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sharedStrings.xml" ContentType="application/vnd.openxmlformats-officedocument.spreadsheetml.sharedStrings+xml"/>
  <Override PartName="/xl/worksheets/sheet21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" yWindow="7116" windowWidth="23256" windowHeight="7176"/>
  </bookViews>
  <sheets>
    <sheet name="Lead E" sheetId="7" r:id="rId1"/>
    <sheet name="Lead G" sheetId="8" r:id="rId2"/>
    <sheet name="Wages support=&gt;" sheetId="35" r:id="rId3"/>
    <sheet name="Summary by IS Category" sheetId="12" r:id="rId4"/>
    <sheet name="Sal by FERC" sheetId="5" r:id="rId5"/>
    <sheet name="Wage Data Payroll " sheetId="10" r:id="rId6"/>
    <sheet name="Non-Union Wage Incr" sheetId="9" r:id="rId7"/>
    <sheet name="Union Wage Inc" sheetId="34" r:id="rId8"/>
    <sheet name="Manual JEs Reclass " sheetId="43" r:id="rId9"/>
    <sheet name="Labor by Employee Grp" sheetId="1" r:id="rId10"/>
    <sheet name="12ME Sept 2016 Inc Alloc" sheetId="33" r:id="rId11"/>
    <sheet name="3.05 Lead" sheetId="14" r:id="rId12"/>
    <sheet name="Payroll Taxes =&gt;" sheetId="36" r:id="rId13"/>
    <sheet name="TY Payroll Tax Alloc " sheetId="20" r:id="rId14"/>
    <sheet name="SAP Payroll Data" sheetId="19" r:id="rId15"/>
    <sheet name="PR Tax Rates " sheetId="11" r:id="rId16"/>
    <sheet name="PR Taxes" sheetId="27" r:id="rId17"/>
    <sheet name="FICA" sheetId="26" r:id="rId18"/>
    <sheet name="SUTA" sheetId="25" r:id="rId19"/>
    <sheet name="FUTA" sheetId="24" r:id="rId20"/>
    <sheet name="Employee Salary Payroll Tax " sheetId="17" r:id="rId21"/>
  </sheets>
  <externalReferences>
    <externalReference r:id="rId22"/>
    <externalReference r:id="rId23"/>
  </externalReferences>
  <definedNames>
    <definedName name="__123Graph_D" localSheetId="10" hidden="1">#REF!</definedName>
    <definedName name="__123Graph_D" localSheetId="17" hidden="1">#REF!</definedName>
    <definedName name="__123Graph_D" localSheetId="8" hidden="1">#REF!</definedName>
    <definedName name="__123Graph_D" localSheetId="18" hidden="1">#REF!</definedName>
    <definedName name="__123Graph_D" hidden="1">#REF!</definedName>
    <definedName name="__123Graph_ECURRENT" localSheetId="10" hidden="1">[1]ConsolidatingPL!#REF!</definedName>
    <definedName name="__123Graph_ECURRENT" localSheetId="11" hidden="1">[1]ConsolidatingPL!#REF!</definedName>
    <definedName name="__123Graph_ECURRENT" localSheetId="17" hidden="1">[1]ConsolidatingPL!#REF!</definedName>
    <definedName name="__123Graph_ECURRENT" localSheetId="19" hidden="1">[1]ConsolidatingPL!#REF!</definedName>
    <definedName name="__123Graph_ECURRENT" localSheetId="8" hidden="1">[1]ConsolidatingPL!#REF!</definedName>
    <definedName name="__123Graph_ECURRENT" localSheetId="6" hidden="1">[1]ConsolidatingPL!#REF!</definedName>
    <definedName name="__123Graph_ECURRENT" localSheetId="15" hidden="1">[1]ConsolidatingPL!#REF!</definedName>
    <definedName name="__123Graph_ECURRENT" localSheetId="16" hidden="1">[1]ConsolidatingPL!#REF!</definedName>
    <definedName name="__123Graph_ECURRENT" localSheetId="3" hidden="1">[1]ConsolidatingPL!#REF!</definedName>
    <definedName name="__123Graph_ECURRENT" localSheetId="18" hidden="1">[1]ConsolidatingPL!#REF!</definedName>
    <definedName name="__123Graph_ECURRENT" localSheetId="13" hidden="1">[1]ConsolidatingPL!#REF!</definedName>
    <definedName name="__123Graph_ECURRENT" localSheetId="5" hidden="1">[1]ConsolidatingPL!#REF!</definedName>
    <definedName name="__123Graph_ECURRENT" hidden="1">[1]ConsolidatingPL!#REF!</definedName>
    <definedName name="_Fill" localSheetId="11" hidden="1">#REF!</definedName>
    <definedName name="_Fill" localSheetId="8" hidden="1">#REF!</definedName>
    <definedName name="_Fill" hidden="1">#REF!</definedName>
    <definedName name="_xlnm._FilterDatabase" localSheetId="17" hidden="1">FICA!$A$13:$J$3234</definedName>
    <definedName name="_xlnm._FilterDatabase" localSheetId="19" hidden="1">FUTA!$A$13:$J$3234</definedName>
    <definedName name="_xlnm._FilterDatabase" localSheetId="4" hidden="1">'Sal by FERC'!$C$11:$AC$368</definedName>
    <definedName name="_xlnm._FilterDatabase" localSheetId="18" hidden="1">SUTA!$A$13:$J$3234</definedName>
    <definedName name="_Key1" localSheetId="10" hidden="1">#REF!</definedName>
    <definedName name="_Key1" localSheetId="17" hidden="1">#REF!</definedName>
    <definedName name="_Key1" localSheetId="8" hidden="1">#REF!</definedName>
    <definedName name="_Key1" localSheetId="18" hidden="1">#REF!</definedName>
    <definedName name="_Key1" hidden="1">#REF!</definedName>
    <definedName name="_Key2" localSheetId="17" hidden="1">#REF!</definedName>
    <definedName name="_Key2" localSheetId="8" hidden="1">#REF!</definedName>
    <definedName name="_Key2" localSheetId="18" hidden="1">#REF!</definedName>
    <definedName name="_Key2" hidden="1">#REF!</definedName>
    <definedName name="_Order1" hidden="1">255</definedName>
    <definedName name="_Order2" hidden="1">255</definedName>
    <definedName name="_Sort" localSheetId="17" hidden="1">#REF!</definedName>
    <definedName name="_Sort" localSheetId="8" hidden="1">#REF!</definedName>
    <definedName name="_Sort" localSheetId="18" hidden="1">#REF!</definedName>
    <definedName name="_Sort" hidden="1">#REF!</definedName>
    <definedName name="AccessDatabase" hidden="1">"I:\COMTREL\FINICLE\TradeSummary.mdb"</definedName>
    <definedName name="AS2DocOpenMode" hidden="1">"AS2DocumentEdit"</definedName>
    <definedName name="b" localSheetId="10" hidden="1">{#N/A,#N/A,FALSE,"Coversheet";#N/A,#N/A,FALSE,"QA"}</definedName>
    <definedName name="b" localSheetId="11" hidden="1">{#N/A,#N/A,FALSE,"Coversheet";#N/A,#N/A,FALSE,"QA"}</definedName>
    <definedName name="b" localSheetId="17" hidden="1">{#N/A,#N/A,FALSE,"Coversheet";#N/A,#N/A,FALSE,"QA"}</definedName>
    <definedName name="b" localSheetId="19" hidden="1">{#N/A,#N/A,FALSE,"Coversheet";#N/A,#N/A,FALSE,"QA"}</definedName>
    <definedName name="b" localSheetId="0" hidden="1">{#N/A,#N/A,FALSE,"Coversheet";#N/A,#N/A,FALSE,"QA"}</definedName>
    <definedName name="b" localSheetId="1" hidden="1">{#N/A,#N/A,FALSE,"Coversheet";#N/A,#N/A,FALSE,"QA"}</definedName>
    <definedName name="b" localSheetId="6" hidden="1">{#N/A,#N/A,FALSE,"Coversheet";#N/A,#N/A,FALSE,"QA"}</definedName>
    <definedName name="b" localSheetId="15" hidden="1">{#N/A,#N/A,FALSE,"Coversheet";#N/A,#N/A,FALSE,"QA"}</definedName>
    <definedName name="b" localSheetId="16" hidden="1">{#N/A,#N/A,FALSE,"Coversheet";#N/A,#N/A,FALSE,"QA"}</definedName>
    <definedName name="b" localSheetId="4" hidden="1">{#N/A,#N/A,FALSE,"Coversheet";#N/A,#N/A,FALSE,"QA"}</definedName>
    <definedName name="b" localSheetId="3" hidden="1">{#N/A,#N/A,FALSE,"Coversheet";#N/A,#N/A,FALSE,"QA"}</definedName>
    <definedName name="b" localSheetId="18" hidden="1">{#N/A,#N/A,FALSE,"Coversheet";#N/A,#N/A,FALSE,"QA"}</definedName>
    <definedName name="b" localSheetId="13" hidden="1">{#N/A,#N/A,FALSE,"Coversheet";#N/A,#N/A,FALSE,"QA"}</definedName>
    <definedName name="b" localSheetId="5" hidden="1">{#N/A,#N/A,FALSE,"Coversheet";#N/A,#N/A,FALSE,"QA"}</definedName>
    <definedName name="b" hidden="1">{#N/A,#N/A,FALSE,"Coversheet";#N/A,#N/A,FALSE,"QA"}</definedName>
    <definedName name="CBWorkbookPriority" hidden="1">-2060790043</definedName>
    <definedName name="DELETE01" localSheetId="10" hidden="1">{#N/A,#N/A,FALSE,"Coversheet";#N/A,#N/A,FALSE,"QA"}</definedName>
    <definedName name="DELETE01" localSheetId="11" hidden="1">{#N/A,#N/A,FALSE,"Coversheet";#N/A,#N/A,FALSE,"QA"}</definedName>
    <definedName name="DELETE01" localSheetId="17" hidden="1">{#N/A,#N/A,FALSE,"Coversheet";#N/A,#N/A,FALSE,"QA"}</definedName>
    <definedName name="DELETE01" localSheetId="19" hidden="1">{#N/A,#N/A,FALSE,"Coversheet";#N/A,#N/A,FALSE,"QA"}</definedName>
    <definedName name="DELETE01" localSheetId="0" hidden="1">{#N/A,#N/A,FALSE,"Coversheet";#N/A,#N/A,FALSE,"QA"}</definedName>
    <definedName name="DELETE01" localSheetId="1" hidden="1">{#N/A,#N/A,FALSE,"Coversheet";#N/A,#N/A,FALSE,"QA"}</definedName>
    <definedName name="DELETE01" localSheetId="6" hidden="1">{#N/A,#N/A,FALSE,"Coversheet";#N/A,#N/A,FALSE,"QA"}</definedName>
    <definedName name="DELETE01" localSheetId="15" hidden="1">{#N/A,#N/A,FALSE,"Coversheet";#N/A,#N/A,FALSE,"QA"}</definedName>
    <definedName name="DELETE01" localSheetId="16" hidden="1">{#N/A,#N/A,FALSE,"Coversheet";#N/A,#N/A,FALSE,"QA"}</definedName>
    <definedName name="DELETE01" localSheetId="4" hidden="1">{#N/A,#N/A,FALSE,"Coversheet";#N/A,#N/A,FALSE,"QA"}</definedName>
    <definedName name="DELETE01" localSheetId="3" hidden="1">{#N/A,#N/A,FALSE,"Coversheet";#N/A,#N/A,FALSE,"QA"}</definedName>
    <definedName name="DELETE01" localSheetId="18" hidden="1">{#N/A,#N/A,FALSE,"Coversheet";#N/A,#N/A,FALSE,"QA"}</definedName>
    <definedName name="DELETE01" localSheetId="13" hidden="1">{#N/A,#N/A,FALSE,"Coversheet";#N/A,#N/A,FALSE,"QA"}</definedName>
    <definedName name="DELETE01" localSheetId="5" hidden="1">{#N/A,#N/A,FALSE,"Coversheet";#N/A,#N/A,FALSE,"QA"}</definedName>
    <definedName name="DELETE01" hidden="1">{#N/A,#N/A,FALSE,"Coversheet";#N/A,#N/A,FALSE,"QA"}</definedName>
    <definedName name="DELETE02" localSheetId="10" hidden="1">{#N/A,#N/A,FALSE,"Schedule F";#N/A,#N/A,FALSE,"Schedule G"}</definedName>
    <definedName name="DELETE02" localSheetId="11" hidden="1">{#N/A,#N/A,FALSE,"Schedule F";#N/A,#N/A,FALSE,"Schedule G"}</definedName>
    <definedName name="DELETE02" localSheetId="17" hidden="1">{#N/A,#N/A,FALSE,"Schedule F";#N/A,#N/A,FALSE,"Schedule G"}</definedName>
    <definedName name="DELETE02" localSheetId="19" hidden="1">{#N/A,#N/A,FALSE,"Schedule F";#N/A,#N/A,FALSE,"Schedule G"}</definedName>
    <definedName name="DELETE02" localSheetId="0" hidden="1">{#N/A,#N/A,FALSE,"Schedule F";#N/A,#N/A,FALSE,"Schedule G"}</definedName>
    <definedName name="DELETE02" localSheetId="1" hidden="1">{#N/A,#N/A,FALSE,"Schedule F";#N/A,#N/A,FALSE,"Schedule G"}</definedName>
    <definedName name="DELETE02" localSheetId="6" hidden="1">{#N/A,#N/A,FALSE,"Schedule F";#N/A,#N/A,FALSE,"Schedule G"}</definedName>
    <definedName name="DELETE02" localSheetId="15" hidden="1">{#N/A,#N/A,FALSE,"Schedule F";#N/A,#N/A,FALSE,"Schedule G"}</definedName>
    <definedName name="DELETE02" localSheetId="16" hidden="1">{#N/A,#N/A,FALSE,"Schedule F";#N/A,#N/A,FALSE,"Schedule G"}</definedName>
    <definedName name="DELETE02" localSheetId="4" hidden="1">{#N/A,#N/A,FALSE,"Schedule F";#N/A,#N/A,FALSE,"Schedule G"}</definedName>
    <definedName name="DELETE02" localSheetId="3" hidden="1">{#N/A,#N/A,FALSE,"Schedule F";#N/A,#N/A,FALSE,"Schedule G"}</definedName>
    <definedName name="DELETE02" localSheetId="18" hidden="1">{#N/A,#N/A,FALSE,"Schedule F";#N/A,#N/A,FALSE,"Schedule G"}</definedName>
    <definedName name="DELETE02" localSheetId="13" hidden="1">{#N/A,#N/A,FALSE,"Schedule F";#N/A,#N/A,FALSE,"Schedule G"}</definedName>
    <definedName name="DELETE02" localSheetId="5" hidden="1">{#N/A,#N/A,FALSE,"Schedule F";#N/A,#N/A,FALSE,"Schedule G"}</definedName>
    <definedName name="DELETE02" hidden="1">{#N/A,#N/A,FALSE,"Schedule F";#N/A,#N/A,FALSE,"Schedule G"}</definedName>
    <definedName name="Delete06" localSheetId="10" hidden="1">{#N/A,#N/A,FALSE,"Coversheet";#N/A,#N/A,FALSE,"QA"}</definedName>
    <definedName name="Delete06" localSheetId="11" hidden="1">{#N/A,#N/A,FALSE,"Coversheet";#N/A,#N/A,FALSE,"QA"}</definedName>
    <definedName name="Delete06" localSheetId="17" hidden="1">{#N/A,#N/A,FALSE,"Coversheet";#N/A,#N/A,FALSE,"QA"}</definedName>
    <definedName name="Delete06" localSheetId="19" hidden="1">{#N/A,#N/A,FALSE,"Coversheet";#N/A,#N/A,FALSE,"QA"}</definedName>
    <definedName name="Delete06" localSheetId="0" hidden="1">{#N/A,#N/A,FALSE,"Coversheet";#N/A,#N/A,FALSE,"QA"}</definedName>
    <definedName name="Delete06" localSheetId="1" hidden="1">{#N/A,#N/A,FALSE,"Coversheet";#N/A,#N/A,FALSE,"QA"}</definedName>
    <definedName name="Delete06" localSheetId="6" hidden="1">{#N/A,#N/A,FALSE,"Coversheet";#N/A,#N/A,FALSE,"QA"}</definedName>
    <definedName name="Delete06" localSheetId="15" hidden="1">{#N/A,#N/A,FALSE,"Coversheet";#N/A,#N/A,FALSE,"QA"}</definedName>
    <definedName name="Delete06" localSheetId="16" hidden="1">{#N/A,#N/A,FALSE,"Coversheet";#N/A,#N/A,FALSE,"QA"}</definedName>
    <definedName name="Delete06" localSheetId="4" hidden="1">{#N/A,#N/A,FALSE,"Coversheet";#N/A,#N/A,FALSE,"QA"}</definedName>
    <definedName name="Delete06" localSheetId="3" hidden="1">{#N/A,#N/A,FALSE,"Coversheet";#N/A,#N/A,FALSE,"QA"}</definedName>
    <definedName name="Delete06" localSheetId="18" hidden="1">{#N/A,#N/A,FALSE,"Coversheet";#N/A,#N/A,FALSE,"QA"}</definedName>
    <definedName name="Delete06" localSheetId="13" hidden="1">{#N/A,#N/A,FALSE,"Coversheet";#N/A,#N/A,FALSE,"QA"}</definedName>
    <definedName name="Delete06" localSheetId="5" hidden="1">{#N/A,#N/A,FALSE,"Coversheet";#N/A,#N/A,FALSE,"QA"}</definedName>
    <definedName name="Delete06" hidden="1">{#N/A,#N/A,FALSE,"Coversheet";#N/A,#N/A,FALSE,"QA"}</definedName>
    <definedName name="Delete09" localSheetId="10" hidden="1">{#N/A,#N/A,FALSE,"Coversheet";#N/A,#N/A,FALSE,"QA"}</definedName>
    <definedName name="Delete09" localSheetId="11" hidden="1">{#N/A,#N/A,FALSE,"Coversheet";#N/A,#N/A,FALSE,"QA"}</definedName>
    <definedName name="Delete09" localSheetId="17" hidden="1">{#N/A,#N/A,FALSE,"Coversheet";#N/A,#N/A,FALSE,"QA"}</definedName>
    <definedName name="Delete09" localSheetId="19" hidden="1">{#N/A,#N/A,FALSE,"Coversheet";#N/A,#N/A,FALSE,"QA"}</definedName>
    <definedName name="Delete09" localSheetId="0" hidden="1">{#N/A,#N/A,FALSE,"Coversheet";#N/A,#N/A,FALSE,"QA"}</definedName>
    <definedName name="Delete09" localSheetId="1" hidden="1">{#N/A,#N/A,FALSE,"Coversheet";#N/A,#N/A,FALSE,"QA"}</definedName>
    <definedName name="Delete09" localSheetId="6" hidden="1">{#N/A,#N/A,FALSE,"Coversheet";#N/A,#N/A,FALSE,"QA"}</definedName>
    <definedName name="Delete09" localSheetId="15" hidden="1">{#N/A,#N/A,FALSE,"Coversheet";#N/A,#N/A,FALSE,"QA"}</definedName>
    <definedName name="Delete09" localSheetId="16" hidden="1">{#N/A,#N/A,FALSE,"Coversheet";#N/A,#N/A,FALSE,"QA"}</definedName>
    <definedName name="Delete09" localSheetId="4" hidden="1">{#N/A,#N/A,FALSE,"Coversheet";#N/A,#N/A,FALSE,"QA"}</definedName>
    <definedName name="Delete09" localSheetId="3" hidden="1">{#N/A,#N/A,FALSE,"Coversheet";#N/A,#N/A,FALSE,"QA"}</definedName>
    <definedName name="Delete09" localSheetId="18" hidden="1">{#N/A,#N/A,FALSE,"Coversheet";#N/A,#N/A,FALSE,"QA"}</definedName>
    <definedName name="Delete09" localSheetId="13" hidden="1">{#N/A,#N/A,FALSE,"Coversheet";#N/A,#N/A,FALSE,"QA"}</definedName>
    <definedName name="Delete09" localSheetId="5" hidden="1">{#N/A,#N/A,FALSE,"Coversheet";#N/A,#N/A,FALSE,"QA"}</definedName>
    <definedName name="Delete09" hidden="1">{#N/A,#N/A,FALSE,"Coversheet";#N/A,#N/A,FALSE,"QA"}</definedName>
    <definedName name="Delete1" localSheetId="10" hidden="1">{#N/A,#N/A,FALSE,"Coversheet";#N/A,#N/A,FALSE,"QA"}</definedName>
    <definedName name="Delete1" localSheetId="11" hidden="1">{#N/A,#N/A,FALSE,"Coversheet";#N/A,#N/A,FALSE,"QA"}</definedName>
    <definedName name="Delete1" localSheetId="17" hidden="1">{#N/A,#N/A,FALSE,"Coversheet";#N/A,#N/A,FALSE,"QA"}</definedName>
    <definedName name="Delete1" localSheetId="19" hidden="1">{#N/A,#N/A,FALSE,"Coversheet";#N/A,#N/A,FALSE,"QA"}</definedName>
    <definedName name="Delete1" localSheetId="0" hidden="1">{#N/A,#N/A,FALSE,"Coversheet";#N/A,#N/A,FALSE,"QA"}</definedName>
    <definedName name="Delete1" localSheetId="1" hidden="1">{#N/A,#N/A,FALSE,"Coversheet";#N/A,#N/A,FALSE,"QA"}</definedName>
    <definedName name="Delete1" localSheetId="6" hidden="1">{#N/A,#N/A,FALSE,"Coversheet";#N/A,#N/A,FALSE,"QA"}</definedName>
    <definedName name="Delete1" localSheetId="15" hidden="1">{#N/A,#N/A,FALSE,"Coversheet";#N/A,#N/A,FALSE,"QA"}</definedName>
    <definedName name="Delete1" localSheetId="16" hidden="1">{#N/A,#N/A,FALSE,"Coversheet";#N/A,#N/A,FALSE,"QA"}</definedName>
    <definedName name="Delete1" localSheetId="4" hidden="1">{#N/A,#N/A,FALSE,"Coversheet";#N/A,#N/A,FALSE,"QA"}</definedName>
    <definedName name="Delete1" localSheetId="3" hidden="1">{#N/A,#N/A,FALSE,"Coversheet";#N/A,#N/A,FALSE,"QA"}</definedName>
    <definedName name="Delete1" localSheetId="18" hidden="1">{#N/A,#N/A,FALSE,"Coversheet";#N/A,#N/A,FALSE,"QA"}</definedName>
    <definedName name="Delete1" localSheetId="13" hidden="1">{#N/A,#N/A,FALSE,"Coversheet";#N/A,#N/A,FALSE,"QA"}</definedName>
    <definedName name="Delete1" localSheetId="5" hidden="1">{#N/A,#N/A,FALSE,"Coversheet";#N/A,#N/A,FALSE,"QA"}</definedName>
    <definedName name="Delete1" hidden="1">{#N/A,#N/A,FALSE,"Coversheet";#N/A,#N/A,FALSE,"QA"}</definedName>
    <definedName name="Delete10" localSheetId="10" hidden="1">{#N/A,#N/A,FALSE,"Schedule F";#N/A,#N/A,FALSE,"Schedule G"}</definedName>
    <definedName name="Delete10" localSheetId="11" hidden="1">{#N/A,#N/A,FALSE,"Schedule F";#N/A,#N/A,FALSE,"Schedule G"}</definedName>
    <definedName name="Delete10" localSheetId="17" hidden="1">{#N/A,#N/A,FALSE,"Schedule F";#N/A,#N/A,FALSE,"Schedule G"}</definedName>
    <definedName name="Delete10" localSheetId="19" hidden="1">{#N/A,#N/A,FALSE,"Schedule F";#N/A,#N/A,FALSE,"Schedule G"}</definedName>
    <definedName name="Delete10" localSheetId="0" hidden="1">{#N/A,#N/A,FALSE,"Schedule F";#N/A,#N/A,FALSE,"Schedule G"}</definedName>
    <definedName name="Delete10" localSheetId="1" hidden="1">{#N/A,#N/A,FALSE,"Schedule F";#N/A,#N/A,FALSE,"Schedule G"}</definedName>
    <definedName name="Delete10" localSheetId="6" hidden="1">{#N/A,#N/A,FALSE,"Schedule F";#N/A,#N/A,FALSE,"Schedule G"}</definedName>
    <definedName name="Delete10" localSheetId="15" hidden="1">{#N/A,#N/A,FALSE,"Schedule F";#N/A,#N/A,FALSE,"Schedule G"}</definedName>
    <definedName name="Delete10" localSheetId="16" hidden="1">{#N/A,#N/A,FALSE,"Schedule F";#N/A,#N/A,FALSE,"Schedule G"}</definedName>
    <definedName name="Delete10" localSheetId="4" hidden="1">{#N/A,#N/A,FALSE,"Schedule F";#N/A,#N/A,FALSE,"Schedule G"}</definedName>
    <definedName name="Delete10" localSheetId="3" hidden="1">{#N/A,#N/A,FALSE,"Schedule F";#N/A,#N/A,FALSE,"Schedule G"}</definedName>
    <definedName name="Delete10" localSheetId="18" hidden="1">{#N/A,#N/A,FALSE,"Schedule F";#N/A,#N/A,FALSE,"Schedule G"}</definedName>
    <definedName name="Delete10" localSheetId="13" hidden="1">{#N/A,#N/A,FALSE,"Schedule F";#N/A,#N/A,FALSE,"Schedule G"}</definedName>
    <definedName name="Delete10" localSheetId="5" hidden="1">{#N/A,#N/A,FALSE,"Schedule F";#N/A,#N/A,FALSE,"Schedule G"}</definedName>
    <definedName name="Delete10" hidden="1">{#N/A,#N/A,FALSE,"Schedule F";#N/A,#N/A,FALSE,"Schedule G"}</definedName>
    <definedName name="Delete21" localSheetId="10" hidden="1">{#N/A,#N/A,FALSE,"Coversheet";#N/A,#N/A,FALSE,"QA"}</definedName>
    <definedName name="Delete21" localSheetId="11" hidden="1">{#N/A,#N/A,FALSE,"Coversheet";#N/A,#N/A,FALSE,"QA"}</definedName>
    <definedName name="Delete21" localSheetId="17" hidden="1">{#N/A,#N/A,FALSE,"Coversheet";#N/A,#N/A,FALSE,"QA"}</definedName>
    <definedName name="Delete21" localSheetId="19" hidden="1">{#N/A,#N/A,FALSE,"Coversheet";#N/A,#N/A,FALSE,"QA"}</definedName>
    <definedName name="Delete21" localSheetId="0" hidden="1">{#N/A,#N/A,FALSE,"Coversheet";#N/A,#N/A,FALSE,"QA"}</definedName>
    <definedName name="Delete21" localSheetId="1" hidden="1">{#N/A,#N/A,FALSE,"Coversheet";#N/A,#N/A,FALSE,"QA"}</definedName>
    <definedName name="Delete21" localSheetId="6" hidden="1">{#N/A,#N/A,FALSE,"Coversheet";#N/A,#N/A,FALSE,"QA"}</definedName>
    <definedName name="Delete21" localSheetId="15" hidden="1">{#N/A,#N/A,FALSE,"Coversheet";#N/A,#N/A,FALSE,"QA"}</definedName>
    <definedName name="Delete21" localSheetId="16" hidden="1">{#N/A,#N/A,FALSE,"Coversheet";#N/A,#N/A,FALSE,"QA"}</definedName>
    <definedName name="Delete21" localSheetId="4" hidden="1">{#N/A,#N/A,FALSE,"Coversheet";#N/A,#N/A,FALSE,"QA"}</definedName>
    <definedName name="Delete21" localSheetId="3" hidden="1">{#N/A,#N/A,FALSE,"Coversheet";#N/A,#N/A,FALSE,"QA"}</definedName>
    <definedName name="Delete21" localSheetId="18" hidden="1">{#N/A,#N/A,FALSE,"Coversheet";#N/A,#N/A,FALSE,"QA"}</definedName>
    <definedName name="Delete21" localSheetId="13" hidden="1">{#N/A,#N/A,FALSE,"Coversheet";#N/A,#N/A,FALSE,"QA"}</definedName>
    <definedName name="Delete21" localSheetId="5" hidden="1">{#N/A,#N/A,FALSE,"Coversheet";#N/A,#N/A,FALSE,"QA"}</definedName>
    <definedName name="Delete21" hidden="1">{#N/A,#N/A,FALSE,"Coversheet";#N/A,#N/A,FALSE,"QA"}</definedName>
    <definedName name="DFIT" localSheetId="10" hidden="1">{#N/A,#N/A,FALSE,"Coversheet";#N/A,#N/A,FALSE,"QA"}</definedName>
    <definedName name="DFIT" localSheetId="11" hidden="1">{#N/A,#N/A,FALSE,"Coversheet";#N/A,#N/A,FALSE,"QA"}</definedName>
    <definedName name="DFIT" localSheetId="17" hidden="1">{#N/A,#N/A,FALSE,"Coversheet";#N/A,#N/A,FALSE,"QA"}</definedName>
    <definedName name="DFIT" localSheetId="19" hidden="1">{#N/A,#N/A,FALSE,"Coversheet";#N/A,#N/A,FALSE,"QA"}</definedName>
    <definedName name="DFIT" localSheetId="0" hidden="1">{#N/A,#N/A,FALSE,"Coversheet";#N/A,#N/A,FALSE,"QA"}</definedName>
    <definedName name="DFIT" localSheetId="1" hidden="1">{#N/A,#N/A,FALSE,"Coversheet";#N/A,#N/A,FALSE,"QA"}</definedName>
    <definedName name="DFIT" localSheetId="6" hidden="1">{#N/A,#N/A,FALSE,"Coversheet";#N/A,#N/A,FALSE,"QA"}</definedName>
    <definedName name="DFIT" localSheetId="15" hidden="1">{#N/A,#N/A,FALSE,"Coversheet";#N/A,#N/A,FALSE,"QA"}</definedName>
    <definedName name="DFIT" localSheetId="16" hidden="1">{#N/A,#N/A,FALSE,"Coversheet";#N/A,#N/A,FALSE,"QA"}</definedName>
    <definedName name="DFIT" localSheetId="4" hidden="1">{#N/A,#N/A,FALSE,"Coversheet";#N/A,#N/A,FALSE,"QA"}</definedName>
    <definedName name="DFIT" localSheetId="3" hidden="1">{#N/A,#N/A,FALSE,"Coversheet";#N/A,#N/A,FALSE,"QA"}</definedName>
    <definedName name="DFIT" localSheetId="18" hidden="1">{#N/A,#N/A,FALSE,"Coversheet";#N/A,#N/A,FALSE,"QA"}</definedName>
    <definedName name="DFIT" localSheetId="13" hidden="1">{#N/A,#N/A,FALSE,"Coversheet";#N/A,#N/A,FALSE,"QA"}</definedName>
    <definedName name="DFIT" localSheetId="5" hidden="1">{#N/A,#N/A,FALSE,"Coversheet";#N/A,#N/A,FALSE,"QA"}</definedName>
    <definedName name="DFIT" hidden="1">{#N/A,#N/A,FALSE,"Coversheet";#N/A,#N/A,FALSE,"QA"}</definedName>
    <definedName name="ffff" hidden="1">{#N/A,#N/A,FALSE,"Coversheet";#N/A,#N/A,FALSE,"QA"}</definedName>
    <definedName name="fffgf" hidden="1">{#N/A,#N/A,FALSE,"Coversheet";#N/A,#N/A,FALSE,"QA"}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_xlnm.Print_Area" localSheetId="4">'Sal by FERC'!$A$1:$W$368</definedName>
    <definedName name="_xlnm.Print_Area" localSheetId="3">'Summary by IS Category'!$A$1:$M$32</definedName>
    <definedName name="_xlnm.Print_Area" localSheetId="5">'Wage Data Payroll '!$A$1:$I$42</definedName>
    <definedName name="SAPBEXhrIndnt" hidden="1">"Wide"</definedName>
    <definedName name="SAPsysID" hidden="1">"708C5W7SBKP804JT78WJ0JNKI"</definedName>
    <definedName name="SAPwbID" hidden="1">"ARS"</definedName>
    <definedName name="Transfer" localSheetId="10" hidden="1">#REF!</definedName>
    <definedName name="Transfer" localSheetId="17" hidden="1">#REF!</definedName>
    <definedName name="Transfer" localSheetId="8" hidden="1">#REF!</definedName>
    <definedName name="Transfer" localSheetId="18" hidden="1">#REF!</definedName>
    <definedName name="Transfer" hidden="1">#REF!</definedName>
    <definedName name="Transfers" localSheetId="17" hidden="1">#REF!</definedName>
    <definedName name="Transfers" localSheetId="8" hidden="1">#REF!</definedName>
    <definedName name="Transfers" localSheetId="18" hidden="1">#REF!</definedName>
    <definedName name="Transfers" hidden="1">#REF!</definedName>
    <definedName name="wrn.Customer._.Counts._.Electric.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0" hidden="1">{#N/A,#N/A,FALSE,"Pg 6b CustCount_Gas";#N/A,#N/A,FALSE,"QA";#N/A,#N/A,FALSE,"Report";#N/A,#N/A,FALSE,"forecast"}</definedName>
    <definedName name="wrn.Customer._.Counts._.Gas." localSheetId="11" hidden="1">{#N/A,#N/A,FALSE,"Pg 6b CustCount_Gas";#N/A,#N/A,FALSE,"QA";#N/A,#N/A,FALSE,"Report";#N/A,#N/A,FALSE,"forecast"}</definedName>
    <definedName name="wrn.Customer._.Counts._.Gas." localSheetId="17" hidden="1">{#N/A,#N/A,FALSE,"Pg 6b CustCount_Gas";#N/A,#N/A,FALSE,"QA";#N/A,#N/A,FALSE,"Report";#N/A,#N/A,FALSE,"forecast"}</definedName>
    <definedName name="wrn.Customer._.Counts._.Gas." localSheetId="19" hidden="1">{#N/A,#N/A,FALSE,"Pg 6b CustCount_Gas";#N/A,#N/A,FALSE,"QA";#N/A,#N/A,FALSE,"Report";#N/A,#N/A,FALSE,"forecast"}</definedName>
    <definedName name="wrn.Customer._.Counts._.Gas." localSheetId="0" hidden="1">{#N/A,#N/A,FALSE,"Pg 6b CustCount_Gas";#N/A,#N/A,FALSE,"QA";#N/A,#N/A,FALSE,"Report";#N/A,#N/A,FALSE,"forecast"}</definedName>
    <definedName name="wrn.Customer._.Counts._.Gas." localSheetId="1" hidden="1">{#N/A,#N/A,FALSE,"Pg 6b CustCount_Gas";#N/A,#N/A,FALSE,"QA";#N/A,#N/A,FALSE,"Report";#N/A,#N/A,FALSE,"forecast"}</definedName>
    <definedName name="wrn.Customer._.Counts._.Gas." localSheetId="6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localSheetId="16" hidden="1">{#N/A,#N/A,FALSE,"Pg 6b CustCount_Gas";#N/A,#N/A,FALSE,"QA";#N/A,#N/A,FALSE,"Report";#N/A,#N/A,FALSE,"forecast"}</definedName>
    <definedName name="wrn.Customer._.Counts._.Gas." localSheetId="4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18" hidden="1">{#N/A,#N/A,FALSE,"Pg 6b CustCount_Gas";#N/A,#N/A,FALSE,"QA";#N/A,#N/A,FALSE,"Report";#N/A,#N/A,FALSE,"forecast"}</definedName>
    <definedName name="wrn.Customer._.Counts._.Gas." localSheetId="13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Fundamental." localSheetId="10" hidden="1">{#N/A,#N/A,TRUE,"CoverPage";#N/A,#N/A,TRUE,"Gas";#N/A,#N/A,TRUE,"Power";#N/A,#N/A,TRUE,"Historical DJ Mthly Prices"}</definedName>
    <definedName name="wrn.Fundamental." localSheetId="11" hidden="1">{#N/A,#N/A,TRUE,"CoverPage";#N/A,#N/A,TRUE,"Gas";#N/A,#N/A,TRUE,"Power";#N/A,#N/A,TRUE,"Historical DJ Mthly Prices"}</definedName>
    <definedName name="wrn.Fundamental." localSheetId="17" hidden="1">{#N/A,#N/A,TRUE,"CoverPage";#N/A,#N/A,TRUE,"Gas";#N/A,#N/A,TRUE,"Power";#N/A,#N/A,TRUE,"Historical DJ Mthly Prices"}</definedName>
    <definedName name="wrn.Fundamental." localSheetId="19" hidden="1">{#N/A,#N/A,TRUE,"CoverPage";#N/A,#N/A,TRUE,"Gas";#N/A,#N/A,TRUE,"Power";#N/A,#N/A,TRUE,"Historical DJ Mthly Prices"}</definedName>
    <definedName name="wrn.Fundamental." localSheetId="0" hidden="1">{#N/A,#N/A,TRUE,"CoverPage";#N/A,#N/A,TRUE,"Gas";#N/A,#N/A,TRUE,"Power";#N/A,#N/A,TRUE,"Historical DJ Mthly Prices"}</definedName>
    <definedName name="wrn.Fundamental." localSheetId="1" hidden="1">{#N/A,#N/A,TRUE,"CoverPage";#N/A,#N/A,TRUE,"Gas";#N/A,#N/A,TRUE,"Power";#N/A,#N/A,TRUE,"Historical DJ Mthly Prices"}</definedName>
    <definedName name="wrn.Fundamental." localSheetId="6" hidden="1">{#N/A,#N/A,TRUE,"CoverPage";#N/A,#N/A,TRUE,"Gas";#N/A,#N/A,TRUE,"Power";#N/A,#N/A,TRUE,"Historical DJ Mthly Prices"}</definedName>
    <definedName name="wrn.Fundamental." localSheetId="15" hidden="1">{#N/A,#N/A,TRUE,"CoverPage";#N/A,#N/A,TRUE,"Gas";#N/A,#N/A,TRUE,"Power";#N/A,#N/A,TRUE,"Historical DJ Mthly Prices"}</definedName>
    <definedName name="wrn.Fundamental." localSheetId="16" hidden="1">{#N/A,#N/A,TRUE,"CoverPage";#N/A,#N/A,TRUE,"Gas";#N/A,#N/A,TRUE,"Power";#N/A,#N/A,TRUE,"Historical DJ Mthly Prices"}</definedName>
    <definedName name="wrn.Fundamental." localSheetId="4" hidden="1">{#N/A,#N/A,TRUE,"CoverPage";#N/A,#N/A,TRUE,"Gas";#N/A,#N/A,TRUE,"Power";#N/A,#N/A,TRUE,"Historical DJ Mthly Prices"}</definedName>
    <definedName name="wrn.Fundamental." localSheetId="3" hidden="1">{#N/A,#N/A,TRUE,"CoverPage";#N/A,#N/A,TRUE,"Gas";#N/A,#N/A,TRUE,"Power";#N/A,#N/A,TRUE,"Historical DJ Mthly Prices"}</definedName>
    <definedName name="wrn.Fundamental." localSheetId="18" hidden="1">{#N/A,#N/A,TRUE,"CoverPage";#N/A,#N/A,TRUE,"Gas";#N/A,#N/A,TRUE,"Power";#N/A,#N/A,TRUE,"Historical DJ Mthly Prices"}</definedName>
    <definedName name="wrn.Fundamental." localSheetId="13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ncentive._.Overhead." localSheetId="10" hidden="1">{#N/A,#N/A,FALSE,"Coversheet";#N/A,#N/A,FALSE,"QA"}</definedName>
    <definedName name="wrn.Incentive._.Overhead." localSheetId="11" hidden="1">{#N/A,#N/A,FALSE,"Coversheet";#N/A,#N/A,FALSE,"QA"}</definedName>
    <definedName name="wrn.Incentive._.Overhead." localSheetId="17" hidden="1">{#N/A,#N/A,FALSE,"Coversheet";#N/A,#N/A,FALSE,"QA"}</definedName>
    <definedName name="wrn.Incentive._.Overhead." localSheetId="19" hidden="1">{#N/A,#N/A,FALSE,"Coversheet";#N/A,#N/A,FALSE,"QA"}</definedName>
    <definedName name="wrn.Incentive._.Overhead." localSheetId="0" hidden="1">{#N/A,#N/A,FALSE,"Coversheet";#N/A,#N/A,FALSE,"QA"}</definedName>
    <definedName name="wrn.Incentive._.Overhead." localSheetId="1" hidden="1">{#N/A,#N/A,FALSE,"Coversheet";#N/A,#N/A,FALSE,"QA"}</definedName>
    <definedName name="wrn.Incentive._.Overhead." localSheetId="6" hidden="1">{#N/A,#N/A,FALSE,"Coversheet";#N/A,#N/A,FALSE,"QA"}</definedName>
    <definedName name="wrn.Incentive._.Overhead." localSheetId="15" hidden="1">{#N/A,#N/A,FALSE,"Coversheet";#N/A,#N/A,FALSE,"QA"}</definedName>
    <definedName name="wrn.Incentive._.Overhead." localSheetId="16" hidden="1">{#N/A,#N/A,FALSE,"Coversheet";#N/A,#N/A,FALSE,"QA"}</definedName>
    <definedName name="wrn.Incentive._.Overhead." localSheetId="4" hidden="1">{#N/A,#N/A,FALSE,"Coversheet";#N/A,#N/A,FALSE,"QA"}</definedName>
    <definedName name="wrn.Incentive._.Overhead." localSheetId="3" hidden="1">{#N/A,#N/A,FALSE,"Coversheet";#N/A,#N/A,FALSE,"QA"}</definedName>
    <definedName name="wrn.Incentive._.Overhead." localSheetId="18" hidden="1">{#N/A,#N/A,FALSE,"Coversheet";#N/A,#N/A,FALSE,"QA"}</definedName>
    <definedName name="wrn.Incentive._.Overhead." localSheetId="13" hidden="1">{#N/A,#N/A,FALSE,"Coversheet";#N/A,#N/A,FALSE,"QA"}</definedName>
    <definedName name="wrn.Incentive._.Overhead." localSheetId="5" hidden="1">{#N/A,#N/A,FALSE,"Coversheet";#N/A,#N/A,FALSE,"QA"}</definedName>
    <definedName name="wrn.Incentive._.Overhead." hidden="1">{#N/A,#N/A,FALSE,"Coversheet";#N/A,#N/A,FALSE,"QA"}</definedName>
    <definedName name="wrn.limit_reports." localSheetId="10" hidden="1">{#N/A,#N/A,FALSE,"Schedule F";#N/A,#N/A,FALSE,"Schedule G"}</definedName>
    <definedName name="wrn.limit_reports." localSheetId="11" hidden="1">{#N/A,#N/A,FALSE,"Schedule F";#N/A,#N/A,FALSE,"Schedule G"}</definedName>
    <definedName name="wrn.limit_reports." localSheetId="17" hidden="1">{#N/A,#N/A,FALSE,"Schedule F";#N/A,#N/A,FALSE,"Schedule G"}</definedName>
    <definedName name="wrn.limit_reports." localSheetId="19" hidden="1">{#N/A,#N/A,FALSE,"Schedule F";#N/A,#N/A,FALSE,"Schedule G"}</definedName>
    <definedName name="wrn.limit_reports." localSheetId="0" hidden="1">{#N/A,#N/A,FALSE,"Schedule F";#N/A,#N/A,FALSE,"Schedule G"}</definedName>
    <definedName name="wrn.limit_reports." localSheetId="1" hidden="1">{#N/A,#N/A,FALSE,"Schedule F";#N/A,#N/A,FALSE,"Schedule G"}</definedName>
    <definedName name="wrn.limit_reports." localSheetId="6" hidden="1">{#N/A,#N/A,FALSE,"Schedule F";#N/A,#N/A,FALSE,"Schedule G"}</definedName>
    <definedName name="wrn.limit_reports." localSheetId="15" hidden="1">{#N/A,#N/A,FALSE,"Schedule F";#N/A,#N/A,FALSE,"Schedule G"}</definedName>
    <definedName name="wrn.limit_reports." localSheetId="16" hidden="1">{#N/A,#N/A,FALSE,"Schedule F";#N/A,#N/A,FALSE,"Schedule G"}</definedName>
    <definedName name="wrn.limit_reports." localSheetId="4" hidden="1">{#N/A,#N/A,FALSE,"Schedule F";#N/A,#N/A,FALSE,"Schedule G"}</definedName>
    <definedName name="wrn.limit_reports." localSheetId="3" hidden="1">{#N/A,#N/A,FALSE,"Schedule F";#N/A,#N/A,FALSE,"Schedule G"}</definedName>
    <definedName name="wrn.limit_reports." localSheetId="18" hidden="1">{#N/A,#N/A,FALSE,"Schedule F";#N/A,#N/A,FALSE,"Schedule G"}</definedName>
    <definedName name="wrn.limit_reports." localSheetId="13" hidden="1">{#N/A,#N/A,FALSE,"Schedule F";#N/A,#N/A,FALSE,"Schedule G"}</definedName>
    <definedName name="wrn.limit_reports." localSheetId="5" hidden="1">{#N/A,#N/A,FALSE,"Schedule F";#N/A,#N/A,FALSE,"Schedule G"}</definedName>
    <definedName name="wrn.limit_reports." hidden="1">{#N/A,#N/A,FALSE,"Schedule F";#N/A,#N/A,FALSE,"Schedule G"}</definedName>
    <definedName name="wrn.MARGIN_WO_QTR." localSheetId="10" hidden="1">{#N/A,#N/A,FALSE,"Month ";#N/A,#N/A,FALSE,"YTD";#N/A,#N/A,FALSE,"12 mo ended"}</definedName>
    <definedName name="wrn.MARGIN_WO_QTR." localSheetId="11" hidden="1">{#N/A,#N/A,FALSE,"Month ";#N/A,#N/A,FALSE,"YTD";#N/A,#N/A,FALSE,"12 mo ended"}</definedName>
    <definedName name="wrn.MARGIN_WO_QTR." localSheetId="17" hidden="1">{#N/A,#N/A,FALSE,"Month ";#N/A,#N/A,FALSE,"YTD";#N/A,#N/A,FALSE,"12 mo ended"}</definedName>
    <definedName name="wrn.MARGIN_WO_QTR." localSheetId="19" hidden="1">{#N/A,#N/A,FALSE,"Month ";#N/A,#N/A,FALSE,"YTD";#N/A,#N/A,FALSE,"12 mo ended"}</definedName>
    <definedName name="wrn.MARGIN_WO_QTR." localSheetId="0" hidden="1">{#N/A,#N/A,FALSE,"Month ";#N/A,#N/A,FALSE,"YTD";#N/A,#N/A,FALSE,"12 mo ended"}</definedName>
    <definedName name="wrn.MARGIN_WO_QTR." localSheetId="1" hidden="1">{#N/A,#N/A,FALSE,"Month ";#N/A,#N/A,FALSE,"YTD";#N/A,#N/A,FALSE,"12 mo ended"}</definedName>
    <definedName name="wrn.MARGIN_WO_QTR." localSheetId="6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localSheetId="16" hidden="1">{#N/A,#N/A,FALSE,"Month ";#N/A,#N/A,FALSE,"YTD";#N/A,#N/A,FALSE,"12 mo ended"}</definedName>
    <definedName name="wrn.MARGIN_WO_QTR." localSheetId="4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localSheetId="18" hidden="1">{#N/A,#N/A,FALSE,"Month ";#N/A,#N/A,FALSE,"YTD";#N/A,#N/A,FALSE,"12 mo ended"}</definedName>
    <definedName name="wrn.MARGIN_WO_QTR." localSheetId="13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Small._.Tools._.Overhead." localSheetId="10" hidden="1">{#N/A,#N/A,FALSE,"2002 Small Tool OH";#N/A,#N/A,FALSE,"QA"}</definedName>
    <definedName name="wrn.Small._.Tools._.Overhead." localSheetId="11" hidden="1">{#N/A,#N/A,FALSE,"2002 Small Tool OH";#N/A,#N/A,FALSE,"QA"}</definedName>
    <definedName name="wrn.Small._.Tools._.Overhead." localSheetId="17" hidden="1">{#N/A,#N/A,FALSE,"2002 Small Tool OH";#N/A,#N/A,FALSE,"QA"}</definedName>
    <definedName name="wrn.Small._.Tools._.Overhead." localSheetId="19" hidden="1">{#N/A,#N/A,FALSE,"2002 Small Tool OH";#N/A,#N/A,FALSE,"QA"}</definedName>
    <definedName name="wrn.Small._.Tools._.Overhead." localSheetId="0" hidden="1">{#N/A,#N/A,FALSE,"2002 Small Tool OH";#N/A,#N/A,FALSE,"QA"}</definedName>
    <definedName name="wrn.Small._.Tools._.Overhead." localSheetId="1" hidden="1">{#N/A,#N/A,FALSE,"2002 Small Tool OH";#N/A,#N/A,FALSE,"QA"}</definedName>
    <definedName name="wrn.Small._.Tools._.Overhead." localSheetId="6" hidden="1">{#N/A,#N/A,FALSE,"2002 Small Tool OH";#N/A,#N/A,FALSE,"QA"}</definedName>
    <definedName name="wrn.Small._.Tools._.Overhead." localSheetId="15" hidden="1">{#N/A,#N/A,FALSE,"2002 Small Tool OH";#N/A,#N/A,FALSE,"QA"}</definedName>
    <definedName name="wrn.Small._.Tools._.Overhead." localSheetId="16" hidden="1">{#N/A,#N/A,FALSE,"2002 Small Tool OH";#N/A,#N/A,FALSE,"QA"}</definedName>
    <definedName name="wrn.Small._.Tools._.Overhead." localSheetId="4" hidden="1">{#N/A,#N/A,FALSE,"2002 Small Tool OH";#N/A,#N/A,FALSE,"QA"}</definedName>
    <definedName name="wrn.Small._.Tools._.Overhead." localSheetId="3" hidden="1">{#N/A,#N/A,FALSE,"2002 Small Tool OH";#N/A,#N/A,FALSE,"QA"}</definedName>
    <definedName name="wrn.Small._.Tools._.Overhead." localSheetId="18" hidden="1">{#N/A,#N/A,FALSE,"2002 Small Tool OH";#N/A,#N/A,FALSE,"QA"}</definedName>
    <definedName name="wrn.Small._.Tools._.Overhead." localSheetId="13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hidden="1">{#N/A,#N/A,FALSE,"2002 Small Tool OH";#N/A,#N/A,FALSE,"QA"}</definedName>
  </definedNames>
  <calcPr calcId="145621" calcMode="manual" iterate="1" calcCompleted="0" calcOnSave="0"/>
</workbook>
</file>

<file path=xl/calcChain.xml><?xml version="1.0" encoding="utf-8"?>
<calcChain xmlns="http://schemas.openxmlformats.org/spreadsheetml/2006/main">
  <c r="F38" i="14" l="1"/>
  <c r="E38" i="14"/>
  <c r="F31" i="14"/>
  <c r="E31" i="14"/>
  <c r="F28" i="14"/>
  <c r="E28" i="14"/>
  <c r="F25" i="14"/>
  <c r="E25" i="14"/>
  <c r="F22" i="14"/>
  <c r="E22" i="14"/>
  <c r="F17" i="14"/>
  <c r="E17" i="14"/>
  <c r="F16" i="14"/>
  <c r="E16" i="14"/>
  <c r="F15" i="14"/>
  <c r="E15" i="14"/>
  <c r="F11" i="14"/>
  <c r="E11" i="14"/>
  <c r="F8" i="14"/>
  <c r="E8" i="14"/>
  <c r="AB248" i="5" l="1"/>
  <c r="AA248" i="5"/>
  <c r="Z248" i="5"/>
  <c r="Y248" i="5"/>
  <c r="AB240" i="5"/>
  <c r="AA240" i="5"/>
  <c r="Z240" i="5"/>
  <c r="Y240" i="5"/>
  <c r="AB239" i="5"/>
  <c r="AA239" i="5"/>
  <c r="Z239" i="5"/>
  <c r="Y239" i="5"/>
  <c r="AB238" i="5"/>
  <c r="AA238" i="5"/>
  <c r="Z238" i="5"/>
  <c r="Y238" i="5"/>
  <c r="AB213" i="5"/>
  <c r="AA213" i="5"/>
  <c r="Z213" i="5"/>
  <c r="Y213" i="5"/>
  <c r="AB194" i="5"/>
  <c r="AA194" i="5"/>
  <c r="Z194" i="5"/>
  <c r="Y194" i="5"/>
  <c r="AB172" i="5"/>
  <c r="AA172" i="5"/>
  <c r="Z172" i="5"/>
  <c r="Y172" i="5"/>
  <c r="AB171" i="5"/>
  <c r="AA171" i="5"/>
  <c r="Z171" i="5"/>
  <c r="Y171" i="5"/>
  <c r="AB159" i="5"/>
  <c r="AA159" i="5"/>
  <c r="Z159" i="5"/>
  <c r="Y159" i="5"/>
  <c r="AB158" i="5"/>
  <c r="AA158" i="5"/>
  <c r="Z158" i="5"/>
  <c r="Y158" i="5"/>
  <c r="AB157" i="5"/>
  <c r="AA157" i="5"/>
  <c r="Z157" i="5"/>
  <c r="Y157" i="5"/>
  <c r="AB156" i="5"/>
  <c r="AA156" i="5"/>
  <c r="Z156" i="5"/>
  <c r="Y156" i="5"/>
  <c r="AB155" i="5"/>
  <c r="AA155" i="5"/>
  <c r="Z155" i="5"/>
  <c r="Y155" i="5"/>
  <c r="AB154" i="5"/>
  <c r="AA154" i="5"/>
  <c r="Z154" i="5"/>
  <c r="Y154" i="5"/>
  <c r="AB151" i="5"/>
  <c r="AA151" i="5"/>
  <c r="Z151" i="5"/>
  <c r="Y151" i="5"/>
  <c r="AB150" i="5"/>
  <c r="AA150" i="5"/>
  <c r="Z150" i="5"/>
  <c r="Y150" i="5"/>
  <c r="AB149" i="5"/>
  <c r="AA149" i="5"/>
  <c r="Z149" i="5"/>
  <c r="Y149" i="5"/>
  <c r="AB148" i="5"/>
  <c r="AA148" i="5"/>
  <c r="Z148" i="5"/>
  <c r="Y148" i="5"/>
  <c r="AB147" i="5"/>
  <c r="AA147" i="5"/>
  <c r="Z147" i="5"/>
  <c r="Y147" i="5"/>
  <c r="AB146" i="5"/>
  <c r="AA146" i="5"/>
  <c r="Z146" i="5"/>
  <c r="Y146" i="5"/>
  <c r="AB145" i="5"/>
  <c r="AA145" i="5"/>
  <c r="Z145" i="5"/>
  <c r="Y145" i="5"/>
  <c r="AB144" i="5"/>
  <c r="AA144" i="5"/>
  <c r="Z144" i="5"/>
  <c r="Y144" i="5"/>
  <c r="AB143" i="5"/>
  <c r="AA143" i="5"/>
  <c r="Z143" i="5"/>
  <c r="Y143" i="5"/>
  <c r="AB123" i="5"/>
  <c r="AA123" i="5"/>
  <c r="Z123" i="5"/>
  <c r="Y123" i="5"/>
  <c r="AB122" i="5"/>
  <c r="AA122" i="5"/>
  <c r="Z122" i="5"/>
  <c r="Y122" i="5"/>
  <c r="AB121" i="5"/>
  <c r="AA121" i="5"/>
  <c r="Z121" i="5"/>
  <c r="Y121" i="5"/>
  <c r="AB120" i="5"/>
  <c r="AA120" i="5"/>
  <c r="Z120" i="5"/>
  <c r="Y120" i="5"/>
  <c r="AB119" i="5"/>
  <c r="AA119" i="5"/>
  <c r="Z119" i="5"/>
  <c r="Y119" i="5"/>
  <c r="AB118" i="5"/>
  <c r="AA118" i="5"/>
  <c r="Z118" i="5"/>
  <c r="Y118" i="5"/>
  <c r="AB117" i="5"/>
  <c r="AA117" i="5"/>
  <c r="Z117" i="5"/>
  <c r="Y117" i="5"/>
  <c r="AB114" i="5"/>
  <c r="AA114" i="5"/>
  <c r="Z114" i="5"/>
  <c r="Y114" i="5"/>
  <c r="AB113" i="5"/>
  <c r="AA113" i="5"/>
  <c r="Z113" i="5"/>
  <c r="Y113" i="5"/>
  <c r="AB112" i="5"/>
  <c r="AA112" i="5"/>
  <c r="Z112" i="5"/>
  <c r="Y112" i="5"/>
  <c r="AB111" i="5"/>
  <c r="AA111" i="5"/>
  <c r="Z111" i="5"/>
  <c r="Y111" i="5"/>
  <c r="F31" i="9" l="1"/>
  <c r="G32" i="9" l="1"/>
  <c r="E28" i="9"/>
  <c r="D21" i="9" l="1"/>
  <c r="E19" i="9"/>
  <c r="J12" i="24" l="1"/>
  <c r="H12" i="24"/>
  <c r="J12" i="25"/>
  <c r="H12" i="25"/>
  <c r="J12" i="26"/>
  <c r="H12" i="26"/>
  <c r="M19" i="27"/>
  <c r="K19" i="27"/>
  <c r="E16" i="27"/>
  <c r="E15" i="27"/>
  <c r="E14" i="27"/>
  <c r="C16" i="27"/>
  <c r="C15" i="27"/>
  <c r="C14" i="27"/>
  <c r="D13" i="43"/>
  <c r="E13" i="43"/>
  <c r="A26" i="9" l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25" i="9"/>
  <c r="L3466" i="24" l="1"/>
  <c r="L3465" i="24"/>
  <c r="L3464" i="24"/>
  <c r="L3463" i="24"/>
  <c r="L3462" i="24"/>
  <c r="L3461" i="24"/>
  <c r="L3460" i="24"/>
  <c r="L3459" i="24"/>
  <c r="L3458" i="24"/>
  <c r="L3457" i="24"/>
  <c r="L3456" i="24"/>
  <c r="L3455" i="24"/>
  <c r="L3454" i="24"/>
  <c r="L3453" i="24"/>
  <c r="L3452" i="24"/>
  <c r="L3451" i="24"/>
  <c r="L3450" i="24"/>
  <c r="L3449" i="24"/>
  <c r="L3448" i="24"/>
  <c r="L3447" i="24"/>
  <c r="L3446" i="24"/>
  <c r="L3445" i="24"/>
  <c r="L3444" i="24"/>
  <c r="L3443" i="24"/>
  <c r="L3442" i="24"/>
  <c r="L3441" i="24"/>
  <c r="L3440" i="24"/>
  <c r="L3439" i="24"/>
  <c r="L3438" i="24"/>
  <c r="L3437" i="24"/>
  <c r="L3436" i="24"/>
  <c r="L3435" i="24"/>
  <c r="L3434" i="24"/>
  <c r="L3433" i="24"/>
  <c r="L3432" i="24"/>
  <c r="L3431" i="24"/>
  <c r="L3430" i="24"/>
  <c r="L3429" i="24"/>
  <c r="L3428" i="24"/>
  <c r="L3427" i="24"/>
  <c r="L3426" i="24"/>
  <c r="L3425" i="24"/>
  <c r="L3424" i="24"/>
  <c r="L3423" i="24"/>
  <c r="L3422" i="24"/>
  <c r="L3421" i="24"/>
  <c r="L3420" i="24"/>
  <c r="L3419" i="24"/>
  <c r="L3418" i="24"/>
  <c r="L3417" i="24"/>
  <c r="L3416" i="24"/>
  <c r="L3415" i="24"/>
  <c r="L3414" i="24"/>
  <c r="L3413" i="24"/>
  <c r="L3412" i="24"/>
  <c r="L3411" i="24"/>
  <c r="L3410" i="24"/>
  <c r="L3409" i="24"/>
  <c r="L3408" i="24"/>
  <c r="L3407" i="24"/>
  <c r="L3406" i="24"/>
  <c r="L3405" i="24"/>
  <c r="L3404" i="24"/>
  <c r="L3403" i="24"/>
  <c r="L3402" i="24"/>
  <c r="L3401" i="24"/>
  <c r="L3400" i="24"/>
  <c r="L3399" i="24"/>
  <c r="L3398" i="24"/>
  <c r="L3397" i="24"/>
  <c r="L3396" i="24"/>
  <c r="L3395" i="24"/>
  <c r="L3394" i="24"/>
  <c r="L3393" i="24"/>
  <c r="L3392" i="24"/>
  <c r="L3391" i="24"/>
  <c r="L3390" i="24"/>
  <c r="L3389" i="24"/>
  <c r="L3388" i="24"/>
  <c r="L3387" i="24"/>
  <c r="L3386" i="24"/>
  <c r="L3385" i="24"/>
  <c r="L3384" i="24"/>
  <c r="L3383" i="24"/>
  <c r="L3382" i="24"/>
  <c r="L3381" i="24"/>
  <c r="L3380" i="24"/>
  <c r="L3379" i="24"/>
  <c r="L3378" i="24"/>
  <c r="L3377" i="24"/>
  <c r="L3376" i="24"/>
  <c r="L3375" i="24"/>
  <c r="L3374" i="24"/>
  <c r="L3373" i="24"/>
  <c r="L3372" i="24"/>
  <c r="L3371" i="24"/>
  <c r="L3370" i="24"/>
  <c r="L3369" i="24"/>
  <c r="L3368" i="24"/>
  <c r="L3367" i="24"/>
  <c r="L3366" i="24"/>
  <c r="L3365" i="24"/>
  <c r="L3364" i="24"/>
  <c r="L3363" i="24"/>
  <c r="L3362" i="24"/>
  <c r="L3361" i="24"/>
  <c r="L3360" i="24"/>
  <c r="L3359" i="24"/>
  <c r="L3358" i="24"/>
  <c r="L3357" i="24"/>
  <c r="L3356" i="24"/>
  <c r="L3355" i="24"/>
  <c r="L3354" i="24"/>
  <c r="L3353" i="24"/>
  <c r="L3352" i="24"/>
  <c r="L3351" i="24"/>
  <c r="L3350" i="24"/>
  <c r="L3349" i="24"/>
  <c r="L3348" i="24"/>
  <c r="L3347" i="24"/>
  <c r="L3346" i="24"/>
  <c r="L3345" i="24"/>
  <c r="L3344" i="24"/>
  <c r="L3343" i="24"/>
  <c r="L3342" i="24"/>
  <c r="L3341" i="24"/>
  <c r="L3340" i="24"/>
  <c r="L3339" i="24"/>
  <c r="L3338" i="24"/>
  <c r="L3337" i="24"/>
  <c r="L3336" i="24"/>
  <c r="L3335" i="24"/>
  <c r="L3334" i="24"/>
  <c r="L3333" i="24"/>
  <c r="L3332" i="24"/>
  <c r="L3331" i="24"/>
  <c r="L3330" i="24"/>
  <c r="L3329" i="24"/>
  <c r="L3328" i="24"/>
  <c r="L3327" i="24"/>
  <c r="L3326" i="24"/>
  <c r="L3325" i="24"/>
  <c r="L3324" i="24"/>
  <c r="L3323" i="24"/>
  <c r="L3322" i="24"/>
  <c r="L3321" i="24"/>
  <c r="L3320" i="24"/>
  <c r="L3319" i="24"/>
  <c r="L3318" i="24"/>
  <c r="L3317" i="24"/>
  <c r="L3316" i="24"/>
  <c r="L3315" i="24"/>
  <c r="L3314" i="24"/>
  <c r="L3313" i="24"/>
  <c r="L3312" i="24"/>
  <c r="L3311" i="24"/>
  <c r="L3310" i="24"/>
  <c r="L3309" i="24"/>
  <c r="L3308" i="24"/>
  <c r="L3307" i="24"/>
  <c r="L3306" i="24"/>
  <c r="L3305" i="24"/>
  <c r="L3304" i="24"/>
  <c r="L3303" i="24"/>
  <c r="L3302" i="24"/>
  <c r="L3301" i="24"/>
  <c r="L3300" i="24"/>
  <c r="L3299" i="24"/>
  <c r="L3298" i="24"/>
  <c r="L3297" i="24"/>
  <c r="L3296" i="24"/>
  <c r="L3295" i="24"/>
  <c r="L3294" i="24"/>
  <c r="L3293" i="24"/>
  <c r="L3292" i="24"/>
  <c r="L3291" i="24"/>
  <c r="L3290" i="24"/>
  <c r="L3289" i="24"/>
  <c r="L3288" i="24"/>
  <c r="L3287" i="24"/>
  <c r="L3286" i="24"/>
  <c r="L3285" i="24"/>
  <c r="L3284" i="24"/>
  <c r="L3283" i="24"/>
  <c r="L3282" i="24"/>
  <c r="L3281" i="24"/>
  <c r="L3280" i="24"/>
  <c r="L3279" i="24"/>
  <c r="L3278" i="24"/>
  <c r="L3277" i="24"/>
  <c r="L3276" i="24"/>
  <c r="L3275" i="24"/>
  <c r="L3274" i="24"/>
  <c r="L3273" i="24"/>
  <c r="L3272" i="24"/>
  <c r="L3271" i="24"/>
  <c r="L3270" i="24"/>
  <c r="L3269" i="24"/>
  <c r="L3268" i="24"/>
  <c r="L3267" i="24"/>
  <c r="L3266" i="24"/>
  <c r="L3265" i="24"/>
  <c r="L3264" i="24"/>
  <c r="L3263" i="24"/>
  <c r="L3262" i="24"/>
  <c r="L3261" i="24"/>
  <c r="L3260" i="24"/>
  <c r="L3259" i="24"/>
  <c r="L3258" i="24"/>
  <c r="L3257" i="24"/>
  <c r="L3256" i="24"/>
  <c r="L3255" i="24"/>
  <c r="L3254" i="24"/>
  <c r="L3253" i="24"/>
  <c r="L3252" i="24"/>
  <c r="L3251" i="24"/>
  <c r="L3250" i="24"/>
  <c r="L3249" i="24"/>
  <c r="L3248" i="24"/>
  <c r="L3247" i="24"/>
  <c r="L3246" i="24"/>
  <c r="L3245" i="24"/>
  <c r="L3244" i="24"/>
  <c r="L3243" i="24"/>
  <c r="L3242" i="24"/>
  <c r="L3241" i="24"/>
  <c r="L3240" i="24"/>
  <c r="L3239" i="24"/>
  <c r="L3238" i="24"/>
  <c r="L3237" i="24"/>
  <c r="L3236" i="24"/>
  <c r="L3235" i="24"/>
  <c r="L3234" i="24"/>
  <c r="L3233" i="24"/>
  <c r="L3232" i="24"/>
  <c r="L3231" i="24"/>
  <c r="L3230" i="24"/>
  <c r="L3229" i="24"/>
  <c r="L3228" i="24"/>
  <c r="L3227" i="24"/>
  <c r="L3226" i="24"/>
  <c r="L3225" i="24"/>
  <c r="L3224" i="24"/>
  <c r="L3223" i="24"/>
  <c r="L3222" i="24"/>
  <c r="L3221" i="24"/>
  <c r="L3220" i="24"/>
  <c r="L3219" i="24"/>
  <c r="L3218" i="24"/>
  <c r="L3217" i="24"/>
  <c r="L3216" i="24"/>
  <c r="L3215" i="24"/>
  <c r="L3214" i="24"/>
  <c r="L3213" i="24"/>
  <c r="L3212" i="24"/>
  <c r="L3211" i="24"/>
  <c r="L3210" i="24"/>
  <c r="L3209" i="24"/>
  <c r="L3208" i="24"/>
  <c r="L3207" i="24"/>
  <c r="L3206" i="24"/>
  <c r="L3205" i="24"/>
  <c r="L3204" i="24"/>
  <c r="L3203" i="24"/>
  <c r="L3202" i="24"/>
  <c r="L3201" i="24"/>
  <c r="L3200" i="24"/>
  <c r="L3199" i="24"/>
  <c r="L3198" i="24"/>
  <c r="L3197" i="24"/>
  <c r="L3196" i="24"/>
  <c r="L3195" i="24"/>
  <c r="L3194" i="24"/>
  <c r="L3193" i="24"/>
  <c r="L3192" i="24"/>
  <c r="L3191" i="24"/>
  <c r="L3190" i="24"/>
  <c r="L3189" i="24"/>
  <c r="L3188" i="24"/>
  <c r="L3187" i="24"/>
  <c r="L3186" i="24"/>
  <c r="L3185" i="24"/>
  <c r="L3184" i="24"/>
  <c r="L3183" i="24"/>
  <c r="L3182" i="24"/>
  <c r="L3181" i="24"/>
  <c r="L3180" i="24"/>
  <c r="L3179" i="24"/>
  <c r="L3178" i="24"/>
  <c r="L3177" i="24"/>
  <c r="L3176" i="24"/>
  <c r="L3175" i="24"/>
  <c r="L3174" i="24"/>
  <c r="L3173" i="24"/>
  <c r="L3172" i="24"/>
  <c r="L3171" i="24"/>
  <c r="L3170" i="24"/>
  <c r="L3169" i="24"/>
  <c r="L3168" i="24"/>
  <c r="L3167" i="24"/>
  <c r="L3166" i="24"/>
  <c r="L3165" i="24"/>
  <c r="L3164" i="24"/>
  <c r="L3163" i="24"/>
  <c r="L3162" i="24"/>
  <c r="L3161" i="24"/>
  <c r="L3160" i="24"/>
  <c r="L3159" i="24"/>
  <c r="L3158" i="24"/>
  <c r="L3157" i="24"/>
  <c r="L3156" i="24"/>
  <c r="L3155" i="24"/>
  <c r="L3154" i="24"/>
  <c r="L3153" i="24"/>
  <c r="L3152" i="24"/>
  <c r="L3151" i="24"/>
  <c r="L3150" i="24"/>
  <c r="L3149" i="24"/>
  <c r="L3148" i="24"/>
  <c r="L3147" i="24"/>
  <c r="L3146" i="24"/>
  <c r="L3145" i="24"/>
  <c r="L3144" i="24"/>
  <c r="L3143" i="24"/>
  <c r="L3142" i="24"/>
  <c r="L3141" i="24"/>
  <c r="L3140" i="24"/>
  <c r="L3139" i="24"/>
  <c r="L3138" i="24"/>
  <c r="L3137" i="24"/>
  <c r="L3136" i="24"/>
  <c r="L3135" i="24"/>
  <c r="L3134" i="24"/>
  <c r="L3133" i="24"/>
  <c r="L3132" i="24"/>
  <c r="L3131" i="24"/>
  <c r="L3130" i="24"/>
  <c r="L3129" i="24"/>
  <c r="L3128" i="24"/>
  <c r="L3127" i="24"/>
  <c r="L3126" i="24"/>
  <c r="L3125" i="24"/>
  <c r="L3124" i="24"/>
  <c r="L3123" i="24"/>
  <c r="L3122" i="24"/>
  <c r="L3121" i="24"/>
  <c r="L3120" i="24"/>
  <c r="L3119" i="24"/>
  <c r="L3118" i="24"/>
  <c r="L3117" i="24"/>
  <c r="L3116" i="24"/>
  <c r="L3115" i="24"/>
  <c r="L3114" i="24"/>
  <c r="L3113" i="24"/>
  <c r="L3112" i="24"/>
  <c r="L3111" i="24"/>
  <c r="L3110" i="24"/>
  <c r="L3109" i="24"/>
  <c r="L3108" i="24"/>
  <c r="L3107" i="24"/>
  <c r="L3106" i="24"/>
  <c r="L3105" i="24"/>
  <c r="L3104" i="24"/>
  <c r="L3103" i="24"/>
  <c r="L3102" i="24"/>
  <c r="L3101" i="24"/>
  <c r="L3100" i="24"/>
  <c r="L3099" i="24"/>
  <c r="L3098" i="24"/>
  <c r="L3097" i="24"/>
  <c r="L3096" i="24"/>
  <c r="L3095" i="24"/>
  <c r="L3094" i="24"/>
  <c r="L3093" i="24"/>
  <c r="L3092" i="24"/>
  <c r="L3091" i="24"/>
  <c r="L3090" i="24"/>
  <c r="L3089" i="24"/>
  <c r="L3088" i="24"/>
  <c r="L3087" i="24"/>
  <c r="L3086" i="24"/>
  <c r="L3085" i="24"/>
  <c r="L3084" i="24"/>
  <c r="L3083" i="24"/>
  <c r="L3082" i="24"/>
  <c r="L3081" i="24"/>
  <c r="L3080" i="24"/>
  <c r="L3079" i="24"/>
  <c r="L3078" i="24"/>
  <c r="L3077" i="24"/>
  <c r="L3076" i="24"/>
  <c r="L3075" i="24"/>
  <c r="L3074" i="24"/>
  <c r="L3073" i="24"/>
  <c r="L3072" i="24"/>
  <c r="L3071" i="24"/>
  <c r="L3070" i="24"/>
  <c r="L3069" i="24"/>
  <c r="L3068" i="24"/>
  <c r="L3067" i="24"/>
  <c r="L3066" i="24"/>
  <c r="L3065" i="24"/>
  <c r="L3064" i="24"/>
  <c r="L3063" i="24"/>
  <c r="L3062" i="24"/>
  <c r="L3061" i="24"/>
  <c r="L3060" i="24"/>
  <c r="L3059" i="24"/>
  <c r="L3058" i="24"/>
  <c r="L3057" i="24"/>
  <c r="L3056" i="24"/>
  <c r="L3055" i="24"/>
  <c r="L3054" i="24"/>
  <c r="L3053" i="24"/>
  <c r="L3052" i="24"/>
  <c r="L3051" i="24"/>
  <c r="L3050" i="24"/>
  <c r="L3049" i="24"/>
  <c r="L3048" i="24"/>
  <c r="L3047" i="24"/>
  <c r="L3046" i="24"/>
  <c r="L3045" i="24"/>
  <c r="L3044" i="24"/>
  <c r="L3043" i="24"/>
  <c r="L3042" i="24"/>
  <c r="L3041" i="24"/>
  <c r="L3040" i="24"/>
  <c r="L3039" i="24"/>
  <c r="L3038" i="24"/>
  <c r="L3037" i="24"/>
  <c r="L3036" i="24"/>
  <c r="L3035" i="24"/>
  <c r="L3034" i="24"/>
  <c r="L3033" i="24"/>
  <c r="L3032" i="24"/>
  <c r="L3031" i="24"/>
  <c r="L3030" i="24"/>
  <c r="L3029" i="24"/>
  <c r="L3028" i="24"/>
  <c r="L3027" i="24"/>
  <c r="L3026" i="24"/>
  <c r="L3025" i="24"/>
  <c r="L3024" i="24"/>
  <c r="L3023" i="24"/>
  <c r="L3022" i="24"/>
  <c r="L3021" i="24"/>
  <c r="L3020" i="24"/>
  <c r="L3019" i="24"/>
  <c r="L3018" i="24"/>
  <c r="L3017" i="24"/>
  <c r="L3016" i="24"/>
  <c r="L3015" i="24"/>
  <c r="L3014" i="24"/>
  <c r="L3013" i="24"/>
  <c r="L3012" i="24"/>
  <c r="L3011" i="24"/>
  <c r="L3010" i="24"/>
  <c r="L3009" i="24"/>
  <c r="L3008" i="24"/>
  <c r="L3007" i="24"/>
  <c r="L3006" i="24"/>
  <c r="L3005" i="24"/>
  <c r="L3004" i="24"/>
  <c r="L3003" i="24"/>
  <c r="L3002" i="24"/>
  <c r="L3001" i="24"/>
  <c r="L3000" i="24"/>
  <c r="L2999" i="24"/>
  <c r="L2998" i="24"/>
  <c r="L2997" i="24"/>
  <c r="L2996" i="24"/>
  <c r="L2995" i="24"/>
  <c r="L2994" i="24"/>
  <c r="L2993" i="24"/>
  <c r="L2992" i="24"/>
  <c r="L2991" i="24"/>
  <c r="L2990" i="24"/>
  <c r="L2989" i="24"/>
  <c r="L2988" i="24"/>
  <c r="L2987" i="24"/>
  <c r="L2986" i="24"/>
  <c r="L2985" i="24"/>
  <c r="L2984" i="24"/>
  <c r="L2983" i="24"/>
  <c r="L2982" i="24"/>
  <c r="L2981" i="24"/>
  <c r="L2980" i="24"/>
  <c r="L2979" i="24"/>
  <c r="L2978" i="24"/>
  <c r="L2977" i="24"/>
  <c r="L2976" i="24"/>
  <c r="L2975" i="24"/>
  <c r="L2974" i="24"/>
  <c r="L2973" i="24"/>
  <c r="L2972" i="24"/>
  <c r="L2971" i="24"/>
  <c r="L2970" i="24"/>
  <c r="L2969" i="24"/>
  <c r="L2968" i="24"/>
  <c r="L2967" i="24"/>
  <c r="L2966" i="24"/>
  <c r="L2965" i="24"/>
  <c r="L2964" i="24"/>
  <c r="L2963" i="24"/>
  <c r="L2962" i="24"/>
  <c r="L2961" i="24"/>
  <c r="L2960" i="24"/>
  <c r="L2959" i="24"/>
  <c r="L2958" i="24"/>
  <c r="L2957" i="24"/>
  <c r="L2956" i="24"/>
  <c r="L2955" i="24"/>
  <c r="L2954" i="24"/>
  <c r="L2953" i="24"/>
  <c r="L2952" i="24"/>
  <c r="L2951" i="24"/>
  <c r="L2950" i="24"/>
  <c r="L2949" i="24"/>
  <c r="L2948" i="24"/>
  <c r="L2947" i="24"/>
  <c r="L2946" i="24"/>
  <c r="L2945" i="24"/>
  <c r="L2944" i="24"/>
  <c r="L2943" i="24"/>
  <c r="L2942" i="24"/>
  <c r="L2941" i="24"/>
  <c r="L2940" i="24"/>
  <c r="L2939" i="24"/>
  <c r="L2938" i="24"/>
  <c r="L2937" i="24"/>
  <c r="L2936" i="24"/>
  <c r="L2935" i="24"/>
  <c r="L2934" i="24"/>
  <c r="L2933" i="24"/>
  <c r="L2932" i="24"/>
  <c r="L2931" i="24"/>
  <c r="L2930" i="24"/>
  <c r="L2929" i="24"/>
  <c r="L2928" i="24"/>
  <c r="L2927" i="24"/>
  <c r="L2926" i="24"/>
  <c r="L2925" i="24"/>
  <c r="L2924" i="24"/>
  <c r="L2923" i="24"/>
  <c r="L2922" i="24"/>
  <c r="L2921" i="24"/>
  <c r="L2920" i="24"/>
  <c r="L2919" i="24"/>
  <c r="L2918" i="24"/>
  <c r="L2917" i="24"/>
  <c r="L2916" i="24"/>
  <c r="L2915" i="24"/>
  <c r="L2914" i="24"/>
  <c r="L2913" i="24"/>
  <c r="L2912" i="24"/>
  <c r="L2911" i="24"/>
  <c r="L2910" i="24"/>
  <c r="L2909" i="24"/>
  <c r="L2908" i="24"/>
  <c r="L2907" i="24"/>
  <c r="L2906" i="24"/>
  <c r="L2905" i="24"/>
  <c r="L2904" i="24"/>
  <c r="L2903" i="24"/>
  <c r="L2902" i="24"/>
  <c r="L2901" i="24"/>
  <c r="L2900" i="24"/>
  <c r="L2899" i="24"/>
  <c r="L2898" i="24"/>
  <c r="L2897" i="24"/>
  <c r="L2896" i="24"/>
  <c r="L2895" i="24"/>
  <c r="L2894" i="24"/>
  <c r="L2893" i="24"/>
  <c r="L2892" i="24"/>
  <c r="L2891" i="24"/>
  <c r="L2890" i="24"/>
  <c r="L2889" i="24"/>
  <c r="L2888" i="24"/>
  <c r="L2887" i="24"/>
  <c r="L2886" i="24"/>
  <c r="L2885" i="24"/>
  <c r="L2884" i="24"/>
  <c r="L2883" i="24"/>
  <c r="L2882" i="24"/>
  <c r="L2881" i="24"/>
  <c r="L2880" i="24"/>
  <c r="L2879" i="24"/>
  <c r="L2878" i="24"/>
  <c r="L2877" i="24"/>
  <c r="L2876" i="24"/>
  <c r="L2875" i="24"/>
  <c r="L2874" i="24"/>
  <c r="L2873" i="24"/>
  <c r="L2872" i="24"/>
  <c r="L2871" i="24"/>
  <c r="L2870" i="24"/>
  <c r="L2869" i="24"/>
  <c r="L2868" i="24"/>
  <c r="L2867" i="24"/>
  <c r="L2866" i="24"/>
  <c r="L2865" i="24"/>
  <c r="L2864" i="24"/>
  <c r="L2863" i="24"/>
  <c r="L2862" i="24"/>
  <c r="L2861" i="24"/>
  <c r="L2860" i="24"/>
  <c r="L2859" i="24"/>
  <c r="L2858" i="24"/>
  <c r="L2857" i="24"/>
  <c r="L2856" i="24"/>
  <c r="L2855" i="24"/>
  <c r="L2854" i="24"/>
  <c r="L2853" i="24"/>
  <c r="L2852" i="24"/>
  <c r="L2851" i="24"/>
  <c r="L2850" i="24"/>
  <c r="L2849" i="24"/>
  <c r="L2848" i="24"/>
  <c r="L2847" i="24"/>
  <c r="L2846" i="24"/>
  <c r="L2845" i="24"/>
  <c r="L2844" i="24"/>
  <c r="L2843" i="24"/>
  <c r="L2842" i="24"/>
  <c r="L2841" i="24"/>
  <c r="L2840" i="24"/>
  <c r="L2839" i="24"/>
  <c r="L2838" i="24"/>
  <c r="L2837" i="24"/>
  <c r="L2836" i="24"/>
  <c r="L2835" i="24"/>
  <c r="L2834" i="24"/>
  <c r="L2833" i="24"/>
  <c r="L2832" i="24"/>
  <c r="L2831" i="24"/>
  <c r="L2830" i="24"/>
  <c r="L2829" i="24"/>
  <c r="L2828" i="24"/>
  <c r="L2827" i="24"/>
  <c r="L2826" i="24"/>
  <c r="L2825" i="24"/>
  <c r="L2824" i="24"/>
  <c r="L2823" i="24"/>
  <c r="L2822" i="24"/>
  <c r="L2821" i="24"/>
  <c r="L2820" i="24"/>
  <c r="L2819" i="24"/>
  <c r="L2818" i="24"/>
  <c r="L2817" i="24"/>
  <c r="L2816" i="24"/>
  <c r="L2815" i="24"/>
  <c r="L2814" i="24"/>
  <c r="L2813" i="24"/>
  <c r="L2812" i="24"/>
  <c r="L2811" i="24"/>
  <c r="L2810" i="24"/>
  <c r="L2809" i="24"/>
  <c r="L2808" i="24"/>
  <c r="L2807" i="24"/>
  <c r="L2806" i="24"/>
  <c r="L2805" i="24"/>
  <c r="L2804" i="24"/>
  <c r="L2803" i="24"/>
  <c r="L2802" i="24"/>
  <c r="L2801" i="24"/>
  <c r="L2800" i="24"/>
  <c r="L2799" i="24"/>
  <c r="L2798" i="24"/>
  <c r="L2797" i="24"/>
  <c r="L2796" i="24"/>
  <c r="L2795" i="24"/>
  <c r="L2794" i="24"/>
  <c r="L2793" i="24"/>
  <c r="L2792" i="24"/>
  <c r="L2791" i="24"/>
  <c r="L2790" i="24"/>
  <c r="L2789" i="24"/>
  <c r="L2788" i="24"/>
  <c r="L2787" i="24"/>
  <c r="L2786" i="24"/>
  <c r="L2785" i="24"/>
  <c r="L2784" i="24"/>
  <c r="L2783" i="24"/>
  <c r="L2782" i="24"/>
  <c r="L2781" i="24"/>
  <c r="L2780" i="24"/>
  <c r="L2779" i="24"/>
  <c r="L2778" i="24"/>
  <c r="L2777" i="24"/>
  <c r="L2776" i="24"/>
  <c r="L2775" i="24"/>
  <c r="L2774" i="24"/>
  <c r="L2773" i="24"/>
  <c r="L2772" i="24"/>
  <c r="L2771" i="24"/>
  <c r="L2770" i="24"/>
  <c r="L2769" i="24"/>
  <c r="L2768" i="24"/>
  <c r="L2767" i="24"/>
  <c r="L2766" i="24"/>
  <c r="L2765" i="24"/>
  <c r="L2764" i="24"/>
  <c r="L2763" i="24"/>
  <c r="L2762" i="24"/>
  <c r="L2761" i="24"/>
  <c r="L2760" i="24"/>
  <c r="L2759" i="24"/>
  <c r="L2758" i="24"/>
  <c r="L2757" i="24"/>
  <c r="L2756" i="24"/>
  <c r="L2755" i="24"/>
  <c r="L2754" i="24"/>
  <c r="L2753" i="24"/>
  <c r="L2752" i="24"/>
  <c r="L2751" i="24"/>
  <c r="L2750" i="24"/>
  <c r="L2749" i="24"/>
  <c r="L2748" i="24"/>
  <c r="L2747" i="24"/>
  <c r="L2746" i="24"/>
  <c r="L2745" i="24"/>
  <c r="L2744" i="24"/>
  <c r="L2743" i="24"/>
  <c r="L2742" i="24"/>
  <c r="L2741" i="24"/>
  <c r="L2740" i="24"/>
  <c r="L2739" i="24"/>
  <c r="L2738" i="24"/>
  <c r="L2737" i="24"/>
  <c r="L2736" i="24"/>
  <c r="L2735" i="24"/>
  <c r="L2734" i="24"/>
  <c r="L2733" i="24"/>
  <c r="L2732" i="24"/>
  <c r="L2731" i="24"/>
  <c r="L2730" i="24"/>
  <c r="L2729" i="24"/>
  <c r="L2728" i="24"/>
  <c r="L2727" i="24"/>
  <c r="L2726" i="24"/>
  <c r="L2725" i="24"/>
  <c r="L2724" i="24"/>
  <c r="L2723" i="24"/>
  <c r="L2722" i="24"/>
  <c r="L2721" i="24"/>
  <c r="L2720" i="24"/>
  <c r="L2719" i="24"/>
  <c r="L2718" i="24"/>
  <c r="L2717" i="24"/>
  <c r="L2716" i="24"/>
  <c r="L2715" i="24"/>
  <c r="L2714" i="24"/>
  <c r="L2713" i="24"/>
  <c r="L2712" i="24"/>
  <c r="L2711" i="24"/>
  <c r="L2710" i="24"/>
  <c r="L2709" i="24"/>
  <c r="L2708" i="24"/>
  <c r="L2707" i="24"/>
  <c r="L2706" i="24"/>
  <c r="L2705" i="24"/>
  <c r="L2704" i="24"/>
  <c r="L2703" i="24"/>
  <c r="L2702" i="24"/>
  <c r="L2701" i="24"/>
  <c r="L2700" i="24"/>
  <c r="L2699" i="24"/>
  <c r="L2698" i="24"/>
  <c r="L2697" i="24"/>
  <c r="L2696" i="24"/>
  <c r="L2695" i="24"/>
  <c r="L2694" i="24"/>
  <c r="L2693" i="24"/>
  <c r="L2692" i="24"/>
  <c r="L2691" i="24"/>
  <c r="L2690" i="24"/>
  <c r="L2689" i="24"/>
  <c r="L2688" i="24"/>
  <c r="L2687" i="24"/>
  <c r="L2686" i="24"/>
  <c r="L2685" i="24"/>
  <c r="L2684" i="24"/>
  <c r="L2683" i="24"/>
  <c r="L2682" i="24"/>
  <c r="L2681" i="24"/>
  <c r="L2680" i="24"/>
  <c r="L2679" i="24"/>
  <c r="L2678" i="24"/>
  <c r="L2677" i="24"/>
  <c r="L2676" i="24"/>
  <c r="L2675" i="24"/>
  <c r="L2674" i="24"/>
  <c r="L2673" i="24"/>
  <c r="L2672" i="24"/>
  <c r="L2671" i="24"/>
  <c r="L2670" i="24"/>
  <c r="L2669" i="24"/>
  <c r="L2668" i="24"/>
  <c r="L2667" i="24"/>
  <c r="L2666" i="24"/>
  <c r="L2665" i="24"/>
  <c r="L2664" i="24"/>
  <c r="L2663" i="24"/>
  <c r="L2662" i="24"/>
  <c r="L2661" i="24"/>
  <c r="L2660" i="24"/>
  <c r="L2659" i="24"/>
  <c r="L2658" i="24"/>
  <c r="L2657" i="24"/>
  <c r="L2656" i="24"/>
  <c r="L2655" i="24"/>
  <c r="L2654" i="24"/>
  <c r="L2653" i="24"/>
  <c r="L2652" i="24"/>
  <c r="L2651" i="24"/>
  <c r="L2650" i="24"/>
  <c r="L2649" i="24"/>
  <c r="L2648" i="24"/>
  <c r="L2647" i="24"/>
  <c r="L2646" i="24"/>
  <c r="L2645" i="24"/>
  <c r="L2644" i="24"/>
  <c r="L2643" i="24"/>
  <c r="L2642" i="24"/>
  <c r="L2641" i="24"/>
  <c r="L2640" i="24"/>
  <c r="L2639" i="24"/>
  <c r="L2638" i="24"/>
  <c r="L2637" i="24"/>
  <c r="L2636" i="24"/>
  <c r="L2635" i="24"/>
  <c r="L2634" i="24"/>
  <c r="L2633" i="24"/>
  <c r="L2632" i="24"/>
  <c r="L2631" i="24"/>
  <c r="L2630" i="24"/>
  <c r="L2629" i="24"/>
  <c r="L2628" i="24"/>
  <c r="L2627" i="24"/>
  <c r="L2626" i="24"/>
  <c r="L2625" i="24"/>
  <c r="L2624" i="24"/>
  <c r="L2623" i="24"/>
  <c r="L2622" i="24"/>
  <c r="L2621" i="24"/>
  <c r="L2620" i="24"/>
  <c r="L2619" i="24"/>
  <c r="L2618" i="24"/>
  <c r="L2617" i="24"/>
  <c r="L2616" i="24"/>
  <c r="L2615" i="24"/>
  <c r="L2614" i="24"/>
  <c r="L2613" i="24"/>
  <c r="L2612" i="24"/>
  <c r="L2611" i="24"/>
  <c r="L2610" i="24"/>
  <c r="L2609" i="24"/>
  <c r="L2608" i="24"/>
  <c r="L2607" i="24"/>
  <c r="L2606" i="24"/>
  <c r="L2605" i="24"/>
  <c r="L2604" i="24"/>
  <c r="L2603" i="24"/>
  <c r="L2602" i="24"/>
  <c r="L2601" i="24"/>
  <c r="L2600" i="24"/>
  <c r="L2599" i="24"/>
  <c r="L2598" i="24"/>
  <c r="L2597" i="24"/>
  <c r="L2596" i="24"/>
  <c r="L2595" i="24"/>
  <c r="L2594" i="24"/>
  <c r="L2593" i="24"/>
  <c r="L2592" i="24"/>
  <c r="L2591" i="24"/>
  <c r="L2590" i="24"/>
  <c r="L2589" i="24"/>
  <c r="L2588" i="24"/>
  <c r="L2587" i="24"/>
  <c r="L2586" i="24"/>
  <c r="L2585" i="24"/>
  <c r="L2584" i="24"/>
  <c r="L2583" i="24"/>
  <c r="L2582" i="24"/>
  <c r="L2581" i="24"/>
  <c r="L2580" i="24"/>
  <c r="L2579" i="24"/>
  <c r="L2578" i="24"/>
  <c r="L2577" i="24"/>
  <c r="L2576" i="24"/>
  <c r="L2575" i="24"/>
  <c r="L2574" i="24"/>
  <c r="L2573" i="24"/>
  <c r="L2572" i="24"/>
  <c r="L2571" i="24"/>
  <c r="L2570" i="24"/>
  <c r="L2569" i="24"/>
  <c r="L2568" i="24"/>
  <c r="L2567" i="24"/>
  <c r="L2566" i="24"/>
  <c r="L2565" i="24"/>
  <c r="L2564" i="24"/>
  <c r="L2563" i="24"/>
  <c r="L2562" i="24"/>
  <c r="L2561" i="24"/>
  <c r="L2560" i="24"/>
  <c r="L2559" i="24"/>
  <c r="L2558" i="24"/>
  <c r="L2557" i="24"/>
  <c r="L2556" i="24"/>
  <c r="L2555" i="24"/>
  <c r="L2554" i="24"/>
  <c r="L2553" i="24"/>
  <c r="L2552" i="24"/>
  <c r="L2551" i="24"/>
  <c r="L2550" i="24"/>
  <c r="L2549" i="24"/>
  <c r="L2548" i="24"/>
  <c r="L2547" i="24"/>
  <c r="L2546" i="24"/>
  <c r="L2545" i="24"/>
  <c r="L2544" i="24"/>
  <c r="L2543" i="24"/>
  <c r="L2542" i="24"/>
  <c r="L2541" i="24"/>
  <c r="L2540" i="24"/>
  <c r="L2539" i="24"/>
  <c r="L2538" i="24"/>
  <c r="L2537" i="24"/>
  <c r="L2536" i="24"/>
  <c r="L2535" i="24"/>
  <c r="L2534" i="24"/>
  <c r="L2533" i="24"/>
  <c r="L2532" i="24"/>
  <c r="L2531" i="24"/>
  <c r="L2530" i="24"/>
  <c r="L2529" i="24"/>
  <c r="L2528" i="24"/>
  <c r="L2527" i="24"/>
  <c r="L2526" i="24"/>
  <c r="L2525" i="24"/>
  <c r="L2524" i="24"/>
  <c r="L2523" i="24"/>
  <c r="L2522" i="24"/>
  <c r="L2521" i="24"/>
  <c r="L2520" i="24"/>
  <c r="L2519" i="24"/>
  <c r="L2518" i="24"/>
  <c r="L2517" i="24"/>
  <c r="L2516" i="24"/>
  <c r="L2515" i="24"/>
  <c r="L2514" i="24"/>
  <c r="L2513" i="24"/>
  <c r="L2512" i="24"/>
  <c r="L2511" i="24"/>
  <c r="L2510" i="24"/>
  <c r="L2509" i="24"/>
  <c r="L2508" i="24"/>
  <c r="L2507" i="24"/>
  <c r="L2506" i="24"/>
  <c r="L2505" i="24"/>
  <c r="L2504" i="24"/>
  <c r="L2503" i="24"/>
  <c r="L2502" i="24"/>
  <c r="L2501" i="24"/>
  <c r="L2500" i="24"/>
  <c r="L2499" i="24"/>
  <c r="L2498" i="24"/>
  <c r="L2497" i="24"/>
  <c r="L2496" i="24"/>
  <c r="L2495" i="24"/>
  <c r="L2494" i="24"/>
  <c r="L2493" i="24"/>
  <c r="L2492" i="24"/>
  <c r="L2491" i="24"/>
  <c r="L2490" i="24"/>
  <c r="L2489" i="24"/>
  <c r="L2488" i="24"/>
  <c r="L2487" i="24"/>
  <c r="L2486" i="24"/>
  <c r="L2485" i="24"/>
  <c r="L2484" i="24"/>
  <c r="L2483" i="24"/>
  <c r="L2482" i="24"/>
  <c r="L2481" i="24"/>
  <c r="L2480" i="24"/>
  <c r="L2479" i="24"/>
  <c r="L2478" i="24"/>
  <c r="L2477" i="24"/>
  <c r="L2476" i="24"/>
  <c r="L2475" i="24"/>
  <c r="L2474" i="24"/>
  <c r="L2473" i="24"/>
  <c r="L2472" i="24"/>
  <c r="L2471" i="24"/>
  <c r="L2470" i="24"/>
  <c r="L2469" i="24"/>
  <c r="L2468" i="24"/>
  <c r="L2467" i="24"/>
  <c r="L2466" i="24"/>
  <c r="L2465" i="24"/>
  <c r="L2464" i="24"/>
  <c r="L2463" i="24"/>
  <c r="L2462" i="24"/>
  <c r="L2461" i="24"/>
  <c r="L2460" i="24"/>
  <c r="L2459" i="24"/>
  <c r="L2458" i="24"/>
  <c r="L2457" i="24"/>
  <c r="L2456" i="24"/>
  <c r="L2455" i="24"/>
  <c r="L2454" i="24"/>
  <c r="L2453" i="24"/>
  <c r="L2452" i="24"/>
  <c r="L2451" i="24"/>
  <c r="L2450" i="24"/>
  <c r="L2449" i="24"/>
  <c r="L2448" i="24"/>
  <c r="L2447" i="24"/>
  <c r="L2446" i="24"/>
  <c r="L2445" i="24"/>
  <c r="L2444" i="24"/>
  <c r="L2443" i="24"/>
  <c r="L2442" i="24"/>
  <c r="L2441" i="24"/>
  <c r="L2440" i="24"/>
  <c r="L2439" i="24"/>
  <c r="L2438" i="24"/>
  <c r="L2437" i="24"/>
  <c r="L2436" i="24"/>
  <c r="L2435" i="24"/>
  <c r="L2434" i="24"/>
  <c r="L2433" i="24"/>
  <c r="L2432" i="24"/>
  <c r="L2431" i="24"/>
  <c r="L2430" i="24"/>
  <c r="L2429" i="24"/>
  <c r="L2428" i="24"/>
  <c r="L2427" i="24"/>
  <c r="L2426" i="24"/>
  <c r="L2425" i="24"/>
  <c r="L2424" i="24"/>
  <c r="L2423" i="24"/>
  <c r="L2422" i="24"/>
  <c r="L2421" i="24"/>
  <c r="L2420" i="24"/>
  <c r="L2419" i="24"/>
  <c r="L2418" i="24"/>
  <c r="L2417" i="24"/>
  <c r="L2416" i="24"/>
  <c r="L2415" i="24"/>
  <c r="L2414" i="24"/>
  <c r="L2413" i="24"/>
  <c r="L2412" i="24"/>
  <c r="L2411" i="24"/>
  <c r="L2410" i="24"/>
  <c r="L2409" i="24"/>
  <c r="L2408" i="24"/>
  <c r="L2407" i="24"/>
  <c r="L2406" i="24"/>
  <c r="L2405" i="24"/>
  <c r="L2404" i="24"/>
  <c r="L2403" i="24"/>
  <c r="L2402" i="24"/>
  <c r="L2401" i="24"/>
  <c r="L2400" i="24"/>
  <c r="L2399" i="24"/>
  <c r="L2398" i="24"/>
  <c r="L2397" i="24"/>
  <c r="L2396" i="24"/>
  <c r="L2395" i="24"/>
  <c r="L2394" i="24"/>
  <c r="L2393" i="24"/>
  <c r="L2392" i="24"/>
  <c r="L2391" i="24"/>
  <c r="L2390" i="24"/>
  <c r="L2389" i="24"/>
  <c r="L2388" i="24"/>
  <c r="L2387" i="24"/>
  <c r="L2386" i="24"/>
  <c r="L2385" i="24"/>
  <c r="L2384" i="24"/>
  <c r="L2383" i="24"/>
  <c r="L2382" i="24"/>
  <c r="L2381" i="24"/>
  <c r="L2380" i="24"/>
  <c r="L2379" i="24"/>
  <c r="L2378" i="24"/>
  <c r="L2377" i="24"/>
  <c r="L2376" i="24"/>
  <c r="L2375" i="24"/>
  <c r="L2374" i="24"/>
  <c r="L2373" i="24"/>
  <c r="L2372" i="24"/>
  <c r="L2371" i="24"/>
  <c r="L2370" i="24"/>
  <c r="L2369" i="24"/>
  <c r="L2368" i="24"/>
  <c r="L2367" i="24"/>
  <c r="L2366" i="24"/>
  <c r="L2365" i="24"/>
  <c r="L2364" i="24"/>
  <c r="L2363" i="24"/>
  <c r="L2362" i="24"/>
  <c r="L2361" i="24"/>
  <c r="L2360" i="24"/>
  <c r="L2359" i="24"/>
  <c r="L2358" i="24"/>
  <c r="L2357" i="24"/>
  <c r="L2356" i="24"/>
  <c r="L2355" i="24"/>
  <c r="L2354" i="24"/>
  <c r="L2353" i="24"/>
  <c r="L2352" i="24"/>
  <c r="L2351" i="24"/>
  <c r="L2350" i="24"/>
  <c r="L2349" i="24"/>
  <c r="L2348" i="24"/>
  <c r="L2347" i="24"/>
  <c r="L2346" i="24"/>
  <c r="L2345" i="24"/>
  <c r="L2344" i="24"/>
  <c r="L2343" i="24"/>
  <c r="L2342" i="24"/>
  <c r="L2341" i="24"/>
  <c r="L2340" i="24"/>
  <c r="L2339" i="24"/>
  <c r="L2338" i="24"/>
  <c r="L2337" i="24"/>
  <c r="L2336" i="24"/>
  <c r="L2335" i="24"/>
  <c r="L2334" i="24"/>
  <c r="L2333" i="24"/>
  <c r="L2332" i="24"/>
  <c r="L2331" i="24"/>
  <c r="L2330" i="24"/>
  <c r="L2329" i="24"/>
  <c r="L2328" i="24"/>
  <c r="L2327" i="24"/>
  <c r="L2326" i="24"/>
  <c r="L2325" i="24"/>
  <c r="L2324" i="24"/>
  <c r="L2323" i="24"/>
  <c r="L2322" i="24"/>
  <c r="L2321" i="24"/>
  <c r="L2320" i="24"/>
  <c r="L2319" i="24"/>
  <c r="L2318" i="24"/>
  <c r="L2317" i="24"/>
  <c r="L2316" i="24"/>
  <c r="L2315" i="24"/>
  <c r="L2314" i="24"/>
  <c r="L2313" i="24"/>
  <c r="L2312" i="24"/>
  <c r="L2311" i="24"/>
  <c r="L2310" i="24"/>
  <c r="L2309" i="24"/>
  <c r="L2308" i="24"/>
  <c r="L2307" i="24"/>
  <c r="L2306" i="24"/>
  <c r="L2305" i="24"/>
  <c r="L2304" i="24"/>
  <c r="L2303" i="24"/>
  <c r="L2302" i="24"/>
  <c r="L2301" i="24"/>
  <c r="L2300" i="24"/>
  <c r="L2299" i="24"/>
  <c r="L2298" i="24"/>
  <c r="L2297" i="24"/>
  <c r="L2296" i="24"/>
  <c r="L2295" i="24"/>
  <c r="L2294" i="24"/>
  <c r="L2293" i="24"/>
  <c r="L2292" i="24"/>
  <c r="L2291" i="24"/>
  <c r="L2290" i="24"/>
  <c r="L2289" i="24"/>
  <c r="L2288" i="24"/>
  <c r="L2287" i="24"/>
  <c r="L2286" i="24"/>
  <c r="L2285" i="24"/>
  <c r="L2284" i="24"/>
  <c r="L2283" i="24"/>
  <c r="L2282" i="24"/>
  <c r="L2281" i="24"/>
  <c r="L2280" i="24"/>
  <c r="L2279" i="24"/>
  <c r="L2278" i="24"/>
  <c r="L2277" i="24"/>
  <c r="L2276" i="24"/>
  <c r="L2275" i="24"/>
  <c r="L2274" i="24"/>
  <c r="L2273" i="24"/>
  <c r="L2272" i="24"/>
  <c r="L2271" i="24"/>
  <c r="L2270" i="24"/>
  <c r="L2269" i="24"/>
  <c r="L2268" i="24"/>
  <c r="L2267" i="24"/>
  <c r="L2266" i="24"/>
  <c r="L2265" i="24"/>
  <c r="L2264" i="24"/>
  <c r="L2263" i="24"/>
  <c r="L2262" i="24"/>
  <c r="L2261" i="24"/>
  <c r="L2260" i="24"/>
  <c r="L2259" i="24"/>
  <c r="L2258" i="24"/>
  <c r="L2257" i="24"/>
  <c r="L2256" i="24"/>
  <c r="L2255" i="24"/>
  <c r="L2254" i="24"/>
  <c r="L2253" i="24"/>
  <c r="L2252" i="24"/>
  <c r="L2251" i="24"/>
  <c r="L2250" i="24"/>
  <c r="L2249" i="24"/>
  <c r="L2248" i="24"/>
  <c r="L2247" i="24"/>
  <c r="L2246" i="24"/>
  <c r="L2245" i="24"/>
  <c r="L2244" i="24"/>
  <c r="L2243" i="24"/>
  <c r="L2242" i="24"/>
  <c r="L2241" i="24"/>
  <c r="L2240" i="24"/>
  <c r="L2239" i="24"/>
  <c r="L2238" i="24"/>
  <c r="L2237" i="24"/>
  <c r="L2236" i="24"/>
  <c r="L2235" i="24"/>
  <c r="L2234" i="24"/>
  <c r="L2233" i="24"/>
  <c r="L2232" i="24"/>
  <c r="L2231" i="24"/>
  <c r="L2230" i="24"/>
  <c r="L2229" i="24"/>
  <c r="L2228" i="24"/>
  <c r="L2227" i="24"/>
  <c r="L2226" i="24"/>
  <c r="L2225" i="24"/>
  <c r="L2224" i="24"/>
  <c r="L2223" i="24"/>
  <c r="L2222" i="24"/>
  <c r="L2221" i="24"/>
  <c r="L2220" i="24"/>
  <c r="L2219" i="24"/>
  <c r="L2218" i="24"/>
  <c r="L2217" i="24"/>
  <c r="L2216" i="24"/>
  <c r="L2215" i="24"/>
  <c r="L2214" i="24"/>
  <c r="L2213" i="24"/>
  <c r="L2212" i="24"/>
  <c r="L2211" i="24"/>
  <c r="L2210" i="24"/>
  <c r="L2209" i="24"/>
  <c r="L2208" i="24"/>
  <c r="L2207" i="24"/>
  <c r="L2206" i="24"/>
  <c r="L2205" i="24"/>
  <c r="L2204" i="24"/>
  <c r="L2203" i="24"/>
  <c r="L2202" i="24"/>
  <c r="L2201" i="24"/>
  <c r="L2200" i="24"/>
  <c r="L2199" i="24"/>
  <c r="L2198" i="24"/>
  <c r="L2197" i="24"/>
  <c r="L2196" i="24"/>
  <c r="L2195" i="24"/>
  <c r="L2194" i="24"/>
  <c r="L2193" i="24"/>
  <c r="L2192" i="24"/>
  <c r="L2191" i="24"/>
  <c r="L2190" i="24"/>
  <c r="L2189" i="24"/>
  <c r="L2188" i="24"/>
  <c r="L2187" i="24"/>
  <c r="L2186" i="24"/>
  <c r="L2185" i="24"/>
  <c r="L2184" i="24"/>
  <c r="L2183" i="24"/>
  <c r="L2182" i="24"/>
  <c r="L2181" i="24"/>
  <c r="L2180" i="24"/>
  <c r="L2179" i="24"/>
  <c r="L2178" i="24"/>
  <c r="L2177" i="24"/>
  <c r="L2176" i="24"/>
  <c r="L2175" i="24"/>
  <c r="L2174" i="24"/>
  <c r="L2173" i="24"/>
  <c r="L2172" i="24"/>
  <c r="L2171" i="24"/>
  <c r="L2170" i="24"/>
  <c r="L2169" i="24"/>
  <c r="L2168" i="24"/>
  <c r="L2167" i="24"/>
  <c r="L2166" i="24"/>
  <c r="L2165" i="24"/>
  <c r="L2164" i="24"/>
  <c r="L2163" i="24"/>
  <c r="L2162" i="24"/>
  <c r="L2161" i="24"/>
  <c r="L2160" i="24"/>
  <c r="L2159" i="24"/>
  <c r="L2158" i="24"/>
  <c r="L2157" i="24"/>
  <c r="L2156" i="24"/>
  <c r="L2155" i="24"/>
  <c r="L2154" i="24"/>
  <c r="L2153" i="24"/>
  <c r="L2152" i="24"/>
  <c r="L2151" i="24"/>
  <c r="L2150" i="24"/>
  <c r="L2149" i="24"/>
  <c r="L2148" i="24"/>
  <c r="L2147" i="24"/>
  <c r="L2146" i="24"/>
  <c r="L2145" i="24"/>
  <c r="L2144" i="24"/>
  <c r="L2143" i="24"/>
  <c r="L2142" i="24"/>
  <c r="L2141" i="24"/>
  <c r="L2140" i="24"/>
  <c r="L2139" i="24"/>
  <c r="L2138" i="24"/>
  <c r="L2137" i="24"/>
  <c r="L2136" i="24"/>
  <c r="L2135" i="24"/>
  <c r="L2134" i="24"/>
  <c r="L2133" i="24"/>
  <c r="L2132" i="24"/>
  <c r="L2131" i="24"/>
  <c r="L2130" i="24"/>
  <c r="L2129" i="24"/>
  <c r="L2128" i="24"/>
  <c r="L2127" i="24"/>
  <c r="L2126" i="24"/>
  <c r="L2125" i="24"/>
  <c r="L2124" i="24"/>
  <c r="L2123" i="24"/>
  <c r="L2122" i="24"/>
  <c r="L2121" i="24"/>
  <c r="L2120" i="24"/>
  <c r="L2119" i="24"/>
  <c r="L2118" i="24"/>
  <c r="L2117" i="24"/>
  <c r="L2116" i="24"/>
  <c r="L2115" i="24"/>
  <c r="L2114" i="24"/>
  <c r="L2113" i="24"/>
  <c r="L2112" i="24"/>
  <c r="L2111" i="24"/>
  <c r="L2110" i="24"/>
  <c r="L2109" i="24"/>
  <c r="L2108" i="24"/>
  <c r="L2107" i="24"/>
  <c r="L2106" i="24"/>
  <c r="L2105" i="24"/>
  <c r="L2104" i="24"/>
  <c r="L2103" i="24"/>
  <c r="L2102" i="24"/>
  <c r="L2101" i="24"/>
  <c r="L2100" i="24"/>
  <c r="L2099" i="24"/>
  <c r="L2098" i="24"/>
  <c r="L2097" i="24"/>
  <c r="L2096" i="24"/>
  <c r="L2095" i="24"/>
  <c r="L2094" i="24"/>
  <c r="L2093" i="24"/>
  <c r="L2092" i="24"/>
  <c r="L2091" i="24"/>
  <c r="L2090" i="24"/>
  <c r="L2089" i="24"/>
  <c r="L2088" i="24"/>
  <c r="L2087" i="24"/>
  <c r="L2086" i="24"/>
  <c r="L2085" i="24"/>
  <c r="L2084" i="24"/>
  <c r="L2083" i="24"/>
  <c r="L2082" i="24"/>
  <c r="L2081" i="24"/>
  <c r="L2080" i="24"/>
  <c r="L2079" i="24"/>
  <c r="L2078" i="24"/>
  <c r="L2077" i="24"/>
  <c r="L2076" i="24"/>
  <c r="L2075" i="24"/>
  <c r="L2074" i="24"/>
  <c r="L2073" i="24"/>
  <c r="L2072" i="24"/>
  <c r="L2071" i="24"/>
  <c r="L2070" i="24"/>
  <c r="L2069" i="24"/>
  <c r="L2068" i="24"/>
  <c r="L2067" i="24"/>
  <c r="L2066" i="24"/>
  <c r="L2065" i="24"/>
  <c r="L2064" i="24"/>
  <c r="L2063" i="24"/>
  <c r="L2062" i="24"/>
  <c r="L2061" i="24"/>
  <c r="L2060" i="24"/>
  <c r="L2059" i="24"/>
  <c r="L2058" i="24"/>
  <c r="L2057" i="24"/>
  <c r="L2056" i="24"/>
  <c r="L2055" i="24"/>
  <c r="L2054" i="24"/>
  <c r="L2053" i="24"/>
  <c r="L2052" i="24"/>
  <c r="L2051" i="24"/>
  <c r="L2050" i="24"/>
  <c r="L2049" i="24"/>
  <c r="L2048" i="24"/>
  <c r="L2047" i="24"/>
  <c r="L2046" i="24"/>
  <c r="L2045" i="24"/>
  <c r="L2044" i="24"/>
  <c r="L2043" i="24"/>
  <c r="L2042" i="24"/>
  <c r="L2041" i="24"/>
  <c r="L2040" i="24"/>
  <c r="L2039" i="24"/>
  <c r="L2038" i="24"/>
  <c r="L2037" i="24"/>
  <c r="L2036" i="24"/>
  <c r="L2035" i="24"/>
  <c r="L2034" i="24"/>
  <c r="L2033" i="24"/>
  <c r="L2032" i="24"/>
  <c r="L2031" i="24"/>
  <c r="L2030" i="24"/>
  <c r="L2029" i="24"/>
  <c r="L2028" i="24"/>
  <c r="L2027" i="24"/>
  <c r="L2026" i="24"/>
  <c r="L2025" i="24"/>
  <c r="L2024" i="24"/>
  <c r="L2023" i="24"/>
  <c r="L2022" i="24"/>
  <c r="L2021" i="24"/>
  <c r="L2020" i="24"/>
  <c r="L2019" i="24"/>
  <c r="L2018" i="24"/>
  <c r="L2017" i="24"/>
  <c r="L2016" i="24"/>
  <c r="L2015" i="24"/>
  <c r="L2014" i="24"/>
  <c r="L2013" i="24"/>
  <c r="L2012" i="24"/>
  <c r="L2011" i="24"/>
  <c r="L2010" i="24"/>
  <c r="L2009" i="24"/>
  <c r="L2008" i="24"/>
  <c r="L2007" i="24"/>
  <c r="L2006" i="24"/>
  <c r="L2005" i="24"/>
  <c r="L2004" i="24"/>
  <c r="L2003" i="24"/>
  <c r="L2002" i="24"/>
  <c r="L2001" i="24"/>
  <c r="L2000" i="24"/>
  <c r="L1999" i="24"/>
  <c r="L1998" i="24"/>
  <c r="L1997" i="24"/>
  <c r="L1996" i="24"/>
  <c r="L1995" i="24"/>
  <c r="L1994" i="24"/>
  <c r="L1993" i="24"/>
  <c r="L1992" i="24"/>
  <c r="L1991" i="24"/>
  <c r="L1990" i="24"/>
  <c r="L1989" i="24"/>
  <c r="L1988" i="24"/>
  <c r="L1987" i="24"/>
  <c r="L1986" i="24"/>
  <c r="L1985" i="24"/>
  <c r="L1984" i="24"/>
  <c r="L1983" i="24"/>
  <c r="L1982" i="24"/>
  <c r="L1981" i="24"/>
  <c r="L1980" i="24"/>
  <c r="L1979" i="24"/>
  <c r="L1978" i="24"/>
  <c r="L1977" i="24"/>
  <c r="L1976" i="24"/>
  <c r="L1975" i="24"/>
  <c r="L1974" i="24"/>
  <c r="L1973" i="24"/>
  <c r="L1972" i="24"/>
  <c r="L1971" i="24"/>
  <c r="L1970" i="24"/>
  <c r="L1969" i="24"/>
  <c r="L1968" i="24"/>
  <c r="L1967" i="24"/>
  <c r="L1966" i="24"/>
  <c r="L1965" i="24"/>
  <c r="L1964" i="24"/>
  <c r="L1963" i="24"/>
  <c r="L1962" i="24"/>
  <c r="L1961" i="24"/>
  <c r="L1960" i="24"/>
  <c r="L1959" i="24"/>
  <c r="L1958" i="24"/>
  <c r="L1957" i="24"/>
  <c r="L1956" i="24"/>
  <c r="L1955" i="24"/>
  <c r="L1954" i="24"/>
  <c r="L1953" i="24"/>
  <c r="L1952" i="24"/>
  <c r="L1951" i="24"/>
  <c r="L1950" i="24"/>
  <c r="L1949" i="24"/>
  <c r="L1948" i="24"/>
  <c r="L1947" i="24"/>
  <c r="L1946" i="24"/>
  <c r="L1945" i="24"/>
  <c r="L1944" i="24"/>
  <c r="L1943" i="24"/>
  <c r="L1942" i="24"/>
  <c r="L1941" i="24"/>
  <c r="L1940" i="24"/>
  <c r="L1939" i="24"/>
  <c r="L1938" i="24"/>
  <c r="L1937" i="24"/>
  <c r="L1936" i="24"/>
  <c r="L1935" i="24"/>
  <c r="L1934" i="24"/>
  <c r="L1933" i="24"/>
  <c r="L1932" i="24"/>
  <c r="L1931" i="24"/>
  <c r="L1930" i="24"/>
  <c r="L1929" i="24"/>
  <c r="L1928" i="24"/>
  <c r="L1927" i="24"/>
  <c r="L1926" i="24"/>
  <c r="L1925" i="24"/>
  <c r="L1924" i="24"/>
  <c r="L1923" i="24"/>
  <c r="L1922" i="24"/>
  <c r="L1921" i="24"/>
  <c r="L1920" i="24"/>
  <c r="L1919" i="24"/>
  <c r="L1918" i="24"/>
  <c r="L1917" i="24"/>
  <c r="L1916" i="24"/>
  <c r="L1915" i="24"/>
  <c r="L1914" i="24"/>
  <c r="L1913" i="24"/>
  <c r="L1912" i="24"/>
  <c r="L1911" i="24"/>
  <c r="L1910" i="24"/>
  <c r="L1909" i="24"/>
  <c r="L1908" i="24"/>
  <c r="L1907" i="24"/>
  <c r="L1906" i="24"/>
  <c r="L1905" i="24"/>
  <c r="L1904" i="24"/>
  <c r="L1903" i="24"/>
  <c r="L1902" i="24"/>
  <c r="L1901" i="24"/>
  <c r="L1900" i="24"/>
  <c r="L1899" i="24"/>
  <c r="L1898" i="24"/>
  <c r="L1897" i="24"/>
  <c r="L1896" i="24"/>
  <c r="L1895" i="24"/>
  <c r="L1894" i="24"/>
  <c r="L1893" i="24"/>
  <c r="L1892" i="24"/>
  <c r="L1891" i="24"/>
  <c r="L1890" i="24"/>
  <c r="L1889" i="24"/>
  <c r="L1888" i="24"/>
  <c r="L1887" i="24"/>
  <c r="L1886" i="24"/>
  <c r="L1885" i="24"/>
  <c r="L1884" i="24"/>
  <c r="L1883" i="24"/>
  <c r="L1882" i="24"/>
  <c r="L1881" i="24"/>
  <c r="L1880" i="24"/>
  <c r="L1879" i="24"/>
  <c r="L1878" i="24"/>
  <c r="L1877" i="24"/>
  <c r="L1876" i="24"/>
  <c r="L1875" i="24"/>
  <c r="L1874" i="24"/>
  <c r="L1873" i="24"/>
  <c r="L1872" i="24"/>
  <c r="L1871" i="24"/>
  <c r="L1870" i="24"/>
  <c r="L1869" i="24"/>
  <c r="L1868" i="24"/>
  <c r="L1867" i="24"/>
  <c r="L1866" i="24"/>
  <c r="L1865" i="24"/>
  <c r="L1864" i="24"/>
  <c r="L1863" i="24"/>
  <c r="L1862" i="24"/>
  <c r="L1861" i="24"/>
  <c r="L1860" i="24"/>
  <c r="L1859" i="24"/>
  <c r="L1858" i="24"/>
  <c r="L1857" i="24"/>
  <c r="L1856" i="24"/>
  <c r="L1855" i="24"/>
  <c r="L1854" i="24"/>
  <c r="L1853" i="24"/>
  <c r="L1852" i="24"/>
  <c r="L1851" i="24"/>
  <c r="L1850" i="24"/>
  <c r="L1849" i="24"/>
  <c r="L1848" i="24"/>
  <c r="L1847" i="24"/>
  <c r="L1846" i="24"/>
  <c r="L1845" i="24"/>
  <c r="L1844" i="24"/>
  <c r="L1843" i="24"/>
  <c r="L1842" i="24"/>
  <c r="L1841" i="24"/>
  <c r="L1840" i="24"/>
  <c r="L1839" i="24"/>
  <c r="L1838" i="24"/>
  <c r="L1837" i="24"/>
  <c r="L1836" i="24"/>
  <c r="L1835" i="24"/>
  <c r="L1834" i="24"/>
  <c r="L1833" i="24"/>
  <c r="L1832" i="24"/>
  <c r="L1831" i="24"/>
  <c r="L1830" i="24"/>
  <c r="L1829" i="24"/>
  <c r="L1828" i="24"/>
  <c r="L1827" i="24"/>
  <c r="L1826" i="24"/>
  <c r="L1825" i="24"/>
  <c r="L1824" i="24"/>
  <c r="L1823" i="24"/>
  <c r="L1822" i="24"/>
  <c r="L1821" i="24"/>
  <c r="L1820" i="24"/>
  <c r="L1819" i="24"/>
  <c r="L1818" i="24"/>
  <c r="L1817" i="24"/>
  <c r="L1816" i="24"/>
  <c r="L1815" i="24"/>
  <c r="L1814" i="24"/>
  <c r="L1813" i="24"/>
  <c r="L1812" i="24"/>
  <c r="L1811" i="24"/>
  <c r="L1810" i="24"/>
  <c r="L1809" i="24"/>
  <c r="L1808" i="24"/>
  <c r="L1807" i="24"/>
  <c r="L1806" i="24"/>
  <c r="L1805" i="24"/>
  <c r="L1804" i="24"/>
  <c r="L1803" i="24"/>
  <c r="L1802" i="24"/>
  <c r="L1801" i="24"/>
  <c r="L1800" i="24"/>
  <c r="L1799" i="24"/>
  <c r="L1798" i="24"/>
  <c r="L1797" i="24"/>
  <c r="L1796" i="24"/>
  <c r="L1795" i="24"/>
  <c r="L1794" i="24"/>
  <c r="L1793" i="24"/>
  <c r="L1792" i="24"/>
  <c r="L1791" i="24"/>
  <c r="L1790" i="24"/>
  <c r="L1789" i="24"/>
  <c r="L1788" i="24"/>
  <c r="L1787" i="24"/>
  <c r="L1786" i="24"/>
  <c r="L1785" i="24"/>
  <c r="L1784" i="24"/>
  <c r="L1783" i="24"/>
  <c r="L1782" i="24"/>
  <c r="L1781" i="24"/>
  <c r="L1780" i="24"/>
  <c r="L1779" i="24"/>
  <c r="L1778" i="24"/>
  <c r="L1777" i="24"/>
  <c r="L1776" i="24"/>
  <c r="L1775" i="24"/>
  <c r="L1774" i="24"/>
  <c r="L1773" i="24"/>
  <c r="L1772" i="24"/>
  <c r="L1771" i="24"/>
  <c r="L1770" i="24"/>
  <c r="L1769" i="24"/>
  <c r="L1768" i="24"/>
  <c r="L1767" i="24"/>
  <c r="L1766" i="24"/>
  <c r="L1765" i="24"/>
  <c r="L1764" i="24"/>
  <c r="L1763" i="24"/>
  <c r="L1762" i="24"/>
  <c r="L1761" i="24"/>
  <c r="L1760" i="24"/>
  <c r="L1759" i="24"/>
  <c r="L1758" i="24"/>
  <c r="L1757" i="24"/>
  <c r="L1756" i="24"/>
  <c r="L1755" i="24"/>
  <c r="L1754" i="24"/>
  <c r="L1753" i="24"/>
  <c r="L1752" i="24"/>
  <c r="L1751" i="24"/>
  <c r="L1750" i="24"/>
  <c r="L1749" i="24"/>
  <c r="L1748" i="24"/>
  <c r="L1747" i="24"/>
  <c r="L1746" i="24"/>
  <c r="L1745" i="24"/>
  <c r="L1744" i="24"/>
  <c r="L1743" i="24"/>
  <c r="L1742" i="24"/>
  <c r="L1741" i="24"/>
  <c r="L1740" i="24"/>
  <c r="L1739" i="24"/>
  <c r="L1738" i="24"/>
  <c r="L1737" i="24"/>
  <c r="L1736" i="24"/>
  <c r="L1735" i="24"/>
  <c r="L1734" i="24"/>
  <c r="L1733" i="24"/>
  <c r="L1732" i="24"/>
  <c r="L1731" i="24"/>
  <c r="L1730" i="24"/>
  <c r="L1729" i="24"/>
  <c r="L1728" i="24"/>
  <c r="L1727" i="24"/>
  <c r="L1726" i="24"/>
  <c r="L1725" i="24"/>
  <c r="L1724" i="24"/>
  <c r="L1723" i="24"/>
  <c r="L1722" i="24"/>
  <c r="L1721" i="24"/>
  <c r="L1720" i="24"/>
  <c r="L1719" i="24"/>
  <c r="L1718" i="24"/>
  <c r="L1717" i="24"/>
  <c r="L1716" i="24"/>
  <c r="L1715" i="24"/>
  <c r="L1714" i="24"/>
  <c r="L1713" i="24"/>
  <c r="L1712" i="24"/>
  <c r="L1711" i="24"/>
  <c r="L1710" i="24"/>
  <c r="L1709" i="24"/>
  <c r="L1708" i="24"/>
  <c r="L1707" i="24"/>
  <c r="L1706" i="24"/>
  <c r="L1705" i="24"/>
  <c r="L1704" i="24"/>
  <c r="L1703" i="24"/>
  <c r="L1702" i="24"/>
  <c r="L1701" i="24"/>
  <c r="L1700" i="24"/>
  <c r="L1699" i="24"/>
  <c r="L1698" i="24"/>
  <c r="L1697" i="24"/>
  <c r="L1696" i="24"/>
  <c r="L1695" i="24"/>
  <c r="L1694" i="24"/>
  <c r="L1693" i="24"/>
  <c r="L1692" i="24"/>
  <c r="L1691" i="24"/>
  <c r="L1690" i="24"/>
  <c r="L1689" i="24"/>
  <c r="L1688" i="24"/>
  <c r="L1687" i="24"/>
  <c r="L1686" i="24"/>
  <c r="L1685" i="24"/>
  <c r="L1684" i="24"/>
  <c r="L1683" i="24"/>
  <c r="L1682" i="24"/>
  <c r="L1681" i="24"/>
  <c r="L1680" i="24"/>
  <c r="L1679" i="24"/>
  <c r="L1678" i="24"/>
  <c r="L1677" i="24"/>
  <c r="L1676" i="24"/>
  <c r="L1675" i="24"/>
  <c r="L1674" i="24"/>
  <c r="L1673" i="24"/>
  <c r="L1672" i="24"/>
  <c r="L1671" i="24"/>
  <c r="L1670" i="24"/>
  <c r="L1669" i="24"/>
  <c r="L1668" i="24"/>
  <c r="L1667" i="24"/>
  <c r="L1666" i="24"/>
  <c r="L1665" i="24"/>
  <c r="L1664" i="24"/>
  <c r="L1663" i="24"/>
  <c r="L1662" i="24"/>
  <c r="L1661" i="24"/>
  <c r="L1660" i="24"/>
  <c r="L1659" i="24"/>
  <c r="L1658" i="24"/>
  <c r="L1657" i="24"/>
  <c r="L1656" i="24"/>
  <c r="L1655" i="24"/>
  <c r="L1654" i="24"/>
  <c r="L1653" i="24"/>
  <c r="L1652" i="24"/>
  <c r="L1651" i="24"/>
  <c r="L1650" i="24"/>
  <c r="L1649" i="24"/>
  <c r="L1648" i="24"/>
  <c r="L1647" i="24"/>
  <c r="L1646" i="24"/>
  <c r="L1645" i="24"/>
  <c r="L1644" i="24"/>
  <c r="L1643" i="24"/>
  <c r="L1642" i="24"/>
  <c r="L1641" i="24"/>
  <c r="L1640" i="24"/>
  <c r="L1639" i="24"/>
  <c r="L1638" i="24"/>
  <c r="L1637" i="24"/>
  <c r="L1636" i="24"/>
  <c r="L1635" i="24"/>
  <c r="L1634" i="24"/>
  <c r="L1633" i="24"/>
  <c r="L1632" i="24"/>
  <c r="L1631" i="24"/>
  <c r="L1630" i="24"/>
  <c r="L1629" i="24"/>
  <c r="L1628" i="24"/>
  <c r="L1627" i="24"/>
  <c r="L1626" i="24"/>
  <c r="L1625" i="24"/>
  <c r="L1624" i="24"/>
  <c r="L1623" i="24"/>
  <c r="L1622" i="24"/>
  <c r="L1621" i="24"/>
  <c r="L1620" i="24"/>
  <c r="L1619" i="24"/>
  <c r="L1618" i="24"/>
  <c r="L1617" i="24"/>
  <c r="L1616" i="24"/>
  <c r="L1615" i="24"/>
  <c r="L1614" i="24"/>
  <c r="L1613" i="24"/>
  <c r="L1612" i="24"/>
  <c r="L1611" i="24"/>
  <c r="L1610" i="24"/>
  <c r="L1609" i="24"/>
  <c r="L1608" i="24"/>
  <c r="L1607" i="24"/>
  <c r="L1606" i="24"/>
  <c r="L1605" i="24"/>
  <c r="L1604" i="24"/>
  <c r="L1603" i="24"/>
  <c r="L1602" i="24"/>
  <c r="L1601" i="24"/>
  <c r="L1600" i="24"/>
  <c r="L1599" i="24"/>
  <c r="L1598" i="24"/>
  <c r="L1597" i="24"/>
  <c r="L1596" i="24"/>
  <c r="L1595" i="24"/>
  <c r="L1594" i="24"/>
  <c r="L1593" i="24"/>
  <c r="L1592" i="24"/>
  <c r="L1591" i="24"/>
  <c r="L1590" i="24"/>
  <c r="L1589" i="24"/>
  <c r="L1588" i="24"/>
  <c r="L1587" i="24"/>
  <c r="L1586" i="24"/>
  <c r="L1585" i="24"/>
  <c r="L1584" i="24"/>
  <c r="L1583" i="24"/>
  <c r="L1582" i="24"/>
  <c r="L1581" i="24"/>
  <c r="L1580" i="24"/>
  <c r="L1579" i="24"/>
  <c r="L1578" i="24"/>
  <c r="L1577" i="24"/>
  <c r="L1576" i="24"/>
  <c r="L1575" i="24"/>
  <c r="L1574" i="24"/>
  <c r="L1573" i="24"/>
  <c r="L1572" i="24"/>
  <c r="L1571" i="24"/>
  <c r="L1570" i="24"/>
  <c r="L1569" i="24"/>
  <c r="L1568" i="24"/>
  <c r="L1567" i="24"/>
  <c r="L1566" i="24"/>
  <c r="L1565" i="24"/>
  <c r="L1564" i="24"/>
  <c r="L1563" i="24"/>
  <c r="L1562" i="24"/>
  <c r="L1561" i="24"/>
  <c r="L1560" i="24"/>
  <c r="L1559" i="24"/>
  <c r="L1558" i="24"/>
  <c r="L1557" i="24"/>
  <c r="L1556" i="24"/>
  <c r="L1555" i="24"/>
  <c r="L1554" i="24"/>
  <c r="L1553" i="24"/>
  <c r="L1552" i="24"/>
  <c r="L1551" i="24"/>
  <c r="L1550" i="24"/>
  <c r="L1549" i="24"/>
  <c r="L1548" i="24"/>
  <c r="L1547" i="24"/>
  <c r="L1546" i="24"/>
  <c r="L1545" i="24"/>
  <c r="L1544" i="24"/>
  <c r="L1543" i="24"/>
  <c r="L1542" i="24"/>
  <c r="L1541" i="24"/>
  <c r="L1540" i="24"/>
  <c r="L1539" i="24"/>
  <c r="L1538" i="24"/>
  <c r="L1537" i="24"/>
  <c r="L1536" i="24"/>
  <c r="L1535" i="24"/>
  <c r="L1534" i="24"/>
  <c r="L1533" i="24"/>
  <c r="L1532" i="24"/>
  <c r="L1531" i="24"/>
  <c r="L1530" i="24"/>
  <c r="L1529" i="24"/>
  <c r="L1528" i="24"/>
  <c r="L1527" i="24"/>
  <c r="L1526" i="24"/>
  <c r="L1525" i="24"/>
  <c r="L1524" i="24"/>
  <c r="L1523" i="24"/>
  <c r="L1522" i="24"/>
  <c r="L1521" i="24"/>
  <c r="L1520" i="24"/>
  <c r="L1519" i="24"/>
  <c r="L1518" i="24"/>
  <c r="L1517" i="24"/>
  <c r="L1516" i="24"/>
  <c r="L1515" i="24"/>
  <c r="L1514" i="24"/>
  <c r="L1513" i="24"/>
  <c r="L1512" i="24"/>
  <c r="L1511" i="24"/>
  <c r="L1510" i="24"/>
  <c r="L1509" i="24"/>
  <c r="L1508" i="24"/>
  <c r="L1507" i="24"/>
  <c r="L1506" i="24"/>
  <c r="L1505" i="24"/>
  <c r="L1504" i="24"/>
  <c r="L1503" i="24"/>
  <c r="L1502" i="24"/>
  <c r="L1501" i="24"/>
  <c r="L1500" i="24"/>
  <c r="L1499" i="24"/>
  <c r="L1498" i="24"/>
  <c r="L1497" i="24"/>
  <c r="L1496" i="24"/>
  <c r="L1495" i="24"/>
  <c r="L1494" i="24"/>
  <c r="L1493" i="24"/>
  <c r="L1492" i="24"/>
  <c r="L1491" i="24"/>
  <c r="L1490" i="24"/>
  <c r="L1489" i="24"/>
  <c r="L1488" i="24"/>
  <c r="L1487" i="24"/>
  <c r="L1486" i="24"/>
  <c r="L1485" i="24"/>
  <c r="L1484" i="24"/>
  <c r="L1483" i="24"/>
  <c r="L1482" i="24"/>
  <c r="L1481" i="24"/>
  <c r="L1480" i="24"/>
  <c r="L1479" i="24"/>
  <c r="L1478" i="24"/>
  <c r="L1477" i="24"/>
  <c r="L1476" i="24"/>
  <c r="L1475" i="24"/>
  <c r="L1474" i="24"/>
  <c r="L1473" i="24"/>
  <c r="L1472" i="24"/>
  <c r="L1471" i="24"/>
  <c r="L1470" i="24"/>
  <c r="L1469" i="24"/>
  <c r="L1468" i="24"/>
  <c r="L1467" i="24"/>
  <c r="L1466" i="24"/>
  <c r="L1465" i="24"/>
  <c r="L1464" i="24"/>
  <c r="L1463" i="24"/>
  <c r="L1462" i="24"/>
  <c r="L1461" i="24"/>
  <c r="L1460" i="24"/>
  <c r="L1459" i="24"/>
  <c r="L1458" i="24"/>
  <c r="L1457" i="24"/>
  <c r="L1456" i="24"/>
  <c r="L1455" i="24"/>
  <c r="L1454" i="24"/>
  <c r="L1453" i="24"/>
  <c r="L1452" i="24"/>
  <c r="L1451" i="24"/>
  <c r="L1450" i="24"/>
  <c r="L1449" i="24"/>
  <c r="L1448" i="24"/>
  <c r="L1447" i="24"/>
  <c r="L1446" i="24"/>
  <c r="L1445" i="24"/>
  <c r="L1444" i="24"/>
  <c r="L1443" i="24"/>
  <c r="L1442" i="24"/>
  <c r="L1441" i="24"/>
  <c r="L1440" i="24"/>
  <c r="L1439" i="24"/>
  <c r="L1438" i="24"/>
  <c r="L1437" i="24"/>
  <c r="L1436" i="24"/>
  <c r="L1435" i="24"/>
  <c r="L1434" i="24"/>
  <c r="L1433" i="24"/>
  <c r="L1432" i="24"/>
  <c r="L1431" i="24"/>
  <c r="L1430" i="24"/>
  <c r="L1429" i="24"/>
  <c r="L1428" i="24"/>
  <c r="L1427" i="24"/>
  <c r="L1426" i="24"/>
  <c r="L1425" i="24"/>
  <c r="L1424" i="24"/>
  <c r="L1423" i="24"/>
  <c r="L1422" i="24"/>
  <c r="L1421" i="24"/>
  <c r="L1420" i="24"/>
  <c r="L1419" i="24"/>
  <c r="L1418" i="24"/>
  <c r="L1417" i="24"/>
  <c r="L1416" i="24"/>
  <c r="L1415" i="24"/>
  <c r="L1414" i="24"/>
  <c r="L1413" i="24"/>
  <c r="L1412" i="24"/>
  <c r="L1411" i="24"/>
  <c r="L1410" i="24"/>
  <c r="L1409" i="24"/>
  <c r="L1408" i="24"/>
  <c r="L1407" i="24"/>
  <c r="L1406" i="24"/>
  <c r="L1405" i="24"/>
  <c r="L1404" i="24"/>
  <c r="L1403" i="24"/>
  <c r="L1402" i="24"/>
  <c r="L1401" i="24"/>
  <c r="L1400" i="24"/>
  <c r="L1399" i="24"/>
  <c r="L1398" i="24"/>
  <c r="L1397" i="24"/>
  <c r="L1396" i="24"/>
  <c r="L1395" i="24"/>
  <c r="L1394" i="24"/>
  <c r="L1393" i="24"/>
  <c r="L1392" i="24"/>
  <c r="L1391" i="24"/>
  <c r="L1390" i="24"/>
  <c r="L1389" i="24"/>
  <c r="L1388" i="24"/>
  <c r="L1387" i="24"/>
  <c r="L1386" i="24"/>
  <c r="L1385" i="24"/>
  <c r="L1384" i="24"/>
  <c r="L1383" i="24"/>
  <c r="L1382" i="24"/>
  <c r="L1381" i="24"/>
  <c r="L1380" i="24"/>
  <c r="L1379" i="24"/>
  <c r="L1378" i="24"/>
  <c r="L1377" i="24"/>
  <c r="L1376" i="24"/>
  <c r="L1375" i="24"/>
  <c r="L1374" i="24"/>
  <c r="L1373" i="24"/>
  <c r="L1372" i="24"/>
  <c r="L1371" i="24"/>
  <c r="L1370" i="24"/>
  <c r="L1369" i="24"/>
  <c r="L1368" i="24"/>
  <c r="L1367" i="24"/>
  <c r="L1366" i="24"/>
  <c r="L1365" i="24"/>
  <c r="L1364" i="24"/>
  <c r="L1363" i="24"/>
  <c r="L1362" i="24"/>
  <c r="L1361" i="24"/>
  <c r="L1360" i="24"/>
  <c r="L1359" i="24"/>
  <c r="L1358" i="24"/>
  <c r="L1357" i="24"/>
  <c r="L1356" i="24"/>
  <c r="L1355" i="24"/>
  <c r="L1354" i="24"/>
  <c r="L1353" i="24"/>
  <c r="L1352" i="24"/>
  <c r="L1351" i="24"/>
  <c r="L1350" i="24"/>
  <c r="L1349" i="24"/>
  <c r="L1348" i="24"/>
  <c r="L1347" i="24"/>
  <c r="L1346" i="24"/>
  <c r="L1345" i="24"/>
  <c r="L1344" i="24"/>
  <c r="L1343" i="24"/>
  <c r="L1342" i="24"/>
  <c r="L1341" i="24"/>
  <c r="L1340" i="24"/>
  <c r="L1339" i="24"/>
  <c r="L1338" i="24"/>
  <c r="L1337" i="24"/>
  <c r="L1336" i="24"/>
  <c r="L1335" i="24"/>
  <c r="L1334" i="24"/>
  <c r="L1333" i="24"/>
  <c r="L1332" i="24"/>
  <c r="L1331" i="24"/>
  <c r="L1330" i="24"/>
  <c r="L1329" i="24"/>
  <c r="L1328" i="24"/>
  <c r="L1327" i="24"/>
  <c r="L1326" i="24"/>
  <c r="L1325" i="24"/>
  <c r="L1324" i="24"/>
  <c r="L1323" i="24"/>
  <c r="L1322" i="24"/>
  <c r="L1321" i="24"/>
  <c r="L1320" i="24"/>
  <c r="L1319" i="24"/>
  <c r="L1318" i="24"/>
  <c r="L1317" i="24"/>
  <c r="L1316" i="24"/>
  <c r="L1315" i="24"/>
  <c r="L1314" i="24"/>
  <c r="L1313" i="24"/>
  <c r="L1312" i="24"/>
  <c r="L1311" i="24"/>
  <c r="L1310" i="24"/>
  <c r="L1309" i="24"/>
  <c r="L1308" i="24"/>
  <c r="L1307" i="24"/>
  <c r="L1306" i="24"/>
  <c r="L1305" i="24"/>
  <c r="L1304" i="24"/>
  <c r="L1303" i="24"/>
  <c r="L1302" i="24"/>
  <c r="L1301" i="24"/>
  <c r="L1300" i="24"/>
  <c r="L1299" i="24"/>
  <c r="L1298" i="24"/>
  <c r="L1297" i="24"/>
  <c r="L1296" i="24"/>
  <c r="L1295" i="24"/>
  <c r="L1294" i="24"/>
  <c r="L1293" i="24"/>
  <c r="L1292" i="24"/>
  <c r="L1291" i="24"/>
  <c r="L1290" i="24"/>
  <c r="L1289" i="24"/>
  <c r="L1288" i="24"/>
  <c r="L1287" i="24"/>
  <c r="L1286" i="24"/>
  <c r="L1285" i="24"/>
  <c r="L1284" i="24"/>
  <c r="L1283" i="24"/>
  <c r="L1282" i="24"/>
  <c r="L1281" i="24"/>
  <c r="L1280" i="24"/>
  <c r="L1279" i="24"/>
  <c r="L1278" i="24"/>
  <c r="L1277" i="24"/>
  <c r="L1276" i="24"/>
  <c r="L1275" i="24"/>
  <c r="L1274" i="24"/>
  <c r="L1273" i="24"/>
  <c r="L1272" i="24"/>
  <c r="L1271" i="24"/>
  <c r="L1270" i="24"/>
  <c r="L1269" i="24"/>
  <c r="L1268" i="24"/>
  <c r="L1267" i="24"/>
  <c r="L1266" i="24"/>
  <c r="L1265" i="24"/>
  <c r="L1264" i="24"/>
  <c r="L1263" i="24"/>
  <c r="L1262" i="24"/>
  <c r="L1261" i="24"/>
  <c r="L1260" i="24"/>
  <c r="L1259" i="24"/>
  <c r="L1258" i="24"/>
  <c r="L1257" i="24"/>
  <c r="L1256" i="24"/>
  <c r="L1255" i="24"/>
  <c r="L1254" i="24"/>
  <c r="L1253" i="24"/>
  <c r="L1252" i="24"/>
  <c r="L1251" i="24"/>
  <c r="L1250" i="24"/>
  <c r="L1249" i="24"/>
  <c r="L1248" i="24"/>
  <c r="L1247" i="24"/>
  <c r="L1246" i="24"/>
  <c r="L1245" i="24"/>
  <c r="L1244" i="24"/>
  <c r="L1243" i="24"/>
  <c r="L1242" i="24"/>
  <c r="L1241" i="24"/>
  <c r="L1240" i="24"/>
  <c r="L1239" i="24"/>
  <c r="L1238" i="24"/>
  <c r="L1237" i="24"/>
  <c r="L1236" i="24"/>
  <c r="L1235" i="24"/>
  <c r="L1234" i="24"/>
  <c r="L1233" i="24"/>
  <c r="L1232" i="24"/>
  <c r="L1231" i="24"/>
  <c r="L1230" i="24"/>
  <c r="L1229" i="24"/>
  <c r="L1228" i="24"/>
  <c r="L1227" i="24"/>
  <c r="L1226" i="24"/>
  <c r="L1225" i="24"/>
  <c r="L1224" i="24"/>
  <c r="L1223" i="24"/>
  <c r="L1222" i="24"/>
  <c r="L1221" i="24"/>
  <c r="L1220" i="24"/>
  <c r="L1219" i="24"/>
  <c r="L1218" i="24"/>
  <c r="L1217" i="24"/>
  <c r="L1216" i="24"/>
  <c r="L1215" i="24"/>
  <c r="L1214" i="24"/>
  <c r="L1213" i="24"/>
  <c r="L1212" i="24"/>
  <c r="L1211" i="24"/>
  <c r="L1210" i="24"/>
  <c r="L1209" i="24"/>
  <c r="L1208" i="24"/>
  <c r="L1207" i="24"/>
  <c r="L1206" i="24"/>
  <c r="L1205" i="24"/>
  <c r="L1204" i="24"/>
  <c r="L1203" i="24"/>
  <c r="L1202" i="24"/>
  <c r="L1201" i="24"/>
  <c r="L1200" i="24"/>
  <c r="L1199" i="24"/>
  <c r="L1198" i="24"/>
  <c r="L1197" i="24"/>
  <c r="L1196" i="24"/>
  <c r="L1195" i="24"/>
  <c r="L1194" i="24"/>
  <c r="L1193" i="24"/>
  <c r="L1192" i="24"/>
  <c r="L1191" i="24"/>
  <c r="L1190" i="24"/>
  <c r="L1189" i="24"/>
  <c r="L1188" i="24"/>
  <c r="L1187" i="24"/>
  <c r="L1186" i="24"/>
  <c r="L1185" i="24"/>
  <c r="L1184" i="24"/>
  <c r="L1183" i="24"/>
  <c r="L1182" i="24"/>
  <c r="L1181" i="24"/>
  <c r="L1180" i="24"/>
  <c r="L1179" i="24"/>
  <c r="L1178" i="24"/>
  <c r="L1177" i="24"/>
  <c r="L1176" i="24"/>
  <c r="L1175" i="24"/>
  <c r="L1174" i="24"/>
  <c r="L1173" i="24"/>
  <c r="L1172" i="24"/>
  <c r="L1171" i="24"/>
  <c r="L1170" i="24"/>
  <c r="L1169" i="24"/>
  <c r="L1168" i="24"/>
  <c r="L1167" i="24"/>
  <c r="L1166" i="24"/>
  <c r="L1165" i="24"/>
  <c r="L1164" i="24"/>
  <c r="L1163" i="24"/>
  <c r="L1162" i="24"/>
  <c r="L1161" i="24"/>
  <c r="L1160" i="24"/>
  <c r="L1159" i="24"/>
  <c r="L1158" i="24"/>
  <c r="L1157" i="24"/>
  <c r="L1156" i="24"/>
  <c r="L1155" i="24"/>
  <c r="L1154" i="24"/>
  <c r="L1153" i="24"/>
  <c r="L1152" i="24"/>
  <c r="L1151" i="24"/>
  <c r="L1150" i="24"/>
  <c r="L1149" i="24"/>
  <c r="L1148" i="24"/>
  <c r="L1147" i="24"/>
  <c r="L1146" i="24"/>
  <c r="L1145" i="24"/>
  <c r="L1144" i="24"/>
  <c r="L1143" i="24"/>
  <c r="L1142" i="24"/>
  <c r="L1141" i="24"/>
  <c r="L1140" i="24"/>
  <c r="L1139" i="24"/>
  <c r="L1138" i="24"/>
  <c r="L1137" i="24"/>
  <c r="L1136" i="24"/>
  <c r="L1135" i="24"/>
  <c r="L1134" i="24"/>
  <c r="L1133" i="24"/>
  <c r="L1132" i="24"/>
  <c r="L1131" i="24"/>
  <c r="L1130" i="24"/>
  <c r="L1129" i="24"/>
  <c r="L1128" i="24"/>
  <c r="L1127" i="24"/>
  <c r="L1126" i="24"/>
  <c r="L1125" i="24"/>
  <c r="L1124" i="24"/>
  <c r="L1123" i="24"/>
  <c r="L1122" i="24"/>
  <c r="L1121" i="24"/>
  <c r="L1120" i="24"/>
  <c r="L1119" i="24"/>
  <c r="L1118" i="24"/>
  <c r="L1117" i="24"/>
  <c r="L1116" i="24"/>
  <c r="L1115" i="24"/>
  <c r="L1114" i="24"/>
  <c r="L1113" i="24"/>
  <c r="L1112" i="24"/>
  <c r="L1111" i="24"/>
  <c r="L1110" i="24"/>
  <c r="L1109" i="24"/>
  <c r="L1108" i="24"/>
  <c r="L1107" i="24"/>
  <c r="L1106" i="24"/>
  <c r="L1105" i="24"/>
  <c r="L1104" i="24"/>
  <c r="L1103" i="24"/>
  <c r="L1102" i="24"/>
  <c r="L1101" i="24"/>
  <c r="L1100" i="24"/>
  <c r="L1099" i="24"/>
  <c r="L1098" i="24"/>
  <c r="L1097" i="24"/>
  <c r="L1096" i="24"/>
  <c r="L1095" i="24"/>
  <c r="L1094" i="24"/>
  <c r="L1093" i="24"/>
  <c r="L1092" i="24"/>
  <c r="L1091" i="24"/>
  <c r="L1090" i="24"/>
  <c r="L1089" i="24"/>
  <c r="L1088" i="24"/>
  <c r="L1087" i="24"/>
  <c r="L1086" i="24"/>
  <c r="L1085" i="24"/>
  <c r="L1084" i="24"/>
  <c r="L1083" i="24"/>
  <c r="L1082" i="24"/>
  <c r="L1081" i="24"/>
  <c r="L1080" i="24"/>
  <c r="L1079" i="24"/>
  <c r="L1078" i="24"/>
  <c r="L1077" i="24"/>
  <c r="L1076" i="24"/>
  <c r="L1075" i="24"/>
  <c r="L1074" i="24"/>
  <c r="L1073" i="24"/>
  <c r="L1072" i="24"/>
  <c r="L1071" i="24"/>
  <c r="L1070" i="24"/>
  <c r="L1069" i="24"/>
  <c r="L1068" i="24"/>
  <c r="L1067" i="24"/>
  <c r="L1066" i="24"/>
  <c r="L1065" i="24"/>
  <c r="L1064" i="24"/>
  <c r="L1063" i="24"/>
  <c r="L1062" i="24"/>
  <c r="L1061" i="24"/>
  <c r="L1060" i="24"/>
  <c r="L1059" i="24"/>
  <c r="L1058" i="24"/>
  <c r="L1057" i="24"/>
  <c r="L1056" i="24"/>
  <c r="L1055" i="24"/>
  <c r="L1054" i="24"/>
  <c r="L1053" i="24"/>
  <c r="L1052" i="24"/>
  <c r="L1051" i="24"/>
  <c r="L1050" i="24"/>
  <c r="L1049" i="24"/>
  <c r="L1048" i="24"/>
  <c r="L1047" i="24"/>
  <c r="L1046" i="24"/>
  <c r="L1045" i="24"/>
  <c r="L1044" i="24"/>
  <c r="L1043" i="24"/>
  <c r="L1042" i="24"/>
  <c r="L1041" i="24"/>
  <c r="L1040" i="24"/>
  <c r="L1039" i="24"/>
  <c r="L1038" i="24"/>
  <c r="L1037" i="24"/>
  <c r="L1036" i="24"/>
  <c r="L1035" i="24"/>
  <c r="L1034" i="24"/>
  <c r="L1033" i="24"/>
  <c r="L1032" i="24"/>
  <c r="L1031" i="24"/>
  <c r="L1030" i="24"/>
  <c r="L1029" i="24"/>
  <c r="L1028" i="24"/>
  <c r="L1027" i="24"/>
  <c r="L1026" i="24"/>
  <c r="L1025" i="24"/>
  <c r="L1024" i="24"/>
  <c r="L1023" i="24"/>
  <c r="L1022" i="24"/>
  <c r="L1021" i="24"/>
  <c r="L1020" i="24"/>
  <c r="L1019" i="24"/>
  <c r="L1018" i="24"/>
  <c r="L1017" i="24"/>
  <c r="L1016" i="24"/>
  <c r="L1015" i="24"/>
  <c r="L1014" i="24"/>
  <c r="L1013" i="24"/>
  <c r="L1012" i="24"/>
  <c r="L1011" i="24"/>
  <c r="L1010" i="24"/>
  <c r="L1009" i="24"/>
  <c r="L1008" i="24"/>
  <c r="L1007" i="24"/>
  <c r="L1006" i="24"/>
  <c r="L1005" i="24"/>
  <c r="L1004" i="24"/>
  <c r="L1003" i="24"/>
  <c r="L1002" i="24"/>
  <c r="L1001" i="24"/>
  <c r="L1000" i="24"/>
  <c r="L999" i="24"/>
  <c r="L998" i="24"/>
  <c r="L997" i="24"/>
  <c r="L996" i="24"/>
  <c r="L995" i="24"/>
  <c r="L994" i="24"/>
  <c r="L993" i="24"/>
  <c r="L992" i="24"/>
  <c r="L991" i="24"/>
  <c r="L990" i="24"/>
  <c r="L989" i="24"/>
  <c r="L988" i="24"/>
  <c r="L987" i="24"/>
  <c r="L986" i="24"/>
  <c r="L985" i="24"/>
  <c r="L984" i="24"/>
  <c r="L983" i="24"/>
  <c r="L982" i="24"/>
  <c r="L981" i="24"/>
  <c r="L980" i="24"/>
  <c r="L979" i="24"/>
  <c r="L978" i="24"/>
  <c r="L977" i="24"/>
  <c r="L976" i="24"/>
  <c r="L975" i="24"/>
  <c r="L974" i="24"/>
  <c r="L973" i="24"/>
  <c r="L972" i="24"/>
  <c r="L971" i="24"/>
  <c r="L970" i="24"/>
  <c r="L969" i="24"/>
  <c r="L968" i="24"/>
  <c r="L967" i="24"/>
  <c r="L966" i="24"/>
  <c r="L965" i="24"/>
  <c r="L964" i="24"/>
  <c r="L963" i="24"/>
  <c r="L962" i="24"/>
  <c r="L961" i="24"/>
  <c r="L960" i="24"/>
  <c r="L959" i="24"/>
  <c r="L958" i="24"/>
  <c r="L957" i="24"/>
  <c r="L956" i="24"/>
  <c r="L955" i="24"/>
  <c r="L954" i="24"/>
  <c r="L953" i="24"/>
  <c r="L952" i="24"/>
  <c r="L951" i="24"/>
  <c r="L950" i="24"/>
  <c r="L949" i="24"/>
  <c r="L948" i="24"/>
  <c r="L947" i="24"/>
  <c r="L946" i="24"/>
  <c r="L945" i="24"/>
  <c r="L944" i="24"/>
  <c r="L943" i="24"/>
  <c r="L942" i="24"/>
  <c r="L941" i="24"/>
  <c r="L940" i="24"/>
  <c r="L939" i="24"/>
  <c r="L938" i="24"/>
  <c r="L937" i="24"/>
  <c r="L936" i="24"/>
  <c r="L935" i="24"/>
  <c r="L934" i="24"/>
  <c r="L933" i="24"/>
  <c r="L932" i="24"/>
  <c r="L931" i="24"/>
  <c r="L930" i="24"/>
  <c r="L929" i="24"/>
  <c r="L928" i="24"/>
  <c r="L927" i="24"/>
  <c r="L926" i="24"/>
  <c r="L925" i="24"/>
  <c r="L924" i="24"/>
  <c r="L923" i="24"/>
  <c r="L922" i="24"/>
  <c r="L921" i="24"/>
  <c r="L920" i="24"/>
  <c r="L919" i="24"/>
  <c r="L918" i="24"/>
  <c r="L917" i="24"/>
  <c r="L916" i="24"/>
  <c r="L915" i="24"/>
  <c r="L914" i="24"/>
  <c r="L913" i="24"/>
  <c r="L912" i="24"/>
  <c r="L911" i="24"/>
  <c r="L910" i="24"/>
  <c r="L909" i="24"/>
  <c r="L908" i="24"/>
  <c r="L907" i="24"/>
  <c r="L906" i="24"/>
  <c r="L905" i="24"/>
  <c r="L904" i="24"/>
  <c r="L903" i="24"/>
  <c r="L902" i="24"/>
  <c r="L901" i="24"/>
  <c r="L900" i="24"/>
  <c r="L899" i="24"/>
  <c r="L898" i="24"/>
  <c r="L897" i="24"/>
  <c r="L896" i="24"/>
  <c r="L895" i="24"/>
  <c r="L894" i="24"/>
  <c r="L893" i="24"/>
  <c r="L892" i="24"/>
  <c r="L891" i="24"/>
  <c r="L890" i="24"/>
  <c r="L889" i="24"/>
  <c r="L888" i="24"/>
  <c r="L887" i="24"/>
  <c r="L886" i="24"/>
  <c r="L885" i="24"/>
  <c r="L884" i="24"/>
  <c r="L883" i="24"/>
  <c r="L882" i="24"/>
  <c r="L881" i="24"/>
  <c r="L880" i="24"/>
  <c r="L879" i="24"/>
  <c r="L878" i="24"/>
  <c r="L877" i="24"/>
  <c r="L876" i="24"/>
  <c r="L875" i="24"/>
  <c r="L874" i="24"/>
  <c r="L873" i="24"/>
  <c r="L872" i="24"/>
  <c r="L871" i="24"/>
  <c r="L870" i="24"/>
  <c r="L869" i="24"/>
  <c r="L868" i="24"/>
  <c r="L867" i="24"/>
  <c r="L866" i="24"/>
  <c r="L865" i="24"/>
  <c r="L864" i="24"/>
  <c r="L863" i="24"/>
  <c r="L862" i="24"/>
  <c r="L861" i="24"/>
  <c r="L860" i="24"/>
  <c r="L859" i="24"/>
  <c r="L858" i="24"/>
  <c r="L857" i="24"/>
  <c r="L856" i="24"/>
  <c r="L855" i="24"/>
  <c r="L854" i="24"/>
  <c r="L853" i="24"/>
  <c r="L852" i="24"/>
  <c r="L851" i="24"/>
  <c r="L850" i="24"/>
  <c r="L849" i="24"/>
  <c r="L848" i="24"/>
  <c r="L847" i="24"/>
  <c r="L846" i="24"/>
  <c r="L845" i="24"/>
  <c r="L844" i="24"/>
  <c r="L843" i="24"/>
  <c r="L842" i="24"/>
  <c r="L841" i="24"/>
  <c r="L840" i="24"/>
  <c r="L839" i="24"/>
  <c r="L838" i="24"/>
  <c r="L837" i="24"/>
  <c r="L836" i="24"/>
  <c r="L835" i="24"/>
  <c r="L834" i="24"/>
  <c r="L833" i="24"/>
  <c r="L832" i="24"/>
  <c r="L831" i="24"/>
  <c r="L830" i="24"/>
  <c r="L829" i="24"/>
  <c r="L828" i="24"/>
  <c r="L827" i="24"/>
  <c r="L826" i="24"/>
  <c r="L825" i="24"/>
  <c r="L824" i="24"/>
  <c r="L823" i="24"/>
  <c r="L822" i="24"/>
  <c r="L821" i="24"/>
  <c r="L820" i="24"/>
  <c r="L819" i="24"/>
  <c r="L818" i="24"/>
  <c r="L817" i="24"/>
  <c r="L816" i="24"/>
  <c r="L815" i="24"/>
  <c r="L814" i="24"/>
  <c r="L813" i="24"/>
  <c r="L812" i="24"/>
  <c r="L811" i="24"/>
  <c r="L810" i="24"/>
  <c r="L809" i="24"/>
  <c r="L808" i="24"/>
  <c r="L807" i="24"/>
  <c r="L806" i="24"/>
  <c r="L805" i="24"/>
  <c r="L804" i="24"/>
  <c r="L803" i="24"/>
  <c r="L802" i="24"/>
  <c r="L801" i="24"/>
  <c r="L800" i="24"/>
  <c r="L799" i="24"/>
  <c r="L798" i="24"/>
  <c r="L797" i="24"/>
  <c r="L796" i="24"/>
  <c r="L795" i="24"/>
  <c r="L794" i="24"/>
  <c r="L793" i="24"/>
  <c r="L792" i="24"/>
  <c r="L791" i="24"/>
  <c r="L790" i="24"/>
  <c r="L789" i="24"/>
  <c r="L788" i="24"/>
  <c r="L787" i="24"/>
  <c r="L786" i="24"/>
  <c r="L785" i="24"/>
  <c r="L784" i="24"/>
  <c r="L783" i="24"/>
  <c r="L782" i="24"/>
  <c r="L781" i="24"/>
  <c r="L780" i="24"/>
  <c r="L779" i="24"/>
  <c r="L778" i="24"/>
  <c r="L777" i="24"/>
  <c r="L776" i="24"/>
  <c r="L775" i="24"/>
  <c r="L774" i="24"/>
  <c r="L773" i="24"/>
  <c r="L772" i="24"/>
  <c r="L771" i="24"/>
  <c r="L770" i="24"/>
  <c r="L769" i="24"/>
  <c r="L768" i="24"/>
  <c r="L767" i="24"/>
  <c r="L766" i="24"/>
  <c r="L765" i="24"/>
  <c r="L764" i="24"/>
  <c r="L763" i="24"/>
  <c r="L762" i="24"/>
  <c r="L761" i="24"/>
  <c r="L760" i="24"/>
  <c r="L759" i="24"/>
  <c r="L758" i="24"/>
  <c r="L757" i="24"/>
  <c r="L756" i="24"/>
  <c r="L755" i="24"/>
  <c r="L754" i="24"/>
  <c r="L753" i="24"/>
  <c r="L752" i="24"/>
  <c r="L751" i="24"/>
  <c r="L750" i="24"/>
  <c r="L749" i="24"/>
  <c r="L748" i="24"/>
  <c r="L747" i="24"/>
  <c r="L746" i="24"/>
  <c r="L745" i="24"/>
  <c r="L744" i="24"/>
  <c r="L743" i="24"/>
  <c r="L742" i="24"/>
  <c r="L741" i="24"/>
  <c r="L740" i="24"/>
  <c r="L739" i="24"/>
  <c r="L738" i="24"/>
  <c r="L737" i="24"/>
  <c r="L736" i="24"/>
  <c r="L735" i="24"/>
  <c r="L734" i="24"/>
  <c r="L733" i="24"/>
  <c r="L732" i="24"/>
  <c r="L731" i="24"/>
  <c r="L730" i="24"/>
  <c r="L729" i="24"/>
  <c r="L728" i="24"/>
  <c r="L727" i="24"/>
  <c r="L726" i="24"/>
  <c r="L725" i="24"/>
  <c r="L724" i="24"/>
  <c r="L723" i="24"/>
  <c r="L722" i="24"/>
  <c r="L721" i="24"/>
  <c r="L720" i="24"/>
  <c r="L719" i="24"/>
  <c r="L718" i="24"/>
  <c r="L717" i="24"/>
  <c r="L716" i="24"/>
  <c r="L715" i="24"/>
  <c r="L714" i="24"/>
  <c r="L713" i="24"/>
  <c r="L712" i="24"/>
  <c r="L711" i="24"/>
  <c r="L710" i="24"/>
  <c r="L709" i="24"/>
  <c r="L708" i="24"/>
  <c r="L707" i="24"/>
  <c r="L706" i="24"/>
  <c r="L705" i="24"/>
  <c r="L704" i="24"/>
  <c r="L703" i="24"/>
  <c r="L702" i="24"/>
  <c r="L701" i="24"/>
  <c r="L700" i="24"/>
  <c r="L699" i="24"/>
  <c r="L698" i="24"/>
  <c r="L697" i="24"/>
  <c r="L696" i="24"/>
  <c r="L695" i="24"/>
  <c r="L694" i="24"/>
  <c r="L693" i="24"/>
  <c r="L692" i="24"/>
  <c r="L691" i="24"/>
  <c r="L690" i="24"/>
  <c r="L689" i="24"/>
  <c r="L688" i="24"/>
  <c r="L687" i="24"/>
  <c r="L686" i="24"/>
  <c r="L685" i="24"/>
  <c r="L684" i="24"/>
  <c r="L683" i="24"/>
  <c r="L682" i="24"/>
  <c r="L681" i="24"/>
  <c r="L680" i="24"/>
  <c r="L679" i="24"/>
  <c r="L678" i="24"/>
  <c r="L677" i="24"/>
  <c r="L676" i="24"/>
  <c r="L675" i="24"/>
  <c r="L674" i="24"/>
  <c r="L673" i="24"/>
  <c r="L672" i="24"/>
  <c r="L671" i="24"/>
  <c r="L670" i="24"/>
  <c r="L669" i="24"/>
  <c r="L668" i="24"/>
  <c r="L667" i="24"/>
  <c r="L666" i="24"/>
  <c r="L665" i="24"/>
  <c r="L664" i="24"/>
  <c r="L663" i="24"/>
  <c r="L662" i="24"/>
  <c r="L661" i="24"/>
  <c r="L660" i="24"/>
  <c r="L659" i="24"/>
  <c r="L658" i="24"/>
  <c r="L657" i="24"/>
  <c r="L656" i="24"/>
  <c r="L655" i="24"/>
  <c r="L654" i="24"/>
  <c r="L653" i="24"/>
  <c r="L652" i="24"/>
  <c r="L651" i="24"/>
  <c r="L650" i="24"/>
  <c r="L649" i="24"/>
  <c r="L648" i="24"/>
  <c r="L647" i="24"/>
  <c r="L646" i="24"/>
  <c r="L645" i="24"/>
  <c r="L644" i="24"/>
  <c r="L643" i="24"/>
  <c r="L642" i="24"/>
  <c r="L641" i="24"/>
  <c r="L640" i="24"/>
  <c r="L639" i="24"/>
  <c r="L638" i="24"/>
  <c r="L637" i="24"/>
  <c r="L636" i="24"/>
  <c r="L635" i="24"/>
  <c r="L634" i="24"/>
  <c r="L633" i="24"/>
  <c r="L632" i="24"/>
  <c r="L631" i="24"/>
  <c r="L630" i="24"/>
  <c r="L629" i="24"/>
  <c r="L628" i="24"/>
  <c r="L627" i="24"/>
  <c r="L626" i="24"/>
  <c r="L625" i="24"/>
  <c r="L624" i="24"/>
  <c r="L623" i="24"/>
  <c r="L622" i="24"/>
  <c r="L621" i="24"/>
  <c r="L620" i="24"/>
  <c r="L619" i="24"/>
  <c r="L618" i="24"/>
  <c r="L617" i="24"/>
  <c r="L616" i="24"/>
  <c r="L615" i="24"/>
  <c r="L614" i="24"/>
  <c r="L613" i="24"/>
  <c r="L612" i="24"/>
  <c r="L611" i="24"/>
  <c r="L610" i="24"/>
  <c r="L609" i="24"/>
  <c r="L608" i="24"/>
  <c r="L607" i="24"/>
  <c r="L606" i="24"/>
  <c r="L605" i="24"/>
  <c r="L604" i="24"/>
  <c r="L603" i="24"/>
  <c r="L602" i="24"/>
  <c r="L601" i="24"/>
  <c r="L600" i="24"/>
  <c r="L599" i="24"/>
  <c r="L598" i="24"/>
  <c r="L597" i="24"/>
  <c r="L596" i="24"/>
  <c r="L595" i="24"/>
  <c r="L594" i="24"/>
  <c r="L593" i="24"/>
  <c r="L592" i="24"/>
  <c r="L591" i="24"/>
  <c r="L590" i="24"/>
  <c r="L589" i="24"/>
  <c r="L588" i="24"/>
  <c r="L587" i="24"/>
  <c r="L586" i="24"/>
  <c r="L585" i="24"/>
  <c r="L584" i="24"/>
  <c r="L583" i="24"/>
  <c r="L582" i="24"/>
  <c r="L581" i="24"/>
  <c r="L580" i="24"/>
  <c r="L579" i="24"/>
  <c r="L578" i="24"/>
  <c r="L577" i="24"/>
  <c r="L576" i="24"/>
  <c r="L575" i="24"/>
  <c r="L574" i="24"/>
  <c r="L573" i="24"/>
  <c r="L572" i="24"/>
  <c r="L571" i="24"/>
  <c r="L570" i="24"/>
  <c r="L569" i="24"/>
  <c r="L568" i="24"/>
  <c r="L567" i="24"/>
  <c r="L566" i="24"/>
  <c r="L565" i="24"/>
  <c r="L564" i="24"/>
  <c r="L563" i="24"/>
  <c r="L562" i="24"/>
  <c r="L561" i="24"/>
  <c r="L560" i="24"/>
  <c r="L559" i="24"/>
  <c r="L558" i="24"/>
  <c r="L557" i="24"/>
  <c r="L556" i="24"/>
  <c r="L555" i="24"/>
  <c r="L554" i="24"/>
  <c r="L553" i="24"/>
  <c r="L552" i="24"/>
  <c r="L551" i="24"/>
  <c r="L550" i="24"/>
  <c r="L549" i="24"/>
  <c r="L548" i="24"/>
  <c r="L547" i="24"/>
  <c r="L546" i="24"/>
  <c r="L545" i="24"/>
  <c r="L544" i="24"/>
  <c r="L543" i="24"/>
  <c r="L542" i="24"/>
  <c r="L541" i="24"/>
  <c r="L540" i="24"/>
  <c r="L539" i="24"/>
  <c r="L538" i="24"/>
  <c r="L537" i="24"/>
  <c r="L536" i="24"/>
  <c r="L535" i="24"/>
  <c r="L534" i="24"/>
  <c r="L533" i="24"/>
  <c r="L532" i="24"/>
  <c r="L531" i="24"/>
  <c r="L530" i="24"/>
  <c r="L529" i="24"/>
  <c r="L528" i="24"/>
  <c r="L527" i="24"/>
  <c r="L526" i="24"/>
  <c r="L525" i="24"/>
  <c r="L524" i="24"/>
  <c r="L523" i="24"/>
  <c r="L522" i="24"/>
  <c r="L521" i="24"/>
  <c r="L520" i="24"/>
  <c r="L519" i="24"/>
  <c r="L518" i="24"/>
  <c r="L517" i="24"/>
  <c r="L516" i="24"/>
  <c r="L515" i="24"/>
  <c r="L514" i="24"/>
  <c r="L513" i="24"/>
  <c r="L512" i="24"/>
  <c r="L511" i="24"/>
  <c r="L510" i="24"/>
  <c r="L509" i="24"/>
  <c r="L508" i="24"/>
  <c r="L507" i="24"/>
  <c r="L506" i="24"/>
  <c r="L505" i="24"/>
  <c r="L504" i="24"/>
  <c r="L503" i="24"/>
  <c r="L502" i="24"/>
  <c r="L501" i="24"/>
  <c r="L500" i="24"/>
  <c r="L499" i="24"/>
  <c r="L498" i="24"/>
  <c r="L497" i="24"/>
  <c r="L496" i="24"/>
  <c r="L495" i="24"/>
  <c r="L494" i="24"/>
  <c r="L493" i="24"/>
  <c r="L492" i="24"/>
  <c r="L491" i="24"/>
  <c r="L490" i="24"/>
  <c r="L489" i="24"/>
  <c r="L488" i="24"/>
  <c r="L487" i="24"/>
  <c r="L486" i="24"/>
  <c r="L485" i="24"/>
  <c r="L484" i="24"/>
  <c r="L483" i="24"/>
  <c r="L482" i="24"/>
  <c r="L481" i="24"/>
  <c r="L480" i="24"/>
  <c r="L479" i="24"/>
  <c r="L478" i="24"/>
  <c r="L477" i="24"/>
  <c r="L476" i="24"/>
  <c r="L475" i="24"/>
  <c r="L474" i="24"/>
  <c r="L473" i="24"/>
  <c r="L472" i="24"/>
  <c r="L471" i="24"/>
  <c r="L470" i="24"/>
  <c r="L469" i="24"/>
  <c r="L468" i="24"/>
  <c r="L467" i="24"/>
  <c r="L466" i="24"/>
  <c r="L465" i="24"/>
  <c r="L464" i="24"/>
  <c r="L463" i="24"/>
  <c r="L462" i="24"/>
  <c r="L461" i="24"/>
  <c r="L460" i="24"/>
  <c r="L459" i="24"/>
  <c r="L458" i="24"/>
  <c r="L457" i="24"/>
  <c r="L456" i="24"/>
  <c r="L455" i="24"/>
  <c r="L454" i="24"/>
  <c r="L453" i="24"/>
  <c r="L452" i="24"/>
  <c r="L451" i="24"/>
  <c r="L450" i="24"/>
  <c r="L449" i="24"/>
  <c r="L448" i="24"/>
  <c r="L447" i="24"/>
  <c r="L446" i="24"/>
  <c r="L445" i="24"/>
  <c r="L444" i="24"/>
  <c r="L443" i="24"/>
  <c r="L442" i="24"/>
  <c r="L441" i="24"/>
  <c r="L440" i="24"/>
  <c r="L439" i="24"/>
  <c r="L438" i="24"/>
  <c r="L437" i="24"/>
  <c r="L436" i="24"/>
  <c r="L435" i="24"/>
  <c r="L434" i="24"/>
  <c r="L433" i="24"/>
  <c r="L432" i="24"/>
  <c r="L431" i="24"/>
  <c r="L430" i="24"/>
  <c r="L429" i="24"/>
  <c r="L428" i="24"/>
  <c r="L427" i="24"/>
  <c r="L426" i="24"/>
  <c r="L425" i="24"/>
  <c r="L424" i="24"/>
  <c r="L423" i="24"/>
  <c r="L422" i="24"/>
  <c r="L421" i="24"/>
  <c r="L420" i="24"/>
  <c r="L419" i="24"/>
  <c r="L418" i="24"/>
  <c r="L417" i="24"/>
  <c r="L416" i="24"/>
  <c r="L415" i="24"/>
  <c r="L414" i="24"/>
  <c r="L413" i="24"/>
  <c r="L412" i="24"/>
  <c r="L411" i="24"/>
  <c r="L410" i="24"/>
  <c r="L409" i="24"/>
  <c r="L408" i="24"/>
  <c r="L407" i="24"/>
  <c r="L406" i="24"/>
  <c r="L405" i="24"/>
  <c r="L404" i="24"/>
  <c r="L403" i="24"/>
  <c r="L402" i="24"/>
  <c r="L401" i="24"/>
  <c r="L400" i="24"/>
  <c r="L399" i="24"/>
  <c r="L398" i="24"/>
  <c r="L397" i="24"/>
  <c r="L396" i="24"/>
  <c r="L395" i="24"/>
  <c r="L394" i="24"/>
  <c r="L393" i="24"/>
  <c r="L392" i="24"/>
  <c r="L391" i="24"/>
  <c r="L390" i="24"/>
  <c r="L389" i="24"/>
  <c r="L388" i="24"/>
  <c r="L387" i="24"/>
  <c r="L386" i="24"/>
  <c r="L385" i="24"/>
  <c r="L384" i="24"/>
  <c r="L383" i="24"/>
  <c r="L382" i="24"/>
  <c r="L381" i="24"/>
  <c r="L380" i="24"/>
  <c r="L379" i="24"/>
  <c r="L378" i="24"/>
  <c r="L377" i="24"/>
  <c r="L376" i="24"/>
  <c r="L375" i="24"/>
  <c r="L374" i="24"/>
  <c r="L373" i="24"/>
  <c r="L372" i="24"/>
  <c r="L371" i="24"/>
  <c r="L370" i="24"/>
  <c r="L369" i="24"/>
  <c r="L368" i="24"/>
  <c r="L367" i="24"/>
  <c r="L366" i="24"/>
  <c r="L365" i="24"/>
  <c r="L364" i="24"/>
  <c r="L363" i="24"/>
  <c r="L362" i="24"/>
  <c r="L361" i="24"/>
  <c r="L360" i="24"/>
  <c r="L359" i="24"/>
  <c r="L358" i="24"/>
  <c r="L357" i="24"/>
  <c r="L356" i="24"/>
  <c r="L355" i="24"/>
  <c r="L354" i="24"/>
  <c r="L353" i="24"/>
  <c r="L352" i="24"/>
  <c r="L351" i="24"/>
  <c r="L350" i="24"/>
  <c r="L349" i="24"/>
  <c r="L348" i="24"/>
  <c r="L347" i="24"/>
  <c r="L346" i="24"/>
  <c r="L345" i="24"/>
  <c r="L344" i="24"/>
  <c r="L343" i="24"/>
  <c r="L342" i="24"/>
  <c r="L341" i="24"/>
  <c r="L340" i="24"/>
  <c r="L339" i="24"/>
  <c r="L338" i="24"/>
  <c r="L337" i="24"/>
  <c r="L336" i="24"/>
  <c r="L335" i="24"/>
  <c r="L334" i="24"/>
  <c r="L333" i="24"/>
  <c r="L332" i="24"/>
  <c r="L331" i="24"/>
  <c r="L330" i="24"/>
  <c r="L329" i="24"/>
  <c r="L328" i="24"/>
  <c r="L327" i="24"/>
  <c r="L326" i="24"/>
  <c r="L325" i="24"/>
  <c r="L324" i="24"/>
  <c r="L323" i="24"/>
  <c r="L322" i="24"/>
  <c r="L321" i="24"/>
  <c r="L320" i="24"/>
  <c r="L319" i="24"/>
  <c r="L318" i="24"/>
  <c r="L317" i="24"/>
  <c r="L316" i="24"/>
  <c r="L315" i="24"/>
  <c r="L314" i="24"/>
  <c r="L313" i="24"/>
  <c r="L312" i="24"/>
  <c r="L311" i="24"/>
  <c r="L310" i="24"/>
  <c r="L309" i="24"/>
  <c r="L308" i="24"/>
  <c r="L307" i="24"/>
  <c r="L306" i="24"/>
  <c r="L305" i="24"/>
  <c r="L304" i="24"/>
  <c r="L303" i="24"/>
  <c r="L302" i="24"/>
  <c r="L301" i="24"/>
  <c r="L300" i="24"/>
  <c r="L299" i="24"/>
  <c r="L298" i="24"/>
  <c r="L297" i="24"/>
  <c r="L296" i="24"/>
  <c r="L295" i="24"/>
  <c r="L294" i="24"/>
  <c r="L293" i="24"/>
  <c r="L292" i="24"/>
  <c r="L291" i="24"/>
  <c r="L290" i="24"/>
  <c r="L289" i="24"/>
  <c r="L288" i="24"/>
  <c r="L287" i="24"/>
  <c r="L286" i="24"/>
  <c r="L285" i="24"/>
  <c r="L284" i="24"/>
  <c r="L283" i="24"/>
  <c r="L282" i="24"/>
  <c r="L281" i="24"/>
  <c r="L280" i="24"/>
  <c r="L279" i="24"/>
  <c r="L278" i="24"/>
  <c r="L277" i="24"/>
  <c r="L276" i="24"/>
  <c r="L275" i="24"/>
  <c r="L274" i="24"/>
  <c r="L273" i="24"/>
  <c r="L272" i="24"/>
  <c r="L271" i="24"/>
  <c r="L270" i="24"/>
  <c r="L269" i="24"/>
  <c r="L268" i="24"/>
  <c r="L267" i="24"/>
  <c r="L266" i="24"/>
  <c r="L265" i="24"/>
  <c r="L264" i="24"/>
  <c r="L263" i="24"/>
  <c r="L262" i="24"/>
  <c r="L261" i="24"/>
  <c r="L260" i="24"/>
  <c r="L259" i="24"/>
  <c r="L258" i="24"/>
  <c r="L257" i="24"/>
  <c r="L256" i="24"/>
  <c r="L255" i="24"/>
  <c r="L254" i="24"/>
  <c r="L253" i="24"/>
  <c r="L252" i="24"/>
  <c r="L251" i="24"/>
  <c r="L250" i="24"/>
  <c r="L249" i="24"/>
  <c r="L248" i="24"/>
  <c r="L247" i="24"/>
  <c r="L246" i="24"/>
  <c r="L245" i="24"/>
  <c r="L244" i="24"/>
  <c r="L243" i="24"/>
  <c r="L242" i="24"/>
  <c r="L241" i="24"/>
  <c r="L240" i="24"/>
  <c r="L239" i="24"/>
  <c r="L238" i="24"/>
  <c r="L237" i="24"/>
  <c r="L236" i="24"/>
  <c r="L235" i="24"/>
  <c r="L234" i="24"/>
  <c r="L233" i="24"/>
  <c r="L232" i="24"/>
  <c r="L231" i="24"/>
  <c r="L230" i="24"/>
  <c r="L229" i="24"/>
  <c r="L228" i="24"/>
  <c r="L227" i="24"/>
  <c r="L226" i="24"/>
  <c r="L225" i="24"/>
  <c r="L224" i="24"/>
  <c r="L223" i="24"/>
  <c r="L222" i="24"/>
  <c r="L221" i="24"/>
  <c r="L220" i="24"/>
  <c r="L219" i="24"/>
  <c r="L218" i="24"/>
  <c r="L217" i="24"/>
  <c r="L216" i="24"/>
  <c r="L215" i="24"/>
  <c r="L214" i="24"/>
  <c r="L213" i="24"/>
  <c r="L212" i="24"/>
  <c r="L211" i="24"/>
  <c r="L210" i="24"/>
  <c r="L209" i="24"/>
  <c r="L208" i="24"/>
  <c r="L207" i="24"/>
  <c r="L206" i="24"/>
  <c r="L205" i="24"/>
  <c r="L204" i="24"/>
  <c r="L203" i="24"/>
  <c r="L202" i="24"/>
  <c r="L201" i="24"/>
  <c r="L200" i="24"/>
  <c r="L199" i="24"/>
  <c r="L198" i="24"/>
  <c r="L197" i="24"/>
  <c r="L196" i="24"/>
  <c r="L195" i="24"/>
  <c r="L194" i="24"/>
  <c r="L193" i="24"/>
  <c r="L192" i="24"/>
  <c r="L191" i="24"/>
  <c r="L190" i="24"/>
  <c r="L189" i="24"/>
  <c r="L188" i="24"/>
  <c r="L187" i="24"/>
  <c r="L186" i="24"/>
  <c r="L185" i="24"/>
  <c r="L184" i="24"/>
  <c r="L183" i="24"/>
  <c r="L182" i="24"/>
  <c r="L181" i="24"/>
  <c r="L180" i="24"/>
  <c r="L179" i="24"/>
  <c r="L178" i="24"/>
  <c r="L177" i="24"/>
  <c r="L176" i="24"/>
  <c r="L175" i="24"/>
  <c r="L174" i="24"/>
  <c r="L173" i="24"/>
  <c r="L172" i="24"/>
  <c r="L171" i="24"/>
  <c r="L170" i="24"/>
  <c r="L169" i="24"/>
  <c r="L168" i="24"/>
  <c r="L167" i="24"/>
  <c r="L166" i="24"/>
  <c r="L165" i="24"/>
  <c r="L164" i="24"/>
  <c r="L163" i="24"/>
  <c r="L162" i="24"/>
  <c r="L161" i="24"/>
  <c r="L160" i="24"/>
  <c r="L159" i="24"/>
  <c r="L158" i="24"/>
  <c r="L157" i="24"/>
  <c r="L156" i="24"/>
  <c r="L155" i="24"/>
  <c r="L154" i="24"/>
  <c r="L153" i="24"/>
  <c r="L152" i="24"/>
  <c r="L151" i="24"/>
  <c r="L150" i="24"/>
  <c r="L149" i="24"/>
  <c r="L148" i="24"/>
  <c r="L147" i="24"/>
  <c r="L146" i="24"/>
  <c r="L145" i="24"/>
  <c r="L144" i="24"/>
  <c r="L143" i="24"/>
  <c r="L142" i="24"/>
  <c r="L141" i="24"/>
  <c r="L140" i="24"/>
  <c r="L139" i="24"/>
  <c r="L138" i="24"/>
  <c r="L137" i="24"/>
  <c r="L136" i="24"/>
  <c r="L135" i="24"/>
  <c r="L134" i="24"/>
  <c r="L133" i="24"/>
  <c r="L132" i="24"/>
  <c r="L131" i="24"/>
  <c r="L130" i="24"/>
  <c r="L129" i="24"/>
  <c r="L128" i="24"/>
  <c r="L127" i="24"/>
  <c r="L126" i="24"/>
  <c r="L125" i="24"/>
  <c r="L124" i="24"/>
  <c r="L123" i="24"/>
  <c r="L122" i="24"/>
  <c r="L121" i="24"/>
  <c r="L120" i="24"/>
  <c r="L119" i="24"/>
  <c r="L118" i="24"/>
  <c r="L117" i="24"/>
  <c r="L116" i="24"/>
  <c r="L115" i="24"/>
  <c r="L114" i="24"/>
  <c r="L113" i="24"/>
  <c r="L112" i="24"/>
  <c r="L111" i="24"/>
  <c r="L110" i="24"/>
  <c r="L109" i="24"/>
  <c r="L108" i="24"/>
  <c r="L107" i="24"/>
  <c r="L106" i="24"/>
  <c r="L105" i="24"/>
  <c r="L104" i="24"/>
  <c r="L103" i="24"/>
  <c r="L102" i="24"/>
  <c r="L101" i="24"/>
  <c r="L100" i="24"/>
  <c r="L99" i="24"/>
  <c r="L98" i="24"/>
  <c r="L97" i="24"/>
  <c r="L96" i="24"/>
  <c r="L95" i="24"/>
  <c r="L94" i="24"/>
  <c r="L93" i="24"/>
  <c r="L92" i="24"/>
  <c r="L91" i="24"/>
  <c r="L90" i="24"/>
  <c r="L89" i="24"/>
  <c r="L88" i="24"/>
  <c r="L87" i="24"/>
  <c r="L86" i="24"/>
  <c r="L85" i="24"/>
  <c r="L84" i="24"/>
  <c r="L83" i="24"/>
  <c r="L82" i="24"/>
  <c r="L81" i="24"/>
  <c r="L80" i="24"/>
  <c r="L79" i="24"/>
  <c r="L78" i="24"/>
  <c r="L77" i="24"/>
  <c r="L76" i="24"/>
  <c r="L75" i="24"/>
  <c r="L74" i="24"/>
  <c r="L73" i="24"/>
  <c r="L72" i="24"/>
  <c r="L71" i="24"/>
  <c r="L70" i="24"/>
  <c r="L69" i="24"/>
  <c r="L68" i="24"/>
  <c r="L67" i="24"/>
  <c r="L66" i="24"/>
  <c r="L65" i="24"/>
  <c r="L64" i="24"/>
  <c r="L63" i="24"/>
  <c r="L62" i="24"/>
  <c r="L61" i="24"/>
  <c r="L60" i="24"/>
  <c r="L59" i="24"/>
  <c r="L58" i="24"/>
  <c r="L57" i="24"/>
  <c r="L56" i="24"/>
  <c r="L55" i="24"/>
  <c r="L54" i="24"/>
  <c r="L53" i="24"/>
  <c r="L52" i="24"/>
  <c r="L51" i="24"/>
  <c r="L50" i="24"/>
  <c r="L49" i="24"/>
  <c r="L48" i="24"/>
  <c r="L47" i="24"/>
  <c r="L46" i="24"/>
  <c r="L45" i="24"/>
  <c r="L44" i="24"/>
  <c r="L43" i="24"/>
  <c r="L42" i="24"/>
  <c r="L41" i="24"/>
  <c r="L40" i="24"/>
  <c r="L39" i="24"/>
  <c r="L38" i="24"/>
  <c r="L37" i="24"/>
  <c r="L36" i="24"/>
  <c r="L35" i="24"/>
  <c r="L34" i="24"/>
  <c r="L33" i="24"/>
  <c r="L32" i="24"/>
  <c r="L31" i="24"/>
  <c r="L30" i="24"/>
  <c r="L29" i="24"/>
  <c r="L28" i="24"/>
  <c r="L27" i="24"/>
  <c r="L26" i="24"/>
  <c r="L25" i="24"/>
  <c r="L24" i="24"/>
  <c r="L23" i="24"/>
  <c r="L22" i="24"/>
  <c r="L21" i="24"/>
  <c r="L20" i="24"/>
  <c r="L19" i="24"/>
  <c r="L18" i="24"/>
  <c r="L17" i="24"/>
  <c r="L16" i="24"/>
  <c r="K3466" i="24"/>
  <c r="K3465" i="24"/>
  <c r="K3464" i="24"/>
  <c r="K3463" i="24"/>
  <c r="K3462" i="24"/>
  <c r="K3461" i="24"/>
  <c r="K3460" i="24"/>
  <c r="K3459" i="24"/>
  <c r="K3458" i="24"/>
  <c r="K3457" i="24"/>
  <c r="K3456" i="24"/>
  <c r="K3455" i="24"/>
  <c r="K3454" i="24"/>
  <c r="K3453" i="24"/>
  <c r="K3452" i="24"/>
  <c r="K3451" i="24"/>
  <c r="K3450" i="24"/>
  <c r="K3449" i="24"/>
  <c r="K3448" i="24"/>
  <c r="K3447" i="24"/>
  <c r="K3446" i="24"/>
  <c r="K3445" i="24"/>
  <c r="K3444" i="24"/>
  <c r="K3443" i="24"/>
  <c r="K3442" i="24"/>
  <c r="K3441" i="24"/>
  <c r="K3440" i="24"/>
  <c r="K3439" i="24"/>
  <c r="K3438" i="24"/>
  <c r="K3437" i="24"/>
  <c r="K3436" i="24"/>
  <c r="K3435" i="24"/>
  <c r="K3434" i="24"/>
  <c r="K3433" i="24"/>
  <c r="K3432" i="24"/>
  <c r="K3431" i="24"/>
  <c r="K3430" i="24"/>
  <c r="K3429" i="24"/>
  <c r="K3428" i="24"/>
  <c r="K3427" i="24"/>
  <c r="K3426" i="24"/>
  <c r="K3425" i="24"/>
  <c r="K3424" i="24"/>
  <c r="K3423" i="24"/>
  <c r="K3422" i="24"/>
  <c r="K3421" i="24"/>
  <c r="K3420" i="24"/>
  <c r="K3419" i="24"/>
  <c r="K3418" i="24"/>
  <c r="K3417" i="24"/>
  <c r="K3416" i="24"/>
  <c r="K3415" i="24"/>
  <c r="K3414" i="24"/>
  <c r="K3413" i="24"/>
  <c r="K3412" i="24"/>
  <c r="K3411" i="24"/>
  <c r="K3410" i="24"/>
  <c r="K3409" i="24"/>
  <c r="K3408" i="24"/>
  <c r="K3407" i="24"/>
  <c r="K3406" i="24"/>
  <c r="K3405" i="24"/>
  <c r="K3404" i="24"/>
  <c r="K3403" i="24"/>
  <c r="K3402" i="24"/>
  <c r="K3401" i="24"/>
  <c r="K3400" i="24"/>
  <c r="K3399" i="24"/>
  <c r="K3398" i="24"/>
  <c r="K3397" i="24"/>
  <c r="K3396" i="24"/>
  <c r="K3395" i="24"/>
  <c r="K3394" i="24"/>
  <c r="K3393" i="24"/>
  <c r="K3392" i="24"/>
  <c r="K3391" i="24"/>
  <c r="K3390" i="24"/>
  <c r="K3389" i="24"/>
  <c r="K3388" i="24"/>
  <c r="K3387" i="24"/>
  <c r="K3386" i="24"/>
  <c r="K3385" i="24"/>
  <c r="K3384" i="24"/>
  <c r="K3383" i="24"/>
  <c r="K3382" i="24"/>
  <c r="K3381" i="24"/>
  <c r="K3380" i="24"/>
  <c r="K3379" i="24"/>
  <c r="K3378" i="24"/>
  <c r="K3377" i="24"/>
  <c r="K3376" i="24"/>
  <c r="K3375" i="24"/>
  <c r="K3374" i="24"/>
  <c r="K3373" i="24"/>
  <c r="K3372" i="24"/>
  <c r="K3371" i="24"/>
  <c r="K3370" i="24"/>
  <c r="K3369" i="24"/>
  <c r="K3368" i="24"/>
  <c r="K3367" i="24"/>
  <c r="K3366" i="24"/>
  <c r="K3365" i="24"/>
  <c r="K3364" i="24"/>
  <c r="K3363" i="24"/>
  <c r="K3362" i="24"/>
  <c r="K3361" i="24"/>
  <c r="K3360" i="24"/>
  <c r="K3359" i="24"/>
  <c r="K3358" i="24"/>
  <c r="K3357" i="24"/>
  <c r="K3356" i="24"/>
  <c r="K3355" i="24"/>
  <c r="K3354" i="24"/>
  <c r="K3353" i="24"/>
  <c r="K3352" i="24"/>
  <c r="K3351" i="24"/>
  <c r="K3350" i="24"/>
  <c r="K3349" i="24"/>
  <c r="K3348" i="24"/>
  <c r="K3347" i="24"/>
  <c r="K3346" i="24"/>
  <c r="K3345" i="24"/>
  <c r="K3344" i="24"/>
  <c r="K3343" i="24"/>
  <c r="K3342" i="24"/>
  <c r="K3341" i="24"/>
  <c r="K3340" i="24"/>
  <c r="K3339" i="24"/>
  <c r="K3338" i="24"/>
  <c r="K3337" i="24"/>
  <c r="K3336" i="24"/>
  <c r="K3335" i="24"/>
  <c r="K3334" i="24"/>
  <c r="K3333" i="24"/>
  <c r="K3332" i="24"/>
  <c r="K3331" i="24"/>
  <c r="K3330" i="24"/>
  <c r="K3329" i="24"/>
  <c r="K3328" i="24"/>
  <c r="K3327" i="24"/>
  <c r="K3326" i="24"/>
  <c r="K3325" i="24"/>
  <c r="K3324" i="24"/>
  <c r="K3323" i="24"/>
  <c r="K3322" i="24"/>
  <c r="K3321" i="24"/>
  <c r="K3320" i="24"/>
  <c r="K3319" i="24"/>
  <c r="K3318" i="24"/>
  <c r="K3317" i="24"/>
  <c r="K3316" i="24"/>
  <c r="K3315" i="24"/>
  <c r="K3314" i="24"/>
  <c r="K3313" i="24"/>
  <c r="K3312" i="24"/>
  <c r="K3311" i="24"/>
  <c r="K3310" i="24"/>
  <c r="K3309" i="24"/>
  <c r="K3308" i="24"/>
  <c r="K3307" i="24"/>
  <c r="K3306" i="24"/>
  <c r="K3305" i="24"/>
  <c r="K3304" i="24"/>
  <c r="K3303" i="24"/>
  <c r="K3302" i="24"/>
  <c r="K3301" i="24"/>
  <c r="K3300" i="24"/>
  <c r="K3299" i="24"/>
  <c r="K3298" i="24"/>
  <c r="K3297" i="24"/>
  <c r="K3296" i="24"/>
  <c r="K3295" i="24"/>
  <c r="K3294" i="24"/>
  <c r="K3293" i="24"/>
  <c r="K3292" i="24"/>
  <c r="K3291" i="24"/>
  <c r="K3290" i="24"/>
  <c r="K3289" i="24"/>
  <c r="K3288" i="24"/>
  <c r="K3287" i="24"/>
  <c r="K3286" i="24"/>
  <c r="K3285" i="24"/>
  <c r="K3284" i="24"/>
  <c r="K3283" i="24"/>
  <c r="K3282" i="24"/>
  <c r="K3281" i="24"/>
  <c r="K3280" i="24"/>
  <c r="K3279" i="24"/>
  <c r="K3278" i="24"/>
  <c r="K3277" i="24"/>
  <c r="K3276" i="24"/>
  <c r="K3275" i="24"/>
  <c r="K3274" i="24"/>
  <c r="K3273" i="24"/>
  <c r="K3272" i="24"/>
  <c r="K3271" i="24"/>
  <c r="K3270" i="24"/>
  <c r="K3269" i="24"/>
  <c r="K3268" i="24"/>
  <c r="K3267" i="24"/>
  <c r="K3266" i="24"/>
  <c r="K3265" i="24"/>
  <c r="K3264" i="24"/>
  <c r="K3263" i="24"/>
  <c r="K3262" i="24"/>
  <c r="K3261" i="24"/>
  <c r="K3260" i="24"/>
  <c r="K3259" i="24"/>
  <c r="K3258" i="24"/>
  <c r="K3257" i="24"/>
  <c r="K3256" i="24"/>
  <c r="K3255" i="24"/>
  <c r="K3254" i="24"/>
  <c r="K3253" i="24"/>
  <c r="K3252" i="24"/>
  <c r="K3251" i="24"/>
  <c r="K3250" i="24"/>
  <c r="K3249" i="24"/>
  <c r="K3248" i="24"/>
  <c r="K3247" i="24"/>
  <c r="K3246" i="24"/>
  <c r="K3245" i="24"/>
  <c r="K3244" i="24"/>
  <c r="K3243" i="24"/>
  <c r="K3242" i="24"/>
  <c r="K3241" i="24"/>
  <c r="K3240" i="24"/>
  <c r="K3239" i="24"/>
  <c r="K3238" i="24"/>
  <c r="K3237" i="24"/>
  <c r="K3236" i="24"/>
  <c r="K3235" i="24"/>
  <c r="K3234" i="24"/>
  <c r="K3233" i="24"/>
  <c r="K3232" i="24"/>
  <c r="K3231" i="24"/>
  <c r="K3230" i="24"/>
  <c r="K3229" i="24"/>
  <c r="K3228" i="24"/>
  <c r="K3227" i="24"/>
  <c r="K3226" i="24"/>
  <c r="K3225" i="24"/>
  <c r="K3224" i="24"/>
  <c r="K3223" i="24"/>
  <c r="K3222" i="24"/>
  <c r="K3221" i="24"/>
  <c r="K3220" i="24"/>
  <c r="K3219" i="24"/>
  <c r="K3218" i="24"/>
  <c r="K3217" i="24"/>
  <c r="K3216" i="24"/>
  <c r="K3215" i="24"/>
  <c r="K3214" i="24"/>
  <c r="K3213" i="24"/>
  <c r="K3212" i="24"/>
  <c r="K3211" i="24"/>
  <c r="K3210" i="24"/>
  <c r="K3209" i="24"/>
  <c r="K3208" i="24"/>
  <c r="K3207" i="24"/>
  <c r="K3206" i="24"/>
  <c r="K3205" i="24"/>
  <c r="K3204" i="24"/>
  <c r="K3203" i="24"/>
  <c r="K3202" i="24"/>
  <c r="K3201" i="24"/>
  <c r="K3200" i="24"/>
  <c r="K3199" i="24"/>
  <c r="K3198" i="24"/>
  <c r="K3197" i="24"/>
  <c r="K3196" i="24"/>
  <c r="K3195" i="24"/>
  <c r="K3194" i="24"/>
  <c r="K3193" i="24"/>
  <c r="K3192" i="24"/>
  <c r="K3191" i="24"/>
  <c r="K3190" i="24"/>
  <c r="K3189" i="24"/>
  <c r="K3188" i="24"/>
  <c r="K3187" i="24"/>
  <c r="K3186" i="24"/>
  <c r="K3185" i="24"/>
  <c r="K3184" i="24"/>
  <c r="K3183" i="24"/>
  <c r="K3182" i="24"/>
  <c r="K3181" i="24"/>
  <c r="K3180" i="24"/>
  <c r="K3179" i="24"/>
  <c r="K3178" i="24"/>
  <c r="K3177" i="24"/>
  <c r="K3176" i="24"/>
  <c r="K3175" i="24"/>
  <c r="K3174" i="24"/>
  <c r="K3173" i="24"/>
  <c r="K3172" i="24"/>
  <c r="K3171" i="24"/>
  <c r="K3170" i="24"/>
  <c r="K3169" i="24"/>
  <c r="K3168" i="24"/>
  <c r="K3167" i="24"/>
  <c r="K3166" i="24"/>
  <c r="K3165" i="24"/>
  <c r="K3164" i="24"/>
  <c r="K3163" i="24"/>
  <c r="K3162" i="24"/>
  <c r="K3161" i="24"/>
  <c r="K3160" i="24"/>
  <c r="K3159" i="24"/>
  <c r="K3158" i="24"/>
  <c r="K3157" i="24"/>
  <c r="K3156" i="24"/>
  <c r="K3155" i="24"/>
  <c r="K3154" i="24"/>
  <c r="K3153" i="24"/>
  <c r="K3152" i="24"/>
  <c r="K3151" i="24"/>
  <c r="K3150" i="24"/>
  <c r="K3149" i="24"/>
  <c r="K3148" i="24"/>
  <c r="K3147" i="24"/>
  <c r="K3146" i="24"/>
  <c r="K3145" i="24"/>
  <c r="K3144" i="24"/>
  <c r="K3143" i="24"/>
  <c r="K3142" i="24"/>
  <c r="K3141" i="24"/>
  <c r="K3140" i="24"/>
  <c r="K3139" i="24"/>
  <c r="K3138" i="24"/>
  <c r="K3137" i="24"/>
  <c r="K3136" i="24"/>
  <c r="K3135" i="24"/>
  <c r="K3134" i="24"/>
  <c r="K3133" i="24"/>
  <c r="K3132" i="24"/>
  <c r="K3131" i="24"/>
  <c r="K3130" i="24"/>
  <c r="K3129" i="24"/>
  <c r="K3128" i="24"/>
  <c r="K3127" i="24"/>
  <c r="K3126" i="24"/>
  <c r="K3125" i="24"/>
  <c r="K3124" i="24"/>
  <c r="K3123" i="24"/>
  <c r="K3122" i="24"/>
  <c r="K3121" i="24"/>
  <c r="K3120" i="24"/>
  <c r="K3119" i="24"/>
  <c r="K3118" i="24"/>
  <c r="K3117" i="24"/>
  <c r="K3116" i="24"/>
  <c r="K3115" i="24"/>
  <c r="K3114" i="24"/>
  <c r="K3113" i="24"/>
  <c r="K3112" i="24"/>
  <c r="K3111" i="24"/>
  <c r="K3110" i="24"/>
  <c r="K3109" i="24"/>
  <c r="K3108" i="24"/>
  <c r="K3107" i="24"/>
  <c r="K3106" i="24"/>
  <c r="K3105" i="24"/>
  <c r="K3104" i="24"/>
  <c r="K3103" i="24"/>
  <c r="K3102" i="24"/>
  <c r="K3101" i="24"/>
  <c r="K3100" i="24"/>
  <c r="K3099" i="24"/>
  <c r="K3098" i="24"/>
  <c r="K3097" i="24"/>
  <c r="K3096" i="24"/>
  <c r="K3095" i="24"/>
  <c r="K3094" i="24"/>
  <c r="K3093" i="24"/>
  <c r="K3092" i="24"/>
  <c r="K3091" i="24"/>
  <c r="K3090" i="24"/>
  <c r="K3089" i="24"/>
  <c r="K3088" i="24"/>
  <c r="K3087" i="24"/>
  <c r="K3086" i="24"/>
  <c r="K3085" i="24"/>
  <c r="K3084" i="24"/>
  <c r="K3083" i="24"/>
  <c r="K3082" i="24"/>
  <c r="K3081" i="24"/>
  <c r="K3080" i="24"/>
  <c r="K3079" i="24"/>
  <c r="K3078" i="24"/>
  <c r="K3077" i="24"/>
  <c r="K3076" i="24"/>
  <c r="K3075" i="24"/>
  <c r="K3074" i="24"/>
  <c r="K3073" i="24"/>
  <c r="K3072" i="24"/>
  <c r="K3071" i="24"/>
  <c r="K3070" i="24"/>
  <c r="K3069" i="24"/>
  <c r="K3068" i="24"/>
  <c r="K3067" i="24"/>
  <c r="K3066" i="24"/>
  <c r="K3065" i="24"/>
  <c r="K3064" i="24"/>
  <c r="K3063" i="24"/>
  <c r="K3062" i="24"/>
  <c r="K3061" i="24"/>
  <c r="K3060" i="24"/>
  <c r="K3059" i="24"/>
  <c r="K3058" i="24"/>
  <c r="K3057" i="24"/>
  <c r="K3056" i="24"/>
  <c r="K3055" i="24"/>
  <c r="K3054" i="24"/>
  <c r="K3053" i="24"/>
  <c r="K3052" i="24"/>
  <c r="K3051" i="24"/>
  <c r="K3050" i="24"/>
  <c r="K3049" i="24"/>
  <c r="K3048" i="24"/>
  <c r="K3047" i="24"/>
  <c r="K3046" i="24"/>
  <c r="K3045" i="24"/>
  <c r="K3044" i="24"/>
  <c r="K3043" i="24"/>
  <c r="K3042" i="24"/>
  <c r="K3041" i="24"/>
  <c r="K3040" i="24"/>
  <c r="K3039" i="24"/>
  <c r="K3038" i="24"/>
  <c r="K3037" i="24"/>
  <c r="K3036" i="24"/>
  <c r="K3035" i="24"/>
  <c r="K3034" i="24"/>
  <c r="K3033" i="24"/>
  <c r="K3032" i="24"/>
  <c r="K3031" i="24"/>
  <c r="K3030" i="24"/>
  <c r="K3029" i="24"/>
  <c r="K3028" i="24"/>
  <c r="K3027" i="24"/>
  <c r="K3026" i="24"/>
  <c r="K3025" i="24"/>
  <c r="K3024" i="24"/>
  <c r="K3023" i="24"/>
  <c r="K3022" i="24"/>
  <c r="K3021" i="24"/>
  <c r="K3020" i="24"/>
  <c r="K3019" i="24"/>
  <c r="K3018" i="24"/>
  <c r="K3017" i="24"/>
  <c r="K3016" i="24"/>
  <c r="K3015" i="24"/>
  <c r="K3014" i="24"/>
  <c r="K3013" i="24"/>
  <c r="K3012" i="24"/>
  <c r="K3011" i="24"/>
  <c r="K3010" i="24"/>
  <c r="K3009" i="24"/>
  <c r="K3008" i="24"/>
  <c r="K3007" i="24"/>
  <c r="K3006" i="24"/>
  <c r="K3005" i="24"/>
  <c r="K3004" i="24"/>
  <c r="K3003" i="24"/>
  <c r="K3002" i="24"/>
  <c r="K3001" i="24"/>
  <c r="K3000" i="24"/>
  <c r="K2999" i="24"/>
  <c r="K2998" i="24"/>
  <c r="K2997" i="24"/>
  <c r="K2996" i="24"/>
  <c r="K2995" i="24"/>
  <c r="K2994" i="24"/>
  <c r="K2993" i="24"/>
  <c r="K2992" i="24"/>
  <c r="K2991" i="24"/>
  <c r="K2990" i="24"/>
  <c r="K2989" i="24"/>
  <c r="K2988" i="24"/>
  <c r="K2987" i="24"/>
  <c r="K2986" i="24"/>
  <c r="K2985" i="24"/>
  <c r="K2984" i="24"/>
  <c r="K2983" i="24"/>
  <c r="K2982" i="24"/>
  <c r="K2981" i="24"/>
  <c r="K2980" i="24"/>
  <c r="K2979" i="24"/>
  <c r="K2978" i="24"/>
  <c r="K2977" i="24"/>
  <c r="K2976" i="24"/>
  <c r="K2975" i="24"/>
  <c r="K2974" i="24"/>
  <c r="K2973" i="24"/>
  <c r="K2972" i="24"/>
  <c r="K2971" i="24"/>
  <c r="K2970" i="24"/>
  <c r="K2969" i="24"/>
  <c r="K2968" i="24"/>
  <c r="K2967" i="24"/>
  <c r="K2966" i="24"/>
  <c r="K2965" i="24"/>
  <c r="K2964" i="24"/>
  <c r="K2963" i="24"/>
  <c r="K2962" i="24"/>
  <c r="K2961" i="24"/>
  <c r="K2960" i="24"/>
  <c r="K2959" i="24"/>
  <c r="K2958" i="24"/>
  <c r="K2957" i="24"/>
  <c r="K2956" i="24"/>
  <c r="K2955" i="24"/>
  <c r="K2954" i="24"/>
  <c r="K2953" i="24"/>
  <c r="K2952" i="24"/>
  <c r="K2951" i="24"/>
  <c r="K2950" i="24"/>
  <c r="K2949" i="24"/>
  <c r="K2948" i="24"/>
  <c r="K2947" i="24"/>
  <c r="K2946" i="24"/>
  <c r="K2945" i="24"/>
  <c r="K2944" i="24"/>
  <c r="K2943" i="24"/>
  <c r="K2942" i="24"/>
  <c r="K2941" i="24"/>
  <c r="K2940" i="24"/>
  <c r="K2939" i="24"/>
  <c r="K2938" i="24"/>
  <c r="K2937" i="24"/>
  <c r="K2936" i="24"/>
  <c r="K2935" i="24"/>
  <c r="K2934" i="24"/>
  <c r="K2933" i="24"/>
  <c r="K2932" i="24"/>
  <c r="K2931" i="24"/>
  <c r="K2930" i="24"/>
  <c r="K2929" i="24"/>
  <c r="K2928" i="24"/>
  <c r="K2927" i="24"/>
  <c r="K2926" i="24"/>
  <c r="K2925" i="24"/>
  <c r="K2924" i="24"/>
  <c r="K2923" i="24"/>
  <c r="K2922" i="24"/>
  <c r="K2921" i="24"/>
  <c r="K2920" i="24"/>
  <c r="K2919" i="24"/>
  <c r="K2918" i="24"/>
  <c r="K2917" i="24"/>
  <c r="K2916" i="24"/>
  <c r="K2915" i="24"/>
  <c r="K2914" i="24"/>
  <c r="K2913" i="24"/>
  <c r="K2912" i="24"/>
  <c r="K2911" i="24"/>
  <c r="K2910" i="24"/>
  <c r="K2909" i="24"/>
  <c r="K2908" i="24"/>
  <c r="K2907" i="24"/>
  <c r="K2906" i="24"/>
  <c r="K2905" i="24"/>
  <c r="K2904" i="24"/>
  <c r="K2903" i="24"/>
  <c r="K2902" i="24"/>
  <c r="K2901" i="24"/>
  <c r="K2900" i="24"/>
  <c r="K2899" i="24"/>
  <c r="K2898" i="24"/>
  <c r="K2897" i="24"/>
  <c r="K2896" i="24"/>
  <c r="K2895" i="24"/>
  <c r="K2894" i="24"/>
  <c r="K2893" i="24"/>
  <c r="K2892" i="24"/>
  <c r="K2891" i="24"/>
  <c r="K2890" i="24"/>
  <c r="K2889" i="24"/>
  <c r="K2888" i="24"/>
  <c r="K2887" i="24"/>
  <c r="K2886" i="24"/>
  <c r="K2885" i="24"/>
  <c r="K2884" i="24"/>
  <c r="K2883" i="24"/>
  <c r="K2882" i="24"/>
  <c r="K2881" i="24"/>
  <c r="K2880" i="24"/>
  <c r="K2879" i="24"/>
  <c r="K2878" i="24"/>
  <c r="K2877" i="24"/>
  <c r="K2876" i="24"/>
  <c r="K2875" i="24"/>
  <c r="K2874" i="24"/>
  <c r="K2873" i="24"/>
  <c r="K2872" i="24"/>
  <c r="K2871" i="24"/>
  <c r="K2870" i="24"/>
  <c r="K2869" i="24"/>
  <c r="K2868" i="24"/>
  <c r="K2867" i="24"/>
  <c r="K2866" i="24"/>
  <c r="K2865" i="24"/>
  <c r="K2864" i="24"/>
  <c r="K2863" i="24"/>
  <c r="K2862" i="24"/>
  <c r="K2861" i="24"/>
  <c r="K2860" i="24"/>
  <c r="K2859" i="24"/>
  <c r="K2858" i="24"/>
  <c r="K2857" i="24"/>
  <c r="K2856" i="24"/>
  <c r="K2855" i="24"/>
  <c r="K2854" i="24"/>
  <c r="K2853" i="24"/>
  <c r="K2852" i="24"/>
  <c r="K2851" i="24"/>
  <c r="K2850" i="24"/>
  <c r="K2849" i="24"/>
  <c r="K2848" i="24"/>
  <c r="K2847" i="24"/>
  <c r="K2846" i="24"/>
  <c r="K2845" i="24"/>
  <c r="K2844" i="24"/>
  <c r="K2843" i="24"/>
  <c r="K2842" i="24"/>
  <c r="K2841" i="24"/>
  <c r="K2840" i="24"/>
  <c r="K2839" i="24"/>
  <c r="K2838" i="24"/>
  <c r="K2837" i="24"/>
  <c r="K2836" i="24"/>
  <c r="K2835" i="24"/>
  <c r="K2834" i="24"/>
  <c r="K2833" i="24"/>
  <c r="K2832" i="24"/>
  <c r="K2831" i="24"/>
  <c r="K2830" i="24"/>
  <c r="K2829" i="24"/>
  <c r="K2828" i="24"/>
  <c r="K2827" i="24"/>
  <c r="K2826" i="24"/>
  <c r="K2825" i="24"/>
  <c r="K2824" i="24"/>
  <c r="K2823" i="24"/>
  <c r="K2822" i="24"/>
  <c r="K2821" i="24"/>
  <c r="K2820" i="24"/>
  <c r="K2819" i="24"/>
  <c r="K2818" i="24"/>
  <c r="K2817" i="24"/>
  <c r="K2816" i="24"/>
  <c r="K2815" i="24"/>
  <c r="K2814" i="24"/>
  <c r="K2813" i="24"/>
  <c r="K2812" i="24"/>
  <c r="K2811" i="24"/>
  <c r="K2810" i="24"/>
  <c r="K2809" i="24"/>
  <c r="K2808" i="24"/>
  <c r="K2807" i="24"/>
  <c r="K2806" i="24"/>
  <c r="K2805" i="24"/>
  <c r="K2804" i="24"/>
  <c r="K2803" i="24"/>
  <c r="K2802" i="24"/>
  <c r="K2801" i="24"/>
  <c r="K2800" i="24"/>
  <c r="K2799" i="24"/>
  <c r="K2798" i="24"/>
  <c r="K2797" i="24"/>
  <c r="K2796" i="24"/>
  <c r="K2795" i="24"/>
  <c r="K2794" i="24"/>
  <c r="K2793" i="24"/>
  <c r="K2792" i="24"/>
  <c r="K2791" i="24"/>
  <c r="K2790" i="24"/>
  <c r="K2789" i="24"/>
  <c r="K2788" i="24"/>
  <c r="K2787" i="24"/>
  <c r="K2786" i="24"/>
  <c r="K2785" i="24"/>
  <c r="K2784" i="24"/>
  <c r="K2783" i="24"/>
  <c r="K2782" i="24"/>
  <c r="K2781" i="24"/>
  <c r="K2780" i="24"/>
  <c r="K2779" i="24"/>
  <c r="K2778" i="24"/>
  <c r="K2777" i="24"/>
  <c r="K2776" i="24"/>
  <c r="K2775" i="24"/>
  <c r="K2774" i="24"/>
  <c r="K2773" i="24"/>
  <c r="K2772" i="24"/>
  <c r="K2771" i="24"/>
  <c r="K2770" i="24"/>
  <c r="K2769" i="24"/>
  <c r="K2768" i="24"/>
  <c r="K2767" i="24"/>
  <c r="K2766" i="24"/>
  <c r="K2765" i="24"/>
  <c r="K2764" i="24"/>
  <c r="K2763" i="24"/>
  <c r="K2762" i="24"/>
  <c r="K2761" i="24"/>
  <c r="K2760" i="24"/>
  <c r="K2759" i="24"/>
  <c r="K2758" i="24"/>
  <c r="K2757" i="24"/>
  <c r="K2756" i="24"/>
  <c r="K2755" i="24"/>
  <c r="K2754" i="24"/>
  <c r="K2753" i="24"/>
  <c r="K2752" i="24"/>
  <c r="K2751" i="24"/>
  <c r="K2750" i="24"/>
  <c r="K2749" i="24"/>
  <c r="K2748" i="24"/>
  <c r="K2747" i="24"/>
  <c r="K2746" i="24"/>
  <c r="K2745" i="24"/>
  <c r="K2744" i="24"/>
  <c r="K2743" i="24"/>
  <c r="K2742" i="24"/>
  <c r="K2741" i="24"/>
  <c r="K2740" i="24"/>
  <c r="K2739" i="24"/>
  <c r="K2738" i="24"/>
  <c r="K2737" i="24"/>
  <c r="K2736" i="24"/>
  <c r="K2735" i="24"/>
  <c r="K2734" i="24"/>
  <c r="K2733" i="24"/>
  <c r="K2732" i="24"/>
  <c r="K2731" i="24"/>
  <c r="K2730" i="24"/>
  <c r="K2729" i="24"/>
  <c r="K2728" i="24"/>
  <c r="K2727" i="24"/>
  <c r="K2726" i="24"/>
  <c r="K2725" i="24"/>
  <c r="K2724" i="24"/>
  <c r="K2723" i="24"/>
  <c r="K2722" i="24"/>
  <c r="K2721" i="24"/>
  <c r="K2720" i="24"/>
  <c r="K2719" i="24"/>
  <c r="K2718" i="24"/>
  <c r="K2717" i="24"/>
  <c r="K2716" i="24"/>
  <c r="K2715" i="24"/>
  <c r="K2714" i="24"/>
  <c r="K2713" i="24"/>
  <c r="K2712" i="24"/>
  <c r="K2711" i="24"/>
  <c r="K2710" i="24"/>
  <c r="K2709" i="24"/>
  <c r="K2708" i="24"/>
  <c r="K2707" i="24"/>
  <c r="K2706" i="24"/>
  <c r="K2705" i="24"/>
  <c r="K2704" i="24"/>
  <c r="K2703" i="24"/>
  <c r="K2702" i="24"/>
  <c r="K2701" i="24"/>
  <c r="K2700" i="24"/>
  <c r="K2699" i="24"/>
  <c r="K2698" i="24"/>
  <c r="K2697" i="24"/>
  <c r="K2696" i="24"/>
  <c r="K2695" i="24"/>
  <c r="K2694" i="24"/>
  <c r="K2693" i="24"/>
  <c r="K2692" i="24"/>
  <c r="K2691" i="24"/>
  <c r="K2690" i="24"/>
  <c r="K2689" i="24"/>
  <c r="K2688" i="24"/>
  <c r="K2687" i="24"/>
  <c r="K2686" i="24"/>
  <c r="K2685" i="24"/>
  <c r="K2684" i="24"/>
  <c r="K2683" i="24"/>
  <c r="K2682" i="24"/>
  <c r="K2681" i="24"/>
  <c r="K2680" i="24"/>
  <c r="K2679" i="24"/>
  <c r="K2678" i="24"/>
  <c r="K2677" i="24"/>
  <c r="K2676" i="24"/>
  <c r="K2675" i="24"/>
  <c r="K2674" i="24"/>
  <c r="K2673" i="24"/>
  <c r="K2672" i="24"/>
  <c r="K2671" i="24"/>
  <c r="K2670" i="24"/>
  <c r="K2669" i="24"/>
  <c r="K2668" i="24"/>
  <c r="K2667" i="24"/>
  <c r="K2666" i="24"/>
  <c r="K2665" i="24"/>
  <c r="K2664" i="24"/>
  <c r="K2663" i="24"/>
  <c r="K2662" i="24"/>
  <c r="K2661" i="24"/>
  <c r="K2660" i="24"/>
  <c r="K2659" i="24"/>
  <c r="K2658" i="24"/>
  <c r="K2657" i="24"/>
  <c r="K2656" i="24"/>
  <c r="K2655" i="24"/>
  <c r="K2654" i="24"/>
  <c r="K2653" i="24"/>
  <c r="K2652" i="24"/>
  <c r="K2651" i="24"/>
  <c r="K2650" i="24"/>
  <c r="K2649" i="24"/>
  <c r="K2648" i="24"/>
  <c r="K2647" i="24"/>
  <c r="K2646" i="24"/>
  <c r="K2645" i="24"/>
  <c r="K2644" i="24"/>
  <c r="K2643" i="24"/>
  <c r="K2642" i="24"/>
  <c r="K2641" i="24"/>
  <c r="K2640" i="24"/>
  <c r="K2639" i="24"/>
  <c r="K2638" i="24"/>
  <c r="K2637" i="24"/>
  <c r="K2636" i="24"/>
  <c r="K2635" i="24"/>
  <c r="K2634" i="24"/>
  <c r="K2633" i="24"/>
  <c r="K2632" i="24"/>
  <c r="K2631" i="24"/>
  <c r="K2630" i="24"/>
  <c r="K2629" i="24"/>
  <c r="K2628" i="24"/>
  <c r="K2627" i="24"/>
  <c r="K2626" i="24"/>
  <c r="K2625" i="24"/>
  <c r="K2624" i="24"/>
  <c r="K2623" i="24"/>
  <c r="K2622" i="24"/>
  <c r="K2621" i="24"/>
  <c r="K2620" i="24"/>
  <c r="K2619" i="24"/>
  <c r="K2618" i="24"/>
  <c r="K2617" i="24"/>
  <c r="K2616" i="24"/>
  <c r="K2615" i="24"/>
  <c r="K2614" i="24"/>
  <c r="K2613" i="24"/>
  <c r="K2612" i="24"/>
  <c r="K2611" i="24"/>
  <c r="K2610" i="24"/>
  <c r="K2609" i="24"/>
  <c r="K2608" i="24"/>
  <c r="K2607" i="24"/>
  <c r="K2606" i="24"/>
  <c r="K2605" i="24"/>
  <c r="K2604" i="24"/>
  <c r="K2603" i="24"/>
  <c r="K2602" i="24"/>
  <c r="K2601" i="24"/>
  <c r="K2600" i="24"/>
  <c r="K2599" i="24"/>
  <c r="K2598" i="24"/>
  <c r="K2597" i="24"/>
  <c r="K2596" i="24"/>
  <c r="K2595" i="24"/>
  <c r="K2594" i="24"/>
  <c r="K2593" i="24"/>
  <c r="K2592" i="24"/>
  <c r="K2591" i="24"/>
  <c r="K2590" i="24"/>
  <c r="K2589" i="24"/>
  <c r="K2588" i="24"/>
  <c r="K2587" i="24"/>
  <c r="K2586" i="24"/>
  <c r="K2585" i="24"/>
  <c r="K2584" i="24"/>
  <c r="K2583" i="24"/>
  <c r="K2582" i="24"/>
  <c r="K2581" i="24"/>
  <c r="K2580" i="24"/>
  <c r="K2579" i="24"/>
  <c r="K2578" i="24"/>
  <c r="K2577" i="24"/>
  <c r="K2576" i="24"/>
  <c r="K2575" i="24"/>
  <c r="K2574" i="24"/>
  <c r="K2573" i="24"/>
  <c r="K2572" i="24"/>
  <c r="K2571" i="24"/>
  <c r="K2570" i="24"/>
  <c r="K2569" i="24"/>
  <c r="K2568" i="24"/>
  <c r="K2567" i="24"/>
  <c r="K2566" i="24"/>
  <c r="K2565" i="24"/>
  <c r="K2564" i="24"/>
  <c r="K2563" i="24"/>
  <c r="K2562" i="24"/>
  <c r="K2561" i="24"/>
  <c r="K2560" i="24"/>
  <c r="K2559" i="24"/>
  <c r="K2558" i="24"/>
  <c r="K2557" i="24"/>
  <c r="K2556" i="24"/>
  <c r="K2555" i="24"/>
  <c r="K2554" i="24"/>
  <c r="K2553" i="24"/>
  <c r="K2552" i="24"/>
  <c r="K2551" i="24"/>
  <c r="K2550" i="24"/>
  <c r="K2549" i="24"/>
  <c r="K2548" i="24"/>
  <c r="K2547" i="24"/>
  <c r="K2546" i="24"/>
  <c r="K2545" i="24"/>
  <c r="K2544" i="24"/>
  <c r="K2543" i="24"/>
  <c r="K2542" i="24"/>
  <c r="K2541" i="24"/>
  <c r="K2540" i="24"/>
  <c r="K2539" i="24"/>
  <c r="K2538" i="24"/>
  <c r="K2537" i="24"/>
  <c r="K2536" i="24"/>
  <c r="K2535" i="24"/>
  <c r="K2534" i="24"/>
  <c r="K2533" i="24"/>
  <c r="K2532" i="24"/>
  <c r="K2531" i="24"/>
  <c r="K2530" i="24"/>
  <c r="K2529" i="24"/>
  <c r="K2528" i="24"/>
  <c r="K2527" i="24"/>
  <c r="K2526" i="24"/>
  <c r="K2525" i="24"/>
  <c r="K2524" i="24"/>
  <c r="K2523" i="24"/>
  <c r="K2522" i="24"/>
  <c r="K2521" i="24"/>
  <c r="K2520" i="24"/>
  <c r="K2519" i="24"/>
  <c r="K2518" i="24"/>
  <c r="K2517" i="24"/>
  <c r="K2516" i="24"/>
  <c r="K2515" i="24"/>
  <c r="K2514" i="24"/>
  <c r="K2513" i="24"/>
  <c r="K2512" i="24"/>
  <c r="K2511" i="24"/>
  <c r="K2510" i="24"/>
  <c r="K2509" i="24"/>
  <c r="K2508" i="24"/>
  <c r="K2507" i="24"/>
  <c r="K2506" i="24"/>
  <c r="K2505" i="24"/>
  <c r="K2504" i="24"/>
  <c r="K2503" i="24"/>
  <c r="K2502" i="24"/>
  <c r="K2501" i="24"/>
  <c r="K2500" i="24"/>
  <c r="K2499" i="24"/>
  <c r="K2498" i="24"/>
  <c r="K2497" i="24"/>
  <c r="K2496" i="24"/>
  <c r="K2495" i="24"/>
  <c r="K2494" i="24"/>
  <c r="K2493" i="24"/>
  <c r="K2492" i="24"/>
  <c r="K2491" i="24"/>
  <c r="K2490" i="24"/>
  <c r="K2489" i="24"/>
  <c r="K2488" i="24"/>
  <c r="K2487" i="24"/>
  <c r="K2486" i="24"/>
  <c r="K2485" i="24"/>
  <c r="K2484" i="24"/>
  <c r="K2483" i="24"/>
  <c r="K2482" i="24"/>
  <c r="K2481" i="24"/>
  <c r="K2480" i="24"/>
  <c r="K2479" i="24"/>
  <c r="K2478" i="24"/>
  <c r="K2477" i="24"/>
  <c r="K2476" i="24"/>
  <c r="K2475" i="24"/>
  <c r="K2474" i="24"/>
  <c r="K2473" i="24"/>
  <c r="K2472" i="24"/>
  <c r="K2471" i="24"/>
  <c r="K2470" i="24"/>
  <c r="K2469" i="24"/>
  <c r="K2468" i="24"/>
  <c r="K2467" i="24"/>
  <c r="K2466" i="24"/>
  <c r="K2465" i="24"/>
  <c r="K2464" i="24"/>
  <c r="K2463" i="24"/>
  <c r="K2462" i="24"/>
  <c r="K2461" i="24"/>
  <c r="K2460" i="24"/>
  <c r="K2459" i="24"/>
  <c r="K2458" i="24"/>
  <c r="K2457" i="24"/>
  <c r="K2456" i="24"/>
  <c r="K2455" i="24"/>
  <c r="K2454" i="24"/>
  <c r="K2453" i="24"/>
  <c r="K2452" i="24"/>
  <c r="K2451" i="24"/>
  <c r="K2450" i="24"/>
  <c r="K2449" i="24"/>
  <c r="K2448" i="24"/>
  <c r="K2447" i="24"/>
  <c r="K2446" i="24"/>
  <c r="K2445" i="24"/>
  <c r="K2444" i="24"/>
  <c r="K2443" i="24"/>
  <c r="K2442" i="24"/>
  <c r="K2441" i="24"/>
  <c r="K2440" i="24"/>
  <c r="K2439" i="24"/>
  <c r="K2438" i="24"/>
  <c r="K2437" i="24"/>
  <c r="K2436" i="24"/>
  <c r="K2435" i="24"/>
  <c r="K2434" i="24"/>
  <c r="K2433" i="24"/>
  <c r="K2432" i="24"/>
  <c r="K2431" i="24"/>
  <c r="K2430" i="24"/>
  <c r="K2429" i="24"/>
  <c r="K2428" i="24"/>
  <c r="K2427" i="24"/>
  <c r="K2426" i="24"/>
  <c r="K2425" i="24"/>
  <c r="K2424" i="24"/>
  <c r="K2423" i="24"/>
  <c r="K2422" i="24"/>
  <c r="K2421" i="24"/>
  <c r="K2420" i="24"/>
  <c r="K2419" i="24"/>
  <c r="K2418" i="24"/>
  <c r="K2417" i="24"/>
  <c r="K2416" i="24"/>
  <c r="K2415" i="24"/>
  <c r="K2414" i="24"/>
  <c r="K2413" i="24"/>
  <c r="K2412" i="24"/>
  <c r="K2411" i="24"/>
  <c r="K2410" i="24"/>
  <c r="K2409" i="24"/>
  <c r="K2408" i="24"/>
  <c r="K2407" i="24"/>
  <c r="K2406" i="24"/>
  <c r="K2405" i="24"/>
  <c r="K2404" i="24"/>
  <c r="K2403" i="24"/>
  <c r="K2402" i="24"/>
  <c r="K2401" i="24"/>
  <c r="K2400" i="24"/>
  <c r="K2399" i="24"/>
  <c r="K2398" i="24"/>
  <c r="K2397" i="24"/>
  <c r="K2396" i="24"/>
  <c r="K2395" i="24"/>
  <c r="K2394" i="24"/>
  <c r="K2393" i="24"/>
  <c r="K2392" i="24"/>
  <c r="K2391" i="24"/>
  <c r="K2390" i="24"/>
  <c r="K2389" i="24"/>
  <c r="K2388" i="24"/>
  <c r="K2387" i="24"/>
  <c r="K2386" i="24"/>
  <c r="K2385" i="24"/>
  <c r="K2384" i="24"/>
  <c r="K2383" i="24"/>
  <c r="K2382" i="24"/>
  <c r="K2381" i="24"/>
  <c r="K2380" i="24"/>
  <c r="K2379" i="24"/>
  <c r="K2378" i="24"/>
  <c r="K2377" i="24"/>
  <c r="K2376" i="24"/>
  <c r="K2375" i="24"/>
  <c r="K2374" i="24"/>
  <c r="K2373" i="24"/>
  <c r="K2372" i="24"/>
  <c r="K2371" i="24"/>
  <c r="K2370" i="24"/>
  <c r="K2369" i="24"/>
  <c r="K2368" i="24"/>
  <c r="K2367" i="24"/>
  <c r="K2366" i="24"/>
  <c r="K2365" i="24"/>
  <c r="K2364" i="24"/>
  <c r="K2363" i="24"/>
  <c r="K2362" i="24"/>
  <c r="K2361" i="24"/>
  <c r="K2360" i="24"/>
  <c r="K2359" i="24"/>
  <c r="K2358" i="24"/>
  <c r="K2357" i="24"/>
  <c r="K2356" i="24"/>
  <c r="K2355" i="24"/>
  <c r="K2354" i="24"/>
  <c r="K2353" i="24"/>
  <c r="K2352" i="24"/>
  <c r="K2351" i="24"/>
  <c r="K2350" i="24"/>
  <c r="K2349" i="24"/>
  <c r="K2348" i="24"/>
  <c r="K2347" i="24"/>
  <c r="K2346" i="24"/>
  <c r="K2345" i="24"/>
  <c r="K2344" i="24"/>
  <c r="K2343" i="24"/>
  <c r="K2342" i="24"/>
  <c r="K2341" i="24"/>
  <c r="K2340" i="24"/>
  <c r="K2339" i="24"/>
  <c r="K2338" i="24"/>
  <c r="K2337" i="24"/>
  <c r="K2336" i="24"/>
  <c r="K2335" i="24"/>
  <c r="K2334" i="24"/>
  <c r="K2333" i="24"/>
  <c r="K2332" i="24"/>
  <c r="K2331" i="24"/>
  <c r="K2330" i="24"/>
  <c r="K2329" i="24"/>
  <c r="K2328" i="24"/>
  <c r="K2327" i="24"/>
  <c r="K2326" i="24"/>
  <c r="K2325" i="24"/>
  <c r="K2324" i="24"/>
  <c r="K2323" i="24"/>
  <c r="K2322" i="24"/>
  <c r="K2321" i="24"/>
  <c r="K2320" i="24"/>
  <c r="K2319" i="24"/>
  <c r="K2318" i="24"/>
  <c r="K2317" i="24"/>
  <c r="K2316" i="24"/>
  <c r="K2315" i="24"/>
  <c r="K2314" i="24"/>
  <c r="K2313" i="24"/>
  <c r="K2312" i="24"/>
  <c r="K2311" i="24"/>
  <c r="K2310" i="24"/>
  <c r="K2309" i="24"/>
  <c r="K2308" i="24"/>
  <c r="K2307" i="24"/>
  <c r="K2306" i="24"/>
  <c r="K2305" i="24"/>
  <c r="K2304" i="24"/>
  <c r="K2303" i="24"/>
  <c r="K2302" i="24"/>
  <c r="K2301" i="24"/>
  <c r="K2300" i="24"/>
  <c r="K2299" i="24"/>
  <c r="K2298" i="24"/>
  <c r="K2297" i="24"/>
  <c r="K2296" i="24"/>
  <c r="K2295" i="24"/>
  <c r="K2294" i="24"/>
  <c r="K2293" i="24"/>
  <c r="K2292" i="24"/>
  <c r="K2291" i="24"/>
  <c r="K2290" i="24"/>
  <c r="K2289" i="24"/>
  <c r="K2288" i="24"/>
  <c r="K2287" i="24"/>
  <c r="K2286" i="24"/>
  <c r="K2285" i="24"/>
  <c r="K2284" i="24"/>
  <c r="K2283" i="24"/>
  <c r="K2282" i="24"/>
  <c r="K2281" i="24"/>
  <c r="K2280" i="24"/>
  <c r="K2279" i="24"/>
  <c r="K2278" i="24"/>
  <c r="K2277" i="24"/>
  <c r="K2276" i="24"/>
  <c r="K2275" i="24"/>
  <c r="K2274" i="24"/>
  <c r="K2273" i="24"/>
  <c r="K2272" i="24"/>
  <c r="K2271" i="24"/>
  <c r="K2270" i="24"/>
  <c r="K2269" i="24"/>
  <c r="K2268" i="24"/>
  <c r="K2267" i="24"/>
  <c r="K2266" i="24"/>
  <c r="K2265" i="24"/>
  <c r="K2264" i="24"/>
  <c r="K2263" i="24"/>
  <c r="K2262" i="24"/>
  <c r="K2261" i="24"/>
  <c r="K2260" i="24"/>
  <c r="K2259" i="24"/>
  <c r="K2258" i="24"/>
  <c r="K2257" i="24"/>
  <c r="K2256" i="24"/>
  <c r="K2255" i="24"/>
  <c r="K2254" i="24"/>
  <c r="K2253" i="24"/>
  <c r="K2252" i="24"/>
  <c r="K2251" i="24"/>
  <c r="K2250" i="24"/>
  <c r="K2249" i="24"/>
  <c r="K2248" i="24"/>
  <c r="K2247" i="24"/>
  <c r="K2246" i="24"/>
  <c r="K2245" i="24"/>
  <c r="K2244" i="24"/>
  <c r="K2243" i="24"/>
  <c r="K2242" i="24"/>
  <c r="K2241" i="24"/>
  <c r="K2240" i="24"/>
  <c r="K2239" i="24"/>
  <c r="K2238" i="24"/>
  <c r="K2237" i="24"/>
  <c r="K2236" i="24"/>
  <c r="K2235" i="24"/>
  <c r="K2234" i="24"/>
  <c r="K2233" i="24"/>
  <c r="K2232" i="24"/>
  <c r="K2231" i="24"/>
  <c r="K2230" i="24"/>
  <c r="K2229" i="24"/>
  <c r="K2228" i="24"/>
  <c r="K2227" i="24"/>
  <c r="K2226" i="24"/>
  <c r="K2225" i="24"/>
  <c r="K2224" i="24"/>
  <c r="K2223" i="24"/>
  <c r="K2222" i="24"/>
  <c r="K2221" i="24"/>
  <c r="K2220" i="24"/>
  <c r="K2219" i="24"/>
  <c r="K2218" i="24"/>
  <c r="K2217" i="24"/>
  <c r="K2216" i="24"/>
  <c r="K2215" i="24"/>
  <c r="K2214" i="24"/>
  <c r="K2213" i="24"/>
  <c r="K2212" i="24"/>
  <c r="K2211" i="24"/>
  <c r="K2210" i="24"/>
  <c r="K2209" i="24"/>
  <c r="K2208" i="24"/>
  <c r="K2207" i="24"/>
  <c r="K2206" i="24"/>
  <c r="K2205" i="24"/>
  <c r="K2204" i="24"/>
  <c r="K2203" i="24"/>
  <c r="K2202" i="24"/>
  <c r="K2201" i="24"/>
  <c r="K2200" i="24"/>
  <c r="K2199" i="24"/>
  <c r="K2198" i="24"/>
  <c r="K2197" i="24"/>
  <c r="K2196" i="24"/>
  <c r="K2195" i="24"/>
  <c r="K2194" i="24"/>
  <c r="K2193" i="24"/>
  <c r="K2192" i="24"/>
  <c r="K2191" i="24"/>
  <c r="K2190" i="24"/>
  <c r="K2189" i="24"/>
  <c r="K2188" i="24"/>
  <c r="K2187" i="24"/>
  <c r="K2186" i="24"/>
  <c r="K2185" i="24"/>
  <c r="K2184" i="24"/>
  <c r="K2183" i="24"/>
  <c r="K2182" i="24"/>
  <c r="K2181" i="24"/>
  <c r="K2180" i="24"/>
  <c r="K2179" i="24"/>
  <c r="K2178" i="24"/>
  <c r="K2177" i="24"/>
  <c r="K2176" i="24"/>
  <c r="K2175" i="24"/>
  <c r="K2174" i="24"/>
  <c r="K2173" i="24"/>
  <c r="K2172" i="24"/>
  <c r="K2171" i="24"/>
  <c r="K2170" i="24"/>
  <c r="K2169" i="24"/>
  <c r="K2168" i="24"/>
  <c r="K2167" i="24"/>
  <c r="K2166" i="24"/>
  <c r="K2165" i="24"/>
  <c r="K2164" i="24"/>
  <c r="K2163" i="24"/>
  <c r="K2162" i="24"/>
  <c r="K2161" i="24"/>
  <c r="K2160" i="24"/>
  <c r="K2159" i="24"/>
  <c r="K2158" i="24"/>
  <c r="K2157" i="24"/>
  <c r="K2156" i="24"/>
  <c r="K2155" i="24"/>
  <c r="K2154" i="24"/>
  <c r="K2153" i="24"/>
  <c r="K2152" i="24"/>
  <c r="K2151" i="24"/>
  <c r="K2150" i="24"/>
  <c r="K2149" i="24"/>
  <c r="K2148" i="24"/>
  <c r="K2147" i="24"/>
  <c r="K2146" i="24"/>
  <c r="K2145" i="24"/>
  <c r="K2144" i="24"/>
  <c r="K2143" i="24"/>
  <c r="K2142" i="24"/>
  <c r="K2141" i="24"/>
  <c r="K2140" i="24"/>
  <c r="K2139" i="24"/>
  <c r="K2138" i="24"/>
  <c r="K2137" i="24"/>
  <c r="K2136" i="24"/>
  <c r="K2135" i="24"/>
  <c r="K2134" i="24"/>
  <c r="K2133" i="24"/>
  <c r="K2132" i="24"/>
  <c r="K2131" i="24"/>
  <c r="K2130" i="24"/>
  <c r="K2129" i="24"/>
  <c r="K2128" i="24"/>
  <c r="K2127" i="24"/>
  <c r="K2126" i="24"/>
  <c r="K2125" i="24"/>
  <c r="K2124" i="24"/>
  <c r="K2123" i="24"/>
  <c r="K2122" i="24"/>
  <c r="K2121" i="24"/>
  <c r="K2120" i="24"/>
  <c r="K2119" i="24"/>
  <c r="K2118" i="24"/>
  <c r="K2117" i="24"/>
  <c r="K2116" i="24"/>
  <c r="K2115" i="24"/>
  <c r="K2114" i="24"/>
  <c r="K2113" i="24"/>
  <c r="K2112" i="24"/>
  <c r="K2111" i="24"/>
  <c r="K2110" i="24"/>
  <c r="K2109" i="24"/>
  <c r="K2108" i="24"/>
  <c r="K2107" i="24"/>
  <c r="K2106" i="24"/>
  <c r="K2105" i="24"/>
  <c r="K2104" i="24"/>
  <c r="K2103" i="24"/>
  <c r="K2102" i="24"/>
  <c r="K2101" i="24"/>
  <c r="K2100" i="24"/>
  <c r="K2099" i="24"/>
  <c r="K2098" i="24"/>
  <c r="K2097" i="24"/>
  <c r="K2096" i="24"/>
  <c r="K2095" i="24"/>
  <c r="K2094" i="24"/>
  <c r="K2093" i="24"/>
  <c r="K2092" i="24"/>
  <c r="K2091" i="24"/>
  <c r="K2090" i="24"/>
  <c r="K2089" i="24"/>
  <c r="K2088" i="24"/>
  <c r="K2087" i="24"/>
  <c r="K2086" i="24"/>
  <c r="K2085" i="24"/>
  <c r="K2084" i="24"/>
  <c r="K2083" i="24"/>
  <c r="K2082" i="24"/>
  <c r="K2081" i="24"/>
  <c r="K2080" i="24"/>
  <c r="K2079" i="24"/>
  <c r="K2078" i="24"/>
  <c r="K2077" i="24"/>
  <c r="K2076" i="24"/>
  <c r="K2075" i="24"/>
  <c r="K2074" i="24"/>
  <c r="K2073" i="24"/>
  <c r="K2072" i="24"/>
  <c r="K2071" i="24"/>
  <c r="K2070" i="24"/>
  <c r="K2069" i="24"/>
  <c r="K2068" i="24"/>
  <c r="K2067" i="24"/>
  <c r="K2066" i="24"/>
  <c r="K2065" i="24"/>
  <c r="K2064" i="24"/>
  <c r="K2063" i="24"/>
  <c r="K2062" i="24"/>
  <c r="K2061" i="24"/>
  <c r="K2060" i="24"/>
  <c r="K2059" i="24"/>
  <c r="K2058" i="24"/>
  <c r="K2057" i="24"/>
  <c r="K2056" i="24"/>
  <c r="K2055" i="24"/>
  <c r="K2054" i="24"/>
  <c r="K2053" i="24"/>
  <c r="K2052" i="24"/>
  <c r="K2051" i="24"/>
  <c r="K2050" i="24"/>
  <c r="K2049" i="24"/>
  <c r="K2048" i="24"/>
  <c r="K2047" i="24"/>
  <c r="K2046" i="24"/>
  <c r="K2045" i="24"/>
  <c r="K2044" i="24"/>
  <c r="K2043" i="24"/>
  <c r="K2042" i="24"/>
  <c r="K2041" i="24"/>
  <c r="K2040" i="24"/>
  <c r="K2039" i="24"/>
  <c r="K2038" i="24"/>
  <c r="K2037" i="24"/>
  <c r="K2036" i="24"/>
  <c r="K2035" i="24"/>
  <c r="K2034" i="24"/>
  <c r="K2033" i="24"/>
  <c r="K2032" i="24"/>
  <c r="K2031" i="24"/>
  <c r="K2030" i="24"/>
  <c r="K2029" i="24"/>
  <c r="K2028" i="24"/>
  <c r="K2027" i="24"/>
  <c r="K2026" i="24"/>
  <c r="K2025" i="24"/>
  <c r="K2024" i="24"/>
  <c r="K2023" i="24"/>
  <c r="K2022" i="24"/>
  <c r="K2021" i="24"/>
  <c r="K2020" i="24"/>
  <c r="K2019" i="24"/>
  <c r="K2018" i="24"/>
  <c r="K2017" i="24"/>
  <c r="K2016" i="24"/>
  <c r="K2015" i="24"/>
  <c r="K2014" i="24"/>
  <c r="K2013" i="24"/>
  <c r="K2012" i="24"/>
  <c r="K2011" i="24"/>
  <c r="K2010" i="24"/>
  <c r="K2009" i="24"/>
  <c r="K2008" i="24"/>
  <c r="K2007" i="24"/>
  <c r="K2006" i="24"/>
  <c r="K2005" i="24"/>
  <c r="K2004" i="24"/>
  <c r="K2003" i="24"/>
  <c r="K2002" i="24"/>
  <c r="K2001" i="24"/>
  <c r="K2000" i="24"/>
  <c r="K1999" i="24"/>
  <c r="K1998" i="24"/>
  <c r="K1997" i="24"/>
  <c r="K1996" i="24"/>
  <c r="K1995" i="24"/>
  <c r="K1994" i="24"/>
  <c r="K1993" i="24"/>
  <c r="K1992" i="24"/>
  <c r="K1991" i="24"/>
  <c r="K1990" i="24"/>
  <c r="K1989" i="24"/>
  <c r="K1988" i="24"/>
  <c r="K1987" i="24"/>
  <c r="K1986" i="24"/>
  <c r="K1985" i="24"/>
  <c r="K1984" i="24"/>
  <c r="K1983" i="24"/>
  <c r="K1982" i="24"/>
  <c r="K1981" i="24"/>
  <c r="K1980" i="24"/>
  <c r="K1979" i="24"/>
  <c r="K1978" i="24"/>
  <c r="K1977" i="24"/>
  <c r="K1976" i="24"/>
  <c r="K1975" i="24"/>
  <c r="K1974" i="24"/>
  <c r="K1973" i="24"/>
  <c r="K1972" i="24"/>
  <c r="K1971" i="24"/>
  <c r="K1970" i="24"/>
  <c r="K1969" i="24"/>
  <c r="K1968" i="24"/>
  <c r="K1967" i="24"/>
  <c r="K1966" i="24"/>
  <c r="K1965" i="24"/>
  <c r="K1964" i="24"/>
  <c r="K1963" i="24"/>
  <c r="K1962" i="24"/>
  <c r="K1961" i="24"/>
  <c r="K1960" i="24"/>
  <c r="K1959" i="24"/>
  <c r="K1958" i="24"/>
  <c r="K1957" i="24"/>
  <c r="K1956" i="24"/>
  <c r="K1955" i="24"/>
  <c r="K1954" i="24"/>
  <c r="K1953" i="24"/>
  <c r="K1952" i="24"/>
  <c r="K1951" i="24"/>
  <c r="K1950" i="24"/>
  <c r="K1949" i="24"/>
  <c r="K1948" i="24"/>
  <c r="K1947" i="24"/>
  <c r="K1946" i="24"/>
  <c r="K1945" i="24"/>
  <c r="K1944" i="24"/>
  <c r="K1943" i="24"/>
  <c r="K1942" i="24"/>
  <c r="K1941" i="24"/>
  <c r="K1940" i="24"/>
  <c r="K1939" i="24"/>
  <c r="K1938" i="24"/>
  <c r="K1937" i="24"/>
  <c r="K1936" i="24"/>
  <c r="K1935" i="24"/>
  <c r="K1934" i="24"/>
  <c r="K1933" i="24"/>
  <c r="K1932" i="24"/>
  <c r="K1931" i="24"/>
  <c r="K1930" i="24"/>
  <c r="K1929" i="24"/>
  <c r="K1928" i="24"/>
  <c r="K1927" i="24"/>
  <c r="K1926" i="24"/>
  <c r="K1925" i="24"/>
  <c r="K1924" i="24"/>
  <c r="K1923" i="24"/>
  <c r="K1922" i="24"/>
  <c r="K1921" i="24"/>
  <c r="K1920" i="24"/>
  <c r="K1919" i="24"/>
  <c r="K1918" i="24"/>
  <c r="K1917" i="24"/>
  <c r="K1916" i="24"/>
  <c r="K1915" i="24"/>
  <c r="K1914" i="24"/>
  <c r="K1913" i="24"/>
  <c r="K1912" i="24"/>
  <c r="K1911" i="24"/>
  <c r="K1910" i="24"/>
  <c r="K1909" i="24"/>
  <c r="K1908" i="24"/>
  <c r="K1907" i="24"/>
  <c r="K1906" i="24"/>
  <c r="K1905" i="24"/>
  <c r="K1904" i="24"/>
  <c r="K1903" i="24"/>
  <c r="K1902" i="24"/>
  <c r="K1901" i="24"/>
  <c r="K1900" i="24"/>
  <c r="K1899" i="24"/>
  <c r="K1898" i="24"/>
  <c r="K1897" i="24"/>
  <c r="K1896" i="24"/>
  <c r="K1895" i="24"/>
  <c r="K1894" i="24"/>
  <c r="K1893" i="24"/>
  <c r="K1892" i="24"/>
  <c r="K1891" i="24"/>
  <c r="K1890" i="24"/>
  <c r="K1889" i="24"/>
  <c r="K1888" i="24"/>
  <c r="K1887" i="24"/>
  <c r="K1886" i="24"/>
  <c r="K1885" i="24"/>
  <c r="K1884" i="24"/>
  <c r="K1883" i="24"/>
  <c r="K1882" i="24"/>
  <c r="K1881" i="24"/>
  <c r="K1880" i="24"/>
  <c r="K1879" i="24"/>
  <c r="K1878" i="24"/>
  <c r="K1877" i="24"/>
  <c r="K1876" i="24"/>
  <c r="K1875" i="24"/>
  <c r="K1874" i="24"/>
  <c r="K1873" i="24"/>
  <c r="K1872" i="24"/>
  <c r="K1871" i="24"/>
  <c r="K1870" i="24"/>
  <c r="K1869" i="24"/>
  <c r="K1868" i="24"/>
  <c r="K1867" i="24"/>
  <c r="K1866" i="24"/>
  <c r="K1865" i="24"/>
  <c r="K1864" i="24"/>
  <c r="K1863" i="24"/>
  <c r="K1862" i="24"/>
  <c r="K1861" i="24"/>
  <c r="K1860" i="24"/>
  <c r="K1859" i="24"/>
  <c r="K1858" i="24"/>
  <c r="K1857" i="24"/>
  <c r="K1856" i="24"/>
  <c r="K1855" i="24"/>
  <c r="K1854" i="24"/>
  <c r="K1853" i="24"/>
  <c r="K1852" i="24"/>
  <c r="K1851" i="24"/>
  <c r="K1850" i="24"/>
  <c r="K1849" i="24"/>
  <c r="K1848" i="24"/>
  <c r="K1847" i="24"/>
  <c r="K1846" i="24"/>
  <c r="K1845" i="24"/>
  <c r="K1844" i="24"/>
  <c r="K1843" i="24"/>
  <c r="K1842" i="24"/>
  <c r="K1841" i="24"/>
  <c r="K1840" i="24"/>
  <c r="K1839" i="24"/>
  <c r="K1838" i="24"/>
  <c r="K1837" i="24"/>
  <c r="K1836" i="24"/>
  <c r="K1835" i="24"/>
  <c r="K1834" i="24"/>
  <c r="K1833" i="24"/>
  <c r="K1832" i="24"/>
  <c r="K1831" i="24"/>
  <c r="K1830" i="24"/>
  <c r="K1829" i="24"/>
  <c r="K1828" i="24"/>
  <c r="K1827" i="24"/>
  <c r="K1826" i="24"/>
  <c r="K1825" i="24"/>
  <c r="K1824" i="24"/>
  <c r="K1823" i="24"/>
  <c r="K1822" i="24"/>
  <c r="K1821" i="24"/>
  <c r="K1820" i="24"/>
  <c r="K1819" i="24"/>
  <c r="K1818" i="24"/>
  <c r="K1817" i="24"/>
  <c r="K1816" i="24"/>
  <c r="K1815" i="24"/>
  <c r="K1814" i="24"/>
  <c r="K1813" i="24"/>
  <c r="K1812" i="24"/>
  <c r="K1811" i="24"/>
  <c r="K1810" i="24"/>
  <c r="K1809" i="24"/>
  <c r="K1808" i="24"/>
  <c r="K1807" i="24"/>
  <c r="K1806" i="24"/>
  <c r="K1805" i="24"/>
  <c r="K1804" i="24"/>
  <c r="K1803" i="24"/>
  <c r="K1802" i="24"/>
  <c r="K1801" i="24"/>
  <c r="K1800" i="24"/>
  <c r="K1799" i="24"/>
  <c r="K1798" i="24"/>
  <c r="K1797" i="24"/>
  <c r="K1796" i="24"/>
  <c r="K1795" i="24"/>
  <c r="K1794" i="24"/>
  <c r="K1793" i="24"/>
  <c r="K1792" i="24"/>
  <c r="K1791" i="24"/>
  <c r="K1790" i="24"/>
  <c r="K1789" i="24"/>
  <c r="K1788" i="24"/>
  <c r="K1787" i="24"/>
  <c r="K1786" i="24"/>
  <c r="K1785" i="24"/>
  <c r="K1784" i="24"/>
  <c r="K1783" i="24"/>
  <c r="K1782" i="24"/>
  <c r="K1781" i="24"/>
  <c r="K1780" i="24"/>
  <c r="K1779" i="24"/>
  <c r="K1778" i="24"/>
  <c r="K1777" i="24"/>
  <c r="K1776" i="24"/>
  <c r="K1775" i="24"/>
  <c r="K1774" i="24"/>
  <c r="K1773" i="24"/>
  <c r="K1772" i="24"/>
  <c r="K1771" i="24"/>
  <c r="K1770" i="24"/>
  <c r="K1769" i="24"/>
  <c r="K1768" i="24"/>
  <c r="K1767" i="24"/>
  <c r="K1766" i="24"/>
  <c r="K1765" i="24"/>
  <c r="K1764" i="24"/>
  <c r="K1763" i="24"/>
  <c r="K1762" i="24"/>
  <c r="K1761" i="24"/>
  <c r="K1760" i="24"/>
  <c r="K1759" i="24"/>
  <c r="K1758" i="24"/>
  <c r="K1757" i="24"/>
  <c r="K1756" i="24"/>
  <c r="K1755" i="24"/>
  <c r="K1754" i="24"/>
  <c r="K1753" i="24"/>
  <c r="K1752" i="24"/>
  <c r="K1751" i="24"/>
  <c r="K1750" i="24"/>
  <c r="K1749" i="24"/>
  <c r="K1748" i="24"/>
  <c r="K1747" i="24"/>
  <c r="K1746" i="24"/>
  <c r="K1745" i="24"/>
  <c r="K1744" i="24"/>
  <c r="K1743" i="24"/>
  <c r="K1742" i="24"/>
  <c r="K1741" i="24"/>
  <c r="K1740" i="24"/>
  <c r="K1739" i="24"/>
  <c r="K1738" i="24"/>
  <c r="K1737" i="24"/>
  <c r="K1736" i="24"/>
  <c r="K1735" i="24"/>
  <c r="K1734" i="24"/>
  <c r="K1733" i="24"/>
  <c r="K1732" i="24"/>
  <c r="K1731" i="24"/>
  <c r="K1730" i="24"/>
  <c r="K1729" i="24"/>
  <c r="K1728" i="24"/>
  <c r="K1727" i="24"/>
  <c r="K1726" i="24"/>
  <c r="K1725" i="24"/>
  <c r="K1724" i="24"/>
  <c r="K1723" i="24"/>
  <c r="K1722" i="24"/>
  <c r="K1721" i="24"/>
  <c r="K1720" i="24"/>
  <c r="K1719" i="24"/>
  <c r="K1718" i="24"/>
  <c r="K1717" i="24"/>
  <c r="K1716" i="24"/>
  <c r="K1715" i="24"/>
  <c r="K1714" i="24"/>
  <c r="K1713" i="24"/>
  <c r="K1712" i="24"/>
  <c r="K1711" i="24"/>
  <c r="K1710" i="24"/>
  <c r="K1709" i="24"/>
  <c r="K1708" i="24"/>
  <c r="K1707" i="24"/>
  <c r="K1706" i="24"/>
  <c r="K1705" i="24"/>
  <c r="K1704" i="24"/>
  <c r="K1703" i="24"/>
  <c r="K1702" i="24"/>
  <c r="K1701" i="24"/>
  <c r="K1700" i="24"/>
  <c r="K1699" i="24"/>
  <c r="K1698" i="24"/>
  <c r="K1697" i="24"/>
  <c r="K1696" i="24"/>
  <c r="K1695" i="24"/>
  <c r="K1694" i="24"/>
  <c r="K1693" i="24"/>
  <c r="K1692" i="24"/>
  <c r="K1691" i="24"/>
  <c r="K1690" i="24"/>
  <c r="K1689" i="24"/>
  <c r="K1688" i="24"/>
  <c r="K1687" i="24"/>
  <c r="K1686" i="24"/>
  <c r="K1685" i="24"/>
  <c r="K1684" i="24"/>
  <c r="K1683" i="24"/>
  <c r="K1682" i="24"/>
  <c r="K1681" i="24"/>
  <c r="K1680" i="24"/>
  <c r="K1679" i="24"/>
  <c r="K1678" i="24"/>
  <c r="K1677" i="24"/>
  <c r="K1676" i="24"/>
  <c r="K1675" i="24"/>
  <c r="K1674" i="24"/>
  <c r="K1673" i="24"/>
  <c r="K1672" i="24"/>
  <c r="K1671" i="24"/>
  <c r="K1670" i="24"/>
  <c r="K1669" i="24"/>
  <c r="K1668" i="24"/>
  <c r="K1667" i="24"/>
  <c r="K1666" i="24"/>
  <c r="K1665" i="24"/>
  <c r="K1664" i="24"/>
  <c r="K1663" i="24"/>
  <c r="K1662" i="24"/>
  <c r="K1661" i="24"/>
  <c r="K1660" i="24"/>
  <c r="K1659" i="24"/>
  <c r="K1658" i="24"/>
  <c r="K1657" i="24"/>
  <c r="K1656" i="24"/>
  <c r="K1655" i="24"/>
  <c r="K1654" i="24"/>
  <c r="K1653" i="24"/>
  <c r="K1652" i="24"/>
  <c r="K1651" i="24"/>
  <c r="K1650" i="24"/>
  <c r="K1649" i="24"/>
  <c r="K1648" i="24"/>
  <c r="K1647" i="24"/>
  <c r="K1646" i="24"/>
  <c r="K1645" i="24"/>
  <c r="K1644" i="24"/>
  <c r="K1643" i="24"/>
  <c r="K1642" i="24"/>
  <c r="K1641" i="24"/>
  <c r="K1640" i="24"/>
  <c r="K1639" i="24"/>
  <c r="K1638" i="24"/>
  <c r="K1637" i="24"/>
  <c r="K1636" i="24"/>
  <c r="K1635" i="24"/>
  <c r="K1634" i="24"/>
  <c r="K1633" i="24"/>
  <c r="K1632" i="24"/>
  <c r="K1631" i="24"/>
  <c r="K1630" i="24"/>
  <c r="K1629" i="24"/>
  <c r="K1628" i="24"/>
  <c r="K1627" i="24"/>
  <c r="K1626" i="24"/>
  <c r="K1625" i="24"/>
  <c r="K1624" i="24"/>
  <c r="K1623" i="24"/>
  <c r="K1622" i="24"/>
  <c r="K1621" i="24"/>
  <c r="K1620" i="24"/>
  <c r="K1619" i="24"/>
  <c r="K1618" i="24"/>
  <c r="K1617" i="24"/>
  <c r="K1616" i="24"/>
  <c r="K1615" i="24"/>
  <c r="K1614" i="24"/>
  <c r="K1613" i="24"/>
  <c r="K1612" i="24"/>
  <c r="K1611" i="24"/>
  <c r="K1610" i="24"/>
  <c r="K1609" i="24"/>
  <c r="K1608" i="24"/>
  <c r="K1607" i="24"/>
  <c r="K1606" i="24"/>
  <c r="K1605" i="24"/>
  <c r="K1604" i="24"/>
  <c r="K1603" i="24"/>
  <c r="K1602" i="24"/>
  <c r="K1601" i="24"/>
  <c r="K1600" i="24"/>
  <c r="K1599" i="24"/>
  <c r="K1598" i="24"/>
  <c r="K1597" i="24"/>
  <c r="K1596" i="24"/>
  <c r="K1595" i="24"/>
  <c r="K1594" i="24"/>
  <c r="K1593" i="24"/>
  <c r="K1592" i="24"/>
  <c r="K1591" i="24"/>
  <c r="K1590" i="24"/>
  <c r="K1589" i="24"/>
  <c r="K1588" i="24"/>
  <c r="K1587" i="24"/>
  <c r="K1586" i="24"/>
  <c r="K1585" i="24"/>
  <c r="K1584" i="24"/>
  <c r="K1583" i="24"/>
  <c r="K1582" i="24"/>
  <c r="K1581" i="24"/>
  <c r="K1580" i="24"/>
  <c r="K1579" i="24"/>
  <c r="K1578" i="24"/>
  <c r="K1577" i="24"/>
  <c r="K1576" i="24"/>
  <c r="K1575" i="24"/>
  <c r="K1574" i="24"/>
  <c r="K1573" i="24"/>
  <c r="K1572" i="24"/>
  <c r="K1571" i="24"/>
  <c r="K1570" i="24"/>
  <c r="K1569" i="24"/>
  <c r="K1568" i="24"/>
  <c r="K1567" i="24"/>
  <c r="K1566" i="24"/>
  <c r="K1565" i="24"/>
  <c r="K1564" i="24"/>
  <c r="K1563" i="24"/>
  <c r="K1562" i="24"/>
  <c r="K1561" i="24"/>
  <c r="K1560" i="24"/>
  <c r="K1559" i="24"/>
  <c r="K1558" i="24"/>
  <c r="K1557" i="24"/>
  <c r="K1556" i="24"/>
  <c r="K1555" i="24"/>
  <c r="K1554" i="24"/>
  <c r="K1553" i="24"/>
  <c r="K1552" i="24"/>
  <c r="K1551" i="24"/>
  <c r="K1550" i="24"/>
  <c r="K1549" i="24"/>
  <c r="K1548" i="24"/>
  <c r="K1547" i="24"/>
  <c r="K1546" i="24"/>
  <c r="K1545" i="24"/>
  <c r="K1544" i="24"/>
  <c r="K1543" i="24"/>
  <c r="K1542" i="24"/>
  <c r="K1541" i="24"/>
  <c r="K1540" i="24"/>
  <c r="K1539" i="24"/>
  <c r="K1538" i="24"/>
  <c r="K1537" i="24"/>
  <c r="K1536" i="24"/>
  <c r="K1535" i="24"/>
  <c r="K1534" i="24"/>
  <c r="K1533" i="24"/>
  <c r="K1532" i="24"/>
  <c r="K1531" i="24"/>
  <c r="K1530" i="24"/>
  <c r="K1529" i="24"/>
  <c r="K1528" i="24"/>
  <c r="K1527" i="24"/>
  <c r="K1526" i="24"/>
  <c r="K1525" i="24"/>
  <c r="K1524" i="24"/>
  <c r="K1523" i="24"/>
  <c r="K1522" i="24"/>
  <c r="K1521" i="24"/>
  <c r="K1520" i="24"/>
  <c r="K1519" i="24"/>
  <c r="K1518" i="24"/>
  <c r="K1517" i="24"/>
  <c r="K1516" i="24"/>
  <c r="K1515" i="24"/>
  <c r="K1514" i="24"/>
  <c r="K1513" i="24"/>
  <c r="K1512" i="24"/>
  <c r="K1511" i="24"/>
  <c r="K1510" i="24"/>
  <c r="K1509" i="24"/>
  <c r="K1508" i="24"/>
  <c r="K1507" i="24"/>
  <c r="K1506" i="24"/>
  <c r="K1505" i="24"/>
  <c r="K1504" i="24"/>
  <c r="K1503" i="24"/>
  <c r="K1502" i="24"/>
  <c r="K1501" i="24"/>
  <c r="K1500" i="24"/>
  <c r="K1499" i="24"/>
  <c r="K1498" i="24"/>
  <c r="K1497" i="24"/>
  <c r="K1496" i="24"/>
  <c r="K1495" i="24"/>
  <c r="K1494" i="24"/>
  <c r="K1493" i="24"/>
  <c r="K1492" i="24"/>
  <c r="K1491" i="24"/>
  <c r="K1490" i="24"/>
  <c r="K1489" i="24"/>
  <c r="K1488" i="24"/>
  <c r="K1487" i="24"/>
  <c r="K1486" i="24"/>
  <c r="K1485" i="24"/>
  <c r="K1484" i="24"/>
  <c r="K1483" i="24"/>
  <c r="K1482" i="24"/>
  <c r="K1481" i="24"/>
  <c r="K1480" i="24"/>
  <c r="K1479" i="24"/>
  <c r="K1478" i="24"/>
  <c r="K1477" i="24"/>
  <c r="K1476" i="24"/>
  <c r="K1475" i="24"/>
  <c r="K1474" i="24"/>
  <c r="K1473" i="24"/>
  <c r="K1472" i="24"/>
  <c r="K1471" i="24"/>
  <c r="K1470" i="24"/>
  <c r="K1469" i="24"/>
  <c r="K1468" i="24"/>
  <c r="K1467" i="24"/>
  <c r="K1466" i="24"/>
  <c r="K1465" i="24"/>
  <c r="K1464" i="24"/>
  <c r="K1463" i="24"/>
  <c r="K1462" i="24"/>
  <c r="K1461" i="24"/>
  <c r="K1460" i="24"/>
  <c r="K1459" i="24"/>
  <c r="K1458" i="24"/>
  <c r="K1457" i="24"/>
  <c r="K1456" i="24"/>
  <c r="K1455" i="24"/>
  <c r="K1454" i="24"/>
  <c r="K1453" i="24"/>
  <c r="K1452" i="24"/>
  <c r="K1451" i="24"/>
  <c r="K1450" i="24"/>
  <c r="K1449" i="24"/>
  <c r="K1448" i="24"/>
  <c r="K1447" i="24"/>
  <c r="K1446" i="24"/>
  <c r="K1445" i="24"/>
  <c r="K1444" i="24"/>
  <c r="K1443" i="24"/>
  <c r="K1442" i="24"/>
  <c r="K1441" i="24"/>
  <c r="K1440" i="24"/>
  <c r="K1439" i="24"/>
  <c r="K1438" i="24"/>
  <c r="K1437" i="24"/>
  <c r="K1436" i="24"/>
  <c r="K1435" i="24"/>
  <c r="K1434" i="24"/>
  <c r="K1433" i="24"/>
  <c r="K1432" i="24"/>
  <c r="K1431" i="24"/>
  <c r="K1430" i="24"/>
  <c r="K1429" i="24"/>
  <c r="K1428" i="24"/>
  <c r="K1427" i="24"/>
  <c r="K1426" i="24"/>
  <c r="K1425" i="24"/>
  <c r="K1424" i="24"/>
  <c r="K1423" i="24"/>
  <c r="K1422" i="24"/>
  <c r="K1421" i="24"/>
  <c r="K1420" i="24"/>
  <c r="K1419" i="24"/>
  <c r="K1418" i="24"/>
  <c r="K1417" i="24"/>
  <c r="K1416" i="24"/>
  <c r="K1415" i="24"/>
  <c r="K1414" i="24"/>
  <c r="K1413" i="24"/>
  <c r="K1412" i="24"/>
  <c r="K1411" i="24"/>
  <c r="K1410" i="24"/>
  <c r="K1409" i="24"/>
  <c r="K1408" i="24"/>
  <c r="K1407" i="24"/>
  <c r="K1406" i="24"/>
  <c r="K1405" i="24"/>
  <c r="K1404" i="24"/>
  <c r="K1403" i="24"/>
  <c r="K1402" i="24"/>
  <c r="K1401" i="24"/>
  <c r="K1400" i="24"/>
  <c r="K1399" i="24"/>
  <c r="K1398" i="24"/>
  <c r="K1397" i="24"/>
  <c r="K1396" i="24"/>
  <c r="K1395" i="24"/>
  <c r="K1394" i="24"/>
  <c r="K1393" i="24"/>
  <c r="K1392" i="24"/>
  <c r="K1391" i="24"/>
  <c r="K1390" i="24"/>
  <c r="K1389" i="24"/>
  <c r="K1388" i="24"/>
  <c r="K1387" i="24"/>
  <c r="K1386" i="24"/>
  <c r="K1385" i="24"/>
  <c r="K1384" i="24"/>
  <c r="K1383" i="24"/>
  <c r="K1382" i="24"/>
  <c r="K1381" i="24"/>
  <c r="K1380" i="24"/>
  <c r="K1379" i="24"/>
  <c r="K1378" i="24"/>
  <c r="K1377" i="24"/>
  <c r="K1376" i="24"/>
  <c r="K1375" i="24"/>
  <c r="K1374" i="24"/>
  <c r="K1373" i="24"/>
  <c r="K1372" i="24"/>
  <c r="K1371" i="24"/>
  <c r="K1370" i="24"/>
  <c r="K1369" i="24"/>
  <c r="K1368" i="24"/>
  <c r="K1367" i="24"/>
  <c r="K1366" i="24"/>
  <c r="K1365" i="24"/>
  <c r="K1364" i="24"/>
  <c r="K1363" i="24"/>
  <c r="K1362" i="24"/>
  <c r="K1361" i="24"/>
  <c r="K1360" i="24"/>
  <c r="K1359" i="24"/>
  <c r="K1358" i="24"/>
  <c r="K1357" i="24"/>
  <c r="K1356" i="24"/>
  <c r="K1355" i="24"/>
  <c r="K1354" i="24"/>
  <c r="K1353" i="24"/>
  <c r="K1352" i="24"/>
  <c r="K1351" i="24"/>
  <c r="K1350" i="24"/>
  <c r="K1349" i="24"/>
  <c r="K1348" i="24"/>
  <c r="K1347" i="24"/>
  <c r="K1346" i="24"/>
  <c r="K1345" i="24"/>
  <c r="K1344" i="24"/>
  <c r="K1343" i="24"/>
  <c r="K1342" i="24"/>
  <c r="K1341" i="24"/>
  <c r="K1340" i="24"/>
  <c r="K1339" i="24"/>
  <c r="K1338" i="24"/>
  <c r="K1337" i="24"/>
  <c r="K1336" i="24"/>
  <c r="K1335" i="24"/>
  <c r="K1334" i="24"/>
  <c r="K1333" i="24"/>
  <c r="K1332" i="24"/>
  <c r="K1331" i="24"/>
  <c r="K1330" i="24"/>
  <c r="K1329" i="24"/>
  <c r="K1328" i="24"/>
  <c r="K1327" i="24"/>
  <c r="K1326" i="24"/>
  <c r="K1325" i="24"/>
  <c r="K1324" i="24"/>
  <c r="K1323" i="24"/>
  <c r="K1322" i="24"/>
  <c r="K1321" i="24"/>
  <c r="K1320" i="24"/>
  <c r="K1319" i="24"/>
  <c r="K1318" i="24"/>
  <c r="K1317" i="24"/>
  <c r="K1316" i="24"/>
  <c r="K1315" i="24"/>
  <c r="K1314" i="24"/>
  <c r="K1313" i="24"/>
  <c r="K1312" i="24"/>
  <c r="K1311" i="24"/>
  <c r="K1310" i="24"/>
  <c r="K1309" i="24"/>
  <c r="K1308" i="24"/>
  <c r="K1307" i="24"/>
  <c r="K1306" i="24"/>
  <c r="K1305" i="24"/>
  <c r="K1304" i="24"/>
  <c r="K1303" i="24"/>
  <c r="K1302" i="24"/>
  <c r="K1301" i="24"/>
  <c r="K1300" i="24"/>
  <c r="K1299" i="24"/>
  <c r="K1298" i="24"/>
  <c r="K1297" i="24"/>
  <c r="K1296" i="24"/>
  <c r="K1295" i="24"/>
  <c r="K1294" i="24"/>
  <c r="K1293" i="24"/>
  <c r="K1292" i="24"/>
  <c r="K1291" i="24"/>
  <c r="K1290" i="24"/>
  <c r="K1289" i="24"/>
  <c r="K1288" i="24"/>
  <c r="K1287" i="24"/>
  <c r="K1286" i="24"/>
  <c r="K1285" i="24"/>
  <c r="K1284" i="24"/>
  <c r="K1283" i="24"/>
  <c r="K1282" i="24"/>
  <c r="K1281" i="24"/>
  <c r="K1280" i="24"/>
  <c r="K1279" i="24"/>
  <c r="K1278" i="24"/>
  <c r="K1277" i="24"/>
  <c r="K1276" i="24"/>
  <c r="K1275" i="24"/>
  <c r="K1274" i="24"/>
  <c r="K1273" i="24"/>
  <c r="K1272" i="24"/>
  <c r="K1271" i="24"/>
  <c r="K1270" i="24"/>
  <c r="K1269" i="24"/>
  <c r="K1268" i="24"/>
  <c r="K1267" i="24"/>
  <c r="K1266" i="24"/>
  <c r="K1265" i="24"/>
  <c r="K1264" i="24"/>
  <c r="K1263" i="24"/>
  <c r="K1262" i="24"/>
  <c r="K1261" i="24"/>
  <c r="K1260" i="24"/>
  <c r="K1259" i="24"/>
  <c r="K1258" i="24"/>
  <c r="K1257" i="24"/>
  <c r="K1256" i="24"/>
  <c r="K1255" i="24"/>
  <c r="K1254" i="24"/>
  <c r="K1253" i="24"/>
  <c r="K1252" i="24"/>
  <c r="K1251" i="24"/>
  <c r="K1250" i="24"/>
  <c r="K1249" i="24"/>
  <c r="K1248" i="24"/>
  <c r="K1247" i="24"/>
  <c r="K1246" i="24"/>
  <c r="K1245" i="24"/>
  <c r="K1244" i="24"/>
  <c r="K1243" i="24"/>
  <c r="K1242" i="24"/>
  <c r="K1241" i="24"/>
  <c r="K1240" i="24"/>
  <c r="K1239" i="24"/>
  <c r="K1238" i="24"/>
  <c r="K1237" i="24"/>
  <c r="K1236" i="24"/>
  <c r="K1235" i="24"/>
  <c r="K1234" i="24"/>
  <c r="K1233" i="24"/>
  <c r="K1232" i="24"/>
  <c r="K1231" i="24"/>
  <c r="K1230" i="24"/>
  <c r="K1229" i="24"/>
  <c r="K1228" i="24"/>
  <c r="K1227" i="24"/>
  <c r="K1226" i="24"/>
  <c r="K1225" i="24"/>
  <c r="K1224" i="24"/>
  <c r="K1223" i="24"/>
  <c r="K1222" i="24"/>
  <c r="K1221" i="24"/>
  <c r="K1220" i="24"/>
  <c r="K1219" i="24"/>
  <c r="K1218" i="24"/>
  <c r="K1217" i="24"/>
  <c r="K1216" i="24"/>
  <c r="K1215" i="24"/>
  <c r="K1214" i="24"/>
  <c r="K1213" i="24"/>
  <c r="K1212" i="24"/>
  <c r="K1211" i="24"/>
  <c r="K1210" i="24"/>
  <c r="K1209" i="24"/>
  <c r="K1208" i="24"/>
  <c r="K1207" i="24"/>
  <c r="K1206" i="24"/>
  <c r="K1205" i="24"/>
  <c r="K1204" i="24"/>
  <c r="K1203" i="24"/>
  <c r="K1202" i="24"/>
  <c r="K1201" i="24"/>
  <c r="K1200" i="24"/>
  <c r="K1199" i="24"/>
  <c r="K1198" i="24"/>
  <c r="K1197" i="24"/>
  <c r="K1196" i="24"/>
  <c r="K1195" i="24"/>
  <c r="K1194" i="24"/>
  <c r="K1193" i="24"/>
  <c r="K1192" i="24"/>
  <c r="K1191" i="24"/>
  <c r="K1190" i="24"/>
  <c r="K1189" i="24"/>
  <c r="K1188" i="24"/>
  <c r="K1187" i="24"/>
  <c r="K1186" i="24"/>
  <c r="K1185" i="24"/>
  <c r="K1184" i="24"/>
  <c r="K1183" i="24"/>
  <c r="K1182" i="24"/>
  <c r="K1181" i="24"/>
  <c r="K1180" i="24"/>
  <c r="K1179" i="24"/>
  <c r="K1178" i="24"/>
  <c r="K1177" i="24"/>
  <c r="K1176" i="24"/>
  <c r="K1175" i="24"/>
  <c r="K1174" i="24"/>
  <c r="K1173" i="24"/>
  <c r="K1172" i="24"/>
  <c r="K1171" i="24"/>
  <c r="K1170" i="24"/>
  <c r="K1169" i="24"/>
  <c r="K1168" i="24"/>
  <c r="K1167" i="24"/>
  <c r="K1166" i="24"/>
  <c r="K1165" i="24"/>
  <c r="K1164" i="24"/>
  <c r="K1163" i="24"/>
  <c r="K1162" i="24"/>
  <c r="K1161" i="24"/>
  <c r="K1160" i="24"/>
  <c r="K1159" i="24"/>
  <c r="K1158" i="24"/>
  <c r="K1157" i="24"/>
  <c r="K1156" i="24"/>
  <c r="K1155" i="24"/>
  <c r="K1154" i="24"/>
  <c r="K1153" i="24"/>
  <c r="K1152" i="24"/>
  <c r="K1151" i="24"/>
  <c r="K1150" i="24"/>
  <c r="K1149" i="24"/>
  <c r="K1148" i="24"/>
  <c r="K1147" i="24"/>
  <c r="K1146" i="24"/>
  <c r="K1145" i="24"/>
  <c r="K1144" i="24"/>
  <c r="K1143" i="24"/>
  <c r="K1142" i="24"/>
  <c r="K1141" i="24"/>
  <c r="K1140" i="24"/>
  <c r="K1139" i="24"/>
  <c r="K1138" i="24"/>
  <c r="K1137" i="24"/>
  <c r="K1136" i="24"/>
  <c r="K1135" i="24"/>
  <c r="K1134" i="24"/>
  <c r="K1133" i="24"/>
  <c r="K1132" i="24"/>
  <c r="K1131" i="24"/>
  <c r="K1130" i="24"/>
  <c r="K1129" i="24"/>
  <c r="K1128" i="24"/>
  <c r="K1127" i="24"/>
  <c r="K1126" i="24"/>
  <c r="K1125" i="24"/>
  <c r="K1124" i="24"/>
  <c r="K1123" i="24"/>
  <c r="K1122" i="24"/>
  <c r="K1121" i="24"/>
  <c r="K1120" i="24"/>
  <c r="K1119" i="24"/>
  <c r="K1118" i="24"/>
  <c r="K1117" i="24"/>
  <c r="K1116" i="24"/>
  <c r="K1115" i="24"/>
  <c r="K1114" i="24"/>
  <c r="K1113" i="24"/>
  <c r="K1112" i="24"/>
  <c r="K1111" i="24"/>
  <c r="K1110" i="24"/>
  <c r="K1109" i="24"/>
  <c r="K1108" i="24"/>
  <c r="K1107" i="24"/>
  <c r="K1106" i="24"/>
  <c r="K1105" i="24"/>
  <c r="K1104" i="24"/>
  <c r="K1103" i="24"/>
  <c r="K1102" i="24"/>
  <c r="K1101" i="24"/>
  <c r="K1100" i="24"/>
  <c r="K1099" i="24"/>
  <c r="K1098" i="24"/>
  <c r="K1097" i="24"/>
  <c r="K1096" i="24"/>
  <c r="K1095" i="24"/>
  <c r="K1094" i="24"/>
  <c r="K1093" i="24"/>
  <c r="K1092" i="24"/>
  <c r="K1091" i="24"/>
  <c r="K1090" i="24"/>
  <c r="K1089" i="24"/>
  <c r="K1088" i="24"/>
  <c r="K1087" i="24"/>
  <c r="K1086" i="24"/>
  <c r="K1085" i="24"/>
  <c r="K1084" i="24"/>
  <c r="K1083" i="24"/>
  <c r="K1082" i="24"/>
  <c r="K1081" i="24"/>
  <c r="K1080" i="24"/>
  <c r="K1079" i="24"/>
  <c r="K1078" i="24"/>
  <c r="K1077" i="24"/>
  <c r="K1076" i="24"/>
  <c r="K1075" i="24"/>
  <c r="K1074" i="24"/>
  <c r="K1073" i="24"/>
  <c r="K1072" i="24"/>
  <c r="K1071" i="24"/>
  <c r="K1070" i="24"/>
  <c r="K1069" i="24"/>
  <c r="K1068" i="24"/>
  <c r="K1067" i="24"/>
  <c r="K1066" i="24"/>
  <c r="K1065" i="24"/>
  <c r="K1064" i="24"/>
  <c r="K1063" i="24"/>
  <c r="K1062" i="24"/>
  <c r="K1061" i="24"/>
  <c r="K1060" i="24"/>
  <c r="K1059" i="24"/>
  <c r="K1058" i="24"/>
  <c r="K1057" i="24"/>
  <c r="K1056" i="24"/>
  <c r="K1055" i="24"/>
  <c r="K1054" i="24"/>
  <c r="K1053" i="24"/>
  <c r="K1052" i="24"/>
  <c r="K1051" i="24"/>
  <c r="K1050" i="24"/>
  <c r="K1049" i="24"/>
  <c r="K1048" i="24"/>
  <c r="K1047" i="24"/>
  <c r="K1046" i="24"/>
  <c r="K1045" i="24"/>
  <c r="K1044" i="24"/>
  <c r="K1043" i="24"/>
  <c r="K1042" i="24"/>
  <c r="K1041" i="24"/>
  <c r="K1040" i="24"/>
  <c r="K1039" i="24"/>
  <c r="K1038" i="24"/>
  <c r="K1037" i="24"/>
  <c r="K1036" i="24"/>
  <c r="K1035" i="24"/>
  <c r="K1034" i="24"/>
  <c r="K1033" i="24"/>
  <c r="K1032" i="24"/>
  <c r="K1031" i="24"/>
  <c r="K1030" i="24"/>
  <c r="K1029" i="24"/>
  <c r="K1028" i="24"/>
  <c r="K1027" i="24"/>
  <c r="K1026" i="24"/>
  <c r="K1025" i="24"/>
  <c r="K1024" i="24"/>
  <c r="K1023" i="24"/>
  <c r="K1022" i="24"/>
  <c r="K1021" i="24"/>
  <c r="K1020" i="24"/>
  <c r="K1019" i="24"/>
  <c r="K1018" i="24"/>
  <c r="K1017" i="24"/>
  <c r="K1016" i="24"/>
  <c r="K1015" i="24"/>
  <c r="K1014" i="24"/>
  <c r="K1013" i="24"/>
  <c r="K1012" i="24"/>
  <c r="K1011" i="24"/>
  <c r="K1010" i="24"/>
  <c r="K1009" i="24"/>
  <c r="K1008" i="24"/>
  <c r="K1007" i="24"/>
  <c r="K1006" i="24"/>
  <c r="K1005" i="24"/>
  <c r="K1004" i="24"/>
  <c r="K1003" i="24"/>
  <c r="K1002" i="24"/>
  <c r="K1001" i="24"/>
  <c r="K1000" i="24"/>
  <c r="K999" i="24"/>
  <c r="K998" i="24"/>
  <c r="K997" i="24"/>
  <c r="K996" i="24"/>
  <c r="K995" i="24"/>
  <c r="K994" i="24"/>
  <c r="K993" i="24"/>
  <c r="K992" i="24"/>
  <c r="K991" i="24"/>
  <c r="K990" i="24"/>
  <c r="K989" i="24"/>
  <c r="K988" i="24"/>
  <c r="K987" i="24"/>
  <c r="K986" i="24"/>
  <c r="K985" i="24"/>
  <c r="K984" i="24"/>
  <c r="K983" i="24"/>
  <c r="K982" i="24"/>
  <c r="K981" i="24"/>
  <c r="K980" i="24"/>
  <c r="K979" i="24"/>
  <c r="K978" i="24"/>
  <c r="K977" i="24"/>
  <c r="K976" i="24"/>
  <c r="K975" i="24"/>
  <c r="K974" i="24"/>
  <c r="K973" i="24"/>
  <c r="K972" i="24"/>
  <c r="K971" i="24"/>
  <c r="K970" i="24"/>
  <c r="K969" i="24"/>
  <c r="K968" i="24"/>
  <c r="K967" i="24"/>
  <c r="K966" i="24"/>
  <c r="K965" i="24"/>
  <c r="K964" i="24"/>
  <c r="K963" i="24"/>
  <c r="K962" i="24"/>
  <c r="K961" i="24"/>
  <c r="K960" i="24"/>
  <c r="K959" i="24"/>
  <c r="K958" i="24"/>
  <c r="K957" i="24"/>
  <c r="K956" i="24"/>
  <c r="K955" i="24"/>
  <c r="K954" i="24"/>
  <c r="K953" i="24"/>
  <c r="K952" i="24"/>
  <c r="K951" i="24"/>
  <c r="K950" i="24"/>
  <c r="K949" i="24"/>
  <c r="K948" i="24"/>
  <c r="K947" i="24"/>
  <c r="K946" i="24"/>
  <c r="K945" i="24"/>
  <c r="K944" i="24"/>
  <c r="K943" i="24"/>
  <c r="K942" i="24"/>
  <c r="K941" i="24"/>
  <c r="K940" i="24"/>
  <c r="K939" i="24"/>
  <c r="K938" i="24"/>
  <c r="K937" i="24"/>
  <c r="K936" i="24"/>
  <c r="K935" i="24"/>
  <c r="K934" i="24"/>
  <c r="K933" i="24"/>
  <c r="K932" i="24"/>
  <c r="K931" i="24"/>
  <c r="K930" i="24"/>
  <c r="K929" i="24"/>
  <c r="K928" i="24"/>
  <c r="K927" i="24"/>
  <c r="K926" i="24"/>
  <c r="K925" i="24"/>
  <c r="K924" i="24"/>
  <c r="K923" i="24"/>
  <c r="K922" i="24"/>
  <c r="K921" i="24"/>
  <c r="K920" i="24"/>
  <c r="K919" i="24"/>
  <c r="K918" i="24"/>
  <c r="K917" i="24"/>
  <c r="K916" i="24"/>
  <c r="K915" i="24"/>
  <c r="K914" i="24"/>
  <c r="K913" i="24"/>
  <c r="K912" i="24"/>
  <c r="K911" i="24"/>
  <c r="K910" i="24"/>
  <c r="K909" i="24"/>
  <c r="K908" i="24"/>
  <c r="K907" i="24"/>
  <c r="K906" i="24"/>
  <c r="K905" i="24"/>
  <c r="K904" i="24"/>
  <c r="K903" i="24"/>
  <c r="K902" i="24"/>
  <c r="K901" i="24"/>
  <c r="K900" i="24"/>
  <c r="K899" i="24"/>
  <c r="K898" i="24"/>
  <c r="K897" i="24"/>
  <c r="K896" i="24"/>
  <c r="K895" i="24"/>
  <c r="K894" i="24"/>
  <c r="K893" i="24"/>
  <c r="K892" i="24"/>
  <c r="K891" i="24"/>
  <c r="K890" i="24"/>
  <c r="K889" i="24"/>
  <c r="K888" i="24"/>
  <c r="K887" i="24"/>
  <c r="K886" i="24"/>
  <c r="K885" i="24"/>
  <c r="K884" i="24"/>
  <c r="K883" i="24"/>
  <c r="K882" i="24"/>
  <c r="K881" i="24"/>
  <c r="K880" i="24"/>
  <c r="K879" i="24"/>
  <c r="K878" i="24"/>
  <c r="K877" i="24"/>
  <c r="K876" i="24"/>
  <c r="K875" i="24"/>
  <c r="K874" i="24"/>
  <c r="K873" i="24"/>
  <c r="K872" i="24"/>
  <c r="K871" i="24"/>
  <c r="K870" i="24"/>
  <c r="K869" i="24"/>
  <c r="K868" i="24"/>
  <c r="K867" i="24"/>
  <c r="K866" i="24"/>
  <c r="K865" i="24"/>
  <c r="K864" i="24"/>
  <c r="K863" i="24"/>
  <c r="K862" i="24"/>
  <c r="K861" i="24"/>
  <c r="K860" i="24"/>
  <c r="K859" i="24"/>
  <c r="K858" i="24"/>
  <c r="K857" i="24"/>
  <c r="K856" i="24"/>
  <c r="K855" i="24"/>
  <c r="K854" i="24"/>
  <c r="K853" i="24"/>
  <c r="K852" i="24"/>
  <c r="K851" i="24"/>
  <c r="K850" i="24"/>
  <c r="K849" i="24"/>
  <c r="K848" i="24"/>
  <c r="K847" i="24"/>
  <c r="K846" i="24"/>
  <c r="K845" i="24"/>
  <c r="K844" i="24"/>
  <c r="K843" i="24"/>
  <c r="K842" i="24"/>
  <c r="K841" i="24"/>
  <c r="K840" i="24"/>
  <c r="K839" i="24"/>
  <c r="K838" i="24"/>
  <c r="K837" i="24"/>
  <c r="K836" i="24"/>
  <c r="K835" i="24"/>
  <c r="K834" i="24"/>
  <c r="K833" i="24"/>
  <c r="K832" i="24"/>
  <c r="K831" i="24"/>
  <c r="K830" i="24"/>
  <c r="K829" i="24"/>
  <c r="K828" i="24"/>
  <c r="K827" i="24"/>
  <c r="K826" i="24"/>
  <c r="K825" i="24"/>
  <c r="K824" i="24"/>
  <c r="K823" i="24"/>
  <c r="K822" i="24"/>
  <c r="K821" i="24"/>
  <c r="K820" i="24"/>
  <c r="K819" i="24"/>
  <c r="K818" i="24"/>
  <c r="K817" i="24"/>
  <c r="K816" i="24"/>
  <c r="K815" i="24"/>
  <c r="K814" i="24"/>
  <c r="K813" i="24"/>
  <c r="K812" i="24"/>
  <c r="K811" i="24"/>
  <c r="K810" i="24"/>
  <c r="K809" i="24"/>
  <c r="K808" i="24"/>
  <c r="K807" i="24"/>
  <c r="K806" i="24"/>
  <c r="K805" i="24"/>
  <c r="K804" i="24"/>
  <c r="K803" i="24"/>
  <c r="K802" i="24"/>
  <c r="K801" i="24"/>
  <c r="K800" i="24"/>
  <c r="K799" i="24"/>
  <c r="K798" i="24"/>
  <c r="K797" i="24"/>
  <c r="K796" i="24"/>
  <c r="K795" i="24"/>
  <c r="K794" i="24"/>
  <c r="K793" i="24"/>
  <c r="K792" i="24"/>
  <c r="K791" i="24"/>
  <c r="K790" i="24"/>
  <c r="K789" i="24"/>
  <c r="K788" i="24"/>
  <c r="K787" i="24"/>
  <c r="K786" i="24"/>
  <c r="K785" i="24"/>
  <c r="K784" i="24"/>
  <c r="K783" i="24"/>
  <c r="K782" i="24"/>
  <c r="K781" i="24"/>
  <c r="K780" i="24"/>
  <c r="K779" i="24"/>
  <c r="K778" i="24"/>
  <c r="K777" i="24"/>
  <c r="K776" i="24"/>
  <c r="K775" i="24"/>
  <c r="K774" i="24"/>
  <c r="K773" i="24"/>
  <c r="K772" i="24"/>
  <c r="K771" i="24"/>
  <c r="K770" i="24"/>
  <c r="K769" i="24"/>
  <c r="K768" i="24"/>
  <c r="K767" i="24"/>
  <c r="K766" i="24"/>
  <c r="K765" i="24"/>
  <c r="K764" i="24"/>
  <c r="K763" i="24"/>
  <c r="K762" i="24"/>
  <c r="K761" i="24"/>
  <c r="K760" i="24"/>
  <c r="K759" i="24"/>
  <c r="K758" i="24"/>
  <c r="K757" i="24"/>
  <c r="K756" i="24"/>
  <c r="K755" i="24"/>
  <c r="K754" i="24"/>
  <c r="K753" i="24"/>
  <c r="K752" i="24"/>
  <c r="K751" i="24"/>
  <c r="K750" i="24"/>
  <c r="K749" i="24"/>
  <c r="K748" i="24"/>
  <c r="K747" i="24"/>
  <c r="K746" i="24"/>
  <c r="K745" i="24"/>
  <c r="K744" i="24"/>
  <c r="K743" i="24"/>
  <c r="K742" i="24"/>
  <c r="K741" i="24"/>
  <c r="K740" i="24"/>
  <c r="K739" i="24"/>
  <c r="K738" i="24"/>
  <c r="K737" i="24"/>
  <c r="K736" i="24"/>
  <c r="K735" i="24"/>
  <c r="K734" i="24"/>
  <c r="K733" i="24"/>
  <c r="K732" i="24"/>
  <c r="K731" i="24"/>
  <c r="K730" i="24"/>
  <c r="K729" i="24"/>
  <c r="K728" i="24"/>
  <c r="K727" i="24"/>
  <c r="K726" i="24"/>
  <c r="K725" i="24"/>
  <c r="K724" i="24"/>
  <c r="K723" i="24"/>
  <c r="K722" i="24"/>
  <c r="K721" i="24"/>
  <c r="K720" i="24"/>
  <c r="K719" i="24"/>
  <c r="K718" i="24"/>
  <c r="K717" i="24"/>
  <c r="K716" i="24"/>
  <c r="K715" i="24"/>
  <c r="K714" i="24"/>
  <c r="K713" i="24"/>
  <c r="K712" i="24"/>
  <c r="K711" i="24"/>
  <c r="K710" i="24"/>
  <c r="K709" i="24"/>
  <c r="K708" i="24"/>
  <c r="K707" i="24"/>
  <c r="K706" i="24"/>
  <c r="K705" i="24"/>
  <c r="K704" i="24"/>
  <c r="K703" i="24"/>
  <c r="K702" i="24"/>
  <c r="K701" i="24"/>
  <c r="K700" i="24"/>
  <c r="K699" i="24"/>
  <c r="K698" i="24"/>
  <c r="K697" i="24"/>
  <c r="K696" i="24"/>
  <c r="K695" i="24"/>
  <c r="K694" i="24"/>
  <c r="K693" i="24"/>
  <c r="K692" i="24"/>
  <c r="K691" i="24"/>
  <c r="K690" i="24"/>
  <c r="K689" i="24"/>
  <c r="K688" i="24"/>
  <c r="K687" i="24"/>
  <c r="K686" i="24"/>
  <c r="K685" i="24"/>
  <c r="K684" i="24"/>
  <c r="K683" i="24"/>
  <c r="K682" i="24"/>
  <c r="K681" i="24"/>
  <c r="K680" i="24"/>
  <c r="K679" i="24"/>
  <c r="K678" i="24"/>
  <c r="K677" i="24"/>
  <c r="K676" i="24"/>
  <c r="K675" i="24"/>
  <c r="K674" i="24"/>
  <c r="K673" i="24"/>
  <c r="K672" i="24"/>
  <c r="K671" i="24"/>
  <c r="K670" i="24"/>
  <c r="K669" i="24"/>
  <c r="K668" i="24"/>
  <c r="K667" i="24"/>
  <c r="K666" i="24"/>
  <c r="K665" i="24"/>
  <c r="K664" i="24"/>
  <c r="K663" i="24"/>
  <c r="K662" i="24"/>
  <c r="K661" i="24"/>
  <c r="K660" i="24"/>
  <c r="K659" i="24"/>
  <c r="K658" i="24"/>
  <c r="K657" i="24"/>
  <c r="K656" i="24"/>
  <c r="K655" i="24"/>
  <c r="K654" i="24"/>
  <c r="K653" i="24"/>
  <c r="K652" i="24"/>
  <c r="K651" i="24"/>
  <c r="K650" i="24"/>
  <c r="K649" i="24"/>
  <c r="K648" i="24"/>
  <c r="K647" i="24"/>
  <c r="K646" i="24"/>
  <c r="K645" i="24"/>
  <c r="K644" i="24"/>
  <c r="K643" i="24"/>
  <c r="K642" i="24"/>
  <c r="K641" i="24"/>
  <c r="K640" i="24"/>
  <c r="K639" i="24"/>
  <c r="K638" i="24"/>
  <c r="K637" i="24"/>
  <c r="K636" i="24"/>
  <c r="K635" i="24"/>
  <c r="K634" i="24"/>
  <c r="K633" i="24"/>
  <c r="K632" i="24"/>
  <c r="K631" i="24"/>
  <c r="K630" i="24"/>
  <c r="K629" i="24"/>
  <c r="K628" i="24"/>
  <c r="K627" i="24"/>
  <c r="K626" i="24"/>
  <c r="K625" i="24"/>
  <c r="K624" i="24"/>
  <c r="K623" i="24"/>
  <c r="K622" i="24"/>
  <c r="K621" i="24"/>
  <c r="K620" i="24"/>
  <c r="K619" i="24"/>
  <c r="K618" i="24"/>
  <c r="K617" i="24"/>
  <c r="K616" i="24"/>
  <c r="K615" i="24"/>
  <c r="K614" i="24"/>
  <c r="K613" i="24"/>
  <c r="K612" i="24"/>
  <c r="K611" i="24"/>
  <c r="K610" i="24"/>
  <c r="K609" i="24"/>
  <c r="K608" i="24"/>
  <c r="K607" i="24"/>
  <c r="K606" i="24"/>
  <c r="K605" i="24"/>
  <c r="K604" i="24"/>
  <c r="K603" i="24"/>
  <c r="K602" i="24"/>
  <c r="K601" i="24"/>
  <c r="K600" i="24"/>
  <c r="K599" i="24"/>
  <c r="K598" i="24"/>
  <c r="K597" i="24"/>
  <c r="K596" i="24"/>
  <c r="K595" i="24"/>
  <c r="K594" i="24"/>
  <c r="K593" i="24"/>
  <c r="K592" i="24"/>
  <c r="K591" i="24"/>
  <c r="K590" i="24"/>
  <c r="K589" i="24"/>
  <c r="K588" i="24"/>
  <c r="K587" i="24"/>
  <c r="K586" i="24"/>
  <c r="K585" i="24"/>
  <c r="K584" i="24"/>
  <c r="K583" i="24"/>
  <c r="K582" i="24"/>
  <c r="K581" i="24"/>
  <c r="K580" i="24"/>
  <c r="K579" i="24"/>
  <c r="K578" i="24"/>
  <c r="K577" i="24"/>
  <c r="K576" i="24"/>
  <c r="K575" i="24"/>
  <c r="K574" i="24"/>
  <c r="K573" i="24"/>
  <c r="K572" i="24"/>
  <c r="K571" i="24"/>
  <c r="K570" i="24"/>
  <c r="K569" i="24"/>
  <c r="K568" i="24"/>
  <c r="K567" i="24"/>
  <c r="K566" i="24"/>
  <c r="K565" i="24"/>
  <c r="K564" i="24"/>
  <c r="K563" i="24"/>
  <c r="K562" i="24"/>
  <c r="K561" i="24"/>
  <c r="K560" i="24"/>
  <c r="K559" i="24"/>
  <c r="K558" i="24"/>
  <c r="K557" i="24"/>
  <c r="K556" i="24"/>
  <c r="K555" i="24"/>
  <c r="K554" i="24"/>
  <c r="K553" i="24"/>
  <c r="K552" i="24"/>
  <c r="K551" i="24"/>
  <c r="K550" i="24"/>
  <c r="K549" i="24"/>
  <c r="K548" i="24"/>
  <c r="K547" i="24"/>
  <c r="K546" i="24"/>
  <c r="K545" i="24"/>
  <c r="K544" i="24"/>
  <c r="K543" i="24"/>
  <c r="K542" i="24"/>
  <c r="K541" i="24"/>
  <c r="K540" i="24"/>
  <c r="K539" i="24"/>
  <c r="K538" i="24"/>
  <c r="K537" i="24"/>
  <c r="K536" i="24"/>
  <c r="K535" i="24"/>
  <c r="K534" i="24"/>
  <c r="K533" i="24"/>
  <c r="K532" i="24"/>
  <c r="K531" i="24"/>
  <c r="K530" i="24"/>
  <c r="K529" i="24"/>
  <c r="K528" i="24"/>
  <c r="K527" i="24"/>
  <c r="K526" i="24"/>
  <c r="K525" i="24"/>
  <c r="K524" i="24"/>
  <c r="K523" i="24"/>
  <c r="K522" i="24"/>
  <c r="K521" i="24"/>
  <c r="K520" i="24"/>
  <c r="K519" i="24"/>
  <c r="K518" i="24"/>
  <c r="K517" i="24"/>
  <c r="K516" i="24"/>
  <c r="K515" i="24"/>
  <c r="K514" i="24"/>
  <c r="K513" i="24"/>
  <c r="K512" i="24"/>
  <c r="K511" i="24"/>
  <c r="K510" i="24"/>
  <c r="K509" i="24"/>
  <c r="K508" i="24"/>
  <c r="K507" i="24"/>
  <c r="K506" i="24"/>
  <c r="K505" i="24"/>
  <c r="K504" i="24"/>
  <c r="K503" i="24"/>
  <c r="K502" i="24"/>
  <c r="K501" i="24"/>
  <c r="K500" i="24"/>
  <c r="K499" i="24"/>
  <c r="K498" i="24"/>
  <c r="K497" i="24"/>
  <c r="K496" i="24"/>
  <c r="K495" i="24"/>
  <c r="K494" i="24"/>
  <c r="K493" i="24"/>
  <c r="K492" i="24"/>
  <c r="K491" i="24"/>
  <c r="K490" i="24"/>
  <c r="K489" i="24"/>
  <c r="K488" i="24"/>
  <c r="K487" i="24"/>
  <c r="K486" i="24"/>
  <c r="K485" i="24"/>
  <c r="K484" i="24"/>
  <c r="K483" i="24"/>
  <c r="K482" i="24"/>
  <c r="K481" i="24"/>
  <c r="K480" i="24"/>
  <c r="K479" i="24"/>
  <c r="K478" i="24"/>
  <c r="K477" i="24"/>
  <c r="K476" i="24"/>
  <c r="K475" i="24"/>
  <c r="K474" i="24"/>
  <c r="K473" i="24"/>
  <c r="K472" i="24"/>
  <c r="K471" i="24"/>
  <c r="K470" i="24"/>
  <c r="K469" i="24"/>
  <c r="K468" i="24"/>
  <c r="K467" i="24"/>
  <c r="K466" i="24"/>
  <c r="K465" i="24"/>
  <c r="K464" i="24"/>
  <c r="K463" i="24"/>
  <c r="K462" i="24"/>
  <c r="K461" i="24"/>
  <c r="K460" i="24"/>
  <c r="K459" i="24"/>
  <c r="K458" i="24"/>
  <c r="K457" i="24"/>
  <c r="K456" i="24"/>
  <c r="K455" i="24"/>
  <c r="K454" i="24"/>
  <c r="K453" i="24"/>
  <c r="K452" i="24"/>
  <c r="K451" i="24"/>
  <c r="K450" i="24"/>
  <c r="K449" i="24"/>
  <c r="K448" i="24"/>
  <c r="K447" i="24"/>
  <c r="K446" i="24"/>
  <c r="K445" i="24"/>
  <c r="K444" i="24"/>
  <c r="K443" i="24"/>
  <c r="K442" i="24"/>
  <c r="K441" i="24"/>
  <c r="K440" i="24"/>
  <c r="K439" i="24"/>
  <c r="K438" i="24"/>
  <c r="K437" i="24"/>
  <c r="K436" i="24"/>
  <c r="K435" i="24"/>
  <c r="K434" i="24"/>
  <c r="K433" i="24"/>
  <c r="K432" i="24"/>
  <c r="K431" i="24"/>
  <c r="K430" i="24"/>
  <c r="K429" i="24"/>
  <c r="K428" i="24"/>
  <c r="K427" i="24"/>
  <c r="K426" i="24"/>
  <c r="K425" i="24"/>
  <c r="K424" i="24"/>
  <c r="K423" i="24"/>
  <c r="K422" i="24"/>
  <c r="K421" i="24"/>
  <c r="K420" i="24"/>
  <c r="K419" i="24"/>
  <c r="K418" i="24"/>
  <c r="K417" i="24"/>
  <c r="K416" i="24"/>
  <c r="K415" i="24"/>
  <c r="K414" i="24"/>
  <c r="K413" i="24"/>
  <c r="K412" i="24"/>
  <c r="K411" i="24"/>
  <c r="K410" i="24"/>
  <c r="K409" i="24"/>
  <c r="K408" i="24"/>
  <c r="K407" i="24"/>
  <c r="K406" i="24"/>
  <c r="K405" i="24"/>
  <c r="K404" i="24"/>
  <c r="K403" i="24"/>
  <c r="K402" i="24"/>
  <c r="K401" i="24"/>
  <c r="K400" i="24"/>
  <c r="K399" i="24"/>
  <c r="K398" i="24"/>
  <c r="K397" i="24"/>
  <c r="K396" i="24"/>
  <c r="K395" i="24"/>
  <c r="K394" i="24"/>
  <c r="K393" i="24"/>
  <c r="K392" i="24"/>
  <c r="K391" i="24"/>
  <c r="K390" i="24"/>
  <c r="K389" i="24"/>
  <c r="K388" i="24"/>
  <c r="K387" i="24"/>
  <c r="K386" i="24"/>
  <c r="K385" i="24"/>
  <c r="K384" i="24"/>
  <c r="K383" i="24"/>
  <c r="K382" i="24"/>
  <c r="K381" i="24"/>
  <c r="K380" i="24"/>
  <c r="K379" i="24"/>
  <c r="K378" i="24"/>
  <c r="K377" i="24"/>
  <c r="K376" i="24"/>
  <c r="K375" i="24"/>
  <c r="K374" i="24"/>
  <c r="K373" i="24"/>
  <c r="K372" i="24"/>
  <c r="K371" i="24"/>
  <c r="K370" i="24"/>
  <c r="K369" i="24"/>
  <c r="K368" i="24"/>
  <c r="K367" i="24"/>
  <c r="K366" i="24"/>
  <c r="K365" i="24"/>
  <c r="K364" i="24"/>
  <c r="K363" i="24"/>
  <c r="K362" i="24"/>
  <c r="K361" i="24"/>
  <c r="K360" i="24"/>
  <c r="K359" i="24"/>
  <c r="K358" i="24"/>
  <c r="K357" i="24"/>
  <c r="K356" i="24"/>
  <c r="K355" i="24"/>
  <c r="K354" i="24"/>
  <c r="K353" i="24"/>
  <c r="K352" i="24"/>
  <c r="K351" i="24"/>
  <c r="K350" i="24"/>
  <c r="K349" i="24"/>
  <c r="K348" i="24"/>
  <c r="K347" i="24"/>
  <c r="K346" i="24"/>
  <c r="K345" i="24"/>
  <c r="K344" i="24"/>
  <c r="K343" i="24"/>
  <c r="K342" i="24"/>
  <c r="K341" i="24"/>
  <c r="K340" i="24"/>
  <c r="K339" i="24"/>
  <c r="K338" i="24"/>
  <c r="K337" i="24"/>
  <c r="K336" i="24"/>
  <c r="K335" i="24"/>
  <c r="K334" i="24"/>
  <c r="K333" i="24"/>
  <c r="K332" i="24"/>
  <c r="K331" i="24"/>
  <c r="K330" i="24"/>
  <c r="K329" i="24"/>
  <c r="K328" i="24"/>
  <c r="K327" i="24"/>
  <c r="K326" i="24"/>
  <c r="K325" i="24"/>
  <c r="K324" i="24"/>
  <c r="K323" i="24"/>
  <c r="K322" i="24"/>
  <c r="K321" i="24"/>
  <c r="K320" i="24"/>
  <c r="K319" i="24"/>
  <c r="K318" i="24"/>
  <c r="K317" i="24"/>
  <c r="K316" i="24"/>
  <c r="K315" i="24"/>
  <c r="K314" i="24"/>
  <c r="K313" i="24"/>
  <c r="K312" i="24"/>
  <c r="K311" i="24"/>
  <c r="K310" i="24"/>
  <c r="K309" i="24"/>
  <c r="K308" i="24"/>
  <c r="K307" i="24"/>
  <c r="K306" i="24"/>
  <c r="K305" i="24"/>
  <c r="K304" i="24"/>
  <c r="K303" i="24"/>
  <c r="K302" i="24"/>
  <c r="K301" i="24"/>
  <c r="K300" i="24"/>
  <c r="K299" i="24"/>
  <c r="K298" i="24"/>
  <c r="K297" i="24"/>
  <c r="K296" i="24"/>
  <c r="K295" i="24"/>
  <c r="K294" i="24"/>
  <c r="K293" i="24"/>
  <c r="K292" i="24"/>
  <c r="K291" i="24"/>
  <c r="K290" i="24"/>
  <c r="K289" i="24"/>
  <c r="K288" i="24"/>
  <c r="K287" i="24"/>
  <c r="K286" i="24"/>
  <c r="K285" i="24"/>
  <c r="K284" i="24"/>
  <c r="K283" i="24"/>
  <c r="K282" i="24"/>
  <c r="K281" i="24"/>
  <c r="K280" i="24"/>
  <c r="K279" i="24"/>
  <c r="K278" i="24"/>
  <c r="K277" i="24"/>
  <c r="K276" i="24"/>
  <c r="K275" i="24"/>
  <c r="K274" i="24"/>
  <c r="K273" i="24"/>
  <c r="K272" i="24"/>
  <c r="K271" i="24"/>
  <c r="K270" i="24"/>
  <c r="K269" i="24"/>
  <c r="K268" i="24"/>
  <c r="K267" i="24"/>
  <c r="K266" i="24"/>
  <c r="K265" i="24"/>
  <c r="K264" i="24"/>
  <c r="K263" i="24"/>
  <c r="K262" i="24"/>
  <c r="K261" i="24"/>
  <c r="K260" i="24"/>
  <c r="K259" i="24"/>
  <c r="K258" i="24"/>
  <c r="K257" i="24"/>
  <c r="K256" i="24"/>
  <c r="K255" i="24"/>
  <c r="K254" i="24"/>
  <c r="K253" i="24"/>
  <c r="K252" i="24"/>
  <c r="K251" i="24"/>
  <c r="K250" i="24"/>
  <c r="K249" i="24"/>
  <c r="K248" i="24"/>
  <c r="K247" i="24"/>
  <c r="K246" i="24"/>
  <c r="K245" i="24"/>
  <c r="K244" i="24"/>
  <c r="K243" i="24"/>
  <c r="K242" i="24"/>
  <c r="K241" i="24"/>
  <c r="K240" i="24"/>
  <c r="K239" i="24"/>
  <c r="K238" i="24"/>
  <c r="K237" i="24"/>
  <c r="K236" i="24"/>
  <c r="K235" i="24"/>
  <c r="K234" i="24"/>
  <c r="K233" i="24"/>
  <c r="K232" i="24"/>
  <c r="K231" i="24"/>
  <c r="K230" i="24"/>
  <c r="K229" i="24"/>
  <c r="K228" i="24"/>
  <c r="K227" i="24"/>
  <c r="K226" i="24"/>
  <c r="K225" i="24"/>
  <c r="K224" i="24"/>
  <c r="K223" i="24"/>
  <c r="K222" i="24"/>
  <c r="K221" i="24"/>
  <c r="K220" i="24"/>
  <c r="K219" i="24"/>
  <c r="K218" i="24"/>
  <c r="K217" i="24"/>
  <c r="K216" i="24"/>
  <c r="K215" i="24"/>
  <c r="K214" i="24"/>
  <c r="K213" i="24"/>
  <c r="K212" i="24"/>
  <c r="K211" i="24"/>
  <c r="K210" i="24"/>
  <c r="K209" i="24"/>
  <c r="K208" i="24"/>
  <c r="K207" i="24"/>
  <c r="K206" i="24"/>
  <c r="K205" i="24"/>
  <c r="K204" i="24"/>
  <c r="K203" i="24"/>
  <c r="K202" i="24"/>
  <c r="K201" i="24"/>
  <c r="K200" i="24"/>
  <c r="K199" i="24"/>
  <c r="K198" i="24"/>
  <c r="K197" i="24"/>
  <c r="K196" i="24"/>
  <c r="K195" i="24"/>
  <c r="K194" i="24"/>
  <c r="K193" i="24"/>
  <c r="K192" i="24"/>
  <c r="K191" i="24"/>
  <c r="K190" i="24"/>
  <c r="K189" i="24"/>
  <c r="K188" i="24"/>
  <c r="K187" i="24"/>
  <c r="K186" i="24"/>
  <c r="K185" i="24"/>
  <c r="K184" i="24"/>
  <c r="K183" i="24"/>
  <c r="K182" i="24"/>
  <c r="K181" i="24"/>
  <c r="K180" i="24"/>
  <c r="K179" i="24"/>
  <c r="K178" i="24"/>
  <c r="K177" i="24"/>
  <c r="K176" i="24"/>
  <c r="K175" i="24"/>
  <c r="K174" i="24"/>
  <c r="K173" i="24"/>
  <c r="K172" i="24"/>
  <c r="K171" i="24"/>
  <c r="K170" i="24"/>
  <c r="K169" i="24"/>
  <c r="K168" i="24"/>
  <c r="K167" i="24"/>
  <c r="K166" i="24"/>
  <c r="K165" i="24"/>
  <c r="K164" i="24"/>
  <c r="K163" i="24"/>
  <c r="K162" i="24"/>
  <c r="K161" i="24"/>
  <c r="K160" i="24"/>
  <c r="K159" i="24"/>
  <c r="K158" i="24"/>
  <c r="K157" i="24"/>
  <c r="K156" i="24"/>
  <c r="K155" i="24"/>
  <c r="K154" i="24"/>
  <c r="K153" i="24"/>
  <c r="K152" i="24"/>
  <c r="K151" i="24"/>
  <c r="K150" i="24"/>
  <c r="K149" i="24"/>
  <c r="K148" i="24"/>
  <c r="K147" i="24"/>
  <c r="K146" i="24"/>
  <c r="K145" i="24"/>
  <c r="K144" i="24"/>
  <c r="K143" i="24"/>
  <c r="K142" i="24"/>
  <c r="K141" i="24"/>
  <c r="K140" i="24"/>
  <c r="K139" i="24"/>
  <c r="K138" i="24"/>
  <c r="K137" i="24"/>
  <c r="K136" i="24"/>
  <c r="K135" i="24"/>
  <c r="K134" i="24"/>
  <c r="K133" i="24"/>
  <c r="K132" i="24"/>
  <c r="K131" i="24"/>
  <c r="K130" i="24"/>
  <c r="K129" i="24"/>
  <c r="K128" i="24"/>
  <c r="K127" i="24"/>
  <c r="K126" i="24"/>
  <c r="K125" i="24"/>
  <c r="K124" i="24"/>
  <c r="K123" i="24"/>
  <c r="K122" i="24"/>
  <c r="K121" i="24"/>
  <c r="K120" i="24"/>
  <c r="K119" i="24"/>
  <c r="K118" i="24"/>
  <c r="K117" i="24"/>
  <c r="K116" i="24"/>
  <c r="K115" i="24"/>
  <c r="K114" i="24"/>
  <c r="K113" i="24"/>
  <c r="K112" i="24"/>
  <c r="K111" i="24"/>
  <c r="K110" i="24"/>
  <c r="K109" i="24"/>
  <c r="K108" i="24"/>
  <c r="K107" i="24"/>
  <c r="K106" i="24"/>
  <c r="K105" i="24"/>
  <c r="K104" i="24"/>
  <c r="K103" i="24"/>
  <c r="K102" i="24"/>
  <c r="K101" i="24"/>
  <c r="K100" i="24"/>
  <c r="K99" i="24"/>
  <c r="K98" i="24"/>
  <c r="K97" i="24"/>
  <c r="K96" i="24"/>
  <c r="K95" i="24"/>
  <c r="K94" i="24"/>
  <c r="K93" i="24"/>
  <c r="K92" i="24"/>
  <c r="K91" i="24"/>
  <c r="K90" i="24"/>
  <c r="K89" i="24"/>
  <c r="K88" i="24"/>
  <c r="K87" i="24"/>
  <c r="K86" i="24"/>
  <c r="K85" i="24"/>
  <c r="K84" i="24"/>
  <c r="K83" i="24"/>
  <c r="K82" i="24"/>
  <c r="K81" i="24"/>
  <c r="K80" i="24"/>
  <c r="K79" i="24"/>
  <c r="K78" i="24"/>
  <c r="K77" i="24"/>
  <c r="K76" i="24"/>
  <c r="K75" i="24"/>
  <c r="K74" i="24"/>
  <c r="K73" i="24"/>
  <c r="K72" i="24"/>
  <c r="K71" i="24"/>
  <c r="K70" i="24"/>
  <c r="K69" i="24"/>
  <c r="K68" i="24"/>
  <c r="K67" i="24"/>
  <c r="K66" i="24"/>
  <c r="K65" i="24"/>
  <c r="K64" i="24"/>
  <c r="K63" i="24"/>
  <c r="K62" i="24"/>
  <c r="K61" i="24"/>
  <c r="K60" i="24"/>
  <c r="K59" i="24"/>
  <c r="K58" i="24"/>
  <c r="K57" i="24"/>
  <c r="K56" i="24"/>
  <c r="K55" i="24"/>
  <c r="K54" i="24"/>
  <c r="K53" i="24"/>
  <c r="K52" i="24"/>
  <c r="K51" i="24"/>
  <c r="K50" i="24"/>
  <c r="K49" i="24"/>
  <c r="K48" i="24"/>
  <c r="K47" i="24"/>
  <c r="K46" i="24"/>
  <c r="K45" i="24"/>
  <c r="K44" i="24"/>
  <c r="K43" i="24"/>
  <c r="K42" i="24"/>
  <c r="K41" i="24"/>
  <c r="K40" i="24"/>
  <c r="K39" i="24"/>
  <c r="K38" i="24"/>
  <c r="K37" i="24"/>
  <c r="K36" i="24"/>
  <c r="K35" i="24"/>
  <c r="K34" i="24"/>
  <c r="K33" i="24"/>
  <c r="K32" i="24"/>
  <c r="K31" i="24"/>
  <c r="K30" i="24"/>
  <c r="K29" i="24"/>
  <c r="K28" i="24"/>
  <c r="K27" i="24"/>
  <c r="K26" i="24"/>
  <c r="K25" i="24"/>
  <c r="K24" i="24"/>
  <c r="K23" i="24"/>
  <c r="K22" i="24"/>
  <c r="K21" i="24"/>
  <c r="K20" i="24"/>
  <c r="K19" i="24"/>
  <c r="K18" i="24"/>
  <c r="K17" i="24"/>
  <c r="K16" i="24"/>
  <c r="L3466" i="25"/>
  <c r="L3465" i="25"/>
  <c r="L3464" i="25"/>
  <c r="L3463" i="25"/>
  <c r="L3462" i="25"/>
  <c r="L3461" i="25"/>
  <c r="L3460" i="25"/>
  <c r="L3459" i="25"/>
  <c r="L3458" i="25"/>
  <c r="L3457" i="25"/>
  <c r="L3456" i="25"/>
  <c r="L3455" i="25"/>
  <c r="L3454" i="25"/>
  <c r="L3453" i="25"/>
  <c r="L3452" i="25"/>
  <c r="L3451" i="25"/>
  <c r="L3450" i="25"/>
  <c r="L3449" i="25"/>
  <c r="L3448" i="25"/>
  <c r="L3447" i="25"/>
  <c r="L3446" i="25"/>
  <c r="L3445" i="25"/>
  <c r="L3444" i="25"/>
  <c r="L3443" i="25"/>
  <c r="L3442" i="25"/>
  <c r="L3441" i="25"/>
  <c r="L3440" i="25"/>
  <c r="L3439" i="25"/>
  <c r="L3438" i="25"/>
  <c r="L3437" i="25"/>
  <c r="L3436" i="25"/>
  <c r="L3435" i="25"/>
  <c r="L3434" i="25"/>
  <c r="L3433" i="25"/>
  <c r="L3432" i="25"/>
  <c r="L3431" i="25"/>
  <c r="L3430" i="25"/>
  <c r="L3429" i="25"/>
  <c r="L3428" i="25"/>
  <c r="L3427" i="25"/>
  <c r="L3426" i="25"/>
  <c r="L3425" i="25"/>
  <c r="L3424" i="25"/>
  <c r="L3423" i="25"/>
  <c r="L3422" i="25"/>
  <c r="L3421" i="25"/>
  <c r="L3420" i="25"/>
  <c r="L3419" i="25"/>
  <c r="L3418" i="25"/>
  <c r="L3417" i="25"/>
  <c r="L3416" i="25"/>
  <c r="L3415" i="25"/>
  <c r="L3414" i="25"/>
  <c r="L3413" i="25"/>
  <c r="L3412" i="25"/>
  <c r="L3411" i="25"/>
  <c r="L3410" i="25"/>
  <c r="L3409" i="25"/>
  <c r="L3408" i="25"/>
  <c r="L3407" i="25"/>
  <c r="L3406" i="25"/>
  <c r="L3405" i="25"/>
  <c r="L3404" i="25"/>
  <c r="L3403" i="25"/>
  <c r="L3402" i="25"/>
  <c r="L3401" i="25"/>
  <c r="L3400" i="25"/>
  <c r="L3399" i="25"/>
  <c r="L3398" i="25"/>
  <c r="L3397" i="25"/>
  <c r="L3396" i="25"/>
  <c r="L3395" i="25"/>
  <c r="L3394" i="25"/>
  <c r="L3393" i="25"/>
  <c r="L3392" i="25"/>
  <c r="L3391" i="25"/>
  <c r="L3390" i="25"/>
  <c r="L3389" i="25"/>
  <c r="L3388" i="25"/>
  <c r="L3387" i="25"/>
  <c r="L3386" i="25"/>
  <c r="L3385" i="25"/>
  <c r="L3384" i="25"/>
  <c r="L3383" i="25"/>
  <c r="L3382" i="25"/>
  <c r="L3381" i="25"/>
  <c r="L3380" i="25"/>
  <c r="L3379" i="25"/>
  <c r="L3378" i="25"/>
  <c r="L3377" i="25"/>
  <c r="L3376" i="25"/>
  <c r="L3375" i="25"/>
  <c r="L3374" i="25"/>
  <c r="L3373" i="25"/>
  <c r="L3372" i="25"/>
  <c r="L3371" i="25"/>
  <c r="L3370" i="25"/>
  <c r="L3369" i="25"/>
  <c r="L3368" i="25"/>
  <c r="L3367" i="25"/>
  <c r="L3366" i="25"/>
  <c r="L3365" i="25"/>
  <c r="L3364" i="25"/>
  <c r="L3363" i="25"/>
  <c r="L3362" i="25"/>
  <c r="L3361" i="25"/>
  <c r="L3360" i="25"/>
  <c r="L3359" i="25"/>
  <c r="L3358" i="25"/>
  <c r="L3357" i="25"/>
  <c r="L3356" i="25"/>
  <c r="L3355" i="25"/>
  <c r="L3354" i="25"/>
  <c r="L3353" i="25"/>
  <c r="L3352" i="25"/>
  <c r="L3351" i="25"/>
  <c r="L3350" i="25"/>
  <c r="L3349" i="25"/>
  <c r="L3348" i="25"/>
  <c r="L3347" i="25"/>
  <c r="L3346" i="25"/>
  <c r="L3345" i="25"/>
  <c r="L3344" i="25"/>
  <c r="L3343" i="25"/>
  <c r="L3342" i="25"/>
  <c r="L3341" i="25"/>
  <c r="L3340" i="25"/>
  <c r="L3339" i="25"/>
  <c r="L3338" i="25"/>
  <c r="L3337" i="25"/>
  <c r="L3336" i="25"/>
  <c r="L3335" i="25"/>
  <c r="L3334" i="25"/>
  <c r="L3333" i="25"/>
  <c r="L3332" i="25"/>
  <c r="L3331" i="25"/>
  <c r="L3330" i="25"/>
  <c r="L3329" i="25"/>
  <c r="L3328" i="25"/>
  <c r="L3327" i="25"/>
  <c r="L3326" i="25"/>
  <c r="L3325" i="25"/>
  <c r="L3324" i="25"/>
  <c r="L3323" i="25"/>
  <c r="L3322" i="25"/>
  <c r="L3321" i="25"/>
  <c r="L3320" i="25"/>
  <c r="L3319" i="25"/>
  <c r="L3318" i="25"/>
  <c r="L3317" i="25"/>
  <c r="L3316" i="25"/>
  <c r="L3315" i="25"/>
  <c r="L3314" i="25"/>
  <c r="L3313" i="25"/>
  <c r="L3312" i="25"/>
  <c r="L3311" i="25"/>
  <c r="L3310" i="25"/>
  <c r="L3309" i="25"/>
  <c r="L3308" i="25"/>
  <c r="L3307" i="25"/>
  <c r="L3306" i="25"/>
  <c r="L3305" i="25"/>
  <c r="L3304" i="25"/>
  <c r="L3303" i="25"/>
  <c r="L3302" i="25"/>
  <c r="L3301" i="25"/>
  <c r="L3300" i="25"/>
  <c r="L3299" i="25"/>
  <c r="L3298" i="25"/>
  <c r="L3297" i="25"/>
  <c r="L3296" i="25"/>
  <c r="L3295" i="25"/>
  <c r="L3294" i="25"/>
  <c r="L3293" i="25"/>
  <c r="L3292" i="25"/>
  <c r="L3291" i="25"/>
  <c r="L3290" i="25"/>
  <c r="L3289" i="25"/>
  <c r="L3288" i="25"/>
  <c r="L3287" i="25"/>
  <c r="L3286" i="25"/>
  <c r="L3285" i="25"/>
  <c r="L3284" i="25"/>
  <c r="L3283" i="25"/>
  <c r="L3282" i="25"/>
  <c r="L3281" i="25"/>
  <c r="L3280" i="25"/>
  <c r="L3279" i="25"/>
  <c r="L3278" i="25"/>
  <c r="L3277" i="25"/>
  <c r="L3276" i="25"/>
  <c r="L3275" i="25"/>
  <c r="L3274" i="25"/>
  <c r="L3273" i="25"/>
  <c r="L3272" i="25"/>
  <c r="L3271" i="25"/>
  <c r="L3270" i="25"/>
  <c r="L3269" i="25"/>
  <c r="L3268" i="25"/>
  <c r="L3267" i="25"/>
  <c r="L3266" i="25"/>
  <c r="L3265" i="25"/>
  <c r="L3264" i="25"/>
  <c r="L3263" i="25"/>
  <c r="L3262" i="25"/>
  <c r="L3261" i="25"/>
  <c r="L3260" i="25"/>
  <c r="L3259" i="25"/>
  <c r="L3258" i="25"/>
  <c r="L3257" i="25"/>
  <c r="L3256" i="25"/>
  <c r="L3255" i="25"/>
  <c r="L3254" i="25"/>
  <c r="L3253" i="25"/>
  <c r="L3252" i="25"/>
  <c r="L3251" i="25"/>
  <c r="L3250" i="25"/>
  <c r="L3249" i="25"/>
  <c r="L3248" i="25"/>
  <c r="L3247" i="25"/>
  <c r="L3246" i="25"/>
  <c r="L3245" i="25"/>
  <c r="L3244" i="25"/>
  <c r="L3243" i="25"/>
  <c r="L3242" i="25"/>
  <c r="L3241" i="25"/>
  <c r="L3240" i="25"/>
  <c r="L3239" i="25"/>
  <c r="L3238" i="25"/>
  <c r="L3237" i="25"/>
  <c r="L3236" i="25"/>
  <c r="L3235" i="25"/>
  <c r="L3234" i="25"/>
  <c r="L3233" i="25"/>
  <c r="L3232" i="25"/>
  <c r="L3231" i="25"/>
  <c r="L3230" i="25"/>
  <c r="L3229" i="25"/>
  <c r="L3228" i="25"/>
  <c r="L3227" i="25"/>
  <c r="L3226" i="25"/>
  <c r="L3225" i="25"/>
  <c r="L3224" i="25"/>
  <c r="L3223" i="25"/>
  <c r="L3222" i="25"/>
  <c r="L3221" i="25"/>
  <c r="L3220" i="25"/>
  <c r="L3219" i="25"/>
  <c r="L3218" i="25"/>
  <c r="L3217" i="25"/>
  <c r="L3216" i="25"/>
  <c r="L3215" i="25"/>
  <c r="L3214" i="25"/>
  <c r="L3213" i="25"/>
  <c r="L3212" i="25"/>
  <c r="L3211" i="25"/>
  <c r="L3210" i="25"/>
  <c r="L3209" i="25"/>
  <c r="L3208" i="25"/>
  <c r="L3207" i="25"/>
  <c r="L3206" i="25"/>
  <c r="L3205" i="25"/>
  <c r="L3204" i="25"/>
  <c r="L3203" i="25"/>
  <c r="L3202" i="25"/>
  <c r="L3201" i="25"/>
  <c r="L3200" i="25"/>
  <c r="L3199" i="25"/>
  <c r="L3198" i="25"/>
  <c r="L3197" i="25"/>
  <c r="L3196" i="25"/>
  <c r="L3195" i="25"/>
  <c r="L3194" i="25"/>
  <c r="L3193" i="25"/>
  <c r="L3192" i="25"/>
  <c r="L3191" i="25"/>
  <c r="L3190" i="25"/>
  <c r="L3189" i="25"/>
  <c r="L3188" i="25"/>
  <c r="L3187" i="25"/>
  <c r="L3186" i="25"/>
  <c r="L3185" i="25"/>
  <c r="L3184" i="25"/>
  <c r="L3183" i="25"/>
  <c r="L3182" i="25"/>
  <c r="L3181" i="25"/>
  <c r="L3180" i="25"/>
  <c r="L3179" i="25"/>
  <c r="L3178" i="25"/>
  <c r="L3177" i="25"/>
  <c r="L3176" i="25"/>
  <c r="L3175" i="25"/>
  <c r="L3174" i="25"/>
  <c r="L3173" i="25"/>
  <c r="L3172" i="25"/>
  <c r="L3171" i="25"/>
  <c r="L3170" i="25"/>
  <c r="L3169" i="25"/>
  <c r="L3168" i="25"/>
  <c r="L3167" i="25"/>
  <c r="L3166" i="25"/>
  <c r="L3165" i="25"/>
  <c r="L3164" i="25"/>
  <c r="L3163" i="25"/>
  <c r="L3162" i="25"/>
  <c r="L3161" i="25"/>
  <c r="L3160" i="25"/>
  <c r="L3159" i="25"/>
  <c r="L3158" i="25"/>
  <c r="L3157" i="25"/>
  <c r="L3156" i="25"/>
  <c r="L3155" i="25"/>
  <c r="L3154" i="25"/>
  <c r="L3153" i="25"/>
  <c r="L3152" i="25"/>
  <c r="L3151" i="25"/>
  <c r="L3150" i="25"/>
  <c r="L3149" i="25"/>
  <c r="L3148" i="25"/>
  <c r="L3147" i="25"/>
  <c r="L3146" i="25"/>
  <c r="L3145" i="25"/>
  <c r="L3144" i="25"/>
  <c r="L3143" i="25"/>
  <c r="L3142" i="25"/>
  <c r="L3141" i="25"/>
  <c r="L3140" i="25"/>
  <c r="L3139" i="25"/>
  <c r="L3138" i="25"/>
  <c r="L3137" i="25"/>
  <c r="L3136" i="25"/>
  <c r="L3135" i="25"/>
  <c r="L3134" i="25"/>
  <c r="L3133" i="25"/>
  <c r="L3132" i="25"/>
  <c r="L3131" i="25"/>
  <c r="L3130" i="25"/>
  <c r="L3129" i="25"/>
  <c r="L3128" i="25"/>
  <c r="L3127" i="25"/>
  <c r="L3126" i="25"/>
  <c r="L3125" i="25"/>
  <c r="L3124" i="25"/>
  <c r="L3123" i="25"/>
  <c r="L3122" i="25"/>
  <c r="L3121" i="25"/>
  <c r="L3120" i="25"/>
  <c r="L3119" i="25"/>
  <c r="L3118" i="25"/>
  <c r="L3117" i="25"/>
  <c r="L3116" i="25"/>
  <c r="L3115" i="25"/>
  <c r="L3114" i="25"/>
  <c r="L3113" i="25"/>
  <c r="L3112" i="25"/>
  <c r="L3111" i="25"/>
  <c r="L3110" i="25"/>
  <c r="L3109" i="25"/>
  <c r="L3108" i="25"/>
  <c r="L3107" i="25"/>
  <c r="L3106" i="25"/>
  <c r="L3105" i="25"/>
  <c r="L3104" i="25"/>
  <c r="L3103" i="25"/>
  <c r="L3102" i="25"/>
  <c r="L3101" i="25"/>
  <c r="L3100" i="25"/>
  <c r="L3099" i="25"/>
  <c r="L3098" i="25"/>
  <c r="L3097" i="25"/>
  <c r="L3096" i="25"/>
  <c r="L3095" i="25"/>
  <c r="L3094" i="25"/>
  <c r="L3093" i="25"/>
  <c r="L3092" i="25"/>
  <c r="L3091" i="25"/>
  <c r="L3090" i="25"/>
  <c r="L3089" i="25"/>
  <c r="L3088" i="25"/>
  <c r="L3087" i="25"/>
  <c r="L3086" i="25"/>
  <c r="L3085" i="25"/>
  <c r="L3084" i="25"/>
  <c r="L3083" i="25"/>
  <c r="L3082" i="25"/>
  <c r="L3081" i="25"/>
  <c r="L3080" i="25"/>
  <c r="L3079" i="25"/>
  <c r="L3078" i="25"/>
  <c r="L3077" i="25"/>
  <c r="L3076" i="25"/>
  <c r="L3075" i="25"/>
  <c r="L3074" i="25"/>
  <c r="L3073" i="25"/>
  <c r="L3072" i="25"/>
  <c r="L3071" i="25"/>
  <c r="L3070" i="25"/>
  <c r="L3069" i="25"/>
  <c r="L3068" i="25"/>
  <c r="L3067" i="25"/>
  <c r="L3066" i="25"/>
  <c r="L3065" i="25"/>
  <c r="L3064" i="25"/>
  <c r="L3063" i="25"/>
  <c r="L3062" i="25"/>
  <c r="L3061" i="25"/>
  <c r="L3060" i="25"/>
  <c r="L3059" i="25"/>
  <c r="L3058" i="25"/>
  <c r="L3057" i="25"/>
  <c r="L3056" i="25"/>
  <c r="L3055" i="25"/>
  <c r="L3054" i="25"/>
  <c r="L3053" i="25"/>
  <c r="L3052" i="25"/>
  <c r="L3051" i="25"/>
  <c r="L3050" i="25"/>
  <c r="L3049" i="25"/>
  <c r="L3048" i="25"/>
  <c r="L3047" i="25"/>
  <c r="L3046" i="25"/>
  <c r="L3045" i="25"/>
  <c r="L3044" i="25"/>
  <c r="L3043" i="25"/>
  <c r="L3042" i="25"/>
  <c r="L3041" i="25"/>
  <c r="L3040" i="25"/>
  <c r="L3039" i="25"/>
  <c r="L3038" i="25"/>
  <c r="L3037" i="25"/>
  <c r="L3036" i="25"/>
  <c r="L3035" i="25"/>
  <c r="L3034" i="25"/>
  <c r="L3033" i="25"/>
  <c r="L3032" i="25"/>
  <c r="L3031" i="25"/>
  <c r="L3030" i="25"/>
  <c r="L3029" i="25"/>
  <c r="L3028" i="25"/>
  <c r="L3027" i="25"/>
  <c r="L3026" i="25"/>
  <c r="L3025" i="25"/>
  <c r="L3024" i="25"/>
  <c r="L3023" i="25"/>
  <c r="L3022" i="25"/>
  <c r="L3021" i="25"/>
  <c r="L3020" i="25"/>
  <c r="L3019" i="25"/>
  <c r="L3018" i="25"/>
  <c r="L3017" i="25"/>
  <c r="L3016" i="25"/>
  <c r="L3015" i="25"/>
  <c r="L3014" i="25"/>
  <c r="L3013" i="25"/>
  <c r="L3012" i="25"/>
  <c r="L3011" i="25"/>
  <c r="L3010" i="25"/>
  <c r="L3009" i="25"/>
  <c r="L3008" i="25"/>
  <c r="L3007" i="25"/>
  <c r="L3006" i="25"/>
  <c r="L3005" i="25"/>
  <c r="L3004" i="25"/>
  <c r="L3003" i="25"/>
  <c r="L3002" i="25"/>
  <c r="L3001" i="25"/>
  <c r="L3000" i="25"/>
  <c r="L2999" i="25"/>
  <c r="L2998" i="25"/>
  <c r="L2997" i="25"/>
  <c r="L2996" i="25"/>
  <c r="L2995" i="25"/>
  <c r="L2994" i="25"/>
  <c r="L2993" i="25"/>
  <c r="L2992" i="25"/>
  <c r="L2991" i="25"/>
  <c r="L2990" i="25"/>
  <c r="L2989" i="25"/>
  <c r="L2988" i="25"/>
  <c r="L2987" i="25"/>
  <c r="L2986" i="25"/>
  <c r="L2985" i="25"/>
  <c r="L2984" i="25"/>
  <c r="L2983" i="25"/>
  <c r="L2982" i="25"/>
  <c r="L2981" i="25"/>
  <c r="L2980" i="25"/>
  <c r="L2979" i="25"/>
  <c r="L2978" i="25"/>
  <c r="L2977" i="25"/>
  <c r="L2976" i="25"/>
  <c r="L2975" i="25"/>
  <c r="L2974" i="25"/>
  <c r="L2973" i="25"/>
  <c r="L2972" i="25"/>
  <c r="L2971" i="25"/>
  <c r="L2970" i="25"/>
  <c r="L2969" i="25"/>
  <c r="L2968" i="25"/>
  <c r="L2967" i="25"/>
  <c r="L2966" i="25"/>
  <c r="L2965" i="25"/>
  <c r="L2964" i="25"/>
  <c r="L2963" i="25"/>
  <c r="L2962" i="25"/>
  <c r="L2961" i="25"/>
  <c r="L2960" i="25"/>
  <c r="L2959" i="25"/>
  <c r="L2958" i="25"/>
  <c r="L2957" i="25"/>
  <c r="L2956" i="25"/>
  <c r="L2955" i="25"/>
  <c r="L2954" i="25"/>
  <c r="L2953" i="25"/>
  <c r="L2952" i="25"/>
  <c r="L2951" i="25"/>
  <c r="L2950" i="25"/>
  <c r="L2949" i="25"/>
  <c r="L2948" i="25"/>
  <c r="L2947" i="25"/>
  <c r="L2946" i="25"/>
  <c r="L2945" i="25"/>
  <c r="L2944" i="25"/>
  <c r="L2943" i="25"/>
  <c r="L2942" i="25"/>
  <c r="L2941" i="25"/>
  <c r="L2940" i="25"/>
  <c r="L2939" i="25"/>
  <c r="L2938" i="25"/>
  <c r="L2937" i="25"/>
  <c r="L2936" i="25"/>
  <c r="L2935" i="25"/>
  <c r="L2934" i="25"/>
  <c r="L2933" i="25"/>
  <c r="L2932" i="25"/>
  <c r="L2931" i="25"/>
  <c r="L2930" i="25"/>
  <c r="L2929" i="25"/>
  <c r="L2928" i="25"/>
  <c r="L2927" i="25"/>
  <c r="L2926" i="25"/>
  <c r="L2925" i="25"/>
  <c r="L2924" i="25"/>
  <c r="L2923" i="25"/>
  <c r="L2922" i="25"/>
  <c r="L2921" i="25"/>
  <c r="L2920" i="25"/>
  <c r="L2919" i="25"/>
  <c r="L2918" i="25"/>
  <c r="L2917" i="25"/>
  <c r="L2916" i="25"/>
  <c r="L2915" i="25"/>
  <c r="L2914" i="25"/>
  <c r="L2913" i="25"/>
  <c r="L2912" i="25"/>
  <c r="L2911" i="25"/>
  <c r="L2910" i="25"/>
  <c r="L2909" i="25"/>
  <c r="L2908" i="25"/>
  <c r="L2907" i="25"/>
  <c r="L2906" i="25"/>
  <c r="L2905" i="25"/>
  <c r="L2904" i="25"/>
  <c r="L2903" i="25"/>
  <c r="L2902" i="25"/>
  <c r="L2901" i="25"/>
  <c r="L2900" i="25"/>
  <c r="L2899" i="25"/>
  <c r="L2898" i="25"/>
  <c r="L2897" i="25"/>
  <c r="L2896" i="25"/>
  <c r="L2895" i="25"/>
  <c r="L2894" i="25"/>
  <c r="L2893" i="25"/>
  <c r="L2892" i="25"/>
  <c r="L2891" i="25"/>
  <c r="L2890" i="25"/>
  <c r="L2889" i="25"/>
  <c r="L2888" i="25"/>
  <c r="L2887" i="25"/>
  <c r="L2886" i="25"/>
  <c r="L2885" i="25"/>
  <c r="L2884" i="25"/>
  <c r="L2883" i="25"/>
  <c r="L2882" i="25"/>
  <c r="L2881" i="25"/>
  <c r="L2880" i="25"/>
  <c r="L2879" i="25"/>
  <c r="L2878" i="25"/>
  <c r="L2877" i="25"/>
  <c r="L2876" i="25"/>
  <c r="L2875" i="25"/>
  <c r="L2874" i="25"/>
  <c r="L2873" i="25"/>
  <c r="L2872" i="25"/>
  <c r="L2871" i="25"/>
  <c r="L2870" i="25"/>
  <c r="L2869" i="25"/>
  <c r="L2868" i="25"/>
  <c r="L2867" i="25"/>
  <c r="L2866" i="25"/>
  <c r="L2865" i="25"/>
  <c r="L2864" i="25"/>
  <c r="L2863" i="25"/>
  <c r="L2862" i="25"/>
  <c r="L2861" i="25"/>
  <c r="L2860" i="25"/>
  <c r="L2859" i="25"/>
  <c r="L2858" i="25"/>
  <c r="L2857" i="25"/>
  <c r="L2856" i="25"/>
  <c r="L2855" i="25"/>
  <c r="L2854" i="25"/>
  <c r="L2853" i="25"/>
  <c r="L2852" i="25"/>
  <c r="L2851" i="25"/>
  <c r="L2850" i="25"/>
  <c r="L2849" i="25"/>
  <c r="L2848" i="25"/>
  <c r="L2847" i="25"/>
  <c r="L2846" i="25"/>
  <c r="L2845" i="25"/>
  <c r="L2844" i="25"/>
  <c r="L2843" i="25"/>
  <c r="L2842" i="25"/>
  <c r="L2841" i="25"/>
  <c r="L2840" i="25"/>
  <c r="L2839" i="25"/>
  <c r="L2838" i="25"/>
  <c r="L2837" i="25"/>
  <c r="L2836" i="25"/>
  <c r="L2835" i="25"/>
  <c r="L2834" i="25"/>
  <c r="L2833" i="25"/>
  <c r="L2832" i="25"/>
  <c r="L2831" i="25"/>
  <c r="L2830" i="25"/>
  <c r="L2829" i="25"/>
  <c r="L2828" i="25"/>
  <c r="L2827" i="25"/>
  <c r="L2826" i="25"/>
  <c r="L2825" i="25"/>
  <c r="L2824" i="25"/>
  <c r="L2823" i="25"/>
  <c r="L2822" i="25"/>
  <c r="L2821" i="25"/>
  <c r="L2820" i="25"/>
  <c r="L2819" i="25"/>
  <c r="L2818" i="25"/>
  <c r="L2817" i="25"/>
  <c r="L2816" i="25"/>
  <c r="L2815" i="25"/>
  <c r="L2814" i="25"/>
  <c r="L2813" i="25"/>
  <c r="L2812" i="25"/>
  <c r="L2811" i="25"/>
  <c r="L2810" i="25"/>
  <c r="L2809" i="25"/>
  <c r="L2808" i="25"/>
  <c r="L2807" i="25"/>
  <c r="L2806" i="25"/>
  <c r="L2805" i="25"/>
  <c r="L2804" i="25"/>
  <c r="L2803" i="25"/>
  <c r="L2802" i="25"/>
  <c r="L2801" i="25"/>
  <c r="L2800" i="25"/>
  <c r="L2799" i="25"/>
  <c r="L2798" i="25"/>
  <c r="L2797" i="25"/>
  <c r="L2796" i="25"/>
  <c r="L2795" i="25"/>
  <c r="L2794" i="25"/>
  <c r="L2793" i="25"/>
  <c r="L2792" i="25"/>
  <c r="L2791" i="25"/>
  <c r="L2790" i="25"/>
  <c r="L2789" i="25"/>
  <c r="L2788" i="25"/>
  <c r="L2787" i="25"/>
  <c r="L2786" i="25"/>
  <c r="L2785" i="25"/>
  <c r="L2784" i="25"/>
  <c r="L2783" i="25"/>
  <c r="L2782" i="25"/>
  <c r="L2781" i="25"/>
  <c r="L2780" i="25"/>
  <c r="L2779" i="25"/>
  <c r="L2778" i="25"/>
  <c r="L2777" i="25"/>
  <c r="L2776" i="25"/>
  <c r="L2775" i="25"/>
  <c r="L2774" i="25"/>
  <c r="L2773" i="25"/>
  <c r="L2772" i="25"/>
  <c r="L2771" i="25"/>
  <c r="L2770" i="25"/>
  <c r="L2769" i="25"/>
  <c r="L2768" i="25"/>
  <c r="L2767" i="25"/>
  <c r="L2766" i="25"/>
  <c r="L2765" i="25"/>
  <c r="L2764" i="25"/>
  <c r="L2763" i="25"/>
  <c r="L2762" i="25"/>
  <c r="L2761" i="25"/>
  <c r="L2760" i="25"/>
  <c r="L2759" i="25"/>
  <c r="L2758" i="25"/>
  <c r="L2757" i="25"/>
  <c r="L2756" i="25"/>
  <c r="L2755" i="25"/>
  <c r="L2754" i="25"/>
  <c r="L2753" i="25"/>
  <c r="L2752" i="25"/>
  <c r="L2751" i="25"/>
  <c r="L2750" i="25"/>
  <c r="L2749" i="25"/>
  <c r="L2748" i="25"/>
  <c r="L2747" i="25"/>
  <c r="L2746" i="25"/>
  <c r="L2745" i="25"/>
  <c r="L2744" i="25"/>
  <c r="L2743" i="25"/>
  <c r="L2742" i="25"/>
  <c r="L2741" i="25"/>
  <c r="L2740" i="25"/>
  <c r="L2739" i="25"/>
  <c r="L2738" i="25"/>
  <c r="L2737" i="25"/>
  <c r="L2736" i="25"/>
  <c r="L2735" i="25"/>
  <c r="L2734" i="25"/>
  <c r="L2733" i="25"/>
  <c r="L2732" i="25"/>
  <c r="L2731" i="25"/>
  <c r="L2730" i="25"/>
  <c r="L2729" i="25"/>
  <c r="L2728" i="25"/>
  <c r="L2727" i="25"/>
  <c r="L2726" i="25"/>
  <c r="L2725" i="25"/>
  <c r="L2724" i="25"/>
  <c r="L2723" i="25"/>
  <c r="L2722" i="25"/>
  <c r="L2721" i="25"/>
  <c r="L2720" i="25"/>
  <c r="L2719" i="25"/>
  <c r="L2718" i="25"/>
  <c r="L2717" i="25"/>
  <c r="L2716" i="25"/>
  <c r="L2715" i="25"/>
  <c r="L2714" i="25"/>
  <c r="L2713" i="25"/>
  <c r="L2712" i="25"/>
  <c r="L2711" i="25"/>
  <c r="L2710" i="25"/>
  <c r="L2709" i="25"/>
  <c r="L2708" i="25"/>
  <c r="L2707" i="25"/>
  <c r="L2706" i="25"/>
  <c r="L2705" i="25"/>
  <c r="L2704" i="25"/>
  <c r="L2703" i="25"/>
  <c r="L2702" i="25"/>
  <c r="L2701" i="25"/>
  <c r="L2700" i="25"/>
  <c r="L2699" i="25"/>
  <c r="L2698" i="25"/>
  <c r="L2697" i="25"/>
  <c r="L2696" i="25"/>
  <c r="L2695" i="25"/>
  <c r="L2694" i="25"/>
  <c r="L2693" i="25"/>
  <c r="L2692" i="25"/>
  <c r="L2691" i="25"/>
  <c r="L2690" i="25"/>
  <c r="L2689" i="25"/>
  <c r="L2688" i="25"/>
  <c r="L2687" i="25"/>
  <c r="L2686" i="25"/>
  <c r="L2685" i="25"/>
  <c r="L2684" i="25"/>
  <c r="L2683" i="25"/>
  <c r="L2682" i="25"/>
  <c r="L2681" i="25"/>
  <c r="L2680" i="25"/>
  <c r="L2679" i="25"/>
  <c r="L2678" i="25"/>
  <c r="L2677" i="25"/>
  <c r="L2676" i="25"/>
  <c r="L2675" i="25"/>
  <c r="L2674" i="25"/>
  <c r="L2673" i="25"/>
  <c r="L2672" i="25"/>
  <c r="L2671" i="25"/>
  <c r="L2670" i="25"/>
  <c r="L2669" i="25"/>
  <c r="L2668" i="25"/>
  <c r="L2667" i="25"/>
  <c r="L2666" i="25"/>
  <c r="L2665" i="25"/>
  <c r="L2664" i="25"/>
  <c r="L2663" i="25"/>
  <c r="L2662" i="25"/>
  <c r="L2661" i="25"/>
  <c r="L2660" i="25"/>
  <c r="L2659" i="25"/>
  <c r="L2658" i="25"/>
  <c r="L2657" i="25"/>
  <c r="L2656" i="25"/>
  <c r="L2655" i="25"/>
  <c r="L2654" i="25"/>
  <c r="L2653" i="25"/>
  <c r="L2652" i="25"/>
  <c r="L2651" i="25"/>
  <c r="L2650" i="25"/>
  <c r="L2649" i="25"/>
  <c r="L2648" i="25"/>
  <c r="L2647" i="25"/>
  <c r="L2646" i="25"/>
  <c r="L2645" i="25"/>
  <c r="L2644" i="25"/>
  <c r="L2643" i="25"/>
  <c r="L2642" i="25"/>
  <c r="L2641" i="25"/>
  <c r="L2640" i="25"/>
  <c r="L2639" i="25"/>
  <c r="L2638" i="25"/>
  <c r="L2637" i="25"/>
  <c r="L2636" i="25"/>
  <c r="L2635" i="25"/>
  <c r="L2634" i="25"/>
  <c r="L2633" i="25"/>
  <c r="L2632" i="25"/>
  <c r="L2631" i="25"/>
  <c r="L2630" i="25"/>
  <c r="L2629" i="25"/>
  <c r="L2628" i="25"/>
  <c r="L2627" i="25"/>
  <c r="L2626" i="25"/>
  <c r="L2625" i="25"/>
  <c r="L2624" i="25"/>
  <c r="L2623" i="25"/>
  <c r="L2622" i="25"/>
  <c r="L2621" i="25"/>
  <c r="L2620" i="25"/>
  <c r="L2619" i="25"/>
  <c r="L2618" i="25"/>
  <c r="L2617" i="25"/>
  <c r="L2616" i="25"/>
  <c r="L2615" i="25"/>
  <c r="L2614" i="25"/>
  <c r="L2613" i="25"/>
  <c r="L2612" i="25"/>
  <c r="L2611" i="25"/>
  <c r="L2610" i="25"/>
  <c r="L2609" i="25"/>
  <c r="L2608" i="25"/>
  <c r="L2607" i="25"/>
  <c r="L2606" i="25"/>
  <c r="L2605" i="25"/>
  <c r="L2604" i="25"/>
  <c r="L2603" i="25"/>
  <c r="L2602" i="25"/>
  <c r="L2601" i="25"/>
  <c r="L2600" i="25"/>
  <c r="L2599" i="25"/>
  <c r="L2598" i="25"/>
  <c r="L2597" i="25"/>
  <c r="L2596" i="25"/>
  <c r="L2595" i="25"/>
  <c r="L2594" i="25"/>
  <c r="L2593" i="25"/>
  <c r="L2592" i="25"/>
  <c r="L2591" i="25"/>
  <c r="L2590" i="25"/>
  <c r="L2589" i="25"/>
  <c r="L2588" i="25"/>
  <c r="L2587" i="25"/>
  <c r="L2586" i="25"/>
  <c r="L2585" i="25"/>
  <c r="L2584" i="25"/>
  <c r="L2583" i="25"/>
  <c r="L2582" i="25"/>
  <c r="L2581" i="25"/>
  <c r="L2580" i="25"/>
  <c r="L2579" i="25"/>
  <c r="L2578" i="25"/>
  <c r="L2577" i="25"/>
  <c r="L2576" i="25"/>
  <c r="L2575" i="25"/>
  <c r="L2574" i="25"/>
  <c r="L2573" i="25"/>
  <c r="L2572" i="25"/>
  <c r="L2571" i="25"/>
  <c r="L2570" i="25"/>
  <c r="L2569" i="25"/>
  <c r="L2568" i="25"/>
  <c r="L2567" i="25"/>
  <c r="L2566" i="25"/>
  <c r="L2565" i="25"/>
  <c r="L2564" i="25"/>
  <c r="L2563" i="25"/>
  <c r="L2562" i="25"/>
  <c r="L2561" i="25"/>
  <c r="L2560" i="25"/>
  <c r="L2559" i="25"/>
  <c r="L2558" i="25"/>
  <c r="L2557" i="25"/>
  <c r="L2556" i="25"/>
  <c r="L2555" i="25"/>
  <c r="L2554" i="25"/>
  <c r="L2553" i="25"/>
  <c r="L2552" i="25"/>
  <c r="L2551" i="25"/>
  <c r="L2550" i="25"/>
  <c r="L2549" i="25"/>
  <c r="L2548" i="25"/>
  <c r="L2547" i="25"/>
  <c r="L2546" i="25"/>
  <c r="L2545" i="25"/>
  <c r="L2544" i="25"/>
  <c r="L2543" i="25"/>
  <c r="L2542" i="25"/>
  <c r="L2541" i="25"/>
  <c r="L2540" i="25"/>
  <c r="L2539" i="25"/>
  <c r="L2538" i="25"/>
  <c r="L2537" i="25"/>
  <c r="L2536" i="25"/>
  <c r="L2535" i="25"/>
  <c r="L2534" i="25"/>
  <c r="L2533" i="25"/>
  <c r="L2532" i="25"/>
  <c r="L2531" i="25"/>
  <c r="L2530" i="25"/>
  <c r="L2529" i="25"/>
  <c r="L2528" i="25"/>
  <c r="L2527" i="25"/>
  <c r="L2526" i="25"/>
  <c r="L2525" i="25"/>
  <c r="L2524" i="25"/>
  <c r="L2523" i="25"/>
  <c r="L2522" i="25"/>
  <c r="L2521" i="25"/>
  <c r="L2520" i="25"/>
  <c r="L2519" i="25"/>
  <c r="L2518" i="25"/>
  <c r="L2517" i="25"/>
  <c r="L2516" i="25"/>
  <c r="L2515" i="25"/>
  <c r="L2514" i="25"/>
  <c r="L2513" i="25"/>
  <c r="L2512" i="25"/>
  <c r="L2511" i="25"/>
  <c r="L2510" i="25"/>
  <c r="L2509" i="25"/>
  <c r="L2508" i="25"/>
  <c r="L2507" i="25"/>
  <c r="L2506" i="25"/>
  <c r="L2505" i="25"/>
  <c r="L2504" i="25"/>
  <c r="L2503" i="25"/>
  <c r="L2502" i="25"/>
  <c r="L2501" i="25"/>
  <c r="L2500" i="25"/>
  <c r="L2499" i="25"/>
  <c r="L2498" i="25"/>
  <c r="L2497" i="25"/>
  <c r="L2496" i="25"/>
  <c r="L2495" i="25"/>
  <c r="L2494" i="25"/>
  <c r="L2493" i="25"/>
  <c r="L2492" i="25"/>
  <c r="L2491" i="25"/>
  <c r="L2490" i="25"/>
  <c r="L2489" i="25"/>
  <c r="L2488" i="25"/>
  <c r="L2487" i="25"/>
  <c r="L2486" i="25"/>
  <c r="L2485" i="25"/>
  <c r="L2484" i="25"/>
  <c r="L2483" i="25"/>
  <c r="L2482" i="25"/>
  <c r="L2481" i="25"/>
  <c r="L2480" i="25"/>
  <c r="L2479" i="25"/>
  <c r="L2478" i="25"/>
  <c r="L2477" i="25"/>
  <c r="L2476" i="25"/>
  <c r="L2475" i="25"/>
  <c r="L2474" i="25"/>
  <c r="L2473" i="25"/>
  <c r="L2472" i="25"/>
  <c r="L2471" i="25"/>
  <c r="L2470" i="25"/>
  <c r="L2469" i="25"/>
  <c r="L2468" i="25"/>
  <c r="L2467" i="25"/>
  <c r="L2466" i="25"/>
  <c r="L2465" i="25"/>
  <c r="L2464" i="25"/>
  <c r="L2463" i="25"/>
  <c r="L2462" i="25"/>
  <c r="L2461" i="25"/>
  <c r="L2460" i="25"/>
  <c r="L2459" i="25"/>
  <c r="L2458" i="25"/>
  <c r="L2457" i="25"/>
  <c r="L2456" i="25"/>
  <c r="L2455" i="25"/>
  <c r="L2454" i="25"/>
  <c r="L2453" i="25"/>
  <c r="L2452" i="25"/>
  <c r="L2451" i="25"/>
  <c r="L2450" i="25"/>
  <c r="L2449" i="25"/>
  <c r="L2448" i="25"/>
  <c r="L2447" i="25"/>
  <c r="L2446" i="25"/>
  <c r="L2445" i="25"/>
  <c r="L2444" i="25"/>
  <c r="L2443" i="25"/>
  <c r="L2442" i="25"/>
  <c r="L2441" i="25"/>
  <c r="L2440" i="25"/>
  <c r="L2439" i="25"/>
  <c r="L2438" i="25"/>
  <c r="L2437" i="25"/>
  <c r="L2436" i="25"/>
  <c r="L2435" i="25"/>
  <c r="L2434" i="25"/>
  <c r="L2433" i="25"/>
  <c r="L2432" i="25"/>
  <c r="L2431" i="25"/>
  <c r="L2430" i="25"/>
  <c r="L2429" i="25"/>
  <c r="L2428" i="25"/>
  <c r="L2427" i="25"/>
  <c r="L2426" i="25"/>
  <c r="L2425" i="25"/>
  <c r="L2424" i="25"/>
  <c r="L2423" i="25"/>
  <c r="L2422" i="25"/>
  <c r="L2421" i="25"/>
  <c r="L2420" i="25"/>
  <c r="L2419" i="25"/>
  <c r="L2418" i="25"/>
  <c r="L2417" i="25"/>
  <c r="L2416" i="25"/>
  <c r="L2415" i="25"/>
  <c r="L2414" i="25"/>
  <c r="L2413" i="25"/>
  <c r="L2412" i="25"/>
  <c r="L2411" i="25"/>
  <c r="L2410" i="25"/>
  <c r="L2409" i="25"/>
  <c r="L2408" i="25"/>
  <c r="L2407" i="25"/>
  <c r="L2406" i="25"/>
  <c r="L2405" i="25"/>
  <c r="L2404" i="25"/>
  <c r="L2403" i="25"/>
  <c r="L2402" i="25"/>
  <c r="L2401" i="25"/>
  <c r="L2400" i="25"/>
  <c r="L2399" i="25"/>
  <c r="L2398" i="25"/>
  <c r="L2397" i="25"/>
  <c r="L2396" i="25"/>
  <c r="L2395" i="25"/>
  <c r="L2394" i="25"/>
  <c r="L2393" i="25"/>
  <c r="L2392" i="25"/>
  <c r="L2391" i="25"/>
  <c r="L2390" i="25"/>
  <c r="L2389" i="25"/>
  <c r="L2388" i="25"/>
  <c r="L2387" i="25"/>
  <c r="L2386" i="25"/>
  <c r="L2385" i="25"/>
  <c r="L2384" i="25"/>
  <c r="L2383" i="25"/>
  <c r="L2382" i="25"/>
  <c r="L2381" i="25"/>
  <c r="L2380" i="25"/>
  <c r="L2379" i="25"/>
  <c r="L2378" i="25"/>
  <c r="L2377" i="25"/>
  <c r="L2376" i="25"/>
  <c r="L2375" i="25"/>
  <c r="L2374" i="25"/>
  <c r="L2373" i="25"/>
  <c r="L2372" i="25"/>
  <c r="L2371" i="25"/>
  <c r="L2370" i="25"/>
  <c r="L2369" i="25"/>
  <c r="L2368" i="25"/>
  <c r="L2367" i="25"/>
  <c r="L2366" i="25"/>
  <c r="L2365" i="25"/>
  <c r="L2364" i="25"/>
  <c r="L2363" i="25"/>
  <c r="L2362" i="25"/>
  <c r="L2361" i="25"/>
  <c r="L2360" i="25"/>
  <c r="L2359" i="25"/>
  <c r="L2358" i="25"/>
  <c r="L2357" i="25"/>
  <c r="L2356" i="25"/>
  <c r="L2355" i="25"/>
  <c r="L2354" i="25"/>
  <c r="L2353" i="25"/>
  <c r="L2352" i="25"/>
  <c r="L2351" i="25"/>
  <c r="L2350" i="25"/>
  <c r="L2349" i="25"/>
  <c r="L2348" i="25"/>
  <c r="L2347" i="25"/>
  <c r="L2346" i="25"/>
  <c r="L2345" i="25"/>
  <c r="L2344" i="25"/>
  <c r="L2343" i="25"/>
  <c r="L2342" i="25"/>
  <c r="L2341" i="25"/>
  <c r="L2340" i="25"/>
  <c r="L2339" i="25"/>
  <c r="L2338" i="25"/>
  <c r="L2337" i="25"/>
  <c r="L2336" i="25"/>
  <c r="L2335" i="25"/>
  <c r="L2334" i="25"/>
  <c r="L2333" i="25"/>
  <c r="L2332" i="25"/>
  <c r="L2331" i="25"/>
  <c r="L2330" i="25"/>
  <c r="L2329" i="25"/>
  <c r="L2328" i="25"/>
  <c r="L2327" i="25"/>
  <c r="L2326" i="25"/>
  <c r="L2325" i="25"/>
  <c r="L2324" i="25"/>
  <c r="L2323" i="25"/>
  <c r="L2322" i="25"/>
  <c r="L2321" i="25"/>
  <c r="L2320" i="25"/>
  <c r="L2319" i="25"/>
  <c r="L2318" i="25"/>
  <c r="L2317" i="25"/>
  <c r="L2316" i="25"/>
  <c r="L2315" i="25"/>
  <c r="L2314" i="25"/>
  <c r="L2313" i="25"/>
  <c r="L2312" i="25"/>
  <c r="L2311" i="25"/>
  <c r="L2310" i="25"/>
  <c r="L2309" i="25"/>
  <c r="L2308" i="25"/>
  <c r="L2307" i="25"/>
  <c r="L2306" i="25"/>
  <c r="L2305" i="25"/>
  <c r="L2304" i="25"/>
  <c r="L2303" i="25"/>
  <c r="L2302" i="25"/>
  <c r="L2301" i="25"/>
  <c r="L2300" i="25"/>
  <c r="L2299" i="25"/>
  <c r="L2298" i="25"/>
  <c r="L2297" i="25"/>
  <c r="L2296" i="25"/>
  <c r="L2295" i="25"/>
  <c r="L2294" i="25"/>
  <c r="L2293" i="25"/>
  <c r="L2292" i="25"/>
  <c r="L2291" i="25"/>
  <c r="L2290" i="25"/>
  <c r="L2289" i="25"/>
  <c r="L2288" i="25"/>
  <c r="L2287" i="25"/>
  <c r="L2286" i="25"/>
  <c r="L2285" i="25"/>
  <c r="L2284" i="25"/>
  <c r="L2283" i="25"/>
  <c r="L2282" i="25"/>
  <c r="L2281" i="25"/>
  <c r="L2280" i="25"/>
  <c r="L2279" i="25"/>
  <c r="L2278" i="25"/>
  <c r="L2277" i="25"/>
  <c r="L2276" i="25"/>
  <c r="L2275" i="25"/>
  <c r="L2274" i="25"/>
  <c r="L2273" i="25"/>
  <c r="L2272" i="25"/>
  <c r="L2271" i="25"/>
  <c r="L2270" i="25"/>
  <c r="L2269" i="25"/>
  <c r="L2268" i="25"/>
  <c r="L2267" i="25"/>
  <c r="L2266" i="25"/>
  <c r="L2265" i="25"/>
  <c r="L2264" i="25"/>
  <c r="L2263" i="25"/>
  <c r="L2262" i="25"/>
  <c r="L2261" i="25"/>
  <c r="L2260" i="25"/>
  <c r="L2259" i="25"/>
  <c r="L2258" i="25"/>
  <c r="L2257" i="25"/>
  <c r="L2256" i="25"/>
  <c r="L2255" i="25"/>
  <c r="L2254" i="25"/>
  <c r="L2253" i="25"/>
  <c r="L2252" i="25"/>
  <c r="L2251" i="25"/>
  <c r="L2250" i="25"/>
  <c r="L2249" i="25"/>
  <c r="L2248" i="25"/>
  <c r="L2247" i="25"/>
  <c r="L2246" i="25"/>
  <c r="L2245" i="25"/>
  <c r="L2244" i="25"/>
  <c r="L2243" i="25"/>
  <c r="L2242" i="25"/>
  <c r="L2241" i="25"/>
  <c r="L2240" i="25"/>
  <c r="L2239" i="25"/>
  <c r="L2238" i="25"/>
  <c r="L2237" i="25"/>
  <c r="L2236" i="25"/>
  <c r="L2235" i="25"/>
  <c r="L2234" i="25"/>
  <c r="L2233" i="25"/>
  <c r="L2232" i="25"/>
  <c r="L2231" i="25"/>
  <c r="L2230" i="25"/>
  <c r="L2229" i="25"/>
  <c r="L2228" i="25"/>
  <c r="L2227" i="25"/>
  <c r="L2226" i="25"/>
  <c r="L2225" i="25"/>
  <c r="L2224" i="25"/>
  <c r="L2223" i="25"/>
  <c r="L2222" i="25"/>
  <c r="L2221" i="25"/>
  <c r="L2220" i="25"/>
  <c r="L2219" i="25"/>
  <c r="L2218" i="25"/>
  <c r="L2217" i="25"/>
  <c r="L2216" i="25"/>
  <c r="L2215" i="25"/>
  <c r="L2214" i="25"/>
  <c r="L2213" i="25"/>
  <c r="L2212" i="25"/>
  <c r="L2211" i="25"/>
  <c r="L2210" i="25"/>
  <c r="L2209" i="25"/>
  <c r="L2208" i="25"/>
  <c r="L2207" i="25"/>
  <c r="L2206" i="25"/>
  <c r="L2205" i="25"/>
  <c r="L2204" i="25"/>
  <c r="L2203" i="25"/>
  <c r="L2202" i="25"/>
  <c r="L2201" i="25"/>
  <c r="L2200" i="25"/>
  <c r="L2199" i="25"/>
  <c r="L2198" i="25"/>
  <c r="L2197" i="25"/>
  <c r="L2196" i="25"/>
  <c r="L2195" i="25"/>
  <c r="L2194" i="25"/>
  <c r="L2193" i="25"/>
  <c r="L2192" i="25"/>
  <c r="L2191" i="25"/>
  <c r="L2190" i="25"/>
  <c r="L2189" i="25"/>
  <c r="L2188" i="25"/>
  <c r="L2187" i="25"/>
  <c r="L2186" i="25"/>
  <c r="L2185" i="25"/>
  <c r="L2184" i="25"/>
  <c r="L2183" i="25"/>
  <c r="L2182" i="25"/>
  <c r="L2181" i="25"/>
  <c r="L2180" i="25"/>
  <c r="L2179" i="25"/>
  <c r="L2178" i="25"/>
  <c r="L2177" i="25"/>
  <c r="L2176" i="25"/>
  <c r="L2175" i="25"/>
  <c r="L2174" i="25"/>
  <c r="L2173" i="25"/>
  <c r="L2172" i="25"/>
  <c r="L2171" i="25"/>
  <c r="L2170" i="25"/>
  <c r="L2169" i="25"/>
  <c r="L2168" i="25"/>
  <c r="L2167" i="25"/>
  <c r="L2166" i="25"/>
  <c r="L2165" i="25"/>
  <c r="L2164" i="25"/>
  <c r="L2163" i="25"/>
  <c r="L2162" i="25"/>
  <c r="L2161" i="25"/>
  <c r="L2160" i="25"/>
  <c r="L2159" i="25"/>
  <c r="L2158" i="25"/>
  <c r="L2157" i="25"/>
  <c r="L2156" i="25"/>
  <c r="L2155" i="25"/>
  <c r="L2154" i="25"/>
  <c r="L2153" i="25"/>
  <c r="L2152" i="25"/>
  <c r="L2151" i="25"/>
  <c r="L2150" i="25"/>
  <c r="L2149" i="25"/>
  <c r="L2148" i="25"/>
  <c r="L2147" i="25"/>
  <c r="L2146" i="25"/>
  <c r="L2145" i="25"/>
  <c r="L2144" i="25"/>
  <c r="L2143" i="25"/>
  <c r="L2142" i="25"/>
  <c r="L2141" i="25"/>
  <c r="L2140" i="25"/>
  <c r="L2139" i="25"/>
  <c r="L2138" i="25"/>
  <c r="L2137" i="25"/>
  <c r="L2136" i="25"/>
  <c r="L2135" i="25"/>
  <c r="L2134" i="25"/>
  <c r="L2133" i="25"/>
  <c r="L2132" i="25"/>
  <c r="L2131" i="25"/>
  <c r="L2130" i="25"/>
  <c r="L2129" i="25"/>
  <c r="L2128" i="25"/>
  <c r="L2127" i="25"/>
  <c r="L2126" i="25"/>
  <c r="L2125" i="25"/>
  <c r="L2124" i="25"/>
  <c r="L2123" i="25"/>
  <c r="L2122" i="25"/>
  <c r="L2121" i="25"/>
  <c r="L2120" i="25"/>
  <c r="L2119" i="25"/>
  <c r="L2118" i="25"/>
  <c r="L2117" i="25"/>
  <c r="L2116" i="25"/>
  <c r="L2115" i="25"/>
  <c r="L2114" i="25"/>
  <c r="L2113" i="25"/>
  <c r="L2112" i="25"/>
  <c r="L2111" i="25"/>
  <c r="L2110" i="25"/>
  <c r="L2109" i="25"/>
  <c r="L2108" i="25"/>
  <c r="L2107" i="25"/>
  <c r="L2106" i="25"/>
  <c r="L2105" i="25"/>
  <c r="L2104" i="25"/>
  <c r="L2103" i="25"/>
  <c r="L2102" i="25"/>
  <c r="L2101" i="25"/>
  <c r="L2100" i="25"/>
  <c r="L2099" i="25"/>
  <c r="L2098" i="25"/>
  <c r="L2097" i="25"/>
  <c r="L2096" i="25"/>
  <c r="L2095" i="25"/>
  <c r="L2094" i="25"/>
  <c r="L2093" i="25"/>
  <c r="L2092" i="25"/>
  <c r="L2091" i="25"/>
  <c r="L2090" i="25"/>
  <c r="L2089" i="25"/>
  <c r="L2088" i="25"/>
  <c r="L2087" i="25"/>
  <c r="L2086" i="25"/>
  <c r="L2085" i="25"/>
  <c r="L2084" i="25"/>
  <c r="L2083" i="25"/>
  <c r="L2082" i="25"/>
  <c r="L2081" i="25"/>
  <c r="L2080" i="25"/>
  <c r="L2079" i="25"/>
  <c r="L2078" i="25"/>
  <c r="L2077" i="25"/>
  <c r="L2076" i="25"/>
  <c r="L2075" i="25"/>
  <c r="L2074" i="25"/>
  <c r="L2073" i="25"/>
  <c r="L2072" i="25"/>
  <c r="L2071" i="25"/>
  <c r="L2070" i="25"/>
  <c r="L2069" i="25"/>
  <c r="L2068" i="25"/>
  <c r="L2067" i="25"/>
  <c r="L2066" i="25"/>
  <c r="L2065" i="25"/>
  <c r="L2064" i="25"/>
  <c r="L2063" i="25"/>
  <c r="L2062" i="25"/>
  <c r="L2061" i="25"/>
  <c r="L2060" i="25"/>
  <c r="L2059" i="25"/>
  <c r="L2058" i="25"/>
  <c r="L2057" i="25"/>
  <c r="L2056" i="25"/>
  <c r="L2055" i="25"/>
  <c r="L2054" i="25"/>
  <c r="L2053" i="25"/>
  <c r="L2052" i="25"/>
  <c r="L2051" i="25"/>
  <c r="L2050" i="25"/>
  <c r="L2049" i="25"/>
  <c r="L2048" i="25"/>
  <c r="L2047" i="25"/>
  <c r="L2046" i="25"/>
  <c r="L2045" i="25"/>
  <c r="L2044" i="25"/>
  <c r="L2043" i="25"/>
  <c r="L2042" i="25"/>
  <c r="L2041" i="25"/>
  <c r="L2040" i="25"/>
  <c r="L2039" i="25"/>
  <c r="L2038" i="25"/>
  <c r="L2037" i="25"/>
  <c r="L2036" i="25"/>
  <c r="L2035" i="25"/>
  <c r="L2034" i="25"/>
  <c r="L2033" i="25"/>
  <c r="L2032" i="25"/>
  <c r="L2031" i="25"/>
  <c r="L2030" i="25"/>
  <c r="L2029" i="25"/>
  <c r="L2028" i="25"/>
  <c r="L2027" i="25"/>
  <c r="L2026" i="25"/>
  <c r="L2025" i="25"/>
  <c r="L2024" i="25"/>
  <c r="L2023" i="25"/>
  <c r="L2022" i="25"/>
  <c r="L2021" i="25"/>
  <c r="L2020" i="25"/>
  <c r="L2019" i="25"/>
  <c r="L2018" i="25"/>
  <c r="L2017" i="25"/>
  <c r="L2016" i="25"/>
  <c r="L2015" i="25"/>
  <c r="L2014" i="25"/>
  <c r="L2013" i="25"/>
  <c r="L2012" i="25"/>
  <c r="L2011" i="25"/>
  <c r="L2010" i="25"/>
  <c r="L2009" i="25"/>
  <c r="L2008" i="25"/>
  <c r="L2007" i="25"/>
  <c r="L2006" i="25"/>
  <c r="L2005" i="25"/>
  <c r="L2004" i="25"/>
  <c r="L2003" i="25"/>
  <c r="L2002" i="25"/>
  <c r="L2001" i="25"/>
  <c r="L2000" i="25"/>
  <c r="L1999" i="25"/>
  <c r="L1998" i="25"/>
  <c r="L1997" i="25"/>
  <c r="L1996" i="25"/>
  <c r="L1995" i="25"/>
  <c r="L1994" i="25"/>
  <c r="L1993" i="25"/>
  <c r="L1992" i="25"/>
  <c r="L1991" i="25"/>
  <c r="L1990" i="25"/>
  <c r="L1989" i="25"/>
  <c r="L1988" i="25"/>
  <c r="L1987" i="25"/>
  <c r="L1986" i="25"/>
  <c r="L1985" i="25"/>
  <c r="L1984" i="25"/>
  <c r="L1983" i="25"/>
  <c r="L1982" i="25"/>
  <c r="L1981" i="25"/>
  <c r="L1980" i="25"/>
  <c r="L1979" i="25"/>
  <c r="L1978" i="25"/>
  <c r="L1977" i="25"/>
  <c r="L1976" i="25"/>
  <c r="L1975" i="25"/>
  <c r="L1974" i="25"/>
  <c r="L1973" i="25"/>
  <c r="L1972" i="25"/>
  <c r="L1971" i="25"/>
  <c r="L1970" i="25"/>
  <c r="L1969" i="25"/>
  <c r="L1968" i="25"/>
  <c r="L1967" i="25"/>
  <c r="L1966" i="25"/>
  <c r="L1965" i="25"/>
  <c r="L1964" i="25"/>
  <c r="L1963" i="25"/>
  <c r="L1962" i="25"/>
  <c r="L1961" i="25"/>
  <c r="L1960" i="25"/>
  <c r="L1959" i="25"/>
  <c r="L1958" i="25"/>
  <c r="L1957" i="25"/>
  <c r="L1956" i="25"/>
  <c r="L1955" i="25"/>
  <c r="L1954" i="25"/>
  <c r="L1953" i="25"/>
  <c r="L1952" i="25"/>
  <c r="L1951" i="25"/>
  <c r="L1950" i="25"/>
  <c r="L1949" i="25"/>
  <c r="L1948" i="25"/>
  <c r="L1947" i="25"/>
  <c r="L1946" i="25"/>
  <c r="L1945" i="25"/>
  <c r="L1944" i="25"/>
  <c r="L1943" i="25"/>
  <c r="L1942" i="25"/>
  <c r="L1941" i="25"/>
  <c r="L1940" i="25"/>
  <c r="L1939" i="25"/>
  <c r="L1938" i="25"/>
  <c r="L1937" i="25"/>
  <c r="L1936" i="25"/>
  <c r="L1935" i="25"/>
  <c r="L1934" i="25"/>
  <c r="L1933" i="25"/>
  <c r="L1932" i="25"/>
  <c r="L1931" i="25"/>
  <c r="L1930" i="25"/>
  <c r="L1929" i="25"/>
  <c r="L1928" i="25"/>
  <c r="L1927" i="25"/>
  <c r="L1926" i="25"/>
  <c r="L1925" i="25"/>
  <c r="L1924" i="25"/>
  <c r="L1923" i="25"/>
  <c r="L1922" i="25"/>
  <c r="L1921" i="25"/>
  <c r="L1920" i="25"/>
  <c r="L1919" i="25"/>
  <c r="L1918" i="25"/>
  <c r="L1917" i="25"/>
  <c r="L1916" i="25"/>
  <c r="L1915" i="25"/>
  <c r="L1914" i="25"/>
  <c r="L1913" i="25"/>
  <c r="L1912" i="25"/>
  <c r="L1911" i="25"/>
  <c r="L1910" i="25"/>
  <c r="L1909" i="25"/>
  <c r="L1908" i="25"/>
  <c r="L1907" i="25"/>
  <c r="L1906" i="25"/>
  <c r="L1905" i="25"/>
  <c r="L1904" i="25"/>
  <c r="L1903" i="25"/>
  <c r="L1902" i="25"/>
  <c r="L1901" i="25"/>
  <c r="L1900" i="25"/>
  <c r="L1899" i="25"/>
  <c r="L1898" i="25"/>
  <c r="L1897" i="25"/>
  <c r="L1896" i="25"/>
  <c r="L1895" i="25"/>
  <c r="L1894" i="25"/>
  <c r="L1893" i="25"/>
  <c r="L1892" i="25"/>
  <c r="L1891" i="25"/>
  <c r="L1890" i="25"/>
  <c r="L1889" i="25"/>
  <c r="L1888" i="25"/>
  <c r="L1887" i="25"/>
  <c r="L1886" i="25"/>
  <c r="L1885" i="25"/>
  <c r="L1884" i="25"/>
  <c r="L1883" i="25"/>
  <c r="L1882" i="25"/>
  <c r="L1881" i="25"/>
  <c r="L1880" i="25"/>
  <c r="L1879" i="25"/>
  <c r="L1878" i="25"/>
  <c r="L1877" i="25"/>
  <c r="L1876" i="25"/>
  <c r="L1875" i="25"/>
  <c r="L1874" i="25"/>
  <c r="L1873" i="25"/>
  <c r="L1872" i="25"/>
  <c r="L1871" i="25"/>
  <c r="L1870" i="25"/>
  <c r="L1869" i="25"/>
  <c r="L1868" i="25"/>
  <c r="L1867" i="25"/>
  <c r="L1866" i="25"/>
  <c r="L1865" i="25"/>
  <c r="L1864" i="25"/>
  <c r="L1863" i="25"/>
  <c r="L1862" i="25"/>
  <c r="L1861" i="25"/>
  <c r="L1860" i="25"/>
  <c r="L1859" i="25"/>
  <c r="L1858" i="25"/>
  <c r="L1857" i="25"/>
  <c r="L1856" i="25"/>
  <c r="L1855" i="25"/>
  <c r="L1854" i="25"/>
  <c r="L1853" i="25"/>
  <c r="L1852" i="25"/>
  <c r="L1851" i="25"/>
  <c r="L1850" i="25"/>
  <c r="L1849" i="25"/>
  <c r="L1848" i="25"/>
  <c r="L1847" i="25"/>
  <c r="L1846" i="25"/>
  <c r="L1845" i="25"/>
  <c r="L1844" i="25"/>
  <c r="L1843" i="25"/>
  <c r="L1842" i="25"/>
  <c r="L1841" i="25"/>
  <c r="L1840" i="25"/>
  <c r="L1839" i="25"/>
  <c r="L1838" i="25"/>
  <c r="L1837" i="25"/>
  <c r="L1836" i="25"/>
  <c r="L1835" i="25"/>
  <c r="L1834" i="25"/>
  <c r="L1833" i="25"/>
  <c r="L1832" i="25"/>
  <c r="L1831" i="25"/>
  <c r="L1830" i="25"/>
  <c r="L1829" i="25"/>
  <c r="L1828" i="25"/>
  <c r="L1827" i="25"/>
  <c r="L1826" i="25"/>
  <c r="L1825" i="25"/>
  <c r="L1824" i="25"/>
  <c r="L1823" i="25"/>
  <c r="L1822" i="25"/>
  <c r="L1821" i="25"/>
  <c r="L1820" i="25"/>
  <c r="L1819" i="25"/>
  <c r="L1818" i="25"/>
  <c r="L1817" i="25"/>
  <c r="L1816" i="25"/>
  <c r="L1815" i="25"/>
  <c r="L1814" i="25"/>
  <c r="L1813" i="25"/>
  <c r="L1812" i="25"/>
  <c r="L1811" i="25"/>
  <c r="L1810" i="25"/>
  <c r="L1809" i="25"/>
  <c r="L1808" i="25"/>
  <c r="L1807" i="25"/>
  <c r="L1806" i="25"/>
  <c r="L1805" i="25"/>
  <c r="L1804" i="25"/>
  <c r="L1803" i="25"/>
  <c r="L1802" i="25"/>
  <c r="L1801" i="25"/>
  <c r="L1800" i="25"/>
  <c r="L1799" i="25"/>
  <c r="L1798" i="25"/>
  <c r="L1797" i="25"/>
  <c r="L1796" i="25"/>
  <c r="L1795" i="25"/>
  <c r="L1794" i="25"/>
  <c r="L1793" i="25"/>
  <c r="L1792" i="25"/>
  <c r="L1791" i="25"/>
  <c r="L1790" i="25"/>
  <c r="L1789" i="25"/>
  <c r="L1788" i="25"/>
  <c r="L1787" i="25"/>
  <c r="L1786" i="25"/>
  <c r="L1785" i="25"/>
  <c r="L1784" i="25"/>
  <c r="L1783" i="25"/>
  <c r="L1782" i="25"/>
  <c r="L1781" i="25"/>
  <c r="L1780" i="25"/>
  <c r="L1779" i="25"/>
  <c r="L1778" i="25"/>
  <c r="L1777" i="25"/>
  <c r="L1776" i="25"/>
  <c r="L1775" i="25"/>
  <c r="L1774" i="25"/>
  <c r="L1773" i="25"/>
  <c r="L1772" i="25"/>
  <c r="L1771" i="25"/>
  <c r="L1770" i="25"/>
  <c r="L1769" i="25"/>
  <c r="L1768" i="25"/>
  <c r="L1767" i="25"/>
  <c r="L1766" i="25"/>
  <c r="L1765" i="25"/>
  <c r="L1764" i="25"/>
  <c r="L1763" i="25"/>
  <c r="L1762" i="25"/>
  <c r="L1761" i="25"/>
  <c r="L1760" i="25"/>
  <c r="L1759" i="25"/>
  <c r="L1758" i="25"/>
  <c r="L1757" i="25"/>
  <c r="L1756" i="25"/>
  <c r="L1755" i="25"/>
  <c r="L1754" i="25"/>
  <c r="L1753" i="25"/>
  <c r="L1752" i="25"/>
  <c r="L1751" i="25"/>
  <c r="L1750" i="25"/>
  <c r="L1749" i="25"/>
  <c r="L1748" i="25"/>
  <c r="L1747" i="25"/>
  <c r="L1746" i="25"/>
  <c r="L1745" i="25"/>
  <c r="L1744" i="25"/>
  <c r="L1743" i="25"/>
  <c r="L1742" i="25"/>
  <c r="L1741" i="25"/>
  <c r="L1740" i="25"/>
  <c r="L1739" i="25"/>
  <c r="L1738" i="25"/>
  <c r="L1737" i="25"/>
  <c r="L1736" i="25"/>
  <c r="L1735" i="25"/>
  <c r="L1734" i="25"/>
  <c r="L1733" i="25"/>
  <c r="L1732" i="25"/>
  <c r="L1731" i="25"/>
  <c r="L1730" i="25"/>
  <c r="L1729" i="25"/>
  <c r="L1728" i="25"/>
  <c r="L1727" i="25"/>
  <c r="L1726" i="25"/>
  <c r="L1725" i="25"/>
  <c r="L1724" i="25"/>
  <c r="L1723" i="25"/>
  <c r="L1722" i="25"/>
  <c r="L1721" i="25"/>
  <c r="L1720" i="25"/>
  <c r="L1719" i="25"/>
  <c r="L1718" i="25"/>
  <c r="L1717" i="25"/>
  <c r="L1716" i="25"/>
  <c r="L1715" i="25"/>
  <c r="L1714" i="25"/>
  <c r="L1713" i="25"/>
  <c r="L1712" i="25"/>
  <c r="L1711" i="25"/>
  <c r="L1710" i="25"/>
  <c r="L1709" i="25"/>
  <c r="L1708" i="25"/>
  <c r="L1707" i="25"/>
  <c r="L1706" i="25"/>
  <c r="L1705" i="25"/>
  <c r="L1704" i="25"/>
  <c r="L1703" i="25"/>
  <c r="L1702" i="25"/>
  <c r="L1701" i="25"/>
  <c r="L1700" i="25"/>
  <c r="L1699" i="25"/>
  <c r="L1698" i="25"/>
  <c r="L1697" i="25"/>
  <c r="L1696" i="25"/>
  <c r="L1695" i="25"/>
  <c r="L1694" i="25"/>
  <c r="L1693" i="25"/>
  <c r="L1692" i="25"/>
  <c r="L1691" i="25"/>
  <c r="L1690" i="25"/>
  <c r="L1689" i="25"/>
  <c r="L1688" i="25"/>
  <c r="L1687" i="25"/>
  <c r="L1686" i="25"/>
  <c r="L1685" i="25"/>
  <c r="L1684" i="25"/>
  <c r="L1683" i="25"/>
  <c r="L1682" i="25"/>
  <c r="L1681" i="25"/>
  <c r="L1680" i="25"/>
  <c r="L1679" i="25"/>
  <c r="L1678" i="25"/>
  <c r="L1677" i="25"/>
  <c r="L1676" i="25"/>
  <c r="L1675" i="25"/>
  <c r="L1674" i="25"/>
  <c r="L1673" i="25"/>
  <c r="L1672" i="25"/>
  <c r="L1671" i="25"/>
  <c r="L1670" i="25"/>
  <c r="L1669" i="25"/>
  <c r="L1668" i="25"/>
  <c r="L1667" i="25"/>
  <c r="L1666" i="25"/>
  <c r="L1665" i="25"/>
  <c r="L1664" i="25"/>
  <c r="L1663" i="25"/>
  <c r="L1662" i="25"/>
  <c r="L1661" i="25"/>
  <c r="L1660" i="25"/>
  <c r="L1659" i="25"/>
  <c r="L1658" i="25"/>
  <c r="L1657" i="25"/>
  <c r="L1656" i="25"/>
  <c r="L1655" i="25"/>
  <c r="L1654" i="25"/>
  <c r="L1653" i="25"/>
  <c r="L1652" i="25"/>
  <c r="L1651" i="25"/>
  <c r="L1650" i="25"/>
  <c r="L1649" i="25"/>
  <c r="L1648" i="25"/>
  <c r="L1647" i="25"/>
  <c r="L1646" i="25"/>
  <c r="L1645" i="25"/>
  <c r="L1644" i="25"/>
  <c r="L1643" i="25"/>
  <c r="L1642" i="25"/>
  <c r="L1641" i="25"/>
  <c r="L1640" i="25"/>
  <c r="L1639" i="25"/>
  <c r="L1638" i="25"/>
  <c r="L1637" i="25"/>
  <c r="L1636" i="25"/>
  <c r="L1635" i="25"/>
  <c r="L1634" i="25"/>
  <c r="L1633" i="25"/>
  <c r="L1632" i="25"/>
  <c r="L1631" i="25"/>
  <c r="L1630" i="25"/>
  <c r="L1629" i="25"/>
  <c r="L1628" i="25"/>
  <c r="L1627" i="25"/>
  <c r="L1626" i="25"/>
  <c r="L1625" i="25"/>
  <c r="L1624" i="25"/>
  <c r="L1623" i="25"/>
  <c r="L1622" i="25"/>
  <c r="L1621" i="25"/>
  <c r="L1620" i="25"/>
  <c r="L1619" i="25"/>
  <c r="L1618" i="25"/>
  <c r="L1617" i="25"/>
  <c r="L1616" i="25"/>
  <c r="L1615" i="25"/>
  <c r="L1614" i="25"/>
  <c r="L1613" i="25"/>
  <c r="L1612" i="25"/>
  <c r="L1611" i="25"/>
  <c r="L1610" i="25"/>
  <c r="L1609" i="25"/>
  <c r="L1608" i="25"/>
  <c r="L1607" i="25"/>
  <c r="L1606" i="25"/>
  <c r="L1605" i="25"/>
  <c r="L1604" i="25"/>
  <c r="L1603" i="25"/>
  <c r="L1602" i="25"/>
  <c r="L1601" i="25"/>
  <c r="L1600" i="25"/>
  <c r="L1599" i="25"/>
  <c r="L1598" i="25"/>
  <c r="L1597" i="25"/>
  <c r="L1596" i="25"/>
  <c r="L1595" i="25"/>
  <c r="L1594" i="25"/>
  <c r="L1593" i="25"/>
  <c r="L1592" i="25"/>
  <c r="L1591" i="25"/>
  <c r="L1590" i="25"/>
  <c r="L1589" i="25"/>
  <c r="L1588" i="25"/>
  <c r="L1587" i="25"/>
  <c r="L1586" i="25"/>
  <c r="L1585" i="25"/>
  <c r="L1584" i="25"/>
  <c r="L1583" i="25"/>
  <c r="L1582" i="25"/>
  <c r="L1581" i="25"/>
  <c r="L1580" i="25"/>
  <c r="L1579" i="25"/>
  <c r="L1578" i="25"/>
  <c r="L1577" i="25"/>
  <c r="L1576" i="25"/>
  <c r="L1575" i="25"/>
  <c r="L1574" i="25"/>
  <c r="L1573" i="25"/>
  <c r="L1572" i="25"/>
  <c r="L1571" i="25"/>
  <c r="L1570" i="25"/>
  <c r="L1569" i="25"/>
  <c r="L1568" i="25"/>
  <c r="L1567" i="25"/>
  <c r="L1566" i="25"/>
  <c r="L1565" i="25"/>
  <c r="L1564" i="25"/>
  <c r="L1563" i="25"/>
  <c r="L1562" i="25"/>
  <c r="L1561" i="25"/>
  <c r="L1560" i="25"/>
  <c r="L1559" i="25"/>
  <c r="L1558" i="25"/>
  <c r="L1557" i="25"/>
  <c r="L1556" i="25"/>
  <c r="L1555" i="25"/>
  <c r="L1554" i="25"/>
  <c r="L1553" i="25"/>
  <c r="L1552" i="25"/>
  <c r="L1551" i="25"/>
  <c r="L1550" i="25"/>
  <c r="L1549" i="25"/>
  <c r="L1548" i="25"/>
  <c r="L1547" i="25"/>
  <c r="L1546" i="25"/>
  <c r="L1545" i="25"/>
  <c r="L1544" i="25"/>
  <c r="L1543" i="25"/>
  <c r="L1542" i="25"/>
  <c r="L1541" i="25"/>
  <c r="L1540" i="25"/>
  <c r="L1539" i="25"/>
  <c r="L1538" i="25"/>
  <c r="L1537" i="25"/>
  <c r="L1536" i="25"/>
  <c r="L1535" i="25"/>
  <c r="L1534" i="25"/>
  <c r="L1533" i="25"/>
  <c r="L1532" i="25"/>
  <c r="L1531" i="25"/>
  <c r="L1530" i="25"/>
  <c r="L1529" i="25"/>
  <c r="L1528" i="25"/>
  <c r="L1527" i="25"/>
  <c r="L1526" i="25"/>
  <c r="L1525" i="25"/>
  <c r="L1524" i="25"/>
  <c r="L1523" i="25"/>
  <c r="L1522" i="25"/>
  <c r="L1521" i="25"/>
  <c r="L1520" i="25"/>
  <c r="L1519" i="25"/>
  <c r="L1518" i="25"/>
  <c r="L1517" i="25"/>
  <c r="L1516" i="25"/>
  <c r="L1515" i="25"/>
  <c r="L1514" i="25"/>
  <c r="L1513" i="25"/>
  <c r="L1512" i="25"/>
  <c r="L1511" i="25"/>
  <c r="L1510" i="25"/>
  <c r="L1509" i="25"/>
  <c r="L1508" i="25"/>
  <c r="L1507" i="25"/>
  <c r="L1506" i="25"/>
  <c r="L1505" i="25"/>
  <c r="L1504" i="25"/>
  <c r="L1503" i="25"/>
  <c r="L1502" i="25"/>
  <c r="L1501" i="25"/>
  <c r="L1500" i="25"/>
  <c r="L1499" i="25"/>
  <c r="L1498" i="25"/>
  <c r="L1497" i="25"/>
  <c r="L1496" i="25"/>
  <c r="L1495" i="25"/>
  <c r="L1494" i="25"/>
  <c r="L1493" i="25"/>
  <c r="L1492" i="25"/>
  <c r="L1491" i="25"/>
  <c r="L1490" i="25"/>
  <c r="L1489" i="25"/>
  <c r="L1488" i="25"/>
  <c r="L1487" i="25"/>
  <c r="L1486" i="25"/>
  <c r="L1485" i="25"/>
  <c r="L1484" i="25"/>
  <c r="L1483" i="25"/>
  <c r="L1482" i="25"/>
  <c r="L1481" i="25"/>
  <c r="L1480" i="25"/>
  <c r="L1479" i="25"/>
  <c r="L1478" i="25"/>
  <c r="L1477" i="25"/>
  <c r="L1476" i="25"/>
  <c r="L1475" i="25"/>
  <c r="L1474" i="25"/>
  <c r="L1473" i="25"/>
  <c r="L1472" i="25"/>
  <c r="L1471" i="25"/>
  <c r="L1470" i="25"/>
  <c r="L1469" i="25"/>
  <c r="L1468" i="25"/>
  <c r="L1467" i="25"/>
  <c r="L1466" i="25"/>
  <c r="L1465" i="25"/>
  <c r="L1464" i="25"/>
  <c r="L1463" i="25"/>
  <c r="L1462" i="25"/>
  <c r="L1461" i="25"/>
  <c r="L1460" i="25"/>
  <c r="L1459" i="25"/>
  <c r="L1458" i="25"/>
  <c r="L1457" i="25"/>
  <c r="L1456" i="25"/>
  <c r="L1455" i="25"/>
  <c r="L1454" i="25"/>
  <c r="L1453" i="25"/>
  <c r="L1452" i="25"/>
  <c r="L1451" i="25"/>
  <c r="L1450" i="25"/>
  <c r="L1449" i="25"/>
  <c r="L1448" i="25"/>
  <c r="L1447" i="25"/>
  <c r="L1446" i="25"/>
  <c r="L1445" i="25"/>
  <c r="L1444" i="25"/>
  <c r="L1443" i="25"/>
  <c r="L1442" i="25"/>
  <c r="L1441" i="25"/>
  <c r="L1440" i="25"/>
  <c r="L1439" i="25"/>
  <c r="L1438" i="25"/>
  <c r="L1437" i="25"/>
  <c r="L1436" i="25"/>
  <c r="L1435" i="25"/>
  <c r="L1434" i="25"/>
  <c r="L1433" i="25"/>
  <c r="L1432" i="25"/>
  <c r="L1431" i="25"/>
  <c r="L1430" i="25"/>
  <c r="L1429" i="25"/>
  <c r="L1428" i="25"/>
  <c r="L1427" i="25"/>
  <c r="L1426" i="25"/>
  <c r="L1425" i="25"/>
  <c r="L1424" i="25"/>
  <c r="L1423" i="25"/>
  <c r="L1422" i="25"/>
  <c r="L1421" i="25"/>
  <c r="L1420" i="25"/>
  <c r="L1419" i="25"/>
  <c r="L1418" i="25"/>
  <c r="L1417" i="25"/>
  <c r="L1416" i="25"/>
  <c r="L1415" i="25"/>
  <c r="L1414" i="25"/>
  <c r="L1413" i="25"/>
  <c r="L1412" i="25"/>
  <c r="L1411" i="25"/>
  <c r="L1410" i="25"/>
  <c r="L1409" i="25"/>
  <c r="L1408" i="25"/>
  <c r="L1407" i="25"/>
  <c r="L1406" i="25"/>
  <c r="L1405" i="25"/>
  <c r="L1404" i="25"/>
  <c r="L1403" i="25"/>
  <c r="L1402" i="25"/>
  <c r="L1401" i="25"/>
  <c r="L1400" i="25"/>
  <c r="L1399" i="25"/>
  <c r="L1398" i="25"/>
  <c r="L1397" i="25"/>
  <c r="L1396" i="25"/>
  <c r="L1395" i="25"/>
  <c r="L1394" i="25"/>
  <c r="L1393" i="25"/>
  <c r="L1392" i="25"/>
  <c r="L1391" i="25"/>
  <c r="L1390" i="25"/>
  <c r="L1389" i="25"/>
  <c r="L1388" i="25"/>
  <c r="L1387" i="25"/>
  <c r="L1386" i="25"/>
  <c r="L1385" i="25"/>
  <c r="L1384" i="25"/>
  <c r="L1383" i="25"/>
  <c r="L1382" i="25"/>
  <c r="L1381" i="25"/>
  <c r="L1380" i="25"/>
  <c r="L1379" i="25"/>
  <c r="L1378" i="25"/>
  <c r="L1377" i="25"/>
  <c r="L1376" i="25"/>
  <c r="L1375" i="25"/>
  <c r="L1374" i="25"/>
  <c r="L1373" i="25"/>
  <c r="L1372" i="25"/>
  <c r="L1371" i="25"/>
  <c r="L1370" i="25"/>
  <c r="L1369" i="25"/>
  <c r="L1368" i="25"/>
  <c r="L1367" i="25"/>
  <c r="L1366" i="25"/>
  <c r="L1365" i="25"/>
  <c r="L1364" i="25"/>
  <c r="L1363" i="25"/>
  <c r="L1362" i="25"/>
  <c r="L1361" i="25"/>
  <c r="L1360" i="25"/>
  <c r="L1359" i="25"/>
  <c r="L1358" i="25"/>
  <c r="L1357" i="25"/>
  <c r="L1356" i="25"/>
  <c r="L1355" i="25"/>
  <c r="L1354" i="25"/>
  <c r="L1353" i="25"/>
  <c r="L1352" i="25"/>
  <c r="L1351" i="25"/>
  <c r="L1350" i="25"/>
  <c r="L1349" i="25"/>
  <c r="L1348" i="25"/>
  <c r="L1347" i="25"/>
  <c r="L1346" i="25"/>
  <c r="L1345" i="25"/>
  <c r="L1344" i="25"/>
  <c r="L1343" i="25"/>
  <c r="L1342" i="25"/>
  <c r="L1341" i="25"/>
  <c r="L1340" i="25"/>
  <c r="L1339" i="25"/>
  <c r="L1338" i="25"/>
  <c r="L1337" i="25"/>
  <c r="L1336" i="25"/>
  <c r="L1335" i="25"/>
  <c r="L1334" i="25"/>
  <c r="L1333" i="25"/>
  <c r="L1332" i="25"/>
  <c r="L1331" i="25"/>
  <c r="L1330" i="25"/>
  <c r="L1329" i="25"/>
  <c r="L1328" i="25"/>
  <c r="L1327" i="25"/>
  <c r="L1326" i="25"/>
  <c r="L1325" i="25"/>
  <c r="L1324" i="25"/>
  <c r="L1323" i="25"/>
  <c r="L1322" i="25"/>
  <c r="L1321" i="25"/>
  <c r="L1320" i="25"/>
  <c r="L1319" i="25"/>
  <c r="L1318" i="25"/>
  <c r="L1317" i="25"/>
  <c r="L1316" i="25"/>
  <c r="L1315" i="25"/>
  <c r="L1314" i="25"/>
  <c r="L1313" i="25"/>
  <c r="L1312" i="25"/>
  <c r="L1311" i="25"/>
  <c r="L1310" i="25"/>
  <c r="L1309" i="25"/>
  <c r="L1308" i="25"/>
  <c r="L1307" i="25"/>
  <c r="L1306" i="25"/>
  <c r="L1305" i="25"/>
  <c r="L1304" i="25"/>
  <c r="L1303" i="25"/>
  <c r="L1302" i="25"/>
  <c r="L1301" i="25"/>
  <c r="L1300" i="25"/>
  <c r="L1299" i="25"/>
  <c r="L1298" i="25"/>
  <c r="L1297" i="25"/>
  <c r="L1296" i="25"/>
  <c r="L1295" i="25"/>
  <c r="L1294" i="25"/>
  <c r="L1293" i="25"/>
  <c r="L1292" i="25"/>
  <c r="L1291" i="25"/>
  <c r="L1290" i="25"/>
  <c r="L1289" i="25"/>
  <c r="L1288" i="25"/>
  <c r="L1287" i="25"/>
  <c r="L1286" i="25"/>
  <c r="L1285" i="25"/>
  <c r="L1284" i="25"/>
  <c r="L1283" i="25"/>
  <c r="L1282" i="25"/>
  <c r="L1281" i="25"/>
  <c r="L1280" i="25"/>
  <c r="L1279" i="25"/>
  <c r="L1278" i="25"/>
  <c r="L1277" i="25"/>
  <c r="L1276" i="25"/>
  <c r="L1275" i="25"/>
  <c r="L1274" i="25"/>
  <c r="L1273" i="25"/>
  <c r="L1272" i="25"/>
  <c r="L1271" i="25"/>
  <c r="L1270" i="25"/>
  <c r="L1269" i="25"/>
  <c r="L1268" i="25"/>
  <c r="L1267" i="25"/>
  <c r="L1266" i="25"/>
  <c r="L1265" i="25"/>
  <c r="L1264" i="25"/>
  <c r="L1263" i="25"/>
  <c r="L1262" i="25"/>
  <c r="L1261" i="25"/>
  <c r="L1260" i="25"/>
  <c r="L1259" i="25"/>
  <c r="L1258" i="25"/>
  <c r="L1257" i="25"/>
  <c r="L1256" i="25"/>
  <c r="L1255" i="25"/>
  <c r="L1254" i="25"/>
  <c r="L1253" i="25"/>
  <c r="L1252" i="25"/>
  <c r="L1251" i="25"/>
  <c r="L1250" i="25"/>
  <c r="L1249" i="25"/>
  <c r="L1248" i="25"/>
  <c r="L1247" i="25"/>
  <c r="L1246" i="25"/>
  <c r="L1245" i="25"/>
  <c r="L1244" i="25"/>
  <c r="L1243" i="25"/>
  <c r="L1242" i="25"/>
  <c r="L1241" i="25"/>
  <c r="L1240" i="25"/>
  <c r="L1239" i="25"/>
  <c r="L1238" i="25"/>
  <c r="L1237" i="25"/>
  <c r="L1236" i="25"/>
  <c r="L1235" i="25"/>
  <c r="L1234" i="25"/>
  <c r="L1233" i="25"/>
  <c r="L1232" i="25"/>
  <c r="L1231" i="25"/>
  <c r="L1230" i="25"/>
  <c r="L1229" i="25"/>
  <c r="L1228" i="25"/>
  <c r="L1227" i="25"/>
  <c r="L1226" i="25"/>
  <c r="L1225" i="25"/>
  <c r="L1224" i="25"/>
  <c r="L1223" i="25"/>
  <c r="L1222" i="25"/>
  <c r="L1221" i="25"/>
  <c r="L1220" i="25"/>
  <c r="L1219" i="25"/>
  <c r="L1218" i="25"/>
  <c r="L1217" i="25"/>
  <c r="L1216" i="25"/>
  <c r="L1215" i="25"/>
  <c r="L1214" i="25"/>
  <c r="L1213" i="25"/>
  <c r="L1212" i="25"/>
  <c r="L1211" i="25"/>
  <c r="L1210" i="25"/>
  <c r="L1209" i="25"/>
  <c r="L1208" i="25"/>
  <c r="L1207" i="25"/>
  <c r="L1206" i="25"/>
  <c r="L1205" i="25"/>
  <c r="L1204" i="25"/>
  <c r="L1203" i="25"/>
  <c r="L1202" i="25"/>
  <c r="L1201" i="25"/>
  <c r="L1200" i="25"/>
  <c r="L1199" i="25"/>
  <c r="L1198" i="25"/>
  <c r="L1197" i="25"/>
  <c r="L1196" i="25"/>
  <c r="L1195" i="25"/>
  <c r="L1194" i="25"/>
  <c r="L1193" i="25"/>
  <c r="L1192" i="25"/>
  <c r="L1191" i="25"/>
  <c r="L1190" i="25"/>
  <c r="L1189" i="25"/>
  <c r="L1188" i="25"/>
  <c r="L1187" i="25"/>
  <c r="L1186" i="25"/>
  <c r="L1185" i="25"/>
  <c r="L1184" i="25"/>
  <c r="L1183" i="25"/>
  <c r="L1182" i="25"/>
  <c r="L1181" i="25"/>
  <c r="L1180" i="25"/>
  <c r="L1179" i="25"/>
  <c r="L1178" i="25"/>
  <c r="L1177" i="25"/>
  <c r="L1176" i="25"/>
  <c r="L1175" i="25"/>
  <c r="L1174" i="25"/>
  <c r="L1173" i="25"/>
  <c r="L1172" i="25"/>
  <c r="L1171" i="25"/>
  <c r="L1170" i="25"/>
  <c r="L1169" i="25"/>
  <c r="L1168" i="25"/>
  <c r="L1167" i="25"/>
  <c r="L1166" i="25"/>
  <c r="L1165" i="25"/>
  <c r="L1164" i="25"/>
  <c r="L1163" i="25"/>
  <c r="L1162" i="25"/>
  <c r="L1161" i="25"/>
  <c r="L1160" i="25"/>
  <c r="L1159" i="25"/>
  <c r="L1158" i="25"/>
  <c r="L1157" i="25"/>
  <c r="L1156" i="25"/>
  <c r="L1155" i="25"/>
  <c r="L1154" i="25"/>
  <c r="L1153" i="25"/>
  <c r="L1152" i="25"/>
  <c r="L1151" i="25"/>
  <c r="L1150" i="25"/>
  <c r="L1149" i="25"/>
  <c r="L1148" i="25"/>
  <c r="L1147" i="25"/>
  <c r="L1146" i="25"/>
  <c r="L1145" i="25"/>
  <c r="L1144" i="25"/>
  <c r="L1143" i="25"/>
  <c r="L1142" i="25"/>
  <c r="L1141" i="25"/>
  <c r="L1140" i="25"/>
  <c r="L1139" i="25"/>
  <c r="L1138" i="25"/>
  <c r="L1137" i="25"/>
  <c r="L1136" i="25"/>
  <c r="L1135" i="25"/>
  <c r="L1134" i="25"/>
  <c r="L1133" i="25"/>
  <c r="L1132" i="25"/>
  <c r="L1131" i="25"/>
  <c r="L1130" i="25"/>
  <c r="L1129" i="25"/>
  <c r="L1128" i="25"/>
  <c r="L1127" i="25"/>
  <c r="L1126" i="25"/>
  <c r="L1125" i="25"/>
  <c r="L1124" i="25"/>
  <c r="L1123" i="25"/>
  <c r="L1122" i="25"/>
  <c r="L1121" i="25"/>
  <c r="L1120" i="25"/>
  <c r="L1119" i="25"/>
  <c r="L1118" i="25"/>
  <c r="L1117" i="25"/>
  <c r="L1116" i="25"/>
  <c r="L1115" i="25"/>
  <c r="L1114" i="25"/>
  <c r="L1113" i="25"/>
  <c r="L1112" i="25"/>
  <c r="L1111" i="25"/>
  <c r="L1110" i="25"/>
  <c r="L1109" i="25"/>
  <c r="L1108" i="25"/>
  <c r="L1107" i="25"/>
  <c r="L1106" i="25"/>
  <c r="L1105" i="25"/>
  <c r="L1104" i="25"/>
  <c r="L1103" i="25"/>
  <c r="L1102" i="25"/>
  <c r="L1101" i="25"/>
  <c r="L1100" i="25"/>
  <c r="L1099" i="25"/>
  <c r="L1098" i="25"/>
  <c r="L1097" i="25"/>
  <c r="L1096" i="25"/>
  <c r="L1095" i="25"/>
  <c r="L1094" i="25"/>
  <c r="L1093" i="25"/>
  <c r="L1092" i="25"/>
  <c r="L1091" i="25"/>
  <c r="L1090" i="25"/>
  <c r="L1089" i="25"/>
  <c r="L1088" i="25"/>
  <c r="L1087" i="25"/>
  <c r="L1086" i="25"/>
  <c r="L1085" i="25"/>
  <c r="L1084" i="25"/>
  <c r="L1083" i="25"/>
  <c r="L1082" i="25"/>
  <c r="L1081" i="25"/>
  <c r="L1080" i="25"/>
  <c r="L1079" i="25"/>
  <c r="L1078" i="25"/>
  <c r="L1077" i="25"/>
  <c r="L1076" i="25"/>
  <c r="L1075" i="25"/>
  <c r="L1074" i="25"/>
  <c r="L1073" i="25"/>
  <c r="L1072" i="25"/>
  <c r="L1071" i="25"/>
  <c r="L1070" i="25"/>
  <c r="L1069" i="25"/>
  <c r="L1068" i="25"/>
  <c r="L1067" i="25"/>
  <c r="L1066" i="25"/>
  <c r="L1065" i="25"/>
  <c r="L1064" i="25"/>
  <c r="L1063" i="25"/>
  <c r="L1062" i="25"/>
  <c r="L1061" i="25"/>
  <c r="L1060" i="25"/>
  <c r="L1059" i="25"/>
  <c r="L1058" i="25"/>
  <c r="L1057" i="25"/>
  <c r="L1056" i="25"/>
  <c r="L1055" i="25"/>
  <c r="L1054" i="25"/>
  <c r="L1053" i="25"/>
  <c r="L1052" i="25"/>
  <c r="L1051" i="25"/>
  <c r="L1050" i="25"/>
  <c r="L1049" i="25"/>
  <c r="L1048" i="25"/>
  <c r="L1047" i="25"/>
  <c r="L1046" i="25"/>
  <c r="L1045" i="25"/>
  <c r="L1044" i="25"/>
  <c r="L1043" i="25"/>
  <c r="L1042" i="25"/>
  <c r="L1041" i="25"/>
  <c r="L1040" i="25"/>
  <c r="L1039" i="25"/>
  <c r="L1038" i="25"/>
  <c r="L1037" i="25"/>
  <c r="L1036" i="25"/>
  <c r="L1035" i="25"/>
  <c r="L1034" i="25"/>
  <c r="L1033" i="25"/>
  <c r="L1032" i="25"/>
  <c r="L1031" i="25"/>
  <c r="L1030" i="25"/>
  <c r="L1029" i="25"/>
  <c r="L1028" i="25"/>
  <c r="L1027" i="25"/>
  <c r="L1026" i="25"/>
  <c r="L1025" i="25"/>
  <c r="L1024" i="25"/>
  <c r="L1023" i="25"/>
  <c r="L1022" i="25"/>
  <c r="L1021" i="25"/>
  <c r="L1020" i="25"/>
  <c r="L1019" i="25"/>
  <c r="L1018" i="25"/>
  <c r="L1017" i="25"/>
  <c r="L1016" i="25"/>
  <c r="L1015" i="25"/>
  <c r="L1014" i="25"/>
  <c r="L1013" i="25"/>
  <c r="L1012" i="25"/>
  <c r="L1011" i="25"/>
  <c r="L1010" i="25"/>
  <c r="L1009" i="25"/>
  <c r="L1008" i="25"/>
  <c r="L1007" i="25"/>
  <c r="L1006" i="25"/>
  <c r="L1005" i="25"/>
  <c r="L1004" i="25"/>
  <c r="L1003" i="25"/>
  <c r="L1002" i="25"/>
  <c r="L1001" i="25"/>
  <c r="L1000" i="25"/>
  <c r="L999" i="25"/>
  <c r="L998" i="25"/>
  <c r="L997" i="25"/>
  <c r="L996" i="25"/>
  <c r="L995" i="25"/>
  <c r="L994" i="25"/>
  <c r="L993" i="25"/>
  <c r="L992" i="25"/>
  <c r="L991" i="25"/>
  <c r="L990" i="25"/>
  <c r="L989" i="25"/>
  <c r="L988" i="25"/>
  <c r="L987" i="25"/>
  <c r="L986" i="25"/>
  <c r="L985" i="25"/>
  <c r="L984" i="25"/>
  <c r="L983" i="25"/>
  <c r="L982" i="25"/>
  <c r="L981" i="25"/>
  <c r="L980" i="25"/>
  <c r="L979" i="25"/>
  <c r="L978" i="25"/>
  <c r="L977" i="25"/>
  <c r="L976" i="25"/>
  <c r="L975" i="25"/>
  <c r="L974" i="25"/>
  <c r="L973" i="25"/>
  <c r="L972" i="25"/>
  <c r="L971" i="25"/>
  <c r="L970" i="25"/>
  <c r="L969" i="25"/>
  <c r="L968" i="25"/>
  <c r="L967" i="25"/>
  <c r="L966" i="25"/>
  <c r="L965" i="25"/>
  <c r="L964" i="25"/>
  <c r="L963" i="25"/>
  <c r="L962" i="25"/>
  <c r="L961" i="25"/>
  <c r="L960" i="25"/>
  <c r="L959" i="25"/>
  <c r="L958" i="25"/>
  <c r="L957" i="25"/>
  <c r="L956" i="25"/>
  <c r="L955" i="25"/>
  <c r="L954" i="25"/>
  <c r="L953" i="25"/>
  <c r="L952" i="25"/>
  <c r="L951" i="25"/>
  <c r="L950" i="25"/>
  <c r="L949" i="25"/>
  <c r="L948" i="25"/>
  <c r="L947" i="25"/>
  <c r="L946" i="25"/>
  <c r="L945" i="25"/>
  <c r="L944" i="25"/>
  <c r="L943" i="25"/>
  <c r="L942" i="25"/>
  <c r="L941" i="25"/>
  <c r="L940" i="25"/>
  <c r="L939" i="25"/>
  <c r="L938" i="25"/>
  <c r="L937" i="25"/>
  <c r="L936" i="25"/>
  <c r="L935" i="25"/>
  <c r="L934" i="25"/>
  <c r="L933" i="25"/>
  <c r="L932" i="25"/>
  <c r="L931" i="25"/>
  <c r="L930" i="25"/>
  <c r="L929" i="25"/>
  <c r="L928" i="25"/>
  <c r="L927" i="25"/>
  <c r="L926" i="25"/>
  <c r="L925" i="25"/>
  <c r="L924" i="25"/>
  <c r="L923" i="25"/>
  <c r="L922" i="25"/>
  <c r="L921" i="25"/>
  <c r="L920" i="25"/>
  <c r="L919" i="25"/>
  <c r="L918" i="25"/>
  <c r="L917" i="25"/>
  <c r="L916" i="25"/>
  <c r="L915" i="25"/>
  <c r="L914" i="25"/>
  <c r="L913" i="25"/>
  <c r="L912" i="25"/>
  <c r="L911" i="25"/>
  <c r="L910" i="25"/>
  <c r="L909" i="25"/>
  <c r="L908" i="25"/>
  <c r="L907" i="25"/>
  <c r="L906" i="25"/>
  <c r="L905" i="25"/>
  <c r="L904" i="25"/>
  <c r="L903" i="25"/>
  <c r="L902" i="25"/>
  <c r="L901" i="25"/>
  <c r="L900" i="25"/>
  <c r="L899" i="25"/>
  <c r="L898" i="25"/>
  <c r="L897" i="25"/>
  <c r="L896" i="25"/>
  <c r="L895" i="25"/>
  <c r="L894" i="25"/>
  <c r="L893" i="25"/>
  <c r="L892" i="25"/>
  <c r="L891" i="25"/>
  <c r="L890" i="25"/>
  <c r="L889" i="25"/>
  <c r="L888" i="25"/>
  <c r="L887" i="25"/>
  <c r="L886" i="25"/>
  <c r="L885" i="25"/>
  <c r="L884" i="25"/>
  <c r="L883" i="25"/>
  <c r="L882" i="25"/>
  <c r="L881" i="25"/>
  <c r="L880" i="25"/>
  <c r="L879" i="25"/>
  <c r="L878" i="25"/>
  <c r="L877" i="25"/>
  <c r="L876" i="25"/>
  <c r="L875" i="25"/>
  <c r="L874" i="25"/>
  <c r="L873" i="25"/>
  <c r="L872" i="25"/>
  <c r="L871" i="25"/>
  <c r="L870" i="25"/>
  <c r="L869" i="25"/>
  <c r="L868" i="25"/>
  <c r="L867" i="25"/>
  <c r="L866" i="25"/>
  <c r="L865" i="25"/>
  <c r="L864" i="25"/>
  <c r="L863" i="25"/>
  <c r="L862" i="25"/>
  <c r="L861" i="25"/>
  <c r="L860" i="25"/>
  <c r="L859" i="25"/>
  <c r="L858" i="25"/>
  <c r="L857" i="25"/>
  <c r="L856" i="25"/>
  <c r="L855" i="25"/>
  <c r="L854" i="25"/>
  <c r="L853" i="25"/>
  <c r="L852" i="25"/>
  <c r="L851" i="25"/>
  <c r="L850" i="25"/>
  <c r="L849" i="25"/>
  <c r="L848" i="25"/>
  <c r="L847" i="25"/>
  <c r="L846" i="25"/>
  <c r="L845" i="25"/>
  <c r="L844" i="25"/>
  <c r="L843" i="25"/>
  <c r="L842" i="25"/>
  <c r="L841" i="25"/>
  <c r="L840" i="25"/>
  <c r="L839" i="25"/>
  <c r="L838" i="25"/>
  <c r="L837" i="25"/>
  <c r="L836" i="25"/>
  <c r="L835" i="25"/>
  <c r="L834" i="25"/>
  <c r="L833" i="25"/>
  <c r="L832" i="25"/>
  <c r="L831" i="25"/>
  <c r="L830" i="25"/>
  <c r="L829" i="25"/>
  <c r="L828" i="25"/>
  <c r="L827" i="25"/>
  <c r="L826" i="25"/>
  <c r="L825" i="25"/>
  <c r="L824" i="25"/>
  <c r="L823" i="25"/>
  <c r="L822" i="25"/>
  <c r="L821" i="25"/>
  <c r="L820" i="25"/>
  <c r="L819" i="25"/>
  <c r="L818" i="25"/>
  <c r="L817" i="25"/>
  <c r="L816" i="25"/>
  <c r="L815" i="25"/>
  <c r="L814" i="25"/>
  <c r="L813" i="25"/>
  <c r="L812" i="25"/>
  <c r="L811" i="25"/>
  <c r="L810" i="25"/>
  <c r="L809" i="25"/>
  <c r="L808" i="25"/>
  <c r="L807" i="25"/>
  <c r="L806" i="25"/>
  <c r="L805" i="25"/>
  <c r="L804" i="25"/>
  <c r="L803" i="25"/>
  <c r="L802" i="25"/>
  <c r="L801" i="25"/>
  <c r="L800" i="25"/>
  <c r="L799" i="25"/>
  <c r="L798" i="25"/>
  <c r="L797" i="25"/>
  <c r="L796" i="25"/>
  <c r="L795" i="25"/>
  <c r="L794" i="25"/>
  <c r="L793" i="25"/>
  <c r="L792" i="25"/>
  <c r="L791" i="25"/>
  <c r="L790" i="25"/>
  <c r="L789" i="25"/>
  <c r="L788" i="25"/>
  <c r="L787" i="25"/>
  <c r="L786" i="25"/>
  <c r="L785" i="25"/>
  <c r="L784" i="25"/>
  <c r="L783" i="25"/>
  <c r="L782" i="25"/>
  <c r="L781" i="25"/>
  <c r="L780" i="25"/>
  <c r="L779" i="25"/>
  <c r="L778" i="25"/>
  <c r="L777" i="25"/>
  <c r="L776" i="25"/>
  <c r="L775" i="25"/>
  <c r="L774" i="25"/>
  <c r="L773" i="25"/>
  <c r="L772" i="25"/>
  <c r="L771" i="25"/>
  <c r="L770" i="25"/>
  <c r="L769" i="25"/>
  <c r="L768" i="25"/>
  <c r="L767" i="25"/>
  <c r="L766" i="25"/>
  <c r="L765" i="25"/>
  <c r="L764" i="25"/>
  <c r="L763" i="25"/>
  <c r="L762" i="25"/>
  <c r="L761" i="25"/>
  <c r="L760" i="25"/>
  <c r="L759" i="25"/>
  <c r="L758" i="25"/>
  <c r="L757" i="25"/>
  <c r="L756" i="25"/>
  <c r="L755" i="25"/>
  <c r="L754" i="25"/>
  <c r="L753" i="25"/>
  <c r="L752" i="25"/>
  <c r="L751" i="25"/>
  <c r="L750" i="25"/>
  <c r="L749" i="25"/>
  <c r="L748" i="25"/>
  <c r="L747" i="25"/>
  <c r="L746" i="25"/>
  <c r="L745" i="25"/>
  <c r="L744" i="25"/>
  <c r="L743" i="25"/>
  <c r="L742" i="25"/>
  <c r="L741" i="25"/>
  <c r="L740" i="25"/>
  <c r="L739" i="25"/>
  <c r="L738" i="25"/>
  <c r="L737" i="25"/>
  <c r="L736" i="25"/>
  <c r="L735" i="25"/>
  <c r="L734" i="25"/>
  <c r="L733" i="25"/>
  <c r="L732" i="25"/>
  <c r="L731" i="25"/>
  <c r="L730" i="25"/>
  <c r="L729" i="25"/>
  <c r="L728" i="25"/>
  <c r="L727" i="25"/>
  <c r="L726" i="25"/>
  <c r="L725" i="25"/>
  <c r="L724" i="25"/>
  <c r="L723" i="25"/>
  <c r="L722" i="25"/>
  <c r="L721" i="25"/>
  <c r="L720" i="25"/>
  <c r="L719" i="25"/>
  <c r="L718" i="25"/>
  <c r="L717" i="25"/>
  <c r="L716" i="25"/>
  <c r="L715" i="25"/>
  <c r="L714" i="25"/>
  <c r="L713" i="25"/>
  <c r="L712" i="25"/>
  <c r="L711" i="25"/>
  <c r="L710" i="25"/>
  <c r="L709" i="25"/>
  <c r="L708" i="25"/>
  <c r="L707" i="25"/>
  <c r="L706" i="25"/>
  <c r="L705" i="25"/>
  <c r="L704" i="25"/>
  <c r="L703" i="25"/>
  <c r="L702" i="25"/>
  <c r="L701" i="25"/>
  <c r="L700" i="25"/>
  <c r="L699" i="25"/>
  <c r="L698" i="25"/>
  <c r="L697" i="25"/>
  <c r="L696" i="25"/>
  <c r="L695" i="25"/>
  <c r="L694" i="25"/>
  <c r="L693" i="25"/>
  <c r="L692" i="25"/>
  <c r="L691" i="25"/>
  <c r="L690" i="25"/>
  <c r="L689" i="25"/>
  <c r="L688" i="25"/>
  <c r="L687" i="25"/>
  <c r="L686" i="25"/>
  <c r="L685" i="25"/>
  <c r="L684" i="25"/>
  <c r="L683" i="25"/>
  <c r="L682" i="25"/>
  <c r="L681" i="25"/>
  <c r="L680" i="25"/>
  <c r="L679" i="25"/>
  <c r="L678" i="25"/>
  <c r="L677" i="25"/>
  <c r="L676" i="25"/>
  <c r="L675" i="25"/>
  <c r="L674" i="25"/>
  <c r="L673" i="25"/>
  <c r="L672" i="25"/>
  <c r="L671" i="25"/>
  <c r="L670" i="25"/>
  <c r="L669" i="25"/>
  <c r="L668" i="25"/>
  <c r="L667" i="25"/>
  <c r="L666" i="25"/>
  <c r="L665" i="25"/>
  <c r="L664" i="25"/>
  <c r="L663" i="25"/>
  <c r="L662" i="25"/>
  <c r="L661" i="25"/>
  <c r="L660" i="25"/>
  <c r="L659" i="25"/>
  <c r="L658" i="25"/>
  <c r="L657" i="25"/>
  <c r="L656" i="25"/>
  <c r="L655" i="25"/>
  <c r="L654" i="25"/>
  <c r="L653" i="25"/>
  <c r="L652" i="25"/>
  <c r="L651" i="25"/>
  <c r="L650" i="25"/>
  <c r="L649" i="25"/>
  <c r="L648" i="25"/>
  <c r="L647" i="25"/>
  <c r="L646" i="25"/>
  <c r="L645" i="25"/>
  <c r="L644" i="25"/>
  <c r="L643" i="25"/>
  <c r="L642" i="25"/>
  <c r="L641" i="25"/>
  <c r="L640" i="25"/>
  <c r="L639" i="25"/>
  <c r="L638" i="25"/>
  <c r="L637" i="25"/>
  <c r="L636" i="25"/>
  <c r="L635" i="25"/>
  <c r="L634" i="25"/>
  <c r="L633" i="25"/>
  <c r="L632" i="25"/>
  <c r="L631" i="25"/>
  <c r="L630" i="25"/>
  <c r="L629" i="25"/>
  <c r="L628" i="25"/>
  <c r="L627" i="25"/>
  <c r="L626" i="25"/>
  <c r="L625" i="25"/>
  <c r="L624" i="25"/>
  <c r="L623" i="25"/>
  <c r="L622" i="25"/>
  <c r="L621" i="25"/>
  <c r="L620" i="25"/>
  <c r="L619" i="25"/>
  <c r="L618" i="25"/>
  <c r="L617" i="25"/>
  <c r="L616" i="25"/>
  <c r="L615" i="25"/>
  <c r="L614" i="25"/>
  <c r="L613" i="25"/>
  <c r="L612" i="25"/>
  <c r="L611" i="25"/>
  <c r="L610" i="25"/>
  <c r="L609" i="25"/>
  <c r="L608" i="25"/>
  <c r="L607" i="25"/>
  <c r="L606" i="25"/>
  <c r="L605" i="25"/>
  <c r="L604" i="25"/>
  <c r="L603" i="25"/>
  <c r="L602" i="25"/>
  <c r="L601" i="25"/>
  <c r="L600" i="25"/>
  <c r="L599" i="25"/>
  <c r="L598" i="25"/>
  <c r="L597" i="25"/>
  <c r="L596" i="25"/>
  <c r="L595" i="25"/>
  <c r="L594" i="25"/>
  <c r="L593" i="25"/>
  <c r="L592" i="25"/>
  <c r="L591" i="25"/>
  <c r="L590" i="25"/>
  <c r="L589" i="25"/>
  <c r="L588" i="25"/>
  <c r="L587" i="25"/>
  <c r="L586" i="25"/>
  <c r="L585" i="25"/>
  <c r="L584" i="25"/>
  <c r="L583" i="25"/>
  <c r="L582" i="25"/>
  <c r="L581" i="25"/>
  <c r="L580" i="25"/>
  <c r="L579" i="25"/>
  <c r="L578" i="25"/>
  <c r="L577" i="25"/>
  <c r="L576" i="25"/>
  <c r="L575" i="25"/>
  <c r="L574" i="25"/>
  <c r="L573" i="25"/>
  <c r="L572" i="25"/>
  <c r="L571" i="25"/>
  <c r="L570" i="25"/>
  <c r="L569" i="25"/>
  <c r="L568" i="25"/>
  <c r="L567" i="25"/>
  <c r="L566" i="25"/>
  <c r="L565" i="25"/>
  <c r="L564" i="25"/>
  <c r="L563" i="25"/>
  <c r="L562" i="25"/>
  <c r="L561" i="25"/>
  <c r="L560" i="25"/>
  <c r="L559" i="25"/>
  <c r="L558" i="25"/>
  <c r="L557" i="25"/>
  <c r="L556" i="25"/>
  <c r="L555" i="25"/>
  <c r="L554" i="25"/>
  <c r="L553" i="25"/>
  <c r="L552" i="25"/>
  <c r="L551" i="25"/>
  <c r="L550" i="25"/>
  <c r="L549" i="25"/>
  <c r="L548" i="25"/>
  <c r="L547" i="25"/>
  <c r="L546" i="25"/>
  <c r="L545" i="25"/>
  <c r="L544" i="25"/>
  <c r="L543" i="25"/>
  <c r="L542" i="25"/>
  <c r="L541" i="25"/>
  <c r="L540" i="25"/>
  <c r="L539" i="25"/>
  <c r="L538" i="25"/>
  <c r="L537" i="25"/>
  <c r="L536" i="25"/>
  <c r="L535" i="25"/>
  <c r="L534" i="25"/>
  <c r="L533" i="25"/>
  <c r="L532" i="25"/>
  <c r="L531" i="25"/>
  <c r="L530" i="25"/>
  <c r="L529" i="25"/>
  <c r="L528" i="25"/>
  <c r="L527" i="25"/>
  <c r="L526" i="25"/>
  <c r="L525" i="25"/>
  <c r="L524" i="25"/>
  <c r="L523" i="25"/>
  <c r="L522" i="25"/>
  <c r="L521" i="25"/>
  <c r="L520" i="25"/>
  <c r="L519" i="25"/>
  <c r="L518" i="25"/>
  <c r="L517" i="25"/>
  <c r="L516" i="25"/>
  <c r="L515" i="25"/>
  <c r="L514" i="25"/>
  <c r="L513" i="25"/>
  <c r="L512" i="25"/>
  <c r="L511" i="25"/>
  <c r="L510" i="25"/>
  <c r="L509" i="25"/>
  <c r="L508" i="25"/>
  <c r="L507" i="25"/>
  <c r="L506" i="25"/>
  <c r="L505" i="25"/>
  <c r="L504" i="25"/>
  <c r="L503" i="25"/>
  <c r="L502" i="25"/>
  <c r="L501" i="25"/>
  <c r="L500" i="25"/>
  <c r="L499" i="25"/>
  <c r="L498" i="25"/>
  <c r="L497" i="25"/>
  <c r="L496" i="25"/>
  <c r="L495" i="25"/>
  <c r="L494" i="25"/>
  <c r="L493" i="25"/>
  <c r="L492" i="25"/>
  <c r="L491" i="25"/>
  <c r="L490" i="25"/>
  <c r="L489" i="25"/>
  <c r="L488" i="25"/>
  <c r="L487" i="25"/>
  <c r="L486" i="25"/>
  <c r="L485" i="25"/>
  <c r="L484" i="25"/>
  <c r="L483" i="25"/>
  <c r="L482" i="25"/>
  <c r="L481" i="25"/>
  <c r="L480" i="25"/>
  <c r="L479" i="25"/>
  <c r="L478" i="25"/>
  <c r="L477" i="25"/>
  <c r="L476" i="25"/>
  <c r="L475" i="25"/>
  <c r="L474" i="25"/>
  <c r="L473" i="25"/>
  <c r="L472" i="25"/>
  <c r="L471" i="25"/>
  <c r="L470" i="25"/>
  <c r="L469" i="25"/>
  <c r="L468" i="25"/>
  <c r="L467" i="25"/>
  <c r="L466" i="25"/>
  <c r="L465" i="25"/>
  <c r="L464" i="25"/>
  <c r="L463" i="25"/>
  <c r="L462" i="25"/>
  <c r="L461" i="25"/>
  <c r="L460" i="25"/>
  <c r="L459" i="25"/>
  <c r="L458" i="25"/>
  <c r="L457" i="25"/>
  <c r="L456" i="25"/>
  <c r="L455" i="25"/>
  <c r="L454" i="25"/>
  <c r="L453" i="25"/>
  <c r="L452" i="25"/>
  <c r="L451" i="25"/>
  <c r="L450" i="25"/>
  <c r="L449" i="25"/>
  <c r="L448" i="25"/>
  <c r="L447" i="25"/>
  <c r="L446" i="25"/>
  <c r="L445" i="25"/>
  <c r="L444" i="25"/>
  <c r="L443" i="25"/>
  <c r="L442" i="25"/>
  <c r="L441" i="25"/>
  <c r="L440" i="25"/>
  <c r="L439" i="25"/>
  <c r="L438" i="25"/>
  <c r="L437" i="25"/>
  <c r="L436" i="25"/>
  <c r="L435" i="25"/>
  <c r="L434" i="25"/>
  <c r="L433" i="25"/>
  <c r="L432" i="25"/>
  <c r="L431" i="25"/>
  <c r="L430" i="25"/>
  <c r="L429" i="25"/>
  <c r="L428" i="25"/>
  <c r="L427" i="25"/>
  <c r="L426" i="25"/>
  <c r="L425" i="25"/>
  <c r="L424" i="25"/>
  <c r="L423" i="25"/>
  <c r="L422" i="25"/>
  <c r="L421" i="25"/>
  <c r="L420" i="25"/>
  <c r="L419" i="25"/>
  <c r="L418" i="25"/>
  <c r="L417" i="25"/>
  <c r="L416" i="25"/>
  <c r="L415" i="25"/>
  <c r="L414" i="25"/>
  <c r="L413" i="25"/>
  <c r="L412" i="25"/>
  <c r="L411" i="25"/>
  <c r="L410" i="25"/>
  <c r="L409" i="25"/>
  <c r="L408" i="25"/>
  <c r="L407" i="25"/>
  <c r="L406" i="25"/>
  <c r="L405" i="25"/>
  <c r="L404" i="25"/>
  <c r="L403" i="25"/>
  <c r="L402" i="25"/>
  <c r="L401" i="25"/>
  <c r="L400" i="25"/>
  <c r="L399" i="25"/>
  <c r="L398" i="25"/>
  <c r="L397" i="25"/>
  <c r="L396" i="25"/>
  <c r="L395" i="25"/>
  <c r="L394" i="25"/>
  <c r="L393" i="25"/>
  <c r="L392" i="25"/>
  <c r="L391" i="25"/>
  <c r="L390" i="25"/>
  <c r="L389" i="25"/>
  <c r="L388" i="25"/>
  <c r="L387" i="25"/>
  <c r="L386" i="25"/>
  <c r="L385" i="25"/>
  <c r="L384" i="25"/>
  <c r="L383" i="25"/>
  <c r="L382" i="25"/>
  <c r="L381" i="25"/>
  <c r="L380" i="25"/>
  <c r="L379" i="25"/>
  <c r="L378" i="25"/>
  <c r="L377" i="25"/>
  <c r="L376" i="25"/>
  <c r="L375" i="25"/>
  <c r="L374" i="25"/>
  <c r="L373" i="25"/>
  <c r="L372" i="25"/>
  <c r="L371" i="25"/>
  <c r="L370" i="25"/>
  <c r="L369" i="25"/>
  <c r="L368" i="25"/>
  <c r="L367" i="25"/>
  <c r="L366" i="25"/>
  <c r="L365" i="25"/>
  <c r="L364" i="25"/>
  <c r="L363" i="25"/>
  <c r="L362" i="25"/>
  <c r="L361" i="25"/>
  <c r="L360" i="25"/>
  <c r="L359" i="25"/>
  <c r="L358" i="25"/>
  <c r="L357" i="25"/>
  <c r="L356" i="25"/>
  <c r="L355" i="25"/>
  <c r="L354" i="25"/>
  <c r="L353" i="25"/>
  <c r="L352" i="25"/>
  <c r="L351" i="25"/>
  <c r="L350" i="25"/>
  <c r="L349" i="25"/>
  <c r="L348" i="25"/>
  <c r="L347" i="25"/>
  <c r="L346" i="25"/>
  <c r="L345" i="25"/>
  <c r="L344" i="25"/>
  <c r="L343" i="25"/>
  <c r="L342" i="25"/>
  <c r="L341" i="25"/>
  <c r="L340" i="25"/>
  <c r="L339" i="25"/>
  <c r="L338" i="25"/>
  <c r="L337" i="25"/>
  <c r="L336" i="25"/>
  <c r="L335" i="25"/>
  <c r="L334" i="25"/>
  <c r="L333" i="25"/>
  <c r="L332" i="25"/>
  <c r="L331" i="25"/>
  <c r="L330" i="25"/>
  <c r="L329" i="25"/>
  <c r="L328" i="25"/>
  <c r="L327" i="25"/>
  <c r="L326" i="25"/>
  <c r="L325" i="25"/>
  <c r="L324" i="25"/>
  <c r="L323" i="25"/>
  <c r="L322" i="25"/>
  <c r="L321" i="25"/>
  <c r="L320" i="25"/>
  <c r="L319" i="25"/>
  <c r="L318" i="25"/>
  <c r="L317" i="25"/>
  <c r="L316" i="25"/>
  <c r="L315" i="25"/>
  <c r="L314" i="25"/>
  <c r="L313" i="25"/>
  <c r="L312" i="25"/>
  <c r="L311" i="25"/>
  <c r="L310" i="25"/>
  <c r="L309" i="25"/>
  <c r="L308" i="25"/>
  <c r="L307" i="25"/>
  <c r="L306" i="25"/>
  <c r="L305" i="25"/>
  <c r="L304" i="25"/>
  <c r="L303" i="25"/>
  <c r="L302" i="25"/>
  <c r="L301" i="25"/>
  <c r="L300" i="25"/>
  <c r="L299" i="25"/>
  <c r="L298" i="25"/>
  <c r="L297" i="25"/>
  <c r="L296" i="25"/>
  <c r="L295" i="25"/>
  <c r="L294" i="25"/>
  <c r="L293" i="25"/>
  <c r="L292" i="25"/>
  <c r="L291" i="25"/>
  <c r="L290" i="25"/>
  <c r="L289" i="25"/>
  <c r="L288" i="25"/>
  <c r="L287" i="25"/>
  <c r="L286" i="25"/>
  <c r="L285" i="25"/>
  <c r="L284" i="25"/>
  <c r="L283" i="25"/>
  <c r="L282" i="25"/>
  <c r="L281" i="25"/>
  <c r="L280" i="25"/>
  <c r="L279" i="25"/>
  <c r="L278" i="25"/>
  <c r="L277" i="25"/>
  <c r="L276" i="25"/>
  <c r="L275" i="25"/>
  <c r="L274" i="25"/>
  <c r="L273" i="25"/>
  <c r="L272" i="25"/>
  <c r="L271" i="25"/>
  <c r="L270" i="25"/>
  <c r="L269" i="25"/>
  <c r="L268" i="25"/>
  <c r="L267" i="25"/>
  <c r="L266" i="25"/>
  <c r="L265" i="25"/>
  <c r="L264" i="25"/>
  <c r="L263" i="25"/>
  <c r="L262" i="25"/>
  <c r="L261" i="25"/>
  <c r="L260" i="25"/>
  <c r="L259" i="25"/>
  <c r="L258" i="25"/>
  <c r="L257" i="25"/>
  <c r="L256" i="25"/>
  <c r="L255" i="25"/>
  <c r="L254" i="25"/>
  <c r="L253" i="25"/>
  <c r="L252" i="25"/>
  <c r="L251" i="25"/>
  <c r="L250" i="25"/>
  <c r="L249" i="25"/>
  <c r="L248" i="25"/>
  <c r="L247" i="25"/>
  <c r="L246" i="25"/>
  <c r="L245" i="25"/>
  <c r="L244" i="25"/>
  <c r="L243" i="25"/>
  <c r="L242" i="25"/>
  <c r="L241" i="25"/>
  <c r="L240" i="25"/>
  <c r="L239" i="25"/>
  <c r="L238" i="25"/>
  <c r="L237" i="25"/>
  <c r="L236" i="25"/>
  <c r="L235" i="25"/>
  <c r="L234" i="25"/>
  <c r="L233" i="25"/>
  <c r="L232" i="25"/>
  <c r="L231" i="25"/>
  <c r="L230" i="25"/>
  <c r="L229" i="25"/>
  <c r="L228" i="25"/>
  <c r="L227" i="25"/>
  <c r="L226" i="25"/>
  <c r="L225" i="25"/>
  <c r="L224" i="25"/>
  <c r="L223" i="25"/>
  <c r="L222" i="25"/>
  <c r="L221" i="25"/>
  <c r="L220" i="25"/>
  <c r="L219" i="25"/>
  <c r="L218" i="25"/>
  <c r="L217" i="25"/>
  <c r="L216" i="25"/>
  <c r="L215" i="25"/>
  <c r="L214" i="25"/>
  <c r="L213" i="25"/>
  <c r="L212" i="25"/>
  <c r="L211" i="25"/>
  <c r="L210" i="25"/>
  <c r="L209" i="25"/>
  <c r="L208" i="25"/>
  <c r="L207" i="25"/>
  <c r="L206" i="25"/>
  <c r="L205" i="25"/>
  <c r="L204" i="25"/>
  <c r="L203" i="25"/>
  <c r="L202" i="25"/>
  <c r="L201" i="25"/>
  <c r="L200" i="25"/>
  <c r="L199" i="25"/>
  <c r="L198" i="25"/>
  <c r="L197" i="25"/>
  <c r="L196" i="25"/>
  <c r="L195" i="25"/>
  <c r="L194" i="25"/>
  <c r="L193" i="25"/>
  <c r="L192" i="25"/>
  <c r="L191" i="25"/>
  <c r="L190" i="25"/>
  <c r="L189" i="25"/>
  <c r="L188" i="25"/>
  <c r="L187" i="25"/>
  <c r="L186" i="25"/>
  <c r="L185" i="25"/>
  <c r="L184" i="25"/>
  <c r="L183" i="25"/>
  <c r="L182" i="25"/>
  <c r="L181" i="25"/>
  <c r="L180" i="25"/>
  <c r="L179" i="25"/>
  <c r="L178" i="25"/>
  <c r="L177" i="25"/>
  <c r="L176" i="25"/>
  <c r="L175" i="25"/>
  <c r="L174" i="25"/>
  <c r="L173" i="25"/>
  <c r="L172" i="25"/>
  <c r="L171" i="25"/>
  <c r="L170" i="25"/>
  <c r="L169" i="25"/>
  <c r="L168" i="25"/>
  <c r="L167" i="25"/>
  <c r="L166" i="25"/>
  <c r="L165" i="25"/>
  <c r="L164" i="25"/>
  <c r="L163" i="25"/>
  <c r="L162" i="25"/>
  <c r="L161" i="25"/>
  <c r="L160" i="25"/>
  <c r="L159" i="25"/>
  <c r="L158" i="25"/>
  <c r="L157" i="25"/>
  <c r="L156" i="25"/>
  <c r="L155" i="25"/>
  <c r="L154" i="25"/>
  <c r="L153" i="25"/>
  <c r="L152" i="25"/>
  <c r="L151" i="25"/>
  <c r="L150" i="25"/>
  <c r="L149" i="25"/>
  <c r="L148" i="25"/>
  <c r="L147" i="25"/>
  <c r="L146" i="25"/>
  <c r="L145" i="25"/>
  <c r="L144" i="25"/>
  <c r="L143" i="25"/>
  <c r="L142" i="25"/>
  <c r="L141" i="25"/>
  <c r="L140" i="25"/>
  <c r="L139" i="25"/>
  <c r="L138" i="25"/>
  <c r="L137" i="25"/>
  <c r="L136" i="25"/>
  <c r="L135" i="25"/>
  <c r="L134" i="25"/>
  <c r="L133" i="25"/>
  <c r="L132" i="25"/>
  <c r="L131" i="25"/>
  <c r="L130" i="25"/>
  <c r="L129" i="25"/>
  <c r="L128" i="25"/>
  <c r="L127" i="25"/>
  <c r="L126" i="25"/>
  <c r="L125" i="25"/>
  <c r="L124" i="25"/>
  <c r="L123" i="25"/>
  <c r="L122" i="25"/>
  <c r="L121" i="25"/>
  <c r="L120" i="25"/>
  <c r="L119" i="25"/>
  <c r="L118" i="25"/>
  <c r="L117" i="25"/>
  <c r="L116" i="25"/>
  <c r="L115" i="25"/>
  <c r="L114" i="25"/>
  <c r="L113" i="25"/>
  <c r="L112" i="25"/>
  <c r="L111" i="25"/>
  <c r="L110" i="25"/>
  <c r="L109" i="25"/>
  <c r="L108" i="25"/>
  <c r="L107" i="25"/>
  <c r="L106" i="25"/>
  <c r="L105" i="25"/>
  <c r="L104" i="25"/>
  <c r="L103" i="25"/>
  <c r="L102" i="25"/>
  <c r="L101" i="25"/>
  <c r="L100" i="25"/>
  <c r="L99" i="25"/>
  <c r="L98" i="25"/>
  <c r="L97" i="25"/>
  <c r="L96" i="25"/>
  <c r="L95" i="25"/>
  <c r="L94" i="25"/>
  <c r="L93" i="25"/>
  <c r="L92" i="25"/>
  <c r="L91" i="25"/>
  <c r="L90" i="25"/>
  <c r="L89" i="25"/>
  <c r="L88" i="25"/>
  <c r="L87" i="25"/>
  <c r="L86" i="25"/>
  <c r="L85" i="25"/>
  <c r="L84" i="25"/>
  <c r="L83" i="25"/>
  <c r="L82" i="25"/>
  <c r="L81" i="25"/>
  <c r="L80" i="25"/>
  <c r="L79" i="25"/>
  <c r="L78" i="25"/>
  <c r="L77" i="25"/>
  <c r="L76" i="25"/>
  <c r="L75" i="25"/>
  <c r="L74" i="25"/>
  <c r="L73" i="25"/>
  <c r="L72" i="25"/>
  <c r="L71" i="25"/>
  <c r="L70" i="25"/>
  <c r="L69" i="25"/>
  <c r="L68" i="25"/>
  <c r="L67" i="25"/>
  <c r="L66" i="25"/>
  <c r="L65" i="25"/>
  <c r="L64" i="25"/>
  <c r="L63" i="25"/>
  <c r="L62" i="25"/>
  <c r="L61" i="25"/>
  <c r="L60" i="25"/>
  <c r="L59" i="25"/>
  <c r="L58" i="25"/>
  <c r="L57" i="25"/>
  <c r="L56" i="25"/>
  <c r="L55" i="25"/>
  <c r="L54" i="25"/>
  <c r="L53" i="25"/>
  <c r="L52" i="25"/>
  <c r="L51" i="25"/>
  <c r="L50" i="25"/>
  <c r="L49" i="25"/>
  <c r="L48" i="25"/>
  <c r="L47" i="25"/>
  <c r="L46" i="25"/>
  <c r="L45" i="25"/>
  <c r="L44" i="25"/>
  <c r="L43" i="25"/>
  <c r="L42" i="25"/>
  <c r="L41" i="25"/>
  <c r="L40" i="25"/>
  <c r="L39" i="25"/>
  <c r="L38" i="25"/>
  <c r="L37" i="25"/>
  <c r="L36" i="25"/>
  <c r="L35" i="25"/>
  <c r="L34" i="25"/>
  <c r="L33" i="25"/>
  <c r="L32" i="25"/>
  <c r="L31" i="25"/>
  <c r="L30" i="25"/>
  <c r="L29" i="25"/>
  <c r="L28" i="25"/>
  <c r="L27" i="25"/>
  <c r="L26" i="25"/>
  <c r="L25" i="25"/>
  <c r="L24" i="25"/>
  <c r="L23" i="25"/>
  <c r="L22" i="25"/>
  <c r="L21" i="25"/>
  <c r="L20" i="25"/>
  <c r="L19" i="25"/>
  <c r="L18" i="25"/>
  <c r="L17" i="25"/>
  <c r="L16" i="25"/>
  <c r="K3466" i="25"/>
  <c r="K3465" i="25"/>
  <c r="K3464" i="25"/>
  <c r="K3463" i="25"/>
  <c r="K3462" i="25"/>
  <c r="K3461" i="25"/>
  <c r="K3460" i="25"/>
  <c r="K3459" i="25"/>
  <c r="K3458" i="25"/>
  <c r="K3457" i="25"/>
  <c r="K3456" i="25"/>
  <c r="K3455" i="25"/>
  <c r="K3454" i="25"/>
  <c r="K3453" i="25"/>
  <c r="K3452" i="25"/>
  <c r="K3451" i="25"/>
  <c r="K3450" i="25"/>
  <c r="K3449" i="25"/>
  <c r="K3448" i="25"/>
  <c r="K3447" i="25"/>
  <c r="K3446" i="25"/>
  <c r="K3445" i="25"/>
  <c r="K3444" i="25"/>
  <c r="K3443" i="25"/>
  <c r="K3442" i="25"/>
  <c r="K3441" i="25"/>
  <c r="K3440" i="25"/>
  <c r="K3439" i="25"/>
  <c r="K3438" i="25"/>
  <c r="K3437" i="25"/>
  <c r="K3436" i="25"/>
  <c r="K3435" i="25"/>
  <c r="K3434" i="25"/>
  <c r="K3433" i="25"/>
  <c r="K3432" i="25"/>
  <c r="K3431" i="25"/>
  <c r="K3430" i="25"/>
  <c r="K3429" i="25"/>
  <c r="K3428" i="25"/>
  <c r="K3427" i="25"/>
  <c r="K3426" i="25"/>
  <c r="K3425" i="25"/>
  <c r="K3424" i="25"/>
  <c r="K3423" i="25"/>
  <c r="K3422" i="25"/>
  <c r="K3421" i="25"/>
  <c r="K3420" i="25"/>
  <c r="K3419" i="25"/>
  <c r="K3418" i="25"/>
  <c r="K3417" i="25"/>
  <c r="K3416" i="25"/>
  <c r="K3415" i="25"/>
  <c r="K3414" i="25"/>
  <c r="K3413" i="25"/>
  <c r="K3412" i="25"/>
  <c r="K3411" i="25"/>
  <c r="K3410" i="25"/>
  <c r="K3409" i="25"/>
  <c r="K3408" i="25"/>
  <c r="K3407" i="25"/>
  <c r="K3406" i="25"/>
  <c r="K3405" i="25"/>
  <c r="K3404" i="25"/>
  <c r="K3403" i="25"/>
  <c r="K3402" i="25"/>
  <c r="K3401" i="25"/>
  <c r="K3400" i="25"/>
  <c r="K3399" i="25"/>
  <c r="K3398" i="25"/>
  <c r="K3397" i="25"/>
  <c r="K3396" i="25"/>
  <c r="K3395" i="25"/>
  <c r="K3394" i="25"/>
  <c r="K3393" i="25"/>
  <c r="K3392" i="25"/>
  <c r="K3391" i="25"/>
  <c r="K3390" i="25"/>
  <c r="K3389" i="25"/>
  <c r="K3388" i="25"/>
  <c r="K3387" i="25"/>
  <c r="K3386" i="25"/>
  <c r="K3385" i="25"/>
  <c r="K3384" i="25"/>
  <c r="K3383" i="25"/>
  <c r="K3382" i="25"/>
  <c r="K3381" i="25"/>
  <c r="K3380" i="25"/>
  <c r="K3379" i="25"/>
  <c r="K3378" i="25"/>
  <c r="K3377" i="25"/>
  <c r="K3376" i="25"/>
  <c r="K3375" i="25"/>
  <c r="K3374" i="25"/>
  <c r="K3373" i="25"/>
  <c r="K3372" i="25"/>
  <c r="K3371" i="25"/>
  <c r="K3370" i="25"/>
  <c r="K3369" i="25"/>
  <c r="K3368" i="25"/>
  <c r="K3367" i="25"/>
  <c r="K3366" i="25"/>
  <c r="K3365" i="25"/>
  <c r="K3364" i="25"/>
  <c r="K3363" i="25"/>
  <c r="K3362" i="25"/>
  <c r="K3361" i="25"/>
  <c r="K3360" i="25"/>
  <c r="K3359" i="25"/>
  <c r="K3358" i="25"/>
  <c r="K3357" i="25"/>
  <c r="K3356" i="25"/>
  <c r="K3355" i="25"/>
  <c r="K3354" i="25"/>
  <c r="K3353" i="25"/>
  <c r="K3352" i="25"/>
  <c r="K3351" i="25"/>
  <c r="K3350" i="25"/>
  <c r="K3349" i="25"/>
  <c r="K3348" i="25"/>
  <c r="K3347" i="25"/>
  <c r="K3346" i="25"/>
  <c r="K3345" i="25"/>
  <c r="K3344" i="25"/>
  <c r="K3343" i="25"/>
  <c r="K3342" i="25"/>
  <c r="K3341" i="25"/>
  <c r="K3340" i="25"/>
  <c r="K3339" i="25"/>
  <c r="K3338" i="25"/>
  <c r="K3337" i="25"/>
  <c r="K3336" i="25"/>
  <c r="K3335" i="25"/>
  <c r="K3334" i="25"/>
  <c r="K3333" i="25"/>
  <c r="K3332" i="25"/>
  <c r="K3331" i="25"/>
  <c r="K3330" i="25"/>
  <c r="K3329" i="25"/>
  <c r="K3328" i="25"/>
  <c r="K3327" i="25"/>
  <c r="K3326" i="25"/>
  <c r="K3325" i="25"/>
  <c r="K3324" i="25"/>
  <c r="K3323" i="25"/>
  <c r="K3322" i="25"/>
  <c r="K3321" i="25"/>
  <c r="K3320" i="25"/>
  <c r="K3319" i="25"/>
  <c r="K3318" i="25"/>
  <c r="K3317" i="25"/>
  <c r="K3316" i="25"/>
  <c r="K3315" i="25"/>
  <c r="K3314" i="25"/>
  <c r="K3313" i="25"/>
  <c r="K3312" i="25"/>
  <c r="K3311" i="25"/>
  <c r="K3310" i="25"/>
  <c r="K3309" i="25"/>
  <c r="K3308" i="25"/>
  <c r="K3307" i="25"/>
  <c r="K3306" i="25"/>
  <c r="K3305" i="25"/>
  <c r="K3304" i="25"/>
  <c r="K3303" i="25"/>
  <c r="K3302" i="25"/>
  <c r="K3301" i="25"/>
  <c r="K3300" i="25"/>
  <c r="K3299" i="25"/>
  <c r="K3298" i="25"/>
  <c r="K3297" i="25"/>
  <c r="K3296" i="25"/>
  <c r="K3295" i="25"/>
  <c r="K3294" i="25"/>
  <c r="K3293" i="25"/>
  <c r="K3292" i="25"/>
  <c r="K3291" i="25"/>
  <c r="K3290" i="25"/>
  <c r="K3289" i="25"/>
  <c r="K3288" i="25"/>
  <c r="K3287" i="25"/>
  <c r="K3286" i="25"/>
  <c r="K3285" i="25"/>
  <c r="K3284" i="25"/>
  <c r="K3283" i="25"/>
  <c r="K3282" i="25"/>
  <c r="K3281" i="25"/>
  <c r="K3280" i="25"/>
  <c r="K3279" i="25"/>
  <c r="K3278" i="25"/>
  <c r="K3277" i="25"/>
  <c r="K3276" i="25"/>
  <c r="K3275" i="25"/>
  <c r="K3274" i="25"/>
  <c r="K3273" i="25"/>
  <c r="K3272" i="25"/>
  <c r="K3271" i="25"/>
  <c r="K3270" i="25"/>
  <c r="K3269" i="25"/>
  <c r="K3268" i="25"/>
  <c r="K3267" i="25"/>
  <c r="K3266" i="25"/>
  <c r="K3265" i="25"/>
  <c r="K3264" i="25"/>
  <c r="K3263" i="25"/>
  <c r="K3262" i="25"/>
  <c r="K3261" i="25"/>
  <c r="K3260" i="25"/>
  <c r="K3259" i="25"/>
  <c r="K3258" i="25"/>
  <c r="K3257" i="25"/>
  <c r="K3256" i="25"/>
  <c r="K3255" i="25"/>
  <c r="K3254" i="25"/>
  <c r="K3253" i="25"/>
  <c r="K3252" i="25"/>
  <c r="K3251" i="25"/>
  <c r="K3250" i="25"/>
  <c r="K3249" i="25"/>
  <c r="K3248" i="25"/>
  <c r="K3247" i="25"/>
  <c r="K3246" i="25"/>
  <c r="K3245" i="25"/>
  <c r="K3244" i="25"/>
  <c r="K3243" i="25"/>
  <c r="K3242" i="25"/>
  <c r="K3241" i="25"/>
  <c r="K3240" i="25"/>
  <c r="K3239" i="25"/>
  <c r="K3238" i="25"/>
  <c r="K3237" i="25"/>
  <c r="K3236" i="25"/>
  <c r="K3235" i="25"/>
  <c r="K3234" i="25"/>
  <c r="K3233" i="25"/>
  <c r="K3232" i="25"/>
  <c r="K3231" i="25"/>
  <c r="K3230" i="25"/>
  <c r="K3229" i="25"/>
  <c r="K3228" i="25"/>
  <c r="K3227" i="25"/>
  <c r="K3226" i="25"/>
  <c r="K3225" i="25"/>
  <c r="K3224" i="25"/>
  <c r="K3223" i="25"/>
  <c r="K3222" i="25"/>
  <c r="K3221" i="25"/>
  <c r="K3220" i="25"/>
  <c r="K3219" i="25"/>
  <c r="K3218" i="25"/>
  <c r="K3217" i="25"/>
  <c r="K3216" i="25"/>
  <c r="K3215" i="25"/>
  <c r="K3214" i="25"/>
  <c r="K3213" i="25"/>
  <c r="K3212" i="25"/>
  <c r="K3211" i="25"/>
  <c r="K3210" i="25"/>
  <c r="K3209" i="25"/>
  <c r="K3208" i="25"/>
  <c r="K3207" i="25"/>
  <c r="K3206" i="25"/>
  <c r="K3205" i="25"/>
  <c r="K3204" i="25"/>
  <c r="K3203" i="25"/>
  <c r="K3202" i="25"/>
  <c r="K3201" i="25"/>
  <c r="K3200" i="25"/>
  <c r="K3199" i="25"/>
  <c r="K3198" i="25"/>
  <c r="K3197" i="25"/>
  <c r="K3196" i="25"/>
  <c r="K3195" i="25"/>
  <c r="K3194" i="25"/>
  <c r="K3193" i="25"/>
  <c r="K3192" i="25"/>
  <c r="K3191" i="25"/>
  <c r="K3190" i="25"/>
  <c r="K3189" i="25"/>
  <c r="K3188" i="25"/>
  <c r="K3187" i="25"/>
  <c r="K3186" i="25"/>
  <c r="K3185" i="25"/>
  <c r="K3184" i="25"/>
  <c r="K3183" i="25"/>
  <c r="K3182" i="25"/>
  <c r="K3181" i="25"/>
  <c r="K3180" i="25"/>
  <c r="K3179" i="25"/>
  <c r="K3178" i="25"/>
  <c r="K3177" i="25"/>
  <c r="K3176" i="25"/>
  <c r="K3175" i="25"/>
  <c r="K3174" i="25"/>
  <c r="K3173" i="25"/>
  <c r="K3172" i="25"/>
  <c r="K3171" i="25"/>
  <c r="K3170" i="25"/>
  <c r="K3169" i="25"/>
  <c r="K3168" i="25"/>
  <c r="K3167" i="25"/>
  <c r="K3166" i="25"/>
  <c r="K3165" i="25"/>
  <c r="K3164" i="25"/>
  <c r="K3163" i="25"/>
  <c r="K3162" i="25"/>
  <c r="K3161" i="25"/>
  <c r="K3160" i="25"/>
  <c r="K3159" i="25"/>
  <c r="K3158" i="25"/>
  <c r="K3157" i="25"/>
  <c r="K3156" i="25"/>
  <c r="K3155" i="25"/>
  <c r="K3154" i="25"/>
  <c r="K3153" i="25"/>
  <c r="K3152" i="25"/>
  <c r="K3151" i="25"/>
  <c r="K3150" i="25"/>
  <c r="K3149" i="25"/>
  <c r="K3148" i="25"/>
  <c r="K3147" i="25"/>
  <c r="K3146" i="25"/>
  <c r="K3145" i="25"/>
  <c r="K3144" i="25"/>
  <c r="K3143" i="25"/>
  <c r="K3142" i="25"/>
  <c r="K3141" i="25"/>
  <c r="K3140" i="25"/>
  <c r="K3139" i="25"/>
  <c r="K3138" i="25"/>
  <c r="K3137" i="25"/>
  <c r="K3136" i="25"/>
  <c r="K3135" i="25"/>
  <c r="K3134" i="25"/>
  <c r="K3133" i="25"/>
  <c r="K3132" i="25"/>
  <c r="K3131" i="25"/>
  <c r="K3130" i="25"/>
  <c r="K3129" i="25"/>
  <c r="K3128" i="25"/>
  <c r="K3127" i="25"/>
  <c r="K3126" i="25"/>
  <c r="K3125" i="25"/>
  <c r="K3124" i="25"/>
  <c r="K3123" i="25"/>
  <c r="K3122" i="25"/>
  <c r="K3121" i="25"/>
  <c r="K3120" i="25"/>
  <c r="K3119" i="25"/>
  <c r="K3118" i="25"/>
  <c r="K3117" i="25"/>
  <c r="K3116" i="25"/>
  <c r="K3115" i="25"/>
  <c r="K3114" i="25"/>
  <c r="K3113" i="25"/>
  <c r="K3112" i="25"/>
  <c r="K3111" i="25"/>
  <c r="K3110" i="25"/>
  <c r="K3109" i="25"/>
  <c r="K3108" i="25"/>
  <c r="K3107" i="25"/>
  <c r="K3106" i="25"/>
  <c r="K3105" i="25"/>
  <c r="K3104" i="25"/>
  <c r="K3103" i="25"/>
  <c r="K3102" i="25"/>
  <c r="K3101" i="25"/>
  <c r="K3100" i="25"/>
  <c r="K3099" i="25"/>
  <c r="K3098" i="25"/>
  <c r="K3097" i="25"/>
  <c r="K3096" i="25"/>
  <c r="K3095" i="25"/>
  <c r="K3094" i="25"/>
  <c r="K3093" i="25"/>
  <c r="K3092" i="25"/>
  <c r="K3091" i="25"/>
  <c r="K3090" i="25"/>
  <c r="K3089" i="25"/>
  <c r="K3088" i="25"/>
  <c r="K3087" i="25"/>
  <c r="K3086" i="25"/>
  <c r="K3085" i="25"/>
  <c r="K3084" i="25"/>
  <c r="K3083" i="25"/>
  <c r="K3082" i="25"/>
  <c r="K3081" i="25"/>
  <c r="K3080" i="25"/>
  <c r="K3079" i="25"/>
  <c r="K3078" i="25"/>
  <c r="K3077" i="25"/>
  <c r="K3076" i="25"/>
  <c r="K3075" i="25"/>
  <c r="K3074" i="25"/>
  <c r="K3073" i="25"/>
  <c r="K3072" i="25"/>
  <c r="K3071" i="25"/>
  <c r="K3070" i="25"/>
  <c r="K3069" i="25"/>
  <c r="K3068" i="25"/>
  <c r="K3067" i="25"/>
  <c r="K3066" i="25"/>
  <c r="K3065" i="25"/>
  <c r="K3064" i="25"/>
  <c r="K3063" i="25"/>
  <c r="K3062" i="25"/>
  <c r="K3061" i="25"/>
  <c r="K3060" i="25"/>
  <c r="K3059" i="25"/>
  <c r="K3058" i="25"/>
  <c r="K3057" i="25"/>
  <c r="K3056" i="25"/>
  <c r="K3055" i="25"/>
  <c r="K3054" i="25"/>
  <c r="K3053" i="25"/>
  <c r="K3052" i="25"/>
  <c r="K3051" i="25"/>
  <c r="K3050" i="25"/>
  <c r="K3049" i="25"/>
  <c r="K3048" i="25"/>
  <c r="K3047" i="25"/>
  <c r="K3046" i="25"/>
  <c r="K3045" i="25"/>
  <c r="K3044" i="25"/>
  <c r="K3043" i="25"/>
  <c r="K3042" i="25"/>
  <c r="K3041" i="25"/>
  <c r="K3040" i="25"/>
  <c r="K3039" i="25"/>
  <c r="K3038" i="25"/>
  <c r="K3037" i="25"/>
  <c r="K3036" i="25"/>
  <c r="K3035" i="25"/>
  <c r="K3034" i="25"/>
  <c r="K3033" i="25"/>
  <c r="K3032" i="25"/>
  <c r="K3031" i="25"/>
  <c r="K3030" i="25"/>
  <c r="K3029" i="25"/>
  <c r="K3028" i="25"/>
  <c r="K3027" i="25"/>
  <c r="K3026" i="25"/>
  <c r="K3025" i="25"/>
  <c r="K3024" i="25"/>
  <c r="K3023" i="25"/>
  <c r="K3022" i="25"/>
  <c r="K3021" i="25"/>
  <c r="K3020" i="25"/>
  <c r="K3019" i="25"/>
  <c r="K3018" i="25"/>
  <c r="K3017" i="25"/>
  <c r="K3016" i="25"/>
  <c r="K3015" i="25"/>
  <c r="K3014" i="25"/>
  <c r="K3013" i="25"/>
  <c r="K3012" i="25"/>
  <c r="K3011" i="25"/>
  <c r="K3010" i="25"/>
  <c r="K3009" i="25"/>
  <c r="K3008" i="25"/>
  <c r="K3007" i="25"/>
  <c r="K3006" i="25"/>
  <c r="K3005" i="25"/>
  <c r="K3004" i="25"/>
  <c r="K3003" i="25"/>
  <c r="K3002" i="25"/>
  <c r="K3001" i="25"/>
  <c r="K3000" i="25"/>
  <c r="K2999" i="25"/>
  <c r="K2998" i="25"/>
  <c r="K2997" i="25"/>
  <c r="K2996" i="25"/>
  <c r="K2995" i="25"/>
  <c r="K2994" i="25"/>
  <c r="K2993" i="25"/>
  <c r="K2992" i="25"/>
  <c r="K2991" i="25"/>
  <c r="K2990" i="25"/>
  <c r="K2989" i="25"/>
  <c r="K2988" i="25"/>
  <c r="K2987" i="25"/>
  <c r="K2986" i="25"/>
  <c r="K2985" i="25"/>
  <c r="K2984" i="25"/>
  <c r="K2983" i="25"/>
  <c r="K2982" i="25"/>
  <c r="K2981" i="25"/>
  <c r="K2980" i="25"/>
  <c r="K2979" i="25"/>
  <c r="K2978" i="25"/>
  <c r="K2977" i="25"/>
  <c r="K2976" i="25"/>
  <c r="K2975" i="25"/>
  <c r="K2974" i="25"/>
  <c r="K2973" i="25"/>
  <c r="K2972" i="25"/>
  <c r="K2971" i="25"/>
  <c r="K2970" i="25"/>
  <c r="K2969" i="25"/>
  <c r="K2968" i="25"/>
  <c r="K2967" i="25"/>
  <c r="K2966" i="25"/>
  <c r="K2965" i="25"/>
  <c r="K2964" i="25"/>
  <c r="K2963" i="25"/>
  <c r="K2962" i="25"/>
  <c r="K2961" i="25"/>
  <c r="K2960" i="25"/>
  <c r="K2959" i="25"/>
  <c r="K2958" i="25"/>
  <c r="K2957" i="25"/>
  <c r="K2956" i="25"/>
  <c r="K2955" i="25"/>
  <c r="K2954" i="25"/>
  <c r="K2953" i="25"/>
  <c r="K2952" i="25"/>
  <c r="K2951" i="25"/>
  <c r="K2950" i="25"/>
  <c r="K2949" i="25"/>
  <c r="K2948" i="25"/>
  <c r="K2947" i="25"/>
  <c r="K2946" i="25"/>
  <c r="K2945" i="25"/>
  <c r="K2944" i="25"/>
  <c r="K2943" i="25"/>
  <c r="K2942" i="25"/>
  <c r="K2941" i="25"/>
  <c r="K2940" i="25"/>
  <c r="K2939" i="25"/>
  <c r="K2938" i="25"/>
  <c r="K2937" i="25"/>
  <c r="K2936" i="25"/>
  <c r="K2935" i="25"/>
  <c r="K2934" i="25"/>
  <c r="K2933" i="25"/>
  <c r="K2932" i="25"/>
  <c r="K2931" i="25"/>
  <c r="K2930" i="25"/>
  <c r="K2929" i="25"/>
  <c r="K2928" i="25"/>
  <c r="K2927" i="25"/>
  <c r="K2926" i="25"/>
  <c r="K2925" i="25"/>
  <c r="K2924" i="25"/>
  <c r="K2923" i="25"/>
  <c r="K2922" i="25"/>
  <c r="K2921" i="25"/>
  <c r="K2920" i="25"/>
  <c r="K2919" i="25"/>
  <c r="K2918" i="25"/>
  <c r="K2917" i="25"/>
  <c r="K2916" i="25"/>
  <c r="K2915" i="25"/>
  <c r="K2914" i="25"/>
  <c r="K2913" i="25"/>
  <c r="K2912" i="25"/>
  <c r="K2911" i="25"/>
  <c r="K2910" i="25"/>
  <c r="K2909" i="25"/>
  <c r="K2908" i="25"/>
  <c r="K2907" i="25"/>
  <c r="K2906" i="25"/>
  <c r="K2905" i="25"/>
  <c r="K2904" i="25"/>
  <c r="K2903" i="25"/>
  <c r="K2902" i="25"/>
  <c r="K2901" i="25"/>
  <c r="K2900" i="25"/>
  <c r="K2899" i="25"/>
  <c r="K2898" i="25"/>
  <c r="K2897" i="25"/>
  <c r="K2896" i="25"/>
  <c r="K2895" i="25"/>
  <c r="K2894" i="25"/>
  <c r="K2893" i="25"/>
  <c r="K2892" i="25"/>
  <c r="K2891" i="25"/>
  <c r="K2890" i="25"/>
  <c r="K2889" i="25"/>
  <c r="K2888" i="25"/>
  <c r="K2887" i="25"/>
  <c r="K2886" i="25"/>
  <c r="K2885" i="25"/>
  <c r="K2884" i="25"/>
  <c r="K2883" i="25"/>
  <c r="K2882" i="25"/>
  <c r="K2881" i="25"/>
  <c r="K2880" i="25"/>
  <c r="K2879" i="25"/>
  <c r="K2878" i="25"/>
  <c r="K2877" i="25"/>
  <c r="K2876" i="25"/>
  <c r="K2875" i="25"/>
  <c r="K2874" i="25"/>
  <c r="K2873" i="25"/>
  <c r="K2872" i="25"/>
  <c r="K2871" i="25"/>
  <c r="K2870" i="25"/>
  <c r="K2869" i="25"/>
  <c r="K2868" i="25"/>
  <c r="K2867" i="25"/>
  <c r="K2866" i="25"/>
  <c r="K2865" i="25"/>
  <c r="K2864" i="25"/>
  <c r="K2863" i="25"/>
  <c r="K2862" i="25"/>
  <c r="K2861" i="25"/>
  <c r="K2860" i="25"/>
  <c r="K2859" i="25"/>
  <c r="K2858" i="25"/>
  <c r="K2857" i="25"/>
  <c r="K2856" i="25"/>
  <c r="K2855" i="25"/>
  <c r="K2854" i="25"/>
  <c r="K2853" i="25"/>
  <c r="K2852" i="25"/>
  <c r="K2851" i="25"/>
  <c r="K2850" i="25"/>
  <c r="K2849" i="25"/>
  <c r="K2848" i="25"/>
  <c r="K2847" i="25"/>
  <c r="K2846" i="25"/>
  <c r="K2845" i="25"/>
  <c r="K2844" i="25"/>
  <c r="K2843" i="25"/>
  <c r="K2842" i="25"/>
  <c r="K2841" i="25"/>
  <c r="K2840" i="25"/>
  <c r="K2839" i="25"/>
  <c r="K2838" i="25"/>
  <c r="K2837" i="25"/>
  <c r="K2836" i="25"/>
  <c r="K2835" i="25"/>
  <c r="K2834" i="25"/>
  <c r="K2833" i="25"/>
  <c r="K2832" i="25"/>
  <c r="K2831" i="25"/>
  <c r="K2830" i="25"/>
  <c r="K2829" i="25"/>
  <c r="K2828" i="25"/>
  <c r="K2827" i="25"/>
  <c r="K2826" i="25"/>
  <c r="K2825" i="25"/>
  <c r="K2824" i="25"/>
  <c r="K2823" i="25"/>
  <c r="K2822" i="25"/>
  <c r="K2821" i="25"/>
  <c r="K2820" i="25"/>
  <c r="K2819" i="25"/>
  <c r="K2818" i="25"/>
  <c r="K2817" i="25"/>
  <c r="K2816" i="25"/>
  <c r="K2815" i="25"/>
  <c r="K2814" i="25"/>
  <c r="K2813" i="25"/>
  <c r="K2812" i="25"/>
  <c r="K2811" i="25"/>
  <c r="K2810" i="25"/>
  <c r="K2809" i="25"/>
  <c r="K2808" i="25"/>
  <c r="K2807" i="25"/>
  <c r="K2806" i="25"/>
  <c r="K2805" i="25"/>
  <c r="K2804" i="25"/>
  <c r="K2803" i="25"/>
  <c r="K2802" i="25"/>
  <c r="K2801" i="25"/>
  <c r="K2800" i="25"/>
  <c r="K2799" i="25"/>
  <c r="K2798" i="25"/>
  <c r="K2797" i="25"/>
  <c r="K2796" i="25"/>
  <c r="K2795" i="25"/>
  <c r="K2794" i="25"/>
  <c r="K2793" i="25"/>
  <c r="K2792" i="25"/>
  <c r="K2791" i="25"/>
  <c r="K2790" i="25"/>
  <c r="K2789" i="25"/>
  <c r="K2788" i="25"/>
  <c r="K2787" i="25"/>
  <c r="K2786" i="25"/>
  <c r="K2785" i="25"/>
  <c r="K2784" i="25"/>
  <c r="K2783" i="25"/>
  <c r="K2782" i="25"/>
  <c r="K2781" i="25"/>
  <c r="K2780" i="25"/>
  <c r="K2779" i="25"/>
  <c r="K2778" i="25"/>
  <c r="K2777" i="25"/>
  <c r="K2776" i="25"/>
  <c r="K2775" i="25"/>
  <c r="K2774" i="25"/>
  <c r="K2773" i="25"/>
  <c r="K2772" i="25"/>
  <c r="K2771" i="25"/>
  <c r="K2770" i="25"/>
  <c r="K2769" i="25"/>
  <c r="K2768" i="25"/>
  <c r="K2767" i="25"/>
  <c r="K2766" i="25"/>
  <c r="K2765" i="25"/>
  <c r="K2764" i="25"/>
  <c r="K2763" i="25"/>
  <c r="K2762" i="25"/>
  <c r="K2761" i="25"/>
  <c r="K2760" i="25"/>
  <c r="K2759" i="25"/>
  <c r="K2758" i="25"/>
  <c r="K2757" i="25"/>
  <c r="K2756" i="25"/>
  <c r="K2755" i="25"/>
  <c r="K2754" i="25"/>
  <c r="K2753" i="25"/>
  <c r="K2752" i="25"/>
  <c r="K2751" i="25"/>
  <c r="K2750" i="25"/>
  <c r="K2749" i="25"/>
  <c r="K2748" i="25"/>
  <c r="K2747" i="25"/>
  <c r="K2746" i="25"/>
  <c r="K2745" i="25"/>
  <c r="K2744" i="25"/>
  <c r="K2743" i="25"/>
  <c r="K2742" i="25"/>
  <c r="K2741" i="25"/>
  <c r="K2740" i="25"/>
  <c r="K2739" i="25"/>
  <c r="K2738" i="25"/>
  <c r="K2737" i="25"/>
  <c r="K2736" i="25"/>
  <c r="K2735" i="25"/>
  <c r="K2734" i="25"/>
  <c r="K2733" i="25"/>
  <c r="K2732" i="25"/>
  <c r="K2731" i="25"/>
  <c r="K2730" i="25"/>
  <c r="K2729" i="25"/>
  <c r="K2728" i="25"/>
  <c r="K2727" i="25"/>
  <c r="K2726" i="25"/>
  <c r="K2725" i="25"/>
  <c r="K2724" i="25"/>
  <c r="K2723" i="25"/>
  <c r="K2722" i="25"/>
  <c r="K2721" i="25"/>
  <c r="K2720" i="25"/>
  <c r="K2719" i="25"/>
  <c r="K2718" i="25"/>
  <c r="K2717" i="25"/>
  <c r="K2716" i="25"/>
  <c r="K2715" i="25"/>
  <c r="K2714" i="25"/>
  <c r="K2713" i="25"/>
  <c r="K2712" i="25"/>
  <c r="K2711" i="25"/>
  <c r="K2710" i="25"/>
  <c r="K2709" i="25"/>
  <c r="K2708" i="25"/>
  <c r="K2707" i="25"/>
  <c r="K2706" i="25"/>
  <c r="K2705" i="25"/>
  <c r="K2704" i="25"/>
  <c r="K2703" i="25"/>
  <c r="K2702" i="25"/>
  <c r="K2701" i="25"/>
  <c r="K2700" i="25"/>
  <c r="K2699" i="25"/>
  <c r="K2698" i="25"/>
  <c r="K2697" i="25"/>
  <c r="K2696" i="25"/>
  <c r="K2695" i="25"/>
  <c r="K2694" i="25"/>
  <c r="K2693" i="25"/>
  <c r="K2692" i="25"/>
  <c r="K2691" i="25"/>
  <c r="K2690" i="25"/>
  <c r="K2689" i="25"/>
  <c r="K2688" i="25"/>
  <c r="K2687" i="25"/>
  <c r="K2686" i="25"/>
  <c r="K2685" i="25"/>
  <c r="K2684" i="25"/>
  <c r="K2683" i="25"/>
  <c r="K2682" i="25"/>
  <c r="K2681" i="25"/>
  <c r="K2680" i="25"/>
  <c r="K2679" i="25"/>
  <c r="K2678" i="25"/>
  <c r="K2677" i="25"/>
  <c r="K2676" i="25"/>
  <c r="K2675" i="25"/>
  <c r="K2674" i="25"/>
  <c r="K2673" i="25"/>
  <c r="K2672" i="25"/>
  <c r="K2671" i="25"/>
  <c r="K2670" i="25"/>
  <c r="K2669" i="25"/>
  <c r="K2668" i="25"/>
  <c r="K2667" i="25"/>
  <c r="K2666" i="25"/>
  <c r="K2665" i="25"/>
  <c r="K2664" i="25"/>
  <c r="K2663" i="25"/>
  <c r="K2662" i="25"/>
  <c r="K2661" i="25"/>
  <c r="K2660" i="25"/>
  <c r="K2659" i="25"/>
  <c r="K2658" i="25"/>
  <c r="K2657" i="25"/>
  <c r="K2656" i="25"/>
  <c r="K2655" i="25"/>
  <c r="K2654" i="25"/>
  <c r="K2653" i="25"/>
  <c r="K2652" i="25"/>
  <c r="K2651" i="25"/>
  <c r="K2650" i="25"/>
  <c r="K2649" i="25"/>
  <c r="K2648" i="25"/>
  <c r="K2647" i="25"/>
  <c r="K2646" i="25"/>
  <c r="K2645" i="25"/>
  <c r="K2644" i="25"/>
  <c r="K2643" i="25"/>
  <c r="K2642" i="25"/>
  <c r="K2641" i="25"/>
  <c r="K2640" i="25"/>
  <c r="K2639" i="25"/>
  <c r="K2638" i="25"/>
  <c r="K2637" i="25"/>
  <c r="K2636" i="25"/>
  <c r="K2635" i="25"/>
  <c r="K2634" i="25"/>
  <c r="K2633" i="25"/>
  <c r="K2632" i="25"/>
  <c r="K2631" i="25"/>
  <c r="K2630" i="25"/>
  <c r="K2629" i="25"/>
  <c r="K2628" i="25"/>
  <c r="K2627" i="25"/>
  <c r="K2626" i="25"/>
  <c r="K2625" i="25"/>
  <c r="K2624" i="25"/>
  <c r="K2623" i="25"/>
  <c r="K2622" i="25"/>
  <c r="K2621" i="25"/>
  <c r="K2620" i="25"/>
  <c r="K2619" i="25"/>
  <c r="K2618" i="25"/>
  <c r="K2617" i="25"/>
  <c r="K2616" i="25"/>
  <c r="K2615" i="25"/>
  <c r="K2614" i="25"/>
  <c r="K2613" i="25"/>
  <c r="K2612" i="25"/>
  <c r="K2611" i="25"/>
  <c r="K2610" i="25"/>
  <c r="K2609" i="25"/>
  <c r="K2608" i="25"/>
  <c r="K2607" i="25"/>
  <c r="K2606" i="25"/>
  <c r="K2605" i="25"/>
  <c r="K2604" i="25"/>
  <c r="K2603" i="25"/>
  <c r="K2602" i="25"/>
  <c r="K2601" i="25"/>
  <c r="K2600" i="25"/>
  <c r="K2599" i="25"/>
  <c r="K2598" i="25"/>
  <c r="K2597" i="25"/>
  <c r="K2596" i="25"/>
  <c r="K2595" i="25"/>
  <c r="K2594" i="25"/>
  <c r="K2593" i="25"/>
  <c r="K2592" i="25"/>
  <c r="K2591" i="25"/>
  <c r="K2590" i="25"/>
  <c r="K2589" i="25"/>
  <c r="K2588" i="25"/>
  <c r="K2587" i="25"/>
  <c r="K2586" i="25"/>
  <c r="K2585" i="25"/>
  <c r="K2584" i="25"/>
  <c r="K2583" i="25"/>
  <c r="K2582" i="25"/>
  <c r="K2581" i="25"/>
  <c r="K2580" i="25"/>
  <c r="K2579" i="25"/>
  <c r="K2578" i="25"/>
  <c r="K2577" i="25"/>
  <c r="K2576" i="25"/>
  <c r="K2575" i="25"/>
  <c r="K2574" i="25"/>
  <c r="K2573" i="25"/>
  <c r="K2572" i="25"/>
  <c r="K2571" i="25"/>
  <c r="K2570" i="25"/>
  <c r="K2569" i="25"/>
  <c r="K2568" i="25"/>
  <c r="K2567" i="25"/>
  <c r="K2566" i="25"/>
  <c r="K2565" i="25"/>
  <c r="K2564" i="25"/>
  <c r="K2563" i="25"/>
  <c r="K2562" i="25"/>
  <c r="K2561" i="25"/>
  <c r="K2560" i="25"/>
  <c r="K2559" i="25"/>
  <c r="K2558" i="25"/>
  <c r="K2557" i="25"/>
  <c r="K2556" i="25"/>
  <c r="K2555" i="25"/>
  <c r="K2554" i="25"/>
  <c r="K2553" i="25"/>
  <c r="K2552" i="25"/>
  <c r="K2551" i="25"/>
  <c r="K2550" i="25"/>
  <c r="K2549" i="25"/>
  <c r="K2548" i="25"/>
  <c r="K2547" i="25"/>
  <c r="K2546" i="25"/>
  <c r="K2545" i="25"/>
  <c r="K2544" i="25"/>
  <c r="K2543" i="25"/>
  <c r="K2542" i="25"/>
  <c r="K2541" i="25"/>
  <c r="K2540" i="25"/>
  <c r="K2539" i="25"/>
  <c r="K2538" i="25"/>
  <c r="K2537" i="25"/>
  <c r="K2536" i="25"/>
  <c r="K2535" i="25"/>
  <c r="K2534" i="25"/>
  <c r="K2533" i="25"/>
  <c r="K2532" i="25"/>
  <c r="K2531" i="25"/>
  <c r="K2530" i="25"/>
  <c r="K2529" i="25"/>
  <c r="K2528" i="25"/>
  <c r="K2527" i="25"/>
  <c r="K2526" i="25"/>
  <c r="K2525" i="25"/>
  <c r="K2524" i="25"/>
  <c r="K2523" i="25"/>
  <c r="K2522" i="25"/>
  <c r="K2521" i="25"/>
  <c r="K2520" i="25"/>
  <c r="K2519" i="25"/>
  <c r="K2518" i="25"/>
  <c r="K2517" i="25"/>
  <c r="K2516" i="25"/>
  <c r="K2515" i="25"/>
  <c r="K2514" i="25"/>
  <c r="K2513" i="25"/>
  <c r="K2512" i="25"/>
  <c r="K2511" i="25"/>
  <c r="K2510" i="25"/>
  <c r="K2509" i="25"/>
  <c r="K2508" i="25"/>
  <c r="K2507" i="25"/>
  <c r="K2506" i="25"/>
  <c r="K2505" i="25"/>
  <c r="K2504" i="25"/>
  <c r="K2503" i="25"/>
  <c r="K2502" i="25"/>
  <c r="K2501" i="25"/>
  <c r="K2500" i="25"/>
  <c r="K2499" i="25"/>
  <c r="K2498" i="25"/>
  <c r="K2497" i="25"/>
  <c r="K2496" i="25"/>
  <c r="K2495" i="25"/>
  <c r="K2494" i="25"/>
  <c r="K2493" i="25"/>
  <c r="K2492" i="25"/>
  <c r="K2491" i="25"/>
  <c r="K2490" i="25"/>
  <c r="K2489" i="25"/>
  <c r="K2488" i="25"/>
  <c r="K2487" i="25"/>
  <c r="K2486" i="25"/>
  <c r="K2485" i="25"/>
  <c r="K2484" i="25"/>
  <c r="K2483" i="25"/>
  <c r="K2482" i="25"/>
  <c r="K2481" i="25"/>
  <c r="K2480" i="25"/>
  <c r="K2479" i="25"/>
  <c r="K2478" i="25"/>
  <c r="K2477" i="25"/>
  <c r="K2476" i="25"/>
  <c r="K2475" i="25"/>
  <c r="K2474" i="25"/>
  <c r="K2473" i="25"/>
  <c r="K2472" i="25"/>
  <c r="K2471" i="25"/>
  <c r="K2470" i="25"/>
  <c r="K2469" i="25"/>
  <c r="K2468" i="25"/>
  <c r="K2467" i="25"/>
  <c r="K2466" i="25"/>
  <c r="K2465" i="25"/>
  <c r="K2464" i="25"/>
  <c r="K2463" i="25"/>
  <c r="K2462" i="25"/>
  <c r="K2461" i="25"/>
  <c r="K2460" i="25"/>
  <c r="K2459" i="25"/>
  <c r="K2458" i="25"/>
  <c r="K2457" i="25"/>
  <c r="K2456" i="25"/>
  <c r="K2455" i="25"/>
  <c r="K2454" i="25"/>
  <c r="K2453" i="25"/>
  <c r="K2452" i="25"/>
  <c r="K2451" i="25"/>
  <c r="K2450" i="25"/>
  <c r="K2449" i="25"/>
  <c r="K2448" i="25"/>
  <c r="K2447" i="25"/>
  <c r="K2446" i="25"/>
  <c r="K2445" i="25"/>
  <c r="K2444" i="25"/>
  <c r="K2443" i="25"/>
  <c r="K2442" i="25"/>
  <c r="K2441" i="25"/>
  <c r="K2440" i="25"/>
  <c r="K2439" i="25"/>
  <c r="K2438" i="25"/>
  <c r="K2437" i="25"/>
  <c r="K2436" i="25"/>
  <c r="K2435" i="25"/>
  <c r="K2434" i="25"/>
  <c r="K2433" i="25"/>
  <c r="K2432" i="25"/>
  <c r="K2431" i="25"/>
  <c r="K2430" i="25"/>
  <c r="K2429" i="25"/>
  <c r="K2428" i="25"/>
  <c r="K2427" i="25"/>
  <c r="K2426" i="25"/>
  <c r="K2425" i="25"/>
  <c r="K2424" i="25"/>
  <c r="K2423" i="25"/>
  <c r="K2422" i="25"/>
  <c r="K2421" i="25"/>
  <c r="K2420" i="25"/>
  <c r="K2419" i="25"/>
  <c r="K2418" i="25"/>
  <c r="K2417" i="25"/>
  <c r="K2416" i="25"/>
  <c r="K2415" i="25"/>
  <c r="K2414" i="25"/>
  <c r="K2413" i="25"/>
  <c r="K2412" i="25"/>
  <c r="K2411" i="25"/>
  <c r="K2410" i="25"/>
  <c r="K2409" i="25"/>
  <c r="K2408" i="25"/>
  <c r="K2407" i="25"/>
  <c r="K2406" i="25"/>
  <c r="K2405" i="25"/>
  <c r="K2404" i="25"/>
  <c r="K2403" i="25"/>
  <c r="K2402" i="25"/>
  <c r="K2401" i="25"/>
  <c r="K2400" i="25"/>
  <c r="K2399" i="25"/>
  <c r="K2398" i="25"/>
  <c r="K2397" i="25"/>
  <c r="K2396" i="25"/>
  <c r="K2395" i="25"/>
  <c r="K2394" i="25"/>
  <c r="K2393" i="25"/>
  <c r="K2392" i="25"/>
  <c r="K2391" i="25"/>
  <c r="K2390" i="25"/>
  <c r="K2389" i="25"/>
  <c r="K2388" i="25"/>
  <c r="K2387" i="25"/>
  <c r="K2386" i="25"/>
  <c r="K2385" i="25"/>
  <c r="K2384" i="25"/>
  <c r="K2383" i="25"/>
  <c r="K2382" i="25"/>
  <c r="K2381" i="25"/>
  <c r="K2380" i="25"/>
  <c r="K2379" i="25"/>
  <c r="K2378" i="25"/>
  <c r="K2377" i="25"/>
  <c r="K2376" i="25"/>
  <c r="K2375" i="25"/>
  <c r="K2374" i="25"/>
  <c r="K2373" i="25"/>
  <c r="K2372" i="25"/>
  <c r="K2371" i="25"/>
  <c r="K2370" i="25"/>
  <c r="K2369" i="25"/>
  <c r="K2368" i="25"/>
  <c r="K2367" i="25"/>
  <c r="K2366" i="25"/>
  <c r="K2365" i="25"/>
  <c r="K2364" i="25"/>
  <c r="K2363" i="25"/>
  <c r="K2362" i="25"/>
  <c r="K2361" i="25"/>
  <c r="K2360" i="25"/>
  <c r="K2359" i="25"/>
  <c r="K2358" i="25"/>
  <c r="K2357" i="25"/>
  <c r="K2356" i="25"/>
  <c r="K2355" i="25"/>
  <c r="K2354" i="25"/>
  <c r="K2353" i="25"/>
  <c r="K2352" i="25"/>
  <c r="K2351" i="25"/>
  <c r="K2350" i="25"/>
  <c r="K2349" i="25"/>
  <c r="K2348" i="25"/>
  <c r="K2347" i="25"/>
  <c r="K2346" i="25"/>
  <c r="K2345" i="25"/>
  <c r="K2344" i="25"/>
  <c r="K2343" i="25"/>
  <c r="K2342" i="25"/>
  <c r="K2341" i="25"/>
  <c r="K2340" i="25"/>
  <c r="K2339" i="25"/>
  <c r="K2338" i="25"/>
  <c r="K2337" i="25"/>
  <c r="K2336" i="25"/>
  <c r="K2335" i="25"/>
  <c r="K2334" i="25"/>
  <c r="K2333" i="25"/>
  <c r="K2332" i="25"/>
  <c r="K2331" i="25"/>
  <c r="K2330" i="25"/>
  <c r="K2329" i="25"/>
  <c r="K2328" i="25"/>
  <c r="K2327" i="25"/>
  <c r="K2326" i="25"/>
  <c r="K2325" i="25"/>
  <c r="K2324" i="25"/>
  <c r="K2323" i="25"/>
  <c r="K2322" i="25"/>
  <c r="K2321" i="25"/>
  <c r="K2320" i="25"/>
  <c r="K2319" i="25"/>
  <c r="K2318" i="25"/>
  <c r="K2317" i="25"/>
  <c r="K2316" i="25"/>
  <c r="K2315" i="25"/>
  <c r="K2314" i="25"/>
  <c r="K2313" i="25"/>
  <c r="K2312" i="25"/>
  <c r="K2311" i="25"/>
  <c r="K2310" i="25"/>
  <c r="K2309" i="25"/>
  <c r="K2308" i="25"/>
  <c r="K2307" i="25"/>
  <c r="K2306" i="25"/>
  <c r="K2305" i="25"/>
  <c r="K2304" i="25"/>
  <c r="K2303" i="25"/>
  <c r="K2302" i="25"/>
  <c r="K2301" i="25"/>
  <c r="K2300" i="25"/>
  <c r="K2299" i="25"/>
  <c r="K2298" i="25"/>
  <c r="K2297" i="25"/>
  <c r="K2296" i="25"/>
  <c r="K2295" i="25"/>
  <c r="K2294" i="25"/>
  <c r="K2293" i="25"/>
  <c r="K2292" i="25"/>
  <c r="K2291" i="25"/>
  <c r="K2290" i="25"/>
  <c r="K2289" i="25"/>
  <c r="K2288" i="25"/>
  <c r="K2287" i="25"/>
  <c r="K2286" i="25"/>
  <c r="K2285" i="25"/>
  <c r="K2284" i="25"/>
  <c r="K2283" i="25"/>
  <c r="K2282" i="25"/>
  <c r="K2281" i="25"/>
  <c r="K2280" i="25"/>
  <c r="K2279" i="25"/>
  <c r="K2278" i="25"/>
  <c r="K2277" i="25"/>
  <c r="K2276" i="25"/>
  <c r="K2275" i="25"/>
  <c r="K2274" i="25"/>
  <c r="K2273" i="25"/>
  <c r="K2272" i="25"/>
  <c r="K2271" i="25"/>
  <c r="K2270" i="25"/>
  <c r="K2269" i="25"/>
  <c r="K2268" i="25"/>
  <c r="K2267" i="25"/>
  <c r="K2266" i="25"/>
  <c r="K2265" i="25"/>
  <c r="K2264" i="25"/>
  <c r="K2263" i="25"/>
  <c r="K2262" i="25"/>
  <c r="K2261" i="25"/>
  <c r="K2260" i="25"/>
  <c r="K2259" i="25"/>
  <c r="K2258" i="25"/>
  <c r="K2257" i="25"/>
  <c r="K2256" i="25"/>
  <c r="K2255" i="25"/>
  <c r="K2254" i="25"/>
  <c r="K2253" i="25"/>
  <c r="K2252" i="25"/>
  <c r="K2251" i="25"/>
  <c r="K2250" i="25"/>
  <c r="K2249" i="25"/>
  <c r="K2248" i="25"/>
  <c r="K2247" i="25"/>
  <c r="K2246" i="25"/>
  <c r="K2245" i="25"/>
  <c r="K2244" i="25"/>
  <c r="K2243" i="25"/>
  <c r="K2242" i="25"/>
  <c r="K2241" i="25"/>
  <c r="K2240" i="25"/>
  <c r="K2239" i="25"/>
  <c r="K2238" i="25"/>
  <c r="K2237" i="25"/>
  <c r="K2236" i="25"/>
  <c r="K2235" i="25"/>
  <c r="K2234" i="25"/>
  <c r="K2233" i="25"/>
  <c r="K2232" i="25"/>
  <c r="K2231" i="25"/>
  <c r="K2230" i="25"/>
  <c r="K2229" i="25"/>
  <c r="K2228" i="25"/>
  <c r="K2227" i="25"/>
  <c r="K2226" i="25"/>
  <c r="K2225" i="25"/>
  <c r="K2224" i="25"/>
  <c r="K2223" i="25"/>
  <c r="K2222" i="25"/>
  <c r="K2221" i="25"/>
  <c r="K2220" i="25"/>
  <c r="K2219" i="25"/>
  <c r="K2218" i="25"/>
  <c r="K2217" i="25"/>
  <c r="K2216" i="25"/>
  <c r="K2215" i="25"/>
  <c r="K2214" i="25"/>
  <c r="K2213" i="25"/>
  <c r="K2212" i="25"/>
  <c r="K2211" i="25"/>
  <c r="K2210" i="25"/>
  <c r="K2209" i="25"/>
  <c r="K2208" i="25"/>
  <c r="K2207" i="25"/>
  <c r="K2206" i="25"/>
  <c r="K2205" i="25"/>
  <c r="K2204" i="25"/>
  <c r="K2203" i="25"/>
  <c r="K2202" i="25"/>
  <c r="K2201" i="25"/>
  <c r="K2200" i="25"/>
  <c r="K2199" i="25"/>
  <c r="K2198" i="25"/>
  <c r="K2197" i="25"/>
  <c r="K2196" i="25"/>
  <c r="K2195" i="25"/>
  <c r="K2194" i="25"/>
  <c r="K2193" i="25"/>
  <c r="K2192" i="25"/>
  <c r="K2191" i="25"/>
  <c r="K2190" i="25"/>
  <c r="K2189" i="25"/>
  <c r="K2188" i="25"/>
  <c r="K2187" i="25"/>
  <c r="K2186" i="25"/>
  <c r="K2185" i="25"/>
  <c r="K2184" i="25"/>
  <c r="K2183" i="25"/>
  <c r="K2182" i="25"/>
  <c r="K2181" i="25"/>
  <c r="K2180" i="25"/>
  <c r="K2179" i="25"/>
  <c r="K2178" i="25"/>
  <c r="K2177" i="25"/>
  <c r="K2176" i="25"/>
  <c r="K2175" i="25"/>
  <c r="K2174" i="25"/>
  <c r="K2173" i="25"/>
  <c r="K2172" i="25"/>
  <c r="K2171" i="25"/>
  <c r="K2170" i="25"/>
  <c r="K2169" i="25"/>
  <c r="K2168" i="25"/>
  <c r="K2167" i="25"/>
  <c r="K2166" i="25"/>
  <c r="K2165" i="25"/>
  <c r="K2164" i="25"/>
  <c r="K2163" i="25"/>
  <c r="K2162" i="25"/>
  <c r="K2161" i="25"/>
  <c r="K2160" i="25"/>
  <c r="K2159" i="25"/>
  <c r="K2158" i="25"/>
  <c r="K2157" i="25"/>
  <c r="K2156" i="25"/>
  <c r="K2155" i="25"/>
  <c r="K2154" i="25"/>
  <c r="K2153" i="25"/>
  <c r="K2152" i="25"/>
  <c r="K2151" i="25"/>
  <c r="K2150" i="25"/>
  <c r="K2149" i="25"/>
  <c r="K2148" i="25"/>
  <c r="K2147" i="25"/>
  <c r="K2146" i="25"/>
  <c r="K2145" i="25"/>
  <c r="K2144" i="25"/>
  <c r="K2143" i="25"/>
  <c r="K2142" i="25"/>
  <c r="K2141" i="25"/>
  <c r="K2140" i="25"/>
  <c r="K2139" i="25"/>
  <c r="K2138" i="25"/>
  <c r="K2137" i="25"/>
  <c r="K2136" i="25"/>
  <c r="K2135" i="25"/>
  <c r="K2134" i="25"/>
  <c r="K2133" i="25"/>
  <c r="K2132" i="25"/>
  <c r="K2131" i="25"/>
  <c r="K2130" i="25"/>
  <c r="K2129" i="25"/>
  <c r="K2128" i="25"/>
  <c r="K2127" i="25"/>
  <c r="K2126" i="25"/>
  <c r="K2125" i="25"/>
  <c r="K2124" i="25"/>
  <c r="K2123" i="25"/>
  <c r="K2122" i="25"/>
  <c r="K2121" i="25"/>
  <c r="K2120" i="25"/>
  <c r="K2119" i="25"/>
  <c r="K2118" i="25"/>
  <c r="K2117" i="25"/>
  <c r="K2116" i="25"/>
  <c r="K2115" i="25"/>
  <c r="K2114" i="25"/>
  <c r="K2113" i="25"/>
  <c r="K2112" i="25"/>
  <c r="K2111" i="25"/>
  <c r="K2110" i="25"/>
  <c r="K2109" i="25"/>
  <c r="K2108" i="25"/>
  <c r="K2107" i="25"/>
  <c r="K2106" i="25"/>
  <c r="K2105" i="25"/>
  <c r="K2104" i="25"/>
  <c r="K2103" i="25"/>
  <c r="K2102" i="25"/>
  <c r="K2101" i="25"/>
  <c r="K2100" i="25"/>
  <c r="K2099" i="25"/>
  <c r="K2098" i="25"/>
  <c r="K2097" i="25"/>
  <c r="K2096" i="25"/>
  <c r="K2095" i="25"/>
  <c r="K2094" i="25"/>
  <c r="K2093" i="25"/>
  <c r="K2092" i="25"/>
  <c r="K2091" i="25"/>
  <c r="K2090" i="25"/>
  <c r="K2089" i="25"/>
  <c r="K2088" i="25"/>
  <c r="K2087" i="25"/>
  <c r="K2086" i="25"/>
  <c r="K2085" i="25"/>
  <c r="K2084" i="25"/>
  <c r="K2083" i="25"/>
  <c r="K2082" i="25"/>
  <c r="K2081" i="25"/>
  <c r="K2080" i="25"/>
  <c r="K2079" i="25"/>
  <c r="K2078" i="25"/>
  <c r="K2077" i="25"/>
  <c r="K2076" i="25"/>
  <c r="K2075" i="25"/>
  <c r="K2074" i="25"/>
  <c r="K2073" i="25"/>
  <c r="K2072" i="25"/>
  <c r="K2071" i="25"/>
  <c r="K2070" i="25"/>
  <c r="K2069" i="25"/>
  <c r="K2068" i="25"/>
  <c r="K2067" i="25"/>
  <c r="K2066" i="25"/>
  <c r="K2065" i="25"/>
  <c r="K2064" i="25"/>
  <c r="K2063" i="25"/>
  <c r="K2062" i="25"/>
  <c r="K2061" i="25"/>
  <c r="K2060" i="25"/>
  <c r="K2059" i="25"/>
  <c r="K2058" i="25"/>
  <c r="K2057" i="25"/>
  <c r="K2056" i="25"/>
  <c r="K2055" i="25"/>
  <c r="K2054" i="25"/>
  <c r="K2053" i="25"/>
  <c r="K2052" i="25"/>
  <c r="K2051" i="25"/>
  <c r="K2050" i="25"/>
  <c r="K2049" i="25"/>
  <c r="K2048" i="25"/>
  <c r="K2047" i="25"/>
  <c r="K2046" i="25"/>
  <c r="K2045" i="25"/>
  <c r="K2044" i="25"/>
  <c r="K2043" i="25"/>
  <c r="K2042" i="25"/>
  <c r="K2041" i="25"/>
  <c r="K2040" i="25"/>
  <c r="K2039" i="25"/>
  <c r="K2038" i="25"/>
  <c r="K2037" i="25"/>
  <c r="K2036" i="25"/>
  <c r="K2035" i="25"/>
  <c r="K2034" i="25"/>
  <c r="K2033" i="25"/>
  <c r="K2032" i="25"/>
  <c r="K2031" i="25"/>
  <c r="K2030" i="25"/>
  <c r="K2029" i="25"/>
  <c r="K2028" i="25"/>
  <c r="K2027" i="25"/>
  <c r="K2026" i="25"/>
  <c r="K2025" i="25"/>
  <c r="K2024" i="25"/>
  <c r="K2023" i="25"/>
  <c r="K2022" i="25"/>
  <c r="K2021" i="25"/>
  <c r="K2020" i="25"/>
  <c r="K2019" i="25"/>
  <c r="K2018" i="25"/>
  <c r="K2017" i="25"/>
  <c r="K2016" i="25"/>
  <c r="K2015" i="25"/>
  <c r="K2014" i="25"/>
  <c r="K2013" i="25"/>
  <c r="K2012" i="25"/>
  <c r="K2011" i="25"/>
  <c r="K2010" i="25"/>
  <c r="K2009" i="25"/>
  <c r="K2008" i="25"/>
  <c r="K2007" i="25"/>
  <c r="K2006" i="25"/>
  <c r="K2005" i="25"/>
  <c r="K2004" i="25"/>
  <c r="K2003" i="25"/>
  <c r="K2002" i="25"/>
  <c r="K2001" i="25"/>
  <c r="K2000" i="25"/>
  <c r="K1999" i="25"/>
  <c r="K1998" i="25"/>
  <c r="K1997" i="25"/>
  <c r="K1996" i="25"/>
  <c r="K1995" i="25"/>
  <c r="K1994" i="25"/>
  <c r="K1993" i="25"/>
  <c r="K1992" i="25"/>
  <c r="K1991" i="25"/>
  <c r="K1990" i="25"/>
  <c r="K1989" i="25"/>
  <c r="K1988" i="25"/>
  <c r="K1987" i="25"/>
  <c r="K1986" i="25"/>
  <c r="K1985" i="25"/>
  <c r="K1984" i="25"/>
  <c r="K1983" i="25"/>
  <c r="K1982" i="25"/>
  <c r="K1981" i="25"/>
  <c r="K1980" i="25"/>
  <c r="K1979" i="25"/>
  <c r="K1978" i="25"/>
  <c r="K1977" i="25"/>
  <c r="K1976" i="25"/>
  <c r="K1975" i="25"/>
  <c r="K1974" i="25"/>
  <c r="K1973" i="25"/>
  <c r="K1972" i="25"/>
  <c r="K1971" i="25"/>
  <c r="K1970" i="25"/>
  <c r="K1969" i="25"/>
  <c r="K1968" i="25"/>
  <c r="K1967" i="25"/>
  <c r="K1966" i="25"/>
  <c r="K1965" i="25"/>
  <c r="K1964" i="25"/>
  <c r="K1963" i="25"/>
  <c r="K1962" i="25"/>
  <c r="K1961" i="25"/>
  <c r="K1960" i="25"/>
  <c r="K1959" i="25"/>
  <c r="K1958" i="25"/>
  <c r="K1957" i="25"/>
  <c r="K1956" i="25"/>
  <c r="K1955" i="25"/>
  <c r="K1954" i="25"/>
  <c r="K1953" i="25"/>
  <c r="K1952" i="25"/>
  <c r="K1951" i="25"/>
  <c r="K1950" i="25"/>
  <c r="K1949" i="25"/>
  <c r="K1948" i="25"/>
  <c r="K1947" i="25"/>
  <c r="K1946" i="25"/>
  <c r="K1945" i="25"/>
  <c r="K1944" i="25"/>
  <c r="K1943" i="25"/>
  <c r="K1942" i="25"/>
  <c r="K1941" i="25"/>
  <c r="K1940" i="25"/>
  <c r="K1939" i="25"/>
  <c r="K1938" i="25"/>
  <c r="K1937" i="25"/>
  <c r="K1936" i="25"/>
  <c r="K1935" i="25"/>
  <c r="K1934" i="25"/>
  <c r="K1933" i="25"/>
  <c r="K1932" i="25"/>
  <c r="K1931" i="25"/>
  <c r="K1930" i="25"/>
  <c r="K1929" i="25"/>
  <c r="K1928" i="25"/>
  <c r="K1927" i="25"/>
  <c r="K1926" i="25"/>
  <c r="K1925" i="25"/>
  <c r="K1924" i="25"/>
  <c r="K1923" i="25"/>
  <c r="K1922" i="25"/>
  <c r="K1921" i="25"/>
  <c r="K1920" i="25"/>
  <c r="K1919" i="25"/>
  <c r="K1918" i="25"/>
  <c r="K1917" i="25"/>
  <c r="K1916" i="25"/>
  <c r="K1915" i="25"/>
  <c r="K1914" i="25"/>
  <c r="K1913" i="25"/>
  <c r="K1912" i="25"/>
  <c r="K1911" i="25"/>
  <c r="K1910" i="25"/>
  <c r="K1909" i="25"/>
  <c r="K1908" i="25"/>
  <c r="K1907" i="25"/>
  <c r="K1906" i="25"/>
  <c r="K1905" i="25"/>
  <c r="K1904" i="25"/>
  <c r="K1903" i="25"/>
  <c r="K1902" i="25"/>
  <c r="K1901" i="25"/>
  <c r="K1900" i="25"/>
  <c r="K1899" i="25"/>
  <c r="K1898" i="25"/>
  <c r="K1897" i="25"/>
  <c r="K1896" i="25"/>
  <c r="K1895" i="25"/>
  <c r="K1894" i="25"/>
  <c r="K1893" i="25"/>
  <c r="K1892" i="25"/>
  <c r="K1891" i="25"/>
  <c r="K1890" i="25"/>
  <c r="K1889" i="25"/>
  <c r="K1888" i="25"/>
  <c r="K1887" i="25"/>
  <c r="K1886" i="25"/>
  <c r="K1885" i="25"/>
  <c r="K1884" i="25"/>
  <c r="K1883" i="25"/>
  <c r="K1882" i="25"/>
  <c r="K1881" i="25"/>
  <c r="K1880" i="25"/>
  <c r="K1879" i="25"/>
  <c r="K1878" i="25"/>
  <c r="K1877" i="25"/>
  <c r="K1876" i="25"/>
  <c r="K1875" i="25"/>
  <c r="K1874" i="25"/>
  <c r="K1873" i="25"/>
  <c r="K1872" i="25"/>
  <c r="K1871" i="25"/>
  <c r="K1870" i="25"/>
  <c r="K1869" i="25"/>
  <c r="K1868" i="25"/>
  <c r="K1867" i="25"/>
  <c r="K1866" i="25"/>
  <c r="K1865" i="25"/>
  <c r="K1864" i="25"/>
  <c r="K1863" i="25"/>
  <c r="K1862" i="25"/>
  <c r="K1861" i="25"/>
  <c r="K1860" i="25"/>
  <c r="K1859" i="25"/>
  <c r="K1858" i="25"/>
  <c r="K1857" i="25"/>
  <c r="K1856" i="25"/>
  <c r="K1855" i="25"/>
  <c r="K1854" i="25"/>
  <c r="K1853" i="25"/>
  <c r="K1852" i="25"/>
  <c r="K1851" i="25"/>
  <c r="K1850" i="25"/>
  <c r="K1849" i="25"/>
  <c r="K1848" i="25"/>
  <c r="K1847" i="25"/>
  <c r="K1846" i="25"/>
  <c r="K1845" i="25"/>
  <c r="K1844" i="25"/>
  <c r="K1843" i="25"/>
  <c r="K1842" i="25"/>
  <c r="K1841" i="25"/>
  <c r="K1840" i="25"/>
  <c r="K1839" i="25"/>
  <c r="K1838" i="25"/>
  <c r="K1837" i="25"/>
  <c r="K1836" i="25"/>
  <c r="K1835" i="25"/>
  <c r="K1834" i="25"/>
  <c r="K1833" i="25"/>
  <c r="K1832" i="25"/>
  <c r="K1831" i="25"/>
  <c r="K1830" i="25"/>
  <c r="K1829" i="25"/>
  <c r="K1828" i="25"/>
  <c r="K1827" i="25"/>
  <c r="K1826" i="25"/>
  <c r="K1825" i="25"/>
  <c r="K1824" i="25"/>
  <c r="K1823" i="25"/>
  <c r="K1822" i="25"/>
  <c r="K1821" i="25"/>
  <c r="K1820" i="25"/>
  <c r="K1819" i="25"/>
  <c r="K1818" i="25"/>
  <c r="K1817" i="25"/>
  <c r="K1816" i="25"/>
  <c r="K1815" i="25"/>
  <c r="K1814" i="25"/>
  <c r="K1813" i="25"/>
  <c r="K1812" i="25"/>
  <c r="K1811" i="25"/>
  <c r="K1810" i="25"/>
  <c r="K1809" i="25"/>
  <c r="K1808" i="25"/>
  <c r="K1807" i="25"/>
  <c r="K1806" i="25"/>
  <c r="K1805" i="25"/>
  <c r="K1804" i="25"/>
  <c r="K1803" i="25"/>
  <c r="K1802" i="25"/>
  <c r="K1801" i="25"/>
  <c r="K1800" i="25"/>
  <c r="K1799" i="25"/>
  <c r="K1798" i="25"/>
  <c r="K1797" i="25"/>
  <c r="K1796" i="25"/>
  <c r="K1795" i="25"/>
  <c r="K1794" i="25"/>
  <c r="K1793" i="25"/>
  <c r="K1792" i="25"/>
  <c r="K1791" i="25"/>
  <c r="K1790" i="25"/>
  <c r="K1789" i="25"/>
  <c r="K1788" i="25"/>
  <c r="K1787" i="25"/>
  <c r="K1786" i="25"/>
  <c r="K1785" i="25"/>
  <c r="K1784" i="25"/>
  <c r="K1783" i="25"/>
  <c r="K1782" i="25"/>
  <c r="K1781" i="25"/>
  <c r="K1780" i="25"/>
  <c r="K1779" i="25"/>
  <c r="K1778" i="25"/>
  <c r="K1777" i="25"/>
  <c r="K1776" i="25"/>
  <c r="K1775" i="25"/>
  <c r="K1774" i="25"/>
  <c r="K1773" i="25"/>
  <c r="K1772" i="25"/>
  <c r="K1771" i="25"/>
  <c r="K1770" i="25"/>
  <c r="K1769" i="25"/>
  <c r="K1768" i="25"/>
  <c r="K1767" i="25"/>
  <c r="K1766" i="25"/>
  <c r="K1765" i="25"/>
  <c r="K1764" i="25"/>
  <c r="K1763" i="25"/>
  <c r="K1762" i="25"/>
  <c r="K1761" i="25"/>
  <c r="K1760" i="25"/>
  <c r="K1759" i="25"/>
  <c r="K1758" i="25"/>
  <c r="K1757" i="25"/>
  <c r="K1756" i="25"/>
  <c r="K1755" i="25"/>
  <c r="K1754" i="25"/>
  <c r="K1753" i="25"/>
  <c r="K1752" i="25"/>
  <c r="K1751" i="25"/>
  <c r="K1750" i="25"/>
  <c r="K1749" i="25"/>
  <c r="K1748" i="25"/>
  <c r="K1747" i="25"/>
  <c r="K1746" i="25"/>
  <c r="K1745" i="25"/>
  <c r="K1744" i="25"/>
  <c r="K1743" i="25"/>
  <c r="K1742" i="25"/>
  <c r="K1741" i="25"/>
  <c r="K1740" i="25"/>
  <c r="K1739" i="25"/>
  <c r="K1738" i="25"/>
  <c r="K1737" i="25"/>
  <c r="K1736" i="25"/>
  <c r="K1735" i="25"/>
  <c r="K1734" i="25"/>
  <c r="K1733" i="25"/>
  <c r="K1732" i="25"/>
  <c r="K1731" i="25"/>
  <c r="K1730" i="25"/>
  <c r="K1729" i="25"/>
  <c r="K1728" i="25"/>
  <c r="K1727" i="25"/>
  <c r="K1726" i="25"/>
  <c r="K1725" i="25"/>
  <c r="K1724" i="25"/>
  <c r="K1723" i="25"/>
  <c r="K1722" i="25"/>
  <c r="K1721" i="25"/>
  <c r="K1720" i="25"/>
  <c r="K1719" i="25"/>
  <c r="K1718" i="25"/>
  <c r="K1717" i="25"/>
  <c r="K1716" i="25"/>
  <c r="K1715" i="25"/>
  <c r="K1714" i="25"/>
  <c r="K1713" i="25"/>
  <c r="K1712" i="25"/>
  <c r="K1711" i="25"/>
  <c r="K1710" i="25"/>
  <c r="K1709" i="25"/>
  <c r="K1708" i="25"/>
  <c r="K1707" i="25"/>
  <c r="K1706" i="25"/>
  <c r="K1705" i="25"/>
  <c r="K1704" i="25"/>
  <c r="K1703" i="25"/>
  <c r="K1702" i="25"/>
  <c r="K1701" i="25"/>
  <c r="K1700" i="25"/>
  <c r="K1699" i="25"/>
  <c r="K1698" i="25"/>
  <c r="K1697" i="25"/>
  <c r="K1696" i="25"/>
  <c r="K1695" i="25"/>
  <c r="K1694" i="25"/>
  <c r="K1693" i="25"/>
  <c r="K1692" i="25"/>
  <c r="K1691" i="25"/>
  <c r="K1690" i="25"/>
  <c r="K1689" i="25"/>
  <c r="K1688" i="25"/>
  <c r="K1687" i="25"/>
  <c r="K1686" i="25"/>
  <c r="K1685" i="25"/>
  <c r="K1684" i="25"/>
  <c r="K1683" i="25"/>
  <c r="K1682" i="25"/>
  <c r="K1681" i="25"/>
  <c r="K1680" i="25"/>
  <c r="K1679" i="25"/>
  <c r="K1678" i="25"/>
  <c r="K1677" i="25"/>
  <c r="K1676" i="25"/>
  <c r="K1675" i="25"/>
  <c r="K1674" i="25"/>
  <c r="K1673" i="25"/>
  <c r="K1672" i="25"/>
  <c r="K1671" i="25"/>
  <c r="K1670" i="25"/>
  <c r="K1669" i="25"/>
  <c r="K1668" i="25"/>
  <c r="K1667" i="25"/>
  <c r="K1666" i="25"/>
  <c r="K1665" i="25"/>
  <c r="K1664" i="25"/>
  <c r="K1663" i="25"/>
  <c r="K1662" i="25"/>
  <c r="K1661" i="25"/>
  <c r="K1660" i="25"/>
  <c r="K1659" i="25"/>
  <c r="K1658" i="25"/>
  <c r="K1657" i="25"/>
  <c r="K1656" i="25"/>
  <c r="K1655" i="25"/>
  <c r="K1654" i="25"/>
  <c r="K1653" i="25"/>
  <c r="K1652" i="25"/>
  <c r="K1651" i="25"/>
  <c r="K1650" i="25"/>
  <c r="K1649" i="25"/>
  <c r="K1648" i="25"/>
  <c r="K1647" i="25"/>
  <c r="K1646" i="25"/>
  <c r="K1645" i="25"/>
  <c r="K1644" i="25"/>
  <c r="K1643" i="25"/>
  <c r="K1642" i="25"/>
  <c r="K1641" i="25"/>
  <c r="K1640" i="25"/>
  <c r="K1639" i="25"/>
  <c r="K1638" i="25"/>
  <c r="K1637" i="25"/>
  <c r="K1636" i="25"/>
  <c r="K1635" i="25"/>
  <c r="K1634" i="25"/>
  <c r="K1633" i="25"/>
  <c r="K1632" i="25"/>
  <c r="K1631" i="25"/>
  <c r="K1630" i="25"/>
  <c r="K1629" i="25"/>
  <c r="K1628" i="25"/>
  <c r="K1627" i="25"/>
  <c r="K1626" i="25"/>
  <c r="K1625" i="25"/>
  <c r="K1624" i="25"/>
  <c r="K1623" i="25"/>
  <c r="K1622" i="25"/>
  <c r="K1621" i="25"/>
  <c r="K1620" i="25"/>
  <c r="K1619" i="25"/>
  <c r="K1618" i="25"/>
  <c r="K1617" i="25"/>
  <c r="K1616" i="25"/>
  <c r="K1615" i="25"/>
  <c r="K1614" i="25"/>
  <c r="K1613" i="25"/>
  <c r="K1612" i="25"/>
  <c r="K1611" i="25"/>
  <c r="K1610" i="25"/>
  <c r="K1609" i="25"/>
  <c r="K1608" i="25"/>
  <c r="K1607" i="25"/>
  <c r="K1606" i="25"/>
  <c r="K1605" i="25"/>
  <c r="K1604" i="25"/>
  <c r="K1603" i="25"/>
  <c r="K1602" i="25"/>
  <c r="K1601" i="25"/>
  <c r="K1600" i="25"/>
  <c r="K1599" i="25"/>
  <c r="K1598" i="25"/>
  <c r="K1597" i="25"/>
  <c r="K1596" i="25"/>
  <c r="K1595" i="25"/>
  <c r="K1594" i="25"/>
  <c r="K1593" i="25"/>
  <c r="K1592" i="25"/>
  <c r="K1591" i="25"/>
  <c r="K1590" i="25"/>
  <c r="K1589" i="25"/>
  <c r="K1588" i="25"/>
  <c r="K1587" i="25"/>
  <c r="K1586" i="25"/>
  <c r="K1585" i="25"/>
  <c r="K1584" i="25"/>
  <c r="K1583" i="25"/>
  <c r="K1582" i="25"/>
  <c r="K1581" i="25"/>
  <c r="K1580" i="25"/>
  <c r="K1579" i="25"/>
  <c r="K1578" i="25"/>
  <c r="K1577" i="25"/>
  <c r="K1576" i="25"/>
  <c r="K1575" i="25"/>
  <c r="K1574" i="25"/>
  <c r="K1573" i="25"/>
  <c r="K1572" i="25"/>
  <c r="K1571" i="25"/>
  <c r="K1570" i="25"/>
  <c r="K1569" i="25"/>
  <c r="K1568" i="25"/>
  <c r="K1567" i="25"/>
  <c r="K1566" i="25"/>
  <c r="K1565" i="25"/>
  <c r="K1564" i="25"/>
  <c r="K1563" i="25"/>
  <c r="K1562" i="25"/>
  <c r="K1561" i="25"/>
  <c r="K1560" i="25"/>
  <c r="K1559" i="25"/>
  <c r="K1558" i="25"/>
  <c r="K1557" i="25"/>
  <c r="K1556" i="25"/>
  <c r="K1555" i="25"/>
  <c r="K1554" i="25"/>
  <c r="K1553" i="25"/>
  <c r="K1552" i="25"/>
  <c r="K1551" i="25"/>
  <c r="K1550" i="25"/>
  <c r="K1549" i="25"/>
  <c r="K1548" i="25"/>
  <c r="K1547" i="25"/>
  <c r="K1546" i="25"/>
  <c r="K1545" i="25"/>
  <c r="K1544" i="25"/>
  <c r="K1543" i="25"/>
  <c r="K1542" i="25"/>
  <c r="K1541" i="25"/>
  <c r="K1540" i="25"/>
  <c r="K1539" i="25"/>
  <c r="K1538" i="25"/>
  <c r="K1537" i="25"/>
  <c r="K1536" i="25"/>
  <c r="K1535" i="25"/>
  <c r="K1534" i="25"/>
  <c r="K1533" i="25"/>
  <c r="K1532" i="25"/>
  <c r="K1531" i="25"/>
  <c r="K1530" i="25"/>
  <c r="K1529" i="25"/>
  <c r="K1528" i="25"/>
  <c r="K1527" i="25"/>
  <c r="K1526" i="25"/>
  <c r="K1525" i="25"/>
  <c r="K1524" i="25"/>
  <c r="K1523" i="25"/>
  <c r="K1522" i="25"/>
  <c r="K1521" i="25"/>
  <c r="K1520" i="25"/>
  <c r="K1519" i="25"/>
  <c r="K1518" i="25"/>
  <c r="K1517" i="25"/>
  <c r="K1516" i="25"/>
  <c r="K1515" i="25"/>
  <c r="K1514" i="25"/>
  <c r="K1513" i="25"/>
  <c r="K1512" i="25"/>
  <c r="K1511" i="25"/>
  <c r="K1510" i="25"/>
  <c r="K1509" i="25"/>
  <c r="K1508" i="25"/>
  <c r="K1507" i="25"/>
  <c r="K1506" i="25"/>
  <c r="K1505" i="25"/>
  <c r="K1504" i="25"/>
  <c r="K1503" i="25"/>
  <c r="K1502" i="25"/>
  <c r="K1501" i="25"/>
  <c r="K1500" i="25"/>
  <c r="K1499" i="25"/>
  <c r="K1498" i="25"/>
  <c r="K1497" i="25"/>
  <c r="K1496" i="25"/>
  <c r="K1495" i="25"/>
  <c r="K1494" i="25"/>
  <c r="K1493" i="25"/>
  <c r="K1492" i="25"/>
  <c r="K1491" i="25"/>
  <c r="K1490" i="25"/>
  <c r="K1489" i="25"/>
  <c r="K1488" i="25"/>
  <c r="K1487" i="25"/>
  <c r="K1486" i="25"/>
  <c r="K1485" i="25"/>
  <c r="K1484" i="25"/>
  <c r="K1483" i="25"/>
  <c r="K1482" i="25"/>
  <c r="K1481" i="25"/>
  <c r="K1480" i="25"/>
  <c r="K1479" i="25"/>
  <c r="K1478" i="25"/>
  <c r="K1477" i="25"/>
  <c r="K1476" i="25"/>
  <c r="K1475" i="25"/>
  <c r="K1474" i="25"/>
  <c r="K1473" i="25"/>
  <c r="K1472" i="25"/>
  <c r="K1471" i="25"/>
  <c r="K1470" i="25"/>
  <c r="K1469" i="25"/>
  <c r="K1468" i="25"/>
  <c r="K1467" i="25"/>
  <c r="K1466" i="25"/>
  <c r="K1465" i="25"/>
  <c r="K1464" i="25"/>
  <c r="K1463" i="25"/>
  <c r="K1462" i="25"/>
  <c r="K1461" i="25"/>
  <c r="K1460" i="25"/>
  <c r="K1459" i="25"/>
  <c r="K1458" i="25"/>
  <c r="K1457" i="25"/>
  <c r="K1456" i="25"/>
  <c r="K1455" i="25"/>
  <c r="K1454" i="25"/>
  <c r="K1453" i="25"/>
  <c r="K1452" i="25"/>
  <c r="K1451" i="25"/>
  <c r="K1450" i="25"/>
  <c r="K1449" i="25"/>
  <c r="K1448" i="25"/>
  <c r="K1447" i="25"/>
  <c r="K1446" i="25"/>
  <c r="K1445" i="25"/>
  <c r="K1444" i="25"/>
  <c r="K1443" i="25"/>
  <c r="K1442" i="25"/>
  <c r="K1441" i="25"/>
  <c r="K1440" i="25"/>
  <c r="K1439" i="25"/>
  <c r="K1438" i="25"/>
  <c r="K1437" i="25"/>
  <c r="K1436" i="25"/>
  <c r="K1435" i="25"/>
  <c r="K1434" i="25"/>
  <c r="K1433" i="25"/>
  <c r="K1432" i="25"/>
  <c r="K1431" i="25"/>
  <c r="K1430" i="25"/>
  <c r="K1429" i="25"/>
  <c r="K1428" i="25"/>
  <c r="K1427" i="25"/>
  <c r="K1426" i="25"/>
  <c r="K1425" i="25"/>
  <c r="K1424" i="25"/>
  <c r="K1423" i="25"/>
  <c r="K1422" i="25"/>
  <c r="K1421" i="25"/>
  <c r="K1420" i="25"/>
  <c r="K1419" i="25"/>
  <c r="K1418" i="25"/>
  <c r="K1417" i="25"/>
  <c r="K1416" i="25"/>
  <c r="K1415" i="25"/>
  <c r="K1414" i="25"/>
  <c r="K1413" i="25"/>
  <c r="K1412" i="25"/>
  <c r="K1411" i="25"/>
  <c r="K1410" i="25"/>
  <c r="K1409" i="25"/>
  <c r="K1408" i="25"/>
  <c r="K1407" i="25"/>
  <c r="K1406" i="25"/>
  <c r="K1405" i="25"/>
  <c r="K1404" i="25"/>
  <c r="K1403" i="25"/>
  <c r="K1402" i="25"/>
  <c r="K1401" i="25"/>
  <c r="K1400" i="25"/>
  <c r="K1399" i="25"/>
  <c r="K1398" i="25"/>
  <c r="K1397" i="25"/>
  <c r="K1396" i="25"/>
  <c r="K1395" i="25"/>
  <c r="K1394" i="25"/>
  <c r="K1393" i="25"/>
  <c r="K1392" i="25"/>
  <c r="K1391" i="25"/>
  <c r="K1390" i="25"/>
  <c r="K1389" i="25"/>
  <c r="K1388" i="25"/>
  <c r="K1387" i="25"/>
  <c r="K1386" i="25"/>
  <c r="K1385" i="25"/>
  <c r="K1384" i="25"/>
  <c r="K1383" i="25"/>
  <c r="K1382" i="25"/>
  <c r="K1381" i="25"/>
  <c r="K1380" i="25"/>
  <c r="K1379" i="25"/>
  <c r="K1378" i="25"/>
  <c r="K1377" i="25"/>
  <c r="K1376" i="25"/>
  <c r="K1375" i="25"/>
  <c r="K1374" i="25"/>
  <c r="K1373" i="25"/>
  <c r="K1372" i="25"/>
  <c r="K1371" i="25"/>
  <c r="K1370" i="25"/>
  <c r="K1369" i="25"/>
  <c r="K1368" i="25"/>
  <c r="K1367" i="25"/>
  <c r="K1366" i="25"/>
  <c r="K1365" i="25"/>
  <c r="K1364" i="25"/>
  <c r="K1363" i="25"/>
  <c r="K1362" i="25"/>
  <c r="K1361" i="25"/>
  <c r="K1360" i="25"/>
  <c r="K1359" i="25"/>
  <c r="K1358" i="25"/>
  <c r="K1357" i="25"/>
  <c r="K1356" i="25"/>
  <c r="K1355" i="25"/>
  <c r="K1354" i="25"/>
  <c r="K1353" i="25"/>
  <c r="K1352" i="25"/>
  <c r="K1351" i="25"/>
  <c r="K1350" i="25"/>
  <c r="K1349" i="25"/>
  <c r="K1348" i="25"/>
  <c r="K1347" i="25"/>
  <c r="K1346" i="25"/>
  <c r="K1345" i="25"/>
  <c r="K1344" i="25"/>
  <c r="K1343" i="25"/>
  <c r="K1342" i="25"/>
  <c r="K1341" i="25"/>
  <c r="K1340" i="25"/>
  <c r="K1339" i="25"/>
  <c r="K1338" i="25"/>
  <c r="K1337" i="25"/>
  <c r="K1336" i="25"/>
  <c r="K1335" i="25"/>
  <c r="K1334" i="25"/>
  <c r="K1333" i="25"/>
  <c r="K1332" i="25"/>
  <c r="K1331" i="25"/>
  <c r="K1330" i="25"/>
  <c r="K1329" i="25"/>
  <c r="K1328" i="25"/>
  <c r="K1327" i="25"/>
  <c r="K1326" i="25"/>
  <c r="K1325" i="25"/>
  <c r="K1324" i="25"/>
  <c r="K1323" i="25"/>
  <c r="K1322" i="25"/>
  <c r="K1321" i="25"/>
  <c r="K1320" i="25"/>
  <c r="K1319" i="25"/>
  <c r="K1318" i="25"/>
  <c r="K1317" i="25"/>
  <c r="K1316" i="25"/>
  <c r="K1315" i="25"/>
  <c r="K1314" i="25"/>
  <c r="K1313" i="25"/>
  <c r="K1312" i="25"/>
  <c r="K1311" i="25"/>
  <c r="K1310" i="25"/>
  <c r="K1309" i="25"/>
  <c r="K1308" i="25"/>
  <c r="K1307" i="25"/>
  <c r="K1306" i="25"/>
  <c r="K1305" i="25"/>
  <c r="K1304" i="25"/>
  <c r="K1303" i="25"/>
  <c r="K1302" i="25"/>
  <c r="K1301" i="25"/>
  <c r="K1300" i="25"/>
  <c r="K1299" i="25"/>
  <c r="K1298" i="25"/>
  <c r="K1297" i="25"/>
  <c r="K1296" i="25"/>
  <c r="K1295" i="25"/>
  <c r="K1294" i="25"/>
  <c r="K1293" i="25"/>
  <c r="K1292" i="25"/>
  <c r="K1291" i="25"/>
  <c r="K1290" i="25"/>
  <c r="K1289" i="25"/>
  <c r="K1288" i="25"/>
  <c r="K1287" i="25"/>
  <c r="K1286" i="25"/>
  <c r="K1285" i="25"/>
  <c r="K1284" i="25"/>
  <c r="K1283" i="25"/>
  <c r="K1282" i="25"/>
  <c r="K1281" i="25"/>
  <c r="K1280" i="25"/>
  <c r="K1279" i="25"/>
  <c r="K1278" i="25"/>
  <c r="K1277" i="25"/>
  <c r="K1276" i="25"/>
  <c r="K1275" i="25"/>
  <c r="K1274" i="25"/>
  <c r="K1273" i="25"/>
  <c r="K1272" i="25"/>
  <c r="K1271" i="25"/>
  <c r="K1270" i="25"/>
  <c r="K1269" i="25"/>
  <c r="K1268" i="25"/>
  <c r="K1267" i="25"/>
  <c r="K1266" i="25"/>
  <c r="K1265" i="25"/>
  <c r="K1264" i="25"/>
  <c r="K1263" i="25"/>
  <c r="K1262" i="25"/>
  <c r="K1261" i="25"/>
  <c r="K1260" i="25"/>
  <c r="K1259" i="25"/>
  <c r="K1258" i="25"/>
  <c r="K1257" i="25"/>
  <c r="K1256" i="25"/>
  <c r="K1255" i="25"/>
  <c r="K1254" i="25"/>
  <c r="K1253" i="25"/>
  <c r="K1252" i="25"/>
  <c r="K1251" i="25"/>
  <c r="K1250" i="25"/>
  <c r="K1249" i="25"/>
  <c r="K1248" i="25"/>
  <c r="K1247" i="25"/>
  <c r="K1246" i="25"/>
  <c r="K1245" i="25"/>
  <c r="K1244" i="25"/>
  <c r="K1243" i="25"/>
  <c r="K1242" i="25"/>
  <c r="K1241" i="25"/>
  <c r="K1240" i="25"/>
  <c r="K1239" i="25"/>
  <c r="K1238" i="25"/>
  <c r="K1237" i="25"/>
  <c r="K1236" i="25"/>
  <c r="K1235" i="25"/>
  <c r="K1234" i="25"/>
  <c r="K1233" i="25"/>
  <c r="K1232" i="25"/>
  <c r="K1231" i="25"/>
  <c r="K1230" i="25"/>
  <c r="K1229" i="25"/>
  <c r="K1228" i="25"/>
  <c r="K1227" i="25"/>
  <c r="K1226" i="25"/>
  <c r="K1225" i="25"/>
  <c r="K1224" i="25"/>
  <c r="K1223" i="25"/>
  <c r="K1222" i="25"/>
  <c r="K1221" i="25"/>
  <c r="K1220" i="25"/>
  <c r="K1219" i="25"/>
  <c r="K1218" i="25"/>
  <c r="K1217" i="25"/>
  <c r="K1216" i="25"/>
  <c r="K1215" i="25"/>
  <c r="K1214" i="25"/>
  <c r="K1213" i="25"/>
  <c r="K1212" i="25"/>
  <c r="K1211" i="25"/>
  <c r="K1210" i="25"/>
  <c r="K1209" i="25"/>
  <c r="K1208" i="25"/>
  <c r="K1207" i="25"/>
  <c r="K1206" i="25"/>
  <c r="K1205" i="25"/>
  <c r="K1204" i="25"/>
  <c r="K1203" i="25"/>
  <c r="K1202" i="25"/>
  <c r="K1201" i="25"/>
  <c r="K1200" i="25"/>
  <c r="K1199" i="25"/>
  <c r="K1198" i="25"/>
  <c r="K1197" i="25"/>
  <c r="K1196" i="25"/>
  <c r="K1195" i="25"/>
  <c r="K1194" i="25"/>
  <c r="K1193" i="25"/>
  <c r="K1192" i="25"/>
  <c r="K1191" i="25"/>
  <c r="K1190" i="25"/>
  <c r="K1189" i="25"/>
  <c r="K1188" i="25"/>
  <c r="K1187" i="25"/>
  <c r="K1186" i="25"/>
  <c r="K1185" i="25"/>
  <c r="K1184" i="25"/>
  <c r="K1183" i="25"/>
  <c r="K1182" i="25"/>
  <c r="K1181" i="25"/>
  <c r="K1180" i="25"/>
  <c r="K1179" i="25"/>
  <c r="K1178" i="25"/>
  <c r="K1177" i="25"/>
  <c r="K1176" i="25"/>
  <c r="K1175" i="25"/>
  <c r="K1174" i="25"/>
  <c r="K1173" i="25"/>
  <c r="K1172" i="25"/>
  <c r="K1171" i="25"/>
  <c r="K1170" i="25"/>
  <c r="K1169" i="25"/>
  <c r="K1168" i="25"/>
  <c r="K1167" i="25"/>
  <c r="K1166" i="25"/>
  <c r="K1165" i="25"/>
  <c r="K1164" i="25"/>
  <c r="K1163" i="25"/>
  <c r="K1162" i="25"/>
  <c r="K1161" i="25"/>
  <c r="K1160" i="25"/>
  <c r="K1159" i="25"/>
  <c r="K1158" i="25"/>
  <c r="K1157" i="25"/>
  <c r="K1156" i="25"/>
  <c r="K1155" i="25"/>
  <c r="K1154" i="25"/>
  <c r="K1153" i="25"/>
  <c r="K1152" i="25"/>
  <c r="K1151" i="25"/>
  <c r="K1150" i="25"/>
  <c r="K1149" i="25"/>
  <c r="K1148" i="25"/>
  <c r="K1147" i="25"/>
  <c r="K1146" i="25"/>
  <c r="K1145" i="25"/>
  <c r="K1144" i="25"/>
  <c r="K1143" i="25"/>
  <c r="K1142" i="25"/>
  <c r="K1141" i="25"/>
  <c r="K1140" i="25"/>
  <c r="K1139" i="25"/>
  <c r="K1138" i="25"/>
  <c r="K1137" i="25"/>
  <c r="K1136" i="25"/>
  <c r="K1135" i="25"/>
  <c r="K1134" i="25"/>
  <c r="K1133" i="25"/>
  <c r="K1132" i="25"/>
  <c r="K1131" i="25"/>
  <c r="K1130" i="25"/>
  <c r="K1129" i="25"/>
  <c r="K1128" i="25"/>
  <c r="K1127" i="25"/>
  <c r="K1126" i="25"/>
  <c r="K1125" i="25"/>
  <c r="K1124" i="25"/>
  <c r="K1123" i="25"/>
  <c r="K1122" i="25"/>
  <c r="K1121" i="25"/>
  <c r="K1120" i="25"/>
  <c r="K1119" i="25"/>
  <c r="K1118" i="25"/>
  <c r="K1117" i="25"/>
  <c r="K1116" i="25"/>
  <c r="K1115" i="25"/>
  <c r="K1114" i="25"/>
  <c r="K1113" i="25"/>
  <c r="K1112" i="25"/>
  <c r="K1111" i="25"/>
  <c r="K1110" i="25"/>
  <c r="K1109" i="25"/>
  <c r="K1108" i="25"/>
  <c r="K1107" i="25"/>
  <c r="K1106" i="25"/>
  <c r="K1105" i="25"/>
  <c r="K1104" i="25"/>
  <c r="K1103" i="25"/>
  <c r="K1102" i="25"/>
  <c r="K1101" i="25"/>
  <c r="K1100" i="25"/>
  <c r="K1099" i="25"/>
  <c r="K1098" i="25"/>
  <c r="K1097" i="25"/>
  <c r="K1096" i="25"/>
  <c r="K1095" i="25"/>
  <c r="K1094" i="25"/>
  <c r="K1093" i="25"/>
  <c r="K1092" i="25"/>
  <c r="K1091" i="25"/>
  <c r="K1090" i="25"/>
  <c r="K1089" i="25"/>
  <c r="K1088" i="25"/>
  <c r="K1087" i="25"/>
  <c r="K1086" i="25"/>
  <c r="K1085" i="25"/>
  <c r="K1084" i="25"/>
  <c r="K1083" i="25"/>
  <c r="K1082" i="25"/>
  <c r="K1081" i="25"/>
  <c r="K1080" i="25"/>
  <c r="K1079" i="25"/>
  <c r="K1078" i="25"/>
  <c r="K1077" i="25"/>
  <c r="K1076" i="25"/>
  <c r="K1075" i="25"/>
  <c r="K1074" i="25"/>
  <c r="K1073" i="25"/>
  <c r="K1072" i="25"/>
  <c r="K1071" i="25"/>
  <c r="K1070" i="25"/>
  <c r="K1069" i="25"/>
  <c r="K1068" i="25"/>
  <c r="K1067" i="25"/>
  <c r="K1066" i="25"/>
  <c r="K1065" i="25"/>
  <c r="K1064" i="25"/>
  <c r="K1063" i="25"/>
  <c r="K1062" i="25"/>
  <c r="K1061" i="25"/>
  <c r="K1060" i="25"/>
  <c r="K1059" i="25"/>
  <c r="K1058" i="25"/>
  <c r="K1057" i="25"/>
  <c r="K1056" i="25"/>
  <c r="K1055" i="25"/>
  <c r="K1054" i="25"/>
  <c r="K1053" i="25"/>
  <c r="K1052" i="25"/>
  <c r="K1051" i="25"/>
  <c r="K1050" i="25"/>
  <c r="K1049" i="25"/>
  <c r="K1048" i="25"/>
  <c r="K1047" i="25"/>
  <c r="K1046" i="25"/>
  <c r="K1045" i="25"/>
  <c r="K1044" i="25"/>
  <c r="K1043" i="25"/>
  <c r="K1042" i="25"/>
  <c r="K1041" i="25"/>
  <c r="K1040" i="25"/>
  <c r="K1039" i="25"/>
  <c r="K1038" i="25"/>
  <c r="K1037" i="25"/>
  <c r="K1036" i="25"/>
  <c r="K1035" i="25"/>
  <c r="K1034" i="25"/>
  <c r="K1033" i="25"/>
  <c r="K1032" i="25"/>
  <c r="K1031" i="25"/>
  <c r="K1030" i="25"/>
  <c r="K1029" i="25"/>
  <c r="K1028" i="25"/>
  <c r="K1027" i="25"/>
  <c r="K1026" i="25"/>
  <c r="K1025" i="25"/>
  <c r="K1024" i="25"/>
  <c r="K1023" i="25"/>
  <c r="K1022" i="25"/>
  <c r="K1021" i="25"/>
  <c r="K1020" i="25"/>
  <c r="K1019" i="25"/>
  <c r="K1018" i="25"/>
  <c r="K1017" i="25"/>
  <c r="K1016" i="25"/>
  <c r="K1015" i="25"/>
  <c r="K1014" i="25"/>
  <c r="K1013" i="25"/>
  <c r="K1012" i="25"/>
  <c r="K1011" i="25"/>
  <c r="K1010" i="25"/>
  <c r="K1009" i="25"/>
  <c r="K1008" i="25"/>
  <c r="K1007" i="25"/>
  <c r="K1006" i="25"/>
  <c r="K1005" i="25"/>
  <c r="K1004" i="25"/>
  <c r="K1003" i="25"/>
  <c r="K1002" i="25"/>
  <c r="K1001" i="25"/>
  <c r="K1000" i="25"/>
  <c r="K999" i="25"/>
  <c r="K998" i="25"/>
  <c r="K997" i="25"/>
  <c r="K996" i="25"/>
  <c r="K995" i="25"/>
  <c r="K994" i="25"/>
  <c r="K993" i="25"/>
  <c r="K992" i="25"/>
  <c r="K991" i="25"/>
  <c r="K990" i="25"/>
  <c r="K989" i="25"/>
  <c r="K988" i="25"/>
  <c r="K987" i="25"/>
  <c r="K986" i="25"/>
  <c r="K985" i="25"/>
  <c r="K984" i="25"/>
  <c r="K983" i="25"/>
  <c r="K982" i="25"/>
  <c r="K981" i="25"/>
  <c r="K980" i="25"/>
  <c r="K979" i="25"/>
  <c r="K978" i="25"/>
  <c r="K977" i="25"/>
  <c r="K976" i="25"/>
  <c r="K975" i="25"/>
  <c r="K974" i="25"/>
  <c r="K973" i="25"/>
  <c r="K972" i="25"/>
  <c r="K971" i="25"/>
  <c r="K970" i="25"/>
  <c r="K969" i="25"/>
  <c r="K968" i="25"/>
  <c r="K967" i="25"/>
  <c r="K966" i="25"/>
  <c r="K965" i="25"/>
  <c r="K964" i="25"/>
  <c r="K963" i="25"/>
  <c r="K962" i="25"/>
  <c r="K961" i="25"/>
  <c r="K960" i="25"/>
  <c r="K959" i="25"/>
  <c r="K958" i="25"/>
  <c r="K957" i="25"/>
  <c r="K956" i="25"/>
  <c r="K955" i="25"/>
  <c r="K954" i="25"/>
  <c r="K953" i="25"/>
  <c r="K952" i="25"/>
  <c r="K951" i="25"/>
  <c r="K950" i="25"/>
  <c r="K949" i="25"/>
  <c r="K948" i="25"/>
  <c r="K947" i="25"/>
  <c r="K946" i="25"/>
  <c r="K945" i="25"/>
  <c r="K944" i="25"/>
  <c r="K943" i="25"/>
  <c r="K942" i="25"/>
  <c r="K941" i="25"/>
  <c r="K940" i="25"/>
  <c r="K939" i="25"/>
  <c r="K938" i="25"/>
  <c r="K937" i="25"/>
  <c r="K936" i="25"/>
  <c r="K935" i="25"/>
  <c r="K934" i="25"/>
  <c r="K933" i="25"/>
  <c r="K932" i="25"/>
  <c r="K931" i="25"/>
  <c r="K930" i="25"/>
  <c r="K929" i="25"/>
  <c r="K928" i="25"/>
  <c r="K927" i="25"/>
  <c r="K926" i="25"/>
  <c r="K925" i="25"/>
  <c r="K924" i="25"/>
  <c r="K923" i="25"/>
  <c r="K922" i="25"/>
  <c r="K921" i="25"/>
  <c r="K920" i="25"/>
  <c r="K919" i="25"/>
  <c r="K918" i="25"/>
  <c r="K917" i="25"/>
  <c r="K916" i="25"/>
  <c r="K915" i="25"/>
  <c r="K914" i="25"/>
  <c r="K913" i="25"/>
  <c r="K912" i="25"/>
  <c r="K911" i="25"/>
  <c r="K910" i="25"/>
  <c r="K909" i="25"/>
  <c r="K908" i="25"/>
  <c r="K907" i="25"/>
  <c r="K906" i="25"/>
  <c r="K905" i="25"/>
  <c r="K904" i="25"/>
  <c r="K903" i="25"/>
  <c r="K902" i="25"/>
  <c r="K901" i="25"/>
  <c r="K900" i="25"/>
  <c r="K899" i="25"/>
  <c r="K898" i="25"/>
  <c r="K897" i="25"/>
  <c r="K896" i="25"/>
  <c r="K895" i="25"/>
  <c r="K894" i="25"/>
  <c r="K893" i="25"/>
  <c r="K892" i="25"/>
  <c r="K891" i="25"/>
  <c r="K890" i="25"/>
  <c r="K889" i="25"/>
  <c r="K888" i="25"/>
  <c r="K887" i="25"/>
  <c r="K886" i="25"/>
  <c r="K885" i="25"/>
  <c r="K884" i="25"/>
  <c r="K883" i="25"/>
  <c r="K882" i="25"/>
  <c r="K881" i="25"/>
  <c r="K880" i="25"/>
  <c r="K879" i="25"/>
  <c r="K878" i="25"/>
  <c r="K877" i="25"/>
  <c r="K876" i="25"/>
  <c r="K875" i="25"/>
  <c r="K874" i="25"/>
  <c r="K873" i="25"/>
  <c r="K872" i="25"/>
  <c r="K871" i="25"/>
  <c r="K870" i="25"/>
  <c r="K869" i="25"/>
  <c r="K868" i="25"/>
  <c r="K867" i="25"/>
  <c r="K866" i="25"/>
  <c r="K865" i="25"/>
  <c r="K864" i="25"/>
  <c r="K863" i="25"/>
  <c r="K862" i="25"/>
  <c r="K861" i="25"/>
  <c r="K860" i="25"/>
  <c r="K859" i="25"/>
  <c r="K858" i="25"/>
  <c r="K857" i="25"/>
  <c r="K856" i="25"/>
  <c r="K855" i="25"/>
  <c r="K854" i="25"/>
  <c r="K853" i="25"/>
  <c r="K852" i="25"/>
  <c r="K851" i="25"/>
  <c r="K850" i="25"/>
  <c r="K849" i="25"/>
  <c r="K848" i="25"/>
  <c r="K847" i="25"/>
  <c r="K846" i="25"/>
  <c r="K845" i="25"/>
  <c r="K844" i="25"/>
  <c r="K843" i="25"/>
  <c r="K842" i="25"/>
  <c r="K841" i="25"/>
  <c r="K840" i="25"/>
  <c r="K839" i="25"/>
  <c r="K838" i="25"/>
  <c r="K837" i="25"/>
  <c r="K836" i="25"/>
  <c r="K835" i="25"/>
  <c r="K834" i="25"/>
  <c r="K833" i="25"/>
  <c r="K832" i="25"/>
  <c r="K831" i="25"/>
  <c r="K830" i="25"/>
  <c r="K829" i="25"/>
  <c r="K828" i="25"/>
  <c r="K827" i="25"/>
  <c r="K826" i="25"/>
  <c r="K825" i="25"/>
  <c r="K824" i="25"/>
  <c r="K823" i="25"/>
  <c r="K822" i="25"/>
  <c r="K821" i="25"/>
  <c r="K820" i="25"/>
  <c r="K819" i="25"/>
  <c r="K818" i="25"/>
  <c r="K817" i="25"/>
  <c r="K816" i="25"/>
  <c r="K815" i="25"/>
  <c r="K814" i="25"/>
  <c r="K813" i="25"/>
  <c r="K812" i="25"/>
  <c r="K811" i="25"/>
  <c r="K810" i="25"/>
  <c r="K809" i="25"/>
  <c r="K808" i="25"/>
  <c r="K807" i="25"/>
  <c r="K806" i="25"/>
  <c r="K805" i="25"/>
  <c r="K804" i="25"/>
  <c r="K803" i="25"/>
  <c r="K802" i="25"/>
  <c r="K801" i="25"/>
  <c r="K800" i="25"/>
  <c r="K799" i="25"/>
  <c r="K798" i="25"/>
  <c r="K797" i="25"/>
  <c r="K796" i="25"/>
  <c r="K795" i="25"/>
  <c r="K794" i="25"/>
  <c r="K793" i="25"/>
  <c r="K792" i="25"/>
  <c r="K791" i="25"/>
  <c r="K790" i="25"/>
  <c r="K789" i="25"/>
  <c r="K788" i="25"/>
  <c r="K787" i="25"/>
  <c r="K786" i="25"/>
  <c r="K785" i="25"/>
  <c r="K784" i="25"/>
  <c r="K783" i="25"/>
  <c r="K782" i="25"/>
  <c r="K781" i="25"/>
  <c r="K780" i="25"/>
  <c r="K779" i="25"/>
  <c r="K778" i="25"/>
  <c r="K777" i="25"/>
  <c r="K776" i="25"/>
  <c r="K775" i="25"/>
  <c r="K774" i="25"/>
  <c r="K773" i="25"/>
  <c r="K772" i="25"/>
  <c r="K771" i="25"/>
  <c r="K770" i="25"/>
  <c r="K769" i="25"/>
  <c r="K768" i="25"/>
  <c r="K767" i="25"/>
  <c r="K766" i="25"/>
  <c r="K765" i="25"/>
  <c r="K764" i="25"/>
  <c r="K763" i="25"/>
  <c r="K762" i="25"/>
  <c r="K761" i="25"/>
  <c r="K760" i="25"/>
  <c r="K759" i="25"/>
  <c r="K758" i="25"/>
  <c r="K757" i="25"/>
  <c r="K756" i="25"/>
  <c r="K755" i="25"/>
  <c r="K754" i="25"/>
  <c r="K753" i="25"/>
  <c r="K752" i="25"/>
  <c r="K751" i="25"/>
  <c r="K750" i="25"/>
  <c r="K749" i="25"/>
  <c r="K748" i="25"/>
  <c r="K747" i="25"/>
  <c r="K746" i="25"/>
  <c r="K745" i="25"/>
  <c r="K744" i="25"/>
  <c r="K743" i="25"/>
  <c r="K742" i="25"/>
  <c r="K741" i="25"/>
  <c r="K740" i="25"/>
  <c r="K739" i="25"/>
  <c r="K738" i="25"/>
  <c r="K737" i="25"/>
  <c r="K736" i="25"/>
  <c r="K735" i="25"/>
  <c r="K734" i="25"/>
  <c r="K733" i="25"/>
  <c r="K732" i="25"/>
  <c r="K731" i="25"/>
  <c r="K730" i="25"/>
  <c r="K729" i="25"/>
  <c r="K728" i="25"/>
  <c r="K727" i="25"/>
  <c r="K726" i="25"/>
  <c r="K725" i="25"/>
  <c r="K724" i="25"/>
  <c r="K723" i="25"/>
  <c r="K722" i="25"/>
  <c r="K721" i="25"/>
  <c r="K720" i="25"/>
  <c r="K719" i="25"/>
  <c r="K718" i="25"/>
  <c r="K717" i="25"/>
  <c r="K716" i="25"/>
  <c r="K715" i="25"/>
  <c r="K714" i="25"/>
  <c r="K713" i="25"/>
  <c r="K712" i="25"/>
  <c r="K711" i="25"/>
  <c r="K710" i="25"/>
  <c r="K709" i="25"/>
  <c r="K708" i="25"/>
  <c r="K707" i="25"/>
  <c r="K706" i="25"/>
  <c r="K705" i="25"/>
  <c r="K704" i="25"/>
  <c r="K703" i="25"/>
  <c r="K702" i="25"/>
  <c r="K701" i="25"/>
  <c r="K700" i="25"/>
  <c r="K699" i="25"/>
  <c r="K698" i="25"/>
  <c r="K697" i="25"/>
  <c r="K696" i="25"/>
  <c r="K695" i="25"/>
  <c r="K694" i="25"/>
  <c r="K693" i="25"/>
  <c r="K692" i="25"/>
  <c r="K691" i="25"/>
  <c r="K690" i="25"/>
  <c r="K689" i="25"/>
  <c r="K688" i="25"/>
  <c r="K687" i="25"/>
  <c r="K686" i="25"/>
  <c r="K685" i="25"/>
  <c r="K684" i="25"/>
  <c r="K683" i="25"/>
  <c r="K682" i="25"/>
  <c r="K681" i="25"/>
  <c r="K680" i="25"/>
  <c r="K679" i="25"/>
  <c r="K678" i="25"/>
  <c r="K677" i="25"/>
  <c r="K676" i="25"/>
  <c r="K675" i="25"/>
  <c r="K674" i="25"/>
  <c r="K673" i="25"/>
  <c r="K672" i="25"/>
  <c r="K671" i="25"/>
  <c r="K670" i="25"/>
  <c r="K669" i="25"/>
  <c r="K668" i="25"/>
  <c r="K667" i="25"/>
  <c r="K666" i="25"/>
  <c r="K665" i="25"/>
  <c r="K664" i="25"/>
  <c r="K663" i="25"/>
  <c r="K662" i="25"/>
  <c r="K661" i="25"/>
  <c r="K660" i="25"/>
  <c r="K659" i="25"/>
  <c r="K658" i="25"/>
  <c r="K657" i="25"/>
  <c r="K656" i="25"/>
  <c r="K655" i="25"/>
  <c r="K654" i="25"/>
  <c r="K653" i="25"/>
  <c r="K652" i="25"/>
  <c r="K651" i="25"/>
  <c r="K650" i="25"/>
  <c r="K649" i="25"/>
  <c r="K648" i="25"/>
  <c r="K647" i="25"/>
  <c r="K646" i="25"/>
  <c r="K645" i="25"/>
  <c r="K644" i="25"/>
  <c r="K643" i="25"/>
  <c r="K642" i="25"/>
  <c r="K641" i="25"/>
  <c r="K640" i="25"/>
  <c r="K639" i="25"/>
  <c r="K638" i="25"/>
  <c r="K637" i="25"/>
  <c r="K636" i="25"/>
  <c r="K635" i="25"/>
  <c r="K634" i="25"/>
  <c r="K633" i="25"/>
  <c r="K632" i="25"/>
  <c r="K631" i="25"/>
  <c r="K630" i="25"/>
  <c r="K629" i="25"/>
  <c r="K628" i="25"/>
  <c r="K627" i="25"/>
  <c r="K626" i="25"/>
  <c r="K625" i="25"/>
  <c r="K624" i="25"/>
  <c r="K623" i="25"/>
  <c r="K622" i="25"/>
  <c r="K621" i="25"/>
  <c r="K620" i="25"/>
  <c r="K619" i="25"/>
  <c r="K618" i="25"/>
  <c r="K617" i="25"/>
  <c r="K616" i="25"/>
  <c r="K615" i="25"/>
  <c r="K614" i="25"/>
  <c r="K613" i="25"/>
  <c r="K612" i="25"/>
  <c r="K611" i="25"/>
  <c r="K610" i="25"/>
  <c r="K609" i="25"/>
  <c r="K608" i="25"/>
  <c r="K607" i="25"/>
  <c r="K606" i="25"/>
  <c r="K605" i="25"/>
  <c r="K604" i="25"/>
  <c r="K603" i="25"/>
  <c r="K602" i="25"/>
  <c r="K601" i="25"/>
  <c r="K600" i="25"/>
  <c r="K599" i="25"/>
  <c r="K598" i="25"/>
  <c r="K597" i="25"/>
  <c r="K596" i="25"/>
  <c r="K595" i="25"/>
  <c r="K594" i="25"/>
  <c r="K593" i="25"/>
  <c r="K592" i="25"/>
  <c r="K591" i="25"/>
  <c r="K590" i="25"/>
  <c r="K589" i="25"/>
  <c r="K588" i="25"/>
  <c r="K587" i="25"/>
  <c r="K586" i="25"/>
  <c r="K585" i="25"/>
  <c r="K584" i="25"/>
  <c r="K583" i="25"/>
  <c r="K582" i="25"/>
  <c r="K581" i="25"/>
  <c r="K580" i="25"/>
  <c r="K579" i="25"/>
  <c r="K578" i="25"/>
  <c r="K577" i="25"/>
  <c r="K576" i="25"/>
  <c r="K575" i="25"/>
  <c r="K574" i="25"/>
  <c r="K573" i="25"/>
  <c r="K572" i="25"/>
  <c r="K571" i="25"/>
  <c r="K570" i="25"/>
  <c r="K569" i="25"/>
  <c r="K568" i="25"/>
  <c r="K567" i="25"/>
  <c r="K566" i="25"/>
  <c r="K565" i="25"/>
  <c r="K564" i="25"/>
  <c r="K563" i="25"/>
  <c r="K562" i="25"/>
  <c r="K561" i="25"/>
  <c r="K560" i="25"/>
  <c r="K559" i="25"/>
  <c r="K558" i="25"/>
  <c r="K557" i="25"/>
  <c r="K556" i="25"/>
  <c r="K555" i="25"/>
  <c r="K554" i="25"/>
  <c r="K553" i="25"/>
  <c r="K552" i="25"/>
  <c r="K551" i="25"/>
  <c r="K550" i="25"/>
  <c r="K549" i="25"/>
  <c r="K548" i="25"/>
  <c r="K547" i="25"/>
  <c r="K546" i="25"/>
  <c r="K545" i="25"/>
  <c r="K544" i="25"/>
  <c r="K543" i="25"/>
  <c r="K542" i="25"/>
  <c r="K541" i="25"/>
  <c r="K540" i="25"/>
  <c r="K539" i="25"/>
  <c r="K538" i="25"/>
  <c r="K537" i="25"/>
  <c r="K536" i="25"/>
  <c r="K535" i="25"/>
  <c r="K534" i="25"/>
  <c r="K533" i="25"/>
  <c r="K532" i="25"/>
  <c r="K531" i="25"/>
  <c r="K530" i="25"/>
  <c r="K529" i="25"/>
  <c r="K528" i="25"/>
  <c r="K527" i="25"/>
  <c r="K526" i="25"/>
  <c r="K525" i="25"/>
  <c r="K524" i="25"/>
  <c r="K523" i="25"/>
  <c r="K522" i="25"/>
  <c r="K521" i="25"/>
  <c r="K520" i="25"/>
  <c r="K519" i="25"/>
  <c r="K518" i="25"/>
  <c r="K517" i="25"/>
  <c r="K516" i="25"/>
  <c r="K515" i="25"/>
  <c r="K514" i="25"/>
  <c r="K513" i="25"/>
  <c r="K512" i="25"/>
  <c r="K511" i="25"/>
  <c r="K510" i="25"/>
  <c r="K509" i="25"/>
  <c r="K508" i="25"/>
  <c r="K507" i="25"/>
  <c r="K506" i="25"/>
  <c r="K505" i="25"/>
  <c r="K504" i="25"/>
  <c r="K503" i="25"/>
  <c r="K502" i="25"/>
  <c r="K501" i="25"/>
  <c r="K500" i="25"/>
  <c r="K499" i="25"/>
  <c r="K498" i="25"/>
  <c r="K497" i="25"/>
  <c r="K496" i="25"/>
  <c r="K495" i="25"/>
  <c r="K494" i="25"/>
  <c r="K493" i="25"/>
  <c r="K492" i="25"/>
  <c r="K491" i="25"/>
  <c r="K490" i="25"/>
  <c r="K489" i="25"/>
  <c r="K488" i="25"/>
  <c r="K487" i="25"/>
  <c r="K486" i="25"/>
  <c r="K485" i="25"/>
  <c r="K484" i="25"/>
  <c r="K483" i="25"/>
  <c r="K482" i="25"/>
  <c r="K481" i="25"/>
  <c r="K480" i="25"/>
  <c r="K479" i="25"/>
  <c r="K478" i="25"/>
  <c r="K477" i="25"/>
  <c r="K476" i="25"/>
  <c r="K475" i="25"/>
  <c r="K474" i="25"/>
  <c r="K473" i="25"/>
  <c r="K472" i="25"/>
  <c r="K471" i="25"/>
  <c r="K470" i="25"/>
  <c r="K469" i="25"/>
  <c r="K468" i="25"/>
  <c r="K467" i="25"/>
  <c r="K466" i="25"/>
  <c r="K465" i="25"/>
  <c r="K464" i="25"/>
  <c r="K463" i="25"/>
  <c r="K462" i="25"/>
  <c r="K461" i="25"/>
  <c r="K460" i="25"/>
  <c r="K459" i="25"/>
  <c r="K458" i="25"/>
  <c r="K457" i="25"/>
  <c r="K456" i="25"/>
  <c r="K455" i="25"/>
  <c r="K454" i="25"/>
  <c r="K453" i="25"/>
  <c r="K452" i="25"/>
  <c r="K451" i="25"/>
  <c r="K450" i="25"/>
  <c r="K449" i="25"/>
  <c r="K448" i="25"/>
  <c r="K447" i="25"/>
  <c r="K446" i="25"/>
  <c r="K445" i="25"/>
  <c r="K444" i="25"/>
  <c r="K443" i="25"/>
  <c r="K442" i="25"/>
  <c r="K441" i="25"/>
  <c r="K440" i="25"/>
  <c r="K439" i="25"/>
  <c r="K438" i="25"/>
  <c r="K437" i="25"/>
  <c r="K436" i="25"/>
  <c r="K435" i="25"/>
  <c r="K434" i="25"/>
  <c r="K433" i="25"/>
  <c r="K432" i="25"/>
  <c r="K431" i="25"/>
  <c r="K430" i="25"/>
  <c r="K429" i="25"/>
  <c r="K428" i="25"/>
  <c r="K427" i="25"/>
  <c r="K426" i="25"/>
  <c r="K425" i="25"/>
  <c r="K424" i="25"/>
  <c r="K423" i="25"/>
  <c r="K422" i="25"/>
  <c r="K421" i="25"/>
  <c r="K420" i="25"/>
  <c r="K419" i="25"/>
  <c r="K418" i="25"/>
  <c r="K417" i="25"/>
  <c r="K416" i="25"/>
  <c r="K415" i="25"/>
  <c r="K414" i="25"/>
  <c r="K413" i="25"/>
  <c r="K412" i="25"/>
  <c r="K411" i="25"/>
  <c r="K410" i="25"/>
  <c r="K409" i="25"/>
  <c r="K408" i="25"/>
  <c r="K407" i="25"/>
  <c r="K406" i="25"/>
  <c r="K405" i="25"/>
  <c r="K404" i="25"/>
  <c r="K403" i="25"/>
  <c r="K402" i="25"/>
  <c r="K401" i="25"/>
  <c r="K400" i="25"/>
  <c r="K399" i="25"/>
  <c r="K398" i="25"/>
  <c r="K397" i="25"/>
  <c r="K396" i="25"/>
  <c r="K395" i="25"/>
  <c r="K394" i="25"/>
  <c r="K393" i="25"/>
  <c r="K392" i="25"/>
  <c r="K391" i="25"/>
  <c r="K390" i="25"/>
  <c r="K389" i="25"/>
  <c r="K388" i="25"/>
  <c r="K387" i="25"/>
  <c r="K386" i="25"/>
  <c r="K385" i="25"/>
  <c r="K384" i="25"/>
  <c r="K383" i="25"/>
  <c r="K382" i="25"/>
  <c r="K381" i="25"/>
  <c r="K380" i="25"/>
  <c r="K379" i="25"/>
  <c r="K378" i="25"/>
  <c r="K377" i="25"/>
  <c r="K376" i="25"/>
  <c r="K375" i="25"/>
  <c r="K374" i="25"/>
  <c r="K373" i="25"/>
  <c r="K372" i="25"/>
  <c r="K371" i="25"/>
  <c r="K370" i="25"/>
  <c r="K369" i="25"/>
  <c r="K368" i="25"/>
  <c r="K367" i="25"/>
  <c r="K366" i="25"/>
  <c r="K365" i="25"/>
  <c r="K364" i="25"/>
  <c r="K363" i="25"/>
  <c r="K362" i="25"/>
  <c r="K361" i="25"/>
  <c r="K360" i="25"/>
  <c r="K359" i="25"/>
  <c r="K358" i="25"/>
  <c r="K357" i="25"/>
  <c r="K356" i="25"/>
  <c r="K355" i="25"/>
  <c r="K354" i="25"/>
  <c r="K353" i="25"/>
  <c r="K352" i="25"/>
  <c r="K351" i="25"/>
  <c r="K350" i="25"/>
  <c r="K349" i="25"/>
  <c r="K348" i="25"/>
  <c r="K347" i="25"/>
  <c r="K346" i="25"/>
  <c r="K345" i="25"/>
  <c r="K344" i="25"/>
  <c r="K343" i="25"/>
  <c r="K342" i="25"/>
  <c r="K341" i="25"/>
  <c r="K340" i="25"/>
  <c r="K339" i="25"/>
  <c r="K338" i="25"/>
  <c r="K337" i="25"/>
  <c r="K336" i="25"/>
  <c r="K335" i="25"/>
  <c r="K334" i="25"/>
  <c r="K333" i="25"/>
  <c r="K332" i="25"/>
  <c r="K331" i="25"/>
  <c r="K330" i="25"/>
  <c r="K329" i="25"/>
  <c r="K328" i="25"/>
  <c r="K327" i="25"/>
  <c r="K326" i="25"/>
  <c r="K325" i="25"/>
  <c r="K324" i="25"/>
  <c r="K323" i="25"/>
  <c r="K322" i="25"/>
  <c r="K321" i="25"/>
  <c r="K320" i="25"/>
  <c r="K319" i="25"/>
  <c r="K318" i="25"/>
  <c r="K317" i="25"/>
  <c r="K316" i="25"/>
  <c r="K315" i="25"/>
  <c r="K314" i="25"/>
  <c r="K313" i="25"/>
  <c r="K312" i="25"/>
  <c r="K311" i="25"/>
  <c r="K310" i="25"/>
  <c r="K309" i="25"/>
  <c r="K308" i="25"/>
  <c r="K307" i="25"/>
  <c r="K306" i="25"/>
  <c r="K305" i="25"/>
  <c r="K304" i="25"/>
  <c r="K303" i="25"/>
  <c r="K302" i="25"/>
  <c r="K301" i="25"/>
  <c r="K300" i="25"/>
  <c r="K299" i="25"/>
  <c r="K298" i="25"/>
  <c r="K297" i="25"/>
  <c r="K296" i="25"/>
  <c r="K295" i="25"/>
  <c r="K294" i="25"/>
  <c r="K293" i="25"/>
  <c r="K292" i="25"/>
  <c r="K291" i="25"/>
  <c r="K290" i="25"/>
  <c r="K289" i="25"/>
  <c r="K288" i="25"/>
  <c r="K287" i="25"/>
  <c r="K286" i="25"/>
  <c r="K285" i="25"/>
  <c r="K284" i="25"/>
  <c r="K283" i="25"/>
  <c r="K282" i="25"/>
  <c r="K281" i="25"/>
  <c r="K280" i="25"/>
  <c r="K279" i="25"/>
  <c r="K278" i="25"/>
  <c r="K277" i="25"/>
  <c r="K276" i="25"/>
  <c r="K275" i="25"/>
  <c r="K274" i="25"/>
  <c r="K273" i="25"/>
  <c r="K272" i="25"/>
  <c r="K271" i="25"/>
  <c r="K270" i="25"/>
  <c r="K269" i="25"/>
  <c r="K268" i="25"/>
  <c r="K267" i="25"/>
  <c r="K266" i="25"/>
  <c r="K265" i="25"/>
  <c r="K264" i="25"/>
  <c r="K263" i="25"/>
  <c r="K262" i="25"/>
  <c r="K261" i="25"/>
  <c r="K260" i="25"/>
  <c r="K259" i="25"/>
  <c r="K258" i="25"/>
  <c r="K257" i="25"/>
  <c r="K256" i="25"/>
  <c r="K255" i="25"/>
  <c r="K254" i="25"/>
  <c r="K253" i="25"/>
  <c r="K252" i="25"/>
  <c r="K251" i="25"/>
  <c r="K250" i="25"/>
  <c r="K249" i="25"/>
  <c r="K248" i="25"/>
  <c r="K247" i="25"/>
  <c r="K246" i="25"/>
  <c r="K245" i="25"/>
  <c r="K244" i="25"/>
  <c r="K243" i="25"/>
  <c r="K242" i="25"/>
  <c r="K241" i="25"/>
  <c r="K240" i="25"/>
  <c r="K239" i="25"/>
  <c r="K238" i="25"/>
  <c r="K237" i="25"/>
  <c r="K236" i="25"/>
  <c r="K235" i="25"/>
  <c r="K234" i="25"/>
  <c r="K233" i="25"/>
  <c r="K232" i="25"/>
  <c r="K231" i="25"/>
  <c r="K230" i="25"/>
  <c r="K229" i="25"/>
  <c r="K228" i="25"/>
  <c r="K227" i="25"/>
  <c r="K226" i="25"/>
  <c r="K225" i="25"/>
  <c r="K224" i="25"/>
  <c r="K223" i="25"/>
  <c r="K222" i="25"/>
  <c r="K221" i="25"/>
  <c r="K220" i="25"/>
  <c r="K219" i="25"/>
  <c r="K218" i="25"/>
  <c r="K217" i="25"/>
  <c r="K216" i="25"/>
  <c r="K215" i="25"/>
  <c r="K214" i="25"/>
  <c r="K213" i="25"/>
  <c r="K212" i="25"/>
  <c r="K211" i="25"/>
  <c r="K210" i="25"/>
  <c r="K209" i="25"/>
  <c r="K208" i="25"/>
  <c r="K207" i="25"/>
  <c r="K206" i="25"/>
  <c r="K205" i="25"/>
  <c r="K204" i="25"/>
  <c r="K203" i="25"/>
  <c r="K202" i="25"/>
  <c r="K201" i="25"/>
  <c r="K200" i="25"/>
  <c r="K199" i="25"/>
  <c r="K198" i="25"/>
  <c r="K197" i="25"/>
  <c r="K196" i="25"/>
  <c r="K195" i="25"/>
  <c r="K194" i="25"/>
  <c r="K193" i="25"/>
  <c r="K192" i="25"/>
  <c r="K191" i="25"/>
  <c r="K190" i="25"/>
  <c r="K189" i="25"/>
  <c r="K188" i="25"/>
  <c r="K187" i="25"/>
  <c r="K186" i="25"/>
  <c r="K185" i="25"/>
  <c r="K184" i="25"/>
  <c r="K183" i="25"/>
  <c r="K182" i="25"/>
  <c r="K181" i="25"/>
  <c r="K180" i="25"/>
  <c r="K179" i="25"/>
  <c r="K178" i="25"/>
  <c r="K177" i="25"/>
  <c r="K176" i="25"/>
  <c r="K175" i="25"/>
  <c r="K174" i="25"/>
  <c r="K173" i="25"/>
  <c r="K172" i="25"/>
  <c r="K171" i="25"/>
  <c r="K170" i="25"/>
  <c r="K169" i="25"/>
  <c r="K168" i="25"/>
  <c r="K167" i="25"/>
  <c r="K166" i="25"/>
  <c r="K165" i="25"/>
  <c r="K164" i="25"/>
  <c r="K163" i="25"/>
  <c r="K162" i="25"/>
  <c r="K161" i="25"/>
  <c r="K160" i="25"/>
  <c r="K159" i="25"/>
  <c r="K158" i="25"/>
  <c r="K157" i="25"/>
  <c r="K156" i="25"/>
  <c r="K155" i="25"/>
  <c r="K154" i="25"/>
  <c r="K153" i="25"/>
  <c r="K152" i="25"/>
  <c r="K151" i="25"/>
  <c r="K150" i="25"/>
  <c r="K149" i="25"/>
  <c r="K148" i="25"/>
  <c r="K147" i="25"/>
  <c r="K146" i="25"/>
  <c r="K145" i="25"/>
  <c r="K144" i="25"/>
  <c r="K143" i="25"/>
  <c r="K142" i="25"/>
  <c r="K141" i="25"/>
  <c r="K140" i="25"/>
  <c r="K139" i="25"/>
  <c r="K138" i="25"/>
  <c r="K137" i="25"/>
  <c r="K136" i="25"/>
  <c r="K135" i="25"/>
  <c r="K134" i="25"/>
  <c r="K133" i="25"/>
  <c r="K132" i="25"/>
  <c r="K131" i="25"/>
  <c r="K130" i="25"/>
  <c r="K129" i="25"/>
  <c r="K128" i="25"/>
  <c r="K127" i="25"/>
  <c r="K126" i="25"/>
  <c r="K125" i="25"/>
  <c r="K124" i="25"/>
  <c r="K123" i="25"/>
  <c r="K122" i="25"/>
  <c r="K121" i="25"/>
  <c r="K120" i="25"/>
  <c r="K119" i="25"/>
  <c r="K118" i="25"/>
  <c r="K117" i="25"/>
  <c r="K116" i="25"/>
  <c r="K115" i="25"/>
  <c r="K114" i="25"/>
  <c r="K113" i="25"/>
  <c r="K112" i="25"/>
  <c r="K111" i="25"/>
  <c r="K110" i="25"/>
  <c r="K109" i="25"/>
  <c r="K108" i="25"/>
  <c r="K107" i="25"/>
  <c r="K106" i="25"/>
  <c r="K105" i="25"/>
  <c r="K104" i="25"/>
  <c r="K103" i="25"/>
  <c r="K102" i="25"/>
  <c r="K101" i="25"/>
  <c r="K100" i="25"/>
  <c r="K99" i="25"/>
  <c r="K98" i="25"/>
  <c r="K97" i="25"/>
  <c r="K96" i="25"/>
  <c r="K95" i="25"/>
  <c r="K94" i="25"/>
  <c r="K93" i="25"/>
  <c r="K92" i="25"/>
  <c r="K91" i="25"/>
  <c r="K90" i="25"/>
  <c r="K89" i="25"/>
  <c r="K88" i="25"/>
  <c r="K87" i="25"/>
  <c r="K86" i="25"/>
  <c r="K85" i="25"/>
  <c r="K84" i="25"/>
  <c r="K83" i="25"/>
  <c r="K82" i="25"/>
  <c r="K81" i="25"/>
  <c r="K80" i="25"/>
  <c r="K79" i="25"/>
  <c r="K78" i="25"/>
  <c r="K77" i="25"/>
  <c r="K76" i="25"/>
  <c r="K75" i="25"/>
  <c r="K74" i="25"/>
  <c r="K73" i="25"/>
  <c r="K72" i="25"/>
  <c r="K71" i="25"/>
  <c r="K70" i="25"/>
  <c r="K69" i="25"/>
  <c r="K68" i="25"/>
  <c r="K67" i="25"/>
  <c r="K66" i="25"/>
  <c r="K65" i="25"/>
  <c r="K64" i="25"/>
  <c r="K63" i="25"/>
  <c r="K62" i="25"/>
  <c r="K61" i="25"/>
  <c r="K60" i="25"/>
  <c r="K59" i="25"/>
  <c r="K58" i="25"/>
  <c r="K57" i="25"/>
  <c r="K56" i="25"/>
  <c r="K55" i="25"/>
  <c r="K54" i="25"/>
  <c r="K53" i="25"/>
  <c r="K52" i="25"/>
  <c r="K51" i="25"/>
  <c r="K50" i="25"/>
  <c r="K49" i="25"/>
  <c r="K48" i="25"/>
  <c r="K47" i="25"/>
  <c r="K46" i="25"/>
  <c r="K45" i="25"/>
  <c r="K44" i="25"/>
  <c r="K43" i="25"/>
  <c r="K42" i="25"/>
  <c r="K41" i="25"/>
  <c r="K40" i="25"/>
  <c r="K39" i="25"/>
  <c r="K38" i="25"/>
  <c r="K37" i="25"/>
  <c r="K36" i="25"/>
  <c r="K35" i="25"/>
  <c r="K34" i="25"/>
  <c r="K33" i="25"/>
  <c r="K32" i="25"/>
  <c r="K31" i="25"/>
  <c r="K30" i="25"/>
  <c r="K29" i="25"/>
  <c r="K28" i="25"/>
  <c r="K27" i="25"/>
  <c r="K26" i="25"/>
  <c r="K25" i="25"/>
  <c r="K24" i="25"/>
  <c r="K23" i="25"/>
  <c r="K22" i="25"/>
  <c r="K21" i="25"/>
  <c r="K20" i="25"/>
  <c r="K19" i="25"/>
  <c r="K18" i="25"/>
  <c r="K17" i="25"/>
  <c r="K16" i="25"/>
  <c r="K3466" i="26"/>
  <c r="K3465" i="26"/>
  <c r="K3464" i="26"/>
  <c r="K3463" i="26"/>
  <c r="K3462" i="26"/>
  <c r="K3461" i="26"/>
  <c r="K3460" i="26"/>
  <c r="K3459" i="26"/>
  <c r="K3458" i="26"/>
  <c r="K3457" i="26"/>
  <c r="K3456" i="26"/>
  <c r="K3455" i="26"/>
  <c r="K3454" i="26"/>
  <c r="K3453" i="26"/>
  <c r="K3452" i="26"/>
  <c r="K3451" i="26"/>
  <c r="K3450" i="26"/>
  <c r="K3449" i="26"/>
  <c r="K3448" i="26"/>
  <c r="K3447" i="26"/>
  <c r="K3446" i="26"/>
  <c r="K3445" i="26"/>
  <c r="K3444" i="26"/>
  <c r="K3443" i="26"/>
  <c r="K3442" i="26"/>
  <c r="K3441" i="26"/>
  <c r="K3440" i="26"/>
  <c r="K3439" i="26"/>
  <c r="K3438" i="26"/>
  <c r="K3437" i="26"/>
  <c r="K3436" i="26"/>
  <c r="K3435" i="26"/>
  <c r="K3434" i="26"/>
  <c r="K3433" i="26"/>
  <c r="K3432" i="26"/>
  <c r="K3431" i="26"/>
  <c r="K3430" i="26"/>
  <c r="K3429" i="26"/>
  <c r="K3428" i="26"/>
  <c r="K3427" i="26"/>
  <c r="K3426" i="26"/>
  <c r="K3425" i="26"/>
  <c r="K3424" i="26"/>
  <c r="K3423" i="26"/>
  <c r="K3422" i="26"/>
  <c r="K3421" i="26"/>
  <c r="K3420" i="26"/>
  <c r="K3419" i="26"/>
  <c r="K3418" i="26"/>
  <c r="K3417" i="26"/>
  <c r="K3416" i="26"/>
  <c r="K3415" i="26"/>
  <c r="K3414" i="26"/>
  <c r="K3413" i="26"/>
  <c r="K3412" i="26"/>
  <c r="K3411" i="26"/>
  <c r="K3410" i="26"/>
  <c r="K3409" i="26"/>
  <c r="K3408" i="26"/>
  <c r="K3407" i="26"/>
  <c r="K3406" i="26"/>
  <c r="K3405" i="26"/>
  <c r="K3404" i="26"/>
  <c r="K3403" i="26"/>
  <c r="K3402" i="26"/>
  <c r="K3401" i="26"/>
  <c r="K3400" i="26"/>
  <c r="K3399" i="26"/>
  <c r="K3398" i="26"/>
  <c r="K3397" i="26"/>
  <c r="K3396" i="26"/>
  <c r="K3395" i="26"/>
  <c r="K3394" i="26"/>
  <c r="K3393" i="26"/>
  <c r="K3392" i="26"/>
  <c r="K3391" i="26"/>
  <c r="K3390" i="26"/>
  <c r="K3389" i="26"/>
  <c r="K3388" i="26"/>
  <c r="K3387" i="26"/>
  <c r="K3386" i="26"/>
  <c r="K3385" i="26"/>
  <c r="K3384" i="26"/>
  <c r="K3383" i="26"/>
  <c r="K3382" i="26"/>
  <c r="K3381" i="26"/>
  <c r="K3380" i="26"/>
  <c r="K3379" i="26"/>
  <c r="K3378" i="26"/>
  <c r="K3377" i="26"/>
  <c r="K3376" i="26"/>
  <c r="K3375" i="26"/>
  <c r="K3374" i="26"/>
  <c r="K3373" i="26"/>
  <c r="K3372" i="26"/>
  <c r="K3371" i="26"/>
  <c r="K3370" i="26"/>
  <c r="K3369" i="26"/>
  <c r="K3368" i="26"/>
  <c r="K3367" i="26"/>
  <c r="K3366" i="26"/>
  <c r="K3365" i="26"/>
  <c r="K3364" i="26"/>
  <c r="K3363" i="26"/>
  <c r="K3362" i="26"/>
  <c r="K3361" i="26"/>
  <c r="K3360" i="26"/>
  <c r="K3359" i="26"/>
  <c r="K3358" i="26"/>
  <c r="K3357" i="26"/>
  <c r="K3356" i="26"/>
  <c r="K3355" i="26"/>
  <c r="K3354" i="26"/>
  <c r="K3353" i="26"/>
  <c r="K3352" i="26"/>
  <c r="K3351" i="26"/>
  <c r="K3350" i="26"/>
  <c r="K3349" i="26"/>
  <c r="K3348" i="26"/>
  <c r="K3347" i="26"/>
  <c r="K3346" i="26"/>
  <c r="K3345" i="26"/>
  <c r="K3344" i="26"/>
  <c r="K3343" i="26"/>
  <c r="K3342" i="26"/>
  <c r="K3341" i="26"/>
  <c r="K3340" i="26"/>
  <c r="K3339" i="26"/>
  <c r="K3338" i="26"/>
  <c r="K3337" i="26"/>
  <c r="K3336" i="26"/>
  <c r="K3335" i="26"/>
  <c r="K3334" i="26"/>
  <c r="K3333" i="26"/>
  <c r="K3332" i="26"/>
  <c r="K3331" i="26"/>
  <c r="K3330" i="26"/>
  <c r="K3329" i="26"/>
  <c r="K3328" i="26"/>
  <c r="K3327" i="26"/>
  <c r="K3326" i="26"/>
  <c r="K3325" i="26"/>
  <c r="K3324" i="26"/>
  <c r="K3323" i="26"/>
  <c r="K3322" i="26"/>
  <c r="K3321" i="26"/>
  <c r="K3320" i="26"/>
  <c r="K3319" i="26"/>
  <c r="K3318" i="26"/>
  <c r="K3317" i="26"/>
  <c r="K3316" i="26"/>
  <c r="K3315" i="26"/>
  <c r="K3314" i="26"/>
  <c r="K3313" i="26"/>
  <c r="K3312" i="26"/>
  <c r="K3311" i="26"/>
  <c r="K3310" i="26"/>
  <c r="K3309" i="26"/>
  <c r="K3308" i="26"/>
  <c r="K3307" i="26"/>
  <c r="K3306" i="26"/>
  <c r="K3305" i="26"/>
  <c r="K3304" i="26"/>
  <c r="K3303" i="26"/>
  <c r="K3302" i="26"/>
  <c r="K3301" i="26"/>
  <c r="K3300" i="26"/>
  <c r="K3299" i="26"/>
  <c r="K3298" i="26"/>
  <c r="K3297" i="26"/>
  <c r="K3296" i="26"/>
  <c r="K3295" i="26"/>
  <c r="K3294" i="26"/>
  <c r="K3293" i="26"/>
  <c r="K3292" i="26"/>
  <c r="K3291" i="26"/>
  <c r="K3290" i="26"/>
  <c r="K3289" i="26"/>
  <c r="K3288" i="26"/>
  <c r="K3287" i="26"/>
  <c r="K3286" i="26"/>
  <c r="K3285" i="26"/>
  <c r="K3284" i="26"/>
  <c r="K3283" i="26"/>
  <c r="K3282" i="26"/>
  <c r="K3281" i="26"/>
  <c r="K3280" i="26"/>
  <c r="K3279" i="26"/>
  <c r="K3278" i="26"/>
  <c r="K3277" i="26"/>
  <c r="K3276" i="26"/>
  <c r="K3275" i="26"/>
  <c r="K3274" i="26"/>
  <c r="K3273" i="26"/>
  <c r="K3272" i="26"/>
  <c r="K3271" i="26"/>
  <c r="K3270" i="26"/>
  <c r="K3269" i="26"/>
  <c r="K3268" i="26"/>
  <c r="K3267" i="26"/>
  <c r="K3266" i="26"/>
  <c r="K3265" i="26"/>
  <c r="K3264" i="26"/>
  <c r="K3263" i="26"/>
  <c r="K3262" i="26"/>
  <c r="K3261" i="26"/>
  <c r="K3260" i="26"/>
  <c r="K3259" i="26"/>
  <c r="K3258" i="26"/>
  <c r="K3257" i="26"/>
  <c r="K3256" i="26"/>
  <c r="K3255" i="26"/>
  <c r="K3254" i="26"/>
  <c r="K3253" i="26"/>
  <c r="K3252" i="26"/>
  <c r="K3251" i="26"/>
  <c r="K3250" i="26"/>
  <c r="K3249" i="26"/>
  <c r="K3248" i="26"/>
  <c r="K3247" i="26"/>
  <c r="K3246" i="26"/>
  <c r="K3245" i="26"/>
  <c r="K3244" i="26"/>
  <c r="K3243" i="26"/>
  <c r="K3242" i="26"/>
  <c r="K3241" i="26"/>
  <c r="K3240" i="26"/>
  <c r="K3239" i="26"/>
  <c r="K3238" i="26"/>
  <c r="K3237" i="26"/>
  <c r="K3236" i="26"/>
  <c r="K3235" i="26"/>
  <c r="K3234" i="26"/>
  <c r="K3233" i="26"/>
  <c r="K3232" i="26"/>
  <c r="K3231" i="26"/>
  <c r="K3230" i="26"/>
  <c r="K3229" i="26"/>
  <c r="K3228" i="26"/>
  <c r="K3227" i="26"/>
  <c r="K3226" i="26"/>
  <c r="K3225" i="26"/>
  <c r="K3224" i="26"/>
  <c r="K3223" i="26"/>
  <c r="K3222" i="26"/>
  <c r="K3221" i="26"/>
  <c r="K3220" i="26"/>
  <c r="K3219" i="26"/>
  <c r="K3218" i="26"/>
  <c r="K3217" i="26"/>
  <c r="K3216" i="26"/>
  <c r="K3215" i="26"/>
  <c r="K3214" i="26"/>
  <c r="K3213" i="26"/>
  <c r="K3212" i="26"/>
  <c r="K3211" i="26"/>
  <c r="K3210" i="26"/>
  <c r="K3209" i="26"/>
  <c r="K3208" i="26"/>
  <c r="K3207" i="26"/>
  <c r="K3206" i="26"/>
  <c r="K3205" i="26"/>
  <c r="K3204" i="26"/>
  <c r="K3203" i="26"/>
  <c r="K3202" i="26"/>
  <c r="K3201" i="26"/>
  <c r="K3200" i="26"/>
  <c r="K3199" i="26"/>
  <c r="K3198" i="26"/>
  <c r="K3197" i="26"/>
  <c r="K3196" i="26"/>
  <c r="K3195" i="26"/>
  <c r="K3194" i="26"/>
  <c r="K3193" i="26"/>
  <c r="K3192" i="26"/>
  <c r="K3191" i="26"/>
  <c r="K3190" i="26"/>
  <c r="K3189" i="26"/>
  <c r="K3188" i="26"/>
  <c r="K3187" i="26"/>
  <c r="K3186" i="26"/>
  <c r="K3185" i="26"/>
  <c r="K3184" i="26"/>
  <c r="K3183" i="26"/>
  <c r="K3182" i="26"/>
  <c r="K3181" i="26"/>
  <c r="K3180" i="26"/>
  <c r="K3179" i="26"/>
  <c r="K3178" i="26"/>
  <c r="K3177" i="26"/>
  <c r="K3176" i="26"/>
  <c r="K3175" i="26"/>
  <c r="K3174" i="26"/>
  <c r="K3173" i="26"/>
  <c r="K3172" i="26"/>
  <c r="K3171" i="26"/>
  <c r="K3170" i="26"/>
  <c r="K3169" i="26"/>
  <c r="K3168" i="26"/>
  <c r="K3167" i="26"/>
  <c r="K3166" i="26"/>
  <c r="K3165" i="26"/>
  <c r="K3164" i="26"/>
  <c r="K3163" i="26"/>
  <c r="K3162" i="26"/>
  <c r="K3161" i="26"/>
  <c r="K3160" i="26"/>
  <c r="K3159" i="26"/>
  <c r="K3158" i="26"/>
  <c r="K3157" i="26"/>
  <c r="K3156" i="26"/>
  <c r="K3155" i="26"/>
  <c r="K3154" i="26"/>
  <c r="K3153" i="26"/>
  <c r="K3152" i="26"/>
  <c r="K3151" i="26"/>
  <c r="K3150" i="26"/>
  <c r="K3149" i="26"/>
  <c r="K3148" i="26"/>
  <c r="K3147" i="26"/>
  <c r="K3146" i="26"/>
  <c r="K3145" i="26"/>
  <c r="K3144" i="26"/>
  <c r="K3143" i="26"/>
  <c r="K3142" i="26"/>
  <c r="K3141" i="26"/>
  <c r="K3140" i="26"/>
  <c r="K3139" i="26"/>
  <c r="K3138" i="26"/>
  <c r="K3137" i="26"/>
  <c r="K3136" i="26"/>
  <c r="K3135" i="26"/>
  <c r="K3134" i="26"/>
  <c r="K3133" i="26"/>
  <c r="K3132" i="26"/>
  <c r="K3131" i="26"/>
  <c r="K3130" i="26"/>
  <c r="K3129" i="26"/>
  <c r="K3128" i="26"/>
  <c r="K3127" i="26"/>
  <c r="K3126" i="26"/>
  <c r="K3125" i="26"/>
  <c r="K3124" i="26"/>
  <c r="K3123" i="26"/>
  <c r="K3122" i="26"/>
  <c r="K3121" i="26"/>
  <c r="K3120" i="26"/>
  <c r="K3119" i="26"/>
  <c r="K3118" i="26"/>
  <c r="K3117" i="26"/>
  <c r="K3116" i="26"/>
  <c r="K3115" i="26"/>
  <c r="K3114" i="26"/>
  <c r="K3113" i="26"/>
  <c r="K3112" i="26"/>
  <c r="K3111" i="26"/>
  <c r="K3110" i="26"/>
  <c r="K3109" i="26"/>
  <c r="K3108" i="26"/>
  <c r="K3107" i="26"/>
  <c r="K3106" i="26"/>
  <c r="K3105" i="26"/>
  <c r="K3104" i="26"/>
  <c r="K3103" i="26"/>
  <c r="K3102" i="26"/>
  <c r="K3101" i="26"/>
  <c r="K3100" i="26"/>
  <c r="K3099" i="26"/>
  <c r="K3098" i="26"/>
  <c r="K3097" i="26"/>
  <c r="K3096" i="26"/>
  <c r="K3095" i="26"/>
  <c r="K3094" i="26"/>
  <c r="K3093" i="26"/>
  <c r="K3092" i="26"/>
  <c r="K3091" i="26"/>
  <c r="K3090" i="26"/>
  <c r="K3089" i="26"/>
  <c r="K3088" i="26"/>
  <c r="K3087" i="26"/>
  <c r="K3086" i="26"/>
  <c r="K3085" i="26"/>
  <c r="K3084" i="26"/>
  <c r="K3083" i="26"/>
  <c r="K3082" i="26"/>
  <c r="K3081" i="26"/>
  <c r="K3080" i="26"/>
  <c r="K3079" i="26"/>
  <c r="K3078" i="26"/>
  <c r="K3077" i="26"/>
  <c r="K3076" i="26"/>
  <c r="K3075" i="26"/>
  <c r="K3074" i="26"/>
  <c r="K3073" i="26"/>
  <c r="K3072" i="26"/>
  <c r="K3071" i="26"/>
  <c r="K3070" i="26"/>
  <c r="K3069" i="26"/>
  <c r="K3068" i="26"/>
  <c r="K3067" i="26"/>
  <c r="K3066" i="26"/>
  <c r="K3065" i="26"/>
  <c r="K3064" i="26"/>
  <c r="K3063" i="26"/>
  <c r="K3062" i="26"/>
  <c r="K3061" i="26"/>
  <c r="K3060" i="26"/>
  <c r="K3059" i="26"/>
  <c r="K3058" i="26"/>
  <c r="K3057" i="26"/>
  <c r="K3056" i="26"/>
  <c r="K3055" i="26"/>
  <c r="K3054" i="26"/>
  <c r="K3053" i="26"/>
  <c r="K3052" i="26"/>
  <c r="K3051" i="26"/>
  <c r="K3050" i="26"/>
  <c r="K3049" i="26"/>
  <c r="K3048" i="26"/>
  <c r="K3047" i="26"/>
  <c r="K3046" i="26"/>
  <c r="K3045" i="26"/>
  <c r="K3044" i="26"/>
  <c r="K3043" i="26"/>
  <c r="K3042" i="26"/>
  <c r="K3041" i="26"/>
  <c r="K3040" i="26"/>
  <c r="K3039" i="26"/>
  <c r="K3038" i="26"/>
  <c r="K3037" i="26"/>
  <c r="K3036" i="26"/>
  <c r="K3035" i="26"/>
  <c r="K3034" i="26"/>
  <c r="K3033" i="26"/>
  <c r="K3032" i="26"/>
  <c r="K3031" i="26"/>
  <c r="K3030" i="26"/>
  <c r="K3029" i="26"/>
  <c r="K3028" i="26"/>
  <c r="K3027" i="26"/>
  <c r="K3026" i="26"/>
  <c r="K3025" i="26"/>
  <c r="K3024" i="26"/>
  <c r="K3023" i="26"/>
  <c r="K3022" i="26"/>
  <c r="K3021" i="26"/>
  <c r="K3020" i="26"/>
  <c r="K3019" i="26"/>
  <c r="K3018" i="26"/>
  <c r="K3017" i="26"/>
  <c r="K3016" i="26"/>
  <c r="K3015" i="26"/>
  <c r="K3014" i="26"/>
  <c r="K3013" i="26"/>
  <c r="K3012" i="26"/>
  <c r="K3011" i="26"/>
  <c r="K3010" i="26"/>
  <c r="K3009" i="26"/>
  <c r="K3008" i="26"/>
  <c r="K3007" i="26"/>
  <c r="K3006" i="26"/>
  <c r="K3005" i="26"/>
  <c r="K3004" i="26"/>
  <c r="K3003" i="26"/>
  <c r="K3002" i="26"/>
  <c r="K3001" i="26"/>
  <c r="K3000" i="26"/>
  <c r="K2999" i="26"/>
  <c r="K2998" i="26"/>
  <c r="K2997" i="26"/>
  <c r="K2996" i="26"/>
  <c r="K2995" i="26"/>
  <c r="K2994" i="26"/>
  <c r="K2993" i="26"/>
  <c r="K2992" i="26"/>
  <c r="K2991" i="26"/>
  <c r="K2990" i="26"/>
  <c r="K2989" i="26"/>
  <c r="K2988" i="26"/>
  <c r="K2987" i="26"/>
  <c r="K2986" i="26"/>
  <c r="K2985" i="26"/>
  <c r="K2984" i="26"/>
  <c r="K2983" i="26"/>
  <c r="K2982" i="26"/>
  <c r="K2981" i="26"/>
  <c r="K2980" i="26"/>
  <c r="K2979" i="26"/>
  <c r="K2978" i="26"/>
  <c r="K2977" i="26"/>
  <c r="K2976" i="26"/>
  <c r="K2975" i="26"/>
  <c r="K2974" i="26"/>
  <c r="K2973" i="26"/>
  <c r="K2972" i="26"/>
  <c r="K2971" i="26"/>
  <c r="K2970" i="26"/>
  <c r="K2969" i="26"/>
  <c r="K2968" i="26"/>
  <c r="K2967" i="26"/>
  <c r="K2966" i="26"/>
  <c r="K2965" i="26"/>
  <c r="K2964" i="26"/>
  <c r="K2963" i="26"/>
  <c r="K2962" i="26"/>
  <c r="K2961" i="26"/>
  <c r="K2960" i="26"/>
  <c r="K2959" i="26"/>
  <c r="K2958" i="26"/>
  <c r="K2957" i="26"/>
  <c r="K2956" i="26"/>
  <c r="K2955" i="26"/>
  <c r="K2954" i="26"/>
  <c r="K2953" i="26"/>
  <c r="K2952" i="26"/>
  <c r="K2951" i="26"/>
  <c r="K2950" i="26"/>
  <c r="K2949" i="26"/>
  <c r="K2948" i="26"/>
  <c r="K2947" i="26"/>
  <c r="K2946" i="26"/>
  <c r="K2945" i="26"/>
  <c r="K2944" i="26"/>
  <c r="K2943" i="26"/>
  <c r="K2942" i="26"/>
  <c r="K2941" i="26"/>
  <c r="K2940" i="26"/>
  <c r="K2939" i="26"/>
  <c r="K2938" i="26"/>
  <c r="K2937" i="26"/>
  <c r="K2936" i="26"/>
  <c r="K2935" i="26"/>
  <c r="K2934" i="26"/>
  <c r="K2933" i="26"/>
  <c r="K2932" i="26"/>
  <c r="K2931" i="26"/>
  <c r="K2930" i="26"/>
  <c r="K2929" i="26"/>
  <c r="K2928" i="26"/>
  <c r="K2927" i="26"/>
  <c r="K2926" i="26"/>
  <c r="K2925" i="26"/>
  <c r="K2924" i="26"/>
  <c r="K2923" i="26"/>
  <c r="K2922" i="26"/>
  <c r="K2921" i="26"/>
  <c r="K2920" i="26"/>
  <c r="K2919" i="26"/>
  <c r="K2918" i="26"/>
  <c r="K2917" i="26"/>
  <c r="K2916" i="26"/>
  <c r="K2915" i="26"/>
  <c r="K2914" i="26"/>
  <c r="K2913" i="26"/>
  <c r="K2912" i="26"/>
  <c r="K2911" i="26"/>
  <c r="K2910" i="26"/>
  <c r="K2909" i="26"/>
  <c r="K2908" i="26"/>
  <c r="K2907" i="26"/>
  <c r="K2906" i="26"/>
  <c r="K2905" i="26"/>
  <c r="K2904" i="26"/>
  <c r="K2903" i="26"/>
  <c r="K2902" i="26"/>
  <c r="K2901" i="26"/>
  <c r="K2900" i="26"/>
  <c r="K2899" i="26"/>
  <c r="K2898" i="26"/>
  <c r="K2897" i="26"/>
  <c r="K2896" i="26"/>
  <c r="K2895" i="26"/>
  <c r="K2894" i="26"/>
  <c r="K2893" i="26"/>
  <c r="K2892" i="26"/>
  <c r="K2891" i="26"/>
  <c r="K2890" i="26"/>
  <c r="K2889" i="26"/>
  <c r="K2888" i="26"/>
  <c r="K2887" i="26"/>
  <c r="K2886" i="26"/>
  <c r="K2885" i="26"/>
  <c r="K2884" i="26"/>
  <c r="K2883" i="26"/>
  <c r="K2882" i="26"/>
  <c r="K2881" i="26"/>
  <c r="K2880" i="26"/>
  <c r="K2879" i="26"/>
  <c r="K2878" i="26"/>
  <c r="K2877" i="26"/>
  <c r="K2876" i="26"/>
  <c r="K2875" i="26"/>
  <c r="K2874" i="26"/>
  <c r="K2873" i="26"/>
  <c r="K2872" i="26"/>
  <c r="K2871" i="26"/>
  <c r="K2870" i="26"/>
  <c r="K2869" i="26"/>
  <c r="K2868" i="26"/>
  <c r="K2867" i="26"/>
  <c r="K2866" i="26"/>
  <c r="K2865" i="26"/>
  <c r="K2864" i="26"/>
  <c r="K2863" i="26"/>
  <c r="K2862" i="26"/>
  <c r="K2861" i="26"/>
  <c r="K2860" i="26"/>
  <c r="K2859" i="26"/>
  <c r="K2858" i="26"/>
  <c r="K2857" i="26"/>
  <c r="K2856" i="26"/>
  <c r="K2855" i="26"/>
  <c r="K2854" i="26"/>
  <c r="K2853" i="26"/>
  <c r="K2852" i="26"/>
  <c r="K2851" i="26"/>
  <c r="K2850" i="26"/>
  <c r="K2849" i="26"/>
  <c r="K2848" i="26"/>
  <c r="K2847" i="26"/>
  <c r="K2846" i="26"/>
  <c r="K2845" i="26"/>
  <c r="K2844" i="26"/>
  <c r="K2843" i="26"/>
  <c r="K2842" i="26"/>
  <c r="K2841" i="26"/>
  <c r="K2840" i="26"/>
  <c r="K2839" i="26"/>
  <c r="K2838" i="26"/>
  <c r="K2837" i="26"/>
  <c r="K2836" i="26"/>
  <c r="K2835" i="26"/>
  <c r="K2834" i="26"/>
  <c r="K2833" i="26"/>
  <c r="K2832" i="26"/>
  <c r="K2831" i="26"/>
  <c r="K2830" i="26"/>
  <c r="K2829" i="26"/>
  <c r="K2828" i="26"/>
  <c r="K2827" i="26"/>
  <c r="K2826" i="26"/>
  <c r="K2825" i="26"/>
  <c r="K2824" i="26"/>
  <c r="K2823" i="26"/>
  <c r="K2822" i="26"/>
  <c r="K2821" i="26"/>
  <c r="K2820" i="26"/>
  <c r="K2819" i="26"/>
  <c r="K2818" i="26"/>
  <c r="K2817" i="26"/>
  <c r="K2816" i="26"/>
  <c r="K2815" i="26"/>
  <c r="K2814" i="26"/>
  <c r="K2813" i="26"/>
  <c r="K2812" i="26"/>
  <c r="K2811" i="26"/>
  <c r="K2810" i="26"/>
  <c r="K2809" i="26"/>
  <c r="K2808" i="26"/>
  <c r="K2807" i="26"/>
  <c r="K2806" i="26"/>
  <c r="K2805" i="26"/>
  <c r="K2804" i="26"/>
  <c r="K2803" i="26"/>
  <c r="K2802" i="26"/>
  <c r="K2801" i="26"/>
  <c r="K2800" i="26"/>
  <c r="K2799" i="26"/>
  <c r="K2798" i="26"/>
  <c r="K2797" i="26"/>
  <c r="K2796" i="26"/>
  <c r="K2795" i="26"/>
  <c r="K2794" i="26"/>
  <c r="K2793" i="26"/>
  <c r="K2792" i="26"/>
  <c r="K2791" i="26"/>
  <c r="K2790" i="26"/>
  <c r="K2789" i="26"/>
  <c r="K2788" i="26"/>
  <c r="K2787" i="26"/>
  <c r="K2786" i="26"/>
  <c r="K2785" i="26"/>
  <c r="K2784" i="26"/>
  <c r="K2783" i="26"/>
  <c r="K2782" i="26"/>
  <c r="K2781" i="26"/>
  <c r="K2780" i="26"/>
  <c r="K2779" i="26"/>
  <c r="K2778" i="26"/>
  <c r="K2777" i="26"/>
  <c r="K2776" i="26"/>
  <c r="K2775" i="26"/>
  <c r="K2774" i="26"/>
  <c r="K2773" i="26"/>
  <c r="K2772" i="26"/>
  <c r="K2771" i="26"/>
  <c r="K2770" i="26"/>
  <c r="K2769" i="26"/>
  <c r="K2768" i="26"/>
  <c r="K2767" i="26"/>
  <c r="K2766" i="26"/>
  <c r="K2765" i="26"/>
  <c r="K2764" i="26"/>
  <c r="K2763" i="26"/>
  <c r="K2762" i="26"/>
  <c r="K2761" i="26"/>
  <c r="K2760" i="26"/>
  <c r="K2759" i="26"/>
  <c r="K2758" i="26"/>
  <c r="K2757" i="26"/>
  <c r="K2756" i="26"/>
  <c r="K2755" i="26"/>
  <c r="K2754" i="26"/>
  <c r="K2753" i="26"/>
  <c r="K2752" i="26"/>
  <c r="K2751" i="26"/>
  <c r="K2750" i="26"/>
  <c r="K2749" i="26"/>
  <c r="K2748" i="26"/>
  <c r="K2747" i="26"/>
  <c r="K2746" i="26"/>
  <c r="K2745" i="26"/>
  <c r="K2744" i="26"/>
  <c r="K2743" i="26"/>
  <c r="K2742" i="26"/>
  <c r="K2741" i="26"/>
  <c r="K2740" i="26"/>
  <c r="K2739" i="26"/>
  <c r="K2738" i="26"/>
  <c r="K2737" i="26"/>
  <c r="K2736" i="26"/>
  <c r="K2735" i="26"/>
  <c r="K2734" i="26"/>
  <c r="K2733" i="26"/>
  <c r="K2732" i="26"/>
  <c r="K2731" i="26"/>
  <c r="K2730" i="26"/>
  <c r="K2729" i="26"/>
  <c r="K2728" i="26"/>
  <c r="K2727" i="26"/>
  <c r="K2726" i="26"/>
  <c r="K2725" i="26"/>
  <c r="K2724" i="26"/>
  <c r="K2723" i="26"/>
  <c r="K2722" i="26"/>
  <c r="K2721" i="26"/>
  <c r="K2720" i="26"/>
  <c r="K2719" i="26"/>
  <c r="K2718" i="26"/>
  <c r="K2717" i="26"/>
  <c r="K2716" i="26"/>
  <c r="K2715" i="26"/>
  <c r="K2714" i="26"/>
  <c r="K2713" i="26"/>
  <c r="K2712" i="26"/>
  <c r="K2711" i="26"/>
  <c r="K2710" i="26"/>
  <c r="K2709" i="26"/>
  <c r="K2708" i="26"/>
  <c r="K2707" i="26"/>
  <c r="K2706" i="26"/>
  <c r="K2705" i="26"/>
  <c r="K2704" i="26"/>
  <c r="K2703" i="26"/>
  <c r="K2702" i="26"/>
  <c r="K2701" i="26"/>
  <c r="K2700" i="26"/>
  <c r="K2699" i="26"/>
  <c r="K2698" i="26"/>
  <c r="K2697" i="26"/>
  <c r="K2696" i="26"/>
  <c r="K2695" i="26"/>
  <c r="K2694" i="26"/>
  <c r="K2693" i="26"/>
  <c r="K2692" i="26"/>
  <c r="K2691" i="26"/>
  <c r="K2690" i="26"/>
  <c r="K2689" i="26"/>
  <c r="K2688" i="26"/>
  <c r="K2687" i="26"/>
  <c r="K2686" i="26"/>
  <c r="K2685" i="26"/>
  <c r="K2684" i="26"/>
  <c r="K2683" i="26"/>
  <c r="K2682" i="26"/>
  <c r="K2681" i="26"/>
  <c r="K2680" i="26"/>
  <c r="K2679" i="26"/>
  <c r="K2678" i="26"/>
  <c r="K2677" i="26"/>
  <c r="K2676" i="26"/>
  <c r="K2675" i="26"/>
  <c r="K2674" i="26"/>
  <c r="K2673" i="26"/>
  <c r="K2672" i="26"/>
  <c r="K2671" i="26"/>
  <c r="K2670" i="26"/>
  <c r="K2669" i="26"/>
  <c r="K2668" i="26"/>
  <c r="K2667" i="26"/>
  <c r="K2666" i="26"/>
  <c r="K2665" i="26"/>
  <c r="K2664" i="26"/>
  <c r="K2663" i="26"/>
  <c r="K2662" i="26"/>
  <c r="K2661" i="26"/>
  <c r="K2660" i="26"/>
  <c r="K2659" i="26"/>
  <c r="K2658" i="26"/>
  <c r="K2657" i="26"/>
  <c r="K2656" i="26"/>
  <c r="K2655" i="26"/>
  <c r="K2654" i="26"/>
  <c r="K2653" i="26"/>
  <c r="K2652" i="26"/>
  <c r="K2651" i="26"/>
  <c r="K2650" i="26"/>
  <c r="K2649" i="26"/>
  <c r="K2648" i="26"/>
  <c r="K2647" i="26"/>
  <c r="K2646" i="26"/>
  <c r="K2645" i="26"/>
  <c r="K2644" i="26"/>
  <c r="K2643" i="26"/>
  <c r="K2642" i="26"/>
  <c r="K2641" i="26"/>
  <c r="K2640" i="26"/>
  <c r="K2639" i="26"/>
  <c r="K2638" i="26"/>
  <c r="K2637" i="26"/>
  <c r="K2636" i="26"/>
  <c r="K2635" i="26"/>
  <c r="K2634" i="26"/>
  <c r="K2633" i="26"/>
  <c r="K2632" i="26"/>
  <c r="K2631" i="26"/>
  <c r="K2630" i="26"/>
  <c r="K2629" i="26"/>
  <c r="K2628" i="26"/>
  <c r="K2627" i="26"/>
  <c r="K2626" i="26"/>
  <c r="K2625" i="26"/>
  <c r="K2624" i="26"/>
  <c r="K2623" i="26"/>
  <c r="K2622" i="26"/>
  <c r="K2621" i="26"/>
  <c r="K2620" i="26"/>
  <c r="K2619" i="26"/>
  <c r="K2618" i="26"/>
  <c r="K2617" i="26"/>
  <c r="K2616" i="26"/>
  <c r="K2615" i="26"/>
  <c r="K2614" i="26"/>
  <c r="K2613" i="26"/>
  <c r="K2612" i="26"/>
  <c r="K2611" i="26"/>
  <c r="K2610" i="26"/>
  <c r="K2609" i="26"/>
  <c r="K2608" i="26"/>
  <c r="K2607" i="26"/>
  <c r="K2606" i="26"/>
  <c r="K2605" i="26"/>
  <c r="K2604" i="26"/>
  <c r="K2603" i="26"/>
  <c r="K2602" i="26"/>
  <c r="K2601" i="26"/>
  <c r="K2600" i="26"/>
  <c r="K2599" i="26"/>
  <c r="K2598" i="26"/>
  <c r="K2597" i="26"/>
  <c r="K2596" i="26"/>
  <c r="K2595" i="26"/>
  <c r="K2594" i="26"/>
  <c r="K2593" i="26"/>
  <c r="K2592" i="26"/>
  <c r="K2591" i="26"/>
  <c r="K2590" i="26"/>
  <c r="K2589" i="26"/>
  <c r="K2588" i="26"/>
  <c r="K2587" i="26"/>
  <c r="K2586" i="26"/>
  <c r="K2585" i="26"/>
  <c r="K2584" i="26"/>
  <c r="K2583" i="26"/>
  <c r="K2582" i="26"/>
  <c r="K2581" i="26"/>
  <c r="K2580" i="26"/>
  <c r="K2579" i="26"/>
  <c r="K2578" i="26"/>
  <c r="K2577" i="26"/>
  <c r="K2576" i="26"/>
  <c r="K2575" i="26"/>
  <c r="K2574" i="26"/>
  <c r="K2573" i="26"/>
  <c r="K2572" i="26"/>
  <c r="K2571" i="26"/>
  <c r="K2570" i="26"/>
  <c r="K2569" i="26"/>
  <c r="K2568" i="26"/>
  <c r="K2567" i="26"/>
  <c r="K2566" i="26"/>
  <c r="K2565" i="26"/>
  <c r="K2564" i="26"/>
  <c r="K2563" i="26"/>
  <c r="K2562" i="26"/>
  <c r="K2561" i="26"/>
  <c r="K2560" i="26"/>
  <c r="K2559" i="26"/>
  <c r="K2558" i="26"/>
  <c r="K2557" i="26"/>
  <c r="K2556" i="26"/>
  <c r="K2555" i="26"/>
  <c r="K2554" i="26"/>
  <c r="K2553" i="26"/>
  <c r="K2552" i="26"/>
  <c r="K2551" i="26"/>
  <c r="K2550" i="26"/>
  <c r="K2549" i="26"/>
  <c r="K2548" i="26"/>
  <c r="K2547" i="26"/>
  <c r="K2546" i="26"/>
  <c r="K2545" i="26"/>
  <c r="K2544" i="26"/>
  <c r="K2543" i="26"/>
  <c r="K2542" i="26"/>
  <c r="K2541" i="26"/>
  <c r="K2540" i="26"/>
  <c r="K2539" i="26"/>
  <c r="K2538" i="26"/>
  <c r="K2537" i="26"/>
  <c r="K2536" i="26"/>
  <c r="K2535" i="26"/>
  <c r="K2534" i="26"/>
  <c r="K2533" i="26"/>
  <c r="K2532" i="26"/>
  <c r="K2531" i="26"/>
  <c r="K2530" i="26"/>
  <c r="K2529" i="26"/>
  <c r="K2528" i="26"/>
  <c r="K2527" i="26"/>
  <c r="K2526" i="26"/>
  <c r="K2525" i="26"/>
  <c r="K2524" i="26"/>
  <c r="K2523" i="26"/>
  <c r="K2522" i="26"/>
  <c r="K2521" i="26"/>
  <c r="K2520" i="26"/>
  <c r="K2519" i="26"/>
  <c r="K2518" i="26"/>
  <c r="K2517" i="26"/>
  <c r="K2516" i="26"/>
  <c r="K2515" i="26"/>
  <c r="K2514" i="26"/>
  <c r="K2513" i="26"/>
  <c r="K2512" i="26"/>
  <c r="K2511" i="26"/>
  <c r="K2510" i="26"/>
  <c r="K2509" i="26"/>
  <c r="K2508" i="26"/>
  <c r="K2507" i="26"/>
  <c r="K2506" i="26"/>
  <c r="K2505" i="26"/>
  <c r="K2504" i="26"/>
  <c r="K2503" i="26"/>
  <c r="K2502" i="26"/>
  <c r="K2501" i="26"/>
  <c r="K2500" i="26"/>
  <c r="K2499" i="26"/>
  <c r="K2498" i="26"/>
  <c r="K2497" i="26"/>
  <c r="K2496" i="26"/>
  <c r="K2495" i="26"/>
  <c r="K2494" i="26"/>
  <c r="K2493" i="26"/>
  <c r="K2492" i="26"/>
  <c r="K2491" i="26"/>
  <c r="K2490" i="26"/>
  <c r="K2489" i="26"/>
  <c r="K2488" i="26"/>
  <c r="K2487" i="26"/>
  <c r="K2486" i="26"/>
  <c r="K2485" i="26"/>
  <c r="K2484" i="26"/>
  <c r="K2483" i="26"/>
  <c r="K2482" i="26"/>
  <c r="K2481" i="26"/>
  <c r="K2480" i="26"/>
  <c r="K2479" i="26"/>
  <c r="K2478" i="26"/>
  <c r="K2477" i="26"/>
  <c r="K2476" i="26"/>
  <c r="K2475" i="26"/>
  <c r="K2474" i="26"/>
  <c r="K2473" i="26"/>
  <c r="K2472" i="26"/>
  <c r="K2471" i="26"/>
  <c r="K2470" i="26"/>
  <c r="K2469" i="26"/>
  <c r="K2468" i="26"/>
  <c r="K2467" i="26"/>
  <c r="K2466" i="26"/>
  <c r="K2465" i="26"/>
  <c r="K2464" i="26"/>
  <c r="K2463" i="26"/>
  <c r="K2462" i="26"/>
  <c r="K2461" i="26"/>
  <c r="K2460" i="26"/>
  <c r="K2459" i="26"/>
  <c r="K2458" i="26"/>
  <c r="K2457" i="26"/>
  <c r="K2456" i="26"/>
  <c r="K2455" i="26"/>
  <c r="K2454" i="26"/>
  <c r="K2453" i="26"/>
  <c r="K2452" i="26"/>
  <c r="K2451" i="26"/>
  <c r="K2450" i="26"/>
  <c r="K2449" i="26"/>
  <c r="K2448" i="26"/>
  <c r="K2447" i="26"/>
  <c r="K2446" i="26"/>
  <c r="K2445" i="26"/>
  <c r="K2444" i="26"/>
  <c r="K2443" i="26"/>
  <c r="K2442" i="26"/>
  <c r="K2441" i="26"/>
  <c r="K2440" i="26"/>
  <c r="K2439" i="26"/>
  <c r="K2438" i="26"/>
  <c r="K2437" i="26"/>
  <c r="K2436" i="26"/>
  <c r="K2435" i="26"/>
  <c r="K2434" i="26"/>
  <c r="K2433" i="26"/>
  <c r="K2432" i="26"/>
  <c r="K2431" i="26"/>
  <c r="K2430" i="26"/>
  <c r="K2429" i="26"/>
  <c r="K2428" i="26"/>
  <c r="K2427" i="26"/>
  <c r="K2426" i="26"/>
  <c r="K2425" i="26"/>
  <c r="K2424" i="26"/>
  <c r="K2423" i="26"/>
  <c r="K2422" i="26"/>
  <c r="K2421" i="26"/>
  <c r="K2420" i="26"/>
  <c r="K2419" i="26"/>
  <c r="K2418" i="26"/>
  <c r="K2417" i="26"/>
  <c r="K2416" i="26"/>
  <c r="K2415" i="26"/>
  <c r="K2414" i="26"/>
  <c r="K2413" i="26"/>
  <c r="K2412" i="26"/>
  <c r="K2411" i="26"/>
  <c r="K2410" i="26"/>
  <c r="K2409" i="26"/>
  <c r="K2408" i="26"/>
  <c r="K2407" i="26"/>
  <c r="K2406" i="26"/>
  <c r="K2405" i="26"/>
  <c r="K2404" i="26"/>
  <c r="K2403" i="26"/>
  <c r="K2402" i="26"/>
  <c r="K2401" i="26"/>
  <c r="K2400" i="26"/>
  <c r="K2399" i="26"/>
  <c r="K2398" i="26"/>
  <c r="K2397" i="26"/>
  <c r="K2396" i="26"/>
  <c r="K2395" i="26"/>
  <c r="K2394" i="26"/>
  <c r="K2393" i="26"/>
  <c r="K2392" i="26"/>
  <c r="K2391" i="26"/>
  <c r="K2390" i="26"/>
  <c r="K2389" i="26"/>
  <c r="K2388" i="26"/>
  <c r="K2387" i="26"/>
  <c r="K2386" i="26"/>
  <c r="K2385" i="26"/>
  <c r="K2384" i="26"/>
  <c r="K2383" i="26"/>
  <c r="K2382" i="26"/>
  <c r="K2381" i="26"/>
  <c r="K2380" i="26"/>
  <c r="K2379" i="26"/>
  <c r="K2378" i="26"/>
  <c r="K2377" i="26"/>
  <c r="K2376" i="26"/>
  <c r="K2375" i="26"/>
  <c r="K2374" i="26"/>
  <c r="K2373" i="26"/>
  <c r="K2372" i="26"/>
  <c r="K2371" i="26"/>
  <c r="K2370" i="26"/>
  <c r="K2369" i="26"/>
  <c r="K2368" i="26"/>
  <c r="K2367" i="26"/>
  <c r="K2366" i="26"/>
  <c r="K2365" i="26"/>
  <c r="K2364" i="26"/>
  <c r="K2363" i="26"/>
  <c r="K2362" i="26"/>
  <c r="K2361" i="26"/>
  <c r="K2360" i="26"/>
  <c r="K2359" i="26"/>
  <c r="K2358" i="26"/>
  <c r="K2357" i="26"/>
  <c r="K2356" i="26"/>
  <c r="K2355" i="26"/>
  <c r="K2354" i="26"/>
  <c r="K2353" i="26"/>
  <c r="K2352" i="26"/>
  <c r="K2351" i="26"/>
  <c r="K2350" i="26"/>
  <c r="K2349" i="26"/>
  <c r="K2348" i="26"/>
  <c r="K2347" i="26"/>
  <c r="K2346" i="26"/>
  <c r="K2345" i="26"/>
  <c r="K2344" i="26"/>
  <c r="K2343" i="26"/>
  <c r="K2342" i="26"/>
  <c r="K2341" i="26"/>
  <c r="K2340" i="26"/>
  <c r="K2339" i="26"/>
  <c r="K2338" i="26"/>
  <c r="K2337" i="26"/>
  <c r="K2336" i="26"/>
  <c r="K2335" i="26"/>
  <c r="K2334" i="26"/>
  <c r="K2333" i="26"/>
  <c r="K2332" i="26"/>
  <c r="K2331" i="26"/>
  <c r="K2330" i="26"/>
  <c r="K2329" i="26"/>
  <c r="K2328" i="26"/>
  <c r="K2327" i="26"/>
  <c r="K2326" i="26"/>
  <c r="K2325" i="26"/>
  <c r="K2324" i="26"/>
  <c r="K2323" i="26"/>
  <c r="K2322" i="26"/>
  <c r="K2321" i="26"/>
  <c r="K2320" i="26"/>
  <c r="K2319" i="26"/>
  <c r="K2318" i="26"/>
  <c r="K2317" i="26"/>
  <c r="K2316" i="26"/>
  <c r="K2315" i="26"/>
  <c r="K2314" i="26"/>
  <c r="K2313" i="26"/>
  <c r="K2312" i="26"/>
  <c r="K2311" i="26"/>
  <c r="K2310" i="26"/>
  <c r="K2309" i="26"/>
  <c r="K2308" i="26"/>
  <c r="K2307" i="26"/>
  <c r="K2306" i="26"/>
  <c r="K2305" i="26"/>
  <c r="K2304" i="26"/>
  <c r="K2303" i="26"/>
  <c r="K2302" i="26"/>
  <c r="K2301" i="26"/>
  <c r="K2300" i="26"/>
  <c r="K2299" i="26"/>
  <c r="K2298" i="26"/>
  <c r="K2297" i="26"/>
  <c r="K2296" i="26"/>
  <c r="K2295" i="26"/>
  <c r="K2294" i="26"/>
  <c r="K2293" i="26"/>
  <c r="K2292" i="26"/>
  <c r="K2291" i="26"/>
  <c r="K2290" i="26"/>
  <c r="K2289" i="26"/>
  <c r="K2288" i="26"/>
  <c r="K2287" i="26"/>
  <c r="K2286" i="26"/>
  <c r="K2285" i="26"/>
  <c r="K2284" i="26"/>
  <c r="K2283" i="26"/>
  <c r="K2282" i="26"/>
  <c r="K2281" i="26"/>
  <c r="K2280" i="26"/>
  <c r="K2279" i="26"/>
  <c r="K2278" i="26"/>
  <c r="K2277" i="26"/>
  <c r="K2276" i="26"/>
  <c r="K2275" i="26"/>
  <c r="K2274" i="26"/>
  <c r="K2273" i="26"/>
  <c r="K2272" i="26"/>
  <c r="K2271" i="26"/>
  <c r="K2270" i="26"/>
  <c r="K2269" i="26"/>
  <c r="K2268" i="26"/>
  <c r="K2267" i="26"/>
  <c r="K2266" i="26"/>
  <c r="K2265" i="26"/>
  <c r="K2264" i="26"/>
  <c r="K2263" i="26"/>
  <c r="K2262" i="26"/>
  <c r="K2261" i="26"/>
  <c r="K2260" i="26"/>
  <c r="K2259" i="26"/>
  <c r="K2258" i="26"/>
  <c r="K2257" i="26"/>
  <c r="K2256" i="26"/>
  <c r="K2255" i="26"/>
  <c r="K2254" i="26"/>
  <c r="K2253" i="26"/>
  <c r="K2252" i="26"/>
  <c r="K2251" i="26"/>
  <c r="K2250" i="26"/>
  <c r="K2249" i="26"/>
  <c r="K2248" i="26"/>
  <c r="K2247" i="26"/>
  <c r="K2246" i="26"/>
  <c r="K2245" i="26"/>
  <c r="K2244" i="26"/>
  <c r="K2243" i="26"/>
  <c r="K2242" i="26"/>
  <c r="K2241" i="26"/>
  <c r="K2240" i="26"/>
  <c r="K2239" i="26"/>
  <c r="K2238" i="26"/>
  <c r="K2237" i="26"/>
  <c r="K2236" i="26"/>
  <c r="K2235" i="26"/>
  <c r="K2234" i="26"/>
  <c r="K2233" i="26"/>
  <c r="K2232" i="26"/>
  <c r="K2231" i="26"/>
  <c r="K2230" i="26"/>
  <c r="K2229" i="26"/>
  <c r="K2228" i="26"/>
  <c r="K2227" i="26"/>
  <c r="K2226" i="26"/>
  <c r="K2225" i="26"/>
  <c r="K2224" i="26"/>
  <c r="K2223" i="26"/>
  <c r="K2222" i="26"/>
  <c r="K2221" i="26"/>
  <c r="K2220" i="26"/>
  <c r="K2219" i="26"/>
  <c r="K2218" i="26"/>
  <c r="K2217" i="26"/>
  <c r="K2216" i="26"/>
  <c r="K2215" i="26"/>
  <c r="K2214" i="26"/>
  <c r="K2213" i="26"/>
  <c r="K2212" i="26"/>
  <c r="K2211" i="26"/>
  <c r="K2210" i="26"/>
  <c r="K2209" i="26"/>
  <c r="K2208" i="26"/>
  <c r="K2207" i="26"/>
  <c r="K2206" i="26"/>
  <c r="K2205" i="26"/>
  <c r="K2204" i="26"/>
  <c r="K2203" i="26"/>
  <c r="K2202" i="26"/>
  <c r="K2201" i="26"/>
  <c r="K2200" i="26"/>
  <c r="K2199" i="26"/>
  <c r="K2198" i="26"/>
  <c r="K2197" i="26"/>
  <c r="K2196" i="26"/>
  <c r="K2195" i="26"/>
  <c r="K2194" i="26"/>
  <c r="K2193" i="26"/>
  <c r="K2192" i="26"/>
  <c r="K2191" i="26"/>
  <c r="K2190" i="26"/>
  <c r="K2189" i="26"/>
  <c r="K2188" i="26"/>
  <c r="K2187" i="26"/>
  <c r="K2186" i="26"/>
  <c r="K2185" i="26"/>
  <c r="K2184" i="26"/>
  <c r="K2183" i="26"/>
  <c r="K2182" i="26"/>
  <c r="K2181" i="26"/>
  <c r="K2180" i="26"/>
  <c r="K2179" i="26"/>
  <c r="K2178" i="26"/>
  <c r="K2177" i="26"/>
  <c r="K2176" i="26"/>
  <c r="K2175" i="26"/>
  <c r="K2174" i="26"/>
  <c r="K2173" i="26"/>
  <c r="K2172" i="26"/>
  <c r="K2171" i="26"/>
  <c r="K2170" i="26"/>
  <c r="K2169" i="26"/>
  <c r="K2168" i="26"/>
  <c r="K2167" i="26"/>
  <c r="K2166" i="26"/>
  <c r="K2165" i="26"/>
  <c r="K2164" i="26"/>
  <c r="K2163" i="26"/>
  <c r="K2162" i="26"/>
  <c r="K2161" i="26"/>
  <c r="K2160" i="26"/>
  <c r="K2159" i="26"/>
  <c r="K2158" i="26"/>
  <c r="K2157" i="26"/>
  <c r="K2156" i="26"/>
  <c r="K2155" i="26"/>
  <c r="K2154" i="26"/>
  <c r="K2153" i="26"/>
  <c r="K2152" i="26"/>
  <c r="K2151" i="26"/>
  <c r="K2150" i="26"/>
  <c r="K2149" i="26"/>
  <c r="K2148" i="26"/>
  <c r="K2147" i="26"/>
  <c r="K2146" i="26"/>
  <c r="K2145" i="26"/>
  <c r="K2144" i="26"/>
  <c r="K2143" i="26"/>
  <c r="K2142" i="26"/>
  <c r="K2141" i="26"/>
  <c r="K2140" i="26"/>
  <c r="K2139" i="26"/>
  <c r="K2138" i="26"/>
  <c r="K2137" i="26"/>
  <c r="K2136" i="26"/>
  <c r="K2135" i="26"/>
  <c r="K2134" i="26"/>
  <c r="K2133" i="26"/>
  <c r="K2132" i="26"/>
  <c r="K2131" i="26"/>
  <c r="K2130" i="26"/>
  <c r="K2129" i="26"/>
  <c r="K2128" i="26"/>
  <c r="K2127" i="26"/>
  <c r="K2126" i="26"/>
  <c r="K2125" i="26"/>
  <c r="K2124" i="26"/>
  <c r="K2123" i="26"/>
  <c r="K2122" i="26"/>
  <c r="K2121" i="26"/>
  <c r="K2120" i="26"/>
  <c r="K2119" i="26"/>
  <c r="K2118" i="26"/>
  <c r="K2117" i="26"/>
  <c r="K2116" i="26"/>
  <c r="K2115" i="26"/>
  <c r="K2114" i="26"/>
  <c r="K2113" i="26"/>
  <c r="K2112" i="26"/>
  <c r="K2111" i="26"/>
  <c r="K2110" i="26"/>
  <c r="K2109" i="26"/>
  <c r="K2108" i="26"/>
  <c r="K2107" i="26"/>
  <c r="K2106" i="26"/>
  <c r="K2105" i="26"/>
  <c r="K2104" i="26"/>
  <c r="K2103" i="26"/>
  <c r="K2102" i="26"/>
  <c r="K2101" i="26"/>
  <c r="K2100" i="26"/>
  <c r="K2099" i="26"/>
  <c r="K2098" i="26"/>
  <c r="K2097" i="26"/>
  <c r="K2096" i="26"/>
  <c r="K2095" i="26"/>
  <c r="K2094" i="26"/>
  <c r="K2093" i="26"/>
  <c r="K2092" i="26"/>
  <c r="K2091" i="26"/>
  <c r="K2090" i="26"/>
  <c r="K2089" i="26"/>
  <c r="K2088" i="26"/>
  <c r="K2087" i="26"/>
  <c r="K2086" i="26"/>
  <c r="K2085" i="26"/>
  <c r="K2084" i="26"/>
  <c r="K2083" i="26"/>
  <c r="K2082" i="26"/>
  <c r="K2081" i="26"/>
  <c r="K2080" i="26"/>
  <c r="K2079" i="26"/>
  <c r="K2078" i="26"/>
  <c r="K2077" i="26"/>
  <c r="K2076" i="26"/>
  <c r="K2075" i="26"/>
  <c r="K2074" i="26"/>
  <c r="K2073" i="26"/>
  <c r="K2072" i="26"/>
  <c r="K2071" i="26"/>
  <c r="K2070" i="26"/>
  <c r="K2069" i="26"/>
  <c r="K2068" i="26"/>
  <c r="K2067" i="26"/>
  <c r="K2066" i="26"/>
  <c r="K2065" i="26"/>
  <c r="K2064" i="26"/>
  <c r="K2063" i="26"/>
  <c r="K2062" i="26"/>
  <c r="K2061" i="26"/>
  <c r="K2060" i="26"/>
  <c r="K2059" i="26"/>
  <c r="K2058" i="26"/>
  <c r="K2057" i="26"/>
  <c r="K2056" i="26"/>
  <c r="K2055" i="26"/>
  <c r="K2054" i="26"/>
  <c r="K2053" i="26"/>
  <c r="K2052" i="26"/>
  <c r="K2051" i="26"/>
  <c r="K2050" i="26"/>
  <c r="K2049" i="26"/>
  <c r="K2048" i="26"/>
  <c r="K2047" i="26"/>
  <c r="K2046" i="26"/>
  <c r="K2045" i="26"/>
  <c r="K2044" i="26"/>
  <c r="K2043" i="26"/>
  <c r="K2042" i="26"/>
  <c r="K2041" i="26"/>
  <c r="K2040" i="26"/>
  <c r="K2039" i="26"/>
  <c r="K2038" i="26"/>
  <c r="K2037" i="26"/>
  <c r="K2036" i="26"/>
  <c r="K2035" i="26"/>
  <c r="K2034" i="26"/>
  <c r="K2033" i="26"/>
  <c r="K2032" i="26"/>
  <c r="K2031" i="26"/>
  <c r="K2030" i="26"/>
  <c r="K2029" i="26"/>
  <c r="K2028" i="26"/>
  <c r="K2027" i="26"/>
  <c r="K2026" i="26"/>
  <c r="K2025" i="26"/>
  <c r="K2024" i="26"/>
  <c r="K2023" i="26"/>
  <c r="K2022" i="26"/>
  <c r="K2021" i="26"/>
  <c r="K2020" i="26"/>
  <c r="K2019" i="26"/>
  <c r="K2018" i="26"/>
  <c r="K2017" i="26"/>
  <c r="K2016" i="26"/>
  <c r="K2015" i="26"/>
  <c r="K2014" i="26"/>
  <c r="K2013" i="26"/>
  <c r="K2012" i="26"/>
  <c r="K2011" i="26"/>
  <c r="K2010" i="26"/>
  <c r="K2009" i="26"/>
  <c r="K2008" i="26"/>
  <c r="K2007" i="26"/>
  <c r="K2006" i="26"/>
  <c r="K2005" i="26"/>
  <c r="K2004" i="26"/>
  <c r="K2003" i="26"/>
  <c r="K2002" i="26"/>
  <c r="K2001" i="26"/>
  <c r="K2000" i="26"/>
  <c r="K1999" i="26"/>
  <c r="K1998" i="26"/>
  <c r="K1997" i="26"/>
  <c r="K1996" i="26"/>
  <c r="K1995" i="26"/>
  <c r="K1994" i="26"/>
  <c r="K1993" i="26"/>
  <c r="K1992" i="26"/>
  <c r="K1991" i="26"/>
  <c r="K1990" i="26"/>
  <c r="K1989" i="26"/>
  <c r="K1988" i="26"/>
  <c r="K1987" i="26"/>
  <c r="K1986" i="26"/>
  <c r="K1985" i="26"/>
  <c r="K1984" i="26"/>
  <c r="K1983" i="26"/>
  <c r="K1982" i="26"/>
  <c r="K1981" i="26"/>
  <c r="K1980" i="26"/>
  <c r="K1979" i="26"/>
  <c r="K1978" i="26"/>
  <c r="K1977" i="26"/>
  <c r="K1976" i="26"/>
  <c r="K1975" i="26"/>
  <c r="K1974" i="26"/>
  <c r="K1973" i="26"/>
  <c r="K1972" i="26"/>
  <c r="K1971" i="26"/>
  <c r="K1970" i="26"/>
  <c r="K1969" i="26"/>
  <c r="K1968" i="26"/>
  <c r="K1967" i="26"/>
  <c r="K1966" i="26"/>
  <c r="K1965" i="26"/>
  <c r="K1964" i="26"/>
  <c r="K1963" i="26"/>
  <c r="K1962" i="26"/>
  <c r="K1961" i="26"/>
  <c r="K1960" i="26"/>
  <c r="K1959" i="26"/>
  <c r="K1958" i="26"/>
  <c r="K1957" i="26"/>
  <c r="K1956" i="26"/>
  <c r="K1955" i="26"/>
  <c r="K1954" i="26"/>
  <c r="K1953" i="26"/>
  <c r="K1952" i="26"/>
  <c r="K1951" i="26"/>
  <c r="K1950" i="26"/>
  <c r="K1949" i="26"/>
  <c r="K1948" i="26"/>
  <c r="K1947" i="26"/>
  <c r="K1946" i="26"/>
  <c r="K1945" i="26"/>
  <c r="K1944" i="26"/>
  <c r="K1943" i="26"/>
  <c r="K1942" i="26"/>
  <c r="K1941" i="26"/>
  <c r="K1940" i="26"/>
  <c r="K1939" i="26"/>
  <c r="K1938" i="26"/>
  <c r="K1937" i="26"/>
  <c r="K1936" i="26"/>
  <c r="K1935" i="26"/>
  <c r="K1934" i="26"/>
  <c r="K1933" i="26"/>
  <c r="K1932" i="26"/>
  <c r="K1931" i="26"/>
  <c r="K1930" i="26"/>
  <c r="K1929" i="26"/>
  <c r="K1928" i="26"/>
  <c r="K1927" i="26"/>
  <c r="K1926" i="26"/>
  <c r="K1925" i="26"/>
  <c r="K1924" i="26"/>
  <c r="K1923" i="26"/>
  <c r="K1922" i="26"/>
  <c r="K1921" i="26"/>
  <c r="K1920" i="26"/>
  <c r="K1919" i="26"/>
  <c r="K1918" i="26"/>
  <c r="K1917" i="26"/>
  <c r="K1916" i="26"/>
  <c r="K1915" i="26"/>
  <c r="K1914" i="26"/>
  <c r="K1913" i="26"/>
  <c r="K1912" i="26"/>
  <c r="K1911" i="26"/>
  <c r="K1910" i="26"/>
  <c r="K1909" i="26"/>
  <c r="K1908" i="26"/>
  <c r="K1907" i="26"/>
  <c r="K1906" i="26"/>
  <c r="K1905" i="26"/>
  <c r="K1904" i="26"/>
  <c r="K1903" i="26"/>
  <c r="K1902" i="26"/>
  <c r="K1901" i="26"/>
  <c r="K1900" i="26"/>
  <c r="K1899" i="26"/>
  <c r="K1898" i="26"/>
  <c r="K1897" i="26"/>
  <c r="K1896" i="26"/>
  <c r="K1895" i="26"/>
  <c r="K1894" i="26"/>
  <c r="K1893" i="26"/>
  <c r="K1892" i="26"/>
  <c r="K1891" i="26"/>
  <c r="K1890" i="26"/>
  <c r="K1889" i="26"/>
  <c r="K1888" i="26"/>
  <c r="K1887" i="26"/>
  <c r="K1886" i="26"/>
  <c r="K1885" i="26"/>
  <c r="K1884" i="26"/>
  <c r="K1883" i="26"/>
  <c r="K1882" i="26"/>
  <c r="K1881" i="26"/>
  <c r="K1880" i="26"/>
  <c r="K1879" i="26"/>
  <c r="K1878" i="26"/>
  <c r="K1877" i="26"/>
  <c r="K1876" i="26"/>
  <c r="K1875" i="26"/>
  <c r="K1874" i="26"/>
  <c r="K1873" i="26"/>
  <c r="K1872" i="26"/>
  <c r="K1871" i="26"/>
  <c r="K1870" i="26"/>
  <c r="K1869" i="26"/>
  <c r="K1868" i="26"/>
  <c r="K1867" i="26"/>
  <c r="K1866" i="26"/>
  <c r="K1865" i="26"/>
  <c r="K1864" i="26"/>
  <c r="K1863" i="26"/>
  <c r="K1862" i="26"/>
  <c r="K1861" i="26"/>
  <c r="K1860" i="26"/>
  <c r="K1859" i="26"/>
  <c r="K1858" i="26"/>
  <c r="K1857" i="26"/>
  <c r="K1856" i="26"/>
  <c r="K1855" i="26"/>
  <c r="K1854" i="26"/>
  <c r="K1853" i="26"/>
  <c r="K1852" i="26"/>
  <c r="K1851" i="26"/>
  <c r="K1850" i="26"/>
  <c r="K1849" i="26"/>
  <c r="K1848" i="26"/>
  <c r="K1847" i="26"/>
  <c r="K1846" i="26"/>
  <c r="K1845" i="26"/>
  <c r="K1844" i="26"/>
  <c r="K1843" i="26"/>
  <c r="K1842" i="26"/>
  <c r="K1841" i="26"/>
  <c r="K1840" i="26"/>
  <c r="K1839" i="26"/>
  <c r="K1838" i="26"/>
  <c r="K1837" i="26"/>
  <c r="K1836" i="26"/>
  <c r="K1835" i="26"/>
  <c r="K1834" i="26"/>
  <c r="K1833" i="26"/>
  <c r="K1832" i="26"/>
  <c r="K1831" i="26"/>
  <c r="K1830" i="26"/>
  <c r="K1829" i="26"/>
  <c r="K1828" i="26"/>
  <c r="K1827" i="26"/>
  <c r="K1826" i="26"/>
  <c r="K1825" i="26"/>
  <c r="K1824" i="26"/>
  <c r="K1823" i="26"/>
  <c r="K1822" i="26"/>
  <c r="K1821" i="26"/>
  <c r="K1820" i="26"/>
  <c r="K1819" i="26"/>
  <c r="K1818" i="26"/>
  <c r="K1817" i="26"/>
  <c r="K1816" i="26"/>
  <c r="K1815" i="26"/>
  <c r="K1814" i="26"/>
  <c r="K1813" i="26"/>
  <c r="K1812" i="26"/>
  <c r="K1811" i="26"/>
  <c r="K1810" i="26"/>
  <c r="K1809" i="26"/>
  <c r="K1808" i="26"/>
  <c r="K1807" i="26"/>
  <c r="K1806" i="26"/>
  <c r="K1805" i="26"/>
  <c r="K1804" i="26"/>
  <c r="K1803" i="26"/>
  <c r="K1802" i="26"/>
  <c r="K1801" i="26"/>
  <c r="K1800" i="26"/>
  <c r="K1799" i="26"/>
  <c r="K1798" i="26"/>
  <c r="K1797" i="26"/>
  <c r="K1796" i="26"/>
  <c r="K1795" i="26"/>
  <c r="K1794" i="26"/>
  <c r="K1793" i="26"/>
  <c r="K1792" i="26"/>
  <c r="K1791" i="26"/>
  <c r="K1790" i="26"/>
  <c r="K1789" i="26"/>
  <c r="K1788" i="26"/>
  <c r="K1787" i="26"/>
  <c r="K1786" i="26"/>
  <c r="K1785" i="26"/>
  <c r="K1784" i="26"/>
  <c r="K1783" i="26"/>
  <c r="K1782" i="26"/>
  <c r="K1781" i="26"/>
  <c r="K1780" i="26"/>
  <c r="K1779" i="26"/>
  <c r="K1778" i="26"/>
  <c r="K1777" i="26"/>
  <c r="K1776" i="26"/>
  <c r="K1775" i="26"/>
  <c r="K1774" i="26"/>
  <c r="K1773" i="26"/>
  <c r="K1772" i="26"/>
  <c r="K1771" i="26"/>
  <c r="K1770" i="26"/>
  <c r="K1769" i="26"/>
  <c r="K1768" i="26"/>
  <c r="K1767" i="26"/>
  <c r="K1766" i="26"/>
  <c r="K1765" i="26"/>
  <c r="K1764" i="26"/>
  <c r="K1763" i="26"/>
  <c r="K1762" i="26"/>
  <c r="K1761" i="26"/>
  <c r="K1760" i="26"/>
  <c r="K1759" i="26"/>
  <c r="K1758" i="26"/>
  <c r="K1757" i="26"/>
  <c r="K1756" i="26"/>
  <c r="K1755" i="26"/>
  <c r="K1754" i="26"/>
  <c r="K1753" i="26"/>
  <c r="K1752" i="26"/>
  <c r="K1751" i="26"/>
  <c r="K1750" i="26"/>
  <c r="K1749" i="26"/>
  <c r="K1748" i="26"/>
  <c r="K1747" i="26"/>
  <c r="K1746" i="26"/>
  <c r="K1745" i="26"/>
  <c r="K1744" i="26"/>
  <c r="K1743" i="26"/>
  <c r="K1742" i="26"/>
  <c r="K1741" i="26"/>
  <c r="K1740" i="26"/>
  <c r="K1739" i="26"/>
  <c r="K1738" i="26"/>
  <c r="K1737" i="26"/>
  <c r="K1736" i="26"/>
  <c r="K1735" i="26"/>
  <c r="K1734" i="26"/>
  <c r="K1733" i="26"/>
  <c r="K1732" i="26"/>
  <c r="K1731" i="26"/>
  <c r="K1730" i="26"/>
  <c r="K1729" i="26"/>
  <c r="K1728" i="26"/>
  <c r="K1727" i="26"/>
  <c r="K1726" i="26"/>
  <c r="K1725" i="26"/>
  <c r="K1724" i="26"/>
  <c r="K1723" i="26"/>
  <c r="K1722" i="26"/>
  <c r="K1721" i="26"/>
  <c r="K1720" i="26"/>
  <c r="K1719" i="26"/>
  <c r="K1718" i="26"/>
  <c r="K1717" i="26"/>
  <c r="K1716" i="26"/>
  <c r="K1715" i="26"/>
  <c r="K1714" i="26"/>
  <c r="K1713" i="26"/>
  <c r="K1712" i="26"/>
  <c r="K1711" i="26"/>
  <c r="K1710" i="26"/>
  <c r="K1709" i="26"/>
  <c r="K1708" i="26"/>
  <c r="K1707" i="26"/>
  <c r="K1706" i="26"/>
  <c r="K1705" i="26"/>
  <c r="K1704" i="26"/>
  <c r="K1703" i="26"/>
  <c r="K1702" i="26"/>
  <c r="K1701" i="26"/>
  <c r="K1700" i="26"/>
  <c r="K1699" i="26"/>
  <c r="K1698" i="26"/>
  <c r="K1697" i="26"/>
  <c r="K1696" i="26"/>
  <c r="K1695" i="26"/>
  <c r="K1694" i="26"/>
  <c r="K1693" i="26"/>
  <c r="K1692" i="26"/>
  <c r="K1691" i="26"/>
  <c r="K1690" i="26"/>
  <c r="K1689" i="26"/>
  <c r="K1688" i="26"/>
  <c r="K1687" i="26"/>
  <c r="K1686" i="26"/>
  <c r="K1685" i="26"/>
  <c r="K1684" i="26"/>
  <c r="K1683" i="26"/>
  <c r="K1682" i="26"/>
  <c r="K1681" i="26"/>
  <c r="K1680" i="26"/>
  <c r="K1679" i="26"/>
  <c r="K1678" i="26"/>
  <c r="K1677" i="26"/>
  <c r="K1676" i="26"/>
  <c r="K1675" i="26"/>
  <c r="K1674" i="26"/>
  <c r="K1673" i="26"/>
  <c r="K1672" i="26"/>
  <c r="K1671" i="26"/>
  <c r="K1670" i="26"/>
  <c r="K1669" i="26"/>
  <c r="K1668" i="26"/>
  <c r="K1667" i="26"/>
  <c r="K1666" i="26"/>
  <c r="K1665" i="26"/>
  <c r="K1664" i="26"/>
  <c r="K1663" i="26"/>
  <c r="K1662" i="26"/>
  <c r="K1661" i="26"/>
  <c r="K1660" i="26"/>
  <c r="K1659" i="26"/>
  <c r="K1658" i="26"/>
  <c r="K1657" i="26"/>
  <c r="K1656" i="26"/>
  <c r="K1655" i="26"/>
  <c r="K1654" i="26"/>
  <c r="K1653" i="26"/>
  <c r="K1652" i="26"/>
  <c r="K1651" i="26"/>
  <c r="K1650" i="26"/>
  <c r="K1649" i="26"/>
  <c r="K1648" i="26"/>
  <c r="K1647" i="26"/>
  <c r="K1646" i="26"/>
  <c r="K1645" i="26"/>
  <c r="K1644" i="26"/>
  <c r="K1643" i="26"/>
  <c r="K1642" i="26"/>
  <c r="K1641" i="26"/>
  <c r="K1640" i="26"/>
  <c r="K1639" i="26"/>
  <c r="K1638" i="26"/>
  <c r="K1637" i="26"/>
  <c r="K1636" i="26"/>
  <c r="K1635" i="26"/>
  <c r="K1634" i="26"/>
  <c r="K1633" i="26"/>
  <c r="K1632" i="26"/>
  <c r="K1631" i="26"/>
  <c r="K1630" i="26"/>
  <c r="K1629" i="26"/>
  <c r="K1628" i="26"/>
  <c r="K1627" i="26"/>
  <c r="K1626" i="26"/>
  <c r="K1625" i="26"/>
  <c r="K1624" i="26"/>
  <c r="K1623" i="26"/>
  <c r="K1622" i="26"/>
  <c r="K1621" i="26"/>
  <c r="K1620" i="26"/>
  <c r="K1619" i="26"/>
  <c r="K1618" i="26"/>
  <c r="K1617" i="26"/>
  <c r="K1616" i="26"/>
  <c r="K1615" i="26"/>
  <c r="K1614" i="26"/>
  <c r="K1613" i="26"/>
  <c r="K1612" i="26"/>
  <c r="K1611" i="26"/>
  <c r="K1610" i="26"/>
  <c r="K1609" i="26"/>
  <c r="K1608" i="26"/>
  <c r="K1607" i="26"/>
  <c r="K1606" i="26"/>
  <c r="K1605" i="26"/>
  <c r="K1604" i="26"/>
  <c r="K1603" i="26"/>
  <c r="K1602" i="26"/>
  <c r="K1601" i="26"/>
  <c r="K1600" i="26"/>
  <c r="K1599" i="26"/>
  <c r="K1598" i="26"/>
  <c r="K1597" i="26"/>
  <c r="K1596" i="26"/>
  <c r="K1595" i="26"/>
  <c r="K1594" i="26"/>
  <c r="K1593" i="26"/>
  <c r="K1592" i="26"/>
  <c r="K1591" i="26"/>
  <c r="K1590" i="26"/>
  <c r="K1589" i="26"/>
  <c r="K1588" i="26"/>
  <c r="K1587" i="26"/>
  <c r="K1586" i="26"/>
  <c r="K1585" i="26"/>
  <c r="K1584" i="26"/>
  <c r="K1583" i="26"/>
  <c r="K1582" i="26"/>
  <c r="K1581" i="26"/>
  <c r="K1580" i="26"/>
  <c r="K1579" i="26"/>
  <c r="K1578" i="26"/>
  <c r="K1577" i="26"/>
  <c r="K1576" i="26"/>
  <c r="K1575" i="26"/>
  <c r="K1574" i="26"/>
  <c r="K1573" i="26"/>
  <c r="K1572" i="26"/>
  <c r="K1571" i="26"/>
  <c r="K1570" i="26"/>
  <c r="K1569" i="26"/>
  <c r="K1568" i="26"/>
  <c r="K1567" i="26"/>
  <c r="K1566" i="26"/>
  <c r="K1565" i="26"/>
  <c r="K1564" i="26"/>
  <c r="K1563" i="26"/>
  <c r="K1562" i="26"/>
  <c r="K1561" i="26"/>
  <c r="K1560" i="26"/>
  <c r="K1559" i="26"/>
  <c r="K1558" i="26"/>
  <c r="K1557" i="26"/>
  <c r="K1556" i="26"/>
  <c r="K1555" i="26"/>
  <c r="K1554" i="26"/>
  <c r="K1553" i="26"/>
  <c r="K1552" i="26"/>
  <c r="K1551" i="26"/>
  <c r="K1550" i="26"/>
  <c r="K1549" i="26"/>
  <c r="K1548" i="26"/>
  <c r="K1547" i="26"/>
  <c r="K1546" i="26"/>
  <c r="K1545" i="26"/>
  <c r="K1544" i="26"/>
  <c r="K1543" i="26"/>
  <c r="K1542" i="26"/>
  <c r="K1541" i="26"/>
  <c r="K1540" i="26"/>
  <c r="K1539" i="26"/>
  <c r="K1538" i="26"/>
  <c r="K1537" i="26"/>
  <c r="K1536" i="26"/>
  <c r="K1535" i="26"/>
  <c r="K1534" i="26"/>
  <c r="K1533" i="26"/>
  <c r="K1532" i="26"/>
  <c r="K1531" i="26"/>
  <c r="K1530" i="26"/>
  <c r="K1529" i="26"/>
  <c r="K1528" i="26"/>
  <c r="K1527" i="26"/>
  <c r="K1526" i="26"/>
  <c r="K1525" i="26"/>
  <c r="K1524" i="26"/>
  <c r="K1523" i="26"/>
  <c r="K1522" i="26"/>
  <c r="K1521" i="26"/>
  <c r="K1520" i="26"/>
  <c r="K1519" i="26"/>
  <c r="K1518" i="26"/>
  <c r="K1517" i="26"/>
  <c r="K1516" i="26"/>
  <c r="K1515" i="26"/>
  <c r="K1514" i="26"/>
  <c r="K1513" i="26"/>
  <c r="K1512" i="26"/>
  <c r="K1511" i="26"/>
  <c r="K1510" i="26"/>
  <c r="K1509" i="26"/>
  <c r="K1508" i="26"/>
  <c r="K1507" i="26"/>
  <c r="K1506" i="26"/>
  <c r="K1505" i="26"/>
  <c r="K1504" i="26"/>
  <c r="K1503" i="26"/>
  <c r="K1502" i="26"/>
  <c r="K1501" i="26"/>
  <c r="K1500" i="26"/>
  <c r="K1499" i="26"/>
  <c r="K1498" i="26"/>
  <c r="K1497" i="26"/>
  <c r="K1496" i="26"/>
  <c r="K1495" i="26"/>
  <c r="K1494" i="26"/>
  <c r="K1493" i="26"/>
  <c r="K1492" i="26"/>
  <c r="K1491" i="26"/>
  <c r="K1490" i="26"/>
  <c r="K1489" i="26"/>
  <c r="K1488" i="26"/>
  <c r="K1487" i="26"/>
  <c r="K1486" i="26"/>
  <c r="K1485" i="26"/>
  <c r="K1484" i="26"/>
  <c r="K1483" i="26"/>
  <c r="K1482" i="26"/>
  <c r="K1481" i="26"/>
  <c r="K1480" i="26"/>
  <c r="K1479" i="26"/>
  <c r="K1478" i="26"/>
  <c r="K1477" i="26"/>
  <c r="K1476" i="26"/>
  <c r="K1475" i="26"/>
  <c r="K1474" i="26"/>
  <c r="K1473" i="26"/>
  <c r="K1472" i="26"/>
  <c r="K1471" i="26"/>
  <c r="K1470" i="26"/>
  <c r="K1469" i="26"/>
  <c r="K1468" i="26"/>
  <c r="K1467" i="26"/>
  <c r="K1466" i="26"/>
  <c r="K1465" i="26"/>
  <c r="K1464" i="26"/>
  <c r="K1463" i="26"/>
  <c r="K1462" i="26"/>
  <c r="K1461" i="26"/>
  <c r="K1460" i="26"/>
  <c r="K1459" i="26"/>
  <c r="K1458" i="26"/>
  <c r="K1457" i="26"/>
  <c r="K1456" i="26"/>
  <c r="K1455" i="26"/>
  <c r="K1454" i="26"/>
  <c r="K1453" i="26"/>
  <c r="K1452" i="26"/>
  <c r="K1451" i="26"/>
  <c r="K1450" i="26"/>
  <c r="K1449" i="26"/>
  <c r="K1448" i="26"/>
  <c r="K1447" i="26"/>
  <c r="K1446" i="26"/>
  <c r="K1445" i="26"/>
  <c r="K1444" i="26"/>
  <c r="K1443" i="26"/>
  <c r="K1442" i="26"/>
  <c r="K1441" i="26"/>
  <c r="K1440" i="26"/>
  <c r="K1439" i="26"/>
  <c r="K1438" i="26"/>
  <c r="K1437" i="26"/>
  <c r="K1436" i="26"/>
  <c r="K1435" i="26"/>
  <c r="K1434" i="26"/>
  <c r="K1433" i="26"/>
  <c r="K1432" i="26"/>
  <c r="K1431" i="26"/>
  <c r="K1430" i="26"/>
  <c r="K1429" i="26"/>
  <c r="K1428" i="26"/>
  <c r="K1427" i="26"/>
  <c r="K1426" i="26"/>
  <c r="K1425" i="26"/>
  <c r="K1424" i="26"/>
  <c r="K1423" i="26"/>
  <c r="K1422" i="26"/>
  <c r="K1421" i="26"/>
  <c r="K1420" i="26"/>
  <c r="K1419" i="26"/>
  <c r="K1418" i="26"/>
  <c r="K1417" i="26"/>
  <c r="K1416" i="26"/>
  <c r="K1415" i="26"/>
  <c r="K1414" i="26"/>
  <c r="K1413" i="26"/>
  <c r="K1412" i="26"/>
  <c r="K1411" i="26"/>
  <c r="K1410" i="26"/>
  <c r="K1409" i="26"/>
  <c r="K1408" i="26"/>
  <c r="K1407" i="26"/>
  <c r="K1406" i="26"/>
  <c r="K1405" i="26"/>
  <c r="K1404" i="26"/>
  <c r="K1403" i="26"/>
  <c r="K1402" i="26"/>
  <c r="K1401" i="26"/>
  <c r="K1400" i="26"/>
  <c r="K1399" i="26"/>
  <c r="K1398" i="26"/>
  <c r="K1397" i="26"/>
  <c r="K1396" i="26"/>
  <c r="K1395" i="26"/>
  <c r="K1394" i="26"/>
  <c r="K1393" i="26"/>
  <c r="K1392" i="26"/>
  <c r="K1391" i="26"/>
  <c r="K1390" i="26"/>
  <c r="K1389" i="26"/>
  <c r="K1388" i="26"/>
  <c r="K1387" i="26"/>
  <c r="K1386" i="26"/>
  <c r="K1385" i="26"/>
  <c r="K1384" i="26"/>
  <c r="K1383" i="26"/>
  <c r="K1382" i="26"/>
  <c r="K1381" i="26"/>
  <c r="K1380" i="26"/>
  <c r="K1379" i="26"/>
  <c r="K1378" i="26"/>
  <c r="K1377" i="26"/>
  <c r="K1376" i="26"/>
  <c r="K1375" i="26"/>
  <c r="K1374" i="26"/>
  <c r="K1373" i="26"/>
  <c r="K1372" i="26"/>
  <c r="K1371" i="26"/>
  <c r="K1370" i="26"/>
  <c r="K1369" i="26"/>
  <c r="K1368" i="26"/>
  <c r="K1367" i="26"/>
  <c r="K1366" i="26"/>
  <c r="K1365" i="26"/>
  <c r="K1364" i="26"/>
  <c r="K1363" i="26"/>
  <c r="K1362" i="26"/>
  <c r="K1361" i="26"/>
  <c r="K1360" i="26"/>
  <c r="K1359" i="26"/>
  <c r="K1358" i="26"/>
  <c r="K1357" i="26"/>
  <c r="K1356" i="26"/>
  <c r="K1355" i="26"/>
  <c r="K1354" i="26"/>
  <c r="K1353" i="26"/>
  <c r="K1352" i="26"/>
  <c r="K1351" i="26"/>
  <c r="K1350" i="26"/>
  <c r="K1349" i="26"/>
  <c r="K1348" i="26"/>
  <c r="K1347" i="26"/>
  <c r="K1346" i="26"/>
  <c r="K1345" i="26"/>
  <c r="K1344" i="26"/>
  <c r="K1343" i="26"/>
  <c r="K1342" i="26"/>
  <c r="K1341" i="26"/>
  <c r="K1340" i="26"/>
  <c r="K1339" i="26"/>
  <c r="K1338" i="26"/>
  <c r="K1337" i="26"/>
  <c r="K1336" i="26"/>
  <c r="K1335" i="26"/>
  <c r="K1334" i="26"/>
  <c r="K1333" i="26"/>
  <c r="K1332" i="26"/>
  <c r="K1331" i="26"/>
  <c r="K1330" i="26"/>
  <c r="K1329" i="26"/>
  <c r="K1328" i="26"/>
  <c r="K1327" i="26"/>
  <c r="K1326" i="26"/>
  <c r="K1325" i="26"/>
  <c r="K1324" i="26"/>
  <c r="K1323" i="26"/>
  <c r="K1322" i="26"/>
  <c r="K1321" i="26"/>
  <c r="K1320" i="26"/>
  <c r="K1319" i="26"/>
  <c r="K1318" i="26"/>
  <c r="K1317" i="26"/>
  <c r="K1316" i="26"/>
  <c r="K1315" i="26"/>
  <c r="K1314" i="26"/>
  <c r="K1313" i="26"/>
  <c r="K1312" i="26"/>
  <c r="K1311" i="26"/>
  <c r="K1310" i="26"/>
  <c r="K1309" i="26"/>
  <c r="K1308" i="26"/>
  <c r="K1307" i="26"/>
  <c r="K1306" i="26"/>
  <c r="K1305" i="26"/>
  <c r="K1304" i="26"/>
  <c r="K1303" i="26"/>
  <c r="K1302" i="26"/>
  <c r="K1301" i="26"/>
  <c r="K1300" i="26"/>
  <c r="K1299" i="26"/>
  <c r="K1298" i="26"/>
  <c r="K1297" i="26"/>
  <c r="K1296" i="26"/>
  <c r="K1295" i="26"/>
  <c r="K1294" i="26"/>
  <c r="K1293" i="26"/>
  <c r="K1292" i="26"/>
  <c r="K1291" i="26"/>
  <c r="K1290" i="26"/>
  <c r="K1289" i="26"/>
  <c r="K1288" i="26"/>
  <c r="K1287" i="26"/>
  <c r="K1286" i="26"/>
  <c r="K1285" i="26"/>
  <c r="K1284" i="26"/>
  <c r="K1283" i="26"/>
  <c r="K1282" i="26"/>
  <c r="K1281" i="26"/>
  <c r="K1280" i="26"/>
  <c r="K1279" i="26"/>
  <c r="K1278" i="26"/>
  <c r="K1277" i="26"/>
  <c r="K1276" i="26"/>
  <c r="K1275" i="26"/>
  <c r="K1274" i="26"/>
  <c r="K1273" i="26"/>
  <c r="K1272" i="26"/>
  <c r="K1271" i="26"/>
  <c r="K1270" i="26"/>
  <c r="K1269" i="26"/>
  <c r="K1268" i="26"/>
  <c r="K1267" i="26"/>
  <c r="K1266" i="26"/>
  <c r="K1265" i="26"/>
  <c r="K1264" i="26"/>
  <c r="K1263" i="26"/>
  <c r="K1262" i="26"/>
  <c r="K1261" i="26"/>
  <c r="K1260" i="26"/>
  <c r="K1259" i="26"/>
  <c r="K1258" i="26"/>
  <c r="K1257" i="26"/>
  <c r="K1256" i="26"/>
  <c r="K1255" i="26"/>
  <c r="K1254" i="26"/>
  <c r="K1253" i="26"/>
  <c r="K1252" i="26"/>
  <c r="K1251" i="26"/>
  <c r="K1250" i="26"/>
  <c r="K1249" i="26"/>
  <c r="K1248" i="26"/>
  <c r="K1247" i="26"/>
  <c r="K1246" i="26"/>
  <c r="K1245" i="26"/>
  <c r="K1244" i="26"/>
  <c r="K1243" i="26"/>
  <c r="K1242" i="26"/>
  <c r="K1241" i="26"/>
  <c r="K1240" i="26"/>
  <c r="K1239" i="26"/>
  <c r="K1238" i="26"/>
  <c r="K1237" i="26"/>
  <c r="K1236" i="26"/>
  <c r="K1235" i="26"/>
  <c r="K1234" i="26"/>
  <c r="K1233" i="26"/>
  <c r="K1232" i="26"/>
  <c r="K1231" i="26"/>
  <c r="K1230" i="26"/>
  <c r="K1229" i="26"/>
  <c r="K1228" i="26"/>
  <c r="K1227" i="26"/>
  <c r="K1226" i="26"/>
  <c r="K1225" i="26"/>
  <c r="K1224" i="26"/>
  <c r="K1223" i="26"/>
  <c r="K1222" i="26"/>
  <c r="K1221" i="26"/>
  <c r="K1220" i="26"/>
  <c r="K1219" i="26"/>
  <c r="K1218" i="26"/>
  <c r="K1217" i="26"/>
  <c r="K1216" i="26"/>
  <c r="K1215" i="26"/>
  <c r="K1214" i="26"/>
  <c r="K1213" i="26"/>
  <c r="K1212" i="26"/>
  <c r="K1211" i="26"/>
  <c r="K1210" i="26"/>
  <c r="K1209" i="26"/>
  <c r="K1208" i="26"/>
  <c r="K1207" i="26"/>
  <c r="K1206" i="26"/>
  <c r="K1205" i="26"/>
  <c r="K1204" i="26"/>
  <c r="K1203" i="26"/>
  <c r="K1202" i="26"/>
  <c r="K1201" i="26"/>
  <c r="K1200" i="26"/>
  <c r="K1199" i="26"/>
  <c r="K1198" i="26"/>
  <c r="K1197" i="26"/>
  <c r="K1196" i="26"/>
  <c r="K1195" i="26"/>
  <c r="K1194" i="26"/>
  <c r="K1193" i="26"/>
  <c r="K1192" i="26"/>
  <c r="K1191" i="26"/>
  <c r="K1190" i="26"/>
  <c r="K1189" i="26"/>
  <c r="K1188" i="26"/>
  <c r="K1187" i="26"/>
  <c r="K1186" i="26"/>
  <c r="K1185" i="26"/>
  <c r="K1184" i="26"/>
  <c r="K1183" i="26"/>
  <c r="K1182" i="26"/>
  <c r="K1181" i="26"/>
  <c r="K1180" i="26"/>
  <c r="K1179" i="26"/>
  <c r="K1178" i="26"/>
  <c r="K1177" i="26"/>
  <c r="K1176" i="26"/>
  <c r="K1175" i="26"/>
  <c r="K1174" i="26"/>
  <c r="K1173" i="26"/>
  <c r="K1172" i="26"/>
  <c r="K1171" i="26"/>
  <c r="K1170" i="26"/>
  <c r="K1169" i="26"/>
  <c r="K1168" i="26"/>
  <c r="K1167" i="26"/>
  <c r="K1166" i="26"/>
  <c r="K1165" i="26"/>
  <c r="K1164" i="26"/>
  <c r="K1163" i="26"/>
  <c r="K1162" i="26"/>
  <c r="K1161" i="26"/>
  <c r="K1160" i="26"/>
  <c r="K1159" i="26"/>
  <c r="K1158" i="26"/>
  <c r="K1157" i="26"/>
  <c r="K1156" i="26"/>
  <c r="K1155" i="26"/>
  <c r="K1154" i="26"/>
  <c r="K1153" i="26"/>
  <c r="K1152" i="26"/>
  <c r="K1151" i="26"/>
  <c r="K1150" i="26"/>
  <c r="K1149" i="26"/>
  <c r="K1148" i="26"/>
  <c r="K1147" i="26"/>
  <c r="K1146" i="26"/>
  <c r="K1145" i="26"/>
  <c r="K1144" i="26"/>
  <c r="K1143" i="26"/>
  <c r="K1142" i="26"/>
  <c r="K1141" i="26"/>
  <c r="K1140" i="26"/>
  <c r="K1139" i="26"/>
  <c r="K1138" i="26"/>
  <c r="K1137" i="26"/>
  <c r="K1136" i="26"/>
  <c r="K1135" i="26"/>
  <c r="K1134" i="26"/>
  <c r="K1133" i="26"/>
  <c r="K1132" i="26"/>
  <c r="K1131" i="26"/>
  <c r="K1130" i="26"/>
  <c r="K1129" i="26"/>
  <c r="K1128" i="26"/>
  <c r="K1127" i="26"/>
  <c r="K1126" i="26"/>
  <c r="K1125" i="26"/>
  <c r="K1124" i="26"/>
  <c r="K1123" i="26"/>
  <c r="K1122" i="26"/>
  <c r="K1121" i="26"/>
  <c r="K1120" i="26"/>
  <c r="K1119" i="26"/>
  <c r="K1118" i="26"/>
  <c r="K1117" i="26"/>
  <c r="K1116" i="26"/>
  <c r="K1115" i="26"/>
  <c r="K1114" i="26"/>
  <c r="K1113" i="26"/>
  <c r="K1112" i="26"/>
  <c r="K1111" i="26"/>
  <c r="K1110" i="26"/>
  <c r="K1109" i="26"/>
  <c r="K1108" i="26"/>
  <c r="K1107" i="26"/>
  <c r="K1106" i="26"/>
  <c r="K1105" i="26"/>
  <c r="K1104" i="26"/>
  <c r="K1103" i="26"/>
  <c r="K1102" i="26"/>
  <c r="K1101" i="26"/>
  <c r="K1100" i="26"/>
  <c r="K1099" i="26"/>
  <c r="K1098" i="26"/>
  <c r="K1097" i="26"/>
  <c r="K1096" i="26"/>
  <c r="K1095" i="26"/>
  <c r="K1094" i="26"/>
  <c r="K1093" i="26"/>
  <c r="K1092" i="26"/>
  <c r="K1091" i="26"/>
  <c r="K1090" i="26"/>
  <c r="K1089" i="26"/>
  <c r="K1088" i="26"/>
  <c r="K1087" i="26"/>
  <c r="K1086" i="26"/>
  <c r="K1085" i="26"/>
  <c r="K1084" i="26"/>
  <c r="K1083" i="26"/>
  <c r="K1082" i="26"/>
  <c r="K1081" i="26"/>
  <c r="K1080" i="26"/>
  <c r="K1079" i="26"/>
  <c r="K1078" i="26"/>
  <c r="K1077" i="26"/>
  <c r="K1076" i="26"/>
  <c r="K1075" i="26"/>
  <c r="K1074" i="26"/>
  <c r="K1073" i="26"/>
  <c r="K1072" i="26"/>
  <c r="K1071" i="26"/>
  <c r="K1070" i="26"/>
  <c r="K1069" i="26"/>
  <c r="K1068" i="26"/>
  <c r="K1067" i="26"/>
  <c r="K1066" i="26"/>
  <c r="K1065" i="26"/>
  <c r="K1064" i="26"/>
  <c r="K1063" i="26"/>
  <c r="K1062" i="26"/>
  <c r="K1061" i="26"/>
  <c r="K1060" i="26"/>
  <c r="K1059" i="26"/>
  <c r="K1058" i="26"/>
  <c r="K1057" i="26"/>
  <c r="K1056" i="26"/>
  <c r="K1055" i="26"/>
  <c r="K1054" i="26"/>
  <c r="K1053" i="26"/>
  <c r="K1052" i="26"/>
  <c r="K1051" i="26"/>
  <c r="K1050" i="26"/>
  <c r="K1049" i="26"/>
  <c r="K1048" i="26"/>
  <c r="K1047" i="26"/>
  <c r="K1046" i="26"/>
  <c r="K1045" i="26"/>
  <c r="K1044" i="26"/>
  <c r="K1043" i="26"/>
  <c r="K1042" i="26"/>
  <c r="K1041" i="26"/>
  <c r="K1040" i="26"/>
  <c r="K1039" i="26"/>
  <c r="K1038" i="26"/>
  <c r="K1037" i="26"/>
  <c r="K1036" i="26"/>
  <c r="K1035" i="26"/>
  <c r="K1034" i="26"/>
  <c r="K1033" i="26"/>
  <c r="K1032" i="26"/>
  <c r="K1031" i="26"/>
  <c r="K1030" i="26"/>
  <c r="K1029" i="26"/>
  <c r="K1028" i="26"/>
  <c r="K1027" i="26"/>
  <c r="K1026" i="26"/>
  <c r="K1025" i="26"/>
  <c r="K1024" i="26"/>
  <c r="K1023" i="26"/>
  <c r="K1022" i="26"/>
  <c r="K1021" i="26"/>
  <c r="K1020" i="26"/>
  <c r="K1019" i="26"/>
  <c r="K1018" i="26"/>
  <c r="K1017" i="26"/>
  <c r="K1016" i="26"/>
  <c r="K1015" i="26"/>
  <c r="K1014" i="26"/>
  <c r="K1013" i="26"/>
  <c r="K1012" i="26"/>
  <c r="K1011" i="26"/>
  <c r="K1010" i="26"/>
  <c r="K1009" i="26"/>
  <c r="K1008" i="26"/>
  <c r="K1007" i="26"/>
  <c r="K1006" i="26"/>
  <c r="K1005" i="26"/>
  <c r="K1004" i="26"/>
  <c r="K1003" i="26"/>
  <c r="K1002" i="26"/>
  <c r="K1001" i="26"/>
  <c r="K1000" i="26"/>
  <c r="K999" i="26"/>
  <c r="K998" i="26"/>
  <c r="K997" i="26"/>
  <c r="K996" i="26"/>
  <c r="K995" i="26"/>
  <c r="K994" i="26"/>
  <c r="K993" i="26"/>
  <c r="K992" i="26"/>
  <c r="K991" i="26"/>
  <c r="K990" i="26"/>
  <c r="K989" i="26"/>
  <c r="K988" i="26"/>
  <c r="K987" i="26"/>
  <c r="K986" i="26"/>
  <c r="K985" i="26"/>
  <c r="K984" i="26"/>
  <c r="K983" i="26"/>
  <c r="K982" i="26"/>
  <c r="K981" i="26"/>
  <c r="K980" i="26"/>
  <c r="K979" i="26"/>
  <c r="K978" i="26"/>
  <c r="K977" i="26"/>
  <c r="K976" i="26"/>
  <c r="K975" i="26"/>
  <c r="K974" i="26"/>
  <c r="K973" i="26"/>
  <c r="K972" i="26"/>
  <c r="K971" i="26"/>
  <c r="K970" i="26"/>
  <c r="K969" i="26"/>
  <c r="K968" i="26"/>
  <c r="K967" i="26"/>
  <c r="K966" i="26"/>
  <c r="K965" i="26"/>
  <c r="K964" i="26"/>
  <c r="K963" i="26"/>
  <c r="K962" i="26"/>
  <c r="K961" i="26"/>
  <c r="K960" i="26"/>
  <c r="K959" i="26"/>
  <c r="K958" i="26"/>
  <c r="K957" i="26"/>
  <c r="K956" i="26"/>
  <c r="K955" i="26"/>
  <c r="K954" i="26"/>
  <c r="K953" i="26"/>
  <c r="K952" i="26"/>
  <c r="K951" i="26"/>
  <c r="K950" i="26"/>
  <c r="K949" i="26"/>
  <c r="K948" i="26"/>
  <c r="K947" i="26"/>
  <c r="K946" i="26"/>
  <c r="K945" i="26"/>
  <c r="K944" i="26"/>
  <c r="K943" i="26"/>
  <c r="K942" i="26"/>
  <c r="K941" i="26"/>
  <c r="K940" i="26"/>
  <c r="K939" i="26"/>
  <c r="K938" i="26"/>
  <c r="K937" i="26"/>
  <c r="K936" i="26"/>
  <c r="K935" i="26"/>
  <c r="K934" i="26"/>
  <c r="K933" i="26"/>
  <c r="K932" i="26"/>
  <c r="K931" i="26"/>
  <c r="K930" i="26"/>
  <c r="K929" i="26"/>
  <c r="K928" i="26"/>
  <c r="K927" i="26"/>
  <c r="K926" i="26"/>
  <c r="K925" i="26"/>
  <c r="K924" i="26"/>
  <c r="K923" i="26"/>
  <c r="K922" i="26"/>
  <c r="K921" i="26"/>
  <c r="K920" i="26"/>
  <c r="K919" i="26"/>
  <c r="K918" i="26"/>
  <c r="K917" i="26"/>
  <c r="K916" i="26"/>
  <c r="K915" i="26"/>
  <c r="K914" i="26"/>
  <c r="K913" i="26"/>
  <c r="K912" i="26"/>
  <c r="K911" i="26"/>
  <c r="K910" i="26"/>
  <c r="K909" i="26"/>
  <c r="K908" i="26"/>
  <c r="K907" i="26"/>
  <c r="K906" i="26"/>
  <c r="K905" i="26"/>
  <c r="K904" i="26"/>
  <c r="K903" i="26"/>
  <c r="K902" i="26"/>
  <c r="K901" i="26"/>
  <c r="K900" i="26"/>
  <c r="K899" i="26"/>
  <c r="K898" i="26"/>
  <c r="K897" i="26"/>
  <c r="K896" i="26"/>
  <c r="K895" i="26"/>
  <c r="K894" i="26"/>
  <c r="K893" i="26"/>
  <c r="K892" i="26"/>
  <c r="K891" i="26"/>
  <c r="K890" i="26"/>
  <c r="K889" i="26"/>
  <c r="K888" i="26"/>
  <c r="K887" i="26"/>
  <c r="K886" i="26"/>
  <c r="K885" i="26"/>
  <c r="K884" i="26"/>
  <c r="K883" i="26"/>
  <c r="K882" i="26"/>
  <c r="K881" i="26"/>
  <c r="K880" i="26"/>
  <c r="K879" i="26"/>
  <c r="K878" i="26"/>
  <c r="K877" i="26"/>
  <c r="K876" i="26"/>
  <c r="K875" i="26"/>
  <c r="K874" i="26"/>
  <c r="K873" i="26"/>
  <c r="K872" i="26"/>
  <c r="K871" i="26"/>
  <c r="K870" i="26"/>
  <c r="K869" i="26"/>
  <c r="K868" i="26"/>
  <c r="K867" i="26"/>
  <c r="K866" i="26"/>
  <c r="K865" i="26"/>
  <c r="K864" i="26"/>
  <c r="K863" i="26"/>
  <c r="K862" i="26"/>
  <c r="K861" i="26"/>
  <c r="K860" i="26"/>
  <c r="K859" i="26"/>
  <c r="K858" i="26"/>
  <c r="K857" i="26"/>
  <c r="K856" i="26"/>
  <c r="K855" i="26"/>
  <c r="K854" i="26"/>
  <c r="K853" i="26"/>
  <c r="K852" i="26"/>
  <c r="K851" i="26"/>
  <c r="K850" i="26"/>
  <c r="K849" i="26"/>
  <c r="K848" i="26"/>
  <c r="K847" i="26"/>
  <c r="K846" i="26"/>
  <c r="K845" i="26"/>
  <c r="K844" i="26"/>
  <c r="K843" i="26"/>
  <c r="K842" i="26"/>
  <c r="K841" i="26"/>
  <c r="K840" i="26"/>
  <c r="K839" i="26"/>
  <c r="K838" i="26"/>
  <c r="K837" i="26"/>
  <c r="K836" i="26"/>
  <c r="K835" i="26"/>
  <c r="K834" i="26"/>
  <c r="K833" i="26"/>
  <c r="K832" i="26"/>
  <c r="K831" i="26"/>
  <c r="K830" i="26"/>
  <c r="K829" i="26"/>
  <c r="K828" i="26"/>
  <c r="K827" i="26"/>
  <c r="K826" i="26"/>
  <c r="K825" i="26"/>
  <c r="K824" i="26"/>
  <c r="K823" i="26"/>
  <c r="K822" i="26"/>
  <c r="K821" i="26"/>
  <c r="K820" i="26"/>
  <c r="K819" i="26"/>
  <c r="K818" i="26"/>
  <c r="K817" i="26"/>
  <c r="K816" i="26"/>
  <c r="K815" i="26"/>
  <c r="K814" i="26"/>
  <c r="K813" i="26"/>
  <c r="K812" i="26"/>
  <c r="K811" i="26"/>
  <c r="K810" i="26"/>
  <c r="K809" i="26"/>
  <c r="K808" i="26"/>
  <c r="K807" i="26"/>
  <c r="K806" i="26"/>
  <c r="K805" i="26"/>
  <c r="K804" i="26"/>
  <c r="K803" i="26"/>
  <c r="K802" i="26"/>
  <c r="K801" i="26"/>
  <c r="K800" i="26"/>
  <c r="K799" i="26"/>
  <c r="K798" i="26"/>
  <c r="K797" i="26"/>
  <c r="K796" i="26"/>
  <c r="K795" i="26"/>
  <c r="K794" i="26"/>
  <c r="K793" i="26"/>
  <c r="K792" i="26"/>
  <c r="K791" i="26"/>
  <c r="K790" i="26"/>
  <c r="K789" i="26"/>
  <c r="K788" i="26"/>
  <c r="K787" i="26"/>
  <c r="K786" i="26"/>
  <c r="K785" i="26"/>
  <c r="K784" i="26"/>
  <c r="K783" i="26"/>
  <c r="K782" i="26"/>
  <c r="K781" i="26"/>
  <c r="K780" i="26"/>
  <c r="K779" i="26"/>
  <c r="K778" i="26"/>
  <c r="K777" i="26"/>
  <c r="K776" i="26"/>
  <c r="K775" i="26"/>
  <c r="K774" i="26"/>
  <c r="K773" i="26"/>
  <c r="K772" i="26"/>
  <c r="K771" i="26"/>
  <c r="K770" i="26"/>
  <c r="K769" i="26"/>
  <c r="K768" i="26"/>
  <c r="K767" i="26"/>
  <c r="K766" i="26"/>
  <c r="K765" i="26"/>
  <c r="K764" i="26"/>
  <c r="K763" i="26"/>
  <c r="K762" i="26"/>
  <c r="K761" i="26"/>
  <c r="K760" i="26"/>
  <c r="K759" i="26"/>
  <c r="K758" i="26"/>
  <c r="K757" i="26"/>
  <c r="K756" i="26"/>
  <c r="K755" i="26"/>
  <c r="K754" i="26"/>
  <c r="K753" i="26"/>
  <c r="K752" i="26"/>
  <c r="K751" i="26"/>
  <c r="K750" i="26"/>
  <c r="K749" i="26"/>
  <c r="K748" i="26"/>
  <c r="K747" i="26"/>
  <c r="K746" i="26"/>
  <c r="K745" i="26"/>
  <c r="K744" i="26"/>
  <c r="K743" i="26"/>
  <c r="K742" i="26"/>
  <c r="K741" i="26"/>
  <c r="K740" i="26"/>
  <c r="K739" i="26"/>
  <c r="K738" i="26"/>
  <c r="K737" i="26"/>
  <c r="K736" i="26"/>
  <c r="K735" i="26"/>
  <c r="K734" i="26"/>
  <c r="K733" i="26"/>
  <c r="K732" i="26"/>
  <c r="K731" i="26"/>
  <c r="K730" i="26"/>
  <c r="K729" i="26"/>
  <c r="K728" i="26"/>
  <c r="K727" i="26"/>
  <c r="K726" i="26"/>
  <c r="K725" i="26"/>
  <c r="K724" i="26"/>
  <c r="K723" i="26"/>
  <c r="K722" i="26"/>
  <c r="K721" i="26"/>
  <c r="K720" i="26"/>
  <c r="K719" i="26"/>
  <c r="K718" i="26"/>
  <c r="K717" i="26"/>
  <c r="K716" i="26"/>
  <c r="K715" i="26"/>
  <c r="K714" i="26"/>
  <c r="K713" i="26"/>
  <c r="K712" i="26"/>
  <c r="K711" i="26"/>
  <c r="K710" i="26"/>
  <c r="K709" i="26"/>
  <c r="K708" i="26"/>
  <c r="K707" i="26"/>
  <c r="K706" i="26"/>
  <c r="K705" i="26"/>
  <c r="K704" i="26"/>
  <c r="K703" i="26"/>
  <c r="K702" i="26"/>
  <c r="K701" i="26"/>
  <c r="K700" i="26"/>
  <c r="K699" i="26"/>
  <c r="K698" i="26"/>
  <c r="K697" i="26"/>
  <c r="K696" i="26"/>
  <c r="K695" i="26"/>
  <c r="K694" i="26"/>
  <c r="K693" i="26"/>
  <c r="K692" i="26"/>
  <c r="K691" i="26"/>
  <c r="K690" i="26"/>
  <c r="K689" i="26"/>
  <c r="K688" i="26"/>
  <c r="K687" i="26"/>
  <c r="K686" i="26"/>
  <c r="K685" i="26"/>
  <c r="K684" i="26"/>
  <c r="K683" i="26"/>
  <c r="K682" i="26"/>
  <c r="K681" i="26"/>
  <c r="K680" i="26"/>
  <c r="K679" i="26"/>
  <c r="K678" i="26"/>
  <c r="K677" i="26"/>
  <c r="K676" i="26"/>
  <c r="K675" i="26"/>
  <c r="K674" i="26"/>
  <c r="K673" i="26"/>
  <c r="K672" i="26"/>
  <c r="K671" i="26"/>
  <c r="K670" i="26"/>
  <c r="K669" i="26"/>
  <c r="K668" i="26"/>
  <c r="K667" i="26"/>
  <c r="K666" i="26"/>
  <c r="K665" i="26"/>
  <c r="K664" i="26"/>
  <c r="K663" i="26"/>
  <c r="K662" i="26"/>
  <c r="K661" i="26"/>
  <c r="K660" i="26"/>
  <c r="K659" i="26"/>
  <c r="K658" i="26"/>
  <c r="K657" i="26"/>
  <c r="K656" i="26"/>
  <c r="K655" i="26"/>
  <c r="K654" i="26"/>
  <c r="K653" i="26"/>
  <c r="K652" i="26"/>
  <c r="K651" i="26"/>
  <c r="K650" i="26"/>
  <c r="K649" i="26"/>
  <c r="K648" i="26"/>
  <c r="K647" i="26"/>
  <c r="K646" i="26"/>
  <c r="K645" i="26"/>
  <c r="K644" i="26"/>
  <c r="K643" i="26"/>
  <c r="K642" i="26"/>
  <c r="K641" i="26"/>
  <c r="K640" i="26"/>
  <c r="K639" i="26"/>
  <c r="K638" i="26"/>
  <c r="K637" i="26"/>
  <c r="K636" i="26"/>
  <c r="K635" i="26"/>
  <c r="K634" i="26"/>
  <c r="K633" i="26"/>
  <c r="K632" i="26"/>
  <c r="K631" i="26"/>
  <c r="K630" i="26"/>
  <c r="K629" i="26"/>
  <c r="K628" i="26"/>
  <c r="K627" i="26"/>
  <c r="K626" i="26"/>
  <c r="K625" i="26"/>
  <c r="K624" i="26"/>
  <c r="K623" i="26"/>
  <c r="K622" i="26"/>
  <c r="K621" i="26"/>
  <c r="K620" i="26"/>
  <c r="K619" i="26"/>
  <c r="K618" i="26"/>
  <c r="K617" i="26"/>
  <c r="K616" i="26"/>
  <c r="K615" i="26"/>
  <c r="K614" i="26"/>
  <c r="K613" i="26"/>
  <c r="K612" i="26"/>
  <c r="K611" i="26"/>
  <c r="K610" i="26"/>
  <c r="K609" i="26"/>
  <c r="K608" i="26"/>
  <c r="K607" i="26"/>
  <c r="K606" i="26"/>
  <c r="K605" i="26"/>
  <c r="K604" i="26"/>
  <c r="K603" i="26"/>
  <c r="K602" i="26"/>
  <c r="K601" i="26"/>
  <c r="K600" i="26"/>
  <c r="K599" i="26"/>
  <c r="K598" i="26"/>
  <c r="K597" i="26"/>
  <c r="K596" i="26"/>
  <c r="K595" i="26"/>
  <c r="K594" i="26"/>
  <c r="K593" i="26"/>
  <c r="K592" i="26"/>
  <c r="K591" i="26"/>
  <c r="K590" i="26"/>
  <c r="K589" i="26"/>
  <c r="K588" i="26"/>
  <c r="K587" i="26"/>
  <c r="K586" i="26"/>
  <c r="K585" i="26"/>
  <c r="K584" i="26"/>
  <c r="K583" i="26"/>
  <c r="K582" i="26"/>
  <c r="K581" i="26"/>
  <c r="K580" i="26"/>
  <c r="K579" i="26"/>
  <c r="K578" i="26"/>
  <c r="K577" i="26"/>
  <c r="K576" i="26"/>
  <c r="K575" i="26"/>
  <c r="K574" i="26"/>
  <c r="K573" i="26"/>
  <c r="K572" i="26"/>
  <c r="K571" i="26"/>
  <c r="K570" i="26"/>
  <c r="K569" i="26"/>
  <c r="K568" i="26"/>
  <c r="K567" i="26"/>
  <c r="K566" i="26"/>
  <c r="K565" i="26"/>
  <c r="K564" i="26"/>
  <c r="K563" i="26"/>
  <c r="K562" i="26"/>
  <c r="K561" i="26"/>
  <c r="K560" i="26"/>
  <c r="K559" i="26"/>
  <c r="K558" i="26"/>
  <c r="K557" i="26"/>
  <c r="K556" i="26"/>
  <c r="K555" i="26"/>
  <c r="K554" i="26"/>
  <c r="K553" i="26"/>
  <c r="K552" i="26"/>
  <c r="K551" i="26"/>
  <c r="K550" i="26"/>
  <c r="K549" i="26"/>
  <c r="K548" i="26"/>
  <c r="K547" i="26"/>
  <c r="K546" i="26"/>
  <c r="K545" i="26"/>
  <c r="K544" i="26"/>
  <c r="K543" i="26"/>
  <c r="K542" i="26"/>
  <c r="K541" i="26"/>
  <c r="K540" i="26"/>
  <c r="K539" i="26"/>
  <c r="K538" i="26"/>
  <c r="K537" i="26"/>
  <c r="K536" i="26"/>
  <c r="K535" i="26"/>
  <c r="K534" i="26"/>
  <c r="K533" i="26"/>
  <c r="K532" i="26"/>
  <c r="K531" i="26"/>
  <c r="K530" i="26"/>
  <c r="K529" i="26"/>
  <c r="K528" i="26"/>
  <c r="K527" i="26"/>
  <c r="K526" i="26"/>
  <c r="K525" i="26"/>
  <c r="K524" i="26"/>
  <c r="K523" i="26"/>
  <c r="K522" i="26"/>
  <c r="K521" i="26"/>
  <c r="K520" i="26"/>
  <c r="K519" i="26"/>
  <c r="K518" i="26"/>
  <c r="K517" i="26"/>
  <c r="K516" i="26"/>
  <c r="K515" i="26"/>
  <c r="K514" i="26"/>
  <c r="K513" i="26"/>
  <c r="K512" i="26"/>
  <c r="K511" i="26"/>
  <c r="K510" i="26"/>
  <c r="K509" i="26"/>
  <c r="K508" i="26"/>
  <c r="K507" i="26"/>
  <c r="K506" i="26"/>
  <c r="K505" i="26"/>
  <c r="K504" i="26"/>
  <c r="K503" i="26"/>
  <c r="K502" i="26"/>
  <c r="K501" i="26"/>
  <c r="K500" i="26"/>
  <c r="K499" i="26"/>
  <c r="K498" i="26"/>
  <c r="K497" i="26"/>
  <c r="K496" i="26"/>
  <c r="K495" i="26"/>
  <c r="K494" i="26"/>
  <c r="K493" i="26"/>
  <c r="K492" i="26"/>
  <c r="K491" i="26"/>
  <c r="K490" i="26"/>
  <c r="K489" i="26"/>
  <c r="K488" i="26"/>
  <c r="K487" i="26"/>
  <c r="K486" i="26"/>
  <c r="K485" i="26"/>
  <c r="K484" i="26"/>
  <c r="K483" i="26"/>
  <c r="K482" i="26"/>
  <c r="K481" i="26"/>
  <c r="K480" i="26"/>
  <c r="K479" i="26"/>
  <c r="K478" i="26"/>
  <c r="K477" i="26"/>
  <c r="K476" i="26"/>
  <c r="K475" i="26"/>
  <c r="K474" i="26"/>
  <c r="K473" i="26"/>
  <c r="K472" i="26"/>
  <c r="K471" i="26"/>
  <c r="K470" i="26"/>
  <c r="K469" i="26"/>
  <c r="K468" i="26"/>
  <c r="K467" i="26"/>
  <c r="K466" i="26"/>
  <c r="K465" i="26"/>
  <c r="K464" i="26"/>
  <c r="K463" i="26"/>
  <c r="K462" i="26"/>
  <c r="K461" i="26"/>
  <c r="K460" i="26"/>
  <c r="K459" i="26"/>
  <c r="K458" i="26"/>
  <c r="K457" i="26"/>
  <c r="K456" i="26"/>
  <c r="K455" i="26"/>
  <c r="K454" i="26"/>
  <c r="K453" i="26"/>
  <c r="K452" i="26"/>
  <c r="K451" i="26"/>
  <c r="K450" i="26"/>
  <c r="K449" i="26"/>
  <c r="K448" i="26"/>
  <c r="K447" i="26"/>
  <c r="K446" i="26"/>
  <c r="K445" i="26"/>
  <c r="K444" i="26"/>
  <c r="K443" i="26"/>
  <c r="K442" i="26"/>
  <c r="K441" i="26"/>
  <c r="K440" i="26"/>
  <c r="K439" i="26"/>
  <c r="K438" i="26"/>
  <c r="K437" i="26"/>
  <c r="K436" i="26"/>
  <c r="K435" i="26"/>
  <c r="K434" i="26"/>
  <c r="K433" i="26"/>
  <c r="K432" i="26"/>
  <c r="K431" i="26"/>
  <c r="K430" i="26"/>
  <c r="K429" i="26"/>
  <c r="K428" i="26"/>
  <c r="K427" i="26"/>
  <c r="K426" i="26"/>
  <c r="K425" i="26"/>
  <c r="K424" i="26"/>
  <c r="K423" i="26"/>
  <c r="K422" i="26"/>
  <c r="K421" i="26"/>
  <c r="K420" i="26"/>
  <c r="K419" i="26"/>
  <c r="K418" i="26"/>
  <c r="K417" i="26"/>
  <c r="K416" i="26"/>
  <c r="K415" i="26"/>
  <c r="K414" i="26"/>
  <c r="K413" i="26"/>
  <c r="K412" i="26"/>
  <c r="K411" i="26"/>
  <c r="K410" i="26"/>
  <c r="K409" i="26"/>
  <c r="K408" i="26"/>
  <c r="K407" i="26"/>
  <c r="K406" i="26"/>
  <c r="K405" i="26"/>
  <c r="K404" i="26"/>
  <c r="K403" i="26"/>
  <c r="K402" i="26"/>
  <c r="K401" i="26"/>
  <c r="K400" i="26"/>
  <c r="K399" i="26"/>
  <c r="K398" i="26"/>
  <c r="K397" i="26"/>
  <c r="K396" i="26"/>
  <c r="K395" i="26"/>
  <c r="K394" i="26"/>
  <c r="K393" i="26"/>
  <c r="K392" i="26"/>
  <c r="K391" i="26"/>
  <c r="K390" i="26"/>
  <c r="K389" i="26"/>
  <c r="K388" i="26"/>
  <c r="K387" i="26"/>
  <c r="K386" i="26"/>
  <c r="K385" i="26"/>
  <c r="K384" i="26"/>
  <c r="K383" i="26"/>
  <c r="K382" i="26"/>
  <c r="K381" i="26"/>
  <c r="K380" i="26"/>
  <c r="K379" i="26"/>
  <c r="K378" i="26"/>
  <c r="K377" i="26"/>
  <c r="K376" i="26"/>
  <c r="K375" i="26"/>
  <c r="K374" i="26"/>
  <c r="K373" i="26"/>
  <c r="K372" i="26"/>
  <c r="K371" i="26"/>
  <c r="K370" i="26"/>
  <c r="K369" i="26"/>
  <c r="K368" i="26"/>
  <c r="K367" i="26"/>
  <c r="K366" i="26"/>
  <c r="K365" i="26"/>
  <c r="K364" i="26"/>
  <c r="K363" i="26"/>
  <c r="K362" i="26"/>
  <c r="K361" i="26"/>
  <c r="K360" i="26"/>
  <c r="K359" i="26"/>
  <c r="K358" i="26"/>
  <c r="K357" i="26"/>
  <c r="K356" i="26"/>
  <c r="K355" i="26"/>
  <c r="K354" i="26"/>
  <c r="K353" i="26"/>
  <c r="K352" i="26"/>
  <c r="K351" i="26"/>
  <c r="K350" i="26"/>
  <c r="K349" i="26"/>
  <c r="K348" i="26"/>
  <c r="K347" i="26"/>
  <c r="K346" i="26"/>
  <c r="K345" i="26"/>
  <c r="K344" i="26"/>
  <c r="K343" i="26"/>
  <c r="K342" i="26"/>
  <c r="K341" i="26"/>
  <c r="K340" i="26"/>
  <c r="K339" i="26"/>
  <c r="K338" i="26"/>
  <c r="K337" i="26"/>
  <c r="K336" i="26"/>
  <c r="K335" i="26"/>
  <c r="K334" i="26"/>
  <c r="K333" i="26"/>
  <c r="K332" i="26"/>
  <c r="K331" i="26"/>
  <c r="K330" i="26"/>
  <c r="K329" i="26"/>
  <c r="K328" i="26"/>
  <c r="K327" i="26"/>
  <c r="K326" i="26"/>
  <c r="K325" i="26"/>
  <c r="K324" i="26"/>
  <c r="K323" i="26"/>
  <c r="K322" i="26"/>
  <c r="K321" i="26"/>
  <c r="K320" i="26"/>
  <c r="K319" i="26"/>
  <c r="K318" i="26"/>
  <c r="K317" i="26"/>
  <c r="K316" i="26"/>
  <c r="K315" i="26"/>
  <c r="K314" i="26"/>
  <c r="K313" i="26"/>
  <c r="K312" i="26"/>
  <c r="K311" i="26"/>
  <c r="K310" i="26"/>
  <c r="K309" i="26"/>
  <c r="K308" i="26"/>
  <c r="K307" i="26"/>
  <c r="K306" i="26"/>
  <c r="K305" i="26"/>
  <c r="K304" i="26"/>
  <c r="K303" i="26"/>
  <c r="K302" i="26"/>
  <c r="K301" i="26"/>
  <c r="K300" i="26"/>
  <c r="K299" i="26"/>
  <c r="K298" i="26"/>
  <c r="K297" i="26"/>
  <c r="K296" i="26"/>
  <c r="K295" i="26"/>
  <c r="K294" i="26"/>
  <c r="K293" i="26"/>
  <c r="K292" i="26"/>
  <c r="K291" i="26"/>
  <c r="K290" i="26"/>
  <c r="K289" i="26"/>
  <c r="K288" i="26"/>
  <c r="K287" i="26"/>
  <c r="K286" i="26"/>
  <c r="K285" i="26"/>
  <c r="K284" i="26"/>
  <c r="K283" i="26"/>
  <c r="K282" i="26"/>
  <c r="K281" i="26"/>
  <c r="K280" i="26"/>
  <c r="K279" i="26"/>
  <c r="K278" i="26"/>
  <c r="K277" i="26"/>
  <c r="K276" i="26"/>
  <c r="K275" i="26"/>
  <c r="K274" i="26"/>
  <c r="K273" i="26"/>
  <c r="K272" i="26"/>
  <c r="K271" i="26"/>
  <c r="K270" i="26"/>
  <c r="K269" i="26"/>
  <c r="K268" i="26"/>
  <c r="K267" i="26"/>
  <c r="K266" i="26"/>
  <c r="K265" i="26"/>
  <c r="K264" i="26"/>
  <c r="K263" i="26"/>
  <c r="K262" i="26"/>
  <c r="K261" i="26"/>
  <c r="K260" i="26"/>
  <c r="K259" i="26"/>
  <c r="K258" i="26"/>
  <c r="K257" i="26"/>
  <c r="K256" i="26"/>
  <c r="K255" i="26"/>
  <c r="K254" i="26"/>
  <c r="K253" i="26"/>
  <c r="K252" i="26"/>
  <c r="K251" i="26"/>
  <c r="K250" i="26"/>
  <c r="K249" i="26"/>
  <c r="K248" i="26"/>
  <c r="K247" i="26"/>
  <c r="K246" i="26"/>
  <c r="K245" i="26"/>
  <c r="K244" i="26"/>
  <c r="K243" i="26"/>
  <c r="K242" i="26"/>
  <c r="K241" i="26"/>
  <c r="K240" i="26"/>
  <c r="K239" i="26"/>
  <c r="K238" i="26"/>
  <c r="K237" i="26"/>
  <c r="K236" i="26"/>
  <c r="K235" i="26"/>
  <c r="K234" i="26"/>
  <c r="K233" i="26"/>
  <c r="K232" i="26"/>
  <c r="K231" i="26"/>
  <c r="K230" i="26"/>
  <c r="K229" i="26"/>
  <c r="K228" i="26"/>
  <c r="K227" i="26"/>
  <c r="K226" i="26"/>
  <c r="K225" i="26"/>
  <c r="K224" i="26"/>
  <c r="K223" i="26"/>
  <c r="K222" i="26"/>
  <c r="K221" i="26"/>
  <c r="K220" i="26"/>
  <c r="K219" i="26"/>
  <c r="K218" i="26"/>
  <c r="K217" i="26"/>
  <c r="K216" i="26"/>
  <c r="K215" i="26"/>
  <c r="K214" i="26"/>
  <c r="K213" i="26"/>
  <c r="K212" i="26"/>
  <c r="K211" i="26"/>
  <c r="K210" i="26"/>
  <c r="K209" i="26"/>
  <c r="K208" i="26"/>
  <c r="K207" i="26"/>
  <c r="K206" i="26"/>
  <c r="K205" i="26"/>
  <c r="K204" i="26"/>
  <c r="K203" i="26"/>
  <c r="K202" i="26"/>
  <c r="K201" i="26"/>
  <c r="K200" i="26"/>
  <c r="K199" i="26"/>
  <c r="K198" i="26"/>
  <c r="K197" i="26"/>
  <c r="K196" i="26"/>
  <c r="K195" i="26"/>
  <c r="K194" i="26"/>
  <c r="K193" i="26"/>
  <c r="K192" i="26"/>
  <c r="K191" i="26"/>
  <c r="K190" i="26"/>
  <c r="K189" i="26"/>
  <c r="K188" i="26"/>
  <c r="K187" i="26"/>
  <c r="K186" i="26"/>
  <c r="K185" i="26"/>
  <c r="K184" i="26"/>
  <c r="K183" i="26"/>
  <c r="K182" i="26"/>
  <c r="K181" i="26"/>
  <c r="K180" i="26"/>
  <c r="K179" i="26"/>
  <c r="K178" i="26"/>
  <c r="K177" i="26"/>
  <c r="K176" i="26"/>
  <c r="K175" i="26"/>
  <c r="K174" i="26"/>
  <c r="K173" i="26"/>
  <c r="K172" i="26"/>
  <c r="K171" i="26"/>
  <c r="K170" i="26"/>
  <c r="K169" i="26"/>
  <c r="K168" i="26"/>
  <c r="K167" i="26"/>
  <c r="K166" i="26"/>
  <c r="K165" i="26"/>
  <c r="K164" i="26"/>
  <c r="K163" i="26"/>
  <c r="K162" i="26"/>
  <c r="K161" i="26"/>
  <c r="K160" i="26"/>
  <c r="K159" i="26"/>
  <c r="K158" i="26"/>
  <c r="K157" i="26"/>
  <c r="K156" i="26"/>
  <c r="K155" i="26"/>
  <c r="K154" i="26"/>
  <c r="K153" i="26"/>
  <c r="K152" i="26"/>
  <c r="K151" i="26"/>
  <c r="K150" i="26"/>
  <c r="K149" i="26"/>
  <c r="K148" i="26"/>
  <c r="K147" i="26"/>
  <c r="K146" i="26"/>
  <c r="K145" i="26"/>
  <c r="K144" i="26"/>
  <c r="K143" i="26"/>
  <c r="K142" i="26"/>
  <c r="K141" i="26"/>
  <c r="K140" i="26"/>
  <c r="K139" i="26"/>
  <c r="K138" i="26"/>
  <c r="K137" i="26"/>
  <c r="K136" i="26"/>
  <c r="K135" i="26"/>
  <c r="K134" i="26"/>
  <c r="K133" i="26"/>
  <c r="K132" i="26"/>
  <c r="K131" i="26"/>
  <c r="K130" i="26"/>
  <c r="K129" i="26"/>
  <c r="K128" i="26"/>
  <c r="K127" i="26"/>
  <c r="K126" i="26"/>
  <c r="K125" i="26"/>
  <c r="K124" i="26"/>
  <c r="K123" i="26"/>
  <c r="K122" i="26"/>
  <c r="K121" i="26"/>
  <c r="K120" i="26"/>
  <c r="K119" i="26"/>
  <c r="K118" i="26"/>
  <c r="K117" i="26"/>
  <c r="K116" i="26"/>
  <c r="K115" i="26"/>
  <c r="K114" i="26"/>
  <c r="K113" i="26"/>
  <c r="K112" i="26"/>
  <c r="K111" i="26"/>
  <c r="K110" i="26"/>
  <c r="K109" i="26"/>
  <c r="K108" i="26"/>
  <c r="K107" i="26"/>
  <c r="K106" i="26"/>
  <c r="K105" i="26"/>
  <c r="K104" i="26"/>
  <c r="K103" i="26"/>
  <c r="K102" i="26"/>
  <c r="K101" i="26"/>
  <c r="K100" i="26"/>
  <c r="K99" i="26"/>
  <c r="K98" i="26"/>
  <c r="K97" i="26"/>
  <c r="K96" i="26"/>
  <c r="K95" i="26"/>
  <c r="K94" i="26"/>
  <c r="K93" i="26"/>
  <c r="K92" i="26"/>
  <c r="K91" i="26"/>
  <c r="K90" i="26"/>
  <c r="K89" i="26"/>
  <c r="K88" i="26"/>
  <c r="K87" i="26"/>
  <c r="K86" i="26"/>
  <c r="K85" i="26"/>
  <c r="K84" i="26"/>
  <c r="K83" i="26"/>
  <c r="K82" i="26"/>
  <c r="K81" i="26"/>
  <c r="K80" i="26"/>
  <c r="K79" i="26"/>
  <c r="K78" i="26"/>
  <c r="K77" i="26"/>
  <c r="K76" i="26"/>
  <c r="K75" i="26"/>
  <c r="K74" i="26"/>
  <c r="K73" i="26"/>
  <c r="K72" i="26"/>
  <c r="K71" i="26"/>
  <c r="K70" i="26"/>
  <c r="K69" i="26"/>
  <c r="K68" i="26"/>
  <c r="K67" i="26"/>
  <c r="K66" i="26"/>
  <c r="K65" i="26"/>
  <c r="K64" i="26"/>
  <c r="K63" i="26"/>
  <c r="K62" i="26"/>
  <c r="K61" i="26"/>
  <c r="K60" i="26"/>
  <c r="K59" i="26"/>
  <c r="K58" i="26"/>
  <c r="K57" i="26"/>
  <c r="K56" i="26"/>
  <c r="K55" i="26"/>
  <c r="K54" i="26"/>
  <c r="K53" i="26"/>
  <c r="K52" i="26"/>
  <c r="K51" i="26"/>
  <c r="K50" i="26"/>
  <c r="K49" i="26"/>
  <c r="K48" i="26"/>
  <c r="K47" i="26"/>
  <c r="K46" i="26"/>
  <c r="K45" i="26"/>
  <c r="K44" i="26"/>
  <c r="K43" i="26"/>
  <c r="K42" i="26"/>
  <c r="K41" i="26"/>
  <c r="K40" i="26"/>
  <c r="K39" i="26"/>
  <c r="K38" i="26"/>
  <c r="K37" i="26"/>
  <c r="K36" i="26"/>
  <c r="K35" i="26"/>
  <c r="K34" i="26"/>
  <c r="K33" i="26"/>
  <c r="K32" i="26"/>
  <c r="K31" i="26"/>
  <c r="K30" i="26"/>
  <c r="K29" i="26"/>
  <c r="K28" i="26"/>
  <c r="K27" i="26"/>
  <c r="K26" i="26"/>
  <c r="K25" i="26"/>
  <c r="K24" i="26"/>
  <c r="K23" i="26"/>
  <c r="K22" i="26"/>
  <c r="K21" i="26"/>
  <c r="K20" i="26"/>
  <c r="K19" i="26"/>
  <c r="K18" i="26"/>
  <c r="K17" i="26"/>
  <c r="K16" i="26"/>
  <c r="L3466" i="26"/>
  <c r="L3465" i="26"/>
  <c r="L3464" i="26"/>
  <c r="L3463" i="26"/>
  <c r="L3462" i="26"/>
  <c r="L3461" i="26"/>
  <c r="L3460" i="26"/>
  <c r="L3459" i="26"/>
  <c r="L3458" i="26"/>
  <c r="L3457" i="26"/>
  <c r="L3456" i="26"/>
  <c r="L3455" i="26"/>
  <c r="L3454" i="26"/>
  <c r="L3453" i="26"/>
  <c r="L3452" i="26"/>
  <c r="L3451" i="26"/>
  <c r="L3450" i="26"/>
  <c r="L3449" i="26"/>
  <c r="L3448" i="26"/>
  <c r="L3447" i="26"/>
  <c r="L3446" i="26"/>
  <c r="L3445" i="26"/>
  <c r="L3444" i="26"/>
  <c r="L3443" i="26"/>
  <c r="L3442" i="26"/>
  <c r="L3441" i="26"/>
  <c r="L3440" i="26"/>
  <c r="L3439" i="26"/>
  <c r="L3438" i="26"/>
  <c r="L3437" i="26"/>
  <c r="L3436" i="26"/>
  <c r="L3435" i="26"/>
  <c r="L3434" i="26"/>
  <c r="L3433" i="26"/>
  <c r="L3432" i="26"/>
  <c r="L3431" i="26"/>
  <c r="L3430" i="26"/>
  <c r="L3429" i="26"/>
  <c r="L3428" i="26"/>
  <c r="L3427" i="26"/>
  <c r="L3426" i="26"/>
  <c r="L3425" i="26"/>
  <c r="L3424" i="26"/>
  <c r="L3423" i="26"/>
  <c r="L3422" i="26"/>
  <c r="L3421" i="26"/>
  <c r="L3420" i="26"/>
  <c r="L3419" i="26"/>
  <c r="L3418" i="26"/>
  <c r="L3417" i="26"/>
  <c r="L3416" i="26"/>
  <c r="L3415" i="26"/>
  <c r="L3414" i="26"/>
  <c r="L3413" i="26"/>
  <c r="L3412" i="26"/>
  <c r="L3411" i="26"/>
  <c r="L3410" i="26"/>
  <c r="L3409" i="26"/>
  <c r="L3408" i="26"/>
  <c r="L3407" i="26"/>
  <c r="L3406" i="26"/>
  <c r="L3405" i="26"/>
  <c r="L3404" i="26"/>
  <c r="L3403" i="26"/>
  <c r="L3402" i="26"/>
  <c r="L3401" i="26"/>
  <c r="L3400" i="26"/>
  <c r="L3399" i="26"/>
  <c r="L3398" i="26"/>
  <c r="L3397" i="26"/>
  <c r="L3396" i="26"/>
  <c r="L3395" i="26"/>
  <c r="L3394" i="26"/>
  <c r="L3393" i="26"/>
  <c r="L3392" i="26"/>
  <c r="L3391" i="26"/>
  <c r="L3390" i="26"/>
  <c r="L3389" i="26"/>
  <c r="L3388" i="26"/>
  <c r="L3387" i="26"/>
  <c r="L3386" i="26"/>
  <c r="L3385" i="26"/>
  <c r="L3384" i="26"/>
  <c r="L3383" i="26"/>
  <c r="L3382" i="26"/>
  <c r="L3381" i="26"/>
  <c r="L3380" i="26"/>
  <c r="L3379" i="26"/>
  <c r="L3378" i="26"/>
  <c r="L3377" i="26"/>
  <c r="L3376" i="26"/>
  <c r="L3375" i="26"/>
  <c r="L3374" i="26"/>
  <c r="L3373" i="26"/>
  <c r="L3372" i="26"/>
  <c r="L3371" i="26"/>
  <c r="L3370" i="26"/>
  <c r="L3369" i="26"/>
  <c r="L3368" i="26"/>
  <c r="L3367" i="26"/>
  <c r="L3366" i="26"/>
  <c r="L3365" i="26"/>
  <c r="L3364" i="26"/>
  <c r="L3363" i="26"/>
  <c r="L3362" i="26"/>
  <c r="L3361" i="26"/>
  <c r="L3360" i="26"/>
  <c r="L3359" i="26"/>
  <c r="L3358" i="26"/>
  <c r="L3357" i="26"/>
  <c r="L3356" i="26"/>
  <c r="L3355" i="26"/>
  <c r="L3354" i="26"/>
  <c r="L3353" i="26"/>
  <c r="L3352" i="26"/>
  <c r="L3351" i="26"/>
  <c r="L3350" i="26"/>
  <c r="L3349" i="26"/>
  <c r="L3348" i="26"/>
  <c r="L3347" i="26"/>
  <c r="L3346" i="26"/>
  <c r="L3345" i="26"/>
  <c r="L3344" i="26"/>
  <c r="L3343" i="26"/>
  <c r="L3342" i="26"/>
  <c r="L3341" i="26"/>
  <c r="L3340" i="26"/>
  <c r="L3339" i="26"/>
  <c r="L3338" i="26"/>
  <c r="L3337" i="26"/>
  <c r="L3336" i="26"/>
  <c r="L3335" i="26"/>
  <c r="L3334" i="26"/>
  <c r="L3333" i="26"/>
  <c r="L3332" i="26"/>
  <c r="L3331" i="26"/>
  <c r="L3330" i="26"/>
  <c r="L3329" i="26"/>
  <c r="L3328" i="26"/>
  <c r="L3327" i="26"/>
  <c r="L3326" i="26"/>
  <c r="L3325" i="26"/>
  <c r="L3324" i="26"/>
  <c r="L3323" i="26"/>
  <c r="L3322" i="26"/>
  <c r="L3321" i="26"/>
  <c r="L3320" i="26"/>
  <c r="L3319" i="26"/>
  <c r="L3318" i="26"/>
  <c r="L3317" i="26"/>
  <c r="L3316" i="26"/>
  <c r="L3315" i="26"/>
  <c r="L3314" i="26"/>
  <c r="L3313" i="26"/>
  <c r="L3312" i="26"/>
  <c r="L3311" i="26"/>
  <c r="L3310" i="26"/>
  <c r="L3309" i="26"/>
  <c r="L3308" i="26"/>
  <c r="L3307" i="26"/>
  <c r="L3306" i="26"/>
  <c r="L3305" i="26"/>
  <c r="L3304" i="26"/>
  <c r="L3303" i="26"/>
  <c r="L3302" i="26"/>
  <c r="L3301" i="26"/>
  <c r="L3300" i="26"/>
  <c r="L3299" i="26"/>
  <c r="L3298" i="26"/>
  <c r="L3297" i="26"/>
  <c r="L3296" i="26"/>
  <c r="L3295" i="26"/>
  <c r="L3294" i="26"/>
  <c r="L3293" i="26"/>
  <c r="L3292" i="26"/>
  <c r="L3291" i="26"/>
  <c r="L3290" i="26"/>
  <c r="L3289" i="26"/>
  <c r="L3288" i="26"/>
  <c r="L3287" i="26"/>
  <c r="L3286" i="26"/>
  <c r="L3285" i="26"/>
  <c r="L3284" i="26"/>
  <c r="L3283" i="26"/>
  <c r="L3282" i="26"/>
  <c r="L3281" i="26"/>
  <c r="L3280" i="26"/>
  <c r="L3279" i="26"/>
  <c r="L3278" i="26"/>
  <c r="L3277" i="26"/>
  <c r="L3276" i="26"/>
  <c r="L3275" i="26"/>
  <c r="L3274" i="26"/>
  <c r="L3273" i="26"/>
  <c r="L3272" i="26"/>
  <c r="L3271" i="26"/>
  <c r="L3270" i="26"/>
  <c r="L3269" i="26"/>
  <c r="L3268" i="26"/>
  <c r="L3267" i="26"/>
  <c r="L3266" i="26"/>
  <c r="L3265" i="26"/>
  <c r="L3264" i="26"/>
  <c r="L3263" i="26"/>
  <c r="L3262" i="26"/>
  <c r="L3261" i="26"/>
  <c r="L3260" i="26"/>
  <c r="L3259" i="26"/>
  <c r="L3258" i="26"/>
  <c r="L3257" i="26"/>
  <c r="L3256" i="26"/>
  <c r="L3255" i="26"/>
  <c r="L3254" i="26"/>
  <c r="L3253" i="26"/>
  <c r="L3252" i="26"/>
  <c r="L3251" i="26"/>
  <c r="L3250" i="26"/>
  <c r="L3249" i="26"/>
  <c r="L3248" i="26"/>
  <c r="L3247" i="26"/>
  <c r="L3246" i="26"/>
  <c r="L3245" i="26"/>
  <c r="L3244" i="26"/>
  <c r="L3243" i="26"/>
  <c r="L3242" i="26"/>
  <c r="L3241" i="26"/>
  <c r="L3240" i="26"/>
  <c r="L3239" i="26"/>
  <c r="L3238" i="26"/>
  <c r="L3237" i="26"/>
  <c r="L3236" i="26"/>
  <c r="L3235" i="26"/>
  <c r="L3234" i="26"/>
  <c r="L3233" i="26"/>
  <c r="L3232" i="26"/>
  <c r="L3231" i="26"/>
  <c r="L3230" i="26"/>
  <c r="L3229" i="26"/>
  <c r="L3228" i="26"/>
  <c r="L3227" i="26"/>
  <c r="L3226" i="26"/>
  <c r="L3225" i="26"/>
  <c r="L3224" i="26"/>
  <c r="L3223" i="26"/>
  <c r="L3222" i="26"/>
  <c r="L3221" i="26"/>
  <c r="L3220" i="26"/>
  <c r="L3219" i="26"/>
  <c r="L3218" i="26"/>
  <c r="L3217" i="26"/>
  <c r="L3216" i="26"/>
  <c r="L3215" i="26"/>
  <c r="L3214" i="26"/>
  <c r="L3213" i="26"/>
  <c r="L3212" i="26"/>
  <c r="L3211" i="26"/>
  <c r="L3210" i="26"/>
  <c r="L3209" i="26"/>
  <c r="L3208" i="26"/>
  <c r="L3207" i="26"/>
  <c r="L3206" i="26"/>
  <c r="L3205" i="26"/>
  <c r="L3204" i="26"/>
  <c r="L3203" i="26"/>
  <c r="L3202" i="26"/>
  <c r="L3201" i="26"/>
  <c r="L3200" i="26"/>
  <c r="L3199" i="26"/>
  <c r="L3198" i="26"/>
  <c r="L3197" i="26"/>
  <c r="L3196" i="26"/>
  <c r="L3195" i="26"/>
  <c r="L3194" i="26"/>
  <c r="L3193" i="26"/>
  <c r="L3192" i="26"/>
  <c r="L3191" i="26"/>
  <c r="L3190" i="26"/>
  <c r="L3189" i="26"/>
  <c r="L3188" i="26"/>
  <c r="L3187" i="26"/>
  <c r="L3186" i="26"/>
  <c r="L3185" i="26"/>
  <c r="L3184" i="26"/>
  <c r="L3183" i="26"/>
  <c r="L3182" i="26"/>
  <c r="L3181" i="26"/>
  <c r="L3180" i="26"/>
  <c r="L3179" i="26"/>
  <c r="L3178" i="26"/>
  <c r="L3177" i="26"/>
  <c r="L3176" i="26"/>
  <c r="L3175" i="26"/>
  <c r="L3174" i="26"/>
  <c r="L3173" i="26"/>
  <c r="L3172" i="26"/>
  <c r="L3171" i="26"/>
  <c r="L3170" i="26"/>
  <c r="L3169" i="26"/>
  <c r="L3168" i="26"/>
  <c r="L3167" i="26"/>
  <c r="L3166" i="26"/>
  <c r="L3165" i="26"/>
  <c r="L3164" i="26"/>
  <c r="L3163" i="26"/>
  <c r="L3162" i="26"/>
  <c r="L3161" i="26"/>
  <c r="L3160" i="26"/>
  <c r="L3159" i="26"/>
  <c r="L3158" i="26"/>
  <c r="L3157" i="26"/>
  <c r="L3156" i="26"/>
  <c r="L3155" i="26"/>
  <c r="L3154" i="26"/>
  <c r="L3153" i="26"/>
  <c r="L3152" i="26"/>
  <c r="L3151" i="26"/>
  <c r="L3150" i="26"/>
  <c r="L3149" i="26"/>
  <c r="L3148" i="26"/>
  <c r="L3147" i="26"/>
  <c r="L3146" i="26"/>
  <c r="L3145" i="26"/>
  <c r="L3144" i="26"/>
  <c r="L3143" i="26"/>
  <c r="L3142" i="26"/>
  <c r="L3141" i="26"/>
  <c r="L3140" i="26"/>
  <c r="L3139" i="26"/>
  <c r="L3138" i="26"/>
  <c r="L3137" i="26"/>
  <c r="L3136" i="26"/>
  <c r="L3135" i="26"/>
  <c r="L3134" i="26"/>
  <c r="L3133" i="26"/>
  <c r="L3132" i="26"/>
  <c r="L3131" i="26"/>
  <c r="L3130" i="26"/>
  <c r="L3129" i="26"/>
  <c r="L3128" i="26"/>
  <c r="L3127" i="26"/>
  <c r="L3126" i="26"/>
  <c r="L3125" i="26"/>
  <c r="L3124" i="26"/>
  <c r="L3123" i="26"/>
  <c r="L3122" i="26"/>
  <c r="L3121" i="26"/>
  <c r="L3120" i="26"/>
  <c r="L3119" i="26"/>
  <c r="L3118" i="26"/>
  <c r="L3117" i="26"/>
  <c r="L3116" i="26"/>
  <c r="L3115" i="26"/>
  <c r="L3114" i="26"/>
  <c r="L3113" i="26"/>
  <c r="L3112" i="26"/>
  <c r="L3111" i="26"/>
  <c r="L3110" i="26"/>
  <c r="L3109" i="26"/>
  <c r="L3108" i="26"/>
  <c r="L3107" i="26"/>
  <c r="L3106" i="26"/>
  <c r="L3105" i="26"/>
  <c r="L3104" i="26"/>
  <c r="L3103" i="26"/>
  <c r="L3102" i="26"/>
  <c r="L3101" i="26"/>
  <c r="L3100" i="26"/>
  <c r="L3099" i="26"/>
  <c r="L3098" i="26"/>
  <c r="L3097" i="26"/>
  <c r="L3096" i="26"/>
  <c r="L3095" i="26"/>
  <c r="L3094" i="26"/>
  <c r="L3093" i="26"/>
  <c r="L3092" i="26"/>
  <c r="L3091" i="26"/>
  <c r="L3090" i="26"/>
  <c r="L3089" i="26"/>
  <c r="L3088" i="26"/>
  <c r="L3087" i="26"/>
  <c r="L3086" i="26"/>
  <c r="L3085" i="26"/>
  <c r="L3084" i="26"/>
  <c r="L3083" i="26"/>
  <c r="L3082" i="26"/>
  <c r="L3081" i="26"/>
  <c r="L3080" i="26"/>
  <c r="L3079" i="26"/>
  <c r="L3078" i="26"/>
  <c r="L3077" i="26"/>
  <c r="L3076" i="26"/>
  <c r="L3075" i="26"/>
  <c r="L3074" i="26"/>
  <c r="L3073" i="26"/>
  <c r="L3072" i="26"/>
  <c r="L3071" i="26"/>
  <c r="L3070" i="26"/>
  <c r="L3069" i="26"/>
  <c r="L3068" i="26"/>
  <c r="L3067" i="26"/>
  <c r="L3066" i="26"/>
  <c r="L3065" i="26"/>
  <c r="L3064" i="26"/>
  <c r="L3063" i="26"/>
  <c r="L3062" i="26"/>
  <c r="L3061" i="26"/>
  <c r="L3060" i="26"/>
  <c r="L3059" i="26"/>
  <c r="L3058" i="26"/>
  <c r="L3057" i="26"/>
  <c r="L3056" i="26"/>
  <c r="L3055" i="26"/>
  <c r="L3054" i="26"/>
  <c r="L3053" i="26"/>
  <c r="L3052" i="26"/>
  <c r="L3051" i="26"/>
  <c r="L3050" i="26"/>
  <c r="L3049" i="26"/>
  <c r="L3048" i="26"/>
  <c r="L3047" i="26"/>
  <c r="L3046" i="26"/>
  <c r="L3045" i="26"/>
  <c r="L3044" i="26"/>
  <c r="L3043" i="26"/>
  <c r="L3042" i="26"/>
  <c r="L3041" i="26"/>
  <c r="L3040" i="26"/>
  <c r="L3039" i="26"/>
  <c r="L3038" i="26"/>
  <c r="L3037" i="26"/>
  <c r="L3036" i="26"/>
  <c r="L3035" i="26"/>
  <c r="L3034" i="26"/>
  <c r="L3033" i="26"/>
  <c r="L3032" i="26"/>
  <c r="L3031" i="26"/>
  <c r="L3030" i="26"/>
  <c r="L3029" i="26"/>
  <c r="L3028" i="26"/>
  <c r="L3027" i="26"/>
  <c r="L3026" i="26"/>
  <c r="L3025" i="26"/>
  <c r="L3024" i="26"/>
  <c r="L3023" i="26"/>
  <c r="L3022" i="26"/>
  <c r="L3021" i="26"/>
  <c r="L3020" i="26"/>
  <c r="L3019" i="26"/>
  <c r="L3018" i="26"/>
  <c r="L3017" i="26"/>
  <c r="L3016" i="26"/>
  <c r="L3015" i="26"/>
  <c r="L3014" i="26"/>
  <c r="L3013" i="26"/>
  <c r="L3012" i="26"/>
  <c r="L3011" i="26"/>
  <c r="L3010" i="26"/>
  <c r="L3009" i="26"/>
  <c r="L3008" i="26"/>
  <c r="L3007" i="26"/>
  <c r="L3006" i="26"/>
  <c r="L3005" i="26"/>
  <c r="L3004" i="26"/>
  <c r="L3003" i="26"/>
  <c r="L3002" i="26"/>
  <c r="L3001" i="26"/>
  <c r="L3000" i="26"/>
  <c r="L2999" i="26"/>
  <c r="L2998" i="26"/>
  <c r="L2997" i="26"/>
  <c r="L2996" i="26"/>
  <c r="L2995" i="26"/>
  <c r="L2994" i="26"/>
  <c r="L2993" i="26"/>
  <c r="L2992" i="26"/>
  <c r="L2991" i="26"/>
  <c r="L2990" i="26"/>
  <c r="L2989" i="26"/>
  <c r="L2988" i="26"/>
  <c r="L2987" i="26"/>
  <c r="L2986" i="26"/>
  <c r="L2985" i="26"/>
  <c r="L2984" i="26"/>
  <c r="L2983" i="26"/>
  <c r="L2982" i="26"/>
  <c r="L2981" i="26"/>
  <c r="L2980" i="26"/>
  <c r="L2979" i="26"/>
  <c r="L2978" i="26"/>
  <c r="L2977" i="26"/>
  <c r="L2976" i="26"/>
  <c r="L2975" i="26"/>
  <c r="L2974" i="26"/>
  <c r="L2973" i="26"/>
  <c r="L2972" i="26"/>
  <c r="L2971" i="26"/>
  <c r="L2970" i="26"/>
  <c r="L2969" i="26"/>
  <c r="L2968" i="26"/>
  <c r="L2967" i="26"/>
  <c r="L2966" i="26"/>
  <c r="L2965" i="26"/>
  <c r="L2964" i="26"/>
  <c r="L2963" i="26"/>
  <c r="L2962" i="26"/>
  <c r="L2961" i="26"/>
  <c r="L2960" i="26"/>
  <c r="L2959" i="26"/>
  <c r="L2958" i="26"/>
  <c r="L2957" i="26"/>
  <c r="L2956" i="26"/>
  <c r="L2955" i="26"/>
  <c r="L2954" i="26"/>
  <c r="L2953" i="26"/>
  <c r="L2952" i="26"/>
  <c r="L2951" i="26"/>
  <c r="L2950" i="26"/>
  <c r="L2949" i="26"/>
  <c r="L2948" i="26"/>
  <c r="L2947" i="26"/>
  <c r="L2946" i="26"/>
  <c r="L2945" i="26"/>
  <c r="L2944" i="26"/>
  <c r="L2943" i="26"/>
  <c r="L2942" i="26"/>
  <c r="L2941" i="26"/>
  <c r="L2940" i="26"/>
  <c r="L2939" i="26"/>
  <c r="L2938" i="26"/>
  <c r="L2937" i="26"/>
  <c r="L2936" i="26"/>
  <c r="L2935" i="26"/>
  <c r="L2934" i="26"/>
  <c r="L2933" i="26"/>
  <c r="L2932" i="26"/>
  <c r="L2931" i="26"/>
  <c r="L2930" i="26"/>
  <c r="L2929" i="26"/>
  <c r="L2928" i="26"/>
  <c r="L2927" i="26"/>
  <c r="L2926" i="26"/>
  <c r="L2925" i="26"/>
  <c r="L2924" i="26"/>
  <c r="L2923" i="26"/>
  <c r="L2922" i="26"/>
  <c r="L2921" i="26"/>
  <c r="L2920" i="26"/>
  <c r="L2919" i="26"/>
  <c r="L2918" i="26"/>
  <c r="L2917" i="26"/>
  <c r="L2916" i="26"/>
  <c r="L2915" i="26"/>
  <c r="L2914" i="26"/>
  <c r="L2913" i="26"/>
  <c r="L2912" i="26"/>
  <c r="L2911" i="26"/>
  <c r="L2910" i="26"/>
  <c r="L2909" i="26"/>
  <c r="L2908" i="26"/>
  <c r="L2907" i="26"/>
  <c r="L2906" i="26"/>
  <c r="L2905" i="26"/>
  <c r="L2904" i="26"/>
  <c r="L2903" i="26"/>
  <c r="L2902" i="26"/>
  <c r="L2901" i="26"/>
  <c r="L2900" i="26"/>
  <c r="L2899" i="26"/>
  <c r="L2898" i="26"/>
  <c r="L2897" i="26"/>
  <c r="L2896" i="26"/>
  <c r="L2895" i="26"/>
  <c r="L2894" i="26"/>
  <c r="L2893" i="26"/>
  <c r="L2892" i="26"/>
  <c r="L2891" i="26"/>
  <c r="L2890" i="26"/>
  <c r="L2889" i="26"/>
  <c r="L2888" i="26"/>
  <c r="L2887" i="26"/>
  <c r="L2886" i="26"/>
  <c r="L2885" i="26"/>
  <c r="L2884" i="26"/>
  <c r="L2883" i="26"/>
  <c r="L2882" i="26"/>
  <c r="L2881" i="26"/>
  <c r="L2880" i="26"/>
  <c r="L2879" i="26"/>
  <c r="L2878" i="26"/>
  <c r="L2877" i="26"/>
  <c r="L2876" i="26"/>
  <c r="L2875" i="26"/>
  <c r="L2874" i="26"/>
  <c r="L2873" i="26"/>
  <c r="L2872" i="26"/>
  <c r="L2871" i="26"/>
  <c r="L2870" i="26"/>
  <c r="L2869" i="26"/>
  <c r="L2868" i="26"/>
  <c r="L2867" i="26"/>
  <c r="L2866" i="26"/>
  <c r="L2865" i="26"/>
  <c r="L2864" i="26"/>
  <c r="L2863" i="26"/>
  <c r="L2862" i="26"/>
  <c r="L2861" i="26"/>
  <c r="L2860" i="26"/>
  <c r="L2859" i="26"/>
  <c r="L2858" i="26"/>
  <c r="L2857" i="26"/>
  <c r="L2856" i="26"/>
  <c r="L2855" i="26"/>
  <c r="L2854" i="26"/>
  <c r="L2853" i="26"/>
  <c r="L2852" i="26"/>
  <c r="L2851" i="26"/>
  <c r="L2850" i="26"/>
  <c r="L2849" i="26"/>
  <c r="L2848" i="26"/>
  <c r="L2847" i="26"/>
  <c r="L2846" i="26"/>
  <c r="L2845" i="26"/>
  <c r="L2844" i="26"/>
  <c r="L2843" i="26"/>
  <c r="L2842" i="26"/>
  <c r="L2841" i="26"/>
  <c r="L2840" i="26"/>
  <c r="L2839" i="26"/>
  <c r="L2838" i="26"/>
  <c r="L2837" i="26"/>
  <c r="L2836" i="26"/>
  <c r="L2835" i="26"/>
  <c r="L2834" i="26"/>
  <c r="L2833" i="26"/>
  <c r="L2832" i="26"/>
  <c r="L2831" i="26"/>
  <c r="L2830" i="26"/>
  <c r="L2829" i="26"/>
  <c r="L2828" i="26"/>
  <c r="L2827" i="26"/>
  <c r="L2826" i="26"/>
  <c r="L2825" i="26"/>
  <c r="L2824" i="26"/>
  <c r="L2823" i="26"/>
  <c r="L2822" i="26"/>
  <c r="L2821" i="26"/>
  <c r="L2820" i="26"/>
  <c r="L2819" i="26"/>
  <c r="L2818" i="26"/>
  <c r="L2817" i="26"/>
  <c r="L2816" i="26"/>
  <c r="L2815" i="26"/>
  <c r="L2814" i="26"/>
  <c r="L2813" i="26"/>
  <c r="L2812" i="26"/>
  <c r="L2811" i="26"/>
  <c r="L2810" i="26"/>
  <c r="L2809" i="26"/>
  <c r="L2808" i="26"/>
  <c r="L2807" i="26"/>
  <c r="L2806" i="26"/>
  <c r="L2805" i="26"/>
  <c r="L2804" i="26"/>
  <c r="L2803" i="26"/>
  <c r="L2802" i="26"/>
  <c r="L2801" i="26"/>
  <c r="L2800" i="26"/>
  <c r="L2799" i="26"/>
  <c r="L2798" i="26"/>
  <c r="L2797" i="26"/>
  <c r="L2796" i="26"/>
  <c r="L2795" i="26"/>
  <c r="L2794" i="26"/>
  <c r="L2793" i="26"/>
  <c r="L2792" i="26"/>
  <c r="L2791" i="26"/>
  <c r="L2790" i="26"/>
  <c r="L2789" i="26"/>
  <c r="L2788" i="26"/>
  <c r="L2787" i="26"/>
  <c r="L2786" i="26"/>
  <c r="L2785" i="26"/>
  <c r="L2784" i="26"/>
  <c r="L2783" i="26"/>
  <c r="L2782" i="26"/>
  <c r="L2781" i="26"/>
  <c r="L2780" i="26"/>
  <c r="L2779" i="26"/>
  <c r="L2778" i="26"/>
  <c r="L2777" i="26"/>
  <c r="L2776" i="26"/>
  <c r="L2775" i="26"/>
  <c r="L2774" i="26"/>
  <c r="L2773" i="26"/>
  <c r="L2772" i="26"/>
  <c r="L2771" i="26"/>
  <c r="L2770" i="26"/>
  <c r="L2769" i="26"/>
  <c r="L2768" i="26"/>
  <c r="L2767" i="26"/>
  <c r="L2766" i="26"/>
  <c r="L2765" i="26"/>
  <c r="L2764" i="26"/>
  <c r="L2763" i="26"/>
  <c r="L2762" i="26"/>
  <c r="L2761" i="26"/>
  <c r="L2760" i="26"/>
  <c r="L2759" i="26"/>
  <c r="L2758" i="26"/>
  <c r="L2757" i="26"/>
  <c r="L2756" i="26"/>
  <c r="L2755" i="26"/>
  <c r="L2754" i="26"/>
  <c r="L2753" i="26"/>
  <c r="L2752" i="26"/>
  <c r="L2751" i="26"/>
  <c r="L2750" i="26"/>
  <c r="L2749" i="26"/>
  <c r="L2748" i="26"/>
  <c r="L2747" i="26"/>
  <c r="L2746" i="26"/>
  <c r="L2745" i="26"/>
  <c r="L2744" i="26"/>
  <c r="L2743" i="26"/>
  <c r="L2742" i="26"/>
  <c r="L2741" i="26"/>
  <c r="L2740" i="26"/>
  <c r="L2739" i="26"/>
  <c r="L2738" i="26"/>
  <c r="L2737" i="26"/>
  <c r="L2736" i="26"/>
  <c r="L2735" i="26"/>
  <c r="L2734" i="26"/>
  <c r="L2733" i="26"/>
  <c r="L2732" i="26"/>
  <c r="L2731" i="26"/>
  <c r="L2730" i="26"/>
  <c r="L2729" i="26"/>
  <c r="L2728" i="26"/>
  <c r="L2727" i="26"/>
  <c r="L2726" i="26"/>
  <c r="L2725" i="26"/>
  <c r="L2724" i="26"/>
  <c r="L2723" i="26"/>
  <c r="L2722" i="26"/>
  <c r="L2721" i="26"/>
  <c r="L2720" i="26"/>
  <c r="L2719" i="26"/>
  <c r="L2718" i="26"/>
  <c r="L2717" i="26"/>
  <c r="L2716" i="26"/>
  <c r="L2715" i="26"/>
  <c r="L2714" i="26"/>
  <c r="L2713" i="26"/>
  <c r="L2712" i="26"/>
  <c r="L2711" i="26"/>
  <c r="L2710" i="26"/>
  <c r="L2709" i="26"/>
  <c r="L2708" i="26"/>
  <c r="L2707" i="26"/>
  <c r="L2706" i="26"/>
  <c r="L2705" i="26"/>
  <c r="L2704" i="26"/>
  <c r="L2703" i="26"/>
  <c r="L2702" i="26"/>
  <c r="L2701" i="26"/>
  <c r="L2700" i="26"/>
  <c r="L2699" i="26"/>
  <c r="L2698" i="26"/>
  <c r="L2697" i="26"/>
  <c r="L2696" i="26"/>
  <c r="L2695" i="26"/>
  <c r="L2694" i="26"/>
  <c r="L2693" i="26"/>
  <c r="L2692" i="26"/>
  <c r="L2691" i="26"/>
  <c r="L2690" i="26"/>
  <c r="L2689" i="26"/>
  <c r="L2688" i="26"/>
  <c r="L2687" i="26"/>
  <c r="L2686" i="26"/>
  <c r="L2685" i="26"/>
  <c r="L2684" i="26"/>
  <c r="L2683" i="26"/>
  <c r="L2682" i="26"/>
  <c r="L2681" i="26"/>
  <c r="L2680" i="26"/>
  <c r="L2679" i="26"/>
  <c r="L2678" i="26"/>
  <c r="L2677" i="26"/>
  <c r="L2676" i="26"/>
  <c r="L2675" i="26"/>
  <c r="L2674" i="26"/>
  <c r="L2673" i="26"/>
  <c r="L2672" i="26"/>
  <c r="L2671" i="26"/>
  <c r="L2670" i="26"/>
  <c r="L2669" i="26"/>
  <c r="L2668" i="26"/>
  <c r="L2667" i="26"/>
  <c r="L2666" i="26"/>
  <c r="L2665" i="26"/>
  <c r="L2664" i="26"/>
  <c r="L2663" i="26"/>
  <c r="L2662" i="26"/>
  <c r="L2661" i="26"/>
  <c r="L2660" i="26"/>
  <c r="L2659" i="26"/>
  <c r="L2658" i="26"/>
  <c r="L2657" i="26"/>
  <c r="L2656" i="26"/>
  <c r="L2655" i="26"/>
  <c r="L2654" i="26"/>
  <c r="L2653" i="26"/>
  <c r="L2652" i="26"/>
  <c r="L2651" i="26"/>
  <c r="L2650" i="26"/>
  <c r="L2649" i="26"/>
  <c r="L2648" i="26"/>
  <c r="L2647" i="26"/>
  <c r="L2646" i="26"/>
  <c r="L2645" i="26"/>
  <c r="L2644" i="26"/>
  <c r="L2643" i="26"/>
  <c r="L2642" i="26"/>
  <c r="L2641" i="26"/>
  <c r="L2640" i="26"/>
  <c r="L2639" i="26"/>
  <c r="L2638" i="26"/>
  <c r="L2637" i="26"/>
  <c r="L2636" i="26"/>
  <c r="L2635" i="26"/>
  <c r="L2634" i="26"/>
  <c r="L2633" i="26"/>
  <c r="L2632" i="26"/>
  <c r="L2631" i="26"/>
  <c r="L2630" i="26"/>
  <c r="L2629" i="26"/>
  <c r="L2628" i="26"/>
  <c r="L2627" i="26"/>
  <c r="L2626" i="26"/>
  <c r="L2625" i="26"/>
  <c r="L2624" i="26"/>
  <c r="L2623" i="26"/>
  <c r="L2622" i="26"/>
  <c r="L2621" i="26"/>
  <c r="L2620" i="26"/>
  <c r="L2619" i="26"/>
  <c r="L2618" i="26"/>
  <c r="L2617" i="26"/>
  <c r="L2616" i="26"/>
  <c r="L2615" i="26"/>
  <c r="L2614" i="26"/>
  <c r="L2613" i="26"/>
  <c r="L2612" i="26"/>
  <c r="L2611" i="26"/>
  <c r="L2610" i="26"/>
  <c r="L2609" i="26"/>
  <c r="L2608" i="26"/>
  <c r="L2607" i="26"/>
  <c r="L2606" i="26"/>
  <c r="L2605" i="26"/>
  <c r="L2604" i="26"/>
  <c r="L2603" i="26"/>
  <c r="L2602" i="26"/>
  <c r="L2601" i="26"/>
  <c r="L2600" i="26"/>
  <c r="L2599" i="26"/>
  <c r="L2598" i="26"/>
  <c r="L2597" i="26"/>
  <c r="L2596" i="26"/>
  <c r="L2595" i="26"/>
  <c r="L2594" i="26"/>
  <c r="L2593" i="26"/>
  <c r="L2592" i="26"/>
  <c r="L2591" i="26"/>
  <c r="L2590" i="26"/>
  <c r="L2589" i="26"/>
  <c r="L2588" i="26"/>
  <c r="L2587" i="26"/>
  <c r="L2586" i="26"/>
  <c r="L2585" i="26"/>
  <c r="L2584" i="26"/>
  <c r="L2583" i="26"/>
  <c r="L2582" i="26"/>
  <c r="L2581" i="26"/>
  <c r="L2580" i="26"/>
  <c r="L2579" i="26"/>
  <c r="L2578" i="26"/>
  <c r="L2577" i="26"/>
  <c r="L2576" i="26"/>
  <c r="L2575" i="26"/>
  <c r="L2574" i="26"/>
  <c r="L2573" i="26"/>
  <c r="L2572" i="26"/>
  <c r="L2571" i="26"/>
  <c r="L2570" i="26"/>
  <c r="L2569" i="26"/>
  <c r="L2568" i="26"/>
  <c r="L2567" i="26"/>
  <c r="L2566" i="26"/>
  <c r="L2565" i="26"/>
  <c r="L2564" i="26"/>
  <c r="L2563" i="26"/>
  <c r="L2562" i="26"/>
  <c r="L2561" i="26"/>
  <c r="L2560" i="26"/>
  <c r="L2559" i="26"/>
  <c r="L2558" i="26"/>
  <c r="L2557" i="26"/>
  <c r="L2556" i="26"/>
  <c r="L2555" i="26"/>
  <c r="L2554" i="26"/>
  <c r="L2553" i="26"/>
  <c r="L2552" i="26"/>
  <c r="L2551" i="26"/>
  <c r="L2550" i="26"/>
  <c r="L2549" i="26"/>
  <c r="L2548" i="26"/>
  <c r="L2547" i="26"/>
  <c r="L2546" i="26"/>
  <c r="L2545" i="26"/>
  <c r="L2544" i="26"/>
  <c r="L2543" i="26"/>
  <c r="L2542" i="26"/>
  <c r="L2541" i="26"/>
  <c r="L2540" i="26"/>
  <c r="L2539" i="26"/>
  <c r="L2538" i="26"/>
  <c r="L2537" i="26"/>
  <c r="L2536" i="26"/>
  <c r="L2535" i="26"/>
  <c r="L2534" i="26"/>
  <c r="L2533" i="26"/>
  <c r="L2532" i="26"/>
  <c r="L2531" i="26"/>
  <c r="L2530" i="26"/>
  <c r="L2529" i="26"/>
  <c r="L2528" i="26"/>
  <c r="L2527" i="26"/>
  <c r="L2526" i="26"/>
  <c r="L2525" i="26"/>
  <c r="L2524" i="26"/>
  <c r="L2523" i="26"/>
  <c r="L2522" i="26"/>
  <c r="L2521" i="26"/>
  <c r="L2520" i="26"/>
  <c r="L2519" i="26"/>
  <c r="L2518" i="26"/>
  <c r="L2517" i="26"/>
  <c r="L2516" i="26"/>
  <c r="L2515" i="26"/>
  <c r="L2514" i="26"/>
  <c r="L2513" i="26"/>
  <c r="L2512" i="26"/>
  <c r="L2511" i="26"/>
  <c r="L2510" i="26"/>
  <c r="L2509" i="26"/>
  <c r="L2508" i="26"/>
  <c r="L2507" i="26"/>
  <c r="L2506" i="26"/>
  <c r="L2505" i="26"/>
  <c r="L2504" i="26"/>
  <c r="L2503" i="26"/>
  <c r="L2502" i="26"/>
  <c r="L2501" i="26"/>
  <c r="L2500" i="26"/>
  <c r="L2499" i="26"/>
  <c r="L2498" i="26"/>
  <c r="L2497" i="26"/>
  <c r="L2496" i="26"/>
  <c r="L2495" i="26"/>
  <c r="L2494" i="26"/>
  <c r="L2493" i="26"/>
  <c r="L2492" i="26"/>
  <c r="L2491" i="26"/>
  <c r="L2490" i="26"/>
  <c r="L2489" i="26"/>
  <c r="L2488" i="26"/>
  <c r="L2487" i="26"/>
  <c r="L2486" i="26"/>
  <c r="L2485" i="26"/>
  <c r="L2484" i="26"/>
  <c r="L2483" i="26"/>
  <c r="L2482" i="26"/>
  <c r="L2481" i="26"/>
  <c r="L2480" i="26"/>
  <c r="L2479" i="26"/>
  <c r="L2478" i="26"/>
  <c r="L2477" i="26"/>
  <c r="L2476" i="26"/>
  <c r="L2475" i="26"/>
  <c r="L2474" i="26"/>
  <c r="L2473" i="26"/>
  <c r="L2472" i="26"/>
  <c r="L2471" i="26"/>
  <c r="L2470" i="26"/>
  <c r="L2469" i="26"/>
  <c r="L2468" i="26"/>
  <c r="L2467" i="26"/>
  <c r="L2466" i="26"/>
  <c r="L2465" i="26"/>
  <c r="L2464" i="26"/>
  <c r="L2463" i="26"/>
  <c r="L2462" i="26"/>
  <c r="L2461" i="26"/>
  <c r="L2460" i="26"/>
  <c r="L2459" i="26"/>
  <c r="L2458" i="26"/>
  <c r="L2457" i="26"/>
  <c r="L2456" i="26"/>
  <c r="L2455" i="26"/>
  <c r="L2454" i="26"/>
  <c r="L2453" i="26"/>
  <c r="L2452" i="26"/>
  <c r="L2451" i="26"/>
  <c r="L2450" i="26"/>
  <c r="L2449" i="26"/>
  <c r="L2448" i="26"/>
  <c r="L2447" i="26"/>
  <c r="L2446" i="26"/>
  <c r="L2445" i="26"/>
  <c r="L2444" i="26"/>
  <c r="L2443" i="26"/>
  <c r="L2442" i="26"/>
  <c r="L2441" i="26"/>
  <c r="L2440" i="26"/>
  <c r="L2439" i="26"/>
  <c r="L2438" i="26"/>
  <c r="L2437" i="26"/>
  <c r="L2436" i="26"/>
  <c r="L2435" i="26"/>
  <c r="L2434" i="26"/>
  <c r="L2433" i="26"/>
  <c r="L2432" i="26"/>
  <c r="L2431" i="26"/>
  <c r="L2430" i="26"/>
  <c r="L2429" i="26"/>
  <c r="L2428" i="26"/>
  <c r="L2427" i="26"/>
  <c r="L2426" i="26"/>
  <c r="L2425" i="26"/>
  <c r="L2424" i="26"/>
  <c r="L2423" i="26"/>
  <c r="L2422" i="26"/>
  <c r="L2421" i="26"/>
  <c r="L2420" i="26"/>
  <c r="L2419" i="26"/>
  <c r="L2418" i="26"/>
  <c r="L2417" i="26"/>
  <c r="L2416" i="26"/>
  <c r="L2415" i="26"/>
  <c r="L2414" i="26"/>
  <c r="L2413" i="26"/>
  <c r="L2412" i="26"/>
  <c r="L2411" i="26"/>
  <c r="L2410" i="26"/>
  <c r="L2409" i="26"/>
  <c r="L2408" i="26"/>
  <c r="L2407" i="26"/>
  <c r="L2406" i="26"/>
  <c r="L2405" i="26"/>
  <c r="L2404" i="26"/>
  <c r="L2403" i="26"/>
  <c r="L2402" i="26"/>
  <c r="L2401" i="26"/>
  <c r="L2400" i="26"/>
  <c r="L2399" i="26"/>
  <c r="L2398" i="26"/>
  <c r="L2397" i="26"/>
  <c r="L2396" i="26"/>
  <c r="L2395" i="26"/>
  <c r="L2394" i="26"/>
  <c r="L2393" i="26"/>
  <c r="L2392" i="26"/>
  <c r="L2391" i="26"/>
  <c r="L2390" i="26"/>
  <c r="L2389" i="26"/>
  <c r="L2388" i="26"/>
  <c r="L2387" i="26"/>
  <c r="L2386" i="26"/>
  <c r="L2385" i="26"/>
  <c r="L2384" i="26"/>
  <c r="L2383" i="26"/>
  <c r="L2382" i="26"/>
  <c r="L2381" i="26"/>
  <c r="L2380" i="26"/>
  <c r="L2379" i="26"/>
  <c r="L2378" i="26"/>
  <c r="L2377" i="26"/>
  <c r="L2376" i="26"/>
  <c r="L2375" i="26"/>
  <c r="L2374" i="26"/>
  <c r="L2373" i="26"/>
  <c r="L2372" i="26"/>
  <c r="L2371" i="26"/>
  <c r="L2370" i="26"/>
  <c r="L2369" i="26"/>
  <c r="L2368" i="26"/>
  <c r="L2367" i="26"/>
  <c r="L2366" i="26"/>
  <c r="L2365" i="26"/>
  <c r="L2364" i="26"/>
  <c r="L2363" i="26"/>
  <c r="L2362" i="26"/>
  <c r="L2361" i="26"/>
  <c r="L2360" i="26"/>
  <c r="L2359" i="26"/>
  <c r="L2358" i="26"/>
  <c r="L2357" i="26"/>
  <c r="L2356" i="26"/>
  <c r="L2355" i="26"/>
  <c r="L2354" i="26"/>
  <c r="L2353" i="26"/>
  <c r="L2352" i="26"/>
  <c r="L2351" i="26"/>
  <c r="L2350" i="26"/>
  <c r="L2349" i="26"/>
  <c r="L2348" i="26"/>
  <c r="L2347" i="26"/>
  <c r="L2346" i="26"/>
  <c r="L2345" i="26"/>
  <c r="L2344" i="26"/>
  <c r="L2343" i="26"/>
  <c r="L2342" i="26"/>
  <c r="L2341" i="26"/>
  <c r="L2340" i="26"/>
  <c r="L2339" i="26"/>
  <c r="L2338" i="26"/>
  <c r="L2337" i="26"/>
  <c r="L2336" i="26"/>
  <c r="L2335" i="26"/>
  <c r="L2334" i="26"/>
  <c r="L2333" i="26"/>
  <c r="L2332" i="26"/>
  <c r="L2331" i="26"/>
  <c r="L2330" i="26"/>
  <c r="L2329" i="26"/>
  <c r="L2328" i="26"/>
  <c r="L2327" i="26"/>
  <c r="L2326" i="26"/>
  <c r="L2325" i="26"/>
  <c r="L2324" i="26"/>
  <c r="L2323" i="26"/>
  <c r="L2322" i="26"/>
  <c r="L2321" i="26"/>
  <c r="L2320" i="26"/>
  <c r="L2319" i="26"/>
  <c r="L2318" i="26"/>
  <c r="L2317" i="26"/>
  <c r="L2316" i="26"/>
  <c r="L2315" i="26"/>
  <c r="L2314" i="26"/>
  <c r="L2313" i="26"/>
  <c r="L2312" i="26"/>
  <c r="L2311" i="26"/>
  <c r="L2310" i="26"/>
  <c r="L2309" i="26"/>
  <c r="L2308" i="26"/>
  <c r="L2307" i="26"/>
  <c r="L2306" i="26"/>
  <c r="L2305" i="26"/>
  <c r="L2304" i="26"/>
  <c r="L2303" i="26"/>
  <c r="L2302" i="26"/>
  <c r="L2301" i="26"/>
  <c r="L2300" i="26"/>
  <c r="L2299" i="26"/>
  <c r="L2298" i="26"/>
  <c r="L2297" i="26"/>
  <c r="L2296" i="26"/>
  <c r="L2295" i="26"/>
  <c r="L2294" i="26"/>
  <c r="L2293" i="26"/>
  <c r="L2292" i="26"/>
  <c r="L2291" i="26"/>
  <c r="L2290" i="26"/>
  <c r="L2289" i="26"/>
  <c r="L2288" i="26"/>
  <c r="L2287" i="26"/>
  <c r="L2286" i="26"/>
  <c r="L2285" i="26"/>
  <c r="L2284" i="26"/>
  <c r="L2283" i="26"/>
  <c r="L2282" i="26"/>
  <c r="L2281" i="26"/>
  <c r="L2280" i="26"/>
  <c r="L2279" i="26"/>
  <c r="L2278" i="26"/>
  <c r="L2277" i="26"/>
  <c r="L2276" i="26"/>
  <c r="L2275" i="26"/>
  <c r="L2274" i="26"/>
  <c r="L2273" i="26"/>
  <c r="L2272" i="26"/>
  <c r="L2271" i="26"/>
  <c r="L2270" i="26"/>
  <c r="L2269" i="26"/>
  <c r="L2268" i="26"/>
  <c r="L2267" i="26"/>
  <c r="L2266" i="26"/>
  <c r="L2265" i="26"/>
  <c r="L2264" i="26"/>
  <c r="L2263" i="26"/>
  <c r="L2262" i="26"/>
  <c r="L2261" i="26"/>
  <c r="L2260" i="26"/>
  <c r="L2259" i="26"/>
  <c r="L2258" i="26"/>
  <c r="L2257" i="26"/>
  <c r="L2256" i="26"/>
  <c r="L2255" i="26"/>
  <c r="L2254" i="26"/>
  <c r="L2253" i="26"/>
  <c r="L2252" i="26"/>
  <c r="L2251" i="26"/>
  <c r="L2250" i="26"/>
  <c r="L2249" i="26"/>
  <c r="L2248" i="26"/>
  <c r="L2247" i="26"/>
  <c r="L2246" i="26"/>
  <c r="L2245" i="26"/>
  <c r="L2244" i="26"/>
  <c r="L2243" i="26"/>
  <c r="L2242" i="26"/>
  <c r="L2241" i="26"/>
  <c r="L2240" i="26"/>
  <c r="L2239" i="26"/>
  <c r="L2238" i="26"/>
  <c r="L2237" i="26"/>
  <c r="L2236" i="26"/>
  <c r="L2235" i="26"/>
  <c r="L2234" i="26"/>
  <c r="L2233" i="26"/>
  <c r="L2232" i="26"/>
  <c r="L2231" i="26"/>
  <c r="L2230" i="26"/>
  <c r="L2229" i="26"/>
  <c r="L2228" i="26"/>
  <c r="L2227" i="26"/>
  <c r="L2226" i="26"/>
  <c r="L2225" i="26"/>
  <c r="L2224" i="26"/>
  <c r="L2223" i="26"/>
  <c r="L2222" i="26"/>
  <c r="L2221" i="26"/>
  <c r="L2220" i="26"/>
  <c r="L2219" i="26"/>
  <c r="L2218" i="26"/>
  <c r="L2217" i="26"/>
  <c r="L2216" i="26"/>
  <c r="L2215" i="26"/>
  <c r="L2214" i="26"/>
  <c r="L2213" i="26"/>
  <c r="L2212" i="26"/>
  <c r="L2211" i="26"/>
  <c r="L2210" i="26"/>
  <c r="L2209" i="26"/>
  <c r="L2208" i="26"/>
  <c r="L2207" i="26"/>
  <c r="L2206" i="26"/>
  <c r="L2205" i="26"/>
  <c r="L2204" i="26"/>
  <c r="L2203" i="26"/>
  <c r="L2202" i="26"/>
  <c r="L2201" i="26"/>
  <c r="L2200" i="26"/>
  <c r="L2199" i="26"/>
  <c r="L2198" i="26"/>
  <c r="L2197" i="26"/>
  <c r="L2196" i="26"/>
  <c r="L2195" i="26"/>
  <c r="L2194" i="26"/>
  <c r="L2193" i="26"/>
  <c r="L2192" i="26"/>
  <c r="L2191" i="26"/>
  <c r="L2190" i="26"/>
  <c r="L2189" i="26"/>
  <c r="L2188" i="26"/>
  <c r="L2187" i="26"/>
  <c r="L2186" i="26"/>
  <c r="L2185" i="26"/>
  <c r="L2184" i="26"/>
  <c r="L2183" i="26"/>
  <c r="L2182" i="26"/>
  <c r="L2181" i="26"/>
  <c r="L2180" i="26"/>
  <c r="L2179" i="26"/>
  <c r="L2178" i="26"/>
  <c r="L2177" i="26"/>
  <c r="L2176" i="26"/>
  <c r="L2175" i="26"/>
  <c r="L2174" i="26"/>
  <c r="L2173" i="26"/>
  <c r="L2172" i="26"/>
  <c r="L2171" i="26"/>
  <c r="L2170" i="26"/>
  <c r="L2169" i="26"/>
  <c r="L2168" i="26"/>
  <c r="L2167" i="26"/>
  <c r="L2166" i="26"/>
  <c r="L2165" i="26"/>
  <c r="L2164" i="26"/>
  <c r="L2163" i="26"/>
  <c r="L2162" i="26"/>
  <c r="L2161" i="26"/>
  <c r="L2160" i="26"/>
  <c r="L2159" i="26"/>
  <c r="L2158" i="26"/>
  <c r="L2157" i="26"/>
  <c r="L2156" i="26"/>
  <c r="L2155" i="26"/>
  <c r="L2154" i="26"/>
  <c r="L2153" i="26"/>
  <c r="L2152" i="26"/>
  <c r="L2151" i="26"/>
  <c r="L2150" i="26"/>
  <c r="L2149" i="26"/>
  <c r="L2148" i="26"/>
  <c r="L2147" i="26"/>
  <c r="L2146" i="26"/>
  <c r="L2145" i="26"/>
  <c r="L2144" i="26"/>
  <c r="L2143" i="26"/>
  <c r="L2142" i="26"/>
  <c r="L2141" i="26"/>
  <c r="L2140" i="26"/>
  <c r="L2139" i="26"/>
  <c r="L2138" i="26"/>
  <c r="L2137" i="26"/>
  <c r="L2136" i="26"/>
  <c r="L2135" i="26"/>
  <c r="L2134" i="26"/>
  <c r="L2133" i="26"/>
  <c r="L2132" i="26"/>
  <c r="L2131" i="26"/>
  <c r="L2130" i="26"/>
  <c r="L2129" i="26"/>
  <c r="L2128" i="26"/>
  <c r="L2127" i="26"/>
  <c r="L2126" i="26"/>
  <c r="L2125" i="26"/>
  <c r="L2124" i="26"/>
  <c r="L2123" i="26"/>
  <c r="L2122" i="26"/>
  <c r="L2121" i="26"/>
  <c r="L2120" i="26"/>
  <c r="L2119" i="26"/>
  <c r="L2118" i="26"/>
  <c r="L2117" i="26"/>
  <c r="L2116" i="26"/>
  <c r="L2115" i="26"/>
  <c r="L2114" i="26"/>
  <c r="L2113" i="26"/>
  <c r="L2112" i="26"/>
  <c r="L2111" i="26"/>
  <c r="L2110" i="26"/>
  <c r="L2109" i="26"/>
  <c r="L2108" i="26"/>
  <c r="L2107" i="26"/>
  <c r="L2106" i="26"/>
  <c r="L2105" i="26"/>
  <c r="L2104" i="26"/>
  <c r="L2103" i="26"/>
  <c r="L2102" i="26"/>
  <c r="L2101" i="26"/>
  <c r="L2100" i="26"/>
  <c r="L2099" i="26"/>
  <c r="L2098" i="26"/>
  <c r="L2097" i="26"/>
  <c r="L2096" i="26"/>
  <c r="L2095" i="26"/>
  <c r="L2094" i="26"/>
  <c r="L2093" i="26"/>
  <c r="L2092" i="26"/>
  <c r="L2091" i="26"/>
  <c r="L2090" i="26"/>
  <c r="L2089" i="26"/>
  <c r="L2088" i="26"/>
  <c r="L2087" i="26"/>
  <c r="L2086" i="26"/>
  <c r="L2085" i="26"/>
  <c r="L2084" i="26"/>
  <c r="L2083" i="26"/>
  <c r="L2082" i="26"/>
  <c r="L2081" i="26"/>
  <c r="L2080" i="26"/>
  <c r="L2079" i="26"/>
  <c r="L2078" i="26"/>
  <c r="L2077" i="26"/>
  <c r="L2076" i="26"/>
  <c r="L2075" i="26"/>
  <c r="L2074" i="26"/>
  <c r="L2073" i="26"/>
  <c r="L2072" i="26"/>
  <c r="L2071" i="26"/>
  <c r="L2070" i="26"/>
  <c r="L2069" i="26"/>
  <c r="L2068" i="26"/>
  <c r="L2067" i="26"/>
  <c r="L2066" i="26"/>
  <c r="L2065" i="26"/>
  <c r="L2064" i="26"/>
  <c r="L2063" i="26"/>
  <c r="L2062" i="26"/>
  <c r="L2061" i="26"/>
  <c r="L2060" i="26"/>
  <c r="L2059" i="26"/>
  <c r="L2058" i="26"/>
  <c r="L2057" i="26"/>
  <c r="L2056" i="26"/>
  <c r="L2055" i="26"/>
  <c r="L2054" i="26"/>
  <c r="L2053" i="26"/>
  <c r="L2052" i="26"/>
  <c r="L2051" i="26"/>
  <c r="L2050" i="26"/>
  <c r="L2049" i="26"/>
  <c r="L2048" i="26"/>
  <c r="L2047" i="26"/>
  <c r="L2046" i="26"/>
  <c r="L2045" i="26"/>
  <c r="L2044" i="26"/>
  <c r="L2043" i="26"/>
  <c r="L2042" i="26"/>
  <c r="L2041" i="26"/>
  <c r="L2040" i="26"/>
  <c r="L2039" i="26"/>
  <c r="L2038" i="26"/>
  <c r="L2037" i="26"/>
  <c r="L2036" i="26"/>
  <c r="L2035" i="26"/>
  <c r="L2034" i="26"/>
  <c r="L2033" i="26"/>
  <c r="L2032" i="26"/>
  <c r="L2031" i="26"/>
  <c r="L2030" i="26"/>
  <c r="L2029" i="26"/>
  <c r="L2028" i="26"/>
  <c r="L2027" i="26"/>
  <c r="L2026" i="26"/>
  <c r="L2025" i="26"/>
  <c r="L2024" i="26"/>
  <c r="L2023" i="26"/>
  <c r="L2022" i="26"/>
  <c r="L2021" i="26"/>
  <c r="L2020" i="26"/>
  <c r="L2019" i="26"/>
  <c r="L2018" i="26"/>
  <c r="L2017" i="26"/>
  <c r="L2016" i="26"/>
  <c r="L2015" i="26"/>
  <c r="L2014" i="26"/>
  <c r="L2013" i="26"/>
  <c r="L2012" i="26"/>
  <c r="L2011" i="26"/>
  <c r="L2010" i="26"/>
  <c r="L2009" i="26"/>
  <c r="L2008" i="26"/>
  <c r="L2007" i="26"/>
  <c r="L2006" i="26"/>
  <c r="L2005" i="26"/>
  <c r="L2004" i="26"/>
  <c r="L2003" i="26"/>
  <c r="L2002" i="26"/>
  <c r="L2001" i="26"/>
  <c r="L2000" i="26"/>
  <c r="L1999" i="26"/>
  <c r="L1998" i="26"/>
  <c r="L1997" i="26"/>
  <c r="L1996" i="26"/>
  <c r="L1995" i="26"/>
  <c r="L1994" i="26"/>
  <c r="L1993" i="26"/>
  <c r="L1992" i="26"/>
  <c r="L1991" i="26"/>
  <c r="L1990" i="26"/>
  <c r="L1989" i="26"/>
  <c r="L1988" i="26"/>
  <c r="L1987" i="26"/>
  <c r="L1986" i="26"/>
  <c r="L1985" i="26"/>
  <c r="L1984" i="26"/>
  <c r="L1983" i="26"/>
  <c r="L1982" i="26"/>
  <c r="L1981" i="26"/>
  <c r="L1980" i="26"/>
  <c r="L1979" i="26"/>
  <c r="L1978" i="26"/>
  <c r="L1977" i="26"/>
  <c r="L1976" i="26"/>
  <c r="L1975" i="26"/>
  <c r="L1974" i="26"/>
  <c r="L1973" i="26"/>
  <c r="L1972" i="26"/>
  <c r="L1971" i="26"/>
  <c r="L1970" i="26"/>
  <c r="L1969" i="26"/>
  <c r="L1968" i="26"/>
  <c r="L1967" i="26"/>
  <c r="L1966" i="26"/>
  <c r="L1965" i="26"/>
  <c r="L1964" i="26"/>
  <c r="L1963" i="26"/>
  <c r="L1962" i="26"/>
  <c r="L1961" i="26"/>
  <c r="L1960" i="26"/>
  <c r="L1959" i="26"/>
  <c r="L1958" i="26"/>
  <c r="L1957" i="26"/>
  <c r="L1956" i="26"/>
  <c r="L1955" i="26"/>
  <c r="L1954" i="26"/>
  <c r="L1953" i="26"/>
  <c r="L1952" i="26"/>
  <c r="L1951" i="26"/>
  <c r="L1950" i="26"/>
  <c r="L1949" i="26"/>
  <c r="L1948" i="26"/>
  <c r="L1947" i="26"/>
  <c r="L1946" i="26"/>
  <c r="L1945" i="26"/>
  <c r="L1944" i="26"/>
  <c r="L1943" i="26"/>
  <c r="L1942" i="26"/>
  <c r="L1941" i="26"/>
  <c r="L1940" i="26"/>
  <c r="L1939" i="26"/>
  <c r="L1938" i="26"/>
  <c r="L1937" i="26"/>
  <c r="L1936" i="26"/>
  <c r="L1935" i="26"/>
  <c r="L1934" i="26"/>
  <c r="L1933" i="26"/>
  <c r="L1932" i="26"/>
  <c r="L1931" i="26"/>
  <c r="L1930" i="26"/>
  <c r="L1929" i="26"/>
  <c r="L1928" i="26"/>
  <c r="L1927" i="26"/>
  <c r="L1926" i="26"/>
  <c r="L1925" i="26"/>
  <c r="L1924" i="26"/>
  <c r="L1923" i="26"/>
  <c r="L1922" i="26"/>
  <c r="L1921" i="26"/>
  <c r="L1920" i="26"/>
  <c r="L1919" i="26"/>
  <c r="L1918" i="26"/>
  <c r="L1917" i="26"/>
  <c r="L1916" i="26"/>
  <c r="L1915" i="26"/>
  <c r="L1914" i="26"/>
  <c r="L1913" i="26"/>
  <c r="L1912" i="26"/>
  <c r="L1911" i="26"/>
  <c r="L1910" i="26"/>
  <c r="L1909" i="26"/>
  <c r="L1908" i="26"/>
  <c r="L1907" i="26"/>
  <c r="L1906" i="26"/>
  <c r="L1905" i="26"/>
  <c r="L1904" i="26"/>
  <c r="L1903" i="26"/>
  <c r="L1902" i="26"/>
  <c r="L1901" i="26"/>
  <c r="L1900" i="26"/>
  <c r="L1899" i="26"/>
  <c r="L1898" i="26"/>
  <c r="L1897" i="26"/>
  <c r="L1896" i="26"/>
  <c r="L1895" i="26"/>
  <c r="L1894" i="26"/>
  <c r="L1893" i="26"/>
  <c r="L1892" i="26"/>
  <c r="L1891" i="26"/>
  <c r="L1890" i="26"/>
  <c r="L1889" i="26"/>
  <c r="L1888" i="26"/>
  <c r="L1887" i="26"/>
  <c r="L1886" i="26"/>
  <c r="L1885" i="26"/>
  <c r="L1884" i="26"/>
  <c r="L1883" i="26"/>
  <c r="L1882" i="26"/>
  <c r="L1881" i="26"/>
  <c r="L1880" i="26"/>
  <c r="L1879" i="26"/>
  <c r="L1878" i="26"/>
  <c r="L1877" i="26"/>
  <c r="L1876" i="26"/>
  <c r="L1875" i="26"/>
  <c r="L1874" i="26"/>
  <c r="L1873" i="26"/>
  <c r="L1872" i="26"/>
  <c r="L1871" i="26"/>
  <c r="L1870" i="26"/>
  <c r="L1869" i="26"/>
  <c r="L1868" i="26"/>
  <c r="L1867" i="26"/>
  <c r="L1866" i="26"/>
  <c r="L1865" i="26"/>
  <c r="L1864" i="26"/>
  <c r="L1863" i="26"/>
  <c r="L1862" i="26"/>
  <c r="L1861" i="26"/>
  <c r="L1860" i="26"/>
  <c r="L1859" i="26"/>
  <c r="L1858" i="26"/>
  <c r="L1857" i="26"/>
  <c r="L1856" i="26"/>
  <c r="L1855" i="26"/>
  <c r="L1854" i="26"/>
  <c r="L1853" i="26"/>
  <c r="L1852" i="26"/>
  <c r="L1851" i="26"/>
  <c r="L1850" i="26"/>
  <c r="L1849" i="26"/>
  <c r="L1848" i="26"/>
  <c r="L1847" i="26"/>
  <c r="L1846" i="26"/>
  <c r="L1845" i="26"/>
  <c r="L1844" i="26"/>
  <c r="L1843" i="26"/>
  <c r="L1842" i="26"/>
  <c r="L1841" i="26"/>
  <c r="L1840" i="26"/>
  <c r="L1839" i="26"/>
  <c r="L1838" i="26"/>
  <c r="L1837" i="26"/>
  <c r="L1836" i="26"/>
  <c r="L1835" i="26"/>
  <c r="L1834" i="26"/>
  <c r="L1833" i="26"/>
  <c r="L1832" i="26"/>
  <c r="L1831" i="26"/>
  <c r="L1830" i="26"/>
  <c r="L1829" i="26"/>
  <c r="L1828" i="26"/>
  <c r="L1827" i="26"/>
  <c r="L1826" i="26"/>
  <c r="L1825" i="26"/>
  <c r="L1824" i="26"/>
  <c r="L1823" i="26"/>
  <c r="L1822" i="26"/>
  <c r="L1821" i="26"/>
  <c r="L1820" i="26"/>
  <c r="L1819" i="26"/>
  <c r="L1818" i="26"/>
  <c r="L1817" i="26"/>
  <c r="L1816" i="26"/>
  <c r="L1815" i="26"/>
  <c r="L1814" i="26"/>
  <c r="L1813" i="26"/>
  <c r="L1812" i="26"/>
  <c r="L1811" i="26"/>
  <c r="L1810" i="26"/>
  <c r="L1809" i="26"/>
  <c r="L1808" i="26"/>
  <c r="L1807" i="26"/>
  <c r="L1806" i="26"/>
  <c r="L1805" i="26"/>
  <c r="L1804" i="26"/>
  <c r="L1803" i="26"/>
  <c r="L1802" i="26"/>
  <c r="L1801" i="26"/>
  <c r="L1800" i="26"/>
  <c r="L1799" i="26"/>
  <c r="L1798" i="26"/>
  <c r="L1797" i="26"/>
  <c r="L1796" i="26"/>
  <c r="L1795" i="26"/>
  <c r="L1794" i="26"/>
  <c r="L1793" i="26"/>
  <c r="L1792" i="26"/>
  <c r="L1791" i="26"/>
  <c r="L1790" i="26"/>
  <c r="L1789" i="26"/>
  <c r="L1788" i="26"/>
  <c r="L1787" i="26"/>
  <c r="L1786" i="26"/>
  <c r="L1785" i="26"/>
  <c r="L1784" i="26"/>
  <c r="L1783" i="26"/>
  <c r="L1782" i="26"/>
  <c r="L1781" i="26"/>
  <c r="L1780" i="26"/>
  <c r="L1779" i="26"/>
  <c r="L1778" i="26"/>
  <c r="L1777" i="26"/>
  <c r="L1776" i="26"/>
  <c r="L1775" i="26"/>
  <c r="L1774" i="26"/>
  <c r="L1773" i="26"/>
  <c r="L1772" i="26"/>
  <c r="L1771" i="26"/>
  <c r="L1770" i="26"/>
  <c r="L1769" i="26"/>
  <c r="L1768" i="26"/>
  <c r="L1767" i="26"/>
  <c r="L1766" i="26"/>
  <c r="L1765" i="26"/>
  <c r="L1764" i="26"/>
  <c r="L1763" i="26"/>
  <c r="L1762" i="26"/>
  <c r="L1761" i="26"/>
  <c r="L1760" i="26"/>
  <c r="L1759" i="26"/>
  <c r="L1758" i="26"/>
  <c r="L1757" i="26"/>
  <c r="L1756" i="26"/>
  <c r="L1755" i="26"/>
  <c r="L1754" i="26"/>
  <c r="L1753" i="26"/>
  <c r="L1752" i="26"/>
  <c r="L1751" i="26"/>
  <c r="L1750" i="26"/>
  <c r="L1749" i="26"/>
  <c r="L1748" i="26"/>
  <c r="L1747" i="26"/>
  <c r="L1746" i="26"/>
  <c r="L1745" i="26"/>
  <c r="L1744" i="26"/>
  <c r="L1743" i="26"/>
  <c r="L1742" i="26"/>
  <c r="L1741" i="26"/>
  <c r="L1740" i="26"/>
  <c r="L1739" i="26"/>
  <c r="L1738" i="26"/>
  <c r="L1737" i="26"/>
  <c r="L1736" i="26"/>
  <c r="L1735" i="26"/>
  <c r="L1734" i="26"/>
  <c r="L1733" i="26"/>
  <c r="L1732" i="26"/>
  <c r="L1731" i="26"/>
  <c r="L1730" i="26"/>
  <c r="L1729" i="26"/>
  <c r="L1728" i="26"/>
  <c r="L1727" i="26"/>
  <c r="L1726" i="26"/>
  <c r="L1725" i="26"/>
  <c r="L1724" i="26"/>
  <c r="L1723" i="26"/>
  <c r="L1722" i="26"/>
  <c r="L1721" i="26"/>
  <c r="L1720" i="26"/>
  <c r="L1719" i="26"/>
  <c r="L1718" i="26"/>
  <c r="L1717" i="26"/>
  <c r="L1716" i="26"/>
  <c r="L1715" i="26"/>
  <c r="L1714" i="26"/>
  <c r="L1713" i="26"/>
  <c r="L1712" i="26"/>
  <c r="L1711" i="26"/>
  <c r="L1710" i="26"/>
  <c r="L1709" i="26"/>
  <c r="L1708" i="26"/>
  <c r="L1707" i="26"/>
  <c r="L1706" i="26"/>
  <c r="L1705" i="26"/>
  <c r="L1704" i="26"/>
  <c r="L1703" i="26"/>
  <c r="L1702" i="26"/>
  <c r="L1701" i="26"/>
  <c r="L1700" i="26"/>
  <c r="L1699" i="26"/>
  <c r="L1698" i="26"/>
  <c r="L1697" i="26"/>
  <c r="L1696" i="26"/>
  <c r="L1695" i="26"/>
  <c r="L1694" i="26"/>
  <c r="L1693" i="26"/>
  <c r="L1692" i="26"/>
  <c r="L1691" i="26"/>
  <c r="L1690" i="26"/>
  <c r="L1689" i="26"/>
  <c r="L1688" i="26"/>
  <c r="L1687" i="26"/>
  <c r="L1686" i="26"/>
  <c r="L1685" i="26"/>
  <c r="L1684" i="26"/>
  <c r="L1683" i="26"/>
  <c r="L1682" i="26"/>
  <c r="L1681" i="26"/>
  <c r="L1680" i="26"/>
  <c r="L1679" i="26"/>
  <c r="L1678" i="26"/>
  <c r="L1677" i="26"/>
  <c r="L1676" i="26"/>
  <c r="L1675" i="26"/>
  <c r="L1674" i="26"/>
  <c r="L1673" i="26"/>
  <c r="L1672" i="26"/>
  <c r="L1671" i="26"/>
  <c r="L1670" i="26"/>
  <c r="L1669" i="26"/>
  <c r="L1668" i="26"/>
  <c r="L1667" i="26"/>
  <c r="L1666" i="26"/>
  <c r="L1665" i="26"/>
  <c r="L1664" i="26"/>
  <c r="L1663" i="26"/>
  <c r="L1662" i="26"/>
  <c r="L1661" i="26"/>
  <c r="L1660" i="26"/>
  <c r="L1659" i="26"/>
  <c r="L1658" i="26"/>
  <c r="L1657" i="26"/>
  <c r="L1656" i="26"/>
  <c r="L1655" i="26"/>
  <c r="L1654" i="26"/>
  <c r="L1653" i="26"/>
  <c r="L1652" i="26"/>
  <c r="L1651" i="26"/>
  <c r="L1650" i="26"/>
  <c r="L1649" i="26"/>
  <c r="L1648" i="26"/>
  <c r="L1647" i="26"/>
  <c r="L1646" i="26"/>
  <c r="L1645" i="26"/>
  <c r="L1644" i="26"/>
  <c r="L1643" i="26"/>
  <c r="L1642" i="26"/>
  <c r="L1641" i="26"/>
  <c r="L1640" i="26"/>
  <c r="L1639" i="26"/>
  <c r="L1638" i="26"/>
  <c r="L1637" i="26"/>
  <c r="L1636" i="26"/>
  <c r="L1635" i="26"/>
  <c r="L1634" i="26"/>
  <c r="L1633" i="26"/>
  <c r="L1632" i="26"/>
  <c r="L1631" i="26"/>
  <c r="L1630" i="26"/>
  <c r="L1629" i="26"/>
  <c r="L1628" i="26"/>
  <c r="L1627" i="26"/>
  <c r="L1626" i="26"/>
  <c r="L1625" i="26"/>
  <c r="L1624" i="26"/>
  <c r="L1623" i="26"/>
  <c r="L1622" i="26"/>
  <c r="L1621" i="26"/>
  <c r="L1620" i="26"/>
  <c r="L1619" i="26"/>
  <c r="L1618" i="26"/>
  <c r="L1617" i="26"/>
  <c r="L1616" i="26"/>
  <c r="L1615" i="26"/>
  <c r="L1614" i="26"/>
  <c r="L1613" i="26"/>
  <c r="L1612" i="26"/>
  <c r="L1611" i="26"/>
  <c r="L1610" i="26"/>
  <c r="L1609" i="26"/>
  <c r="L1608" i="26"/>
  <c r="L1607" i="26"/>
  <c r="L1606" i="26"/>
  <c r="L1605" i="26"/>
  <c r="L1604" i="26"/>
  <c r="L1603" i="26"/>
  <c r="L1602" i="26"/>
  <c r="L1601" i="26"/>
  <c r="L1600" i="26"/>
  <c r="L1599" i="26"/>
  <c r="L1598" i="26"/>
  <c r="L1597" i="26"/>
  <c r="L1596" i="26"/>
  <c r="L1595" i="26"/>
  <c r="L1594" i="26"/>
  <c r="L1593" i="26"/>
  <c r="L1592" i="26"/>
  <c r="L1591" i="26"/>
  <c r="L1590" i="26"/>
  <c r="L1589" i="26"/>
  <c r="L1588" i="26"/>
  <c r="L1587" i="26"/>
  <c r="L1586" i="26"/>
  <c r="L1585" i="26"/>
  <c r="L1584" i="26"/>
  <c r="L1583" i="26"/>
  <c r="L1582" i="26"/>
  <c r="L1581" i="26"/>
  <c r="L1580" i="26"/>
  <c r="L1579" i="26"/>
  <c r="L1578" i="26"/>
  <c r="L1577" i="26"/>
  <c r="L1576" i="26"/>
  <c r="L1575" i="26"/>
  <c r="L1574" i="26"/>
  <c r="L1573" i="26"/>
  <c r="L1572" i="26"/>
  <c r="L1571" i="26"/>
  <c r="L1570" i="26"/>
  <c r="L1569" i="26"/>
  <c r="L1568" i="26"/>
  <c r="L1567" i="26"/>
  <c r="L1566" i="26"/>
  <c r="L1565" i="26"/>
  <c r="L1564" i="26"/>
  <c r="L1563" i="26"/>
  <c r="L1562" i="26"/>
  <c r="L1561" i="26"/>
  <c r="L1560" i="26"/>
  <c r="L1559" i="26"/>
  <c r="L1558" i="26"/>
  <c r="L1557" i="26"/>
  <c r="L1556" i="26"/>
  <c r="L1555" i="26"/>
  <c r="L1554" i="26"/>
  <c r="L1553" i="26"/>
  <c r="L1552" i="26"/>
  <c r="L1551" i="26"/>
  <c r="L1550" i="26"/>
  <c r="L1549" i="26"/>
  <c r="L1548" i="26"/>
  <c r="L1547" i="26"/>
  <c r="L1546" i="26"/>
  <c r="L1545" i="26"/>
  <c r="L1544" i="26"/>
  <c r="L1543" i="26"/>
  <c r="L1542" i="26"/>
  <c r="L1541" i="26"/>
  <c r="L1540" i="26"/>
  <c r="L1539" i="26"/>
  <c r="L1538" i="26"/>
  <c r="L1537" i="26"/>
  <c r="L1536" i="26"/>
  <c r="L1535" i="26"/>
  <c r="L1534" i="26"/>
  <c r="L1533" i="26"/>
  <c r="L1532" i="26"/>
  <c r="L1531" i="26"/>
  <c r="L1530" i="26"/>
  <c r="L1529" i="26"/>
  <c r="L1528" i="26"/>
  <c r="L1527" i="26"/>
  <c r="L1526" i="26"/>
  <c r="L1525" i="26"/>
  <c r="L1524" i="26"/>
  <c r="L1523" i="26"/>
  <c r="L1522" i="26"/>
  <c r="L1521" i="26"/>
  <c r="L1520" i="26"/>
  <c r="L1519" i="26"/>
  <c r="L1518" i="26"/>
  <c r="L1517" i="26"/>
  <c r="L1516" i="26"/>
  <c r="L1515" i="26"/>
  <c r="L1514" i="26"/>
  <c r="L1513" i="26"/>
  <c r="L1512" i="26"/>
  <c r="L1511" i="26"/>
  <c r="L1510" i="26"/>
  <c r="L1509" i="26"/>
  <c r="L1508" i="26"/>
  <c r="L1507" i="26"/>
  <c r="L1506" i="26"/>
  <c r="L1505" i="26"/>
  <c r="L1504" i="26"/>
  <c r="L1503" i="26"/>
  <c r="L1502" i="26"/>
  <c r="L1501" i="26"/>
  <c r="L1500" i="26"/>
  <c r="L1499" i="26"/>
  <c r="L1498" i="26"/>
  <c r="L1497" i="26"/>
  <c r="L1496" i="26"/>
  <c r="L1495" i="26"/>
  <c r="L1494" i="26"/>
  <c r="L1493" i="26"/>
  <c r="L1492" i="26"/>
  <c r="L1491" i="26"/>
  <c r="L1490" i="26"/>
  <c r="L1489" i="26"/>
  <c r="L1488" i="26"/>
  <c r="L1487" i="26"/>
  <c r="L1486" i="26"/>
  <c r="L1485" i="26"/>
  <c r="L1484" i="26"/>
  <c r="L1483" i="26"/>
  <c r="L1482" i="26"/>
  <c r="L1481" i="26"/>
  <c r="L1480" i="26"/>
  <c r="L1479" i="26"/>
  <c r="L1478" i="26"/>
  <c r="L1477" i="26"/>
  <c r="L1476" i="26"/>
  <c r="L1475" i="26"/>
  <c r="L1474" i="26"/>
  <c r="L1473" i="26"/>
  <c r="L1472" i="26"/>
  <c r="L1471" i="26"/>
  <c r="L1470" i="26"/>
  <c r="L1469" i="26"/>
  <c r="L1468" i="26"/>
  <c r="L1467" i="26"/>
  <c r="L1466" i="26"/>
  <c r="L1465" i="26"/>
  <c r="L1464" i="26"/>
  <c r="L1463" i="26"/>
  <c r="L1462" i="26"/>
  <c r="L1461" i="26"/>
  <c r="L1460" i="26"/>
  <c r="L1459" i="26"/>
  <c r="L1458" i="26"/>
  <c r="L1457" i="26"/>
  <c r="L1456" i="26"/>
  <c r="L1455" i="26"/>
  <c r="L1454" i="26"/>
  <c r="L1453" i="26"/>
  <c r="L1452" i="26"/>
  <c r="L1451" i="26"/>
  <c r="L1450" i="26"/>
  <c r="L1449" i="26"/>
  <c r="L1448" i="26"/>
  <c r="L1447" i="26"/>
  <c r="L1446" i="26"/>
  <c r="L1445" i="26"/>
  <c r="L1444" i="26"/>
  <c r="L1443" i="26"/>
  <c r="L1442" i="26"/>
  <c r="L1441" i="26"/>
  <c r="L1440" i="26"/>
  <c r="L1439" i="26"/>
  <c r="L1438" i="26"/>
  <c r="L1437" i="26"/>
  <c r="L1436" i="26"/>
  <c r="L1435" i="26"/>
  <c r="L1434" i="26"/>
  <c r="L1433" i="26"/>
  <c r="L1432" i="26"/>
  <c r="L1431" i="26"/>
  <c r="L1430" i="26"/>
  <c r="L1429" i="26"/>
  <c r="L1428" i="26"/>
  <c r="L1427" i="26"/>
  <c r="L1426" i="26"/>
  <c r="L1425" i="26"/>
  <c r="L1424" i="26"/>
  <c r="L1423" i="26"/>
  <c r="L1422" i="26"/>
  <c r="L1421" i="26"/>
  <c r="L1420" i="26"/>
  <c r="L1419" i="26"/>
  <c r="L1418" i="26"/>
  <c r="L1417" i="26"/>
  <c r="L1416" i="26"/>
  <c r="L1415" i="26"/>
  <c r="L1414" i="26"/>
  <c r="L1413" i="26"/>
  <c r="L1412" i="26"/>
  <c r="L1411" i="26"/>
  <c r="L1410" i="26"/>
  <c r="L1409" i="26"/>
  <c r="L1408" i="26"/>
  <c r="L1407" i="26"/>
  <c r="L1406" i="26"/>
  <c r="L1405" i="26"/>
  <c r="L1404" i="26"/>
  <c r="L1403" i="26"/>
  <c r="L1402" i="26"/>
  <c r="L1401" i="26"/>
  <c r="L1400" i="26"/>
  <c r="L1399" i="26"/>
  <c r="L1398" i="26"/>
  <c r="L1397" i="26"/>
  <c r="L1396" i="26"/>
  <c r="L1395" i="26"/>
  <c r="L1394" i="26"/>
  <c r="L1393" i="26"/>
  <c r="L1392" i="26"/>
  <c r="L1391" i="26"/>
  <c r="L1390" i="26"/>
  <c r="L1389" i="26"/>
  <c r="L1388" i="26"/>
  <c r="L1387" i="26"/>
  <c r="L1386" i="26"/>
  <c r="L1385" i="26"/>
  <c r="L1384" i="26"/>
  <c r="L1383" i="26"/>
  <c r="L1382" i="26"/>
  <c r="L1381" i="26"/>
  <c r="L1380" i="26"/>
  <c r="L1379" i="26"/>
  <c r="L1378" i="26"/>
  <c r="L1377" i="26"/>
  <c r="L1376" i="26"/>
  <c r="L1375" i="26"/>
  <c r="L1374" i="26"/>
  <c r="L1373" i="26"/>
  <c r="L1372" i="26"/>
  <c r="L1371" i="26"/>
  <c r="L1370" i="26"/>
  <c r="L1369" i="26"/>
  <c r="L1368" i="26"/>
  <c r="L1367" i="26"/>
  <c r="L1366" i="26"/>
  <c r="L1365" i="26"/>
  <c r="L1364" i="26"/>
  <c r="L1363" i="26"/>
  <c r="L1362" i="26"/>
  <c r="L1361" i="26"/>
  <c r="L1360" i="26"/>
  <c r="L1359" i="26"/>
  <c r="L1358" i="26"/>
  <c r="L1357" i="26"/>
  <c r="L1356" i="26"/>
  <c r="L1355" i="26"/>
  <c r="L1354" i="26"/>
  <c r="L1353" i="26"/>
  <c r="L1352" i="26"/>
  <c r="L1351" i="26"/>
  <c r="L1350" i="26"/>
  <c r="L1349" i="26"/>
  <c r="L1348" i="26"/>
  <c r="L1347" i="26"/>
  <c r="L1346" i="26"/>
  <c r="L1345" i="26"/>
  <c r="L1344" i="26"/>
  <c r="L1343" i="26"/>
  <c r="L1342" i="26"/>
  <c r="L1341" i="26"/>
  <c r="L1340" i="26"/>
  <c r="L1339" i="26"/>
  <c r="L1338" i="26"/>
  <c r="L1337" i="26"/>
  <c r="L1336" i="26"/>
  <c r="L1335" i="26"/>
  <c r="L1334" i="26"/>
  <c r="L1333" i="26"/>
  <c r="L1332" i="26"/>
  <c r="L1331" i="26"/>
  <c r="L1330" i="26"/>
  <c r="L1329" i="26"/>
  <c r="L1328" i="26"/>
  <c r="L1327" i="26"/>
  <c r="L1326" i="26"/>
  <c r="L1325" i="26"/>
  <c r="L1324" i="26"/>
  <c r="L1323" i="26"/>
  <c r="L1322" i="26"/>
  <c r="L1321" i="26"/>
  <c r="L1320" i="26"/>
  <c r="L1319" i="26"/>
  <c r="L1318" i="26"/>
  <c r="L1317" i="26"/>
  <c r="L1316" i="26"/>
  <c r="L1315" i="26"/>
  <c r="L1314" i="26"/>
  <c r="L1313" i="26"/>
  <c r="L1312" i="26"/>
  <c r="L1311" i="26"/>
  <c r="L1310" i="26"/>
  <c r="L1309" i="26"/>
  <c r="L1308" i="26"/>
  <c r="L1307" i="26"/>
  <c r="L1306" i="26"/>
  <c r="L1305" i="26"/>
  <c r="L1304" i="26"/>
  <c r="L1303" i="26"/>
  <c r="L1302" i="26"/>
  <c r="L1301" i="26"/>
  <c r="L1300" i="26"/>
  <c r="L1299" i="26"/>
  <c r="L1298" i="26"/>
  <c r="L1297" i="26"/>
  <c r="L1296" i="26"/>
  <c r="L1295" i="26"/>
  <c r="L1294" i="26"/>
  <c r="L1293" i="26"/>
  <c r="L1292" i="26"/>
  <c r="L1291" i="26"/>
  <c r="L1290" i="26"/>
  <c r="L1289" i="26"/>
  <c r="L1288" i="26"/>
  <c r="L1287" i="26"/>
  <c r="L1286" i="26"/>
  <c r="L1285" i="26"/>
  <c r="L1284" i="26"/>
  <c r="L1283" i="26"/>
  <c r="L1282" i="26"/>
  <c r="L1281" i="26"/>
  <c r="L1280" i="26"/>
  <c r="L1279" i="26"/>
  <c r="L1278" i="26"/>
  <c r="L1277" i="26"/>
  <c r="L1276" i="26"/>
  <c r="L1275" i="26"/>
  <c r="L1274" i="26"/>
  <c r="L1273" i="26"/>
  <c r="L1272" i="26"/>
  <c r="L1271" i="26"/>
  <c r="L1270" i="26"/>
  <c r="L1269" i="26"/>
  <c r="L1268" i="26"/>
  <c r="L1267" i="26"/>
  <c r="L1266" i="26"/>
  <c r="L1265" i="26"/>
  <c r="L1264" i="26"/>
  <c r="L1263" i="26"/>
  <c r="L1262" i="26"/>
  <c r="L1261" i="26"/>
  <c r="L1260" i="26"/>
  <c r="L1259" i="26"/>
  <c r="L1258" i="26"/>
  <c r="L1257" i="26"/>
  <c r="L1256" i="26"/>
  <c r="L1255" i="26"/>
  <c r="L1254" i="26"/>
  <c r="L1253" i="26"/>
  <c r="L1252" i="26"/>
  <c r="L1251" i="26"/>
  <c r="L1250" i="26"/>
  <c r="L1249" i="26"/>
  <c r="L1248" i="26"/>
  <c r="L1247" i="26"/>
  <c r="L1246" i="26"/>
  <c r="L1245" i="26"/>
  <c r="L1244" i="26"/>
  <c r="L1243" i="26"/>
  <c r="L1242" i="26"/>
  <c r="L1241" i="26"/>
  <c r="L1240" i="26"/>
  <c r="L1239" i="26"/>
  <c r="L1238" i="26"/>
  <c r="L1237" i="26"/>
  <c r="L1236" i="26"/>
  <c r="L1235" i="26"/>
  <c r="L1234" i="26"/>
  <c r="L1233" i="26"/>
  <c r="L1232" i="26"/>
  <c r="L1231" i="26"/>
  <c r="L1230" i="26"/>
  <c r="L1229" i="26"/>
  <c r="L1228" i="26"/>
  <c r="L1227" i="26"/>
  <c r="L1226" i="26"/>
  <c r="L1225" i="26"/>
  <c r="L1224" i="26"/>
  <c r="L1223" i="26"/>
  <c r="L1222" i="26"/>
  <c r="L1221" i="26"/>
  <c r="L1220" i="26"/>
  <c r="L1219" i="26"/>
  <c r="L1218" i="26"/>
  <c r="L1217" i="26"/>
  <c r="L1216" i="26"/>
  <c r="L1215" i="26"/>
  <c r="L1214" i="26"/>
  <c r="L1213" i="26"/>
  <c r="L1212" i="26"/>
  <c r="L1211" i="26"/>
  <c r="L1210" i="26"/>
  <c r="L1209" i="26"/>
  <c r="L1208" i="26"/>
  <c r="L1207" i="26"/>
  <c r="L1206" i="26"/>
  <c r="L1205" i="26"/>
  <c r="L1204" i="26"/>
  <c r="L1203" i="26"/>
  <c r="L1202" i="26"/>
  <c r="L1201" i="26"/>
  <c r="L1200" i="26"/>
  <c r="L1199" i="26"/>
  <c r="L1198" i="26"/>
  <c r="L1197" i="26"/>
  <c r="L1196" i="26"/>
  <c r="L1195" i="26"/>
  <c r="L1194" i="26"/>
  <c r="L1193" i="26"/>
  <c r="L1192" i="26"/>
  <c r="L1191" i="26"/>
  <c r="L1190" i="26"/>
  <c r="L1189" i="26"/>
  <c r="L1188" i="26"/>
  <c r="L1187" i="26"/>
  <c r="L1186" i="26"/>
  <c r="L1185" i="26"/>
  <c r="L1184" i="26"/>
  <c r="L1183" i="26"/>
  <c r="L1182" i="26"/>
  <c r="L1181" i="26"/>
  <c r="L1180" i="26"/>
  <c r="L1179" i="26"/>
  <c r="L1178" i="26"/>
  <c r="L1177" i="26"/>
  <c r="L1176" i="26"/>
  <c r="L1175" i="26"/>
  <c r="L1174" i="26"/>
  <c r="L1173" i="26"/>
  <c r="L1172" i="26"/>
  <c r="L1171" i="26"/>
  <c r="L1170" i="26"/>
  <c r="L1169" i="26"/>
  <c r="L1168" i="26"/>
  <c r="L1167" i="26"/>
  <c r="L1166" i="26"/>
  <c r="L1165" i="26"/>
  <c r="L1164" i="26"/>
  <c r="L1163" i="26"/>
  <c r="L1162" i="26"/>
  <c r="L1161" i="26"/>
  <c r="L1160" i="26"/>
  <c r="L1159" i="26"/>
  <c r="L1158" i="26"/>
  <c r="L1157" i="26"/>
  <c r="L1156" i="26"/>
  <c r="L1155" i="26"/>
  <c r="L1154" i="26"/>
  <c r="L1153" i="26"/>
  <c r="L1152" i="26"/>
  <c r="L1151" i="26"/>
  <c r="L1150" i="26"/>
  <c r="L1149" i="26"/>
  <c r="L1148" i="26"/>
  <c r="L1147" i="26"/>
  <c r="L1146" i="26"/>
  <c r="L1145" i="26"/>
  <c r="L1144" i="26"/>
  <c r="L1143" i="26"/>
  <c r="L1142" i="26"/>
  <c r="L1141" i="26"/>
  <c r="L1140" i="26"/>
  <c r="L1139" i="26"/>
  <c r="L1138" i="26"/>
  <c r="L1137" i="26"/>
  <c r="L1136" i="26"/>
  <c r="L1135" i="26"/>
  <c r="L1134" i="26"/>
  <c r="L1133" i="26"/>
  <c r="L1132" i="26"/>
  <c r="L1131" i="26"/>
  <c r="L1130" i="26"/>
  <c r="L1129" i="26"/>
  <c r="L1128" i="26"/>
  <c r="L1127" i="26"/>
  <c r="L1126" i="26"/>
  <c r="L1125" i="26"/>
  <c r="L1124" i="26"/>
  <c r="L1123" i="26"/>
  <c r="L1122" i="26"/>
  <c r="L1121" i="26"/>
  <c r="L1120" i="26"/>
  <c r="L1119" i="26"/>
  <c r="L1118" i="26"/>
  <c r="L1117" i="26"/>
  <c r="L1116" i="26"/>
  <c r="L1115" i="26"/>
  <c r="L1114" i="26"/>
  <c r="L1113" i="26"/>
  <c r="L1112" i="26"/>
  <c r="L1111" i="26"/>
  <c r="L1110" i="26"/>
  <c r="L1109" i="26"/>
  <c r="L1108" i="26"/>
  <c r="L1107" i="26"/>
  <c r="L1106" i="26"/>
  <c r="L1105" i="26"/>
  <c r="L1104" i="26"/>
  <c r="L1103" i="26"/>
  <c r="L1102" i="26"/>
  <c r="L1101" i="26"/>
  <c r="L1100" i="26"/>
  <c r="L1099" i="26"/>
  <c r="L1098" i="26"/>
  <c r="L1097" i="26"/>
  <c r="L1096" i="26"/>
  <c r="L1095" i="26"/>
  <c r="L1094" i="26"/>
  <c r="L1093" i="26"/>
  <c r="L1092" i="26"/>
  <c r="L1091" i="26"/>
  <c r="L1090" i="26"/>
  <c r="L1089" i="26"/>
  <c r="L1088" i="26"/>
  <c r="L1087" i="26"/>
  <c r="L1086" i="26"/>
  <c r="L1085" i="26"/>
  <c r="L1084" i="26"/>
  <c r="L1083" i="26"/>
  <c r="L1082" i="26"/>
  <c r="L1081" i="26"/>
  <c r="L1080" i="26"/>
  <c r="L1079" i="26"/>
  <c r="L1078" i="26"/>
  <c r="L1077" i="26"/>
  <c r="L1076" i="26"/>
  <c r="L1075" i="26"/>
  <c r="L1074" i="26"/>
  <c r="L1073" i="26"/>
  <c r="L1072" i="26"/>
  <c r="L1071" i="26"/>
  <c r="L1070" i="26"/>
  <c r="L1069" i="26"/>
  <c r="L1068" i="26"/>
  <c r="L1067" i="26"/>
  <c r="L1066" i="26"/>
  <c r="L1065" i="26"/>
  <c r="L1064" i="26"/>
  <c r="L1063" i="26"/>
  <c r="L1062" i="26"/>
  <c r="L1061" i="26"/>
  <c r="L1060" i="26"/>
  <c r="L1059" i="26"/>
  <c r="L1058" i="26"/>
  <c r="L1057" i="26"/>
  <c r="L1056" i="26"/>
  <c r="L1055" i="26"/>
  <c r="L1054" i="26"/>
  <c r="L1053" i="26"/>
  <c r="L1052" i="26"/>
  <c r="L1051" i="26"/>
  <c r="L1050" i="26"/>
  <c r="L1049" i="26"/>
  <c r="L1048" i="26"/>
  <c r="L1047" i="26"/>
  <c r="L1046" i="26"/>
  <c r="L1045" i="26"/>
  <c r="L1044" i="26"/>
  <c r="L1043" i="26"/>
  <c r="L1042" i="26"/>
  <c r="L1041" i="26"/>
  <c r="L1040" i="26"/>
  <c r="L1039" i="26"/>
  <c r="L1038" i="26"/>
  <c r="L1037" i="26"/>
  <c r="L1036" i="26"/>
  <c r="L1035" i="26"/>
  <c r="L1034" i="26"/>
  <c r="L1033" i="26"/>
  <c r="L1032" i="26"/>
  <c r="L1031" i="26"/>
  <c r="L1030" i="26"/>
  <c r="L1029" i="26"/>
  <c r="L1028" i="26"/>
  <c r="L1027" i="26"/>
  <c r="L1026" i="26"/>
  <c r="L1025" i="26"/>
  <c r="L1024" i="26"/>
  <c r="L1023" i="26"/>
  <c r="L1022" i="26"/>
  <c r="L1021" i="26"/>
  <c r="L1020" i="26"/>
  <c r="L1019" i="26"/>
  <c r="L1018" i="26"/>
  <c r="L1017" i="26"/>
  <c r="L1016" i="26"/>
  <c r="L1015" i="26"/>
  <c r="L1014" i="26"/>
  <c r="L1013" i="26"/>
  <c r="L1012" i="26"/>
  <c r="L1011" i="26"/>
  <c r="L1010" i="26"/>
  <c r="L1009" i="26"/>
  <c r="L1008" i="26"/>
  <c r="L1007" i="26"/>
  <c r="L1006" i="26"/>
  <c r="L1005" i="26"/>
  <c r="L1004" i="26"/>
  <c r="L1003" i="26"/>
  <c r="L1002" i="26"/>
  <c r="L1001" i="26"/>
  <c r="L1000" i="26"/>
  <c r="L999" i="26"/>
  <c r="L998" i="26"/>
  <c r="L997" i="26"/>
  <c r="L996" i="26"/>
  <c r="L995" i="26"/>
  <c r="L994" i="26"/>
  <c r="L993" i="26"/>
  <c r="L992" i="26"/>
  <c r="L991" i="26"/>
  <c r="L990" i="26"/>
  <c r="L989" i="26"/>
  <c r="L988" i="26"/>
  <c r="L987" i="26"/>
  <c r="L986" i="26"/>
  <c r="L985" i="26"/>
  <c r="L984" i="26"/>
  <c r="L983" i="26"/>
  <c r="L982" i="26"/>
  <c r="L981" i="26"/>
  <c r="L980" i="26"/>
  <c r="L979" i="26"/>
  <c r="L978" i="26"/>
  <c r="L977" i="26"/>
  <c r="L976" i="26"/>
  <c r="L975" i="26"/>
  <c r="L974" i="26"/>
  <c r="L973" i="26"/>
  <c r="L972" i="26"/>
  <c r="L971" i="26"/>
  <c r="L970" i="26"/>
  <c r="L969" i="26"/>
  <c r="L968" i="26"/>
  <c r="L967" i="26"/>
  <c r="L966" i="26"/>
  <c r="L965" i="26"/>
  <c r="L964" i="26"/>
  <c r="L963" i="26"/>
  <c r="L962" i="26"/>
  <c r="L961" i="26"/>
  <c r="L960" i="26"/>
  <c r="L959" i="26"/>
  <c r="L958" i="26"/>
  <c r="L957" i="26"/>
  <c r="L956" i="26"/>
  <c r="L955" i="26"/>
  <c r="L954" i="26"/>
  <c r="L953" i="26"/>
  <c r="L952" i="26"/>
  <c r="L951" i="26"/>
  <c r="L950" i="26"/>
  <c r="L949" i="26"/>
  <c r="L948" i="26"/>
  <c r="L947" i="26"/>
  <c r="L946" i="26"/>
  <c r="L945" i="26"/>
  <c r="L944" i="26"/>
  <c r="L943" i="26"/>
  <c r="L942" i="26"/>
  <c r="L941" i="26"/>
  <c r="L940" i="26"/>
  <c r="L939" i="26"/>
  <c r="L938" i="26"/>
  <c r="L937" i="26"/>
  <c r="L936" i="26"/>
  <c r="L935" i="26"/>
  <c r="L934" i="26"/>
  <c r="L933" i="26"/>
  <c r="L932" i="26"/>
  <c r="L931" i="26"/>
  <c r="L930" i="26"/>
  <c r="L929" i="26"/>
  <c r="L928" i="26"/>
  <c r="L927" i="26"/>
  <c r="L926" i="26"/>
  <c r="L925" i="26"/>
  <c r="L924" i="26"/>
  <c r="L923" i="26"/>
  <c r="L922" i="26"/>
  <c r="L921" i="26"/>
  <c r="L920" i="26"/>
  <c r="L919" i="26"/>
  <c r="L918" i="26"/>
  <c r="L917" i="26"/>
  <c r="L916" i="26"/>
  <c r="L915" i="26"/>
  <c r="L914" i="26"/>
  <c r="L913" i="26"/>
  <c r="L912" i="26"/>
  <c r="L911" i="26"/>
  <c r="L910" i="26"/>
  <c r="L909" i="26"/>
  <c r="L908" i="26"/>
  <c r="L907" i="26"/>
  <c r="L906" i="26"/>
  <c r="L905" i="26"/>
  <c r="L904" i="26"/>
  <c r="L903" i="26"/>
  <c r="L902" i="26"/>
  <c r="L901" i="26"/>
  <c r="L900" i="26"/>
  <c r="L899" i="26"/>
  <c r="L898" i="26"/>
  <c r="L897" i="26"/>
  <c r="L896" i="26"/>
  <c r="L895" i="26"/>
  <c r="L894" i="26"/>
  <c r="L893" i="26"/>
  <c r="L892" i="26"/>
  <c r="L891" i="26"/>
  <c r="L890" i="26"/>
  <c r="L889" i="26"/>
  <c r="L888" i="26"/>
  <c r="L887" i="26"/>
  <c r="L886" i="26"/>
  <c r="L885" i="26"/>
  <c r="L884" i="26"/>
  <c r="L883" i="26"/>
  <c r="L882" i="26"/>
  <c r="L881" i="26"/>
  <c r="L880" i="26"/>
  <c r="L879" i="26"/>
  <c r="L878" i="26"/>
  <c r="L877" i="26"/>
  <c r="L876" i="26"/>
  <c r="L875" i="26"/>
  <c r="L874" i="26"/>
  <c r="L873" i="26"/>
  <c r="L872" i="26"/>
  <c r="L871" i="26"/>
  <c r="L870" i="26"/>
  <c r="L869" i="26"/>
  <c r="L868" i="26"/>
  <c r="L867" i="26"/>
  <c r="L866" i="26"/>
  <c r="L865" i="26"/>
  <c r="L864" i="26"/>
  <c r="L863" i="26"/>
  <c r="L862" i="26"/>
  <c r="L861" i="26"/>
  <c r="L860" i="26"/>
  <c r="L859" i="26"/>
  <c r="L858" i="26"/>
  <c r="L857" i="26"/>
  <c r="L856" i="26"/>
  <c r="L855" i="26"/>
  <c r="L854" i="26"/>
  <c r="L853" i="26"/>
  <c r="L852" i="26"/>
  <c r="L851" i="26"/>
  <c r="L850" i="26"/>
  <c r="L849" i="26"/>
  <c r="L848" i="26"/>
  <c r="L847" i="26"/>
  <c r="L846" i="26"/>
  <c r="L845" i="26"/>
  <c r="L844" i="26"/>
  <c r="L843" i="26"/>
  <c r="L842" i="26"/>
  <c r="L841" i="26"/>
  <c r="L840" i="26"/>
  <c r="L839" i="26"/>
  <c r="L838" i="26"/>
  <c r="L837" i="26"/>
  <c r="L836" i="26"/>
  <c r="L835" i="26"/>
  <c r="L834" i="26"/>
  <c r="L833" i="26"/>
  <c r="L832" i="26"/>
  <c r="L831" i="26"/>
  <c r="L830" i="26"/>
  <c r="L829" i="26"/>
  <c r="L828" i="26"/>
  <c r="L827" i="26"/>
  <c r="L826" i="26"/>
  <c r="L825" i="26"/>
  <c r="L824" i="26"/>
  <c r="L823" i="26"/>
  <c r="L822" i="26"/>
  <c r="L821" i="26"/>
  <c r="L820" i="26"/>
  <c r="L819" i="26"/>
  <c r="L818" i="26"/>
  <c r="L817" i="26"/>
  <c r="L816" i="26"/>
  <c r="L815" i="26"/>
  <c r="L814" i="26"/>
  <c r="L813" i="26"/>
  <c r="L812" i="26"/>
  <c r="L811" i="26"/>
  <c r="L810" i="26"/>
  <c r="L809" i="26"/>
  <c r="L808" i="26"/>
  <c r="L807" i="26"/>
  <c r="L806" i="26"/>
  <c r="L805" i="26"/>
  <c r="L804" i="26"/>
  <c r="L803" i="26"/>
  <c r="L802" i="26"/>
  <c r="L801" i="26"/>
  <c r="L800" i="26"/>
  <c r="L799" i="26"/>
  <c r="L798" i="26"/>
  <c r="L797" i="26"/>
  <c r="L796" i="26"/>
  <c r="L795" i="26"/>
  <c r="L794" i="26"/>
  <c r="L793" i="26"/>
  <c r="L792" i="26"/>
  <c r="L791" i="26"/>
  <c r="L790" i="26"/>
  <c r="L789" i="26"/>
  <c r="L788" i="26"/>
  <c r="L787" i="26"/>
  <c r="L786" i="26"/>
  <c r="L785" i="26"/>
  <c r="L784" i="26"/>
  <c r="L783" i="26"/>
  <c r="L782" i="26"/>
  <c r="L781" i="26"/>
  <c r="L780" i="26"/>
  <c r="L779" i="26"/>
  <c r="L778" i="26"/>
  <c r="L777" i="26"/>
  <c r="L776" i="26"/>
  <c r="L775" i="26"/>
  <c r="L774" i="26"/>
  <c r="L773" i="26"/>
  <c r="L772" i="26"/>
  <c r="L771" i="26"/>
  <c r="L770" i="26"/>
  <c r="L769" i="26"/>
  <c r="L768" i="26"/>
  <c r="L767" i="26"/>
  <c r="L766" i="26"/>
  <c r="L765" i="26"/>
  <c r="L764" i="26"/>
  <c r="L763" i="26"/>
  <c r="L762" i="26"/>
  <c r="L761" i="26"/>
  <c r="L760" i="26"/>
  <c r="L759" i="26"/>
  <c r="L758" i="26"/>
  <c r="L757" i="26"/>
  <c r="L756" i="26"/>
  <c r="L755" i="26"/>
  <c r="L754" i="26"/>
  <c r="L753" i="26"/>
  <c r="L752" i="26"/>
  <c r="L751" i="26"/>
  <c r="L750" i="26"/>
  <c r="L749" i="26"/>
  <c r="L748" i="26"/>
  <c r="L747" i="26"/>
  <c r="L746" i="26"/>
  <c r="L745" i="26"/>
  <c r="L744" i="26"/>
  <c r="L743" i="26"/>
  <c r="L742" i="26"/>
  <c r="L741" i="26"/>
  <c r="L740" i="26"/>
  <c r="L739" i="26"/>
  <c r="L738" i="26"/>
  <c r="L737" i="26"/>
  <c r="L736" i="26"/>
  <c r="L735" i="26"/>
  <c r="L734" i="26"/>
  <c r="L733" i="26"/>
  <c r="L732" i="26"/>
  <c r="L731" i="26"/>
  <c r="L730" i="26"/>
  <c r="L729" i="26"/>
  <c r="L728" i="26"/>
  <c r="L727" i="26"/>
  <c r="L726" i="26"/>
  <c r="L725" i="26"/>
  <c r="L724" i="26"/>
  <c r="L723" i="26"/>
  <c r="L722" i="26"/>
  <c r="L721" i="26"/>
  <c r="L720" i="26"/>
  <c r="L719" i="26"/>
  <c r="L718" i="26"/>
  <c r="L717" i="26"/>
  <c r="L716" i="26"/>
  <c r="L715" i="26"/>
  <c r="L714" i="26"/>
  <c r="L713" i="26"/>
  <c r="L712" i="26"/>
  <c r="L711" i="26"/>
  <c r="L710" i="26"/>
  <c r="L709" i="26"/>
  <c r="L708" i="26"/>
  <c r="L707" i="26"/>
  <c r="L706" i="26"/>
  <c r="L705" i="26"/>
  <c r="L704" i="26"/>
  <c r="L703" i="26"/>
  <c r="L702" i="26"/>
  <c r="L701" i="26"/>
  <c r="L700" i="26"/>
  <c r="L699" i="26"/>
  <c r="L698" i="26"/>
  <c r="L697" i="26"/>
  <c r="L696" i="26"/>
  <c r="L695" i="26"/>
  <c r="L694" i="26"/>
  <c r="L693" i="26"/>
  <c r="L692" i="26"/>
  <c r="L691" i="26"/>
  <c r="L690" i="26"/>
  <c r="L689" i="26"/>
  <c r="L688" i="26"/>
  <c r="L687" i="26"/>
  <c r="L686" i="26"/>
  <c r="L685" i="26"/>
  <c r="L684" i="26"/>
  <c r="L683" i="26"/>
  <c r="L682" i="26"/>
  <c r="L681" i="26"/>
  <c r="L680" i="26"/>
  <c r="L679" i="26"/>
  <c r="L678" i="26"/>
  <c r="L677" i="26"/>
  <c r="L676" i="26"/>
  <c r="L675" i="26"/>
  <c r="L674" i="26"/>
  <c r="L673" i="26"/>
  <c r="L672" i="26"/>
  <c r="L671" i="26"/>
  <c r="L670" i="26"/>
  <c r="L669" i="26"/>
  <c r="L668" i="26"/>
  <c r="L667" i="26"/>
  <c r="L666" i="26"/>
  <c r="L665" i="26"/>
  <c r="L664" i="26"/>
  <c r="L663" i="26"/>
  <c r="L662" i="26"/>
  <c r="L661" i="26"/>
  <c r="L660" i="26"/>
  <c r="L659" i="26"/>
  <c r="L658" i="26"/>
  <c r="L657" i="26"/>
  <c r="L656" i="26"/>
  <c r="L655" i="26"/>
  <c r="L654" i="26"/>
  <c r="L653" i="26"/>
  <c r="L652" i="26"/>
  <c r="L651" i="26"/>
  <c r="L650" i="26"/>
  <c r="L649" i="26"/>
  <c r="L648" i="26"/>
  <c r="L647" i="26"/>
  <c r="L646" i="26"/>
  <c r="L645" i="26"/>
  <c r="L644" i="26"/>
  <c r="L643" i="26"/>
  <c r="L642" i="26"/>
  <c r="L641" i="26"/>
  <c r="L640" i="26"/>
  <c r="L639" i="26"/>
  <c r="L638" i="26"/>
  <c r="L637" i="26"/>
  <c r="L636" i="26"/>
  <c r="L635" i="26"/>
  <c r="L634" i="26"/>
  <c r="L633" i="26"/>
  <c r="L632" i="26"/>
  <c r="L631" i="26"/>
  <c r="L630" i="26"/>
  <c r="L629" i="26"/>
  <c r="L628" i="26"/>
  <c r="L627" i="26"/>
  <c r="L626" i="26"/>
  <c r="L625" i="26"/>
  <c r="L624" i="26"/>
  <c r="L623" i="26"/>
  <c r="L622" i="26"/>
  <c r="L621" i="26"/>
  <c r="L620" i="26"/>
  <c r="L619" i="26"/>
  <c r="L618" i="26"/>
  <c r="L617" i="26"/>
  <c r="L616" i="26"/>
  <c r="L615" i="26"/>
  <c r="L614" i="26"/>
  <c r="L613" i="26"/>
  <c r="L612" i="26"/>
  <c r="L611" i="26"/>
  <c r="L610" i="26"/>
  <c r="L609" i="26"/>
  <c r="L608" i="26"/>
  <c r="L607" i="26"/>
  <c r="L606" i="26"/>
  <c r="L605" i="26"/>
  <c r="L604" i="26"/>
  <c r="L603" i="26"/>
  <c r="L602" i="26"/>
  <c r="L601" i="26"/>
  <c r="L600" i="26"/>
  <c r="L599" i="26"/>
  <c r="L598" i="26"/>
  <c r="L597" i="26"/>
  <c r="L596" i="26"/>
  <c r="L595" i="26"/>
  <c r="L594" i="26"/>
  <c r="L593" i="26"/>
  <c r="L592" i="26"/>
  <c r="L591" i="26"/>
  <c r="L590" i="26"/>
  <c r="L589" i="26"/>
  <c r="L588" i="26"/>
  <c r="L587" i="26"/>
  <c r="L586" i="26"/>
  <c r="L585" i="26"/>
  <c r="L584" i="26"/>
  <c r="L583" i="26"/>
  <c r="L582" i="26"/>
  <c r="L581" i="26"/>
  <c r="L580" i="26"/>
  <c r="L579" i="26"/>
  <c r="L578" i="26"/>
  <c r="L577" i="26"/>
  <c r="L576" i="26"/>
  <c r="L575" i="26"/>
  <c r="L574" i="26"/>
  <c r="L573" i="26"/>
  <c r="L572" i="26"/>
  <c r="L571" i="26"/>
  <c r="L570" i="26"/>
  <c r="L569" i="26"/>
  <c r="L568" i="26"/>
  <c r="L567" i="26"/>
  <c r="L566" i="26"/>
  <c r="L565" i="26"/>
  <c r="L564" i="26"/>
  <c r="L563" i="26"/>
  <c r="L562" i="26"/>
  <c r="L561" i="26"/>
  <c r="L560" i="26"/>
  <c r="L559" i="26"/>
  <c r="L558" i="26"/>
  <c r="L557" i="26"/>
  <c r="L556" i="26"/>
  <c r="L555" i="26"/>
  <c r="L554" i="26"/>
  <c r="L553" i="26"/>
  <c r="L552" i="26"/>
  <c r="L551" i="26"/>
  <c r="L550" i="26"/>
  <c r="L549" i="26"/>
  <c r="L548" i="26"/>
  <c r="L547" i="26"/>
  <c r="L546" i="26"/>
  <c r="L545" i="26"/>
  <c r="L544" i="26"/>
  <c r="L543" i="26"/>
  <c r="L542" i="26"/>
  <c r="L541" i="26"/>
  <c r="L540" i="26"/>
  <c r="L539" i="26"/>
  <c r="L538" i="26"/>
  <c r="L537" i="26"/>
  <c r="L536" i="26"/>
  <c r="L535" i="26"/>
  <c r="L534" i="26"/>
  <c r="L533" i="26"/>
  <c r="L532" i="26"/>
  <c r="L531" i="26"/>
  <c r="L530" i="26"/>
  <c r="L529" i="26"/>
  <c r="L528" i="26"/>
  <c r="L527" i="26"/>
  <c r="L526" i="26"/>
  <c r="L525" i="26"/>
  <c r="L524" i="26"/>
  <c r="L523" i="26"/>
  <c r="L522" i="26"/>
  <c r="L521" i="26"/>
  <c r="L520" i="26"/>
  <c r="L519" i="26"/>
  <c r="L518" i="26"/>
  <c r="L517" i="26"/>
  <c r="L516" i="26"/>
  <c r="L515" i="26"/>
  <c r="L514" i="26"/>
  <c r="L513" i="26"/>
  <c r="L512" i="26"/>
  <c r="L511" i="26"/>
  <c r="L510" i="26"/>
  <c r="L509" i="26"/>
  <c r="L508" i="26"/>
  <c r="L507" i="26"/>
  <c r="L506" i="26"/>
  <c r="L505" i="26"/>
  <c r="L504" i="26"/>
  <c r="L503" i="26"/>
  <c r="L502" i="26"/>
  <c r="L501" i="26"/>
  <c r="L500" i="26"/>
  <c r="L499" i="26"/>
  <c r="L498" i="26"/>
  <c r="L497" i="26"/>
  <c r="L496" i="26"/>
  <c r="L495" i="26"/>
  <c r="L494" i="26"/>
  <c r="L493" i="26"/>
  <c r="L492" i="26"/>
  <c r="L491" i="26"/>
  <c r="L490" i="26"/>
  <c r="L489" i="26"/>
  <c r="L488" i="26"/>
  <c r="L487" i="26"/>
  <c r="L486" i="26"/>
  <c r="L485" i="26"/>
  <c r="L484" i="26"/>
  <c r="L483" i="26"/>
  <c r="L482" i="26"/>
  <c r="L481" i="26"/>
  <c r="L480" i="26"/>
  <c r="L479" i="26"/>
  <c r="L478" i="26"/>
  <c r="L477" i="26"/>
  <c r="L476" i="26"/>
  <c r="L475" i="26"/>
  <c r="L474" i="26"/>
  <c r="L473" i="26"/>
  <c r="L472" i="26"/>
  <c r="L471" i="26"/>
  <c r="L470" i="26"/>
  <c r="L469" i="26"/>
  <c r="L468" i="26"/>
  <c r="L467" i="26"/>
  <c r="L466" i="26"/>
  <c r="L465" i="26"/>
  <c r="L464" i="26"/>
  <c r="L463" i="26"/>
  <c r="L462" i="26"/>
  <c r="L461" i="26"/>
  <c r="L460" i="26"/>
  <c r="L459" i="26"/>
  <c r="L458" i="26"/>
  <c r="L457" i="26"/>
  <c r="L456" i="26"/>
  <c r="L455" i="26"/>
  <c r="L454" i="26"/>
  <c r="L453" i="26"/>
  <c r="L452" i="26"/>
  <c r="L451" i="26"/>
  <c r="L450" i="26"/>
  <c r="L449" i="26"/>
  <c r="L448" i="26"/>
  <c r="L447" i="26"/>
  <c r="L446" i="26"/>
  <c r="L445" i="26"/>
  <c r="L444" i="26"/>
  <c r="L443" i="26"/>
  <c r="L442" i="26"/>
  <c r="L441" i="26"/>
  <c r="L440" i="26"/>
  <c r="L439" i="26"/>
  <c r="L438" i="26"/>
  <c r="L437" i="26"/>
  <c r="L436" i="26"/>
  <c r="L435" i="26"/>
  <c r="L434" i="26"/>
  <c r="L433" i="26"/>
  <c r="L432" i="26"/>
  <c r="L431" i="26"/>
  <c r="L430" i="26"/>
  <c r="L429" i="26"/>
  <c r="L428" i="26"/>
  <c r="L427" i="26"/>
  <c r="L426" i="26"/>
  <c r="L425" i="26"/>
  <c r="L424" i="26"/>
  <c r="L423" i="26"/>
  <c r="L422" i="26"/>
  <c r="L421" i="26"/>
  <c r="L420" i="26"/>
  <c r="L419" i="26"/>
  <c r="L418" i="26"/>
  <c r="L417" i="26"/>
  <c r="L416" i="26"/>
  <c r="L415" i="26"/>
  <c r="L414" i="26"/>
  <c r="L413" i="26"/>
  <c r="L412" i="26"/>
  <c r="L411" i="26"/>
  <c r="L410" i="26"/>
  <c r="L409" i="26"/>
  <c r="L408" i="26"/>
  <c r="L407" i="26"/>
  <c r="L406" i="26"/>
  <c r="L405" i="26"/>
  <c r="L404" i="26"/>
  <c r="L403" i="26"/>
  <c r="L402" i="26"/>
  <c r="L401" i="26"/>
  <c r="L400" i="26"/>
  <c r="L399" i="26"/>
  <c r="L398" i="26"/>
  <c r="L397" i="26"/>
  <c r="L396" i="26"/>
  <c r="L395" i="26"/>
  <c r="L394" i="26"/>
  <c r="L393" i="26"/>
  <c r="L392" i="26"/>
  <c r="L391" i="26"/>
  <c r="L390" i="26"/>
  <c r="L389" i="26"/>
  <c r="L388" i="26"/>
  <c r="L387" i="26"/>
  <c r="L386" i="26"/>
  <c r="L385" i="26"/>
  <c r="L384" i="26"/>
  <c r="L383" i="26"/>
  <c r="L382" i="26"/>
  <c r="L381" i="26"/>
  <c r="L380" i="26"/>
  <c r="L379" i="26"/>
  <c r="L378" i="26"/>
  <c r="L377" i="26"/>
  <c r="L376" i="26"/>
  <c r="L375" i="26"/>
  <c r="L374" i="26"/>
  <c r="L373" i="26"/>
  <c r="L372" i="26"/>
  <c r="L371" i="26"/>
  <c r="L370" i="26"/>
  <c r="L369" i="26"/>
  <c r="L368" i="26"/>
  <c r="L367" i="26"/>
  <c r="L366" i="26"/>
  <c r="L365" i="26"/>
  <c r="L364" i="26"/>
  <c r="L363" i="26"/>
  <c r="L362" i="26"/>
  <c r="L361" i="26"/>
  <c r="L360" i="26"/>
  <c r="L359" i="26"/>
  <c r="L358" i="26"/>
  <c r="L357" i="26"/>
  <c r="L356" i="26"/>
  <c r="L355" i="26"/>
  <c r="L354" i="26"/>
  <c r="L353" i="26"/>
  <c r="L352" i="26"/>
  <c r="L351" i="26"/>
  <c r="L350" i="26"/>
  <c r="L349" i="26"/>
  <c r="L348" i="26"/>
  <c r="L347" i="26"/>
  <c r="L346" i="26"/>
  <c r="L345" i="26"/>
  <c r="L344" i="26"/>
  <c r="L343" i="26"/>
  <c r="L342" i="26"/>
  <c r="L341" i="26"/>
  <c r="L340" i="26"/>
  <c r="L339" i="26"/>
  <c r="L338" i="26"/>
  <c r="L337" i="26"/>
  <c r="L336" i="26"/>
  <c r="L335" i="26"/>
  <c r="L334" i="26"/>
  <c r="L333" i="26"/>
  <c r="L332" i="26"/>
  <c r="L331" i="26"/>
  <c r="L330" i="26"/>
  <c r="L329" i="26"/>
  <c r="L328" i="26"/>
  <c r="L327" i="26"/>
  <c r="L326" i="26"/>
  <c r="L325" i="26"/>
  <c r="L324" i="26"/>
  <c r="L323" i="26"/>
  <c r="L322" i="26"/>
  <c r="L321" i="26"/>
  <c r="L320" i="26"/>
  <c r="L319" i="26"/>
  <c r="L318" i="26"/>
  <c r="L317" i="26"/>
  <c r="L316" i="26"/>
  <c r="L315" i="26"/>
  <c r="L314" i="26"/>
  <c r="L313" i="26"/>
  <c r="L312" i="26"/>
  <c r="L311" i="26"/>
  <c r="L310" i="26"/>
  <c r="L309" i="26"/>
  <c r="L308" i="26"/>
  <c r="L307" i="26"/>
  <c r="L306" i="26"/>
  <c r="L305" i="26"/>
  <c r="L304" i="26"/>
  <c r="L303" i="26"/>
  <c r="L302" i="26"/>
  <c r="L301" i="26"/>
  <c r="L300" i="26"/>
  <c r="L299" i="26"/>
  <c r="L298" i="26"/>
  <c r="L297" i="26"/>
  <c r="L296" i="26"/>
  <c r="L295" i="26"/>
  <c r="L294" i="26"/>
  <c r="L293" i="26"/>
  <c r="L292" i="26"/>
  <c r="L291" i="26"/>
  <c r="L290" i="26"/>
  <c r="L289" i="26"/>
  <c r="L288" i="26"/>
  <c r="L287" i="26"/>
  <c r="L286" i="26"/>
  <c r="L285" i="26"/>
  <c r="L284" i="26"/>
  <c r="L283" i="26"/>
  <c r="L282" i="26"/>
  <c r="L281" i="26"/>
  <c r="L280" i="26"/>
  <c r="L279" i="26"/>
  <c r="L278" i="26"/>
  <c r="L277" i="26"/>
  <c r="L276" i="26"/>
  <c r="L275" i="26"/>
  <c r="L274" i="26"/>
  <c r="L273" i="26"/>
  <c r="L272" i="26"/>
  <c r="L271" i="26"/>
  <c r="L270" i="26"/>
  <c r="L269" i="26"/>
  <c r="L268" i="26"/>
  <c r="L267" i="26"/>
  <c r="L266" i="26"/>
  <c r="L265" i="26"/>
  <c r="L264" i="26"/>
  <c r="L263" i="26"/>
  <c r="L262" i="26"/>
  <c r="L261" i="26"/>
  <c r="L260" i="26"/>
  <c r="L259" i="26"/>
  <c r="L258" i="26"/>
  <c r="L257" i="26"/>
  <c r="L256" i="26"/>
  <c r="L255" i="26"/>
  <c r="L254" i="26"/>
  <c r="L253" i="26"/>
  <c r="L252" i="26"/>
  <c r="L251" i="26"/>
  <c r="L250" i="26"/>
  <c r="L249" i="26"/>
  <c r="L248" i="26"/>
  <c r="L247" i="26"/>
  <c r="L246" i="26"/>
  <c r="L245" i="26"/>
  <c r="L244" i="26"/>
  <c r="L243" i="26"/>
  <c r="L242" i="26"/>
  <c r="L241" i="26"/>
  <c r="L240" i="26"/>
  <c r="L239" i="26"/>
  <c r="L238" i="26"/>
  <c r="L237" i="26"/>
  <c r="L236" i="26"/>
  <c r="L235" i="26"/>
  <c r="L234" i="26"/>
  <c r="L233" i="26"/>
  <c r="L232" i="26"/>
  <c r="L231" i="26"/>
  <c r="L230" i="26"/>
  <c r="L229" i="26"/>
  <c r="L228" i="26"/>
  <c r="L227" i="26"/>
  <c r="L226" i="26"/>
  <c r="L225" i="26"/>
  <c r="L224" i="26"/>
  <c r="L223" i="26"/>
  <c r="L222" i="26"/>
  <c r="L221" i="26"/>
  <c r="L220" i="26"/>
  <c r="L219" i="26"/>
  <c r="L218" i="26"/>
  <c r="L217" i="26"/>
  <c r="L216" i="26"/>
  <c r="L215" i="26"/>
  <c r="L214" i="26"/>
  <c r="L213" i="26"/>
  <c r="L212" i="26"/>
  <c r="L211" i="26"/>
  <c r="L210" i="26"/>
  <c r="L209" i="26"/>
  <c r="L208" i="26"/>
  <c r="L207" i="26"/>
  <c r="L206" i="26"/>
  <c r="L205" i="26"/>
  <c r="L204" i="26"/>
  <c r="L203" i="26"/>
  <c r="L202" i="26"/>
  <c r="L201" i="26"/>
  <c r="L200" i="26"/>
  <c r="L199" i="26"/>
  <c r="L198" i="26"/>
  <c r="L197" i="26"/>
  <c r="L196" i="26"/>
  <c r="L195" i="26"/>
  <c r="L194" i="26"/>
  <c r="L193" i="26"/>
  <c r="L192" i="26"/>
  <c r="L191" i="26"/>
  <c r="L190" i="26"/>
  <c r="L189" i="26"/>
  <c r="L188" i="26"/>
  <c r="L187" i="26"/>
  <c r="L186" i="26"/>
  <c r="L185" i="26"/>
  <c r="L184" i="26"/>
  <c r="L183" i="26"/>
  <c r="L182" i="26"/>
  <c r="L181" i="26"/>
  <c r="L180" i="26"/>
  <c r="L179" i="26"/>
  <c r="L178" i="26"/>
  <c r="L177" i="26"/>
  <c r="L176" i="26"/>
  <c r="L175" i="26"/>
  <c r="L174" i="26"/>
  <c r="L173" i="26"/>
  <c r="L172" i="26"/>
  <c r="L171" i="26"/>
  <c r="L170" i="26"/>
  <c r="L169" i="26"/>
  <c r="L168" i="26"/>
  <c r="L167" i="26"/>
  <c r="L166" i="26"/>
  <c r="L165" i="26"/>
  <c r="L164" i="26"/>
  <c r="L163" i="26"/>
  <c r="L162" i="26"/>
  <c r="L161" i="26"/>
  <c r="L160" i="26"/>
  <c r="L159" i="26"/>
  <c r="L158" i="26"/>
  <c r="L157" i="26"/>
  <c r="L156" i="26"/>
  <c r="L155" i="26"/>
  <c r="L154" i="26"/>
  <c r="L153" i="26"/>
  <c r="L152" i="26"/>
  <c r="L151" i="26"/>
  <c r="L150" i="26"/>
  <c r="L149" i="26"/>
  <c r="L148" i="26"/>
  <c r="L147" i="26"/>
  <c r="L146" i="26"/>
  <c r="L145" i="26"/>
  <c r="L144" i="26"/>
  <c r="L143" i="26"/>
  <c r="L142" i="26"/>
  <c r="L141" i="26"/>
  <c r="L140" i="26"/>
  <c r="L139" i="26"/>
  <c r="L138" i="26"/>
  <c r="L137" i="26"/>
  <c r="L136" i="26"/>
  <c r="L135" i="26"/>
  <c r="L134" i="26"/>
  <c r="L133" i="26"/>
  <c r="L132" i="26"/>
  <c r="L131" i="26"/>
  <c r="L130" i="26"/>
  <c r="L129" i="26"/>
  <c r="L128" i="26"/>
  <c r="L127" i="26"/>
  <c r="L126" i="26"/>
  <c r="L125" i="26"/>
  <c r="L124" i="26"/>
  <c r="L123" i="26"/>
  <c r="L122" i="26"/>
  <c r="L121" i="26"/>
  <c r="L120" i="26"/>
  <c r="L119" i="26"/>
  <c r="L118" i="26"/>
  <c r="L117" i="26"/>
  <c r="L116" i="26"/>
  <c r="L115" i="26"/>
  <c r="L114" i="26"/>
  <c r="L113" i="26"/>
  <c r="L112" i="26"/>
  <c r="L111" i="26"/>
  <c r="L110" i="26"/>
  <c r="L109" i="26"/>
  <c r="L108" i="26"/>
  <c r="L107" i="26"/>
  <c r="L106" i="26"/>
  <c r="L105" i="26"/>
  <c r="L104" i="26"/>
  <c r="L103" i="26"/>
  <c r="L102" i="26"/>
  <c r="L101" i="26"/>
  <c r="L100" i="26"/>
  <c r="L99" i="26"/>
  <c r="L98" i="26"/>
  <c r="L97" i="26"/>
  <c r="L96" i="26"/>
  <c r="L95" i="26"/>
  <c r="L94" i="26"/>
  <c r="L93" i="26"/>
  <c r="L92" i="26"/>
  <c r="L91" i="26"/>
  <c r="L90" i="26"/>
  <c r="L89" i="26"/>
  <c r="L88" i="26"/>
  <c r="L87" i="26"/>
  <c r="L86" i="26"/>
  <c r="L85" i="26"/>
  <c r="L84" i="26"/>
  <c r="L83" i="26"/>
  <c r="L82" i="26"/>
  <c r="L81" i="26"/>
  <c r="L80" i="26"/>
  <c r="L79" i="26"/>
  <c r="L78" i="26"/>
  <c r="L77" i="26"/>
  <c r="L76" i="26"/>
  <c r="L75" i="26"/>
  <c r="L74" i="26"/>
  <c r="L73" i="26"/>
  <c r="L72" i="26"/>
  <c r="L71" i="26"/>
  <c r="L70" i="26"/>
  <c r="L69" i="26"/>
  <c r="L68" i="26"/>
  <c r="L67" i="26"/>
  <c r="L66" i="26"/>
  <c r="L65" i="26"/>
  <c r="L64" i="26"/>
  <c r="L63" i="26"/>
  <c r="L62" i="26"/>
  <c r="L61" i="26"/>
  <c r="L60" i="26"/>
  <c r="L59" i="26"/>
  <c r="L58" i="26"/>
  <c r="L57" i="26"/>
  <c r="L56" i="26"/>
  <c r="L55" i="26"/>
  <c r="L54" i="26"/>
  <c r="L53" i="26"/>
  <c r="L52" i="26"/>
  <c r="L51" i="26"/>
  <c r="L50" i="26"/>
  <c r="L49" i="26"/>
  <c r="L48" i="26"/>
  <c r="L47" i="26"/>
  <c r="L46" i="26"/>
  <c r="L45" i="26"/>
  <c r="L44" i="26"/>
  <c r="L43" i="26"/>
  <c r="L42" i="26"/>
  <c r="L41" i="26"/>
  <c r="L40" i="26"/>
  <c r="L39" i="26"/>
  <c r="L38" i="26"/>
  <c r="L37" i="26"/>
  <c r="L36" i="26"/>
  <c r="L35" i="26"/>
  <c r="L34" i="26"/>
  <c r="L33" i="26"/>
  <c r="L32" i="26"/>
  <c r="L31" i="26"/>
  <c r="L30" i="26"/>
  <c r="L29" i="26"/>
  <c r="L28" i="26"/>
  <c r="L27" i="26"/>
  <c r="L26" i="26"/>
  <c r="L25" i="26"/>
  <c r="L24" i="26"/>
  <c r="L23" i="26"/>
  <c r="L22" i="26"/>
  <c r="L21" i="26"/>
  <c r="L20" i="26"/>
  <c r="L19" i="26"/>
  <c r="L18" i="26"/>
  <c r="L17" i="26"/>
  <c r="L16" i="26"/>
  <c r="M16" i="26" s="1"/>
  <c r="F13" i="43"/>
  <c r="C13" i="43"/>
  <c r="M3466" i="24" l="1"/>
  <c r="M3465" i="24"/>
  <c r="M3464" i="24"/>
  <c r="M3463" i="24"/>
  <c r="M3462" i="24"/>
  <c r="M3461" i="24"/>
  <c r="M3460" i="24"/>
  <c r="M3459" i="24"/>
  <c r="M3458" i="24"/>
  <c r="M3457" i="24"/>
  <c r="M3456" i="24"/>
  <c r="M3455" i="24"/>
  <c r="M3454" i="24"/>
  <c r="M3453" i="24"/>
  <c r="M3452" i="24"/>
  <c r="M3451" i="24"/>
  <c r="M3450" i="24"/>
  <c r="M3449" i="24"/>
  <c r="M3448" i="24"/>
  <c r="M3447" i="24"/>
  <c r="M3446" i="24"/>
  <c r="M3445" i="24"/>
  <c r="M3444" i="24"/>
  <c r="M3443" i="24"/>
  <c r="M3442" i="24"/>
  <c r="M3441" i="24"/>
  <c r="M3440" i="24"/>
  <c r="M3439" i="24"/>
  <c r="M3438" i="24"/>
  <c r="M3437" i="24"/>
  <c r="M3436" i="24"/>
  <c r="M3435" i="24"/>
  <c r="M3434" i="24"/>
  <c r="M3433" i="24"/>
  <c r="M3432" i="24"/>
  <c r="M3431" i="24"/>
  <c r="M3430" i="24"/>
  <c r="M3429" i="24"/>
  <c r="M3428" i="24"/>
  <c r="M3427" i="24"/>
  <c r="M3426" i="24"/>
  <c r="M3425" i="24"/>
  <c r="M3424" i="24"/>
  <c r="M3423" i="24"/>
  <c r="M3422" i="24"/>
  <c r="M3421" i="24"/>
  <c r="M3420" i="24"/>
  <c r="M3419" i="24"/>
  <c r="M3418" i="24"/>
  <c r="M3417" i="24"/>
  <c r="M3416" i="24"/>
  <c r="M3415" i="24"/>
  <c r="M3414" i="24"/>
  <c r="M3413" i="24"/>
  <c r="M3412" i="24"/>
  <c r="M3411" i="24"/>
  <c r="M3410" i="24"/>
  <c r="M3409" i="24"/>
  <c r="M3408" i="24"/>
  <c r="M3407" i="24"/>
  <c r="M3406" i="24"/>
  <c r="M3405" i="24"/>
  <c r="M3404" i="24"/>
  <c r="M3403" i="24"/>
  <c r="M3402" i="24"/>
  <c r="M3401" i="24"/>
  <c r="M3400" i="24"/>
  <c r="M3399" i="24"/>
  <c r="M3398" i="24"/>
  <c r="M3397" i="24"/>
  <c r="M3396" i="24"/>
  <c r="M3395" i="24"/>
  <c r="M3394" i="24"/>
  <c r="M3393" i="24"/>
  <c r="M3392" i="24"/>
  <c r="M3391" i="24"/>
  <c r="M3390" i="24"/>
  <c r="M3389" i="24"/>
  <c r="M3388" i="24"/>
  <c r="M3387" i="24"/>
  <c r="M3386" i="24"/>
  <c r="M3385" i="24"/>
  <c r="M3384" i="24"/>
  <c r="M3383" i="24"/>
  <c r="M3382" i="24"/>
  <c r="M3381" i="24"/>
  <c r="M3380" i="24"/>
  <c r="M3379" i="24"/>
  <c r="M3378" i="24"/>
  <c r="M3377" i="24"/>
  <c r="M3376" i="24"/>
  <c r="M3375" i="24"/>
  <c r="M3374" i="24"/>
  <c r="M3373" i="24"/>
  <c r="M3372" i="24"/>
  <c r="M3371" i="24"/>
  <c r="M3370" i="24"/>
  <c r="M3369" i="24"/>
  <c r="M3368" i="24"/>
  <c r="M3367" i="24"/>
  <c r="M3366" i="24"/>
  <c r="M3365" i="24"/>
  <c r="M3364" i="24"/>
  <c r="M3363" i="24"/>
  <c r="M3362" i="24"/>
  <c r="M3361" i="24"/>
  <c r="M3360" i="24"/>
  <c r="M3359" i="24"/>
  <c r="M3358" i="24"/>
  <c r="M3357" i="24"/>
  <c r="M3356" i="24"/>
  <c r="M3355" i="24"/>
  <c r="M3354" i="24"/>
  <c r="M3353" i="24"/>
  <c r="M3352" i="24"/>
  <c r="M3351" i="24"/>
  <c r="M3350" i="24"/>
  <c r="M3349" i="24"/>
  <c r="M3348" i="24"/>
  <c r="M3347" i="24"/>
  <c r="M3346" i="24"/>
  <c r="M3345" i="24"/>
  <c r="M3344" i="24"/>
  <c r="M3343" i="24"/>
  <c r="M3342" i="24"/>
  <c r="M3341" i="24"/>
  <c r="M3340" i="24"/>
  <c r="M3339" i="24"/>
  <c r="M3338" i="24"/>
  <c r="M3337" i="24"/>
  <c r="M3336" i="24"/>
  <c r="M3335" i="24"/>
  <c r="M3334" i="24"/>
  <c r="M3333" i="24"/>
  <c r="M3332" i="24"/>
  <c r="M3331" i="24"/>
  <c r="M3330" i="24"/>
  <c r="M3329" i="24"/>
  <c r="M3328" i="24"/>
  <c r="M3327" i="24"/>
  <c r="M3326" i="24"/>
  <c r="M3325" i="24"/>
  <c r="M3324" i="24"/>
  <c r="M3323" i="24"/>
  <c r="M3322" i="24"/>
  <c r="M3321" i="24"/>
  <c r="M3320" i="24"/>
  <c r="M3319" i="24"/>
  <c r="M3318" i="24"/>
  <c r="M3317" i="24"/>
  <c r="M3316" i="24"/>
  <c r="M3315" i="24"/>
  <c r="M3314" i="24"/>
  <c r="M3313" i="24"/>
  <c r="M3312" i="24"/>
  <c r="M3311" i="24"/>
  <c r="M3310" i="24"/>
  <c r="M3309" i="24"/>
  <c r="M3308" i="24"/>
  <c r="M3307" i="24"/>
  <c r="M3306" i="24"/>
  <c r="M3305" i="24"/>
  <c r="M3304" i="24"/>
  <c r="M3303" i="24"/>
  <c r="M3302" i="24"/>
  <c r="M3301" i="24"/>
  <c r="M3300" i="24"/>
  <c r="M3299" i="24"/>
  <c r="M3298" i="24"/>
  <c r="M3297" i="24"/>
  <c r="M3296" i="24"/>
  <c r="M3295" i="24"/>
  <c r="M3294" i="24"/>
  <c r="M3293" i="24"/>
  <c r="M3292" i="24"/>
  <c r="M3291" i="24"/>
  <c r="M3290" i="24"/>
  <c r="M3289" i="24"/>
  <c r="M3288" i="24"/>
  <c r="M3287" i="24"/>
  <c r="M3286" i="24"/>
  <c r="M3285" i="24"/>
  <c r="M3284" i="24"/>
  <c r="M3283" i="24"/>
  <c r="M3282" i="24"/>
  <c r="M3281" i="24"/>
  <c r="M3280" i="24"/>
  <c r="M3279" i="24"/>
  <c r="M3278" i="24"/>
  <c r="M3277" i="24"/>
  <c r="M3276" i="24"/>
  <c r="M3275" i="24"/>
  <c r="M3274" i="24"/>
  <c r="M3273" i="24"/>
  <c r="M3272" i="24"/>
  <c r="M3271" i="24"/>
  <c r="M3270" i="24"/>
  <c r="M3269" i="24"/>
  <c r="M3268" i="24"/>
  <c r="M3267" i="24"/>
  <c r="M3266" i="24"/>
  <c r="M3265" i="24"/>
  <c r="M3264" i="24"/>
  <c r="M3263" i="24"/>
  <c r="M3262" i="24"/>
  <c r="M3261" i="24"/>
  <c r="M3260" i="24"/>
  <c r="M3259" i="24"/>
  <c r="M3258" i="24"/>
  <c r="M3257" i="24"/>
  <c r="M3256" i="24"/>
  <c r="M3255" i="24"/>
  <c r="M3254" i="24"/>
  <c r="M3253" i="24"/>
  <c r="M3252" i="24"/>
  <c r="M3251" i="24"/>
  <c r="M3250" i="24"/>
  <c r="M3249" i="24"/>
  <c r="M3248" i="24"/>
  <c r="M3247" i="24"/>
  <c r="M3246" i="24"/>
  <c r="M3245" i="24"/>
  <c r="M3244" i="24"/>
  <c r="M3243" i="24"/>
  <c r="M3242" i="24"/>
  <c r="M3241" i="24"/>
  <c r="M3240" i="24"/>
  <c r="M3239" i="24"/>
  <c r="M3238" i="24"/>
  <c r="M3237" i="24"/>
  <c r="M3236" i="24"/>
  <c r="M3235" i="24"/>
  <c r="M3234" i="24"/>
  <c r="M3233" i="24"/>
  <c r="M3232" i="24"/>
  <c r="M3231" i="24"/>
  <c r="M3230" i="24"/>
  <c r="M3229" i="24"/>
  <c r="M3228" i="24"/>
  <c r="M3227" i="24"/>
  <c r="M3226" i="24"/>
  <c r="M3225" i="24"/>
  <c r="M3224" i="24"/>
  <c r="M3223" i="24"/>
  <c r="M3222" i="24"/>
  <c r="M3221" i="24"/>
  <c r="M3220" i="24"/>
  <c r="M3219" i="24"/>
  <c r="M3218" i="24"/>
  <c r="M3217" i="24"/>
  <c r="M3216" i="24"/>
  <c r="M3215" i="24"/>
  <c r="M3214" i="24"/>
  <c r="M3213" i="24"/>
  <c r="M3212" i="24"/>
  <c r="M3211" i="24"/>
  <c r="M3210" i="24"/>
  <c r="M3209" i="24"/>
  <c r="M3208" i="24"/>
  <c r="M3207" i="24"/>
  <c r="M3206" i="24"/>
  <c r="M3205" i="24"/>
  <c r="M3204" i="24"/>
  <c r="M3203" i="24"/>
  <c r="M3202" i="24"/>
  <c r="M3201" i="24"/>
  <c r="M3200" i="24"/>
  <c r="M3199" i="24"/>
  <c r="M3198" i="24"/>
  <c r="M3197" i="24"/>
  <c r="M3196" i="24"/>
  <c r="M3195" i="24"/>
  <c r="M3194" i="24"/>
  <c r="M3193" i="24"/>
  <c r="M3192" i="24"/>
  <c r="M3191" i="24"/>
  <c r="M3190" i="24"/>
  <c r="M3189" i="24"/>
  <c r="M3188" i="24"/>
  <c r="M3187" i="24"/>
  <c r="M3186" i="24"/>
  <c r="M3185" i="24"/>
  <c r="M3184" i="24"/>
  <c r="M3183" i="24"/>
  <c r="M3182" i="24"/>
  <c r="M3181" i="24"/>
  <c r="M3180" i="24"/>
  <c r="M3179" i="24"/>
  <c r="M3178" i="24"/>
  <c r="M3177" i="24"/>
  <c r="M3176" i="24"/>
  <c r="M3175" i="24"/>
  <c r="M3174" i="24"/>
  <c r="M3173" i="24"/>
  <c r="M3172" i="24"/>
  <c r="M3171" i="24"/>
  <c r="M3170" i="24"/>
  <c r="M3169" i="24"/>
  <c r="M3168" i="24"/>
  <c r="M3167" i="24"/>
  <c r="M3166" i="24"/>
  <c r="M3165" i="24"/>
  <c r="M3164" i="24"/>
  <c r="M3163" i="24"/>
  <c r="M3162" i="24"/>
  <c r="M3161" i="24"/>
  <c r="M3160" i="24"/>
  <c r="M3159" i="24"/>
  <c r="M3158" i="24"/>
  <c r="M3157" i="24"/>
  <c r="M3156" i="24"/>
  <c r="M3155" i="24"/>
  <c r="M3154" i="24"/>
  <c r="M3153" i="24"/>
  <c r="M3152" i="24"/>
  <c r="M3151" i="24"/>
  <c r="M3150" i="24"/>
  <c r="M3149" i="24"/>
  <c r="M3148" i="24"/>
  <c r="M3147" i="24"/>
  <c r="M3146" i="24"/>
  <c r="M3145" i="24"/>
  <c r="M3144" i="24"/>
  <c r="M3143" i="24"/>
  <c r="M3142" i="24"/>
  <c r="M3141" i="24"/>
  <c r="M3140" i="24"/>
  <c r="M3139" i="24"/>
  <c r="M3138" i="24"/>
  <c r="M3137" i="24"/>
  <c r="M3136" i="24"/>
  <c r="M3135" i="24"/>
  <c r="M3134" i="24"/>
  <c r="M3133" i="24"/>
  <c r="M3132" i="24"/>
  <c r="M3131" i="24"/>
  <c r="M3130" i="24"/>
  <c r="M3129" i="24"/>
  <c r="M3128" i="24"/>
  <c r="M3127" i="24"/>
  <c r="M3126" i="24"/>
  <c r="M3125" i="24"/>
  <c r="M3124" i="24"/>
  <c r="M3123" i="24"/>
  <c r="M3122" i="24"/>
  <c r="M3121" i="24"/>
  <c r="M3120" i="24"/>
  <c r="M3119" i="24"/>
  <c r="M3118" i="24"/>
  <c r="M3117" i="24"/>
  <c r="M3116" i="24"/>
  <c r="M3115" i="24"/>
  <c r="M3114" i="24"/>
  <c r="M3113" i="24"/>
  <c r="M3112" i="24"/>
  <c r="M3111" i="24"/>
  <c r="M3110" i="24"/>
  <c r="M3109" i="24"/>
  <c r="M3108" i="24"/>
  <c r="M3107" i="24"/>
  <c r="M3106" i="24"/>
  <c r="M3105" i="24"/>
  <c r="M3104" i="24"/>
  <c r="M3103" i="24"/>
  <c r="M3102" i="24"/>
  <c r="M3101" i="24"/>
  <c r="M3100" i="24"/>
  <c r="M3099" i="24"/>
  <c r="M3098" i="24"/>
  <c r="M3097" i="24"/>
  <c r="M3096" i="24"/>
  <c r="M3095" i="24"/>
  <c r="M3094" i="24"/>
  <c r="M3093" i="24"/>
  <c r="M3092" i="24"/>
  <c r="M3091" i="24"/>
  <c r="M3090" i="24"/>
  <c r="M3089" i="24"/>
  <c r="M3088" i="24"/>
  <c r="M3087" i="24"/>
  <c r="M3086" i="24"/>
  <c r="M3085" i="24"/>
  <c r="M3084" i="24"/>
  <c r="M3083" i="24"/>
  <c r="M3082" i="24"/>
  <c r="M3081" i="24"/>
  <c r="M3080" i="24"/>
  <c r="M3079" i="24"/>
  <c r="M3078" i="24"/>
  <c r="M3077" i="24"/>
  <c r="M3076" i="24"/>
  <c r="M3075" i="24"/>
  <c r="M3074" i="24"/>
  <c r="M3073" i="24"/>
  <c r="M3072" i="24"/>
  <c r="M3071" i="24"/>
  <c r="M3070" i="24"/>
  <c r="M3069" i="24"/>
  <c r="M3068" i="24"/>
  <c r="M3067" i="24"/>
  <c r="M3066" i="24"/>
  <c r="M3065" i="24"/>
  <c r="M3064" i="24"/>
  <c r="M3063" i="24"/>
  <c r="M3062" i="24"/>
  <c r="M3061" i="24"/>
  <c r="M3060" i="24"/>
  <c r="M3059" i="24"/>
  <c r="M3058" i="24"/>
  <c r="M3057" i="24"/>
  <c r="M3056" i="24"/>
  <c r="M3055" i="24"/>
  <c r="M3054" i="24"/>
  <c r="M3053" i="24"/>
  <c r="M3052" i="24"/>
  <c r="M3051" i="24"/>
  <c r="M3050" i="24"/>
  <c r="M3049" i="24"/>
  <c r="M3048" i="24"/>
  <c r="M3047" i="24"/>
  <c r="M3046" i="24"/>
  <c r="M3045" i="24"/>
  <c r="M3044" i="24"/>
  <c r="M3043" i="24"/>
  <c r="M3042" i="24"/>
  <c r="M3041" i="24"/>
  <c r="M3040" i="24"/>
  <c r="M3039" i="24"/>
  <c r="M3038" i="24"/>
  <c r="M3037" i="24"/>
  <c r="M3036" i="24"/>
  <c r="M3035" i="24"/>
  <c r="M3034" i="24"/>
  <c r="M3033" i="24"/>
  <c r="M3032" i="24"/>
  <c r="M3031" i="24"/>
  <c r="M3030" i="24"/>
  <c r="M3029" i="24"/>
  <c r="M3028" i="24"/>
  <c r="M3027" i="24"/>
  <c r="M3026" i="24"/>
  <c r="M3025" i="24"/>
  <c r="M3024" i="24"/>
  <c r="M3023" i="24"/>
  <c r="M3022" i="24"/>
  <c r="M3021" i="24"/>
  <c r="M3020" i="24"/>
  <c r="M3019" i="24"/>
  <c r="M3018" i="24"/>
  <c r="M3017" i="24"/>
  <c r="M3016" i="24"/>
  <c r="M3015" i="24"/>
  <c r="M3014" i="24"/>
  <c r="M3013" i="24"/>
  <c r="M3012" i="24"/>
  <c r="M3011" i="24"/>
  <c r="M3010" i="24"/>
  <c r="M3009" i="24"/>
  <c r="M3008" i="24"/>
  <c r="M3007" i="24"/>
  <c r="M3006" i="24"/>
  <c r="M3005" i="24"/>
  <c r="M3004" i="24"/>
  <c r="M3003" i="24"/>
  <c r="M3002" i="24"/>
  <c r="M3001" i="24"/>
  <c r="M3000" i="24"/>
  <c r="M2999" i="24"/>
  <c r="M2998" i="24"/>
  <c r="M2997" i="24"/>
  <c r="M2996" i="24"/>
  <c r="M2995" i="24"/>
  <c r="M2994" i="24"/>
  <c r="M2993" i="24"/>
  <c r="M2992" i="24"/>
  <c r="M2991" i="24"/>
  <c r="M2990" i="24"/>
  <c r="M2989" i="24"/>
  <c r="M2988" i="24"/>
  <c r="M2987" i="24"/>
  <c r="M2986" i="24"/>
  <c r="M2985" i="24"/>
  <c r="M2984" i="24"/>
  <c r="M2983" i="24"/>
  <c r="M2982" i="24"/>
  <c r="M2981" i="24"/>
  <c r="M2980" i="24"/>
  <c r="M2979" i="24"/>
  <c r="M2978" i="24"/>
  <c r="M2977" i="24"/>
  <c r="M2976" i="24"/>
  <c r="M2975" i="24"/>
  <c r="M2974" i="24"/>
  <c r="M2973" i="24"/>
  <c r="M2972" i="24"/>
  <c r="M2971" i="24"/>
  <c r="M2970" i="24"/>
  <c r="M2969" i="24"/>
  <c r="M2968" i="24"/>
  <c r="M2967" i="24"/>
  <c r="M2966" i="24"/>
  <c r="M2965" i="24"/>
  <c r="M2964" i="24"/>
  <c r="M2963" i="24"/>
  <c r="M2962" i="24"/>
  <c r="M2961" i="24"/>
  <c r="M2960" i="24"/>
  <c r="M2959" i="24"/>
  <c r="M2958" i="24"/>
  <c r="M2957" i="24"/>
  <c r="M2956" i="24"/>
  <c r="M2955" i="24"/>
  <c r="M2954" i="24"/>
  <c r="M2953" i="24"/>
  <c r="M2952" i="24"/>
  <c r="M2951" i="24"/>
  <c r="M2950" i="24"/>
  <c r="M2949" i="24"/>
  <c r="M2948" i="24"/>
  <c r="M2947" i="24"/>
  <c r="M2946" i="24"/>
  <c r="M2945" i="24"/>
  <c r="M2944" i="24"/>
  <c r="M2943" i="24"/>
  <c r="M2942" i="24"/>
  <c r="M2941" i="24"/>
  <c r="M2940" i="24"/>
  <c r="M2939" i="24"/>
  <c r="M2938" i="24"/>
  <c r="M2937" i="24"/>
  <c r="M2936" i="24"/>
  <c r="M2935" i="24"/>
  <c r="M2934" i="24"/>
  <c r="M2933" i="24"/>
  <c r="M2932" i="24"/>
  <c r="M2931" i="24"/>
  <c r="M2930" i="24"/>
  <c r="M2929" i="24"/>
  <c r="M2928" i="24"/>
  <c r="M2927" i="24"/>
  <c r="M2926" i="24"/>
  <c r="M2925" i="24"/>
  <c r="M2924" i="24"/>
  <c r="M2923" i="24"/>
  <c r="M2922" i="24"/>
  <c r="M2921" i="24"/>
  <c r="M2920" i="24"/>
  <c r="M2919" i="24"/>
  <c r="M2918" i="24"/>
  <c r="M2917" i="24"/>
  <c r="M2916" i="24"/>
  <c r="M2915" i="24"/>
  <c r="M2914" i="24"/>
  <c r="M2913" i="24"/>
  <c r="M2912" i="24"/>
  <c r="M2911" i="24"/>
  <c r="M2910" i="24"/>
  <c r="M2909" i="24"/>
  <c r="M2908" i="24"/>
  <c r="M2907" i="24"/>
  <c r="M2906" i="24"/>
  <c r="M2905" i="24"/>
  <c r="M2904" i="24"/>
  <c r="M2903" i="24"/>
  <c r="M2902" i="24"/>
  <c r="M2901" i="24"/>
  <c r="M2900" i="24"/>
  <c r="M2899" i="24"/>
  <c r="M2898" i="24"/>
  <c r="M2897" i="24"/>
  <c r="M2896" i="24"/>
  <c r="M2895" i="24"/>
  <c r="M2894" i="24"/>
  <c r="M2893" i="24"/>
  <c r="M2892" i="24"/>
  <c r="M2891" i="24"/>
  <c r="M2890" i="24"/>
  <c r="M2889" i="24"/>
  <c r="M2888" i="24"/>
  <c r="M2887" i="24"/>
  <c r="M2886" i="24"/>
  <c r="M2885" i="24"/>
  <c r="M2884" i="24"/>
  <c r="M2883" i="24"/>
  <c r="M2882" i="24"/>
  <c r="M2881" i="24"/>
  <c r="M2880" i="24"/>
  <c r="M2879" i="24"/>
  <c r="M2878" i="24"/>
  <c r="M2877" i="24"/>
  <c r="M2876" i="24"/>
  <c r="M2875" i="24"/>
  <c r="M2874" i="24"/>
  <c r="M2873" i="24"/>
  <c r="M2872" i="24"/>
  <c r="M2871" i="24"/>
  <c r="M2870" i="24"/>
  <c r="M2869" i="24"/>
  <c r="M2868" i="24"/>
  <c r="M2867" i="24"/>
  <c r="M2866" i="24"/>
  <c r="M2865" i="24"/>
  <c r="M2864" i="24"/>
  <c r="M2863" i="24"/>
  <c r="M2862" i="24"/>
  <c r="M2861" i="24"/>
  <c r="M2860" i="24"/>
  <c r="M2859" i="24"/>
  <c r="M2858" i="24"/>
  <c r="M2857" i="24"/>
  <c r="M2856" i="24"/>
  <c r="M2855" i="24"/>
  <c r="M2854" i="24"/>
  <c r="M2853" i="24"/>
  <c r="M2852" i="24"/>
  <c r="M2851" i="24"/>
  <c r="M2850" i="24"/>
  <c r="M2849" i="24"/>
  <c r="M2848" i="24"/>
  <c r="M2847" i="24"/>
  <c r="M2846" i="24"/>
  <c r="M2845" i="24"/>
  <c r="M2844" i="24"/>
  <c r="M2843" i="24"/>
  <c r="M2842" i="24"/>
  <c r="M2841" i="24"/>
  <c r="M2840" i="24"/>
  <c r="M2839" i="24"/>
  <c r="M2838" i="24"/>
  <c r="M2837" i="24"/>
  <c r="M2836" i="24"/>
  <c r="M2835" i="24"/>
  <c r="M2834" i="24"/>
  <c r="M2833" i="24"/>
  <c r="M2832" i="24"/>
  <c r="M2831" i="24"/>
  <c r="M2830" i="24"/>
  <c r="M2829" i="24"/>
  <c r="M2828" i="24"/>
  <c r="M2827" i="24"/>
  <c r="M2826" i="24"/>
  <c r="M2825" i="24"/>
  <c r="M2824" i="24"/>
  <c r="M2823" i="24"/>
  <c r="M2822" i="24"/>
  <c r="M2821" i="24"/>
  <c r="M2820" i="24"/>
  <c r="M2819" i="24"/>
  <c r="M2818" i="24"/>
  <c r="M2817" i="24"/>
  <c r="M2816" i="24"/>
  <c r="M2815" i="24"/>
  <c r="M2814" i="24"/>
  <c r="M2813" i="24"/>
  <c r="M2812" i="24"/>
  <c r="M2811" i="24"/>
  <c r="M2810" i="24"/>
  <c r="M2809" i="24"/>
  <c r="M2808" i="24"/>
  <c r="M2807" i="24"/>
  <c r="M2806" i="24"/>
  <c r="M2805" i="24"/>
  <c r="M2804" i="24"/>
  <c r="M2803" i="24"/>
  <c r="M2802" i="24"/>
  <c r="M2801" i="24"/>
  <c r="M2800" i="24"/>
  <c r="M2799" i="24"/>
  <c r="M2798" i="24"/>
  <c r="M2797" i="24"/>
  <c r="M2796" i="24"/>
  <c r="M2795" i="24"/>
  <c r="M2794" i="24"/>
  <c r="M2793" i="24"/>
  <c r="M2792" i="24"/>
  <c r="M2791" i="24"/>
  <c r="M2790" i="24"/>
  <c r="M2789" i="24"/>
  <c r="M2788" i="24"/>
  <c r="M2787" i="24"/>
  <c r="M2786" i="24"/>
  <c r="M2785" i="24"/>
  <c r="M2784" i="24"/>
  <c r="M2783" i="24"/>
  <c r="M2782" i="24"/>
  <c r="M2781" i="24"/>
  <c r="M2780" i="24"/>
  <c r="M2779" i="24"/>
  <c r="M2778" i="24"/>
  <c r="M2777" i="24"/>
  <c r="M2776" i="24"/>
  <c r="M2775" i="24"/>
  <c r="M2774" i="24"/>
  <c r="M2773" i="24"/>
  <c r="M2772" i="24"/>
  <c r="M2771" i="24"/>
  <c r="M2770" i="24"/>
  <c r="M2769" i="24"/>
  <c r="M2768" i="24"/>
  <c r="M2767" i="24"/>
  <c r="M2766" i="24"/>
  <c r="M2765" i="24"/>
  <c r="M2764" i="24"/>
  <c r="M2763" i="24"/>
  <c r="M2762" i="24"/>
  <c r="M2761" i="24"/>
  <c r="M2760" i="24"/>
  <c r="M2759" i="24"/>
  <c r="M2758" i="24"/>
  <c r="M2757" i="24"/>
  <c r="M2756" i="24"/>
  <c r="M2755" i="24"/>
  <c r="M2754" i="24"/>
  <c r="M2753" i="24"/>
  <c r="M2752" i="24"/>
  <c r="M2751" i="24"/>
  <c r="M2750" i="24"/>
  <c r="M2749" i="24"/>
  <c r="M2748" i="24"/>
  <c r="M2747" i="24"/>
  <c r="M2746" i="24"/>
  <c r="M2745" i="24"/>
  <c r="M2744" i="24"/>
  <c r="M2743" i="24"/>
  <c r="M2742" i="24"/>
  <c r="M2741" i="24"/>
  <c r="M2740" i="24"/>
  <c r="M2739" i="24"/>
  <c r="M2738" i="24"/>
  <c r="M2737" i="24"/>
  <c r="M2736" i="24"/>
  <c r="M2735" i="24"/>
  <c r="M2734" i="24"/>
  <c r="M2733" i="24"/>
  <c r="M2732" i="24"/>
  <c r="M2731" i="24"/>
  <c r="M2730" i="24"/>
  <c r="M2729" i="24"/>
  <c r="M2728" i="24"/>
  <c r="M2727" i="24"/>
  <c r="M2726" i="24"/>
  <c r="M2725" i="24"/>
  <c r="M2724" i="24"/>
  <c r="M2723" i="24"/>
  <c r="M2722" i="24"/>
  <c r="M2721" i="24"/>
  <c r="M2720" i="24"/>
  <c r="M2719" i="24"/>
  <c r="M2718" i="24"/>
  <c r="M2717" i="24"/>
  <c r="M2716" i="24"/>
  <c r="M2715" i="24"/>
  <c r="M2714" i="24"/>
  <c r="M2713" i="24"/>
  <c r="M2712" i="24"/>
  <c r="M2711" i="24"/>
  <c r="M2710" i="24"/>
  <c r="M2709" i="24"/>
  <c r="M2708" i="24"/>
  <c r="M2707" i="24"/>
  <c r="M2706" i="24"/>
  <c r="M2705" i="24"/>
  <c r="M2704" i="24"/>
  <c r="M2703" i="24"/>
  <c r="M2702" i="24"/>
  <c r="M2701" i="24"/>
  <c r="M2700" i="24"/>
  <c r="M2699" i="24"/>
  <c r="M2698" i="24"/>
  <c r="M2697" i="24"/>
  <c r="M2696" i="24"/>
  <c r="M2695" i="24"/>
  <c r="M2694" i="24"/>
  <c r="M2693" i="24"/>
  <c r="M2692" i="24"/>
  <c r="M2691" i="24"/>
  <c r="M2690" i="24"/>
  <c r="M2689" i="24"/>
  <c r="M2688" i="24"/>
  <c r="M2687" i="24"/>
  <c r="M2686" i="24"/>
  <c r="M2685" i="24"/>
  <c r="M2684" i="24"/>
  <c r="M2683" i="24"/>
  <c r="M2682" i="24"/>
  <c r="M2681" i="24"/>
  <c r="M2680" i="24"/>
  <c r="M2679" i="24"/>
  <c r="M2678" i="24"/>
  <c r="M2677" i="24"/>
  <c r="M2676" i="24"/>
  <c r="M2675" i="24"/>
  <c r="M2674" i="24"/>
  <c r="M2673" i="24"/>
  <c r="M2672" i="24"/>
  <c r="M2671" i="24"/>
  <c r="M2670" i="24"/>
  <c r="M2669" i="24"/>
  <c r="M2668" i="24"/>
  <c r="M2667" i="24"/>
  <c r="M2666" i="24"/>
  <c r="M2665" i="24"/>
  <c r="M2664" i="24"/>
  <c r="M2663" i="24"/>
  <c r="M2662" i="24"/>
  <c r="M2661" i="24"/>
  <c r="M2660" i="24"/>
  <c r="M2659" i="24"/>
  <c r="M2658" i="24"/>
  <c r="M2657" i="24"/>
  <c r="M2656" i="24"/>
  <c r="M2655" i="24"/>
  <c r="M2654" i="24"/>
  <c r="M2653" i="24"/>
  <c r="M2652" i="24"/>
  <c r="M2651" i="24"/>
  <c r="M2650" i="24"/>
  <c r="M2649" i="24"/>
  <c r="M2648" i="24"/>
  <c r="M2647" i="24"/>
  <c r="M2646" i="24"/>
  <c r="M2645" i="24"/>
  <c r="M2644" i="24"/>
  <c r="M2643" i="24"/>
  <c r="M2642" i="24"/>
  <c r="M2641" i="24"/>
  <c r="M2640" i="24"/>
  <c r="M2639" i="24"/>
  <c r="M2638" i="24"/>
  <c r="M2637" i="24"/>
  <c r="M2636" i="24"/>
  <c r="M2635" i="24"/>
  <c r="M2634" i="24"/>
  <c r="M2633" i="24"/>
  <c r="M2632" i="24"/>
  <c r="M2631" i="24"/>
  <c r="M2630" i="24"/>
  <c r="M2629" i="24"/>
  <c r="M2628" i="24"/>
  <c r="M2627" i="24"/>
  <c r="M2626" i="24"/>
  <c r="M2625" i="24"/>
  <c r="M2624" i="24"/>
  <c r="M2623" i="24"/>
  <c r="M2622" i="24"/>
  <c r="M2621" i="24"/>
  <c r="M2620" i="24"/>
  <c r="M2619" i="24"/>
  <c r="M2618" i="24"/>
  <c r="M2617" i="24"/>
  <c r="M2616" i="24"/>
  <c r="M2615" i="24"/>
  <c r="M2614" i="24"/>
  <c r="M2613" i="24"/>
  <c r="M2612" i="24"/>
  <c r="M2611" i="24"/>
  <c r="M2610" i="24"/>
  <c r="M2609" i="24"/>
  <c r="M2608" i="24"/>
  <c r="M2607" i="24"/>
  <c r="M2606" i="24"/>
  <c r="M2605" i="24"/>
  <c r="M2604" i="24"/>
  <c r="M2603" i="24"/>
  <c r="M2602" i="24"/>
  <c r="M2601" i="24"/>
  <c r="M2600" i="24"/>
  <c r="M2599" i="24"/>
  <c r="M2598" i="24"/>
  <c r="M2597" i="24"/>
  <c r="M2596" i="24"/>
  <c r="M2595" i="24"/>
  <c r="M2594" i="24"/>
  <c r="M2593" i="24"/>
  <c r="M2592" i="24"/>
  <c r="M2591" i="24"/>
  <c r="M2590" i="24"/>
  <c r="M2589" i="24"/>
  <c r="M2588" i="24"/>
  <c r="M2587" i="24"/>
  <c r="M2586" i="24"/>
  <c r="M2585" i="24"/>
  <c r="M2584" i="24"/>
  <c r="M2583" i="24"/>
  <c r="M2582" i="24"/>
  <c r="M2581" i="24"/>
  <c r="M2580" i="24"/>
  <c r="M2579" i="24"/>
  <c r="M2578" i="24"/>
  <c r="M2577" i="24"/>
  <c r="M2576" i="24"/>
  <c r="M2575" i="24"/>
  <c r="M2574" i="24"/>
  <c r="M2573" i="24"/>
  <c r="M2572" i="24"/>
  <c r="M2571" i="24"/>
  <c r="M2570" i="24"/>
  <c r="M2569" i="24"/>
  <c r="M2568" i="24"/>
  <c r="M2567" i="24"/>
  <c r="M2566" i="24"/>
  <c r="M2565" i="24"/>
  <c r="M2564" i="24"/>
  <c r="M2563" i="24"/>
  <c r="M2562" i="24"/>
  <c r="M2561" i="24"/>
  <c r="M2560" i="24"/>
  <c r="M2559" i="24"/>
  <c r="M2558" i="24"/>
  <c r="M2557" i="24"/>
  <c r="M2556" i="24"/>
  <c r="M2555" i="24"/>
  <c r="M2554" i="24"/>
  <c r="M2553" i="24"/>
  <c r="M2552" i="24"/>
  <c r="M2551" i="24"/>
  <c r="M2550" i="24"/>
  <c r="M2549" i="24"/>
  <c r="M2548" i="24"/>
  <c r="M2547" i="24"/>
  <c r="M2546" i="24"/>
  <c r="M2545" i="24"/>
  <c r="M2544" i="24"/>
  <c r="M2543" i="24"/>
  <c r="M2542" i="24"/>
  <c r="M2541" i="24"/>
  <c r="M2540" i="24"/>
  <c r="M2539" i="24"/>
  <c r="M2538" i="24"/>
  <c r="M2537" i="24"/>
  <c r="M2536" i="24"/>
  <c r="M2535" i="24"/>
  <c r="M2534" i="24"/>
  <c r="M2533" i="24"/>
  <c r="M2532" i="24"/>
  <c r="M2531" i="24"/>
  <c r="M2530" i="24"/>
  <c r="M2529" i="24"/>
  <c r="M2528" i="24"/>
  <c r="M2527" i="24"/>
  <c r="M2526" i="24"/>
  <c r="M2525" i="24"/>
  <c r="M2524" i="24"/>
  <c r="M2523" i="24"/>
  <c r="M2522" i="24"/>
  <c r="M2521" i="24"/>
  <c r="M2520" i="24"/>
  <c r="M2519" i="24"/>
  <c r="M2518" i="24"/>
  <c r="M2517" i="24"/>
  <c r="M2516" i="24"/>
  <c r="M2515" i="24"/>
  <c r="M2514" i="24"/>
  <c r="M2513" i="24"/>
  <c r="M2512" i="24"/>
  <c r="M2511" i="24"/>
  <c r="M2510" i="24"/>
  <c r="M2509" i="24"/>
  <c r="M2508" i="24"/>
  <c r="M2507" i="24"/>
  <c r="M2506" i="24"/>
  <c r="M2505" i="24"/>
  <c r="M2504" i="24"/>
  <c r="M2503" i="24"/>
  <c r="M2502" i="24"/>
  <c r="M2501" i="24"/>
  <c r="M2500" i="24"/>
  <c r="M2499" i="24"/>
  <c r="M2498" i="24"/>
  <c r="M2497" i="24"/>
  <c r="M2496" i="24"/>
  <c r="M2495" i="24"/>
  <c r="M2494" i="24"/>
  <c r="M2493" i="24"/>
  <c r="M2492" i="24"/>
  <c r="M2491" i="24"/>
  <c r="M2490" i="24"/>
  <c r="M2489" i="24"/>
  <c r="M2488" i="24"/>
  <c r="M2487" i="24"/>
  <c r="M2486" i="24"/>
  <c r="M2485" i="24"/>
  <c r="M2484" i="24"/>
  <c r="M2483" i="24"/>
  <c r="M2482" i="24"/>
  <c r="M2481" i="24"/>
  <c r="M2480" i="24"/>
  <c r="M2479" i="24"/>
  <c r="M2478" i="24"/>
  <c r="M2477" i="24"/>
  <c r="M2476" i="24"/>
  <c r="M2475" i="24"/>
  <c r="M2474" i="24"/>
  <c r="M2473" i="24"/>
  <c r="M2472" i="24"/>
  <c r="M2471" i="24"/>
  <c r="M2470" i="24"/>
  <c r="M2469" i="24"/>
  <c r="M2468" i="24"/>
  <c r="M2467" i="24"/>
  <c r="M2466" i="24"/>
  <c r="M2465" i="24"/>
  <c r="M2464" i="24"/>
  <c r="M2463" i="24"/>
  <c r="M2462" i="24"/>
  <c r="M2461" i="24"/>
  <c r="M2460" i="24"/>
  <c r="M2459" i="24"/>
  <c r="M2458" i="24"/>
  <c r="M2457" i="24"/>
  <c r="M2456" i="24"/>
  <c r="M2455" i="24"/>
  <c r="M2454" i="24"/>
  <c r="M2453" i="24"/>
  <c r="M2452" i="24"/>
  <c r="M2451" i="24"/>
  <c r="M2450" i="24"/>
  <c r="M2449" i="24"/>
  <c r="M2448" i="24"/>
  <c r="M2447" i="24"/>
  <c r="M2446" i="24"/>
  <c r="M2445" i="24"/>
  <c r="M2444" i="24"/>
  <c r="M2443" i="24"/>
  <c r="M2442" i="24"/>
  <c r="M2441" i="24"/>
  <c r="M2440" i="24"/>
  <c r="M2439" i="24"/>
  <c r="M2438" i="24"/>
  <c r="M2437" i="24"/>
  <c r="M2436" i="24"/>
  <c r="M2435" i="24"/>
  <c r="M2434" i="24"/>
  <c r="M2433" i="24"/>
  <c r="M2432" i="24"/>
  <c r="M2431" i="24"/>
  <c r="M2430" i="24"/>
  <c r="M2429" i="24"/>
  <c r="M2428" i="24"/>
  <c r="M2427" i="24"/>
  <c r="M2426" i="24"/>
  <c r="M2425" i="24"/>
  <c r="M2424" i="24"/>
  <c r="M2423" i="24"/>
  <c r="M2422" i="24"/>
  <c r="M2421" i="24"/>
  <c r="M2420" i="24"/>
  <c r="M2419" i="24"/>
  <c r="M2418" i="24"/>
  <c r="M2417" i="24"/>
  <c r="M2416" i="24"/>
  <c r="M2415" i="24"/>
  <c r="M2414" i="24"/>
  <c r="M2413" i="24"/>
  <c r="M2412" i="24"/>
  <c r="M2411" i="24"/>
  <c r="M2410" i="24"/>
  <c r="M2409" i="24"/>
  <c r="M2408" i="24"/>
  <c r="M2407" i="24"/>
  <c r="M2406" i="24"/>
  <c r="M2405" i="24"/>
  <c r="M2404" i="24"/>
  <c r="M2403" i="24"/>
  <c r="M2402" i="24"/>
  <c r="M2401" i="24"/>
  <c r="M2400" i="24"/>
  <c r="M2399" i="24"/>
  <c r="M2398" i="24"/>
  <c r="M2397" i="24"/>
  <c r="M2396" i="24"/>
  <c r="M2395" i="24"/>
  <c r="M2394" i="24"/>
  <c r="M2393" i="24"/>
  <c r="M2392" i="24"/>
  <c r="M2391" i="24"/>
  <c r="M2390" i="24"/>
  <c r="M2389" i="24"/>
  <c r="M2388" i="24"/>
  <c r="M2387" i="24"/>
  <c r="M2386" i="24"/>
  <c r="M2385" i="24"/>
  <c r="M2384" i="24"/>
  <c r="M2383" i="24"/>
  <c r="M2382" i="24"/>
  <c r="M2381" i="24"/>
  <c r="M2380" i="24"/>
  <c r="M2379" i="24"/>
  <c r="M2378" i="24"/>
  <c r="M2377" i="24"/>
  <c r="M2376" i="24"/>
  <c r="M2375" i="24"/>
  <c r="M2374" i="24"/>
  <c r="M2373" i="24"/>
  <c r="M2372" i="24"/>
  <c r="M2371" i="24"/>
  <c r="M2370" i="24"/>
  <c r="M2369" i="24"/>
  <c r="M2368" i="24"/>
  <c r="M2367" i="24"/>
  <c r="M2366" i="24"/>
  <c r="M2365" i="24"/>
  <c r="M2364" i="24"/>
  <c r="M2363" i="24"/>
  <c r="M2362" i="24"/>
  <c r="M2361" i="24"/>
  <c r="M2360" i="24"/>
  <c r="M2359" i="24"/>
  <c r="M2358" i="24"/>
  <c r="M2357" i="24"/>
  <c r="M2356" i="24"/>
  <c r="M2355" i="24"/>
  <c r="M2354" i="24"/>
  <c r="M2353" i="24"/>
  <c r="M2352" i="24"/>
  <c r="M2351" i="24"/>
  <c r="M2350" i="24"/>
  <c r="M2349" i="24"/>
  <c r="M2348" i="24"/>
  <c r="M2347" i="24"/>
  <c r="M2346" i="24"/>
  <c r="M2345" i="24"/>
  <c r="M2344" i="24"/>
  <c r="M2343" i="24"/>
  <c r="M2342" i="24"/>
  <c r="M2341" i="24"/>
  <c r="M2340" i="24"/>
  <c r="M2339" i="24"/>
  <c r="M2338" i="24"/>
  <c r="M2337" i="24"/>
  <c r="M2336" i="24"/>
  <c r="M2335" i="24"/>
  <c r="M2334" i="24"/>
  <c r="M2333" i="24"/>
  <c r="M2332" i="24"/>
  <c r="M2331" i="24"/>
  <c r="M2330" i="24"/>
  <c r="M2329" i="24"/>
  <c r="M2328" i="24"/>
  <c r="M2327" i="24"/>
  <c r="M2326" i="24"/>
  <c r="M2325" i="24"/>
  <c r="M2324" i="24"/>
  <c r="M2323" i="24"/>
  <c r="M2322" i="24"/>
  <c r="M2321" i="24"/>
  <c r="M2320" i="24"/>
  <c r="M2319" i="24"/>
  <c r="M2318" i="24"/>
  <c r="M2317" i="24"/>
  <c r="M2316" i="24"/>
  <c r="M2315" i="24"/>
  <c r="M2314" i="24"/>
  <c r="M2313" i="24"/>
  <c r="M2312" i="24"/>
  <c r="M2311" i="24"/>
  <c r="M2310" i="24"/>
  <c r="M2309" i="24"/>
  <c r="M2308" i="24"/>
  <c r="M2307" i="24"/>
  <c r="M2306" i="24"/>
  <c r="M2305" i="24"/>
  <c r="M2304" i="24"/>
  <c r="M2303" i="24"/>
  <c r="M2302" i="24"/>
  <c r="M2301" i="24"/>
  <c r="M2300" i="24"/>
  <c r="M2299" i="24"/>
  <c r="M2298" i="24"/>
  <c r="M2297" i="24"/>
  <c r="M2296" i="24"/>
  <c r="M2295" i="24"/>
  <c r="M2294" i="24"/>
  <c r="M2293" i="24"/>
  <c r="M2292" i="24"/>
  <c r="M2291" i="24"/>
  <c r="M2290" i="24"/>
  <c r="M2289" i="24"/>
  <c r="M2288" i="24"/>
  <c r="M2287" i="24"/>
  <c r="M2286" i="24"/>
  <c r="M2285" i="24"/>
  <c r="M2284" i="24"/>
  <c r="M2283" i="24"/>
  <c r="M2282" i="24"/>
  <c r="M2281" i="24"/>
  <c r="M2280" i="24"/>
  <c r="M2279" i="24"/>
  <c r="M2278" i="24"/>
  <c r="M2277" i="24"/>
  <c r="M2276" i="24"/>
  <c r="M2275" i="24"/>
  <c r="M2274" i="24"/>
  <c r="M2273" i="24"/>
  <c r="M2272" i="24"/>
  <c r="M2271" i="24"/>
  <c r="M2270" i="24"/>
  <c r="M2269" i="24"/>
  <c r="M2268" i="24"/>
  <c r="M2267" i="24"/>
  <c r="M2266" i="24"/>
  <c r="M2265" i="24"/>
  <c r="M2264" i="24"/>
  <c r="M2263" i="24"/>
  <c r="M2262" i="24"/>
  <c r="M2261" i="24"/>
  <c r="M2260" i="24"/>
  <c r="M2259" i="24"/>
  <c r="M2258" i="24"/>
  <c r="M2257" i="24"/>
  <c r="M2256" i="24"/>
  <c r="M2255" i="24"/>
  <c r="M2254" i="24"/>
  <c r="M2253" i="24"/>
  <c r="M2252" i="24"/>
  <c r="M2251" i="24"/>
  <c r="M2250" i="24"/>
  <c r="M2249" i="24"/>
  <c r="M2248" i="24"/>
  <c r="M2247" i="24"/>
  <c r="M2246" i="24"/>
  <c r="M2245" i="24"/>
  <c r="M2244" i="24"/>
  <c r="M2243" i="24"/>
  <c r="M2242" i="24"/>
  <c r="M2241" i="24"/>
  <c r="M2240" i="24"/>
  <c r="M2239" i="24"/>
  <c r="M2238" i="24"/>
  <c r="M2237" i="24"/>
  <c r="M2236" i="24"/>
  <c r="M2235" i="24"/>
  <c r="M2234" i="24"/>
  <c r="M2233" i="24"/>
  <c r="M2232" i="24"/>
  <c r="M2231" i="24"/>
  <c r="M2230" i="24"/>
  <c r="M2229" i="24"/>
  <c r="M2228" i="24"/>
  <c r="M2227" i="24"/>
  <c r="M2226" i="24"/>
  <c r="M2225" i="24"/>
  <c r="M2224" i="24"/>
  <c r="M2223" i="24"/>
  <c r="M2222" i="24"/>
  <c r="M2221" i="24"/>
  <c r="M2220" i="24"/>
  <c r="M2219" i="24"/>
  <c r="M2218" i="24"/>
  <c r="M2217" i="24"/>
  <c r="M2216" i="24"/>
  <c r="M2215" i="24"/>
  <c r="M2214" i="24"/>
  <c r="M2213" i="24"/>
  <c r="M2212" i="24"/>
  <c r="M2211" i="24"/>
  <c r="M2210" i="24"/>
  <c r="M2209" i="24"/>
  <c r="M2208" i="24"/>
  <c r="M2207" i="24"/>
  <c r="M2206" i="24"/>
  <c r="M2205" i="24"/>
  <c r="M2204" i="24"/>
  <c r="M2203" i="24"/>
  <c r="M2202" i="24"/>
  <c r="M2201" i="24"/>
  <c r="M2200" i="24"/>
  <c r="M2199" i="24"/>
  <c r="M2198" i="24"/>
  <c r="M2197" i="24"/>
  <c r="M2196" i="24"/>
  <c r="M2195" i="24"/>
  <c r="M2194" i="24"/>
  <c r="M2193" i="24"/>
  <c r="M2192" i="24"/>
  <c r="M2191" i="24"/>
  <c r="M2190" i="24"/>
  <c r="M2189" i="24"/>
  <c r="M2188" i="24"/>
  <c r="M2187" i="24"/>
  <c r="M2186" i="24"/>
  <c r="M2185" i="24"/>
  <c r="M2184" i="24"/>
  <c r="M2183" i="24"/>
  <c r="M2182" i="24"/>
  <c r="M2181" i="24"/>
  <c r="M2180" i="24"/>
  <c r="M2179" i="24"/>
  <c r="M2178" i="24"/>
  <c r="M2177" i="24"/>
  <c r="M2176" i="24"/>
  <c r="M2175" i="24"/>
  <c r="M2174" i="24"/>
  <c r="M2173" i="24"/>
  <c r="M2172" i="24"/>
  <c r="M2171" i="24"/>
  <c r="M2170" i="24"/>
  <c r="M2169" i="24"/>
  <c r="M2168" i="24"/>
  <c r="M2167" i="24"/>
  <c r="M2166" i="24"/>
  <c r="M2165" i="24"/>
  <c r="M2164" i="24"/>
  <c r="M2163" i="24"/>
  <c r="M2162" i="24"/>
  <c r="M2161" i="24"/>
  <c r="M2160" i="24"/>
  <c r="M2159" i="24"/>
  <c r="M2158" i="24"/>
  <c r="M2157" i="24"/>
  <c r="M2156" i="24"/>
  <c r="M2155" i="24"/>
  <c r="M2154" i="24"/>
  <c r="M2153" i="24"/>
  <c r="M2152" i="24"/>
  <c r="M2151" i="24"/>
  <c r="M2150" i="24"/>
  <c r="M2149" i="24"/>
  <c r="M2148" i="24"/>
  <c r="M2147" i="24"/>
  <c r="M2146" i="24"/>
  <c r="M2145" i="24"/>
  <c r="M2144" i="24"/>
  <c r="M2143" i="24"/>
  <c r="M2142" i="24"/>
  <c r="M2141" i="24"/>
  <c r="M2140" i="24"/>
  <c r="M2139" i="24"/>
  <c r="M2138" i="24"/>
  <c r="M2137" i="24"/>
  <c r="M2136" i="24"/>
  <c r="M2135" i="24"/>
  <c r="M2134" i="24"/>
  <c r="M2133" i="24"/>
  <c r="M2132" i="24"/>
  <c r="M2131" i="24"/>
  <c r="M2130" i="24"/>
  <c r="M2129" i="24"/>
  <c r="M2128" i="24"/>
  <c r="M2127" i="24"/>
  <c r="M2126" i="24"/>
  <c r="M2125" i="24"/>
  <c r="M2124" i="24"/>
  <c r="M2123" i="24"/>
  <c r="M2122" i="24"/>
  <c r="M2121" i="24"/>
  <c r="M2120" i="24"/>
  <c r="M2119" i="24"/>
  <c r="M2118" i="24"/>
  <c r="M2117" i="24"/>
  <c r="M2116" i="24"/>
  <c r="M2115" i="24"/>
  <c r="M2114" i="24"/>
  <c r="M2113" i="24"/>
  <c r="M2112" i="24"/>
  <c r="M2111" i="24"/>
  <c r="M2110" i="24"/>
  <c r="M2109" i="24"/>
  <c r="M2108" i="24"/>
  <c r="M2107" i="24"/>
  <c r="M2106" i="24"/>
  <c r="M2105" i="24"/>
  <c r="M2104" i="24"/>
  <c r="M2103" i="24"/>
  <c r="M2102" i="24"/>
  <c r="M2101" i="24"/>
  <c r="M2100" i="24"/>
  <c r="M2099" i="24"/>
  <c r="M2098" i="24"/>
  <c r="M2097" i="24"/>
  <c r="M2096" i="24"/>
  <c r="M2095" i="24"/>
  <c r="M2094" i="24"/>
  <c r="M2093" i="24"/>
  <c r="M2092" i="24"/>
  <c r="M2091" i="24"/>
  <c r="M2090" i="24"/>
  <c r="M2089" i="24"/>
  <c r="M2088" i="24"/>
  <c r="M2087" i="24"/>
  <c r="M2086" i="24"/>
  <c r="M2085" i="24"/>
  <c r="M2084" i="24"/>
  <c r="M2083" i="24"/>
  <c r="M2082" i="24"/>
  <c r="M2081" i="24"/>
  <c r="M2080" i="24"/>
  <c r="M2079" i="24"/>
  <c r="M2078" i="24"/>
  <c r="M2077" i="24"/>
  <c r="M2076" i="24"/>
  <c r="M2075" i="24"/>
  <c r="M2074" i="24"/>
  <c r="M2073" i="24"/>
  <c r="M2072" i="24"/>
  <c r="M2071" i="24"/>
  <c r="M2070" i="24"/>
  <c r="M2069" i="24"/>
  <c r="M2068" i="24"/>
  <c r="M2067" i="24"/>
  <c r="M2066" i="24"/>
  <c r="M2065" i="24"/>
  <c r="M2064" i="24"/>
  <c r="M2063" i="24"/>
  <c r="M2062" i="24"/>
  <c r="M2061" i="24"/>
  <c r="M2060" i="24"/>
  <c r="M2059" i="24"/>
  <c r="M2058" i="24"/>
  <c r="M2057" i="24"/>
  <c r="M2056" i="24"/>
  <c r="M2055" i="24"/>
  <c r="M2054" i="24"/>
  <c r="M2053" i="24"/>
  <c r="M2052" i="24"/>
  <c r="M2051" i="24"/>
  <c r="M2050" i="24"/>
  <c r="M2049" i="24"/>
  <c r="M2048" i="24"/>
  <c r="M2047" i="24"/>
  <c r="M2046" i="24"/>
  <c r="M2045" i="24"/>
  <c r="M2044" i="24"/>
  <c r="M2043" i="24"/>
  <c r="M2042" i="24"/>
  <c r="M2041" i="24"/>
  <c r="M2040" i="24"/>
  <c r="M2039" i="24"/>
  <c r="M2038" i="24"/>
  <c r="M2037" i="24"/>
  <c r="M2036" i="24"/>
  <c r="M2035" i="24"/>
  <c r="M2034" i="24"/>
  <c r="M2033" i="24"/>
  <c r="M2032" i="24"/>
  <c r="M2031" i="24"/>
  <c r="M2030" i="24"/>
  <c r="M2029" i="24"/>
  <c r="M2028" i="24"/>
  <c r="M2027" i="24"/>
  <c r="M2026" i="24"/>
  <c r="M2025" i="24"/>
  <c r="M2024" i="24"/>
  <c r="M2023" i="24"/>
  <c r="M2022" i="24"/>
  <c r="M2021" i="24"/>
  <c r="M2020" i="24"/>
  <c r="M2019" i="24"/>
  <c r="M2018" i="24"/>
  <c r="M2017" i="24"/>
  <c r="M2016" i="24"/>
  <c r="M2015" i="24"/>
  <c r="M2014" i="24"/>
  <c r="M2013" i="24"/>
  <c r="M2012" i="24"/>
  <c r="M2011" i="24"/>
  <c r="M2010" i="24"/>
  <c r="M2009" i="24"/>
  <c r="M2008" i="24"/>
  <c r="M2007" i="24"/>
  <c r="M2006" i="24"/>
  <c r="M2005" i="24"/>
  <c r="M2004" i="24"/>
  <c r="M2003" i="24"/>
  <c r="M2002" i="24"/>
  <c r="M2001" i="24"/>
  <c r="M2000" i="24"/>
  <c r="M1999" i="24"/>
  <c r="M1998" i="24"/>
  <c r="M1997" i="24"/>
  <c r="M1996" i="24"/>
  <c r="M1995" i="24"/>
  <c r="M1994" i="24"/>
  <c r="M1993" i="24"/>
  <c r="M1992" i="24"/>
  <c r="M1991" i="24"/>
  <c r="M1990" i="24"/>
  <c r="M1989" i="24"/>
  <c r="M1988" i="24"/>
  <c r="M1987" i="24"/>
  <c r="M1986" i="24"/>
  <c r="M1985" i="24"/>
  <c r="M1984" i="24"/>
  <c r="M1983" i="24"/>
  <c r="M1982" i="24"/>
  <c r="M1981" i="24"/>
  <c r="M1980" i="24"/>
  <c r="M1979" i="24"/>
  <c r="M1978" i="24"/>
  <c r="M1977" i="24"/>
  <c r="M1976" i="24"/>
  <c r="M1975" i="24"/>
  <c r="M1974" i="24"/>
  <c r="M1973" i="24"/>
  <c r="M1972" i="24"/>
  <c r="M1971" i="24"/>
  <c r="M1970" i="24"/>
  <c r="M1969" i="24"/>
  <c r="M1968" i="24"/>
  <c r="M1967" i="24"/>
  <c r="M1966" i="24"/>
  <c r="M1965" i="24"/>
  <c r="M1964" i="24"/>
  <c r="M1963" i="24"/>
  <c r="M1962" i="24"/>
  <c r="M1961" i="24"/>
  <c r="M1960" i="24"/>
  <c r="M1959" i="24"/>
  <c r="M1958" i="24"/>
  <c r="M1957" i="24"/>
  <c r="M1956" i="24"/>
  <c r="M1955" i="24"/>
  <c r="M1954" i="24"/>
  <c r="M1953" i="24"/>
  <c r="M1952" i="24"/>
  <c r="M1951" i="24"/>
  <c r="M1950" i="24"/>
  <c r="M1949" i="24"/>
  <c r="M1948" i="24"/>
  <c r="M1947" i="24"/>
  <c r="M1946" i="24"/>
  <c r="M1945" i="24"/>
  <c r="M1944" i="24"/>
  <c r="M1943" i="24"/>
  <c r="M1942" i="24"/>
  <c r="M1941" i="24"/>
  <c r="M1940" i="24"/>
  <c r="M1939" i="24"/>
  <c r="M1938" i="24"/>
  <c r="M1937" i="24"/>
  <c r="M1936" i="24"/>
  <c r="M1935" i="24"/>
  <c r="M1934" i="24"/>
  <c r="M1933" i="24"/>
  <c r="M1932" i="24"/>
  <c r="M1931" i="24"/>
  <c r="M1930" i="24"/>
  <c r="M1929" i="24"/>
  <c r="M1928" i="24"/>
  <c r="M1927" i="24"/>
  <c r="M1926" i="24"/>
  <c r="M1925" i="24"/>
  <c r="M1924" i="24"/>
  <c r="M1923" i="24"/>
  <c r="M1922" i="24"/>
  <c r="M1921" i="24"/>
  <c r="M1920" i="24"/>
  <c r="M1919" i="24"/>
  <c r="M1918" i="24"/>
  <c r="M1917" i="24"/>
  <c r="M1916" i="24"/>
  <c r="M1915" i="24"/>
  <c r="M1914" i="24"/>
  <c r="M1913" i="24"/>
  <c r="M1912" i="24"/>
  <c r="M1911" i="24"/>
  <c r="M1910" i="24"/>
  <c r="M1909" i="24"/>
  <c r="M1908" i="24"/>
  <c r="M1907" i="24"/>
  <c r="M1906" i="24"/>
  <c r="M1905" i="24"/>
  <c r="M1904" i="24"/>
  <c r="M1903" i="24"/>
  <c r="M1902" i="24"/>
  <c r="M1901" i="24"/>
  <c r="M1900" i="24"/>
  <c r="M1899" i="24"/>
  <c r="M1898" i="24"/>
  <c r="M1897" i="24"/>
  <c r="M1896" i="24"/>
  <c r="M1895" i="24"/>
  <c r="M1894" i="24"/>
  <c r="M1893" i="24"/>
  <c r="M1892" i="24"/>
  <c r="M1891" i="24"/>
  <c r="M1890" i="24"/>
  <c r="M1889" i="24"/>
  <c r="M1888" i="24"/>
  <c r="M1887" i="24"/>
  <c r="M1886" i="24"/>
  <c r="M1885" i="24"/>
  <c r="M1884" i="24"/>
  <c r="M1883" i="24"/>
  <c r="M1882" i="24"/>
  <c r="M1881" i="24"/>
  <c r="M1880" i="24"/>
  <c r="M1879" i="24"/>
  <c r="M1878" i="24"/>
  <c r="M1877" i="24"/>
  <c r="M1876" i="24"/>
  <c r="M1875" i="24"/>
  <c r="M1874" i="24"/>
  <c r="M1873" i="24"/>
  <c r="M1872" i="24"/>
  <c r="M1871" i="24"/>
  <c r="M1870" i="24"/>
  <c r="M1869" i="24"/>
  <c r="M1868" i="24"/>
  <c r="M1867" i="24"/>
  <c r="M1866" i="24"/>
  <c r="M1865" i="24"/>
  <c r="M1864" i="24"/>
  <c r="M1863" i="24"/>
  <c r="M1862" i="24"/>
  <c r="M1861" i="24"/>
  <c r="M1860" i="24"/>
  <c r="M1859" i="24"/>
  <c r="M1858" i="24"/>
  <c r="M1857" i="24"/>
  <c r="M1856" i="24"/>
  <c r="M1855" i="24"/>
  <c r="M1854" i="24"/>
  <c r="M1853" i="24"/>
  <c r="M1852" i="24"/>
  <c r="M1851" i="24"/>
  <c r="M1850" i="24"/>
  <c r="M1849" i="24"/>
  <c r="M1848" i="24"/>
  <c r="M1847" i="24"/>
  <c r="M1846" i="24"/>
  <c r="M1845" i="24"/>
  <c r="M1844" i="24"/>
  <c r="M1843" i="24"/>
  <c r="M1842" i="24"/>
  <c r="M1841" i="24"/>
  <c r="M1840" i="24"/>
  <c r="M1839" i="24"/>
  <c r="M1838" i="24"/>
  <c r="M1837" i="24"/>
  <c r="M1836" i="24"/>
  <c r="M1835" i="24"/>
  <c r="M1834" i="24"/>
  <c r="M1833" i="24"/>
  <c r="M1832" i="24"/>
  <c r="M1831" i="24"/>
  <c r="M1830" i="24"/>
  <c r="M1829" i="24"/>
  <c r="M1828" i="24"/>
  <c r="M1827" i="24"/>
  <c r="M1826" i="24"/>
  <c r="M1825" i="24"/>
  <c r="M1824" i="24"/>
  <c r="M1823" i="24"/>
  <c r="M1822" i="24"/>
  <c r="M1821" i="24"/>
  <c r="M1820" i="24"/>
  <c r="M1819" i="24"/>
  <c r="M1818" i="24"/>
  <c r="M1817" i="24"/>
  <c r="M1816" i="24"/>
  <c r="M1815" i="24"/>
  <c r="M1814" i="24"/>
  <c r="M1813" i="24"/>
  <c r="M1812" i="24"/>
  <c r="M1811" i="24"/>
  <c r="M1810" i="24"/>
  <c r="M1809" i="24"/>
  <c r="M1808" i="24"/>
  <c r="M1807" i="24"/>
  <c r="M1806" i="24"/>
  <c r="M1805" i="24"/>
  <c r="M1804" i="24"/>
  <c r="M1803" i="24"/>
  <c r="M1802" i="24"/>
  <c r="M1801" i="24"/>
  <c r="M1800" i="24"/>
  <c r="M1799" i="24"/>
  <c r="M1798" i="24"/>
  <c r="M1797" i="24"/>
  <c r="M1796" i="24"/>
  <c r="M1795" i="24"/>
  <c r="M1794" i="24"/>
  <c r="M1793" i="24"/>
  <c r="M1792" i="24"/>
  <c r="M1791" i="24"/>
  <c r="M1790" i="24"/>
  <c r="M1789" i="24"/>
  <c r="M1788" i="24"/>
  <c r="M1787" i="24"/>
  <c r="M1786" i="24"/>
  <c r="M1785" i="24"/>
  <c r="M1784" i="24"/>
  <c r="M1783" i="24"/>
  <c r="M1782" i="24"/>
  <c r="M1781" i="24"/>
  <c r="M1780" i="24"/>
  <c r="M1779" i="24"/>
  <c r="M1778" i="24"/>
  <c r="M1777" i="24"/>
  <c r="M1776" i="24"/>
  <c r="M1775" i="24"/>
  <c r="M1774" i="24"/>
  <c r="M1773" i="24"/>
  <c r="M1772" i="24"/>
  <c r="M1771" i="24"/>
  <c r="M1770" i="24"/>
  <c r="M1769" i="24"/>
  <c r="M1768" i="24"/>
  <c r="M1767" i="24"/>
  <c r="M1766" i="24"/>
  <c r="M1765" i="24"/>
  <c r="M1764" i="24"/>
  <c r="M1763" i="24"/>
  <c r="M1762" i="24"/>
  <c r="M1761" i="24"/>
  <c r="M1760" i="24"/>
  <c r="M1759" i="24"/>
  <c r="M1758" i="24"/>
  <c r="M1757" i="24"/>
  <c r="M1756" i="24"/>
  <c r="M1755" i="24"/>
  <c r="M1754" i="24"/>
  <c r="M1753" i="24"/>
  <c r="M1752" i="24"/>
  <c r="M1751" i="24"/>
  <c r="M1750" i="24"/>
  <c r="M1749" i="24"/>
  <c r="M1748" i="24"/>
  <c r="M1747" i="24"/>
  <c r="M1746" i="24"/>
  <c r="M1745" i="24"/>
  <c r="M1744" i="24"/>
  <c r="M1743" i="24"/>
  <c r="M1742" i="24"/>
  <c r="M1741" i="24"/>
  <c r="M1740" i="24"/>
  <c r="M1739" i="24"/>
  <c r="M1738" i="24"/>
  <c r="M1737" i="24"/>
  <c r="M1736" i="24"/>
  <c r="M1735" i="24"/>
  <c r="M1734" i="24"/>
  <c r="M1733" i="24"/>
  <c r="M1732" i="24"/>
  <c r="M1731" i="24"/>
  <c r="M1730" i="24"/>
  <c r="M1729" i="24"/>
  <c r="M1728" i="24"/>
  <c r="M1727" i="24"/>
  <c r="M1726" i="24"/>
  <c r="M1725" i="24"/>
  <c r="M1724" i="24"/>
  <c r="M1723" i="24"/>
  <c r="M1722" i="24"/>
  <c r="M1721" i="24"/>
  <c r="M1720" i="24"/>
  <c r="M1719" i="24"/>
  <c r="M1718" i="24"/>
  <c r="M1717" i="24"/>
  <c r="M1716" i="24"/>
  <c r="M1715" i="24"/>
  <c r="M1714" i="24"/>
  <c r="M1713" i="24"/>
  <c r="M1712" i="24"/>
  <c r="M1711" i="24"/>
  <c r="M1710" i="24"/>
  <c r="M1709" i="24"/>
  <c r="M1708" i="24"/>
  <c r="M1707" i="24"/>
  <c r="M1706" i="24"/>
  <c r="M1705" i="24"/>
  <c r="M1704" i="24"/>
  <c r="M1703" i="24"/>
  <c r="M1702" i="24"/>
  <c r="M1701" i="24"/>
  <c r="M1700" i="24"/>
  <c r="M1699" i="24"/>
  <c r="M1698" i="24"/>
  <c r="M1697" i="24"/>
  <c r="M1696" i="24"/>
  <c r="M1695" i="24"/>
  <c r="M1694" i="24"/>
  <c r="M1693" i="24"/>
  <c r="M1692" i="24"/>
  <c r="M1691" i="24"/>
  <c r="M1690" i="24"/>
  <c r="M1689" i="24"/>
  <c r="M1688" i="24"/>
  <c r="M1687" i="24"/>
  <c r="M1686" i="24"/>
  <c r="M1685" i="24"/>
  <c r="M1684" i="24"/>
  <c r="M1683" i="24"/>
  <c r="M1682" i="24"/>
  <c r="M1681" i="24"/>
  <c r="M1680" i="24"/>
  <c r="M1679" i="24"/>
  <c r="M1678" i="24"/>
  <c r="M1677" i="24"/>
  <c r="M1676" i="24"/>
  <c r="M1675" i="24"/>
  <c r="M1674" i="24"/>
  <c r="M1673" i="24"/>
  <c r="M1672" i="24"/>
  <c r="M1671" i="24"/>
  <c r="M1670" i="24"/>
  <c r="M1669" i="24"/>
  <c r="M1668" i="24"/>
  <c r="M1667" i="24"/>
  <c r="M1666" i="24"/>
  <c r="M1665" i="24"/>
  <c r="M1664" i="24"/>
  <c r="M1663" i="24"/>
  <c r="M1662" i="24"/>
  <c r="M1661" i="24"/>
  <c r="M1660" i="24"/>
  <c r="M1659" i="24"/>
  <c r="M1658" i="24"/>
  <c r="M1657" i="24"/>
  <c r="M1656" i="24"/>
  <c r="M1655" i="24"/>
  <c r="M1654" i="24"/>
  <c r="M1653" i="24"/>
  <c r="M1652" i="24"/>
  <c r="M1651" i="24"/>
  <c r="M1650" i="24"/>
  <c r="M1649" i="24"/>
  <c r="M1648" i="24"/>
  <c r="M1647" i="24"/>
  <c r="M1646" i="24"/>
  <c r="M1645" i="24"/>
  <c r="M1644" i="24"/>
  <c r="M1643" i="24"/>
  <c r="M1642" i="24"/>
  <c r="M1641" i="24"/>
  <c r="M1640" i="24"/>
  <c r="M1639" i="24"/>
  <c r="M1638" i="24"/>
  <c r="M1637" i="24"/>
  <c r="M1636" i="24"/>
  <c r="M1635" i="24"/>
  <c r="M1634" i="24"/>
  <c r="M1633" i="24"/>
  <c r="M1632" i="24"/>
  <c r="M1631" i="24"/>
  <c r="M1630" i="24"/>
  <c r="M1629" i="24"/>
  <c r="M1628" i="24"/>
  <c r="M1627" i="24"/>
  <c r="M1626" i="24"/>
  <c r="M1625" i="24"/>
  <c r="M1624" i="24"/>
  <c r="M1623" i="24"/>
  <c r="M1622" i="24"/>
  <c r="M1621" i="24"/>
  <c r="M1620" i="24"/>
  <c r="M1619" i="24"/>
  <c r="M1618" i="24"/>
  <c r="M1617" i="24"/>
  <c r="M1616" i="24"/>
  <c r="M1615" i="24"/>
  <c r="M1614" i="24"/>
  <c r="M1613" i="24"/>
  <c r="M1612" i="24"/>
  <c r="M1611" i="24"/>
  <c r="M1610" i="24"/>
  <c r="M1609" i="24"/>
  <c r="M1608" i="24"/>
  <c r="M1607" i="24"/>
  <c r="M1606" i="24"/>
  <c r="M1605" i="24"/>
  <c r="M1604" i="24"/>
  <c r="M1603" i="24"/>
  <c r="M1602" i="24"/>
  <c r="M1601" i="24"/>
  <c r="M1600" i="24"/>
  <c r="M1599" i="24"/>
  <c r="M1598" i="24"/>
  <c r="M1597" i="24"/>
  <c r="M1596" i="24"/>
  <c r="M1595" i="24"/>
  <c r="M1594" i="24"/>
  <c r="M1593" i="24"/>
  <c r="M1592" i="24"/>
  <c r="M1591" i="24"/>
  <c r="M1590" i="24"/>
  <c r="M1589" i="24"/>
  <c r="M1588" i="24"/>
  <c r="M1587" i="24"/>
  <c r="M1586" i="24"/>
  <c r="M1585" i="24"/>
  <c r="M1584" i="24"/>
  <c r="M1583" i="24"/>
  <c r="M1582" i="24"/>
  <c r="M1581" i="24"/>
  <c r="M1580" i="24"/>
  <c r="M1579" i="24"/>
  <c r="M1578" i="24"/>
  <c r="M1577" i="24"/>
  <c r="M1576" i="24"/>
  <c r="M1575" i="24"/>
  <c r="M1574" i="24"/>
  <c r="M1573" i="24"/>
  <c r="M1572" i="24"/>
  <c r="M1571" i="24"/>
  <c r="M1570" i="24"/>
  <c r="M1569" i="24"/>
  <c r="M1568" i="24"/>
  <c r="M1567" i="24"/>
  <c r="M1566" i="24"/>
  <c r="M1565" i="24"/>
  <c r="M1564" i="24"/>
  <c r="M1563" i="24"/>
  <c r="M1562" i="24"/>
  <c r="M1561" i="24"/>
  <c r="M1560" i="24"/>
  <c r="M1559" i="24"/>
  <c r="M1558" i="24"/>
  <c r="M1557" i="24"/>
  <c r="M1556" i="24"/>
  <c r="M1555" i="24"/>
  <c r="M1554" i="24"/>
  <c r="M1553" i="24"/>
  <c r="M1552" i="24"/>
  <c r="M1551" i="24"/>
  <c r="M1550" i="24"/>
  <c r="M1549" i="24"/>
  <c r="M1548" i="24"/>
  <c r="M1547" i="24"/>
  <c r="M1546" i="24"/>
  <c r="M1545" i="24"/>
  <c r="M1544" i="24"/>
  <c r="M1543" i="24"/>
  <c r="M1542" i="24"/>
  <c r="M1541" i="24"/>
  <c r="M1540" i="24"/>
  <c r="M1539" i="24"/>
  <c r="M1538" i="24"/>
  <c r="M1537" i="24"/>
  <c r="M1536" i="24"/>
  <c r="M1535" i="24"/>
  <c r="M1534" i="24"/>
  <c r="M1533" i="24"/>
  <c r="M1532" i="24"/>
  <c r="M1531" i="24"/>
  <c r="M1530" i="24"/>
  <c r="M1529" i="24"/>
  <c r="M1528" i="24"/>
  <c r="M1527" i="24"/>
  <c r="M1526" i="24"/>
  <c r="M1525" i="24"/>
  <c r="M1524" i="24"/>
  <c r="M1523" i="24"/>
  <c r="M1522" i="24"/>
  <c r="M1521" i="24"/>
  <c r="M1520" i="24"/>
  <c r="M1519" i="24"/>
  <c r="M1518" i="24"/>
  <c r="M1517" i="24"/>
  <c r="M1516" i="24"/>
  <c r="M1515" i="24"/>
  <c r="M1514" i="24"/>
  <c r="M1513" i="24"/>
  <c r="M1512" i="24"/>
  <c r="M1511" i="24"/>
  <c r="M1510" i="24"/>
  <c r="M1509" i="24"/>
  <c r="M1508" i="24"/>
  <c r="M1507" i="24"/>
  <c r="M1506" i="24"/>
  <c r="M1505" i="24"/>
  <c r="M1504" i="24"/>
  <c r="M1503" i="24"/>
  <c r="M1502" i="24"/>
  <c r="M1501" i="24"/>
  <c r="M1500" i="24"/>
  <c r="M1499" i="24"/>
  <c r="M1498" i="24"/>
  <c r="M1497" i="24"/>
  <c r="M1496" i="24"/>
  <c r="M1495" i="24"/>
  <c r="M1494" i="24"/>
  <c r="M1493" i="24"/>
  <c r="M1492" i="24"/>
  <c r="M1491" i="24"/>
  <c r="M1490" i="24"/>
  <c r="M1489" i="24"/>
  <c r="M1488" i="24"/>
  <c r="M1487" i="24"/>
  <c r="M1486" i="24"/>
  <c r="M1485" i="24"/>
  <c r="M1484" i="24"/>
  <c r="M1483" i="24"/>
  <c r="M1482" i="24"/>
  <c r="M1481" i="24"/>
  <c r="M1480" i="24"/>
  <c r="M1479" i="24"/>
  <c r="M1478" i="24"/>
  <c r="M1477" i="24"/>
  <c r="M1476" i="24"/>
  <c r="M1475" i="24"/>
  <c r="M1474" i="24"/>
  <c r="M1473" i="24"/>
  <c r="M1472" i="24"/>
  <c r="M1471" i="24"/>
  <c r="M1470" i="24"/>
  <c r="M1469" i="24"/>
  <c r="M1468" i="24"/>
  <c r="M1467" i="24"/>
  <c r="M1466" i="24"/>
  <c r="M1465" i="24"/>
  <c r="M1464" i="24"/>
  <c r="M1463" i="24"/>
  <c r="M1462" i="24"/>
  <c r="M1461" i="24"/>
  <c r="M1460" i="24"/>
  <c r="M1459" i="24"/>
  <c r="M1458" i="24"/>
  <c r="M1457" i="24"/>
  <c r="M1456" i="24"/>
  <c r="M1455" i="24"/>
  <c r="M1454" i="24"/>
  <c r="M1453" i="24"/>
  <c r="M1452" i="24"/>
  <c r="M1451" i="24"/>
  <c r="M1450" i="24"/>
  <c r="M1449" i="24"/>
  <c r="M1448" i="24"/>
  <c r="M1447" i="24"/>
  <c r="M1446" i="24"/>
  <c r="M1445" i="24"/>
  <c r="M1444" i="24"/>
  <c r="M1443" i="24"/>
  <c r="M1442" i="24"/>
  <c r="M1441" i="24"/>
  <c r="M1440" i="24"/>
  <c r="M1439" i="24"/>
  <c r="M1438" i="24"/>
  <c r="M1437" i="24"/>
  <c r="M1436" i="24"/>
  <c r="M1435" i="24"/>
  <c r="M1434" i="24"/>
  <c r="M1433" i="24"/>
  <c r="M1432" i="24"/>
  <c r="M1431" i="24"/>
  <c r="M1430" i="24"/>
  <c r="M1429" i="24"/>
  <c r="M1428" i="24"/>
  <c r="M1427" i="24"/>
  <c r="M1426" i="24"/>
  <c r="M1425" i="24"/>
  <c r="M1424" i="24"/>
  <c r="M1423" i="24"/>
  <c r="M1422" i="24"/>
  <c r="M1421" i="24"/>
  <c r="M1420" i="24"/>
  <c r="M1419" i="24"/>
  <c r="M1418" i="24"/>
  <c r="M1417" i="24"/>
  <c r="M1416" i="24"/>
  <c r="M1415" i="24"/>
  <c r="M1414" i="24"/>
  <c r="M1413" i="24"/>
  <c r="M1412" i="24"/>
  <c r="M1411" i="24"/>
  <c r="M1410" i="24"/>
  <c r="M1409" i="24"/>
  <c r="M1408" i="24"/>
  <c r="M1407" i="24"/>
  <c r="M1406" i="24"/>
  <c r="M1405" i="24"/>
  <c r="M1404" i="24"/>
  <c r="M1403" i="24"/>
  <c r="M1402" i="24"/>
  <c r="M1401" i="24"/>
  <c r="M1400" i="24"/>
  <c r="M1399" i="24"/>
  <c r="M1398" i="24"/>
  <c r="M1397" i="24"/>
  <c r="M1396" i="24"/>
  <c r="M1395" i="24"/>
  <c r="M1394" i="24"/>
  <c r="M1393" i="24"/>
  <c r="M1392" i="24"/>
  <c r="M1391" i="24"/>
  <c r="M1390" i="24"/>
  <c r="M1389" i="24"/>
  <c r="M1388" i="24"/>
  <c r="M1387" i="24"/>
  <c r="M1386" i="24"/>
  <c r="M1385" i="24"/>
  <c r="M1384" i="24"/>
  <c r="M1383" i="24"/>
  <c r="M1382" i="24"/>
  <c r="M1381" i="24"/>
  <c r="M1380" i="24"/>
  <c r="M1379" i="24"/>
  <c r="M1378" i="24"/>
  <c r="M1377" i="24"/>
  <c r="M1376" i="24"/>
  <c r="M1375" i="24"/>
  <c r="M1374" i="24"/>
  <c r="M1373" i="24"/>
  <c r="M1372" i="24"/>
  <c r="M1371" i="24"/>
  <c r="M1370" i="24"/>
  <c r="M1369" i="24"/>
  <c r="M1368" i="24"/>
  <c r="M1367" i="24"/>
  <c r="M1366" i="24"/>
  <c r="M1365" i="24"/>
  <c r="M1364" i="24"/>
  <c r="M1363" i="24"/>
  <c r="M1362" i="24"/>
  <c r="M1361" i="24"/>
  <c r="M1360" i="24"/>
  <c r="M1359" i="24"/>
  <c r="M1358" i="24"/>
  <c r="M1357" i="24"/>
  <c r="M1356" i="24"/>
  <c r="M1355" i="24"/>
  <c r="M1354" i="24"/>
  <c r="M1353" i="24"/>
  <c r="M1352" i="24"/>
  <c r="M1351" i="24"/>
  <c r="M1350" i="24"/>
  <c r="M1349" i="24"/>
  <c r="M1348" i="24"/>
  <c r="M1347" i="24"/>
  <c r="M1346" i="24"/>
  <c r="M1345" i="24"/>
  <c r="M1344" i="24"/>
  <c r="M1343" i="24"/>
  <c r="M1342" i="24"/>
  <c r="M1341" i="24"/>
  <c r="M1340" i="24"/>
  <c r="M1339" i="24"/>
  <c r="M1338" i="24"/>
  <c r="M1337" i="24"/>
  <c r="M1336" i="24"/>
  <c r="M1335" i="24"/>
  <c r="M1334" i="24"/>
  <c r="M1333" i="24"/>
  <c r="M1332" i="24"/>
  <c r="M1331" i="24"/>
  <c r="M1330" i="24"/>
  <c r="M1329" i="24"/>
  <c r="M1328" i="24"/>
  <c r="M1327" i="24"/>
  <c r="M1326" i="24"/>
  <c r="M1325" i="24"/>
  <c r="M1324" i="24"/>
  <c r="M1323" i="24"/>
  <c r="M1322" i="24"/>
  <c r="M1321" i="24"/>
  <c r="M1320" i="24"/>
  <c r="M1319" i="24"/>
  <c r="M1318" i="24"/>
  <c r="M1317" i="24"/>
  <c r="M1316" i="24"/>
  <c r="M1315" i="24"/>
  <c r="M1314" i="24"/>
  <c r="M1313" i="24"/>
  <c r="M1312" i="24"/>
  <c r="M1311" i="24"/>
  <c r="M1310" i="24"/>
  <c r="M1309" i="24"/>
  <c r="M1308" i="24"/>
  <c r="M1307" i="24"/>
  <c r="M1306" i="24"/>
  <c r="M1305" i="24"/>
  <c r="M1304" i="24"/>
  <c r="M1303" i="24"/>
  <c r="M1302" i="24"/>
  <c r="M1301" i="24"/>
  <c r="M1300" i="24"/>
  <c r="M1299" i="24"/>
  <c r="M1298" i="24"/>
  <c r="M1297" i="24"/>
  <c r="M1296" i="24"/>
  <c r="M1295" i="24"/>
  <c r="M1294" i="24"/>
  <c r="M1293" i="24"/>
  <c r="M1292" i="24"/>
  <c r="M1291" i="24"/>
  <c r="M1290" i="24"/>
  <c r="M1289" i="24"/>
  <c r="M1288" i="24"/>
  <c r="M1287" i="24"/>
  <c r="M1286" i="24"/>
  <c r="M1285" i="24"/>
  <c r="M1284" i="24"/>
  <c r="M1283" i="24"/>
  <c r="M1282" i="24"/>
  <c r="M1281" i="24"/>
  <c r="M1280" i="24"/>
  <c r="M1279" i="24"/>
  <c r="M1278" i="24"/>
  <c r="M1277" i="24"/>
  <c r="M1276" i="24"/>
  <c r="M1275" i="24"/>
  <c r="M1274" i="24"/>
  <c r="M1273" i="24"/>
  <c r="M1272" i="24"/>
  <c r="M1271" i="24"/>
  <c r="M1270" i="24"/>
  <c r="M1269" i="24"/>
  <c r="M1268" i="24"/>
  <c r="M1267" i="24"/>
  <c r="M1266" i="24"/>
  <c r="M1265" i="24"/>
  <c r="M1264" i="24"/>
  <c r="M1263" i="24"/>
  <c r="M1262" i="24"/>
  <c r="M1261" i="24"/>
  <c r="M1260" i="24"/>
  <c r="M1259" i="24"/>
  <c r="M1258" i="24"/>
  <c r="M1257" i="24"/>
  <c r="M1256" i="24"/>
  <c r="M1255" i="24"/>
  <c r="M1254" i="24"/>
  <c r="M1253" i="24"/>
  <c r="M1252" i="24"/>
  <c r="M1251" i="24"/>
  <c r="M1250" i="24"/>
  <c r="M1249" i="24"/>
  <c r="M1248" i="24"/>
  <c r="M1247" i="24"/>
  <c r="M1246" i="24"/>
  <c r="M1245" i="24"/>
  <c r="M1244" i="24"/>
  <c r="M1243" i="24"/>
  <c r="M1242" i="24"/>
  <c r="M1241" i="24"/>
  <c r="M1240" i="24"/>
  <c r="M1239" i="24"/>
  <c r="M1238" i="24"/>
  <c r="M1237" i="24"/>
  <c r="M1236" i="24"/>
  <c r="M1235" i="24"/>
  <c r="M1234" i="24"/>
  <c r="M1233" i="24"/>
  <c r="M1232" i="24"/>
  <c r="M1231" i="24"/>
  <c r="M1230" i="24"/>
  <c r="M1229" i="24"/>
  <c r="M1228" i="24"/>
  <c r="M1227" i="24"/>
  <c r="M1226" i="24"/>
  <c r="M1225" i="24"/>
  <c r="M1224" i="24"/>
  <c r="M1223" i="24"/>
  <c r="M1222" i="24"/>
  <c r="M1221" i="24"/>
  <c r="M1220" i="24"/>
  <c r="M1219" i="24"/>
  <c r="M1218" i="24"/>
  <c r="M1217" i="24"/>
  <c r="M1216" i="24"/>
  <c r="M1215" i="24"/>
  <c r="M1214" i="24"/>
  <c r="M1213" i="24"/>
  <c r="M1212" i="24"/>
  <c r="M1211" i="24"/>
  <c r="M1210" i="24"/>
  <c r="M1209" i="24"/>
  <c r="M1208" i="24"/>
  <c r="M1207" i="24"/>
  <c r="M1206" i="24"/>
  <c r="M1205" i="24"/>
  <c r="M1204" i="24"/>
  <c r="M1203" i="24"/>
  <c r="M1202" i="24"/>
  <c r="M1201" i="24"/>
  <c r="M1200" i="24"/>
  <c r="M1199" i="24"/>
  <c r="M1198" i="24"/>
  <c r="M1197" i="24"/>
  <c r="M1196" i="24"/>
  <c r="M1195" i="24"/>
  <c r="M1194" i="24"/>
  <c r="M1193" i="24"/>
  <c r="M1192" i="24"/>
  <c r="M1191" i="24"/>
  <c r="M1190" i="24"/>
  <c r="M1189" i="24"/>
  <c r="M1188" i="24"/>
  <c r="M1187" i="24"/>
  <c r="M1186" i="24"/>
  <c r="M1185" i="24"/>
  <c r="M1184" i="24"/>
  <c r="M1183" i="24"/>
  <c r="M1182" i="24"/>
  <c r="M1181" i="24"/>
  <c r="M1180" i="24"/>
  <c r="M1179" i="24"/>
  <c r="M1178" i="24"/>
  <c r="M1177" i="24"/>
  <c r="M1176" i="24"/>
  <c r="M1175" i="24"/>
  <c r="M1174" i="24"/>
  <c r="M1173" i="24"/>
  <c r="M1172" i="24"/>
  <c r="M1171" i="24"/>
  <c r="M1170" i="24"/>
  <c r="M1169" i="24"/>
  <c r="M1168" i="24"/>
  <c r="M1167" i="24"/>
  <c r="M1166" i="24"/>
  <c r="M1165" i="24"/>
  <c r="M1164" i="24"/>
  <c r="M1163" i="24"/>
  <c r="M1162" i="24"/>
  <c r="M1161" i="24"/>
  <c r="M1160" i="24"/>
  <c r="M1159" i="24"/>
  <c r="M1158" i="24"/>
  <c r="M1157" i="24"/>
  <c r="M1156" i="24"/>
  <c r="M1155" i="24"/>
  <c r="M1154" i="24"/>
  <c r="M1153" i="24"/>
  <c r="M1152" i="24"/>
  <c r="M1151" i="24"/>
  <c r="M1150" i="24"/>
  <c r="M1149" i="24"/>
  <c r="M1148" i="24"/>
  <c r="M1147" i="24"/>
  <c r="M1146" i="24"/>
  <c r="M1145" i="24"/>
  <c r="M1144" i="24"/>
  <c r="M1143" i="24"/>
  <c r="M1142" i="24"/>
  <c r="M1141" i="24"/>
  <c r="M1140" i="24"/>
  <c r="M1139" i="24"/>
  <c r="M1138" i="24"/>
  <c r="M1137" i="24"/>
  <c r="M1136" i="24"/>
  <c r="M1135" i="24"/>
  <c r="M1134" i="24"/>
  <c r="M1133" i="24"/>
  <c r="M1132" i="24"/>
  <c r="M1131" i="24"/>
  <c r="M1130" i="24"/>
  <c r="M1129" i="24"/>
  <c r="M1128" i="24"/>
  <c r="M1127" i="24"/>
  <c r="M1126" i="24"/>
  <c r="M1125" i="24"/>
  <c r="M1124" i="24"/>
  <c r="M1123" i="24"/>
  <c r="M1122" i="24"/>
  <c r="M1121" i="24"/>
  <c r="M1120" i="24"/>
  <c r="M1119" i="24"/>
  <c r="M1118" i="24"/>
  <c r="M1117" i="24"/>
  <c r="M1116" i="24"/>
  <c r="M1115" i="24"/>
  <c r="M1114" i="24"/>
  <c r="M1113" i="24"/>
  <c r="M1112" i="24"/>
  <c r="M1111" i="24"/>
  <c r="M1110" i="24"/>
  <c r="M1109" i="24"/>
  <c r="M1108" i="24"/>
  <c r="M1107" i="24"/>
  <c r="M1106" i="24"/>
  <c r="M1105" i="24"/>
  <c r="M1104" i="24"/>
  <c r="M1103" i="24"/>
  <c r="M1102" i="24"/>
  <c r="M1101" i="24"/>
  <c r="M1100" i="24"/>
  <c r="M1099" i="24"/>
  <c r="M1098" i="24"/>
  <c r="M1097" i="24"/>
  <c r="M1096" i="24"/>
  <c r="M1095" i="24"/>
  <c r="M1094" i="24"/>
  <c r="M1093" i="24"/>
  <c r="M1092" i="24"/>
  <c r="M1091" i="24"/>
  <c r="M1090" i="24"/>
  <c r="M1089" i="24"/>
  <c r="M1088" i="24"/>
  <c r="M1087" i="24"/>
  <c r="M1086" i="24"/>
  <c r="M1085" i="24"/>
  <c r="M1084" i="24"/>
  <c r="M1083" i="24"/>
  <c r="M1082" i="24"/>
  <c r="M1081" i="24"/>
  <c r="M1080" i="24"/>
  <c r="M1079" i="24"/>
  <c r="M1078" i="24"/>
  <c r="M1077" i="24"/>
  <c r="M1076" i="24"/>
  <c r="M1075" i="24"/>
  <c r="M1074" i="24"/>
  <c r="M1073" i="24"/>
  <c r="M1072" i="24"/>
  <c r="M1071" i="24"/>
  <c r="M1070" i="24"/>
  <c r="M1069" i="24"/>
  <c r="M1068" i="24"/>
  <c r="M1067" i="24"/>
  <c r="M1066" i="24"/>
  <c r="M1065" i="24"/>
  <c r="M1064" i="24"/>
  <c r="M1063" i="24"/>
  <c r="M1062" i="24"/>
  <c r="M1061" i="24"/>
  <c r="M1060" i="24"/>
  <c r="M1059" i="24"/>
  <c r="M1058" i="24"/>
  <c r="M1057" i="24"/>
  <c r="M1056" i="24"/>
  <c r="M1055" i="24"/>
  <c r="M1054" i="24"/>
  <c r="M1053" i="24"/>
  <c r="M1052" i="24"/>
  <c r="M1051" i="24"/>
  <c r="M1050" i="24"/>
  <c r="M1049" i="24"/>
  <c r="M1048" i="24"/>
  <c r="M1047" i="24"/>
  <c r="M1046" i="24"/>
  <c r="M1045" i="24"/>
  <c r="M1044" i="24"/>
  <c r="M1043" i="24"/>
  <c r="M1042" i="24"/>
  <c r="M1041" i="24"/>
  <c r="M1040" i="24"/>
  <c r="M1039" i="24"/>
  <c r="M1038" i="24"/>
  <c r="M1037" i="24"/>
  <c r="M1036" i="24"/>
  <c r="M1035" i="24"/>
  <c r="M1034" i="24"/>
  <c r="M1033" i="24"/>
  <c r="M1032" i="24"/>
  <c r="M1031" i="24"/>
  <c r="M1030" i="24"/>
  <c r="M1029" i="24"/>
  <c r="M1028" i="24"/>
  <c r="M1027" i="24"/>
  <c r="M1026" i="24"/>
  <c r="M1025" i="24"/>
  <c r="M1024" i="24"/>
  <c r="M1023" i="24"/>
  <c r="M1022" i="24"/>
  <c r="M1021" i="24"/>
  <c r="M1020" i="24"/>
  <c r="M1019" i="24"/>
  <c r="M1018" i="24"/>
  <c r="M1017" i="24"/>
  <c r="M1016" i="24"/>
  <c r="M1015" i="24"/>
  <c r="M1014" i="24"/>
  <c r="M1013" i="24"/>
  <c r="M1012" i="24"/>
  <c r="M1011" i="24"/>
  <c r="M1010" i="24"/>
  <c r="M1009" i="24"/>
  <c r="M1008" i="24"/>
  <c r="M1007" i="24"/>
  <c r="M1006" i="24"/>
  <c r="M1005" i="24"/>
  <c r="M1004" i="24"/>
  <c r="M1003" i="24"/>
  <c r="M1002" i="24"/>
  <c r="M1001" i="24"/>
  <c r="M1000" i="24"/>
  <c r="M999" i="24"/>
  <c r="M998" i="24"/>
  <c r="M997" i="24"/>
  <c r="M996" i="24"/>
  <c r="M995" i="24"/>
  <c r="M994" i="24"/>
  <c r="M993" i="24"/>
  <c r="M992" i="24"/>
  <c r="M991" i="24"/>
  <c r="M990" i="24"/>
  <c r="M989" i="24"/>
  <c r="M988" i="24"/>
  <c r="M987" i="24"/>
  <c r="M986" i="24"/>
  <c r="M985" i="24"/>
  <c r="M984" i="24"/>
  <c r="M983" i="24"/>
  <c r="M982" i="24"/>
  <c r="M981" i="24"/>
  <c r="M980" i="24"/>
  <c r="M979" i="24"/>
  <c r="M978" i="24"/>
  <c r="M977" i="24"/>
  <c r="M976" i="24"/>
  <c r="M975" i="24"/>
  <c r="M974" i="24"/>
  <c r="M973" i="24"/>
  <c r="M972" i="24"/>
  <c r="M971" i="24"/>
  <c r="M970" i="24"/>
  <c r="M969" i="24"/>
  <c r="M968" i="24"/>
  <c r="M967" i="24"/>
  <c r="M966" i="24"/>
  <c r="M965" i="24"/>
  <c r="M964" i="24"/>
  <c r="M963" i="24"/>
  <c r="M962" i="24"/>
  <c r="M961" i="24"/>
  <c r="M960" i="24"/>
  <c r="M959" i="24"/>
  <c r="M958" i="24"/>
  <c r="M957" i="24"/>
  <c r="M956" i="24"/>
  <c r="M955" i="24"/>
  <c r="M954" i="24"/>
  <c r="M953" i="24"/>
  <c r="M952" i="24"/>
  <c r="M951" i="24"/>
  <c r="M950" i="24"/>
  <c r="M949" i="24"/>
  <c r="M948" i="24"/>
  <c r="M947" i="24"/>
  <c r="M946" i="24"/>
  <c r="M945" i="24"/>
  <c r="M944" i="24"/>
  <c r="M943" i="24"/>
  <c r="M942" i="24"/>
  <c r="M941" i="24"/>
  <c r="M940" i="24"/>
  <c r="M939" i="24"/>
  <c r="M938" i="24"/>
  <c r="M937" i="24"/>
  <c r="M936" i="24"/>
  <c r="M935" i="24"/>
  <c r="M934" i="24"/>
  <c r="M933" i="24"/>
  <c r="M932" i="24"/>
  <c r="M931" i="24"/>
  <c r="M930" i="24"/>
  <c r="M929" i="24"/>
  <c r="M928" i="24"/>
  <c r="M927" i="24"/>
  <c r="M926" i="24"/>
  <c r="M925" i="24"/>
  <c r="M924" i="24"/>
  <c r="M923" i="24"/>
  <c r="M922" i="24"/>
  <c r="M921" i="24"/>
  <c r="M920" i="24"/>
  <c r="M919" i="24"/>
  <c r="M918" i="24"/>
  <c r="M917" i="24"/>
  <c r="M916" i="24"/>
  <c r="M915" i="24"/>
  <c r="M914" i="24"/>
  <c r="M913" i="24"/>
  <c r="M912" i="24"/>
  <c r="M911" i="24"/>
  <c r="M910" i="24"/>
  <c r="M909" i="24"/>
  <c r="M908" i="24"/>
  <c r="M907" i="24"/>
  <c r="M906" i="24"/>
  <c r="M905" i="24"/>
  <c r="M904" i="24"/>
  <c r="M903" i="24"/>
  <c r="M902" i="24"/>
  <c r="M901" i="24"/>
  <c r="M900" i="24"/>
  <c r="M899" i="24"/>
  <c r="M898" i="24"/>
  <c r="M897" i="24"/>
  <c r="M896" i="24"/>
  <c r="M895" i="24"/>
  <c r="M894" i="24"/>
  <c r="M893" i="24"/>
  <c r="M892" i="24"/>
  <c r="M891" i="24"/>
  <c r="M890" i="24"/>
  <c r="M889" i="24"/>
  <c r="M888" i="24"/>
  <c r="M887" i="24"/>
  <c r="M886" i="24"/>
  <c r="M885" i="24"/>
  <c r="M884" i="24"/>
  <c r="M883" i="24"/>
  <c r="M882" i="24"/>
  <c r="M881" i="24"/>
  <c r="M880" i="24"/>
  <c r="M879" i="24"/>
  <c r="M878" i="24"/>
  <c r="M877" i="24"/>
  <c r="M876" i="24"/>
  <c r="M875" i="24"/>
  <c r="M874" i="24"/>
  <c r="M873" i="24"/>
  <c r="M872" i="24"/>
  <c r="M871" i="24"/>
  <c r="M870" i="24"/>
  <c r="M869" i="24"/>
  <c r="M868" i="24"/>
  <c r="M867" i="24"/>
  <c r="M866" i="24"/>
  <c r="M865" i="24"/>
  <c r="M864" i="24"/>
  <c r="M863" i="24"/>
  <c r="M862" i="24"/>
  <c r="M861" i="24"/>
  <c r="M860" i="24"/>
  <c r="M859" i="24"/>
  <c r="M858" i="24"/>
  <c r="M857" i="24"/>
  <c r="M856" i="24"/>
  <c r="M855" i="24"/>
  <c r="M854" i="24"/>
  <c r="M853" i="24"/>
  <c r="M852" i="24"/>
  <c r="M851" i="24"/>
  <c r="M850" i="24"/>
  <c r="M849" i="24"/>
  <c r="M848" i="24"/>
  <c r="M847" i="24"/>
  <c r="M846" i="24"/>
  <c r="M845" i="24"/>
  <c r="M844" i="24"/>
  <c r="M843" i="24"/>
  <c r="M842" i="24"/>
  <c r="M841" i="24"/>
  <c r="M840" i="24"/>
  <c r="M839" i="24"/>
  <c r="M838" i="24"/>
  <c r="M837" i="24"/>
  <c r="M836" i="24"/>
  <c r="M835" i="24"/>
  <c r="M834" i="24"/>
  <c r="M833" i="24"/>
  <c r="M832" i="24"/>
  <c r="M831" i="24"/>
  <c r="M830" i="24"/>
  <c r="M829" i="24"/>
  <c r="M828" i="24"/>
  <c r="M827" i="24"/>
  <c r="M826" i="24"/>
  <c r="M825" i="24"/>
  <c r="M824" i="24"/>
  <c r="M823" i="24"/>
  <c r="M822" i="24"/>
  <c r="M821" i="24"/>
  <c r="M820" i="24"/>
  <c r="M819" i="24"/>
  <c r="M818" i="24"/>
  <c r="M817" i="24"/>
  <c r="M816" i="24"/>
  <c r="M815" i="24"/>
  <c r="M814" i="24"/>
  <c r="M813" i="24"/>
  <c r="M812" i="24"/>
  <c r="M811" i="24"/>
  <c r="M810" i="24"/>
  <c r="M809" i="24"/>
  <c r="M808" i="24"/>
  <c r="M807" i="24"/>
  <c r="M806" i="24"/>
  <c r="M805" i="24"/>
  <c r="M804" i="24"/>
  <c r="M803" i="24"/>
  <c r="M802" i="24"/>
  <c r="M801" i="24"/>
  <c r="M800" i="24"/>
  <c r="M799" i="24"/>
  <c r="M798" i="24"/>
  <c r="M797" i="24"/>
  <c r="M796" i="24"/>
  <c r="M795" i="24"/>
  <c r="M794" i="24"/>
  <c r="M793" i="24"/>
  <c r="M792" i="24"/>
  <c r="M791" i="24"/>
  <c r="M790" i="24"/>
  <c r="M789" i="24"/>
  <c r="M788" i="24"/>
  <c r="M787" i="24"/>
  <c r="M786" i="24"/>
  <c r="M785" i="24"/>
  <c r="M784" i="24"/>
  <c r="M783" i="24"/>
  <c r="M782" i="24"/>
  <c r="M781" i="24"/>
  <c r="M780" i="24"/>
  <c r="M779" i="24"/>
  <c r="M778" i="24"/>
  <c r="M777" i="24"/>
  <c r="M776" i="24"/>
  <c r="M775" i="24"/>
  <c r="M774" i="24"/>
  <c r="M773" i="24"/>
  <c r="M772" i="24"/>
  <c r="M771" i="24"/>
  <c r="M770" i="24"/>
  <c r="M769" i="24"/>
  <c r="M768" i="24"/>
  <c r="M767" i="24"/>
  <c r="M766" i="24"/>
  <c r="M765" i="24"/>
  <c r="M764" i="24"/>
  <c r="M763" i="24"/>
  <c r="M762" i="24"/>
  <c r="M761" i="24"/>
  <c r="M760" i="24"/>
  <c r="M759" i="24"/>
  <c r="M758" i="24"/>
  <c r="M757" i="24"/>
  <c r="M756" i="24"/>
  <c r="M755" i="24"/>
  <c r="M754" i="24"/>
  <c r="M753" i="24"/>
  <c r="M752" i="24"/>
  <c r="M751" i="24"/>
  <c r="M750" i="24"/>
  <c r="M749" i="24"/>
  <c r="M748" i="24"/>
  <c r="M747" i="24"/>
  <c r="M746" i="24"/>
  <c r="M745" i="24"/>
  <c r="M744" i="24"/>
  <c r="M743" i="24"/>
  <c r="M742" i="24"/>
  <c r="M741" i="24"/>
  <c r="M740" i="24"/>
  <c r="M739" i="24"/>
  <c r="M738" i="24"/>
  <c r="M737" i="24"/>
  <c r="M736" i="24"/>
  <c r="M735" i="24"/>
  <c r="M734" i="24"/>
  <c r="M733" i="24"/>
  <c r="M732" i="24"/>
  <c r="M731" i="24"/>
  <c r="M730" i="24"/>
  <c r="M729" i="24"/>
  <c r="M728" i="24"/>
  <c r="M727" i="24"/>
  <c r="M726" i="24"/>
  <c r="M725" i="24"/>
  <c r="M724" i="24"/>
  <c r="M723" i="24"/>
  <c r="M722" i="24"/>
  <c r="M721" i="24"/>
  <c r="M720" i="24"/>
  <c r="M719" i="24"/>
  <c r="M718" i="24"/>
  <c r="M717" i="24"/>
  <c r="M716" i="24"/>
  <c r="M715" i="24"/>
  <c r="M714" i="24"/>
  <c r="M713" i="24"/>
  <c r="M712" i="24"/>
  <c r="M711" i="24"/>
  <c r="M710" i="24"/>
  <c r="M709" i="24"/>
  <c r="M708" i="24"/>
  <c r="M707" i="24"/>
  <c r="M706" i="24"/>
  <c r="M705" i="24"/>
  <c r="M704" i="24"/>
  <c r="M703" i="24"/>
  <c r="M702" i="24"/>
  <c r="M701" i="24"/>
  <c r="M700" i="24"/>
  <c r="M699" i="24"/>
  <c r="M698" i="24"/>
  <c r="M697" i="24"/>
  <c r="M696" i="24"/>
  <c r="M695" i="24"/>
  <c r="M694" i="24"/>
  <c r="M693" i="24"/>
  <c r="M692" i="24"/>
  <c r="M691" i="24"/>
  <c r="M690" i="24"/>
  <c r="M689" i="24"/>
  <c r="M688" i="24"/>
  <c r="M687" i="24"/>
  <c r="M686" i="24"/>
  <c r="M685" i="24"/>
  <c r="M684" i="24"/>
  <c r="M683" i="24"/>
  <c r="M682" i="24"/>
  <c r="M681" i="24"/>
  <c r="M680" i="24"/>
  <c r="M679" i="24"/>
  <c r="M678" i="24"/>
  <c r="M677" i="24"/>
  <c r="M676" i="24"/>
  <c r="M675" i="24"/>
  <c r="M674" i="24"/>
  <c r="M673" i="24"/>
  <c r="M672" i="24"/>
  <c r="M671" i="24"/>
  <c r="M670" i="24"/>
  <c r="M669" i="24"/>
  <c r="M668" i="24"/>
  <c r="M667" i="24"/>
  <c r="M666" i="24"/>
  <c r="M665" i="24"/>
  <c r="M664" i="24"/>
  <c r="M663" i="24"/>
  <c r="M662" i="24"/>
  <c r="M661" i="24"/>
  <c r="M660" i="24"/>
  <c r="M659" i="24"/>
  <c r="M658" i="24"/>
  <c r="M657" i="24"/>
  <c r="M656" i="24"/>
  <c r="M655" i="24"/>
  <c r="M654" i="24"/>
  <c r="M653" i="24"/>
  <c r="M652" i="24"/>
  <c r="M651" i="24"/>
  <c r="M650" i="24"/>
  <c r="M649" i="24"/>
  <c r="M648" i="24"/>
  <c r="M647" i="24"/>
  <c r="M646" i="24"/>
  <c r="M645" i="24"/>
  <c r="M644" i="24"/>
  <c r="M643" i="24"/>
  <c r="M642" i="24"/>
  <c r="M641" i="24"/>
  <c r="M640" i="24"/>
  <c r="M639" i="24"/>
  <c r="M638" i="24"/>
  <c r="M637" i="24"/>
  <c r="M636" i="24"/>
  <c r="M635" i="24"/>
  <c r="M634" i="24"/>
  <c r="M633" i="24"/>
  <c r="M632" i="24"/>
  <c r="M631" i="24"/>
  <c r="M630" i="24"/>
  <c r="M629" i="24"/>
  <c r="M628" i="24"/>
  <c r="M627" i="24"/>
  <c r="M626" i="24"/>
  <c r="M625" i="24"/>
  <c r="M624" i="24"/>
  <c r="M623" i="24"/>
  <c r="M622" i="24"/>
  <c r="M621" i="24"/>
  <c r="M620" i="24"/>
  <c r="M619" i="24"/>
  <c r="M618" i="24"/>
  <c r="M617" i="24"/>
  <c r="M616" i="24"/>
  <c r="M615" i="24"/>
  <c r="M614" i="24"/>
  <c r="M613" i="24"/>
  <c r="M612" i="24"/>
  <c r="M611" i="24"/>
  <c r="M610" i="24"/>
  <c r="M609" i="24"/>
  <c r="M608" i="24"/>
  <c r="M607" i="24"/>
  <c r="M606" i="24"/>
  <c r="M605" i="24"/>
  <c r="M604" i="24"/>
  <c r="M603" i="24"/>
  <c r="M602" i="24"/>
  <c r="M601" i="24"/>
  <c r="M600" i="24"/>
  <c r="M599" i="24"/>
  <c r="M598" i="24"/>
  <c r="M597" i="24"/>
  <c r="M596" i="24"/>
  <c r="M595" i="24"/>
  <c r="M594" i="24"/>
  <c r="M593" i="24"/>
  <c r="M592" i="24"/>
  <c r="M591" i="24"/>
  <c r="M590" i="24"/>
  <c r="M589" i="24"/>
  <c r="M588" i="24"/>
  <c r="M587" i="24"/>
  <c r="M586" i="24"/>
  <c r="M585" i="24"/>
  <c r="M584" i="24"/>
  <c r="M583" i="24"/>
  <c r="M582" i="24"/>
  <c r="M581" i="24"/>
  <c r="M580" i="24"/>
  <c r="M579" i="24"/>
  <c r="M578" i="24"/>
  <c r="M577" i="24"/>
  <c r="M576" i="24"/>
  <c r="M575" i="24"/>
  <c r="M574" i="24"/>
  <c r="M573" i="24"/>
  <c r="M572" i="24"/>
  <c r="M571" i="24"/>
  <c r="M570" i="24"/>
  <c r="M569" i="24"/>
  <c r="M568" i="24"/>
  <c r="M567" i="24"/>
  <c r="M566" i="24"/>
  <c r="M565" i="24"/>
  <c r="M564" i="24"/>
  <c r="M563" i="24"/>
  <c r="M562" i="24"/>
  <c r="M561" i="24"/>
  <c r="M560" i="24"/>
  <c r="M559" i="24"/>
  <c r="M558" i="24"/>
  <c r="M557" i="24"/>
  <c r="M556" i="24"/>
  <c r="M555" i="24"/>
  <c r="M554" i="24"/>
  <c r="M553" i="24"/>
  <c r="M552" i="24"/>
  <c r="M551" i="24"/>
  <c r="M550" i="24"/>
  <c r="M549" i="24"/>
  <c r="M548" i="24"/>
  <c r="M547" i="24"/>
  <c r="M546" i="24"/>
  <c r="M545" i="24"/>
  <c r="M544" i="24"/>
  <c r="M543" i="24"/>
  <c r="M542" i="24"/>
  <c r="M541" i="24"/>
  <c r="M540" i="24"/>
  <c r="M539" i="24"/>
  <c r="M538" i="24"/>
  <c r="M537" i="24"/>
  <c r="M536" i="24"/>
  <c r="M535" i="24"/>
  <c r="M534" i="24"/>
  <c r="M533" i="24"/>
  <c r="M532" i="24"/>
  <c r="M531" i="24"/>
  <c r="M530" i="24"/>
  <c r="M529" i="24"/>
  <c r="M528" i="24"/>
  <c r="M527" i="24"/>
  <c r="M526" i="24"/>
  <c r="M525" i="24"/>
  <c r="M524" i="24"/>
  <c r="M523" i="24"/>
  <c r="M522" i="24"/>
  <c r="M521" i="24"/>
  <c r="M520" i="24"/>
  <c r="M519" i="24"/>
  <c r="M518" i="24"/>
  <c r="M517" i="24"/>
  <c r="M516" i="24"/>
  <c r="M515" i="24"/>
  <c r="M514" i="24"/>
  <c r="M513" i="24"/>
  <c r="M512" i="24"/>
  <c r="M511" i="24"/>
  <c r="M510" i="24"/>
  <c r="M509" i="24"/>
  <c r="M508" i="24"/>
  <c r="M507" i="24"/>
  <c r="M506" i="24"/>
  <c r="M505" i="24"/>
  <c r="M504" i="24"/>
  <c r="M503" i="24"/>
  <c r="M502" i="24"/>
  <c r="M501" i="24"/>
  <c r="M500" i="24"/>
  <c r="M499" i="24"/>
  <c r="M498" i="24"/>
  <c r="M497" i="24"/>
  <c r="M496" i="24"/>
  <c r="M495" i="24"/>
  <c r="M494" i="24"/>
  <c r="M493" i="24"/>
  <c r="M492" i="24"/>
  <c r="M491" i="24"/>
  <c r="M490" i="24"/>
  <c r="M489" i="24"/>
  <c r="M488" i="24"/>
  <c r="M487" i="24"/>
  <c r="M486" i="24"/>
  <c r="M485" i="24"/>
  <c r="M484" i="24"/>
  <c r="M483" i="24"/>
  <c r="M482" i="24"/>
  <c r="M481" i="24"/>
  <c r="M480" i="24"/>
  <c r="M479" i="24"/>
  <c r="M478" i="24"/>
  <c r="M477" i="24"/>
  <c r="M476" i="24"/>
  <c r="M475" i="24"/>
  <c r="M474" i="24"/>
  <c r="M473" i="24"/>
  <c r="M472" i="24"/>
  <c r="M471" i="24"/>
  <c r="M470" i="24"/>
  <c r="M469" i="24"/>
  <c r="M468" i="24"/>
  <c r="M467" i="24"/>
  <c r="M466" i="24"/>
  <c r="M465" i="24"/>
  <c r="M464" i="24"/>
  <c r="M463" i="24"/>
  <c r="M462" i="24"/>
  <c r="M461" i="24"/>
  <c r="M460" i="24"/>
  <c r="M459" i="24"/>
  <c r="M458" i="24"/>
  <c r="M457" i="24"/>
  <c r="M456" i="24"/>
  <c r="M455" i="24"/>
  <c r="M454" i="24"/>
  <c r="M453" i="24"/>
  <c r="M452" i="24"/>
  <c r="M451" i="24"/>
  <c r="M450" i="24"/>
  <c r="M449" i="24"/>
  <c r="M448" i="24"/>
  <c r="M447" i="24"/>
  <c r="M446" i="24"/>
  <c r="M445" i="24"/>
  <c r="M444" i="24"/>
  <c r="M443" i="24"/>
  <c r="M442" i="24"/>
  <c r="M441" i="24"/>
  <c r="M440" i="24"/>
  <c r="M439" i="24"/>
  <c r="M438" i="24"/>
  <c r="M437" i="24"/>
  <c r="M436" i="24"/>
  <c r="M435" i="24"/>
  <c r="M434" i="24"/>
  <c r="M433" i="24"/>
  <c r="M432" i="24"/>
  <c r="M431" i="24"/>
  <c r="M430" i="24"/>
  <c r="M429" i="24"/>
  <c r="M428" i="24"/>
  <c r="M427" i="24"/>
  <c r="M426" i="24"/>
  <c r="M425" i="24"/>
  <c r="M424" i="24"/>
  <c r="M423" i="24"/>
  <c r="M422" i="24"/>
  <c r="M421" i="24"/>
  <c r="M420" i="24"/>
  <c r="M419" i="24"/>
  <c r="M418" i="24"/>
  <c r="M417" i="24"/>
  <c r="M416" i="24"/>
  <c r="M415" i="24"/>
  <c r="M414" i="24"/>
  <c r="M413" i="24"/>
  <c r="M412" i="24"/>
  <c r="M411" i="24"/>
  <c r="M410" i="24"/>
  <c r="M409" i="24"/>
  <c r="M408" i="24"/>
  <c r="M407" i="24"/>
  <c r="M406" i="24"/>
  <c r="M405" i="24"/>
  <c r="M404" i="24"/>
  <c r="M403" i="24"/>
  <c r="M402" i="24"/>
  <c r="M401" i="24"/>
  <c r="M400" i="24"/>
  <c r="M399" i="24"/>
  <c r="M398" i="24"/>
  <c r="M397" i="24"/>
  <c r="M396" i="24"/>
  <c r="M395" i="24"/>
  <c r="M394" i="24"/>
  <c r="M393" i="24"/>
  <c r="M392" i="24"/>
  <c r="M391" i="24"/>
  <c r="M390" i="24"/>
  <c r="M389" i="24"/>
  <c r="M388" i="24"/>
  <c r="M387" i="24"/>
  <c r="M386" i="24"/>
  <c r="M385" i="24"/>
  <c r="M384" i="24"/>
  <c r="M383" i="24"/>
  <c r="M382" i="24"/>
  <c r="M381" i="24"/>
  <c r="M380" i="24"/>
  <c r="M379" i="24"/>
  <c r="M378" i="24"/>
  <c r="M377" i="24"/>
  <c r="M376" i="24"/>
  <c r="M375" i="24"/>
  <c r="M374" i="24"/>
  <c r="M373" i="24"/>
  <c r="M372" i="24"/>
  <c r="M371" i="24"/>
  <c r="M370" i="24"/>
  <c r="M369" i="24"/>
  <c r="M368" i="24"/>
  <c r="M367" i="24"/>
  <c r="M366" i="24"/>
  <c r="M365" i="24"/>
  <c r="M364" i="24"/>
  <c r="M363" i="24"/>
  <c r="M362" i="24"/>
  <c r="M361" i="24"/>
  <c r="M360" i="24"/>
  <c r="M359" i="24"/>
  <c r="M358" i="24"/>
  <c r="M357" i="24"/>
  <c r="M356" i="24"/>
  <c r="M355" i="24"/>
  <c r="M354" i="24"/>
  <c r="M353" i="24"/>
  <c r="M352" i="24"/>
  <c r="M351" i="24"/>
  <c r="M350" i="24"/>
  <c r="M349" i="24"/>
  <c r="M348" i="24"/>
  <c r="M347" i="24"/>
  <c r="M346" i="24"/>
  <c r="M345" i="24"/>
  <c r="M344" i="24"/>
  <c r="M343" i="24"/>
  <c r="M342" i="24"/>
  <c r="M341" i="24"/>
  <c r="M340" i="24"/>
  <c r="M339" i="24"/>
  <c r="M338" i="24"/>
  <c r="M337" i="24"/>
  <c r="M336" i="24"/>
  <c r="M335" i="24"/>
  <c r="M334" i="24"/>
  <c r="M333" i="24"/>
  <c r="M332" i="24"/>
  <c r="M331" i="24"/>
  <c r="M330" i="24"/>
  <c r="M329" i="24"/>
  <c r="M328" i="24"/>
  <c r="M327" i="24"/>
  <c r="M326" i="24"/>
  <c r="M325" i="24"/>
  <c r="M324" i="24"/>
  <c r="M323" i="24"/>
  <c r="M322" i="24"/>
  <c r="M321" i="24"/>
  <c r="M320" i="24"/>
  <c r="M319" i="24"/>
  <c r="M318" i="24"/>
  <c r="M317" i="24"/>
  <c r="M316" i="24"/>
  <c r="M315" i="24"/>
  <c r="M314" i="24"/>
  <c r="M313" i="24"/>
  <c r="M312" i="24"/>
  <c r="M311" i="24"/>
  <c r="M310" i="24"/>
  <c r="M309" i="24"/>
  <c r="M308" i="24"/>
  <c r="M307" i="24"/>
  <c r="M306" i="24"/>
  <c r="M305" i="24"/>
  <c r="M304" i="24"/>
  <c r="M303" i="24"/>
  <c r="M302" i="24"/>
  <c r="M301" i="24"/>
  <c r="M300" i="24"/>
  <c r="M299" i="24"/>
  <c r="M298" i="24"/>
  <c r="M297" i="24"/>
  <c r="M296" i="24"/>
  <c r="M295" i="24"/>
  <c r="M294" i="24"/>
  <c r="M293" i="24"/>
  <c r="M292" i="24"/>
  <c r="M291" i="24"/>
  <c r="M290" i="24"/>
  <c r="M289" i="24"/>
  <c r="M288" i="24"/>
  <c r="M287" i="24"/>
  <c r="M286" i="24"/>
  <c r="M285" i="24"/>
  <c r="M284" i="24"/>
  <c r="M283" i="24"/>
  <c r="M282" i="24"/>
  <c r="M281" i="24"/>
  <c r="M280" i="24"/>
  <c r="M279" i="24"/>
  <c r="M278" i="24"/>
  <c r="M277" i="24"/>
  <c r="M276" i="24"/>
  <c r="M275" i="24"/>
  <c r="M274" i="24"/>
  <c r="M273" i="24"/>
  <c r="M272" i="24"/>
  <c r="M271" i="24"/>
  <c r="M270" i="24"/>
  <c r="M269" i="24"/>
  <c r="M268" i="24"/>
  <c r="M267" i="24"/>
  <c r="M266" i="24"/>
  <c r="M265" i="24"/>
  <c r="M264" i="24"/>
  <c r="M263" i="24"/>
  <c r="M262" i="24"/>
  <c r="M261" i="24"/>
  <c r="M260" i="24"/>
  <c r="M259" i="24"/>
  <c r="M258" i="24"/>
  <c r="M257" i="24"/>
  <c r="M256" i="24"/>
  <c r="M255" i="24"/>
  <c r="M254" i="24"/>
  <c r="M253" i="24"/>
  <c r="M252" i="24"/>
  <c r="M251" i="24"/>
  <c r="M250" i="24"/>
  <c r="M249" i="24"/>
  <c r="M248" i="24"/>
  <c r="M247" i="24"/>
  <c r="M246" i="24"/>
  <c r="M245" i="24"/>
  <c r="M244" i="24"/>
  <c r="M243" i="24"/>
  <c r="M242" i="24"/>
  <c r="M241" i="24"/>
  <c r="M240" i="24"/>
  <c r="M239" i="24"/>
  <c r="M238" i="24"/>
  <c r="M237" i="24"/>
  <c r="M236" i="24"/>
  <c r="M235" i="24"/>
  <c r="M234" i="24"/>
  <c r="M233" i="24"/>
  <c r="M232" i="24"/>
  <c r="M231" i="24"/>
  <c r="M230" i="24"/>
  <c r="M229" i="24"/>
  <c r="M228" i="24"/>
  <c r="M227" i="24"/>
  <c r="M226" i="24"/>
  <c r="M225" i="24"/>
  <c r="M224" i="24"/>
  <c r="M223" i="24"/>
  <c r="M222" i="24"/>
  <c r="M221" i="24"/>
  <c r="M220" i="24"/>
  <c r="M219" i="24"/>
  <c r="M218" i="24"/>
  <c r="M217" i="24"/>
  <c r="M216" i="24"/>
  <c r="M215" i="24"/>
  <c r="M214" i="24"/>
  <c r="M213" i="24"/>
  <c r="M212" i="24"/>
  <c r="M211" i="24"/>
  <c r="M210" i="24"/>
  <c r="M209" i="24"/>
  <c r="M208" i="24"/>
  <c r="M207" i="24"/>
  <c r="M206" i="24"/>
  <c r="M205" i="24"/>
  <c r="M204" i="24"/>
  <c r="M203" i="24"/>
  <c r="M202" i="24"/>
  <c r="M201" i="24"/>
  <c r="M200" i="24"/>
  <c r="M199" i="24"/>
  <c r="M198" i="24"/>
  <c r="M197" i="24"/>
  <c r="M196" i="24"/>
  <c r="M195" i="24"/>
  <c r="M194" i="24"/>
  <c r="M193" i="24"/>
  <c r="M192" i="24"/>
  <c r="M191" i="24"/>
  <c r="M190" i="24"/>
  <c r="M189" i="24"/>
  <c r="M188" i="24"/>
  <c r="M187" i="24"/>
  <c r="M186" i="24"/>
  <c r="M185" i="24"/>
  <c r="M184" i="24"/>
  <c r="M183" i="24"/>
  <c r="M182" i="24"/>
  <c r="M181" i="24"/>
  <c r="M180" i="24"/>
  <c r="M179" i="24"/>
  <c r="M178" i="24"/>
  <c r="M177" i="24"/>
  <c r="M176" i="24"/>
  <c r="M175" i="24"/>
  <c r="M174" i="24"/>
  <c r="M173" i="24"/>
  <c r="M172" i="24"/>
  <c r="M171" i="24"/>
  <c r="M170" i="24"/>
  <c r="M169" i="24"/>
  <c r="M168" i="24"/>
  <c r="M167" i="24"/>
  <c r="M166" i="24"/>
  <c r="M165" i="24"/>
  <c r="M164" i="24"/>
  <c r="M163" i="24"/>
  <c r="M162" i="24"/>
  <c r="M161" i="24"/>
  <c r="M160" i="24"/>
  <c r="M159" i="24"/>
  <c r="M158" i="24"/>
  <c r="M157" i="24"/>
  <c r="M156" i="24"/>
  <c r="M155" i="24"/>
  <c r="M154" i="24"/>
  <c r="M153" i="24"/>
  <c r="M152" i="24"/>
  <c r="M151" i="24"/>
  <c r="M150" i="24"/>
  <c r="M149" i="24"/>
  <c r="M148" i="24"/>
  <c r="M147" i="24"/>
  <c r="M146" i="24"/>
  <c r="M145" i="24"/>
  <c r="M144" i="24"/>
  <c r="M143" i="24"/>
  <c r="M142" i="24"/>
  <c r="M141" i="24"/>
  <c r="M140" i="24"/>
  <c r="M139" i="24"/>
  <c r="M138" i="24"/>
  <c r="M137" i="24"/>
  <c r="M136" i="24"/>
  <c r="M135" i="24"/>
  <c r="M134" i="24"/>
  <c r="M133" i="24"/>
  <c r="M132" i="24"/>
  <c r="M131" i="24"/>
  <c r="M130" i="24"/>
  <c r="M129" i="24"/>
  <c r="M128" i="24"/>
  <c r="M127" i="24"/>
  <c r="M126" i="24"/>
  <c r="M125" i="24"/>
  <c r="M124" i="24"/>
  <c r="M123" i="24"/>
  <c r="M122" i="24"/>
  <c r="M121" i="24"/>
  <c r="M120" i="24"/>
  <c r="M119" i="24"/>
  <c r="M118" i="24"/>
  <c r="M117" i="24"/>
  <c r="M116" i="24"/>
  <c r="M115" i="24"/>
  <c r="M114" i="24"/>
  <c r="M113" i="24"/>
  <c r="M112" i="24"/>
  <c r="M111" i="24"/>
  <c r="M110" i="24"/>
  <c r="M109" i="24"/>
  <c r="M108" i="24"/>
  <c r="M107" i="24"/>
  <c r="M106" i="24"/>
  <c r="M105" i="24"/>
  <c r="M104" i="24"/>
  <c r="M103" i="24"/>
  <c r="M102" i="24"/>
  <c r="M101" i="24"/>
  <c r="M100" i="24"/>
  <c r="M99" i="24"/>
  <c r="M98" i="24"/>
  <c r="M97" i="24"/>
  <c r="M96" i="24"/>
  <c r="M95" i="24"/>
  <c r="M94" i="24"/>
  <c r="M93" i="24"/>
  <c r="M92" i="24"/>
  <c r="M91" i="24"/>
  <c r="M90" i="24"/>
  <c r="M89" i="24"/>
  <c r="M88" i="24"/>
  <c r="M87" i="24"/>
  <c r="M86" i="24"/>
  <c r="M85" i="24"/>
  <c r="M84" i="24"/>
  <c r="M83" i="24"/>
  <c r="M82" i="24"/>
  <c r="M81" i="24"/>
  <c r="M80" i="24"/>
  <c r="M79" i="24"/>
  <c r="M78" i="24"/>
  <c r="M77" i="24"/>
  <c r="M76" i="24"/>
  <c r="M75" i="24"/>
  <c r="M74" i="24"/>
  <c r="M73" i="24"/>
  <c r="M72" i="24"/>
  <c r="M71" i="24"/>
  <c r="M70" i="24"/>
  <c r="M69" i="24"/>
  <c r="M68" i="24"/>
  <c r="M67" i="24"/>
  <c r="M66" i="24"/>
  <c r="M65" i="24"/>
  <c r="M64" i="24"/>
  <c r="M63" i="24"/>
  <c r="M62" i="24"/>
  <c r="M61" i="24"/>
  <c r="M60" i="24"/>
  <c r="M59" i="24"/>
  <c r="M58" i="24"/>
  <c r="M57" i="24"/>
  <c r="M56" i="24"/>
  <c r="M55" i="24"/>
  <c r="M54" i="24"/>
  <c r="M53" i="24"/>
  <c r="M52" i="24"/>
  <c r="M51" i="24"/>
  <c r="M50" i="24"/>
  <c r="M49" i="24"/>
  <c r="M48" i="24"/>
  <c r="M47" i="24"/>
  <c r="M46" i="24"/>
  <c r="M45" i="24"/>
  <c r="M44" i="24"/>
  <c r="M43" i="24"/>
  <c r="M42" i="24"/>
  <c r="M41" i="24"/>
  <c r="M40" i="24"/>
  <c r="M39" i="24"/>
  <c r="M38" i="24"/>
  <c r="M37" i="24"/>
  <c r="M36" i="24"/>
  <c r="M35" i="24"/>
  <c r="M34" i="24"/>
  <c r="M33" i="24"/>
  <c r="M32" i="24"/>
  <c r="M31" i="24"/>
  <c r="M30" i="24"/>
  <c r="M29" i="24"/>
  <c r="M28" i="24"/>
  <c r="M27" i="24"/>
  <c r="M26" i="24"/>
  <c r="M25" i="24"/>
  <c r="M24" i="24"/>
  <c r="M23" i="24"/>
  <c r="M22" i="24"/>
  <c r="M21" i="24"/>
  <c r="M20" i="24"/>
  <c r="M19" i="24"/>
  <c r="M18" i="24"/>
  <c r="M17" i="24"/>
  <c r="M16" i="24"/>
  <c r="M3466" i="25"/>
  <c r="M3465" i="25"/>
  <c r="M3464" i="25"/>
  <c r="M3463" i="25"/>
  <c r="M3462" i="25"/>
  <c r="M3461" i="25"/>
  <c r="M3460" i="25"/>
  <c r="M3459" i="25"/>
  <c r="M3458" i="25"/>
  <c r="M3457" i="25"/>
  <c r="M3456" i="25"/>
  <c r="M3455" i="25"/>
  <c r="M3454" i="25"/>
  <c r="M3453" i="25"/>
  <c r="M3452" i="25"/>
  <c r="M3451" i="25"/>
  <c r="M3450" i="25"/>
  <c r="M3449" i="25"/>
  <c r="M3448" i="25"/>
  <c r="M3447" i="25"/>
  <c r="M3446" i="25"/>
  <c r="M3445" i="25"/>
  <c r="M3444" i="25"/>
  <c r="M3443" i="25"/>
  <c r="M3442" i="25"/>
  <c r="M3441" i="25"/>
  <c r="M3440" i="25"/>
  <c r="M3439" i="25"/>
  <c r="M3438" i="25"/>
  <c r="M3437" i="25"/>
  <c r="M3436" i="25"/>
  <c r="M3435" i="25"/>
  <c r="M3434" i="25"/>
  <c r="M3433" i="25"/>
  <c r="M3432" i="25"/>
  <c r="M3431" i="25"/>
  <c r="M3430" i="25"/>
  <c r="M3429" i="25"/>
  <c r="M3428" i="25"/>
  <c r="M3427" i="25"/>
  <c r="M3426" i="25"/>
  <c r="M3425" i="25"/>
  <c r="M3424" i="25"/>
  <c r="M3423" i="25"/>
  <c r="M3422" i="25"/>
  <c r="M3421" i="25"/>
  <c r="M3420" i="25"/>
  <c r="M3419" i="25"/>
  <c r="M3418" i="25"/>
  <c r="M3417" i="25"/>
  <c r="M3416" i="25"/>
  <c r="M3415" i="25"/>
  <c r="M3414" i="25"/>
  <c r="M3413" i="25"/>
  <c r="M3412" i="25"/>
  <c r="M3411" i="25"/>
  <c r="M3410" i="25"/>
  <c r="M3409" i="25"/>
  <c r="M3408" i="25"/>
  <c r="M3407" i="25"/>
  <c r="M3406" i="25"/>
  <c r="M3405" i="25"/>
  <c r="M3404" i="25"/>
  <c r="M3403" i="25"/>
  <c r="M3402" i="25"/>
  <c r="M3401" i="25"/>
  <c r="M3400" i="25"/>
  <c r="M3399" i="25"/>
  <c r="M3398" i="25"/>
  <c r="M3397" i="25"/>
  <c r="M3396" i="25"/>
  <c r="M3395" i="25"/>
  <c r="M3394" i="25"/>
  <c r="M3393" i="25"/>
  <c r="M3392" i="25"/>
  <c r="M3391" i="25"/>
  <c r="M3390" i="25"/>
  <c r="M3389" i="25"/>
  <c r="M3388" i="25"/>
  <c r="M3387" i="25"/>
  <c r="M3386" i="25"/>
  <c r="M3385" i="25"/>
  <c r="M3384" i="25"/>
  <c r="M3383" i="25"/>
  <c r="M3382" i="25"/>
  <c r="M3381" i="25"/>
  <c r="M3380" i="25"/>
  <c r="M3379" i="25"/>
  <c r="M3378" i="25"/>
  <c r="M3377" i="25"/>
  <c r="M3376" i="25"/>
  <c r="M3375" i="25"/>
  <c r="M3374" i="25"/>
  <c r="M3373" i="25"/>
  <c r="M3372" i="25"/>
  <c r="M3371" i="25"/>
  <c r="M3370" i="25"/>
  <c r="M3369" i="25"/>
  <c r="M3368" i="25"/>
  <c r="M3367" i="25"/>
  <c r="M3366" i="25"/>
  <c r="M3365" i="25"/>
  <c r="M3364" i="25"/>
  <c r="M3363" i="25"/>
  <c r="M3362" i="25"/>
  <c r="M3361" i="25"/>
  <c r="M3360" i="25"/>
  <c r="M3359" i="25"/>
  <c r="M3358" i="25"/>
  <c r="M3357" i="25"/>
  <c r="M3356" i="25"/>
  <c r="M3355" i="25"/>
  <c r="M3354" i="25"/>
  <c r="M3353" i="25"/>
  <c r="M3352" i="25"/>
  <c r="M3351" i="25"/>
  <c r="M3350" i="25"/>
  <c r="M3349" i="25"/>
  <c r="M3348" i="25"/>
  <c r="M3347" i="25"/>
  <c r="M3346" i="25"/>
  <c r="M3345" i="25"/>
  <c r="M3344" i="25"/>
  <c r="M3343" i="25"/>
  <c r="M3342" i="25"/>
  <c r="M3341" i="25"/>
  <c r="M3340" i="25"/>
  <c r="M3339" i="25"/>
  <c r="M3338" i="25"/>
  <c r="M3337" i="25"/>
  <c r="M3336" i="25"/>
  <c r="M3335" i="25"/>
  <c r="M3334" i="25"/>
  <c r="M3333" i="25"/>
  <c r="M3332" i="25"/>
  <c r="M3331" i="25"/>
  <c r="M3330" i="25"/>
  <c r="M3329" i="25"/>
  <c r="M3328" i="25"/>
  <c r="M3327" i="25"/>
  <c r="M3326" i="25"/>
  <c r="M3325" i="25"/>
  <c r="M3324" i="25"/>
  <c r="M3323" i="25"/>
  <c r="M3322" i="25"/>
  <c r="M3321" i="25"/>
  <c r="M3320" i="25"/>
  <c r="M3319" i="25"/>
  <c r="M3318" i="25"/>
  <c r="M3317" i="25"/>
  <c r="M3316" i="25"/>
  <c r="M3315" i="25"/>
  <c r="M3314" i="25"/>
  <c r="M3313" i="25"/>
  <c r="M3312" i="25"/>
  <c r="M3311" i="25"/>
  <c r="M3310" i="25"/>
  <c r="M3309" i="25"/>
  <c r="M3308" i="25"/>
  <c r="M3307" i="25"/>
  <c r="M3306" i="25"/>
  <c r="M3305" i="25"/>
  <c r="M3304" i="25"/>
  <c r="M3303" i="25"/>
  <c r="M3302" i="25"/>
  <c r="M3301" i="25"/>
  <c r="M3300" i="25"/>
  <c r="M3299" i="25"/>
  <c r="M3298" i="25"/>
  <c r="M3297" i="25"/>
  <c r="M3296" i="25"/>
  <c r="M3295" i="25"/>
  <c r="M3294" i="25"/>
  <c r="M3293" i="25"/>
  <c r="M3292" i="25"/>
  <c r="M3291" i="25"/>
  <c r="M3290" i="25"/>
  <c r="M3289" i="25"/>
  <c r="M3288" i="25"/>
  <c r="M3287" i="25"/>
  <c r="M3286" i="25"/>
  <c r="M3285" i="25"/>
  <c r="M3284" i="25"/>
  <c r="M3283" i="25"/>
  <c r="M3282" i="25"/>
  <c r="M3281" i="25"/>
  <c r="M3280" i="25"/>
  <c r="M3279" i="25"/>
  <c r="M3278" i="25"/>
  <c r="M3277" i="25"/>
  <c r="M3276" i="25"/>
  <c r="M3275" i="25"/>
  <c r="M3274" i="25"/>
  <c r="M3273" i="25"/>
  <c r="M3272" i="25"/>
  <c r="M3271" i="25"/>
  <c r="M3270" i="25"/>
  <c r="M3269" i="25"/>
  <c r="M3268" i="25"/>
  <c r="M3267" i="25"/>
  <c r="M3266" i="25"/>
  <c r="M3265" i="25"/>
  <c r="M3264" i="25"/>
  <c r="M3263" i="25"/>
  <c r="M3262" i="25"/>
  <c r="M3261" i="25"/>
  <c r="M3260" i="25"/>
  <c r="M3259" i="25"/>
  <c r="M3258" i="25"/>
  <c r="M3257" i="25"/>
  <c r="M3256" i="25"/>
  <c r="M3255" i="25"/>
  <c r="M3254" i="25"/>
  <c r="M3253" i="25"/>
  <c r="M3252" i="25"/>
  <c r="M3251" i="25"/>
  <c r="M3250" i="25"/>
  <c r="M3249" i="25"/>
  <c r="M3248" i="25"/>
  <c r="M3247" i="25"/>
  <c r="M3246" i="25"/>
  <c r="M3245" i="25"/>
  <c r="M3244" i="25"/>
  <c r="M3243" i="25"/>
  <c r="M3242" i="25"/>
  <c r="M3241" i="25"/>
  <c r="M3240" i="25"/>
  <c r="M3239" i="25"/>
  <c r="M3238" i="25"/>
  <c r="M3237" i="25"/>
  <c r="M3236" i="25"/>
  <c r="M3235" i="25"/>
  <c r="M3234" i="25"/>
  <c r="M3233" i="25"/>
  <c r="M3232" i="25"/>
  <c r="M3231" i="25"/>
  <c r="M3230" i="25"/>
  <c r="M3229" i="25"/>
  <c r="M3228" i="25"/>
  <c r="M3227" i="25"/>
  <c r="M3226" i="25"/>
  <c r="M3225" i="25"/>
  <c r="M3224" i="25"/>
  <c r="M3223" i="25"/>
  <c r="M3222" i="25"/>
  <c r="M3221" i="25"/>
  <c r="M3220" i="25"/>
  <c r="M3219" i="25"/>
  <c r="M3218" i="25"/>
  <c r="M3217" i="25"/>
  <c r="M3216" i="25"/>
  <c r="M3215" i="25"/>
  <c r="M3214" i="25"/>
  <c r="M3213" i="25"/>
  <c r="M3212" i="25"/>
  <c r="M3211" i="25"/>
  <c r="M3210" i="25"/>
  <c r="M3209" i="25"/>
  <c r="M3208" i="25"/>
  <c r="M3207" i="25"/>
  <c r="M3206" i="25"/>
  <c r="M3205" i="25"/>
  <c r="M3204" i="25"/>
  <c r="M3203" i="25"/>
  <c r="M3202" i="25"/>
  <c r="M3201" i="25"/>
  <c r="M3200" i="25"/>
  <c r="M3199" i="25"/>
  <c r="M3198" i="25"/>
  <c r="M3197" i="25"/>
  <c r="M3196" i="25"/>
  <c r="M3195" i="25"/>
  <c r="M3194" i="25"/>
  <c r="M3193" i="25"/>
  <c r="M3192" i="25"/>
  <c r="M3191" i="25"/>
  <c r="M3190" i="25"/>
  <c r="M3189" i="25"/>
  <c r="M3188" i="25"/>
  <c r="M3187" i="25"/>
  <c r="M3186" i="25"/>
  <c r="M3185" i="25"/>
  <c r="M3184" i="25"/>
  <c r="M3183" i="25"/>
  <c r="M3182" i="25"/>
  <c r="M3181" i="25"/>
  <c r="M3180" i="25"/>
  <c r="M3179" i="25"/>
  <c r="M3178" i="25"/>
  <c r="M3177" i="25"/>
  <c r="M3176" i="25"/>
  <c r="M3175" i="25"/>
  <c r="M3174" i="25"/>
  <c r="M3173" i="25"/>
  <c r="M3172" i="25"/>
  <c r="M3171" i="25"/>
  <c r="M3170" i="25"/>
  <c r="M3169" i="25"/>
  <c r="M3168" i="25"/>
  <c r="M3167" i="25"/>
  <c r="M3166" i="25"/>
  <c r="M3165" i="25"/>
  <c r="M3164" i="25"/>
  <c r="M3163" i="25"/>
  <c r="M3162" i="25"/>
  <c r="M3161" i="25"/>
  <c r="M3160" i="25"/>
  <c r="M3159" i="25"/>
  <c r="M3158" i="25"/>
  <c r="M3157" i="25"/>
  <c r="M3156" i="25"/>
  <c r="M3155" i="25"/>
  <c r="M3154" i="25"/>
  <c r="M3153" i="25"/>
  <c r="M3152" i="25"/>
  <c r="M3151" i="25"/>
  <c r="M3150" i="25"/>
  <c r="M3149" i="25"/>
  <c r="M3148" i="25"/>
  <c r="M3147" i="25"/>
  <c r="M3146" i="25"/>
  <c r="M3145" i="25"/>
  <c r="M3144" i="25"/>
  <c r="M3143" i="25"/>
  <c r="M3142" i="25"/>
  <c r="M3141" i="25"/>
  <c r="M3140" i="25"/>
  <c r="M3139" i="25"/>
  <c r="M3138" i="25"/>
  <c r="M3137" i="25"/>
  <c r="M3136" i="25"/>
  <c r="M3135" i="25"/>
  <c r="M3134" i="25"/>
  <c r="M3133" i="25"/>
  <c r="M3132" i="25"/>
  <c r="M3131" i="25"/>
  <c r="M3130" i="25"/>
  <c r="M3129" i="25"/>
  <c r="M3128" i="25"/>
  <c r="M3127" i="25"/>
  <c r="M3126" i="25"/>
  <c r="M3125" i="25"/>
  <c r="M3124" i="25"/>
  <c r="M3123" i="25"/>
  <c r="M3122" i="25"/>
  <c r="M3121" i="25"/>
  <c r="M3120" i="25"/>
  <c r="M3119" i="25"/>
  <c r="M3118" i="25"/>
  <c r="M3117" i="25"/>
  <c r="M3116" i="25"/>
  <c r="M3115" i="25"/>
  <c r="M3114" i="25"/>
  <c r="M3113" i="25"/>
  <c r="M3112" i="25"/>
  <c r="M3111" i="25"/>
  <c r="M3110" i="25"/>
  <c r="M3109" i="25"/>
  <c r="M3108" i="25"/>
  <c r="M3107" i="25"/>
  <c r="M3106" i="25"/>
  <c r="M3105" i="25"/>
  <c r="M3104" i="25"/>
  <c r="M3103" i="25"/>
  <c r="M3102" i="25"/>
  <c r="M3101" i="25"/>
  <c r="M3100" i="25"/>
  <c r="M3099" i="25"/>
  <c r="M3098" i="25"/>
  <c r="M3097" i="25"/>
  <c r="M3096" i="25"/>
  <c r="M3095" i="25"/>
  <c r="M3094" i="25"/>
  <c r="M3093" i="25"/>
  <c r="M3092" i="25"/>
  <c r="M3091" i="25"/>
  <c r="M3090" i="25"/>
  <c r="M3089" i="25"/>
  <c r="M3088" i="25"/>
  <c r="M3087" i="25"/>
  <c r="M3086" i="25"/>
  <c r="M3085" i="25"/>
  <c r="M3084" i="25"/>
  <c r="M3083" i="25"/>
  <c r="M3082" i="25"/>
  <c r="M3081" i="25"/>
  <c r="M3080" i="25"/>
  <c r="M3079" i="25"/>
  <c r="M3078" i="25"/>
  <c r="M3077" i="25"/>
  <c r="M3076" i="25"/>
  <c r="M3075" i="25"/>
  <c r="M3074" i="25"/>
  <c r="M3073" i="25"/>
  <c r="M3072" i="25"/>
  <c r="M3071" i="25"/>
  <c r="M3070" i="25"/>
  <c r="M3069" i="25"/>
  <c r="M3068" i="25"/>
  <c r="M3067" i="25"/>
  <c r="M3066" i="25"/>
  <c r="M3065" i="25"/>
  <c r="M3064" i="25"/>
  <c r="M3063" i="25"/>
  <c r="M3062" i="25"/>
  <c r="M3061" i="25"/>
  <c r="M3060" i="25"/>
  <c r="M3059" i="25"/>
  <c r="M3058" i="25"/>
  <c r="M3057" i="25"/>
  <c r="M3056" i="25"/>
  <c r="M3055" i="25"/>
  <c r="M3054" i="25"/>
  <c r="M3053" i="25"/>
  <c r="M3052" i="25"/>
  <c r="M3051" i="25"/>
  <c r="M3050" i="25"/>
  <c r="M3049" i="25"/>
  <c r="M3048" i="25"/>
  <c r="M3047" i="25"/>
  <c r="M3046" i="25"/>
  <c r="M3045" i="25"/>
  <c r="M3044" i="25"/>
  <c r="M3043" i="25"/>
  <c r="M3042" i="25"/>
  <c r="M3041" i="25"/>
  <c r="M3040" i="25"/>
  <c r="M3039" i="25"/>
  <c r="M3038" i="25"/>
  <c r="M3037" i="25"/>
  <c r="M3036" i="25"/>
  <c r="M3035" i="25"/>
  <c r="M3034" i="25"/>
  <c r="M3033" i="25"/>
  <c r="M3032" i="25"/>
  <c r="M3031" i="25"/>
  <c r="M3030" i="25"/>
  <c r="M3029" i="25"/>
  <c r="M3028" i="25"/>
  <c r="M3027" i="25"/>
  <c r="M3026" i="25"/>
  <c r="M3025" i="25"/>
  <c r="M3024" i="25"/>
  <c r="M3023" i="25"/>
  <c r="M3022" i="25"/>
  <c r="M3021" i="25"/>
  <c r="M3020" i="25"/>
  <c r="M3019" i="25"/>
  <c r="M3018" i="25"/>
  <c r="M3017" i="25"/>
  <c r="M3016" i="25"/>
  <c r="M3015" i="25"/>
  <c r="M3014" i="25"/>
  <c r="M3013" i="25"/>
  <c r="M3012" i="25"/>
  <c r="M3011" i="25"/>
  <c r="M3010" i="25"/>
  <c r="M3009" i="25"/>
  <c r="M3008" i="25"/>
  <c r="M3007" i="25"/>
  <c r="M3006" i="25"/>
  <c r="M3005" i="25"/>
  <c r="M3004" i="25"/>
  <c r="M3003" i="25"/>
  <c r="M3002" i="25"/>
  <c r="M3001" i="25"/>
  <c r="M3000" i="25"/>
  <c r="M2999" i="25"/>
  <c r="M2998" i="25"/>
  <c r="M2997" i="25"/>
  <c r="M2996" i="25"/>
  <c r="M2995" i="25"/>
  <c r="M2994" i="25"/>
  <c r="M2993" i="25"/>
  <c r="M2992" i="25"/>
  <c r="M2991" i="25"/>
  <c r="M2990" i="25"/>
  <c r="M2989" i="25"/>
  <c r="M2988" i="25"/>
  <c r="M2987" i="25"/>
  <c r="M2986" i="25"/>
  <c r="M2985" i="25"/>
  <c r="M2984" i="25"/>
  <c r="M2983" i="25"/>
  <c r="M2982" i="25"/>
  <c r="M2981" i="25"/>
  <c r="M2980" i="25"/>
  <c r="M2979" i="25"/>
  <c r="M2978" i="25"/>
  <c r="M2977" i="25"/>
  <c r="M2976" i="25"/>
  <c r="M2975" i="25"/>
  <c r="M2974" i="25"/>
  <c r="M2973" i="25"/>
  <c r="M2972" i="25"/>
  <c r="M2971" i="25"/>
  <c r="M2970" i="25"/>
  <c r="M2969" i="25"/>
  <c r="M2968" i="25"/>
  <c r="M2967" i="25"/>
  <c r="M2966" i="25"/>
  <c r="M2965" i="25"/>
  <c r="M2964" i="25"/>
  <c r="M2963" i="25"/>
  <c r="M2962" i="25"/>
  <c r="M2961" i="25"/>
  <c r="M2960" i="25"/>
  <c r="M2959" i="25"/>
  <c r="M2958" i="25"/>
  <c r="M2957" i="25"/>
  <c r="M2956" i="25"/>
  <c r="M2955" i="25"/>
  <c r="M2954" i="25"/>
  <c r="M2953" i="25"/>
  <c r="M2952" i="25"/>
  <c r="M2951" i="25"/>
  <c r="M2950" i="25"/>
  <c r="M2949" i="25"/>
  <c r="M2948" i="25"/>
  <c r="M2947" i="25"/>
  <c r="M2946" i="25"/>
  <c r="M2945" i="25"/>
  <c r="M2944" i="25"/>
  <c r="M2943" i="25"/>
  <c r="M2942" i="25"/>
  <c r="M2941" i="25"/>
  <c r="M2940" i="25"/>
  <c r="M2939" i="25"/>
  <c r="M2938" i="25"/>
  <c r="M2937" i="25"/>
  <c r="M2936" i="25"/>
  <c r="M2935" i="25"/>
  <c r="M2934" i="25"/>
  <c r="M2933" i="25"/>
  <c r="M2932" i="25"/>
  <c r="M2931" i="25"/>
  <c r="M2930" i="25"/>
  <c r="M2929" i="25"/>
  <c r="M2928" i="25"/>
  <c r="M2927" i="25"/>
  <c r="M2926" i="25"/>
  <c r="M2925" i="25"/>
  <c r="M2924" i="25"/>
  <c r="M2923" i="25"/>
  <c r="M2922" i="25"/>
  <c r="M2921" i="25"/>
  <c r="M2920" i="25"/>
  <c r="M2919" i="25"/>
  <c r="M2918" i="25"/>
  <c r="M2917" i="25"/>
  <c r="M2916" i="25"/>
  <c r="M2915" i="25"/>
  <c r="M2914" i="25"/>
  <c r="M2913" i="25"/>
  <c r="M2912" i="25"/>
  <c r="M2911" i="25"/>
  <c r="M2910" i="25"/>
  <c r="M2909" i="25"/>
  <c r="M2908" i="25"/>
  <c r="M2907" i="25"/>
  <c r="M2906" i="25"/>
  <c r="M2905" i="25"/>
  <c r="M2904" i="25"/>
  <c r="M2903" i="25"/>
  <c r="M2902" i="25"/>
  <c r="M2901" i="25"/>
  <c r="M2900" i="25"/>
  <c r="M2899" i="25"/>
  <c r="M2898" i="25"/>
  <c r="M2897" i="25"/>
  <c r="M2896" i="25"/>
  <c r="M2895" i="25"/>
  <c r="M2894" i="25"/>
  <c r="M2893" i="25"/>
  <c r="M2892" i="25"/>
  <c r="M2891" i="25"/>
  <c r="M2890" i="25"/>
  <c r="M2889" i="25"/>
  <c r="M2888" i="25"/>
  <c r="M2887" i="25"/>
  <c r="M2886" i="25"/>
  <c r="M2885" i="25"/>
  <c r="M2884" i="25"/>
  <c r="M2883" i="25"/>
  <c r="M2882" i="25"/>
  <c r="M2881" i="25"/>
  <c r="M2880" i="25"/>
  <c r="M2879" i="25"/>
  <c r="M2878" i="25"/>
  <c r="M2877" i="25"/>
  <c r="M2876" i="25"/>
  <c r="M2875" i="25"/>
  <c r="M2874" i="25"/>
  <c r="M2873" i="25"/>
  <c r="M2872" i="25"/>
  <c r="M2871" i="25"/>
  <c r="M2870" i="25"/>
  <c r="M2869" i="25"/>
  <c r="M2868" i="25"/>
  <c r="M2867" i="25"/>
  <c r="M2866" i="25"/>
  <c r="M2865" i="25"/>
  <c r="M2864" i="25"/>
  <c r="M2863" i="25"/>
  <c r="M2862" i="25"/>
  <c r="M2861" i="25"/>
  <c r="M2860" i="25"/>
  <c r="M2859" i="25"/>
  <c r="M2858" i="25"/>
  <c r="M2857" i="25"/>
  <c r="M2856" i="25"/>
  <c r="M2855" i="25"/>
  <c r="M2854" i="25"/>
  <c r="M2853" i="25"/>
  <c r="M2852" i="25"/>
  <c r="M2851" i="25"/>
  <c r="M2850" i="25"/>
  <c r="M2849" i="25"/>
  <c r="M2848" i="25"/>
  <c r="M2847" i="25"/>
  <c r="M2846" i="25"/>
  <c r="M2845" i="25"/>
  <c r="M2844" i="25"/>
  <c r="M2843" i="25"/>
  <c r="M2842" i="25"/>
  <c r="M2841" i="25"/>
  <c r="M2840" i="25"/>
  <c r="M2839" i="25"/>
  <c r="M2838" i="25"/>
  <c r="M2837" i="25"/>
  <c r="M2836" i="25"/>
  <c r="M2835" i="25"/>
  <c r="M2834" i="25"/>
  <c r="M2833" i="25"/>
  <c r="M2832" i="25"/>
  <c r="M2831" i="25"/>
  <c r="M2830" i="25"/>
  <c r="M2829" i="25"/>
  <c r="M2828" i="25"/>
  <c r="M2827" i="25"/>
  <c r="M2826" i="25"/>
  <c r="M2825" i="25"/>
  <c r="M2824" i="25"/>
  <c r="M2823" i="25"/>
  <c r="M2822" i="25"/>
  <c r="M2821" i="25"/>
  <c r="M2820" i="25"/>
  <c r="M2819" i="25"/>
  <c r="M2818" i="25"/>
  <c r="M2817" i="25"/>
  <c r="M2816" i="25"/>
  <c r="M2815" i="25"/>
  <c r="M2814" i="25"/>
  <c r="M2813" i="25"/>
  <c r="M2812" i="25"/>
  <c r="M2811" i="25"/>
  <c r="M2810" i="25"/>
  <c r="M2809" i="25"/>
  <c r="M2808" i="25"/>
  <c r="M2807" i="25"/>
  <c r="M2806" i="25"/>
  <c r="M2805" i="25"/>
  <c r="M2804" i="25"/>
  <c r="M2803" i="25"/>
  <c r="M2802" i="25"/>
  <c r="M2801" i="25"/>
  <c r="M2800" i="25"/>
  <c r="M2799" i="25"/>
  <c r="M2798" i="25"/>
  <c r="M2797" i="25"/>
  <c r="M2796" i="25"/>
  <c r="M2795" i="25"/>
  <c r="M2794" i="25"/>
  <c r="M2793" i="25"/>
  <c r="M2792" i="25"/>
  <c r="M2791" i="25"/>
  <c r="M2790" i="25"/>
  <c r="M2789" i="25"/>
  <c r="M2788" i="25"/>
  <c r="M2787" i="25"/>
  <c r="M2786" i="25"/>
  <c r="M2785" i="25"/>
  <c r="M2784" i="25"/>
  <c r="M2783" i="25"/>
  <c r="M2782" i="25"/>
  <c r="M2781" i="25"/>
  <c r="M2780" i="25"/>
  <c r="M2779" i="25"/>
  <c r="M2778" i="25"/>
  <c r="M2777" i="25"/>
  <c r="M2776" i="25"/>
  <c r="M2775" i="25"/>
  <c r="M2774" i="25"/>
  <c r="M2773" i="25"/>
  <c r="M2772" i="25"/>
  <c r="M2771" i="25"/>
  <c r="M2770" i="25"/>
  <c r="M2769" i="25"/>
  <c r="M2768" i="25"/>
  <c r="M2767" i="25"/>
  <c r="M2766" i="25"/>
  <c r="M2765" i="25"/>
  <c r="M2764" i="25"/>
  <c r="M2763" i="25"/>
  <c r="M2762" i="25"/>
  <c r="M2761" i="25"/>
  <c r="M2760" i="25"/>
  <c r="M2759" i="25"/>
  <c r="M2758" i="25"/>
  <c r="M2757" i="25"/>
  <c r="M2756" i="25"/>
  <c r="M2755" i="25"/>
  <c r="M2754" i="25"/>
  <c r="M2753" i="25"/>
  <c r="M2752" i="25"/>
  <c r="M2751" i="25"/>
  <c r="M2750" i="25"/>
  <c r="M2749" i="25"/>
  <c r="M2748" i="25"/>
  <c r="M2747" i="25"/>
  <c r="M2746" i="25"/>
  <c r="M2745" i="25"/>
  <c r="M2744" i="25"/>
  <c r="M2743" i="25"/>
  <c r="M2742" i="25"/>
  <c r="M2741" i="25"/>
  <c r="M2740" i="25"/>
  <c r="M2739" i="25"/>
  <c r="M2738" i="25"/>
  <c r="M2737" i="25"/>
  <c r="M2736" i="25"/>
  <c r="M2735" i="25"/>
  <c r="M2734" i="25"/>
  <c r="M2733" i="25"/>
  <c r="M2732" i="25"/>
  <c r="M2731" i="25"/>
  <c r="M2730" i="25"/>
  <c r="M2729" i="25"/>
  <c r="M2728" i="25"/>
  <c r="M2727" i="25"/>
  <c r="M2726" i="25"/>
  <c r="M2725" i="25"/>
  <c r="M2724" i="25"/>
  <c r="M2723" i="25"/>
  <c r="M2722" i="25"/>
  <c r="M2721" i="25"/>
  <c r="M2720" i="25"/>
  <c r="M2719" i="25"/>
  <c r="M2718" i="25"/>
  <c r="M2717" i="25"/>
  <c r="M2716" i="25"/>
  <c r="M2715" i="25"/>
  <c r="M2714" i="25"/>
  <c r="M2713" i="25"/>
  <c r="M2712" i="25"/>
  <c r="M2711" i="25"/>
  <c r="M2710" i="25"/>
  <c r="M2709" i="25"/>
  <c r="M2708" i="25"/>
  <c r="M2707" i="25"/>
  <c r="M2706" i="25"/>
  <c r="M2705" i="25"/>
  <c r="M2704" i="25"/>
  <c r="M2703" i="25"/>
  <c r="M2702" i="25"/>
  <c r="M2701" i="25"/>
  <c r="M2700" i="25"/>
  <c r="M2699" i="25"/>
  <c r="M2698" i="25"/>
  <c r="M2697" i="25"/>
  <c r="M2696" i="25"/>
  <c r="M2695" i="25"/>
  <c r="M2694" i="25"/>
  <c r="M2693" i="25"/>
  <c r="M2692" i="25"/>
  <c r="M2691" i="25"/>
  <c r="M2690" i="25"/>
  <c r="M2689" i="25"/>
  <c r="M2688" i="25"/>
  <c r="M2687" i="25"/>
  <c r="M2686" i="25"/>
  <c r="M2685" i="25"/>
  <c r="M2684" i="25"/>
  <c r="M2683" i="25"/>
  <c r="M2682" i="25"/>
  <c r="M2681" i="25"/>
  <c r="M2680" i="25"/>
  <c r="M2679" i="25"/>
  <c r="M2678" i="25"/>
  <c r="M2677" i="25"/>
  <c r="M2676" i="25"/>
  <c r="M2675" i="25"/>
  <c r="M2674" i="25"/>
  <c r="M2673" i="25"/>
  <c r="M2672" i="25"/>
  <c r="M2671" i="25"/>
  <c r="M2670" i="25"/>
  <c r="M2669" i="25"/>
  <c r="M2668" i="25"/>
  <c r="M2667" i="25"/>
  <c r="M2666" i="25"/>
  <c r="M2665" i="25"/>
  <c r="M2664" i="25"/>
  <c r="M2663" i="25"/>
  <c r="M2662" i="25"/>
  <c r="M2661" i="25"/>
  <c r="M2660" i="25"/>
  <c r="M2659" i="25"/>
  <c r="M2658" i="25"/>
  <c r="M2657" i="25"/>
  <c r="M2656" i="25"/>
  <c r="M2655" i="25"/>
  <c r="M2654" i="25"/>
  <c r="M2653" i="25"/>
  <c r="M2652" i="25"/>
  <c r="M2651" i="25"/>
  <c r="M2650" i="25"/>
  <c r="M2649" i="25"/>
  <c r="M2648" i="25"/>
  <c r="M2647" i="25"/>
  <c r="M2646" i="25"/>
  <c r="M2645" i="25"/>
  <c r="M2644" i="25"/>
  <c r="M2643" i="25"/>
  <c r="M2642" i="25"/>
  <c r="M2641" i="25"/>
  <c r="M2640" i="25"/>
  <c r="M2639" i="25"/>
  <c r="M2638" i="25"/>
  <c r="M2637" i="25"/>
  <c r="M2636" i="25"/>
  <c r="M2635" i="25"/>
  <c r="M2634" i="25"/>
  <c r="M2633" i="25"/>
  <c r="M2632" i="25"/>
  <c r="M2631" i="25"/>
  <c r="M2630" i="25"/>
  <c r="M2629" i="25"/>
  <c r="M2628" i="25"/>
  <c r="M2627" i="25"/>
  <c r="M2626" i="25"/>
  <c r="M2625" i="25"/>
  <c r="M2624" i="25"/>
  <c r="M2623" i="25"/>
  <c r="M2622" i="25"/>
  <c r="M2621" i="25"/>
  <c r="M2620" i="25"/>
  <c r="M2619" i="25"/>
  <c r="M2618" i="25"/>
  <c r="M2617" i="25"/>
  <c r="M2616" i="25"/>
  <c r="M2615" i="25"/>
  <c r="M2614" i="25"/>
  <c r="M2613" i="25"/>
  <c r="M2612" i="25"/>
  <c r="M2611" i="25"/>
  <c r="M2610" i="25"/>
  <c r="M2609" i="25"/>
  <c r="M2608" i="25"/>
  <c r="M2607" i="25"/>
  <c r="M2606" i="25"/>
  <c r="M2605" i="25"/>
  <c r="M2604" i="25"/>
  <c r="M2603" i="25"/>
  <c r="M2602" i="25"/>
  <c r="M2601" i="25"/>
  <c r="M2600" i="25"/>
  <c r="M2599" i="25"/>
  <c r="M2598" i="25"/>
  <c r="M2597" i="25"/>
  <c r="M2596" i="25"/>
  <c r="M2595" i="25"/>
  <c r="M2594" i="25"/>
  <c r="M2593" i="25"/>
  <c r="M2592" i="25"/>
  <c r="M2591" i="25"/>
  <c r="M2590" i="25"/>
  <c r="M2589" i="25"/>
  <c r="M2588" i="25"/>
  <c r="M2587" i="25"/>
  <c r="M2586" i="25"/>
  <c r="M2585" i="25"/>
  <c r="M2584" i="25"/>
  <c r="M2583" i="25"/>
  <c r="M2582" i="25"/>
  <c r="M2581" i="25"/>
  <c r="M2580" i="25"/>
  <c r="M2579" i="25"/>
  <c r="M2578" i="25"/>
  <c r="M2577" i="25"/>
  <c r="M2576" i="25"/>
  <c r="M2575" i="25"/>
  <c r="M2574" i="25"/>
  <c r="M2573" i="25"/>
  <c r="M2572" i="25"/>
  <c r="M2571" i="25"/>
  <c r="M2570" i="25"/>
  <c r="M2569" i="25"/>
  <c r="M2568" i="25"/>
  <c r="M2567" i="25"/>
  <c r="M2566" i="25"/>
  <c r="M2565" i="25"/>
  <c r="M2564" i="25"/>
  <c r="M2563" i="25"/>
  <c r="M2562" i="25"/>
  <c r="M2561" i="25"/>
  <c r="M2560" i="25"/>
  <c r="M2559" i="25"/>
  <c r="M2558" i="25"/>
  <c r="M2557" i="25"/>
  <c r="M2556" i="25"/>
  <c r="M2555" i="25"/>
  <c r="M2554" i="25"/>
  <c r="M2553" i="25"/>
  <c r="M2552" i="25"/>
  <c r="M2551" i="25"/>
  <c r="M2550" i="25"/>
  <c r="M2549" i="25"/>
  <c r="M2548" i="25"/>
  <c r="M2547" i="25"/>
  <c r="M2546" i="25"/>
  <c r="M2545" i="25"/>
  <c r="M2544" i="25"/>
  <c r="M2543" i="25"/>
  <c r="M2542" i="25"/>
  <c r="M2541" i="25"/>
  <c r="M2540" i="25"/>
  <c r="M2539" i="25"/>
  <c r="M2538" i="25"/>
  <c r="M2537" i="25"/>
  <c r="M2536" i="25"/>
  <c r="M2535" i="25"/>
  <c r="M2534" i="25"/>
  <c r="M2533" i="25"/>
  <c r="M2532" i="25"/>
  <c r="M2531" i="25"/>
  <c r="M2530" i="25"/>
  <c r="M2529" i="25"/>
  <c r="M2528" i="25"/>
  <c r="M2527" i="25"/>
  <c r="M2526" i="25"/>
  <c r="M2525" i="25"/>
  <c r="M2524" i="25"/>
  <c r="M2523" i="25"/>
  <c r="M2522" i="25"/>
  <c r="M2521" i="25"/>
  <c r="M2520" i="25"/>
  <c r="M2519" i="25"/>
  <c r="M2518" i="25"/>
  <c r="M2517" i="25"/>
  <c r="M2516" i="25"/>
  <c r="M2515" i="25"/>
  <c r="M2514" i="25"/>
  <c r="M2513" i="25"/>
  <c r="M2512" i="25"/>
  <c r="M2511" i="25"/>
  <c r="M2510" i="25"/>
  <c r="M2509" i="25"/>
  <c r="M2508" i="25"/>
  <c r="M2507" i="25"/>
  <c r="M2506" i="25"/>
  <c r="M2505" i="25"/>
  <c r="M2504" i="25"/>
  <c r="M2503" i="25"/>
  <c r="M2502" i="25"/>
  <c r="M2501" i="25"/>
  <c r="M2500" i="25"/>
  <c r="M2499" i="25"/>
  <c r="M2498" i="25"/>
  <c r="M2497" i="25"/>
  <c r="M2496" i="25"/>
  <c r="M2495" i="25"/>
  <c r="M2494" i="25"/>
  <c r="M2493" i="25"/>
  <c r="M2492" i="25"/>
  <c r="M2491" i="25"/>
  <c r="M2490" i="25"/>
  <c r="M2489" i="25"/>
  <c r="M2488" i="25"/>
  <c r="M2487" i="25"/>
  <c r="M2486" i="25"/>
  <c r="M2485" i="25"/>
  <c r="M2484" i="25"/>
  <c r="M2483" i="25"/>
  <c r="M2482" i="25"/>
  <c r="M2481" i="25"/>
  <c r="M2480" i="25"/>
  <c r="M2479" i="25"/>
  <c r="M2478" i="25"/>
  <c r="M2477" i="25"/>
  <c r="M2476" i="25"/>
  <c r="M2475" i="25"/>
  <c r="M2474" i="25"/>
  <c r="M2473" i="25"/>
  <c r="M2472" i="25"/>
  <c r="M2471" i="25"/>
  <c r="M2470" i="25"/>
  <c r="M2469" i="25"/>
  <c r="M2468" i="25"/>
  <c r="M2467" i="25"/>
  <c r="M2466" i="25"/>
  <c r="M2465" i="25"/>
  <c r="M2464" i="25"/>
  <c r="M2463" i="25"/>
  <c r="M2462" i="25"/>
  <c r="M2461" i="25"/>
  <c r="M2460" i="25"/>
  <c r="M2459" i="25"/>
  <c r="M2458" i="25"/>
  <c r="M2457" i="25"/>
  <c r="M2456" i="25"/>
  <c r="M2455" i="25"/>
  <c r="M2454" i="25"/>
  <c r="M2453" i="25"/>
  <c r="M2452" i="25"/>
  <c r="M2451" i="25"/>
  <c r="M2450" i="25"/>
  <c r="M2449" i="25"/>
  <c r="M2448" i="25"/>
  <c r="M2447" i="25"/>
  <c r="M2446" i="25"/>
  <c r="M2445" i="25"/>
  <c r="M2444" i="25"/>
  <c r="M2443" i="25"/>
  <c r="M2442" i="25"/>
  <c r="M2441" i="25"/>
  <c r="M2440" i="25"/>
  <c r="M2439" i="25"/>
  <c r="M2438" i="25"/>
  <c r="M2437" i="25"/>
  <c r="M2436" i="25"/>
  <c r="M2435" i="25"/>
  <c r="M2434" i="25"/>
  <c r="M2433" i="25"/>
  <c r="M2432" i="25"/>
  <c r="M2431" i="25"/>
  <c r="M2430" i="25"/>
  <c r="M2429" i="25"/>
  <c r="M2428" i="25"/>
  <c r="M2427" i="25"/>
  <c r="M2426" i="25"/>
  <c r="M2425" i="25"/>
  <c r="M2424" i="25"/>
  <c r="M2423" i="25"/>
  <c r="M2422" i="25"/>
  <c r="M2421" i="25"/>
  <c r="M2420" i="25"/>
  <c r="M2419" i="25"/>
  <c r="M2418" i="25"/>
  <c r="M2417" i="25"/>
  <c r="M2416" i="25"/>
  <c r="M2415" i="25"/>
  <c r="M2414" i="25"/>
  <c r="M2413" i="25"/>
  <c r="M2412" i="25"/>
  <c r="M2411" i="25"/>
  <c r="M2410" i="25"/>
  <c r="M2409" i="25"/>
  <c r="M2408" i="25"/>
  <c r="M2407" i="25"/>
  <c r="M2406" i="25"/>
  <c r="M2405" i="25"/>
  <c r="M2404" i="25"/>
  <c r="M2403" i="25"/>
  <c r="M2402" i="25"/>
  <c r="M2401" i="25"/>
  <c r="M2400" i="25"/>
  <c r="M2399" i="25"/>
  <c r="M2398" i="25"/>
  <c r="M2397" i="25"/>
  <c r="M2396" i="25"/>
  <c r="M2395" i="25"/>
  <c r="M2394" i="25"/>
  <c r="M2393" i="25"/>
  <c r="M2392" i="25"/>
  <c r="M2391" i="25"/>
  <c r="M2390" i="25"/>
  <c r="M2389" i="25"/>
  <c r="M2388" i="25"/>
  <c r="M2387" i="25"/>
  <c r="M2386" i="25"/>
  <c r="M2385" i="25"/>
  <c r="M2384" i="25"/>
  <c r="M2383" i="25"/>
  <c r="M2382" i="25"/>
  <c r="M2381" i="25"/>
  <c r="M2380" i="25"/>
  <c r="M2379" i="25"/>
  <c r="M2378" i="25"/>
  <c r="M2377" i="25"/>
  <c r="M2376" i="25"/>
  <c r="M2375" i="25"/>
  <c r="M2374" i="25"/>
  <c r="M2373" i="25"/>
  <c r="M2372" i="25"/>
  <c r="M2371" i="25"/>
  <c r="M2370" i="25"/>
  <c r="M2369" i="25"/>
  <c r="M2368" i="25"/>
  <c r="M2367" i="25"/>
  <c r="M2366" i="25"/>
  <c r="M2365" i="25"/>
  <c r="M2364" i="25"/>
  <c r="M2363" i="25"/>
  <c r="M2362" i="25"/>
  <c r="M2361" i="25"/>
  <c r="M2360" i="25"/>
  <c r="M2359" i="25"/>
  <c r="M2358" i="25"/>
  <c r="M2357" i="25"/>
  <c r="M2356" i="25"/>
  <c r="M2355" i="25"/>
  <c r="M2354" i="25"/>
  <c r="M2353" i="25"/>
  <c r="M2352" i="25"/>
  <c r="M2351" i="25"/>
  <c r="M2350" i="25"/>
  <c r="M2349" i="25"/>
  <c r="M2348" i="25"/>
  <c r="M2347" i="25"/>
  <c r="M2346" i="25"/>
  <c r="M2345" i="25"/>
  <c r="M2344" i="25"/>
  <c r="M2343" i="25"/>
  <c r="M2342" i="25"/>
  <c r="M2341" i="25"/>
  <c r="M2340" i="25"/>
  <c r="M2339" i="25"/>
  <c r="M2338" i="25"/>
  <c r="M2337" i="25"/>
  <c r="M2336" i="25"/>
  <c r="M2335" i="25"/>
  <c r="M2334" i="25"/>
  <c r="M2333" i="25"/>
  <c r="M2332" i="25"/>
  <c r="M2331" i="25"/>
  <c r="M2330" i="25"/>
  <c r="M2329" i="25"/>
  <c r="M2328" i="25"/>
  <c r="M2327" i="25"/>
  <c r="M2326" i="25"/>
  <c r="M2325" i="25"/>
  <c r="M2324" i="25"/>
  <c r="M2323" i="25"/>
  <c r="M2322" i="25"/>
  <c r="M2321" i="25"/>
  <c r="M2320" i="25"/>
  <c r="M2319" i="25"/>
  <c r="M2318" i="25"/>
  <c r="M2317" i="25"/>
  <c r="M2316" i="25"/>
  <c r="M2315" i="25"/>
  <c r="M2314" i="25"/>
  <c r="M2313" i="25"/>
  <c r="M2312" i="25"/>
  <c r="M2311" i="25"/>
  <c r="M2310" i="25"/>
  <c r="M2309" i="25"/>
  <c r="M2308" i="25"/>
  <c r="M2307" i="25"/>
  <c r="M2306" i="25"/>
  <c r="M2305" i="25"/>
  <c r="M2304" i="25"/>
  <c r="M2303" i="25"/>
  <c r="M2302" i="25"/>
  <c r="M2301" i="25"/>
  <c r="M2300" i="25"/>
  <c r="M2299" i="25"/>
  <c r="M2298" i="25"/>
  <c r="M2297" i="25"/>
  <c r="M2296" i="25"/>
  <c r="M2295" i="25"/>
  <c r="M2294" i="25"/>
  <c r="M2293" i="25"/>
  <c r="M2292" i="25"/>
  <c r="M2291" i="25"/>
  <c r="M2290" i="25"/>
  <c r="M2289" i="25"/>
  <c r="M2288" i="25"/>
  <c r="M2287" i="25"/>
  <c r="M2286" i="25"/>
  <c r="M2285" i="25"/>
  <c r="M2284" i="25"/>
  <c r="M2283" i="25"/>
  <c r="M2282" i="25"/>
  <c r="M2281" i="25"/>
  <c r="M2280" i="25"/>
  <c r="M2279" i="25"/>
  <c r="M2278" i="25"/>
  <c r="M2277" i="25"/>
  <c r="M2276" i="25"/>
  <c r="M2275" i="25"/>
  <c r="M2274" i="25"/>
  <c r="M2273" i="25"/>
  <c r="M2272" i="25"/>
  <c r="M2271" i="25"/>
  <c r="M2270" i="25"/>
  <c r="M2269" i="25"/>
  <c r="M2268" i="25"/>
  <c r="M2267" i="25"/>
  <c r="M2266" i="25"/>
  <c r="M2265" i="25"/>
  <c r="M2264" i="25"/>
  <c r="M2263" i="25"/>
  <c r="M2262" i="25"/>
  <c r="M2261" i="25"/>
  <c r="M2260" i="25"/>
  <c r="M2259" i="25"/>
  <c r="M2258" i="25"/>
  <c r="M2257" i="25"/>
  <c r="M2256" i="25"/>
  <c r="M2255" i="25"/>
  <c r="M2254" i="25"/>
  <c r="M2253" i="25"/>
  <c r="M2252" i="25"/>
  <c r="M2251" i="25"/>
  <c r="M2250" i="25"/>
  <c r="M2249" i="25"/>
  <c r="M2248" i="25"/>
  <c r="M2247" i="25"/>
  <c r="M2246" i="25"/>
  <c r="M2245" i="25"/>
  <c r="M2244" i="25"/>
  <c r="M2243" i="25"/>
  <c r="M2242" i="25"/>
  <c r="M2241" i="25"/>
  <c r="M2240" i="25"/>
  <c r="M2239" i="25"/>
  <c r="M2238" i="25"/>
  <c r="M2237" i="25"/>
  <c r="M2236" i="25"/>
  <c r="M2235" i="25"/>
  <c r="M2234" i="25"/>
  <c r="M2233" i="25"/>
  <c r="M2232" i="25"/>
  <c r="M2231" i="25"/>
  <c r="M2230" i="25"/>
  <c r="M2229" i="25"/>
  <c r="M2228" i="25"/>
  <c r="M2227" i="25"/>
  <c r="M2226" i="25"/>
  <c r="M2225" i="25"/>
  <c r="M2224" i="25"/>
  <c r="M2223" i="25"/>
  <c r="M2222" i="25"/>
  <c r="M2221" i="25"/>
  <c r="M2220" i="25"/>
  <c r="M2219" i="25"/>
  <c r="M2218" i="25"/>
  <c r="M2217" i="25"/>
  <c r="M2216" i="25"/>
  <c r="M2215" i="25"/>
  <c r="M2214" i="25"/>
  <c r="M2213" i="25"/>
  <c r="M2212" i="25"/>
  <c r="M2211" i="25"/>
  <c r="M2210" i="25"/>
  <c r="M2209" i="25"/>
  <c r="M2208" i="25"/>
  <c r="M2207" i="25"/>
  <c r="M2206" i="25"/>
  <c r="M2205" i="25"/>
  <c r="M2204" i="25"/>
  <c r="M2203" i="25"/>
  <c r="M2202" i="25"/>
  <c r="M2201" i="25"/>
  <c r="M2200" i="25"/>
  <c r="M2199" i="25"/>
  <c r="M2198" i="25"/>
  <c r="M2197" i="25"/>
  <c r="M2196" i="25"/>
  <c r="M2195" i="25"/>
  <c r="M2194" i="25"/>
  <c r="M2193" i="25"/>
  <c r="M2192" i="25"/>
  <c r="M2191" i="25"/>
  <c r="M2190" i="25"/>
  <c r="M2189" i="25"/>
  <c r="M2188" i="25"/>
  <c r="M2187" i="25"/>
  <c r="M2186" i="25"/>
  <c r="M2185" i="25"/>
  <c r="M2184" i="25"/>
  <c r="M2183" i="25"/>
  <c r="M2182" i="25"/>
  <c r="M2181" i="25"/>
  <c r="M2180" i="25"/>
  <c r="M2179" i="25"/>
  <c r="M2178" i="25"/>
  <c r="M2177" i="25"/>
  <c r="M2176" i="25"/>
  <c r="M2175" i="25"/>
  <c r="M2174" i="25"/>
  <c r="M2173" i="25"/>
  <c r="M2172" i="25"/>
  <c r="M2171" i="25"/>
  <c r="M2170" i="25"/>
  <c r="M2169" i="25"/>
  <c r="M2168" i="25"/>
  <c r="M2167" i="25"/>
  <c r="M2166" i="25"/>
  <c r="M2165" i="25"/>
  <c r="M2164" i="25"/>
  <c r="M2163" i="25"/>
  <c r="M2162" i="25"/>
  <c r="M2161" i="25"/>
  <c r="M2160" i="25"/>
  <c r="M2159" i="25"/>
  <c r="M2158" i="25"/>
  <c r="M2157" i="25"/>
  <c r="M2156" i="25"/>
  <c r="M2155" i="25"/>
  <c r="M2154" i="25"/>
  <c r="M2153" i="25"/>
  <c r="M2152" i="25"/>
  <c r="M2151" i="25"/>
  <c r="M2150" i="25"/>
  <c r="M2149" i="25"/>
  <c r="M2148" i="25"/>
  <c r="M2147" i="25"/>
  <c r="M2146" i="25"/>
  <c r="M2145" i="25"/>
  <c r="M2144" i="25"/>
  <c r="M2143" i="25"/>
  <c r="M2142" i="25"/>
  <c r="M2141" i="25"/>
  <c r="M2140" i="25"/>
  <c r="M2139" i="25"/>
  <c r="M2138" i="25"/>
  <c r="M2137" i="25"/>
  <c r="M2136" i="25"/>
  <c r="M2135" i="25"/>
  <c r="M2134" i="25"/>
  <c r="M2133" i="25"/>
  <c r="M2132" i="25"/>
  <c r="M2131" i="25"/>
  <c r="M2130" i="25"/>
  <c r="M2129" i="25"/>
  <c r="M2128" i="25"/>
  <c r="M2127" i="25"/>
  <c r="M2126" i="25"/>
  <c r="M2125" i="25"/>
  <c r="M2124" i="25"/>
  <c r="M2123" i="25"/>
  <c r="M2122" i="25"/>
  <c r="M2121" i="25"/>
  <c r="M2120" i="25"/>
  <c r="M2119" i="25"/>
  <c r="M2118" i="25"/>
  <c r="M2117" i="25"/>
  <c r="M2116" i="25"/>
  <c r="M2115" i="25"/>
  <c r="M2114" i="25"/>
  <c r="M2113" i="25"/>
  <c r="M2112" i="25"/>
  <c r="M2111" i="25"/>
  <c r="M2110" i="25"/>
  <c r="M2109" i="25"/>
  <c r="M2108" i="25"/>
  <c r="M2107" i="25"/>
  <c r="M2106" i="25"/>
  <c r="M2105" i="25"/>
  <c r="M2104" i="25"/>
  <c r="M2103" i="25"/>
  <c r="M2102" i="25"/>
  <c r="M2101" i="25"/>
  <c r="M2100" i="25"/>
  <c r="M2099" i="25"/>
  <c r="M2098" i="25"/>
  <c r="M2097" i="25"/>
  <c r="M2096" i="25"/>
  <c r="M2095" i="25"/>
  <c r="M2094" i="25"/>
  <c r="M2093" i="25"/>
  <c r="M2092" i="25"/>
  <c r="M2091" i="25"/>
  <c r="M2090" i="25"/>
  <c r="M2089" i="25"/>
  <c r="M2088" i="25"/>
  <c r="M2087" i="25"/>
  <c r="M2086" i="25"/>
  <c r="M2085" i="25"/>
  <c r="M2084" i="25"/>
  <c r="M2083" i="25"/>
  <c r="M2082" i="25"/>
  <c r="M2081" i="25"/>
  <c r="M2080" i="25"/>
  <c r="M2079" i="25"/>
  <c r="M2078" i="25"/>
  <c r="M2077" i="25"/>
  <c r="M2076" i="25"/>
  <c r="M2075" i="25"/>
  <c r="M2074" i="25"/>
  <c r="M2073" i="25"/>
  <c r="M2072" i="25"/>
  <c r="M2071" i="25"/>
  <c r="M2070" i="25"/>
  <c r="M2069" i="25"/>
  <c r="M2068" i="25"/>
  <c r="M2067" i="25"/>
  <c r="M2066" i="25"/>
  <c r="M2065" i="25"/>
  <c r="M2064" i="25"/>
  <c r="M2063" i="25"/>
  <c r="M2062" i="25"/>
  <c r="M2061" i="25"/>
  <c r="M2060" i="25"/>
  <c r="M2059" i="25"/>
  <c r="M2058" i="25"/>
  <c r="M2057" i="25"/>
  <c r="M2056" i="25"/>
  <c r="M2055" i="25"/>
  <c r="M2054" i="25"/>
  <c r="M2053" i="25"/>
  <c r="M2052" i="25"/>
  <c r="M2051" i="25"/>
  <c r="M2050" i="25"/>
  <c r="M2049" i="25"/>
  <c r="M2048" i="25"/>
  <c r="M2047" i="25"/>
  <c r="M2046" i="25"/>
  <c r="M2045" i="25"/>
  <c r="M2044" i="25"/>
  <c r="M2043" i="25"/>
  <c r="M2042" i="25"/>
  <c r="M2041" i="25"/>
  <c r="M2040" i="25"/>
  <c r="M2039" i="25"/>
  <c r="M2038" i="25"/>
  <c r="M2037" i="25"/>
  <c r="M2036" i="25"/>
  <c r="M2035" i="25"/>
  <c r="M2034" i="25"/>
  <c r="M2033" i="25"/>
  <c r="M2032" i="25"/>
  <c r="M2031" i="25"/>
  <c r="M2030" i="25"/>
  <c r="M2029" i="25"/>
  <c r="M2028" i="25"/>
  <c r="M2027" i="25"/>
  <c r="M2026" i="25"/>
  <c r="M2025" i="25"/>
  <c r="M2024" i="25"/>
  <c r="M2023" i="25"/>
  <c r="M2022" i="25"/>
  <c r="M2021" i="25"/>
  <c r="M2020" i="25"/>
  <c r="M2019" i="25"/>
  <c r="M2018" i="25"/>
  <c r="M2017" i="25"/>
  <c r="M2016" i="25"/>
  <c r="M2015" i="25"/>
  <c r="M2014" i="25"/>
  <c r="M2013" i="25"/>
  <c r="M2012" i="25"/>
  <c r="M2011" i="25"/>
  <c r="M2010" i="25"/>
  <c r="M2009" i="25"/>
  <c r="M2008" i="25"/>
  <c r="M2007" i="25"/>
  <c r="M2006" i="25"/>
  <c r="M2005" i="25"/>
  <c r="M2004" i="25"/>
  <c r="M2003" i="25"/>
  <c r="M2002" i="25"/>
  <c r="M2001" i="25"/>
  <c r="M2000" i="25"/>
  <c r="M1999" i="25"/>
  <c r="M1998" i="25"/>
  <c r="M1997" i="25"/>
  <c r="M1996" i="25"/>
  <c r="M1995" i="25"/>
  <c r="M1994" i="25"/>
  <c r="M1993" i="25"/>
  <c r="M1992" i="25"/>
  <c r="M1991" i="25"/>
  <c r="M1990" i="25"/>
  <c r="M1989" i="25"/>
  <c r="M1988" i="25"/>
  <c r="M1987" i="25"/>
  <c r="M1986" i="25"/>
  <c r="M1985" i="25"/>
  <c r="M1984" i="25"/>
  <c r="M1983" i="25"/>
  <c r="M1982" i="25"/>
  <c r="M1981" i="25"/>
  <c r="M1980" i="25"/>
  <c r="M1979" i="25"/>
  <c r="M1978" i="25"/>
  <c r="M1977" i="25"/>
  <c r="M1976" i="25"/>
  <c r="M1975" i="25"/>
  <c r="M1974" i="25"/>
  <c r="M1973" i="25"/>
  <c r="M1972" i="25"/>
  <c r="M1971" i="25"/>
  <c r="M1970" i="25"/>
  <c r="M1969" i="25"/>
  <c r="M1968" i="25"/>
  <c r="M1967" i="25"/>
  <c r="M1966" i="25"/>
  <c r="M1965" i="25"/>
  <c r="M1964" i="25"/>
  <c r="M1963" i="25"/>
  <c r="M1962" i="25"/>
  <c r="M1961" i="25"/>
  <c r="M1960" i="25"/>
  <c r="M1959" i="25"/>
  <c r="M1958" i="25"/>
  <c r="M1957" i="25"/>
  <c r="M1956" i="25"/>
  <c r="M1955" i="25"/>
  <c r="M1954" i="25"/>
  <c r="M1953" i="25"/>
  <c r="M1952" i="25"/>
  <c r="M1951" i="25"/>
  <c r="M1950" i="25"/>
  <c r="M1949" i="25"/>
  <c r="M1948" i="25"/>
  <c r="M1947" i="25"/>
  <c r="M1946" i="25"/>
  <c r="M1945" i="25"/>
  <c r="M1944" i="25"/>
  <c r="M1943" i="25"/>
  <c r="M1942" i="25"/>
  <c r="M1941" i="25"/>
  <c r="M1940" i="25"/>
  <c r="M1939" i="25"/>
  <c r="M1938" i="25"/>
  <c r="M1937" i="25"/>
  <c r="M1936" i="25"/>
  <c r="M1935" i="25"/>
  <c r="M1934" i="25"/>
  <c r="M1933" i="25"/>
  <c r="M1932" i="25"/>
  <c r="M1931" i="25"/>
  <c r="M1930" i="25"/>
  <c r="M1929" i="25"/>
  <c r="M1928" i="25"/>
  <c r="M1927" i="25"/>
  <c r="M1926" i="25"/>
  <c r="M1925" i="25"/>
  <c r="M1924" i="25"/>
  <c r="M1923" i="25"/>
  <c r="M1922" i="25"/>
  <c r="M1921" i="25"/>
  <c r="M1920" i="25"/>
  <c r="M1919" i="25"/>
  <c r="M1918" i="25"/>
  <c r="M1917" i="25"/>
  <c r="M1916" i="25"/>
  <c r="M1915" i="25"/>
  <c r="M1914" i="25"/>
  <c r="M1913" i="25"/>
  <c r="M1912" i="25"/>
  <c r="M1911" i="25"/>
  <c r="M1910" i="25"/>
  <c r="M1909" i="25"/>
  <c r="M1908" i="25"/>
  <c r="M1907" i="25"/>
  <c r="M1906" i="25"/>
  <c r="M1905" i="25"/>
  <c r="M1904" i="25"/>
  <c r="M1903" i="25"/>
  <c r="M1902" i="25"/>
  <c r="M1901" i="25"/>
  <c r="M1900" i="25"/>
  <c r="M1899" i="25"/>
  <c r="M1898" i="25"/>
  <c r="M1897" i="25"/>
  <c r="M1896" i="25"/>
  <c r="M1895" i="25"/>
  <c r="M1894" i="25"/>
  <c r="M1893" i="25"/>
  <c r="M1892" i="25"/>
  <c r="M1891" i="25"/>
  <c r="M1890" i="25"/>
  <c r="M1889" i="25"/>
  <c r="M1888" i="25"/>
  <c r="M1887" i="25"/>
  <c r="M1886" i="25"/>
  <c r="M1885" i="25"/>
  <c r="M1884" i="25"/>
  <c r="M1883" i="25"/>
  <c r="M1882" i="25"/>
  <c r="M1881" i="25"/>
  <c r="M1880" i="25"/>
  <c r="M1879" i="25"/>
  <c r="M1878" i="25"/>
  <c r="M1877" i="25"/>
  <c r="M1876" i="25"/>
  <c r="M1875" i="25"/>
  <c r="M1874" i="25"/>
  <c r="M1873" i="25"/>
  <c r="M1872" i="25"/>
  <c r="M1871" i="25"/>
  <c r="M1870" i="25"/>
  <c r="M1869" i="25"/>
  <c r="M1868" i="25"/>
  <c r="M1867" i="25"/>
  <c r="M1866" i="25"/>
  <c r="M1865" i="25"/>
  <c r="M1864" i="25"/>
  <c r="M1863" i="25"/>
  <c r="M1862" i="25"/>
  <c r="M1861" i="25"/>
  <c r="M1860" i="25"/>
  <c r="M1859" i="25"/>
  <c r="M1858" i="25"/>
  <c r="M1857" i="25"/>
  <c r="M1856" i="25"/>
  <c r="M1855" i="25"/>
  <c r="M1854" i="25"/>
  <c r="M1853" i="25"/>
  <c r="M1852" i="25"/>
  <c r="M1851" i="25"/>
  <c r="M1850" i="25"/>
  <c r="M1849" i="25"/>
  <c r="M1848" i="25"/>
  <c r="M1847" i="25"/>
  <c r="M1846" i="25"/>
  <c r="M1845" i="25"/>
  <c r="M1844" i="25"/>
  <c r="M1843" i="25"/>
  <c r="M1842" i="25"/>
  <c r="M1841" i="25"/>
  <c r="M1840" i="25"/>
  <c r="M1839" i="25"/>
  <c r="M1838" i="25"/>
  <c r="M1837" i="25"/>
  <c r="M1836" i="25"/>
  <c r="M1835" i="25"/>
  <c r="M1834" i="25"/>
  <c r="M1833" i="25"/>
  <c r="M1832" i="25"/>
  <c r="M1831" i="25"/>
  <c r="M1830" i="25"/>
  <c r="M1829" i="25"/>
  <c r="M1828" i="25"/>
  <c r="M1827" i="25"/>
  <c r="M1826" i="25"/>
  <c r="M1825" i="25"/>
  <c r="M1824" i="25"/>
  <c r="M1823" i="25"/>
  <c r="M1822" i="25"/>
  <c r="M1821" i="25"/>
  <c r="M1820" i="25"/>
  <c r="M1819" i="25"/>
  <c r="M1818" i="25"/>
  <c r="M1817" i="25"/>
  <c r="M1816" i="25"/>
  <c r="M1815" i="25"/>
  <c r="M1814" i="25"/>
  <c r="M1813" i="25"/>
  <c r="M1812" i="25"/>
  <c r="M1811" i="25"/>
  <c r="M1810" i="25"/>
  <c r="M1809" i="25"/>
  <c r="M1808" i="25"/>
  <c r="M1807" i="25"/>
  <c r="M1806" i="25"/>
  <c r="M1805" i="25"/>
  <c r="M1804" i="25"/>
  <c r="M1803" i="25"/>
  <c r="M1802" i="25"/>
  <c r="M1801" i="25"/>
  <c r="M1800" i="25"/>
  <c r="M1799" i="25"/>
  <c r="M1798" i="25"/>
  <c r="M1797" i="25"/>
  <c r="M1796" i="25"/>
  <c r="M1795" i="25"/>
  <c r="M1794" i="25"/>
  <c r="M1793" i="25"/>
  <c r="M1792" i="25"/>
  <c r="M1791" i="25"/>
  <c r="M1790" i="25"/>
  <c r="M1789" i="25"/>
  <c r="M1788" i="25"/>
  <c r="M1787" i="25"/>
  <c r="M1786" i="25"/>
  <c r="M1785" i="25"/>
  <c r="M1784" i="25"/>
  <c r="M1783" i="25"/>
  <c r="M1782" i="25"/>
  <c r="M1781" i="25"/>
  <c r="M1780" i="25"/>
  <c r="M1779" i="25"/>
  <c r="M1778" i="25"/>
  <c r="M1777" i="25"/>
  <c r="M1776" i="25"/>
  <c r="M1775" i="25"/>
  <c r="M1774" i="25"/>
  <c r="M1773" i="25"/>
  <c r="M1772" i="25"/>
  <c r="M1771" i="25"/>
  <c r="M1770" i="25"/>
  <c r="M1769" i="25"/>
  <c r="M1768" i="25"/>
  <c r="M1767" i="25"/>
  <c r="M1766" i="25"/>
  <c r="M1765" i="25"/>
  <c r="M1764" i="25"/>
  <c r="M1763" i="25"/>
  <c r="M1762" i="25"/>
  <c r="M1761" i="25"/>
  <c r="M1760" i="25"/>
  <c r="M1759" i="25"/>
  <c r="M1758" i="25"/>
  <c r="M1757" i="25"/>
  <c r="M1756" i="25"/>
  <c r="M1755" i="25"/>
  <c r="M1754" i="25"/>
  <c r="M1753" i="25"/>
  <c r="M1752" i="25"/>
  <c r="M1751" i="25"/>
  <c r="M1750" i="25"/>
  <c r="M1749" i="25"/>
  <c r="M1748" i="25"/>
  <c r="M1747" i="25"/>
  <c r="M1746" i="25"/>
  <c r="M1745" i="25"/>
  <c r="M1744" i="25"/>
  <c r="M1743" i="25"/>
  <c r="M1742" i="25"/>
  <c r="M1741" i="25"/>
  <c r="M1740" i="25"/>
  <c r="M1739" i="25"/>
  <c r="M1738" i="25"/>
  <c r="M1737" i="25"/>
  <c r="M1736" i="25"/>
  <c r="M1735" i="25"/>
  <c r="M1734" i="25"/>
  <c r="M1733" i="25"/>
  <c r="M1732" i="25"/>
  <c r="M1731" i="25"/>
  <c r="M1730" i="25"/>
  <c r="M1729" i="25"/>
  <c r="M1728" i="25"/>
  <c r="M1727" i="25"/>
  <c r="M1726" i="25"/>
  <c r="M1725" i="25"/>
  <c r="M1724" i="25"/>
  <c r="M1723" i="25"/>
  <c r="M1722" i="25"/>
  <c r="M1721" i="25"/>
  <c r="M1720" i="25"/>
  <c r="M1719" i="25"/>
  <c r="M1718" i="25"/>
  <c r="M1717" i="25"/>
  <c r="M1716" i="25"/>
  <c r="M1715" i="25"/>
  <c r="M1714" i="25"/>
  <c r="M1713" i="25"/>
  <c r="M1712" i="25"/>
  <c r="M1711" i="25"/>
  <c r="M1710" i="25"/>
  <c r="M1709" i="25"/>
  <c r="M1708" i="25"/>
  <c r="M1707" i="25"/>
  <c r="M1706" i="25"/>
  <c r="M1705" i="25"/>
  <c r="M1704" i="25"/>
  <c r="M1703" i="25"/>
  <c r="M1702" i="25"/>
  <c r="M1701" i="25"/>
  <c r="M1700" i="25"/>
  <c r="M1699" i="25"/>
  <c r="M1698" i="25"/>
  <c r="M1697" i="25"/>
  <c r="M1696" i="25"/>
  <c r="M1695" i="25"/>
  <c r="M1694" i="25"/>
  <c r="M1693" i="25"/>
  <c r="M1692" i="25"/>
  <c r="M1691" i="25"/>
  <c r="M1690" i="25"/>
  <c r="M1689" i="25"/>
  <c r="M1688" i="25"/>
  <c r="M1687" i="25"/>
  <c r="M1686" i="25"/>
  <c r="M1685" i="25"/>
  <c r="M1684" i="25"/>
  <c r="M1683" i="25"/>
  <c r="M1682" i="25"/>
  <c r="M1681" i="25"/>
  <c r="M1680" i="25"/>
  <c r="M1679" i="25"/>
  <c r="M1678" i="25"/>
  <c r="M1677" i="25"/>
  <c r="M1676" i="25"/>
  <c r="M1675" i="25"/>
  <c r="M1674" i="25"/>
  <c r="M1673" i="25"/>
  <c r="M1672" i="25"/>
  <c r="M1671" i="25"/>
  <c r="M1670" i="25"/>
  <c r="M1669" i="25"/>
  <c r="M1668" i="25"/>
  <c r="M1667" i="25"/>
  <c r="M1666" i="25"/>
  <c r="M1665" i="25"/>
  <c r="M1664" i="25"/>
  <c r="M1663" i="25"/>
  <c r="M1662" i="25"/>
  <c r="M1661" i="25"/>
  <c r="M1660" i="25"/>
  <c r="M1659" i="25"/>
  <c r="M1658" i="25"/>
  <c r="M1657" i="25"/>
  <c r="M1656" i="25"/>
  <c r="M1655" i="25"/>
  <c r="M1654" i="25"/>
  <c r="M1653" i="25"/>
  <c r="M1652" i="25"/>
  <c r="M1651" i="25"/>
  <c r="M1650" i="25"/>
  <c r="M1649" i="25"/>
  <c r="M1648" i="25"/>
  <c r="M1647" i="25"/>
  <c r="M1646" i="25"/>
  <c r="M1645" i="25"/>
  <c r="M1644" i="25"/>
  <c r="M1643" i="25"/>
  <c r="M1642" i="25"/>
  <c r="M1641" i="25"/>
  <c r="M1640" i="25"/>
  <c r="M1639" i="25"/>
  <c r="M1638" i="25"/>
  <c r="M1637" i="25"/>
  <c r="M1636" i="25"/>
  <c r="M1635" i="25"/>
  <c r="M1634" i="25"/>
  <c r="M1633" i="25"/>
  <c r="M1632" i="25"/>
  <c r="M1631" i="25"/>
  <c r="M1630" i="25"/>
  <c r="M1629" i="25"/>
  <c r="M1628" i="25"/>
  <c r="M1627" i="25"/>
  <c r="M1626" i="25"/>
  <c r="M1625" i="25"/>
  <c r="M1624" i="25"/>
  <c r="M1623" i="25"/>
  <c r="M1622" i="25"/>
  <c r="M1621" i="25"/>
  <c r="M1620" i="25"/>
  <c r="M1619" i="25"/>
  <c r="M1618" i="25"/>
  <c r="M1617" i="25"/>
  <c r="M1616" i="25"/>
  <c r="M1615" i="25"/>
  <c r="M1614" i="25"/>
  <c r="M1613" i="25"/>
  <c r="M1612" i="25"/>
  <c r="M1611" i="25"/>
  <c r="M1610" i="25"/>
  <c r="M1609" i="25"/>
  <c r="M1608" i="25"/>
  <c r="M1607" i="25"/>
  <c r="M1606" i="25"/>
  <c r="M1605" i="25"/>
  <c r="M1604" i="25"/>
  <c r="M1603" i="25"/>
  <c r="M1602" i="25"/>
  <c r="M1601" i="25"/>
  <c r="M1600" i="25"/>
  <c r="M1599" i="25"/>
  <c r="M1598" i="25"/>
  <c r="M1597" i="25"/>
  <c r="M1596" i="25"/>
  <c r="M1595" i="25"/>
  <c r="M1594" i="25"/>
  <c r="M1593" i="25"/>
  <c r="M1592" i="25"/>
  <c r="M1591" i="25"/>
  <c r="M1590" i="25"/>
  <c r="M1589" i="25"/>
  <c r="M1588" i="25"/>
  <c r="M1587" i="25"/>
  <c r="M1586" i="25"/>
  <c r="M1585" i="25"/>
  <c r="M1584" i="25"/>
  <c r="M1583" i="25"/>
  <c r="M1582" i="25"/>
  <c r="M1581" i="25"/>
  <c r="M1580" i="25"/>
  <c r="M1579" i="25"/>
  <c r="M1578" i="25"/>
  <c r="M1577" i="25"/>
  <c r="M1576" i="25"/>
  <c r="M1575" i="25"/>
  <c r="M1574" i="25"/>
  <c r="M1573" i="25"/>
  <c r="M1572" i="25"/>
  <c r="M1571" i="25"/>
  <c r="M1570" i="25"/>
  <c r="M1569" i="25"/>
  <c r="M1568" i="25"/>
  <c r="M1567" i="25"/>
  <c r="M1566" i="25"/>
  <c r="M1565" i="25"/>
  <c r="M1564" i="25"/>
  <c r="M1563" i="25"/>
  <c r="M1562" i="25"/>
  <c r="M1561" i="25"/>
  <c r="M1560" i="25"/>
  <c r="M1559" i="25"/>
  <c r="M1558" i="25"/>
  <c r="M1557" i="25"/>
  <c r="M1556" i="25"/>
  <c r="M1555" i="25"/>
  <c r="M1554" i="25"/>
  <c r="M1553" i="25"/>
  <c r="M1552" i="25"/>
  <c r="M1551" i="25"/>
  <c r="M1550" i="25"/>
  <c r="M1549" i="25"/>
  <c r="M1548" i="25"/>
  <c r="M1547" i="25"/>
  <c r="M1546" i="25"/>
  <c r="M1545" i="25"/>
  <c r="M1544" i="25"/>
  <c r="M1543" i="25"/>
  <c r="M1542" i="25"/>
  <c r="M1541" i="25"/>
  <c r="M1540" i="25"/>
  <c r="M1539" i="25"/>
  <c r="M1538" i="25"/>
  <c r="M1537" i="25"/>
  <c r="M1536" i="25"/>
  <c r="M1535" i="25"/>
  <c r="M1534" i="25"/>
  <c r="M1533" i="25"/>
  <c r="M1532" i="25"/>
  <c r="M1531" i="25"/>
  <c r="M1530" i="25"/>
  <c r="M1529" i="25"/>
  <c r="M1528" i="25"/>
  <c r="M1527" i="25"/>
  <c r="M1526" i="25"/>
  <c r="M1525" i="25"/>
  <c r="M1524" i="25"/>
  <c r="M1523" i="25"/>
  <c r="M1522" i="25"/>
  <c r="M1521" i="25"/>
  <c r="M1520" i="25"/>
  <c r="M1519" i="25"/>
  <c r="M1518" i="25"/>
  <c r="M1517" i="25"/>
  <c r="M1516" i="25"/>
  <c r="M1515" i="25"/>
  <c r="M1514" i="25"/>
  <c r="M1513" i="25"/>
  <c r="M1512" i="25"/>
  <c r="M1511" i="25"/>
  <c r="M1510" i="25"/>
  <c r="M1509" i="25"/>
  <c r="M1508" i="25"/>
  <c r="M1507" i="25"/>
  <c r="M1506" i="25"/>
  <c r="M1505" i="25"/>
  <c r="M1504" i="25"/>
  <c r="M1503" i="25"/>
  <c r="M1502" i="25"/>
  <c r="M1501" i="25"/>
  <c r="M1500" i="25"/>
  <c r="M1499" i="25"/>
  <c r="M1498" i="25"/>
  <c r="M1497" i="25"/>
  <c r="M1496" i="25"/>
  <c r="M1495" i="25"/>
  <c r="M1494" i="25"/>
  <c r="M1493" i="25"/>
  <c r="M1492" i="25"/>
  <c r="M1491" i="25"/>
  <c r="M1490" i="25"/>
  <c r="M1489" i="25"/>
  <c r="M1488" i="25"/>
  <c r="M1487" i="25"/>
  <c r="M1486" i="25"/>
  <c r="M1485" i="25"/>
  <c r="M1484" i="25"/>
  <c r="M1483" i="25"/>
  <c r="M1482" i="25"/>
  <c r="M1481" i="25"/>
  <c r="M1480" i="25"/>
  <c r="M1479" i="25"/>
  <c r="M1478" i="25"/>
  <c r="M1477" i="25"/>
  <c r="M1476" i="25"/>
  <c r="M1475" i="25"/>
  <c r="M1474" i="25"/>
  <c r="M1473" i="25"/>
  <c r="M1472" i="25"/>
  <c r="M1471" i="25"/>
  <c r="M1470" i="25"/>
  <c r="M1469" i="25"/>
  <c r="M1468" i="25"/>
  <c r="M1467" i="25"/>
  <c r="M1466" i="25"/>
  <c r="M1465" i="25"/>
  <c r="M1464" i="25"/>
  <c r="M1463" i="25"/>
  <c r="M1462" i="25"/>
  <c r="M1461" i="25"/>
  <c r="M1460" i="25"/>
  <c r="M1459" i="25"/>
  <c r="M1458" i="25"/>
  <c r="M1457" i="25"/>
  <c r="M1456" i="25"/>
  <c r="M1455" i="25"/>
  <c r="M1454" i="25"/>
  <c r="M1453" i="25"/>
  <c r="M1452" i="25"/>
  <c r="M1451" i="25"/>
  <c r="M1450" i="25"/>
  <c r="M1449" i="25"/>
  <c r="M1448" i="25"/>
  <c r="M1447" i="25"/>
  <c r="M1446" i="25"/>
  <c r="M1445" i="25"/>
  <c r="M1444" i="25"/>
  <c r="M1443" i="25"/>
  <c r="M1442" i="25"/>
  <c r="M1441" i="25"/>
  <c r="M1440" i="25"/>
  <c r="M1439" i="25"/>
  <c r="M1438" i="25"/>
  <c r="M1437" i="25"/>
  <c r="M1436" i="25"/>
  <c r="M1435" i="25"/>
  <c r="M1434" i="25"/>
  <c r="M1433" i="25"/>
  <c r="M1432" i="25"/>
  <c r="M1431" i="25"/>
  <c r="M1430" i="25"/>
  <c r="M1429" i="25"/>
  <c r="M1428" i="25"/>
  <c r="M1427" i="25"/>
  <c r="M1426" i="25"/>
  <c r="M1425" i="25"/>
  <c r="M1424" i="25"/>
  <c r="M1423" i="25"/>
  <c r="M1422" i="25"/>
  <c r="M1421" i="25"/>
  <c r="M1420" i="25"/>
  <c r="M1419" i="25"/>
  <c r="M1418" i="25"/>
  <c r="M1417" i="25"/>
  <c r="M1416" i="25"/>
  <c r="M1415" i="25"/>
  <c r="M1414" i="25"/>
  <c r="M1413" i="25"/>
  <c r="M1412" i="25"/>
  <c r="M1411" i="25"/>
  <c r="M1410" i="25"/>
  <c r="M1409" i="25"/>
  <c r="M1408" i="25"/>
  <c r="M1407" i="25"/>
  <c r="M1406" i="25"/>
  <c r="M1405" i="25"/>
  <c r="M1404" i="25"/>
  <c r="M1403" i="25"/>
  <c r="M1402" i="25"/>
  <c r="M1401" i="25"/>
  <c r="M1400" i="25"/>
  <c r="M1399" i="25"/>
  <c r="M1398" i="25"/>
  <c r="M1397" i="25"/>
  <c r="M1396" i="25"/>
  <c r="M1395" i="25"/>
  <c r="M1394" i="25"/>
  <c r="M1393" i="25"/>
  <c r="M1392" i="25"/>
  <c r="M1391" i="25"/>
  <c r="M1390" i="25"/>
  <c r="M1389" i="25"/>
  <c r="M1388" i="25"/>
  <c r="M1387" i="25"/>
  <c r="M1386" i="25"/>
  <c r="M1385" i="25"/>
  <c r="M1384" i="25"/>
  <c r="M1383" i="25"/>
  <c r="M1382" i="25"/>
  <c r="M1381" i="25"/>
  <c r="M1380" i="25"/>
  <c r="M1379" i="25"/>
  <c r="M1378" i="25"/>
  <c r="M1377" i="25"/>
  <c r="M1376" i="25"/>
  <c r="M1375" i="25"/>
  <c r="M1374" i="25"/>
  <c r="M1373" i="25"/>
  <c r="M1372" i="25"/>
  <c r="M1371" i="25"/>
  <c r="M1370" i="25"/>
  <c r="M1369" i="25"/>
  <c r="M1368" i="25"/>
  <c r="M1367" i="25"/>
  <c r="M1366" i="25"/>
  <c r="M1365" i="25"/>
  <c r="M1364" i="25"/>
  <c r="M1363" i="25"/>
  <c r="M1362" i="25"/>
  <c r="M1361" i="25"/>
  <c r="M1360" i="25"/>
  <c r="M1359" i="25"/>
  <c r="M1358" i="25"/>
  <c r="M1357" i="25"/>
  <c r="M1356" i="25"/>
  <c r="M1355" i="25"/>
  <c r="M1354" i="25"/>
  <c r="M1353" i="25"/>
  <c r="M1352" i="25"/>
  <c r="M1351" i="25"/>
  <c r="M1350" i="25"/>
  <c r="M1349" i="25"/>
  <c r="M1348" i="25"/>
  <c r="M1347" i="25"/>
  <c r="M1346" i="25"/>
  <c r="M1345" i="25"/>
  <c r="M1344" i="25"/>
  <c r="M1343" i="25"/>
  <c r="M1342" i="25"/>
  <c r="M1341" i="25"/>
  <c r="M1340" i="25"/>
  <c r="M1339" i="25"/>
  <c r="M1338" i="25"/>
  <c r="M1337" i="25"/>
  <c r="M1336" i="25"/>
  <c r="M1335" i="25"/>
  <c r="M1334" i="25"/>
  <c r="M1333" i="25"/>
  <c r="M1332" i="25"/>
  <c r="M1331" i="25"/>
  <c r="M1330" i="25"/>
  <c r="M1329" i="25"/>
  <c r="M1328" i="25"/>
  <c r="M1327" i="25"/>
  <c r="M1326" i="25"/>
  <c r="M1325" i="25"/>
  <c r="M1324" i="25"/>
  <c r="M1323" i="25"/>
  <c r="M1322" i="25"/>
  <c r="M1321" i="25"/>
  <c r="M1320" i="25"/>
  <c r="M1319" i="25"/>
  <c r="M1318" i="25"/>
  <c r="M1317" i="25"/>
  <c r="M1316" i="25"/>
  <c r="M1315" i="25"/>
  <c r="M1314" i="25"/>
  <c r="M1313" i="25"/>
  <c r="M1312" i="25"/>
  <c r="M1311" i="25"/>
  <c r="M1310" i="25"/>
  <c r="M1309" i="25"/>
  <c r="M1308" i="25"/>
  <c r="M1307" i="25"/>
  <c r="M1306" i="25"/>
  <c r="M1305" i="25"/>
  <c r="M1304" i="25"/>
  <c r="M1303" i="25"/>
  <c r="M1302" i="25"/>
  <c r="M1301" i="25"/>
  <c r="M1300" i="25"/>
  <c r="M1299" i="25"/>
  <c r="M1298" i="25"/>
  <c r="M1297" i="25"/>
  <c r="M1296" i="25"/>
  <c r="M1295" i="25"/>
  <c r="M1294" i="25"/>
  <c r="M1293" i="25"/>
  <c r="M1292" i="25"/>
  <c r="M1291" i="25"/>
  <c r="M1290" i="25"/>
  <c r="M1289" i="25"/>
  <c r="M1288" i="25"/>
  <c r="M1287" i="25"/>
  <c r="M1286" i="25"/>
  <c r="M1285" i="25"/>
  <c r="M1284" i="25"/>
  <c r="M1283" i="25"/>
  <c r="M1282" i="25"/>
  <c r="M1281" i="25"/>
  <c r="M1280" i="25"/>
  <c r="M1279" i="25"/>
  <c r="M1278" i="25"/>
  <c r="M1277" i="25"/>
  <c r="M1276" i="25"/>
  <c r="M1275" i="25"/>
  <c r="M1274" i="25"/>
  <c r="M1273" i="25"/>
  <c r="M1272" i="25"/>
  <c r="M1271" i="25"/>
  <c r="M1270" i="25"/>
  <c r="M1269" i="25"/>
  <c r="M1268" i="25"/>
  <c r="M1267" i="25"/>
  <c r="M1266" i="25"/>
  <c r="M1265" i="25"/>
  <c r="M1264" i="25"/>
  <c r="M1263" i="25"/>
  <c r="M1262" i="25"/>
  <c r="M1261" i="25"/>
  <c r="M1260" i="25"/>
  <c r="M1259" i="25"/>
  <c r="M1258" i="25"/>
  <c r="M1257" i="25"/>
  <c r="M1256" i="25"/>
  <c r="M1255" i="25"/>
  <c r="M1254" i="25"/>
  <c r="M1253" i="25"/>
  <c r="M1252" i="25"/>
  <c r="M1251" i="25"/>
  <c r="M1250" i="25"/>
  <c r="M1249" i="25"/>
  <c r="M1248" i="25"/>
  <c r="M1247" i="25"/>
  <c r="M1246" i="25"/>
  <c r="M1245" i="25"/>
  <c r="M1244" i="25"/>
  <c r="M1243" i="25"/>
  <c r="M1242" i="25"/>
  <c r="M1241" i="25"/>
  <c r="M1240" i="25"/>
  <c r="M1239" i="25"/>
  <c r="M1238" i="25"/>
  <c r="M1237" i="25"/>
  <c r="M1236" i="25"/>
  <c r="M1235" i="25"/>
  <c r="M1234" i="25"/>
  <c r="M1233" i="25"/>
  <c r="M1232" i="25"/>
  <c r="M1231" i="25"/>
  <c r="M1230" i="25"/>
  <c r="M1229" i="25"/>
  <c r="M1228" i="25"/>
  <c r="M1227" i="25"/>
  <c r="M1226" i="25"/>
  <c r="M1225" i="25"/>
  <c r="M1224" i="25"/>
  <c r="M1223" i="25"/>
  <c r="M1222" i="25"/>
  <c r="M1221" i="25"/>
  <c r="M1220" i="25"/>
  <c r="M1219" i="25"/>
  <c r="M1218" i="25"/>
  <c r="M1217" i="25"/>
  <c r="M1216" i="25"/>
  <c r="M1215" i="25"/>
  <c r="M1214" i="25"/>
  <c r="M1213" i="25"/>
  <c r="M1212" i="25"/>
  <c r="M1211" i="25"/>
  <c r="M1210" i="25"/>
  <c r="M1209" i="25"/>
  <c r="M1208" i="25"/>
  <c r="M1207" i="25"/>
  <c r="M1206" i="25"/>
  <c r="M1205" i="25"/>
  <c r="M1204" i="25"/>
  <c r="M1203" i="25"/>
  <c r="M1202" i="25"/>
  <c r="M1201" i="25"/>
  <c r="M1200" i="25"/>
  <c r="M1199" i="25"/>
  <c r="M1198" i="25"/>
  <c r="M1197" i="25"/>
  <c r="M1196" i="25"/>
  <c r="M1195" i="25"/>
  <c r="M1194" i="25"/>
  <c r="M1193" i="25"/>
  <c r="M1192" i="25"/>
  <c r="M1191" i="25"/>
  <c r="M1190" i="25"/>
  <c r="M1189" i="25"/>
  <c r="M1188" i="25"/>
  <c r="M1187" i="25"/>
  <c r="M1186" i="25"/>
  <c r="M1185" i="25"/>
  <c r="M1184" i="25"/>
  <c r="M1183" i="25"/>
  <c r="M1182" i="25"/>
  <c r="M1181" i="25"/>
  <c r="M1180" i="25"/>
  <c r="M1179" i="25"/>
  <c r="M1178" i="25"/>
  <c r="M1177" i="25"/>
  <c r="M1176" i="25"/>
  <c r="M1175" i="25"/>
  <c r="M1174" i="25"/>
  <c r="M1173" i="25"/>
  <c r="M1172" i="25"/>
  <c r="M1171" i="25"/>
  <c r="M1170" i="25"/>
  <c r="M1169" i="25"/>
  <c r="M1168" i="25"/>
  <c r="M1167" i="25"/>
  <c r="M1166" i="25"/>
  <c r="M1165" i="25"/>
  <c r="M1164" i="25"/>
  <c r="M1163" i="25"/>
  <c r="M1162" i="25"/>
  <c r="M1161" i="25"/>
  <c r="M1160" i="25"/>
  <c r="M1159" i="25"/>
  <c r="M1158" i="25"/>
  <c r="M1157" i="25"/>
  <c r="M1156" i="25"/>
  <c r="M1155" i="25"/>
  <c r="M1154" i="25"/>
  <c r="M1153" i="25"/>
  <c r="M1152" i="25"/>
  <c r="M1151" i="25"/>
  <c r="M1150" i="25"/>
  <c r="M1149" i="25"/>
  <c r="M1148" i="25"/>
  <c r="M1147" i="25"/>
  <c r="M1146" i="25"/>
  <c r="M1145" i="25"/>
  <c r="M1144" i="25"/>
  <c r="M1143" i="25"/>
  <c r="M1142" i="25"/>
  <c r="M1141" i="25"/>
  <c r="M1140" i="25"/>
  <c r="M1139" i="25"/>
  <c r="M1138" i="25"/>
  <c r="M1137" i="25"/>
  <c r="M1136" i="25"/>
  <c r="M1135" i="25"/>
  <c r="M1134" i="25"/>
  <c r="M1133" i="25"/>
  <c r="M1132" i="25"/>
  <c r="M1131" i="25"/>
  <c r="M1130" i="25"/>
  <c r="M1129" i="25"/>
  <c r="M1128" i="25"/>
  <c r="M1127" i="25"/>
  <c r="M1126" i="25"/>
  <c r="M1125" i="25"/>
  <c r="M1124" i="25"/>
  <c r="M1123" i="25"/>
  <c r="M1122" i="25"/>
  <c r="M1121" i="25"/>
  <c r="M1120" i="25"/>
  <c r="M1119" i="25"/>
  <c r="M1118" i="25"/>
  <c r="M1117" i="25"/>
  <c r="M1116" i="25"/>
  <c r="M1115" i="25"/>
  <c r="M1114" i="25"/>
  <c r="M1113" i="25"/>
  <c r="M1112" i="25"/>
  <c r="M1111" i="25"/>
  <c r="M1110" i="25"/>
  <c r="M1109" i="25"/>
  <c r="M1108" i="25"/>
  <c r="M1107" i="25"/>
  <c r="M1106" i="25"/>
  <c r="M1105" i="25"/>
  <c r="M1104" i="25"/>
  <c r="M1103" i="25"/>
  <c r="M1102" i="25"/>
  <c r="M1101" i="25"/>
  <c r="M1100" i="25"/>
  <c r="M1099" i="25"/>
  <c r="M1098" i="25"/>
  <c r="M1097" i="25"/>
  <c r="M1096" i="25"/>
  <c r="M1095" i="25"/>
  <c r="M1094" i="25"/>
  <c r="M1093" i="25"/>
  <c r="M1092" i="25"/>
  <c r="M1091" i="25"/>
  <c r="M1090" i="25"/>
  <c r="M1089" i="25"/>
  <c r="M1088" i="25"/>
  <c r="M1087" i="25"/>
  <c r="M1086" i="25"/>
  <c r="M1085" i="25"/>
  <c r="M1084" i="25"/>
  <c r="M1083" i="25"/>
  <c r="M1082" i="25"/>
  <c r="M1081" i="25"/>
  <c r="M1080" i="25"/>
  <c r="M1079" i="25"/>
  <c r="M1078" i="25"/>
  <c r="M1077" i="25"/>
  <c r="M1076" i="25"/>
  <c r="M1075" i="25"/>
  <c r="M1074" i="25"/>
  <c r="M1073" i="25"/>
  <c r="M1072" i="25"/>
  <c r="M1071" i="25"/>
  <c r="M1070" i="25"/>
  <c r="M1069" i="25"/>
  <c r="M1068" i="25"/>
  <c r="M1067" i="25"/>
  <c r="M1066" i="25"/>
  <c r="M1065" i="25"/>
  <c r="M1064" i="25"/>
  <c r="M1063" i="25"/>
  <c r="M1062" i="25"/>
  <c r="M1061" i="25"/>
  <c r="M1060" i="25"/>
  <c r="M1059" i="25"/>
  <c r="M1058" i="25"/>
  <c r="M1057" i="25"/>
  <c r="M1056" i="25"/>
  <c r="M1055" i="25"/>
  <c r="M1054" i="25"/>
  <c r="M1053" i="25"/>
  <c r="M1052" i="25"/>
  <c r="M1051" i="25"/>
  <c r="M1050" i="25"/>
  <c r="M1049" i="25"/>
  <c r="M1048" i="25"/>
  <c r="M1047" i="25"/>
  <c r="M1046" i="25"/>
  <c r="M1045" i="25"/>
  <c r="M1044" i="25"/>
  <c r="M1043" i="25"/>
  <c r="M1042" i="25"/>
  <c r="M1041" i="25"/>
  <c r="M1040" i="25"/>
  <c r="M1039" i="25"/>
  <c r="M1038" i="25"/>
  <c r="M1037" i="25"/>
  <c r="M1036" i="25"/>
  <c r="M1035" i="25"/>
  <c r="M1034" i="25"/>
  <c r="M1033" i="25"/>
  <c r="M1032" i="25"/>
  <c r="M1031" i="25"/>
  <c r="M1030" i="25"/>
  <c r="M1029" i="25"/>
  <c r="M1028" i="25"/>
  <c r="M1027" i="25"/>
  <c r="M1026" i="25"/>
  <c r="M1025" i="25"/>
  <c r="M1024" i="25"/>
  <c r="M1023" i="25"/>
  <c r="M1022" i="25"/>
  <c r="M1021" i="25"/>
  <c r="M1020" i="25"/>
  <c r="M1019" i="25"/>
  <c r="M1018" i="25"/>
  <c r="M1017" i="25"/>
  <c r="M1016" i="25"/>
  <c r="M1015" i="25"/>
  <c r="M1014" i="25"/>
  <c r="M1013" i="25"/>
  <c r="M1012" i="25"/>
  <c r="M1011" i="25"/>
  <c r="M1010" i="25"/>
  <c r="M1009" i="25"/>
  <c r="M1008" i="25"/>
  <c r="M1007" i="25"/>
  <c r="M1006" i="25"/>
  <c r="M1005" i="25"/>
  <c r="M1004" i="25"/>
  <c r="M1003" i="25"/>
  <c r="M1002" i="25"/>
  <c r="M1001" i="25"/>
  <c r="M1000" i="25"/>
  <c r="M999" i="25"/>
  <c r="M998" i="25"/>
  <c r="M997" i="25"/>
  <c r="M996" i="25"/>
  <c r="M995" i="25"/>
  <c r="M994" i="25"/>
  <c r="M993" i="25"/>
  <c r="M992" i="25"/>
  <c r="M991" i="25"/>
  <c r="M990" i="25"/>
  <c r="M989" i="25"/>
  <c r="M988" i="25"/>
  <c r="M987" i="25"/>
  <c r="M986" i="25"/>
  <c r="M985" i="25"/>
  <c r="M984" i="25"/>
  <c r="M983" i="25"/>
  <c r="M982" i="25"/>
  <c r="M981" i="25"/>
  <c r="M980" i="25"/>
  <c r="M979" i="25"/>
  <c r="M978" i="25"/>
  <c r="M977" i="25"/>
  <c r="M976" i="25"/>
  <c r="M975" i="25"/>
  <c r="M974" i="25"/>
  <c r="M973" i="25"/>
  <c r="M972" i="25"/>
  <c r="M971" i="25"/>
  <c r="M970" i="25"/>
  <c r="M969" i="25"/>
  <c r="M968" i="25"/>
  <c r="M967" i="25"/>
  <c r="M966" i="25"/>
  <c r="M965" i="25"/>
  <c r="M964" i="25"/>
  <c r="M963" i="25"/>
  <c r="M962" i="25"/>
  <c r="M961" i="25"/>
  <c r="M960" i="25"/>
  <c r="M959" i="25"/>
  <c r="M958" i="25"/>
  <c r="M957" i="25"/>
  <c r="M956" i="25"/>
  <c r="M955" i="25"/>
  <c r="M954" i="25"/>
  <c r="M953" i="25"/>
  <c r="M952" i="25"/>
  <c r="M951" i="25"/>
  <c r="M950" i="25"/>
  <c r="M949" i="25"/>
  <c r="M948" i="25"/>
  <c r="M947" i="25"/>
  <c r="M946" i="25"/>
  <c r="M945" i="25"/>
  <c r="M944" i="25"/>
  <c r="M943" i="25"/>
  <c r="M942" i="25"/>
  <c r="M941" i="25"/>
  <c r="M940" i="25"/>
  <c r="M939" i="25"/>
  <c r="M938" i="25"/>
  <c r="M937" i="25"/>
  <c r="M936" i="25"/>
  <c r="M935" i="25"/>
  <c r="M934" i="25"/>
  <c r="M933" i="25"/>
  <c r="M932" i="25"/>
  <c r="M931" i="25"/>
  <c r="M930" i="25"/>
  <c r="M929" i="25"/>
  <c r="M928" i="25"/>
  <c r="M927" i="25"/>
  <c r="M926" i="25"/>
  <c r="M925" i="25"/>
  <c r="M924" i="25"/>
  <c r="M923" i="25"/>
  <c r="M922" i="25"/>
  <c r="M921" i="25"/>
  <c r="M920" i="25"/>
  <c r="M919" i="25"/>
  <c r="M918" i="25"/>
  <c r="M917" i="25"/>
  <c r="M916" i="25"/>
  <c r="M915" i="25"/>
  <c r="M914" i="25"/>
  <c r="M913" i="25"/>
  <c r="M912" i="25"/>
  <c r="M911" i="25"/>
  <c r="M910" i="25"/>
  <c r="M909" i="25"/>
  <c r="M908" i="25"/>
  <c r="M907" i="25"/>
  <c r="M906" i="25"/>
  <c r="M905" i="25"/>
  <c r="M904" i="25"/>
  <c r="M903" i="25"/>
  <c r="M902" i="25"/>
  <c r="M901" i="25"/>
  <c r="M900" i="25"/>
  <c r="M899" i="25"/>
  <c r="M898" i="25"/>
  <c r="M897" i="25"/>
  <c r="M896" i="25"/>
  <c r="M895" i="25"/>
  <c r="M894" i="25"/>
  <c r="M893" i="25"/>
  <c r="M892" i="25"/>
  <c r="M891" i="25"/>
  <c r="M890" i="25"/>
  <c r="M889" i="25"/>
  <c r="M888" i="25"/>
  <c r="M887" i="25"/>
  <c r="M886" i="25"/>
  <c r="M885" i="25"/>
  <c r="M884" i="25"/>
  <c r="M883" i="25"/>
  <c r="M882" i="25"/>
  <c r="M881" i="25"/>
  <c r="M880" i="25"/>
  <c r="M879" i="25"/>
  <c r="M878" i="25"/>
  <c r="M877" i="25"/>
  <c r="M876" i="25"/>
  <c r="M875" i="25"/>
  <c r="M874" i="25"/>
  <c r="M873" i="25"/>
  <c r="M872" i="25"/>
  <c r="M871" i="25"/>
  <c r="M870" i="25"/>
  <c r="M869" i="25"/>
  <c r="M868" i="25"/>
  <c r="M867" i="25"/>
  <c r="M866" i="25"/>
  <c r="M865" i="25"/>
  <c r="M864" i="25"/>
  <c r="M863" i="25"/>
  <c r="M862" i="25"/>
  <c r="M861" i="25"/>
  <c r="M860" i="25"/>
  <c r="M859" i="25"/>
  <c r="M858" i="25"/>
  <c r="M857" i="25"/>
  <c r="M856" i="25"/>
  <c r="M855" i="25"/>
  <c r="M854" i="25"/>
  <c r="M853" i="25"/>
  <c r="M852" i="25"/>
  <c r="M851" i="25"/>
  <c r="M850" i="25"/>
  <c r="M849" i="25"/>
  <c r="M848" i="25"/>
  <c r="M847" i="25"/>
  <c r="M846" i="25"/>
  <c r="M845" i="25"/>
  <c r="M844" i="25"/>
  <c r="M843" i="25"/>
  <c r="M842" i="25"/>
  <c r="M841" i="25"/>
  <c r="M840" i="25"/>
  <c r="M839" i="25"/>
  <c r="M838" i="25"/>
  <c r="M837" i="25"/>
  <c r="M836" i="25"/>
  <c r="M835" i="25"/>
  <c r="M834" i="25"/>
  <c r="M833" i="25"/>
  <c r="M832" i="25"/>
  <c r="M831" i="25"/>
  <c r="M830" i="25"/>
  <c r="M829" i="25"/>
  <c r="M828" i="25"/>
  <c r="M827" i="25"/>
  <c r="M826" i="25"/>
  <c r="M825" i="25"/>
  <c r="M824" i="25"/>
  <c r="M823" i="25"/>
  <c r="M822" i="25"/>
  <c r="M821" i="25"/>
  <c r="M820" i="25"/>
  <c r="M819" i="25"/>
  <c r="M818" i="25"/>
  <c r="M817" i="25"/>
  <c r="M816" i="25"/>
  <c r="M815" i="25"/>
  <c r="M814" i="25"/>
  <c r="M813" i="25"/>
  <c r="M812" i="25"/>
  <c r="M811" i="25"/>
  <c r="M810" i="25"/>
  <c r="M809" i="25"/>
  <c r="M808" i="25"/>
  <c r="M807" i="25"/>
  <c r="M806" i="25"/>
  <c r="M805" i="25"/>
  <c r="M804" i="25"/>
  <c r="M803" i="25"/>
  <c r="M802" i="25"/>
  <c r="M801" i="25"/>
  <c r="M800" i="25"/>
  <c r="M799" i="25"/>
  <c r="M798" i="25"/>
  <c r="M797" i="25"/>
  <c r="M796" i="25"/>
  <c r="M795" i="25"/>
  <c r="M794" i="25"/>
  <c r="M793" i="25"/>
  <c r="M792" i="25"/>
  <c r="M791" i="25"/>
  <c r="M790" i="25"/>
  <c r="M789" i="25"/>
  <c r="M788" i="25"/>
  <c r="M787" i="25"/>
  <c r="M786" i="25"/>
  <c r="M785" i="25"/>
  <c r="M784" i="25"/>
  <c r="M783" i="25"/>
  <c r="M782" i="25"/>
  <c r="M781" i="25"/>
  <c r="M780" i="25"/>
  <c r="M779" i="25"/>
  <c r="M778" i="25"/>
  <c r="M777" i="25"/>
  <c r="M776" i="25"/>
  <c r="M775" i="25"/>
  <c r="M774" i="25"/>
  <c r="M773" i="25"/>
  <c r="M772" i="25"/>
  <c r="M771" i="25"/>
  <c r="M770" i="25"/>
  <c r="M769" i="25"/>
  <c r="M768" i="25"/>
  <c r="M767" i="25"/>
  <c r="M766" i="25"/>
  <c r="M765" i="25"/>
  <c r="M764" i="25"/>
  <c r="M763" i="25"/>
  <c r="M762" i="25"/>
  <c r="M761" i="25"/>
  <c r="M760" i="25"/>
  <c r="M759" i="25"/>
  <c r="M758" i="25"/>
  <c r="M757" i="25"/>
  <c r="M756" i="25"/>
  <c r="M755" i="25"/>
  <c r="M754" i="25"/>
  <c r="M753" i="25"/>
  <c r="M752" i="25"/>
  <c r="M751" i="25"/>
  <c r="M750" i="25"/>
  <c r="M749" i="25"/>
  <c r="M748" i="25"/>
  <c r="M747" i="25"/>
  <c r="M746" i="25"/>
  <c r="M745" i="25"/>
  <c r="M744" i="25"/>
  <c r="M743" i="25"/>
  <c r="M742" i="25"/>
  <c r="M741" i="25"/>
  <c r="M740" i="25"/>
  <c r="M739" i="25"/>
  <c r="M738" i="25"/>
  <c r="M737" i="25"/>
  <c r="M736" i="25"/>
  <c r="M735" i="25"/>
  <c r="M734" i="25"/>
  <c r="M733" i="25"/>
  <c r="M732" i="25"/>
  <c r="M731" i="25"/>
  <c r="M730" i="25"/>
  <c r="M729" i="25"/>
  <c r="M728" i="25"/>
  <c r="M727" i="25"/>
  <c r="M726" i="25"/>
  <c r="M725" i="25"/>
  <c r="M724" i="25"/>
  <c r="M723" i="25"/>
  <c r="M722" i="25"/>
  <c r="M721" i="25"/>
  <c r="M720" i="25"/>
  <c r="M719" i="25"/>
  <c r="M718" i="25"/>
  <c r="M717" i="25"/>
  <c r="M716" i="25"/>
  <c r="M715" i="25"/>
  <c r="M714" i="25"/>
  <c r="M713" i="25"/>
  <c r="M712" i="25"/>
  <c r="M711" i="25"/>
  <c r="M710" i="25"/>
  <c r="M709" i="25"/>
  <c r="M708" i="25"/>
  <c r="M707" i="25"/>
  <c r="M706" i="25"/>
  <c r="M705" i="25"/>
  <c r="M704" i="25"/>
  <c r="M703" i="25"/>
  <c r="M702" i="25"/>
  <c r="M701" i="25"/>
  <c r="M700" i="25"/>
  <c r="M699" i="25"/>
  <c r="M698" i="25"/>
  <c r="M697" i="25"/>
  <c r="M696" i="25"/>
  <c r="M695" i="25"/>
  <c r="M694" i="25"/>
  <c r="M693" i="25"/>
  <c r="M692" i="25"/>
  <c r="M691" i="25"/>
  <c r="M690" i="25"/>
  <c r="M689" i="25"/>
  <c r="M688" i="25"/>
  <c r="M687" i="25"/>
  <c r="M686" i="25"/>
  <c r="M685" i="25"/>
  <c r="M684" i="25"/>
  <c r="M683" i="25"/>
  <c r="M682" i="25"/>
  <c r="M681" i="25"/>
  <c r="M680" i="25"/>
  <c r="M679" i="25"/>
  <c r="M678" i="25"/>
  <c r="M677" i="25"/>
  <c r="M676" i="25"/>
  <c r="M675" i="25"/>
  <c r="M674" i="25"/>
  <c r="M673" i="25"/>
  <c r="M672" i="25"/>
  <c r="M671" i="25"/>
  <c r="M670" i="25"/>
  <c r="M669" i="25"/>
  <c r="M668" i="25"/>
  <c r="M667" i="25"/>
  <c r="M666" i="25"/>
  <c r="M665" i="25"/>
  <c r="M664" i="25"/>
  <c r="M663" i="25"/>
  <c r="M662" i="25"/>
  <c r="M661" i="25"/>
  <c r="M660" i="25"/>
  <c r="M659" i="25"/>
  <c r="M658" i="25"/>
  <c r="M657" i="25"/>
  <c r="M656" i="25"/>
  <c r="M655" i="25"/>
  <c r="M654" i="25"/>
  <c r="M653" i="25"/>
  <c r="M652" i="25"/>
  <c r="M651" i="25"/>
  <c r="M650" i="25"/>
  <c r="M649" i="25"/>
  <c r="M648" i="25"/>
  <c r="M647" i="25"/>
  <c r="M646" i="25"/>
  <c r="M645" i="25"/>
  <c r="M644" i="25"/>
  <c r="M643" i="25"/>
  <c r="M642" i="25"/>
  <c r="M641" i="25"/>
  <c r="M640" i="25"/>
  <c r="M639" i="25"/>
  <c r="M638" i="25"/>
  <c r="M637" i="25"/>
  <c r="M636" i="25"/>
  <c r="M635" i="25"/>
  <c r="M634" i="25"/>
  <c r="M633" i="25"/>
  <c r="M632" i="25"/>
  <c r="M631" i="25"/>
  <c r="M630" i="25"/>
  <c r="M629" i="25"/>
  <c r="M628" i="25"/>
  <c r="M627" i="25"/>
  <c r="M626" i="25"/>
  <c r="M625" i="25"/>
  <c r="M624" i="25"/>
  <c r="M623" i="25"/>
  <c r="M622" i="25"/>
  <c r="M621" i="25"/>
  <c r="M620" i="25"/>
  <c r="M619" i="25"/>
  <c r="M618" i="25"/>
  <c r="M617" i="25"/>
  <c r="M616" i="25"/>
  <c r="M615" i="25"/>
  <c r="M614" i="25"/>
  <c r="M613" i="25"/>
  <c r="M612" i="25"/>
  <c r="M611" i="25"/>
  <c r="M610" i="25"/>
  <c r="M609" i="25"/>
  <c r="M608" i="25"/>
  <c r="M607" i="25"/>
  <c r="M606" i="25"/>
  <c r="M605" i="25"/>
  <c r="M604" i="25"/>
  <c r="M603" i="25"/>
  <c r="M602" i="25"/>
  <c r="M601" i="25"/>
  <c r="M600" i="25"/>
  <c r="M599" i="25"/>
  <c r="M598" i="25"/>
  <c r="M597" i="25"/>
  <c r="M596" i="25"/>
  <c r="M595" i="25"/>
  <c r="M594" i="25"/>
  <c r="M593" i="25"/>
  <c r="M592" i="25"/>
  <c r="M591" i="25"/>
  <c r="M590" i="25"/>
  <c r="M589" i="25"/>
  <c r="M588" i="25"/>
  <c r="M587" i="25"/>
  <c r="M586" i="25"/>
  <c r="M585" i="25"/>
  <c r="M584" i="25"/>
  <c r="M583" i="25"/>
  <c r="M582" i="25"/>
  <c r="M581" i="25"/>
  <c r="M580" i="25"/>
  <c r="M579" i="25"/>
  <c r="M578" i="25"/>
  <c r="M577" i="25"/>
  <c r="M576" i="25"/>
  <c r="M575" i="25"/>
  <c r="M574" i="25"/>
  <c r="M573" i="25"/>
  <c r="M572" i="25"/>
  <c r="M571" i="25"/>
  <c r="M570" i="25"/>
  <c r="M569" i="25"/>
  <c r="M568" i="25"/>
  <c r="M567" i="25"/>
  <c r="M566" i="25"/>
  <c r="M565" i="25"/>
  <c r="M564" i="25"/>
  <c r="M563" i="25"/>
  <c r="M562" i="25"/>
  <c r="M561" i="25"/>
  <c r="M560" i="25"/>
  <c r="M559" i="25"/>
  <c r="M558" i="25"/>
  <c r="M557" i="25"/>
  <c r="M556" i="25"/>
  <c r="M555" i="25"/>
  <c r="M554" i="25"/>
  <c r="M553" i="25"/>
  <c r="M552" i="25"/>
  <c r="M551" i="25"/>
  <c r="M550" i="25"/>
  <c r="M549" i="25"/>
  <c r="M548" i="25"/>
  <c r="M547" i="25"/>
  <c r="M546" i="25"/>
  <c r="M545" i="25"/>
  <c r="M544" i="25"/>
  <c r="M543" i="25"/>
  <c r="M542" i="25"/>
  <c r="M541" i="25"/>
  <c r="M540" i="25"/>
  <c r="M539" i="25"/>
  <c r="M538" i="25"/>
  <c r="M537" i="25"/>
  <c r="M536" i="25"/>
  <c r="M535" i="25"/>
  <c r="M534" i="25"/>
  <c r="M533" i="25"/>
  <c r="M532" i="25"/>
  <c r="M531" i="25"/>
  <c r="M530" i="25"/>
  <c r="M529" i="25"/>
  <c r="M528" i="25"/>
  <c r="M527" i="25"/>
  <c r="M526" i="25"/>
  <c r="M525" i="25"/>
  <c r="M524" i="25"/>
  <c r="M523" i="25"/>
  <c r="M522" i="25"/>
  <c r="M521" i="25"/>
  <c r="M520" i="25"/>
  <c r="M519" i="25"/>
  <c r="M518" i="25"/>
  <c r="M517" i="25"/>
  <c r="M516" i="25"/>
  <c r="M515" i="25"/>
  <c r="M514" i="25"/>
  <c r="M513" i="25"/>
  <c r="M512" i="25"/>
  <c r="M511" i="25"/>
  <c r="M510" i="25"/>
  <c r="M509" i="25"/>
  <c r="M508" i="25"/>
  <c r="M507" i="25"/>
  <c r="M506" i="25"/>
  <c r="M505" i="25"/>
  <c r="M504" i="25"/>
  <c r="M503" i="25"/>
  <c r="M502" i="25"/>
  <c r="M501" i="25"/>
  <c r="M500" i="25"/>
  <c r="M499" i="25"/>
  <c r="M498" i="25"/>
  <c r="M497" i="25"/>
  <c r="M496" i="25"/>
  <c r="M495" i="25"/>
  <c r="M494" i="25"/>
  <c r="M493" i="25"/>
  <c r="M492" i="25"/>
  <c r="M491" i="25"/>
  <c r="M490" i="25"/>
  <c r="M489" i="25"/>
  <c r="M488" i="25"/>
  <c r="M487" i="25"/>
  <c r="M486" i="25"/>
  <c r="M485" i="25"/>
  <c r="M484" i="25"/>
  <c r="M483" i="25"/>
  <c r="M482" i="25"/>
  <c r="M481" i="25"/>
  <c r="M480" i="25"/>
  <c r="M479" i="25"/>
  <c r="M478" i="25"/>
  <c r="M477" i="25"/>
  <c r="M476" i="25"/>
  <c r="M475" i="25"/>
  <c r="M474" i="25"/>
  <c r="M473" i="25"/>
  <c r="M472" i="25"/>
  <c r="M471" i="25"/>
  <c r="M470" i="25"/>
  <c r="M469" i="25"/>
  <c r="M468" i="25"/>
  <c r="M467" i="25"/>
  <c r="M466" i="25"/>
  <c r="M465" i="25"/>
  <c r="M464" i="25"/>
  <c r="M463" i="25"/>
  <c r="M462" i="25"/>
  <c r="M461" i="25"/>
  <c r="M460" i="25"/>
  <c r="M459" i="25"/>
  <c r="M458" i="25"/>
  <c r="M457" i="25"/>
  <c r="M456" i="25"/>
  <c r="M455" i="25"/>
  <c r="M454" i="25"/>
  <c r="M453" i="25"/>
  <c r="M452" i="25"/>
  <c r="M451" i="25"/>
  <c r="M450" i="25"/>
  <c r="M449" i="25"/>
  <c r="M448" i="25"/>
  <c r="M447" i="25"/>
  <c r="M446" i="25"/>
  <c r="M445" i="25"/>
  <c r="M444" i="25"/>
  <c r="M443" i="25"/>
  <c r="M442" i="25"/>
  <c r="M441" i="25"/>
  <c r="M440" i="25"/>
  <c r="M439" i="25"/>
  <c r="M438" i="25"/>
  <c r="M437" i="25"/>
  <c r="M436" i="25"/>
  <c r="M435" i="25"/>
  <c r="M434" i="25"/>
  <c r="M433" i="25"/>
  <c r="M432" i="25"/>
  <c r="M431" i="25"/>
  <c r="M430" i="25"/>
  <c r="M429" i="25"/>
  <c r="M428" i="25"/>
  <c r="M427" i="25"/>
  <c r="M426" i="25"/>
  <c r="M425" i="25"/>
  <c r="M424" i="25"/>
  <c r="M423" i="25"/>
  <c r="M422" i="25"/>
  <c r="M421" i="25"/>
  <c r="M420" i="25"/>
  <c r="M419" i="25"/>
  <c r="M418" i="25"/>
  <c r="M417" i="25"/>
  <c r="M416" i="25"/>
  <c r="M415" i="25"/>
  <c r="M414" i="25"/>
  <c r="M413" i="25"/>
  <c r="M412" i="25"/>
  <c r="M411" i="25"/>
  <c r="M410" i="25"/>
  <c r="M409" i="25"/>
  <c r="M408" i="25"/>
  <c r="M407" i="25"/>
  <c r="M406" i="25"/>
  <c r="M405" i="25"/>
  <c r="M404" i="25"/>
  <c r="M403" i="25"/>
  <c r="M402" i="25"/>
  <c r="M401" i="25"/>
  <c r="M400" i="25"/>
  <c r="M399" i="25"/>
  <c r="M398" i="25"/>
  <c r="M397" i="25"/>
  <c r="M396" i="25"/>
  <c r="M395" i="25"/>
  <c r="M394" i="25"/>
  <c r="M393" i="25"/>
  <c r="M392" i="25"/>
  <c r="M391" i="25"/>
  <c r="M390" i="25"/>
  <c r="M389" i="25"/>
  <c r="M388" i="25"/>
  <c r="M387" i="25"/>
  <c r="M386" i="25"/>
  <c r="M385" i="25"/>
  <c r="M384" i="25"/>
  <c r="M383" i="25"/>
  <c r="M382" i="25"/>
  <c r="M381" i="25"/>
  <c r="M380" i="25"/>
  <c r="M379" i="25"/>
  <c r="M378" i="25"/>
  <c r="M377" i="25"/>
  <c r="M376" i="25"/>
  <c r="M375" i="25"/>
  <c r="M374" i="25"/>
  <c r="M373" i="25"/>
  <c r="M372" i="25"/>
  <c r="M371" i="25"/>
  <c r="M370" i="25"/>
  <c r="M369" i="25"/>
  <c r="M368" i="25"/>
  <c r="M367" i="25"/>
  <c r="M366" i="25"/>
  <c r="M365" i="25"/>
  <c r="M364" i="25"/>
  <c r="M363" i="25"/>
  <c r="M362" i="25"/>
  <c r="M361" i="25"/>
  <c r="M360" i="25"/>
  <c r="M359" i="25"/>
  <c r="M358" i="25"/>
  <c r="M357" i="25"/>
  <c r="M356" i="25"/>
  <c r="M355" i="25"/>
  <c r="M354" i="25"/>
  <c r="M353" i="25"/>
  <c r="M352" i="25"/>
  <c r="M351" i="25"/>
  <c r="M350" i="25"/>
  <c r="M349" i="25"/>
  <c r="M348" i="25"/>
  <c r="M347" i="25"/>
  <c r="M346" i="25"/>
  <c r="M345" i="25"/>
  <c r="M344" i="25"/>
  <c r="M343" i="25"/>
  <c r="M342" i="25"/>
  <c r="M341" i="25"/>
  <c r="M340" i="25"/>
  <c r="M339" i="25"/>
  <c r="M338" i="25"/>
  <c r="M337" i="25"/>
  <c r="M336" i="25"/>
  <c r="M335" i="25"/>
  <c r="M334" i="25"/>
  <c r="M333" i="25"/>
  <c r="M332" i="25"/>
  <c r="M331" i="25"/>
  <c r="M330" i="25"/>
  <c r="M329" i="25"/>
  <c r="M328" i="25"/>
  <c r="M327" i="25"/>
  <c r="M326" i="25"/>
  <c r="M325" i="25"/>
  <c r="M324" i="25"/>
  <c r="M323" i="25"/>
  <c r="M322" i="25"/>
  <c r="M321" i="25"/>
  <c r="M320" i="25"/>
  <c r="M319" i="25"/>
  <c r="M318" i="25"/>
  <c r="M317" i="25"/>
  <c r="M316" i="25"/>
  <c r="M315" i="25"/>
  <c r="M314" i="25"/>
  <c r="M313" i="25"/>
  <c r="M312" i="25"/>
  <c r="M311" i="25"/>
  <c r="M310" i="25"/>
  <c r="M309" i="25"/>
  <c r="M308" i="25"/>
  <c r="M307" i="25"/>
  <c r="M306" i="25"/>
  <c r="M305" i="25"/>
  <c r="M304" i="25"/>
  <c r="M303" i="25"/>
  <c r="M302" i="25"/>
  <c r="M301" i="25"/>
  <c r="M300" i="25"/>
  <c r="M299" i="25"/>
  <c r="M298" i="25"/>
  <c r="M297" i="25"/>
  <c r="M296" i="25"/>
  <c r="M295" i="25"/>
  <c r="M294" i="25"/>
  <c r="M293" i="25"/>
  <c r="M292" i="25"/>
  <c r="M291" i="25"/>
  <c r="M290" i="25"/>
  <c r="M289" i="25"/>
  <c r="M288" i="25"/>
  <c r="M287" i="25"/>
  <c r="M286" i="25"/>
  <c r="M285" i="25"/>
  <c r="M284" i="25"/>
  <c r="M283" i="25"/>
  <c r="M282" i="25"/>
  <c r="M281" i="25"/>
  <c r="M280" i="25"/>
  <c r="M279" i="25"/>
  <c r="M278" i="25"/>
  <c r="M277" i="25"/>
  <c r="M276" i="25"/>
  <c r="M275" i="25"/>
  <c r="M274" i="25"/>
  <c r="M273" i="25"/>
  <c r="M272" i="25"/>
  <c r="M271" i="25"/>
  <c r="M270" i="25"/>
  <c r="M269" i="25"/>
  <c r="M268" i="25"/>
  <c r="M267" i="25"/>
  <c r="M266" i="25"/>
  <c r="M265" i="25"/>
  <c r="M264" i="25"/>
  <c r="M263" i="25"/>
  <c r="M262" i="25"/>
  <c r="M261" i="25"/>
  <c r="M260" i="25"/>
  <c r="M259" i="25"/>
  <c r="M258" i="25"/>
  <c r="M257" i="25"/>
  <c r="M256" i="25"/>
  <c r="M255" i="25"/>
  <c r="M254" i="25"/>
  <c r="M253" i="25"/>
  <c r="M252" i="25"/>
  <c r="M251" i="25"/>
  <c r="M250" i="25"/>
  <c r="M249" i="25"/>
  <c r="M248" i="25"/>
  <c r="M247" i="25"/>
  <c r="M246" i="25"/>
  <c r="M245" i="25"/>
  <c r="M244" i="25"/>
  <c r="M243" i="25"/>
  <c r="M242" i="25"/>
  <c r="M241" i="25"/>
  <c r="M240" i="25"/>
  <c r="M239" i="25"/>
  <c r="M238" i="25"/>
  <c r="M237" i="25"/>
  <c r="M236" i="25"/>
  <c r="M235" i="25"/>
  <c r="M234" i="25"/>
  <c r="M233" i="25"/>
  <c r="M232" i="25"/>
  <c r="M231" i="25"/>
  <c r="M230" i="25"/>
  <c r="M229" i="25"/>
  <c r="M228" i="25"/>
  <c r="M227" i="25"/>
  <c r="M226" i="25"/>
  <c r="M225" i="25"/>
  <c r="M224" i="25"/>
  <c r="M223" i="25"/>
  <c r="M222" i="25"/>
  <c r="M221" i="25"/>
  <c r="M220" i="25"/>
  <c r="M219" i="25"/>
  <c r="M218" i="25"/>
  <c r="M217" i="25"/>
  <c r="M216" i="25"/>
  <c r="M215" i="25"/>
  <c r="M214" i="25"/>
  <c r="M213" i="25"/>
  <c r="M212" i="25"/>
  <c r="M211" i="25"/>
  <c r="M210" i="25"/>
  <c r="M209" i="25"/>
  <c r="M208" i="25"/>
  <c r="M207" i="25"/>
  <c r="M206" i="25"/>
  <c r="M205" i="25"/>
  <c r="M204" i="25"/>
  <c r="M203" i="25"/>
  <c r="M202" i="25"/>
  <c r="M201" i="25"/>
  <c r="M200" i="25"/>
  <c r="M199" i="25"/>
  <c r="M198" i="25"/>
  <c r="M197" i="25"/>
  <c r="M196" i="25"/>
  <c r="M195" i="25"/>
  <c r="M194" i="25"/>
  <c r="M193" i="25"/>
  <c r="M192" i="25"/>
  <c r="M191" i="25"/>
  <c r="M190" i="25"/>
  <c r="M189" i="25"/>
  <c r="M188" i="25"/>
  <c r="M187" i="25"/>
  <c r="M186" i="25"/>
  <c r="M185" i="25"/>
  <c r="M184" i="25"/>
  <c r="M183" i="25"/>
  <c r="M182" i="25"/>
  <c r="M181" i="25"/>
  <c r="M180" i="25"/>
  <c r="M179" i="25"/>
  <c r="M178" i="25"/>
  <c r="M177" i="25"/>
  <c r="M176" i="25"/>
  <c r="M175" i="25"/>
  <c r="M174" i="25"/>
  <c r="M173" i="25"/>
  <c r="M172" i="25"/>
  <c r="M171" i="25"/>
  <c r="M170" i="25"/>
  <c r="M169" i="25"/>
  <c r="M168" i="25"/>
  <c r="M167" i="25"/>
  <c r="M166" i="25"/>
  <c r="M165" i="25"/>
  <c r="M164" i="25"/>
  <c r="M163" i="25"/>
  <c r="M162" i="25"/>
  <c r="M161" i="25"/>
  <c r="M160" i="25"/>
  <c r="M159" i="25"/>
  <c r="M158" i="25"/>
  <c r="M157" i="25"/>
  <c r="M156" i="25"/>
  <c r="M155" i="25"/>
  <c r="M154" i="25"/>
  <c r="M153" i="25"/>
  <c r="M152" i="25"/>
  <c r="M151" i="25"/>
  <c r="M150" i="25"/>
  <c r="M149" i="25"/>
  <c r="M148" i="25"/>
  <c r="M147" i="25"/>
  <c r="M146" i="25"/>
  <c r="M145" i="25"/>
  <c r="M144" i="25"/>
  <c r="M143" i="25"/>
  <c r="M142" i="25"/>
  <c r="M141" i="25"/>
  <c r="M140" i="25"/>
  <c r="M139" i="25"/>
  <c r="M138" i="25"/>
  <c r="M137" i="25"/>
  <c r="M136" i="25"/>
  <c r="M135" i="25"/>
  <c r="M134" i="25"/>
  <c r="M133" i="25"/>
  <c r="M132" i="25"/>
  <c r="M131" i="25"/>
  <c r="M130" i="25"/>
  <c r="M129" i="25"/>
  <c r="M128" i="25"/>
  <c r="M127" i="25"/>
  <c r="M126" i="25"/>
  <c r="M125" i="25"/>
  <c r="M124" i="25"/>
  <c r="M123" i="25"/>
  <c r="M122" i="25"/>
  <c r="M121" i="25"/>
  <c r="M120" i="25"/>
  <c r="M119" i="25"/>
  <c r="M118" i="25"/>
  <c r="M117" i="25"/>
  <c r="M116" i="25"/>
  <c r="M115" i="25"/>
  <c r="M114" i="25"/>
  <c r="M113" i="25"/>
  <c r="M112" i="25"/>
  <c r="M111" i="25"/>
  <c r="M110" i="25"/>
  <c r="M109" i="25"/>
  <c r="M108" i="25"/>
  <c r="M107" i="25"/>
  <c r="M106" i="25"/>
  <c r="M105" i="25"/>
  <c r="M104" i="25"/>
  <c r="M103" i="25"/>
  <c r="M102" i="25"/>
  <c r="M101" i="25"/>
  <c r="M100" i="25"/>
  <c r="M99" i="25"/>
  <c r="M98" i="25"/>
  <c r="M97" i="25"/>
  <c r="M96" i="25"/>
  <c r="M95" i="25"/>
  <c r="M94" i="25"/>
  <c r="M93" i="25"/>
  <c r="M92" i="25"/>
  <c r="M91" i="25"/>
  <c r="M90" i="25"/>
  <c r="M89" i="25"/>
  <c r="M88" i="25"/>
  <c r="M87" i="25"/>
  <c r="M86" i="25"/>
  <c r="M85" i="25"/>
  <c r="M84" i="25"/>
  <c r="M83" i="25"/>
  <c r="M82" i="25"/>
  <c r="M81" i="25"/>
  <c r="M80" i="25"/>
  <c r="M79" i="25"/>
  <c r="M78" i="25"/>
  <c r="M77" i="25"/>
  <c r="M76" i="25"/>
  <c r="M75" i="25"/>
  <c r="M74" i="25"/>
  <c r="M73" i="25"/>
  <c r="M72" i="25"/>
  <c r="M71" i="25"/>
  <c r="M70" i="25"/>
  <c r="M69" i="25"/>
  <c r="M68" i="25"/>
  <c r="M67" i="25"/>
  <c r="M66" i="25"/>
  <c r="M65" i="25"/>
  <c r="M64" i="25"/>
  <c r="M63" i="25"/>
  <c r="M62" i="25"/>
  <c r="M61" i="25"/>
  <c r="M60" i="25"/>
  <c r="M59" i="25"/>
  <c r="M58" i="25"/>
  <c r="M57" i="25"/>
  <c r="M56" i="25"/>
  <c r="M55" i="25"/>
  <c r="M54" i="25"/>
  <c r="M53" i="25"/>
  <c r="M52" i="25"/>
  <c r="M51" i="25"/>
  <c r="M50" i="25"/>
  <c r="M49" i="25"/>
  <c r="M48" i="25"/>
  <c r="M47" i="25"/>
  <c r="M46" i="25"/>
  <c r="M45" i="25"/>
  <c r="M44" i="25"/>
  <c r="M43" i="25"/>
  <c r="M42" i="25"/>
  <c r="M41" i="25"/>
  <c r="M40" i="25"/>
  <c r="M39" i="25"/>
  <c r="M38" i="25"/>
  <c r="M37" i="25"/>
  <c r="M36" i="25"/>
  <c r="M35" i="25"/>
  <c r="M34" i="25"/>
  <c r="M33" i="25"/>
  <c r="M32" i="25"/>
  <c r="M31" i="25"/>
  <c r="M30" i="25"/>
  <c r="M29" i="25"/>
  <c r="M28" i="25"/>
  <c r="M27" i="25"/>
  <c r="M26" i="25"/>
  <c r="M25" i="25"/>
  <c r="M24" i="25"/>
  <c r="M23" i="25"/>
  <c r="M22" i="25"/>
  <c r="M21" i="25"/>
  <c r="M20" i="25"/>
  <c r="M19" i="25"/>
  <c r="M18" i="25"/>
  <c r="M17" i="25"/>
  <c r="M16" i="25"/>
  <c r="M3466" i="26" l="1"/>
  <c r="M3465" i="26"/>
  <c r="M3464" i="26"/>
  <c r="M3463" i="26"/>
  <c r="M3462" i="26"/>
  <c r="M3461" i="26"/>
  <c r="M3460" i="26"/>
  <c r="M3459" i="26"/>
  <c r="M3458" i="26"/>
  <c r="M3457" i="26"/>
  <c r="M3456" i="26"/>
  <c r="M3455" i="26"/>
  <c r="M3454" i="26"/>
  <c r="M3453" i="26"/>
  <c r="M3452" i="26"/>
  <c r="M3451" i="26"/>
  <c r="M3450" i="26"/>
  <c r="M3449" i="26"/>
  <c r="M3448" i="26"/>
  <c r="M3447" i="26"/>
  <c r="M3446" i="26"/>
  <c r="M3445" i="26"/>
  <c r="M3444" i="26"/>
  <c r="M3443" i="26"/>
  <c r="M3442" i="26"/>
  <c r="M3441" i="26"/>
  <c r="M3440" i="26"/>
  <c r="M3439" i="26"/>
  <c r="M3438" i="26"/>
  <c r="M3437" i="26"/>
  <c r="M3436" i="26"/>
  <c r="M3435" i="26"/>
  <c r="M3434" i="26"/>
  <c r="M3433" i="26"/>
  <c r="M3432" i="26"/>
  <c r="M3431" i="26"/>
  <c r="M3430" i="26"/>
  <c r="M3429" i="26"/>
  <c r="M3428" i="26"/>
  <c r="M3427" i="26"/>
  <c r="M3426" i="26"/>
  <c r="M3425" i="26"/>
  <c r="M3424" i="26"/>
  <c r="M3423" i="26"/>
  <c r="M3422" i="26"/>
  <c r="M3421" i="26"/>
  <c r="M3420" i="26"/>
  <c r="M3419" i="26"/>
  <c r="M3418" i="26"/>
  <c r="M3417" i="26"/>
  <c r="M3416" i="26"/>
  <c r="M3415" i="26"/>
  <c r="M3414" i="26"/>
  <c r="M3413" i="26"/>
  <c r="M3412" i="26"/>
  <c r="M3411" i="26"/>
  <c r="M3410" i="26"/>
  <c r="M3409" i="26"/>
  <c r="M3408" i="26"/>
  <c r="M3407" i="26"/>
  <c r="M3406" i="26"/>
  <c r="M3405" i="26"/>
  <c r="M3404" i="26"/>
  <c r="M3403" i="26"/>
  <c r="M3402" i="26"/>
  <c r="M3401" i="26"/>
  <c r="M3400" i="26"/>
  <c r="M3399" i="26"/>
  <c r="M3398" i="26"/>
  <c r="M3397" i="26"/>
  <c r="M3396" i="26"/>
  <c r="M3395" i="26"/>
  <c r="M3394" i="26"/>
  <c r="M3393" i="26"/>
  <c r="M3392" i="26"/>
  <c r="M3391" i="26"/>
  <c r="M3390" i="26"/>
  <c r="M3389" i="26"/>
  <c r="M3388" i="26"/>
  <c r="M3387" i="26"/>
  <c r="M3386" i="26"/>
  <c r="M3385" i="26"/>
  <c r="M3384" i="26"/>
  <c r="M3383" i="26"/>
  <c r="M3382" i="26"/>
  <c r="M3381" i="26"/>
  <c r="M3380" i="26"/>
  <c r="M3379" i="26"/>
  <c r="M3378" i="26"/>
  <c r="M3377" i="26"/>
  <c r="M3376" i="26"/>
  <c r="M3375" i="26"/>
  <c r="M3374" i="26"/>
  <c r="M3373" i="26"/>
  <c r="M3372" i="26"/>
  <c r="M3371" i="26"/>
  <c r="M3370" i="26"/>
  <c r="M3369" i="26"/>
  <c r="M3368" i="26"/>
  <c r="M3367" i="26"/>
  <c r="M3366" i="26"/>
  <c r="M3365" i="26"/>
  <c r="M3364" i="26"/>
  <c r="M3363" i="26"/>
  <c r="M3362" i="26"/>
  <c r="M3361" i="26"/>
  <c r="M3360" i="26"/>
  <c r="M3359" i="26"/>
  <c r="M3358" i="26"/>
  <c r="M3357" i="26"/>
  <c r="M3356" i="26"/>
  <c r="M3355" i="26"/>
  <c r="M3354" i="26"/>
  <c r="M3353" i="26"/>
  <c r="M3352" i="26"/>
  <c r="M3351" i="26"/>
  <c r="M3350" i="26"/>
  <c r="M3349" i="26"/>
  <c r="M3348" i="26"/>
  <c r="M3347" i="26"/>
  <c r="M3346" i="26"/>
  <c r="M3345" i="26"/>
  <c r="M3344" i="26"/>
  <c r="M3343" i="26"/>
  <c r="M3342" i="26"/>
  <c r="M3341" i="26"/>
  <c r="M3340" i="26"/>
  <c r="M3339" i="26"/>
  <c r="M3338" i="26"/>
  <c r="M3337" i="26"/>
  <c r="M3336" i="26"/>
  <c r="M3335" i="26"/>
  <c r="M3334" i="26"/>
  <c r="M3333" i="26"/>
  <c r="M3332" i="26"/>
  <c r="M3331" i="26"/>
  <c r="M3330" i="26"/>
  <c r="M3329" i="26"/>
  <c r="M3328" i="26"/>
  <c r="M3327" i="26"/>
  <c r="M3326" i="26"/>
  <c r="M3325" i="26"/>
  <c r="M3324" i="26"/>
  <c r="M3323" i="26"/>
  <c r="M3322" i="26"/>
  <c r="M3321" i="26"/>
  <c r="M3320" i="26"/>
  <c r="M3319" i="26"/>
  <c r="M3318" i="26"/>
  <c r="M3317" i="26"/>
  <c r="M3316" i="26"/>
  <c r="M3315" i="26"/>
  <c r="M3314" i="26"/>
  <c r="M3313" i="26"/>
  <c r="M3312" i="26"/>
  <c r="M3311" i="26"/>
  <c r="M3310" i="26"/>
  <c r="M3309" i="26"/>
  <c r="M3308" i="26"/>
  <c r="M3307" i="26"/>
  <c r="M3306" i="26"/>
  <c r="M3305" i="26"/>
  <c r="M3304" i="26"/>
  <c r="M3303" i="26"/>
  <c r="M3302" i="26"/>
  <c r="M3301" i="26"/>
  <c r="M3300" i="26"/>
  <c r="M3299" i="26"/>
  <c r="M3298" i="26"/>
  <c r="M3297" i="26"/>
  <c r="M3296" i="26"/>
  <c r="M3295" i="26"/>
  <c r="M3294" i="26"/>
  <c r="M3293" i="26"/>
  <c r="M3292" i="26"/>
  <c r="M3291" i="26"/>
  <c r="M3290" i="26"/>
  <c r="M3289" i="26"/>
  <c r="M3288" i="26"/>
  <c r="M3287" i="26"/>
  <c r="M3286" i="26"/>
  <c r="M3285" i="26"/>
  <c r="M3284" i="26"/>
  <c r="M3283" i="26"/>
  <c r="M3282" i="26"/>
  <c r="M3281" i="26"/>
  <c r="M3280" i="26"/>
  <c r="M3279" i="26"/>
  <c r="M3278" i="26"/>
  <c r="M3277" i="26"/>
  <c r="M3276" i="26"/>
  <c r="M3275" i="26"/>
  <c r="M3274" i="26"/>
  <c r="M3273" i="26"/>
  <c r="M3272" i="26"/>
  <c r="M3271" i="26"/>
  <c r="M3270" i="26"/>
  <c r="M3269" i="26"/>
  <c r="M3268" i="26"/>
  <c r="M3267" i="26"/>
  <c r="M3266" i="26"/>
  <c r="M3265" i="26"/>
  <c r="M3264" i="26"/>
  <c r="M3263" i="26"/>
  <c r="M3262" i="26"/>
  <c r="M3261" i="26"/>
  <c r="M3260" i="26"/>
  <c r="M3259" i="26"/>
  <c r="M3258" i="26"/>
  <c r="M3257" i="26"/>
  <c r="M3256" i="26"/>
  <c r="M3255" i="26"/>
  <c r="M3254" i="26"/>
  <c r="M3253" i="26"/>
  <c r="M3252" i="26"/>
  <c r="M3251" i="26"/>
  <c r="M3250" i="26"/>
  <c r="M3249" i="26"/>
  <c r="M3248" i="26"/>
  <c r="M3247" i="26"/>
  <c r="M3246" i="26"/>
  <c r="M3245" i="26"/>
  <c r="M3244" i="26"/>
  <c r="M3243" i="26"/>
  <c r="M3242" i="26"/>
  <c r="M3241" i="26"/>
  <c r="M3240" i="26"/>
  <c r="M3239" i="26"/>
  <c r="M3238" i="26"/>
  <c r="M3237" i="26"/>
  <c r="M3236" i="26"/>
  <c r="M3235" i="26"/>
  <c r="M3234" i="26"/>
  <c r="M3233" i="26"/>
  <c r="M3232" i="26"/>
  <c r="M3231" i="26"/>
  <c r="M3230" i="26"/>
  <c r="M3229" i="26"/>
  <c r="M3228" i="26"/>
  <c r="M3227" i="26"/>
  <c r="M3226" i="26"/>
  <c r="M3225" i="26"/>
  <c r="M3224" i="26"/>
  <c r="M3223" i="26"/>
  <c r="M3222" i="26"/>
  <c r="M3221" i="26"/>
  <c r="M3220" i="26"/>
  <c r="M3219" i="26"/>
  <c r="M3218" i="26"/>
  <c r="M3217" i="26"/>
  <c r="M3216" i="26"/>
  <c r="M3215" i="26"/>
  <c r="M3214" i="26"/>
  <c r="M3213" i="26"/>
  <c r="M3212" i="26"/>
  <c r="M3211" i="26"/>
  <c r="M3210" i="26"/>
  <c r="M3209" i="26"/>
  <c r="M3208" i="26"/>
  <c r="M3207" i="26"/>
  <c r="M3206" i="26"/>
  <c r="M3205" i="26"/>
  <c r="M3204" i="26"/>
  <c r="M3203" i="26"/>
  <c r="M3202" i="26"/>
  <c r="M3201" i="26"/>
  <c r="M3200" i="26"/>
  <c r="M3199" i="26"/>
  <c r="M3198" i="26"/>
  <c r="M3197" i="26"/>
  <c r="M3196" i="26"/>
  <c r="M3195" i="26"/>
  <c r="M3194" i="26"/>
  <c r="M3193" i="26"/>
  <c r="M3192" i="26"/>
  <c r="M3191" i="26"/>
  <c r="M3190" i="26"/>
  <c r="M3189" i="26"/>
  <c r="M3188" i="26"/>
  <c r="M3187" i="26"/>
  <c r="M3186" i="26"/>
  <c r="M3185" i="26"/>
  <c r="M3184" i="26"/>
  <c r="M3183" i="26"/>
  <c r="M3182" i="26"/>
  <c r="M3181" i="26"/>
  <c r="M3180" i="26"/>
  <c r="M3179" i="26"/>
  <c r="M3178" i="26"/>
  <c r="M3177" i="26"/>
  <c r="M3176" i="26"/>
  <c r="M3175" i="26"/>
  <c r="M3174" i="26"/>
  <c r="M3173" i="26"/>
  <c r="M3172" i="26"/>
  <c r="M3171" i="26"/>
  <c r="M3170" i="26"/>
  <c r="M3169" i="26"/>
  <c r="M3168" i="26"/>
  <c r="M3167" i="26"/>
  <c r="M3166" i="26"/>
  <c r="M3165" i="26"/>
  <c r="M3164" i="26"/>
  <c r="M3163" i="26"/>
  <c r="M3162" i="26"/>
  <c r="M3161" i="26"/>
  <c r="M3160" i="26"/>
  <c r="M3159" i="26"/>
  <c r="M3158" i="26"/>
  <c r="M3157" i="26"/>
  <c r="M3156" i="26"/>
  <c r="M3155" i="26"/>
  <c r="M3154" i="26"/>
  <c r="M3153" i="26"/>
  <c r="M3152" i="26"/>
  <c r="M3151" i="26"/>
  <c r="M3150" i="26"/>
  <c r="M3149" i="26"/>
  <c r="M3148" i="26"/>
  <c r="M3147" i="26"/>
  <c r="M3146" i="26"/>
  <c r="M3145" i="26"/>
  <c r="M3144" i="26"/>
  <c r="M3143" i="26"/>
  <c r="M3142" i="26"/>
  <c r="M3141" i="26"/>
  <c r="M3140" i="26"/>
  <c r="M3139" i="26"/>
  <c r="M3138" i="26"/>
  <c r="M3137" i="26"/>
  <c r="M3136" i="26"/>
  <c r="M3135" i="26"/>
  <c r="M3134" i="26"/>
  <c r="M3133" i="26"/>
  <c r="M3132" i="26"/>
  <c r="M3131" i="26"/>
  <c r="M3130" i="26"/>
  <c r="M3129" i="26"/>
  <c r="M3128" i="26"/>
  <c r="M3127" i="26"/>
  <c r="M3126" i="26"/>
  <c r="M3125" i="26"/>
  <c r="M3124" i="26"/>
  <c r="M3123" i="26"/>
  <c r="M3122" i="26"/>
  <c r="M3121" i="26"/>
  <c r="M3120" i="26"/>
  <c r="M3119" i="26"/>
  <c r="M3118" i="26"/>
  <c r="M3117" i="26"/>
  <c r="M3116" i="26"/>
  <c r="M3115" i="26"/>
  <c r="M3114" i="26"/>
  <c r="M3113" i="26"/>
  <c r="M3112" i="26"/>
  <c r="M3111" i="26"/>
  <c r="M3110" i="26"/>
  <c r="M3109" i="26"/>
  <c r="M3108" i="26"/>
  <c r="M3107" i="26"/>
  <c r="M3106" i="26"/>
  <c r="M3105" i="26"/>
  <c r="M3104" i="26"/>
  <c r="M3103" i="26"/>
  <c r="M3102" i="26"/>
  <c r="M3101" i="26"/>
  <c r="M3100" i="26"/>
  <c r="M3099" i="26"/>
  <c r="M3098" i="26"/>
  <c r="M3097" i="26"/>
  <c r="M3096" i="26"/>
  <c r="M3095" i="26"/>
  <c r="M3094" i="26"/>
  <c r="M3093" i="26"/>
  <c r="M3092" i="26"/>
  <c r="M3091" i="26"/>
  <c r="M3090" i="26"/>
  <c r="M3089" i="26"/>
  <c r="M3088" i="26"/>
  <c r="M3087" i="26"/>
  <c r="M3086" i="26"/>
  <c r="M3085" i="26"/>
  <c r="M3084" i="26"/>
  <c r="M3083" i="26"/>
  <c r="M3082" i="26"/>
  <c r="M3081" i="26"/>
  <c r="M3080" i="26"/>
  <c r="M3079" i="26"/>
  <c r="M3078" i="26"/>
  <c r="M3077" i="26"/>
  <c r="M3076" i="26"/>
  <c r="M3075" i="26"/>
  <c r="M3074" i="26"/>
  <c r="M3073" i="26"/>
  <c r="M3072" i="26"/>
  <c r="M3071" i="26"/>
  <c r="M3070" i="26"/>
  <c r="M3069" i="26"/>
  <c r="M3068" i="26"/>
  <c r="M3067" i="26"/>
  <c r="M3066" i="26"/>
  <c r="M3065" i="26"/>
  <c r="M3064" i="26"/>
  <c r="M3063" i="26"/>
  <c r="M3062" i="26"/>
  <c r="M3061" i="26"/>
  <c r="M3060" i="26"/>
  <c r="M3059" i="26"/>
  <c r="M3058" i="26"/>
  <c r="M3057" i="26"/>
  <c r="M3056" i="26"/>
  <c r="M3055" i="26"/>
  <c r="M3054" i="26"/>
  <c r="M3053" i="26"/>
  <c r="M3052" i="26"/>
  <c r="M3051" i="26"/>
  <c r="M3050" i="26"/>
  <c r="M3049" i="26"/>
  <c r="M3048" i="26"/>
  <c r="M3047" i="26"/>
  <c r="M3046" i="26"/>
  <c r="M3045" i="26"/>
  <c r="M3044" i="26"/>
  <c r="M3043" i="26"/>
  <c r="M3042" i="26"/>
  <c r="M3041" i="26"/>
  <c r="M3040" i="26"/>
  <c r="M3039" i="26"/>
  <c r="M3038" i="26"/>
  <c r="M3037" i="26"/>
  <c r="M3036" i="26"/>
  <c r="M3035" i="26"/>
  <c r="M3034" i="26"/>
  <c r="M3033" i="26"/>
  <c r="M3032" i="26"/>
  <c r="M3031" i="26"/>
  <c r="M3030" i="26"/>
  <c r="M3029" i="26"/>
  <c r="M3028" i="26"/>
  <c r="M3027" i="26"/>
  <c r="M3026" i="26"/>
  <c r="M3025" i="26"/>
  <c r="M3024" i="26"/>
  <c r="M3023" i="26"/>
  <c r="M3022" i="26"/>
  <c r="M3021" i="26"/>
  <c r="M3020" i="26"/>
  <c r="M3019" i="26"/>
  <c r="M3018" i="26"/>
  <c r="M3017" i="26"/>
  <c r="M3016" i="26"/>
  <c r="M3015" i="26"/>
  <c r="M3014" i="26"/>
  <c r="M3013" i="26"/>
  <c r="M3012" i="26"/>
  <c r="M3011" i="26"/>
  <c r="M3010" i="26"/>
  <c r="M3009" i="26"/>
  <c r="M3008" i="26"/>
  <c r="M3007" i="26"/>
  <c r="M3006" i="26"/>
  <c r="M3005" i="26"/>
  <c r="M3004" i="26"/>
  <c r="M3003" i="26"/>
  <c r="M3002" i="26"/>
  <c r="M3001" i="26"/>
  <c r="M3000" i="26"/>
  <c r="M2999" i="26"/>
  <c r="M2998" i="26"/>
  <c r="M2997" i="26"/>
  <c r="M2996" i="26"/>
  <c r="M2995" i="26"/>
  <c r="M2994" i="26"/>
  <c r="M2993" i="26"/>
  <c r="M2992" i="26"/>
  <c r="M2991" i="26"/>
  <c r="M2990" i="26"/>
  <c r="M2989" i="26"/>
  <c r="M2988" i="26"/>
  <c r="M2987" i="26"/>
  <c r="M2986" i="26"/>
  <c r="M2985" i="26"/>
  <c r="M2984" i="26"/>
  <c r="M2983" i="26"/>
  <c r="M2982" i="26"/>
  <c r="M2981" i="26"/>
  <c r="M2980" i="26"/>
  <c r="M2979" i="26"/>
  <c r="M2978" i="26"/>
  <c r="M2977" i="26"/>
  <c r="M2976" i="26"/>
  <c r="M2975" i="26"/>
  <c r="M2974" i="26"/>
  <c r="M2973" i="26"/>
  <c r="M2972" i="26"/>
  <c r="M2971" i="26"/>
  <c r="M2970" i="26"/>
  <c r="M2969" i="26"/>
  <c r="M2968" i="26"/>
  <c r="M2967" i="26"/>
  <c r="M2966" i="26"/>
  <c r="M2965" i="26"/>
  <c r="M2964" i="26"/>
  <c r="M2963" i="26"/>
  <c r="M2962" i="26"/>
  <c r="M2961" i="26"/>
  <c r="M2960" i="26"/>
  <c r="M2959" i="26"/>
  <c r="M2958" i="26"/>
  <c r="M2957" i="26"/>
  <c r="M2956" i="26"/>
  <c r="M2955" i="26"/>
  <c r="M2954" i="26"/>
  <c r="M2953" i="26"/>
  <c r="M2952" i="26"/>
  <c r="M2951" i="26"/>
  <c r="M2950" i="26"/>
  <c r="M2949" i="26"/>
  <c r="M2948" i="26"/>
  <c r="M2947" i="26"/>
  <c r="M2946" i="26"/>
  <c r="M2945" i="26"/>
  <c r="M2944" i="26"/>
  <c r="M2943" i="26"/>
  <c r="M2942" i="26"/>
  <c r="M2941" i="26"/>
  <c r="M2940" i="26"/>
  <c r="M2939" i="26"/>
  <c r="M2938" i="26"/>
  <c r="M2937" i="26"/>
  <c r="M2936" i="26"/>
  <c r="M2935" i="26"/>
  <c r="M2934" i="26"/>
  <c r="M2933" i="26"/>
  <c r="M2932" i="26"/>
  <c r="M2931" i="26"/>
  <c r="M2930" i="26"/>
  <c r="M2929" i="26"/>
  <c r="M2928" i="26"/>
  <c r="M2927" i="26"/>
  <c r="M2926" i="26"/>
  <c r="M2925" i="26"/>
  <c r="M2924" i="26"/>
  <c r="M2923" i="26"/>
  <c r="M2922" i="26"/>
  <c r="M2921" i="26"/>
  <c r="M2920" i="26"/>
  <c r="M2919" i="26"/>
  <c r="M2918" i="26"/>
  <c r="M2917" i="26"/>
  <c r="M2916" i="26"/>
  <c r="M2915" i="26"/>
  <c r="M2914" i="26"/>
  <c r="M2913" i="26"/>
  <c r="M2912" i="26"/>
  <c r="M2911" i="26"/>
  <c r="M2910" i="26"/>
  <c r="M2909" i="26"/>
  <c r="M2908" i="26"/>
  <c r="M2907" i="26"/>
  <c r="M2906" i="26"/>
  <c r="M2905" i="26"/>
  <c r="M2904" i="26"/>
  <c r="M2903" i="26"/>
  <c r="M2902" i="26"/>
  <c r="M2901" i="26"/>
  <c r="M2900" i="26"/>
  <c r="M2899" i="26"/>
  <c r="M2898" i="26"/>
  <c r="M2897" i="26"/>
  <c r="M2896" i="26"/>
  <c r="M2895" i="26"/>
  <c r="M2894" i="26"/>
  <c r="M2893" i="26"/>
  <c r="M2892" i="26"/>
  <c r="M2891" i="26"/>
  <c r="M2890" i="26"/>
  <c r="M2889" i="26"/>
  <c r="M2888" i="26"/>
  <c r="M2887" i="26"/>
  <c r="M2886" i="26"/>
  <c r="M2885" i="26"/>
  <c r="M2884" i="26"/>
  <c r="M2883" i="26"/>
  <c r="M2882" i="26"/>
  <c r="M2881" i="26"/>
  <c r="M2880" i="26"/>
  <c r="M2879" i="26"/>
  <c r="M2878" i="26"/>
  <c r="M2877" i="26"/>
  <c r="M2876" i="26"/>
  <c r="M2875" i="26"/>
  <c r="M2874" i="26"/>
  <c r="M2873" i="26"/>
  <c r="M2872" i="26"/>
  <c r="M2871" i="26"/>
  <c r="M2870" i="26"/>
  <c r="M2869" i="26"/>
  <c r="M2868" i="26"/>
  <c r="M2867" i="26"/>
  <c r="M2866" i="26"/>
  <c r="M2865" i="26"/>
  <c r="M2864" i="26"/>
  <c r="M2863" i="26"/>
  <c r="M2862" i="26"/>
  <c r="M2861" i="26"/>
  <c r="M2860" i="26"/>
  <c r="M2859" i="26"/>
  <c r="M2858" i="26"/>
  <c r="M2857" i="26"/>
  <c r="M2856" i="26"/>
  <c r="M2855" i="26"/>
  <c r="M2854" i="26"/>
  <c r="M2853" i="26"/>
  <c r="M2852" i="26"/>
  <c r="M2851" i="26"/>
  <c r="M2850" i="26"/>
  <c r="M2849" i="26"/>
  <c r="M2848" i="26"/>
  <c r="M2847" i="26"/>
  <c r="M2846" i="26"/>
  <c r="M2845" i="26"/>
  <c r="M2844" i="26"/>
  <c r="M2843" i="26"/>
  <c r="M2842" i="26"/>
  <c r="M2841" i="26"/>
  <c r="M2840" i="26"/>
  <c r="M2839" i="26"/>
  <c r="M2838" i="26"/>
  <c r="M2837" i="26"/>
  <c r="M2836" i="26"/>
  <c r="M2835" i="26"/>
  <c r="M2834" i="26"/>
  <c r="M2833" i="26"/>
  <c r="M2832" i="26"/>
  <c r="M2831" i="26"/>
  <c r="M2830" i="26"/>
  <c r="M2829" i="26"/>
  <c r="M2828" i="26"/>
  <c r="M2827" i="26"/>
  <c r="M2826" i="26"/>
  <c r="M2825" i="26"/>
  <c r="M2824" i="26"/>
  <c r="M2823" i="26"/>
  <c r="M2822" i="26"/>
  <c r="M2821" i="26"/>
  <c r="M2820" i="26"/>
  <c r="M2819" i="26"/>
  <c r="M2818" i="26"/>
  <c r="M2817" i="26"/>
  <c r="M2816" i="26"/>
  <c r="M2815" i="26"/>
  <c r="M2814" i="26"/>
  <c r="M2813" i="26"/>
  <c r="M2812" i="26"/>
  <c r="M2811" i="26"/>
  <c r="M2810" i="26"/>
  <c r="M2809" i="26"/>
  <c r="M2808" i="26"/>
  <c r="M2807" i="26"/>
  <c r="M2806" i="26"/>
  <c r="M2805" i="26"/>
  <c r="M2804" i="26"/>
  <c r="M2803" i="26"/>
  <c r="M2802" i="26"/>
  <c r="M2801" i="26"/>
  <c r="M2800" i="26"/>
  <c r="M2799" i="26"/>
  <c r="M2798" i="26"/>
  <c r="M2797" i="26"/>
  <c r="M2796" i="26"/>
  <c r="M2795" i="26"/>
  <c r="M2794" i="26"/>
  <c r="M2793" i="26"/>
  <c r="M2792" i="26"/>
  <c r="M2791" i="26"/>
  <c r="M2790" i="26"/>
  <c r="M2789" i="26"/>
  <c r="M2788" i="26"/>
  <c r="M2787" i="26"/>
  <c r="M2786" i="26"/>
  <c r="M2785" i="26"/>
  <c r="M2784" i="26"/>
  <c r="M2783" i="26"/>
  <c r="M2782" i="26"/>
  <c r="M2781" i="26"/>
  <c r="M2780" i="26"/>
  <c r="M2779" i="26"/>
  <c r="M2778" i="26"/>
  <c r="M2777" i="26"/>
  <c r="M2776" i="26"/>
  <c r="M2775" i="26"/>
  <c r="M2774" i="26"/>
  <c r="M2773" i="26"/>
  <c r="M2772" i="26"/>
  <c r="M2771" i="26"/>
  <c r="M2770" i="26"/>
  <c r="M2769" i="26"/>
  <c r="M2768" i="26"/>
  <c r="M2767" i="26"/>
  <c r="M2766" i="26"/>
  <c r="M2765" i="26"/>
  <c r="M2764" i="26"/>
  <c r="M2763" i="26"/>
  <c r="M2762" i="26"/>
  <c r="M2761" i="26"/>
  <c r="M2760" i="26"/>
  <c r="M2759" i="26"/>
  <c r="M2758" i="26"/>
  <c r="M2757" i="26"/>
  <c r="M2756" i="26"/>
  <c r="M2755" i="26"/>
  <c r="M2754" i="26"/>
  <c r="M2753" i="26"/>
  <c r="M2752" i="26"/>
  <c r="M2751" i="26"/>
  <c r="M2750" i="26"/>
  <c r="M2749" i="26"/>
  <c r="M2748" i="26"/>
  <c r="M2747" i="26"/>
  <c r="M2746" i="26"/>
  <c r="M2745" i="26"/>
  <c r="M2744" i="26"/>
  <c r="M2743" i="26"/>
  <c r="M2742" i="26"/>
  <c r="M2741" i="26"/>
  <c r="M2740" i="26"/>
  <c r="M2739" i="26"/>
  <c r="M2738" i="26"/>
  <c r="M2737" i="26"/>
  <c r="M2736" i="26"/>
  <c r="M2735" i="26"/>
  <c r="M2734" i="26"/>
  <c r="M2733" i="26"/>
  <c r="M2732" i="26"/>
  <c r="M2731" i="26"/>
  <c r="M2730" i="26"/>
  <c r="M2729" i="26"/>
  <c r="M2728" i="26"/>
  <c r="M2727" i="26"/>
  <c r="M2726" i="26"/>
  <c r="M2725" i="26"/>
  <c r="M2724" i="26"/>
  <c r="M2723" i="26"/>
  <c r="M2722" i="26"/>
  <c r="M2721" i="26"/>
  <c r="M2720" i="26"/>
  <c r="M2719" i="26"/>
  <c r="M2718" i="26"/>
  <c r="M2717" i="26"/>
  <c r="M2716" i="26"/>
  <c r="M2715" i="26"/>
  <c r="M2714" i="26"/>
  <c r="M2713" i="26"/>
  <c r="M2712" i="26"/>
  <c r="M2711" i="26"/>
  <c r="M2710" i="26"/>
  <c r="M2709" i="26"/>
  <c r="M2708" i="26"/>
  <c r="M2707" i="26"/>
  <c r="M2706" i="26"/>
  <c r="M2705" i="26"/>
  <c r="M2704" i="26"/>
  <c r="M2703" i="26"/>
  <c r="M2702" i="26"/>
  <c r="M2701" i="26"/>
  <c r="M2700" i="26"/>
  <c r="M2699" i="26"/>
  <c r="M2698" i="26"/>
  <c r="M2697" i="26"/>
  <c r="M2696" i="26"/>
  <c r="M2695" i="26"/>
  <c r="M2694" i="26"/>
  <c r="M2693" i="26"/>
  <c r="M2692" i="26"/>
  <c r="M2691" i="26"/>
  <c r="M2690" i="26"/>
  <c r="M2689" i="26"/>
  <c r="M2688" i="26"/>
  <c r="M2687" i="26"/>
  <c r="M2686" i="26"/>
  <c r="M2685" i="26"/>
  <c r="M2684" i="26"/>
  <c r="M2683" i="26"/>
  <c r="M2682" i="26"/>
  <c r="M2681" i="26"/>
  <c r="M2680" i="26"/>
  <c r="M2679" i="26"/>
  <c r="M2678" i="26"/>
  <c r="M2677" i="26"/>
  <c r="M2676" i="26"/>
  <c r="M2675" i="26"/>
  <c r="M2674" i="26"/>
  <c r="M2673" i="26"/>
  <c r="M2672" i="26"/>
  <c r="M2671" i="26"/>
  <c r="M2670" i="26"/>
  <c r="M2669" i="26"/>
  <c r="M2668" i="26"/>
  <c r="M2667" i="26"/>
  <c r="M2666" i="26"/>
  <c r="M2665" i="26"/>
  <c r="M2664" i="26"/>
  <c r="M2663" i="26"/>
  <c r="M2662" i="26"/>
  <c r="M2661" i="26"/>
  <c r="M2660" i="26"/>
  <c r="M2659" i="26"/>
  <c r="M2658" i="26"/>
  <c r="M2657" i="26"/>
  <c r="M2656" i="26"/>
  <c r="M2655" i="26"/>
  <c r="M2654" i="26"/>
  <c r="M2653" i="26"/>
  <c r="M2652" i="26"/>
  <c r="M2651" i="26"/>
  <c r="M2650" i="26"/>
  <c r="M2649" i="26"/>
  <c r="M2648" i="26"/>
  <c r="M2647" i="26"/>
  <c r="M2646" i="26"/>
  <c r="M2645" i="26"/>
  <c r="M2644" i="26"/>
  <c r="M2643" i="26"/>
  <c r="M2642" i="26"/>
  <c r="M2641" i="26"/>
  <c r="M2640" i="26"/>
  <c r="M2639" i="26"/>
  <c r="M2638" i="26"/>
  <c r="M2637" i="26"/>
  <c r="M2636" i="26"/>
  <c r="M2635" i="26"/>
  <c r="M2634" i="26"/>
  <c r="M2633" i="26"/>
  <c r="M2632" i="26"/>
  <c r="M2631" i="26"/>
  <c r="M2630" i="26"/>
  <c r="M2629" i="26"/>
  <c r="M2628" i="26"/>
  <c r="M2627" i="26"/>
  <c r="M2626" i="26"/>
  <c r="M2625" i="26"/>
  <c r="M2624" i="26"/>
  <c r="M2623" i="26"/>
  <c r="M2622" i="26"/>
  <c r="M2621" i="26"/>
  <c r="M2620" i="26"/>
  <c r="M2619" i="26"/>
  <c r="M2618" i="26"/>
  <c r="M2617" i="26"/>
  <c r="M2616" i="26"/>
  <c r="M2615" i="26"/>
  <c r="M2614" i="26"/>
  <c r="M2613" i="26"/>
  <c r="M2612" i="26"/>
  <c r="M2611" i="26"/>
  <c r="M2610" i="26"/>
  <c r="M2609" i="26"/>
  <c r="M2608" i="26"/>
  <c r="M2607" i="26"/>
  <c r="M2606" i="26"/>
  <c r="M2605" i="26"/>
  <c r="M2604" i="26"/>
  <c r="M2603" i="26"/>
  <c r="M2602" i="26"/>
  <c r="M2601" i="26"/>
  <c r="M2600" i="26"/>
  <c r="M2599" i="26"/>
  <c r="M2598" i="26"/>
  <c r="M2597" i="26"/>
  <c r="M2596" i="26"/>
  <c r="M2595" i="26"/>
  <c r="M2594" i="26"/>
  <c r="M2593" i="26"/>
  <c r="M2592" i="26"/>
  <c r="M2591" i="26"/>
  <c r="M2590" i="26"/>
  <c r="M2589" i="26"/>
  <c r="M2588" i="26"/>
  <c r="M2587" i="26"/>
  <c r="M2586" i="26"/>
  <c r="M2585" i="26"/>
  <c r="M2584" i="26"/>
  <c r="M2583" i="26"/>
  <c r="M2582" i="26"/>
  <c r="M2581" i="26"/>
  <c r="M2580" i="26"/>
  <c r="M2579" i="26"/>
  <c r="M2578" i="26"/>
  <c r="M2577" i="26"/>
  <c r="M2576" i="26"/>
  <c r="M2575" i="26"/>
  <c r="M2574" i="26"/>
  <c r="M2573" i="26"/>
  <c r="M2572" i="26"/>
  <c r="M2571" i="26"/>
  <c r="M2570" i="26"/>
  <c r="M2569" i="26"/>
  <c r="M2568" i="26"/>
  <c r="M2567" i="26"/>
  <c r="M2566" i="26"/>
  <c r="M2565" i="26"/>
  <c r="M2564" i="26"/>
  <c r="M2563" i="26"/>
  <c r="M2562" i="26"/>
  <c r="M2561" i="26"/>
  <c r="M2560" i="26"/>
  <c r="M2559" i="26"/>
  <c r="M2558" i="26"/>
  <c r="M2557" i="26"/>
  <c r="M2556" i="26"/>
  <c r="M2555" i="26"/>
  <c r="M2554" i="26"/>
  <c r="M2553" i="26"/>
  <c r="M2552" i="26"/>
  <c r="M2551" i="26"/>
  <c r="M2550" i="26"/>
  <c r="M2549" i="26"/>
  <c r="M2548" i="26"/>
  <c r="M2547" i="26"/>
  <c r="M2546" i="26"/>
  <c r="M2545" i="26"/>
  <c r="M2544" i="26"/>
  <c r="M2543" i="26"/>
  <c r="M2542" i="26"/>
  <c r="M2541" i="26"/>
  <c r="M2540" i="26"/>
  <c r="M2539" i="26"/>
  <c r="M2538" i="26"/>
  <c r="M2537" i="26"/>
  <c r="M2536" i="26"/>
  <c r="M2535" i="26"/>
  <c r="M2534" i="26"/>
  <c r="M2533" i="26"/>
  <c r="M2532" i="26"/>
  <c r="M2531" i="26"/>
  <c r="M2530" i="26"/>
  <c r="M2529" i="26"/>
  <c r="M2528" i="26"/>
  <c r="M2527" i="26"/>
  <c r="M2526" i="26"/>
  <c r="M2525" i="26"/>
  <c r="M2524" i="26"/>
  <c r="M2523" i="26"/>
  <c r="M2522" i="26"/>
  <c r="M2521" i="26"/>
  <c r="M2520" i="26"/>
  <c r="M2519" i="26"/>
  <c r="M2518" i="26"/>
  <c r="M2517" i="26"/>
  <c r="M2516" i="26"/>
  <c r="M2515" i="26"/>
  <c r="M2514" i="26"/>
  <c r="M2513" i="26"/>
  <c r="M2512" i="26"/>
  <c r="M2511" i="26"/>
  <c r="M2510" i="26"/>
  <c r="M2509" i="26"/>
  <c r="M2508" i="26"/>
  <c r="M2507" i="26"/>
  <c r="M2506" i="26"/>
  <c r="M2505" i="26"/>
  <c r="M2504" i="26"/>
  <c r="M2503" i="26"/>
  <c r="M2502" i="26"/>
  <c r="M2501" i="26"/>
  <c r="M2500" i="26"/>
  <c r="M2499" i="26"/>
  <c r="M2498" i="26"/>
  <c r="M2497" i="26"/>
  <c r="M2496" i="26"/>
  <c r="M2495" i="26"/>
  <c r="M2494" i="26"/>
  <c r="M2493" i="26"/>
  <c r="M2492" i="26"/>
  <c r="M2491" i="26"/>
  <c r="M2490" i="26"/>
  <c r="M2489" i="26"/>
  <c r="M2488" i="26"/>
  <c r="M2487" i="26"/>
  <c r="M2486" i="26"/>
  <c r="M2485" i="26"/>
  <c r="M2484" i="26"/>
  <c r="M2483" i="26"/>
  <c r="M2482" i="26"/>
  <c r="M2481" i="26"/>
  <c r="M2480" i="26"/>
  <c r="M2479" i="26"/>
  <c r="M2478" i="26"/>
  <c r="M2477" i="26"/>
  <c r="M2476" i="26"/>
  <c r="M2475" i="26"/>
  <c r="M2474" i="26"/>
  <c r="M2473" i="26"/>
  <c r="M2472" i="26"/>
  <c r="M2471" i="26"/>
  <c r="M2470" i="26"/>
  <c r="M2469" i="26"/>
  <c r="M2468" i="26"/>
  <c r="M2467" i="26"/>
  <c r="M2466" i="26"/>
  <c r="M2465" i="26"/>
  <c r="M2464" i="26"/>
  <c r="M2463" i="26"/>
  <c r="M2462" i="26"/>
  <c r="M2461" i="26"/>
  <c r="M2460" i="26"/>
  <c r="M2459" i="26"/>
  <c r="M2458" i="26"/>
  <c r="M2457" i="26"/>
  <c r="M2456" i="26"/>
  <c r="M2455" i="26"/>
  <c r="M2454" i="26"/>
  <c r="M2453" i="26"/>
  <c r="M2452" i="26"/>
  <c r="M2451" i="26"/>
  <c r="M2450" i="26"/>
  <c r="M2449" i="26"/>
  <c r="M2448" i="26"/>
  <c r="M2447" i="26"/>
  <c r="M2446" i="26"/>
  <c r="M2445" i="26"/>
  <c r="M2444" i="26"/>
  <c r="M2443" i="26"/>
  <c r="M2442" i="26"/>
  <c r="M2441" i="26"/>
  <c r="M2440" i="26"/>
  <c r="M2439" i="26"/>
  <c r="M2438" i="26"/>
  <c r="M2437" i="26"/>
  <c r="M2436" i="26"/>
  <c r="M2435" i="26"/>
  <c r="M2434" i="26"/>
  <c r="M2433" i="26"/>
  <c r="M2432" i="26"/>
  <c r="M2431" i="26"/>
  <c r="M2430" i="26"/>
  <c r="M2429" i="26"/>
  <c r="M2428" i="26"/>
  <c r="M2427" i="26"/>
  <c r="M2426" i="26"/>
  <c r="M2425" i="26"/>
  <c r="M2424" i="26"/>
  <c r="M2423" i="26"/>
  <c r="M2422" i="26"/>
  <c r="M2421" i="26"/>
  <c r="M2420" i="26"/>
  <c r="M2419" i="26"/>
  <c r="M2418" i="26"/>
  <c r="M2417" i="26"/>
  <c r="M2416" i="26"/>
  <c r="M2415" i="26"/>
  <c r="M2414" i="26"/>
  <c r="M2413" i="26"/>
  <c r="M2412" i="26"/>
  <c r="M2411" i="26"/>
  <c r="M2410" i="26"/>
  <c r="M2409" i="26"/>
  <c r="M2408" i="26"/>
  <c r="M2407" i="26"/>
  <c r="M2406" i="26"/>
  <c r="M2405" i="26"/>
  <c r="M2404" i="26"/>
  <c r="M2403" i="26"/>
  <c r="M2402" i="26"/>
  <c r="M2401" i="26"/>
  <c r="M2400" i="26"/>
  <c r="M2399" i="26"/>
  <c r="M2398" i="26"/>
  <c r="M2397" i="26"/>
  <c r="M2396" i="26"/>
  <c r="M2395" i="26"/>
  <c r="M2394" i="26"/>
  <c r="M2393" i="26"/>
  <c r="M2392" i="26"/>
  <c r="M2391" i="26"/>
  <c r="M2390" i="26"/>
  <c r="M2389" i="26"/>
  <c r="M2388" i="26"/>
  <c r="M2387" i="26"/>
  <c r="M2386" i="26"/>
  <c r="M2385" i="26"/>
  <c r="M2384" i="26"/>
  <c r="M2383" i="26"/>
  <c r="M2382" i="26"/>
  <c r="M2381" i="26"/>
  <c r="M2380" i="26"/>
  <c r="M2379" i="26"/>
  <c r="M2378" i="26"/>
  <c r="M2377" i="26"/>
  <c r="M2376" i="26"/>
  <c r="M2375" i="26"/>
  <c r="M2374" i="26"/>
  <c r="M2373" i="26"/>
  <c r="M2372" i="26"/>
  <c r="M2371" i="26"/>
  <c r="M2370" i="26"/>
  <c r="M2369" i="26"/>
  <c r="M2368" i="26"/>
  <c r="M2367" i="26"/>
  <c r="M2366" i="26"/>
  <c r="M2365" i="26"/>
  <c r="M2364" i="26"/>
  <c r="M2363" i="26"/>
  <c r="M2362" i="26"/>
  <c r="M2361" i="26"/>
  <c r="M2360" i="26"/>
  <c r="M2359" i="26"/>
  <c r="M2358" i="26"/>
  <c r="M2357" i="26"/>
  <c r="M2356" i="26"/>
  <c r="M2355" i="26"/>
  <c r="M2354" i="26"/>
  <c r="M2353" i="26"/>
  <c r="M2352" i="26"/>
  <c r="M2351" i="26"/>
  <c r="M2350" i="26"/>
  <c r="M2349" i="26"/>
  <c r="M2348" i="26"/>
  <c r="M2347" i="26"/>
  <c r="M2346" i="26"/>
  <c r="M2345" i="26"/>
  <c r="M2344" i="26"/>
  <c r="M2343" i="26"/>
  <c r="M2342" i="26"/>
  <c r="M2341" i="26"/>
  <c r="M2340" i="26"/>
  <c r="M2339" i="26"/>
  <c r="M2338" i="26"/>
  <c r="M2337" i="26"/>
  <c r="M2336" i="26"/>
  <c r="M2335" i="26"/>
  <c r="M2334" i="26"/>
  <c r="M2333" i="26"/>
  <c r="M2332" i="26"/>
  <c r="M2331" i="26"/>
  <c r="M2330" i="26"/>
  <c r="M2329" i="26"/>
  <c r="M2328" i="26"/>
  <c r="M2327" i="26"/>
  <c r="M2326" i="26"/>
  <c r="M2325" i="26"/>
  <c r="M2324" i="26"/>
  <c r="M2323" i="26"/>
  <c r="M2322" i="26"/>
  <c r="M2321" i="26"/>
  <c r="M2320" i="26"/>
  <c r="M2319" i="26"/>
  <c r="M2318" i="26"/>
  <c r="M2317" i="26"/>
  <c r="M2316" i="26"/>
  <c r="M2315" i="26"/>
  <c r="M2314" i="26"/>
  <c r="M2313" i="26"/>
  <c r="M2312" i="26"/>
  <c r="M2311" i="26"/>
  <c r="M2310" i="26"/>
  <c r="M2309" i="26"/>
  <c r="M2308" i="26"/>
  <c r="M2307" i="26"/>
  <c r="M2306" i="26"/>
  <c r="M2305" i="26"/>
  <c r="M2304" i="26"/>
  <c r="M2303" i="26"/>
  <c r="M2302" i="26"/>
  <c r="M2301" i="26"/>
  <c r="M2300" i="26"/>
  <c r="M2299" i="26"/>
  <c r="M2298" i="26"/>
  <c r="M2297" i="26"/>
  <c r="M2296" i="26"/>
  <c r="M2295" i="26"/>
  <c r="M2294" i="26"/>
  <c r="M2293" i="26"/>
  <c r="M2292" i="26"/>
  <c r="M2291" i="26"/>
  <c r="M2290" i="26"/>
  <c r="M2289" i="26"/>
  <c r="M2288" i="26"/>
  <c r="M2287" i="26"/>
  <c r="M2286" i="26"/>
  <c r="M2285" i="26"/>
  <c r="M2284" i="26"/>
  <c r="M2283" i="26"/>
  <c r="M2282" i="26"/>
  <c r="M2281" i="26"/>
  <c r="M2280" i="26"/>
  <c r="M2279" i="26"/>
  <c r="M2278" i="26"/>
  <c r="M2277" i="26"/>
  <c r="M2276" i="26"/>
  <c r="M2275" i="26"/>
  <c r="M2274" i="26"/>
  <c r="M2273" i="26"/>
  <c r="M2272" i="26"/>
  <c r="M2271" i="26"/>
  <c r="M2270" i="26"/>
  <c r="M2269" i="26"/>
  <c r="M2268" i="26"/>
  <c r="M2267" i="26"/>
  <c r="M2266" i="26"/>
  <c r="M2265" i="26"/>
  <c r="M2264" i="26"/>
  <c r="M2263" i="26"/>
  <c r="M2262" i="26"/>
  <c r="M2261" i="26"/>
  <c r="M2260" i="26"/>
  <c r="M2259" i="26"/>
  <c r="M2258" i="26"/>
  <c r="M2257" i="26"/>
  <c r="M2256" i="26"/>
  <c r="M2255" i="26"/>
  <c r="M2254" i="26"/>
  <c r="M2253" i="26"/>
  <c r="M2252" i="26"/>
  <c r="M2251" i="26"/>
  <c r="M2250" i="26"/>
  <c r="M2249" i="26"/>
  <c r="M2248" i="26"/>
  <c r="M2247" i="26"/>
  <c r="M2246" i="26"/>
  <c r="M2245" i="26"/>
  <c r="M2244" i="26"/>
  <c r="M2243" i="26"/>
  <c r="M2242" i="26"/>
  <c r="M2241" i="26"/>
  <c r="M2240" i="26"/>
  <c r="M2239" i="26"/>
  <c r="M2238" i="26"/>
  <c r="M2237" i="26"/>
  <c r="M2236" i="26"/>
  <c r="M2235" i="26"/>
  <c r="M2234" i="26"/>
  <c r="M2233" i="26"/>
  <c r="M2232" i="26"/>
  <c r="M2231" i="26"/>
  <c r="M2230" i="26"/>
  <c r="M2229" i="26"/>
  <c r="M2228" i="26"/>
  <c r="M2227" i="26"/>
  <c r="M2226" i="26"/>
  <c r="M2225" i="26"/>
  <c r="M2224" i="26"/>
  <c r="M2223" i="26"/>
  <c r="M2222" i="26"/>
  <c r="M2221" i="26"/>
  <c r="M2220" i="26"/>
  <c r="M2219" i="26"/>
  <c r="M2218" i="26"/>
  <c r="M2217" i="26"/>
  <c r="M2216" i="26"/>
  <c r="M2215" i="26"/>
  <c r="M2214" i="26"/>
  <c r="M2213" i="26"/>
  <c r="M2212" i="26"/>
  <c r="M2211" i="26"/>
  <c r="M2210" i="26"/>
  <c r="M2209" i="26"/>
  <c r="M2208" i="26"/>
  <c r="M2207" i="26"/>
  <c r="M2206" i="26"/>
  <c r="M2205" i="26"/>
  <c r="M2204" i="26"/>
  <c r="M2203" i="26"/>
  <c r="M2202" i="26"/>
  <c r="M2201" i="26"/>
  <c r="M2200" i="26"/>
  <c r="M2199" i="26"/>
  <c r="M2198" i="26"/>
  <c r="M2197" i="26"/>
  <c r="M2196" i="26"/>
  <c r="M2195" i="26"/>
  <c r="M2194" i="26"/>
  <c r="M2193" i="26"/>
  <c r="M2192" i="26"/>
  <c r="M2191" i="26"/>
  <c r="M2190" i="26"/>
  <c r="M2189" i="26"/>
  <c r="M2188" i="26"/>
  <c r="M2187" i="26"/>
  <c r="M2186" i="26"/>
  <c r="M2185" i="26"/>
  <c r="M2184" i="26"/>
  <c r="M2183" i="26"/>
  <c r="M2182" i="26"/>
  <c r="M2181" i="26"/>
  <c r="M2180" i="26"/>
  <c r="M2179" i="26"/>
  <c r="M2178" i="26"/>
  <c r="M2177" i="26"/>
  <c r="M2176" i="26"/>
  <c r="M2175" i="26"/>
  <c r="M2174" i="26"/>
  <c r="M2173" i="26"/>
  <c r="M2172" i="26"/>
  <c r="M2171" i="26"/>
  <c r="M2170" i="26"/>
  <c r="M2169" i="26"/>
  <c r="M2168" i="26"/>
  <c r="M2167" i="26"/>
  <c r="M2166" i="26"/>
  <c r="M2165" i="26"/>
  <c r="M2164" i="26"/>
  <c r="M2163" i="26"/>
  <c r="M2162" i="26"/>
  <c r="M2161" i="26"/>
  <c r="M2160" i="26"/>
  <c r="M2159" i="26"/>
  <c r="M2158" i="26"/>
  <c r="M2157" i="26"/>
  <c r="M2156" i="26"/>
  <c r="M2155" i="26"/>
  <c r="M2154" i="26"/>
  <c r="M2153" i="26"/>
  <c r="M2152" i="26"/>
  <c r="M2151" i="26"/>
  <c r="M2150" i="26"/>
  <c r="M2149" i="26"/>
  <c r="M2148" i="26"/>
  <c r="M2147" i="26"/>
  <c r="M2146" i="26"/>
  <c r="M2145" i="26"/>
  <c r="M2144" i="26"/>
  <c r="M2143" i="26"/>
  <c r="M2142" i="26"/>
  <c r="M2141" i="26"/>
  <c r="M2140" i="26"/>
  <c r="M2139" i="26"/>
  <c r="M2138" i="26"/>
  <c r="M2137" i="26"/>
  <c r="M2136" i="26"/>
  <c r="M2135" i="26"/>
  <c r="M2134" i="26"/>
  <c r="M2133" i="26"/>
  <c r="M2132" i="26"/>
  <c r="M2131" i="26"/>
  <c r="M2130" i="26"/>
  <c r="M2129" i="26"/>
  <c r="M2128" i="26"/>
  <c r="M2127" i="26"/>
  <c r="M2126" i="26"/>
  <c r="M2125" i="26"/>
  <c r="M2124" i="26"/>
  <c r="M2123" i="26"/>
  <c r="M2122" i="26"/>
  <c r="M2121" i="26"/>
  <c r="M2120" i="26"/>
  <c r="M2119" i="26"/>
  <c r="M2118" i="26"/>
  <c r="M2117" i="26"/>
  <c r="M2116" i="26"/>
  <c r="M2115" i="26"/>
  <c r="M2114" i="26"/>
  <c r="M2113" i="26"/>
  <c r="M2112" i="26"/>
  <c r="M2111" i="26"/>
  <c r="M2110" i="26"/>
  <c r="M2109" i="26"/>
  <c r="M2108" i="26"/>
  <c r="M2107" i="26"/>
  <c r="M2106" i="26"/>
  <c r="M2105" i="26"/>
  <c r="M2104" i="26"/>
  <c r="M2103" i="26"/>
  <c r="M2102" i="26"/>
  <c r="M2101" i="26"/>
  <c r="M2100" i="26"/>
  <c r="M2099" i="26"/>
  <c r="M2098" i="26"/>
  <c r="M2097" i="26"/>
  <c r="M2096" i="26"/>
  <c r="M2095" i="26"/>
  <c r="M2094" i="26"/>
  <c r="M2093" i="26"/>
  <c r="M2092" i="26"/>
  <c r="M2091" i="26"/>
  <c r="M2090" i="26"/>
  <c r="M2089" i="26"/>
  <c r="M2088" i="26"/>
  <c r="M2087" i="26"/>
  <c r="M2086" i="26"/>
  <c r="M2085" i="26"/>
  <c r="M2084" i="26"/>
  <c r="M2083" i="26"/>
  <c r="M2082" i="26"/>
  <c r="M2081" i="26"/>
  <c r="M2080" i="26"/>
  <c r="M2079" i="26"/>
  <c r="M2078" i="26"/>
  <c r="M2077" i="26"/>
  <c r="M2076" i="26"/>
  <c r="M2075" i="26"/>
  <c r="M2074" i="26"/>
  <c r="M2073" i="26"/>
  <c r="M2072" i="26"/>
  <c r="M2071" i="26"/>
  <c r="M2070" i="26"/>
  <c r="M2069" i="26"/>
  <c r="M2068" i="26"/>
  <c r="M2067" i="26"/>
  <c r="M2066" i="26"/>
  <c r="M2065" i="26"/>
  <c r="M2064" i="26"/>
  <c r="M2063" i="26"/>
  <c r="M2062" i="26"/>
  <c r="M2061" i="26"/>
  <c r="M2060" i="26"/>
  <c r="M2059" i="26"/>
  <c r="M2058" i="26"/>
  <c r="M2057" i="26"/>
  <c r="M2056" i="26"/>
  <c r="M2055" i="26"/>
  <c r="M2054" i="26"/>
  <c r="M2053" i="26"/>
  <c r="M2052" i="26"/>
  <c r="M2051" i="26"/>
  <c r="M2050" i="26"/>
  <c r="M2049" i="26"/>
  <c r="M2048" i="26"/>
  <c r="M2047" i="26"/>
  <c r="M2046" i="26"/>
  <c r="M2045" i="26"/>
  <c r="M2044" i="26"/>
  <c r="M2043" i="26"/>
  <c r="M2042" i="26"/>
  <c r="M2041" i="26"/>
  <c r="M2040" i="26"/>
  <c r="M2039" i="26"/>
  <c r="M2038" i="26"/>
  <c r="M2037" i="26"/>
  <c r="M2036" i="26"/>
  <c r="M2035" i="26"/>
  <c r="M2034" i="26"/>
  <c r="M2033" i="26"/>
  <c r="M2032" i="26"/>
  <c r="M2031" i="26"/>
  <c r="M2030" i="26"/>
  <c r="M2029" i="26"/>
  <c r="M2028" i="26"/>
  <c r="M2027" i="26"/>
  <c r="M2026" i="26"/>
  <c r="M2025" i="26"/>
  <c r="M2024" i="26"/>
  <c r="M2023" i="26"/>
  <c r="M2022" i="26"/>
  <c r="M2021" i="26"/>
  <c r="M2020" i="26"/>
  <c r="M2019" i="26"/>
  <c r="M2018" i="26"/>
  <c r="M2017" i="26"/>
  <c r="M2016" i="26"/>
  <c r="M2015" i="26"/>
  <c r="M2014" i="26"/>
  <c r="M2013" i="26"/>
  <c r="M2012" i="26"/>
  <c r="M2011" i="26"/>
  <c r="M2010" i="26"/>
  <c r="M2009" i="26"/>
  <c r="M2008" i="26"/>
  <c r="M2007" i="26"/>
  <c r="M2006" i="26"/>
  <c r="M2005" i="26"/>
  <c r="M2004" i="26"/>
  <c r="M2003" i="26"/>
  <c r="M2002" i="26"/>
  <c r="M2001" i="26"/>
  <c r="M2000" i="26"/>
  <c r="M1999" i="26"/>
  <c r="M1998" i="26"/>
  <c r="M1997" i="26"/>
  <c r="M1996" i="26"/>
  <c r="M1995" i="26"/>
  <c r="M1994" i="26"/>
  <c r="M1993" i="26"/>
  <c r="M1992" i="26"/>
  <c r="M1991" i="26"/>
  <c r="M1990" i="26"/>
  <c r="M1989" i="26"/>
  <c r="M1988" i="26"/>
  <c r="M1987" i="26"/>
  <c r="M1986" i="26"/>
  <c r="M1985" i="26"/>
  <c r="M1984" i="26"/>
  <c r="M1983" i="26"/>
  <c r="M1982" i="26"/>
  <c r="M1981" i="26"/>
  <c r="M1980" i="26"/>
  <c r="M1979" i="26"/>
  <c r="M1978" i="26"/>
  <c r="M1977" i="26"/>
  <c r="M1976" i="26"/>
  <c r="M1975" i="26"/>
  <c r="M1974" i="26"/>
  <c r="M1973" i="26"/>
  <c r="M1972" i="26"/>
  <c r="M1971" i="26"/>
  <c r="M1970" i="26"/>
  <c r="M1969" i="26"/>
  <c r="M1968" i="26"/>
  <c r="M1967" i="26"/>
  <c r="M1966" i="26"/>
  <c r="M1965" i="26"/>
  <c r="M1964" i="26"/>
  <c r="M1963" i="26"/>
  <c r="M1962" i="26"/>
  <c r="M1961" i="26"/>
  <c r="M1960" i="26"/>
  <c r="M1959" i="26"/>
  <c r="M1958" i="26"/>
  <c r="M1957" i="26"/>
  <c r="M1956" i="26"/>
  <c r="M1955" i="26"/>
  <c r="M1954" i="26"/>
  <c r="M1953" i="26"/>
  <c r="M1952" i="26"/>
  <c r="M1951" i="26"/>
  <c r="M1950" i="26"/>
  <c r="M1949" i="26"/>
  <c r="M1948" i="26"/>
  <c r="M1947" i="26"/>
  <c r="M1946" i="26"/>
  <c r="M1945" i="26"/>
  <c r="M1944" i="26"/>
  <c r="M1943" i="26"/>
  <c r="M1942" i="26"/>
  <c r="M1941" i="26"/>
  <c r="M1940" i="26"/>
  <c r="M1939" i="26"/>
  <c r="M1938" i="26"/>
  <c r="M1937" i="26"/>
  <c r="M1936" i="26"/>
  <c r="M1935" i="26"/>
  <c r="M1934" i="26"/>
  <c r="M1933" i="26"/>
  <c r="M1932" i="26"/>
  <c r="M1931" i="26"/>
  <c r="M1930" i="26"/>
  <c r="M1929" i="26"/>
  <c r="M1928" i="26"/>
  <c r="M1927" i="26"/>
  <c r="M1926" i="26"/>
  <c r="M1925" i="26"/>
  <c r="M1924" i="26"/>
  <c r="M1923" i="26"/>
  <c r="M1922" i="26"/>
  <c r="M1921" i="26"/>
  <c r="M1920" i="26"/>
  <c r="M1919" i="26"/>
  <c r="M1918" i="26"/>
  <c r="M1917" i="26"/>
  <c r="M1916" i="26"/>
  <c r="M1915" i="26"/>
  <c r="M1914" i="26"/>
  <c r="M1913" i="26"/>
  <c r="M1912" i="26"/>
  <c r="M1911" i="26"/>
  <c r="M1910" i="26"/>
  <c r="M1909" i="26"/>
  <c r="M1908" i="26"/>
  <c r="M1907" i="26"/>
  <c r="M1906" i="26"/>
  <c r="M1905" i="26"/>
  <c r="M1904" i="26"/>
  <c r="M1903" i="26"/>
  <c r="M1902" i="26"/>
  <c r="M1901" i="26"/>
  <c r="M1900" i="26"/>
  <c r="M1899" i="26"/>
  <c r="M1898" i="26"/>
  <c r="M1897" i="26"/>
  <c r="M1896" i="26"/>
  <c r="M1895" i="26"/>
  <c r="M1894" i="26"/>
  <c r="M1893" i="26"/>
  <c r="M1892" i="26"/>
  <c r="M1891" i="26"/>
  <c r="M1890" i="26"/>
  <c r="M1889" i="26"/>
  <c r="M1888" i="26"/>
  <c r="M1887" i="26"/>
  <c r="M1886" i="26"/>
  <c r="M1885" i="26"/>
  <c r="M1884" i="26"/>
  <c r="M1883" i="26"/>
  <c r="M1882" i="26"/>
  <c r="M1881" i="26"/>
  <c r="M1880" i="26"/>
  <c r="M1879" i="26"/>
  <c r="M1878" i="26"/>
  <c r="M1877" i="26"/>
  <c r="M1876" i="26"/>
  <c r="M1875" i="26"/>
  <c r="M1874" i="26"/>
  <c r="M1873" i="26"/>
  <c r="M1872" i="26"/>
  <c r="M1871" i="26"/>
  <c r="M1870" i="26"/>
  <c r="M1869" i="26"/>
  <c r="M1868" i="26"/>
  <c r="M1867" i="26"/>
  <c r="M1866" i="26"/>
  <c r="M1865" i="26"/>
  <c r="M1864" i="26"/>
  <c r="M1863" i="26"/>
  <c r="M1862" i="26"/>
  <c r="M1861" i="26"/>
  <c r="M1860" i="26"/>
  <c r="M1859" i="26"/>
  <c r="M1858" i="26"/>
  <c r="M1857" i="26"/>
  <c r="M1856" i="26"/>
  <c r="M1855" i="26"/>
  <c r="M1854" i="26"/>
  <c r="M1853" i="26"/>
  <c r="M1852" i="26"/>
  <c r="M1851" i="26"/>
  <c r="M1850" i="26"/>
  <c r="M1849" i="26"/>
  <c r="M1848" i="26"/>
  <c r="M1847" i="26"/>
  <c r="M1846" i="26"/>
  <c r="M1845" i="26"/>
  <c r="M1844" i="26"/>
  <c r="M1843" i="26"/>
  <c r="M1842" i="26"/>
  <c r="M1841" i="26"/>
  <c r="M1840" i="26"/>
  <c r="M1839" i="26"/>
  <c r="M1838" i="26"/>
  <c r="M1837" i="26"/>
  <c r="M1836" i="26"/>
  <c r="M1835" i="26"/>
  <c r="M1834" i="26"/>
  <c r="M1833" i="26"/>
  <c r="M1832" i="26"/>
  <c r="M1831" i="26"/>
  <c r="M1830" i="26"/>
  <c r="M1829" i="26"/>
  <c r="M1828" i="26"/>
  <c r="M1827" i="26"/>
  <c r="M1826" i="26"/>
  <c r="M1825" i="26"/>
  <c r="M1824" i="26"/>
  <c r="M1823" i="26"/>
  <c r="M1822" i="26"/>
  <c r="M1821" i="26"/>
  <c r="M1820" i="26"/>
  <c r="M1819" i="26"/>
  <c r="M1818" i="26"/>
  <c r="M1817" i="26"/>
  <c r="M1816" i="26"/>
  <c r="M1815" i="26"/>
  <c r="M1814" i="26"/>
  <c r="M1813" i="26"/>
  <c r="M1812" i="26"/>
  <c r="M1811" i="26"/>
  <c r="M1810" i="26"/>
  <c r="M1809" i="26"/>
  <c r="M1808" i="26"/>
  <c r="M1807" i="26"/>
  <c r="M1806" i="26"/>
  <c r="M1805" i="26"/>
  <c r="M1804" i="26"/>
  <c r="M1803" i="26"/>
  <c r="M1802" i="26"/>
  <c r="M1801" i="26"/>
  <c r="M1800" i="26"/>
  <c r="M1799" i="26"/>
  <c r="M1798" i="26"/>
  <c r="M1797" i="26"/>
  <c r="M1796" i="26"/>
  <c r="M1795" i="26"/>
  <c r="M1794" i="26"/>
  <c r="M1793" i="26"/>
  <c r="M1792" i="26"/>
  <c r="M1791" i="26"/>
  <c r="M1790" i="26"/>
  <c r="M1789" i="26"/>
  <c r="M1788" i="26"/>
  <c r="M1787" i="26"/>
  <c r="M1786" i="26"/>
  <c r="M1785" i="26"/>
  <c r="M1784" i="26"/>
  <c r="M1783" i="26"/>
  <c r="M1782" i="26"/>
  <c r="M1781" i="26"/>
  <c r="M1780" i="26"/>
  <c r="M1779" i="26"/>
  <c r="M1778" i="26"/>
  <c r="M1777" i="26"/>
  <c r="M1776" i="26"/>
  <c r="M1775" i="26"/>
  <c r="M1774" i="26"/>
  <c r="M1773" i="26"/>
  <c r="M1772" i="26"/>
  <c r="M1771" i="26"/>
  <c r="M1770" i="26"/>
  <c r="M1769" i="26"/>
  <c r="M1768" i="26"/>
  <c r="M1767" i="26"/>
  <c r="M1766" i="26"/>
  <c r="M1765" i="26"/>
  <c r="M1764" i="26"/>
  <c r="M1763" i="26"/>
  <c r="M1762" i="26"/>
  <c r="M1761" i="26"/>
  <c r="M1760" i="26"/>
  <c r="M1759" i="26"/>
  <c r="M1758" i="26"/>
  <c r="M1757" i="26"/>
  <c r="M1756" i="26"/>
  <c r="M1755" i="26"/>
  <c r="M1754" i="26"/>
  <c r="M1753" i="26"/>
  <c r="M1752" i="26"/>
  <c r="M1751" i="26"/>
  <c r="M1750" i="26"/>
  <c r="M1749" i="26"/>
  <c r="M1748" i="26"/>
  <c r="M1747" i="26"/>
  <c r="M1746" i="26"/>
  <c r="M1745" i="26"/>
  <c r="M1744" i="26"/>
  <c r="M1743" i="26"/>
  <c r="M1742" i="26"/>
  <c r="M1741" i="26"/>
  <c r="M1740" i="26"/>
  <c r="M1739" i="26"/>
  <c r="M1738" i="26"/>
  <c r="M1737" i="26"/>
  <c r="M1736" i="26"/>
  <c r="M1735" i="26"/>
  <c r="M1734" i="26"/>
  <c r="M1733" i="26"/>
  <c r="M1732" i="26"/>
  <c r="M1731" i="26"/>
  <c r="M1730" i="26"/>
  <c r="M1729" i="26"/>
  <c r="M1728" i="26"/>
  <c r="M1727" i="26"/>
  <c r="M1726" i="26"/>
  <c r="M1725" i="26"/>
  <c r="M1724" i="26"/>
  <c r="M1723" i="26"/>
  <c r="M1722" i="26"/>
  <c r="M1721" i="26"/>
  <c r="M1720" i="26"/>
  <c r="M1719" i="26"/>
  <c r="M1718" i="26"/>
  <c r="M1717" i="26"/>
  <c r="M1716" i="26"/>
  <c r="M1715" i="26"/>
  <c r="M1714" i="26"/>
  <c r="M1713" i="26"/>
  <c r="M1712" i="26"/>
  <c r="M1711" i="26"/>
  <c r="M1710" i="26"/>
  <c r="M1709" i="26"/>
  <c r="M1708" i="26"/>
  <c r="M1707" i="26"/>
  <c r="M1706" i="26"/>
  <c r="M1705" i="26"/>
  <c r="M1704" i="26"/>
  <c r="M1703" i="26"/>
  <c r="M1702" i="26"/>
  <c r="M1701" i="26"/>
  <c r="M1700" i="26"/>
  <c r="M1699" i="26"/>
  <c r="M1698" i="26"/>
  <c r="M1697" i="26"/>
  <c r="M1696" i="26"/>
  <c r="M1695" i="26"/>
  <c r="M1694" i="26"/>
  <c r="M1693" i="26"/>
  <c r="M1692" i="26"/>
  <c r="M1691" i="26"/>
  <c r="M1690" i="26"/>
  <c r="M1689" i="26"/>
  <c r="M1688" i="26"/>
  <c r="M1687" i="26"/>
  <c r="M1686" i="26"/>
  <c r="M1685" i="26"/>
  <c r="M1684" i="26"/>
  <c r="M1683" i="26"/>
  <c r="M1682" i="26"/>
  <c r="M1681" i="26"/>
  <c r="M1680" i="26"/>
  <c r="M1679" i="26"/>
  <c r="M1678" i="26"/>
  <c r="M1677" i="26"/>
  <c r="M1676" i="26"/>
  <c r="M1675" i="26"/>
  <c r="M1674" i="26"/>
  <c r="M1673" i="26"/>
  <c r="M1672" i="26"/>
  <c r="M1671" i="26"/>
  <c r="M1670" i="26"/>
  <c r="M1669" i="26"/>
  <c r="M1668" i="26"/>
  <c r="M1667" i="26"/>
  <c r="M1666" i="26"/>
  <c r="M1665" i="26"/>
  <c r="M1664" i="26"/>
  <c r="M1663" i="26"/>
  <c r="M1662" i="26"/>
  <c r="M1661" i="26"/>
  <c r="M1660" i="26"/>
  <c r="M1659" i="26"/>
  <c r="M1658" i="26"/>
  <c r="M1657" i="26"/>
  <c r="M1656" i="26"/>
  <c r="M1655" i="26"/>
  <c r="M1654" i="26"/>
  <c r="M1653" i="26"/>
  <c r="M1652" i="26"/>
  <c r="M1651" i="26"/>
  <c r="M1650" i="26"/>
  <c r="M1649" i="26"/>
  <c r="M1648" i="26"/>
  <c r="M1647" i="26"/>
  <c r="M1646" i="26"/>
  <c r="M1645" i="26"/>
  <c r="M1644" i="26"/>
  <c r="M1643" i="26"/>
  <c r="M1642" i="26"/>
  <c r="M1641" i="26"/>
  <c r="M1640" i="26"/>
  <c r="M1639" i="26"/>
  <c r="M1638" i="26"/>
  <c r="M1637" i="26"/>
  <c r="M1636" i="26"/>
  <c r="M1635" i="26"/>
  <c r="M1634" i="26"/>
  <c r="M1633" i="26"/>
  <c r="M1632" i="26"/>
  <c r="M1631" i="26"/>
  <c r="M1630" i="26"/>
  <c r="M1629" i="26"/>
  <c r="M1628" i="26"/>
  <c r="M1627" i="26"/>
  <c r="M1626" i="26"/>
  <c r="M1625" i="26"/>
  <c r="M1624" i="26"/>
  <c r="M1623" i="26"/>
  <c r="M1622" i="26"/>
  <c r="M1621" i="26"/>
  <c r="M1620" i="26"/>
  <c r="M1619" i="26"/>
  <c r="M1618" i="26"/>
  <c r="M1617" i="26"/>
  <c r="M1616" i="26"/>
  <c r="M1615" i="26"/>
  <c r="M1614" i="26"/>
  <c r="M1613" i="26"/>
  <c r="M1612" i="26"/>
  <c r="M1611" i="26"/>
  <c r="M1610" i="26"/>
  <c r="M1609" i="26"/>
  <c r="M1608" i="26"/>
  <c r="M1607" i="26"/>
  <c r="M1606" i="26"/>
  <c r="M1605" i="26"/>
  <c r="M1604" i="26"/>
  <c r="M1603" i="26"/>
  <c r="M1602" i="26"/>
  <c r="M1601" i="26"/>
  <c r="M1600" i="26"/>
  <c r="M1599" i="26"/>
  <c r="M1598" i="26"/>
  <c r="M1597" i="26"/>
  <c r="M1596" i="26"/>
  <c r="M1595" i="26"/>
  <c r="M1594" i="26"/>
  <c r="M1593" i="26"/>
  <c r="M1592" i="26"/>
  <c r="M1591" i="26"/>
  <c r="M1590" i="26"/>
  <c r="M1589" i="26"/>
  <c r="M1588" i="26"/>
  <c r="M1587" i="26"/>
  <c r="M1586" i="26"/>
  <c r="M1585" i="26"/>
  <c r="M1584" i="26"/>
  <c r="M1583" i="26"/>
  <c r="M1582" i="26"/>
  <c r="M1581" i="26"/>
  <c r="M1580" i="26"/>
  <c r="M1579" i="26"/>
  <c r="M1578" i="26"/>
  <c r="M1577" i="26"/>
  <c r="M1576" i="26"/>
  <c r="M1575" i="26"/>
  <c r="M1574" i="26"/>
  <c r="M1573" i="26"/>
  <c r="M1572" i="26"/>
  <c r="M1571" i="26"/>
  <c r="M1570" i="26"/>
  <c r="M1569" i="26"/>
  <c r="M1568" i="26"/>
  <c r="M1567" i="26"/>
  <c r="M1566" i="26"/>
  <c r="M1565" i="26"/>
  <c r="M1564" i="26"/>
  <c r="M1563" i="26"/>
  <c r="M1562" i="26"/>
  <c r="M1561" i="26"/>
  <c r="M1560" i="26"/>
  <c r="M1559" i="26"/>
  <c r="M1558" i="26"/>
  <c r="M1557" i="26"/>
  <c r="M1556" i="26"/>
  <c r="M1555" i="26"/>
  <c r="M1554" i="26"/>
  <c r="M1553" i="26"/>
  <c r="M1552" i="26"/>
  <c r="M1551" i="26"/>
  <c r="M1550" i="26"/>
  <c r="M1549" i="26"/>
  <c r="M1548" i="26"/>
  <c r="M1547" i="26"/>
  <c r="M1546" i="26"/>
  <c r="M1545" i="26"/>
  <c r="M1544" i="26"/>
  <c r="M1543" i="26"/>
  <c r="M1542" i="26"/>
  <c r="M1541" i="26"/>
  <c r="M1540" i="26"/>
  <c r="M1539" i="26"/>
  <c r="M1538" i="26"/>
  <c r="M1537" i="26"/>
  <c r="M1536" i="26"/>
  <c r="M1535" i="26"/>
  <c r="M1534" i="26"/>
  <c r="M1533" i="26"/>
  <c r="M1532" i="26"/>
  <c r="M1531" i="26"/>
  <c r="M1530" i="26"/>
  <c r="M1529" i="26"/>
  <c r="M1528" i="26"/>
  <c r="M1527" i="26"/>
  <c r="M1526" i="26"/>
  <c r="M1525" i="26"/>
  <c r="M1524" i="26"/>
  <c r="M1523" i="26"/>
  <c r="M1522" i="26"/>
  <c r="M1521" i="26"/>
  <c r="M1520" i="26"/>
  <c r="M1519" i="26"/>
  <c r="M1518" i="26"/>
  <c r="M1517" i="26"/>
  <c r="M1516" i="26"/>
  <c r="M1515" i="26"/>
  <c r="M1514" i="26"/>
  <c r="M1513" i="26"/>
  <c r="M1512" i="26"/>
  <c r="M1511" i="26"/>
  <c r="M1510" i="26"/>
  <c r="M1509" i="26"/>
  <c r="M1508" i="26"/>
  <c r="M1507" i="26"/>
  <c r="M1506" i="26"/>
  <c r="M1505" i="26"/>
  <c r="M1504" i="26"/>
  <c r="M1503" i="26"/>
  <c r="M1502" i="26"/>
  <c r="M1501" i="26"/>
  <c r="M1500" i="26"/>
  <c r="M1499" i="26"/>
  <c r="M1498" i="26"/>
  <c r="M1497" i="26"/>
  <c r="M1496" i="26"/>
  <c r="M1495" i="26"/>
  <c r="M1494" i="26"/>
  <c r="M1493" i="26"/>
  <c r="M1492" i="26"/>
  <c r="M1491" i="26"/>
  <c r="M1490" i="26"/>
  <c r="M1489" i="26"/>
  <c r="M1488" i="26"/>
  <c r="M1487" i="26"/>
  <c r="M1486" i="26"/>
  <c r="M1485" i="26"/>
  <c r="M1484" i="26"/>
  <c r="M1483" i="26"/>
  <c r="M1482" i="26"/>
  <c r="M1481" i="26"/>
  <c r="M1480" i="26"/>
  <c r="M1479" i="26"/>
  <c r="M1478" i="26"/>
  <c r="M1477" i="26"/>
  <c r="M1476" i="26"/>
  <c r="M1475" i="26"/>
  <c r="M1474" i="26"/>
  <c r="M1473" i="26"/>
  <c r="M1472" i="26"/>
  <c r="M1471" i="26"/>
  <c r="M1470" i="26"/>
  <c r="M1469" i="26"/>
  <c r="M1468" i="26"/>
  <c r="M1467" i="26"/>
  <c r="M1466" i="26"/>
  <c r="M1465" i="26"/>
  <c r="M1464" i="26"/>
  <c r="M1463" i="26"/>
  <c r="M1462" i="26"/>
  <c r="M1461" i="26"/>
  <c r="M1460" i="26"/>
  <c r="M1459" i="26"/>
  <c r="M1458" i="26"/>
  <c r="M1457" i="26"/>
  <c r="M1456" i="26"/>
  <c r="M1455" i="26"/>
  <c r="M1454" i="26"/>
  <c r="M1453" i="26"/>
  <c r="M1452" i="26"/>
  <c r="M1451" i="26"/>
  <c r="M1450" i="26"/>
  <c r="M1449" i="26"/>
  <c r="M1448" i="26"/>
  <c r="M1447" i="26"/>
  <c r="M1446" i="26"/>
  <c r="M1445" i="26"/>
  <c r="M1444" i="26"/>
  <c r="M1443" i="26"/>
  <c r="M1442" i="26"/>
  <c r="M1441" i="26"/>
  <c r="M1440" i="26"/>
  <c r="M1439" i="26"/>
  <c r="M1438" i="26"/>
  <c r="M1437" i="26"/>
  <c r="M1436" i="26"/>
  <c r="M1435" i="26"/>
  <c r="M1434" i="26"/>
  <c r="M1433" i="26"/>
  <c r="M1432" i="26"/>
  <c r="M1431" i="26"/>
  <c r="M1430" i="26"/>
  <c r="M1429" i="26"/>
  <c r="M1428" i="26"/>
  <c r="M1427" i="26"/>
  <c r="M1426" i="26"/>
  <c r="M1425" i="26"/>
  <c r="M1424" i="26"/>
  <c r="M1423" i="26"/>
  <c r="M1422" i="26"/>
  <c r="M1421" i="26"/>
  <c r="M1420" i="26"/>
  <c r="M1419" i="26"/>
  <c r="M1418" i="26"/>
  <c r="M1417" i="26"/>
  <c r="M1416" i="26"/>
  <c r="M1415" i="26"/>
  <c r="M1414" i="26"/>
  <c r="M1413" i="26"/>
  <c r="M1412" i="26"/>
  <c r="M1411" i="26"/>
  <c r="M1410" i="26"/>
  <c r="M1409" i="26"/>
  <c r="M1408" i="26"/>
  <c r="M1407" i="26"/>
  <c r="M1406" i="26"/>
  <c r="M1405" i="26"/>
  <c r="M1404" i="26"/>
  <c r="M1403" i="26"/>
  <c r="M1402" i="26"/>
  <c r="M1401" i="26"/>
  <c r="M1400" i="26"/>
  <c r="M1399" i="26"/>
  <c r="M1398" i="26"/>
  <c r="M1397" i="26"/>
  <c r="M1396" i="26"/>
  <c r="M1395" i="26"/>
  <c r="M1394" i="26"/>
  <c r="M1393" i="26"/>
  <c r="M1392" i="26"/>
  <c r="M1391" i="26"/>
  <c r="M1390" i="26"/>
  <c r="M1389" i="26"/>
  <c r="M1388" i="26"/>
  <c r="M1387" i="26"/>
  <c r="M1386" i="26"/>
  <c r="M1385" i="26"/>
  <c r="M1384" i="26"/>
  <c r="M1383" i="26"/>
  <c r="M1382" i="26"/>
  <c r="M1381" i="26"/>
  <c r="M1380" i="26"/>
  <c r="M1379" i="26"/>
  <c r="M1378" i="26"/>
  <c r="M1377" i="26"/>
  <c r="M1376" i="26"/>
  <c r="M1375" i="26"/>
  <c r="M1374" i="26"/>
  <c r="M1373" i="26"/>
  <c r="M1372" i="26"/>
  <c r="M1371" i="26"/>
  <c r="M1370" i="26"/>
  <c r="M1369" i="26"/>
  <c r="M1368" i="26"/>
  <c r="M1367" i="26"/>
  <c r="M1366" i="26"/>
  <c r="M1365" i="26"/>
  <c r="M1364" i="26"/>
  <c r="M1363" i="26"/>
  <c r="M1362" i="26"/>
  <c r="M1361" i="26"/>
  <c r="M1360" i="26"/>
  <c r="M1359" i="26"/>
  <c r="M1358" i="26"/>
  <c r="M1357" i="26"/>
  <c r="M1356" i="26"/>
  <c r="M1355" i="26"/>
  <c r="M1354" i="26"/>
  <c r="M1353" i="26"/>
  <c r="M1352" i="26"/>
  <c r="M1351" i="26"/>
  <c r="M1350" i="26"/>
  <c r="M1349" i="26"/>
  <c r="M1348" i="26"/>
  <c r="M1347" i="26"/>
  <c r="M1346" i="26"/>
  <c r="M1345" i="26"/>
  <c r="M1344" i="26"/>
  <c r="M1343" i="26"/>
  <c r="M1342" i="26"/>
  <c r="M1341" i="26"/>
  <c r="M1340" i="26"/>
  <c r="M1339" i="26"/>
  <c r="M1338" i="26"/>
  <c r="M1337" i="26"/>
  <c r="M1336" i="26"/>
  <c r="M1335" i="26"/>
  <c r="M1334" i="26"/>
  <c r="M1333" i="26"/>
  <c r="M1332" i="26"/>
  <c r="M1331" i="26"/>
  <c r="M1330" i="26"/>
  <c r="M1329" i="26"/>
  <c r="M1328" i="26"/>
  <c r="M1327" i="26"/>
  <c r="M1326" i="26"/>
  <c r="M1325" i="26"/>
  <c r="M1324" i="26"/>
  <c r="M1323" i="26"/>
  <c r="M1322" i="26"/>
  <c r="M1321" i="26"/>
  <c r="M1320" i="26"/>
  <c r="M1319" i="26"/>
  <c r="M1318" i="26"/>
  <c r="M1317" i="26"/>
  <c r="M1316" i="26"/>
  <c r="M1315" i="26"/>
  <c r="M1314" i="26"/>
  <c r="M1313" i="26"/>
  <c r="M1312" i="26"/>
  <c r="M1311" i="26"/>
  <c r="M1310" i="26"/>
  <c r="M1309" i="26"/>
  <c r="M1308" i="26"/>
  <c r="M1307" i="26"/>
  <c r="M1306" i="26"/>
  <c r="M1305" i="26"/>
  <c r="M1304" i="26"/>
  <c r="M1303" i="26"/>
  <c r="M1302" i="26"/>
  <c r="M1301" i="26"/>
  <c r="M1300" i="26"/>
  <c r="M1299" i="26"/>
  <c r="M1298" i="26"/>
  <c r="M1297" i="26"/>
  <c r="M1296" i="26"/>
  <c r="M1295" i="26"/>
  <c r="M1294" i="26"/>
  <c r="M1293" i="26"/>
  <c r="M1292" i="26"/>
  <c r="M1291" i="26"/>
  <c r="M1290" i="26"/>
  <c r="M1289" i="26"/>
  <c r="M1288" i="26"/>
  <c r="M1287" i="26"/>
  <c r="M1286" i="26"/>
  <c r="M1285" i="26"/>
  <c r="M1284" i="26"/>
  <c r="M1283" i="26"/>
  <c r="M1282" i="26"/>
  <c r="M1281" i="26"/>
  <c r="M1280" i="26"/>
  <c r="M1279" i="26"/>
  <c r="M1278" i="26"/>
  <c r="M1277" i="26"/>
  <c r="M1276" i="26"/>
  <c r="M1275" i="26"/>
  <c r="M1274" i="26"/>
  <c r="M1273" i="26"/>
  <c r="M1272" i="26"/>
  <c r="M1271" i="26"/>
  <c r="M1270" i="26"/>
  <c r="M1269" i="26"/>
  <c r="M1268" i="26"/>
  <c r="M1267" i="26"/>
  <c r="M1266" i="26"/>
  <c r="M1265" i="26"/>
  <c r="M1264" i="26"/>
  <c r="M1263" i="26"/>
  <c r="M1262" i="26"/>
  <c r="M1261" i="26"/>
  <c r="M1260" i="26"/>
  <c r="M1259" i="26"/>
  <c r="M1258" i="26"/>
  <c r="M1257" i="26"/>
  <c r="M1256" i="26"/>
  <c r="M1255" i="26"/>
  <c r="M1254" i="26"/>
  <c r="M1253" i="26"/>
  <c r="M1252" i="26"/>
  <c r="M1251" i="26"/>
  <c r="M1250" i="26"/>
  <c r="M1249" i="26"/>
  <c r="M1248" i="26"/>
  <c r="M1247" i="26"/>
  <c r="M1246" i="26"/>
  <c r="M1245" i="26"/>
  <c r="M1244" i="26"/>
  <c r="M1243" i="26"/>
  <c r="M1242" i="26"/>
  <c r="M1241" i="26"/>
  <c r="M1240" i="26"/>
  <c r="M1239" i="26"/>
  <c r="M1238" i="26"/>
  <c r="M1237" i="26"/>
  <c r="M1236" i="26"/>
  <c r="M1235" i="26"/>
  <c r="M1234" i="26"/>
  <c r="M1233" i="26"/>
  <c r="M1232" i="26"/>
  <c r="M1231" i="26"/>
  <c r="M1230" i="26"/>
  <c r="M1229" i="26"/>
  <c r="M1228" i="26"/>
  <c r="M1227" i="26"/>
  <c r="M1226" i="26"/>
  <c r="M1225" i="26"/>
  <c r="M1224" i="26"/>
  <c r="M1223" i="26"/>
  <c r="M1222" i="26"/>
  <c r="M1221" i="26"/>
  <c r="M1220" i="26"/>
  <c r="M1219" i="26"/>
  <c r="M1218" i="26"/>
  <c r="M1217" i="26"/>
  <c r="M1216" i="26"/>
  <c r="M1215" i="26"/>
  <c r="M1214" i="26"/>
  <c r="M1213" i="26"/>
  <c r="M1212" i="26"/>
  <c r="M1211" i="26"/>
  <c r="M1210" i="26"/>
  <c r="M1209" i="26"/>
  <c r="M1208" i="26"/>
  <c r="M1207" i="26"/>
  <c r="M1206" i="26"/>
  <c r="M1205" i="26"/>
  <c r="M1204" i="26"/>
  <c r="M1203" i="26"/>
  <c r="M1202" i="26"/>
  <c r="M1201" i="26"/>
  <c r="M1200" i="26"/>
  <c r="M1199" i="26"/>
  <c r="M1198" i="26"/>
  <c r="M1197" i="26"/>
  <c r="M1196" i="26"/>
  <c r="M1195" i="26"/>
  <c r="M1194" i="26"/>
  <c r="M1193" i="26"/>
  <c r="M1192" i="26"/>
  <c r="M1191" i="26"/>
  <c r="M1190" i="26"/>
  <c r="M1189" i="26"/>
  <c r="M1188" i="26"/>
  <c r="M1187" i="26"/>
  <c r="M1186" i="26"/>
  <c r="M1185" i="26"/>
  <c r="M1184" i="26"/>
  <c r="M1183" i="26"/>
  <c r="M1182" i="26"/>
  <c r="M1181" i="26"/>
  <c r="M1180" i="26"/>
  <c r="M1179" i="26"/>
  <c r="M1178" i="26"/>
  <c r="M1177" i="26"/>
  <c r="M1176" i="26"/>
  <c r="M1175" i="26"/>
  <c r="M1174" i="26"/>
  <c r="M1173" i="26"/>
  <c r="M1172" i="26"/>
  <c r="M1171" i="26"/>
  <c r="M1170" i="26"/>
  <c r="M1169" i="26"/>
  <c r="M1168" i="26"/>
  <c r="M1167" i="26"/>
  <c r="M1166" i="26"/>
  <c r="M1165" i="26"/>
  <c r="M1164" i="26"/>
  <c r="M1163" i="26"/>
  <c r="M1162" i="26"/>
  <c r="M1161" i="26"/>
  <c r="M1160" i="26"/>
  <c r="M1159" i="26"/>
  <c r="M1158" i="26"/>
  <c r="M1157" i="26"/>
  <c r="M1156" i="26"/>
  <c r="M1155" i="26"/>
  <c r="M1154" i="26"/>
  <c r="M1153" i="26"/>
  <c r="M1152" i="26"/>
  <c r="M1151" i="26"/>
  <c r="M1150" i="26"/>
  <c r="M1149" i="26"/>
  <c r="M1148" i="26"/>
  <c r="M1147" i="26"/>
  <c r="M1146" i="26"/>
  <c r="M1145" i="26"/>
  <c r="M1144" i="26"/>
  <c r="M1143" i="26"/>
  <c r="M1142" i="26"/>
  <c r="M1141" i="26"/>
  <c r="M1140" i="26"/>
  <c r="M1139" i="26"/>
  <c r="M1138" i="26"/>
  <c r="M1137" i="26"/>
  <c r="M1136" i="26"/>
  <c r="M1135" i="26"/>
  <c r="M1134" i="26"/>
  <c r="M1133" i="26"/>
  <c r="M1132" i="26"/>
  <c r="M1131" i="26"/>
  <c r="M1130" i="26"/>
  <c r="M1129" i="26"/>
  <c r="M1128" i="26"/>
  <c r="M1127" i="26"/>
  <c r="M1126" i="26"/>
  <c r="M1125" i="26"/>
  <c r="M1124" i="26"/>
  <c r="M1123" i="26"/>
  <c r="M1122" i="26"/>
  <c r="M1121" i="26"/>
  <c r="M1120" i="26"/>
  <c r="M1119" i="26"/>
  <c r="M1118" i="26"/>
  <c r="M1117" i="26"/>
  <c r="M1116" i="26"/>
  <c r="M1115" i="26"/>
  <c r="M1114" i="26"/>
  <c r="M1113" i="26"/>
  <c r="M1112" i="26"/>
  <c r="M1111" i="26"/>
  <c r="M1110" i="26"/>
  <c r="M1109" i="26"/>
  <c r="M1108" i="26"/>
  <c r="M1107" i="26"/>
  <c r="M1106" i="26"/>
  <c r="M1105" i="26"/>
  <c r="M1104" i="26"/>
  <c r="M1103" i="26"/>
  <c r="M1102" i="26"/>
  <c r="M1101" i="26"/>
  <c r="M1100" i="26"/>
  <c r="M1099" i="26"/>
  <c r="M1098" i="26"/>
  <c r="M1097" i="26"/>
  <c r="M1096" i="26"/>
  <c r="M1095" i="26"/>
  <c r="M1094" i="26"/>
  <c r="M1093" i="26"/>
  <c r="M1092" i="26"/>
  <c r="M1091" i="26"/>
  <c r="M1090" i="26"/>
  <c r="M1089" i="26"/>
  <c r="M1088" i="26"/>
  <c r="M1087" i="26"/>
  <c r="M1086" i="26"/>
  <c r="M1085" i="26"/>
  <c r="M1084" i="26"/>
  <c r="M1083" i="26"/>
  <c r="M1082" i="26"/>
  <c r="M1081" i="26"/>
  <c r="M1080" i="26"/>
  <c r="M1079" i="26"/>
  <c r="M1078" i="26"/>
  <c r="M1077" i="26"/>
  <c r="M1076" i="26"/>
  <c r="M1075" i="26"/>
  <c r="M1074" i="26"/>
  <c r="M1073" i="26"/>
  <c r="M1072" i="26"/>
  <c r="M1071" i="26"/>
  <c r="M1070" i="26"/>
  <c r="M1069" i="26"/>
  <c r="M1068" i="26"/>
  <c r="M1067" i="26"/>
  <c r="M1066" i="26"/>
  <c r="M1065" i="26"/>
  <c r="M1064" i="26"/>
  <c r="M1063" i="26"/>
  <c r="M1062" i="26"/>
  <c r="M1061" i="26"/>
  <c r="M1060" i="26"/>
  <c r="M1059" i="26"/>
  <c r="M1058" i="26"/>
  <c r="M1057" i="26"/>
  <c r="M1056" i="26"/>
  <c r="M1055" i="26"/>
  <c r="M1054" i="26"/>
  <c r="M1053" i="26"/>
  <c r="M1052" i="26"/>
  <c r="M1051" i="26"/>
  <c r="M1050" i="26"/>
  <c r="M1049" i="26"/>
  <c r="M1048" i="26"/>
  <c r="M1047" i="26"/>
  <c r="M1046" i="26"/>
  <c r="M1045" i="26"/>
  <c r="M1044" i="26"/>
  <c r="M1043" i="26"/>
  <c r="M1042" i="26"/>
  <c r="M1041" i="26"/>
  <c r="M1040" i="26"/>
  <c r="M1039" i="26"/>
  <c r="M1038" i="26"/>
  <c r="M1037" i="26"/>
  <c r="M1036" i="26"/>
  <c r="M1035" i="26"/>
  <c r="M1034" i="26"/>
  <c r="M1033" i="26"/>
  <c r="M1032" i="26"/>
  <c r="M1031" i="26"/>
  <c r="M1030" i="26"/>
  <c r="M1029" i="26"/>
  <c r="M1028" i="26"/>
  <c r="M1027" i="26"/>
  <c r="M1026" i="26"/>
  <c r="M1025" i="26"/>
  <c r="M1024" i="26"/>
  <c r="M1023" i="26"/>
  <c r="M1022" i="26"/>
  <c r="M1021" i="26"/>
  <c r="M1020" i="26"/>
  <c r="M1019" i="26"/>
  <c r="M1018" i="26"/>
  <c r="M1017" i="26"/>
  <c r="M1016" i="26"/>
  <c r="M1015" i="26"/>
  <c r="M1014" i="26"/>
  <c r="M1013" i="26"/>
  <c r="M1012" i="26"/>
  <c r="M1011" i="26"/>
  <c r="M1010" i="26"/>
  <c r="M1009" i="26"/>
  <c r="M1008" i="26"/>
  <c r="M1007" i="26"/>
  <c r="M1006" i="26"/>
  <c r="M1005" i="26"/>
  <c r="M1004" i="26"/>
  <c r="M1003" i="26"/>
  <c r="M1002" i="26"/>
  <c r="M1001" i="26"/>
  <c r="M1000" i="26"/>
  <c r="M999" i="26"/>
  <c r="M998" i="26"/>
  <c r="M997" i="26"/>
  <c r="M996" i="26"/>
  <c r="M995" i="26"/>
  <c r="M994" i="26"/>
  <c r="M993" i="26"/>
  <c r="M992" i="26"/>
  <c r="M991" i="26"/>
  <c r="M990" i="26"/>
  <c r="M989" i="26"/>
  <c r="M988" i="26"/>
  <c r="M987" i="26"/>
  <c r="M986" i="26"/>
  <c r="M985" i="26"/>
  <c r="M984" i="26"/>
  <c r="M983" i="26"/>
  <c r="M982" i="26"/>
  <c r="M981" i="26"/>
  <c r="M980" i="26"/>
  <c r="M979" i="26"/>
  <c r="M978" i="26"/>
  <c r="M977" i="26"/>
  <c r="M976" i="26"/>
  <c r="M975" i="26"/>
  <c r="M974" i="26"/>
  <c r="M973" i="26"/>
  <c r="M972" i="26"/>
  <c r="M971" i="26"/>
  <c r="M970" i="26"/>
  <c r="M969" i="26"/>
  <c r="M968" i="26"/>
  <c r="M967" i="26"/>
  <c r="M966" i="26"/>
  <c r="M965" i="26"/>
  <c r="M964" i="26"/>
  <c r="M963" i="26"/>
  <c r="M962" i="26"/>
  <c r="M961" i="26"/>
  <c r="M960" i="26"/>
  <c r="M959" i="26"/>
  <c r="M958" i="26"/>
  <c r="M957" i="26"/>
  <c r="M956" i="26"/>
  <c r="M955" i="26"/>
  <c r="M954" i="26"/>
  <c r="M953" i="26"/>
  <c r="M952" i="26"/>
  <c r="M951" i="26"/>
  <c r="M950" i="26"/>
  <c r="M949" i="26"/>
  <c r="M948" i="26"/>
  <c r="M947" i="26"/>
  <c r="M946" i="26"/>
  <c r="M945" i="26"/>
  <c r="M944" i="26"/>
  <c r="M943" i="26"/>
  <c r="M942" i="26"/>
  <c r="M941" i="26"/>
  <c r="M940" i="26"/>
  <c r="M939" i="26"/>
  <c r="M938" i="26"/>
  <c r="M937" i="26"/>
  <c r="M936" i="26"/>
  <c r="M935" i="26"/>
  <c r="M934" i="26"/>
  <c r="M933" i="26"/>
  <c r="M932" i="26"/>
  <c r="M931" i="26"/>
  <c r="M930" i="26"/>
  <c r="M929" i="26"/>
  <c r="M928" i="26"/>
  <c r="M927" i="26"/>
  <c r="M926" i="26"/>
  <c r="M925" i="26"/>
  <c r="M924" i="26"/>
  <c r="M923" i="26"/>
  <c r="M922" i="26"/>
  <c r="M921" i="26"/>
  <c r="M920" i="26"/>
  <c r="M919" i="26"/>
  <c r="M918" i="26"/>
  <c r="M917" i="26"/>
  <c r="M916" i="26"/>
  <c r="M915" i="26"/>
  <c r="M914" i="26"/>
  <c r="M913" i="26"/>
  <c r="M912" i="26"/>
  <c r="M911" i="26"/>
  <c r="M910" i="26"/>
  <c r="M909" i="26"/>
  <c r="M908" i="26"/>
  <c r="M907" i="26"/>
  <c r="M906" i="26"/>
  <c r="M905" i="26"/>
  <c r="M904" i="26"/>
  <c r="M903" i="26"/>
  <c r="M902" i="26"/>
  <c r="M901" i="26"/>
  <c r="M900" i="26"/>
  <c r="M899" i="26"/>
  <c r="M898" i="26"/>
  <c r="M897" i="26"/>
  <c r="M896" i="26"/>
  <c r="M895" i="26"/>
  <c r="M894" i="26"/>
  <c r="M893" i="26"/>
  <c r="M892" i="26"/>
  <c r="M891" i="26"/>
  <c r="M890" i="26"/>
  <c r="M889" i="26"/>
  <c r="M888" i="26"/>
  <c r="M887" i="26"/>
  <c r="M886" i="26"/>
  <c r="M885" i="26"/>
  <c r="M884" i="26"/>
  <c r="M883" i="26"/>
  <c r="M882" i="26"/>
  <c r="M881" i="26"/>
  <c r="M880" i="26"/>
  <c r="M879" i="26"/>
  <c r="M878" i="26"/>
  <c r="M877" i="26"/>
  <c r="M876" i="26"/>
  <c r="M875" i="26"/>
  <c r="M874" i="26"/>
  <c r="M873" i="26"/>
  <c r="M872" i="26"/>
  <c r="M871" i="26"/>
  <c r="M870" i="26"/>
  <c r="M869" i="26"/>
  <c r="M868" i="26"/>
  <c r="M867" i="26"/>
  <c r="M866" i="26"/>
  <c r="M865" i="26"/>
  <c r="M864" i="26"/>
  <c r="M863" i="26"/>
  <c r="M862" i="26"/>
  <c r="M861" i="26"/>
  <c r="M860" i="26"/>
  <c r="M859" i="26"/>
  <c r="M858" i="26"/>
  <c r="M857" i="26"/>
  <c r="M856" i="26"/>
  <c r="M855" i="26"/>
  <c r="M854" i="26"/>
  <c r="M853" i="26"/>
  <c r="M852" i="26"/>
  <c r="M851" i="26"/>
  <c r="M850" i="26"/>
  <c r="M849" i="26"/>
  <c r="M848" i="26"/>
  <c r="M847" i="26"/>
  <c r="M846" i="26"/>
  <c r="M845" i="26"/>
  <c r="M844" i="26"/>
  <c r="M843" i="26"/>
  <c r="M842" i="26"/>
  <c r="M841" i="26"/>
  <c r="M840" i="26"/>
  <c r="M839" i="26"/>
  <c r="M838" i="26"/>
  <c r="M837" i="26"/>
  <c r="M836" i="26"/>
  <c r="M835" i="26"/>
  <c r="M834" i="26"/>
  <c r="M833" i="26"/>
  <c r="M832" i="26"/>
  <c r="M831" i="26"/>
  <c r="M830" i="26"/>
  <c r="M829" i="26"/>
  <c r="M828" i="26"/>
  <c r="M827" i="26"/>
  <c r="M826" i="26"/>
  <c r="M825" i="26"/>
  <c r="M824" i="26"/>
  <c r="M823" i="26"/>
  <c r="M822" i="26"/>
  <c r="M821" i="26"/>
  <c r="M820" i="26"/>
  <c r="M819" i="26"/>
  <c r="M818" i="26"/>
  <c r="M817" i="26"/>
  <c r="M816" i="26"/>
  <c r="M815" i="26"/>
  <c r="M814" i="26"/>
  <c r="M813" i="26"/>
  <c r="M812" i="26"/>
  <c r="M811" i="26"/>
  <c r="M810" i="26"/>
  <c r="M809" i="26"/>
  <c r="M808" i="26"/>
  <c r="M807" i="26"/>
  <c r="M806" i="26"/>
  <c r="M805" i="26"/>
  <c r="M804" i="26"/>
  <c r="M803" i="26"/>
  <c r="M802" i="26"/>
  <c r="M801" i="26"/>
  <c r="M800" i="26"/>
  <c r="M799" i="26"/>
  <c r="M798" i="26"/>
  <c r="M797" i="26"/>
  <c r="M796" i="26"/>
  <c r="M795" i="26"/>
  <c r="M794" i="26"/>
  <c r="M793" i="26"/>
  <c r="M792" i="26"/>
  <c r="M791" i="26"/>
  <c r="M790" i="26"/>
  <c r="M789" i="26"/>
  <c r="M788" i="26"/>
  <c r="M787" i="26"/>
  <c r="M786" i="26"/>
  <c r="M785" i="26"/>
  <c r="M784" i="26"/>
  <c r="M783" i="26"/>
  <c r="M782" i="26"/>
  <c r="M781" i="26"/>
  <c r="M780" i="26"/>
  <c r="M779" i="26"/>
  <c r="M778" i="26"/>
  <c r="M777" i="26"/>
  <c r="M776" i="26"/>
  <c r="M775" i="26"/>
  <c r="M774" i="26"/>
  <c r="M773" i="26"/>
  <c r="M772" i="26"/>
  <c r="M771" i="26"/>
  <c r="M770" i="26"/>
  <c r="M769" i="26"/>
  <c r="M768" i="26"/>
  <c r="M767" i="26"/>
  <c r="M766" i="26"/>
  <c r="M765" i="26"/>
  <c r="M764" i="26"/>
  <c r="M763" i="26"/>
  <c r="M762" i="26"/>
  <c r="M761" i="26"/>
  <c r="M760" i="26"/>
  <c r="M759" i="26"/>
  <c r="M758" i="26"/>
  <c r="M757" i="26"/>
  <c r="M756" i="26"/>
  <c r="M755" i="26"/>
  <c r="M754" i="26"/>
  <c r="M753" i="26"/>
  <c r="M752" i="26"/>
  <c r="M751" i="26"/>
  <c r="M750" i="26"/>
  <c r="M749" i="26"/>
  <c r="M748" i="26"/>
  <c r="M747" i="26"/>
  <c r="M746" i="26"/>
  <c r="M745" i="26"/>
  <c r="M744" i="26"/>
  <c r="M743" i="26"/>
  <c r="M742" i="26"/>
  <c r="M741" i="26"/>
  <c r="M740" i="26"/>
  <c r="M739" i="26"/>
  <c r="M738" i="26"/>
  <c r="M737" i="26"/>
  <c r="M736" i="26"/>
  <c r="M735" i="26"/>
  <c r="M734" i="26"/>
  <c r="M733" i="26"/>
  <c r="M732" i="26"/>
  <c r="M731" i="26"/>
  <c r="M730" i="26"/>
  <c r="M729" i="26"/>
  <c r="M728" i="26"/>
  <c r="M727" i="26"/>
  <c r="M726" i="26"/>
  <c r="M725" i="26"/>
  <c r="M724" i="26"/>
  <c r="M723" i="26"/>
  <c r="M722" i="26"/>
  <c r="M721" i="26"/>
  <c r="M720" i="26"/>
  <c r="M719" i="26"/>
  <c r="M718" i="26"/>
  <c r="M717" i="26"/>
  <c r="M716" i="26"/>
  <c r="M715" i="26"/>
  <c r="M714" i="26"/>
  <c r="M713" i="26"/>
  <c r="M712" i="26"/>
  <c r="M711" i="26"/>
  <c r="M710" i="26"/>
  <c r="M709" i="26"/>
  <c r="M708" i="26"/>
  <c r="M707" i="26"/>
  <c r="M706" i="26"/>
  <c r="M705" i="26"/>
  <c r="M704" i="26"/>
  <c r="M703" i="26"/>
  <c r="M702" i="26"/>
  <c r="M701" i="26"/>
  <c r="M700" i="26"/>
  <c r="M699" i="26"/>
  <c r="M698" i="26"/>
  <c r="M697" i="26"/>
  <c r="M696" i="26"/>
  <c r="M695" i="26"/>
  <c r="M694" i="26"/>
  <c r="M693" i="26"/>
  <c r="M692" i="26"/>
  <c r="M691" i="26"/>
  <c r="M690" i="26"/>
  <c r="M689" i="26"/>
  <c r="M688" i="26"/>
  <c r="M687" i="26"/>
  <c r="M686" i="26"/>
  <c r="M685" i="26"/>
  <c r="M684" i="26"/>
  <c r="M683" i="26"/>
  <c r="M682" i="26"/>
  <c r="M681" i="26"/>
  <c r="M680" i="26"/>
  <c r="M679" i="26"/>
  <c r="M678" i="26"/>
  <c r="M677" i="26"/>
  <c r="M676" i="26"/>
  <c r="M675" i="26"/>
  <c r="M674" i="26"/>
  <c r="M673" i="26"/>
  <c r="M672" i="26"/>
  <c r="M671" i="26"/>
  <c r="M670" i="26"/>
  <c r="M669" i="26"/>
  <c r="M668" i="26"/>
  <c r="M667" i="26"/>
  <c r="M666" i="26"/>
  <c r="M665" i="26"/>
  <c r="M664" i="26"/>
  <c r="M663" i="26"/>
  <c r="M662" i="26"/>
  <c r="M661" i="26"/>
  <c r="M660" i="26"/>
  <c r="M659" i="26"/>
  <c r="M658" i="26"/>
  <c r="M657" i="26"/>
  <c r="M656" i="26"/>
  <c r="M655" i="26"/>
  <c r="M654" i="26"/>
  <c r="M653" i="26"/>
  <c r="M652" i="26"/>
  <c r="M651" i="26"/>
  <c r="M650" i="26"/>
  <c r="M649" i="26"/>
  <c r="M648" i="26"/>
  <c r="M647" i="26"/>
  <c r="M646" i="26"/>
  <c r="M645" i="26"/>
  <c r="M644" i="26"/>
  <c r="M643" i="26"/>
  <c r="M642" i="26"/>
  <c r="M641" i="26"/>
  <c r="M640" i="26"/>
  <c r="M639" i="26"/>
  <c r="M638" i="26"/>
  <c r="M637" i="26"/>
  <c r="M636" i="26"/>
  <c r="M635" i="26"/>
  <c r="M634" i="26"/>
  <c r="M633" i="26"/>
  <c r="M632" i="26"/>
  <c r="M631" i="26"/>
  <c r="M630" i="26"/>
  <c r="M629" i="26"/>
  <c r="M628" i="26"/>
  <c r="M627" i="26"/>
  <c r="M626" i="26"/>
  <c r="M625" i="26"/>
  <c r="M624" i="26"/>
  <c r="M623" i="26"/>
  <c r="M622" i="26"/>
  <c r="M621" i="26"/>
  <c r="M620" i="26"/>
  <c r="M619" i="26"/>
  <c r="M618" i="26"/>
  <c r="M617" i="26"/>
  <c r="M616" i="26"/>
  <c r="M615" i="26"/>
  <c r="M614" i="26"/>
  <c r="M613" i="26"/>
  <c r="M612" i="26"/>
  <c r="M611" i="26"/>
  <c r="M610" i="26"/>
  <c r="M609" i="26"/>
  <c r="M608" i="26"/>
  <c r="M607" i="26"/>
  <c r="M606" i="26"/>
  <c r="M605" i="26"/>
  <c r="M604" i="26"/>
  <c r="M603" i="26"/>
  <c r="M602" i="26"/>
  <c r="M601" i="26"/>
  <c r="M600" i="26"/>
  <c r="M599" i="26"/>
  <c r="M598" i="26"/>
  <c r="M597" i="26"/>
  <c r="M596" i="26"/>
  <c r="M595" i="26"/>
  <c r="M594" i="26"/>
  <c r="M593" i="26"/>
  <c r="M592" i="26"/>
  <c r="M591" i="26"/>
  <c r="M590" i="26"/>
  <c r="M589" i="26"/>
  <c r="M588" i="26"/>
  <c r="M587" i="26"/>
  <c r="M586" i="26"/>
  <c r="M585" i="26"/>
  <c r="M584" i="26"/>
  <c r="M583" i="26"/>
  <c r="M582" i="26"/>
  <c r="M581" i="26"/>
  <c r="M580" i="26"/>
  <c r="M579" i="26"/>
  <c r="M578" i="26"/>
  <c r="M577" i="26"/>
  <c r="M576" i="26"/>
  <c r="M575" i="26"/>
  <c r="M574" i="26"/>
  <c r="M573" i="26"/>
  <c r="M572" i="26"/>
  <c r="M571" i="26"/>
  <c r="M570" i="26"/>
  <c r="M569" i="26"/>
  <c r="M568" i="26"/>
  <c r="M567" i="26"/>
  <c r="M566" i="26"/>
  <c r="M565" i="26"/>
  <c r="M564" i="26"/>
  <c r="M563" i="26"/>
  <c r="M562" i="26"/>
  <c r="M561" i="26"/>
  <c r="M560" i="26"/>
  <c r="M559" i="26"/>
  <c r="M558" i="26"/>
  <c r="M557" i="26"/>
  <c r="M556" i="26"/>
  <c r="M555" i="26"/>
  <c r="M554" i="26"/>
  <c r="M553" i="26"/>
  <c r="M552" i="26"/>
  <c r="M551" i="26"/>
  <c r="M550" i="26"/>
  <c r="M549" i="26"/>
  <c r="M548" i="26"/>
  <c r="M547" i="26"/>
  <c r="M546" i="26"/>
  <c r="M545" i="26"/>
  <c r="M544" i="26"/>
  <c r="M543" i="26"/>
  <c r="M542" i="26"/>
  <c r="M541" i="26"/>
  <c r="M540" i="26"/>
  <c r="M539" i="26"/>
  <c r="M538" i="26"/>
  <c r="M537" i="26"/>
  <c r="M536" i="26"/>
  <c r="M535" i="26"/>
  <c r="M534" i="26"/>
  <c r="M533" i="26"/>
  <c r="M532" i="26"/>
  <c r="M531" i="26"/>
  <c r="M530" i="26"/>
  <c r="M529" i="26"/>
  <c r="M528" i="26"/>
  <c r="M527" i="26"/>
  <c r="M526" i="26"/>
  <c r="M525" i="26"/>
  <c r="M524" i="26"/>
  <c r="M523" i="26"/>
  <c r="M522" i="26"/>
  <c r="M521" i="26"/>
  <c r="M520" i="26"/>
  <c r="M519" i="26"/>
  <c r="M518" i="26"/>
  <c r="M517" i="26"/>
  <c r="M516" i="26"/>
  <c r="M515" i="26"/>
  <c r="M514" i="26"/>
  <c r="M513" i="26"/>
  <c r="M512" i="26"/>
  <c r="M511" i="26"/>
  <c r="M510" i="26"/>
  <c r="M509" i="26"/>
  <c r="M508" i="26"/>
  <c r="M507" i="26"/>
  <c r="M506" i="26"/>
  <c r="M505" i="26"/>
  <c r="M504" i="26"/>
  <c r="M503" i="26"/>
  <c r="M502" i="26"/>
  <c r="M501" i="26"/>
  <c r="M500" i="26"/>
  <c r="M499" i="26"/>
  <c r="M498" i="26"/>
  <c r="M497" i="26"/>
  <c r="M496" i="26"/>
  <c r="M495" i="26"/>
  <c r="M494" i="26"/>
  <c r="M493" i="26"/>
  <c r="M492" i="26"/>
  <c r="M491" i="26"/>
  <c r="M490" i="26"/>
  <c r="M489" i="26"/>
  <c r="M488" i="26"/>
  <c r="M487" i="26"/>
  <c r="M486" i="26"/>
  <c r="M485" i="26"/>
  <c r="M484" i="26"/>
  <c r="M483" i="26"/>
  <c r="M482" i="26"/>
  <c r="M481" i="26"/>
  <c r="M480" i="26"/>
  <c r="M479" i="26"/>
  <c r="M478" i="26"/>
  <c r="M477" i="26"/>
  <c r="M476" i="26"/>
  <c r="M475" i="26"/>
  <c r="M474" i="26"/>
  <c r="M473" i="26"/>
  <c r="M472" i="26"/>
  <c r="M471" i="26"/>
  <c r="M470" i="26"/>
  <c r="M469" i="26"/>
  <c r="M468" i="26"/>
  <c r="M467" i="26"/>
  <c r="M466" i="26"/>
  <c r="M465" i="26"/>
  <c r="M464" i="26"/>
  <c r="M463" i="26"/>
  <c r="M462" i="26"/>
  <c r="M461" i="26"/>
  <c r="M460" i="26"/>
  <c r="M459" i="26"/>
  <c r="M458" i="26"/>
  <c r="M457" i="26"/>
  <c r="M456" i="26"/>
  <c r="M455" i="26"/>
  <c r="M454" i="26"/>
  <c r="M453" i="26"/>
  <c r="M452" i="26"/>
  <c r="M451" i="26"/>
  <c r="M450" i="26"/>
  <c r="M449" i="26"/>
  <c r="M448" i="26"/>
  <c r="M447" i="26"/>
  <c r="M446" i="26"/>
  <c r="M445" i="26"/>
  <c r="M444" i="26"/>
  <c r="M443" i="26"/>
  <c r="M442" i="26"/>
  <c r="M441" i="26"/>
  <c r="M440" i="26"/>
  <c r="M439" i="26"/>
  <c r="M438" i="26"/>
  <c r="M437" i="26"/>
  <c r="M436" i="26"/>
  <c r="M435" i="26"/>
  <c r="M434" i="26"/>
  <c r="M433" i="26"/>
  <c r="M432" i="26"/>
  <c r="M431" i="26"/>
  <c r="M430" i="26"/>
  <c r="M429" i="26"/>
  <c r="M428" i="26"/>
  <c r="M427" i="26"/>
  <c r="M426" i="26"/>
  <c r="M425" i="26"/>
  <c r="M424" i="26"/>
  <c r="M423" i="26"/>
  <c r="M422" i="26"/>
  <c r="M421" i="26"/>
  <c r="M420" i="26"/>
  <c r="M419" i="26"/>
  <c r="M418" i="26"/>
  <c r="M417" i="26"/>
  <c r="M416" i="26"/>
  <c r="M415" i="26"/>
  <c r="M414" i="26"/>
  <c r="M413" i="26"/>
  <c r="M412" i="26"/>
  <c r="M411" i="26"/>
  <c r="M410" i="26"/>
  <c r="M409" i="26"/>
  <c r="M408" i="26"/>
  <c r="M407" i="26"/>
  <c r="M406" i="26"/>
  <c r="M405" i="26"/>
  <c r="M404" i="26"/>
  <c r="M403" i="26"/>
  <c r="M402" i="26"/>
  <c r="M401" i="26"/>
  <c r="M400" i="26"/>
  <c r="M399" i="26"/>
  <c r="M398" i="26"/>
  <c r="M397" i="26"/>
  <c r="M396" i="26"/>
  <c r="M395" i="26"/>
  <c r="M394" i="26"/>
  <c r="M393" i="26"/>
  <c r="M392" i="26"/>
  <c r="M391" i="26"/>
  <c r="M390" i="26"/>
  <c r="M389" i="26"/>
  <c r="M388" i="26"/>
  <c r="M387" i="26"/>
  <c r="M386" i="26"/>
  <c r="M385" i="26"/>
  <c r="M384" i="26"/>
  <c r="M383" i="26"/>
  <c r="M382" i="26"/>
  <c r="M381" i="26"/>
  <c r="M380" i="26"/>
  <c r="M379" i="26"/>
  <c r="M378" i="26"/>
  <c r="M377" i="26"/>
  <c r="M376" i="26"/>
  <c r="M375" i="26"/>
  <c r="M374" i="26"/>
  <c r="M373" i="26"/>
  <c r="M372" i="26"/>
  <c r="M371" i="26"/>
  <c r="M370" i="26"/>
  <c r="M369" i="26"/>
  <c r="M368" i="26"/>
  <c r="M367" i="26"/>
  <c r="M366" i="26"/>
  <c r="M365" i="26"/>
  <c r="M364" i="26"/>
  <c r="M363" i="26"/>
  <c r="M362" i="26"/>
  <c r="M361" i="26"/>
  <c r="M360" i="26"/>
  <c r="M359" i="26"/>
  <c r="M358" i="26"/>
  <c r="M357" i="26"/>
  <c r="M356" i="26"/>
  <c r="M355" i="26"/>
  <c r="M354" i="26"/>
  <c r="M353" i="26"/>
  <c r="M352" i="26"/>
  <c r="M351" i="26"/>
  <c r="M350" i="26"/>
  <c r="M349" i="26"/>
  <c r="M348" i="26"/>
  <c r="M347" i="26"/>
  <c r="M346" i="26"/>
  <c r="M345" i="26"/>
  <c r="M344" i="26"/>
  <c r="M343" i="26"/>
  <c r="M342" i="26"/>
  <c r="M341" i="26"/>
  <c r="M340" i="26"/>
  <c r="M339" i="26"/>
  <c r="M338" i="26"/>
  <c r="M337" i="26"/>
  <c r="M336" i="26"/>
  <c r="M335" i="26"/>
  <c r="M334" i="26"/>
  <c r="M333" i="26"/>
  <c r="M332" i="26"/>
  <c r="M331" i="26"/>
  <c r="M330" i="26"/>
  <c r="M329" i="26"/>
  <c r="M328" i="26"/>
  <c r="M327" i="26"/>
  <c r="M326" i="26"/>
  <c r="M325" i="26"/>
  <c r="M324" i="26"/>
  <c r="M323" i="26"/>
  <c r="M322" i="26"/>
  <c r="M321" i="26"/>
  <c r="M320" i="26"/>
  <c r="M319" i="26"/>
  <c r="M318" i="26"/>
  <c r="M317" i="26"/>
  <c r="M316" i="26"/>
  <c r="M315" i="26"/>
  <c r="M314" i="26"/>
  <c r="M313" i="26"/>
  <c r="M312" i="26"/>
  <c r="M311" i="26"/>
  <c r="M310" i="26"/>
  <c r="M309" i="26"/>
  <c r="M308" i="26"/>
  <c r="M307" i="26"/>
  <c r="M306" i="26"/>
  <c r="M305" i="26"/>
  <c r="M304" i="26"/>
  <c r="M303" i="26"/>
  <c r="M302" i="26"/>
  <c r="M301" i="26"/>
  <c r="M300" i="26"/>
  <c r="M299" i="26"/>
  <c r="M298" i="26"/>
  <c r="M297" i="26"/>
  <c r="M296" i="26"/>
  <c r="M295" i="26"/>
  <c r="M294" i="26"/>
  <c r="M293" i="26"/>
  <c r="M292" i="26"/>
  <c r="M291" i="26"/>
  <c r="M290" i="26"/>
  <c r="M289" i="26"/>
  <c r="M288" i="26"/>
  <c r="M287" i="26"/>
  <c r="M286" i="26"/>
  <c r="M285" i="26"/>
  <c r="M284" i="26"/>
  <c r="M283" i="26"/>
  <c r="M282" i="26"/>
  <c r="M281" i="26"/>
  <c r="M280" i="26"/>
  <c r="M279" i="26"/>
  <c r="M278" i="26"/>
  <c r="M277" i="26"/>
  <c r="M276" i="26"/>
  <c r="M275" i="26"/>
  <c r="M274" i="26"/>
  <c r="M273" i="26"/>
  <c r="M272" i="26"/>
  <c r="M271" i="26"/>
  <c r="M270" i="26"/>
  <c r="M269" i="26"/>
  <c r="M268" i="26"/>
  <c r="M267" i="26"/>
  <c r="M266" i="26"/>
  <c r="M265" i="26"/>
  <c r="M264" i="26"/>
  <c r="M263" i="26"/>
  <c r="M262" i="26"/>
  <c r="M261" i="26"/>
  <c r="M260" i="26"/>
  <c r="M259" i="26"/>
  <c r="M258" i="26"/>
  <c r="M257" i="26"/>
  <c r="M256" i="26"/>
  <c r="M255" i="26"/>
  <c r="M254" i="26"/>
  <c r="M253" i="26"/>
  <c r="M252" i="26"/>
  <c r="M251" i="26"/>
  <c r="M250" i="26"/>
  <c r="M249" i="26"/>
  <c r="M248" i="26"/>
  <c r="M247" i="26"/>
  <c r="M246" i="26"/>
  <c r="M245" i="26"/>
  <c r="M244" i="26"/>
  <c r="M243" i="26"/>
  <c r="M242" i="26"/>
  <c r="M241" i="26"/>
  <c r="M240" i="26"/>
  <c r="M239" i="26"/>
  <c r="M238" i="26"/>
  <c r="M237" i="26"/>
  <c r="M236" i="26"/>
  <c r="M235" i="26"/>
  <c r="M234" i="26"/>
  <c r="M233" i="26"/>
  <c r="M232" i="26"/>
  <c r="M231" i="26"/>
  <c r="M230" i="26"/>
  <c r="M229" i="26"/>
  <c r="M228" i="26"/>
  <c r="M227" i="26"/>
  <c r="M226" i="26"/>
  <c r="M225" i="26"/>
  <c r="M224" i="26"/>
  <c r="M223" i="26"/>
  <c r="M222" i="26"/>
  <c r="M221" i="26"/>
  <c r="M220" i="26"/>
  <c r="M219" i="26"/>
  <c r="M218" i="26"/>
  <c r="M217" i="26"/>
  <c r="M216" i="26"/>
  <c r="M215" i="26"/>
  <c r="M214" i="26"/>
  <c r="M213" i="26"/>
  <c r="M212" i="26"/>
  <c r="M211" i="26"/>
  <c r="M210" i="26"/>
  <c r="M209" i="26"/>
  <c r="M208" i="26"/>
  <c r="M207" i="26"/>
  <c r="M206" i="26"/>
  <c r="M205" i="26"/>
  <c r="M204" i="26"/>
  <c r="M203" i="26"/>
  <c r="M202" i="26"/>
  <c r="M201" i="26"/>
  <c r="M200" i="26"/>
  <c r="M199" i="26"/>
  <c r="M198" i="26"/>
  <c r="M197" i="26"/>
  <c r="M196" i="26"/>
  <c r="M195" i="26"/>
  <c r="M194" i="26"/>
  <c r="M193" i="26"/>
  <c r="M192" i="26"/>
  <c r="M191" i="26"/>
  <c r="M190" i="26"/>
  <c r="M189" i="26"/>
  <c r="M188" i="26"/>
  <c r="M187" i="26"/>
  <c r="M186" i="26"/>
  <c r="M185" i="26"/>
  <c r="M184" i="26"/>
  <c r="M183" i="26"/>
  <c r="M182" i="26"/>
  <c r="M181" i="26"/>
  <c r="M180" i="26"/>
  <c r="M179" i="26"/>
  <c r="M178" i="26"/>
  <c r="M177" i="26"/>
  <c r="M176" i="26"/>
  <c r="M175" i="26"/>
  <c r="M174" i="26"/>
  <c r="M173" i="26"/>
  <c r="M172" i="26"/>
  <c r="M171" i="26"/>
  <c r="M170" i="26"/>
  <c r="M169" i="26"/>
  <c r="M168" i="26"/>
  <c r="M167" i="26"/>
  <c r="M166" i="26"/>
  <c r="M165" i="26"/>
  <c r="M164" i="26"/>
  <c r="M163" i="26"/>
  <c r="M162" i="26"/>
  <c r="M161" i="26"/>
  <c r="M160" i="26"/>
  <c r="M159" i="26"/>
  <c r="M158" i="26"/>
  <c r="M157" i="26"/>
  <c r="M156" i="26"/>
  <c r="M155" i="26"/>
  <c r="M154" i="26"/>
  <c r="M153" i="26"/>
  <c r="M152" i="26"/>
  <c r="M151" i="26"/>
  <c r="M150" i="26"/>
  <c r="M149" i="26"/>
  <c r="M148" i="26"/>
  <c r="M147" i="26"/>
  <c r="M146" i="26"/>
  <c r="M145" i="26"/>
  <c r="M144" i="26"/>
  <c r="M143" i="26"/>
  <c r="M142" i="26"/>
  <c r="M141" i="26"/>
  <c r="M140" i="26"/>
  <c r="M139" i="26"/>
  <c r="M138" i="26"/>
  <c r="M137" i="26"/>
  <c r="M136" i="26"/>
  <c r="M135" i="26"/>
  <c r="M134" i="26"/>
  <c r="M133" i="26"/>
  <c r="M132" i="26"/>
  <c r="M131" i="26"/>
  <c r="M130" i="26"/>
  <c r="M129" i="26"/>
  <c r="M128" i="26"/>
  <c r="M127" i="26"/>
  <c r="M126" i="26"/>
  <c r="M125" i="26"/>
  <c r="M124" i="26"/>
  <c r="M123" i="26"/>
  <c r="M122" i="26"/>
  <c r="M121" i="26"/>
  <c r="M120" i="26"/>
  <c r="M119" i="26"/>
  <c r="M118" i="26"/>
  <c r="M117" i="26"/>
  <c r="M116" i="26"/>
  <c r="M115" i="26"/>
  <c r="M114" i="26"/>
  <c r="M113" i="26"/>
  <c r="M112" i="26"/>
  <c r="M111" i="26"/>
  <c r="M110" i="26"/>
  <c r="M109" i="26"/>
  <c r="M108" i="26"/>
  <c r="M107" i="26"/>
  <c r="M106" i="26"/>
  <c r="M105" i="26"/>
  <c r="M104" i="26"/>
  <c r="M103" i="26"/>
  <c r="M102" i="26"/>
  <c r="M101" i="26"/>
  <c r="M100" i="26"/>
  <c r="M99" i="26"/>
  <c r="M98" i="26"/>
  <c r="M97" i="26"/>
  <c r="M96" i="26"/>
  <c r="M95" i="26"/>
  <c r="M94" i="26"/>
  <c r="M93" i="26"/>
  <c r="M92" i="26"/>
  <c r="M91" i="26"/>
  <c r="M90" i="26"/>
  <c r="M89" i="26"/>
  <c r="M88" i="26"/>
  <c r="M87" i="26"/>
  <c r="M86" i="26"/>
  <c r="M85" i="26"/>
  <c r="M84" i="26"/>
  <c r="M83" i="26"/>
  <c r="M82" i="26"/>
  <c r="M81" i="26"/>
  <c r="M80" i="26"/>
  <c r="M79" i="26"/>
  <c r="M78" i="26"/>
  <c r="M77" i="26"/>
  <c r="M76" i="26"/>
  <c r="M75" i="26"/>
  <c r="M74" i="26"/>
  <c r="M73" i="26"/>
  <c r="M72" i="26"/>
  <c r="M71" i="26"/>
  <c r="M70" i="26"/>
  <c r="M69" i="26"/>
  <c r="M68" i="26"/>
  <c r="M67" i="26"/>
  <c r="M66" i="26"/>
  <c r="M65" i="26"/>
  <c r="M64" i="26"/>
  <c r="M63" i="26"/>
  <c r="M62" i="26"/>
  <c r="M61" i="26"/>
  <c r="M60" i="26"/>
  <c r="M59" i="26"/>
  <c r="M58" i="26"/>
  <c r="M57" i="26"/>
  <c r="M56" i="26"/>
  <c r="M55" i="26"/>
  <c r="M54" i="26"/>
  <c r="M53" i="26"/>
  <c r="M52" i="26"/>
  <c r="M51" i="26"/>
  <c r="M50" i="26"/>
  <c r="M49" i="26"/>
  <c r="M48" i="26"/>
  <c r="M47" i="26"/>
  <c r="M46" i="26"/>
  <c r="M45" i="26"/>
  <c r="M44" i="26"/>
  <c r="M43" i="26"/>
  <c r="M42" i="26"/>
  <c r="M41" i="26"/>
  <c r="M40" i="26"/>
  <c r="M39" i="26"/>
  <c r="M38" i="26"/>
  <c r="M37" i="26"/>
  <c r="M36" i="26"/>
  <c r="M35" i="26"/>
  <c r="M34" i="26"/>
  <c r="M33" i="26"/>
  <c r="M32" i="26"/>
  <c r="M31" i="26"/>
  <c r="M30" i="26"/>
  <c r="M29" i="26"/>
  <c r="M28" i="26"/>
  <c r="M27" i="26"/>
  <c r="M26" i="26"/>
  <c r="M25" i="26"/>
  <c r="M24" i="26"/>
  <c r="M23" i="26"/>
  <c r="M22" i="26"/>
  <c r="M21" i="26"/>
  <c r="M20" i="26"/>
  <c r="M19" i="26"/>
  <c r="M18" i="26"/>
  <c r="M17" i="26"/>
  <c r="M15" i="26" l="1"/>
  <c r="H40" i="26" l="1"/>
  <c r="C8" i="19" l="1"/>
  <c r="C9" i="34"/>
  <c r="C17" i="34"/>
  <c r="D28" i="9"/>
  <c r="H16" i="26" l="1"/>
  <c r="H1806" i="26"/>
  <c r="H3400" i="25"/>
  <c r="E31" i="9" l="1"/>
  <c r="D29" i="9"/>
  <c r="E32" i="9" l="1"/>
  <c r="F32" i="9" s="1"/>
  <c r="D31" i="9"/>
  <c r="D32" i="9" l="1"/>
  <c r="F23" i="9" s="1"/>
  <c r="E11" i="19"/>
  <c r="D11" i="19"/>
  <c r="C11" i="19"/>
  <c r="B11" i="19"/>
  <c r="E10" i="19"/>
  <c r="D10" i="19"/>
  <c r="C10" i="19"/>
  <c r="B10" i="19"/>
  <c r="E9" i="19"/>
  <c r="D9" i="19"/>
  <c r="C9" i="19"/>
  <c r="B9" i="19"/>
  <c r="E8" i="19"/>
  <c r="D8" i="19"/>
  <c r="B8" i="19"/>
  <c r="C18" i="34" l="1"/>
  <c r="L8" i="5" s="1"/>
  <c r="C10" i="34"/>
  <c r="C12" i="34" s="1"/>
  <c r="A8" i="34"/>
  <c r="A9" i="34" s="1"/>
  <c r="A10" i="34" s="1"/>
  <c r="A11" i="34" s="1"/>
  <c r="A12" i="34" s="1"/>
  <c r="A13" i="34" s="1"/>
  <c r="A14" i="34" s="1"/>
  <c r="A15" i="34" s="1"/>
  <c r="A16" i="34" s="1"/>
  <c r="A17" i="34" s="1"/>
  <c r="A18" i="34" s="1"/>
  <c r="D12" i="25" l="1"/>
  <c r="L6" i="5"/>
  <c r="D12" i="26"/>
  <c r="D19" i="12"/>
  <c r="D9" i="26"/>
  <c r="D9" i="24"/>
  <c r="C19" i="12"/>
  <c r="D9" i="25"/>
  <c r="D12" i="24"/>
  <c r="E43" i="9"/>
  <c r="D43" i="9"/>
  <c r="AA267" i="5" l="1"/>
  <c r="AA237" i="5"/>
  <c r="AA212" i="5"/>
  <c r="AA186" i="5"/>
  <c r="AA153" i="5"/>
  <c r="AA116" i="5"/>
  <c r="AA67" i="5"/>
  <c r="AA32" i="5"/>
  <c r="AA252" i="5"/>
  <c r="AA170" i="5"/>
  <c r="AA100" i="5"/>
  <c r="AA264" i="5"/>
  <c r="AA178" i="5"/>
  <c r="AA142" i="5"/>
  <c r="AA247" i="5"/>
  <c r="AA216" i="5"/>
  <c r="AA193" i="5"/>
  <c r="AA162" i="5"/>
  <c r="AA131" i="5"/>
  <c r="AA86" i="5"/>
  <c r="AA221" i="5"/>
  <c r="AA199" i="5"/>
  <c r="AA135" i="5"/>
  <c r="AA231" i="5"/>
  <c r="AA206" i="5"/>
  <c r="AA110" i="5"/>
  <c r="Z264" i="5"/>
  <c r="Z231" i="5"/>
  <c r="Z206" i="5"/>
  <c r="Z178" i="5"/>
  <c r="Z142" i="5"/>
  <c r="Z110" i="5"/>
  <c r="Z216" i="5"/>
  <c r="Z193" i="5"/>
  <c r="Z131" i="5"/>
  <c r="Z199" i="5"/>
  <c r="Z170" i="5"/>
  <c r="Z100" i="5"/>
  <c r="Z267" i="5"/>
  <c r="Z237" i="5"/>
  <c r="Z212" i="5"/>
  <c r="Z186" i="5"/>
  <c r="Z153" i="5"/>
  <c r="Z116" i="5"/>
  <c r="Z67" i="5"/>
  <c r="Z32" i="5"/>
  <c r="Z247" i="5"/>
  <c r="Z162" i="5"/>
  <c r="Z86" i="5"/>
  <c r="Z252" i="5"/>
  <c r="Z221" i="5"/>
  <c r="Z135" i="5"/>
  <c r="M15" i="24"/>
  <c r="H3466" i="24"/>
  <c r="E3466" i="24"/>
  <c r="C3466" i="24"/>
  <c r="D3466" i="24" s="1"/>
  <c r="F3466" i="24" s="1"/>
  <c r="I3466" i="24" s="1"/>
  <c r="E3465" i="24"/>
  <c r="D3465" i="24"/>
  <c r="C3465" i="24"/>
  <c r="E3464" i="24"/>
  <c r="C3464" i="24"/>
  <c r="H3463" i="24"/>
  <c r="E3463" i="24"/>
  <c r="C3463" i="24"/>
  <c r="D3463" i="24" s="1"/>
  <c r="F3463" i="24" s="1"/>
  <c r="I3463" i="24" s="1"/>
  <c r="H3462" i="24"/>
  <c r="E3462" i="24"/>
  <c r="C3462" i="24"/>
  <c r="E3461" i="24"/>
  <c r="C3461" i="24"/>
  <c r="E3460" i="24"/>
  <c r="C3460" i="24"/>
  <c r="H3459" i="24"/>
  <c r="E3459" i="24"/>
  <c r="C3459" i="24"/>
  <c r="H3458" i="24"/>
  <c r="E3458" i="24"/>
  <c r="C3458" i="24"/>
  <c r="E3457" i="24"/>
  <c r="C3457" i="24"/>
  <c r="E3456" i="24"/>
  <c r="C3456" i="24"/>
  <c r="H3455" i="24"/>
  <c r="E3455" i="24"/>
  <c r="C3455" i="24"/>
  <c r="H3454" i="24"/>
  <c r="E3454" i="24"/>
  <c r="C3454" i="24"/>
  <c r="E3453" i="24"/>
  <c r="C3453" i="24"/>
  <c r="E3452" i="24"/>
  <c r="C3452" i="24"/>
  <c r="H3451" i="24"/>
  <c r="E3451" i="24"/>
  <c r="C3451" i="24"/>
  <c r="H3450" i="24"/>
  <c r="E3450" i="24"/>
  <c r="C3450" i="24"/>
  <c r="E3449" i="24"/>
  <c r="C3449" i="24"/>
  <c r="E3448" i="24"/>
  <c r="C3448" i="24"/>
  <c r="H3447" i="24"/>
  <c r="E3447" i="24"/>
  <c r="C3447" i="24"/>
  <c r="H3446" i="24"/>
  <c r="E3446" i="24"/>
  <c r="C3446" i="24"/>
  <c r="E3445" i="24"/>
  <c r="C3445" i="24"/>
  <c r="E3444" i="24"/>
  <c r="C3444" i="24"/>
  <c r="H3443" i="24"/>
  <c r="E3443" i="24"/>
  <c r="C3443" i="24"/>
  <c r="H3442" i="24"/>
  <c r="E3442" i="24"/>
  <c r="C3442" i="24"/>
  <c r="E3441" i="24"/>
  <c r="C3441" i="24"/>
  <c r="E3440" i="24"/>
  <c r="C3440" i="24"/>
  <c r="H3439" i="24"/>
  <c r="E3439" i="24"/>
  <c r="C3439" i="24"/>
  <c r="H3438" i="24"/>
  <c r="E3438" i="24"/>
  <c r="C3438" i="24"/>
  <c r="E3437" i="24"/>
  <c r="C3437" i="24"/>
  <c r="E3436" i="24"/>
  <c r="C3436" i="24"/>
  <c r="H3435" i="24"/>
  <c r="E3435" i="24"/>
  <c r="C3435" i="24"/>
  <c r="H3434" i="24"/>
  <c r="E3434" i="24"/>
  <c r="C3434" i="24"/>
  <c r="E3433" i="24"/>
  <c r="C3433" i="24"/>
  <c r="E3432" i="24"/>
  <c r="C3432" i="24"/>
  <c r="H3431" i="24"/>
  <c r="E3431" i="24"/>
  <c r="C3431" i="24"/>
  <c r="H3430" i="24"/>
  <c r="E3430" i="24"/>
  <c r="C3430" i="24"/>
  <c r="A2796" i="24"/>
  <c r="A2797" i="24" s="1"/>
  <c r="A2798" i="24" s="1"/>
  <c r="A2799" i="24" s="1"/>
  <c r="A2800" i="24" s="1"/>
  <c r="A2801" i="24" s="1"/>
  <c r="A2802" i="24" s="1"/>
  <c r="A2803" i="24" s="1"/>
  <c r="A2804" i="24" s="1"/>
  <c r="A2805" i="24" s="1"/>
  <c r="A2806" i="24" s="1"/>
  <c r="A2807" i="24" s="1"/>
  <c r="A2808" i="24" s="1"/>
  <c r="A2809" i="24" s="1"/>
  <c r="A2810" i="24" s="1"/>
  <c r="A2811" i="24" s="1"/>
  <c r="A2812" i="24" s="1"/>
  <c r="A2813" i="24" s="1"/>
  <c r="A2814" i="24" s="1"/>
  <c r="A2815" i="24" s="1"/>
  <c r="A2816" i="24" s="1"/>
  <c r="A2817" i="24" s="1"/>
  <c r="A2818" i="24" s="1"/>
  <c r="A2819" i="24" s="1"/>
  <c r="A2820" i="24" s="1"/>
  <c r="A2821" i="24" s="1"/>
  <c r="A2822" i="24" s="1"/>
  <c r="A2823" i="24" s="1"/>
  <c r="A2824" i="24" s="1"/>
  <c r="A2825" i="24" s="1"/>
  <c r="A2826" i="24" s="1"/>
  <c r="A2827" i="24" s="1"/>
  <c r="A2828" i="24" s="1"/>
  <c r="A2829" i="24" s="1"/>
  <c r="A2830" i="24" s="1"/>
  <c r="A2831" i="24" s="1"/>
  <c r="A2832" i="24" s="1"/>
  <c r="A2833" i="24" s="1"/>
  <c r="A2834" i="24" s="1"/>
  <c r="A2835" i="24" s="1"/>
  <c r="A2836" i="24" s="1"/>
  <c r="A2837" i="24" s="1"/>
  <c r="A2838" i="24" s="1"/>
  <c r="A2839" i="24" s="1"/>
  <c r="A2840" i="24" s="1"/>
  <c r="A2841" i="24" s="1"/>
  <c r="A2842" i="24" s="1"/>
  <c r="A2843" i="24" s="1"/>
  <c r="A2844" i="24" s="1"/>
  <c r="A2845" i="24" s="1"/>
  <c r="A2846" i="24" s="1"/>
  <c r="A2847" i="24" s="1"/>
  <c r="A2848" i="24" s="1"/>
  <c r="A2849" i="24" s="1"/>
  <c r="A2850" i="24" s="1"/>
  <c r="A2851" i="24" s="1"/>
  <c r="A2852" i="24" s="1"/>
  <c r="A2853" i="24" s="1"/>
  <c r="A2854" i="24" s="1"/>
  <c r="A2855" i="24" s="1"/>
  <c r="A2856" i="24" s="1"/>
  <c r="A2857" i="24" s="1"/>
  <c r="A2858" i="24" s="1"/>
  <c r="A2859" i="24" s="1"/>
  <c r="A2860" i="24" s="1"/>
  <c r="A2861" i="24" s="1"/>
  <c r="A2862" i="24" s="1"/>
  <c r="A2863" i="24" s="1"/>
  <c r="A2864" i="24" s="1"/>
  <c r="A2865" i="24" s="1"/>
  <c r="A2866" i="24" s="1"/>
  <c r="A2867" i="24" s="1"/>
  <c r="A2868" i="24" s="1"/>
  <c r="A2869" i="24" s="1"/>
  <c r="A2870" i="24" s="1"/>
  <c r="A2871" i="24" s="1"/>
  <c r="A2872" i="24" s="1"/>
  <c r="A2873" i="24" s="1"/>
  <c r="A2874" i="24" s="1"/>
  <c r="A2875" i="24" s="1"/>
  <c r="A2876" i="24" s="1"/>
  <c r="A2877" i="24" s="1"/>
  <c r="A2878" i="24" s="1"/>
  <c r="A2879" i="24" s="1"/>
  <c r="A2880" i="24" s="1"/>
  <c r="A2881" i="24" s="1"/>
  <c r="A2882" i="24" s="1"/>
  <c r="A2883" i="24" s="1"/>
  <c r="A2884" i="24" s="1"/>
  <c r="A2885" i="24" s="1"/>
  <c r="A2886" i="24" s="1"/>
  <c r="A2887" i="24" s="1"/>
  <c r="A2888" i="24" s="1"/>
  <c r="A2889" i="24" s="1"/>
  <c r="A2890" i="24" s="1"/>
  <c r="A2891" i="24" s="1"/>
  <c r="A2892" i="24" s="1"/>
  <c r="A2893" i="24" s="1"/>
  <c r="A2894" i="24" s="1"/>
  <c r="A2895" i="24" s="1"/>
  <c r="A2896" i="24" s="1"/>
  <c r="A2897" i="24" s="1"/>
  <c r="A2898" i="24" s="1"/>
  <c r="A2899" i="24" s="1"/>
  <c r="A2900" i="24" s="1"/>
  <c r="A2901" i="24" s="1"/>
  <c r="A2902" i="24" s="1"/>
  <c r="A2903" i="24" s="1"/>
  <c r="A2904" i="24" s="1"/>
  <c r="A2905" i="24" s="1"/>
  <c r="A2906" i="24" s="1"/>
  <c r="A2907" i="24" s="1"/>
  <c r="A2908" i="24" s="1"/>
  <c r="A2909" i="24" s="1"/>
  <c r="A2910" i="24" s="1"/>
  <c r="A2911" i="24" s="1"/>
  <c r="A2912" i="24" s="1"/>
  <c r="A2913" i="24" s="1"/>
  <c r="A2914" i="24" s="1"/>
  <c r="A2915" i="24" s="1"/>
  <c r="A2916" i="24" s="1"/>
  <c r="A2917" i="24" s="1"/>
  <c r="A2918" i="24" s="1"/>
  <c r="A2919" i="24" s="1"/>
  <c r="A2920" i="24" s="1"/>
  <c r="A2921" i="24" s="1"/>
  <c r="A2922" i="24" s="1"/>
  <c r="A2923" i="24" s="1"/>
  <c r="A2924" i="24" s="1"/>
  <c r="A2925" i="24" s="1"/>
  <c r="A2926" i="24" s="1"/>
  <c r="A2927" i="24" s="1"/>
  <c r="A2928" i="24" s="1"/>
  <c r="A2929" i="24" s="1"/>
  <c r="A2930" i="24" s="1"/>
  <c r="A2931" i="24" s="1"/>
  <c r="A2932" i="24" s="1"/>
  <c r="A2933" i="24" s="1"/>
  <c r="A2934" i="24" s="1"/>
  <c r="A2935" i="24" s="1"/>
  <c r="A2936" i="24" s="1"/>
  <c r="A2937" i="24" s="1"/>
  <c r="A2938" i="24" s="1"/>
  <c r="A2939" i="24" s="1"/>
  <c r="A2940" i="24" s="1"/>
  <c r="A2941" i="24" s="1"/>
  <c r="A2942" i="24" s="1"/>
  <c r="A2943" i="24" s="1"/>
  <c r="A2944" i="24" s="1"/>
  <c r="A2945" i="24" s="1"/>
  <c r="A2946" i="24" s="1"/>
  <c r="A2947" i="24" s="1"/>
  <c r="A2948" i="24" s="1"/>
  <c r="A2949" i="24" s="1"/>
  <c r="A2950" i="24" s="1"/>
  <c r="A2951" i="24" s="1"/>
  <c r="A2952" i="24" s="1"/>
  <c r="A2953" i="24" s="1"/>
  <c r="A2954" i="24" s="1"/>
  <c r="A2955" i="24" s="1"/>
  <c r="A2956" i="24" s="1"/>
  <c r="A2957" i="24" s="1"/>
  <c r="A2958" i="24" s="1"/>
  <c r="A2959" i="24" s="1"/>
  <c r="A2960" i="24" s="1"/>
  <c r="A2961" i="24" s="1"/>
  <c r="A2962" i="24" s="1"/>
  <c r="A2963" i="24" s="1"/>
  <c r="A2964" i="24" s="1"/>
  <c r="A2965" i="24" s="1"/>
  <c r="A2966" i="24" s="1"/>
  <c r="A2967" i="24" s="1"/>
  <c r="A2968" i="24" s="1"/>
  <c r="A2969" i="24" s="1"/>
  <c r="A2970" i="24" s="1"/>
  <c r="A2971" i="24" s="1"/>
  <c r="A2972" i="24" s="1"/>
  <c r="A2973" i="24" s="1"/>
  <c r="A2974" i="24" s="1"/>
  <c r="A2975" i="24" s="1"/>
  <c r="A2976" i="24" s="1"/>
  <c r="A2977" i="24" s="1"/>
  <c r="A2978" i="24" s="1"/>
  <c r="A2979" i="24" s="1"/>
  <c r="A2980" i="24" s="1"/>
  <c r="A2981" i="24" s="1"/>
  <c r="A2982" i="24" s="1"/>
  <c r="A2983" i="24" s="1"/>
  <c r="A2984" i="24" s="1"/>
  <c r="A2985" i="24" s="1"/>
  <c r="A2986" i="24" s="1"/>
  <c r="A2987" i="24" s="1"/>
  <c r="A2988" i="24" s="1"/>
  <c r="A2989" i="24" s="1"/>
  <c r="A2990" i="24" s="1"/>
  <c r="A2991" i="24" s="1"/>
  <c r="A2992" i="24" s="1"/>
  <c r="A2993" i="24" s="1"/>
  <c r="A2994" i="24" s="1"/>
  <c r="A2995" i="24" s="1"/>
  <c r="A2996" i="24" s="1"/>
  <c r="A2997" i="24" s="1"/>
  <c r="A2998" i="24" s="1"/>
  <c r="A2999" i="24" s="1"/>
  <c r="A3000" i="24" s="1"/>
  <c r="A3001" i="24" s="1"/>
  <c r="A3002" i="24" s="1"/>
  <c r="A3003" i="24" s="1"/>
  <c r="A3004" i="24" s="1"/>
  <c r="A3005" i="24" s="1"/>
  <c r="A3006" i="24" s="1"/>
  <c r="A3007" i="24" s="1"/>
  <c r="A3008" i="24" s="1"/>
  <c r="A3009" i="24" s="1"/>
  <c r="A3010" i="24" s="1"/>
  <c r="A3011" i="24" s="1"/>
  <c r="A3012" i="24" s="1"/>
  <c r="A3013" i="24" s="1"/>
  <c r="A3014" i="24" s="1"/>
  <c r="A3015" i="24" s="1"/>
  <c r="A3016" i="24" s="1"/>
  <c r="A3017" i="24" s="1"/>
  <c r="A3018" i="24" s="1"/>
  <c r="A3019" i="24" s="1"/>
  <c r="A3020" i="24" s="1"/>
  <c r="A3021" i="24" s="1"/>
  <c r="A3022" i="24" s="1"/>
  <c r="A3023" i="24" s="1"/>
  <c r="A3024" i="24" s="1"/>
  <c r="A3025" i="24" s="1"/>
  <c r="A3026" i="24" s="1"/>
  <c r="A3027" i="24" s="1"/>
  <c r="A3028" i="24" s="1"/>
  <c r="A3029" i="24" s="1"/>
  <c r="A3030" i="24" s="1"/>
  <c r="A3031" i="24" s="1"/>
  <c r="A3032" i="24" s="1"/>
  <c r="A3033" i="24" s="1"/>
  <c r="A3034" i="24" s="1"/>
  <c r="A3035" i="24" s="1"/>
  <c r="A3036" i="24" s="1"/>
  <c r="A3037" i="24" s="1"/>
  <c r="A3038" i="24" s="1"/>
  <c r="A3039" i="24" s="1"/>
  <c r="A3040" i="24" s="1"/>
  <c r="A3041" i="24" s="1"/>
  <c r="A3042" i="24" s="1"/>
  <c r="A3043" i="24" s="1"/>
  <c r="A3044" i="24" s="1"/>
  <c r="A3045" i="24" s="1"/>
  <c r="A3046" i="24" s="1"/>
  <c r="A3047" i="24" s="1"/>
  <c r="A3048" i="24" s="1"/>
  <c r="A3049" i="24" s="1"/>
  <c r="A3050" i="24" s="1"/>
  <c r="A3051" i="24" s="1"/>
  <c r="A3052" i="24" s="1"/>
  <c r="A3053" i="24" s="1"/>
  <c r="A3054" i="24" s="1"/>
  <c r="A3055" i="24" s="1"/>
  <c r="A3056" i="24" s="1"/>
  <c r="A3057" i="24" s="1"/>
  <c r="A3058" i="24" s="1"/>
  <c r="A3059" i="24" s="1"/>
  <c r="A3060" i="24" s="1"/>
  <c r="A3061" i="24" s="1"/>
  <c r="A3062" i="24" s="1"/>
  <c r="A3063" i="24" s="1"/>
  <c r="A3064" i="24" s="1"/>
  <c r="A3065" i="24" s="1"/>
  <c r="A3066" i="24" s="1"/>
  <c r="A3067" i="24" s="1"/>
  <c r="A3068" i="24" s="1"/>
  <c r="A3069" i="24" s="1"/>
  <c r="A3070" i="24" s="1"/>
  <c r="A3071" i="24" s="1"/>
  <c r="A3072" i="24" s="1"/>
  <c r="A3073" i="24" s="1"/>
  <c r="A3074" i="24" s="1"/>
  <c r="A3075" i="24" s="1"/>
  <c r="A3076" i="24" s="1"/>
  <c r="A3077" i="24" s="1"/>
  <c r="A3078" i="24" s="1"/>
  <c r="A3079" i="24" s="1"/>
  <c r="A3080" i="24" s="1"/>
  <c r="A3081" i="24" s="1"/>
  <c r="A3082" i="24" s="1"/>
  <c r="A3083" i="24" s="1"/>
  <c r="A3084" i="24" s="1"/>
  <c r="A3085" i="24" s="1"/>
  <c r="A3086" i="24" s="1"/>
  <c r="A3087" i="24" s="1"/>
  <c r="A3088" i="24" s="1"/>
  <c r="A3089" i="24" s="1"/>
  <c r="A3090" i="24" s="1"/>
  <c r="A3091" i="24" s="1"/>
  <c r="A3092" i="24" s="1"/>
  <c r="A3093" i="24" s="1"/>
  <c r="A3094" i="24" s="1"/>
  <c r="A3095" i="24" s="1"/>
  <c r="A3096" i="24" s="1"/>
  <c r="A3097" i="24" s="1"/>
  <c r="A3098" i="24" s="1"/>
  <c r="A3099" i="24" s="1"/>
  <c r="A3100" i="24" s="1"/>
  <c r="A3101" i="24" s="1"/>
  <c r="A3102" i="24" s="1"/>
  <c r="A3103" i="24" s="1"/>
  <c r="A3104" i="24" s="1"/>
  <c r="A3105" i="24" s="1"/>
  <c r="A3106" i="24" s="1"/>
  <c r="A3107" i="24" s="1"/>
  <c r="A3108" i="24" s="1"/>
  <c r="A3109" i="24" s="1"/>
  <c r="A3110" i="24" s="1"/>
  <c r="A3111" i="24" s="1"/>
  <c r="A3112" i="24" s="1"/>
  <c r="A3113" i="24" s="1"/>
  <c r="A3114" i="24" s="1"/>
  <c r="A3115" i="24" s="1"/>
  <c r="A3116" i="24" s="1"/>
  <c r="A3117" i="24" s="1"/>
  <c r="A3118" i="24" s="1"/>
  <c r="A3119" i="24" s="1"/>
  <c r="A3120" i="24" s="1"/>
  <c r="A3121" i="24" s="1"/>
  <c r="A3122" i="24" s="1"/>
  <c r="A3123" i="24" s="1"/>
  <c r="A3124" i="24" s="1"/>
  <c r="A3125" i="24" s="1"/>
  <c r="A3126" i="24" s="1"/>
  <c r="A3127" i="24" s="1"/>
  <c r="A3128" i="24" s="1"/>
  <c r="A3129" i="24" s="1"/>
  <c r="A3130" i="24" s="1"/>
  <c r="A3131" i="24" s="1"/>
  <c r="A3132" i="24" s="1"/>
  <c r="A3133" i="24" s="1"/>
  <c r="A3134" i="24" s="1"/>
  <c r="A3135" i="24" s="1"/>
  <c r="A3136" i="24" s="1"/>
  <c r="A3137" i="24" s="1"/>
  <c r="A3138" i="24" s="1"/>
  <c r="A3139" i="24" s="1"/>
  <c r="A3140" i="24" s="1"/>
  <c r="A3141" i="24" s="1"/>
  <c r="A3142" i="24" s="1"/>
  <c r="A3143" i="24" s="1"/>
  <c r="A3144" i="24" s="1"/>
  <c r="A3145" i="24" s="1"/>
  <c r="A3146" i="24" s="1"/>
  <c r="A3147" i="24" s="1"/>
  <c r="A3148" i="24" s="1"/>
  <c r="A3149" i="24" s="1"/>
  <c r="A3150" i="24" s="1"/>
  <c r="A3151" i="24" s="1"/>
  <c r="A3152" i="24" s="1"/>
  <c r="A3153" i="24" s="1"/>
  <c r="A3154" i="24" s="1"/>
  <c r="A3155" i="24" s="1"/>
  <c r="A3156" i="24" s="1"/>
  <c r="A3157" i="24" s="1"/>
  <c r="A3158" i="24" s="1"/>
  <c r="A3159" i="24" s="1"/>
  <c r="A3160" i="24" s="1"/>
  <c r="A3161" i="24" s="1"/>
  <c r="A3162" i="24" s="1"/>
  <c r="A3163" i="24" s="1"/>
  <c r="A3164" i="24" s="1"/>
  <c r="A3165" i="24" s="1"/>
  <c r="A3166" i="24" s="1"/>
  <c r="A3167" i="24" s="1"/>
  <c r="A3168" i="24" s="1"/>
  <c r="A3169" i="24" s="1"/>
  <c r="A3170" i="24" s="1"/>
  <c r="A3171" i="24" s="1"/>
  <c r="A3172" i="24" s="1"/>
  <c r="A3173" i="24" s="1"/>
  <c r="A3174" i="24" s="1"/>
  <c r="A3175" i="24" s="1"/>
  <c r="A3176" i="24" s="1"/>
  <c r="A3177" i="24" s="1"/>
  <c r="A3178" i="24" s="1"/>
  <c r="A3179" i="24" s="1"/>
  <c r="A3180" i="24" s="1"/>
  <c r="A3181" i="24" s="1"/>
  <c r="A3182" i="24" s="1"/>
  <c r="A3183" i="24" s="1"/>
  <c r="A3184" i="24" s="1"/>
  <c r="A3185" i="24" s="1"/>
  <c r="A3186" i="24" s="1"/>
  <c r="A3187" i="24" s="1"/>
  <c r="A3188" i="24" s="1"/>
  <c r="A3189" i="24" s="1"/>
  <c r="A3190" i="24" s="1"/>
  <c r="A3191" i="24" s="1"/>
  <c r="A3192" i="24" s="1"/>
  <c r="A3193" i="24" s="1"/>
  <c r="A3194" i="24" s="1"/>
  <c r="A3195" i="24" s="1"/>
  <c r="A3196" i="24" s="1"/>
  <c r="A3197" i="24" s="1"/>
  <c r="A3198" i="24" s="1"/>
  <c r="A3199" i="24" s="1"/>
  <c r="A3200" i="24" s="1"/>
  <c r="A3201" i="24" s="1"/>
  <c r="A3202" i="24" s="1"/>
  <c r="A3203" i="24" s="1"/>
  <c r="A3204" i="24" s="1"/>
  <c r="A3205" i="24" s="1"/>
  <c r="A3206" i="24" s="1"/>
  <c r="A3207" i="24" s="1"/>
  <c r="A3208" i="24" s="1"/>
  <c r="A3209" i="24" s="1"/>
  <c r="A3210" i="24" s="1"/>
  <c r="A3211" i="24" s="1"/>
  <c r="A3212" i="24" s="1"/>
  <c r="A3213" i="24" s="1"/>
  <c r="A3214" i="24" s="1"/>
  <c r="A3215" i="24" s="1"/>
  <c r="A3216" i="24" s="1"/>
  <c r="A3217" i="24" s="1"/>
  <c r="A3218" i="24" s="1"/>
  <c r="A3219" i="24" s="1"/>
  <c r="A3220" i="24" s="1"/>
  <c r="A3221" i="24" s="1"/>
  <c r="A3222" i="24" s="1"/>
  <c r="A3223" i="24" s="1"/>
  <c r="A3224" i="24" s="1"/>
  <c r="A3225" i="24" s="1"/>
  <c r="A3226" i="24" s="1"/>
  <c r="A3227" i="24" s="1"/>
  <c r="A3228" i="24" s="1"/>
  <c r="A3229" i="24" s="1"/>
  <c r="A3230" i="24" s="1"/>
  <c r="A3231" i="24" s="1"/>
  <c r="A3232" i="24" s="1"/>
  <c r="A3233" i="24" s="1"/>
  <c r="A3234" i="24" s="1"/>
  <c r="A3235" i="24" s="1"/>
  <c r="A3236" i="24" s="1"/>
  <c r="A3237" i="24" s="1"/>
  <c r="A3238" i="24" s="1"/>
  <c r="A3239" i="24" s="1"/>
  <c r="A3240" i="24" s="1"/>
  <c r="A3241" i="24" s="1"/>
  <c r="A3242" i="24" s="1"/>
  <c r="A3243" i="24" s="1"/>
  <c r="A3244" i="24" s="1"/>
  <c r="A3245" i="24" s="1"/>
  <c r="A3246" i="24" s="1"/>
  <c r="A3247" i="24" s="1"/>
  <c r="A3248" i="24" s="1"/>
  <c r="A3249" i="24" s="1"/>
  <c r="A3250" i="24" s="1"/>
  <c r="A3251" i="24" s="1"/>
  <c r="A3252" i="24" s="1"/>
  <c r="A3253" i="24" s="1"/>
  <c r="A3254" i="24" s="1"/>
  <c r="A3255" i="24" s="1"/>
  <c r="A3256" i="24" s="1"/>
  <c r="A3257" i="24" s="1"/>
  <c r="A3258" i="24" s="1"/>
  <c r="A3259" i="24" s="1"/>
  <c r="A3260" i="24" s="1"/>
  <c r="A3261" i="24" s="1"/>
  <c r="A3262" i="24" s="1"/>
  <c r="A3263" i="24" s="1"/>
  <c r="A3264" i="24" s="1"/>
  <c r="A3265" i="24" s="1"/>
  <c r="A3266" i="24" s="1"/>
  <c r="A3267" i="24" s="1"/>
  <c r="A3268" i="24" s="1"/>
  <c r="A3269" i="24" s="1"/>
  <c r="A3270" i="24" s="1"/>
  <c r="A3271" i="24" s="1"/>
  <c r="A3272" i="24" s="1"/>
  <c r="A3273" i="24" s="1"/>
  <c r="A3274" i="24" s="1"/>
  <c r="A3275" i="24" s="1"/>
  <c r="A3276" i="24" s="1"/>
  <c r="A3277" i="24" s="1"/>
  <c r="A3278" i="24" s="1"/>
  <c r="A3279" i="24" s="1"/>
  <c r="A3280" i="24" s="1"/>
  <c r="A3281" i="24" s="1"/>
  <c r="A3282" i="24" s="1"/>
  <c r="A3283" i="24" s="1"/>
  <c r="A3284" i="24" s="1"/>
  <c r="A3285" i="24" s="1"/>
  <c r="A3286" i="24" s="1"/>
  <c r="A3287" i="24" s="1"/>
  <c r="A3288" i="24" s="1"/>
  <c r="A3289" i="24" s="1"/>
  <c r="A3290" i="24" s="1"/>
  <c r="A3291" i="24" s="1"/>
  <c r="A3292" i="24" s="1"/>
  <c r="A3293" i="24" s="1"/>
  <c r="A3294" i="24" s="1"/>
  <c r="A3295" i="24" s="1"/>
  <c r="A3296" i="24" s="1"/>
  <c r="A3297" i="24" s="1"/>
  <c r="A3298" i="24" s="1"/>
  <c r="A3299" i="24" s="1"/>
  <c r="A3300" i="24" s="1"/>
  <c r="A3301" i="24" s="1"/>
  <c r="A3302" i="24" s="1"/>
  <c r="A3303" i="24" s="1"/>
  <c r="A3304" i="24" s="1"/>
  <c r="A3305" i="24" s="1"/>
  <c r="A3306" i="24" s="1"/>
  <c r="A3307" i="24" s="1"/>
  <c r="A3308" i="24" s="1"/>
  <c r="A3309" i="24" s="1"/>
  <c r="A3310" i="24" s="1"/>
  <c r="A3311" i="24" s="1"/>
  <c r="A3312" i="24" s="1"/>
  <c r="A3313" i="24" s="1"/>
  <c r="A3314" i="24" s="1"/>
  <c r="A3315" i="24" s="1"/>
  <c r="A3316" i="24" s="1"/>
  <c r="A3317" i="24" s="1"/>
  <c r="A3318" i="24" s="1"/>
  <c r="A3319" i="24" s="1"/>
  <c r="A3320" i="24" s="1"/>
  <c r="A3321" i="24" s="1"/>
  <c r="A3322" i="24" s="1"/>
  <c r="A3323" i="24" s="1"/>
  <c r="A3324" i="24" s="1"/>
  <c r="A3325" i="24" s="1"/>
  <c r="A3326" i="24" s="1"/>
  <c r="A3327" i="24" s="1"/>
  <c r="A3328" i="24" s="1"/>
  <c r="A3329" i="24" s="1"/>
  <c r="A3330" i="24" s="1"/>
  <c r="A3331" i="24" s="1"/>
  <c r="A3332" i="24" s="1"/>
  <c r="A3333" i="24" s="1"/>
  <c r="A3334" i="24" s="1"/>
  <c r="A3335" i="24" s="1"/>
  <c r="A3336" i="24" s="1"/>
  <c r="A3337" i="24" s="1"/>
  <c r="A3338" i="24" s="1"/>
  <c r="A3339" i="24" s="1"/>
  <c r="A3340" i="24" s="1"/>
  <c r="A3341" i="24" s="1"/>
  <c r="A3342" i="24" s="1"/>
  <c r="A3343" i="24" s="1"/>
  <c r="A3344" i="24" s="1"/>
  <c r="A3345" i="24" s="1"/>
  <c r="A3346" i="24" s="1"/>
  <c r="A3347" i="24" s="1"/>
  <c r="A3348" i="24" s="1"/>
  <c r="A3349" i="24" s="1"/>
  <c r="A3350" i="24" s="1"/>
  <c r="A3351" i="24" s="1"/>
  <c r="A3352" i="24" s="1"/>
  <c r="A3353" i="24" s="1"/>
  <c r="A3354" i="24" s="1"/>
  <c r="A3355" i="24" s="1"/>
  <c r="A3356" i="24" s="1"/>
  <c r="A3357" i="24" s="1"/>
  <c r="A3358" i="24" s="1"/>
  <c r="A3359" i="24" s="1"/>
  <c r="A3360" i="24" s="1"/>
  <c r="A3361" i="24" s="1"/>
  <c r="A3362" i="24" s="1"/>
  <c r="A3363" i="24" s="1"/>
  <c r="A3364" i="24" s="1"/>
  <c r="A3365" i="24" s="1"/>
  <c r="A3366" i="24" s="1"/>
  <c r="A3367" i="24" s="1"/>
  <c r="A3368" i="24" s="1"/>
  <c r="A3369" i="24" s="1"/>
  <c r="A3370" i="24" s="1"/>
  <c r="A3371" i="24" s="1"/>
  <c r="A3372" i="24" s="1"/>
  <c r="A3373" i="24" s="1"/>
  <c r="A3374" i="24" s="1"/>
  <c r="A3375" i="24" s="1"/>
  <c r="A3376" i="24" s="1"/>
  <c r="A3377" i="24" s="1"/>
  <c r="A3378" i="24" s="1"/>
  <c r="A3379" i="24" s="1"/>
  <c r="A3380" i="24" s="1"/>
  <c r="A3381" i="24" s="1"/>
  <c r="A3382" i="24" s="1"/>
  <c r="A3383" i="24" s="1"/>
  <c r="A3384" i="24" s="1"/>
  <c r="A3385" i="24" s="1"/>
  <c r="A3386" i="24" s="1"/>
  <c r="A3387" i="24" s="1"/>
  <c r="A3388" i="24" s="1"/>
  <c r="A3389" i="24" s="1"/>
  <c r="A3390" i="24" s="1"/>
  <c r="A3391" i="24" s="1"/>
  <c r="A3392" i="24" s="1"/>
  <c r="A3393" i="24" s="1"/>
  <c r="A3394" i="24" s="1"/>
  <c r="A3395" i="24" s="1"/>
  <c r="A3396" i="24" s="1"/>
  <c r="A3397" i="24" s="1"/>
  <c r="A3398" i="24" s="1"/>
  <c r="A3399" i="24" s="1"/>
  <c r="A3400" i="24" s="1"/>
  <c r="A3401" i="24" s="1"/>
  <c r="A3402" i="24" s="1"/>
  <c r="A3403" i="24" s="1"/>
  <c r="A3404" i="24" s="1"/>
  <c r="A3405" i="24" s="1"/>
  <c r="A3406" i="24" s="1"/>
  <c r="A3407" i="24" s="1"/>
  <c r="A3408" i="24" s="1"/>
  <c r="A3409" i="24" s="1"/>
  <c r="A3410" i="24" s="1"/>
  <c r="A3411" i="24" s="1"/>
  <c r="A3412" i="24" s="1"/>
  <c r="A3413" i="24" s="1"/>
  <c r="A3414" i="24" s="1"/>
  <c r="A3415" i="24" s="1"/>
  <c r="A3416" i="24" s="1"/>
  <c r="A3417" i="24" s="1"/>
  <c r="A3418" i="24" s="1"/>
  <c r="A3419" i="24" s="1"/>
  <c r="A3420" i="24" s="1"/>
  <c r="A3421" i="24" s="1"/>
  <c r="A3422" i="24" s="1"/>
  <c r="A3423" i="24" s="1"/>
  <c r="A3424" i="24" s="1"/>
  <c r="A3425" i="24" s="1"/>
  <c r="A3426" i="24" s="1"/>
  <c r="A3427" i="24" s="1"/>
  <c r="A3428" i="24" s="1"/>
  <c r="A3429" i="24" s="1"/>
  <c r="A3430" i="24" s="1"/>
  <c r="A3431" i="24" s="1"/>
  <c r="A3432" i="24" s="1"/>
  <c r="A3433" i="24" s="1"/>
  <c r="A3434" i="24" s="1"/>
  <c r="A3435" i="24" s="1"/>
  <c r="A3436" i="24" s="1"/>
  <c r="A3437" i="24" s="1"/>
  <c r="A3438" i="24" s="1"/>
  <c r="A3439" i="24" s="1"/>
  <c r="A3440" i="24" s="1"/>
  <c r="A3441" i="24" s="1"/>
  <c r="A3442" i="24" s="1"/>
  <c r="A3443" i="24" s="1"/>
  <c r="A3444" i="24" s="1"/>
  <c r="A3445" i="24" s="1"/>
  <c r="A3446" i="24" s="1"/>
  <c r="A3447" i="24" s="1"/>
  <c r="A3448" i="24" s="1"/>
  <c r="A3449" i="24" s="1"/>
  <c r="A3450" i="24" s="1"/>
  <c r="A3451" i="24" s="1"/>
  <c r="A3452" i="24" s="1"/>
  <c r="A3453" i="24" s="1"/>
  <c r="A3454" i="24" s="1"/>
  <c r="A3455" i="24" s="1"/>
  <c r="A3456" i="24" s="1"/>
  <c r="A3457" i="24" s="1"/>
  <c r="A3458" i="24" s="1"/>
  <c r="A3459" i="24" s="1"/>
  <c r="A3460" i="24" s="1"/>
  <c r="A3461" i="24" s="1"/>
  <c r="A3462" i="24" s="1"/>
  <c r="A3463" i="24" s="1"/>
  <c r="A3464" i="24" s="1"/>
  <c r="A3465" i="24" s="1"/>
  <c r="A3466" i="24" s="1"/>
  <c r="A2794" i="24"/>
  <c r="A2795" i="24" s="1"/>
  <c r="H2794" i="24"/>
  <c r="E2794" i="24"/>
  <c r="C2794" i="24"/>
  <c r="G15" i="24"/>
  <c r="M15" i="25"/>
  <c r="L15" i="25"/>
  <c r="K15" i="25"/>
  <c r="G15" i="25"/>
  <c r="E15" i="25"/>
  <c r="C2794" i="25"/>
  <c r="H3466" i="25"/>
  <c r="E3466" i="25"/>
  <c r="C3466" i="25"/>
  <c r="D3466" i="25" s="1"/>
  <c r="H3465" i="25"/>
  <c r="E3465" i="25"/>
  <c r="C3465" i="25"/>
  <c r="D3465" i="25" s="1"/>
  <c r="F3465" i="25" s="1"/>
  <c r="I3465" i="25" s="1"/>
  <c r="E3464" i="25"/>
  <c r="C3464" i="25"/>
  <c r="E3463" i="25"/>
  <c r="D3463" i="25"/>
  <c r="C3463" i="25"/>
  <c r="H3462" i="25"/>
  <c r="E3462" i="25"/>
  <c r="C3462" i="25"/>
  <c r="H3461" i="25"/>
  <c r="E3461" i="25"/>
  <c r="C3461" i="25"/>
  <c r="E3460" i="25"/>
  <c r="C3460" i="25"/>
  <c r="E3459" i="25"/>
  <c r="C3459" i="25"/>
  <c r="H3458" i="25"/>
  <c r="E3458" i="25"/>
  <c r="C3458" i="25"/>
  <c r="H3457" i="25"/>
  <c r="E3457" i="25"/>
  <c r="C3457" i="25"/>
  <c r="E3456" i="25"/>
  <c r="C3456" i="25"/>
  <c r="E3455" i="25"/>
  <c r="C3455" i="25"/>
  <c r="H3454" i="25"/>
  <c r="E3454" i="25"/>
  <c r="C3454" i="25"/>
  <c r="H3453" i="25"/>
  <c r="E3453" i="25"/>
  <c r="C3453" i="25"/>
  <c r="E3452" i="25"/>
  <c r="C3452" i="25"/>
  <c r="E3451" i="25"/>
  <c r="C3451" i="25"/>
  <c r="H3450" i="25"/>
  <c r="E3450" i="25"/>
  <c r="C3450" i="25"/>
  <c r="H3449" i="25"/>
  <c r="E3449" i="25"/>
  <c r="C3449" i="25"/>
  <c r="E3448" i="25"/>
  <c r="C3448" i="25"/>
  <c r="E3447" i="25"/>
  <c r="C3447" i="25"/>
  <c r="H3446" i="25"/>
  <c r="E3446" i="25"/>
  <c r="C3446" i="25"/>
  <c r="H3445" i="25"/>
  <c r="E3445" i="25"/>
  <c r="C3445" i="25"/>
  <c r="E3444" i="25"/>
  <c r="C3444" i="25"/>
  <c r="E3443" i="25"/>
  <c r="C3443" i="25"/>
  <c r="H3442" i="25"/>
  <c r="E3442" i="25"/>
  <c r="C3442" i="25"/>
  <c r="H3441" i="25"/>
  <c r="E3441" i="25"/>
  <c r="C3441" i="25"/>
  <c r="E3440" i="25"/>
  <c r="C3440" i="25"/>
  <c r="E3439" i="25"/>
  <c r="C3439" i="25"/>
  <c r="E3438" i="25"/>
  <c r="C3438" i="25"/>
  <c r="H3437" i="25"/>
  <c r="E3437" i="25"/>
  <c r="C3437" i="25"/>
  <c r="H3436" i="25"/>
  <c r="E3436" i="25"/>
  <c r="C3436" i="25"/>
  <c r="E3435" i="25"/>
  <c r="C3435" i="25"/>
  <c r="E3434" i="25"/>
  <c r="C3434" i="25"/>
  <c r="H3433" i="25"/>
  <c r="E3433" i="25"/>
  <c r="C3433" i="25"/>
  <c r="E3432" i="25"/>
  <c r="C3432" i="25"/>
  <c r="E3431" i="25"/>
  <c r="C3431" i="25"/>
  <c r="H3430" i="25"/>
  <c r="E3430" i="25"/>
  <c r="C3430" i="25"/>
  <c r="A3430" i="25"/>
  <c r="A3431" i="25" s="1"/>
  <c r="A3432" i="25" s="1"/>
  <c r="A3433" i="25" s="1"/>
  <c r="A3434" i="25" s="1"/>
  <c r="A3435" i="25" s="1"/>
  <c r="A3436" i="25" s="1"/>
  <c r="A3437" i="25" s="1"/>
  <c r="A3438" i="25" s="1"/>
  <c r="A3439" i="25" s="1"/>
  <c r="A3440" i="25" s="1"/>
  <c r="A3441" i="25" s="1"/>
  <c r="A3442" i="25" s="1"/>
  <c r="A3443" i="25" s="1"/>
  <c r="A3444" i="25" s="1"/>
  <c r="A3445" i="25" s="1"/>
  <c r="A3446" i="25" s="1"/>
  <c r="A3447" i="25" s="1"/>
  <c r="A3448" i="25" s="1"/>
  <c r="A3449" i="25" s="1"/>
  <c r="A3450" i="25" s="1"/>
  <c r="A3451" i="25" s="1"/>
  <c r="A3452" i="25" s="1"/>
  <c r="A3453" i="25" s="1"/>
  <c r="A3454" i="25" s="1"/>
  <c r="A3455" i="25" s="1"/>
  <c r="A3456" i="25" s="1"/>
  <c r="A3457" i="25" s="1"/>
  <c r="A3458" i="25" s="1"/>
  <c r="A3459" i="25" s="1"/>
  <c r="A3460" i="25" s="1"/>
  <c r="A3461" i="25" s="1"/>
  <c r="A3462" i="25" s="1"/>
  <c r="A3463" i="25" s="1"/>
  <c r="A3464" i="25" s="1"/>
  <c r="A3465" i="25" s="1"/>
  <c r="A3466" i="25" s="1"/>
  <c r="C2794" i="26"/>
  <c r="E2794" i="26"/>
  <c r="H2794" i="26"/>
  <c r="H3437" i="24" l="1"/>
  <c r="H3441" i="24"/>
  <c r="H3445" i="24"/>
  <c r="H3432" i="24"/>
  <c r="H3436" i="24"/>
  <c r="H3440" i="24"/>
  <c r="H3448" i="24"/>
  <c r="H3452" i="24"/>
  <c r="J3463" i="24"/>
  <c r="N3463" i="24" s="1"/>
  <c r="H3433" i="24"/>
  <c r="H3449" i="24"/>
  <c r="H3453" i="24"/>
  <c r="H3461" i="24"/>
  <c r="J3466" i="24"/>
  <c r="N3466" i="24" s="1"/>
  <c r="H3444" i="24"/>
  <c r="H3457" i="24"/>
  <c r="F3465" i="24"/>
  <c r="I3465" i="24" s="1"/>
  <c r="H3465" i="24"/>
  <c r="H3456" i="24"/>
  <c r="H3460" i="24"/>
  <c r="H3464" i="24"/>
  <c r="H3448" i="25"/>
  <c r="H3455" i="25"/>
  <c r="H3444" i="25"/>
  <c r="H3451" i="25"/>
  <c r="H3432" i="25"/>
  <c r="H3439" i="25"/>
  <c r="H3440" i="25"/>
  <c r="H3447" i="25"/>
  <c r="H3434" i="25"/>
  <c r="H3435" i="25"/>
  <c r="H3443" i="25"/>
  <c r="H3452" i="25"/>
  <c r="H3459" i="25"/>
  <c r="H3431" i="25"/>
  <c r="H3464" i="25"/>
  <c r="J3465" i="25"/>
  <c r="N3465" i="25" s="1"/>
  <c r="H3460" i="25"/>
  <c r="H3438" i="25"/>
  <c r="H3456" i="25"/>
  <c r="F3463" i="25"/>
  <c r="I3463" i="25" s="1"/>
  <c r="H3463" i="25"/>
  <c r="F3466" i="25"/>
  <c r="I3466" i="25" s="1"/>
  <c r="J3466" i="25" s="1"/>
  <c r="N3466" i="25" s="1"/>
  <c r="J3465" i="24" l="1"/>
  <c r="N3465" i="24" s="1"/>
  <c r="J3463" i="25"/>
  <c r="N3463" i="25" s="1"/>
  <c r="G15" i="26" l="1"/>
  <c r="E3466" i="26"/>
  <c r="C3466" i="26"/>
  <c r="D3466" i="26" s="1"/>
  <c r="F3466" i="26" s="1"/>
  <c r="H3465" i="26"/>
  <c r="E3465" i="26"/>
  <c r="C3465" i="26"/>
  <c r="D3465" i="26" s="1"/>
  <c r="F3465" i="26" s="1"/>
  <c r="I3465" i="26" s="1"/>
  <c r="E3464" i="26"/>
  <c r="C3464" i="26"/>
  <c r="E3463" i="26"/>
  <c r="C3463" i="26"/>
  <c r="D3463" i="26" s="1"/>
  <c r="E3462" i="26"/>
  <c r="C3462" i="26"/>
  <c r="E3461" i="26"/>
  <c r="H3461" i="26" s="1"/>
  <c r="C3461" i="26"/>
  <c r="E3460" i="26"/>
  <c r="C3460" i="26"/>
  <c r="E3459" i="26"/>
  <c r="C3459" i="26"/>
  <c r="H3458" i="26"/>
  <c r="E3458" i="26"/>
  <c r="C3458" i="26"/>
  <c r="E3457" i="26"/>
  <c r="C3457" i="26"/>
  <c r="E3456" i="26"/>
  <c r="C3456" i="26"/>
  <c r="E3455" i="26"/>
  <c r="C3455" i="26"/>
  <c r="H3454" i="26"/>
  <c r="E3454" i="26"/>
  <c r="C3454" i="26"/>
  <c r="E3453" i="26"/>
  <c r="C3453" i="26"/>
  <c r="E3452" i="26"/>
  <c r="C3452" i="26"/>
  <c r="E3451" i="26"/>
  <c r="C3451" i="26"/>
  <c r="E3450" i="26"/>
  <c r="C3450" i="26"/>
  <c r="H3449" i="26"/>
  <c r="E3449" i="26"/>
  <c r="C3449" i="26"/>
  <c r="E3448" i="26"/>
  <c r="C3448" i="26"/>
  <c r="E3447" i="26"/>
  <c r="H3447" i="26" s="1"/>
  <c r="C3447" i="26"/>
  <c r="E3446" i="26"/>
  <c r="C3446" i="26"/>
  <c r="H3445" i="26"/>
  <c r="E3445" i="26"/>
  <c r="C3445" i="26"/>
  <c r="E3444" i="26"/>
  <c r="C3444" i="26"/>
  <c r="E3443" i="26"/>
  <c r="C3443" i="26"/>
  <c r="E3442" i="26"/>
  <c r="C3442" i="26"/>
  <c r="E3441" i="26"/>
  <c r="H3441" i="26" s="1"/>
  <c r="C3441" i="26"/>
  <c r="E3440" i="26"/>
  <c r="C3440" i="26"/>
  <c r="E3439" i="26"/>
  <c r="C3439" i="26"/>
  <c r="E3438" i="26"/>
  <c r="C3438" i="26"/>
  <c r="H3437" i="26"/>
  <c r="E3437" i="26"/>
  <c r="C3437" i="26"/>
  <c r="E3436" i="26"/>
  <c r="C3436" i="26"/>
  <c r="E3435" i="26"/>
  <c r="C3435" i="26"/>
  <c r="H3434" i="26"/>
  <c r="E3434" i="26"/>
  <c r="C3434" i="26"/>
  <c r="E3433" i="26"/>
  <c r="C3433" i="26"/>
  <c r="E3432" i="26"/>
  <c r="C3432" i="26"/>
  <c r="E3431" i="26"/>
  <c r="C3431" i="26"/>
  <c r="E3430" i="26"/>
  <c r="C3430" i="26"/>
  <c r="C17" i="24"/>
  <c r="C16" i="24"/>
  <c r="H3444" i="26" l="1"/>
  <c r="H3462" i="26"/>
  <c r="H3433" i="26"/>
  <c r="H3450" i="26"/>
  <c r="H3453" i="26"/>
  <c r="H3457" i="26"/>
  <c r="H3466" i="26"/>
  <c r="H3440" i="26"/>
  <c r="H3435" i="26"/>
  <c r="H3451" i="26"/>
  <c r="H3464" i="26"/>
  <c r="H3446" i="26"/>
  <c r="H3460" i="26"/>
  <c r="H3436" i="26"/>
  <c r="H3442" i="26"/>
  <c r="H3443" i="26"/>
  <c r="H3452" i="26"/>
  <c r="H3456" i="26"/>
  <c r="H3432" i="26"/>
  <c r="H3438" i="26"/>
  <c r="H3439" i="26"/>
  <c r="H3448" i="26"/>
  <c r="H3459" i="26"/>
  <c r="H3455" i="26"/>
  <c r="J3465" i="26"/>
  <c r="N3465" i="26" s="1"/>
  <c r="H3430" i="26"/>
  <c r="H3431" i="26"/>
  <c r="F3463" i="26"/>
  <c r="I3463" i="26" s="1"/>
  <c r="H3463" i="26"/>
  <c r="I3466" i="26"/>
  <c r="J3466" i="26" s="1"/>
  <c r="N3466" i="26" s="1"/>
  <c r="F18" i="9"/>
  <c r="F16" i="9"/>
  <c r="F14" i="9"/>
  <c r="F12" i="9"/>
  <c r="G12" i="9" s="1"/>
  <c r="E44" i="9"/>
  <c r="D44" i="9"/>
  <c r="D42" i="9"/>
  <c r="E41" i="9"/>
  <c r="D41" i="9"/>
  <c r="E40" i="9"/>
  <c r="D40" i="9"/>
  <c r="F40" i="9" l="1"/>
  <c r="J3463" i="26"/>
  <c r="N3463" i="26" s="1"/>
  <c r="N17" i="17" l="1"/>
  <c r="M17" i="17"/>
  <c r="L17" i="17"/>
  <c r="K17" i="17"/>
  <c r="J17" i="17"/>
  <c r="I17" i="17"/>
  <c r="H17" i="17"/>
  <c r="G17" i="17"/>
  <c r="F17" i="17"/>
  <c r="E17" i="17"/>
  <c r="D17" i="17"/>
  <c r="C17" i="17"/>
  <c r="K119" i="1" l="1"/>
  <c r="K121" i="1"/>
  <c r="K120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I15" i="1"/>
  <c r="L121" i="1"/>
  <c r="J121" i="1"/>
  <c r="I121" i="1"/>
  <c r="H121" i="1"/>
  <c r="A121" i="1" s="1"/>
  <c r="L120" i="1"/>
  <c r="J120" i="1"/>
  <c r="I120" i="1"/>
  <c r="H120" i="1"/>
  <c r="A120" i="1" s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X29" i="1"/>
  <c r="X28" i="1"/>
  <c r="X27" i="1"/>
  <c r="X26" i="1"/>
  <c r="X25" i="1"/>
  <c r="X24" i="1"/>
  <c r="X23" i="1"/>
  <c r="X22" i="1"/>
  <c r="X21" i="1"/>
  <c r="X20" i="1"/>
  <c r="X19" i="1"/>
  <c r="X18" i="1"/>
  <c r="X17" i="1"/>
  <c r="X16" i="1"/>
  <c r="X15" i="1"/>
  <c r="U14" i="1"/>
  <c r="W14" i="1"/>
  <c r="V14" i="1"/>
  <c r="T14" i="1"/>
  <c r="S14" i="1"/>
  <c r="R14" i="1"/>
  <c r="Q14" i="1"/>
  <c r="P14" i="1"/>
  <c r="X14" i="1" l="1"/>
  <c r="M121" i="1"/>
  <c r="K14" i="1"/>
  <c r="M120" i="1"/>
  <c r="J15" i="1" l="1"/>
  <c r="B38" i="33"/>
  <c r="B37" i="33"/>
  <c r="B39" i="33" s="1"/>
  <c r="B34" i="33"/>
  <c r="B33" i="33"/>
  <c r="B32" i="33"/>
  <c r="E20" i="20" l="1"/>
  <c r="D20" i="20"/>
  <c r="C20" i="20"/>
  <c r="B7" i="1"/>
  <c r="I21" i="1" l="1"/>
  <c r="E42" i="9" l="1"/>
  <c r="F39" i="14" l="1"/>
  <c r="E39" i="14"/>
  <c r="G16" i="14"/>
  <c r="G11" i="14" l="1"/>
  <c r="F12" i="14" s="1"/>
  <c r="F18" i="14"/>
  <c r="G25" i="14"/>
  <c r="E26" i="14" s="1"/>
  <c r="E18" i="14"/>
  <c r="G8" i="14"/>
  <c r="E9" i="14" s="1"/>
  <c r="G17" i="14"/>
  <c r="G38" i="14"/>
  <c r="G39" i="14" s="1"/>
  <c r="E40" i="14" s="1"/>
  <c r="G15" i="14"/>
  <c r="G28" i="14"/>
  <c r="F29" i="14" s="1"/>
  <c r="G22" i="14"/>
  <c r="E23" i="14" s="1"/>
  <c r="E368" i="5" l="1"/>
  <c r="E364" i="5"/>
  <c r="E12" i="14"/>
  <c r="E29" i="14"/>
  <c r="G29" i="14" s="1"/>
  <c r="G18" i="14"/>
  <c r="E19" i="14" s="1"/>
  <c r="F26" i="14"/>
  <c r="G26" i="14" s="1"/>
  <c r="F40" i="14"/>
  <c r="F9" i="14"/>
  <c r="F23" i="14"/>
  <c r="G23" i="14" s="1"/>
  <c r="E366" i="5" l="1"/>
  <c r="G9" i="14"/>
  <c r="G40" i="14"/>
  <c r="G12" i="14"/>
  <c r="E365" i="5"/>
  <c r="F19" i="14"/>
  <c r="G19" i="14" l="1"/>
  <c r="G14" i="9"/>
  <c r="G16" i="9" s="1"/>
  <c r="F44" i="9"/>
  <c r="G44" i="9" s="1"/>
  <c r="G18" i="9" l="1"/>
  <c r="G19" i="9" s="1"/>
  <c r="F21" i="9" s="1"/>
  <c r="E13" i="10" l="1"/>
  <c r="E17" i="10" l="1"/>
  <c r="C19" i="24" l="1"/>
  <c r="E3429" i="26"/>
  <c r="C3429" i="26"/>
  <c r="E3428" i="26"/>
  <c r="C3428" i="26"/>
  <c r="E3427" i="26"/>
  <c r="C3427" i="26"/>
  <c r="E3426" i="26"/>
  <c r="C3426" i="26"/>
  <c r="E3425" i="26"/>
  <c r="C3425" i="26"/>
  <c r="E3424" i="26"/>
  <c r="C3424" i="26"/>
  <c r="E3423" i="26"/>
  <c r="C3423" i="26"/>
  <c r="E3422" i="26"/>
  <c r="C3422" i="26"/>
  <c r="E3421" i="26"/>
  <c r="C3421" i="26"/>
  <c r="E3420" i="26"/>
  <c r="C3420" i="26"/>
  <c r="E3419" i="26"/>
  <c r="C3419" i="26"/>
  <c r="E3418" i="26"/>
  <c r="C3418" i="26"/>
  <c r="E3417" i="26"/>
  <c r="C3417" i="26"/>
  <c r="E3416" i="26"/>
  <c r="C3416" i="26"/>
  <c r="E3415" i="26"/>
  <c r="C3415" i="26"/>
  <c r="E3414" i="26"/>
  <c r="C3414" i="26"/>
  <c r="E3413" i="26"/>
  <c r="C3413" i="26"/>
  <c r="E3412" i="26"/>
  <c r="C3412" i="26"/>
  <c r="E3411" i="26"/>
  <c r="C3411" i="26"/>
  <c r="E3410" i="26"/>
  <c r="C3410" i="26"/>
  <c r="E3409" i="26"/>
  <c r="C3409" i="26"/>
  <c r="E3408" i="26"/>
  <c r="C3408" i="26"/>
  <c r="E3407" i="26"/>
  <c r="C3407" i="26"/>
  <c r="E3406" i="26"/>
  <c r="C3406" i="26"/>
  <c r="E3405" i="26"/>
  <c r="C3405" i="26"/>
  <c r="E3404" i="26"/>
  <c r="C3404" i="26"/>
  <c r="E3403" i="26"/>
  <c r="C3403" i="26"/>
  <c r="E3402" i="26"/>
  <c r="C3402" i="26"/>
  <c r="E3401" i="26"/>
  <c r="C3401" i="26"/>
  <c r="E3400" i="26"/>
  <c r="C3400" i="26"/>
  <c r="E3399" i="26"/>
  <c r="C3399" i="26"/>
  <c r="E3398" i="26"/>
  <c r="C3398" i="26"/>
  <c r="E3397" i="26"/>
  <c r="C3397" i="26"/>
  <c r="E3396" i="26"/>
  <c r="C3396" i="26"/>
  <c r="E3395" i="26"/>
  <c r="C3395" i="26"/>
  <c r="E3394" i="26"/>
  <c r="C3394" i="26"/>
  <c r="E3393" i="26"/>
  <c r="C3393" i="26"/>
  <c r="E3392" i="26"/>
  <c r="C3392" i="26"/>
  <c r="E3391" i="26"/>
  <c r="C3391" i="26"/>
  <c r="E3390" i="26"/>
  <c r="C3390" i="26"/>
  <c r="E3389" i="26"/>
  <c r="C3389" i="26"/>
  <c r="E3388" i="26"/>
  <c r="C3388" i="26"/>
  <c r="E3387" i="26"/>
  <c r="C3387" i="26"/>
  <c r="E3386" i="26"/>
  <c r="C3386" i="26"/>
  <c r="E3385" i="26"/>
  <c r="C3385" i="26"/>
  <c r="E3384" i="26"/>
  <c r="C3384" i="26"/>
  <c r="E3383" i="26"/>
  <c r="C3383" i="26"/>
  <c r="E3382" i="26"/>
  <c r="C3382" i="26"/>
  <c r="E3381" i="26"/>
  <c r="C3381" i="26"/>
  <c r="E3380" i="26"/>
  <c r="C3380" i="26"/>
  <c r="E3379" i="26"/>
  <c r="C3379" i="26"/>
  <c r="E3378" i="26"/>
  <c r="C3378" i="26"/>
  <c r="E3377" i="26"/>
  <c r="C3377" i="26"/>
  <c r="E3376" i="26"/>
  <c r="C3376" i="26"/>
  <c r="E3375" i="26"/>
  <c r="C3375" i="26"/>
  <c r="E3374" i="26"/>
  <c r="C3374" i="26"/>
  <c r="E3373" i="26"/>
  <c r="C3373" i="26"/>
  <c r="E3372" i="26"/>
  <c r="C3372" i="26"/>
  <c r="E3371" i="26"/>
  <c r="C3371" i="26"/>
  <c r="E3370" i="26"/>
  <c r="C3370" i="26"/>
  <c r="E3369" i="26"/>
  <c r="C3369" i="26"/>
  <c r="E3368" i="26"/>
  <c r="C3368" i="26"/>
  <c r="E3367" i="26"/>
  <c r="C3367" i="26"/>
  <c r="E3366" i="26"/>
  <c r="C3366" i="26"/>
  <c r="E3365" i="26"/>
  <c r="C3365" i="26"/>
  <c r="E3364" i="26"/>
  <c r="C3364" i="26"/>
  <c r="E3363" i="26"/>
  <c r="C3363" i="26"/>
  <c r="E3362" i="26"/>
  <c r="C3362" i="26"/>
  <c r="E3361" i="26"/>
  <c r="C3361" i="26"/>
  <c r="E3360" i="26"/>
  <c r="C3360" i="26"/>
  <c r="E3359" i="26"/>
  <c r="C3359" i="26"/>
  <c r="E3358" i="26"/>
  <c r="C3358" i="26"/>
  <c r="E3357" i="26"/>
  <c r="C3357" i="26"/>
  <c r="E3356" i="26"/>
  <c r="C3356" i="26"/>
  <c r="E3355" i="26"/>
  <c r="C3355" i="26"/>
  <c r="E3354" i="26"/>
  <c r="C3354" i="26"/>
  <c r="E3353" i="26"/>
  <c r="C3353" i="26"/>
  <c r="E3352" i="26"/>
  <c r="C3352" i="26"/>
  <c r="E3351" i="26"/>
  <c r="C3351" i="26"/>
  <c r="E3350" i="26"/>
  <c r="C3350" i="26"/>
  <c r="E3349" i="26"/>
  <c r="C3349" i="26"/>
  <c r="E3348" i="26"/>
  <c r="C3348" i="26"/>
  <c r="E3347" i="26"/>
  <c r="C3347" i="26"/>
  <c r="E3346" i="26"/>
  <c r="C3346" i="26"/>
  <c r="E3345" i="26"/>
  <c r="C3345" i="26"/>
  <c r="E3344" i="26"/>
  <c r="C3344" i="26"/>
  <c r="E3343" i="26"/>
  <c r="C3343" i="26"/>
  <c r="E3342" i="26"/>
  <c r="C3342" i="26"/>
  <c r="E3341" i="26"/>
  <c r="C3341" i="26"/>
  <c r="E3340" i="26"/>
  <c r="C3340" i="26"/>
  <c r="E3339" i="26"/>
  <c r="C3339" i="26"/>
  <c r="E3338" i="26"/>
  <c r="C3338" i="26"/>
  <c r="E3337" i="26"/>
  <c r="C3337" i="26"/>
  <c r="E3336" i="26"/>
  <c r="C3336" i="26"/>
  <c r="E3335" i="26"/>
  <c r="C3335" i="26"/>
  <c r="E3334" i="26"/>
  <c r="C3334" i="26"/>
  <c r="E3333" i="26"/>
  <c r="C3333" i="26"/>
  <c r="E3332" i="26"/>
  <c r="C3332" i="26"/>
  <c r="E3331" i="26"/>
  <c r="C3331" i="26"/>
  <c r="E3330" i="26"/>
  <c r="C3330" i="26"/>
  <c r="E3329" i="26"/>
  <c r="C3329" i="26"/>
  <c r="E3328" i="26"/>
  <c r="C3328" i="26"/>
  <c r="E3327" i="26"/>
  <c r="C3327" i="26"/>
  <c r="E3326" i="26"/>
  <c r="C3326" i="26"/>
  <c r="E3325" i="26"/>
  <c r="C3325" i="26"/>
  <c r="E3324" i="26"/>
  <c r="C3324" i="26"/>
  <c r="E3323" i="26"/>
  <c r="C3323" i="26"/>
  <c r="E3322" i="26"/>
  <c r="C3322" i="26"/>
  <c r="E3321" i="26"/>
  <c r="C3321" i="26"/>
  <c r="E3320" i="26"/>
  <c r="C3320" i="26"/>
  <c r="E3319" i="26"/>
  <c r="C3319" i="26"/>
  <c r="E3318" i="26"/>
  <c r="C3318" i="26"/>
  <c r="E3317" i="26"/>
  <c r="C3317" i="26"/>
  <c r="E3316" i="26"/>
  <c r="C3316" i="26"/>
  <c r="E3315" i="26"/>
  <c r="C3315" i="26"/>
  <c r="E3314" i="26"/>
  <c r="C3314" i="26"/>
  <c r="E3313" i="26"/>
  <c r="C3313" i="26"/>
  <c r="E3312" i="26"/>
  <c r="C3312" i="26"/>
  <c r="E3311" i="26"/>
  <c r="C3311" i="26"/>
  <c r="E3310" i="26"/>
  <c r="C3310" i="26"/>
  <c r="E3309" i="26"/>
  <c r="C3309" i="26"/>
  <c r="E3308" i="26"/>
  <c r="C3308" i="26"/>
  <c r="E3307" i="26"/>
  <c r="C3307" i="26"/>
  <c r="E3306" i="26"/>
  <c r="C3306" i="26"/>
  <c r="E3305" i="26"/>
  <c r="C3305" i="26"/>
  <c r="E3304" i="26"/>
  <c r="C3304" i="26"/>
  <c r="E3303" i="26"/>
  <c r="C3303" i="26"/>
  <c r="E3302" i="26"/>
  <c r="C3302" i="26"/>
  <c r="E3301" i="26"/>
  <c r="C3301" i="26"/>
  <c r="E3300" i="26"/>
  <c r="C3300" i="26"/>
  <c r="E3299" i="26"/>
  <c r="C3299" i="26"/>
  <c r="E3298" i="26"/>
  <c r="C3298" i="26"/>
  <c r="E3297" i="26"/>
  <c r="C3297" i="26"/>
  <c r="E3296" i="26"/>
  <c r="C3296" i="26"/>
  <c r="E3295" i="26"/>
  <c r="C3295" i="26"/>
  <c r="E3294" i="26"/>
  <c r="C3294" i="26"/>
  <c r="E3293" i="26"/>
  <c r="C3293" i="26"/>
  <c r="E3292" i="26"/>
  <c r="C3292" i="26"/>
  <c r="E3291" i="26"/>
  <c r="C3291" i="26"/>
  <c r="E3290" i="26"/>
  <c r="C3290" i="26"/>
  <c r="E3289" i="26"/>
  <c r="C3289" i="26"/>
  <c r="E3288" i="26"/>
  <c r="C3288" i="26"/>
  <c r="E3287" i="26"/>
  <c r="C3287" i="26"/>
  <c r="E3286" i="26"/>
  <c r="C3286" i="26"/>
  <c r="E3285" i="26"/>
  <c r="C3285" i="26"/>
  <c r="E3284" i="26"/>
  <c r="C3284" i="26"/>
  <c r="E3283" i="26"/>
  <c r="C3283" i="26"/>
  <c r="E3282" i="26"/>
  <c r="C3282" i="26"/>
  <c r="E3281" i="26"/>
  <c r="C3281" i="26"/>
  <c r="E3280" i="26"/>
  <c r="C3280" i="26"/>
  <c r="E3279" i="26"/>
  <c r="C3279" i="26"/>
  <c r="E3278" i="26"/>
  <c r="C3278" i="26"/>
  <c r="E3277" i="26"/>
  <c r="C3277" i="26"/>
  <c r="E3276" i="26"/>
  <c r="C3276" i="26"/>
  <c r="E3275" i="26"/>
  <c r="C3275" i="26"/>
  <c r="E3274" i="26"/>
  <c r="C3274" i="26"/>
  <c r="E3273" i="26"/>
  <c r="C3273" i="26"/>
  <c r="E3272" i="26"/>
  <c r="C3272" i="26"/>
  <c r="E3271" i="26"/>
  <c r="C3271" i="26"/>
  <c r="E3270" i="26"/>
  <c r="C3270" i="26"/>
  <c r="E3269" i="26"/>
  <c r="C3269" i="26"/>
  <c r="E3268" i="26"/>
  <c r="C3268" i="26"/>
  <c r="E3267" i="26"/>
  <c r="C3267" i="26"/>
  <c r="E3266" i="26"/>
  <c r="C3266" i="26"/>
  <c r="E3265" i="26"/>
  <c r="C3265" i="26"/>
  <c r="E3264" i="26"/>
  <c r="C3264" i="26"/>
  <c r="E3263" i="26"/>
  <c r="C3263" i="26"/>
  <c r="E3262" i="26"/>
  <c r="C3262" i="26"/>
  <c r="E3261" i="26"/>
  <c r="C3261" i="26"/>
  <c r="E3260" i="26"/>
  <c r="C3260" i="26"/>
  <c r="E3259" i="26"/>
  <c r="C3259" i="26"/>
  <c r="E3258" i="26"/>
  <c r="C3258" i="26"/>
  <c r="E3257" i="26"/>
  <c r="C3257" i="26"/>
  <c r="E3256" i="26"/>
  <c r="C3256" i="26"/>
  <c r="E3255" i="26"/>
  <c r="C3255" i="26"/>
  <c r="E3254" i="26"/>
  <c r="C3254" i="26"/>
  <c r="E3253" i="26"/>
  <c r="C3253" i="26"/>
  <c r="E3252" i="26"/>
  <c r="C3252" i="26"/>
  <c r="E3251" i="26"/>
  <c r="C3251" i="26"/>
  <c r="E3250" i="26"/>
  <c r="C3250" i="26"/>
  <c r="E3249" i="26"/>
  <c r="C3249" i="26"/>
  <c r="E3248" i="26"/>
  <c r="C3248" i="26"/>
  <c r="E3247" i="26"/>
  <c r="C3247" i="26"/>
  <c r="E3246" i="26"/>
  <c r="C3246" i="26"/>
  <c r="E3245" i="26"/>
  <c r="C3245" i="26"/>
  <c r="E3244" i="26"/>
  <c r="C3244" i="26"/>
  <c r="E3243" i="26"/>
  <c r="C3243" i="26"/>
  <c r="E3242" i="26"/>
  <c r="C3242" i="26"/>
  <c r="E3241" i="26"/>
  <c r="C3241" i="26"/>
  <c r="E3240" i="26"/>
  <c r="C3240" i="26"/>
  <c r="E3239" i="26"/>
  <c r="C3239" i="26"/>
  <c r="E3238" i="26"/>
  <c r="C3238" i="26"/>
  <c r="E3237" i="26"/>
  <c r="C3237" i="26"/>
  <c r="E3236" i="26"/>
  <c r="C3236" i="26"/>
  <c r="E3235" i="26"/>
  <c r="C3235" i="26"/>
  <c r="E3234" i="26"/>
  <c r="C3234" i="26"/>
  <c r="E3233" i="26"/>
  <c r="C3233" i="26"/>
  <c r="E3232" i="26"/>
  <c r="C3232" i="26"/>
  <c r="E3231" i="26"/>
  <c r="C3231" i="26"/>
  <c r="E3230" i="26"/>
  <c r="C3230" i="26"/>
  <c r="E3229" i="26"/>
  <c r="C3229" i="26"/>
  <c r="E3228" i="26"/>
  <c r="C3228" i="26"/>
  <c r="E3227" i="26"/>
  <c r="C3227" i="26"/>
  <c r="E3226" i="26"/>
  <c r="C3226" i="26"/>
  <c r="E3225" i="26"/>
  <c r="C3225" i="26"/>
  <c r="E3224" i="26"/>
  <c r="C3224" i="26"/>
  <c r="E3223" i="26"/>
  <c r="C3223" i="26"/>
  <c r="E3222" i="26"/>
  <c r="C3222" i="26"/>
  <c r="E3221" i="26"/>
  <c r="C3221" i="26"/>
  <c r="E3220" i="26"/>
  <c r="C3220" i="26"/>
  <c r="E3219" i="26"/>
  <c r="C3219" i="26"/>
  <c r="E3218" i="26"/>
  <c r="C3218" i="26"/>
  <c r="E3217" i="26"/>
  <c r="C3217" i="26"/>
  <c r="E3216" i="26"/>
  <c r="C3216" i="26"/>
  <c r="E3215" i="26"/>
  <c r="C3215" i="26"/>
  <c r="E3214" i="26"/>
  <c r="C3214" i="26"/>
  <c r="E3213" i="26"/>
  <c r="C3213" i="26"/>
  <c r="E3212" i="26"/>
  <c r="C3212" i="26"/>
  <c r="E3211" i="26"/>
  <c r="C3211" i="26"/>
  <c r="E3210" i="26"/>
  <c r="C3210" i="26"/>
  <c r="E3209" i="26"/>
  <c r="C3209" i="26"/>
  <c r="E3208" i="26"/>
  <c r="C3208" i="26"/>
  <c r="E3207" i="26"/>
  <c r="C3207" i="26"/>
  <c r="E3206" i="26"/>
  <c r="C3206" i="26"/>
  <c r="E3205" i="26"/>
  <c r="C3205" i="26"/>
  <c r="E3204" i="26"/>
  <c r="C3204" i="26"/>
  <c r="E3203" i="26"/>
  <c r="C3203" i="26"/>
  <c r="E3202" i="26"/>
  <c r="C3202" i="26"/>
  <c r="E3201" i="26"/>
  <c r="C3201" i="26"/>
  <c r="E3200" i="26"/>
  <c r="C3200" i="26"/>
  <c r="E3199" i="26"/>
  <c r="C3199" i="26"/>
  <c r="E3198" i="26"/>
  <c r="C3198" i="26"/>
  <c r="E3197" i="26"/>
  <c r="C3197" i="26"/>
  <c r="E3196" i="26"/>
  <c r="C3196" i="26"/>
  <c r="E3195" i="26"/>
  <c r="C3195" i="26"/>
  <c r="E3194" i="26"/>
  <c r="C3194" i="26"/>
  <c r="E3193" i="26"/>
  <c r="C3193" i="26"/>
  <c r="E3192" i="26"/>
  <c r="C3192" i="26"/>
  <c r="E3191" i="26"/>
  <c r="C3191" i="26"/>
  <c r="E3190" i="26"/>
  <c r="C3190" i="26"/>
  <c r="E3189" i="26"/>
  <c r="C3189" i="26"/>
  <c r="E3188" i="26"/>
  <c r="C3188" i="26"/>
  <c r="E3187" i="26"/>
  <c r="C3187" i="26"/>
  <c r="E3186" i="26"/>
  <c r="C3186" i="26"/>
  <c r="E3185" i="26"/>
  <c r="C3185" i="26"/>
  <c r="E3184" i="26"/>
  <c r="C3184" i="26"/>
  <c r="E3183" i="26"/>
  <c r="C3183" i="26"/>
  <c r="E3182" i="26"/>
  <c r="C3182" i="26"/>
  <c r="E3181" i="26"/>
  <c r="C3181" i="26"/>
  <c r="E3180" i="26"/>
  <c r="C3180" i="26"/>
  <c r="E3179" i="26"/>
  <c r="C3179" i="26"/>
  <c r="E3178" i="26"/>
  <c r="C3178" i="26"/>
  <c r="E3177" i="26"/>
  <c r="C3177" i="26"/>
  <c r="E3176" i="26"/>
  <c r="C3176" i="26"/>
  <c r="E3175" i="26"/>
  <c r="C3175" i="26"/>
  <c r="E3174" i="26"/>
  <c r="C3174" i="26"/>
  <c r="E3173" i="26"/>
  <c r="C3173" i="26"/>
  <c r="E3172" i="26"/>
  <c r="C3172" i="26"/>
  <c r="E3171" i="26"/>
  <c r="C3171" i="26"/>
  <c r="E3170" i="26"/>
  <c r="C3170" i="26"/>
  <c r="E3169" i="26"/>
  <c r="C3169" i="26"/>
  <c r="E3168" i="26"/>
  <c r="C3168" i="26"/>
  <c r="E3167" i="26"/>
  <c r="C3167" i="26"/>
  <c r="E3166" i="26"/>
  <c r="C3166" i="26"/>
  <c r="E3165" i="26"/>
  <c r="C3165" i="26"/>
  <c r="E3164" i="26"/>
  <c r="C3164" i="26"/>
  <c r="E3163" i="26"/>
  <c r="C3163" i="26"/>
  <c r="E3162" i="26"/>
  <c r="C3162" i="26"/>
  <c r="E3161" i="26"/>
  <c r="C3161" i="26"/>
  <c r="E3160" i="26"/>
  <c r="C3160" i="26"/>
  <c r="E3159" i="26"/>
  <c r="C3159" i="26"/>
  <c r="E3158" i="26"/>
  <c r="C3158" i="26"/>
  <c r="E3157" i="26"/>
  <c r="C3157" i="26"/>
  <c r="E3156" i="26"/>
  <c r="C3156" i="26"/>
  <c r="E3155" i="26"/>
  <c r="C3155" i="26"/>
  <c r="E3154" i="26"/>
  <c r="C3154" i="26"/>
  <c r="E3153" i="26"/>
  <c r="C3153" i="26"/>
  <c r="E3152" i="26"/>
  <c r="C3152" i="26"/>
  <c r="E3151" i="26"/>
  <c r="C3151" i="26"/>
  <c r="E3150" i="26"/>
  <c r="C3150" i="26"/>
  <c r="E3149" i="26"/>
  <c r="C3149" i="26"/>
  <c r="E3148" i="26"/>
  <c r="C3148" i="26"/>
  <c r="E3147" i="26"/>
  <c r="C3147" i="26"/>
  <c r="E3146" i="26"/>
  <c r="C3146" i="26"/>
  <c r="E3145" i="26"/>
  <c r="C3145" i="26"/>
  <c r="E3144" i="26"/>
  <c r="C3144" i="26"/>
  <c r="E3143" i="26"/>
  <c r="C3143" i="26"/>
  <c r="E3142" i="26"/>
  <c r="C3142" i="26"/>
  <c r="E3141" i="26"/>
  <c r="C3141" i="26"/>
  <c r="E3140" i="26"/>
  <c r="C3140" i="26"/>
  <c r="E3139" i="26"/>
  <c r="C3139" i="26"/>
  <c r="E3138" i="26"/>
  <c r="C3138" i="26"/>
  <c r="E3137" i="26"/>
  <c r="C3137" i="26"/>
  <c r="E3136" i="26"/>
  <c r="C3136" i="26"/>
  <c r="E3135" i="26"/>
  <c r="C3135" i="26"/>
  <c r="E3134" i="26"/>
  <c r="C3134" i="26"/>
  <c r="E3133" i="26"/>
  <c r="C3133" i="26"/>
  <c r="E3132" i="26"/>
  <c r="C3132" i="26"/>
  <c r="E3131" i="26"/>
  <c r="C3131" i="26"/>
  <c r="E3130" i="26"/>
  <c r="C3130" i="26"/>
  <c r="E3129" i="26"/>
  <c r="C3129" i="26"/>
  <c r="E3128" i="26"/>
  <c r="C3128" i="26"/>
  <c r="E3127" i="26"/>
  <c r="C3127" i="26"/>
  <c r="E3126" i="26"/>
  <c r="C3126" i="26"/>
  <c r="E3125" i="26"/>
  <c r="C3125" i="26"/>
  <c r="E3124" i="26"/>
  <c r="C3124" i="26"/>
  <c r="E3123" i="26"/>
  <c r="C3123" i="26"/>
  <c r="E3122" i="26"/>
  <c r="C3122" i="26"/>
  <c r="E3121" i="26"/>
  <c r="C3121" i="26"/>
  <c r="E3120" i="26"/>
  <c r="C3120" i="26"/>
  <c r="E3119" i="26"/>
  <c r="C3119" i="26"/>
  <c r="E3118" i="26"/>
  <c r="C3118" i="26"/>
  <c r="E3117" i="26"/>
  <c r="C3117" i="26"/>
  <c r="E3116" i="26"/>
  <c r="C3116" i="26"/>
  <c r="E3115" i="26"/>
  <c r="C3115" i="26"/>
  <c r="E3114" i="26"/>
  <c r="C3114" i="26"/>
  <c r="E3113" i="26"/>
  <c r="C3113" i="26"/>
  <c r="E3112" i="26"/>
  <c r="C3112" i="26"/>
  <c r="E3111" i="26"/>
  <c r="C3111" i="26"/>
  <c r="E3110" i="26"/>
  <c r="C3110" i="26"/>
  <c r="E3109" i="26"/>
  <c r="C3109" i="26"/>
  <c r="E3108" i="26"/>
  <c r="C3108" i="26"/>
  <c r="E3107" i="26"/>
  <c r="C3107" i="26"/>
  <c r="E3106" i="26"/>
  <c r="C3106" i="26"/>
  <c r="E3105" i="26"/>
  <c r="C3105" i="26"/>
  <c r="E3104" i="26"/>
  <c r="C3104" i="26"/>
  <c r="E3103" i="26"/>
  <c r="C3103" i="26"/>
  <c r="E3102" i="26"/>
  <c r="C3102" i="26"/>
  <c r="E3101" i="26"/>
  <c r="C3101" i="26"/>
  <c r="E3100" i="26"/>
  <c r="C3100" i="26"/>
  <c r="E3099" i="26"/>
  <c r="C3099" i="26"/>
  <c r="E3098" i="26"/>
  <c r="C3098" i="26"/>
  <c r="E3097" i="26"/>
  <c r="C3097" i="26"/>
  <c r="E3096" i="26"/>
  <c r="C3096" i="26"/>
  <c r="E3095" i="26"/>
  <c r="C3095" i="26"/>
  <c r="E3094" i="26"/>
  <c r="C3094" i="26"/>
  <c r="E3093" i="26"/>
  <c r="C3093" i="26"/>
  <c r="E3092" i="26"/>
  <c r="C3092" i="26"/>
  <c r="E3091" i="26"/>
  <c r="C3091" i="26"/>
  <c r="E3090" i="26"/>
  <c r="C3090" i="26"/>
  <c r="E3089" i="26"/>
  <c r="C3089" i="26"/>
  <c r="E3088" i="26"/>
  <c r="C3088" i="26"/>
  <c r="E3087" i="26"/>
  <c r="C3087" i="26"/>
  <c r="E3086" i="26"/>
  <c r="C3086" i="26"/>
  <c r="E3085" i="26"/>
  <c r="C3085" i="26"/>
  <c r="E3084" i="26"/>
  <c r="C3084" i="26"/>
  <c r="E3083" i="26"/>
  <c r="C3083" i="26"/>
  <c r="E3082" i="26"/>
  <c r="C3082" i="26"/>
  <c r="E3081" i="26"/>
  <c r="C3081" i="26"/>
  <c r="E3080" i="26"/>
  <c r="C3080" i="26"/>
  <c r="E3079" i="26"/>
  <c r="C3079" i="26"/>
  <c r="E3078" i="26"/>
  <c r="C3078" i="26"/>
  <c r="E3077" i="26"/>
  <c r="C3077" i="26"/>
  <c r="E3076" i="26"/>
  <c r="C3076" i="26"/>
  <c r="E3075" i="26"/>
  <c r="C3075" i="26"/>
  <c r="E3074" i="26"/>
  <c r="C3074" i="26"/>
  <c r="E3073" i="26"/>
  <c r="C3073" i="26"/>
  <c r="E3072" i="26"/>
  <c r="C3072" i="26"/>
  <c r="E3071" i="26"/>
  <c r="C3071" i="26"/>
  <c r="E3070" i="26"/>
  <c r="C3070" i="26"/>
  <c r="E3069" i="26"/>
  <c r="C3069" i="26"/>
  <c r="E3068" i="26"/>
  <c r="C3068" i="26"/>
  <c r="E3067" i="26"/>
  <c r="C3067" i="26"/>
  <c r="E3066" i="26"/>
  <c r="C3066" i="26"/>
  <c r="E3065" i="26"/>
  <c r="C3065" i="26"/>
  <c r="E3064" i="26"/>
  <c r="C3064" i="26"/>
  <c r="E3063" i="26"/>
  <c r="C3063" i="26"/>
  <c r="E3062" i="26"/>
  <c r="C3062" i="26"/>
  <c r="E3061" i="26"/>
  <c r="C3061" i="26"/>
  <c r="E3060" i="26"/>
  <c r="C3060" i="26"/>
  <c r="E3059" i="26"/>
  <c r="C3059" i="26"/>
  <c r="E3058" i="26"/>
  <c r="C3058" i="26"/>
  <c r="E3057" i="26"/>
  <c r="C3057" i="26"/>
  <c r="E3056" i="26"/>
  <c r="C3056" i="26"/>
  <c r="E3055" i="26"/>
  <c r="C3055" i="26"/>
  <c r="E3054" i="26"/>
  <c r="C3054" i="26"/>
  <c r="E3053" i="26"/>
  <c r="C3053" i="26"/>
  <c r="E3052" i="26"/>
  <c r="C3052" i="26"/>
  <c r="E3051" i="26"/>
  <c r="C3051" i="26"/>
  <c r="E3050" i="26"/>
  <c r="C3050" i="26"/>
  <c r="E3049" i="26"/>
  <c r="C3049" i="26"/>
  <c r="E3048" i="26"/>
  <c r="C3048" i="26"/>
  <c r="E3047" i="26"/>
  <c r="C3047" i="26"/>
  <c r="E3046" i="26"/>
  <c r="C3046" i="26"/>
  <c r="E3045" i="26"/>
  <c r="C3045" i="26"/>
  <c r="E3044" i="26"/>
  <c r="C3044" i="26"/>
  <c r="E3043" i="26"/>
  <c r="C3043" i="26"/>
  <c r="E3042" i="26"/>
  <c r="C3042" i="26"/>
  <c r="E3041" i="26"/>
  <c r="C3041" i="26"/>
  <c r="E3040" i="26"/>
  <c r="C3040" i="26"/>
  <c r="E3039" i="26"/>
  <c r="C3039" i="26"/>
  <c r="E3038" i="26"/>
  <c r="C3038" i="26"/>
  <c r="E3037" i="26"/>
  <c r="C3037" i="26"/>
  <c r="E3036" i="26"/>
  <c r="C3036" i="26"/>
  <c r="E3035" i="26"/>
  <c r="C3035" i="26"/>
  <c r="E3034" i="26"/>
  <c r="C3034" i="26"/>
  <c r="E3033" i="26"/>
  <c r="C3033" i="26"/>
  <c r="E3032" i="26"/>
  <c r="C3032" i="26"/>
  <c r="E3031" i="26"/>
  <c r="C3031" i="26"/>
  <c r="E3030" i="26"/>
  <c r="C3030" i="26"/>
  <c r="E3029" i="26"/>
  <c r="C3029" i="26"/>
  <c r="E3028" i="26"/>
  <c r="C3028" i="26"/>
  <c r="E3027" i="26"/>
  <c r="C3027" i="26"/>
  <c r="E3026" i="26"/>
  <c r="C3026" i="26"/>
  <c r="E3025" i="26"/>
  <c r="C3025" i="26"/>
  <c r="E3024" i="26"/>
  <c r="C3024" i="26"/>
  <c r="E3023" i="26"/>
  <c r="C3023" i="26"/>
  <c r="E3022" i="26"/>
  <c r="C3022" i="26"/>
  <c r="E3021" i="26"/>
  <c r="C3021" i="26"/>
  <c r="E3020" i="26"/>
  <c r="C3020" i="26"/>
  <c r="E3019" i="26"/>
  <c r="C3019" i="26"/>
  <c r="E3018" i="26"/>
  <c r="C3018" i="26"/>
  <c r="E3017" i="26"/>
  <c r="C3017" i="26"/>
  <c r="E3016" i="26"/>
  <c r="C3016" i="26"/>
  <c r="E3015" i="26"/>
  <c r="C3015" i="26"/>
  <c r="E3014" i="26"/>
  <c r="C3014" i="26"/>
  <c r="E3013" i="26"/>
  <c r="C3013" i="26"/>
  <c r="E3012" i="26"/>
  <c r="C3012" i="26"/>
  <c r="E3011" i="26"/>
  <c r="C3011" i="26"/>
  <c r="E3010" i="26"/>
  <c r="C3010" i="26"/>
  <c r="E3009" i="26"/>
  <c r="C3009" i="26"/>
  <c r="E3008" i="26"/>
  <c r="C3008" i="26"/>
  <c r="E3007" i="26"/>
  <c r="C3007" i="26"/>
  <c r="E3006" i="26"/>
  <c r="C3006" i="26"/>
  <c r="E3005" i="26"/>
  <c r="C3005" i="26"/>
  <c r="E3004" i="26"/>
  <c r="C3004" i="26"/>
  <c r="E3003" i="26"/>
  <c r="C3003" i="26"/>
  <c r="E3002" i="26"/>
  <c r="C3002" i="26"/>
  <c r="E3001" i="26"/>
  <c r="C3001" i="26"/>
  <c r="E3000" i="26"/>
  <c r="C3000" i="26"/>
  <c r="E2999" i="26"/>
  <c r="C2999" i="26"/>
  <c r="E2998" i="26"/>
  <c r="C2998" i="26"/>
  <c r="E2997" i="26"/>
  <c r="C2997" i="26"/>
  <c r="E2996" i="26"/>
  <c r="C2996" i="26"/>
  <c r="E2995" i="26"/>
  <c r="C2995" i="26"/>
  <c r="E2994" i="26"/>
  <c r="C2994" i="26"/>
  <c r="E2993" i="26"/>
  <c r="C2993" i="26"/>
  <c r="E2992" i="26"/>
  <c r="C2992" i="26"/>
  <c r="E2991" i="26"/>
  <c r="C2991" i="26"/>
  <c r="E2990" i="26"/>
  <c r="C2990" i="26"/>
  <c r="E2989" i="26"/>
  <c r="C2989" i="26"/>
  <c r="E2988" i="26"/>
  <c r="C2988" i="26"/>
  <c r="E2987" i="26"/>
  <c r="C2987" i="26"/>
  <c r="E2986" i="26"/>
  <c r="C2986" i="26"/>
  <c r="E2985" i="26"/>
  <c r="C2985" i="26"/>
  <c r="E2984" i="26"/>
  <c r="C2984" i="26"/>
  <c r="E2983" i="26"/>
  <c r="C2983" i="26"/>
  <c r="E2982" i="26"/>
  <c r="C2982" i="26"/>
  <c r="E2981" i="26"/>
  <c r="C2981" i="26"/>
  <c r="E2980" i="26"/>
  <c r="C2980" i="26"/>
  <c r="E2979" i="26"/>
  <c r="C2979" i="26"/>
  <c r="E2978" i="26"/>
  <c r="C2978" i="26"/>
  <c r="E2977" i="26"/>
  <c r="C2977" i="26"/>
  <c r="E2976" i="26"/>
  <c r="C2976" i="26"/>
  <c r="E2975" i="26"/>
  <c r="C2975" i="26"/>
  <c r="E2974" i="26"/>
  <c r="C2974" i="26"/>
  <c r="E2973" i="26"/>
  <c r="C2973" i="26"/>
  <c r="D2973" i="26" s="1"/>
  <c r="E2972" i="26"/>
  <c r="C2972" i="26"/>
  <c r="E2971" i="26"/>
  <c r="C2971" i="26"/>
  <c r="E2970" i="26"/>
  <c r="C2970" i="26"/>
  <c r="E2969" i="26"/>
  <c r="C2969" i="26"/>
  <c r="E2968" i="26"/>
  <c r="C2968" i="26"/>
  <c r="E2967" i="26"/>
  <c r="C2967" i="26"/>
  <c r="E2966" i="26"/>
  <c r="C2966" i="26"/>
  <c r="E2965" i="26"/>
  <c r="C2965" i="26"/>
  <c r="E2964" i="26"/>
  <c r="C2964" i="26"/>
  <c r="E2963" i="26"/>
  <c r="C2963" i="26"/>
  <c r="E2962" i="26"/>
  <c r="C2962" i="26"/>
  <c r="E2961" i="26"/>
  <c r="C2961" i="26"/>
  <c r="E2960" i="26"/>
  <c r="C2960" i="26"/>
  <c r="E2959" i="26"/>
  <c r="C2959" i="26"/>
  <c r="E2958" i="26"/>
  <c r="C2958" i="26"/>
  <c r="E2957" i="26"/>
  <c r="C2957" i="26"/>
  <c r="E2956" i="26"/>
  <c r="C2956" i="26"/>
  <c r="E2955" i="26"/>
  <c r="C2955" i="26"/>
  <c r="E2954" i="26"/>
  <c r="C2954" i="26"/>
  <c r="E2953" i="26"/>
  <c r="C2953" i="26"/>
  <c r="E2952" i="26"/>
  <c r="C2952" i="26"/>
  <c r="E2951" i="26"/>
  <c r="C2951" i="26"/>
  <c r="E2950" i="26"/>
  <c r="C2950" i="26"/>
  <c r="E2949" i="26"/>
  <c r="C2949" i="26"/>
  <c r="E2948" i="26"/>
  <c r="C2948" i="26"/>
  <c r="E2947" i="26"/>
  <c r="C2947" i="26"/>
  <c r="E2946" i="26"/>
  <c r="C2946" i="26"/>
  <c r="E2945" i="26"/>
  <c r="C2945" i="26"/>
  <c r="E2944" i="26"/>
  <c r="C2944" i="26"/>
  <c r="E2943" i="26"/>
  <c r="C2943" i="26"/>
  <c r="E2942" i="26"/>
  <c r="C2942" i="26"/>
  <c r="E2941" i="26"/>
  <c r="C2941" i="26"/>
  <c r="E2940" i="26"/>
  <c r="C2940" i="26"/>
  <c r="E2939" i="26"/>
  <c r="C2939" i="26"/>
  <c r="E2938" i="26"/>
  <c r="C2938" i="26"/>
  <c r="E2937" i="26"/>
  <c r="C2937" i="26"/>
  <c r="E2936" i="26"/>
  <c r="C2936" i="26"/>
  <c r="E2935" i="26"/>
  <c r="C2935" i="26"/>
  <c r="E2934" i="26"/>
  <c r="C2934" i="26"/>
  <c r="E2933" i="26"/>
  <c r="C2933" i="26"/>
  <c r="E2932" i="26"/>
  <c r="C2932" i="26"/>
  <c r="E2931" i="26"/>
  <c r="C2931" i="26"/>
  <c r="E2930" i="26"/>
  <c r="C2930" i="26"/>
  <c r="E2929" i="26"/>
  <c r="C2929" i="26"/>
  <c r="E2928" i="26"/>
  <c r="C2928" i="26"/>
  <c r="E2927" i="26"/>
  <c r="C2927" i="26"/>
  <c r="E2926" i="26"/>
  <c r="C2926" i="26"/>
  <c r="E2925" i="26"/>
  <c r="C2925" i="26"/>
  <c r="E2924" i="26"/>
  <c r="C2924" i="26"/>
  <c r="E2923" i="26"/>
  <c r="C2923" i="26"/>
  <c r="E2922" i="26"/>
  <c r="C2922" i="26"/>
  <c r="E2921" i="26"/>
  <c r="C2921" i="26"/>
  <c r="E2920" i="26"/>
  <c r="C2920" i="26"/>
  <c r="E2919" i="26"/>
  <c r="C2919" i="26"/>
  <c r="E2918" i="26"/>
  <c r="C2918" i="26"/>
  <c r="E2917" i="26"/>
  <c r="C2917" i="26"/>
  <c r="E2916" i="26"/>
  <c r="C2916" i="26"/>
  <c r="E2915" i="26"/>
  <c r="C2915" i="26"/>
  <c r="E2914" i="26"/>
  <c r="C2914" i="26"/>
  <c r="E2913" i="26"/>
  <c r="C2913" i="26"/>
  <c r="E2912" i="26"/>
  <c r="C2912" i="26"/>
  <c r="E2911" i="26"/>
  <c r="C2911" i="26"/>
  <c r="E2910" i="26"/>
  <c r="C2910" i="26"/>
  <c r="E2909" i="26"/>
  <c r="C2909" i="26"/>
  <c r="E2908" i="26"/>
  <c r="C2908" i="26"/>
  <c r="E2907" i="26"/>
  <c r="C2907" i="26"/>
  <c r="E2906" i="26"/>
  <c r="C2906" i="26"/>
  <c r="E2905" i="26"/>
  <c r="C2905" i="26"/>
  <c r="E2904" i="26"/>
  <c r="C2904" i="26"/>
  <c r="E2903" i="26"/>
  <c r="C2903" i="26"/>
  <c r="E2902" i="26"/>
  <c r="C2902" i="26"/>
  <c r="E2901" i="26"/>
  <c r="C2901" i="26"/>
  <c r="E2900" i="26"/>
  <c r="C2900" i="26"/>
  <c r="E2899" i="26"/>
  <c r="C2899" i="26"/>
  <c r="E2898" i="26"/>
  <c r="C2898" i="26"/>
  <c r="E2897" i="26"/>
  <c r="C2897" i="26"/>
  <c r="E2896" i="26"/>
  <c r="C2896" i="26"/>
  <c r="E2895" i="26"/>
  <c r="C2895" i="26"/>
  <c r="E2894" i="26"/>
  <c r="C2894" i="26"/>
  <c r="E2893" i="26"/>
  <c r="C2893" i="26"/>
  <c r="E2892" i="26"/>
  <c r="C2892" i="26"/>
  <c r="E2891" i="26"/>
  <c r="C2891" i="26"/>
  <c r="E2890" i="26"/>
  <c r="C2890" i="26"/>
  <c r="E2889" i="26"/>
  <c r="C2889" i="26"/>
  <c r="E2888" i="26"/>
  <c r="C2888" i="26"/>
  <c r="E2887" i="26"/>
  <c r="C2887" i="26"/>
  <c r="E2886" i="26"/>
  <c r="C2886" i="26"/>
  <c r="E2885" i="26"/>
  <c r="C2885" i="26"/>
  <c r="E2884" i="26"/>
  <c r="C2884" i="26"/>
  <c r="E2883" i="26"/>
  <c r="C2883" i="26"/>
  <c r="E2882" i="26"/>
  <c r="C2882" i="26"/>
  <c r="E2881" i="26"/>
  <c r="C2881" i="26"/>
  <c r="E2880" i="26"/>
  <c r="C2880" i="26"/>
  <c r="E2879" i="26"/>
  <c r="C2879" i="26"/>
  <c r="E2878" i="26"/>
  <c r="C2878" i="26"/>
  <c r="E2877" i="26"/>
  <c r="C2877" i="26"/>
  <c r="E2876" i="26"/>
  <c r="C2876" i="26"/>
  <c r="E2875" i="26"/>
  <c r="C2875" i="26"/>
  <c r="E2874" i="26"/>
  <c r="C2874" i="26"/>
  <c r="E2873" i="26"/>
  <c r="C2873" i="26"/>
  <c r="E2872" i="26"/>
  <c r="C2872" i="26"/>
  <c r="E2871" i="26"/>
  <c r="C2871" i="26"/>
  <c r="E2870" i="26"/>
  <c r="C2870" i="26"/>
  <c r="E2869" i="26"/>
  <c r="C2869" i="26"/>
  <c r="E2868" i="26"/>
  <c r="C2868" i="26"/>
  <c r="E2867" i="26"/>
  <c r="C2867" i="26"/>
  <c r="E2866" i="26"/>
  <c r="C2866" i="26"/>
  <c r="E2865" i="26"/>
  <c r="C2865" i="26"/>
  <c r="E2864" i="26"/>
  <c r="C2864" i="26"/>
  <c r="E2863" i="26"/>
  <c r="C2863" i="26"/>
  <c r="E2862" i="26"/>
  <c r="C2862" i="26"/>
  <c r="E2861" i="26"/>
  <c r="C2861" i="26"/>
  <c r="E2860" i="26"/>
  <c r="C2860" i="26"/>
  <c r="E2859" i="26"/>
  <c r="C2859" i="26"/>
  <c r="E2858" i="26"/>
  <c r="C2858" i="26"/>
  <c r="E2857" i="26"/>
  <c r="C2857" i="26"/>
  <c r="E2856" i="26"/>
  <c r="C2856" i="26"/>
  <c r="E2855" i="26"/>
  <c r="C2855" i="26"/>
  <c r="E2854" i="26"/>
  <c r="C2854" i="26"/>
  <c r="E2853" i="26"/>
  <c r="C2853" i="26"/>
  <c r="E2852" i="26"/>
  <c r="C2852" i="26"/>
  <c r="E2851" i="26"/>
  <c r="C2851" i="26"/>
  <c r="E2850" i="26"/>
  <c r="C2850" i="26"/>
  <c r="E2849" i="26"/>
  <c r="C2849" i="26"/>
  <c r="E2848" i="26"/>
  <c r="C2848" i="26"/>
  <c r="E2847" i="26"/>
  <c r="C2847" i="26"/>
  <c r="E2846" i="26"/>
  <c r="C2846" i="26"/>
  <c r="E2845" i="26"/>
  <c r="C2845" i="26"/>
  <c r="E2844" i="26"/>
  <c r="C2844" i="26"/>
  <c r="E2843" i="26"/>
  <c r="C2843" i="26"/>
  <c r="E2842" i="26"/>
  <c r="C2842" i="26"/>
  <c r="E2841" i="26"/>
  <c r="C2841" i="26"/>
  <c r="E2840" i="26"/>
  <c r="C2840" i="26"/>
  <c r="E2839" i="26"/>
  <c r="C2839" i="26"/>
  <c r="E2838" i="26"/>
  <c r="C2838" i="26"/>
  <c r="E2837" i="26"/>
  <c r="C2837" i="26"/>
  <c r="E2836" i="26"/>
  <c r="C2836" i="26"/>
  <c r="E2835" i="26"/>
  <c r="C2835" i="26"/>
  <c r="E2834" i="26"/>
  <c r="C2834" i="26"/>
  <c r="E2833" i="26"/>
  <c r="C2833" i="26"/>
  <c r="E2832" i="26"/>
  <c r="C2832" i="26"/>
  <c r="E2831" i="26"/>
  <c r="C2831" i="26"/>
  <c r="E2830" i="26"/>
  <c r="C2830" i="26"/>
  <c r="E2829" i="26"/>
  <c r="C2829" i="26"/>
  <c r="E2828" i="26"/>
  <c r="C2828" i="26"/>
  <c r="E2827" i="26"/>
  <c r="C2827" i="26"/>
  <c r="E2826" i="26"/>
  <c r="C2826" i="26"/>
  <c r="E2825" i="26"/>
  <c r="C2825" i="26"/>
  <c r="E2824" i="26"/>
  <c r="C2824" i="26"/>
  <c r="E2823" i="26"/>
  <c r="C2823" i="26"/>
  <c r="E2822" i="26"/>
  <c r="C2822" i="26"/>
  <c r="E2821" i="26"/>
  <c r="C2821" i="26"/>
  <c r="E2820" i="26"/>
  <c r="C2820" i="26"/>
  <c r="E2819" i="26"/>
  <c r="C2819" i="26"/>
  <c r="E2818" i="26"/>
  <c r="C2818" i="26"/>
  <c r="E2817" i="26"/>
  <c r="C2817" i="26"/>
  <c r="E2816" i="26"/>
  <c r="C2816" i="26"/>
  <c r="E2815" i="26"/>
  <c r="C2815" i="26"/>
  <c r="E2814" i="26"/>
  <c r="C2814" i="26"/>
  <c r="E2813" i="26"/>
  <c r="C2813" i="26"/>
  <c r="E2812" i="26"/>
  <c r="C2812" i="26"/>
  <c r="E2811" i="26"/>
  <c r="C2811" i="26"/>
  <c r="E2810" i="26"/>
  <c r="C2810" i="26"/>
  <c r="E2809" i="26"/>
  <c r="C2809" i="26"/>
  <c r="E2808" i="26"/>
  <c r="C2808" i="26"/>
  <c r="E2807" i="26"/>
  <c r="C2807" i="26"/>
  <c r="E2806" i="26"/>
  <c r="C2806" i="26"/>
  <c r="E2805" i="26"/>
  <c r="C2805" i="26"/>
  <c r="E2804" i="26"/>
  <c r="C2804" i="26"/>
  <c r="E2803" i="26"/>
  <c r="C2803" i="26"/>
  <c r="E2802" i="26"/>
  <c r="C2802" i="26"/>
  <c r="E2801" i="26"/>
  <c r="C2801" i="26"/>
  <c r="E2800" i="26"/>
  <c r="C2800" i="26"/>
  <c r="E2799" i="26"/>
  <c r="C2799" i="26"/>
  <c r="E2798" i="26"/>
  <c r="C2798" i="26"/>
  <c r="E2797" i="26"/>
  <c r="C2797" i="26"/>
  <c r="E2796" i="26"/>
  <c r="C2796" i="26"/>
  <c r="E2795" i="26"/>
  <c r="C2795" i="26"/>
  <c r="E2793" i="26"/>
  <c r="C2793" i="26"/>
  <c r="E2792" i="26"/>
  <c r="C2792" i="26"/>
  <c r="E2791" i="26"/>
  <c r="C2791" i="26"/>
  <c r="E2790" i="26"/>
  <c r="C2790" i="26"/>
  <c r="E2789" i="26"/>
  <c r="C2789" i="26"/>
  <c r="E2788" i="26"/>
  <c r="C2788" i="26"/>
  <c r="E2787" i="26"/>
  <c r="C2787" i="26"/>
  <c r="E2786" i="26"/>
  <c r="C2786" i="26"/>
  <c r="E2785" i="26"/>
  <c r="C2785" i="26"/>
  <c r="E2784" i="26"/>
  <c r="C2784" i="26"/>
  <c r="E2783" i="26"/>
  <c r="C2783" i="26"/>
  <c r="E2782" i="26"/>
  <c r="C2782" i="26"/>
  <c r="E2781" i="26"/>
  <c r="C2781" i="26"/>
  <c r="E2780" i="26"/>
  <c r="C2780" i="26"/>
  <c r="E2779" i="26"/>
  <c r="C2779" i="26"/>
  <c r="E2778" i="26"/>
  <c r="C2778" i="26"/>
  <c r="E2777" i="26"/>
  <c r="C2777" i="26"/>
  <c r="E2776" i="26"/>
  <c r="C2776" i="26"/>
  <c r="E2775" i="26"/>
  <c r="C2775" i="26"/>
  <c r="E2774" i="26"/>
  <c r="C2774" i="26"/>
  <c r="E2773" i="26"/>
  <c r="C2773" i="26"/>
  <c r="E2772" i="26"/>
  <c r="C2772" i="26"/>
  <c r="E2771" i="26"/>
  <c r="C2771" i="26"/>
  <c r="E2770" i="26"/>
  <c r="C2770" i="26"/>
  <c r="E2769" i="26"/>
  <c r="C2769" i="26"/>
  <c r="E2768" i="26"/>
  <c r="C2768" i="26"/>
  <c r="E2767" i="26"/>
  <c r="C2767" i="26"/>
  <c r="E2766" i="26"/>
  <c r="C2766" i="26"/>
  <c r="E2765" i="26"/>
  <c r="C2765" i="26"/>
  <c r="E2764" i="26"/>
  <c r="C2764" i="26"/>
  <c r="E2763" i="26"/>
  <c r="C2763" i="26"/>
  <c r="E2762" i="26"/>
  <c r="C2762" i="26"/>
  <c r="E2761" i="26"/>
  <c r="C2761" i="26"/>
  <c r="E2760" i="26"/>
  <c r="C2760" i="26"/>
  <c r="E2759" i="26"/>
  <c r="C2759" i="26"/>
  <c r="E2758" i="26"/>
  <c r="C2758" i="26"/>
  <c r="E2757" i="26"/>
  <c r="C2757" i="26"/>
  <c r="E2756" i="26"/>
  <c r="C2756" i="26"/>
  <c r="E2755" i="26"/>
  <c r="C2755" i="26"/>
  <c r="E2754" i="26"/>
  <c r="C2754" i="26"/>
  <c r="E2753" i="26"/>
  <c r="C2753" i="26"/>
  <c r="E2752" i="26"/>
  <c r="C2752" i="26"/>
  <c r="E2751" i="26"/>
  <c r="C2751" i="26"/>
  <c r="E2750" i="26"/>
  <c r="C2750" i="26"/>
  <c r="E2749" i="26"/>
  <c r="C2749" i="26"/>
  <c r="E2748" i="26"/>
  <c r="C2748" i="26"/>
  <c r="E2747" i="26"/>
  <c r="C2747" i="26"/>
  <c r="E2746" i="26"/>
  <c r="C2746" i="26"/>
  <c r="E2745" i="26"/>
  <c r="C2745" i="26"/>
  <c r="E2744" i="26"/>
  <c r="C2744" i="26"/>
  <c r="E2743" i="26"/>
  <c r="C2743" i="26"/>
  <c r="E2742" i="26"/>
  <c r="C2742" i="26"/>
  <c r="E2741" i="26"/>
  <c r="C2741" i="26"/>
  <c r="E2740" i="26"/>
  <c r="C2740" i="26"/>
  <c r="E2739" i="26"/>
  <c r="C2739" i="26"/>
  <c r="E2738" i="26"/>
  <c r="C2738" i="26"/>
  <c r="E2737" i="26"/>
  <c r="C2737" i="26"/>
  <c r="E2736" i="26"/>
  <c r="C2736" i="26"/>
  <c r="E2735" i="26"/>
  <c r="C2735" i="26"/>
  <c r="E2734" i="26"/>
  <c r="C2734" i="26"/>
  <c r="E2733" i="26"/>
  <c r="C2733" i="26"/>
  <c r="E2732" i="26"/>
  <c r="C2732" i="26"/>
  <c r="E2731" i="26"/>
  <c r="C2731" i="26"/>
  <c r="E2730" i="26"/>
  <c r="C2730" i="26"/>
  <c r="E2729" i="26"/>
  <c r="C2729" i="26"/>
  <c r="E2728" i="26"/>
  <c r="C2728" i="26"/>
  <c r="E2727" i="26"/>
  <c r="C2727" i="26"/>
  <c r="E2726" i="26"/>
  <c r="C2726" i="26"/>
  <c r="E2725" i="26"/>
  <c r="C2725" i="26"/>
  <c r="E2724" i="26"/>
  <c r="C2724" i="26"/>
  <c r="E2723" i="26"/>
  <c r="C2723" i="26"/>
  <c r="E2722" i="26"/>
  <c r="C2722" i="26"/>
  <c r="E2721" i="26"/>
  <c r="C2721" i="26"/>
  <c r="E2720" i="26"/>
  <c r="C2720" i="26"/>
  <c r="E2719" i="26"/>
  <c r="C2719" i="26"/>
  <c r="E2718" i="26"/>
  <c r="C2718" i="26"/>
  <c r="E2717" i="26"/>
  <c r="C2717" i="26"/>
  <c r="E2716" i="26"/>
  <c r="C2716" i="26"/>
  <c r="E2715" i="26"/>
  <c r="C2715" i="26"/>
  <c r="E2714" i="26"/>
  <c r="C2714" i="26"/>
  <c r="E2713" i="26"/>
  <c r="C2713" i="26"/>
  <c r="E2712" i="26"/>
  <c r="C2712" i="26"/>
  <c r="E2711" i="26"/>
  <c r="C2711" i="26"/>
  <c r="E2710" i="26"/>
  <c r="C2710" i="26"/>
  <c r="E2709" i="26"/>
  <c r="C2709" i="26"/>
  <c r="E2708" i="26"/>
  <c r="C2708" i="26"/>
  <c r="E2707" i="26"/>
  <c r="C2707" i="26"/>
  <c r="E2706" i="26"/>
  <c r="C2706" i="26"/>
  <c r="E2705" i="26"/>
  <c r="C2705" i="26"/>
  <c r="E2704" i="26"/>
  <c r="C2704" i="26"/>
  <c r="E2703" i="26"/>
  <c r="C2703" i="26"/>
  <c r="E2702" i="26"/>
  <c r="C2702" i="26"/>
  <c r="E2701" i="26"/>
  <c r="C2701" i="26"/>
  <c r="E2700" i="26"/>
  <c r="C2700" i="26"/>
  <c r="E2699" i="26"/>
  <c r="C2699" i="26"/>
  <c r="E2698" i="26"/>
  <c r="C2698" i="26"/>
  <c r="E2697" i="26"/>
  <c r="C2697" i="26"/>
  <c r="E2696" i="26"/>
  <c r="C2696" i="26"/>
  <c r="E2695" i="26"/>
  <c r="C2695" i="26"/>
  <c r="E2694" i="26"/>
  <c r="C2694" i="26"/>
  <c r="E2693" i="26"/>
  <c r="C2693" i="26"/>
  <c r="E2692" i="26"/>
  <c r="C2692" i="26"/>
  <c r="E2691" i="26"/>
  <c r="C2691" i="26"/>
  <c r="E2690" i="26"/>
  <c r="C2690" i="26"/>
  <c r="E2689" i="26"/>
  <c r="C2689" i="26"/>
  <c r="E2688" i="26"/>
  <c r="C2688" i="26"/>
  <c r="E2687" i="26"/>
  <c r="C2687" i="26"/>
  <c r="E2686" i="26"/>
  <c r="C2686" i="26"/>
  <c r="E2685" i="26"/>
  <c r="C2685" i="26"/>
  <c r="E2684" i="26"/>
  <c r="C2684" i="26"/>
  <c r="E2683" i="26"/>
  <c r="C2683" i="26"/>
  <c r="E2682" i="26"/>
  <c r="C2682" i="26"/>
  <c r="E2681" i="26"/>
  <c r="C2681" i="26"/>
  <c r="E2680" i="26"/>
  <c r="C2680" i="26"/>
  <c r="E2679" i="26"/>
  <c r="C2679" i="26"/>
  <c r="E2678" i="26"/>
  <c r="C2678" i="26"/>
  <c r="E2677" i="26"/>
  <c r="C2677" i="26"/>
  <c r="E2676" i="26"/>
  <c r="C2676" i="26"/>
  <c r="E2675" i="26"/>
  <c r="C2675" i="26"/>
  <c r="E2674" i="26"/>
  <c r="C2674" i="26"/>
  <c r="E2673" i="26"/>
  <c r="C2673" i="26"/>
  <c r="E2672" i="26"/>
  <c r="C2672" i="26"/>
  <c r="E2671" i="26"/>
  <c r="C2671" i="26"/>
  <c r="E2670" i="26"/>
  <c r="C2670" i="26"/>
  <c r="E2669" i="26"/>
  <c r="C2669" i="26"/>
  <c r="E2668" i="26"/>
  <c r="C2668" i="26"/>
  <c r="E2667" i="26"/>
  <c r="C2667" i="26"/>
  <c r="E2666" i="26"/>
  <c r="C2666" i="26"/>
  <c r="E2665" i="26"/>
  <c r="C2665" i="26"/>
  <c r="E2664" i="26"/>
  <c r="C2664" i="26"/>
  <c r="E2663" i="26"/>
  <c r="C2663" i="26"/>
  <c r="E2662" i="26"/>
  <c r="C2662" i="26"/>
  <c r="E2661" i="26"/>
  <c r="C2661" i="26"/>
  <c r="E2660" i="26"/>
  <c r="C2660" i="26"/>
  <c r="E2659" i="26"/>
  <c r="C2659" i="26"/>
  <c r="E2658" i="26"/>
  <c r="C2658" i="26"/>
  <c r="E2657" i="26"/>
  <c r="C2657" i="26"/>
  <c r="E2656" i="26"/>
  <c r="C2656" i="26"/>
  <c r="E2655" i="26"/>
  <c r="C2655" i="26"/>
  <c r="E2654" i="26"/>
  <c r="C2654" i="26"/>
  <c r="E2653" i="26"/>
  <c r="C2653" i="26"/>
  <c r="E2652" i="26"/>
  <c r="C2652" i="26"/>
  <c r="E2651" i="26"/>
  <c r="C2651" i="26"/>
  <c r="E2650" i="26"/>
  <c r="C2650" i="26"/>
  <c r="E2649" i="26"/>
  <c r="C2649" i="26"/>
  <c r="E2648" i="26"/>
  <c r="C2648" i="26"/>
  <c r="E2647" i="26"/>
  <c r="C2647" i="26"/>
  <c r="E2646" i="26"/>
  <c r="C2646" i="26"/>
  <c r="E2645" i="26"/>
  <c r="C2645" i="26"/>
  <c r="E2644" i="26"/>
  <c r="C2644" i="26"/>
  <c r="E2643" i="26"/>
  <c r="C2643" i="26"/>
  <c r="E2642" i="26"/>
  <c r="C2642" i="26"/>
  <c r="E2641" i="26"/>
  <c r="C2641" i="26"/>
  <c r="E2640" i="26"/>
  <c r="C2640" i="26"/>
  <c r="E2639" i="26"/>
  <c r="C2639" i="26"/>
  <c r="E2638" i="26"/>
  <c r="C2638" i="26"/>
  <c r="E2637" i="26"/>
  <c r="C2637" i="26"/>
  <c r="E2636" i="26"/>
  <c r="C2636" i="26"/>
  <c r="E2635" i="26"/>
  <c r="C2635" i="26"/>
  <c r="E2634" i="26"/>
  <c r="C2634" i="26"/>
  <c r="E2633" i="26"/>
  <c r="C2633" i="26"/>
  <c r="E2632" i="26"/>
  <c r="C2632" i="26"/>
  <c r="E2631" i="26"/>
  <c r="C2631" i="26"/>
  <c r="E2630" i="26"/>
  <c r="C2630" i="26"/>
  <c r="E2629" i="26"/>
  <c r="C2629" i="26"/>
  <c r="E2628" i="26"/>
  <c r="C2628" i="26"/>
  <c r="E2627" i="26"/>
  <c r="C2627" i="26"/>
  <c r="E2626" i="26"/>
  <c r="C2626" i="26"/>
  <c r="E2625" i="26"/>
  <c r="C2625" i="26"/>
  <c r="E2624" i="26"/>
  <c r="C2624" i="26"/>
  <c r="E2623" i="26"/>
  <c r="C2623" i="26"/>
  <c r="E2622" i="26"/>
  <c r="C2622" i="26"/>
  <c r="E2621" i="26"/>
  <c r="C2621" i="26"/>
  <c r="E2620" i="26"/>
  <c r="C2620" i="26"/>
  <c r="E2619" i="26"/>
  <c r="C2619" i="26"/>
  <c r="E2618" i="26"/>
  <c r="C2618" i="26"/>
  <c r="E2617" i="26"/>
  <c r="C2617" i="26"/>
  <c r="E2616" i="26"/>
  <c r="C2616" i="26"/>
  <c r="E2615" i="26"/>
  <c r="C2615" i="26"/>
  <c r="E2614" i="26"/>
  <c r="C2614" i="26"/>
  <c r="E2613" i="26"/>
  <c r="C2613" i="26"/>
  <c r="E2612" i="26"/>
  <c r="C2612" i="26"/>
  <c r="E2611" i="26"/>
  <c r="C2611" i="26"/>
  <c r="E2610" i="26"/>
  <c r="C2610" i="26"/>
  <c r="E2609" i="26"/>
  <c r="C2609" i="26"/>
  <c r="E2608" i="26"/>
  <c r="C2608" i="26"/>
  <c r="E2607" i="26"/>
  <c r="C2607" i="26"/>
  <c r="E2606" i="26"/>
  <c r="C2606" i="26"/>
  <c r="E2605" i="26"/>
  <c r="C2605" i="26"/>
  <c r="E2604" i="26"/>
  <c r="C2604" i="26"/>
  <c r="E2603" i="26"/>
  <c r="C2603" i="26"/>
  <c r="E2602" i="26"/>
  <c r="C2602" i="26"/>
  <c r="E2601" i="26"/>
  <c r="C2601" i="26"/>
  <c r="E2600" i="26"/>
  <c r="C2600" i="26"/>
  <c r="E2599" i="26"/>
  <c r="C2599" i="26"/>
  <c r="E2598" i="26"/>
  <c r="C2598" i="26"/>
  <c r="E2597" i="26"/>
  <c r="C2597" i="26"/>
  <c r="E2596" i="26"/>
  <c r="C2596" i="26"/>
  <c r="E2595" i="26"/>
  <c r="C2595" i="26"/>
  <c r="E2594" i="26"/>
  <c r="C2594" i="26"/>
  <c r="E2593" i="26"/>
  <c r="C2593" i="26"/>
  <c r="E2592" i="26"/>
  <c r="C2592" i="26"/>
  <c r="E2591" i="26"/>
  <c r="C2591" i="26"/>
  <c r="E2590" i="26"/>
  <c r="C2590" i="26"/>
  <c r="E2589" i="26"/>
  <c r="C2589" i="26"/>
  <c r="E2588" i="26"/>
  <c r="C2588" i="26"/>
  <c r="E2587" i="26"/>
  <c r="C2587" i="26"/>
  <c r="E2586" i="26"/>
  <c r="C2586" i="26"/>
  <c r="E2585" i="26"/>
  <c r="C2585" i="26"/>
  <c r="E2584" i="26"/>
  <c r="C2584" i="26"/>
  <c r="E2583" i="26"/>
  <c r="C2583" i="26"/>
  <c r="E2582" i="26"/>
  <c r="C2582" i="26"/>
  <c r="E2581" i="26"/>
  <c r="C2581" i="26"/>
  <c r="E2580" i="26"/>
  <c r="C2580" i="26"/>
  <c r="E2579" i="26"/>
  <c r="C2579" i="26"/>
  <c r="E2578" i="26"/>
  <c r="C2578" i="26"/>
  <c r="E2577" i="26"/>
  <c r="C2577" i="26"/>
  <c r="E2576" i="26"/>
  <c r="C2576" i="26"/>
  <c r="E2575" i="26"/>
  <c r="C2575" i="26"/>
  <c r="E2574" i="26"/>
  <c r="C2574" i="26"/>
  <c r="E2573" i="26"/>
  <c r="C2573" i="26"/>
  <c r="E2572" i="26"/>
  <c r="C2572" i="26"/>
  <c r="E2571" i="26"/>
  <c r="C2571" i="26"/>
  <c r="E2570" i="26"/>
  <c r="C2570" i="26"/>
  <c r="E2569" i="26"/>
  <c r="C2569" i="26"/>
  <c r="E2568" i="26"/>
  <c r="C2568" i="26"/>
  <c r="E2567" i="26"/>
  <c r="C2567" i="26"/>
  <c r="E2566" i="26"/>
  <c r="C2566" i="26"/>
  <c r="E2565" i="26"/>
  <c r="C2565" i="26"/>
  <c r="E2564" i="26"/>
  <c r="C2564" i="26"/>
  <c r="E2563" i="26"/>
  <c r="C2563" i="26"/>
  <c r="E2562" i="26"/>
  <c r="C2562" i="26"/>
  <c r="E2561" i="26"/>
  <c r="C2561" i="26"/>
  <c r="E2560" i="26"/>
  <c r="C2560" i="26"/>
  <c r="E2559" i="26"/>
  <c r="C2559" i="26"/>
  <c r="E2558" i="26"/>
  <c r="C2558" i="26"/>
  <c r="E2557" i="26"/>
  <c r="C2557" i="26"/>
  <c r="E2556" i="26"/>
  <c r="C2556" i="26"/>
  <c r="E2555" i="26"/>
  <c r="C2555" i="26"/>
  <c r="E2554" i="26"/>
  <c r="C2554" i="26"/>
  <c r="E2553" i="26"/>
  <c r="C2553" i="26"/>
  <c r="E2552" i="26"/>
  <c r="C2552" i="26"/>
  <c r="E2551" i="26"/>
  <c r="C2551" i="26"/>
  <c r="E2550" i="26"/>
  <c r="C2550" i="26"/>
  <c r="E2549" i="26"/>
  <c r="C2549" i="26"/>
  <c r="E2548" i="26"/>
  <c r="C2548" i="26"/>
  <c r="E2547" i="26"/>
  <c r="C2547" i="26"/>
  <c r="E2546" i="26"/>
  <c r="C2546" i="26"/>
  <c r="E2545" i="26"/>
  <c r="C2545" i="26"/>
  <c r="E2544" i="26"/>
  <c r="C2544" i="26"/>
  <c r="E2543" i="26"/>
  <c r="C2543" i="26"/>
  <c r="E2542" i="26"/>
  <c r="C2542" i="26"/>
  <c r="E2541" i="26"/>
  <c r="C2541" i="26"/>
  <c r="E2540" i="26"/>
  <c r="C2540" i="26"/>
  <c r="E2539" i="26"/>
  <c r="C2539" i="26"/>
  <c r="E2538" i="26"/>
  <c r="C2538" i="26"/>
  <c r="E2537" i="26"/>
  <c r="C2537" i="26"/>
  <c r="E2536" i="26"/>
  <c r="C2536" i="26"/>
  <c r="E2535" i="26"/>
  <c r="C2535" i="26"/>
  <c r="E2534" i="26"/>
  <c r="C2534" i="26"/>
  <c r="E2533" i="26"/>
  <c r="C2533" i="26"/>
  <c r="E2532" i="26"/>
  <c r="C2532" i="26"/>
  <c r="E2531" i="26"/>
  <c r="C2531" i="26"/>
  <c r="E2530" i="26"/>
  <c r="C2530" i="26"/>
  <c r="E2529" i="26"/>
  <c r="C2529" i="26"/>
  <c r="E2528" i="26"/>
  <c r="C2528" i="26"/>
  <c r="E2527" i="26"/>
  <c r="C2527" i="26"/>
  <c r="E2526" i="26"/>
  <c r="C2526" i="26"/>
  <c r="E2525" i="26"/>
  <c r="C2525" i="26"/>
  <c r="E2524" i="26"/>
  <c r="C2524" i="26"/>
  <c r="E2523" i="26"/>
  <c r="C2523" i="26"/>
  <c r="E2522" i="26"/>
  <c r="C2522" i="26"/>
  <c r="E2521" i="26"/>
  <c r="C2521" i="26"/>
  <c r="E2520" i="26"/>
  <c r="C2520" i="26"/>
  <c r="E2519" i="26"/>
  <c r="C2519" i="26"/>
  <c r="E2518" i="26"/>
  <c r="C2518" i="26"/>
  <c r="E2517" i="26"/>
  <c r="C2517" i="26"/>
  <c r="E2516" i="26"/>
  <c r="C2516" i="26"/>
  <c r="E2515" i="26"/>
  <c r="C2515" i="26"/>
  <c r="E2514" i="26"/>
  <c r="C2514" i="26"/>
  <c r="E2513" i="26"/>
  <c r="C2513" i="26"/>
  <c r="E2512" i="26"/>
  <c r="C2512" i="26"/>
  <c r="E2511" i="26"/>
  <c r="C2511" i="26"/>
  <c r="E2510" i="26"/>
  <c r="C2510" i="26"/>
  <c r="E2509" i="26"/>
  <c r="C2509" i="26"/>
  <c r="E2508" i="26"/>
  <c r="C2508" i="26"/>
  <c r="E2507" i="26"/>
  <c r="C2507" i="26"/>
  <c r="E2506" i="26"/>
  <c r="C2506" i="26"/>
  <c r="E2505" i="26"/>
  <c r="C2505" i="26"/>
  <c r="E2504" i="26"/>
  <c r="C2504" i="26"/>
  <c r="E2503" i="26"/>
  <c r="C2503" i="26"/>
  <c r="E2502" i="26"/>
  <c r="C2502" i="26"/>
  <c r="E2501" i="26"/>
  <c r="C2501" i="26"/>
  <c r="E2500" i="26"/>
  <c r="C2500" i="26"/>
  <c r="E2499" i="26"/>
  <c r="C2499" i="26"/>
  <c r="E2498" i="26"/>
  <c r="C2498" i="26"/>
  <c r="E2497" i="26"/>
  <c r="C2497" i="26"/>
  <c r="E2496" i="26"/>
  <c r="C2496" i="26"/>
  <c r="E2495" i="26"/>
  <c r="C2495" i="26"/>
  <c r="E2494" i="26"/>
  <c r="C2494" i="26"/>
  <c r="E2493" i="26"/>
  <c r="C2493" i="26"/>
  <c r="E2492" i="26"/>
  <c r="C2492" i="26"/>
  <c r="E2491" i="26"/>
  <c r="C2491" i="26"/>
  <c r="E2490" i="26"/>
  <c r="C2490" i="26"/>
  <c r="E2489" i="26"/>
  <c r="C2489" i="26"/>
  <c r="E2488" i="26"/>
  <c r="C2488" i="26"/>
  <c r="E2487" i="26"/>
  <c r="C2487" i="26"/>
  <c r="E2486" i="26"/>
  <c r="C2486" i="26"/>
  <c r="E2485" i="26"/>
  <c r="C2485" i="26"/>
  <c r="E2484" i="26"/>
  <c r="C2484" i="26"/>
  <c r="E2483" i="26"/>
  <c r="C2483" i="26"/>
  <c r="E2482" i="26"/>
  <c r="C2482" i="26"/>
  <c r="E2481" i="26"/>
  <c r="C2481" i="26"/>
  <c r="E2480" i="26"/>
  <c r="C2480" i="26"/>
  <c r="E2479" i="26"/>
  <c r="C2479" i="26"/>
  <c r="E2478" i="26"/>
  <c r="C2478" i="26"/>
  <c r="E2477" i="26"/>
  <c r="C2477" i="26"/>
  <c r="E2476" i="26"/>
  <c r="C2476" i="26"/>
  <c r="E2475" i="26"/>
  <c r="C2475" i="26"/>
  <c r="E2474" i="26"/>
  <c r="C2474" i="26"/>
  <c r="E2473" i="26"/>
  <c r="C2473" i="26"/>
  <c r="E2472" i="26"/>
  <c r="C2472" i="26"/>
  <c r="E2471" i="26"/>
  <c r="C2471" i="26"/>
  <c r="E2470" i="26"/>
  <c r="C2470" i="26"/>
  <c r="E2469" i="26"/>
  <c r="C2469" i="26"/>
  <c r="E2468" i="26"/>
  <c r="C2468" i="26"/>
  <c r="E2467" i="26"/>
  <c r="C2467" i="26"/>
  <c r="E2466" i="26"/>
  <c r="C2466" i="26"/>
  <c r="E2465" i="26"/>
  <c r="C2465" i="26"/>
  <c r="E2464" i="26"/>
  <c r="C2464" i="26"/>
  <c r="E2463" i="26"/>
  <c r="C2463" i="26"/>
  <c r="E2462" i="26"/>
  <c r="C2462" i="26"/>
  <c r="E2461" i="26"/>
  <c r="C2461" i="26"/>
  <c r="E2460" i="26"/>
  <c r="C2460" i="26"/>
  <c r="E2459" i="26"/>
  <c r="C2459" i="26"/>
  <c r="E2458" i="26"/>
  <c r="C2458" i="26"/>
  <c r="E2457" i="26"/>
  <c r="C2457" i="26"/>
  <c r="E2456" i="26"/>
  <c r="C2456" i="26"/>
  <c r="E2455" i="26"/>
  <c r="C2455" i="26"/>
  <c r="E2454" i="26"/>
  <c r="C2454" i="26"/>
  <c r="E2453" i="26"/>
  <c r="C2453" i="26"/>
  <c r="E2452" i="26"/>
  <c r="C2452" i="26"/>
  <c r="E2451" i="26"/>
  <c r="C2451" i="26"/>
  <c r="E2450" i="26"/>
  <c r="C2450" i="26"/>
  <c r="E2449" i="26"/>
  <c r="C2449" i="26"/>
  <c r="E2448" i="26"/>
  <c r="C2448" i="26"/>
  <c r="E2447" i="26"/>
  <c r="C2447" i="26"/>
  <c r="E2446" i="26"/>
  <c r="C2446" i="26"/>
  <c r="E2445" i="26"/>
  <c r="C2445" i="26"/>
  <c r="E2444" i="26"/>
  <c r="C2444" i="26"/>
  <c r="E2443" i="26"/>
  <c r="C2443" i="26"/>
  <c r="E2442" i="26"/>
  <c r="C2442" i="26"/>
  <c r="E2441" i="26"/>
  <c r="C2441" i="26"/>
  <c r="E2440" i="26"/>
  <c r="C2440" i="26"/>
  <c r="E2439" i="26"/>
  <c r="C2439" i="26"/>
  <c r="E2438" i="26"/>
  <c r="C2438" i="26"/>
  <c r="E2437" i="26"/>
  <c r="C2437" i="26"/>
  <c r="E2436" i="26"/>
  <c r="C2436" i="26"/>
  <c r="E2435" i="26"/>
  <c r="C2435" i="26"/>
  <c r="E2434" i="26"/>
  <c r="C2434" i="26"/>
  <c r="E2433" i="26"/>
  <c r="C2433" i="26"/>
  <c r="E2432" i="26"/>
  <c r="C2432" i="26"/>
  <c r="E2431" i="26"/>
  <c r="C2431" i="26"/>
  <c r="E2430" i="26"/>
  <c r="C2430" i="26"/>
  <c r="E2429" i="26"/>
  <c r="C2429" i="26"/>
  <c r="E2428" i="26"/>
  <c r="C2428" i="26"/>
  <c r="E2427" i="26"/>
  <c r="C2427" i="26"/>
  <c r="E2426" i="26"/>
  <c r="C2426" i="26"/>
  <c r="E2425" i="26"/>
  <c r="C2425" i="26"/>
  <c r="E2424" i="26"/>
  <c r="C2424" i="26"/>
  <c r="E2423" i="26"/>
  <c r="C2423" i="26"/>
  <c r="E2422" i="26"/>
  <c r="C2422" i="26"/>
  <c r="E2421" i="26"/>
  <c r="C2421" i="26"/>
  <c r="E2420" i="26"/>
  <c r="C2420" i="26"/>
  <c r="E2419" i="26"/>
  <c r="C2419" i="26"/>
  <c r="E2418" i="26"/>
  <c r="C2418" i="26"/>
  <c r="E2417" i="26"/>
  <c r="C2417" i="26"/>
  <c r="E2416" i="26"/>
  <c r="C2416" i="26"/>
  <c r="E2415" i="26"/>
  <c r="C2415" i="26"/>
  <c r="E2414" i="26"/>
  <c r="C2414" i="26"/>
  <c r="E2413" i="26"/>
  <c r="C2413" i="26"/>
  <c r="E2412" i="26"/>
  <c r="C2412" i="26"/>
  <c r="E2411" i="26"/>
  <c r="C2411" i="26"/>
  <c r="E2410" i="26"/>
  <c r="C2410" i="26"/>
  <c r="E2409" i="26"/>
  <c r="C2409" i="26"/>
  <c r="E2408" i="26"/>
  <c r="C2408" i="26"/>
  <c r="E2407" i="26"/>
  <c r="C2407" i="26"/>
  <c r="E2406" i="26"/>
  <c r="C2406" i="26"/>
  <c r="E2405" i="26"/>
  <c r="C2405" i="26"/>
  <c r="E2404" i="26"/>
  <c r="C2404" i="26"/>
  <c r="E2403" i="26"/>
  <c r="C2403" i="26"/>
  <c r="E2402" i="26"/>
  <c r="C2402" i="26"/>
  <c r="E2401" i="26"/>
  <c r="C2401" i="26"/>
  <c r="E2400" i="26"/>
  <c r="C2400" i="26"/>
  <c r="E2399" i="26"/>
  <c r="C2399" i="26"/>
  <c r="E2398" i="26"/>
  <c r="C2398" i="26"/>
  <c r="E2397" i="26"/>
  <c r="C2397" i="26"/>
  <c r="E2396" i="26"/>
  <c r="C2396" i="26"/>
  <c r="E2395" i="26"/>
  <c r="C2395" i="26"/>
  <c r="E2394" i="26"/>
  <c r="C2394" i="26"/>
  <c r="E2393" i="26"/>
  <c r="C2393" i="26"/>
  <c r="E2392" i="26"/>
  <c r="C2392" i="26"/>
  <c r="E2391" i="26"/>
  <c r="C2391" i="26"/>
  <c r="E2390" i="26"/>
  <c r="C2390" i="26"/>
  <c r="E2389" i="26"/>
  <c r="C2389" i="26"/>
  <c r="E2388" i="26"/>
  <c r="C2388" i="26"/>
  <c r="E2387" i="26"/>
  <c r="C2387" i="26"/>
  <c r="E2386" i="26"/>
  <c r="C2386" i="26"/>
  <c r="E2385" i="26"/>
  <c r="C2385" i="26"/>
  <c r="E2384" i="26"/>
  <c r="C2384" i="26"/>
  <c r="E2383" i="26"/>
  <c r="C2383" i="26"/>
  <c r="E2382" i="26"/>
  <c r="C2382" i="26"/>
  <c r="E2381" i="26"/>
  <c r="C2381" i="26"/>
  <c r="E2380" i="26"/>
  <c r="C2380" i="26"/>
  <c r="E2379" i="26"/>
  <c r="C2379" i="26"/>
  <c r="E2378" i="26"/>
  <c r="C2378" i="26"/>
  <c r="E2377" i="26"/>
  <c r="C2377" i="26"/>
  <c r="E2376" i="26"/>
  <c r="C2376" i="26"/>
  <c r="E2375" i="26"/>
  <c r="C2375" i="26"/>
  <c r="E2374" i="26"/>
  <c r="C2374" i="26"/>
  <c r="E2373" i="26"/>
  <c r="C2373" i="26"/>
  <c r="E2372" i="26"/>
  <c r="C2372" i="26"/>
  <c r="E2371" i="26"/>
  <c r="C2371" i="26"/>
  <c r="E2370" i="26"/>
  <c r="C2370" i="26"/>
  <c r="E2369" i="26"/>
  <c r="C2369" i="26"/>
  <c r="E2368" i="26"/>
  <c r="C2368" i="26"/>
  <c r="E2367" i="26"/>
  <c r="C2367" i="26"/>
  <c r="E2366" i="26"/>
  <c r="C2366" i="26"/>
  <c r="E2365" i="26"/>
  <c r="C2365" i="26"/>
  <c r="E2364" i="26"/>
  <c r="C2364" i="26"/>
  <c r="E2363" i="26"/>
  <c r="C2363" i="26"/>
  <c r="E2362" i="26"/>
  <c r="C2362" i="26"/>
  <c r="E2361" i="26"/>
  <c r="C2361" i="26"/>
  <c r="E2360" i="26"/>
  <c r="C2360" i="26"/>
  <c r="E2359" i="26"/>
  <c r="C2359" i="26"/>
  <c r="E2358" i="26"/>
  <c r="C2358" i="26"/>
  <c r="E2357" i="26"/>
  <c r="C2357" i="26"/>
  <c r="E2356" i="26"/>
  <c r="C2356" i="26"/>
  <c r="E2355" i="26"/>
  <c r="C2355" i="26"/>
  <c r="E2354" i="26"/>
  <c r="C2354" i="26"/>
  <c r="E2353" i="26"/>
  <c r="C2353" i="26"/>
  <c r="E2352" i="26"/>
  <c r="C2352" i="26"/>
  <c r="E2351" i="26"/>
  <c r="C2351" i="26"/>
  <c r="E2350" i="26"/>
  <c r="C2350" i="26"/>
  <c r="E2349" i="26"/>
  <c r="C2349" i="26"/>
  <c r="E2348" i="26"/>
  <c r="C2348" i="26"/>
  <c r="E2347" i="26"/>
  <c r="C2347" i="26"/>
  <c r="E2346" i="26"/>
  <c r="C2346" i="26"/>
  <c r="E2345" i="26"/>
  <c r="C2345" i="26"/>
  <c r="E2344" i="26"/>
  <c r="C2344" i="26"/>
  <c r="E2343" i="26"/>
  <c r="C2343" i="26"/>
  <c r="E2342" i="26"/>
  <c r="C2342" i="26"/>
  <c r="E2341" i="26"/>
  <c r="C2341" i="26"/>
  <c r="E2340" i="26"/>
  <c r="C2340" i="26"/>
  <c r="E2339" i="26"/>
  <c r="C2339" i="26"/>
  <c r="E2338" i="26"/>
  <c r="C2338" i="26"/>
  <c r="E2337" i="26"/>
  <c r="C2337" i="26"/>
  <c r="E2336" i="26"/>
  <c r="C2336" i="26"/>
  <c r="E2335" i="26"/>
  <c r="C2335" i="26"/>
  <c r="E2334" i="26"/>
  <c r="C2334" i="26"/>
  <c r="E2333" i="26"/>
  <c r="C2333" i="26"/>
  <c r="E2332" i="26"/>
  <c r="C2332" i="26"/>
  <c r="E2331" i="26"/>
  <c r="C2331" i="26"/>
  <c r="E2330" i="26"/>
  <c r="C2330" i="26"/>
  <c r="E2329" i="26"/>
  <c r="C2329" i="26"/>
  <c r="E2328" i="26"/>
  <c r="C2328" i="26"/>
  <c r="E2327" i="26"/>
  <c r="C2327" i="26"/>
  <c r="E2326" i="26"/>
  <c r="C2326" i="26"/>
  <c r="E2325" i="26"/>
  <c r="C2325" i="26"/>
  <c r="E2324" i="26"/>
  <c r="C2324" i="26"/>
  <c r="E2323" i="26"/>
  <c r="C2323" i="26"/>
  <c r="E2322" i="26"/>
  <c r="C2322" i="26"/>
  <c r="E2321" i="26"/>
  <c r="C2321" i="26"/>
  <c r="E2320" i="26"/>
  <c r="C2320" i="26"/>
  <c r="E2319" i="26"/>
  <c r="C2319" i="26"/>
  <c r="E2318" i="26"/>
  <c r="C2318" i="26"/>
  <c r="E2317" i="26"/>
  <c r="C2317" i="26"/>
  <c r="E2316" i="26"/>
  <c r="C2316" i="26"/>
  <c r="E2315" i="26"/>
  <c r="C2315" i="26"/>
  <c r="E2314" i="26"/>
  <c r="C2314" i="26"/>
  <c r="E2313" i="26"/>
  <c r="C2313" i="26"/>
  <c r="E2312" i="26"/>
  <c r="C2312" i="26"/>
  <c r="E2311" i="26"/>
  <c r="C2311" i="26"/>
  <c r="E2310" i="26"/>
  <c r="C2310" i="26"/>
  <c r="E2309" i="26"/>
  <c r="C2309" i="26"/>
  <c r="E2308" i="26"/>
  <c r="C2308" i="26"/>
  <c r="E2307" i="26"/>
  <c r="C2307" i="26"/>
  <c r="E2306" i="26"/>
  <c r="C2306" i="26"/>
  <c r="E2305" i="26"/>
  <c r="C2305" i="26"/>
  <c r="E2304" i="26"/>
  <c r="C2304" i="26"/>
  <c r="E2303" i="26"/>
  <c r="C2303" i="26"/>
  <c r="E2302" i="26"/>
  <c r="C2302" i="26"/>
  <c r="E2301" i="26"/>
  <c r="C2301" i="26"/>
  <c r="E2300" i="26"/>
  <c r="C2300" i="26"/>
  <c r="E2299" i="26"/>
  <c r="C2299" i="26"/>
  <c r="E2298" i="26"/>
  <c r="C2298" i="26"/>
  <c r="E2297" i="26"/>
  <c r="C2297" i="26"/>
  <c r="E2296" i="26"/>
  <c r="C2296" i="26"/>
  <c r="E2295" i="26"/>
  <c r="C2295" i="26"/>
  <c r="E2294" i="26"/>
  <c r="C2294" i="26"/>
  <c r="E2293" i="26"/>
  <c r="C2293" i="26"/>
  <c r="E2292" i="26"/>
  <c r="C2292" i="26"/>
  <c r="E2291" i="26"/>
  <c r="C2291" i="26"/>
  <c r="E2290" i="26"/>
  <c r="C2290" i="26"/>
  <c r="E2289" i="26"/>
  <c r="C2289" i="26"/>
  <c r="E2288" i="26"/>
  <c r="C2288" i="26"/>
  <c r="E2287" i="26"/>
  <c r="C2287" i="26"/>
  <c r="E2286" i="26"/>
  <c r="C2286" i="26"/>
  <c r="E2285" i="26"/>
  <c r="C2285" i="26"/>
  <c r="E2284" i="26"/>
  <c r="C2284" i="26"/>
  <c r="E2283" i="26"/>
  <c r="C2283" i="26"/>
  <c r="E2282" i="26"/>
  <c r="C2282" i="26"/>
  <c r="E2281" i="26"/>
  <c r="C2281" i="26"/>
  <c r="E2280" i="26"/>
  <c r="C2280" i="26"/>
  <c r="E2279" i="26"/>
  <c r="C2279" i="26"/>
  <c r="E2278" i="26"/>
  <c r="C2278" i="26"/>
  <c r="E2277" i="26"/>
  <c r="C2277" i="26"/>
  <c r="E2276" i="26"/>
  <c r="C2276" i="26"/>
  <c r="E2275" i="26"/>
  <c r="C2275" i="26"/>
  <c r="E2274" i="26"/>
  <c r="C2274" i="26"/>
  <c r="E2273" i="26"/>
  <c r="C2273" i="26"/>
  <c r="E2272" i="26"/>
  <c r="C2272" i="26"/>
  <c r="E2271" i="26"/>
  <c r="C2271" i="26"/>
  <c r="E2270" i="26"/>
  <c r="C2270" i="26"/>
  <c r="E2269" i="26"/>
  <c r="C2269" i="26"/>
  <c r="E2268" i="26"/>
  <c r="C2268" i="26"/>
  <c r="E2267" i="26"/>
  <c r="C2267" i="26"/>
  <c r="E2266" i="26"/>
  <c r="C2266" i="26"/>
  <c r="E2265" i="26"/>
  <c r="C2265" i="26"/>
  <c r="E2264" i="26"/>
  <c r="C2264" i="26"/>
  <c r="E2263" i="26"/>
  <c r="C2263" i="26"/>
  <c r="E2262" i="26"/>
  <c r="C2262" i="26"/>
  <c r="E2261" i="26"/>
  <c r="C2261" i="26"/>
  <c r="E2260" i="26"/>
  <c r="C2260" i="26"/>
  <c r="E2259" i="26"/>
  <c r="C2259" i="26"/>
  <c r="E2258" i="26"/>
  <c r="C2258" i="26"/>
  <c r="E2257" i="26"/>
  <c r="C2257" i="26"/>
  <c r="E2256" i="26"/>
  <c r="C2256" i="26"/>
  <c r="E2255" i="26"/>
  <c r="C2255" i="26"/>
  <c r="E2254" i="26"/>
  <c r="C2254" i="26"/>
  <c r="E2253" i="26"/>
  <c r="C2253" i="26"/>
  <c r="E2252" i="26"/>
  <c r="C2252" i="26"/>
  <c r="E2251" i="26"/>
  <c r="C2251" i="26"/>
  <c r="E2250" i="26"/>
  <c r="C2250" i="26"/>
  <c r="E2249" i="26"/>
  <c r="C2249" i="26"/>
  <c r="E2248" i="26"/>
  <c r="C2248" i="26"/>
  <c r="E2247" i="26"/>
  <c r="C2247" i="26"/>
  <c r="E2246" i="26"/>
  <c r="C2246" i="26"/>
  <c r="E2245" i="26"/>
  <c r="C2245" i="26"/>
  <c r="E2244" i="26"/>
  <c r="C2244" i="26"/>
  <c r="E2243" i="26"/>
  <c r="C2243" i="26"/>
  <c r="E2242" i="26"/>
  <c r="C2242" i="26"/>
  <c r="E2241" i="26"/>
  <c r="C2241" i="26"/>
  <c r="E2240" i="26"/>
  <c r="C2240" i="26"/>
  <c r="E2239" i="26"/>
  <c r="C2239" i="26"/>
  <c r="E2238" i="26"/>
  <c r="C2238" i="26"/>
  <c r="E2237" i="26"/>
  <c r="C2237" i="26"/>
  <c r="E2236" i="26"/>
  <c r="C2236" i="26"/>
  <c r="E2235" i="26"/>
  <c r="C2235" i="26"/>
  <c r="E2234" i="26"/>
  <c r="C2234" i="26"/>
  <c r="E2233" i="26"/>
  <c r="C2233" i="26"/>
  <c r="E2232" i="26"/>
  <c r="C2232" i="26"/>
  <c r="E2231" i="26"/>
  <c r="C2231" i="26"/>
  <c r="E2230" i="26"/>
  <c r="C2230" i="26"/>
  <c r="E2229" i="26"/>
  <c r="C2229" i="26"/>
  <c r="E2228" i="26"/>
  <c r="C2228" i="26"/>
  <c r="E2227" i="26"/>
  <c r="C2227" i="26"/>
  <c r="E2226" i="26"/>
  <c r="C2226" i="26"/>
  <c r="E2225" i="26"/>
  <c r="C2225" i="26"/>
  <c r="E2224" i="26"/>
  <c r="C2224" i="26"/>
  <c r="E2223" i="26"/>
  <c r="C2223" i="26"/>
  <c r="E2222" i="26"/>
  <c r="C2222" i="26"/>
  <c r="E2221" i="26"/>
  <c r="C2221" i="26"/>
  <c r="E2220" i="26"/>
  <c r="C2220" i="26"/>
  <c r="E2219" i="26"/>
  <c r="C2219" i="26"/>
  <c r="E2218" i="26"/>
  <c r="C2218" i="26"/>
  <c r="E2217" i="26"/>
  <c r="C2217" i="26"/>
  <c r="E2216" i="26"/>
  <c r="C2216" i="26"/>
  <c r="E2215" i="26"/>
  <c r="C2215" i="26"/>
  <c r="E2214" i="26"/>
  <c r="C2214" i="26"/>
  <c r="E2213" i="26"/>
  <c r="C2213" i="26"/>
  <c r="E2212" i="26"/>
  <c r="C2212" i="26"/>
  <c r="E2211" i="26"/>
  <c r="C2211" i="26"/>
  <c r="E2210" i="26"/>
  <c r="C2210" i="26"/>
  <c r="E2209" i="26"/>
  <c r="C2209" i="26"/>
  <c r="E2208" i="26"/>
  <c r="C2208" i="26"/>
  <c r="E2207" i="26"/>
  <c r="C2207" i="26"/>
  <c r="E2206" i="26"/>
  <c r="C2206" i="26"/>
  <c r="E2205" i="26"/>
  <c r="C2205" i="26"/>
  <c r="E2204" i="26"/>
  <c r="C2204" i="26"/>
  <c r="E2203" i="26"/>
  <c r="C2203" i="26"/>
  <c r="E2202" i="26"/>
  <c r="C2202" i="26"/>
  <c r="E2201" i="26"/>
  <c r="C2201" i="26"/>
  <c r="E2200" i="26"/>
  <c r="C2200" i="26"/>
  <c r="E2199" i="26"/>
  <c r="C2199" i="26"/>
  <c r="E2198" i="26"/>
  <c r="C2198" i="26"/>
  <c r="E2197" i="26"/>
  <c r="C2197" i="26"/>
  <c r="E2196" i="26"/>
  <c r="C2196" i="26"/>
  <c r="E2195" i="26"/>
  <c r="C2195" i="26"/>
  <c r="E2194" i="26"/>
  <c r="C2194" i="26"/>
  <c r="E2193" i="26"/>
  <c r="C2193" i="26"/>
  <c r="E2192" i="26"/>
  <c r="C2192" i="26"/>
  <c r="E2191" i="26"/>
  <c r="C2191" i="26"/>
  <c r="E2190" i="26"/>
  <c r="C2190" i="26"/>
  <c r="E2189" i="26"/>
  <c r="C2189" i="26"/>
  <c r="E2188" i="26"/>
  <c r="C2188" i="26"/>
  <c r="E2187" i="26"/>
  <c r="C2187" i="26"/>
  <c r="E2186" i="26"/>
  <c r="C2186" i="26"/>
  <c r="E2185" i="26"/>
  <c r="C2185" i="26"/>
  <c r="E2184" i="26"/>
  <c r="C2184" i="26"/>
  <c r="E2183" i="26"/>
  <c r="C2183" i="26"/>
  <c r="E2182" i="26"/>
  <c r="C2182" i="26"/>
  <c r="E2181" i="26"/>
  <c r="C2181" i="26"/>
  <c r="E2180" i="26"/>
  <c r="C2180" i="26"/>
  <c r="E2179" i="26"/>
  <c r="C2179" i="26"/>
  <c r="E2178" i="26"/>
  <c r="C2178" i="26"/>
  <c r="E2177" i="26"/>
  <c r="C2177" i="26"/>
  <c r="E2176" i="26"/>
  <c r="C2176" i="26"/>
  <c r="E2175" i="26"/>
  <c r="C2175" i="26"/>
  <c r="E2174" i="26"/>
  <c r="C2174" i="26"/>
  <c r="E2173" i="26"/>
  <c r="C2173" i="26"/>
  <c r="E2172" i="26"/>
  <c r="C2172" i="26"/>
  <c r="E2171" i="26"/>
  <c r="C2171" i="26"/>
  <c r="E2170" i="26"/>
  <c r="C2170" i="26"/>
  <c r="E2169" i="26"/>
  <c r="C2169" i="26"/>
  <c r="E2168" i="26"/>
  <c r="C2168" i="26"/>
  <c r="E2167" i="26"/>
  <c r="C2167" i="26"/>
  <c r="E2166" i="26"/>
  <c r="C2166" i="26"/>
  <c r="E2165" i="26"/>
  <c r="C2165" i="26"/>
  <c r="E2164" i="26"/>
  <c r="C2164" i="26"/>
  <c r="E2163" i="26"/>
  <c r="C2163" i="26"/>
  <c r="E2162" i="26"/>
  <c r="C2162" i="26"/>
  <c r="E2161" i="26"/>
  <c r="C2161" i="26"/>
  <c r="E2160" i="26"/>
  <c r="C2160" i="26"/>
  <c r="E2159" i="26"/>
  <c r="C2159" i="26"/>
  <c r="E2158" i="26"/>
  <c r="C2158" i="26"/>
  <c r="E2157" i="26"/>
  <c r="C2157" i="26"/>
  <c r="E2156" i="26"/>
  <c r="C2156" i="26"/>
  <c r="E2155" i="26"/>
  <c r="C2155" i="26"/>
  <c r="E2154" i="26"/>
  <c r="C2154" i="26"/>
  <c r="E2153" i="26"/>
  <c r="C2153" i="26"/>
  <c r="E2152" i="26"/>
  <c r="C2152" i="26"/>
  <c r="E2151" i="26"/>
  <c r="C2151" i="26"/>
  <c r="E2150" i="26"/>
  <c r="C2150" i="26"/>
  <c r="E2149" i="26"/>
  <c r="C2149" i="26"/>
  <c r="E2148" i="26"/>
  <c r="C2148" i="26"/>
  <c r="E2147" i="26"/>
  <c r="C2147" i="26"/>
  <c r="E2146" i="26"/>
  <c r="C2146" i="26"/>
  <c r="E2145" i="26"/>
  <c r="C2145" i="26"/>
  <c r="E2144" i="26"/>
  <c r="C2144" i="26"/>
  <c r="E2143" i="26"/>
  <c r="C2143" i="26"/>
  <c r="E2142" i="26"/>
  <c r="C2142" i="26"/>
  <c r="E2141" i="26"/>
  <c r="C2141" i="26"/>
  <c r="E2140" i="26"/>
  <c r="C2140" i="26"/>
  <c r="E2139" i="26"/>
  <c r="C2139" i="26"/>
  <c r="E2138" i="26"/>
  <c r="C2138" i="26"/>
  <c r="E2137" i="26"/>
  <c r="C2137" i="26"/>
  <c r="E2136" i="26"/>
  <c r="C2136" i="26"/>
  <c r="E2135" i="26"/>
  <c r="C2135" i="26"/>
  <c r="E2134" i="26"/>
  <c r="C2134" i="26"/>
  <c r="E2133" i="26"/>
  <c r="C2133" i="26"/>
  <c r="E2132" i="26"/>
  <c r="C2132" i="26"/>
  <c r="E2131" i="26"/>
  <c r="C2131" i="26"/>
  <c r="E2130" i="26"/>
  <c r="C2130" i="26"/>
  <c r="E2129" i="26"/>
  <c r="C2129" i="26"/>
  <c r="E2128" i="26"/>
  <c r="C2128" i="26"/>
  <c r="E2127" i="26"/>
  <c r="C2127" i="26"/>
  <c r="E2126" i="26"/>
  <c r="C2126" i="26"/>
  <c r="E2125" i="26"/>
  <c r="C2125" i="26"/>
  <c r="E2124" i="26"/>
  <c r="C2124" i="26"/>
  <c r="E2123" i="26"/>
  <c r="C2123" i="26"/>
  <c r="E2122" i="26"/>
  <c r="C2122" i="26"/>
  <c r="E2121" i="26"/>
  <c r="C2121" i="26"/>
  <c r="E2120" i="26"/>
  <c r="C2120" i="26"/>
  <c r="E2119" i="26"/>
  <c r="C2119" i="26"/>
  <c r="E2118" i="26"/>
  <c r="C2118" i="26"/>
  <c r="E2117" i="26"/>
  <c r="C2117" i="26"/>
  <c r="E2116" i="26"/>
  <c r="C2116" i="26"/>
  <c r="E2115" i="26"/>
  <c r="C2115" i="26"/>
  <c r="E2114" i="26"/>
  <c r="C2114" i="26"/>
  <c r="E2113" i="26"/>
  <c r="C2113" i="26"/>
  <c r="E2112" i="26"/>
  <c r="C2112" i="26"/>
  <c r="E2111" i="26"/>
  <c r="C2111" i="26"/>
  <c r="E2110" i="26"/>
  <c r="C2110" i="26"/>
  <c r="E2109" i="26"/>
  <c r="C2109" i="26"/>
  <c r="E2108" i="26"/>
  <c r="C2108" i="26"/>
  <c r="E2107" i="26"/>
  <c r="C2107" i="26"/>
  <c r="E2106" i="26"/>
  <c r="C2106" i="26"/>
  <c r="E2105" i="26"/>
  <c r="C2105" i="26"/>
  <c r="E2104" i="26"/>
  <c r="C2104" i="26"/>
  <c r="E2103" i="26"/>
  <c r="C2103" i="26"/>
  <c r="E2102" i="26"/>
  <c r="C2102" i="26"/>
  <c r="E2101" i="26"/>
  <c r="C2101" i="26"/>
  <c r="D2101" i="26" s="1"/>
  <c r="E2100" i="26"/>
  <c r="C2100" i="26"/>
  <c r="E2099" i="26"/>
  <c r="C2099" i="26"/>
  <c r="E2098" i="26"/>
  <c r="C2098" i="26"/>
  <c r="E2097" i="26"/>
  <c r="C2097" i="26"/>
  <c r="E2096" i="26"/>
  <c r="C2096" i="26"/>
  <c r="E2095" i="26"/>
  <c r="C2095" i="26"/>
  <c r="E2094" i="26"/>
  <c r="C2094" i="26"/>
  <c r="E2093" i="26"/>
  <c r="C2093" i="26"/>
  <c r="E2092" i="26"/>
  <c r="C2092" i="26"/>
  <c r="E2091" i="26"/>
  <c r="C2091" i="26"/>
  <c r="E2090" i="26"/>
  <c r="C2090" i="26"/>
  <c r="E2089" i="26"/>
  <c r="C2089" i="26"/>
  <c r="E2088" i="26"/>
  <c r="C2088" i="26"/>
  <c r="E2087" i="26"/>
  <c r="C2087" i="26"/>
  <c r="E2086" i="26"/>
  <c r="C2086" i="26"/>
  <c r="E2085" i="26"/>
  <c r="C2085" i="26"/>
  <c r="E2084" i="26"/>
  <c r="C2084" i="26"/>
  <c r="E2083" i="26"/>
  <c r="C2083" i="26"/>
  <c r="E2082" i="26"/>
  <c r="C2082" i="26"/>
  <c r="E2081" i="26"/>
  <c r="C2081" i="26"/>
  <c r="E2080" i="26"/>
  <c r="C2080" i="26"/>
  <c r="E2079" i="26"/>
  <c r="C2079" i="26"/>
  <c r="E2078" i="26"/>
  <c r="C2078" i="26"/>
  <c r="E2077" i="26"/>
  <c r="C2077" i="26"/>
  <c r="E2076" i="26"/>
  <c r="C2076" i="26"/>
  <c r="E2075" i="26"/>
  <c r="C2075" i="26"/>
  <c r="E2074" i="26"/>
  <c r="C2074" i="26"/>
  <c r="E2073" i="26"/>
  <c r="C2073" i="26"/>
  <c r="E2072" i="26"/>
  <c r="C2072" i="26"/>
  <c r="E2071" i="26"/>
  <c r="C2071" i="26"/>
  <c r="E2070" i="26"/>
  <c r="C2070" i="26"/>
  <c r="E2069" i="26"/>
  <c r="C2069" i="26"/>
  <c r="E2068" i="26"/>
  <c r="C2068" i="26"/>
  <c r="E2067" i="26"/>
  <c r="C2067" i="26"/>
  <c r="E2066" i="26"/>
  <c r="C2066" i="26"/>
  <c r="E2065" i="26"/>
  <c r="C2065" i="26"/>
  <c r="E2064" i="26"/>
  <c r="C2064" i="26"/>
  <c r="E2063" i="26"/>
  <c r="C2063" i="26"/>
  <c r="E2062" i="26"/>
  <c r="C2062" i="26"/>
  <c r="E2061" i="26"/>
  <c r="C2061" i="26"/>
  <c r="E2060" i="26"/>
  <c r="C2060" i="26"/>
  <c r="E2059" i="26"/>
  <c r="C2059" i="26"/>
  <c r="E2058" i="26"/>
  <c r="C2058" i="26"/>
  <c r="E2057" i="26"/>
  <c r="C2057" i="26"/>
  <c r="E2056" i="26"/>
  <c r="C2056" i="26"/>
  <c r="E2055" i="26"/>
  <c r="C2055" i="26"/>
  <c r="E2054" i="26"/>
  <c r="C2054" i="26"/>
  <c r="E2053" i="26"/>
  <c r="C2053" i="26"/>
  <c r="E2052" i="26"/>
  <c r="C2052" i="26"/>
  <c r="E2051" i="26"/>
  <c r="C2051" i="26"/>
  <c r="E2050" i="26"/>
  <c r="C2050" i="26"/>
  <c r="E2049" i="26"/>
  <c r="C2049" i="26"/>
  <c r="E2048" i="26"/>
  <c r="C2048" i="26"/>
  <c r="E2047" i="26"/>
  <c r="C2047" i="26"/>
  <c r="E2046" i="26"/>
  <c r="C2046" i="26"/>
  <c r="E2045" i="26"/>
  <c r="C2045" i="26"/>
  <c r="E2044" i="26"/>
  <c r="C2044" i="26"/>
  <c r="E2043" i="26"/>
  <c r="C2043" i="26"/>
  <c r="E2042" i="26"/>
  <c r="C2042" i="26"/>
  <c r="E2041" i="26"/>
  <c r="C2041" i="26"/>
  <c r="E2040" i="26"/>
  <c r="C2040" i="26"/>
  <c r="E2039" i="26"/>
  <c r="C2039" i="26"/>
  <c r="E2038" i="26"/>
  <c r="C2038" i="26"/>
  <c r="E2037" i="26"/>
  <c r="C2037" i="26"/>
  <c r="E2036" i="26"/>
  <c r="C2036" i="26"/>
  <c r="E2035" i="26"/>
  <c r="C2035" i="26"/>
  <c r="E2034" i="26"/>
  <c r="C2034" i="26"/>
  <c r="E2033" i="26"/>
  <c r="C2033" i="26"/>
  <c r="E2032" i="26"/>
  <c r="C2032" i="26"/>
  <c r="E2031" i="26"/>
  <c r="C2031" i="26"/>
  <c r="E2030" i="26"/>
  <c r="C2030" i="26"/>
  <c r="E2029" i="26"/>
  <c r="C2029" i="26"/>
  <c r="E2028" i="26"/>
  <c r="C2028" i="26"/>
  <c r="E2027" i="26"/>
  <c r="C2027" i="26"/>
  <c r="E2026" i="26"/>
  <c r="C2026" i="26"/>
  <c r="E2025" i="26"/>
  <c r="C2025" i="26"/>
  <c r="E2024" i="26"/>
  <c r="C2024" i="26"/>
  <c r="E2023" i="26"/>
  <c r="C2023" i="26"/>
  <c r="E2022" i="26"/>
  <c r="C2022" i="26"/>
  <c r="E2021" i="26"/>
  <c r="C2021" i="26"/>
  <c r="E2020" i="26"/>
  <c r="C2020" i="26"/>
  <c r="E2019" i="26"/>
  <c r="C2019" i="26"/>
  <c r="E2018" i="26"/>
  <c r="C2018" i="26"/>
  <c r="E2017" i="26"/>
  <c r="C2017" i="26"/>
  <c r="E2016" i="26"/>
  <c r="C2016" i="26"/>
  <c r="E2015" i="26"/>
  <c r="C2015" i="26"/>
  <c r="E2014" i="26"/>
  <c r="C2014" i="26"/>
  <c r="E2013" i="26"/>
  <c r="C2013" i="26"/>
  <c r="E2012" i="26"/>
  <c r="C2012" i="26"/>
  <c r="E2011" i="26"/>
  <c r="C2011" i="26"/>
  <c r="E2010" i="26"/>
  <c r="C2010" i="26"/>
  <c r="E2009" i="26"/>
  <c r="C2009" i="26"/>
  <c r="E2008" i="26"/>
  <c r="C2008" i="26"/>
  <c r="E2007" i="26"/>
  <c r="C2007" i="26"/>
  <c r="E2006" i="26"/>
  <c r="C2006" i="26"/>
  <c r="E2005" i="26"/>
  <c r="C2005" i="26"/>
  <c r="E2004" i="26"/>
  <c r="C2004" i="26"/>
  <c r="E2003" i="26"/>
  <c r="C2003" i="26"/>
  <c r="E2002" i="26"/>
  <c r="C2002" i="26"/>
  <c r="E2001" i="26"/>
  <c r="C2001" i="26"/>
  <c r="E2000" i="26"/>
  <c r="C2000" i="26"/>
  <c r="E1999" i="26"/>
  <c r="C1999" i="26"/>
  <c r="E1998" i="26"/>
  <c r="C1998" i="26"/>
  <c r="E1997" i="26"/>
  <c r="C1997" i="26"/>
  <c r="E1996" i="26"/>
  <c r="C1996" i="26"/>
  <c r="E1995" i="26"/>
  <c r="C1995" i="26"/>
  <c r="E1994" i="26"/>
  <c r="C1994" i="26"/>
  <c r="E1993" i="26"/>
  <c r="C1993" i="26"/>
  <c r="E1992" i="26"/>
  <c r="C1992" i="26"/>
  <c r="E1991" i="26"/>
  <c r="C1991" i="26"/>
  <c r="E1990" i="26"/>
  <c r="C1990" i="26"/>
  <c r="E1989" i="26"/>
  <c r="C1989" i="26"/>
  <c r="E1988" i="26"/>
  <c r="C1988" i="26"/>
  <c r="E1987" i="26"/>
  <c r="C1987" i="26"/>
  <c r="E1986" i="26"/>
  <c r="C1986" i="26"/>
  <c r="E1985" i="26"/>
  <c r="C1985" i="26"/>
  <c r="E1984" i="26"/>
  <c r="C1984" i="26"/>
  <c r="E1983" i="26"/>
  <c r="C1983" i="26"/>
  <c r="E1982" i="26"/>
  <c r="C1982" i="26"/>
  <c r="E1981" i="26"/>
  <c r="C1981" i="26"/>
  <c r="E1980" i="26"/>
  <c r="C1980" i="26"/>
  <c r="E1979" i="26"/>
  <c r="C1979" i="26"/>
  <c r="E1978" i="26"/>
  <c r="C1978" i="26"/>
  <c r="E1977" i="26"/>
  <c r="C1977" i="26"/>
  <c r="E1976" i="26"/>
  <c r="C1976" i="26"/>
  <c r="E1975" i="26"/>
  <c r="C1975" i="26"/>
  <c r="E1974" i="26"/>
  <c r="C1974" i="26"/>
  <c r="E1973" i="26"/>
  <c r="C1973" i="26"/>
  <c r="E1972" i="26"/>
  <c r="C1972" i="26"/>
  <c r="E1971" i="26"/>
  <c r="C1971" i="26"/>
  <c r="E1970" i="26"/>
  <c r="C1970" i="26"/>
  <c r="E1969" i="26"/>
  <c r="C1969" i="26"/>
  <c r="E1968" i="26"/>
  <c r="C1968" i="26"/>
  <c r="E1967" i="26"/>
  <c r="C1967" i="26"/>
  <c r="E1966" i="26"/>
  <c r="C1966" i="26"/>
  <c r="E1965" i="26"/>
  <c r="C1965" i="26"/>
  <c r="E1964" i="26"/>
  <c r="C1964" i="26"/>
  <c r="E1963" i="26"/>
  <c r="C1963" i="26"/>
  <c r="E1962" i="26"/>
  <c r="C1962" i="26"/>
  <c r="E1961" i="26"/>
  <c r="C1961" i="26"/>
  <c r="E1960" i="26"/>
  <c r="C1960" i="26"/>
  <c r="E1959" i="26"/>
  <c r="C1959" i="26"/>
  <c r="E1958" i="26"/>
  <c r="C1958" i="26"/>
  <c r="E1957" i="26"/>
  <c r="C1957" i="26"/>
  <c r="E1956" i="26"/>
  <c r="C1956" i="26"/>
  <c r="E1955" i="26"/>
  <c r="C1955" i="26"/>
  <c r="E1954" i="26"/>
  <c r="C1954" i="26"/>
  <c r="E1953" i="26"/>
  <c r="C1953" i="26"/>
  <c r="E1952" i="26"/>
  <c r="C1952" i="26"/>
  <c r="E1951" i="26"/>
  <c r="C1951" i="26"/>
  <c r="E1950" i="26"/>
  <c r="C1950" i="26"/>
  <c r="E1949" i="26"/>
  <c r="C1949" i="26"/>
  <c r="E1948" i="26"/>
  <c r="C1948" i="26"/>
  <c r="E1947" i="26"/>
  <c r="C1947" i="26"/>
  <c r="E1946" i="26"/>
  <c r="C1946" i="26"/>
  <c r="E1945" i="26"/>
  <c r="C1945" i="26"/>
  <c r="E1944" i="26"/>
  <c r="C1944" i="26"/>
  <c r="E1943" i="26"/>
  <c r="C1943" i="26"/>
  <c r="E1942" i="26"/>
  <c r="C1942" i="26"/>
  <c r="E1941" i="26"/>
  <c r="C1941" i="26"/>
  <c r="E1940" i="26"/>
  <c r="C1940" i="26"/>
  <c r="E1939" i="26"/>
  <c r="C1939" i="26"/>
  <c r="E1938" i="26"/>
  <c r="C1938" i="26"/>
  <c r="E1937" i="26"/>
  <c r="C1937" i="26"/>
  <c r="E1936" i="26"/>
  <c r="C1936" i="26"/>
  <c r="E1935" i="26"/>
  <c r="C1935" i="26"/>
  <c r="E1934" i="26"/>
  <c r="C1934" i="26"/>
  <c r="E1933" i="26"/>
  <c r="C1933" i="26"/>
  <c r="E1932" i="26"/>
  <c r="C1932" i="26"/>
  <c r="E1931" i="26"/>
  <c r="C1931" i="26"/>
  <c r="E1930" i="26"/>
  <c r="C1930" i="26"/>
  <c r="E1929" i="26"/>
  <c r="C1929" i="26"/>
  <c r="E1928" i="26"/>
  <c r="C1928" i="26"/>
  <c r="E1927" i="26"/>
  <c r="C1927" i="26"/>
  <c r="E1926" i="26"/>
  <c r="C1926" i="26"/>
  <c r="E1925" i="26"/>
  <c r="C1925" i="26"/>
  <c r="E1924" i="26"/>
  <c r="C1924" i="26"/>
  <c r="E1923" i="26"/>
  <c r="C1923" i="26"/>
  <c r="E1922" i="26"/>
  <c r="C1922" i="26"/>
  <c r="E1921" i="26"/>
  <c r="C1921" i="26"/>
  <c r="E1920" i="26"/>
  <c r="C1920" i="26"/>
  <c r="E1919" i="26"/>
  <c r="C1919" i="26"/>
  <c r="E1918" i="26"/>
  <c r="C1918" i="26"/>
  <c r="E1917" i="26"/>
  <c r="C1917" i="26"/>
  <c r="E1916" i="26"/>
  <c r="C1916" i="26"/>
  <c r="E1915" i="26"/>
  <c r="C1915" i="26"/>
  <c r="E1914" i="26"/>
  <c r="C1914" i="26"/>
  <c r="E1913" i="26"/>
  <c r="C1913" i="26"/>
  <c r="E1912" i="26"/>
  <c r="C1912" i="26"/>
  <c r="E1911" i="26"/>
  <c r="C1911" i="26"/>
  <c r="E1910" i="26"/>
  <c r="C1910" i="26"/>
  <c r="E1909" i="26"/>
  <c r="C1909" i="26"/>
  <c r="E1908" i="26"/>
  <c r="C1908" i="26"/>
  <c r="E1907" i="26"/>
  <c r="C1907" i="26"/>
  <c r="E1906" i="26"/>
  <c r="C1906" i="26"/>
  <c r="E1905" i="26"/>
  <c r="C1905" i="26"/>
  <c r="E1904" i="26"/>
  <c r="C1904" i="26"/>
  <c r="E1903" i="26"/>
  <c r="C1903" i="26"/>
  <c r="E1902" i="26"/>
  <c r="C1902" i="26"/>
  <c r="E1901" i="26"/>
  <c r="C1901" i="26"/>
  <c r="E1900" i="26"/>
  <c r="C1900" i="26"/>
  <c r="E1899" i="26"/>
  <c r="C1899" i="26"/>
  <c r="E1898" i="26"/>
  <c r="C1898" i="26"/>
  <c r="E1897" i="26"/>
  <c r="C1897" i="26"/>
  <c r="E1896" i="26"/>
  <c r="C1896" i="26"/>
  <c r="E1895" i="26"/>
  <c r="C1895" i="26"/>
  <c r="E1894" i="26"/>
  <c r="C1894" i="26"/>
  <c r="E1893" i="26"/>
  <c r="C1893" i="26"/>
  <c r="E1892" i="26"/>
  <c r="C1892" i="26"/>
  <c r="E1891" i="26"/>
  <c r="C1891" i="26"/>
  <c r="E1890" i="26"/>
  <c r="C1890" i="26"/>
  <c r="E1889" i="26"/>
  <c r="C1889" i="26"/>
  <c r="E1888" i="26"/>
  <c r="C1888" i="26"/>
  <c r="E1887" i="26"/>
  <c r="C1887" i="26"/>
  <c r="E1886" i="26"/>
  <c r="C1886" i="26"/>
  <c r="E1885" i="26"/>
  <c r="C1885" i="26"/>
  <c r="E1884" i="26"/>
  <c r="C1884" i="26"/>
  <c r="E1883" i="26"/>
  <c r="C1883" i="26"/>
  <c r="E1882" i="26"/>
  <c r="C1882" i="26"/>
  <c r="E1881" i="26"/>
  <c r="C1881" i="26"/>
  <c r="E1880" i="26"/>
  <c r="C1880" i="26"/>
  <c r="E1879" i="26"/>
  <c r="C1879" i="26"/>
  <c r="E1878" i="26"/>
  <c r="C1878" i="26"/>
  <c r="E1877" i="26"/>
  <c r="C1877" i="26"/>
  <c r="E1876" i="26"/>
  <c r="C1876" i="26"/>
  <c r="E1875" i="26"/>
  <c r="C1875" i="26"/>
  <c r="E1874" i="26"/>
  <c r="C1874" i="26"/>
  <c r="E1873" i="26"/>
  <c r="C1873" i="26"/>
  <c r="E1872" i="26"/>
  <c r="C1872" i="26"/>
  <c r="E1871" i="26"/>
  <c r="C1871" i="26"/>
  <c r="E1870" i="26"/>
  <c r="C1870" i="26"/>
  <c r="E1869" i="26"/>
  <c r="C1869" i="26"/>
  <c r="E1868" i="26"/>
  <c r="C1868" i="26"/>
  <c r="E1867" i="26"/>
  <c r="C1867" i="26"/>
  <c r="E1866" i="26"/>
  <c r="C1866" i="26"/>
  <c r="E1865" i="26"/>
  <c r="C1865" i="26"/>
  <c r="E1864" i="26"/>
  <c r="C1864" i="26"/>
  <c r="E1863" i="26"/>
  <c r="C1863" i="26"/>
  <c r="E1862" i="26"/>
  <c r="C1862" i="26"/>
  <c r="E1861" i="26"/>
  <c r="C1861" i="26"/>
  <c r="E1860" i="26"/>
  <c r="C1860" i="26"/>
  <c r="E1859" i="26"/>
  <c r="C1859" i="26"/>
  <c r="E1858" i="26"/>
  <c r="C1858" i="26"/>
  <c r="E1857" i="26"/>
  <c r="C1857" i="26"/>
  <c r="E1856" i="26"/>
  <c r="C1856" i="26"/>
  <c r="E1855" i="26"/>
  <c r="C1855" i="26"/>
  <c r="E1854" i="26"/>
  <c r="C1854" i="26"/>
  <c r="E1853" i="26"/>
  <c r="C1853" i="26"/>
  <c r="E1852" i="26"/>
  <c r="C1852" i="26"/>
  <c r="E1851" i="26"/>
  <c r="C1851" i="26"/>
  <c r="E1850" i="26"/>
  <c r="C1850" i="26"/>
  <c r="E1849" i="26"/>
  <c r="C1849" i="26"/>
  <c r="E1848" i="26"/>
  <c r="C1848" i="26"/>
  <c r="E1847" i="26"/>
  <c r="C1847" i="26"/>
  <c r="E1846" i="26"/>
  <c r="C1846" i="26"/>
  <c r="E1845" i="26"/>
  <c r="C1845" i="26"/>
  <c r="E1844" i="26"/>
  <c r="C1844" i="26"/>
  <c r="E1843" i="26"/>
  <c r="C1843" i="26"/>
  <c r="E1842" i="26"/>
  <c r="C1842" i="26"/>
  <c r="E1841" i="26"/>
  <c r="C1841" i="26"/>
  <c r="E1840" i="26"/>
  <c r="C1840" i="26"/>
  <c r="E1839" i="26"/>
  <c r="C1839" i="26"/>
  <c r="E1838" i="26"/>
  <c r="C1838" i="26"/>
  <c r="E1837" i="26"/>
  <c r="C1837" i="26"/>
  <c r="E1836" i="26"/>
  <c r="C1836" i="26"/>
  <c r="E1835" i="26"/>
  <c r="C1835" i="26"/>
  <c r="E1834" i="26"/>
  <c r="C1834" i="26"/>
  <c r="E1833" i="26"/>
  <c r="C1833" i="26"/>
  <c r="E1832" i="26"/>
  <c r="C1832" i="26"/>
  <c r="E1831" i="26"/>
  <c r="C1831" i="26"/>
  <c r="E1830" i="26"/>
  <c r="C1830" i="26"/>
  <c r="E1829" i="26"/>
  <c r="C1829" i="26"/>
  <c r="E1828" i="26"/>
  <c r="C1828" i="26"/>
  <c r="E1827" i="26"/>
  <c r="C1827" i="26"/>
  <c r="E1826" i="26"/>
  <c r="C1826" i="26"/>
  <c r="E1825" i="26"/>
  <c r="C1825" i="26"/>
  <c r="E1824" i="26"/>
  <c r="C1824" i="26"/>
  <c r="E1823" i="26"/>
  <c r="C1823" i="26"/>
  <c r="E1822" i="26"/>
  <c r="C1822" i="26"/>
  <c r="E1821" i="26"/>
  <c r="C1821" i="26"/>
  <c r="E1820" i="26"/>
  <c r="C1820" i="26"/>
  <c r="E1819" i="26"/>
  <c r="C1819" i="26"/>
  <c r="E1818" i="26"/>
  <c r="C1818" i="26"/>
  <c r="E1817" i="26"/>
  <c r="C1817" i="26"/>
  <c r="E1816" i="26"/>
  <c r="C1816" i="26"/>
  <c r="E1815" i="26"/>
  <c r="C1815" i="26"/>
  <c r="E1814" i="26"/>
  <c r="C1814" i="26"/>
  <c r="E1813" i="26"/>
  <c r="C1813" i="26"/>
  <c r="E1812" i="26"/>
  <c r="C1812" i="26"/>
  <c r="E1811" i="26"/>
  <c r="C1811" i="26"/>
  <c r="E1810" i="26"/>
  <c r="C1810" i="26"/>
  <c r="E1809" i="26"/>
  <c r="C1809" i="26"/>
  <c r="E1808" i="26"/>
  <c r="C1808" i="26"/>
  <c r="E1807" i="26"/>
  <c r="C1807" i="26"/>
  <c r="E1806" i="26"/>
  <c r="C1806" i="26"/>
  <c r="E1805" i="26"/>
  <c r="C1805" i="26"/>
  <c r="E1804" i="26"/>
  <c r="C1804" i="26"/>
  <c r="E1803" i="26"/>
  <c r="C1803" i="26"/>
  <c r="E1802" i="26"/>
  <c r="C1802" i="26"/>
  <c r="E1801" i="26"/>
  <c r="C1801" i="26"/>
  <c r="E1800" i="26"/>
  <c r="C1800" i="26"/>
  <c r="E1799" i="26"/>
  <c r="C1799" i="26"/>
  <c r="E1798" i="26"/>
  <c r="C1798" i="26"/>
  <c r="E1797" i="26"/>
  <c r="C1797" i="26"/>
  <c r="E1796" i="26"/>
  <c r="C1796" i="26"/>
  <c r="E1795" i="26"/>
  <c r="C1795" i="26"/>
  <c r="E1794" i="26"/>
  <c r="C1794" i="26"/>
  <c r="E1793" i="26"/>
  <c r="C1793" i="26"/>
  <c r="E1792" i="26"/>
  <c r="C1792" i="26"/>
  <c r="E1791" i="26"/>
  <c r="C1791" i="26"/>
  <c r="E1790" i="26"/>
  <c r="C1790" i="26"/>
  <c r="E1789" i="26"/>
  <c r="C1789" i="26"/>
  <c r="E1788" i="26"/>
  <c r="C1788" i="26"/>
  <c r="E1787" i="26"/>
  <c r="C1787" i="26"/>
  <c r="E1786" i="26"/>
  <c r="C1786" i="26"/>
  <c r="E1785" i="26"/>
  <c r="C1785" i="26"/>
  <c r="E1784" i="26"/>
  <c r="C1784" i="26"/>
  <c r="E1783" i="26"/>
  <c r="C1783" i="26"/>
  <c r="E1782" i="26"/>
  <c r="C1782" i="26"/>
  <c r="E1781" i="26"/>
  <c r="C1781" i="26"/>
  <c r="E1780" i="26"/>
  <c r="C1780" i="26"/>
  <c r="E1779" i="26"/>
  <c r="C1779" i="26"/>
  <c r="E1778" i="26"/>
  <c r="C1778" i="26"/>
  <c r="E1777" i="26"/>
  <c r="C1777" i="26"/>
  <c r="E1776" i="26"/>
  <c r="C1776" i="26"/>
  <c r="E1775" i="26"/>
  <c r="C1775" i="26"/>
  <c r="E1774" i="26"/>
  <c r="C1774" i="26"/>
  <c r="E1773" i="26"/>
  <c r="C1773" i="26"/>
  <c r="E1772" i="26"/>
  <c r="C1772" i="26"/>
  <c r="E1771" i="26"/>
  <c r="C1771" i="26"/>
  <c r="E1770" i="26"/>
  <c r="C1770" i="26"/>
  <c r="E1769" i="26"/>
  <c r="C1769" i="26"/>
  <c r="E1768" i="26"/>
  <c r="C1768" i="26"/>
  <c r="E1767" i="26"/>
  <c r="C1767" i="26"/>
  <c r="E1766" i="26"/>
  <c r="C1766" i="26"/>
  <c r="E1765" i="26"/>
  <c r="C1765" i="26"/>
  <c r="E1764" i="26"/>
  <c r="C1764" i="26"/>
  <c r="E1763" i="26"/>
  <c r="C1763" i="26"/>
  <c r="E1762" i="26"/>
  <c r="C1762" i="26"/>
  <c r="E1761" i="26"/>
  <c r="C1761" i="26"/>
  <c r="E1760" i="26"/>
  <c r="C1760" i="26"/>
  <c r="E1759" i="26"/>
  <c r="C1759" i="26"/>
  <c r="E1758" i="26"/>
  <c r="C1758" i="26"/>
  <c r="E1757" i="26"/>
  <c r="C1757" i="26"/>
  <c r="E1756" i="26"/>
  <c r="C1756" i="26"/>
  <c r="E1755" i="26"/>
  <c r="C1755" i="26"/>
  <c r="E1754" i="26"/>
  <c r="C1754" i="26"/>
  <c r="E1753" i="26"/>
  <c r="C1753" i="26"/>
  <c r="E1752" i="26"/>
  <c r="C1752" i="26"/>
  <c r="E1751" i="26"/>
  <c r="C1751" i="26"/>
  <c r="E1750" i="26"/>
  <c r="C1750" i="26"/>
  <c r="E1749" i="26"/>
  <c r="C1749" i="26"/>
  <c r="E1748" i="26"/>
  <c r="C1748" i="26"/>
  <c r="E1747" i="26"/>
  <c r="C1747" i="26"/>
  <c r="E1746" i="26"/>
  <c r="C1746" i="26"/>
  <c r="E1745" i="26"/>
  <c r="C1745" i="26"/>
  <c r="E1744" i="26"/>
  <c r="C1744" i="26"/>
  <c r="E1743" i="26"/>
  <c r="C1743" i="26"/>
  <c r="E1742" i="26"/>
  <c r="C1742" i="26"/>
  <c r="E1741" i="26"/>
  <c r="C1741" i="26"/>
  <c r="E1740" i="26"/>
  <c r="C1740" i="26"/>
  <c r="E1739" i="26"/>
  <c r="C1739" i="26"/>
  <c r="E1738" i="26"/>
  <c r="C1738" i="26"/>
  <c r="E1737" i="26"/>
  <c r="C1737" i="26"/>
  <c r="E1736" i="26"/>
  <c r="C1736" i="26"/>
  <c r="E1735" i="26"/>
  <c r="C1735" i="26"/>
  <c r="E1734" i="26"/>
  <c r="C1734" i="26"/>
  <c r="E1733" i="26"/>
  <c r="C1733" i="26"/>
  <c r="E1732" i="26"/>
  <c r="C1732" i="26"/>
  <c r="E1731" i="26"/>
  <c r="C1731" i="26"/>
  <c r="E1730" i="26"/>
  <c r="C1730" i="26"/>
  <c r="E1729" i="26"/>
  <c r="C1729" i="26"/>
  <c r="E1728" i="26"/>
  <c r="C1728" i="26"/>
  <c r="E1727" i="26"/>
  <c r="C1727" i="26"/>
  <c r="E1726" i="26"/>
  <c r="C1726" i="26"/>
  <c r="E1725" i="26"/>
  <c r="C1725" i="26"/>
  <c r="E1724" i="26"/>
  <c r="C1724" i="26"/>
  <c r="E1723" i="26"/>
  <c r="C1723" i="26"/>
  <c r="E1722" i="26"/>
  <c r="C1722" i="26"/>
  <c r="E1721" i="26"/>
  <c r="C1721" i="26"/>
  <c r="E1720" i="26"/>
  <c r="C1720" i="26"/>
  <c r="E1719" i="26"/>
  <c r="C1719" i="26"/>
  <c r="E1718" i="26"/>
  <c r="C1718" i="26"/>
  <c r="E1717" i="26"/>
  <c r="C1717" i="26"/>
  <c r="E1716" i="26"/>
  <c r="C1716" i="26"/>
  <c r="E1715" i="26"/>
  <c r="C1715" i="26"/>
  <c r="E1714" i="26"/>
  <c r="C1714" i="26"/>
  <c r="E1713" i="26"/>
  <c r="C1713" i="26"/>
  <c r="E1712" i="26"/>
  <c r="C1712" i="26"/>
  <c r="E1711" i="26"/>
  <c r="C1711" i="26"/>
  <c r="E1710" i="26"/>
  <c r="C1710" i="26"/>
  <c r="E1709" i="26"/>
  <c r="C1709" i="26"/>
  <c r="E1708" i="26"/>
  <c r="C1708" i="26"/>
  <c r="E1707" i="26"/>
  <c r="C1707" i="26"/>
  <c r="E1706" i="26"/>
  <c r="C1706" i="26"/>
  <c r="E1705" i="26"/>
  <c r="C1705" i="26"/>
  <c r="E1704" i="26"/>
  <c r="C1704" i="26"/>
  <c r="E1703" i="26"/>
  <c r="C1703" i="26"/>
  <c r="E1702" i="26"/>
  <c r="C1702" i="26"/>
  <c r="E1701" i="26"/>
  <c r="C1701" i="26"/>
  <c r="E1700" i="26"/>
  <c r="C1700" i="26"/>
  <c r="E1699" i="26"/>
  <c r="C1699" i="26"/>
  <c r="E1698" i="26"/>
  <c r="C1698" i="26"/>
  <c r="E1697" i="26"/>
  <c r="C1697" i="26"/>
  <c r="E1696" i="26"/>
  <c r="C1696" i="26"/>
  <c r="E1695" i="26"/>
  <c r="C1695" i="26"/>
  <c r="E1694" i="26"/>
  <c r="C1694" i="26"/>
  <c r="E1693" i="26"/>
  <c r="C1693" i="26"/>
  <c r="E1692" i="26"/>
  <c r="C1692" i="26"/>
  <c r="E1691" i="26"/>
  <c r="C1691" i="26"/>
  <c r="E1690" i="26"/>
  <c r="C1690" i="26"/>
  <c r="E1689" i="26"/>
  <c r="C1689" i="26"/>
  <c r="E1688" i="26"/>
  <c r="C1688" i="26"/>
  <c r="E1687" i="26"/>
  <c r="C1687" i="26"/>
  <c r="E1686" i="26"/>
  <c r="C1686" i="26"/>
  <c r="E1685" i="26"/>
  <c r="C1685" i="26"/>
  <c r="E1684" i="26"/>
  <c r="C1684" i="26"/>
  <c r="E1683" i="26"/>
  <c r="C1683" i="26"/>
  <c r="E1682" i="26"/>
  <c r="C1682" i="26"/>
  <c r="E1681" i="26"/>
  <c r="C1681" i="26"/>
  <c r="E1680" i="26"/>
  <c r="C1680" i="26"/>
  <c r="E1679" i="26"/>
  <c r="C1679" i="26"/>
  <c r="E1678" i="26"/>
  <c r="C1678" i="26"/>
  <c r="E1677" i="26"/>
  <c r="C1677" i="26"/>
  <c r="E1676" i="26"/>
  <c r="C1676" i="26"/>
  <c r="E1675" i="26"/>
  <c r="C1675" i="26"/>
  <c r="E1674" i="26"/>
  <c r="C1674" i="26"/>
  <c r="E1673" i="26"/>
  <c r="C1673" i="26"/>
  <c r="E1672" i="26"/>
  <c r="C1672" i="26"/>
  <c r="E1671" i="26"/>
  <c r="C1671" i="26"/>
  <c r="E1670" i="26"/>
  <c r="C1670" i="26"/>
  <c r="E1669" i="26"/>
  <c r="C1669" i="26"/>
  <c r="E1668" i="26"/>
  <c r="C1668" i="26"/>
  <c r="E1667" i="26"/>
  <c r="C1667" i="26"/>
  <c r="E1666" i="26"/>
  <c r="C1666" i="26"/>
  <c r="E1665" i="26"/>
  <c r="C1665" i="26"/>
  <c r="E1664" i="26"/>
  <c r="C1664" i="26"/>
  <c r="E1663" i="26"/>
  <c r="C1663" i="26"/>
  <c r="E1662" i="26"/>
  <c r="C1662" i="26"/>
  <c r="E1661" i="26"/>
  <c r="C1661" i="26"/>
  <c r="E1660" i="26"/>
  <c r="C1660" i="26"/>
  <c r="E1659" i="26"/>
  <c r="C1659" i="26"/>
  <c r="E1658" i="26"/>
  <c r="C1658" i="26"/>
  <c r="E1657" i="26"/>
  <c r="C1657" i="26"/>
  <c r="E1656" i="26"/>
  <c r="C1656" i="26"/>
  <c r="E1655" i="26"/>
  <c r="C1655" i="26"/>
  <c r="E1654" i="26"/>
  <c r="C1654" i="26"/>
  <c r="E1653" i="26"/>
  <c r="C1653" i="26"/>
  <c r="E1652" i="26"/>
  <c r="C1652" i="26"/>
  <c r="E1651" i="26"/>
  <c r="C1651" i="26"/>
  <c r="E1650" i="26"/>
  <c r="C1650" i="26"/>
  <c r="E1649" i="26"/>
  <c r="C1649" i="26"/>
  <c r="E1648" i="26"/>
  <c r="C1648" i="26"/>
  <c r="E1647" i="26"/>
  <c r="C1647" i="26"/>
  <c r="E1646" i="26"/>
  <c r="C1646" i="26"/>
  <c r="E1645" i="26"/>
  <c r="C1645" i="26"/>
  <c r="E1644" i="26"/>
  <c r="C1644" i="26"/>
  <c r="E1643" i="26"/>
  <c r="C1643" i="26"/>
  <c r="E1642" i="26"/>
  <c r="C1642" i="26"/>
  <c r="E1641" i="26"/>
  <c r="C1641" i="26"/>
  <c r="E1640" i="26"/>
  <c r="C1640" i="26"/>
  <c r="E1639" i="26"/>
  <c r="C1639" i="26"/>
  <c r="E1638" i="26"/>
  <c r="C1638" i="26"/>
  <c r="E1637" i="26"/>
  <c r="C1637" i="26"/>
  <c r="E1636" i="26"/>
  <c r="C1636" i="26"/>
  <c r="E1635" i="26"/>
  <c r="C1635" i="26"/>
  <c r="E1634" i="26"/>
  <c r="C1634" i="26"/>
  <c r="E1633" i="26"/>
  <c r="C1633" i="26"/>
  <c r="E1632" i="26"/>
  <c r="C1632" i="26"/>
  <c r="E1631" i="26"/>
  <c r="C1631" i="26"/>
  <c r="E1630" i="26"/>
  <c r="C1630" i="26"/>
  <c r="E1629" i="26"/>
  <c r="C1629" i="26"/>
  <c r="E1628" i="26"/>
  <c r="C1628" i="26"/>
  <c r="E1627" i="26"/>
  <c r="C1627" i="26"/>
  <c r="E1626" i="26"/>
  <c r="C1626" i="26"/>
  <c r="E1625" i="26"/>
  <c r="C1625" i="26"/>
  <c r="E1624" i="26"/>
  <c r="C1624" i="26"/>
  <c r="E1623" i="26"/>
  <c r="C1623" i="26"/>
  <c r="E1622" i="26"/>
  <c r="C1622" i="26"/>
  <c r="E1621" i="26"/>
  <c r="C1621" i="26"/>
  <c r="E1620" i="26"/>
  <c r="C1620" i="26"/>
  <c r="E1619" i="26"/>
  <c r="C1619" i="26"/>
  <c r="E1618" i="26"/>
  <c r="C1618" i="26"/>
  <c r="E1617" i="26"/>
  <c r="C1617" i="26"/>
  <c r="E1616" i="26"/>
  <c r="C1616" i="26"/>
  <c r="E1615" i="26"/>
  <c r="C1615" i="26"/>
  <c r="E1614" i="26"/>
  <c r="C1614" i="26"/>
  <c r="E1613" i="26"/>
  <c r="C1613" i="26"/>
  <c r="E1612" i="26"/>
  <c r="C1612" i="26"/>
  <c r="E1611" i="26"/>
  <c r="C1611" i="26"/>
  <c r="E1610" i="26"/>
  <c r="C1610" i="26"/>
  <c r="E1609" i="26"/>
  <c r="C1609" i="26"/>
  <c r="E1608" i="26"/>
  <c r="C1608" i="26"/>
  <c r="E1607" i="26"/>
  <c r="C1607" i="26"/>
  <c r="E1606" i="26"/>
  <c r="C1606" i="26"/>
  <c r="E1605" i="26"/>
  <c r="C1605" i="26"/>
  <c r="E1604" i="26"/>
  <c r="C1604" i="26"/>
  <c r="E1603" i="26"/>
  <c r="C1603" i="26"/>
  <c r="E1602" i="26"/>
  <c r="C1602" i="26"/>
  <c r="E1601" i="26"/>
  <c r="C1601" i="26"/>
  <c r="E1600" i="26"/>
  <c r="C1600" i="26"/>
  <c r="E1599" i="26"/>
  <c r="C1599" i="26"/>
  <c r="E1598" i="26"/>
  <c r="C1598" i="26"/>
  <c r="E1597" i="26"/>
  <c r="C1597" i="26"/>
  <c r="E1596" i="26"/>
  <c r="C1596" i="26"/>
  <c r="E1595" i="26"/>
  <c r="C1595" i="26"/>
  <c r="E1594" i="26"/>
  <c r="C1594" i="26"/>
  <c r="E1593" i="26"/>
  <c r="C1593" i="26"/>
  <c r="E1592" i="26"/>
  <c r="C1592" i="26"/>
  <c r="E1591" i="26"/>
  <c r="C1591" i="26"/>
  <c r="E1590" i="26"/>
  <c r="C1590" i="26"/>
  <c r="E1589" i="26"/>
  <c r="C1589" i="26"/>
  <c r="E1588" i="26"/>
  <c r="C1588" i="26"/>
  <c r="E1587" i="26"/>
  <c r="C1587" i="26"/>
  <c r="E1586" i="26"/>
  <c r="C1586" i="26"/>
  <c r="E1585" i="26"/>
  <c r="C1585" i="26"/>
  <c r="E1584" i="26"/>
  <c r="C1584" i="26"/>
  <c r="E1583" i="26"/>
  <c r="C1583" i="26"/>
  <c r="E1582" i="26"/>
  <c r="C1582" i="26"/>
  <c r="E1581" i="26"/>
  <c r="C1581" i="26"/>
  <c r="E1580" i="26"/>
  <c r="C1580" i="26"/>
  <c r="E1579" i="26"/>
  <c r="C1579" i="26"/>
  <c r="E1578" i="26"/>
  <c r="C1578" i="26"/>
  <c r="E1577" i="26"/>
  <c r="C1577" i="26"/>
  <c r="E1576" i="26"/>
  <c r="C1576" i="26"/>
  <c r="E1575" i="26"/>
  <c r="C1575" i="26"/>
  <c r="E1574" i="26"/>
  <c r="C1574" i="26"/>
  <c r="E1573" i="26"/>
  <c r="C1573" i="26"/>
  <c r="E1572" i="26"/>
  <c r="C1572" i="26"/>
  <c r="E1571" i="26"/>
  <c r="C1571" i="26"/>
  <c r="E1570" i="26"/>
  <c r="C1570" i="26"/>
  <c r="E1569" i="26"/>
  <c r="C1569" i="26"/>
  <c r="E1568" i="26"/>
  <c r="C1568" i="26"/>
  <c r="E1567" i="26"/>
  <c r="C1567" i="26"/>
  <c r="E1566" i="26"/>
  <c r="C1566" i="26"/>
  <c r="E1565" i="26"/>
  <c r="C1565" i="26"/>
  <c r="E1564" i="26"/>
  <c r="C1564" i="26"/>
  <c r="E1563" i="26"/>
  <c r="C1563" i="26"/>
  <c r="E1562" i="26"/>
  <c r="C1562" i="26"/>
  <c r="E1561" i="26"/>
  <c r="C1561" i="26"/>
  <c r="E1560" i="26"/>
  <c r="C1560" i="26"/>
  <c r="E1559" i="26"/>
  <c r="C1559" i="26"/>
  <c r="E1558" i="26"/>
  <c r="C1558" i="26"/>
  <c r="E1557" i="26"/>
  <c r="C1557" i="26"/>
  <c r="E1556" i="26"/>
  <c r="C1556" i="26"/>
  <c r="E1555" i="26"/>
  <c r="C1555" i="26"/>
  <c r="E1554" i="26"/>
  <c r="C1554" i="26"/>
  <c r="E1553" i="26"/>
  <c r="C1553" i="26"/>
  <c r="E1552" i="26"/>
  <c r="C1552" i="26"/>
  <c r="E1551" i="26"/>
  <c r="C1551" i="26"/>
  <c r="E1550" i="26"/>
  <c r="C1550" i="26"/>
  <c r="E1549" i="26"/>
  <c r="C1549" i="26"/>
  <c r="E1548" i="26"/>
  <c r="C1548" i="26"/>
  <c r="E1547" i="26"/>
  <c r="C1547" i="26"/>
  <c r="E1546" i="26"/>
  <c r="C1546" i="26"/>
  <c r="E1545" i="26"/>
  <c r="C1545" i="26"/>
  <c r="E1544" i="26"/>
  <c r="C1544" i="26"/>
  <c r="E1543" i="26"/>
  <c r="C1543" i="26"/>
  <c r="E1542" i="26"/>
  <c r="C1542" i="26"/>
  <c r="E1541" i="26"/>
  <c r="C1541" i="26"/>
  <c r="E1540" i="26"/>
  <c r="C1540" i="26"/>
  <c r="E1539" i="26"/>
  <c r="C1539" i="26"/>
  <c r="E1538" i="26"/>
  <c r="C1538" i="26"/>
  <c r="E1537" i="26"/>
  <c r="C1537" i="26"/>
  <c r="E1536" i="26"/>
  <c r="C1536" i="26"/>
  <c r="E1535" i="26"/>
  <c r="C1535" i="26"/>
  <c r="E1534" i="26"/>
  <c r="C1534" i="26"/>
  <c r="E1533" i="26"/>
  <c r="C1533" i="26"/>
  <c r="E1532" i="26"/>
  <c r="C1532" i="26"/>
  <c r="E1531" i="26"/>
  <c r="C1531" i="26"/>
  <c r="E1530" i="26"/>
  <c r="C1530" i="26"/>
  <c r="E1529" i="26"/>
  <c r="C1529" i="26"/>
  <c r="E1528" i="26"/>
  <c r="C1528" i="26"/>
  <c r="E1527" i="26"/>
  <c r="C1527" i="26"/>
  <c r="E1526" i="26"/>
  <c r="C1526" i="26"/>
  <c r="E1525" i="26"/>
  <c r="C1525" i="26"/>
  <c r="E1524" i="26"/>
  <c r="C1524" i="26"/>
  <c r="E1523" i="26"/>
  <c r="C1523" i="26"/>
  <c r="E1522" i="26"/>
  <c r="C1522" i="26"/>
  <c r="E1521" i="26"/>
  <c r="C1521" i="26"/>
  <c r="E1520" i="26"/>
  <c r="C1520" i="26"/>
  <c r="E1519" i="26"/>
  <c r="C1519" i="26"/>
  <c r="E1518" i="26"/>
  <c r="C1518" i="26"/>
  <c r="E1517" i="26"/>
  <c r="C1517" i="26"/>
  <c r="E1516" i="26"/>
  <c r="C1516" i="26"/>
  <c r="E1515" i="26"/>
  <c r="C1515" i="26"/>
  <c r="E1514" i="26"/>
  <c r="C1514" i="26"/>
  <c r="E1513" i="26"/>
  <c r="C1513" i="26"/>
  <c r="E1512" i="26"/>
  <c r="C1512" i="26"/>
  <c r="E1511" i="26"/>
  <c r="C1511" i="26"/>
  <c r="E1510" i="26"/>
  <c r="C1510" i="26"/>
  <c r="E1509" i="26"/>
  <c r="C1509" i="26"/>
  <c r="E1508" i="26"/>
  <c r="C1508" i="26"/>
  <c r="E1507" i="26"/>
  <c r="C1507" i="26"/>
  <c r="E1506" i="26"/>
  <c r="C1506" i="26"/>
  <c r="E1505" i="26"/>
  <c r="C1505" i="26"/>
  <c r="E1504" i="26"/>
  <c r="C1504" i="26"/>
  <c r="E1503" i="26"/>
  <c r="C1503" i="26"/>
  <c r="E1502" i="26"/>
  <c r="C1502" i="26"/>
  <c r="E1501" i="26"/>
  <c r="C1501" i="26"/>
  <c r="E1500" i="26"/>
  <c r="C1500" i="26"/>
  <c r="E1499" i="26"/>
  <c r="C1499" i="26"/>
  <c r="E1498" i="26"/>
  <c r="C1498" i="26"/>
  <c r="E1497" i="26"/>
  <c r="C1497" i="26"/>
  <c r="E1496" i="26"/>
  <c r="C1496" i="26"/>
  <c r="E1495" i="26"/>
  <c r="C1495" i="26"/>
  <c r="E1494" i="26"/>
  <c r="C1494" i="26"/>
  <c r="E1493" i="26"/>
  <c r="C1493" i="26"/>
  <c r="E1492" i="26"/>
  <c r="C1492" i="26"/>
  <c r="E1491" i="26"/>
  <c r="C1491" i="26"/>
  <c r="E1490" i="26"/>
  <c r="C1490" i="26"/>
  <c r="E1489" i="26"/>
  <c r="C1489" i="26"/>
  <c r="E1488" i="26"/>
  <c r="C1488" i="26"/>
  <c r="E1487" i="26"/>
  <c r="C1487" i="26"/>
  <c r="E1486" i="26"/>
  <c r="C1486" i="26"/>
  <c r="E1485" i="26"/>
  <c r="C1485" i="26"/>
  <c r="E1484" i="26"/>
  <c r="C1484" i="26"/>
  <c r="E1483" i="26"/>
  <c r="C1483" i="26"/>
  <c r="E1482" i="26"/>
  <c r="C1482" i="26"/>
  <c r="E1481" i="26"/>
  <c r="C1481" i="26"/>
  <c r="E1480" i="26"/>
  <c r="C1480" i="26"/>
  <c r="E1479" i="26"/>
  <c r="C1479" i="26"/>
  <c r="E1478" i="26"/>
  <c r="C1478" i="26"/>
  <c r="E1477" i="26"/>
  <c r="C1477" i="26"/>
  <c r="E1476" i="26"/>
  <c r="C1476" i="26"/>
  <c r="E1475" i="26"/>
  <c r="C1475" i="26"/>
  <c r="E1474" i="26"/>
  <c r="C1474" i="26"/>
  <c r="E1473" i="26"/>
  <c r="C1473" i="26"/>
  <c r="E1472" i="26"/>
  <c r="C1472" i="26"/>
  <c r="E1471" i="26"/>
  <c r="C1471" i="26"/>
  <c r="E1470" i="26"/>
  <c r="C1470" i="26"/>
  <c r="E1469" i="26"/>
  <c r="C1469" i="26"/>
  <c r="E1468" i="26"/>
  <c r="C1468" i="26"/>
  <c r="E1467" i="26"/>
  <c r="C1467" i="26"/>
  <c r="E1466" i="26"/>
  <c r="C1466" i="26"/>
  <c r="E1465" i="26"/>
  <c r="C1465" i="26"/>
  <c r="E1464" i="26"/>
  <c r="C1464" i="26"/>
  <c r="E1463" i="26"/>
  <c r="C1463" i="26"/>
  <c r="E1462" i="26"/>
  <c r="C1462" i="26"/>
  <c r="E1461" i="26"/>
  <c r="C1461" i="26"/>
  <c r="E1460" i="26"/>
  <c r="C1460" i="26"/>
  <c r="E1459" i="26"/>
  <c r="C1459" i="26"/>
  <c r="E1458" i="26"/>
  <c r="C1458" i="26"/>
  <c r="E1457" i="26"/>
  <c r="C1457" i="26"/>
  <c r="E1456" i="26"/>
  <c r="C1456" i="26"/>
  <c r="E1455" i="26"/>
  <c r="C1455" i="26"/>
  <c r="E1454" i="26"/>
  <c r="C1454" i="26"/>
  <c r="E1453" i="26"/>
  <c r="C1453" i="26"/>
  <c r="E1452" i="26"/>
  <c r="C1452" i="26"/>
  <c r="E1451" i="26"/>
  <c r="C1451" i="26"/>
  <c r="E1450" i="26"/>
  <c r="C1450" i="26"/>
  <c r="E1449" i="26"/>
  <c r="C1449" i="26"/>
  <c r="E1448" i="26"/>
  <c r="C1448" i="26"/>
  <c r="E1447" i="26"/>
  <c r="C1447" i="26"/>
  <c r="E1446" i="26"/>
  <c r="C1446" i="26"/>
  <c r="E1445" i="26"/>
  <c r="C1445" i="26"/>
  <c r="E1444" i="26"/>
  <c r="C1444" i="26"/>
  <c r="E1443" i="26"/>
  <c r="C1443" i="26"/>
  <c r="E1442" i="26"/>
  <c r="C1442" i="26"/>
  <c r="E1441" i="26"/>
  <c r="C1441" i="26"/>
  <c r="E1440" i="26"/>
  <c r="C1440" i="26"/>
  <c r="E1439" i="26"/>
  <c r="C1439" i="26"/>
  <c r="E1438" i="26"/>
  <c r="C1438" i="26"/>
  <c r="E1437" i="26"/>
  <c r="C1437" i="26"/>
  <c r="E1436" i="26"/>
  <c r="C1436" i="26"/>
  <c r="E1435" i="26"/>
  <c r="C1435" i="26"/>
  <c r="E1434" i="26"/>
  <c r="C1434" i="26"/>
  <c r="E1433" i="26"/>
  <c r="C1433" i="26"/>
  <c r="E1432" i="26"/>
  <c r="C1432" i="26"/>
  <c r="E1431" i="26"/>
  <c r="C1431" i="26"/>
  <c r="E1430" i="26"/>
  <c r="C1430" i="26"/>
  <c r="E1429" i="26"/>
  <c r="C1429" i="26"/>
  <c r="E1428" i="26"/>
  <c r="C1428" i="26"/>
  <c r="E1427" i="26"/>
  <c r="C1427" i="26"/>
  <c r="E1426" i="26"/>
  <c r="C1426" i="26"/>
  <c r="E1425" i="26"/>
  <c r="C1425" i="26"/>
  <c r="E1424" i="26"/>
  <c r="C1424" i="26"/>
  <c r="E1423" i="26"/>
  <c r="C1423" i="26"/>
  <c r="E1422" i="26"/>
  <c r="C1422" i="26"/>
  <c r="E1421" i="26"/>
  <c r="C1421" i="26"/>
  <c r="E1420" i="26"/>
  <c r="C1420" i="26"/>
  <c r="E1419" i="26"/>
  <c r="C1419" i="26"/>
  <c r="E1418" i="26"/>
  <c r="C1418" i="26"/>
  <c r="E1417" i="26"/>
  <c r="C1417" i="26"/>
  <c r="E1416" i="26"/>
  <c r="C1416" i="26"/>
  <c r="E1415" i="26"/>
  <c r="C1415" i="26"/>
  <c r="E1414" i="26"/>
  <c r="C1414" i="26"/>
  <c r="E1413" i="26"/>
  <c r="C1413" i="26"/>
  <c r="E1412" i="26"/>
  <c r="C1412" i="26"/>
  <c r="E1411" i="26"/>
  <c r="C1411" i="26"/>
  <c r="E1410" i="26"/>
  <c r="C1410" i="26"/>
  <c r="E1409" i="26"/>
  <c r="C1409" i="26"/>
  <c r="E1408" i="26"/>
  <c r="C1408" i="26"/>
  <c r="E1407" i="26"/>
  <c r="C1407" i="26"/>
  <c r="E1406" i="26"/>
  <c r="C1406" i="26"/>
  <c r="E1405" i="26"/>
  <c r="C1405" i="26"/>
  <c r="E1404" i="26"/>
  <c r="C1404" i="26"/>
  <c r="E1403" i="26"/>
  <c r="C1403" i="26"/>
  <c r="E1402" i="26"/>
  <c r="C1402" i="26"/>
  <c r="E1401" i="26"/>
  <c r="C1401" i="26"/>
  <c r="E1400" i="26"/>
  <c r="C1400" i="26"/>
  <c r="E1399" i="26"/>
  <c r="C1399" i="26"/>
  <c r="E1398" i="26"/>
  <c r="C1398" i="26"/>
  <c r="E1397" i="26"/>
  <c r="C1397" i="26"/>
  <c r="E1396" i="26"/>
  <c r="C1396" i="26"/>
  <c r="E1395" i="26"/>
  <c r="C1395" i="26"/>
  <c r="E1394" i="26"/>
  <c r="C1394" i="26"/>
  <c r="E1393" i="26"/>
  <c r="C1393" i="26"/>
  <c r="E1392" i="26"/>
  <c r="C1392" i="26"/>
  <c r="E1391" i="26"/>
  <c r="C1391" i="26"/>
  <c r="E1390" i="26"/>
  <c r="C1390" i="26"/>
  <c r="E1389" i="26"/>
  <c r="C1389" i="26"/>
  <c r="E1388" i="26"/>
  <c r="C1388" i="26"/>
  <c r="E1387" i="26"/>
  <c r="C1387" i="26"/>
  <c r="E1386" i="26"/>
  <c r="C1386" i="26"/>
  <c r="E1385" i="26"/>
  <c r="C1385" i="26"/>
  <c r="E1384" i="26"/>
  <c r="C1384" i="26"/>
  <c r="E1383" i="26"/>
  <c r="C1383" i="26"/>
  <c r="E1382" i="26"/>
  <c r="C1382" i="26"/>
  <c r="E1381" i="26"/>
  <c r="C1381" i="26"/>
  <c r="E1380" i="26"/>
  <c r="C1380" i="26"/>
  <c r="E1379" i="26"/>
  <c r="C1379" i="26"/>
  <c r="E1378" i="26"/>
  <c r="C1378" i="26"/>
  <c r="E1377" i="26"/>
  <c r="C1377" i="26"/>
  <c r="E1376" i="26"/>
  <c r="C1376" i="26"/>
  <c r="E1375" i="26"/>
  <c r="C1375" i="26"/>
  <c r="E1374" i="26"/>
  <c r="C1374" i="26"/>
  <c r="E1373" i="26"/>
  <c r="C1373" i="26"/>
  <c r="E1372" i="26"/>
  <c r="C1372" i="26"/>
  <c r="E1371" i="26"/>
  <c r="C1371" i="26"/>
  <c r="E1370" i="26"/>
  <c r="C1370" i="26"/>
  <c r="E1369" i="26"/>
  <c r="C1369" i="26"/>
  <c r="E1368" i="26"/>
  <c r="C1368" i="26"/>
  <c r="E1367" i="26"/>
  <c r="C1367" i="26"/>
  <c r="E1366" i="26"/>
  <c r="C1366" i="26"/>
  <c r="E1365" i="26"/>
  <c r="C1365" i="26"/>
  <c r="E1364" i="26"/>
  <c r="C1364" i="26"/>
  <c r="E1363" i="26"/>
  <c r="C1363" i="26"/>
  <c r="E1362" i="26"/>
  <c r="C1362" i="26"/>
  <c r="E1361" i="26"/>
  <c r="C1361" i="26"/>
  <c r="E1360" i="26"/>
  <c r="C1360" i="26"/>
  <c r="E1359" i="26"/>
  <c r="C1359" i="26"/>
  <c r="E1358" i="26"/>
  <c r="C1358" i="26"/>
  <c r="E1357" i="26"/>
  <c r="C1357" i="26"/>
  <c r="E1356" i="26"/>
  <c r="C1356" i="26"/>
  <c r="E1355" i="26"/>
  <c r="C1355" i="26"/>
  <c r="E1354" i="26"/>
  <c r="C1354" i="26"/>
  <c r="E1353" i="26"/>
  <c r="C1353" i="26"/>
  <c r="E1352" i="26"/>
  <c r="C1352" i="26"/>
  <c r="E1351" i="26"/>
  <c r="C1351" i="26"/>
  <c r="E1350" i="26"/>
  <c r="C1350" i="26"/>
  <c r="E1349" i="26"/>
  <c r="C1349" i="26"/>
  <c r="E1348" i="26"/>
  <c r="C1348" i="26"/>
  <c r="E1347" i="26"/>
  <c r="C1347" i="26"/>
  <c r="E1346" i="26"/>
  <c r="C1346" i="26"/>
  <c r="E1345" i="26"/>
  <c r="C1345" i="26"/>
  <c r="E1344" i="26"/>
  <c r="C1344" i="26"/>
  <c r="E1343" i="26"/>
  <c r="C1343" i="26"/>
  <c r="E1342" i="26"/>
  <c r="C1342" i="26"/>
  <c r="E1341" i="26"/>
  <c r="C1341" i="26"/>
  <c r="E1340" i="26"/>
  <c r="C1340" i="26"/>
  <c r="E1339" i="26"/>
  <c r="C1339" i="26"/>
  <c r="E1338" i="26"/>
  <c r="C1338" i="26"/>
  <c r="E1337" i="26"/>
  <c r="C1337" i="26"/>
  <c r="E1336" i="26"/>
  <c r="C1336" i="26"/>
  <c r="E1335" i="26"/>
  <c r="C1335" i="26"/>
  <c r="E1334" i="26"/>
  <c r="C1334" i="26"/>
  <c r="E1333" i="26"/>
  <c r="C1333" i="26"/>
  <c r="E1332" i="26"/>
  <c r="C1332" i="26"/>
  <c r="E1331" i="26"/>
  <c r="C1331" i="26"/>
  <c r="E1330" i="26"/>
  <c r="C1330" i="26"/>
  <c r="E1329" i="26"/>
  <c r="C1329" i="26"/>
  <c r="E1328" i="26"/>
  <c r="C1328" i="26"/>
  <c r="E1327" i="26"/>
  <c r="C1327" i="26"/>
  <c r="E1326" i="26"/>
  <c r="C1326" i="26"/>
  <c r="E1325" i="26"/>
  <c r="C1325" i="26"/>
  <c r="A1325" i="26"/>
  <c r="A1326" i="26" s="1"/>
  <c r="A1327" i="26" s="1"/>
  <c r="A1328" i="26" s="1"/>
  <c r="A1329" i="26" s="1"/>
  <c r="A1330" i="26" s="1"/>
  <c r="A1331" i="26" s="1"/>
  <c r="A1332" i="26" s="1"/>
  <c r="A1333" i="26" s="1"/>
  <c r="A1334" i="26" s="1"/>
  <c r="A1335" i="26" s="1"/>
  <c r="A1336" i="26" s="1"/>
  <c r="A1337" i="26" s="1"/>
  <c r="A1338" i="26" s="1"/>
  <c r="A1339" i="26" s="1"/>
  <c r="A1340" i="26" s="1"/>
  <c r="A1341" i="26" s="1"/>
  <c r="A1342" i="26" s="1"/>
  <c r="A1343" i="26" s="1"/>
  <c r="A1344" i="26" s="1"/>
  <c r="A1345" i="26" s="1"/>
  <c r="A1346" i="26" s="1"/>
  <c r="A1347" i="26" s="1"/>
  <c r="A1348" i="26" s="1"/>
  <c r="A1349" i="26" s="1"/>
  <c r="A1350" i="26" s="1"/>
  <c r="A1351" i="26" s="1"/>
  <c r="A1352" i="26" s="1"/>
  <c r="A1353" i="26" s="1"/>
  <c r="A1354" i="26" s="1"/>
  <c r="A1355" i="26" s="1"/>
  <c r="A1356" i="26" s="1"/>
  <c r="A1357" i="26" s="1"/>
  <c r="A1358" i="26" s="1"/>
  <c r="A1359" i="26" s="1"/>
  <c r="A1360" i="26" s="1"/>
  <c r="A1361" i="26" s="1"/>
  <c r="A1362" i="26" s="1"/>
  <c r="A1363" i="26" s="1"/>
  <c r="A1364" i="26" s="1"/>
  <c r="A1365" i="26" s="1"/>
  <c r="A1366" i="26" s="1"/>
  <c r="A1367" i="26" s="1"/>
  <c r="A1368" i="26" s="1"/>
  <c r="A1369" i="26" s="1"/>
  <c r="A1370" i="26" s="1"/>
  <c r="A1371" i="26" s="1"/>
  <c r="A1372" i="26" s="1"/>
  <c r="A1373" i="26" s="1"/>
  <c r="A1374" i="26" s="1"/>
  <c r="A1375" i="26" s="1"/>
  <c r="A1376" i="26" s="1"/>
  <c r="A1377" i="26" s="1"/>
  <c r="A1378" i="26" s="1"/>
  <c r="A1379" i="26" s="1"/>
  <c r="A1380" i="26" s="1"/>
  <c r="A1381" i="26" s="1"/>
  <c r="A1382" i="26" s="1"/>
  <c r="A1383" i="26" s="1"/>
  <c r="A1384" i="26" s="1"/>
  <c r="A1385" i="26" s="1"/>
  <c r="A1386" i="26" s="1"/>
  <c r="A1387" i="26" s="1"/>
  <c r="A1388" i="26" s="1"/>
  <c r="A1389" i="26" s="1"/>
  <c r="A1390" i="26" s="1"/>
  <c r="A1391" i="26" s="1"/>
  <c r="A1392" i="26" s="1"/>
  <c r="A1393" i="26" s="1"/>
  <c r="A1394" i="26" s="1"/>
  <c r="A1395" i="26" s="1"/>
  <c r="A1396" i="26" s="1"/>
  <c r="A1397" i="26" s="1"/>
  <c r="A1398" i="26" s="1"/>
  <c r="A1399" i="26" s="1"/>
  <c r="A1400" i="26" s="1"/>
  <c r="A1401" i="26" s="1"/>
  <c r="A1402" i="26" s="1"/>
  <c r="A1403" i="26" s="1"/>
  <c r="A1404" i="26" s="1"/>
  <c r="A1405" i="26" s="1"/>
  <c r="A1406" i="26" s="1"/>
  <c r="A1407" i="26" s="1"/>
  <c r="A1408" i="26" s="1"/>
  <c r="A1409" i="26" s="1"/>
  <c r="A1410" i="26" s="1"/>
  <c r="A1411" i="26" s="1"/>
  <c r="A1412" i="26" s="1"/>
  <c r="A1413" i="26" s="1"/>
  <c r="A1414" i="26" s="1"/>
  <c r="A1415" i="26" s="1"/>
  <c r="A1416" i="26" s="1"/>
  <c r="A1417" i="26" s="1"/>
  <c r="A1418" i="26" s="1"/>
  <c r="A1419" i="26" s="1"/>
  <c r="A1420" i="26" s="1"/>
  <c r="A1421" i="26" s="1"/>
  <c r="A1422" i="26" s="1"/>
  <c r="A1423" i="26" s="1"/>
  <c r="A1424" i="26" s="1"/>
  <c r="A1425" i="26" s="1"/>
  <c r="A1426" i="26" s="1"/>
  <c r="A1427" i="26" s="1"/>
  <c r="A1428" i="26" s="1"/>
  <c r="A1429" i="26" s="1"/>
  <c r="A1430" i="26" s="1"/>
  <c r="A1431" i="26" s="1"/>
  <c r="A1432" i="26" s="1"/>
  <c r="A1433" i="26" s="1"/>
  <c r="A1434" i="26" s="1"/>
  <c r="A1435" i="26" s="1"/>
  <c r="A1436" i="26" s="1"/>
  <c r="A1437" i="26" s="1"/>
  <c r="A1438" i="26" s="1"/>
  <c r="A1439" i="26" s="1"/>
  <c r="A1440" i="26" s="1"/>
  <c r="A1441" i="26" s="1"/>
  <c r="A1442" i="26" s="1"/>
  <c r="A1443" i="26" s="1"/>
  <c r="A1444" i="26" s="1"/>
  <c r="A1445" i="26" s="1"/>
  <c r="A1446" i="26" s="1"/>
  <c r="A1447" i="26" s="1"/>
  <c r="A1448" i="26" s="1"/>
  <c r="A1449" i="26" s="1"/>
  <c r="A1450" i="26" s="1"/>
  <c r="A1451" i="26" s="1"/>
  <c r="A1452" i="26" s="1"/>
  <c r="A1453" i="26" s="1"/>
  <c r="A1454" i="26" s="1"/>
  <c r="A1455" i="26" s="1"/>
  <c r="A1456" i="26" s="1"/>
  <c r="A1457" i="26" s="1"/>
  <c r="A1458" i="26" s="1"/>
  <c r="A1459" i="26" s="1"/>
  <c r="A1460" i="26" s="1"/>
  <c r="A1461" i="26" s="1"/>
  <c r="A1462" i="26" s="1"/>
  <c r="A1463" i="26" s="1"/>
  <c r="A1464" i="26" s="1"/>
  <c r="A1465" i="26" s="1"/>
  <c r="A1466" i="26" s="1"/>
  <c r="A1467" i="26" s="1"/>
  <c r="A1468" i="26" s="1"/>
  <c r="A1469" i="26" s="1"/>
  <c r="A1470" i="26" s="1"/>
  <c r="A1471" i="26" s="1"/>
  <c r="A1472" i="26" s="1"/>
  <c r="A1473" i="26" s="1"/>
  <c r="A1474" i="26" s="1"/>
  <c r="A1475" i="26" s="1"/>
  <c r="A1476" i="26" s="1"/>
  <c r="A1477" i="26" s="1"/>
  <c r="A1478" i="26" s="1"/>
  <c r="A1479" i="26" s="1"/>
  <c r="A1480" i="26" s="1"/>
  <c r="A1481" i="26" s="1"/>
  <c r="A1482" i="26" s="1"/>
  <c r="A1483" i="26" s="1"/>
  <c r="A1484" i="26" s="1"/>
  <c r="A1485" i="26" s="1"/>
  <c r="A1486" i="26" s="1"/>
  <c r="A1487" i="26" s="1"/>
  <c r="A1488" i="26" s="1"/>
  <c r="A1489" i="26" s="1"/>
  <c r="A1490" i="26" s="1"/>
  <c r="A1491" i="26" s="1"/>
  <c r="A1492" i="26" s="1"/>
  <c r="A1493" i="26" s="1"/>
  <c r="A1494" i="26" s="1"/>
  <c r="A1495" i="26" s="1"/>
  <c r="A1496" i="26" s="1"/>
  <c r="A1497" i="26" s="1"/>
  <c r="A1498" i="26" s="1"/>
  <c r="A1499" i="26" s="1"/>
  <c r="A1500" i="26" s="1"/>
  <c r="A1501" i="26" s="1"/>
  <c r="A1502" i="26" s="1"/>
  <c r="A1503" i="26" s="1"/>
  <c r="A1504" i="26" s="1"/>
  <c r="A1505" i="26" s="1"/>
  <c r="A1506" i="26" s="1"/>
  <c r="A1507" i="26" s="1"/>
  <c r="A1508" i="26" s="1"/>
  <c r="A1509" i="26" s="1"/>
  <c r="A1510" i="26" s="1"/>
  <c r="A1511" i="26" s="1"/>
  <c r="A1512" i="26" s="1"/>
  <c r="A1513" i="26" s="1"/>
  <c r="A1514" i="26" s="1"/>
  <c r="A1515" i="26" s="1"/>
  <c r="A1516" i="26" s="1"/>
  <c r="A1517" i="26" s="1"/>
  <c r="A1518" i="26" s="1"/>
  <c r="A1519" i="26" s="1"/>
  <c r="A1520" i="26" s="1"/>
  <c r="A1521" i="26" s="1"/>
  <c r="A1522" i="26" s="1"/>
  <c r="A1523" i="26" s="1"/>
  <c r="A1524" i="26" s="1"/>
  <c r="A1525" i="26" s="1"/>
  <c r="A1526" i="26" s="1"/>
  <c r="A1527" i="26" s="1"/>
  <c r="A1528" i="26" s="1"/>
  <c r="A1529" i="26" s="1"/>
  <c r="A1530" i="26" s="1"/>
  <c r="A1531" i="26" s="1"/>
  <c r="A1532" i="26" s="1"/>
  <c r="A1533" i="26" s="1"/>
  <c r="A1534" i="26" s="1"/>
  <c r="A1535" i="26" s="1"/>
  <c r="A1536" i="26" s="1"/>
  <c r="A1537" i="26" s="1"/>
  <c r="A1538" i="26" s="1"/>
  <c r="A1539" i="26" s="1"/>
  <c r="A1540" i="26" s="1"/>
  <c r="A1541" i="26" s="1"/>
  <c r="A1542" i="26" s="1"/>
  <c r="A1543" i="26" s="1"/>
  <c r="A1544" i="26" s="1"/>
  <c r="A1545" i="26" s="1"/>
  <c r="A1546" i="26" s="1"/>
  <c r="A1547" i="26" s="1"/>
  <c r="A1548" i="26" s="1"/>
  <c r="A1549" i="26" s="1"/>
  <c r="A1550" i="26" s="1"/>
  <c r="A1551" i="26" s="1"/>
  <c r="A1552" i="26" s="1"/>
  <c r="A1553" i="26" s="1"/>
  <c r="A1554" i="26" s="1"/>
  <c r="A1555" i="26" s="1"/>
  <c r="A1556" i="26" s="1"/>
  <c r="A1557" i="26" s="1"/>
  <c r="A1558" i="26" s="1"/>
  <c r="A1559" i="26" s="1"/>
  <c r="A1560" i="26" s="1"/>
  <c r="A1561" i="26" s="1"/>
  <c r="A1562" i="26" s="1"/>
  <c r="A1563" i="26" s="1"/>
  <c r="A1564" i="26" s="1"/>
  <c r="A1565" i="26" s="1"/>
  <c r="A1566" i="26" s="1"/>
  <c r="A1567" i="26" s="1"/>
  <c r="A1568" i="26" s="1"/>
  <c r="A1569" i="26" s="1"/>
  <c r="A1570" i="26" s="1"/>
  <c r="A1571" i="26" s="1"/>
  <c r="A1572" i="26" s="1"/>
  <c r="A1573" i="26" s="1"/>
  <c r="A1574" i="26" s="1"/>
  <c r="A1575" i="26" s="1"/>
  <c r="A1576" i="26" s="1"/>
  <c r="A1577" i="26" s="1"/>
  <c r="A1578" i="26" s="1"/>
  <c r="A1579" i="26" s="1"/>
  <c r="A1580" i="26" s="1"/>
  <c r="A1581" i="26" s="1"/>
  <c r="A1582" i="26" s="1"/>
  <c r="A1583" i="26" s="1"/>
  <c r="A1584" i="26" s="1"/>
  <c r="A1585" i="26" s="1"/>
  <c r="A1586" i="26" s="1"/>
  <c r="A1587" i="26" s="1"/>
  <c r="A1588" i="26" s="1"/>
  <c r="A1589" i="26" s="1"/>
  <c r="A1590" i="26" s="1"/>
  <c r="A1591" i="26" s="1"/>
  <c r="A1592" i="26" s="1"/>
  <c r="A1593" i="26" s="1"/>
  <c r="A1594" i="26" s="1"/>
  <c r="A1595" i="26" s="1"/>
  <c r="A1596" i="26" s="1"/>
  <c r="A1597" i="26" s="1"/>
  <c r="A1598" i="26" s="1"/>
  <c r="A1599" i="26" s="1"/>
  <c r="A1600" i="26" s="1"/>
  <c r="A1601" i="26" s="1"/>
  <c r="A1602" i="26" s="1"/>
  <c r="A1603" i="26" s="1"/>
  <c r="A1604" i="26" s="1"/>
  <c r="A1605" i="26" s="1"/>
  <c r="A1606" i="26" s="1"/>
  <c r="A1607" i="26" s="1"/>
  <c r="A1608" i="26" s="1"/>
  <c r="A1609" i="26" s="1"/>
  <c r="A1610" i="26" s="1"/>
  <c r="A1611" i="26" s="1"/>
  <c r="A1612" i="26" s="1"/>
  <c r="A1613" i="26" s="1"/>
  <c r="A1614" i="26" s="1"/>
  <c r="A1615" i="26" s="1"/>
  <c r="A1616" i="26" s="1"/>
  <c r="A1617" i="26" s="1"/>
  <c r="A1618" i="26" s="1"/>
  <c r="A1619" i="26" s="1"/>
  <c r="A1620" i="26" s="1"/>
  <c r="A1621" i="26" s="1"/>
  <c r="A1622" i="26" s="1"/>
  <c r="A1623" i="26" s="1"/>
  <c r="A1624" i="26" s="1"/>
  <c r="A1625" i="26" s="1"/>
  <c r="A1626" i="26" s="1"/>
  <c r="A1627" i="26" s="1"/>
  <c r="A1628" i="26" s="1"/>
  <c r="A1629" i="26" s="1"/>
  <c r="A1630" i="26" s="1"/>
  <c r="A1631" i="26" s="1"/>
  <c r="A1632" i="26" s="1"/>
  <c r="A1633" i="26" s="1"/>
  <c r="A1634" i="26" s="1"/>
  <c r="A1635" i="26" s="1"/>
  <c r="A1636" i="26" s="1"/>
  <c r="A1637" i="26" s="1"/>
  <c r="A1638" i="26" s="1"/>
  <c r="A1639" i="26" s="1"/>
  <c r="A1640" i="26" s="1"/>
  <c r="A1641" i="26" s="1"/>
  <c r="A1642" i="26" s="1"/>
  <c r="A1643" i="26" s="1"/>
  <c r="A1644" i="26" s="1"/>
  <c r="A1645" i="26" s="1"/>
  <c r="A1646" i="26" s="1"/>
  <c r="A1647" i="26" s="1"/>
  <c r="A1648" i="26" s="1"/>
  <c r="A1649" i="26" s="1"/>
  <c r="A1650" i="26" s="1"/>
  <c r="A1651" i="26" s="1"/>
  <c r="A1652" i="26" s="1"/>
  <c r="A1653" i="26" s="1"/>
  <c r="A1654" i="26" s="1"/>
  <c r="A1655" i="26" s="1"/>
  <c r="A1656" i="26" s="1"/>
  <c r="A1657" i="26" s="1"/>
  <c r="A1658" i="26" s="1"/>
  <c r="A1659" i="26" s="1"/>
  <c r="A1660" i="26" s="1"/>
  <c r="A1661" i="26" s="1"/>
  <c r="A1662" i="26" s="1"/>
  <c r="A1663" i="26" s="1"/>
  <c r="A1664" i="26" s="1"/>
  <c r="A1665" i="26" s="1"/>
  <c r="A1666" i="26" s="1"/>
  <c r="A1667" i="26" s="1"/>
  <c r="A1668" i="26" s="1"/>
  <c r="A1669" i="26" s="1"/>
  <c r="A1670" i="26" s="1"/>
  <c r="A1671" i="26" s="1"/>
  <c r="A1672" i="26" s="1"/>
  <c r="A1673" i="26" s="1"/>
  <c r="A1674" i="26" s="1"/>
  <c r="A1675" i="26" s="1"/>
  <c r="A1676" i="26" s="1"/>
  <c r="A1677" i="26" s="1"/>
  <c r="A1678" i="26" s="1"/>
  <c r="A1679" i="26" s="1"/>
  <c r="A1680" i="26" s="1"/>
  <c r="A1681" i="26" s="1"/>
  <c r="A1682" i="26" s="1"/>
  <c r="A1683" i="26" s="1"/>
  <c r="A1684" i="26" s="1"/>
  <c r="A1685" i="26" s="1"/>
  <c r="A1686" i="26" s="1"/>
  <c r="A1687" i="26" s="1"/>
  <c r="A1688" i="26" s="1"/>
  <c r="A1689" i="26" s="1"/>
  <c r="A1690" i="26" s="1"/>
  <c r="A1691" i="26" s="1"/>
  <c r="A1692" i="26" s="1"/>
  <c r="A1693" i="26" s="1"/>
  <c r="A1694" i="26" s="1"/>
  <c r="A1695" i="26" s="1"/>
  <c r="A1696" i="26" s="1"/>
  <c r="A1697" i="26" s="1"/>
  <c r="A1698" i="26" s="1"/>
  <c r="A1699" i="26" s="1"/>
  <c r="A1700" i="26" s="1"/>
  <c r="A1701" i="26" s="1"/>
  <c r="A1702" i="26" s="1"/>
  <c r="A1703" i="26" s="1"/>
  <c r="A1704" i="26" s="1"/>
  <c r="A1705" i="26" s="1"/>
  <c r="A1706" i="26" s="1"/>
  <c r="A1707" i="26" s="1"/>
  <c r="A1708" i="26" s="1"/>
  <c r="A1709" i="26" s="1"/>
  <c r="A1710" i="26" s="1"/>
  <c r="A1711" i="26" s="1"/>
  <c r="A1712" i="26" s="1"/>
  <c r="A1713" i="26" s="1"/>
  <c r="A1714" i="26" s="1"/>
  <c r="A1715" i="26" s="1"/>
  <c r="A1716" i="26" s="1"/>
  <c r="A1717" i="26" s="1"/>
  <c r="A1718" i="26" s="1"/>
  <c r="A1719" i="26" s="1"/>
  <c r="A1720" i="26" s="1"/>
  <c r="A1721" i="26" s="1"/>
  <c r="A1722" i="26" s="1"/>
  <c r="A1723" i="26" s="1"/>
  <c r="A1724" i="26" s="1"/>
  <c r="A1725" i="26" s="1"/>
  <c r="A1726" i="26" s="1"/>
  <c r="A1727" i="26" s="1"/>
  <c r="A1728" i="26" s="1"/>
  <c r="A1729" i="26" s="1"/>
  <c r="A1730" i="26" s="1"/>
  <c r="A1731" i="26" s="1"/>
  <c r="A1732" i="26" s="1"/>
  <c r="A1733" i="26" s="1"/>
  <c r="A1734" i="26" s="1"/>
  <c r="A1735" i="26" s="1"/>
  <c r="A1736" i="26" s="1"/>
  <c r="A1737" i="26" s="1"/>
  <c r="A1738" i="26" s="1"/>
  <c r="A1739" i="26" s="1"/>
  <c r="A1740" i="26" s="1"/>
  <c r="A1741" i="26" s="1"/>
  <c r="A1742" i="26" s="1"/>
  <c r="A1743" i="26" s="1"/>
  <c r="A1744" i="26" s="1"/>
  <c r="A1745" i="26" s="1"/>
  <c r="A1746" i="26" s="1"/>
  <c r="A1747" i="26" s="1"/>
  <c r="A1748" i="26" s="1"/>
  <c r="A1749" i="26" s="1"/>
  <c r="A1750" i="26" s="1"/>
  <c r="A1751" i="26" s="1"/>
  <c r="A1752" i="26" s="1"/>
  <c r="A1753" i="26" s="1"/>
  <c r="A1754" i="26" s="1"/>
  <c r="A1755" i="26" s="1"/>
  <c r="A1756" i="26" s="1"/>
  <c r="A1757" i="26" s="1"/>
  <c r="A1758" i="26" s="1"/>
  <c r="A1759" i="26" s="1"/>
  <c r="A1760" i="26" s="1"/>
  <c r="A1761" i="26" s="1"/>
  <c r="A1762" i="26" s="1"/>
  <c r="A1763" i="26" s="1"/>
  <c r="A1764" i="26" s="1"/>
  <c r="A1765" i="26" s="1"/>
  <c r="A1766" i="26" s="1"/>
  <c r="A1767" i="26" s="1"/>
  <c r="A1768" i="26" s="1"/>
  <c r="A1769" i="26" s="1"/>
  <c r="A1770" i="26" s="1"/>
  <c r="A1771" i="26" s="1"/>
  <c r="A1772" i="26" s="1"/>
  <c r="A1773" i="26" s="1"/>
  <c r="A1774" i="26" s="1"/>
  <c r="A1775" i="26" s="1"/>
  <c r="A1776" i="26" s="1"/>
  <c r="A1777" i="26" s="1"/>
  <c r="A1778" i="26" s="1"/>
  <c r="A1779" i="26" s="1"/>
  <c r="A1780" i="26" s="1"/>
  <c r="A1781" i="26" s="1"/>
  <c r="A1782" i="26" s="1"/>
  <c r="A1783" i="26" s="1"/>
  <c r="A1784" i="26" s="1"/>
  <c r="A1785" i="26" s="1"/>
  <c r="A1786" i="26" s="1"/>
  <c r="A1787" i="26" s="1"/>
  <c r="A1788" i="26" s="1"/>
  <c r="A1789" i="26" s="1"/>
  <c r="A1790" i="26" s="1"/>
  <c r="A1791" i="26" s="1"/>
  <c r="A1792" i="26" s="1"/>
  <c r="A1793" i="26" s="1"/>
  <c r="A1794" i="26" s="1"/>
  <c r="A1795" i="26" s="1"/>
  <c r="A1796" i="26" s="1"/>
  <c r="A1797" i="26" s="1"/>
  <c r="A1798" i="26" s="1"/>
  <c r="A1799" i="26" s="1"/>
  <c r="A1800" i="26" s="1"/>
  <c r="A1801" i="26" s="1"/>
  <c r="A1802" i="26" s="1"/>
  <c r="A1803" i="26" s="1"/>
  <c r="A1804" i="26" s="1"/>
  <c r="A1805" i="26" s="1"/>
  <c r="A1806" i="26" s="1"/>
  <c r="A1807" i="26" s="1"/>
  <c r="A1808" i="26" s="1"/>
  <c r="A1809" i="26" s="1"/>
  <c r="A1810" i="26" s="1"/>
  <c r="A1811" i="26" s="1"/>
  <c r="A1812" i="26" s="1"/>
  <c r="A1813" i="26" s="1"/>
  <c r="A1814" i="26" s="1"/>
  <c r="A1815" i="26" s="1"/>
  <c r="A1816" i="26" s="1"/>
  <c r="A1817" i="26" s="1"/>
  <c r="A1818" i="26" s="1"/>
  <c r="A1819" i="26" s="1"/>
  <c r="A1820" i="26" s="1"/>
  <c r="A1821" i="26" s="1"/>
  <c r="A1822" i="26" s="1"/>
  <c r="A1823" i="26" s="1"/>
  <c r="A1824" i="26" s="1"/>
  <c r="A1825" i="26" s="1"/>
  <c r="A1826" i="26" s="1"/>
  <c r="A1827" i="26" s="1"/>
  <c r="A1828" i="26" s="1"/>
  <c r="A1829" i="26" s="1"/>
  <c r="A1830" i="26" s="1"/>
  <c r="A1831" i="26" s="1"/>
  <c r="A1832" i="26" s="1"/>
  <c r="A1833" i="26" s="1"/>
  <c r="A1834" i="26" s="1"/>
  <c r="A1835" i="26" s="1"/>
  <c r="A1836" i="26" s="1"/>
  <c r="A1837" i="26" s="1"/>
  <c r="A1838" i="26" s="1"/>
  <c r="A1839" i="26" s="1"/>
  <c r="A1840" i="26" s="1"/>
  <c r="A1841" i="26" s="1"/>
  <c r="A1842" i="26" s="1"/>
  <c r="A1843" i="26" s="1"/>
  <c r="A1844" i="26" s="1"/>
  <c r="A1845" i="26" s="1"/>
  <c r="A1846" i="26" s="1"/>
  <c r="A1847" i="26" s="1"/>
  <c r="A1848" i="26" s="1"/>
  <c r="A1849" i="26" s="1"/>
  <c r="A1850" i="26" s="1"/>
  <c r="A1851" i="26" s="1"/>
  <c r="A1852" i="26" s="1"/>
  <c r="A1853" i="26" s="1"/>
  <c r="A1854" i="26" s="1"/>
  <c r="A1855" i="26" s="1"/>
  <c r="A1856" i="26" s="1"/>
  <c r="A1857" i="26" s="1"/>
  <c r="A1858" i="26" s="1"/>
  <c r="A1859" i="26" s="1"/>
  <c r="A1860" i="26" s="1"/>
  <c r="A1861" i="26" s="1"/>
  <c r="A1862" i="26" s="1"/>
  <c r="A1863" i="26" s="1"/>
  <c r="A1864" i="26" s="1"/>
  <c r="A1865" i="26" s="1"/>
  <c r="A1866" i="26" s="1"/>
  <c r="A1867" i="26" s="1"/>
  <c r="A1868" i="26" s="1"/>
  <c r="A1869" i="26" s="1"/>
  <c r="A1870" i="26" s="1"/>
  <c r="A1871" i="26" s="1"/>
  <c r="A1872" i="26" s="1"/>
  <c r="A1873" i="26" s="1"/>
  <c r="A1874" i="26" s="1"/>
  <c r="A1875" i="26" s="1"/>
  <c r="A1876" i="26" s="1"/>
  <c r="A1877" i="26" s="1"/>
  <c r="A1878" i="26" s="1"/>
  <c r="A1879" i="26" s="1"/>
  <c r="A1880" i="26" s="1"/>
  <c r="A1881" i="26" s="1"/>
  <c r="A1882" i="26" s="1"/>
  <c r="A1883" i="26" s="1"/>
  <c r="A1884" i="26" s="1"/>
  <c r="A1885" i="26" s="1"/>
  <c r="A1886" i="26" s="1"/>
  <c r="A1887" i="26" s="1"/>
  <c r="A1888" i="26" s="1"/>
  <c r="A1889" i="26" s="1"/>
  <c r="A1890" i="26" s="1"/>
  <c r="A1891" i="26" s="1"/>
  <c r="A1892" i="26" s="1"/>
  <c r="A1893" i="26" s="1"/>
  <c r="A1894" i="26" s="1"/>
  <c r="A1895" i="26" s="1"/>
  <c r="A1896" i="26" s="1"/>
  <c r="A1897" i="26" s="1"/>
  <c r="A1898" i="26" s="1"/>
  <c r="A1899" i="26" s="1"/>
  <c r="A1900" i="26" s="1"/>
  <c r="A1901" i="26" s="1"/>
  <c r="A1902" i="26" s="1"/>
  <c r="A1903" i="26" s="1"/>
  <c r="A1904" i="26" s="1"/>
  <c r="A1905" i="26" s="1"/>
  <c r="A1906" i="26" s="1"/>
  <c r="A1907" i="26" s="1"/>
  <c r="A1908" i="26" s="1"/>
  <c r="A1909" i="26" s="1"/>
  <c r="A1910" i="26" s="1"/>
  <c r="A1911" i="26" s="1"/>
  <c r="A1912" i="26" s="1"/>
  <c r="A1913" i="26" s="1"/>
  <c r="A1914" i="26" s="1"/>
  <c r="A1915" i="26" s="1"/>
  <c r="A1916" i="26" s="1"/>
  <c r="A1917" i="26" s="1"/>
  <c r="A1918" i="26" s="1"/>
  <c r="A1919" i="26" s="1"/>
  <c r="A1920" i="26" s="1"/>
  <c r="A1921" i="26" s="1"/>
  <c r="A1922" i="26" s="1"/>
  <c r="A1923" i="26" s="1"/>
  <c r="A1924" i="26" s="1"/>
  <c r="A1925" i="26" s="1"/>
  <c r="A1926" i="26" s="1"/>
  <c r="A1927" i="26" s="1"/>
  <c r="A1928" i="26" s="1"/>
  <c r="A1929" i="26" s="1"/>
  <c r="A1930" i="26" s="1"/>
  <c r="A1931" i="26" s="1"/>
  <c r="A1932" i="26" s="1"/>
  <c r="A1933" i="26" s="1"/>
  <c r="A1934" i="26" s="1"/>
  <c r="A1935" i="26" s="1"/>
  <c r="A1936" i="26" s="1"/>
  <c r="A1937" i="26" s="1"/>
  <c r="A1938" i="26" s="1"/>
  <c r="A1939" i="26" s="1"/>
  <c r="A1940" i="26" s="1"/>
  <c r="A1941" i="26" s="1"/>
  <c r="A1942" i="26" s="1"/>
  <c r="A1943" i="26" s="1"/>
  <c r="A1944" i="26" s="1"/>
  <c r="A1945" i="26" s="1"/>
  <c r="A1946" i="26" s="1"/>
  <c r="A1947" i="26" s="1"/>
  <c r="A1948" i="26" s="1"/>
  <c r="A1949" i="26" s="1"/>
  <c r="A1950" i="26" s="1"/>
  <c r="A1951" i="26" s="1"/>
  <c r="A1952" i="26" s="1"/>
  <c r="A1953" i="26" s="1"/>
  <c r="A1954" i="26" s="1"/>
  <c r="A1955" i="26" s="1"/>
  <c r="A1956" i="26" s="1"/>
  <c r="A1957" i="26" s="1"/>
  <c r="A1958" i="26" s="1"/>
  <c r="A1959" i="26" s="1"/>
  <c r="A1960" i="26" s="1"/>
  <c r="A1961" i="26" s="1"/>
  <c r="A1962" i="26" s="1"/>
  <c r="A1963" i="26" s="1"/>
  <c r="A1964" i="26" s="1"/>
  <c r="A1965" i="26" s="1"/>
  <c r="A1966" i="26" s="1"/>
  <c r="A1967" i="26" s="1"/>
  <c r="A1968" i="26" s="1"/>
  <c r="A1969" i="26" s="1"/>
  <c r="A1970" i="26" s="1"/>
  <c r="A1971" i="26" s="1"/>
  <c r="A1972" i="26" s="1"/>
  <c r="A1973" i="26" s="1"/>
  <c r="A1974" i="26" s="1"/>
  <c r="A1975" i="26" s="1"/>
  <c r="A1976" i="26" s="1"/>
  <c r="A1977" i="26" s="1"/>
  <c r="A1978" i="26" s="1"/>
  <c r="A1979" i="26" s="1"/>
  <c r="A1980" i="26" s="1"/>
  <c r="A1981" i="26" s="1"/>
  <c r="A1982" i="26" s="1"/>
  <c r="A1983" i="26" s="1"/>
  <c r="A1984" i="26" s="1"/>
  <c r="A1985" i="26" s="1"/>
  <c r="A1986" i="26" s="1"/>
  <c r="A1987" i="26" s="1"/>
  <c r="A1988" i="26" s="1"/>
  <c r="A1989" i="26" s="1"/>
  <c r="A1990" i="26" s="1"/>
  <c r="A1991" i="26" s="1"/>
  <c r="A1992" i="26" s="1"/>
  <c r="A1993" i="26" s="1"/>
  <c r="A1994" i="26" s="1"/>
  <c r="A1995" i="26" s="1"/>
  <c r="A1996" i="26" s="1"/>
  <c r="A1997" i="26" s="1"/>
  <c r="A1998" i="26" s="1"/>
  <c r="A1999" i="26" s="1"/>
  <c r="A2000" i="26" s="1"/>
  <c r="A2001" i="26" s="1"/>
  <c r="A2002" i="26" s="1"/>
  <c r="A2003" i="26" s="1"/>
  <c r="A2004" i="26" s="1"/>
  <c r="A2005" i="26" s="1"/>
  <c r="A2006" i="26" s="1"/>
  <c r="A2007" i="26" s="1"/>
  <c r="A2008" i="26" s="1"/>
  <c r="A2009" i="26" s="1"/>
  <c r="A2010" i="26" s="1"/>
  <c r="A2011" i="26" s="1"/>
  <c r="A2012" i="26" s="1"/>
  <c r="A2013" i="26" s="1"/>
  <c r="A2014" i="26" s="1"/>
  <c r="A2015" i="26" s="1"/>
  <c r="A2016" i="26" s="1"/>
  <c r="A2017" i="26" s="1"/>
  <c r="A2018" i="26" s="1"/>
  <c r="A2019" i="26" s="1"/>
  <c r="A2020" i="26" s="1"/>
  <c r="A2021" i="26" s="1"/>
  <c r="A2022" i="26" s="1"/>
  <c r="A2023" i="26" s="1"/>
  <c r="A2024" i="26" s="1"/>
  <c r="A2025" i="26" s="1"/>
  <c r="A2026" i="26" s="1"/>
  <c r="A2027" i="26" s="1"/>
  <c r="A2028" i="26" s="1"/>
  <c r="A2029" i="26" s="1"/>
  <c r="A2030" i="26" s="1"/>
  <c r="A2031" i="26" s="1"/>
  <c r="A2032" i="26" s="1"/>
  <c r="A2033" i="26" s="1"/>
  <c r="A2034" i="26" s="1"/>
  <c r="A2035" i="26" s="1"/>
  <c r="A2036" i="26" s="1"/>
  <c r="A2037" i="26" s="1"/>
  <c r="A2038" i="26" s="1"/>
  <c r="A2039" i="26" s="1"/>
  <c r="A2040" i="26" s="1"/>
  <c r="A2041" i="26" s="1"/>
  <c r="A2042" i="26" s="1"/>
  <c r="A2043" i="26" s="1"/>
  <c r="A2044" i="26" s="1"/>
  <c r="A2045" i="26" s="1"/>
  <c r="A2046" i="26" s="1"/>
  <c r="A2047" i="26" s="1"/>
  <c r="A2048" i="26" s="1"/>
  <c r="A2049" i="26" s="1"/>
  <c r="A2050" i="26" s="1"/>
  <c r="A2051" i="26" s="1"/>
  <c r="A2052" i="26" s="1"/>
  <c r="A2053" i="26" s="1"/>
  <c r="A2054" i="26" s="1"/>
  <c r="A2055" i="26" s="1"/>
  <c r="A2056" i="26" s="1"/>
  <c r="A2057" i="26" s="1"/>
  <c r="A2058" i="26" s="1"/>
  <c r="A2059" i="26" s="1"/>
  <c r="A2060" i="26" s="1"/>
  <c r="A2061" i="26" s="1"/>
  <c r="A2062" i="26" s="1"/>
  <c r="A2063" i="26" s="1"/>
  <c r="A2064" i="26" s="1"/>
  <c r="A2065" i="26" s="1"/>
  <c r="A2066" i="26" s="1"/>
  <c r="A2067" i="26" s="1"/>
  <c r="A2068" i="26" s="1"/>
  <c r="A2069" i="26" s="1"/>
  <c r="A2070" i="26" s="1"/>
  <c r="A2071" i="26" s="1"/>
  <c r="A2072" i="26" s="1"/>
  <c r="A2073" i="26" s="1"/>
  <c r="A2074" i="26" s="1"/>
  <c r="A2075" i="26" s="1"/>
  <c r="A2076" i="26" s="1"/>
  <c r="A2077" i="26" s="1"/>
  <c r="A2078" i="26" s="1"/>
  <c r="A2079" i="26" s="1"/>
  <c r="A2080" i="26" s="1"/>
  <c r="A2081" i="26" s="1"/>
  <c r="A2082" i="26" s="1"/>
  <c r="A2083" i="26" s="1"/>
  <c r="A2084" i="26" s="1"/>
  <c r="A2085" i="26" s="1"/>
  <c r="A2086" i="26" s="1"/>
  <c r="A2087" i="26" s="1"/>
  <c r="A2088" i="26" s="1"/>
  <c r="A2089" i="26" s="1"/>
  <c r="A2090" i="26" s="1"/>
  <c r="A2091" i="26" s="1"/>
  <c r="A2092" i="26" s="1"/>
  <c r="A2093" i="26" s="1"/>
  <c r="A2094" i="26" s="1"/>
  <c r="A2095" i="26" s="1"/>
  <c r="A2096" i="26" s="1"/>
  <c r="A2097" i="26" s="1"/>
  <c r="A2098" i="26" s="1"/>
  <c r="A2099" i="26" s="1"/>
  <c r="A2100" i="26" s="1"/>
  <c r="A2101" i="26" s="1"/>
  <c r="A2102" i="26" s="1"/>
  <c r="A2103" i="26" s="1"/>
  <c r="A2104" i="26" s="1"/>
  <c r="A2105" i="26" s="1"/>
  <c r="A2106" i="26" s="1"/>
  <c r="A2107" i="26" s="1"/>
  <c r="A2108" i="26" s="1"/>
  <c r="A2109" i="26" s="1"/>
  <c r="A2110" i="26" s="1"/>
  <c r="A2111" i="26" s="1"/>
  <c r="A2112" i="26" s="1"/>
  <c r="A2113" i="26" s="1"/>
  <c r="A2114" i="26" s="1"/>
  <c r="A2115" i="26" s="1"/>
  <c r="A2116" i="26" s="1"/>
  <c r="A2117" i="26" s="1"/>
  <c r="A2118" i="26" s="1"/>
  <c r="A2119" i="26" s="1"/>
  <c r="A2120" i="26" s="1"/>
  <c r="A2121" i="26" s="1"/>
  <c r="A2122" i="26" s="1"/>
  <c r="A2123" i="26" s="1"/>
  <c r="A2124" i="26" s="1"/>
  <c r="A2125" i="26" s="1"/>
  <c r="A2126" i="26" s="1"/>
  <c r="A2127" i="26" s="1"/>
  <c r="A2128" i="26" s="1"/>
  <c r="A2129" i="26" s="1"/>
  <c r="A2130" i="26" s="1"/>
  <c r="A2131" i="26" s="1"/>
  <c r="A2132" i="26" s="1"/>
  <c r="A2133" i="26" s="1"/>
  <c r="A2134" i="26" s="1"/>
  <c r="A2135" i="26" s="1"/>
  <c r="A2136" i="26" s="1"/>
  <c r="A2137" i="26" s="1"/>
  <c r="A2138" i="26" s="1"/>
  <c r="A2139" i="26" s="1"/>
  <c r="A2140" i="26" s="1"/>
  <c r="A2141" i="26" s="1"/>
  <c r="A2142" i="26" s="1"/>
  <c r="A2143" i="26" s="1"/>
  <c r="A2144" i="26" s="1"/>
  <c r="A2145" i="26" s="1"/>
  <c r="A2146" i="26" s="1"/>
  <c r="A2147" i="26" s="1"/>
  <c r="A2148" i="26" s="1"/>
  <c r="A2149" i="26" s="1"/>
  <c r="A2150" i="26" s="1"/>
  <c r="A2151" i="26" s="1"/>
  <c r="A2152" i="26" s="1"/>
  <c r="A2153" i="26" s="1"/>
  <c r="A2154" i="26" s="1"/>
  <c r="A2155" i="26" s="1"/>
  <c r="A2156" i="26" s="1"/>
  <c r="A2157" i="26" s="1"/>
  <c r="A2158" i="26" s="1"/>
  <c r="A2159" i="26" s="1"/>
  <c r="A2160" i="26" s="1"/>
  <c r="A2161" i="26" s="1"/>
  <c r="A2162" i="26" s="1"/>
  <c r="A2163" i="26" s="1"/>
  <c r="A2164" i="26" s="1"/>
  <c r="A2165" i="26" s="1"/>
  <c r="A2166" i="26" s="1"/>
  <c r="A2167" i="26" s="1"/>
  <c r="A2168" i="26" s="1"/>
  <c r="A2169" i="26" s="1"/>
  <c r="A2170" i="26" s="1"/>
  <c r="A2171" i="26" s="1"/>
  <c r="A2172" i="26" s="1"/>
  <c r="A2173" i="26" s="1"/>
  <c r="A2174" i="26" s="1"/>
  <c r="A2175" i="26" s="1"/>
  <c r="A2176" i="26" s="1"/>
  <c r="A2177" i="26" s="1"/>
  <c r="A2178" i="26" s="1"/>
  <c r="A2179" i="26" s="1"/>
  <c r="A2180" i="26" s="1"/>
  <c r="A2181" i="26" s="1"/>
  <c r="A2182" i="26" s="1"/>
  <c r="A2183" i="26" s="1"/>
  <c r="A2184" i="26" s="1"/>
  <c r="A2185" i="26" s="1"/>
  <c r="A2186" i="26" s="1"/>
  <c r="A2187" i="26" s="1"/>
  <c r="A2188" i="26" s="1"/>
  <c r="A2189" i="26" s="1"/>
  <c r="A2190" i="26" s="1"/>
  <c r="A2191" i="26" s="1"/>
  <c r="A2192" i="26" s="1"/>
  <c r="A2193" i="26" s="1"/>
  <c r="A2194" i="26" s="1"/>
  <c r="A2195" i="26" s="1"/>
  <c r="A2196" i="26" s="1"/>
  <c r="A2197" i="26" s="1"/>
  <c r="A2198" i="26" s="1"/>
  <c r="A2199" i="26" s="1"/>
  <c r="A2200" i="26" s="1"/>
  <c r="A2201" i="26" s="1"/>
  <c r="A2202" i="26" s="1"/>
  <c r="A2203" i="26" s="1"/>
  <c r="A2204" i="26" s="1"/>
  <c r="A2205" i="26" s="1"/>
  <c r="A2206" i="26" s="1"/>
  <c r="A2207" i="26" s="1"/>
  <c r="A2208" i="26" s="1"/>
  <c r="A2209" i="26" s="1"/>
  <c r="A2210" i="26" s="1"/>
  <c r="A2211" i="26" s="1"/>
  <c r="A2212" i="26" s="1"/>
  <c r="A2213" i="26" s="1"/>
  <c r="A2214" i="26" s="1"/>
  <c r="A2215" i="26" s="1"/>
  <c r="A2216" i="26" s="1"/>
  <c r="A2217" i="26" s="1"/>
  <c r="A2218" i="26" s="1"/>
  <c r="A2219" i="26" s="1"/>
  <c r="A2220" i="26" s="1"/>
  <c r="A2221" i="26" s="1"/>
  <c r="A2222" i="26" s="1"/>
  <c r="A2223" i="26" s="1"/>
  <c r="A2224" i="26" s="1"/>
  <c r="A2225" i="26" s="1"/>
  <c r="A2226" i="26" s="1"/>
  <c r="A2227" i="26" s="1"/>
  <c r="A2228" i="26" s="1"/>
  <c r="A2229" i="26" s="1"/>
  <c r="A2230" i="26" s="1"/>
  <c r="A2231" i="26" s="1"/>
  <c r="A2232" i="26" s="1"/>
  <c r="A2233" i="26" s="1"/>
  <c r="A2234" i="26" s="1"/>
  <c r="A2235" i="26" s="1"/>
  <c r="A2236" i="26" s="1"/>
  <c r="A2237" i="26" s="1"/>
  <c r="A2238" i="26" s="1"/>
  <c r="A2239" i="26" s="1"/>
  <c r="A2240" i="26" s="1"/>
  <c r="A2241" i="26" s="1"/>
  <c r="A2242" i="26" s="1"/>
  <c r="A2243" i="26" s="1"/>
  <c r="A2244" i="26" s="1"/>
  <c r="A2245" i="26" s="1"/>
  <c r="A2246" i="26" s="1"/>
  <c r="A2247" i="26" s="1"/>
  <c r="A2248" i="26" s="1"/>
  <c r="A2249" i="26" s="1"/>
  <c r="A2250" i="26" s="1"/>
  <c r="A2251" i="26" s="1"/>
  <c r="A2252" i="26" s="1"/>
  <c r="A2253" i="26" s="1"/>
  <c r="A2254" i="26" s="1"/>
  <c r="A2255" i="26" s="1"/>
  <c r="A2256" i="26" s="1"/>
  <c r="A2257" i="26" s="1"/>
  <c r="A2258" i="26" s="1"/>
  <c r="A2259" i="26" s="1"/>
  <c r="A2260" i="26" s="1"/>
  <c r="A2261" i="26" s="1"/>
  <c r="A2262" i="26" s="1"/>
  <c r="A2263" i="26" s="1"/>
  <c r="A2264" i="26" s="1"/>
  <c r="A2265" i="26" s="1"/>
  <c r="A2266" i="26" s="1"/>
  <c r="A2267" i="26" s="1"/>
  <c r="A2268" i="26" s="1"/>
  <c r="A2269" i="26" s="1"/>
  <c r="A2270" i="26" s="1"/>
  <c r="A2271" i="26" s="1"/>
  <c r="A2272" i="26" s="1"/>
  <c r="A2273" i="26" s="1"/>
  <c r="A2274" i="26" s="1"/>
  <c r="A2275" i="26" s="1"/>
  <c r="A2276" i="26" s="1"/>
  <c r="A2277" i="26" s="1"/>
  <c r="A2278" i="26" s="1"/>
  <c r="A2279" i="26" s="1"/>
  <c r="A2280" i="26" s="1"/>
  <c r="A2281" i="26" s="1"/>
  <c r="A2282" i="26" s="1"/>
  <c r="A2283" i="26" s="1"/>
  <c r="A2284" i="26" s="1"/>
  <c r="A2285" i="26" s="1"/>
  <c r="A2286" i="26" s="1"/>
  <c r="A2287" i="26" s="1"/>
  <c r="A2288" i="26" s="1"/>
  <c r="A2289" i="26" s="1"/>
  <c r="A2290" i="26" s="1"/>
  <c r="A2291" i="26" s="1"/>
  <c r="A2292" i="26" s="1"/>
  <c r="A2293" i="26" s="1"/>
  <c r="A2294" i="26" s="1"/>
  <c r="A2295" i="26" s="1"/>
  <c r="A2296" i="26" s="1"/>
  <c r="A2297" i="26" s="1"/>
  <c r="A2298" i="26" s="1"/>
  <c r="A2299" i="26" s="1"/>
  <c r="A2300" i="26" s="1"/>
  <c r="A2301" i="26" s="1"/>
  <c r="A2302" i="26" s="1"/>
  <c r="A2303" i="26" s="1"/>
  <c r="A2304" i="26" s="1"/>
  <c r="A2305" i="26" s="1"/>
  <c r="A2306" i="26" s="1"/>
  <c r="A2307" i="26" s="1"/>
  <c r="A2308" i="26" s="1"/>
  <c r="A2309" i="26" s="1"/>
  <c r="A2310" i="26" s="1"/>
  <c r="A2311" i="26" s="1"/>
  <c r="A2312" i="26" s="1"/>
  <c r="A2313" i="26" s="1"/>
  <c r="A2314" i="26" s="1"/>
  <c r="A2315" i="26" s="1"/>
  <c r="A2316" i="26" s="1"/>
  <c r="A2317" i="26" s="1"/>
  <c r="A2318" i="26" s="1"/>
  <c r="A2319" i="26" s="1"/>
  <c r="A2320" i="26" s="1"/>
  <c r="A2321" i="26" s="1"/>
  <c r="A2322" i="26" s="1"/>
  <c r="A2323" i="26" s="1"/>
  <c r="A2324" i="26" s="1"/>
  <c r="A2325" i="26" s="1"/>
  <c r="A2326" i="26" s="1"/>
  <c r="A2327" i="26" s="1"/>
  <c r="A2328" i="26" s="1"/>
  <c r="A2329" i="26" s="1"/>
  <c r="A2330" i="26" s="1"/>
  <c r="A2331" i="26" s="1"/>
  <c r="A2332" i="26" s="1"/>
  <c r="A2333" i="26" s="1"/>
  <c r="A2334" i="26" s="1"/>
  <c r="A2335" i="26" s="1"/>
  <c r="A2336" i="26" s="1"/>
  <c r="A2337" i="26" s="1"/>
  <c r="A2338" i="26" s="1"/>
  <c r="A2339" i="26" s="1"/>
  <c r="A2340" i="26" s="1"/>
  <c r="A2341" i="26" s="1"/>
  <c r="A2342" i="26" s="1"/>
  <c r="A2343" i="26" s="1"/>
  <c r="A2344" i="26" s="1"/>
  <c r="A2345" i="26" s="1"/>
  <c r="A2346" i="26" s="1"/>
  <c r="A2347" i="26" s="1"/>
  <c r="A2348" i="26" s="1"/>
  <c r="A2349" i="26" s="1"/>
  <c r="A2350" i="26" s="1"/>
  <c r="A2351" i="26" s="1"/>
  <c r="A2352" i="26" s="1"/>
  <c r="A2353" i="26" s="1"/>
  <c r="A2354" i="26" s="1"/>
  <c r="A2355" i="26" s="1"/>
  <c r="A2356" i="26" s="1"/>
  <c r="A2357" i="26" s="1"/>
  <c r="A2358" i="26" s="1"/>
  <c r="A2359" i="26" s="1"/>
  <c r="A2360" i="26" s="1"/>
  <c r="A2361" i="26" s="1"/>
  <c r="A2362" i="26" s="1"/>
  <c r="A2363" i="26" s="1"/>
  <c r="A2364" i="26" s="1"/>
  <c r="A2365" i="26" s="1"/>
  <c r="A2366" i="26" s="1"/>
  <c r="A2367" i="26" s="1"/>
  <c r="A2368" i="26" s="1"/>
  <c r="A2369" i="26" s="1"/>
  <c r="A2370" i="26" s="1"/>
  <c r="A2371" i="26" s="1"/>
  <c r="A2372" i="26" s="1"/>
  <c r="A2373" i="26" s="1"/>
  <c r="A2374" i="26" s="1"/>
  <c r="A2375" i="26" s="1"/>
  <c r="A2376" i="26" s="1"/>
  <c r="A2377" i="26" s="1"/>
  <c r="A2378" i="26" s="1"/>
  <c r="A2379" i="26" s="1"/>
  <c r="A2380" i="26" s="1"/>
  <c r="A2381" i="26" s="1"/>
  <c r="A2382" i="26" s="1"/>
  <c r="A2383" i="26" s="1"/>
  <c r="A2384" i="26" s="1"/>
  <c r="A2385" i="26" s="1"/>
  <c r="A2386" i="26" s="1"/>
  <c r="A2387" i="26" s="1"/>
  <c r="A2388" i="26" s="1"/>
  <c r="A2389" i="26" s="1"/>
  <c r="A2390" i="26" s="1"/>
  <c r="A2391" i="26" s="1"/>
  <c r="A2392" i="26" s="1"/>
  <c r="A2393" i="26" s="1"/>
  <c r="A2394" i="26" s="1"/>
  <c r="A2395" i="26" s="1"/>
  <c r="A2396" i="26" s="1"/>
  <c r="A2397" i="26" s="1"/>
  <c r="A2398" i="26" s="1"/>
  <c r="A2399" i="26" s="1"/>
  <c r="A2400" i="26" s="1"/>
  <c r="A2401" i="26" s="1"/>
  <c r="A2402" i="26" s="1"/>
  <c r="A2403" i="26" s="1"/>
  <c r="A2404" i="26" s="1"/>
  <c r="A2405" i="26" s="1"/>
  <c r="A2406" i="26" s="1"/>
  <c r="A2407" i="26" s="1"/>
  <c r="A2408" i="26" s="1"/>
  <c r="A2409" i="26" s="1"/>
  <c r="A2410" i="26" s="1"/>
  <c r="A2411" i="26" s="1"/>
  <c r="A2412" i="26" s="1"/>
  <c r="A2413" i="26" s="1"/>
  <c r="A2414" i="26" s="1"/>
  <c r="A2415" i="26" s="1"/>
  <c r="A2416" i="26" s="1"/>
  <c r="A2417" i="26" s="1"/>
  <c r="A2418" i="26" s="1"/>
  <c r="A2419" i="26" s="1"/>
  <c r="A2420" i="26" s="1"/>
  <c r="A2421" i="26" s="1"/>
  <c r="A2422" i="26" s="1"/>
  <c r="A2423" i="26" s="1"/>
  <c r="A2424" i="26" s="1"/>
  <c r="A2425" i="26" s="1"/>
  <c r="A2426" i="26" s="1"/>
  <c r="A2427" i="26" s="1"/>
  <c r="A2428" i="26" s="1"/>
  <c r="A2429" i="26" s="1"/>
  <c r="A2430" i="26" s="1"/>
  <c r="A2431" i="26" s="1"/>
  <c r="A2432" i="26" s="1"/>
  <c r="A2433" i="26" s="1"/>
  <c r="A2434" i="26" s="1"/>
  <c r="A2435" i="26" s="1"/>
  <c r="A2436" i="26" s="1"/>
  <c r="A2437" i="26" s="1"/>
  <c r="A2438" i="26" s="1"/>
  <c r="A2439" i="26" s="1"/>
  <c r="A2440" i="26" s="1"/>
  <c r="A2441" i="26" s="1"/>
  <c r="A2442" i="26" s="1"/>
  <c r="A2443" i="26" s="1"/>
  <c r="A2444" i="26" s="1"/>
  <c r="A2445" i="26" s="1"/>
  <c r="A2446" i="26" s="1"/>
  <c r="A2447" i="26" s="1"/>
  <c r="A2448" i="26" s="1"/>
  <c r="A2449" i="26" s="1"/>
  <c r="A2450" i="26" s="1"/>
  <c r="A2451" i="26" s="1"/>
  <c r="A2452" i="26" s="1"/>
  <c r="A2453" i="26" s="1"/>
  <c r="A2454" i="26" s="1"/>
  <c r="A2455" i="26" s="1"/>
  <c r="A2456" i="26" s="1"/>
  <c r="A2457" i="26" s="1"/>
  <c r="A2458" i="26" s="1"/>
  <c r="A2459" i="26" s="1"/>
  <c r="A2460" i="26" s="1"/>
  <c r="A2461" i="26" s="1"/>
  <c r="A2462" i="26" s="1"/>
  <c r="A2463" i="26" s="1"/>
  <c r="A2464" i="26" s="1"/>
  <c r="A2465" i="26" s="1"/>
  <c r="A2466" i="26" s="1"/>
  <c r="A2467" i="26" s="1"/>
  <c r="A2468" i="26" s="1"/>
  <c r="A2469" i="26" s="1"/>
  <c r="A2470" i="26" s="1"/>
  <c r="A2471" i="26" s="1"/>
  <c r="A2472" i="26" s="1"/>
  <c r="A2473" i="26" s="1"/>
  <c r="A2474" i="26" s="1"/>
  <c r="A2475" i="26" s="1"/>
  <c r="A2476" i="26" s="1"/>
  <c r="A2477" i="26" s="1"/>
  <c r="A2478" i="26" s="1"/>
  <c r="A2479" i="26" s="1"/>
  <c r="A2480" i="26" s="1"/>
  <c r="A2481" i="26" s="1"/>
  <c r="A2482" i="26" s="1"/>
  <c r="A2483" i="26" s="1"/>
  <c r="A2484" i="26" s="1"/>
  <c r="A2485" i="26" s="1"/>
  <c r="A2486" i="26" s="1"/>
  <c r="A2487" i="26" s="1"/>
  <c r="A2488" i="26" s="1"/>
  <c r="A2489" i="26" s="1"/>
  <c r="A2490" i="26" s="1"/>
  <c r="A2491" i="26" s="1"/>
  <c r="A2492" i="26" s="1"/>
  <c r="A2493" i="26" s="1"/>
  <c r="A2494" i="26" s="1"/>
  <c r="A2495" i="26" s="1"/>
  <c r="A2496" i="26" s="1"/>
  <c r="A2497" i="26" s="1"/>
  <c r="A2498" i="26" s="1"/>
  <c r="A2499" i="26" s="1"/>
  <c r="A2500" i="26" s="1"/>
  <c r="A2501" i="26" s="1"/>
  <c r="A2502" i="26" s="1"/>
  <c r="A2503" i="26" s="1"/>
  <c r="A2504" i="26" s="1"/>
  <c r="A2505" i="26" s="1"/>
  <c r="A2506" i="26" s="1"/>
  <c r="A2507" i="26" s="1"/>
  <c r="A2508" i="26" s="1"/>
  <c r="A2509" i="26" s="1"/>
  <c r="A2510" i="26" s="1"/>
  <c r="A2511" i="26" s="1"/>
  <c r="A2512" i="26" s="1"/>
  <c r="A2513" i="26" s="1"/>
  <c r="A2514" i="26" s="1"/>
  <c r="A2515" i="26" s="1"/>
  <c r="A2516" i="26" s="1"/>
  <c r="A2517" i="26" s="1"/>
  <c r="A2518" i="26" s="1"/>
  <c r="A2519" i="26" s="1"/>
  <c r="A2520" i="26" s="1"/>
  <c r="A2521" i="26" s="1"/>
  <c r="A2522" i="26" s="1"/>
  <c r="A2523" i="26" s="1"/>
  <c r="A2524" i="26" s="1"/>
  <c r="A2525" i="26" s="1"/>
  <c r="A2526" i="26" s="1"/>
  <c r="A2527" i="26" s="1"/>
  <c r="A2528" i="26" s="1"/>
  <c r="A2529" i="26" s="1"/>
  <c r="A2530" i="26" s="1"/>
  <c r="A2531" i="26" s="1"/>
  <c r="A2532" i="26" s="1"/>
  <c r="A2533" i="26" s="1"/>
  <c r="A2534" i="26" s="1"/>
  <c r="A2535" i="26" s="1"/>
  <c r="A2536" i="26" s="1"/>
  <c r="A2537" i="26" s="1"/>
  <c r="A2538" i="26" s="1"/>
  <c r="A2539" i="26" s="1"/>
  <c r="A2540" i="26" s="1"/>
  <c r="A2541" i="26" s="1"/>
  <c r="A2542" i="26" s="1"/>
  <c r="A2543" i="26" s="1"/>
  <c r="A2544" i="26" s="1"/>
  <c r="A2545" i="26" s="1"/>
  <c r="A2546" i="26" s="1"/>
  <c r="A2547" i="26" s="1"/>
  <c r="A2548" i="26" s="1"/>
  <c r="A2549" i="26" s="1"/>
  <c r="A2550" i="26" s="1"/>
  <c r="A2551" i="26" s="1"/>
  <c r="A2552" i="26" s="1"/>
  <c r="A2553" i="26" s="1"/>
  <c r="A2554" i="26" s="1"/>
  <c r="A2555" i="26" s="1"/>
  <c r="A2556" i="26" s="1"/>
  <c r="A2557" i="26" s="1"/>
  <c r="A2558" i="26" s="1"/>
  <c r="A2559" i="26" s="1"/>
  <c r="A2560" i="26" s="1"/>
  <c r="A2561" i="26" s="1"/>
  <c r="A2562" i="26" s="1"/>
  <c r="A2563" i="26" s="1"/>
  <c r="A2564" i="26" s="1"/>
  <c r="A2565" i="26" s="1"/>
  <c r="A2566" i="26" s="1"/>
  <c r="A2567" i="26" s="1"/>
  <c r="A2568" i="26" s="1"/>
  <c r="A2569" i="26" s="1"/>
  <c r="A2570" i="26" s="1"/>
  <c r="A2571" i="26" s="1"/>
  <c r="A2572" i="26" s="1"/>
  <c r="A2573" i="26" s="1"/>
  <c r="A2574" i="26" s="1"/>
  <c r="A2575" i="26" s="1"/>
  <c r="A2576" i="26" s="1"/>
  <c r="A2577" i="26" s="1"/>
  <c r="A2578" i="26" s="1"/>
  <c r="A2579" i="26" s="1"/>
  <c r="A2580" i="26" s="1"/>
  <c r="A2581" i="26" s="1"/>
  <c r="A2582" i="26" s="1"/>
  <c r="A2583" i="26" s="1"/>
  <c r="A2584" i="26" s="1"/>
  <c r="A2585" i="26" s="1"/>
  <c r="A2586" i="26" s="1"/>
  <c r="A2587" i="26" s="1"/>
  <c r="A2588" i="26" s="1"/>
  <c r="A2589" i="26" s="1"/>
  <c r="A2590" i="26" s="1"/>
  <c r="A2591" i="26" s="1"/>
  <c r="A2592" i="26" s="1"/>
  <c r="A2593" i="26" s="1"/>
  <c r="A2594" i="26" s="1"/>
  <c r="A2595" i="26" s="1"/>
  <c r="A2596" i="26" s="1"/>
  <c r="A2597" i="26" s="1"/>
  <c r="A2598" i="26" s="1"/>
  <c r="A2599" i="26" s="1"/>
  <c r="A2600" i="26" s="1"/>
  <c r="A2601" i="26" s="1"/>
  <c r="A2602" i="26" s="1"/>
  <c r="A2603" i="26" s="1"/>
  <c r="A2604" i="26" s="1"/>
  <c r="A2605" i="26" s="1"/>
  <c r="A2606" i="26" s="1"/>
  <c r="A2607" i="26" s="1"/>
  <c r="A2608" i="26" s="1"/>
  <c r="A2609" i="26" s="1"/>
  <c r="A2610" i="26" s="1"/>
  <c r="A2611" i="26" s="1"/>
  <c r="A2612" i="26" s="1"/>
  <c r="A2613" i="26" s="1"/>
  <c r="A2614" i="26" s="1"/>
  <c r="A2615" i="26" s="1"/>
  <c r="A2616" i="26" s="1"/>
  <c r="A2617" i="26" s="1"/>
  <c r="A2618" i="26" s="1"/>
  <c r="A2619" i="26" s="1"/>
  <c r="A2620" i="26" s="1"/>
  <c r="A2621" i="26" s="1"/>
  <c r="A2622" i="26" s="1"/>
  <c r="A2623" i="26" s="1"/>
  <c r="A2624" i="26" s="1"/>
  <c r="A2625" i="26" s="1"/>
  <c r="A2626" i="26" s="1"/>
  <c r="A2627" i="26" s="1"/>
  <c r="A2628" i="26" s="1"/>
  <c r="A2629" i="26" s="1"/>
  <c r="A2630" i="26" s="1"/>
  <c r="A2631" i="26" s="1"/>
  <c r="A2632" i="26" s="1"/>
  <c r="A2633" i="26" s="1"/>
  <c r="A2634" i="26" s="1"/>
  <c r="A2635" i="26" s="1"/>
  <c r="A2636" i="26" s="1"/>
  <c r="A2637" i="26" s="1"/>
  <c r="A2638" i="26" s="1"/>
  <c r="A2639" i="26" s="1"/>
  <c r="A2640" i="26" s="1"/>
  <c r="A2641" i="26" s="1"/>
  <c r="A2642" i="26" s="1"/>
  <c r="A2643" i="26" s="1"/>
  <c r="A2644" i="26" s="1"/>
  <c r="A2645" i="26" s="1"/>
  <c r="A2646" i="26" s="1"/>
  <c r="A2647" i="26" s="1"/>
  <c r="A2648" i="26" s="1"/>
  <c r="A2649" i="26" s="1"/>
  <c r="A2650" i="26" s="1"/>
  <c r="A2651" i="26" s="1"/>
  <c r="A2652" i="26" s="1"/>
  <c r="A2653" i="26" s="1"/>
  <c r="A2654" i="26" s="1"/>
  <c r="A2655" i="26" s="1"/>
  <c r="A2656" i="26" s="1"/>
  <c r="A2657" i="26" s="1"/>
  <c r="A2658" i="26" s="1"/>
  <c r="A2659" i="26" s="1"/>
  <c r="A2660" i="26" s="1"/>
  <c r="A2661" i="26" s="1"/>
  <c r="A2662" i="26" s="1"/>
  <c r="A2663" i="26" s="1"/>
  <c r="A2664" i="26" s="1"/>
  <c r="A2665" i="26" s="1"/>
  <c r="A2666" i="26" s="1"/>
  <c r="A2667" i="26" s="1"/>
  <c r="A2668" i="26" s="1"/>
  <c r="A2669" i="26" s="1"/>
  <c r="A2670" i="26" s="1"/>
  <c r="A2671" i="26" s="1"/>
  <c r="A2672" i="26" s="1"/>
  <c r="A2673" i="26" s="1"/>
  <c r="A2674" i="26" s="1"/>
  <c r="A2675" i="26" s="1"/>
  <c r="A2676" i="26" s="1"/>
  <c r="A2677" i="26" s="1"/>
  <c r="A2678" i="26" s="1"/>
  <c r="A2679" i="26" s="1"/>
  <c r="A2680" i="26" s="1"/>
  <c r="A2681" i="26" s="1"/>
  <c r="A2682" i="26" s="1"/>
  <c r="A2683" i="26" s="1"/>
  <c r="A2684" i="26" s="1"/>
  <c r="A2685" i="26" s="1"/>
  <c r="A2686" i="26" s="1"/>
  <c r="A2687" i="26" s="1"/>
  <c r="A2688" i="26" s="1"/>
  <c r="A2689" i="26" s="1"/>
  <c r="A2690" i="26" s="1"/>
  <c r="A2691" i="26" s="1"/>
  <c r="A2692" i="26" s="1"/>
  <c r="A2693" i="26" s="1"/>
  <c r="A2694" i="26" s="1"/>
  <c r="A2695" i="26" s="1"/>
  <c r="A2696" i="26" s="1"/>
  <c r="A2697" i="26" s="1"/>
  <c r="A2698" i="26" s="1"/>
  <c r="A2699" i="26" s="1"/>
  <c r="A2700" i="26" s="1"/>
  <c r="A2701" i="26" s="1"/>
  <c r="A2702" i="26" s="1"/>
  <c r="A2703" i="26" s="1"/>
  <c r="A2704" i="26" s="1"/>
  <c r="A2705" i="26" s="1"/>
  <c r="A2706" i="26" s="1"/>
  <c r="A2707" i="26" s="1"/>
  <c r="A2708" i="26" s="1"/>
  <c r="A2709" i="26" s="1"/>
  <c r="A2710" i="26" s="1"/>
  <c r="A2711" i="26" s="1"/>
  <c r="A2712" i="26" s="1"/>
  <c r="A2713" i="26" s="1"/>
  <c r="A2714" i="26" s="1"/>
  <c r="A2715" i="26" s="1"/>
  <c r="A2716" i="26" s="1"/>
  <c r="A2717" i="26" s="1"/>
  <c r="A2718" i="26" s="1"/>
  <c r="A2719" i="26" s="1"/>
  <c r="A2720" i="26" s="1"/>
  <c r="A2721" i="26" s="1"/>
  <c r="A2722" i="26" s="1"/>
  <c r="A2723" i="26" s="1"/>
  <c r="A2724" i="26" s="1"/>
  <c r="A2725" i="26" s="1"/>
  <c r="A2726" i="26" s="1"/>
  <c r="A2727" i="26" s="1"/>
  <c r="A2728" i="26" s="1"/>
  <c r="A2729" i="26" s="1"/>
  <c r="A2730" i="26" s="1"/>
  <c r="A2731" i="26" s="1"/>
  <c r="A2732" i="26" s="1"/>
  <c r="A2733" i="26" s="1"/>
  <c r="A2734" i="26" s="1"/>
  <c r="A2735" i="26" s="1"/>
  <c r="A2736" i="26" s="1"/>
  <c r="A2737" i="26" s="1"/>
  <c r="A2738" i="26" s="1"/>
  <c r="A2739" i="26" s="1"/>
  <c r="A2740" i="26" s="1"/>
  <c r="A2741" i="26" s="1"/>
  <c r="A2742" i="26" s="1"/>
  <c r="A2743" i="26" s="1"/>
  <c r="A2744" i="26" s="1"/>
  <c r="A2745" i="26" s="1"/>
  <c r="A2746" i="26" s="1"/>
  <c r="A2747" i="26" s="1"/>
  <c r="A2748" i="26" s="1"/>
  <c r="A2749" i="26" s="1"/>
  <c r="A2750" i="26" s="1"/>
  <c r="A2751" i="26" s="1"/>
  <c r="A2752" i="26" s="1"/>
  <c r="A2753" i="26" s="1"/>
  <c r="A2754" i="26" s="1"/>
  <c r="A2755" i="26" s="1"/>
  <c r="A2756" i="26" s="1"/>
  <c r="A2757" i="26" s="1"/>
  <c r="A2758" i="26" s="1"/>
  <c r="A2759" i="26" s="1"/>
  <c r="A2760" i="26" s="1"/>
  <c r="A2761" i="26" s="1"/>
  <c r="A2762" i="26" s="1"/>
  <c r="A2763" i="26" s="1"/>
  <c r="A2764" i="26" s="1"/>
  <c r="A2765" i="26" s="1"/>
  <c r="A2766" i="26" s="1"/>
  <c r="A2767" i="26" s="1"/>
  <c r="A2768" i="26" s="1"/>
  <c r="A2769" i="26" s="1"/>
  <c r="A2770" i="26" s="1"/>
  <c r="A2771" i="26" s="1"/>
  <c r="A2772" i="26" s="1"/>
  <c r="A2773" i="26" s="1"/>
  <c r="A2774" i="26" s="1"/>
  <c r="A2775" i="26" s="1"/>
  <c r="A2776" i="26" s="1"/>
  <c r="A2777" i="26" s="1"/>
  <c r="A2778" i="26" s="1"/>
  <c r="A2779" i="26" s="1"/>
  <c r="A2780" i="26" s="1"/>
  <c r="A2781" i="26" s="1"/>
  <c r="A2782" i="26" s="1"/>
  <c r="A2783" i="26" s="1"/>
  <c r="A2784" i="26" s="1"/>
  <c r="A2785" i="26" s="1"/>
  <c r="A2786" i="26" s="1"/>
  <c r="A2787" i="26" s="1"/>
  <c r="A2788" i="26" s="1"/>
  <c r="A2789" i="26" s="1"/>
  <c r="A2790" i="26" s="1"/>
  <c r="A2791" i="26" s="1"/>
  <c r="A2792" i="26" s="1"/>
  <c r="A2793" i="26" s="1"/>
  <c r="A2794" i="26" s="1"/>
  <c r="A2795" i="26" s="1"/>
  <c r="A2796" i="26" s="1"/>
  <c r="A2797" i="26" s="1"/>
  <c r="A2798" i="26" s="1"/>
  <c r="A2799" i="26" s="1"/>
  <c r="A2800" i="26" s="1"/>
  <c r="A2801" i="26" s="1"/>
  <c r="A2802" i="26" s="1"/>
  <c r="A2803" i="26" s="1"/>
  <c r="A2804" i="26" s="1"/>
  <c r="A2805" i="26" s="1"/>
  <c r="A2806" i="26" s="1"/>
  <c r="A2807" i="26" s="1"/>
  <c r="A2808" i="26" s="1"/>
  <c r="A2809" i="26" s="1"/>
  <c r="A2810" i="26" s="1"/>
  <c r="A2811" i="26" s="1"/>
  <c r="A2812" i="26" s="1"/>
  <c r="A2813" i="26" s="1"/>
  <c r="A2814" i="26" s="1"/>
  <c r="A2815" i="26" s="1"/>
  <c r="A2816" i="26" s="1"/>
  <c r="A2817" i="26" s="1"/>
  <c r="A2818" i="26" s="1"/>
  <c r="A2819" i="26" s="1"/>
  <c r="A2820" i="26" s="1"/>
  <c r="A2821" i="26" s="1"/>
  <c r="A2822" i="26" s="1"/>
  <c r="A2823" i="26" s="1"/>
  <c r="A2824" i="26" s="1"/>
  <c r="A2825" i="26" s="1"/>
  <c r="A2826" i="26" s="1"/>
  <c r="A2827" i="26" s="1"/>
  <c r="A2828" i="26" s="1"/>
  <c r="A2829" i="26" s="1"/>
  <c r="A2830" i="26" s="1"/>
  <c r="A2831" i="26" s="1"/>
  <c r="A2832" i="26" s="1"/>
  <c r="A2833" i="26" s="1"/>
  <c r="A2834" i="26" s="1"/>
  <c r="A2835" i="26" s="1"/>
  <c r="A2836" i="26" s="1"/>
  <c r="A2837" i="26" s="1"/>
  <c r="A2838" i="26" s="1"/>
  <c r="A2839" i="26" s="1"/>
  <c r="A2840" i="26" s="1"/>
  <c r="A2841" i="26" s="1"/>
  <c r="A2842" i="26" s="1"/>
  <c r="A2843" i="26" s="1"/>
  <c r="A2844" i="26" s="1"/>
  <c r="A2845" i="26" s="1"/>
  <c r="A2846" i="26" s="1"/>
  <c r="A2847" i="26" s="1"/>
  <c r="A2848" i="26" s="1"/>
  <c r="A2849" i="26" s="1"/>
  <c r="A2850" i="26" s="1"/>
  <c r="A2851" i="26" s="1"/>
  <c r="A2852" i="26" s="1"/>
  <c r="A2853" i="26" s="1"/>
  <c r="A2854" i="26" s="1"/>
  <c r="A2855" i="26" s="1"/>
  <c r="A2856" i="26" s="1"/>
  <c r="A2857" i="26" s="1"/>
  <c r="A2858" i="26" s="1"/>
  <c r="A2859" i="26" s="1"/>
  <c r="A2860" i="26" s="1"/>
  <c r="A2861" i="26" s="1"/>
  <c r="A2862" i="26" s="1"/>
  <c r="A2863" i="26" s="1"/>
  <c r="A2864" i="26" s="1"/>
  <c r="A2865" i="26" s="1"/>
  <c r="A2866" i="26" s="1"/>
  <c r="A2867" i="26" s="1"/>
  <c r="A2868" i="26" s="1"/>
  <c r="A2869" i="26" s="1"/>
  <c r="A2870" i="26" s="1"/>
  <c r="A2871" i="26" s="1"/>
  <c r="A2872" i="26" s="1"/>
  <c r="A2873" i="26" s="1"/>
  <c r="A2874" i="26" s="1"/>
  <c r="A2875" i="26" s="1"/>
  <c r="A2876" i="26" s="1"/>
  <c r="A2877" i="26" s="1"/>
  <c r="A2878" i="26" s="1"/>
  <c r="A2879" i="26" s="1"/>
  <c r="A2880" i="26" s="1"/>
  <c r="A2881" i="26" s="1"/>
  <c r="A2882" i="26" s="1"/>
  <c r="A2883" i="26" s="1"/>
  <c r="A2884" i="26" s="1"/>
  <c r="A2885" i="26" s="1"/>
  <c r="A2886" i="26" s="1"/>
  <c r="A2887" i="26" s="1"/>
  <c r="A2888" i="26" s="1"/>
  <c r="A2889" i="26" s="1"/>
  <c r="A2890" i="26" s="1"/>
  <c r="A2891" i="26" s="1"/>
  <c r="A2892" i="26" s="1"/>
  <c r="A2893" i="26" s="1"/>
  <c r="A2894" i="26" s="1"/>
  <c r="A2895" i="26" s="1"/>
  <c r="A2896" i="26" s="1"/>
  <c r="A2897" i="26" s="1"/>
  <c r="A2898" i="26" s="1"/>
  <c r="A2899" i="26" s="1"/>
  <c r="A2900" i="26" s="1"/>
  <c r="A2901" i="26" s="1"/>
  <c r="A2902" i="26" s="1"/>
  <c r="A2903" i="26" s="1"/>
  <c r="A2904" i="26" s="1"/>
  <c r="A2905" i="26" s="1"/>
  <c r="A2906" i="26" s="1"/>
  <c r="A2907" i="26" s="1"/>
  <c r="A2908" i="26" s="1"/>
  <c r="A2909" i="26" s="1"/>
  <c r="A2910" i="26" s="1"/>
  <c r="A2911" i="26" s="1"/>
  <c r="A2912" i="26" s="1"/>
  <c r="A2913" i="26" s="1"/>
  <c r="A2914" i="26" s="1"/>
  <c r="A2915" i="26" s="1"/>
  <c r="A2916" i="26" s="1"/>
  <c r="A2917" i="26" s="1"/>
  <c r="A2918" i="26" s="1"/>
  <c r="A2919" i="26" s="1"/>
  <c r="A2920" i="26" s="1"/>
  <c r="A2921" i="26" s="1"/>
  <c r="A2922" i="26" s="1"/>
  <c r="A2923" i="26" s="1"/>
  <c r="A2924" i="26" s="1"/>
  <c r="A2925" i="26" s="1"/>
  <c r="A2926" i="26" s="1"/>
  <c r="A2927" i="26" s="1"/>
  <c r="A2928" i="26" s="1"/>
  <c r="A2929" i="26" s="1"/>
  <c r="A2930" i="26" s="1"/>
  <c r="A2931" i="26" s="1"/>
  <c r="A2932" i="26" s="1"/>
  <c r="A2933" i="26" s="1"/>
  <c r="A2934" i="26" s="1"/>
  <c r="A2935" i="26" s="1"/>
  <c r="A2936" i="26" s="1"/>
  <c r="A2937" i="26" s="1"/>
  <c r="A2938" i="26" s="1"/>
  <c r="A2939" i="26" s="1"/>
  <c r="A2940" i="26" s="1"/>
  <c r="A2941" i="26" s="1"/>
  <c r="A2942" i="26" s="1"/>
  <c r="A2943" i="26" s="1"/>
  <c r="A2944" i="26" s="1"/>
  <c r="A2945" i="26" s="1"/>
  <c r="A2946" i="26" s="1"/>
  <c r="A2947" i="26" s="1"/>
  <c r="A2948" i="26" s="1"/>
  <c r="A2949" i="26" s="1"/>
  <c r="A2950" i="26" s="1"/>
  <c r="A2951" i="26" s="1"/>
  <c r="A2952" i="26" s="1"/>
  <c r="A2953" i="26" s="1"/>
  <c r="A2954" i="26" s="1"/>
  <c r="A2955" i="26" s="1"/>
  <c r="A2956" i="26" s="1"/>
  <c r="A2957" i="26" s="1"/>
  <c r="A2958" i="26" s="1"/>
  <c r="A2959" i="26" s="1"/>
  <c r="A2960" i="26" s="1"/>
  <c r="A2961" i="26" s="1"/>
  <c r="A2962" i="26" s="1"/>
  <c r="A2963" i="26" s="1"/>
  <c r="A2964" i="26" s="1"/>
  <c r="A2965" i="26" s="1"/>
  <c r="A2966" i="26" s="1"/>
  <c r="A2967" i="26" s="1"/>
  <c r="A2968" i="26" s="1"/>
  <c r="A2969" i="26" s="1"/>
  <c r="A2970" i="26" s="1"/>
  <c r="A2971" i="26" s="1"/>
  <c r="A2972" i="26" s="1"/>
  <c r="A2973" i="26" s="1"/>
  <c r="A2974" i="26" s="1"/>
  <c r="A2975" i="26" s="1"/>
  <c r="A2976" i="26" s="1"/>
  <c r="A2977" i="26" s="1"/>
  <c r="A2978" i="26" s="1"/>
  <c r="A2979" i="26" s="1"/>
  <c r="A2980" i="26" s="1"/>
  <c r="A2981" i="26" s="1"/>
  <c r="A2982" i="26" s="1"/>
  <c r="A2983" i="26" s="1"/>
  <c r="A2984" i="26" s="1"/>
  <c r="A2985" i="26" s="1"/>
  <c r="A2986" i="26" s="1"/>
  <c r="A2987" i="26" s="1"/>
  <c r="A2988" i="26" s="1"/>
  <c r="A2989" i="26" s="1"/>
  <c r="A2990" i="26" s="1"/>
  <c r="A2991" i="26" s="1"/>
  <c r="A2992" i="26" s="1"/>
  <c r="A2993" i="26" s="1"/>
  <c r="A2994" i="26" s="1"/>
  <c r="A2995" i="26" s="1"/>
  <c r="A2996" i="26" s="1"/>
  <c r="A2997" i="26" s="1"/>
  <c r="A2998" i="26" s="1"/>
  <c r="A2999" i="26" s="1"/>
  <c r="A3000" i="26" s="1"/>
  <c r="A3001" i="26" s="1"/>
  <c r="A3002" i="26" s="1"/>
  <c r="A3003" i="26" s="1"/>
  <c r="A3004" i="26" s="1"/>
  <c r="A3005" i="26" s="1"/>
  <c r="A3006" i="26" s="1"/>
  <c r="A3007" i="26" s="1"/>
  <c r="A3008" i="26" s="1"/>
  <c r="A3009" i="26" s="1"/>
  <c r="A3010" i="26" s="1"/>
  <c r="A3011" i="26" s="1"/>
  <c r="A3012" i="26" s="1"/>
  <c r="A3013" i="26" s="1"/>
  <c r="A3014" i="26" s="1"/>
  <c r="A3015" i="26" s="1"/>
  <c r="A3016" i="26" s="1"/>
  <c r="A3017" i="26" s="1"/>
  <c r="A3018" i="26" s="1"/>
  <c r="A3019" i="26" s="1"/>
  <c r="A3020" i="26" s="1"/>
  <c r="A3021" i="26" s="1"/>
  <c r="A3022" i="26" s="1"/>
  <c r="A3023" i="26" s="1"/>
  <c r="A3024" i="26" s="1"/>
  <c r="A3025" i="26" s="1"/>
  <c r="A3026" i="26" s="1"/>
  <c r="A3027" i="26" s="1"/>
  <c r="A3028" i="26" s="1"/>
  <c r="A3029" i="26" s="1"/>
  <c r="A3030" i="26" s="1"/>
  <c r="A3031" i="26" s="1"/>
  <c r="A3032" i="26" s="1"/>
  <c r="A3033" i="26" s="1"/>
  <c r="A3034" i="26" s="1"/>
  <c r="A3035" i="26" s="1"/>
  <c r="A3036" i="26" s="1"/>
  <c r="A3037" i="26" s="1"/>
  <c r="A3038" i="26" s="1"/>
  <c r="A3039" i="26" s="1"/>
  <c r="A3040" i="26" s="1"/>
  <c r="A3041" i="26" s="1"/>
  <c r="A3042" i="26" s="1"/>
  <c r="A3043" i="26" s="1"/>
  <c r="A3044" i="26" s="1"/>
  <c r="A3045" i="26" s="1"/>
  <c r="A3046" i="26" s="1"/>
  <c r="A3047" i="26" s="1"/>
  <c r="A3048" i="26" s="1"/>
  <c r="A3049" i="26" s="1"/>
  <c r="A3050" i="26" s="1"/>
  <c r="A3051" i="26" s="1"/>
  <c r="A3052" i="26" s="1"/>
  <c r="A3053" i="26" s="1"/>
  <c r="A3054" i="26" s="1"/>
  <c r="A3055" i="26" s="1"/>
  <c r="A3056" i="26" s="1"/>
  <c r="A3057" i="26" s="1"/>
  <c r="A3058" i="26" s="1"/>
  <c r="A3059" i="26" s="1"/>
  <c r="A3060" i="26" s="1"/>
  <c r="A3061" i="26" s="1"/>
  <c r="A3062" i="26" s="1"/>
  <c r="A3063" i="26" s="1"/>
  <c r="A3064" i="26" s="1"/>
  <c r="A3065" i="26" s="1"/>
  <c r="A3066" i="26" s="1"/>
  <c r="A3067" i="26" s="1"/>
  <c r="A3068" i="26" s="1"/>
  <c r="A3069" i="26" s="1"/>
  <c r="A3070" i="26" s="1"/>
  <c r="A3071" i="26" s="1"/>
  <c r="A3072" i="26" s="1"/>
  <c r="A3073" i="26" s="1"/>
  <c r="A3074" i="26" s="1"/>
  <c r="A3075" i="26" s="1"/>
  <c r="A3076" i="26" s="1"/>
  <c r="A3077" i="26" s="1"/>
  <c r="A3078" i="26" s="1"/>
  <c r="A3079" i="26" s="1"/>
  <c r="A3080" i="26" s="1"/>
  <c r="A3081" i="26" s="1"/>
  <c r="A3082" i="26" s="1"/>
  <c r="A3083" i="26" s="1"/>
  <c r="A3084" i="26" s="1"/>
  <c r="A3085" i="26" s="1"/>
  <c r="A3086" i="26" s="1"/>
  <c r="A3087" i="26" s="1"/>
  <c r="A3088" i="26" s="1"/>
  <c r="A3089" i="26" s="1"/>
  <c r="A3090" i="26" s="1"/>
  <c r="A3091" i="26" s="1"/>
  <c r="A3092" i="26" s="1"/>
  <c r="A3093" i="26" s="1"/>
  <c r="A3094" i="26" s="1"/>
  <c r="A3095" i="26" s="1"/>
  <c r="A3096" i="26" s="1"/>
  <c r="A3097" i="26" s="1"/>
  <c r="A3098" i="26" s="1"/>
  <c r="A3099" i="26" s="1"/>
  <c r="A3100" i="26" s="1"/>
  <c r="A3101" i="26" s="1"/>
  <c r="A3102" i="26" s="1"/>
  <c r="A3103" i="26" s="1"/>
  <c r="A3104" i="26" s="1"/>
  <c r="A3105" i="26" s="1"/>
  <c r="A3106" i="26" s="1"/>
  <c r="A3107" i="26" s="1"/>
  <c r="A3108" i="26" s="1"/>
  <c r="A3109" i="26" s="1"/>
  <c r="A3110" i="26" s="1"/>
  <c r="A3111" i="26" s="1"/>
  <c r="A3112" i="26" s="1"/>
  <c r="A3113" i="26" s="1"/>
  <c r="A3114" i="26" s="1"/>
  <c r="A3115" i="26" s="1"/>
  <c r="A3116" i="26" s="1"/>
  <c r="A3117" i="26" s="1"/>
  <c r="A3118" i="26" s="1"/>
  <c r="A3119" i="26" s="1"/>
  <c r="A3120" i="26" s="1"/>
  <c r="A3121" i="26" s="1"/>
  <c r="A3122" i="26" s="1"/>
  <c r="A3123" i="26" s="1"/>
  <c r="A3124" i="26" s="1"/>
  <c r="A3125" i="26" s="1"/>
  <c r="A3126" i="26" s="1"/>
  <c r="A3127" i="26" s="1"/>
  <c r="A3128" i="26" s="1"/>
  <c r="A3129" i="26" s="1"/>
  <c r="A3130" i="26" s="1"/>
  <c r="A3131" i="26" s="1"/>
  <c r="A3132" i="26" s="1"/>
  <c r="A3133" i="26" s="1"/>
  <c r="A3134" i="26" s="1"/>
  <c r="A3135" i="26" s="1"/>
  <c r="A3136" i="26" s="1"/>
  <c r="A3137" i="26" s="1"/>
  <c r="A3138" i="26" s="1"/>
  <c r="A3139" i="26" s="1"/>
  <c r="A3140" i="26" s="1"/>
  <c r="A3141" i="26" s="1"/>
  <c r="A3142" i="26" s="1"/>
  <c r="A3143" i="26" s="1"/>
  <c r="A3144" i="26" s="1"/>
  <c r="A3145" i="26" s="1"/>
  <c r="A3146" i="26" s="1"/>
  <c r="A3147" i="26" s="1"/>
  <c r="A3148" i="26" s="1"/>
  <c r="A3149" i="26" s="1"/>
  <c r="A3150" i="26" s="1"/>
  <c r="A3151" i="26" s="1"/>
  <c r="A3152" i="26" s="1"/>
  <c r="A3153" i="26" s="1"/>
  <c r="A3154" i="26" s="1"/>
  <c r="A3155" i="26" s="1"/>
  <c r="A3156" i="26" s="1"/>
  <c r="A3157" i="26" s="1"/>
  <c r="A3158" i="26" s="1"/>
  <c r="A3159" i="26" s="1"/>
  <c r="A3160" i="26" s="1"/>
  <c r="A3161" i="26" s="1"/>
  <c r="A3162" i="26" s="1"/>
  <c r="A3163" i="26" s="1"/>
  <c r="A3164" i="26" s="1"/>
  <c r="A3165" i="26" s="1"/>
  <c r="A3166" i="26" s="1"/>
  <c r="A3167" i="26" s="1"/>
  <c r="A3168" i="26" s="1"/>
  <c r="A3169" i="26" s="1"/>
  <c r="A3170" i="26" s="1"/>
  <c r="A3171" i="26" s="1"/>
  <c r="A3172" i="26" s="1"/>
  <c r="A3173" i="26" s="1"/>
  <c r="A3174" i="26" s="1"/>
  <c r="A3175" i="26" s="1"/>
  <c r="A3176" i="26" s="1"/>
  <c r="A3177" i="26" s="1"/>
  <c r="A3178" i="26" s="1"/>
  <c r="A3179" i="26" s="1"/>
  <c r="A3180" i="26" s="1"/>
  <c r="A3181" i="26" s="1"/>
  <c r="A3182" i="26" s="1"/>
  <c r="A3183" i="26" s="1"/>
  <c r="A3184" i="26" s="1"/>
  <c r="A3185" i="26" s="1"/>
  <c r="A3186" i="26" s="1"/>
  <c r="A3187" i="26" s="1"/>
  <c r="A3188" i="26" s="1"/>
  <c r="A3189" i="26" s="1"/>
  <c r="A3190" i="26" s="1"/>
  <c r="A3191" i="26" s="1"/>
  <c r="A3192" i="26" s="1"/>
  <c r="A3193" i="26" s="1"/>
  <c r="A3194" i="26" s="1"/>
  <c r="A3195" i="26" s="1"/>
  <c r="A3196" i="26" s="1"/>
  <c r="A3197" i="26" s="1"/>
  <c r="A3198" i="26" s="1"/>
  <c r="A3199" i="26" s="1"/>
  <c r="A3200" i="26" s="1"/>
  <c r="A3201" i="26" s="1"/>
  <c r="A3202" i="26" s="1"/>
  <c r="A3203" i="26" s="1"/>
  <c r="A3204" i="26" s="1"/>
  <c r="A3205" i="26" s="1"/>
  <c r="A3206" i="26" s="1"/>
  <c r="A3207" i="26" s="1"/>
  <c r="A3208" i="26" s="1"/>
  <c r="A3209" i="26" s="1"/>
  <c r="A3210" i="26" s="1"/>
  <c r="A3211" i="26" s="1"/>
  <c r="A3212" i="26" s="1"/>
  <c r="A3213" i="26" s="1"/>
  <c r="A3214" i="26" s="1"/>
  <c r="A3215" i="26" s="1"/>
  <c r="A3216" i="26" s="1"/>
  <c r="A3217" i="26" s="1"/>
  <c r="A3218" i="26" s="1"/>
  <c r="A3219" i="26" s="1"/>
  <c r="A3220" i="26" s="1"/>
  <c r="A3221" i="26" s="1"/>
  <c r="A3222" i="26" s="1"/>
  <c r="A3223" i="26" s="1"/>
  <c r="A3224" i="26" s="1"/>
  <c r="A3225" i="26" s="1"/>
  <c r="A3226" i="26" s="1"/>
  <c r="A3227" i="26" s="1"/>
  <c r="A3228" i="26" s="1"/>
  <c r="A3229" i="26" s="1"/>
  <c r="A3230" i="26" s="1"/>
  <c r="A3231" i="26" s="1"/>
  <c r="A3232" i="26" s="1"/>
  <c r="A3233" i="26" s="1"/>
  <c r="A3234" i="26" s="1"/>
  <c r="A3235" i="26" s="1"/>
  <c r="A3236" i="26" s="1"/>
  <c r="A3237" i="26" s="1"/>
  <c r="A3238" i="26" s="1"/>
  <c r="A3239" i="26" s="1"/>
  <c r="A3240" i="26" s="1"/>
  <c r="A3241" i="26" s="1"/>
  <c r="A3242" i="26" s="1"/>
  <c r="A3243" i="26" s="1"/>
  <c r="A3244" i="26" s="1"/>
  <c r="A3245" i="26" s="1"/>
  <c r="A3246" i="26" s="1"/>
  <c r="A3247" i="26" s="1"/>
  <c r="A3248" i="26" s="1"/>
  <c r="A3249" i="26" s="1"/>
  <c r="A3250" i="26" s="1"/>
  <c r="A3251" i="26" s="1"/>
  <c r="A3252" i="26" s="1"/>
  <c r="A3253" i="26" s="1"/>
  <c r="A3254" i="26" s="1"/>
  <c r="A3255" i="26" s="1"/>
  <c r="A3256" i="26" s="1"/>
  <c r="A3257" i="26" s="1"/>
  <c r="A3258" i="26" s="1"/>
  <c r="A3259" i="26" s="1"/>
  <c r="A3260" i="26" s="1"/>
  <c r="A3261" i="26" s="1"/>
  <c r="A3262" i="26" s="1"/>
  <c r="A3263" i="26" s="1"/>
  <c r="A3264" i="26" s="1"/>
  <c r="A3265" i="26" s="1"/>
  <c r="A3266" i="26" s="1"/>
  <c r="A3267" i="26" s="1"/>
  <c r="A3268" i="26" s="1"/>
  <c r="A3269" i="26" s="1"/>
  <c r="A3270" i="26" s="1"/>
  <c r="A3271" i="26" s="1"/>
  <c r="A3272" i="26" s="1"/>
  <c r="A3273" i="26" s="1"/>
  <c r="A3274" i="26" s="1"/>
  <c r="A3275" i="26" s="1"/>
  <c r="A3276" i="26" s="1"/>
  <c r="A3277" i="26" s="1"/>
  <c r="A3278" i="26" s="1"/>
  <c r="A3279" i="26" s="1"/>
  <c r="A3280" i="26" s="1"/>
  <c r="A3281" i="26" s="1"/>
  <c r="A3282" i="26" s="1"/>
  <c r="A3283" i="26" s="1"/>
  <c r="A3284" i="26" s="1"/>
  <c r="A3285" i="26" s="1"/>
  <c r="A3286" i="26" s="1"/>
  <c r="A3287" i="26" s="1"/>
  <c r="A3288" i="26" s="1"/>
  <c r="A3289" i="26" s="1"/>
  <c r="A3290" i="26" s="1"/>
  <c r="A3291" i="26" s="1"/>
  <c r="A3292" i="26" s="1"/>
  <c r="A3293" i="26" s="1"/>
  <c r="A3294" i="26" s="1"/>
  <c r="A3295" i="26" s="1"/>
  <c r="A3296" i="26" s="1"/>
  <c r="A3297" i="26" s="1"/>
  <c r="A3298" i="26" s="1"/>
  <c r="A3299" i="26" s="1"/>
  <c r="A3300" i="26" s="1"/>
  <c r="A3301" i="26" s="1"/>
  <c r="A3302" i="26" s="1"/>
  <c r="A3303" i="26" s="1"/>
  <c r="A3304" i="26" s="1"/>
  <c r="A3305" i="26" s="1"/>
  <c r="A3306" i="26" s="1"/>
  <c r="A3307" i="26" s="1"/>
  <c r="A3308" i="26" s="1"/>
  <c r="A3309" i="26" s="1"/>
  <c r="A3310" i="26" s="1"/>
  <c r="A3311" i="26" s="1"/>
  <c r="A3312" i="26" s="1"/>
  <c r="A3313" i="26" s="1"/>
  <c r="A3314" i="26" s="1"/>
  <c r="A3315" i="26" s="1"/>
  <c r="A3316" i="26" s="1"/>
  <c r="A3317" i="26" s="1"/>
  <c r="A3318" i="26" s="1"/>
  <c r="A3319" i="26" s="1"/>
  <c r="A3320" i="26" s="1"/>
  <c r="A3321" i="26" s="1"/>
  <c r="A3322" i="26" s="1"/>
  <c r="A3323" i="26" s="1"/>
  <c r="A3324" i="26" s="1"/>
  <c r="A3325" i="26" s="1"/>
  <c r="A3326" i="26" s="1"/>
  <c r="A3327" i="26" s="1"/>
  <c r="A3328" i="26" s="1"/>
  <c r="A3329" i="26" s="1"/>
  <c r="A3330" i="26" s="1"/>
  <c r="A3331" i="26" s="1"/>
  <c r="A3332" i="26" s="1"/>
  <c r="A3333" i="26" s="1"/>
  <c r="A3334" i="26" s="1"/>
  <c r="A3335" i="26" s="1"/>
  <c r="A3336" i="26" s="1"/>
  <c r="A3337" i="26" s="1"/>
  <c r="A3338" i="26" s="1"/>
  <c r="A3339" i="26" s="1"/>
  <c r="A3340" i="26" s="1"/>
  <c r="A3341" i="26" s="1"/>
  <c r="A3342" i="26" s="1"/>
  <c r="A3343" i="26" s="1"/>
  <c r="A3344" i="26" s="1"/>
  <c r="A3345" i="26" s="1"/>
  <c r="A3346" i="26" s="1"/>
  <c r="A3347" i="26" s="1"/>
  <c r="A3348" i="26" s="1"/>
  <c r="A3349" i="26" s="1"/>
  <c r="A3350" i="26" s="1"/>
  <c r="A3351" i="26" s="1"/>
  <c r="A3352" i="26" s="1"/>
  <c r="A3353" i="26" s="1"/>
  <c r="A3354" i="26" s="1"/>
  <c r="A3355" i="26" s="1"/>
  <c r="A3356" i="26" s="1"/>
  <c r="A3357" i="26" s="1"/>
  <c r="A3358" i="26" s="1"/>
  <c r="A3359" i="26" s="1"/>
  <c r="A3360" i="26" s="1"/>
  <c r="A3361" i="26" s="1"/>
  <c r="A3362" i="26" s="1"/>
  <c r="A3363" i="26" s="1"/>
  <c r="A3364" i="26" s="1"/>
  <c r="A3365" i="26" s="1"/>
  <c r="A3366" i="26" s="1"/>
  <c r="A3367" i="26" s="1"/>
  <c r="A3368" i="26" s="1"/>
  <c r="A3369" i="26" s="1"/>
  <c r="A3370" i="26" s="1"/>
  <c r="A3371" i="26" s="1"/>
  <c r="A3372" i="26" s="1"/>
  <c r="A3373" i="26" s="1"/>
  <c r="A3374" i="26" s="1"/>
  <c r="A3375" i="26" s="1"/>
  <c r="A3376" i="26" s="1"/>
  <c r="A3377" i="26" s="1"/>
  <c r="A3378" i="26" s="1"/>
  <c r="A3379" i="26" s="1"/>
  <c r="A3380" i="26" s="1"/>
  <c r="A3381" i="26" s="1"/>
  <c r="A3382" i="26" s="1"/>
  <c r="A3383" i="26" s="1"/>
  <c r="A3384" i="26" s="1"/>
  <c r="A3385" i="26" s="1"/>
  <c r="A3386" i="26" s="1"/>
  <c r="A3387" i="26" s="1"/>
  <c r="A3388" i="26" s="1"/>
  <c r="A3389" i="26" s="1"/>
  <c r="A3390" i="26" s="1"/>
  <c r="A3391" i="26" s="1"/>
  <c r="A3392" i="26" s="1"/>
  <c r="A3393" i="26" s="1"/>
  <c r="A3394" i="26" s="1"/>
  <c r="A3395" i="26" s="1"/>
  <c r="A3396" i="26" s="1"/>
  <c r="A3397" i="26" s="1"/>
  <c r="A3398" i="26" s="1"/>
  <c r="A3399" i="26" s="1"/>
  <c r="A3400" i="26" s="1"/>
  <c r="A3401" i="26" s="1"/>
  <c r="A3402" i="26" s="1"/>
  <c r="A3403" i="26" s="1"/>
  <c r="A3404" i="26" s="1"/>
  <c r="A3405" i="26" s="1"/>
  <c r="A3406" i="26" s="1"/>
  <c r="A3407" i="26" s="1"/>
  <c r="A3408" i="26" s="1"/>
  <c r="A3409" i="26" s="1"/>
  <c r="A3410" i="26" s="1"/>
  <c r="A3411" i="26" s="1"/>
  <c r="A3412" i="26" s="1"/>
  <c r="A3413" i="26" s="1"/>
  <c r="A3414" i="26" s="1"/>
  <c r="A3415" i="26" s="1"/>
  <c r="A3416" i="26" s="1"/>
  <c r="A3417" i="26" s="1"/>
  <c r="A3418" i="26" s="1"/>
  <c r="A3419" i="26" s="1"/>
  <c r="A3420" i="26" s="1"/>
  <c r="A3421" i="26" s="1"/>
  <c r="A3422" i="26" s="1"/>
  <c r="A3423" i="26" s="1"/>
  <c r="A3424" i="26" s="1"/>
  <c r="A3425" i="26" s="1"/>
  <c r="A3426" i="26" s="1"/>
  <c r="A3427" i="26" s="1"/>
  <c r="A3428" i="26" s="1"/>
  <c r="A3429" i="26" s="1"/>
  <c r="A3430" i="26" s="1"/>
  <c r="A3431" i="26" s="1"/>
  <c r="A3432" i="26" s="1"/>
  <c r="A3433" i="26" s="1"/>
  <c r="A3434" i="26" s="1"/>
  <c r="A3435" i="26" s="1"/>
  <c r="A3436" i="26" s="1"/>
  <c r="A3437" i="26" s="1"/>
  <c r="A3438" i="26" s="1"/>
  <c r="A3439" i="26" s="1"/>
  <c r="A3440" i="26" s="1"/>
  <c r="A3441" i="26" s="1"/>
  <c r="A3442" i="26" s="1"/>
  <c r="A3443" i="26" s="1"/>
  <c r="A3444" i="26" s="1"/>
  <c r="A3445" i="26" s="1"/>
  <c r="A3446" i="26" s="1"/>
  <c r="A3447" i="26" s="1"/>
  <c r="A3448" i="26" s="1"/>
  <c r="A3449" i="26" s="1"/>
  <c r="A3450" i="26" s="1"/>
  <c r="A3451" i="26" s="1"/>
  <c r="A3452" i="26" s="1"/>
  <c r="A3453" i="26" s="1"/>
  <c r="A3454" i="26" s="1"/>
  <c r="A3455" i="26" s="1"/>
  <c r="A3456" i="26" s="1"/>
  <c r="A3457" i="26" s="1"/>
  <c r="A3458" i="26" s="1"/>
  <c r="A3459" i="26" s="1"/>
  <c r="A3460" i="26" s="1"/>
  <c r="A3461" i="26" s="1"/>
  <c r="A3462" i="26" s="1"/>
  <c r="A3463" i="26" s="1"/>
  <c r="A3464" i="26" s="1"/>
  <c r="A3465" i="26" s="1"/>
  <c r="A3466" i="26" s="1"/>
  <c r="E1324" i="26"/>
  <c r="C1324" i="26"/>
  <c r="E1323" i="26"/>
  <c r="C1323" i="26"/>
  <c r="E1322" i="26"/>
  <c r="C1322" i="26"/>
  <c r="E1321" i="26"/>
  <c r="C1321" i="26"/>
  <c r="E1320" i="26"/>
  <c r="C1320" i="26"/>
  <c r="E1319" i="26"/>
  <c r="C1319" i="26"/>
  <c r="E1318" i="26"/>
  <c r="C1318" i="26"/>
  <c r="E1317" i="26"/>
  <c r="C1317" i="26"/>
  <c r="E1316" i="26"/>
  <c r="C1316" i="26"/>
  <c r="E1315" i="26"/>
  <c r="C1315" i="26"/>
  <c r="E1314" i="26"/>
  <c r="C1314" i="26"/>
  <c r="E1313" i="26"/>
  <c r="C1313" i="26"/>
  <c r="E1312" i="26"/>
  <c r="C1312" i="26"/>
  <c r="E1311" i="26"/>
  <c r="C1311" i="26"/>
  <c r="E1310" i="26"/>
  <c r="C1310" i="26"/>
  <c r="E1309" i="26"/>
  <c r="C1309" i="26"/>
  <c r="E1308" i="26"/>
  <c r="C1308" i="26"/>
  <c r="E1307" i="26"/>
  <c r="C1307" i="26"/>
  <c r="E1306" i="26"/>
  <c r="C1306" i="26"/>
  <c r="E1305" i="26"/>
  <c r="C1305" i="26"/>
  <c r="E1304" i="26"/>
  <c r="C1304" i="26"/>
  <c r="E1303" i="26"/>
  <c r="C1303" i="26"/>
  <c r="E1302" i="26"/>
  <c r="C1302" i="26"/>
  <c r="E1301" i="26"/>
  <c r="C1301" i="26"/>
  <c r="E1300" i="26"/>
  <c r="C1300" i="26"/>
  <c r="E1299" i="26"/>
  <c r="C1299" i="26"/>
  <c r="E1298" i="26"/>
  <c r="C1298" i="26"/>
  <c r="E1297" i="26"/>
  <c r="C1297" i="26"/>
  <c r="E1296" i="26"/>
  <c r="C1296" i="26"/>
  <c r="E1295" i="26"/>
  <c r="C1295" i="26"/>
  <c r="E1294" i="26"/>
  <c r="C1294" i="26"/>
  <c r="E1293" i="26"/>
  <c r="C1293" i="26"/>
  <c r="E1292" i="26"/>
  <c r="C1292" i="26"/>
  <c r="E1291" i="26"/>
  <c r="C1291" i="26"/>
  <c r="E1290" i="26"/>
  <c r="C1290" i="26"/>
  <c r="E1289" i="26"/>
  <c r="C1289" i="26"/>
  <c r="E1288" i="26"/>
  <c r="C1288" i="26"/>
  <c r="E1287" i="26"/>
  <c r="C1287" i="26"/>
  <c r="E1286" i="26"/>
  <c r="C1286" i="26"/>
  <c r="E1285" i="26"/>
  <c r="C1285" i="26"/>
  <c r="E1284" i="26"/>
  <c r="C1284" i="26"/>
  <c r="E1283" i="26"/>
  <c r="C1283" i="26"/>
  <c r="E1282" i="26"/>
  <c r="C1282" i="26"/>
  <c r="E1281" i="26"/>
  <c r="C1281" i="26"/>
  <c r="E1280" i="26"/>
  <c r="C1280" i="26"/>
  <c r="E1279" i="26"/>
  <c r="C1279" i="26"/>
  <c r="E1278" i="26"/>
  <c r="C1278" i="26"/>
  <c r="E1277" i="26"/>
  <c r="C1277" i="26"/>
  <c r="E1276" i="26"/>
  <c r="C1276" i="26"/>
  <c r="E1275" i="26"/>
  <c r="C1275" i="26"/>
  <c r="E1274" i="26"/>
  <c r="C1274" i="26"/>
  <c r="E1273" i="26"/>
  <c r="C1273" i="26"/>
  <c r="E1272" i="26"/>
  <c r="C1272" i="26"/>
  <c r="E1271" i="26"/>
  <c r="C1271" i="26"/>
  <c r="E1270" i="26"/>
  <c r="C1270" i="26"/>
  <c r="E1269" i="26"/>
  <c r="C1269" i="26"/>
  <c r="E1268" i="26"/>
  <c r="C1268" i="26"/>
  <c r="E1267" i="26"/>
  <c r="C1267" i="26"/>
  <c r="E1266" i="26"/>
  <c r="C1266" i="26"/>
  <c r="E1265" i="26"/>
  <c r="C1265" i="26"/>
  <c r="E1264" i="26"/>
  <c r="C1264" i="26"/>
  <c r="E1263" i="26"/>
  <c r="C1263" i="26"/>
  <c r="E1262" i="26"/>
  <c r="C1262" i="26"/>
  <c r="E1261" i="26"/>
  <c r="C1261" i="26"/>
  <c r="E1260" i="26"/>
  <c r="C1260" i="26"/>
  <c r="E1259" i="26"/>
  <c r="C1259" i="26"/>
  <c r="E1258" i="26"/>
  <c r="C1258" i="26"/>
  <c r="E1257" i="26"/>
  <c r="C1257" i="26"/>
  <c r="E1256" i="26"/>
  <c r="C1256" i="26"/>
  <c r="E1255" i="26"/>
  <c r="C1255" i="26"/>
  <c r="E1254" i="26"/>
  <c r="C1254" i="26"/>
  <c r="E1253" i="26"/>
  <c r="C1253" i="26"/>
  <c r="E1252" i="26"/>
  <c r="C1252" i="26"/>
  <c r="E1251" i="26"/>
  <c r="C1251" i="26"/>
  <c r="E1250" i="26"/>
  <c r="C1250" i="26"/>
  <c r="E1249" i="26"/>
  <c r="C1249" i="26"/>
  <c r="E1248" i="26"/>
  <c r="C1248" i="26"/>
  <c r="E1247" i="26"/>
  <c r="C1247" i="26"/>
  <c r="E1246" i="26"/>
  <c r="C1246" i="26"/>
  <c r="E1245" i="26"/>
  <c r="C1245" i="26"/>
  <c r="E1244" i="26"/>
  <c r="C1244" i="26"/>
  <c r="E1243" i="26"/>
  <c r="C1243" i="26"/>
  <c r="E1242" i="26"/>
  <c r="C1242" i="26"/>
  <c r="E1241" i="26"/>
  <c r="C1241" i="26"/>
  <c r="E1240" i="26"/>
  <c r="C1240" i="26"/>
  <c r="E1239" i="26"/>
  <c r="C1239" i="26"/>
  <c r="E1238" i="26"/>
  <c r="C1238" i="26"/>
  <c r="E1237" i="26"/>
  <c r="C1237" i="26"/>
  <c r="E1236" i="26"/>
  <c r="C1236" i="26"/>
  <c r="E1235" i="26"/>
  <c r="C1235" i="26"/>
  <c r="E1234" i="26"/>
  <c r="C1234" i="26"/>
  <c r="E1233" i="26"/>
  <c r="C1233" i="26"/>
  <c r="E1232" i="26"/>
  <c r="C1232" i="26"/>
  <c r="E1231" i="26"/>
  <c r="C1231" i="26"/>
  <c r="E1230" i="26"/>
  <c r="C1230" i="26"/>
  <c r="E1229" i="26"/>
  <c r="C1229" i="26"/>
  <c r="E1228" i="26"/>
  <c r="C1228" i="26"/>
  <c r="E1227" i="26"/>
  <c r="C1227" i="26"/>
  <c r="E1226" i="26"/>
  <c r="C1226" i="26"/>
  <c r="E1225" i="26"/>
  <c r="C1225" i="26"/>
  <c r="E1224" i="26"/>
  <c r="C1224" i="26"/>
  <c r="E1223" i="26"/>
  <c r="C1223" i="26"/>
  <c r="E1222" i="26"/>
  <c r="C1222" i="26"/>
  <c r="E1221" i="26"/>
  <c r="C1221" i="26"/>
  <c r="E1220" i="26"/>
  <c r="C1220" i="26"/>
  <c r="E1219" i="26"/>
  <c r="C1219" i="26"/>
  <c r="E1218" i="26"/>
  <c r="C1218" i="26"/>
  <c r="E1217" i="26"/>
  <c r="C1217" i="26"/>
  <c r="E1216" i="26"/>
  <c r="C1216" i="26"/>
  <c r="E1215" i="26"/>
  <c r="C1215" i="26"/>
  <c r="E1214" i="26"/>
  <c r="C1214" i="26"/>
  <c r="E1213" i="26"/>
  <c r="C1213" i="26"/>
  <c r="E1212" i="26"/>
  <c r="C1212" i="26"/>
  <c r="E1211" i="26"/>
  <c r="C1211" i="26"/>
  <c r="E1210" i="26"/>
  <c r="C1210" i="26"/>
  <c r="E1209" i="26"/>
  <c r="C1209" i="26"/>
  <c r="E1208" i="26"/>
  <c r="C1208" i="26"/>
  <c r="E1207" i="26"/>
  <c r="C1207" i="26"/>
  <c r="E1206" i="26"/>
  <c r="C1206" i="26"/>
  <c r="E1205" i="26"/>
  <c r="C1205" i="26"/>
  <c r="E1204" i="26"/>
  <c r="C1204" i="26"/>
  <c r="E1203" i="26"/>
  <c r="C1203" i="26"/>
  <c r="E1202" i="26"/>
  <c r="C1202" i="26"/>
  <c r="E1201" i="26"/>
  <c r="C1201" i="26"/>
  <c r="E1200" i="26"/>
  <c r="C1200" i="26"/>
  <c r="E1199" i="26"/>
  <c r="C1199" i="26"/>
  <c r="E1198" i="26"/>
  <c r="C1198" i="26"/>
  <c r="E1197" i="26"/>
  <c r="C1197" i="26"/>
  <c r="E1196" i="26"/>
  <c r="C1196" i="26"/>
  <c r="E1195" i="26"/>
  <c r="C1195" i="26"/>
  <c r="E1194" i="26"/>
  <c r="C1194" i="26"/>
  <c r="E1193" i="26"/>
  <c r="C1193" i="26"/>
  <c r="E1192" i="26"/>
  <c r="C1192" i="26"/>
  <c r="E1191" i="26"/>
  <c r="C1191" i="26"/>
  <c r="E1190" i="26"/>
  <c r="C1190" i="26"/>
  <c r="E1189" i="26"/>
  <c r="C1189" i="26"/>
  <c r="E1188" i="26"/>
  <c r="C1188" i="26"/>
  <c r="E1187" i="26"/>
  <c r="C1187" i="26"/>
  <c r="E1186" i="26"/>
  <c r="C1186" i="26"/>
  <c r="E1185" i="26"/>
  <c r="C1185" i="26"/>
  <c r="E1184" i="26"/>
  <c r="C1184" i="26"/>
  <c r="E1183" i="26"/>
  <c r="C1183" i="26"/>
  <c r="E1182" i="26"/>
  <c r="C1182" i="26"/>
  <c r="E1181" i="26"/>
  <c r="C1181" i="26"/>
  <c r="E1180" i="26"/>
  <c r="C1180" i="26"/>
  <c r="E1179" i="26"/>
  <c r="C1179" i="26"/>
  <c r="E1178" i="26"/>
  <c r="C1178" i="26"/>
  <c r="E1177" i="26"/>
  <c r="C1177" i="26"/>
  <c r="E1176" i="26"/>
  <c r="C1176" i="26"/>
  <c r="E1175" i="26"/>
  <c r="C1175" i="26"/>
  <c r="E1174" i="26"/>
  <c r="C1174" i="26"/>
  <c r="E1173" i="26"/>
  <c r="C1173" i="26"/>
  <c r="E1172" i="26"/>
  <c r="C1172" i="26"/>
  <c r="E1171" i="26"/>
  <c r="C1171" i="26"/>
  <c r="E1170" i="26"/>
  <c r="C1170" i="26"/>
  <c r="E1169" i="26"/>
  <c r="C1169" i="26"/>
  <c r="E1168" i="26"/>
  <c r="C1168" i="26"/>
  <c r="E1167" i="26"/>
  <c r="C1167" i="26"/>
  <c r="E1166" i="26"/>
  <c r="C1166" i="26"/>
  <c r="E1165" i="26"/>
  <c r="C1165" i="26"/>
  <c r="E1164" i="26"/>
  <c r="C1164" i="26"/>
  <c r="E1163" i="26"/>
  <c r="C1163" i="26"/>
  <c r="E1162" i="26"/>
  <c r="C1162" i="26"/>
  <c r="E1161" i="26"/>
  <c r="C1161" i="26"/>
  <c r="E1160" i="26"/>
  <c r="C1160" i="26"/>
  <c r="E1159" i="26"/>
  <c r="C1159" i="26"/>
  <c r="E1158" i="26"/>
  <c r="C1158" i="26"/>
  <c r="E1157" i="26"/>
  <c r="C1157" i="26"/>
  <c r="E1156" i="26"/>
  <c r="C1156" i="26"/>
  <c r="E1155" i="26"/>
  <c r="C1155" i="26"/>
  <c r="E1154" i="26"/>
  <c r="C1154" i="26"/>
  <c r="E1153" i="26"/>
  <c r="C1153" i="26"/>
  <c r="E1152" i="26"/>
  <c r="C1152" i="26"/>
  <c r="E1151" i="26"/>
  <c r="C1151" i="26"/>
  <c r="E1150" i="26"/>
  <c r="C1150" i="26"/>
  <c r="E1149" i="26"/>
  <c r="C1149" i="26"/>
  <c r="E1148" i="26"/>
  <c r="C1148" i="26"/>
  <c r="E1147" i="26"/>
  <c r="C1147" i="26"/>
  <c r="E1146" i="26"/>
  <c r="C1146" i="26"/>
  <c r="E1145" i="26"/>
  <c r="C1145" i="26"/>
  <c r="E1144" i="26"/>
  <c r="C1144" i="26"/>
  <c r="E1143" i="26"/>
  <c r="C1143" i="26"/>
  <c r="E1142" i="26"/>
  <c r="C1142" i="26"/>
  <c r="E1141" i="26"/>
  <c r="C1141" i="26"/>
  <c r="E1140" i="26"/>
  <c r="C1140" i="26"/>
  <c r="E1139" i="26"/>
  <c r="C1139" i="26"/>
  <c r="E1138" i="26"/>
  <c r="C1138" i="26"/>
  <c r="E1137" i="26"/>
  <c r="C1137" i="26"/>
  <c r="E1136" i="26"/>
  <c r="C1136" i="26"/>
  <c r="E1135" i="26"/>
  <c r="C1135" i="26"/>
  <c r="E1134" i="26"/>
  <c r="C1134" i="26"/>
  <c r="E1133" i="26"/>
  <c r="C1133" i="26"/>
  <c r="E1132" i="26"/>
  <c r="C1132" i="26"/>
  <c r="E1131" i="26"/>
  <c r="C1131" i="26"/>
  <c r="E1130" i="26"/>
  <c r="C1130" i="26"/>
  <c r="E1129" i="26"/>
  <c r="C1129" i="26"/>
  <c r="E1128" i="26"/>
  <c r="C1128" i="26"/>
  <c r="E1127" i="26"/>
  <c r="C1127" i="26"/>
  <c r="E1126" i="26"/>
  <c r="C1126" i="26"/>
  <c r="E1125" i="26"/>
  <c r="C1125" i="26"/>
  <c r="E1124" i="26"/>
  <c r="C1124" i="26"/>
  <c r="E1123" i="26"/>
  <c r="C1123" i="26"/>
  <c r="E1122" i="26"/>
  <c r="C1122" i="26"/>
  <c r="E1121" i="26"/>
  <c r="C1121" i="26"/>
  <c r="E1120" i="26"/>
  <c r="C1120" i="26"/>
  <c r="E1119" i="26"/>
  <c r="C1119" i="26"/>
  <c r="E1118" i="26"/>
  <c r="C1118" i="26"/>
  <c r="E1117" i="26"/>
  <c r="C1117" i="26"/>
  <c r="E1116" i="26"/>
  <c r="C1116" i="26"/>
  <c r="E1115" i="26"/>
  <c r="C1115" i="26"/>
  <c r="E1114" i="26"/>
  <c r="C1114" i="26"/>
  <c r="E1113" i="26"/>
  <c r="C1113" i="26"/>
  <c r="E1112" i="26"/>
  <c r="C1112" i="26"/>
  <c r="E1111" i="26"/>
  <c r="C1111" i="26"/>
  <c r="E1110" i="26"/>
  <c r="C1110" i="26"/>
  <c r="E1109" i="26"/>
  <c r="C1109" i="26"/>
  <c r="E1108" i="26"/>
  <c r="C1108" i="26"/>
  <c r="E1107" i="26"/>
  <c r="C1107" i="26"/>
  <c r="E1106" i="26"/>
  <c r="C1106" i="26"/>
  <c r="E1105" i="26"/>
  <c r="C1105" i="26"/>
  <c r="E1104" i="26"/>
  <c r="C1104" i="26"/>
  <c r="E1103" i="26"/>
  <c r="C1103" i="26"/>
  <c r="E1102" i="26"/>
  <c r="C1102" i="26"/>
  <c r="E1101" i="26"/>
  <c r="C1101" i="26"/>
  <c r="E1100" i="26"/>
  <c r="C1100" i="26"/>
  <c r="E1099" i="26"/>
  <c r="C1099" i="26"/>
  <c r="E1098" i="26"/>
  <c r="C1098" i="26"/>
  <c r="E1097" i="26"/>
  <c r="C1097" i="26"/>
  <c r="E1096" i="26"/>
  <c r="C1096" i="26"/>
  <c r="E1095" i="26"/>
  <c r="C1095" i="26"/>
  <c r="E1094" i="26"/>
  <c r="C1094" i="26"/>
  <c r="E1093" i="26"/>
  <c r="C1093" i="26"/>
  <c r="E1092" i="26"/>
  <c r="C1092" i="26"/>
  <c r="E1091" i="26"/>
  <c r="C1091" i="26"/>
  <c r="E1090" i="26"/>
  <c r="C1090" i="26"/>
  <c r="E1089" i="26"/>
  <c r="C1089" i="26"/>
  <c r="E1088" i="26"/>
  <c r="C1088" i="26"/>
  <c r="E1087" i="26"/>
  <c r="C1087" i="26"/>
  <c r="E1086" i="26"/>
  <c r="C1086" i="26"/>
  <c r="E1085" i="26"/>
  <c r="C1085" i="26"/>
  <c r="E1084" i="26"/>
  <c r="C1084" i="26"/>
  <c r="E1083" i="26"/>
  <c r="C1083" i="26"/>
  <c r="E1082" i="26"/>
  <c r="C1082" i="26"/>
  <c r="E1081" i="26"/>
  <c r="C1081" i="26"/>
  <c r="E1080" i="26"/>
  <c r="C1080" i="26"/>
  <c r="E1079" i="26"/>
  <c r="C1079" i="26"/>
  <c r="E1078" i="26"/>
  <c r="C1078" i="26"/>
  <c r="E1077" i="26"/>
  <c r="C1077" i="26"/>
  <c r="E1076" i="26"/>
  <c r="C1076" i="26"/>
  <c r="E1075" i="26"/>
  <c r="C1075" i="26"/>
  <c r="E1074" i="26"/>
  <c r="C1074" i="26"/>
  <c r="E1073" i="26"/>
  <c r="C1073" i="26"/>
  <c r="E1072" i="26"/>
  <c r="C1072" i="26"/>
  <c r="E1071" i="26"/>
  <c r="C1071" i="26"/>
  <c r="E1070" i="26"/>
  <c r="C1070" i="26"/>
  <c r="E1069" i="26"/>
  <c r="C1069" i="26"/>
  <c r="E1068" i="26"/>
  <c r="C1068" i="26"/>
  <c r="E1067" i="26"/>
  <c r="C1067" i="26"/>
  <c r="E1066" i="26"/>
  <c r="C1066" i="26"/>
  <c r="E1065" i="26"/>
  <c r="C1065" i="26"/>
  <c r="E1064" i="26"/>
  <c r="C1064" i="26"/>
  <c r="E1063" i="26"/>
  <c r="C1063" i="26"/>
  <c r="E1062" i="26"/>
  <c r="C1062" i="26"/>
  <c r="E1061" i="26"/>
  <c r="C1061" i="26"/>
  <c r="E1060" i="26"/>
  <c r="C1060" i="26"/>
  <c r="E1059" i="26"/>
  <c r="C1059" i="26"/>
  <c r="E1058" i="26"/>
  <c r="C1058" i="26"/>
  <c r="E1057" i="26"/>
  <c r="C1057" i="26"/>
  <c r="E1056" i="26"/>
  <c r="C1056" i="26"/>
  <c r="E1055" i="26"/>
  <c r="C1055" i="26"/>
  <c r="E1054" i="26"/>
  <c r="C1054" i="26"/>
  <c r="E1053" i="26"/>
  <c r="C1053" i="26"/>
  <c r="E1052" i="26"/>
  <c r="C1052" i="26"/>
  <c r="E1051" i="26"/>
  <c r="C1051" i="26"/>
  <c r="E1050" i="26"/>
  <c r="C1050" i="26"/>
  <c r="E1049" i="26"/>
  <c r="C1049" i="26"/>
  <c r="E1048" i="26"/>
  <c r="C1048" i="26"/>
  <c r="E1047" i="26"/>
  <c r="C1047" i="26"/>
  <c r="E1046" i="26"/>
  <c r="C1046" i="26"/>
  <c r="E1045" i="26"/>
  <c r="C1045" i="26"/>
  <c r="E1044" i="26"/>
  <c r="C1044" i="26"/>
  <c r="E1043" i="26"/>
  <c r="C1043" i="26"/>
  <c r="E1042" i="26"/>
  <c r="C1042" i="26"/>
  <c r="E1041" i="26"/>
  <c r="C1041" i="26"/>
  <c r="E1040" i="26"/>
  <c r="C1040" i="26"/>
  <c r="E1039" i="26"/>
  <c r="C1039" i="26"/>
  <c r="E1038" i="26"/>
  <c r="C1038" i="26"/>
  <c r="E1037" i="26"/>
  <c r="C1037" i="26"/>
  <c r="E1036" i="26"/>
  <c r="C1036" i="26"/>
  <c r="E1035" i="26"/>
  <c r="C1035" i="26"/>
  <c r="E1034" i="26"/>
  <c r="C1034" i="26"/>
  <c r="E1033" i="26"/>
  <c r="C1033" i="26"/>
  <c r="E1032" i="26"/>
  <c r="C1032" i="26"/>
  <c r="E1031" i="26"/>
  <c r="C1031" i="26"/>
  <c r="E1030" i="26"/>
  <c r="C1030" i="26"/>
  <c r="E1029" i="26"/>
  <c r="C1029" i="26"/>
  <c r="E1028" i="26"/>
  <c r="C1028" i="26"/>
  <c r="E1027" i="26"/>
  <c r="C1027" i="26"/>
  <c r="E1026" i="26"/>
  <c r="C1026" i="26"/>
  <c r="E1025" i="26"/>
  <c r="C1025" i="26"/>
  <c r="E1024" i="26"/>
  <c r="C1024" i="26"/>
  <c r="E1023" i="26"/>
  <c r="C1023" i="26"/>
  <c r="E1022" i="26"/>
  <c r="C1022" i="26"/>
  <c r="E1021" i="26"/>
  <c r="C1021" i="26"/>
  <c r="E1020" i="26"/>
  <c r="C1020" i="26"/>
  <c r="E1019" i="26"/>
  <c r="C1019" i="26"/>
  <c r="E1018" i="26"/>
  <c r="C1018" i="26"/>
  <c r="E1017" i="26"/>
  <c r="C1017" i="26"/>
  <c r="E1016" i="26"/>
  <c r="C1016" i="26"/>
  <c r="E1015" i="26"/>
  <c r="C1015" i="26"/>
  <c r="E1014" i="26"/>
  <c r="C1014" i="26"/>
  <c r="E1013" i="26"/>
  <c r="C1013" i="26"/>
  <c r="E1012" i="26"/>
  <c r="C1012" i="26"/>
  <c r="E1011" i="26"/>
  <c r="C1011" i="26"/>
  <c r="E1010" i="26"/>
  <c r="C1010" i="26"/>
  <c r="E1009" i="26"/>
  <c r="C1009" i="26"/>
  <c r="E1008" i="26"/>
  <c r="C1008" i="26"/>
  <c r="E1007" i="26"/>
  <c r="C1007" i="26"/>
  <c r="E1006" i="26"/>
  <c r="C1006" i="26"/>
  <c r="E1005" i="26"/>
  <c r="C1005" i="26"/>
  <c r="E1004" i="26"/>
  <c r="C1004" i="26"/>
  <c r="E1003" i="26"/>
  <c r="C1003" i="26"/>
  <c r="E1002" i="26"/>
  <c r="C1002" i="26"/>
  <c r="E1001" i="26"/>
  <c r="C1001" i="26"/>
  <c r="E1000" i="26"/>
  <c r="C1000" i="26"/>
  <c r="E999" i="26"/>
  <c r="C999" i="26"/>
  <c r="E998" i="26"/>
  <c r="C998" i="26"/>
  <c r="E997" i="26"/>
  <c r="C997" i="26"/>
  <c r="E996" i="26"/>
  <c r="C996" i="26"/>
  <c r="E995" i="26"/>
  <c r="C995" i="26"/>
  <c r="E994" i="26"/>
  <c r="C994" i="26"/>
  <c r="E993" i="26"/>
  <c r="C993" i="26"/>
  <c r="E992" i="26"/>
  <c r="C992" i="26"/>
  <c r="E991" i="26"/>
  <c r="C991" i="26"/>
  <c r="E990" i="26"/>
  <c r="C990" i="26"/>
  <c r="E989" i="26"/>
  <c r="C989" i="26"/>
  <c r="E988" i="26"/>
  <c r="C988" i="26"/>
  <c r="E987" i="26"/>
  <c r="C987" i="26"/>
  <c r="E986" i="26"/>
  <c r="C986" i="26"/>
  <c r="E985" i="26"/>
  <c r="C985" i="26"/>
  <c r="E984" i="26"/>
  <c r="C984" i="26"/>
  <c r="E983" i="26"/>
  <c r="C983" i="26"/>
  <c r="E982" i="26"/>
  <c r="C982" i="26"/>
  <c r="E981" i="26"/>
  <c r="C981" i="26"/>
  <c r="E980" i="26"/>
  <c r="C980" i="26"/>
  <c r="E979" i="26"/>
  <c r="C979" i="26"/>
  <c r="E978" i="26"/>
  <c r="C978" i="26"/>
  <c r="E977" i="26"/>
  <c r="C977" i="26"/>
  <c r="E976" i="26"/>
  <c r="C976" i="26"/>
  <c r="E975" i="26"/>
  <c r="C975" i="26"/>
  <c r="E974" i="26"/>
  <c r="C974" i="26"/>
  <c r="E973" i="26"/>
  <c r="C973" i="26"/>
  <c r="E972" i="26"/>
  <c r="C972" i="26"/>
  <c r="E971" i="26"/>
  <c r="C971" i="26"/>
  <c r="E970" i="26"/>
  <c r="C970" i="26"/>
  <c r="E969" i="26"/>
  <c r="C969" i="26"/>
  <c r="E968" i="26"/>
  <c r="C968" i="26"/>
  <c r="E967" i="26"/>
  <c r="C967" i="26"/>
  <c r="E966" i="26"/>
  <c r="C966" i="26"/>
  <c r="E965" i="26"/>
  <c r="C965" i="26"/>
  <c r="E964" i="26"/>
  <c r="C964" i="26"/>
  <c r="E963" i="26"/>
  <c r="C963" i="26"/>
  <c r="E962" i="26"/>
  <c r="C962" i="26"/>
  <c r="E961" i="26"/>
  <c r="C961" i="26"/>
  <c r="E960" i="26"/>
  <c r="C960" i="26"/>
  <c r="E959" i="26"/>
  <c r="C959" i="26"/>
  <c r="E958" i="26"/>
  <c r="C958" i="26"/>
  <c r="E957" i="26"/>
  <c r="C957" i="26"/>
  <c r="E956" i="26"/>
  <c r="C956" i="26"/>
  <c r="E955" i="26"/>
  <c r="C955" i="26"/>
  <c r="E954" i="26"/>
  <c r="C954" i="26"/>
  <c r="E953" i="26"/>
  <c r="C953" i="26"/>
  <c r="E952" i="26"/>
  <c r="C952" i="26"/>
  <c r="E951" i="26"/>
  <c r="C951" i="26"/>
  <c r="E950" i="26"/>
  <c r="C950" i="26"/>
  <c r="E949" i="26"/>
  <c r="C949" i="26"/>
  <c r="E948" i="26"/>
  <c r="C948" i="26"/>
  <c r="E947" i="26"/>
  <c r="C947" i="26"/>
  <c r="E946" i="26"/>
  <c r="C946" i="26"/>
  <c r="E945" i="26"/>
  <c r="C945" i="26"/>
  <c r="E944" i="26"/>
  <c r="C944" i="26"/>
  <c r="E943" i="26"/>
  <c r="C943" i="26"/>
  <c r="E942" i="26"/>
  <c r="C942" i="26"/>
  <c r="E941" i="26"/>
  <c r="C941" i="26"/>
  <c r="E940" i="26"/>
  <c r="C940" i="26"/>
  <c r="E939" i="26"/>
  <c r="C939" i="26"/>
  <c r="E938" i="26"/>
  <c r="C938" i="26"/>
  <c r="E937" i="26"/>
  <c r="C937" i="26"/>
  <c r="E936" i="26"/>
  <c r="C936" i="26"/>
  <c r="E935" i="26"/>
  <c r="C935" i="26"/>
  <c r="E934" i="26"/>
  <c r="C934" i="26"/>
  <c r="E933" i="26"/>
  <c r="C933" i="26"/>
  <c r="E932" i="26"/>
  <c r="C932" i="26"/>
  <c r="E931" i="26"/>
  <c r="C931" i="26"/>
  <c r="E930" i="26"/>
  <c r="C930" i="26"/>
  <c r="E929" i="26"/>
  <c r="C929" i="26"/>
  <c r="E928" i="26"/>
  <c r="C928" i="26"/>
  <c r="E927" i="26"/>
  <c r="C927" i="26"/>
  <c r="E926" i="26"/>
  <c r="C926" i="26"/>
  <c r="E925" i="26"/>
  <c r="C925" i="26"/>
  <c r="E924" i="26"/>
  <c r="C924" i="26"/>
  <c r="E923" i="26"/>
  <c r="C923" i="26"/>
  <c r="E922" i="26"/>
  <c r="C922" i="26"/>
  <c r="E921" i="26"/>
  <c r="C921" i="26"/>
  <c r="E920" i="26"/>
  <c r="C920" i="26"/>
  <c r="E919" i="26"/>
  <c r="C919" i="26"/>
  <c r="E918" i="26"/>
  <c r="C918" i="26"/>
  <c r="E917" i="26"/>
  <c r="C917" i="26"/>
  <c r="E916" i="26"/>
  <c r="C916" i="26"/>
  <c r="E915" i="26"/>
  <c r="C915" i="26"/>
  <c r="E914" i="26"/>
  <c r="C914" i="26"/>
  <c r="E913" i="26"/>
  <c r="C913" i="26"/>
  <c r="E912" i="26"/>
  <c r="C912" i="26"/>
  <c r="E911" i="26"/>
  <c r="C911" i="26"/>
  <c r="E910" i="26"/>
  <c r="C910" i="26"/>
  <c r="E909" i="26"/>
  <c r="C909" i="26"/>
  <c r="E908" i="26"/>
  <c r="C908" i="26"/>
  <c r="E907" i="26"/>
  <c r="C907" i="26"/>
  <c r="E906" i="26"/>
  <c r="C906" i="26"/>
  <c r="E905" i="26"/>
  <c r="C905" i="26"/>
  <c r="E904" i="26"/>
  <c r="C904" i="26"/>
  <c r="E903" i="26"/>
  <c r="C903" i="26"/>
  <c r="E902" i="26"/>
  <c r="C902" i="26"/>
  <c r="E901" i="26"/>
  <c r="C901" i="26"/>
  <c r="E900" i="26"/>
  <c r="C900" i="26"/>
  <c r="E899" i="26"/>
  <c r="C899" i="26"/>
  <c r="E898" i="26"/>
  <c r="C898" i="26"/>
  <c r="E897" i="26"/>
  <c r="C897" i="26"/>
  <c r="E896" i="26"/>
  <c r="C896" i="26"/>
  <c r="E895" i="26"/>
  <c r="C895" i="26"/>
  <c r="E894" i="26"/>
  <c r="C894" i="26"/>
  <c r="E893" i="26"/>
  <c r="C893" i="26"/>
  <c r="E892" i="26"/>
  <c r="C892" i="26"/>
  <c r="E891" i="26"/>
  <c r="C891" i="26"/>
  <c r="E890" i="26"/>
  <c r="C890" i="26"/>
  <c r="E889" i="26"/>
  <c r="C889" i="26"/>
  <c r="E888" i="26"/>
  <c r="C888" i="26"/>
  <c r="E887" i="26"/>
  <c r="C887" i="26"/>
  <c r="E886" i="26"/>
  <c r="C886" i="26"/>
  <c r="E885" i="26"/>
  <c r="C885" i="26"/>
  <c r="E884" i="26"/>
  <c r="C884" i="26"/>
  <c r="E883" i="26"/>
  <c r="C883" i="26"/>
  <c r="E882" i="26"/>
  <c r="C882" i="26"/>
  <c r="E881" i="26"/>
  <c r="C881" i="26"/>
  <c r="E880" i="26"/>
  <c r="C880" i="26"/>
  <c r="E879" i="26"/>
  <c r="C879" i="26"/>
  <c r="E878" i="26"/>
  <c r="C878" i="26"/>
  <c r="E877" i="26"/>
  <c r="C877" i="26"/>
  <c r="E876" i="26"/>
  <c r="C876" i="26"/>
  <c r="E875" i="26"/>
  <c r="C875" i="26"/>
  <c r="E874" i="26"/>
  <c r="C874" i="26"/>
  <c r="E873" i="26"/>
  <c r="C873" i="26"/>
  <c r="E872" i="26"/>
  <c r="C872" i="26"/>
  <c r="E871" i="26"/>
  <c r="C871" i="26"/>
  <c r="E870" i="26"/>
  <c r="C870" i="26"/>
  <c r="E869" i="26"/>
  <c r="C869" i="26"/>
  <c r="E868" i="26"/>
  <c r="C868" i="26"/>
  <c r="E867" i="26"/>
  <c r="C867" i="26"/>
  <c r="E866" i="26"/>
  <c r="C866" i="26"/>
  <c r="E865" i="26"/>
  <c r="C865" i="26"/>
  <c r="E864" i="26"/>
  <c r="C864" i="26"/>
  <c r="E863" i="26"/>
  <c r="C863" i="26"/>
  <c r="E862" i="26"/>
  <c r="C862" i="26"/>
  <c r="E861" i="26"/>
  <c r="C861" i="26"/>
  <c r="E860" i="26"/>
  <c r="C860" i="26"/>
  <c r="E859" i="26"/>
  <c r="C859" i="26"/>
  <c r="E858" i="26"/>
  <c r="C858" i="26"/>
  <c r="E857" i="26"/>
  <c r="C857" i="26"/>
  <c r="E856" i="26"/>
  <c r="C856" i="26"/>
  <c r="E855" i="26"/>
  <c r="C855" i="26"/>
  <c r="E854" i="26"/>
  <c r="C854" i="26"/>
  <c r="E853" i="26"/>
  <c r="C853" i="26"/>
  <c r="E852" i="26"/>
  <c r="C852" i="26"/>
  <c r="E851" i="26"/>
  <c r="C851" i="26"/>
  <c r="E850" i="26"/>
  <c r="C850" i="26"/>
  <c r="E849" i="26"/>
  <c r="C849" i="26"/>
  <c r="E848" i="26"/>
  <c r="C848" i="26"/>
  <c r="E847" i="26"/>
  <c r="C847" i="26"/>
  <c r="E846" i="26"/>
  <c r="C846" i="26"/>
  <c r="E845" i="26"/>
  <c r="C845" i="26"/>
  <c r="E844" i="26"/>
  <c r="C844" i="26"/>
  <c r="E843" i="26"/>
  <c r="C843" i="26"/>
  <c r="E842" i="26"/>
  <c r="C842" i="26"/>
  <c r="E841" i="26"/>
  <c r="C841" i="26"/>
  <c r="E840" i="26"/>
  <c r="C840" i="26"/>
  <c r="E839" i="26"/>
  <c r="C839" i="26"/>
  <c r="E838" i="26"/>
  <c r="C838" i="26"/>
  <c r="E837" i="26"/>
  <c r="C837" i="26"/>
  <c r="E836" i="26"/>
  <c r="C836" i="26"/>
  <c r="E835" i="26"/>
  <c r="C835" i="26"/>
  <c r="E834" i="26"/>
  <c r="C834" i="26"/>
  <c r="E833" i="26"/>
  <c r="C833" i="26"/>
  <c r="E832" i="26"/>
  <c r="C832" i="26"/>
  <c r="E831" i="26"/>
  <c r="C831" i="26"/>
  <c r="E830" i="26"/>
  <c r="C830" i="26"/>
  <c r="E829" i="26"/>
  <c r="C829" i="26"/>
  <c r="E828" i="26"/>
  <c r="C828" i="26"/>
  <c r="E827" i="26"/>
  <c r="C827" i="26"/>
  <c r="E826" i="26"/>
  <c r="C826" i="26"/>
  <c r="E825" i="26"/>
  <c r="C825" i="26"/>
  <c r="E824" i="26"/>
  <c r="C824" i="26"/>
  <c r="E823" i="26"/>
  <c r="C823" i="26"/>
  <c r="E822" i="26"/>
  <c r="C822" i="26"/>
  <c r="E821" i="26"/>
  <c r="C821" i="26"/>
  <c r="E820" i="26"/>
  <c r="C820" i="26"/>
  <c r="E819" i="26"/>
  <c r="C819" i="26"/>
  <c r="E818" i="26"/>
  <c r="C818" i="26"/>
  <c r="E817" i="26"/>
  <c r="C817" i="26"/>
  <c r="E816" i="26"/>
  <c r="C816" i="26"/>
  <c r="E815" i="26"/>
  <c r="C815" i="26"/>
  <c r="E814" i="26"/>
  <c r="C814" i="26"/>
  <c r="E813" i="26"/>
  <c r="C813" i="26"/>
  <c r="E812" i="26"/>
  <c r="C812" i="26"/>
  <c r="E811" i="26"/>
  <c r="C811" i="26"/>
  <c r="E810" i="26"/>
  <c r="C810" i="26"/>
  <c r="E809" i="26"/>
  <c r="C809" i="26"/>
  <c r="E808" i="26"/>
  <c r="C808" i="26"/>
  <c r="E807" i="26"/>
  <c r="C807" i="26"/>
  <c r="E806" i="26"/>
  <c r="C806" i="26"/>
  <c r="E805" i="26"/>
  <c r="C805" i="26"/>
  <c r="E804" i="26"/>
  <c r="C804" i="26"/>
  <c r="E803" i="26"/>
  <c r="C803" i="26"/>
  <c r="E802" i="26"/>
  <c r="C802" i="26"/>
  <c r="E801" i="26"/>
  <c r="C801" i="26"/>
  <c r="E800" i="26"/>
  <c r="C800" i="26"/>
  <c r="E799" i="26"/>
  <c r="C799" i="26"/>
  <c r="E798" i="26"/>
  <c r="C798" i="26"/>
  <c r="E797" i="26"/>
  <c r="C797" i="26"/>
  <c r="E796" i="26"/>
  <c r="C796" i="26"/>
  <c r="E795" i="26"/>
  <c r="C795" i="26"/>
  <c r="E794" i="26"/>
  <c r="C794" i="26"/>
  <c r="E793" i="26"/>
  <c r="C793" i="26"/>
  <c r="E792" i="26"/>
  <c r="C792" i="26"/>
  <c r="E791" i="26"/>
  <c r="C791" i="26"/>
  <c r="E790" i="26"/>
  <c r="C790" i="26"/>
  <c r="E789" i="26"/>
  <c r="C789" i="26"/>
  <c r="E788" i="26"/>
  <c r="C788" i="26"/>
  <c r="E787" i="26"/>
  <c r="C787" i="26"/>
  <c r="E786" i="26"/>
  <c r="C786" i="26"/>
  <c r="E785" i="26"/>
  <c r="C785" i="26"/>
  <c r="E784" i="26"/>
  <c r="C784" i="26"/>
  <c r="E783" i="26"/>
  <c r="C783" i="26"/>
  <c r="E782" i="26"/>
  <c r="C782" i="26"/>
  <c r="E781" i="26"/>
  <c r="C781" i="26"/>
  <c r="E780" i="26"/>
  <c r="C780" i="26"/>
  <c r="E779" i="26"/>
  <c r="C779" i="26"/>
  <c r="E778" i="26"/>
  <c r="C778" i="26"/>
  <c r="E777" i="26"/>
  <c r="C777" i="26"/>
  <c r="E776" i="26"/>
  <c r="C776" i="26"/>
  <c r="E775" i="26"/>
  <c r="C775" i="26"/>
  <c r="E774" i="26"/>
  <c r="C774" i="26"/>
  <c r="E773" i="26"/>
  <c r="C773" i="26"/>
  <c r="E772" i="26"/>
  <c r="C772" i="26"/>
  <c r="E771" i="26"/>
  <c r="C771" i="26"/>
  <c r="E770" i="26"/>
  <c r="C770" i="26"/>
  <c r="E769" i="26"/>
  <c r="C769" i="26"/>
  <c r="E768" i="26"/>
  <c r="C768" i="26"/>
  <c r="E767" i="26"/>
  <c r="C767" i="26"/>
  <c r="E766" i="26"/>
  <c r="C766" i="26"/>
  <c r="E765" i="26"/>
  <c r="C765" i="26"/>
  <c r="E764" i="26"/>
  <c r="C764" i="26"/>
  <c r="E763" i="26"/>
  <c r="C763" i="26"/>
  <c r="E762" i="26"/>
  <c r="C762" i="26"/>
  <c r="E761" i="26"/>
  <c r="C761" i="26"/>
  <c r="E760" i="26"/>
  <c r="C760" i="26"/>
  <c r="E759" i="26"/>
  <c r="C759" i="26"/>
  <c r="E758" i="26"/>
  <c r="C758" i="26"/>
  <c r="E757" i="26"/>
  <c r="C757" i="26"/>
  <c r="E756" i="26"/>
  <c r="C756" i="26"/>
  <c r="E755" i="26"/>
  <c r="C755" i="26"/>
  <c r="E754" i="26"/>
  <c r="C754" i="26"/>
  <c r="E753" i="26"/>
  <c r="C753" i="26"/>
  <c r="E752" i="26"/>
  <c r="C752" i="26"/>
  <c r="E751" i="26"/>
  <c r="C751" i="26"/>
  <c r="E750" i="26"/>
  <c r="C750" i="26"/>
  <c r="E749" i="26"/>
  <c r="C749" i="26"/>
  <c r="E748" i="26"/>
  <c r="C748" i="26"/>
  <c r="E747" i="26"/>
  <c r="C747" i="26"/>
  <c r="E746" i="26"/>
  <c r="C746" i="26"/>
  <c r="E745" i="26"/>
  <c r="C745" i="26"/>
  <c r="E744" i="26"/>
  <c r="C744" i="26"/>
  <c r="E743" i="26"/>
  <c r="C743" i="26"/>
  <c r="E742" i="26"/>
  <c r="C742" i="26"/>
  <c r="E741" i="26"/>
  <c r="C741" i="26"/>
  <c r="E740" i="26"/>
  <c r="C740" i="26"/>
  <c r="E739" i="26"/>
  <c r="C739" i="26"/>
  <c r="E738" i="26"/>
  <c r="C738" i="26"/>
  <c r="E737" i="26"/>
  <c r="C737" i="26"/>
  <c r="E736" i="26"/>
  <c r="C736" i="26"/>
  <c r="E735" i="26"/>
  <c r="C735" i="26"/>
  <c r="E734" i="26"/>
  <c r="C734" i="26"/>
  <c r="E733" i="26"/>
  <c r="C733" i="26"/>
  <c r="E732" i="26"/>
  <c r="C732" i="26"/>
  <c r="E731" i="26"/>
  <c r="C731" i="26"/>
  <c r="E730" i="26"/>
  <c r="C730" i="26"/>
  <c r="E729" i="26"/>
  <c r="C729" i="26"/>
  <c r="E728" i="26"/>
  <c r="C728" i="26"/>
  <c r="E727" i="26"/>
  <c r="C727" i="26"/>
  <c r="E726" i="26"/>
  <c r="C726" i="26"/>
  <c r="E725" i="26"/>
  <c r="C725" i="26"/>
  <c r="E724" i="26"/>
  <c r="C724" i="26"/>
  <c r="E723" i="26"/>
  <c r="C723" i="26"/>
  <c r="E722" i="26"/>
  <c r="C722" i="26"/>
  <c r="E721" i="26"/>
  <c r="C721" i="26"/>
  <c r="E720" i="26"/>
  <c r="C720" i="26"/>
  <c r="E719" i="26"/>
  <c r="C719" i="26"/>
  <c r="E718" i="26"/>
  <c r="C718" i="26"/>
  <c r="E717" i="26"/>
  <c r="C717" i="26"/>
  <c r="E716" i="26"/>
  <c r="C716" i="26"/>
  <c r="E715" i="26"/>
  <c r="C715" i="26"/>
  <c r="E714" i="26"/>
  <c r="C714" i="26"/>
  <c r="E713" i="26"/>
  <c r="C713" i="26"/>
  <c r="E712" i="26"/>
  <c r="C712" i="26"/>
  <c r="E711" i="26"/>
  <c r="C711" i="26"/>
  <c r="E710" i="26"/>
  <c r="C710" i="26"/>
  <c r="E709" i="26"/>
  <c r="C709" i="26"/>
  <c r="E708" i="26"/>
  <c r="C708" i="26"/>
  <c r="E707" i="26"/>
  <c r="C707" i="26"/>
  <c r="E706" i="26"/>
  <c r="C706" i="26"/>
  <c r="E705" i="26"/>
  <c r="C705" i="26"/>
  <c r="E704" i="26"/>
  <c r="C704" i="26"/>
  <c r="E703" i="26"/>
  <c r="C703" i="26"/>
  <c r="E702" i="26"/>
  <c r="C702" i="26"/>
  <c r="E701" i="26"/>
  <c r="C701" i="26"/>
  <c r="E700" i="26"/>
  <c r="C700" i="26"/>
  <c r="E699" i="26"/>
  <c r="C699" i="26"/>
  <c r="E698" i="26"/>
  <c r="C698" i="26"/>
  <c r="E697" i="26"/>
  <c r="C697" i="26"/>
  <c r="E696" i="26"/>
  <c r="C696" i="26"/>
  <c r="E695" i="26"/>
  <c r="C695" i="26"/>
  <c r="E694" i="26"/>
  <c r="C694" i="26"/>
  <c r="E693" i="26"/>
  <c r="C693" i="26"/>
  <c r="E692" i="26"/>
  <c r="C692" i="26"/>
  <c r="E691" i="26"/>
  <c r="C691" i="26"/>
  <c r="E690" i="26"/>
  <c r="C690" i="26"/>
  <c r="E689" i="26"/>
  <c r="C689" i="26"/>
  <c r="E688" i="26"/>
  <c r="C688" i="26"/>
  <c r="E687" i="26"/>
  <c r="C687" i="26"/>
  <c r="E686" i="26"/>
  <c r="C686" i="26"/>
  <c r="E685" i="26"/>
  <c r="C685" i="26"/>
  <c r="E684" i="26"/>
  <c r="C684" i="26"/>
  <c r="E683" i="26"/>
  <c r="C683" i="26"/>
  <c r="E682" i="26"/>
  <c r="C682" i="26"/>
  <c r="E681" i="26"/>
  <c r="C681" i="26"/>
  <c r="E680" i="26"/>
  <c r="C680" i="26"/>
  <c r="E679" i="26"/>
  <c r="C679" i="26"/>
  <c r="E678" i="26"/>
  <c r="C678" i="26"/>
  <c r="E677" i="26"/>
  <c r="C677" i="26"/>
  <c r="E676" i="26"/>
  <c r="C676" i="26"/>
  <c r="E675" i="26"/>
  <c r="C675" i="26"/>
  <c r="E674" i="26"/>
  <c r="C674" i="26"/>
  <c r="E673" i="26"/>
  <c r="C673" i="26"/>
  <c r="E672" i="26"/>
  <c r="C672" i="26"/>
  <c r="E671" i="26"/>
  <c r="C671" i="26"/>
  <c r="E670" i="26"/>
  <c r="C670" i="26"/>
  <c r="E669" i="26"/>
  <c r="C669" i="26"/>
  <c r="E668" i="26"/>
  <c r="C668" i="26"/>
  <c r="E667" i="26"/>
  <c r="C667" i="26"/>
  <c r="E666" i="26"/>
  <c r="C666" i="26"/>
  <c r="E665" i="26"/>
  <c r="C665" i="26"/>
  <c r="E664" i="26"/>
  <c r="C664" i="26"/>
  <c r="E663" i="26"/>
  <c r="C663" i="26"/>
  <c r="E662" i="26"/>
  <c r="C662" i="26"/>
  <c r="E661" i="26"/>
  <c r="C661" i="26"/>
  <c r="E660" i="26"/>
  <c r="C660" i="26"/>
  <c r="E659" i="26"/>
  <c r="C659" i="26"/>
  <c r="E658" i="26"/>
  <c r="C658" i="26"/>
  <c r="E657" i="26"/>
  <c r="C657" i="26"/>
  <c r="E656" i="26"/>
  <c r="C656" i="26"/>
  <c r="E655" i="26"/>
  <c r="C655" i="26"/>
  <c r="E654" i="26"/>
  <c r="C654" i="26"/>
  <c r="E653" i="26"/>
  <c r="C653" i="26"/>
  <c r="E652" i="26"/>
  <c r="C652" i="26"/>
  <c r="E651" i="26"/>
  <c r="C651" i="26"/>
  <c r="E650" i="26"/>
  <c r="C650" i="26"/>
  <c r="E649" i="26"/>
  <c r="C649" i="26"/>
  <c r="E648" i="26"/>
  <c r="C648" i="26"/>
  <c r="E647" i="26"/>
  <c r="C647" i="26"/>
  <c r="E646" i="26"/>
  <c r="C646" i="26"/>
  <c r="E645" i="26"/>
  <c r="C645" i="26"/>
  <c r="E644" i="26"/>
  <c r="C644" i="26"/>
  <c r="E643" i="26"/>
  <c r="C643" i="26"/>
  <c r="E642" i="26"/>
  <c r="C642" i="26"/>
  <c r="E641" i="26"/>
  <c r="C641" i="26"/>
  <c r="E640" i="26"/>
  <c r="C640" i="26"/>
  <c r="E639" i="26"/>
  <c r="C639" i="26"/>
  <c r="E638" i="26"/>
  <c r="C638" i="26"/>
  <c r="E637" i="26"/>
  <c r="C637" i="26"/>
  <c r="E636" i="26"/>
  <c r="C636" i="26"/>
  <c r="E635" i="26"/>
  <c r="C635" i="26"/>
  <c r="E634" i="26"/>
  <c r="C634" i="26"/>
  <c r="E633" i="26"/>
  <c r="C633" i="26"/>
  <c r="E632" i="26"/>
  <c r="C632" i="26"/>
  <c r="E631" i="26"/>
  <c r="C631" i="26"/>
  <c r="E630" i="26"/>
  <c r="C630" i="26"/>
  <c r="E629" i="26"/>
  <c r="C629" i="26"/>
  <c r="E628" i="26"/>
  <c r="C628" i="26"/>
  <c r="E627" i="26"/>
  <c r="C627" i="26"/>
  <c r="E626" i="26"/>
  <c r="C626" i="26"/>
  <c r="E625" i="26"/>
  <c r="C625" i="26"/>
  <c r="E624" i="26"/>
  <c r="C624" i="26"/>
  <c r="E623" i="26"/>
  <c r="C623" i="26"/>
  <c r="E622" i="26"/>
  <c r="C622" i="26"/>
  <c r="E621" i="26"/>
  <c r="C621" i="26"/>
  <c r="E620" i="26"/>
  <c r="C620" i="26"/>
  <c r="E619" i="26"/>
  <c r="C619" i="26"/>
  <c r="E618" i="26"/>
  <c r="C618" i="26"/>
  <c r="E617" i="26"/>
  <c r="C617" i="26"/>
  <c r="E616" i="26"/>
  <c r="C616" i="26"/>
  <c r="E615" i="26"/>
  <c r="C615" i="26"/>
  <c r="E614" i="26"/>
  <c r="C614" i="26"/>
  <c r="E613" i="26"/>
  <c r="C613" i="26"/>
  <c r="E612" i="26"/>
  <c r="C612" i="26"/>
  <c r="E611" i="26"/>
  <c r="C611" i="26"/>
  <c r="E610" i="26"/>
  <c r="C610" i="26"/>
  <c r="E609" i="26"/>
  <c r="C609" i="26"/>
  <c r="E608" i="26"/>
  <c r="C608" i="26"/>
  <c r="E607" i="26"/>
  <c r="C607" i="26"/>
  <c r="E606" i="26"/>
  <c r="C606" i="26"/>
  <c r="E605" i="26"/>
  <c r="C605" i="26"/>
  <c r="E604" i="26"/>
  <c r="C604" i="26"/>
  <c r="E603" i="26"/>
  <c r="C603" i="26"/>
  <c r="E602" i="26"/>
  <c r="C602" i="26"/>
  <c r="E601" i="26"/>
  <c r="C601" i="26"/>
  <c r="E600" i="26"/>
  <c r="C600" i="26"/>
  <c r="E599" i="26"/>
  <c r="C599" i="26"/>
  <c r="E598" i="26"/>
  <c r="C598" i="26"/>
  <c r="E597" i="26"/>
  <c r="C597" i="26"/>
  <c r="E596" i="26"/>
  <c r="C596" i="26"/>
  <c r="E595" i="26"/>
  <c r="C595" i="26"/>
  <c r="E594" i="26"/>
  <c r="C594" i="26"/>
  <c r="E593" i="26"/>
  <c r="C593" i="26"/>
  <c r="E592" i="26"/>
  <c r="C592" i="26"/>
  <c r="E591" i="26"/>
  <c r="C591" i="26"/>
  <c r="E590" i="26"/>
  <c r="C590" i="26"/>
  <c r="E589" i="26"/>
  <c r="C589" i="26"/>
  <c r="E588" i="26"/>
  <c r="C588" i="26"/>
  <c r="E587" i="26"/>
  <c r="C587" i="26"/>
  <c r="E586" i="26"/>
  <c r="C586" i="26"/>
  <c r="E585" i="26"/>
  <c r="C585" i="26"/>
  <c r="E584" i="26"/>
  <c r="C584" i="26"/>
  <c r="E583" i="26"/>
  <c r="C583" i="26"/>
  <c r="E582" i="26"/>
  <c r="C582" i="26"/>
  <c r="E581" i="26"/>
  <c r="C581" i="26"/>
  <c r="E580" i="26"/>
  <c r="C580" i="26"/>
  <c r="E579" i="26"/>
  <c r="C579" i="26"/>
  <c r="E578" i="26"/>
  <c r="C578" i="26"/>
  <c r="E577" i="26"/>
  <c r="C577" i="26"/>
  <c r="E576" i="26"/>
  <c r="C576" i="26"/>
  <c r="E575" i="26"/>
  <c r="C575" i="26"/>
  <c r="E574" i="26"/>
  <c r="C574" i="26"/>
  <c r="E573" i="26"/>
  <c r="C573" i="26"/>
  <c r="E572" i="26"/>
  <c r="C572" i="26"/>
  <c r="E571" i="26"/>
  <c r="C571" i="26"/>
  <c r="E570" i="26"/>
  <c r="C570" i="26"/>
  <c r="E569" i="26"/>
  <c r="C569" i="26"/>
  <c r="E568" i="26"/>
  <c r="C568" i="26"/>
  <c r="E567" i="26"/>
  <c r="C567" i="26"/>
  <c r="E566" i="26"/>
  <c r="C566" i="26"/>
  <c r="E565" i="26"/>
  <c r="C565" i="26"/>
  <c r="E564" i="26"/>
  <c r="C564" i="26"/>
  <c r="E563" i="26"/>
  <c r="C563" i="26"/>
  <c r="E562" i="26"/>
  <c r="C562" i="26"/>
  <c r="E561" i="26"/>
  <c r="C561" i="26"/>
  <c r="E560" i="26"/>
  <c r="C560" i="26"/>
  <c r="E559" i="26"/>
  <c r="C559" i="26"/>
  <c r="E558" i="26"/>
  <c r="C558" i="26"/>
  <c r="E557" i="26"/>
  <c r="C557" i="26"/>
  <c r="E556" i="26"/>
  <c r="C556" i="26"/>
  <c r="E555" i="26"/>
  <c r="C555" i="26"/>
  <c r="E554" i="26"/>
  <c r="C554" i="26"/>
  <c r="E553" i="26"/>
  <c r="C553" i="26"/>
  <c r="E552" i="26"/>
  <c r="C552" i="26"/>
  <c r="E551" i="26"/>
  <c r="C551" i="26"/>
  <c r="E550" i="26"/>
  <c r="C550" i="26"/>
  <c r="E549" i="26"/>
  <c r="C549" i="26"/>
  <c r="E548" i="26"/>
  <c r="C548" i="26"/>
  <c r="E547" i="26"/>
  <c r="C547" i="26"/>
  <c r="E546" i="26"/>
  <c r="C546" i="26"/>
  <c r="E545" i="26"/>
  <c r="C545" i="26"/>
  <c r="E544" i="26"/>
  <c r="C544" i="26"/>
  <c r="E543" i="26"/>
  <c r="C543" i="26"/>
  <c r="E542" i="26"/>
  <c r="C542" i="26"/>
  <c r="E541" i="26"/>
  <c r="C541" i="26"/>
  <c r="E540" i="26"/>
  <c r="C540" i="26"/>
  <c r="E539" i="26"/>
  <c r="C539" i="26"/>
  <c r="E538" i="26"/>
  <c r="C538" i="26"/>
  <c r="E537" i="26"/>
  <c r="C537" i="26"/>
  <c r="E536" i="26"/>
  <c r="C536" i="26"/>
  <c r="E535" i="26"/>
  <c r="C535" i="26"/>
  <c r="E534" i="26"/>
  <c r="C534" i="26"/>
  <c r="E533" i="26"/>
  <c r="C533" i="26"/>
  <c r="E532" i="26"/>
  <c r="C532" i="26"/>
  <c r="E531" i="26"/>
  <c r="C531" i="26"/>
  <c r="E530" i="26"/>
  <c r="C530" i="26"/>
  <c r="E529" i="26"/>
  <c r="C529" i="26"/>
  <c r="E528" i="26"/>
  <c r="C528" i="26"/>
  <c r="E527" i="26"/>
  <c r="C527" i="26"/>
  <c r="E526" i="26"/>
  <c r="C526" i="26"/>
  <c r="E525" i="26"/>
  <c r="C525" i="26"/>
  <c r="E524" i="26"/>
  <c r="C524" i="26"/>
  <c r="E523" i="26"/>
  <c r="C523" i="26"/>
  <c r="E522" i="26"/>
  <c r="C522" i="26"/>
  <c r="E521" i="26"/>
  <c r="C521" i="26"/>
  <c r="E520" i="26"/>
  <c r="C520" i="26"/>
  <c r="E519" i="26"/>
  <c r="C519" i="26"/>
  <c r="E518" i="26"/>
  <c r="C518" i="26"/>
  <c r="E517" i="26"/>
  <c r="C517" i="26"/>
  <c r="E516" i="26"/>
  <c r="C516" i="26"/>
  <c r="E515" i="26"/>
  <c r="C515" i="26"/>
  <c r="E514" i="26"/>
  <c r="C514" i="26"/>
  <c r="E513" i="26"/>
  <c r="C513" i="26"/>
  <c r="E512" i="26"/>
  <c r="C512" i="26"/>
  <c r="E511" i="26"/>
  <c r="C511" i="26"/>
  <c r="E510" i="26"/>
  <c r="C510" i="26"/>
  <c r="E509" i="26"/>
  <c r="C509" i="26"/>
  <c r="E508" i="26"/>
  <c r="C508" i="26"/>
  <c r="E507" i="26"/>
  <c r="C507" i="26"/>
  <c r="E506" i="26"/>
  <c r="C506" i="26"/>
  <c r="E505" i="26"/>
  <c r="C505" i="26"/>
  <c r="E504" i="26"/>
  <c r="C504" i="26"/>
  <c r="E503" i="26"/>
  <c r="C503" i="26"/>
  <c r="E502" i="26"/>
  <c r="C502" i="26"/>
  <c r="E501" i="26"/>
  <c r="C501" i="26"/>
  <c r="E500" i="26"/>
  <c r="C500" i="26"/>
  <c r="E499" i="26"/>
  <c r="C499" i="26"/>
  <c r="E498" i="26"/>
  <c r="C498" i="26"/>
  <c r="E497" i="26"/>
  <c r="C497" i="26"/>
  <c r="E496" i="26"/>
  <c r="C496" i="26"/>
  <c r="E495" i="26"/>
  <c r="C495" i="26"/>
  <c r="E494" i="26"/>
  <c r="C494" i="26"/>
  <c r="E493" i="26"/>
  <c r="C493" i="26"/>
  <c r="E492" i="26"/>
  <c r="C492" i="26"/>
  <c r="E491" i="26"/>
  <c r="C491" i="26"/>
  <c r="E490" i="26"/>
  <c r="C490" i="26"/>
  <c r="E489" i="26"/>
  <c r="C489" i="26"/>
  <c r="E488" i="26"/>
  <c r="C488" i="26"/>
  <c r="E487" i="26"/>
  <c r="C487" i="26"/>
  <c r="E486" i="26"/>
  <c r="C486" i="26"/>
  <c r="E485" i="26"/>
  <c r="C485" i="26"/>
  <c r="E484" i="26"/>
  <c r="C484" i="26"/>
  <c r="E483" i="26"/>
  <c r="C483" i="26"/>
  <c r="E482" i="26"/>
  <c r="C482" i="26"/>
  <c r="E481" i="26"/>
  <c r="C481" i="26"/>
  <c r="E480" i="26"/>
  <c r="C480" i="26"/>
  <c r="E479" i="26"/>
  <c r="C479" i="26"/>
  <c r="E478" i="26"/>
  <c r="C478" i="26"/>
  <c r="E477" i="26"/>
  <c r="C477" i="26"/>
  <c r="E476" i="26"/>
  <c r="C476" i="26"/>
  <c r="E475" i="26"/>
  <c r="C475" i="26"/>
  <c r="E474" i="26"/>
  <c r="C474" i="26"/>
  <c r="E473" i="26"/>
  <c r="C473" i="26"/>
  <c r="E472" i="26"/>
  <c r="C472" i="26"/>
  <c r="E471" i="26"/>
  <c r="C471" i="26"/>
  <c r="E470" i="26"/>
  <c r="C470" i="26"/>
  <c r="E469" i="26"/>
  <c r="C469" i="26"/>
  <c r="E468" i="26"/>
  <c r="C468" i="26"/>
  <c r="E467" i="26"/>
  <c r="C467" i="26"/>
  <c r="E466" i="26"/>
  <c r="C466" i="26"/>
  <c r="E465" i="26"/>
  <c r="C465" i="26"/>
  <c r="E464" i="26"/>
  <c r="C464" i="26"/>
  <c r="E463" i="26"/>
  <c r="C463" i="26"/>
  <c r="E462" i="26"/>
  <c r="C462" i="26"/>
  <c r="E461" i="26"/>
  <c r="C461" i="26"/>
  <c r="E460" i="26"/>
  <c r="C460" i="26"/>
  <c r="E459" i="26"/>
  <c r="C459" i="26"/>
  <c r="E458" i="26"/>
  <c r="C458" i="26"/>
  <c r="E457" i="26"/>
  <c r="C457" i="26"/>
  <c r="E456" i="26"/>
  <c r="C456" i="26"/>
  <c r="E455" i="26"/>
  <c r="C455" i="26"/>
  <c r="E454" i="26"/>
  <c r="C454" i="26"/>
  <c r="E453" i="26"/>
  <c r="C453" i="26"/>
  <c r="E452" i="26"/>
  <c r="C452" i="26"/>
  <c r="E451" i="26"/>
  <c r="C451" i="26"/>
  <c r="E450" i="26"/>
  <c r="C450" i="26"/>
  <c r="E449" i="26"/>
  <c r="C449" i="26"/>
  <c r="E448" i="26"/>
  <c r="C448" i="26"/>
  <c r="E447" i="26"/>
  <c r="C447" i="26"/>
  <c r="E446" i="26"/>
  <c r="C446" i="26"/>
  <c r="E445" i="26"/>
  <c r="C445" i="26"/>
  <c r="E444" i="26"/>
  <c r="C444" i="26"/>
  <c r="E443" i="26"/>
  <c r="C443" i="26"/>
  <c r="E442" i="26"/>
  <c r="C442" i="26"/>
  <c r="E441" i="26"/>
  <c r="C441" i="26"/>
  <c r="E440" i="26"/>
  <c r="C440" i="26"/>
  <c r="E439" i="26"/>
  <c r="C439" i="26"/>
  <c r="E438" i="26"/>
  <c r="C438" i="26"/>
  <c r="E437" i="26"/>
  <c r="C437" i="26"/>
  <c r="E436" i="26"/>
  <c r="C436" i="26"/>
  <c r="E435" i="26"/>
  <c r="C435" i="26"/>
  <c r="E434" i="26"/>
  <c r="C434" i="26"/>
  <c r="E433" i="26"/>
  <c r="C433" i="26"/>
  <c r="E432" i="26"/>
  <c r="C432" i="26"/>
  <c r="E431" i="26"/>
  <c r="C431" i="26"/>
  <c r="E430" i="26"/>
  <c r="C430" i="26"/>
  <c r="E429" i="26"/>
  <c r="C429" i="26"/>
  <c r="E428" i="26"/>
  <c r="C428" i="26"/>
  <c r="E427" i="26"/>
  <c r="C427" i="26"/>
  <c r="E426" i="26"/>
  <c r="C426" i="26"/>
  <c r="E425" i="26"/>
  <c r="C425" i="26"/>
  <c r="E424" i="26"/>
  <c r="C424" i="26"/>
  <c r="E423" i="26"/>
  <c r="C423" i="26"/>
  <c r="E422" i="26"/>
  <c r="C422" i="26"/>
  <c r="E421" i="26"/>
  <c r="C421" i="26"/>
  <c r="E420" i="26"/>
  <c r="C420" i="26"/>
  <c r="E419" i="26"/>
  <c r="C419" i="26"/>
  <c r="E418" i="26"/>
  <c r="C418" i="26"/>
  <c r="E417" i="26"/>
  <c r="C417" i="26"/>
  <c r="E416" i="26"/>
  <c r="C416" i="26"/>
  <c r="E415" i="26"/>
  <c r="C415" i="26"/>
  <c r="E414" i="26"/>
  <c r="C414" i="26"/>
  <c r="E413" i="26"/>
  <c r="C413" i="26"/>
  <c r="E412" i="26"/>
  <c r="C412" i="26"/>
  <c r="E411" i="26"/>
  <c r="C411" i="26"/>
  <c r="E410" i="26"/>
  <c r="C410" i="26"/>
  <c r="E409" i="26"/>
  <c r="C409" i="26"/>
  <c r="E408" i="26"/>
  <c r="C408" i="26"/>
  <c r="E407" i="26"/>
  <c r="C407" i="26"/>
  <c r="E406" i="26"/>
  <c r="C406" i="26"/>
  <c r="E405" i="26"/>
  <c r="C405" i="26"/>
  <c r="E404" i="26"/>
  <c r="C404" i="26"/>
  <c r="E403" i="26"/>
  <c r="C403" i="26"/>
  <c r="E402" i="26"/>
  <c r="C402" i="26"/>
  <c r="E401" i="26"/>
  <c r="C401" i="26"/>
  <c r="E400" i="26"/>
  <c r="C400" i="26"/>
  <c r="E399" i="26"/>
  <c r="C399" i="26"/>
  <c r="E398" i="26"/>
  <c r="C398" i="26"/>
  <c r="E397" i="26"/>
  <c r="C397" i="26"/>
  <c r="E396" i="26"/>
  <c r="C396" i="26"/>
  <c r="E395" i="26"/>
  <c r="C395" i="26"/>
  <c r="E394" i="26"/>
  <c r="C394" i="26"/>
  <c r="E393" i="26"/>
  <c r="C393" i="26"/>
  <c r="E392" i="26"/>
  <c r="C392" i="26"/>
  <c r="E391" i="26"/>
  <c r="C391" i="26"/>
  <c r="E390" i="26"/>
  <c r="C390" i="26"/>
  <c r="E389" i="26"/>
  <c r="C389" i="26"/>
  <c r="E388" i="26"/>
  <c r="C388" i="26"/>
  <c r="E387" i="26"/>
  <c r="C387" i="26"/>
  <c r="E386" i="26"/>
  <c r="C386" i="26"/>
  <c r="E385" i="26"/>
  <c r="C385" i="26"/>
  <c r="E384" i="26"/>
  <c r="C384" i="26"/>
  <c r="E383" i="26"/>
  <c r="C383" i="26"/>
  <c r="E382" i="26"/>
  <c r="C382" i="26"/>
  <c r="E381" i="26"/>
  <c r="C381" i="26"/>
  <c r="E380" i="26"/>
  <c r="C380" i="26"/>
  <c r="E379" i="26"/>
  <c r="C379" i="26"/>
  <c r="E378" i="26"/>
  <c r="C378" i="26"/>
  <c r="E377" i="26"/>
  <c r="C377" i="26"/>
  <c r="E376" i="26"/>
  <c r="C376" i="26"/>
  <c r="E375" i="26"/>
  <c r="C375" i="26"/>
  <c r="E374" i="26"/>
  <c r="C374" i="26"/>
  <c r="E373" i="26"/>
  <c r="C373" i="26"/>
  <c r="E372" i="26"/>
  <c r="C372" i="26"/>
  <c r="E371" i="26"/>
  <c r="C371" i="26"/>
  <c r="E370" i="26"/>
  <c r="C370" i="26"/>
  <c r="E369" i="26"/>
  <c r="C369" i="26"/>
  <c r="E368" i="26"/>
  <c r="C368" i="26"/>
  <c r="E367" i="26"/>
  <c r="C367" i="26"/>
  <c r="E366" i="26"/>
  <c r="C366" i="26"/>
  <c r="E365" i="26"/>
  <c r="C365" i="26"/>
  <c r="E364" i="26"/>
  <c r="C364" i="26"/>
  <c r="E363" i="26"/>
  <c r="C363" i="26"/>
  <c r="E362" i="26"/>
  <c r="C362" i="26"/>
  <c r="E361" i="26"/>
  <c r="C361" i="26"/>
  <c r="E360" i="26"/>
  <c r="C360" i="26"/>
  <c r="E359" i="26"/>
  <c r="C359" i="26"/>
  <c r="E358" i="26"/>
  <c r="C358" i="26"/>
  <c r="E357" i="26"/>
  <c r="C357" i="26"/>
  <c r="E356" i="26"/>
  <c r="C356" i="26"/>
  <c r="E355" i="26"/>
  <c r="C355" i="26"/>
  <c r="E354" i="26"/>
  <c r="C354" i="26"/>
  <c r="E353" i="26"/>
  <c r="C353" i="26"/>
  <c r="E352" i="26"/>
  <c r="C352" i="26"/>
  <c r="E351" i="26"/>
  <c r="C351" i="26"/>
  <c r="E350" i="26"/>
  <c r="C350" i="26"/>
  <c r="E349" i="26"/>
  <c r="C349" i="26"/>
  <c r="E348" i="26"/>
  <c r="C348" i="26"/>
  <c r="E347" i="26"/>
  <c r="C347" i="26"/>
  <c r="E346" i="26"/>
  <c r="C346" i="26"/>
  <c r="E345" i="26"/>
  <c r="C345" i="26"/>
  <c r="E344" i="26"/>
  <c r="C344" i="26"/>
  <c r="E343" i="26"/>
  <c r="C343" i="26"/>
  <c r="E342" i="26"/>
  <c r="C342" i="26"/>
  <c r="E341" i="26"/>
  <c r="C341" i="26"/>
  <c r="E340" i="26"/>
  <c r="C340" i="26"/>
  <c r="E339" i="26"/>
  <c r="C339" i="26"/>
  <c r="E338" i="26"/>
  <c r="C338" i="26"/>
  <c r="E337" i="26"/>
  <c r="C337" i="26"/>
  <c r="E336" i="26"/>
  <c r="C336" i="26"/>
  <c r="E335" i="26"/>
  <c r="C335" i="26"/>
  <c r="E334" i="26"/>
  <c r="C334" i="26"/>
  <c r="E333" i="26"/>
  <c r="C333" i="26"/>
  <c r="E332" i="26"/>
  <c r="C332" i="26"/>
  <c r="E331" i="26"/>
  <c r="C331" i="26"/>
  <c r="E330" i="26"/>
  <c r="C330" i="26"/>
  <c r="E329" i="26"/>
  <c r="C329" i="26"/>
  <c r="E328" i="26"/>
  <c r="C328" i="26"/>
  <c r="D328" i="26" s="1"/>
  <c r="E327" i="26"/>
  <c r="C327" i="26"/>
  <c r="E326" i="26"/>
  <c r="C326" i="26"/>
  <c r="E325" i="26"/>
  <c r="C325" i="26"/>
  <c r="E324" i="26"/>
  <c r="C324" i="26"/>
  <c r="E323" i="26"/>
  <c r="C323" i="26"/>
  <c r="E322" i="26"/>
  <c r="C322" i="26"/>
  <c r="E321" i="26"/>
  <c r="C321" i="26"/>
  <c r="E320" i="26"/>
  <c r="C320" i="26"/>
  <c r="E319" i="26"/>
  <c r="C319" i="26"/>
  <c r="E318" i="26"/>
  <c r="C318" i="26"/>
  <c r="E317" i="26"/>
  <c r="C317" i="26"/>
  <c r="E316" i="26"/>
  <c r="C316" i="26"/>
  <c r="E315" i="26"/>
  <c r="C315" i="26"/>
  <c r="E314" i="26"/>
  <c r="C314" i="26"/>
  <c r="E313" i="26"/>
  <c r="C313" i="26"/>
  <c r="E312" i="26"/>
  <c r="C312" i="26"/>
  <c r="E311" i="26"/>
  <c r="C311" i="26"/>
  <c r="E310" i="26"/>
  <c r="C310" i="26"/>
  <c r="E309" i="26"/>
  <c r="C309" i="26"/>
  <c r="E308" i="26"/>
  <c r="C308" i="26"/>
  <c r="E307" i="26"/>
  <c r="C307" i="26"/>
  <c r="E306" i="26"/>
  <c r="C306" i="26"/>
  <c r="E305" i="26"/>
  <c r="C305" i="26"/>
  <c r="E304" i="26"/>
  <c r="C304" i="26"/>
  <c r="E303" i="26"/>
  <c r="C303" i="26"/>
  <c r="E302" i="26"/>
  <c r="C302" i="26"/>
  <c r="E301" i="26"/>
  <c r="C301" i="26"/>
  <c r="E300" i="26"/>
  <c r="C300" i="26"/>
  <c r="E299" i="26"/>
  <c r="C299" i="26"/>
  <c r="E298" i="26"/>
  <c r="C298" i="26"/>
  <c r="E297" i="26"/>
  <c r="C297" i="26"/>
  <c r="E296" i="26"/>
  <c r="C296" i="26"/>
  <c r="E295" i="26"/>
  <c r="C295" i="26"/>
  <c r="E294" i="26"/>
  <c r="C294" i="26"/>
  <c r="E293" i="26"/>
  <c r="C293" i="26"/>
  <c r="E292" i="26"/>
  <c r="C292" i="26"/>
  <c r="E291" i="26"/>
  <c r="C291" i="26"/>
  <c r="E290" i="26"/>
  <c r="C290" i="26"/>
  <c r="E289" i="26"/>
  <c r="C289" i="26"/>
  <c r="E288" i="26"/>
  <c r="C288" i="26"/>
  <c r="E287" i="26"/>
  <c r="C287" i="26"/>
  <c r="E286" i="26"/>
  <c r="C286" i="26"/>
  <c r="E285" i="26"/>
  <c r="C285" i="26"/>
  <c r="E284" i="26"/>
  <c r="C284" i="26"/>
  <c r="E283" i="26"/>
  <c r="C283" i="26"/>
  <c r="E282" i="26"/>
  <c r="C282" i="26"/>
  <c r="E281" i="26"/>
  <c r="C281" i="26"/>
  <c r="E280" i="26"/>
  <c r="C280" i="26"/>
  <c r="E279" i="26"/>
  <c r="C279" i="26"/>
  <c r="E278" i="26"/>
  <c r="C278" i="26"/>
  <c r="E277" i="26"/>
  <c r="C277" i="26"/>
  <c r="E276" i="26"/>
  <c r="C276" i="26"/>
  <c r="E275" i="26"/>
  <c r="C275" i="26"/>
  <c r="E274" i="26"/>
  <c r="C274" i="26"/>
  <c r="E273" i="26"/>
  <c r="C273" i="26"/>
  <c r="E272" i="26"/>
  <c r="C272" i="26"/>
  <c r="E271" i="26"/>
  <c r="C271" i="26"/>
  <c r="E270" i="26"/>
  <c r="C270" i="26"/>
  <c r="E269" i="26"/>
  <c r="C269" i="26"/>
  <c r="E268" i="26"/>
  <c r="C268" i="26"/>
  <c r="E267" i="26"/>
  <c r="C267" i="26"/>
  <c r="E266" i="26"/>
  <c r="C266" i="26"/>
  <c r="E265" i="26"/>
  <c r="C265" i="26"/>
  <c r="E264" i="26"/>
  <c r="C264" i="26"/>
  <c r="E263" i="26"/>
  <c r="C263" i="26"/>
  <c r="E262" i="26"/>
  <c r="C262" i="26"/>
  <c r="E261" i="26"/>
  <c r="C261" i="26"/>
  <c r="E260" i="26"/>
  <c r="C260" i="26"/>
  <c r="E259" i="26"/>
  <c r="C259" i="26"/>
  <c r="E258" i="26"/>
  <c r="C258" i="26"/>
  <c r="E257" i="26"/>
  <c r="C257" i="26"/>
  <c r="E256" i="26"/>
  <c r="C256" i="26"/>
  <c r="E255" i="26"/>
  <c r="C255" i="26"/>
  <c r="E254" i="26"/>
  <c r="C254" i="26"/>
  <c r="E253" i="26"/>
  <c r="C253" i="26"/>
  <c r="E252" i="26"/>
  <c r="C252" i="26"/>
  <c r="E251" i="26"/>
  <c r="C251" i="26"/>
  <c r="E250" i="26"/>
  <c r="C250" i="26"/>
  <c r="E249" i="26"/>
  <c r="C249" i="26"/>
  <c r="E248" i="26"/>
  <c r="C248" i="26"/>
  <c r="E247" i="26"/>
  <c r="C247" i="26"/>
  <c r="E246" i="26"/>
  <c r="C246" i="26"/>
  <c r="E245" i="26"/>
  <c r="C245" i="26"/>
  <c r="E244" i="26"/>
  <c r="C244" i="26"/>
  <c r="E243" i="26"/>
  <c r="C243" i="26"/>
  <c r="E242" i="26"/>
  <c r="C242" i="26"/>
  <c r="E241" i="26"/>
  <c r="C241" i="26"/>
  <c r="E240" i="26"/>
  <c r="C240" i="26"/>
  <c r="E239" i="26"/>
  <c r="C239" i="26"/>
  <c r="E238" i="26"/>
  <c r="C238" i="26"/>
  <c r="E237" i="26"/>
  <c r="C237" i="26"/>
  <c r="E236" i="26"/>
  <c r="C236" i="26"/>
  <c r="E235" i="26"/>
  <c r="C235" i="26"/>
  <c r="E234" i="26"/>
  <c r="C234" i="26"/>
  <c r="E233" i="26"/>
  <c r="C233" i="26"/>
  <c r="E232" i="26"/>
  <c r="C232" i="26"/>
  <c r="E231" i="26"/>
  <c r="C231" i="26"/>
  <c r="E230" i="26"/>
  <c r="C230" i="26"/>
  <c r="E229" i="26"/>
  <c r="C229" i="26"/>
  <c r="E228" i="26"/>
  <c r="C228" i="26"/>
  <c r="E227" i="26"/>
  <c r="C227" i="26"/>
  <c r="E226" i="26"/>
  <c r="C226" i="26"/>
  <c r="E225" i="26"/>
  <c r="C225" i="26"/>
  <c r="E224" i="26"/>
  <c r="C224" i="26"/>
  <c r="E223" i="26"/>
  <c r="C223" i="26"/>
  <c r="E222" i="26"/>
  <c r="C222" i="26"/>
  <c r="E221" i="26"/>
  <c r="C221" i="26"/>
  <c r="E220" i="26"/>
  <c r="C220" i="26"/>
  <c r="E219" i="26"/>
  <c r="C219" i="26"/>
  <c r="E218" i="26"/>
  <c r="C218" i="26"/>
  <c r="E217" i="26"/>
  <c r="C217" i="26"/>
  <c r="E216" i="26"/>
  <c r="C216" i="26"/>
  <c r="E215" i="26"/>
  <c r="C215" i="26"/>
  <c r="E214" i="26"/>
  <c r="C214" i="26"/>
  <c r="E213" i="26"/>
  <c r="C213" i="26"/>
  <c r="E212" i="26"/>
  <c r="C212" i="26"/>
  <c r="E211" i="26"/>
  <c r="C211" i="26"/>
  <c r="E210" i="26"/>
  <c r="C210" i="26"/>
  <c r="E209" i="26"/>
  <c r="C209" i="26"/>
  <c r="E208" i="26"/>
  <c r="C208" i="26"/>
  <c r="E207" i="26"/>
  <c r="C207" i="26"/>
  <c r="E206" i="26"/>
  <c r="C206" i="26"/>
  <c r="E205" i="26"/>
  <c r="C205" i="26"/>
  <c r="E204" i="26"/>
  <c r="C204" i="26"/>
  <c r="E203" i="26"/>
  <c r="C203" i="26"/>
  <c r="E202" i="26"/>
  <c r="C202" i="26"/>
  <c r="E201" i="26"/>
  <c r="C201" i="26"/>
  <c r="E200" i="26"/>
  <c r="C200" i="26"/>
  <c r="E199" i="26"/>
  <c r="C199" i="26"/>
  <c r="E198" i="26"/>
  <c r="C198" i="26"/>
  <c r="E197" i="26"/>
  <c r="C197" i="26"/>
  <c r="E196" i="26"/>
  <c r="C196" i="26"/>
  <c r="E195" i="26"/>
  <c r="C195" i="26"/>
  <c r="E194" i="26"/>
  <c r="C194" i="26"/>
  <c r="E193" i="26"/>
  <c r="C193" i="26"/>
  <c r="E192" i="26"/>
  <c r="C192" i="26"/>
  <c r="E191" i="26"/>
  <c r="C191" i="26"/>
  <c r="E190" i="26"/>
  <c r="C190" i="26"/>
  <c r="E189" i="26"/>
  <c r="C189" i="26"/>
  <c r="E188" i="26"/>
  <c r="C188" i="26"/>
  <c r="E187" i="26"/>
  <c r="C187" i="26"/>
  <c r="E186" i="26"/>
  <c r="C186" i="26"/>
  <c r="E185" i="26"/>
  <c r="C185" i="26"/>
  <c r="E184" i="26"/>
  <c r="C184" i="26"/>
  <c r="E183" i="26"/>
  <c r="C183" i="26"/>
  <c r="E182" i="26"/>
  <c r="C182" i="26"/>
  <c r="E181" i="26"/>
  <c r="C181" i="26"/>
  <c r="E180" i="26"/>
  <c r="C180" i="26"/>
  <c r="E179" i="26"/>
  <c r="C179" i="26"/>
  <c r="E178" i="26"/>
  <c r="C178" i="26"/>
  <c r="E177" i="26"/>
  <c r="C177" i="26"/>
  <c r="E176" i="26"/>
  <c r="C176" i="26"/>
  <c r="E175" i="26"/>
  <c r="C175" i="26"/>
  <c r="E174" i="26"/>
  <c r="C174" i="26"/>
  <c r="E173" i="26"/>
  <c r="C173" i="26"/>
  <c r="E172" i="26"/>
  <c r="C172" i="26"/>
  <c r="E171" i="26"/>
  <c r="C171" i="26"/>
  <c r="E170" i="26"/>
  <c r="C170" i="26"/>
  <c r="E169" i="26"/>
  <c r="C169" i="26"/>
  <c r="E168" i="26"/>
  <c r="C168" i="26"/>
  <c r="E167" i="26"/>
  <c r="C167" i="26"/>
  <c r="E166" i="26"/>
  <c r="C166" i="26"/>
  <c r="E165" i="26"/>
  <c r="C165" i="26"/>
  <c r="E164" i="26"/>
  <c r="C164" i="26"/>
  <c r="E163" i="26"/>
  <c r="C163" i="26"/>
  <c r="E162" i="26"/>
  <c r="C162" i="26"/>
  <c r="E161" i="26"/>
  <c r="C161" i="26"/>
  <c r="E160" i="26"/>
  <c r="C160" i="26"/>
  <c r="E159" i="26"/>
  <c r="C159" i="26"/>
  <c r="E158" i="26"/>
  <c r="C158" i="26"/>
  <c r="E157" i="26"/>
  <c r="C157" i="26"/>
  <c r="E156" i="26"/>
  <c r="C156" i="26"/>
  <c r="E155" i="26"/>
  <c r="C155" i="26"/>
  <c r="E154" i="26"/>
  <c r="C154" i="26"/>
  <c r="E153" i="26"/>
  <c r="C153" i="26"/>
  <c r="E152" i="26"/>
  <c r="C152" i="26"/>
  <c r="E151" i="26"/>
  <c r="C151" i="26"/>
  <c r="E150" i="26"/>
  <c r="C150" i="26"/>
  <c r="E149" i="26"/>
  <c r="C149" i="26"/>
  <c r="E148" i="26"/>
  <c r="C148" i="26"/>
  <c r="E147" i="26"/>
  <c r="C147" i="26"/>
  <c r="E146" i="26"/>
  <c r="C146" i="26"/>
  <c r="E145" i="26"/>
  <c r="C145" i="26"/>
  <c r="E144" i="26"/>
  <c r="C144" i="26"/>
  <c r="E143" i="26"/>
  <c r="C143" i="26"/>
  <c r="E142" i="26"/>
  <c r="C142" i="26"/>
  <c r="E141" i="26"/>
  <c r="C141" i="26"/>
  <c r="E140" i="26"/>
  <c r="C140" i="26"/>
  <c r="E139" i="26"/>
  <c r="C139" i="26"/>
  <c r="E138" i="26"/>
  <c r="C138" i="26"/>
  <c r="E137" i="26"/>
  <c r="C137" i="26"/>
  <c r="E136" i="26"/>
  <c r="C136" i="26"/>
  <c r="E135" i="26"/>
  <c r="C135" i="26"/>
  <c r="E134" i="26"/>
  <c r="C134" i="26"/>
  <c r="E133" i="26"/>
  <c r="C133" i="26"/>
  <c r="E132" i="26"/>
  <c r="C132" i="26"/>
  <c r="E131" i="26"/>
  <c r="C131" i="26"/>
  <c r="E130" i="26"/>
  <c r="C130" i="26"/>
  <c r="E129" i="26"/>
  <c r="C129" i="26"/>
  <c r="E128" i="26"/>
  <c r="C128" i="26"/>
  <c r="E127" i="26"/>
  <c r="C127" i="26"/>
  <c r="E126" i="26"/>
  <c r="C126" i="26"/>
  <c r="E125" i="26"/>
  <c r="C125" i="26"/>
  <c r="E124" i="26"/>
  <c r="C124" i="26"/>
  <c r="E123" i="26"/>
  <c r="C123" i="26"/>
  <c r="E122" i="26"/>
  <c r="C122" i="26"/>
  <c r="E121" i="26"/>
  <c r="C121" i="26"/>
  <c r="E120" i="26"/>
  <c r="C120" i="26"/>
  <c r="E119" i="26"/>
  <c r="C119" i="26"/>
  <c r="E118" i="26"/>
  <c r="C118" i="26"/>
  <c r="E117" i="26"/>
  <c r="C117" i="26"/>
  <c r="E116" i="26"/>
  <c r="C116" i="26"/>
  <c r="E115" i="26"/>
  <c r="C115" i="26"/>
  <c r="E114" i="26"/>
  <c r="C114" i="26"/>
  <c r="E113" i="26"/>
  <c r="C113" i="26"/>
  <c r="E112" i="26"/>
  <c r="C112" i="26"/>
  <c r="E111" i="26"/>
  <c r="C111" i="26"/>
  <c r="E110" i="26"/>
  <c r="C110" i="26"/>
  <c r="E109" i="26"/>
  <c r="C109" i="26"/>
  <c r="E108" i="26"/>
  <c r="C108" i="26"/>
  <c r="E107" i="26"/>
  <c r="C107" i="26"/>
  <c r="E106" i="26"/>
  <c r="C106" i="26"/>
  <c r="E105" i="26"/>
  <c r="C105" i="26"/>
  <c r="E104" i="26"/>
  <c r="C104" i="26"/>
  <c r="E103" i="26"/>
  <c r="C103" i="26"/>
  <c r="E102" i="26"/>
  <c r="C102" i="26"/>
  <c r="E101" i="26"/>
  <c r="C101" i="26"/>
  <c r="E100" i="26"/>
  <c r="C100" i="26"/>
  <c r="E99" i="26"/>
  <c r="C99" i="26"/>
  <c r="E98" i="26"/>
  <c r="C98" i="26"/>
  <c r="E97" i="26"/>
  <c r="C97" i="26"/>
  <c r="E96" i="26"/>
  <c r="C96" i="26"/>
  <c r="E95" i="26"/>
  <c r="C95" i="26"/>
  <c r="E94" i="26"/>
  <c r="C94" i="26"/>
  <c r="E93" i="26"/>
  <c r="C93" i="26"/>
  <c r="E92" i="26"/>
  <c r="C92" i="26"/>
  <c r="E91" i="26"/>
  <c r="C91" i="26"/>
  <c r="E90" i="26"/>
  <c r="C90" i="26"/>
  <c r="E89" i="26"/>
  <c r="C89" i="26"/>
  <c r="E88" i="26"/>
  <c r="C88" i="26"/>
  <c r="E87" i="26"/>
  <c r="C87" i="26"/>
  <c r="E86" i="26"/>
  <c r="C86" i="26"/>
  <c r="E85" i="26"/>
  <c r="C85" i="26"/>
  <c r="E84" i="26"/>
  <c r="C84" i="26"/>
  <c r="E83" i="26"/>
  <c r="C83" i="26"/>
  <c r="E82" i="26"/>
  <c r="C82" i="26"/>
  <c r="E81" i="26"/>
  <c r="C81" i="26"/>
  <c r="E80" i="26"/>
  <c r="C80" i="26"/>
  <c r="E79" i="26"/>
  <c r="C79" i="26"/>
  <c r="E78" i="26"/>
  <c r="C78" i="26"/>
  <c r="E77" i="26"/>
  <c r="C77" i="26"/>
  <c r="E76" i="26"/>
  <c r="C76" i="26"/>
  <c r="E75" i="26"/>
  <c r="C75" i="26"/>
  <c r="E74" i="26"/>
  <c r="C74" i="26"/>
  <c r="E73" i="26"/>
  <c r="C73" i="26"/>
  <c r="E72" i="26"/>
  <c r="C72" i="26"/>
  <c r="E71" i="26"/>
  <c r="C71" i="26"/>
  <c r="E70" i="26"/>
  <c r="C70" i="26"/>
  <c r="E69" i="26"/>
  <c r="C69" i="26"/>
  <c r="E68" i="26"/>
  <c r="C68" i="26"/>
  <c r="E67" i="26"/>
  <c r="C67" i="26"/>
  <c r="E66" i="26"/>
  <c r="C66" i="26"/>
  <c r="E65" i="26"/>
  <c r="C65" i="26"/>
  <c r="E64" i="26"/>
  <c r="C64" i="26"/>
  <c r="E63" i="26"/>
  <c r="C63" i="26"/>
  <c r="E62" i="26"/>
  <c r="C62" i="26"/>
  <c r="E61" i="26"/>
  <c r="C61" i="26"/>
  <c r="E60" i="26"/>
  <c r="C60" i="26"/>
  <c r="E59" i="26"/>
  <c r="C59" i="26"/>
  <c r="E58" i="26"/>
  <c r="C58" i="26"/>
  <c r="E57" i="26"/>
  <c r="C57" i="26"/>
  <c r="E56" i="26"/>
  <c r="C56" i="26"/>
  <c r="E55" i="26"/>
  <c r="C55" i="26"/>
  <c r="E54" i="26"/>
  <c r="C54" i="26"/>
  <c r="E53" i="26"/>
  <c r="C53" i="26"/>
  <c r="E52" i="26"/>
  <c r="C52" i="26"/>
  <c r="E51" i="26"/>
  <c r="C51" i="26"/>
  <c r="E50" i="26"/>
  <c r="C50" i="26"/>
  <c r="E49" i="26"/>
  <c r="C49" i="26"/>
  <c r="E48" i="26"/>
  <c r="C48" i="26"/>
  <c r="E47" i="26"/>
  <c r="C47" i="26"/>
  <c r="E46" i="26"/>
  <c r="C46" i="26"/>
  <c r="E45" i="26"/>
  <c r="C45" i="26"/>
  <c r="E44" i="26"/>
  <c r="C44" i="26"/>
  <c r="E43" i="26"/>
  <c r="C43" i="26"/>
  <c r="E42" i="26"/>
  <c r="C42" i="26"/>
  <c r="E41" i="26"/>
  <c r="C41" i="26"/>
  <c r="E40" i="26"/>
  <c r="C40" i="26"/>
  <c r="E39" i="26"/>
  <c r="C39" i="26"/>
  <c r="E38" i="26"/>
  <c r="C38" i="26"/>
  <c r="E37" i="26"/>
  <c r="C37" i="26"/>
  <c r="E36" i="26"/>
  <c r="C36" i="26"/>
  <c r="E35" i="26"/>
  <c r="C35" i="26"/>
  <c r="E34" i="26"/>
  <c r="C34" i="26"/>
  <c r="E33" i="26"/>
  <c r="C33" i="26"/>
  <c r="E32" i="26"/>
  <c r="C32" i="26"/>
  <c r="E31" i="26"/>
  <c r="C31" i="26"/>
  <c r="E30" i="26"/>
  <c r="C30" i="26"/>
  <c r="E29" i="26"/>
  <c r="C29" i="26"/>
  <c r="E28" i="26"/>
  <c r="C28" i="26"/>
  <c r="E27" i="26"/>
  <c r="C27" i="26"/>
  <c r="E26" i="26"/>
  <c r="C26" i="26"/>
  <c r="E25" i="26"/>
  <c r="C25" i="26"/>
  <c r="E24" i="26"/>
  <c r="C24" i="26"/>
  <c r="E23" i="26"/>
  <c r="C23" i="26"/>
  <c r="E22" i="26"/>
  <c r="C22" i="26"/>
  <c r="E21" i="26"/>
  <c r="C21" i="26"/>
  <c r="E20" i="26"/>
  <c r="C20" i="26"/>
  <c r="E19" i="26"/>
  <c r="C19" i="26"/>
  <c r="E18" i="26"/>
  <c r="C18" i="26"/>
  <c r="E17" i="26"/>
  <c r="C17" i="26"/>
  <c r="E16" i="26"/>
  <c r="C16" i="26"/>
  <c r="A16" i="26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76" i="26" s="1"/>
  <c r="A177" i="26" s="1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6" i="26" s="1"/>
  <c r="A237" i="26" s="1"/>
  <c r="A238" i="26" s="1"/>
  <c r="A239" i="26" s="1"/>
  <c r="A240" i="26" s="1"/>
  <c r="A241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251" i="26" s="1"/>
  <c r="A252" i="26" s="1"/>
  <c r="A253" i="26" s="1"/>
  <c r="A254" i="26" s="1"/>
  <c r="A255" i="26" s="1"/>
  <c r="A256" i="26" s="1"/>
  <c r="A257" i="26" s="1"/>
  <c r="A258" i="26" s="1"/>
  <c r="A259" i="26" s="1"/>
  <c r="A260" i="26" s="1"/>
  <c r="A261" i="26" s="1"/>
  <c r="A262" i="26" s="1"/>
  <c r="A263" i="26" s="1"/>
  <c r="A264" i="26" s="1"/>
  <c r="A265" i="26" s="1"/>
  <c r="A266" i="26" s="1"/>
  <c r="A267" i="26" s="1"/>
  <c r="A268" i="26" s="1"/>
  <c r="A269" i="26" s="1"/>
  <c r="A270" i="26" s="1"/>
  <c r="A271" i="26" s="1"/>
  <c r="A272" i="26" s="1"/>
  <c r="A273" i="26" s="1"/>
  <c r="A274" i="26" s="1"/>
  <c r="A275" i="26" s="1"/>
  <c r="A276" i="26" s="1"/>
  <c r="A277" i="26" s="1"/>
  <c r="A278" i="26" s="1"/>
  <c r="A279" i="26" s="1"/>
  <c r="A280" i="26" s="1"/>
  <c r="A281" i="26" s="1"/>
  <c r="A282" i="26" s="1"/>
  <c r="A283" i="26" s="1"/>
  <c r="A284" i="26" s="1"/>
  <c r="A285" i="26" s="1"/>
  <c r="A286" i="26" s="1"/>
  <c r="A287" i="26" s="1"/>
  <c r="A288" i="26" s="1"/>
  <c r="A289" i="26" s="1"/>
  <c r="A290" i="26" s="1"/>
  <c r="A291" i="26" s="1"/>
  <c r="A292" i="26" s="1"/>
  <c r="A293" i="26" s="1"/>
  <c r="A294" i="26" s="1"/>
  <c r="A295" i="26" s="1"/>
  <c r="A296" i="26" s="1"/>
  <c r="A297" i="26" s="1"/>
  <c r="A298" i="26" s="1"/>
  <c r="A299" i="26" s="1"/>
  <c r="A300" i="26" s="1"/>
  <c r="A301" i="26" s="1"/>
  <c r="A302" i="26" s="1"/>
  <c r="A303" i="26" s="1"/>
  <c r="A304" i="26" s="1"/>
  <c r="A305" i="26" s="1"/>
  <c r="A306" i="26" s="1"/>
  <c r="A307" i="26" s="1"/>
  <c r="A308" i="26" s="1"/>
  <c r="A309" i="26" s="1"/>
  <c r="A310" i="26" s="1"/>
  <c r="A311" i="26" s="1"/>
  <c r="A312" i="26" s="1"/>
  <c r="A313" i="26" s="1"/>
  <c r="A314" i="26" s="1"/>
  <c r="A315" i="26" s="1"/>
  <c r="A316" i="26" s="1"/>
  <c r="A317" i="26" s="1"/>
  <c r="A318" i="26" s="1"/>
  <c r="A319" i="26" s="1"/>
  <c r="A320" i="26" s="1"/>
  <c r="A321" i="26" s="1"/>
  <c r="A322" i="26" s="1"/>
  <c r="A323" i="26" s="1"/>
  <c r="A324" i="26" s="1"/>
  <c r="A325" i="26" s="1"/>
  <c r="A326" i="26" s="1"/>
  <c r="A327" i="26" s="1"/>
  <c r="A328" i="26" s="1"/>
  <c r="A329" i="26" s="1"/>
  <c r="A330" i="26" s="1"/>
  <c r="A331" i="26" s="1"/>
  <c r="A332" i="26" s="1"/>
  <c r="A333" i="26" s="1"/>
  <c r="A334" i="26" s="1"/>
  <c r="A335" i="26" s="1"/>
  <c r="A336" i="26" s="1"/>
  <c r="A337" i="26" s="1"/>
  <c r="A338" i="26" s="1"/>
  <c r="A339" i="26" s="1"/>
  <c r="A340" i="26" s="1"/>
  <c r="A341" i="26" s="1"/>
  <c r="A342" i="26" s="1"/>
  <c r="A343" i="26" s="1"/>
  <c r="A344" i="26" s="1"/>
  <c r="A345" i="26" s="1"/>
  <c r="A346" i="26" s="1"/>
  <c r="A347" i="26" s="1"/>
  <c r="A348" i="26" s="1"/>
  <c r="A349" i="26" s="1"/>
  <c r="A350" i="26" s="1"/>
  <c r="A351" i="26" s="1"/>
  <c r="A352" i="26" s="1"/>
  <c r="A353" i="26" s="1"/>
  <c r="A354" i="26" s="1"/>
  <c r="A355" i="26" s="1"/>
  <c r="A356" i="26" s="1"/>
  <c r="A357" i="26" s="1"/>
  <c r="A358" i="26" s="1"/>
  <c r="A359" i="26" s="1"/>
  <c r="A360" i="26" s="1"/>
  <c r="A361" i="26" s="1"/>
  <c r="A362" i="26" s="1"/>
  <c r="A363" i="26" s="1"/>
  <c r="A364" i="26" s="1"/>
  <c r="A365" i="26" s="1"/>
  <c r="A366" i="26" s="1"/>
  <c r="A367" i="26" s="1"/>
  <c r="A368" i="26" s="1"/>
  <c r="A369" i="26" s="1"/>
  <c r="A370" i="26" s="1"/>
  <c r="A371" i="26" s="1"/>
  <c r="A372" i="26" s="1"/>
  <c r="A373" i="26" s="1"/>
  <c r="A374" i="26" s="1"/>
  <c r="A375" i="26" s="1"/>
  <c r="A376" i="26" s="1"/>
  <c r="A377" i="26" s="1"/>
  <c r="A378" i="26" s="1"/>
  <c r="A379" i="26" s="1"/>
  <c r="A380" i="26" s="1"/>
  <c r="A381" i="26" s="1"/>
  <c r="A382" i="26" s="1"/>
  <c r="A383" i="26" s="1"/>
  <c r="A384" i="26" s="1"/>
  <c r="A385" i="26" s="1"/>
  <c r="A386" i="26" s="1"/>
  <c r="A387" i="26" s="1"/>
  <c r="A388" i="26" s="1"/>
  <c r="A389" i="26" s="1"/>
  <c r="A390" i="26" s="1"/>
  <c r="A391" i="26" s="1"/>
  <c r="A392" i="26" s="1"/>
  <c r="A393" i="26" s="1"/>
  <c r="A394" i="26" s="1"/>
  <c r="A395" i="26" s="1"/>
  <c r="A396" i="26" s="1"/>
  <c r="A397" i="26" s="1"/>
  <c r="A398" i="26" s="1"/>
  <c r="A399" i="26" s="1"/>
  <c r="A400" i="26" s="1"/>
  <c r="A401" i="26" s="1"/>
  <c r="A402" i="26" s="1"/>
  <c r="A403" i="26" s="1"/>
  <c r="A404" i="26" s="1"/>
  <c r="A405" i="26" s="1"/>
  <c r="A406" i="26" s="1"/>
  <c r="A407" i="26" s="1"/>
  <c r="A408" i="26" s="1"/>
  <c r="A409" i="26" s="1"/>
  <c r="A410" i="26" s="1"/>
  <c r="A411" i="26" s="1"/>
  <c r="A412" i="26" s="1"/>
  <c r="A413" i="26" s="1"/>
  <c r="A414" i="26" s="1"/>
  <c r="A415" i="26" s="1"/>
  <c r="A416" i="26" s="1"/>
  <c r="A417" i="26" s="1"/>
  <c r="A418" i="26" s="1"/>
  <c r="A419" i="26" s="1"/>
  <c r="A420" i="26" s="1"/>
  <c r="A421" i="26" s="1"/>
  <c r="A422" i="26" s="1"/>
  <c r="A423" i="26" s="1"/>
  <c r="A424" i="26" s="1"/>
  <c r="A425" i="26" s="1"/>
  <c r="A426" i="26" s="1"/>
  <c r="A427" i="26" s="1"/>
  <c r="A428" i="26" s="1"/>
  <c r="A429" i="26" s="1"/>
  <c r="A430" i="26" s="1"/>
  <c r="A431" i="26" s="1"/>
  <c r="A432" i="26" s="1"/>
  <c r="A433" i="26" s="1"/>
  <c r="A434" i="26" s="1"/>
  <c r="A435" i="26" s="1"/>
  <c r="A436" i="26" s="1"/>
  <c r="A437" i="26" s="1"/>
  <c r="A438" i="26" s="1"/>
  <c r="A439" i="26" s="1"/>
  <c r="A440" i="26" s="1"/>
  <c r="A441" i="26" s="1"/>
  <c r="A442" i="26" s="1"/>
  <c r="A443" i="26" s="1"/>
  <c r="A444" i="26" s="1"/>
  <c r="A445" i="26" s="1"/>
  <c r="A446" i="26" s="1"/>
  <c r="A447" i="26" s="1"/>
  <c r="A448" i="26" s="1"/>
  <c r="A449" i="26" s="1"/>
  <c r="A450" i="26" s="1"/>
  <c r="A451" i="26" s="1"/>
  <c r="A452" i="26" s="1"/>
  <c r="A453" i="26" s="1"/>
  <c r="A454" i="26" s="1"/>
  <c r="A455" i="26" s="1"/>
  <c r="A456" i="26" s="1"/>
  <c r="A457" i="26" s="1"/>
  <c r="A458" i="26" s="1"/>
  <c r="A459" i="26" s="1"/>
  <c r="A460" i="26" s="1"/>
  <c r="A461" i="26" s="1"/>
  <c r="A462" i="26" s="1"/>
  <c r="A463" i="26" s="1"/>
  <c r="A464" i="26" s="1"/>
  <c r="A465" i="26" s="1"/>
  <c r="A466" i="26" s="1"/>
  <c r="A467" i="26" s="1"/>
  <c r="A468" i="26" s="1"/>
  <c r="A469" i="26" s="1"/>
  <c r="A470" i="26" s="1"/>
  <c r="A471" i="26" s="1"/>
  <c r="A472" i="26" s="1"/>
  <c r="A473" i="26" s="1"/>
  <c r="A474" i="26" s="1"/>
  <c r="A475" i="26" s="1"/>
  <c r="A476" i="26" s="1"/>
  <c r="A477" i="26" s="1"/>
  <c r="A478" i="26" s="1"/>
  <c r="A479" i="26" s="1"/>
  <c r="A480" i="26" s="1"/>
  <c r="A481" i="26" s="1"/>
  <c r="A482" i="26" s="1"/>
  <c r="A483" i="26" s="1"/>
  <c r="A484" i="26" s="1"/>
  <c r="A485" i="26" s="1"/>
  <c r="A486" i="26" s="1"/>
  <c r="A487" i="26" s="1"/>
  <c r="A488" i="26" s="1"/>
  <c r="A489" i="26" s="1"/>
  <c r="A490" i="26" s="1"/>
  <c r="A491" i="26" s="1"/>
  <c r="A492" i="26" s="1"/>
  <c r="A493" i="26" s="1"/>
  <c r="A494" i="26" s="1"/>
  <c r="A495" i="26" s="1"/>
  <c r="A496" i="26" s="1"/>
  <c r="A497" i="26" s="1"/>
  <c r="A498" i="26" s="1"/>
  <c r="A499" i="26" s="1"/>
  <c r="A500" i="26" s="1"/>
  <c r="A501" i="26" s="1"/>
  <c r="A502" i="26" s="1"/>
  <c r="A503" i="26" s="1"/>
  <c r="A504" i="26" s="1"/>
  <c r="A505" i="26" s="1"/>
  <c r="A506" i="26" s="1"/>
  <c r="A507" i="26" s="1"/>
  <c r="A508" i="26" s="1"/>
  <c r="A509" i="26" s="1"/>
  <c r="A510" i="26" s="1"/>
  <c r="A511" i="26" s="1"/>
  <c r="A512" i="26" s="1"/>
  <c r="A513" i="26" s="1"/>
  <c r="A514" i="26" s="1"/>
  <c r="A515" i="26" s="1"/>
  <c r="A516" i="26" s="1"/>
  <c r="A517" i="26" s="1"/>
  <c r="A518" i="26" s="1"/>
  <c r="A519" i="26" s="1"/>
  <c r="A520" i="26" s="1"/>
  <c r="A521" i="26" s="1"/>
  <c r="A522" i="26" s="1"/>
  <c r="A523" i="26" s="1"/>
  <c r="A524" i="26" s="1"/>
  <c r="A525" i="26" s="1"/>
  <c r="A526" i="26" s="1"/>
  <c r="A527" i="26" s="1"/>
  <c r="A528" i="26" s="1"/>
  <c r="A529" i="26" s="1"/>
  <c r="A530" i="26" s="1"/>
  <c r="A531" i="26" s="1"/>
  <c r="A532" i="26" s="1"/>
  <c r="A533" i="26" s="1"/>
  <c r="A534" i="26" s="1"/>
  <c r="A535" i="26" s="1"/>
  <c r="A536" i="26" s="1"/>
  <c r="A537" i="26" s="1"/>
  <c r="A538" i="26" s="1"/>
  <c r="A539" i="26" s="1"/>
  <c r="A540" i="26" s="1"/>
  <c r="A541" i="26" s="1"/>
  <c r="A542" i="26" s="1"/>
  <c r="A543" i="26" s="1"/>
  <c r="A544" i="26" s="1"/>
  <c r="A545" i="26" s="1"/>
  <c r="A546" i="26" s="1"/>
  <c r="A547" i="26" s="1"/>
  <c r="A548" i="26" s="1"/>
  <c r="A549" i="26" s="1"/>
  <c r="A550" i="26" s="1"/>
  <c r="A551" i="26" s="1"/>
  <c r="A552" i="26" s="1"/>
  <c r="A553" i="26" s="1"/>
  <c r="A554" i="26" s="1"/>
  <c r="A555" i="26" s="1"/>
  <c r="A556" i="26" s="1"/>
  <c r="A557" i="26" s="1"/>
  <c r="A558" i="26" s="1"/>
  <c r="A559" i="26" s="1"/>
  <c r="A560" i="26" s="1"/>
  <c r="A561" i="26" s="1"/>
  <c r="A562" i="26" s="1"/>
  <c r="A563" i="26" s="1"/>
  <c r="A564" i="26" s="1"/>
  <c r="A565" i="26" s="1"/>
  <c r="A566" i="26" s="1"/>
  <c r="A567" i="26" s="1"/>
  <c r="A568" i="26" s="1"/>
  <c r="A569" i="26" s="1"/>
  <c r="A570" i="26" s="1"/>
  <c r="A571" i="26" s="1"/>
  <c r="A572" i="26" s="1"/>
  <c r="A573" i="26" s="1"/>
  <c r="A574" i="26" s="1"/>
  <c r="A575" i="26" s="1"/>
  <c r="A576" i="26" s="1"/>
  <c r="A577" i="26" s="1"/>
  <c r="A578" i="26" s="1"/>
  <c r="A579" i="26" s="1"/>
  <c r="A580" i="26" s="1"/>
  <c r="A581" i="26" s="1"/>
  <c r="A582" i="26" s="1"/>
  <c r="A583" i="26" s="1"/>
  <c r="A584" i="26" s="1"/>
  <c r="A585" i="26" s="1"/>
  <c r="A586" i="26" s="1"/>
  <c r="A587" i="26" s="1"/>
  <c r="A588" i="26" s="1"/>
  <c r="A589" i="26" s="1"/>
  <c r="A590" i="26" s="1"/>
  <c r="A591" i="26" s="1"/>
  <c r="A592" i="26" s="1"/>
  <c r="A593" i="26" s="1"/>
  <c r="A594" i="26" s="1"/>
  <c r="A595" i="26" s="1"/>
  <c r="A596" i="26" s="1"/>
  <c r="A597" i="26" s="1"/>
  <c r="A598" i="26" s="1"/>
  <c r="A599" i="26" s="1"/>
  <c r="A600" i="26" s="1"/>
  <c r="A601" i="26" s="1"/>
  <c r="A602" i="26" s="1"/>
  <c r="A603" i="26" s="1"/>
  <c r="A604" i="26" s="1"/>
  <c r="A605" i="26" s="1"/>
  <c r="A606" i="26" s="1"/>
  <c r="A607" i="26" s="1"/>
  <c r="A608" i="26" s="1"/>
  <c r="A609" i="26" s="1"/>
  <c r="A610" i="26" s="1"/>
  <c r="A611" i="26" s="1"/>
  <c r="A612" i="26" s="1"/>
  <c r="A613" i="26" s="1"/>
  <c r="A614" i="26" s="1"/>
  <c r="A615" i="26" s="1"/>
  <c r="A616" i="26" s="1"/>
  <c r="A617" i="26" s="1"/>
  <c r="A618" i="26" s="1"/>
  <c r="A619" i="26" s="1"/>
  <c r="A620" i="26" s="1"/>
  <c r="A621" i="26" s="1"/>
  <c r="A622" i="26" s="1"/>
  <c r="A623" i="26" s="1"/>
  <c r="A624" i="26" s="1"/>
  <c r="A625" i="26" s="1"/>
  <c r="A626" i="26" s="1"/>
  <c r="A627" i="26" s="1"/>
  <c r="A628" i="26" s="1"/>
  <c r="A629" i="26" s="1"/>
  <c r="A630" i="26" s="1"/>
  <c r="A631" i="26" s="1"/>
  <c r="A632" i="26" s="1"/>
  <c r="A633" i="26" s="1"/>
  <c r="A634" i="26" s="1"/>
  <c r="A635" i="26" s="1"/>
  <c r="A636" i="26" s="1"/>
  <c r="A637" i="26" s="1"/>
  <c r="A638" i="26" s="1"/>
  <c r="A639" i="26" s="1"/>
  <c r="A640" i="26" s="1"/>
  <c r="A641" i="26" s="1"/>
  <c r="A642" i="26" s="1"/>
  <c r="A643" i="26" s="1"/>
  <c r="A644" i="26" s="1"/>
  <c r="A645" i="26" s="1"/>
  <c r="A646" i="26" s="1"/>
  <c r="A647" i="26" s="1"/>
  <c r="A648" i="26" s="1"/>
  <c r="A649" i="26" s="1"/>
  <c r="A650" i="26" s="1"/>
  <c r="A651" i="26" s="1"/>
  <c r="A652" i="26" s="1"/>
  <c r="A653" i="26" s="1"/>
  <c r="A654" i="26" s="1"/>
  <c r="A655" i="26" s="1"/>
  <c r="A656" i="26" s="1"/>
  <c r="A657" i="26" s="1"/>
  <c r="A658" i="26" s="1"/>
  <c r="A659" i="26" s="1"/>
  <c r="A660" i="26" s="1"/>
  <c r="A661" i="26" s="1"/>
  <c r="A662" i="26" s="1"/>
  <c r="A663" i="26" s="1"/>
  <c r="A664" i="26" s="1"/>
  <c r="A665" i="26" s="1"/>
  <c r="A666" i="26" s="1"/>
  <c r="A667" i="26" s="1"/>
  <c r="A668" i="26" s="1"/>
  <c r="A669" i="26" s="1"/>
  <c r="A670" i="26" s="1"/>
  <c r="A671" i="26" s="1"/>
  <c r="A672" i="26" s="1"/>
  <c r="A673" i="26" s="1"/>
  <c r="A674" i="26" s="1"/>
  <c r="A675" i="26" s="1"/>
  <c r="A676" i="26" s="1"/>
  <c r="A677" i="26" s="1"/>
  <c r="A678" i="26" s="1"/>
  <c r="A679" i="26" s="1"/>
  <c r="A680" i="26" s="1"/>
  <c r="A681" i="26" s="1"/>
  <c r="A682" i="26" s="1"/>
  <c r="A683" i="26" s="1"/>
  <c r="A684" i="26" s="1"/>
  <c r="A685" i="26" s="1"/>
  <c r="A686" i="26" s="1"/>
  <c r="A687" i="26" s="1"/>
  <c r="A688" i="26" s="1"/>
  <c r="A689" i="26" s="1"/>
  <c r="A690" i="26" s="1"/>
  <c r="A691" i="26" s="1"/>
  <c r="A692" i="26" s="1"/>
  <c r="A693" i="26" s="1"/>
  <c r="A694" i="26" s="1"/>
  <c r="A695" i="26" s="1"/>
  <c r="A696" i="26" s="1"/>
  <c r="A697" i="26" s="1"/>
  <c r="A698" i="26" s="1"/>
  <c r="A699" i="26" s="1"/>
  <c r="A700" i="26" s="1"/>
  <c r="A701" i="26" s="1"/>
  <c r="A702" i="26" s="1"/>
  <c r="A703" i="26" s="1"/>
  <c r="A704" i="26" s="1"/>
  <c r="A705" i="26" s="1"/>
  <c r="A706" i="26" s="1"/>
  <c r="A707" i="26" s="1"/>
  <c r="A708" i="26" s="1"/>
  <c r="A709" i="26" s="1"/>
  <c r="A710" i="26" s="1"/>
  <c r="A711" i="26" s="1"/>
  <c r="A712" i="26" s="1"/>
  <c r="A713" i="26" s="1"/>
  <c r="A714" i="26" s="1"/>
  <c r="A715" i="26" s="1"/>
  <c r="A716" i="26" s="1"/>
  <c r="A717" i="26" s="1"/>
  <c r="A718" i="26" s="1"/>
  <c r="A719" i="26" s="1"/>
  <c r="A720" i="26" s="1"/>
  <c r="A721" i="26" s="1"/>
  <c r="A722" i="26" s="1"/>
  <c r="A723" i="26" s="1"/>
  <c r="A724" i="26" s="1"/>
  <c r="A725" i="26" s="1"/>
  <c r="A726" i="26" s="1"/>
  <c r="A727" i="26" s="1"/>
  <c r="A728" i="26" s="1"/>
  <c r="A729" i="26" s="1"/>
  <c r="A730" i="26" s="1"/>
  <c r="A731" i="26" s="1"/>
  <c r="A732" i="26" s="1"/>
  <c r="A733" i="26" s="1"/>
  <c r="A734" i="26" s="1"/>
  <c r="A735" i="26" s="1"/>
  <c r="A736" i="26" s="1"/>
  <c r="A737" i="26" s="1"/>
  <c r="A738" i="26" s="1"/>
  <c r="A739" i="26" s="1"/>
  <c r="A740" i="26" s="1"/>
  <c r="A741" i="26" s="1"/>
  <c r="A742" i="26" s="1"/>
  <c r="A743" i="26" s="1"/>
  <c r="A744" i="26" s="1"/>
  <c r="A745" i="26" s="1"/>
  <c r="A746" i="26" s="1"/>
  <c r="A747" i="26" s="1"/>
  <c r="A748" i="26" s="1"/>
  <c r="A749" i="26" s="1"/>
  <c r="A750" i="26" s="1"/>
  <c r="A751" i="26" s="1"/>
  <c r="A752" i="26" s="1"/>
  <c r="A753" i="26" s="1"/>
  <c r="A754" i="26" s="1"/>
  <c r="A755" i="26" s="1"/>
  <c r="A756" i="26" s="1"/>
  <c r="A757" i="26" s="1"/>
  <c r="A758" i="26" s="1"/>
  <c r="A759" i="26" s="1"/>
  <c r="A760" i="26" s="1"/>
  <c r="A761" i="26" s="1"/>
  <c r="A762" i="26" s="1"/>
  <c r="A763" i="26" s="1"/>
  <c r="A764" i="26" s="1"/>
  <c r="A765" i="26" s="1"/>
  <c r="A766" i="26" s="1"/>
  <c r="A767" i="26" s="1"/>
  <c r="A768" i="26" s="1"/>
  <c r="A769" i="26" s="1"/>
  <c r="A770" i="26" s="1"/>
  <c r="A771" i="26" s="1"/>
  <c r="A772" i="26" s="1"/>
  <c r="A773" i="26" s="1"/>
  <c r="A774" i="26" s="1"/>
  <c r="A775" i="26" s="1"/>
  <c r="A776" i="26" s="1"/>
  <c r="A777" i="26" s="1"/>
  <c r="A778" i="26" s="1"/>
  <c r="A779" i="26" s="1"/>
  <c r="A780" i="26" s="1"/>
  <c r="A781" i="26" s="1"/>
  <c r="A782" i="26" s="1"/>
  <c r="A783" i="26" s="1"/>
  <c r="A784" i="26" s="1"/>
  <c r="A785" i="26" s="1"/>
  <c r="A786" i="26" s="1"/>
  <c r="A787" i="26" s="1"/>
  <c r="A788" i="26" s="1"/>
  <c r="A789" i="26" s="1"/>
  <c r="A790" i="26" s="1"/>
  <c r="A791" i="26" s="1"/>
  <c r="A792" i="26" s="1"/>
  <c r="A793" i="26" s="1"/>
  <c r="A794" i="26" s="1"/>
  <c r="A795" i="26" s="1"/>
  <c r="A796" i="26" s="1"/>
  <c r="A797" i="26" s="1"/>
  <c r="A798" i="26" s="1"/>
  <c r="A799" i="26" s="1"/>
  <c r="A800" i="26" s="1"/>
  <c r="A801" i="26" s="1"/>
  <c r="A802" i="26" s="1"/>
  <c r="A803" i="26" s="1"/>
  <c r="A804" i="26" s="1"/>
  <c r="A805" i="26" s="1"/>
  <c r="A806" i="26" s="1"/>
  <c r="A807" i="26" s="1"/>
  <c r="A808" i="26" s="1"/>
  <c r="A809" i="26" s="1"/>
  <c r="A810" i="26" s="1"/>
  <c r="A811" i="26" s="1"/>
  <c r="A812" i="26" s="1"/>
  <c r="A813" i="26" s="1"/>
  <c r="A814" i="26" s="1"/>
  <c r="A815" i="26" s="1"/>
  <c r="A816" i="26" s="1"/>
  <c r="A817" i="26" s="1"/>
  <c r="A818" i="26" s="1"/>
  <c r="A819" i="26" s="1"/>
  <c r="A820" i="26" s="1"/>
  <c r="A821" i="26" s="1"/>
  <c r="A822" i="26" s="1"/>
  <c r="A823" i="26" s="1"/>
  <c r="A824" i="26" s="1"/>
  <c r="A825" i="26" s="1"/>
  <c r="A826" i="26" s="1"/>
  <c r="A827" i="26" s="1"/>
  <c r="A828" i="26" s="1"/>
  <c r="A829" i="26" s="1"/>
  <c r="A830" i="26" s="1"/>
  <c r="A831" i="26" s="1"/>
  <c r="A832" i="26" s="1"/>
  <c r="A833" i="26" s="1"/>
  <c r="A834" i="26" s="1"/>
  <c r="A835" i="26" s="1"/>
  <c r="A836" i="26" s="1"/>
  <c r="A837" i="26" s="1"/>
  <c r="A838" i="26" s="1"/>
  <c r="A839" i="26" s="1"/>
  <c r="A840" i="26" s="1"/>
  <c r="A841" i="26" s="1"/>
  <c r="A842" i="26" s="1"/>
  <c r="A843" i="26" s="1"/>
  <c r="A844" i="26" s="1"/>
  <c r="A845" i="26" s="1"/>
  <c r="A846" i="26" s="1"/>
  <c r="A847" i="26" s="1"/>
  <c r="A848" i="26" s="1"/>
  <c r="A849" i="26" s="1"/>
  <c r="A850" i="26" s="1"/>
  <c r="A851" i="26" s="1"/>
  <c r="A852" i="26" s="1"/>
  <c r="A853" i="26" s="1"/>
  <c r="A854" i="26" s="1"/>
  <c r="A855" i="26" s="1"/>
  <c r="A856" i="26" s="1"/>
  <c r="A857" i="26" s="1"/>
  <c r="A858" i="26" s="1"/>
  <c r="A859" i="26" s="1"/>
  <c r="A860" i="26" s="1"/>
  <c r="A861" i="26" s="1"/>
  <c r="A862" i="26" s="1"/>
  <c r="A863" i="26" s="1"/>
  <c r="A864" i="26" s="1"/>
  <c r="A865" i="26" s="1"/>
  <c r="A866" i="26" s="1"/>
  <c r="A867" i="26" s="1"/>
  <c r="A868" i="26" s="1"/>
  <c r="A869" i="26" s="1"/>
  <c r="A870" i="26" s="1"/>
  <c r="A871" i="26" s="1"/>
  <c r="A872" i="26" s="1"/>
  <c r="A873" i="26" s="1"/>
  <c r="A874" i="26" s="1"/>
  <c r="A875" i="26" s="1"/>
  <c r="A876" i="26" s="1"/>
  <c r="A877" i="26" s="1"/>
  <c r="A878" i="26" s="1"/>
  <c r="A879" i="26" s="1"/>
  <c r="A880" i="26" s="1"/>
  <c r="A881" i="26" s="1"/>
  <c r="A882" i="26" s="1"/>
  <c r="A883" i="26" s="1"/>
  <c r="A884" i="26" s="1"/>
  <c r="A885" i="26" s="1"/>
  <c r="A886" i="26" s="1"/>
  <c r="A887" i="26" s="1"/>
  <c r="A888" i="26" s="1"/>
  <c r="A889" i="26" s="1"/>
  <c r="A890" i="26" s="1"/>
  <c r="A891" i="26" s="1"/>
  <c r="A892" i="26" s="1"/>
  <c r="A893" i="26" s="1"/>
  <c r="A894" i="26" s="1"/>
  <c r="A895" i="26" s="1"/>
  <c r="A896" i="26" s="1"/>
  <c r="A897" i="26" s="1"/>
  <c r="A898" i="26" s="1"/>
  <c r="A899" i="26" s="1"/>
  <c r="A900" i="26" s="1"/>
  <c r="A901" i="26" s="1"/>
  <c r="A902" i="26" s="1"/>
  <c r="A903" i="26" s="1"/>
  <c r="A904" i="26" s="1"/>
  <c r="A905" i="26" s="1"/>
  <c r="A906" i="26" s="1"/>
  <c r="A907" i="26" s="1"/>
  <c r="A908" i="26" s="1"/>
  <c r="A909" i="26" s="1"/>
  <c r="A910" i="26" s="1"/>
  <c r="A911" i="26" s="1"/>
  <c r="A912" i="26" s="1"/>
  <c r="A913" i="26" s="1"/>
  <c r="A914" i="26" s="1"/>
  <c r="A915" i="26" s="1"/>
  <c r="A916" i="26" s="1"/>
  <c r="A917" i="26" s="1"/>
  <c r="A918" i="26" s="1"/>
  <c r="A919" i="26" s="1"/>
  <c r="A920" i="26" s="1"/>
  <c r="A921" i="26" s="1"/>
  <c r="A922" i="26" s="1"/>
  <c r="A923" i="26" s="1"/>
  <c r="A924" i="26" s="1"/>
  <c r="A925" i="26" s="1"/>
  <c r="A926" i="26" s="1"/>
  <c r="A927" i="26" s="1"/>
  <c r="A928" i="26" s="1"/>
  <c r="A929" i="26" s="1"/>
  <c r="A930" i="26" s="1"/>
  <c r="A931" i="26" s="1"/>
  <c r="A932" i="26" s="1"/>
  <c r="A933" i="26" s="1"/>
  <c r="A934" i="26" s="1"/>
  <c r="A935" i="26" s="1"/>
  <c r="A936" i="26" s="1"/>
  <c r="A937" i="26" s="1"/>
  <c r="A938" i="26" s="1"/>
  <c r="A939" i="26" s="1"/>
  <c r="A940" i="26" s="1"/>
  <c r="A941" i="26" s="1"/>
  <c r="A942" i="26" s="1"/>
  <c r="A943" i="26" s="1"/>
  <c r="A944" i="26" s="1"/>
  <c r="A945" i="26" s="1"/>
  <c r="A946" i="26" s="1"/>
  <c r="A947" i="26" s="1"/>
  <c r="A948" i="26" s="1"/>
  <c r="A949" i="26" s="1"/>
  <c r="A950" i="26" s="1"/>
  <c r="A951" i="26" s="1"/>
  <c r="A952" i="26" s="1"/>
  <c r="A953" i="26" s="1"/>
  <c r="A954" i="26" s="1"/>
  <c r="A955" i="26" s="1"/>
  <c r="A956" i="26" s="1"/>
  <c r="A957" i="26" s="1"/>
  <c r="A958" i="26" s="1"/>
  <c r="A959" i="26" s="1"/>
  <c r="A960" i="26" s="1"/>
  <c r="A961" i="26" s="1"/>
  <c r="A962" i="26" s="1"/>
  <c r="A963" i="26" s="1"/>
  <c r="A964" i="26" s="1"/>
  <c r="A965" i="26" s="1"/>
  <c r="A966" i="26" s="1"/>
  <c r="A967" i="26" s="1"/>
  <c r="A968" i="26" s="1"/>
  <c r="A969" i="26" s="1"/>
  <c r="A970" i="26" s="1"/>
  <c r="A971" i="26" s="1"/>
  <c r="A972" i="26" s="1"/>
  <c r="A973" i="26" s="1"/>
  <c r="A974" i="26" s="1"/>
  <c r="A975" i="26" s="1"/>
  <c r="A976" i="26" s="1"/>
  <c r="A977" i="26" s="1"/>
  <c r="A978" i="26" s="1"/>
  <c r="A979" i="26" s="1"/>
  <c r="A980" i="26" s="1"/>
  <c r="A981" i="26" s="1"/>
  <c r="A982" i="26" s="1"/>
  <c r="A983" i="26" s="1"/>
  <c r="A984" i="26" s="1"/>
  <c r="A985" i="26" s="1"/>
  <c r="A986" i="26" s="1"/>
  <c r="A987" i="26" s="1"/>
  <c r="A988" i="26" s="1"/>
  <c r="A989" i="26" s="1"/>
  <c r="A990" i="26" s="1"/>
  <c r="A991" i="26" s="1"/>
  <c r="A992" i="26" s="1"/>
  <c r="A993" i="26" s="1"/>
  <c r="A994" i="26" s="1"/>
  <c r="A995" i="26" s="1"/>
  <c r="A996" i="26" s="1"/>
  <c r="A997" i="26" s="1"/>
  <c r="A998" i="26" s="1"/>
  <c r="A999" i="26" s="1"/>
  <c r="A1000" i="26" s="1"/>
  <c r="A1001" i="26" s="1"/>
  <c r="A1002" i="26" s="1"/>
  <c r="A1003" i="26" s="1"/>
  <c r="A1004" i="26" s="1"/>
  <c r="A1005" i="26" s="1"/>
  <c r="A1006" i="26" s="1"/>
  <c r="A1007" i="26" s="1"/>
  <c r="A1008" i="26" s="1"/>
  <c r="A1009" i="26" s="1"/>
  <c r="A1010" i="26" s="1"/>
  <c r="A1011" i="26" s="1"/>
  <c r="A1012" i="26" s="1"/>
  <c r="A1013" i="26" s="1"/>
  <c r="A1014" i="26" s="1"/>
  <c r="A1015" i="26" s="1"/>
  <c r="A1016" i="26" s="1"/>
  <c r="A1017" i="26" s="1"/>
  <c r="A1018" i="26" s="1"/>
  <c r="A1019" i="26" s="1"/>
  <c r="A1020" i="26" s="1"/>
  <c r="A1021" i="26" s="1"/>
  <c r="A1022" i="26" s="1"/>
  <c r="A1023" i="26" s="1"/>
  <c r="A1024" i="26" s="1"/>
  <c r="A1025" i="26" s="1"/>
  <c r="A1026" i="26" s="1"/>
  <c r="A1027" i="26" s="1"/>
  <c r="A1028" i="26" s="1"/>
  <c r="A1029" i="26" s="1"/>
  <c r="A1030" i="26" s="1"/>
  <c r="A1031" i="26" s="1"/>
  <c r="A1032" i="26" s="1"/>
  <c r="A1033" i="26" s="1"/>
  <c r="A1034" i="26" s="1"/>
  <c r="A1035" i="26" s="1"/>
  <c r="A1036" i="26" s="1"/>
  <c r="A1037" i="26" s="1"/>
  <c r="A1038" i="26" s="1"/>
  <c r="A1039" i="26" s="1"/>
  <c r="A1040" i="26" s="1"/>
  <c r="A1041" i="26" s="1"/>
  <c r="A1042" i="26" s="1"/>
  <c r="A1043" i="26" s="1"/>
  <c r="A1044" i="26" s="1"/>
  <c r="A1045" i="26" s="1"/>
  <c r="A1046" i="26" s="1"/>
  <c r="A1047" i="26" s="1"/>
  <c r="A1048" i="26" s="1"/>
  <c r="A1049" i="26" s="1"/>
  <c r="A1050" i="26" s="1"/>
  <c r="A1051" i="26" s="1"/>
  <c r="A1052" i="26" s="1"/>
  <c r="A1053" i="26" s="1"/>
  <c r="A1054" i="26" s="1"/>
  <c r="A1055" i="26" s="1"/>
  <c r="A1056" i="26" s="1"/>
  <c r="A1057" i="26" s="1"/>
  <c r="A1058" i="26" s="1"/>
  <c r="A1059" i="26" s="1"/>
  <c r="A1060" i="26" s="1"/>
  <c r="A1061" i="26" s="1"/>
  <c r="A1062" i="26" s="1"/>
  <c r="A1063" i="26" s="1"/>
  <c r="A1064" i="26" s="1"/>
  <c r="A1065" i="26" s="1"/>
  <c r="A1066" i="26" s="1"/>
  <c r="A1067" i="26" s="1"/>
  <c r="A1068" i="26" s="1"/>
  <c r="A1069" i="26" s="1"/>
  <c r="A1070" i="26" s="1"/>
  <c r="A1071" i="26" s="1"/>
  <c r="A1072" i="26" s="1"/>
  <c r="A1073" i="26" s="1"/>
  <c r="A1074" i="26" s="1"/>
  <c r="A1075" i="26" s="1"/>
  <c r="A1076" i="26" s="1"/>
  <c r="A1077" i="26" s="1"/>
  <c r="A1078" i="26" s="1"/>
  <c r="A1079" i="26" s="1"/>
  <c r="A1080" i="26" s="1"/>
  <c r="A1081" i="26" s="1"/>
  <c r="A1082" i="26" s="1"/>
  <c r="A1083" i="26" s="1"/>
  <c r="A1084" i="26" s="1"/>
  <c r="A1085" i="26" s="1"/>
  <c r="A1086" i="26" s="1"/>
  <c r="A1087" i="26" s="1"/>
  <c r="A1088" i="26" s="1"/>
  <c r="A1089" i="26" s="1"/>
  <c r="A1090" i="26" s="1"/>
  <c r="A1091" i="26" s="1"/>
  <c r="A1092" i="26" s="1"/>
  <c r="A1093" i="26" s="1"/>
  <c r="A1094" i="26" s="1"/>
  <c r="A1095" i="26" s="1"/>
  <c r="A1096" i="26" s="1"/>
  <c r="A1097" i="26" s="1"/>
  <c r="A1098" i="26" s="1"/>
  <c r="A1099" i="26" s="1"/>
  <c r="A1100" i="26" s="1"/>
  <c r="A1101" i="26" s="1"/>
  <c r="A1102" i="26" s="1"/>
  <c r="A1103" i="26" s="1"/>
  <c r="A1104" i="26" s="1"/>
  <c r="A1105" i="26" s="1"/>
  <c r="A1106" i="26" s="1"/>
  <c r="A1107" i="26" s="1"/>
  <c r="A1108" i="26" s="1"/>
  <c r="A1109" i="26" s="1"/>
  <c r="A1110" i="26" s="1"/>
  <c r="A1111" i="26" s="1"/>
  <c r="A1112" i="26" s="1"/>
  <c r="A1113" i="26" s="1"/>
  <c r="A1114" i="26" s="1"/>
  <c r="A1115" i="26" s="1"/>
  <c r="A1116" i="26" s="1"/>
  <c r="A1117" i="26" s="1"/>
  <c r="A1118" i="26" s="1"/>
  <c r="A1119" i="26" s="1"/>
  <c r="A1120" i="26" s="1"/>
  <c r="A1121" i="26" s="1"/>
  <c r="A1122" i="26" s="1"/>
  <c r="A1123" i="26" s="1"/>
  <c r="A1124" i="26" s="1"/>
  <c r="A1125" i="26" s="1"/>
  <c r="A1126" i="26" s="1"/>
  <c r="A1127" i="26" s="1"/>
  <c r="A1128" i="26" s="1"/>
  <c r="A1129" i="26" s="1"/>
  <c r="A1130" i="26" s="1"/>
  <c r="A1131" i="26" s="1"/>
  <c r="A1132" i="26" s="1"/>
  <c r="A1133" i="26" s="1"/>
  <c r="A1134" i="26" s="1"/>
  <c r="A1135" i="26" s="1"/>
  <c r="A1136" i="26" s="1"/>
  <c r="A1137" i="26" s="1"/>
  <c r="A1138" i="26" s="1"/>
  <c r="A1139" i="26" s="1"/>
  <c r="A1140" i="26" s="1"/>
  <c r="A1141" i="26" s="1"/>
  <c r="A1142" i="26" s="1"/>
  <c r="A1143" i="26" s="1"/>
  <c r="A1144" i="26" s="1"/>
  <c r="A1145" i="26" s="1"/>
  <c r="A1146" i="26" s="1"/>
  <c r="A1147" i="26" s="1"/>
  <c r="A1148" i="26" s="1"/>
  <c r="A1149" i="26" s="1"/>
  <c r="A1150" i="26" s="1"/>
  <c r="A1151" i="26" s="1"/>
  <c r="A1152" i="26" s="1"/>
  <c r="A1153" i="26" s="1"/>
  <c r="A1154" i="26" s="1"/>
  <c r="A1155" i="26" s="1"/>
  <c r="A1156" i="26" s="1"/>
  <c r="A1157" i="26" s="1"/>
  <c r="A1158" i="26" s="1"/>
  <c r="A1159" i="26" s="1"/>
  <c r="A1160" i="26" s="1"/>
  <c r="A1161" i="26" s="1"/>
  <c r="A1162" i="26" s="1"/>
  <c r="A1163" i="26" s="1"/>
  <c r="A1164" i="26" s="1"/>
  <c r="A1165" i="26" s="1"/>
  <c r="A1166" i="26" s="1"/>
  <c r="A1167" i="26" s="1"/>
  <c r="A1168" i="26" s="1"/>
  <c r="A1169" i="26" s="1"/>
  <c r="A1170" i="26" s="1"/>
  <c r="A1171" i="26" s="1"/>
  <c r="A1172" i="26" s="1"/>
  <c r="A1173" i="26" s="1"/>
  <c r="A1174" i="26" s="1"/>
  <c r="A1175" i="26" s="1"/>
  <c r="A1176" i="26" s="1"/>
  <c r="A1177" i="26" s="1"/>
  <c r="A1178" i="26" s="1"/>
  <c r="A1179" i="26" s="1"/>
  <c r="A1180" i="26" s="1"/>
  <c r="A1181" i="26" s="1"/>
  <c r="A1182" i="26" s="1"/>
  <c r="A1183" i="26" s="1"/>
  <c r="A1184" i="26" s="1"/>
  <c r="A1185" i="26" s="1"/>
  <c r="A1186" i="26" s="1"/>
  <c r="A1187" i="26" s="1"/>
  <c r="A1188" i="26" s="1"/>
  <c r="A1189" i="26" s="1"/>
  <c r="A1190" i="26" s="1"/>
  <c r="A1191" i="26" s="1"/>
  <c r="A1192" i="26" s="1"/>
  <c r="A1193" i="26" s="1"/>
  <c r="A1194" i="26" s="1"/>
  <c r="A1195" i="26" s="1"/>
  <c r="A1196" i="26" s="1"/>
  <c r="A1197" i="26" s="1"/>
  <c r="A1198" i="26" s="1"/>
  <c r="A1199" i="26" s="1"/>
  <c r="A1200" i="26" s="1"/>
  <c r="A1201" i="26" s="1"/>
  <c r="A1202" i="26" s="1"/>
  <c r="A1203" i="26" s="1"/>
  <c r="A1204" i="26" s="1"/>
  <c r="A1205" i="26" s="1"/>
  <c r="A1206" i="26" s="1"/>
  <c r="A1207" i="26" s="1"/>
  <c r="A1208" i="26" s="1"/>
  <c r="A1209" i="26" s="1"/>
  <c r="A1210" i="26" s="1"/>
  <c r="A1211" i="26" s="1"/>
  <c r="A1212" i="26" s="1"/>
  <c r="A1213" i="26" s="1"/>
  <c r="A1214" i="26" s="1"/>
  <c r="A1215" i="26" s="1"/>
  <c r="A1216" i="26" s="1"/>
  <c r="A1217" i="26" s="1"/>
  <c r="A1218" i="26" s="1"/>
  <c r="A1219" i="26" s="1"/>
  <c r="A1220" i="26" s="1"/>
  <c r="A1221" i="26" s="1"/>
  <c r="A1222" i="26" s="1"/>
  <c r="A1223" i="26" s="1"/>
  <c r="A1224" i="26" s="1"/>
  <c r="A1225" i="26" s="1"/>
  <c r="A1226" i="26" s="1"/>
  <c r="A1227" i="26" s="1"/>
  <c r="A1228" i="26" s="1"/>
  <c r="A1229" i="26" s="1"/>
  <c r="A1230" i="26" s="1"/>
  <c r="A1231" i="26" s="1"/>
  <c r="A1232" i="26" s="1"/>
  <c r="A1233" i="26" s="1"/>
  <c r="A1234" i="26" s="1"/>
  <c r="A1235" i="26" s="1"/>
  <c r="A1236" i="26" s="1"/>
  <c r="A1237" i="26" s="1"/>
  <c r="A1238" i="26" s="1"/>
  <c r="A1239" i="26" s="1"/>
  <c r="A1240" i="26" s="1"/>
  <c r="A1241" i="26" s="1"/>
  <c r="A1242" i="26" s="1"/>
  <c r="A1243" i="26" s="1"/>
  <c r="A1244" i="26" s="1"/>
  <c r="A1245" i="26" s="1"/>
  <c r="A1246" i="26" s="1"/>
  <c r="A1247" i="26" s="1"/>
  <c r="A1248" i="26" s="1"/>
  <c r="A1249" i="26" s="1"/>
  <c r="A1250" i="26" s="1"/>
  <c r="A1251" i="26" s="1"/>
  <c r="A1252" i="26" s="1"/>
  <c r="A1253" i="26" s="1"/>
  <c r="A1254" i="26" s="1"/>
  <c r="A1255" i="26" s="1"/>
  <c r="A1256" i="26" s="1"/>
  <c r="A1257" i="26" s="1"/>
  <c r="A1258" i="26" s="1"/>
  <c r="A1259" i="26" s="1"/>
  <c r="A1260" i="26" s="1"/>
  <c r="A1261" i="26" s="1"/>
  <c r="A1262" i="26" s="1"/>
  <c r="A1263" i="26" s="1"/>
  <c r="A1264" i="26" s="1"/>
  <c r="A1265" i="26" s="1"/>
  <c r="A1266" i="26" s="1"/>
  <c r="A1267" i="26" s="1"/>
  <c r="A1268" i="26" s="1"/>
  <c r="A1269" i="26" s="1"/>
  <c r="A1270" i="26" s="1"/>
  <c r="A1271" i="26" s="1"/>
  <c r="A1272" i="26" s="1"/>
  <c r="A1273" i="26" s="1"/>
  <c r="A1274" i="26" s="1"/>
  <c r="A1275" i="26" s="1"/>
  <c r="A1276" i="26" s="1"/>
  <c r="A1277" i="26" s="1"/>
  <c r="A1278" i="26" s="1"/>
  <c r="A1279" i="26" s="1"/>
  <c r="A1280" i="26" s="1"/>
  <c r="A1281" i="26" s="1"/>
  <c r="A1282" i="26" s="1"/>
  <c r="A1283" i="26" s="1"/>
  <c r="A1284" i="26" s="1"/>
  <c r="A1285" i="26" s="1"/>
  <c r="A1286" i="26" s="1"/>
  <c r="A1287" i="26" s="1"/>
  <c r="A1288" i="26" s="1"/>
  <c r="A1289" i="26" s="1"/>
  <c r="A1290" i="26" s="1"/>
  <c r="A1291" i="26" s="1"/>
  <c r="A1292" i="26" s="1"/>
  <c r="A1293" i="26" s="1"/>
  <c r="A1294" i="26" s="1"/>
  <c r="A1295" i="26" s="1"/>
  <c r="A1296" i="26" s="1"/>
  <c r="A1297" i="26" s="1"/>
  <c r="A1298" i="26" s="1"/>
  <c r="A1299" i="26" s="1"/>
  <c r="A1300" i="26" s="1"/>
  <c r="A1301" i="26" s="1"/>
  <c r="A1302" i="26" s="1"/>
  <c r="A1303" i="26" s="1"/>
  <c r="A1304" i="26" s="1"/>
  <c r="A1305" i="26" s="1"/>
  <c r="A1306" i="26" s="1"/>
  <c r="A1307" i="26" s="1"/>
  <c r="A1308" i="26" s="1"/>
  <c r="A1309" i="26" s="1"/>
  <c r="A1310" i="26" s="1"/>
  <c r="A1311" i="26" s="1"/>
  <c r="A1312" i="26" s="1"/>
  <c r="A1313" i="26" s="1"/>
  <c r="A1314" i="26" s="1"/>
  <c r="A1315" i="26" s="1"/>
  <c r="A1316" i="26" s="1"/>
  <c r="A1317" i="26" s="1"/>
  <c r="A1318" i="26" s="1"/>
  <c r="A1319" i="26" s="1"/>
  <c r="A1320" i="26" s="1"/>
  <c r="A1321" i="26" s="1"/>
  <c r="A1322" i="26" s="1"/>
  <c r="A1323" i="26" s="1"/>
  <c r="H664" i="26"/>
  <c r="E3429" i="25"/>
  <c r="C3429" i="25"/>
  <c r="E3428" i="25"/>
  <c r="C3428" i="25"/>
  <c r="E3427" i="25"/>
  <c r="C3427" i="25"/>
  <c r="E3426" i="25"/>
  <c r="C3426" i="25"/>
  <c r="E3425" i="25"/>
  <c r="C3425" i="25"/>
  <c r="E3424" i="25"/>
  <c r="C3424" i="25"/>
  <c r="E3423" i="25"/>
  <c r="C3423" i="25"/>
  <c r="E3422" i="25"/>
  <c r="C3422" i="25"/>
  <c r="E3421" i="25"/>
  <c r="C3421" i="25"/>
  <c r="E3420" i="25"/>
  <c r="C3420" i="25"/>
  <c r="E3419" i="25"/>
  <c r="C3419" i="25"/>
  <c r="E3418" i="25"/>
  <c r="C3418" i="25"/>
  <c r="E3417" i="25"/>
  <c r="C3417" i="25"/>
  <c r="E3416" i="25"/>
  <c r="C3416" i="25"/>
  <c r="E3415" i="25"/>
  <c r="C3415" i="25"/>
  <c r="E3414" i="25"/>
  <c r="C3414" i="25"/>
  <c r="E3413" i="25"/>
  <c r="C3413" i="25"/>
  <c r="E3412" i="25"/>
  <c r="C3412" i="25"/>
  <c r="E3411" i="25"/>
  <c r="C3411" i="25"/>
  <c r="E3410" i="25"/>
  <c r="C3410" i="25"/>
  <c r="E3409" i="25"/>
  <c r="C3409" i="25"/>
  <c r="E3408" i="25"/>
  <c r="C3408" i="25"/>
  <c r="E3407" i="25"/>
  <c r="C3407" i="25"/>
  <c r="E3406" i="25"/>
  <c r="C3406" i="25"/>
  <c r="E3405" i="25"/>
  <c r="C3405" i="25"/>
  <c r="E3404" i="25"/>
  <c r="C3404" i="25"/>
  <c r="E3403" i="25"/>
  <c r="C3403" i="25"/>
  <c r="E3402" i="25"/>
  <c r="C3402" i="25"/>
  <c r="E3401" i="25"/>
  <c r="C3401" i="25"/>
  <c r="E3400" i="25"/>
  <c r="C3400" i="25"/>
  <c r="E3399" i="25"/>
  <c r="C3399" i="25"/>
  <c r="E3398" i="25"/>
  <c r="C3398" i="25"/>
  <c r="E3397" i="25"/>
  <c r="C3397" i="25"/>
  <c r="E3396" i="25"/>
  <c r="C3396" i="25"/>
  <c r="E3395" i="25"/>
  <c r="C3395" i="25"/>
  <c r="E3394" i="25"/>
  <c r="C3394" i="25"/>
  <c r="E3393" i="25"/>
  <c r="C3393" i="25"/>
  <c r="E3392" i="25"/>
  <c r="C3392" i="25"/>
  <c r="E3391" i="25"/>
  <c r="C3391" i="25"/>
  <c r="E3390" i="25"/>
  <c r="C3390" i="25"/>
  <c r="E3389" i="25"/>
  <c r="C3389" i="25"/>
  <c r="E3388" i="25"/>
  <c r="C3388" i="25"/>
  <c r="E3387" i="25"/>
  <c r="C3387" i="25"/>
  <c r="E3386" i="25"/>
  <c r="C3386" i="25"/>
  <c r="E3385" i="25"/>
  <c r="C3385" i="25"/>
  <c r="E3384" i="25"/>
  <c r="C3384" i="25"/>
  <c r="E3383" i="25"/>
  <c r="C3383" i="25"/>
  <c r="E3382" i="25"/>
  <c r="C3382" i="25"/>
  <c r="E3381" i="25"/>
  <c r="C3381" i="25"/>
  <c r="E3380" i="25"/>
  <c r="C3380" i="25"/>
  <c r="E3379" i="25"/>
  <c r="C3379" i="25"/>
  <c r="E3378" i="25"/>
  <c r="C3378" i="25"/>
  <c r="E3377" i="25"/>
  <c r="C3377" i="25"/>
  <c r="E3376" i="25"/>
  <c r="C3376" i="25"/>
  <c r="E3375" i="25"/>
  <c r="C3375" i="25"/>
  <c r="E3374" i="25"/>
  <c r="C3374" i="25"/>
  <c r="E3373" i="25"/>
  <c r="C3373" i="25"/>
  <c r="E3372" i="25"/>
  <c r="C3372" i="25"/>
  <c r="E3371" i="25"/>
  <c r="C3371" i="25"/>
  <c r="E3370" i="25"/>
  <c r="C3370" i="25"/>
  <c r="E3369" i="25"/>
  <c r="C3369" i="25"/>
  <c r="E3368" i="25"/>
  <c r="C3368" i="25"/>
  <c r="E3367" i="25"/>
  <c r="C3367" i="25"/>
  <c r="E3366" i="25"/>
  <c r="C3366" i="25"/>
  <c r="E3365" i="25"/>
  <c r="C3365" i="25"/>
  <c r="E3364" i="25"/>
  <c r="C3364" i="25"/>
  <c r="E3363" i="25"/>
  <c r="C3363" i="25"/>
  <c r="E3362" i="25"/>
  <c r="C3362" i="25"/>
  <c r="E3361" i="25"/>
  <c r="C3361" i="25"/>
  <c r="E3360" i="25"/>
  <c r="C3360" i="25"/>
  <c r="E3359" i="25"/>
  <c r="C3359" i="25"/>
  <c r="E3358" i="25"/>
  <c r="C3358" i="25"/>
  <c r="E3357" i="25"/>
  <c r="C3357" i="25"/>
  <c r="E3356" i="25"/>
  <c r="C3356" i="25"/>
  <c r="E3355" i="25"/>
  <c r="C3355" i="25"/>
  <c r="E3354" i="25"/>
  <c r="C3354" i="25"/>
  <c r="E3353" i="25"/>
  <c r="C3353" i="25"/>
  <c r="E3352" i="25"/>
  <c r="C3352" i="25"/>
  <c r="E3351" i="25"/>
  <c r="C3351" i="25"/>
  <c r="E3350" i="25"/>
  <c r="C3350" i="25"/>
  <c r="E3349" i="25"/>
  <c r="C3349" i="25"/>
  <c r="E3348" i="25"/>
  <c r="C3348" i="25"/>
  <c r="E3347" i="25"/>
  <c r="C3347" i="25"/>
  <c r="E3346" i="25"/>
  <c r="C3346" i="25"/>
  <c r="E3345" i="25"/>
  <c r="C3345" i="25"/>
  <c r="E3344" i="25"/>
  <c r="C3344" i="25"/>
  <c r="E3343" i="25"/>
  <c r="C3343" i="25"/>
  <c r="E3342" i="25"/>
  <c r="C3342" i="25"/>
  <c r="E3341" i="25"/>
  <c r="C3341" i="25"/>
  <c r="E3340" i="25"/>
  <c r="C3340" i="25"/>
  <c r="E3339" i="25"/>
  <c r="C3339" i="25"/>
  <c r="E3338" i="25"/>
  <c r="C3338" i="25"/>
  <c r="E3337" i="25"/>
  <c r="C3337" i="25"/>
  <c r="E3336" i="25"/>
  <c r="C3336" i="25"/>
  <c r="E3335" i="25"/>
  <c r="C3335" i="25"/>
  <c r="E3334" i="25"/>
  <c r="C3334" i="25"/>
  <c r="E3333" i="25"/>
  <c r="C3333" i="25"/>
  <c r="E3332" i="25"/>
  <c r="C3332" i="25"/>
  <c r="E3331" i="25"/>
  <c r="C3331" i="25"/>
  <c r="E3330" i="25"/>
  <c r="C3330" i="25"/>
  <c r="E3329" i="25"/>
  <c r="C3329" i="25"/>
  <c r="E3328" i="25"/>
  <c r="C3328" i="25"/>
  <c r="E3327" i="25"/>
  <c r="C3327" i="25"/>
  <c r="E3326" i="25"/>
  <c r="C3326" i="25"/>
  <c r="E3325" i="25"/>
  <c r="C3325" i="25"/>
  <c r="E3324" i="25"/>
  <c r="C3324" i="25"/>
  <c r="E3323" i="25"/>
  <c r="C3323" i="25"/>
  <c r="E3322" i="25"/>
  <c r="C3322" i="25"/>
  <c r="E3321" i="25"/>
  <c r="C3321" i="25"/>
  <c r="E3320" i="25"/>
  <c r="C3320" i="25"/>
  <c r="E3319" i="25"/>
  <c r="C3319" i="25"/>
  <c r="E3318" i="25"/>
  <c r="C3318" i="25"/>
  <c r="E3317" i="25"/>
  <c r="C3317" i="25"/>
  <c r="E3316" i="25"/>
  <c r="C3316" i="25"/>
  <c r="E3315" i="25"/>
  <c r="C3315" i="25"/>
  <c r="E3314" i="25"/>
  <c r="C3314" i="25"/>
  <c r="E3313" i="25"/>
  <c r="C3313" i="25"/>
  <c r="E3312" i="25"/>
  <c r="C3312" i="25"/>
  <c r="E3311" i="25"/>
  <c r="C3311" i="25"/>
  <c r="E3310" i="25"/>
  <c r="C3310" i="25"/>
  <c r="E3309" i="25"/>
  <c r="C3309" i="25"/>
  <c r="E3308" i="25"/>
  <c r="C3308" i="25"/>
  <c r="E3307" i="25"/>
  <c r="C3307" i="25"/>
  <c r="E3306" i="25"/>
  <c r="C3306" i="25"/>
  <c r="E3305" i="25"/>
  <c r="C3305" i="25"/>
  <c r="E3304" i="25"/>
  <c r="C3304" i="25"/>
  <c r="E3303" i="25"/>
  <c r="C3303" i="25"/>
  <c r="E3302" i="25"/>
  <c r="C3302" i="25"/>
  <c r="E3301" i="25"/>
  <c r="C3301" i="25"/>
  <c r="E3300" i="25"/>
  <c r="C3300" i="25"/>
  <c r="E3299" i="25"/>
  <c r="C3299" i="25"/>
  <c r="E3298" i="25"/>
  <c r="C3298" i="25"/>
  <c r="E3297" i="25"/>
  <c r="C3297" i="25"/>
  <c r="E3296" i="25"/>
  <c r="C3296" i="25"/>
  <c r="E3295" i="25"/>
  <c r="C3295" i="25"/>
  <c r="E3294" i="25"/>
  <c r="C3294" i="25"/>
  <c r="E3293" i="25"/>
  <c r="C3293" i="25"/>
  <c r="E3292" i="25"/>
  <c r="C3292" i="25"/>
  <c r="E3291" i="25"/>
  <c r="C3291" i="25"/>
  <c r="E3290" i="25"/>
  <c r="C3290" i="25"/>
  <c r="E3289" i="25"/>
  <c r="C3289" i="25"/>
  <c r="E3288" i="25"/>
  <c r="C3288" i="25"/>
  <c r="E3287" i="25"/>
  <c r="C3287" i="25"/>
  <c r="E3286" i="25"/>
  <c r="C3286" i="25"/>
  <c r="E3285" i="25"/>
  <c r="C3285" i="25"/>
  <c r="E3284" i="25"/>
  <c r="C3284" i="25"/>
  <c r="E3283" i="25"/>
  <c r="C3283" i="25"/>
  <c r="E3282" i="25"/>
  <c r="C3282" i="25"/>
  <c r="E3281" i="25"/>
  <c r="C3281" i="25"/>
  <c r="E3280" i="25"/>
  <c r="C3280" i="25"/>
  <c r="E3279" i="25"/>
  <c r="C3279" i="25"/>
  <c r="E3278" i="25"/>
  <c r="C3278" i="25"/>
  <c r="E3277" i="25"/>
  <c r="C3277" i="25"/>
  <c r="E3276" i="25"/>
  <c r="C3276" i="25"/>
  <c r="E3275" i="25"/>
  <c r="C3275" i="25"/>
  <c r="E3274" i="25"/>
  <c r="C3274" i="25"/>
  <c r="E3273" i="25"/>
  <c r="C3273" i="25"/>
  <c r="E3272" i="25"/>
  <c r="C3272" i="25"/>
  <c r="E3271" i="25"/>
  <c r="C3271" i="25"/>
  <c r="E3270" i="25"/>
  <c r="C3270" i="25"/>
  <c r="E3269" i="25"/>
  <c r="C3269" i="25"/>
  <c r="E3268" i="25"/>
  <c r="C3268" i="25"/>
  <c r="E3267" i="25"/>
  <c r="C3267" i="25"/>
  <c r="E3266" i="25"/>
  <c r="C3266" i="25"/>
  <c r="E3265" i="25"/>
  <c r="C3265" i="25"/>
  <c r="E3264" i="25"/>
  <c r="C3264" i="25"/>
  <c r="E3263" i="25"/>
  <c r="C3263" i="25"/>
  <c r="E3262" i="25"/>
  <c r="C3262" i="25"/>
  <c r="E3261" i="25"/>
  <c r="C3261" i="25"/>
  <c r="E3260" i="25"/>
  <c r="C3260" i="25"/>
  <c r="E3259" i="25"/>
  <c r="C3259" i="25"/>
  <c r="E3258" i="25"/>
  <c r="C3258" i="25"/>
  <c r="E3257" i="25"/>
  <c r="C3257" i="25"/>
  <c r="E3256" i="25"/>
  <c r="C3256" i="25"/>
  <c r="E3255" i="25"/>
  <c r="C3255" i="25"/>
  <c r="E3254" i="25"/>
  <c r="C3254" i="25"/>
  <c r="E3253" i="25"/>
  <c r="C3253" i="25"/>
  <c r="E3252" i="25"/>
  <c r="C3252" i="25"/>
  <c r="E3251" i="25"/>
  <c r="C3251" i="25"/>
  <c r="E3250" i="25"/>
  <c r="C3250" i="25"/>
  <c r="E3249" i="25"/>
  <c r="C3249" i="25"/>
  <c r="E3248" i="25"/>
  <c r="C3248" i="25"/>
  <c r="E3247" i="25"/>
  <c r="C3247" i="25"/>
  <c r="E3246" i="25"/>
  <c r="C3246" i="25"/>
  <c r="E3245" i="25"/>
  <c r="C3245" i="25"/>
  <c r="E3244" i="25"/>
  <c r="C3244" i="25"/>
  <c r="E3243" i="25"/>
  <c r="C3243" i="25"/>
  <c r="E3242" i="25"/>
  <c r="C3242" i="25"/>
  <c r="E3241" i="25"/>
  <c r="C3241" i="25"/>
  <c r="E3240" i="25"/>
  <c r="C3240" i="25"/>
  <c r="E3239" i="25"/>
  <c r="C3239" i="25"/>
  <c r="E3238" i="25"/>
  <c r="C3238" i="25"/>
  <c r="E3237" i="25"/>
  <c r="C3237" i="25"/>
  <c r="E3236" i="25"/>
  <c r="C3236" i="25"/>
  <c r="E3235" i="25"/>
  <c r="C3235" i="25"/>
  <c r="E3234" i="25"/>
  <c r="C3234" i="25"/>
  <c r="E3233" i="25"/>
  <c r="C3233" i="25"/>
  <c r="E3232" i="25"/>
  <c r="C3232" i="25"/>
  <c r="E3231" i="25"/>
  <c r="C3231" i="25"/>
  <c r="E3230" i="25"/>
  <c r="C3230" i="25"/>
  <c r="E3229" i="25"/>
  <c r="C3229" i="25"/>
  <c r="E3228" i="25"/>
  <c r="C3228" i="25"/>
  <c r="E3227" i="25"/>
  <c r="C3227" i="25"/>
  <c r="E3226" i="25"/>
  <c r="C3226" i="25"/>
  <c r="E3225" i="25"/>
  <c r="C3225" i="25"/>
  <c r="E3224" i="25"/>
  <c r="C3224" i="25"/>
  <c r="E3223" i="25"/>
  <c r="C3223" i="25"/>
  <c r="E3222" i="25"/>
  <c r="C3222" i="25"/>
  <c r="E3221" i="25"/>
  <c r="C3221" i="25"/>
  <c r="E3220" i="25"/>
  <c r="C3220" i="25"/>
  <c r="E3219" i="25"/>
  <c r="C3219" i="25"/>
  <c r="E3218" i="25"/>
  <c r="C3218" i="25"/>
  <c r="E3217" i="25"/>
  <c r="C3217" i="25"/>
  <c r="E3216" i="25"/>
  <c r="C3216" i="25"/>
  <c r="E3215" i="25"/>
  <c r="C3215" i="25"/>
  <c r="E3214" i="25"/>
  <c r="C3214" i="25"/>
  <c r="E3213" i="25"/>
  <c r="C3213" i="25"/>
  <c r="E3212" i="25"/>
  <c r="C3212" i="25"/>
  <c r="E3211" i="25"/>
  <c r="C3211" i="25"/>
  <c r="E3210" i="25"/>
  <c r="C3210" i="25"/>
  <c r="E3209" i="25"/>
  <c r="C3209" i="25"/>
  <c r="E3208" i="25"/>
  <c r="C3208" i="25"/>
  <c r="E3207" i="25"/>
  <c r="C3207" i="25"/>
  <c r="E3206" i="25"/>
  <c r="C3206" i="25"/>
  <c r="E3205" i="25"/>
  <c r="C3205" i="25"/>
  <c r="E3204" i="25"/>
  <c r="C3204" i="25"/>
  <c r="E3203" i="25"/>
  <c r="C3203" i="25"/>
  <c r="E3202" i="25"/>
  <c r="C3202" i="25"/>
  <c r="E3201" i="25"/>
  <c r="C3201" i="25"/>
  <c r="E3200" i="25"/>
  <c r="C3200" i="25"/>
  <c r="E3199" i="25"/>
  <c r="C3199" i="25"/>
  <c r="E3198" i="25"/>
  <c r="C3198" i="25"/>
  <c r="E3197" i="25"/>
  <c r="C3197" i="25"/>
  <c r="E3196" i="25"/>
  <c r="C3196" i="25"/>
  <c r="E3195" i="25"/>
  <c r="C3195" i="25"/>
  <c r="E3194" i="25"/>
  <c r="C3194" i="25"/>
  <c r="E3193" i="25"/>
  <c r="C3193" i="25"/>
  <c r="E3192" i="25"/>
  <c r="C3192" i="25"/>
  <c r="E3191" i="25"/>
  <c r="C3191" i="25"/>
  <c r="E3190" i="25"/>
  <c r="C3190" i="25"/>
  <c r="E3189" i="25"/>
  <c r="C3189" i="25"/>
  <c r="E3188" i="25"/>
  <c r="C3188" i="25"/>
  <c r="E3187" i="25"/>
  <c r="C3187" i="25"/>
  <c r="E3186" i="25"/>
  <c r="C3186" i="25"/>
  <c r="E3185" i="25"/>
  <c r="C3185" i="25"/>
  <c r="E3184" i="25"/>
  <c r="C3184" i="25"/>
  <c r="E3183" i="25"/>
  <c r="C3183" i="25"/>
  <c r="E3182" i="25"/>
  <c r="C3182" i="25"/>
  <c r="E3181" i="25"/>
  <c r="C3181" i="25"/>
  <c r="E3180" i="25"/>
  <c r="C3180" i="25"/>
  <c r="E3179" i="25"/>
  <c r="C3179" i="25"/>
  <c r="E3178" i="25"/>
  <c r="C3178" i="25"/>
  <c r="E3177" i="25"/>
  <c r="C3177" i="25"/>
  <c r="E3176" i="25"/>
  <c r="C3176" i="25"/>
  <c r="E3175" i="25"/>
  <c r="C3175" i="25"/>
  <c r="E3174" i="25"/>
  <c r="C3174" i="25"/>
  <c r="E3173" i="25"/>
  <c r="C3173" i="25"/>
  <c r="E3172" i="25"/>
  <c r="C3172" i="25"/>
  <c r="E3171" i="25"/>
  <c r="C3171" i="25"/>
  <c r="E3170" i="25"/>
  <c r="C3170" i="25"/>
  <c r="E3169" i="25"/>
  <c r="C3169" i="25"/>
  <c r="E3168" i="25"/>
  <c r="C3168" i="25"/>
  <c r="E3167" i="25"/>
  <c r="C3167" i="25"/>
  <c r="E3166" i="25"/>
  <c r="C3166" i="25"/>
  <c r="E3165" i="25"/>
  <c r="C3165" i="25"/>
  <c r="E3164" i="25"/>
  <c r="C3164" i="25"/>
  <c r="E3163" i="25"/>
  <c r="C3163" i="25"/>
  <c r="E3162" i="25"/>
  <c r="C3162" i="25"/>
  <c r="E3161" i="25"/>
  <c r="C3161" i="25"/>
  <c r="E3160" i="25"/>
  <c r="C3160" i="25"/>
  <c r="E3159" i="25"/>
  <c r="C3159" i="25"/>
  <c r="E3158" i="25"/>
  <c r="C3158" i="25"/>
  <c r="E3157" i="25"/>
  <c r="C3157" i="25"/>
  <c r="E3156" i="25"/>
  <c r="C3156" i="25"/>
  <c r="E3155" i="25"/>
  <c r="C3155" i="25"/>
  <c r="E3154" i="25"/>
  <c r="C3154" i="25"/>
  <c r="E3153" i="25"/>
  <c r="C3153" i="25"/>
  <c r="E3152" i="25"/>
  <c r="C3152" i="25"/>
  <c r="E3151" i="25"/>
  <c r="C3151" i="25"/>
  <c r="E3150" i="25"/>
  <c r="C3150" i="25"/>
  <c r="E3149" i="25"/>
  <c r="C3149" i="25"/>
  <c r="E3148" i="25"/>
  <c r="C3148" i="25"/>
  <c r="E3147" i="25"/>
  <c r="C3147" i="25"/>
  <c r="E3146" i="25"/>
  <c r="C3146" i="25"/>
  <c r="E3145" i="25"/>
  <c r="C3145" i="25"/>
  <c r="E3144" i="25"/>
  <c r="C3144" i="25"/>
  <c r="E3143" i="25"/>
  <c r="C3143" i="25"/>
  <c r="E3142" i="25"/>
  <c r="C3142" i="25"/>
  <c r="E3141" i="25"/>
  <c r="C3141" i="25"/>
  <c r="E3140" i="25"/>
  <c r="C3140" i="25"/>
  <c r="E3139" i="25"/>
  <c r="C3139" i="25"/>
  <c r="E3138" i="25"/>
  <c r="C3138" i="25"/>
  <c r="E3137" i="25"/>
  <c r="C3137" i="25"/>
  <c r="E3136" i="25"/>
  <c r="C3136" i="25"/>
  <c r="E3135" i="25"/>
  <c r="C3135" i="25"/>
  <c r="E3134" i="25"/>
  <c r="C3134" i="25"/>
  <c r="E3133" i="25"/>
  <c r="C3133" i="25"/>
  <c r="E3132" i="25"/>
  <c r="C3132" i="25"/>
  <c r="E3131" i="25"/>
  <c r="C3131" i="25"/>
  <c r="E3130" i="25"/>
  <c r="C3130" i="25"/>
  <c r="E3129" i="25"/>
  <c r="C3129" i="25"/>
  <c r="E3128" i="25"/>
  <c r="C3128" i="25"/>
  <c r="E3127" i="25"/>
  <c r="C3127" i="25"/>
  <c r="E3126" i="25"/>
  <c r="C3126" i="25"/>
  <c r="E3125" i="25"/>
  <c r="C3125" i="25"/>
  <c r="E3124" i="25"/>
  <c r="C3124" i="25"/>
  <c r="E3123" i="25"/>
  <c r="C3123" i="25"/>
  <c r="E3122" i="25"/>
  <c r="C3122" i="25"/>
  <c r="E3121" i="25"/>
  <c r="C3121" i="25"/>
  <c r="E3120" i="25"/>
  <c r="C3120" i="25"/>
  <c r="E3119" i="25"/>
  <c r="C3119" i="25"/>
  <c r="E3118" i="25"/>
  <c r="C3118" i="25"/>
  <c r="E3117" i="25"/>
  <c r="C3117" i="25"/>
  <c r="E3116" i="25"/>
  <c r="C3116" i="25"/>
  <c r="E3115" i="25"/>
  <c r="C3115" i="25"/>
  <c r="E3114" i="25"/>
  <c r="C3114" i="25"/>
  <c r="E3113" i="25"/>
  <c r="C3113" i="25"/>
  <c r="E3112" i="25"/>
  <c r="C3112" i="25"/>
  <c r="E3111" i="25"/>
  <c r="C3111" i="25"/>
  <c r="E3110" i="25"/>
  <c r="C3110" i="25"/>
  <c r="E3109" i="25"/>
  <c r="C3109" i="25"/>
  <c r="E3108" i="25"/>
  <c r="C3108" i="25"/>
  <c r="E3107" i="25"/>
  <c r="C3107" i="25"/>
  <c r="E3106" i="25"/>
  <c r="C3106" i="25"/>
  <c r="E3105" i="25"/>
  <c r="C3105" i="25"/>
  <c r="E3104" i="25"/>
  <c r="C3104" i="25"/>
  <c r="E3103" i="25"/>
  <c r="C3103" i="25"/>
  <c r="E3102" i="25"/>
  <c r="C3102" i="25"/>
  <c r="E3101" i="25"/>
  <c r="C3101" i="25"/>
  <c r="E3100" i="25"/>
  <c r="C3100" i="25"/>
  <c r="E3099" i="25"/>
  <c r="C3099" i="25"/>
  <c r="E3098" i="25"/>
  <c r="C3098" i="25"/>
  <c r="E3097" i="25"/>
  <c r="C3097" i="25"/>
  <c r="E3096" i="25"/>
  <c r="C3096" i="25"/>
  <c r="E3095" i="25"/>
  <c r="C3095" i="25"/>
  <c r="E3094" i="25"/>
  <c r="C3094" i="25"/>
  <c r="E3093" i="25"/>
  <c r="C3093" i="25"/>
  <c r="E3092" i="25"/>
  <c r="C3092" i="25"/>
  <c r="E3091" i="25"/>
  <c r="C3091" i="25"/>
  <c r="E3090" i="25"/>
  <c r="C3090" i="25"/>
  <c r="E3089" i="25"/>
  <c r="C3089" i="25"/>
  <c r="E3088" i="25"/>
  <c r="C3088" i="25"/>
  <c r="E3087" i="25"/>
  <c r="C3087" i="25"/>
  <c r="E3086" i="25"/>
  <c r="C3086" i="25"/>
  <c r="E3085" i="25"/>
  <c r="C3085" i="25"/>
  <c r="E3084" i="25"/>
  <c r="C3084" i="25"/>
  <c r="E3083" i="25"/>
  <c r="C3083" i="25"/>
  <c r="E3082" i="25"/>
  <c r="C3082" i="25"/>
  <c r="E3081" i="25"/>
  <c r="C3081" i="25"/>
  <c r="E3080" i="25"/>
  <c r="C3080" i="25"/>
  <c r="E3079" i="25"/>
  <c r="C3079" i="25"/>
  <c r="E3078" i="25"/>
  <c r="C3078" i="25"/>
  <c r="E3077" i="25"/>
  <c r="C3077" i="25"/>
  <c r="E3076" i="25"/>
  <c r="C3076" i="25"/>
  <c r="E3075" i="25"/>
  <c r="C3075" i="25"/>
  <c r="E3074" i="25"/>
  <c r="C3074" i="25"/>
  <c r="E3073" i="25"/>
  <c r="C3073" i="25"/>
  <c r="E3072" i="25"/>
  <c r="C3072" i="25"/>
  <c r="E3071" i="25"/>
  <c r="C3071" i="25"/>
  <c r="E3070" i="25"/>
  <c r="C3070" i="25"/>
  <c r="E3069" i="25"/>
  <c r="C3069" i="25"/>
  <c r="E3068" i="25"/>
  <c r="C3068" i="25"/>
  <c r="E3067" i="25"/>
  <c r="C3067" i="25"/>
  <c r="E3066" i="25"/>
  <c r="C3066" i="25"/>
  <c r="E3065" i="25"/>
  <c r="C3065" i="25"/>
  <c r="E3064" i="25"/>
  <c r="C3064" i="25"/>
  <c r="E3063" i="25"/>
  <c r="C3063" i="25"/>
  <c r="E3062" i="25"/>
  <c r="C3062" i="25"/>
  <c r="E3061" i="25"/>
  <c r="C3061" i="25"/>
  <c r="E3060" i="25"/>
  <c r="C3060" i="25"/>
  <c r="E3059" i="25"/>
  <c r="C3059" i="25"/>
  <c r="E3058" i="25"/>
  <c r="C3058" i="25"/>
  <c r="E3057" i="25"/>
  <c r="C3057" i="25"/>
  <c r="E3056" i="25"/>
  <c r="C3056" i="25"/>
  <c r="E3055" i="25"/>
  <c r="C3055" i="25"/>
  <c r="E3054" i="25"/>
  <c r="C3054" i="25"/>
  <c r="E3053" i="25"/>
  <c r="C3053" i="25"/>
  <c r="E3052" i="25"/>
  <c r="C3052" i="25"/>
  <c r="E3051" i="25"/>
  <c r="C3051" i="25"/>
  <c r="E3050" i="25"/>
  <c r="C3050" i="25"/>
  <c r="E3049" i="25"/>
  <c r="C3049" i="25"/>
  <c r="E3048" i="25"/>
  <c r="C3048" i="25"/>
  <c r="E3047" i="25"/>
  <c r="C3047" i="25"/>
  <c r="E3046" i="25"/>
  <c r="C3046" i="25"/>
  <c r="E3045" i="25"/>
  <c r="C3045" i="25"/>
  <c r="E3044" i="25"/>
  <c r="C3044" i="25"/>
  <c r="E3043" i="25"/>
  <c r="C3043" i="25"/>
  <c r="E3042" i="25"/>
  <c r="C3042" i="25"/>
  <c r="E3041" i="25"/>
  <c r="C3041" i="25"/>
  <c r="E3040" i="25"/>
  <c r="C3040" i="25"/>
  <c r="E3039" i="25"/>
  <c r="C3039" i="25"/>
  <c r="E3038" i="25"/>
  <c r="C3038" i="25"/>
  <c r="E3037" i="25"/>
  <c r="C3037" i="25"/>
  <c r="E3036" i="25"/>
  <c r="C3036" i="25"/>
  <c r="E3035" i="25"/>
  <c r="C3035" i="25"/>
  <c r="E3034" i="25"/>
  <c r="C3034" i="25"/>
  <c r="E3033" i="25"/>
  <c r="C3033" i="25"/>
  <c r="E3032" i="25"/>
  <c r="C3032" i="25"/>
  <c r="E3031" i="25"/>
  <c r="C3031" i="25"/>
  <c r="E3030" i="25"/>
  <c r="C3030" i="25"/>
  <c r="E3029" i="25"/>
  <c r="C3029" i="25"/>
  <c r="E3028" i="25"/>
  <c r="C3028" i="25"/>
  <c r="E3027" i="25"/>
  <c r="C3027" i="25"/>
  <c r="E3026" i="25"/>
  <c r="C3026" i="25"/>
  <c r="E3025" i="25"/>
  <c r="C3025" i="25"/>
  <c r="E3024" i="25"/>
  <c r="C3024" i="25"/>
  <c r="E3023" i="25"/>
  <c r="C3023" i="25"/>
  <c r="E3022" i="25"/>
  <c r="C3022" i="25"/>
  <c r="E3021" i="25"/>
  <c r="C3021" i="25"/>
  <c r="E3020" i="25"/>
  <c r="C3020" i="25"/>
  <c r="E3019" i="25"/>
  <c r="C3019" i="25"/>
  <c r="E3018" i="25"/>
  <c r="C3018" i="25"/>
  <c r="E3017" i="25"/>
  <c r="C3017" i="25"/>
  <c r="E3016" i="25"/>
  <c r="C3016" i="25"/>
  <c r="E3015" i="25"/>
  <c r="C3015" i="25"/>
  <c r="E3014" i="25"/>
  <c r="C3014" i="25"/>
  <c r="E3013" i="25"/>
  <c r="C3013" i="25"/>
  <c r="E3012" i="25"/>
  <c r="C3012" i="25"/>
  <c r="E3011" i="25"/>
  <c r="C3011" i="25"/>
  <c r="E3010" i="25"/>
  <c r="C3010" i="25"/>
  <c r="E3009" i="25"/>
  <c r="C3009" i="25"/>
  <c r="E3008" i="25"/>
  <c r="C3008" i="25"/>
  <c r="E3007" i="25"/>
  <c r="C3007" i="25"/>
  <c r="E3006" i="25"/>
  <c r="C3006" i="25"/>
  <c r="E3005" i="25"/>
  <c r="C3005" i="25"/>
  <c r="E3004" i="25"/>
  <c r="C3004" i="25"/>
  <c r="E3003" i="25"/>
  <c r="C3003" i="25"/>
  <c r="E3002" i="25"/>
  <c r="C3002" i="25"/>
  <c r="E3001" i="25"/>
  <c r="C3001" i="25"/>
  <c r="E3000" i="25"/>
  <c r="C3000" i="25"/>
  <c r="E2999" i="25"/>
  <c r="C2999" i="25"/>
  <c r="E2998" i="25"/>
  <c r="C2998" i="25"/>
  <c r="E2997" i="25"/>
  <c r="C2997" i="25"/>
  <c r="E2996" i="25"/>
  <c r="C2996" i="25"/>
  <c r="E2995" i="25"/>
  <c r="C2995" i="25"/>
  <c r="E2994" i="25"/>
  <c r="C2994" i="25"/>
  <c r="E2993" i="25"/>
  <c r="C2993" i="25"/>
  <c r="E2992" i="25"/>
  <c r="C2992" i="25"/>
  <c r="E2991" i="25"/>
  <c r="C2991" i="25"/>
  <c r="E2990" i="25"/>
  <c r="C2990" i="25"/>
  <c r="E2989" i="25"/>
  <c r="C2989" i="25"/>
  <c r="E2988" i="25"/>
  <c r="C2988" i="25"/>
  <c r="E2987" i="25"/>
  <c r="C2987" i="25"/>
  <c r="E2986" i="25"/>
  <c r="C2986" i="25"/>
  <c r="E2985" i="25"/>
  <c r="C2985" i="25"/>
  <c r="E2984" i="25"/>
  <c r="C2984" i="25"/>
  <c r="E2983" i="25"/>
  <c r="C2983" i="25"/>
  <c r="E2982" i="25"/>
  <c r="C2982" i="25"/>
  <c r="E2981" i="25"/>
  <c r="C2981" i="25"/>
  <c r="E2980" i="25"/>
  <c r="C2980" i="25"/>
  <c r="E2979" i="25"/>
  <c r="C2979" i="25"/>
  <c r="E2978" i="25"/>
  <c r="C2978" i="25"/>
  <c r="E2977" i="25"/>
  <c r="C2977" i="25"/>
  <c r="E2976" i="25"/>
  <c r="C2976" i="25"/>
  <c r="E2975" i="25"/>
  <c r="C2975" i="25"/>
  <c r="E2974" i="25"/>
  <c r="C2974" i="25"/>
  <c r="E2973" i="25"/>
  <c r="C2973" i="25"/>
  <c r="D2973" i="25" s="1"/>
  <c r="E2972" i="25"/>
  <c r="C2972" i="25"/>
  <c r="E2971" i="25"/>
  <c r="C2971" i="25"/>
  <c r="E2970" i="25"/>
  <c r="C2970" i="25"/>
  <c r="E2969" i="25"/>
  <c r="C2969" i="25"/>
  <c r="E2968" i="25"/>
  <c r="C2968" i="25"/>
  <c r="E2967" i="25"/>
  <c r="C2967" i="25"/>
  <c r="E2966" i="25"/>
  <c r="C2966" i="25"/>
  <c r="E2965" i="25"/>
  <c r="C2965" i="25"/>
  <c r="E2964" i="25"/>
  <c r="C2964" i="25"/>
  <c r="E2963" i="25"/>
  <c r="C2963" i="25"/>
  <c r="E2962" i="25"/>
  <c r="C2962" i="25"/>
  <c r="E2961" i="25"/>
  <c r="C2961" i="25"/>
  <c r="E2960" i="25"/>
  <c r="C2960" i="25"/>
  <c r="E2959" i="25"/>
  <c r="C2959" i="25"/>
  <c r="E2958" i="25"/>
  <c r="C2958" i="25"/>
  <c r="E2957" i="25"/>
  <c r="C2957" i="25"/>
  <c r="E2956" i="25"/>
  <c r="C2956" i="25"/>
  <c r="E2955" i="25"/>
  <c r="C2955" i="25"/>
  <c r="E2954" i="25"/>
  <c r="C2954" i="25"/>
  <c r="E2953" i="25"/>
  <c r="C2953" i="25"/>
  <c r="E2952" i="25"/>
  <c r="C2952" i="25"/>
  <c r="E2951" i="25"/>
  <c r="C2951" i="25"/>
  <c r="E2950" i="25"/>
  <c r="C2950" i="25"/>
  <c r="E2949" i="25"/>
  <c r="C2949" i="25"/>
  <c r="E2948" i="25"/>
  <c r="C2948" i="25"/>
  <c r="E2947" i="25"/>
  <c r="C2947" i="25"/>
  <c r="E2946" i="25"/>
  <c r="C2946" i="25"/>
  <c r="E2945" i="25"/>
  <c r="C2945" i="25"/>
  <c r="E2944" i="25"/>
  <c r="C2944" i="25"/>
  <c r="E2943" i="25"/>
  <c r="C2943" i="25"/>
  <c r="E2942" i="25"/>
  <c r="C2942" i="25"/>
  <c r="E2941" i="25"/>
  <c r="C2941" i="25"/>
  <c r="E2940" i="25"/>
  <c r="C2940" i="25"/>
  <c r="E2939" i="25"/>
  <c r="C2939" i="25"/>
  <c r="E2938" i="25"/>
  <c r="C2938" i="25"/>
  <c r="E2937" i="25"/>
  <c r="C2937" i="25"/>
  <c r="E2936" i="25"/>
  <c r="C2936" i="25"/>
  <c r="E2935" i="25"/>
  <c r="C2935" i="25"/>
  <c r="E2934" i="25"/>
  <c r="C2934" i="25"/>
  <c r="E2933" i="25"/>
  <c r="C2933" i="25"/>
  <c r="E2932" i="25"/>
  <c r="C2932" i="25"/>
  <c r="E2931" i="25"/>
  <c r="C2931" i="25"/>
  <c r="E2930" i="25"/>
  <c r="C2930" i="25"/>
  <c r="E2929" i="25"/>
  <c r="C2929" i="25"/>
  <c r="E2928" i="25"/>
  <c r="C2928" i="25"/>
  <c r="E2927" i="25"/>
  <c r="C2927" i="25"/>
  <c r="E2926" i="25"/>
  <c r="C2926" i="25"/>
  <c r="E2925" i="25"/>
  <c r="C2925" i="25"/>
  <c r="E2924" i="25"/>
  <c r="C2924" i="25"/>
  <c r="E2923" i="25"/>
  <c r="C2923" i="25"/>
  <c r="E2922" i="25"/>
  <c r="C2922" i="25"/>
  <c r="E2921" i="25"/>
  <c r="C2921" i="25"/>
  <c r="E2920" i="25"/>
  <c r="C2920" i="25"/>
  <c r="E2919" i="25"/>
  <c r="C2919" i="25"/>
  <c r="E2918" i="25"/>
  <c r="C2918" i="25"/>
  <c r="E2917" i="25"/>
  <c r="C2917" i="25"/>
  <c r="E2916" i="25"/>
  <c r="C2916" i="25"/>
  <c r="E2915" i="25"/>
  <c r="C2915" i="25"/>
  <c r="E2914" i="25"/>
  <c r="C2914" i="25"/>
  <c r="E2913" i="25"/>
  <c r="C2913" i="25"/>
  <c r="E2912" i="25"/>
  <c r="C2912" i="25"/>
  <c r="E2911" i="25"/>
  <c r="C2911" i="25"/>
  <c r="E2910" i="25"/>
  <c r="C2910" i="25"/>
  <c r="E2909" i="25"/>
  <c r="C2909" i="25"/>
  <c r="E2908" i="25"/>
  <c r="C2908" i="25"/>
  <c r="E2907" i="25"/>
  <c r="C2907" i="25"/>
  <c r="E2906" i="25"/>
  <c r="C2906" i="25"/>
  <c r="E2905" i="25"/>
  <c r="C2905" i="25"/>
  <c r="E2904" i="25"/>
  <c r="C2904" i="25"/>
  <c r="E2903" i="25"/>
  <c r="C2903" i="25"/>
  <c r="E2902" i="25"/>
  <c r="C2902" i="25"/>
  <c r="E2901" i="25"/>
  <c r="C2901" i="25"/>
  <c r="E2900" i="25"/>
  <c r="C2900" i="25"/>
  <c r="E2899" i="25"/>
  <c r="C2899" i="25"/>
  <c r="E2898" i="25"/>
  <c r="C2898" i="25"/>
  <c r="E2897" i="25"/>
  <c r="C2897" i="25"/>
  <c r="E2896" i="25"/>
  <c r="C2896" i="25"/>
  <c r="E2895" i="25"/>
  <c r="C2895" i="25"/>
  <c r="E2894" i="25"/>
  <c r="C2894" i="25"/>
  <c r="E2893" i="25"/>
  <c r="C2893" i="25"/>
  <c r="E2892" i="25"/>
  <c r="C2892" i="25"/>
  <c r="E2891" i="25"/>
  <c r="C2891" i="25"/>
  <c r="E2890" i="25"/>
  <c r="C2890" i="25"/>
  <c r="E2889" i="25"/>
  <c r="C2889" i="25"/>
  <c r="E2888" i="25"/>
  <c r="C2888" i="25"/>
  <c r="E2887" i="25"/>
  <c r="C2887" i="25"/>
  <c r="E2886" i="25"/>
  <c r="C2886" i="25"/>
  <c r="E2885" i="25"/>
  <c r="C2885" i="25"/>
  <c r="E2884" i="25"/>
  <c r="C2884" i="25"/>
  <c r="E2883" i="25"/>
  <c r="C2883" i="25"/>
  <c r="E2882" i="25"/>
  <c r="C2882" i="25"/>
  <c r="E2881" i="25"/>
  <c r="C2881" i="25"/>
  <c r="E2880" i="25"/>
  <c r="C2880" i="25"/>
  <c r="E2879" i="25"/>
  <c r="C2879" i="25"/>
  <c r="E2878" i="25"/>
  <c r="C2878" i="25"/>
  <c r="E2877" i="25"/>
  <c r="C2877" i="25"/>
  <c r="E2876" i="25"/>
  <c r="C2876" i="25"/>
  <c r="E2875" i="25"/>
  <c r="C2875" i="25"/>
  <c r="E2874" i="25"/>
  <c r="C2874" i="25"/>
  <c r="E2873" i="25"/>
  <c r="C2873" i="25"/>
  <c r="E2872" i="25"/>
  <c r="C2872" i="25"/>
  <c r="E2871" i="25"/>
  <c r="C2871" i="25"/>
  <c r="E2870" i="25"/>
  <c r="C2870" i="25"/>
  <c r="E2869" i="25"/>
  <c r="C2869" i="25"/>
  <c r="E2868" i="25"/>
  <c r="C2868" i="25"/>
  <c r="E2867" i="25"/>
  <c r="C2867" i="25"/>
  <c r="E2866" i="25"/>
  <c r="C2866" i="25"/>
  <c r="E2865" i="25"/>
  <c r="C2865" i="25"/>
  <c r="E2864" i="25"/>
  <c r="C2864" i="25"/>
  <c r="E2863" i="25"/>
  <c r="C2863" i="25"/>
  <c r="E2862" i="25"/>
  <c r="C2862" i="25"/>
  <c r="E2861" i="25"/>
  <c r="C2861" i="25"/>
  <c r="E2860" i="25"/>
  <c r="C2860" i="25"/>
  <c r="E2859" i="25"/>
  <c r="C2859" i="25"/>
  <c r="E2858" i="25"/>
  <c r="C2858" i="25"/>
  <c r="E2857" i="25"/>
  <c r="C2857" i="25"/>
  <c r="E2856" i="25"/>
  <c r="C2856" i="25"/>
  <c r="E2855" i="25"/>
  <c r="C2855" i="25"/>
  <c r="E2854" i="25"/>
  <c r="C2854" i="25"/>
  <c r="E2853" i="25"/>
  <c r="C2853" i="25"/>
  <c r="E2852" i="25"/>
  <c r="C2852" i="25"/>
  <c r="E2851" i="25"/>
  <c r="C2851" i="25"/>
  <c r="E2850" i="25"/>
  <c r="C2850" i="25"/>
  <c r="E2849" i="25"/>
  <c r="C2849" i="25"/>
  <c r="E2848" i="25"/>
  <c r="C2848" i="25"/>
  <c r="E2847" i="25"/>
  <c r="C2847" i="25"/>
  <c r="E2846" i="25"/>
  <c r="C2846" i="25"/>
  <c r="E2845" i="25"/>
  <c r="C2845" i="25"/>
  <c r="E2844" i="25"/>
  <c r="C2844" i="25"/>
  <c r="E2843" i="25"/>
  <c r="C2843" i="25"/>
  <c r="E2842" i="25"/>
  <c r="C2842" i="25"/>
  <c r="E2841" i="25"/>
  <c r="C2841" i="25"/>
  <c r="E2840" i="25"/>
  <c r="C2840" i="25"/>
  <c r="E2839" i="25"/>
  <c r="C2839" i="25"/>
  <c r="E2838" i="25"/>
  <c r="C2838" i="25"/>
  <c r="E2837" i="25"/>
  <c r="C2837" i="25"/>
  <c r="E2836" i="25"/>
  <c r="C2836" i="25"/>
  <c r="E2835" i="25"/>
  <c r="C2835" i="25"/>
  <c r="E2834" i="25"/>
  <c r="C2834" i="25"/>
  <c r="E2833" i="25"/>
  <c r="C2833" i="25"/>
  <c r="E2832" i="25"/>
  <c r="C2832" i="25"/>
  <c r="E2831" i="25"/>
  <c r="C2831" i="25"/>
  <c r="E2830" i="25"/>
  <c r="C2830" i="25"/>
  <c r="E2829" i="25"/>
  <c r="C2829" i="25"/>
  <c r="E2828" i="25"/>
  <c r="C2828" i="25"/>
  <c r="E2827" i="25"/>
  <c r="C2827" i="25"/>
  <c r="E2826" i="25"/>
  <c r="C2826" i="25"/>
  <c r="E2825" i="25"/>
  <c r="C2825" i="25"/>
  <c r="E2824" i="25"/>
  <c r="C2824" i="25"/>
  <c r="E2823" i="25"/>
  <c r="C2823" i="25"/>
  <c r="E2822" i="25"/>
  <c r="C2822" i="25"/>
  <c r="E2821" i="25"/>
  <c r="C2821" i="25"/>
  <c r="E2820" i="25"/>
  <c r="C2820" i="25"/>
  <c r="E2819" i="25"/>
  <c r="C2819" i="25"/>
  <c r="E2818" i="25"/>
  <c r="C2818" i="25"/>
  <c r="E2817" i="25"/>
  <c r="C2817" i="25"/>
  <c r="E2816" i="25"/>
  <c r="C2816" i="25"/>
  <c r="E2815" i="25"/>
  <c r="C2815" i="25"/>
  <c r="E2814" i="25"/>
  <c r="C2814" i="25"/>
  <c r="E2813" i="25"/>
  <c r="C2813" i="25"/>
  <c r="E2812" i="25"/>
  <c r="C2812" i="25"/>
  <c r="E2811" i="25"/>
  <c r="C2811" i="25"/>
  <c r="E2810" i="25"/>
  <c r="C2810" i="25"/>
  <c r="E2809" i="25"/>
  <c r="C2809" i="25"/>
  <c r="E2808" i="25"/>
  <c r="C2808" i="25"/>
  <c r="E2807" i="25"/>
  <c r="C2807" i="25"/>
  <c r="E2806" i="25"/>
  <c r="C2806" i="25"/>
  <c r="E2805" i="25"/>
  <c r="C2805" i="25"/>
  <c r="E2804" i="25"/>
  <c r="C2804" i="25"/>
  <c r="E2803" i="25"/>
  <c r="C2803" i="25"/>
  <c r="E2802" i="25"/>
  <c r="C2802" i="25"/>
  <c r="E2801" i="25"/>
  <c r="C2801" i="25"/>
  <c r="E2800" i="25"/>
  <c r="C2800" i="25"/>
  <c r="E2799" i="25"/>
  <c r="C2799" i="25"/>
  <c r="E2798" i="25"/>
  <c r="C2798" i="25"/>
  <c r="E2797" i="25"/>
  <c r="C2797" i="25"/>
  <c r="E2796" i="25"/>
  <c r="C2796" i="25"/>
  <c r="E2795" i="25"/>
  <c r="C2795" i="25"/>
  <c r="E2794" i="25"/>
  <c r="E2793" i="25"/>
  <c r="C2793" i="25"/>
  <c r="E2792" i="25"/>
  <c r="C2792" i="25"/>
  <c r="E2791" i="25"/>
  <c r="C2791" i="25"/>
  <c r="E2790" i="25"/>
  <c r="C2790" i="25"/>
  <c r="E2789" i="25"/>
  <c r="C2789" i="25"/>
  <c r="E2788" i="25"/>
  <c r="C2788" i="25"/>
  <c r="E2787" i="25"/>
  <c r="C2787" i="25"/>
  <c r="E2786" i="25"/>
  <c r="C2786" i="25"/>
  <c r="E2785" i="25"/>
  <c r="C2785" i="25"/>
  <c r="E2784" i="25"/>
  <c r="C2784" i="25"/>
  <c r="E2783" i="25"/>
  <c r="C2783" i="25"/>
  <c r="E2782" i="25"/>
  <c r="C2782" i="25"/>
  <c r="E2781" i="25"/>
  <c r="C2781" i="25"/>
  <c r="E2780" i="25"/>
  <c r="C2780" i="25"/>
  <c r="E2779" i="25"/>
  <c r="C2779" i="25"/>
  <c r="E2778" i="25"/>
  <c r="C2778" i="25"/>
  <c r="E2777" i="25"/>
  <c r="C2777" i="25"/>
  <c r="E2776" i="25"/>
  <c r="C2776" i="25"/>
  <c r="E2775" i="25"/>
  <c r="C2775" i="25"/>
  <c r="E2774" i="25"/>
  <c r="C2774" i="25"/>
  <c r="E2773" i="25"/>
  <c r="C2773" i="25"/>
  <c r="E2772" i="25"/>
  <c r="C2772" i="25"/>
  <c r="E2771" i="25"/>
  <c r="C2771" i="25"/>
  <c r="E2770" i="25"/>
  <c r="C2770" i="25"/>
  <c r="E2769" i="25"/>
  <c r="C2769" i="25"/>
  <c r="E2768" i="25"/>
  <c r="C2768" i="25"/>
  <c r="E2767" i="25"/>
  <c r="C2767" i="25"/>
  <c r="E2766" i="25"/>
  <c r="C2766" i="25"/>
  <c r="E2765" i="25"/>
  <c r="C2765" i="25"/>
  <c r="E2764" i="25"/>
  <c r="C2764" i="25"/>
  <c r="E2763" i="25"/>
  <c r="C2763" i="25"/>
  <c r="E2762" i="25"/>
  <c r="C2762" i="25"/>
  <c r="E2761" i="25"/>
  <c r="C2761" i="25"/>
  <c r="E2760" i="25"/>
  <c r="C2760" i="25"/>
  <c r="E2759" i="25"/>
  <c r="C2759" i="25"/>
  <c r="E2758" i="25"/>
  <c r="C2758" i="25"/>
  <c r="E2757" i="25"/>
  <c r="C2757" i="25"/>
  <c r="E2756" i="25"/>
  <c r="C2756" i="25"/>
  <c r="E2755" i="25"/>
  <c r="C2755" i="25"/>
  <c r="E2754" i="25"/>
  <c r="C2754" i="25"/>
  <c r="E2753" i="25"/>
  <c r="C2753" i="25"/>
  <c r="E2752" i="25"/>
  <c r="C2752" i="25"/>
  <c r="E2751" i="25"/>
  <c r="C2751" i="25"/>
  <c r="E2750" i="25"/>
  <c r="C2750" i="25"/>
  <c r="E2749" i="25"/>
  <c r="C2749" i="25"/>
  <c r="E2748" i="25"/>
  <c r="C2748" i="25"/>
  <c r="E2747" i="25"/>
  <c r="C2747" i="25"/>
  <c r="E2746" i="25"/>
  <c r="C2746" i="25"/>
  <c r="E2745" i="25"/>
  <c r="C2745" i="25"/>
  <c r="E2744" i="25"/>
  <c r="C2744" i="25"/>
  <c r="E2743" i="25"/>
  <c r="C2743" i="25"/>
  <c r="E2742" i="25"/>
  <c r="C2742" i="25"/>
  <c r="E2741" i="25"/>
  <c r="C2741" i="25"/>
  <c r="E2740" i="25"/>
  <c r="C2740" i="25"/>
  <c r="E2739" i="25"/>
  <c r="C2739" i="25"/>
  <c r="E2738" i="25"/>
  <c r="C2738" i="25"/>
  <c r="E2737" i="25"/>
  <c r="C2737" i="25"/>
  <c r="E2736" i="25"/>
  <c r="C2736" i="25"/>
  <c r="E2735" i="25"/>
  <c r="C2735" i="25"/>
  <c r="E2734" i="25"/>
  <c r="C2734" i="25"/>
  <c r="E2733" i="25"/>
  <c r="C2733" i="25"/>
  <c r="E2732" i="25"/>
  <c r="C2732" i="25"/>
  <c r="E2731" i="25"/>
  <c r="C2731" i="25"/>
  <c r="E2730" i="25"/>
  <c r="C2730" i="25"/>
  <c r="E2729" i="25"/>
  <c r="C2729" i="25"/>
  <c r="E2728" i="25"/>
  <c r="C2728" i="25"/>
  <c r="E2727" i="25"/>
  <c r="C2727" i="25"/>
  <c r="E2726" i="25"/>
  <c r="C2726" i="25"/>
  <c r="E2725" i="25"/>
  <c r="C2725" i="25"/>
  <c r="E2724" i="25"/>
  <c r="C2724" i="25"/>
  <c r="E2723" i="25"/>
  <c r="C2723" i="25"/>
  <c r="E2722" i="25"/>
  <c r="C2722" i="25"/>
  <c r="E2721" i="25"/>
  <c r="C2721" i="25"/>
  <c r="E2720" i="25"/>
  <c r="C2720" i="25"/>
  <c r="E2719" i="25"/>
  <c r="C2719" i="25"/>
  <c r="E2718" i="25"/>
  <c r="C2718" i="25"/>
  <c r="E2717" i="25"/>
  <c r="C2717" i="25"/>
  <c r="E2716" i="25"/>
  <c r="C2716" i="25"/>
  <c r="E2715" i="25"/>
  <c r="C2715" i="25"/>
  <c r="E2714" i="25"/>
  <c r="C2714" i="25"/>
  <c r="E2713" i="25"/>
  <c r="C2713" i="25"/>
  <c r="E2712" i="25"/>
  <c r="C2712" i="25"/>
  <c r="E2711" i="25"/>
  <c r="C2711" i="25"/>
  <c r="E2710" i="25"/>
  <c r="C2710" i="25"/>
  <c r="E2709" i="25"/>
  <c r="C2709" i="25"/>
  <c r="E2708" i="25"/>
  <c r="C2708" i="25"/>
  <c r="E2707" i="25"/>
  <c r="C2707" i="25"/>
  <c r="E2706" i="25"/>
  <c r="C2706" i="25"/>
  <c r="E2705" i="25"/>
  <c r="C2705" i="25"/>
  <c r="E2704" i="25"/>
  <c r="C2704" i="25"/>
  <c r="E2703" i="25"/>
  <c r="C2703" i="25"/>
  <c r="E2702" i="25"/>
  <c r="C2702" i="25"/>
  <c r="E2701" i="25"/>
  <c r="C2701" i="25"/>
  <c r="E2700" i="25"/>
  <c r="C2700" i="25"/>
  <c r="E2699" i="25"/>
  <c r="C2699" i="25"/>
  <c r="E2698" i="25"/>
  <c r="C2698" i="25"/>
  <c r="E2697" i="25"/>
  <c r="C2697" i="25"/>
  <c r="E2696" i="25"/>
  <c r="C2696" i="25"/>
  <c r="E2695" i="25"/>
  <c r="C2695" i="25"/>
  <c r="E2694" i="25"/>
  <c r="C2694" i="25"/>
  <c r="E2693" i="25"/>
  <c r="C2693" i="25"/>
  <c r="E2692" i="25"/>
  <c r="C2692" i="25"/>
  <c r="E2691" i="25"/>
  <c r="C2691" i="25"/>
  <c r="E2690" i="25"/>
  <c r="C2690" i="25"/>
  <c r="E2689" i="25"/>
  <c r="C2689" i="25"/>
  <c r="E2688" i="25"/>
  <c r="C2688" i="25"/>
  <c r="E2687" i="25"/>
  <c r="C2687" i="25"/>
  <c r="E2686" i="25"/>
  <c r="C2686" i="25"/>
  <c r="E2685" i="25"/>
  <c r="C2685" i="25"/>
  <c r="E2684" i="25"/>
  <c r="C2684" i="25"/>
  <c r="E2683" i="25"/>
  <c r="C2683" i="25"/>
  <c r="E2682" i="25"/>
  <c r="C2682" i="25"/>
  <c r="E2681" i="25"/>
  <c r="C2681" i="25"/>
  <c r="E2680" i="25"/>
  <c r="C2680" i="25"/>
  <c r="E2679" i="25"/>
  <c r="C2679" i="25"/>
  <c r="E2678" i="25"/>
  <c r="C2678" i="25"/>
  <c r="E2677" i="25"/>
  <c r="C2677" i="25"/>
  <c r="E2676" i="25"/>
  <c r="C2676" i="25"/>
  <c r="E2675" i="25"/>
  <c r="C2675" i="25"/>
  <c r="E2674" i="25"/>
  <c r="C2674" i="25"/>
  <c r="E2673" i="25"/>
  <c r="C2673" i="25"/>
  <c r="E2672" i="25"/>
  <c r="C2672" i="25"/>
  <c r="E2671" i="25"/>
  <c r="C2671" i="25"/>
  <c r="E2670" i="25"/>
  <c r="C2670" i="25"/>
  <c r="E2669" i="25"/>
  <c r="C2669" i="25"/>
  <c r="E2668" i="25"/>
  <c r="C2668" i="25"/>
  <c r="E2667" i="25"/>
  <c r="C2667" i="25"/>
  <c r="E2666" i="25"/>
  <c r="C2666" i="25"/>
  <c r="E2665" i="25"/>
  <c r="C2665" i="25"/>
  <c r="E2664" i="25"/>
  <c r="C2664" i="25"/>
  <c r="E2663" i="25"/>
  <c r="C2663" i="25"/>
  <c r="E2662" i="25"/>
  <c r="C2662" i="25"/>
  <c r="E2661" i="25"/>
  <c r="C2661" i="25"/>
  <c r="E2660" i="25"/>
  <c r="C2660" i="25"/>
  <c r="E2659" i="25"/>
  <c r="C2659" i="25"/>
  <c r="E2658" i="25"/>
  <c r="C2658" i="25"/>
  <c r="E2657" i="25"/>
  <c r="C2657" i="25"/>
  <c r="E2656" i="25"/>
  <c r="C2656" i="25"/>
  <c r="E2655" i="25"/>
  <c r="C2655" i="25"/>
  <c r="E2654" i="25"/>
  <c r="C2654" i="25"/>
  <c r="E2653" i="25"/>
  <c r="C2653" i="25"/>
  <c r="E2652" i="25"/>
  <c r="C2652" i="25"/>
  <c r="E2651" i="25"/>
  <c r="C2651" i="25"/>
  <c r="E2650" i="25"/>
  <c r="C2650" i="25"/>
  <c r="E2649" i="25"/>
  <c r="C2649" i="25"/>
  <c r="E2648" i="25"/>
  <c r="C2648" i="25"/>
  <c r="E2647" i="25"/>
  <c r="C2647" i="25"/>
  <c r="E2646" i="25"/>
  <c r="C2646" i="25"/>
  <c r="E2645" i="25"/>
  <c r="C2645" i="25"/>
  <c r="E2644" i="25"/>
  <c r="C2644" i="25"/>
  <c r="E2643" i="25"/>
  <c r="C2643" i="25"/>
  <c r="E2642" i="25"/>
  <c r="C2642" i="25"/>
  <c r="E2641" i="25"/>
  <c r="C2641" i="25"/>
  <c r="E2640" i="25"/>
  <c r="C2640" i="25"/>
  <c r="E2639" i="25"/>
  <c r="C2639" i="25"/>
  <c r="E2638" i="25"/>
  <c r="C2638" i="25"/>
  <c r="E2637" i="25"/>
  <c r="C2637" i="25"/>
  <c r="E2636" i="25"/>
  <c r="C2636" i="25"/>
  <c r="E2635" i="25"/>
  <c r="C2635" i="25"/>
  <c r="E2634" i="25"/>
  <c r="C2634" i="25"/>
  <c r="E2633" i="25"/>
  <c r="C2633" i="25"/>
  <c r="E2632" i="25"/>
  <c r="C2632" i="25"/>
  <c r="E2631" i="25"/>
  <c r="C2631" i="25"/>
  <c r="E2630" i="25"/>
  <c r="C2630" i="25"/>
  <c r="E2629" i="25"/>
  <c r="C2629" i="25"/>
  <c r="E2628" i="25"/>
  <c r="C2628" i="25"/>
  <c r="E2627" i="25"/>
  <c r="C2627" i="25"/>
  <c r="E2626" i="25"/>
  <c r="C2626" i="25"/>
  <c r="E2625" i="25"/>
  <c r="C2625" i="25"/>
  <c r="E2624" i="25"/>
  <c r="C2624" i="25"/>
  <c r="E2623" i="25"/>
  <c r="C2623" i="25"/>
  <c r="E2622" i="25"/>
  <c r="C2622" i="25"/>
  <c r="E2621" i="25"/>
  <c r="C2621" i="25"/>
  <c r="E2620" i="25"/>
  <c r="C2620" i="25"/>
  <c r="E2619" i="25"/>
  <c r="C2619" i="25"/>
  <c r="E2618" i="25"/>
  <c r="C2618" i="25"/>
  <c r="E2617" i="25"/>
  <c r="C2617" i="25"/>
  <c r="E2616" i="25"/>
  <c r="C2616" i="25"/>
  <c r="E2615" i="25"/>
  <c r="C2615" i="25"/>
  <c r="E2614" i="25"/>
  <c r="C2614" i="25"/>
  <c r="E2613" i="25"/>
  <c r="C2613" i="25"/>
  <c r="E2612" i="25"/>
  <c r="C2612" i="25"/>
  <c r="E2611" i="25"/>
  <c r="C2611" i="25"/>
  <c r="E2610" i="25"/>
  <c r="C2610" i="25"/>
  <c r="E2609" i="25"/>
  <c r="C2609" i="25"/>
  <c r="E2608" i="25"/>
  <c r="C2608" i="25"/>
  <c r="E2607" i="25"/>
  <c r="C2607" i="25"/>
  <c r="E2606" i="25"/>
  <c r="C2606" i="25"/>
  <c r="E2605" i="25"/>
  <c r="C2605" i="25"/>
  <c r="E2604" i="25"/>
  <c r="C2604" i="25"/>
  <c r="E2603" i="25"/>
  <c r="C2603" i="25"/>
  <c r="E2602" i="25"/>
  <c r="C2602" i="25"/>
  <c r="E2601" i="25"/>
  <c r="C2601" i="25"/>
  <c r="E2600" i="25"/>
  <c r="C2600" i="25"/>
  <c r="E2599" i="25"/>
  <c r="C2599" i="25"/>
  <c r="E2598" i="25"/>
  <c r="C2598" i="25"/>
  <c r="E2597" i="25"/>
  <c r="C2597" i="25"/>
  <c r="E2596" i="25"/>
  <c r="C2596" i="25"/>
  <c r="E2595" i="25"/>
  <c r="C2595" i="25"/>
  <c r="E2594" i="25"/>
  <c r="C2594" i="25"/>
  <c r="E2593" i="25"/>
  <c r="C2593" i="25"/>
  <c r="E2592" i="25"/>
  <c r="C2592" i="25"/>
  <c r="E2591" i="25"/>
  <c r="C2591" i="25"/>
  <c r="E2590" i="25"/>
  <c r="C2590" i="25"/>
  <c r="E2589" i="25"/>
  <c r="C2589" i="25"/>
  <c r="E2588" i="25"/>
  <c r="C2588" i="25"/>
  <c r="E2587" i="25"/>
  <c r="C2587" i="25"/>
  <c r="E2586" i="25"/>
  <c r="C2586" i="25"/>
  <c r="E2585" i="25"/>
  <c r="C2585" i="25"/>
  <c r="E2584" i="25"/>
  <c r="C2584" i="25"/>
  <c r="E2583" i="25"/>
  <c r="C2583" i="25"/>
  <c r="E2582" i="25"/>
  <c r="C2582" i="25"/>
  <c r="E2581" i="25"/>
  <c r="C2581" i="25"/>
  <c r="E2580" i="25"/>
  <c r="C2580" i="25"/>
  <c r="E2579" i="25"/>
  <c r="C2579" i="25"/>
  <c r="E2578" i="25"/>
  <c r="C2578" i="25"/>
  <c r="E2577" i="25"/>
  <c r="C2577" i="25"/>
  <c r="E2576" i="25"/>
  <c r="C2576" i="25"/>
  <c r="E2575" i="25"/>
  <c r="C2575" i="25"/>
  <c r="E2574" i="25"/>
  <c r="C2574" i="25"/>
  <c r="E2573" i="25"/>
  <c r="C2573" i="25"/>
  <c r="E2572" i="25"/>
  <c r="C2572" i="25"/>
  <c r="E2571" i="25"/>
  <c r="C2571" i="25"/>
  <c r="E2570" i="25"/>
  <c r="C2570" i="25"/>
  <c r="E2569" i="25"/>
  <c r="C2569" i="25"/>
  <c r="E2568" i="25"/>
  <c r="C2568" i="25"/>
  <c r="E2567" i="25"/>
  <c r="C2567" i="25"/>
  <c r="E2566" i="25"/>
  <c r="C2566" i="25"/>
  <c r="E2565" i="25"/>
  <c r="C2565" i="25"/>
  <c r="E2564" i="25"/>
  <c r="C2564" i="25"/>
  <c r="E2563" i="25"/>
  <c r="C2563" i="25"/>
  <c r="E2562" i="25"/>
  <c r="C2562" i="25"/>
  <c r="E2561" i="25"/>
  <c r="C2561" i="25"/>
  <c r="E2560" i="25"/>
  <c r="C2560" i="25"/>
  <c r="E2559" i="25"/>
  <c r="C2559" i="25"/>
  <c r="E2558" i="25"/>
  <c r="C2558" i="25"/>
  <c r="E2557" i="25"/>
  <c r="C2557" i="25"/>
  <c r="E2556" i="25"/>
  <c r="C2556" i="25"/>
  <c r="E2555" i="25"/>
  <c r="C2555" i="25"/>
  <c r="E2554" i="25"/>
  <c r="C2554" i="25"/>
  <c r="E2553" i="25"/>
  <c r="C2553" i="25"/>
  <c r="E2552" i="25"/>
  <c r="C2552" i="25"/>
  <c r="E2551" i="25"/>
  <c r="C2551" i="25"/>
  <c r="E2550" i="25"/>
  <c r="C2550" i="25"/>
  <c r="E2549" i="25"/>
  <c r="C2549" i="25"/>
  <c r="E2548" i="25"/>
  <c r="C2548" i="25"/>
  <c r="E2547" i="25"/>
  <c r="C2547" i="25"/>
  <c r="E2546" i="25"/>
  <c r="C2546" i="25"/>
  <c r="E2545" i="25"/>
  <c r="C2545" i="25"/>
  <c r="E2544" i="25"/>
  <c r="C2544" i="25"/>
  <c r="E2543" i="25"/>
  <c r="C2543" i="25"/>
  <c r="E2542" i="25"/>
  <c r="C2542" i="25"/>
  <c r="E2541" i="25"/>
  <c r="C2541" i="25"/>
  <c r="E2540" i="25"/>
  <c r="C2540" i="25"/>
  <c r="E2539" i="25"/>
  <c r="C2539" i="25"/>
  <c r="E2538" i="25"/>
  <c r="C2538" i="25"/>
  <c r="E2537" i="25"/>
  <c r="C2537" i="25"/>
  <c r="E2536" i="25"/>
  <c r="C2536" i="25"/>
  <c r="E2535" i="25"/>
  <c r="C2535" i="25"/>
  <c r="E2534" i="25"/>
  <c r="C2534" i="25"/>
  <c r="E2533" i="25"/>
  <c r="C2533" i="25"/>
  <c r="E2532" i="25"/>
  <c r="C2532" i="25"/>
  <c r="E2531" i="25"/>
  <c r="C2531" i="25"/>
  <c r="E2530" i="25"/>
  <c r="C2530" i="25"/>
  <c r="E2529" i="25"/>
  <c r="C2529" i="25"/>
  <c r="E2528" i="25"/>
  <c r="C2528" i="25"/>
  <c r="E2527" i="25"/>
  <c r="C2527" i="25"/>
  <c r="E2526" i="25"/>
  <c r="C2526" i="25"/>
  <c r="E2525" i="25"/>
  <c r="C2525" i="25"/>
  <c r="E2524" i="25"/>
  <c r="C2524" i="25"/>
  <c r="E2523" i="25"/>
  <c r="C2523" i="25"/>
  <c r="E2522" i="25"/>
  <c r="C2522" i="25"/>
  <c r="E2521" i="25"/>
  <c r="C2521" i="25"/>
  <c r="E2520" i="25"/>
  <c r="C2520" i="25"/>
  <c r="E2519" i="25"/>
  <c r="C2519" i="25"/>
  <c r="E2518" i="25"/>
  <c r="C2518" i="25"/>
  <c r="E2517" i="25"/>
  <c r="C2517" i="25"/>
  <c r="E2516" i="25"/>
  <c r="C2516" i="25"/>
  <c r="E2515" i="25"/>
  <c r="C2515" i="25"/>
  <c r="E2514" i="25"/>
  <c r="C2514" i="25"/>
  <c r="E2513" i="25"/>
  <c r="C2513" i="25"/>
  <c r="E2512" i="25"/>
  <c r="C2512" i="25"/>
  <c r="E2511" i="25"/>
  <c r="C2511" i="25"/>
  <c r="E2510" i="25"/>
  <c r="C2510" i="25"/>
  <c r="E2509" i="25"/>
  <c r="C2509" i="25"/>
  <c r="E2508" i="25"/>
  <c r="C2508" i="25"/>
  <c r="E2507" i="25"/>
  <c r="C2507" i="25"/>
  <c r="E2506" i="25"/>
  <c r="C2506" i="25"/>
  <c r="E2505" i="25"/>
  <c r="C2505" i="25"/>
  <c r="E2504" i="25"/>
  <c r="C2504" i="25"/>
  <c r="E2503" i="25"/>
  <c r="C2503" i="25"/>
  <c r="E2502" i="25"/>
  <c r="C2502" i="25"/>
  <c r="E2501" i="25"/>
  <c r="C2501" i="25"/>
  <c r="E2500" i="25"/>
  <c r="C2500" i="25"/>
  <c r="E2499" i="25"/>
  <c r="C2499" i="25"/>
  <c r="E2498" i="25"/>
  <c r="C2498" i="25"/>
  <c r="E2497" i="25"/>
  <c r="C2497" i="25"/>
  <c r="E2496" i="25"/>
  <c r="C2496" i="25"/>
  <c r="E2495" i="25"/>
  <c r="C2495" i="25"/>
  <c r="E2494" i="25"/>
  <c r="C2494" i="25"/>
  <c r="E2493" i="25"/>
  <c r="C2493" i="25"/>
  <c r="E2492" i="25"/>
  <c r="C2492" i="25"/>
  <c r="E2491" i="25"/>
  <c r="C2491" i="25"/>
  <c r="E2490" i="25"/>
  <c r="C2490" i="25"/>
  <c r="E2489" i="25"/>
  <c r="C2489" i="25"/>
  <c r="E2488" i="25"/>
  <c r="C2488" i="25"/>
  <c r="E2487" i="25"/>
  <c r="C2487" i="25"/>
  <c r="E2486" i="25"/>
  <c r="C2486" i="25"/>
  <c r="E2485" i="25"/>
  <c r="C2485" i="25"/>
  <c r="E2484" i="25"/>
  <c r="C2484" i="25"/>
  <c r="E2483" i="25"/>
  <c r="C2483" i="25"/>
  <c r="E2482" i="25"/>
  <c r="C2482" i="25"/>
  <c r="E2481" i="25"/>
  <c r="C2481" i="25"/>
  <c r="E2480" i="25"/>
  <c r="C2480" i="25"/>
  <c r="E2479" i="25"/>
  <c r="C2479" i="25"/>
  <c r="E2478" i="25"/>
  <c r="C2478" i="25"/>
  <c r="E2477" i="25"/>
  <c r="C2477" i="25"/>
  <c r="E2476" i="25"/>
  <c r="C2476" i="25"/>
  <c r="E2475" i="25"/>
  <c r="C2475" i="25"/>
  <c r="E2474" i="25"/>
  <c r="C2474" i="25"/>
  <c r="E2473" i="25"/>
  <c r="C2473" i="25"/>
  <c r="E2472" i="25"/>
  <c r="C2472" i="25"/>
  <c r="E2471" i="25"/>
  <c r="C2471" i="25"/>
  <c r="E2470" i="25"/>
  <c r="C2470" i="25"/>
  <c r="E2469" i="25"/>
  <c r="C2469" i="25"/>
  <c r="E2468" i="25"/>
  <c r="C2468" i="25"/>
  <c r="E2467" i="25"/>
  <c r="C2467" i="25"/>
  <c r="E2466" i="25"/>
  <c r="C2466" i="25"/>
  <c r="E2465" i="25"/>
  <c r="C2465" i="25"/>
  <c r="E2464" i="25"/>
  <c r="C2464" i="25"/>
  <c r="E2463" i="25"/>
  <c r="C2463" i="25"/>
  <c r="E2462" i="25"/>
  <c r="C2462" i="25"/>
  <c r="E2461" i="25"/>
  <c r="C2461" i="25"/>
  <c r="E2460" i="25"/>
  <c r="C2460" i="25"/>
  <c r="E2459" i="25"/>
  <c r="C2459" i="25"/>
  <c r="E2458" i="25"/>
  <c r="C2458" i="25"/>
  <c r="E2457" i="25"/>
  <c r="C2457" i="25"/>
  <c r="E2456" i="25"/>
  <c r="C2456" i="25"/>
  <c r="E2455" i="25"/>
  <c r="C2455" i="25"/>
  <c r="E2454" i="25"/>
  <c r="C2454" i="25"/>
  <c r="E2453" i="25"/>
  <c r="C2453" i="25"/>
  <c r="E2452" i="25"/>
  <c r="C2452" i="25"/>
  <c r="E2451" i="25"/>
  <c r="C2451" i="25"/>
  <c r="E2450" i="25"/>
  <c r="C2450" i="25"/>
  <c r="E2449" i="25"/>
  <c r="C2449" i="25"/>
  <c r="E2448" i="25"/>
  <c r="C2448" i="25"/>
  <c r="E2447" i="25"/>
  <c r="C2447" i="25"/>
  <c r="E2446" i="25"/>
  <c r="C2446" i="25"/>
  <c r="E2445" i="25"/>
  <c r="C2445" i="25"/>
  <c r="E2444" i="25"/>
  <c r="C2444" i="25"/>
  <c r="E2443" i="25"/>
  <c r="C2443" i="25"/>
  <c r="E2442" i="25"/>
  <c r="C2442" i="25"/>
  <c r="E2441" i="25"/>
  <c r="C2441" i="25"/>
  <c r="E2440" i="25"/>
  <c r="C2440" i="25"/>
  <c r="E2439" i="25"/>
  <c r="C2439" i="25"/>
  <c r="E2438" i="25"/>
  <c r="C2438" i="25"/>
  <c r="E2437" i="25"/>
  <c r="C2437" i="25"/>
  <c r="E2436" i="25"/>
  <c r="C2436" i="25"/>
  <c r="E2435" i="25"/>
  <c r="C2435" i="25"/>
  <c r="E2434" i="25"/>
  <c r="C2434" i="25"/>
  <c r="E2433" i="25"/>
  <c r="C2433" i="25"/>
  <c r="E2432" i="25"/>
  <c r="C2432" i="25"/>
  <c r="E2431" i="25"/>
  <c r="C2431" i="25"/>
  <c r="E2430" i="25"/>
  <c r="C2430" i="25"/>
  <c r="E2429" i="25"/>
  <c r="C2429" i="25"/>
  <c r="E2428" i="25"/>
  <c r="C2428" i="25"/>
  <c r="E2427" i="25"/>
  <c r="C2427" i="25"/>
  <c r="E2426" i="25"/>
  <c r="C2426" i="25"/>
  <c r="E2425" i="25"/>
  <c r="C2425" i="25"/>
  <c r="E2424" i="25"/>
  <c r="C2424" i="25"/>
  <c r="E2423" i="25"/>
  <c r="C2423" i="25"/>
  <c r="E2422" i="25"/>
  <c r="C2422" i="25"/>
  <c r="E2421" i="25"/>
  <c r="C2421" i="25"/>
  <c r="E2420" i="25"/>
  <c r="C2420" i="25"/>
  <c r="E2419" i="25"/>
  <c r="C2419" i="25"/>
  <c r="E2418" i="25"/>
  <c r="C2418" i="25"/>
  <c r="E2417" i="25"/>
  <c r="C2417" i="25"/>
  <c r="E2416" i="25"/>
  <c r="C2416" i="25"/>
  <c r="E2415" i="25"/>
  <c r="C2415" i="25"/>
  <c r="E2414" i="25"/>
  <c r="C2414" i="25"/>
  <c r="E2413" i="25"/>
  <c r="C2413" i="25"/>
  <c r="E2412" i="25"/>
  <c r="C2412" i="25"/>
  <c r="E2411" i="25"/>
  <c r="C2411" i="25"/>
  <c r="E2410" i="25"/>
  <c r="C2410" i="25"/>
  <c r="E2409" i="25"/>
  <c r="C2409" i="25"/>
  <c r="E2408" i="25"/>
  <c r="C2408" i="25"/>
  <c r="E2407" i="25"/>
  <c r="C2407" i="25"/>
  <c r="E2406" i="25"/>
  <c r="C2406" i="25"/>
  <c r="E2405" i="25"/>
  <c r="C2405" i="25"/>
  <c r="E2404" i="25"/>
  <c r="C2404" i="25"/>
  <c r="E2403" i="25"/>
  <c r="C2403" i="25"/>
  <c r="E2402" i="25"/>
  <c r="C2402" i="25"/>
  <c r="E2401" i="25"/>
  <c r="C2401" i="25"/>
  <c r="E2400" i="25"/>
  <c r="C2400" i="25"/>
  <c r="E2399" i="25"/>
  <c r="C2399" i="25"/>
  <c r="E2398" i="25"/>
  <c r="C2398" i="25"/>
  <c r="E2397" i="25"/>
  <c r="C2397" i="25"/>
  <c r="E2396" i="25"/>
  <c r="C2396" i="25"/>
  <c r="E2395" i="25"/>
  <c r="C2395" i="25"/>
  <c r="E2394" i="25"/>
  <c r="C2394" i="25"/>
  <c r="E2393" i="25"/>
  <c r="C2393" i="25"/>
  <c r="E2392" i="25"/>
  <c r="C2392" i="25"/>
  <c r="E2391" i="25"/>
  <c r="C2391" i="25"/>
  <c r="E2390" i="25"/>
  <c r="C2390" i="25"/>
  <c r="E2389" i="25"/>
  <c r="C2389" i="25"/>
  <c r="E2388" i="25"/>
  <c r="C2388" i="25"/>
  <c r="E2387" i="25"/>
  <c r="C2387" i="25"/>
  <c r="E2386" i="25"/>
  <c r="C2386" i="25"/>
  <c r="E2385" i="25"/>
  <c r="C2385" i="25"/>
  <c r="E2384" i="25"/>
  <c r="C2384" i="25"/>
  <c r="E2383" i="25"/>
  <c r="C2383" i="25"/>
  <c r="E2382" i="25"/>
  <c r="C2382" i="25"/>
  <c r="E2381" i="25"/>
  <c r="C2381" i="25"/>
  <c r="E2380" i="25"/>
  <c r="C2380" i="25"/>
  <c r="E2379" i="25"/>
  <c r="C2379" i="25"/>
  <c r="E2378" i="25"/>
  <c r="C2378" i="25"/>
  <c r="E2377" i="25"/>
  <c r="C2377" i="25"/>
  <c r="E2376" i="25"/>
  <c r="C2376" i="25"/>
  <c r="E2375" i="25"/>
  <c r="C2375" i="25"/>
  <c r="E2374" i="25"/>
  <c r="C2374" i="25"/>
  <c r="E2373" i="25"/>
  <c r="C2373" i="25"/>
  <c r="E2372" i="25"/>
  <c r="C2372" i="25"/>
  <c r="E2371" i="25"/>
  <c r="C2371" i="25"/>
  <c r="E2370" i="25"/>
  <c r="C2370" i="25"/>
  <c r="E2369" i="25"/>
  <c r="C2369" i="25"/>
  <c r="E2368" i="25"/>
  <c r="C2368" i="25"/>
  <c r="E2367" i="25"/>
  <c r="C2367" i="25"/>
  <c r="E2366" i="25"/>
  <c r="C2366" i="25"/>
  <c r="E2365" i="25"/>
  <c r="C2365" i="25"/>
  <c r="E2364" i="25"/>
  <c r="C2364" i="25"/>
  <c r="E2363" i="25"/>
  <c r="C2363" i="25"/>
  <c r="E2362" i="25"/>
  <c r="C2362" i="25"/>
  <c r="E2361" i="25"/>
  <c r="C2361" i="25"/>
  <c r="E2360" i="25"/>
  <c r="C2360" i="25"/>
  <c r="E2359" i="25"/>
  <c r="C2359" i="25"/>
  <c r="E2358" i="25"/>
  <c r="C2358" i="25"/>
  <c r="E2357" i="25"/>
  <c r="C2357" i="25"/>
  <c r="E2356" i="25"/>
  <c r="C2356" i="25"/>
  <c r="E2355" i="25"/>
  <c r="C2355" i="25"/>
  <c r="E2354" i="25"/>
  <c r="C2354" i="25"/>
  <c r="E2353" i="25"/>
  <c r="C2353" i="25"/>
  <c r="E2352" i="25"/>
  <c r="C2352" i="25"/>
  <c r="E2351" i="25"/>
  <c r="C2351" i="25"/>
  <c r="E2350" i="25"/>
  <c r="C2350" i="25"/>
  <c r="E2349" i="25"/>
  <c r="C2349" i="25"/>
  <c r="E2348" i="25"/>
  <c r="C2348" i="25"/>
  <c r="E2347" i="25"/>
  <c r="C2347" i="25"/>
  <c r="E2346" i="25"/>
  <c r="C2346" i="25"/>
  <c r="E2345" i="25"/>
  <c r="C2345" i="25"/>
  <c r="E2344" i="25"/>
  <c r="C2344" i="25"/>
  <c r="E2343" i="25"/>
  <c r="C2343" i="25"/>
  <c r="E2342" i="25"/>
  <c r="C2342" i="25"/>
  <c r="E2341" i="25"/>
  <c r="C2341" i="25"/>
  <c r="E2340" i="25"/>
  <c r="C2340" i="25"/>
  <c r="E2339" i="25"/>
  <c r="C2339" i="25"/>
  <c r="E2338" i="25"/>
  <c r="C2338" i="25"/>
  <c r="E2337" i="25"/>
  <c r="C2337" i="25"/>
  <c r="E2336" i="25"/>
  <c r="C2336" i="25"/>
  <c r="E2335" i="25"/>
  <c r="C2335" i="25"/>
  <c r="E2334" i="25"/>
  <c r="C2334" i="25"/>
  <c r="E2333" i="25"/>
  <c r="C2333" i="25"/>
  <c r="E2332" i="25"/>
  <c r="C2332" i="25"/>
  <c r="E2331" i="25"/>
  <c r="C2331" i="25"/>
  <c r="E2330" i="25"/>
  <c r="C2330" i="25"/>
  <c r="E2329" i="25"/>
  <c r="C2329" i="25"/>
  <c r="E2328" i="25"/>
  <c r="C2328" i="25"/>
  <c r="E2327" i="25"/>
  <c r="C2327" i="25"/>
  <c r="E2326" i="25"/>
  <c r="C2326" i="25"/>
  <c r="E2325" i="25"/>
  <c r="C2325" i="25"/>
  <c r="E2324" i="25"/>
  <c r="C2324" i="25"/>
  <c r="E2323" i="25"/>
  <c r="C2323" i="25"/>
  <c r="E2322" i="25"/>
  <c r="C2322" i="25"/>
  <c r="E2321" i="25"/>
  <c r="C2321" i="25"/>
  <c r="E2320" i="25"/>
  <c r="C2320" i="25"/>
  <c r="E2319" i="25"/>
  <c r="C2319" i="25"/>
  <c r="E2318" i="25"/>
  <c r="C2318" i="25"/>
  <c r="E2317" i="25"/>
  <c r="C2317" i="25"/>
  <c r="E2316" i="25"/>
  <c r="C2316" i="25"/>
  <c r="E2315" i="25"/>
  <c r="C2315" i="25"/>
  <c r="E2314" i="25"/>
  <c r="C2314" i="25"/>
  <c r="E2313" i="25"/>
  <c r="C2313" i="25"/>
  <c r="E2312" i="25"/>
  <c r="C2312" i="25"/>
  <c r="E2311" i="25"/>
  <c r="C2311" i="25"/>
  <c r="E2310" i="25"/>
  <c r="C2310" i="25"/>
  <c r="E2309" i="25"/>
  <c r="C2309" i="25"/>
  <c r="E2308" i="25"/>
  <c r="C2308" i="25"/>
  <c r="E2307" i="25"/>
  <c r="C2307" i="25"/>
  <c r="E2306" i="25"/>
  <c r="C2306" i="25"/>
  <c r="E2305" i="25"/>
  <c r="C2305" i="25"/>
  <c r="E2304" i="25"/>
  <c r="C2304" i="25"/>
  <c r="E2303" i="25"/>
  <c r="C2303" i="25"/>
  <c r="E2302" i="25"/>
  <c r="C2302" i="25"/>
  <c r="E2301" i="25"/>
  <c r="C2301" i="25"/>
  <c r="E2300" i="25"/>
  <c r="C2300" i="25"/>
  <c r="E2299" i="25"/>
  <c r="C2299" i="25"/>
  <c r="E2298" i="25"/>
  <c r="C2298" i="25"/>
  <c r="E2297" i="25"/>
  <c r="C2297" i="25"/>
  <c r="E2296" i="25"/>
  <c r="C2296" i="25"/>
  <c r="E2295" i="25"/>
  <c r="C2295" i="25"/>
  <c r="E2294" i="25"/>
  <c r="C2294" i="25"/>
  <c r="E2293" i="25"/>
  <c r="C2293" i="25"/>
  <c r="E2292" i="25"/>
  <c r="C2292" i="25"/>
  <c r="E2291" i="25"/>
  <c r="C2291" i="25"/>
  <c r="E2290" i="25"/>
  <c r="C2290" i="25"/>
  <c r="E2289" i="25"/>
  <c r="C2289" i="25"/>
  <c r="E2288" i="25"/>
  <c r="C2288" i="25"/>
  <c r="E2287" i="25"/>
  <c r="C2287" i="25"/>
  <c r="E2286" i="25"/>
  <c r="C2286" i="25"/>
  <c r="E2285" i="25"/>
  <c r="C2285" i="25"/>
  <c r="E2284" i="25"/>
  <c r="C2284" i="25"/>
  <c r="E2283" i="25"/>
  <c r="C2283" i="25"/>
  <c r="E2282" i="25"/>
  <c r="C2282" i="25"/>
  <c r="E2281" i="25"/>
  <c r="C2281" i="25"/>
  <c r="E2280" i="25"/>
  <c r="C2280" i="25"/>
  <c r="E2279" i="25"/>
  <c r="C2279" i="25"/>
  <c r="E2278" i="25"/>
  <c r="C2278" i="25"/>
  <c r="E2277" i="25"/>
  <c r="C2277" i="25"/>
  <c r="E2276" i="25"/>
  <c r="C2276" i="25"/>
  <c r="E2275" i="25"/>
  <c r="C2275" i="25"/>
  <c r="E2274" i="25"/>
  <c r="C2274" i="25"/>
  <c r="E2273" i="25"/>
  <c r="C2273" i="25"/>
  <c r="E2272" i="25"/>
  <c r="C2272" i="25"/>
  <c r="E2271" i="25"/>
  <c r="C2271" i="25"/>
  <c r="E2270" i="25"/>
  <c r="C2270" i="25"/>
  <c r="E2269" i="25"/>
  <c r="C2269" i="25"/>
  <c r="E2268" i="25"/>
  <c r="C2268" i="25"/>
  <c r="E2267" i="25"/>
  <c r="C2267" i="25"/>
  <c r="E2266" i="25"/>
  <c r="C2266" i="25"/>
  <c r="E2265" i="25"/>
  <c r="C2265" i="25"/>
  <c r="E2264" i="25"/>
  <c r="C2264" i="25"/>
  <c r="E2263" i="25"/>
  <c r="C2263" i="25"/>
  <c r="E2262" i="25"/>
  <c r="C2262" i="25"/>
  <c r="E2261" i="25"/>
  <c r="C2261" i="25"/>
  <c r="E2260" i="25"/>
  <c r="C2260" i="25"/>
  <c r="E2259" i="25"/>
  <c r="C2259" i="25"/>
  <c r="E2258" i="25"/>
  <c r="C2258" i="25"/>
  <c r="E2257" i="25"/>
  <c r="C2257" i="25"/>
  <c r="E2256" i="25"/>
  <c r="C2256" i="25"/>
  <c r="E2255" i="25"/>
  <c r="C2255" i="25"/>
  <c r="E2254" i="25"/>
  <c r="C2254" i="25"/>
  <c r="E2253" i="25"/>
  <c r="C2253" i="25"/>
  <c r="E2252" i="25"/>
  <c r="C2252" i="25"/>
  <c r="E2251" i="25"/>
  <c r="C2251" i="25"/>
  <c r="E2250" i="25"/>
  <c r="C2250" i="25"/>
  <c r="E2249" i="25"/>
  <c r="C2249" i="25"/>
  <c r="E2248" i="25"/>
  <c r="C2248" i="25"/>
  <c r="E2247" i="25"/>
  <c r="C2247" i="25"/>
  <c r="E2246" i="25"/>
  <c r="C2246" i="25"/>
  <c r="E2245" i="25"/>
  <c r="C2245" i="25"/>
  <c r="E2244" i="25"/>
  <c r="C2244" i="25"/>
  <c r="E2243" i="25"/>
  <c r="C2243" i="25"/>
  <c r="E2242" i="25"/>
  <c r="C2242" i="25"/>
  <c r="E2241" i="25"/>
  <c r="C2241" i="25"/>
  <c r="E2240" i="25"/>
  <c r="C2240" i="25"/>
  <c r="E2239" i="25"/>
  <c r="C2239" i="25"/>
  <c r="E2238" i="25"/>
  <c r="C2238" i="25"/>
  <c r="E2237" i="25"/>
  <c r="C2237" i="25"/>
  <c r="E2236" i="25"/>
  <c r="C2236" i="25"/>
  <c r="E2235" i="25"/>
  <c r="C2235" i="25"/>
  <c r="E2234" i="25"/>
  <c r="C2234" i="25"/>
  <c r="E2233" i="25"/>
  <c r="C2233" i="25"/>
  <c r="E2232" i="25"/>
  <c r="C2232" i="25"/>
  <c r="E2231" i="25"/>
  <c r="C2231" i="25"/>
  <c r="E2230" i="25"/>
  <c r="C2230" i="25"/>
  <c r="E2229" i="25"/>
  <c r="C2229" i="25"/>
  <c r="E2228" i="25"/>
  <c r="C2228" i="25"/>
  <c r="E2227" i="25"/>
  <c r="C2227" i="25"/>
  <c r="E2226" i="25"/>
  <c r="C2226" i="25"/>
  <c r="E2225" i="25"/>
  <c r="C2225" i="25"/>
  <c r="E2224" i="25"/>
  <c r="C2224" i="25"/>
  <c r="E2223" i="25"/>
  <c r="C2223" i="25"/>
  <c r="E2222" i="25"/>
  <c r="C2222" i="25"/>
  <c r="E2221" i="25"/>
  <c r="C2221" i="25"/>
  <c r="E2220" i="25"/>
  <c r="C2220" i="25"/>
  <c r="E2219" i="25"/>
  <c r="C2219" i="25"/>
  <c r="E2218" i="25"/>
  <c r="C2218" i="25"/>
  <c r="E2217" i="25"/>
  <c r="C2217" i="25"/>
  <c r="E2216" i="25"/>
  <c r="C2216" i="25"/>
  <c r="E2215" i="25"/>
  <c r="C2215" i="25"/>
  <c r="E2214" i="25"/>
  <c r="C2214" i="25"/>
  <c r="E2213" i="25"/>
  <c r="C2213" i="25"/>
  <c r="E2212" i="25"/>
  <c r="C2212" i="25"/>
  <c r="E2211" i="25"/>
  <c r="C2211" i="25"/>
  <c r="E2210" i="25"/>
  <c r="C2210" i="25"/>
  <c r="E2209" i="25"/>
  <c r="C2209" i="25"/>
  <c r="E2208" i="25"/>
  <c r="C2208" i="25"/>
  <c r="E2207" i="25"/>
  <c r="C2207" i="25"/>
  <c r="E2206" i="25"/>
  <c r="C2206" i="25"/>
  <c r="E2205" i="25"/>
  <c r="C2205" i="25"/>
  <c r="E2204" i="25"/>
  <c r="C2204" i="25"/>
  <c r="E2203" i="25"/>
  <c r="C2203" i="25"/>
  <c r="E2202" i="25"/>
  <c r="C2202" i="25"/>
  <c r="E2201" i="25"/>
  <c r="C2201" i="25"/>
  <c r="E2200" i="25"/>
  <c r="C2200" i="25"/>
  <c r="E2199" i="25"/>
  <c r="C2199" i="25"/>
  <c r="E2198" i="25"/>
  <c r="C2198" i="25"/>
  <c r="E2197" i="25"/>
  <c r="C2197" i="25"/>
  <c r="E2196" i="25"/>
  <c r="C2196" i="25"/>
  <c r="E2195" i="25"/>
  <c r="C2195" i="25"/>
  <c r="E2194" i="25"/>
  <c r="C2194" i="25"/>
  <c r="E2193" i="25"/>
  <c r="C2193" i="25"/>
  <c r="E2192" i="25"/>
  <c r="C2192" i="25"/>
  <c r="E2191" i="25"/>
  <c r="C2191" i="25"/>
  <c r="E2190" i="25"/>
  <c r="C2190" i="25"/>
  <c r="E2189" i="25"/>
  <c r="C2189" i="25"/>
  <c r="E2188" i="25"/>
  <c r="C2188" i="25"/>
  <c r="E2187" i="25"/>
  <c r="C2187" i="25"/>
  <c r="E2186" i="25"/>
  <c r="C2186" i="25"/>
  <c r="E2185" i="25"/>
  <c r="C2185" i="25"/>
  <c r="E2184" i="25"/>
  <c r="C2184" i="25"/>
  <c r="E2183" i="25"/>
  <c r="C2183" i="25"/>
  <c r="E2182" i="25"/>
  <c r="C2182" i="25"/>
  <c r="E2181" i="25"/>
  <c r="C2181" i="25"/>
  <c r="E2180" i="25"/>
  <c r="C2180" i="25"/>
  <c r="E2179" i="25"/>
  <c r="C2179" i="25"/>
  <c r="E2178" i="25"/>
  <c r="C2178" i="25"/>
  <c r="E2177" i="25"/>
  <c r="C2177" i="25"/>
  <c r="E2176" i="25"/>
  <c r="C2176" i="25"/>
  <c r="E2175" i="25"/>
  <c r="C2175" i="25"/>
  <c r="E2174" i="25"/>
  <c r="C2174" i="25"/>
  <c r="E2173" i="25"/>
  <c r="C2173" i="25"/>
  <c r="E2172" i="25"/>
  <c r="C2172" i="25"/>
  <c r="E2171" i="25"/>
  <c r="C2171" i="25"/>
  <c r="E2170" i="25"/>
  <c r="C2170" i="25"/>
  <c r="E2169" i="25"/>
  <c r="C2169" i="25"/>
  <c r="E2168" i="25"/>
  <c r="C2168" i="25"/>
  <c r="E2167" i="25"/>
  <c r="C2167" i="25"/>
  <c r="E2166" i="25"/>
  <c r="C2166" i="25"/>
  <c r="E2165" i="25"/>
  <c r="C2165" i="25"/>
  <c r="E2164" i="25"/>
  <c r="C2164" i="25"/>
  <c r="E2163" i="25"/>
  <c r="C2163" i="25"/>
  <c r="E2162" i="25"/>
  <c r="C2162" i="25"/>
  <c r="E2161" i="25"/>
  <c r="C2161" i="25"/>
  <c r="E2160" i="25"/>
  <c r="C2160" i="25"/>
  <c r="E2159" i="25"/>
  <c r="C2159" i="25"/>
  <c r="E2158" i="25"/>
  <c r="C2158" i="25"/>
  <c r="E2157" i="25"/>
  <c r="C2157" i="25"/>
  <c r="E2156" i="25"/>
  <c r="C2156" i="25"/>
  <c r="E2155" i="25"/>
  <c r="C2155" i="25"/>
  <c r="E2154" i="25"/>
  <c r="C2154" i="25"/>
  <c r="E2153" i="25"/>
  <c r="C2153" i="25"/>
  <c r="E2152" i="25"/>
  <c r="C2152" i="25"/>
  <c r="E2151" i="25"/>
  <c r="C2151" i="25"/>
  <c r="E2150" i="25"/>
  <c r="C2150" i="25"/>
  <c r="E2149" i="25"/>
  <c r="C2149" i="25"/>
  <c r="E2148" i="25"/>
  <c r="C2148" i="25"/>
  <c r="E2147" i="25"/>
  <c r="C2147" i="25"/>
  <c r="E2146" i="25"/>
  <c r="C2146" i="25"/>
  <c r="E2145" i="25"/>
  <c r="C2145" i="25"/>
  <c r="E2144" i="25"/>
  <c r="C2144" i="25"/>
  <c r="E2143" i="25"/>
  <c r="C2143" i="25"/>
  <c r="E2142" i="25"/>
  <c r="C2142" i="25"/>
  <c r="E2141" i="25"/>
  <c r="C2141" i="25"/>
  <c r="E2140" i="25"/>
  <c r="C2140" i="25"/>
  <c r="E2139" i="25"/>
  <c r="C2139" i="25"/>
  <c r="E2138" i="25"/>
  <c r="C2138" i="25"/>
  <c r="E2137" i="25"/>
  <c r="C2137" i="25"/>
  <c r="E2136" i="25"/>
  <c r="C2136" i="25"/>
  <c r="E2135" i="25"/>
  <c r="C2135" i="25"/>
  <c r="E2134" i="25"/>
  <c r="C2134" i="25"/>
  <c r="E2133" i="25"/>
  <c r="C2133" i="25"/>
  <c r="E2132" i="25"/>
  <c r="C2132" i="25"/>
  <c r="E2131" i="25"/>
  <c r="C2131" i="25"/>
  <c r="E2130" i="25"/>
  <c r="C2130" i="25"/>
  <c r="E2129" i="25"/>
  <c r="C2129" i="25"/>
  <c r="E2128" i="25"/>
  <c r="C2128" i="25"/>
  <c r="E2127" i="25"/>
  <c r="C2127" i="25"/>
  <c r="E2126" i="25"/>
  <c r="C2126" i="25"/>
  <c r="E2125" i="25"/>
  <c r="C2125" i="25"/>
  <c r="E2124" i="25"/>
  <c r="C2124" i="25"/>
  <c r="E2123" i="25"/>
  <c r="C2123" i="25"/>
  <c r="E2122" i="25"/>
  <c r="C2122" i="25"/>
  <c r="E2121" i="25"/>
  <c r="C2121" i="25"/>
  <c r="E2120" i="25"/>
  <c r="C2120" i="25"/>
  <c r="E2119" i="25"/>
  <c r="C2119" i="25"/>
  <c r="E2118" i="25"/>
  <c r="C2118" i="25"/>
  <c r="E2117" i="25"/>
  <c r="C2117" i="25"/>
  <c r="E2116" i="25"/>
  <c r="C2116" i="25"/>
  <c r="E2115" i="25"/>
  <c r="C2115" i="25"/>
  <c r="E2114" i="25"/>
  <c r="C2114" i="25"/>
  <c r="E2113" i="25"/>
  <c r="C2113" i="25"/>
  <c r="E2112" i="25"/>
  <c r="C2112" i="25"/>
  <c r="E2111" i="25"/>
  <c r="C2111" i="25"/>
  <c r="E2110" i="25"/>
  <c r="C2110" i="25"/>
  <c r="E2109" i="25"/>
  <c r="C2109" i="25"/>
  <c r="E2108" i="25"/>
  <c r="C2108" i="25"/>
  <c r="E2107" i="25"/>
  <c r="C2107" i="25"/>
  <c r="E2106" i="25"/>
  <c r="C2106" i="25"/>
  <c r="E2105" i="25"/>
  <c r="C2105" i="25"/>
  <c r="E2104" i="25"/>
  <c r="C2104" i="25"/>
  <c r="E2103" i="25"/>
  <c r="C2103" i="25"/>
  <c r="E2102" i="25"/>
  <c r="C2102" i="25"/>
  <c r="E2101" i="25"/>
  <c r="C2101" i="25"/>
  <c r="D2101" i="25" s="1"/>
  <c r="E2100" i="25"/>
  <c r="C2100" i="25"/>
  <c r="E2099" i="25"/>
  <c r="C2099" i="25"/>
  <c r="E2098" i="25"/>
  <c r="C2098" i="25"/>
  <c r="E2097" i="25"/>
  <c r="C2097" i="25"/>
  <c r="E2096" i="25"/>
  <c r="C2096" i="25"/>
  <c r="E2095" i="25"/>
  <c r="C2095" i="25"/>
  <c r="E2094" i="25"/>
  <c r="C2094" i="25"/>
  <c r="E2093" i="25"/>
  <c r="C2093" i="25"/>
  <c r="E2092" i="25"/>
  <c r="C2092" i="25"/>
  <c r="E2091" i="25"/>
  <c r="C2091" i="25"/>
  <c r="E2090" i="25"/>
  <c r="C2090" i="25"/>
  <c r="E2089" i="25"/>
  <c r="C2089" i="25"/>
  <c r="E2088" i="25"/>
  <c r="C2088" i="25"/>
  <c r="E2087" i="25"/>
  <c r="C2087" i="25"/>
  <c r="E2086" i="25"/>
  <c r="C2086" i="25"/>
  <c r="E2085" i="25"/>
  <c r="C2085" i="25"/>
  <c r="E2084" i="25"/>
  <c r="C2084" i="25"/>
  <c r="E2083" i="25"/>
  <c r="C2083" i="25"/>
  <c r="E2082" i="25"/>
  <c r="C2082" i="25"/>
  <c r="E2081" i="25"/>
  <c r="C2081" i="25"/>
  <c r="E2080" i="25"/>
  <c r="C2080" i="25"/>
  <c r="E2079" i="25"/>
  <c r="C2079" i="25"/>
  <c r="E2078" i="25"/>
  <c r="C2078" i="25"/>
  <c r="E2077" i="25"/>
  <c r="C2077" i="25"/>
  <c r="E2076" i="25"/>
  <c r="C2076" i="25"/>
  <c r="E2075" i="25"/>
  <c r="C2075" i="25"/>
  <c r="E2074" i="25"/>
  <c r="C2074" i="25"/>
  <c r="E2073" i="25"/>
  <c r="C2073" i="25"/>
  <c r="E2072" i="25"/>
  <c r="C2072" i="25"/>
  <c r="E2071" i="25"/>
  <c r="C2071" i="25"/>
  <c r="E2070" i="25"/>
  <c r="C2070" i="25"/>
  <c r="E2069" i="25"/>
  <c r="C2069" i="25"/>
  <c r="E2068" i="25"/>
  <c r="C2068" i="25"/>
  <c r="E2067" i="25"/>
  <c r="C2067" i="25"/>
  <c r="E2066" i="25"/>
  <c r="C2066" i="25"/>
  <c r="E2065" i="25"/>
  <c r="C2065" i="25"/>
  <c r="E2064" i="25"/>
  <c r="C2064" i="25"/>
  <c r="E2063" i="25"/>
  <c r="C2063" i="25"/>
  <c r="E2062" i="25"/>
  <c r="C2062" i="25"/>
  <c r="E2061" i="25"/>
  <c r="C2061" i="25"/>
  <c r="E2060" i="25"/>
  <c r="C2060" i="25"/>
  <c r="E2059" i="25"/>
  <c r="C2059" i="25"/>
  <c r="E2058" i="25"/>
  <c r="C2058" i="25"/>
  <c r="E2057" i="25"/>
  <c r="C2057" i="25"/>
  <c r="E2056" i="25"/>
  <c r="C2056" i="25"/>
  <c r="E2055" i="25"/>
  <c r="C2055" i="25"/>
  <c r="E2054" i="25"/>
  <c r="C2054" i="25"/>
  <c r="E2053" i="25"/>
  <c r="C2053" i="25"/>
  <c r="E2052" i="25"/>
  <c r="C2052" i="25"/>
  <c r="E2051" i="25"/>
  <c r="C2051" i="25"/>
  <c r="E2050" i="25"/>
  <c r="C2050" i="25"/>
  <c r="E2049" i="25"/>
  <c r="C2049" i="25"/>
  <c r="E2048" i="25"/>
  <c r="C2048" i="25"/>
  <c r="E2047" i="25"/>
  <c r="C2047" i="25"/>
  <c r="E2046" i="25"/>
  <c r="C2046" i="25"/>
  <c r="E2045" i="25"/>
  <c r="C2045" i="25"/>
  <c r="E2044" i="25"/>
  <c r="C2044" i="25"/>
  <c r="E2043" i="25"/>
  <c r="C2043" i="25"/>
  <c r="E2042" i="25"/>
  <c r="C2042" i="25"/>
  <c r="E2041" i="25"/>
  <c r="C2041" i="25"/>
  <c r="E2040" i="25"/>
  <c r="C2040" i="25"/>
  <c r="E2039" i="25"/>
  <c r="C2039" i="25"/>
  <c r="E2038" i="25"/>
  <c r="C2038" i="25"/>
  <c r="E2037" i="25"/>
  <c r="C2037" i="25"/>
  <c r="E2036" i="25"/>
  <c r="C2036" i="25"/>
  <c r="E2035" i="25"/>
  <c r="C2035" i="25"/>
  <c r="E2034" i="25"/>
  <c r="C2034" i="25"/>
  <c r="E2033" i="25"/>
  <c r="C2033" i="25"/>
  <c r="E2032" i="25"/>
  <c r="C2032" i="25"/>
  <c r="E2031" i="25"/>
  <c r="C2031" i="25"/>
  <c r="E2030" i="25"/>
  <c r="C2030" i="25"/>
  <c r="E2029" i="25"/>
  <c r="C2029" i="25"/>
  <c r="E2028" i="25"/>
  <c r="C2028" i="25"/>
  <c r="E2027" i="25"/>
  <c r="C2027" i="25"/>
  <c r="E2026" i="25"/>
  <c r="C2026" i="25"/>
  <c r="E2025" i="25"/>
  <c r="C2025" i="25"/>
  <c r="E2024" i="25"/>
  <c r="C2024" i="25"/>
  <c r="E2023" i="25"/>
  <c r="C2023" i="25"/>
  <c r="E2022" i="25"/>
  <c r="C2022" i="25"/>
  <c r="E2021" i="25"/>
  <c r="C2021" i="25"/>
  <c r="E2020" i="25"/>
  <c r="C2020" i="25"/>
  <c r="E2019" i="25"/>
  <c r="C2019" i="25"/>
  <c r="E2018" i="25"/>
  <c r="C2018" i="25"/>
  <c r="E2017" i="25"/>
  <c r="C2017" i="25"/>
  <c r="E2016" i="25"/>
  <c r="C2016" i="25"/>
  <c r="E2015" i="25"/>
  <c r="C2015" i="25"/>
  <c r="E2014" i="25"/>
  <c r="C2014" i="25"/>
  <c r="E2013" i="25"/>
  <c r="C2013" i="25"/>
  <c r="E2012" i="25"/>
  <c r="C2012" i="25"/>
  <c r="E2011" i="25"/>
  <c r="C2011" i="25"/>
  <c r="E2010" i="25"/>
  <c r="C2010" i="25"/>
  <c r="E2009" i="25"/>
  <c r="C2009" i="25"/>
  <c r="E2008" i="25"/>
  <c r="C2008" i="25"/>
  <c r="E2007" i="25"/>
  <c r="C2007" i="25"/>
  <c r="E2006" i="25"/>
  <c r="C2006" i="25"/>
  <c r="E2005" i="25"/>
  <c r="C2005" i="25"/>
  <c r="E2004" i="25"/>
  <c r="C2004" i="25"/>
  <c r="E2003" i="25"/>
  <c r="C2003" i="25"/>
  <c r="E2002" i="25"/>
  <c r="C2002" i="25"/>
  <c r="E2001" i="25"/>
  <c r="C2001" i="25"/>
  <c r="E2000" i="25"/>
  <c r="C2000" i="25"/>
  <c r="E1999" i="25"/>
  <c r="C1999" i="25"/>
  <c r="E1998" i="25"/>
  <c r="C1998" i="25"/>
  <c r="E1997" i="25"/>
  <c r="C1997" i="25"/>
  <c r="E1996" i="25"/>
  <c r="C1996" i="25"/>
  <c r="E1995" i="25"/>
  <c r="C1995" i="25"/>
  <c r="E1994" i="25"/>
  <c r="C1994" i="25"/>
  <c r="E1993" i="25"/>
  <c r="C1993" i="25"/>
  <c r="E1992" i="25"/>
  <c r="C1992" i="25"/>
  <c r="E1991" i="25"/>
  <c r="C1991" i="25"/>
  <c r="E1990" i="25"/>
  <c r="C1990" i="25"/>
  <c r="E1989" i="25"/>
  <c r="C1989" i="25"/>
  <c r="E1988" i="25"/>
  <c r="C1988" i="25"/>
  <c r="E1987" i="25"/>
  <c r="C1987" i="25"/>
  <c r="E1986" i="25"/>
  <c r="C1986" i="25"/>
  <c r="E1985" i="25"/>
  <c r="C1985" i="25"/>
  <c r="E1984" i="25"/>
  <c r="C1984" i="25"/>
  <c r="E1983" i="25"/>
  <c r="C1983" i="25"/>
  <c r="E1982" i="25"/>
  <c r="C1982" i="25"/>
  <c r="E1981" i="25"/>
  <c r="C1981" i="25"/>
  <c r="E1980" i="25"/>
  <c r="C1980" i="25"/>
  <c r="E1979" i="25"/>
  <c r="C1979" i="25"/>
  <c r="E1978" i="25"/>
  <c r="C1978" i="25"/>
  <c r="E1977" i="25"/>
  <c r="C1977" i="25"/>
  <c r="E1976" i="25"/>
  <c r="C1976" i="25"/>
  <c r="E1975" i="25"/>
  <c r="C1975" i="25"/>
  <c r="E1974" i="25"/>
  <c r="C1974" i="25"/>
  <c r="E1973" i="25"/>
  <c r="C1973" i="25"/>
  <c r="E1972" i="25"/>
  <c r="C1972" i="25"/>
  <c r="E1971" i="25"/>
  <c r="C1971" i="25"/>
  <c r="E1970" i="25"/>
  <c r="C1970" i="25"/>
  <c r="E1969" i="25"/>
  <c r="C1969" i="25"/>
  <c r="E1968" i="25"/>
  <c r="C1968" i="25"/>
  <c r="E1967" i="25"/>
  <c r="C1967" i="25"/>
  <c r="E1966" i="25"/>
  <c r="C1966" i="25"/>
  <c r="E1965" i="25"/>
  <c r="C1965" i="25"/>
  <c r="E1964" i="25"/>
  <c r="C1964" i="25"/>
  <c r="E1963" i="25"/>
  <c r="C1963" i="25"/>
  <c r="E1962" i="25"/>
  <c r="C1962" i="25"/>
  <c r="E1961" i="25"/>
  <c r="C1961" i="25"/>
  <c r="E1960" i="25"/>
  <c r="C1960" i="25"/>
  <c r="E1959" i="25"/>
  <c r="C1959" i="25"/>
  <c r="E1958" i="25"/>
  <c r="C1958" i="25"/>
  <c r="E1957" i="25"/>
  <c r="C1957" i="25"/>
  <c r="E1956" i="25"/>
  <c r="C1956" i="25"/>
  <c r="E1955" i="25"/>
  <c r="C1955" i="25"/>
  <c r="E1954" i="25"/>
  <c r="C1954" i="25"/>
  <c r="E1953" i="25"/>
  <c r="C1953" i="25"/>
  <c r="E1952" i="25"/>
  <c r="C1952" i="25"/>
  <c r="E1951" i="25"/>
  <c r="C1951" i="25"/>
  <c r="E1950" i="25"/>
  <c r="C1950" i="25"/>
  <c r="E1949" i="25"/>
  <c r="C1949" i="25"/>
  <c r="E1948" i="25"/>
  <c r="C1948" i="25"/>
  <c r="E1947" i="25"/>
  <c r="C1947" i="25"/>
  <c r="E1946" i="25"/>
  <c r="C1946" i="25"/>
  <c r="E1945" i="25"/>
  <c r="C1945" i="25"/>
  <c r="E1944" i="25"/>
  <c r="C1944" i="25"/>
  <c r="E1943" i="25"/>
  <c r="C1943" i="25"/>
  <c r="E1942" i="25"/>
  <c r="C1942" i="25"/>
  <c r="E1941" i="25"/>
  <c r="C1941" i="25"/>
  <c r="E1940" i="25"/>
  <c r="C1940" i="25"/>
  <c r="E1939" i="25"/>
  <c r="C1939" i="25"/>
  <c r="E1938" i="25"/>
  <c r="C1938" i="25"/>
  <c r="E1937" i="25"/>
  <c r="C1937" i="25"/>
  <c r="E1936" i="25"/>
  <c r="C1936" i="25"/>
  <c r="E1935" i="25"/>
  <c r="C1935" i="25"/>
  <c r="E1934" i="25"/>
  <c r="C1934" i="25"/>
  <c r="E1933" i="25"/>
  <c r="C1933" i="25"/>
  <c r="E1932" i="25"/>
  <c r="C1932" i="25"/>
  <c r="E1931" i="25"/>
  <c r="C1931" i="25"/>
  <c r="E1930" i="25"/>
  <c r="C1930" i="25"/>
  <c r="E1929" i="25"/>
  <c r="C1929" i="25"/>
  <c r="E1928" i="25"/>
  <c r="C1928" i="25"/>
  <c r="E1927" i="25"/>
  <c r="C1927" i="25"/>
  <c r="E1926" i="25"/>
  <c r="C1926" i="25"/>
  <c r="E1925" i="25"/>
  <c r="C1925" i="25"/>
  <c r="E1924" i="25"/>
  <c r="C1924" i="25"/>
  <c r="E1923" i="25"/>
  <c r="C1923" i="25"/>
  <c r="E1922" i="25"/>
  <c r="C1922" i="25"/>
  <c r="E1921" i="25"/>
  <c r="C1921" i="25"/>
  <c r="E1920" i="25"/>
  <c r="C1920" i="25"/>
  <c r="E1919" i="25"/>
  <c r="C1919" i="25"/>
  <c r="E1918" i="25"/>
  <c r="C1918" i="25"/>
  <c r="E1917" i="25"/>
  <c r="C1917" i="25"/>
  <c r="E1916" i="25"/>
  <c r="C1916" i="25"/>
  <c r="E1915" i="25"/>
  <c r="C1915" i="25"/>
  <c r="E1914" i="25"/>
  <c r="C1914" i="25"/>
  <c r="E1913" i="25"/>
  <c r="C1913" i="25"/>
  <c r="E1912" i="25"/>
  <c r="C1912" i="25"/>
  <c r="E1911" i="25"/>
  <c r="C1911" i="25"/>
  <c r="E1910" i="25"/>
  <c r="C1910" i="25"/>
  <c r="E1909" i="25"/>
  <c r="C1909" i="25"/>
  <c r="E1908" i="25"/>
  <c r="C1908" i="25"/>
  <c r="E1907" i="25"/>
  <c r="C1907" i="25"/>
  <c r="E1906" i="25"/>
  <c r="C1906" i="25"/>
  <c r="E1905" i="25"/>
  <c r="C1905" i="25"/>
  <c r="E1904" i="25"/>
  <c r="C1904" i="25"/>
  <c r="E1903" i="25"/>
  <c r="C1903" i="25"/>
  <c r="E1902" i="25"/>
  <c r="C1902" i="25"/>
  <c r="E1901" i="25"/>
  <c r="C1901" i="25"/>
  <c r="E1900" i="25"/>
  <c r="C1900" i="25"/>
  <c r="E1899" i="25"/>
  <c r="C1899" i="25"/>
  <c r="E1898" i="25"/>
  <c r="C1898" i="25"/>
  <c r="E1897" i="25"/>
  <c r="C1897" i="25"/>
  <c r="E1896" i="25"/>
  <c r="C1896" i="25"/>
  <c r="E1895" i="25"/>
  <c r="C1895" i="25"/>
  <c r="E1894" i="25"/>
  <c r="C1894" i="25"/>
  <c r="E1893" i="25"/>
  <c r="C1893" i="25"/>
  <c r="E1892" i="25"/>
  <c r="C1892" i="25"/>
  <c r="E1891" i="25"/>
  <c r="C1891" i="25"/>
  <c r="E1890" i="25"/>
  <c r="C1890" i="25"/>
  <c r="E1889" i="25"/>
  <c r="C1889" i="25"/>
  <c r="E1888" i="25"/>
  <c r="C1888" i="25"/>
  <c r="E1887" i="25"/>
  <c r="C1887" i="25"/>
  <c r="E1886" i="25"/>
  <c r="C1886" i="25"/>
  <c r="E1885" i="25"/>
  <c r="C1885" i="25"/>
  <c r="E1884" i="25"/>
  <c r="C1884" i="25"/>
  <c r="E1883" i="25"/>
  <c r="C1883" i="25"/>
  <c r="E1882" i="25"/>
  <c r="C1882" i="25"/>
  <c r="E1881" i="25"/>
  <c r="C1881" i="25"/>
  <c r="E1880" i="25"/>
  <c r="C1880" i="25"/>
  <c r="E1879" i="25"/>
  <c r="C1879" i="25"/>
  <c r="E1878" i="25"/>
  <c r="C1878" i="25"/>
  <c r="E1877" i="25"/>
  <c r="C1877" i="25"/>
  <c r="E1876" i="25"/>
  <c r="C1876" i="25"/>
  <c r="E1875" i="25"/>
  <c r="C1875" i="25"/>
  <c r="E1874" i="25"/>
  <c r="C1874" i="25"/>
  <c r="E1873" i="25"/>
  <c r="C1873" i="25"/>
  <c r="E1872" i="25"/>
  <c r="C1872" i="25"/>
  <c r="E1871" i="25"/>
  <c r="C1871" i="25"/>
  <c r="E1870" i="25"/>
  <c r="C1870" i="25"/>
  <c r="E1869" i="25"/>
  <c r="C1869" i="25"/>
  <c r="E1868" i="25"/>
  <c r="C1868" i="25"/>
  <c r="E1867" i="25"/>
  <c r="C1867" i="25"/>
  <c r="E1866" i="25"/>
  <c r="C1866" i="25"/>
  <c r="E1865" i="25"/>
  <c r="C1865" i="25"/>
  <c r="E1864" i="25"/>
  <c r="C1864" i="25"/>
  <c r="E1863" i="25"/>
  <c r="C1863" i="25"/>
  <c r="E1862" i="25"/>
  <c r="C1862" i="25"/>
  <c r="E1861" i="25"/>
  <c r="C1861" i="25"/>
  <c r="E1860" i="25"/>
  <c r="C1860" i="25"/>
  <c r="E1859" i="25"/>
  <c r="C1859" i="25"/>
  <c r="E1858" i="25"/>
  <c r="C1858" i="25"/>
  <c r="E1857" i="25"/>
  <c r="C1857" i="25"/>
  <c r="E1856" i="25"/>
  <c r="C1856" i="25"/>
  <c r="E1855" i="25"/>
  <c r="C1855" i="25"/>
  <c r="E1854" i="25"/>
  <c r="C1854" i="25"/>
  <c r="E1853" i="25"/>
  <c r="C1853" i="25"/>
  <c r="E1852" i="25"/>
  <c r="C1852" i="25"/>
  <c r="E1851" i="25"/>
  <c r="C1851" i="25"/>
  <c r="E1850" i="25"/>
  <c r="C1850" i="25"/>
  <c r="E1849" i="25"/>
  <c r="C1849" i="25"/>
  <c r="E1848" i="25"/>
  <c r="C1848" i="25"/>
  <c r="E1847" i="25"/>
  <c r="C1847" i="25"/>
  <c r="E1846" i="25"/>
  <c r="C1846" i="25"/>
  <c r="E1845" i="25"/>
  <c r="C1845" i="25"/>
  <c r="E1844" i="25"/>
  <c r="C1844" i="25"/>
  <c r="E1843" i="25"/>
  <c r="C1843" i="25"/>
  <c r="E1842" i="25"/>
  <c r="C1842" i="25"/>
  <c r="E1841" i="25"/>
  <c r="C1841" i="25"/>
  <c r="E1840" i="25"/>
  <c r="C1840" i="25"/>
  <c r="E1839" i="25"/>
  <c r="C1839" i="25"/>
  <c r="E1838" i="25"/>
  <c r="C1838" i="25"/>
  <c r="E1837" i="25"/>
  <c r="C1837" i="25"/>
  <c r="E1836" i="25"/>
  <c r="C1836" i="25"/>
  <c r="E1835" i="25"/>
  <c r="C1835" i="25"/>
  <c r="E1834" i="25"/>
  <c r="C1834" i="25"/>
  <c r="E1833" i="25"/>
  <c r="C1833" i="25"/>
  <c r="E1832" i="25"/>
  <c r="C1832" i="25"/>
  <c r="E1831" i="25"/>
  <c r="C1831" i="25"/>
  <c r="E1830" i="25"/>
  <c r="C1830" i="25"/>
  <c r="E1829" i="25"/>
  <c r="C1829" i="25"/>
  <c r="E1828" i="25"/>
  <c r="C1828" i="25"/>
  <c r="E1827" i="25"/>
  <c r="C1827" i="25"/>
  <c r="E1826" i="25"/>
  <c r="C1826" i="25"/>
  <c r="E1825" i="25"/>
  <c r="C1825" i="25"/>
  <c r="E1824" i="25"/>
  <c r="C1824" i="25"/>
  <c r="E1823" i="25"/>
  <c r="C1823" i="25"/>
  <c r="E1822" i="25"/>
  <c r="C1822" i="25"/>
  <c r="E1821" i="25"/>
  <c r="C1821" i="25"/>
  <c r="E1820" i="25"/>
  <c r="C1820" i="25"/>
  <c r="E1819" i="25"/>
  <c r="C1819" i="25"/>
  <c r="E1818" i="25"/>
  <c r="C1818" i="25"/>
  <c r="E1817" i="25"/>
  <c r="C1817" i="25"/>
  <c r="E1816" i="25"/>
  <c r="C1816" i="25"/>
  <c r="E1815" i="25"/>
  <c r="C1815" i="25"/>
  <c r="E1814" i="25"/>
  <c r="C1814" i="25"/>
  <c r="E1813" i="25"/>
  <c r="C1813" i="25"/>
  <c r="E1812" i="25"/>
  <c r="C1812" i="25"/>
  <c r="E1811" i="25"/>
  <c r="C1811" i="25"/>
  <c r="E1810" i="25"/>
  <c r="C1810" i="25"/>
  <c r="E1809" i="25"/>
  <c r="C1809" i="25"/>
  <c r="E1808" i="25"/>
  <c r="C1808" i="25"/>
  <c r="E1807" i="25"/>
  <c r="C1807" i="25"/>
  <c r="E1806" i="25"/>
  <c r="C1806" i="25"/>
  <c r="E1805" i="25"/>
  <c r="C1805" i="25"/>
  <c r="E1804" i="25"/>
  <c r="C1804" i="25"/>
  <c r="E1803" i="25"/>
  <c r="C1803" i="25"/>
  <c r="E1802" i="25"/>
  <c r="C1802" i="25"/>
  <c r="E1801" i="25"/>
  <c r="C1801" i="25"/>
  <c r="E1800" i="25"/>
  <c r="C1800" i="25"/>
  <c r="E1799" i="25"/>
  <c r="C1799" i="25"/>
  <c r="E1798" i="25"/>
  <c r="C1798" i="25"/>
  <c r="E1797" i="25"/>
  <c r="C1797" i="25"/>
  <c r="E1796" i="25"/>
  <c r="C1796" i="25"/>
  <c r="E1795" i="25"/>
  <c r="C1795" i="25"/>
  <c r="E1794" i="25"/>
  <c r="C1794" i="25"/>
  <c r="E1793" i="25"/>
  <c r="C1793" i="25"/>
  <c r="E1792" i="25"/>
  <c r="C1792" i="25"/>
  <c r="E1791" i="25"/>
  <c r="C1791" i="25"/>
  <c r="E1790" i="25"/>
  <c r="C1790" i="25"/>
  <c r="E1789" i="25"/>
  <c r="C1789" i="25"/>
  <c r="E1788" i="25"/>
  <c r="C1788" i="25"/>
  <c r="E1787" i="25"/>
  <c r="C1787" i="25"/>
  <c r="E1786" i="25"/>
  <c r="C1786" i="25"/>
  <c r="E1785" i="25"/>
  <c r="C1785" i="25"/>
  <c r="E1784" i="25"/>
  <c r="C1784" i="25"/>
  <c r="E1783" i="25"/>
  <c r="C1783" i="25"/>
  <c r="E1782" i="25"/>
  <c r="C1782" i="25"/>
  <c r="E1781" i="25"/>
  <c r="C1781" i="25"/>
  <c r="E1780" i="25"/>
  <c r="C1780" i="25"/>
  <c r="E1779" i="25"/>
  <c r="C1779" i="25"/>
  <c r="E1778" i="25"/>
  <c r="C1778" i="25"/>
  <c r="E1777" i="25"/>
  <c r="C1777" i="25"/>
  <c r="E1776" i="25"/>
  <c r="C1776" i="25"/>
  <c r="E1775" i="25"/>
  <c r="C1775" i="25"/>
  <c r="E1774" i="25"/>
  <c r="C1774" i="25"/>
  <c r="E1773" i="25"/>
  <c r="C1773" i="25"/>
  <c r="E1772" i="25"/>
  <c r="C1772" i="25"/>
  <c r="E1771" i="25"/>
  <c r="C1771" i="25"/>
  <c r="E1770" i="25"/>
  <c r="C1770" i="25"/>
  <c r="E1769" i="25"/>
  <c r="C1769" i="25"/>
  <c r="E1768" i="25"/>
  <c r="C1768" i="25"/>
  <c r="E1767" i="25"/>
  <c r="C1767" i="25"/>
  <c r="E1766" i="25"/>
  <c r="C1766" i="25"/>
  <c r="E1765" i="25"/>
  <c r="C1765" i="25"/>
  <c r="E1764" i="25"/>
  <c r="C1764" i="25"/>
  <c r="E1763" i="25"/>
  <c r="C1763" i="25"/>
  <c r="E1762" i="25"/>
  <c r="C1762" i="25"/>
  <c r="E1761" i="25"/>
  <c r="C1761" i="25"/>
  <c r="E1760" i="25"/>
  <c r="C1760" i="25"/>
  <c r="E1759" i="25"/>
  <c r="C1759" i="25"/>
  <c r="E1758" i="25"/>
  <c r="C1758" i="25"/>
  <c r="E1757" i="25"/>
  <c r="C1757" i="25"/>
  <c r="E1756" i="25"/>
  <c r="C1756" i="25"/>
  <c r="E1755" i="25"/>
  <c r="C1755" i="25"/>
  <c r="E1754" i="25"/>
  <c r="C1754" i="25"/>
  <c r="E1753" i="25"/>
  <c r="C1753" i="25"/>
  <c r="E1752" i="25"/>
  <c r="C1752" i="25"/>
  <c r="E1751" i="25"/>
  <c r="C1751" i="25"/>
  <c r="E1750" i="25"/>
  <c r="C1750" i="25"/>
  <c r="E1749" i="25"/>
  <c r="C1749" i="25"/>
  <c r="E1748" i="25"/>
  <c r="C1748" i="25"/>
  <c r="E1747" i="25"/>
  <c r="C1747" i="25"/>
  <c r="E1746" i="25"/>
  <c r="C1746" i="25"/>
  <c r="E1745" i="25"/>
  <c r="C1745" i="25"/>
  <c r="E1744" i="25"/>
  <c r="C1744" i="25"/>
  <c r="E1743" i="25"/>
  <c r="C1743" i="25"/>
  <c r="E1742" i="25"/>
  <c r="C1742" i="25"/>
  <c r="E1741" i="25"/>
  <c r="C1741" i="25"/>
  <c r="E1740" i="25"/>
  <c r="C1740" i="25"/>
  <c r="E1739" i="25"/>
  <c r="C1739" i="25"/>
  <c r="E1738" i="25"/>
  <c r="C1738" i="25"/>
  <c r="E1737" i="25"/>
  <c r="C1737" i="25"/>
  <c r="E1736" i="25"/>
  <c r="C1736" i="25"/>
  <c r="E1735" i="25"/>
  <c r="C1735" i="25"/>
  <c r="E1734" i="25"/>
  <c r="C1734" i="25"/>
  <c r="E1733" i="25"/>
  <c r="C1733" i="25"/>
  <c r="E1732" i="25"/>
  <c r="C1732" i="25"/>
  <c r="E1731" i="25"/>
  <c r="C1731" i="25"/>
  <c r="E1730" i="25"/>
  <c r="C1730" i="25"/>
  <c r="E1729" i="25"/>
  <c r="C1729" i="25"/>
  <c r="E1728" i="25"/>
  <c r="C1728" i="25"/>
  <c r="E1727" i="25"/>
  <c r="C1727" i="25"/>
  <c r="E1726" i="25"/>
  <c r="C1726" i="25"/>
  <c r="E1725" i="25"/>
  <c r="C1725" i="25"/>
  <c r="E1724" i="25"/>
  <c r="C1724" i="25"/>
  <c r="E1723" i="25"/>
  <c r="C1723" i="25"/>
  <c r="E1722" i="25"/>
  <c r="C1722" i="25"/>
  <c r="E1721" i="25"/>
  <c r="C1721" i="25"/>
  <c r="E1720" i="25"/>
  <c r="C1720" i="25"/>
  <c r="E1719" i="25"/>
  <c r="C1719" i="25"/>
  <c r="E1718" i="25"/>
  <c r="C1718" i="25"/>
  <c r="E1717" i="25"/>
  <c r="C1717" i="25"/>
  <c r="E1716" i="25"/>
  <c r="C1716" i="25"/>
  <c r="E1715" i="25"/>
  <c r="C1715" i="25"/>
  <c r="E1714" i="25"/>
  <c r="C1714" i="25"/>
  <c r="E1713" i="25"/>
  <c r="C1713" i="25"/>
  <c r="E1712" i="25"/>
  <c r="C1712" i="25"/>
  <c r="E1711" i="25"/>
  <c r="C1711" i="25"/>
  <c r="E1710" i="25"/>
  <c r="C1710" i="25"/>
  <c r="E1709" i="25"/>
  <c r="C1709" i="25"/>
  <c r="E1708" i="25"/>
  <c r="C1708" i="25"/>
  <c r="E1707" i="25"/>
  <c r="C1707" i="25"/>
  <c r="E1706" i="25"/>
  <c r="C1706" i="25"/>
  <c r="E1705" i="25"/>
  <c r="C1705" i="25"/>
  <c r="E1704" i="25"/>
  <c r="C1704" i="25"/>
  <c r="E1703" i="25"/>
  <c r="C1703" i="25"/>
  <c r="E1702" i="25"/>
  <c r="C1702" i="25"/>
  <c r="E1701" i="25"/>
  <c r="C1701" i="25"/>
  <c r="E1700" i="25"/>
  <c r="C1700" i="25"/>
  <c r="E1699" i="25"/>
  <c r="C1699" i="25"/>
  <c r="E1698" i="25"/>
  <c r="C1698" i="25"/>
  <c r="E1697" i="25"/>
  <c r="C1697" i="25"/>
  <c r="E1696" i="25"/>
  <c r="C1696" i="25"/>
  <c r="E1695" i="25"/>
  <c r="C1695" i="25"/>
  <c r="E1694" i="25"/>
  <c r="C1694" i="25"/>
  <c r="E1693" i="25"/>
  <c r="C1693" i="25"/>
  <c r="E1692" i="25"/>
  <c r="C1692" i="25"/>
  <c r="E1691" i="25"/>
  <c r="C1691" i="25"/>
  <c r="E1690" i="25"/>
  <c r="C1690" i="25"/>
  <c r="E1689" i="25"/>
  <c r="C1689" i="25"/>
  <c r="E1688" i="25"/>
  <c r="C1688" i="25"/>
  <c r="E1687" i="25"/>
  <c r="C1687" i="25"/>
  <c r="E1686" i="25"/>
  <c r="C1686" i="25"/>
  <c r="E1685" i="25"/>
  <c r="C1685" i="25"/>
  <c r="E1684" i="25"/>
  <c r="C1684" i="25"/>
  <c r="E1683" i="25"/>
  <c r="C1683" i="25"/>
  <c r="E1682" i="25"/>
  <c r="C1682" i="25"/>
  <c r="E1681" i="25"/>
  <c r="C1681" i="25"/>
  <c r="E1680" i="25"/>
  <c r="C1680" i="25"/>
  <c r="E1679" i="25"/>
  <c r="C1679" i="25"/>
  <c r="E1678" i="25"/>
  <c r="C1678" i="25"/>
  <c r="E1677" i="25"/>
  <c r="C1677" i="25"/>
  <c r="E1676" i="25"/>
  <c r="C1676" i="25"/>
  <c r="E1675" i="25"/>
  <c r="C1675" i="25"/>
  <c r="E1674" i="25"/>
  <c r="C1674" i="25"/>
  <c r="E1673" i="25"/>
  <c r="C1673" i="25"/>
  <c r="E1672" i="25"/>
  <c r="C1672" i="25"/>
  <c r="E1671" i="25"/>
  <c r="C1671" i="25"/>
  <c r="E1670" i="25"/>
  <c r="C1670" i="25"/>
  <c r="E1669" i="25"/>
  <c r="C1669" i="25"/>
  <c r="E1668" i="25"/>
  <c r="C1668" i="25"/>
  <c r="E1667" i="25"/>
  <c r="C1667" i="25"/>
  <c r="E1666" i="25"/>
  <c r="C1666" i="25"/>
  <c r="E1665" i="25"/>
  <c r="C1665" i="25"/>
  <c r="E1664" i="25"/>
  <c r="C1664" i="25"/>
  <c r="E1663" i="25"/>
  <c r="C1663" i="25"/>
  <c r="E1662" i="25"/>
  <c r="C1662" i="25"/>
  <c r="E1661" i="25"/>
  <c r="C1661" i="25"/>
  <c r="E1660" i="25"/>
  <c r="C1660" i="25"/>
  <c r="E1659" i="25"/>
  <c r="C1659" i="25"/>
  <c r="E1658" i="25"/>
  <c r="C1658" i="25"/>
  <c r="E1657" i="25"/>
  <c r="C1657" i="25"/>
  <c r="E1656" i="25"/>
  <c r="C1656" i="25"/>
  <c r="E1655" i="25"/>
  <c r="C1655" i="25"/>
  <c r="E1654" i="25"/>
  <c r="C1654" i="25"/>
  <c r="E1653" i="25"/>
  <c r="C1653" i="25"/>
  <c r="E1652" i="25"/>
  <c r="C1652" i="25"/>
  <c r="E1651" i="25"/>
  <c r="C1651" i="25"/>
  <c r="E1650" i="25"/>
  <c r="C1650" i="25"/>
  <c r="E1649" i="25"/>
  <c r="C1649" i="25"/>
  <c r="E1648" i="25"/>
  <c r="C1648" i="25"/>
  <c r="E1647" i="25"/>
  <c r="C1647" i="25"/>
  <c r="E1646" i="25"/>
  <c r="C1646" i="25"/>
  <c r="E1645" i="25"/>
  <c r="C1645" i="25"/>
  <c r="E1644" i="25"/>
  <c r="C1644" i="25"/>
  <c r="E1643" i="25"/>
  <c r="C1643" i="25"/>
  <c r="E1642" i="25"/>
  <c r="C1642" i="25"/>
  <c r="E1641" i="25"/>
  <c r="C1641" i="25"/>
  <c r="E1640" i="25"/>
  <c r="C1640" i="25"/>
  <c r="E1639" i="25"/>
  <c r="C1639" i="25"/>
  <c r="E1638" i="25"/>
  <c r="C1638" i="25"/>
  <c r="E1637" i="25"/>
  <c r="C1637" i="25"/>
  <c r="E1636" i="25"/>
  <c r="C1636" i="25"/>
  <c r="E1635" i="25"/>
  <c r="C1635" i="25"/>
  <c r="E1634" i="25"/>
  <c r="C1634" i="25"/>
  <c r="E1633" i="25"/>
  <c r="C1633" i="25"/>
  <c r="E1632" i="25"/>
  <c r="C1632" i="25"/>
  <c r="E1631" i="25"/>
  <c r="C1631" i="25"/>
  <c r="E1630" i="25"/>
  <c r="C1630" i="25"/>
  <c r="E1629" i="25"/>
  <c r="C1629" i="25"/>
  <c r="E1628" i="25"/>
  <c r="C1628" i="25"/>
  <c r="E1627" i="25"/>
  <c r="C1627" i="25"/>
  <c r="E1626" i="25"/>
  <c r="C1626" i="25"/>
  <c r="E1625" i="25"/>
  <c r="C1625" i="25"/>
  <c r="E1624" i="25"/>
  <c r="C1624" i="25"/>
  <c r="E1623" i="25"/>
  <c r="C1623" i="25"/>
  <c r="E1622" i="25"/>
  <c r="C1622" i="25"/>
  <c r="E1621" i="25"/>
  <c r="C1621" i="25"/>
  <c r="E1620" i="25"/>
  <c r="C1620" i="25"/>
  <c r="E1619" i="25"/>
  <c r="C1619" i="25"/>
  <c r="E1618" i="25"/>
  <c r="C1618" i="25"/>
  <c r="E1617" i="25"/>
  <c r="C1617" i="25"/>
  <c r="E1616" i="25"/>
  <c r="C1616" i="25"/>
  <c r="E1615" i="25"/>
  <c r="C1615" i="25"/>
  <c r="E1614" i="25"/>
  <c r="C1614" i="25"/>
  <c r="E1613" i="25"/>
  <c r="C1613" i="25"/>
  <c r="E1612" i="25"/>
  <c r="C1612" i="25"/>
  <c r="E1611" i="25"/>
  <c r="C1611" i="25"/>
  <c r="E1610" i="25"/>
  <c r="C1610" i="25"/>
  <c r="E1609" i="25"/>
  <c r="C1609" i="25"/>
  <c r="E1608" i="25"/>
  <c r="C1608" i="25"/>
  <c r="E1607" i="25"/>
  <c r="C1607" i="25"/>
  <c r="E1606" i="25"/>
  <c r="C1606" i="25"/>
  <c r="E1605" i="25"/>
  <c r="C1605" i="25"/>
  <c r="E1604" i="25"/>
  <c r="C1604" i="25"/>
  <c r="E1603" i="25"/>
  <c r="C1603" i="25"/>
  <c r="E1602" i="25"/>
  <c r="C1602" i="25"/>
  <c r="E1601" i="25"/>
  <c r="C1601" i="25"/>
  <c r="E1600" i="25"/>
  <c r="C1600" i="25"/>
  <c r="E1599" i="25"/>
  <c r="C1599" i="25"/>
  <c r="E1598" i="25"/>
  <c r="C1598" i="25"/>
  <c r="E1597" i="25"/>
  <c r="C1597" i="25"/>
  <c r="E1596" i="25"/>
  <c r="C1596" i="25"/>
  <c r="E1595" i="25"/>
  <c r="C1595" i="25"/>
  <c r="E1594" i="25"/>
  <c r="C1594" i="25"/>
  <c r="E1593" i="25"/>
  <c r="C1593" i="25"/>
  <c r="E1592" i="25"/>
  <c r="C1592" i="25"/>
  <c r="E1591" i="25"/>
  <c r="C1591" i="25"/>
  <c r="E1590" i="25"/>
  <c r="C1590" i="25"/>
  <c r="E1589" i="25"/>
  <c r="C1589" i="25"/>
  <c r="E1588" i="25"/>
  <c r="C1588" i="25"/>
  <c r="E1587" i="25"/>
  <c r="C1587" i="25"/>
  <c r="E1586" i="25"/>
  <c r="C1586" i="25"/>
  <c r="E1585" i="25"/>
  <c r="C1585" i="25"/>
  <c r="E1584" i="25"/>
  <c r="C1584" i="25"/>
  <c r="E1583" i="25"/>
  <c r="C1583" i="25"/>
  <c r="E1582" i="25"/>
  <c r="C1582" i="25"/>
  <c r="E1581" i="25"/>
  <c r="C1581" i="25"/>
  <c r="E1580" i="25"/>
  <c r="C1580" i="25"/>
  <c r="E1579" i="25"/>
  <c r="C1579" i="25"/>
  <c r="E1578" i="25"/>
  <c r="C1578" i="25"/>
  <c r="E1577" i="25"/>
  <c r="C1577" i="25"/>
  <c r="E1576" i="25"/>
  <c r="C1576" i="25"/>
  <c r="E1575" i="25"/>
  <c r="C1575" i="25"/>
  <c r="E1574" i="25"/>
  <c r="C1574" i="25"/>
  <c r="E1573" i="25"/>
  <c r="C1573" i="25"/>
  <c r="E1572" i="25"/>
  <c r="C1572" i="25"/>
  <c r="E1571" i="25"/>
  <c r="C1571" i="25"/>
  <c r="E1570" i="25"/>
  <c r="C1570" i="25"/>
  <c r="E1569" i="25"/>
  <c r="C1569" i="25"/>
  <c r="E1568" i="25"/>
  <c r="C1568" i="25"/>
  <c r="E1567" i="25"/>
  <c r="C1567" i="25"/>
  <c r="E1566" i="25"/>
  <c r="C1566" i="25"/>
  <c r="E1565" i="25"/>
  <c r="C1565" i="25"/>
  <c r="E1564" i="25"/>
  <c r="C1564" i="25"/>
  <c r="E1563" i="25"/>
  <c r="C1563" i="25"/>
  <c r="E1562" i="25"/>
  <c r="C1562" i="25"/>
  <c r="E1561" i="25"/>
  <c r="C1561" i="25"/>
  <c r="E1560" i="25"/>
  <c r="C1560" i="25"/>
  <c r="E1559" i="25"/>
  <c r="C1559" i="25"/>
  <c r="E1558" i="25"/>
  <c r="C1558" i="25"/>
  <c r="E1557" i="25"/>
  <c r="C1557" i="25"/>
  <c r="E1556" i="25"/>
  <c r="C1556" i="25"/>
  <c r="E1555" i="25"/>
  <c r="C1555" i="25"/>
  <c r="E1554" i="25"/>
  <c r="C1554" i="25"/>
  <c r="E1553" i="25"/>
  <c r="C1553" i="25"/>
  <c r="E1552" i="25"/>
  <c r="C1552" i="25"/>
  <c r="E1551" i="25"/>
  <c r="C1551" i="25"/>
  <c r="E1550" i="25"/>
  <c r="C1550" i="25"/>
  <c r="E1549" i="25"/>
  <c r="C1549" i="25"/>
  <c r="E1548" i="25"/>
  <c r="C1548" i="25"/>
  <c r="E1547" i="25"/>
  <c r="C1547" i="25"/>
  <c r="E1546" i="25"/>
  <c r="C1546" i="25"/>
  <c r="E1545" i="25"/>
  <c r="C1545" i="25"/>
  <c r="E1544" i="25"/>
  <c r="C1544" i="25"/>
  <c r="E1543" i="25"/>
  <c r="C1543" i="25"/>
  <c r="E1542" i="25"/>
  <c r="C1542" i="25"/>
  <c r="E1541" i="25"/>
  <c r="C1541" i="25"/>
  <c r="E1540" i="25"/>
  <c r="C1540" i="25"/>
  <c r="E1539" i="25"/>
  <c r="C1539" i="25"/>
  <c r="E1538" i="25"/>
  <c r="C1538" i="25"/>
  <c r="E1537" i="25"/>
  <c r="C1537" i="25"/>
  <c r="E1536" i="25"/>
  <c r="C1536" i="25"/>
  <c r="E1535" i="25"/>
  <c r="C1535" i="25"/>
  <c r="E1534" i="25"/>
  <c r="C1534" i="25"/>
  <c r="E1533" i="25"/>
  <c r="C1533" i="25"/>
  <c r="E1532" i="25"/>
  <c r="C1532" i="25"/>
  <c r="E1531" i="25"/>
  <c r="C1531" i="25"/>
  <c r="E1530" i="25"/>
  <c r="C1530" i="25"/>
  <c r="E1529" i="25"/>
  <c r="C1529" i="25"/>
  <c r="E1528" i="25"/>
  <c r="C1528" i="25"/>
  <c r="E1527" i="25"/>
  <c r="C1527" i="25"/>
  <c r="E1526" i="25"/>
  <c r="C1526" i="25"/>
  <c r="E1525" i="25"/>
  <c r="C1525" i="25"/>
  <c r="E1524" i="25"/>
  <c r="C1524" i="25"/>
  <c r="E1523" i="25"/>
  <c r="C1523" i="25"/>
  <c r="E1522" i="25"/>
  <c r="C1522" i="25"/>
  <c r="E1521" i="25"/>
  <c r="C1521" i="25"/>
  <c r="E1520" i="25"/>
  <c r="C1520" i="25"/>
  <c r="E1519" i="25"/>
  <c r="C1519" i="25"/>
  <c r="E1518" i="25"/>
  <c r="C1518" i="25"/>
  <c r="E1517" i="25"/>
  <c r="C1517" i="25"/>
  <c r="E1516" i="25"/>
  <c r="C1516" i="25"/>
  <c r="E1515" i="25"/>
  <c r="C1515" i="25"/>
  <c r="E1514" i="25"/>
  <c r="C1514" i="25"/>
  <c r="E1513" i="25"/>
  <c r="C1513" i="25"/>
  <c r="E1512" i="25"/>
  <c r="C1512" i="25"/>
  <c r="E1511" i="25"/>
  <c r="C1511" i="25"/>
  <c r="E1510" i="25"/>
  <c r="C1510" i="25"/>
  <c r="E1509" i="25"/>
  <c r="C1509" i="25"/>
  <c r="E1508" i="25"/>
  <c r="C1508" i="25"/>
  <c r="E1507" i="25"/>
  <c r="C1507" i="25"/>
  <c r="E1506" i="25"/>
  <c r="C1506" i="25"/>
  <c r="E1505" i="25"/>
  <c r="C1505" i="25"/>
  <c r="E1504" i="25"/>
  <c r="C1504" i="25"/>
  <c r="E1503" i="25"/>
  <c r="C1503" i="25"/>
  <c r="E1502" i="25"/>
  <c r="C1502" i="25"/>
  <c r="E1501" i="25"/>
  <c r="C1501" i="25"/>
  <c r="E1500" i="25"/>
  <c r="C1500" i="25"/>
  <c r="E1499" i="25"/>
  <c r="C1499" i="25"/>
  <c r="E1498" i="25"/>
  <c r="C1498" i="25"/>
  <c r="E1497" i="25"/>
  <c r="C1497" i="25"/>
  <c r="E1496" i="25"/>
  <c r="C1496" i="25"/>
  <c r="E1495" i="25"/>
  <c r="C1495" i="25"/>
  <c r="E1494" i="25"/>
  <c r="C1494" i="25"/>
  <c r="E1493" i="25"/>
  <c r="C1493" i="25"/>
  <c r="E1492" i="25"/>
  <c r="C1492" i="25"/>
  <c r="E1491" i="25"/>
  <c r="C1491" i="25"/>
  <c r="E1490" i="25"/>
  <c r="C1490" i="25"/>
  <c r="E1489" i="25"/>
  <c r="C1489" i="25"/>
  <c r="E1488" i="25"/>
  <c r="C1488" i="25"/>
  <c r="E1487" i="25"/>
  <c r="C1487" i="25"/>
  <c r="E1486" i="25"/>
  <c r="C1486" i="25"/>
  <c r="E1485" i="25"/>
  <c r="C1485" i="25"/>
  <c r="E1484" i="25"/>
  <c r="C1484" i="25"/>
  <c r="E1483" i="25"/>
  <c r="C1483" i="25"/>
  <c r="E1482" i="25"/>
  <c r="C1482" i="25"/>
  <c r="E1481" i="25"/>
  <c r="C1481" i="25"/>
  <c r="E1480" i="25"/>
  <c r="C1480" i="25"/>
  <c r="E1479" i="25"/>
  <c r="C1479" i="25"/>
  <c r="E1478" i="25"/>
  <c r="C1478" i="25"/>
  <c r="E1477" i="25"/>
  <c r="C1477" i="25"/>
  <c r="E1476" i="25"/>
  <c r="C1476" i="25"/>
  <c r="E1475" i="25"/>
  <c r="C1475" i="25"/>
  <c r="E1474" i="25"/>
  <c r="C1474" i="25"/>
  <c r="E1473" i="25"/>
  <c r="C1473" i="25"/>
  <c r="E1472" i="25"/>
  <c r="C1472" i="25"/>
  <c r="E1471" i="25"/>
  <c r="C1471" i="25"/>
  <c r="E1470" i="25"/>
  <c r="C1470" i="25"/>
  <c r="E1469" i="25"/>
  <c r="C1469" i="25"/>
  <c r="E1468" i="25"/>
  <c r="C1468" i="25"/>
  <c r="E1467" i="25"/>
  <c r="C1467" i="25"/>
  <c r="E1466" i="25"/>
  <c r="C1466" i="25"/>
  <c r="E1465" i="25"/>
  <c r="C1465" i="25"/>
  <c r="E1464" i="25"/>
  <c r="C1464" i="25"/>
  <c r="E1463" i="25"/>
  <c r="C1463" i="25"/>
  <c r="E1462" i="25"/>
  <c r="C1462" i="25"/>
  <c r="E1461" i="25"/>
  <c r="C1461" i="25"/>
  <c r="E1460" i="25"/>
  <c r="C1460" i="25"/>
  <c r="E1459" i="25"/>
  <c r="C1459" i="25"/>
  <c r="E1458" i="25"/>
  <c r="C1458" i="25"/>
  <c r="E1457" i="25"/>
  <c r="C1457" i="25"/>
  <c r="E1456" i="25"/>
  <c r="C1456" i="25"/>
  <c r="E1455" i="25"/>
  <c r="C1455" i="25"/>
  <c r="E1454" i="25"/>
  <c r="C1454" i="25"/>
  <c r="E1453" i="25"/>
  <c r="C1453" i="25"/>
  <c r="E1452" i="25"/>
  <c r="C1452" i="25"/>
  <c r="E1451" i="25"/>
  <c r="C1451" i="25"/>
  <c r="E1450" i="25"/>
  <c r="C1450" i="25"/>
  <c r="E1449" i="25"/>
  <c r="C1449" i="25"/>
  <c r="E1448" i="25"/>
  <c r="C1448" i="25"/>
  <c r="E1447" i="25"/>
  <c r="C1447" i="25"/>
  <c r="E1446" i="25"/>
  <c r="C1446" i="25"/>
  <c r="E1445" i="25"/>
  <c r="C1445" i="25"/>
  <c r="E1444" i="25"/>
  <c r="C1444" i="25"/>
  <c r="E1443" i="25"/>
  <c r="C1443" i="25"/>
  <c r="E1442" i="25"/>
  <c r="C1442" i="25"/>
  <c r="E1441" i="25"/>
  <c r="C1441" i="25"/>
  <c r="E1440" i="25"/>
  <c r="C1440" i="25"/>
  <c r="E1439" i="25"/>
  <c r="C1439" i="25"/>
  <c r="E1438" i="25"/>
  <c r="C1438" i="25"/>
  <c r="E1437" i="25"/>
  <c r="C1437" i="25"/>
  <c r="E1436" i="25"/>
  <c r="C1436" i="25"/>
  <c r="E1435" i="25"/>
  <c r="C1435" i="25"/>
  <c r="E1434" i="25"/>
  <c r="C1434" i="25"/>
  <c r="E1433" i="25"/>
  <c r="C1433" i="25"/>
  <c r="E1432" i="25"/>
  <c r="C1432" i="25"/>
  <c r="E1431" i="25"/>
  <c r="C1431" i="25"/>
  <c r="E1430" i="25"/>
  <c r="C1430" i="25"/>
  <c r="E1429" i="25"/>
  <c r="C1429" i="25"/>
  <c r="E1428" i="25"/>
  <c r="C1428" i="25"/>
  <c r="E1427" i="25"/>
  <c r="C1427" i="25"/>
  <c r="E1426" i="25"/>
  <c r="C1426" i="25"/>
  <c r="E1425" i="25"/>
  <c r="C1425" i="25"/>
  <c r="E1424" i="25"/>
  <c r="C1424" i="25"/>
  <c r="E1423" i="25"/>
  <c r="C1423" i="25"/>
  <c r="E1422" i="25"/>
  <c r="C1422" i="25"/>
  <c r="E1421" i="25"/>
  <c r="C1421" i="25"/>
  <c r="E1420" i="25"/>
  <c r="C1420" i="25"/>
  <c r="E1419" i="25"/>
  <c r="C1419" i="25"/>
  <c r="E1418" i="25"/>
  <c r="C1418" i="25"/>
  <c r="E1417" i="25"/>
  <c r="C1417" i="25"/>
  <c r="E1416" i="25"/>
  <c r="C1416" i="25"/>
  <c r="E1415" i="25"/>
  <c r="C1415" i="25"/>
  <c r="E1414" i="25"/>
  <c r="C1414" i="25"/>
  <c r="E1413" i="25"/>
  <c r="C1413" i="25"/>
  <c r="E1412" i="25"/>
  <c r="C1412" i="25"/>
  <c r="E1411" i="25"/>
  <c r="C1411" i="25"/>
  <c r="E1410" i="25"/>
  <c r="C1410" i="25"/>
  <c r="E1409" i="25"/>
  <c r="C1409" i="25"/>
  <c r="E1408" i="25"/>
  <c r="C1408" i="25"/>
  <c r="E1407" i="25"/>
  <c r="C1407" i="25"/>
  <c r="E1406" i="25"/>
  <c r="C1406" i="25"/>
  <c r="E1405" i="25"/>
  <c r="C1405" i="25"/>
  <c r="E1404" i="25"/>
  <c r="C1404" i="25"/>
  <c r="E1403" i="25"/>
  <c r="C1403" i="25"/>
  <c r="E1402" i="25"/>
  <c r="C1402" i="25"/>
  <c r="E1401" i="25"/>
  <c r="C1401" i="25"/>
  <c r="E1400" i="25"/>
  <c r="C1400" i="25"/>
  <c r="E1399" i="25"/>
  <c r="C1399" i="25"/>
  <c r="E1398" i="25"/>
  <c r="C1398" i="25"/>
  <c r="E1397" i="25"/>
  <c r="C1397" i="25"/>
  <c r="E1396" i="25"/>
  <c r="C1396" i="25"/>
  <c r="E1395" i="25"/>
  <c r="C1395" i="25"/>
  <c r="E1394" i="25"/>
  <c r="C1394" i="25"/>
  <c r="E1393" i="25"/>
  <c r="C1393" i="25"/>
  <c r="E1392" i="25"/>
  <c r="C1392" i="25"/>
  <c r="E1391" i="25"/>
  <c r="C1391" i="25"/>
  <c r="E1390" i="25"/>
  <c r="C1390" i="25"/>
  <c r="E1389" i="25"/>
  <c r="C1389" i="25"/>
  <c r="E1388" i="25"/>
  <c r="C1388" i="25"/>
  <c r="E1387" i="25"/>
  <c r="C1387" i="25"/>
  <c r="E1386" i="25"/>
  <c r="C1386" i="25"/>
  <c r="E1385" i="25"/>
  <c r="C1385" i="25"/>
  <c r="E1384" i="25"/>
  <c r="C1384" i="25"/>
  <c r="E1383" i="25"/>
  <c r="C1383" i="25"/>
  <c r="E1382" i="25"/>
  <c r="C1382" i="25"/>
  <c r="E1381" i="25"/>
  <c r="C1381" i="25"/>
  <c r="E1380" i="25"/>
  <c r="C1380" i="25"/>
  <c r="E1379" i="25"/>
  <c r="C1379" i="25"/>
  <c r="E1378" i="25"/>
  <c r="C1378" i="25"/>
  <c r="E1377" i="25"/>
  <c r="C1377" i="25"/>
  <c r="E1376" i="25"/>
  <c r="C1376" i="25"/>
  <c r="E1375" i="25"/>
  <c r="C1375" i="25"/>
  <c r="E1374" i="25"/>
  <c r="C1374" i="25"/>
  <c r="E1373" i="25"/>
  <c r="C1373" i="25"/>
  <c r="E1372" i="25"/>
  <c r="C1372" i="25"/>
  <c r="E1371" i="25"/>
  <c r="C1371" i="25"/>
  <c r="E1370" i="25"/>
  <c r="C1370" i="25"/>
  <c r="E1369" i="25"/>
  <c r="C1369" i="25"/>
  <c r="E1368" i="25"/>
  <c r="C1368" i="25"/>
  <c r="E1367" i="25"/>
  <c r="C1367" i="25"/>
  <c r="E1366" i="25"/>
  <c r="C1366" i="25"/>
  <c r="E1365" i="25"/>
  <c r="C1365" i="25"/>
  <c r="E1364" i="25"/>
  <c r="C1364" i="25"/>
  <c r="E1363" i="25"/>
  <c r="C1363" i="25"/>
  <c r="E1362" i="25"/>
  <c r="C1362" i="25"/>
  <c r="E1361" i="25"/>
  <c r="C1361" i="25"/>
  <c r="E1360" i="25"/>
  <c r="C1360" i="25"/>
  <c r="E1359" i="25"/>
  <c r="C1359" i="25"/>
  <c r="E1358" i="25"/>
  <c r="C1358" i="25"/>
  <c r="E1357" i="25"/>
  <c r="C1357" i="25"/>
  <c r="E1356" i="25"/>
  <c r="C1356" i="25"/>
  <c r="E1355" i="25"/>
  <c r="C1355" i="25"/>
  <c r="E1354" i="25"/>
  <c r="C1354" i="25"/>
  <c r="E1353" i="25"/>
  <c r="C1353" i="25"/>
  <c r="E1352" i="25"/>
  <c r="C1352" i="25"/>
  <c r="E1351" i="25"/>
  <c r="C1351" i="25"/>
  <c r="E1350" i="25"/>
  <c r="C1350" i="25"/>
  <c r="E1349" i="25"/>
  <c r="C1349" i="25"/>
  <c r="E1348" i="25"/>
  <c r="C1348" i="25"/>
  <c r="E1347" i="25"/>
  <c r="C1347" i="25"/>
  <c r="E1346" i="25"/>
  <c r="C1346" i="25"/>
  <c r="E1345" i="25"/>
  <c r="C1345" i="25"/>
  <c r="E1344" i="25"/>
  <c r="C1344" i="25"/>
  <c r="E1343" i="25"/>
  <c r="C1343" i="25"/>
  <c r="E1342" i="25"/>
  <c r="C1342" i="25"/>
  <c r="E1341" i="25"/>
  <c r="C1341" i="25"/>
  <c r="E1340" i="25"/>
  <c r="C1340" i="25"/>
  <c r="E1339" i="25"/>
  <c r="C1339" i="25"/>
  <c r="E1338" i="25"/>
  <c r="C1338" i="25"/>
  <c r="E1337" i="25"/>
  <c r="C1337" i="25"/>
  <c r="E1336" i="25"/>
  <c r="C1336" i="25"/>
  <c r="E1335" i="25"/>
  <c r="C1335" i="25"/>
  <c r="E1334" i="25"/>
  <c r="C1334" i="25"/>
  <c r="E1333" i="25"/>
  <c r="C1333" i="25"/>
  <c r="E1332" i="25"/>
  <c r="C1332" i="25"/>
  <c r="E1331" i="25"/>
  <c r="C1331" i="25"/>
  <c r="E1330" i="25"/>
  <c r="C1330" i="25"/>
  <c r="E1329" i="25"/>
  <c r="C1329" i="25"/>
  <c r="E1328" i="25"/>
  <c r="C1328" i="25"/>
  <c r="E1327" i="25"/>
  <c r="C1327" i="25"/>
  <c r="E1326" i="25"/>
  <c r="C1326" i="25"/>
  <c r="E1325" i="25"/>
  <c r="C1325" i="25"/>
  <c r="A1325" i="25"/>
  <c r="A1326" i="25" s="1"/>
  <c r="A1327" i="25" s="1"/>
  <c r="A1328" i="25" s="1"/>
  <c r="A1329" i="25" s="1"/>
  <c r="A1330" i="25" s="1"/>
  <c r="A1331" i="25" s="1"/>
  <c r="A1332" i="25" s="1"/>
  <c r="A1333" i="25" s="1"/>
  <c r="A1334" i="25" s="1"/>
  <c r="A1335" i="25" s="1"/>
  <c r="A1336" i="25" s="1"/>
  <c r="A1337" i="25" s="1"/>
  <c r="A1338" i="25" s="1"/>
  <c r="A1339" i="25" s="1"/>
  <c r="A1340" i="25" s="1"/>
  <c r="A1341" i="25" s="1"/>
  <c r="A1342" i="25" s="1"/>
  <c r="A1343" i="25" s="1"/>
  <c r="A1344" i="25" s="1"/>
  <c r="A1345" i="25" s="1"/>
  <c r="A1346" i="25" s="1"/>
  <c r="A1347" i="25" s="1"/>
  <c r="A1348" i="25" s="1"/>
  <c r="A1349" i="25" s="1"/>
  <c r="A1350" i="25" s="1"/>
  <c r="A1351" i="25" s="1"/>
  <c r="A1352" i="25" s="1"/>
  <c r="A1353" i="25" s="1"/>
  <c r="A1354" i="25" s="1"/>
  <c r="A1355" i="25" s="1"/>
  <c r="A1356" i="25" s="1"/>
  <c r="A1357" i="25" s="1"/>
  <c r="A1358" i="25" s="1"/>
  <c r="A1359" i="25" s="1"/>
  <c r="A1360" i="25" s="1"/>
  <c r="A1361" i="25" s="1"/>
  <c r="A1362" i="25" s="1"/>
  <c r="A1363" i="25" s="1"/>
  <c r="A1364" i="25" s="1"/>
  <c r="A1365" i="25" s="1"/>
  <c r="A1366" i="25" s="1"/>
  <c r="A1367" i="25" s="1"/>
  <c r="A1368" i="25" s="1"/>
  <c r="A1369" i="25" s="1"/>
  <c r="A1370" i="25" s="1"/>
  <c r="A1371" i="25" s="1"/>
  <c r="A1372" i="25" s="1"/>
  <c r="A1373" i="25" s="1"/>
  <c r="A1374" i="25" s="1"/>
  <c r="A1375" i="25" s="1"/>
  <c r="A1376" i="25" s="1"/>
  <c r="A1377" i="25" s="1"/>
  <c r="A1378" i="25" s="1"/>
  <c r="A1379" i="25" s="1"/>
  <c r="A1380" i="25" s="1"/>
  <c r="A1381" i="25" s="1"/>
  <c r="A1382" i="25" s="1"/>
  <c r="A1383" i="25" s="1"/>
  <c r="A1384" i="25" s="1"/>
  <c r="A1385" i="25" s="1"/>
  <c r="A1386" i="25" s="1"/>
  <c r="A1387" i="25" s="1"/>
  <c r="A1388" i="25" s="1"/>
  <c r="A1389" i="25" s="1"/>
  <c r="A1390" i="25" s="1"/>
  <c r="A1391" i="25" s="1"/>
  <c r="A1392" i="25" s="1"/>
  <c r="A1393" i="25" s="1"/>
  <c r="A1394" i="25" s="1"/>
  <c r="A1395" i="25" s="1"/>
  <c r="A1396" i="25" s="1"/>
  <c r="A1397" i="25" s="1"/>
  <c r="A1398" i="25" s="1"/>
  <c r="A1399" i="25" s="1"/>
  <c r="A1400" i="25" s="1"/>
  <c r="A1401" i="25" s="1"/>
  <c r="A1402" i="25" s="1"/>
  <c r="A1403" i="25" s="1"/>
  <c r="A1404" i="25" s="1"/>
  <c r="A1405" i="25" s="1"/>
  <c r="A1406" i="25" s="1"/>
  <c r="A1407" i="25" s="1"/>
  <c r="A1408" i="25" s="1"/>
  <c r="A1409" i="25" s="1"/>
  <c r="A1410" i="25" s="1"/>
  <c r="A1411" i="25" s="1"/>
  <c r="A1412" i="25" s="1"/>
  <c r="A1413" i="25" s="1"/>
  <c r="A1414" i="25" s="1"/>
  <c r="A1415" i="25" s="1"/>
  <c r="A1416" i="25" s="1"/>
  <c r="A1417" i="25" s="1"/>
  <c r="A1418" i="25" s="1"/>
  <c r="A1419" i="25" s="1"/>
  <c r="A1420" i="25" s="1"/>
  <c r="A1421" i="25" s="1"/>
  <c r="A1422" i="25" s="1"/>
  <c r="A1423" i="25" s="1"/>
  <c r="A1424" i="25" s="1"/>
  <c r="A1425" i="25" s="1"/>
  <c r="A1426" i="25" s="1"/>
  <c r="A1427" i="25" s="1"/>
  <c r="A1428" i="25" s="1"/>
  <c r="A1429" i="25" s="1"/>
  <c r="A1430" i="25" s="1"/>
  <c r="A1431" i="25" s="1"/>
  <c r="A1432" i="25" s="1"/>
  <c r="A1433" i="25" s="1"/>
  <c r="A1434" i="25" s="1"/>
  <c r="A1435" i="25" s="1"/>
  <c r="A1436" i="25" s="1"/>
  <c r="A1437" i="25" s="1"/>
  <c r="A1438" i="25" s="1"/>
  <c r="A1439" i="25" s="1"/>
  <c r="A1440" i="25" s="1"/>
  <c r="A1441" i="25" s="1"/>
  <c r="A1442" i="25" s="1"/>
  <c r="A1443" i="25" s="1"/>
  <c r="A1444" i="25" s="1"/>
  <c r="A1445" i="25" s="1"/>
  <c r="A1446" i="25" s="1"/>
  <c r="A1447" i="25" s="1"/>
  <c r="A1448" i="25" s="1"/>
  <c r="A1449" i="25" s="1"/>
  <c r="A1450" i="25" s="1"/>
  <c r="A1451" i="25" s="1"/>
  <c r="A1452" i="25" s="1"/>
  <c r="A1453" i="25" s="1"/>
  <c r="A1454" i="25" s="1"/>
  <c r="A1455" i="25" s="1"/>
  <c r="A1456" i="25" s="1"/>
  <c r="A1457" i="25" s="1"/>
  <c r="A1458" i="25" s="1"/>
  <c r="A1459" i="25" s="1"/>
  <c r="A1460" i="25" s="1"/>
  <c r="A1461" i="25" s="1"/>
  <c r="A1462" i="25" s="1"/>
  <c r="A1463" i="25" s="1"/>
  <c r="A1464" i="25" s="1"/>
  <c r="A1465" i="25" s="1"/>
  <c r="A1466" i="25" s="1"/>
  <c r="A1467" i="25" s="1"/>
  <c r="A1468" i="25" s="1"/>
  <c r="A1469" i="25" s="1"/>
  <c r="A1470" i="25" s="1"/>
  <c r="A1471" i="25" s="1"/>
  <c r="A1472" i="25" s="1"/>
  <c r="A1473" i="25" s="1"/>
  <c r="A1474" i="25" s="1"/>
  <c r="A1475" i="25" s="1"/>
  <c r="A1476" i="25" s="1"/>
  <c r="A1477" i="25" s="1"/>
  <c r="A1478" i="25" s="1"/>
  <c r="A1479" i="25" s="1"/>
  <c r="A1480" i="25" s="1"/>
  <c r="A1481" i="25" s="1"/>
  <c r="A1482" i="25" s="1"/>
  <c r="A1483" i="25" s="1"/>
  <c r="A1484" i="25" s="1"/>
  <c r="A1485" i="25" s="1"/>
  <c r="A1486" i="25" s="1"/>
  <c r="A1487" i="25" s="1"/>
  <c r="A1488" i="25" s="1"/>
  <c r="A1489" i="25" s="1"/>
  <c r="A1490" i="25" s="1"/>
  <c r="A1491" i="25" s="1"/>
  <c r="A1492" i="25" s="1"/>
  <c r="A1493" i="25" s="1"/>
  <c r="A1494" i="25" s="1"/>
  <c r="A1495" i="25" s="1"/>
  <c r="A1496" i="25" s="1"/>
  <c r="A1497" i="25" s="1"/>
  <c r="A1498" i="25" s="1"/>
  <c r="A1499" i="25" s="1"/>
  <c r="A1500" i="25" s="1"/>
  <c r="A1501" i="25" s="1"/>
  <c r="A1502" i="25" s="1"/>
  <c r="A1503" i="25" s="1"/>
  <c r="A1504" i="25" s="1"/>
  <c r="A1505" i="25" s="1"/>
  <c r="A1506" i="25" s="1"/>
  <c r="A1507" i="25" s="1"/>
  <c r="A1508" i="25" s="1"/>
  <c r="A1509" i="25" s="1"/>
  <c r="A1510" i="25" s="1"/>
  <c r="A1511" i="25" s="1"/>
  <c r="A1512" i="25" s="1"/>
  <c r="A1513" i="25" s="1"/>
  <c r="A1514" i="25" s="1"/>
  <c r="A1515" i="25" s="1"/>
  <c r="A1516" i="25" s="1"/>
  <c r="A1517" i="25" s="1"/>
  <c r="A1518" i="25" s="1"/>
  <c r="A1519" i="25" s="1"/>
  <c r="A1520" i="25" s="1"/>
  <c r="A1521" i="25" s="1"/>
  <c r="A1522" i="25" s="1"/>
  <c r="A1523" i="25" s="1"/>
  <c r="A1524" i="25" s="1"/>
  <c r="A1525" i="25" s="1"/>
  <c r="A1526" i="25" s="1"/>
  <c r="A1527" i="25" s="1"/>
  <c r="A1528" i="25" s="1"/>
  <c r="A1529" i="25" s="1"/>
  <c r="A1530" i="25" s="1"/>
  <c r="A1531" i="25" s="1"/>
  <c r="A1532" i="25" s="1"/>
  <c r="A1533" i="25" s="1"/>
  <c r="A1534" i="25" s="1"/>
  <c r="A1535" i="25" s="1"/>
  <c r="A1536" i="25" s="1"/>
  <c r="A1537" i="25" s="1"/>
  <c r="A1538" i="25" s="1"/>
  <c r="A1539" i="25" s="1"/>
  <c r="A1540" i="25" s="1"/>
  <c r="A1541" i="25" s="1"/>
  <c r="A1542" i="25" s="1"/>
  <c r="A1543" i="25" s="1"/>
  <c r="A1544" i="25" s="1"/>
  <c r="A1545" i="25" s="1"/>
  <c r="A1546" i="25" s="1"/>
  <c r="A1547" i="25" s="1"/>
  <c r="A1548" i="25" s="1"/>
  <c r="A1549" i="25" s="1"/>
  <c r="A1550" i="25" s="1"/>
  <c r="A1551" i="25" s="1"/>
  <c r="A1552" i="25" s="1"/>
  <c r="A1553" i="25" s="1"/>
  <c r="A1554" i="25" s="1"/>
  <c r="A1555" i="25" s="1"/>
  <c r="A1556" i="25" s="1"/>
  <c r="A1557" i="25" s="1"/>
  <c r="A1558" i="25" s="1"/>
  <c r="A1559" i="25" s="1"/>
  <c r="A1560" i="25" s="1"/>
  <c r="A1561" i="25" s="1"/>
  <c r="A1562" i="25" s="1"/>
  <c r="A1563" i="25" s="1"/>
  <c r="A1564" i="25" s="1"/>
  <c r="A1565" i="25" s="1"/>
  <c r="A1566" i="25" s="1"/>
  <c r="A1567" i="25" s="1"/>
  <c r="A1568" i="25" s="1"/>
  <c r="A1569" i="25" s="1"/>
  <c r="A1570" i="25" s="1"/>
  <c r="A1571" i="25" s="1"/>
  <c r="A1572" i="25" s="1"/>
  <c r="A1573" i="25" s="1"/>
  <c r="A1574" i="25" s="1"/>
  <c r="A1575" i="25" s="1"/>
  <c r="A1576" i="25" s="1"/>
  <c r="A1577" i="25" s="1"/>
  <c r="A1578" i="25" s="1"/>
  <c r="A1579" i="25" s="1"/>
  <c r="A1580" i="25" s="1"/>
  <c r="A1581" i="25" s="1"/>
  <c r="A1582" i="25" s="1"/>
  <c r="A1583" i="25" s="1"/>
  <c r="A1584" i="25" s="1"/>
  <c r="A1585" i="25" s="1"/>
  <c r="A1586" i="25" s="1"/>
  <c r="A1587" i="25" s="1"/>
  <c r="A1588" i="25" s="1"/>
  <c r="A1589" i="25" s="1"/>
  <c r="A1590" i="25" s="1"/>
  <c r="A1591" i="25" s="1"/>
  <c r="A1592" i="25" s="1"/>
  <c r="A1593" i="25" s="1"/>
  <c r="A1594" i="25" s="1"/>
  <c r="A1595" i="25" s="1"/>
  <c r="A1596" i="25" s="1"/>
  <c r="A1597" i="25" s="1"/>
  <c r="A1598" i="25" s="1"/>
  <c r="A1599" i="25" s="1"/>
  <c r="A1600" i="25" s="1"/>
  <c r="A1601" i="25" s="1"/>
  <c r="A1602" i="25" s="1"/>
  <c r="A1603" i="25" s="1"/>
  <c r="A1604" i="25" s="1"/>
  <c r="A1605" i="25" s="1"/>
  <c r="A1606" i="25" s="1"/>
  <c r="A1607" i="25" s="1"/>
  <c r="A1608" i="25" s="1"/>
  <c r="A1609" i="25" s="1"/>
  <c r="A1610" i="25" s="1"/>
  <c r="A1611" i="25" s="1"/>
  <c r="A1612" i="25" s="1"/>
  <c r="A1613" i="25" s="1"/>
  <c r="A1614" i="25" s="1"/>
  <c r="A1615" i="25" s="1"/>
  <c r="A1616" i="25" s="1"/>
  <c r="A1617" i="25" s="1"/>
  <c r="A1618" i="25" s="1"/>
  <c r="A1619" i="25" s="1"/>
  <c r="A1620" i="25" s="1"/>
  <c r="A1621" i="25" s="1"/>
  <c r="A1622" i="25" s="1"/>
  <c r="A1623" i="25" s="1"/>
  <c r="A1624" i="25" s="1"/>
  <c r="A1625" i="25" s="1"/>
  <c r="A1626" i="25" s="1"/>
  <c r="A1627" i="25" s="1"/>
  <c r="A1628" i="25" s="1"/>
  <c r="A1629" i="25" s="1"/>
  <c r="A1630" i="25" s="1"/>
  <c r="A1631" i="25" s="1"/>
  <c r="A1632" i="25" s="1"/>
  <c r="A1633" i="25" s="1"/>
  <c r="A1634" i="25" s="1"/>
  <c r="A1635" i="25" s="1"/>
  <c r="A1636" i="25" s="1"/>
  <c r="A1637" i="25" s="1"/>
  <c r="A1638" i="25" s="1"/>
  <c r="A1639" i="25" s="1"/>
  <c r="A1640" i="25" s="1"/>
  <c r="A1641" i="25" s="1"/>
  <c r="A1642" i="25" s="1"/>
  <c r="A1643" i="25" s="1"/>
  <c r="A1644" i="25" s="1"/>
  <c r="A1645" i="25" s="1"/>
  <c r="A1646" i="25" s="1"/>
  <c r="A1647" i="25" s="1"/>
  <c r="A1648" i="25" s="1"/>
  <c r="A1649" i="25" s="1"/>
  <c r="A1650" i="25" s="1"/>
  <c r="A1651" i="25" s="1"/>
  <c r="A1652" i="25" s="1"/>
  <c r="A1653" i="25" s="1"/>
  <c r="A1654" i="25" s="1"/>
  <c r="A1655" i="25" s="1"/>
  <c r="A1656" i="25" s="1"/>
  <c r="A1657" i="25" s="1"/>
  <c r="A1658" i="25" s="1"/>
  <c r="A1659" i="25" s="1"/>
  <c r="A1660" i="25" s="1"/>
  <c r="A1661" i="25" s="1"/>
  <c r="A1662" i="25" s="1"/>
  <c r="A1663" i="25" s="1"/>
  <c r="A1664" i="25" s="1"/>
  <c r="A1665" i="25" s="1"/>
  <c r="A1666" i="25" s="1"/>
  <c r="A1667" i="25" s="1"/>
  <c r="A1668" i="25" s="1"/>
  <c r="A1669" i="25" s="1"/>
  <c r="A1670" i="25" s="1"/>
  <c r="A1671" i="25" s="1"/>
  <c r="A1672" i="25" s="1"/>
  <c r="A1673" i="25" s="1"/>
  <c r="A1674" i="25" s="1"/>
  <c r="A1675" i="25" s="1"/>
  <c r="A1676" i="25" s="1"/>
  <c r="A1677" i="25" s="1"/>
  <c r="A1678" i="25" s="1"/>
  <c r="A1679" i="25" s="1"/>
  <c r="A1680" i="25" s="1"/>
  <c r="A1681" i="25" s="1"/>
  <c r="A1682" i="25" s="1"/>
  <c r="A1683" i="25" s="1"/>
  <c r="A1684" i="25" s="1"/>
  <c r="A1685" i="25" s="1"/>
  <c r="A1686" i="25" s="1"/>
  <c r="A1687" i="25" s="1"/>
  <c r="A1688" i="25" s="1"/>
  <c r="A1689" i="25" s="1"/>
  <c r="A1690" i="25" s="1"/>
  <c r="A1691" i="25" s="1"/>
  <c r="A1692" i="25" s="1"/>
  <c r="A1693" i="25" s="1"/>
  <c r="A1694" i="25" s="1"/>
  <c r="A1695" i="25" s="1"/>
  <c r="A1696" i="25" s="1"/>
  <c r="A1697" i="25" s="1"/>
  <c r="A1698" i="25" s="1"/>
  <c r="A1699" i="25" s="1"/>
  <c r="A1700" i="25" s="1"/>
  <c r="A1701" i="25" s="1"/>
  <c r="A1702" i="25" s="1"/>
  <c r="A1703" i="25" s="1"/>
  <c r="A1704" i="25" s="1"/>
  <c r="A1705" i="25" s="1"/>
  <c r="A1706" i="25" s="1"/>
  <c r="A1707" i="25" s="1"/>
  <c r="A1708" i="25" s="1"/>
  <c r="A1709" i="25" s="1"/>
  <c r="A1710" i="25" s="1"/>
  <c r="A1711" i="25" s="1"/>
  <c r="A1712" i="25" s="1"/>
  <c r="A1713" i="25" s="1"/>
  <c r="A1714" i="25" s="1"/>
  <c r="A1715" i="25" s="1"/>
  <c r="A1716" i="25" s="1"/>
  <c r="A1717" i="25" s="1"/>
  <c r="A1718" i="25" s="1"/>
  <c r="A1719" i="25" s="1"/>
  <c r="A1720" i="25" s="1"/>
  <c r="A1721" i="25" s="1"/>
  <c r="A1722" i="25" s="1"/>
  <c r="A1723" i="25" s="1"/>
  <c r="A1724" i="25" s="1"/>
  <c r="A1725" i="25" s="1"/>
  <c r="A1726" i="25" s="1"/>
  <c r="A1727" i="25" s="1"/>
  <c r="A1728" i="25" s="1"/>
  <c r="A1729" i="25" s="1"/>
  <c r="A1730" i="25" s="1"/>
  <c r="A1731" i="25" s="1"/>
  <c r="A1732" i="25" s="1"/>
  <c r="A1733" i="25" s="1"/>
  <c r="A1734" i="25" s="1"/>
  <c r="A1735" i="25" s="1"/>
  <c r="A1736" i="25" s="1"/>
  <c r="A1737" i="25" s="1"/>
  <c r="A1738" i="25" s="1"/>
  <c r="A1739" i="25" s="1"/>
  <c r="A1740" i="25" s="1"/>
  <c r="A1741" i="25" s="1"/>
  <c r="A1742" i="25" s="1"/>
  <c r="A1743" i="25" s="1"/>
  <c r="A1744" i="25" s="1"/>
  <c r="A1745" i="25" s="1"/>
  <c r="A1746" i="25" s="1"/>
  <c r="A1747" i="25" s="1"/>
  <c r="A1748" i="25" s="1"/>
  <c r="A1749" i="25" s="1"/>
  <c r="A1750" i="25" s="1"/>
  <c r="A1751" i="25" s="1"/>
  <c r="A1752" i="25" s="1"/>
  <c r="A1753" i="25" s="1"/>
  <c r="A1754" i="25" s="1"/>
  <c r="A1755" i="25" s="1"/>
  <c r="A1756" i="25" s="1"/>
  <c r="A1757" i="25" s="1"/>
  <c r="A1758" i="25" s="1"/>
  <c r="A1759" i="25" s="1"/>
  <c r="A1760" i="25" s="1"/>
  <c r="A1761" i="25" s="1"/>
  <c r="A1762" i="25" s="1"/>
  <c r="A1763" i="25" s="1"/>
  <c r="A1764" i="25" s="1"/>
  <c r="A1765" i="25" s="1"/>
  <c r="A1766" i="25" s="1"/>
  <c r="A1767" i="25" s="1"/>
  <c r="A1768" i="25" s="1"/>
  <c r="A1769" i="25" s="1"/>
  <c r="A1770" i="25" s="1"/>
  <c r="A1771" i="25" s="1"/>
  <c r="A1772" i="25" s="1"/>
  <c r="A1773" i="25" s="1"/>
  <c r="A1774" i="25" s="1"/>
  <c r="A1775" i="25" s="1"/>
  <c r="A1776" i="25" s="1"/>
  <c r="A1777" i="25" s="1"/>
  <c r="A1778" i="25" s="1"/>
  <c r="A1779" i="25" s="1"/>
  <c r="A1780" i="25" s="1"/>
  <c r="A1781" i="25" s="1"/>
  <c r="A1782" i="25" s="1"/>
  <c r="A1783" i="25" s="1"/>
  <c r="A1784" i="25" s="1"/>
  <c r="A1785" i="25" s="1"/>
  <c r="A1786" i="25" s="1"/>
  <c r="A1787" i="25" s="1"/>
  <c r="A1788" i="25" s="1"/>
  <c r="A1789" i="25" s="1"/>
  <c r="A1790" i="25" s="1"/>
  <c r="A1791" i="25" s="1"/>
  <c r="A1792" i="25" s="1"/>
  <c r="A1793" i="25" s="1"/>
  <c r="A1794" i="25" s="1"/>
  <c r="A1795" i="25" s="1"/>
  <c r="A1796" i="25" s="1"/>
  <c r="A1797" i="25" s="1"/>
  <c r="A1798" i="25" s="1"/>
  <c r="A1799" i="25" s="1"/>
  <c r="A1800" i="25" s="1"/>
  <c r="A1801" i="25" s="1"/>
  <c r="A1802" i="25" s="1"/>
  <c r="A1803" i="25" s="1"/>
  <c r="A1804" i="25" s="1"/>
  <c r="A1805" i="25" s="1"/>
  <c r="A1806" i="25" s="1"/>
  <c r="A1807" i="25" s="1"/>
  <c r="A1808" i="25" s="1"/>
  <c r="A1809" i="25" s="1"/>
  <c r="A1810" i="25" s="1"/>
  <c r="A1811" i="25" s="1"/>
  <c r="A1812" i="25" s="1"/>
  <c r="A1813" i="25" s="1"/>
  <c r="A1814" i="25" s="1"/>
  <c r="A1815" i="25" s="1"/>
  <c r="A1816" i="25" s="1"/>
  <c r="A1817" i="25" s="1"/>
  <c r="A1818" i="25" s="1"/>
  <c r="A1819" i="25" s="1"/>
  <c r="A1820" i="25" s="1"/>
  <c r="A1821" i="25" s="1"/>
  <c r="A1822" i="25" s="1"/>
  <c r="A1823" i="25" s="1"/>
  <c r="A1824" i="25" s="1"/>
  <c r="A1825" i="25" s="1"/>
  <c r="A1826" i="25" s="1"/>
  <c r="A1827" i="25" s="1"/>
  <c r="A1828" i="25" s="1"/>
  <c r="A1829" i="25" s="1"/>
  <c r="A1830" i="25" s="1"/>
  <c r="A1831" i="25" s="1"/>
  <c r="A1832" i="25" s="1"/>
  <c r="A1833" i="25" s="1"/>
  <c r="A1834" i="25" s="1"/>
  <c r="A1835" i="25" s="1"/>
  <c r="A1836" i="25" s="1"/>
  <c r="A1837" i="25" s="1"/>
  <c r="A1838" i="25" s="1"/>
  <c r="A1839" i="25" s="1"/>
  <c r="A1840" i="25" s="1"/>
  <c r="A1841" i="25" s="1"/>
  <c r="A1842" i="25" s="1"/>
  <c r="A1843" i="25" s="1"/>
  <c r="A1844" i="25" s="1"/>
  <c r="A1845" i="25" s="1"/>
  <c r="A1846" i="25" s="1"/>
  <c r="A1847" i="25" s="1"/>
  <c r="A1848" i="25" s="1"/>
  <c r="A1849" i="25" s="1"/>
  <c r="A1850" i="25" s="1"/>
  <c r="A1851" i="25" s="1"/>
  <c r="A1852" i="25" s="1"/>
  <c r="A1853" i="25" s="1"/>
  <c r="A1854" i="25" s="1"/>
  <c r="A1855" i="25" s="1"/>
  <c r="A1856" i="25" s="1"/>
  <c r="A1857" i="25" s="1"/>
  <c r="A1858" i="25" s="1"/>
  <c r="A1859" i="25" s="1"/>
  <c r="A1860" i="25" s="1"/>
  <c r="A1861" i="25" s="1"/>
  <c r="A1862" i="25" s="1"/>
  <c r="A1863" i="25" s="1"/>
  <c r="A1864" i="25" s="1"/>
  <c r="A1865" i="25" s="1"/>
  <c r="A1866" i="25" s="1"/>
  <c r="A1867" i="25" s="1"/>
  <c r="A1868" i="25" s="1"/>
  <c r="A1869" i="25" s="1"/>
  <c r="A1870" i="25" s="1"/>
  <c r="A1871" i="25" s="1"/>
  <c r="A1872" i="25" s="1"/>
  <c r="A1873" i="25" s="1"/>
  <c r="A1874" i="25" s="1"/>
  <c r="A1875" i="25" s="1"/>
  <c r="A1876" i="25" s="1"/>
  <c r="A1877" i="25" s="1"/>
  <c r="A1878" i="25" s="1"/>
  <c r="A1879" i="25" s="1"/>
  <c r="A1880" i="25" s="1"/>
  <c r="A1881" i="25" s="1"/>
  <c r="A1882" i="25" s="1"/>
  <c r="A1883" i="25" s="1"/>
  <c r="A1884" i="25" s="1"/>
  <c r="A1885" i="25" s="1"/>
  <c r="A1886" i="25" s="1"/>
  <c r="A1887" i="25" s="1"/>
  <c r="A1888" i="25" s="1"/>
  <c r="A1889" i="25" s="1"/>
  <c r="A1890" i="25" s="1"/>
  <c r="A1891" i="25" s="1"/>
  <c r="A1892" i="25" s="1"/>
  <c r="A1893" i="25" s="1"/>
  <c r="A1894" i="25" s="1"/>
  <c r="A1895" i="25" s="1"/>
  <c r="A1896" i="25" s="1"/>
  <c r="A1897" i="25" s="1"/>
  <c r="A1898" i="25" s="1"/>
  <c r="A1899" i="25" s="1"/>
  <c r="A1900" i="25" s="1"/>
  <c r="A1901" i="25" s="1"/>
  <c r="A1902" i="25" s="1"/>
  <c r="A1903" i="25" s="1"/>
  <c r="A1904" i="25" s="1"/>
  <c r="A1905" i="25" s="1"/>
  <c r="A1906" i="25" s="1"/>
  <c r="A1907" i="25" s="1"/>
  <c r="A1908" i="25" s="1"/>
  <c r="A1909" i="25" s="1"/>
  <c r="A1910" i="25" s="1"/>
  <c r="A1911" i="25" s="1"/>
  <c r="A1912" i="25" s="1"/>
  <c r="A1913" i="25" s="1"/>
  <c r="A1914" i="25" s="1"/>
  <c r="A1915" i="25" s="1"/>
  <c r="A1916" i="25" s="1"/>
  <c r="A1917" i="25" s="1"/>
  <c r="A1918" i="25" s="1"/>
  <c r="A1919" i="25" s="1"/>
  <c r="A1920" i="25" s="1"/>
  <c r="A1921" i="25" s="1"/>
  <c r="A1922" i="25" s="1"/>
  <c r="A1923" i="25" s="1"/>
  <c r="A1924" i="25" s="1"/>
  <c r="A1925" i="25" s="1"/>
  <c r="A1926" i="25" s="1"/>
  <c r="A1927" i="25" s="1"/>
  <c r="A1928" i="25" s="1"/>
  <c r="A1929" i="25" s="1"/>
  <c r="A1930" i="25" s="1"/>
  <c r="A1931" i="25" s="1"/>
  <c r="A1932" i="25" s="1"/>
  <c r="A1933" i="25" s="1"/>
  <c r="A1934" i="25" s="1"/>
  <c r="A1935" i="25" s="1"/>
  <c r="A1936" i="25" s="1"/>
  <c r="A1937" i="25" s="1"/>
  <c r="A1938" i="25" s="1"/>
  <c r="A1939" i="25" s="1"/>
  <c r="A1940" i="25" s="1"/>
  <c r="A1941" i="25" s="1"/>
  <c r="A1942" i="25" s="1"/>
  <c r="A1943" i="25" s="1"/>
  <c r="A1944" i="25" s="1"/>
  <c r="A1945" i="25" s="1"/>
  <c r="A1946" i="25" s="1"/>
  <c r="A1947" i="25" s="1"/>
  <c r="A1948" i="25" s="1"/>
  <c r="A1949" i="25" s="1"/>
  <c r="A1950" i="25" s="1"/>
  <c r="A1951" i="25" s="1"/>
  <c r="A1952" i="25" s="1"/>
  <c r="A1953" i="25" s="1"/>
  <c r="A1954" i="25" s="1"/>
  <c r="A1955" i="25" s="1"/>
  <c r="A1956" i="25" s="1"/>
  <c r="A1957" i="25" s="1"/>
  <c r="A1958" i="25" s="1"/>
  <c r="A1959" i="25" s="1"/>
  <c r="A1960" i="25" s="1"/>
  <c r="A1961" i="25" s="1"/>
  <c r="A1962" i="25" s="1"/>
  <c r="A1963" i="25" s="1"/>
  <c r="A1964" i="25" s="1"/>
  <c r="A1965" i="25" s="1"/>
  <c r="A1966" i="25" s="1"/>
  <c r="A1967" i="25" s="1"/>
  <c r="A1968" i="25" s="1"/>
  <c r="A1969" i="25" s="1"/>
  <c r="A1970" i="25" s="1"/>
  <c r="A1971" i="25" s="1"/>
  <c r="A1972" i="25" s="1"/>
  <c r="A1973" i="25" s="1"/>
  <c r="A1974" i="25" s="1"/>
  <c r="A1975" i="25" s="1"/>
  <c r="A1976" i="25" s="1"/>
  <c r="A1977" i="25" s="1"/>
  <c r="A1978" i="25" s="1"/>
  <c r="A1979" i="25" s="1"/>
  <c r="A1980" i="25" s="1"/>
  <c r="A1981" i="25" s="1"/>
  <c r="A1982" i="25" s="1"/>
  <c r="A1983" i="25" s="1"/>
  <c r="A1984" i="25" s="1"/>
  <c r="A1985" i="25" s="1"/>
  <c r="A1986" i="25" s="1"/>
  <c r="A1987" i="25" s="1"/>
  <c r="A1988" i="25" s="1"/>
  <c r="A1989" i="25" s="1"/>
  <c r="A1990" i="25" s="1"/>
  <c r="A1991" i="25" s="1"/>
  <c r="A1992" i="25" s="1"/>
  <c r="A1993" i="25" s="1"/>
  <c r="A1994" i="25" s="1"/>
  <c r="A1995" i="25" s="1"/>
  <c r="A1996" i="25" s="1"/>
  <c r="A1997" i="25" s="1"/>
  <c r="A1998" i="25" s="1"/>
  <c r="A1999" i="25" s="1"/>
  <c r="A2000" i="25" s="1"/>
  <c r="A2001" i="25" s="1"/>
  <c r="A2002" i="25" s="1"/>
  <c r="A2003" i="25" s="1"/>
  <c r="A2004" i="25" s="1"/>
  <c r="A2005" i="25" s="1"/>
  <c r="A2006" i="25" s="1"/>
  <c r="A2007" i="25" s="1"/>
  <c r="A2008" i="25" s="1"/>
  <c r="A2009" i="25" s="1"/>
  <c r="A2010" i="25" s="1"/>
  <c r="A2011" i="25" s="1"/>
  <c r="A2012" i="25" s="1"/>
  <c r="A2013" i="25" s="1"/>
  <c r="A2014" i="25" s="1"/>
  <c r="A2015" i="25" s="1"/>
  <c r="A2016" i="25" s="1"/>
  <c r="A2017" i="25" s="1"/>
  <c r="A2018" i="25" s="1"/>
  <c r="A2019" i="25" s="1"/>
  <c r="A2020" i="25" s="1"/>
  <c r="A2021" i="25" s="1"/>
  <c r="A2022" i="25" s="1"/>
  <c r="A2023" i="25" s="1"/>
  <c r="A2024" i="25" s="1"/>
  <c r="A2025" i="25" s="1"/>
  <c r="A2026" i="25" s="1"/>
  <c r="A2027" i="25" s="1"/>
  <c r="A2028" i="25" s="1"/>
  <c r="A2029" i="25" s="1"/>
  <c r="A2030" i="25" s="1"/>
  <c r="A2031" i="25" s="1"/>
  <c r="A2032" i="25" s="1"/>
  <c r="A2033" i="25" s="1"/>
  <c r="A2034" i="25" s="1"/>
  <c r="A2035" i="25" s="1"/>
  <c r="A2036" i="25" s="1"/>
  <c r="A2037" i="25" s="1"/>
  <c r="A2038" i="25" s="1"/>
  <c r="A2039" i="25" s="1"/>
  <c r="A2040" i="25" s="1"/>
  <c r="A2041" i="25" s="1"/>
  <c r="A2042" i="25" s="1"/>
  <c r="A2043" i="25" s="1"/>
  <c r="A2044" i="25" s="1"/>
  <c r="A2045" i="25" s="1"/>
  <c r="A2046" i="25" s="1"/>
  <c r="A2047" i="25" s="1"/>
  <c r="A2048" i="25" s="1"/>
  <c r="A2049" i="25" s="1"/>
  <c r="A2050" i="25" s="1"/>
  <c r="A2051" i="25" s="1"/>
  <c r="A2052" i="25" s="1"/>
  <c r="A2053" i="25" s="1"/>
  <c r="A2054" i="25" s="1"/>
  <c r="A2055" i="25" s="1"/>
  <c r="A2056" i="25" s="1"/>
  <c r="A2057" i="25" s="1"/>
  <c r="A2058" i="25" s="1"/>
  <c r="A2059" i="25" s="1"/>
  <c r="A2060" i="25" s="1"/>
  <c r="A2061" i="25" s="1"/>
  <c r="A2062" i="25" s="1"/>
  <c r="A2063" i="25" s="1"/>
  <c r="A2064" i="25" s="1"/>
  <c r="A2065" i="25" s="1"/>
  <c r="A2066" i="25" s="1"/>
  <c r="A2067" i="25" s="1"/>
  <c r="A2068" i="25" s="1"/>
  <c r="A2069" i="25" s="1"/>
  <c r="A2070" i="25" s="1"/>
  <c r="A2071" i="25" s="1"/>
  <c r="A2072" i="25" s="1"/>
  <c r="A2073" i="25" s="1"/>
  <c r="A2074" i="25" s="1"/>
  <c r="A2075" i="25" s="1"/>
  <c r="A2076" i="25" s="1"/>
  <c r="A2077" i="25" s="1"/>
  <c r="A2078" i="25" s="1"/>
  <c r="A2079" i="25" s="1"/>
  <c r="A2080" i="25" s="1"/>
  <c r="A2081" i="25" s="1"/>
  <c r="A2082" i="25" s="1"/>
  <c r="A2083" i="25" s="1"/>
  <c r="A2084" i="25" s="1"/>
  <c r="A2085" i="25" s="1"/>
  <c r="A2086" i="25" s="1"/>
  <c r="A2087" i="25" s="1"/>
  <c r="A2088" i="25" s="1"/>
  <c r="A2089" i="25" s="1"/>
  <c r="A2090" i="25" s="1"/>
  <c r="A2091" i="25" s="1"/>
  <c r="A2092" i="25" s="1"/>
  <c r="A2093" i="25" s="1"/>
  <c r="A2094" i="25" s="1"/>
  <c r="A2095" i="25" s="1"/>
  <c r="A2096" i="25" s="1"/>
  <c r="A2097" i="25" s="1"/>
  <c r="A2098" i="25" s="1"/>
  <c r="A2099" i="25" s="1"/>
  <c r="A2100" i="25" s="1"/>
  <c r="A2101" i="25" s="1"/>
  <c r="A2102" i="25" s="1"/>
  <c r="A2103" i="25" s="1"/>
  <c r="A2104" i="25" s="1"/>
  <c r="A2105" i="25" s="1"/>
  <c r="A2106" i="25" s="1"/>
  <c r="A2107" i="25" s="1"/>
  <c r="A2108" i="25" s="1"/>
  <c r="A2109" i="25" s="1"/>
  <c r="A2110" i="25" s="1"/>
  <c r="A2111" i="25" s="1"/>
  <c r="A2112" i="25" s="1"/>
  <c r="A2113" i="25" s="1"/>
  <c r="A2114" i="25" s="1"/>
  <c r="A2115" i="25" s="1"/>
  <c r="A2116" i="25" s="1"/>
  <c r="A2117" i="25" s="1"/>
  <c r="A2118" i="25" s="1"/>
  <c r="A2119" i="25" s="1"/>
  <c r="A2120" i="25" s="1"/>
  <c r="A2121" i="25" s="1"/>
  <c r="A2122" i="25" s="1"/>
  <c r="A2123" i="25" s="1"/>
  <c r="A2124" i="25" s="1"/>
  <c r="A2125" i="25" s="1"/>
  <c r="A2126" i="25" s="1"/>
  <c r="A2127" i="25" s="1"/>
  <c r="A2128" i="25" s="1"/>
  <c r="A2129" i="25" s="1"/>
  <c r="A2130" i="25" s="1"/>
  <c r="A2131" i="25" s="1"/>
  <c r="A2132" i="25" s="1"/>
  <c r="A2133" i="25" s="1"/>
  <c r="A2134" i="25" s="1"/>
  <c r="A2135" i="25" s="1"/>
  <c r="A2136" i="25" s="1"/>
  <c r="A2137" i="25" s="1"/>
  <c r="A2138" i="25" s="1"/>
  <c r="A2139" i="25" s="1"/>
  <c r="A2140" i="25" s="1"/>
  <c r="A2141" i="25" s="1"/>
  <c r="A2142" i="25" s="1"/>
  <c r="A2143" i="25" s="1"/>
  <c r="A2144" i="25" s="1"/>
  <c r="A2145" i="25" s="1"/>
  <c r="A2146" i="25" s="1"/>
  <c r="A2147" i="25" s="1"/>
  <c r="A2148" i="25" s="1"/>
  <c r="A2149" i="25" s="1"/>
  <c r="A2150" i="25" s="1"/>
  <c r="A2151" i="25" s="1"/>
  <c r="A2152" i="25" s="1"/>
  <c r="A2153" i="25" s="1"/>
  <c r="A2154" i="25" s="1"/>
  <c r="A2155" i="25" s="1"/>
  <c r="A2156" i="25" s="1"/>
  <c r="A2157" i="25" s="1"/>
  <c r="A2158" i="25" s="1"/>
  <c r="A2159" i="25" s="1"/>
  <c r="A2160" i="25" s="1"/>
  <c r="A2161" i="25" s="1"/>
  <c r="A2162" i="25" s="1"/>
  <c r="A2163" i="25" s="1"/>
  <c r="A2164" i="25" s="1"/>
  <c r="A2165" i="25" s="1"/>
  <c r="A2166" i="25" s="1"/>
  <c r="A2167" i="25" s="1"/>
  <c r="A2168" i="25" s="1"/>
  <c r="A2169" i="25" s="1"/>
  <c r="A2170" i="25" s="1"/>
  <c r="A2171" i="25" s="1"/>
  <c r="A2172" i="25" s="1"/>
  <c r="A2173" i="25" s="1"/>
  <c r="A2174" i="25" s="1"/>
  <c r="A2175" i="25" s="1"/>
  <c r="A2176" i="25" s="1"/>
  <c r="A2177" i="25" s="1"/>
  <c r="A2178" i="25" s="1"/>
  <c r="A2179" i="25" s="1"/>
  <c r="A2180" i="25" s="1"/>
  <c r="A2181" i="25" s="1"/>
  <c r="A2182" i="25" s="1"/>
  <c r="A2183" i="25" s="1"/>
  <c r="A2184" i="25" s="1"/>
  <c r="A2185" i="25" s="1"/>
  <c r="A2186" i="25" s="1"/>
  <c r="A2187" i="25" s="1"/>
  <c r="A2188" i="25" s="1"/>
  <c r="A2189" i="25" s="1"/>
  <c r="A2190" i="25" s="1"/>
  <c r="A2191" i="25" s="1"/>
  <c r="A2192" i="25" s="1"/>
  <c r="A2193" i="25" s="1"/>
  <c r="A2194" i="25" s="1"/>
  <c r="A2195" i="25" s="1"/>
  <c r="A2196" i="25" s="1"/>
  <c r="A2197" i="25" s="1"/>
  <c r="A2198" i="25" s="1"/>
  <c r="A2199" i="25" s="1"/>
  <c r="A2200" i="25" s="1"/>
  <c r="A2201" i="25" s="1"/>
  <c r="A2202" i="25" s="1"/>
  <c r="A2203" i="25" s="1"/>
  <c r="A2204" i="25" s="1"/>
  <c r="A2205" i="25" s="1"/>
  <c r="A2206" i="25" s="1"/>
  <c r="A2207" i="25" s="1"/>
  <c r="A2208" i="25" s="1"/>
  <c r="A2209" i="25" s="1"/>
  <c r="A2210" i="25" s="1"/>
  <c r="A2211" i="25" s="1"/>
  <c r="A2212" i="25" s="1"/>
  <c r="A2213" i="25" s="1"/>
  <c r="A2214" i="25" s="1"/>
  <c r="A2215" i="25" s="1"/>
  <c r="A2216" i="25" s="1"/>
  <c r="A2217" i="25" s="1"/>
  <c r="A2218" i="25" s="1"/>
  <c r="A2219" i="25" s="1"/>
  <c r="A2220" i="25" s="1"/>
  <c r="A2221" i="25" s="1"/>
  <c r="A2222" i="25" s="1"/>
  <c r="A2223" i="25" s="1"/>
  <c r="A2224" i="25" s="1"/>
  <c r="A2225" i="25" s="1"/>
  <c r="A2226" i="25" s="1"/>
  <c r="A2227" i="25" s="1"/>
  <c r="A2228" i="25" s="1"/>
  <c r="A2229" i="25" s="1"/>
  <c r="A2230" i="25" s="1"/>
  <c r="A2231" i="25" s="1"/>
  <c r="A2232" i="25" s="1"/>
  <c r="A2233" i="25" s="1"/>
  <c r="A2234" i="25" s="1"/>
  <c r="A2235" i="25" s="1"/>
  <c r="A2236" i="25" s="1"/>
  <c r="A2237" i="25" s="1"/>
  <c r="A2238" i="25" s="1"/>
  <c r="A2239" i="25" s="1"/>
  <c r="A2240" i="25" s="1"/>
  <c r="A2241" i="25" s="1"/>
  <c r="A2242" i="25" s="1"/>
  <c r="A2243" i="25" s="1"/>
  <c r="A2244" i="25" s="1"/>
  <c r="A2245" i="25" s="1"/>
  <c r="A2246" i="25" s="1"/>
  <c r="A2247" i="25" s="1"/>
  <c r="A2248" i="25" s="1"/>
  <c r="A2249" i="25" s="1"/>
  <c r="A2250" i="25" s="1"/>
  <c r="A2251" i="25" s="1"/>
  <c r="A2252" i="25" s="1"/>
  <c r="A2253" i="25" s="1"/>
  <c r="A2254" i="25" s="1"/>
  <c r="A2255" i="25" s="1"/>
  <c r="A2256" i="25" s="1"/>
  <c r="A2257" i="25" s="1"/>
  <c r="A2258" i="25" s="1"/>
  <c r="A2259" i="25" s="1"/>
  <c r="A2260" i="25" s="1"/>
  <c r="A2261" i="25" s="1"/>
  <c r="A2262" i="25" s="1"/>
  <c r="A2263" i="25" s="1"/>
  <c r="A2264" i="25" s="1"/>
  <c r="A2265" i="25" s="1"/>
  <c r="A2266" i="25" s="1"/>
  <c r="A2267" i="25" s="1"/>
  <c r="A2268" i="25" s="1"/>
  <c r="A2269" i="25" s="1"/>
  <c r="A2270" i="25" s="1"/>
  <c r="A2271" i="25" s="1"/>
  <c r="A2272" i="25" s="1"/>
  <c r="A2273" i="25" s="1"/>
  <c r="A2274" i="25" s="1"/>
  <c r="A2275" i="25" s="1"/>
  <c r="A2276" i="25" s="1"/>
  <c r="A2277" i="25" s="1"/>
  <c r="A2278" i="25" s="1"/>
  <c r="A2279" i="25" s="1"/>
  <c r="A2280" i="25" s="1"/>
  <c r="A2281" i="25" s="1"/>
  <c r="A2282" i="25" s="1"/>
  <c r="A2283" i="25" s="1"/>
  <c r="A2284" i="25" s="1"/>
  <c r="A2285" i="25" s="1"/>
  <c r="A2286" i="25" s="1"/>
  <c r="A2287" i="25" s="1"/>
  <c r="A2288" i="25" s="1"/>
  <c r="A2289" i="25" s="1"/>
  <c r="A2290" i="25" s="1"/>
  <c r="A2291" i="25" s="1"/>
  <c r="A2292" i="25" s="1"/>
  <c r="A2293" i="25" s="1"/>
  <c r="A2294" i="25" s="1"/>
  <c r="A2295" i="25" s="1"/>
  <c r="A2296" i="25" s="1"/>
  <c r="A2297" i="25" s="1"/>
  <c r="A2298" i="25" s="1"/>
  <c r="A2299" i="25" s="1"/>
  <c r="A2300" i="25" s="1"/>
  <c r="A2301" i="25" s="1"/>
  <c r="A2302" i="25" s="1"/>
  <c r="A2303" i="25" s="1"/>
  <c r="A2304" i="25" s="1"/>
  <c r="A2305" i="25" s="1"/>
  <c r="A2306" i="25" s="1"/>
  <c r="A2307" i="25" s="1"/>
  <c r="A2308" i="25" s="1"/>
  <c r="A2309" i="25" s="1"/>
  <c r="A2310" i="25" s="1"/>
  <c r="A2311" i="25" s="1"/>
  <c r="A2312" i="25" s="1"/>
  <c r="A2313" i="25" s="1"/>
  <c r="A2314" i="25" s="1"/>
  <c r="A2315" i="25" s="1"/>
  <c r="A2316" i="25" s="1"/>
  <c r="A2317" i="25" s="1"/>
  <c r="A2318" i="25" s="1"/>
  <c r="A2319" i="25" s="1"/>
  <c r="A2320" i="25" s="1"/>
  <c r="A2321" i="25" s="1"/>
  <c r="A2322" i="25" s="1"/>
  <c r="A2323" i="25" s="1"/>
  <c r="A2324" i="25" s="1"/>
  <c r="A2325" i="25" s="1"/>
  <c r="A2326" i="25" s="1"/>
  <c r="A2327" i="25" s="1"/>
  <c r="A2328" i="25" s="1"/>
  <c r="A2329" i="25" s="1"/>
  <c r="A2330" i="25" s="1"/>
  <c r="A2331" i="25" s="1"/>
  <c r="A2332" i="25" s="1"/>
  <c r="A2333" i="25" s="1"/>
  <c r="A2334" i="25" s="1"/>
  <c r="A2335" i="25" s="1"/>
  <c r="A2336" i="25" s="1"/>
  <c r="A2337" i="25" s="1"/>
  <c r="A2338" i="25" s="1"/>
  <c r="A2339" i="25" s="1"/>
  <c r="A2340" i="25" s="1"/>
  <c r="A2341" i="25" s="1"/>
  <c r="A2342" i="25" s="1"/>
  <c r="A2343" i="25" s="1"/>
  <c r="A2344" i="25" s="1"/>
  <c r="A2345" i="25" s="1"/>
  <c r="A2346" i="25" s="1"/>
  <c r="A2347" i="25" s="1"/>
  <c r="A2348" i="25" s="1"/>
  <c r="A2349" i="25" s="1"/>
  <c r="A2350" i="25" s="1"/>
  <c r="A2351" i="25" s="1"/>
  <c r="A2352" i="25" s="1"/>
  <c r="A2353" i="25" s="1"/>
  <c r="A2354" i="25" s="1"/>
  <c r="A2355" i="25" s="1"/>
  <c r="A2356" i="25" s="1"/>
  <c r="A2357" i="25" s="1"/>
  <c r="A2358" i="25" s="1"/>
  <c r="A2359" i="25" s="1"/>
  <c r="A2360" i="25" s="1"/>
  <c r="A2361" i="25" s="1"/>
  <c r="A2362" i="25" s="1"/>
  <c r="A2363" i="25" s="1"/>
  <c r="A2364" i="25" s="1"/>
  <c r="A2365" i="25" s="1"/>
  <c r="A2366" i="25" s="1"/>
  <c r="A2367" i="25" s="1"/>
  <c r="A2368" i="25" s="1"/>
  <c r="A2369" i="25" s="1"/>
  <c r="A2370" i="25" s="1"/>
  <c r="A2371" i="25" s="1"/>
  <c r="A2372" i="25" s="1"/>
  <c r="A2373" i="25" s="1"/>
  <c r="A2374" i="25" s="1"/>
  <c r="A2375" i="25" s="1"/>
  <c r="A2376" i="25" s="1"/>
  <c r="A2377" i="25" s="1"/>
  <c r="A2378" i="25" s="1"/>
  <c r="A2379" i="25" s="1"/>
  <c r="A2380" i="25" s="1"/>
  <c r="A2381" i="25" s="1"/>
  <c r="A2382" i="25" s="1"/>
  <c r="A2383" i="25" s="1"/>
  <c r="A2384" i="25" s="1"/>
  <c r="A2385" i="25" s="1"/>
  <c r="A2386" i="25" s="1"/>
  <c r="A2387" i="25" s="1"/>
  <c r="A2388" i="25" s="1"/>
  <c r="A2389" i="25" s="1"/>
  <c r="A2390" i="25" s="1"/>
  <c r="A2391" i="25" s="1"/>
  <c r="A2392" i="25" s="1"/>
  <c r="A2393" i="25" s="1"/>
  <c r="A2394" i="25" s="1"/>
  <c r="A2395" i="25" s="1"/>
  <c r="A2396" i="25" s="1"/>
  <c r="A2397" i="25" s="1"/>
  <c r="A2398" i="25" s="1"/>
  <c r="A2399" i="25" s="1"/>
  <c r="A2400" i="25" s="1"/>
  <c r="A2401" i="25" s="1"/>
  <c r="A2402" i="25" s="1"/>
  <c r="A2403" i="25" s="1"/>
  <c r="A2404" i="25" s="1"/>
  <c r="A2405" i="25" s="1"/>
  <c r="A2406" i="25" s="1"/>
  <c r="A2407" i="25" s="1"/>
  <c r="A2408" i="25" s="1"/>
  <c r="A2409" i="25" s="1"/>
  <c r="A2410" i="25" s="1"/>
  <c r="A2411" i="25" s="1"/>
  <c r="A2412" i="25" s="1"/>
  <c r="A2413" i="25" s="1"/>
  <c r="A2414" i="25" s="1"/>
  <c r="A2415" i="25" s="1"/>
  <c r="A2416" i="25" s="1"/>
  <c r="A2417" i="25" s="1"/>
  <c r="A2418" i="25" s="1"/>
  <c r="A2419" i="25" s="1"/>
  <c r="A2420" i="25" s="1"/>
  <c r="A2421" i="25" s="1"/>
  <c r="A2422" i="25" s="1"/>
  <c r="A2423" i="25" s="1"/>
  <c r="A2424" i="25" s="1"/>
  <c r="A2425" i="25" s="1"/>
  <c r="A2426" i="25" s="1"/>
  <c r="A2427" i="25" s="1"/>
  <c r="A2428" i="25" s="1"/>
  <c r="A2429" i="25" s="1"/>
  <c r="A2430" i="25" s="1"/>
  <c r="A2431" i="25" s="1"/>
  <c r="A2432" i="25" s="1"/>
  <c r="A2433" i="25" s="1"/>
  <c r="A2434" i="25" s="1"/>
  <c r="A2435" i="25" s="1"/>
  <c r="A2436" i="25" s="1"/>
  <c r="A2437" i="25" s="1"/>
  <c r="A2438" i="25" s="1"/>
  <c r="A2439" i="25" s="1"/>
  <c r="A2440" i="25" s="1"/>
  <c r="A2441" i="25" s="1"/>
  <c r="A2442" i="25" s="1"/>
  <c r="A2443" i="25" s="1"/>
  <c r="A2444" i="25" s="1"/>
  <c r="A2445" i="25" s="1"/>
  <c r="A2446" i="25" s="1"/>
  <c r="A2447" i="25" s="1"/>
  <c r="A2448" i="25" s="1"/>
  <c r="A2449" i="25" s="1"/>
  <c r="A2450" i="25" s="1"/>
  <c r="A2451" i="25" s="1"/>
  <c r="A2452" i="25" s="1"/>
  <c r="A2453" i="25" s="1"/>
  <c r="A2454" i="25" s="1"/>
  <c r="A2455" i="25" s="1"/>
  <c r="A2456" i="25" s="1"/>
  <c r="A2457" i="25" s="1"/>
  <c r="A2458" i="25" s="1"/>
  <c r="A2459" i="25" s="1"/>
  <c r="A2460" i="25" s="1"/>
  <c r="A2461" i="25" s="1"/>
  <c r="A2462" i="25" s="1"/>
  <c r="A2463" i="25" s="1"/>
  <c r="A2464" i="25" s="1"/>
  <c r="A2465" i="25" s="1"/>
  <c r="A2466" i="25" s="1"/>
  <c r="A2467" i="25" s="1"/>
  <c r="A2468" i="25" s="1"/>
  <c r="A2469" i="25" s="1"/>
  <c r="A2470" i="25" s="1"/>
  <c r="A2471" i="25" s="1"/>
  <c r="A2472" i="25" s="1"/>
  <c r="A2473" i="25" s="1"/>
  <c r="A2474" i="25" s="1"/>
  <c r="A2475" i="25" s="1"/>
  <c r="A2476" i="25" s="1"/>
  <c r="A2477" i="25" s="1"/>
  <c r="A2478" i="25" s="1"/>
  <c r="A2479" i="25" s="1"/>
  <c r="A2480" i="25" s="1"/>
  <c r="A2481" i="25" s="1"/>
  <c r="A2482" i="25" s="1"/>
  <c r="A2483" i="25" s="1"/>
  <c r="A2484" i="25" s="1"/>
  <c r="A2485" i="25" s="1"/>
  <c r="A2486" i="25" s="1"/>
  <c r="A2487" i="25" s="1"/>
  <c r="A2488" i="25" s="1"/>
  <c r="A2489" i="25" s="1"/>
  <c r="A2490" i="25" s="1"/>
  <c r="A2491" i="25" s="1"/>
  <c r="A2492" i="25" s="1"/>
  <c r="A2493" i="25" s="1"/>
  <c r="A2494" i="25" s="1"/>
  <c r="A2495" i="25" s="1"/>
  <c r="A2496" i="25" s="1"/>
  <c r="A2497" i="25" s="1"/>
  <c r="A2498" i="25" s="1"/>
  <c r="A2499" i="25" s="1"/>
  <c r="A2500" i="25" s="1"/>
  <c r="A2501" i="25" s="1"/>
  <c r="A2502" i="25" s="1"/>
  <c r="A2503" i="25" s="1"/>
  <c r="A2504" i="25" s="1"/>
  <c r="A2505" i="25" s="1"/>
  <c r="A2506" i="25" s="1"/>
  <c r="A2507" i="25" s="1"/>
  <c r="A2508" i="25" s="1"/>
  <c r="A2509" i="25" s="1"/>
  <c r="A2510" i="25" s="1"/>
  <c r="A2511" i="25" s="1"/>
  <c r="A2512" i="25" s="1"/>
  <c r="A2513" i="25" s="1"/>
  <c r="A2514" i="25" s="1"/>
  <c r="A2515" i="25" s="1"/>
  <c r="A2516" i="25" s="1"/>
  <c r="A2517" i="25" s="1"/>
  <c r="A2518" i="25" s="1"/>
  <c r="A2519" i="25" s="1"/>
  <c r="A2520" i="25" s="1"/>
  <c r="A2521" i="25" s="1"/>
  <c r="A2522" i="25" s="1"/>
  <c r="A2523" i="25" s="1"/>
  <c r="A2524" i="25" s="1"/>
  <c r="A2525" i="25" s="1"/>
  <c r="A2526" i="25" s="1"/>
  <c r="A2527" i="25" s="1"/>
  <c r="A2528" i="25" s="1"/>
  <c r="A2529" i="25" s="1"/>
  <c r="A2530" i="25" s="1"/>
  <c r="A2531" i="25" s="1"/>
  <c r="A2532" i="25" s="1"/>
  <c r="A2533" i="25" s="1"/>
  <c r="A2534" i="25" s="1"/>
  <c r="A2535" i="25" s="1"/>
  <c r="A2536" i="25" s="1"/>
  <c r="A2537" i="25" s="1"/>
  <c r="A2538" i="25" s="1"/>
  <c r="A2539" i="25" s="1"/>
  <c r="A2540" i="25" s="1"/>
  <c r="A2541" i="25" s="1"/>
  <c r="A2542" i="25" s="1"/>
  <c r="A2543" i="25" s="1"/>
  <c r="A2544" i="25" s="1"/>
  <c r="A2545" i="25" s="1"/>
  <c r="A2546" i="25" s="1"/>
  <c r="A2547" i="25" s="1"/>
  <c r="A2548" i="25" s="1"/>
  <c r="A2549" i="25" s="1"/>
  <c r="A2550" i="25" s="1"/>
  <c r="A2551" i="25" s="1"/>
  <c r="A2552" i="25" s="1"/>
  <c r="A2553" i="25" s="1"/>
  <c r="A2554" i="25" s="1"/>
  <c r="A2555" i="25" s="1"/>
  <c r="A2556" i="25" s="1"/>
  <c r="A2557" i="25" s="1"/>
  <c r="A2558" i="25" s="1"/>
  <c r="A2559" i="25" s="1"/>
  <c r="A2560" i="25" s="1"/>
  <c r="A2561" i="25" s="1"/>
  <c r="A2562" i="25" s="1"/>
  <c r="A2563" i="25" s="1"/>
  <c r="A2564" i="25" s="1"/>
  <c r="A2565" i="25" s="1"/>
  <c r="A2566" i="25" s="1"/>
  <c r="A2567" i="25" s="1"/>
  <c r="A2568" i="25" s="1"/>
  <c r="A2569" i="25" s="1"/>
  <c r="A2570" i="25" s="1"/>
  <c r="A2571" i="25" s="1"/>
  <c r="A2572" i="25" s="1"/>
  <c r="A2573" i="25" s="1"/>
  <c r="A2574" i="25" s="1"/>
  <c r="A2575" i="25" s="1"/>
  <c r="A2576" i="25" s="1"/>
  <c r="A2577" i="25" s="1"/>
  <c r="A2578" i="25" s="1"/>
  <c r="A2579" i="25" s="1"/>
  <c r="A2580" i="25" s="1"/>
  <c r="A2581" i="25" s="1"/>
  <c r="A2582" i="25" s="1"/>
  <c r="A2583" i="25" s="1"/>
  <c r="A2584" i="25" s="1"/>
  <c r="A2585" i="25" s="1"/>
  <c r="A2586" i="25" s="1"/>
  <c r="A2587" i="25" s="1"/>
  <c r="A2588" i="25" s="1"/>
  <c r="A2589" i="25" s="1"/>
  <c r="A2590" i="25" s="1"/>
  <c r="A2591" i="25" s="1"/>
  <c r="A2592" i="25" s="1"/>
  <c r="A2593" i="25" s="1"/>
  <c r="A2594" i="25" s="1"/>
  <c r="A2595" i="25" s="1"/>
  <c r="A2596" i="25" s="1"/>
  <c r="A2597" i="25" s="1"/>
  <c r="A2598" i="25" s="1"/>
  <c r="A2599" i="25" s="1"/>
  <c r="A2600" i="25" s="1"/>
  <c r="A2601" i="25" s="1"/>
  <c r="A2602" i="25" s="1"/>
  <c r="A2603" i="25" s="1"/>
  <c r="A2604" i="25" s="1"/>
  <c r="A2605" i="25" s="1"/>
  <c r="A2606" i="25" s="1"/>
  <c r="A2607" i="25" s="1"/>
  <c r="A2608" i="25" s="1"/>
  <c r="A2609" i="25" s="1"/>
  <c r="A2610" i="25" s="1"/>
  <c r="A2611" i="25" s="1"/>
  <c r="A2612" i="25" s="1"/>
  <c r="A2613" i="25" s="1"/>
  <c r="A2614" i="25" s="1"/>
  <c r="A2615" i="25" s="1"/>
  <c r="A2616" i="25" s="1"/>
  <c r="A2617" i="25" s="1"/>
  <c r="A2618" i="25" s="1"/>
  <c r="A2619" i="25" s="1"/>
  <c r="A2620" i="25" s="1"/>
  <c r="A2621" i="25" s="1"/>
  <c r="A2622" i="25" s="1"/>
  <c r="A2623" i="25" s="1"/>
  <c r="A2624" i="25" s="1"/>
  <c r="A2625" i="25" s="1"/>
  <c r="A2626" i="25" s="1"/>
  <c r="A2627" i="25" s="1"/>
  <c r="A2628" i="25" s="1"/>
  <c r="A2629" i="25" s="1"/>
  <c r="A2630" i="25" s="1"/>
  <c r="A2631" i="25" s="1"/>
  <c r="A2632" i="25" s="1"/>
  <c r="A2633" i="25" s="1"/>
  <c r="A2634" i="25" s="1"/>
  <c r="A2635" i="25" s="1"/>
  <c r="A2636" i="25" s="1"/>
  <c r="A2637" i="25" s="1"/>
  <c r="A2638" i="25" s="1"/>
  <c r="A2639" i="25" s="1"/>
  <c r="A2640" i="25" s="1"/>
  <c r="A2641" i="25" s="1"/>
  <c r="A2642" i="25" s="1"/>
  <c r="A2643" i="25" s="1"/>
  <c r="A2644" i="25" s="1"/>
  <c r="A2645" i="25" s="1"/>
  <c r="A2646" i="25" s="1"/>
  <c r="A2647" i="25" s="1"/>
  <c r="A2648" i="25" s="1"/>
  <c r="A2649" i="25" s="1"/>
  <c r="A2650" i="25" s="1"/>
  <c r="A2651" i="25" s="1"/>
  <c r="A2652" i="25" s="1"/>
  <c r="A2653" i="25" s="1"/>
  <c r="A2654" i="25" s="1"/>
  <c r="A2655" i="25" s="1"/>
  <c r="A2656" i="25" s="1"/>
  <c r="A2657" i="25" s="1"/>
  <c r="A2658" i="25" s="1"/>
  <c r="A2659" i="25" s="1"/>
  <c r="A2660" i="25" s="1"/>
  <c r="A2661" i="25" s="1"/>
  <c r="A2662" i="25" s="1"/>
  <c r="A2663" i="25" s="1"/>
  <c r="A2664" i="25" s="1"/>
  <c r="A2665" i="25" s="1"/>
  <c r="A2666" i="25" s="1"/>
  <c r="A2667" i="25" s="1"/>
  <c r="A2668" i="25" s="1"/>
  <c r="A2669" i="25" s="1"/>
  <c r="A2670" i="25" s="1"/>
  <c r="A2671" i="25" s="1"/>
  <c r="A2672" i="25" s="1"/>
  <c r="A2673" i="25" s="1"/>
  <c r="A2674" i="25" s="1"/>
  <c r="A2675" i="25" s="1"/>
  <c r="A2676" i="25" s="1"/>
  <c r="A2677" i="25" s="1"/>
  <c r="A2678" i="25" s="1"/>
  <c r="A2679" i="25" s="1"/>
  <c r="A2680" i="25" s="1"/>
  <c r="A2681" i="25" s="1"/>
  <c r="A2682" i="25" s="1"/>
  <c r="A2683" i="25" s="1"/>
  <c r="A2684" i="25" s="1"/>
  <c r="A2685" i="25" s="1"/>
  <c r="A2686" i="25" s="1"/>
  <c r="A2687" i="25" s="1"/>
  <c r="A2688" i="25" s="1"/>
  <c r="A2689" i="25" s="1"/>
  <c r="A2690" i="25" s="1"/>
  <c r="A2691" i="25" s="1"/>
  <c r="A2692" i="25" s="1"/>
  <c r="A2693" i="25" s="1"/>
  <c r="A2694" i="25" s="1"/>
  <c r="A2695" i="25" s="1"/>
  <c r="A2696" i="25" s="1"/>
  <c r="A2697" i="25" s="1"/>
  <c r="A2698" i="25" s="1"/>
  <c r="A2699" i="25" s="1"/>
  <c r="A2700" i="25" s="1"/>
  <c r="A2701" i="25" s="1"/>
  <c r="A2702" i="25" s="1"/>
  <c r="A2703" i="25" s="1"/>
  <c r="A2704" i="25" s="1"/>
  <c r="A2705" i="25" s="1"/>
  <c r="A2706" i="25" s="1"/>
  <c r="A2707" i="25" s="1"/>
  <c r="A2708" i="25" s="1"/>
  <c r="A2709" i="25" s="1"/>
  <c r="A2710" i="25" s="1"/>
  <c r="A2711" i="25" s="1"/>
  <c r="A2712" i="25" s="1"/>
  <c r="A2713" i="25" s="1"/>
  <c r="A2714" i="25" s="1"/>
  <c r="A2715" i="25" s="1"/>
  <c r="A2716" i="25" s="1"/>
  <c r="A2717" i="25" s="1"/>
  <c r="A2718" i="25" s="1"/>
  <c r="A2719" i="25" s="1"/>
  <c r="A2720" i="25" s="1"/>
  <c r="A2721" i="25" s="1"/>
  <c r="A2722" i="25" s="1"/>
  <c r="A2723" i="25" s="1"/>
  <c r="A2724" i="25" s="1"/>
  <c r="A2725" i="25" s="1"/>
  <c r="A2726" i="25" s="1"/>
  <c r="A2727" i="25" s="1"/>
  <c r="A2728" i="25" s="1"/>
  <c r="A2729" i="25" s="1"/>
  <c r="A2730" i="25" s="1"/>
  <c r="A2731" i="25" s="1"/>
  <c r="A2732" i="25" s="1"/>
  <c r="A2733" i="25" s="1"/>
  <c r="A2734" i="25" s="1"/>
  <c r="A2735" i="25" s="1"/>
  <c r="A2736" i="25" s="1"/>
  <c r="A2737" i="25" s="1"/>
  <c r="A2738" i="25" s="1"/>
  <c r="A2739" i="25" s="1"/>
  <c r="A2740" i="25" s="1"/>
  <c r="A2741" i="25" s="1"/>
  <c r="A2742" i="25" s="1"/>
  <c r="A2743" i="25" s="1"/>
  <c r="A2744" i="25" s="1"/>
  <c r="A2745" i="25" s="1"/>
  <c r="A2746" i="25" s="1"/>
  <c r="A2747" i="25" s="1"/>
  <c r="A2748" i="25" s="1"/>
  <c r="A2749" i="25" s="1"/>
  <c r="A2750" i="25" s="1"/>
  <c r="A2751" i="25" s="1"/>
  <c r="A2752" i="25" s="1"/>
  <c r="A2753" i="25" s="1"/>
  <c r="A2754" i="25" s="1"/>
  <c r="A2755" i="25" s="1"/>
  <c r="A2756" i="25" s="1"/>
  <c r="A2757" i="25" s="1"/>
  <c r="A2758" i="25" s="1"/>
  <c r="A2759" i="25" s="1"/>
  <c r="A2760" i="25" s="1"/>
  <c r="A2761" i="25" s="1"/>
  <c r="A2762" i="25" s="1"/>
  <c r="A2763" i="25" s="1"/>
  <c r="A2764" i="25" s="1"/>
  <c r="A2765" i="25" s="1"/>
  <c r="A2766" i="25" s="1"/>
  <c r="A2767" i="25" s="1"/>
  <c r="A2768" i="25" s="1"/>
  <c r="A2769" i="25" s="1"/>
  <c r="A2770" i="25" s="1"/>
  <c r="A2771" i="25" s="1"/>
  <c r="A2772" i="25" s="1"/>
  <c r="A2773" i="25" s="1"/>
  <c r="A2774" i="25" s="1"/>
  <c r="A2775" i="25" s="1"/>
  <c r="A2776" i="25" s="1"/>
  <c r="A2777" i="25" s="1"/>
  <c r="A2778" i="25" s="1"/>
  <c r="A2779" i="25" s="1"/>
  <c r="A2780" i="25" s="1"/>
  <c r="A2781" i="25" s="1"/>
  <c r="A2782" i="25" s="1"/>
  <c r="A2783" i="25" s="1"/>
  <c r="A2784" i="25" s="1"/>
  <c r="A2785" i="25" s="1"/>
  <c r="A2786" i="25" s="1"/>
  <c r="A2787" i="25" s="1"/>
  <c r="A2788" i="25" s="1"/>
  <c r="A2789" i="25" s="1"/>
  <c r="A2790" i="25" s="1"/>
  <c r="A2791" i="25" s="1"/>
  <c r="A2792" i="25" s="1"/>
  <c r="A2793" i="25" s="1"/>
  <c r="A2794" i="25" s="1"/>
  <c r="A2795" i="25" s="1"/>
  <c r="A2796" i="25" s="1"/>
  <c r="A2797" i="25" s="1"/>
  <c r="A2798" i="25" s="1"/>
  <c r="A2799" i="25" s="1"/>
  <c r="A2800" i="25" s="1"/>
  <c r="A2801" i="25" s="1"/>
  <c r="A2802" i="25" s="1"/>
  <c r="A2803" i="25" s="1"/>
  <c r="A2804" i="25" s="1"/>
  <c r="A2805" i="25" s="1"/>
  <c r="A2806" i="25" s="1"/>
  <c r="A2807" i="25" s="1"/>
  <c r="A2808" i="25" s="1"/>
  <c r="A2809" i="25" s="1"/>
  <c r="A2810" i="25" s="1"/>
  <c r="A2811" i="25" s="1"/>
  <c r="A2812" i="25" s="1"/>
  <c r="A2813" i="25" s="1"/>
  <c r="A2814" i="25" s="1"/>
  <c r="A2815" i="25" s="1"/>
  <c r="A2816" i="25" s="1"/>
  <c r="A2817" i="25" s="1"/>
  <c r="A2818" i="25" s="1"/>
  <c r="A2819" i="25" s="1"/>
  <c r="A2820" i="25" s="1"/>
  <c r="A2821" i="25" s="1"/>
  <c r="A2822" i="25" s="1"/>
  <c r="A2823" i="25" s="1"/>
  <c r="A2824" i="25" s="1"/>
  <c r="A2825" i="25" s="1"/>
  <c r="A2826" i="25" s="1"/>
  <c r="A2827" i="25" s="1"/>
  <c r="A2828" i="25" s="1"/>
  <c r="A2829" i="25" s="1"/>
  <c r="A2830" i="25" s="1"/>
  <c r="A2831" i="25" s="1"/>
  <c r="A2832" i="25" s="1"/>
  <c r="A2833" i="25" s="1"/>
  <c r="A2834" i="25" s="1"/>
  <c r="A2835" i="25" s="1"/>
  <c r="A2836" i="25" s="1"/>
  <c r="A2837" i="25" s="1"/>
  <c r="A2838" i="25" s="1"/>
  <c r="A2839" i="25" s="1"/>
  <c r="A2840" i="25" s="1"/>
  <c r="A2841" i="25" s="1"/>
  <c r="A2842" i="25" s="1"/>
  <c r="A2843" i="25" s="1"/>
  <c r="A2844" i="25" s="1"/>
  <c r="A2845" i="25" s="1"/>
  <c r="A2846" i="25" s="1"/>
  <c r="A2847" i="25" s="1"/>
  <c r="A2848" i="25" s="1"/>
  <c r="A2849" i="25" s="1"/>
  <c r="A2850" i="25" s="1"/>
  <c r="A2851" i="25" s="1"/>
  <c r="A2852" i="25" s="1"/>
  <c r="A2853" i="25" s="1"/>
  <c r="A2854" i="25" s="1"/>
  <c r="A2855" i="25" s="1"/>
  <c r="A2856" i="25" s="1"/>
  <c r="A2857" i="25" s="1"/>
  <c r="A2858" i="25" s="1"/>
  <c r="A2859" i="25" s="1"/>
  <c r="A2860" i="25" s="1"/>
  <c r="A2861" i="25" s="1"/>
  <c r="A2862" i="25" s="1"/>
  <c r="A2863" i="25" s="1"/>
  <c r="A2864" i="25" s="1"/>
  <c r="A2865" i="25" s="1"/>
  <c r="A2866" i="25" s="1"/>
  <c r="A2867" i="25" s="1"/>
  <c r="A2868" i="25" s="1"/>
  <c r="A2869" i="25" s="1"/>
  <c r="A2870" i="25" s="1"/>
  <c r="A2871" i="25" s="1"/>
  <c r="A2872" i="25" s="1"/>
  <c r="A2873" i="25" s="1"/>
  <c r="A2874" i="25" s="1"/>
  <c r="A2875" i="25" s="1"/>
  <c r="A2876" i="25" s="1"/>
  <c r="A2877" i="25" s="1"/>
  <c r="A2878" i="25" s="1"/>
  <c r="A2879" i="25" s="1"/>
  <c r="A2880" i="25" s="1"/>
  <c r="A2881" i="25" s="1"/>
  <c r="A2882" i="25" s="1"/>
  <c r="A2883" i="25" s="1"/>
  <c r="A2884" i="25" s="1"/>
  <c r="A2885" i="25" s="1"/>
  <c r="A2886" i="25" s="1"/>
  <c r="A2887" i="25" s="1"/>
  <c r="A2888" i="25" s="1"/>
  <c r="A2889" i="25" s="1"/>
  <c r="A2890" i="25" s="1"/>
  <c r="A2891" i="25" s="1"/>
  <c r="A2892" i="25" s="1"/>
  <c r="A2893" i="25" s="1"/>
  <c r="A2894" i="25" s="1"/>
  <c r="A2895" i="25" s="1"/>
  <c r="A2896" i="25" s="1"/>
  <c r="A2897" i="25" s="1"/>
  <c r="A2898" i="25" s="1"/>
  <c r="A2899" i="25" s="1"/>
  <c r="A2900" i="25" s="1"/>
  <c r="A2901" i="25" s="1"/>
  <c r="A2902" i="25" s="1"/>
  <c r="A2903" i="25" s="1"/>
  <c r="A2904" i="25" s="1"/>
  <c r="A2905" i="25" s="1"/>
  <c r="A2906" i="25" s="1"/>
  <c r="A2907" i="25" s="1"/>
  <c r="A2908" i="25" s="1"/>
  <c r="A2909" i="25" s="1"/>
  <c r="A2910" i="25" s="1"/>
  <c r="A2911" i="25" s="1"/>
  <c r="A2912" i="25" s="1"/>
  <c r="A2913" i="25" s="1"/>
  <c r="A2914" i="25" s="1"/>
  <c r="A2915" i="25" s="1"/>
  <c r="A2916" i="25" s="1"/>
  <c r="A2917" i="25" s="1"/>
  <c r="A2918" i="25" s="1"/>
  <c r="A2919" i="25" s="1"/>
  <c r="A2920" i="25" s="1"/>
  <c r="A2921" i="25" s="1"/>
  <c r="A2922" i="25" s="1"/>
  <c r="A2923" i="25" s="1"/>
  <c r="A2924" i="25" s="1"/>
  <c r="A2925" i="25" s="1"/>
  <c r="A2926" i="25" s="1"/>
  <c r="A2927" i="25" s="1"/>
  <c r="A2928" i="25" s="1"/>
  <c r="A2929" i="25" s="1"/>
  <c r="A2930" i="25" s="1"/>
  <c r="A2931" i="25" s="1"/>
  <c r="A2932" i="25" s="1"/>
  <c r="A2933" i="25" s="1"/>
  <c r="A2934" i="25" s="1"/>
  <c r="A2935" i="25" s="1"/>
  <c r="A2936" i="25" s="1"/>
  <c r="A2937" i="25" s="1"/>
  <c r="A2938" i="25" s="1"/>
  <c r="A2939" i="25" s="1"/>
  <c r="A2940" i="25" s="1"/>
  <c r="A2941" i="25" s="1"/>
  <c r="A2942" i="25" s="1"/>
  <c r="A2943" i="25" s="1"/>
  <c r="A2944" i="25" s="1"/>
  <c r="A2945" i="25" s="1"/>
  <c r="A2946" i="25" s="1"/>
  <c r="A2947" i="25" s="1"/>
  <c r="A2948" i="25" s="1"/>
  <c r="A2949" i="25" s="1"/>
  <c r="A2950" i="25" s="1"/>
  <c r="A2951" i="25" s="1"/>
  <c r="A2952" i="25" s="1"/>
  <c r="A2953" i="25" s="1"/>
  <c r="A2954" i="25" s="1"/>
  <c r="A2955" i="25" s="1"/>
  <c r="A2956" i="25" s="1"/>
  <c r="A2957" i="25" s="1"/>
  <c r="A2958" i="25" s="1"/>
  <c r="A2959" i="25" s="1"/>
  <c r="A2960" i="25" s="1"/>
  <c r="A2961" i="25" s="1"/>
  <c r="A2962" i="25" s="1"/>
  <c r="A2963" i="25" s="1"/>
  <c r="A2964" i="25" s="1"/>
  <c r="A2965" i="25" s="1"/>
  <c r="A2966" i="25" s="1"/>
  <c r="A2967" i="25" s="1"/>
  <c r="A2968" i="25" s="1"/>
  <c r="A2969" i="25" s="1"/>
  <c r="A2970" i="25" s="1"/>
  <c r="A2971" i="25" s="1"/>
  <c r="A2972" i="25" s="1"/>
  <c r="A2973" i="25" s="1"/>
  <c r="A2974" i="25" s="1"/>
  <c r="A2975" i="25" s="1"/>
  <c r="A2976" i="25" s="1"/>
  <c r="A2977" i="25" s="1"/>
  <c r="A2978" i="25" s="1"/>
  <c r="A2979" i="25" s="1"/>
  <c r="A2980" i="25" s="1"/>
  <c r="A2981" i="25" s="1"/>
  <c r="A2982" i="25" s="1"/>
  <c r="A2983" i="25" s="1"/>
  <c r="A2984" i="25" s="1"/>
  <c r="A2985" i="25" s="1"/>
  <c r="A2986" i="25" s="1"/>
  <c r="A2987" i="25" s="1"/>
  <c r="A2988" i="25" s="1"/>
  <c r="A2989" i="25" s="1"/>
  <c r="A2990" i="25" s="1"/>
  <c r="A2991" i="25" s="1"/>
  <c r="A2992" i="25" s="1"/>
  <c r="A2993" i="25" s="1"/>
  <c r="A2994" i="25" s="1"/>
  <c r="A2995" i="25" s="1"/>
  <c r="A2996" i="25" s="1"/>
  <c r="A2997" i="25" s="1"/>
  <c r="A2998" i="25" s="1"/>
  <c r="A2999" i="25" s="1"/>
  <c r="A3000" i="25" s="1"/>
  <c r="A3001" i="25" s="1"/>
  <c r="A3002" i="25" s="1"/>
  <c r="A3003" i="25" s="1"/>
  <c r="A3004" i="25" s="1"/>
  <c r="A3005" i="25" s="1"/>
  <c r="A3006" i="25" s="1"/>
  <c r="A3007" i="25" s="1"/>
  <c r="A3008" i="25" s="1"/>
  <c r="A3009" i="25" s="1"/>
  <c r="A3010" i="25" s="1"/>
  <c r="A3011" i="25" s="1"/>
  <c r="A3012" i="25" s="1"/>
  <c r="A3013" i="25" s="1"/>
  <c r="A3014" i="25" s="1"/>
  <c r="A3015" i="25" s="1"/>
  <c r="A3016" i="25" s="1"/>
  <c r="A3017" i="25" s="1"/>
  <c r="A3018" i="25" s="1"/>
  <c r="A3019" i="25" s="1"/>
  <c r="A3020" i="25" s="1"/>
  <c r="A3021" i="25" s="1"/>
  <c r="A3022" i="25" s="1"/>
  <c r="A3023" i="25" s="1"/>
  <c r="A3024" i="25" s="1"/>
  <c r="A3025" i="25" s="1"/>
  <c r="A3026" i="25" s="1"/>
  <c r="A3027" i="25" s="1"/>
  <c r="A3028" i="25" s="1"/>
  <c r="A3029" i="25" s="1"/>
  <c r="A3030" i="25" s="1"/>
  <c r="A3031" i="25" s="1"/>
  <c r="A3032" i="25" s="1"/>
  <c r="A3033" i="25" s="1"/>
  <c r="A3034" i="25" s="1"/>
  <c r="A3035" i="25" s="1"/>
  <c r="A3036" i="25" s="1"/>
  <c r="A3037" i="25" s="1"/>
  <c r="A3038" i="25" s="1"/>
  <c r="A3039" i="25" s="1"/>
  <c r="A3040" i="25" s="1"/>
  <c r="A3041" i="25" s="1"/>
  <c r="A3042" i="25" s="1"/>
  <c r="A3043" i="25" s="1"/>
  <c r="A3044" i="25" s="1"/>
  <c r="A3045" i="25" s="1"/>
  <c r="A3046" i="25" s="1"/>
  <c r="A3047" i="25" s="1"/>
  <c r="A3048" i="25" s="1"/>
  <c r="A3049" i="25" s="1"/>
  <c r="A3050" i="25" s="1"/>
  <c r="A3051" i="25" s="1"/>
  <c r="A3052" i="25" s="1"/>
  <c r="A3053" i="25" s="1"/>
  <c r="A3054" i="25" s="1"/>
  <c r="A3055" i="25" s="1"/>
  <c r="A3056" i="25" s="1"/>
  <c r="A3057" i="25" s="1"/>
  <c r="A3058" i="25" s="1"/>
  <c r="A3059" i="25" s="1"/>
  <c r="A3060" i="25" s="1"/>
  <c r="A3061" i="25" s="1"/>
  <c r="A3062" i="25" s="1"/>
  <c r="A3063" i="25" s="1"/>
  <c r="A3064" i="25" s="1"/>
  <c r="A3065" i="25" s="1"/>
  <c r="A3066" i="25" s="1"/>
  <c r="A3067" i="25" s="1"/>
  <c r="A3068" i="25" s="1"/>
  <c r="A3069" i="25" s="1"/>
  <c r="A3070" i="25" s="1"/>
  <c r="A3071" i="25" s="1"/>
  <c r="A3072" i="25" s="1"/>
  <c r="A3073" i="25" s="1"/>
  <c r="A3074" i="25" s="1"/>
  <c r="A3075" i="25" s="1"/>
  <c r="A3076" i="25" s="1"/>
  <c r="A3077" i="25" s="1"/>
  <c r="A3078" i="25" s="1"/>
  <c r="A3079" i="25" s="1"/>
  <c r="A3080" i="25" s="1"/>
  <c r="A3081" i="25" s="1"/>
  <c r="A3082" i="25" s="1"/>
  <c r="A3083" i="25" s="1"/>
  <c r="A3084" i="25" s="1"/>
  <c r="A3085" i="25" s="1"/>
  <c r="A3086" i="25" s="1"/>
  <c r="A3087" i="25" s="1"/>
  <c r="A3088" i="25" s="1"/>
  <c r="A3089" i="25" s="1"/>
  <c r="A3090" i="25" s="1"/>
  <c r="A3091" i="25" s="1"/>
  <c r="A3092" i="25" s="1"/>
  <c r="A3093" i="25" s="1"/>
  <c r="A3094" i="25" s="1"/>
  <c r="A3095" i="25" s="1"/>
  <c r="A3096" i="25" s="1"/>
  <c r="A3097" i="25" s="1"/>
  <c r="A3098" i="25" s="1"/>
  <c r="A3099" i="25" s="1"/>
  <c r="A3100" i="25" s="1"/>
  <c r="A3101" i="25" s="1"/>
  <c r="A3102" i="25" s="1"/>
  <c r="A3103" i="25" s="1"/>
  <c r="A3104" i="25" s="1"/>
  <c r="A3105" i="25" s="1"/>
  <c r="A3106" i="25" s="1"/>
  <c r="A3107" i="25" s="1"/>
  <c r="A3108" i="25" s="1"/>
  <c r="A3109" i="25" s="1"/>
  <c r="A3110" i="25" s="1"/>
  <c r="A3111" i="25" s="1"/>
  <c r="A3112" i="25" s="1"/>
  <c r="A3113" i="25" s="1"/>
  <c r="A3114" i="25" s="1"/>
  <c r="A3115" i="25" s="1"/>
  <c r="A3116" i="25" s="1"/>
  <c r="A3117" i="25" s="1"/>
  <c r="A3118" i="25" s="1"/>
  <c r="A3119" i="25" s="1"/>
  <c r="A3120" i="25" s="1"/>
  <c r="A3121" i="25" s="1"/>
  <c r="A3122" i="25" s="1"/>
  <c r="A3123" i="25" s="1"/>
  <c r="A3124" i="25" s="1"/>
  <c r="A3125" i="25" s="1"/>
  <c r="A3126" i="25" s="1"/>
  <c r="A3127" i="25" s="1"/>
  <c r="A3128" i="25" s="1"/>
  <c r="A3129" i="25" s="1"/>
  <c r="A3130" i="25" s="1"/>
  <c r="A3131" i="25" s="1"/>
  <c r="A3132" i="25" s="1"/>
  <c r="A3133" i="25" s="1"/>
  <c r="A3134" i="25" s="1"/>
  <c r="A3135" i="25" s="1"/>
  <c r="A3136" i="25" s="1"/>
  <c r="A3137" i="25" s="1"/>
  <c r="A3138" i="25" s="1"/>
  <c r="A3139" i="25" s="1"/>
  <c r="A3140" i="25" s="1"/>
  <c r="A3141" i="25" s="1"/>
  <c r="A3142" i="25" s="1"/>
  <c r="A3143" i="25" s="1"/>
  <c r="A3144" i="25" s="1"/>
  <c r="A3145" i="25" s="1"/>
  <c r="A3146" i="25" s="1"/>
  <c r="A3147" i="25" s="1"/>
  <c r="A3148" i="25" s="1"/>
  <c r="A3149" i="25" s="1"/>
  <c r="A3150" i="25" s="1"/>
  <c r="A3151" i="25" s="1"/>
  <c r="A3152" i="25" s="1"/>
  <c r="A3153" i="25" s="1"/>
  <c r="A3154" i="25" s="1"/>
  <c r="A3155" i="25" s="1"/>
  <c r="A3156" i="25" s="1"/>
  <c r="A3157" i="25" s="1"/>
  <c r="A3158" i="25" s="1"/>
  <c r="A3159" i="25" s="1"/>
  <c r="A3160" i="25" s="1"/>
  <c r="A3161" i="25" s="1"/>
  <c r="A3162" i="25" s="1"/>
  <c r="A3163" i="25" s="1"/>
  <c r="A3164" i="25" s="1"/>
  <c r="A3165" i="25" s="1"/>
  <c r="A3166" i="25" s="1"/>
  <c r="A3167" i="25" s="1"/>
  <c r="A3168" i="25" s="1"/>
  <c r="A3169" i="25" s="1"/>
  <c r="A3170" i="25" s="1"/>
  <c r="A3171" i="25" s="1"/>
  <c r="A3172" i="25" s="1"/>
  <c r="A3173" i="25" s="1"/>
  <c r="A3174" i="25" s="1"/>
  <c r="A3175" i="25" s="1"/>
  <c r="A3176" i="25" s="1"/>
  <c r="A3177" i="25" s="1"/>
  <c r="A3178" i="25" s="1"/>
  <c r="A3179" i="25" s="1"/>
  <c r="A3180" i="25" s="1"/>
  <c r="A3181" i="25" s="1"/>
  <c r="A3182" i="25" s="1"/>
  <c r="A3183" i="25" s="1"/>
  <c r="A3184" i="25" s="1"/>
  <c r="A3185" i="25" s="1"/>
  <c r="A3186" i="25" s="1"/>
  <c r="A3187" i="25" s="1"/>
  <c r="A3188" i="25" s="1"/>
  <c r="A3189" i="25" s="1"/>
  <c r="A3190" i="25" s="1"/>
  <c r="A3191" i="25" s="1"/>
  <c r="A3192" i="25" s="1"/>
  <c r="A3193" i="25" s="1"/>
  <c r="A3194" i="25" s="1"/>
  <c r="A3195" i="25" s="1"/>
  <c r="A3196" i="25" s="1"/>
  <c r="A3197" i="25" s="1"/>
  <c r="A3198" i="25" s="1"/>
  <c r="A3199" i="25" s="1"/>
  <c r="A3200" i="25" s="1"/>
  <c r="A3201" i="25" s="1"/>
  <c r="A3202" i="25" s="1"/>
  <c r="A3203" i="25" s="1"/>
  <c r="A3204" i="25" s="1"/>
  <c r="A3205" i="25" s="1"/>
  <c r="A3206" i="25" s="1"/>
  <c r="A3207" i="25" s="1"/>
  <c r="A3208" i="25" s="1"/>
  <c r="A3209" i="25" s="1"/>
  <c r="A3210" i="25" s="1"/>
  <c r="A3211" i="25" s="1"/>
  <c r="A3212" i="25" s="1"/>
  <c r="A3213" i="25" s="1"/>
  <c r="A3214" i="25" s="1"/>
  <c r="A3215" i="25" s="1"/>
  <c r="A3216" i="25" s="1"/>
  <c r="A3217" i="25" s="1"/>
  <c r="A3218" i="25" s="1"/>
  <c r="A3219" i="25" s="1"/>
  <c r="A3220" i="25" s="1"/>
  <c r="A3221" i="25" s="1"/>
  <c r="A3222" i="25" s="1"/>
  <c r="A3223" i="25" s="1"/>
  <c r="A3224" i="25" s="1"/>
  <c r="A3225" i="25" s="1"/>
  <c r="A3226" i="25" s="1"/>
  <c r="A3227" i="25" s="1"/>
  <c r="A3228" i="25" s="1"/>
  <c r="A3229" i="25" s="1"/>
  <c r="A3230" i="25" s="1"/>
  <c r="A3231" i="25" s="1"/>
  <c r="A3232" i="25" s="1"/>
  <c r="A3233" i="25" s="1"/>
  <c r="A3234" i="25" s="1"/>
  <c r="A3235" i="25" s="1"/>
  <c r="A3236" i="25" s="1"/>
  <c r="A3237" i="25" s="1"/>
  <c r="A3238" i="25" s="1"/>
  <c r="A3239" i="25" s="1"/>
  <c r="A3240" i="25" s="1"/>
  <c r="A3241" i="25" s="1"/>
  <c r="A3242" i="25" s="1"/>
  <c r="A3243" i="25" s="1"/>
  <c r="A3244" i="25" s="1"/>
  <c r="A3245" i="25" s="1"/>
  <c r="A3246" i="25" s="1"/>
  <c r="A3247" i="25" s="1"/>
  <c r="A3248" i="25" s="1"/>
  <c r="A3249" i="25" s="1"/>
  <c r="A3250" i="25" s="1"/>
  <c r="A3251" i="25" s="1"/>
  <c r="A3252" i="25" s="1"/>
  <c r="A3253" i="25" s="1"/>
  <c r="A3254" i="25" s="1"/>
  <c r="A3255" i="25" s="1"/>
  <c r="A3256" i="25" s="1"/>
  <c r="A3257" i="25" s="1"/>
  <c r="A3258" i="25" s="1"/>
  <c r="A3259" i="25" s="1"/>
  <c r="A3260" i="25" s="1"/>
  <c r="A3261" i="25" s="1"/>
  <c r="A3262" i="25" s="1"/>
  <c r="A3263" i="25" s="1"/>
  <c r="A3264" i="25" s="1"/>
  <c r="A3265" i="25" s="1"/>
  <c r="A3266" i="25" s="1"/>
  <c r="A3267" i="25" s="1"/>
  <c r="A3268" i="25" s="1"/>
  <c r="A3269" i="25" s="1"/>
  <c r="A3270" i="25" s="1"/>
  <c r="A3271" i="25" s="1"/>
  <c r="A3272" i="25" s="1"/>
  <c r="A3273" i="25" s="1"/>
  <c r="A3274" i="25" s="1"/>
  <c r="A3275" i="25" s="1"/>
  <c r="A3276" i="25" s="1"/>
  <c r="A3277" i="25" s="1"/>
  <c r="A3278" i="25" s="1"/>
  <c r="A3279" i="25" s="1"/>
  <c r="A3280" i="25" s="1"/>
  <c r="A3281" i="25" s="1"/>
  <c r="A3282" i="25" s="1"/>
  <c r="A3283" i="25" s="1"/>
  <c r="A3284" i="25" s="1"/>
  <c r="A3285" i="25" s="1"/>
  <c r="A3286" i="25" s="1"/>
  <c r="A3287" i="25" s="1"/>
  <c r="A3288" i="25" s="1"/>
  <c r="A3289" i="25" s="1"/>
  <c r="A3290" i="25" s="1"/>
  <c r="A3291" i="25" s="1"/>
  <c r="A3292" i="25" s="1"/>
  <c r="A3293" i="25" s="1"/>
  <c r="A3294" i="25" s="1"/>
  <c r="A3295" i="25" s="1"/>
  <c r="A3296" i="25" s="1"/>
  <c r="A3297" i="25" s="1"/>
  <c r="A3298" i="25" s="1"/>
  <c r="A3299" i="25" s="1"/>
  <c r="A3300" i="25" s="1"/>
  <c r="A3301" i="25" s="1"/>
  <c r="A3302" i="25" s="1"/>
  <c r="A3303" i="25" s="1"/>
  <c r="A3304" i="25" s="1"/>
  <c r="A3305" i="25" s="1"/>
  <c r="A3306" i="25" s="1"/>
  <c r="A3307" i="25" s="1"/>
  <c r="A3308" i="25" s="1"/>
  <c r="A3309" i="25" s="1"/>
  <c r="A3310" i="25" s="1"/>
  <c r="A3311" i="25" s="1"/>
  <c r="A3312" i="25" s="1"/>
  <c r="A3313" i="25" s="1"/>
  <c r="A3314" i="25" s="1"/>
  <c r="A3315" i="25" s="1"/>
  <c r="A3316" i="25" s="1"/>
  <c r="A3317" i="25" s="1"/>
  <c r="A3318" i="25" s="1"/>
  <c r="A3319" i="25" s="1"/>
  <c r="A3320" i="25" s="1"/>
  <c r="A3321" i="25" s="1"/>
  <c r="A3322" i="25" s="1"/>
  <c r="A3323" i="25" s="1"/>
  <c r="A3324" i="25" s="1"/>
  <c r="A3325" i="25" s="1"/>
  <c r="A3326" i="25" s="1"/>
  <c r="A3327" i="25" s="1"/>
  <c r="A3328" i="25" s="1"/>
  <c r="A3329" i="25" s="1"/>
  <c r="A3330" i="25" s="1"/>
  <c r="A3331" i="25" s="1"/>
  <c r="A3332" i="25" s="1"/>
  <c r="A3333" i="25" s="1"/>
  <c r="A3334" i="25" s="1"/>
  <c r="A3335" i="25" s="1"/>
  <c r="A3336" i="25" s="1"/>
  <c r="A3337" i="25" s="1"/>
  <c r="A3338" i="25" s="1"/>
  <c r="A3339" i="25" s="1"/>
  <c r="A3340" i="25" s="1"/>
  <c r="A3341" i="25" s="1"/>
  <c r="A3342" i="25" s="1"/>
  <c r="A3343" i="25" s="1"/>
  <c r="A3344" i="25" s="1"/>
  <c r="A3345" i="25" s="1"/>
  <c r="A3346" i="25" s="1"/>
  <c r="A3347" i="25" s="1"/>
  <c r="A3348" i="25" s="1"/>
  <c r="A3349" i="25" s="1"/>
  <c r="A3350" i="25" s="1"/>
  <c r="A3351" i="25" s="1"/>
  <c r="A3352" i="25" s="1"/>
  <c r="A3353" i="25" s="1"/>
  <c r="A3354" i="25" s="1"/>
  <c r="A3355" i="25" s="1"/>
  <c r="A3356" i="25" s="1"/>
  <c r="A3357" i="25" s="1"/>
  <c r="A3358" i="25" s="1"/>
  <c r="A3359" i="25" s="1"/>
  <c r="A3360" i="25" s="1"/>
  <c r="A3361" i="25" s="1"/>
  <c r="A3362" i="25" s="1"/>
  <c r="A3363" i="25" s="1"/>
  <c r="A3364" i="25" s="1"/>
  <c r="A3365" i="25" s="1"/>
  <c r="A3366" i="25" s="1"/>
  <c r="A3367" i="25" s="1"/>
  <c r="A3368" i="25" s="1"/>
  <c r="A3369" i="25" s="1"/>
  <c r="A3370" i="25" s="1"/>
  <c r="A3371" i="25" s="1"/>
  <c r="A3372" i="25" s="1"/>
  <c r="A3373" i="25" s="1"/>
  <c r="A3374" i="25" s="1"/>
  <c r="A3375" i="25" s="1"/>
  <c r="A3376" i="25" s="1"/>
  <c r="A3377" i="25" s="1"/>
  <c r="A3378" i="25" s="1"/>
  <c r="A3379" i="25" s="1"/>
  <c r="A3380" i="25" s="1"/>
  <c r="A3381" i="25" s="1"/>
  <c r="A3382" i="25" s="1"/>
  <c r="A3383" i="25" s="1"/>
  <c r="A3384" i="25" s="1"/>
  <c r="A3385" i="25" s="1"/>
  <c r="A3386" i="25" s="1"/>
  <c r="A3387" i="25" s="1"/>
  <c r="A3388" i="25" s="1"/>
  <c r="A3389" i="25" s="1"/>
  <c r="A3390" i="25" s="1"/>
  <c r="A3391" i="25" s="1"/>
  <c r="A3392" i="25" s="1"/>
  <c r="A3393" i="25" s="1"/>
  <c r="A3394" i="25" s="1"/>
  <c r="A3395" i="25" s="1"/>
  <c r="A3396" i="25" s="1"/>
  <c r="A3397" i="25" s="1"/>
  <c r="A3398" i="25" s="1"/>
  <c r="A3399" i="25" s="1"/>
  <c r="A3400" i="25" s="1"/>
  <c r="A3401" i="25" s="1"/>
  <c r="A3402" i="25" s="1"/>
  <c r="A3403" i="25" s="1"/>
  <c r="A3404" i="25" s="1"/>
  <c r="A3405" i="25" s="1"/>
  <c r="A3406" i="25" s="1"/>
  <c r="A3407" i="25" s="1"/>
  <c r="A3408" i="25" s="1"/>
  <c r="A3409" i="25" s="1"/>
  <c r="A3410" i="25" s="1"/>
  <c r="A3411" i="25" s="1"/>
  <c r="A3412" i="25" s="1"/>
  <c r="A3413" i="25" s="1"/>
  <c r="A3414" i="25" s="1"/>
  <c r="A3415" i="25" s="1"/>
  <c r="A3416" i="25" s="1"/>
  <c r="A3417" i="25" s="1"/>
  <c r="A3418" i="25" s="1"/>
  <c r="A3419" i="25" s="1"/>
  <c r="A3420" i="25" s="1"/>
  <c r="A3421" i="25" s="1"/>
  <c r="A3422" i="25" s="1"/>
  <c r="A3423" i="25" s="1"/>
  <c r="A3424" i="25" s="1"/>
  <c r="A3425" i="25" s="1"/>
  <c r="A3426" i="25" s="1"/>
  <c r="A3427" i="25" s="1"/>
  <c r="A3428" i="25" s="1"/>
  <c r="A3429" i="25" s="1"/>
  <c r="E1324" i="25"/>
  <c r="C1324" i="25"/>
  <c r="E1323" i="25"/>
  <c r="C1323" i="25"/>
  <c r="E1322" i="25"/>
  <c r="C1322" i="25"/>
  <c r="E1321" i="25"/>
  <c r="C1321" i="25"/>
  <c r="E1320" i="25"/>
  <c r="C1320" i="25"/>
  <c r="E1319" i="25"/>
  <c r="C1319" i="25"/>
  <c r="E1318" i="25"/>
  <c r="C1318" i="25"/>
  <c r="E1317" i="25"/>
  <c r="C1317" i="25"/>
  <c r="E1316" i="25"/>
  <c r="C1316" i="25"/>
  <c r="E1315" i="25"/>
  <c r="C1315" i="25"/>
  <c r="E1314" i="25"/>
  <c r="C1314" i="25"/>
  <c r="E1313" i="25"/>
  <c r="C1313" i="25"/>
  <c r="E1312" i="25"/>
  <c r="C1312" i="25"/>
  <c r="E1311" i="25"/>
  <c r="C1311" i="25"/>
  <c r="E1310" i="25"/>
  <c r="C1310" i="25"/>
  <c r="E1309" i="25"/>
  <c r="C1309" i="25"/>
  <c r="E1308" i="25"/>
  <c r="C1308" i="25"/>
  <c r="E1307" i="25"/>
  <c r="C1307" i="25"/>
  <c r="E1306" i="25"/>
  <c r="C1306" i="25"/>
  <c r="E1305" i="25"/>
  <c r="C1305" i="25"/>
  <c r="E1304" i="25"/>
  <c r="C1304" i="25"/>
  <c r="E1303" i="25"/>
  <c r="C1303" i="25"/>
  <c r="E1302" i="25"/>
  <c r="C1302" i="25"/>
  <c r="E1301" i="25"/>
  <c r="C1301" i="25"/>
  <c r="E1300" i="25"/>
  <c r="C1300" i="25"/>
  <c r="E1299" i="25"/>
  <c r="C1299" i="25"/>
  <c r="E1298" i="25"/>
  <c r="C1298" i="25"/>
  <c r="E1297" i="25"/>
  <c r="C1297" i="25"/>
  <c r="E1296" i="25"/>
  <c r="C1296" i="25"/>
  <c r="E1295" i="25"/>
  <c r="C1295" i="25"/>
  <c r="E1294" i="25"/>
  <c r="C1294" i="25"/>
  <c r="E1293" i="25"/>
  <c r="C1293" i="25"/>
  <c r="E1292" i="25"/>
  <c r="C1292" i="25"/>
  <c r="E1291" i="25"/>
  <c r="C1291" i="25"/>
  <c r="E1290" i="25"/>
  <c r="C1290" i="25"/>
  <c r="E1289" i="25"/>
  <c r="C1289" i="25"/>
  <c r="E1288" i="25"/>
  <c r="C1288" i="25"/>
  <c r="E1287" i="25"/>
  <c r="C1287" i="25"/>
  <c r="E1286" i="25"/>
  <c r="C1286" i="25"/>
  <c r="E1285" i="25"/>
  <c r="C1285" i="25"/>
  <c r="E1284" i="25"/>
  <c r="C1284" i="25"/>
  <c r="E1283" i="25"/>
  <c r="C1283" i="25"/>
  <c r="E1282" i="25"/>
  <c r="C1282" i="25"/>
  <c r="E1281" i="25"/>
  <c r="C1281" i="25"/>
  <c r="E1280" i="25"/>
  <c r="C1280" i="25"/>
  <c r="E1279" i="25"/>
  <c r="C1279" i="25"/>
  <c r="E1278" i="25"/>
  <c r="C1278" i="25"/>
  <c r="E1277" i="25"/>
  <c r="C1277" i="25"/>
  <c r="E1276" i="25"/>
  <c r="C1276" i="25"/>
  <c r="E1275" i="25"/>
  <c r="C1275" i="25"/>
  <c r="E1274" i="25"/>
  <c r="C1274" i="25"/>
  <c r="E1273" i="25"/>
  <c r="C1273" i="25"/>
  <c r="E1272" i="25"/>
  <c r="C1272" i="25"/>
  <c r="E1271" i="25"/>
  <c r="C1271" i="25"/>
  <c r="E1270" i="25"/>
  <c r="C1270" i="25"/>
  <c r="E1269" i="25"/>
  <c r="C1269" i="25"/>
  <c r="E1268" i="25"/>
  <c r="C1268" i="25"/>
  <c r="E1267" i="25"/>
  <c r="C1267" i="25"/>
  <c r="E1266" i="25"/>
  <c r="C1266" i="25"/>
  <c r="E1265" i="25"/>
  <c r="C1265" i="25"/>
  <c r="E1264" i="25"/>
  <c r="C1264" i="25"/>
  <c r="E1263" i="25"/>
  <c r="C1263" i="25"/>
  <c r="E1262" i="25"/>
  <c r="C1262" i="25"/>
  <c r="E1261" i="25"/>
  <c r="C1261" i="25"/>
  <c r="E1260" i="25"/>
  <c r="C1260" i="25"/>
  <c r="E1259" i="25"/>
  <c r="C1259" i="25"/>
  <c r="E1258" i="25"/>
  <c r="C1258" i="25"/>
  <c r="E1257" i="25"/>
  <c r="C1257" i="25"/>
  <c r="E1256" i="25"/>
  <c r="C1256" i="25"/>
  <c r="E1255" i="25"/>
  <c r="C1255" i="25"/>
  <c r="E1254" i="25"/>
  <c r="C1254" i="25"/>
  <c r="E1253" i="25"/>
  <c r="C1253" i="25"/>
  <c r="E1252" i="25"/>
  <c r="C1252" i="25"/>
  <c r="E1251" i="25"/>
  <c r="C1251" i="25"/>
  <c r="E1250" i="25"/>
  <c r="C1250" i="25"/>
  <c r="E1249" i="25"/>
  <c r="C1249" i="25"/>
  <c r="E1248" i="25"/>
  <c r="C1248" i="25"/>
  <c r="E1247" i="25"/>
  <c r="C1247" i="25"/>
  <c r="E1246" i="25"/>
  <c r="C1246" i="25"/>
  <c r="E1245" i="25"/>
  <c r="C1245" i="25"/>
  <c r="E1244" i="25"/>
  <c r="C1244" i="25"/>
  <c r="E1243" i="25"/>
  <c r="C1243" i="25"/>
  <c r="E1242" i="25"/>
  <c r="C1242" i="25"/>
  <c r="E1241" i="25"/>
  <c r="C1241" i="25"/>
  <c r="E1240" i="25"/>
  <c r="C1240" i="25"/>
  <c r="E1239" i="25"/>
  <c r="C1239" i="25"/>
  <c r="E1238" i="25"/>
  <c r="C1238" i="25"/>
  <c r="E1237" i="25"/>
  <c r="C1237" i="25"/>
  <c r="E1236" i="25"/>
  <c r="C1236" i="25"/>
  <c r="E1235" i="25"/>
  <c r="C1235" i="25"/>
  <c r="E1234" i="25"/>
  <c r="C1234" i="25"/>
  <c r="E1233" i="25"/>
  <c r="C1233" i="25"/>
  <c r="E1232" i="25"/>
  <c r="C1232" i="25"/>
  <c r="E1231" i="25"/>
  <c r="C1231" i="25"/>
  <c r="E1230" i="25"/>
  <c r="C1230" i="25"/>
  <c r="E1229" i="25"/>
  <c r="C1229" i="25"/>
  <c r="E1228" i="25"/>
  <c r="C1228" i="25"/>
  <c r="E1227" i="25"/>
  <c r="C1227" i="25"/>
  <c r="E1226" i="25"/>
  <c r="C1226" i="25"/>
  <c r="E1225" i="25"/>
  <c r="C1225" i="25"/>
  <c r="E1224" i="25"/>
  <c r="C1224" i="25"/>
  <c r="E1223" i="25"/>
  <c r="C1223" i="25"/>
  <c r="E1222" i="25"/>
  <c r="C1222" i="25"/>
  <c r="E1221" i="25"/>
  <c r="C1221" i="25"/>
  <c r="E1220" i="25"/>
  <c r="C1220" i="25"/>
  <c r="E1219" i="25"/>
  <c r="C1219" i="25"/>
  <c r="E1218" i="25"/>
  <c r="C1218" i="25"/>
  <c r="E1217" i="25"/>
  <c r="C1217" i="25"/>
  <c r="E1216" i="25"/>
  <c r="C1216" i="25"/>
  <c r="E1215" i="25"/>
  <c r="C1215" i="25"/>
  <c r="E1214" i="25"/>
  <c r="C1214" i="25"/>
  <c r="E1213" i="25"/>
  <c r="C1213" i="25"/>
  <c r="E1212" i="25"/>
  <c r="C1212" i="25"/>
  <c r="E1211" i="25"/>
  <c r="C1211" i="25"/>
  <c r="E1210" i="25"/>
  <c r="C1210" i="25"/>
  <c r="E1209" i="25"/>
  <c r="C1209" i="25"/>
  <c r="E1208" i="25"/>
  <c r="C1208" i="25"/>
  <c r="E1207" i="25"/>
  <c r="C1207" i="25"/>
  <c r="E1206" i="25"/>
  <c r="C1206" i="25"/>
  <c r="E1205" i="25"/>
  <c r="C1205" i="25"/>
  <c r="E1204" i="25"/>
  <c r="C1204" i="25"/>
  <c r="E1203" i="25"/>
  <c r="C1203" i="25"/>
  <c r="E1202" i="25"/>
  <c r="C1202" i="25"/>
  <c r="E1201" i="25"/>
  <c r="C1201" i="25"/>
  <c r="E1200" i="25"/>
  <c r="C1200" i="25"/>
  <c r="E1199" i="25"/>
  <c r="C1199" i="25"/>
  <c r="E1198" i="25"/>
  <c r="C1198" i="25"/>
  <c r="E1197" i="25"/>
  <c r="C1197" i="25"/>
  <c r="E1196" i="25"/>
  <c r="C1196" i="25"/>
  <c r="E1195" i="25"/>
  <c r="C1195" i="25"/>
  <c r="E1194" i="25"/>
  <c r="C1194" i="25"/>
  <c r="E1193" i="25"/>
  <c r="C1193" i="25"/>
  <c r="E1192" i="25"/>
  <c r="C1192" i="25"/>
  <c r="E1191" i="25"/>
  <c r="C1191" i="25"/>
  <c r="E1190" i="25"/>
  <c r="C1190" i="25"/>
  <c r="E1189" i="25"/>
  <c r="C1189" i="25"/>
  <c r="E1188" i="25"/>
  <c r="C1188" i="25"/>
  <c r="E1187" i="25"/>
  <c r="C1187" i="25"/>
  <c r="E1186" i="25"/>
  <c r="C1186" i="25"/>
  <c r="E1185" i="25"/>
  <c r="C1185" i="25"/>
  <c r="E1184" i="25"/>
  <c r="C1184" i="25"/>
  <c r="E1183" i="25"/>
  <c r="C1183" i="25"/>
  <c r="E1182" i="25"/>
  <c r="C1182" i="25"/>
  <c r="E1181" i="25"/>
  <c r="C1181" i="25"/>
  <c r="E1180" i="25"/>
  <c r="C1180" i="25"/>
  <c r="E1179" i="25"/>
  <c r="C1179" i="25"/>
  <c r="E1178" i="25"/>
  <c r="C1178" i="25"/>
  <c r="E1177" i="25"/>
  <c r="C1177" i="25"/>
  <c r="E1176" i="25"/>
  <c r="C1176" i="25"/>
  <c r="E1175" i="25"/>
  <c r="C1175" i="25"/>
  <c r="E1174" i="25"/>
  <c r="C1174" i="25"/>
  <c r="E1173" i="25"/>
  <c r="C1173" i="25"/>
  <c r="E1172" i="25"/>
  <c r="C1172" i="25"/>
  <c r="E1171" i="25"/>
  <c r="C1171" i="25"/>
  <c r="E1170" i="25"/>
  <c r="C1170" i="25"/>
  <c r="E1169" i="25"/>
  <c r="C1169" i="25"/>
  <c r="E1168" i="25"/>
  <c r="C1168" i="25"/>
  <c r="E1167" i="25"/>
  <c r="C1167" i="25"/>
  <c r="E1166" i="25"/>
  <c r="C1166" i="25"/>
  <c r="E1165" i="25"/>
  <c r="C1165" i="25"/>
  <c r="E1164" i="25"/>
  <c r="C1164" i="25"/>
  <c r="E1163" i="25"/>
  <c r="C1163" i="25"/>
  <c r="E1162" i="25"/>
  <c r="C1162" i="25"/>
  <c r="E1161" i="25"/>
  <c r="C1161" i="25"/>
  <c r="E1160" i="25"/>
  <c r="C1160" i="25"/>
  <c r="E1159" i="25"/>
  <c r="C1159" i="25"/>
  <c r="E1158" i="25"/>
  <c r="C1158" i="25"/>
  <c r="E1157" i="25"/>
  <c r="C1157" i="25"/>
  <c r="E1156" i="25"/>
  <c r="C1156" i="25"/>
  <c r="E1155" i="25"/>
  <c r="C1155" i="25"/>
  <c r="E1154" i="25"/>
  <c r="C1154" i="25"/>
  <c r="E1153" i="25"/>
  <c r="C1153" i="25"/>
  <c r="E1152" i="25"/>
  <c r="C1152" i="25"/>
  <c r="E1151" i="25"/>
  <c r="C1151" i="25"/>
  <c r="E1150" i="25"/>
  <c r="C1150" i="25"/>
  <c r="E1149" i="25"/>
  <c r="C1149" i="25"/>
  <c r="E1148" i="25"/>
  <c r="C1148" i="25"/>
  <c r="E1147" i="25"/>
  <c r="C1147" i="25"/>
  <c r="E1146" i="25"/>
  <c r="C1146" i="25"/>
  <c r="E1145" i="25"/>
  <c r="C1145" i="25"/>
  <c r="E1144" i="25"/>
  <c r="C1144" i="25"/>
  <c r="E1143" i="25"/>
  <c r="C1143" i="25"/>
  <c r="E1142" i="25"/>
  <c r="C1142" i="25"/>
  <c r="E1141" i="25"/>
  <c r="C1141" i="25"/>
  <c r="E1140" i="25"/>
  <c r="C1140" i="25"/>
  <c r="E1139" i="25"/>
  <c r="C1139" i="25"/>
  <c r="E1138" i="25"/>
  <c r="C1138" i="25"/>
  <c r="E1137" i="25"/>
  <c r="C1137" i="25"/>
  <c r="E1136" i="25"/>
  <c r="C1136" i="25"/>
  <c r="E1135" i="25"/>
  <c r="C1135" i="25"/>
  <c r="E1134" i="25"/>
  <c r="C1134" i="25"/>
  <c r="E1133" i="25"/>
  <c r="C1133" i="25"/>
  <c r="E1132" i="25"/>
  <c r="C1132" i="25"/>
  <c r="E1131" i="25"/>
  <c r="C1131" i="25"/>
  <c r="E1130" i="25"/>
  <c r="C1130" i="25"/>
  <c r="E1129" i="25"/>
  <c r="C1129" i="25"/>
  <c r="E1128" i="25"/>
  <c r="C1128" i="25"/>
  <c r="E1127" i="25"/>
  <c r="C1127" i="25"/>
  <c r="E1126" i="25"/>
  <c r="C1126" i="25"/>
  <c r="E1125" i="25"/>
  <c r="C1125" i="25"/>
  <c r="E1124" i="25"/>
  <c r="C1124" i="25"/>
  <c r="E1123" i="25"/>
  <c r="C1123" i="25"/>
  <c r="E1122" i="25"/>
  <c r="C1122" i="25"/>
  <c r="E1121" i="25"/>
  <c r="C1121" i="25"/>
  <c r="E1120" i="25"/>
  <c r="C1120" i="25"/>
  <c r="E1119" i="25"/>
  <c r="C1119" i="25"/>
  <c r="E1118" i="25"/>
  <c r="C1118" i="25"/>
  <c r="E1117" i="25"/>
  <c r="C1117" i="25"/>
  <c r="E1116" i="25"/>
  <c r="C1116" i="25"/>
  <c r="E1115" i="25"/>
  <c r="C1115" i="25"/>
  <c r="E1114" i="25"/>
  <c r="C1114" i="25"/>
  <c r="E1113" i="25"/>
  <c r="C1113" i="25"/>
  <c r="E1112" i="25"/>
  <c r="C1112" i="25"/>
  <c r="E1111" i="25"/>
  <c r="C1111" i="25"/>
  <c r="E1110" i="25"/>
  <c r="C1110" i="25"/>
  <c r="E1109" i="25"/>
  <c r="C1109" i="25"/>
  <c r="E1108" i="25"/>
  <c r="C1108" i="25"/>
  <c r="E1107" i="25"/>
  <c r="C1107" i="25"/>
  <c r="E1106" i="25"/>
  <c r="C1106" i="25"/>
  <c r="E1105" i="25"/>
  <c r="C1105" i="25"/>
  <c r="E1104" i="25"/>
  <c r="C1104" i="25"/>
  <c r="E1103" i="25"/>
  <c r="C1103" i="25"/>
  <c r="E1102" i="25"/>
  <c r="C1102" i="25"/>
  <c r="E1101" i="25"/>
  <c r="C1101" i="25"/>
  <c r="E1100" i="25"/>
  <c r="C1100" i="25"/>
  <c r="E1099" i="25"/>
  <c r="C1099" i="25"/>
  <c r="E1098" i="25"/>
  <c r="C1098" i="25"/>
  <c r="E1097" i="25"/>
  <c r="C1097" i="25"/>
  <c r="E1096" i="25"/>
  <c r="C1096" i="25"/>
  <c r="E1095" i="25"/>
  <c r="C1095" i="25"/>
  <c r="E1094" i="25"/>
  <c r="C1094" i="25"/>
  <c r="E1093" i="25"/>
  <c r="C1093" i="25"/>
  <c r="E1092" i="25"/>
  <c r="C1092" i="25"/>
  <c r="E1091" i="25"/>
  <c r="C1091" i="25"/>
  <c r="E1090" i="25"/>
  <c r="C1090" i="25"/>
  <c r="E1089" i="25"/>
  <c r="C1089" i="25"/>
  <c r="E1088" i="25"/>
  <c r="C1088" i="25"/>
  <c r="E1087" i="25"/>
  <c r="C1087" i="25"/>
  <c r="E1086" i="25"/>
  <c r="C1086" i="25"/>
  <c r="E1085" i="25"/>
  <c r="C1085" i="25"/>
  <c r="E1084" i="25"/>
  <c r="C1084" i="25"/>
  <c r="E1083" i="25"/>
  <c r="C1083" i="25"/>
  <c r="E1082" i="25"/>
  <c r="C1082" i="25"/>
  <c r="E1081" i="25"/>
  <c r="C1081" i="25"/>
  <c r="E1080" i="25"/>
  <c r="C1080" i="25"/>
  <c r="E1079" i="25"/>
  <c r="C1079" i="25"/>
  <c r="E1078" i="25"/>
  <c r="C1078" i="25"/>
  <c r="E1077" i="25"/>
  <c r="C1077" i="25"/>
  <c r="E1076" i="25"/>
  <c r="C1076" i="25"/>
  <c r="E1075" i="25"/>
  <c r="C1075" i="25"/>
  <c r="E1074" i="25"/>
  <c r="C1074" i="25"/>
  <c r="E1073" i="25"/>
  <c r="C1073" i="25"/>
  <c r="E1072" i="25"/>
  <c r="C1072" i="25"/>
  <c r="E1071" i="25"/>
  <c r="C1071" i="25"/>
  <c r="E1070" i="25"/>
  <c r="C1070" i="25"/>
  <c r="E1069" i="25"/>
  <c r="C1069" i="25"/>
  <c r="E1068" i="25"/>
  <c r="C1068" i="25"/>
  <c r="E1067" i="25"/>
  <c r="C1067" i="25"/>
  <c r="E1066" i="25"/>
  <c r="C1066" i="25"/>
  <c r="E1065" i="25"/>
  <c r="C1065" i="25"/>
  <c r="E1064" i="25"/>
  <c r="C1064" i="25"/>
  <c r="E1063" i="25"/>
  <c r="C1063" i="25"/>
  <c r="E1062" i="25"/>
  <c r="C1062" i="25"/>
  <c r="E1061" i="25"/>
  <c r="C1061" i="25"/>
  <c r="E1060" i="25"/>
  <c r="C1060" i="25"/>
  <c r="E1059" i="25"/>
  <c r="C1059" i="25"/>
  <c r="E1058" i="25"/>
  <c r="C1058" i="25"/>
  <c r="E1057" i="25"/>
  <c r="C1057" i="25"/>
  <c r="E1056" i="25"/>
  <c r="C1056" i="25"/>
  <c r="E1055" i="25"/>
  <c r="C1055" i="25"/>
  <c r="E1054" i="25"/>
  <c r="C1054" i="25"/>
  <c r="E1053" i="25"/>
  <c r="C1053" i="25"/>
  <c r="E1052" i="25"/>
  <c r="C1052" i="25"/>
  <c r="E1051" i="25"/>
  <c r="C1051" i="25"/>
  <c r="E1050" i="25"/>
  <c r="C1050" i="25"/>
  <c r="E1049" i="25"/>
  <c r="C1049" i="25"/>
  <c r="E1048" i="25"/>
  <c r="C1048" i="25"/>
  <c r="E1047" i="25"/>
  <c r="C1047" i="25"/>
  <c r="E1046" i="25"/>
  <c r="C1046" i="25"/>
  <c r="E1045" i="25"/>
  <c r="C1045" i="25"/>
  <c r="E1044" i="25"/>
  <c r="C1044" i="25"/>
  <c r="E1043" i="25"/>
  <c r="C1043" i="25"/>
  <c r="E1042" i="25"/>
  <c r="C1042" i="25"/>
  <c r="E1041" i="25"/>
  <c r="C1041" i="25"/>
  <c r="E1040" i="25"/>
  <c r="C1040" i="25"/>
  <c r="E1039" i="25"/>
  <c r="C1039" i="25"/>
  <c r="E1038" i="25"/>
  <c r="C1038" i="25"/>
  <c r="E1037" i="25"/>
  <c r="C1037" i="25"/>
  <c r="E1036" i="25"/>
  <c r="C1036" i="25"/>
  <c r="E1035" i="25"/>
  <c r="C1035" i="25"/>
  <c r="E1034" i="25"/>
  <c r="C1034" i="25"/>
  <c r="E1033" i="25"/>
  <c r="C1033" i="25"/>
  <c r="E1032" i="25"/>
  <c r="C1032" i="25"/>
  <c r="E1031" i="25"/>
  <c r="C1031" i="25"/>
  <c r="E1030" i="25"/>
  <c r="C1030" i="25"/>
  <c r="E1029" i="25"/>
  <c r="C1029" i="25"/>
  <c r="E1028" i="25"/>
  <c r="C1028" i="25"/>
  <c r="E1027" i="25"/>
  <c r="C1027" i="25"/>
  <c r="E1026" i="25"/>
  <c r="C1026" i="25"/>
  <c r="E1025" i="25"/>
  <c r="C1025" i="25"/>
  <c r="E1024" i="25"/>
  <c r="C1024" i="25"/>
  <c r="E1023" i="25"/>
  <c r="C1023" i="25"/>
  <c r="E1022" i="25"/>
  <c r="C1022" i="25"/>
  <c r="E1021" i="25"/>
  <c r="C1021" i="25"/>
  <c r="E1020" i="25"/>
  <c r="C1020" i="25"/>
  <c r="E1019" i="25"/>
  <c r="C1019" i="25"/>
  <c r="E1018" i="25"/>
  <c r="C1018" i="25"/>
  <c r="E1017" i="25"/>
  <c r="C1017" i="25"/>
  <c r="E1016" i="25"/>
  <c r="C1016" i="25"/>
  <c r="E1015" i="25"/>
  <c r="C1015" i="25"/>
  <c r="E1014" i="25"/>
  <c r="C1014" i="25"/>
  <c r="E1013" i="25"/>
  <c r="C1013" i="25"/>
  <c r="E1012" i="25"/>
  <c r="C1012" i="25"/>
  <c r="E1011" i="25"/>
  <c r="C1011" i="25"/>
  <c r="E1010" i="25"/>
  <c r="C1010" i="25"/>
  <c r="E1009" i="25"/>
  <c r="C1009" i="25"/>
  <c r="E1008" i="25"/>
  <c r="C1008" i="25"/>
  <c r="E1007" i="25"/>
  <c r="C1007" i="25"/>
  <c r="E1006" i="25"/>
  <c r="C1006" i="25"/>
  <c r="E1005" i="25"/>
  <c r="C1005" i="25"/>
  <c r="E1004" i="25"/>
  <c r="C1004" i="25"/>
  <c r="E1003" i="25"/>
  <c r="C1003" i="25"/>
  <c r="E1002" i="25"/>
  <c r="C1002" i="25"/>
  <c r="E1001" i="25"/>
  <c r="C1001" i="25"/>
  <c r="E1000" i="25"/>
  <c r="C1000" i="25"/>
  <c r="E999" i="25"/>
  <c r="C999" i="25"/>
  <c r="E998" i="25"/>
  <c r="C998" i="25"/>
  <c r="E997" i="25"/>
  <c r="C997" i="25"/>
  <c r="E996" i="25"/>
  <c r="C996" i="25"/>
  <c r="E995" i="25"/>
  <c r="C995" i="25"/>
  <c r="E994" i="25"/>
  <c r="C994" i="25"/>
  <c r="E993" i="25"/>
  <c r="C993" i="25"/>
  <c r="E992" i="25"/>
  <c r="C992" i="25"/>
  <c r="E991" i="25"/>
  <c r="C991" i="25"/>
  <c r="E990" i="25"/>
  <c r="C990" i="25"/>
  <c r="E989" i="25"/>
  <c r="C989" i="25"/>
  <c r="E988" i="25"/>
  <c r="C988" i="25"/>
  <c r="E987" i="25"/>
  <c r="C987" i="25"/>
  <c r="E986" i="25"/>
  <c r="C986" i="25"/>
  <c r="E985" i="25"/>
  <c r="C985" i="25"/>
  <c r="E984" i="25"/>
  <c r="C984" i="25"/>
  <c r="E983" i="25"/>
  <c r="C983" i="25"/>
  <c r="E982" i="25"/>
  <c r="C982" i="25"/>
  <c r="E981" i="25"/>
  <c r="C981" i="25"/>
  <c r="E980" i="25"/>
  <c r="C980" i="25"/>
  <c r="E979" i="25"/>
  <c r="C979" i="25"/>
  <c r="E978" i="25"/>
  <c r="C978" i="25"/>
  <c r="E977" i="25"/>
  <c r="C977" i="25"/>
  <c r="E976" i="25"/>
  <c r="C976" i="25"/>
  <c r="E975" i="25"/>
  <c r="C975" i="25"/>
  <c r="E974" i="25"/>
  <c r="C974" i="25"/>
  <c r="E973" i="25"/>
  <c r="C973" i="25"/>
  <c r="E972" i="25"/>
  <c r="C972" i="25"/>
  <c r="E971" i="25"/>
  <c r="C971" i="25"/>
  <c r="E970" i="25"/>
  <c r="C970" i="25"/>
  <c r="E969" i="25"/>
  <c r="C969" i="25"/>
  <c r="E968" i="25"/>
  <c r="C968" i="25"/>
  <c r="E967" i="25"/>
  <c r="C967" i="25"/>
  <c r="E966" i="25"/>
  <c r="C966" i="25"/>
  <c r="E965" i="25"/>
  <c r="C965" i="25"/>
  <c r="E964" i="25"/>
  <c r="C964" i="25"/>
  <c r="E963" i="25"/>
  <c r="C963" i="25"/>
  <c r="E962" i="25"/>
  <c r="C962" i="25"/>
  <c r="E961" i="25"/>
  <c r="C961" i="25"/>
  <c r="E960" i="25"/>
  <c r="C960" i="25"/>
  <c r="E959" i="25"/>
  <c r="C959" i="25"/>
  <c r="E958" i="25"/>
  <c r="C958" i="25"/>
  <c r="E957" i="25"/>
  <c r="C957" i="25"/>
  <c r="E956" i="25"/>
  <c r="C956" i="25"/>
  <c r="E955" i="25"/>
  <c r="C955" i="25"/>
  <c r="E954" i="25"/>
  <c r="C954" i="25"/>
  <c r="E953" i="25"/>
  <c r="C953" i="25"/>
  <c r="E952" i="25"/>
  <c r="C952" i="25"/>
  <c r="E951" i="25"/>
  <c r="C951" i="25"/>
  <c r="E950" i="25"/>
  <c r="C950" i="25"/>
  <c r="E949" i="25"/>
  <c r="C949" i="25"/>
  <c r="E948" i="25"/>
  <c r="C948" i="25"/>
  <c r="E947" i="25"/>
  <c r="C947" i="25"/>
  <c r="E946" i="25"/>
  <c r="C946" i="25"/>
  <c r="E945" i="25"/>
  <c r="C945" i="25"/>
  <c r="E944" i="25"/>
  <c r="C944" i="25"/>
  <c r="E943" i="25"/>
  <c r="C943" i="25"/>
  <c r="E942" i="25"/>
  <c r="C942" i="25"/>
  <c r="E941" i="25"/>
  <c r="C941" i="25"/>
  <c r="E940" i="25"/>
  <c r="C940" i="25"/>
  <c r="E939" i="25"/>
  <c r="C939" i="25"/>
  <c r="E938" i="25"/>
  <c r="C938" i="25"/>
  <c r="E937" i="25"/>
  <c r="C937" i="25"/>
  <c r="E936" i="25"/>
  <c r="C936" i="25"/>
  <c r="E935" i="25"/>
  <c r="C935" i="25"/>
  <c r="E934" i="25"/>
  <c r="C934" i="25"/>
  <c r="E933" i="25"/>
  <c r="C933" i="25"/>
  <c r="E932" i="25"/>
  <c r="C932" i="25"/>
  <c r="E931" i="25"/>
  <c r="C931" i="25"/>
  <c r="E930" i="25"/>
  <c r="C930" i="25"/>
  <c r="E929" i="25"/>
  <c r="C929" i="25"/>
  <c r="E928" i="25"/>
  <c r="C928" i="25"/>
  <c r="E927" i="25"/>
  <c r="C927" i="25"/>
  <c r="E926" i="25"/>
  <c r="C926" i="25"/>
  <c r="E925" i="25"/>
  <c r="C925" i="25"/>
  <c r="E924" i="25"/>
  <c r="C924" i="25"/>
  <c r="E923" i="25"/>
  <c r="C923" i="25"/>
  <c r="E922" i="25"/>
  <c r="C922" i="25"/>
  <c r="E921" i="25"/>
  <c r="C921" i="25"/>
  <c r="E920" i="25"/>
  <c r="C920" i="25"/>
  <c r="E919" i="25"/>
  <c r="C919" i="25"/>
  <c r="E918" i="25"/>
  <c r="C918" i="25"/>
  <c r="E917" i="25"/>
  <c r="C917" i="25"/>
  <c r="E916" i="25"/>
  <c r="C916" i="25"/>
  <c r="E915" i="25"/>
  <c r="C915" i="25"/>
  <c r="E914" i="25"/>
  <c r="C914" i="25"/>
  <c r="E913" i="25"/>
  <c r="C913" i="25"/>
  <c r="E912" i="25"/>
  <c r="C912" i="25"/>
  <c r="E911" i="25"/>
  <c r="C911" i="25"/>
  <c r="E910" i="25"/>
  <c r="C910" i="25"/>
  <c r="E909" i="25"/>
  <c r="C909" i="25"/>
  <c r="E908" i="25"/>
  <c r="C908" i="25"/>
  <c r="E907" i="25"/>
  <c r="C907" i="25"/>
  <c r="E906" i="25"/>
  <c r="C906" i="25"/>
  <c r="E905" i="25"/>
  <c r="C905" i="25"/>
  <c r="E904" i="25"/>
  <c r="C904" i="25"/>
  <c r="E903" i="25"/>
  <c r="C903" i="25"/>
  <c r="E902" i="25"/>
  <c r="C902" i="25"/>
  <c r="E901" i="25"/>
  <c r="C901" i="25"/>
  <c r="E900" i="25"/>
  <c r="C900" i="25"/>
  <c r="E899" i="25"/>
  <c r="C899" i="25"/>
  <c r="E898" i="25"/>
  <c r="C898" i="25"/>
  <c r="E897" i="25"/>
  <c r="C897" i="25"/>
  <c r="E896" i="25"/>
  <c r="C896" i="25"/>
  <c r="E895" i="25"/>
  <c r="C895" i="25"/>
  <c r="E894" i="25"/>
  <c r="C894" i="25"/>
  <c r="E893" i="25"/>
  <c r="C893" i="25"/>
  <c r="E892" i="25"/>
  <c r="C892" i="25"/>
  <c r="E891" i="25"/>
  <c r="C891" i="25"/>
  <c r="E890" i="25"/>
  <c r="C890" i="25"/>
  <c r="E889" i="25"/>
  <c r="C889" i="25"/>
  <c r="E888" i="25"/>
  <c r="C888" i="25"/>
  <c r="E887" i="25"/>
  <c r="C887" i="25"/>
  <c r="E886" i="25"/>
  <c r="C886" i="25"/>
  <c r="E885" i="25"/>
  <c r="C885" i="25"/>
  <c r="E884" i="25"/>
  <c r="C884" i="25"/>
  <c r="E883" i="25"/>
  <c r="C883" i="25"/>
  <c r="E882" i="25"/>
  <c r="C882" i="25"/>
  <c r="E881" i="25"/>
  <c r="C881" i="25"/>
  <c r="E880" i="25"/>
  <c r="C880" i="25"/>
  <c r="E879" i="25"/>
  <c r="C879" i="25"/>
  <c r="E878" i="25"/>
  <c r="C878" i="25"/>
  <c r="E877" i="25"/>
  <c r="C877" i="25"/>
  <c r="E876" i="25"/>
  <c r="C876" i="25"/>
  <c r="E875" i="25"/>
  <c r="C875" i="25"/>
  <c r="E874" i="25"/>
  <c r="C874" i="25"/>
  <c r="E873" i="25"/>
  <c r="C873" i="25"/>
  <c r="E872" i="25"/>
  <c r="C872" i="25"/>
  <c r="E871" i="25"/>
  <c r="C871" i="25"/>
  <c r="E870" i="25"/>
  <c r="C870" i="25"/>
  <c r="E869" i="25"/>
  <c r="C869" i="25"/>
  <c r="E868" i="25"/>
  <c r="C868" i="25"/>
  <c r="E867" i="25"/>
  <c r="C867" i="25"/>
  <c r="E866" i="25"/>
  <c r="C866" i="25"/>
  <c r="E865" i="25"/>
  <c r="C865" i="25"/>
  <c r="E864" i="25"/>
  <c r="C864" i="25"/>
  <c r="E863" i="25"/>
  <c r="C863" i="25"/>
  <c r="E862" i="25"/>
  <c r="C862" i="25"/>
  <c r="E861" i="25"/>
  <c r="C861" i="25"/>
  <c r="E860" i="25"/>
  <c r="C860" i="25"/>
  <c r="E859" i="25"/>
  <c r="C859" i="25"/>
  <c r="E858" i="25"/>
  <c r="C858" i="25"/>
  <c r="E857" i="25"/>
  <c r="C857" i="25"/>
  <c r="E856" i="25"/>
  <c r="C856" i="25"/>
  <c r="E855" i="25"/>
  <c r="C855" i="25"/>
  <c r="E854" i="25"/>
  <c r="C854" i="25"/>
  <c r="E853" i="25"/>
  <c r="C853" i="25"/>
  <c r="E852" i="25"/>
  <c r="C852" i="25"/>
  <c r="E851" i="25"/>
  <c r="C851" i="25"/>
  <c r="E850" i="25"/>
  <c r="C850" i="25"/>
  <c r="E849" i="25"/>
  <c r="C849" i="25"/>
  <c r="E848" i="25"/>
  <c r="C848" i="25"/>
  <c r="E847" i="25"/>
  <c r="C847" i="25"/>
  <c r="E846" i="25"/>
  <c r="C846" i="25"/>
  <c r="E845" i="25"/>
  <c r="C845" i="25"/>
  <c r="E844" i="25"/>
  <c r="C844" i="25"/>
  <c r="E843" i="25"/>
  <c r="C843" i="25"/>
  <c r="E842" i="25"/>
  <c r="C842" i="25"/>
  <c r="E841" i="25"/>
  <c r="C841" i="25"/>
  <c r="E840" i="25"/>
  <c r="C840" i="25"/>
  <c r="E839" i="25"/>
  <c r="C839" i="25"/>
  <c r="E838" i="25"/>
  <c r="C838" i="25"/>
  <c r="E837" i="25"/>
  <c r="C837" i="25"/>
  <c r="E836" i="25"/>
  <c r="C836" i="25"/>
  <c r="E835" i="25"/>
  <c r="C835" i="25"/>
  <c r="E834" i="25"/>
  <c r="C834" i="25"/>
  <c r="E833" i="25"/>
  <c r="C833" i="25"/>
  <c r="E832" i="25"/>
  <c r="C832" i="25"/>
  <c r="E831" i="25"/>
  <c r="C831" i="25"/>
  <c r="E830" i="25"/>
  <c r="C830" i="25"/>
  <c r="E829" i="25"/>
  <c r="C829" i="25"/>
  <c r="E828" i="25"/>
  <c r="C828" i="25"/>
  <c r="E827" i="25"/>
  <c r="C827" i="25"/>
  <c r="E826" i="25"/>
  <c r="C826" i="25"/>
  <c r="E825" i="25"/>
  <c r="C825" i="25"/>
  <c r="E824" i="25"/>
  <c r="C824" i="25"/>
  <c r="E823" i="25"/>
  <c r="C823" i="25"/>
  <c r="E822" i="25"/>
  <c r="C822" i="25"/>
  <c r="E821" i="25"/>
  <c r="C821" i="25"/>
  <c r="E820" i="25"/>
  <c r="C820" i="25"/>
  <c r="E819" i="25"/>
  <c r="C819" i="25"/>
  <c r="E818" i="25"/>
  <c r="C818" i="25"/>
  <c r="E817" i="25"/>
  <c r="C817" i="25"/>
  <c r="E816" i="25"/>
  <c r="C816" i="25"/>
  <c r="E815" i="25"/>
  <c r="C815" i="25"/>
  <c r="E814" i="25"/>
  <c r="C814" i="25"/>
  <c r="E813" i="25"/>
  <c r="C813" i="25"/>
  <c r="E812" i="25"/>
  <c r="C812" i="25"/>
  <c r="E811" i="25"/>
  <c r="C811" i="25"/>
  <c r="E810" i="25"/>
  <c r="C810" i="25"/>
  <c r="E809" i="25"/>
  <c r="C809" i="25"/>
  <c r="E808" i="25"/>
  <c r="C808" i="25"/>
  <c r="E807" i="25"/>
  <c r="C807" i="25"/>
  <c r="E806" i="25"/>
  <c r="C806" i="25"/>
  <c r="E805" i="25"/>
  <c r="C805" i="25"/>
  <c r="E804" i="25"/>
  <c r="C804" i="25"/>
  <c r="E803" i="25"/>
  <c r="C803" i="25"/>
  <c r="E802" i="25"/>
  <c r="C802" i="25"/>
  <c r="E801" i="25"/>
  <c r="C801" i="25"/>
  <c r="E800" i="25"/>
  <c r="C800" i="25"/>
  <c r="E799" i="25"/>
  <c r="C799" i="25"/>
  <c r="E798" i="25"/>
  <c r="C798" i="25"/>
  <c r="E797" i="25"/>
  <c r="C797" i="25"/>
  <c r="E796" i="25"/>
  <c r="C796" i="25"/>
  <c r="E795" i="25"/>
  <c r="C795" i="25"/>
  <c r="E794" i="25"/>
  <c r="C794" i="25"/>
  <c r="E793" i="25"/>
  <c r="C793" i="25"/>
  <c r="E792" i="25"/>
  <c r="C792" i="25"/>
  <c r="E791" i="25"/>
  <c r="C791" i="25"/>
  <c r="E790" i="25"/>
  <c r="C790" i="25"/>
  <c r="E789" i="25"/>
  <c r="C789" i="25"/>
  <c r="E788" i="25"/>
  <c r="C788" i="25"/>
  <c r="E787" i="25"/>
  <c r="C787" i="25"/>
  <c r="E786" i="25"/>
  <c r="C786" i="25"/>
  <c r="E785" i="25"/>
  <c r="C785" i="25"/>
  <c r="E784" i="25"/>
  <c r="C784" i="25"/>
  <c r="E783" i="25"/>
  <c r="C783" i="25"/>
  <c r="E782" i="25"/>
  <c r="C782" i="25"/>
  <c r="E781" i="25"/>
  <c r="C781" i="25"/>
  <c r="E780" i="25"/>
  <c r="C780" i="25"/>
  <c r="E779" i="25"/>
  <c r="C779" i="25"/>
  <c r="E778" i="25"/>
  <c r="C778" i="25"/>
  <c r="E777" i="25"/>
  <c r="C777" i="25"/>
  <c r="E776" i="25"/>
  <c r="C776" i="25"/>
  <c r="E775" i="25"/>
  <c r="C775" i="25"/>
  <c r="E774" i="25"/>
  <c r="C774" i="25"/>
  <c r="E773" i="25"/>
  <c r="C773" i="25"/>
  <c r="E772" i="25"/>
  <c r="C772" i="25"/>
  <c r="E771" i="25"/>
  <c r="C771" i="25"/>
  <c r="E770" i="25"/>
  <c r="C770" i="25"/>
  <c r="E769" i="25"/>
  <c r="C769" i="25"/>
  <c r="E768" i="25"/>
  <c r="C768" i="25"/>
  <c r="E767" i="25"/>
  <c r="C767" i="25"/>
  <c r="E766" i="25"/>
  <c r="C766" i="25"/>
  <c r="E765" i="25"/>
  <c r="C765" i="25"/>
  <c r="E764" i="25"/>
  <c r="C764" i="25"/>
  <c r="E763" i="25"/>
  <c r="C763" i="25"/>
  <c r="E762" i="25"/>
  <c r="C762" i="25"/>
  <c r="E761" i="25"/>
  <c r="C761" i="25"/>
  <c r="E760" i="25"/>
  <c r="C760" i="25"/>
  <c r="E759" i="25"/>
  <c r="C759" i="25"/>
  <c r="E758" i="25"/>
  <c r="C758" i="25"/>
  <c r="E757" i="25"/>
  <c r="C757" i="25"/>
  <c r="E756" i="25"/>
  <c r="C756" i="25"/>
  <c r="E755" i="25"/>
  <c r="C755" i="25"/>
  <c r="E754" i="25"/>
  <c r="C754" i="25"/>
  <c r="E753" i="25"/>
  <c r="C753" i="25"/>
  <c r="E752" i="25"/>
  <c r="C752" i="25"/>
  <c r="E751" i="25"/>
  <c r="C751" i="25"/>
  <c r="E750" i="25"/>
  <c r="C750" i="25"/>
  <c r="E749" i="25"/>
  <c r="C749" i="25"/>
  <c r="E748" i="25"/>
  <c r="C748" i="25"/>
  <c r="E747" i="25"/>
  <c r="C747" i="25"/>
  <c r="E746" i="25"/>
  <c r="C746" i="25"/>
  <c r="E745" i="25"/>
  <c r="C745" i="25"/>
  <c r="E744" i="25"/>
  <c r="C744" i="25"/>
  <c r="E743" i="25"/>
  <c r="C743" i="25"/>
  <c r="E742" i="25"/>
  <c r="C742" i="25"/>
  <c r="E741" i="25"/>
  <c r="C741" i="25"/>
  <c r="E740" i="25"/>
  <c r="C740" i="25"/>
  <c r="E739" i="25"/>
  <c r="C739" i="25"/>
  <c r="E738" i="25"/>
  <c r="C738" i="25"/>
  <c r="E737" i="25"/>
  <c r="C737" i="25"/>
  <c r="E736" i="25"/>
  <c r="C736" i="25"/>
  <c r="E735" i="25"/>
  <c r="C735" i="25"/>
  <c r="E734" i="25"/>
  <c r="C734" i="25"/>
  <c r="E733" i="25"/>
  <c r="C733" i="25"/>
  <c r="E732" i="25"/>
  <c r="C732" i="25"/>
  <c r="E731" i="25"/>
  <c r="C731" i="25"/>
  <c r="E730" i="25"/>
  <c r="C730" i="25"/>
  <c r="E729" i="25"/>
  <c r="C729" i="25"/>
  <c r="E728" i="25"/>
  <c r="C728" i="25"/>
  <c r="E727" i="25"/>
  <c r="C727" i="25"/>
  <c r="E726" i="25"/>
  <c r="C726" i="25"/>
  <c r="E725" i="25"/>
  <c r="C725" i="25"/>
  <c r="E724" i="25"/>
  <c r="C724" i="25"/>
  <c r="E723" i="25"/>
  <c r="C723" i="25"/>
  <c r="E722" i="25"/>
  <c r="C722" i="25"/>
  <c r="E721" i="25"/>
  <c r="C721" i="25"/>
  <c r="E720" i="25"/>
  <c r="C720" i="25"/>
  <c r="E719" i="25"/>
  <c r="C719" i="25"/>
  <c r="E718" i="25"/>
  <c r="C718" i="25"/>
  <c r="E717" i="25"/>
  <c r="C717" i="25"/>
  <c r="E716" i="25"/>
  <c r="C716" i="25"/>
  <c r="E715" i="25"/>
  <c r="C715" i="25"/>
  <c r="E714" i="25"/>
  <c r="C714" i="25"/>
  <c r="E713" i="25"/>
  <c r="C713" i="25"/>
  <c r="E712" i="25"/>
  <c r="C712" i="25"/>
  <c r="E711" i="25"/>
  <c r="C711" i="25"/>
  <c r="E710" i="25"/>
  <c r="C710" i="25"/>
  <c r="E709" i="25"/>
  <c r="C709" i="25"/>
  <c r="E708" i="25"/>
  <c r="C708" i="25"/>
  <c r="E707" i="25"/>
  <c r="C707" i="25"/>
  <c r="E706" i="25"/>
  <c r="C706" i="25"/>
  <c r="E705" i="25"/>
  <c r="C705" i="25"/>
  <c r="E704" i="25"/>
  <c r="C704" i="25"/>
  <c r="E703" i="25"/>
  <c r="C703" i="25"/>
  <c r="E702" i="25"/>
  <c r="C702" i="25"/>
  <c r="E701" i="25"/>
  <c r="C701" i="25"/>
  <c r="E700" i="25"/>
  <c r="C700" i="25"/>
  <c r="E699" i="25"/>
  <c r="C699" i="25"/>
  <c r="E698" i="25"/>
  <c r="C698" i="25"/>
  <c r="E697" i="25"/>
  <c r="C697" i="25"/>
  <c r="E696" i="25"/>
  <c r="C696" i="25"/>
  <c r="E695" i="25"/>
  <c r="C695" i="25"/>
  <c r="E694" i="25"/>
  <c r="C694" i="25"/>
  <c r="E693" i="25"/>
  <c r="C693" i="25"/>
  <c r="E692" i="25"/>
  <c r="C692" i="25"/>
  <c r="E691" i="25"/>
  <c r="C691" i="25"/>
  <c r="E690" i="25"/>
  <c r="C690" i="25"/>
  <c r="E689" i="25"/>
  <c r="C689" i="25"/>
  <c r="E688" i="25"/>
  <c r="C688" i="25"/>
  <c r="E687" i="25"/>
  <c r="C687" i="25"/>
  <c r="E686" i="25"/>
  <c r="C686" i="25"/>
  <c r="E685" i="25"/>
  <c r="C685" i="25"/>
  <c r="E684" i="25"/>
  <c r="C684" i="25"/>
  <c r="E683" i="25"/>
  <c r="C683" i="25"/>
  <c r="E682" i="25"/>
  <c r="C682" i="25"/>
  <c r="E681" i="25"/>
  <c r="C681" i="25"/>
  <c r="E680" i="25"/>
  <c r="C680" i="25"/>
  <c r="E679" i="25"/>
  <c r="C679" i="25"/>
  <c r="E678" i="25"/>
  <c r="C678" i="25"/>
  <c r="E677" i="25"/>
  <c r="C677" i="25"/>
  <c r="E676" i="25"/>
  <c r="C676" i="25"/>
  <c r="E675" i="25"/>
  <c r="C675" i="25"/>
  <c r="E674" i="25"/>
  <c r="C674" i="25"/>
  <c r="E673" i="25"/>
  <c r="C673" i="25"/>
  <c r="E672" i="25"/>
  <c r="C672" i="25"/>
  <c r="E671" i="25"/>
  <c r="C671" i="25"/>
  <c r="E670" i="25"/>
  <c r="C670" i="25"/>
  <c r="E669" i="25"/>
  <c r="C669" i="25"/>
  <c r="E668" i="25"/>
  <c r="C668" i="25"/>
  <c r="E667" i="25"/>
  <c r="C667" i="25"/>
  <c r="E666" i="25"/>
  <c r="C666" i="25"/>
  <c r="E665" i="25"/>
  <c r="C665" i="25"/>
  <c r="E664" i="25"/>
  <c r="C664" i="25"/>
  <c r="E663" i="25"/>
  <c r="C663" i="25"/>
  <c r="E662" i="25"/>
  <c r="C662" i="25"/>
  <c r="E661" i="25"/>
  <c r="C661" i="25"/>
  <c r="E660" i="25"/>
  <c r="C660" i="25"/>
  <c r="E659" i="25"/>
  <c r="C659" i="25"/>
  <c r="E658" i="25"/>
  <c r="C658" i="25"/>
  <c r="E657" i="25"/>
  <c r="C657" i="25"/>
  <c r="E656" i="25"/>
  <c r="C656" i="25"/>
  <c r="E655" i="25"/>
  <c r="C655" i="25"/>
  <c r="E654" i="25"/>
  <c r="C654" i="25"/>
  <c r="E653" i="25"/>
  <c r="C653" i="25"/>
  <c r="E652" i="25"/>
  <c r="C652" i="25"/>
  <c r="E651" i="25"/>
  <c r="C651" i="25"/>
  <c r="E650" i="25"/>
  <c r="C650" i="25"/>
  <c r="E649" i="25"/>
  <c r="C649" i="25"/>
  <c r="E648" i="25"/>
  <c r="C648" i="25"/>
  <c r="E647" i="25"/>
  <c r="C647" i="25"/>
  <c r="E646" i="25"/>
  <c r="C646" i="25"/>
  <c r="E645" i="25"/>
  <c r="C645" i="25"/>
  <c r="E644" i="25"/>
  <c r="C644" i="25"/>
  <c r="E643" i="25"/>
  <c r="C643" i="25"/>
  <c r="E642" i="25"/>
  <c r="C642" i="25"/>
  <c r="E641" i="25"/>
  <c r="C641" i="25"/>
  <c r="E640" i="25"/>
  <c r="C640" i="25"/>
  <c r="E639" i="25"/>
  <c r="C639" i="25"/>
  <c r="E638" i="25"/>
  <c r="C638" i="25"/>
  <c r="E637" i="25"/>
  <c r="C637" i="25"/>
  <c r="E636" i="25"/>
  <c r="C636" i="25"/>
  <c r="E635" i="25"/>
  <c r="C635" i="25"/>
  <c r="E634" i="25"/>
  <c r="C634" i="25"/>
  <c r="E633" i="25"/>
  <c r="C633" i="25"/>
  <c r="E632" i="25"/>
  <c r="C632" i="25"/>
  <c r="E631" i="25"/>
  <c r="C631" i="25"/>
  <c r="E630" i="25"/>
  <c r="C630" i="25"/>
  <c r="E629" i="25"/>
  <c r="C629" i="25"/>
  <c r="E628" i="25"/>
  <c r="C628" i="25"/>
  <c r="E627" i="25"/>
  <c r="C627" i="25"/>
  <c r="E626" i="25"/>
  <c r="C626" i="25"/>
  <c r="E625" i="25"/>
  <c r="C625" i="25"/>
  <c r="E624" i="25"/>
  <c r="C624" i="25"/>
  <c r="E623" i="25"/>
  <c r="C623" i="25"/>
  <c r="E622" i="25"/>
  <c r="C622" i="25"/>
  <c r="E621" i="25"/>
  <c r="C621" i="25"/>
  <c r="E620" i="25"/>
  <c r="C620" i="25"/>
  <c r="E619" i="25"/>
  <c r="C619" i="25"/>
  <c r="E618" i="25"/>
  <c r="C618" i="25"/>
  <c r="E617" i="25"/>
  <c r="C617" i="25"/>
  <c r="E616" i="25"/>
  <c r="C616" i="25"/>
  <c r="E615" i="25"/>
  <c r="C615" i="25"/>
  <c r="E614" i="25"/>
  <c r="C614" i="25"/>
  <c r="E613" i="25"/>
  <c r="C613" i="25"/>
  <c r="E612" i="25"/>
  <c r="C612" i="25"/>
  <c r="E611" i="25"/>
  <c r="C611" i="25"/>
  <c r="E610" i="25"/>
  <c r="C610" i="25"/>
  <c r="E609" i="25"/>
  <c r="C609" i="25"/>
  <c r="E608" i="25"/>
  <c r="C608" i="25"/>
  <c r="E607" i="25"/>
  <c r="C607" i="25"/>
  <c r="E606" i="25"/>
  <c r="C606" i="25"/>
  <c r="E605" i="25"/>
  <c r="C605" i="25"/>
  <c r="E604" i="25"/>
  <c r="C604" i="25"/>
  <c r="E603" i="25"/>
  <c r="C603" i="25"/>
  <c r="E602" i="25"/>
  <c r="C602" i="25"/>
  <c r="E601" i="25"/>
  <c r="C601" i="25"/>
  <c r="E600" i="25"/>
  <c r="C600" i="25"/>
  <c r="E599" i="25"/>
  <c r="C599" i="25"/>
  <c r="E598" i="25"/>
  <c r="C598" i="25"/>
  <c r="E597" i="25"/>
  <c r="C597" i="25"/>
  <c r="E596" i="25"/>
  <c r="C596" i="25"/>
  <c r="E595" i="25"/>
  <c r="C595" i="25"/>
  <c r="E594" i="25"/>
  <c r="C594" i="25"/>
  <c r="E593" i="25"/>
  <c r="C593" i="25"/>
  <c r="E592" i="25"/>
  <c r="C592" i="25"/>
  <c r="E591" i="25"/>
  <c r="C591" i="25"/>
  <c r="E590" i="25"/>
  <c r="C590" i="25"/>
  <c r="E589" i="25"/>
  <c r="C589" i="25"/>
  <c r="E588" i="25"/>
  <c r="C588" i="25"/>
  <c r="E587" i="25"/>
  <c r="C587" i="25"/>
  <c r="E586" i="25"/>
  <c r="C586" i="25"/>
  <c r="E585" i="25"/>
  <c r="C585" i="25"/>
  <c r="E584" i="25"/>
  <c r="C584" i="25"/>
  <c r="E583" i="25"/>
  <c r="C583" i="25"/>
  <c r="E582" i="25"/>
  <c r="C582" i="25"/>
  <c r="E581" i="25"/>
  <c r="C581" i="25"/>
  <c r="E580" i="25"/>
  <c r="C580" i="25"/>
  <c r="E579" i="25"/>
  <c r="C579" i="25"/>
  <c r="E578" i="25"/>
  <c r="C578" i="25"/>
  <c r="E577" i="25"/>
  <c r="C577" i="25"/>
  <c r="E576" i="25"/>
  <c r="C576" i="25"/>
  <c r="E575" i="25"/>
  <c r="C575" i="25"/>
  <c r="E574" i="25"/>
  <c r="C574" i="25"/>
  <c r="E573" i="25"/>
  <c r="C573" i="25"/>
  <c r="E572" i="25"/>
  <c r="C572" i="25"/>
  <c r="E571" i="25"/>
  <c r="C571" i="25"/>
  <c r="E570" i="25"/>
  <c r="C570" i="25"/>
  <c r="E569" i="25"/>
  <c r="C569" i="25"/>
  <c r="E568" i="25"/>
  <c r="C568" i="25"/>
  <c r="E567" i="25"/>
  <c r="C567" i="25"/>
  <c r="E566" i="25"/>
  <c r="C566" i="25"/>
  <c r="E565" i="25"/>
  <c r="C565" i="25"/>
  <c r="E564" i="25"/>
  <c r="C564" i="25"/>
  <c r="E563" i="25"/>
  <c r="C563" i="25"/>
  <c r="E562" i="25"/>
  <c r="C562" i="25"/>
  <c r="E561" i="25"/>
  <c r="C561" i="25"/>
  <c r="E560" i="25"/>
  <c r="C560" i="25"/>
  <c r="E559" i="25"/>
  <c r="C559" i="25"/>
  <c r="E558" i="25"/>
  <c r="C558" i="25"/>
  <c r="E557" i="25"/>
  <c r="C557" i="25"/>
  <c r="E556" i="25"/>
  <c r="C556" i="25"/>
  <c r="E555" i="25"/>
  <c r="C555" i="25"/>
  <c r="E554" i="25"/>
  <c r="C554" i="25"/>
  <c r="E553" i="25"/>
  <c r="C553" i="25"/>
  <c r="E552" i="25"/>
  <c r="C552" i="25"/>
  <c r="E551" i="25"/>
  <c r="C551" i="25"/>
  <c r="E550" i="25"/>
  <c r="C550" i="25"/>
  <c r="E549" i="25"/>
  <c r="C549" i="25"/>
  <c r="E548" i="25"/>
  <c r="C548" i="25"/>
  <c r="E547" i="25"/>
  <c r="C547" i="25"/>
  <c r="E546" i="25"/>
  <c r="C546" i="25"/>
  <c r="E545" i="25"/>
  <c r="C545" i="25"/>
  <c r="E544" i="25"/>
  <c r="C544" i="25"/>
  <c r="E543" i="25"/>
  <c r="C543" i="25"/>
  <c r="E542" i="25"/>
  <c r="C542" i="25"/>
  <c r="E541" i="25"/>
  <c r="C541" i="25"/>
  <c r="E540" i="25"/>
  <c r="C540" i="25"/>
  <c r="E539" i="25"/>
  <c r="C539" i="25"/>
  <c r="E538" i="25"/>
  <c r="C538" i="25"/>
  <c r="E537" i="25"/>
  <c r="C537" i="25"/>
  <c r="E536" i="25"/>
  <c r="C536" i="25"/>
  <c r="E535" i="25"/>
  <c r="C535" i="25"/>
  <c r="E534" i="25"/>
  <c r="C534" i="25"/>
  <c r="E533" i="25"/>
  <c r="C533" i="25"/>
  <c r="E532" i="25"/>
  <c r="C532" i="25"/>
  <c r="E531" i="25"/>
  <c r="C531" i="25"/>
  <c r="E530" i="25"/>
  <c r="C530" i="25"/>
  <c r="E529" i="25"/>
  <c r="C529" i="25"/>
  <c r="E528" i="25"/>
  <c r="C528" i="25"/>
  <c r="E527" i="25"/>
  <c r="C527" i="25"/>
  <c r="E526" i="25"/>
  <c r="C526" i="25"/>
  <c r="E525" i="25"/>
  <c r="C525" i="25"/>
  <c r="E524" i="25"/>
  <c r="C524" i="25"/>
  <c r="E523" i="25"/>
  <c r="C523" i="25"/>
  <c r="E522" i="25"/>
  <c r="C522" i="25"/>
  <c r="E521" i="25"/>
  <c r="C521" i="25"/>
  <c r="E520" i="25"/>
  <c r="C520" i="25"/>
  <c r="E519" i="25"/>
  <c r="C519" i="25"/>
  <c r="E518" i="25"/>
  <c r="C518" i="25"/>
  <c r="E517" i="25"/>
  <c r="C517" i="25"/>
  <c r="E516" i="25"/>
  <c r="C516" i="25"/>
  <c r="E515" i="25"/>
  <c r="C515" i="25"/>
  <c r="E514" i="25"/>
  <c r="C514" i="25"/>
  <c r="E513" i="25"/>
  <c r="C513" i="25"/>
  <c r="E512" i="25"/>
  <c r="C512" i="25"/>
  <c r="E511" i="25"/>
  <c r="C511" i="25"/>
  <c r="E510" i="25"/>
  <c r="C510" i="25"/>
  <c r="E509" i="25"/>
  <c r="C509" i="25"/>
  <c r="E508" i="25"/>
  <c r="C508" i="25"/>
  <c r="E507" i="25"/>
  <c r="C507" i="25"/>
  <c r="E506" i="25"/>
  <c r="C506" i="25"/>
  <c r="E505" i="25"/>
  <c r="C505" i="25"/>
  <c r="E504" i="25"/>
  <c r="C504" i="25"/>
  <c r="E503" i="25"/>
  <c r="C503" i="25"/>
  <c r="E502" i="25"/>
  <c r="C502" i="25"/>
  <c r="E501" i="25"/>
  <c r="C501" i="25"/>
  <c r="E500" i="25"/>
  <c r="C500" i="25"/>
  <c r="E499" i="25"/>
  <c r="C499" i="25"/>
  <c r="E498" i="25"/>
  <c r="C498" i="25"/>
  <c r="E497" i="25"/>
  <c r="C497" i="25"/>
  <c r="E496" i="25"/>
  <c r="C496" i="25"/>
  <c r="E495" i="25"/>
  <c r="C495" i="25"/>
  <c r="E494" i="25"/>
  <c r="C494" i="25"/>
  <c r="E493" i="25"/>
  <c r="C493" i="25"/>
  <c r="E492" i="25"/>
  <c r="C492" i="25"/>
  <c r="E491" i="25"/>
  <c r="C491" i="25"/>
  <c r="E490" i="25"/>
  <c r="C490" i="25"/>
  <c r="E489" i="25"/>
  <c r="C489" i="25"/>
  <c r="E488" i="25"/>
  <c r="C488" i="25"/>
  <c r="E487" i="25"/>
  <c r="C487" i="25"/>
  <c r="E486" i="25"/>
  <c r="C486" i="25"/>
  <c r="E485" i="25"/>
  <c r="C485" i="25"/>
  <c r="E484" i="25"/>
  <c r="C484" i="25"/>
  <c r="E483" i="25"/>
  <c r="C483" i="25"/>
  <c r="E482" i="25"/>
  <c r="C482" i="25"/>
  <c r="E481" i="25"/>
  <c r="C481" i="25"/>
  <c r="E480" i="25"/>
  <c r="C480" i="25"/>
  <c r="E479" i="25"/>
  <c r="C479" i="25"/>
  <c r="E478" i="25"/>
  <c r="C478" i="25"/>
  <c r="E477" i="25"/>
  <c r="C477" i="25"/>
  <c r="E476" i="25"/>
  <c r="C476" i="25"/>
  <c r="E475" i="25"/>
  <c r="C475" i="25"/>
  <c r="E474" i="25"/>
  <c r="C474" i="25"/>
  <c r="E473" i="25"/>
  <c r="C473" i="25"/>
  <c r="E472" i="25"/>
  <c r="C472" i="25"/>
  <c r="E471" i="25"/>
  <c r="C471" i="25"/>
  <c r="E470" i="25"/>
  <c r="C470" i="25"/>
  <c r="E469" i="25"/>
  <c r="C469" i="25"/>
  <c r="E468" i="25"/>
  <c r="C468" i="25"/>
  <c r="E467" i="25"/>
  <c r="C467" i="25"/>
  <c r="E466" i="25"/>
  <c r="C466" i="25"/>
  <c r="E465" i="25"/>
  <c r="C465" i="25"/>
  <c r="E464" i="25"/>
  <c r="C464" i="25"/>
  <c r="E463" i="25"/>
  <c r="C463" i="25"/>
  <c r="E462" i="25"/>
  <c r="C462" i="25"/>
  <c r="E461" i="25"/>
  <c r="C461" i="25"/>
  <c r="E460" i="25"/>
  <c r="C460" i="25"/>
  <c r="E459" i="25"/>
  <c r="C459" i="25"/>
  <c r="E458" i="25"/>
  <c r="C458" i="25"/>
  <c r="E457" i="25"/>
  <c r="C457" i="25"/>
  <c r="E456" i="25"/>
  <c r="C456" i="25"/>
  <c r="E455" i="25"/>
  <c r="C455" i="25"/>
  <c r="E454" i="25"/>
  <c r="C454" i="25"/>
  <c r="E453" i="25"/>
  <c r="C453" i="25"/>
  <c r="E452" i="25"/>
  <c r="C452" i="25"/>
  <c r="E451" i="25"/>
  <c r="C451" i="25"/>
  <c r="E450" i="25"/>
  <c r="C450" i="25"/>
  <c r="E449" i="25"/>
  <c r="C449" i="25"/>
  <c r="E448" i="25"/>
  <c r="C448" i="25"/>
  <c r="E447" i="25"/>
  <c r="C447" i="25"/>
  <c r="E446" i="25"/>
  <c r="C446" i="25"/>
  <c r="E445" i="25"/>
  <c r="C445" i="25"/>
  <c r="E444" i="25"/>
  <c r="C444" i="25"/>
  <c r="E443" i="25"/>
  <c r="C443" i="25"/>
  <c r="E442" i="25"/>
  <c r="C442" i="25"/>
  <c r="E441" i="25"/>
  <c r="C441" i="25"/>
  <c r="E440" i="25"/>
  <c r="C440" i="25"/>
  <c r="E439" i="25"/>
  <c r="C439" i="25"/>
  <c r="E438" i="25"/>
  <c r="C438" i="25"/>
  <c r="E437" i="25"/>
  <c r="C437" i="25"/>
  <c r="E436" i="25"/>
  <c r="C436" i="25"/>
  <c r="E435" i="25"/>
  <c r="C435" i="25"/>
  <c r="E434" i="25"/>
  <c r="C434" i="25"/>
  <c r="E433" i="25"/>
  <c r="C433" i="25"/>
  <c r="E432" i="25"/>
  <c r="C432" i="25"/>
  <c r="E431" i="25"/>
  <c r="C431" i="25"/>
  <c r="E430" i="25"/>
  <c r="C430" i="25"/>
  <c r="E429" i="25"/>
  <c r="C429" i="25"/>
  <c r="E428" i="25"/>
  <c r="C428" i="25"/>
  <c r="E427" i="25"/>
  <c r="C427" i="25"/>
  <c r="E426" i="25"/>
  <c r="C426" i="25"/>
  <c r="E425" i="25"/>
  <c r="C425" i="25"/>
  <c r="E424" i="25"/>
  <c r="C424" i="25"/>
  <c r="E423" i="25"/>
  <c r="C423" i="25"/>
  <c r="E422" i="25"/>
  <c r="C422" i="25"/>
  <c r="E421" i="25"/>
  <c r="C421" i="25"/>
  <c r="E420" i="25"/>
  <c r="C420" i="25"/>
  <c r="E419" i="25"/>
  <c r="C419" i="25"/>
  <c r="E418" i="25"/>
  <c r="C418" i="25"/>
  <c r="E417" i="25"/>
  <c r="C417" i="25"/>
  <c r="E416" i="25"/>
  <c r="C416" i="25"/>
  <c r="E415" i="25"/>
  <c r="C415" i="25"/>
  <c r="E414" i="25"/>
  <c r="C414" i="25"/>
  <c r="E413" i="25"/>
  <c r="C413" i="25"/>
  <c r="E412" i="25"/>
  <c r="C412" i="25"/>
  <c r="E411" i="25"/>
  <c r="C411" i="25"/>
  <c r="E410" i="25"/>
  <c r="C410" i="25"/>
  <c r="E409" i="25"/>
  <c r="C409" i="25"/>
  <c r="E408" i="25"/>
  <c r="C408" i="25"/>
  <c r="E407" i="25"/>
  <c r="C407" i="25"/>
  <c r="E406" i="25"/>
  <c r="C406" i="25"/>
  <c r="E405" i="25"/>
  <c r="C405" i="25"/>
  <c r="E404" i="25"/>
  <c r="C404" i="25"/>
  <c r="E403" i="25"/>
  <c r="C403" i="25"/>
  <c r="E402" i="25"/>
  <c r="C402" i="25"/>
  <c r="E401" i="25"/>
  <c r="C401" i="25"/>
  <c r="E400" i="25"/>
  <c r="C400" i="25"/>
  <c r="E399" i="25"/>
  <c r="C399" i="25"/>
  <c r="E398" i="25"/>
  <c r="C398" i="25"/>
  <c r="E397" i="25"/>
  <c r="C397" i="25"/>
  <c r="E396" i="25"/>
  <c r="C396" i="25"/>
  <c r="E395" i="25"/>
  <c r="C395" i="25"/>
  <c r="E394" i="25"/>
  <c r="C394" i="25"/>
  <c r="E393" i="25"/>
  <c r="C393" i="25"/>
  <c r="E392" i="25"/>
  <c r="C392" i="25"/>
  <c r="E391" i="25"/>
  <c r="C391" i="25"/>
  <c r="E390" i="25"/>
  <c r="C390" i="25"/>
  <c r="E389" i="25"/>
  <c r="C389" i="25"/>
  <c r="E388" i="25"/>
  <c r="C388" i="25"/>
  <c r="E387" i="25"/>
  <c r="C387" i="25"/>
  <c r="E386" i="25"/>
  <c r="C386" i="25"/>
  <c r="E385" i="25"/>
  <c r="C385" i="25"/>
  <c r="E384" i="25"/>
  <c r="C384" i="25"/>
  <c r="E383" i="25"/>
  <c r="C383" i="25"/>
  <c r="E382" i="25"/>
  <c r="C382" i="25"/>
  <c r="E381" i="25"/>
  <c r="C381" i="25"/>
  <c r="E380" i="25"/>
  <c r="C380" i="25"/>
  <c r="E379" i="25"/>
  <c r="C379" i="25"/>
  <c r="E378" i="25"/>
  <c r="C378" i="25"/>
  <c r="E377" i="25"/>
  <c r="C377" i="25"/>
  <c r="E376" i="25"/>
  <c r="C376" i="25"/>
  <c r="E375" i="25"/>
  <c r="C375" i="25"/>
  <c r="E374" i="25"/>
  <c r="C374" i="25"/>
  <c r="E373" i="25"/>
  <c r="C373" i="25"/>
  <c r="E372" i="25"/>
  <c r="C372" i="25"/>
  <c r="E371" i="25"/>
  <c r="C371" i="25"/>
  <c r="E370" i="25"/>
  <c r="C370" i="25"/>
  <c r="E369" i="25"/>
  <c r="C369" i="25"/>
  <c r="E368" i="25"/>
  <c r="C368" i="25"/>
  <c r="E367" i="25"/>
  <c r="C367" i="25"/>
  <c r="E366" i="25"/>
  <c r="C366" i="25"/>
  <c r="E365" i="25"/>
  <c r="C365" i="25"/>
  <c r="E364" i="25"/>
  <c r="C364" i="25"/>
  <c r="E363" i="25"/>
  <c r="C363" i="25"/>
  <c r="E362" i="25"/>
  <c r="C362" i="25"/>
  <c r="E361" i="25"/>
  <c r="C361" i="25"/>
  <c r="E360" i="25"/>
  <c r="C360" i="25"/>
  <c r="E359" i="25"/>
  <c r="C359" i="25"/>
  <c r="E358" i="25"/>
  <c r="C358" i="25"/>
  <c r="E357" i="25"/>
  <c r="C357" i="25"/>
  <c r="E356" i="25"/>
  <c r="C356" i="25"/>
  <c r="E355" i="25"/>
  <c r="C355" i="25"/>
  <c r="E354" i="25"/>
  <c r="C354" i="25"/>
  <c r="E353" i="25"/>
  <c r="C353" i="25"/>
  <c r="E352" i="25"/>
  <c r="C352" i="25"/>
  <c r="E351" i="25"/>
  <c r="C351" i="25"/>
  <c r="E350" i="25"/>
  <c r="C350" i="25"/>
  <c r="E349" i="25"/>
  <c r="C349" i="25"/>
  <c r="E348" i="25"/>
  <c r="C348" i="25"/>
  <c r="E347" i="25"/>
  <c r="C347" i="25"/>
  <c r="E346" i="25"/>
  <c r="C346" i="25"/>
  <c r="E345" i="25"/>
  <c r="C345" i="25"/>
  <c r="E344" i="25"/>
  <c r="C344" i="25"/>
  <c r="E343" i="25"/>
  <c r="C343" i="25"/>
  <c r="E342" i="25"/>
  <c r="C342" i="25"/>
  <c r="E341" i="25"/>
  <c r="C341" i="25"/>
  <c r="E340" i="25"/>
  <c r="C340" i="25"/>
  <c r="E339" i="25"/>
  <c r="C339" i="25"/>
  <c r="E338" i="25"/>
  <c r="C338" i="25"/>
  <c r="E337" i="25"/>
  <c r="C337" i="25"/>
  <c r="E336" i="25"/>
  <c r="C336" i="25"/>
  <c r="E335" i="25"/>
  <c r="C335" i="25"/>
  <c r="E334" i="25"/>
  <c r="C334" i="25"/>
  <c r="E333" i="25"/>
  <c r="C333" i="25"/>
  <c r="E332" i="25"/>
  <c r="C332" i="25"/>
  <c r="E331" i="25"/>
  <c r="C331" i="25"/>
  <c r="E330" i="25"/>
  <c r="C330" i="25"/>
  <c r="E329" i="25"/>
  <c r="C329" i="25"/>
  <c r="E328" i="25"/>
  <c r="C328" i="25"/>
  <c r="D328" i="25" s="1"/>
  <c r="E327" i="25"/>
  <c r="C327" i="25"/>
  <c r="E326" i="25"/>
  <c r="C326" i="25"/>
  <c r="E325" i="25"/>
  <c r="C325" i="25"/>
  <c r="E324" i="25"/>
  <c r="C324" i="25"/>
  <c r="E323" i="25"/>
  <c r="C323" i="25"/>
  <c r="E322" i="25"/>
  <c r="C322" i="25"/>
  <c r="E321" i="25"/>
  <c r="C321" i="25"/>
  <c r="E320" i="25"/>
  <c r="C320" i="25"/>
  <c r="E319" i="25"/>
  <c r="C319" i="25"/>
  <c r="E318" i="25"/>
  <c r="C318" i="25"/>
  <c r="E317" i="25"/>
  <c r="C317" i="25"/>
  <c r="E316" i="25"/>
  <c r="C316" i="25"/>
  <c r="E315" i="25"/>
  <c r="C315" i="25"/>
  <c r="E314" i="25"/>
  <c r="C314" i="25"/>
  <c r="E313" i="25"/>
  <c r="C313" i="25"/>
  <c r="E312" i="25"/>
  <c r="C312" i="25"/>
  <c r="E311" i="25"/>
  <c r="C311" i="25"/>
  <c r="E310" i="25"/>
  <c r="C310" i="25"/>
  <c r="E309" i="25"/>
  <c r="C309" i="25"/>
  <c r="E308" i="25"/>
  <c r="C308" i="25"/>
  <c r="E307" i="25"/>
  <c r="C307" i="25"/>
  <c r="E306" i="25"/>
  <c r="C306" i="25"/>
  <c r="E305" i="25"/>
  <c r="C305" i="25"/>
  <c r="E304" i="25"/>
  <c r="C304" i="25"/>
  <c r="E303" i="25"/>
  <c r="C303" i="25"/>
  <c r="E302" i="25"/>
  <c r="C302" i="25"/>
  <c r="E301" i="25"/>
  <c r="C301" i="25"/>
  <c r="E300" i="25"/>
  <c r="C300" i="25"/>
  <c r="E299" i="25"/>
  <c r="C299" i="25"/>
  <c r="E298" i="25"/>
  <c r="C298" i="25"/>
  <c r="E297" i="25"/>
  <c r="C297" i="25"/>
  <c r="E296" i="25"/>
  <c r="C296" i="25"/>
  <c r="E295" i="25"/>
  <c r="C295" i="25"/>
  <c r="E294" i="25"/>
  <c r="C294" i="25"/>
  <c r="E293" i="25"/>
  <c r="C293" i="25"/>
  <c r="E292" i="25"/>
  <c r="C292" i="25"/>
  <c r="E291" i="25"/>
  <c r="C291" i="25"/>
  <c r="E290" i="25"/>
  <c r="C290" i="25"/>
  <c r="E289" i="25"/>
  <c r="C289" i="25"/>
  <c r="E288" i="25"/>
  <c r="C288" i="25"/>
  <c r="E287" i="25"/>
  <c r="C287" i="25"/>
  <c r="E286" i="25"/>
  <c r="C286" i="25"/>
  <c r="E285" i="25"/>
  <c r="C285" i="25"/>
  <c r="E284" i="25"/>
  <c r="C284" i="25"/>
  <c r="E283" i="25"/>
  <c r="C283" i="25"/>
  <c r="E282" i="25"/>
  <c r="C282" i="25"/>
  <c r="E281" i="25"/>
  <c r="C281" i="25"/>
  <c r="E280" i="25"/>
  <c r="C280" i="25"/>
  <c r="E279" i="25"/>
  <c r="C279" i="25"/>
  <c r="E278" i="25"/>
  <c r="C278" i="25"/>
  <c r="E277" i="25"/>
  <c r="C277" i="25"/>
  <c r="E276" i="25"/>
  <c r="C276" i="25"/>
  <c r="E275" i="25"/>
  <c r="C275" i="25"/>
  <c r="E274" i="25"/>
  <c r="C274" i="25"/>
  <c r="E273" i="25"/>
  <c r="C273" i="25"/>
  <c r="E272" i="25"/>
  <c r="C272" i="25"/>
  <c r="E271" i="25"/>
  <c r="C271" i="25"/>
  <c r="E270" i="25"/>
  <c r="C270" i="25"/>
  <c r="E269" i="25"/>
  <c r="C269" i="25"/>
  <c r="E268" i="25"/>
  <c r="C268" i="25"/>
  <c r="E267" i="25"/>
  <c r="C267" i="25"/>
  <c r="E266" i="25"/>
  <c r="C266" i="25"/>
  <c r="E265" i="25"/>
  <c r="C265" i="25"/>
  <c r="E264" i="25"/>
  <c r="C264" i="25"/>
  <c r="E263" i="25"/>
  <c r="C263" i="25"/>
  <c r="E262" i="25"/>
  <c r="C262" i="25"/>
  <c r="E261" i="25"/>
  <c r="C261" i="25"/>
  <c r="E260" i="25"/>
  <c r="C260" i="25"/>
  <c r="E259" i="25"/>
  <c r="C259" i="25"/>
  <c r="E258" i="25"/>
  <c r="C258" i="25"/>
  <c r="E257" i="25"/>
  <c r="C257" i="25"/>
  <c r="E256" i="25"/>
  <c r="C256" i="25"/>
  <c r="E255" i="25"/>
  <c r="C255" i="25"/>
  <c r="E254" i="25"/>
  <c r="C254" i="25"/>
  <c r="E253" i="25"/>
  <c r="C253" i="25"/>
  <c r="E252" i="25"/>
  <c r="C252" i="25"/>
  <c r="E251" i="25"/>
  <c r="C251" i="25"/>
  <c r="E250" i="25"/>
  <c r="C250" i="25"/>
  <c r="E249" i="25"/>
  <c r="C249" i="25"/>
  <c r="E248" i="25"/>
  <c r="C248" i="25"/>
  <c r="E247" i="25"/>
  <c r="C247" i="25"/>
  <c r="E246" i="25"/>
  <c r="C246" i="25"/>
  <c r="E245" i="25"/>
  <c r="C245" i="25"/>
  <c r="E244" i="25"/>
  <c r="C244" i="25"/>
  <c r="E243" i="25"/>
  <c r="C243" i="25"/>
  <c r="E242" i="25"/>
  <c r="C242" i="25"/>
  <c r="E241" i="25"/>
  <c r="C241" i="25"/>
  <c r="E240" i="25"/>
  <c r="C240" i="25"/>
  <c r="E239" i="25"/>
  <c r="C239" i="25"/>
  <c r="E238" i="25"/>
  <c r="C238" i="25"/>
  <c r="E237" i="25"/>
  <c r="C237" i="25"/>
  <c r="E236" i="25"/>
  <c r="C236" i="25"/>
  <c r="E235" i="25"/>
  <c r="C235" i="25"/>
  <c r="E234" i="25"/>
  <c r="C234" i="25"/>
  <c r="E233" i="25"/>
  <c r="C233" i="25"/>
  <c r="E232" i="25"/>
  <c r="C232" i="25"/>
  <c r="E231" i="25"/>
  <c r="C231" i="25"/>
  <c r="E230" i="25"/>
  <c r="C230" i="25"/>
  <c r="E229" i="25"/>
  <c r="C229" i="25"/>
  <c r="E228" i="25"/>
  <c r="C228" i="25"/>
  <c r="E227" i="25"/>
  <c r="C227" i="25"/>
  <c r="E226" i="25"/>
  <c r="C226" i="25"/>
  <c r="E225" i="25"/>
  <c r="C225" i="25"/>
  <c r="E224" i="25"/>
  <c r="C224" i="25"/>
  <c r="E223" i="25"/>
  <c r="C223" i="25"/>
  <c r="E222" i="25"/>
  <c r="C222" i="25"/>
  <c r="E221" i="25"/>
  <c r="C221" i="25"/>
  <c r="E220" i="25"/>
  <c r="C220" i="25"/>
  <c r="E219" i="25"/>
  <c r="C219" i="25"/>
  <c r="E218" i="25"/>
  <c r="C218" i="25"/>
  <c r="E217" i="25"/>
  <c r="C217" i="25"/>
  <c r="E216" i="25"/>
  <c r="C216" i="25"/>
  <c r="E215" i="25"/>
  <c r="C215" i="25"/>
  <c r="E214" i="25"/>
  <c r="C214" i="25"/>
  <c r="E213" i="25"/>
  <c r="C213" i="25"/>
  <c r="E212" i="25"/>
  <c r="C212" i="25"/>
  <c r="E211" i="25"/>
  <c r="C211" i="25"/>
  <c r="E210" i="25"/>
  <c r="C210" i="25"/>
  <c r="E209" i="25"/>
  <c r="C209" i="25"/>
  <c r="E208" i="25"/>
  <c r="C208" i="25"/>
  <c r="E207" i="25"/>
  <c r="C207" i="25"/>
  <c r="E206" i="25"/>
  <c r="C206" i="25"/>
  <c r="E205" i="25"/>
  <c r="C205" i="25"/>
  <c r="E204" i="25"/>
  <c r="C204" i="25"/>
  <c r="E203" i="25"/>
  <c r="C203" i="25"/>
  <c r="E202" i="25"/>
  <c r="C202" i="25"/>
  <c r="E201" i="25"/>
  <c r="C201" i="25"/>
  <c r="E200" i="25"/>
  <c r="C200" i="25"/>
  <c r="E199" i="25"/>
  <c r="C199" i="25"/>
  <c r="E198" i="25"/>
  <c r="C198" i="25"/>
  <c r="E197" i="25"/>
  <c r="C197" i="25"/>
  <c r="E196" i="25"/>
  <c r="C196" i="25"/>
  <c r="E195" i="25"/>
  <c r="C195" i="25"/>
  <c r="E194" i="25"/>
  <c r="C194" i="25"/>
  <c r="E193" i="25"/>
  <c r="C193" i="25"/>
  <c r="E192" i="25"/>
  <c r="C192" i="25"/>
  <c r="E191" i="25"/>
  <c r="C191" i="25"/>
  <c r="E190" i="25"/>
  <c r="C190" i="25"/>
  <c r="E189" i="25"/>
  <c r="C189" i="25"/>
  <c r="E188" i="25"/>
  <c r="C188" i="25"/>
  <c r="E187" i="25"/>
  <c r="C187" i="25"/>
  <c r="E186" i="25"/>
  <c r="C186" i="25"/>
  <c r="E185" i="25"/>
  <c r="C185" i="25"/>
  <c r="E184" i="25"/>
  <c r="C184" i="25"/>
  <c r="E183" i="25"/>
  <c r="C183" i="25"/>
  <c r="E182" i="25"/>
  <c r="C182" i="25"/>
  <c r="E181" i="25"/>
  <c r="C181" i="25"/>
  <c r="E180" i="25"/>
  <c r="C180" i="25"/>
  <c r="E179" i="25"/>
  <c r="C179" i="25"/>
  <c r="E178" i="25"/>
  <c r="C178" i="25"/>
  <c r="E177" i="25"/>
  <c r="C177" i="25"/>
  <c r="E176" i="25"/>
  <c r="C176" i="25"/>
  <c r="E175" i="25"/>
  <c r="C175" i="25"/>
  <c r="E174" i="25"/>
  <c r="C174" i="25"/>
  <c r="E173" i="25"/>
  <c r="C173" i="25"/>
  <c r="E172" i="25"/>
  <c r="C172" i="25"/>
  <c r="E171" i="25"/>
  <c r="C171" i="25"/>
  <c r="E170" i="25"/>
  <c r="C170" i="25"/>
  <c r="E169" i="25"/>
  <c r="C169" i="25"/>
  <c r="E168" i="25"/>
  <c r="C168" i="25"/>
  <c r="E167" i="25"/>
  <c r="C167" i="25"/>
  <c r="E166" i="25"/>
  <c r="C166" i="25"/>
  <c r="E165" i="25"/>
  <c r="C165" i="25"/>
  <c r="E164" i="25"/>
  <c r="C164" i="25"/>
  <c r="E163" i="25"/>
  <c r="C163" i="25"/>
  <c r="E162" i="25"/>
  <c r="C162" i="25"/>
  <c r="E161" i="25"/>
  <c r="C161" i="25"/>
  <c r="E160" i="25"/>
  <c r="C160" i="25"/>
  <c r="E159" i="25"/>
  <c r="C159" i="25"/>
  <c r="E158" i="25"/>
  <c r="C158" i="25"/>
  <c r="E157" i="25"/>
  <c r="C157" i="25"/>
  <c r="E156" i="25"/>
  <c r="C156" i="25"/>
  <c r="E155" i="25"/>
  <c r="C155" i="25"/>
  <c r="E154" i="25"/>
  <c r="C154" i="25"/>
  <c r="E153" i="25"/>
  <c r="C153" i="25"/>
  <c r="E152" i="25"/>
  <c r="C152" i="25"/>
  <c r="E151" i="25"/>
  <c r="C151" i="25"/>
  <c r="E150" i="25"/>
  <c r="C150" i="25"/>
  <c r="E149" i="25"/>
  <c r="C149" i="25"/>
  <c r="E148" i="25"/>
  <c r="C148" i="25"/>
  <c r="E147" i="25"/>
  <c r="C147" i="25"/>
  <c r="E146" i="25"/>
  <c r="C146" i="25"/>
  <c r="E145" i="25"/>
  <c r="C145" i="25"/>
  <c r="E144" i="25"/>
  <c r="C144" i="25"/>
  <c r="E143" i="25"/>
  <c r="C143" i="25"/>
  <c r="E142" i="25"/>
  <c r="C142" i="25"/>
  <c r="E141" i="25"/>
  <c r="C141" i="25"/>
  <c r="E140" i="25"/>
  <c r="C140" i="25"/>
  <c r="E139" i="25"/>
  <c r="C139" i="25"/>
  <c r="E138" i="25"/>
  <c r="C138" i="25"/>
  <c r="E137" i="25"/>
  <c r="C137" i="25"/>
  <c r="E136" i="25"/>
  <c r="C136" i="25"/>
  <c r="E135" i="25"/>
  <c r="C135" i="25"/>
  <c r="E134" i="25"/>
  <c r="C134" i="25"/>
  <c r="E133" i="25"/>
  <c r="C133" i="25"/>
  <c r="E132" i="25"/>
  <c r="C132" i="25"/>
  <c r="E131" i="25"/>
  <c r="H131" i="25" s="1"/>
  <c r="C131" i="25"/>
  <c r="E130" i="25"/>
  <c r="C130" i="25"/>
  <c r="E129" i="25"/>
  <c r="C129" i="25"/>
  <c r="E128" i="25"/>
  <c r="C128" i="25"/>
  <c r="E127" i="25"/>
  <c r="C127" i="25"/>
  <c r="E126" i="25"/>
  <c r="C126" i="25"/>
  <c r="E125" i="25"/>
  <c r="C125" i="25"/>
  <c r="E124" i="25"/>
  <c r="H124" i="25" s="1"/>
  <c r="C124" i="25"/>
  <c r="E123" i="25"/>
  <c r="H123" i="25" s="1"/>
  <c r="C123" i="25"/>
  <c r="E122" i="25"/>
  <c r="C122" i="25"/>
  <c r="E121" i="25"/>
  <c r="C121" i="25"/>
  <c r="E120" i="25"/>
  <c r="C120" i="25"/>
  <c r="E119" i="25"/>
  <c r="C119" i="25"/>
  <c r="E118" i="25"/>
  <c r="C118" i="25"/>
  <c r="E117" i="25"/>
  <c r="C117" i="25"/>
  <c r="E116" i="25"/>
  <c r="H116" i="25" s="1"/>
  <c r="C116" i="25"/>
  <c r="E115" i="25"/>
  <c r="C115" i="25"/>
  <c r="E114" i="25"/>
  <c r="C114" i="25"/>
  <c r="E113" i="25"/>
  <c r="C113" i="25"/>
  <c r="E112" i="25"/>
  <c r="C112" i="25"/>
  <c r="E111" i="25"/>
  <c r="C111" i="25"/>
  <c r="E110" i="25"/>
  <c r="C110" i="25"/>
  <c r="E109" i="25"/>
  <c r="C109" i="25"/>
  <c r="E108" i="25"/>
  <c r="C108" i="25"/>
  <c r="E107" i="25"/>
  <c r="C107" i="25"/>
  <c r="E106" i="25"/>
  <c r="C106" i="25"/>
  <c r="E105" i="25"/>
  <c r="C105" i="25"/>
  <c r="E104" i="25"/>
  <c r="C104" i="25"/>
  <c r="E103" i="25"/>
  <c r="C103" i="25"/>
  <c r="E102" i="25"/>
  <c r="H102" i="25" s="1"/>
  <c r="C102" i="25"/>
  <c r="E101" i="25"/>
  <c r="C101" i="25"/>
  <c r="E100" i="25"/>
  <c r="C100" i="25"/>
  <c r="E99" i="25"/>
  <c r="C99" i="25"/>
  <c r="E98" i="25"/>
  <c r="C98" i="25"/>
  <c r="E97" i="25"/>
  <c r="C97" i="25"/>
  <c r="E96" i="25"/>
  <c r="C96" i="25"/>
  <c r="E95" i="25"/>
  <c r="C95" i="25"/>
  <c r="E94" i="25"/>
  <c r="C94" i="25"/>
  <c r="E93" i="25"/>
  <c r="C93" i="25"/>
  <c r="E92" i="25"/>
  <c r="C92" i="25"/>
  <c r="E91" i="25"/>
  <c r="C91" i="25"/>
  <c r="E90" i="25"/>
  <c r="C90" i="25"/>
  <c r="E89" i="25"/>
  <c r="C89" i="25"/>
  <c r="E88" i="25"/>
  <c r="C88" i="25"/>
  <c r="E87" i="25"/>
  <c r="C87" i="25"/>
  <c r="E86" i="25"/>
  <c r="C86" i="25"/>
  <c r="E85" i="25"/>
  <c r="C85" i="25"/>
  <c r="E84" i="25"/>
  <c r="C84" i="25"/>
  <c r="E83" i="25"/>
  <c r="C83" i="25"/>
  <c r="E82" i="25"/>
  <c r="C82" i="25"/>
  <c r="E81" i="25"/>
  <c r="C81" i="25"/>
  <c r="E80" i="25"/>
  <c r="C80" i="25"/>
  <c r="E79" i="25"/>
  <c r="C79" i="25"/>
  <c r="E78" i="25"/>
  <c r="C78" i="25"/>
  <c r="E77" i="25"/>
  <c r="C77" i="25"/>
  <c r="E76" i="25"/>
  <c r="C76" i="25"/>
  <c r="E75" i="25"/>
  <c r="C75" i="25"/>
  <c r="E74" i="25"/>
  <c r="C74" i="25"/>
  <c r="E73" i="25"/>
  <c r="C73" i="25"/>
  <c r="E72" i="25"/>
  <c r="C72" i="25"/>
  <c r="E71" i="25"/>
  <c r="C71" i="25"/>
  <c r="E70" i="25"/>
  <c r="C70" i="25"/>
  <c r="E69" i="25"/>
  <c r="C69" i="25"/>
  <c r="E68" i="25"/>
  <c r="C68" i="25"/>
  <c r="E67" i="25"/>
  <c r="C67" i="25"/>
  <c r="E66" i="25"/>
  <c r="C66" i="25"/>
  <c r="E65" i="25"/>
  <c r="C65" i="25"/>
  <c r="E64" i="25"/>
  <c r="C64" i="25"/>
  <c r="E63" i="25"/>
  <c r="C63" i="25"/>
  <c r="E62" i="25"/>
  <c r="C62" i="25"/>
  <c r="E61" i="25"/>
  <c r="C61" i="25"/>
  <c r="E60" i="25"/>
  <c r="C60" i="25"/>
  <c r="E59" i="25"/>
  <c r="C59" i="25"/>
  <c r="E58" i="25"/>
  <c r="C58" i="25"/>
  <c r="E57" i="25"/>
  <c r="C57" i="25"/>
  <c r="E56" i="25"/>
  <c r="C56" i="25"/>
  <c r="E55" i="25"/>
  <c r="C55" i="25"/>
  <c r="E54" i="25"/>
  <c r="C54" i="25"/>
  <c r="E53" i="25"/>
  <c r="C53" i="25"/>
  <c r="E52" i="25"/>
  <c r="C52" i="25"/>
  <c r="E51" i="25"/>
  <c r="C51" i="25"/>
  <c r="E50" i="25"/>
  <c r="C50" i="25"/>
  <c r="E49" i="25"/>
  <c r="C49" i="25"/>
  <c r="E48" i="25"/>
  <c r="C48" i="25"/>
  <c r="E47" i="25"/>
  <c r="C47" i="25"/>
  <c r="E46" i="25"/>
  <c r="C46" i="25"/>
  <c r="E45" i="25"/>
  <c r="C45" i="25"/>
  <c r="E44" i="25"/>
  <c r="C44" i="25"/>
  <c r="E43" i="25"/>
  <c r="C43" i="25"/>
  <c r="E42" i="25"/>
  <c r="C42" i="25"/>
  <c r="E41" i="25"/>
  <c r="C41" i="25"/>
  <c r="E40" i="25"/>
  <c r="C40" i="25"/>
  <c r="E39" i="25"/>
  <c r="C39" i="25"/>
  <c r="E38" i="25"/>
  <c r="C38" i="25"/>
  <c r="E37" i="25"/>
  <c r="C37" i="25"/>
  <c r="E36" i="25"/>
  <c r="C36" i="25"/>
  <c r="E35" i="25"/>
  <c r="C35" i="25"/>
  <c r="E34" i="25"/>
  <c r="C34" i="25"/>
  <c r="E33" i="25"/>
  <c r="C33" i="25"/>
  <c r="E32" i="25"/>
  <c r="C32" i="25"/>
  <c r="E31" i="25"/>
  <c r="C31" i="25"/>
  <c r="E30" i="25"/>
  <c r="C30" i="25"/>
  <c r="E29" i="25"/>
  <c r="C29" i="25"/>
  <c r="E28" i="25"/>
  <c r="C28" i="25"/>
  <c r="E27" i="25"/>
  <c r="C27" i="25"/>
  <c r="E26" i="25"/>
  <c r="C26" i="25"/>
  <c r="E25" i="25"/>
  <c r="C25" i="25"/>
  <c r="E24" i="25"/>
  <c r="C24" i="25"/>
  <c r="E23" i="25"/>
  <c r="C23" i="25"/>
  <c r="E22" i="25"/>
  <c r="C22" i="25"/>
  <c r="E21" i="25"/>
  <c r="C21" i="25"/>
  <c r="E20" i="25"/>
  <c r="C20" i="25"/>
  <c r="E19" i="25"/>
  <c r="C19" i="25"/>
  <c r="E18" i="25"/>
  <c r="C18" i="25"/>
  <c r="E17" i="25"/>
  <c r="C17" i="25"/>
  <c r="E16" i="25"/>
  <c r="C16" i="25"/>
  <c r="A16" i="25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A120" i="25" s="1"/>
  <c r="A121" i="25" s="1"/>
  <c r="A122" i="25" s="1"/>
  <c r="A123" i="25" s="1"/>
  <c r="A124" i="25" s="1"/>
  <c r="A125" i="25" s="1"/>
  <c r="A126" i="25" s="1"/>
  <c r="A127" i="25" s="1"/>
  <c r="A128" i="25" s="1"/>
  <c r="A129" i="25" s="1"/>
  <c r="A130" i="25" s="1"/>
  <c r="A131" i="25" s="1"/>
  <c r="A132" i="25" s="1"/>
  <c r="A133" i="25" s="1"/>
  <c r="A134" i="25" s="1"/>
  <c r="A135" i="25" s="1"/>
  <c r="A136" i="25" s="1"/>
  <c r="A137" i="25" s="1"/>
  <c r="A138" i="25" s="1"/>
  <c r="A139" i="25" s="1"/>
  <c r="A140" i="25" s="1"/>
  <c r="A141" i="25" s="1"/>
  <c r="A142" i="25" s="1"/>
  <c r="A143" i="25" s="1"/>
  <c r="A144" i="25" s="1"/>
  <c r="A145" i="25" s="1"/>
  <c r="A146" i="25" s="1"/>
  <c r="A147" i="25" s="1"/>
  <c r="A148" i="25" s="1"/>
  <c r="A149" i="25" s="1"/>
  <c r="A150" i="25" s="1"/>
  <c r="A151" i="25" s="1"/>
  <c r="A152" i="25" s="1"/>
  <c r="A153" i="25" s="1"/>
  <c r="A154" i="25" s="1"/>
  <c r="A155" i="25" s="1"/>
  <c r="A156" i="25" s="1"/>
  <c r="A157" i="25" s="1"/>
  <c r="A158" i="25" s="1"/>
  <c r="A159" i="25" s="1"/>
  <c r="A160" i="25" s="1"/>
  <c r="A161" i="25" s="1"/>
  <c r="A162" i="25" s="1"/>
  <c r="A163" i="25" s="1"/>
  <c r="A164" i="25" s="1"/>
  <c r="A165" i="25" s="1"/>
  <c r="A166" i="25" s="1"/>
  <c r="A167" i="25" s="1"/>
  <c r="A168" i="25" s="1"/>
  <c r="A169" i="25" s="1"/>
  <c r="A170" i="25" s="1"/>
  <c r="A171" i="25" s="1"/>
  <c r="A172" i="25" s="1"/>
  <c r="A173" i="25" s="1"/>
  <c r="A174" i="25" s="1"/>
  <c r="A175" i="25" s="1"/>
  <c r="A176" i="25" s="1"/>
  <c r="A177" i="25" s="1"/>
  <c r="A178" i="25" s="1"/>
  <c r="A179" i="25" s="1"/>
  <c r="A180" i="25" s="1"/>
  <c r="A181" i="25" s="1"/>
  <c r="A182" i="25" s="1"/>
  <c r="A183" i="25" s="1"/>
  <c r="A184" i="25" s="1"/>
  <c r="A185" i="25" s="1"/>
  <c r="A186" i="25" s="1"/>
  <c r="A187" i="25" s="1"/>
  <c r="A188" i="25" s="1"/>
  <c r="A189" i="25" s="1"/>
  <c r="A190" i="25" s="1"/>
  <c r="A191" i="25" s="1"/>
  <c r="A192" i="25" s="1"/>
  <c r="A193" i="25" s="1"/>
  <c r="A194" i="25" s="1"/>
  <c r="A195" i="25" s="1"/>
  <c r="A196" i="25" s="1"/>
  <c r="A197" i="25" s="1"/>
  <c r="A198" i="25" s="1"/>
  <c r="A199" i="25" s="1"/>
  <c r="A200" i="25" s="1"/>
  <c r="A201" i="25" s="1"/>
  <c r="A202" i="25" s="1"/>
  <c r="A203" i="25" s="1"/>
  <c r="A204" i="25" s="1"/>
  <c r="A205" i="25" s="1"/>
  <c r="A206" i="25" s="1"/>
  <c r="A207" i="25" s="1"/>
  <c r="A208" i="25" s="1"/>
  <c r="A209" i="25" s="1"/>
  <c r="A210" i="25" s="1"/>
  <c r="A211" i="25" s="1"/>
  <c r="A212" i="25" s="1"/>
  <c r="A213" i="25" s="1"/>
  <c r="A214" i="25" s="1"/>
  <c r="A215" i="25" s="1"/>
  <c r="A216" i="25" s="1"/>
  <c r="A217" i="25" s="1"/>
  <c r="A218" i="25" s="1"/>
  <c r="A219" i="25" s="1"/>
  <c r="A220" i="25" s="1"/>
  <c r="A221" i="25" s="1"/>
  <c r="A222" i="25" s="1"/>
  <c r="A223" i="25" s="1"/>
  <c r="A224" i="25" s="1"/>
  <c r="A225" i="25" s="1"/>
  <c r="A226" i="25" s="1"/>
  <c r="A227" i="25" s="1"/>
  <c r="A228" i="25" s="1"/>
  <c r="A229" i="25" s="1"/>
  <c r="A230" i="25" s="1"/>
  <c r="A231" i="25" s="1"/>
  <c r="A232" i="25" s="1"/>
  <c r="A233" i="25" s="1"/>
  <c r="A234" i="25" s="1"/>
  <c r="A235" i="25" s="1"/>
  <c r="A236" i="25" s="1"/>
  <c r="A237" i="25" s="1"/>
  <c r="A238" i="25" s="1"/>
  <c r="A239" i="25" s="1"/>
  <c r="A240" i="25" s="1"/>
  <c r="A241" i="25" s="1"/>
  <c r="A242" i="25" s="1"/>
  <c r="A243" i="25" s="1"/>
  <c r="A244" i="25" s="1"/>
  <c r="A245" i="25" s="1"/>
  <c r="A246" i="25" s="1"/>
  <c r="A247" i="25" s="1"/>
  <c r="A248" i="25" s="1"/>
  <c r="A249" i="25" s="1"/>
  <c r="A250" i="25" s="1"/>
  <c r="A251" i="25" s="1"/>
  <c r="A252" i="25" s="1"/>
  <c r="A253" i="25" s="1"/>
  <c r="A254" i="25" s="1"/>
  <c r="A255" i="25" s="1"/>
  <c r="A256" i="25" s="1"/>
  <c r="A257" i="25" s="1"/>
  <c r="A258" i="25" s="1"/>
  <c r="A259" i="25" s="1"/>
  <c r="A260" i="25" s="1"/>
  <c r="A261" i="25" s="1"/>
  <c r="A262" i="25" s="1"/>
  <c r="A263" i="25" s="1"/>
  <c r="A264" i="25" s="1"/>
  <c r="A265" i="25" s="1"/>
  <c r="A266" i="25" s="1"/>
  <c r="A267" i="25" s="1"/>
  <c r="A268" i="25" s="1"/>
  <c r="A269" i="25" s="1"/>
  <c r="A270" i="25" s="1"/>
  <c r="A271" i="25" s="1"/>
  <c r="A272" i="25" s="1"/>
  <c r="A273" i="25" s="1"/>
  <c r="A274" i="25" s="1"/>
  <c r="A275" i="25" s="1"/>
  <c r="A276" i="25" s="1"/>
  <c r="A277" i="25" s="1"/>
  <c r="A278" i="25" s="1"/>
  <c r="A279" i="25" s="1"/>
  <c r="A280" i="25" s="1"/>
  <c r="A281" i="25" s="1"/>
  <c r="A282" i="25" s="1"/>
  <c r="A283" i="25" s="1"/>
  <c r="A284" i="25" s="1"/>
  <c r="A285" i="25" s="1"/>
  <c r="A286" i="25" s="1"/>
  <c r="A287" i="25" s="1"/>
  <c r="A288" i="25" s="1"/>
  <c r="A289" i="25" s="1"/>
  <c r="A290" i="25" s="1"/>
  <c r="A291" i="25" s="1"/>
  <c r="A292" i="25" s="1"/>
  <c r="A293" i="25" s="1"/>
  <c r="A294" i="25" s="1"/>
  <c r="A295" i="25" s="1"/>
  <c r="A296" i="25" s="1"/>
  <c r="A297" i="25" s="1"/>
  <c r="A298" i="25" s="1"/>
  <c r="A299" i="25" s="1"/>
  <c r="A300" i="25" s="1"/>
  <c r="A301" i="25" s="1"/>
  <c r="A302" i="25" s="1"/>
  <c r="A303" i="25" s="1"/>
  <c r="A304" i="25" s="1"/>
  <c r="A305" i="25" s="1"/>
  <c r="A306" i="25" s="1"/>
  <c r="A307" i="25" s="1"/>
  <c r="A308" i="25" s="1"/>
  <c r="A309" i="25" s="1"/>
  <c r="A310" i="25" s="1"/>
  <c r="A311" i="25" s="1"/>
  <c r="A312" i="25" s="1"/>
  <c r="A313" i="25" s="1"/>
  <c r="A314" i="25" s="1"/>
  <c r="A315" i="25" s="1"/>
  <c r="A316" i="25" s="1"/>
  <c r="A317" i="25" s="1"/>
  <c r="A318" i="25" s="1"/>
  <c r="A319" i="25" s="1"/>
  <c r="A320" i="25" s="1"/>
  <c r="A321" i="25" s="1"/>
  <c r="A322" i="25" s="1"/>
  <c r="A323" i="25" s="1"/>
  <c r="A324" i="25" s="1"/>
  <c r="A325" i="25" s="1"/>
  <c r="A326" i="25" s="1"/>
  <c r="A327" i="25" s="1"/>
  <c r="A328" i="25" s="1"/>
  <c r="A329" i="25" s="1"/>
  <c r="A330" i="25" s="1"/>
  <c r="A331" i="25" s="1"/>
  <c r="A332" i="25" s="1"/>
  <c r="A333" i="25" s="1"/>
  <c r="A334" i="25" s="1"/>
  <c r="A335" i="25" s="1"/>
  <c r="A336" i="25" s="1"/>
  <c r="A337" i="25" s="1"/>
  <c r="A338" i="25" s="1"/>
  <c r="A339" i="25" s="1"/>
  <c r="A340" i="25" s="1"/>
  <c r="A341" i="25" s="1"/>
  <c r="A342" i="25" s="1"/>
  <c r="A343" i="25" s="1"/>
  <c r="A344" i="25" s="1"/>
  <c r="A345" i="25" s="1"/>
  <c r="A346" i="25" s="1"/>
  <c r="A347" i="25" s="1"/>
  <c r="A348" i="25" s="1"/>
  <c r="A349" i="25" s="1"/>
  <c r="A350" i="25" s="1"/>
  <c r="A351" i="25" s="1"/>
  <c r="A352" i="25" s="1"/>
  <c r="A353" i="25" s="1"/>
  <c r="A354" i="25" s="1"/>
  <c r="A355" i="25" s="1"/>
  <c r="A356" i="25" s="1"/>
  <c r="A357" i="25" s="1"/>
  <c r="A358" i="25" s="1"/>
  <c r="A359" i="25" s="1"/>
  <c r="A360" i="25" s="1"/>
  <c r="A361" i="25" s="1"/>
  <c r="A362" i="25" s="1"/>
  <c r="A363" i="25" s="1"/>
  <c r="A364" i="25" s="1"/>
  <c r="A365" i="25" s="1"/>
  <c r="A366" i="25" s="1"/>
  <c r="A367" i="25" s="1"/>
  <c r="A368" i="25" s="1"/>
  <c r="A369" i="25" s="1"/>
  <c r="A370" i="25" s="1"/>
  <c r="A371" i="25" s="1"/>
  <c r="A372" i="25" s="1"/>
  <c r="A373" i="25" s="1"/>
  <c r="A374" i="25" s="1"/>
  <c r="A375" i="25" s="1"/>
  <c r="A376" i="25" s="1"/>
  <c r="A377" i="25" s="1"/>
  <c r="A378" i="25" s="1"/>
  <c r="A379" i="25" s="1"/>
  <c r="A380" i="25" s="1"/>
  <c r="A381" i="25" s="1"/>
  <c r="A382" i="25" s="1"/>
  <c r="A383" i="25" s="1"/>
  <c r="A384" i="25" s="1"/>
  <c r="A385" i="25" s="1"/>
  <c r="A386" i="25" s="1"/>
  <c r="A387" i="25" s="1"/>
  <c r="A388" i="25" s="1"/>
  <c r="A389" i="25" s="1"/>
  <c r="A390" i="25" s="1"/>
  <c r="A391" i="25" s="1"/>
  <c r="A392" i="25" s="1"/>
  <c r="A393" i="25" s="1"/>
  <c r="A394" i="25" s="1"/>
  <c r="A395" i="25" s="1"/>
  <c r="A396" i="25" s="1"/>
  <c r="A397" i="25" s="1"/>
  <c r="A398" i="25" s="1"/>
  <c r="A399" i="25" s="1"/>
  <c r="A400" i="25" s="1"/>
  <c r="A401" i="25" s="1"/>
  <c r="A402" i="25" s="1"/>
  <c r="A403" i="25" s="1"/>
  <c r="A404" i="25" s="1"/>
  <c r="A405" i="25" s="1"/>
  <c r="A406" i="25" s="1"/>
  <c r="A407" i="25" s="1"/>
  <c r="A408" i="25" s="1"/>
  <c r="A409" i="25" s="1"/>
  <c r="A410" i="25" s="1"/>
  <c r="A411" i="25" s="1"/>
  <c r="A412" i="25" s="1"/>
  <c r="A413" i="25" s="1"/>
  <c r="A414" i="25" s="1"/>
  <c r="A415" i="25" s="1"/>
  <c r="A416" i="25" s="1"/>
  <c r="A417" i="25" s="1"/>
  <c r="A418" i="25" s="1"/>
  <c r="A419" i="25" s="1"/>
  <c r="A420" i="25" s="1"/>
  <c r="A421" i="25" s="1"/>
  <c r="A422" i="25" s="1"/>
  <c r="A423" i="25" s="1"/>
  <c r="A424" i="25" s="1"/>
  <c r="A425" i="25" s="1"/>
  <c r="A426" i="25" s="1"/>
  <c r="A427" i="25" s="1"/>
  <c r="A428" i="25" s="1"/>
  <c r="A429" i="25" s="1"/>
  <c r="A430" i="25" s="1"/>
  <c r="A431" i="25" s="1"/>
  <c r="A432" i="25" s="1"/>
  <c r="A433" i="25" s="1"/>
  <c r="A434" i="25" s="1"/>
  <c r="A435" i="25" s="1"/>
  <c r="A436" i="25" s="1"/>
  <c r="A437" i="25" s="1"/>
  <c r="A438" i="25" s="1"/>
  <c r="A439" i="25" s="1"/>
  <c r="A440" i="25" s="1"/>
  <c r="A441" i="25" s="1"/>
  <c r="A442" i="25" s="1"/>
  <c r="A443" i="25" s="1"/>
  <c r="A444" i="25" s="1"/>
  <c r="A445" i="25" s="1"/>
  <c r="A446" i="25" s="1"/>
  <c r="A447" i="25" s="1"/>
  <c r="A448" i="25" s="1"/>
  <c r="A449" i="25" s="1"/>
  <c r="A450" i="25" s="1"/>
  <c r="A451" i="25" s="1"/>
  <c r="A452" i="25" s="1"/>
  <c r="A453" i="25" s="1"/>
  <c r="A454" i="25" s="1"/>
  <c r="A455" i="25" s="1"/>
  <c r="A456" i="25" s="1"/>
  <c r="A457" i="25" s="1"/>
  <c r="A458" i="25" s="1"/>
  <c r="A459" i="25" s="1"/>
  <c r="A460" i="25" s="1"/>
  <c r="A461" i="25" s="1"/>
  <c r="A462" i="25" s="1"/>
  <c r="A463" i="25" s="1"/>
  <c r="A464" i="25" s="1"/>
  <c r="A465" i="25" s="1"/>
  <c r="A466" i="25" s="1"/>
  <c r="A467" i="25" s="1"/>
  <c r="A468" i="25" s="1"/>
  <c r="A469" i="25" s="1"/>
  <c r="A470" i="25" s="1"/>
  <c r="A471" i="25" s="1"/>
  <c r="A472" i="25" s="1"/>
  <c r="A473" i="25" s="1"/>
  <c r="A474" i="25" s="1"/>
  <c r="A475" i="25" s="1"/>
  <c r="A476" i="25" s="1"/>
  <c r="A477" i="25" s="1"/>
  <c r="A478" i="25" s="1"/>
  <c r="A479" i="25" s="1"/>
  <c r="A480" i="25" s="1"/>
  <c r="A481" i="25" s="1"/>
  <c r="A482" i="25" s="1"/>
  <c r="A483" i="25" s="1"/>
  <c r="A484" i="25" s="1"/>
  <c r="A485" i="25" s="1"/>
  <c r="A486" i="25" s="1"/>
  <c r="A487" i="25" s="1"/>
  <c r="A488" i="25" s="1"/>
  <c r="A489" i="25" s="1"/>
  <c r="A490" i="25" s="1"/>
  <c r="A491" i="25" s="1"/>
  <c r="A492" i="25" s="1"/>
  <c r="A493" i="25" s="1"/>
  <c r="A494" i="25" s="1"/>
  <c r="A495" i="25" s="1"/>
  <c r="A496" i="25" s="1"/>
  <c r="A497" i="25" s="1"/>
  <c r="A498" i="25" s="1"/>
  <c r="A499" i="25" s="1"/>
  <c r="A500" i="25" s="1"/>
  <c r="A501" i="25" s="1"/>
  <c r="A502" i="25" s="1"/>
  <c r="A503" i="25" s="1"/>
  <c r="A504" i="25" s="1"/>
  <c r="A505" i="25" s="1"/>
  <c r="A506" i="25" s="1"/>
  <c r="A507" i="25" s="1"/>
  <c r="A508" i="25" s="1"/>
  <c r="A509" i="25" s="1"/>
  <c r="A510" i="25" s="1"/>
  <c r="A511" i="25" s="1"/>
  <c r="A512" i="25" s="1"/>
  <c r="A513" i="25" s="1"/>
  <c r="A514" i="25" s="1"/>
  <c r="A515" i="25" s="1"/>
  <c r="A516" i="25" s="1"/>
  <c r="A517" i="25" s="1"/>
  <c r="A518" i="25" s="1"/>
  <c r="A519" i="25" s="1"/>
  <c r="A520" i="25" s="1"/>
  <c r="A521" i="25" s="1"/>
  <c r="A522" i="25" s="1"/>
  <c r="A523" i="25" s="1"/>
  <c r="A524" i="25" s="1"/>
  <c r="A525" i="25" s="1"/>
  <c r="A526" i="25" s="1"/>
  <c r="A527" i="25" s="1"/>
  <c r="A528" i="25" s="1"/>
  <c r="A529" i="25" s="1"/>
  <c r="A530" i="25" s="1"/>
  <c r="A531" i="25" s="1"/>
  <c r="A532" i="25" s="1"/>
  <c r="A533" i="25" s="1"/>
  <c r="A534" i="25" s="1"/>
  <c r="A535" i="25" s="1"/>
  <c r="A536" i="25" s="1"/>
  <c r="A537" i="25" s="1"/>
  <c r="A538" i="25" s="1"/>
  <c r="A539" i="25" s="1"/>
  <c r="A540" i="25" s="1"/>
  <c r="A541" i="25" s="1"/>
  <c r="A542" i="25" s="1"/>
  <c r="A543" i="25" s="1"/>
  <c r="A544" i="25" s="1"/>
  <c r="A545" i="25" s="1"/>
  <c r="A546" i="25" s="1"/>
  <c r="A547" i="25" s="1"/>
  <c r="A548" i="25" s="1"/>
  <c r="A549" i="25" s="1"/>
  <c r="A550" i="25" s="1"/>
  <c r="A551" i="25" s="1"/>
  <c r="A552" i="25" s="1"/>
  <c r="A553" i="25" s="1"/>
  <c r="A554" i="25" s="1"/>
  <c r="A555" i="25" s="1"/>
  <c r="A556" i="25" s="1"/>
  <c r="A557" i="25" s="1"/>
  <c r="A558" i="25" s="1"/>
  <c r="A559" i="25" s="1"/>
  <c r="A560" i="25" s="1"/>
  <c r="A561" i="25" s="1"/>
  <c r="A562" i="25" s="1"/>
  <c r="A563" i="25" s="1"/>
  <c r="A564" i="25" s="1"/>
  <c r="A565" i="25" s="1"/>
  <c r="A566" i="25" s="1"/>
  <c r="A567" i="25" s="1"/>
  <c r="A568" i="25" s="1"/>
  <c r="A569" i="25" s="1"/>
  <c r="A570" i="25" s="1"/>
  <c r="A571" i="25" s="1"/>
  <c r="A572" i="25" s="1"/>
  <c r="A573" i="25" s="1"/>
  <c r="A574" i="25" s="1"/>
  <c r="A575" i="25" s="1"/>
  <c r="A576" i="25" s="1"/>
  <c r="A577" i="25" s="1"/>
  <c r="A578" i="25" s="1"/>
  <c r="A579" i="25" s="1"/>
  <c r="A580" i="25" s="1"/>
  <c r="A581" i="25" s="1"/>
  <c r="A582" i="25" s="1"/>
  <c r="A583" i="25" s="1"/>
  <c r="A584" i="25" s="1"/>
  <c r="A585" i="25" s="1"/>
  <c r="A586" i="25" s="1"/>
  <c r="A587" i="25" s="1"/>
  <c r="A588" i="25" s="1"/>
  <c r="A589" i="25" s="1"/>
  <c r="A590" i="25" s="1"/>
  <c r="A591" i="25" s="1"/>
  <c r="A592" i="25" s="1"/>
  <c r="A593" i="25" s="1"/>
  <c r="A594" i="25" s="1"/>
  <c r="A595" i="25" s="1"/>
  <c r="A596" i="25" s="1"/>
  <c r="A597" i="25" s="1"/>
  <c r="A598" i="25" s="1"/>
  <c r="A599" i="25" s="1"/>
  <c r="A600" i="25" s="1"/>
  <c r="A601" i="25" s="1"/>
  <c r="A602" i="25" s="1"/>
  <c r="A603" i="25" s="1"/>
  <c r="A604" i="25" s="1"/>
  <c r="A605" i="25" s="1"/>
  <c r="A606" i="25" s="1"/>
  <c r="A607" i="25" s="1"/>
  <c r="A608" i="25" s="1"/>
  <c r="A609" i="25" s="1"/>
  <c r="A610" i="25" s="1"/>
  <c r="A611" i="25" s="1"/>
  <c r="A612" i="25" s="1"/>
  <c r="A613" i="25" s="1"/>
  <c r="A614" i="25" s="1"/>
  <c r="A615" i="25" s="1"/>
  <c r="A616" i="25" s="1"/>
  <c r="A617" i="25" s="1"/>
  <c r="A618" i="25" s="1"/>
  <c r="A619" i="25" s="1"/>
  <c r="A620" i="25" s="1"/>
  <c r="A621" i="25" s="1"/>
  <c r="A622" i="25" s="1"/>
  <c r="A623" i="25" s="1"/>
  <c r="A624" i="25" s="1"/>
  <c r="A625" i="25" s="1"/>
  <c r="A626" i="25" s="1"/>
  <c r="A627" i="25" s="1"/>
  <c r="A628" i="25" s="1"/>
  <c r="A629" i="25" s="1"/>
  <c r="A630" i="25" s="1"/>
  <c r="A631" i="25" s="1"/>
  <c r="A632" i="25" s="1"/>
  <c r="A633" i="25" s="1"/>
  <c r="A634" i="25" s="1"/>
  <c r="A635" i="25" s="1"/>
  <c r="A636" i="25" s="1"/>
  <c r="A637" i="25" s="1"/>
  <c r="A638" i="25" s="1"/>
  <c r="A639" i="25" s="1"/>
  <c r="A640" i="25" s="1"/>
  <c r="A641" i="25" s="1"/>
  <c r="A642" i="25" s="1"/>
  <c r="A643" i="25" s="1"/>
  <c r="A644" i="25" s="1"/>
  <c r="A645" i="25" s="1"/>
  <c r="A646" i="25" s="1"/>
  <c r="A647" i="25" s="1"/>
  <c r="A648" i="25" s="1"/>
  <c r="A649" i="25" s="1"/>
  <c r="A650" i="25" s="1"/>
  <c r="A651" i="25" s="1"/>
  <c r="A652" i="25" s="1"/>
  <c r="A653" i="25" s="1"/>
  <c r="A654" i="25" s="1"/>
  <c r="A655" i="25" s="1"/>
  <c r="A656" i="25" s="1"/>
  <c r="A657" i="25" s="1"/>
  <c r="A658" i="25" s="1"/>
  <c r="A659" i="25" s="1"/>
  <c r="A660" i="25" s="1"/>
  <c r="A661" i="25" s="1"/>
  <c r="A662" i="25" s="1"/>
  <c r="A663" i="25" s="1"/>
  <c r="A664" i="25" s="1"/>
  <c r="A665" i="25" s="1"/>
  <c r="A666" i="25" s="1"/>
  <c r="A667" i="25" s="1"/>
  <c r="A668" i="25" s="1"/>
  <c r="A669" i="25" s="1"/>
  <c r="A670" i="25" s="1"/>
  <c r="A671" i="25" s="1"/>
  <c r="A672" i="25" s="1"/>
  <c r="A673" i="25" s="1"/>
  <c r="A674" i="25" s="1"/>
  <c r="A675" i="25" s="1"/>
  <c r="A676" i="25" s="1"/>
  <c r="A677" i="25" s="1"/>
  <c r="A678" i="25" s="1"/>
  <c r="A679" i="25" s="1"/>
  <c r="A680" i="25" s="1"/>
  <c r="A681" i="25" s="1"/>
  <c r="A682" i="25" s="1"/>
  <c r="A683" i="25" s="1"/>
  <c r="A684" i="25" s="1"/>
  <c r="A685" i="25" s="1"/>
  <c r="A686" i="25" s="1"/>
  <c r="A687" i="25" s="1"/>
  <c r="A688" i="25" s="1"/>
  <c r="A689" i="25" s="1"/>
  <c r="A690" i="25" s="1"/>
  <c r="A691" i="25" s="1"/>
  <c r="A692" i="25" s="1"/>
  <c r="A693" i="25" s="1"/>
  <c r="A694" i="25" s="1"/>
  <c r="A695" i="25" s="1"/>
  <c r="A696" i="25" s="1"/>
  <c r="A697" i="25" s="1"/>
  <c r="A698" i="25" s="1"/>
  <c r="A699" i="25" s="1"/>
  <c r="A700" i="25" s="1"/>
  <c r="A701" i="25" s="1"/>
  <c r="A702" i="25" s="1"/>
  <c r="A703" i="25" s="1"/>
  <c r="A704" i="25" s="1"/>
  <c r="A705" i="25" s="1"/>
  <c r="A706" i="25" s="1"/>
  <c r="A707" i="25" s="1"/>
  <c r="A708" i="25" s="1"/>
  <c r="A709" i="25" s="1"/>
  <c r="A710" i="25" s="1"/>
  <c r="A711" i="25" s="1"/>
  <c r="A712" i="25" s="1"/>
  <c r="A713" i="25" s="1"/>
  <c r="A714" i="25" s="1"/>
  <c r="A715" i="25" s="1"/>
  <c r="A716" i="25" s="1"/>
  <c r="A717" i="25" s="1"/>
  <c r="A718" i="25" s="1"/>
  <c r="A719" i="25" s="1"/>
  <c r="A720" i="25" s="1"/>
  <c r="A721" i="25" s="1"/>
  <c r="A722" i="25" s="1"/>
  <c r="A723" i="25" s="1"/>
  <c r="A724" i="25" s="1"/>
  <c r="A725" i="25" s="1"/>
  <c r="A726" i="25" s="1"/>
  <c r="A727" i="25" s="1"/>
  <c r="A728" i="25" s="1"/>
  <c r="A729" i="25" s="1"/>
  <c r="A730" i="25" s="1"/>
  <c r="A731" i="25" s="1"/>
  <c r="A732" i="25" s="1"/>
  <c r="A733" i="25" s="1"/>
  <c r="A734" i="25" s="1"/>
  <c r="A735" i="25" s="1"/>
  <c r="A736" i="25" s="1"/>
  <c r="A737" i="25" s="1"/>
  <c r="A738" i="25" s="1"/>
  <c r="A739" i="25" s="1"/>
  <c r="A740" i="25" s="1"/>
  <c r="A741" i="25" s="1"/>
  <c r="A742" i="25" s="1"/>
  <c r="A743" i="25" s="1"/>
  <c r="A744" i="25" s="1"/>
  <c r="A745" i="25" s="1"/>
  <c r="A746" i="25" s="1"/>
  <c r="A747" i="25" s="1"/>
  <c r="A748" i="25" s="1"/>
  <c r="A749" i="25" s="1"/>
  <c r="A750" i="25" s="1"/>
  <c r="A751" i="25" s="1"/>
  <c r="A752" i="25" s="1"/>
  <c r="A753" i="25" s="1"/>
  <c r="A754" i="25" s="1"/>
  <c r="A755" i="25" s="1"/>
  <c r="A756" i="25" s="1"/>
  <c r="A757" i="25" s="1"/>
  <c r="A758" i="25" s="1"/>
  <c r="A759" i="25" s="1"/>
  <c r="A760" i="25" s="1"/>
  <c r="A761" i="25" s="1"/>
  <c r="A762" i="25" s="1"/>
  <c r="A763" i="25" s="1"/>
  <c r="A764" i="25" s="1"/>
  <c r="A765" i="25" s="1"/>
  <c r="A766" i="25" s="1"/>
  <c r="A767" i="25" s="1"/>
  <c r="A768" i="25" s="1"/>
  <c r="A769" i="25" s="1"/>
  <c r="A770" i="25" s="1"/>
  <c r="A771" i="25" s="1"/>
  <c r="A772" i="25" s="1"/>
  <c r="A773" i="25" s="1"/>
  <c r="A774" i="25" s="1"/>
  <c r="A775" i="25" s="1"/>
  <c r="A776" i="25" s="1"/>
  <c r="A777" i="25" s="1"/>
  <c r="A778" i="25" s="1"/>
  <c r="A779" i="25" s="1"/>
  <c r="A780" i="25" s="1"/>
  <c r="A781" i="25" s="1"/>
  <c r="A782" i="25" s="1"/>
  <c r="A783" i="25" s="1"/>
  <c r="A784" i="25" s="1"/>
  <c r="A785" i="25" s="1"/>
  <c r="A786" i="25" s="1"/>
  <c r="A787" i="25" s="1"/>
  <c r="A788" i="25" s="1"/>
  <c r="A789" i="25" s="1"/>
  <c r="A790" i="25" s="1"/>
  <c r="A791" i="25" s="1"/>
  <c r="A792" i="25" s="1"/>
  <c r="A793" i="25" s="1"/>
  <c r="A794" i="25" s="1"/>
  <c r="A795" i="25" s="1"/>
  <c r="A796" i="25" s="1"/>
  <c r="A797" i="25" s="1"/>
  <c r="A798" i="25" s="1"/>
  <c r="A799" i="25" s="1"/>
  <c r="A800" i="25" s="1"/>
  <c r="A801" i="25" s="1"/>
  <c r="A802" i="25" s="1"/>
  <c r="A803" i="25" s="1"/>
  <c r="A804" i="25" s="1"/>
  <c r="A805" i="25" s="1"/>
  <c r="A806" i="25" s="1"/>
  <c r="A807" i="25" s="1"/>
  <c r="A808" i="25" s="1"/>
  <c r="A809" i="25" s="1"/>
  <c r="A810" i="25" s="1"/>
  <c r="A811" i="25" s="1"/>
  <c r="A812" i="25" s="1"/>
  <c r="A813" i="25" s="1"/>
  <c r="A814" i="25" s="1"/>
  <c r="A815" i="25" s="1"/>
  <c r="A816" i="25" s="1"/>
  <c r="A817" i="25" s="1"/>
  <c r="A818" i="25" s="1"/>
  <c r="A819" i="25" s="1"/>
  <c r="A820" i="25" s="1"/>
  <c r="A821" i="25" s="1"/>
  <c r="A822" i="25" s="1"/>
  <c r="A823" i="25" s="1"/>
  <c r="A824" i="25" s="1"/>
  <c r="A825" i="25" s="1"/>
  <c r="A826" i="25" s="1"/>
  <c r="A827" i="25" s="1"/>
  <c r="A828" i="25" s="1"/>
  <c r="A829" i="25" s="1"/>
  <c r="A830" i="25" s="1"/>
  <c r="A831" i="25" s="1"/>
  <c r="A832" i="25" s="1"/>
  <c r="A833" i="25" s="1"/>
  <c r="A834" i="25" s="1"/>
  <c r="A835" i="25" s="1"/>
  <c r="A836" i="25" s="1"/>
  <c r="A837" i="25" s="1"/>
  <c r="A838" i="25" s="1"/>
  <c r="A839" i="25" s="1"/>
  <c r="A840" i="25" s="1"/>
  <c r="A841" i="25" s="1"/>
  <c r="A842" i="25" s="1"/>
  <c r="A843" i="25" s="1"/>
  <c r="A844" i="25" s="1"/>
  <c r="A845" i="25" s="1"/>
  <c r="A846" i="25" s="1"/>
  <c r="A847" i="25" s="1"/>
  <c r="A848" i="25" s="1"/>
  <c r="A849" i="25" s="1"/>
  <c r="A850" i="25" s="1"/>
  <c r="A851" i="25" s="1"/>
  <c r="A852" i="25" s="1"/>
  <c r="A853" i="25" s="1"/>
  <c r="A854" i="25" s="1"/>
  <c r="A855" i="25" s="1"/>
  <c r="A856" i="25" s="1"/>
  <c r="A857" i="25" s="1"/>
  <c r="A858" i="25" s="1"/>
  <c r="A859" i="25" s="1"/>
  <c r="A860" i="25" s="1"/>
  <c r="A861" i="25" s="1"/>
  <c r="A862" i="25" s="1"/>
  <c r="A863" i="25" s="1"/>
  <c r="A864" i="25" s="1"/>
  <c r="A865" i="25" s="1"/>
  <c r="A866" i="25" s="1"/>
  <c r="A867" i="25" s="1"/>
  <c r="A868" i="25" s="1"/>
  <c r="A869" i="25" s="1"/>
  <c r="A870" i="25" s="1"/>
  <c r="A871" i="25" s="1"/>
  <c r="A872" i="25" s="1"/>
  <c r="A873" i="25" s="1"/>
  <c r="A874" i="25" s="1"/>
  <c r="A875" i="25" s="1"/>
  <c r="A876" i="25" s="1"/>
  <c r="A877" i="25" s="1"/>
  <c r="A878" i="25" s="1"/>
  <c r="A879" i="25" s="1"/>
  <c r="A880" i="25" s="1"/>
  <c r="A881" i="25" s="1"/>
  <c r="A882" i="25" s="1"/>
  <c r="A883" i="25" s="1"/>
  <c r="A884" i="25" s="1"/>
  <c r="A885" i="25" s="1"/>
  <c r="A886" i="25" s="1"/>
  <c r="A887" i="25" s="1"/>
  <c r="A888" i="25" s="1"/>
  <c r="A889" i="25" s="1"/>
  <c r="A890" i="25" s="1"/>
  <c r="A891" i="25" s="1"/>
  <c r="A892" i="25" s="1"/>
  <c r="A893" i="25" s="1"/>
  <c r="A894" i="25" s="1"/>
  <c r="A895" i="25" s="1"/>
  <c r="A896" i="25" s="1"/>
  <c r="A897" i="25" s="1"/>
  <c r="A898" i="25" s="1"/>
  <c r="A899" i="25" s="1"/>
  <c r="A900" i="25" s="1"/>
  <c r="A901" i="25" s="1"/>
  <c r="A902" i="25" s="1"/>
  <c r="A903" i="25" s="1"/>
  <c r="A904" i="25" s="1"/>
  <c r="A905" i="25" s="1"/>
  <c r="A906" i="25" s="1"/>
  <c r="A907" i="25" s="1"/>
  <c r="A908" i="25" s="1"/>
  <c r="A909" i="25" s="1"/>
  <c r="A910" i="25" s="1"/>
  <c r="A911" i="25" s="1"/>
  <c r="A912" i="25" s="1"/>
  <c r="A913" i="25" s="1"/>
  <c r="A914" i="25" s="1"/>
  <c r="A915" i="25" s="1"/>
  <c r="A916" i="25" s="1"/>
  <c r="A917" i="25" s="1"/>
  <c r="A918" i="25" s="1"/>
  <c r="A919" i="25" s="1"/>
  <c r="A920" i="25" s="1"/>
  <c r="A921" i="25" s="1"/>
  <c r="A922" i="25" s="1"/>
  <c r="A923" i="25" s="1"/>
  <c r="A924" i="25" s="1"/>
  <c r="A925" i="25" s="1"/>
  <c r="A926" i="25" s="1"/>
  <c r="A927" i="25" s="1"/>
  <c r="A928" i="25" s="1"/>
  <c r="A929" i="25" s="1"/>
  <c r="A930" i="25" s="1"/>
  <c r="A931" i="25" s="1"/>
  <c r="A932" i="25" s="1"/>
  <c r="A933" i="25" s="1"/>
  <c r="A934" i="25" s="1"/>
  <c r="A935" i="25" s="1"/>
  <c r="A936" i="25" s="1"/>
  <c r="A937" i="25" s="1"/>
  <c r="A938" i="25" s="1"/>
  <c r="A939" i="25" s="1"/>
  <c r="A940" i="25" s="1"/>
  <c r="A941" i="25" s="1"/>
  <c r="A942" i="25" s="1"/>
  <c r="A943" i="25" s="1"/>
  <c r="A944" i="25" s="1"/>
  <c r="A945" i="25" s="1"/>
  <c r="A946" i="25" s="1"/>
  <c r="A947" i="25" s="1"/>
  <c r="A948" i="25" s="1"/>
  <c r="A949" i="25" s="1"/>
  <c r="A950" i="25" s="1"/>
  <c r="A951" i="25" s="1"/>
  <c r="A952" i="25" s="1"/>
  <c r="A953" i="25" s="1"/>
  <c r="A954" i="25" s="1"/>
  <c r="A955" i="25" s="1"/>
  <c r="A956" i="25" s="1"/>
  <c r="A957" i="25" s="1"/>
  <c r="A958" i="25" s="1"/>
  <c r="A959" i="25" s="1"/>
  <c r="A960" i="25" s="1"/>
  <c r="A961" i="25" s="1"/>
  <c r="A962" i="25" s="1"/>
  <c r="A963" i="25" s="1"/>
  <c r="A964" i="25" s="1"/>
  <c r="A965" i="25" s="1"/>
  <c r="A966" i="25" s="1"/>
  <c r="A967" i="25" s="1"/>
  <c r="A968" i="25" s="1"/>
  <c r="A969" i="25" s="1"/>
  <c r="A970" i="25" s="1"/>
  <c r="A971" i="25" s="1"/>
  <c r="A972" i="25" s="1"/>
  <c r="A973" i="25" s="1"/>
  <c r="A974" i="25" s="1"/>
  <c r="A975" i="25" s="1"/>
  <c r="A976" i="25" s="1"/>
  <c r="A977" i="25" s="1"/>
  <c r="A978" i="25" s="1"/>
  <c r="A979" i="25" s="1"/>
  <c r="A980" i="25" s="1"/>
  <c r="A981" i="25" s="1"/>
  <c r="A982" i="25" s="1"/>
  <c r="A983" i="25" s="1"/>
  <c r="A984" i="25" s="1"/>
  <c r="A985" i="25" s="1"/>
  <c r="A986" i="25" s="1"/>
  <c r="A987" i="25" s="1"/>
  <c r="A988" i="25" s="1"/>
  <c r="A989" i="25" s="1"/>
  <c r="A990" i="25" s="1"/>
  <c r="A991" i="25" s="1"/>
  <c r="A992" i="25" s="1"/>
  <c r="A993" i="25" s="1"/>
  <c r="A994" i="25" s="1"/>
  <c r="A995" i="25" s="1"/>
  <c r="A996" i="25" s="1"/>
  <c r="A997" i="25" s="1"/>
  <c r="A998" i="25" s="1"/>
  <c r="A999" i="25" s="1"/>
  <c r="A1000" i="25" s="1"/>
  <c r="A1001" i="25" s="1"/>
  <c r="A1002" i="25" s="1"/>
  <c r="A1003" i="25" s="1"/>
  <c r="A1004" i="25" s="1"/>
  <c r="A1005" i="25" s="1"/>
  <c r="A1006" i="25" s="1"/>
  <c r="A1007" i="25" s="1"/>
  <c r="A1008" i="25" s="1"/>
  <c r="A1009" i="25" s="1"/>
  <c r="A1010" i="25" s="1"/>
  <c r="A1011" i="25" s="1"/>
  <c r="A1012" i="25" s="1"/>
  <c r="A1013" i="25" s="1"/>
  <c r="A1014" i="25" s="1"/>
  <c r="A1015" i="25" s="1"/>
  <c r="A1016" i="25" s="1"/>
  <c r="A1017" i="25" s="1"/>
  <c r="A1018" i="25" s="1"/>
  <c r="A1019" i="25" s="1"/>
  <c r="A1020" i="25" s="1"/>
  <c r="A1021" i="25" s="1"/>
  <c r="A1022" i="25" s="1"/>
  <c r="A1023" i="25" s="1"/>
  <c r="A1024" i="25" s="1"/>
  <c r="A1025" i="25" s="1"/>
  <c r="A1026" i="25" s="1"/>
  <c r="A1027" i="25" s="1"/>
  <c r="A1028" i="25" s="1"/>
  <c r="A1029" i="25" s="1"/>
  <c r="A1030" i="25" s="1"/>
  <c r="A1031" i="25" s="1"/>
  <c r="A1032" i="25" s="1"/>
  <c r="A1033" i="25" s="1"/>
  <c r="A1034" i="25" s="1"/>
  <c r="A1035" i="25" s="1"/>
  <c r="A1036" i="25" s="1"/>
  <c r="A1037" i="25" s="1"/>
  <c r="A1038" i="25" s="1"/>
  <c r="A1039" i="25" s="1"/>
  <c r="A1040" i="25" s="1"/>
  <c r="A1041" i="25" s="1"/>
  <c r="A1042" i="25" s="1"/>
  <c r="A1043" i="25" s="1"/>
  <c r="A1044" i="25" s="1"/>
  <c r="A1045" i="25" s="1"/>
  <c r="A1046" i="25" s="1"/>
  <c r="A1047" i="25" s="1"/>
  <c r="A1048" i="25" s="1"/>
  <c r="A1049" i="25" s="1"/>
  <c r="A1050" i="25" s="1"/>
  <c r="A1051" i="25" s="1"/>
  <c r="A1052" i="25" s="1"/>
  <c r="A1053" i="25" s="1"/>
  <c r="A1054" i="25" s="1"/>
  <c r="A1055" i="25" s="1"/>
  <c r="A1056" i="25" s="1"/>
  <c r="A1057" i="25" s="1"/>
  <c r="A1058" i="25" s="1"/>
  <c r="A1059" i="25" s="1"/>
  <c r="A1060" i="25" s="1"/>
  <c r="A1061" i="25" s="1"/>
  <c r="A1062" i="25" s="1"/>
  <c r="A1063" i="25" s="1"/>
  <c r="A1064" i="25" s="1"/>
  <c r="A1065" i="25" s="1"/>
  <c r="A1066" i="25" s="1"/>
  <c r="A1067" i="25" s="1"/>
  <c r="A1068" i="25" s="1"/>
  <c r="A1069" i="25" s="1"/>
  <c r="A1070" i="25" s="1"/>
  <c r="A1071" i="25" s="1"/>
  <c r="A1072" i="25" s="1"/>
  <c r="A1073" i="25" s="1"/>
  <c r="A1074" i="25" s="1"/>
  <c r="A1075" i="25" s="1"/>
  <c r="A1076" i="25" s="1"/>
  <c r="A1077" i="25" s="1"/>
  <c r="A1078" i="25" s="1"/>
  <c r="A1079" i="25" s="1"/>
  <c r="A1080" i="25" s="1"/>
  <c r="A1081" i="25" s="1"/>
  <c r="A1082" i="25" s="1"/>
  <c r="A1083" i="25" s="1"/>
  <c r="A1084" i="25" s="1"/>
  <c r="A1085" i="25" s="1"/>
  <c r="A1086" i="25" s="1"/>
  <c r="A1087" i="25" s="1"/>
  <c r="A1088" i="25" s="1"/>
  <c r="A1089" i="25" s="1"/>
  <c r="A1090" i="25" s="1"/>
  <c r="A1091" i="25" s="1"/>
  <c r="A1092" i="25" s="1"/>
  <c r="A1093" i="25" s="1"/>
  <c r="A1094" i="25" s="1"/>
  <c r="A1095" i="25" s="1"/>
  <c r="A1096" i="25" s="1"/>
  <c r="A1097" i="25" s="1"/>
  <c r="A1098" i="25" s="1"/>
  <c r="A1099" i="25" s="1"/>
  <c r="A1100" i="25" s="1"/>
  <c r="A1101" i="25" s="1"/>
  <c r="A1102" i="25" s="1"/>
  <c r="A1103" i="25" s="1"/>
  <c r="A1104" i="25" s="1"/>
  <c r="A1105" i="25" s="1"/>
  <c r="A1106" i="25" s="1"/>
  <c r="A1107" i="25" s="1"/>
  <c r="A1108" i="25" s="1"/>
  <c r="A1109" i="25" s="1"/>
  <c r="A1110" i="25" s="1"/>
  <c r="A1111" i="25" s="1"/>
  <c r="A1112" i="25" s="1"/>
  <c r="A1113" i="25" s="1"/>
  <c r="A1114" i="25" s="1"/>
  <c r="A1115" i="25" s="1"/>
  <c r="A1116" i="25" s="1"/>
  <c r="A1117" i="25" s="1"/>
  <c r="A1118" i="25" s="1"/>
  <c r="A1119" i="25" s="1"/>
  <c r="A1120" i="25" s="1"/>
  <c r="A1121" i="25" s="1"/>
  <c r="A1122" i="25" s="1"/>
  <c r="A1123" i="25" s="1"/>
  <c r="A1124" i="25" s="1"/>
  <c r="A1125" i="25" s="1"/>
  <c r="A1126" i="25" s="1"/>
  <c r="A1127" i="25" s="1"/>
  <c r="A1128" i="25" s="1"/>
  <c r="A1129" i="25" s="1"/>
  <c r="A1130" i="25" s="1"/>
  <c r="A1131" i="25" s="1"/>
  <c r="A1132" i="25" s="1"/>
  <c r="A1133" i="25" s="1"/>
  <c r="A1134" i="25" s="1"/>
  <c r="A1135" i="25" s="1"/>
  <c r="A1136" i="25" s="1"/>
  <c r="A1137" i="25" s="1"/>
  <c r="A1138" i="25" s="1"/>
  <c r="A1139" i="25" s="1"/>
  <c r="A1140" i="25" s="1"/>
  <c r="A1141" i="25" s="1"/>
  <c r="A1142" i="25" s="1"/>
  <c r="A1143" i="25" s="1"/>
  <c r="A1144" i="25" s="1"/>
  <c r="A1145" i="25" s="1"/>
  <c r="A1146" i="25" s="1"/>
  <c r="A1147" i="25" s="1"/>
  <c r="A1148" i="25" s="1"/>
  <c r="A1149" i="25" s="1"/>
  <c r="A1150" i="25" s="1"/>
  <c r="A1151" i="25" s="1"/>
  <c r="A1152" i="25" s="1"/>
  <c r="A1153" i="25" s="1"/>
  <c r="A1154" i="25" s="1"/>
  <c r="A1155" i="25" s="1"/>
  <c r="A1156" i="25" s="1"/>
  <c r="A1157" i="25" s="1"/>
  <c r="A1158" i="25" s="1"/>
  <c r="A1159" i="25" s="1"/>
  <c r="A1160" i="25" s="1"/>
  <c r="A1161" i="25" s="1"/>
  <c r="A1162" i="25" s="1"/>
  <c r="A1163" i="25" s="1"/>
  <c r="A1164" i="25" s="1"/>
  <c r="A1165" i="25" s="1"/>
  <c r="A1166" i="25" s="1"/>
  <c r="A1167" i="25" s="1"/>
  <c r="A1168" i="25" s="1"/>
  <c r="A1169" i="25" s="1"/>
  <c r="A1170" i="25" s="1"/>
  <c r="A1171" i="25" s="1"/>
  <c r="A1172" i="25" s="1"/>
  <c r="A1173" i="25" s="1"/>
  <c r="A1174" i="25" s="1"/>
  <c r="A1175" i="25" s="1"/>
  <c r="A1176" i="25" s="1"/>
  <c r="A1177" i="25" s="1"/>
  <c r="A1178" i="25" s="1"/>
  <c r="A1179" i="25" s="1"/>
  <c r="A1180" i="25" s="1"/>
  <c r="A1181" i="25" s="1"/>
  <c r="A1182" i="25" s="1"/>
  <c r="A1183" i="25" s="1"/>
  <c r="A1184" i="25" s="1"/>
  <c r="A1185" i="25" s="1"/>
  <c r="A1186" i="25" s="1"/>
  <c r="A1187" i="25" s="1"/>
  <c r="A1188" i="25" s="1"/>
  <c r="A1189" i="25" s="1"/>
  <c r="A1190" i="25" s="1"/>
  <c r="A1191" i="25" s="1"/>
  <c r="A1192" i="25" s="1"/>
  <c r="A1193" i="25" s="1"/>
  <c r="A1194" i="25" s="1"/>
  <c r="A1195" i="25" s="1"/>
  <c r="A1196" i="25" s="1"/>
  <c r="A1197" i="25" s="1"/>
  <c r="A1198" i="25" s="1"/>
  <c r="A1199" i="25" s="1"/>
  <c r="A1200" i="25" s="1"/>
  <c r="A1201" i="25" s="1"/>
  <c r="A1202" i="25" s="1"/>
  <c r="A1203" i="25" s="1"/>
  <c r="A1204" i="25" s="1"/>
  <c r="A1205" i="25" s="1"/>
  <c r="A1206" i="25" s="1"/>
  <c r="A1207" i="25" s="1"/>
  <c r="A1208" i="25" s="1"/>
  <c r="A1209" i="25" s="1"/>
  <c r="A1210" i="25" s="1"/>
  <c r="A1211" i="25" s="1"/>
  <c r="A1212" i="25" s="1"/>
  <c r="A1213" i="25" s="1"/>
  <c r="A1214" i="25" s="1"/>
  <c r="A1215" i="25" s="1"/>
  <c r="A1216" i="25" s="1"/>
  <c r="A1217" i="25" s="1"/>
  <c r="A1218" i="25" s="1"/>
  <c r="A1219" i="25" s="1"/>
  <c r="A1220" i="25" s="1"/>
  <c r="A1221" i="25" s="1"/>
  <c r="A1222" i="25" s="1"/>
  <c r="A1223" i="25" s="1"/>
  <c r="A1224" i="25" s="1"/>
  <c r="A1225" i="25" s="1"/>
  <c r="A1226" i="25" s="1"/>
  <c r="A1227" i="25" s="1"/>
  <c r="A1228" i="25" s="1"/>
  <c r="A1229" i="25" s="1"/>
  <c r="A1230" i="25" s="1"/>
  <c r="A1231" i="25" s="1"/>
  <c r="A1232" i="25" s="1"/>
  <c r="A1233" i="25" s="1"/>
  <c r="A1234" i="25" s="1"/>
  <c r="A1235" i="25" s="1"/>
  <c r="A1236" i="25" s="1"/>
  <c r="A1237" i="25" s="1"/>
  <c r="A1238" i="25" s="1"/>
  <c r="A1239" i="25" s="1"/>
  <c r="A1240" i="25" s="1"/>
  <c r="A1241" i="25" s="1"/>
  <c r="A1242" i="25" s="1"/>
  <c r="A1243" i="25" s="1"/>
  <c r="A1244" i="25" s="1"/>
  <c r="A1245" i="25" s="1"/>
  <c r="A1246" i="25" s="1"/>
  <c r="A1247" i="25" s="1"/>
  <c r="A1248" i="25" s="1"/>
  <c r="A1249" i="25" s="1"/>
  <c r="A1250" i="25" s="1"/>
  <c r="A1251" i="25" s="1"/>
  <c r="A1252" i="25" s="1"/>
  <c r="A1253" i="25" s="1"/>
  <c r="A1254" i="25" s="1"/>
  <c r="A1255" i="25" s="1"/>
  <c r="A1256" i="25" s="1"/>
  <c r="A1257" i="25" s="1"/>
  <c r="A1258" i="25" s="1"/>
  <c r="A1259" i="25" s="1"/>
  <c r="A1260" i="25" s="1"/>
  <c r="A1261" i="25" s="1"/>
  <c r="A1262" i="25" s="1"/>
  <c r="A1263" i="25" s="1"/>
  <c r="A1264" i="25" s="1"/>
  <c r="A1265" i="25" s="1"/>
  <c r="A1266" i="25" s="1"/>
  <c r="A1267" i="25" s="1"/>
  <c r="A1268" i="25" s="1"/>
  <c r="A1269" i="25" s="1"/>
  <c r="A1270" i="25" s="1"/>
  <c r="A1271" i="25" s="1"/>
  <c r="A1272" i="25" s="1"/>
  <c r="A1273" i="25" s="1"/>
  <c r="A1274" i="25" s="1"/>
  <c r="A1275" i="25" s="1"/>
  <c r="A1276" i="25" s="1"/>
  <c r="A1277" i="25" s="1"/>
  <c r="A1278" i="25" s="1"/>
  <c r="A1279" i="25" s="1"/>
  <c r="A1280" i="25" s="1"/>
  <c r="A1281" i="25" s="1"/>
  <c r="A1282" i="25" s="1"/>
  <c r="A1283" i="25" s="1"/>
  <c r="A1284" i="25" s="1"/>
  <c r="A1285" i="25" s="1"/>
  <c r="A1286" i="25" s="1"/>
  <c r="A1287" i="25" s="1"/>
  <c r="A1288" i="25" s="1"/>
  <c r="A1289" i="25" s="1"/>
  <c r="A1290" i="25" s="1"/>
  <c r="A1291" i="25" s="1"/>
  <c r="A1292" i="25" s="1"/>
  <c r="A1293" i="25" s="1"/>
  <c r="A1294" i="25" s="1"/>
  <c r="A1295" i="25" s="1"/>
  <c r="A1296" i="25" s="1"/>
  <c r="A1297" i="25" s="1"/>
  <c r="A1298" i="25" s="1"/>
  <c r="A1299" i="25" s="1"/>
  <c r="A1300" i="25" s="1"/>
  <c r="A1301" i="25" s="1"/>
  <c r="A1302" i="25" s="1"/>
  <c r="A1303" i="25" s="1"/>
  <c r="A1304" i="25" s="1"/>
  <c r="A1305" i="25" s="1"/>
  <c r="A1306" i="25" s="1"/>
  <c r="A1307" i="25" s="1"/>
  <c r="A1308" i="25" s="1"/>
  <c r="A1309" i="25" s="1"/>
  <c r="A1310" i="25" s="1"/>
  <c r="A1311" i="25" s="1"/>
  <c r="A1312" i="25" s="1"/>
  <c r="A1313" i="25" s="1"/>
  <c r="A1314" i="25" s="1"/>
  <c r="A1315" i="25" s="1"/>
  <c r="A1316" i="25" s="1"/>
  <c r="A1317" i="25" s="1"/>
  <c r="A1318" i="25" s="1"/>
  <c r="A1319" i="25" s="1"/>
  <c r="A1320" i="25" s="1"/>
  <c r="A1321" i="25" s="1"/>
  <c r="A1322" i="25" s="1"/>
  <c r="A1323" i="25" s="1"/>
  <c r="H266" i="25"/>
  <c r="E15" i="26" l="1"/>
  <c r="H1813" i="26"/>
  <c r="H130" i="25"/>
  <c r="H104" i="25"/>
  <c r="F2973" i="25"/>
  <c r="I2973" i="25" s="1"/>
  <c r="F2101" i="25"/>
  <c r="I2101" i="25" s="1"/>
  <c r="H16" i="25"/>
  <c r="H121" i="25"/>
  <c r="H126" i="25"/>
  <c r="H154" i="26"/>
  <c r="H158" i="26"/>
  <c r="H162" i="26"/>
  <c r="H164" i="26"/>
  <c r="H166" i="26"/>
  <c r="H168" i="26"/>
  <c r="H170" i="26"/>
  <c r="H172" i="26"/>
  <c r="H174" i="26"/>
  <c r="H176" i="26"/>
  <c r="H178" i="26"/>
  <c r="H180" i="26"/>
  <c r="H182" i="26"/>
  <c r="H184" i="26"/>
  <c r="H186" i="26"/>
  <c r="H188" i="26"/>
  <c r="H190" i="26"/>
  <c r="H192" i="26"/>
  <c r="H194" i="26"/>
  <c r="H196" i="26"/>
  <c r="H198" i="26"/>
  <c r="H200" i="26"/>
  <c r="H202" i="26"/>
  <c r="H204" i="26"/>
  <c r="H206" i="26"/>
  <c r="H208" i="26"/>
  <c r="H210" i="26"/>
  <c r="H212" i="26"/>
  <c r="H214" i="26"/>
  <c r="H216" i="26"/>
  <c r="H218" i="26"/>
  <c r="H220" i="26"/>
  <c r="H222" i="26"/>
  <c r="H224" i="26"/>
  <c r="H226" i="26"/>
  <c r="H228" i="26"/>
  <c r="H230" i="26"/>
  <c r="H232" i="26"/>
  <c r="H234" i="26"/>
  <c r="H236" i="26"/>
  <c r="H238" i="26"/>
  <c r="H240" i="26"/>
  <c r="H242" i="26"/>
  <c r="H244" i="26"/>
  <c r="H246" i="26"/>
  <c r="H248" i="26"/>
  <c r="H250" i="26"/>
  <c r="H252" i="26"/>
  <c r="H254" i="26"/>
  <c r="H256" i="26"/>
  <c r="H258" i="26"/>
  <c r="H260" i="26"/>
  <c r="H262" i="26"/>
  <c r="H264" i="26"/>
  <c r="H266" i="26"/>
  <c r="H268" i="26"/>
  <c r="H270" i="26"/>
  <c r="H272" i="26"/>
  <c r="H274" i="26"/>
  <c r="H276" i="26"/>
  <c r="H278" i="26"/>
  <c r="H280" i="26"/>
  <c r="H282" i="26"/>
  <c r="H284" i="26"/>
  <c r="H286" i="26"/>
  <c r="H288" i="26"/>
  <c r="H290" i="26"/>
  <c r="H292" i="26"/>
  <c r="H294" i="26"/>
  <c r="H296" i="26"/>
  <c r="H298" i="26"/>
  <c r="H300" i="26"/>
  <c r="H302" i="26"/>
  <c r="H304" i="26"/>
  <c r="H306" i="26"/>
  <c r="H308" i="26"/>
  <c r="H310" i="26"/>
  <c r="H312" i="26"/>
  <c r="H314" i="26"/>
  <c r="H316" i="26"/>
  <c r="H318" i="26"/>
  <c r="H320" i="26"/>
  <c r="H322" i="26"/>
  <c r="H324" i="26"/>
  <c r="H326" i="26"/>
  <c r="H328" i="26"/>
  <c r="H330" i="26"/>
  <c r="H332" i="26"/>
  <c r="H334" i="26"/>
  <c r="H336" i="26"/>
  <c r="H338" i="26"/>
  <c r="H340" i="26"/>
  <c r="H342" i="26"/>
  <c r="H344" i="26"/>
  <c r="H346" i="26"/>
  <c r="H348" i="26"/>
  <c r="H350" i="26"/>
  <c r="H352" i="26"/>
  <c r="H354" i="26"/>
  <c r="H356" i="26"/>
  <c r="H358" i="26"/>
  <c r="H360" i="26"/>
  <c r="H402" i="26"/>
  <c r="H410" i="26"/>
  <c r="H418" i="26"/>
  <c r="H426" i="26"/>
  <c r="H434" i="26"/>
  <c r="H442" i="26"/>
  <c r="H450" i="26"/>
  <c r="H458" i="26"/>
  <c r="H466" i="26"/>
  <c r="H474" i="26"/>
  <c r="H482" i="26"/>
  <c r="H490" i="26"/>
  <c r="H498" i="26"/>
  <c r="H506" i="26"/>
  <c r="H514" i="26"/>
  <c r="H522" i="26"/>
  <c r="H530" i="26"/>
  <c r="H538" i="26"/>
  <c r="H546" i="26"/>
  <c r="H554" i="26"/>
  <c r="H562" i="26"/>
  <c r="H570" i="26"/>
  <c r="H578" i="26"/>
  <c r="H586" i="26"/>
  <c r="H594" i="26"/>
  <c r="H602" i="26"/>
  <c r="H610" i="26"/>
  <c r="H618" i="26"/>
  <c r="H626" i="26"/>
  <c r="H634" i="26"/>
  <c r="H642" i="26"/>
  <c r="H650" i="26"/>
  <c r="H658" i="26"/>
  <c r="H666" i="26"/>
  <c r="H17" i="26"/>
  <c r="H18" i="26"/>
  <c r="H19" i="26"/>
  <c r="H20" i="26"/>
  <c r="H21" i="26"/>
  <c r="H22" i="26"/>
  <c r="H23" i="26"/>
  <c r="H24" i="26"/>
  <c r="H25" i="26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41" i="26"/>
  <c r="H42" i="26"/>
  <c r="H43" i="26"/>
  <c r="H44" i="26"/>
  <c r="H45" i="26"/>
  <c r="H46" i="26"/>
  <c r="H47" i="26"/>
  <c r="H48" i="26"/>
  <c r="H49" i="26"/>
  <c r="H50" i="26"/>
  <c r="H51" i="26"/>
  <c r="H52" i="26"/>
  <c r="H53" i="26"/>
  <c r="H54" i="26"/>
  <c r="H55" i="26"/>
  <c r="H56" i="26"/>
  <c r="H57" i="26"/>
  <c r="H58" i="26"/>
  <c r="H59" i="26"/>
  <c r="H60" i="26"/>
  <c r="H61" i="26"/>
  <c r="H62" i="26"/>
  <c r="H63" i="26"/>
  <c r="H64" i="26"/>
  <c r="H65" i="26"/>
  <c r="H66" i="26"/>
  <c r="H67" i="26"/>
  <c r="H68" i="26"/>
  <c r="H69" i="26"/>
  <c r="H70" i="26"/>
  <c r="H71" i="26"/>
  <c r="H72" i="26"/>
  <c r="H73" i="26"/>
  <c r="H74" i="26"/>
  <c r="H75" i="26"/>
  <c r="H76" i="26"/>
  <c r="H77" i="26"/>
  <c r="H78" i="26"/>
  <c r="H79" i="26"/>
  <c r="H80" i="26"/>
  <c r="H81" i="26"/>
  <c r="H82" i="26"/>
  <c r="H83" i="26"/>
  <c r="H84" i="26"/>
  <c r="H85" i="26"/>
  <c r="H86" i="26"/>
  <c r="H87" i="26"/>
  <c r="H88" i="26"/>
  <c r="H89" i="26"/>
  <c r="H90" i="26"/>
  <c r="H91" i="26"/>
  <c r="H92" i="26"/>
  <c r="H93" i="26"/>
  <c r="H94" i="26"/>
  <c r="H95" i="26"/>
  <c r="H96" i="26"/>
  <c r="H97" i="26"/>
  <c r="H98" i="26"/>
  <c r="H99" i="26"/>
  <c r="H100" i="26"/>
  <c r="H101" i="26"/>
  <c r="H102" i="26"/>
  <c r="H103" i="26"/>
  <c r="H104" i="26"/>
  <c r="H105" i="26"/>
  <c r="H106" i="26"/>
  <c r="H107" i="26"/>
  <c r="H108" i="26"/>
  <c r="H109" i="26"/>
  <c r="H110" i="26"/>
  <c r="H111" i="26"/>
  <c r="H112" i="26"/>
  <c r="H113" i="26"/>
  <c r="H114" i="26"/>
  <c r="H115" i="26"/>
  <c r="H116" i="26"/>
  <c r="H117" i="26"/>
  <c r="H118" i="26"/>
  <c r="H119" i="26"/>
  <c r="H120" i="26"/>
  <c r="H121" i="26"/>
  <c r="H122" i="26"/>
  <c r="H123" i="26"/>
  <c r="H124" i="26"/>
  <c r="H125" i="26"/>
  <c r="H126" i="26"/>
  <c r="H127" i="26"/>
  <c r="H128" i="26"/>
  <c r="H129" i="26"/>
  <c r="H130" i="26"/>
  <c r="H131" i="26"/>
  <c r="H132" i="26"/>
  <c r="H133" i="26"/>
  <c r="H134" i="26"/>
  <c r="H135" i="26"/>
  <c r="H136" i="26"/>
  <c r="H137" i="26"/>
  <c r="H138" i="26"/>
  <c r="H139" i="26"/>
  <c r="H140" i="26"/>
  <c r="H141" i="26"/>
  <c r="H142" i="26"/>
  <c r="H143" i="26"/>
  <c r="H144" i="26"/>
  <c r="H145" i="26"/>
  <c r="H146" i="26"/>
  <c r="H147" i="26"/>
  <c r="H148" i="26"/>
  <c r="H149" i="26"/>
  <c r="H150" i="26"/>
  <c r="H151" i="26"/>
  <c r="H155" i="26"/>
  <c r="H159" i="26"/>
  <c r="H163" i="26"/>
  <c r="H400" i="26"/>
  <c r="H408" i="26"/>
  <c r="H416" i="26"/>
  <c r="H424" i="26"/>
  <c r="H432" i="26"/>
  <c r="H440" i="26"/>
  <c r="H448" i="26"/>
  <c r="H456" i="26"/>
  <c r="H464" i="26"/>
  <c r="H472" i="26"/>
  <c r="H480" i="26"/>
  <c r="H488" i="26"/>
  <c r="H496" i="26"/>
  <c r="H504" i="26"/>
  <c r="H512" i="26"/>
  <c r="H520" i="26"/>
  <c r="H528" i="26"/>
  <c r="H536" i="26"/>
  <c r="H544" i="26"/>
  <c r="H552" i="26"/>
  <c r="H560" i="26"/>
  <c r="H568" i="26"/>
  <c r="H576" i="26"/>
  <c r="H584" i="26"/>
  <c r="H592" i="26"/>
  <c r="H600" i="26"/>
  <c r="H608" i="26"/>
  <c r="H616" i="26"/>
  <c r="H624" i="26"/>
  <c r="H632" i="26"/>
  <c r="H640" i="26"/>
  <c r="H648" i="26"/>
  <c r="H656" i="26"/>
  <c r="H3429" i="26"/>
  <c r="H3427" i="26"/>
  <c r="H3423" i="26"/>
  <c r="H3419" i="26"/>
  <c r="H3415" i="26"/>
  <c r="H3411" i="26"/>
  <c r="H3407" i="26"/>
  <c r="H3424" i="26"/>
  <c r="H3420" i="26"/>
  <c r="H3416" i="26"/>
  <c r="H3412" i="26"/>
  <c r="H3408" i="26"/>
  <c r="H3404" i="26"/>
  <c r="H3428" i="26"/>
  <c r="H3425" i="26"/>
  <c r="H3421" i="26"/>
  <c r="H3417" i="26"/>
  <c r="H3413" i="26"/>
  <c r="H3409" i="26"/>
  <c r="H3405" i="26"/>
  <c r="H3403" i="26"/>
  <c r="H3426" i="26"/>
  <c r="H3422" i="26"/>
  <c r="H3418" i="26"/>
  <c r="H3414" i="26"/>
  <c r="H3410" i="26"/>
  <c r="H3406" i="26"/>
  <c r="H3388" i="26"/>
  <c r="H3386" i="26"/>
  <c r="H3384" i="26"/>
  <c r="H3382" i="26"/>
  <c r="H3377" i="26"/>
  <c r="H3373" i="26"/>
  <c r="H3380" i="26"/>
  <c r="H3376" i="26"/>
  <c r="H3372" i="26"/>
  <c r="H3387" i="26"/>
  <c r="H3385" i="26"/>
  <c r="H3383" i="26"/>
  <c r="H3381" i="26"/>
  <c r="H3360" i="26"/>
  <c r="H3359" i="26"/>
  <c r="H3358" i="26"/>
  <c r="H3357" i="26"/>
  <c r="H3356" i="26"/>
  <c r="H3355" i="26"/>
  <c r="H3354" i="26"/>
  <c r="H3353" i="26"/>
  <c r="H3352" i="26"/>
  <c r="H3351" i="26"/>
  <c r="H3350" i="26"/>
  <c r="H3349" i="26"/>
  <c r="H3348" i="26"/>
  <c r="H3347" i="26"/>
  <c r="H3346" i="26"/>
  <c r="H3345" i="26"/>
  <c r="H3344" i="26"/>
  <c r="H3342" i="26"/>
  <c r="H3340" i="26"/>
  <c r="H3338" i="26"/>
  <c r="H3336" i="26"/>
  <c r="H3334" i="26"/>
  <c r="H3332" i="26"/>
  <c r="H3330" i="26"/>
  <c r="H3328" i="26"/>
  <c r="H3326" i="26"/>
  <c r="H3324" i="26"/>
  <c r="H3322" i="26"/>
  <c r="H3343" i="26"/>
  <c r="H3341" i="26"/>
  <c r="H3339" i="26"/>
  <c r="H3337" i="26"/>
  <c r="H3335" i="26"/>
  <c r="H3333" i="26"/>
  <c r="H3331" i="26"/>
  <c r="H3329" i="26"/>
  <c r="H3327" i="26"/>
  <c r="H3325" i="26"/>
  <c r="H3323" i="26"/>
  <c r="H3321" i="26"/>
  <c r="H3319" i="26"/>
  <c r="H3317" i="26"/>
  <c r="H3315" i="26"/>
  <c r="H3313" i="26"/>
  <c r="H3311" i="26"/>
  <c r="H3309" i="26"/>
  <c r="H3307" i="26"/>
  <c r="H3318" i="26"/>
  <c r="H3310" i="26"/>
  <c r="H3320" i="26"/>
  <c r="H3312" i="26"/>
  <c r="H3297" i="26"/>
  <c r="H3295" i="26"/>
  <c r="H3293" i="26"/>
  <c r="H3314" i="26"/>
  <c r="H3316" i="26"/>
  <c r="H3308" i="26"/>
  <c r="H3306" i="26"/>
  <c r="H3305" i="26"/>
  <c r="H3304" i="26"/>
  <c r="H3303" i="26"/>
  <c r="H3302" i="26"/>
  <c r="H3301" i="26"/>
  <c r="H3300" i="26"/>
  <c r="H3299" i="26"/>
  <c r="H3298" i="26"/>
  <c r="H3296" i="26"/>
  <c r="H3294" i="26"/>
  <c r="H3292" i="26"/>
  <c r="H3290" i="26"/>
  <c r="H3288" i="26"/>
  <c r="H3286" i="26"/>
  <c r="H3284" i="26"/>
  <c r="H3282" i="26"/>
  <c r="H3280" i="26"/>
  <c r="H3289" i="26"/>
  <c r="H3281" i="26"/>
  <c r="H3283" i="26"/>
  <c r="H3264" i="26"/>
  <c r="H3263" i="26"/>
  <c r="H3262" i="26"/>
  <c r="H3261" i="26"/>
  <c r="H3260" i="26"/>
  <c r="H3259" i="26"/>
  <c r="H3258" i="26"/>
  <c r="H3257" i="26"/>
  <c r="H3256" i="26"/>
  <c r="H3255" i="26"/>
  <c r="H3254" i="26"/>
  <c r="H3253" i="26"/>
  <c r="H3252" i="26"/>
  <c r="H3251" i="26"/>
  <c r="H3250" i="26"/>
  <c r="H3249" i="26"/>
  <c r="H3248" i="26"/>
  <c r="H3247" i="26"/>
  <c r="H3246" i="26"/>
  <c r="H3245" i="26"/>
  <c r="H3244" i="26"/>
  <c r="H3243" i="26"/>
  <c r="H3242" i="26"/>
  <c r="H3241" i="26"/>
  <c r="H3240" i="26"/>
  <c r="H3239" i="26"/>
  <c r="H3238" i="26"/>
  <c r="H3237" i="26"/>
  <c r="H3236" i="26"/>
  <c r="H3291" i="26"/>
  <c r="H3285" i="26"/>
  <c r="H3278" i="26"/>
  <c r="H3276" i="26"/>
  <c r="H3274" i="26"/>
  <c r="H3272" i="26"/>
  <c r="H3270" i="26"/>
  <c r="H3268" i="26"/>
  <c r="H3266" i="26"/>
  <c r="H3287" i="26"/>
  <c r="H3279" i="26"/>
  <c r="H3277" i="26"/>
  <c r="H3275" i="26"/>
  <c r="H3273" i="26"/>
  <c r="H3271" i="26"/>
  <c r="H3269" i="26"/>
  <c r="H3267" i="26"/>
  <c r="H3265" i="26"/>
  <c r="H3184" i="26"/>
  <c r="H3182" i="26"/>
  <c r="H3180" i="26"/>
  <c r="H3178" i="26"/>
  <c r="H3176" i="26"/>
  <c r="H3235" i="26"/>
  <c r="H3233" i="26"/>
  <c r="H3231" i="26"/>
  <c r="H3229" i="26"/>
  <c r="H3227" i="26"/>
  <c r="H3225" i="26"/>
  <c r="H3223" i="26"/>
  <c r="H3221" i="26"/>
  <c r="H3219" i="26"/>
  <c r="H3217" i="26"/>
  <c r="H3215" i="26"/>
  <c r="H3213" i="26"/>
  <c r="H3212" i="26"/>
  <c r="H3211" i="26"/>
  <c r="H3210" i="26"/>
  <c r="H3209" i="26"/>
  <c r="H3208" i="26"/>
  <c r="H3207" i="26"/>
  <c r="H3206" i="26"/>
  <c r="H3205" i="26"/>
  <c r="H3204" i="26"/>
  <c r="H3203" i="26"/>
  <c r="H3202" i="26"/>
  <c r="H3201" i="26"/>
  <c r="H3200" i="26"/>
  <c r="H3199" i="26"/>
  <c r="H3198" i="26"/>
  <c r="H3197" i="26"/>
  <c r="H3196" i="26"/>
  <c r="H3195" i="26"/>
  <c r="H3194" i="26"/>
  <c r="H3193" i="26"/>
  <c r="H3192" i="26"/>
  <c r="H3191" i="26"/>
  <c r="H3190" i="26"/>
  <c r="H3189" i="26"/>
  <c r="H3188" i="26"/>
  <c r="H3187" i="26"/>
  <c r="H3186" i="26"/>
  <c r="H3185" i="26"/>
  <c r="H3183" i="26"/>
  <c r="H3181" i="26"/>
  <c r="H3179" i="26"/>
  <c r="H3177" i="26"/>
  <c r="H3175" i="26"/>
  <c r="H3173" i="26"/>
  <c r="H3171" i="26"/>
  <c r="H3169" i="26"/>
  <c r="H3167" i="26"/>
  <c r="H3165" i="26"/>
  <c r="H3163" i="26"/>
  <c r="H3161" i="26"/>
  <c r="H3159" i="26"/>
  <c r="H3157" i="26"/>
  <c r="H3155" i="26"/>
  <c r="H3153" i="26"/>
  <c r="H3151" i="26"/>
  <c r="H3149" i="26"/>
  <c r="H3147" i="26"/>
  <c r="H3145" i="26"/>
  <c r="H3234" i="26"/>
  <c r="H3232" i="26"/>
  <c r="H3230" i="26"/>
  <c r="H3228" i="26"/>
  <c r="H3226" i="26"/>
  <c r="H3224" i="26"/>
  <c r="H3222" i="26"/>
  <c r="H3220" i="26"/>
  <c r="H3218" i="26"/>
  <c r="H3216" i="26"/>
  <c r="H3214" i="26"/>
  <c r="H3170" i="26"/>
  <c r="H3162" i="26"/>
  <c r="H3154" i="26"/>
  <c r="H3146" i="26"/>
  <c r="H3172" i="26"/>
  <c r="H3164" i="26"/>
  <c r="H3156" i="26"/>
  <c r="H3148" i="26"/>
  <c r="H3121" i="26"/>
  <c r="H3119" i="26"/>
  <c r="H3117" i="26"/>
  <c r="H3115" i="26"/>
  <c r="H3113" i="26"/>
  <c r="H3111" i="26"/>
  <c r="H3109" i="26"/>
  <c r="H3107" i="26"/>
  <c r="H3105" i="26"/>
  <c r="H3174" i="26"/>
  <c r="H3166" i="26"/>
  <c r="H3158" i="26"/>
  <c r="H3150" i="26"/>
  <c r="H3142" i="26"/>
  <c r="H3140" i="26"/>
  <c r="H3138" i="26"/>
  <c r="H3136" i="26"/>
  <c r="H3134" i="26"/>
  <c r="H3132" i="26"/>
  <c r="H3130" i="26"/>
  <c r="H3128" i="26"/>
  <c r="H3126" i="26"/>
  <c r="H3124" i="26"/>
  <c r="H3168" i="26"/>
  <c r="H3160" i="26"/>
  <c r="H3152" i="26"/>
  <c r="H3144" i="26"/>
  <c r="H3143" i="26"/>
  <c r="H3141" i="26"/>
  <c r="H3139" i="26"/>
  <c r="H3137" i="26"/>
  <c r="H3135" i="26"/>
  <c r="H3133" i="26"/>
  <c r="H3131" i="26"/>
  <c r="H3129" i="26"/>
  <c r="H3127" i="26"/>
  <c r="H3125" i="26"/>
  <c r="H3123" i="26"/>
  <c r="H3122" i="26"/>
  <c r="H3120" i="26"/>
  <c r="H3118" i="26"/>
  <c r="H3116" i="26"/>
  <c r="H3114" i="26"/>
  <c r="H3112" i="26"/>
  <c r="H3110" i="26"/>
  <c r="H3108" i="26"/>
  <c r="H3106" i="26"/>
  <c r="H3104" i="26"/>
  <c r="H3102" i="26"/>
  <c r="H3100" i="26"/>
  <c r="H3098" i="26"/>
  <c r="H3096" i="26"/>
  <c r="H3094" i="26"/>
  <c r="H3092" i="26"/>
  <c r="H3090" i="26"/>
  <c r="H3088" i="26"/>
  <c r="H3086" i="26"/>
  <c r="H3101" i="26"/>
  <c r="H3093" i="26"/>
  <c r="H3103" i="26"/>
  <c r="H3095" i="26"/>
  <c r="H3087" i="26"/>
  <c r="H3097" i="26"/>
  <c r="H3089" i="26"/>
  <c r="H3057" i="26"/>
  <c r="H3053" i="26"/>
  <c r="H3049" i="26"/>
  <c r="H3045" i="26"/>
  <c r="H3041" i="26"/>
  <c r="H3037" i="26"/>
  <c r="H3033" i="26"/>
  <c r="H3029" i="26"/>
  <c r="H3025" i="26"/>
  <c r="H3099" i="26"/>
  <c r="H3091" i="26"/>
  <c r="H2987" i="26"/>
  <c r="H2985" i="26"/>
  <c r="H2983" i="26"/>
  <c r="H2981" i="26"/>
  <c r="H2979" i="26"/>
  <c r="H2977" i="26"/>
  <c r="H2975" i="26"/>
  <c r="H2973" i="26"/>
  <c r="H2971" i="26"/>
  <c r="H2969" i="26"/>
  <c r="H2967" i="26"/>
  <c r="H2965" i="26"/>
  <c r="H2963" i="26"/>
  <c r="H2961" i="26"/>
  <c r="H2959" i="26"/>
  <c r="H2957" i="26"/>
  <c r="H2955" i="26"/>
  <c r="H2953" i="26"/>
  <c r="H2951" i="26"/>
  <c r="H2947" i="26"/>
  <c r="H2943" i="26"/>
  <c r="H2939" i="26"/>
  <c r="H2994" i="26"/>
  <c r="H2992" i="26"/>
  <c r="H2990" i="26"/>
  <c r="H2988" i="26"/>
  <c r="H2986" i="26"/>
  <c r="H2984" i="26"/>
  <c r="H2982" i="26"/>
  <c r="H2980" i="26"/>
  <c r="H2978" i="26"/>
  <c r="H2976" i="26"/>
  <c r="H2974" i="26"/>
  <c r="H2972" i="26"/>
  <c r="H2970" i="26"/>
  <c r="H2968" i="26"/>
  <c r="H2966" i="26"/>
  <c r="H2964" i="26"/>
  <c r="H2962" i="26"/>
  <c r="H2960" i="26"/>
  <c r="H2958" i="26"/>
  <c r="H2956" i="26"/>
  <c r="H2954" i="26"/>
  <c r="H2952" i="26"/>
  <c r="H2950" i="26"/>
  <c r="H2946" i="26"/>
  <c r="H2942" i="26"/>
  <c r="H2924" i="26"/>
  <c r="H2922" i="26"/>
  <c r="H2920" i="26"/>
  <c r="H2918" i="26"/>
  <c r="H2916" i="26"/>
  <c r="H2914" i="26"/>
  <c r="H2912" i="26"/>
  <c r="H2910" i="26"/>
  <c r="H2908" i="26"/>
  <c r="H2906" i="26"/>
  <c r="H2904" i="26"/>
  <c r="H2902" i="26"/>
  <c r="H2900" i="26"/>
  <c r="H2898" i="26"/>
  <c r="H2896" i="26"/>
  <c r="H2894" i="26"/>
  <c r="H2892" i="26"/>
  <c r="H2890" i="26"/>
  <c r="H2888" i="26"/>
  <c r="H2886" i="26"/>
  <c r="H2884" i="26"/>
  <c r="H2882" i="26"/>
  <c r="H2880" i="26"/>
  <c r="H2878" i="26"/>
  <c r="H2876" i="26"/>
  <c r="H2874" i="26"/>
  <c r="H2872" i="26"/>
  <c r="H2870" i="26"/>
  <c r="H2868" i="26"/>
  <c r="H2866" i="26"/>
  <c r="H2864" i="26"/>
  <c r="H2862" i="26"/>
  <c r="H2860" i="26"/>
  <c r="H2858" i="26"/>
  <c r="H2856" i="26"/>
  <c r="H2854" i="26"/>
  <c r="H2852" i="26"/>
  <c r="H2848" i="26"/>
  <c r="H2844" i="26"/>
  <c r="H2840" i="26"/>
  <c r="H2925" i="26"/>
  <c r="H2923" i="26"/>
  <c r="H2921" i="26"/>
  <c r="H2919" i="26"/>
  <c r="H2917" i="26"/>
  <c r="H2915" i="26"/>
  <c r="H2913" i="26"/>
  <c r="H2911" i="26"/>
  <c r="H2909" i="26"/>
  <c r="H2907" i="26"/>
  <c r="H2905" i="26"/>
  <c r="H2903" i="26"/>
  <c r="H2901" i="26"/>
  <c r="H2899" i="26"/>
  <c r="H2897" i="26"/>
  <c r="H2895" i="26"/>
  <c r="H2893" i="26"/>
  <c r="H2891" i="26"/>
  <c r="H2889" i="26"/>
  <c r="H2887" i="26"/>
  <c r="H2885" i="26"/>
  <c r="H2883" i="26"/>
  <c r="H2881" i="26"/>
  <c r="H2879" i="26"/>
  <c r="H2877" i="26"/>
  <c r="H2875" i="26"/>
  <c r="H2873" i="26"/>
  <c r="H2871" i="26"/>
  <c r="H2869" i="26"/>
  <c r="H2867" i="26"/>
  <c r="H2865" i="26"/>
  <c r="H2863" i="26"/>
  <c r="H2861" i="26"/>
  <c r="H2859" i="26"/>
  <c r="H2857" i="26"/>
  <c r="H2855" i="26"/>
  <c r="H2853" i="26"/>
  <c r="H2851" i="26"/>
  <c r="H2847" i="26"/>
  <c r="H2843" i="26"/>
  <c r="H2839" i="26"/>
  <c r="H2802" i="26"/>
  <c r="H2800" i="26"/>
  <c r="H2798" i="26"/>
  <c r="H2796" i="26"/>
  <c r="H2792" i="26"/>
  <c r="H2790" i="26"/>
  <c r="H2788" i="26"/>
  <c r="H2786" i="26"/>
  <c r="H2784" i="26"/>
  <c r="H2782" i="26"/>
  <c r="H2780" i="26"/>
  <c r="H2778" i="26"/>
  <c r="H2776" i="26"/>
  <c r="H2774" i="26"/>
  <c r="H2772" i="26"/>
  <c r="H2770" i="26"/>
  <c r="H2768" i="26"/>
  <c r="H2766" i="26"/>
  <c r="H2764" i="26"/>
  <c r="H2762" i="26"/>
  <c r="H2760" i="26"/>
  <c r="H2758" i="26"/>
  <c r="H2756" i="26"/>
  <c r="H2754" i="26"/>
  <c r="H2752" i="26"/>
  <c r="H2750" i="26"/>
  <c r="H2748" i="26"/>
  <c r="H2746" i="26"/>
  <c r="H2744" i="26"/>
  <c r="H2742" i="26"/>
  <c r="H2740" i="26"/>
  <c r="H2738" i="26"/>
  <c r="H2736" i="26"/>
  <c r="H2734" i="26"/>
  <c r="H2732" i="26"/>
  <c r="H2730" i="26"/>
  <c r="H2728" i="26"/>
  <c r="H2726" i="26"/>
  <c r="H2724" i="26"/>
  <c r="H2722" i="26"/>
  <c r="H2720" i="26"/>
  <c r="H2718" i="26"/>
  <c r="H2716" i="26"/>
  <c r="H2714" i="26"/>
  <c r="H2712" i="26"/>
  <c r="H2710" i="26"/>
  <c r="H2708" i="26"/>
  <c r="H2706" i="26"/>
  <c r="H2704" i="26"/>
  <c r="H2702" i="26"/>
  <c r="H2700" i="26"/>
  <c r="H2698" i="26"/>
  <c r="H2696" i="26"/>
  <c r="H2694" i="26"/>
  <c r="H2692" i="26"/>
  <c r="H2690" i="26"/>
  <c r="H2688" i="26"/>
  <c r="H2686" i="26"/>
  <c r="H2684" i="26"/>
  <c r="H2682" i="26"/>
  <c r="H2680" i="26"/>
  <c r="H2678" i="26"/>
  <c r="H2676" i="26"/>
  <c r="H2674" i="26"/>
  <c r="H2672" i="26"/>
  <c r="H2670" i="26"/>
  <c r="H2668" i="26"/>
  <c r="H2666" i="26"/>
  <c r="H2664" i="26"/>
  <c r="H2662" i="26"/>
  <c r="H2660" i="26"/>
  <c r="H2658" i="26"/>
  <c r="H2656" i="26"/>
  <c r="H2654" i="26"/>
  <c r="H2803" i="26"/>
  <c r="H2801" i="26"/>
  <c r="H2799" i="26"/>
  <c r="H2797" i="26"/>
  <c r="H2795" i="26"/>
  <c r="H2793" i="26"/>
  <c r="H2791" i="26"/>
  <c r="H2789" i="26"/>
  <c r="H2787" i="26"/>
  <c r="H2785" i="26"/>
  <c r="H2783" i="26"/>
  <c r="H2781" i="26"/>
  <c r="H2779" i="26"/>
  <c r="H2777" i="26"/>
  <c r="H2775" i="26"/>
  <c r="H2773" i="26"/>
  <c r="H2771" i="26"/>
  <c r="H2769" i="26"/>
  <c r="H2767" i="26"/>
  <c r="H2765" i="26"/>
  <c r="H2763" i="26"/>
  <c r="H2761" i="26"/>
  <c r="H2759" i="26"/>
  <c r="H2757" i="26"/>
  <c r="H2755" i="26"/>
  <c r="H2753" i="26"/>
  <c r="H2751" i="26"/>
  <c r="H2749" i="26"/>
  <c r="H2747" i="26"/>
  <c r="H2745" i="26"/>
  <c r="H2743" i="26"/>
  <c r="H2741" i="26"/>
  <c r="H2739" i="26"/>
  <c r="H2737" i="26"/>
  <c r="H2735" i="26"/>
  <c r="H2733" i="26"/>
  <c r="H2731" i="26"/>
  <c r="H2729" i="26"/>
  <c r="H2727" i="26"/>
  <c r="H2725" i="26"/>
  <c r="H2723" i="26"/>
  <c r="H2721" i="26"/>
  <c r="H2719" i="26"/>
  <c r="H2717" i="26"/>
  <c r="H2715" i="26"/>
  <c r="H2713" i="26"/>
  <c r="H2711" i="26"/>
  <c r="H2709" i="26"/>
  <c r="H2707" i="26"/>
  <c r="H2705" i="26"/>
  <c r="H2703" i="26"/>
  <c r="H2701" i="26"/>
  <c r="H2699" i="26"/>
  <c r="H2697" i="26"/>
  <c r="H2695" i="26"/>
  <c r="H2693" i="26"/>
  <c r="H2691" i="26"/>
  <c r="H2689" i="26"/>
  <c r="H2687" i="26"/>
  <c r="H2685" i="26"/>
  <c r="H2683" i="26"/>
  <c r="H2681" i="26"/>
  <c r="H2679" i="26"/>
  <c r="H2677" i="26"/>
  <c r="H2675" i="26"/>
  <c r="H2673" i="26"/>
  <c r="H2671" i="26"/>
  <c r="H2669" i="26"/>
  <c r="H2667" i="26"/>
  <c r="H2665" i="26"/>
  <c r="H2663" i="26"/>
  <c r="H2661" i="26"/>
  <c r="H2659" i="26"/>
  <c r="H2657" i="26"/>
  <c r="H2655" i="26"/>
  <c r="H2653" i="26"/>
  <c r="H2639" i="26"/>
  <c r="H2638" i="26"/>
  <c r="H2637" i="26"/>
  <c r="H2636" i="26"/>
  <c r="H2635" i="26"/>
  <c r="H2634" i="26"/>
  <c r="H2633" i="26"/>
  <c r="H2632" i="26"/>
  <c r="H2631" i="26"/>
  <c r="H2630" i="26"/>
  <c r="H2629" i="26"/>
  <c r="H2628" i="26"/>
  <c r="H2627" i="26"/>
  <c r="H2626" i="26"/>
  <c r="H2625" i="26"/>
  <c r="H2624" i="26"/>
  <c r="H2623" i="26"/>
  <c r="H2622" i="26"/>
  <c r="H2621" i="26"/>
  <c r="H2620" i="26"/>
  <c r="H2619" i="26"/>
  <c r="H2618" i="26"/>
  <c r="H2617" i="26"/>
  <c r="H2616" i="26"/>
  <c r="H2615" i="26"/>
  <c r="H2614" i="26"/>
  <c r="H2613" i="26"/>
  <c r="H2612" i="26"/>
  <c r="H2611" i="26"/>
  <c r="H2610" i="26"/>
  <c r="H2609" i="26"/>
  <c r="H2608" i="26"/>
  <c r="H2607" i="26"/>
  <c r="H2606" i="26"/>
  <c r="H2605" i="26"/>
  <c r="H2604" i="26"/>
  <c r="H2603" i="26"/>
  <c r="H2602" i="26"/>
  <c r="H2601" i="26"/>
  <c r="H2600" i="26"/>
  <c r="H2599" i="26"/>
  <c r="H2598" i="26"/>
  <c r="H2597" i="26"/>
  <c r="H2596" i="26"/>
  <c r="H2595" i="26"/>
  <c r="H2594" i="26"/>
  <c r="H2593" i="26"/>
  <c r="H2592" i="26"/>
  <c r="H2591" i="26"/>
  <c r="H2590" i="26"/>
  <c r="H2589" i="26"/>
  <c r="H2588" i="26"/>
  <c r="H2587" i="26"/>
  <c r="H2586" i="26"/>
  <c r="H2585" i="26"/>
  <c r="H2584" i="26"/>
  <c r="H2583" i="26"/>
  <c r="H2582" i="26"/>
  <c r="H2581" i="26"/>
  <c r="H2580" i="26"/>
  <c r="H2579" i="26"/>
  <c r="H2578" i="26"/>
  <c r="H2577" i="26"/>
  <c r="H2576" i="26"/>
  <c r="H2575" i="26"/>
  <c r="H2574" i="26"/>
  <c r="H2573" i="26"/>
  <c r="H2572" i="26"/>
  <c r="H2571" i="26"/>
  <c r="H2570" i="26"/>
  <c r="H2569" i="26"/>
  <c r="H2568" i="26"/>
  <c r="H2567" i="26"/>
  <c r="H2566" i="26"/>
  <c r="H2565" i="26"/>
  <c r="H2564" i="26"/>
  <c r="H2563" i="26"/>
  <c r="H2562" i="26"/>
  <c r="H2561" i="26"/>
  <c r="H2560" i="26"/>
  <c r="H2559" i="26"/>
  <c r="H2558" i="26"/>
  <c r="H2557" i="26"/>
  <c r="H2556" i="26"/>
  <c r="H2555" i="26"/>
  <c r="H2554" i="26"/>
  <c r="H2553" i="26"/>
  <c r="H2552" i="26"/>
  <c r="H2550" i="26"/>
  <c r="H2548" i="26"/>
  <c r="H2546" i="26"/>
  <c r="H2544" i="26"/>
  <c r="H2542" i="26"/>
  <c r="H2540" i="26"/>
  <c r="H2538" i="26"/>
  <c r="H2536" i="26"/>
  <c r="H2534" i="26"/>
  <c r="H2532" i="26"/>
  <c r="H2530" i="26"/>
  <c r="H2528" i="26"/>
  <c r="H2526" i="26"/>
  <c r="H2524" i="26"/>
  <c r="H2522" i="26"/>
  <c r="H2520" i="26"/>
  <c r="H2518" i="26"/>
  <c r="H2516" i="26"/>
  <c r="H2514" i="26"/>
  <c r="H2512" i="26"/>
  <c r="H2510" i="26"/>
  <c r="H2508" i="26"/>
  <c r="H2506" i="26"/>
  <c r="H2504" i="26"/>
  <c r="H2502" i="26"/>
  <c r="H2551" i="26"/>
  <c r="H2549" i="26"/>
  <c r="H2547" i="26"/>
  <c r="H2545" i="26"/>
  <c r="H2543" i="26"/>
  <c r="H2541" i="26"/>
  <c r="H2539" i="26"/>
  <c r="H2537" i="26"/>
  <c r="H2535" i="26"/>
  <c r="H2533" i="26"/>
  <c r="H2531" i="26"/>
  <c r="H2529" i="26"/>
  <c r="H2527" i="26"/>
  <c r="H2525" i="26"/>
  <c r="H2523" i="26"/>
  <c r="H2521" i="26"/>
  <c r="H2519" i="26"/>
  <c r="H2517" i="26"/>
  <c r="H2515" i="26"/>
  <c r="H2513" i="26"/>
  <c r="H2511" i="26"/>
  <c r="H2509" i="26"/>
  <c r="H2507" i="26"/>
  <c r="H2505" i="26"/>
  <c r="H2503" i="26"/>
  <c r="H2501" i="26"/>
  <c r="H2422" i="26"/>
  <c r="H2419" i="26"/>
  <c r="H2417" i="26"/>
  <c r="H2415" i="26"/>
  <c r="H2413" i="26"/>
  <c r="H2411" i="26"/>
  <c r="H2409" i="26"/>
  <c r="H2390" i="26"/>
  <c r="H2389" i="26"/>
  <c r="H2388" i="26"/>
  <c r="H2387" i="26"/>
  <c r="H2386" i="26"/>
  <c r="H2385" i="26"/>
  <c r="H2384" i="26"/>
  <c r="H2383" i="26"/>
  <c r="H2382" i="26"/>
  <c r="H2381" i="26"/>
  <c r="H2380" i="26"/>
  <c r="H2379" i="26"/>
  <c r="H2378" i="26"/>
  <c r="H2377" i="26"/>
  <c r="H2376" i="26"/>
  <c r="H2375" i="26"/>
  <c r="H2374" i="26"/>
  <c r="H2373" i="26"/>
  <c r="H2372" i="26"/>
  <c r="H2371" i="26"/>
  <c r="H2370" i="26"/>
  <c r="H2369" i="26"/>
  <c r="H2368" i="26"/>
  <c r="H2367" i="26"/>
  <c r="H2366" i="26"/>
  <c r="H2365" i="26"/>
  <c r="H2364" i="26"/>
  <c r="H2363" i="26"/>
  <c r="H2362" i="26"/>
  <c r="H2361" i="26"/>
  <c r="H2360" i="26"/>
  <c r="H2359" i="26"/>
  <c r="H2358" i="26"/>
  <c r="H2357" i="26"/>
  <c r="H2356" i="26"/>
  <c r="H2355" i="26"/>
  <c r="H2354" i="26"/>
  <c r="H2353" i="26"/>
  <c r="H2352" i="26"/>
  <c r="H2351" i="26"/>
  <c r="H2350" i="26"/>
  <c r="H2349" i="26"/>
  <c r="H2348" i="26"/>
  <c r="H2347" i="26"/>
  <c r="H2346" i="26"/>
  <c r="H2345" i="26"/>
  <c r="H2344" i="26"/>
  <c r="H2343" i="26"/>
  <c r="H2342" i="26"/>
  <c r="H2341" i="26"/>
  <c r="H2340" i="26"/>
  <c r="H2339" i="26"/>
  <c r="H2338" i="26"/>
  <c r="H2337" i="26"/>
  <c r="H2336" i="26"/>
  <c r="H2335" i="26"/>
  <c r="H2334" i="26"/>
  <c r="H2333" i="26"/>
  <c r="H2332" i="26"/>
  <c r="H2331" i="26"/>
  <c r="H2330" i="26"/>
  <c r="H2329" i="26"/>
  <c r="H2328" i="26"/>
  <c r="H2327" i="26"/>
  <c r="H2326" i="26"/>
  <c r="H2325" i="26"/>
  <c r="H2499" i="26"/>
  <c r="H2497" i="26"/>
  <c r="H2495" i="26"/>
  <c r="H2493" i="26"/>
  <c r="H2491" i="26"/>
  <c r="H2489" i="26"/>
  <c r="H2487" i="26"/>
  <c r="H2485" i="26"/>
  <c r="H2483" i="26"/>
  <c r="H2481" i="26"/>
  <c r="H2479" i="26"/>
  <c r="H2477" i="26"/>
  <c r="H2475" i="26"/>
  <c r="H2473" i="26"/>
  <c r="H2471" i="26"/>
  <c r="H2469" i="26"/>
  <c r="H2467" i="26"/>
  <c r="H2465" i="26"/>
  <c r="H2463" i="26"/>
  <c r="H2461" i="26"/>
  <c r="H2459" i="26"/>
  <c r="H2457" i="26"/>
  <c r="H2455" i="26"/>
  <c r="H2453" i="26"/>
  <c r="H2451" i="26"/>
  <c r="H2449" i="26"/>
  <c r="H2447" i="26"/>
  <c r="H2445" i="26"/>
  <c r="H2443" i="26"/>
  <c r="H2441" i="26"/>
  <c r="H2439" i="26"/>
  <c r="H2437" i="26"/>
  <c r="H2435" i="26"/>
  <c r="H2433" i="26"/>
  <c r="H2431" i="26"/>
  <c r="H2429" i="26"/>
  <c r="H2427" i="26"/>
  <c r="H2425" i="26"/>
  <c r="H2423" i="26"/>
  <c r="H2421" i="26"/>
  <c r="H2420" i="26"/>
  <c r="H2418" i="26"/>
  <c r="H2416" i="26"/>
  <c r="H2414" i="26"/>
  <c r="H2412" i="26"/>
  <c r="H2410" i="26"/>
  <c r="H2408" i="26"/>
  <c r="H2500" i="26"/>
  <c r="H2498" i="26"/>
  <c r="H2496" i="26"/>
  <c r="H2494" i="26"/>
  <c r="H2492" i="26"/>
  <c r="H2490" i="26"/>
  <c r="H2488" i="26"/>
  <c r="H2486" i="26"/>
  <c r="H2484" i="26"/>
  <c r="H2482" i="26"/>
  <c r="H2480" i="26"/>
  <c r="H2478" i="26"/>
  <c r="H2476" i="26"/>
  <c r="H2474" i="26"/>
  <c r="H2472" i="26"/>
  <c r="H2470" i="26"/>
  <c r="H2468" i="26"/>
  <c r="H2466" i="26"/>
  <c r="H2464" i="26"/>
  <c r="H2462" i="26"/>
  <c r="H2460" i="26"/>
  <c r="H2458" i="26"/>
  <c r="H2456" i="26"/>
  <c r="H2454" i="26"/>
  <c r="H2452" i="26"/>
  <c r="H2450" i="26"/>
  <c r="H2448" i="26"/>
  <c r="H2446" i="26"/>
  <c r="H2444" i="26"/>
  <c r="H2442" i="26"/>
  <c r="H2440" i="26"/>
  <c r="H2438" i="26"/>
  <c r="H2436" i="26"/>
  <c r="H2434" i="26"/>
  <c r="H2432" i="26"/>
  <c r="H2430" i="26"/>
  <c r="H2428" i="26"/>
  <c r="H2426" i="26"/>
  <c r="H2424" i="26"/>
  <c r="H2322" i="26"/>
  <c r="H2318" i="26"/>
  <c r="H2316" i="26"/>
  <c r="H2312" i="26"/>
  <c r="H2308" i="26"/>
  <c r="H2304" i="26"/>
  <c r="H2300" i="26"/>
  <c r="H2296" i="26"/>
  <c r="H2292" i="26"/>
  <c r="H2288" i="26"/>
  <c r="H2284" i="26"/>
  <c r="H2280" i="26"/>
  <c r="H2276" i="26"/>
  <c r="H2272" i="26"/>
  <c r="H2268" i="26"/>
  <c r="H2264" i="26"/>
  <c r="H2260" i="26"/>
  <c r="H2256" i="26"/>
  <c r="H2252" i="26"/>
  <c r="H2248" i="26"/>
  <c r="H2321" i="26"/>
  <c r="H2317" i="26"/>
  <c r="H2313" i="26"/>
  <c r="H2309" i="26"/>
  <c r="H2305" i="26"/>
  <c r="H2301" i="26"/>
  <c r="H2297" i="26"/>
  <c r="H2293" i="26"/>
  <c r="H2289" i="26"/>
  <c r="H2285" i="26"/>
  <c r="H2281" i="26"/>
  <c r="H2277" i="26"/>
  <c r="H2273" i="26"/>
  <c r="H2269" i="26"/>
  <c r="H2265" i="26"/>
  <c r="H2261" i="26"/>
  <c r="H2257" i="26"/>
  <c r="H2253" i="26"/>
  <c r="H2249" i="26"/>
  <c r="H2324" i="26"/>
  <c r="H2320" i="26"/>
  <c r="H2314" i="26"/>
  <c r="H2310" i="26"/>
  <c r="H2306" i="26"/>
  <c r="H2302" i="26"/>
  <c r="H2298" i="26"/>
  <c r="H2294" i="26"/>
  <c r="H2290" i="26"/>
  <c r="H2286" i="26"/>
  <c r="H2282" i="26"/>
  <c r="H2278" i="26"/>
  <c r="H2274" i="26"/>
  <c r="H2270" i="26"/>
  <c r="H2266" i="26"/>
  <c r="H2262" i="26"/>
  <c r="H2258" i="26"/>
  <c r="H2254" i="26"/>
  <c r="H2250" i="26"/>
  <c r="H2243" i="26"/>
  <c r="H2239" i="26"/>
  <c r="H2235" i="26"/>
  <c r="H2231" i="26"/>
  <c r="H2227" i="26"/>
  <c r="H2223" i="26"/>
  <c r="H2219" i="26"/>
  <c r="H2215" i="26"/>
  <c r="H2211" i="26"/>
  <c r="H2207" i="26"/>
  <c r="H2323" i="26"/>
  <c r="H2319" i="26"/>
  <c r="H2315" i="26"/>
  <c r="H2311" i="26"/>
  <c r="H2307" i="26"/>
  <c r="H2303" i="26"/>
  <c r="H2299" i="26"/>
  <c r="H2287" i="26"/>
  <c r="H2271" i="26"/>
  <c r="H2255" i="26"/>
  <c r="H2238" i="26"/>
  <c r="H2222" i="26"/>
  <c r="H2206" i="26"/>
  <c r="H2291" i="26"/>
  <c r="H2275" i="26"/>
  <c r="H2259" i="26"/>
  <c r="H2242" i="26"/>
  <c r="H2226" i="26"/>
  <c r="H2210" i="26"/>
  <c r="H2104" i="26"/>
  <c r="H2100" i="26"/>
  <c r="H2096" i="26"/>
  <c r="H2092" i="26"/>
  <c r="H2088" i="26"/>
  <c r="H2084" i="26"/>
  <c r="H2080" i="26"/>
  <c r="H2076" i="26"/>
  <c r="H2072" i="26"/>
  <c r="H2068" i="26"/>
  <c r="H2064" i="26"/>
  <c r="H2060" i="26"/>
  <c r="H2056" i="26"/>
  <c r="H2052" i="26"/>
  <c r="H2048" i="26"/>
  <c r="H2044" i="26"/>
  <c r="H2040" i="26"/>
  <c r="H2036" i="26"/>
  <c r="H2033" i="26"/>
  <c r="H2032" i="26"/>
  <c r="H2031" i="26"/>
  <c r="H2030" i="26"/>
  <c r="H2029" i="26"/>
  <c r="H2028" i="26"/>
  <c r="H2027" i="26"/>
  <c r="H2026" i="26"/>
  <c r="H2025" i="26"/>
  <c r="H2024" i="26"/>
  <c r="H2023" i="26"/>
  <c r="H2022" i="26"/>
  <c r="H2021" i="26"/>
  <c r="H2020" i="26"/>
  <c r="H2019" i="26"/>
  <c r="H2018" i="26"/>
  <c r="H2017" i="26"/>
  <c r="H2016" i="26"/>
  <c r="H2015" i="26"/>
  <c r="H2014" i="26"/>
  <c r="H2013" i="26"/>
  <c r="H2012" i="26"/>
  <c r="H2011" i="26"/>
  <c r="H2010" i="26"/>
  <c r="H2009" i="26"/>
  <c r="H2008" i="26"/>
  <c r="H2007" i="26"/>
  <c r="H2006" i="26"/>
  <c r="H2005" i="26"/>
  <c r="H2004" i="26"/>
  <c r="H2003" i="26"/>
  <c r="H2002" i="26"/>
  <c r="H2001" i="26"/>
  <c r="H2000" i="26"/>
  <c r="H1999" i="26"/>
  <c r="H1998" i="26"/>
  <c r="H1997" i="26"/>
  <c r="H1996" i="26"/>
  <c r="H1995" i="26"/>
  <c r="H1994" i="26"/>
  <c r="H1993" i="26"/>
  <c r="H1992" i="26"/>
  <c r="H1991" i="26"/>
  <c r="H1990" i="26"/>
  <c r="H1989" i="26"/>
  <c r="H1988" i="26"/>
  <c r="H1987" i="26"/>
  <c r="H1986" i="26"/>
  <c r="H1985" i="26"/>
  <c r="H1984" i="26"/>
  <c r="H1983" i="26"/>
  <c r="H1982" i="26"/>
  <c r="H1981" i="26"/>
  <c r="H1980" i="26"/>
  <c r="H1979" i="26"/>
  <c r="H1978" i="26"/>
  <c r="H1977" i="26"/>
  <c r="H1976" i="26"/>
  <c r="H1975" i="26"/>
  <c r="H1974" i="26"/>
  <c r="H1973" i="26"/>
  <c r="H1972" i="26"/>
  <c r="H1971" i="26"/>
  <c r="H1970" i="26"/>
  <c r="H1969" i="26"/>
  <c r="H1968" i="26"/>
  <c r="H1967" i="26"/>
  <c r="H1966" i="26"/>
  <c r="H1965" i="26"/>
  <c r="H1964" i="26"/>
  <c r="H1963" i="26"/>
  <c r="H1962" i="26"/>
  <c r="H1961" i="26"/>
  <c r="H1960" i="26"/>
  <c r="H1959" i="26"/>
  <c r="H1958" i="26"/>
  <c r="H1957" i="26"/>
  <c r="H1956" i="26"/>
  <c r="H1955" i="26"/>
  <c r="H1954" i="26"/>
  <c r="H1953" i="26"/>
  <c r="H1952" i="26"/>
  <c r="H1951" i="26"/>
  <c r="H1950" i="26"/>
  <c r="H1949" i="26"/>
  <c r="H1948" i="26"/>
  <c r="H1947" i="26"/>
  <c r="H1946" i="26"/>
  <c r="H1945" i="26"/>
  <c r="H1944" i="26"/>
  <c r="H1943" i="26"/>
  <c r="H1942" i="26"/>
  <c r="H1941" i="26"/>
  <c r="H1940" i="26"/>
  <c r="H1939" i="26"/>
  <c r="H1938" i="26"/>
  <c r="H1937" i="26"/>
  <c r="H1936" i="26"/>
  <c r="H1935" i="26"/>
  <c r="H1934" i="26"/>
  <c r="H1933" i="26"/>
  <c r="H1932" i="26"/>
  <c r="H1931" i="26"/>
  <c r="H1930" i="26"/>
  <c r="H1929" i="26"/>
  <c r="H1928" i="26"/>
  <c r="H1927" i="26"/>
  <c r="H1926" i="26"/>
  <c r="H1925" i="26"/>
  <c r="H1924" i="26"/>
  <c r="H1923" i="26"/>
  <c r="H1922" i="26"/>
  <c r="H1921" i="26"/>
  <c r="H1920" i="26"/>
  <c r="H1919" i="26"/>
  <c r="H1918" i="26"/>
  <c r="H1917" i="26"/>
  <c r="H1916" i="26"/>
  <c r="H1915" i="26"/>
  <c r="H1914" i="26"/>
  <c r="H1913" i="26"/>
  <c r="H1912" i="26"/>
  <c r="H1911" i="26"/>
  <c r="H1910" i="26"/>
  <c r="H1909" i="26"/>
  <c r="H1908" i="26"/>
  <c r="H1907" i="26"/>
  <c r="H1906" i="26"/>
  <c r="H1905" i="26"/>
  <c r="H1904" i="26"/>
  <c r="H1903" i="26"/>
  <c r="H1902" i="26"/>
  <c r="H1901" i="26"/>
  <c r="H1900" i="26"/>
  <c r="H1899" i="26"/>
  <c r="H1898" i="26"/>
  <c r="H1897" i="26"/>
  <c r="H1896" i="26"/>
  <c r="H1895" i="26"/>
  <c r="H1894" i="26"/>
  <c r="H1893" i="26"/>
  <c r="H1892" i="26"/>
  <c r="H1891" i="26"/>
  <c r="H1890" i="26"/>
  <c r="H1889" i="26"/>
  <c r="H1888" i="26"/>
  <c r="H1887" i="26"/>
  <c r="H1886" i="26"/>
  <c r="H1885" i="26"/>
  <c r="H1884" i="26"/>
  <c r="H1883" i="26"/>
  <c r="H1882" i="26"/>
  <c r="H1881" i="26"/>
  <c r="H2295" i="26"/>
  <c r="H2279" i="26"/>
  <c r="H2263" i="26"/>
  <c r="H2247" i="26"/>
  <c r="H2246" i="26"/>
  <c r="H2230" i="26"/>
  <c r="H2214" i="26"/>
  <c r="H2103" i="26"/>
  <c r="H2099" i="26"/>
  <c r="H2095" i="26"/>
  <c r="H2091" i="26"/>
  <c r="H2087" i="26"/>
  <c r="H2083" i="26"/>
  <c r="H2079" i="26"/>
  <c r="H2075" i="26"/>
  <c r="H2071" i="26"/>
  <c r="H2067" i="26"/>
  <c r="H2063" i="26"/>
  <c r="H2059" i="26"/>
  <c r="H2055" i="26"/>
  <c r="H2051" i="26"/>
  <c r="H2047" i="26"/>
  <c r="H2043" i="26"/>
  <c r="H2039" i="26"/>
  <c r="H2035" i="26"/>
  <c r="H2283" i="26"/>
  <c r="H2267" i="26"/>
  <c r="H2251" i="26"/>
  <c r="H2234" i="26"/>
  <c r="H2218" i="26"/>
  <c r="H1522" i="26"/>
  <c r="H1521" i="26"/>
  <c r="H1520" i="26"/>
  <c r="H1519" i="26"/>
  <c r="H1518" i="26"/>
  <c r="H1517" i="26"/>
  <c r="H1516" i="26"/>
  <c r="H1515" i="26"/>
  <c r="H1514" i="26"/>
  <c r="H1513" i="26"/>
  <c r="H1512" i="26"/>
  <c r="H1511" i="26"/>
  <c r="H1510" i="26"/>
  <c r="H1509" i="26"/>
  <c r="H1508" i="26"/>
  <c r="H1507" i="26"/>
  <c r="H1506" i="26"/>
  <c r="H1505" i="26"/>
  <c r="H1504" i="26"/>
  <c r="H1503" i="26"/>
  <c r="H1502" i="26"/>
  <c r="H1501" i="26"/>
  <c r="H1500" i="26"/>
  <c r="H1499" i="26"/>
  <c r="H1498" i="26"/>
  <c r="H1497" i="26"/>
  <c r="H1496" i="26"/>
  <c r="H1495" i="26"/>
  <c r="H1494" i="26"/>
  <c r="H1493" i="26"/>
  <c r="H1492" i="26"/>
  <c r="H1491" i="26"/>
  <c r="H1490" i="26"/>
  <c r="H1489" i="26"/>
  <c r="H1488" i="26"/>
  <c r="H1487" i="26"/>
  <c r="H1486" i="26"/>
  <c r="H1485" i="26"/>
  <c r="H1484" i="26"/>
  <c r="H1483" i="26"/>
  <c r="H1482" i="26"/>
  <c r="H1481" i="26"/>
  <c r="H1480" i="26"/>
  <c r="H1479" i="26"/>
  <c r="H1478" i="26"/>
  <c r="H1477" i="26"/>
  <c r="H1476" i="26"/>
  <c r="H1475" i="26"/>
  <c r="H1474" i="26"/>
  <c r="H1473" i="26"/>
  <c r="H1472" i="26"/>
  <c r="H1471" i="26"/>
  <c r="H1470" i="26"/>
  <c r="H1469" i="26"/>
  <c r="H1468" i="26"/>
  <c r="H1467" i="26"/>
  <c r="H1466" i="26"/>
  <c r="H1465" i="26"/>
  <c r="H1464" i="26"/>
  <c r="H1463" i="26"/>
  <c r="H1462" i="26"/>
  <c r="H1461" i="26"/>
  <c r="H1460" i="26"/>
  <c r="H1459" i="26"/>
  <c r="H1458" i="26"/>
  <c r="H1457" i="26"/>
  <c r="H1456" i="26"/>
  <c r="H1455" i="26"/>
  <c r="H1454" i="26"/>
  <c r="H1453" i="26"/>
  <c r="H1452" i="26"/>
  <c r="H1451" i="26"/>
  <c r="H1450" i="26"/>
  <c r="H1449" i="26"/>
  <c r="H1448" i="26"/>
  <c r="H1447" i="26"/>
  <c r="H1446" i="26"/>
  <c r="H1445" i="26"/>
  <c r="H1444" i="26"/>
  <c r="H1443" i="26"/>
  <c r="H1442" i="26"/>
  <c r="H1441" i="26"/>
  <c r="H1440" i="26"/>
  <c r="H1439" i="26"/>
  <c r="H1438" i="26"/>
  <c r="H1437" i="26"/>
  <c r="H1436" i="26"/>
  <c r="H1435" i="26"/>
  <c r="H1434" i="26"/>
  <c r="H1433" i="26"/>
  <c r="H1432" i="26"/>
  <c r="H1431" i="26"/>
  <c r="H1430" i="26"/>
  <c r="H1429" i="26"/>
  <c r="H1428" i="26"/>
  <c r="H1427" i="26"/>
  <c r="H1426" i="26"/>
  <c r="H1425" i="26"/>
  <c r="H1424" i="26"/>
  <c r="H1423" i="26"/>
  <c r="H1422" i="26"/>
  <c r="H1421" i="26"/>
  <c r="H1420" i="26"/>
  <c r="H1419" i="26"/>
  <c r="H1418" i="26"/>
  <c r="H1417" i="26"/>
  <c r="H1416" i="26"/>
  <c r="H1415" i="26"/>
  <c r="H1414" i="26"/>
  <c r="H1413" i="26"/>
  <c r="H1412" i="26"/>
  <c r="H1411" i="26"/>
  <c r="H1410" i="26"/>
  <c r="H1409" i="26"/>
  <c r="H1408" i="26"/>
  <c r="H1407" i="26"/>
  <c r="H1406" i="26"/>
  <c r="H1405" i="26"/>
  <c r="H1404" i="26"/>
  <c r="H1403" i="26"/>
  <c r="H1402" i="26"/>
  <c r="H1401" i="26"/>
  <c r="H1400" i="26"/>
  <c r="H1399" i="26"/>
  <c r="H1398" i="26"/>
  <c r="H1397" i="26"/>
  <c r="H1396" i="26"/>
  <c r="H1395" i="26"/>
  <c r="H1394" i="26"/>
  <c r="H1393" i="26"/>
  <c r="H1392" i="26"/>
  <c r="H1391" i="26"/>
  <c r="H1390" i="26"/>
  <c r="H1389" i="26"/>
  <c r="H1388" i="26"/>
  <c r="H1387" i="26"/>
  <c r="H1386" i="26"/>
  <c r="H1385" i="26"/>
  <c r="H1384" i="26"/>
  <c r="H1383" i="26"/>
  <c r="H1382" i="26"/>
  <c r="H1381" i="26"/>
  <c r="H1380" i="26"/>
  <c r="H1379" i="26"/>
  <c r="H1378" i="26"/>
  <c r="H1377" i="26"/>
  <c r="H1376" i="26"/>
  <c r="H1375" i="26"/>
  <c r="H1374" i="26"/>
  <c r="H1373" i="26"/>
  <c r="H1372" i="26"/>
  <c r="H1371" i="26"/>
  <c r="H1370" i="26"/>
  <c r="H1369" i="26"/>
  <c r="H1368" i="26"/>
  <c r="H1367" i="26"/>
  <c r="H1366" i="26"/>
  <c r="H1365" i="26"/>
  <c r="H1364" i="26"/>
  <c r="H1363" i="26"/>
  <c r="H1362" i="26"/>
  <c r="H1361" i="26"/>
  <c r="H1360" i="26"/>
  <c r="H1359" i="26"/>
  <c r="H1879" i="26"/>
  <c r="H1877" i="26"/>
  <c r="H1875" i="26"/>
  <c r="H1873" i="26"/>
  <c r="H1871" i="26"/>
  <c r="H1869" i="26"/>
  <c r="H1867" i="26"/>
  <c r="H1865" i="26"/>
  <c r="H1863" i="26"/>
  <c r="H1861" i="26"/>
  <c r="H1859" i="26"/>
  <c r="H1857" i="26"/>
  <c r="H1855" i="26"/>
  <c r="H1853" i="26"/>
  <c r="H1851" i="26"/>
  <c r="H1849" i="26"/>
  <c r="H1847" i="26"/>
  <c r="H1845" i="26"/>
  <c r="H1843" i="26"/>
  <c r="H1841" i="26"/>
  <c r="H1839" i="26"/>
  <c r="H1837" i="26"/>
  <c r="H1835" i="26"/>
  <c r="H1833" i="26"/>
  <c r="H1783" i="26"/>
  <c r="H1781" i="26"/>
  <c r="H1779" i="26"/>
  <c r="H1777" i="26"/>
  <c r="H1775" i="26"/>
  <c r="H1773" i="26"/>
  <c r="H1771" i="26"/>
  <c r="H1769" i="26"/>
  <c r="H1767" i="26"/>
  <c r="H1765" i="26"/>
  <c r="H1763" i="26"/>
  <c r="H1761" i="26"/>
  <c r="H1759" i="26"/>
  <c r="H1757" i="26"/>
  <c r="H1755" i="26"/>
  <c r="H1753" i="26"/>
  <c r="H1751" i="26"/>
  <c r="H1749" i="26"/>
  <c r="H1747" i="26"/>
  <c r="H1745" i="26"/>
  <c r="H1743" i="26"/>
  <c r="H1741" i="26"/>
  <c r="H1739" i="26"/>
  <c r="H1737" i="26"/>
  <c r="H1735" i="26"/>
  <c r="H1733" i="26"/>
  <c r="H1731" i="26"/>
  <c r="H1729" i="26"/>
  <c r="H1727" i="26"/>
  <c r="H1725" i="26"/>
  <c r="H1723" i="26"/>
  <c r="H1721" i="26"/>
  <c r="H1719" i="26"/>
  <c r="H1717" i="26"/>
  <c r="H1715" i="26"/>
  <c r="H1713" i="26"/>
  <c r="H1711" i="26"/>
  <c r="H1709" i="26"/>
  <c r="H1707" i="26"/>
  <c r="H1705" i="26"/>
  <c r="H1703" i="26"/>
  <c r="H1701" i="26"/>
  <c r="H1699" i="26"/>
  <c r="H1697" i="26"/>
  <c r="H1695" i="26"/>
  <c r="H1693" i="26"/>
  <c r="H1691" i="26"/>
  <c r="H1689" i="26"/>
  <c r="H1687" i="26"/>
  <c r="H1685" i="26"/>
  <c r="H1683" i="26"/>
  <c r="H1681" i="26"/>
  <c r="H1679" i="26"/>
  <c r="H1677" i="26"/>
  <c r="H1880" i="26"/>
  <c r="H1878" i="26"/>
  <c r="H1876" i="26"/>
  <c r="H1874" i="26"/>
  <c r="H1872" i="26"/>
  <c r="H1870" i="26"/>
  <c r="H1868" i="26"/>
  <c r="H1866" i="26"/>
  <c r="H1864" i="26"/>
  <c r="H1862" i="26"/>
  <c r="H1860" i="26"/>
  <c r="H1858" i="26"/>
  <c r="H1856" i="26"/>
  <c r="H1854" i="26"/>
  <c r="H1852" i="26"/>
  <c r="H1850" i="26"/>
  <c r="H1848" i="26"/>
  <c r="H1846" i="26"/>
  <c r="H1844" i="26"/>
  <c r="H1842" i="26"/>
  <c r="H1840" i="26"/>
  <c r="H1838" i="26"/>
  <c r="H1836" i="26"/>
  <c r="H1834" i="26"/>
  <c r="H1832" i="26"/>
  <c r="H1831" i="26"/>
  <c r="H1830" i="26"/>
  <c r="H1829" i="26"/>
  <c r="H1828" i="26"/>
  <c r="H1827" i="26"/>
  <c r="H1826" i="26"/>
  <c r="H1825" i="26"/>
  <c r="H1824" i="26"/>
  <c r="H1823" i="26"/>
  <c r="H1822" i="26"/>
  <c r="H1821" i="26"/>
  <c r="H1820" i="26"/>
  <c r="H1819" i="26"/>
  <c r="H1818" i="26"/>
  <c r="H1817" i="26"/>
  <c r="H1816" i="26"/>
  <c r="H1815" i="26"/>
  <c r="H1814" i="26"/>
  <c r="H1812" i="26"/>
  <c r="H1811" i="26"/>
  <c r="H1810" i="26"/>
  <c r="H1809" i="26"/>
  <c r="H1808" i="26"/>
  <c r="H1807" i="26"/>
  <c r="H1805" i="26"/>
  <c r="H1804" i="26"/>
  <c r="H1803" i="26"/>
  <c r="H1802" i="26"/>
  <c r="H1801" i="26"/>
  <c r="H1800" i="26"/>
  <c r="H1799" i="26"/>
  <c r="H1798" i="26"/>
  <c r="H1797" i="26"/>
  <c r="H1796" i="26"/>
  <c r="H1795" i="26"/>
  <c r="H1794" i="26"/>
  <c r="H1793" i="26"/>
  <c r="H1792" i="26"/>
  <c r="H1791" i="26"/>
  <c r="H1790" i="26"/>
  <c r="H1789" i="26"/>
  <c r="H1788" i="26"/>
  <c r="H1787" i="26"/>
  <c r="H1786" i="26"/>
  <c r="H1785" i="26"/>
  <c r="H1784" i="26"/>
  <c r="H1782" i="26"/>
  <c r="H1780" i="26"/>
  <c r="H1778" i="26"/>
  <c r="H1776" i="26"/>
  <c r="H1774" i="26"/>
  <c r="H1772" i="26"/>
  <c r="H1770" i="26"/>
  <c r="H1768" i="26"/>
  <c r="H1766" i="26"/>
  <c r="H1764" i="26"/>
  <c r="H1762" i="26"/>
  <c r="H1760" i="26"/>
  <c r="H1758" i="26"/>
  <c r="H1756" i="26"/>
  <c r="H1754" i="26"/>
  <c r="H1752" i="26"/>
  <c r="H1750" i="26"/>
  <c r="H1748" i="26"/>
  <c r="H1746" i="26"/>
  <c r="H1744" i="26"/>
  <c r="H1742" i="26"/>
  <c r="H1740" i="26"/>
  <c r="H1738" i="26"/>
  <c r="H1736" i="26"/>
  <c r="H1734" i="26"/>
  <c r="H1732" i="26"/>
  <c r="H1730" i="26"/>
  <c r="H1728" i="26"/>
  <c r="H1726" i="26"/>
  <c r="H1724" i="26"/>
  <c r="H1722" i="26"/>
  <c r="H1720" i="26"/>
  <c r="H1718" i="26"/>
  <c r="H1716" i="26"/>
  <c r="H1714" i="26"/>
  <c r="H1712" i="26"/>
  <c r="H1710" i="26"/>
  <c r="H1708" i="26"/>
  <c r="H1706" i="26"/>
  <c r="H1704" i="26"/>
  <c r="H1702" i="26"/>
  <c r="H1700" i="26"/>
  <c r="H1698" i="26"/>
  <c r="H1696" i="26"/>
  <c r="H1694" i="26"/>
  <c r="H1692" i="26"/>
  <c r="H1690" i="26"/>
  <c r="H1688" i="26"/>
  <c r="H1686" i="26"/>
  <c r="H1684" i="26"/>
  <c r="H1682" i="26"/>
  <c r="H1680" i="26"/>
  <c r="H1678" i="26"/>
  <c r="H1162" i="26"/>
  <c r="H1161" i="26"/>
  <c r="H1160" i="26"/>
  <c r="H1159" i="26"/>
  <c r="H1158" i="26"/>
  <c r="H1157" i="26"/>
  <c r="H1156" i="26"/>
  <c r="H1155" i="26"/>
  <c r="H1154" i="26"/>
  <c r="H1153" i="26"/>
  <c r="H1152" i="26"/>
  <c r="H1151" i="26"/>
  <c r="H1150" i="26"/>
  <c r="H1149" i="26"/>
  <c r="H1148" i="26"/>
  <c r="H1147" i="26"/>
  <c r="H1146" i="26"/>
  <c r="H1145" i="26"/>
  <c r="H1144" i="26"/>
  <c r="H1143" i="26"/>
  <c r="H1142" i="26"/>
  <c r="H1141" i="26"/>
  <c r="H1140" i="26"/>
  <c r="H1139" i="26"/>
  <c r="H1138" i="26"/>
  <c r="H1137" i="26"/>
  <c r="H1136" i="26"/>
  <c r="H1135" i="26"/>
  <c r="H1134" i="26"/>
  <c r="H1133" i="26"/>
  <c r="H1132" i="26"/>
  <c r="H1131" i="26"/>
  <c r="H1130" i="26"/>
  <c r="H1129" i="26"/>
  <c r="H1128" i="26"/>
  <c r="H1127" i="26"/>
  <c r="H1126" i="26"/>
  <c r="H1125" i="26"/>
  <c r="H1124" i="26"/>
  <c r="H1123" i="26"/>
  <c r="H1122" i="26"/>
  <c r="H1121" i="26"/>
  <c r="H1120" i="26"/>
  <c r="H1119" i="26"/>
  <c r="H1118" i="26"/>
  <c r="H1117" i="26"/>
  <c r="H1116" i="26"/>
  <c r="H1115" i="26"/>
  <c r="H1114" i="26"/>
  <c r="H1113" i="26"/>
  <c r="H1112" i="26"/>
  <c r="H1111" i="26"/>
  <c r="H1110" i="26"/>
  <c r="H1109" i="26"/>
  <c r="H1108" i="26"/>
  <c r="H1107" i="26"/>
  <c r="H1106" i="26"/>
  <c r="H1105" i="26"/>
  <c r="H1104" i="26"/>
  <c r="H1103" i="26"/>
  <c r="H1102" i="26"/>
  <c r="H1101" i="26"/>
  <c r="H1100" i="26"/>
  <c r="H1099" i="26"/>
  <c r="H1098" i="26"/>
  <c r="H1097" i="26"/>
  <c r="H1096" i="26"/>
  <c r="H1095" i="26"/>
  <c r="H1094" i="26"/>
  <c r="H1093" i="26"/>
  <c r="H1092" i="26"/>
  <c r="H1091" i="26"/>
  <c r="H1090" i="26"/>
  <c r="H1089" i="26"/>
  <c r="H1088" i="26"/>
  <c r="H1087" i="26"/>
  <c r="H1086" i="26"/>
  <c r="H1085" i="26"/>
  <c r="H1084" i="26"/>
  <c r="H1083" i="26"/>
  <c r="H1082" i="26"/>
  <c r="H1081" i="26"/>
  <c r="H1080" i="26"/>
  <c r="H1079" i="26"/>
  <c r="H1078" i="26"/>
  <c r="H1077" i="26"/>
  <c r="H1076" i="26"/>
  <c r="H1075" i="26"/>
  <c r="H1074" i="26"/>
  <c r="H1073" i="26"/>
  <c r="H1072" i="26"/>
  <c r="H1071" i="26"/>
  <c r="H1070" i="26"/>
  <c r="H1069" i="26"/>
  <c r="H1068" i="26"/>
  <c r="H1067" i="26"/>
  <c r="H1066" i="26"/>
  <c r="H1065" i="26"/>
  <c r="H1064" i="26"/>
  <c r="H1063" i="26"/>
  <c r="H1062" i="26"/>
  <c r="H1061" i="26"/>
  <c r="H1060" i="26"/>
  <c r="H1059" i="26"/>
  <c r="H1058" i="26"/>
  <c r="H1057" i="26"/>
  <c r="H1056" i="26"/>
  <c r="H1055" i="26"/>
  <c r="H1054" i="26"/>
  <c r="H1053" i="26"/>
  <c r="H1052" i="26"/>
  <c r="H1051" i="26"/>
  <c r="H1050" i="26"/>
  <c r="H1049" i="26"/>
  <c r="H1048" i="26"/>
  <c r="H1047" i="26"/>
  <c r="H1046" i="26"/>
  <c r="H1045" i="26"/>
  <c r="H1044" i="26"/>
  <c r="H1043" i="26"/>
  <c r="H1042" i="26"/>
  <c r="H1041" i="26"/>
  <c r="H1040" i="26"/>
  <c r="H1039" i="26"/>
  <c r="H1038" i="26"/>
  <c r="H1037" i="26"/>
  <c r="H1036" i="26"/>
  <c r="H1035" i="26"/>
  <c r="H1034" i="26"/>
  <c r="H1033" i="26"/>
  <c r="H1032" i="26"/>
  <c r="H1031" i="26"/>
  <c r="H1030" i="26"/>
  <c r="H1029" i="26"/>
  <c r="H1028" i="26"/>
  <c r="H1027" i="26"/>
  <c r="H1026" i="26"/>
  <c r="H1025" i="26"/>
  <c r="H1024" i="26"/>
  <c r="H1023" i="26"/>
  <c r="H1022" i="26"/>
  <c r="H1021" i="26"/>
  <c r="H1020" i="26"/>
  <c r="H1019" i="26"/>
  <c r="H1018" i="26"/>
  <c r="H1017" i="26"/>
  <c r="H1016" i="26"/>
  <c r="H1015" i="26"/>
  <c r="H1014" i="26"/>
  <c r="H1013" i="26"/>
  <c r="H1012" i="26"/>
  <c r="H1011" i="26"/>
  <c r="H1010" i="26"/>
  <c r="H1009" i="26"/>
  <c r="H1008" i="26"/>
  <c r="H1007" i="26"/>
  <c r="H1006" i="26"/>
  <c r="H1005" i="26"/>
  <c r="H1004" i="26"/>
  <c r="H1003" i="26"/>
  <c r="H1002" i="26"/>
  <c r="H1001" i="26"/>
  <c r="H1000" i="26"/>
  <c r="H999" i="26"/>
  <c r="H998" i="26"/>
  <c r="H997" i="26"/>
  <c r="H996" i="26"/>
  <c r="H995" i="26"/>
  <c r="H994" i="26"/>
  <c r="H993" i="26"/>
  <c r="H992" i="26"/>
  <c r="H991" i="26"/>
  <c r="H990" i="26"/>
  <c r="H989" i="26"/>
  <c r="H988" i="26"/>
  <c r="H987" i="26"/>
  <c r="H986" i="26"/>
  <c r="H985" i="26"/>
  <c r="H984" i="26"/>
  <c r="H983" i="26"/>
  <c r="H982" i="26"/>
  <c r="H981" i="26"/>
  <c r="H980" i="26"/>
  <c r="H979" i="26"/>
  <c r="H978" i="26"/>
  <c r="H977" i="26"/>
  <c r="H976" i="26"/>
  <c r="H975" i="26"/>
  <c r="H974" i="26"/>
  <c r="H973" i="26"/>
  <c r="H972" i="26"/>
  <c r="H971" i="26"/>
  <c r="H970" i="26"/>
  <c r="H969" i="26"/>
  <c r="H968" i="26"/>
  <c r="H967" i="26"/>
  <c r="H966" i="26"/>
  <c r="H965" i="26"/>
  <c r="H964" i="26"/>
  <c r="H963" i="26"/>
  <c r="H962" i="26"/>
  <c r="H961" i="26"/>
  <c r="H960" i="26"/>
  <c r="H959" i="26"/>
  <c r="H958" i="26"/>
  <c r="H957" i="26"/>
  <c r="H956" i="26"/>
  <c r="H955" i="26"/>
  <c r="H954" i="26"/>
  <c r="H953" i="26"/>
  <c r="H952" i="26"/>
  <c r="H951" i="26"/>
  <c r="H950" i="26"/>
  <c r="H949" i="26"/>
  <c r="H948" i="26"/>
  <c r="H947" i="26"/>
  <c r="H946" i="26"/>
  <c r="H945" i="26"/>
  <c r="H944" i="26"/>
  <c r="H943" i="26"/>
  <c r="H942" i="26"/>
  <c r="H941" i="26"/>
  <c r="H940" i="26"/>
  <c r="H939" i="26"/>
  <c r="H938" i="26"/>
  <c r="H937" i="26"/>
  <c r="H936" i="26"/>
  <c r="H935" i="26"/>
  <c r="H934" i="26"/>
  <c r="H933" i="26"/>
  <c r="H932" i="26"/>
  <c r="H931" i="26"/>
  <c r="H930" i="26"/>
  <c r="H929" i="26"/>
  <c r="H928" i="26"/>
  <c r="H927" i="26"/>
  <c r="H926" i="26"/>
  <c r="H925" i="26"/>
  <c r="H924" i="26"/>
  <c r="H923" i="26"/>
  <c r="H922" i="26"/>
  <c r="H921" i="26"/>
  <c r="H920" i="26"/>
  <c r="H919" i="26"/>
  <c r="H918" i="26"/>
  <c r="H917" i="26"/>
  <c r="H916" i="26"/>
  <c r="H915" i="26"/>
  <c r="H914" i="26"/>
  <c r="H913" i="26"/>
  <c r="H912" i="26"/>
  <c r="H911" i="26"/>
  <c r="H910" i="26"/>
  <c r="H909" i="26"/>
  <c r="H908" i="26"/>
  <c r="H907" i="26"/>
  <c r="H906" i="26"/>
  <c r="H905" i="26"/>
  <c r="H904" i="26"/>
  <c r="H903" i="26"/>
  <c r="H902" i="26"/>
  <c r="H901" i="26"/>
  <c r="H900" i="26"/>
  <c r="H899" i="26"/>
  <c r="H898" i="26"/>
  <c r="H897" i="26"/>
  <c r="H896" i="26"/>
  <c r="H895" i="26"/>
  <c r="H894" i="26"/>
  <c r="H893" i="26"/>
  <c r="H892" i="26"/>
  <c r="H891" i="26"/>
  <c r="H890" i="26"/>
  <c r="H889" i="26"/>
  <c r="H888" i="26"/>
  <c r="H887" i="26"/>
  <c r="H886" i="26"/>
  <c r="H885" i="26"/>
  <c r="H884" i="26"/>
  <c r="H883" i="26"/>
  <c r="H882" i="26"/>
  <c r="H881" i="26"/>
  <c r="H880" i="26"/>
  <c r="H879" i="26"/>
  <c r="H878" i="26"/>
  <c r="H877" i="26"/>
  <c r="H876" i="26"/>
  <c r="H875" i="26"/>
  <c r="H874" i="26"/>
  <c r="H873" i="26"/>
  <c r="H872" i="26"/>
  <c r="H871" i="26"/>
  <c r="H870" i="26"/>
  <c r="H869" i="26"/>
  <c r="H868" i="26"/>
  <c r="H867" i="26"/>
  <c r="H866" i="26"/>
  <c r="H865" i="26"/>
  <c r="H864" i="26"/>
  <c r="H863" i="26"/>
  <c r="H862" i="26"/>
  <c r="H861" i="26"/>
  <c r="H860" i="26"/>
  <c r="H859" i="26"/>
  <c r="H858" i="26"/>
  <c r="H857" i="26"/>
  <c r="H856" i="26"/>
  <c r="H855" i="26"/>
  <c r="H854" i="26"/>
  <c r="H853" i="26"/>
  <c r="H852" i="26"/>
  <c r="H851" i="26"/>
  <c r="H850" i="26"/>
  <c r="H849" i="26"/>
  <c r="H848" i="26"/>
  <c r="H847" i="26"/>
  <c r="H846" i="26"/>
  <c r="H845" i="26"/>
  <c r="H844" i="26"/>
  <c r="H843" i="26"/>
  <c r="H842" i="26"/>
  <c r="H841" i="26"/>
  <c r="H840" i="26"/>
  <c r="H839" i="26"/>
  <c r="H838" i="26"/>
  <c r="H837" i="26"/>
  <c r="H836" i="26"/>
  <c r="H835" i="26"/>
  <c r="H834" i="26"/>
  <c r="H833" i="26"/>
  <c r="H832" i="26"/>
  <c r="H831" i="26"/>
  <c r="H830" i="26"/>
  <c r="H829" i="26"/>
  <c r="H828" i="26"/>
  <c r="H827" i="26"/>
  <c r="H826" i="26"/>
  <c r="H825" i="26"/>
  <c r="H824" i="26"/>
  <c r="H823" i="26"/>
  <c r="H822" i="26"/>
  <c r="H821" i="26"/>
  <c r="H820" i="26"/>
  <c r="H819" i="26"/>
  <c r="H818" i="26"/>
  <c r="H817" i="26"/>
  <c r="H816" i="26"/>
  <c r="H815" i="26"/>
  <c r="H814" i="26"/>
  <c r="H813" i="26"/>
  <c r="H812" i="26"/>
  <c r="H811" i="26"/>
  <c r="H810" i="26"/>
  <c r="H809" i="26"/>
  <c r="H808" i="26"/>
  <c r="H807" i="26"/>
  <c r="H806" i="26"/>
  <c r="H805" i="26"/>
  <c r="H804" i="26"/>
  <c r="H803" i="26"/>
  <c r="H802" i="26"/>
  <c r="H801" i="26"/>
  <c r="H800" i="26"/>
  <c r="H799" i="26"/>
  <c r="H798" i="26"/>
  <c r="H797" i="26"/>
  <c r="H796" i="26"/>
  <c r="H795" i="26"/>
  <c r="H794" i="26"/>
  <c r="H793" i="26"/>
  <c r="H792" i="26"/>
  <c r="H791" i="26"/>
  <c r="H790" i="26"/>
  <c r="H789" i="26"/>
  <c r="H788" i="26"/>
  <c r="H787" i="26"/>
  <c r="H786" i="26"/>
  <c r="H785" i="26"/>
  <c r="H784" i="26"/>
  <c r="H783" i="26"/>
  <c r="H782" i="26"/>
  <c r="H781" i="26"/>
  <c r="H780" i="26"/>
  <c r="H779" i="26"/>
  <c r="H778" i="26"/>
  <c r="H777" i="26"/>
  <c r="H776" i="26"/>
  <c r="H775" i="26"/>
  <c r="H774" i="26"/>
  <c r="H773" i="26"/>
  <c r="H772" i="26"/>
  <c r="H771" i="26"/>
  <c r="H770" i="26"/>
  <c r="H769" i="26"/>
  <c r="H768" i="26"/>
  <c r="H767" i="26"/>
  <c r="H766" i="26"/>
  <c r="H765" i="26"/>
  <c r="H764" i="26"/>
  <c r="H763" i="26"/>
  <c r="H1358" i="26"/>
  <c r="H1356" i="26"/>
  <c r="H1354" i="26"/>
  <c r="H1352" i="26"/>
  <c r="H1350" i="26"/>
  <c r="H1348" i="26"/>
  <c r="H1346" i="26"/>
  <c r="H1344" i="26"/>
  <c r="H1342" i="26"/>
  <c r="H1340" i="26"/>
  <c r="H1338" i="26"/>
  <c r="H1336" i="26"/>
  <c r="H1334" i="26"/>
  <c r="H1332" i="26"/>
  <c r="H1330" i="26"/>
  <c r="H1328" i="26"/>
  <c r="H1326" i="26"/>
  <c r="H1324" i="26"/>
  <c r="H1323" i="26"/>
  <c r="H1319" i="26"/>
  <c r="H1315" i="26"/>
  <c r="H1311" i="26"/>
  <c r="H1307" i="26"/>
  <c r="H1303" i="26"/>
  <c r="H1299" i="26"/>
  <c r="H1295" i="26"/>
  <c r="H1291" i="26"/>
  <c r="H1287" i="26"/>
  <c r="H1283" i="26"/>
  <c r="H1279" i="26"/>
  <c r="H1275" i="26"/>
  <c r="H1271" i="26"/>
  <c r="H1267" i="26"/>
  <c r="H1263" i="26"/>
  <c r="H1259" i="26"/>
  <c r="H1255" i="26"/>
  <c r="H1251" i="26"/>
  <c r="H1247" i="26"/>
  <c r="H1243" i="26"/>
  <c r="H1239" i="26"/>
  <c r="H1235" i="26"/>
  <c r="H1231" i="26"/>
  <c r="H1227" i="26"/>
  <c r="H1223" i="26"/>
  <c r="H1219" i="26"/>
  <c r="H1215" i="26"/>
  <c r="H1211" i="26"/>
  <c r="H1207" i="26"/>
  <c r="H1203" i="26"/>
  <c r="H1357" i="26"/>
  <c r="H1355" i="26"/>
  <c r="H1353" i="26"/>
  <c r="H1351" i="26"/>
  <c r="H1349" i="26"/>
  <c r="H1347" i="26"/>
  <c r="H1345" i="26"/>
  <c r="H1343" i="26"/>
  <c r="H1341" i="26"/>
  <c r="H1339" i="26"/>
  <c r="H1337" i="26"/>
  <c r="H1335" i="26"/>
  <c r="H1333" i="26"/>
  <c r="H1331" i="26"/>
  <c r="H1329" i="26"/>
  <c r="H1327" i="26"/>
  <c r="H1325" i="26"/>
  <c r="H1322" i="26"/>
  <c r="H1318" i="26"/>
  <c r="H1314" i="26"/>
  <c r="H1310" i="26"/>
  <c r="H1306" i="26"/>
  <c r="H1302" i="26"/>
  <c r="H1298" i="26"/>
  <c r="H1294" i="26"/>
  <c r="H1290" i="26"/>
  <c r="H1286" i="26"/>
  <c r="H1282" i="26"/>
  <c r="H1278" i="26"/>
  <c r="H1274" i="26"/>
  <c r="H1270" i="26"/>
  <c r="H1266" i="26"/>
  <c r="H1262" i="26"/>
  <c r="H1258" i="26"/>
  <c r="H1254" i="26"/>
  <c r="H1250" i="26"/>
  <c r="H1246" i="26"/>
  <c r="H1242" i="26"/>
  <c r="H1238" i="26"/>
  <c r="H1234" i="26"/>
  <c r="H1230" i="26"/>
  <c r="H1226" i="26"/>
  <c r="H1222" i="26"/>
  <c r="H1218" i="26"/>
  <c r="H1214" i="26"/>
  <c r="H1210" i="26"/>
  <c r="H1206" i="26"/>
  <c r="H1202" i="26"/>
  <c r="H671" i="26"/>
  <c r="H669" i="26"/>
  <c r="H667" i="26"/>
  <c r="H665" i="26"/>
  <c r="H663" i="26"/>
  <c r="H661" i="26"/>
  <c r="H659" i="26"/>
  <c r="H657" i="26"/>
  <c r="H655" i="26"/>
  <c r="H653" i="26"/>
  <c r="H651" i="26"/>
  <c r="H649" i="26"/>
  <c r="H647" i="26"/>
  <c r="H645" i="26"/>
  <c r="H643" i="26"/>
  <c r="H641" i="26"/>
  <c r="H639" i="26"/>
  <c r="H637" i="26"/>
  <c r="H635" i="26"/>
  <c r="H633" i="26"/>
  <c r="H631" i="26"/>
  <c r="H629" i="26"/>
  <c r="H627" i="26"/>
  <c r="H625" i="26"/>
  <c r="H623" i="26"/>
  <c r="H621" i="26"/>
  <c r="H619" i="26"/>
  <c r="H617" i="26"/>
  <c r="H615" i="26"/>
  <c r="H613" i="26"/>
  <c r="H611" i="26"/>
  <c r="H609" i="26"/>
  <c r="H607" i="26"/>
  <c r="H605" i="26"/>
  <c r="H603" i="26"/>
  <c r="H601" i="26"/>
  <c r="H599" i="26"/>
  <c r="H597" i="26"/>
  <c r="H595" i="26"/>
  <c r="H593" i="26"/>
  <c r="H591" i="26"/>
  <c r="H589" i="26"/>
  <c r="H587" i="26"/>
  <c r="H585" i="26"/>
  <c r="H583" i="26"/>
  <c r="H581" i="26"/>
  <c r="H579" i="26"/>
  <c r="H577" i="26"/>
  <c r="H575" i="26"/>
  <c r="H573" i="26"/>
  <c r="H571" i="26"/>
  <c r="H569" i="26"/>
  <c r="H567" i="26"/>
  <c r="H565" i="26"/>
  <c r="H563" i="26"/>
  <c r="H561" i="26"/>
  <c r="H559" i="26"/>
  <c r="H557" i="26"/>
  <c r="H555" i="26"/>
  <c r="H553" i="26"/>
  <c r="H551" i="26"/>
  <c r="H549" i="26"/>
  <c r="H547" i="26"/>
  <c r="H545" i="26"/>
  <c r="H543" i="26"/>
  <c r="H541" i="26"/>
  <c r="H539" i="26"/>
  <c r="H537" i="26"/>
  <c r="H535" i="26"/>
  <c r="H533" i="26"/>
  <c r="H531" i="26"/>
  <c r="H529" i="26"/>
  <c r="H527" i="26"/>
  <c r="H525" i="26"/>
  <c r="H523" i="26"/>
  <c r="H521" i="26"/>
  <c r="H519" i="26"/>
  <c r="H517" i="26"/>
  <c r="H515" i="26"/>
  <c r="H513" i="26"/>
  <c r="H511" i="26"/>
  <c r="H509" i="26"/>
  <c r="H507" i="26"/>
  <c r="H505" i="26"/>
  <c r="H503" i="26"/>
  <c r="H501" i="26"/>
  <c r="H499" i="26"/>
  <c r="H497" i="26"/>
  <c r="H495" i="26"/>
  <c r="H493" i="26"/>
  <c r="H491" i="26"/>
  <c r="H489" i="26"/>
  <c r="H487" i="26"/>
  <c r="H485" i="26"/>
  <c r="H483" i="26"/>
  <c r="H481" i="26"/>
  <c r="H479" i="26"/>
  <c r="H477" i="26"/>
  <c r="H475" i="26"/>
  <c r="H473" i="26"/>
  <c r="H471" i="26"/>
  <c r="H469" i="26"/>
  <c r="H467" i="26"/>
  <c r="H465" i="26"/>
  <c r="H463" i="26"/>
  <c r="H461" i="26"/>
  <c r="H459" i="26"/>
  <c r="H457" i="26"/>
  <c r="H455" i="26"/>
  <c r="H453" i="26"/>
  <c r="H451" i="26"/>
  <c r="H449" i="26"/>
  <c r="H447" i="26"/>
  <c r="H445" i="26"/>
  <c r="H443" i="26"/>
  <c r="H441" i="26"/>
  <c r="H439" i="26"/>
  <c r="H437" i="26"/>
  <c r="H435" i="26"/>
  <c r="H433" i="26"/>
  <c r="H431" i="26"/>
  <c r="H429" i="26"/>
  <c r="H427" i="26"/>
  <c r="H425" i="26"/>
  <c r="H423" i="26"/>
  <c r="H421" i="26"/>
  <c r="H419" i="26"/>
  <c r="H417" i="26"/>
  <c r="H415" i="26"/>
  <c r="H413" i="26"/>
  <c r="H411" i="26"/>
  <c r="H409" i="26"/>
  <c r="H407" i="26"/>
  <c r="H405" i="26"/>
  <c r="H403" i="26"/>
  <c r="H401" i="26"/>
  <c r="H399" i="26"/>
  <c r="H762" i="26"/>
  <c r="H761" i="26"/>
  <c r="H760" i="26"/>
  <c r="H759" i="26"/>
  <c r="H758" i="26"/>
  <c r="H757" i="26"/>
  <c r="H756" i="26"/>
  <c r="H755" i="26"/>
  <c r="H754" i="26"/>
  <c r="H753" i="26"/>
  <c r="H752" i="26"/>
  <c r="H751" i="26"/>
  <c r="H750" i="26"/>
  <c r="H749" i="26"/>
  <c r="H748" i="26"/>
  <c r="H747" i="26"/>
  <c r="H746" i="26"/>
  <c r="H745" i="26"/>
  <c r="H744" i="26"/>
  <c r="H743" i="26"/>
  <c r="H742" i="26"/>
  <c r="H741" i="26"/>
  <c r="H740" i="26"/>
  <c r="H739" i="26"/>
  <c r="H738" i="26"/>
  <c r="H737" i="26"/>
  <c r="H736" i="26"/>
  <c r="H735" i="26"/>
  <c r="H734" i="26"/>
  <c r="H733" i="26"/>
  <c r="H732" i="26"/>
  <c r="H731" i="26"/>
  <c r="H730" i="26"/>
  <c r="H729" i="26"/>
  <c r="H728" i="26"/>
  <c r="H727" i="26"/>
  <c r="H726" i="26"/>
  <c r="H725" i="26"/>
  <c r="H724" i="26"/>
  <c r="H723" i="26"/>
  <c r="H722" i="26"/>
  <c r="H721" i="26"/>
  <c r="H720" i="26"/>
  <c r="H719" i="26"/>
  <c r="H718" i="26"/>
  <c r="H717" i="26"/>
  <c r="H716" i="26"/>
  <c r="H715" i="26"/>
  <c r="H714" i="26"/>
  <c r="H713" i="26"/>
  <c r="H712" i="26"/>
  <c r="H711" i="26"/>
  <c r="H710" i="26"/>
  <c r="H709" i="26"/>
  <c r="H708" i="26"/>
  <c r="H707" i="26"/>
  <c r="H706" i="26"/>
  <c r="H705" i="26"/>
  <c r="H704" i="26"/>
  <c r="H703" i="26"/>
  <c r="H702" i="26"/>
  <c r="H701" i="26"/>
  <c r="H700" i="26"/>
  <c r="H699" i="26"/>
  <c r="H698" i="26"/>
  <c r="H697" i="26"/>
  <c r="H696" i="26"/>
  <c r="H695" i="26"/>
  <c r="H694" i="26"/>
  <c r="H693" i="26"/>
  <c r="H692" i="26"/>
  <c r="H691" i="26"/>
  <c r="H690" i="26"/>
  <c r="H689" i="26"/>
  <c r="H688" i="26"/>
  <c r="H687" i="26"/>
  <c r="H686" i="26"/>
  <c r="H685" i="26"/>
  <c r="H684" i="26"/>
  <c r="H683" i="26"/>
  <c r="H682" i="26"/>
  <c r="H681" i="26"/>
  <c r="H680" i="26"/>
  <c r="H679" i="26"/>
  <c r="H678" i="26"/>
  <c r="H677" i="26"/>
  <c r="H676" i="26"/>
  <c r="H675" i="26"/>
  <c r="H674" i="26"/>
  <c r="H673" i="26"/>
  <c r="H672" i="26"/>
  <c r="H152" i="26"/>
  <c r="H156" i="26"/>
  <c r="H160" i="26"/>
  <c r="H165" i="26"/>
  <c r="H167" i="26"/>
  <c r="H169" i="26"/>
  <c r="H171" i="26"/>
  <c r="H173" i="26"/>
  <c r="H175" i="26"/>
  <c r="H177" i="26"/>
  <c r="H179" i="26"/>
  <c r="H181" i="26"/>
  <c r="H183" i="26"/>
  <c r="H185" i="26"/>
  <c r="H187" i="26"/>
  <c r="H189" i="26"/>
  <c r="H191" i="26"/>
  <c r="H193" i="26"/>
  <c r="H195" i="26"/>
  <c r="H197" i="26"/>
  <c r="H199" i="26"/>
  <c r="H201" i="26"/>
  <c r="H203" i="26"/>
  <c r="H205" i="26"/>
  <c r="H207" i="26"/>
  <c r="H209" i="26"/>
  <c r="H211" i="26"/>
  <c r="H213" i="26"/>
  <c r="H215" i="26"/>
  <c r="H217" i="26"/>
  <c r="H219" i="26"/>
  <c r="H221" i="26"/>
  <c r="H223" i="26"/>
  <c r="H225" i="26"/>
  <c r="H227" i="26"/>
  <c r="H229" i="26"/>
  <c r="H231" i="26"/>
  <c r="H233" i="26"/>
  <c r="H235" i="26"/>
  <c r="H237" i="26"/>
  <c r="H239" i="26"/>
  <c r="H241" i="26"/>
  <c r="H243" i="26"/>
  <c r="H245" i="26"/>
  <c r="H247" i="26"/>
  <c r="H249" i="26"/>
  <c r="H251" i="26"/>
  <c r="H253" i="26"/>
  <c r="H255" i="26"/>
  <c r="H257" i="26"/>
  <c r="H259" i="26"/>
  <c r="H261" i="26"/>
  <c r="H263" i="26"/>
  <c r="H265" i="26"/>
  <c r="H267" i="26"/>
  <c r="H269" i="26"/>
  <c r="H271" i="26"/>
  <c r="H273" i="26"/>
  <c r="H275" i="26"/>
  <c r="H277" i="26"/>
  <c r="H279" i="26"/>
  <c r="H281" i="26"/>
  <c r="H283" i="26"/>
  <c r="H285" i="26"/>
  <c r="H287" i="26"/>
  <c r="H289" i="26"/>
  <c r="H291" i="26"/>
  <c r="H293" i="26"/>
  <c r="H295" i="26"/>
  <c r="H297" i="26"/>
  <c r="H299" i="26"/>
  <c r="H301" i="26"/>
  <c r="H303" i="26"/>
  <c r="H305" i="26"/>
  <c r="H307" i="26"/>
  <c r="H309" i="26"/>
  <c r="H311" i="26"/>
  <c r="H313" i="26"/>
  <c r="H315" i="26"/>
  <c r="H317" i="26"/>
  <c r="H319" i="26"/>
  <c r="H321" i="26"/>
  <c r="H323" i="26"/>
  <c r="H325" i="26"/>
  <c r="H327" i="26"/>
  <c r="H329" i="26"/>
  <c r="H331" i="26"/>
  <c r="H333" i="26"/>
  <c r="H335" i="26"/>
  <c r="H337" i="26"/>
  <c r="H339" i="26"/>
  <c r="H341" i="26"/>
  <c r="H343" i="26"/>
  <c r="H345" i="26"/>
  <c r="H347" i="26"/>
  <c r="H349" i="26"/>
  <c r="H351" i="26"/>
  <c r="H353" i="26"/>
  <c r="H355" i="26"/>
  <c r="H357" i="26"/>
  <c r="H359" i="26"/>
  <c r="H361" i="26"/>
  <c r="H362" i="26"/>
  <c r="H363" i="26"/>
  <c r="H364" i="26"/>
  <c r="H365" i="26"/>
  <c r="H366" i="26"/>
  <c r="H367" i="26"/>
  <c r="H368" i="26"/>
  <c r="H369" i="26"/>
  <c r="H370" i="26"/>
  <c r="H371" i="26"/>
  <c r="H372" i="26"/>
  <c r="H373" i="26"/>
  <c r="H374" i="26"/>
  <c r="H375" i="26"/>
  <c r="H376" i="26"/>
  <c r="H377" i="26"/>
  <c r="H378" i="26"/>
  <c r="H379" i="26"/>
  <c r="H380" i="26"/>
  <c r="H381" i="26"/>
  <c r="H382" i="26"/>
  <c r="H383" i="26"/>
  <c r="H384" i="26"/>
  <c r="H385" i="26"/>
  <c r="H386" i="26"/>
  <c r="H387" i="26"/>
  <c r="H388" i="26"/>
  <c r="H389" i="26"/>
  <c r="H390" i="26"/>
  <c r="H391" i="26"/>
  <c r="H392" i="26"/>
  <c r="H393" i="26"/>
  <c r="H394" i="26"/>
  <c r="H395" i="26"/>
  <c r="H396" i="26"/>
  <c r="H397" i="26"/>
  <c r="H398" i="26"/>
  <c r="H406" i="26"/>
  <c r="H414" i="26"/>
  <c r="H422" i="26"/>
  <c r="H430" i="26"/>
  <c r="H438" i="26"/>
  <c r="H446" i="26"/>
  <c r="H454" i="26"/>
  <c r="H462" i="26"/>
  <c r="H470" i="26"/>
  <c r="H478" i="26"/>
  <c r="H486" i="26"/>
  <c r="H494" i="26"/>
  <c r="H502" i="26"/>
  <c r="H510" i="26"/>
  <c r="H518" i="26"/>
  <c r="H526" i="26"/>
  <c r="H534" i="26"/>
  <c r="H542" i="26"/>
  <c r="H550" i="26"/>
  <c r="H558" i="26"/>
  <c r="H566" i="26"/>
  <c r="H574" i="26"/>
  <c r="H582" i="26"/>
  <c r="H590" i="26"/>
  <c r="H598" i="26"/>
  <c r="H606" i="26"/>
  <c r="H614" i="26"/>
  <c r="H622" i="26"/>
  <c r="H630" i="26"/>
  <c r="H638" i="26"/>
  <c r="H646" i="26"/>
  <c r="H654" i="26"/>
  <c r="H662" i="26"/>
  <c r="H670" i="26"/>
  <c r="H153" i="26"/>
  <c r="H157" i="26"/>
  <c r="H161" i="26"/>
  <c r="F328" i="26"/>
  <c r="I328" i="26" s="1"/>
  <c r="H404" i="26"/>
  <c r="H412" i="26"/>
  <c r="H420" i="26"/>
  <c r="H428" i="26"/>
  <c r="H436" i="26"/>
  <c r="H444" i="26"/>
  <c r="H452" i="26"/>
  <c r="H460" i="26"/>
  <c r="H468" i="26"/>
  <c r="H476" i="26"/>
  <c r="H484" i="26"/>
  <c r="H492" i="26"/>
  <c r="H500" i="26"/>
  <c r="H508" i="26"/>
  <c r="H516" i="26"/>
  <c r="H524" i="26"/>
  <c r="H532" i="26"/>
  <c r="H540" i="26"/>
  <c r="H548" i="26"/>
  <c r="H556" i="26"/>
  <c r="H564" i="26"/>
  <c r="H572" i="26"/>
  <c r="H580" i="26"/>
  <c r="H588" i="26"/>
  <c r="H596" i="26"/>
  <c r="H604" i="26"/>
  <c r="H612" i="26"/>
  <c r="H620" i="26"/>
  <c r="H628" i="26"/>
  <c r="H636" i="26"/>
  <c r="H644" i="26"/>
  <c r="H652" i="26"/>
  <c r="H660" i="26"/>
  <c r="H668" i="26"/>
  <c r="H1204" i="26"/>
  <c r="H1208" i="26"/>
  <c r="H1212" i="26"/>
  <c r="H1216" i="26"/>
  <c r="H1220" i="26"/>
  <c r="H1224" i="26"/>
  <c r="H1228" i="26"/>
  <c r="H1232" i="26"/>
  <c r="H1236" i="26"/>
  <c r="H1240" i="26"/>
  <c r="H1244" i="26"/>
  <c r="H1248" i="26"/>
  <c r="H1252" i="26"/>
  <c r="H1256" i="26"/>
  <c r="H1260" i="26"/>
  <c r="H1264" i="26"/>
  <c r="H1268" i="26"/>
  <c r="H1272" i="26"/>
  <c r="H1276" i="26"/>
  <c r="H1280" i="26"/>
  <c r="H1284" i="26"/>
  <c r="H1288" i="26"/>
  <c r="H1292" i="26"/>
  <c r="H1296" i="26"/>
  <c r="H1300" i="26"/>
  <c r="H1304" i="26"/>
  <c r="H1308" i="26"/>
  <c r="H1312" i="26"/>
  <c r="H1316" i="26"/>
  <c r="H1320" i="26"/>
  <c r="H1163" i="26"/>
  <c r="H1164" i="26"/>
  <c r="H1165" i="26"/>
  <c r="H1166" i="26"/>
  <c r="H1167" i="26"/>
  <c r="H1168" i="26"/>
  <c r="H1169" i="26"/>
  <c r="H1170" i="26"/>
  <c r="H1171" i="26"/>
  <c r="H1172" i="26"/>
  <c r="H1173" i="26"/>
  <c r="H1174" i="26"/>
  <c r="H1175" i="26"/>
  <c r="H1176" i="26"/>
  <c r="H1177" i="26"/>
  <c r="H1178" i="26"/>
  <c r="H1179" i="26"/>
  <c r="H1180" i="26"/>
  <c r="H1181" i="26"/>
  <c r="H1182" i="26"/>
  <c r="H1183" i="26"/>
  <c r="H1184" i="26"/>
  <c r="H1185" i="26"/>
  <c r="H1186" i="26"/>
  <c r="H1187" i="26"/>
  <c r="H1188" i="26"/>
  <c r="H1189" i="26"/>
  <c r="H1190" i="26"/>
  <c r="H1191" i="26"/>
  <c r="H1192" i="26"/>
  <c r="H1193" i="26"/>
  <c r="H1194" i="26"/>
  <c r="H1195" i="26"/>
  <c r="H1196" i="26"/>
  <c r="H1197" i="26"/>
  <c r="H1198" i="26"/>
  <c r="H1199" i="26"/>
  <c r="H1200" i="26"/>
  <c r="H1201" i="26"/>
  <c r="H1205" i="26"/>
  <c r="H1209" i="26"/>
  <c r="H1213" i="26"/>
  <c r="H1217" i="26"/>
  <c r="H1221" i="26"/>
  <c r="H1225" i="26"/>
  <c r="H1229" i="26"/>
  <c r="H1233" i="26"/>
  <c r="H1237" i="26"/>
  <c r="H1241" i="26"/>
  <c r="H1245" i="26"/>
  <c r="H1249" i="26"/>
  <c r="H1253" i="26"/>
  <c r="H1257" i="26"/>
  <c r="H1261" i="26"/>
  <c r="H1265" i="26"/>
  <c r="H1269" i="26"/>
  <c r="H1273" i="26"/>
  <c r="H1277" i="26"/>
  <c r="H1281" i="26"/>
  <c r="H1285" i="26"/>
  <c r="H1289" i="26"/>
  <c r="H1293" i="26"/>
  <c r="H1297" i="26"/>
  <c r="H1301" i="26"/>
  <c r="H1305" i="26"/>
  <c r="H1309" i="26"/>
  <c r="H1313" i="26"/>
  <c r="H1317" i="26"/>
  <c r="H1321" i="26"/>
  <c r="H1523" i="26"/>
  <c r="H1524" i="26"/>
  <c r="H1525" i="26"/>
  <c r="H1526" i="26"/>
  <c r="H1527" i="26"/>
  <c r="H1528" i="26"/>
  <c r="H1529" i="26"/>
  <c r="H1530" i="26"/>
  <c r="H1531" i="26"/>
  <c r="H1532" i="26"/>
  <c r="H1533" i="26"/>
  <c r="H1534" i="26"/>
  <c r="H1535" i="26"/>
  <c r="H1536" i="26"/>
  <c r="H1537" i="26"/>
  <c r="H1538" i="26"/>
  <c r="H1539" i="26"/>
  <c r="H1540" i="26"/>
  <c r="H1541" i="26"/>
  <c r="H1542" i="26"/>
  <c r="H1543" i="26"/>
  <c r="H1544" i="26"/>
  <c r="H1545" i="26"/>
  <c r="H1546" i="26"/>
  <c r="H1547" i="26"/>
  <c r="H1548" i="26"/>
  <c r="H1549" i="26"/>
  <c r="H1550" i="26"/>
  <c r="H1551" i="26"/>
  <c r="H1552" i="26"/>
  <c r="H1553" i="26"/>
  <c r="H1554" i="26"/>
  <c r="H1555" i="26"/>
  <c r="H1556" i="26"/>
  <c r="H1557" i="26"/>
  <c r="H1558" i="26"/>
  <c r="H1559" i="26"/>
  <c r="H1560" i="26"/>
  <c r="H1561" i="26"/>
  <c r="H1562" i="26"/>
  <c r="H1563" i="26"/>
  <c r="H1564" i="26"/>
  <c r="H1565" i="26"/>
  <c r="H1566" i="26"/>
  <c r="H1567" i="26"/>
  <c r="H1568" i="26"/>
  <c r="H1569" i="26"/>
  <c r="H1570" i="26"/>
  <c r="H1571" i="26"/>
  <c r="H1572" i="26"/>
  <c r="H1573" i="26"/>
  <c r="H1574" i="26"/>
  <c r="H1575" i="26"/>
  <c r="H1576" i="26"/>
  <c r="H1577" i="26"/>
  <c r="H1578" i="26"/>
  <c r="H1579" i="26"/>
  <c r="H1580" i="26"/>
  <c r="H1581" i="26"/>
  <c r="H1582" i="26"/>
  <c r="H1583" i="26"/>
  <c r="H1584" i="26"/>
  <c r="H1585" i="26"/>
  <c r="H1586" i="26"/>
  <c r="H1587" i="26"/>
  <c r="H1588" i="26"/>
  <c r="H1589" i="26"/>
  <c r="H1590" i="26"/>
  <c r="H1591" i="26"/>
  <c r="H1592" i="26"/>
  <c r="H1593" i="26"/>
  <c r="H1594" i="26"/>
  <c r="H1595" i="26"/>
  <c r="H1596" i="26"/>
  <c r="H1597" i="26"/>
  <c r="H1598" i="26"/>
  <c r="H1599" i="26"/>
  <c r="H1600" i="26"/>
  <c r="H1601" i="26"/>
  <c r="H1602" i="26"/>
  <c r="H1603" i="26"/>
  <c r="H1604" i="26"/>
  <c r="H1605" i="26"/>
  <c r="H1606" i="26"/>
  <c r="H1607" i="26"/>
  <c r="H1608" i="26"/>
  <c r="H1609" i="26"/>
  <c r="H1610" i="26"/>
  <c r="H1611" i="26"/>
  <c r="H1612" i="26"/>
  <c r="H1613" i="26"/>
  <c r="H1614" i="26"/>
  <c r="H1615" i="26"/>
  <c r="H1616" i="26"/>
  <c r="H1617" i="26"/>
  <c r="H1618" i="26"/>
  <c r="H1619" i="26"/>
  <c r="H1620" i="26"/>
  <c r="H1621" i="26"/>
  <c r="H1622" i="26"/>
  <c r="H1623" i="26"/>
  <c r="H1624" i="26"/>
  <c r="H1625" i="26"/>
  <c r="H1626" i="26"/>
  <c r="H1627" i="26"/>
  <c r="H1628" i="26"/>
  <c r="H1629" i="26"/>
  <c r="H1630" i="26"/>
  <c r="H1631" i="26"/>
  <c r="H1632" i="26"/>
  <c r="H1633" i="26"/>
  <c r="H1634" i="26"/>
  <c r="H1635" i="26"/>
  <c r="H1636" i="26"/>
  <c r="H1637" i="26"/>
  <c r="H1638" i="26"/>
  <c r="H1639" i="26"/>
  <c r="H1640" i="26"/>
  <c r="H1641" i="26"/>
  <c r="H1642" i="26"/>
  <c r="H1643" i="26"/>
  <c r="H1644" i="26"/>
  <c r="H1645" i="26"/>
  <c r="H1646" i="26"/>
  <c r="H1647" i="26"/>
  <c r="H1648" i="26"/>
  <c r="H1649" i="26"/>
  <c r="H1650" i="26"/>
  <c r="H1651" i="26"/>
  <c r="H1652" i="26"/>
  <c r="H1653" i="26"/>
  <c r="H1654" i="26"/>
  <c r="H1655" i="26"/>
  <c r="H1656" i="26"/>
  <c r="H1657" i="26"/>
  <c r="H1658" i="26"/>
  <c r="H1659" i="26"/>
  <c r="H1660" i="26"/>
  <c r="H1661" i="26"/>
  <c r="H1662" i="26"/>
  <c r="H1663" i="26"/>
  <c r="H1664" i="26"/>
  <c r="H1665" i="26"/>
  <c r="H1666" i="26"/>
  <c r="H1667" i="26"/>
  <c r="H1668" i="26"/>
  <c r="H1669" i="26"/>
  <c r="H1670" i="26"/>
  <c r="H1671" i="26"/>
  <c r="H1672" i="26"/>
  <c r="H1673" i="26"/>
  <c r="H1674" i="26"/>
  <c r="H1675" i="26"/>
  <c r="H1676" i="26"/>
  <c r="H2034" i="26"/>
  <c r="H2038" i="26"/>
  <c r="H2042" i="26"/>
  <c r="H2046" i="26"/>
  <c r="H2050" i="26"/>
  <c r="H2054" i="26"/>
  <c r="H2058" i="26"/>
  <c r="H2062" i="26"/>
  <c r="H2066" i="26"/>
  <c r="H2070" i="26"/>
  <c r="H2074" i="26"/>
  <c r="H2078" i="26"/>
  <c r="H2082" i="26"/>
  <c r="H2086" i="26"/>
  <c r="H2090" i="26"/>
  <c r="H2094" i="26"/>
  <c r="H2098" i="26"/>
  <c r="H2102" i="26"/>
  <c r="H2108" i="26"/>
  <c r="H2112" i="26"/>
  <c r="H2116" i="26"/>
  <c r="H2120" i="26"/>
  <c r="H2124" i="26"/>
  <c r="H2128" i="26"/>
  <c r="H2132" i="26"/>
  <c r="H2136" i="26"/>
  <c r="H2140" i="26"/>
  <c r="H2144" i="26"/>
  <c r="H2148" i="26"/>
  <c r="H2152" i="26"/>
  <c r="H2156" i="26"/>
  <c r="H2160" i="26"/>
  <c r="H2164" i="26"/>
  <c r="H2168" i="26"/>
  <c r="H2172" i="26"/>
  <c r="H2176" i="26"/>
  <c r="H2180" i="26"/>
  <c r="H2184" i="26"/>
  <c r="H2188" i="26"/>
  <c r="H2192" i="26"/>
  <c r="H2196" i="26"/>
  <c r="H2216" i="26"/>
  <c r="H2232" i="26"/>
  <c r="H2107" i="26"/>
  <c r="H2111" i="26"/>
  <c r="H2115" i="26"/>
  <c r="H2119" i="26"/>
  <c r="H2123" i="26"/>
  <c r="H2127" i="26"/>
  <c r="H2131" i="26"/>
  <c r="H2135" i="26"/>
  <c r="H2139" i="26"/>
  <c r="H2143" i="26"/>
  <c r="H2147" i="26"/>
  <c r="H2151" i="26"/>
  <c r="H2155" i="26"/>
  <c r="H2159" i="26"/>
  <c r="H2163" i="26"/>
  <c r="H2167" i="26"/>
  <c r="H2171" i="26"/>
  <c r="H2175" i="26"/>
  <c r="H2179" i="26"/>
  <c r="H2183" i="26"/>
  <c r="H2187" i="26"/>
  <c r="H2191" i="26"/>
  <c r="H2195" i="26"/>
  <c r="H2212" i="26"/>
  <c r="H2228" i="26"/>
  <c r="H2244" i="26"/>
  <c r="F2101" i="26"/>
  <c r="I2101" i="26" s="1"/>
  <c r="H2106" i="26"/>
  <c r="H2110" i="26"/>
  <c r="H2114" i="26"/>
  <c r="H2118" i="26"/>
  <c r="H2122" i="26"/>
  <c r="H2126" i="26"/>
  <c r="H2130" i="26"/>
  <c r="H2134" i="26"/>
  <c r="H2138" i="26"/>
  <c r="H2142" i="26"/>
  <c r="H2146" i="26"/>
  <c r="H2150" i="26"/>
  <c r="H2154" i="26"/>
  <c r="H2158" i="26"/>
  <c r="H2162" i="26"/>
  <c r="H2166" i="26"/>
  <c r="H2170" i="26"/>
  <c r="H2174" i="26"/>
  <c r="H2178" i="26"/>
  <c r="H2182" i="26"/>
  <c r="H2186" i="26"/>
  <c r="H2190" i="26"/>
  <c r="H2194" i="26"/>
  <c r="H2198" i="26"/>
  <c r="H2199" i="26"/>
  <c r="H2200" i="26"/>
  <c r="H2201" i="26"/>
  <c r="H2202" i="26"/>
  <c r="H2203" i="26"/>
  <c r="H2204" i="26"/>
  <c r="H2205" i="26"/>
  <c r="H2208" i="26"/>
  <c r="H2224" i="26"/>
  <c r="H2240" i="26"/>
  <c r="H2037" i="26"/>
  <c r="H2041" i="26"/>
  <c r="H2045" i="26"/>
  <c r="H2049" i="26"/>
  <c r="H2053" i="26"/>
  <c r="H2057" i="26"/>
  <c r="H2061" i="26"/>
  <c r="H2065" i="26"/>
  <c r="H2069" i="26"/>
  <c r="H2073" i="26"/>
  <c r="H2077" i="26"/>
  <c r="H2081" i="26"/>
  <c r="H2085" i="26"/>
  <c r="H2089" i="26"/>
  <c r="H2093" i="26"/>
  <c r="H2097" i="26"/>
  <c r="H2101" i="26"/>
  <c r="H2105" i="26"/>
  <c r="H2109" i="26"/>
  <c r="H2113" i="26"/>
  <c r="H2117" i="26"/>
  <c r="H2121" i="26"/>
  <c r="H2125" i="26"/>
  <c r="H2129" i="26"/>
  <c r="H2133" i="26"/>
  <c r="H2137" i="26"/>
  <c r="H2141" i="26"/>
  <c r="H2145" i="26"/>
  <c r="H2149" i="26"/>
  <c r="H2153" i="26"/>
  <c r="H2157" i="26"/>
  <c r="H2161" i="26"/>
  <c r="H2165" i="26"/>
  <c r="H2169" i="26"/>
  <c r="H2173" i="26"/>
  <c r="H2177" i="26"/>
  <c r="H2181" i="26"/>
  <c r="H2185" i="26"/>
  <c r="H2189" i="26"/>
  <c r="H2193" i="26"/>
  <c r="H2197" i="26"/>
  <c r="H2220" i="26"/>
  <c r="H2236" i="26"/>
  <c r="H2209" i="26"/>
  <c r="H2213" i="26"/>
  <c r="H2217" i="26"/>
  <c r="H2221" i="26"/>
  <c r="H2225" i="26"/>
  <c r="H2229" i="26"/>
  <c r="H2233" i="26"/>
  <c r="H2237" i="26"/>
  <c r="H2241" i="26"/>
  <c r="H2245" i="26"/>
  <c r="H2391" i="26"/>
  <c r="H2392" i="26"/>
  <c r="H2393" i="26"/>
  <c r="H2394" i="26"/>
  <c r="H2395" i="26"/>
  <c r="H2396" i="26"/>
  <c r="H2397" i="26"/>
  <c r="H2398" i="26"/>
  <c r="H2399" i="26"/>
  <c r="H2400" i="26"/>
  <c r="H2401" i="26"/>
  <c r="H2402" i="26"/>
  <c r="H2403" i="26"/>
  <c r="H2404" i="26"/>
  <c r="H2405" i="26"/>
  <c r="H2406" i="26"/>
  <c r="H2407" i="26"/>
  <c r="H2640" i="26"/>
  <c r="H2641" i="26"/>
  <c r="H2642" i="26"/>
  <c r="H2643" i="26"/>
  <c r="H2644" i="26"/>
  <c r="H2645" i="26"/>
  <c r="H2646" i="26"/>
  <c r="H2647" i="26"/>
  <c r="H2648" i="26"/>
  <c r="H2649" i="26"/>
  <c r="H2650" i="26"/>
  <c r="H2651" i="26"/>
  <c r="H2652" i="26"/>
  <c r="H2805" i="26"/>
  <c r="H2806" i="26"/>
  <c r="H2807" i="26"/>
  <c r="H2808" i="26"/>
  <c r="H2809" i="26"/>
  <c r="H2810" i="26"/>
  <c r="H2811" i="26"/>
  <c r="H2812" i="26"/>
  <c r="H2813" i="26"/>
  <c r="H2814" i="26"/>
  <c r="H2815" i="26"/>
  <c r="H2816" i="26"/>
  <c r="H2817" i="26"/>
  <c r="H2818" i="26"/>
  <c r="H2804" i="26"/>
  <c r="H2838" i="26"/>
  <c r="H2842" i="26"/>
  <c r="H2846" i="26"/>
  <c r="H2850" i="26"/>
  <c r="H2926" i="26"/>
  <c r="H2927" i="26"/>
  <c r="H2928" i="26"/>
  <c r="H2929" i="26"/>
  <c r="H2930" i="26"/>
  <c r="H2931" i="26"/>
  <c r="H2932" i="26"/>
  <c r="H2933" i="26"/>
  <c r="H2934" i="26"/>
  <c r="H2935" i="26"/>
  <c r="H2936" i="26"/>
  <c r="H2937" i="26"/>
  <c r="H2938" i="26"/>
  <c r="H2819" i="26"/>
  <c r="H2820" i="26"/>
  <c r="H2821" i="26"/>
  <c r="H2822" i="26"/>
  <c r="H2823" i="26"/>
  <c r="H2824" i="26"/>
  <c r="H2825" i="26"/>
  <c r="H2826" i="26"/>
  <c r="H2827" i="26"/>
  <c r="H2828" i="26"/>
  <c r="H2829" i="26"/>
  <c r="H2830" i="26"/>
  <c r="H2831" i="26"/>
  <c r="H2832" i="26"/>
  <c r="H2833" i="26"/>
  <c r="H2834" i="26"/>
  <c r="H2835" i="26"/>
  <c r="H2836" i="26"/>
  <c r="H2837" i="26"/>
  <c r="H2841" i="26"/>
  <c r="H2845" i="26"/>
  <c r="H2849" i="26"/>
  <c r="H2941" i="26"/>
  <c r="H2945" i="26"/>
  <c r="H2949" i="26"/>
  <c r="H2995" i="26"/>
  <c r="H2996" i="26"/>
  <c r="F2973" i="26"/>
  <c r="I2973" i="26" s="1"/>
  <c r="H2940" i="26"/>
  <c r="H2944" i="26"/>
  <c r="H2948" i="26"/>
  <c r="H2989" i="26"/>
  <c r="H2991" i="26"/>
  <c r="H2993" i="26"/>
  <c r="H3028" i="26"/>
  <c r="H3032" i="26"/>
  <c r="H3036" i="26"/>
  <c r="H3040" i="26"/>
  <c r="H3044" i="26"/>
  <c r="H3048" i="26"/>
  <c r="H3052" i="26"/>
  <c r="H3056" i="26"/>
  <c r="H3059" i="26"/>
  <c r="H3063" i="26"/>
  <c r="H3067" i="26"/>
  <c r="H3068" i="26"/>
  <c r="H3069" i="26"/>
  <c r="H3070" i="26"/>
  <c r="H3071" i="26"/>
  <c r="H3072" i="26"/>
  <c r="H3073" i="26"/>
  <c r="H3074" i="26"/>
  <c r="H3075" i="26"/>
  <c r="H3076" i="26"/>
  <c r="H3077" i="26"/>
  <c r="H3078" i="26"/>
  <c r="H3079" i="26"/>
  <c r="H3080" i="26"/>
  <c r="H3081" i="26"/>
  <c r="H3082" i="26"/>
  <c r="H3083" i="26"/>
  <c r="H3084" i="26"/>
  <c r="H3085" i="26"/>
  <c r="H3058" i="26"/>
  <c r="H3062" i="26"/>
  <c r="H3066" i="26"/>
  <c r="H3026" i="26"/>
  <c r="H3030" i="26"/>
  <c r="H3034" i="26"/>
  <c r="H3038" i="26"/>
  <c r="H3042" i="26"/>
  <c r="H3046" i="26"/>
  <c r="H3050" i="26"/>
  <c r="H3054" i="26"/>
  <c r="H3061" i="26"/>
  <c r="H3065" i="26"/>
  <c r="H2997" i="26"/>
  <c r="H2998" i="26"/>
  <c r="H2999" i="26"/>
  <c r="H3000" i="26"/>
  <c r="H3001" i="26"/>
  <c r="H3002" i="26"/>
  <c r="H3003" i="26"/>
  <c r="H3004" i="26"/>
  <c r="H3005" i="26"/>
  <c r="H3006" i="26"/>
  <c r="H3007" i="26"/>
  <c r="H3008" i="26"/>
  <c r="H3009" i="26"/>
  <c r="H3010" i="26"/>
  <c r="H3011" i="26"/>
  <c r="H3012" i="26"/>
  <c r="H3013" i="26"/>
  <c r="H3014" i="26"/>
  <c r="H3015" i="26"/>
  <c r="H3016" i="26"/>
  <c r="H3017" i="26"/>
  <c r="H3018" i="26"/>
  <c r="H3019" i="26"/>
  <c r="H3020" i="26"/>
  <c r="H3021" i="26"/>
  <c r="H3022" i="26"/>
  <c r="H3023" i="26"/>
  <c r="H3024" i="26"/>
  <c r="H3027" i="26"/>
  <c r="H3031" i="26"/>
  <c r="H3035" i="26"/>
  <c r="H3039" i="26"/>
  <c r="H3043" i="26"/>
  <c r="H3047" i="26"/>
  <c r="H3051" i="26"/>
  <c r="H3055" i="26"/>
  <c r="H3060" i="26"/>
  <c r="H3064" i="26"/>
  <c r="H3361" i="26"/>
  <c r="H3362" i="26"/>
  <c r="H3363" i="26"/>
  <c r="H3364" i="26"/>
  <c r="H3365" i="26"/>
  <c r="H3366" i="26"/>
  <c r="H3367" i="26"/>
  <c r="H3368" i="26"/>
  <c r="H3369" i="26"/>
  <c r="H3370" i="26"/>
  <c r="H3371" i="26"/>
  <c r="H3374" i="26"/>
  <c r="H3378" i="26"/>
  <c r="H3389" i="26"/>
  <c r="H3390" i="26"/>
  <c r="H3391" i="26"/>
  <c r="H3392" i="26"/>
  <c r="H3393" i="26"/>
  <c r="H3394" i="26"/>
  <c r="H3395" i="26"/>
  <c r="H3396" i="26"/>
  <c r="H3397" i="26"/>
  <c r="H3398" i="26"/>
  <c r="H3399" i="26"/>
  <c r="H3375" i="26"/>
  <c r="H3379" i="26"/>
  <c r="H3402" i="26"/>
  <c r="H3400" i="26"/>
  <c r="H3401" i="26"/>
  <c r="H267" i="25"/>
  <c r="H271" i="25"/>
  <c r="H275" i="25"/>
  <c r="H279" i="25"/>
  <c r="H283" i="25"/>
  <c r="F328" i="25"/>
  <c r="I328" i="25" s="1"/>
  <c r="H609" i="25"/>
  <c r="H610" i="25"/>
  <c r="H611" i="25"/>
  <c r="H612" i="25"/>
  <c r="H613" i="25"/>
  <c r="H614" i="25"/>
  <c r="H615" i="25"/>
  <c r="H616" i="25"/>
  <c r="H617" i="25"/>
  <c r="H618" i="25"/>
  <c r="H619" i="25"/>
  <c r="H620" i="25"/>
  <c r="H621" i="25"/>
  <c r="H622" i="25"/>
  <c r="H268" i="25"/>
  <c r="H272" i="25"/>
  <c r="H276" i="25"/>
  <c r="H280" i="25"/>
  <c r="H284" i="25"/>
  <c r="H286" i="25"/>
  <c r="H288" i="25"/>
  <c r="H290" i="25"/>
  <c r="H292" i="25"/>
  <c r="H294" i="25"/>
  <c r="H296" i="25"/>
  <c r="H298" i="25"/>
  <c r="H300" i="25"/>
  <c r="H302" i="25"/>
  <c r="H304" i="25"/>
  <c r="H306" i="25"/>
  <c r="H308" i="25"/>
  <c r="H310" i="25"/>
  <c r="H312" i="25"/>
  <c r="H314" i="25"/>
  <c r="H316" i="25"/>
  <c r="H318" i="25"/>
  <c r="H320" i="25"/>
  <c r="H322" i="25"/>
  <c r="H324" i="25"/>
  <c r="H326" i="25"/>
  <c r="H328" i="25"/>
  <c r="H330" i="25"/>
  <c r="H332" i="25"/>
  <c r="H334" i="25"/>
  <c r="H336" i="25"/>
  <c r="H338" i="25"/>
  <c r="H340" i="25"/>
  <c r="H342" i="25"/>
  <c r="H344" i="25"/>
  <c r="H346" i="25"/>
  <c r="H348" i="25"/>
  <c r="H350" i="25"/>
  <c r="H352" i="25"/>
  <c r="H354" i="25"/>
  <c r="H356" i="25"/>
  <c r="H358" i="25"/>
  <c r="H360" i="25"/>
  <c r="H362" i="25"/>
  <c r="H364" i="25"/>
  <c r="H366" i="25"/>
  <c r="H368" i="25"/>
  <c r="H370" i="25"/>
  <c r="H372" i="25"/>
  <c r="H374" i="25"/>
  <c r="H376" i="25"/>
  <c r="H378" i="25"/>
  <c r="H380" i="25"/>
  <c r="H382" i="25"/>
  <c r="H384" i="25"/>
  <c r="H386" i="25"/>
  <c r="H388" i="25"/>
  <c r="H390" i="25"/>
  <c r="H392" i="25"/>
  <c r="H394" i="25"/>
  <c r="H396" i="25"/>
  <c r="H398" i="25"/>
  <c r="H400" i="25"/>
  <c r="H402" i="25"/>
  <c r="H404" i="25"/>
  <c r="H406" i="25"/>
  <c r="H408" i="25"/>
  <c r="H410" i="25"/>
  <c r="H412" i="25"/>
  <c r="H414" i="25"/>
  <c r="H416" i="25"/>
  <c r="H418" i="25"/>
  <c r="H420" i="25"/>
  <c r="H422" i="25"/>
  <c r="H424" i="25"/>
  <c r="H426" i="25"/>
  <c r="H428" i="25"/>
  <c r="H430" i="25"/>
  <c r="H432" i="25"/>
  <c r="H434" i="25"/>
  <c r="H436" i="25"/>
  <c r="H438" i="25"/>
  <c r="H440" i="25"/>
  <c r="H442" i="25"/>
  <c r="H444" i="25"/>
  <c r="H446" i="25"/>
  <c r="H448" i="25"/>
  <c r="H450" i="25"/>
  <c r="H452" i="25"/>
  <c r="H454" i="25"/>
  <c r="H456" i="25"/>
  <c r="H458" i="25"/>
  <c r="H460" i="25"/>
  <c r="H462" i="25"/>
  <c r="H464" i="25"/>
  <c r="H466" i="25"/>
  <c r="H468" i="25"/>
  <c r="H470" i="25"/>
  <c r="H472" i="25"/>
  <c r="H474" i="25"/>
  <c r="H623" i="25"/>
  <c r="H624" i="25"/>
  <c r="H625" i="25"/>
  <c r="H626" i="25"/>
  <c r="H627" i="25"/>
  <c r="H628" i="25"/>
  <c r="H629" i="25"/>
  <c r="H630" i="25"/>
  <c r="H631" i="25"/>
  <c r="H632" i="25"/>
  <c r="H633" i="25"/>
  <c r="H634" i="25"/>
  <c r="H635" i="25"/>
  <c r="H636" i="25"/>
  <c r="H637" i="25"/>
  <c r="H638" i="25"/>
  <c r="H639" i="25"/>
  <c r="H640" i="25"/>
  <c r="H641" i="25"/>
  <c r="H642" i="25"/>
  <c r="H643" i="25"/>
  <c r="H644" i="25"/>
  <c r="H645" i="25"/>
  <c r="H646" i="25"/>
  <c r="H647" i="25"/>
  <c r="H17" i="25"/>
  <c r="H18" i="25"/>
  <c r="H19" i="25"/>
  <c r="H20" i="25"/>
  <c r="H21" i="25"/>
  <c r="H22" i="25"/>
  <c r="H23" i="25"/>
  <c r="H24" i="25"/>
  <c r="H25" i="25"/>
  <c r="H26" i="25"/>
  <c r="H27" i="25"/>
  <c r="H28" i="25"/>
  <c r="H29" i="25"/>
  <c r="H30" i="25"/>
  <c r="H31" i="25"/>
  <c r="H32" i="25"/>
  <c r="H33" i="25"/>
  <c r="H34" i="25"/>
  <c r="H35" i="25"/>
  <c r="H36" i="25"/>
  <c r="H37" i="25"/>
  <c r="H38" i="25"/>
  <c r="H39" i="25"/>
  <c r="H40" i="25"/>
  <c r="H41" i="25"/>
  <c r="H42" i="25"/>
  <c r="H43" i="25"/>
  <c r="H44" i="25"/>
  <c r="H45" i="25"/>
  <c r="H46" i="25"/>
  <c r="H47" i="25"/>
  <c r="H48" i="25"/>
  <c r="H49" i="25"/>
  <c r="H50" i="25"/>
  <c r="H51" i="25"/>
  <c r="H52" i="25"/>
  <c r="H53" i="25"/>
  <c r="H54" i="25"/>
  <c r="H55" i="25"/>
  <c r="H56" i="25"/>
  <c r="H57" i="25"/>
  <c r="H58" i="25"/>
  <c r="H59" i="25"/>
  <c r="H60" i="25"/>
  <c r="H61" i="25"/>
  <c r="H62" i="25"/>
  <c r="H63" i="25"/>
  <c r="H64" i="25"/>
  <c r="H65" i="25"/>
  <c r="H66" i="25"/>
  <c r="H67" i="25"/>
  <c r="H68" i="25"/>
  <c r="H69" i="25"/>
  <c r="H70" i="25"/>
  <c r="H71" i="25"/>
  <c r="H72" i="25"/>
  <c r="H73" i="25"/>
  <c r="H74" i="25"/>
  <c r="H75" i="25"/>
  <c r="H76" i="25"/>
  <c r="H77" i="25"/>
  <c r="H78" i="25"/>
  <c r="H79" i="25"/>
  <c r="H80" i="25"/>
  <c r="H81" i="25"/>
  <c r="H82" i="25"/>
  <c r="H83" i="25"/>
  <c r="H84" i="25"/>
  <c r="H85" i="25"/>
  <c r="H86" i="25"/>
  <c r="H87" i="25"/>
  <c r="H88" i="25"/>
  <c r="H89" i="25"/>
  <c r="H90" i="25"/>
  <c r="H91" i="25"/>
  <c r="H92" i="25"/>
  <c r="H93" i="25"/>
  <c r="H94" i="25"/>
  <c r="H95" i="25"/>
  <c r="H96" i="25"/>
  <c r="H97" i="25"/>
  <c r="H98" i="25"/>
  <c r="H99" i="25"/>
  <c r="H100" i="25"/>
  <c r="H101" i="25"/>
  <c r="H103" i="25"/>
  <c r="H105" i="25"/>
  <c r="H106" i="25"/>
  <c r="H107" i="25"/>
  <c r="H108" i="25"/>
  <c r="H109" i="25"/>
  <c r="H110" i="25"/>
  <c r="H111" i="25"/>
  <c r="H112" i="25"/>
  <c r="H113" i="25"/>
  <c r="H114" i="25"/>
  <c r="H115" i="25"/>
  <c r="H117" i="25"/>
  <c r="H118" i="25"/>
  <c r="H119" i="25"/>
  <c r="H120" i="25"/>
  <c r="H122" i="25"/>
  <c r="H125" i="25"/>
  <c r="H127" i="25"/>
  <c r="H128" i="25"/>
  <c r="H129" i="25"/>
  <c r="H132" i="25"/>
  <c r="H133" i="25"/>
  <c r="H134" i="25"/>
  <c r="H135" i="25"/>
  <c r="H136" i="25"/>
  <c r="H137" i="25"/>
  <c r="H138" i="25"/>
  <c r="H139" i="25"/>
  <c r="H140" i="25"/>
  <c r="H141" i="25"/>
  <c r="H142" i="25"/>
  <c r="H143" i="25"/>
  <c r="H144" i="25"/>
  <c r="H145" i="25"/>
  <c r="H146" i="25"/>
  <c r="H147" i="25"/>
  <c r="H148" i="25"/>
  <c r="H149" i="25"/>
  <c r="H150" i="25"/>
  <c r="H151" i="25"/>
  <c r="H152" i="25"/>
  <c r="H153" i="25"/>
  <c r="H154" i="25"/>
  <c r="H155" i="25"/>
  <c r="H156" i="25"/>
  <c r="H157" i="25"/>
  <c r="H158" i="25"/>
  <c r="H159" i="25"/>
  <c r="H160" i="25"/>
  <c r="H161" i="25"/>
  <c r="H162" i="25"/>
  <c r="H163" i="25"/>
  <c r="H164" i="25"/>
  <c r="H165" i="25"/>
  <c r="H166" i="25"/>
  <c r="H167" i="25"/>
  <c r="H168" i="25"/>
  <c r="H169" i="25"/>
  <c r="H170" i="25"/>
  <c r="H171" i="25"/>
  <c r="H172" i="25"/>
  <c r="H173" i="25"/>
  <c r="H174" i="25"/>
  <c r="H175" i="25"/>
  <c r="H176" i="25"/>
  <c r="H177" i="25"/>
  <c r="H178" i="25"/>
  <c r="H179" i="25"/>
  <c r="H180" i="25"/>
  <c r="H181" i="25"/>
  <c r="H182" i="25"/>
  <c r="H183" i="25"/>
  <c r="H184" i="25"/>
  <c r="H185" i="25"/>
  <c r="H186" i="25"/>
  <c r="H187" i="25"/>
  <c r="H188" i="25"/>
  <c r="H189" i="25"/>
  <c r="H190" i="25"/>
  <c r="H191" i="25"/>
  <c r="H192" i="25"/>
  <c r="H193" i="25"/>
  <c r="H194" i="25"/>
  <c r="H195" i="25"/>
  <c r="H196" i="25"/>
  <c r="H197" i="25"/>
  <c r="H198" i="25"/>
  <c r="H199" i="25"/>
  <c r="H200" i="25"/>
  <c r="H201" i="25"/>
  <c r="H202" i="25"/>
  <c r="H203" i="25"/>
  <c r="H204" i="25"/>
  <c r="H205" i="25"/>
  <c r="H206" i="25"/>
  <c r="H207" i="25"/>
  <c r="H208" i="25"/>
  <c r="H209" i="25"/>
  <c r="H210" i="25"/>
  <c r="H211" i="25"/>
  <c r="H212" i="25"/>
  <c r="H213" i="25"/>
  <c r="H214" i="25"/>
  <c r="H215" i="25"/>
  <c r="H216" i="25"/>
  <c r="H217" i="25"/>
  <c r="H218" i="25"/>
  <c r="H219" i="25"/>
  <c r="H220" i="25"/>
  <c r="H221" i="25"/>
  <c r="H222" i="25"/>
  <c r="H223" i="25"/>
  <c r="H224" i="25"/>
  <c r="H225" i="25"/>
  <c r="H226" i="25"/>
  <c r="H227" i="25"/>
  <c r="H228" i="25"/>
  <c r="H229" i="25"/>
  <c r="H230" i="25"/>
  <c r="H231" i="25"/>
  <c r="H232" i="25"/>
  <c r="H233" i="25"/>
  <c r="H234" i="25"/>
  <c r="H235" i="25"/>
  <c r="H236" i="25"/>
  <c r="H237" i="25"/>
  <c r="H238" i="25"/>
  <c r="H239" i="25"/>
  <c r="H240" i="25"/>
  <c r="H241" i="25"/>
  <c r="H242" i="25"/>
  <c r="H243" i="25"/>
  <c r="H244" i="25"/>
  <c r="H245" i="25"/>
  <c r="H246" i="25"/>
  <c r="H247" i="25"/>
  <c r="H248" i="25"/>
  <c r="H249" i="25"/>
  <c r="H250" i="25"/>
  <c r="H251" i="25"/>
  <c r="H252" i="25"/>
  <c r="H253" i="25"/>
  <c r="H254" i="25"/>
  <c r="H255" i="25"/>
  <c r="H256" i="25"/>
  <c r="H257" i="25"/>
  <c r="H258" i="25"/>
  <c r="H259" i="25"/>
  <c r="H260" i="25"/>
  <c r="H261" i="25"/>
  <c r="H262" i="25"/>
  <c r="H263" i="25"/>
  <c r="H264" i="25"/>
  <c r="H265" i="25"/>
  <c r="H269" i="25"/>
  <c r="H273" i="25"/>
  <c r="H277" i="25"/>
  <c r="H281" i="25"/>
  <c r="H475" i="25"/>
  <c r="H476" i="25"/>
  <c r="H477" i="25"/>
  <c r="H478" i="25"/>
  <c r="H479" i="25"/>
  <c r="H480" i="25"/>
  <c r="H481" i="25"/>
  <c r="H482" i="25"/>
  <c r="H483" i="25"/>
  <c r="H484" i="25"/>
  <c r="H485" i="25"/>
  <c r="H486" i="25"/>
  <c r="H487" i="25"/>
  <c r="H488" i="25"/>
  <c r="H489" i="25"/>
  <c r="H490" i="25"/>
  <c r="H491" i="25"/>
  <c r="H492" i="25"/>
  <c r="H493" i="25"/>
  <c r="H494" i="25"/>
  <c r="H495" i="25"/>
  <c r="H496" i="25"/>
  <c r="H497" i="25"/>
  <c r="H498" i="25"/>
  <c r="H499" i="25"/>
  <c r="H500" i="25"/>
  <c r="H501" i="25"/>
  <c r="H502" i="25"/>
  <c r="H503" i="25"/>
  <c r="H504" i="25"/>
  <c r="H505" i="25"/>
  <c r="H506" i="25"/>
  <c r="H507" i="25"/>
  <c r="H508" i="25"/>
  <c r="H509" i="25"/>
  <c r="H510" i="25"/>
  <c r="H511" i="25"/>
  <c r="H512" i="25"/>
  <c r="H513" i="25"/>
  <c r="H514" i="25"/>
  <c r="H515" i="25"/>
  <c r="H516" i="25"/>
  <c r="H517" i="25"/>
  <c r="H518" i="25"/>
  <c r="H519" i="25"/>
  <c r="H520" i="25"/>
  <c r="H521" i="25"/>
  <c r="H522" i="25"/>
  <c r="H523" i="25"/>
  <c r="H524" i="25"/>
  <c r="H525" i="25"/>
  <c r="H526" i="25"/>
  <c r="H527" i="25"/>
  <c r="H528" i="25"/>
  <c r="H529" i="25"/>
  <c r="H530" i="25"/>
  <c r="H531" i="25"/>
  <c r="H532" i="25"/>
  <c r="H533" i="25"/>
  <c r="H534" i="25"/>
  <c r="H535" i="25"/>
  <c r="H536" i="25"/>
  <c r="H537" i="25"/>
  <c r="H538" i="25"/>
  <c r="H539" i="25"/>
  <c r="H540" i="25"/>
  <c r="H541" i="25"/>
  <c r="H542" i="25"/>
  <c r="H543" i="25"/>
  <c r="H544" i="25"/>
  <c r="H545" i="25"/>
  <c r="H546" i="25"/>
  <c r="H547" i="25"/>
  <c r="H548" i="25"/>
  <c r="H549" i="25"/>
  <c r="H550" i="25"/>
  <c r="H551" i="25"/>
  <c r="H552" i="25"/>
  <c r="H553" i="25"/>
  <c r="H554" i="25"/>
  <c r="H555" i="25"/>
  <c r="H556" i="25"/>
  <c r="H557" i="25"/>
  <c r="H558" i="25"/>
  <c r="H559" i="25"/>
  <c r="H560" i="25"/>
  <c r="H561" i="25"/>
  <c r="H562" i="25"/>
  <c r="H563" i="25"/>
  <c r="H564" i="25"/>
  <c r="H565" i="25"/>
  <c r="H566" i="25"/>
  <c r="H567" i="25"/>
  <c r="H568" i="25"/>
  <c r="H569" i="25"/>
  <c r="H570" i="25"/>
  <c r="H571" i="25"/>
  <c r="H572" i="25"/>
  <c r="H573" i="25"/>
  <c r="H574" i="25"/>
  <c r="H575" i="25"/>
  <c r="H576" i="25"/>
  <c r="H577" i="25"/>
  <c r="H578" i="25"/>
  <c r="H579" i="25"/>
  <c r="H580" i="25"/>
  <c r="H581" i="25"/>
  <c r="H582" i="25"/>
  <c r="H583" i="25"/>
  <c r="H584" i="25"/>
  <c r="H585" i="25"/>
  <c r="H586" i="25"/>
  <c r="H587" i="25"/>
  <c r="H588" i="25"/>
  <c r="H589" i="25"/>
  <c r="H590" i="25"/>
  <c r="H648" i="25"/>
  <c r="H649" i="25"/>
  <c r="H650" i="25"/>
  <c r="H651" i="25"/>
  <c r="H652" i="25"/>
  <c r="H653" i="25"/>
  <c r="H654" i="25"/>
  <c r="H655" i="25"/>
  <c r="H656" i="25"/>
  <c r="H657" i="25"/>
  <c r="H3425" i="25"/>
  <c r="H3421" i="25"/>
  <c r="H3417" i="25"/>
  <c r="H3413" i="25"/>
  <c r="H3409" i="25"/>
  <c r="H3405" i="25"/>
  <c r="H3426" i="25"/>
  <c r="H3422" i="25"/>
  <c r="H3418" i="25"/>
  <c r="H3414" i="25"/>
  <c r="H3410" i="25"/>
  <c r="H3427" i="25"/>
  <c r="H3423" i="25"/>
  <c r="H3419" i="25"/>
  <c r="H3415" i="25"/>
  <c r="H3411" i="25"/>
  <c r="H3407" i="25"/>
  <c r="H3424" i="25"/>
  <c r="H3408" i="25"/>
  <c r="H3428" i="25"/>
  <c r="H3416" i="25"/>
  <c r="H3404" i="25"/>
  <c r="H3364" i="25"/>
  <c r="H3363" i="25"/>
  <c r="H3362" i="25"/>
  <c r="H3361" i="25"/>
  <c r="H3360" i="25"/>
  <c r="H3359" i="25"/>
  <c r="H3358" i="25"/>
  <c r="H3357" i="25"/>
  <c r="H3356" i="25"/>
  <c r="H3355" i="25"/>
  <c r="H3354" i="25"/>
  <c r="H3353" i="25"/>
  <c r="H3352" i="25"/>
  <c r="H3351" i="25"/>
  <c r="H3350" i="25"/>
  <c r="H3349" i="25"/>
  <c r="H3348" i="25"/>
  <c r="H3347" i="25"/>
  <c r="H3346" i="25"/>
  <c r="H3345" i="25"/>
  <c r="H3344" i="25"/>
  <c r="H3343" i="25"/>
  <c r="H3402" i="25"/>
  <c r="H3401" i="25"/>
  <c r="H3399" i="25"/>
  <c r="H3398" i="25"/>
  <c r="H3397" i="25"/>
  <c r="H3396" i="25"/>
  <c r="H3395" i="25"/>
  <c r="H3394" i="25"/>
  <c r="H3393" i="25"/>
  <c r="H3392" i="25"/>
  <c r="H3391" i="25"/>
  <c r="H3390" i="25"/>
  <c r="H3389" i="25"/>
  <c r="H3388" i="25"/>
  <c r="H3387" i="25"/>
  <c r="H3386" i="25"/>
  <c r="H3385" i="25"/>
  <c r="H3384" i="25"/>
  <c r="H3383" i="25"/>
  <c r="H3381" i="25"/>
  <c r="H3379" i="25"/>
  <c r="H3377" i="25"/>
  <c r="H3375" i="25"/>
  <c r="H3373" i="25"/>
  <c r="H3371" i="25"/>
  <c r="H3369" i="25"/>
  <c r="H3367" i="25"/>
  <c r="H3365" i="25"/>
  <c r="H3406" i="25"/>
  <c r="H3412" i="25"/>
  <c r="H3378" i="25"/>
  <c r="H3370" i="25"/>
  <c r="H3342" i="25"/>
  <c r="H3340" i="25"/>
  <c r="H3338" i="25"/>
  <c r="H3336" i="25"/>
  <c r="H3334" i="25"/>
  <c r="H3332" i="25"/>
  <c r="H3330" i="25"/>
  <c r="H3328" i="25"/>
  <c r="H3326" i="25"/>
  <c r="H3324" i="25"/>
  <c r="H3322" i="25"/>
  <c r="H3320" i="25"/>
  <c r="H3318" i="25"/>
  <c r="H3316" i="25"/>
  <c r="H3314" i="25"/>
  <c r="H3420" i="25"/>
  <c r="H3380" i="25"/>
  <c r="H3372" i="25"/>
  <c r="H3382" i="25"/>
  <c r="H3374" i="25"/>
  <c r="H3366" i="25"/>
  <c r="H3341" i="25"/>
  <c r="H3339" i="25"/>
  <c r="H3337" i="25"/>
  <c r="H3335" i="25"/>
  <c r="H3333" i="25"/>
  <c r="H3331" i="25"/>
  <c r="H3329" i="25"/>
  <c r="H3327" i="25"/>
  <c r="H3325" i="25"/>
  <c r="H3323" i="25"/>
  <c r="H3321" i="25"/>
  <c r="H3368" i="25"/>
  <c r="H3313" i="25"/>
  <c r="H3311" i="25"/>
  <c r="H3309" i="25"/>
  <c r="H3307" i="25"/>
  <c r="H3305" i="25"/>
  <c r="H3303" i="25"/>
  <c r="H3301" i="25"/>
  <c r="H3299" i="25"/>
  <c r="H3297" i="25"/>
  <c r="H3295" i="25"/>
  <c r="H3293" i="25"/>
  <c r="H3315" i="25"/>
  <c r="H3312" i="25"/>
  <c r="H3310" i="25"/>
  <c r="H3308" i="25"/>
  <c r="H3306" i="25"/>
  <c r="H3304" i="25"/>
  <c r="H3302" i="25"/>
  <c r="H3300" i="25"/>
  <c r="H3298" i="25"/>
  <c r="H3296" i="25"/>
  <c r="H3294" i="25"/>
  <c r="H3291" i="25"/>
  <c r="H3287" i="25"/>
  <c r="H3283" i="25"/>
  <c r="H3317" i="25"/>
  <c r="H3319" i="25"/>
  <c r="H3289" i="25"/>
  <c r="H3285" i="25"/>
  <c r="H3281" i="25"/>
  <c r="H3273" i="25"/>
  <c r="H3271" i="25"/>
  <c r="H3269" i="25"/>
  <c r="H3267" i="25"/>
  <c r="H3265" i="25"/>
  <c r="H3263" i="25"/>
  <c r="H3261" i="25"/>
  <c r="H3259" i="25"/>
  <c r="H3257" i="25"/>
  <c r="H3255" i="25"/>
  <c r="H3253" i="25"/>
  <c r="H3251" i="25"/>
  <c r="H3376" i="25"/>
  <c r="H3270" i="25"/>
  <c r="H3262" i="25"/>
  <c r="H3254" i="25"/>
  <c r="H3272" i="25"/>
  <c r="H3264" i="25"/>
  <c r="H3256" i="25"/>
  <c r="H3220" i="25"/>
  <c r="H3218" i="25"/>
  <c r="H3216" i="25"/>
  <c r="H3214" i="25"/>
  <c r="H3212" i="25"/>
  <c r="H3210" i="25"/>
  <c r="H3208" i="25"/>
  <c r="H3206" i="25"/>
  <c r="H3204" i="25"/>
  <c r="H3202" i="25"/>
  <c r="H3200" i="25"/>
  <c r="H3198" i="25"/>
  <c r="H3196" i="25"/>
  <c r="H3194" i="25"/>
  <c r="H3192" i="25"/>
  <c r="H3190" i="25"/>
  <c r="H3188" i="25"/>
  <c r="H3186" i="25"/>
  <c r="H3184" i="25"/>
  <c r="H3182" i="25"/>
  <c r="H3180" i="25"/>
  <c r="H3178" i="25"/>
  <c r="H3176" i="25"/>
  <c r="H3174" i="25"/>
  <c r="H3172" i="25"/>
  <c r="H3170" i="25"/>
  <c r="H3168" i="25"/>
  <c r="H3166" i="25"/>
  <c r="H3274" i="25"/>
  <c r="H3266" i="25"/>
  <c r="H3258" i="25"/>
  <c r="H3276" i="25"/>
  <c r="H3205" i="25"/>
  <c r="H3197" i="25"/>
  <c r="H3189" i="25"/>
  <c r="H3181" i="25"/>
  <c r="H3173" i="25"/>
  <c r="H3165" i="25"/>
  <c r="H3164" i="25"/>
  <c r="H3163" i="25"/>
  <c r="H3162" i="25"/>
  <c r="H3161" i="25"/>
  <c r="H3160" i="25"/>
  <c r="H3159" i="25"/>
  <c r="H3158" i="25"/>
  <c r="H3157" i="25"/>
  <c r="H3156" i="25"/>
  <c r="H3155" i="25"/>
  <c r="H3154" i="25"/>
  <c r="H3153" i="25"/>
  <c r="H3151" i="25"/>
  <c r="H3149" i="25"/>
  <c r="H3147" i="25"/>
  <c r="H3145" i="25"/>
  <c r="H3143" i="25"/>
  <c r="H3141" i="25"/>
  <c r="H3139" i="25"/>
  <c r="H3137" i="25"/>
  <c r="H3135" i="25"/>
  <c r="H3133" i="25"/>
  <c r="H3131" i="25"/>
  <c r="H3129" i="25"/>
  <c r="H3127" i="25"/>
  <c r="H3125" i="25"/>
  <c r="H3123" i="25"/>
  <c r="H3121" i="25"/>
  <c r="H3119" i="25"/>
  <c r="H3117" i="25"/>
  <c r="H3268" i="25"/>
  <c r="H3225" i="25"/>
  <c r="H3221" i="25"/>
  <c r="H3217" i="25"/>
  <c r="H3213" i="25"/>
  <c r="H3207" i="25"/>
  <c r="H3199" i="25"/>
  <c r="H3191" i="25"/>
  <c r="H3183" i="25"/>
  <c r="H3175" i="25"/>
  <c r="H3167" i="25"/>
  <c r="H3260" i="25"/>
  <c r="H3209" i="25"/>
  <c r="H3201" i="25"/>
  <c r="H3193" i="25"/>
  <c r="H3185" i="25"/>
  <c r="H3177" i="25"/>
  <c r="H3169" i="25"/>
  <c r="H3146" i="25"/>
  <c r="H3144" i="25"/>
  <c r="H3142" i="25"/>
  <c r="H3140" i="25"/>
  <c r="H3138" i="25"/>
  <c r="H3252" i="25"/>
  <c r="H3227" i="25"/>
  <c r="H3223" i="25"/>
  <c r="H3219" i="25"/>
  <c r="H3215" i="25"/>
  <c r="H3211" i="25"/>
  <c r="H3203" i="25"/>
  <c r="H3195" i="25"/>
  <c r="H3187" i="25"/>
  <c r="H3179" i="25"/>
  <c r="H3171" i="25"/>
  <c r="H3134" i="25"/>
  <c r="H3130" i="25"/>
  <c r="H3126" i="25"/>
  <c r="H3122" i="25"/>
  <c r="H3097" i="25"/>
  <c r="H3093" i="25"/>
  <c r="H3089" i="25"/>
  <c r="H3085" i="25"/>
  <c r="H3081" i="25"/>
  <c r="H3077" i="25"/>
  <c r="H3116" i="25"/>
  <c r="H3115" i="25"/>
  <c r="H3114" i="25"/>
  <c r="H3113" i="25"/>
  <c r="H3112" i="25"/>
  <c r="H3111" i="25"/>
  <c r="H3110" i="25"/>
  <c r="H3109" i="25"/>
  <c r="H3108" i="25"/>
  <c r="H3107" i="25"/>
  <c r="H3106" i="25"/>
  <c r="H3105" i="25"/>
  <c r="H3104" i="25"/>
  <c r="H3103" i="25"/>
  <c r="H3102" i="25"/>
  <c r="H3101" i="25"/>
  <c r="H3100" i="25"/>
  <c r="H3096" i="25"/>
  <c r="H3092" i="25"/>
  <c r="H3088" i="25"/>
  <c r="H3084" i="25"/>
  <c r="H3080" i="25"/>
  <c r="H3076" i="25"/>
  <c r="H3136" i="25"/>
  <c r="H3132" i="25"/>
  <c r="H3128" i="25"/>
  <c r="H3124" i="25"/>
  <c r="H3118" i="25"/>
  <c r="H3099" i="25"/>
  <c r="H3095" i="25"/>
  <c r="H3091" i="25"/>
  <c r="H3087" i="25"/>
  <c r="H3083" i="25"/>
  <c r="H3079" i="25"/>
  <c r="H3075" i="25"/>
  <c r="H3038" i="25"/>
  <c r="H3037" i="25"/>
  <c r="H3036" i="25"/>
  <c r="H3035" i="25"/>
  <c r="H3034" i="25"/>
  <c r="H3033" i="25"/>
  <c r="H3032" i="25"/>
  <c r="H3031" i="25"/>
  <c r="H3030" i="25"/>
  <c r="H3029" i="25"/>
  <c r="H3028" i="25"/>
  <c r="H3027" i="25"/>
  <c r="H3026" i="25"/>
  <c r="H3025" i="25"/>
  <c r="H3024" i="25"/>
  <c r="H3023" i="25"/>
  <c r="H3022" i="25"/>
  <c r="H3021" i="25"/>
  <c r="H3020" i="25"/>
  <c r="H3019" i="25"/>
  <c r="H3018" i="25"/>
  <c r="H3017" i="25"/>
  <c r="H3016" i="25"/>
  <c r="H3015" i="25"/>
  <c r="H3014" i="25"/>
  <c r="H3013" i="25"/>
  <c r="H3012" i="25"/>
  <c r="H3011" i="25"/>
  <c r="H3010" i="25"/>
  <c r="H3009" i="25"/>
  <c r="H3008" i="25"/>
  <c r="H3007" i="25"/>
  <c r="H3006" i="25"/>
  <c r="H3005" i="25"/>
  <c r="H3004" i="25"/>
  <c r="H3003" i="25"/>
  <c r="H3002" i="25"/>
  <c r="H3001" i="25"/>
  <c r="H3000" i="25"/>
  <c r="H2999" i="25"/>
  <c r="H2998" i="25"/>
  <c r="H2997" i="25"/>
  <c r="H2996" i="25"/>
  <c r="H2995" i="25"/>
  <c r="H2994" i="25"/>
  <c r="H2993" i="25"/>
  <c r="H2992" i="25"/>
  <c r="H2991" i="25"/>
  <c r="H2990" i="25"/>
  <c r="H2989" i="25"/>
  <c r="H2988" i="25"/>
  <c r="H2987" i="25"/>
  <c r="H2986" i="25"/>
  <c r="H2985" i="25"/>
  <c r="H2984" i="25"/>
  <c r="H2983" i="25"/>
  <c r="H2982" i="25"/>
  <c r="H2981" i="25"/>
  <c r="H2980" i="25"/>
  <c r="H2979" i="25"/>
  <c r="H2978" i="25"/>
  <c r="H2977" i="25"/>
  <c r="H2976" i="25"/>
  <c r="H2975" i="25"/>
  <c r="H2974" i="25"/>
  <c r="H2973" i="25"/>
  <c r="H2972" i="25"/>
  <c r="H2971" i="25"/>
  <c r="H2970" i="25"/>
  <c r="H2969" i="25"/>
  <c r="H2968" i="25"/>
  <c r="H2967" i="25"/>
  <c r="H2966" i="25"/>
  <c r="H2965" i="25"/>
  <c r="H3120" i="25"/>
  <c r="H3098" i="25"/>
  <c r="H3094" i="25"/>
  <c r="H3090" i="25"/>
  <c r="H3086" i="25"/>
  <c r="H3082" i="25"/>
  <c r="H3078" i="25"/>
  <c r="H3074" i="25"/>
  <c r="H2940" i="25"/>
  <c r="H2938" i="25"/>
  <c r="H2936" i="25"/>
  <c r="H2934" i="25"/>
  <c r="H2932" i="25"/>
  <c r="H2930" i="25"/>
  <c r="H2928" i="25"/>
  <c r="H2926" i="25"/>
  <c r="H2924" i="25"/>
  <c r="H2922" i="25"/>
  <c r="H2920" i="25"/>
  <c r="H2918" i="25"/>
  <c r="H2916" i="25"/>
  <c r="H2914" i="25"/>
  <c r="H2912" i="25"/>
  <c r="H2910" i="25"/>
  <c r="H2908" i="25"/>
  <c r="H2906" i="25"/>
  <c r="H2904" i="25"/>
  <c r="H2902" i="25"/>
  <c r="H2900" i="25"/>
  <c r="H2898" i="25"/>
  <c r="H2896" i="25"/>
  <c r="H2894" i="25"/>
  <c r="H2892" i="25"/>
  <c r="H2890" i="25"/>
  <c r="H2888" i="25"/>
  <c r="H2886" i="25"/>
  <c r="H2884" i="25"/>
  <c r="H2882" i="25"/>
  <c r="H2880" i="25"/>
  <c r="H2878" i="25"/>
  <c r="H2876" i="25"/>
  <c r="H2874" i="25"/>
  <c r="H2872" i="25"/>
  <c r="H2870" i="25"/>
  <c r="H2868" i="25"/>
  <c r="H2866" i="25"/>
  <c r="H2939" i="25"/>
  <c r="H2937" i="25"/>
  <c r="H2935" i="25"/>
  <c r="H2933" i="25"/>
  <c r="H2931" i="25"/>
  <c r="H2929" i="25"/>
  <c r="H2927" i="25"/>
  <c r="H2925" i="25"/>
  <c r="H2964" i="25"/>
  <c r="H2963" i="25"/>
  <c r="H2962" i="25"/>
  <c r="H2961" i="25"/>
  <c r="H2960" i="25"/>
  <c r="H2959" i="25"/>
  <c r="H2958" i="25"/>
  <c r="H2957" i="25"/>
  <c r="H2956" i="25"/>
  <c r="H2955" i="25"/>
  <c r="H2954" i="25"/>
  <c r="H2953" i="25"/>
  <c r="H2952" i="25"/>
  <c r="H2951" i="25"/>
  <c r="H2950" i="25"/>
  <c r="H2949" i="25"/>
  <c r="H2948" i="25"/>
  <c r="H2947" i="25"/>
  <c r="H2946" i="25"/>
  <c r="H2945" i="25"/>
  <c r="H2944" i="25"/>
  <c r="H2943" i="25"/>
  <c r="H2942" i="25"/>
  <c r="H2941" i="25"/>
  <c r="H2919" i="25"/>
  <c r="H2911" i="25"/>
  <c r="H2903" i="25"/>
  <c r="H2895" i="25"/>
  <c r="H2887" i="25"/>
  <c r="H2879" i="25"/>
  <c r="H2871" i="25"/>
  <c r="H2921" i="25"/>
  <c r="H2913" i="25"/>
  <c r="H2905" i="25"/>
  <c r="H2897" i="25"/>
  <c r="H2889" i="25"/>
  <c r="H2881" i="25"/>
  <c r="H2873" i="25"/>
  <c r="H2865" i="25"/>
  <c r="H2863" i="25"/>
  <c r="H2861" i="25"/>
  <c r="H2859" i="25"/>
  <c r="H2857" i="25"/>
  <c r="H2855" i="25"/>
  <c r="H2853" i="25"/>
  <c r="H2851" i="25"/>
  <c r="H2849" i="25"/>
  <c r="H2847" i="25"/>
  <c r="H2845" i="25"/>
  <c r="H2843" i="25"/>
  <c r="H2841" i="25"/>
  <c r="H2839" i="25"/>
  <c r="H2837" i="25"/>
  <c r="H2835" i="25"/>
  <c r="H2833" i="25"/>
  <c r="H2831" i="25"/>
  <c r="H2829" i="25"/>
  <c r="H2827" i="25"/>
  <c r="H2824" i="25"/>
  <c r="H2822" i="25"/>
  <c r="H2820" i="25"/>
  <c r="H2818" i="25"/>
  <c r="H2816" i="25"/>
  <c r="H2814" i="25"/>
  <c r="H2812" i="25"/>
  <c r="H2923" i="25"/>
  <c r="H2915" i="25"/>
  <c r="H2907" i="25"/>
  <c r="H2899" i="25"/>
  <c r="H2891" i="25"/>
  <c r="H2883" i="25"/>
  <c r="H2875" i="25"/>
  <c r="H2867" i="25"/>
  <c r="H2825" i="25"/>
  <c r="H2823" i="25"/>
  <c r="H2821" i="25"/>
  <c r="H2819" i="25"/>
  <c r="H2817" i="25"/>
  <c r="H2815" i="25"/>
  <c r="H2813" i="25"/>
  <c r="H2811" i="25"/>
  <c r="H2810" i="25"/>
  <c r="H2809" i="25"/>
  <c r="H2808" i="25"/>
  <c r="H2807" i="25"/>
  <c r="H2806" i="25"/>
  <c r="H2805" i="25"/>
  <c r="H2804" i="25"/>
  <c r="H2803" i="25"/>
  <c r="H2802" i="25"/>
  <c r="H2801" i="25"/>
  <c r="H2800" i="25"/>
  <c r="H2799" i="25"/>
  <c r="H2798" i="25"/>
  <c r="H2797" i="25"/>
  <c r="H2796" i="25"/>
  <c r="H2795" i="25"/>
  <c r="H2794" i="25"/>
  <c r="H2793" i="25"/>
  <c r="H2792" i="25"/>
  <c r="H2791" i="25"/>
  <c r="H2790" i="25"/>
  <c r="H2789" i="25"/>
  <c r="H2788" i="25"/>
  <c r="H2787" i="25"/>
  <c r="H2786" i="25"/>
  <c r="H2785" i="25"/>
  <c r="H2917" i="25"/>
  <c r="H2909" i="25"/>
  <c r="H2901" i="25"/>
  <c r="H2893" i="25"/>
  <c r="H2885" i="25"/>
  <c r="H2877" i="25"/>
  <c r="H2869" i="25"/>
  <c r="H2864" i="25"/>
  <c r="H2862" i="25"/>
  <c r="H2860" i="25"/>
  <c r="H2858" i="25"/>
  <c r="H2856" i="25"/>
  <c r="H2854" i="25"/>
  <c r="H2852" i="25"/>
  <c r="H2850" i="25"/>
  <c r="H2848" i="25"/>
  <c r="H2846" i="25"/>
  <c r="H2844" i="25"/>
  <c r="H2842" i="25"/>
  <c r="H2840" i="25"/>
  <c r="H2838" i="25"/>
  <c r="H2836" i="25"/>
  <c r="H2834" i="25"/>
  <c r="H2832" i="25"/>
  <c r="H2830" i="25"/>
  <c r="H2828" i="25"/>
  <c r="H2826" i="25"/>
  <c r="H2782" i="25"/>
  <c r="H2778" i="25"/>
  <c r="H2774" i="25"/>
  <c r="H2770" i="25"/>
  <c r="H2766" i="25"/>
  <c r="H2762" i="25"/>
  <c r="H2758" i="25"/>
  <c r="H2754" i="25"/>
  <c r="H2750" i="25"/>
  <c r="H2746" i="25"/>
  <c r="H2742" i="25"/>
  <c r="H2738" i="25"/>
  <c r="H2734" i="25"/>
  <c r="H2730" i="25"/>
  <c r="H2726" i="25"/>
  <c r="H2722" i="25"/>
  <c r="H2718" i="25"/>
  <c r="H2714" i="25"/>
  <c r="H2710" i="25"/>
  <c r="H2706" i="25"/>
  <c r="H2702" i="25"/>
  <c r="H2698" i="25"/>
  <c r="H2472" i="25"/>
  <c r="H2471" i="25"/>
  <c r="H2470" i="25"/>
  <c r="H2469" i="25"/>
  <c r="H2468" i="25"/>
  <c r="H2467" i="25"/>
  <c r="H2466" i="25"/>
  <c r="H2465" i="25"/>
  <c r="H2464" i="25"/>
  <c r="H2463" i="25"/>
  <c r="H2462" i="25"/>
  <c r="H2461" i="25"/>
  <c r="H2460" i="25"/>
  <c r="H2459" i="25"/>
  <c r="H2458" i="25"/>
  <c r="H2457" i="25"/>
  <c r="H2456" i="25"/>
  <c r="H2455" i="25"/>
  <c r="H2454" i="25"/>
  <c r="H2453" i="25"/>
  <c r="H2452" i="25"/>
  <c r="H2451" i="25"/>
  <c r="H2450" i="25"/>
  <c r="H2449" i="25"/>
  <c r="H2448" i="25"/>
  <c r="H2447" i="25"/>
  <c r="H2446" i="25"/>
  <c r="H2445" i="25"/>
  <c r="H2444" i="25"/>
  <c r="H2443" i="25"/>
  <c r="H2442" i="25"/>
  <c r="H2441" i="25"/>
  <c r="H2440" i="25"/>
  <c r="H2439" i="25"/>
  <c r="H2438" i="25"/>
  <c r="H2437" i="25"/>
  <c r="H2436" i="25"/>
  <c r="H2435" i="25"/>
  <c r="H2434" i="25"/>
  <c r="H2433" i="25"/>
  <c r="H2432" i="25"/>
  <c r="H2431" i="25"/>
  <c r="H2430" i="25"/>
  <c r="H2429" i="25"/>
  <c r="H2781" i="25"/>
  <c r="H2777" i="25"/>
  <c r="H2773" i="25"/>
  <c r="H2769" i="25"/>
  <c r="H2765" i="25"/>
  <c r="H2761" i="25"/>
  <c r="H2757" i="25"/>
  <c r="H2753" i="25"/>
  <c r="H2749" i="25"/>
  <c r="H2745" i="25"/>
  <c r="H2741" i="25"/>
  <c r="H2737" i="25"/>
  <c r="H2733" i="25"/>
  <c r="H2729" i="25"/>
  <c r="H2725" i="25"/>
  <c r="H2721" i="25"/>
  <c r="H2717" i="25"/>
  <c r="H2713" i="25"/>
  <c r="H2709" i="25"/>
  <c r="H2705" i="25"/>
  <c r="H2701" i="25"/>
  <c r="H2697" i="25"/>
  <c r="H2694" i="25"/>
  <c r="H2692" i="25"/>
  <c r="H2690" i="25"/>
  <c r="H2688" i="25"/>
  <c r="H2686" i="25"/>
  <c r="H2684" i="25"/>
  <c r="H2611" i="25"/>
  <c r="H2609" i="25"/>
  <c r="H2607" i="25"/>
  <c r="H2605" i="25"/>
  <c r="H2603" i="25"/>
  <c r="H2601" i="25"/>
  <c r="H2599" i="25"/>
  <c r="H2597" i="25"/>
  <c r="H2595" i="25"/>
  <c r="H2593" i="25"/>
  <c r="H2591" i="25"/>
  <c r="H2589" i="25"/>
  <c r="H2587" i="25"/>
  <c r="H2585" i="25"/>
  <c r="H2583" i="25"/>
  <c r="H2581" i="25"/>
  <c r="H2579" i="25"/>
  <c r="H2577" i="25"/>
  <c r="H2575" i="25"/>
  <c r="H2573" i="25"/>
  <c r="H2571" i="25"/>
  <c r="H2569" i="25"/>
  <c r="H2567" i="25"/>
  <c r="H2565" i="25"/>
  <c r="H2563" i="25"/>
  <c r="H2561" i="25"/>
  <c r="H2559" i="25"/>
  <c r="H2557" i="25"/>
  <c r="H2555" i="25"/>
  <c r="H2553" i="25"/>
  <c r="H2551" i="25"/>
  <c r="H2549" i="25"/>
  <c r="H2547" i="25"/>
  <c r="H2545" i="25"/>
  <c r="H2543" i="25"/>
  <c r="H2541" i="25"/>
  <c r="H2539" i="25"/>
  <c r="H2537" i="25"/>
  <c r="H2535" i="25"/>
  <c r="H2533" i="25"/>
  <c r="H2531" i="25"/>
  <c r="H2784" i="25"/>
  <c r="H2780" i="25"/>
  <c r="H2776" i="25"/>
  <c r="H2772" i="25"/>
  <c r="H2768" i="25"/>
  <c r="H2764" i="25"/>
  <c r="H2760" i="25"/>
  <c r="H2756" i="25"/>
  <c r="H2752" i="25"/>
  <c r="H2748" i="25"/>
  <c r="H2744" i="25"/>
  <c r="H2740" i="25"/>
  <c r="H2736" i="25"/>
  <c r="H2732" i="25"/>
  <c r="H2728" i="25"/>
  <c r="H2724" i="25"/>
  <c r="H2720" i="25"/>
  <c r="H2716" i="25"/>
  <c r="H2712" i="25"/>
  <c r="H2708" i="25"/>
  <c r="H2704" i="25"/>
  <c r="H2700" i="25"/>
  <c r="H2696" i="25"/>
  <c r="H2783" i="25"/>
  <c r="H2779" i="25"/>
  <c r="H2767" i="25"/>
  <c r="H2751" i="25"/>
  <c r="H2735" i="25"/>
  <c r="H2719" i="25"/>
  <c r="H2703" i="25"/>
  <c r="H2691" i="25"/>
  <c r="H2683" i="25"/>
  <c r="H2681" i="25"/>
  <c r="H2679" i="25"/>
  <c r="H2677" i="25"/>
  <c r="H2675" i="25"/>
  <c r="H2673" i="25"/>
  <c r="H2671" i="25"/>
  <c r="H2669" i="25"/>
  <c r="H2667" i="25"/>
  <c r="H2665" i="25"/>
  <c r="H2663" i="25"/>
  <c r="H2661" i="25"/>
  <c r="H2659" i="25"/>
  <c r="H2657" i="25"/>
  <c r="H2655" i="25"/>
  <c r="H2653" i="25"/>
  <c r="H2651" i="25"/>
  <c r="H2649" i="25"/>
  <c r="H2647" i="25"/>
  <c r="H2645" i="25"/>
  <c r="H2643" i="25"/>
  <c r="H2641" i="25"/>
  <c r="H2639" i="25"/>
  <c r="H2637" i="25"/>
  <c r="H2635" i="25"/>
  <c r="H2633" i="25"/>
  <c r="H2631" i="25"/>
  <c r="H2629" i="25"/>
  <c r="H2627" i="25"/>
  <c r="H2625" i="25"/>
  <c r="H2623" i="25"/>
  <c r="H2621" i="25"/>
  <c r="H2619" i="25"/>
  <c r="H2617" i="25"/>
  <c r="H2615" i="25"/>
  <c r="H2613" i="25"/>
  <c r="H2608" i="25"/>
  <c r="H2600" i="25"/>
  <c r="H2592" i="25"/>
  <c r="H2584" i="25"/>
  <c r="H2576" i="25"/>
  <c r="H2568" i="25"/>
  <c r="H2560" i="25"/>
  <c r="H2552" i="25"/>
  <c r="H2544" i="25"/>
  <c r="H2536" i="25"/>
  <c r="H2425" i="25"/>
  <c r="H2421" i="25"/>
  <c r="H2417" i="25"/>
  <c r="H2413" i="25"/>
  <c r="H2409" i="25"/>
  <c r="H2405" i="25"/>
  <c r="H2401" i="25"/>
  <c r="H2397" i="25"/>
  <c r="H2393" i="25"/>
  <c r="H2389" i="25"/>
  <c r="H2385" i="25"/>
  <c r="H2381" i="25"/>
  <c r="H2377" i="25"/>
  <c r="H2373" i="25"/>
  <c r="H2369" i="25"/>
  <c r="H2365" i="25"/>
  <c r="H2332" i="25"/>
  <c r="H2331" i="25"/>
  <c r="H2330" i="25"/>
  <c r="H2329" i="25"/>
  <c r="H2328" i="25"/>
  <c r="H2327" i="25"/>
  <c r="H2326" i="25"/>
  <c r="H2325" i="25"/>
  <c r="H2324" i="25"/>
  <c r="H2323" i="25"/>
  <c r="H2322" i="25"/>
  <c r="H2321" i="25"/>
  <c r="H2320" i="25"/>
  <c r="H2319" i="25"/>
  <c r="H2318" i="25"/>
  <c r="H2317" i="25"/>
  <c r="H2316" i="25"/>
  <c r="H2315" i="25"/>
  <c r="H2314" i="25"/>
  <c r="H2313" i="25"/>
  <c r="H2312" i="25"/>
  <c r="H2311" i="25"/>
  <c r="H2310" i="25"/>
  <c r="H2309" i="25"/>
  <c r="H2308" i="25"/>
  <c r="H2307" i="25"/>
  <c r="H2306" i="25"/>
  <c r="H2305" i="25"/>
  <c r="H2304" i="25"/>
  <c r="H2303" i="25"/>
  <c r="H2302" i="25"/>
  <c r="H2301" i="25"/>
  <c r="H2300" i="25"/>
  <c r="H2299" i="25"/>
  <c r="H2298" i="25"/>
  <c r="H2297" i="25"/>
  <c r="H2296" i="25"/>
  <c r="H2295" i="25"/>
  <c r="H2294" i="25"/>
  <c r="H2293" i="25"/>
  <c r="H2292" i="25"/>
  <c r="H2291" i="25"/>
  <c r="H2290" i="25"/>
  <c r="H2289" i="25"/>
  <c r="H2288" i="25"/>
  <c r="H2287" i="25"/>
  <c r="H2286" i="25"/>
  <c r="H2285" i="25"/>
  <c r="H2284" i="25"/>
  <c r="H2283" i="25"/>
  <c r="H2282" i="25"/>
  <c r="H2281" i="25"/>
  <c r="H2280" i="25"/>
  <c r="H2279" i="25"/>
  <c r="H2278" i="25"/>
  <c r="H2277" i="25"/>
  <c r="H2276" i="25"/>
  <c r="H2275" i="25"/>
  <c r="H2274" i="25"/>
  <c r="H2273" i="25"/>
  <c r="H2272" i="25"/>
  <c r="H2271" i="25"/>
  <c r="H2270" i="25"/>
  <c r="H2269" i="25"/>
  <c r="H2268" i="25"/>
  <c r="H2267" i="25"/>
  <c r="H2266" i="25"/>
  <c r="H2265" i="25"/>
  <c r="H2264" i="25"/>
  <c r="H2263" i="25"/>
  <c r="H2262" i="25"/>
  <c r="H2261" i="25"/>
  <c r="H2260" i="25"/>
  <c r="H2259" i="25"/>
  <c r="H2258" i="25"/>
  <c r="H2257" i="25"/>
  <c r="H2256" i="25"/>
  <c r="H2255" i="25"/>
  <c r="H2254" i="25"/>
  <c r="H2253" i="25"/>
  <c r="H2252" i="25"/>
  <c r="H2763" i="25"/>
  <c r="H2747" i="25"/>
  <c r="H2731" i="25"/>
  <c r="H2715" i="25"/>
  <c r="H2699" i="25"/>
  <c r="H2693" i="25"/>
  <c r="H2685" i="25"/>
  <c r="H2610" i="25"/>
  <c r="H2602" i="25"/>
  <c r="H2594" i="25"/>
  <c r="H2586" i="25"/>
  <c r="H2578" i="25"/>
  <c r="H2570" i="25"/>
  <c r="H2562" i="25"/>
  <c r="H2554" i="25"/>
  <c r="H2546" i="25"/>
  <c r="H2538" i="25"/>
  <c r="H2426" i="25"/>
  <c r="H2422" i="25"/>
  <c r="H2418" i="25"/>
  <c r="H2414" i="25"/>
  <c r="H2410" i="25"/>
  <c r="H2406" i="25"/>
  <c r="H2402" i="25"/>
  <c r="H2398" i="25"/>
  <c r="H2394" i="25"/>
  <c r="H2390" i="25"/>
  <c r="H2386" i="25"/>
  <c r="H2382" i="25"/>
  <c r="H2378" i="25"/>
  <c r="H2374" i="25"/>
  <c r="H2370" i="25"/>
  <c r="H2366" i="25"/>
  <c r="H2362" i="25"/>
  <c r="H2775" i="25"/>
  <c r="H2759" i="25"/>
  <c r="H2743" i="25"/>
  <c r="H2727" i="25"/>
  <c r="H2711" i="25"/>
  <c r="H2695" i="25"/>
  <c r="H2687" i="25"/>
  <c r="H2682" i="25"/>
  <c r="H2680" i="25"/>
  <c r="H2678" i="25"/>
  <c r="H2676" i="25"/>
  <c r="H2674" i="25"/>
  <c r="H2672" i="25"/>
  <c r="H2670" i="25"/>
  <c r="H2668" i="25"/>
  <c r="H2666" i="25"/>
  <c r="H2664" i="25"/>
  <c r="H2662" i="25"/>
  <c r="H2660" i="25"/>
  <c r="H2658" i="25"/>
  <c r="H2656" i="25"/>
  <c r="H2654" i="25"/>
  <c r="H2652" i="25"/>
  <c r="H2650" i="25"/>
  <c r="H2648" i="25"/>
  <c r="H2646" i="25"/>
  <c r="H2644" i="25"/>
  <c r="H2642" i="25"/>
  <c r="H2640" i="25"/>
  <c r="H2638" i="25"/>
  <c r="H2636" i="25"/>
  <c r="H2634" i="25"/>
  <c r="H2632" i="25"/>
  <c r="H2630" i="25"/>
  <c r="H2628" i="25"/>
  <c r="H2626" i="25"/>
  <c r="H2624" i="25"/>
  <c r="H2622" i="25"/>
  <c r="H2620" i="25"/>
  <c r="H2618" i="25"/>
  <c r="H2616" i="25"/>
  <c r="H2614" i="25"/>
  <c r="H2612" i="25"/>
  <c r="H2604" i="25"/>
  <c r="H2596" i="25"/>
  <c r="H2588" i="25"/>
  <c r="H2580" i="25"/>
  <c r="H2572" i="25"/>
  <c r="H2564" i="25"/>
  <c r="H2556" i="25"/>
  <c r="H2548" i="25"/>
  <c r="H2540" i="25"/>
  <c r="H2532" i="25"/>
  <c r="H2427" i="25"/>
  <c r="H2423" i="25"/>
  <c r="H2419" i="25"/>
  <c r="H2415" i="25"/>
  <c r="H2411" i="25"/>
  <c r="H2407" i="25"/>
  <c r="H2403" i="25"/>
  <c r="H2399" i="25"/>
  <c r="H2395" i="25"/>
  <c r="H2391" i="25"/>
  <c r="H2387" i="25"/>
  <c r="H2383" i="25"/>
  <c r="H2379" i="25"/>
  <c r="H2375" i="25"/>
  <c r="H2371" i="25"/>
  <c r="H2367" i="25"/>
  <c r="H2363" i="25"/>
  <c r="H2771" i="25"/>
  <c r="H2755" i="25"/>
  <c r="H2739" i="25"/>
  <c r="H2723" i="25"/>
  <c r="H2707" i="25"/>
  <c r="H2689" i="25"/>
  <c r="H2606" i="25"/>
  <c r="H2598" i="25"/>
  <c r="H2590" i="25"/>
  <c r="H2582" i="25"/>
  <c r="H2574" i="25"/>
  <c r="H2566" i="25"/>
  <c r="H2558" i="25"/>
  <c r="H2550" i="25"/>
  <c r="H2542" i="25"/>
  <c r="H2534" i="25"/>
  <c r="H2428" i="25"/>
  <c r="H2424" i="25"/>
  <c r="H2420" i="25"/>
  <c r="H2416" i="25"/>
  <c r="H2412" i="25"/>
  <c r="H2408" i="25"/>
  <c r="H2404" i="25"/>
  <c r="H2400" i="25"/>
  <c r="H2396" i="25"/>
  <c r="H2392" i="25"/>
  <c r="H2388" i="25"/>
  <c r="H2384" i="25"/>
  <c r="H2380" i="25"/>
  <c r="H2376" i="25"/>
  <c r="H2372" i="25"/>
  <c r="H2368" i="25"/>
  <c r="H2364" i="25"/>
  <c r="H2248" i="25"/>
  <c r="H2244" i="25"/>
  <c r="H2240" i="25"/>
  <c r="H2236" i="25"/>
  <c r="H2232" i="25"/>
  <c r="H2228" i="25"/>
  <c r="H2224" i="25"/>
  <c r="H2220" i="25"/>
  <c r="H2216" i="25"/>
  <c r="H2212" i="25"/>
  <c r="H2208" i="25"/>
  <c r="H2204" i="25"/>
  <c r="H2200" i="25"/>
  <c r="H2196" i="25"/>
  <c r="H2192" i="25"/>
  <c r="H2188" i="25"/>
  <c r="H2184" i="25"/>
  <c r="H2180" i="25"/>
  <c r="H2176" i="25"/>
  <c r="H2172" i="25"/>
  <c r="H2168" i="25"/>
  <c r="H2164" i="25"/>
  <c r="H2160" i="25"/>
  <c r="H2156" i="25"/>
  <c r="H2152" i="25"/>
  <c r="H2148" i="25"/>
  <c r="H2144" i="25"/>
  <c r="H2140" i="25"/>
  <c r="H2125" i="25"/>
  <c r="H2121" i="25"/>
  <c r="H2249" i="25"/>
  <c r="H2245" i="25"/>
  <c r="H2241" i="25"/>
  <c r="H2237" i="25"/>
  <c r="H2233" i="25"/>
  <c r="H2229" i="25"/>
  <c r="H2225" i="25"/>
  <c r="H2221" i="25"/>
  <c r="H2217" i="25"/>
  <c r="H2213" i="25"/>
  <c r="H2209" i="25"/>
  <c r="H2205" i="25"/>
  <c r="H2201" i="25"/>
  <c r="H2197" i="25"/>
  <c r="H2193" i="25"/>
  <c r="H2189" i="25"/>
  <c r="H2185" i="25"/>
  <c r="H2181" i="25"/>
  <c r="H2177" i="25"/>
  <c r="H2173" i="25"/>
  <c r="H2169" i="25"/>
  <c r="H2165" i="25"/>
  <c r="H2161" i="25"/>
  <c r="H2157" i="25"/>
  <c r="H2153" i="25"/>
  <c r="H2149" i="25"/>
  <c r="H2145" i="25"/>
  <c r="H2141" i="25"/>
  <c r="H2117" i="25"/>
  <c r="H2116" i="25"/>
  <c r="H2115" i="25"/>
  <c r="H2114" i="25"/>
  <c r="H2113" i="25"/>
  <c r="H2112" i="25"/>
  <c r="H2111" i="25"/>
  <c r="H2110" i="25"/>
  <c r="H2109" i="25"/>
  <c r="H2108" i="25"/>
  <c r="H2107" i="25"/>
  <c r="H2106" i="25"/>
  <c r="H2105" i="25"/>
  <c r="H2104" i="25"/>
  <c r="H2103" i="25"/>
  <c r="H2102" i="25"/>
  <c r="H2101" i="25"/>
  <c r="H2100" i="25"/>
  <c r="H2099" i="25"/>
  <c r="H2098" i="25"/>
  <c r="H2097" i="25"/>
  <c r="H2096" i="25"/>
  <c r="H2095" i="25"/>
  <c r="H2094" i="25"/>
  <c r="H2093" i="25"/>
  <c r="H2092" i="25"/>
  <c r="H2091" i="25"/>
  <c r="H2090" i="25"/>
  <c r="H2089" i="25"/>
  <c r="H2088" i="25"/>
  <c r="H2087" i="25"/>
  <c r="H2086" i="25"/>
  <c r="H2085" i="25"/>
  <c r="H2084" i="25"/>
  <c r="H2083" i="25"/>
  <c r="H2082" i="25"/>
  <c r="H2081" i="25"/>
  <c r="H2080" i="25"/>
  <c r="H2079" i="25"/>
  <c r="H2078" i="25"/>
  <c r="H2077" i="25"/>
  <c r="H2076" i="25"/>
  <c r="H2075" i="25"/>
  <c r="H2074" i="25"/>
  <c r="H2073" i="25"/>
  <c r="H2072" i="25"/>
  <c r="H2071" i="25"/>
  <c r="H2070" i="25"/>
  <c r="H2069" i="25"/>
  <c r="H2068" i="25"/>
  <c r="H2067" i="25"/>
  <c r="H2066" i="25"/>
  <c r="H2065" i="25"/>
  <c r="H2064" i="25"/>
  <c r="H2063" i="25"/>
  <c r="H2062" i="25"/>
  <c r="H2061" i="25"/>
  <c r="H2060" i="25"/>
  <c r="H2059" i="25"/>
  <c r="H2058" i="25"/>
  <c r="H2057" i="25"/>
  <c r="H2056" i="25"/>
  <c r="H2055" i="25"/>
  <c r="H2054" i="25"/>
  <c r="H2053" i="25"/>
  <c r="H2052" i="25"/>
  <c r="H2051" i="25"/>
  <c r="H2050" i="25"/>
  <c r="H2049" i="25"/>
  <c r="H2048" i="25"/>
  <c r="H2047" i="25"/>
  <c r="H2046" i="25"/>
  <c r="H2045" i="25"/>
  <c r="H2044" i="25"/>
  <c r="H2043" i="25"/>
  <c r="H2042" i="25"/>
  <c r="H2041" i="25"/>
  <c r="H2040" i="25"/>
  <c r="H2039" i="25"/>
  <c r="H2038" i="25"/>
  <c r="H2037" i="25"/>
  <c r="H2036" i="25"/>
  <c r="H2035" i="25"/>
  <c r="H2034" i="25"/>
  <c r="H2033" i="25"/>
  <c r="H2032" i="25"/>
  <c r="H2031" i="25"/>
  <c r="H2030" i="25"/>
  <c r="H2029" i="25"/>
  <c r="H2028" i="25"/>
  <c r="H2027" i="25"/>
  <c r="H2026" i="25"/>
  <c r="H2025" i="25"/>
  <c r="H2024" i="25"/>
  <c r="H2023" i="25"/>
  <c r="H2022" i="25"/>
  <c r="H2021" i="25"/>
  <c r="H2020" i="25"/>
  <c r="H2019" i="25"/>
  <c r="H2251" i="25"/>
  <c r="H2247" i="25"/>
  <c r="H2243" i="25"/>
  <c r="H2239" i="25"/>
  <c r="H2235" i="25"/>
  <c r="H2231" i="25"/>
  <c r="H2227" i="25"/>
  <c r="H2223" i="25"/>
  <c r="H2219" i="25"/>
  <c r="H2215" i="25"/>
  <c r="H2211" i="25"/>
  <c r="H2207" i="25"/>
  <c r="H2203" i="25"/>
  <c r="H2199" i="25"/>
  <c r="H2195" i="25"/>
  <c r="H2191" i="25"/>
  <c r="H2187" i="25"/>
  <c r="H2183" i="25"/>
  <c r="H2179" i="25"/>
  <c r="H2175" i="25"/>
  <c r="H2171" i="25"/>
  <c r="H2167" i="25"/>
  <c r="H2163" i="25"/>
  <c r="H2159" i="25"/>
  <c r="H2155" i="25"/>
  <c r="H2151" i="25"/>
  <c r="H2147" i="25"/>
  <c r="H2143" i="25"/>
  <c r="H2139" i="25"/>
  <c r="H2246" i="25"/>
  <c r="H2230" i="25"/>
  <c r="H2214" i="25"/>
  <c r="H2198" i="25"/>
  <c r="H2182" i="25"/>
  <c r="H2166" i="25"/>
  <c r="H2150" i="25"/>
  <c r="H2127" i="25"/>
  <c r="H2123" i="25"/>
  <c r="H2119" i="25"/>
  <c r="H1973" i="25"/>
  <c r="H1971" i="25"/>
  <c r="H1969" i="25"/>
  <c r="H1967" i="25"/>
  <c r="H1965" i="25"/>
  <c r="H1963" i="25"/>
  <c r="H1961" i="25"/>
  <c r="H1959" i="25"/>
  <c r="H1957" i="25"/>
  <c r="H1955" i="25"/>
  <c r="H1953" i="25"/>
  <c r="H1951" i="25"/>
  <c r="H1949" i="25"/>
  <c r="H1947" i="25"/>
  <c r="H1945" i="25"/>
  <c r="H1943" i="25"/>
  <c r="H1941" i="25"/>
  <c r="H1939" i="25"/>
  <c r="H1937" i="25"/>
  <c r="H1935" i="25"/>
  <c r="H1933" i="25"/>
  <c r="H1931" i="25"/>
  <c r="H1929" i="25"/>
  <c r="H1927" i="25"/>
  <c r="H1925" i="25"/>
  <c r="H1923" i="25"/>
  <c r="H1921" i="25"/>
  <c r="H1919" i="25"/>
  <c r="H1917" i="25"/>
  <c r="H1915" i="25"/>
  <c r="H1913" i="25"/>
  <c r="H1911" i="25"/>
  <c r="H1909" i="25"/>
  <c r="H1907" i="25"/>
  <c r="H1905" i="25"/>
  <c r="H1903" i="25"/>
  <c r="H1901" i="25"/>
  <c r="H1899" i="25"/>
  <c r="H1897" i="25"/>
  <c r="H1895" i="25"/>
  <c r="H1893" i="25"/>
  <c r="H1891" i="25"/>
  <c r="H1889" i="25"/>
  <c r="H1887" i="25"/>
  <c r="H1885" i="25"/>
  <c r="H1883" i="25"/>
  <c r="H1881" i="25"/>
  <c r="H1879" i="25"/>
  <c r="H1877" i="25"/>
  <c r="H1875" i="25"/>
  <c r="H1873" i="25"/>
  <c r="H1871" i="25"/>
  <c r="H1869" i="25"/>
  <c r="H1867" i="25"/>
  <c r="H1865" i="25"/>
  <c r="H1863" i="25"/>
  <c r="H1861" i="25"/>
  <c r="H1859" i="25"/>
  <c r="H1857" i="25"/>
  <c r="H1855" i="25"/>
  <c r="H1853" i="25"/>
  <c r="H1851" i="25"/>
  <c r="H1849" i="25"/>
  <c r="H1847" i="25"/>
  <c r="H1845" i="25"/>
  <c r="H1843" i="25"/>
  <c r="H1841" i="25"/>
  <c r="H1839" i="25"/>
  <c r="H2250" i="25"/>
  <c r="H2234" i="25"/>
  <c r="H2218" i="25"/>
  <c r="H2202" i="25"/>
  <c r="H2186" i="25"/>
  <c r="H2170" i="25"/>
  <c r="H2154" i="25"/>
  <c r="H2131" i="25"/>
  <c r="H2238" i="25"/>
  <c r="H2222" i="25"/>
  <c r="H2206" i="25"/>
  <c r="H2190" i="25"/>
  <c r="H2174" i="25"/>
  <c r="H2158" i="25"/>
  <c r="H2142" i="25"/>
  <c r="H2135" i="25"/>
  <c r="H1972" i="25"/>
  <c r="H1970" i="25"/>
  <c r="H1968" i="25"/>
  <c r="H1966" i="25"/>
  <c r="H1964" i="25"/>
  <c r="H1962" i="25"/>
  <c r="H1960" i="25"/>
  <c r="H1958" i="25"/>
  <c r="H1956" i="25"/>
  <c r="H1954" i="25"/>
  <c r="H1952" i="25"/>
  <c r="H1950" i="25"/>
  <c r="H1948" i="25"/>
  <c r="H1946" i="25"/>
  <c r="H1944" i="25"/>
  <c r="H1942" i="25"/>
  <c r="H1940" i="25"/>
  <c r="H1938" i="25"/>
  <c r="H1936" i="25"/>
  <c r="H1934" i="25"/>
  <c r="H1932" i="25"/>
  <c r="H1930" i="25"/>
  <c r="H1928" i="25"/>
  <c r="H1926" i="25"/>
  <c r="H1924" i="25"/>
  <c r="H1922" i="25"/>
  <c r="H1920" i="25"/>
  <c r="H1918" i="25"/>
  <c r="H1916" i="25"/>
  <c r="H1914" i="25"/>
  <c r="H1912" i="25"/>
  <c r="H1910" i="25"/>
  <c r="H1908" i="25"/>
  <c r="H1906" i="25"/>
  <c r="H1904" i="25"/>
  <c r="H1902" i="25"/>
  <c r="H1900" i="25"/>
  <c r="H1898" i="25"/>
  <c r="H1896" i="25"/>
  <c r="H1894" i="25"/>
  <c r="H1892" i="25"/>
  <c r="H1890" i="25"/>
  <c r="H1888" i="25"/>
  <c r="H1886" i="25"/>
  <c r="H1884" i="25"/>
  <c r="H1882" i="25"/>
  <c r="H1880" i="25"/>
  <c r="H1878" i="25"/>
  <c r="H1876" i="25"/>
  <c r="H1874" i="25"/>
  <c r="H1872" i="25"/>
  <c r="H1870" i="25"/>
  <c r="H1868" i="25"/>
  <c r="H1866" i="25"/>
  <c r="H1864" i="25"/>
  <c r="H1862" i="25"/>
  <c r="H1860" i="25"/>
  <c r="H1858" i="25"/>
  <c r="H1856" i="25"/>
  <c r="H1854" i="25"/>
  <c r="H1852" i="25"/>
  <c r="H1850" i="25"/>
  <c r="H1848" i="25"/>
  <c r="H1846" i="25"/>
  <c r="H1844" i="25"/>
  <c r="H1842" i="25"/>
  <c r="H1840" i="25"/>
  <c r="H2242" i="25"/>
  <c r="H2226" i="25"/>
  <c r="H2210" i="25"/>
  <c r="H2194" i="25"/>
  <c r="H2178" i="25"/>
  <c r="H2162" i="25"/>
  <c r="H2146" i="25"/>
  <c r="H2017" i="25"/>
  <c r="H2013" i="25"/>
  <c r="H2009" i="25"/>
  <c r="H2005" i="25"/>
  <c r="H2001" i="25"/>
  <c r="H1997" i="25"/>
  <c r="H1993" i="25"/>
  <c r="H1989" i="25"/>
  <c r="H1985" i="25"/>
  <c r="H1981" i="25"/>
  <c r="H1977" i="25"/>
  <c r="H1797" i="25"/>
  <c r="H1796" i="25"/>
  <c r="H1795" i="25"/>
  <c r="H1794" i="25"/>
  <c r="H1793" i="25"/>
  <c r="H1792" i="25"/>
  <c r="H1791" i="25"/>
  <c r="H1790" i="25"/>
  <c r="H1789" i="25"/>
  <c r="H1788" i="25"/>
  <c r="H1787" i="25"/>
  <c r="H1786" i="25"/>
  <c r="H1785" i="25"/>
  <c r="H1784" i="25"/>
  <c r="H1783" i="25"/>
  <c r="H1782" i="25"/>
  <c r="H1781" i="25"/>
  <c r="H1780" i="25"/>
  <c r="H1779" i="25"/>
  <c r="H1778" i="25"/>
  <c r="H1777" i="25"/>
  <c r="H1776" i="25"/>
  <c r="H1775" i="25"/>
  <c r="H1774" i="25"/>
  <c r="H1773" i="25"/>
  <c r="H1772" i="25"/>
  <c r="H1771" i="25"/>
  <c r="H1770" i="25"/>
  <c r="H1769" i="25"/>
  <c r="H1768" i="25"/>
  <c r="H1767" i="25"/>
  <c r="H1766" i="25"/>
  <c r="H1765" i="25"/>
  <c r="H1764" i="25"/>
  <c r="H1763" i="25"/>
  <c r="H1762" i="25"/>
  <c r="H1761" i="25"/>
  <c r="H1760" i="25"/>
  <c r="H1759" i="25"/>
  <c r="H1758" i="25"/>
  <c r="H1757" i="25"/>
  <c r="H1756" i="25"/>
  <c r="H1755" i="25"/>
  <c r="H1754" i="25"/>
  <c r="H1753" i="25"/>
  <c r="H1752" i="25"/>
  <c r="H1751" i="25"/>
  <c r="H1750" i="25"/>
  <c r="H1749" i="25"/>
  <c r="H1748" i="25"/>
  <c r="H1747" i="25"/>
  <c r="H1746" i="25"/>
  <c r="H1745" i="25"/>
  <c r="H1744" i="25"/>
  <c r="H1743" i="25"/>
  <c r="H1742" i="25"/>
  <c r="H1741" i="25"/>
  <c r="H1740" i="25"/>
  <c r="H1739" i="25"/>
  <c r="H1738" i="25"/>
  <c r="H1737" i="25"/>
  <c r="H1736" i="25"/>
  <c r="H1735" i="25"/>
  <c r="H1734" i="25"/>
  <c r="H1733" i="25"/>
  <c r="H1732" i="25"/>
  <c r="H1731" i="25"/>
  <c r="H1730" i="25"/>
  <c r="H1729" i="25"/>
  <c r="H1728" i="25"/>
  <c r="H1727" i="25"/>
  <c r="H1726" i="25"/>
  <c r="H1725" i="25"/>
  <c r="H1724" i="25"/>
  <c r="H1723" i="25"/>
  <c r="H1722" i="25"/>
  <c r="H1721" i="25"/>
  <c r="H1720" i="25"/>
  <c r="H1719" i="25"/>
  <c r="H1718" i="25"/>
  <c r="H1717" i="25"/>
  <c r="H1716" i="25"/>
  <c r="H1715" i="25"/>
  <c r="H1714" i="25"/>
  <c r="H1713" i="25"/>
  <c r="H1712" i="25"/>
  <c r="H1711" i="25"/>
  <c r="H1710" i="25"/>
  <c r="H1709" i="25"/>
  <c r="H1708" i="25"/>
  <c r="H1707" i="25"/>
  <c r="H1706" i="25"/>
  <c r="H1705" i="25"/>
  <c r="H1704" i="25"/>
  <c r="H1703" i="25"/>
  <c r="H1702" i="25"/>
  <c r="H1701" i="25"/>
  <c r="H1700" i="25"/>
  <c r="H1699" i="25"/>
  <c r="H1698" i="25"/>
  <c r="H1697" i="25"/>
  <c r="H1696" i="25"/>
  <c r="H1695" i="25"/>
  <c r="H1694" i="25"/>
  <c r="H1693" i="25"/>
  <c r="H1692" i="25"/>
  <c r="H1691" i="25"/>
  <c r="H1690" i="25"/>
  <c r="H1689" i="25"/>
  <c r="H1688" i="25"/>
  <c r="H1687" i="25"/>
  <c r="H1686" i="25"/>
  <c r="H1685" i="25"/>
  <c r="H1684" i="25"/>
  <c r="H1683" i="25"/>
  <c r="H1682" i="25"/>
  <c r="H1681" i="25"/>
  <c r="H1680" i="25"/>
  <c r="H1679" i="25"/>
  <c r="H1678" i="25"/>
  <c r="H1677" i="25"/>
  <c r="H1676" i="25"/>
  <c r="H1675" i="25"/>
  <c r="H1674" i="25"/>
  <c r="H1673" i="25"/>
  <c r="H1672" i="25"/>
  <c r="H1671" i="25"/>
  <c r="H1670" i="25"/>
  <c r="H1669" i="25"/>
  <c r="H1668" i="25"/>
  <c r="H1667" i="25"/>
  <c r="H1666" i="25"/>
  <c r="H1665" i="25"/>
  <c r="H1664" i="25"/>
  <c r="H1663" i="25"/>
  <c r="H1662" i="25"/>
  <c r="H1661" i="25"/>
  <c r="H1660" i="25"/>
  <c r="H1659" i="25"/>
  <c r="H1658" i="25"/>
  <c r="H1657" i="25"/>
  <c r="H1656" i="25"/>
  <c r="H1655" i="25"/>
  <c r="H1654" i="25"/>
  <c r="H1653" i="25"/>
  <c r="H1652" i="25"/>
  <c r="H1651" i="25"/>
  <c r="H1650" i="25"/>
  <c r="H1649" i="25"/>
  <c r="H1648" i="25"/>
  <c r="H1647" i="25"/>
  <c r="H1646" i="25"/>
  <c r="H1645" i="25"/>
  <c r="H1644" i="25"/>
  <c r="H1643" i="25"/>
  <c r="H1642" i="25"/>
  <c r="H1641" i="25"/>
  <c r="H1640" i="25"/>
  <c r="H1639" i="25"/>
  <c r="H1638" i="25"/>
  <c r="H1637" i="25"/>
  <c r="H1636" i="25"/>
  <c r="H1635" i="25"/>
  <c r="H1634" i="25"/>
  <c r="H1633" i="25"/>
  <c r="H1632" i="25"/>
  <c r="H1631" i="25"/>
  <c r="H1630" i="25"/>
  <c r="H1629" i="25"/>
  <c r="H1628" i="25"/>
  <c r="H1626" i="25"/>
  <c r="H1624" i="25"/>
  <c r="H1622" i="25"/>
  <c r="H1620" i="25"/>
  <c r="H1618" i="25"/>
  <c r="H1616" i="25"/>
  <c r="H1614" i="25"/>
  <c r="H1612" i="25"/>
  <c r="H1610" i="25"/>
  <c r="H1608" i="25"/>
  <c r="H1606" i="25"/>
  <c r="H1604" i="25"/>
  <c r="H1602" i="25"/>
  <c r="H1600" i="25"/>
  <c r="H1598" i="25"/>
  <c r="H1596" i="25"/>
  <c r="H1594" i="25"/>
  <c r="H1592" i="25"/>
  <c r="H1590" i="25"/>
  <c r="H1588" i="25"/>
  <c r="H1586" i="25"/>
  <c r="H1584" i="25"/>
  <c r="H1582" i="25"/>
  <c r="H1580" i="25"/>
  <c r="H1578" i="25"/>
  <c r="H1576" i="25"/>
  <c r="H1574" i="25"/>
  <c r="H1572" i="25"/>
  <c r="H1570" i="25"/>
  <c r="H1568" i="25"/>
  <c r="H1566" i="25"/>
  <c r="H1564" i="25"/>
  <c r="H1562" i="25"/>
  <c r="H1560" i="25"/>
  <c r="H1558" i="25"/>
  <c r="H1556" i="25"/>
  <c r="H1554" i="25"/>
  <c r="H1552" i="25"/>
  <c r="H1550" i="25"/>
  <c r="H1548" i="25"/>
  <c r="H1546" i="25"/>
  <c r="H1544" i="25"/>
  <c r="H1542" i="25"/>
  <c r="H1540" i="25"/>
  <c r="H1538" i="25"/>
  <c r="H1536" i="25"/>
  <c r="H1534" i="25"/>
  <c r="H1532" i="25"/>
  <c r="H1530" i="25"/>
  <c r="H1528" i="25"/>
  <c r="H1526" i="25"/>
  <c r="H1524" i="25"/>
  <c r="H1522" i="25"/>
  <c r="H1520" i="25"/>
  <c r="H1518" i="25"/>
  <c r="H1516" i="25"/>
  <c r="H1514" i="25"/>
  <c r="H1512" i="25"/>
  <c r="H1510" i="25"/>
  <c r="H1508" i="25"/>
  <c r="H1506" i="25"/>
  <c r="H1504" i="25"/>
  <c r="H1502" i="25"/>
  <c r="H1500" i="25"/>
  <c r="H1498" i="25"/>
  <c r="H1496" i="25"/>
  <c r="H1494" i="25"/>
  <c r="H1492" i="25"/>
  <c r="H1490" i="25"/>
  <c r="H1488" i="25"/>
  <c r="H1486" i="25"/>
  <c r="H2018" i="25"/>
  <c r="H2014" i="25"/>
  <c r="H2010" i="25"/>
  <c r="H2006" i="25"/>
  <c r="H2002" i="25"/>
  <c r="H1998" i="25"/>
  <c r="H1994" i="25"/>
  <c r="H1990" i="25"/>
  <c r="H1986" i="25"/>
  <c r="H1982" i="25"/>
  <c r="H1978" i="25"/>
  <c r="H1974" i="25"/>
  <c r="H1838" i="25"/>
  <c r="H1836" i="25"/>
  <c r="H1834" i="25"/>
  <c r="H1832" i="25"/>
  <c r="H1830" i="25"/>
  <c r="H1828" i="25"/>
  <c r="H1826" i="25"/>
  <c r="H1824" i="25"/>
  <c r="H1822" i="25"/>
  <c r="H1820" i="25"/>
  <c r="H1818" i="25"/>
  <c r="H1816" i="25"/>
  <c r="H1814" i="25"/>
  <c r="H1812" i="25"/>
  <c r="H1810" i="25"/>
  <c r="H1808" i="25"/>
  <c r="H1806" i="25"/>
  <c r="H1804" i="25"/>
  <c r="H1802" i="25"/>
  <c r="H1800" i="25"/>
  <c r="H1798" i="25"/>
  <c r="H2015" i="25"/>
  <c r="H2011" i="25"/>
  <c r="H2007" i="25"/>
  <c r="H2003" i="25"/>
  <c r="H1999" i="25"/>
  <c r="H1995" i="25"/>
  <c r="H1991" i="25"/>
  <c r="H1987" i="25"/>
  <c r="H1983" i="25"/>
  <c r="H1979" i="25"/>
  <c r="H1975" i="25"/>
  <c r="H1627" i="25"/>
  <c r="H1625" i="25"/>
  <c r="H1623" i="25"/>
  <c r="H1621" i="25"/>
  <c r="H1619" i="25"/>
  <c r="H1617" i="25"/>
  <c r="H1615" i="25"/>
  <c r="H1613" i="25"/>
  <c r="H1611" i="25"/>
  <c r="H1609" i="25"/>
  <c r="H1607" i="25"/>
  <c r="H1605" i="25"/>
  <c r="H1603" i="25"/>
  <c r="H1601" i="25"/>
  <c r="H1599" i="25"/>
  <c r="H1597" i="25"/>
  <c r="H1595" i="25"/>
  <c r="H1593" i="25"/>
  <c r="H1591" i="25"/>
  <c r="H1589" i="25"/>
  <c r="H1587" i="25"/>
  <c r="H1585" i="25"/>
  <c r="H1583" i="25"/>
  <c r="H1581" i="25"/>
  <c r="H1579" i="25"/>
  <c r="H1577" i="25"/>
  <c r="H1575" i="25"/>
  <c r="H1573" i="25"/>
  <c r="H1571" i="25"/>
  <c r="H1569" i="25"/>
  <c r="H1567" i="25"/>
  <c r="H1565" i="25"/>
  <c r="H1563" i="25"/>
  <c r="H1561" i="25"/>
  <c r="H1559" i="25"/>
  <c r="H1557" i="25"/>
  <c r="H1555" i="25"/>
  <c r="H1553" i="25"/>
  <c r="H1551" i="25"/>
  <c r="H1549" i="25"/>
  <c r="H1547" i="25"/>
  <c r="H1545" i="25"/>
  <c r="H1543" i="25"/>
  <c r="H1541" i="25"/>
  <c r="H1539" i="25"/>
  <c r="H1537" i="25"/>
  <c r="H1535" i="25"/>
  <c r="H1533" i="25"/>
  <c r="H1531" i="25"/>
  <c r="H1529" i="25"/>
  <c r="H1527" i="25"/>
  <c r="H1525" i="25"/>
  <c r="H1523" i="25"/>
  <c r="H1521" i="25"/>
  <c r="H1519" i="25"/>
  <c r="H1517" i="25"/>
  <c r="H1515" i="25"/>
  <c r="H1513" i="25"/>
  <c r="H1511" i="25"/>
  <c r="H1509" i="25"/>
  <c r="H1507" i="25"/>
  <c r="H1505" i="25"/>
  <c r="H1503" i="25"/>
  <c r="H1501" i="25"/>
  <c r="H1499" i="25"/>
  <c r="H1497" i="25"/>
  <c r="H1495" i="25"/>
  <c r="H1493" i="25"/>
  <c r="H1491" i="25"/>
  <c r="H1489" i="25"/>
  <c r="H1487" i="25"/>
  <c r="H1485" i="25"/>
  <c r="H1405" i="25"/>
  <c r="H1404" i="25"/>
  <c r="H1403" i="25"/>
  <c r="H1402" i="25"/>
  <c r="H1401" i="25"/>
  <c r="H1400" i="25"/>
  <c r="H1399" i="25"/>
  <c r="H1398" i="25"/>
  <c r="H1397" i="25"/>
  <c r="H1396" i="25"/>
  <c r="H1395" i="25"/>
  <c r="H1394" i="25"/>
  <c r="H1393" i="25"/>
  <c r="H1392" i="25"/>
  <c r="H1391" i="25"/>
  <c r="H1390" i="25"/>
  <c r="H1389" i="25"/>
  <c r="H1388" i="25"/>
  <c r="H1387" i="25"/>
  <c r="H1386" i="25"/>
  <c r="H1385" i="25"/>
  <c r="H1384" i="25"/>
  <c r="H1383" i="25"/>
  <c r="H1382" i="25"/>
  <c r="H1381" i="25"/>
  <c r="H1380" i="25"/>
  <c r="H1379" i="25"/>
  <c r="H1378" i="25"/>
  <c r="H1377" i="25"/>
  <c r="H1376" i="25"/>
  <c r="H1375" i="25"/>
  <c r="H1374" i="25"/>
  <c r="H1373" i="25"/>
  <c r="H1372" i="25"/>
  <c r="H1371" i="25"/>
  <c r="H1370" i="25"/>
  <c r="H1369" i="25"/>
  <c r="H1368" i="25"/>
  <c r="H1367" i="25"/>
  <c r="H1366" i="25"/>
  <c r="H1365" i="25"/>
  <c r="H1364" i="25"/>
  <c r="H1363" i="25"/>
  <c r="H1362" i="25"/>
  <c r="H1361" i="25"/>
  <c r="H1360" i="25"/>
  <c r="H1359" i="25"/>
  <c r="H1358" i="25"/>
  <c r="H1357" i="25"/>
  <c r="H1356" i="25"/>
  <c r="H1355" i="25"/>
  <c r="H1354" i="25"/>
  <c r="H1353" i="25"/>
  <c r="H1352" i="25"/>
  <c r="H1351" i="25"/>
  <c r="H1350" i="25"/>
  <c r="H1349" i="25"/>
  <c r="H1348" i="25"/>
  <c r="H1347" i="25"/>
  <c r="H1346" i="25"/>
  <c r="H1345" i="25"/>
  <c r="H1344" i="25"/>
  <c r="H1343" i="25"/>
  <c r="H1342" i="25"/>
  <c r="H1341" i="25"/>
  <c r="H1340" i="25"/>
  <c r="H1339" i="25"/>
  <c r="H1338" i="25"/>
  <c r="H1337" i="25"/>
  <c r="H1336" i="25"/>
  <c r="H1335" i="25"/>
  <c r="H1334" i="25"/>
  <c r="H1333" i="25"/>
  <c r="H1332" i="25"/>
  <c r="H1331" i="25"/>
  <c r="H1330" i="25"/>
  <c r="H1329" i="25"/>
  <c r="H1328" i="25"/>
  <c r="H1327" i="25"/>
  <c r="H1326" i="25"/>
  <c r="H1325" i="25"/>
  <c r="H1324" i="25"/>
  <c r="H1837" i="25"/>
  <c r="H1829" i="25"/>
  <c r="H1821" i="25"/>
  <c r="H1813" i="25"/>
  <c r="H1805" i="25"/>
  <c r="H2012" i="25"/>
  <c r="H2004" i="25"/>
  <c r="H1996" i="25"/>
  <c r="H1988" i="25"/>
  <c r="H1980" i="25"/>
  <c r="H1831" i="25"/>
  <c r="H1823" i="25"/>
  <c r="H1815" i="25"/>
  <c r="H1807" i="25"/>
  <c r="H1799" i="25"/>
  <c r="H1833" i="25"/>
  <c r="H1825" i="25"/>
  <c r="H1817" i="25"/>
  <c r="H1809" i="25"/>
  <c r="H1801" i="25"/>
  <c r="H1233" i="25"/>
  <c r="H1229" i="25"/>
  <c r="H1225" i="25"/>
  <c r="H1221" i="25"/>
  <c r="H1217" i="25"/>
  <c r="H1213" i="25"/>
  <c r="H1209" i="25"/>
  <c r="H1205" i="25"/>
  <c r="H1201" i="25"/>
  <c r="H1197" i="25"/>
  <c r="H1193" i="25"/>
  <c r="H1189" i="25"/>
  <c r="H1185" i="25"/>
  <c r="H1181" i="25"/>
  <c r="H1177" i="25"/>
  <c r="H1173" i="25"/>
  <c r="H1169" i="25"/>
  <c r="H1165" i="25"/>
  <c r="H1161" i="25"/>
  <c r="H1157" i="25"/>
  <c r="H1153" i="25"/>
  <c r="H1149" i="25"/>
  <c r="H1145" i="25"/>
  <c r="H1141" i="25"/>
  <c r="H1137" i="25"/>
  <c r="H1133" i="25"/>
  <c r="H1129" i="25"/>
  <c r="H1125" i="25"/>
  <c r="H1121" i="25"/>
  <c r="H1117" i="25"/>
  <c r="H1113" i="25"/>
  <c r="H1109" i="25"/>
  <c r="H1105" i="25"/>
  <c r="H1101" i="25"/>
  <c r="H2016" i="25"/>
  <c r="H2008" i="25"/>
  <c r="H2000" i="25"/>
  <c r="H1992" i="25"/>
  <c r="H1984" i="25"/>
  <c r="H1976" i="25"/>
  <c r="H1835" i="25"/>
  <c r="H1827" i="25"/>
  <c r="H1819" i="25"/>
  <c r="H1811" i="25"/>
  <c r="H1803" i="25"/>
  <c r="H1232" i="25"/>
  <c r="H1228" i="25"/>
  <c r="H1224" i="25"/>
  <c r="H1220" i="25"/>
  <c r="H1216" i="25"/>
  <c r="H1212" i="25"/>
  <c r="H1208" i="25"/>
  <c r="H1204" i="25"/>
  <c r="H1200" i="25"/>
  <c r="H1196" i="25"/>
  <c r="H1192" i="25"/>
  <c r="H1188" i="25"/>
  <c r="H1184" i="25"/>
  <c r="H1180" i="25"/>
  <c r="H1176" i="25"/>
  <c r="H1172" i="25"/>
  <c r="H1168" i="25"/>
  <c r="H1164" i="25"/>
  <c r="H1160" i="25"/>
  <c r="H1156" i="25"/>
  <c r="H1152" i="25"/>
  <c r="H1148" i="25"/>
  <c r="H1144" i="25"/>
  <c r="H1140" i="25"/>
  <c r="H1136" i="25"/>
  <c r="H1132" i="25"/>
  <c r="H1128" i="25"/>
  <c r="H1124" i="25"/>
  <c r="H1120" i="25"/>
  <c r="H1116" i="25"/>
  <c r="H1112" i="25"/>
  <c r="H1108" i="25"/>
  <c r="H1104" i="25"/>
  <c r="H1100" i="25"/>
  <c r="H1097" i="25"/>
  <c r="H1096" i="25"/>
  <c r="H1095" i="25"/>
  <c r="H1094" i="25"/>
  <c r="H1093" i="25"/>
  <c r="H1092" i="25"/>
  <c r="H1091" i="25"/>
  <c r="H1090" i="25"/>
  <c r="H1089" i="25"/>
  <c r="H1088" i="25"/>
  <c r="H1087" i="25"/>
  <c r="H1086" i="25"/>
  <c r="H1085" i="25"/>
  <c r="H1084" i="25"/>
  <c r="H1083" i="25"/>
  <c r="H1082" i="25"/>
  <c r="H1081" i="25"/>
  <c r="H1080" i="25"/>
  <c r="H1079" i="25"/>
  <c r="H1078" i="25"/>
  <c r="H1077" i="25"/>
  <c r="H1076" i="25"/>
  <c r="H1075" i="25"/>
  <c r="H1074" i="25"/>
  <c r="H1073" i="25"/>
  <c r="H1072" i="25"/>
  <c r="H1071" i="25"/>
  <c r="H1070" i="25"/>
  <c r="H1069" i="25"/>
  <c r="H1068" i="25"/>
  <c r="H1067" i="25"/>
  <c r="H1066" i="25"/>
  <c r="H1065" i="25"/>
  <c r="H1064" i="25"/>
  <c r="H1063" i="25"/>
  <c r="H1062" i="25"/>
  <c r="H1061" i="25"/>
  <c r="H1060" i="25"/>
  <c r="H1059" i="25"/>
  <c r="H1058" i="25"/>
  <c r="H1057" i="25"/>
  <c r="H1056" i="25"/>
  <c r="H1055" i="25"/>
  <c r="H1054" i="25"/>
  <c r="H1053" i="25"/>
  <c r="H1052" i="25"/>
  <c r="H1051" i="25"/>
  <c r="H1050" i="25"/>
  <c r="H1049" i="25"/>
  <c r="H1048" i="25"/>
  <c r="H1047" i="25"/>
  <c r="H1046" i="25"/>
  <c r="H1045" i="25"/>
  <c r="H1044" i="25"/>
  <c r="H1043" i="25"/>
  <c r="H1042" i="25"/>
  <c r="H1041" i="25"/>
  <c r="H1040" i="25"/>
  <c r="H1039" i="25"/>
  <c r="H1038" i="25"/>
  <c r="H1037" i="25"/>
  <c r="H1036" i="25"/>
  <c r="H1035" i="25"/>
  <c r="H1033" i="25"/>
  <c r="H1031" i="25"/>
  <c r="H1029" i="25"/>
  <c r="H1027" i="25"/>
  <c r="H1025" i="25"/>
  <c r="H1023" i="25"/>
  <c r="H1021" i="25"/>
  <c r="H1019" i="25"/>
  <c r="H1017" i="25"/>
  <c r="H1015" i="25"/>
  <c r="H1013" i="25"/>
  <c r="H1011" i="25"/>
  <c r="H1009" i="25"/>
  <c r="H1007" i="25"/>
  <c r="H1005" i="25"/>
  <c r="H1003" i="25"/>
  <c r="H1001" i="25"/>
  <c r="H999" i="25"/>
  <c r="H997" i="25"/>
  <c r="H995" i="25"/>
  <c r="H993" i="25"/>
  <c r="H991" i="25"/>
  <c r="H989" i="25"/>
  <c r="H987" i="25"/>
  <c r="H985" i="25"/>
  <c r="H983" i="25"/>
  <c r="H981" i="25"/>
  <c r="H979" i="25"/>
  <c r="H977" i="25"/>
  <c r="H975" i="25"/>
  <c r="H973" i="25"/>
  <c r="H971" i="25"/>
  <c r="H969" i="25"/>
  <c r="H967" i="25"/>
  <c r="H965" i="25"/>
  <c r="H963" i="25"/>
  <c r="H961" i="25"/>
  <c r="H959" i="25"/>
  <c r="H957" i="25"/>
  <c r="H955" i="25"/>
  <c r="H953" i="25"/>
  <c r="H951" i="25"/>
  <c r="H949" i="25"/>
  <c r="H947" i="25"/>
  <c r="H945" i="25"/>
  <c r="H892" i="25"/>
  <c r="H890" i="25"/>
  <c r="H888" i="25"/>
  <c r="H886" i="25"/>
  <c r="H884" i="25"/>
  <c r="H882" i="25"/>
  <c r="H880" i="25"/>
  <c r="H878" i="25"/>
  <c r="H876" i="25"/>
  <c r="H874" i="25"/>
  <c r="H872" i="25"/>
  <c r="H870" i="25"/>
  <c r="H868" i="25"/>
  <c r="H866" i="25"/>
  <c r="H864" i="25"/>
  <c r="H862" i="25"/>
  <c r="H860" i="25"/>
  <c r="H858" i="25"/>
  <c r="H856" i="25"/>
  <c r="H854" i="25"/>
  <c r="H852" i="25"/>
  <c r="H850" i="25"/>
  <c r="H848" i="25"/>
  <c r="H846" i="25"/>
  <c r="H844" i="25"/>
  <c r="H842" i="25"/>
  <c r="H840" i="25"/>
  <c r="H838" i="25"/>
  <c r="H836" i="25"/>
  <c r="H834" i="25"/>
  <c r="H832" i="25"/>
  <c r="H830" i="25"/>
  <c r="H828" i="25"/>
  <c r="H826" i="25"/>
  <c r="H824" i="25"/>
  <c r="H822" i="25"/>
  <c r="H820" i="25"/>
  <c r="H818" i="25"/>
  <c r="H816" i="25"/>
  <c r="H814" i="25"/>
  <c r="H812" i="25"/>
  <c r="H810" i="25"/>
  <c r="H808" i="25"/>
  <c r="H806" i="25"/>
  <c r="H804" i="25"/>
  <c r="H802" i="25"/>
  <c r="H800" i="25"/>
  <c r="H798" i="25"/>
  <c r="H796" i="25"/>
  <c r="H794" i="25"/>
  <c r="H792" i="25"/>
  <c r="H790" i="25"/>
  <c r="H788" i="25"/>
  <c r="H786" i="25"/>
  <c r="H784" i="25"/>
  <c r="H782" i="25"/>
  <c r="H780" i="25"/>
  <c r="H778" i="25"/>
  <c r="H776" i="25"/>
  <c r="H774" i="25"/>
  <c r="H772" i="25"/>
  <c r="H770" i="25"/>
  <c r="H768" i="25"/>
  <c r="H766" i="25"/>
  <c r="H764" i="25"/>
  <c r="H762" i="25"/>
  <c r="H760" i="25"/>
  <c r="H758" i="25"/>
  <c r="H756" i="25"/>
  <c r="H754" i="25"/>
  <c r="H752" i="25"/>
  <c r="H750" i="25"/>
  <c r="H748" i="25"/>
  <c r="H746" i="25"/>
  <c r="H744" i="25"/>
  <c r="H742" i="25"/>
  <c r="H740" i="25"/>
  <c r="H738" i="25"/>
  <c r="H736" i="25"/>
  <c r="H734" i="25"/>
  <c r="H732" i="25"/>
  <c r="H730" i="25"/>
  <c r="H728" i="25"/>
  <c r="H726" i="25"/>
  <c r="H724" i="25"/>
  <c r="H722" i="25"/>
  <c r="H720" i="25"/>
  <c r="H718" i="25"/>
  <c r="H716" i="25"/>
  <c r="H714" i="25"/>
  <c r="H712" i="25"/>
  <c r="H710" i="25"/>
  <c r="H708" i="25"/>
  <c r="H706" i="25"/>
  <c r="H704" i="25"/>
  <c r="H702" i="25"/>
  <c r="H700" i="25"/>
  <c r="H698" i="25"/>
  <c r="H696" i="25"/>
  <c r="H694" i="25"/>
  <c r="H692" i="25"/>
  <c r="H690" i="25"/>
  <c r="H688" i="25"/>
  <c r="H686" i="25"/>
  <c r="H684" i="25"/>
  <c r="H1034" i="25"/>
  <c r="H1032" i="25"/>
  <c r="H1030" i="25"/>
  <c r="H1028" i="25"/>
  <c r="H1026" i="25"/>
  <c r="H1024" i="25"/>
  <c r="H1022" i="25"/>
  <c r="H1020" i="25"/>
  <c r="H1018" i="25"/>
  <c r="H1016" i="25"/>
  <c r="H1014" i="25"/>
  <c r="H1012" i="25"/>
  <c r="H1010" i="25"/>
  <c r="H1008" i="25"/>
  <c r="H1006" i="25"/>
  <c r="H1004" i="25"/>
  <c r="H1002" i="25"/>
  <c r="H1000" i="25"/>
  <c r="H998" i="25"/>
  <c r="H996" i="25"/>
  <c r="H994" i="25"/>
  <c r="H992" i="25"/>
  <c r="H990" i="25"/>
  <c r="H988" i="25"/>
  <c r="H986" i="25"/>
  <c r="H984" i="25"/>
  <c r="H982" i="25"/>
  <c r="H980" i="25"/>
  <c r="H978" i="25"/>
  <c r="H976" i="25"/>
  <c r="H974" i="25"/>
  <c r="H972" i="25"/>
  <c r="H970" i="25"/>
  <c r="H968" i="25"/>
  <c r="H966" i="25"/>
  <c r="H964" i="25"/>
  <c r="H962" i="25"/>
  <c r="H960" i="25"/>
  <c r="H958" i="25"/>
  <c r="H956" i="25"/>
  <c r="H954" i="25"/>
  <c r="H952" i="25"/>
  <c r="H950" i="25"/>
  <c r="H948" i="25"/>
  <c r="H946" i="25"/>
  <c r="H944" i="25"/>
  <c r="H943" i="25"/>
  <c r="H942" i="25"/>
  <c r="H941" i="25"/>
  <c r="H940" i="25"/>
  <c r="H939" i="25"/>
  <c r="H938" i="25"/>
  <c r="H937" i="25"/>
  <c r="H936" i="25"/>
  <c r="H935" i="25"/>
  <c r="H934" i="25"/>
  <c r="H933" i="25"/>
  <c r="H932" i="25"/>
  <c r="H931" i="25"/>
  <c r="H930" i="25"/>
  <c r="H929" i="25"/>
  <c r="H928" i="25"/>
  <c r="H927" i="25"/>
  <c r="H926" i="25"/>
  <c r="H925" i="25"/>
  <c r="H924" i="25"/>
  <c r="H923" i="25"/>
  <c r="H922" i="25"/>
  <c r="H921" i="25"/>
  <c r="H920" i="25"/>
  <c r="H919" i="25"/>
  <c r="H918" i="25"/>
  <c r="H917" i="25"/>
  <c r="H916" i="25"/>
  <c r="H915" i="25"/>
  <c r="H914" i="25"/>
  <c r="H913" i="25"/>
  <c r="H912" i="25"/>
  <c r="H911" i="25"/>
  <c r="H910" i="25"/>
  <c r="H909" i="25"/>
  <c r="H908" i="25"/>
  <c r="H907" i="25"/>
  <c r="H906" i="25"/>
  <c r="H905" i="25"/>
  <c r="H904" i="25"/>
  <c r="H903" i="25"/>
  <c r="H902" i="25"/>
  <c r="H901" i="25"/>
  <c r="H900" i="25"/>
  <c r="H899" i="25"/>
  <c r="H898" i="25"/>
  <c r="H897" i="25"/>
  <c r="H896" i="25"/>
  <c r="H895" i="25"/>
  <c r="H894" i="25"/>
  <c r="H893" i="25"/>
  <c r="H891" i="25"/>
  <c r="H889" i="25"/>
  <c r="H887" i="25"/>
  <c r="H885" i="25"/>
  <c r="H883" i="25"/>
  <c r="H881" i="25"/>
  <c r="H879" i="25"/>
  <c r="H877" i="25"/>
  <c r="H875" i="25"/>
  <c r="H873" i="25"/>
  <c r="H871" i="25"/>
  <c r="H869" i="25"/>
  <c r="H867" i="25"/>
  <c r="H865" i="25"/>
  <c r="H863" i="25"/>
  <c r="H861" i="25"/>
  <c r="H859" i="25"/>
  <c r="H857" i="25"/>
  <c r="H855" i="25"/>
  <c r="H853" i="25"/>
  <c r="H851" i="25"/>
  <c r="H849" i="25"/>
  <c r="H847" i="25"/>
  <c r="H845" i="25"/>
  <c r="H843" i="25"/>
  <c r="H841" i="25"/>
  <c r="H839" i="25"/>
  <c r="H837" i="25"/>
  <c r="H835" i="25"/>
  <c r="H833" i="25"/>
  <c r="H831" i="25"/>
  <c r="H829" i="25"/>
  <c r="H827" i="25"/>
  <c r="H825" i="25"/>
  <c r="H823" i="25"/>
  <c r="H821" i="25"/>
  <c r="H819" i="25"/>
  <c r="H817" i="25"/>
  <c r="H815" i="25"/>
  <c r="H813" i="25"/>
  <c r="H811" i="25"/>
  <c r="H809" i="25"/>
  <c r="H807" i="25"/>
  <c r="H805" i="25"/>
  <c r="H803" i="25"/>
  <c r="H801" i="25"/>
  <c r="H799" i="25"/>
  <c r="H797" i="25"/>
  <c r="H795" i="25"/>
  <c r="H793" i="25"/>
  <c r="H791" i="25"/>
  <c r="H789" i="25"/>
  <c r="H787" i="25"/>
  <c r="H785" i="25"/>
  <c r="H783" i="25"/>
  <c r="H781" i="25"/>
  <c r="H779" i="25"/>
  <c r="H777" i="25"/>
  <c r="H775" i="25"/>
  <c r="H773" i="25"/>
  <c r="H771" i="25"/>
  <c r="H769" i="25"/>
  <c r="H767" i="25"/>
  <c r="H765" i="25"/>
  <c r="H763" i="25"/>
  <c r="H761" i="25"/>
  <c r="H759" i="25"/>
  <c r="H757" i="25"/>
  <c r="H755" i="25"/>
  <c r="H753" i="25"/>
  <c r="H751" i="25"/>
  <c r="H749" i="25"/>
  <c r="H747" i="25"/>
  <c r="H745" i="25"/>
  <c r="H743" i="25"/>
  <c r="H741" i="25"/>
  <c r="H739" i="25"/>
  <c r="H737" i="25"/>
  <c r="H735" i="25"/>
  <c r="H733" i="25"/>
  <c r="H731" i="25"/>
  <c r="H729" i="25"/>
  <c r="H727" i="25"/>
  <c r="H725" i="25"/>
  <c r="H723" i="25"/>
  <c r="H721" i="25"/>
  <c r="H719" i="25"/>
  <c r="H717" i="25"/>
  <c r="H715" i="25"/>
  <c r="H713" i="25"/>
  <c r="H711" i="25"/>
  <c r="H709" i="25"/>
  <c r="H707" i="25"/>
  <c r="H705" i="25"/>
  <c r="H703" i="25"/>
  <c r="H701" i="25"/>
  <c r="H699" i="25"/>
  <c r="H697" i="25"/>
  <c r="H695" i="25"/>
  <c r="H693" i="25"/>
  <c r="H691" i="25"/>
  <c r="H689" i="25"/>
  <c r="H687" i="25"/>
  <c r="H685" i="25"/>
  <c r="H270" i="25"/>
  <c r="H274" i="25"/>
  <c r="H278" i="25"/>
  <c r="H282" i="25"/>
  <c r="H285" i="25"/>
  <c r="H287" i="25"/>
  <c r="H289" i="25"/>
  <c r="H291" i="25"/>
  <c r="H293" i="25"/>
  <c r="H295" i="25"/>
  <c r="H297" i="25"/>
  <c r="H299" i="25"/>
  <c r="H301" i="25"/>
  <c r="H303" i="25"/>
  <c r="H305" i="25"/>
  <c r="H307" i="25"/>
  <c r="H309" i="25"/>
  <c r="H311" i="25"/>
  <c r="H313" i="25"/>
  <c r="H315" i="25"/>
  <c r="H317" i="25"/>
  <c r="H319" i="25"/>
  <c r="H321" i="25"/>
  <c r="H323" i="25"/>
  <c r="H325" i="25"/>
  <c r="H327" i="25"/>
  <c r="H329" i="25"/>
  <c r="H331" i="25"/>
  <c r="H333" i="25"/>
  <c r="H335" i="25"/>
  <c r="H337" i="25"/>
  <c r="H339" i="25"/>
  <c r="H341" i="25"/>
  <c r="H343" i="25"/>
  <c r="H345" i="25"/>
  <c r="H347" i="25"/>
  <c r="H349" i="25"/>
  <c r="H351" i="25"/>
  <c r="H353" i="25"/>
  <c r="H355" i="25"/>
  <c r="H357" i="25"/>
  <c r="H359" i="25"/>
  <c r="H361" i="25"/>
  <c r="H363" i="25"/>
  <c r="H365" i="25"/>
  <c r="H367" i="25"/>
  <c r="H369" i="25"/>
  <c r="H371" i="25"/>
  <c r="H373" i="25"/>
  <c r="H375" i="25"/>
  <c r="H377" i="25"/>
  <c r="H379" i="25"/>
  <c r="H381" i="25"/>
  <c r="H383" i="25"/>
  <c r="H385" i="25"/>
  <c r="H387" i="25"/>
  <c r="H389" i="25"/>
  <c r="H391" i="25"/>
  <c r="H393" i="25"/>
  <c r="H395" i="25"/>
  <c r="H397" i="25"/>
  <c r="H399" i="25"/>
  <c r="H401" i="25"/>
  <c r="H403" i="25"/>
  <c r="H405" i="25"/>
  <c r="H407" i="25"/>
  <c r="H409" i="25"/>
  <c r="H411" i="25"/>
  <c r="H413" i="25"/>
  <c r="H415" i="25"/>
  <c r="H417" i="25"/>
  <c r="H419" i="25"/>
  <c r="H421" i="25"/>
  <c r="H423" i="25"/>
  <c r="H425" i="25"/>
  <c r="H427" i="25"/>
  <c r="H429" i="25"/>
  <c r="H431" i="25"/>
  <c r="H433" i="25"/>
  <c r="H435" i="25"/>
  <c r="H437" i="25"/>
  <c r="H439" i="25"/>
  <c r="H441" i="25"/>
  <c r="H443" i="25"/>
  <c r="H445" i="25"/>
  <c r="H447" i="25"/>
  <c r="H449" i="25"/>
  <c r="H451" i="25"/>
  <c r="H453" i="25"/>
  <c r="H455" i="25"/>
  <c r="H457" i="25"/>
  <c r="H459" i="25"/>
  <c r="H461" i="25"/>
  <c r="H463" i="25"/>
  <c r="H465" i="25"/>
  <c r="H467" i="25"/>
  <c r="H469" i="25"/>
  <c r="H471" i="25"/>
  <c r="H473" i="25"/>
  <c r="H591" i="25"/>
  <c r="H592" i="25"/>
  <c r="H593" i="25"/>
  <c r="H594" i="25"/>
  <c r="H595" i="25"/>
  <c r="H596" i="25"/>
  <c r="H597" i="25"/>
  <c r="H598" i="25"/>
  <c r="H599" i="25"/>
  <c r="H600" i="25"/>
  <c r="H601" i="25"/>
  <c r="H602" i="25"/>
  <c r="H603" i="25"/>
  <c r="H604" i="25"/>
  <c r="H605" i="25"/>
  <c r="H606" i="25"/>
  <c r="H607" i="25"/>
  <c r="H608" i="25"/>
  <c r="H658" i="25"/>
  <c r="H659" i="25"/>
  <c r="H660" i="25"/>
  <c r="H661" i="25"/>
  <c r="H662" i="25"/>
  <c r="H663" i="25"/>
  <c r="H664" i="25"/>
  <c r="H665" i="25"/>
  <c r="H666" i="25"/>
  <c r="H667" i="25"/>
  <c r="H668" i="25"/>
  <c r="H669" i="25"/>
  <c r="H670" i="25"/>
  <c r="H671" i="25"/>
  <c r="H672" i="25"/>
  <c r="H673" i="25"/>
  <c r="H674" i="25"/>
  <c r="H675" i="25"/>
  <c r="H676" i="25"/>
  <c r="H677" i="25"/>
  <c r="H678" i="25"/>
  <c r="H679" i="25"/>
  <c r="H680" i="25"/>
  <c r="H681" i="25"/>
  <c r="H682" i="25"/>
  <c r="H683" i="25"/>
  <c r="H1234" i="25"/>
  <c r="H1238" i="25"/>
  <c r="H1242" i="25"/>
  <c r="H1246" i="25"/>
  <c r="H1250" i="25"/>
  <c r="H1254" i="25"/>
  <c r="H1258" i="25"/>
  <c r="H1262" i="25"/>
  <c r="H1266" i="25"/>
  <c r="H1269" i="25"/>
  <c r="H1270" i="25"/>
  <c r="H1271" i="25"/>
  <c r="H1272" i="25"/>
  <c r="H1273" i="25"/>
  <c r="H1274" i="25"/>
  <c r="H1275" i="25"/>
  <c r="H1276" i="25"/>
  <c r="H1277" i="25"/>
  <c r="H1278" i="25"/>
  <c r="H1279" i="25"/>
  <c r="H1280" i="25"/>
  <c r="H1281" i="25"/>
  <c r="H1282" i="25"/>
  <c r="H1283" i="25"/>
  <c r="H1284" i="25"/>
  <c r="H1285" i="25"/>
  <c r="H1286" i="25"/>
  <c r="H1287" i="25"/>
  <c r="H1288" i="25"/>
  <c r="H1289" i="25"/>
  <c r="H1290" i="25"/>
  <c r="H1291" i="25"/>
  <c r="H1292" i="25"/>
  <c r="H1293" i="25"/>
  <c r="H1294" i="25"/>
  <c r="H1295" i="25"/>
  <c r="H1296" i="25"/>
  <c r="H1297" i="25"/>
  <c r="H1298" i="25"/>
  <c r="H1299" i="25"/>
  <c r="H1300" i="25"/>
  <c r="H1301" i="25"/>
  <c r="H1302" i="25"/>
  <c r="H1303" i="25"/>
  <c r="H1304" i="25"/>
  <c r="H1305" i="25"/>
  <c r="H1306" i="25"/>
  <c r="H1307" i="25"/>
  <c r="H1308" i="25"/>
  <c r="H1309" i="25"/>
  <c r="H1310" i="25"/>
  <c r="H1311" i="25"/>
  <c r="H1312" i="25"/>
  <c r="H1313" i="25"/>
  <c r="H1314" i="25"/>
  <c r="H1315" i="25"/>
  <c r="H1316" i="25"/>
  <c r="H1317" i="25"/>
  <c r="H1318" i="25"/>
  <c r="H1319" i="25"/>
  <c r="H1320" i="25"/>
  <c r="H1321" i="25"/>
  <c r="H1322" i="25"/>
  <c r="H1323" i="25"/>
  <c r="H1237" i="25"/>
  <c r="H1241" i="25"/>
  <c r="H1245" i="25"/>
  <c r="H1249" i="25"/>
  <c r="H1253" i="25"/>
  <c r="H1257" i="25"/>
  <c r="H1261" i="25"/>
  <c r="H1265" i="25"/>
  <c r="H1098" i="25"/>
  <c r="H1102" i="25"/>
  <c r="H1106" i="25"/>
  <c r="H1110" i="25"/>
  <c r="H1114" i="25"/>
  <c r="H1118" i="25"/>
  <c r="H1122" i="25"/>
  <c r="H1126" i="25"/>
  <c r="H1130" i="25"/>
  <c r="H1134" i="25"/>
  <c r="H1138" i="25"/>
  <c r="H1142" i="25"/>
  <c r="H1146" i="25"/>
  <c r="H1150" i="25"/>
  <c r="H1154" i="25"/>
  <c r="H1158" i="25"/>
  <c r="H1162" i="25"/>
  <c r="H1166" i="25"/>
  <c r="H1170" i="25"/>
  <c r="H1174" i="25"/>
  <c r="H1178" i="25"/>
  <c r="H1182" i="25"/>
  <c r="H1186" i="25"/>
  <c r="H1190" i="25"/>
  <c r="H1194" i="25"/>
  <c r="H1198" i="25"/>
  <c r="H1202" i="25"/>
  <c r="H1206" i="25"/>
  <c r="H1210" i="25"/>
  <c r="H1214" i="25"/>
  <c r="H1218" i="25"/>
  <c r="H1222" i="25"/>
  <c r="H1226" i="25"/>
  <c r="H1230" i="25"/>
  <c r="H1236" i="25"/>
  <c r="H1240" i="25"/>
  <c r="H1244" i="25"/>
  <c r="H1248" i="25"/>
  <c r="H1252" i="25"/>
  <c r="H1256" i="25"/>
  <c r="H1260" i="25"/>
  <c r="H1264" i="25"/>
  <c r="H1268" i="25"/>
  <c r="H1099" i="25"/>
  <c r="H1103" i="25"/>
  <c r="H1107" i="25"/>
  <c r="H1111" i="25"/>
  <c r="H1115" i="25"/>
  <c r="H1119" i="25"/>
  <c r="H1123" i="25"/>
  <c r="H1127" i="25"/>
  <c r="H1131" i="25"/>
  <c r="H1135" i="25"/>
  <c r="H1139" i="25"/>
  <c r="H1143" i="25"/>
  <c r="H1147" i="25"/>
  <c r="H1151" i="25"/>
  <c r="H1155" i="25"/>
  <c r="H1159" i="25"/>
  <c r="H1163" i="25"/>
  <c r="H1167" i="25"/>
  <c r="H1171" i="25"/>
  <c r="H1175" i="25"/>
  <c r="H1179" i="25"/>
  <c r="H1183" i="25"/>
  <c r="H1187" i="25"/>
  <c r="H1191" i="25"/>
  <c r="H1195" i="25"/>
  <c r="H1199" i="25"/>
  <c r="H1203" i="25"/>
  <c r="H1207" i="25"/>
  <c r="H1211" i="25"/>
  <c r="H1215" i="25"/>
  <c r="H1219" i="25"/>
  <c r="H1223" i="25"/>
  <c r="H1227" i="25"/>
  <c r="H1231" i="25"/>
  <c r="H1235" i="25"/>
  <c r="H1239" i="25"/>
  <c r="H1243" i="25"/>
  <c r="H1247" i="25"/>
  <c r="H1251" i="25"/>
  <c r="H1255" i="25"/>
  <c r="H1259" i="25"/>
  <c r="H1263" i="25"/>
  <c r="H1267" i="25"/>
  <c r="H1406" i="25"/>
  <c r="H1407" i="25"/>
  <c r="H1408" i="25"/>
  <c r="H1409" i="25"/>
  <c r="H1410" i="25"/>
  <c r="H1411" i="25"/>
  <c r="H1412" i="25"/>
  <c r="H1413" i="25"/>
  <c r="H1414" i="25"/>
  <c r="H1415" i="25"/>
  <c r="H1416" i="25"/>
  <c r="H1417" i="25"/>
  <c r="H1418" i="25"/>
  <c r="H1419" i="25"/>
  <c r="H1420" i="25"/>
  <c r="H1421" i="25"/>
  <c r="H1422" i="25"/>
  <c r="H1423" i="25"/>
  <c r="H1424" i="25"/>
  <c r="H1425" i="25"/>
  <c r="H1426" i="25"/>
  <c r="H1427" i="25"/>
  <c r="H1428" i="25"/>
  <c r="H1429" i="25"/>
  <c r="H1430" i="25"/>
  <c r="H1431" i="25"/>
  <c r="H1432" i="25"/>
  <c r="H1433" i="25"/>
  <c r="H1434" i="25"/>
  <c r="H1435" i="25"/>
  <c r="H1436" i="25"/>
  <c r="H1437" i="25"/>
  <c r="H1438" i="25"/>
  <c r="H1439" i="25"/>
  <c r="H1440" i="25"/>
  <c r="H1441" i="25"/>
  <c r="H1442" i="25"/>
  <c r="H1443" i="25"/>
  <c r="H1444" i="25"/>
  <c r="H1445" i="25"/>
  <c r="H1446" i="25"/>
  <c r="H1447" i="25"/>
  <c r="H1448" i="25"/>
  <c r="H1449" i="25"/>
  <c r="H1450" i="25"/>
  <c r="H1451" i="25"/>
  <c r="H1452" i="25"/>
  <c r="H1453" i="25"/>
  <c r="H1454" i="25"/>
  <c r="H1455" i="25"/>
  <c r="H1456" i="25"/>
  <c r="H1457" i="25"/>
  <c r="H1458" i="25"/>
  <c r="H1459" i="25"/>
  <c r="H1460" i="25"/>
  <c r="H1461" i="25"/>
  <c r="H1462" i="25"/>
  <c r="H1463" i="25"/>
  <c r="H1464" i="25"/>
  <c r="H1465" i="25"/>
  <c r="H1466" i="25"/>
  <c r="H1467" i="25"/>
  <c r="H1468" i="25"/>
  <c r="H1469" i="25"/>
  <c r="H1470" i="25"/>
  <c r="H1471" i="25"/>
  <c r="H1472" i="25"/>
  <c r="H1473" i="25"/>
  <c r="H1474" i="25"/>
  <c r="H1475" i="25"/>
  <c r="H1476" i="25"/>
  <c r="H1477" i="25"/>
  <c r="H1478" i="25"/>
  <c r="H1479" i="25"/>
  <c r="H1480" i="25"/>
  <c r="H1481" i="25"/>
  <c r="H1482" i="25"/>
  <c r="H1483" i="25"/>
  <c r="H1484" i="25"/>
  <c r="H2136" i="25"/>
  <c r="H2132" i="25"/>
  <c r="H2120" i="25"/>
  <c r="H2124" i="25"/>
  <c r="H2128" i="25"/>
  <c r="H2118" i="25"/>
  <c r="H2122" i="25"/>
  <c r="H2126" i="25"/>
  <c r="H2130" i="25"/>
  <c r="H2134" i="25"/>
  <c r="H2138" i="25"/>
  <c r="H2129" i="25"/>
  <c r="H2133" i="25"/>
  <c r="H2137" i="25"/>
  <c r="H2361" i="25"/>
  <c r="H2333" i="25"/>
  <c r="H2334" i="25"/>
  <c r="H2335" i="25"/>
  <c r="H2336" i="25"/>
  <c r="H2337" i="25"/>
  <c r="H2338" i="25"/>
  <c r="H2339" i="25"/>
  <c r="H2340" i="25"/>
  <c r="H2341" i="25"/>
  <c r="H2342" i="25"/>
  <c r="H2343" i="25"/>
  <c r="H2344" i="25"/>
  <c r="H2345" i="25"/>
  <c r="H2346" i="25"/>
  <c r="H2347" i="25"/>
  <c r="H2348" i="25"/>
  <c r="H2349" i="25"/>
  <c r="H2350" i="25"/>
  <c r="H2351" i="25"/>
  <c r="H2352" i="25"/>
  <c r="H2353" i="25"/>
  <c r="H2354" i="25"/>
  <c r="H2355" i="25"/>
  <c r="H2356" i="25"/>
  <c r="H2357" i="25"/>
  <c r="H2358" i="25"/>
  <c r="H2359" i="25"/>
  <c r="H2360" i="25"/>
  <c r="H2473" i="25"/>
  <c r="H2474" i="25"/>
  <c r="H2475" i="25"/>
  <c r="H2476" i="25"/>
  <c r="H2477" i="25"/>
  <c r="H2478" i="25"/>
  <c r="H2479" i="25"/>
  <c r="H2480" i="25"/>
  <c r="H2481" i="25"/>
  <c r="H2482" i="25"/>
  <c r="H2483" i="25"/>
  <c r="H2484" i="25"/>
  <c r="H2485" i="25"/>
  <c r="H2486" i="25"/>
  <c r="H2487" i="25"/>
  <c r="H2488" i="25"/>
  <c r="H2489" i="25"/>
  <c r="H2490" i="25"/>
  <c r="H2491" i="25"/>
  <c r="H2492" i="25"/>
  <c r="H2493" i="25"/>
  <c r="H2494" i="25"/>
  <c r="H2495" i="25"/>
  <c r="H2496" i="25"/>
  <c r="H2497" i="25"/>
  <c r="H2498" i="25"/>
  <c r="H2499" i="25"/>
  <c r="H2500" i="25"/>
  <c r="H2501" i="25"/>
  <c r="H2502" i="25"/>
  <c r="H2503" i="25"/>
  <c r="H2504" i="25"/>
  <c r="H2505" i="25"/>
  <c r="H2506" i="25"/>
  <c r="H2507" i="25"/>
  <c r="H2508" i="25"/>
  <c r="H2509" i="25"/>
  <c r="H2510" i="25"/>
  <c r="H2511" i="25"/>
  <c r="H2512" i="25"/>
  <c r="H2513" i="25"/>
  <c r="H2514" i="25"/>
  <c r="H2515" i="25"/>
  <c r="H2516" i="25"/>
  <c r="H2517" i="25"/>
  <c r="H2518" i="25"/>
  <c r="H2519" i="25"/>
  <c r="H2520" i="25"/>
  <c r="H2521" i="25"/>
  <c r="H2522" i="25"/>
  <c r="H2523" i="25"/>
  <c r="H2524" i="25"/>
  <c r="H2525" i="25"/>
  <c r="H2526" i="25"/>
  <c r="H2527" i="25"/>
  <c r="H2528" i="25"/>
  <c r="H2529" i="25"/>
  <c r="H2530" i="25"/>
  <c r="H3039" i="25"/>
  <c r="H3040" i="25"/>
  <c r="H3041" i="25"/>
  <c r="H3042" i="25"/>
  <c r="H3043" i="25"/>
  <c r="H3044" i="25"/>
  <c r="H3045" i="25"/>
  <c r="H3046" i="25"/>
  <c r="H3047" i="25"/>
  <c r="H3048" i="25"/>
  <c r="H3049" i="25"/>
  <c r="H3050" i="25"/>
  <c r="H3051" i="25"/>
  <c r="H3052" i="25"/>
  <c r="H3053" i="25"/>
  <c r="H3054" i="25"/>
  <c r="H3055" i="25"/>
  <c r="H3057" i="25"/>
  <c r="H3059" i="25"/>
  <c r="H3061" i="25"/>
  <c r="H3063" i="25"/>
  <c r="H3065" i="25"/>
  <c r="H3067" i="25"/>
  <c r="H3069" i="25"/>
  <c r="H3071" i="25"/>
  <c r="H3073" i="25"/>
  <c r="H3056" i="25"/>
  <c r="H3058" i="25"/>
  <c r="H3060" i="25"/>
  <c r="H3062" i="25"/>
  <c r="H3064" i="25"/>
  <c r="H3066" i="25"/>
  <c r="H3068" i="25"/>
  <c r="H3070" i="25"/>
  <c r="H3072" i="25"/>
  <c r="H3148" i="25"/>
  <c r="H3150" i="25"/>
  <c r="H3152" i="25"/>
  <c r="H3228" i="25"/>
  <c r="H3229" i="25"/>
  <c r="H3230" i="25"/>
  <c r="H3231" i="25"/>
  <c r="H3232" i="25"/>
  <c r="H3233" i="25"/>
  <c r="H3234" i="25"/>
  <c r="H3235" i="25"/>
  <c r="H3236" i="25"/>
  <c r="H3237" i="25"/>
  <c r="H3238" i="25"/>
  <c r="H3239" i="25"/>
  <c r="H3240" i="25"/>
  <c r="H3241" i="25"/>
  <c r="H3242" i="25"/>
  <c r="H3243" i="25"/>
  <c r="H3244" i="25"/>
  <c r="H3245" i="25"/>
  <c r="H3246" i="25"/>
  <c r="H3247" i="25"/>
  <c r="H3248" i="25"/>
  <c r="H3249" i="25"/>
  <c r="H3250" i="25"/>
  <c r="H3222" i="25"/>
  <c r="H3224" i="25"/>
  <c r="H3226" i="25"/>
  <c r="H3282" i="25"/>
  <c r="H3286" i="25"/>
  <c r="H3290" i="25"/>
  <c r="H3275" i="25"/>
  <c r="H3277" i="25"/>
  <c r="H3278" i="25"/>
  <c r="H3279" i="25"/>
  <c r="H3280" i="25"/>
  <c r="H3284" i="25"/>
  <c r="H3288" i="25"/>
  <c r="H3292" i="25"/>
  <c r="H3403" i="25"/>
  <c r="H3429" i="25"/>
  <c r="H15" i="25" l="1"/>
  <c r="K15" i="26"/>
  <c r="L15" i="26"/>
  <c r="H15" i="26"/>
  <c r="J2973" i="25"/>
  <c r="N2973" i="25" s="1"/>
  <c r="J2101" i="25"/>
  <c r="N2101" i="25" s="1"/>
  <c r="J328" i="25"/>
  <c r="N328" i="25" s="1"/>
  <c r="J2101" i="26"/>
  <c r="N2101" i="26" s="1"/>
  <c r="J2973" i="26"/>
  <c r="N2973" i="26" s="1"/>
  <c r="J328" i="26"/>
  <c r="N328" i="26" s="1"/>
  <c r="E3429" i="24" l="1"/>
  <c r="H3429" i="24" s="1"/>
  <c r="E3428" i="24"/>
  <c r="H3428" i="24" s="1"/>
  <c r="E3427" i="24"/>
  <c r="H3427" i="24" s="1"/>
  <c r="E3426" i="24"/>
  <c r="H3426" i="24" s="1"/>
  <c r="E3425" i="24"/>
  <c r="H3425" i="24" s="1"/>
  <c r="E3424" i="24"/>
  <c r="H3424" i="24" s="1"/>
  <c r="E3423" i="24"/>
  <c r="H3423" i="24" s="1"/>
  <c r="E3422" i="24"/>
  <c r="H3422" i="24" s="1"/>
  <c r="E3421" i="24"/>
  <c r="H3421" i="24" s="1"/>
  <c r="E3420" i="24"/>
  <c r="H3420" i="24" s="1"/>
  <c r="E3419" i="24"/>
  <c r="H3419" i="24" s="1"/>
  <c r="E3418" i="24"/>
  <c r="H3418" i="24" s="1"/>
  <c r="E3417" i="24"/>
  <c r="H3417" i="24" s="1"/>
  <c r="E3416" i="24"/>
  <c r="E3415" i="24"/>
  <c r="H3415" i="24" s="1"/>
  <c r="E3414" i="24"/>
  <c r="H3414" i="24" s="1"/>
  <c r="E3413" i="24"/>
  <c r="E3412" i="24"/>
  <c r="H3412" i="24" s="1"/>
  <c r="E3411" i="24"/>
  <c r="H3411" i="24" s="1"/>
  <c r="E3410" i="24"/>
  <c r="H3410" i="24" s="1"/>
  <c r="E3409" i="24"/>
  <c r="H3409" i="24" s="1"/>
  <c r="E3408" i="24"/>
  <c r="H3408" i="24" s="1"/>
  <c r="E3407" i="24"/>
  <c r="H3407" i="24" s="1"/>
  <c r="E3406" i="24"/>
  <c r="H3406" i="24" s="1"/>
  <c r="E3405" i="24"/>
  <c r="E3404" i="24"/>
  <c r="H3404" i="24" s="1"/>
  <c r="E3403" i="24"/>
  <c r="H3403" i="24" s="1"/>
  <c r="E3402" i="24"/>
  <c r="H3402" i="24" s="1"/>
  <c r="E3401" i="24"/>
  <c r="H3401" i="24" s="1"/>
  <c r="E3400" i="24"/>
  <c r="E3399" i="24"/>
  <c r="H3399" i="24" s="1"/>
  <c r="E3398" i="24"/>
  <c r="H3398" i="24" s="1"/>
  <c r="E3397" i="24"/>
  <c r="H3397" i="24" s="1"/>
  <c r="E3396" i="24"/>
  <c r="E3395" i="24"/>
  <c r="H3395" i="24" s="1"/>
  <c r="E3394" i="24"/>
  <c r="H3394" i="24" s="1"/>
  <c r="E3393" i="24"/>
  <c r="E3392" i="24"/>
  <c r="E3391" i="24"/>
  <c r="H3391" i="24" s="1"/>
  <c r="E3390" i="24"/>
  <c r="H3390" i="24" s="1"/>
  <c r="E3389" i="24"/>
  <c r="H3389" i="24" s="1"/>
  <c r="E3388" i="24"/>
  <c r="E3387" i="24"/>
  <c r="H3387" i="24" s="1"/>
  <c r="E3386" i="24"/>
  <c r="H3386" i="24" s="1"/>
  <c r="E3385" i="24"/>
  <c r="H3385" i="24" s="1"/>
  <c r="E3384" i="24"/>
  <c r="E3383" i="24"/>
  <c r="H3383" i="24" s="1"/>
  <c r="E3382" i="24"/>
  <c r="H3382" i="24" s="1"/>
  <c r="E3381" i="24"/>
  <c r="H3381" i="24" s="1"/>
  <c r="E3380" i="24"/>
  <c r="E3379" i="24"/>
  <c r="H3379" i="24" s="1"/>
  <c r="E3378" i="24"/>
  <c r="H3378" i="24" s="1"/>
  <c r="E3377" i="24"/>
  <c r="E3376" i="24"/>
  <c r="E3375" i="24"/>
  <c r="H3375" i="24" s="1"/>
  <c r="E3374" i="24"/>
  <c r="H3374" i="24" s="1"/>
  <c r="E3373" i="24"/>
  <c r="H3373" i="24" s="1"/>
  <c r="E3372" i="24"/>
  <c r="E3371" i="24"/>
  <c r="H3371" i="24" s="1"/>
  <c r="E3370" i="24"/>
  <c r="H3370" i="24" s="1"/>
  <c r="E3369" i="24"/>
  <c r="H3369" i="24" s="1"/>
  <c r="E3368" i="24"/>
  <c r="E3367" i="24"/>
  <c r="H3367" i="24" s="1"/>
  <c r="E3366" i="24"/>
  <c r="E3365" i="24"/>
  <c r="H3365" i="24" s="1"/>
  <c r="E3364" i="24"/>
  <c r="E3363" i="24"/>
  <c r="H3363" i="24" s="1"/>
  <c r="E3362" i="24"/>
  <c r="H3362" i="24" s="1"/>
  <c r="E3361" i="24"/>
  <c r="E3360" i="24"/>
  <c r="E3359" i="24"/>
  <c r="H3359" i="24" s="1"/>
  <c r="E3358" i="24"/>
  <c r="H3358" i="24" s="1"/>
  <c r="E3357" i="24"/>
  <c r="H3357" i="24" s="1"/>
  <c r="E3356" i="24"/>
  <c r="E3355" i="24"/>
  <c r="H3355" i="24" s="1"/>
  <c r="E3354" i="24"/>
  <c r="H3354" i="24" s="1"/>
  <c r="E3353" i="24"/>
  <c r="H3353" i="24" s="1"/>
  <c r="E3352" i="24"/>
  <c r="E3351" i="24"/>
  <c r="H3351" i="24" s="1"/>
  <c r="E3350" i="24"/>
  <c r="H3350" i="24" s="1"/>
  <c r="E3349" i="24"/>
  <c r="H3349" i="24" s="1"/>
  <c r="E3348" i="24"/>
  <c r="E3347" i="24"/>
  <c r="H3347" i="24" s="1"/>
  <c r="E3346" i="24"/>
  <c r="H3346" i="24" s="1"/>
  <c r="E3345" i="24"/>
  <c r="E3344" i="24"/>
  <c r="E3343" i="24"/>
  <c r="H3343" i="24" s="1"/>
  <c r="E3342" i="24"/>
  <c r="H3342" i="24" s="1"/>
  <c r="E3341" i="24"/>
  <c r="H3341" i="24" s="1"/>
  <c r="E3340" i="24"/>
  <c r="E3339" i="24"/>
  <c r="H3339" i="24" s="1"/>
  <c r="E3338" i="24"/>
  <c r="H3338" i="24" s="1"/>
  <c r="E3337" i="24"/>
  <c r="H3337" i="24" s="1"/>
  <c r="E3336" i="24"/>
  <c r="E3335" i="24"/>
  <c r="H3335" i="24" s="1"/>
  <c r="E3334" i="24"/>
  <c r="H3334" i="24" s="1"/>
  <c r="E3333" i="24"/>
  <c r="H3333" i="24" s="1"/>
  <c r="E3332" i="24"/>
  <c r="E3331" i="24"/>
  <c r="H3331" i="24" s="1"/>
  <c r="E3330" i="24"/>
  <c r="H3330" i="24" s="1"/>
  <c r="E3329" i="24"/>
  <c r="E3328" i="24"/>
  <c r="E3327" i="24"/>
  <c r="H3327" i="24" s="1"/>
  <c r="E3326" i="24"/>
  <c r="H3326" i="24" s="1"/>
  <c r="E3325" i="24"/>
  <c r="H3325" i="24" s="1"/>
  <c r="E3324" i="24"/>
  <c r="E3323" i="24"/>
  <c r="H3323" i="24" s="1"/>
  <c r="E3322" i="24"/>
  <c r="H3322" i="24" s="1"/>
  <c r="E3321" i="24"/>
  <c r="H3321" i="24" s="1"/>
  <c r="E3320" i="24"/>
  <c r="E3319" i="24"/>
  <c r="H3319" i="24" s="1"/>
  <c r="E3318" i="24"/>
  <c r="H3318" i="24" s="1"/>
  <c r="E3317" i="24"/>
  <c r="H3317" i="24" s="1"/>
  <c r="E3316" i="24"/>
  <c r="E3315" i="24"/>
  <c r="H3315" i="24" s="1"/>
  <c r="E3314" i="24"/>
  <c r="H3314" i="24" s="1"/>
  <c r="E3313" i="24"/>
  <c r="E3312" i="24"/>
  <c r="E3311" i="24"/>
  <c r="H3311" i="24" s="1"/>
  <c r="E3310" i="24"/>
  <c r="H3310" i="24" s="1"/>
  <c r="E3309" i="24"/>
  <c r="H3309" i="24" s="1"/>
  <c r="E3308" i="24"/>
  <c r="E3307" i="24"/>
  <c r="H3307" i="24" s="1"/>
  <c r="E3306" i="24"/>
  <c r="H3306" i="24" s="1"/>
  <c r="E3305" i="24"/>
  <c r="H3305" i="24" s="1"/>
  <c r="E3304" i="24"/>
  <c r="E3303" i="24"/>
  <c r="H3303" i="24" s="1"/>
  <c r="E3302" i="24"/>
  <c r="E3301" i="24"/>
  <c r="H3301" i="24" s="1"/>
  <c r="E3300" i="24"/>
  <c r="E3299" i="24"/>
  <c r="H3299" i="24" s="1"/>
  <c r="E3298" i="24"/>
  <c r="H3298" i="24" s="1"/>
  <c r="E3297" i="24"/>
  <c r="E3296" i="24"/>
  <c r="E3295" i="24"/>
  <c r="H3295" i="24" s="1"/>
  <c r="E3294" i="24"/>
  <c r="H3294" i="24" s="1"/>
  <c r="E3293" i="24"/>
  <c r="H3293" i="24" s="1"/>
  <c r="E3292" i="24"/>
  <c r="E3291" i="24"/>
  <c r="H3291" i="24" s="1"/>
  <c r="E3290" i="24"/>
  <c r="H3290" i="24" s="1"/>
  <c r="E3289" i="24"/>
  <c r="H3289" i="24" s="1"/>
  <c r="E3288" i="24"/>
  <c r="E3287" i="24"/>
  <c r="H3287" i="24" s="1"/>
  <c r="E3286" i="24"/>
  <c r="H3286" i="24" s="1"/>
  <c r="E3285" i="24"/>
  <c r="H3285" i="24" s="1"/>
  <c r="E3284" i="24"/>
  <c r="E3283" i="24"/>
  <c r="H3283" i="24" s="1"/>
  <c r="E3282" i="24"/>
  <c r="H3282" i="24" s="1"/>
  <c r="E3281" i="24"/>
  <c r="E3280" i="24"/>
  <c r="E3279" i="24"/>
  <c r="H3279" i="24" s="1"/>
  <c r="E3278" i="24"/>
  <c r="H3278" i="24" s="1"/>
  <c r="E3277" i="24"/>
  <c r="H3277" i="24" s="1"/>
  <c r="E3276" i="24"/>
  <c r="E3275" i="24"/>
  <c r="H3275" i="24" s="1"/>
  <c r="E3274" i="24"/>
  <c r="H3274" i="24" s="1"/>
  <c r="E3273" i="24"/>
  <c r="H3273" i="24" s="1"/>
  <c r="E3272" i="24"/>
  <c r="E3271" i="24"/>
  <c r="H3271" i="24" s="1"/>
  <c r="E3270" i="24"/>
  <c r="H3270" i="24" s="1"/>
  <c r="E3269" i="24"/>
  <c r="H3269" i="24" s="1"/>
  <c r="E3268" i="24"/>
  <c r="E3267" i="24"/>
  <c r="H3267" i="24" s="1"/>
  <c r="E3266" i="24"/>
  <c r="H3266" i="24" s="1"/>
  <c r="E3265" i="24"/>
  <c r="E3264" i="24"/>
  <c r="E3263" i="24"/>
  <c r="H3263" i="24" s="1"/>
  <c r="E3262" i="24"/>
  <c r="H3262" i="24" s="1"/>
  <c r="E3261" i="24"/>
  <c r="H3261" i="24" s="1"/>
  <c r="E3260" i="24"/>
  <c r="E3259" i="24"/>
  <c r="H3259" i="24" s="1"/>
  <c r="E3258" i="24"/>
  <c r="H3258" i="24" s="1"/>
  <c r="E3257" i="24"/>
  <c r="H3257" i="24" s="1"/>
  <c r="E3256" i="24"/>
  <c r="E3255" i="24"/>
  <c r="H3255" i="24" s="1"/>
  <c r="E3254" i="24"/>
  <c r="H3254" i="24" s="1"/>
  <c r="E3253" i="24"/>
  <c r="H3253" i="24" s="1"/>
  <c r="E3252" i="24"/>
  <c r="E3251" i="24"/>
  <c r="H3251" i="24" s="1"/>
  <c r="E3250" i="24"/>
  <c r="H3250" i="24" s="1"/>
  <c r="E3249" i="24"/>
  <c r="E3248" i="24"/>
  <c r="E3247" i="24"/>
  <c r="H3247" i="24" s="1"/>
  <c r="E3246" i="24"/>
  <c r="H3246" i="24" s="1"/>
  <c r="E3245" i="24"/>
  <c r="H3245" i="24" s="1"/>
  <c r="E3244" i="24"/>
  <c r="E3243" i="24"/>
  <c r="H3243" i="24" s="1"/>
  <c r="E3242" i="24"/>
  <c r="H3242" i="24" s="1"/>
  <c r="E3241" i="24"/>
  <c r="H3241" i="24" s="1"/>
  <c r="E3240" i="24"/>
  <c r="E3239" i="24"/>
  <c r="H3239" i="24" s="1"/>
  <c r="E3238" i="24"/>
  <c r="E3237" i="24"/>
  <c r="H3237" i="24" s="1"/>
  <c r="E3236" i="24"/>
  <c r="E3235" i="24"/>
  <c r="H3235" i="24" s="1"/>
  <c r="E3234" i="24"/>
  <c r="H3234" i="24" s="1"/>
  <c r="E3233" i="24"/>
  <c r="E3232" i="24"/>
  <c r="E3231" i="24"/>
  <c r="E3230" i="24"/>
  <c r="E3229" i="24"/>
  <c r="E3228" i="24"/>
  <c r="E3227" i="24"/>
  <c r="E3226" i="24"/>
  <c r="E3225" i="24"/>
  <c r="E3224" i="24"/>
  <c r="E3223" i="24"/>
  <c r="E3222" i="24"/>
  <c r="E3221" i="24"/>
  <c r="E3220" i="24"/>
  <c r="E3219" i="24"/>
  <c r="E3218" i="24"/>
  <c r="E3217" i="24"/>
  <c r="E3216" i="24"/>
  <c r="E3215" i="24"/>
  <c r="E3214" i="24"/>
  <c r="E3213" i="24"/>
  <c r="E3212" i="24"/>
  <c r="E3211" i="24"/>
  <c r="E3210" i="24"/>
  <c r="E3209" i="24"/>
  <c r="E3208" i="24"/>
  <c r="E3207" i="24"/>
  <c r="E3206" i="24"/>
  <c r="E3205" i="24"/>
  <c r="E3204" i="24"/>
  <c r="E3203" i="24"/>
  <c r="E3202" i="24"/>
  <c r="E3201" i="24"/>
  <c r="E3200" i="24"/>
  <c r="E3199" i="24"/>
  <c r="E3198" i="24"/>
  <c r="E3197" i="24"/>
  <c r="E3196" i="24"/>
  <c r="E3195" i="24"/>
  <c r="E3194" i="24"/>
  <c r="E3193" i="24"/>
  <c r="E3192" i="24"/>
  <c r="E3191" i="24"/>
  <c r="E3190" i="24"/>
  <c r="E3189" i="24"/>
  <c r="E3188" i="24"/>
  <c r="E3187" i="24"/>
  <c r="E3186" i="24"/>
  <c r="E3185" i="24"/>
  <c r="E3184" i="24"/>
  <c r="E3183" i="24"/>
  <c r="E3182" i="24"/>
  <c r="E3181" i="24"/>
  <c r="E3180" i="24"/>
  <c r="E3179" i="24"/>
  <c r="E3178" i="24"/>
  <c r="E3177" i="24"/>
  <c r="E3176" i="24"/>
  <c r="E3175" i="24"/>
  <c r="E3174" i="24"/>
  <c r="E3173" i="24"/>
  <c r="E3172" i="24"/>
  <c r="E3171" i="24"/>
  <c r="E3170" i="24"/>
  <c r="E3169" i="24"/>
  <c r="E3168" i="24"/>
  <c r="E3167" i="24"/>
  <c r="E3166" i="24"/>
  <c r="E3165" i="24"/>
  <c r="E3164" i="24"/>
  <c r="E3163" i="24"/>
  <c r="E3162" i="24"/>
  <c r="E3161" i="24"/>
  <c r="E3160" i="24"/>
  <c r="E3159" i="24"/>
  <c r="E3158" i="24"/>
  <c r="E3157" i="24"/>
  <c r="E3156" i="24"/>
  <c r="E3155" i="24"/>
  <c r="E3154" i="24"/>
  <c r="E3153" i="24"/>
  <c r="E3152" i="24"/>
  <c r="E3151" i="24"/>
  <c r="E3150" i="24"/>
  <c r="E3149" i="24"/>
  <c r="E3148" i="24"/>
  <c r="E3147" i="24"/>
  <c r="E3146" i="24"/>
  <c r="E3145" i="24"/>
  <c r="E3144" i="24"/>
  <c r="E3143" i="24"/>
  <c r="E3142" i="24"/>
  <c r="E3141" i="24"/>
  <c r="E3140" i="24"/>
  <c r="E3139" i="24"/>
  <c r="E3138" i="24"/>
  <c r="E3137" i="24"/>
  <c r="E3136" i="24"/>
  <c r="E3135" i="24"/>
  <c r="E3134" i="24"/>
  <c r="E3133" i="24"/>
  <c r="E3132" i="24"/>
  <c r="E3131" i="24"/>
  <c r="E3130" i="24"/>
  <c r="E3129" i="24"/>
  <c r="E3128" i="24"/>
  <c r="E3127" i="24"/>
  <c r="E3126" i="24"/>
  <c r="E3125" i="24"/>
  <c r="E3124" i="24"/>
  <c r="E3123" i="24"/>
  <c r="E3122" i="24"/>
  <c r="E3121" i="24"/>
  <c r="E3120" i="24"/>
  <c r="E3119" i="24"/>
  <c r="E3118" i="24"/>
  <c r="E3117" i="24"/>
  <c r="E3116" i="24"/>
  <c r="E3115" i="24"/>
  <c r="E3114" i="24"/>
  <c r="E3113" i="24"/>
  <c r="E3112" i="24"/>
  <c r="E3111" i="24"/>
  <c r="E3110" i="24"/>
  <c r="E3109" i="24"/>
  <c r="E3108" i="24"/>
  <c r="E3107" i="24"/>
  <c r="E3106" i="24"/>
  <c r="E3105" i="24"/>
  <c r="E3104" i="24"/>
  <c r="E3103" i="24"/>
  <c r="E3102" i="24"/>
  <c r="E3101" i="24"/>
  <c r="E3100" i="24"/>
  <c r="E3099" i="24"/>
  <c r="E3098" i="24"/>
  <c r="E3097" i="24"/>
  <c r="E3096" i="24"/>
  <c r="E3095" i="24"/>
  <c r="E3094" i="24"/>
  <c r="E3093" i="24"/>
  <c r="E3092" i="24"/>
  <c r="E3091" i="24"/>
  <c r="E3090" i="24"/>
  <c r="E3089" i="24"/>
  <c r="E3088" i="24"/>
  <c r="E3087" i="24"/>
  <c r="E3086" i="24"/>
  <c r="E3085" i="24"/>
  <c r="E3084" i="24"/>
  <c r="E3083" i="24"/>
  <c r="E3082" i="24"/>
  <c r="E3081" i="24"/>
  <c r="E3080" i="24"/>
  <c r="E3079" i="24"/>
  <c r="E3078" i="24"/>
  <c r="E3077" i="24"/>
  <c r="E3076" i="24"/>
  <c r="E3075" i="24"/>
  <c r="E3074" i="24"/>
  <c r="E3073" i="24"/>
  <c r="E3072" i="24"/>
  <c r="E3071" i="24"/>
  <c r="E3070" i="24"/>
  <c r="E3069" i="24"/>
  <c r="E3068" i="24"/>
  <c r="E3067" i="24"/>
  <c r="E3066" i="24"/>
  <c r="E3065" i="24"/>
  <c r="E3064" i="24"/>
  <c r="E3063" i="24"/>
  <c r="E3062" i="24"/>
  <c r="E3061" i="24"/>
  <c r="E3060" i="24"/>
  <c r="E3059" i="24"/>
  <c r="E3058" i="24"/>
  <c r="E3057" i="24"/>
  <c r="E3056" i="24"/>
  <c r="E3055" i="24"/>
  <c r="E3054" i="24"/>
  <c r="E3053" i="24"/>
  <c r="E3052" i="24"/>
  <c r="E3051" i="24"/>
  <c r="E3050" i="24"/>
  <c r="E3049" i="24"/>
  <c r="E3048" i="24"/>
  <c r="E3047" i="24"/>
  <c r="E3046" i="24"/>
  <c r="E3045" i="24"/>
  <c r="E3044" i="24"/>
  <c r="E3043" i="24"/>
  <c r="E3042" i="24"/>
  <c r="E3041" i="24"/>
  <c r="E3040" i="24"/>
  <c r="E3039" i="24"/>
  <c r="E3038" i="24"/>
  <c r="E3037" i="24"/>
  <c r="E3036" i="24"/>
  <c r="E3035" i="24"/>
  <c r="E3034" i="24"/>
  <c r="E3033" i="24"/>
  <c r="E3032" i="24"/>
  <c r="E3031" i="24"/>
  <c r="E3030" i="24"/>
  <c r="E3029" i="24"/>
  <c r="E3028" i="24"/>
  <c r="E3027" i="24"/>
  <c r="E3026" i="24"/>
  <c r="E3025" i="24"/>
  <c r="E3024" i="24"/>
  <c r="E3023" i="24"/>
  <c r="E3022" i="24"/>
  <c r="E3021" i="24"/>
  <c r="E3020" i="24"/>
  <c r="E3019" i="24"/>
  <c r="E3018" i="24"/>
  <c r="E3017" i="24"/>
  <c r="E3016" i="24"/>
  <c r="E3015" i="24"/>
  <c r="E3014" i="24"/>
  <c r="E3013" i="24"/>
  <c r="E3012" i="24"/>
  <c r="E3011" i="24"/>
  <c r="E3010" i="24"/>
  <c r="E3009" i="24"/>
  <c r="E3008" i="24"/>
  <c r="E3007" i="24"/>
  <c r="E3006" i="24"/>
  <c r="E3005" i="24"/>
  <c r="E3004" i="24"/>
  <c r="E3003" i="24"/>
  <c r="E3002" i="24"/>
  <c r="E3001" i="24"/>
  <c r="E3000" i="24"/>
  <c r="E2999" i="24"/>
  <c r="E2998" i="24"/>
  <c r="E2997" i="24"/>
  <c r="E2996" i="24"/>
  <c r="E2995" i="24"/>
  <c r="E2994" i="24"/>
  <c r="E2993" i="24"/>
  <c r="E2992" i="24"/>
  <c r="E2991" i="24"/>
  <c r="E2990" i="24"/>
  <c r="E2989" i="24"/>
  <c r="E2988" i="24"/>
  <c r="E2987" i="24"/>
  <c r="E2986" i="24"/>
  <c r="E2985" i="24"/>
  <c r="E2984" i="24"/>
  <c r="E2983" i="24"/>
  <c r="E2982" i="24"/>
  <c r="E2981" i="24"/>
  <c r="E2980" i="24"/>
  <c r="E2979" i="24"/>
  <c r="E2978" i="24"/>
  <c r="E2977" i="24"/>
  <c r="E2976" i="24"/>
  <c r="E2975" i="24"/>
  <c r="E2974" i="24"/>
  <c r="E2973" i="24"/>
  <c r="E2972" i="24"/>
  <c r="E2971" i="24"/>
  <c r="E2970" i="24"/>
  <c r="E2969" i="24"/>
  <c r="E2968" i="24"/>
  <c r="E2967" i="24"/>
  <c r="E2966" i="24"/>
  <c r="E2965" i="24"/>
  <c r="E2964" i="24"/>
  <c r="E2963" i="24"/>
  <c r="E2962" i="24"/>
  <c r="E2961" i="24"/>
  <c r="E2960" i="24"/>
  <c r="E2959" i="24"/>
  <c r="E2958" i="24"/>
  <c r="E2957" i="24"/>
  <c r="E2956" i="24"/>
  <c r="E2955" i="24"/>
  <c r="E2954" i="24"/>
  <c r="E2953" i="24"/>
  <c r="E2952" i="24"/>
  <c r="E2951" i="24"/>
  <c r="E2950" i="24"/>
  <c r="E2949" i="24"/>
  <c r="E2948" i="24"/>
  <c r="E2947" i="24"/>
  <c r="E2946" i="24"/>
  <c r="E2945" i="24"/>
  <c r="E2944" i="24"/>
  <c r="E2943" i="24"/>
  <c r="E2942" i="24"/>
  <c r="E2941" i="24"/>
  <c r="E2940" i="24"/>
  <c r="E2939" i="24"/>
  <c r="E2938" i="24"/>
  <c r="E2937" i="24"/>
  <c r="E2936" i="24"/>
  <c r="E2935" i="24"/>
  <c r="E2934" i="24"/>
  <c r="E2933" i="24"/>
  <c r="E2932" i="24"/>
  <c r="E2931" i="24"/>
  <c r="E2930" i="24"/>
  <c r="E2929" i="24"/>
  <c r="E2928" i="24"/>
  <c r="E2927" i="24"/>
  <c r="E2926" i="24"/>
  <c r="E2925" i="24"/>
  <c r="E2924" i="24"/>
  <c r="E2923" i="24"/>
  <c r="E2922" i="24"/>
  <c r="E2921" i="24"/>
  <c r="E2920" i="24"/>
  <c r="E2919" i="24"/>
  <c r="E2918" i="24"/>
  <c r="E2917" i="24"/>
  <c r="E2916" i="24"/>
  <c r="E2915" i="24"/>
  <c r="E2914" i="24"/>
  <c r="E2913" i="24"/>
  <c r="E2912" i="24"/>
  <c r="E2911" i="24"/>
  <c r="E2910" i="24"/>
  <c r="E2909" i="24"/>
  <c r="E2908" i="24"/>
  <c r="E2907" i="24"/>
  <c r="E2906" i="24"/>
  <c r="E2905" i="24"/>
  <c r="E2904" i="24"/>
  <c r="E2903" i="24"/>
  <c r="E2902" i="24"/>
  <c r="E2901" i="24"/>
  <c r="E2900" i="24"/>
  <c r="E2899" i="24"/>
  <c r="E2898" i="24"/>
  <c r="E2897" i="24"/>
  <c r="E2896" i="24"/>
  <c r="E2895" i="24"/>
  <c r="E2894" i="24"/>
  <c r="E2893" i="24"/>
  <c r="E2892" i="24"/>
  <c r="E2891" i="24"/>
  <c r="E2890" i="24"/>
  <c r="E2889" i="24"/>
  <c r="E2888" i="24"/>
  <c r="E2887" i="24"/>
  <c r="E2886" i="24"/>
  <c r="E2885" i="24"/>
  <c r="E2884" i="24"/>
  <c r="E2883" i="24"/>
  <c r="E2882" i="24"/>
  <c r="E2881" i="24"/>
  <c r="E2880" i="24"/>
  <c r="E2879" i="24"/>
  <c r="E2878" i="24"/>
  <c r="E2877" i="24"/>
  <c r="E2876" i="24"/>
  <c r="E2875" i="24"/>
  <c r="E2874" i="24"/>
  <c r="E2873" i="24"/>
  <c r="E2872" i="24"/>
  <c r="E2871" i="24"/>
  <c r="E2870" i="24"/>
  <c r="E2869" i="24"/>
  <c r="E2868" i="24"/>
  <c r="E2867" i="24"/>
  <c r="E2866" i="24"/>
  <c r="E2865" i="24"/>
  <c r="E2864" i="24"/>
  <c r="E2863" i="24"/>
  <c r="E2862" i="24"/>
  <c r="E2861" i="24"/>
  <c r="E2860" i="24"/>
  <c r="E2859" i="24"/>
  <c r="E2858" i="24"/>
  <c r="E2857" i="24"/>
  <c r="E2856" i="24"/>
  <c r="E2855" i="24"/>
  <c r="E2854" i="24"/>
  <c r="E2853" i="24"/>
  <c r="E2852" i="24"/>
  <c r="E2851" i="24"/>
  <c r="E2850" i="24"/>
  <c r="E2849" i="24"/>
  <c r="E2848" i="24"/>
  <c r="E2847" i="24"/>
  <c r="E2846" i="24"/>
  <c r="E2845" i="24"/>
  <c r="E2844" i="24"/>
  <c r="E2843" i="24"/>
  <c r="E2842" i="24"/>
  <c r="E2841" i="24"/>
  <c r="E2840" i="24"/>
  <c r="E2839" i="24"/>
  <c r="E2838" i="24"/>
  <c r="E2837" i="24"/>
  <c r="E2836" i="24"/>
  <c r="E2835" i="24"/>
  <c r="E2834" i="24"/>
  <c r="E2833" i="24"/>
  <c r="E2832" i="24"/>
  <c r="E2831" i="24"/>
  <c r="E2830" i="24"/>
  <c r="E2829" i="24"/>
  <c r="E2828" i="24"/>
  <c r="E2827" i="24"/>
  <c r="E2826" i="24"/>
  <c r="E2825" i="24"/>
  <c r="E2824" i="24"/>
  <c r="E2823" i="24"/>
  <c r="E2822" i="24"/>
  <c r="E2821" i="24"/>
  <c r="E2820" i="24"/>
  <c r="E2819" i="24"/>
  <c r="E2818" i="24"/>
  <c r="E2817" i="24"/>
  <c r="E2816" i="24"/>
  <c r="E2815" i="24"/>
  <c r="E2814" i="24"/>
  <c r="E2813" i="24"/>
  <c r="E2812" i="24"/>
  <c r="E2811" i="24"/>
  <c r="E2810" i="24"/>
  <c r="E2809" i="24"/>
  <c r="E2808" i="24"/>
  <c r="E2807" i="24"/>
  <c r="E2806" i="24"/>
  <c r="E2805" i="24"/>
  <c r="E2804" i="24"/>
  <c r="E2803" i="24"/>
  <c r="E2802" i="24"/>
  <c r="E2801" i="24"/>
  <c r="E2800" i="24"/>
  <c r="E2799" i="24"/>
  <c r="E2798" i="24"/>
  <c r="E2797" i="24"/>
  <c r="E2796" i="24"/>
  <c r="E2795" i="24"/>
  <c r="E2793" i="24"/>
  <c r="E2792" i="24"/>
  <c r="E2791" i="24"/>
  <c r="E2790" i="24"/>
  <c r="E2789" i="24"/>
  <c r="E2788" i="24"/>
  <c r="E2787" i="24"/>
  <c r="E2786" i="24"/>
  <c r="E2785" i="24"/>
  <c r="E2784" i="24"/>
  <c r="E2783" i="24"/>
  <c r="E2782" i="24"/>
  <c r="E2781" i="24"/>
  <c r="E2780" i="24"/>
  <c r="E2779" i="24"/>
  <c r="E2778" i="24"/>
  <c r="E2777" i="24"/>
  <c r="E2776" i="24"/>
  <c r="E2775" i="24"/>
  <c r="E2774" i="24"/>
  <c r="E2773" i="24"/>
  <c r="E2772" i="24"/>
  <c r="E2771" i="24"/>
  <c r="E2770" i="24"/>
  <c r="E2769" i="24"/>
  <c r="E2768" i="24"/>
  <c r="E2767" i="24"/>
  <c r="E2766" i="24"/>
  <c r="E2765" i="24"/>
  <c r="E2764" i="24"/>
  <c r="E2763" i="24"/>
  <c r="E2762" i="24"/>
  <c r="E2761" i="24"/>
  <c r="E2760" i="24"/>
  <c r="E2759" i="24"/>
  <c r="E2758" i="24"/>
  <c r="E2757" i="24"/>
  <c r="E2756" i="24"/>
  <c r="E2755" i="24"/>
  <c r="E2754" i="24"/>
  <c r="E2753" i="24"/>
  <c r="E2752" i="24"/>
  <c r="E2751" i="24"/>
  <c r="E2750" i="24"/>
  <c r="E2749" i="24"/>
  <c r="E2748" i="24"/>
  <c r="E2747" i="24"/>
  <c r="E2746" i="24"/>
  <c r="E2745" i="24"/>
  <c r="E2744" i="24"/>
  <c r="E2743" i="24"/>
  <c r="E2742" i="24"/>
  <c r="E2741" i="24"/>
  <c r="E2740" i="24"/>
  <c r="E2739" i="24"/>
  <c r="E2738" i="24"/>
  <c r="E2737" i="24"/>
  <c r="E2736" i="24"/>
  <c r="E2735" i="24"/>
  <c r="E2734" i="24"/>
  <c r="E2733" i="24"/>
  <c r="E2732" i="24"/>
  <c r="E2731" i="24"/>
  <c r="E2730" i="24"/>
  <c r="E2729" i="24"/>
  <c r="E2728" i="24"/>
  <c r="E2727" i="24"/>
  <c r="E2726" i="24"/>
  <c r="E2725" i="24"/>
  <c r="E2724" i="24"/>
  <c r="E2723" i="24"/>
  <c r="E2722" i="24"/>
  <c r="E2721" i="24"/>
  <c r="E2720" i="24"/>
  <c r="E2719" i="24"/>
  <c r="E2718" i="24"/>
  <c r="E2717" i="24"/>
  <c r="E2716" i="24"/>
  <c r="E2715" i="24"/>
  <c r="E2714" i="24"/>
  <c r="E2713" i="24"/>
  <c r="E2712" i="24"/>
  <c r="E2711" i="24"/>
  <c r="E2710" i="24"/>
  <c r="E2709" i="24"/>
  <c r="E2708" i="24"/>
  <c r="E2707" i="24"/>
  <c r="E2706" i="24"/>
  <c r="E2705" i="24"/>
  <c r="E2704" i="24"/>
  <c r="E2703" i="24"/>
  <c r="E2702" i="24"/>
  <c r="E2701" i="24"/>
  <c r="E2700" i="24"/>
  <c r="E2699" i="24"/>
  <c r="E2698" i="24"/>
  <c r="E2697" i="24"/>
  <c r="E2696" i="24"/>
  <c r="E2695" i="24"/>
  <c r="E2694" i="24"/>
  <c r="E2693" i="24"/>
  <c r="E2692" i="24"/>
  <c r="E2691" i="24"/>
  <c r="E2690" i="24"/>
  <c r="E2689" i="24"/>
  <c r="E2688" i="24"/>
  <c r="E2687" i="24"/>
  <c r="E2686" i="24"/>
  <c r="E2685" i="24"/>
  <c r="E2684" i="24"/>
  <c r="E2683" i="24"/>
  <c r="E2682" i="24"/>
  <c r="E2681" i="24"/>
  <c r="E2680" i="24"/>
  <c r="E2679" i="24"/>
  <c r="E2678" i="24"/>
  <c r="E2677" i="24"/>
  <c r="E2676" i="24"/>
  <c r="E2675" i="24"/>
  <c r="E2674" i="24"/>
  <c r="E2673" i="24"/>
  <c r="E2672" i="24"/>
  <c r="E2671" i="24"/>
  <c r="E2670" i="24"/>
  <c r="E2669" i="24"/>
  <c r="E2668" i="24"/>
  <c r="E2667" i="24"/>
  <c r="E2666" i="24"/>
  <c r="E2665" i="24"/>
  <c r="E2664" i="24"/>
  <c r="E2663" i="24"/>
  <c r="E2662" i="24"/>
  <c r="E2661" i="24"/>
  <c r="E2660" i="24"/>
  <c r="E2659" i="24"/>
  <c r="E2658" i="24"/>
  <c r="E2657" i="24"/>
  <c r="E2656" i="24"/>
  <c r="E2655" i="24"/>
  <c r="E2654" i="24"/>
  <c r="E2653" i="24"/>
  <c r="E2652" i="24"/>
  <c r="E2651" i="24"/>
  <c r="E2650" i="24"/>
  <c r="E2649" i="24"/>
  <c r="E2648" i="24"/>
  <c r="E2647" i="24"/>
  <c r="E2646" i="24"/>
  <c r="E2645" i="24"/>
  <c r="E2644" i="24"/>
  <c r="E2643" i="24"/>
  <c r="E2642" i="24"/>
  <c r="E2641" i="24"/>
  <c r="E2640" i="24"/>
  <c r="E2639" i="24"/>
  <c r="E2638" i="24"/>
  <c r="E2637" i="24"/>
  <c r="E2636" i="24"/>
  <c r="E2635" i="24"/>
  <c r="E2634" i="24"/>
  <c r="E2633" i="24"/>
  <c r="E2632" i="24"/>
  <c r="E2631" i="24"/>
  <c r="E2630" i="24"/>
  <c r="E2629" i="24"/>
  <c r="E2628" i="24"/>
  <c r="E2627" i="24"/>
  <c r="E2626" i="24"/>
  <c r="E2625" i="24"/>
  <c r="E2624" i="24"/>
  <c r="E2623" i="24"/>
  <c r="E2622" i="24"/>
  <c r="E2621" i="24"/>
  <c r="E2620" i="24"/>
  <c r="E2619" i="24"/>
  <c r="E2618" i="24"/>
  <c r="E2617" i="24"/>
  <c r="E2616" i="24"/>
  <c r="E2615" i="24"/>
  <c r="E2614" i="24"/>
  <c r="E2613" i="24"/>
  <c r="E2612" i="24"/>
  <c r="E2611" i="24"/>
  <c r="E2610" i="24"/>
  <c r="E2609" i="24"/>
  <c r="E2608" i="24"/>
  <c r="E2607" i="24"/>
  <c r="E2606" i="24"/>
  <c r="E2605" i="24"/>
  <c r="E2604" i="24"/>
  <c r="E2603" i="24"/>
  <c r="E2602" i="24"/>
  <c r="E2601" i="24"/>
  <c r="E2600" i="24"/>
  <c r="E2599" i="24"/>
  <c r="E2598" i="24"/>
  <c r="E2597" i="24"/>
  <c r="E2596" i="24"/>
  <c r="E2595" i="24"/>
  <c r="E2594" i="24"/>
  <c r="E2593" i="24"/>
  <c r="E2592" i="24"/>
  <c r="E2591" i="24"/>
  <c r="E2590" i="24"/>
  <c r="E2589" i="24"/>
  <c r="E2588" i="24"/>
  <c r="E2587" i="24"/>
  <c r="E2586" i="24"/>
  <c r="E2585" i="24"/>
  <c r="E2584" i="24"/>
  <c r="E2583" i="24"/>
  <c r="E2582" i="24"/>
  <c r="E2581" i="24"/>
  <c r="E2580" i="24"/>
  <c r="E2579" i="24"/>
  <c r="E2578" i="24"/>
  <c r="E2577" i="24"/>
  <c r="E2576" i="24"/>
  <c r="E2575" i="24"/>
  <c r="E2574" i="24"/>
  <c r="E2573" i="24"/>
  <c r="E2572" i="24"/>
  <c r="E2571" i="24"/>
  <c r="E2570" i="24"/>
  <c r="E2569" i="24"/>
  <c r="E2568" i="24"/>
  <c r="E2567" i="24"/>
  <c r="E2566" i="24"/>
  <c r="E2565" i="24"/>
  <c r="E2564" i="24"/>
  <c r="E2563" i="24"/>
  <c r="E2562" i="24"/>
  <c r="E2561" i="24"/>
  <c r="E2560" i="24"/>
  <c r="E2559" i="24"/>
  <c r="E2558" i="24"/>
  <c r="E2557" i="24"/>
  <c r="E2556" i="24"/>
  <c r="E2555" i="24"/>
  <c r="E2554" i="24"/>
  <c r="E2553" i="24"/>
  <c r="E2552" i="24"/>
  <c r="E2551" i="24"/>
  <c r="E2550" i="24"/>
  <c r="E2549" i="24"/>
  <c r="E2548" i="24"/>
  <c r="E2547" i="24"/>
  <c r="E2546" i="24"/>
  <c r="E2545" i="24"/>
  <c r="E2544" i="24"/>
  <c r="E2543" i="24"/>
  <c r="E2542" i="24"/>
  <c r="E2541" i="24"/>
  <c r="E2540" i="24"/>
  <c r="E2539" i="24"/>
  <c r="E2538" i="24"/>
  <c r="E2537" i="24"/>
  <c r="E2536" i="24"/>
  <c r="E2535" i="24"/>
  <c r="E2534" i="24"/>
  <c r="E2533" i="24"/>
  <c r="E2532" i="24"/>
  <c r="E2531" i="24"/>
  <c r="E2530" i="24"/>
  <c r="E2529" i="24"/>
  <c r="E2528" i="24"/>
  <c r="E2527" i="24"/>
  <c r="E2526" i="24"/>
  <c r="E2525" i="24"/>
  <c r="E2524" i="24"/>
  <c r="E2523" i="24"/>
  <c r="E2522" i="24"/>
  <c r="E2521" i="24"/>
  <c r="E2520" i="24"/>
  <c r="E2519" i="24"/>
  <c r="E2518" i="24"/>
  <c r="E2517" i="24"/>
  <c r="E2516" i="24"/>
  <c r="E2515" i="24"/>
  <c r="E2514" i="24"/>
  <c r="E2513" i="24"/>
  <c r="E2512" i="24"/>
  <c r="E2511" i="24"/>
  <c r="E2510" i="24"/>
  <c r="E2509" i="24"/>
  <c r="E2508" i="24"/>
  <c r="E2507" i="24"/>
  <c r="E2506" i="24"/>
  <c r="E2505" i="24"/>
  <c r="E2504" i="24"/>
  <c r="E2503" i="24"/>
  <c r="E2502" i="24"/>
  <c r="E2501" i="24"/>
  <c r="E2500" i="24"/>
  <c r="E2499" i="24"/>
  <c r="E2498" i="24"/>
  <c r="E2497" i="24"/>
  <c r="E2496" i="24"/>
  <c r="E2495" i="24"/>
  <c r="E2494" i="24"/>
  <c r="E2493" i="24"/>
  <c r="E2492" i="24"/>
  <c r="E2491" i="24"/>
  <c r="E2490" i="24"/>
  <c r="E2489" i="24"/>
  <c r="E2488" i="24"/>
  <c r="E2487" i="24"/>
  <c r="E2486" i="24"/>
  <c r="E2485" i="24"/>
  <c r="E2484" i="24"/>
  <c r="E2483" i="24"/>
  <c r="E2482" i="24"/>
  <c r="E2481" i="24"/>
  <c r="E2480" i="24"/>
  <c r="E2479" i="24"/>
  <c r="E2478" i="24"/>
  <c r="E2477" i="24"/>
  <c r="E2476" i="24"/>
  <c r="E2475" i="24"/>
  <c r="E2474" i="24"/>
  <c r="E2473" i="24"/>
  <c r="E2472" i="24"/>
  <c r="E2471" i="24"/>
  <c r="E2470" i="24"/>
  <c r="E2469" i="24"/>
  <c r="E2468" i="24"/>
  <c r="E2467" i="24"/>
  <c r="E2466" i="24"/>
  <c r="E2465" i="24"/>
  <c r="E2464" i="24"/>
  <c r="E2463" i="24"/>
  <c r="E2462" i="24"/>
  <c r="E2461" i="24"/>
  <c r="E2460" i="24"/>
  <c r="E2459" i="24"/>
  <c r="E2458" i="24"/>
  <c r="E2457" i="24"/>
  <c r="E2456" i="24"/>
  <c r="E2455" i="24"/>
  <c r="E2454" i="24"/>
  <c r="E2453" i="24"/>
  <c r="E2452" i="24"/>
  <c r="E2451" i="24"/>
  <c r="E2450" i="24"/>
  <c r="E2449" i="24"/>
  <c r="E2448" i="24"/>
  <c r="E2447" i="24"/>
  <c r="E2446" i="24"/>
  <c r="E2445" i="24"/>
  <c r="E2444" i="24"/>
  <c r="E2443" i="24"/>
  <c r="E2442" i="24"/>
  <c r="E2441" i="24"/>
  <c r="E2440" i="24"/>
  <c r="E2439" i="24"/>
  <c r="E2438" i="24"/>
  <c r="E2437" i="24"/>
  <c r="E2436" i="24"/>
  <c r="E2435" i="24"/>
  <c r="E2434" i="24"/>
  <c r="E2433" i="24"/>
  <c r="E2432" i="24"/>
  <c r="E2431" i="24"/>
  <c r="E2430" i="24"/>
  <c r="E2429" i="24"/>
  <c r="E2428" i="24"/>
  <c r="E2427" i="24"/>
  <c r="E2426" i="24"/>
  <c r="E2425" i="24"/>
  <c r="E2424" i="24"/>
  <c r="E2423" i="24"/>
  <c r="E2422" i="24"/>
  <c r="E2421" i="24"/>
  <c r="E2420" i="24"/>
  <c r="E2419" i="24"/>
  <c r="E2418" i="24"/>
  <c r="E2417" i="24"/>
  <c r="E2416" i="24"/>
  <c r="E2415" i="24"/>
  <c r="E2414" i="24"/>
  <c r="E2413" i="24"/>
  <c r="E2412" i="24"/>
  <c r="E2411" i="24"/>
  <c r="E2410" i="24"/>
  <c r="E2409" i="24"/>
  <c r="E2408" i="24"/>
  <c r="E2407" i="24"/>
  <c r="E2406" i="24"/>
  <c r="E2405" i="24"/>
  <c r="E2404" i="24"/>
  <c r="E2403" i="24"/>
  <c r="E2402" i="24"/>
  <c r="E2401" i="24"/>
  <c r="E2400" i="24"/>
  <c r="E2399" i="24"/>
  <c r="E2398" i="24"/>
  <c r="E2397" i="24"/>
  <c r="E2396" i="24"/>
  <c r="E2395" i="24"/>
  <c r="E2394" i="24"/>
  <c r="E2393" i="24"/>
  <c r="E2392" i="24"/>
  <c r="E2391" i="24"/>
  <c r="E2390" i="24"/>
  <c r="E2389" i="24"/>
  <c r="E2388" i="24"/>
  <c r="E2387" i="24"/>
  <c r="E2386" i="24"/>
  <c r="E2385" i="24"/>
  <c r="E2384" i="24"/>
  <c r="E2383" i="24"/>
  <c r="E2382" i="24"/>
  <c r="E2381" i="24"/>
  <c r="E2380" i="24"/>
  <c r="E2379" i="24"/>
  <c r="E2378" i="24"/>
  <c r="E2377" i="24"/>
  <c r="E2376" i="24"/>
  <c r="E2375" i="24"/>
  <c r="E2374" i="24"/>
  <c r="E2373" i="24"/>
  <c r="E2372" i="24"/>
  <c r="E2371" i="24"/>
  <c r="E2370" i="24"/>
  <c r="E2369" i="24"/>
  <c r="E2368" i="24"/>
  <c r="E2367" i="24"/>
  <c r="E2366" i="24"/>
  <c r="E2365" i="24"/>
  <c r="E2364" i="24"/>
  <c r="E2363" i="24"/>
  <c r="E2362" i="24"/>
  <c r="E2361" i="24"/>
  <c r="E2360" i="24"/>
  <c r="E2359" i="24"/>
  <c r="E2358" i="24"/>
  <c r="E2357" i="24"/>
  <c r="E2356" i="24"/>
  <c r="E2355" i="24"/>
  <c r="E2354" i="24"/>
  <c r="E2353" i="24"/>
  <c r="E2352" i="24"/>
  <c r="E2351" i="24"/>
  <c r="E2350" i="24"/>
  <c r="E2349" i="24"/>
  <c r="E2348" i="24"/>
  <c r="E2347" i="24"/>
  <c r="E2346" i="24"/>
  <c r="E2345" i="24"/>
  <c r="E2344" i="24"/>
  <c r="E2343" i="24"/>
  <c r="E2342" i="24"/>
  <c r="E2341" i="24"/>
  <c r="E2340" i="24"/>
  <c r="E2339" i="24"/>
  <c r="E2338" i="24"/>
  <c r="E2337" i="24"/>
  <c r="E2336" i="24"/>
  <c r="E2335" i="24"/>
  <c r="E2334" i="24"/>
  <c r="E2333" i="24"/>
  <c r="E2332" i="24"/>
  <c r="E2331" i="24"/>
  <c r="E2330" i="24"/>
  <c r="E2329" i="24"/>
  <c r="E2328" i="24"/>
  <c r="E2327" i="24"/>
  <c r="E2326" i="24"/>
  <c r="E2325" i="24"/>
  <c r="E2324" i="24"/>
  <c r="E2323" i="24"/>
  <c r="E2322" i="24"/>
  <c r="E2321" i="24"/>
  <c r="E2320" i="24"/>
  <c r="E2319" i="24"/>
  <c r="E2318" i="24"/>
  <c r="E2317" i="24"/>
  <c r="E2316" i="24"/>
  <c r="E2315" i="24"/>
  <c r="E2314" i="24"/>
  <c r="E2313" i="24"/>
  <c r="E2312" i="24"/>
  <c r="E2311" i="24"/>
  <c r="E2310" i="24"/>
  <c r="E2309" i="24"/>
  <c r="E2308" i="24"/>
  <c r="E2307" i="24"/>
  <c r="E2306" i="24"/>
  <c r="E2305" i="24"/>
  <c r="E2304" i="24"/>
  <c r="E2303" i="24"/>
  <c r="E2302" i="24"/>
  <c r="E2301" i="24"/>
  <c r="E2300" i="24"/>
  <c r="E2299" i="24"/>
  <c r="E2298" i="24"/>
  <c r="E2297" i="24"/>
  <c r="E2296" i="24"/>
  <c r="E2295" i="24"/>
  <c r="E2294" i="24"/>
  <c r="E2293" i="24"/>
  <c r="E2292" i="24"/>
  <c r="E2291" i="24"/>
  <c r="E2290" i="24"/>
  <c r="E2289" i="24"/>
  <c r="E2288" i="24"/>
  <c r="E2287" i="24"/>
  <c r="E2286" i="24"/>
  <c r="E2285" i="24"/>
  <c r="E2284" i="24"/>
  <c r="E2283" i="24"/>
  <c r="E2282" i="24"/>
  <c r="E2281" i="24"/>
  <c r="E2280" i="24"/>
  <c r="E2279" i="24"/>
  <c r="E2278" i="24"/>
  <c r="E2277" i="24"/>
  <c r="E2276" i="24"/>
  <c r="E2275" i="24"/>
  <c r="E2274" i="24"/>
  <c r="E2273" i="24"/>
  <c r="E2272" i="24"/>
  <c r="E2271" i="24"/>
  <c r="E2270" i="24"/>
  <c r="E2269" i="24"/>
  <c r="E2268" i="24"/>
  <c r="E2267" i="24"/>
  <c r="E2266" i="24"/>
  <c r="E2265" i="24"/>
  <c r="E2264" i="24"/>
  <c r="E2263" i="24"/>
  <c r="E2262" i="24"/>
  <c r="E2261" i="24"/>
  <c r="E2260" i="24"/>
  <c r="E2259" i="24"/>
  <c r="E2258" i="24"/>
  <c r="E2257" i="24"/>
  <c r="E2256" i="24"/>
  <c r="E2255" i="24"/>
  <c r="E2254" i="24"/>
  <c r="E2253" i="24"/>
  <c r="E2252" i="24"/>
  <c r="E2251" i="24"/>
  <c r="E2250" i="24"/>
  <c r="E2249" i="24"/>
  <c r="E2248" i="24"/>
  <c r="E2247" i="24"/>
  <c r="E2246" i="24"/>
  <c r="E2245" i="24"/>
  <c r="E2244" i="24"/>
  <c r="E2243" i="24"/>
  <c r="E2242" i="24"/>
  <c r="E2241" i="24"/>
  <c r="E2240" i="24"/>
  <c r="E2239" i="24"/>
  <c r="E2238" i="24"/>
  <c r="E2237" i="24"/>
  <c r="E2236" i="24"/>
  <c r="E2235" i="24"/>
  <c r="E2234" i="24"/>
  <c r="E2233" i="24"/>
  <c r="E2232" i="24"/>
  <c r="E2231" i="24"/>
  <c r="E2230" i="24"/>
  <c r="E2229" i="24"/>
  <c r="E2228" i="24"/>
  <c r="E2227" i="24"/>
  <c r="E2226" i="24"/>
  <c r="E2225" i="24"/>
  <c r="E2224" i="24"/>
  <c r="E2223" i="24"/>
  <c r="E2222" i="24"/>
  <c r="E2221" i="24"/>
  <c r="E2220" i="24"/>
  <c r="E2219" i="24"/>
  <c r="E2218" i="24"/>
  <c r="E2217" i="24"/>
  <c r="E2216" i="24"/>
  <c r="E2215" i="24"/>
  <c r="E2214" i="24"/>
  <c r="E2213" i="24"/>
  <c r="E2212" i="24"/>
  <c r="E2211" i="24"/>
  <c r="E2210" i="24"/>
  <c r="E2209" i="24"/>
  <c r="E2208" i="24"/>
  <c r="E2207" i="24"/>
  <c r="E2206" i="24"/>
  <c r="E2205" i="24"/>
  <c r="E2204" i="24"/>
  <c r="E2203" i="24"/>
  <c r="E2202" i="24"/>
  <c r="E2201" i="24"/>
  <c r="E2200" i="24"/>
  <c r="E2199" i="24"/>
  <c r="E2198" i="24"/>
  <c r="E2197" i="24"/>
  <c r="E2196" i="24"/>
  <c r="E2195" i="24"/>
  <c r="E2194" i="24"/>
  <c r="E2193" i="24"/>
  <c r="E2192" i="24"/>
  <c r="E2191" i="24"/>
  <c r="E2190" i="24"/>
  <c r="E2189" i="24"/>
  <c r="E2188" i="24"/>
  <c r="E2187" i="24"/>
  <c r="E2186" i="24"/>
  <c r="E2185" i="24"/>
  <c r="E2184" i="24"/>
  <c r="E2183" i="24"/>
  <c r="E2182" i="24"/>
  <c r="E2181" i="24"/>
  <c r="E2180" i="24"/>
  <c r="E2179" i="24"/>
  <c r="E2178" i="24"/>
  <c r="E2177" i="24"/>
  <c r="E2176" i="24"/>
  <c r="E2175" i="24"/>
  <c r="E2174" i="24"/>
  <c r="E2173" i="24"/>
  <c r="E2172" i="24"/>
  <c r="E2171" i="24"/>
  <c r="E2170" i="24"/>
  <c r="E2169" i="24"/>
  <c r="E2168" i="24"/>
  <c r="E2167" i="24"/>
  <c r="E2166" i="24"/>
  <c r="E2165" i="24"/>
  <c r="E2164" i="24"/>
  <c r="E2163" i="24"/>
  <c r="E2162" i="24"/>
  <c r="E2161" i="24"/>
  <c r="E2160" i="24"/>
  <c r="E2159" i="24"/>
  <c r="E2158" i="24"/>
  <c r="E2157" i="24"/>
  <c r="E2156" i="24"/>
  <c r="E2155" i="24"/>
  <c r="E2154" i="24"/>
  <c r="E2153" i="24"/>
  <c r="E2152" i="24"/>
  <c r="E2151" i="24"/>
  <c r="E2150" i="24"/>
  <c r="E2149" i="24"/>
  <c r="E2148" i="24"/>
  <c r="E2147" i="24"/>
  <c r="E2146" i="24"/>
  <c r="E2145" i="24"/>
  <c r="E2144" i="24"/>
  <c r="E2143" i="24"/>
  <c r="E2142" i="24"/>
  <c r="E2141" i="24"/>
  <c r="E2140" i="24"/>
  <c r="E2139" i="24"/>
  <c r="E2138" i="24"/>
  <c r="E2137" i="24"/>
  <c r="E2136" i="24"/>
  <c r="E2135" i="24"/>
  <c r="E2134" i="24"/>
  <c r="E2133" i="24"/>
  <c r="E2132" i="24"/>
  <c r="E2131" i="24"/>
  <c r="E2130" i="24"/>
  <c r="E2129" i="24"/>
  <c r="E2128" i="24"/>
  <c r="E2127" i="24"/>
  <c r="E2126" i="24"/>
  <c r="E2125" i="24"/>
  <c r="E2124" i="24"/>
  <c r="E2123" i="24"/>
  <c r="E2122" i="24"/>
  <c r="E2121" i="24"/>
  <c r="E2120" i="24"/>
  <c r="E2119" i="24"/>
  <c r="E2118" i="24"/>
  <c r="E2117" i="24"/>
  <c r="E2116" i="24"/>
  <c r="E2115" i="24"/>
  <c r="E2114" i="24"/>
  <c r="E2113" i="24"/>
  <c r="E2112" i="24"/>
  <c r="E2111" i="24"/>
  <c r="E2110" i="24"/>
  <c r="E2109" i="24"/>
  <c r="E2108" i="24"/>
  <c r="E2107" i="24"/>
  <c r="E2106" i="24"/>
  <c r="E2105" i="24"/>
  <c r="E2104" i="24"/>
  <c r="E2103" i="24"/>
  <c r="E2102" i="24"/>
  <c r="E2101" i="24"/>
  <c r="E2100" i="24"/>
  <c r="E2099" i="24"/>
  <c r="E2098" i="24"/>
  <c r="E2097" i="24"/>
  <c r="E2096" i="24"/>
  <c r="E2095" i="24"/>
  <c r="E2094" i="24"/>
  <c r="E2093" i="24"/>
  <c r="E2092" i="24"/>
  <c r="E2091" i="24"/>
  <c r="E2090" i="24"/>
  <c r="E2089" i="24"/>
  <c r="E2088" i="24"/>
  <c r="E2087" i="24"/>
  <c r="E2086" i="24"/>
  <c r="E2085" i="24"/>
  <c r="E2084" i="24"/>
  <c r="E2083" i="24"/>
  <c r="E2082" i="24"/>
  <c r="E2081" i="24"/>
  <c r="E2080" i="24"/>
  <c r="E2079" i="24"/>
  <c r="E2078" i="24"/>
  <c r="E2077" i="24"/>
  <c r="E2076" i="24"/>
  <c r="E2075" i="24"/>
  <c r="E2074" i="24"/>
  <c r="E2073" i="24"/>
  <c r="E2072" i="24"/>
  <c r="E2071" i="24"/>
  <c r="E2070" i="24"/>
  <c r="E2069" i="24"/>
  <c r="E2068" i="24"/>
  <c r="E2067" i="24"/>
  <c r="E2066" i="24"/>
  <c r="E2065" i="24"/>
  <c r="E2064" i="24"/>
  <c r="E2063" i="24"/>
  <c r="E2062" i="24"/>
  <c r="E2061" i="24"/>
  <c r="E2060" i="24"/>
  <c r="E2059" i="24"/>
  <c r="E2058" i="24"/>
  <c r="E2057" i="24"/>
  <c r="E2056" i="24"/>
  <c r="E2055" i="24"/>
  <c r="E2054" i="24"/>
  <c r="E2053" i="24"/>
  <c r="E2052" i="24"/>
  <c r="E2051" i="24"/>
  <c r="E2050" i="24"/>
  <c r="E2049" i="24"/>
  <c r="E2048" i="24"/>
  <c r="E2047" i="24"/>
  <c r="E2046" i="24"/>
  <c r="E2045" i="24"/>
  <c r="E2044" i="24"/>
  <c r="E2043" i="24"/>
  <c r="E2042" i="24"/>
  <c r="E2041" i="24"/>
  <c r="E2040" i="24"/>
  <c r="E2039" i="24"/>
  <c r="E2038" i="24"/>
  <c r="E2037" i="24"/>
  <c r="E2036" i="24"/>
  <c r="E2035" i="24"/>
  <c r="E2034" i="24"/>
  <c r="E2033" i="24"/>
  <c r="E2032" i="24"/>
  <c r="E2031" i="24"/>
  <c r="E2030" i="24"/>
  <c r="E2029" i="24"/>
  <c r="E2028" i="24"/>
  <c r="E2027" i="24"/>
  <c r="E2026" i="24"/>
  <c r="E2025" i="24"/>
  <c r="E2024" i="24"/>
  <c r="E2023" i="24"/>
  <c r="E2022" i="24"/>
  <c r="E2021" i="24"/>
  <c r="E2020" i="24"/>
  <c r="E2019" i="24"/>
  <c r="E2018" i="24"/>
  <c r="E2017" i="24"/>
  <c r="E2016" i="24"/>
  <c r="E2015" i="24"/>
  <c r="E2014" i="24"/>
  <c r="E2013" i="24"/>
  <c r="E2012" i="24"/>
  <c r="E2011" i="24"/>
  <c r="E2010" i="24"/>
  <c r="E2009" i="24"/>
  <c r="E2008" i="24"/>
  <c r="E2007" i="24"/>
  <c r="E2006" i="24"/>
  <c r="E2005" i="24"/>
  <c r="E2004" i="24"/>
  <c r="E2003" i="24"/>
  <c r="E2002" i="24"/>
  <c r="E2001" i="24"/>
  <c r="E2000" i="24"/>
  <c r="E1999" i="24"/>
  <c r="E1998" i="24"/>
  <c r="E1997" i="24"/>
  <c r="E1996" i="24"/>
  <c r="E1995" i="24"/>
  <c r="E1994" i="24"/>
  <c r="E1993" i="24"/>
  <c r="E1992" i="24"/>
  <c r="E1991" i="24"/>
  <c r="E1990" i="24"/>
  <c r="E1989" i="24"/>
  <c r="E1988" i="24"/>
  <c r="E1987" i="24"/>
  <c r="E1986" i="24"/>
  <c r="E1985" i="24"/>
  <c r="E1984" i="24"/>
  <c r="E1983" i="24"/>
  <c r="E1982" i="24"/>
  <c r="E1981" i="24"/>
  <c r="E1980" i="24"/>
  <c r="E1979" i="24"/>
  <c r="E1978" i="24"/>
  <c r="E1977" i="24"/>
  <c r="E1976" i="24"/>
  <c r="E1975" i="24"/>
  <c r="E1974" i="24"/>
  <c r="E1973" i="24"/>
  <c r="E1972" i="24"/>
  <c r="E1971" i="24"/>
  <c r="E1970" i="24"/>
  <c r="E1969" i="24"/>
  <c r="E1968" i="24"/>
  <c r="E1967" i="24"/>
  <c r="E1966" i="24"/>
  <c r="E1965" i="24"/>
  <c r="E1964" i="24"/>
  <c r="E1963" i="24"/>
  <c r="E1962" i="24"/>
  <c r="E1961" i="24"/>
  <c r="E1960" i="24"/>
  <c r="E1959" i="24"/>
  <c r="E1958" i="24"/>
  <c r="E1957" i="24"/>
  <c r="E1956" i="24"/>
  <c r="E1955" i="24"/>
  <c r="E1954" i="24"/>
  <c r="E1953" i="24"/>
  <c r="E1952" i="24"/>
  <c r="E1951" i="24"/>
  <c r="E1950" i="24"/>
  <c r="E1949" i="24"/>
  <c r="E1948" i="24"/>
  <c r="E1947" i="24"/>
  <c r="E1946" i="24"/>
  <c r="E1945" i="24"/>
  <c r="E1944" i="24"/>
  <c r="E1943" i="24"/>
  <c r="E1942" i="24"/>
  <c r="E1941" i="24"/>
  <c r="E1940" i="24"/>
  <c r="E1939" i="24"/>
  <c r="E1938" i="24"/>
  <c r="E1937" i="24"/>
  <c r="E1936" i="24"/>
  <c r="E1935" i="24"/>
  <c r="E1934" i="24"/>
  <c r="E1933" i="24"/>
  <c r="E1932" i="24"/>
  <c r="E1931" i="24"/>
  <c r="E1930" i="24"/>
  <c r="E1929" i="24"/>
  <c r="E1928" i="24"/>
  <c r="E1927" i="24"/>
  <c r="E1926" i="24"/>
  <c r="E1925" i="24"/>
  <c r="E1924" i="24"/>
  <c r="E1923" i="24"/>
  <c r="E1922" i="24"/>
  <c r="E1921" i="24"/>
  <c r="E1920" i="24"/>
  <c r="E1919" i="24"/>
  <c r="E1918" i="24"/>
  <c r="E1917" i="24"/>
  <c r="E1916" i="24"/>
  <c r="E1915" i="24"/>
  <c r="E1914" i="24"/>
  <c r="E1913" i="24"/>
  <c r="E1912" i="24"/>
  <c r="E1911" i="24"/>
  <c r="E1910" i="24"/>
  <c r="E1909" i="24"/>
  <c r="E1908" i="24"/>
  <c r="E1907" i="24"/>
  <c r="E1906" i="24"/>
  <c r="E1905" i="24"/>
  <c r="E1904" i="24"/>
  <c r="E1903" i="24"/>
  <c r="E1902" i="24"/>
  <c r="E1901" i="24"/>
  <c r="E1900" i="24"/>
  <c r="E1899" i="24"/>
  <c r="E1898" i="24"/>
  <c r="E1897" i="24"/>
  <c r="E1896" i="24"/>
  <c r="E1895" i="24"/>
  <c r="E1894" i="24"/>
  <c r="E1893" i="24"/>
  <c r="E1892" i="24"/>
  <c r="E1891" i="24"/>
  <c r="E1890" i="24"/>
  <c r="E1889" i="24"/>
  <c r="E1888" i="24"/>
  <c r="E1887" i="24"/>
  <c r="E1886" i="24"/>
  <c r="E1885" i="24"/>
  <c r="E1884" i="24"/>
  <c r="E1883" i="24"/>
  <c r="E1882" i="24"/>
  <c r="E1881" i="24"/>
  <c r="E1880" i="24"/>
  <c r="E1879" i="24"/>
  <c r="E1878" i="24"/>
  <c r="E1877" i="24"/>
  <c r="E1876" i="24"/>
  <c r="E1875" i="24"/>
  <c r="E1874" i="24"/>
  <c r="E1873" i="24"/>
  <c r="E1872" i="24"/>
  <c r="E1871" i="24"/>
  <c r="E1870" i="24"/>
  <c r="E1869" i="24"/>
  <c r="E1868" i="24"/>
  <c r="E1867" i="24"/>
  <c r="E1866" i="24"/>
  <c r="E1865" i="24"/>
  <c r="E1864" i="24"/>
  <c r="E1863" i="24"/>
  <c r="E1862" i="24"/>
  <c r="E1861" i="24"/>
  <c r="E1860" i="24"/>
  <c r="E1859" i="24"/>
  <c r="E1858" i="24"/>
  <c r="E1857" i="24"/>
  <c r="E1856" i="24"/>
  <c r="E1855" i="24"/>
  <c r="E1854" i="24"/>
  <c r="E1853" i="24"/>
  <c r="E1852" i="24"/>
  <c r="E1851" i="24"/>
  <c r="E1850" i="24"/>
  <c r="E1849" i="24"/>
  <c r="E1848" i="24"/>
  <c r="E1847" i="24"/>
  <c r="E1846" i="24"/>
  <c r="E1845" i="24"/>
  <c r="E1844" i="24"/>
  <c r="E1843" i="24"/>
  <c r="E1842" i="24"/>
  <c r="E1841" i="24"/>
  <c r="E1840" i="24"/>
  <c r="E1839" i="24"/>
  <c r="E1838" i="24"/>
  <c r="E1837" i="24"/>
  <c r="E1836" i="24"/>
  <c r="E1835" i="24"/>
  <c r="E1834" i="24"/>
  <c r="E1833" i="24"/>
  <c r="E1832" i="24"/>
  <c r="E1831" i="24"/>
  <c r="E1830" i="24"/>
  <c r="E1829" i="24"/>
  <c r="E1828" i="24"/>
  <c r="E1827" i="24"/>
  <c r="E1826" i="24"/>
  <c r="E1825" i="24"/>
  <c r="E1824" i="24"/>
  <c r="E1823" i="24"/>
  <c r="E1822" i="24"/>
  <c r="E1821" i="24"/>
  <c r="E1820" i="24"/>
  <c r="E1819" i="24"/>
  <c r="E1818" i="24"/>
  <c r="E1817" i="24"/>
  <c r="E1816" i="24"/>
  <c r="E1815" i="24"/>
  <c r="E1814" i="24"/>
  <c r="E1813" i="24"/>
  <c r="E1812" i="24"/>
  <c r="E1811" i="24"/>
  <c r="E1810" i="24"/>
  <c r="E1809" i="24"/>
  <c r="E1808" i="24"/>
  <c r="E1807" i="24"/>
  <c r="E1806" i="24"/>
  <c r="E1805" i="24"/>
  <c r="E1804" i="24"/>
  <c r="E1803" i="24"/>
  <c r="E1802" i="24"/>
  <c r="E1801" i="24"/>
  <c r="E1800" i="24"/>
  <c r="E1799" i="24"/>
  <c r="E1798" i="24"/>
  <c r="E1797" i="24"/>
  <c r="E1796" i="24"/>
  <c r="E1795" i="24"/>
  <c r="E1794" i="24"/>
  <c r="E1793" i="24"/>
  <c r="E1792" i="24"/>
  <c r="E1791" i="24"/>
  <c r="E1790" i="24"/>
  <c r="E1789" i="24"/>
  <c r="E1788" i="24"/>
  <c r="E1787" i="24"/>
  <c r="E1786" i="24"/>
  <c r="E1785" i="24"/>
  <c r="E1784" i="24"/>
  <c r="E1783" i="24"/>
  <c r="E1782" i="24"/>
  <c r="E1781" i="24"/>
  <c r="E1780" i="24"/>
  <c r="E1779" i="24"/>
  <c r="E1778" i="24"/>
  <c r="E1777" i="24"/>
  <c r="E1776" i="24"/>
  <c r="E1775" i="24"/>
  <c r="E1774" i="24"/>
  <c r="E1773" i="24"/>
  <c r="E1772" i="24"/>
  <c r="E1771" i="24"/>
  <c r="E1770" i="24"/>
  <c r="E1769" i="24"/>
  <c r="E1768" i="24"/>
  <c r="E1767" i="24"/>
  <c r="E1766" i="24"/>
  <c r="E1765" i="24"/>
  <c r="E1764" i="24"/>
  <c r="E1763" i="24"/>
  <c r="E1762" i="24"/>
  <c r="E1761" i="24"/>
  <c r="E1760" i="24"/>
  <c r="E1759" i="24"/>
  <c r="E1758" i="24"/>
  <c r="E1757" i="24"/>
  <c r="E1756" i="24"/>
  <c r="E1755" i="24"/>
  <c r="E1754" i="24"/>
  <c r="E1753" i="24"/>
  <c r="E1752" i="24"/>
  <c r="E1751" i="24"/>
  <c r="E1750" i="24"/>
  <c r="E1749" i="24"/>
  <c r="E1748" i="24"/>
  <c r="E1747" i="24"/>
  <c r="E1746" i="24"/>
  <c r="E1745" i="24"/>
  <c r="E1744" i="24"/>
  <c r="E1743" i="24"/>
  <c r="E1742" i="24"/>
  <c r="E1741" i="24"/>
  <c r="E1740" i="24"/>
  <c r="E1739" i="24"/>
  <c r="E1738" i="24"/>
  <c r="E1737" i="24"/>
  <c r="E1736" i="24"/>
  <c r="E1735" i="24"/>
  <c r="E1734" i="24"/>
  <c r="E1733" i="24"/>
  <c r="E1732" i="24"/>
  <c r="E1731" i="24"/>
  <c r="E1730" i="24"/>
  <c r="E1729" i="24"/>
  <c r="E1728" i="24"/>
  <c r="E1727" i="24"/>
  <c r="E1726" i="24"/>
  <c r="E1725" i="24"/>
  <c r="E1724" i="24"/>
  <c r="E1723" i="24"/>
  <c r="E1722" i="24"/>
  <c r="E1721" i="24"/>
  <c r="E1720" i="24"/>
  <c r="E1719" i="24"/>
  <c r="E1718" i="24"/>
  <c r="E1717" i="24"/>
  <c r="E1716" i="24"/>
  <c r="E1715" i="24"/>
  <c r="E1714" i="24"/>
  <c r="E1713" i="24"/>
  <c r="E1712" i="24"/>
  <c r="E1711" i="24"/>
  <c r="E1710" i="24"/>
  <c r="E1709" i="24"/>
  <c r="E1708" i="24"/>
  <c r="E1707" i="24"/>
  <c r="E1706" i="24"/>
  <c r="E1705" i="24"/>
  <c r="E1704" i="24"/>
  <c r="E1703" i="24"/>
  <c r="E1702" i="24"/>
  <c r="E1701" i="24"/>
  <c r="E1700" i="24"/>
  <c r="E1699" i="24"/>
  <c r="E1698" i="24"/>
  <c r="E1697" i="24"/>
  <c r="E1696" i="24"/>
  <c r="E1695" i="24"/>
  <c r="E1694" i="24"/>
  <c r="E1693" i="24"/>
  <c r="E1692" i="24"/>
  <c r="E1691" i="24"/>
  <c r="E1690" i="24"/>
  <c r="E1689" i="24"/>
  <c r="E1688" i="24"/>
  <c r="E1687" i="24"/>
  <c r="E1686" i="24"/>
  <c r="E1685" i="24"/>
  <c r="E1684" i="24"/>
  <c r="E1683" i="24"/>
  <c r="E1682" i="24"/>
  <c r="E1681" i="24"/>
  <c r="E1680" i="24"/>
  <c r="E1679" i="24"/>
  <c r="E1678" i="24"/>
  <c r="E1677" i="24"/>
  <c r="E1676" i="24"/>
  <c r="E1675" i="24"/>
  <c r="E1674" i="24"/>
  <c r="E1673" i="24"/>
  <c r="E1672" i="24"/>
  <c r="E1671" i="24"/>
  <c r="E1670" i="24"/>
  <c r="E1669" i="24"/>
  <c r="E1668" i="24"/>
  <c r="E1667" i="24"/>
  <c r="E1666" i="24"/>
  <c r="E1665" i="24"/>
  <c r="E1664" i="24"/>
  <c r="E1663" i="24"/>
  <c r="E1662" i="24"/>
  <c r="E1661" i="24"/>
  <c r="E1660" i="24"/>
  <c r="E1659" i="24"/>
  <c r="E1658" i="24"/>
  <c r="E1657" i="24"/>
  <c r="E1656" i="24"/>
  <c r="E1655" i="24"/>
  <c r="E1654" i="24"/>
  <c r="E1653" i="24"/>
  <c r="E1652" i="24"/>
  <c r="E1651" i="24"/>
  <c r="E1650" i="24"/>
  <c r="E1649" i="24"/>
  <c r="E1648" i="24"/>
  <c r="E1647" i="24"/>
  <c r="E1646" i="24"/>
  <c r="E1645" i="24"/>
  <c r="E1644" i="24"/>
  <c r="E1643" i="24"/>
  <c r="E1642" i="24"/>
  <c r="E1641" i="24"/>
  <c r="E1640" i="24"/>
  <c r="E1639" i="24"/>
  <c r="E1638" i="24"/>
  <c r="E1637" i="24"/>
  <c r="E1636" i="24"/>
  <c r="E1635" i="24"/>
  <c r="E1634" i="24"/>
  <c r="E1633" i="24"/>
  <c r="E1632" i="24"/>
  <c r="E1631" i="24"/>
  <c r="E1630" i="24"/>
  <c r="E1629" i="24"/>
  <c r="E1628" i="24"/>
  <c r="E1627" i="24"/>
  <c r="E1626" i="24"/>
  <c r="E1625" i="24"/>
  <c r="E1624" i="24"/>
  <c r="E1623" i="24"/>
  <c r="E1622" i="24"/>
  <c r="E1621" i="24"/>
  <c r="E1620" i="24"/>
  <c r="E1619" i="24"/>
  <c r="E1618" i="24"/>
  <c r="E1617" i="24"/>
  <c r="E1616" i="24"/>
  <c r="E1615" i="24"/>
  <c r="E1614" i="24"/>
  <c r="E1613" i="24"/>
  <c r="E1612" i="24"/>
  <c r="E1611" i="24"/>
  <c r="E1610" i="24"/>
  <c r="E1609" i="24"/>
  <c r="E1608" i="24"/>
  <c r="E1607" i="24"/>
  <c r="E1606" i="24"/>
  <c r="E1605" i="24"/>
  <c r="E1604" i="24"/>
  <c r="E1603" i="24"/>
  <c r="E1602" i="24"/>
  <c r="E1601" i="24"/>
  <c r="E1600" i="24"/>
  <c r="E1599" i="24"/>
  <c r="E1598" i="24"/>
  <c r="E1597" i="24"/>
  <c r="E1596" i="24"/>
  <c r="E1595" i="24"/>
  <c r="E1594" i="24"/>
  <c r="E1593" i="24"/>
  <c r="E1592" i="24"/>
  <c r="E1591" i="24"/>
  <c r="E1590" i="24"/>
  <c r="E1589" i="24"/>
  <c r="E1588" i="24"/>
  <c r="E1587" i="24"/>
  <c r="E1586" i="24"/>
  <c r="E1585" i="24"/>
  <c r="E1584" i="24"/>
  <c r="E1583" i="24"/>
  <c r="E1582" i="24"/>
  <c r="E1581" i="24"/>
  <c r="E1580" i="24"/>
  <c r="E1579" i="24"/>
  <c r="E1578" i="24"/>
  <c r="E1577" i="24"/>
  <c r="E1576" i="24"/>
  <c r="E1575" i="24"/>
  <c r="E1574" i="24"/>
  <c r="E1573" i="24"/>
  <c r="E1572" i="24"/>
  <c r="E1571" i="24"/>
  <c r="E1570" i="24"/>
  <c r="E1569" i="24"/>
  <c r="E1568" i="24"/>
  <c r="E1567" i="24"/>
  <c r="E1566" i="24"/>
  <c r="E1565" i="24"/>
  <c r="E1564" i="24"/>
  <c r="E1563" i="24"/>
  <c r="E1562" i="24"/>
  <c r="E1561" i="24"/>
  <c r="E1560" i="24"/>
  <c r="E1559" i="24"/>
  <c r="E1558" i="24"/>
  <c r="E1557" i="24"/>
  <c r="E1556" i="24"/>
  <c r="E1555" i="24"/>
  <c r="E1554" i="24"/>
  <c r="E1553" i="24"/>
  <c r="E1552" i="24"/>
  <c r="E1551" i="24"/>
  <c r="E1550" i="24"/>
  <c r="E1549" i="24"/>
  <c r="E1548" i="24"/>
  <c r="E1547" i="24"/>
  <c r="E1546" i="24"/>
  <c r="E1545" i="24"/>
  <c r="E1544" i="24"/>
  <c r="E1543" i="24"/>
  <c r="E1542" i="24"/>
  <c r="E1541" i="24"/>
  <c r="E1540" i="24"/>
  <c r="E1539" i="24"/>
  <c r="E1538" i="24"/>
  <c r="E1537" i="24"/>
  <c r="E1536" i="24"/>
  <c r="E1535" i="24"/>
  <c r="E1534" i="24"/>
  <c r="E1533" i="24"/>
  <c r="E1532" i="24"/>
  <c r="E1531" i="24"/>
  <c r="E1530" i="24"/>
  <c r="E1529" i="24"/>
  <c r="E1528" i="24"/>
  <c r="E1527" i="24"/>
  <c r="E1526" i="24"/>
  <c r="E1525" i="24"/>
  <c r="E1524" i="24"/>
  <c r="E1523" i="24"/>
  <c r="E1522" i="24"/>
  <c r="E1521" i="24"/>
  <c r="E1520" i="24"/>
  <c r="E1519" i="24"/>
  <c r="E1518" i="24"/>
  <c r="E1517" i="24"/>
  <c r="E1516" i="24"/>
  <c r="E1515" i="24"/>
  <c r="E1514" i="24"/>
  <c r="E1513" i="24"/>
  <c r="E1512" i="24"/>
  <c r="E1511" i="24"/>
  <c r="E1510" i="24"/>
  <c r="E1509" i="24"/>
  <c r="E1508" i="24"/>
  <c r="E1507" i="24"/>
  <c r="E1506" i="24"/>
  <c r="E1505" i="24"/>
  <c r="E1504" i="24"/>
  <c r="E1503" i="24"/>
  <c r="E1502" i="24"/>
  <c r="E1501" i="24"/>
  <c r="E1500" i="24"/>
  <c r="E1499" i="24"/>
  <c r="E1498" i="24"/>
  <c r="E1497" i="24"/>
  <c r="E1496" i="24"/>
  <c r="E1495" i="24"/>
  <c r="E1494" i="24"/>
  <c r="E1493" i="24"/>
  <c r="E1492" i="24"/>
  <c r="E1491" i="24"/>
  <c r="E1490" i="24"/>
  <c r="E1489" i="24"/>
  <c r="E1488" i="24"/>
  <c r="E1487" i="24"/>
  <c r="E1486" i="24"/>
  <c r="E1485" i="24"/>
  <c r="E1484" i="24"/>
  <c r="E1483" i="24"/>
  <c r="E1482" i="24"/>
  <c r="E1481" i="24"/>
  <c r="E1480" i="24"/>
  <c r="E1479" i="24"/>
  <c r="E1478" i="24"/>
  <c r="E1477" i="24"/>
  <c r="E1476" i="24"/>
  <c r="E1475" i="24"/>
  <c r="E1474" i="24"/>
  <c r="E1473" i="24"/>
  <c r="E1472" i="24"/>
  <c r="E1471" i="24"/>
  <c r="E1470" i="24"/>
  <c r="E1469" i="24"/>
  <c r="E1468" i="24"/>
  <c r="E1467" i="24"/>
  <c r="E1466" i="24"/>
  <c r="E1465" i="24"/>
  <c r="E1464" i="24"/>
  <c r="E1463" i="24"/>
  <c r="E1462" i="24"/>
  <c r="E1461" i="24"/>
  <c r="E1460" i="24"/>
  <c r="E1459" i="24"/>
  <c r="E1458" i="24"/>
  <c r="E1457" i="24"/>
  <c r="E1456" i="24"/>
  <c r="E1455" i="24"/>
  <c r="E1454" i="24"/>
  <c r="E1453" i="24"/>
  <c r="E1452" i="24"/>
  <c r="E1451" i="24"/>
  <c r="E1450" i="24"/>
  <c r="E1449" i="24"/>
  <c r="E1448" i="24"/>
  <c r="E1447" i="24"/>
  <c r="E1446" i="24"/>
  <c r="E1445" i="24"/>
  <c r="E1444" i="24"/>
  <c r="E1443" i="24"/>
  <c r="E1442" i="24"/>
  <c r="E1441" i="24"/>
  <c r="E1440" i="24"/>
  <c r="E1439" i="24"/>
  <c r="E1438" i="24"/>
  <c r="E1437" i="24"/>
  <c r="E1436" i="24"/>
  <c r="E1435" i="24"/>
  <c r="E1434" i="24"/>
  <c r="E1433" i="24"/>
  <c r="E1432" i="24"/>
  <c r="E1431" i="24"/>
  <c r="E1430" i="24"/>
  <c r="E1429" i="24"/>
  <c r="E1428" i="24"/>
  <c r="E1427" i="24"/>
  <c r="E1426" i="24"/>
  <c r="E1425" i="24"/>
  <c r="E1424" i="24"/>
  <c r="E1423" i="24"/>
  <c r="E1422" i="24"/>
  <c r="E1421" i="24"/>
  <c r="E1420" i="24"/>
  <c r="E1419" i="24"/>
  <c r="E1418" i="24"/>
  <c r="E1417" i="24"/>
  <c r="E1416" i="24"/>
  <c r="E1415" i="24"/>
  <c r="E1414" i="24"/>
  <c r="E1413" i="24"/>
  <c r="E1412" i="24"/>
  <c r="E1411" i="24"/>
  <c r="E1410" i="24"/>
  <c r="E1409" i="24"/>
  <c r="E1408" i="24"/>
  <c r="E1407" i="24"/>
  <c r="E1406" i="24"/>
  <c r="E1405" i="24"/>
  <c r="E1404" i="24"/>
  <c r="E1403" i="24"/>
  <c r="E1402" i="24"/>
  <c r="E1401" i="24"/>
  <c r="E1400" i="24"/>
  <c r="E1399" i="24"/>
  <c r="E1398" i="24"/>
  <c r="E1397" i="24"/>
  <c r="E1396" i="24"/>
  <c r="E1395" i="24"/>
  <c r="E1394" i="24"/>
  <c r="E1393" i="24"/>
  <c r="E1392" i="24"/>
  <c r="E1391" i="24"/>
  <c r="E1390" i="24"/>
  <c r="E1389" i="24"/>
  <c r="E1388" i="24"/>
  <c r="E1387" i="24"/>
  <c r="E1386" i="24"/>
  <c r="E1385" i="24"/>
  <c r="E1384" i="24"/>
  <c r="E1383" i="24"/>
  <c r="E1382" i="24"/>
  <c r="E1381" i="24"/>
  <c r="E1380" i="24"/>
  <c r="E1379" i="24"/>
  <c r="E1378" i="24"/>
  <c r="E1377" i="24"/>
  <c r="E1376" i="24"/>
  <c r="E1375" i="24"/>
  <c r="E1374" i="24"/>
  <c r="E1373" i="24"/>
  <c r="E1372" i="24"/>
  <c r="E1371" i="24"/>
  <c r="E1370" i="24"/>
  <c r="E1369" i="24"/>
  <c r="E1368" i="24"/>
  <c r="E1367" i="24"/>
  <c r="E1366" i="24"/>
  <c r="E1365" i="24"/>
  <c r="E1364" i="24"/>
  <c r="E1363" i="24"/>
  <c r="E1362" i="24"/>
  <c r="E1361" i="24"/>
  <c r="E1360" i="24"/>
  <c r="E1359" i="24"/>
  <c r="E1358" i="24"/>
  <c r="E1357" i="24"/>
  <c r="E1356" i="24"/>
  <c r="E1355" i="24"/>
  <c r="E1354" i="24"/>
  <c r="E1353" i="24"/>
  <c r="E1352" i="24"/>
  <c r="E1351" i="24"/>
  <c r="E1350" i="24"/>
  <c r="E1349" i="24"/>
  <c r="E1348" i="24"/>
  <c r="E1347" i="24"/>
  <c r="E1346" i="24"/>
  <c r="E1345" i="24"/>
  <c r="E1344" i="24"/>
  <c r="E1343" i="24"/>
  <c r="E1342" i="24"/>
  <c r="E1341" i="24"/>
  <c r="E1340" i="24"/>
  <c r="E1339" i="24"/>
  <c r="E1338" i="24"/>
  <c r="E1337" i="24"/>
  <c r="E1336" i="24"/>
  <c r="E1335" i="24"/>
  <c r="E1334" i="24"/>
  <c r="E1333" i="24"/>
  <c r="E1332" i="24"/>
  <c r="E1331" i="24"/>
  <c r="E1330" i="24"/>
  <c r="E1329" i="24"/>
  <c r="E1328" i="24"/>
  <c r="E1327" i="24"/>
  <c r="E1326" i="24"/>
  <c r="E1325" i="24"/>
  <c r="E1324" i="24"/>
  <c r="E1323" i="24"/>
  <c r="E1322" i="24"/>
  <c r="E1321" i="24"/>
  <c r="E1320" i="24"/>
  <c r="E1319" i="24"/>
  <c r="E1318" i="24"/>
  <c r="E1317" i="24"/>
  <c r="E1316" i="24"/>
  <c r="E1315" i="24"/>
  <c r="E1314" i="24"/>
  <c r="E1313" i="24"/>
  <c r="E1312" i="24"/>
  <c r="E1311" i="24"/>
  <c r="E1310" i="24"/>
  <c r="E1309" i="24"/>
  <c r="E1308" i="24"/>
  <c r="E1307" i="24"/>
  <c r="E1306" i="24"/>
  <c r="E1305" i="24"/>
  <c r="E1304" i="24"/>
  <c r="E1303" i="24"/>
  <c r="E1302" i="24"/>
  <c r="E1301" i="24"/>
  <c r="E1300" i="24"/>
  <c r="E1299" i="24"/>
  <c r="E1298" i="24"/>
  <c r="E1297" i="24"/>
  <c r="E1296" i="24"/>
  <c r="E1295" i="24"/>
  <c r="E1294" i="24"/>
  <c r="E1293" i="24"/>
  <c r="E1292" i="24"/>
  <c r="E1291" i="24"/>
  <c r="E1290" i="24"/>
  <c r="E1289" i="24"/>
  <c r="E1288" i="24"/>
  <c r="E1287" i="24"/>
  <c r="E1286" i="24"/>
  <c r="E1285" i="24"/>
  <c r="E1284" i="24"/>
  <c r="E1283" i="24"/>
  <c r="E1282" i="24"/>
  <c r="E1281" i="24"/>
  <c r="E1280" i="24"/>
  <c r="E1279" i="24"/>
  <c r="E1278" i="24"/>
  <c r="E1277" i="24"/>
  <c r="E1276" i="24"/>
  <c r="E1275" i="24"/>
  <c r="E1274" i="24"/>
  <c r="E1273" i="24"/>
  <c r="E1272" i="24"/>
  <c r="E1271" i="24"/>
  <c r="E1270" i="24"/>
  <c r="E1269" i="24"/>
  <c r="E1268" i="24"/>
  <c r="E1267" i="24"/>
  <c r="E1266" i="24"/>
  <c r="E1265" i="24"/>
  <c r="E1264" i="24"/>
  <c r="E1263" i="24"/>
  <c r="E1262" i="24"/>
  <c r="E1261" i="24"/>
  <c r="E1260" i="24"/>
  <c r="E1259" i="24"/>
  <c r="E1258" i="24"/>
  <c r="E1257" i="24"/>
  <c r="E1256" i="24"/>
  <c r="E1255" i="24"/>
  <c r="E1254" i="24"/>
  <c r="E1253" i="24"/>
  <c r="E1252" i="24"/>
  <c r="E1251" i="24"/>
  <c r="E1250" i="24"/>
  <c r="E1249" i="24"/>
  <c r="E1248" i="24"/>
  <c r="E1247" i="24"/>
  <c r="E1246" i="24"/>
  <c r="E1245" i="24"/>
  <c r="E1244" i="24"/>
  <c r="E1243" i="24"/>
  <c r="E1242" i="24"/>
  <c r="E1241" i="24"/>
  <c r="E1240" i="24"/>
  <c r="E1239" i="24"/>
  <c r="E1238" i="24"/>
  <c r="E1237" i="24"/>
  <c r="E1236" i="24"/>
  <c r="E1235" i="24"/>
  <c r="E1234" i="24"/>
  <c r="E1233" i="24"/>
  <c r="E1232" i="24"/>
  <c r="E1231" i="24"/>
  <c r="E1230" i="24"/>
  <c r="E1229" i="24"/>
  <c r="E1228" i="24"/>
  <c r="E1227" i="24"/>
  <c r="E1226" i="24"/>
  <c r="E1225" i="24"/>
  <c r="E1224" i="24"/>
  <c r="E1223" i="24"/>
  <c r="E1222" i="24"/>
  <c r="E1221" i="24"/>
  <c r="E1220" i="24"/>
  <c r="E1219" i="24"/>
  <c r="E1218" i="24"/>
  <c r="E1217" i="24"/>
  <c r="E1216" i="24"/>
  <c r="E1215" i="24"/>
  <c r="E1214" i="24"/>
  <c r="E1213" i="24"/>
  <c r="E1212" i="24"/>
  <c r="E1211" i="24"/>
  <c r="E1210" i="24"/>
  <c r="E1209" i="24"/>
  <c r="E1208" i="24"/>
  <c r="E1207" i="24"/>
  <c r="E1206" i="24"/>
  <c r="E1205" i="24"/>
  <c r="E1204" i="24"/>
  <c r="E1203" i="24"/>
  <c r="E1202" i="24"/>
  <c r="E1201" i="24"/>
  <c r="E1200" i="24"/>
  <c r="E1199" i="24"/>
  <c r="E1198" i="24"/>
  <c r="E1197" i="24"/>
  <c r="E1196" i="24"/>
  <c r="E1195" i="24"/>
  <c r="E1194" i="24"/>
  <c r="E1193" i="24"/>
  <c r="E1192" i="24"/>
  <c r="E1191" i="24"/>
  <c r="E1190" i="24"/>
  <c r="E1189" i="24"/>
  <c r="E1188" i="24"/>
  <c r="E1187" i="24"/>
  <c r="E1186" i="24"/>
  <c r="E1185" i="24"/>
  <c r="E1184" i="24"/>
  <c r="E1183" i="24"/>
  <c r="E1182" i="24"/>
  <c r="E1181" i="24"/>
  <c r="E1180" i="24"/>
  <c r="E1179" i="24"/>
  <c r="E1178" i="24"/>
  <c r="E1177" i="24"/>
  <c r="E1176" i="24"/>
  <c r="E1175" i="24"/>
  <c r="E1174" i="24"/>
  <c r="E1173" i="24"/>
  <c r="E1172" i="24"/>
  <c r="E1171" i="24"/>
  <c r="E1170" i="24"/>
  <c r="E1169" i="24"/>
  <c r="E1168" i="24"/>
  <c r="E1167" i="24"/>
  <c r="E1166" i="24"/>
  <c r="E1165" i="24"/>
  <c r="E1164" i="24"/>
  <c r="E1163" i="24"/>
  <c r="E1162" i="24"/>
  <c r="E1161" i="24"/>
  <c r="E1160" i="24"/>
  <c r="E1159" i="24"/>
  <c r="E1158" i="24"/>
  <c r="E1157" i="24"/>
  <c r="E1156" i="24"/>
  <c r="E1155" i="24"/>
  <c r="E1154" i="24"/>
  <c r="E1153" i="24"/>
  <c r="E1152" i="24"/>
  <c r="E1151" i="24"/>
  <c r="E1150" i="24"/>
  <c r="E1149" i="24"/>
  <c r="E1148" i="24"/>
  <c r="E1147" i="24"/>
  <c r="E1146" i="24"/>
  <c r="E1145" i="24"/>
  <c r="E1144" i="24"/>
  <c r="E1143" i="24"/>
  <c r="E1142" i="24"/>
  <c r="E1141" i="24"/>
  <c r="E1140" i="24"/>
  <c r="E1139" i="24"/>
  <c r="E1138" i="24"/>
  <c r="E1137" i="24"/>
  <c r="E1136" i="24"/>
  <c r="E1135" i="24"/>
  <c r="E1134" i="24"/>
  <c r="E1133" i="24"/>
  <c r="E1132" i="24"/>
  <c r="E1131" i="24"/>
  <c r="E1130" i="24"/>
  <c r="E1129" i="24"/>
  <c r="E1128" i="24"/>
  <c r="E1127" i="24"/>
  <c r="E1126" i="24"/>
  <c r="E1125" i="24"/>
  <c r="E1124" i="24"/>
  <c r="E1123" i="24"/>
  <c r="E1122" i="24"/>
  <c r="E1121" i="24"/>
  <c r="E1120" i="24"/>
  <c r="E1119" i="24"/>
  <c r="E1118" i="24"/>
  <c r="E1117" i="24"/>
  <c r="E1116" i="24"/>
  <c r="E1115" i="24"/>
  <c r="E1114" i="24"/>
  <c r="E1113" i="24"/>
  <c r="E1112" i="24"/>
  <c r="E1111" i="24"/>
  <c r="E1110" i="24"/>
  <c r="E1109" i="24"/>
  <c r="E1108" i="24"/>
  <c r="E1107" i="24"/>
  <c r="E1106" i="24"/>
  <c r="E1105" i="24"/>
  <c r="E1104" i="24"/>
  <c r="E1103" i="24"/>
  <c r="E1102" i="24"/>
  <c r="E1101" i="24"/>
  <c r="E1100" i="24"/>
  <c r="E1099" i="24"/>
  <c r="E1098" i="24"/>
  <c r="E1097" i="24"/>
  <c r="E1096" i="24"/>
  <c r="E1095" i="24"/>
  <c r="E1094" i="24"/>
  <c r="E1093" i="24"/>
  <c r="E1092" i="24"/>
  <c r="E1091" i="24"/>
  <c r="E1090" i="24"/>
  <c r="E1089" i="24"/>
  <c r="E1088" i="24"/>
  <c r="E1087" i="24"/>
  <c r="E1086" i="24"/>
  <c r="E1085" i="24"/>
  <c r="E1084" i="24"/>
  <c r="E1083" i="24"/>
  <c r="E1082" i="24"/>
  <c r="E1081" i="24"/>
  <c r="E1080" i="24"/>
  <c r="E1079" i="24"/>
  <c r="E1078" i="24"/>
  <c r="E1077" i="24"/>
  <c r="E1076" i="24"/>
  <c r="E1075" i="24"/>
  <c r="E1074" i="24"/>
  <c r="E1073" i="24"/>
  <c r="E1072" i="24"/>
  <c r="E1071" i="24"/>
  <c r="E1070" i="24"/>
  <c r="E1069" i="24"/>
  <c r="E1068" i="24"/>
  <c r="E1067" i="24"/>
  <c r="E1066" i="24"/>
  <c r="E1065" i="24"/>
  <c r="E1064" i="24"/>
  <c r="E1063" i="24"/>
  <c r="E1062" i="24"/>
  <c r="E1061" i="24"/>
  <c r="E1060" i="24"/>
  <c r="E1059" i="24"/>
  <c r="E1058" i="24"/>
  <c r="E1057" i="24"/>
  <c r="E1056" i="24"/>
  <c r="E1055" i="24"/>
  <c r="E1054" i="24"/>
  <c r="E1053" i="24"/>
  <c r="E1052" i="24"/>
  <c r="E1051" i="24"/>
  <c r="E1050" i="24"/>
  <c r="E1049" i="24"/>
  <c r="E1048" i="24"/>
  <c r="E1047" i="24"/>
  <c r="E1046" i="24"/>
  <c r="E1045" i="24"/>
  <c r="E1044" i="24"/>
  <c r="E1043" i="24"/>
  <c r="E1042" i="24"/>
  <c r="E1041" i="24"/>
  <c r="E1040" i="24"/>
  <c r="E1039" i="24"/>
  <c r="E1038" i="24"/>
  <c r="E1037" i="24"/>
  <c r="E1036" i="24"/>
  <c r="E1035" i="24"/>
  <c r="E1034" i="24"/>
  <c r="E1033" i="24"/>
  <c r="E1032" i="24"/>
  <c r="E1031" i="24"/>
  <c r="E1030" i="24"/>
  <c r="E1029" i="24"/>
  <c r="E1028" i="24"/>
  <c r="E1027" i="24"/>
  <c r="E1026" i="24"/>
  <c r="E1025" i="24"/>
  <c r="E1024" i="24"/>
  <c r="E1023" i="24"/>
  <c r="E1022" i="24"/>
  <c r="E1021" i="24"/>
  <c r="E1020" i="24"/>
  <c r="E1019" i="24"/>
  <c r="E1018" i="24"/>
  <c r="E1017" i="24"/>
  <c r="E1016" i="24"/>
  <c r="E1015" i="24"/>
  <c r="E1014" i="24"/>
  <c r="E1013" i="24"/>
  <c r="E1012" i="24"/>
  <c r="E1011" i="24"/>
  <c r="E1010" i="24"/>
  <c r="E1009" i="24"/>
  <c r="E1008" i="24"/>
  <c r="E1007" i="24"/>
  <c r="E1006" i="24"/>
  <c r="E1005" i="24"/>
  <c r="E1004" i="24"/>
  <c r="E1003" i="24"/>
  <c r="E1002" i="24"/>
  <c r="E1001" i="24"/>
  <c r="E1000" i="24"/>
  <c r="E999" i="24"/>
  <c r="E998" i="24"/>
  <c r="E997" i="24"/>
  <c r="E996" i="24"/>
  <c r="E995" i="24"/>
  <c r="E994" i="24"/>
  <c r="E993" i="24"/>
  <c r="E992" i="24"/>
  <c r="E991" i="24"/>
  <c r="E990" i="24"/>
  <c r="E989" i="24"/>
  <c r="E988" i="24"/>
  <c r="E987" i="24"/>
  <c r="E986" i="24"/>
  <c r="E985" i="24"/>
  <c r="E984" i="24"/>
  <c r="E983" i="24"/>
  <c r="E982" i="24"/>
  <c r="E981" i="24"/>
  <c r="E980" i="24"/>
  <c r="E979" i="24"/>
  <c r="E978" i="24"/>
  <c r="E977" i="24"/>
  <c r="E976" i="24"/>
  <c r="E975" i="24"/>
  <c r="E974" i="24"/>
  <c r="E973" i="24"/>
  <c r="E972" i="24"/>
  <c r="E971" i="24"/>
  <c r="E970" i="24"/>
  <c r="E969" i="24"/>
  <c r="E968" i="24"/>
  <c r="E967" i="24"/>
  <c r="E966" i="24"/>
  <c r="E965" i="24"/>
  <c r="E964" i="24"/>
  <c r="E963" i="24"/>
  <c r="E962" i="24"/>
  <c r="E961" i="24"/>
  <c r="E960" i="24"/>
  <c r="E959" i="24"/>
  <c r="E958" i="24"/>
  <c r="E957" i="24"/>
  <c r="E956" i="24"/>
  <c r="E955" i="24"/>
  <c r="E954" i="24"/>
  <c r="E953" i="24"/>
  <c r="E952" i="24"/>
  <c r="E951" i="24"/>
  <c r="E950" i="24"/>
  <c r="E949" i="24"/>
  <c r="E948" i="24"/>
  <c r="E947" i="24"/>
  <c r="E946" i="24"/>
  <c r="E945" i="24"/>
  <c r="E944" i="24"/>
  <c r="E943" i="24"/>
  <c r="E942" i="24"/>
  <c r="E941" i="24"/>
  <c r="E940" i="24"/>
  <c r="E939" i="24"/>
  <c r="E938" i="24"/>
  <c r="E937" i="24"/>
  <c r="E936" i="24"/>
  <c r="E935" i="24"/>
  <c r="E934" i="24"/>
  <c r="E933" i="24"/>
  <c r="E932" i="24"/>
  <c r="E931" i="24"/>
  <c r="E930" i="24"/>
  <c r="E929" i="24"/>
  <c r="E928" i="24"/>
  <c r="E927" i="24"/>
  <c r="E926" i="24"/>
  <c r="E925" i="24"/>
  <c r="E924" i="24"/>
  <c r="E923" i="24"/>
  <c r="E922" i="24"/>
  <c r="E921" i="24"/>
  <c r="E920" i="24"/>
  <c r="E919" i="24"/>
  <c r="E918" i="24"/>
  <c r="E917" i="24"/>
  <c r="E916" i="24"/>
  <c r="E915" i="24"/>
  <c r="E914" i="24"/>
  <c r="E913" i="24"/>
  <c r="E912" i="24"/>
  <c r="E911" i="24"/>
  <c r="E910" i="24"/>
  <c r="E909" i="24"/>
  <c r="E908" i="24"/>
  <c r="E907" i="24"/>
  <c r="E906" i="24"/>
  <c r="E905" i="24"/>
  <c r="E904" i="24"/>
  <c r="E903" i="24"/>
  <c r="E902" i="24"/>
  <c r="E901" i="24"/>
  <c r="E900" i="24"/>
  <c r="E899" i="24"/>
  <c r="E898" i="24"/>
  <c r="E897" i="24"/>
  <c r="E896" i="24"/>
  <c r="E895" i="24"/>
  <c r="E894" i="24"/>
  <c r="E893" i="24"/>
  <c r="E892" i="24"/>
  <c r="E891" i="24"/>
  <c r="E890" i="24"/>
  <c r="E889" i="24"/>
  <c r="E888" i="24"/>
  <c r="E887" i="24"/>
  <c r="E886" i="24"/>
  <c r="E885" i="24"/>
  <c r="E884" i="24"/>
  <c r="E883" i="24"/>
  <c r="E882" i="24"/>
  <c r="E881" i="24"/>
  <c r="E880" i="24"/>
  <c r="E879" i="24"/>
  <c r="E878" i="24"/>
  <c r="E877" i="24"/>
  <c r="E876" i="24"/>
  <c r="E875" i="24"/>
  <c r="E874" i="24"/>
  <c r="E873" i="24"/>
  <c r="E872" i="24"/>
  <c r="E871" i="24"/>
  <c r="E870" i="24"/>
  <c r="E869" i="24"/>
  <c r="E868" i="24"/>
  <c r="E867" i="24"/>
  <c r="E866" i="24"/>
  <c r="E865" i="24"/>
  <c r="E864" i="24"/>
  <c r="E863" i="24"/>
  <c r="E862" i="24"/>
  <c r="E861" i="24"/>
  <c r="E860" i="24"/>
  <c r="E859" i="24"/>
  <c r="E858" i="24"/>
  <c r="E857" i="24"/>
  <c r="E856" i="24"/>
  <c r="E855" i="24"/>
  <c r="E854" i="24"/>
  <c r="E853" i="24"/>
  <c r="E852" i="24"/>
  <c r="E851" i="24"/>
  <c r="E850" i="24"/>
  <c r="E849" i="24"/>
  <c r="E848" i="24"/>
  <c r="E847" i="24"/>
  <c r="E846" i="24"/>
  <c r="E845" i="24"/>
  <c r="E844" i="24"/>
  <c r="E843" i="24"/>
  <c r="E842" i="24"/>
  <c r="E841" i="24"/>
  <c r="E840" i="24"/>
  <c r="E839" i="24"/>
  <c r="E838" i="24"/>
  <c r="E837" i="24"/>
  <c r="E836" i="24"/>
  <c r="E835" i="24"/>
  <c r="E834" i="24"/>
  <c r="E833" i="24"/>
  <c r="E832" i="24"/>
  <c r="E831" i="24"/>
  <c r="E830" i="24"/>
  <c r="E829" i="24"/>
  <c r="E828" i="24"/>
  <c r="E827" i="24"/>
  <c r="E826" i="24"/>
  <c r="E825" i="24"/>
  <c r="E824" i="24"/>
  <c r="E823" i="24"/>
  <c r="E822" i="24"/>
  <c r="E821" i="24"/>
  <c r="E820" i="24"/>
  <c r="E819" i="24"/>
  <c r="E818" i="24"/>
  <c r="E817" i="24"/>
  <c r="E816" i="24"/>
  <c r="E815" i="24"/>
  <c r="E814" i="24"/>
  <c r="E813" i="24"/>
  <c r="E812" i="24"/>
  <c r="E811" i="24"/>
  <c r="E810" i="24"/>
  <c r="E809" i="24"/>
  <c r="E808" i="24"/>
  <c r="E807" i="24"/>
  <c r="E806" i="24"/>
  <c r="E805" i="24"/>
  <c r="E804" i="24"/>
  <c r="E803" i="24"/>
  <c r="E802" i="24"/>
  <c r="E801" i="24"/>
  <c r="E800" i="24"/>
  <c r="E799" i="24"/>
  <c r="E798" i="24"/>
  <c r="E797" i="24"/>
  <c r="E796" i="24"/>
  <c r="E795" i="24"/>
  <c r="E794" i="24"/>
  <c r="E793" i="24"/>
  <c r="E792" i="24"/>
  <c r="E791" i="24"/>
  <c r="E790" i="24"/>
  <c r="E789" i="24"/>
  <c r="E788" i="24"/>
  <c r="E787" i="24"/>
  <c r="E786" i="24"/>
  <c r="E785" i="24"/>
  <c r="E784" i="24"/>
  <c r="E783" i="24"/>
  <c r="E782" i="24"/>
  <c r="E781" i="24"/>
  <c r="E780" i="24"/>
  <c r="E779" i="24"/>
  <c r="E778" i="24"/>
  <c r="E777" i="24"/>
  <c r="E776" i="24"/>
  <c r="E775" i="24"/>
  <c r="E774" i="24"/>
  <c r="E773" i="24"/>
  <c r="E772" i="24"/>
  <c r="E771" i="24"/>
  <c r="E770" i="24"/>
  <c r="E769" i="24"/>
  <c r="E768" i="24"/>
  <c r="E767" i="24"/>
  <c r="E766" i="24"/>
  <c r="E765" i="24"/>
  <c r="E764" i="24"/>
  <c r="E763" i="24"/>
  <c r="E762" i="24"/>
  <c r="E761" i="24"/>
  <c r="E760" i="24"/>
  <c r="E759" i="24"/>
  <c r="E758" i="24"/>
  <c r="E757" i="24"/>
  <c r="E756" i="24"/>
  <c r="E755" i="24"/>
  <c r="E754" i="24"/>
  <c r="E753" i="24"/>
  <c r="E752" i="24"/>
  <c r="E751" i="24"/>
  <c r="E750" i="24"/>
  <c r="E749" i="24"/>
  <c r="E748" i="24"/>
  <c r="E747" i="24"/>
  <c r="E746" i="24"/>
  <c r="E745" i="24"/>
  <c r="E744" i="24"/>
  <c r="E743" i="24"/>
  <c r="E742" i="24"/>
  <c r="E741" i="24"/>
  <c r="E740" i="24"/>
  <c r="E739" i="24"/>
  <c r="E738" i="24"/>
  <c r="E737" i="24"/>
  <c r="E736" i="24"/>
  <c r="E735" i="24"/>
  <c r="E734" i="24"/>
  <c r="E733" i="24"/>
  <c r="E732" i="24"/>
  <c r="E731" i="24"/>
  <c r="E730" i="24"/>
  <c r="E729" i="24"/>
  <c r="E728" i="24"/>
  <c r="E727" i="24"/>
  <c r="E726" i="24"/>
  <c r="E725" i="24"/>
  <c r="E724" i="24"/>
  <c r="E723" i="24"/>
  <c r="E722" i="24"/>
  <c r="E721" i="24"/>
  <c r="E720" i="24"/>
  <c r="E719" i="24"/>
  <c r="E718" i="24"/>
  <c r="E717" i="24"/>
  <c r="E716" i="24"/>
  <c r="E715" i="24"/>
  <c r="E714" i="24"/>
  <c r="E713" i="24"/>
  <c r="E712" i="24"/>
  <c r="E711" i="24"/>
  <c r="E710" i="24"/>
  <c r="E709" i="24"/>
  <c r="E708" i="24"/>
  <c r="E707" i="24"/>
  <c r="E706" i="24"/>
  <c r="E705" i="24"/>
  <c r="E704" i="24"/>
  <c r="E703" i="24"/>
  <c r="E702" i="24"/>
  <c r="E701" i="24"/>
  <c r="E700" i="24"/>
  <c r="E699" i="24"/>
  <c r="E698" i="24"/>
  <c r="E697" i="24"/>
  <c r="E696" i="24"/>
  <c r="E695" i="24"/>
  <c r="E694" i="24"/>
  <c r="E693" i="24"/>
  <c r="E692" i="24"/>
  <c r="E691" i="24"/>
  <c r="E690" i="24"/>
  <c r="E689" i="24"/>
  <c r="E688" i="24"/>
  <c r="E687" i="24"/>
  <c r="E686" i="24"/>
  <c r="E685" i="24"/>
  <c r="E684" i="24"/>
  <c r="E683" i="24"/>
  <c r="E682" i="24"/>
  <c r="E681" i="24"/>
  <c r="E680" i="24"/>
  <c r="E679" i="24"/>
  <c r="E678" i="24"/>
  <c r="E677" i="24"/>
  <c r="E676" i="24"/>
  <c r="E675" i="24"/>
  <c r="E674" i="24"/>
  <c r="E673" i="24"/>
  <c r="E672" i="24"/>
  <c r="E671" i="24"/>
  <c r="E670" i="24"/>
  <c r="E669" i="24"/>
  <c r="E668" i="24"/>
  <c r="E667" i="24"/>
  <c r="E666" i="24"/>
  <c r="E665" i="24"/>
  <c r="E664" i="24"/>
  <c r="E663" i="24"/>
  <c r="E662" i="24"/>
  <c r="E661" i="24"/>
  <c r="E660" i="24"/>
  <c r="E659" i="24"/>
  <c r="E658" i="24"/>
  <c r="E657" i="24"/>
  <c r="E656" i="24"/>
  <c r="E655" i="24"/>
  <c r="E654" i="24"/>
  <c r="E653" i="24"/>
  <c r="E652" i="24"/>
  <c r="E651" i="24"/>
  <c r="E650" i="24"/>
  <c r="E649" i="24"/>
  <c r="E648" i="24"/>
  <c r="E647" i="24"/>
  <c r="E646" i="24"/>
  <c r="E645" i="24"/>
  <c r="E644" i="24"/>
  <c r="E643" i="24"/>
  <c r="E642" i="24"/>
  <c r="E641" i="24"/>
  <c r="E640" i="24"/>
  <c r="E639" i="24"/>
  <c r="E638" i="24"/>
  <c r="E637" i="24"/>
  <c r="E636" i="24"/>
  <c r="E635" i="24"/>
  <c r="E634" i="24"/>
  <c r="E633" i="24"/>
  <c r="E632" i="24"/>
  <c r="E631" i="24"/>
  <c r="E630" i="24"/>
  <c r="E629" i="24"/>
  <c r="E628" i="24"/>
  <c r="E627" i="24"/>
  <c r="E626" i="24"/>
  <c r="E625" i="24"/>
  <c r="E624" i="24"/>
  <c r="E623" i="24"/>
  <c r="E622" i="24"/>
  <c r="E621" i="24"/>
  <c r="E620" i="24"/>
  <c r="E619" i="24"/>
  <c r="E618" i="24"/>
  <c r="E617" i="24"/>
  <c r="E616" i="24"/>
  <c r="E615" i="24"/>
  <c r="E614" i="24"/>
  <c r="E613" i="24"/>
  <c r="E612" i="24"/>
  <c r="E611" i="24"/>
  <c r="E610" i="24"/>
  <c r="E609" i="24"/>
  <c r="E608" i="24"/>
  <c r="E607" i="24"/>
  <c r="E606" i="24"/>
  <c r="E605" i="24"/>
  <c r="E604" i="24"/>
  <c r="E603" i="24"/>
  <c r="E602" i="24"/>
  <c r="E601" i="24"/>
  <c r="E600" i="24"/>
  <c r="E599" i="24"/>
  <c r="E598" i="24"/>
  <c r="E597" i="24"/>
  <c r="E596" i="24"/>
  <c r="E595" i="24"/>
  <c r="E594" i="24"/>
  <c r="E593" i="24"/>
  <c r="E592" i="24"/>
  <c r="E591" i="24"/>
  <c r="E590" i="24"/>
  <c r="E589" i="24"/>
  <c r="E588" i="24"/>
  <c r="E587" i="24"/>
  <c r="E586" i="24"/>
  <c r="E585" i="24"/>
  <c r="E584" i="24"/>
  <c r="E583" i="24"/>
  <c r="E582" i="24"/>
  <c r="E581" i="24"/>
  <c r="E580" i="24"/>
  <c r="E579" i="24"/>
  <c r="E578" i="24"/>
  <c r="E577" i="24"/>
  <c r="E576" i="24"/>
  <c r="E575" i="24"/>
  <c r="E574" i="24"/>
  <c r="E573" i="24"/>
  <c r="E572" i="24"/>
  <c r="E571" i="24"/>
  <c r="E570" i="24"/>
  <c r="E569" i="24"/>
  <c r="E568" i="24"/>
  <c r="E567" i="24"/>
  <c r="E566" i="24"/>
  <c r="E565" i="24"/>
  <c r="E564" i="24"/>
  <c r="E563" i="24"/>
  <c r="E562" i="24"/>
  <c r="E561" i="24"/>
  <c r="E560" i="24"/>
  <c r="E559" i="24"/>
  <c r="E558" i="24"/>
  <c r="E557" i="24"/>
  <c r="E556" i="24"/>
  <c r="E555" i="24"/>
  <c r="E554" i="24"/>
  <c r="E553" i="24"/>
  <c r="E552" i="24"/>
  <c r="E551" i="24"/>
  <c r="E550" i="24"/>
  <c r="E549" i="24"/>
  <c r="E548" i="24"/>
  <c r="E547" i="24"/>
  <c r="E546" i="24"/>
  <c r="E545" i="24"/>
  <c r="E544" i="24"/>
  <c r="E543" i="24"/>
  <c r="E542" i="24"/>
  <c r="E541" i="24"/>
  <c r="E540" i="24"/>
  <c r="E539" i="24"/>
  <c r="E538" i="24"/>
  <c r="E537" i="24"/>
  <c r="E536" i="24"/>
  <c r="E535" i="24"/>
  <c r="E534" i="24"/>
  <c r="E533" i="24"/>
  <c r="E532" i="24"/>
  <c r="E531" i="24"/>
  <c r="E530" i="24"/>
  <c r="E529" i="24"/>
  <c r="E528" i="24"/>
  <c r="E527" i="24"/>
  <c r="E526" i="24"/>
  <c r="E525" i="24"/>
  <c r="E524" i="24"/>
  <c r="E523" i="24"/>
  <c r="E522" i="24"/>
  <c r="E521" i="24"/>
  <c r="E520" i="24"/>
  <c r="E519" i="24"/>
  <c r="E518" i="24"/>
  <c r="E517" i="24"/>
  <c r="E516" i="24"/>
  <c r="E515" i="24"/>
  <c r="E514" i="24"/>
  <c r="E513" i="24"/>
  <c r="E512" i="24"/>
  <c r="E511" i="24"/>
  <c r="E510" i="24"/>
  <c r="E509" i="24"/>
  <c r="E508" i="24"/>
  <c r="E507" i="24"/>
  <c r="E506" i="24"/>
  <c r="E505" i="24"/>
  <c r="E504" i="24"/>
  <c r="E503" i="24"/>
  <c r="E502" i="24"/>
  <c r="E501" i="24"/>
  <c r="E500" i="24"/>
  <c r="E499" i="24"/>
  <c r="E498" i="24"/>
  <c r="E497" i="24"/>
  <c r="E496" i="24"/>
  <c r="E495" i="24"/>
  <c r="E494" i="24"/>
  <c r="E493" i="24"/>
  <c r="E492" i="24"/>
  <c r="E491" i="24"/>
  <c r="E490" i="24"/>
  <c r="E489" i="24"/>
  <c r="E488" i="24"/>
  <c r="E487" i="24"/>
  <c r="E486" i="24"/>
  <c r="E485" i="24"/>
  <c r="E484" i="24"/>
  <c r="E483" i="24"/>
  <c r="E482" i="24"/>
  <c r="E481" i="24"/>
  <c r="E480" i="24"/>
  <c r="E479" i="24"/>
  <c r="E478" i="24"/>
  <c r="E477" i="24"/>
  <c r="E476" i="24"/>
  <c r="E475" i="24"/>
  <c r="E474" i="24"/>
  <c r="E473" i="24"/>
  <c r="E472" i="24"/>
  <c r="E471" i="24"/>
  <c r="E470" i="24"/>
  <c r="E469" i="24"/>
  <c r="E468" i="24"/>
  <c r="E467" i="24"/>
  <c r="E466" i="24"/>
  <c r="E465" i="24"/>
  <c r="E464" i="24"/>
  <c r="E463" i="24"/>
  <c r="E462" i="24"/>
  <c r="E461" i="24"/>
  <c r="E460" i="24"/>
  <c r="E459" i="24"/>
  <c r="E458" i="24"/>
  <c r="E457" i="24"/>
  <c r="E456" i="24"/>
  <c r="E455" i="24"/>
  <c r="E454" i="24"/>
  <c r="E453" i="24"/>
  <c r="E452" i="24"/>
  <c r="E451" i="24"/>
  <c r="E450" i="24"/>
  <c r="E449" i="24"/>
  <c r="E448" i="24"/>
  <c r="E447" i="24"/>
  <c r="E446" i="24"/>
  <c r="E445" i="24"/>
  <c r="E444" i="24"/>
  <c r="E443" i="24"/>
  <c r="E442" i="24"/>
  <c r="E441" i="24"/>
  <c r="E440" i="24"/>
  <c r="E439" i="24"/>
  <c r="E438" i="24"/>
  <c r="E437" i="24"/>
  <c r="E436" i="24"/>
  <c r="E435" i="24"/>
  <c r="E434" i="24"/>
  <c r="E433" i="24"/>
  <c r="E432" i="24"/>
  <c r="E431" i="24"/>
  <c r="E430" i="24"/>
  <c r="E429" i="24"/>
  <c r="E428" i="24"/>
  <c r="E427" i="24"/>
  <c r="E426" i="24"/>
  <c r="E425" i="24"/>
  <c r="E424" i="24"/>
  <c r="E423" i="24"/>
  <c r="E422" i="24"/>
  <c r="E421" i="24"/>
  <c r="E420" i="24"/>
  <c r="E419" i="24"/>
  <c r="E418" i="24"/>
  <c r="E417" i="24"/>
  <c r="E416" i="24"/>
  <c r="E415" i="24"/>
  <c r="E414" i="24"/>
  <c r="E413" i="24"/>
  <c r="E412" i="24"/>
  <c r="E411" i="24"/>
  <c r="E410" i="24"/>
  <c r="E409" i="24"/>
  <c r="E408" i="24"/>
  <c r="E407" i="24"/>
  <c r="E406" i="24"/>
  <c r="E405" i="24"/>
  <c r="E404" i="24"/>
  <c r="E403" i="24"/>
  <c r="E402" i="24"/>
  <c r="E401" i="24"/>
  <c r="E400" i="24"/>
  <c r="E399" i="24"/>
  <c r="E398" i="24"/>
  <c r="E397" i="24"/>
  <c r="E396" i="24"/>
  <c r="E395" i="24"/>
  <c r="E394" i="24"/>
  <c r="E393" i="24"/>
  <c r="E392" i="24"/>
  <c r="E391" i="24"/>
  <c r="E390" i="24"/>
  <c r="E389" i="24"/>
  <c r="E388" i="24"/>
  <c r="E387" i="24"/>
  <c r="E386" i="24"/>
  <c r="E385" i="24"/>
  <c r="E384" i="24"/>
  <c r="E383" i="24"/>
  <c r="E382" i="24"/>
  <c r="E381" i="24"/>
  <c r="E380" i="24"/>
  <c r="E379" i="24"/>
  <c r="E378" i="24"/>
  <c r="E377" i="24"/>
  <c r="E376" i="24"/>
  <c r="E375" i="24"/>
  <c r="E374" i="24"/>
  <c r="E373" i="24"/>
  <c r="E372" i="24"/>
  <c r="E371" i="24"/>
  <c r="E370" i="24"/>
  <c r="E369" i="24"/>
  <c r="E368" i="24"/>
  <c r="E367" i="24"/>
  <c r="E366" i="24"/>
  <c r="E365" i="24"/>
  <c r="E364" i="24"/>
  <c r="E363" i="24"/>
  <c r="E362" i="24"/>
  <c r="E361" i="24"/>
  <c r="E360" i="24"/>
  <c r="E359" i="24"/>
  <c r="E358" i="24"/>
  <c r="E357" i="24"/>
  <c r="E356" i="24"/>
  <c r="E355" i="24"/>
  <c r="E354" i="24"/>
  <c r="E353" i="24"/>
  <c r="E352" i="24"/>
  <c r="E351" i="24"/>
  <c r="E350" i="24"/>
  <c r="E349" i="24"/>
  <c r="E348" i="24"/>
  <c r="E347" i="24"/>
  <c r="E346" i="24"/>
  <c r="E345" i="24"/>
  <c r="E344" i="24"/>
  <c r="E343" i="24"/>
  <c r="E342" i="24"/>
  <c r="E341" i="24"/>
  <c r="E340" i="24"/>
  <c r="E339" i="24"/>
  <c r="E338" i="24"/>
  <c r="E337" i="24"/>
  <c r="E336" i="24"/>
  <c r="E335" i="24"/>
  <c r="E334" i="24"/>
  <c r="E333" i="24"/>
  <c r="E332" i="24"/>
  <c r="E331" i="24"/>
  <c r="E330" i="24"/>
  <c r="E329" i="24"/>
  <c r="E328" i="24"/>
  <c r="E327" i="24"/>
  <c r="E326" i="24"/>
  <c r="E325" i="24"/>
  <c r="E324" i="24"/>
  <c r="E323" i="24"/>
  <c r="E322" i="24"/>
  <c r="E321" i="24"/>
  <c r="E320" i="24"/>
  <c r="E319" i="24"/>
  <c r="E318" i="24"/>
  <c r="E317" i="24"/>
  <c r="E316" i="24"/>
  <c r="E315" i="24"/>
  <c r="E314" i="24"/>
  <c r="E313" i="24"/>
  <c r="E312" i="24"/>
  <c r="E311" i="24"/>
  <c r="E310" i="24"/>
  <c r="E309" i="24"/>
  <c r="E308" i="24"/>
  <c r="E307" i="24"/>
  <c r="E306" i="24"/>
  <c r="E305" i="24"/>
  <c r="E304" i="24"/>
  <c r="E303" i="24"/>
  <c r="E302" i="24"/>
  <c r="E301" i="24"/>
  <c r="E300" i="24"/>
  <c r="E299" i="24"/>
  <c r="E298" i="24"/>
  <c r="E297" i="24"/>
  <c r="E296" i="24"/>
  <c r="E295" i="24"/>
  <c r="E294" i="24"/>
  <c r="E293" i="24"/>
  <c r="E292" i="24"/>
  <c r="E291" i="24"/>
  <c r="E290" i="24"/>
  <c r="E289" i="24"/>
  <c r="E288" i="24"/>
  <c r="E287" i="24"/>
  <c r="E286" i="24"/>
  <c r="E285" i="24"/>
  <c r="E284" i="24"/>
  <c r="E283" i="24"/>
  <c r="E282" i="24"/>
  <c r="E281" i="24"/>
  <c r="E280" i="24"/>
  <c r="E279" i="24"/>
  <c r="E278" i="24"/>
  <c r="E277" i="24"/>
  <c r="E276" i="24"/>
  <c r="E275" i="24"/>
  <c r="E274" i="24"/>
  <c r="E273" i="24"/>
  <c r="E272" i="24"/>
  <c r="E271" i="24"/>
  <c r="E270" i="24"/>
  <c r="E269" i="24"/>
  <c r="E268" i="24"/>
  <c r="E267" i="24"/>
  <c r="E266" i="24"/>
  <c r="E265" i="24"/>
  <c r="E264" i="24"/>
  <c r="E263" i="24"/>
  <c r="E262" i="24"/>
  <c r="E261" i="24"/>
  <c r="E260" i="24"/>
  <c r="E259" i="24"/>
  <c r="E258" i="24"/>
  <c r="E257" i="24"/>
  <c r="E256" i="24"/>
  <c r="E255" i="24"/>
  <c r="E254" i="24"/>
  <c r="E253" i="24"/>
  <c r="E252" i="24"/>
  <c r="E251" i="24"/>
  <c r="E250" i="24"/>
  <c r="E249" i="24"/>
  <c r="E248" i="24"/>
  <c r="E247" i="24"/>
  <c r="E246" i="24"/>
  <c r="E245" i="24"/>
  <c r="E244" i="24"/>
  <c r="E243" i="24"/>
  <c r="E242" i="24"/>
  <c r="E241" i="24"/>
  <c r="E240" i="24"/>
  <c r="E239" i="24"/>
  <c r="E238" i="24"/>
  <c r="E237" i="24"/>
  <c r="E236" i="24"/>
  <c r="E235" i="24"/>
  <c r="E234" i="24"/>
  <c r="E233" i="24"/>
  <c r="E232" i="24"/>
  <c r="E231" i="24"/>
  <c r="E230" i="24"/>
  <c r="E229" i="24"/>
  <c r="E228" i="24"/>
  <c r="E227" i="24"/>
  <c r="E226" i="24"/>
  <c r="E225" i="24"/>
  <c r="E224" i="24"/>
  <c r="E223" i="24"/>
  <c r="E222" i="24"/>
  <c r="E221" i="24"/>
  <c r="E220" i="24"/>
  <c r="E219" i="24"/>
  <c r="E218" i="24"/>
  <c r="E217" i="24"/>
  <c r="E216" i="24"/>
  <c r="E215" i="24"/>
  <c r="E214" i="24"/>
  <c r="E213" i="24"/>
  <c r="E212" i="24"/>
  <c r="E211" i="24"/>
  <c r="E210" i="24"/>
  <c r="E209" i="24"/>
  <c r="E208" i="24"/>
  <c r="E207" i="24"/>
  <c r="E206" i="24"/>
  <c r="E205" i="24"/>
  <c r="E204" i="24"/>
  <c r="E203" i="24"/>
  <c r="E202" i="24"/>
  <c r="E201" i="24"/>
  <c r="E200" i="24"/>
  <c r="E199" i="24"/>
  <c r="E198" i="24"/>
  <c r="E197" i="24"/>
  <c r="E196" i="24"/>
  <c r="E195" i="24"/>
  <c r="E194" i="24"/>
  <c r="E193" i="24"/>
  <c r="E192" i="24"/>
  <c r="E191" i="24"/>
  <c r="E190" i="24"/>
  <c r="E189" i="24"/>
  <c r="E188" i="24"/>
  <c r="E187" i="24"/>
  <c r="E186" i="24"/>
  <c r="E185" i="24"/>
  <c r="E184" i="24"/>
  <c r="E183" i="24"/>
  <c r="E182" i="24"/>
  <c r="E181" i="24"/>
  <c r="E180" i="24"/>
  <c r="E179" i="24"/>
  <c r="E178" i="24"/>
  <c r="E177" i="24"/>
  <c r="E176" i="24"/>
  <c r="E175" i="24"/>
  <c r="E174" i="24"/>
  <c r="E173" i="24"/>
  <c r="E172" i="24"/>
  <c r="E171" i="24"/>
  <c r="E170" i="24"/>
  <c r="E169" i="24"/>
  <c r="E168" i="24"/>
  <c r="E167" i="24"/>
  <c r="E166" i="24"/>
  <c r="E165" i="24"/>
  <c r="E164" i="24"/>
  <c r="E163" i="24"/>
  <c r="E162" i="24"/>
  <c r="E161" i="24"/>
  <c r="E160" i="24"/>
  <c r="E159" i="24"/>
  <c r="E158" i="24"/>
  <c r="E157" i="24"/>
  <c r="E156" i="24"/>
  <c r="E155" i="24"/>
  <c r="E154" i="24"/>
  <c r="E153" i="24"/>
  <c r="E152" i="24"/>
  <c r="E151" i="24"/>
  <c r="E150" i="24"/>
  <c r="E149" i="24"/>
  <c r="E148" i="24"/>
  <c r="E147" i="24"/>
  <c r="E146" i="24"/>
  <c r="E145" i="24"/>
  <c r="E144" i="24"/>
  <c r="E143" i="24"/>
  <c r="E142" i="24"/>
  <c r="E141" i="24"/>
  <c r="E140" i="24"/>
  <c r="E139" i="24"/>
  <c r="E138" i="24"/>
  <c r="E137" i="24"/>
  <c r="E136" i="24"/>
  <c r="E135" i="24"/>
  <c r="E134" i="24"/>
  <c r="E133" i="24"/>
  <c r="E132" i="24"/>
  <c r="E131" i="24"/>
  <c r="E130" i="24"/>
  <c r="E129" i="24"/>
  <c r="E128" i="24"/>
  <c r="E127" i="24"/>
  <c r="E126" i="24"/>
  <c r="E125" i="24"/>
  <c r="E124" i="24"/>
  <c r="E123" i="24"/>
  <c r="E122" i="24"/>
  <c r="E121" i="24"/>
  <c r="E120" i="24"/>
  <c r="E119" i="24"/>
  <c r="E118" i="24"/>
  <c r="E117" i="24"/>
  <c r="E116" i="24"/>
  <c r="E115" i="24"/>
  <c r="E114" i="24"/>
  <c r="E113" i="24"/>
  <c r="E112" i="24"/>
  <c r="E111" i="24"/>
  <c r="E110" i="24"/>
  <c r="E109" i="24"/>
  <c r="E108" i="24"/>
  <c r="E107" i="24"/>
  <c r="E106" i="24"/>
  <c r="E105" i="24"/>
  <c r="E104" i="24"/>
  <c r="E103" i="24"/>
  <c r="E102" i="24"/>
  <c r="E101" i="24"/>
  <c r="E100" i="24"/>
  <c r="E99" i="24"/>
  <c r="E98" i="24"/>
  <c r="E97" i="24"/>
  <c r="E96" i="24"/>
  <c r="E95" i="24"/>
  <c r="E94" i="24"/>
  <c r="E93" i="24"/>
  <c r="E92" i="24"/>
  <c r="E91" i="24"/>
  <c r="E90" i="24"/>
  <c r="E89" i="24"/>
  <c r="E88" i="24"/>
  <c r="E87" i="24"/>
  <c r="E86" i="24"/>
  <c r="E85" i="24"/>
  <c r="E84" i="24"/>
  <c r="E83" i="24"/>
  <c r="E82" i="24"/>
  <c r="E81" i="24"/>
  <c r="E80" i="24"/>
  <c r="E79" i="24"/>
  <c r="E78" i="24"/>
  <c r="E77" i="24"/>
  <c r="E76" i="24"/>
  <c r="E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1" i="24"/>
  <c r="E60" i="24"/>
  <c r="E59" i="24"/>
  <c r="E58" i="24"/>
  <c r="E57" i="24"/>
  <c r="H57" i="24" s="1"/>
  <c r="E56" i="24"/>
  <c r="E55" i="24"/>
  <c r="E54" i="24"/>
  <c r="E53" i="24"/>
  <c r="H53" i="24" s="1"/>
  <c r="E52" i="24"/>
  <c r="E51" i="24"/>
  <c r="E50" i="24"/>
  <c r="E49" i="24"/>
  <c r="H49" i="24" s="1"/>
  <c r="E48" i="24"/>
  <c r="E47" i="24"/>
  <c r="E46" i="24"/>
  <c r="E45" i="24"/>
  <c r="H45" i="24" s="1"/>
  <c r="E44" i="24"/>
  <c r="E43" i="24"/>
  <c r="E42" i="24"/>
  <c r="E41" i="24"/>
  <c r="H41" i="24" s="1"/>
  <c r="E40" i="24"/>
  <c r="E39" i="24"/>
  <c r="E38" i="24"/>
  <c r="E37" i="24"/>
  <c r="H37" i="24" s="1"/>
  <c r="E36" i="24"/>
  <c r="E35" i="24"/>
  <c r="E34" i="24"/>
  <c r="E33" i="24"/>
  <c r="H33" i="24" s="1"/>
  <c r="E32" i="24"/>
  <c r="E31" i="24"/>
  <c r="E30" i="24"/>
  <c r="E29" i="24"/>
  <c r="H29" i="24" s="1"/>
  <c r="E28" i="24"/>
  <c r="E27" i="24"/>
  <c r="E26" i="24"/>
  <c r="E25" i="24"/>
  <c r="H25" i="24" s="1"/>
  <c r="E24" i="24"/>
  <c r="E23" i="24"/>
  <c r="E22" i="24"/>
  <c r="E21" i="24"/>
  <c r="H21" i="24" s="1"/>
  <c r="E20" i="24"/>
  <c r="E19" i="24"/>
  <c r="E18" i="24"/>
  <c r="E17" i="24"/>
  <c r="H17" i="24" s="1"/>
  <c r="E16" i="24"/>
  <c r="H3416" i="24"/>
  <c r="H3413" i="24"/>
  <c r="H3405" i="24"/>
  <c r="H3400" i="24"/>
  <c r="H3396" i="24"/>
  <c r="H3393" i="24"/>
  <c r="H3392" i="24"/>
  <c r="H3388" i="24"/>
  <c r="H3384" i="24"/>
  <c r="H3380" i="24"/>
  <c r="H3377" i="24"/>
  <c r="H3376" i="24"/>
  <c r="H3372" i="24"/>
  <c r="H3368" i="24"/>
  <c r="H3366" i="24"/>
  <c r="H3364" i="24"/>
  <c r="H3361" i="24"/>
  <c r="H3360" i="24"/>
  <c r="H3356" i="24"/>
  <c r="H3352" i="24"/>
  <c r="H3348" i="24"/>
  <c r="H3345" i="24"/>
  <c r="H3344" i="24"/>
  <c r="H3340" i="24"/>
  <c r="H3336" i="24"/>
  <c r="H3332" i="24"/>
  <c r="H3329" i="24"/>
  <c r="H3328" i="24"/>
  <c r="H3324" i="24"/>
  <c r="H3320" i="24"/>
  <c r="H3316" i="24"/>
  <c r="H3313" i="24"/>
  <c r="H3312" i="24"/>
  <c r="H3308" i="24"/>
  <c r="H3304" i="24"/>
  <c r="H3302" i="24"/>
  <c r="H3300" i="24"/>
  <c r="H3297" i="24"/>
  <c r="H3296" i="24"/>
  <c r="H3292" i="24"/>
  <c r="H3288" i="24"/>
  <c r="H3284" i="24"/>
  <c r="H3281" i="24"/>
  <c r="H3280" i="24"/>
  <c r="H3276" i="24"/>
  <c r="H3272" i="24"/>
  <c r="H3268" i="24"/>
  <c r="H3265" i="24"/>
  <c r="H3264" i="24"/>
  <c r="H3260" i="24"/>
  <c r="H3256" i="24"/>
  <c r="H3252" i="24"/>
  <c r="H3249" i="24"/>
  <c r="H3248" i="24"/>
  <c r="H3244" i="24"/>
  <c r="H3240" i="24"/>
  <c r="H3238" i="24"/>
  <c r="H3236" i="24"/>
  <c r="H3233" i="24"/>
  <c r="C3429" i="24"/>
  <c r="C3428" i="24"/>
  <c r="C3427" i="24"/>
  <c r="C3426" i="24"/>
  <c r="C3425" i="24"/>
  <c r="C3424" i="24"/>
  <c r="C3423" i="24"/>
  <c r="C3422" i="24"/>
  <c r="C3421" i="24"/>
  <c r="C3420" i="24"/>
  <c r="C3419" i="24"/>
  <c r="C3418" i="24"/>
  <c r="C3417" i="24"/>
  <c r="C3416" i="24"/>
  <c r="C3415" i="24"/>
  <c r="C3414" i="24"/>
  <c r="C3413" i="24"/>
  <c r="C3412" i="24"/>
  <c r="C3411" i="24"/>
  <c r="C3410" i="24"/>
  <c r="C3409" i="24"/>
  <c r="C3408" i="24"/>
  <c r="C3407" i="24"/>
  <c r="C3406" i="24"/>
  <c r="C3405" i="24"/>
  <c r="C3404" i="24"/>
  <c r="C3403" i="24"/>
  <c r="C3402" i="24"/>
  <c r="C3401" i="24"/>
  <c r="C3400" i="24"/>
  <c r="C3399" i="24"/>
  <c r="C3398" i="24"/>
  <c r="C3397" i="24"/>
  <c r="C3396" i="24"/>
  <c r="C3395" i="24"/>
  <c r="C3394" i="24"/>
  <c r="C3393" i="24"/>
  <c r="C3392" i="24"/>
  <c r="C3391" i="24"/>
  <c r="C3390" i="24"/>
  <c r="C3389" i="24"/>
  <c r="C3388" i="24"/>
  <c r="C3387" i="24"/>
  <c r="C3386" i="24"/>
  <c r="C3385" i="24"/>
  <c r="C3384" i="24"/>
  <c r="C3383" i="24"/>
  <c r="C3382" i="24"/>
  <c r="C3381" i="24"/>
  <c r="C3380" i="24"/>
  <c r="C3379" i="24"/>
  <c r="C3378" i="24"/>
  <c r="C3377" i="24"/>
  <c r="C3376" i="24"/>
  <c r="C3375" i="24"/>
  <c r="C3374" i="24"/>
  <c r="C3373" i="24"/>
  <c r="C3372" i="24"/>
  <c r="C3371" i="24"/>
  <c r="C3370" i="24"/>
  <c r="C3369" i="24"/>
  <c r="C3368" i="24"/>
  <c r="C3367" i="24"/>
  <c r="C3366" i="24"/>
  <c r="C3365" i="24"/>
  <c r="C3364" i="24"/>
  <c r="C3363" i="24"/>
  <c r="C3362" i="24"/>
  <c r="C3361" i="24"/>
  <c r="C3360" i="24"/>
  <c r="C3359" i="24"/>
  <c r="C3358" i="24"/>
  <c r="C3357" i="24"/>
  <c r="C3356" i="24"/>
  <c r="C3355" i="24"/>
  <c r="C3354" i="24"/>
  <c r="C3353" i="24"/>
  <c r="C3352" i="24"/>
  <c r="C3351" i="24"/>
  <c r="C3350" i="24"/>
  <c r="C3349" i="24"/>
  <c r="C3348" i="24"/>
  <c r="C3347" i="24"/>
  <c r="C3346" i="24"/>
  <c r="C3345" i="24"/>
  <c r="C3344" i="24"/>
  <c r="C3343" i="24"/>
  <c r="C3342" i="24"/>
  <c r="C3341" i="24"/>
  <c r="C3340" i="24"/>
  <c r="C3339" i="24"/>
  <c r="C3338" i="24"/>
  <c r="C3337" i="24"/>
  <c r="C3336" i="24"/>
  <c r="C3335" i="24"/>
  <c r="C3334" i="24"/>
  <c r="C3333" i="24"/>
  <c r="C3332" i="24"/>
  <c r="C3331" i="24"/>
  <c r="C3330" i="24"/>
  <c r="C3329" i="24"/>
  <c r="C3328" i="24"/>
  <c r="C3327" i="24"/>
  <c r="C3326" i="24"/>
  <c r="C3325" i="24"/>
  <c r="C3324" i="24"/>
  <c r="C3323" i="24"/>
  <c r="C3322" i="24"/>
  <c r="C3321" i="24"/>
  <c r="C3320" i="24"/>
  <c r="C3319" i="24"/>
  <c r="C3318" i="24"/>
  <c r="C3317" i="24"/>
  <c r="C3316" i="24"/>
  <c r="C3315" i="24"/>
  <c r="C3314" i="24"/>
  <c r="C3313" i="24"/>
  <c r="C3312" i="24"/>
  <c r="C3311" i="24"/>
  <c r="C3310" i="24"/>
  <c r="C3309" i="24"/>
  <c r="C3308" i="24"/>
  <c r="C3307" i="24"/>
  <c r="C3306" i="24"/>
  <c r="C3305" i="24"/>
  <c r="C3304" i="24"/>
  <c r="C3303" i="24"/>
  <c r="C3302" i="24"/>
  <c r="C3301" i="24"/>
  <c r="C3300" i="24"/>
  <c r="C3299" i="24"/>
  <c r="C3298" i="24"/>
  <c r="C3297" i="24"/>
  <c r="C3296" i="24"/>
  <c r="C3295" i="24"/>
  <c r="C3294" i="24"/>
  <c r="C3293" i="24"/>
  <c r="C3292" i="24"/>
  <c r="C3291" i="24"/>
  <c r="C3290" i="24"/>
  <c r="C3289" i="24"/>
  <c r="C3288" i="24"/>
  <c r="C3287" i="24"/>
  <c r="C3286" i="24"/>
  <c r="C3285" i="24"/>
  <c r="C3284" i="24"/>
  <c r="C3283" i="24"/>
  <c r="C3282" i="24"/>
  <c r="C3281" i="24"/>
  <c r="C3280" i="24"/>
  <c r="C3279" i="24"/>
  <c r="C3278" i="24"/>
  <c r="C3277" i="24"/>
  <c r="C3276" i="24"/>
  <c r="C3275" i="24"/>
  <c r="C3274" i="24"/>
  <c r="C3273" i="24"/>
  <c r="C3272" i="24"/>
  <c r="C3271" i="24"/>
  <c r="C3270" i="24"/>
  <c r="C3269" i="24"/>
  <c r="C3268" i="24"/>
  <c r="C3267" i="24"/>
  <c r="C3266" i="24"/>
  <c r="C3265" i="24"/>
  <c r="C3264" i="24"/>
  <c r="C3263" i="24"/>
  <c r="C3262" i="24"/>
  <c r="C3261" i="24"/>
  <c r="C3260" i="24"/>
  <c r="C3259" i="24"/>
  <c r="C3258" i="24"/>
  <c r="C3257" i="24"/>
  <c r="C3256" i="24"/>
  <c r="C3255" i="24"/>
  <c r="C3254" i="24"/>
  <c r="C3253" i="24"/>
  <c r="C3252" i="24"/>
  <c r="C3251" i="24"/>
  <c r="C3250" i="24"/>
  <c r="C3249" i="24"/>
  <c r="C3248" i="24"/>
  <c r="C3247" i="24"/>
  <c r="C3246" i="24"/>
  <c r="C3245" i="24"/>
  <c r="C3244" i="24"/>
  <c r="C3243" i="24"/>
  <c r="C3242" i="24"/>
  <c r="C3241" i="24"/>
  <c r="C3240" i="24"/>
  <c r="C3239" i="24"/>
  <c r="C3238" i="24"/>
  <c r="C3237" i="24"/>
  <c r="C3236" i="24"/>
  <c r="C3235" i="24"/>
  <c r="C3234" i="24"/>
  <c r="C3233" i="24"/>
  <c r="C3232" i="24"/>
  <c r="C3231" i="24"/>
  <c r="C3230" i="24"/>
  <c r="C3229" i="24"/>
  <c r="C3228" i="24"/>
  <c r="C3227" i="24"/>
  <c r="C3226" i="24"/>
  <c r="C3225" i="24"/>
  <c r="C3224" i="24"/>
  <c r="C3223" i="24"/>
  <c r="C3222" i="24"/>
  <c r="C3221" i="24"/>
  <c r="C3220" i="24"/>
  <c r="C3219" i="24"/>
  <c r="C3218" i="24"/>
  <c r="C3217" i="24"/>
  <c r="C3216" i="24"/>
  <c r="C3215" i="24"/>
  <c r="C3214" i="24"/>
  <c r="C3213" i="24"/>
  <c r="C3212" i="24"/>
  <c r="C3211" i="24"/>
  <c r="C3210" i="24"/>
  <c r="C3209" i="24"/>
  <c r="C3208" i="24"/>
  <c r="C3207" i="24"/>
  <c r="C3206" i="24"/>
  <c r="C3205" i="24"/>
  <c r="C3204" i="24"/>
  <c r="C3203" i="24"/>
  <c r="C3202" i="24"/>
  <c r="C3201" i="24"/>
  <c r="C3200" i="24"/>
  <c r="C3199" i="24"/>
  <c r="C3198" i="24"/>
  <c r="C3197" i="24"/>
  <c r="C3196" i="24"/>
  <c r="C3195" i="24"/>
  <c r="C3194" i="24"/>
  <c r="C3193" i="24"/>
  <c r="C3192" i="24"/>
  <c r="C3191" i="24"/>
  <c r="C3190" i="24"/>
  <c r="C3189" i="24"/>
  <c r="C3188" i="24"/>
  <c r="C3187" i="24"/>
  <c r="C3186" i="24"/>
  <c r="C3185" i="24"/>
  <c r="C3184" i="24"/>
  <c r="C3183" i="24"/>
  <c r="C3182" i="24"/>
  <c r="C3181" i="24"/>
  <c r="C3180" i="24"/>
  <c r="C3179" i="24"/>
  <c r="C3178" i="24"/>
  <c r="C3177" i="24"/>
  <c r="C3176" i="24"/>
  <c r="C3175" i="24"/>
  <c r="C3174" i="24"/>
  <c r="C3173" i="24"/>
  <c r="C3172" i="24"/>
  <c r="C3171" i="24"/>
  <c r="C3170" i="24"/>
  <c r="C3169" i="24"/>
  <c r="C3168" i="24"/>
  <c r="C3167" i="24"/>
  <c r="C3166" i="24"/>
  <c r="C3165" i="24"/>
  <c r="C3164" i="24"/>
  <c r="C3163" i="24"/>
  <c r="C3162" i="24"/>
  <c r="C3161" i="24"/>
  <c r="C3160" i="24"/>
  <c r="C3159" i="24"/>
  <c r="C3158" i="24"/>
  <c r="C3157" i="24"/>
  <c r="C3156" i="24"/>
  <c r="C3155" i="24"/>
  <c r="C3154" i="24"/>
  <c r="C3153" i="24"/>
  <c r="C3152" i="24"/>
  <c r="C3151" i="24"/>
  <c r="C3150" i="24"/>
  <c r="C3149" i="24"/>
  <c r="C3148" i="24"/>
  <c r="C3147" i="24"/>
  <c r="C3146" i="24"/>
  <c r="C3145" i="24"/>
  <c r="C3144" i="24"/>
  <c r="C3143" i="24"/>
  <c r="C3142" i="24"/>
  <c r="C3141" i="24"/>
  <c r="C3140" i="24"/>
  <c r="C3139" i="24"/>
  <c r="C3138" i="24"/>
  <c r="C3137" i="24"/>
  <c r="C3136" i="24"/>
  <c r="C3135" i="24"/>
  <c r="C3134" i="24"/>
  <c r="C3133" i="24"/>
  <c r="C3132" i="24"/>
  <c r="C3131" i="24"/>
  <c r="C3130" i="24"/>
  <c r="C3129" i="24"/>
  <c r="C3128" i="24"/>
  <c r="C3127" i="24"/>
  <c r="C3126" i="24"/>
  <c r="C3125" i="24"/>
  <c r="C3124" i="24"/>
  <c r="C3123" i="24"/>
  <c r="C3122" i="24"/>
  <c r="C3121" i="24"/>
  <c r="C3120" i="24"/>
  <c r="C3119" i="24"/>
  <c r="C3118" i="24"/>
  <c r="C3117" i="24"/>
  <c r="C3116" i="24"/>
  <c r="C3115" i="24"/>
  <c r="C3114" i="24"/>
  <c r="C3113" i="24"/>
  <c r="C3112" i="24"/>
  <c r="C3111" i="24"/>
  <c r="C3110" i="24"/>
  <c r="C3109" i="24"/>
  <c r="C3108" i="24"/>
  <c r="C3107" i="24"/>
  <c r="C3106" i="24"/>
  <c r="C3105" i="24"/>
  <c r="C3104" i="24"/>
  <c r="C3103" i="24"/>
  <c r="C3102" i="24"/>
  <c r="C3101" i="24"/>
  <c r="C3100" i="24"/>
  <c r="C3099" i="24"/>
  <c r="C3098" i="24"/>
  <c r="C3097" i="24"/>
  <c r="C3096" i="24"/>
  <c r="C3095" i="24"/>
  <c r="C3094" i="24"/>
  <c r="C3093" i="24"/>
  <c r="C3092" i="24"/>
  <c r="C3091" i="24"/>
  <c r="C3090" i="24"/>
  <c r="C3089" i="24"/>
  <c r="C3088" i="24"/>
  <c r="C3087" i="24"/>
  <c r="C3086" i="24"/>
  <c r="C3085" i="24"/>
  <c r="C3084" i="24"/>
  <c r="C3083" i="24"/>
  <c r="C3082" i="24"/>
  <c r="C3081" i="24"/>
  <c r="C3080" i="24"/>
  <c r="C3079" i="24"/>
  <c r="C3078" i="24"/>
  <c r="C3077" i="24"/>
  <c r="C3076" i="24"/>
  <c r="C3075" i="24"/>
  <c r="C3074" i="24"/>
  <c r="C3073" i="24"/>
  <c r="C3072" i="24"/>
  <c r="C3071" i="24"/>
  <c r="C3070" i="24"/>
  <c r="C3069" i="24"/>
  <c r="C3068" i="24"/>
  <c r="C3067" i="24"/>
  <c r="C3066" i="24"/>
  <c r="C3065" i="24"/>
  <c r="C3064" i="24"/>
  <c r="C3063" i="24"/>
  <c r="C3062" i="24"/>
  <c r="C3061" i="24"/>
  <c r="C3060" i="24"/>
  <c r="C3059" i="24"/>
  <c r="C3058" i="24"/>
  <c r="C3057" i="24"/>
  <c r="C3056" i="24"/>
  <c r="C3055" i="24"/>
  <c r="C3054" i="24"/>
  <c r="C3053" i="24"/>
  <c r="C3052" i="24"/>
  <c r="C3051" i="24"/>
  <c r="C3050" i="24"/>
  <c r="C3049" i="24"/>
  <c r="C3048" i="24"/>
  <c r="C3047" i="24"/>
  <c r="C3046" i="24"/>
  <c r="C3045" i="24"/>
  <c r="C3044" i="24"/>
  <c r="C3043" i="24"/>
  <c r="C3042" i="24"/>
  <c r="C3041" i="24"/>
  <c r="C3040" i="24"/>
  <c r="C3039" i="24"/>
  <c r="C3038" i="24"/>
  <c r="C3037" i="24"/>
  <c r="C3036" i="24"/>
  <c r="C3035" i="24"/>
  <c r="C3034" i="24"/>
  <c r="C3033" i="24"/>
  <c r="C3032" i="24"/>
  <c r="C3031" i="24"/>
  <c r="C3030" i="24"/>
  <c r="C3029" i="24"/>
  <c r="C3028" i="24"/>
  <c r="C3027" i="24"/>
  <c r="C3026" i="24"/>
  <c r="C3025" i="24"/>
  <c r="C3024" i="24"/>
  <c r="C3023" i="24"/>
  <c r="C3022" i="24"/>
  <c r="C3021" i="24"/>
  <c r="C3020" i="24"/>
  <c r="C3019" i="24"/>
  <c r="C3018" i="24"/>
  <c r="C3017" i="24"/>
  <c r="C3016" i="24"/>
  <c r="C3015" i="24"/>
  <c r="C3014" i="24"/>
  <c r="C3013" i="24"/>
  <c r="C3012" i="24"/>
  <c r="C3011" i="24"/>
  <c r="C3010" i="24"/>
  <c r="C3009" i="24"/>
  <c r="C3008" i="24"/>
  <c r="C3007" i="24"/>
  <c r="C3006" i="24"/>
  <c r="C3005" i="24"/>
  <c r="C3004" i="24"/>
  <c r="C3003" i="24"/>
  <c r="C3002" i="24"/>
  <c r="C3001" i="24"/>
  <c r="C3000" i="24"/>
  <c r="C2999" i="24"/>
  <c r="C2998" i="24"/>
  <c r="C2997" i="24"/>
  <c r="C2996" i="24"/>
  <c r="C2995" i="24"/>
  <c r="C2994" i="24"/>
  <c r="C2993" i="24"/>
  <c r="C2992" i="24"/>
  <c r="C2991" i="24"/>
  <c r="C2990" i="24"/>
  <c r="C2989" i="24"/>
  <c r="C2988" i="24"/>
  <c r="C2987" i="24"/>
  <c r="C2986" i="24"/>
  <c r="C2985" i="24"/>
  <c r="C2984" i="24"/>
  <c r="C2983" i="24"/>
  <c r="C2982" i="24"/>
  <c r="C2981" i="24"/>
  <c r="C2980" i="24"/>
  <c r="C2979" i="24"/>
  <c r="C2978" i="24"/>
  <c r="C2977" i="24"/>
  <c r="C2976" i="24"/>
  <c r="C2975" i="24"/>
  <c r="C2974" i="24"/>
  <c r="C2973" i="24"/>
  <c r="C2972" i="24"/>
  <c r="C2971" i="24"/>
  <c r="C2970" i="24"/>
  <c r="C2969" i="24"/>
  <c r="C2968" i="24"/>
  <c r="C2967" i="24"/>
  <c r="C2966" i="24"/>
  <c r="C2965" i="24"/>
  <c r="C2964" i="24"/>
  <c r="C2963" i="24"/>
  <c r="C2962" i="24"/>
  <c r="C2961" i="24"/>
  <c r="C2960" i="24"/>
  <c r="C2959" i="24"/>
  <c r="C2958" i="24"/>
  <c r="C2957" i="24"/>
  <c r="C2956" i="24"/>
  <c r="C2955" i="24"/>
  <c r="C2954" i="24"/>
  <c r="C2953" i="24"/>
  <c r="C2952" i="24"/>
  <c r="C2951" i="24"/>
  <c r="C2950" i="24"/>
  <c r="C2949" i="24"/>
  <c r="C2948" i="24"/>
  <c r="C2947" i="24"/>
  <c r="C2946" i="24"/>
  <c r="C2945" i="24"/>
  <c r="C2944" i="24"/>
  <c r="C2943" i="24"/>
  <c r="C2942" i="24"/>
  <c r="C2941" i="24"/>
  <c r="C2940" i="24"/>
  <c r="C2939" i="24"/>
  <c r="C2938" i="24"/>
  <c r="C2937" i="24"/>
  <c r="C2936" i="24"/>
  <c r="C2935" i="24"/>
  <c r="C2934" i="24"/>
  <c r="C2933" i="24"/>
  <c r="C2932" i="24"/>
  <c r="C2931" i="24"/>
  <c r="C2930" i="24"/>
  <c r="C2929" i="24"/>
  <c r="C2928" i="24"/>
  <c r="C2927" i="24"/>
  <c r="C2926" i="24"/>
  <c r="C2925" i="24"/>
  <c r="C2924" i="24"/>
  <c r="C2923" i="24"/>
  <c r="C2922" i="24"/>
  <c r="C2921" i="24"/>
  <c r="C2920" i="24"/>
  <c r="C2919" i="24"/>
  <c r="C2918" i="24"/>
  <c r="C2917" i="24"/>
  <c r="C2916" i="24"/>
  <c r="C2915" i="24"/>
  <c r="C2914" i="24"/>
  <c r="C2913" i="24"/>
  <c r="C2912" i="24"/>
  <c r="C2911" i="24"/>
  <c r="C2910" i="24"/>
  <c r="C2909" i="24"/>
  <c r="C2908" i="24"/>
  <c r="C2907" i="24"/>
  <c r="C2906" i="24"/>
  <c r="C2905" i="24"/>
  <c r="C2904" i="24"/>
  <c r="C2903" i="24"/>
  <c r="C2902" i="24"/>
  <c r="C2901" i="24"/>
  <c r="C2900" i="24"/>
  <c r="C2899" i="24"/>
  <c r="C2898" i="24"/>
  <c r="C2897" i="24"/>
  <c r="C2896" i="24"/>
  <c r="C2895" i="24"/>
  <c r="C2894" i="24"/>
  <c r="C2893" i="24"/>
  <c r="C2892" i="24"/>
  <c r="C2891" i="24"/>
  <c r="C2890" i="24"/>
  <c r="C2889" i="24"/>
  <c r="C2888" i="24"/>
  <c r="C2887" i="24"/>
  <c r="C2886" i="24"/>
  <c r="C2885" i="24"/>
  <c r="C2884" i="24"/>
  <c r="C2883" i="24"/>
  <c r="C2882" i="24"/>
  <c r="C2881" i="24"/>
  <c r="C2880" i="24"/>
  <c r="C2879" i="24"/>
  <c r="C2878" i="24"/>
  <c r="C2877" i="24"/>
  <c r="C2876" i="24"/>
  <c r="C2875" i="24"/>
  <c r="C2874" i="24"/>
  <c r="C2873" i="24"/>
  <c r="C2872" i="24"/>
  <c r="C2871" i="24"/>
  <c r="C2870" i="24"/>
  <c r="C2869" i="24"/>
  <c r="C2868" i="24"/>
  <c r="C2867" i="24"/>
  <c r="C2866" i="24"/>
  <c r="C2865" i="24"/>
  <c r="C2864" i="24"/>
  <c r="C2863" i="24"/>
  <c r="C2862" i="24"/>
  <c r="C2861" i="24"/>
  <c r="C2860" i="24"/>
  <c r="C2859" i="24"/>
  <c r="C2858" i="24"/>
  <c r="C2857" i="24"/>
  <c r="C2856" i="24"/>
  <c r="C2855" i="24"/>
  <c r="C2854" i="24"/>
  <c r="C2853" i="24"/>
  <c r="C2852" i="24"/>
  <c r="C2851" i="24"/>
  <c r="C2850" i="24"/>
  <c r="C2849" i="24"/>
  <c r="C2848" i="24"/>
  <c r="C2847" i="24"/>
  <c r="C2846" i="24"/>
  <c r="C2845" i="24"/>
  <c r="C2844" i="24"/>
  <c r="C2843" i="24"/>
  <c r="C2842" i="24"/>
  <c r="C2841" i="24"/>
  <c r="C2840" i="24"/>
  <c r="C2839" i="24"/>
  <c r="C2838" i="24"/>
  <c r="C2837" i="24"/>
  <c r="C2836" i="24"/>
  <c r="C2835" i="24"/>
  <c r="C2834" i="24"/>
  <c r="C2833" i="24"/>
  <c r="C2832" i="24"/>
  <c r="C2831" i="24"/>
  <c r="C2830" i="24"/>
  <c r="C2829" i="24"/>
  <c r="C2828" i="24"/>
  <c r="C2827" i="24"/>
  <c r="C2826" i="24"/>
  <c r="C2825" i="24"/>
  <c r="C2824" i="24"/>
  <c r="C2823" i="24"/>
  <c r="C2822" i="24"/>
  <c r="C2821" i="24"/>
  <c r="C2820" i="24"/>
  <c r="C2819" i="24"/>
  <c r="C2818" i="24"/>
  <c r="C2817" i="24"/>
  <c r="C2816" i="24"/>
  <c r="C2815" i="24"/>
  <c r="C2814" i="24"/>
  <c r="C2813" i="24"/>
  <c r="C2812" i="24"/>
  <c r="C2811" i="24"/>
  <c r="C2810" i="24"/>
  <c r="C2809" i="24"/>
  <c r="C2808" i="24"/>
  <c r="C2807" i="24"/>
  <c r="C2806" i="24"/>
  <c r="C2805" i="24"/>
  <c r="C2804" i="24"/>
  <c r="C2803" i="24"/>
  <c r="C2802" i="24"/>
  <c r="C2801" i="24"/>
  <c r="C2800" i="24"/>
  <c r="C2799" i="24"/>
  <c r="C2798" i="24"/>
  <c r="C2797" i="24"/>
  <c r="C2796" i="24"/>
  <c r="C2795" i="24"/>
  <c r="C2793" i="24"/>
  <c r="C2792" i="24"/>
  <c r="C2791" i="24"/>
  <c r="C2790" i="24"/>
  <c r="C2789" i="24"/>
  <c r="C2788" i="24"/>
  <c r="C2787" i="24"/>
  <c r="C2786" i="24"/>
  <c r="C2785" i="24"/>
  <c r="C2784" i="24"/>
  <c r="C2783" i="24"/>
  <c r="C2782" i="24"/>
  <c r="C2781" i="24"/>
  <c r="C2780" i="24"/>
  <c r="C2779" i="24"/>
  <c r="C2778" i="24"/>
  <c r="C2777" i="24"/>
  <c r="C2776" i="24"/>
  <c r="C2775" i="24"/>
  <c r="C2774" i="24"/>
  <c r="C2773" i="24"/>
  <c r="C2772" i="24"/>
  <c r="C2771" i="24"/>
  <c r="C2770" i="24"/>
  <c r="C2769" i="24"/>
  <c r="C2768" i="24"/>
  <c r="C2767" i="24"/>
  <c r="C2766" i="24"/>
  <c r="C2765" i="24"/>
  <c r="C2764" i="24"/>
  <c r="C2763" i="24"/>
  <c r="C2762" i="24"/>
  <c r="C2761" i="24"/>
  <c r="C2760" i="24"/>
  <c r="C2759" i="24"/>
  <c r="C2758" i="24"/>
  <c r="C2757" i="24"/>
  <c r="C2756" i="24"/>
  <c r="C2755" i="24"/>
  <c r="C2754" i="24"/>
  <c r="C2753" i="24"/>
  <c r="C2752" i="24"/>
  <c r="C2751" i="24"/>
  <c r="C2750" i="24"/>
  <c r="C2749" i="24"/>
  <c r="C2748" i="24"/>
  <c r="C2747" i="24"/>
  <c r="C2746" i="24"/>
  <c r="C2745" i="24"/>
  <c r="C2744" i="24"/>
  <c r="C2743" i="24"/>
  <c r="C2742" i="24"/>
  <c r="C2741" i="24"/>
  <c r="C2740" i="24"/>
  <c r="C2739" i="24"/>
  <c r="C2738" i="24"/>
  <c r="C2737" i="24"/>
  <c r="C2736" i="24"/>
  <c r="C2735" i="24"/>
  <c r="C2734" i="24"/>
  <c r="C2733" i="24"/>
  <c r="C2732" i="24"/>
  <c r="C2731" i="24"/>
  <c r="C2730" i="24"/>
  <c r="C2729" i="24"/>
  <c r="C2728" i="24"/>
  <c r="C2727" i="24"/>
  <c r="C2726" i="24"/>
  <c r="C2725" i="24"/>
  <c r="C2724" i="24"/>
  <c r="C2723" i="24"/>
  <c r="C2722" i="24"/>
  <c r="C2721" i="24"/>
  <c r="C2720" i="24"/>
  <c r="C2719" i="24"/>
  <c r="C2718" i="24"/>
  <c r="C2717" i="24"/>
  <c r="C2716" i="24"/>
  <c r="C2715" i="24"/>
  <c r="C2714" i="24"/>
  <c r="C2713" i="24"/>
  <c r="C2712" i="24"/>
  <c r="C2711" i="24"/>
  <c r="C2710" i="24"/>
  <c r="C2709" i="24"/>
  <c r="C2708" i="24"/>
  <c r="C2707" i="24"/>
  <c r="C2706" i="24"/>
  <c r="C2705" i="24"/>
  <c r="C2704" i="24"/>
  <c r="C2703" i="24"/>
  <c r="C2702" i="24"/>
  <c r="C2701" i="24"/>
  <c r="C2700" i="24"/>
  <c r="C2699" i="24"/>
  <c r="C2698" i="24"/>
  <c r="C2697" i="24"/>
  <c r="C2696" i="24"/>
  <c r="C2695" i="24"/>
  <c r="C2694" i="24"/>
  <c r="C2693" i="24"/>
  <c r="C2692" i="24"/>
  <c r="C2691" i="24"/>
  <c r="C2690" i="24"/>
  <c r="C2689" i="24"/>
  <c r="C2688" i="24"/>
  <c r="C2687" i="24"/>
  <c r="C2686" i="24"/>
  <c r="C2685" i="24"/>
  <c r="C2684" i="24"/>
  <c r="C2683" i="24"/>
  <c r="C2682" i="24"/>
  <c r="C2681" i="24"/>
  <c r="C2680" i="24"/>
  <c r="C2679" i="24"/>
  <c r="C2678" i="24"/>
  <c r="C2677" i="24"/>
  <c r="C2676" i="24"/>
  <c r="C2675" i="24"/>
  <c r="C2674" i="24"/>
  <c r="C2673" i="24"/>
  <c r="C2672" i="24"/>
  <c r="C2671" i="24"/>
  <c r="C2670" i="24"/>
  <c r="C2669" i="24"/>
  <c r="C2668" i="24"/>
  <c r="C2667" i="24"/>
  <c r="C2666" i="24"/>
  <c r="C2665" i="24"/>
  <c r="C2664" i="24"/>
  <c r="C2663" i="24"/>
  <c r="C2662" i="24"/>
  <c r="C2661" i="24"/>
  <c r="C2660" i="24"/>
  <c r="C2659" i="24"/>
  <c r="C2658" i="24"/>
  <c r="C2657" i="24"/>
  <c r="C2656" i="24"/>
  <c r="C2655" i="24"/>
  <c r="C2654" i="24"/>
  <c r="C2653" i="24"/>
  <c r="C2652" i="24"/>
  <c r="C2651" i="24"/>
  <c r="C2650" i="24"/>
  <c r="C2649" i="24"/>
  <c r="C2648" i="24"/>
  <c r="C2647" i="24"/>
  <c r="C2646" i="24"/>
  <c r="C2645" i="24"/>
  <c r="C2644" i="24"/>
  <c r="C2643" i="24"/>
  <c r="C2642" i="24"/>
  <c r="C2641" i="24"/>
  <c r="C2640" i="24"/>
  <c r="C2639" i="24"/>
  <c r="C2638" i="24"/>
  <c r="C2637" i="24"/>
  <c r="C2636" i="24"/>
  <c r="C2635" i="24"/>
  <c r="C2634" i="24"/>
  <c r="C2633" i="24"/>
  <c r="C2632" i="24"/>
  <c r="C2631" i="24"/>
  <c r="C2630" i="24"/>
  <c r="C2629" i="24"/>
  <c r="C2628" i="24"/>
  <c r="C2627" i="24"/>
  <c r="C2626" i="24"/>
  <c r="C2625" i="24"/>
  <c r="C2624" i="24"/>
  <c r="C2623" i="24"/>
  <c r="C2622" i="24"/>
  <c r="C2621" i="24"/>
  <c r="C2620" i="24"/>
  <c r="C2619" i="24"/>
  <c r="C2618" i="24"/>
  <c r="C2617" i="24"/>
  <c r="C2616" i="24"/>
  <c r="C2615" i="24"/>
  <c r="C2614" i="24"/>
  <c r="C2613" i="24"/>
  <c r="C2612" i="24"/>
  <c r="C2611" i="24"/>
  <c r="C2610" i="24"/>
  <c r="C2609" i="24"/>
  <c r="C2608" i="24"/>
  <c r="C2607" i="24"/>
  <c r="C2606" i="24"/>
  <c r="C2605" i="24"/>
  <c r="C2604" i="24"/>
  <c r="C2603" i="24"/>
  <c r="C2602" i="24"/>
  <c r="C2601" i="24"/>
  <c r="C2600" i="24"/>
  <c r="C2599" i="24"/>
  <c r="C2598" i="24"/>
  <c r="C2597" i="24"/>
  <c r="C2596" i="24"/>
  <c r="C2595" i="24"/>
  <c r="C2594" i="24"/>
  <c r="C2593" i="24"/>
  <c r="C2592" i="24"/>
  <c r="C2591" i="24"/>
  <c r="C2590" i="24"/>
  <c r="C2589" i="24"/>
  <c r="C2588" i="24"/>
  <c r="C2587" i="24"/>
  <c r="C2586" i="24"/>
  <c r="C2585" i="24"/>
  <c r="C2584" i="24"/>
  <c r="C2583" i="24"/>
  <c r="C2582" i="24"/>
  <c r="C2581" i="24"/>
  <c r="C2580" i="24"/>
  <c r="C2579" i="24"/>
  <c r="C2578" i="24"/>
  <c r="C2577" i="24"/>
  <c r="C2576" i="24"/>
  <c r="C2575" i="24"/>
  <c r="C2574" i="24"/>
  <c r="C2573" i="24"/>
  <c r="C2572" i="24"/>
  <c r="C2571" i="24"/>
  <c r="C2570" i="24"/>
  <c r="C2569" i="24"/>
  <c r="C2568" i="24"/>
  <c r="C2567" i="24"/>
  <c r="C2566" i="24"/>
  <c r="C2565" i="24"/>
  <c r="C2564" i="24"/>
  <c r="C2563" i="24"/>
  <c r="C2562" i="24"/>
  <c r="C2561" i="24"/>
  <c r="C2560" i="24"/>
  <c r="C2559" i="24"/>
  <c r="C2558" i="24"/>
  <c r="C2557" i="24"/>
  <c r="C2556" i="24"/>
  <c r="C2555" i="24"/>
  <c r="C2554" i="24"/>
  <c r="C2553" i="24"/>
  <c r="C2552" i="24"/>
  <c r="C2551" i="24"/>
  <c r="C2550" i="24"/>
  <c r="C2549" i="24"/>
  <c r="C2548" i="24"/>
  <c r="C2547" i="24"/>
  <c r="C2546" i="24"/>
  <c r="C2545" i="24"/>
  <c r="C2544" i="24"/>
  <c r="C2543" i="24"/>
  <c r="C2542" i="24"/>
  <c r="C2541" i="24"/>
  <c r="C2540" i="24"/>
  <c r="C2539" i="24"/>
  <c r="C2538" i="24"/>
  <c r="C2537" i="24"/>
  <c r="C2536" i="24"/>
  <c r="C2535" i="24"/>
  <c r="C2534" i="24"/>
  <c r="C2533" i="24"/>
  <c r="C2532" i="24"/>
  <c r="C2531" i="24"/>
  <c r="C2530" i="24"/>
  <c r="C2529" i="24"/>
  <c r="C2528" i="24"/>
  <c r="C2527" i="24"/>
  <c r="C2526" i="24"/>
  <c r="C2525" i="24"/>
  <c r="C2524" i="24"/>
  <c r="C2523" i="24"/>
  <c r="C2522" i="24"/>
  <c r="C2521" i="24"/>
  <c r="C2520" i="24"/>
  <c r="C2519" i="24"/>
  <c r="C2518" i="24"/>
  <c r="C2517" i="24"/>
  <c r="C2516" i="24"/>
  <c r="C2515" i="24"/>
  <c r="C2514" i="24"/>
  <c r="C2513" i="24"/>
  <c r="C2512" i="24"/>
  <c r="C2511" i="24"/>
  <c r="C2510" i="24"/>
  <c r="C2509" i="24"/>
  <c r="C2508" i="24"/>
  <c r="C2507" i="24"/>
  <c r="C2506" i="24"/>
  <c r="C2505" i="24"/>
  <c r="C2504" i="24"/>
  <c r="C2503" i="24"/>
  <c r="C2502" i="24"/>
  <c r="C2501" i="24"/>
  <c r="C2500" i="24"/>
  <c r="C2499" i="24"/>
  <c r="C2498" i="24"/>
  <c r="C2497" i="24"/>
  <c r="C2496" i="24"/>
  <c r="C2495" i="24"/>
  <c r="C2494" i="24"/>
  <c r="C2493" i="24"/>
  <c r="C2492" i="24"/>
  <c r="C2491" i="24"/>
  <c r="C2490" i="24"/>
  <c r="C2489" i="24"/>
  <c r="C2488" i="24"/>
  <c r="C2487" i="24"/>
  <c r="C2486" i="24"/>
  <c r="C2485" i="24"/>
  <c r="C2484" i="24"/>
  <c r="C2483" i="24"/>
  <c r="C2482" i="24"/>
  <c r="C2481" i="24"/>
  <c r="C2480" i="24"/>
  <c r="C2479" i="24"/>
  <c r="C2478" i="24"/>
  <c r="C2477" i="24"/>
  <c r="C2476" i="24"/>
  <c r="C2475" i="24"/>
  <c r="C2474" i="24"/>
  <c r="C2473" i="24"/>
  <c r="C2472" i="24"/>
  <c r="C2471" i="24"/>
  <c r="C2470" i="24"/>
  <c r="C2469" i="24"/>
  <c r="C2468" i="24"/>
  <c r="C2467" i="24"/>
  <c r="C2466" i="24"/>
  <c r="C2465" i="24"/>
  <c r="C2464" i="24"/>
  <c r="C2463" i="24"/>
  <c r="C2462" i="24"/>
  <c r="C2461" i="24"/>
  <c r="C2460" i="24"/>
  <c r="C2459" i="24"/>
  <c r="C2458" i="24"/>
  <c r="C2457" i="24"/>
  <c r="C2456" i="24"/>
  <c r="C2455" i="24"/>
  <c r="C2454" i="24"/>
  <c r="C2453" i="24"/>
  <c r="C2452" i="24"/>
  <c r="C2451" i="24"/>
  <c r="C2450" i="24"/>
  <c r="C2449" i="24"/>
  <c r="C2448" i="24"/>
  <c r="C2447" i="24"/>
  <c r="C2446" i="24"/>
  <c r="C2445" i="24"/>
  <c r="C2444" i="24"/>
  <c r="C2443" i="24"/>
  <c r="C2442" i="24"/>
  <c r="C2441" i="24"/>
  <c r="C2440" i="24"/>
  <c r="C2439" i="24"/>
  <c r="C2438" i="24"/>
  <c r="C2437" i="24"/>
  <c r="C2436" i="24"/>
  <c r="C2435" i="24"/>
  <c r="C2434" i="24"/>
  <c r="C2433" i="24"/>
  <c r="C2432" i="24"/>
  <c r="C2431" i="24"/>
  <c r="C2430" i="24"/>
  <c r="C2429" i="24"/>
  <c r="C2428" i="24"/>
  <c r="C2427" i="24"/>
  <c r="C2426" i="24"/>
  <c r="C2425" i="24"/>
  <c r="C2424" i="24"/>
  <c r="C2423" i="24"/>
  <c r="C2422" i="24"/>
  <c r="C2421" i="24"/>
  <c r="C2420" i="24"/>
  <c r="C2419" i="24"/>
  <c r="C2418" i="24"/>
  <c r="C2417" i="24"/>
  <c r="C2416" i="24"/>
  <c r="C2415" i="24"/>
  <c r="C2414" i="24"/>
  <c r="C2413" i="24"/>
  <c r="C2412" i="24"/>
  <c r="C2411" i="24"/>
  <c r="C2410" i="24"/>
  <c r="C2409" i="24"/>
  <c r="C2408" i="24"/>
  <c r="C2407" i="24"/>
  <c r="C2406" i="24"/>
  <c r="C2405" i="24"/>
  <c r="C2404" i="24"/>
  <c r="C2403" i="24"/>
  <c r="C2402" i="24"/>
  <c r="C2401" i="24"/>
  <c r="C2400" i="24"/>
  <c r="C2399" i="24"/>
  <c r="C2398" i="24"/>
  <c r="C2397" i="24"/>
  <c r="C2396" i="24"/>
  <c r="C2395" i="24"/>
  <c r="C2394" i="24"/>
  <c r="C2393" i="24"/>
  <c r="C2392" i="24"/>
  <c r="C2391" i="24"/>
  <c r="C2390" i="24"/>
  <c r="C2389" i="24"/>
  <c r="C2388" i="24"/>
  <c r="C2387" i="24"/>
  <c r="C2386" i="24"/>
  <c r="C2385" i="24"/>
  <c r="C2384" i="24"/>
  <c r="C2383" i="24"/>
  <c r="C2382" i="24"/>
  <c r="C2381" i="24"/>
  <c r="C2380" i="24"/>
  <c r="C2379" i="24"/>
  <c r="C2378" i="24"/>
  <c r="C2377" i="24"/>
  <c r="C2376" i="24"/>
  <c r="C2375" i="24"/>
  <c r="C2374" i="24"/>
  <c r="C2373" i="24"/>
  <c r="C2372" i="24"/>
  <c r="C2371" i="24"/>
  <c r="C2370" i="24"/>
  <c r="C2369" i="24"/>
  <c r="C2368" i="24"/>
  <c r="C2367" i="24"/>
  <c r="C2366" i="24"/>
  <c r="C2365" i="24"/>
  <c r="C2364" i="24"/>
  <c r="C2363" i="24"/>
  <c r="C2362" i="24"/>
  <c r="C2361" i="24"/>
  <c r="C2360" i="24"/>
  <c r="C2359" i="24"/>
  <c r="C2358" i="24"/>
  <c r="C2357" i="24"/>
  <c r="C2356" i="24"/>
  <c r="C2355" i="24"/>
  <c r="C2354" i="24"/>
  <c r="C2353" i="24"/>
  <c r="C2352" i="24"/>
  <c r="C2351" i="24"/>
  <c r="C2350" i="24"/>
  <c r="C2349" i="24"/>
  <c r="C2348" i="24"/>
  <c r="C2347" i="24"/>
  <c r="C2346" i="24"/>
  <c r="C2345" i="24"/>
  <c r="C2344" i="24"/>
  <c r="C2343" i="24"/>
  <c r="C2342" i="24"/>
  <c r="C2341" i="24"/>
  <c r="C2340" i="24"/>
  <c r="C2339" i="24"/>
  <c r="C2338" i="24"/>
  <c r="C2337" i="24"/>
  <c r="C2336" i="24"/>
  <c r="C2335" i="24"/>
  <c r="C2334" i="24"/>
  <c r="C2333" i="24"/>
  <c r="C2332" i="24"/>
  <c r="C2331" i="24"/>
  <c r="C2330" i="24"/>
  <c r="C2329" i="24"/>
  <c r="C2328" i="24"/>
  <c r="C2327" i="24"/>
  <c r="C2326" i="24"/>
  <c r="C2325" i="24"/>
  <c r="C2324" i="24"/>
  <c r="C2323" i="24"/>
  <c r="C2322" i="24"/>
  <c r="C2321" i="24"/>
  <c r="C2320" i="24"/>
  <c r="C2319" i="24"/>
  <c r="C2318" i="24"/>
  <c r="C2317" i="24"/>
  <c r="C2316" i="24"/>
  <c r="C2315" i="24"/>
  <c r="C2314" i="24"/>
  <c r="C2313" i="24"/>
  <c r="C2312" i="24"/>
  <c r="C2311" i="24"/>
  <c r="C2310" i="24"/>
  <c r="C2309" i="24"/>
  <c r="C2308" i="24"/>
  <c r="C2307" i="24"/>
  <c r="C2306" i="24"/>
  <c r="C2305" i="24"/>
  <c r="C2304" i="24"/>
  <c r="C2303" i="24"/>
  <c r="C2302" i="24"/>
  <c r="C2301" i="24"/>
  <c r="C2300" i="24"/>
  <c r="C2299" i="24"/>
  <c r="C2298" i="24"/>
  <c r="C2297" i="24"/>
  <c r="C2296" i="24"/>
  <c r="C2295" i="24"/>
  <c r="C2294" i="24"/>
  <c r="C2293" i="24"/>
  <c r="C2292" i="24"/>
  <c r="C2291" i="24"/>
  <c r="C2290" i="24"/>
  <c r="C2289" i="24"/>
  <c r="C2288" i="24"/>
  <c r="C2287" i="24"/>
  <c r="C2286" i="24"/>
  <c r="C2285" i="24"/>
  <c r="C2284" i="24"/>
  <c r="C2283" i="24"/>
  <c r="C2282" i="24"/>
  <c r="C2281" i="24"/>
  <c r="C2280" i="24"/>
  <c r="C2279" i="24"/>
  <c r="C2278" i="24"/>
  <c r="C2277" i="24"/>
  <c r="C2276" i="24"/>
  <c r="C2275" i="24"/>
  <c r="C2274" i="24"/>
  <c r="C2273" i="24"/>
  <c r="C2272" i="24"/>
  <c r="C2271" i="24"/>
  <c r="C2270" i="24"/>
  <c r="C2269" i="24"/>
  <c r="C2268" i="24"/>
  <c r="C2267" i="24"/>
  <c r="C2266" i="24"/>
  <c r="C2265" i="24"/>
  <c r="C2264" i="24"/>
  <c r="C2263" i="24"/>
  <c r="C2262" i="24"/>
  <c r="C2261" i="24"/>
  <c r="C2260" i="24"/>
  <c r="C2259" i="24"/>
  <c r="C2258" i="24"/>
  <c r="C2257" i="24"/>
  <c r="C2256" i="24"/>
  <c r="C2255" i="24"/>
  <c r="C2254" i="24"/>
  <c r="C2253" i="24"/>
  <c r="C2252" i="24"/>
  <c r="C2251" i="24"/>
  <c r="C2250" i="24"/>
  <c r="C2249" i="24"/>
  <c r="C2248" i="24"/>
  <c r="C2247" i="24"/>
  <c r="C2246" i="24"/>
  <c r="C2245" i="24"/>
  <c r="C2244" i="24"/>
  <c r="C2243" i="24"/>
  <c r="C2242" i="24"/>
  <c r="C2241" i="24"/>
  <c r="C2240" i="24"/>
  <c r="C2239" i="24"/>
  <c r="C2238" i="24"/>
  <c r="C2237" i="24"/>
  <c r="C2236" i="24"/>
  <c r="C2235" i="24"/>
  <c r="C2234" i="24"/>
  <c r="C2233" i="24"/>
  <c r="C2232" i="24"/>
  <c r="C2231" i="24"/>
  <c r="C2230" i="24"/>
  <c r="C2229" i="24"/>
  <c r="C2228" i="24"/>
  <c r="C2227" i="24"/>
  <c r="C2226" i="24"/>
  <c r="C2225" i="24"/>
  <c r="C2224" i="24"/>
  <c r="C2223" i="24"/>
  <c r="C2222" i="24"/>
  <c r="C2221" i="24"/>
  <c r="C2220" i="24"/>
  <c r="C2219" i="24"/>
  <c r="C2218" i="24"/>
  <c r="C2217" i="24"/>
  <c r="C2216" i="24"/>
  <c r="C2215" i="24"/>
  <c r="C2214" i="24"/>
  <c r="C2213" i="24"/>
  <c r="C2212" i="24"/>
  <c r="C2211" i="24"/>
  <c r="C2210" i="24"/>
  <c r="C2209" i="24"/>
  <c r="C2208" i="24"/>
  <c r="C2207" i="24"/>
  <c r="C2206" i="24"/>
  <c r="C2205" i="24"/>
  <c r="C2204" i="24"/>
  <c r="C2203" i="24"/>
  <c r="C2202" i="24"/>
  <c r="C2201" i="24"/>
  <c r="C2200" i="24"/>
  <c r="C2199" i="24"/>
  <c r="C2198" i="24"/>
  <c r="C2197" i="24"/>
  <c r="C2196" i="24"/>
  <c r="C2195" i="24"/>
  <c r="C2194" i="24"/>
  <c r="C2193" i="24"/>
  <c r="C2192" i="24"/>
  <c r="C2191" i="24"/>
  <c r="C2190" i="24"/>
  <c r="C2189" i="24"/>
  <c r="C2188" i="24"/>
  <c r="C2187" i="24"/>
  <c r="C2186" i="24"/>
  <c r="C2185" i="24"/>
  <c r="C2184" i="24"/>
  <c r="C2183" i="24"/>
  <c r="C2182" i="24"/>
  <c r="C2181" i="24"/>
  <c r="C2180" i="24"/>
  <c r="C2179" i="24"/>
  <c r="C2178" i="24"/>
  <c r="C2177" i="24"/>
  <c r="C2176" i="24"/>
  <c r="C2175" i="24"/>
  <c r="C2174" i="24"/>
  <c r="C2173" i="24"/>
  <c r="C2172" i="24"/>
  <c r="C2171" i="24"/>
  <c r="C2170" i="24"/>
  <c r="C2169" i="24"/>
  <c r="C2168" i="24"/>
  <c r="C2167" i="24"/>
  <c r="C2166" i="24"/>
  <c r="C2165" i="24"/>
  <c r="C2164" i="24"/>
  <c r="C2163" i="24"/>
  <c r="C2162" i="24"/>
  <c r="C2161" i="24"/>
  <c r="C2160" i="24"/>
  <c r="C2159" i="24"/>
  <c r="C2158" i="24"/>
  <c r="C2157" i="24"/>
  <c r="C2156" i="24"/>
  <c r="C2155" i="24"/>
  <c r="C2154" i="24"/>
  <c r="C2153" i="24"/>
  <c r="C2152" i="24"/>
  <c r="C2151" i="24"/>
  <c r="C2150" i="24"/>
  <c r="C2149" i="24"/>
  <c r="C2148" i="24"/>
  <c r="C2147" i="24"/>
  <c r="C2146" i="24"/>
  <c r="C2145" i="24"/>
  <c r="C2144" i="24"/>
  <c r="C2143" i="24"/>
  <c r="C2142" i="24"/>
  <c r="C2141" i="24"/>
  <c r="C2140" i="24"/>
  <c r="C2139" i="24"/>
  <c r="C2138" i="24"/>
  <c r="C2137" i="24"/>
  <c r="C2136" i="24"/>
  <c r="C2135" i="24"/>
  <c r="C2134" i="24"/>
  <c r="C2133" i="24"/>
  <c r="C2132" i="24"/>
  <c r="C2131" i="24"/>
  <c r="C2130" i="24"/>
  <c r="C2129" i="24"/>
  <c r="C2128" i="24"/>
  <c r="C2127" i="24"/>
  <c r="C2126" i="24"/>
  <c r="C2125" i="24"/>
  <c r="C2124" i="24"/>
  <c r="C2123" i="24"/>
  <c r="C2122" i="24"/>
  <c r="C2121" i="24"/>
  <c r="C2120" i="24"/>
  <c r="C2119" i="24"/>
  <c r="C2118" i="24"/>
  <c r="C2117" i="24"/>
  <c r="C2116" i="24"/>
  <c r="C2115" i="24"/>
  <c r="C2114" i="24"/>
  <c r="C2113" i="24"/>
  <c r="C2112" i="24"/>
  <c r="C2111" i="24"/>
  <c r="C2110" i="24"/>
  <c r="C2109" i="24"/>
  <c r="C2108" i="24"/>
  <c r="C2107" i="24"/>
  <c r="C2106" i="24"/>
  <c r="C2105" i="24"/>
  <c r="C2104" i="24"/>
  <c r="C2103" i="24"/>
  <c r="C2102" i="24"/>
  <c r="C2101" i="24"/>
  <c r="C2100" i="24"/>
  <c r="C2099" i="24"/>
  <c r="C2098" i="24"/>
  <c r="C2097" i="24"/>
  <c r="C2096" i="24"/>
  <c r="C2095" i="24"/>
  <c r="C2094" i="24"/>
  <c r="C2093" i="24"/>
  <c r="C2092" i="24"/>
  <c r="C2091" i="24"/>
  <c r="C2090" i="24"/>
  <c r="C2089" i="24"/>
  <c r="C2088" i="24"/>
  <c r="C2087" i="24"/>
  <c r="C2086" i="24"/>
  <c r="C2085" i="24"/>
  <c r="C2084" i="24"/>
  <c r="C2083" i="24"/>
  <c r="C2082" i="24"/>
  <c r="C2081" i="24"/>
  <c r="C2080" i="24"/>
  <c r="C2079" i="24"/>
  <c r="C2078" i="24"/>
  <c r="C2077" i="24"/>
  <c r="C2076" i="24"/>
  <c r="C2075" i="24"/>
  <c r="C2074" i="24"/>
  <c r="C2073" i="24"/>
  <c r="C2072" i="24"/>
  <c r="C2071" i="24"/>
  <c r="C2070" i="24"/>
  <c r="C2069" i="24"/>
  <c r="C2068" i="24"/>
  <c r="C2067" i="24"/>
  <c r="C2066" i="24"/>
  <c r="C2065" i="24"/>
  <c r="C2064" i="24"/>
  <c r="C2063" i="24"/>
  <c r="C2062" i="24"/>
  <c r="C2061" i="24"/>
  <c r="C2060" i="24"/>
  <c r="C2059" i="24"/>
  <c r="C2058" i="24"/>
  <c r="C2057" i="24"/>
  <c r="C2056" i="24"/>
  <c r="C2055" i="24"/>
  <c r="C2054" i="24"/>
  <c r="C2053" i="24"/>
  <c r="C2052" i="24"/>
  <c r="C2051" i="24"/>
  <c r="C2050" i="24"/>
  <c r="C2049" i="24"/>
  <c r="C2048" i="24"/>
  <c r="C2047" i="24"/>
  <c r="C2046" i="24"/>
  <c r="C2045" i="24"/>
  <c r="C2044" i="24"/>
  <c r="C2043" i="24"/>
  <c r="C2042" i="24"/>
  <c r="C2041" i="24"/>
  <c r="C2040" i="24"/>
  <c r="C2039" i="24"/>
  <c r="C2038" i="24"/>
  <c r="C2037" i="24"/>
  <c r="C2036" i="24"/>
  <c r="C2035" i="24"/>
  <c r="C2034" i="24"/>
  <c r="C2033" i="24"/>
  <c r="C2032" i="24"/>
  <c r="C2031" i="24"/>
  <c r="C2030" i="24"/>
  <c r="C2029" i="24"/>
  <c r="C2028" i="24"/>
  <c r="C2027" i="24"/>
  <c r="C2026" i="24"/>
  <c r="C2025" i="24"/>
  <c r="C2024" i="24"/>
  <c r="C2023" i="24"/>
  <c r="C2022" i="24"/>
  <c r="C2021" i="24"/>
  <c r="C2020" i="24"/>
  <c r="C2019" i="24"/>
  <c r="C2018" i="24"/>
  <c r="C2017" i="24"/>
  <c r="C2016" i="24"/>
  <c r="C2015" i="24"/>
  <c r="C2014" i="24"/>
  <c r="C2013" i="24"/>
  <c r="C2012" i="24"/>
  <c r="C2011" i="24"/>
  <c r="C2010" i="24"/>
  <c r="C2009" i="24"/>
  <c r="C2008" i="24"/>
  <c r="C2007" i="24"/>
  <c r="C2006" i="24"/>
  <c r="C2005" i="24"/>
  <c r="C2004" i="24"/>
  <c r="C2003" i="24"/>
  <c r="C2002" i="24"/>
  <c r="C2001" i="24"/>
  <c r="C2000" i="24"/>
  <c r="C1999" i="24"/>
  <c r="C1998" i="24"/>
  <c r="C1997" i="24"/>
  <c r="C1996" i="24"/>
  <c r="C1995" i="24"/>
  <c r="C1994" i="24"/>
  <c r="C1993" i="24"/>
  <c r="C1992" i="24"/>
  <c r="C1991" i="24"/>
  <c r="C1990" i="24"/>
  <c r="C1989" i="24"/>
  <c r="C1988" i="24"/>
  <c r="C1987" i="24"/>
  <c r="C1986" i="24"/>
  <c r="C1985" i="24"/>
  <c r="C1984" i="24"/>
  <c r="C1983" i="24"/>
  <c r="C1982" i="24"/>
  <c r="C1981" i="24"/>
  <c r="C1980" i="24"/>
  <c r="C1979" i="24"/>
  <c r="C1978" i="24"/>
  <c r="C1977" i="24"/>
  <c r="C1976" i="24"/>
  <c r="C1975" i="24"/>
  <c r="C1974" i="24"/>
  <c r="C1973" i="24"/>
  <c r="C1972" i="24"/>
  <c r="C1971" i="24"/>
  <c r="C1970" i="24"/>
  <c r="C1969" i="24"/>
  <c r="C1968" i="24"/>
  <c r="C1967" i="24"/>
  <c r="C1966" i="24"/>
  <c r="C1965" i="24"/>
  <c r="C1964" i="24"/>
  <c r="C1963" i="24"/>
  <c r="C1962" i="24"/>
  <c r="C1961" i="24"/>
  <c r="C1960" i="24"/>
  <c r="C1959" i="24"/>
  <c r="C1958" i="24"/>
  <c r="C1957" i="24"/>
  <c r="C1956" i="24"/>
  <c r="C1955" i="24"/>
  <c r="C1954" i="24"/>
  <c r="C1953" i="24"/>
  <c r="C1952" i="24"/>
  <c r="C1951" i="24"/>
  <c r="C1950" i="24"/>
  <c r="C1949" i="24"/>
  <c r="C1948" i="24"/>
  <c r="C1947" i="24"/>
  <c r="C1946" i="24"/>
  <c r="C1945" i="24"/>
  <c r="C1944" i="24"/>
  <c r="C1943" i="24"/>
  <c r="C1942" i="24"/>
  <c r="C1941" i="24"/>
  <c r="C1940" i="24"/>
  <c r="C1939" i="24"/>
  <c r="C1938" i="24"/>
  <c r="C1937" i="24"/>
  <c r="C1936" i="24"/>
  <c r="C1935" i="24"/>
  <c r="C1934" i="24"/>
  <c r="C1933" i="24"/>
  <c r="C1932" i="24"/>
  <c r="C1931" i="24"/>
  <c r="C1930" i="24"/>
  <c r="C1929" i="24"/>
  <c r="C1928" i="24"/>
  <c r="C1927" i="24"/>
  <c r="C1926" i="24"/>
  <c r="C1925" i="24"/>
  <c r="C1924" i="24"/>
  <c r="C1923" i="24"/>
  <c r="C1922" i="24"/>
  <c r="C1921" i="24"/>
  <c r="C1920" i="24"/>
  <c r="C1919" i="24"/>
  <c r="C1918" i="24"/>
  <c r="C1917" i="24"/>
  <c r="C1916" i="24"/>
  <c r="C1915" i="24"/>
  <c r="C1914" i="24"/>
  <c r="C1913" i="24"/>
  <c r="C1912" i="24"/>
  <c r="C1911" i="24"/>
  <c r="C1910" i="24"/>
  <c r="C1909" i="24"/>
  <c r="C1908" i="24"/>
  <c r="C1907" i="24"/>
  <c r="C1906" i="24"/>
  <c r="C1905" i="24"/>
  <c r="C1904" i="24"/>
  <c r="C1903" i="24"/>
  <c r="C1902" i="24"/>
  <c r="C1901" i="24"/>
  <c r="C1900" i="24"/>
  <c r="C1899" i="24"/>
  <c r="C1898" i="24"/>
  <c r="C1897" i="24"/>
  <c r="C1896" i="24"/>
  <c r="C1895" i="24"/>
  <c r="C1894" i="24"/>
  <c r="C1893" i="24"/>
  <c r="C1892" i="24"/>
  <c r="C1891" i="24"/>
  <c r="C1890" i="24"/>
  <c r="C1889" i="24"/>
  <c r="C1888" i="24"/>
  <c r="C1887" i="24"/>
  <c r="C1886" i="24"/>
  <c r="C1885" i="24"/>
  <c r="C1884" i="24"/>
  <c r="C1883" i="24"/>
  <c r="C1882" i="24"/>
  <c r="C1881" i="24"/>
  <c r="C1880" i="24"/>
  <c r="C1879" i="24"/>
  <c r="C1878" i="24"/>
  <c r="C1877" i="24"/>
  <c r="C1876" i="24"/>
  <c r="C1875" i="24"/>
  <c r="C1874" i="24"/>
  <c r="C1873" i="24"/>
  <c r="C1872" i="24"/>
  <c r="C1871" i="24"/>
  <c r="C1870" i="24"/>
  <c r="C1869" i="24"/>
  <c r="C1868" i="24"/>
  <c r="C1867" i="24"/>
  <c r="C1866" i="24"/>
  <c r="C1865" i="24"/>
  <c r="C1864" i="24"/>
  <c r="C1863" i="24"/>
  <c r="C1862" i="24"/>
  <c r="C1861" i="24"/>
  <c r="C1860" i="24"/>
  <c r="C1859" i="24"/>
  <c r="C1858" i="24"/>
  <c r="C1857" i="24"/>
  <c r="C1856" i="24"/>
  <c r="C1855" i="24"/>
  <c r="C1854" i="24"/>
  <c r="C1853" i="24"/>
  <c r="C1852" i="24"/>
  <c r="C1851" i="24"/>
  <c r="C1850" i="24"/>
  <c r="C1849" i="24"/>
  <c r="C1848" i="24"/>
  <c r="C1847" i="24"/>
  <c r="C1846" i="24"/>
  <c r="C1845" i="24"/>
  <c r="C1844" i="24"/>
  <c r="C1843" i="24"/>
  <c r="C1842" i="24"/>
  <c r="C1841" i="24"/>
  <c r="C1840" i="24"/>
  <c r="C1839" i="24"/>
  <c r="C1838" i="24"/>
  <c r="C1837" i="24"/>
  <c r="C1836" i="24"/>
  <c r="C1835" i="24"/>
  <c r="C1834" i="24"/>
  <c r="C1833" i="24"/>
  <c r="C1832" i="24"/>
  <c r="C1831" i="24"/>
  <c r="C1830" i="24"/>
  <c r="C1829" i="24"/>
  <c r="C1828" i="24"/>
  <c r="C1827" i="24"/>
  <c r="C1826" i="24"/>
  <c r="C1825" i="24"/>
  <c r="C1824" i="24"/>
  <c r="C1823" i="24"/>
  <c r="C1822" i="24"/>
  <c r="C1821" i="24"/>
  <c r="C1820" i="24"/>
  <c r="C1819" i="24"/>
  <c r="C1818" i="24"/>
  <c r="C1817" i="24"/>
  <c r="C1816" i="24"/>
  <c r="C1815" i="24"/>
  <c r="C1814" i="24"/>
  <c r="C1813" i="24"/>
  <c r="C1812" i="24"/>
  <c r="C1811" i="24"/>
  <c r="C1810" i="24"/>
  <c r="C1809" i="24"/>
  <c r="C1808" i="24"/>
  <c r="C1807" i="24"/>
  <c r="C1806" i="24"/>
  <c r="C1805" i="24"/>
  <c r="C1804" i="24"/>
  <c r="C1803" i="24"/>
  <c r="C1802" i="24"/>
  <c r="C1801" i="24"/>
  <c r="C1800" i="24"/>
  <c r="C1799" i="24"/>
  <c r="C1798" i="24"/>
  <c r="C1797" i="24"/>
  <c r="C1796" i="24"/>
  <c r="C1795" i="24"/>
  <c r="C1794" i="24"/>
  <c r="C1793" i="24"/>
  <c r="C1792" i="24"/>
  <c r="C1791" i="24"/>
  <c r="C1790" i="24"/>
  <c r="C1789" i="24"/>
  <c r="C1788" i="24"/>
  <c r="C1787" i="24"/>
  <c r="C1786" i="24"/>
  <c r="C1785" i="24"/>
  <c r="C1784" i="24"/>
  <c r="C1783" i="24"/>
  <c r="C1782" i="24"/>
  <c r="C1781" i="24"/>
  <c r="C1780" i="24"/>
  <c r="C1779" i="24"/>
  <c r="C1778" i="24"/>
  <c r="C1777" i="24"/>
  <c r="C1776" i="24"/>
  <c r="C1775" i="24"/>
  <c r="C1774" i="24"/>
  <c r="C1773" i="24"/>
  <c r="C1772" i="24"/>
  <c r="C1771" i="24"/>
  <c r="C1770" i="24"/>
  <c r="C1769" i="24"/>
  <c r="C1768" i="24"/>
  <c r="C1767" i="24"/>
  <c r="C1766" i="24"/>
  <c r="C1765" i="24"/>
  <c r="C1764" i="24"/>
  <c r="C1763" i="24"/>
  <c r="C1762" i="24"/>
  <c r="C1761" i="24"/>
  <c r="C1760" i="24"/>
  <c r="C1759" i="24"/>
  <c r="C1758" i="24"/>
  <c r="C1757" i="24"/>
  <c r="C1756" i="24"/>
  <c r="C1755" i="24"/>
  <c r="C1754" i="24"/>
  <c r="C1753" i="24"/>
  <c r="C1752" i="24"/>
  <c r="C1751" i="24"/>
  <c r="C1750" i="24"/>
  <c r="C1749" i="24"/>
  <c r="C1748" i="24"/>
  <c r="C1747" i="24"/>
  <c r="C1746" i="24"/>
  <c r="C1745" i="24"/>
  <c r="C1744" i="24"/>
  <c r="C1743" i="24"/>
  <c r="C1742" i="24"/>
  <c r="C1741" i="24"/>
  <c r="C1740" i="24"/>
  <c r="C1739" i="24"/>
  <c r="C1738" i="24"/>
  <c r="C1737" i="24"/>
  <c r="C1736" i="24"/>
  <c r="C1735" i="24"/>
  <c r="C1734" i="24"/>
  <c r="C1733" i="24"/>
  <c r="C1732" i="24"/>
  <c r="C1731" i="24"/>
  <c r="C1730" i="24"/>
  <c r="C1729" i="24"/>
  <c r="C1728" i="24"/>
  <c r="C1727" i="24"/>
  <c r="C1726" i="24"/>
  <c r="C1725" i="24"/>
  <c r="C1724" i="24"/>
  <c r="C1723" i="24"/>
  <c r="C1722" i="24"/>
  <c r="C1721" i="24"/>
  <c r="C1720" i="24"/>
  <c r="C1719" i="24"/>
  <c r="C1718" i="24"/>
  <c r="C1717" i="24"/>
  <c r="C1716" i="24"/>
  <c r="C1715" i="24"/>
  <c r="C1714" i="24"/>
  <c r="C1713" i="24"/>
  <c r="C1712" i="24"/>
  <c r="C1711" i="24"/>
  <c r="C1710" i="24"/>
  <c r="C1709" i="24"/>
  <c r="C1708" i="24"/>
  <c r="C1707" i="24"/>
  <c r="C1706" i="24"/>
  <c r="C1705" i="24"/>
  <c r="C1704" i="24"/>
  <c r="C1703" i="24"/>
  <c r="C1702" i="24"/>
  <c r="C1701" i="24"/>
  <c r="C1700" i="24"/>
  <c r="C1699" i="24"/>
  <c r="C1698" i="24"/>
  <c r="C1697" i="24"/>
  <c r="C1696" i="24"/>
  <c r="C1695" i="24"/>
  <c r="C1694" i="24"/>
  <c r="C1693" i="24"/>
  <c r="C1692" i="24"/>
  <c r="C1691" i="24"/>
  <c r="C1690" i="24"/>
  <c r="C1689" i="24"/>
  <c r="C1688" i="24"/>
  <c r="C1687" i="24"/>
  <c r="C1686" i="24"/>
  <c r="C1685" i="24"/>
  <c r="C1684" i="24"/>
  <c r="C1683" i="24"/>
  <c r="C1682" i="24"/>
  <c r="C1681" i="24"/>
  <c r="C1680" i="24"/>
  <c r="C1679" i="24"/>
  <c r="C1678" i="24"/>
  <c r="C1677" i="24"/>
  <c r="C1676" i="24"/>
  <c r="C1675" i="24"/>
  <c r="C1674" i="24"/>
  <c r="C1673" i="24"/>
  <c r="C1672" i="24"/>
  <c r="C1671" i="24"/>
  <c r="C1670" i="24"/>
  <c r="C1669" i="24"/>
  <c r="C1668" i="24"/>
  <c r="C1667" i="24"/>
  <c r="C1666" i="24"/>
  <c r="C1665" i="24"/>
  <c r="C1664" i="24"/>
  <c r="C1663" i="24"/>
  <c r="C1662" i="24"/>
  <c r="C1661" i="24"/>
  <c r="C1660" i="24"/>
  <c r="C1659" i="24"/>
  <c r="C1658" i="24"/>
  <c r="C1657" i="24"/>
  <c r="C1656" i="24"/>
  <c r="C1655" i="24"/>
  <c r="C1654" i="24"/>
  <c r="C1653" i="24"/>
  <c r="C1652" i="24"/>
  <c r="C1651" i="24"/>
  <c r="C1650" i="24"/>
  <c r="C1649" i="24"/>
  <c r="C1648" i="24"/>
  <c r="C1647" i="24"/>
  <c r="C1646" i="24"/>
  <c r="C1645" i="24"/>
  <c r="C1644" i="24"/>
  <c r="C1643" i="24"/>
  <c r="C1642" i="24"/>
  <c r="C1641" i="24"/>
  <c r="C1640" i="24"/>
  <c r="C1639" i="24"/>
  <c r="C1638" i="24"/>
  <c r="C1637" i="24"/>
  <c r="C1636" i="24"/>
  <c r="C1635" i="24"/>
  <c r="C1634" i="24"/>
  <c r="C1633" i="24"/>
  <c r="C1632" i="24"/>
  <c r="C1631" i="24"/>
  <c r="C1630" i="24"/>
  <c r="C1629" i="24"/>
  <c r="C1628" i="24"/>
  <c r="C1627" i="24"/>
  <c r="C1626" i="24"/>
  <c r="C1625" i="24"/>
  <c r="C1624" i="24"/>
  <c r="C1623" i="24"/>
  <c r="C1622" i="24"/>
  <c r="C1621" i="24"/>
  <c r="C1620" i="24"/>
  <c r="C1619" i="24"/>
  <c r="C1618" i="24"/>
  <c r="C1617" i="24"/>
  <c r="C1616" i="24"/>
  <c r="C1615" i="24"/>
  <c r="C1614" i="24"/>
  <c r="C1613" i="24"/>
  <c r="C1612" i="24"/>
  <c r="C1611" i="24"/>
  <c r="C1610" i="24"/>
  <c r="C1609" i="24"/>
  <c r="C1608" i="24"/>
  <c r="C1607" i="24"/>
  <c r="C1606" i="24"/>
  <c r="C1605" i="24"/>
  <c r="C1604" i="24"/>
  <c r="C1603" i="24"/>
  <c r="C1602" i="24"/>
  <c r="C1601" i="24"/>
  <c r="C1600" i="24"/>
  <c r="C1599" i="24"/>
  <c r="C1598" i="24"/>
  <c r="C1597" i="24"/>
  <c r="C1596" i="24"/>
  <c r="C1595" i="24"/>
  <c r="C1594" i="24"/>
  <c r="C1593" i="24"/>
  <c r="C1592" i="24"/>
  <c r="C1591" i="24"/>
  <c r="C1590" i="24"/>
  <c r="C1589" i="24"/>
  <c r="C1588" i="24"/>
  <c r="C1587" i="24"/>
  <c r="C1586" i="24"/>
  <c r="C1585" i="24"/>
  <c r="C1584" i="24"/>
  <c r="C1583" i="24"/>
  <c r="C1582" i="24"/>
  <c r="C1581" i="24"/>
  <c r="C1580" i="24"/>
  <c r="C1579" i="24"/>
  <c r="C1578" i="24"/>
  <c r="C1577" i="24"/>
  <c r="C1576" i="24"/>
  <c r="C1575" i="24"/>
  <c r="C1574" i="24"/>
  <c r="C1573" i="24"/>
  <c r="C1572" i="24"/>
  <c r="C1571" i="24"/>
  <c r="C1570" i="24"/>
  <c r="C1569" i="24"/>
  <c r="C1568" i="24"/>
  <c r="C1567" i="24"/>
  <c r="C1566" i="24"/>
  <c r="C1565" i="24"/>
  <c r="C1564" i="24"/>
  <c r="C1563" i="24"/>
  <c r="C1562" i="24"/>
  <c r="C1561" i="24"/>
  <c r="C1560" i="24"/>
  <c r="C1559" i="24"/>
  <c r="C1558" i="24"/>
  <c r="C1557" i="24"/>
  <c r="C1556" i="24"/>
  <c r="C1555" i="24"/>
  <c r="C1554" i="24"/>
  <c r="C1553" i="24"/>
  <c r="C1552" i="24"/>
  <c r="C1551" i="24"/>
  <c r="C1550" i="24"/>
  <c r="C1549" i="24"/>
  <c r="C1548" i="24"/>
  <c r="C1547" i="24"/>
  <c r="C1546" i="24"/>
  <c r="C1545" i="24"/>
  <c r="C1544" i="24"/>
  <c r="C1543" i="24"/>
  <c r="C1542" i="24"/>
  <c r="C1541" i="24"/>
  <c r="C1540" i="24"/>
  <c r="C1539" i="24"/>
  <c r="C1538" i="24"/>
  <c r="C1537" i="24"/>
  <c r="C1536" i="24"/>
  <c r="C1535" i="24"/>
  <c r="C1534" i="24"/>
  <c r="C1533" i="24"/>
  <c r="C1532" i="24"/>
  <c r="C1531" i="24"/>
  <c r="C1530" i="24"/>
  <c r="C1529" i="24"/>
  <c r="C1528" i="24"/>
  <c r="C1527" i="24"/>
  <c r="C1526" i="24"/>
  <c r="C1525" i="24"/>
  <c r="C1524" i="24"/>
  <c r="C1523" i="24"/>
  <c r="C1522" i="24"/>
  <c r="C1521" i="24"/>
  <c r="C1520" i="24"/>
  <c r="C1519" i="24"/>
  <c r="C1518" i="24"/>
  <c r="C1517" i="24"/>
  <c r="C1516" i="24"/>
  <c r="C1515" i="24"/>
  <c r="C1514" i="24"/>
  <c r="C1513" i="24"/>
  <c r="C1512" i="24"/>
  <c r="C1511" i="24"/>
  <c r="C1510" i="24"/>
  <c r="C1509" i="24"/>
  <c r="C1508" i="24"/>
  <c r="C1507" i="24"/>
  <c r="C1506" i="24"/>
  <c r="C1505" i="24"/>
  <c r="C1504" i="24"/>
  <c r="C1503" i="24"/>
  <c r="C1502" i="24"/>
  <c r="C1501" i="24"/>
  <c r="C1500" i="24"/>
  <c r="C1499" i="24"/>
  <c r="C1498" i="24"/>
  <c r="C1497" i="24"/>
  <c r="C1496" i="24"/>
  <c r="C1495" i="24"/>
  <c r="C1494" i="24"/>
  <c r="C1493" i="24"/>
  <c r="C1492" i="24"/>
  <c r="C1491" i="24"/>
  <c r="C1490" i="24"/>
  <c r="C1489" i="24"/>
  <c r="C1488" i="24"/>
  <c r="C1487" i="24"/>
  <c r="C1486" i="24"/>
  <c r="C1485" i="24"/>
  <c r="C1484" i="24"/>
  <c r="C1483" i="24"/>
  <c r="C1482" i="24"/>
  <c r="C1481" i="24"/>
  <c r="C1480" i="24"/>
  <c r="C1479" i="24"/>
  <c r="C1478" i="24"/>
  <c r="C1477" i="24"/>
  <c r="C1476" i="24"/>
  <c r="C1475" i="24"/>
  <c r="C1474" i="24"/>
  <c r="C1473" i="24"/>
  <c r="C1472" i="24"/>
  <c r="C1471" i="24"/>
  <c r="C1470" i="24"/>
  <c r="C1469" i="24"/>
  <c r="C1468" i="24"/>
  <c r="C1467" i="24"/>
  <c r="C1466" i="24"/>
  <c r="C1465" i="24"/>
  <c r="C1464" i="24"/>
  <c r="C1463" i="24"/>
  <c r="C1462" i="24"/>
  <c r="C1461" i="24"/>
  <c r="C1460" i="24"/>
  <c r="C1459" i="24"/>
  <c r="C1458" i="24"/>
  <c r="C1457" i="24"/>
  <c r="C1456" i="24"/>
  <c r="C1455" i="24"/>
  <c r="C1454" i="24"/>
  <c r="C1453" i="24"/>
  <c r="C1452" i="24"/>
  <c r="C1451" i="24"/>
  <c r="C1450" i="24"/>
  <c r="C1449" i="24"/>
  <c r="C1448" i="24"/>
  <c r="C1447" i="24"/>
  <c r="C1446" i="24"/>
  <c r="C1445" i="24"/>
  <c r="C1444" i="24"/>
  <c r="C1443" i="24"/>
  <c r="C1442" i="24"/>
  <c r="C1441" i="24"/>
  <c r="C1440" i="24"/>
  <c r="C1439" i="24"/>
  <c r="C1438" i="24"/>
  <c r="C1437" i="24"/>
  <c r="C1436" i="24"/>
  <c r="C1435" i="24"/>
  <c r="C1434" i="24"/>
  <c r="C1433" i="24"/>
  <c r="C1432" i="24"/>
  <c r="C1431" i="24"/>
  <c r="C1430" i="24"/>
  <c r="C1429" i="24"/>
  <c r="C1428" i="24"/>
  <c r="C1427" i="24"/>
  <c r="C1426" i="24"/>
  <c r="C1425" i="24"/>
  <c r="C1424" i="24"/>
  <c r="C1423" i="24"/>
  <c r="C1422" i="24"/>
  <c r="C1421" i="24"/>
  <c r="C1420" i="24"/>
  <c r="C1419" i="24"/>
  <c r="C1418" i="24"/>
  <c r="C1417" i="24"/>
  <c r="C1416" i="24"/>
  <c r="C1415" i="24"/>
  <c r="C1414" i="24"/>
  <c r="C1413" i="24"/>
  <c r="C1412" i="24"/>
  <c r="C1411" i="24"/>
  <c r="C1410" i="24"/>
  <c r="C1409" i="24"/>
  <c r="C1408" i="24"/>
  <c r="C1407" i="24"/>
  <c r="C1406" i="24"/>
  <c r="C1405" i="24"/>
  <c r="C1404" i="24"/>
  <c r="C1403" i="24"/>
  <c r="C1402" i="24"/>
  <c r="C1401" i="24"/>
  <c r="C1400" i="24"/>
  <c r="C1399" i="24"/>
  <c r="C1398" i="24"/>
  <c r="C1397" i="24"/>
  <c r="C1396" i="24"/>
  <c r="C1395" i="24"/>
  <c r="C1394" i="24"/>
  <c r="C1393" i="24"/>
  <c r="C1392" i="24"/>
  <c r="C1391" i="24"/>
  <c r="C1390" i="24"/>
  <c r="C1389" i="24"/>
  <c r="C1388" i="24"/>
  <c r="C1387" i="24"/>
  <c r="C1386" i="24"/>
  <c r="C1385" i="24"/>
  <c r="C1384" i="24"/>
  <c r="C1383" i="24"/>
  <c r="C1382" i="24"/>
  <c r="C1381" i="24"/>
  <c r="C1380" i="24"/>
  <c r="C1379" i="24"/>
  <c r="C1378" i="24"/>
  <c r="C1377" i="24"/>
  <c r="C1376" i="24"/>
  <c r="C1375" i="24"/>
  <c r="C1374" i="24"/>
  <c r="C1373" i="24"/>
  <c r="C1372" i="24"/>
  <c r="C1371" i="24"/>
  <c r="C1370" i="24"/>
  <c r="C1369" i="24"/>
  <c r="C1368" i="24"/>
  <c r="C1367" i="24"/>
  <c r="C1366" i="24"/>
  <c r="C1365" i="24"/>
  <c r="C1364" i="24"/>
  <c r="C1363" i="24"/>
  <c r="C1362" i="24"/>
  <c r="C1361" i="24"/>
  <c r="C1360" i="24"/>
  <c r="C1359" i="24"/>
  <c r="C1358" i="24"/>
  <c r="C1357" i="24"/>
  <c r="C1356" i="24"/>
  <c r="C1355" i="24"/>
  <c r="C1354" i="24"/>
  <c r="C1353" i="24"/>
  <c r="C1352" i="24"/>
  <c r="C1351" i="24"/>
  <c r="C1350" i="24"/>
  <c r="C1349" i="24"/>
  <c r="C1348" i="24"/>
  <c r="C1347" i="24"/>
  <c r="C1346" i="24"/>
  <c r="C1345" i="24"/>
  <c r="C1344" i="24"/>
  <c r="C1343" i="24"/>
  <c r="C1342" i="24"/>
  <c r="C1341" i="24"/>
  <c r="C1340" i="24"/>
  <c r="C1339" i="24"/>
  <c r="C1338" i="24"/>
  <c r="C1337" i="24"/>
  <c r="C1336" i="24"/>
  <c r="C1335" i="24"/>
  <c r="C1334" i="24"/>
  <c r="C1333" i="24"/>
  <c r="C1332" i="24"/>
  <c r="C1331" i="24"/>
  <c r="C1330" i="24"/>
  <c r="C1329" i="24"/>
  <c r="C1328" i="24"/>
  <c r="C1327" i="24"/>
  <c r="C1326" i="24"/>
  <c r="C1325" i="24"/>
  <c r="C1324" i="24"/>
  <c r="C1323" i="24"/>
  <c r="C1322" i="24"/>
  <c r="C1321" i="24"/>
  <c r="C1320" i="24"/>
  <c r="C1319" i="24"/>
  <c r="C1318" i="24"/>
  <c r="C1317" i="24"/>
  <c r="C1316" i="24"/>
  <c r="C1315" i="24"/>
  <c r="C1314" i="24"/>
  <c r="C1313" i="24"/>
  <c r="C1312" i="24"/>
  <c r="C1311" i="24"/>
  <c r="C1310" i="24"/>
  <c r="C1309" i="24"/>
  <c r="C1308" i="24"/>
  <c r="C1307" i="24"/>
  <c r="C1306" i="24"/>
  <c r="C1305" i="24"/>
  <c r="C1304" i="24"/>
  <c r="C1303" i="24"/>
  <c r="C1302" i="24"/>
  <c r="C1301" i="24"/>
  <c r="C1300" i="24"/>
  <c r="C1299" i="24"/>
  <c r="C1298" i="24"/>
  <c r="C1297" i="24"/>
  <c r="C1296" i="24"/>
  <c r="C1295" i="24"/>
  <c r="C1294" i="24"/>
  <c r="C1293" i="24"/>
  <c r="C1292" i="24"/>
  <c r="C1291" i="24"/>
  <c r="C1290" i="24"/>
  <c r="C1289" i="24"/>
  <c r="C1288" i="24"/>
  <c r="C1287" i="24"/>
  <c r="C1286" i="24"/>
  <c r="C1285" i="24"/>
  <c r="C1284" i="24"/>
  <c r="C1283" i="24"/>
  <c r="C1282" i="24"/>
  <c r="C1281" i="24"/>
  <c r="C1280" i="24"/>
  <c r="C1279" i="24"/>
  <c r="C1278" i="24"/>
  <c r="C1277" i="24"/>
  <c r="C1276" i="24"/>
  <c r="C1275" i="24"/>
  <c r="C1274" i="24"/>
  <c r="C1273" i="24"/>
  <c r="C1272" i="24"/>
  <c r="C1271" i="24"/>
  <c r="C1270" i="24"/>
  <c r="C1269" i="24"/>
  <c r="C1268" i="24"/>
  <c r="C1267" i="24"/>
  <c r="C1266" i="24"/>
  <c r="C1265" i="24"/>
  <c r="C1264" i="24"/>
  <c r="C1263" i="24"/>
  <c r="C1262" i="24"/>
  <c r="C1261" i="24"/>
  <c r="C1260" i="24"/>
  <c r="C1259" i="24"/>
  <c r="C1258" i="24"/>
  <c r="C1257" i="24"/>
  <c r="C1256" i="24"/>
  <c r="C1255" i="24"/>
  <c r="C1254" i="24"/>
  <c r="C1253" i="24"/>
  <c r="C1252" i="24"/>
  <c r="C1251" i="24"/>
  <c r="C1250" i="24"/>
  <c r="C1249" i="24"/>
  <c r="C1248" i="24"/>
  <c r="C1247" i="24"/>
  <c r="C1246" i="24"/>
  <c r="C1245" i="24"/>
  <c r="C1244" i="24"/>
  <c r="C1243" i="24"/>
  <c r="C1242" i="24"/>
  <c r="C1241" i="24"/>
  <c r="C1240" i="24"/>
  <c r="C1239" i="24"/>
  <c r="C1238" i="24"/>
  <c r="C1237" i="24"/>
  <c r="C1236" i="24"/>
  <c r="C1235" i="24"/>
  <c r="C1234" i="24"/>
  <c r="C1233" i="24"/>
  <c r="C1232" i="24"/>
  <c r="C1231" i="24"/>
  <c r="C1230" i="24"/>
  <c r="C1229" i="24"/>
  <c r="C1228" i="24"/>
  <c r="C1227" i="24"/>
  <c r="C1226" i="24"/>
  <c r="C1225" i="24"/>
  <c r="C1224" i="24"/>
  <c r="C1223" i="24"/>
  <c r="C1222" i="24"/>
  <c r="C1221" i="24"/>
  <c r="C1220" i="24"/>
  <c r="C1219" i="24"/>
  <c r="C1218" i="24"/>
  <c r="C1217" i="24"/>
  <c r="C1216" i="24"/>
  <c r="C1215" i="24"/>
  <c r="C1214" i="24"/>
  <c r="C1213" i="24"/>
  <c r="C1212" i="24"/>
  <c r="C1211" i="24"/>
  <c r="C1210" i="24"/>
  <c r="C1209" i="24"/>
  <c r="C1208" i="24"/>
  <c r="C1207" i="24"/>
  <c r="C1206" i="24"/>
  <c r="C1205" i="24"/>
  <c r="C1204" i="24"/>
  <c r="C1203" i="24"/>
  <c r="C1202" i="24"/>
  <c r="C1201" i="24"/>
  <c r="C1200" i="24"/>
  <c r="C1199" i="24"/>
  <c r="C1198" i="24"/>
  <c r="C1197" i="24"/>
  <c r="C1196" i="24"/>
  <c r="C1195" i="24"/>
  <c r="C1194" i="24"/>
  <c r="C1193" i="24"/>
  <c r="C1192" i="24"/>
  <c r="C1191" i="24"/>
  <c r="C1190" i="24"/>
  <c r="C1189" i="24"/>
  <c r="C1188" i="24"/>
  <c r="C1187" i="24"/>
  <c r="C1186" i="24"/>
  <c r="C1185" i="24"/>
  <c r="C1184" i="24"/>
  <c r="C1183" i="24"/>
  <c r="C1182" i="24"/>
  <c r="C1181" i="24"/>
  <c r="C1180" i="24"/>
  <c r="C1179" i="24"/>
  <c r="C1178" i="24"/>
  <c r="C1177" i="24"/>
  <c r="C1176" i="24"/>
  <c r="C1175" i="24"/>
  <c r="C1174" i="24"/>
  <c r="C1173" i="24"/>
  <c r="C1172" i="24"/>
  <c r="C1171" i="24"/>
  <c r="C1170" i="24"/>
  <c r="C1169" i="24"/>
  <c r="C1168" i="24"/>
  <c r="C1167" i="24"/>
  <c r="C1166" i="24"/>
  <c r="C1165" i="24"/>
  <c r="C1164" i="24"/>
  <c r="C1163" i="24"/>
  <c r="C1162" i="24"/>
  <c r="C1161" i="24"/>
  <c r="C1160" i="24"/>
  <c r="C1159" i="24"/>
  <c r="C1158" i="24"/>
  <c r="C1157" i="24"/>
  <c r="C1156" i="24"/>
  <c r="C1155" i="24"/>
  <c r="C1154" i="24"/>
  <c r="C1153" i="24"/>
  <c r="C1152" i="24"/>
  <c r="C1151" i="24"/>
  <c r="C1150" i="24"/>
  <c r="C1149" i="24"/>
  <c r="C1148" i="24"/>
  <c r="C1147" i="24"/>
  <c r="C1146" i="24"/>
  <c r="C1145" i="24"/>
  <c r="C1144" i="24"/>
  <c r="C1143" i="24"/>
  <c r="C1142" i="24"/>
  <c r="C1141" i="24"/>
  <c r="C1140" i="24"/>
  <c r="C1139" i="24"/>
  <c r="C1138" i="24"/>
  <c r="C1137" i="24"/>
  <c r="C1136" i="24"/>
  <c r="C1135" i="24"/>
  <c r="C1134" i="24"/>
  <c r="C1133" i="24"/>
  <c r="C1132" i="24"/>
  <c r="C1131" i="24"/>
  <c r="C1130" i="24"/>
  <c r="C1129" i="24"/>
  <c r="C1128" i="24"/>
  <c r="C1127" i="24"/>
  <c r="C1126" i="24"/>
  <c r="C1125" i="24"/>
  <c r="C1124" i="24"/>
  <c r="C1123" i="24"/>
  <c r="C1122" i="24"/>
  <c r="C1121" i="24"/>
  <c r="C1120" i="24"/>
  <c r="C1119" i="24"/>
  <c r="C1118" i="24"/>
  <c r="C1117" i="24"/>
  <c r="C1116" i="24"/>
  <c r="C1115" i="24"/>
  <c r="C1114" i="24"/>
  <c r="C1113" i="24"/>
  <c r="C1112" i="24"/>
  <c r="C1111" i="24"/>
  <c r="C1110" i="24"/>
  <c r="C1109" i="24"/>
  <c r="C1108" i="24"/>
  <c r="C1107" i="24"/>
  <c r="C1106" i="24"/>
  <c r="C1105" i="24"/>
  <c r="C1104" i="24"/>
  <c r="C1103" i="24"/>
  <c r="C1102" i="24"/>
  <c r="C1101" i="24"/>
  <c r="C1100" i="24"/>
  <c r="C1099" i="24"/>
  <c r="C1098" i="24"/>
  <c r="C1097" i="24"/>
  <c r="C1096" i="24"/>
  <c r="C1095" i="24"/>
  <c r="C1094" i="24"/>
  <c r="C1093" i="24"/>
  <c r="C1092" i="24"/>
  <c r="C1091" i="24"/>
  <c r="C1090" i="24"/>
  <c r="C1089" i="24"/>
  <c r="C1088" i="24"/>
  <c r="C1087" i="24"/>
  <c r="C1086" i="24"/>
  <c r="C1085" i="24"/>
  <c r="C1084" i="24"/>
  <c r="C1083" i="24"/>
  <c r="C1082" i="24"/>
  <c r="C1081" i="24"/>
  <c r="C1080" i="24"/>
  <c r="C1079" i="24"/>
  <c r="C1078" i="24"/>
  <c r="C1077" i="24"/>
  <c r="C1076" i="24"/>
  <c r="C1075" i="24"/>
  <c r="C1074" i="24"/>
  <c r="C1073" i="24"/>
  <c r="C1072" i="24"/>
  <c r="C1071" i="24"/>
  <c r="C1070" i="24"/>
  <c r="C1069" i="24"/>
  <c r="C1068" i="24"/>
  <c r="C1067" i="24"/>
  <c r="C1066" i="24"/>
  <c r="C1065" i="24"/>
  <c r="C1064" i="24"/>
  <c r="C1063" i="24"/>
  <c r="C1062" i="24"/>
  <c r="C1061" i="24"/>
  <c r="C1060" i="24"/>
  <c r="C1059" i="24"/>
  <c r="C1058" i="24"/>
  <c r="C1057" i="24"/>
  <c r="C1056" i="24"/>
  <c r="C1055" i="24"/>
  <c r="C1054" i="24"/>
  <c r="C1053" i="24"/>
  <c r="C1052" i="24"/>
  <c r="C1051" i="24"/>
  <c r="C1050" i="24"/>
  <c r="C1049" i="24"/>
  <c r="C1048" i="24"/>
  <c r="C1047" i="24"/>
  <c r="C1046" i="24"/>
  <c r="C1045" i="24"/>
  <c r="C1044" i="24"/>
  <c r="C1043" i="24"/>
  <c r="C1042" i="24"/>
  <c r="C1041" i="24"/>
  <c r="C1040" i="24"/>
  <c r="C1039" i="24"/>
  <c r="C1038" i="24"/>
  <c r="C1037" i="24"/>
  <c r="C1036" i="24"/>
  <c r="C1035" i="24"/>
  <c r="C1034" i="24"/>
  <c r="C1033" i="24"/>
  <c r="C1032" i="24"/>
  <c r="C1031" i="24"/>
  <c r="C1030" i="24"/>
  <c r="C1029" i="24"/>
  <c r="C1028" i="24"/>
  <c r="C1027" i="24"/>
  <c r="C1026" i="24"/>
  <c r="C1025" i="24"/>
  <c r="C1024" i="24"/>
  <c r="C1023" i="24"/>
  <c r="C1022" i="24"/>
  <c r="C1021" i="24"/>
  <c r="C1020" i="24"/>
  <c r="C1019" i="24"/>
  <c r="C1018" i="24"/>
  <c r="C1017" i="24"/>
  <c r="C1016" i="24"/>
  <c r="C1015" i="24"/>
  <c r="C1014" i="24"/>
  <c r="C1013" i="24"/>
  <c r="C1012" i="24"/>
  <c r="C1011" i="24"/>
  <c r="C1010" i="24"/>
  <c r="C1009" i="24"/>
  <c r="C1008" i="24"/>
  <c r="C1007" i="24"/>
  <c r="C1006" i="24"/>
  <c r="C1005" i="24"/>
  <c r="C1004" i="24"/>
  <c r="C1003" i="24"/>
  <c r="C1002" i="24"/>
  <c r="C1001" i="24"/>
  <c r="C1000" i="24"/>
  <c r="C999" i="24"/>
  <c r="C998" i="24"/>
  <c r="C997" i="24"/>
  <c r="C996" i="24"/>
  <c r="C995" i="24"/>
  <c r="C994" i="24"/>
  <c r="C993" i="24"/>
  <c r="C992" i="24"/>
  <c r="C991" i="24"/>
  <c r="C990" i="24"/>
  <c r="C989" i="24"/>
  <c r="C988" i="24"/>
  <c r="C987" i="24"/>
  <c r="C986" i="24"/>
  <c r="C985" i="24"/>
  <c r="C984" i="24"/>
  <c r="C983" i="24"/>
  <c r="C982" i="24"/>
  <c r="C981" i="24"/>
  <c r="C980" i="24"/>
  <c r="C979" i="24"/>
  <c r="C978" i="24"/>
  <c r="C977" i="24"/>
  <c r="C976" i="24"/>
  <c r="C975" i="24"/>
  <c r="C974" i="24"/>
  <c r="C973" i="24"/>
  <c r="C972" i="24"/>
  <c r="C971" i="24"/>
  <c r="C970" i="24"/>
  <c r="C969" i="24"/>
  <c r="C968" i="24"/>
  <c r="C967" i="24"/>
  <c r="C966" i="24"/>
  <c r="C965" i="24"/>
  <c r="C964" i="24"/>
  <c r="C963" i="24"/>
  <c r="C962" i="24"/>
  <c r="C961" i="24"/>
  <c r="C960" i="24"/>
  <c r="C959" i="24"/>
  <c r="C958" i="24"/>
  <c r="C957" i="24"/>
  <c r="C956" i="24"/>
  <c r="C955" i="24"/>
  <c r="C954" i="24"/>
  <c r="C953" i="24"/>
  <c r="C952" i="24"/>
  <c r="C951" i="24"/>
  <c r="C950" i="24"/>
  <c r="C949" i="24"/>
  <c r="C948" i="24"/>
  <c r="C947" i="24"/>
  <c r="C946" i="24"/>
  <c r="C945" i="24"/>
  <c r="C944" i="24"/>
  <c r="C943" i="24"/>
  <c r="C942" i="24"/>
  <c r="C941" i="24"/>
  <c r="C940" i="24"/>
  <c r="C939" i="24"/>
  <c r="C938" i="24"/>
  <c r="C937" i="24"/>
  <c r="C936" i="24"/>
  <c r="C935" i="24"/>
  <c r="C934" i="24"/>
  <c r="C933" i="24"/>
  <c r="C932" i="24"/>
  <c r="C931" i="24"/>
  <c r="C930" i="24"/>
  <c r="C929" i="24"/>
  <c r="C928" i="24"/>
  <c r="C927" i="24"/>
  <c r="C926" i="24"/>
  <c r="C925" i="24"/>
  <c r="C924" i="24"/>
  <c r="C923" i="24"/>
  <c r="C922" i="24"/>
  <c r="C921" i="24"/>
  <c r="C920" i="24"/>
  <c r="C919" i="24"/>
  <c r="C918" i="24"/>
  <c r="C917" i="24"/>
  <c r="C916" i="24"/>
  <c r="C915" i="24"/>
  <c r="C914" i="24"/>
  <c r="C913" i="24"/>
  <c r="C912" i="24"/>
  <c r="C911" i="24"/>
  <c r="C910" i="24"/>
  <c r="C909" i="24"/>
  <c r="C908" i="24"/>
  <c r="C907" i="24"/>
  <c r="C906" i="24"/>
  <c r="C905" i="24"/>
  <c r="C904" i="24"/>
  <c r="C903" i="24"/>
  <c r="C902" i="24"/>
  <c r="C901" i="24"/>
  <c r="C900" i="24"/>
  <c r="C899" i="24"/>
  <c r="C898" i="24"/>
  <c r="C897" i="24"/>
  <c r="C896" i="24"/>
  <c r="C895" i="24"/>
  <c r="C894" i="24"/>
  <c r="C893" i="24"/>
  <c r="C892" i="24"/>
  <c r="C891" i="24"/>
  <c r="C890" i="24"/>
  <c r="C889" i="24"/>
  <c r="C888" i="24"/>
  <c r="C887" i="24"/>
  <c r="C886" i="24"/>
  <c r="C885" i="24"/>
  <c r="C884" i="24"/>
  <c r="C883" i="24"/>
  <c r="C882" i="24"/>
  <c r="C881" i="24"/>
  <c r="C880" i="24"/>
  <c r="C879" i="24"/>
  <c r="C878" i="24"/>
  <c r="C877" i="24"/>
  <c r="C876" i="24"/>
  <c r="C875" i="24"/>
  <c r="C874" i="24"/>
  <c r="C873" i="24"/>
  <c r="C872" i="24"/>
  <c r="C871" i="24"/>
  <c r="C870" i="24"/>
  <c r="C869" i="24"/>
  <c r="C868" i="24"/>
  <c r="C867" i="24"/>
  <c r="C866" i="24"/>
  <c r="C865" i="24"/>
  <c r="C864" i="24"/>
  <c r="C863" i="24"/>
  <c r="C862" i="24"/>
  <c r="C861" i="24"/>
  <c r="C860" i="24"/>
  <c r="C859" i="24"/>
  <c r="C858" i="24"/>
  <c r="C857" i="24"/>
  <c r="C856" i="24"/>
  <c r="C855" i="24"/>
  <c r="C854" i="24"/>
  <c r="C853" i="24"/>
  <c r="C852" i="24"/>
  <c r="C851" i="24"/>
  <c r="C850" i="24"/>
  <c r="C849" i="24"/>
  <c r="C848" i="24"/>
  <c r="C847" i="24"/>
  <c r="C846" i="24"/>
  <c r="C845" i="24"/>
  <c r="C844" i="24"/>
  <c r="C843" i="24"/>
  <c r="C842" i="24"/>
  <c r="C841" i="24"/>
  <c r="C840" i="24"/>
  <c r="C839" i="24"/>
  <c r="C838" i="24"/>
  <c r="C837" i="24"/>
  <c r="C836" i="24"/>
  <c r="C835" i="24"/>
  <c r="C834" i="24"/>
  <c r="C833" i="24"/>
  <c r="C832" i="24"/>
  <c r="C831" i="24"/>
  <c r="C830" i="24"/>
  <c r="C829" i="24"/>
  <c r="C828" i="24"/>
  <c r="C827" i="24"/>
  <c r="C826" i="24"/>
  <c r="C825" i="24"/>
  <c r="C824" i="24"/>
  <c r="C823" i="24"/>
  <c r="C822" i="24"/>
  <c r="C821" i="24"/>
  <c r="C820" i="24"/>
  <c r="C819" i="24"/>
  <c r="C818" i="24"/>
  <c r="C817" i="24"/>
  <c r="C816" i="24"/>
  <c r="C815" i="24"/>
  <c r="C814" i="24"/>
  <c r="C813" i="24"/>
  <c r="C812" i="24"/>
  <c r="C811" i="24"/>
  <c r="C810" i="24"/>
  <c r="C809" i="24"/>
  <c r="C808" i="24"/>
  <c r="C807" i="24"/>
  <c r="C806" i="24"/>
  <c r="C805" i="24"/>
  <c r="C804" i="24"/>
  <c r="C803" i="24"/>
  <c r="C802" i="24"/>
  <c r="C801" i="24"/>
  <c r="C800" i="24"/>
  <c r="C799" i="24"/>
  <c r="C798" i="24"/>
  <c r="C797" i="24"/>
  <c r="C796" i="24"/>
  <c r="C795" i="24"/>
  <c r="C794" i="24"/>
  <c r="C793" i="24"/>
  <c r="C792" i="24"/>
  <c r="C791" i="24"/>
  <c r="C790" i="24"/>
  <c r="C789" i="24"/>
  <c r="C788" i="24"/>
  <c r="C787" i="24"/>
  <c r="C786" i="24"/>
  <c r="C785" i="24"/>
  <c r="C784" i="24"/>
  <c r="C783" i="24"/>
  <c r="C782" i="24"/>
  <c r="C781" i="24"/>
  <c r="C780" i="24"/>
  <c r="C779" i="24"/>
  <c r="C778" i="24"/>
  <c r="C777" i="24"/>
  <c r="C776" i="24"/>
  <c r="C775" i="24"/>
  <c r="C774" i="24"/>
  <c r="C773" i="24"/>
  <c r="C772" i="24"/>
  <c r="C771" i="24"/>
  <c r="C770" i="24"/>
  <c r="C769" i="24"/>
  <c r="C768" i="24"/>
  <c r="C767" i="24"/>
  <c r="C766" i="24"/>
  <c r="C765" i="24"/>
  <c r="C764" i="24"/>
  <c r="C763" i="24"/>
  <c r="C762" i="24"/>
  <c r="C761" i="24"/>
  <c r="C760" i="24"/>
  <c r="C759" i="24"/>
  <c r="C758" i="24"/>
  <c r="C757" i="24"/>
  <c r="C756" i="24"/>
  <c r="C755" i="24"/>
  <c r="C754" i="24"/>
  <c r="C753" i="24"/>
  <c r="C752" i="24"/>
  <c r="C751" i="24"/>
  <c r="C750" i="24"/>
  <c r="C749" i="24"/>
  <c r="C748" i="24"/>
  <c r="C747" i="24"/>
  <c r="C746" i="24"/>
  <c r="C745" i="24"/>
  <c r="C744" i="24"/>
  <c r="C743" i="24"/>
  <c r="C742" i="24"/>
  <c r="C741" i="24"/>
  <c r="C740" i="24"/>
  <c r="C739" i="24"/>
  <c r="C738" i="24"/>
  <c r="C737" i="24"/>
  <c r="C736" i="24"/>
  <c r="C735" i="24"/>
  <c r="C734" i="24"/>
  <c r="C733" i="24"/>
  <c r="C732" i="24"/>
  <c r="C731" i="24"/>
  <c r="C730" i="24"/>
  <c r="C729" i="24"/>
  <c r="C728" i="24"/>
  <c r="C727" i="24"/>
  <c r="C726" i="24"/>
  <c r="C725" i="24"/>
  <c r="C724" i="24"/>
  <c r="C723" i="24"/>
  <c r="C722" i="24"/>
  <c r="C721" i="24"/>
  <c r="C720" i="24"/>
  <c r="C719" i="24"/>
  <c r="C718" i="24"/>
  <c r="C717" i="24"/>
  <c r="C716" i="24"/>
  <c r="C715" i="24"/>
  <c r="C714" i="24"/>
  <c r="C713" i="24"/>
  <c r="C712" i="24"/>
  <c r="C711" i="24"/>
  <c r="C710" i="24"/>
  <c r="C709" i="24"/>
  <c r="C708" i="24"/>
  <c r="C707" i="24"/>
  <c r="C706" i="24"/>
  <c r="C705" i="24"/>
  <c r="C704" i="24"/>
  <c r="C703" i="24"/>
  <c r="C702" i="24"/>
  <c r="C701" i="24"/>
  <c r="C700" i="24"/>
  <c r="C699" i="24"/>
  <c r="C698" i="24"/>
  <c r="C697" i="24"/>
  <c r="C696" i="24"/>
  <c r="C695" i="24"/>
  <c r="C694" i="24"/>
  <c r="C693" i="24"/>
  <c r="C692" i="24"/>
  <c r="C691" i="24"/>
  <c r="C690" i="24"/>
  <c r="C689" i="24"/>
  <c r="C688" i="24"/>
  <c r="C687" i="24"/>
  <c r="C686" i="24"/>
  <c r="C685" i="24"/>
  <c r="C684" i="24"/>
  <c r="C683" i="24"/>
  <c r="C682" i="24"/>
  <c r="C681" i="24"/>
  <c r="C680" i="24"/>
  <c r="C679" i="24"/>
  <c r="C678" i="24"/>
  <c r="C677" i="24"/>
  <c r="C676" i="24"/>
  <c r="C675" i="24"/>
  <c r="C674" i="24"/>
  <c r="C673" i="24"/>
  <c r="C672" i="24"/>
  <c r="C671" i="24"/>
  <c r="C670" i="24"/>
  <c r="C669" i="24"/>
  <c r="C668" i="24"/>
  <c r="C667" i="24"/>
  <c r="C666" i="24"/>
  <c r="C665" i="24"/>
  <c r="C664" i="24"/>
  <c r="C663" i="24"/>
  <c r="C662" i="24"/>
  <c r="C661" i="24"/>
  <c r="C660" i="24"/>
  <c r="C659" i="24"/>
  <c r="C658" i="24"/>
  <c r="C657" i="24"/>
  <c r="C656" i="24"/>
  <c r="C655" i="24"/>
  <c r="C654" i="24"/>
  <c r="C653" i="24"/>
  <c r="C652" i="24"/>
  <c r="C651" i="24"/>
  <c r="C650" i="24"/>
  <c r="C649" i="24"/>
  <c r="C648" i="24"/>
  <c r="C647" i="24"/>
  <c r="C646" i="24"/>
  <c r="C645" i="24"/>
  <c r="C644" i="24"/>
  <c r="C643" i="24"/>
  <c r="C642" i="24"/>
  <c r="C641" i="24"/>
  <c r="C640" i="24"/>
  <c r="C639" i="24"/>
  <c r="C638" i="24"/>
  <c r="C637" i="24"/>
  <c r="C636" i="24"/>
  <c r="C635" i="24"/>
  <c r="C634" i="24"/>
  <c r="C633" i="24"/>
  <c r="C632" i="24"/>
  <c r="C631" i="24"/>
  <c r="C630" i="24"/>
  <c r="C629" i="24"/>
  <c r="C628" i="24"/>
  <c r="C627" i="24"/>
  <c r="C626" i="24"/>
  <c r="C625" i="24"/>
  <c r="C624" i="24"/>
  <c r="C623" i="24"/>
  <c r="C622" i="24"/>
  <c r="C621" i="24"/>
  <c r="C620" i="24"/>
  <c r="C619" i="24"/>
  <c r="C618" i="24"/>
  <c r="C617" i="24"/>
  <c r="C616" i="24"/>
  <c r="C615" i="24"/>
  <c r="C614" i="24"/>
  <c r="C613" i="24"/>
  <c r="C612" i="24"/>
  <c r="C611" i="24"/>
  <c r="C610" i="24"/>
  <c r="C609" i="24"/>
  <c r="C608" i="24"/>
  <c r="C607" i="24"/>
  <c r="C606" i="24"/>
  <c r="C605" i="24"/>
  <c r="C604" i="24"/>
  <c r="C603" i="24"/>
  <c r="C602" i="24"/>
  <c r="C601" i="24"/>
  <c r="C600" i="24"/>
  <c r="C599" i="24"/>
  <c r="C598" i="24"/>
  <c r="C597" i="24"/>
  <c r="C596" i="24"/>
  <c r="C595" i="24"/>
  <c r="C594" i="24"/>
  <c r="C593" i="24"/>
  <c r="C592" i="24"/>
  <c r="C591" i="24"/>
  <c r="C590" i="24"/>
  <c r="C589" i="24"/>
  <c r="C588" i="24"/>
  <c r="C587" i="24"/>
  <c r="C586" i="24"/>
  <c r="C585" i="24"/>
  <c r="C584" i="24"/>
  <c r="C583" i="24"/>
  <c r="C582" i="24"/>
  <c r="C581" i="24"/>
  <c r="C580" i="24"/>
  <c r="C579" i="24"/>
  <c r="C578" i="24"/>
  <c r="C577" i="24"/>
  <c r="C576" i="24"/>
  <c r="C575" i="24"/>
  <c r="C574" i="24"/>
  <c r="C573" i="24"/>
  <c r="C572" i="24"/>
  <c r="C571" i="24"/>
  <c r="C570" i="24"/>
  <c r="C569" i="24"/>
  <c r="C568" i="24"/>
  <c r="C567" i="24"/>
  <c r="C566" i="24"/>
  <c r="C565" i="24"/>
  <c r="C564" i="24"/>
  <c r="C563" i="24"/>
  <c r="C562" i="24"/>
  <c r="C561" i="24"/>
  <c r="C560" i="24"/>
  <c r="C559" i="24"/>
  <c r="C558" i="24"/>
  <c r="C557" i="24"/>
  <c r="C556" i="24"/>
  <c r="C555" i="24"/>
  <c r="C554" i="24"/>
  <c r="C553" i="24"/>
  <c r="C552" i="24"/>
  <c r="C551" i="24"/>
  <c r="C550" i="24"/>
  <c r="C549" i="24"/>
  <c r="C548" i="24"/>
  <c r="C547" i="24"/>
  <c r="C546" i="24"/>
  <c r="C545" i="24"/>
  <c r="C544" i="24"/>
  <c r="C543" i="24"/>
  <c r="C542" i="24"/>
  <c r="C541" i="24"/>
  <c r="C540" i="24"/>
  <c r="C539" i="24"/>
  <c r="C538" i="24"/>
  <c r="C537" i="24"/>
  <c r="C536" i="24"/>
  <c r="C535" i="24"/>
  <c r="C534" i="24"/>
  <c r="C533" i="24"/>
  <c r="C532" i="24"/>
  <c r="C531" i="24"/>
  <c r="C530" i="24"/>
  <c r="C529" i="24"/>
  <c r="C528" i="24"/>
  <c r="C527" i="24"/>
  <c r="C526" i="24"/>
  <c r="C525" i="24"/>
  <c r="C524" i="24"/>
  <c r="C523" i="24"/>
  <c r="C522" i="24"/>
  <c r="C521" i="24"/>
  <c r="C520" i="24"/>
  <c r="C519" i="24"/>
  <c r="C518" i="24"/>
  <c r="C517" i="24"/>
  <c r="C516" i="24"/>
  <c r="C515" i="24"/>
  <c r="C514" i="24"/>
  <c r="C513" i="24"/>
  <c r="C512" i="24"/>
  <c r="C511" i="24"/>
  <c r="C510" i="24"/>
  <c r="C509" i="24"/>
  <c r="C508" i="24"/>
  <c r="C507" i="24"/>
  <c r="C506" i="24"/>
  <c r="C505" i="24"/>
  <c r="C504" i="24"/>
  <c r="C503" i="24"/>
  <c r="C502" i="24"/>
  <c r="C501" i="24"/>
  <c r="C500" i="24"/>
  <c r="C499" i="24"/>
  <c r="C498" i="24"/>
  <c r="C497" i="24"/>
  <c r="C496" i="24"/>
  <c r="C495" i="24"/>
  <c r="C494" i="24"/>
  <c r="C493" i="24"/>
  <c r="C492" i="24"/>
  <c r="C491" i="24"/>
  <c r="C490" i="24"/>
  <c r="C489" i="24"/>
  <c r="C488" i="24"/>
  <c r="C487" i="24"/>
  <c r="C486" i="24"/>
  <c r="C485" i="24"/>
  <c r="C484" i="24"/>
  <c r="C483" i="24"/>
  <c r="C482" i="24"/>
  <c r="C481" i="24"/>
  <c r="C480" i="24"/>
  <c r="C479" i="24"/>
  <c r="C478" i="24"/>
  <c r="C477" i="24"/>
  <c r="C476" i="24"/>
  <c r="C475" i="24"/>
  <c r="C474" i="24"/>
  <c r="C473" i="24"/>
  <c r="C472" i="24"/>
  <c r="C471" i="24"/>
  <c r="C470" i="24"/>
  <c r="C469" i="24"/>
  <c r="C468" i="24"/>
  <c r="C467" i="24"/>
  <c r="C466" i="24"/>
  <c r="C465" i="24"/>
  <c r="C464" i="24"/>
  <c r="C463" i="24"/>
  <c r="C462" i="24"/>
  <c r="C461" i="24"/>
  <c r="C460" i="24"/>
  <c r="C459" i="24"/>
  <c r="C458" i="24"/>
  <c r="C457" i="24"/>
  <c r="C456" i="24"/>
  <c r="C455" i="24"/>
  <c r="C454" i="24"/>
  <c r="C453" i="24"/>
  <c r="C452" i="24"/>
  <c r="C451" i="24"/>
  <c r="C450" i="24"/>
  <c r="C449" i="24"/>
  <c r="C448" i="24"/>
  <c r="C447" i="24"/>
  <c r="C446" i="24"/>
  <c r="C445" i="24"/>
  <c r="C444" i="24"/>
  <c r="C443" i="24"/>
  <c r="C442" i="24"/>
  <c r="C441" i="24"/>
  <c r="C440" i="24"/>
  <c r="C439" i="24"/>
  <c r="C438" i="24"/>
  <c r="C437" i="24"/>
  <c r="C436" i="24"/>
  <c r="C435" i="24"/>
  <c r="C434" i="24"/>
  <c r="C433" i="24"/>
  <c r="C432" i="24"/>
  <c r="C431" i="24"/>
  <c r="C430" i="24"/>
  <c r="C429" i="24"/>
  <c r="C428" i="24"/>
  <c r="C427" i="24"/>
  <c r="C426" i="24"/>
  <c r="C425" i="24"/>
  <c r="C424" i="24"/>
  <c r="C423" i="24"/>
  <c r="C422" i="24"/>
  <c r="C421" i="24"/>
  <c r="C420" i="24"/>
  <c r="C419" i="24"/>
  <c r="C418" i="24"/>
  <c r="C417" i="24"/>
  <c r="C416" i="24"/>
  <c r="C415" i="24"/>
  <c r="C414" i="24"/>
  <c r="C413" i="24"/>
  <c r="C412" i="24"/>
  <c r="C411" i="24"/>
  <c r="C410" i="24"/>
  <c r="C409" i="24"/>
  <c r="C408" i="24"/>
  <c r="C407" i="24"/>
  <c r="C406" i="24"/>
  <c r="C405" i="24"/>
  <c r="C404" i="24"/>
  <c r="C403" i="24"/>
  <c r="C402" i="24"/>
  <c r="C401" i="24"/>
  <c r="C400" i="24"/>
  <c r="C399" i="24"/>
  <c r="C398" i="24"/>
  <c r="C397" i="24"/>
  <c r="C396" i="24"/>
  <c r="C395" i="24"/>
  <c r="C394" i="24"/>
  <c r="C393" i="24"/>
  <c r="C392" i="24"/>
  <c r="C391" i="24"/>
  <c r="C390" i="24"/>
  <c r="C389" i="24"/>
  <c r="C388" i="24"/>
  <c r="C387" i="24"/>
  <c r="C386" i="24"/>
  <c r="C385" i="24"/>
  <c r="C384" i="24"/>
  <c r="C383" i="24"/>
  <c r="C382" i="24"/>
  <c r="C381" i="24"/>
  <c r="C380" i="24"/>
  <c r="C379" i="24"/>
  <c r="C378" i="24"/>
  <c r="C377" i="24"/>
  <c r="C376" i="24"/>
  <c r="C375" i="24"/>
  <c r="C374" i="24"/>
  <c r="C373" i="24"/>
  <c r="C372" i="24"/>
  <c r="C371" i="24"/>
  <c r="C370" i="24"/>
  <c r="C369" i="24"/>
  <c r="C368" i="24"/>
  <c r="C367" i="24"/>
  <c r="C366" i="24"/>
  <c r="C365" i="24"/>
  <c r="C364" i="24"/>
  <c r="C363" i="24"/>
  <c r="C362" i="24"/>
  <c r="C361" i="24"/>
  <c r="C360" i="24"/>
  <c r="C359" i="24"/>
  <c r="C358" i="24"/>
  <c r="C357" i="24"/>
  <c r="C356" i="24"/>
  <c r="C355" i="24"/>
  <c r="C354" i="24"/>
  <c r="C353" i="24"/>
  <c r="C352" i="24"/>
  <c r="C351" i="24"/>
  <c r="C350" i="24"/>
  <c r="C349" i="24"/>
  <c r="C348" i="24"/>
  <c r="C347" i="24"/>
  <c r="C346" i="24"/>
  <c r="C345" i="24"/>
  <c r="C344" i="24"/>
  <c r="C343" i="24"/>
  <c r="C342" i="24"/>
  <c r="C341" i="24"/>
  <c r="C340" i="24"/>
  <c r="C339" i="24"/>
  <c r="C338" i="24"/>
  <c r="C337" i="24"/>
  <c r="C336" i="24"/>
  <c r="C335" i="24"/>
  <c r="C334" i="24"/>
  <c r="C333" i="24"/>
  <c r="C332" i="24"/>
  <c r="C331" i="24"/>
  <c r="C330" i="24"/>
  <c r="C329" i="24"/>
  <c r="C328" i="24"/>
  <c r="C327" i="24"/>
  <c r="C326" i="24"/>
  <c r="C325" i="24"/>
  <c r="C324" i="24"/>
  <c r="C323" i="24"/>
  <c r="C322" i="24"/>
  <c r="C321" i="24"/>
  <c r="C320" i="24"/>
  <c r="C319" i="24"/>
  <c r="C318" i="24"/>
  <c r="C317" i="24"/>
  <c r="C316" i="24"/>
  <c r="C315" i="24"/>
  <c r="C314" i="24"/>
  <c r="C313" i="24"/>
  <c r="C312" i="24"/>
  <c r="C311" i="24"/>
  <c r="C310" i="24"/>
  <c r="C309" i="24"/>
  <c r="C308" i="24"/>
  <c r="C307" i="24"/>
  <c r="C306" i="24"/>
  <c r="C305" i="24"/>
  <c r="C304" i="24"/>
  <c r="C303" i="24"/>
  <c r="C302" i="24"/>
  <c r="C301" i="24"/>
  <c r="C300" i="24"/>
  <c r="C299" i="24"/>
  <c r="C298" i="24"/>
  <c r="C297" i="24"/>
  <c r="C296" i="24"/>
  <c r="C295" i="24"/>
  <c r="C294" i="24"/>
  <c r="C293" i="24"/>
  <c r="C292" i="24"/>
  <c r="C291" i="24"/>
  <c r="C290" i="24"/>
  <c r="C289" i="24"/>
  <c r="C288" i="24"/>
  <c r="C287" i="24"/>
  <c r="C286" i="24"/>
  <c r="C285" i="24"/>
  <c r="C284" i="24"/>
  <c r="C283" i="24"/>
  <c r="C282" i="24"/>
  <c r="C281" i="24"/>
  <c r="C280" i="24"/>
  <c r="C279" i="24"/>
  <c r="C278" i="24"/>
  <c r="C277" i="24"/>
  <c r="C276" i="24"/>
  <c r="C275" i="24"/>
  <c r="C274" i="24"/>
  <c r="C273" i="24"/>
  <c r="C272" i="24"/>
  <c r="C271" i="24"/>
  <c r="C270" i="24"/>
  <c r="C269" i="24"/>
  <c r="C268" i="24"/>
  <c r="C267" i="24"/>
  <c r="C266" i="24"/>
  <c r="C265" i="24"/>
  <c r="C264" i="24"/>
  <c r="C263" i="24"/>
  <c r="C262" i="24"/>
  <c r="C261" i="24"/>
  <c r="C260" i="24"/>
  <c r="C259" i="24"/>
  <c r="C258" i="24"/>
  <c r="C257" i="24"/>
  <c r="C256" i="24"/>
  <c r="C255" i="24"/>
  <c r="C254" i="24"/>
  <c r="C253" i="24"/>
  <c r="C252" i="24"/>
  <c r="C251" i="24"/>
  <c r="C250" i="24"/>
  <c r="C249" i="24"/>
  <c r="C248" i="24"/>
  <c r="C247" i="24"/>
  <c r="C246" i="24"/>
  <c r="C245" i="24"/>
  <c r="C244" i="24"/>
  <c r="C243" i="24"/>
  <c r="C242" i="24"/>
  <c r="C241" i="24"/>
  <c r="C240" i="24"/>
  <c r="C239" i="24"/>
  <c r="C238" i="24"/>
  <c r="C237" i="24"/>
  <c r="C236" i="24"/>
  <c r="C235" i="24"/>
  <c r="C234" i="24"/>
  <c r="C233" i="24"/>
  <c r="C232" i="24"/>
  <c r="C231" i="24"/>
  <c r="C230" i="24"/>
  <c r="C229" i="24"/>
  <c r="C228" i="24"/>
  <c r="C227" i="24"/>
  <c r="C226" i="24"/>
  <c r="C225" i="24"/>
  <c r="C224" i="24"/>
  <c r="C223" i="24"/>
  <c r="C222" i="24"/>
  <c r="C221" i="24"/>
  <c r="C220" i="24"/>
  <c r="C219" i="24"/>
  <c r="C218" i="24"/>
  <c r="C217" i="24"/>
  <c r="C216" i="24"/>
  <c r="C215" i="24"/>
  <c r="C214" i="24"/>
  <c r="C213" i="24"/>
  <c r="C212" i="24"/>
  <c r="C211" i="24"/>
  <c r="C210" i="24"/>
  <c r="C209" i="24"/>
  <c r="C208" i="24"/>
  <c r="C207" i="24"/>
  <c r="C206" i="24"/>
  <c r="C205" i="24"/>
  <c r="C204" i="24"/>
  <c r="C203" i="24"/>
  <c r="C202" i="24"/>
  <c r="C201" i="24"/>
  <c r="C200" i="24"/>
  <c r="C199" i="24"/>
  <c r="C198" i="24"/>
  <c r="C197" i="24"/>
  <c r="C196" i="24"/>
  <c r="C195" i="24"/>
  <c r="C194" i="24"/>
  <c r="C193" i="24"/>
  <c r="C192" i="24"/>
  <c r="C191" i="24"/>
  <c r="C190" i="24"/>
  <c r="C189" i="24"/>
  <c r="C188" i="24"/>
  <c r="C187" i="24"/>
  <c r="C186" i="24"/>
  <c r="C185" i="24"/>
  <c r="C184" i="24"/>
  <c r="C183" i="24"/>
  <c r="C182" i="24"/>
  <c r="C181" i="24"/>
  <c r="C180" i="24"/>
  <c r="C179" i="24"/>
  <c r="C178" i="24"/>
  <c r="C177" i="24"/>
  <c r="C176" i="24"/>
  <c r="C175" i="24"/>
  <c r="C174" i="24"/>
  <c r="C173" i="24"/>
  <c r="C172" i="24"/>
  <c r="C171" i="24"/>
  <c r="C170" i="24"/>
  <c r="C169" i="24"/>
  <c r="C168" i="24"/>
  <c r="C167" i="24"/>
  <c r="C166" i="24"/>
  <c r="C165" i="24"/>
  <c r="C164" i="24"/>
  <c r="C163" i="24"/>
  <c r="C162" i="24"/>
  <c r="C161" i="24"/>
  <c r="C160" i="24"/>
  <c r="C159" i="24"/>
  <c r="C158" i="24"/>
  <c r="C157" i="24"/>
  <c r="C156" i="24"/>
  <c r="C155" i="24"/>
  <c r="C154" i="24"/>
  <c r="C153" i="24"/>
  <c r="C152" i="24"/>
  <c r="C151" i="24"/>
  <c r="C150" i="24"/>
  <c r="C149" i="24"/>
  <c r="C148" i="24"/>
  <c r="C147" i="24"/>
  <c r="C146" i="24"/>
  <c r="C145" i="24"/>
  <c r="C144" i="24"/>
  <c r="C143" i="24"/>
  <c r="C142" i="24"/>
  <c r="C141" i="24"/>
  <c r="C140" i="24"/>
  <c r="C139" i="24"/>
  <c r="C138" i="24"/>
  <c r="C137" i="24"/>
  <c r="C136" i="24"/>
  <c r="C135" i="24"/>
  <c r="C134" i="24"/>
  <c r="C133" i="24"/>
  <c r="C132" i="24"/>
  <c r="C131" i="24"/>
  <c r="C130" i="24"/>
  <c r="C129" i="24"/>
  <c r="C128" i="24"/>
  <c r="C127" i="24"/>
  <c r="C126" i="24"/>
  <c r="C125" i="24"/>
  <c r="C124" i="24"/>
  <c r="C123" i="24"/>
  <c r="C122" i="24"/>
  <c r="C121" i="24"/>
  <c r="C120" i="24"/>
  <c r="C119" i="24"/>
  <c r="C118" i="24"/>
  <c r="C117" i="24"/>
  <c r="C116" i="24"/>
  <c r="C115" i="24"/>
  <c r="C114" i="24"/>
  <c r="C113" i="24"/>
  <c r="C112" i="24"/>
  <c r="C111" i="24"/>
  <c r="C110" i="24"/>
  <c r="C109" i="24"/>
  <c r="C108" i="24"/>
  <c r="C107" i="24"/>
  <c r="C106" i="24"/>
  <c r="C105" i="24"/>
  <c r="C104" i="24"/>
  <c r="C103" i="24"/>
  <c r="C102" i="24"/>
  <c r="C101" i="24"/>
  <c r="C100" i="24"/>
  <c r="C99" i="24"/>
  <c r="C98" i="24"/>
  <c r="C97" i="24"/>
  <c r="C96" i="24"/>
  <c r="C95" i="24"/>
  <c r="C94" i="24"/>
  <c r="C93" i="24"/>
  <c r="C92" i="24"/>
  <c r="C91" i="24"/>
  <c r="C90" i="24"/>
  <c r="C89" i="24"/>
  <c r="C88" i="24"/>
  <c r="C87" i="24"/>
  <c r="C86" i="24"/>
  <c r="C85" i="24"/>
  <c r="C84" i="24"/>
  <c r="C83" i="24"/>
  <c r="C82" i="24"/>
  <c r="C81" i="24"/>
  <c r="C80" i="24"/>
  <c r="C79" i="24"/>
  <c r="C78" i="24"/>
  <c r="C77" i="24"/>
  <c r="C76" i="24"/>
  <c r="C75" i="24"/>
  <c r="C74" i="24"/>
  <c r="C73" i="24"/>
  <c r="C72" i="24"/>
  <c r="C71" i="24"/>
  <c r="C70" i="24"/>
  <c r="C69" i="24"/>
  <c r="C68" i="24"/>
  <c r="C67" i="24"/>
  <c r="C66" i="24"/>
  <c r="C65" i="24"/>
  <c r="C64" i="24"/>
  <c r="C63" i="24"/>
  <c r="C62" i="24"/>
  <c r="C61" i="24"/>
  <c r="C60" i="24"/>
  <c r="C59" i="24"/>
  <c r="C58" i="24"/>
  <c r="C57" i="24"/>
  <c r="C56" i="24"/>
  <c r="C55" i="24"/>
  <c r="C54" i="24"/>
  <c r="C53" i="24"/>
  <c r="C52" i="24"/>
  <c r="C51" i="24"/>
  <c r="C50" i="24"/>
  <c r="C49" i="24"/>
  <c r="C48" i="24"/>
  <c r="C47" i="24"/>
  <c r="C46" i="24"/>
  <c r="C45" i="24"/>
  <c r="C44" i="24"/>
  <c r="C43" i="24"/>
  <c r="C42" i="24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8" i="24"/>
  <c r="A1325" i="24"/>
  <c r="A1326" i="24" s="1"/>
  <c r="A1327" i="24" s="1"/>
  <c r="A1328" i="24" s="1"/>
  <c r="A1329" i="24" s="1"/>
  <c r="A1330" i="24" s="1"/>
  <c r="A1331" i="24" s="1"/>
  <c r="A1332" i="24" s="1"/>
  <c r="A1333" i="24" s="1"/>
  <c r="A1334" i="24" s="1"/>
  <c r="A1335" i="24" s="1"/>
  <c r="A1336" i="24" s="1"/>
  <c r="A1337" i="24" s="1"/>
  <c r="A1338" i="24" s="1"/>
  <c r="A1339" i="24" s="1"/>
  <c r="A1340" i="24" s="1"/>
  <c r="A1341" i="24" s="1"/>
  <c r="A1342" i="24" s="1"/>
  <c r="A1343" i="24" s="1"/>
  <c r="A1344" i="24" s="1"/>
  <c r="A1345" i="24" s="1"/>
  <c r="A1346" i="24" s="1"/>
  <c r="A1347" i="24" s="1"/>
  <c r="A1348" i="24" s="1"/>
  <c r="A1349" i="24" s="1"/>
  <c r="A1350" i="24" s="1"/>
  <c r="A1351" i="24" s="1"/>
  <c r="A1352" i="24" s="1"/>
  <c r="A1353" i="24" s="1"/>
  <c r="A1354" i="24" s="1"/>
  <c r="A1355" i="24" s="1"/>
  <c r="A1356" i="24" s="1"/>
  <c r="A1357" i="24" s="1"/>
  <c r="A1358" i="24" s="1"/>
  <c r="A1359" i="24" s="1"/>
  <c r="A1360" i="24" s="1"/>
  <c r="A1361" i="24" s="1"/>
  <c r="A1362" i="24" s="1"/>
  <c r="A1363" i="24" s="1"/>
  <c r="A1364" i="24" s="1"/>
  <c r="A1365" i="24" s="1"/>
  <c r="A1366" i="24" s="1"/>
  <c r="A1367" i="24" s="1"/>
  <c r="A1368" i="24" s="1"/>
  <c r="A1369" i="24" s="1"/>
  <c r="A1370" i="24" s="1"/>
  <c r="A1371" i="24" s="1"/>
  <c r="A1372" i="24" s="1"/>
  <c r="A1373" i="24" s="1"/>
  <c r="A1374" i="24" s="1"/>
  <c r="A1375" i="24" s="1"/>
  <c r="A1376" i="24" s="1"/>
  <c r="A1377" i="24" s="1"/>
  <c r="A1378" i="24" s="1"/>
  <c r="A1379" i="24" s="1"/>
  <c r="A1380" i="24" s="1"/>
  <c r="A1381" i="24" s="1"/>
  <c r="A1382" i="24" s="1"/>
  <c r="A1383" i="24" s="1"/>
  <c r="A1384" i="24" s="1"/>
  <c r="A1385" i="24" s="1"/>
  <c r="A1386" i="24" s="1"/>
  <c r="A1387" i="24" s="1"/>
  <c r="A1388" i="24" s="1"/>
  <c r="A1389" i="24" s="1"/>
  <c r="A1390" i="24" s="1"/>
  <c r="A1391" i="24" s="1"/>
  <c r="A1392" i="24" s="1"/>
  <c r="A1393" i="24" s="1"/>
  <c r="A1394" i="24" s="1"/>
  <c r="A1395" i="24" s="1"/>
  <c r="A1396" i="24" s="1"/>
  <c r="A1397" i="24" s="1"/>
  <c r="A1398" i="24" s="1"/>
  <c r="A1399" i="24" s="1"/>
  <c r="A1400" i="24" s="1"/>
  <c r="A1401" i="24" s="1"/>
  <c r="A1402" i="24" s="1"/>
  <c r="A1403" i="24" s="1"/>
  <c r="A1404" i="24" s="1"/>
  <c r="A1405" i="24" s="1"/>
  <c r="A1406" i="24" s="1"/>
  <c r="A1407" i="24" s="1"/>
  <c r="A1408" i="24" s="1"/>
  <c r="A1409" i="24" s="1"/>
  <c r="A1410" i="24" s="1"/>
  <c r="A1411" i="24" s="1"/>
  <c r="A1412" i="24" s="1"/>
  <c r="A1413" i="24" s="1"/>
  <c r="A1414" i="24" s="1"/>
  <c r="A1415" i="24" s="1"/>
  <c r="A1416" i="24" s="1"/>
  <c r="A1417" i="24" s="1"/>
  <c r="A1418" i="24" s="1"/>
  <c r="A1419" i="24" s="1"/>
  <c r="A1420" i="24" s="1"/>
  <c r="A1421" i="24" s="1"/>
  <c r="A1422" i="24" s="1"/>
  <c r="A1423" i="24" s="1"/>
  <c r="A1424" i="24" s="1"/>
  <c r="A1425" i="24" s="1"/>
  <c r="A1426" i="24" s="1"/>
  <c r="A1427" i="24" s="1"/>
  <c r="A1428" i="24" s="1"/>
  <c r="A1429" i="24" s="1"/>
  <c r="A1430" i="24" s="1"/>
  <c r="A1431" i="24" s="1"/>
  <c r="A1432" i="24" s="1"/>
  <c r="A1433" i="24" s="1"/>
  <c r="A1434" i="24" s="1"/>
  <c r="A1435" i="24" s="1"/>
  <c r="A1436" i="24" s="1"/>
  <c r="A1437" i="24" s="1"/>
  <c r="A1438" i="24" s="1"/>
  <c r="A1439" i="24" s="1"/>
  <c r="A1440" i="24" s="1"/>
  <c r="A1441" i="24" s="1"/>
  <c r="A1442" i="24" s="1"/>
  <c r="A1443" i="24" s="1"/>
  <c r="A1444" i="24" s="1"/>
  <c r="A1445" i="24" s="1"/>
  <c r="A1446" i="24" s="1"/>
  <c r="A1447" i="24" s="1"/>
  <c r="A1448" i="24" s="1"/>
  <c r="A1449" i="24" s="1"/>
  <c r="A1450" i="24" s="1"/>
  <c r="A1451" i="24" s="1"/>
  <c r="A1452" i="24" s="1"/>
  <c r="A1453" i="24" s="1"/>
  <c r="A1454" i="24" s="1"/>
  <c r="A1455" i="24" s="1"/>
  <c r="A1456" i="24" s="1"/>
  <c r="A1457" i="24" s="1"/>
  <c r="A1458" i="24" s="1"/>
  <c r="A1459" i="24" s="1"/>
  <c r="A1460" i="24" s="1"/>
  <c r="A1461" i="24" s="1"/>
  <c r="A1462" i="24" s="1"/>
  <c r="A1463" i="24" s="1"/>
  <c r="A1464" i="24" s="1"/>
  <c r="A1465" i="24" s="1"/>
  <c r="A1466" i="24" s="1"/>
  <c r="A1467" i="24" s="1"/>
  <c r="A1468" i="24" s="1"/>
  <c r="A1469" i="24" s="1"/>
  <c r="A1470" i="24" s="1"/>
  <c r="A1471" i="24" s="1"/>
  <c r="A1472" i="24" s="1"/>
  <c r="A1473" i="24" s="1"/>
  <c r="A1474" i="24" s="1"/>
  <c r="A1475" i="24" s="1"/>
  <c r="A1476" i="24" s="1"/>
  <c r="A1477" i="24" s="1"/>
  <c r="A1478" i="24" s="1"/>
  <c r="A1479" i="24" s="1"/>
  <c r="A1480" i="24" s="1"/>
  <c r="A1481" i="24" s="1"/>
  <c r="A1482" i="24" s="1"/>
  <c r="A1483" i="24" s="1"/>
  <c r="A1484" i="24" s="1"/>
  <c r="A1485" i="24" s="1"/>
  <c r="A1486" i="24" s="1"/>
  <c r="A1487" i="24" s="1"/>
  <c r="A1488" i="24" s="1"/>
  <c r="A1489" i="24" s="1"/>
  <c r="A1490" i="24" s="1"/>
  <c r="A1491" i="24" s="1"/>
  <c r="A1492" i="24" s="1"/>
  <c r="A1493" i="24" s="1"/>
  <c r="A1494" i="24" s="1"/>
  <c r="A1495" i="24" s="1"/>
  <c r="A1496" i="24" s="1"/>
  <c r="A1497" i="24" s="1"/>
  <c r="A1498" i="24" s="1"/>
  <c r="A1499" i="24" s="1"/>
  <c r="A1500" i="24" s="1"/>
  <c r="A1501" i="24" s="1"/>
  <c r="A1502" i="24" s="1"/>
  <c r="A1503" i="24" s="1"/>
  <c r="A1504" i="24" s="1"/>
  <c r="A1505" i="24" s="1"/>
  <c r="A1506" i="24" s="1"/>
  <c r="A1507" i="24" s="1"/>
  <c r="A1508" i="24" s="1"/>
  <c r="A1509" i="24" s="1"/>
  <c r="A1510" i="24" s="1"/>
  <c r="A1511" i="24" s="1"/>
  <c r="A1512" i="24" s="1"/>
  <c r="A1513" i="24" s="1"/>
  <c r="A1514" i="24" s="1"/>
  <c r="A1515" i="24" s="1"/>
  <c r="A1516" i="24" s="1"/>
  <c r="A1517" i="24" s="1"/>
  <c r="A1518" i="24" s="1"/>
  <c r="A1519" i="24" s="1"/>
  <c r="A1520" i="24" s="1"/>
  <c r="A1521" i="24" s="1"/>
  <c r="A1522" i="24" s="1"/>
  <c r="A1523" i="24" s="1"/>
  <c r="A1524" i="24" s="1"/>
  <c r="A1525" i="24" s="1"/>
  <c r="A1526" i="24" s="1"/>
  <c r="A1527" i="24" s="1"/>
  <c r="A1528" i="24" s="1"/>
  <c r="A1529" i="24" s="1"/>
  <c r="A1530" i="24" s="1"/>
  <c r="A1531" i="24" s="1"/>
  <c r="A1532" i="24" s="1"/>
  <c r="A1533" i="24" s="1"/>
  <c r="A1534" i="24" s="1"/>
  <c r="A1535" i="24" s="1"/>
  <c r="A1536" i="24" s="1"/>
  <c r="A1537" i="24" s="1"/>
  <c r="A1538" i="24" s="1"/>
  <c r="A1539" i="24" s="1"/>
  <c r="A1540" i="24" s="1"/>
  <c r="A1541" i="24" s="1"/>
  <c r="A1542" i="24" s="1"/>
  <c r="A1543" i="24" s="1"/>
  <c r="A1544" i="24" s="1"/>
  <c r="A1545" i="24" s="1"/>
  <c r="A1546" i="24" s="1"/>
  <c r="A1547" i="24" s="1"/>
  <c r="A1548" i="24" s="1"/>
  <c r="A1549" i="24" s="1"/>
  <c r="A1550" i="24" s="1"/>
  <c r="A1551" i="24" s="1"/>
  <c r="A1552" i="24" s="1"/>
  <c r="A1553" i="24" s="1"/>
  <c r="A1554" i="24" s="1"/>
  <c r="A1555" i="24" s="1"/>
  <c r="A1556" i="24" s="1"/>
  <c r="A1557" i="24" s="1"/>
  <c r="A1558" i="24" s="1"/>
  <c r="A1559" i="24" s="1"/>
  <c r="A1560" i="24" s="1"/>
  <c r="A1561" i="24" s="1"/>
  <c r="A1562" i="24" s="1"/>
  <c r="A1563" i="24" s="1"/>
  <c r="A1564" i="24" s="1"/>
  <c r="A1565" i="24" s="1"/>
  <c r="A1566" i="24" s="1"/>
  <c r="A1567" i="24" s="1"/>
  <c r="A1568" i="24" s="1"/>
  <c r="A1569" i="24" s="1"/>
  <c r="A1570" i="24" s="1"/>
  <c r="A1571" i="24" s="1"/>
  <c r="A1572" i="24" s="1"/>
  <c r="A1573" i="24" s="1"/>
  <c r="A1574" i="24" s="1"/>
  <c r="A1575" i="24" s="1"/>
  <c r="A1576" i="24" s="1"/>
  <c r="A1577" i="24" s="1"/>
  <c r="A1578" i="24" s="1"/>
  <c r="A1579" i="24" s="1"/>
  <c r="A1580" i="24" s="1"/>
  <c r="A1581" i="24" s="1"/>
  <c r="A1582" i="24" s="1"/>
  <c r="A1583" i="24" s="1"/>
  <c r="A1584" i="24" s="1"/>
  <c r="A1585" i="24" s="1"/>
  <c r="A1586" i="24" s="1"/>
  <c r="A1587" i="24" s="1"/>
  <c r="A1588" i="24" s="1"/>
  <c r="A1589" i="24" s="1"/>
  <c r="A1590" i="24" s="1"/>
  <c r="A1591" i="24" s="1"/>
  <c r="A1592" i="24" s="1"/>
  <c r="A1593" i="24" s="1"/>
  <c r="A1594" i="24" s="1"/>
  <c r="A1595" i="24" s="1"/>
  <c r="A1596" i="24" s="1"/>
  <c r="A1597" i="24" s="1"/>
  <c r="A1598" i="24" s="1"/>
  <c r="A1599" i="24" s="1"/>
  <c r="A1600" i="24" s="1"/>
  <c r="A1601" i="24" s="1"/>
  <c r="A1602" i="24" s="1"/>
  <c r="A1603" i="24" s="1"/>
  <c r="A1604" i="24" s="1"/>
  <c r="A1605" i="24" s="1"/>
  <c r="A1606" i="24" s="1"/>
  <c r="A1607" i="24" s="1"/>
  <c r="A1608" i="24" s="1"/>
  <c r="A1609" i="24" s="1"/>
  <c r="A1610" i="24" s="1"/>
  <c r="A1611" i="24" s="1"/>
  <c r="A1612" i="24" s="1"/>
  <c r="A1613" i="24" s="1"/>
  <c r="A1614" i="24" s="1"/>
  <c r="A1615" i="24" s="1"/>
  <c r="A1616" i="24" s="1"/>
  <c r="A1617" i="24" s="1"/>
  <c r="A1618" i="24" s="1"/>
  <c r="A1619" i="24" s="1"/>
  <c r="A1620" i="24" s="1"/>
  <c r="A1621" i="24" s="1"/>
  <c r="A1622" i="24" s="1"/>
  <c r="A1623" i="24" s="1"/>
  <c r="A1624" i="24" s="1"/>
  <c r="A1625" i="24" s="1"/>
  <c r="A1626" i="24" s="1"/>
  <c r="A1627" i="24" s="1"/>
  <c r="A1628" i="24" s="1"/>
  <c r="A1629" i="24" s="1"/>
  <c r="A1630" i="24" s="1"/>
  <c r="A1631" i="24" s="1"/>
  <c r="A1632" i="24" s="1"/>
  <c r="A1633" i="24" s="1"/>
  <c r="A1634" i="24" s="1"/>
  <c r="A1635" i="24" s="1"/>
  <c r="A1636" i="24" s="1"/>
  <c r="A1637" i="24" s="1"/>
  <c r="A1638" i="24" s="1"/>
  <c r="A1639" i="24" s="1"/>
  <c r="A1640" i="24" s="1"/>
  <c r="A1641" i="24" s="1"/>
  <c r="A1642" i="24" s="1"/>
  <c r="A1643" i="24" s="1"/>
  <c r="A1644" i="24" s="1"/>
  <c r="A1645" i="24" s="1"/>
  <c r="A1646" i="24" s="1"/>
  <c r="A1647" i="24" s="1"/>
  <c r="A1648" i="24" s="1"/>
  <c r="A1649" i="24" s="1"/>
  <c r="A1650" i="24" s="1"/>
  <c r="A1651" i="24" s="1"/>
  <c r="A1652" i="24" s="1"/>
  <c r="A1653" i="24" s="1"/>
  <c r="A1654" i="24" s="1"/>
  <c r="A1655" i="24" s="1"/>
  <c r="A1656" i="24" s="1"/>
  <c r="A1657" i="24" s="1"/>
  <c r="A1658" i="24" s="1"/>
  <c r="A1659" i="24" s="1"/>
  <c r="A1660" i="24" s="1"/>
  <c r="A1661" i="24" s="1"/>
  <c r="A1662" i="24" s="1"/>
  <c r="A1663" i="24" s="1"/>
  <c r="A1664" i="24" s="1"/>
  <c r="A1665" i="24" s="1"/>
  <c r="A1666" i="24" s="1"/>
  <c r="A1667" i="24" s="1"/>
  <c r="A1668" i="24" s="1"/>
  <c r="A1669" i="24" s="1"/>
  <c r="A1670" i="24" s="1"/>
  <c r="A1671" i="24" s="1"/>
  <c r="A1672" i="24" s="1"/>
  <c r="A1673" i="24" s="1"/>
  <c r="A1674" i="24" s="1"/>
  <c r="A1675" i="24" s="1"/>
  <c r="A1676" i="24" s="1"/>
  <c r="A1677" i="24" s="1"/>
  <c r="A1678" i="24" s="1"/>
  <c r="A1679" i="24" s="1"/>
  <c r="A1680" i="24" s="1"/>
  <c r="A1681" i="24" s="1"/>
  <c r="A1682" i="24" s="1"/>
  <c r="A1683" i="24" s="1"/>
  <c r="A1684" i="24" s="1"/>
  <c r="A1685" i="24" s="1"/>
  <c r="A1686" i="24" s="1"/>
  <c r="A1687" i="24" s="1"/>
  <c r="A1688" i="24" s="1"/>
  <c r="A1689" i="24" s="1"/>
  <c r="A1690" i="24" s="1"/>
  <c r="A1691" i="24" s="1"/>
  <c r="A1692" i="24" s="1"/>
  <c r="A1693" i="24" s="1"/>
  <c r="A1694" i="24" s="1"/>
  <c r="A1695" i="24" s="1"/>
  <c r="A1696" i="24" s="1"/>
  <c r="A1697" i="24" s="1"/>
  <c r="A1698" i="24" s="1"/>
  <c r="A1699" i="24" s="1"/>
  <c r="A1700" i="24" s="1"/>
  <c r="A1701" i="24" s="1"/>
  <c r="A1702" i="24" s="1"/>
  <c r="A1703" i="24" s="1"/>
  <c r="A1704" i="24" s="1"/>
  <c r="A1705" i="24" s="1"/>
  <c r="A1706" i="24" s="1"/>
  <c r="A1707" i="24" s="1"/>
  <c r="A1708" i="24" s="1"/>
  <c r="A1709" i="24" s="1"/>
  <c r="A1710" i="24" s="1"/>
  <c r="A1711" i="24" s="1"/>
  <c r="A1712" i="24" s="1"/>
  <c r="A1713" i="24" s="1"/>
  <c r="A1714" i="24" s="1"/>
  <c r="A1715" i="24" s="1"/>
  <c r="A1716" i="24" s="1"/>
  <c r="A1717" i="24" s="1"/>
  <c r="A1718" i="24" s="1"/>
  <c r="A1719" i="24" s="1"/>
  <c r="A1720" i="24" s="1"/>
  <c r="A1721" i="24" s="1"/>
  <c r="A1722" i="24" s="1"/>
  <c r="A1723" i="24" s="1"/>
  <c r="A1724" i="24" s="1"/>
  <c r="A1725" i="24" s="1"/>
  <c r="A1726" i="24" s="1"/>
  <c r="A1727" i="24" s="1"/>
  <c r="A1728" i="24" s="1"/>
  <c r="A1729" i="24" s="1"/>
  <c r="A1730" i="24" s="1"/>
  <c r="A1731" i="24" s="1"/>
  <c r="A1732" i="24" s="1"/>
  <c r="A1733" i="24" s="1"/>
  <c r="A1734" i="24" s="1"/>
  <c r="A1735" i="24" s="1"/>
  <c r="A1736" i="24" s="1"/>
  <c r="A1737" i="24" s="1"/>
  <c r="A1738" i="24" s="1"/>
  <c r="A1739" i="24" s="1"/>
  <c r="A1740" i="24" s="1"/>
  <c r="A1741" i="24" s="1"/>
  <c r="A1742" i="24" s="1"/>
  <c r="A1743" i="24" s="1"/>
  <c r="A1744" i="24" s="1"/>
  <c r="A1745" i="24" s="1"/>
  <c r="A1746" i="24" s="1"/>
  <c r="A1747" i="24" s="1"/>
  <c r="A1748" i="24" s="1"/>
  <c r="A1749" i="24" s="1"/>
  <c r="A1750" i="24" s="1"/>
  <c r="A1751" i="24" s="1"/>
  <c r="A1752" i="24" s="1"/>
  <c r="A1753" i="24" s="1"/>
  <c r="A1754" i="24" s="1"/>
  <c r="A1755" i="24" s="1"/>
  <c r="A1756" i="24" s="1"/>
  <c r="A1757" i="24" s="1"/>
  <c r="A1758" i="24" s="1"/>
  <c r="A1759" i="24" s="1"/>
  <c r="A1760" i="24" s="1"/>
  <c r="A1761" i="24" s="1"/>
  <c r="A1762" i="24" s="1"/>
  <c r="A1763" i="24" s="1"/>
  <c r="A1764" i="24" s="1"/>
  <c r="A1765" i="24" s="1"/>
  <c r="A1766" i="24" s="1"/>
  <c r="A1767" i="24" s="1"/>
  <c r="A1768" i="24" s="1"/>
  <c r="A1769" i="24" s="1"/>
  <c r="A1770" i="24" s="1"/>
  <c r="A1771" i="24" s="1"/>
  <c r="A1772" i="24" s="1"/>
  <c r="A1773" i="24" s="1"/>
  <c r="A1774" i="24" s="1"/>
  <c r="A1775" i="24" s="1"/>
  <c r="A1776" i="24" s="1"/>
  <c r="A1777" i="24" s="1"/>
  <c r="A1778" i="24" s="1"/>
  <c r="A1779" i="24" s="1"/>
  <c r="A1780" i="24" s="1"/>
  <c r="A1781" i="24" s="1"/>
  <c r="A1782" i="24" s="1"/>
  <c r="A1783" i="24" s="1"/>
  <c r="A1784" i="24" s="1"/>
  <c r="A1785" i="24" s="1"/>
  <c r="A1786" i="24" s="1"/>
  <c r="A1787" i="24" s="1"/>
  <c r="A1788" i="24" s="1"/>
  <c r="A1789" i="24" s="1"/>
  <c r="A1790" i="24" s="1"/>
  <c r="A1791" i="24" s="1"/>
  <c r="A1792" i="24" s="1"/>
  <c r="A1793" i="24" s="1"/>
  <c r="A1794" i="24" s="1"/>
  <c r="A1795" i="24" s="1"/>
  <c r="A1796" i="24" s="1"/>
  <c r="A1797" i="24" s="1"/>
  <c r="A1798" i="24" s="1"/>
  <c r="A1799" i="24" s="1"/>
  <c r="A1800" i="24" s="1"/>
  <c r="A1801" i="24" s="1"/>
  <c r="A1802" i="24" s="1"/>
  <c r="A1803" i="24" s="1"/>
  <c r="A1804" i="24" s="1"/>
  <c r="A1805" i="24" s="1"/>
  <c r="A1806" i="24" s="1"/>
  <c r="A1807" i="24" s="1"/>
  <c r="A1808" i="24" s="1"/>
  <c r="A1809" i="24" s="1"/>
  <c r="A1810" i="24" s="1"/>
  <c r="A1811" i="24" s="1"/>
  <c r="A1812" i="24" s="1"/>
  <c r="A1813" i="24" s="1"/>
  <c r="A1814" i="24" s="1"/>
  <c r="A1815" i="24" s="1"/>
  <c r="A1816" i="24" s="1"/>
  <c r="A1817" i="24" s="1"/>
  <c r="A1818" i="24" s="1"/>
  <c r="A1819" i="24" s="1"/>
  <c r="A1820" i="24" s="1"/>
  <c r="A1821" i="24" s="1"/>
  <c r="A1822" i="24" s="1"/>
  <c r="A1823" i="24" s="1"/>
  <c r="A1824" i="24" s="1"/>
  <c r="A1825" i="24" s="1"/>
  <c r="A1826" i="24" s="1"/>
  <c r="A1827" i="24" s="1"/>
  <c r="A1828" i="24" s="1"/>
  <c r="A1829" i="24" s="1"/>
  <c r="A1830" i="24" s="1"/>
  <c r="A1831" i="24" s="1"/>
  <c r="A1832" i="24" s="1"/>
  <c r="A1833" i="24" s="1"/>
  <c r="A1834" i="24" s="1"/>
  <c r="A1835" i="24" s="1"/>
  <c r="A1836" i="24" s="1"/>
  <c r="A1837" i="24" s="1"/>
  <c r="A1838" i="24" s="1"/>
  <c r="A1839" i="24" s="1"/>
  <c r="A1840" i="24" s="1"/>
  <c r="A1841" i="24" s="1"/>
  <c r="A1842" i="24" s="1"/>
  <c r="A1843" i="24" s="1"/>
  <c r="A1844" i="24" s="1"/>
  <c r="A1845" i="24" s="1"/>
  <c r="A1846" i="24" s="1"/>
  <c r="A1847" i="24" s="1"/>
  <c r="A1848" i="24" s="1"/>
  <c r="A1849" i="24" s="1"/>
  <c r="A1850" i="24" s="1"/>
  <c r="A1851" i="24" s="1"/>
  <c r="A1852" i="24" s="1"/>
  <c r="A1853" i="24" s="1"/>
  <c r="A1854" i="24" s="1"/>
  <c r="A1855" i="24" s="1"/>
  <c r="A1856" i="24" s="1"/>
  <c r="A1857" i="24" s="1"/>
  <c r="A1858" i="24" s="1"/>
  <c r="A1859" i="24" s="1"/>
  <c r="A1860" i="24" s="1"/>
  <c r="A1861" i="24" s="1"/>
  <c r="A1862" i="24" s="1"/>
  <c r="A1863" i="24" s="1"/>
  <c r="A1864" i="24" s="1"/>
  <c r="A1865" i="24" s="1"/>
  <c r="A1866" i="24" s="1"/>
  <c r="A1867" i="24" s="1"/>
  <c r="A1868" i="24" s="1"/>
  <c r="A1869" i="24" s="1"/>
  <c r="A1870" i="24" s="1"/>
  <c r="A1871" i="24" s="1"/>
  <c r="A1872" i="24" s="1"/>
  <c r="A1873" i="24" s="1"/>
  <c r="A1874" i="24" s="1"/>
  <c r="A1875" i="24" s="1"/>
  <c r="A1876" i="24" s="1"/>
  <c r="A1877" i="24" s="1"/>
  <c r="A1878" i="24" s="1"/>
  <c r="A1879" i="24" s="1"/>
  <c r="A1880" i="24" s="1"/>
  <c r="A1881" i="24" s="1"/>
  <c r="A1882" i="24" s="1"/>
  <c r="A1883" i="24" s="1"/>
  <c r="A1884" i="24" s="1"/>
  <c r="A1885" i="24" s="1"/>
  <c r="A1886" i="24" s="1"/>
  <c r="A1887" i="24" s="1"/>
  <c r="A1888" i="24" s="1"/>
  <c r="A1889" i="24" s="1"/>
  <c r="A1890" i="24" s="1"/>
  <c r="A1891" i="24" s="1"/>
  <c r="A1892" i="24" s="1"/>
  <c r="A1893" i="24" s="1"/>
  <c r="A1894" i="24" s="1"/>
  <c r="A1895" i="24" s="1"/>
  <c r="A1896" i="24" s="1"/>
  <c r="A1897" i="24" s="1"/>
  <c r="A1898" i="24" s="1"/>
  <c r="A1899" i="24" s="1"/>
  <c r="A1900" i="24" s="1"/>
  <c r="A1901" i="24" s="1"/>
  <c r="A1902" i="24" s="1"/>
  <c r="A1903" i="24" s="1"/>
  <c r="A1904" i="24" s="1"/>
  <c r="A1905" i="24" s="1"/>
  <c r="A1906" i="24" s="1"/>
  <c r="A1907" i="24" s="1"/>
  <c r="A1908" i="24" s="1"/>
  <c r="A1909" i="24" s="1"/>
  <c r="A1910" i="24" s="1"/>
  <c r="A1911" i="24" s="1"/>
  <c r="A1912" i="24" s="1"/>
  <c r="A1913" i="24" s="1"/>
  <c r="A1914" i="24" s="1"/>
  <c r="A1915" i="24" s="1"/>
  <c r="A1916" i="24" s="1"/>
  <c r="A1917" i="24" s="1"/>
  <c r="A1918" i="24" s="1"/>
  <c r="A1919" i="24" s="1"/>
  <c r="A1920" i="24" s="1"/>
  <c r="A1921" i="24" s="1"/>
  <c r="A1922" i="24" s="1"/>
  <c r="A1923" i="24" s="1"/>
  <c r="A1924" i="24" s="1"/>
  <c r="A1925" i="24" s="1"/>
  <c r="A1926" i="24" s="1"/>
  <c r="A1927" i="24" s="1"/>
  <c r="A1928" i="24" s="1"/>
  <c r="A1929" i="24" s="1"/>
  <c r="A1930" i="24" s="1"/>
  <c r="A1931" i="24" s="1"/>
  <c r="A1932" i="24" s="1"/>
  <c r="A1933" i="24" s="1"/>
  <c r="A1934" i="24" s="1"/>
  <c r="A1935" i="24" s="1"/>
  <c r="A1936" i="24" s="1"/>
  <c r="A1937" i="24" s="1"/>
  <c r="A1938" i="24" s="1"/>
  <c r="A1939" i="24" s="1"/>
  <c r="A1940" i="24" s="1"/>
  <c r="A1941" i="24" s="1"/>
  <c r="A1942" i="24" s="1"/>
  <c r="A1943" i="24" s="1"/>
  <c r="A1944" i="24" s="1"/>
  <c r="A1945" i="24" s="1"/>
  <c r="A1946" i="24" s="1"/>
  <c r="A1947" i="24" s="1"/>
  <c r="A1948" i="24" s="1"/>
  <c r="A1949" i="24" s="1"/>
  <c r="A1950" i="24" s="1"/>
  <c r="A1951" i="24" s="1"/>
  <c r="A1952" i="24" s="1"/>
  <c r="A1953" i="24" s="1"/>
  <c r="A1954" i="24" s="1"/>
  <c r="A1955" i="24" s="1"/>
  <c r="A1956" i="24" s="1"/>
  <c r="A1957" i="24" s="1"/>
  <c r="A1958" i="24" s="1"/>
  <c r="A1959" i="24" s="1"/>
  <c r="A1960" i="24" s="1"/>
  <c r="A1961" i="24" s="1"/>
  <c r="A1962" i="24" s="1"/>
  <c r="A1963" i="24" s="1"/>
  <c r="A1964" i="24" s="1"/>
  <c r="A1965" i="24" s="1"/>
  <c r="A1966" i="24" s="1"/>
  <c r="A1967" i="24" s="1"/>
  <c r="A1968" i="24" s="1"/>
  <c r="A1969" i="24" s="1"/>
  <c r="A1970" i="24" s="1"/>
  <c r="A1971" i="24" s="1"/>
  <c r="A1972" i="24" s="1"/>
  <c r="A1973" i="24" s="1"/>
  <c r="A1974" i="24" s="1"/>
  <c r="A1975" i="24" s="1"/>
  <c r="A1976" i="24" s="1"/>
  <c r="A1977" i="24" s="1"/>
  <c r="A1978" i="24" s="1"/>
  <c r="A1979" i="24" s="1"/>
  <c r="A1980" i="24" s="1"/>
  <c r="A1981" i="24" s="1"/>
  <c r="A1982" i="24" s="1"/>
  <c r="A1983" i="24" s="1"/>
  <c r="A1984" i="24" s="1"/>
  <c r="A1985" i="24" s="1"/>
  <c r="A1986" i="24" s="1"/>
  <c r="A1987" i="24" s="1"/>
  <c r="A1988" i="24" s="1"/>
  <c r="A1989" i="24" s="1"/>
  <c r="A1990" i="24" s="1"/>
  <c r="A1991" i="24" s="1"/>
  <c r="A1992" i="24" s="1"/>
  <c r="A1993" i="24" s="1"/>
  <c r="A1994" i="24" s="1"/>
  <c r="A1995" i="24" s="1"/>
  <c r="A1996" i="24" s="1"/>
  <c r="A1997" i="24" s="1"/>
  <c r="A1998" i="24" s="1"/>
  <c r="A1999" i="24" s="1"/>
  <c r="A2000" i="24" s="1"/>
  <c r="A2001" i="24" s="1"/>
  <c r="A2002" i="24" s="1"/>
  <c r="A2003" i="24" s="1"/>
  <c r="A2004" i="24" s="1"/>
  <c r="A2005" i="24" s="1"/>
  <c r="A2006" i="24" s="1"/>
  <c r="A2007" i="24" s="1"/>
  <c r="A2008" i="24" s="1"/>
  <c r="A2009" i="24" s="1"/>
  <c r="A2010" i="24" s="1"/>
  <c r="A2011" i="24" s="1"/>
  <c r="A2012" i="24" s="1"/>
  <c r="A2013" i="24" s="1"/>
  <c r="A2014" i="24" s="1"/>
  <c r="A2015" i="24" s="1"/>
  <c r="A2016" i="24" s="1"/>
  <c r="A2017" i="24" s="1"/>
  <c r="A2018" i="24" s="1"/>
  <c r="A2019" i="24" s="1"/>
  <c r="A2020" i="24" s="1"/>
  <c r="A2021" i="24" s="1"/>
  <c r="A2022" i="24" s="1"/>
  <c r="A2023" i="24" s="1"/>
  <c r="A2024" i="24" s="1"/>
  <c r="A2025" i="24" s="1"/>
  <c r="A2026" i="24" s="1"/>
  <c r="A2027" i="24" s="1"/>
  <c r="A2028" i="24" s="1"/>
  <c r="A2029" i="24" s="1"/>
  <c r="A2030" i="24" s="1"/>
  <c r="A2031" i="24" s="1"/>
  <c r="A2032" i="24" s="1"/>
  <c r="A2033" i="24" s="1"/>
  <c r="A2034" i="24" s="1"/>
  <c r="A2035" i="24" s="1"/>
  <c r="A2036" i="24" s="1"/>
  <c r="A2037" i="24" s="1"/>
  <c r="A2038" i="24" s="1"/>
  <c r="A2039" i="24" s="1"/>
  <c r="A2040" i="24" s="1"/>
  <c r="A2041" i="24" s="1"/>
  <c r="A2042" i="24" s="1"/>
  <c r="A2043" i="24" s="1"/>
  <c r="A2044" i="24" s="1"/>
  <c r="A2045" i="24" s="1"/>
  <c r="A2046" i="24" s="1"/>
  <c r="A2047" i="24" s="1"/>
  <c r="A2048" i="24" s="1"/>
  <c r="A2049" i="24" s="1"/>
  <c r="A2050" i="24" s="1"/>
  <c r="A2051" i="24" s="1"/>
  <c r="A2052" i="24" s="1"/>
  <c r="A2053" i="24" s="1"/>
  <c r="A2054" i="24" s="1"/>
  <c r="A2055" i="24" s="1"/>
  <c r="A2056" i="24" s="1"/>
  <c r="A2057" i="24" s="1"/>
  <c r="A2058" i="24" s="1"/>
  <c r="A2059" i="24" s="1"/>
  <c r="A2060" i="24" s="1"/>
  <c r="A2061" i="24" s="1"/>
  <c r="A2062" i="24" s="1"/>
  <c r="A2063" i="24" s="1"/>
  <c r="A2064" i="24" s="1"/>
  <c r="A2065" i="24" s="1"/>
  <c r="A2066" i="24" s="1"/>
  <c r="A2067" i="24" s="1"/>
  <c r="A2068" i="24" s="1"/>
  <c r="A2069" i="24" s="1"/>
  <c r="A2070" i="24" s="1"/>
  <c r="A2071" i="24" s="1"/>
  <c r="A2072" i="24" s="1"/>
  <c r="A2073" i="24" s="1"/>
  <c r="A2074" i="24" s="1"/>
  <c r="A2075" i="24" s="1"/>
  <c r="A2076" i="24" s="1"/>
  <c r="A2077" i="24" s="1"/>
  <c r="A2078" i="24" s="1"/>
  <c r="A2079" i="24" s="1"/>
  <c r="A2080" i="24" s="1"/>
  <c r="A2081" i="24" s="1"/>
  <c r="A2082" i="24" s="1"/>
  <c r="A2083" i="24" s="1"/>
  <c r="A2084" i="24" s="1"/>
  <c r="A2085" i="24" s="1"/>
  <c r="A2086" i="24" s="1"/>
  <c r="A2087" i="24" s="1"/>
  <c r="A2088" i="24" s="1"/>
  <c r="A2089" i="24" s="1"/>
  <c r="A2090" i="24" s="1"/>
  <c r="A2091" i="24" s="1"/>
  <c r="A2092" i="24" s="1"/>
  <c r="A2093" i="24" s="1"/>
  <c r="A2094" i="24" s="1"/>
  <c r="A2095" i="24" s="1"/>
  <c r="A2096" i="24" s="1"/>
  <c r="A2097" i="24" s="1"/>
  <c r="A2098" i="24" s="1"/>
  <c r="A2099" i="24" s="1"/>
  <c r="A2100" i="24" s="1"/>
  <c r="A2101" i="24" s="1"/>
  <c r="A2102" i="24" s="1"/>
  <c r="A2103" i="24" s="1"/>
  <c r="A2104" i="24" s="1"/>
  <c r="A2105" i="24" s="1"/>
  <c r="A2106" i="24" s="1"/>
  <c r="A2107" i="24" s="1"/>
  <c r="A2108" i="24" s="1"/>
  <c r="A2109" i="24" s="1"/>
  <c r="A2110" i="24" s="1"/>
  <c r="A2111" i="24" s="1"/>
  <c r="A2112" i="24" s="1"/>
  <c r="A2113" i="24" s="1"/>
  <c r="A2114" i="24" s="1"/>
  <c r="A2115" i="24" s="1"/>
  <c r="A2116" i="24" s="1"/>
  <c r="A2117" i="24" s="1"/>
  <c r="A2118" i="24" s="1"/>
  <c r="A2119" i="24" s="1"/>
  <c r="A2120" i="24" s="1"/>
  <c r="A2121" i="24" s="1"/>
  <c r="A2122" i="24" s="1"/>
  <c r="A2123" i="24" s="1"/>
  <c r="A2124" i="24" s="1"/>
  <c r="A2125" i="24" s="1"/>
  <c r="A2126" i="24" s="1"/>
  <c r="A2127" i="24" s="1"/>
  <c r="A2128" i="24" s="1"/>
  <c r="A2129" i="24" s="1"/>
  <c r="A2130" i="24" s="1"/>
  <c r="A2131" i="24" s="1"/>
  <c r="A2132" i="24" s="1"/>
  <c r="A2133" i="24" s="1"/>
  <c r="A2134" i="24" s="1"/>
  <c r="A2135" i="24" s="1"/>
  <c r="A2136" i="24" s="1"/>
  <c r="A2137" i="24" s="1"/>
  <c r="A2138" i="24" s="1"/>
  <c r="A2139" i="24" s="1"/>
  <c r="A2140" i="24" s="1"/>
  <c r="A2141" i="24" s="1"/>
  <c r="A2142" i="24" s="1"/>
  <c r="A2143" i="24" s="1"/>
  <c r="A2144" i="24" s="1"/>
  <c r="A2145" i="24" s="1"/>
  <c r="A2146" i="24" s="1"/>
  <c r="A2147" i="24" s="1"/>
  <c r="A2148" i="24" s="1"/>
  <c r="A2149" i="24" s="1"/>
  <c r="A2150" i="24" s="1"/>
  <c r="A2151" i="24" s="1"/>
  <c r="A2152" i="24" s="1"/>
  <c r="A2153" i="24" s="1"/>
  <c r="A2154" i="24" s="1"/>
  <c r="A2155" i="24" s="1"/>
  <c r="A2156" i="24" s="1"/>
  <c r="A2157" i="24" s="1"/>
  <c r="A2158" i="24" s="1"/>
  <c r="A2159" i="24" s="1"/>
  <c r="A2160" i="24" s="1"/>
  <c r="A2161" i="24" s="1"/>
  <c r="A2162" i="24" s="1"/>
  <c r="A2163" i="24" s="1"/>
  <c r="A2164" i="24" s="1"/>
  <c r="A2165" i="24" s="1"/>
  <c r="A2166" i="24" s="1"/>
  <c r="A2167" i="24" s="1"/>
  <c r="A2168" i="24" s="1"/>
  <c r="A2169" i="24" s="1"/>
  <c r="A2170" i="24" s="1"/>
  <c r="A2171" i="24" s="1"/>
  <c r="A2172" i="24" s="1"/>
  <c r="A2173" i="24" s="1"/>
  <c r="A2174" i="24" s="1"/>
  <c r="A2175" i="24" s="1"/>
  <c r="A2176" i="24" s="1"/>
  <c r="A2177" i="24" s="1"/>
  <c r="A2178" i="24" s="1"/>
  <c r="A2179" i="24" s="1"/>
  <c r="A2180" i="24" s="1"/>
  <c r="A2181" i="24" s="1"/>
  <c r="A2182" i="24" s="1"/>
  <c r="A2183" i="24" s="1"/>
  <c r="A2184" i="24" s="1"/>
  <c r="A2185" i="24" s="1"/>
  <c r="A2186" i="24" s="1"/>
  <c r="A2187" i="24" s="1"/>
  <c r="A2188" i="24" s="1"/>
  <c r="A2189" i="24" s="1"/>
  <c r="A2190" i="24" s="1"/>
  <c r="A2191" i="24" s="1"/>
  <c r="A2192" i="24" s="1"/>
  <c r="A2193" i="24" s="1"/>
  <c r="A2194" i="24" s="1"/>
  <c r="A2195" i="24" s="1"/>
  <c r="A2196" i="24" s="1"/>
  <c r="A2197" i="24" s="1"/>
  <c r="A2198" i="24" s="1"/>
  <c r="A2199" i="24" s="1"/>
  <c r="A2200" i="24" s="1"/>
  <c r="A2201" i="24" s="1"/>
  <c r="A2202" i="24" s="1"/>
  <c r="A2203" i="24" s="1"/>
  <c r="A2204" i="24" s="1"/>
  <c r="A2205" i="24" s="1"/>
  <c r="A2206" i="24" s="1"/>
  <c r="A2207" i="24" s="1"/>
  <c r="A2208" i="24" s="1"/>
  <c r="A2209" i="24" s="1"/>
  <c r="A2210" i="24" s="1"/>
  <c r="A2211" i="24" s="1"/>
  <c r="A2212" i="24" s="1"/>
  <c r="A2213" i="24" s="1"/>
  <c r="A2214" i="24" s="1"/>
  <c r="A2215" i="24" s="1"/>
  <c r="A2216" i="24" s="1"/>
  <c r="A2217" i="24" s="1"/>
  <c r="A2218" i="24" s="1"/>
  <c r="A2219" i="24" s="1"/>
  <c r="A2220" i="24" s="1"/>
  <c r="A2221" i="24" s="1"/>
  <c r="A2222" i="24" s="1"/>
  <c r="A2223" i="24" s="1"/>
  <c r="A2224" i="24" s="1"/>
  <c r="A2225" i="24" s="1"/>
  <c r="A2226" i="24" s="1"/>
  <c r="A2227" i="24" s="1"/>
  <c r="A2228" i="24" s="1"/>
  <c r="A2229" i="24" s="1"/>
  <c r="A2230" i="24" s="1"/>
  <c r="A2231" i="24" s="1"/>
  <c r="A2232" i="24" s="1"/>
  <c r="A2233" i="24" s="1"/>
  <c r="A2234" i="24" s="1"/>
  <c r="A2235" i="24" s="1"/>
  <c r="A2236" i="24" s="1"/>
  <c r="A2237" i="24" s="1"/>
  <c r="A2238" i="24" s="1"/>
  <c r="A2239" i="24" s="1"/>
  <c r="A2240" i="24" s="1"/>
  <c r="A2241" i="24" s="1"/>
  <c r="A2242" i="24" s="1"/>
  <c r="A2243" i="24" s="1"/>
  <c r="A2244" i="24" s="1"/>
  <c r="A2245" i="24" s="1"/>
  <c r="A2246" i="24" s="1"/>
  <c r="A2247" i="24" s="1"/>
  <c r="A2248" i="24" s="1"/>
  <c r="A2249" i="24" s="1"/>
  <c r="A2250" i="24" s="1"/>
  <c r="A2251" i="24" s="1"/>
  <c r="A2252" i="24" s="1"/>
  <c r="A2253" i="24" s="1"/>
  <c r="A2254" i="24" s="1"/>
  <c r="A2255" i="24" s="1"/>
  <c r="A2256" i="24" s="1"/>
  <c r="A2257" i="24" s="1"/>
  <c r="A2258" i="24" s="1"/>
  <c r="A2259" i="24" s="1"/>
  <c r="A2260" i="24" s="1"/>
  <c r="A2261" i="24" s="1"/>
  <c r="A2262" i="24" s="1"/>
  <c r="A2263" i="24" s="1"/>
  <c r="A2264" i="24" s="1"/>
  <c r="A2265" i="24" s="1"/>
  <c r="A2266" i="24" s="1"/>
  <c r="A2267" i="24" s="1"/>
  <c r="A2268" i="24" s="1"/>
  <c r="A2269" i="24" s="1"/>
  <c r="A2270" i="24" s="1"/>
  <c r="A2271" i="24" s="1"/>
  <c r="A2272" i="24" s="1"/>
  <c r="A2273" i="24" s="1"/>
  <c r="A2274" i="24" s="1"/>
  <c r="A2275" i="24" s="1"/>
  <c r="A2276" i="24" s="1"/>
  <c r="A2277" i="24" s="1"/>
  <c r="A2278" i="24" s="1"/>
  <c r="A2279" i="24" s="1"/>
  <c r="A2280" i="24" s="1"/>
  <c r="A2281" i="24" s="1"/>
  <c r="A2282" i="24" s="1"/>
  <c r="A2283" i="24" s="1"/>
  <c r="A2284" i="24" s="1"/>
  <c r="A2285" i="24" s="1"/>
  <c r="A2286" i="24" s="1"/>
  <c r="A2287" i="24" s="1"/>
  <c r="A2288" i="24" s="1"/>
  <c r="A2289" i="24" s="1"/>
  <c r="A2290" i="24" s="1"/>
  <c r="A2291" i="24" s="1"/>
  <c r="A2292" i="24" s="1"/>
  <c r="A2293" i="24" s="1"/>
  <c r="A2294" i="24" s="1"/>
  <c r="A2295" i="24" s="1"/>
  <c r="A2296" i="24" s="1"/>
  <c r="A2297" i="24" s="1"/>
  <c r="A2298" i="24" s="1"/>
  <c r="A2299" i="24" s="1"/>
  <c r="A2300" i="24" s="1"/>
  <c r="A2301" i="24" s="1"/>
  <c r="A2302" i="24" s="1"/>
  <c r="A2303" i="24" s="1"/>
  <c r="A2304" i="24" s="1"/>
  <c r="A2305" i="24" s="1"/>
  <c r="A2306" i="24" s="1"/>
  <c r="A2307" i="24" s="1"/>
  <c r="A2308" i="24" s="1"/>
  <c r="A2309" i="24" s="1"/>
  <c r="A2310" i="24" s="1"/>
  <c r="A2311" i="24" s="1"/>
  <c r="A2312" i="24" s="1"/>
  <c r="A2313" i="24" s="1"/>
  <c r="A2314" i="24" s="1"/>
  <c r="A2315" i="24" s="1"/>
  <c r="A2316" i="24" s="1"/>
  <c r="A2317" i="24" s="1"/>
  <c r="A2318" i="24" s="1"/>
  <c r="A2319" i="24" s="1"/>
  <c r="A2320" i="24" s="1"/>
  <c r="A2321" i="24" s="1"/>
  <c r="A2322" i="24" s="1"/>
  <c r="A2323" i="24" s="1"/>
  <c r="A2324" i="24" s="1"/>
  <c r="A2325" i="24" s="1"/>
  <c r="A2326" i="24" s="1"/>
  <c r="A2327" i="24" s="1"/>
  <c r="A2328" i="24" s="1"/>
  <c r="A2329" i="24" s="1"/>
  <c r="A2330" i="24" s="1"/>
  <c r="A2331" i="24" s="1"/>
  <c r="A2332" i="24" s="1"/>
  <c r="A2333" i="24" s="1"/>
  <c r="A2334" i="24" s="1"/>
  <c r="A2335" i="24" s="1"/>
  <c r="A2336" i="24" s="1"/>
  <c r="A2337" i="24" s="1"/>
  <c r="A2338" i="24" s="1"/>
  <c r="A2339" i="24" s="1"/>
  <c r="A2340" i="24" s="1"/>
  <c r="A2341" i="24" s="1"/>
  <c r="A2342" i="24" s="1"/>
  <c r="A2343" i="24" s="1"/>
  <c r="A2344" i="24" s="1"/>
  <c r="A2345" i="24" s="1"/>
  <c r="A2346" i="24" s="1"/>
  <c r="A2347" i="24" s="1"/>
  <c r="A2348" i="24" s="1"/>
  <c r="A2349" i="24" s="1"/>
  <c r="A2350" i="24" s="1"/>
  <c r="A2351" i="24" s="1"/>
  <c r="A2352" i="24" s="1"/>
  <c r="A2353" i="24" s="1"/>
  <c r="A2354" i="24" s="1"/>
  <c r="A2355" i="24" s="1"/>
  <c r="A2356" i="24" s="1"/>
  <c r="A2357" i="24" s="1"/>
  <c r="A2358" i="24" s="1"/>
  <c r="A2359" i="24" s="1"/>
  <c r="A2360" i="24" s="1"/>
  <c r="A2361" i="24" s="1"/>
  <c r="A2362" i="24" s="1"/>
  <c r="A2363" i="24" s="1"/>
  <c r="A2364" i="24" s="1"/>
  <c r="A2365" i="24" s="1"/>
  <c r="A2366" i="24" s="1"/>
  <c r="A2367" i="24" s="1"/>
  <c r="A2368" i="24" s="1"/>
  <c r="A2369" i="24" s="1"/>
  <c r="A2370" i="24" s="1"/>
  <c r="A2371" i="24" s="1"/>
  <c r="A2372" i="24" s="1"/>
  <c r="A2373" i="24" s="1"/>
  <c r="A2374" i="24" s="1"/>
  <c r="A2375" i="24" s="1"/>
  <c r="A2376" i="24" s="1"/>
  <c r="A2377" i="24" s="1"/>
  <c r="A2378" i="24" s="1"/>
  <c r="A2379" i="24" s="1"/>
  <c r="A2380" i="24" s="1"/>
  <c r="A2381" i="24" s="1"/>
  <c r="A2382" i="24" s="1"/>
  <c r="A2383" i="24" s="1"/>
  <c r="A2384" i="24" s="1"/>
  <c r="A2385" i="24" s="1"/>
  <c r="A2386" i="24" s="1"/>
  <c r="A2387" i="24" s="1"/>
  <c r="A2388" i="24" s="1"/>
  <c r="A2389" i="24" s="1"/>
  <c r="A2390" i="24" s="1"/>
  <c r="A2391" i="24" s="1"/>
  <c r="A2392" i="24" s="1"/>
  <c r="A2393" i="24" s="1"/>
  <c r="A2394" i="24" s="1"/>
  <c r="A2395" i="24" s="1"/>
  <c r="A2396" i="24" s="1"/>
  <c r="A2397" i="24" s="1"/>
  <c r="A2398" i="24" s="1"/>
  <c r="A2399" i="24" s="1"/>
  <c r="A2400" i="24" s="1"/>
  <c r="A2401" i="24" s="1"/>
  <c r="A2402" i="24" s="1"/>
  <c r="A2403" i="24" s="1"/>
  <c r="A2404" i="24" s="1"/>
  <c r="A2405" i="24" s="1"/>
  <c r="A2406" i="24" s="1"/>
  <c r="A2407" i="24" s="1"/>
  <c r="A2408" i="24" s="1"/>
  <c r="A2409" i="24" s="1"/>
  <c r="A2410" i="24" s="1"/>
  <c r="A2411" i="24" s="1"/>
  <c r="A2412" i="24" s="1"/>
  <c r="A2413" i="24" s="1"/>
  <c r="A2414" i="24" s="1"/>
  <c r="A2415" i="24" s="1"/>
  <c r="A2416" i="24" s="1"/>
  <c r="A2417" i="24" s="1"/>
  <c r="A2418" i="24" s="1"/>
  <c r="A2419" i="24" s="1"/>
  <c r="A2420" i="24" s="1"/>
  <c r="A2421" i="24" s="1"/>
  <c r="A2422" i="24" s="1"/>
  <c r="A2423" i="24" s="1"/>
  <c r="A2424" i="24" s="1"/>
  <c r="A2425" i="24" s="1"/>
  <c r="A2426" i="24" s="1"/>
  <c r="A2427" i="24" s="1"/>
  <c r="A2428" i="24" s="1"/>
  <c r="A2429" i="24" s="1"/>
  <c r="A2430" i="24" s="1"/>
  <c r="A2431" i="24" s="1"/>
  <c r="A2432" i="24" s="1"/>
  <c r="A2433" i="24" s="1"/>
  <c r="A2434" i="24" s="1"/>
  <c r="A2435" i="24" s="1"/>
  <c r="A2436" i="24" s="1"/>
  <c r="A2437" i="24" s="1"/>
  <c r="A2438" i="24" s="1"/>
  <c r="A2439" i="24" s="1"/>
  <c r="A2440" i="24" s="1"/>
  <c r="A2441" i="24" s="1"/>
  <c r="A2442" i="24" s="1"/>
  <c r="A2443" i="24" s="1"/>
  <c r="A2444" i="24" s="1"/>
  <c r="A2445" i="24" s="1"/>
  <c r="A2446" i="24" s="1"/>
  <c r="A2447" i="24" s="1"/>
  <c r="A2448" i="24" s="1"/>
  <c r="A2449" i="24" s="1"/>
  <c r="A2450" i="24" s="1"/>
  <c r="A2451" i="24" s="1"/>
  <c r="A2452" i="24" s="1"/>
  <c r="A2453" i="24" s="1"/>
  <c r="A2454" i="24" s="1"/>
  <c r="A2455" i="24" s="1"/>
  <c r="A2456" i="24" s="1"/>
  <c r="A2457" i="24" s="1"/>
  <c r="A2458" i="24" s="1"/>
  <c r="A2459" i="24" s="1"/>
  <c r="A2460" i="24" s="1"/>
  <c r="A2461" i="24" s="1"/>
  <c r="A2462" i="24" s="1"/>
  <c r="A2463" i="24" s="1"/>
  <c r="A2464" i="24" s="1"/>
  <c r="A2465" i="24" s="1"/>
  <c r="A2466" i="24" s="1"/>
  <c r="A2467" i="24" s="1"/>
  <c r="A2468" i="24" s="1"/>
  <c r="A2469" i="24" s="1"/>
  <c r="A2470" i="24" s="1"/>
  <c r="A2471" i="24" s="1"/>
  <c r="A2472" i="24" s="1"/>
  <c r="A2473" i="24" s="1"/>
  <c r="A2474" i="24" s="1"/>
  <c r="A2475" i="24" s="1"/>
  <c r="A2476" i="24" s="1"/>
  <c r="A2477" i="24" s="1"/>
  <c r="A2478" i="24" s="1"/>
  <c r="A2479" i="24" s="1"/>
  <c r="A2480" i="24" s="1"/>
  <c r="A2481" i="24" s="1"/>
  <c r="A2482" i="24" s="1"/>
  <c r="A2483" i="24" s="1"/>
  <c r="A2484" i="24" s="1"/>
  <c r="A2485" i="24" s="1"/>
  <c r="A2486" i="24" s="1"/>
  <c r="A2487" i="24" s="1"/>
  <c r="A2488" i="24" s="1"/>
  <c r="A2489" i="24" s="1"/>
  <c r="A2490" i="24" s="1"/>
  <c r="A2491" i="24" s="1"/>
  <c r="A2492" i="24" s="1"/>
  <c r="A2493" i="24" s="1"/>
  <c r="A2494" i="24" s="1"/>
  <c r="A2495" i="24" s="1"/>
  <c r="A2496" i="24" s="1"/>
  <c r="A2497" i="24" s="1"/>
  <c r="A2498" i="24" s="1"/>
  <c r="A2499" i="24" s="1"/>
  <c r="A2500" i="24" s="1"/>
  <c r="A2501" i="24" s="1"/>
  <c r="A2502" i="24" s="1"/>
  <c r="A2503" i="24" s="1"/>
  <c r="A2504" i="24" s="1"/>
  <c r="A2505" i="24" s="1"/>
  <c r="A2506" i="24" s="1"/>
  <c r="A2507" i="24" s="1"/>
  <c r="A2508" i="24" s="1"/>
  <c r="A2509" i="24" s="1"/>
  <c r="A2510" i="24" s="1"/>
  <c r="A2511" i="24" s="1"/>
  <c r="A2512" i="24" s="1"/>
  <c r="A2513" i="24" s="1"/>
  <c r="A2514" i="24" s="1"/>
  <c r="A2515" i="24" s="1"/>
  <c r="A2516" i="24" s="1"/>
  <c r="A2517" i="24" s="1"/>
  <c r="A2518" i="24" s="1"/>
  <c r="A2519" i="24" s="1"/>
  <c r="A2520" i="24" s="1"/>
  <c r="A2521" i="24" s="1"/>
  <c r="A2522" i="24" s="1"/>
  <c r="A2523" i="24" s="1"/>
  <c r="A2524" i="24" s="1"/>
  <c r="A2525" i="24" s="1"/>
  <c r="A2526" i="24" s="1"/>
  <c r="A2527" i="24" s="1"/>
  <c r="A2528" i="24" s="1"/>
  <c r="A2529" i="24" s="1"/>
  <c r="A2530" i="24" s="1"/>
  <c r="A2531" i="24" s="1"/>
  <c r="A2532" i="24" s="1"/>
  <c r="A2533" i="24" s="1"/>
  <c r="A2534" i="24" s="1"/>
  <c r="A2535" i="24" s="1"/>
  <c r="A2536" i="24" s="1"/>
  <c r="A2537" i="24" s="1"/>
  <c r="A2538" i="24" s="1"/>
  <c r="A2539" i="24" s="1"/>
  <c r="A2540" i="24" s="1"/>
  <c r="A2541" i="24" s="1"/>
  <c r="A2542" i="24" s="1"/>
  <c r="A2543" i="24" s="1"/>
  <c r="A2544" i="24" s="1"/>
  <c r="A2545" i="24" s="1"/>
  <c r="A2546" i="24" s="1"/>
  <c r="A2547" i="24" s="1"/>
  <c r="A2548" i="24" s="1"/>
  <c r="A2549" i="24" s="1"/>
  <c r="A2550" i="24" s="1"/>
  <c r="A2551" i="24" s="1"/>
  <c r="A2552" i="24" s="1"/>
  <c r="A2553" i="24" s="1"/>
  <c r="A2554" i="24" s="1"/>
  <c r="A2555" i="24" s="1"/>
  <c r="A2556" i="24" s="1"/>
  <c r="A2557" i="24" s="1"/>
  <c r="A2558" i="24" s="1"/>
  <c r="A2559" i="24" s="1"/>
  <c r="A2560" i="24" s="1"/>
  <c r="A2561" i="24" s="1"/>
  <c r="A2562" i="24" s="1"/>
  <c r="A2563" i="24" s="1"/>
  <c r="A2564" i="24" s="1"/>
  <c r="A2565" i="24" s="1"/>
  <c r="A2566" i="24" s="1"/>
  <c r="A2567" i="24" s="1"/>
  <c r="A2568" i="24" s="1"/>
  <c r="A2569" i="24" s="1"/>
  <c r="A2570" i="24" s="1"/>
  <c r="A2571" i="24" s="1"/>
  <c r="A2572" i="24" s="1"/>
  <c r="A2573" i="24" s="1"/>
  <c r="A2574" i="24" s="1"/>
  <c r="A2575" i="24" s="1"/>
  <c r="A2576" i="24" s="1"/>
  <c r="A2577" i="24" s="1"/>
  <c r="A2578" i="24" s="1"/>
  <c r="A2579" i="24" s="1"/>
  <c r="A2580" i="24" s="1"/>
  <c r="A2581" i="24" s="1"/>
  <c r="A2582" i="24" s="1"/>
  <c r="A2583" i="24" s="1"/>
  <c r="A2584" i="24" s="1"/>
  <c r="A2585" i="24" s="1"/>
  <c r="A2586" i="24" s="1"/>
  <c r="A2587" i="24" s="1"/>
  <c r="A2588" i="24" s="1"/>
  <c r="A2589" i="24" s="1"/>
  <c r="A2590" i="24" s="1"/>
  <c r="A2591" i="24" s="1"/>
  <c r="A2592" i="24" s="1"/>
  <c r="A2593" i="24" s="1"/>
  <c r="A2594" i="24" s="1"/>
  <c r="A2595" i="24" s="1"/>
  <c r="A2596" i="24" s="1"/>
  <c r="A2597" i="24" s="1"/>
  <c r="A2598" i="24" s="1"/>
  <c r="A2599" i="24" s="1"/>
  <c r="A2600" i="24" s="1"/>
  <c r="A2601" i="24" s="1"/>
  <c r="A2602" i="24" s="1"/>
  <c r="A2603" i="24" s="1"/>
  <c r="A2604" i="24" s="1"/>
  <c r="A2605" i="24" s="1"/>
  <c r="A2606" i="24" s="1"/>
  <c r="A2607" i="24" s="1"/>
  <c r="A2608" i="24" s="1"/>
  <c r="A2609" i="24" s="1"/>
  <c r="A2610" i="24" s="1"/>
  <c r="A2611" i="24" s="1"/>
  <c r="A2612" i="24" s="1"/>
  <c r="A2613" i="24" s="1"/>
  <c r="A2614" i="24" s="1"/>
  <c r="A2615" i="24" s="1"/>
  <c r="A2616" i="24" s="1"/>
  <c r="A2617" i="24" s="1"/>
  <c r="A2618" i="24" s="1"/>
  <c r="A2619" i="24" s="1"/>
  <c r="A2620" i="24" s="1"/>
  <c r="A2621" i="24" s="1"/>
  <c r="A2622" i="24" s="1"/>
  <c r="A2623" i="24" s="1"/>
  <c r="A2624" i="24" s="1"/>
  <c r="A2625" i="24" s="1"/>
  <c r="A2626" i="24" s="1"/>
  <c r="A2627" i="24" s="1"/>
  <c r="A2628" i="24" s="1"/>
  <c r="A2629" i="24" s="1"/>
  <c r="A2630" i="24" s="1"/>
  <c r="A2631" i="24" s="1"/>
  <c r="A2632" i="24" s="1"/>
  <c r="A2633" i="24" s="1"/>
  <c r="A2634" i="24" s="1"/>
  <c r="A2635" i="24" s="1"/>
  <c r="A2636" i="24" s="1"/>
  <c r="A2637" i="24" s="1"/>
  <c r="A2638" i="24" s="1"/>
  <c r="A2639" i="24" s="1"/>
  <c r="A2640" i="24" s="1"/>
  <c r="A2641" i="24" s="1"/>
  <c r="A2642" i="24" s="1"/>
  <c r="A2643" i="24" s="1"/>
  <c r="A2644" i="24" s="1"/>
  <c r="A2645" i="24" s="1"/>
  <c r="A2646" i="24" s="1"/>
  <c r="A2647" i="24" s="1"/>
  <c r="A2648" i="24" s="1"/>
  <c r="A2649" i="24" s="1"/>
  <c r="A2650" i="24" s="1"/>
  <c r="A2651" i="24" s="1"/>
  <c r="A2652" i="24" s="1"/>
  <c r="A2653" i="24" s="1"/>
  <c r="A2654" i="24" s="1"/>
  <c r="A2655" i="24" s="1"/>
  <c r="A2656" i="24" s="1"/>
  <c r="A2657" i="24" s="1"/>
  <c r="A2658" i="24" s="1"/>
  <c r="A2659" i="24" s="1"/>
  <c r="A2660" i="24" s="1"/>
  <c r="A2661" i="24" s="1"/>
  <c r="A2662" i="24" s="1"/>
  <c r="A2663" i="24" s="1"/>
  <c r="A2664" i="24" s="1"/>
  <c r="A2665" i="24" s="1"/>
  <c r="A2666" i="24" s="1"/>
  <c r="A2667" i="24" s="1"/>
  <c r="A2668" i="24" s="1"/>
  <c r="A2669" i="24" s="1"/>
  <c r="A2670" i="24" s="1"/>
  <c r="A2671" i="24" s="1"/>
  <c r="A2672" i="24" s="1"/>
  <c r="A2673" i="24" s="1"/>
  <c r="A2674" i="24" s="1"/>
  <c r="A2675" i="24" s="1"/>
  <c r="A2676" i="24" s="1"/>
  <c r="A2677" i="24" s="1"/>
  <c r="A2678" i="24" s="1"/>
  <c r="A2679" i="24" s="1"/>
  <c r="A2680" i="24" s="1"/>
  <c r="A2681" i="24" s="1"/>
  <c r="A2682" i="24" s="1"/>
  <c r="A2683" i="24" s="1"/>
  <c r="A2684" i="24" s="1"/>
  <c r="A2685" i="24" s="1"/>
  <c r="A2686" i="24" s="1"/>
  <c r="A2687" i="24" s="1"/>
  <c r="A2688" i="24" s="1"/>
  <c r="A2689" i="24" s="1"/>
  <c r="A2690" i="24" s="1"/>
  <c r="A2691" i="24" s="1"/>
  <c r="A2692" i="24" s="1"/>
  <c r="A2693" i="24" s="1"/>
  <c r="A2694" i="24" s="1"/>
  <c r="A2695" i="24" s="1"/>
  <c r="A2696" i="24" s="1"/>
  <c r="A2697" i="24" s="1"/>
  <c r="A2698" i="24" s="1"/>
  <c r="A2699" i="24" s="1"/>
  <c r="A2700" i="24" s="1"/>
  <c r="A2701" i="24" s="1"/>
  <c r="A2702" i="24" s="1"/>
  <c r="A2703" i="24" s="1"/>
  <c r="A2704" i="24" s="1"/>
  <c r="A2705" i="24" s="1"/>
  <c r="A2706" i="24" s="1"/>
  <c r="A2707" i="24" s="1"/>
  <c r="A2708" i="24" s="1"/>
  <c r="A2709" i="24" s="1"/>
  <c r="A2710" i="24" s="1"/>
  <c r="A2711" i="24" s="1"/>
  <c r="A2712" i="24" s="1"/>
  <c r="A2713" i="24" s="1"/>
  <c r="A2714" i="24" s="1"/>
  <c r="A2715" i="24" s="1"/>
  <c r="A2716" i="24" s="1"/>
  <c r="A2717" i="24" s="1"/>
  <c r="A2718" i="24" s="1"/>
  <c r="A2719" i="24" s="1"/>
  <c r="A2720" i="24" s="1"/>
  <c r="A2721" i="24" s="1"/>
  <c r="A2722" i="24" s="1"/>
  <c r="A2723" i="24" s="1"/>
  <c r="A2724" i="24" s="1"/>
  <c r="A2725" i="24" s="1"/>
  <c r="A2726" i="24" s="1"/>
  <c r="A2727" i="24" s="1"/>
  <c r="A2728" i="24" s="1"/>
  <c r="A2729" i="24" s="1"/>
  <c r="A2730" i="24" s="1"/>
  <c r="A2731" i="24" s="1"/>
  <c r="A2732" i="24" s="1"/>
  <c r="A2733" i="24" s="1"/>
  <c r="A2734" i="24" s="1"/>
  <c r="A2735" i="24" s="1"/>
  <c r="A2736" i="24" s="1"/>
  <c r="A2737" i="24" s="1"/>
  <c r="A2738" i="24" s="1"/>
  <c r="A2739" i="24" s="1"/>
  <c r="A2740" i="24" s="1"/>
  <c r="A2741" i="24" s="1"/>
  <c r="A2742" i="24" s="1"/>
  <c r="A2743" i="24" s="1"/>
  <c r="A2744" i="24" s="1"/>
  <c r="A2745" i="24" s="1"/>
  <c r="A2746" i="24" s="1"/>
  <c r="A2747" i="24" s="1"/>
  <c r="A2748" i="24" s="1"/>
  <c r="A2749" i="24" s="1"/>
  <c r="A2750" i="24" s="1"/>
  <c r="A2751" i="24" s="1"/>
  <c r="A2752" i="24" s="1"/>
  <c r="A2753" i="24" s="1"/>
  <c r="A2754" i="24" s="1"/>
  <c r="A2755" i="24" s="1"/>
  <c r="A2756" i="24" s="1"/>
  <c r="A2757" i="24" s="1"/>
  <c r="A2758" i="24" s="1"/>
  <c r="A2759" i="24" s="1"/>
  <c r="A2760" i="24" s="1"/>
  <c r="A2761" i="24" s="1"/>
  <c r="A2762" i="24" s="1"/>
  <c r="A2763" i="24" s="1"/>
  <c r="A2764" i="24" s="1"/>
  <c r="A2765" i="24" s="1"/>
  <c r="A2766" i="24" s="1"/>
  <c r="A2767" i="24" s="1"/>
  <c r="A2768" i="24" s="1"/>
  <c r="A2769" i="24" s="1"/>
  <c r="A2770" i="24" s="1"/>
  <c r="A2771" i="24" s="1"/>
  <c r="A2772" i="24" s="1"/>
  <c r="A2773" i="24" s="1"/>
  <c r="A2774" i="24" s="1"/>
  <c r="A2775" i="24" s="1"/>
  <c r="A2776" i="24" s="1"/>
  <c r="A2777" i="24" s="1"/>
  <c r="A2778" i="24" s="1"/>
  <c r="A2779" i="24" s="1"/>
  <c r="A2780" i="24" s="1"/>
  <c r="A2781" i="24" s="1"/>
  <c r="A2782" i="24" s="1"/>
  <c r="A2783" i="24" s="1"/>
  <c r="A2784" i="24" s="1"/>
  <c r="A2785" i="24" s="1"/>
  <c r="A2786" i="24" s="1"/>
  <c r="A2787" i="24" s="1"/>
  <c r="A2788" i="24" s="1"/>
  <c r="A2789" i="24" s="1"/>
  <c r="A2790" i="24" s="1"/>
  <c r="A2791" i="24" s="1"/>
  <c r="A2792" i="24" s="1"/>
  <c r="A2793" i="24" s="1"/>
  <c r="A16" i="24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147" i="24" s="1"/>
  <c r="A148" i="24" s="1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A184" i="24" s="1"/>
  <c r="A185" i="24" s="1"/>
  <c r="A186" i="24" s="1"/>
  <c r="A187" i="24" s="1"/>
  <c r="A188" i="24" s="1"/>
  <c r="A189" i="24" s="1"/>
  <c r="A190" i="24" s="1"/>
  <c r="A191" i="24" s="1"/>
  <c r="A192" i="24" s="1"/>
  <c r="A193" i="24" s="1"/>
  <c r="A194" i="24" s="1"/>
  <c r="A195" i="24" s="1"/>
  <c r="A196" i="24" s="1"/>
  <c r="A197" i="24" s="1"/>
  <c r="A198" i="24" s="1"/>
  <c r="A199" i="24" s="1"/>
  <c r="A200" i="24" s="1"/>
  <c r="A201" i="24" s="1"/>
  <c r="A202" i="24" s="1"/>
  <c r="A203" i="24" s="1"/>
  <c r="A204" i="24" s="1"/>
  <c r="A205" i="24" s="1"/>
  <c r="A206" i="24" s="1"/>
  <c r="A207" i="24" s="1"/>
  <c r="A208" i="24" s="1"/>
  <c r="A209" i="24" s="1"/>
  <c r="A210" i="24" s="1"/>
  <c r="A211" i="24" s="1"/>
  <c r="A212" i="24" s="1"/>
  <c r="A213" i="24" s="1"/>
  <c r="A214" i="24" s="1"/>
  <c r="A215" i="24" s="1"/>
  <c r="A216" i="24" s="1"/>
  <c r="A217" i="24" s="1"/>
  <c r="A218" i="24" s="1"/>
  <c r="A219" i="24" s="1"/>
  <c r="A220" i="24" s="1"/>
  <c r="A221" i="24" s="1"/>
  <c r="A222" i="24" s="1"/>
  <c r="A223" i="24" s="1"/>
  <c r="A224" i="24" s="1"/>
  <c r="A225" i="24" s="1"/>
  <c r="A226" i="24" s="1"/>
  <c r="A227" i="24" s="1"/>
  <c r="A228" i="24" s="1"/>
  <c r="A229" i="24" s="1"/>
  <c r="A230" i="24" s="1"/>
  <c r="A231" i="24" s="1"/>
  <c r="A232" i="24" s="1"/>
  <c r="A233" i="24" s="1"/>
  <c r="A234" i="24" s="1"/>
  <c r="A235" i="24" s="1"/>
  <c r="A236" i="24" s="1"/>
  <c r="A237" i="24" s="1"/>
  <c r="A238" i="24" s="1"/>
  <c r="A239" i="24" s="1"/>
  <c r="A240" i="24" s="1"/>
  <c r="A241" i="24" s="1"/>
  <c r="A242" i="24" s="1"/>
  <c r="A243" i="24" s="1"/>
  <c r="A244" i="24" s="1"/>
  <c r="A245" i="24" s="1"/>
  <c r="A246" i="24" s="1"/>
  <c r="A247" i="24" s="1"/>
  <c r="A248" i="24" s="1"/>
  <c r="A249" i="24" s="1"/>
  <c r="A250" i="24" s="1"/>
  <c r="A251" i="24" s="1"/>
  <c r="A252" i="24" s="1"/>
  <c r="A253" i="24" s="1"/>
  <c r="A254" i="24" s="1"/>
  <c r="A255" i="24" s="1"/>
  <c r="A256" i="24" s="1"/>
  <c r="A257" i="24" s="1"/>
  <c r="A258" i="24" s="1"/>
  <c r="A259" i="24" s="1"/>
  <c r="A260" i="24" s="1"/>
  <c r="A261" i="24" s="1"/>
  <c r="A262" i="24" s="1"/>
  <c r="A263" i="24" s="1"/>
  <c r="A264" i="24" s="1"/>
  <c r="A265" i="24" s="1"/>
  <c r="A266" i="24" s="1"/>
  <c r="A267" i="24" s="1"/>
  <c r="A268" i="24" s="1"/>
  <c r="A269" i="24" s="1"/>
  <c r="A270" i="24" s="1"/>
  <c r="A271" i="24" s="1"/>
  <c r="A272" i="24" s="1"/>
  <c r="A273" i="24" s="1"/>
  <c r="A274" i="24" s="1"/>
  <c r="A275" i="24" s="1"/>
  <c r="A276" i="24" s="1"/>
  <c r="A277" i="24" s="1"/>
  <c r="A278" i="24" s="1"/>
  <c r="A279" i="24" s="1"/>
  <c r="A280" i="24" s="1"/>
  <c r="A281" i="24" s="1"/>
  <c r="A282" i="24" s="1"/>
  <c r="A283" i="24" s="1"/>
  <c r="A284" i="24" s="1"/>
  <c r="A285" i="24" s="1"/>
  <c r="A286" i="24" s="1"/>
  <c r="A287" i="24" s="1"/>
  <c r="A288" i="24" s="1"/>
  <c r="A289" i="24" s="1"/>
  <c r="A290" i="24" s="1"/>
  <c r="A291" i="24" s="1"/>
  <c r="A292" i="24" s="1"/>
  <c r="A293" i="24" s="1"/>
  <c r="A294" i="24" s="1"/>
  <c r="A295" i="24" s="1"/>
  <c r="A296" i="24" s="1"/>
  <c r="A297" i="24" s="1"/>
  <c r="A298" i="24" s="1"/>
  <c r="A299" i="24" s="1"/>
  <c r="A300" i="24" s="1"/>
  <c r="A301" i="24" s="1"/>
  <c r="A302" i="24" s="1"/>
  <c r="A303" i="24" s="1"/>
  <c r="A304" i="24" s="1"/>
  <c r="A305" i="24" s="1"/>
  <c r="A306" i="24" s="1"/>
  <c r="A307" i="24" s="1"/>
  <c r="A308" i="24" s="1"/>
  <c r="A309" i="24" s="1"/>
  <c r="A310" i="24" s="1"/>
  <c r="A311" i="24" s="1"/>
  <c r="A312" i="24" s="1"/>
  <c r="A313" i="24" s="1"/>
  <c r="A314" i="24" s="1"/>
  <c r="A315" i="24" s="1"/>
  <c r="A316" i="24" s="1"/>
  <c r="A317" i="24" s="1"/>
  <c r="A318" i="24" s="1"/>
  <c r="A319" i="24" s="1"/>
  <c r="A320" i="24" s="1"/>
  <c r="A321" i="24" s="1"/>
  <c r="A322" i="24" s="1"/>
  <c r="A323" i="24" s="1"/>
  <c r="A324" i="24" s="1"/>
  <c r="A325" i="24" s="1"/>
  <c r="A326" i="24" s="1"/>
  <c r="A327" i="24" s="1"/>
  <c r="A328" i="24" s="1"/>
  <c r="A329" i="24" s="1"/>
  <c r="A330" i="24" s="1"/>
  <c r="A331" i="24" s="1"/>
  <c r="A332" i="24" s="1"/>
  <c r="A333" i="24" s="1"/>
  <c r="A334" i="24" s="1"/>
  <c r="A335" i="24" s="1"/>
  <c r="A336" i="24" s="1"/>
  <c r="A337" i="24" s="1"/>
  <c r="A338" i="24" s="1"/>
  <c r="A339" i="24" s="1"/>
  <c r="A340" i="24" s="1"/>
  <c r="A341" i="24" s="1"/>
  <c r="A342" i="24" s="1"/>
  <c r="A343" i="24" s="1"/>
  <c r="A344" i="24" s="1"/>
  <c r="A345" i="24" s="1"/>
  <c r="A346" i="24" s="1"/>
  <c r="A347" i="24" s="1"/>
  <c r="A348" i="24" s="1"/>
  <c r="A349" i="24" s="1"/>
  <c r="A350" i="24" s="1"/>
  <c r="A351" i="24" s="1"/>
  <c r="A352" i="24" s="1"/>
  <c r="A353" i="24" s="1"/>
  <c r="A354" i="24" s="1"/>
  <c r="A355" i="24" s="1"/>
  <c r="A356" i="24" s="1"/>
  <c r="A357" i="24" s="1"/>
  <c r="A358" i="24" s="1"/>
  <c r="A359" i="24" s="1"/>
  <c r="A360" i="24" s="1"/>
  <c r="A361" i="24" s="1"/>
  <c r="A362" i="24" s="1"/>
  <c r="A363" i="24" s="1"/>
  <c r="A364" i="24" s="1"/>
  <c r="A365" i="24" s="1"/>
  <c r="A366" i="24" s="1"/>
  <c r="A367" i="24" s="1"/>
  <c r="A368" i="24" s="1"/>
  <c r="A369" i="24" s="1"/>
  <c r="A370" i="24" s="1"/>
  <c r="A371" i="24" s="1"/>
  <c r="A372" i="24" s="1"/>
  <c r="A373" i="24" s="1"/>
  <c r="A374" i="24" s="1"/>
  <c r="A375" i="24" s="1"/>
  <c r="A376" i="24" s="1"/>
  <c r="A377" i="24" s="1"/>
  <c r="A378" i="24" s="1"/>
  <c r="A379" i="24" s="1"/>
  <c r="A380" i="24" s="1"/>
  <c r="A381" i="24" s="1"/>
  <c r="A382" i="24" s="1"/>
  <c r="A383" i="24" s="1"/>
  <c r="A384" i="24" s="1"/>
  <c r="A385" i="24" s="1"/>
  <c r="A386" i="24" s="1"/>
  <c r="A387" i="24" s="1"/>
  <c r="A388" i="24" s="1"/>
  <c r="A389" i="24" s="1"/>
  <c r="A390" i="24" s="1"/>
  <c r="A391" i="24" s="1"/>
  <c r="A392" i="24" s="1"/>
  <c r="A393" i="24" s="1"/>
  <c r="A394" i="24" s="1"/>
  <c r="A395" i="24" s="1"/>
  <c r="A396" i="24" s="1"/>
  <c r="A397" i="24" s="1"/>
  <c r="A398" i="24" s="1"/>
  <c r="A399" i="24" s="1"/>
  <c r="A400" i="24" s="1"/>
  <c r="A401" i="24" s="1"/>
  <c r="A402" i="24" s="1"/>
  <c r="A403" i="24" s="1"/>
  <c r="A404" i="24" s="1"/>
  <c r="A405" i="24" s="1"/>
  <c r="A406" i="24" s="1"/>
  <c r="A407" i="24" s="1"/>
  <c r="A408" i="24" s="1"/>
  <c r="A409" i="24" s="1"/>
  <c r="A410" i="24" s="1"/>
  <c r="A411" i="24" s="1"/>
  <c r="A412" i="24" s="1"/>
  <c r="A413" i="24" s="1"/>
  <c r="A414" i="24" s="1"/>
  <c r="A415" i="24" s="1"/>
  <c r="A416" i="24" s="1"/>
  <c r="A417" i="24" s="1"/>
  <c r="A418" i="24" s="1"/>
  <c r="A419" i="24" s="1"/>
  <c r="A420" i="24" s="1"/>
  <c r="A421" i="24" s="1"/>
  <c r="A422" i="24" s="1"/>
  <c r="A423" i="24" s="1"/>
  <c r="A424" i="24" s="1"/>
  <c r="A425" i="24" s="1"/>
  <c r="A426" i="24" s="1"/>
  <c r="A427" i="24" s="1"/>
  <c r="A428" i="24" s="1"/>
  <c r="A429" i="24" s="1"/>
  <c r="A430" i="24" s="1"/>
  <c r="A431" i="24" s="1"/>
  <c r="A432" i="24" s="1"/>
  <c r="A433" i="24" s="1"/>
  <c r="A434" i="24" s="1"/>
  <c r="A435" i="24" s="1"/>
  <c r="A436" i="24" s="1"/>
  <c r="A437" i="24" s="1"/>
  <c r="A438" i="24" s="1"/>
  <c r="A439" i="24" s="1"/>
  <c r="A440" i="24" s="1"/>
  <c r="A441" i="24" s="1"/>
  <c r="A442" i="24" s="1"/>
  <c r="A443" i="24" s="1"/>
  <c r="A444" i="24" s="1"/>
  <c r="A445" i="24" s="1"/>
  <c r="A446" i="24" s="1"/>
  <c r="A447" i="24" s="1"/>
  <c r="A448" i="24" s="1"/>
  <c r="A449" i="24" s="1"/>
  <c r="A450" i="24" s="1"/>
  <c r="A451" i="24" s="1"/>
  <c r="A452" i="24" s="1"/>
  <c r="A453" i="24" s="1"/>
  <c r="A454" i="24" s="1"/>
  <c r="A455" i="24" s="1"/>
  <c r="A456" i="24" s="1"/>
  <c r="A457" i="24" s="1"/>
  <c r="A458" i="24" s="1"/>
  <c r="A459" i="24" s="1"/>
  <c r="A460" i="24" s="1"/>
  <c r="A461" i="24" s="1"/>
  <c r="A462" i="24" s="1"/>
  <c r="A463" i="24" s="1"/>
  <c r="A464" i="24" s="1"/>
  <c r="A465" i="24" s="1"/>
  <c r="A466" i="24" s="1"/>
  <c r="A467" i="24" s="1"/>
  <c r="A468" i="24" s="1"/>
  <c r="A469" i="24" s="1"/>
  <c r="A470" i="24" s="1"/>
  <c r="A471" i="24" s="1"/>
  <c r="A472" i="24" s="1"/>
  <c r="A473" i="24" s="1"/>
  <c r="A474" i="24" s="1"/>
  <c r="A475" i="24" s="1"/>
  <c r="A476" i="24" s="1"/>
  <c r="A477" i="24" s="1"/>
  <c r="A478" i="24" s="1"/>
  <c r="A479" i="24" s="1"/>
  <c r="A480" i="24" s="1"/>
  <c r="A481" i="24" s="1"/>
  <c r="A482" i="24" s="1"/>
  <c r="A483" i="24" s="1"/>
  <c r="A484" i="24" s="1"/>
  <c r="A485" i="24" s="1"/>
  <c r="A486" i="24" s="1"/>
  <c r="A487" i="24" s="1"/>
  <c r="A488" i="24" s="1"/>
  <c r="A489" i="24" s="1"/>
  <c r="A490" i="24" s="1"/>
  <c r="A491" i="24" s="1"/>
  <c r="A492" i="24" s="1"/>
  <c r="A493" i="24" s="1"/>
  <c r="A494" i="24" s="1"/>
  <c r="A495" i="24" s="1"/>
  <c r="A496" i="24" s="1"/>
  <c r="A497" i="24" s="1"/>
  <c r="A498" i="24" s="1"/>
  <c r="A499" i="24" s="1"/>
  <c r="A500" i="24" s="1"/>
  <c r="A501" i="24" s="1"/>
  <c r="A502" i="24" s="1"/>
  <c r="A503" i="24" s="1"/>
  <c r="A504" i="24" s="1"/>
  <c r="A505" i="24" s="1"/>
  <c r="A506" i="24" s="1"/>
  <c r="A507" i="24" s="1"/>
  <c r="A508" i="24" s="1"/>
  <c r="A509" i="24" s="1"/>
  <c r="A510" i="24" s="1"/>
  <c r="A511" i="24" s="1"/>
  <c r="A512" i="24" s="1"/>
  <c r="A513" i="24" s="1"/>
  <c r="A514" i="24" s="1"/>
  <c r="A515" i="24" s="1"/>
  <c r="A516" i="24" s="1"/>
  <c r="A517" i="24" s="1"/>
  <c r="A518" i="24" s="1"/>
  <c r="A519" i="24" s="1"/>
  <c r="A520" i="24" s="1"/>
  <c r="A521" i="24" s="1"/>
  <c r="A522" i="24" s="1"/>
  <c r="A523" i="24" s="1"/>
  <c r="A524" i="24" s="1"/>
  <c r="A525" i="24" s="1"/>
  <c r="A526" i="24" s="1"/>
  <c r="A527" i="24" s="1"/>
  <c r="A528" i="24" s="1"/>
  <c r="A529" i="24" s="1"/>
  <c r="A530" i="24" s="1"/>
  <c r="A531" i="24" s="1"/>
  <c r="A532" i="24" s="1"/>
  <c r="A533" i="24" s="1"/>
  <c r="A534" i="24" s="1"/>
  <c r="A535" i="24" s="1"/>
  <c r="A536" i="24" s="1"/>
  <c r="A537" i="24" s="1"/>
  <c r="A538" i="24" s="1"/>
  <c r="A539" i="24" s="1"/>
  <c r="A540" i="24" s="1"/>
  <c r="A541" i="24" s="1"/>
  <c r="A542" i="24" s="1"/>
  <c r="A543" i="24" s="1"/>
  <c r="A544" i="24" s="1"/>
  <c r="A545" i="24" s="1"/>
  <c r="A546" i="24" s="1"/>
  <c r="A547" i="24" s="1"/>
  <c r="A548" i="24" s="1"/>
  <c r="A549" i="24" s="1"/>
  <c r="A550" i="24" s="1"/>
  <c r="A551" i="24" s="1"/>
  <c r="A552" i="24" s="1"/>
  <c r="A553" i="24" s="1"/>
  <c r="A554" i="24" s="1"/>
  <c r="A555" i="24" s="1"/>
  <c r="A556" i="24" s="1"/>
  <c r="A557" i="24" s="1"/>
  <c r="A558" i="24" s="1"/>
  <c r="A559" i="24" s="1"/>
  <c r="A560" i="24" s="1"/>
  <c r="A561" i="24" s="1"/>
  <c r="A562" i="24" s="1"/>
  <c r="A563" i="24" s="1"/>
  <c r="A564" i="24" s="1"/>
  <c r="A565" i="24" s="1"/>
  <c r="A566" i="24" s="1"/>
  <c r="A567" i="24" s="1"/>
  <c r="A568" i="24" s="1"/>
  <c r="A569" i="24" s="1"/>
  <c r="A570" i="24" s="1"/>
  <c r="A571" i="24" s="1"/>
  <c r="A572" i="24" s="1"/>
  <c r="A573" i="24" s="1"/>
  <c r="A574" i="24" s="1"/>
  <c r="A575" i="24" s="1"/>
  <c r="A576" i="24" s="1"/>
  <c r="A577" i="24" s="1"/>
  <c r="A578" i="24" s="1"/>
  <c r="A579" i="24" s="1"/>
  <c r="A580" i="24" s="1"/>
  <c r="A581" i="24" s="1"/>
  <c r="A582" i="24" s="1"/>
  <c r="A583" i="24" s="1"/>
  <c r="A584" i="24" s="1"/>
  <c r="A585" i="24" s="1"/>
  <c r="A586" i="24" s="1"/>
  <c r="A587" i="24" s="1"/>
  <c r="A588" i="24" s="1"/>
  <c r="A589" i="24" s="1"/>
  <c r="A590" i="24" s="1"/>
  <c r="A591" i="24" s="1"/>
  <c r="A592" i="24" s="1"/>
  <c r="A593" i="24" s="1"/>
  <c r="A594" i="24" s="1"/>
  <c r="A595" i="24" s="1"/>
  <c r="A596" i="24" s="1"/>
  <c r="A597" i="24" s="1"/>
  <c r="A598" i="24" s="1"/>
  <c r="A599" i="24" s="1"/>
  <c r="A600" i="24" s="1"/>
  <c r="A601" i="24" s="1"/>
  <c r="A602" i="24" s="1"/>
  <c r="A603" i="24" s="1"/>
  <c r="A604" i="24" s="1"/>
  <c r="A605" i="24" s="1"/>
  <c r="A606" i="24" s="1"/>
  <c r="A607" i="24" s="1"/>
  <c r="A608" i="24" s="1"/>
  <c r="A609" i="24" s="1"/>
  <c r="A610" i="24" s="1"/>
  <c r="A611" i="24" s="1"/>
  <c r="A612" i="24" s="1"/>
  <c r="A613" i="24" s="1"/>
  <c r="A614" i="24" s="1"/>
  <c r="A615" i="24" s="1"/>
  <c r="A616" i="24" s="1"/>
  <c r="A617" i="24" s="1"/>
  <c r="A618" i="24" s="1"/>
  <c r="A619" i="24" s="1"/>
  <c r="A620" i="24" s="1"/>
  <c r="A621" i="24" s="1"/>
  <c r="A622" i="24" s="1"/>
  <c r="A623" i="24" s="1"/>
  <c r="A624" i="24" s="1"/>
  <c r="A625" i="24" s="1"/>
  <c r="A626" i="24" s="1"/>
  <c r="A627" i="24" s="1"/>
  <c r="A628" i="24" s="1"/>
  <c r="A629" i="24" s="1"/>
  <c r="A630" i="24" s="1"/>
  <c r="A631" i="24" s="1"/>
  <c r="A632" i="24" s="1"/>
  <c r="A633" i="24" s="1"/>
  <c r="A634" i="24" s="1"/>
  <c r="A635" i="24" s="1"/>
  <c r="A636" i="24" s="1"/>
  <c r="A637" i="24" s="1"/>
  <c r="A638" i="24" s="1"/>
  <c r="A639" i="24" s="1"/>
  <c r="A640" i="24" s="1"/>
  <c r="A641" i="24" s="1"/>
  <c r="A642" i="24" s="1"/>
  <c r="A643" i="24" s="1"/>
  <c r="A644" i="24" s="1"/>
  <c r="A645" i="24" s="1"/>
  <c r="A646" i="24" s="1"/>
  <c r="A647" i="24" s="1"/>
  <c r="A648" i="24" s="1"/>
  <c r="A649" i="24" s="1"/>
  <c r="A650" i="24" s="1"/>
  <c r="A651" i="24" s="1"/>
  <c r="A652" i="24" s="1"/>
  <c r="A653" i="24" s="1"/>
  <c r="A654" i="24" s="1"/>
  <c r="A655" i="24" s="1"/>
  <c r="A656" i="24" s="1"/>
  <c r="A657" i="24" s="1"/>
  <c r="A658" i="24" s="1"/>
  <c r="A659" i="24" s="1"/>
  <c r="A660" i="24" s="1"/>
  <c r="A661" i="24" s="1"/>
  <c r="A662" i="24" s="1"/>
  <c r="A663" i="24" s="1"/>
  <c r="A664" i="24" s="1"/>
  <c r="A665" i="24" s="1"/>
  <c r="A666" i="24" s="1"/>
  <c r="A667" i="24" s="1"/>
  <c r="A668" i="24" s="1"/>
  <c r="A669" i="24" s="1"/>
  <c r="A670" i="24" s="1"/>
  <c r="A671" i="24" s="1"/>
  <c r="A672" i="24" s="1"/>
  <c r="A673" i="24" s="1"/>
  <c r="A674" i="24" s="1"/>
  <c r="A675" i="24" s="1"/>
  <c r="A676" i="24" s="1"/>
  <c r="A677" i="24" s="1"/>
  <c r="A678" i="24" s="1"/>
  <c r="A679" i="24" s="1"/>
  <c r="A680" i="24" s="1"/>
  <c r="A681" i="24" s="1"/>
  <c r="A682" i="24" s="1"/>
  <c r="A683" i="24" s="1"/>
  <c r="A684" i="24" s="1"/>
  <c r="A685" i="24" s="1"/>
  <c r="A686" i="24" s="1"/>
  <c r="A687" i="24" s="1"/>
  <c r="A688" i="24" s="1"/>
  <c r="A689" i="24" s="1"/>
  <c r="A690" i="24" s="1"/>
  <c r="A691" i="24" s="1"/>
  <c r="A692" i="24" s="1"/>
  <c r="A693" i="24" s="1"/>
  <c r="A694" i="24" s="1"/>
  <c r="A695" i="24" s="1"/>
  <c r="A696" i="24" s="1"/>
  <c r="A697" i="24" s="1"/>
  <c r="A698" i="24" s="1"/>
  <c r="A699" i="24" s="1"/>
  <c r="A700" i="24" s="1"/>
  <c r="A701" i="24" s="1"/>
  <c r="A702" i="24" s="1"/>
  <c r="A703" i="24" s="1"/>
  <c r="A704" i="24" s="1"/>
  <c r="A705" i="24" s="1"/>
  <c r="A706" i="24" s="1"/>
  <c r="A707" i="24" s="1"/>
  <c r="A708" i="24" s="1"/>
  <c r="A709" i="24" s="1"/>
  <c r="A710" i="24" s="1"/>
  <c r="A711" i="24" s="1"/>
  <c r="A712" i="24" s="1"/>
  <c r="A713" i="24" s="1"/>
  <c r="A714" i="24" s="1"/>
  <c r="A715" i="24" s="1"/>
  <c r="A716" i="24" s="1"/>
  <c r="A717" i="24" s="1"/>
  <c r="A718" i="24" s="1"/>
  <c r="A719" i="24" s="1"/>
  <c r="A720" i="24" s="1"/>
  <c r="A721" i="24" s="1"/>
  <c r="A722" i="24" s="1"/>
  <c r="A723" i="24" s="1"/>
  <c r="A724" i="24" s="1"/>
  <c r="A725" i="24" s="1"/>
  <c r="A726" i="24" s="1"/>
  <c r="A727" i="24" s="1"/>
  <c r="A728" i="24" s="1"/>
  <c r="A729" i="24" s="1"/>
  <c r="A730" i="24" s="1"/>
  <c r="A731" i="24" s="1"/>
  <c r="A732" i="24" s="1"/>
  <c r="A733" i="24" s="1"/>
  <c r="A734" i="24" s="1"/>
  <c r="A735" i="24" s="1"/>
  <c r="A736" i="24" s="1"/>
  <c r="A737" i="24" s="1"/>
  <c r="A738" i="24" s="1"/>
  <c r="A739" i="24" s="1"/>
  <c r="A740" i="24" s="1"/>
  <c r="A741" i="24" s="1"/>
  <c r="A742" i="24" s="1"/>
  <c r="A743" i="24" s="1"/>
  <c r="A744" i="24" s="1"/>
  <c r="A745" i="24" s="1"/>
  <c r="A746" i="24" s="1"/>
  <c r="A747" i="24" s="1"/>
  <c r="A748" i="24" s="1"/>
  <c r="A749" i="24" s="1"/>
  <c r="A750" i="24" s="1"/>
  <c r="A751" i="24" s="1"/>
  <c r="A752" i="24" s="1"/>
  <c r="A753" i="24" s="1"/>
  <c r="A754" i="24" s="1"/>
  <c r="A755" i="24" s="1"/>
  <c r="A756" i="24" s="1"/>
  <c r="A757" i="24" s="1"/>
  <c r="A758" i="24" s="1"/>
  <c r="A759" i="24" s="1"/>
  <c r="A760" i="24" s="1"/>
  <c r="A761" i="24" s="1"/>
  <c r="A762" i="24" s="1"/>
  <c r="A763" i="24" s="1"/>
  <c r="A764" i="24" s="1"/>
  <c r="A765" i="24" s="1"/>
  <c r="A766" i="24" s="1"/>
  <c r="A767" i="24" s="1"/>
  <c r="A768" i="24" s="1"/>
  <c r="A769" i="24" s="1"/>
  <c r="A770" i="24" s="1"/>
  <c r="A771" i="24" s="1"/>
  <c r="A772" i="24" s="1"/>
  <c r="A773" i="24" s="1"/>
  <c r="A774" i="24" s="1"/>
  <c r="A775" i="24" s="1"/>
  <c r="A776" i="24" s="1"/>
  <c r="A777" i="24" s="1"/>
  <c r="A778" i="24" s="1"/>
  <c r="A779" i="24" s="1"/>
  <c r="A780" i="24" s="1"/>
  <c r="A781" i="24" s="1"/>
  <c r="A782" i="24" s="1"/>
  <c r="A783" i="24" s="1"/>
  <c r="A784" i="24" s="1"/>
  <c r="A785" i="24" s="1"/>
  <c r="A786" i="24" s="1"/>
  <c r="A787" i="24" s="1"/>
  <c r="A788" i="24" s="1"/>
  <c r="A789" i="24" s="1"/>
  <c r="A790" i="24" s="1"/>
  <c r="A791" i="24" s="1"/>
  <c r="A792" i="24" s="1"/>
  <c r="A793" i="24" s="1"/>
  <c r="A794" i="24" s="1"/>
  <c r="A795" i="24" s="1"/>
  <c r="A796" i="24" s="1"/>
  <c r="A797" i="24" s="1"/>
  <c r="A798" i="24" s="1"/>
  <c r="A799" i="24" s="1"/>
  <c r="A800" i="24" s="1"/>
  <c r="A801" i="24" s="1"/>
  <c r="A802" i="24" s="1"/>
  <c r="A803" i="24" s="1"/>
  <c r="A804" i="24" s="1"/>
  <c r="A805" i="24" s="1"/>
  <c r="A806" i="24" s="1"/>
  <c r="A807" i="24" s="1"/>
  <c r="A808" i="24" s="1"/>
  <c r="A809" i="24" s="1"/>
  <c r="A810" i="24" s="1"/>
  <c r="A811" i="24" s="1"/>
  <c r="A812" i="24" s="1"/>
  <c r="A813" i="24" s="1"/>
  <c r="A814" i="24" s="1"/>
  <c r="A815" i="24" s="1"/>
  <c r="A816" i="24" s="1"/>
  <c r="A817" i="24" s="1"/>
  <c r="A818" i="24" s="1"/>
  <c r="A819" i="24" s="1"/>
  <c r="A820" i="24" s="1"/>
  <c r="A821" i="24" s="1"/>
  <c r="A822" i="24" s="1"/>
  <c r="A823" i="24" s="1"/>
  <c r="A824" i="24" s="1"/>
  <c r="A825" i="24" s="1"/>
  <c r="A826" i="24" s="1"/>
  <c r="A827" i="24" s="1"/>
  <c r="A828" i="24" s="1"/>
  <c r="A829" i="24" s="1"/>
  <c r="A830" i="24" s="1"/>
  <c r="A831" i="24" s="1"/>
  <c r="A832" i="24" s="1"/>
  <c r="A833" i="24" s="1"/>
  <c r="A834" i="24" s="1"/>
  <c r="A835" i="24" s="1"/>
  <c r="A836" i="24" s="1"/>
  <c r="A837" i="24" s="1"/>
  <c r="A838" i="24" s="1"/>
  <c r="A839" i="24" s="1"/>
  <c r="A840" i="24" s="1"/>
  <c r="A841" i="24" s="1"/>
  <c r="A842" i="24" s="1"/>
  <c r="A843" i="24" s="1"/>
  <c r="A844" i="24" s="1"/>
  <c r="A845" i="24" s="1"/>
  <c r="A846" i="24" s="1"/>
  <c r="A847" i="24" s="1"/>
  <c r="A848" i="24" s="1"/>
  <c r="A849" i="24" s="1"/>
  <c r="A850" i="24" s="1"/>
  <c r="A851" i="24" s="1"/>
  <c r="A852" i="24" s="1"/>
  <c r="A853" i="24" s="1"/>
  <c r="A854" i="24" s="1"/>
  <c r="A855" i="24" s="1"/>
  <c r="A856" i="24" s="1"/>
  <c r="A857" i="24" s="1"/>
  <c r="A858" i="24" s="1"/>
  <c r="A859" i="24" s="1"/>
  <c r="A860" i="24" s="1"/>
  <c r="A861" i="24" s="1"/>
  <c r="A862" i="24" s="1"/>
  <c r="A863" i="24" s="1"/>
  <c r="A864" i="24" s="1"/>
  <c r="A865" i="24" s="1"/>
  <c r="A866" i="24" s="1"/>
  <c r="A867" i="24" s="1"/>
  <c r="A868" i="24" s="1"/>
  <c r="A869" i="24" s="1"/>
  <c r="A870" i="24" s="1"/>
  <c r="A871" i="24" s="1"/>
  <c r="A872" i="24" s="1"/>
  <c r="A873" i="24" s="1"/>
  <c r="A874" i="24" s="1"/>
  <c r="A875" i="24" s="1"/>
  <c r="A876" i="24" s="1"/>
  <c r="A877" i="24" s="1"/>
  <c r="A878" i="24" s="1"/>
  <c r="A879" i="24" s="1"/>
  <c r="A880" i="24" s="1"/>
  <c r="A881" i="24" s="1"/>
  <c r="A882" i="24" s="1"/>
  <c r="A883" i="24" s="1"/>
  <c r="A884" i="24" s="1"/>
  <c r="A885" i="24" s="1"/>
  <c r="A886" i="24" s="1"/>
  <c r="A887" i="24" s="1"/>
  <c r="A888" i="24" s="1"/>
  <c r="A889" i="24" s="1"/>
  <c r="A890" i="24" s="1"/>
  <c r="A891" i="24" s="1"/>
  <c r="A892" i="24" s="1"/>
  <c r="A893" i="24" s="1"/>
  <c r="A894" i="24" s="1"/>
  <c r="A895" i="24" s="1"/>
  <c r="A896" i="24" s="1"/>
  <c r="A897" i="24" s="1"/>
  <c r="A898" i="24" s="1"/>
  <c r="A899" i="24" s="1"/>
  <c r="A900" i="24" s="1"/>
  <c r="A901" i="24" s="1"/>
  <c r="A902" i="24" s="1"/>
  <c r="A903" i="24" s="1"/>
  <c r="A904" i="24" s="1"/>
  <c r="A905" i="24" s="1"/>
  <c r="A906" i="24" s="1"/>
  <c r="A907" i="24" s="1"/>
  <c r="A908" i="24" s="1"/>
  <c r="A909" i="24" s="1"/>
  <c r="A910" i="24" s="1"/>
  <c r="A911" i="24" s="1"/>
  <c r="A912" i="24" s="1"/>
  <c r="A913" i="24" s="1"/>
  <c r="A914" i="24" s="1"/>
  <c r="A915" i="24" s="1"/>
  <c r="A916" i="24" s="1"/>
  <c r="A917" i="24" s="1"/>
  <c r="A918" i="24" s="1"/>
  <c r="A919" i="24" s="1"/>
  <c r="A920" i="24" s="1"/>
  <c r="A921" i="24" s="1"/>
  <c r="A922" i="24" s="1"/>
  <c r="A923" i="24" s="1"/>
  <c r="A924" i="24" s="1"/>
  <c r="A925" i="24" s="1"/>
  <c r="A926" i="24" s="1"/>
  <c r="A927" i="24" s="1"/>
  <c r="A928" i="24" s="1"/>
  <c r="A929" i="24" s="1"/>
  <c r="A930" i="24" s="1"/>
  <c r="A931" i="24" s="1"/>
  <c r="A932" i="24" s="1"/>
  <c r="A933" i="24" s="1"/>
  <c r="A934" i="24" s="1"/>
  <c r="A935" i="24" s="1"/>
  <c r="A936" i="24" s="1"/>
  <c r="A937" i="24" s="1"/>
  <c r="A938" i="24" s="1"/>
  <c r="A939" i="24" s="1"/>
  <c r="A940" i="24" s="1"/>
  <c r="A941" i="24" s="1"/>
  <c r="A942" i="24" s="1"/>
  <c r="A943" i="24" s="1"/>
  <c r="A944" i="24" s="1"/>
  <c r="A945" i="24" s="1"/>
  <c r="A946" i="24" s="1"/>
  <c r="A947" i="24" s="1"/>
  <c r="A948" i="24" s="1"/>
  <c r="A949" i="24" s="1"/>
  <c r="A950" i="24" s="1"/>
  <c r="A951" i="24" s="1"/>
  <c r="A952" i="24" s="1"/>
  <c r="A953" i="24" s="1"/>
  <c r="A954" i="24" s="1"/>
  <c r="A955" i="24" s="1"/>
  <c r="A956" i="24" s="1"/>
  <c r="A957" i="24" s="1"/>
  <c r="A958" i="24" s="1"/>
  <c r="A959" i="24" s="1"/>
  <c r="A960" i="24" s="1"/>
  <c r="A961" i="24" s="1"/>
  <c r="A962" i="24" s="1"/>
  <c r="A963" i="24" s="1"/>
  <c r="A964" i="24" s="1"/>
  <c r="A965" i="24" s="1"/>
  <c r="A966" i="24" s="1"/>
  <c r="A967" i="24" s="1"/>
  <c r="A968" i="24" s="1"/>
  <c r="A969" i="24" s="1"/>
  <c r="A970" i="24" s="1"/>
  <c r="A971" i="24" s="1"/>
  <c r="A972" i="24" s="1"/>
  <c r="A973" i="24" s="1"/>
  <c r="A974" i="24" s="1"/>
  <c r="A975" i="24" s="1"/>
  <c r="A976" i="24" s="1"/>
  <c r="A977" i="24" s="1"/>
  <c r="A978" i="24" s="1"/>
  <c r="A979" i="24" s="1"/>
  <c r="A980" i="24" s="1"/>
  <c r="A981" i="24" s="1"/>
  <c r="A982" i="24" s="1"/>
  <c r="A983" i="24" s="1"/>
  <c r="A984" i="24" s="1"/>
  <c r="A985" i="24" s="1"/>
  <c r="A986" i="24" s="1"/>
  <c r="A987" i="24" s="1"/>
  <c r="A988" i="24" s="1"/>
  <c r="A989" i="24" s="1"/>
  <c r="A990" i="24" s="1"/>
  <c r="A991" i="24" s="1"/>
  <c r="A992" i="24" s="1"/>
  <c r="A993" i="24" s="1"/>
  <c r="A994" i="24" s="1"/>
  <c r="A995" i="24" s="1"/>
  <c r="A996" i="24" s="1"/>
  <c r="A997" i="24" s="1"/>
  <c r="A998" i="24" s="1"/>
  <c r="A999" i="24" s="1"/>
  <c r="A1000" i="24" s="1"/>
  <c r="A1001" i="24" s="1"/>
  <c r="A1002" i="24" s="1"/>
  <c r="A1003" i="24" s="1"/>
  <c r="A1004" i="24" s="1"/>
  <c r="A1005" i="24" s="1"/>
  <c r="A1006" i="24" s="1"/>
  <c r="A1007" i="24" s="1"/>
  <c r="A1008" i="24" s="1"/>
  <c r="A1009" i="24" s="1"/>
  <c r="A1010" i="24" s="1"/>
  <c r="A1011" i="24" s="1"/>
  <c r="A1012" i="24" s="1"/>
  <c r="A1013" i="24" s="1"/>
  <c r="A1014" i="24" s="1"/>
  <c r="A1015" i="24" s="1"/>
  <c r="A1016" i="24" s="1"/>
  <c r="A1017" i="24" s="1"/>
  <c r="A1018" i="24" s="1"/>
  <c r="A1019" i="24" s="1"/>
  <c r="A1020" i="24" s="1"/>
  <c r="A1021" i="24" s="1"/>
  <c r="A1022" i="24" s="1"/>
  <c r="A1023" i="24" s="1"/>
  <c r="A1024" i="24" s="1"/>
  <c r="A1025" i="24" s="1"/>
  <c r="A1026" i="24" s="1"/>
  <c r="A1027" i="24" s="1"/>
  <c r="A1028" i="24" s="1"/>
  <c r="A1029" i="24" s="1"/>
  <c r="A1030" i="24" s="1"/>
  <c r="A1031" i="24" s="1"/>
  <c r="A1032" i="24" s="1"/>
  <c r="A1033" i="24" s="1"/>
  <c r="A1034" i="24" s="1"/>
  <c r="A1035" i="24" s="1"/>
  <c r="A1036" i="24" s="1"/>
  <c r="A1037" i="24" s="1"/>
  <c r="A1038" i="24" s="1"/>
  <c r="A1039" i="24" s="1"/>
  <c r="A1040" i="24" s="1"/>
  <c r="A1041" i="24" s="1"/>
  <c r="A1042" i="24" s="1"/>
  <c r="A1043" i="24" s="1"/>
  <c r="A1044" i="24" s="1"/>
  <c r="A1045" i="24" s="1"/>
  <c r="A1046" i="24" s="1"/>
  <c r="A1047" i="24" s="1"/>
  <c r="A1048" i="24" s="1"/>
  <c r="A1049" i="24" s="1"/>
  <c r="A1050" i="24" s="1"/>
  <c r="A1051" i="24" s="1"/>
  <c r="A1052" i="24" s="1"/>
  <c r="A1053" i="24" s="1"/>
  <c r="A1054" i="24" s="1"/>
  <c r="A1055" i="24" s="1"/>
  <c r="A1056" i="24" s="1"/>
  <c r="A1057" i="24" s="1"/>
  <c r="A1058" i="24" s="1"/>
  <c r="A1059" i="24" s="1"/>
  <c r="A1060" i="24" s="1"/>
  <c r="A1061" i="24" s="1"/>
  <c r="A1062" i="24" s="1"/>
  <c r="A1063" i="24" s="1"/>
  <c r="A1064" i="24" s="1"/>
  <c r="A1065" i="24" s="1"/>
  <c r="A1066" i="24" s="1"/>
  <c r="A1067" i="24" s="1"/>
  <c r="A1068" i="24" s="1"/>
  <c r="A1069" i="24" s="1"/>
  <c r="A1070" i="24" s="1"/>
  <c r="A1071" i="24" s="1"/>
  <c r="A1072" i="24" s="1"/>
  <c r="A1073" i="24" s="1"/>
  <c r="A1074" i="24" s="1"/>
  <c r="A1075" i="24" s="1"/>
  <c r="A1076" i="24" s="1"/>
  <c r="A1077" i="24" s="1"/>
  <c r="A1078" i="24" s="1"/>
  <c r="A1079" i="24" s="1"/>
  <c r="A1080" i="24" s="1"/>
  <c r="A1081" i="24" s="1"/>
  <c r="A1082" i="24" s="1"/>
  <c r="A1083" i="24" s="1"/>
  <c r="A1084" i="24" s="1"/>
  <c r="A1085" i="24" s="1"/>
  <c r="A1086" i="24" s="1"/>
  <c r="A1087" i="24" s="1"/>
  <c r="A1088" i="24" s="1"/>
  <c r="A1089" i="24" s="1"/>
  <c r="A1090" i="24" s="1"/>
  <c r="A1091" i="24" s="1"/>
  <c r="A1092" i="24" s="1"/>
  <c r="A1093" i="24" s="1"/>
  <c r="A1094" i="24" s="1"/>
  <c r="A1095" i="24" s="1"/>
  <c r="A1096" i="24" s="1"/>
  <c r="A1097" i="24" s="1"/>
  <c r="A1098" i="24" s="1"/>
  <c r="A1099" i="24" s="1"/>
  <c r="A1100" i="24" s="1"/>
  <c r="A1101" i="24" s="1"/>
  <c r="A1102" i="24" s="1"/>
  <c r="A1103" i="24" s="1"/>
  <c r="A1104" i="24" s="1"/>
  <c r="A1105" i="24" s="1"/>
  <c r="A1106" i="24" s="1"/>
  <c r="A1107" i="24" s="1"/>
  <c r="A1108" i="24" s="1"/>
  <c r="A1109" i="24" s="1"/>
  <c r="A1110" i="24" s="1"/>
  <c r="A1111" i="24" s="1"/>
  <c r="A1112" i="24" s="1"/>
  <c r="A1113" i="24" s="1"/>
  <c r="A1114" i="24" s="1"/>
  <c r="A1115" i="24" s="1"/>
  <c r="A1116" i="24" s="1"/>
  <c r="A1117" i="24" s="1"/>
  <c r="A1118" i="24" s="1"/>
  <c r="A1119" i="24" s="1"/>
  <c r="A1120" i="24" s="1"/>
  <c r="A1121" i="24" s="1"/>
  <c r="A1122" i="24" s="1"/>
  <c r="A1123" i="24" s="1"/>
  <c r="A1124" i="24" s="1"/>
  <c r="A1125" i="24" s="1"/>
  <c r="A1126" i="24" s="1"/>
  <c r="A1127" i="24" s="1"/>
  <c r="A1128" i="24" s="1"/>
  <c r="A1129" i="24" s="1"/>
  <c r="A1130" i="24" s="1"/>
  <c r="A1131" i="24" s="1"/>
  <c r="A1132" i="24" s="1"/>
  <c r="A1133" i="24" s="1"/>
  <c r="A1134" i="24" s="1"/>
  <c r="A1135" i="24" s="1"/>
  <c r="A1136" i="24" s="1"/>
  <c r="A1137" i="24" s="1"/>
  <c r="A1138" i="24" s="1"/>
  <c r="A1139" i="24" s="1"/>
  <c r="A1140" i="24" s="1"/>
  <c r="A1141" i="24" s="1"/>
  <c r="A1142" i="24" s="1"/>
  <c r="A1143" i="24" s="1"/>
  <c r="A1144" i="24" s="1"/>
  <c r="A1145" i="24" s="1"/>
  <c r="A1146" i="24" s="1"/>
  <c r="A1147" i="24" s="1"/>
  <c r="A1148" i="24" s="1"/>
  <c r="A1149" i="24" s="1"/>
  <c r="A1150" i="24" s="1"/>
  <c r="A1151" i="24" s="1"/>
  <c r="A1152" i="24" s="1"/>
  <c r="A1153" i="24" s="1"/>
  <c r="A1154" i="24" s="1"/>
  <c r="A1155" i="24" s="1"/>
  <c r="A1156" i="24" s="1"/>
  <c r="A1157" i="24" s="1"/>
  <c r="A1158" i="24" s="1"/>
  <c r="A1159" i="24" s="1"/>
  <c r="A1160" i="24" s="1"/>
  <c r="A1161" i="24" s="1"/>
  <c r="A1162" i="24" s="1"/>
  <c r="A1163" i="24" s="1"/>
  <c r="A1164" i="24" s="1"/>
  <c r="A1165" i="24" s="1"/>
  <c r="A1166" i="24" s="1"/>
  <c r="A1167" i="24" s="1"/>
  <c r="A1168" i="24" s="1"/>
  <c r="A1169" i="24" s="1"/>
  <c r="A1170" i="24" s="1"/>
  <c r="A1171" i="24" s="1"/>
  <c r="A1172" i="24" s="1"/>
  <c r="A1173" i="24" s="1"/>
  <c r="A1174" i="24" s="1"/>
  <c r="A1175" i="24" s="1"/>
  <c r="A1176" i="24" s="1"/>
  <c r="A1177" i="24" s="1"/>
  <c r="A1178" i="24" s="1"/>
  <c r="A1179" i="24" s="1"/>
  <c r="A1180" i="24" s="1"/>
  <c r="A1181" i="24" s="1"/>
  <c r="A1182" i="24" s="1"/>
  <c r="A1183" i="24" s="1"/>
  <c r="A1184" i="24" s="1"/>
  <c r="A1185" i="24" s="1"/>
  <c r="A1186" i="24" s="1"/>
  <c r="A1187" i="24" s="1"/>
  <c r="A1188" i="24" s="1"/>
  <c r="A1189" i="24" s="1"/>
  <c r="A1190" i="24" s="1"/>
  <c r="A1191" i="24" s="1"/>
  <c r="A1192" i="24" s="1"/>
  <c r="A1193" i="24" s="1"/>
  <c r="A1194" i="24" s="1"/>
  <c r="A1195" i="24" s="1"/>
  <c r="A1196" i="24" s="1"/>
  <c r="A1197" i="24" s="1"/>
  <c r="A1198" i="24" s="1"/>
  <c r="A1199" i="24" s="1"/>
  <c r="A1200" i="24" s="1"/>
  <c r="A1201" i="24" s="1"/>
  <c r="A1202" i="24" s="1"/>
  <c r="A1203" i="24" s="1"/>
  <c r="A1204" i="24" s="1"/>
  <c r="A1205" i="24" s="1"/>
  <c r="A1206" i="24" s="1"/>
  <c r="A1207" i="24" s="1"/>
  <c r="A1208" i="24" s="1"/>
  <c r="A1209" i="24" s="1"/>
  <c r="A1210" i="24" s="1"/>
  <c r="A1211" i="24" s="1"/>
  <c r="A1212" i="24" s="1"/>
  <c r="A1213" i="24" s="1"/>
  <c r="A1214" i="24" s="1"/>
  <c r="A1215" i="24" s="1"/>
  <c r="A1216" i="24" s="1"/>
  <c r="A1217" i="24" s="1"/>
  <c r="A1218" i="24" s="1"/>
  <c r="A1219" i="24" s="1"/>
  <c r="A1220" i="24" s="1"/>
  <c r="A1221" i="24" s="1"/>
  <c r="A1222" i="24" s="1"/>
  <c r="A1223" i="24" s="1"/>
  <c r="A1224" i="24" s="1"/>
  <c r="A1225" i="24" s="1"/>
  <c r="A1226" i="24" s="1"/>
  <c r="A1227" i="24" s="1"/>
  <c r="A1228" i="24" s="1"/>
  <c r="A1229" i="24" s="1"/>
  <c r="A1230" i="24" s="1"/>
  <c r="A1231" i="24" s="1"/>
  <c r="A1232" i="24" s="1"/>
  <c r="A1233" i="24" s="1"/>
  <c r="A1234" i="24" s="1"/>
  <c r="A1235" i="24" s="1"/>
  <c r="A1236" i="24" s="1"/>
  <c r="A1237" i="24" s="1"/>
  <c r="A1238" i="24" s="1"/>
  <c r="A1239" i="24" s="1"/>
  <c r="A1240" i="24" s="1"/>
  <c r="A1241" i="24" s="1"/>
  <c r="A1242" i="24" s="1"/>
  <c r="A1243" i="24" s="1"/>
  <c r="A1244" i="24" s="1"/>
  <c r="A1245" i="24" s="1"/>
  <c r="A1246" i="24" s="1"/>
  <c r="A1247" i="24" s="1"/>
  <c r="A1248" i="24" s="1"/>
  <c r="A1249" i="24" s="1"/>
  <c r="A1250" i="24" s="1"/>
  <c r="A1251" i="24" s="1"/>
  <c r="A1252" i="24" s="1"/>
  <c r="A1253" i="24" s="1"/>
  <c r="A1254" i="24" s="1"/>
  <c r="A1255" i="24" s="1"/>
  <c r="A1256" i="24" s="1"/>
  <c r="A1257" i="24" s="1"/>
  <c r="A1258" i="24" s="1"/>
  <c r="A1259" i="24" s="1"/>
  <c r="A1260" i="24" s="1"/>
  <c r="A1261" i="24" s="1"/>
  <c r="A1262" i="24" s="1"/>
  <c r="A1263" i="24" s="1"/>
  <c r="A1264" i="24" s="1"/>
  <c r="A1265" i="24" s="1"/>
  <c r="A1266" i="24" s="1"/>
  <c r="A1267" i="24" s="1"/>
  <c r="A1268" i="24" s="1"/>
  <c r="A1269" i="24" s="1"/>
  <c r="A1270" i="24" s="1"/>
  <c r="A1271" i="24" s="1"/>
  <c r="A1272" i="24" s="1"/>
  <c r="A1273" i="24" s="1"/>
  <c r="A1274" i="24" s="1"/>
  <c r="A1275" i="24" s="1"/>
  <c r="A1276" i="24" s="1"/>
  <c r="A1277" i="24" s="1"/>
  <c r="A1278" i="24" s="1"/>
  <c r="A1279" i="24" s="1"/>
  <c r="A1280" i="24" s="1"/>
  <c r="A1281" i="24" s="1"/>
  <c r="A1282" i="24" s="1"/>
  <c r="A1283" i="24" s="1"/>
  <c r="A1284" i="24" s="1"/>
  <c r="A1285" i="24" s="1"/>
  <c r="A1286" i="24" s="1"/>
  <c r="A1287" i="24" s="1"/>
  <c r="A1288" i="24" s="1"/>
  <c r="A1289" i="24" s="1"/>
  <c r="A1290" i="24" s="1"/>
  <c r="A1291" i="24" s="1"/>
  <c r="A1292" i="24" s="1"/>
  <c r="A1293" i="24" s="1"/>
  <c r="A1294" i="24" s="1"/>
  <c r="A1295" i="24" s="1"/>
  <c r="A1296" i="24" s="1"/>
  <c r="A1297" i="24" s="1"/>
  <c r="A1298" i="24" s="1"/>
  <c r="A1299" i="24" s="1"/>
  <c r="A1300" i="24" s="1"/>
  <c r="A1301" i="24" s="1"/>
  <c r="A1302" i="24" s="1"/>
  <c r="A1303" i="24" s="1"/>
  <c r="A1304" i="24" s="1"/>
  <c r="A1305" i="24" s="1"/>
  <c r="A1306" i="24" s="1"/>
  <c r="A1307" i="24" s="1"/>
  <c r="A1308" i="24" s="1"/>
  <c r="A1309" i="24" s="1"/>
  <c r="A1310" i="24" s="1"/>
  <c r="A1311" i="24" s="1"/>
  <c r="A1312" i="24" s="1"/>
  <c r="A1313" i="24" s="1"/>
  <c r="A1314" i="24" s="1"/>
  <c r="A1315" i="24" s="1"/>
  <c r="A1316" i="24" s="1"/>
  <c r="A1317" i="24" s="1"/>
  <c r="A1318" i="24" s="1"/>
  <c r="A1319" i="24" s="1"/>
  <c r="A1320" i="24" s="1"/>
  <c r="A1321" i="24" s="1"/>
  <c r="A1322" i="24" s="1"/>
  <c r="A1323" i="24" s="1"/>
  <c r="H600" i="24"/>
  <c r="B7" i="20"/>
  <c r="B6" i="20"/>
  <c r="B5" i="20"/>
  <c r="E15" i="24" l="1"/>
  <c r="H81" i="24"/>
  <c r="H101" i="24"/>
  <c r="H55" i="24"/>
  <c r="H83" i="24"/>
  <c r="H16" i="24"/>
  <c r="H60" i="24"/>
  <c r="H19" i="24"/>
  <c r="H23" i="24"/>
  <c r="H27" i="24"/>
  <c r="H31" i="24"/>
  <c r="H35" i="24"/>
  <c r="H39" i="24"/>
  <c r="H43" i="24"/>
  <c r="H47" i="24"/>
  <c r="H51" i="24"/>
  <c r="H59" i="24"/>
  <c r="H63" i="24"/>
  <c r="H67" i="24"/>
  <c r="H71" i="24"/>
  <c r="H75" i="24"/>
  <c r="H79" i="24"/>
  <c r="H87" i="24"/>
  <c r="H91" i="24"/>
  <c r="H95" i="24"/>
  <c r="H99" i="24"/>
  <c r="H103" i="24"/>
  <c r="H107" i="24"/>
  <c r="H111" i="24"/>
  <c r="H115" i="24"/>
  <c r="H119" i="24"/>
  <c r="H123" i="24"/>
  <c r="H127" i="24"/>
  <c r="H131" i="24"/>
  <c r="H135" i="24"/>
  <c r="H139" i="24"/>
  <c r="H143" i="24"/>
  <c r="H147" i="24"/>
  <c r="H151" i="24"/>
  <c r="H155" i="24"/>
  <c r="H159" i="24"/>
  <c r="H163" i="24"/>
  <c r="H167" i="24"/>
  <c r="H171" i="24"/>
  <c r="H175" i="24"/>
  <c r="H179" i="24"/>
  <c r="H183" i="24"/>
  <c r="H187" i="24"/>
  <c r="H191" i="24"/>
  <c r="H195" i="24"/>
  <c r="H199" i="24"/>
  <c r="H203" i="24"/>
  <c r="H207" i="24"/>
  <c r="H211" i="24"/>
  <c r="H215" i="24"/>
  <c r="H219" i="24"/>
  <c r="H223" i="24"/>
  <c r="H227" i="24"/>
  <c r="H231" i="24"/>
  <c r="H235" i="24"/>
  <c r="H239" i="24"/>
  <c r="H243" i="24"/>
  <c r="H247" i="24"/>
  <c r="H251" i="24"/>
  <c r="H255" i="24"/>
  <c r="H259" i="24"/>
  <c r="H262" i="24"/>
  <c r="H263" i="24"/>
  <c r="H270" i="24"/>
  <c r="H271" i="24"/>
  <c r="H278" i="24"/>
  <c r="H279" i="24"/>
  <c r="H281" i="24"/>
  <c r="H291" i="24"/>
  <c r="H292" i="24"/>
  <c r="H294" i="24"/>
  <c r="H297" i="24"/>
  <c r="H307" i="24"/>
  <c r="H308" i="24"/>
  <c r="H310" i="24"/>
  <c r="H313" i="24"/>
  <c r="H323" i="24"/>
  <c r="H324" i="24"/>
  <c r="H326" i="24"/>
  <c r="H329" i="24"/>
  <c r="H339" i="24"/>
  <c r="H340" i="24"/>
  <c r="H342" i="24"/>
  <c r="H345" i="24"/>
  <c r="H355" i="24"/>
  <c r="H356" i="24"/>
  <c r="H358" i="24"/>
  <c r="H361" i="24"/>
  <c r="H371" i="24"/>
  <c r="H372" i="24"/>
  <c r="H374" i="24"/>
  <c r="H377" i="24"/>
  <c r="H378" i="24"/>
  <c r="H392" i="24"/>
  <c r="H394" i="24"/>
  <c r="H408" i="24"/>
  <c r="H410" i="24"/>
  <c r="H424" i="24"/>
  <c r="H426" i="24"/>
  <c r="H440" i="24"/>
  <c r="H442" i="24"/>
  <c r="H456" i="24"/>
  <c r="H458" i="24"/>
  <c r="H472" i="24"/>
  <c r="H474" i="24"/>
  <c r="H488" i="24"/>
  <c r="H490" i="24"/>
  <c r="H504" i="24"/>
  <c r="H506" i="24"/>
  <c r="H520" i="24"/>
  <c r="H522" i="24"/>
  <c r="H536" i="24"/>
  <c r="H538" i="24"/>
  <c r="H552" i="24"/>
  <c r="H554" i="24"/>
  <c r="H568" i="24"/>
  <c r="H570" i="24"/>
  <c r="H584" i="24"/>
  <c r="H586" i="24"/>
  <c r="H602" i="24"/>
  <c r="H3225" i="24"/>
  <c r="H3221" i="24"/>
  <c r="H3217" i="24"/>
  <c r="H3213" i="24"/>
  <c r="H3209" i="24"/>
  <c r="H3205" i="24"/>
  <c r="H3232" i="24"/>
  <c r="H3212" i="24"/>
  <c r="H3196" i="24"/>
  <c r="H3192" i="24"/>
  <c r="H3188" i="24"/>
  <c r="H3208" i="24"/>
  <c r="H3206" i="24"/>
  <c r="H3199" i="24"/>
  <c r="H3201" i="24"/>
  <c r="H3187" i="24"/>
  <c r="H3184" i="24"/>
  <c r="H3176" i="24"/>
  <c r="H3195" i="24"/>
  <c r="H3170" i="24"/>
  <c r="H3166" i="24"/>
  <c r="H3162" i="24"/>
  <c r="H3191" i="24"/>
  <c r="H3185" i="24"/>
  <c r="H3180" i="24"/>
  <c r="H3177" i="24"/>
  <c r="H3154" i="24"/>
  <c r="H3151" i="24"/>
  <c r="H3146" i="24"/>
  <c r="H3143" i="24"/>
  <c r="H3138" i="24"/>
  <c r="H3135" i="24"/>
  <c r="H3130" i="24"/>
  <c r="H3161" i="24"/>
  <c r="H3149" i="24"/>
  <c r="H3141" i="24"/>
  <c r="H3133" i="24"/>
  <c r="H3119" i="24"/>
  <c r="H3169" i="24"/>
  <c r="H3158" i="24"/>
  <c r="H3157" i="24"/>
  <c r="H3150" i="24"/>
  <c r="H3142" i="24"/>
  <c r="H3134" i="24"/>
  <c r="H3126" i="24"/>
  <c r="H3165" i="24"/>
  <c r="H3122" i="24"/>
  <c r="H3116" i="24"/>
  <c r="H3111" i="24"/>
  <c r="H3108" i="24"/>
  <c r="H3103" i="24"/>
  <c r="H3100" i="24"/>
  <c r="H3095" i="24"/>
  <c r="H3092" i="24"/>
  <c r="H3087" i="24"/>
  <c r="H3084" i="24"/>
  <c r="H3079" i="24"/>
  <c r="H3076" i="24"/>
  <c r="H3071" i="24"/>
  <c r="H3127" i="24"/>
  <c r="H3114" i="24"/>
  <c r="H3106" i="24"/>
  <c r="H3098" i="24"/>
  <c r="H3090" i="24"/>
  <c r="H3082" i="24"/>
  <c r="H3115" i="24"/>
  <c r="H3107" i="24"/>
  <c r="H3099" i="24"/>
  <c r="H3091" i="24"/>
  <c r="H3083" i="24"/>
  <c r="H3075" i="24"/>
  <c r="H3066" i="24"/>
  <c r="H3061" i="24"/>
  <c r="H3058" i="24"/>
  <c r="H3053" i="24"/>
  <c r="H3050" i="24"/>
  <c r="H3045" i="24"/>
  <c r="H3042" i="24"/>
  <c r="H3037" i="24"/>
  <c r="H3034" i="24"/>
  <c r="H3030" i="24"/>
  <c r="H3026" i="24"/>
  <c r="H3074" i="24"/>
  <c r="H3029" i="24"/>
  <c r="H3025" i="24"/>
  <c r="H3021" i="24"/>
  <c r="H3017" i="24"/>
  <c r="H3013" i="24"/>
  <c r="H3009" i="24"/>
  <c r="H3005" i="24"/>
  <c r="H3001" i="24"/>
  <c r="H2997" i="24"/>
  <c r="H2993" i="24"/>
  <c r="H3065" i="24"/>
  <c r="H3057" i="24"/>
  <c r="H3049" i="24"/>
  <c r="H3041" i="24"/>
  <c r="H3033" i="24"/>
  <c r="H2989" i="24"/>
  <c r="H2986" i="24"/>
  <c r="H2981" i="24"/>
  <c r="H2978" i="24"/>
  <c r="H2973" i="24"/>
  <c r="H2970" i="24"/>
  <c r="H2965" i="24"/>
  <c r="H2960" i="24"/>
  <c r="H2956" i="24"/>
  <c r="H2952" i="24"/>
  <c r="H2948" i="24"/>
  <c r="H2944" i="24"/>
  <c r="H2940" i="24"/>
  <c r="H2936" i="24"/>
  <c r="H2932" i="24"/>
  <c r="H3016" i="24"/>
  <c r="H3014" i="24"/>
  <c r="H3000" i="24"/>
  <c r="H2998" i="24"/>
  <c r="H2992" i="24"/>
  <c r="H2984" i="24"/>
  <c r="H2976" i="24"/>
  <c r="H2968" i="24"/>
  <c r="H2959" i="24"/>
  <c r="H2955" i="24"/>
  <c r="H2951" i="24"/>
  <c r="H2985" i="24"/>
  <c r="H2977" i="24"/>
  <c r="H2969" i="24"/>
  <c r="H2943" i="24"/>
  <c r="H2931" i="24"/>
  <c r="H2928" i="24"/>
  <c r="H2923" i="24"/>
  <c r="H2915" i="24"/>
  <c r="H2907" i="24"/>
  <c r="H2939" i="24"/>
  <c r="H2927" i="24"/>
  <c r="H2904" i="24"/>
  <c r="H2900" i="24"/>
  <c r="H2896" i="24"/>
  <c r="H2892" i="24"/>
  <c r="H2888" i="24"/>
  <c r="H2884" i="24"/>
  <c r="H2880" i="24"/>
  <c r="H2876" i="24"/>
  <c r="H2872" i="24"/>
  <c r="H2868" i="24"/>
  <c r="H2864" i="24"/>
  <c r="H2860" i="24"/>
  <c r="H2856" i="24"/>
  <c r="H2852" i="24"/>
  <c r="H2848" i="24"/>
  <c r="H2844" i="24"/>
  <c r="H2840" i="24"/>
  <c r="H2836" i="24"/>
  <c r="H2832" i="24"/>
  <c r="H2828" i="24"/>
  <c r="H2824" i="24"/>
  <c r="H2935" i="24"/>
  <c r="H2924" i="24"/>
  <c r="H2919" i="24"/>
  <c r="H2916" i="24"/>
  <c r="H2911" i="24"/>
  <c r="H2908" i="24"/>
  <c r="H2903" i="24"/>
  <c r="H2899" i="24"/>
  <c r="H2895" i="24"/>
  <c r="H2891" i="24"/>
  <c r="H2887" i="24"/>
  <c r="H2883" i="24"/>
  <c r="H2879" i="24"/>
  <c r="H2875" i="24"/>
  <c r="H2871" i="24"/>
  <c r="H2867" i="24"/>
  <c r="H2863" i="24"/>
  <c r="H2947" i="24"/>
  <c r="H2855" i="24"/>
  <c r="H2831" i="24"/>
  <c r="H2829" i="24"/>
  <c r="H2821" i="24"/>
  <c r="H2816" i="24"/>
  <c r="H2813" i="24"/>
  <c r="H2808" i="24"/>
  <c r="H2805" i="24"/>
  <c r="H2801" i="24"/>
  <c r="H2797" i="24"/>
  <c r="H2793" i="24"/>
  <c r="H2789" i="24"/>
  <c r="H2785" i="24"/>
  <c r="H2781" i="24"/>
  <c r="H2777" i="24"/>
  <c r="H2773" i="24"/>
  <c r="H2769" i="24"/>
  <c r="H2765" i="24"/>
  <c r="H2761" i="24"/>
  <c r="H2757" i="24"/>
  <c r="H2753" i="24"/>
  <c r="H2749" i="24"/>
  <c r="H2745" i="24"/>
  <c r="H2851" i="24"/>
  <c r="H2843" i="24"/>
  <c r="H2841" i="24"/>
  <c r="H2827" i="24"/>
  <c r="H2825" i="24"/>
  <c r="H2819" i="24"/>
  <c r="H2811" i="24"/>
  <c r="H2803" i="24"/>
  <c r="H2800" i="24"/>
  <c r="H2796" i="24"/>
  <c r="H2792" i="24"/>
  <c r="H2788" i="24"/>
  <c r="H2784" i="24"/>
  <c r="H2780" i="24"/>
  <c r="H2776" i="24"/>
  <c r="H2772" i="24"/>
  <c r="H2768" i="24"/>
  <c r="H2764" i="24"/>
  <c r="H2760" i="24"/>
  <c r="H2756" i="24"/>
  <c r="H2752" i="24"/>
  <c r="H2748" i="24"/>
  <c r="H2744" i="24"/>
  <c r="H2740" i="24"/>
  <c r="H2736" i="24"/>
  <c r="H2732" i="24"/>
  <c r="H2847" i="24"/>
  <c r="H2820" i="24"/>
  <c r="H2812" i="24"/>
  <c r="H2804" i="24"/>
  <c r="H2859" i="24"/>
  <c r="H2728" i="24"/>
  <c r="H2725" i="24"/>
  <c r="H2712" i="24"/>
  <c r="H2704" i="24"/>
  <c r="H2741" i="24"/>
  <c r="H2724" i="24"/>
  <c r="H2721" i="24"/>
  <c r="H2715" i="24"/>
  <c r="H2707" i="24"/>
  <c r="H2697" i="24"/>
  <c r="H2693" i="24"/>
  <c r="H2689" i="24"/>
  <c r="H2685" i="24"/>
  <c r="H2681" i="24"/>
  <c r="H2677" i="24"/>
  <c r="H2673" i="24"/>
  <c r="H2669" i="24"/>
  <c r="H2665" i="24"/>
  <c r="H2661" i="24"/>
  <c r="H2657" i="24"/>
  <c r="H2653" i="24"/>
  <c r="H2649" i="24"/>
  <c r="H2645" i="24"/>
  <c r="H2641" i="24"/>
  <c r="H2637" i="24"/>
  <c r="H2633" i="24"/>
  <c r="H2629" i="24"/>
  <c r="H2625" i="24"/>
  <c r="H2621" i="24"/>
  <c r="H2617" i="24"/>
  <c r="H2737" i="24"/>
  <c r="H2720" i="24"/>
  <c r="H2717" i="24"/>
  <c r="H2713" i="24"/>
  <c r="H2708" i="24"/>
  <c r="H2705" i="24"/>
  <c r="H2700" i="24"/>
  <c r="H2696" i="24"/>
  <c r="H2692" i="24"/>
  <c r="H2688" i="24"/>
  <c r="H2684" i="24"/>
  <c r="H2680" i="24"/>
  <c r="H2676" i="24"/>
  <c r="H2672" i="24"/>
  <c r="H2668" i="24"/>
  <c r="H2664" i="24"/>
  <c r="H2660" i="24"/>
  <c r="H2656" i="24"/>
  <c r="H2652" i="24"/>
  <c r="H2648" i="24"/>
  <c r="H2644" i="24"/>
  <c r="H2640" i="24"/>
  <c r="H2636" i="24"/>
  <c r="H2632" i="24"/>
  <c r="H2628" i="24"/>
  <c r="H2624" i="24"/>
  <c r="H2620" i="24"/>
  <c r="H2616" i="24"/>
  <c r="H2612" i="24"/>
  <c r="H2608" i="24"/>
  <c r="H2604" i="24"/>
  <c r="H2733" i="24"/>
  <c r="H2729" i="24"/>
  <c r="H2716" i="24"/>
  <c r="H2613" i="24"/>
  <c r="H2597" i="24"/>
  <c r="H2596" i="24"/>
  <c r="H2581" i="24"/>
  <c r="H2580" i="24"/>
  <c r="H2547" i="24"/>
  <c r="H2543" i="24"/>
  <c r="H2539" i="24"/>
  <c r="H2535" i="24"/>
  <c r="H2531" i="24"/>
  <c r="H2527" i="24"/>
  <c r="H2523" i="24"/>
  <c r="H2519" i="24"/>
  <c r="H2515" i="24"/>
  <c r="H2511" i="24"/>
  <c r="H2507" i="24"/>
  <c r="H2503" i="24"/>
  <c r="H2499" i="24"/>
  <c r="H2495" i="24"/>
  <c r="H2491" i="24"/>
  <c r="H2487" i="24"/>
  <c r="H2483" i="24"/>
  <c r="H2479" i="24"/>
  <c r="H2475" i="24"/>
  <c r="H2471" i="24"/>
  <c r="H2467" i="24"/>
  <c r="H2463" i="24"/>
  <c r="H2609" i="24"/>
  <c r="H2593" i="24"/>
  <c r="H2592" i="24"/>
  <c r="H2577" i="24"/>
  <c r="H2576" i="24"/>
  <c r="H2565" i="24"/>
  <c r="H2562" i="24"/>
  <c r="H2557" i="24"/>
  <c r="H2554" i="24"/>
  <c r="H2550" i="24"/>
  <c r="H2546" i="24"/>
  <c r="H2542" i="24"/>
  <c r="H2538" i="24"/>
  <c r="H2534" i="24"/>
  <c r="H2530" i="24"/>
  <c r="H2526" i="24"/>
  <c r="H2522" i="24"/>
  <c r="H2518" i="24"/>
  <c r="H2514" i="24"/>
  <c r="H2510" i="24"/>
  <c r="H2506" i="24"/>
  <c r="H2605" i="24"/>
  <c r="H2589" i="24"/>
  <c r="H2588" i="24"/>
  <c r="H2573" i="24"/>
  <c r="H2572" i="24"/>
  <c r="H2449" i="24"/>
  <c r="H2601" i="24"/>
  <c r="H2600" i="24"/>
  <c r="H2585" i="24"/>
  <c r="H2584" i="24"/>
  <c r="H2569" i="24"/>
  <c r="H2561" i="24"/>
  <c r="H2553" i="24"/>
  <c r="H2494" i="24"/>
  <c r="H2470" i="24"/>
  <c r="H2468" i="24"/>
  <c r="H2448" i="24"/>
  <c r="H2445" i="24"/>
  <c r="H2441" i="24"/>
  <c r="H2437" i="24"/>
  <c r="H2433" i="24"/>
  <c r="H2429" i="24"/>
  <c r="H2425" i="24"/>
  <c r="H2421" i="24"/>
  <c r="H2417" i="24"/>
  <c r="H2413" i="24"/>
  <c r="H2409" i="24"/>
  <c r="H2405" i="24"/>
  <c r="H2401" i="24"/>
  <c r="H2397" i="24"/>
  <c r="H2393" i="24"/>
  <c r="H2389" i="24"/>
  <c r="H2385" i="24"/>
  <c r="H2381" i="24"/>
  <c r="H2377" i="24"/>
  <c r="H2490" i="24"/>
  <c r="H2444" i="24"/>
  <c r="H2440" i="24"/>
  <c r="H2436" i="24"/>
  <c r="H2432" i="24"/>
  <c r="H2428" i="24"/>
  <c r="H2424" i="24"/>
  <c r="H2420" i="24"/>
  <c r="H2416" i="24"/>
  <c r="H2412" i="24"/>
  <c r="H2408" i="24"/>
  <c r="H2404" i="24"/>
  <c r="H2400" i="24"/>
  <c r="H2396" i="24"/>
  <c r="H2392" i="24"/>
  <c r="H2388" i="24"/>
  <c r="H2384" i="24"/>
  <c r="H2380" i="24"/>
  <c r="H2376" i="24"/>
  <c r="H2372" i="24"/>
  <c r="H2368" i="24"/>
  <c r="H2364" i="24"/>
  <c r="H2360" i="24"/>
  <c r="H2356" i="24"/>
  <c r="H2352" i="24"/>
  <c r="H2348" i="24"/>
  <c r="H2344" i="24"/>
  <c r="H2340" i="24"/>
  <c r="H2336" i="24"/>
  <c r="H2332" i="24"/>
  <c r="H2328" i="24"/>
  <c r="H2502" i="24"/>
  <c r="H2486" i="24"/>
  <c r="H2478" i="24"/>
  <c r="H2476" i="24"/>
  <c r="H2462" i="24"/>
  <c r="H2460" i="24"/>
  <c r="H2458" i="24"/>
  <c r="H2456" i="24"/>
  <c r="H2454" i="24"/>
  <c r="H2452" i="24"/>
  <c r="H2450" i="24"/>
  <c r="H2498" i="24"/>
  <c r="H2325" i="24"/>
  <c r="H2317" i="24"/>
  <c r="H2313" i="24"/>
  <c r="H2309" i="24"/>
  <c r="H2305" i="24"/>
  <c r="H2301" i="24"/>
  <c r="H2297" i="24"/>
  <c r="H2293" i="24"/>
  <c r="H2289" i="24"/>
  <c r="H2285" i="24"/>
  <c r="H2281" i="24"/>
  <c r="H2277" i="24"/>
  <c r="H2273" i="24"/>
  <c r="H2269" i="24"/>
  <c r="H2265" i="24"/>
  <c r="H2261" i="24"/>
  <c r="H2257" i="24"/>
  <c r="H2253" i="24"/>
  <c r="H2249" i="24"/>
  <c r="H2245" i="24"/>
  <c r="H2241" i="24"/>
  <c r="H2237" i="24"/>
  <c r="H2233" i="24"/>
  <c r="H2229" i="24"/>
  <c r="H2363" i="24"/>
  <c r="H2361" i="24"/>
  <c r="H2347" i="24"/>
  <c r="H2345" i="24"/>
  <c r="H2331" i="24"/>
  <c r="H2329" i="24"/>
  <c r="H2323" i="24"/>
  <c r="H2320" i="24"/>
  <c r="H2316" i="24"/>
  <c r="H2312" i="24"/>
  <c r="H2308" i="24"/>
  <c r="H2304" i="24"/>
  <c r="H2300" i="24"/>
  <c r="H2296" i="24"/>
  <c r="H2292" i="24"/>
  <c r="H2288" i="24"/>
  <c r="H2284" i="24"/>
  <c r="H2280" i="24"/>
  <c r="H2276" i="24"/>
  <c r="H2272" i="24"/>
  <c r="H2268" i="24"/>
  <c r="H2264" i="24"/>
  <c r="H2260" i="24"/>
  <c r="H2256" i="24"/>
  <c r="H2252" i="24"/>
  <c r="H2248" i="24"/>
  <c r="H2244" i="24"/>
  <c r="H2240" i="24"/>
  <c r="H2236" i="24"/>
  <c r="H2232" i="24"/>
  <c r="H2228" i="24"/>
  <c r="H2224" i="24"/>
  <c r="H2220" i="24"/>
  <c r="H2216" i="24"/>
  <c r="H2212" i="24"/>
  <c r="H2208" i="24"/>
  <c r="H2204" i="24"/>
  <c r="H2200" i="24"/>
  <c r="H2196" i="24"/>
  <c r="H2192" i="24"/>
  <c r="H2188" i="24"/>
  <c r="H2184" i="24"/>
  <c r="H2180" i="24"/>
  <c r="H2176" i="24"/>
  <c r="H2172" i="24"/>
  <c r="H2168" i="24"/>
  <c r="H2359" i="24"/>
  <c r="H2357" i="24"/>
  <c r="H2343" i="24"/>
  <c r="H2341" i="24"/>
  <c r="H2324" i="24"/>
  <c r="H2215" i="24"/>
  <c r="H2211" i="24"/>
  <c r="H2207" i="24"/>
  <c r="H2203" i="24"/>
  <c r="H2199" i="24"/>
  <c r="H2195" i="24"/>
  <c r="H2191" i="24"/>
  <c r="H2187" i="24"/>
  <c r="H2183" i="24"/>
  <c r="H2179" i="24"/>
  <c r="H2175" i="24"/>
  <c r="H2171" i="24"/>
  <c r="H2167" i="24"/>
  <c r="H2163" i="24"/>
  <c r="H2159" i="24"/>
  <c r="H2155" i="24"/>
  <c r="H2151" i="24"/>
  <c r="H2147" i="24"/>
  <c r="H2143" i="24"/>
  <c r="H2139" i="24"/>
  <c r="H2135" i="24"/>
  <c r="H2131" i="24"/>
  <c r="H2127" i="24"/>
  <c r="H2123" i="24"/>
  <c r="H2119" i="24"/>
  <c r="H2373" i="24"/>
  <c r="H2156" i="24"/>
  <c r="H2140" i="24"/>
  <c r="H2124" i="24"/>
  <c r="H2108" i="24"/>
  <c r="H2107" i="24"/>
  <c r="H2092" i="24"/>
  <c r="H2091" i="24"/>
  <c r="H2088" i="24"/>
  <c r="H2085" i="24"/>
  <c r="H2080" i="24"/>
  <c r="H2076" i="24"/>
  <c r="H2072" i="24"/>
  <c r="H2068" i="24"/>
  <c r="H2064" i="24"/>
  <c r="H2060" i="24"/>
  <c r="H2056" i="24"/>
  <c r="H2052" i="24"/>
  <c r="H2048" i="24"/>
  <c r="H2044" i="24"/>
  <c r="H2040" i="24"/>
  <c r="H2036" i="24"/>
  <c r="H2032" i="24"/>
  <c r="H2028" i="24"/>
  <c r="H2024" i="24"/>
  <c r="H2020" i="24"/>
  <c r="H2016" i="24"/>
  <c r="H2012" i="24"/>
  <c r="H2008" i="24"/>
  <c r="H2004" i="24"/>
  <c r="H2000" i="24"/>
  <c r="H1996" i="24"/>
  <c r="H1992" i="24"/>
  <c r="H1988" i="24"/>
  <c r="H1984" i="24"/>
  <c r="H1980" i="24"/>
  <c r="H1976" i="24"/>
  <c r="H1972" i="24"/>
  <c r="H1968" i="24"/>
  <c r="H1964" i="24"/>
  <c r="H1960" i="24"/>
  <c r="H1956" i="24"/>
  <c r="H1952" i="24"/>
  <c r="H1948" i="24"/>
  <c r="H1944" i="24"/>
  <c r="H1940" i="24"/>
  <c r="H1936" i="24"/>
  <c r="H1932" i="24"/>
  <c r="H1928" i="24"/>
  <c r="H1924" i="24"/>
  <c r="H1920" i="24"/>
  <c r="H1916" i="24"/>
  <c r="H1912" i="24"/>
  <c r="H1908" i="24"/>
  <c r="H1904" i="24"/>
  <c r="H1900" i="24"/>
  <c r="H1896" i="24"/>
  <c r="H1892" i="24"/>
  <c r="H1888" i="24"/>
  <c r="H1884" i="24"/>
  <c r="H1880" i="24"/>
  <c r="H1876" i="24"/>
  <c r="H1872" i="24"/>
  <c r="H1868" i="24"/>
  <c r="H1864" i="24"/>
  <c r="H1860" i="24"/>
  <c r="H1856" i="24"/>
  <c r="H1852" i="24"/>
  <c r="H1848" i="24"/>
  <c r="H1844" i="24"/>
  <c r="H2152" i="24"/>
  <c r="H2136" i="24"/>
  <c r="H2120" i="24"/>
  <c r="H2104" i="24"/>
  <c r="H2103" i="24"/>
  <c r="H2083" i="24"/>
  <c r="H2075" i="24"/>
  <c r="H2071" i="24"/>
  <c r="H2067" i="24"/>
  <c r="H2063" i="24"/>
  <c r="H2059" i="24"/>
  <c r="H2055" i="24"/>
  <c r="H2051" i="24"/>
  <c r="H2047" i="24"/>
  <c r="H2043" i="24"/>
  <c r="H2039" i="24"/>
  <c r="H2035" i="24"/>
  <c r="H2031" i="24"/>
  <c r="H2027" i="24"/>
  <c r="H2023" i="24"/>
  <c r="H2019" i="24"/>
  <c r="H2015" i="24"/>
  <c r="H2011" i="24"/>
  <c r="H2007" i="24"/>
  <c r="H2003" i="24"/>
  <c r="H1999" i="24"/>
  <c r="H1995" i="24"/>
  <c r="H1991" i="24"/>
  <c r="H1987" i="24"/>
  <c r="H1983" i="24"/>
  <c r="H1979" i="24"/>
  <c r="H1975" i="24"/>
  <c r="H1971" i="24"/>
  <c r="H1967" i="24"/>
  <c r="H1963" i="24"/>
  <c r="H1959" i="24"/>
  <c r="H1955" i="24"/>
  <c r="H1951" i="24"/>
  <c r="H1947" i="24"/>
  <c r="H1943" i="24"/>
  <c r="H1939" i="24"/>
  <c r="H1935" i="24"/>
  <c r="H1931" i="24"/>
  <c r="H1927" i="24"/>
  <c r="H1923" i="24"/>
  <c r="H1919" i="24"/>
  <c r="H1915" i="24"/>
  <c r="H2164" i="24"/>
  <c r="H2148" i="24"/>
  <c r="H2132" i="24"/>
  <c r="H2116" i="24"/>
  <c r="H2115" i="24"/>
  <c r="H2100" i="24"/>
  <c r="H2099" i="24"/>
  <c r="H2084" i="24"/>
  <c r="H2160" i="24"/>
  <c r="H2144" i="24"/>
  <c r="H2128" i="24"/>
  <c r="H2112" i="24"/>
  <c r="H2111" i="24"/>
  <c r="H2096" i="24"/>
  <c r="H2095" i="24"/>
  <c r="H1907" i="24"/>
  <c r="H1891" i="24"/>
  <c r="H1875" i="24"/>
  <c r="H1859" i="24"/>
  <c r="H1841" i="24"/>
  <c r="H1834" i="24"/>
  <c r="H1830" i="24"/>
  <c r="H1826" i="24"/>
  <c r="H1822" i="24"/>
  <c r="H1818" i="24"/>
  <c r="H1814" i="24"/>
  <c r="H1810" i="24"/>
  <c r="H1806" i="24"/>
  <c r="H1802" i="24"/>
  <c r="H1798" i="24"/>
  <c r="H1794" i="24"/>
  <c r="H1790" i="24"/>
  <c r="H1786" i="24"/>
  <c r="H1782" i="24"/>
  <c r="H1778" i="24"/>
  <c r="H1774" i="24"/>
  <c r="H1770" i="24"/>
  <c r="H1766" i="24"/>
  <c r="H1710" i="24"/>
  <c r="H1706" i="24"/>
  <c r="H1702" i="24"/>
  <c r="H1903" i="24"/>
  <c r="H1887" i="24"/>
  <c r="H1871" i="24"/>
  <c r="H1855" i="24"/>
  <c r="H1843" i="24"/>
  <c r="H1839" i="24"/>
  <c r="H1899" i="24"/>
  <c r="H1883" i="24"/>
  <c r="H1867" i="24"/>
  <c r="H1851" i="24"/>
  <c r="H1840" i="24"/>
  <c r="H1760" i="24"/>
  <c r="H1756" i="24"/>
  <c r="H1752" i="24"/>
  <c r="H1748" i="24"/>
  <c r="H1744" i="24"/>
  <c r="H1740" i="24"/>
  <c r="H1736" i="24"/>
  <c r="H1720" i="24"/>
  <c r="H1716" i="24"/>
  <c r="H1692" i="24"/>
  <c r="H1688" i="24"/>
  <c r="H1684" i="24"/>
  <c r="H1680" i="24"/>
  <c r="H1676" i="24"/>
  <c r="H1672" i="24"/>
  <c r="H1668" i="24"/>
  <c r="H1664" i="24"/>
  <c r="H1660" i="24"/>
  <c r="H1656" i="24"/>
  <c r="H1652" i="24"/>
  <c r="H1648" i="24"/>
  <c r="H1644" i="24"/>
  <c r="H1640" i="24"/>
  <c r="H1636" i="24"/>
  <c r="H1632" i="24"/>
  <c r="H1628" i="24"/>
  <c r="H1624" i="24"/>
  <c r="H1620" i="24"/>
  <c r="H1616" i="24"/>
  <c r="H1612" i="24"/>
  <c r="H1608" i="24"/>
  <c r="H1604" i="24"/>
  <c r="H1600" i="24"/>
  <c r="H1863" i="24"/>
  <c r="H1831" i="24"/>
  <c r="H1815" i="24"/>
  <c r="H1799" i="24"/>
  <c r="H1783" i="24"/>
  <c r="H1767" i="24"/>
  <c r="H1747" i="24"/>
  <c r="H1715" i="24"/>
  <c r="H1711" i="24"/>
  <c r="H1707" i="24"/>
  <c r="H1687" i="24"/>
  <c r="H1671" i="24"/>
  <c r="H1655" i="24"/>
  <c r="H1639" i="24"/>
  <c r="H1623" i="24"/>
  <c r="H1621" i="24"/>
  <c r="H1607" i="24"/>
  <c r="H1605" i="24"/>
  <c r="H1599" i="24"/>
  <c r="H1591" i="24"/>
  <c r="H1585" i="24"/>
  <c r="H1581" i="24"/>
  <c r="H1577" i="24"/>
  <c r="H1573" i="24"/>
  <c r="H1569" i="24"/>
  <c r="H1565" i="24"/>
  <c r="H1561" i="24"/>
  <c r="H1557" i="24"/>
  <c r="H1553" i="24"/>
  <c r="H1549" i="24"/>
  <c r="H1545" i="24"/>
  <c r="H1541" i="24"/>
  <c r="H1537" i="24"/>
  <c r="H1533" i="24"/>
  <c r="H1529" i="24"/>
  <c r="H1525" i="24"/>
  <c r="H1521" i="24"/>
  <c r="H1517" i="24"/>
  <c r="H1513" i="24"/>
  <c r="H1509" i="24"/>
  <c r="H1505" i="24"/>
  <c r="H1501" i="24"/>
  <c r="H1497" i="24"/>
  <c r="H1493" i="24"/>
  <c r="H1489" i="24"/>
  <c r="H1485" i="24"/>
  <c r="H1481" i="24"/>
  <c r="H1477" i="24"/>
  <c r="H1473" i="24"/>
  <c r="H1469" i="24"/>
  <c r="H1465" i="24"/>
  <c r="H1461" i="24"/>
  <c r="H1457" i="24"/>
  <c r="H1453" i="24"/>
  <c r="H1449" i="24"/>
  <c r="H1445" i="24"/>
  <c r="H1441" i="24"/>
  <c r="H1437" i="24"/>
  <c r="H1433" i="24"/>
  <c r="H1429" i="24"/>
  <c r="H1425" i="24"/>
  <c r="H1421" i="24"/>
  <c r="H1417" i="24"/>
  <c r="H1413" i="24"/>
  <c r="H1409" i="24"/>
  <c r="H1405" i="24"/>
  <c r="H1401" i="24"/>
  <c r="H1397" i="24"/>
  <c r="H1393" i="24"/>
  <c r="H1389" i="24"/>
  <c r="H1385" i="24"/>
  <c r="H1381" i="24"/>
  <c r="H1377" i="24"/>
  <c r="H1373" i="24"/>
  <c r="H1369" i="24"/>
  <c r="H1365" i="24"/>
  <c r="H1361" i="24"/>
  <c r="H1357" i="24"/>
  <c r="H1353" i="24"/>
  <c r="H1349" i="24"/>
  <c r="H1345" i="24"/>
  <c r="H1341" i="24"/>
  <c r="H1337" i="24"/>
  <c r="H1333" i="24"/>
  <c r="H1879" i="24"/>
  <c r="H1827" i="24"/>
  <c r="H1811" i="24"/>
  <c r="H1795" i="24"/>
  <c r="H1779" i="24"/>
  <c r="H1763" i="24"/>
  <c r="H1759" i="24"/>
  <c r="H1743" i="24"/>
  <c r="H1703" i="24"/>
  <c r="H1683" i="24"/>
  <c r="H1667" i="24"/>
  <c r="H1651" i="24"/>
  <c r="H1635" i="24"/>
  <c r="H1597" i="24"/>
  <c r="H1592" i="24"/>
  <c r="H1589" i="24"/>
  <c r="H1588" i="24"/>
  <c r="H1584" i="24"/>
  <c r="H1580" i="24"/>
  <c r="H1576" i="24"/>
  <c r="H1572" i="24"/>
  <c r="H1568" i="24"/>
  <c r="H1564" i="24"/>
  <c r="H1560" i="24"/>
  <c r="H1556" i="24"/>
  <c r="H1552" i="24"/>
  <c r="H1548" i="24"/>
  <c r="H1544" i="24"/>
  <c r="H1540" i="24"/>
  <c r="H1536" i="24"/>
  <c r="H1532" i="24"/>
  <c r="H1528" i="24"/>
  <c r="H1524" i="24"/>
  <c r="H1520" i="24"/>
  <c r="H1516" i="24"/>
  <c r="H1512" i="24"/>
  <c r="H1508" i="24"/>
  <c r="H1504" i="24"/>
  <c r="H1500" i="24"/>
  <c r="H1496" i="24"/>
  <c r="H1283" i="24"/>
  <c r="H1279" i="24"/>
  <c r="H1895" i="24"/>
  <c r="H1823" i="24"/>
  <c r="H1807" i="24"/>
  <c r="H1791" i="24"/>
  <c r="H1775" i="24"/>
  <c r="H1755" i="24"/>
  <c r="H1739" i="24"/>
  <c r="H1735" i="24"/>
  <c r="H1731" i="24"/>
  <c r="H1727" i="24"/>
  <c r="H1723" i="24"/>
  <c r="H1699" i="24"/>
  <c r="H1695" i="24"/>
  <c r="H1679" i="24"/>
  <c r="H1663" i="24"/>
  <c r="H1647" i="24"/>
  <c r="H1631" i="24"/>
  <c r="H1615" i="24"/>
  <c r="H1613" i="24"/>
  <c r="H1595" i="24"/>
  <c r="H1911" i="24"/>
  <c r="H1847" i="24"/>
  <c r="H1835" i="24"/>
  <c r="H1819" i="24"/>
  <c r="H1803" i="24"/>
  <c r="H1787" i="24"/>
  <c r="H1771" i="24"/>
  <c r="H1751" i="24"/>
  <c r="H1719" i="24"/>
  <c r="H1691" i="24"/>
  <c r="H1675" i="24"/>
  <c r="H1659" i="24"/>
  <c r="H1643" i="24"/>
  <c r="H1627" i="24"/>
  <c r="H1596" i="24"/>
  <c r="H1482" i="24"/>
  <c r="H1466" i="24"/>
  <c r="H1462" i="24"/>
  <c r="H1458" i="24"/>
  <c r="H1454" i="24"/>
  <c r="H1450" i="24"/>
  <c r="H1446" i="24"/>
  <c r="H1442" i="24"/>
  <c r="H1438" i="24"/>
  <c r="H1434" i="24"/>
  <c r="H1430" i="24"/>
  <c r="H1426" i="24"/>
  <c r="H1422" i="24"/>
  <c r="H1418" i="24"/>
  <c r="H1414" i="24"/>
  <c r="H1410" i="24"/>
  <c r="H1406" i="24"/>
  <c r="H1402" i="24"/>
  <c r="H1398" i="24"/>
  <c r="H1394" i="24"/>
  <c r="H1390" i="24"/>
  <c r="H1386" i="24"/>
  <c r="H1382" i="24"/>
  <c r="H1378" i="24"/>
  <c r="H1366" i="24"/>
  <c r="H1354" i="24"/>
  <c r="H1350" i="24"/>
  <c r="H1346" i="24"/>
  <c r="H1342" i="24"/>
  <c r="H1338" i="24"/>
  <c r="H1334" i="24"/>
  <c r="H1330" i="24"/>
  <c r="H1326" i="24"/>
  <c r="H1321" i="24"/>
  <c r="H1309" i="24"/>
  <c r="H1305" i="24"/>
  <c r="H1301" i="24"/>
  <c r="H1297" i="24"/>
  <c r="H1293" i="24"/>
  <c r="H1273" i="24"/>
  <c r="H1261" i="24"/>
  <c r="H1257" i="24"/>
  <c r="H1253" i="24"/>
  <c r="H1249" i="24"/>
  <c r="H1245" i="24"/>
  <c r="H1237" i="24"/>
  <c r="H1233" i="24"/>
  <c r="H1229" i="24"/>
  <c r="H1217" i="24"/>
  <c r="H1213" i="24"/>
  <c r="H1209" i="24"/>
  <c r="H1205" i="24"/>
  <c r="H1201" i="24"/>
  <c r="H1197" i="24"/>
  <c r="H1193" i="24"/>
  <c r="H1189" i="24"/>
  <c r="H1185" i="24"/>
  <c r="H1181" i="24"/>
  <c r="H1177" i="24"/>
  <c r="H1173" i="24"/>
  <c r="H1169" i="24"/>
  <c r="H1165" i="24"/>
  <c r="H1161" i="24"/>
  <c r="H1157" i="24"/>
  <c r="H1153" i="24"/>
  <c r="H1149" i="24"/>
  <c r="H1145" i="24"/>
  <c r="H1141" i="24"/>
  <c r="H1137" i="24"/>
  <c r="H1133" i="24"/>
  <c r="H1129" i="24"/>
  <c r="H1125" i="24"/>
  <c r="H1121" i="24"/>
  <c r="H1117" i="24"/>
  <c r="H1113" i="24"/>
  <c r="H1109" i="24"/>
  <c r="H1105" i="24"/>
  <c r="H1101" i="24"/>
  <c r="H1097" i="24"/>
  <c r="H1093" i="24"/>
  <c r="H1089" i="24"/>
  <c r="H1085" i="24"/>
  <c r="H1081" i="24"/>
  <c r="H1077" i="24"/>
  <c r="H1073" i="24"/>
  <c r="H1069" i="24"/>
  <c r="H1065" i="24"/>
  <c r="H1061" i="24"/>
  <c r="H1057" i="24"/>
  <c r="H1053" i="24"/>
  <c r="H1049" i="24"/>
  <c r="H1045" i="24"/>
  <c r="H1041" i="24"/>
  <c r="H1037" i="24"/>
  <c r="H1033" i="24"/>
  <c r="H1029" i="24"/>
  <c r="H1025" i="24"/>
  <c r="H1021" i="24"/>
  <c r="H1017" i="24"/>
  <c r="H1013" i="24"/>
  <c r="H1009" i="24"/>
  <c r="H1005" i="24"/>
  <c r="H1001" i="24"/>
  <c r="H997" i="24"/>
  <c r="H993" i="24"/>
  <c r="H989" i="24"/>
  <c r="H985" i="24"/>
  <c r="H981" i="24"/>
  <c r="H977" i="24"/>
  <c r="H973" i="24"/>
  <c r="H969" i="24"/>
  <c r="H965" i="24"/>
  <c r="H961" i="24"/>
  <c r="H957" i="24"/>
  <c r="H953" i="24"/>
  <c r="H949" i="24"/>
  <c r="H945" i="24"/>
  <c r="H941" i="24"/>
  <c r="H937" i="24"/>
  <c r="H933" i="24"/>
  <c r="H929" i="24"/>
  <c r="H925" i="24"/>
  <c r="H921" i="24"/>
  <c r="H917" i="24"/>
  <c r="H913" i="24"/>
  <c r="H909" i="24"/>
  <c r="H905" i="24"/>
  <c r="H901" i="24"/>
  <c r="H897" i="24"/>
  <c r="H893" i="24"/>
  <c r="H889" i="24"/>
  <c r="H885" i="24"/>
  <c r="H881" i="24"/>
  <c r="H877" i="24"/>
  <c r="H873" i="24"/>
  <c r="H869" i="24"/>
  <c r="H865" i="24"/>
  <c r="H861" i="24"/>
  <c r="H857" i="24"/>
  <c r="H853" i="24"/>
  <c r="H849" i="24"/>
  <c r="H845" i="24"/>
  <c r="H841" i="24"/>
  <c r="H837" i="24"/>
  <c r="H833" i="24"/>
  <c r="H829" i="24"/>
  <c r="H825" i="24"/>
  <c r="H821" i="24"/>
  <c r="H817" i="24"/>
  <c r="H813" i="24"/>
  <c r="H809" i="24"/>
  <c r="H805" i="24"/>
  <c r="H801" i="24"/>
  <c r="H797" i="24"/>
  <c r="H793" i="24"/>
  <c r="H789" i="24"/>
  <c r="H785" i="24"/>
  <c r="H781" i="24"/>
  <c r="H777" i="24"/>
  <c r="H773" i="24"/>
  <c r="H1325" i="24"/>
  <c r="H1322" i="24"/>
  <c r="H1256" i="24"/>
  <c r="H1254" i="24"/>
  <c r="H1232" i="24"/>
  <c r="H1230" i="24"/>
  <c r="H1221" i="24"/>
  <c r="H1220" i="24"/>
  <c r="H1216" i="24"/>
  <c r="H1212" i="24"/>
  <c r="H1208" i="24"/>
  <c r="H1204" i="24"/>
  <c r="H1200" i="24"/>
  <c r="H1196" i="24"/>
  <c r="H1192" i="24"/>
  <c r="H1188" i="24"/>
  <c r="H1184" i="24"/>
  <c r="H1180" i="24"/>
  <c r="H1176" i="24"/>
  <c r="H1172" i="24"/>
  <c r="H1168" i="24"/>
  <c r="H1164" i="24"/>
  <c r="H1160" i="24"/>
  <c r="H1156" i="24"/>
  <c r="H1152" i="24"/>
  <c r="H1148" i="24"/>
  <c r="H1144" i="24"/>
  <c r="H1140" i="24"/>
  <c r="H1136" i="24"/>
  <c r="H1132" i="24"/>
  <c r="H1128" i="24"/>
  <c r="H1124" i="24"/>
  <c r="H1120" i="24"/>
  <c r="H1116" i="24"/>
  <c r="H1112" i="24"/>
  <c r="H1108" i="24"/>
  <c r="H1104" i="24"/>
  <c r="H1100" i="24"/>
  <c r="H1096" i="24"/>
  <c r="H1092" i="24"/>
  <c r="H1088" i="24"/>
  <c r="H1084" i="24"/>
  <c r="H1080" i="24"/>
  <c r="H1076" i="24"/>
  <c r="H1072" i="24"/>
  <c r="H1068" i="24"/>
  <c r="H1064" i="24"/>
  <c r="H1060" i="24"/>
  <c r="H1056" i="24"/>
  <c r="H1052" i="24"/>
  <c r="H1048" i="24"/>
  <c r="H1044" i="24"/>
  <c r="H1040" i="24"/>
  <c r="H1036" i="24"/>
  <c r="H1032" i="24"/>
  <c r="H1028" i="24"/>
  <c r="H1024" i="24"/>
  <c r="H1020" i="24"/>
  <c r="H1016" i="24"/>
  <c r="H1012" i="24"/>
  <c r="H1008" i="24"/>
  <c r="H1004" i="24"/>
  <c r="H1000" i="24"/>
  <c r="H996" i="24"/>
  <c r="H992" i="24"/>
  <c r="H988" i="24"/>
  <c r="H984" i="24"/>
  <c r="H980" i="24"/>
  <c r="H976" i="24"/>
  <c r="H972" i="24"/>
  <c r="H968" i="24"/>
  <c r="H964" i="24"/>
  <c r="H960" i="24"/>
  <c r="H956" i="24"/>
  <c r="H952" i="24"/>
  <c r="H948" i="24"/>
  <c r="H944" i="24"/>
  <c r="H940" i="24"/>
  <c r="H936" i="24"/>
  <c r="H932" i="24"/>
  <c r="H928" i="24"/>
  <c r="H924" i="24"/>
  <c r="H920" i="24"/>
  <c r="H916" i="24"/>
  <c r="H912" i="24"/>
  <c r="H908" i="24"/>
  <c r="H904" i="24"/>
  <c r="H900" i="24"/>
  <c r="H896" i="24"/>
  <c r="H892" i="24"/>
  <c r="H1329" i="24"/>
  <c r="H1320" i="24"/>
  <c r="H1318" i="24"/>
  <c r="H1316" i="24"/>
  <c r="H1314" i="24"/>
  <c r="H1312" i="24"/>
  <c r="H1310" i="24"/>
  <c r="H1308" i="24"/>
  <c r="H1306" i="24"/>
  <c r="H1304" i="24"/>
  <c r="H1302" i="24"/>
  <c r="H1300" i="24"/>
  <c r="H1298" i="24"/>
  <c r="H1296" i="24"/>
  <c r="H1225" i="24"/>
  <c r="H884" i="24"/>
  <c r="H868" i="24"/>
  <c r="H852" i="24"/>
  <c r="H836" i="24"/>
  <c r="H820" i="24"/>
  <c r="H804" i="24"/>
  <c r="H788" i="24"/>
  <c r="H772" i="24"/>
  <c r="H880" i="24"/>
  <c r="H864" i="24"/>
  <c r="H848" i="24"/>
  <c r="H832" i="24"/>
  <c r="H816" i="24"/>
  <c r="H800" i="24"/>
  <c r="H784" i="24"/>
  <c r="H769" i="24"/>
  <c r="H768" i="24"/>
  <c r="H757" i="24"/>
  <c r="H754" i="24"/>
  <c r="H749" i="24"/>
  <c r="H746" i="24"/>
  <c r="H744" i="24"/>
  <c r="H740" i="24"/>
  <c r="H736" i="24"/>
  <c r="H732" i="24"/>
  <c r="H728" i="24"/>
  <c r="H724" i="24"/>
  <c r="H720" i="24"/>
  <c r="H716" i="24"/>
  <c r="H712" i="24"/>
  <c r="H708" i="24"/>
  <c r="H704" i="24"/>
  <c r="H700" i="24"/>
  <c r="H696" i="24"/>
  <c r="H692" i="24"/>
  <c r="H688" i="24"/>
  <c r="H684" i="24"/>
  <c r="H680" i="24"/>
  <c r="H676" i="24"/>
  <c r="H672" i="24"/>
  <c r="H668" i="24"/>
  <c r="H664" i="24"/>
  <c r="H660" i="24"/>
  <c r="H656" i="24"/>
  <c r="H652" i="24"/>
  <c r="H648" i="24"/>
  <c r="H644" i="24"/>
  <c r="H640" i="24"/>
  <c r="H636" i="24"/>
  <c r="H632" i="24"/>
  <c r="H628" i="24"/>
  <c r="H624" i="24"/>
  <c r="H620" i="24"/>
  <c r="H616" i="24"/>
  <c r="H612" i="24"/>
  <c r="H608" i="24"/>
  <c r="H876" i="24"/>
  <c r="H860" i="24"/>
  <c r="H844" i="24"/>
  <c r="H828" i="24"/>
  <c r="H812" i="24"/>
  <c r="H796" i="24"/>
  <c r="H780" i="24"/>
  <c r="H765" i="24"/>
  <c r="H764" i="24"/>
  <c r="H752" i="24"/>
  <c r="H743" i="24"/>
  <c r="H739" i="24"/>
  <c r="H735" i="24"/>
  <c r="H731" i="24"/>
  <c r="H727" i="24"/>
  <c r="H723" i="24"/>
  <c r="H719" i="24"/>
  <c r="H715" i="24"/>
  <c r="H711" i="24"/>
  <c r="H707" i="24"/>
  <c r="H703" i="24"/>
  <c r="H699" i="24"/>
  <c r="H695" i="24"/>
  <c r="H691" i="24"/>
  <c r="H687" i="24"/>
  <c r="H683" i="24"/>
  <c r="H679" i="24"/>
  <c r="H675" i="24"/>
  <c r="H671" i="24"/>
  <c r="H667" i="24"/>
  <c r="H663" i="24"/>
  <c r="H659" i="24"/>
  <c r="H655" i="24"/>
  <c r="H651" i="24"/>
  <c r="H647" i="24"/>
  <c r="H643" i="24"/>
  <c r="H639" i="24"/>
  <c r="H635" i="24"/>
  <c r="H631" i="24"/>
  <c r="H627" i="24"/>
  <c r="H623" i="24"/>
  <c r="H619" i="24"/>
  <c r="H615" i="24"/>
  <c r="H611" i="24"/>
  <c r="H607" i="24"/>
  <c r="H603" i="24"/>
  <c r="H599" i="24"/>
  <c r="H595" i="24"/>
  <c r="H591" i="24"/>
  <c r="H587" i="24"/>
  <c r="H583" i="24"/>
  <c r="H579" i="24"/>
  <c r="H575" i="24"/>
  <c r="H571" i="24"/>
  <c r="H567" i="24"/>
  <c r="H563" i="24"/>
  <c r="H559" i="24"/>
  <c r="H555" i="24"/>
  <c r="H551" i="24"/>
  <c r="H547" i="24"/>
  <c r="H543" i="24"/>
  <c r="H539" i="24"/>
  <c r="H535" i="24"/>
  <c r="H531" i="24"/>
  <c r="H527" i="24"/>
  <c r="H523" i="24"/>
  <c r="H519" i="24"/>
  <c r="H515" i="24"/>
  <c r="H511" i="24"/>
  <c r="H507" i="24"/>
  <c r="H503" i="24"/>
  <c r="H499" i="24"/>
  <c r="H495" i="24"/>
  <c r="H491" i="24"/>
  <c r="H487" i="24"/>
  <c r="H483" i="24"/>
  <c r="H479" i="24"/>
  <c r="H475" i="24"/>
  <c r="H471" i="24"/>
  <c r="H467" i="24"/>
  <c r="H463" i="24"/>
  <c r="H459" i="24"/>
  <c r="H455" i="24"/>
  <c r="H451" i="24"/>
  <c r="H447" i="24"/>
  <c r="H443" i="24"/>
  <c r="H439" i="24"/>
  <c r="H435" i="24"/>
  <c r="H431" i="24"/>
  <c r="H427" i="24"/>
  <c r="H423" i="24"/>
  <c r="H419" i="24"/>
  <c r="H415" i="24"/>
  <c r="H411" i="24"/>
  <c r="H407" i="24"/>
  <c r="H403" i="24"/>
  <c r="H399" i="24"/>
  <c r="H395" i="24"/>
  <c r="H391" i="24"/>
  <c r="H387" i="24"/>
  <c r="H383" i="24"/>
  <c r="H379" i="24"/>
  <c r="H888" i="24"/>
  <c r="H872" i="24"/>
  <c r="H856" i="24"/>
  <c r="H840" i="24"/>
  <c r="H824" i="24"/>
  <c r="H808" i="24"/>
  <c r="H792" i="24"/>
  <c r="H776" i="24"/>
  <c r="H761" i="24"/>
  <c r="H760" i="24"/>
  <c r="H753" i="24"/>
  <c r="H20" i="24"/>
  <c r="H24" i="24"/>
  <c r="H28" i="24"/>
  <c r="H32" i="24"/>
  <c r="H36" i="24"/>
  <c r="H40" i="24"/>
  <c r="H44" i="24"/>
  <c r="H48" i="24"/>
  <c r="H52" i="24"/>
  <c r="H56" i="24"/>
  <c r="H64" i="24"/>
  <c r="H68" i="24"/>
  <c r="H72" i="24"/>
  <c r="H76" i="24"/>
  <c r="H80" i="24"/>
  <c r="H84" i="24"/>
  <c r="H88" i="24"/>
  <c r="H92" i="24"/>
  <c r="H96" i="24"/>
  <c r="H100" i="24"/>
  <c r="H104" i="24"/>
  <c r="H108" i="24"/>
  <c r="H112" i="24"/>
  <c r="H116" i="24"/>
  <c r="H120" i="24"/>
  <c r="H124" i="24"/>
  <c r="H128" i="24"/>
  <c r="H132" i="24"/>
  <c r="H136" i="24"/>
  <c r="H140" i="24"/>
  <c r="H144" i="24"/>
  <c r="H148" i="24"/>
  <c r="H152" i="24"/>
  <c r="H156" i="24"/>
  <c r="H160" i="24"/>
  <c r="H164" i="24"/>
  <c r="H168" i="24"/>
  <c r="H172" i="24"/>
  <c r="H176" i="24"/>
  <c r="H180" i="24"/>
  <c r="H184" i="24"/>
  <c r="H188" i="24"/>
  <c r="H192" i="24"/>
  <c r="H196" i="24"/>
  <c r="H200" i="24"/>
  <c r="H204" i="24"/>
  <c r="H208" i="24"/>
  <c r="H212" i="24"/>
  <c r="H216" i="24"/>
  <c r="H220" i="24"/>
  <c r="H224" i="24"/>
  <c r="H228" i="24"/>
  <c r="H232" i="24"/>
  <c r="H236" i="24"/>
  <c r="H240" i="24"/>
  <c r="H244" i="24"/>
  <c r="H248" i="24"/>
  <c r="H252" i="24"/>
  <c r="H256" i="24"/>
  <c r="H260" i="24"/>
  <c r="H265" i="24"/>
  <c r="H268" i="24"/>
  <c r="H273" i="24"/>
  <c r="H276" i="24"/>
  <c r="H280" i="24"/>
  <c r="H282" i="24"/>
  <c r="H285" i="24"/>
  <c r="H295" i="24"/>
  <c r="H296" i="24"/>
  <c r="H298" i="24"/>
  <c r="H301" i="24"/>
  <c r="H311" i="24"/>
  <c r="H312" i="24"/>
  <c r="H314" i="24"/>
  <c r="H317" i="24"/>
  <c r="H327" i="24"/>
  <c r="H328" i="24"/>
  <c r="H330" i="24"/>
  <c r="H333" i="24"/>
  <c r="H343" i="24"/>
  <c r="H344" i="24"/>
  <c r="H346" i="24"/>
  <c r="H349" i="24"/>
  <c r="H359" i="24"/>
  <c r="H360" i="24"/>
  <c r="H362" i="24"/>
  <c r="H365" i="24"/>
  <c r="H375" i="24"/>
  <c r="H376" i="24"/>
  <c r="H380" i="24"/>
  <c r="H382" i="24"/>
  <c r="H396" i="24"/>
  <c r="H398" i="24"/>
  <c r="H412" i="24"/>
  <c r="H414" i="24"/>
  <c r="H428" i="24"/>
  <c r="H430" i="24"/>
  <c r="H444" i="24"/>
  <c r="H446" i="24"/>
  <c r="H460" i="24"/>
  <c r="H462" i="24"/>
  <c r="H476" i="24"/>
  <c r="H478" i="24"/>
  <c r="H492" i="24"/>
  <c r="H494" i="24"/>
  <c r="H508" i="24"/>
  <c r="H510" i="24"/>
  <c r="H524" i="24"/>
  <c r="H526" i="24"/>
  <c r="H540" i="24"/>
  <c r="H542" i="24"/>
  <c r="H556" i="24"/>
  <c r="H558" i="24"/>
  <c r="H572" i="24"/>
  <c r="H574" i="24"/>
  <c r="H588" i="24"/>
  <c r="H590" i="24"/>
  <c r="H604" i="24"/>
  <c r="H61" i="24"/>
  <c r="H65" i="24"/>
  <c r="H69" i="24"/>
  <c r="H73" i="24"/>
  <c r="H77" i="24"/>
  <c r="H85" i="24"/>
  <c r="H89" i="24"/>
  <c r="H93" i="24"/>
  <c r="H97" i="24"/>
  <c r="H105" i="24"/>
  <c r="H109" i="24"/>
  <c r="H113" i="24"/>
  <c r="H117" i="24"/>
  <c r="H121" i="24"/>
  <c r="H125" i="24"/>
  <c r="H129" i="24"/>
  <c r="H133" i="24"/>
  <c r="H137" i="24"/>
  <c r="H141" i="24"/>
  <c r="H145" i="24"/>
  <c r="H149" i="24"/>
  <c r="H153" i="24"/>
  <c r="H157" i="24"/>
  <c r="H161" i="24"/>
  <c r="H165" i="24"/>
  <c r="H169" i="24"/>
  <c r="H173" i="24"/>
  <c r="H177" i="24"/>
  <c r="H181" i="24"/>
  <c r="H185" i="24"/>
  <c r="H189" i="24"/>
  <c r="H193" i="24"/>
  <c r="H197" i="24"/>
  <c r="H201" i="24"/>
  <c r="H205" i="24"/>
  <c r="H209" i="24"/>
  <c r="H213" i="24"/>
  <c r="H217" i="24"/>
  <c r="H221" i="24"/>
  <c r="H225" i="24"/>
  <c r="H229" i="24"/>
  <c r="H233" i="24"/>
  <c r="H237" i="24"/>
  <c r="H241" i="24"/>
  <c r="H245" i="24"/>
  <c r="H249" i="24"/>
  <c r="H253" i="24"/>
  <c r="H257" i="24"/>
  <c r="H261" i="24"/>
  <c r="H266" i="24"/>
  <c r="H267" i="24"/>
  <c r="H274" i="24"/>
  <c r="H275" i="24"/>
  <c r="H283" i="24"/>
  <c r="H284" i="24"/>
  <c r="H286" i="24"/>
  <c r="H289" i="24"/>
  <c r="H299" i="24"/>
  <c r="H300" i="24"/>
  <c r="H302" i="24"/>
  <c r="H305" i="24"/>
  <c r="H315" i="24"/>
  <c r="H316" i="24"/>
  <c r="H318" i="24"/>
  <c r="H321" i="24"/>
  <c r="D328" i="24"/>
  <c r="F328" i="24" s="1"/>
  <c r="I328" i="24" s="1"/>
  <c r="H331" i="24"/>
  <c r="H332" i="24"/>
  <c r="H334" i="24"/>
  <c r="H337" i="24"/>
  <c r="H347" i="24"/>
  <c r="H348" i="24"/>
  <c r="H350" i="24"/>
  <c r="H353" i="24"/>
  <c r="H363" i="24"/>
  <c r="H364" i="24"/>
  <c r="H366" i="24"/>
  <c r="H369" i="24"/>
  <c r="H384" i="24"/>
  <c r="H386" i="24"/>
  <c r="H400" i="24"/>
  <c r="H402" i="24"/>
  <c r="H416" i="24"/>
  <c r="H418" i="24"/>
  <c r="H432" i="24"/>
  <c r="H434" i="24"/>
  <c r="H448" i="24"/>
  <c r="H450" i="24"/>
  <c r="H464" i="24"/>
  <c r="H466" i="24"/>
  <c r="H480" i="24"/>
  <c r="H482" i="24"/>
  <c r="H496" i="24"/>
  <c r="H498" i="24"/>
  <c r="H512" i="24"/>
  <c r="H514" i="24"/>
  <c r="H528" i="24"/>
  <c r="H530" i="24"/>
  <c r="H544" i="24"/>
  <c r="H546" i="24"/>
  <c r="H560" i="24"/>
  <c r="H562" i="24"/>
  <c r="H576" i="24"/>
  <c r="H578" i="24"/>
  <c r="H592" i="24"/>
  <c r="H594" i="24"/>
  <c r="H18" i="24"/>
  <c r="H22" i="24"/>
  <c r="H26" i="24"/>
  <c r="H30" i="24"/>
  <c r="H34" i="24"/>
  <c r="H38" i="24"/>
  <c r="H42" i="24"/>
  <c r="H46" i="24"/>
  <c r="H50" i="24"/>
  <c r="H54" i="24"/>
  <c r="H58" i="24"/>
  <c r="H62" i="24"/>
  <c r="H66" i="24"/>
  <c r="H70" i="24"/>
  <c r="H74" i="24"/>
  <c r="H78" i="24"/>
  <c r="H82" i="24"/>
  <c r="H86" i="24"/>
  <c r="H90" i="24"/>
  <c r="H94" i="24"/>
  <c r="H98" i="24"/>
  <c r="H102" i="24"/>
  <c r="H106" i="24"/>
  <c r="H110" i="24"/>
  <c r="H114" i="24"/>
  <c r="H118" i="24"/>
  <c r="H122" i="24"/>
  <c r="H126" i="24"/>
  <c r="H130" i="24"/>
  <c r="H134" i="24"/>
  <c r="H138" i="24"/>
  <c r="H142" i="24"/>
  <c r="H146" i="24"/>
  <c r="H150" i="24"/>
  <c r="H154" i="24"/>
  <c r="H158" i="24"/>
  <c r="H162" i="24"/>
  <c r="H166" i="24"/>
  <c r="H170" i="24"/>
  <c r="H174" i="24"/>
  <c r="H178" i="24"/>
  <c r="H182" i="24"/>
  <c r="H186" i="24"/>
  <c r="H190" i="24"/>
  <c r="H194" i="24"/>
  <c r="H198" i="24"/>
  <c r="H202" i="24"/>
  <c r="H206" i="24"/>
  <c r="H210" i="24"/>
  <c r="H214" i="24"/>
  <c r="H218" i="24"/>
  <c r="H222" i="24"/>
  <c r="H226" i="24"/>
  <c r="H230" i="24"/>
  <c r="H234" i="24"/>
  <c r="H238" i="24"/>
  <c r="H242" i="24"/>
  <c r="H246" i="24"/>
  <c r="H250" i="24"/>
  <c r="H254" i="24"/>
  <c r="H258" i="24"/>
  <c r="H264" i="24"/>
  <c r="H269" i="24"/>
  <c r="H272" i="24"/>
  <c r="H277" i="24"/>
  <c r="H287" i="24"/>
  <c r="H288" i="24"/>
  <c r="H290" i="24"/>
  <c r="H293" i="24"/>
  <c r="H303" i="24"/>
  <c r="H304" i="24"/>
  <c r="H306" i="24"/>
  <c r="H309" i="24"/>
  <c r="H319" i="24"/>
  <c r="H320" i="24"/>
  <c r="H322" i="24"/>
  <c r="H325" i="24"/>
  <c r="H335" i="24"/>
  <c r="H336" i="24"/>
  <c r="H338" i="24"/>
  <c r="H341" i="24"/>
  <c r="H351" i="24"/>
  <c r="H352" i="24"/>
  <c r="H354" i="24"/>
  <c r="H357" i="24"/>
  <c r="H367" i="24"/>
  <c r="H368" i="24"/>
  <c r="H370" i="24"/>
  <c r="H373" i="24"/>
  <c r="H388" i="24"/>
  <c r="H390" i="24"/>
  <c r="H404" i="24"/>
  <c r="H406" i="24"/>
  <c r="H420" i="24"/>
  <c r="H422" i="24"/>
  <c r="H436" i="24"/>
  <c r="H438" i="24"/>
  <c r="H452" i="24"/>
  <c r="H454" i="24"/>
  <c r="H468" i="24"/>
  <c r="H470" i="24"/>
  <c r="H484" i="24"/>
  <c r="H486" i="24"/>
  <c r="H500" i="24"/>
  <c r="H502" i="24"/>
  <c r="H516" i="24"/>
  <c r="H518" i="24"/>
  <c r="H532" i="24"/>
  <c r="H534" i="24"/>
  <c r="H548" i="24"/>
  <c r="H550" i="24"/>
  <c r="H564" i="24"/>
  <c r="H566" i="24"/>
  <c r="H580" i="24"/>
  <c r="H582" i="24"/>
  <c r="H596" i="24"/>
  <c r="H598" i="24"/>
  <c r="H606" i="24"/>
  <c r="H610" i="24"/>
  <c r="H614" i="24"/>
  <c r="H618" i="24"/>
  <c r="H622" i="24"/>
  <c r="H626" i="24"/>
  <c r="H630" i="24"/>
  <c r="H634" i="24"/>
  <c r="H638" i="24"/>
  <c r="H642" i="24"/>
  <c r="H646" i="24"/>
  <c r="H650" i="24"/>
  <c r="H654" i="24"/>
  <c r="H658" i="24"/>
  <c r="H662" i="24"/>
  <c r="H666" i="24"/>
  <c r="H670" i="24"/>
  <c r="H674" i="24"/>
  <c r="H678" i="24"/>
  <c r="H682" i="24"/>
  <c r="H686" i="24"/>
  <c r="H690" i="24"/>
  <c r="H694" i="24"/>
  <c r="H698" i="24"/>
  <c r="H702" i="24"/>
  <c r="H706" i="24"/>
  <c r="H710" i="24"/>
  <c r="H714" i="24"/>
  <c r="H718" i="24"/>
  <c r="H722" i="24"/>
  <c r="H726" i="24"/>
  <c r="H730" i="24"/>
  <c r="H734" i="24"/>
  <c r="H738" i="24"/>
  <c r="H742" i="24"/>
  <c r="H750" i="24"/>
  <c r="H763" i="24"/>
  <c r="H766" i="24"/>
  <c r="H774" i="24"/>
  <c r="H790" i="24"/>
  <c r="H806" i="24"/>
  <c r="H822" i="24"/>
  <c r="H838" i="24"/>
  <c r="H854" i="24"/>
  <c r="H870" i="24"/>
  <c r="H886" i="24"/>
  <c r="H1240" i="24"/>
  <c r="H1248" i="24"/>
  <c r="H751" i="24"/>
  <c r="H767" i="24"/>
  <c r="H770" i="24"/>
  <c r="H778" i="24"/>
  <c r="H794" i="24"/>
  <c r="H810" i="24"/>
  <c r="H826" i="24"/>
  <c r="H842" i="24"/>
  <c r="H858" i="24"/>
  <c r="H874" i="24"/>
  <c r="H890" i="24"/>
  <c r="H1242" i="24"/>
  <c r="H1262" i="24"/>
  <c r="H758" i="24"/>
  <c r="H782" i="24"/>
  <c r="H798" i="24"/>
  <c r="H814" i="24"/>
  <c r="H830" i="24"/>
  <c r="H846" i="24"/>
  <c r="H862" i="24"/>
  <c r="H878" i="24"/>
  <c r="H1244" i="24"/>
  <c r="H1264" i="24"/>
  <c r="H381" i="24"/>
  <c r="H385" i="24"/>
  <c r="H389" i="24"/>
  <c r="H393" i="24"/>
  <c r="H397" i="24"/>
  <c r="H401" i="24"/>
  <c r="H405" i="24"/>
  <c r="H409" i="24"/>
  <c r="H413" i="24"/>
  <c r="H417" i="24"/>
  <c r="H421" i="24"/>
  <c r="H425" i="24"/>
  <c r="H429" i="24"/>
  <c r="H433" i="24"/>
  <c r="H437" i="24"/>
  <c r="H441" i="24"/>
  <c r="H445" i="24"/>
  <c r="H449" i="24"/>
  <c r="H453" i="24"/>
  <c r="H457" i="24"/>
  <c r="H461" i="24"/>
  <c r="H465" i="24"/>
  <c r="H469" i="24"/>
  <c r="H473" i="24"/>
  <c r="H477" i="24"/>
  <c r="H481" i="24"/>
  <c r="H485" i="24"/>
  <c r="H489" i="24"/>
  <c r="H493" i="24"/>
  <c r="H497" i="24"/>
  <c r="H501" i="24"/>
  <c r="H505" i="24"/>
  <c r="H509" i="24"/>
  <c r="H513" i="24"/>
  <c r="H517" i="24"/>
  <c r="H521" i="24"/>
  <c r="H525" i="24"/>
  <c r="H529" i="24"/>
  <c r="H533" i="24"/>
  <c r="H537" i="24"/>
  <c r="H541" i="24"/>
  <c r="H545" i="24"/>
  <c r="H549" i="24"/>
  <c r="H553" i="24"/>
  <c r="H557" i="24"/>
  <c r="H561" i="24"/>
  <c r="H565" i="24"/>
  <c r="H569" i="24"/>
  <c r="H573" i="24"/>
  <c r="H577" i="24"/>
  <c r="H581" i="24"/>
  <c r="H585" i="24"/>
  <c r="H589" i="24"/>
  <c r="H593" i="24"/>
  <c r="H597" i="24"/>
  <c r="H601" i="24"/>
  <c r="H605" i="24"/>
  <c r="H609" i="24"/>
  <c r="H613" i="24"/>
  <c r="H617" i="24"/>
  <c r="H621" i="24"/>
  <c r="H625" i="24"/>
  <c r="H629" i="24"/>
  <c r="H633" i="24"/>
  <c r="H637" i="24"/>
  <c r="H641" i="24"/>
  <c r="H645" i="24"/>
  <c r="H649" i="24"/>
  <c r="H653" i="24"/>
  <c r="H657" i="24"/>
  <c r="H661" i="24"/>
  <c r="H665" i="24"/>
  <c r="H669" i="24"/>
  <c r="H673" i="24"/>
  <c r="H677" i="24"/>
  <c r="H681" i="24"/>
  <c r="H685" i="24"/>
  <c r="H689" i="24"/>
  <c r="H693" i="24"/>
  <c r="H697" i="24"/>
  <c r="H701" i="24"/>
  <c r="H705" i="24"/>
  <c r="H709" i="24"/>
  <c r="H713" i="24"/>
  <c r="H717" i="24"/>
  <c r="H721" i="24"/>
  <c r="H725" i="24"/>
  <c r="H729" i="24"/>
  <c r="H733" i="24"/>
  <c r="H737" i="24"/>
  <c r="H741" i="24"/>
  <c r="H745" i="24"/>
  <c r="H747" i="24"/>
  <c r="H748" i="24"/>
  <c r="H755" i="24"/>
  <c r="H756" i="24"/>
  <c r="H759" i="24"/>
  <c r="H762" i="24"/>
  <c r="H786" i="24"/>
  <c r="H802" i="24"/>
  <c r="H818" i="24"/>
  <c r="H834" i="24"/>
  <c r="H850" i="24"/>
  <c r="H866" i="24"/>
  <c r="H882" i="24"/>
  <c r="H1238" i="24"/>
  <c r="H1246" i="24"/>
  <c r="H894" i="24"/>
  <c r="H898" i="24"/>
  <c r="H902" i="24"/>
  <c r="H906" i="24"/>
  <c r="H910" i="24"/>
  <c r="H914" i="24"/>
  <c r="H918" i="24"/>
  <c r="H922" i="24"/>
  <c r="H926" i="24"/>
  <c r="H930" i="24"/>
  <c r="H934" i="24"/>
  <c r="H938" i="24"/>
  <c r="H942" i="24"/>
  <c r="H946" i="24"/>
  <c r="H950" i="24"/>
  <c r="H954" i="24"/>
  <c r="H958" i="24"/>
  <c r="H962" i="24"/>
  <c r="H966" i="24"/>
  <c r="H970" i="24"/>
  <c r="H974" i="24"/>
  <c r="H978" i="24"/>
  <c r="H982" i="24"/>
  <c r="H986" i="24"/>
  <c r="H990" i="24"/>
  <c r="H994" i="24"/>
  <c r="H998" i="24"/>
  <c r="H1002" i="24"/>
  <c r="H1006" i="24"/>
  <c r="H1010" i="24"/>
  <c r="H1014" i="24"/>
  <c r="H1018" i="24"/>
  <c r="H1022" i="24"/>
  <c r="H1026" i="24"/>
  <c r="H1030" i="24"/>
  <c r="H1034" i="24"/>
  <c r="H1038" i="24"/>
  <c r="H1042" i="24"/>
  <c r="H1046" i="24"/>
  <c r="H1050" i="24"/>
  <c r="H1054" i="24"/>
  <c r="H1058" i="24"/>
  <c r="H1062" i="24"/>
  <c r="H1066" i="24"/>
  <c r="H1070" i="24"/>
  <c r="H1074" i="24"/>
  <c r="H1078" i="24"/>
  <c r="H1082" i="24"/>
  <c r="H1086" i="24"/>
  <c r="H1090" i="24"/>
  <c r="H1094" i="24"/>
  <c r="H1098" i="24"/>
  <c r="H1102" i="24"/>
  <c r="H1106" i="24"/>
  <c r="H1110" i="24"/>
  <c r="H1114" i="24"/>
  <c r="H1118" i="24"/>
  <c r="H1122" i="24"/>
  <c r="H1126" i="24"/>
  <c r="H1130" i="24"/>
  <c r="H1134" i="24"/>
  <c r="H1138" i="24"/>
  <c r="H1142" i="24"/>
  <c r="H1146" i="24"/>
  <c r="H1150" i="24"/>
  <c r="H1154" i="24"/>
  <c r="H1158" i="24"/>
  <c r="H1162" i="24"/>
  <c r="H1166" i="24"/>
  <c r="H1170" i="24"/>
  <c r="H1174" i="24"/>
  <c r="H1178" i="24"/>
  <c r="H1182" i="24"/>
  <c r="H1186" i="24"/>
  <c r="H1190" i="24"/>
  <c r="H1194" i="24"/>
  <c r="H1198" i="24"/>
  <c r="H1202" i="24"/>
  <c r="H1206" i="24"/>
  <c r="H1210" i="24"/>
  <c r="H1214" i="24"/>
  <c r="H1218" i="24"/>
  <c r="H1222" i="24"/>
  <c r="H1266" i="24"/>
  <c r="H1268" i="24"/>
  <c r="H1270" i="24"/>
  <c r="H1272" i="24"/>
  <c r="H1274" i="24"/>
  <c r="H1276" i="24"/>
  <c r="H1278" i="24"/>
  <c r="H1280" i="24"/>
  <c r="H1282" i="24"/>
  <c r="H1284" i="24"/>
  <c r="H1286" i="24"/>
  <c r="H1288" i="24"/>
  <c r="H1290" i="24"/>
  <c r="H1292" i="24"/>
  <c r="H771" i="24"/>
  <c r="H775" i="24"/>
  <c r="H779" i="24"/>
  <c r="H783" i="24"/>
  <c r="H787" i="24"/>
  <c r="H791" i="24"/>
  <c r="H795" i="24"/>
  <c r="H799" i="24"/>
  <c r="H803" i="24"/>
  <c r="H807" i="24"/>
  <c r="H811" i="24"/>
  <c r="H815" i="24"/>
  <c r="H819" i="24"/>
  <c r="H823" i="24"/>
  <c r="H827" i="24"/>
  <c r="H831" i="24"/>
  <c r="H835" i="24"/>
  <c r="H839" i="24"/>
  <c r="H843" i="24"/>
  <c r="H847" i="24"/>
  <c r="H851" i="24"/>
  <c r="H855" i="24"/>
  <c r="H859" i="24"/>
  <c r="H863" i="24"/>
  <c r="H867" i="24"/>
  <c r="H871" i="24"/>
  <c r="H875" i="24"/>
  <c r="H879" i="24"/>
  <c r="H883" i="24"/>
  <c r="H887" i="24"/>
  <c r="H891" i="24"/>
  <c r="H895" i="24"/>
  <c r="H899" i="24"/>
  <c r="H903" i="24"/>
  <c r="H907" i="24"/>
  <c r="H911" i="24"/>
  <c r="H915" i="24"/>
  <c r="H919" i="24"/>
  <c r="H923" i="24"/>
  <c r="H927" i="24"/>
  <c r="H931" i="24"/>
  <c r="H935" i="24"/>
  <c r="H939" i="24"/>
  <c r="H943" i="24"/>
  <c r="H947" i="24"/>
  <c r="H951" i="24"/>
  <c r="H955" i="24"/>
  <c r="H959" i="24"/>
  <c r="H963" i="24"/>
  <c r="H967" i="24"/>
  <c r="H971" i="24"/>
  <c r="H975" i="24"/>
  <c r="H979" i="24"/>
  <c r="H983" i="24"/>
  <c r="H987" i="24"/>
  <c r="H991" i="24"/>
  <c r="H995" i="24"/>
  <c r="H999" i="24"/>
  <c r="H1003" i="24"/>
  <c r="H1007" i="24"/>
  <c r="H1011" i="24"/>
  <c r="H1015" i="24"/>
  <c r="H1019" i="24"/>
  <c r="H1023" i="24"/>
  <c r="H1027" i="24"/>
  <c r="H1031" i="24"/>
  <c r="H1035" i="24"/>
  <c r="H1039" i="24"/>
  <c r="H1043" i="24"/>
  <c r="H1047" i="24"/>
  <c r="H1051" i="24"/>
  <c r="H1055" i="24"/>
  <c r="H1059" i="24"/>
  <c r="H1063" i="24"/>
  <c r="H1067" i="24"/>
  <c r="H1071" i="24"/>
  <c r="H1075" i="24"/>
  <c r="H1079" i="24"/>
  <c r="H1083" i="24"/>
  <c r="H1087" i="24"/>
  <c r="H1091" i="24"/>
  <c r="H1095" i="24"/>
  <c r="H1099" i="24"/>
  <c r="H1103" i="24"/>
  <c r="H1107" i="24"/>
  <c r="H1111" i="24"/>
  <c r="H1115" i="24"/>
  <c r="H1119" i="24"/>
  <c r="H1123" i="24"/>
  <c r="H1127" i="24"/>
  <c r="H1131" i="24"/>
  <c r="H1135" i="24"/>
  <c r="H1139" i="24"/>
  <c r="H1143" i="24"/>
  <c r="H1147" i="24"/>
  <c r="H1151" i="24"/>
  <c r="H1155" i="24"/>
  <c r="H1159" i="24"/>
  <c r="H1163" i="24"/>
  <c r="H1167" i="24"/>
  <c r="H1171" i="24"/>
  <c r="H1175" i="24"/>
  <c r="H1179" i="24"/>
  <c r="H1183" i="24"/>
  <c r="H1187" i="24"/>
  <c r="H1191" i="24"/>
  <c r="H1195" i="24"/>
  <c r="H1199" i="24"/>
  <c r="H1203" i="24"/>
  <c r="H1207" i="24"/>
  <c r="H1211" i="24"/>
  <c r="H1215" i="24"/>
  <c r="H1219" i="24"/>
  <c r="H1223" i="24"/>
  <c r="H1224" i="24"/>
  <c r="H1226" i="24"/>
  <c r="H1228" i="24"/>
  <c r="H1250" i="24"/>
  <c r="H1252" i="24"/>
  <c r="H1294" i="24"/>
  <c r="H1234" i="24"/>
  <c r="H1236" i="24"/>
  <c r="H1258" i="24"/>
  <c r="H1260" i="24"/>
  <c r="H1327" i="24"/>
  <c r="H1241" i="24"/>
  <c r="H1265" i="24"/>
  <c r="H1269" i="24"/>
  <c r="H1277" i="24"/>
  <c r="H1281" i="24"/>
  <c r="H1285" i="24"/>
  <c r="H1289" i="24"/>
  <c r="H1313" i="24"/>
  <c r="H1317" i="24"/>
  <c r="H1358" i="24"/>
  <c r="H1362" i="24"/>
  <c r="H1370" i="24"/>
  <c r="H1374" i="24"/>
  <c r="H1470" i="24"/>
  <c r="H1474" i="24"/>
  <c r="H1478" i="24"/>
  <c r="H1486" i="24"/>
  <c r="H1490" i="24"/>
  <c r="H1494" i="24"/>
  <c r="H1498" i="24"/>
  <c r="H1502" i="24"/>
  <c r="H1506" i="24"/>
  <c r="H1510" i="24"/>
  <c r="H1514" i="24"/>
  <c r="H1518" i="24"/>
  <c r="H1522" i="24"/>
  <c r="H1526" i="24"/>
  <c r="H1530" i="24"/>
  <c r="H1534" i="24"/>
  <c r="H1538" i="24"/>
  <c r="H1542" i="24"/>
  <c r="H1546" i="24"/>
  <c r="H1550" i="24"/>
  <c r="H1554" i="24"/>
  <c r="H1558" i="24"/>
  <c r="H1562" i="24"/>
  <c r="H1566" i="24"/>
  <c r="H1570" i="24"/>
  <c r="H1574" i="24"/>
  <c r="H1578" i="24"/>
  <c r="H1582" i="24"/>
  <c r="H1586" i="24"/>
  <c r="H1593" i="24"/>
  <c r="H1609" i="24"/>
  <c r="H1611" i="24"/>
  <c r="H1629" i="24"/>
  <c r="H1645" i="24"/>
  <c r="H1661" i="24"/>
  <c r="H1677" i="24"/>
  <c r="H1693" i="24"/>
  <c r="H1697" i="24"/>
  <c r="H1701" i="24"/>
  <c r="H1721" i="24"/>
  <c r="H1725" i="24"/>
  <c r="H1729" i="24"/>
  <c r="H1733" i="24"/>
  <c r="H1737" i="24"/>
  <c r="H1753" i="24"/>
  <c r="H1777" i="24"/>
  <c r="H1793" i="24"/>
  <c r="H1809" i="24"/>
  <c r="H1825" i="24"/>
  <c r="H1842" i="24"/>
  <c r="H1845" i="24"/>
  <c r="H1909" i="24"/>
  <c r="H1331" i="24"/>
  <c r="H1335" i="24"/>
  <c r="H1339" i="24"/>
  <c r="H1343" i="24"/>
  <c r="H1347" i="24"/>
  <c r="H1351" i="24"/>
  <c r="H1355" i="24"/>
  <c r="H1359" i="24"/>
  <c r="H1363" i="24"/>
  <c r="H1367" i="24"/>
  <c r="H1371" i="24"/>
  <c r="H1375" i="24"/>
  <c r="H1379" i="24"/>
  <c r="H1383" i="24"/>
  <c r="H1387" i="24"/>
  <c r="H1391" i="24"/>
  <c r="H1395" i="24"/>
  <c r="H1399" i="24"/>
  <c r="H1403" i="24"/>
  <c r="H1407" i="24"/>
  <c r="H1411" i="24"/>
  <c r="H1415" i="24"/>
  <c r="H1419" i="24"/>
  <c r="H1423" i="24"/>
  <c r="H1427" i="24"/>
  <c r="H1431" i="24"/>
  <c r="H1435" i="24"/>
  <c r="H1439" i="24"/>
  <c r="H1443" i="24"/>
  <c r="H1447" i="24"/>
  <c r="H1451" i="24"/>
  <c r="H1455" i="24"/>
  <c r="H1459" i="24"/>
  <c r="H1463" i="24"/>
  <c r="H1467" i="24"/>
  <c r="H1471" i="24"/>
  <c r="H1475" i="24"/>
  <c r="H1479" i="24"/>
  <c r="H1483" i="24"/>
  <c r="H1487" i="24"/>
  <c r="H1491" i="24"/>
  <c r="H1495" i="24"/>
  <c r="H1499" i="24"/>
  <c r="H1503" i="24"/>
  <c r="H1507" i="24"/>
  <c r="H1511" i="24"/>
  <c r="H1515" i="24"/>
  <c r="H1519" i="24"/>
  <c r="H1523" i="24"/>
  <c r="H1527" i="24"/>
  <c r="H1531" i="24"/>
  <c r="H1535" i="24"/>
  <c r="H1539" i="24"/>
  <c r="H1543" i="24"/>
  <c r="H1547" i="24"/>
  <c r="H1551" i="24"/>
  <c r="H1555" i="24"/>
  <c r="H1559" i="24"/>
  <c r="H1563" i="24"/>
  <c r="H1567" i="24"/>
  <c r="H1571" i="24"/>
  <c r="H1575" i="24"/>
  <c r="H1579" i="24"/>
  <c r="H1583" i="24"/>
  <c r="H1587" i="24"/>
  <c r="H1594" i="24"/>
  <c r="H1633" i="24"/>
  <c r="H1649" i="24"/>
  <c r="H1665" i="24"/>
  <c r="H1681" i="24"/>
  <c r="H1705" i="24"/>
  <c r="H1741" i="24"/>
  <c r="H1757" i="24"/>
  <c r="H1761" i="24"/>
  <c r="H1765" i="24"/>
  <c r="H1781" i="24"/>
  <c r="H1797" i="24"/>
  <c r="H1813" i="24"/>
  <c r="H1829" i="24"/>
  <c r="H1893" i="24"/>
  <c r="H1227" i="24"/>
  <c r="H1231" i="24"/>
  <c r="H1235" i="24"/>
  <c r="H1239" i="24"/>
  <c r="H1243" i="24"/>
  <c r="H1247" i="24"/>
  <c r="H1251" i="24"/>
  <c r="H1255" i="24"/>
  <c r="H1259" i="24"/>
  <c r="H1263" i="24"/>
  <c r="H1267" i="24"/>
  <c r="H1271" i="24"/>
  <c r="H1275" i="24"/>
  <c r="H1287" i="24"/>
  <c r="H1291" i="24"/>
  <c r="H1295" i="24"/>
  <c r="H1299" i="24"/>
  <c r="H1303" i="24"/>
  <c r="H1307" i="24"/>
  <c r="H1311" i="24"/>
  <c r="H1315" i="24"/>
  <c r="H1319" i="24"/>
  <c r="H1323" i="24"/>
  <c r="H1324" i="24"/>
  <c r="H1328" i="24"/>
  <c r="H1332" i="24"/>
  <c r="H1336" i="24"/>
  <c r="H1340" i="24"/>
  <c r="H1344" i="24"/>
  <c r="H1348" i="24"/>
  <c r="H1352" i="24"/>
  <c r="H1356" i="24"/>
  <c r="H1360" i="24"/>
  <c r="H1364" i="24"/>
  <c r="H1368" i="24"/>
  <c r="H1372" i="24"/>
  <c r="H1376" i="24"/>
  <c r="H1380" i="24"/>
  <c r="H1384" i="24"/>
  <c r="H1388" i="24"/>
  <c r="H1392" i="24"/>
  <c r="H1396" i="24"/>
  <c r="H1400" i="24"/>
  <c r="H1404" i="24"/>
  <c r="H1408" i="24"/>
  <c r="H1412" i="24"/>
  <c r="H1416" i="24"/>
  <c r="H1420" i="24"/>
  <c r="H1424" i="24"/>
  <c r="H1428" i="24"/>
  <c r="H1432" i="24"/>
  <c r="H1436" i="24"/>
  <c r="H1440" i="24"/>
  <c r="H1444" i="24"/>
  <c r="H1448" i="24"/>
  <c r="H1452" i="24"/>
  <c r="H1456" i="24"/>
  <c r="H1460" i="24"/>
  <c r="H1464" i="24"/>
  <c r="H1468" i="24"/>
  <c r="H1472" i="24"/>
  <c r="H1476" i="24"/>
  <c r="H1480" i="24"/>
  <c r="H1484" i="24"/>
  <c r="H1488" i="24"/>
  <c r="H1492" i="24"/>
  <c r="H1601" i="24"/>
  <c r="H1603" i="24"/>
  <c r="H1617" i="24"/>
  <c r="H1619" i="24"/>
  <c r="H1637" i="24"/>
  <c r="H1653" i="24"/>
  <c r="H1669" i="24"/>
  <c r="H1685" i="24"/>
  <c r="H1709" i="24"/>
  <c r="H1713" i="24"/>
  <c r="H1745" i="24"/>
  <c r="H1769" i="24"/>
  <c r="H1785" i="24"/>
  <c r="H1801" i="24"/>
  <c r="H1817" i="24"/>
  <c r="H1833" i="24"/>
  <c r="H1877" i="24"/>
  <c r="H1590" i="24"/>
  <c r="H1598" i="24"/>
  <c r="H1625" i="24"/>
  <c r="H1641" i="24"/>
  <c r="H1657" i="24"/>
  <c r="H1673" i="24"/>
  <c r="H1689" i="24"/>
  <c r="H1717" i="24"/>
  <c r="H1749" i="24"/>
  <c r="H1773" i="24"/>
  <c r="H1789" i="24"/>
  <c r="H1805" i="24"/>
  <c r="H1821" i="24"/>
  <c r="H1861" i="24"/>
  <c r="H1696" i="24"/>
  <c r="H1700" i="24"/>
  <c r="H1704" i="24"/>
  <c r="H1708" i="24"/>
  <c r="H1712" i="24"/>
  <c r="H1724" i="24"/>
  <c r="H1728" i="24"/>
  <c r="H1732" i="24"/>
  <c r="H1764" i="24"/>
  <c r="H1768" i="24"/>
  <c r="H1772" i="24"/>
  <c r="H1776" i="24"/>
  <c r="H1780" i="24"/>
  <c r="H1784" i="24"/>
  <c r="H1788" i="24"/>
  <c r="H1792" i="24"/>
  <c r="H1796" i="24"/>
  <c r="H1800" i="24"/>
  <c r="H1804" i="24"/>
  <c r="H1808" i="24"/>
  <c r="H1812" i="24"/>
  <c r="H1816" i="24"/>
  <c r="H1820" i="24"/>
  <c r="H1824" i="24"/>
  <c r="H1828" i="24"/>
  <c r="H1832" i="24"/>
  <c r="H1836" i="24"/>
  <c r="H1837" i="24"/>
  <c r="H1849" i="24"/>
  <c r="H1865" i="24"/>
  <c r="H1881" i="24"/>
  <c r="H1897" i="24"/>
  <c r="H1913" i="24"/>
  <c r="H1838" i="24"/>
  <c r="H1853" i="24"/>
  <c r="H1869" i="24"/>
  <c r="H1885" i="24"/>
  <c r="H1901" i="24"/>
  <c r="H1602" i="24"/>
  <c r="H1606" i="24"/>
  <c r="H1610" i="24"/>
  <c r="H1614" i="24"/>
  <c r="H1618" i="24"/>
  <c r="H1622" i="24"/>
  <c r="H1626" i="24"/>
  <c r="H1630" i="24"/>
  <c r="H1634" i="24"/>
  <c r="H1638" i="24"/>
  <c r="H1642" i="24"/>
  <c r="H1646" i="24"/>
  <c r="H1650" i="24"/>
  <c r="H1654" i="24"/>
  <c r="H1658" i="24"/>
  <c r="H1662" i="24"/>
  <c r="H1666" i="24"/>
  <c r="H1670" i="24"/>
  <c r="H1674" i="24"/>
  <c r="H1678" i="24"/>
  <c r="H1682" i="24"/>
  <c r="H1686" i="24"/>
  <c r="H1690" i="24"/>
  <c r="H1694" i="24"/>
  <c r="H1698" i="24"/>
  <c r="H1714" i="24"/>
  <c r="H1718" i="24"/>
  <c r="H1722" i="24"/>
  <c r="H1726" i="24"/>
  <c r="H1730" i="24"/>
  <c r="H1734" i="24"/>
  <c r="H1738" i="24"/>
  <c r="H1742" i="24"/>
  <c r="H1746" i="24"/>
  <c r="H1750" i="24"/>
  <c r="H1754" i="24"/>
  <c r="H1758" i="24"/>
  <c r="H1762" i="24"/>
  <c r="H1857" i="24"/>
  <c r="H1873" i="24"/>
  <c r="H1889" i="24"/>
  <c r="H1905" i="24"/>
  <c r="H1917" i="24"/>
  <c r="H1921" i="24"/>
  <c r="H1925" i="24"/>
  <c r="H1929" i="24"/>
  <c r="H1933" i="24"/>
  <c r="H1937" i="24"/>
  <c r="H1941" i="24"/>
  <c r="H1945" i="24"/>
  <c r="H1949" i="24"/>
  <c r="H1953" i="24"/>
  <c r="H1957" i="24"/>
  <c r="H1961" i="24"/>
  <c r="H1965" i="24"/>
  <c r="H1969" i="24"/>
  <c r="H1973" i="24"/>
  <c r="H1977" i="24"/>
  <c r="H1981" i="24"/>
  <c r="H1985" i="24"/>
  <c r="H1989" i="24"/>
  <c r="H1993" i="24"/>
  <c r="H1997" i="24"/>
  <c r="H2001" i="24"/>
  <c r="H2005" i="24"/>
  <c r="H2009" i="24"/>
  <c r="H2013" i="24"/>
  <c r="H2017" i="24"/>
  <c r="H2021" i="24"/>
  <c r="H2025" i="24"/>
  <c r="H2029" i="24"/>
  <c r="H2033" i="24"/>
  <c r="H2037" i="24"/>
  <c r="H2041" i="24"/>
  <c r="H2045" i="24"/>
  <c r="H2049" i="24"/>
  <c r="H2053" i="24"/>
  <c r="H2057" i="24"/>
  <c r="H2061" i="24"/>
  <c r="H2065" i="24"/>
  <c r="H2069" i="24"/>
  <c r="H2073" i="24"/>
  <c r="H2077" i="24"/>
  <c r="H2079" i="24"/>
  <c r="H2086" i="24"/>
  <c r="H2087" i="24"/>
  <c r="H2098" i="24"/>
  <c r="H2101" i="24"/>
  <c r="H2114" i="24"/>
  <c r="H2130" i="24"/>
  <c r="H2146" i="24"/>
  <c r="H2162" i="24"/>
  <c r="H1846" i="24"/>
  <c r="H1850" i="24"/>
  <c r="H1854" i="24"/>
  <c r="H1858" i="24"/>
  <c r="H1862" i="24"/>
  <c r="H1866" i="24"/>
  <c r="H1870" i="24"/>
  <c r="H1874" i="24"/>
  <c r="H1878" i="24"/>
  <c r="H1882" i="24"/>
  <c r="H1886" i="24"/>
  <c r="H1890" i="24"/>
  <c r="H1894" i="24"/>
  <c r="H1898" i="24"/>
  <c r="H1902" i="24"/>
  <c r="H1906" i="24"/>
  <c r="H1910" i="24"/>
  <c r="H1914" i="24"/>
  <c r="H1918" i="24"/>
  <c r="H1922" i="24"/>
  <c r="H1926" i="24"/>
  <c r="H1930" i="24"/>
  <c r="H1934" i="24"/>
  <c r="H1938" i="24"/>
  <c r="H1942" i="24"/>
  <c r="H1946" i="24"/>
  <c r="H1950" i="24"/>
  <c r="H1954" i="24"/>
  <c r="H1958" i="24"/>
  <c r="H1962" i="24"/>
  <c r="H1966" i="24"/>
  <c r="H1970" i="24"/>
  <c r="H1974" i="24"/>
  <c r="H1978" i="24"/>
  <c r="H1982" i="24"/>
  <c r="H1986" i="24"/>
  <c r="H1990" i="24"/>
  <c r="H1994" i="24"/>
  <c r="H1998" i="24"/>
  <c r="H2002" i="24"/>
  <c r="H2006" i="24"/>
  <c r="H2010" i="24"/>
  <c r="H2014" i="24"/>
  <c r="H2018" i="24"/>
  <c r="H2022" i="24"/>
  <c r="H2026" i="24"/>
  <c r="H2030" i="24"/>
  <c r="H2034" i="24"/>
  <c r="H2038" i="24"/>
  <c r="H2042" i="24"/>
  <c r="H2046" i="24"/>
  <c r="H2050" i="24"/>
  <c r="H2054" i="24"/>
  <c r="H2058" i="24"/>
  <c r="H2062" i="24"/>
  <c r="H2066" i="24"/>
  <c r="H2070" i="24"/>
  <c r="H2074" i="24"/>
  <c r="H2078" i="24"/>
  <c r="H2081" i="24"/>
  <c r="H2089" i="24"/>
  <c r="H2102" i="24"/>
  <c r="H2105" i="24"/>
  <c r="H2118" i="24"/>
  <c r="H2134" i="24"/>
  <c r="H2150" i="24"/>
  <c r="H2166" i="24"/>
  <c r="H2082" i="24"/>
  <c r="H2090" i="24"/>
  <c r="H2093" i="24"/>
  <c r="H2106" i="24"/>
  <c r="H2109" i="24"/>
  <c r="H2122" i="24"/>
  <c r="H2138" i="24"/>
  <c r="H2154" i="24"/>
  <c r="H2337" i="24"/>
  <c r="H2353" i="24"/>
  <c r="H2369" i="24"/>
  <c r="H2094" i="24"/>
  <c r="H2097" i="24"/>
  <c r="D2101" i="24"/>
  <c r="F2101" i="24" s="1"/>
  <c r="I2101" i="24" s="1"/>
  <c r="H2110" i="24"/>
  <c r="H2113" i="24"/>
  <c r="H2126" i="24"/>
  <c r="H2142" i="24"/>
  <c r="H2158" i="24"/>
  <c r="H2327" i="24"/>
  <c r="H2339" i="24"/>
  <c r="H2355" i="24"/>
  <c r="H2371" i="24"/>
  <c r="H2170" i="24"/>
  <c r="H2174" i="24"/>
  <c r="H2178" i="24"/>
  <c r="H2182" i="24"/>
  <c r="H2186" i="24"/>
  <c r="H2190" i="24"/>
  <c r="H2194" i="24"/>
  <c r="H2198" i="24"/>
  <c r="H2202" i="24"/>
  <c r="H2206" i="24"/>
  <c r="H2210" i="24"/>
  <c r="H2214" i="24"/>
  <c r="H2218" i="24"/>
  <c r="H2222" i="24"/>
  <c r="H2226" i="24"/>
  <c r="H2230" i="24"/>
  <c r="H2234" i="24"/>
  <c r="H2238" i="24"/>
  <c r="H2242" i="24"/>
  <c r="H2246" i="24"/>
  <c r="H2250" i="24"/>
  <c r="H2254" i="24"/>
  <c r="H2258" i="24"/>
  <c r="H2262" i="24"/>
  <c r="H2266" i="24"/>
  <c r="H2270" i="24"/>
  <c r="H2274" i="24"/>
  <c r="H2278" i="24"/>
  <c r="H2282" i="24"/>
  <c r="H2286" i="24"/>
  <c r="H2290" i="24"/>
  <c r="H2294" i="24"/>
  <c r="H2298" i="24"/>
  <c r="H2302" i="24"/>
  <c r="H2306" i="24"/>
  <c r="H2310" i="24"/>
  <c r="H2314" i="24"/>
  <c r="H2318" i="24"/>
  <c r="H2326" i="24"/>
  <c r="H2219" i="24"/>
  <c r="H2223" i="24"/>
  <c r="H2227" i="24"/>
  <c r="H2231" i="24"/>
  <c r="H2235" i="24"/>
  <c r="H2239" i="24"/>
  <c r="H2243" i="24"/>
  <c r="H2247" i="24"/>
  <c r="H2251" i="24"/>
  <c r="H2255" i="24"/>
  <c r="H2259" i="24"/>
  <c r="H2263" i="24"/>
  <c r="H2267" i="24"/>
  <c r="H2271" i="24"/>
  <c r="H2275" i="24"/>
  <c r="H2279" i="24"/>
  <c r="H2283" i="24"/>
  <c r="H2287" i="24"/>
  <c r="H2291" i="24"/>
  <c r="H2295" i="24"/>
  <c r="H2299" i="24"/>
  <c r="H2303" i="24"/>
  <c r="H2307" i="24"/>
  <c r="H2311" i="24"/>
  <c r="H2315" i="24"/>
  <c r="H2319" i="24"/>
  <c r="H2321" i="24"/>
  <c r="H2322" i="24"/>
  <c r="H2117" i="24"/>
  <c r="H2121" i="24"/>
  <c r="H2125" i="24"/>
  <c r="H2129" i="24"/>
  <c r="H2133" i="24"/>
  <c r="H2137" i="24"/>
  <c r="H2141" i="24"/>
  <c r="H2145" i="24"/>
  <c r="H2149" i="24"/>
  <c r="H2153" i="24"/>
  <c r="H2157" i="24"/>
  <c r="H2161" i="24"/>
  <c r="H2165" i="24"/>
  <c r="H2169" i="24"/>
  <c r="H2173" i="24"/>
  <c r="H2177" i="24"/>
  <c r="H2181" i="24"/>
  <c r="H2185" i="24"/>
  <c r="H2189" i="24"/>
  <c r="H2193" i="24"/>
  <c r="H2197" i="24"/>
  <c r="H2201" i="24"/>
  <c r="H2205" i="24"/>
  <c r="H2209" i="24"/>
  <c r="H2213" i="24"/>
  <c r="H2217" i="24"/>
  <c r="H2221" i="24"/>
  <c r="H2225" i="24"/>
  <c r="H2333" i="24"/>
  <c r="H2335" i="24"/>
  <c r="H2349" i="24"/>
  <c r="H2351" i="24"/>
  <c r="H2365" i="24"/>
  <c r="H2367" i="24"/>
  <c r="H2330" i="24"/>
  <c r="H2334" i="24"/>
  <c r="H2338" i="24"/>
  <c r="H2342" i="24"/>
  <c r="H2346" i="24"/>
  <c r="H2350" i="24"/>
  <c r="H2354" i="24"/>
  <c r="H2358" i="24"/>
  <c r="H2362" i="24"/>
  <c r="H2366" i="24"/>
  <c r="H2370" i="24"/>
  <c r="H2374" i="24"/>
  <c r="H2378" i="24"/>
  <c r="H2382" i="24"/>
  <c r="H2386" i="24"/>
  <c r="H2390" i="24"/>
  <c r="H2394" i="24"/>
  <c r="H2398" i="24"/>
  <c r="H2402" i="24"/>
  <c r="H2406" i="24"/>
  <c r="H2410" i="24"/>
  <c r="H2414" i="24"/>
  <c r="H2418" i="24"/>
  <c r="H2422" i="24"/>
  <c r="H2426" i="24"/>
  <c r="H2430" i="24"/>
  <c r="H2434" i="24"/>
  <c r="H2438" i="24"/>
  <c r="H2442" i="24"/>
  <c r="H2446" i="24"/>
  <c r="H2472" i="24"/>
  <c r="H2474" i="24"/>
  <c r="H2484" i="24"/>
  <c r="H2500" i="24"/>
  <c r="H2375" i="24"/>
  <c r="H2379" i="24"/>
  <c r="H2383" i="24"/>
  <c r="H2387" i="24"/>
  <c r="H2391" i="24"/>
  <c r="H2395" i="24"/>
  <c r="H2399" i="24"/>
  <c r="H2403" i="24"/>
  <c r="H2407" i="24"/>
  <c r="H2411" i="24"/>
  <c r="H2415" i="24"/>
  <c r="H2419" i="24"/>
  <c r="H2423" i="24"/>
  <c r="H2427" i="24"/>
  <c r="H2431" i="24"/>
  <c r="H2435" i="24"/>
  <c r="H2439" i="24"/>
  <c r="H2443" i="24"/>
  <c r="H2488" i="24"/>
  <c r="H2504" i="24"/>
  <c r="H2464" i="24"/>
  <c r="H2466" i="24"/>
  <c r="H2480" i="24"/>
  <c r="H2482" i="24"/>
  <c r="H2492" i="24"/>
  <c r="H2447" i="24"/>
  <c r="H2496" i="24"/>
  <c r="H2508" i="24"/>
  <c r="H2512" i="24"/>
  <c r="H2516" i="24"/>
  <c r="H2520" i="24"/>
  <c r="H2524" i="24"/>
  <c r="H2528" i="24"/>
  <c r="H2532" i="24"/>
  <c r="H2536" i="24"/>
  <c r="H2540" i="24"/>
  <c r="H2544" i="24"/>
  <c r="H2548" i="24"/>
  <c r="H2558" i="24"/>
  <c r="H2566" i="24"/>
  <c r="H2571" i="24"/>
  <c r="H2574" i="24"/>
  <c r="H2587" i="24"/>
  <c r="H2590" i="24"/>
  <c r="H2603" i="24"/>
  <c r="H2453" i="24"/>
  <c r="H2457" i="24"/>
  <c r="H2461" i="24"/>
  <c r="H2465" i="24"/>
  <c r="H2469" i="24"/>
  <c r="H2473" i="24"/>
  <c r="H2477" i="24"/>
  <c r="H2481" i="24"/>
  <c r="H2485" i="24"/>
  <c r="H2489" i="24"/>
  <c r="H2493" i="24"/>
  <c r="H2497" i="24"/>
  <c r="H2501" i="24"/>
  <c r="H2505" i="24"/>
  <c r="H2509" i="24"/>
  <c r="H2513" i="24"/>
  <c r="H2517" i="24"/>
  <c r="H2521" i="24"/>
  <c r="H2525" i="24"/>
  <c r="H2529" i="24"/>
  <c r="H2533" i="24"/>
  <c r="H2537" i="24"/>
  <c r="H2541" i="24"/>
  <c r="H2545" i="24"/>
  <c r="H2549" i="24"/>
  <c r="H2551" i="24"/>
  <c r="H2552" i="24"/>
  <c r="H2559" i="24"/>
  <c r="H2560" i="24"/>
  <c r="H2567" i="24"/>
  <c r="H2568" i="24"/>
  <c r="H2575" i="24"/>
  <c r="H2578" i="24"/>
  <c r="H2591" i="24"/>
  <c r="H2594" i="24"/>
  <c r="H2607" i="24"/>
  <c r="H2579" i="24"/>
  <c r="H2582" i="24"/>
  <c r="H2595" i="24"/>
  <c r="H2598" i="24"/>
  <c r="H2611" i="24"/>
  <c r="H2451" i="24"/>
  <c r="H2455" i="24"/>
  <c r="H2459" i="24"/>
  <c r="H2555" i="24"/>
  <c r="H2556" i="24"/>
  <c r="H2563" i="24"/>
  <c r="H2564" i="24"/>
  <c r="H2570" i="24"/>
  <c r="H2583" i="24"/>
  <c r="H2586" i="24"/>
  <c r="H2599" i="24"/>
  <c r="H2615" i="24"/>
  <c r="H2619" i="24"/>
  <c r="H2623" i="24"/>
  <c r="H2627" i="24"/>
  <c r="H2631" i="24"/>
  <c r="H2635" i="24"/>
  <c r="H2639" i="24"/>
  <c r="H2643" i="24"/>
  <c r="H2647" i="24"/>
  <c r="H2651" i="24"/>
  <c r="H2655" i="24"/>
  <c r="H2659" i="24"/>
  <c r="H2663" i="24"/>
  <c r="H2667" i="24"/>
  <c r="H2671" i="24"/>
  <c r="H2675" i="24"/>
  <c r="H2679" i="24"/>
  <c r="H2683" i="24"/>
  <c r="H2687" i="24"/>
  <c r="H2691" i="24"/>
  <c r="H2695" i="24"/>
  <c r="H2699" i="24"/>
  <c r="H2702" i="24"/>
  <c r="H2703" i="24"/>
  <c r="H2710" i="24"/>
  <c r="H2711" i="24"/>
  <c r="H2719" i="24"/>
  <c r="H2722" i="24"/>
  <c r="H2739" i="24"/>
  <c r="H2723" i="24"/>
  <c r="H2726" i="24"/>
  <c r="H2706" i="24"/>
  <c r="H2714" i="24"/>
  <c r="H2727" i="24"/>
  <c r="H2730" i="24"/>
  <c r="H2731" i="24"/>
  <c r="H2602" i="24"/>
  <c r="H2606" i="24"/>
  <c r="H2610" i="24"/>
  <c r="H2614" i="24"/>
  <c r="H2618" i="24"/>
  <c r="H2622" i="24"/>
  <c r="H2626" i="24"/>
  <c r="H2630" i="24"/>
  <c r="H2634" i="24"/>
  <c r="H2638" i="24"/>
  <c r="H2642" i="24"/>
  <c r="H2646" i="24"/>
  <c r="H2650" i="24"/>
  <c r="H2654" i="24"/>
  <c r="H2658" i="24"/>
  <c r="H2662" i="24"/>
  <c r="H2666" i="24"/>
  <c r="H2670" i="24"/>
  <c r="H2674" i="24"/>
  <c r="H2678" i="24"/>
  <c r="H2682" i="24"/>
  <c r="H2686" i="24"/>
  <c r="H2690" i="24"/>
  <c r="H2694" i="24"/>
  <c r="H2698" i="24"/>
  <c r="H2701" i="24"/>
  <c r="H2709" i="24"/>
  <c r="H2718" i="24"/>
  <c r="H2735" i="24"/>
  <c r="H2823" i="24"/>
  <c r="H2734" i="24"/>
  <c r="H2738" i="24"/>
  <c r="H2742" i="24"/>
  <c r="H2746" i="24"/>
  <c r="H2750" i="24"/>
  <c r="H2754" i="24"/>
  <c r="H2758" i="24"/>
  <c r="H2762" i="24"/>
  <c r="H2766" i="24"/>
  <c r="H2770" i="24"/>
  <c r="H2774" i="24"/>
  <c r="H2778" i="24"/>
  <c r="H2782" i="24"/>
  <c r="H2786" i="24"/>
  <c r="H2790" i="24"/>
  <c r="H2798" i="24"/>
  <c r="H2806" i="24"/>
  <c r="H2807" i="24"/>
  <c r="H2814" i="24"/>
  <c r="H2815" i="24"/>
  <c r="H2822" i="24"/>
  <c r="H2833" i="24"/>
  <c r="H2835" i="24"/>
  <c r="H2845" i="24"/>
  <c r="H2743" i="24"/>
  <c r="H2747" i="24"/>
  <c r="H2751" i="24"/>
  <c r="H2755" i="24"/>
  <c r="H2759" i="24"/>
  <c r="H2763" i="24"/>
  <c r="H2767" i="24"/>
  <c r="H2771" i="24"/>
  <c r="H2775" i="24"/>
  <c r="H2779" i="24"/>
  <c r="H2783" i="24"/>
  <c r="H2787" i="24"/>
  <c r="H2791" i="24"/>
  <c r="H2795" i="24"/>
  <c r="H2799" i="24"/>
  <c r="H2809" i="24"/>
  <c r="H2817" i="24"/>
  <c r="H2837" i="24"/>
  <c r="H2839" i="24"/>
  <c r="H2849" i="24"/>
  <c r="H2802" i="24"/>
  <c r="H2810" i="24"/>
  <c r="H2818" i="24"/>
  <c r="H2853" i="24"/>
  <c r="H2857" i="24"/>
  <c r="H2826" i="24"/>
  <c r="H2830" i="24"/>
  <c r="H2834" i="24"/>
  <c r="H2838" i="24"/>
  <c r="H2842" i="24"/>
  <c r="H2846" i="24"/>
  <c r="H2850" i="24"/>
  <c r="H2854" i="24"/>
  <c r="H2858" i="24"/>
  <c r="H2862" i="24"/>
  <c r="H2866" i="24"/>
  <c r="H2870" i="24"/>
  <c r="H2874" i="24"/>
  <c r="H2878" i="24"/>
  <c r="H2882" i="24"/>
  <c r="H2886" i="24"/>
  <c r="H2890" i="24"/>
  <c r="H2894" i="24"/>
  <c r="H2898" i="24"/>
  <c r="H2902" i="24"/>
  <c r="H2906" i="24"/>
  <c r="H2913" i="24"/>
  <c r="H2914" i="24"/>
  <c r="H2921" i="24"/>
  <c r="H2922" i="24"/>
  <c r="H2925" i="24"/>
  <c r="H2945" i="24"/>
  <c r="D2973" i="24"/>
  <c r="F2973" i="24" s="1"/>
  <c r="I2973" i="24" s="1"/>
  <c r="H2926" i="24"/>
  <c r="H2929" i="24"/>
  <c r="H2933" i="24"/>
  <c r="H2909" i="24"/>
  <c r="H2910" i="24"/>
  <c r="H2917" i="24"/>
  <c r="H2918" i="24"/>
  <c r="H2930" i="24"/>
  <c r="H2937" i="24"/>
  <c r="H3006" i="24"/>
  <c r="H2861" i="24"/>
  <c r="H2865" i="24"/>
  <c r="H2869" i="24"/>
  <c r="H2873" i="24"/>
  <c r="H2877" i="24"/>
  <c r="H2881" i="24"/>
  <c r="H2885" i="24"/>
  <c r="H2889" i="24"/>
  <c r="H2893" i="24"/>
  <c r="H2897" i="24"/>
  <c r="H2901" i="24"/>
  <c r="H2905" i="24"/>
  <c r="H2912" i="24"/>
  <c r="H2920" i="24"/>
  <c r="H2941" i="24"/>
  <c r="H3008" i="24"/>
  <c r="H2949" i="24"/>
  <c r="H2953" i="24"/>
  <c r="H2957" i="24"/>
  <c r="H2961" i="24"/>
  <c r="H2963" i="24"/>
  <c r="H2964" i="24"/>
  <c r="H2971" i="24"/>
  <c r="H2972" i="24"/>
  <c r="H2979" i="24"/>
  <c r="H2980" i="24"/>
  <c r="H2987" i="24"/>
  <c r="H2988" i="24"/>
  <c r="H2934" i="24"/>
  <c r="H2938" i="24"/>
  <c r="H2942" i="24"/>
  <c r="H2946" i="24"/>
  <c r="H2950" i="24"/>
  <c r="H2954" i="24"/>
  <c r="H2958" i="24"/>
  <c r="H2962" i="24"/>
  <c r="H2966" i="24"/>
  <c r="H2974" i="24"/>
  <c r="H2982" i="24"/>
  <c r="H2990" i="24"/>
  <c r="H2994" i="24"/>
  <c r="H2996" i="24"/>
  <c r="H3010" i="24"/>
  <c r="H3012" i="24"/>
  <c r="H2967" i="24"/>
  <c r="H2975" i="24"/>
  <c r="H2983" i="24"/>
  <c r="H2991" i="24"/>
  <c r="H3002" i="24"/>
  <c r="H3004" i="24"/>
  <c r="H2995" i="24"/>
  <c r="H2999" i="24"/>
  <c r="H3003" i="24"/>
  <c r="H3007" i="24"/>
  <c r="H3011" i="24"/>
  <c r="H3015" i="24"/>
  <c r="H3019" i="24"/>
  <c r="H3023" i="24"/>
  <c r="H3027" i="24"/>
  <c r="H3035" i="24"/>
  <c r="H3036" i="24"/>
  <c r="H3043" i="24"/>
  <c r="H3044" i="24"/>
  <c r="H3051" i="24"/>
  <c r="H3052" i="24"/>
  <c r="H3059" i="24"/>
  <c r="H3060" i="24"/>
  <c r="H3070" i="24"/>
  <c r="H3020" i="24"/>
  <c r="H3024" i="24"/>
  <c r="H3028" i="24"/>
  <c r="H3038" i="24"/>
  <c r="H3046" i="24"/>
  <c r="H3054" i="24"/>
  <c r="H3062" i="24"/>
  <c r="H3073" i="24"/>
  <c r="H3031" i="24"/>
  <c r="H3032" i="24"/>
  <c r="H3039" i="24"/>
  <c r="H3040" i="24"/>
  <c r="H3047" i="24"/>
  <c r="H3048" i="24"/>
  <c r="H3055" i="24"/>
  <c r="H3056" i="24"/>
  <c r="H3063" i="24"/>
  <c r="H3064" i="24"/>
  <c r="H3067" i="24"/>
  <c r="H3018" i="24"/>
  <c r="H3022" i="24"/>
  <c r="H3068" i="24"/>
  <c r="H3069" i="24"/>
  <c r="H3077" i="24"/>
  <c r="H3078" i="24"/>
  <c r="H3085" i="24"/>
  <c r="H3086" i="24"/>
  <c r="H3093" i="24"/>
  <c r="H3094" i="24"/>
  <c r="H3101" i="24"/>
  <c r="H3102" i="24"/>
  <c r="H3109" i="24"/>
  <c r="H3110" i="24"/>
  <c r="H3117" i="24"/>
  <c r="H3072" i="24"/>
  <c r="H3080" i="24"/>
  <c r="H3088" i="24"/>
  <c r="H3096" i="24"/>
  <c r="H3104" i="24"/>
  <c r="H3112" i="24"/>
  <c r="H3123" i="24"/>
  <c r="H3081" i="24"/>
  <c r="H3089" i="24"/>
  <c r="H3097" i="24"/>
  <c r="H3105" i="24"/>
  <c r="H3113" i="24"/>
  <c r="H3121" i="24"/>
  <c r="H3129" i="24"/>
  <c r="H3118" i="24"/>
  <c r="H3120" i="24"/>
  <c r="H3128" i="24"/>
  <c r="H3136" i="24"/>
  <c r="H3137" i="24"/>
  <c r="H3144" i="24"/>
  <c r="H3145" i="24"/>
  <c r="H3152" i="24"/>
  <c r="H3153" i="24"/>
  <c r="H3156" i="24"/>
  <c r="H3159" i="24"/>
  <c r="H3163" i="24"/>
  <c r="H3131" i="24"/>
  <c r="H3139" i="24"/>
  <c r="H3147" i="24"/>
  <c r="H3160" i="24"/>
  <c r="H3167" i="24"/>
  <c r="H3124" i="24"/>
  <c r="H3125" i="24"/>
  <c r="H3132" i="24"/>
  <c r="H3140" i="24"/>
  <c r="H3148" i="24"/>
  <c r="H3171" i="24"/>
  <c r="H3155" i="24"/>
  <c r="H3164" i="24"/>
  <c r="H3168" i="24"/>
  <c r="H3172" i="24"/>
  <c r="H3174" i="24"/>
  <c r="H3175" i="24"/>
  <c r="H3182" i="24"/>
  <c r="H3183" i="24"/>
  <c r="H3189" i="24"/>
  <c r="H3178" i="24"/>
  <c r="H3179" i="24"/>
  <c r="H3186" i="24"/>
  <c r="H3193" i="24"/>
  <c r="H3173" i="24"/>
  <c r="H3181" i="24"/>
  <c r="H3197" i="24"/>
  <c r="H3190" i="24"/>
  <c r="H3194" i="24"/>
  <c r="H3198" i="24"/>
  <c r="H3200" i="24"/>
  <c r="H3202" i="24"/>
  <c r="H3204" i="24"/>
  <c r="H3210" i="24"/>
  <c r="H3203" i="24"/>
  <c r="H3207" i="24"/>
  <c r="H3211" i="24"/>
  <c r="H3215" i="24"/>
  <c r="H3219" i="24"/>
  <c r="H3223" i="24"/>
  <c r="H3227" i="24"/>
  <c r="H3231" i="24"/>
  <c r="H3216" i="24"/>
  <c r="H3220" i="24"/>
  <c r="H3224" i="24"/>
  <c r="H3228" i="24"/>
  <c r="H3229" i="24"/>
  <c r="H3214" i="24"/>
  <c r="H3218" i="24"/>
  <c r="H3222" i="24"/>
  <c r="H3226" i="24"/>
  <c r="H3230" i="24"/>
  <c r="B8" i="20"/>
  <c r="L15" i="24" l="1"/>
  <c r="K15" i="24"/>
  <c r="H15" i="24"/>
  <c r="J2101" i="24"/>
  <c r="N2101" i="24" s="1"/>
  <c r="J328" i="24"/>
  <c r="N328" i="24" s="1"/>
  <c r="J2973" i="24"/>
  <c r="N2973" i="24" s="1"/>
  <c r="L15" i="1" l="1"/>
  <c r="F41" i="9" l="1"/>
  <c r="G41" i="9" s="1"/>
  <c r="F43" i="9"/>
  <c r="F42" i="9"/>
  <c r="D18" i="9" l="1"/>
  <c r="G43" i="9"/>
  <c r="D16" i="9" s="1"/>
  <c r="G42" i="9"/>
  <c r="D14" i="9" s="1"/>
  <c r="D12" i="9"/>
  <c r="E12" i="9" s="1"/>
  <c r="E14" i="9" s="1"/>
  <c r="E16" i="9" l="1"/>
  <c r="E18" i="9" s="1"/>
  <c r="M15" i="1"/>
  <c r="D13" i="10"/>
  <c r="D17" i="10" s="1"/>
  <c r="G21" i="9" l="1"/>
  <c r="E23" i="9" s="1"/>
  <c r="G23" i="9" s="1"/>
  <c r="H21" i="9"/>
  <c r="J4" i="5"/>
  <c r="U20" i="5"/>
  <c r="V103" i="5"/>
  <c r="M292" i="5"/>
  <c r="I20" i="1"/>
  <c r="I104" i="1" l="1"/>
  <c r="D3451" i="25" l="1"/>
  <c r="F3451" i="25" s="1"/>
  <c r="I3451" i="25" s="1"/>
  <c r="J3451" i="25" s="1"/>
  <c r="N3451" i="25" s="1"/>
  <c r="D3443" i="25"/>
  <c r="F3443" i="25" s="1"/>
  <c r="I3443" i="25" s="1"/>
  <c r="J3443" i="25" s="1"/>
  <c r="N3443" i="25" s="1"/>
  <c r="D3438" i="25"/>
  <c r="F3438" i="25" s="1"/>
  <c r="I3438" i="25" s="1"/>
  <c r="J3438" i="25" s="1"/>
  <c r="N3438" i="25" s="1"/>
  <c r="D3445" i="25"/>
  <c r="F3445" i="25" s="1"/>
  <c r="I3445" i="25" s="1"/>
  <c r="J3445" i="25" s="1"/>
  <c r="N3445" i="25" s="1"/>
  <c r="D3446" i="25"/>
  <c r="F3446" i="25" s="1"/>
  <c r="I3446" i="25" s="1"/>
  <c r="J3446" i="25" s="1"/>
  <c r="N3446" i="25" s="1"/>
  <c r="D3460" i="25"/>
  <c r="F3460" i="25" s="1"/>
  <c r="I3460" i="25" s="1"/>
  <c r="J3460" i="25" s="1"/>
  <c r="N3460" i="25" s="1"/>
  <c r="D3430" i="25"/>
  <c r="F3430" i="25" s="1"/>
  <c r="I3430" i="25" s="1"/>
  <c r="J3430" i="25" s="1"/>
  <c r="N3430" i="25" s="1"/>
  <c r="D3437" i="25"/>
  <c r="F3437" i="25" s="1"/>
  <c r="I3437" i="25" s="1"/>
  <c r="J3437" i="25" s="1"/>
  <c r="N3437" i="25" s="1"/>
  <c r="D3444" i="25"/>
  <c r="F3444" i="25" s="1"/>
  <c r="I3444" i="25" s="1"/>
  <c r="J3444" i="25" s="1"/>
  <c r="N3444" i="25" s="1"/>
  <c r="D3449" i="25"/>
  <c r="F3449" i="25" s="1"/>
  <c r="I3449" i="25" s="1"/>
  <c r="J3449" i="25" s="1"/>
  <c r="N3449" i="25" s="1"/>
  <c r="D1344" i="25"/>
  <c r="F1344" i="25" s="1"/>
  <c r="I1344" i="25" s="1"/>
  <c r="J1344" i="25" s="1"/>
  <c r="N1344" i="25" s="1"/>
  <c r="D2807" i="25"/>
  <c r="F2807" i="25" s="1"/>
  <c r="I2807" i="25" s="1"/>
  <c r="J2807" i="25" s="1"/>
  <c r="N2807" i="25" s="1"/>
  <c r="D687" i="25"/>
  <c r="F687" i="25" s="1"/>
  <c r="I687" i="25" s="1"/>
  <c r="J687" i="25" s="1"/>
  <c r="N687" i="25" s="1"/>
  <c r="D3206" i="25"/>
  <c r="F3206" i="25" s="1"/>
  <c r="I3206" i="25" s="1"/>
  <c r="J3206" i="25" s="1"/>
  <c r="N3206" i="25" s="1"/>
  <c r="D684" i="25"/>
  <c r="F684" i="25" s="1"/>
  <c r="I684" i="25" s="1"/>
  <c r="J684" i="25" s="1"/>
  <c r="N684" i="25" s="1"/>
  <c r="D1649" i="25"/>
  <c r="F1649" i="25" s="1"/>
  <c r="I1649" i="25" s="1"/>
  <c r="J1649" i="25" s="1"/>
  <c r="N1649" i="25" s="1"/>
  <c r="D1616" i="25"/>
  <c r="F1616" i="25" s="1"/>
  <c r="I1616" i="25" s="1"/>
  <c r="J1616" i="25" s="1"/>
  <c r="N1616" i="25" s="1"/>
  <c r="D3044" i="25"/>
  <c r="F3044" i="25" s="1"/>
  <c r="I3044" i="25" s="1"/>
  <c r="J3044" i="25" s="1"/>
  <c r="N3044" i="25" s="1"/>
  <c r="D459" i="25"/>
  <c r="F459" i="25" s="1"/>
  <c r="I459" i="25" s="1"/>
  <c r="J459" i="25" s="1"/>
  <c r="N459" i="25" s="1"/>
  <c r="D55" i="25"/>
  <c r="F55" i="25" s="1"/>
  <c r="I55" i="25" s="1"/>
  <c r="J55" i="25" s="1"/>
  <c r="N55" i="25" s="1"/>
  <c r="D1241" i="25"/>
  <c r="F1241" i="25" s="1"/>
  <c r="I1241" i="25" s="1"/>
  <c r="J1241" i="25" s="1"/>
  <c r="N1241" i="25" s="1"/>
  <c r="D2901" i="25"/>
  <c r="F2901" i="25" s="1"/>
  <c r="I2901" i="25" s="1"/>
  <c r="J2901" i="25" s="1"/>
  <c r="N2901" i="25" s="1"/>
  <c r="D2416" i="25"/>
  <c r="F2416" i="25" s="1"/>
  <c r="I2416" i="25" s="1"/>
  <c r="J2416" i="25" s="1"/>
  <c r="N2416" i="25" s="1"/>
  <c r="D2866" i="25"/>
  <c r="F2866" i="25" s="1"/>
  <c r="I2866" i="25" s="1"/>
  <c r="J2866" i="25" s="1"/>
  <c r="N2866" i="25" s="1"/>
  <c r="D336" i="25"/>
  <c r="F336" i="25" s="1"/>
  <c r="I336" i="25" s="1"/>
  <c r="J336" i="25" s="1"/>
  <c r="N336" i="25" s="1"/>
  <c r="D1554" i="25"/>
  <c r="F1554" i="25" s="1"/>
  <c r="I1554" i="25" s="1"/>
  <c r="J1554" i="25" s="1"/>
  <c r="N1554" i="25" s="1"/>
  <c r="D255" i="25"/>
  <c r="F255" i="25" s="1"/>
  <c r="I255" i="25" s="1"/>
  <c r="J255" i="25" s="1"/>
  <c r="N255" i="25" s="1"/>
  <c r="D3378" i="25"/>
  <c r="F3378" i="25" s="1"/>
  <c r="I3378" i="25" s="1"/>
  <c r="J3378" i="25" s="1"/>
  <c r="N3378" i="25" s="1"/>
  <c r="D1833" i="25"/>
  <c r="F1833" i="25" s="1"/>
  <c r="I1833" i="25" s="1"/>
  <c r="J1833" i="25" s="1"/>
  <c r="N1833" i="25" s="1"/>
  <c r="D3381" i="25"/>
  <c r="F3381" i="25" s="1"/>
  <c r="I3381" i="25" s="1"/>
  <c r="J3381" i="25" s="1"/>
  <c r="N3381" i="25" s="1"/>
  <c r="D2282" i="25"/>
  <c r="F2282" i="25" s="1"/>
  <c r="I2282" i="25" s="1"/>
  <c r="J2282" i="25" s="1"/>
  <c r="N2282" i="25" s="1"/>
  <c r="D3428" i="25"/>
  <c r="F3428" i="25" s="1"/>
  <c r="I3428" i="25" s="1"/>
  <c r="J3428" i="25" s="1"/>
  <c r="N3428" i="25" s="1"/>
  <c r="D698" i="25"/>
  <c r="F698" i="25" s="1"/>
  <c r="I698" i="25" s="1"/>
  <c r="J698" i="25" s="1"/>
  <c r="N698" i="25" s="1"/>
  <c r="D1653" i="25"/>
  <c r="F1653" i="25" s="1"/>
  <c r="I1653" i="25" s="1"/>
  <c r="J1653" i="25" s="1"/>
  <c r="N1653" i="25" s="1"/>
  <c r="D1743" i="25"/>
  <c r="F1743" i="25" s="1"/>
  <c r="I1743" i="25" s="1"/>
  <c r="J1743" i="25" s="1"/>
  <c r="N1743" i="25" s="1"/>
  <c r="D3348" i="25"/>
  <c r="F3348" i="25" s="1"/>
  <c r="I3348" i="25" s="1"/>
  <c r="J3348" i="25" s="1"/>
  <c r="N3348" i="25" s="1"/>
  <c r="D2033" i="25"/>
  <c r="F2033" i="25" s="1"/>
  <c r="I2033" i="25" s="1"/>
  <c r="J2033" i="25" s="1"/>
  <c r="N2033" i="25" s="1"/>
  <c r="D1675" i="25"/>
  <c r="F1675" i="25" s="1"/>
  <c r="I1675" i="25" s="1"/>
  <c r="J1675" i="25" s="1"/>
  <c r="N1675" i="25" s="1"/>
  <c r="D2844" i="25"/>
  <c r="F2844" i="25" s="1"/>
  <c r="I2844" i="25" s="1"/>
  <c r="J2844" i="25" s="1"/>
  <c r="N2844" i="25" s="1"/>
  <c r="D2139" i="25"/>
  <c r="F2139" i="25" s="1"/>
  <c r="I2139" i="25" s="1"/>
  <c r="J2139" i="25" s="1"/>
  <c r="N2139" i="25" s="1"/>
  <c r="D217" i="25"/>
  <c r="F217" i="25" s="1"/>
  <c r="I217" i="25" s="1"/>
  <c r="J217" i="25" s="1"/>
  <c r="N217" i="25" s="1"/>
  <c r="D3354" i="25"/>
  <c r="F3354" i="25" s="1"/>
  <c r="I3354" i="25" s="1"/>
  <c r="J3354" i="25" s="1"/>
  <c r="N3354" i="25" s="1"/>
  <c r="D609" i="25"/>
  <c r="F609" i="25" s="1"/>
  <c r="I609" i="25" s="1"/>
  <c r="J609" i="25" s="1"/>
  <c r="N609" i="25" s="1"/>
  <c r="D3277" i="25"/>
  <c r="F3277" i="25" s="1"/>
  <c r="I3277" i="25" s="1"/>
  <c r="J3277" i="25" s="1"/>
  <c r="N3277" i="25" s="1"/>
  <c r="D2964" i="25"/>
  <c r="F2964" i="25" s="1"/>
  <c r="I2964" i="25" s="1"/>
  <c r="J2964" i="25" s="1"/>
  <c r="N2964" i="25" s="1"/>
  <c r="D3443" i="24"/>
  <c r="F3443" i="24" s="1"/>
  <c r="I3443" i="24" s="1"/>
  <c r="J3443" i="24" s="1"/>
  <c r="N3443" i="24" s="1"/>
  <c r="D3445" i="24"/>
  <c r="F3445" i="24" s="1"/>
  <c r="I3445" i="24" s="1"/>
  <c r="J3445" i="24" s="1"/>
  <c r="N3445" i="24" s="1"/>
  <c r="D3444" i="24"/>
  <c r="F3444" i="24" s="1"/>
  <c r="I3444" i="24" s="1"/>
  <c r="J3444" i="24" s="1"/>
  <c r="N3444" i="24" s="1"/>
  <c r="D3460" i="24"/>
  <c r="F3460" i="24" s="1"/>
  <c r="I3460" i="24" s="1"/>
  <c r="J3460" i="24" s="1"/>
  <c r="N3460" i="24" s="1"/>
  <c r="D3451" i="24"/>
  <c r="F3451" i="24" s="1"/>
  <c r="I3451" i="24" s="1"/>
  <c r="J3451" i="24" s="1"/>
  <c r="N3451" i="24" s="1"/>
  <c r="D3449" i="24"/>
  <c r="F3449" i="24" s="1"/>
  <c r="I3449" i="24" s="1"/>
  <c r="J3449" i="24" s="1"/>
  <c r="N3449" i="24" s="1"/>
  <c r="D3437" i="24"/>
  <c r="F3437" i="24" s="1"/>
  <c r="I3437" i="24" s="1"/>
  <c r="J3437" i="24" s="1"/>
  <c r="N3437" i="24" s="1"/>
  <c r="D3438" i="24"/>
  <c r="F3438" i="24" s="1"/>
  <c r="I3438" i="24" s="1"/>
  <c r="J3438" i="24" s="1"/>
  <c r="N3438" i="24" s="1"/>
  <c r="D3446" i="24"/>
  <c r="F3446" i="24" s="1"/>
  <c r="I3446" i="24" s="1"/>
  <c r="J3446" i="24" s="1"/>
  <c r="N3446" i="24" s="1"/>
  <c r="D3430" i="24"/>
  <c r="F3430" i="24" s="1"/>
  <c r="I3430" i="24" s="1"/>
  <c r="J3430" i="24" s="1"/>
  <c r="N3430" i="24" s="1"/>
  <c r="D3443" i="26"/>
  <c r="F3443" i="26" s="1"/>
  <c r="I3443" i="26" s="1"/>
  <c r="J3443" i="26" s="1"/>
  <c r="N3443" i="26" s="1"/>
  <c r="D3451" i="26"/>
  <c r="F3451" i="26" s="1"/>
  <c r="I3451" i="26" s="1"/>
  <c r="J3451" i="26" s="1"/>
  <c r="N3451" i="26" s="1"/>
  <c r="D3437" i="26"/>
  <c r="F3437" i="26" s="1"/>
  <c r="I3437" i="26" s="1"/>
  <c r="J3437" i="26" s="1"/>
  <c r="N3437" i="26" s="1"/>
  <c r="D3446" i="26"/>
  <c r="F3446" i="26" s="1"/>
  <c r="I3446" i="26" s="1"/>
  <c r="J3446" i="26" s="1"/>
  <c r="N3446" i="26" s="1"/>
  <c r="D3460" i="26"/>
  <c r="F3460" i="26" s="1"/>
  <c r="I3460" i="26" s="1"/>
  <c r="J3460" i="26" s="1"/>
  <c r="N3460" i="26" s="1"/>
  <c r="D3444" i="26"/>
  <c r="F3444" i="26" s="1"/>
  <c r="I3444" i="26" s="1"/>
  <c r="J3444" i="26" s="1"/>
  <c r="N3444" i="26" s="1"/>
  <c r="D3445" i="26"/>
  <c r="D3438" i="26"/>
  <c r="F3438" i="26" s="1"/>
  <c r="I3438" i="26" s="1"/>
  <c r="J3438" i="26" s="1"/>
  <c r="N3438" i="26" s="1"/>
  <c r="D3430" i="26"/>
  <c r="F3430" i="26" s="1"/>
  <c r="I3430" i="26" s="1"/>
  <c r="J3430" i="26" s="1"/>
  <c r="N3430" i="26" s="1"/>
  <c r="D3449" i="26"/>
  <c r="F3449" i="26" s="1"/>
  <c r="I3449" i="26" s="1"/>
  <c r="J3449" i="26" s="1"/>
  <c r="N3449" i="26" s="1"/>
  <c r="D3277" i="26"/>
  <c r="F3277" i="26" s="1"/>
  <c r="I3277" i="26" s="1"/>
  <c r="J3277" i="26" s="1"/>
  <c r="N3277" i="26" s="1"/>
  <c r="D336" i="26"/>
  <c r="F336" i="26" s="1"/>
  <c r="I336" i="26" s="1"/>
  <c r="J336" i="26" s="1"/>
  <c r="N336" i="26" s="1"/>
  <c r="D2866" i="26"/>
  <c r="F2866" i="26" s="1"/>
  <c r="I2866" i="26" s="1"/>
  <c r="J2866" i="26" s="1"/>
  <c r="N2866" i="26" s="1"/>
  <c r="D609" i="26"/>
  <c r="F609" i="26" s="1"/>
  <c r="I609" i="26" s="1"/>
  <c r="J609" i="26" s="1"/>
  <c r="N609" i="26" s="1"/>
  <c r="D2282" i="26"/>
  <c r="F2282" i="26" s="1"/>
  <c r="I2282" i="26" s="1"/>
  <c r="J2282" i="26" s="1"/>
  <c r="N2282" i="26" s="1"/>
  <c r="D459" i="26"/>
  <c r="F459" i="26" s="1"/>
  <c r="I459" i="26" s="1"/>
  <c r="J459" i="26" s="1"/>
  <c r="N459" i="26" s="1"/>
  <c r="D1653" i="26"/>
  <c r="F1653" i="26" s="1"/>
  <c r="I1653" i="26" s="1"/>
  <c r="J1653" i="26" s="1"/>
  <c r="N1653" i="26" s="1"/>
  <c r="D1241" i="26"/>
  <c r="F1241" i="26" s="1"/>
  <c r="I1241" i="26" s="1"/>
  <c r="J1241" i="26" s="1"/>
  <c r="N1241" i="26" s="1"/>
  <c r="D2807" i="26"/>
  <c r="F2807" i="26" s="1"/>
  <c r="I2807" i="26" s="1"/>
  <c r="J2807" i="26" s="1"/>
  <c r="N2807" i="26" s="1"/>
  <c r="D3378" i="26"/>
  <c r="F3378" i="26" s="1"/>
  <c r="I3378" i="26" s="1"/>
  <c r="J3378" i="26" s="1"/>
  <c r="N3378" i="26" s="1"/>
  <c r="D1344" i="26"/>
  <c r="F1344" i="26" s="1"/>
  <c r="I1344" i="26" s="1"/>
  <c r="J1344" i="26" s="1"/>
  <c r="N1344" i="26" s="1"/>
  <c r="D1649" i="26"/>
  <c r="F1649" i="26" s="1"/>
  <c r="I1649" i="26" s="1"/>
  <c r="J1649" i="26" s="1"/>
  <c r="N1649" i="26" s="1"/>
  <c r="D1743" i="26"/>
  <c r="F1743" i="26" s="1"/>
  <c r="I1743" i="26" s="1"/>
  <c r="J1743" i="26" s="1"/>
  <c r="N1743" i="26" s="1"/>
  <c r="D1616" i="26"/>
  <c r="F1616" i="26" s="1"/>
  <c r="I1616" i="26" s="1"/>
  <c r="J1616" i="26" s="1"/>
  <c r="N1616" i="26" s="1"/>
  <c r="D2033" i="26"/>
  <c r="F2033" i="26" s="1"/>
  <c r="I2033" i="26" s="1"/>
  <c r="J2033" i="26" s="1"/>
  <c r="N2033" i="26" s="1"/>
  <c r="D255" i="26"/>
  <c r="F255" i="26" s="1"/>
  <c r="I255" i="26" s="1"/>
  <c r="J255" i="26" s="1"/>
  <c r="N255" i="26" s="1"/>
  <c r="D3348" i="26"/>
  <c r="F3348" i="26" s="1"/>
  <c r="I3348" i="26" s="1"/>
  <c r="J3348" i="26" s="1"/>
  <c r="N3348" i="26" s="1"/>
  <c r="D3381" i="26"/>
  <c r="F3381" i="26" s="1"/>
  <c r="I3381" i="26" s="1"/>
  <c r="J3381" i="26" s="1"/>
  <c r="N3381" i="26" s="1"/>
  <c r="D687" i="26"/>
  <c r="F687" i="26" s="1"/>
  <c r="I687" i="26" s="1"/>
  <c r="J687" i="26" s="1"/>
  <c r="N687" i="26" s="1"/>
  <c r="D3206" i="26"/>
  <c r="F3206" i="26" s="1"/>
  <c r="I3206" i="26" s="1"/>
  <c r="J3206" i="26" s="1"/>
  <c r="N3206" i="26" s="1"/>
  <c r="D684" i="26"/>
  <c r="F684" i="26" s="1"/>
  <c r="I684" i="26" s="1"/>
  <c r="J684" i="26" s="1"/>
  <c r="N684" i="26" s="1"/>
  <c r="D2901" i="26"/>
  <c r="F2901" i="26" s="1"/>
  <c r="I2901" i="26" s="1"/>
  <c r="J2901" i="26" s="1"/>
  <c r="N2901" i="26" s="1"/>
  <c r="D698" i="26"/>
  <c r="F698" i="26" s="1"/>
  <c r="I698" i="26" s="1"/>
  <c r="J698" i="26" s="1"/>
  <c r="N698" i="26" s="1"/>
  <c r="D2139" i="26"/>
  <c r="F2139" i="26" s="1"/>
  <c r="I2139" i="26" s="1"/>
  <c r="J2139" i="26" s="1"/>
  <c r="N2139" i="26" s="1"/>
  <c r="D1554" i="26"/>
  <c r="F1554" i="26" s="1"/>
  <c r="I1554" i="26" s="1"/>
  <c r="J1554" i="26" s="1"/>
  <c r="N1554" i="26" s="1"/>
  <c r="D2964" i="26"/>
  <c r="F2964" i="26" s="1"/>
  <c r="I2964" i="26" s="1"/>
  <c r="J2964" i="26" s="1"/>
  <c r="N2964" i="26" s="1"/>
  <c r="D3428" i="26"/>
  <c r="F3428" i="26" s="1"/>
  <c r="I3428" i="26" s="1"/>
  <c r="J3428" i="26" s="1"/>
  <c r="N3428" i="26" s="1"/>
  <c r="D217" i="26"/>
  <c r="F217" i="26" s="1"/>
  <c r="I217" i="26" s="1"/>
  <c r="J217" i="26" s="1"/>
  <c r="N217" i="26" s="1"/>
  <c r="D2416" i="26"/>
  <c r="F2416" i="26" s="1"/>
  <c r="I2416" i="26" s="1"/>
  <c r="J2416" i="26" s="1"/>
  <c r="N2416" i="26" s="1"/>
  <c r="D3044" i="26"/>
  <c r="F3044" i="26" s="1"/>
  <c r="I3044" i="26" s="1"/>
  <c r="J3044" i="26" s="1"/>
  <c r="N3044" i="26" s="1"/>
  <c r="D2844" i="26"/>
  <c r="F2844" i="26" s="1"/>
  <c r="I2844" i="26" s="1"/>
  <c r="J2844" i="26" s="1"/>
  <c r="N2844" i="26" s="1"/>
  <c r="D55" i="26"/>
  <c r="F55" i="26" s="1"/>
  <c r="I55" i="26" s="1"/>
  <c r="J55" i="26" s="1"/>
  <c r="N55" i="26" s="1"/>
  <c r="D1833" i="26"/>
  <c r="F1833" i="26" s="1"/>
  <c r="I1833" i="26" s="1"/>
  <c r="J1833" i="26" s="1"/>
  <c r="N1833" i="26" s="1"/>
  <c r="D3354" i="26"/>
  <c r="F3354" i="26" s="1"/>
  <c r="I3354" i="26" s="1"/>
  <c r="J3354" i="26" s="1"/>
  <c r="N3354" i="26" s="1"/>
  <c r="D1675" i="26"/>
  <c r="F1675" i="26" s="1"/>
  <c r="I1675" i="26" s="1"/>
  <c r="J1675" i="26" s="1"/>
  <c r="N1675" i="26" s="1"/>
  <c r="D16" i="24"/>
  <c r="F16" i="24" s="1"/>
  <c r="D217" i="24"/>
  <c r="F217" i="24" s="1"/>
  <c r="I217" i="24" s="1"/>
  <c r="J217" i="24" s="1"/>
  <c r="N217" i="24" s="1"/>
  <c r="D3354" i="24"/>
  <c r="F3354" i="24" s="1"/>
  <c r="I3354" i="24" s="1"/>
  <c r="J3354" i="24" s="1"/>
  <c r="N3354" i="24" s="1"/>
  <c r="D3381" i="24"/>
  <c r="F3381" i="24" s="1"/>
  <c r="I3381" i="24" s="1"/>
  <c r="J3381" i="24" s="1"/>
  <c r="N3381" i="24" s="1"/>
  <c r="D255" i="24"/>
  <c r="F255" i="24" s="1"/>
  <c r="I255" i="24" s="1"/>
  <c r="J255" i="24" s="1"/>
  <c r="N255" i="24" s="1"/>
  <c r="D2807" i="24"/>
  <c r="F2807" i="24" s="1"/>
  <c r="I2807" i="24" s="1"/>
  <c r="J2807" i="24" s="1"/>
  <c r="N2807" i="24" s="1"/>
  <c r="D698" i="24"/>
  <c r="F698" i="24" s="1"/>
  <c r="I698" i="24" s="1"/>
  <c r="J698" i="24" s="1"/>
  <c r="N698" i="24" s="1"/>
  <c r="D2866" i="24"/>
  <c r="F2866" i="24" s="1"/>
  <c r="I2866" i="24" s="1"/>
  <c r="J2866" i="24" s="1"/>
  <c r="N2866" i="24" s="1"/>
  <c r="D687" i="24"/>
  <c r="F687" i="24" s="1"/>
  <c r="I687" i="24" s="1"/>
  <c r="J687" i="24" s="1"/>
  <c r="N687" i="24" s="1"/>
  <c r="D1649" i="24"/>
  <c r="F1649" i="24" s="1"/>
  <c r="I1649" i="24" s="1"/>
  <c r="J1649" i="24" s="1"/>
  <c r="N1649" i="24" s="1"/>
  <c r="D1653" i="24"/>
  <c r="F1653" i="24" s="1"/>
  <c r="I1653" i="24" s="1"/>
  <c r="J1653" i="24" s="1"/>
  <c r="N1653" i="24" s="1"/>
  <c r="D1833" i="24"/>
  <c r="F1833" i="24" s="1"/>
  <c r="I1833" i="24" s="1"/>
  <c r="J1833" i="24" s="1"/>
  <c r="N1833" i="24" s="1"/>
  <c r="D684" i="24"/>
  <c r="F684" i="24" s="1"/>
  <c r="I684" i="24" s="1"/>
  <c r="J684" i="24" s="1"/>
  <c r="N684" i="24" s="1"/>
  <c r="D1675" i="24"/>
  <c r="F1675" i="24" s="1"/>
  <c r="I1675" i="24" s="1"/>
  <c r="J1675" i="24" s="1"/>
  <c r="N1675" i="24" s="1"/>
  <c r="D3378" i="24"/>
  <c r="F3378" i="24" s="1"/>
  <c r="I3378" i="24" s="1"/>
  <c r="J3378" i="24" s="1"/>
  <c r="N3378" i="24" s="1"/>
  <c r="D3348" i="24"/>
  <c r="F3348" i="24" s="1"/>
  <c r="I3348" i="24" s="1"/>
  <c r="J3348" i="24" s="1"/>
  <c r="N3348" i="24" s="1"/>
  <c r="D2844" i="24"/>
  <c r="F2844" i="24" s="1"/>
  <c r="I2844" i="24" s="1"/>
  <c r="J2844" i="24" s="1"/>
  <c r="N2844" i="24" s="1"/>
  <c r="D336" i="24"/>
  <c r="F336" i="24" s="1"/>
  <c r="I336" i="24" s="1"/>
  <c r="J336" i="24" s="1"/>
  <c r="N336" i="24" s="1"/>
  <c r="D2416" i="24"/>
  <c r="F2416" i="24" s="1"/>
  <c r="I2416" i="24" s="1"/>
  <c r="J2416" i="24" s="1"/>
  <c r="N2416" i="24" s="1"/>
  <c r="D1616" i="24"/>
  <c r="F1616" i="24" s="1"/>
  <c r="I1616" i="24" s="1"/>
  <c r="J1616" i="24" s="1"/>
  <c r="N1616" i="24" s="1"/>
  <c r="D2033" i="24"/>
  <c r="F2033" i="24" s="1"/>
  <c r="I2033" i="24" s="1"/>
  <c r="J2033" i="24" s="1"/>
  <c r="N2033" i="24" s="1"/>
  <c r="D2901" i="24"/>
  <c r="F2901" i="24" s="1"/>
  <c r="I2901" i="24" s="1"/>
  <c r="J2901" i="24" s="1"/>
  <c r="N2901" i="24" s="1"/>
  <c r="D3044" i="24"/>
  <c r="F3044" i="24" s="1"/>
  <c r="I3044" i="24" s="1"/>
  <c r="J3044" i="24" s="1"/>
  <c r="N3044" i="24" s="1"/>
  <c r="D55" i="24"/>
  <c r="F55" i="24" s="1"/>
  <c r="I55" i="24" s="1"/>
  <c r="J55" i="24" s="1"/>
  <c r="N55" i="24" s="1"/>
  <c r="D459" i="24"/>
  <c r="F459" i="24" s="1"/>
  <c r="I459" i="24" s="1"/>
  <c r="J459" i="24" s="1"/>
  <c r="N459" i="24" s="1"/>
  <c r="D609" i="24"/>
  <c r="F609" i="24" s="1"/>
  <c r="I609" i="24" s="1"/>
  <c r="J609" i="24" s="1"/>
  <c r="N609" i="24" s="1"/>
  <c r="D1344" i="24"/>
  <c r="F1344" i="24" s="1"/>
  <c r="I1344" i="24" s="1"/>
  <c r="J1344" i="24" s="1"/>
  <c r="N1344" i="24" s="1"/>
  <c r="D3277" i="24"/>
  <c r="F3277" i="24" s="1"/>
  <c r="I3277" i="24" s="1"/>
  <c r="J3277" i="24" s="1"/>
  <c r="N3277" i="24" s="1"/>
  <c r="D2139" i="24"/>
  <c r="F2139" i="24" s="1"/>
  <c r="I2139" i="24" s="1"/>
  <c r="J2139" i="24" s="1"/>
  <c r="N2139" i="24" s="1"/>
  <c r="D2964" i="24"/>
  <c r="F2964" i="24" s="1"/>
  <c r="I2964" i="24" s="1"/>
  <c r="J2964" i="24" s="1"/>
  <c r="N2964" i="24" s="1"/>
  <c r="D3428" i="24"/>
  <c r="F3428" i="24" s="1"/>
  <c r="I3428" i="24" s="1"/>
  <c r="J3428" i="24" s="1"/>
  <c r="N3428" i="24" s="1"/>
  <c r="D1554" i="24"/>
  <c r="F1554" i="24" s="1"/>
  <c r="I1554" i="24" s="1"/>
  <c r="J1554" i="24" s="1"/>
  <c r="N1554" i="24" s="1"/>
  <c r="D2282" i="24"/>
  <c r="F2282" i="24" s="1"/>
  <c r="I2282" i="24" s="1"/>
  <c r="J2282" i="24" s="1"/>
  <c r="N2282" i="24" s="1"/>
  <c r="D3206" i="24"/>
  <c r="F3206" i="24" s="1"/>
  <c r="I3206" i="24" s="1"/>
  <c r="J3206" i="24" s="1"/>
  <c r="N3206" i="24" s="1"/>
  <c r="D1241" i="24"/>
  <c r="F1241" i="24" s="1"/>
  <c r="I1241" i="24" s="1"/>
  <c r="J1241" i="24" s="1"/>
  <c r="N1241" i="24" s="1"/>
  <c r="D1743" i="24"/>
  <c r="F1743" i="24" s="1"/>
  <c r="I1743" i="24" s="1"/>
  <c r="J1743" i="24" s="1"/>
  <c r="N1743" i="24" s="1"/>
  <c r="D153" i="24"/>
  <c r="F153" i="24" s="1"/>
  <c r="I153" i="24" s="1"/>
  <c r="J153" i="24" s="1"/>
  <c r="N153" i="24" s="1"/>
  <c r="D53" i="24"/>
  <c r="F53" i="24" s="1"/>
  <c r="I53" i="24" s="1"/>
  <c r="J53" i="24" s="1"/>
  <c r="N53" i="24" s="1"/>
  <c r="D150" i="24"/>
  <c r="F150" i="24" s="1"/>
  <c r="I150" i="24" s="1"/>
  <c r="J150" i="24" s="1"/>
  <c r="N150" i="24" s="1"/>
  <c r="D110" i="24"/>
  <c r="F110" i="24" s="1"/>
  <c r="I110" i="24" s="1"/>
  <c r="J110" i="24" s="1"/>
  <c r="N110" i="24" s="1"/>
  <c r="D102" i="24"/>
  <c r="F102" i="24" s="1"/>
  <c r="I102" i="24" s="1"/>
  <c r="J102" i="24" s="1"/>
  <c r="N102" i="24" s="1"/>
  <c r="D258" i="24"/>
  <c r="F258" i="24" s="1"/>
  <c r="I258" i="24" s="1"/>
  <c r="J258" i="24" s="1"/>
  <c r="N258" i="24" s="1"/>
  <c r="D261" i="24"/>
  <c r="F261" i="24" s="1"/>
  <c r="I261" i="24" s="1"/>
  <c r="J261" i="24" s="1"/>
  <c r="N261" i="24" s="1"/>
  <c r="D133" i="24"/>
  <c r="F133" i="24" s="1"/>
  <c r="I133" i="24" s="1"/>
  <c r="J133" i="24" s="1"/>
  <c r="N133" i="24" s="1"/>
  <c r="D109" i="24"/>
  <c r="F109" i="24" s="1"/>
  <c r="I109" i="24" s="1"/>
  <c r="J109" i="24" s="1"/>
  <c r="N109" i="24" s="1"/>
  <c r="D34" i="24"/>
  <c r="F34" i="24" s="1"/>
  <c r="I34" i="24" s="1"/>
  <c r="J34" i="24" s="1"/>
  <c r="N34" i="24" s="1"/>
  <c r="D130" i="24"/>
  <c r="F130" i="24" s="1"/>
  <c r="I130" i="24" s="1"/>
  <c r="J130" i="24" s="1"/>
  <c r="N130" i="24" s="1"/>
  <c r="D58" i="24"/>
  <c r="F58" i="24" s="1"/>
  <c r="I58" i="24" s="1"/>
  <c r="J58" i="24" s="1"/>
  <c r="N58" i="24" s="1"/>
  <c r="D3246" i="24"/>
  <c r="F3246" i="24" s="1"/>
  <c r="I3246" i="24" s="1"/>
  <c r="J3246" i="24" s="1"/>
  <c r="N3246" i="24" s="1"/>
  <c r="D3262" i="24"/>
  <c r="F3262" i="24" s="1"/>
  <c r="I3262" i="24" s="1"/>
  <c r="J3262" i="24" s="1"/>
  <c r="N3262" i="24" s="1"/>
  <c r="D3343" i="24"/>
  <c r="F3343" i="24" s="1"/>
  <c r="I3343" i="24" s="1"/>
  <c r="J3343" i="24" s="1"/>
  <c r="N3343" i="24" s="1"/>
  <c r="D72" i="24"/>
  <c r="F72" i="24" s="1"/>
  <c r="I72" i="24" s="1"/>
  <c r="J72" i="24" s="1"/>
  <c r="N72" i="24" s="1"/>
  <c r="D3404" i="24"/>
  <c r="F3404" i="24" s="1"/>
  <c r="I3404" i="24" s="1"/>
  <c r="J3404" i="24" s="1"/>
  <c r="N3404" i="24" s="1"/>
  <c r="D3023" i="24"/>
  <c r="F3023" i="24" s="1"/>
  <c r="I3023" i="24" s="1"/>
  <c r="J3023" i="24" s="1"/>
  <c r="N3023" i="24" s="1"/>
  <c r="D2119" i="24"/>
  <c r="F2119" i="24" s="1"/>
  <c r="I2119" i="24" s="1"/>
  <c r="J2119" i="24" s="1"/>
  <c r="N2119" i="24" s="1"/>
  <c r="D320" i="24"/>
  <c r="F320" i="24" s="1"/>
  <c r="I320" i="24" s="1"/>
  <c r="J320" i="24" s="1"/>
  <c r="N320" i="24" s="1"/>
  <c r="D503" i="24"/>
  <c r="F503" i="24" s="1"/>
  <c r="I503" i="24" s="1"/>
  <c r="J503" i="24" s="1"/>
  <c r="N503" i="24" s="1"/>
  <c r="D287" i="24"/>
  <c r="F287" i="24" s="1"/>
  <c r="I287" i="24" s="1"/>
  <c r="J287" i="24" s="1"/>
  <c r="N287" i="24" s="1"/>
  <c r="D443" i="24"/>
  <c r="F443" i="24" s="1"/>
  <c r="I443" i="24" s="1"/>
  <c r="J443" i="24" s="1"/>
  <c r="N443" i="24" s="1"/>
  <c r="D3120" i="24"/>
  <c r="F3120" i="24" s="1"/>
  <c r="I3120" i="24" s="1"/>
  <c r="J3120" i="24" s="1"/>
  <c r="N3120" i="24" s="1"/>
  <c r="D2946" i="24"/>
  <c r="F2946" i="24" s="1"/>
  <c r="I2946" i="24" s="1"/>
  <c r="J2946" i="24" s="1"/>
  <c r="N2946" i="24" s="1"/>
  <c r="D2846" i="24"/>
  <c r="F2846" i="24" s="1"/>
  <c r="I2846" i="24" s="1"/>
  <c r="J2846" i="24" s="1"/>
  <c r="N2846" i="24" s="1"/>
  <c r="D2485" i="24"/>
  <c r="F2485" i="24" s="1"/>
  <c r="I2485" i="24" s="1"/>
  <c r="J2485" i="24" s="1"/>
  <c r="N2485" i="24" s="1"/>
  <c r="D1704" i="24"/>
  <c r="F1704" i="24" s="1"/>
  <c r="I1704" i="24" s="1"/>
  <c r="J1704" i="24" s="1"/>
  <c r="N1704" i="24" s="1"/>
  <c r="D1564" i="24"/>
  <c r="F1564" i="24" s="1"/>
  <c r="I1564" i="24" s="1"/>
  <c r="J1564" i="24" s="1"/>
  <c r="N1564" i="24" s="1"/>
  <c r="D1311" i="24"/>
  <c r="F1311" i="24" s="1"/>
  <c r="I1311" i="24" s="1"/>
  <c r="J1311" i="24" s="1"/>
  <c r="N1311" i="24" s="1"/>
  <c r="D1245" i="24"/>
  <c r="F1245" i="24" s="1"/>
  <c r="I1245" i="24" s="1"/>
  <c r="J1245" i="24" s="1"/>
  <c r="N1245" i="24" s="1"/>
  <c r="D3215" i="24"/>
  <c r="F3215" i="24" s="1"/>
  <c r="I3215" i="24" s="1"/>
  <c r="J3215" i="24" s="1"/>
  <c r="N3215" i="24" s="1"/>
  <c r="D3115" i="24"/>
  <c r="F3115" i="24" s="1"/>
  <c r="I3115" i="24" s="1"/>
  <c r="J3115" i="24" s="1"/>
  <c r="N3115" i="24" s="1"/>
  <c r="D2742" i="24"/>
  <c r="F2742" i="24" s="1"/>
  <c r="I2742" i="24" s="1"/>
  <c r="J2742" i="24" s="1"/>
  <c r="N2742" i="24" s="1"/>
  <c r="D2616" i="24"/>
  <c r="F2616" i="24" s="1"/>
  <c r="I2616" i="24" s="1"/>
  <c r="J2616" i="24" s="1"/>
  <c r="N2616" i="24" s="1"/>
  <c r="D2314" i="24"/>
  <c r="F2314" i="24" s="1"/>
  <c r="I2314" i="24" s="1"/>
  <c r="J2314" i="24" s="1"/>
  <c r="N2314" i="24" s="1"/>
  <c r="D1644" i="24"/>
  <c r="F1644" i="24" s="1"/>
  <c r="I1644" i="24" s="1"/>
  <c r="J1644" i="24" s="1"/>
  <c r="N1644" i="24" s="1"/>
  <c r="D1834" i="24"/>
  <c r="F1834" i="24" s="1"/>
  <c r="I1834" i="24" s="1"/>
  <c r="J1834" i="24" s="1"/>
  <c r="N1834" i="24" s="1"/>
  <c r="D1408" i="24"/>
  <c r="F1408" i="24" s="1"/>
  <c r="I1408" i="24" s="1"/>
  <c r="J1408" i="24" s="1"/>
  <c r="N1408" i="24" s="1"/>
  <c r="D1510" i="24"/>
  <c r="F1510" i="24" s="1"/>
  <c r="I1510" i="24" s="1"/>
  <c r="J1510" i="24" s="1"/>
  <c r="N1510" i="24" s="1"/>
  <c r="D1822" i="24"/>
  <c r="F1822" i="24" s="1"/>
  <c r="I1822" i="24" s="1"/>
  <c r="J1822" i="24" s="1"/>
  <c r="N1822" i="24" s="1"/>
  <c r="D1179" i="24"/>
  <c r="F1179" i="24" s="1"/>
  <c r="I1179" i="24" s="1"/>
  <c r="J1179" i="24" s="1"/>
  <c r="N1179" i="24" s="1"/>
  <c r="D811" i="24"/>
  <c r="F811" i="24" s="1"/>
  <c r="I811" i="24" s="1"/>
  <c r="J811" i="24" s="1"/>
  <c r="N811" i="24" s="1"/>
  <c r="D683" i="24"/>
  <c r="F683" i="24" s="1"/>
  <c r="I683" i="24" s="1"/>
  <c r="J683" i="24" s="1"/>
  <c r="N683" i="24" s="1"/>
  <c r="D775" i="24"/>
  <c r="F775" i="24" s="1"/>
  <c r="I775" i="24" s="1"/>
  <c r="J775" i="24" s="1"/>
  <c r="N775" i="24" s="1"/>
  <c r="D634" i="24"/>
  <c r="F634" i="24" s="1"/>
  <c r="I634" i="24" s="1"/>
  <c r="J634" i="24" s="1"/>
  <c r="N634" i="24" s="1"/>
  <c r="D326" i="24"/>
  <c r="F326" i="24" s="1"/>
  <c r="I326" i="24" s="1"/>
  <c r="J326" i="24" s="1"/>
  <c r="N326" i="24" s="1"/>
  <c r="D588" i="24"/>
  <c r="F588" i="24" s="1"/>
  <c r="I588" i="24" s="1"/>
  <c r="J588" i="24" s="1"/>
  <c r="N588" i="24" s="1"/>
  <c r="D696" i="24"/>
  <c r="F696" i="24" s="1"/>
  <c r="I696" i="24" s="1"/>
  <c r="J696" i="24" s="1"/>
  <c r="N696" i="24" s="1"/>
  <c r="D1124" i="24"/>
  <c r="F1124" i="24" s="1"/>
  <c r="I1124" i="24" s="1"/>
  <c r="J1124" i="24" s="1"/>
  <c r="N1124" i="24" s="1"/>
  <c r="D1156" i="24"/>
  <c r="F1156" i="24" s="1"/>
  <c r="I1156" i="24" s="1"/>
  <c r="J1156" i="24" s="1"/>
  <c r="N1156" i="24" s="1"/>
  <c r="D781" i="24"/>
  <c r="F781" i="24" s="1"/>
  <c r="I781" i="24" s="1"/>
  <c r="J781" i="24" s="1"/>
  <c r="N781" i="24" s="1"/>
  <c r="D877" i="24"/>
  <c r="F877" i="24" s="1"/>
  <c r="I877" i="24" s="1"/>
  <c r="J877" i="24" s="1"/>
  <c r="N877" i="24" s="1"/>
  <c r="D1117" i="24"/>
  <c r="F1117" i="24" s="1"/>
  <c r="I1117" i="24" s="1"/>
  <c r="J1117" i="24" s="1"/>
  <c r="N1117" i="24" s="1"/>
  <c r="D1133" i="24"/>
  <c r="F1133" i="24" s="1"/>
  <c r="I1133" i="24" s="1"/>
  <c r="J1133" i="24" s="1"/>
  <c r="N1133" i="24" s="1"/>
  <c r="D790" i="24"/>
  <c r="F790" i="24" s="1"/>
  <c r="I790" i="24" s="1"/>
  <c r="J790" i="24" s="1"/>
  <c r="N790" i="24" s="1"/>
  <c r="D838" i="24"/>
  <c r="F838" i="24" s="1"/>
  <c r="I838" i="24" s="1"/>
  <c r="J838" i="24" s="1"/>
  <c r="N838" i="24" s="1"/>
  <c r="D969" i="24"/>
  <c r="F969" i="24" s="1"/>
  <c r="I969" i="24" s="1"/>
  <c r="J969" i="24" s="1"/>
  <c r="N969" i="24" s="1"/>
  <c r="D1113" i="24"/>
  <c r="F1113" i="24" s="1"/>
  <c r="I1113" i="24" s="1"/>
  <c r="J1113" i="24" s="1"/>
  <c r="N1113" i="24" s="1"/>
  <c r="D3234" i="24"/>
  <c r="F3234" i="24" s="1"/>
  <c r="I3234" i="24" s="1"/>
  <c r="J3234" i="24" s="1"/>
  <c r="N3234" i="24" s="1"/>
  <c r="D3235" i="24"/>
  <c r="F3235" i="24" s="1"/>
  <c r="I3235" i="24" s="1"/>
  <c r="J3235" i="24" s="1"/>
  <c r="N3235" i="24" s="1"/>
  <c r="D3256" i="24"/>
  <c r="F3256" i="24" s="1"/>
  <c r="I3256" i="24" s="1"/>
  <c r="J3256" i="24" s="1"/>
  <c r="N3256" i="24" s="1"/>
  <c r="D3324" i="24"/>
  <c r="F3324" i="24" s="1"/>
  <c r="I3324" i="24" s="1"/>
  <c r="J3324" i="24" s="1"/>
  <c r="N3324" i="24" s="1"/>
  <c r="D3357" i="24"/>
  <c r="F3357" i="24" s="1"/>
  <c r="I3357" i="24" s="1"/>
  <c r="J3357" i="24" s="1"/>
  <c r="N3357" i="24" s="1"/>
  <c r="D855" i="24"/>
  <c r="F855" i="24" s="1"/>
  <c r="I855" i="24" s="1"/>
  <c r="J855" i="24" s="1"/>
  <c r="N855" i="24" s="1"/>
  <c r="D51" i="24"/>
  <c r="F51" i="24" s="1"/>
  <c r="I51" i="24" s="1"/>
  <c r="J51" i="24" s="1"/>
  <c r="N51" i="24" s="1"/>
  <c r="D107" i="24"/>
  <c r="F107" i="24" s="1"/>
  <c r="I107" i="24" s="1"/>
  <c r="J107" i="24" s="1"/>
  <c r="N107" i="24" s="1"/>
  <c r="D139" i="24"/>
  <c r="F139" i="24" s="1"/>
  <c r="I139" i="24" s="1"/>
  <c r="J139" i="24" s="1"/>
  <c r="N139" i="24" s="1"/>
  <c r="D289" i="24"/>
  <c r="F289" i="24" s="1"/>
  <c r="I289" i="24" s="1"/>
  <c r="J289" i="24" s="1"/>
  <c r="N289" i="24" s="1"/>
  <c r="D484" i="24"/>
  <c r="F484" i="24" s="1"/>
  <c r="I484" i="24" s="1"/>
  <c r="J484" i="24" s="1"/>
  <c r="N484" i="24" s="1"/>
  <c r="D692" i="24"/>
  <c r="F692" i="24" s="1"/>
  <c r="I692" i="24" s="1"/>
  <c r="J692" i="24" s="1"/>
  <c r="N692" i="24" s="1"/>
  <c r="D3190" i="24"/>
  <c r="F3190" i="24" s="1"/>
  <c r="I3190" i="24" s="1"/>
  <c r="J3190" i="24" s="1"/>
  <c r="N3190" i="24" s="1"/>
  <c r="D2993" i="24"/>
  <c r="F2993" i="24" s="1"/>
  <c r="I2993" i="24" s="1"/>
  <c r="J2993" i="24" s="1"/>
  <c r="N2993" i="24" s="1"/>
  <c r="D2691" i="24"/>
  <c r="F2691" i="24" s="1"/>
  <c r="I2691" i="24" s="1"/>
  <c r="J2691" i="24" s="1"/>
  <c r="N2691" i="24" s="1"/>
  <c r="D2647" i="24"/>
  <c r="F2647" i="24" s="1"/>
  <c r="I2647" i="24" s="1"/>
  <c r="J2647" i="24" s="1"/>
  <c r="N2647" i="24" s="1"/>
  <c r="D2547" i="24"/>
  <c r="F2547" i="24" s="1"/>
  <c r="I2547" i="24" s="1"/>
  <c r="J2547" i="24" s="1"/>
  <c r="N2547" i="24" s="1"/>
  <c r="D2274" i="24"/>
  <c r="F2274" i="24" s="1"/>
  <c r="I2274" i="24" s="1"/>
  <c r="J2274" i="24" s="1"/>
  <c r="N2274" i="24" s="1"/>
  <c r="D1686" i="24"/>
  <c r="F1686" i="24" s="1"/>
  <c r="I1686" i="24" s="1"/>
  <c r="J1686" i="24" s="1"/>
  <c r="N1686" i="24" s="1"/>
  <c r="D1678" i="24"/>
  <c r="F1678" i="24" s="1"/>
  <c r="I1678" i="24" s="1"/>
  <c r="J1678" i="24" s="1"/>
  <c r="N1678" i="24" s="1"/>
  <c r="D1402" i="24"/>
  <c r="F1402" i="24" s="1"/>
  <c r="I1402" i="24" s="1"/>
  <c r="J1402" i="24" s="1"/>
  <c r="N1402" i="24" s="1"/>
  <c r="D1211" i="24"/>
  <c r="F1211" i="24" s="1"/>
  <c r="I1211" i="24" s="1"/>
  <c r="J1211" i="24" s="1"/>
  <c r="N1211" i="24" s="1"/>
  <c r="D679" i="24"/>
  <c r="F679" i="24" s="1"/>
  <c r="I679" i="24" s="1"/>
  <c r="J679" i="24" s="1"/>
  <c r="N679" i="24" s="1"/>
  <c r="D56" i="24"/>
  <c r="F56" i="24" s="1"/>
  <c r="I56" i="24" s="1"/>
  <c r="J56" i="24" s="1"/>
  <c r="N56" i="24" s="1"/>
  <c r="D108" i="24"/>
  <c r="F108" i="24" s="1"/>
  <c r="I108" i="24" s="1"/>
  <c r="J108" i="24" s="1"/>
  <c r="N108" i="24" s="1"/>
  <c r="D140" i="24"/>
  <c r="F140" i="24" s="1"/>
  <c r="I140" i="24" s="1"/>
  <c r="J140" i="24" s="1"/>
  <c r="N140" i="24" s="1"/>
  <c r="D188" i="24"/>
  <c r="F188" i="24" s="1"/>
  <c r="I188" i="24" s="1"/>
  <c r="J188" i="24" s="1"/>
  <c r="N188" i="24" s="1"/>
  <c r="D600" i="24"/>
  <c r="F600" i="24" s="1"/>
  <c r="I600" i="24" s="1"/>
  <c r="J600" i="24" s="1"/>
  <c r="N600" i="24" s="1"/>
  <c r="D3134" i="24"/>
  <c r="F3134" i="24" s="1"/>
  <c r="I3134" i="24" s="1"/>
  <c r="J3134" i="24" s="1"/>
  <c r="N3134" i="24" s="1"/>
  <c r="D2727" i="24"/>
  <c r="F2727" i="24" s="1"/>
  <c r="I2727" i="24" s="1"/>
  <c r="J2727" i="24" s="1"/>
  <c r="N2727" i="24" s="1"/>
  <c r="D2406" i="24"/>
  <c r="F2406" i="24" s="1"/>
  <c r="I2406" i="24" s="1"/>
  <c r="J2406" i="24" s="1"/>
  <c r="N2406" i="24" s="1"/>
  <c r="D2182" i="24"/>
  <c r="F2182" i="24" s="1"/>
  <c r="I2182" i="24" s="1"/>
  <c r="J2182" i="24" s="1"/>
  <c r="N2182" i="24" s="1"/>
  <c r="D1966" i="24"/>
  <c r="F1966" i="24" s="1"/>
  <c r="I1966" i="24" s="1"/>
  <c r="J1966" i="24" s="1"/>
  <c r="N1966" i="24" s="1"/>
  <c r="D1840" i="24"/>
  <c r="F1840" i="24" s="1"/>
  <c r="I1840" i="24" s="1"/>
  <c r="J1840" i="24" s="1"/>
  <c r="N1840" i="24" s="1"/>
  <c r="D1820" i="24"/>
  <c r="F1820" i="24" s="1"/>
  <c r="I1820" i="24" s="1"/>
  <c r="J1820" i="24" s="1"/>
  <c r="N1820" i="24" s="1"/>
  <c r="D1614" i="24"/>
  <c r="F1614" i="24" s="1"/>
  <c r="I1614" i="24" s="1"/>
  <c r="J1614" i="24" s="1"/>
  <c r="N1614" i="24" s="1"/>
  <c r="D1666" i="24"/>
  <c r="F1666" i="24" s="1"/>
  <c r="I1666" i="24" s="1"/>
  <c r="J1666" i="24" s="1"/>
  <c r="N1666" i="24" s="1"/>
  <c r="D1826" i="24"/>
  <c r="F1826" i="24" s="1"/>
  <c r="I1826" i="24" s="1"/>
  <c r="J1826" i="24" s="1"/>
  <c r="N1826" i="24" s="1"/>
  <c r="D1586" i="24"/>
  <c r="F1586" i="24" s="1"/>
  <c r="I1586" i="24" s="1"/>
  <c r="J1586" i="24" s="1"/>
  <c r="N1586" i="24" s="1"/>
  <c r="D1562" i="24"/>
  <c r="F1562" i="24" s="1"/>
  <c r="I1562" i="24" s="1"/>
  <c r="J1562" i="24" s="1"/>
  <c r="N1562" i="24" s="1"/>
  <c r="D1642" i="24"/>
  <c r="F1642" i="24" s="1"/>
  <c r="I1642" i="24" s="1"/>
  <c r="J1642" i="24" s="1"/>
  <c r="N1642" i="24" s="1"/>
  <c r="D1299" i="24"/>
  <c r="F1299" i="24" s="1"/>
  <c r="I1299" i="24" s="1"/>
  <c r="J1299" i="24" s="1"/>
  <c r="N1299" i="24" s="1"/>
  <c r="D1123" i="24"/>
  <c r="F1123" i="24" s="1"/>
  <c r="I1123" i="24" s="1"/>
  <c r="J1123" i="24" s="1"/>
  <c r="N1123" i="24" s="1"/>
  <c r="D971" i="24"/>
  <c r="F971" i="24" s="1"/>
  <c r="I971" i="24" s="1"/>
  <c r="J971" i="24" s="1"/>
  <c r="N971" i="24" s="1"/>
  <c r="D863" i="24"/>
  <c r="F863" i="24" s="1"/>
  <c r="I863" i="24" s="1"/>
  <c r="J863" i="24" s="1"/>
  <c r="N863" i="24" s="1"/>
  <c r="D671" i="24"/>
  <c r="F671" i="24" s="1"/>
  <c r="I671" i="24" s="1"/>
  <c r="J671" i="24" s="1"/>
  <c r="N671" i="24" s="1"/>
  <c r="D316" i="24"/>
  <c r="F316" i="24" s="1"/>
  <c r="I316" i="24" s="1"/>
  <c r="J316" i="24" s="1"/>
  <c r="N316" i="24" s="1"/>
  <c r="D685" i="24"/>
  <c r="F685" i="24" s="1"/>
  <c r="I685" i="24" s="1"/>
  <c r="J685" i="24" s="1"/>
  <c r="N685" i="24" s="1"/>
  <c r="D1164" i="24"/>
  <c r="F1164" i="24" s="1"/>
  <c r="I1164" i="24" s="1"/>
  <c r="J1164" i="24" s="1"/>
  <c r="N1164" i="24" s="1"/>
  <c r="D1196" i="24"/>
  <c r="F1196" i="24" s="1"/>
  <c r="I1196" i="24" s="1"/>
  <c r="J1196" i="24" s="1"/>
  <c r="N1196" i="24" s="1"/>
  <c r="D946" i="24"/>
  <c r="F946" i="24" s="1"/>
  <c r="I946" i="24" s="1"/>
  <c r="J946" i="24" s="1"/>
  <c r="N946" i="24" s="1"/>
  <c r="D994" i="24"/>
  <c r="F994" i="24" s="1"/>
  <c r="I994" i="24" s="1"/>
  <c r="J994" i="24" s="1"/>
  <c r="N994" i="24" s="1"/>
  <c r="D1026" i="24"/>
  <c r="F1026" i="24" s="1"/>
  <c r="I1026" i="24" s="1"/>
  <c r="J1026" i="24" s="1"/>
  <c r="N1026" i="24" s="1"/>
  <c r="D1122" i="24"/>
  <c r="F1122" i="24" s="1"/>
  <c r="I1122" i="24" s="1"/>
  <c r="J1122" i="24" s="1"/>
  <c r="N1122" i="24" s="1"/>
  <c r="D1170" i="24"/>
  <c r="F1170" i="24" s="1"/>
  <c r="I1170" i="24" s="1"/>
  <c r="J1170" i="24" s="1"/>
  <c r="N1170" i="24" s="1"/>
  <c r="D1136" i="24"/>
  <c r="F1136" i="24" s="1"/>
  <c r="I1136" i="24" s="1"/>
  <c r="J1136" i="24" s="1"/>
  <c r="N1136" i="24" s="1"/>
  <c r="D3302" i="24"/>
  <c r="F3302" i="24" s="1"/>
  <c r="I3302" i="24" s="1"/>
  <c r="J3302" i="24" s="1"/>
  <c r="N3302" i="24" s="1"/>
  <c r="D3390" i="24"/>
  <c r="F3390" i="24" s="1"/>
  <c r="I3390" i="24" s="1"/>
  <c r="J3390" i="24" s="1"/>
  <c r="N3390" i="24" s="1"/>
  <c r="D3406" i="24"/>
  <c r="F3406" i="24" s="1"/>
  <c r="I3406" i="24" s="1"/>
  <c r="J3406" i="24" s="1"/>
  <c r="N3406" i="24" s="1"/>
  <c r="D3271" i="24"/>
  <c r="F3271" i="24" s="1"/>
  <c r="I3271" i="24" s="1"/>
  <c r="J3271" i="24" s="1"/>
  <c r="N3271" i="24" s="1"/>
  <c r="D3303" i="24"/>
  <c r="F3303" i="24" s="1"/>
  <c r="I3303" i="24" s="1"/>
  <c r="J3303" i="24" s="1"/>
  <c r="N3303" i="24" s="1"/>
  <c r="D3364" i="24"/>
  <c r="F3364" i="24" s="1"/>
  <c r="I3364" i="24" s="1"/>
  <c r="J3364" i="24" s="1"/>
  <c r="N3364" i="24" s="1"/>
  <c r="D21" i="24"/>
  <c r="F21" i="24" s="1"/>
  <c r="I21" i="24" s="1"/>
  <c r="J21" i="24" s="1"/>
  <c r="N21" i="24" s="1"/>
  <c r="D1700" i="24"/>
  <c r="F1700" i="24" s="1"/>
  <c r="I1700" i="24" s="1"/>
  <c r="J1700" i="24" s="1"/>
  <c r="N1700" i="24" s="1"/>
  <c r="D1261" i="24"/>
  <c r="F1261" i="24" s="1"/>
  <c r="I1261" i="24" s="1"/>
  <c r="J1261" i="24" s="1"/>
  <c r="N1261" i="24" s="1"/>
  <c r="D514" i="24"/>
  <c r="F514" i="24" s="1"/>
  <c r="I514" i="24" s="1"/>
  <c r="J514" i="24" s="1"/>
  <c r="N514" i="24" s="1"/>
  <c r="D314" i="24"/>
  <c r="F314" i="24" s="1"/>
  <c r="I314" i="24" s="1"/>
  <c r="J314" i="24" s="1"/>
  <c r="N314" i="24" s="1"/>
  <c r="D425" i="24"/>
  <c r="F425" i="24" s="1"/>
  <c r="I425" i="24" s="1"/>
  <c r="J425" i="24" s="1"/>
  <c r="N425" i="24" s="1"/>
  <c r="D745" i="24"/>
  <c r="F745" i="24" s="1"/>
  <c r="I745" i="24" s="1"/>
  <c r="J745" i="24" s="1"/>
  <c r="N745" i="24" s="1"/>
  <c r="D2856" i="24"/>
  <c r="F2856" i="24" s="1"/>
  <c r="I2856" i="24" s="1"/>
  <c r="J2856" i="24" s="1"/>
  <c r="N2856" i="24" s="1"/>
  <c r="D2692" i="24"/>
  <c r="F2692" i="24" s="1"/>
  <c r="I2692" i="24" s="1"/>
  <c r="J2692" i="24" s="1"/>
  <c r="N2692" i="24" s="1"/>
  <c r="D2591" i="24"/>
  <c r="F2591" i="24" s="1"/>
  <c r="I2591" i="24" s="1"/>
  <c r="J2591" i="24" s="1"/>
  <c r="N2591" i="24" s="1"/>
  <c r="D1788" i="24"/>
  <c r="F1788" i="24" s="1"/>
  <c r="I1788" i="24" s="1"/>
  <c r="J1788" i="24" s="1"/>
  <c r="N1788" i="24" s="1"/>
  <c r="D1584" i="24"/>
  <c r="F1584" i="24" s="1"/>
  <c r="I1584" i="24" s="1"/>
  <c r="J1584" i="24" s="1"/>
  <c r="N1584" i="24" s="1"/>
  <c r="D670" i="24"/>
  <c r="F670" i="24" s="1"/>
  <c r="I670" i="24" s="1"/>
  <c r="J670" i="24" s="1"/>
  <c r="N670" i="24" s="1"/>
  <c r="D526" i="24"/>
  <c r="F526" i="24" s="1"/>
  <c r="I526" i="24" s="1"/>
  <c r="J526" i="24" s="1"/>
  <c r="N526" i="24" s="1"/>
  <c r="D429" i="24"/>
  <c r="F429" i="24" s="1"/>
  <c r="I429" i="24" s="1"/>
  <c r="J429" i="24" s="1"/>
  <c r="N429" i="24" s="1"/>
  <c r="D3223" i="24"/>
  <c r="F3223" i="24" s="1"/>
  <c r="I3223" i="24" s="1"/>
  <c r="J3223" i="24" s="1"/>
  <c r="N3223" i="24" s="1"/>
  <c r="D2796" i="24"/>
  <c r="F2796" i="24" s="1"/>
  <c r="I2796" i="24" s="1"/>
  <c r="J2796" i="24" s="1"/>
  <c r="N2796" i="24" s="1"/>
  <c r="D2700" i="24"/>
  <c r="F2700" i="24" s="1"/>
  <c r="I2700" i="24" s="1"/>
  <c r="J2700" i="24" s="1"/>
  <c r="N2700" i="24" s="1"/>
  <c r="D2595" i="24"/>
  <c r="F2595" i="24" s="1"/>
  <c r="I2595" i="24" s="1"/>
  <c r="J2595" i="24" s="1"/>
  <c r="N2595" i="24" s="1"/>
  <c r="D2222" i="24"/>
  <c r="F2222" i="24" s="1"/>
  <c r="I2222" i="24" s="1"/>
  <c r="J2222" i="24" s="1"/>
  <c r="N2222" i="24" s="1"/>
  <c r="D1870" i="24"/>
  <c r="F1870" i="24" s="1"/>
  <c r="I1870" i="24" s="1"/>
  <c r="J1870" i="24" s="1"/>
  <c r="N1870" i="24" s="1"/>
  <c r="D1656" i="24"/>
  <c r="F1656" i="24" s="1"/>
  <c r="I1656" i="24" s="1"/>
  <c r="J1656" i="24" s="1"/>
  <c r="N1656" i="24" s="1"/>
  <c r="D1578" i="24"/>
  <c r="F1578" i="24" s="1"/>
  <c r="I1578" i="24" s="1"/>
  <c r="J1578" i="24" s="1"/>
  <c r="N1578" i="24" s="1"/>
  <c r="D1462" i="24"/>
  <c r="F1462" i="24" s="1"/>
  <c r="I1462" i="24" s="1"/>
  <c r="J1462" i="24" s="1"/>
  <c r="N1462" i="24" s="1"/>
  <c r="D682" i="24"/>
  <c r="F682" i="24" s="1"/>
  <c r="I682" i="24" s="1"/>
  <c r="J682" i="24" s="1"/>
  <c r="N682" i="24" s="1"/>
  <c r="D478" i="24"/>
  <c r="F478" i="24" s="1"/>
  <c r="I478" i="24" s="1"/>
  <c r="J478" i="24" s="1"/>
  <c r="N478" i="24" s="1"/>
  <c r="D449" i="24"/>
  <c r="F449" i="24" s="1"/>
  <c r="I449" i="24" s="1"/>
  <c r="J449" i="24" s="1"/>
  <c r="N449" i="24" s="1"/>
  <c r="D1012" i="24"/>
  <c r="F1012" i="24" s="1"/>
  <c r="I1012" i="24" s="1"/>
  <c r="J1012" i="24" s="1"/>
  <c r="N1012" i="24" s="1"/>
  <c r="D798" i="24"/>
  <c r="F798" i="24" s="1"/>
  <c r="I798" i="24" s="1"/>
  <c r="J798" i="24" s="1"/>
  <c r="N798" i="24" s="1"/>
  <c r="D1157" i="24"/>
  <c r="F1157" i="24" s="1"/>
  <c r="I1157" i="24" s="1"/>
  <c r="J1157" i="24" s="1"/>
  <c r="N1157" i="24" s="1"/>
  <c r="D1173" i="24"/>
  <c r="F1173" i="24" s="1"/>
  <c r="I1173" i="24" s="1"/>
  <c r="J1173" i="24" s="1"/>
  <c r="N1173" i="24" s="1"/>
  <c r="D1176" i="24"/>
  <c r="F1176" i="24" s="1"/>
  <c r="I1176" i="24" s="1"/>
  <c r="J1176" i="24" s="1"/>
  <c r="N1176" i="24" s="1"/>
  <c r="D897" i="24"/>
  <c r="F897" i="24" s="1"/>
  <c r="I897" i="24" s="1"/>
  <c r="J897" i="24" s="1"/>
  <c r="N897" i="24" s="1"/>
  <c r="D913" i="24"/>
  <c r="F913" i="24" s="1"/>
  <c r="I913" i="24" s="1"/>
  <c r="J913" i="24" s="1"/>
  <c r="N913" i="24" s="1"/>
  <c r="D3374" i="24"/>
  <c r="F3374" i="24" s="1"/>
  <c r="I3374" i="24" s="1"/>
  <c r="J3374" i="24" s="1"/>
  <c r="N3374" i="24" s="1"/>
  <c r="D3403" i="24"/>
  <c r="F3403" i="24" s="1"/>
  <c r="I3403" i="24" s="1"/>
  <c r="J3403" i="24" s="1"/>
  <c r="N3403" i="24" s="1"/>
  <c r="D3265" i="24"/>
  <c r="F3265" i="24" s="1"/>
  <c r="I3265" i="24" s="1"/>
  <c r="J3265" i="24" s="1"/>
  <c r="N3265" i="24" s="1"/>
  <c r="D3349" i="24"/>
  <c r="F3349" i="24" s="1"/>
  <c r="I3349" i="24" s="1"/>
  <c r="J3349" i="24" s="1"/>
  <c r="N3349" i="24" s="1"/>
  <c r="D2991" i="24"/>
  <c r="F2991" i="24" s="1"/>
  <c r="I2991" i="24" s="1"/>
  <c r="J2991" i="24" s="1"/>
  <c r="N2991" i="24" s="1"/>
  <c r="D1628" i="24"/>
  <c r="F1628" i="24" s="1"/>
  <c r="I1628" i="24" s="1"/>
  <c r="J1628" i="24" s="1"/>
  <c r="N1628" i="24" s="1"/>
  <c r="D1336" i="24"/>
  <c r="F1336" i="24" s="1"/>
  <c r="I1336" i="24" s="1"/>
  <c r="J1336" i="24" s="1"/>
  <c r="N1336" i="24" s="1"/>
  <c r="D759" i="24"/>
  <c r="F759" i="24" s="1"/>
  <c r="I759" i="24" s="1"/>
  <c r="J759" i="24" s="1"/>
  <c r="N759" i="24" s="1"/>
  <c r="D487" i="24"/>
  <c r="F487" i="24" s="1"/>
  <c r="I487" i="24" s="1"/>
  <c r="J487" i="24" s="1"/>
  <c r="N487" i="24" s="1"/>
  <c r="D31" i="24"/>
  <c r="F31" i="24" s="1"/>
  <c r="I31" i="24" s="1"/>
  <c r="J31" i="24" s="1"/>
  <c r="N31" i="24" s="1"/>
  <c r="D119" i="24"/>
  <c r="F119" i="24" s="1"/>
  <c r="I119" i="24" s="1"/>
  <c r="J119" i="24" s="1"/>
  <c r="N119" i="24" s="1"/>
  <c r="D175" i="24"/>
  <c r="F175" i="24" s="1"/>
  <c r="I175" i="24" s="1"/>
  <c r="J175" i="24" s="1"/>
  <c r="N175" i="24" s="1"/>
  <c r="D302" i="24"/>
  <c r="F302" i="24" s="1"/>
  <c r="I302" i="24" s="1"/>
  <c r="J302" i="24" s="1"/>
  <c r="N302" i="24" s="1"/>
  <c r="D2763" i="24"/>
  <c r="F2763" i="24" s="1"/>
  <c r="I2763" i="24" s="1"/>
  <c r="J2763" i="24" s="1"/>
  <c r="N2763" i="24" s="1"/>
  <c r="D2774" i="24"/>
  <c r="F2774" i="24" s="1"/>
  <c r="I2774" i="24" s="1"/>
  <c r="J2774" i="24" s="1"/>
  <c r="N2774" i="24" s="1"/>
  <c r="D2631" i="24"/>
  <c r="F2631" i="24" s="1"/>
  <c r="I2631" i="24" s="1"/>
  <c r="J2631" i="24" s="1"/>
  <c r="N2631" i="24" s="1"/>
  <c r="D2263" i="24"/>
  <c r="F2263" i="24" s="1"/>
  <c r="I2263" i="24" s="1"/>
  <c r="J2263" i="24" s="1"/>
  <c r="N2263" i="24" s="1"/>
  <c r="D2298" i="24"/>
  <c r="F2298" i="24" s="1"/>
  <c r="I2298" i="24" s="1"/>
  <c r="J2298" i="24" s="1"/>
  <c r="N2298" i="24" s="1"/>
  <c r="D2098" i="24"/>
  <c r="F2098" i="24" s="1"/>
  <c r="I2098" i="24" s="1"/>
  <c r="J2098" i="24" s="1"/>
  <c r="N2098" i="24" s="1"/>
  <c r="D2014" i="24"/>
  <c r="F2014" i="24" s="1"/>
  <c r="I2014" i="24" s="1"/>
  <c r="J2014" i="24" s="1"/>
  <c r="N2014" i="24" s="1"/>
  <c r="D1600" i="24"/>
  <c r="F1600" i="24" s="1"/>
  <c r="I1600" i="24" s="1"/>
  <c r="J1600" i="24" s="1"/>
  <c r="N1600" i="24" s="1"/>
  <c r="D1143" i="24"/>
  <c r="F1143" i="24" s="1"/>
  <c r="I1143" i="24" s="1"/>
  <c r="J1143" i="24" s="1"/>
  <c r="N1143" i="24" s="1"/>
  <c r="D919" i="24"/>
  <c r="F919" i="24" s="1"/>
  <c r="I919" i="24" s="1"/>
  <c r="J919" i="24" s="1"/>
  <c r="N919" i="24" s="1"/>
  <c r="D104" i="24"/>
  <c r="F104" i="24" s="1"/>
  <c r="I104" i="24" s="1"/>
  <c r="J104" i="24" s="1"/>
  <c r="N104" i="24" s="1"/>
  <c r="D136" i="24"/>
  <c r="F136" i="24" s="1"/>
  <c r="I136" i="24" s="1"/>
  <c r="J136" i="24" s="1"/>
  <c r="N136" i="24" s="1"/>
  <c r="D208" i="24"/>
  <c r="F208" i="24" s="1"/>
  <c r="I208" i="24" s="1"/>
  <c r="J208" i="24" s="1"/>
  <c r="N208" i="24" s="1"/>
  <c r="D232" i="24"/>
  <c r="F232" i="24" s="1"/>
  <c r="I232" i="24" s="1"/>
  <c r="J232" i="24" s="1"/>
  <c r="N232" i="24" s="1"/>
  <c r="D256" i="24"/>
  <c r="F256" i="24" s="1"/>
  <c r="I256" i="24" s="1"/>
  <c r="J256" i="24" s="1"/>
  <c r="N256" i="24" s="1"/>
  <c r="D268" i="24"/>
  <c r="F268" i="24" s="1"/>
  <c r="I268" i="24" s="1"/>
  <c r="J268" i="24" s="1"/>
  <c r="N268" i="24" s="1"/>
  <c r="D339" i="24"/>
  <c r="F339" i="24" s="1"/>
  <c r="I339" i="24" s="1"/>
  <c r="J339" i="24" s="1"/>
  <c r="N339" i="24" s="1"/>
  <c r="D3160" i="24"/>
  <c r="F3160" i="24" s="1"/>
  <c r="I3160" i="24" s="1"/>
  <c r="J3160" i="24" s="1"/>
  <c r="N3160" i="24" s="1"/>
  <c r="D3005" i="24"/>
  <c r="F3005" i="24" s="1"/>
  <c r="I3005" i="24" s="1"/>
  <c r="J3005" i="24" s="1"/>
  <c r="N3005" i="24" s="1"/>
  <c r="D3001" i="24"/>
  <c r="F3001" i="24" s="1"/>
  <c r="I3001" i="24" s="1"/>
  <c r="J3001" i="24" s="1"/>
  <c r="N3001" i="24" s="1"/>
  <c r="D2778" i="24"/>
  <c r="F2778" i="24" s="1"/>
  <c r="I2778" i="24" s="1"/>
  <c r="J2778" i="24" s="1"/>
  <c r="N2778" i="24" s="1"/>
  <c r="D2624" i="24"/>
  <c r="F2624" i="24" s="1"/>
  <c r="I2624" i="24" s="1"/>
  <c r="J2624" i="24" s="1"/>
  <c r="N2624" i="24" s="1"/>
  <c r="D2465" i="24"/>
  <c r="F2465" i="24" s="1"/>
  <c r="I2465" i="24" s="1"/>
  <c r="J2465" i="24" s="1"/>
  <c r="N2465" i="24" s="1"/>
  <c r="D2324" i="24"/>
  <c r="F2324" i="24" s="1"/>
  <c r="I2324" i="24" s="1"/>
  <c r="J2324" i="24" s="1"/>
  <c r="N2324" i="24" s="1"/>
  <c r="D2238" i="24"/>
  <c r="F2238" i="24" s="1"/>
  <c r="I2238" i="24" s="1"/>
  <c r="J2238" i="24" s="1"/>
  <c r="N2238" i="24" s="1"/>
  <c r="D1706" i="24"/>
  <c r="F1706" i="24" s="1"/>
  <c r="I1706" i="24" s="1"/>
  <c r="J1706" i="24" s="1"/>
  <c r="N1706" i="24" s="1"/>
  <c r="D1155" i="24"/>
  <c r="F1155" i="24" s="1"/>
  <c r="I1155" i="24" s="1"/>
  <c r="J1155" i="24" s="1"/>
  <c r="N1155" i="24" s="1"/>
  <c r="D831" i="24"/>
  <c r="F831" i="24" s="1"/>
  <c r="I831" i="24" s="1"/>
  <c r="J831" i="24" s="1"/>
  <c r="N831" i="24" s="1"/>
  <c r="D734" i="24"/>
  <c r="F734" i="24" s="1"/>
  <c r="I734" i="24" s="1"/>
  <c r="J734" i="24" s="1"/>
  <c r="N734" i="24" s="1"/>
  <c r="D498" i="24"/>
  <c r="F498" i="24" s="1"/>
  <c r="I498" i="24" s="1"/>
  <c r="J498" i="24" s="1"/>
  <c r="N498" i="24" s="1"/>
  <c r="D454" i="24"/>
  <c r="F454" i="24" s="1"/>
  <c r="I454" i="24" s="1"/>
  <c r="J454" i="24" s="1"/>
  <c r="N454" i="24" s="1"/>
  <c r="D398" i="24"/>
  <c r="F398" i="24" s="1"/>
  <c r="I398" i="24" s="1"/>
  <c r="J398" i="24" s="1"/>
  <c r="N398" i="24" s="1"/>
  <c r="D451" i="24"/>
  <c r="F451" i="24" s="1"/>
  <c r="I451" i="24" s="1"/>
  <c r="J451" i="24" s="1"/>
  <c r="N451" i="24" s="1"/>
  <c r="D741" i="24"/>
  <c r="F741" i="24" s="1"/>
  <c r="I741" i="24" s="1"/>
  <c r="J741" i="24" s="1"/>
  <c r="N741" i="24" s="1"/>
  <c r="D750" i="24"/>
  <c r="F750" i="24" s="1"/>
  <c r="I750" i="24" s="1"/>
  <c r="J750" i="24" s="1"/>
  <c r="N750" i="24" s="1"/>
  <c r="D780" i="24"/>
  <c r="F780" i="24" s="1"/>
  <c r="I780" i="24" s="1"/>
  <c r="J780" i="24" s="1"/>
  <c r="N780" i="24" s="1"/>
  <c r="D1137" i="24"/>
  <c r="F1137" i="24" s="1"/>
  <c r="I1137" i="24" s="1"/>
  <c r="J1137" i="24" s="1"/>
  <c r="N1137" i="24" s="1"/>
  <c r="D1201" i="24"/>
  <c r="F1201" i="24" s="1"/>
  <c r="I1201" i="24" s="1"/>
  <c r="J1201" i="24" s="1"/>
  <c r="N1201" i="24" s="1"/>
  <c r="D1451" i="24"/>
  <c r="F1451" i="24" s="1"/>
  <c r="I1451" i="24" s="1"/>
  <c r="J1451" i="24" s="1"/>
  <c r="N1451" i="24" s="1"/>
  <c r="D1264" i="24"/>
  <c r="F1264" i="24" s="1"/>
  <c r="I1264" i="24" s="1"/>
  <c r="J1264" i="24" s="1"/>
  <c r="N1264" i="24" s="1"/>
  <c r="D1399" i="24"/>
  <c r="F1399" i="24" s="1"/>
  <c r="I1399" i="24" s="1"/>
  <c r="J1399" i="24" s="1"/>
  <c r="N1399" i="24" s="1"/>
  <c r="D1685" i="24"/>
  <c r="F1685" i="24" s="1"/>
  <c r="I1685" i="24" s="1"/>
  <c r="J1685" i="24" s="1"/>
  <c r="N1685" i="24" s="1"/>
  <c r="D2036" i="24"/>
  <c r="F2036" i="24" s="1"/>
  <c r="I2036" i="24" s="1"/>
  <c r="J2036" i="24" s="1"/>
  <c r="N2036" i="24" s="1"/>
  <c r="D2261" i="24"/>
  <c r="F2261" i="24" s="1"/>
  <c r="I2261" i="24" s="1"/>
  <c r="J2261" i="24" s="1"/>
  <c r="N2261" i="24" s="1"/>
  <c r="D2284" i="24"/>
  <c r="F2284" i="24" s="1"/>
  <c r="I2284" i="24" s="1"/>
  <c r="J2284" i="24" s="1"/>
  <c r="N2284" i="24" s="1"/>
  <c r="D2357" i="24"/>
  <c r="F2357" i="24" s="1"/>
  <c r="I2357" i="24" s="1"/>
  <c r="J2357" i="24" s="1"/>
  <c r="N2357" i="24" s="1"/>
  <c r="D2466" i="24"/>
  <c r="F2466" i="24" s="1"/>
  <c r="I2466" i="24" s="1"/>
  <c r="J2466" i="24" s="1"/>
  <c r="N2466" i="24" s="1"/>
  <c r="D2482" i="24"/>
  <c r="F2482" i="24" s="1"/>
  <c r="I2482" i="24" s="1"/>
  <c r="J2482" i="24" s="1"/>
  <c r="N2482" i="24" s="1"/>
  <c r="D2514" i="24"/>
  <c r="F2514" i="24" s="1"/>
  <c r="I2514" i="24" s="1"/>
  <c r="J2514" i="24" s="1"/>
  <c r="N2514" i="24" s="1"/>
  <c r="D2508" i="24"/>
  <c r="F2508" i="24" s="1"/>
  <c r="I2508" i="24" s="1"/>
  <c r="J2508" i="24" s="1"/>
  <c r="N2508" i="24" s="1"/>
  <c r="D2540" i="24"/>
  <c r="F2540" i="24" s="1"/>
  <c r="I2540" i="24" s="1"/>
  <c r="J2540" i="24" s="1"/>
  <c r="N2540" i="24" s="1"/>
  <c r="D2552" i="24"/>
  <c r="F2552" i="24" s="1"/>
  <c r="I2552" i="24" s="1"/>
  <c r="J2552" i="24" s="1"/>
  <c r="N2552" i="24" s="1"/>
  <c r="D2715" i="24"/>
  <c r="F2715" i="24" s="1"/>
  <c r="I2715" i="24" s="1"/>
  <c r="J2715" i="24" s="1"/>
  <c r="N2715" i="24" s="1"/>
  <c r="D2885" i="24"/>
  <c r="F2885" i="24" s="1"/>
  <c r="I2885" i="24" s="1"/>
  <c r="J2885" i="24" s="1"/>
  <c r="N2885" i="24" s="1"/>
  <c r="D2839" i="24"/>
  <c r="F2839" i="24" s="1"/>
  <c r="I2839" i="24" s="1"/>
  <c r="J2839" i="24" s="1"/>
  <c r="N2839" i="24" s="1"/>
  <c r="D2940" i="24"/>
  <c r="F2940" i="24" s="1"/>
  <c r="I2940" i="24" s="1"/>
  <c r="J2940" i="24" s="1"/>
  <c r="N2940" i="24" s="1"/>
  <c r="D2996" i="24"/>
  <c r="F2996" i="24" s="1"/>
  <c r="I2996" i="24" s="1"/>
  <c r="J2996" i="24" s="1"/>
  <c r="N2996" i="24" s="1"/>
  <c r="D3167" i="24"/>
  <c r="F3167" i="24" s="1"/>
  <c r="I3167" i="24" s="1"/>
  <c r="J3167" i="24" s="1"/>
  <c r="N3167" i="24" s="1"/>
  <c r="D3212" i="24"/>
  <c r="F3212" i="24" s="1"/>
  <c r="I3212" i="24" s="1"/>
  <c r="J3212" i="24" s="1"/>
  <c r="N3212" i="24" s="1"/>
  <c r="D942" i="24"/>
  <c r="F942" i="24" s="1"/>
  <c r="I942" i="24" s="1"/>
  <c r="J942" i="24" s="1"/>
  <c r="N942" i="24" s="1"/>
  <c r="D1206" i="24"/>
  <c r="F1206" i="24" s="1"/>
  <c r="I1206" i="24" s="1"/>
  <c r="J1206" i="24" s="1"/>
  <c r="N1206" i="24" s="1"/>
  <c r="D1545" i="24"/>
  <c r="F1545" i="24" s="1"/>
  <c r="I1545" i="24" s="1"/>
  <c r="J1545" i="24" s="1"/>
  <c r="N1545" i="24" s="1"/>
  <c r="D1417" i="24"/>
  <c r="F1417" i="24" s="1"/>
  <c r="I1417" i="24" s="1"/>
  <c r="J1417" i="24" s="1"/>
  <c r="N1417" i="24" s="1"/>
  <c r="D1433" i="24"/>
  <c r="F1433" i="24" s="1"/>
  <c r="I1433" i="24" s="1"/>
  <c r="J1433" i="24" s="1"/>
  <c r="N1433" i="24" s="1"/>
  <c r="D1465" i="24"/>
  <c r="F1465" i="24" s="1"/>
  <c r="I1465" i="24" s="1"/>
  <c r="J1465" i="24" s="1"/>
  <c r="N1465" i="24" s="1"/>
  <c r="D1765" i="24"/>
  <c r="F1765" i="24" s="1"/>
  <c r="I1765" i="24" s="1"/>
  <c r="J1765" i="24" s="1"/>
  <c r="N1765" i="24" s="1"/>
  <c r="D1697" i="24"/>
  <c r="F1697" i="24" s="1"/>
  <c r="I1697" i="24" s="1"/>
  <c r="J1697" i="24" s="1"/>
  <c r="N1697" i="24" s="1"/>
  <c r="D1737" i="24"/>
  <c r="F1737" i="24" s="1"/>
  <c r="I1737" i="24" s="1"/>
  <c r="J1737" i="24" s="1"/>
  <c r="N1737" i="24" s="1"/>
  <c r="D1991" i="24"/>
  <c r="F1991" i="24" s="1"/>
  <c r="I1991" i="24" s="1"/>
  <c r="J1991" i="24" s="1"/>
  <c r="N1991" i="24" s="1"/>
  <c r="D2055" i="24"/>
  <c r="F2055" i="24" s="1"/>
  <c r="I2055" i="24" s="1"/>
  <c r="J2055" i="24" s="1"/>
  <c r="N2055" i="24" s="1"/>
  <c r="D2032" i="24"/>
  <c r="F2032" i="24" s="1"/>
  <c r="I2032" i="24" s="1"/>
  <c r="J2032" i="24" s="1"/>
  <c r="N2032" i="24" s="1"/>
  <c r="D2280" i="24"/>
  <c r="F2280" i="24" s="1"/>
  <c r="I2280" i="24" s="1"/>
  <c r="J2280" i="24" s="1"/>
  <c r="N2280" i="24" s="1"/>
  <c r="D2478" i="24"/>
  <c r="F2478" i="24" s="1"/>
  <c r="I2478" i="24" s="1"/>
  <c r="J2478" i="24" s="1"/>
  <c r="N2478" i="24" s="1"/>
  <c r="D2665" i="24"/>
  <c r="F2665" i="24" s="1"/>
  <c r="I2665" i="24" s="1"/>
  <c r="J2665" i="24" s="1"/>
  <c r="N2665" i="24" s="1"/>
  <c r="D2717" i="24"/>
  <c r="F2717" i="24" s="1"/>
  <c r="I2717" i="24" s="1"/>
  <c r="J2717" i="24" s="1"/>
  <c r="N2717" i="24" s="1"/>
  <c r="D2789" i="24"/>
  <c r="F2789" i="24" s="1"/>
  <c r="I2789" i="24" s="1"/>
  <c r="J2789" i="24" s="1"/>
  <c r="N2789" i="24" s="1"/>
  <c r="D3045" i="24"/>
  <c r="F3045" i="24" s="1"/>
  <c r="I3045" i="24" s="1"/>
  <c r="J3045" i="24" s="1"/>
  <c r="N3045" i="24" s="1"/>
  <c r="D3050" i="24"/>
  <c r="F3050" i="24" s="1"/>
  <c r="I3050" i="24" s="1"/>
  <c r="J3050" i="24" s="1"/>
  <c r="N3050" i="24" s="1"/>
  <c r="D3098" i="24"/>
  <c r="F3098" i="24" s="1"/>
  <c r="I3098" i="24" s="1"/>
  <c r="J3098" i="24" s="1"/>
  <c r="N3098" i="24" s="1"/>
  <c r="D3076" i="24"/>
  <c r="F3076" i="24" s="1"/>
  <c r="I3076" i="24" s="1"/>
  <c r="J3076" i="24" s="1"/>
  <c r="N3076" i="24" s="1"/>
  <c r="D1150" i="24"/>
  <c r="F1150" i="24" s="1"/>
  <c r="I1150" i="24" s="1"/>
  <c r="J1150" i="24" s="1"/>
  <c r="N1150" i="24" s="1"/>
  <c r="D1325" i="24"/>
  <c r="F1325" i="24" s="1"/>
  <c r="I1325" i="24" s="1"/>
  <c r="J1325" i="24" s="1"/>
  <c r="N1325" i="24" s="1"/>
  <c r="D1485" i="24"/>
  <c r="F1485" i="24" s="1"/>
  <c r="I1485" i="24" s="1"/>
  <c r="J1485" i="24" s="1"/>
  <c r="N1485" i="24" s="1"/>
  <c r="D1585" i="24"/>
  <c r="F1585" i="24" s="1"/>
  <c r="I1585" i="24" s="1"/>
  <c r="J1585" i="24" s="1"/>
  <c r="N1585" i="24" s="1"/>
  <c r="D1573" i="24"/>
  <c r="F1573" i="24" s="1"/>
  <c r="I1573" i="24" s="1"/>
  <c r="J1573" i="24" s="1"/>
  <c r="N1573" i="24" s="1"/>
  <c r="D1302" i="24"/>
  <c r="F1302" i="24" s="1"/>
  <c r="I1302" i="24" s="1"/>
  <c r="J1302" i="24" s="1"/>
  <c r="N1302" i="24" s="1"/>
  <c r="D1407" i="24"/>
  <c r="F1407" i="24" s="1"/>
  <c r="I1407" i="24" s="1"/>
  <c r="J1407" i="24" s="1"/>
  <c r="N1407" i="24" s="1"/>
  <c r="D1617" i="24"/>
  <c r="F1617" i="24" s="1"/>
  <c r="I1617" i="24" s="1"/>
  <c r="J1617" i="24" s="1"/>
  <c r="N1617" i="24" s="1"/>
  <c r="D1771" i="24"/>
  <c r="F1771" i="24" s="1"/>
  <c r="I1771" i="24" s="1"/>
  <c r="J1771" i="24" s="1"/>
  <c r="N1771" i="24" s="1"/>
  <c r="D2028" i="24"/>
  <c r="F2028" i="24" s="1"/>
  <c r="I2028" i="24" s="1"/>
  <c r="J2028" i="24" s="1"/>
  <c r="N2028" i="24" s="1"/>
  <c r="D2076" i="24"/>
  <c r="F2076" i="24" s="1"/>
  <c r="I2076" i="24" s="1"/>
  <c r="J2076" i="24" s="1"/>
  <c r="N2076" i="24" s="1"/>
  <c r="D2063" i="24"/>
  <c r="F2063" i="24" s="1"/>
  <c r="I2063" i="24" s="1"/>
  <c r="J2063" i="24" s="1"/>
  <c r="N2063" i="24" s="1"/>
  <c r="D1857" i="24"/>
  <c r="F1857" i="24" s="1"/>
  <c r="I1857" i="24" s="1"/>
  <c r="J1857" i="24" s="1"/>
  <c r="N1857" i="24" s="1"/>
  <c r="D2197" i="24"/>
  <c r="F2197" i="24" s="1"/>
  <c r="I2197" i="24" s="1"/>
  <c r="J2197" i="24" s="1"/>
  <c r="N2197" i="24" s="1"/>
  <c r="D2329" i="24"/>
  <c r="F2329" i="24" s="1"/>
  <c r="I2329" i="24" s="1"/>
  <c r="J2329" i="24" s="1"/>
  <c r="N2329" i="24" s="1"/>
  <c r="D2417" i="24"/>
  <c r="F2417" i="24" s="1"/>
  <c r="I2417" i="24" s="1"/>
  <c r="J2417" i="24" s="1"/>
  <c r="N2417" i="24" s="1"/>
  <c r="D2516" i="24"/>
  <c r="F2516" i="24" s="1"/>
  <c r="I2516" i="24" s="1"/>
  <c r="J2516" i="24" s="1"/>
  <c r="N2516" i="24" s="1"/>
  <c r="D2797" i="24"/>
  <c r="F2797" i="24" s="1"/>
  <c r="I2797" i="24" s="1"/>
  <c r="J2797" i="24" s="1"/>
  <c r="N2797" i="24" s="1"/>
  <c r="D3054" i="24"/>
  <c r="F3054" i="24" s="1"/>
  <c r="I3054" i="24" s="1"/>
  <c r="J3054" i="24" s="1"/>
  <c r="N3054" i="24" s="1"/>
  <c r="D3082" i="24"/>
  <c r="F3082" i="24" s="1"/>
  <c r="I3082" i="24" s="1"/>
  <c r="J3082" i="24" s="1"/>
  <c r="N3082" i="24" s="1"/>
  <c r="D3141" i="24"/>
  <c r="F3141" i="24" s="1"/>
  <c r="I3141" i="24" s="1"/>
  <c r="J3141" i="24" s="1"/>
  <c r="N3141" i="24" s="1"/>
  <c r="D3208" i="24"/>
  <c r="F3208" i="24" s="1"/>
  <c r="I3208" i="24" s="1"/>
  <c r="J3208" i="24" s="1"/>
  <c r="N3208" i="24" s="1"/>
  <c r="D1555" i="24"/>
  <c r="F1555" i="24" s="1"/>
  <c r="I1555" i="24" s="1"/>
  <c r="J1555" i="24" s="1"/>
  <c r="N1555" i="24" s="1"/>
  <c r="D1270" i="24"/>
  <c r="F1270" i="24" s="1"/>
  <c r="I1270" i="24" s="1"/>
  <c r="J1270" i="24" s="1"/>
  <c r="N1270" i="24" s="1"/>
  <c r="D1286" i="24"/>
  <c r="F1286" i="24" s="1"/>
  <c r="I1286" i="24" s="1"/>
  <c r="J1286" i="24" s="1"/>
  <c r="N1286" i="24" s="1"/>
  <c r="D1367" i="24"/>
  <c r="F1367" i="24" s="1"/>
  <c r="I1367" i="24" s="1"/>
  <c r="J1367" i="24" s="1"/>
  <c r="N1367" i="24" s="1"/>
  <c r="D1373" i="24"/>
  <c r="F1373" i="24" s="1"/>
  <c r="I1373" i="24" s="1"/>
  <c r="J1373" i="24" s="1"/>
  <c r="N1373" i="24" s="1"/>
  <c r="D1769" i="24"/>
  <c r="F1769" i="24" s="1"/>
  <c r="I1769" i="24" s="1"/>
  <c r="J1769" i="24" s="1"/>
  <c r="N1769" i="24" s="1"/>
  <c r="D1775" i="24"/>
  <c r="F1775" i="24" s="1"/>
  <c r="I1775" i="24" s="1"/>
  <c r="J1775" i="24" s="1"/>
  <c r="N1775" i="24" s="1"/>
  <c r="D2017" i="24"/>
  <c r="F2017" i="24" s="1"/>
  <c r="I2017" i="24" s="1"/>
  <c r="J2017" i="24" s="1"/>
  <c r="N2017" i="24" s="1"/>
  <c r="D2240" i="24"/>
  <c r="F2240" i="24" s="1"/>
  <c r="I2240" i="24" s="1"/>
  <c r="J2240" i="24" s="1"/>
  <c r="N2240" i="24" s="1"/>
  <c r="D2304" i="24"/>
  <c r="F2304" i="24" s="1"/>
  <c r="I2304" i="24" s="1"/>
  <c r="J2304" i="24" s="1"/>
  <c r="N2304" i="24" s="1"/>
  <c r="D2229" i="24"/>
  <c r="F2229" i="24" s="1"/>
  <c r="I2229" i="24" s="1"/>
  <c r="J2229" i="24" s="1"/>
  <c r="N2229" i="24" s="1"/>
  <c r="D2265" i="24"/>
  <c r="F2265" i="24" s="1"/>
  <c r="I2265" i="24" s="1"/>
  <c r="J2265" i="24" s="1"/>
  <c r="N2265" i="24" s="1"/>
  <c r="D2494" i="24"/>
  <c r="F2494" i="24" s="1"/>
  <c r="I2494" i="24" s="1"/>
  <c r="J2494" i="24" s="1"/>
  <c r="N2494" i="24" s="1"/>
  <c r="D2518" i="24"/>
  <c r="F2518" i="24" s="1"/>
  <c r="I2518" i="24" s="1"/>
  <c r="J2518" i="24" s="1"/>
  <c r="N2518" i="24" s="1"/>
  <c r="D2661" i="24"/>
  <c r="F2661" i="24" s="1"/>
  <c r="I2661" i="24" s="1"/>
  <c r="J2661" i="24" s="1"/>
  <c r="N2661" i="24" s="1"/>
  <c r="D2803" i="24"/>
  <c r="F2803" i="24" s="1"/>
  <c r="I2803" i="24" s="1"/>
  <c r="J2803" i="24" s="1"/>
  <c r="N2803" i="24" s="1"/>
  <c r="D2808" i="24"/>
  <c r="F2808" i="24" s="1"/>
  <c r="I2808" i="24" s="1"/>
  <c r="J2808" i="24" s="1"/>
  <c r="N2808" i="24" s="1"/>
  <c r="D2821" i="24"/>
  <c r="F2821" i="24" s="1"/>
  <c r="I2821" i="24" s="1"/>
  <c r="J2821" i="24" s="1"/>
  <c r="N2821" i="24" s="1"/>
  <c r="D2863" i="24"/>
  <c r="F2863" i="24" s="1"/>
  <c r="I2863" i="24" s="1"/>
  <c r="J2863" i="24" s="1"/>
  <c r="N2863" i="24" s="1"/>
  <c r="D2908" i="24"/>
  <c r="F2908" i="24" s="1"/>
  <c r="I2908" i="24" s="1"/>
  <c r="J2908" i="24" s="1"/>
  <c r="N2908" i="24" s="1"/>
  <c r="D2935" i="24"/>
  <c r="F2935" i="24" s="1"/>
  <c r="I2935" i="24" s="1"/>
  <c r="J2935" i="24" s="1"/>
  <c r="N2935" i="24" s="1"/>
  <c r="D3053" i="24"/>
  <c r="F3053" i="24" s="1"/>
  <c r="I3053" i="24" s="1"/>
  <c r="J3053" i="24" s="1"/>
  <c r="N3053" i="24" s="1"/>
  <c r="D3090" i="24"/>
  <c r="F3090" i="24" s="1"/>
  <c r="I3090" i="24" s="1"/>
  <c r="J3090" i="24" s="1"/>
  <c r="N3090" i="24" s="1"/>
  <c r="D3133" i="24"/>
  <c r="F3133" i="24" s="1"/>
  <c r="I3133" i="24" s="1"/>
  <c r="J3133" i="24" s="1"/>
  <c r="N3133" i="24" s="1"/>
  <c r="D3214" i="24"/>
  <c r="F3214" i="24" s="1"/>
  <c r="I3214" i="24" s="1"/>
  <c r="J3214" i="24" s="1"/>
  <c r="N3214" i="24" s="1"/>
  <c r="D3228" i="24"/>
  <c r="F3228" i="24" s="1"/>
  <c r="I3228" i="24" s="1"/>
  <c r="J3228" i="24" s="1"/>
  <c r="N3228" i="24" s="1"/>
  <c r="D56" i="26"/>
  <c r="F56" i="26" s="1"/>
  <c r="I56" i="26" s="1"/>
  <c r="J56" i="26" s="1"/>
  <c r="N56" i="26" s="1"/>
  <c r="D21" i="26"/>
  <c r="F21" i="26" s="1"/>
  <c r="I21" i="26" s="1"/>
  <c r="J21" i="26" s="1"/>
  <c r="N21" i="26" s="1"/>
  <c r="D104" i="26"/>
  <c r="F104" i="26" s="1"/>
  <c r="I104" i="26" s="1"/>
  <c r="J104" i="26" s="1"/>
  <c r="N104" i="26" s="1"/>
  <c r="D139" i="26"/>
  <c r="F139" i="26" s="1"/>
  <c r="I139" i="26" s="1"/>
  <c r="J139" i="26" s="1"/>
  <c r="N139" i="26" s="1"/>
  <c r="D140" i="26"/>
  <c r="F140" i="26" s="1"/>
  <c r="I140" i="26" s="1"/>
  <c r="J140" i="26" s="1"/>
  <c r="N140" i="26" s="1"/>
  <c r="D153" i="26"/>
  <c r="F153" i="26" s="1"/>
  <c r="I153" i="26" s="1"/>
  <c r="J153" i="26" s="1"/>
  <c r="N153" i="26" s="1"/>
  <c r="D16" i="26"/>
  <c r="F16" i="26" s="1"/>
  <c r="D130" i="26"/>
  <c r="F130" i="26" s="1"/>
  <c r="I130" i="26" s="1"/>
  <c r="J130" i="26" s="1"/>
  <c r="N130" i="26" s="1"/>
  <c r="D108" i="26"/>
  <c r="F108" i="26" s="1"/>
  <c r="I108" i="26" s="1"/>
  <c r="J108" i="26" s="1"/>
  <c r="N108" i="26" s="1"/>
  <c r="D51" i="26"/>
  <c r="F51" i="26" s="1"/>
  <c r="I51" i="26" s="1"/>
  <c r="J51" i="26" s="1"/>
  <c r="N51" i="26" s="1"/>
  <c r="D107" i="26"/>
  <c r="F107" i="26" s="1"/>
  <c r="I107" i="26" s="1"/>
  <c r="J107" i="26" s="1"/>
  <c r="N107" i="26" s="1"/>
  <c r="D72" i="26"/>
  <c r="F72" i="26" s="1"/>
  <c r="I72" i="26" s="1"/>
  <c r="J72" i="26" s="1"/>
  <c r="N72" i="26" s="1"/>
  <c r="D133" i="26"/>
  <c r="F133" i="26" s="1"/>
  <c r="I133" i="26" s="1"/>
  <c r="J133" i="26" s="1"/>
  <c r="N133" i="26" s="1"/>
  <c r="D31" i="26"/>
  <c r="F31" i="26" s="1"/>
  <c r="I31" i="26" s="1"/>
  <c r="J31" i="26" s="1"/>
  <c r="N31" i="26" s="1"/>
  <c r="D58" i="26"/>
  <c r="F58" i="26" s="1"/>
  <c r="I58" i="26" s="1"/>
  <c r="J58" i="26" s="1"/>
  <c r="N58" i="26" s="1"/>
  <c r="D110" i="26"/>
  <c r="F110" i="26" s="1"/>
  <c r="I110" i="26" s="1"/>
  <c r="J110" i="26" s="1"/>
  <c r="N110" i="26" s="1"/>
  <c r="D53" i="26"/>
  <c r="F53" i="26" s="1"/>
  <c r="I53" i="26" s="1"/>
  <c r="J53" i="26" s="1"/>
  <c r="N53" i="26" s="1"/>
  <c r="D109" i="26"/>
  <c r="F109" i="26" s="1"/>
  <c r="I109" i="26" s="1"/>
  <c r="J109" i="26" s="1"/>
  <c r="N109" i="26" s="1"/>
  <c r="D102" i="26"/>
  <c r="F102" i="26" s="1"/>
  <c r="I102" i="26" s="1"/>
  <c r="J102" i="26" s="1"/>
  <c r="N102" i="26" s="1"/>
  <c r="D136" i="26"/>
  <c r="F136" i="26" s="1"/>
  <c r="I136" i="26" s="1"/>
  <c r="J136" i="26" s="1"/>
  <c r="N136" i="26" s="1"/>
  <c r="D34" i="26"/>
  <c r="F34" i="26" s="1"/>
  <c r="I34" i="26" s="1"/>
  <c r="J34" i="26" s="1"/>
  <c r="N34" i="26" s="1"/>
  <c r="D119" i="26"/>
  <c r="F119" i="26" s="1"/>
  <c r="I119" i="26" s="1"/>
  <c r="J119" i="26" s="1"/>
  <c r="N119" i="26" s="1"/>
  <c r="D150" i="26"/>
  <c r="F150" i="26" s="1"/>
  <c r="I150" i="26" s="1"/>
  <c r="J150" i="26" s="1"/>
  <c r="N150" i="26" s="1"/>
  <c r="D339" i="26"/>
  <c r="F339" i="26" s="1"/>
  <c r="I339" i="26" s="1"/>
  <c r="J339" i="26" s="1"/>
  <c r="N339" i="26" s="1"/>
  <c r="D526" i="26"/>
  <c r="F526" i="26" s="1"/>
  <c r="I526" i="26" s="1"/>
  <c r="J526" i="26" s="1"/>
  <c r="N526" i="26" s="1"/>
  <c r="D670" i="26"/>
  <c r="F670" i="26" s="1"/>
  <c r="I670" i="26" s="1"/>
  <c r="J670" i="26" s="1"/>
  <c r="N670" i="26" s="1"/>
  <c r="D261" i="26"/>
  <c r="F261" i="26" s="1"/>
  <c r="I261" i="26" s="1"/>
  <c r="J261" i="26" s="1"/>
  <c r="N261" i="26" s="1"/>
  <c r="D289" i="26"/>
  <c r="F289" i="26" s="1"/>
  <c r="I289" i="26" s="1"/>
  <c r="J289" i="26" s="1"/>
  <c r="N289" i="26" s="1"/>
  <c r="D398" i="26"/>
  <c r="F398" i="26" s="1"/>
  <c r="I398" i="26" s="1"/>
  <c r="J398" i="26" s="1"/>
  <c r="N398" i="26" s="1"/>
  <c r="D175" i="26"/>
  <c r="F175" i="26" s="1"/>
  <c r="I175" i="26" s="1"/>
  <c r="J175" i="26" s="1"/>
  <c r="N175" i="26" s="1"/>
  <c r="D451" i="26"/>
  <c r="F451" i="26" s="1"/>
  <c r="I451" i="26" s="1"/>
  <c r="J451" i="26" s="1"/>
  <c r="N451" i="26" s="1"/>
  <c r="D287" i="26"/>
  <c r="F287" i="26" s="1"/>
  <c r="I287" i="26" s="1"/>
  <c r="J287" i="26" s="1"/>
  <c r="N287" i="26" s="1"/>
  <c r="D443" i="26"/>
  <c r="F443" i="26" s="1"/>
  <c r="I443" i="26" s="1"/>
  <c r="J443" i="26" s="1"/>
  <c r="N443" i="26" s="1"/>
  <c r="D454" i="26"/>
  <c r="F454" i="26" s="1"/>
  <c r="I454" i="26" s="1"/>
  <c r="J454" i="26" s="1"/>
  <c r="N454" i="26" s="1"/>
  <c r="D478" i="26"/>
  <c r="F478" i="26" s="1"/>
  <c r="I478" i="26" s="1"/>
  <c r="J478" i="26" s="1"/>
  <c r="N478" i="26" s="1"/>
  <c r="D449" i="26"/>
  <c r="F449" i="26" s="1"/>
  <c r="I449" i="26" s="1"/>
  <c r="J449" i="26" s="1"/>
  <c r="N449" i="26" s="1"/>
  <c r="D484" i="26"/>
  <c r="F484" i="26" s="1"/>
  <c r="I484" i="26" s="1"/>
  <c r="J484" i="26" s="1"/>
  <c r="N484" i="26" s="1"/>
  <c r="D588" i="26"/>
  <c r="F588" i="26" s="1"/>
  <c r="I588" i="26" s="1"/>
  <c r="J588" i="26" s="1"/>
  <c r="N588" i="26" s="1"/>
  <c r="D683" i="26"/>
  <c r="F683" i="26" s="1"/>
  <c r="I683" i="26" s="1"/>
  <c r="J683" i="26" s="1"/>
  <c r="N683" i="26" s="1"/>
  <c r="D685" i="26"/>
  <c r="F685" i="26" s="1"/>
  <c r="I685" i="26" s="1"/>
  <c r="J685" i="26" s="1"/>
  <c r="N685" i="26" s="1"/>
  <c r="D745" i="26"/>
  <c r="F745" i="26" s="1"/>
  <c r="I745" i="26" s="1"/>
  <c r="J745" i="26" s="1"/>
  <c r="N745" i="26" s="1"/>
  <c r="D425" i="26"/>
  <c r="F425" i="26" s="1"/>
  <c r="I425" i="26" s="1"/>
  <c r="J425" i="26" s="1"/>
  <c r="N425" i="26" s="1"/>
  <c r="D679" i="26"/>
  <c r="F679" i="26" s="1"/>
  <c r="I679" i="26" s="1"/>
  <c r="J679" i="26" s="1"/>
  <c r="N679" i="26" s="1"/>
  <c r="D741" i="26"/>
  <c r="F741" i="26" s="1"/>
  <c r="I741" i="26" s="1"/>
  <c r="J741" i="26" s="1"/>
  <c r="N741" i="26" s="1"/>
  <c r="D759" i="26"/>
  <c r="F759" i="26" s="1"/>
  <c r="I759" i="26" s="1"/>
  <c r="J759" i="26" s="1"/>
  <c r="N759" i="26" s="1"/>
  <c r="D3357" i="26"/>
  <c r="F3357" i="26" s="1"/>
  <c r="I3357" i="26" s="1"/>
  <c r="J3357" i="26" s="1"/>
  <c r="N3357" i="26" s="1"/>
  <c r="D3265" i="26"/>
  <c r="F3265" i="26" s="1"/>
  <c r="I3265" i="26" s="1"/>
  <c r="J3265" i="26" s="1"/>
  <c r="N3265" i="26" s="1"/>
  <c r="D3167" i="26"/>
  <c r="F3167" i="26" s="1"/>
  <c r="I3167" i="26" s="1"/>
  <c r="J3167" i="26" s="1"/>
  <c r="N3167" i="26" s="1"/>
  <c r="D3141" i="26"/>
  <c r="F3141" i="26" s="1"/>
  <c r="I3141" i="26" s="1"/>
  <c r="J3141" i="26" s="1"/>
  <c r="N3141" i="26" s="1"/>
  <c r="D3120" i="26"/>
  <c r="F3120" i="26" s="1"/>
  <c r="I3120" i="26" s="1"/>
  <c r="J3120" i="26" s="1"/>
  <c r="N3120" i="26" s="1"/>
  <c r="D3090" i="26"/>
  <c r="F3090" i="26" s="1"/>
  <c r="I3090" i="26" s="1"/>
  <c r="J3090" i="26" s="1"/>
  <c r="N3090" i="26" s="1"/>
  <c r="D208" i="26"/>
  <c r="F208" i="26" s="1"/>
  <c r="I208" i="26" s="1"/>
  <c r="J208" i="26" s="1"/>
  <c r="N208" i="26" s="1"/>
  <c r="D232" i="26"/>
  <c r="F232" i="26" s="1"/>
  <c r="I232" i="26" s="1"/>
  <c r="J232" i="26" s="1"/>
  <c r="N232" i="26" s="1"/>
  <c r="D256" i="26"/>
  <c r="F256" i="26" s="1"/>
  <c r="I256" i="26" s="1"/>
  <c r="J256" i="26" s="1"/>
  <c r="N256" i="26" s="1"/>
  <c r="D268" i="26"/>
  <c r="F268" i="26" s="1"/>
  <c r="I268" i="26" s="1"/>
  <c r="J268" i="26" s="1"/>
  <c r="N268" i="26" s="1"/>
  <c r="D316" i="26"/>
  <c r="F316" i="26" s="1"/>
  <c r="I316" i="26" s="1"/>
  <c r="J316" i="26" s="1"/>
  <c r="N316" i="26" s="1"/>
  <c r="D320" i="26"/>
  <c r="F320" i="26" s="1"/>
  <c r="I320" i="26" s="1"/>
  <c r="J320" i="26" s="1"/>
  <c r="N320" i="26" s="1"/>
  <c r="D503" i="26"/>
  <c r="F503" i="26" s="1"/>
  <c r="I503" i="26" s="1"/>
  <c r="J503" i="26" s="1"/>
  <c r="N503" i="26" s="1"/>
  <c r="D514" i="26"/>
  <c r="F514" i="26" s="1"/>
  <c r="I514" i="26" s="1"/>
  <c r="J514" i="26" s="1"/>
  <c r="N514" i="26" s="1"/>
  <c r="D3349" i="26"/>
  <c r="F3349" i="26" s="1"/>
  <c r="I3349" i="26" s="1"/>
  <c r="J3349" i="26" s="1"/>
  <c r="N3349" i="26" s="1"/>
  <c r="D3303" i="26"/>
  <c r="F3303" i="26" s="1"/>
  <c r="I3303" i="26" s="1"/>
  <c r="J3303" i="26" s="1"/>
  <c r="N3303" i="26" s="1"/>
  <c r="D3133" i="26"/>
  <c r="F3133" i="26" s="1"/>
  <c r="I3133" i="26" s="1"/>
  <c r="J3133" i="26" s="1"/>
  <c r="N3133" i="26" s="1"/>
  <c r="D188" i="26"/>
  <c r="F188" i="26" s="1"/>
  <c r="I188" i="26" s="1"/>
  <c r="J188" i="26" s="1"/>
  <c r="N188" i="26" s="1"/>
  <c r="D634" i="26"/>
  <c r="F634" i="26" s="1"/>
  <c r="I634" i="26" s="1"/>
  <c r="J634" i="26" s="1"/>
  <c r="N634" i="26" s="1"/>
  <c r="D3364" i="26"/>
  <c r="F3364" i="26" s="1"/>
  <c r="I3364" i="26" s="1"/>
  <c r="J3364" i="26" s="1"/>
  <c r="N3364" i="26" s="1"/>
  <c r="D3343" i="26"/>
  <c r="F3343" i="26" s="1"/>
  <c r="I3343" i="26" s="1"/>
  <c r="J3343" i="26" s="1"/>
  <c r="N3343" i="26" s="1"/>
  <c r="D3302" i="26"/>
  <c r="F3302" i="26" s="1"/>
  <c r="I3302" i="26" s="1"/>
  <c r="J3302" i="26" s="1"/>
  <c r="N3302" i="26" s="1"/>
  <c r="D258" i="26"/>
  <c r="F258" i="26" s="1"/>
  <c r="I258" i="26" s="1"/>
  <c r="J258" i="26" s="1"/>
  <c r="N258" i="26" s="1"/>
  <c r="D302" i="26"/>
  <c r="F302" i="26" s="1"/>
  <c r="I302" i="26" s="1"/>
  <c r="J302" i="26" s="1"/>
  <c r="N302" i="26" s="1"/>
  <c r="D314" i="26"/>
  <c r="F314" i="26" s="1"/>
  <c r="I314" i="26" s="1"/>
  <c r="J314" i="26" s="1"/>
  <c r="N314" i="26" s="1"/>
  <c r="D326" i="26"/>
  <c r="F326" i="26" s="1"/>
  <c r="I326" i="26" s="1"/>
  <c r="J326" i="26" s="1"/>
  <c r="N326" i="26" s="1"/>
  <c r="D487" i="26"/>
  <c r="F487" i="26" s="1"/>
  <c r="I487" i="26" s="1"/>
  <c r="J487" i="26" s="1"/>
  <c r="N487" i="26" s="1"/>
  <c r="D498" i="26"/>
  <c r="F498" i="26" s="1"/>
  <c r="I498" i="26" s="1"/>
  <c r="J498" i="26" s="1"/>
  <c r="N498" i="26" s="1"/>
  <c r="D3271" i="26"/>
  <c r="F3271" i="26" s="1"/>
  <c r="I3271" i="26" s="1"/>
  <c r="J3271" i="26" s="1"/>
  <c r="N3271" i="26" s="1"/>
  <c r="D3098" i="26"/>
  <c r="F3098" i="26" s="1"/>
  <c r="I3098" i="26" s="1"/>
  <c r="J3098" i="26" s="1"/>
  <c r="N3098" i="26" s="1"/>
  <c r="D3076" i="26"/>
  <c r="F3076" i="26" s="1"/>
  <c r="I3076" i="26" s="1"/>
  <c r="J3076" i="26" s="1"/>
  <c r="N3076" i="26" s="1"/>
  <c r="D2647" i="26"/>
  <c r="F2647" i="26" s="1"/>
  <c r="I2647" i="26" s="1"/>
  <c r="J2647" i="26" s="1"/>
  <c r="N2647" i="26" s="1"/>
  <c r="D2591" i="26"/>
  <c r="F2591" i="26" s="1"/>
  <c r="I2591" i="26" s="1"/>
  <c r="J2591" i="26" s="1"/>
  <c r="N2591" i="26" s="1"/>
  <c r="D2624" i="26"/>
  <c r="F2624" i="26" s="1"/>
  <c r="I2624" i="26" s="1"/>
  <c r="J2624" i="26" s="1"/>
  <c r="N2624" i="26" s="1"/>
  <c r="D2014" i="26"/>
  <c r="F2014" i="26" s="1"/>
  <c r="I2014" i="26" s="1"/>
  <c r="J2014" i="26" s="1"/>
  <c r="N2014" i="26" s="1"/>
  <c r="D1686" i="26"/>
  <c r="F1686" i="26" s="1"/>
  <c r="I1686" i="26" s="1"/>
  <c r="J1686" i="26" s="1"/>
  <c r="N1686" i="26" s="1"/>
  <c r="D1642" i="26"/>
  <c r="F1642" i="26" s="1"/>
  <c r="I1642" i="26" s="1"/>
  <c r="J1642" i="26" s="1"/>
  <c r="N1642" i="26" s="1"/>
  <c r="D1628" i="26"/>
  <c r="F1628" i="26" s="1"/>
  <c r="I1628" i="26" s="1"/>
  <c r="J1628" i="26" s="1"/>
  <c r="N1628" i="26" s="1"/>
  <c r="D1617" i="26"/>
  <c r="F1617" i="26" s="1"/>
  <c r="I1617" i="26" s="1"/>
  <c r="J1617" i="26" s="1"/>
  <c r="N1617" i="26" s="1"/>
  <c r="D1585" i="26"/>
  <c r="F1585" i="26" s="1"/>
  <c r="I1585" i="26" s="1"/>
  <c r="J1585" i="26" s="1"/>
  <c r="N1585" i="26" s="1"/>
  <c r="D1555" i="26"/>
  <c r="F1555" i="26" s="1"/>
  <c r="I1555" i="26" s="1"/>
  <c r="J1555" i="26" s="1"/>
  <c r="N1555" i="26" s="1"/>
  <c r="D1510" i="26"/>
  <c r="F1510" i="26" s="1"/>
  <c r="I1510" i="26" s="1"/>
  <c r="J1510" i="26" s="1"/>
  <c r="N1510" i="26" s="1"/>
  <c r="D1451" i="26"/>
  <c r="F1451" i="26" s="1"/>
  <c r="I1451" i="26" s="1"/>
  <c r="J1451" i="26" s="1"/>
  <c r="N1451" i="26" s="1"/>
  <c r="D1408" i="26"/>
  <c r="F1408" i="26" s="1"/>
  <c r="I1408" i="26" s="1"/>
  <c r="J1408" i="26" s="1"/>
  <c r="N1408" i="26" s="1"/>
  <c r="D1179" i="26"/>
  <c r="F1179" i="26" s="1"/>
  <c r="I1179" i="26" s="1"/>
  <c r="J1179" i="26" s="1"/>
  <c r="N1179" i="26" s="1"/>
  <c r="D1164" i="26"/>
  <c r="F1164" i="26" s="1"/>
  <c r="I1164" i="26" s="1"/>
  <c r="J1164" i="26" s="1"/>
  <c r="N1164" i="26" s="1"/>
  <c r="D1150" i="26"/>
  <c r="F1150" i="26" s="1"/>
  <c r="I1150" i="26" s="1"/>
  <c r="J1150" i="26" s="1"/>
  <c r="N1150" i="26" s="1"/>
  <c r="D1137" i="26"/>
  <c r="F1137" i="26" s="1"/>
  <c r="I1137" i="26" s="1"/>
  <c r="J1137" i="26" s="1"/>
  <c r="N1137" i="26" s="1"/>
  <c r="D1123" i="26"/>
  <c r="F1123" i="26" s="1"/>
  <c r="I1123" i="26" s="1"/>
  <c r="J1123" i="26" s="1"/>
  <c r="N1123" i="26" s="1"/>
  <c r="D1117" i="26"/>
  <c r="F1117" i="26" s="1"/>
  <c r="I1117" i="26" s="1"/>
  <c r="J1117" i="26" s="1"/>
  <c r="N1117" i="26" s="1"/>
  <c r="D994" i="26"/>
  <c r="F994" i="26" s="1"/>
  <c r="I994" i="26" s="1"/>
  <c r="J994" i="26" s="1"/>
  <c r="N994" i="26" s="1"/>
  <c r="D946" i="26"/>
  <c r="F946" i="26" s="1"/>
  <c r="I946" i="26" s="1"/>
  <c r="J946" i="26" s="1"/>
  <c r="N946" i="26" s="1"/>
  <c r="D831" i="26"/>
  <c r="F831" i="26" s="1"/>
  <c r="I831" i="26" s="1"/>
  <c r="J831" i="26" s="1"/>
  <c r="N831" i="26" s="1"/>
  <c r="D798" i="26"/>
  <c r="F798" i="26" s="1"/>
  <c r="I798" i="26" s="1"/>
  <c r="J798" i="26" s="1"/>
  <c r="N798" i="26" s="1"/>
  <c r="D775" i="26"/>
  <c r="F775" i="26" s="1"/>
  <c r="I775" i="26" s="1"/>
  <c r="J775" i="26" s="1"/>
  <c r="N775" i="26" s="1"/>
  <c r="D671" i="26"/>
  <c r="F671" i="26" s="1"/>
  <c r="I671" i="26" s="1"/>
  <c r="J671" i="26" s="1"/>
  <c r="N671" i="26" s="1"/>
  <c r="D429" i="26"/>
  <c r="F429" i="26" s="1"/>
  <c r="I429" i="26" s="1"/>
  <c r="J429" i="26" s="1"/>
  <c r="N429" i="26" s="1"/>
  <c r="D600" i="26"/>
  <c r="F600" i="26" s="1"/>
  <c r="I600" i="26" s="1"/>
  <c r="J600" i="26" s="1"/>
  <c r="N600" i="26" s="1"/>
  <c r="D696" i="26"/>
  <c r="F696" i="26" s="1"/>
  <c r="I696" i="26" s="1"/>
  <c r="J696" i="26" s="1"/>
  <c r="N696" i="26" s="1"/>
  <c r="D780" i="26"/>
  <c r="F780" i="26" s="1"/>
  <c r="I780" i="26" s="1"/>
  <c r="J780" i="26" s="1"/>
  <c r="N780" i="26" s="1"/>
  <c r="D1325" i="26"/>
  <c r="F1325" i="26" s="1"/>
  <c r="I1325" i="26" s="1"/>
  <c r="J1325" i="26" s="1"/>
  <c r="N1325" i="26" s="1"/>
  <c r="D2032" i="26"/>
  <c r="F2032" i="26" s="1"/>
  <c r="I2032" i="26" s="1"/>
  <c r="J2032" i="26" s="1"/>
  <c r="N2032" i="26" s="1"/>
  <c r="D1706" i="26"/>
  <c r="F1706" i="26" s="1"/>
  <c r="I1706" i="26" s="1"/>
  <c r="J1706" i="26" s="1"/>
  <c r="N1706" i="26" s="1"/>
  <c r="D1656" i="26"/>
  <c r="F1656" i="26" s="1"/>
  <c r="I1656" i="26" s="1"/>
  <c r="J1656" i="26" s="1"/>
  <c r="N1656" i="26" s="1"/>
  <c r="D1614" i="26"/>
  <c r="F1614" i="26" s="1"/>
  <c r="I1614" i="26" s="1"/>
  <c r="J1614" i="26" s="1"/>
  <c r="N1614" i="26" s="1"/>
  <c r="D1584" i="26"/>
  <c r="F1584" i="26" s="1"/>
  <c r="I1584" i="26" s="1"/>
  <c r="J1584" i="26" s="1"/>
  <c r="N1584" i="26" s="1"/>
  <c r="D1573" i="26"/>
  <c r="F1573" i="26" s="1"/>
  <c r="I1573" i="26" s="1"/>
  <c r="J1573" i="26" s="1"/>
  <c r="N1573" i="26" s="1"/>
  <c r="D1465" i="26"/>
  <c r="F1465" i="26" s="1"/>
  <c r="I1465" i="26" s="1"/>
  <c r="J1465" i="26" s="1"/>
  <c r="N1465" i="26" s="1"/>
  <c r="D1402" i="26"/>
  <c r="F1402" i="26" s="1"/>
  <c r="I1402" i="26" s="1"/>
  <c r="J1402" i="26" s="1"/>
  <c r="N1402" i="26" s="1"/>
  <c r="D1367" i="26"/>
  <c r="F1367" i="26" s="1"/>
  <c r="I1367" i="26" s="1"/>
  <c r="J1367" i="26" s="1"/>
  <c r="N1367" i="26" s="1"/>
  <c r="D1196" i="26"/>
  <c r="F1196" i="26" s="1"/>
  <c r="I1196" i="26" s="1"/>
  <c r="J1196" i="26" s="1"/>
  <c r="N1196" i="26" s="1"/>
  <c r="D1176" i="26"/>
  <c r="F1176" i="26" s="1"/>
  <c r="I1176" i="26" s="1"/>
  <c r="J1176" i="26" s="1"/>
  <c r="N1176" i="26" s="1"/>
  <c r="D1157" i="26"/>
  <c r="F1157" i="26" s="1"/>
  <c r="I1157" i="26" s="1"/>
  <c r="J1157" i="26" s="1"/>
  <c r="N1157" i="26" s="1"/>
  <c r="D1136" i="26"/>
  <c r="F1136" i="26" s="1"/>
  <c r="I1136" i="26" s="1"/>
  <c r="J1136" i="26" s="1"/>
  <c r="N1136" i="26" s="1"/>
  <c r="D1122" i="26"/>
  <c r="F1122" i="26" s="1"/>
  <c r="I1122" i="26" s="1"/>
  <c r="J1122" i="26" s="1"/>
  <c r="N1122" i="26" s="1"/>
  <c r="D1113" i="26"/>
  <c r="F1113" i="26" s="1"/>
  <c r="I1113" i="26" s="1"/>
  <c r="J1113" i="26" s="1"/>
  <c r="N1113" i="26" s="1"/>
  <c r="D942" i="26"/>
  <c r="F942" i="26" s="1"/>
  <c r="I942" i="26" s="1"/>
  <c r="J942" i="26" s="1"/>
  <c r="N942" i="26" s="1"/>
  <c r="D913" i="26"/>
  <c r="F913" i="26" s="1"/>
  <c r="I913" i="26" s="1"/>
  <c r="J913" i="26" s="1"/>
  <c r="N913" i="26" s="1"/>
  <c r="D863" i="26"/>
  <c r="F863" i="26" s="1"/>
  <c r="I863" i="26" s="1"/>
  <c r="J863" i="26" s="1"/>
  <c r="N863" i="26" s="1"/>
  <c r="D855" i="26"/>
  <c r="F855" i="26" s="1"/>
  <c r="I855" i="26" s="1"/>
  <c r="J855" i="26" s="1"/>
  <c r="N855" i="26" s="1"/>
  <c r="D790" i="26"/>
  <c r="F790" i="26" s="1"/>
  <c r="I790" i="26" s="1"/>
  <c r="J790" i="26" s="1"/>
  <c r="N790" i="26" s="1"/>
  <c r="D2595" i="26"/>
  <c r="F2595" i="26" s="1"/>
  <c r="I2595" i="26" s="1"/>
  <c r="J2595" i="26" s="1"/>
  <c r="N2595" i="26" s="1"/>
  <c r="D2616" i="26"/>
  <c r="F2616" i="26" s="1"/>
  <c r="I2616" i="26" s="1"/>
  <c r="J2616" i="26" s="1"/>
  <c r="N2616" i="26" s="1"/>
  <c r="D1704" i="26"/>
  <c r="F1704" i="26" s="1"/>
  <c r="I1704" i="26" s="1"/>
  <c r="J1704" i="26" s="1"/>
  <c r="N1704" i="26" s="1"/>
  <c r="D1564" i="26"/>
  <c r="F1564" i="26" s="1"/>
  <c r="I1564" i="26" s="1"/>
  <c r="J1564" i="26" s="1"/>
  <c r="N1564" i="26" s="1"/>
  <c r="D1462" i="26"/>
  <c r="F1462" i="26" s="1"/>
  <c r="I1462" i="26" s="1"/>
  <c r="J1462" i="26" s="1"/>
  <c r="N1462" i="26" s="1"/>
  <c r="D1417" i="26"/>
  <c r="F1417" i="26" s="1"/>
  <c r="I1417" i="26" s="1"/>
  <c r="J1417" i="26" s="1"/>
  <c r="N1417" i="26" s="1"/>
  <c r="D1373" i="26"/>
  <c r="F1373" i="26" s="1"/>
  <c r="I1373" i="26" s="1"/>
  <c r="J1373" i="26" s="1"/>
  <c r="N1373" i="26" s="1"/>
  <c r="D1407" i="26"/>
  <c r="F1407" i="26" s="1"/>
  <c r="I1407" i="26" s="1"/>
  <c r="J1407" i="26" s="1"/>
  <c r="N1407" i="26" s="1"/>
  <c r="D1173" i="26"/>
  <c r="F1173" i="26" s="1"/>
  <c r="I1173" i="26" s="1"/>
  <c r="J1173" i="26" s="1"/>
  <c r="N1173" i="26" s="1"/>
  <c r="D1156" i="26"/>
  <c r="F1156" i="26" s="1"/>
  <c r="I1156" i="26" s="1"/>
  <c r="J1156" i="26" s="1"/>
  <c r="N1156" i="26" s="1"/>
  <c r="D1143" i="26"/>
  <c r="F1143" i="26" s="1"/>
  <c r="I1143" i="26" s="1"/>
  <c r="J1143" i="26" s="1"/>
  <c r="N1143" i="26" s="1"/>
  <c r="D1133" i="26"/>
  <c r="F1133" i="26" s="1"/>
  <c r="I1133" i="26" s="1"/>
  <c r="J1133" i="26" s="1"/>
  <c r="N1133" i="26" s="1"/>
  <c r="D1026" i="26"/>
  <c r="F1026" i="26" s="1"/>
  <c r="I1026" i="26" s="1"/>
  <c r="J1026" i="26" s="1"/>
  <c r="N1026" i="26" s="1"/>
  <c r="D971" i="26"/>
  <c r="F971" i="26" s="1"/>
  <c r="I971" i="26" s="1"/>
  <c r="J971" i="26" s="1"/>
  <c r="N971" i="26" s="1"/>
  <c r="D897" i="26"/>
  <c r="F897" i="26" s="1"/>
  <c r="I897" i="26" s="1"/>
  <c r="J897" i="26" s="1"/>
  <c r="N897" i="26" s="1"/>
  <c r="D811" i="26"/>
  <c r="F811" i="26" s="1"/>
  <c r="I811" i="26" s="1"/>
  <c r="J811" i="26" s="1"/>
  <c r="N811" i="26" s="1"/>
  <c r="D781" i="26"/>
  <c r="F781" i="26" s="1"/>
  <c r="I781" i="26" s="1"/>
  <c r="J781" i="26" s="1"/>
  <c r="N781" i="26" s="1"/>
  <c r="D682" i="26"/>
  <c r="F682" i="26" s="1"/>
  <c r="I682" i="26" s="1"/>
  <c r="J682" i="26" s="1"/>
  <c r="N682" i="26" s="1"/>
  <c r="D692" i="26"/>
  <c r="F692" i="26" s="1"/>
  <c r="I692" i="26" s="1"/>
  <c r="J692" i="26" s="1"/>
  <c r="N692" i="26" s="1"/>
  <c r="D1245" i="26"/>
  <c r="F1245" i="26" s="1"/>
  <c r="I1245" i="26" s="1"/>
  <c r="J1245" i="26" s="1"/>
  <c r="N1245" i="26" s="1"/>
  <c r="D3082" i="26"/>
  <c r="F3082" i="26" s="1"/>
  <c r="I3082" i="26" s="1"/>
  <c r="J3082" i="26" s="1"/>
  <c r="N3082" i="26" s="1"/>
  <c r="D2631" i="26"/>
  <c r="F2631" i="26" s="1"/>
  <c r="I2631" i="26" s="1"/>
  <c r="J2631" i="26" s="1"/>
  <c r="N2631" i="26" s="1"/>
  <c r="D2028" i="26"/>
  <c r="F2028" i="26" s="1"/>
  <c r="I2028" i="26" s="1"/>
  <c r="J2028" i="26" s="1"/>
  <c r="N2028" i="26" s="1"/>
  <c r="D2017" i="26"/>
  <c r="F2017" i="26" s="1"/>
  <c r="I2017" i="26" s="1"/>
  <c r="J2017" i="26" s="1"/>
  <c r="N2017" i="26" s="1"/>
  <c r="D1700" i="26"/>
  <c r="F1700" i="26" s="1"/>
  <c r="I1700" i="26" s="1"/>
  <c r="J1700" i="26" s="1"/>
  <c r="N1700" i="26" s="1"/>
  <c r="D1666" i="26"/>
  <c r="F1666" i="26" s="1"/>
  <c r="I1666" i="26" s="1"/>
  <c r="J1666" i="26" s="1"/>
  <c r="N1666" i="26" s="1"/>
  <c r="D1644" i="26"/>
  <c r="F1644" i="26" s="1"/>
  <c r="I1644" i="26" s="1"/>
  <c r="J1644" i="26" s="1"/>
  <c r="N1644" i="26" s="1"/>
  <c r="D1600" i="26"/>
  <c r="F1600" i="26" s="1"/>
  <c r="I1600" i="26" s="1"/>
  <c r="J1600" i="26" s="1"/>
  <c r="N1600" i="26" s="1"/>
  <c r="D1586" i="26"/>
  <c r="F1586" i="26" s="1"/>
  <c r="I1586" i="26" s="1"/>
  <c r="J1586" i="26" s="1"/>
  <c r="N1586" i="26" s="1"/>
  <c r="D1578" i="26"/>
  <c r="F1578" i="26" s="1"/>
  <c r="I1578" i="26" s="1"/>
  <c r="J1578" i="26" s="1"/>
  <c r="N1578" i="26" s="1"/>
  <c r="D1562" i="26"/>
  <c r="F1562" i="26" s="1"/>
  <c r="I1562" i="26" s="1"/>
  <c r="J1562" i="26" s="1"/>
  <c r="N1562" i="26" s="1"/>
  <c r="D1545" i="26"/>
  <c r="F1545" i="26" s="1"/>
  <c r="I1545" i="26" s="1"/>
  <c r="J1545" i="26" s="1"/>
  <c r="N1545" i="26" s="1"/>
  <c r="D1485" i="26"/>
  <c r="F1485" i="26" s="1"/>
  <c r="I1485" i="26" s="1"/>
  <c r="J1485" i="26" s="1"/>
  <c r="N1485" i="26" s="1"/>
  <c r="D1433" i="26"/>
  <c r="F1433" i="26" s="1"/>
  <c r="I1433" i="26" s="1"/>
  <c r="J1433" i="26" s="1"/>
  <c r="N1433" i="26" s="1"/>
  <c r="D1399" i="26"/>
  <c r="F1399" i="26" s="1"/>
  <c r="I1399" i="26" s="1"/>
  <c r="J1399" i="26" s="1"/>
  <c r="N1399" i="26" s="1"/>
  <c r="D1201" i="26"/>
  <c r="F1201" i="26" s="1"/>
  <c r="I1201" i="26" s="1"/>
  <c r="J1201" i="26" s="1"/>
  <c r="N1201" i="26" s="1"/>
  <c r="D1170" i="26"/>
  <c r="F1170" i="26" s="1"/>
  <c r="I1170" i="26" s="1"/>
  <c r="J1170" i="26" s="1"/>
  <c r="N1170" i="26" s="1"/>
  <c r="D1155" i="26"/>
  <c r="F1155" i="26" s="1"/>
  <c r="I1155" i="26" s="1"/>
  <c r="J1155" i="26" s="1"/>
  <c r="N1155" i="26" s="1"/>
  <c r="D1124" i="26"/>
  <c r="F1124" i="26" s="1"/>
  <c r="I1124" i="26" s="1"/>
  <c r="J1124" i="26" s="1"/>
  <c r="N1124" i="26" s="1"/>
  <c r="D1012" i="26"/>
  <c r="F1012" i="26" s="1"/>
  <c r="I1012" i="26" s="1"/>
  <c r="J1012" i="26" s="1"/>
  <c r="N1012" i="26" s="1"/>
  <c r="D969" i="26"/>
  <c r="F969" i="26" s="1"/>
  <c r="I969" i="26" s="1"/>
  <c r="J969" i="26" s="1"/>
  <c r="N969" i="26" s="1"/>
  <c r="D919" i="26"/>
  <c r="F919" i="26" s="1"/>
  <c r="I919" i="26" s="1"/>
  <c r="J919" i="26" s="1"/>
  <c r="N919" i="26" s="1"/>
  <c r="D877" i="26"/>
  <c r="F877" i="26" s="1"/>
  <c r="I877" i="26" s="1"/>
  <c r="J877" i="26" s="1"/>
  <c r="N877" i="26" s="1"/>
  <c r="D838" i="26"/>
  <c r="F838" i="26" s="1"/>
  <c r="I838" i="26" s="1"/>
  <c r="J838" i="26" s="1"/>
  <c r="N838" i="26" s="1"/>
  <c r="D734" i="26"/>
  <c r="F734" i="26" s="1"/>
  <c r="I734" i="26" s="1"/>
  <c r="J734" i="26" s="1"/>
  <c r="N734" i="26" s="1"/>
  <c r="D750" i="26"/>
  <c r="F750" i="26" s="1"/>
  <c r="I750" i="26" s="1"/>
  <c r="J750" i="26" s="1"/>
  <c r="N750" i="26" s="1"/>
  <c r="D1336" i="26"/>
  <c r="F1336" i="26" s="1"/>
  <c r="I1336" i="26" s="1"/>
  <c r="J1336" i="26" s="1"/>
  <c r="N1336" i="26" s="1"/>
  <c r="D1737" i="26"/>
  <c r="F1737" i="26" s="1"/>
  <c r="I1737" i="26" s="1"/>
  <c r="J1737" i="26" s="1"/>
  <c r="N1737" i="26" s="1"/>
  <c r="D1769" i="26"/>
  <c r="F1769" i="26" s="1"/>
  <c r="I1769" i="26" s="1"/>
  <c r="J1769" i="26" s="1"/>
  <c r="N1769" i="26" s="1"/>
  <c r="D1206" i="26"/>
  <c r="F1206" i="26" s="1"/>
  <c r="I1206" i="26" s="1"/>
  <c r="J1206" i="26" s="1"/>
  <c r="N1206" i="26" s="1"/>
  <c r="D1270" i="26"/>
  <c r="F1270" i="26" s="1"/>
  <c r="I1270" i="26" s="1"/>
  <c r="J1270" i="26" s="1"/>
  <c r="N1270" i="26" s="1"/>
  <c r="D1311" i="26"/>
  <c r="F1311" i="26" s="1"/>
  <c r="I1311" i="26" s="1"/>
  <c r="J1311" i="26" s="1"/>
  <c r="N1311" i="26" s="1"/>
  <c r="D1775" i="26"/>
  <c r="F1775" i="26" s="1"/>
  <c r="I1775" i="26" s="1"/>
  <c r="J1775" i="26" s="1"/>
  <c r="N1775" i="26" s="1"/>
  <c r="D1678" i="26"/>
  <c r="F1678" i="26" s="1"/>
  <c r="I1678" i="26" s="1"/>
  <c r="J1678" i="26" s="1"/>
  <c r="N1678" i="26" s="1"/>
  <c r="D1765" i="26"/>
  <c r="F1765" i="26" s="1"/>
  <c r="I1765" i="26" s="1"/>
  <c r="J1765" i="26" s="1"/>
  <c r="N1765" i="26" s="1"/>
  <c r="D1286" i="26"/>
  <c r="F1286" i="26" s="1"/>
  <c r="I1286" i="26" s="1"/>
  <c r="J1286" i="26" s="1"/>
  <c r="N1286" i="26" s="1"/>
  <c r="D1834" i="26"/>
  <c r="F1834" i="26" s="1"/>
  <c r="I1834" i="26" s="1"/>
  <c r="J1834" i="26" s="1"/>
  <c r="N1834" i="26" s="1"/>
  <c r="D1261" i="26"/>
  <c r="F1261" i="26" s="1"/>
  <c r="I1261" i="26" s="1"/>
  <c r="J1261" i="26" s="1"/>
  <c r="N1261" i="26" s="1"/>
  <c r="D1685" i="26"/>
  <c r="F1685" i="26" s="1"/>
  <c r="I1685" i="26" s="1"/>
  <c r="J1685" i="26" s="1"/>
  <c r="N1685" i="26" s="1"/>
  <c r="D1211" i="26"/>
  <c r="F1211" i="26" s="1"/>
  <c r="I1211" i="26" s="1"/>
  <c r="J1211" i="26" s="1"/>
  <c r="N1211" i="26" s="1"/>
  <c r="D1299" i="26"/>
  <c r="F1299" i="26" s="1"/>
  <c r="I1299" i="26" s="1"/>
  <c r="J1299" i="26" s="1"/>
  <c r="N1299" i="26" s="1"/>
  <c r="D1788" i="26"/>
  <c r="F1788" i="26" s="1"/>
  <c r="I1788" i="26" s="1"/>
  <c r="J1788" i="26" s="1"/>
  <c r="N1788" i="26" s="1"/>
  <c r="D1820" i="26"/>
  <c r="F1820" i="26" s="1"/>
  <c r="I1820" i="26" s="1"/>
  <c r="J1820" i="26" s="1"/>
  <c r="N1820" i="26" s="1"/>
  <c r="D2098" i="26"/>
  <c r="F2098" i="26" s="1"/>
  <c r="I2098" i="26" s="1"/>
  <c r="J2098" i="26" s="1"/>
  <c r="N2098" i="26" s="1"/>
  <c r="D1966" i="26"/>
  <c r="F1966" i="26" s="1"/>
  <c r="I1966" i="26" s="1"/>
  <c r="J1966" i="26" s="1"/>
  <c r="N1966" i="26" s="1"/>
  <c r="D1870" i="26"/>
  <c r="F1870" i="26" s="1"/>
  <c r="I1870" i="26" s="1"/>
  <c r="J1870" i="26" s="1"/>
  <c r="N1870" i="26" s="1"/>
  <c r="D2119" i="26"/>
  <c r="F2119" i="26" s="1"/>
  <c r="I2119" i="26" s="1"/>
  <c r="J2119" i="26" s="1"/>
  <c r="N2119" i="26" s="1"/>
  <c r="D1697" i="26"/>
  <c r="F1697" i="26" s="1"/>
  <c r="I1697" i="26" s="1"/>
  <c r="J1697" i="26" s="1"/>
  <c r="N1697" i="26" s="1"/>
  <c r="D1302" i="26"/>
  <c r="F1302" i="26" s="1"/>
  <c r="I1302" i="26" s="1"/>
  <c r="J1302" i="26" s="1"/>
  <c r="N1302" i="26" s="1"/>
  <c r="D1771" i="26"/>
  <c r="F1771" i="26" s="1"/>
  <c r="I1771" i="26" s="1"/>
  <c r="J1771" i="26" s="1"/>
  <c r="N1771" i="26" s="1"/>
  <c r="D1264" i="26"/>
  <c r="F1264" i="26" s="1"/>
  <c r="I1264" i="26" s="1"/>
  <c r="J1264" i="26" s="1"/>
  <c r="N1264" i="26" s="1"/>
  <c r="D1857" i="26"/>
  <c r="F1857" i="26" s="1"/>
  <c r="I1857" i="26" s="1"/>
  <c r="J1857" i="26" s="1"/>
  <c r="N1857" i="26" s="1"/>
  <c r="D1822" i="26"/>
  <c r="F1822" i="26" s="1"/>
  <c r="I1822" i="26" s="1"/>
  <c r="J1822" i="26" s="1"/>
  <c r="N1822" i="26" s="1"/>
  <c r="D1826" i="26"/>
  <c r="F1826" i="26" s="1"/>
  <c r="I1826" i="26" s="1"/>
  <c r="J1826" i="26" s="1"/>
  <c r="N1826" i="26" s="1"/>
  <c r="D1840" i="26"/>
  <c r="F1840" i="26" s="1"/>
  <c r="I1840" i="26" s="1"/>
  <c r="J1840" i="26" s="1"/>
  <c r="N1840" i="26" s="1"/>
  <c r="D1991" i="26"/>
  <c r="F1991" i="26" s="1"/>
  <c r="I1991" i="26" s="1"/>
  <c r="J1991" i="26" s="1"/>
  <c r="N1991" i="26" s="1"/>
  <c r="D2280" i="26"/>
  <c r="F2280" i="26" s="1"/>
  <c r="I2280" i="26" s="1"/>
  <c r="J2280" i="26" s="1"/>
  <c r="N2280" i="26" s="1"/>
  <c r="D2055" i="26"/>
  <c r="F2055" i="26" s="1"/>
  <c r="I2055" i="26" s="1"/>
  <c r="J2055" i="26" s="1"/>
  <c r="N2055" i="26" s="1"/>
  <c r="D2063" i="26"/>
  <c r="F2063" i="26" s="1"/>
  <c r="I2063" i="26" s="1"/>
  <c r="J2063" i="26" s="1"/>
  <c r="N2063" i="26" s="1"/>
  <c r="D2036" i="26"/>
  <c r="F2036" i="26" s="1"/>
  <c r="I2036" i="26" s="1"/>
  <c r="J2036" i="26" s="1"/>
  <c r="N2036" i="26" s="1"/>
  <c r="D2229" i="26"/>
  <c r="F2229" i="26" s="1"/>
  <c r="I2229" i="26" s="1"/>
  <c r="J2229" i="26" s="1"/>
  <c r="N2229" i="26" s="1"/>
  <c r="D2329" i="26"/>
  <c r="F2329" i="26" s="1"/>
  <c r="I2329" i="26" s="1"/>
  <c r="J2329" i="26" s="1"/>
  <c r="N2329" i="26" s="1"/>
  <c r="D2417" i="26"/>
  <c r="F2417" i="26" s="1"/>
  <c r="I2417" i="26" s="1"/>
  <c r="J2417" i="26" s="1"/>
  <c r="N2417" i="26" s="1"/>
  <c r="D2547" i="26"/>
  <c r="F2547" i="26" s="1"/>
  <c r="I2547" i="26" s="1"/>
  <c r="J2547" i="26" s="1"/>
  <c r="N2547" i="26" s="1"/>
  <c r="D2508" i="26"/>
  <c r="F2508" i="26" s="1"/>
  <c r="I2508" i="26" s="1"/>
  <c r="J2508" i="26" s="1"/>
  <c r="N2508" i="26" s="1"/>
  <c r="D2700" i="26"/>
  <c r="F2700" i="26" s="1"/>
  <c r="I2700" i="26" s="1"/>
  <c r="J2700" i="26" s="1"/>
  <c r="N2700" i="26" s="1"/>
  <c r="D2821" i="26"/>
  <c r="F2821" i="26" s="1"/>
  <c r="I2821" i="26" s="1"/>
  <c r="J2821" i="26" s="1"/>
  <c r="N2821" i="26" s="1"/>
  <c r="D2727" i="26"/>
  <c r="F2727" i="26" s="1"/>
  <c r="I2727" i="26" s="1"/>
  <c r="J2727" i="26" s="1"/>
  <c r="N2727" i="26" s="1"/>
  <c r="D2935" i="26"/>
  <c r="F2935" i="26" s="1"/>
  <c r="I2935" i="26" s="1"/>
  <c r="J2935" i="26" s="1"/>
  <c r="N2935" i="26" s="1"/>
  <c r="D2863" i="26"/>
  <c r="F2863" i="26" s="1"/>
  <c r="I2863" i="26" s="1"/>
  <c r="J2863" i="26" s="1"/>
  <c r="N2863" i="26" s="1"/>
  <c r="D2940" i="26"/>
  <c r="F2940" i="26" s="1"/>
  <c r="I2940" i="26" s="1"/>
  <c r="J2940" i="26" s="1"/>
  <c r="N2940" i="26" s="1"/>
  <c r="D3053" i="26"/>
  <c r="F3053" i="26" s="1"/>
  <c r="I3053" i="26" s="1"/>
  <c r="J3053" i="26" s="1"/>
  <c r="N3053" i="26" s="1"/>
  <c r="D3160" i="26"/>
  <c r="F3160" i="26" s="1"/>
  <c r="I3160" i="26" s="1"/>
  <c r="J3160" i="26" s="1"/>
  <c r="N3160" i="26" s="1"/>
  <c r="D3228" i="26"/>
  <c r="F3228" i="26" s="1"/>
  <c r="I3228" i="26" s="1"/>
  <c r="J3228" i="26" s="1"/>
  <c r="N3228" i="26" s="1"/>
  <c r="D2076" i="26"/>
  <c r="F2076" i="26" s="1"/>
  <c r="I2076" i="26" s="1"/>
  <c r="J2076" i="26" s="1"/>
  <c r="N2076" i="26" s="1"/>
  <c r="D2304" i="26"/>
  <c r="F2304" i="26" s="1"/>
  <c r="I2304" i="26" s="1"/>
  <c r="J2304" i="26" s="1"/>
  <c r="N2304" i="26" s="1"/>
  <c r="D2261" i="26"/>
  <c r="F2261" i="26" s="1"/>
  <c r="I2261" i="26" s="1"/>
  <c r="J2261" i="26" s="1"/>
  <c r="N2261" i="26" s="1"/>
  <c r="D2324" i="26"/>
  <c r="F2324" i="26" s="1"/>
  <c r="I2324" i="26" s="1"/>
  <c r="J2324" i="26" s="1"/>
  <c r="N2324" i="26" s="1"/>
  <c r="D2485" i="26"/>
  <c r="F2485" i="26" s="1"/>
  <c r="I2485" i="26" s="1"/>
  <c r="J2485" i="26" s="1"/>
  <c r="N2485" i="26" s="1"/>
  <c r="D2514" i="26"/>
  <c r="F2514" i="26" s="1"/>
  <c r="I2514" i="26" s="1"/>
  <c r="J2514" i="26" s="1"/>
  <c r="N2514" i="26" s="1"/>
  <c r="D2478" i="26"/>
  <c r="F2478" i="26" s="1"/>
  <c r="I2478" i="26" s="1"/>
  <c r="J2478" i="26" s="1"/>
  <c r="N2478" i="26" s="1"/>
  <c r="D2494" i="26"/>
  <c r="F2494" i="26" s="1"/>
  <c r="I2494" i="26" s="1"/>
  <c r="J2494" i="26" s="1"/>
  <c r="N2494" i="26" s="1"/>
  <c r="D2692" i="26"/>
  <c r="F2692" i="26" s="1"/>
  <c r="I2692" i="26" s="1"/>
  <c r="J2692" i="26" s="1"/>
  <c r="N2692" i="26" s="1"/>
  <c r="D2778" i="26"/>
  <c r="F2778" i="26" s="1"/>
  <c r="I2778" i="26" s="1"/>
  <c r="J2778" i="26" s="1"/>
  <c r="N2778" i="26" s="1"/>
  <c r="D2665" i="26"/>
  <c r="F2665" i="26" s="1"/>
  <c r="I2665" i="26" s="1"/>
  <c r="J2665" i="26" s="1"/>
  <c r="N2665" i="26" s="1"/>
  <c r="D2803" i="26"/>
  <c r="F2803" i="26" s="1"/>
  <c r="I2803" i="26" s="1"/>
  <c r="J2803" i="26" s="1"/>
  <c r="N2803" i="26" s="1"/>
  <c r="D2808" i="26"/>
  <c r="F2808" i="26" s="1"/>
  <c r="I2808" i="26" s="1"/>
  <c r="J2808" i="26" s="1"/>
  <c r="N2808" i="26" s="1"/>
  <c r="D2996" i="26"/>
  <c r="F2996" i="26" s="1"/>
  <c r="I2996" i="26" s="1"/>
  <c r="J2996" i="26" s="1"/>
  <c r="N2996" i="26" s="1"/>
  <c r="D3045" i="26"/>
  <c r="F3045" i="26" s="1"/>
  <c r="I3045" i="26" s="1"/>
  <c r="J3045" i="26" s="1"/>
  <c r="N3045" i="26" s="1"/>
  <c r="D2991" i="26"/>
  <c r="F2991" i="26" s="1"/>
  <c r="I2991" i="26" s="1"/>
  <c r="J2991" i="26" s="1"/>
  <c r="N2991" i="26" s="1"/>
  <c r="D3054" i="26"/>
  <c r="F3054" i="26" s="1"/>
  <c r="I3054" i="26" s="1"/>
  <c r="J3054" i="26" s="1"/>
  <c r="N3054" i="26" s="1"/>
  <c r="D3005" i="26"/>
  <c r="F3005" i="26" s="1"/>
  <c r="I3005" i="26" s="1"/>
  <c r="J3005" i="26" s="1"/>
  <c r="N3005" i="26" s="1"/>
  <c r="D3023" i="26"/>
  <c r="F3023" i="26" s="1"/>
  <c r="I3023" i="26" s="1"/>
  <c r="J3023" i="26" s="1"/>
  <c r="N3023" i="26" s="1"/>
  <c r="D3115" i="26"/>
  <c r="F3115" i="26" s="1"/>
  <c r="I3115" i="26" s="1"/>
  <c r="J3115" i="26" s="1"/>
  <c r="N3115" i="26" s="1"/>
  <c r="D3134" i="26"/>
  <c r="F3134" i="26" s="1"/>
  <c r="I3134" i="26" s="1"/>
  <c r="J3134" i="26" s="1"/>
  <c r="N3134" i="26" s="1"/>
  <c r="D3215" i="26"/>
  <c r="F3215" i="26" s="1"/>
  <c r="I3215" i="26" s="1"/>
  <c r="J3215" i="26" s="1"/>
  <c r="N3215" i="26" s="1"/>
  <c r="D3223" i="26"/>
  <c r="F3223" i="26" s="1"/>
  <c r="I3223" i="26" s="1"/>
  <c r="J3223" i="26" s="1"/>
  <c r="N3223" i="26" s="1"/>
  <c r="D3214" i="26"/>
  <c r="F3214" i="26" s="1"/>
  <c r="I3214" i="26" s="1"/>
  <c r="J3214" i="26" s="1"/>
  <c r="N3214" i="26" s="1"/>
  <c r="D3256" i="26"/>
  <c r="F3256" i="26" s="1"/>
  <c r="I3256" i="26" s="1"/>
  <c r="J3256" i="26" s="1"/>
  <c r="N3256" i="26" s="1"/>
  <c r="D3190" i="26"/>
  <c r="F3190" i="26" s="1"/>
  <c r="I3190" i="26" s="1"/>
  <c r="J3190" i="26" s="1"/>
  <c r="N3190" i="26" s="1"/>
  <c r="D3324" i="26"/>
  <c r="F3324" i="26" s="1"/>
  <c r="I3324" i="26" s="1"/>
  <c r="J3324" i="26" s="1"/>
  <c r="N3324" i="26" s="1"/>
  <c r="D3404" i="26"/>
  <c r="F3404" i="26" s="1"/>
  <c r="I3404" i="26" s="1"/>
  <c r="J3404" i="26" s="1"/>
  <c r="N3404" i="26" s="1"/>
  <c r="D2357" i="26"/>
  <c r="F2357" i="26" s="1"/>
  <c r="I2357" i="26" s="1"/>
  <c r="J2357" i="26" s="1"/>
  <c r="N2357" i="26" s="1"/>
  <c r="D2222" i="26"/>
  <c r="F2222" i="26" s="1"/>
  <c r="I2222" i="26" s="1"/>
  <c r="J2222" i="26" s="1"/>
  <c r="N2222" i="26" s="1"/>
  <c r="D2238" i="26"/>
  <c r="F2238" i="26" s="1"/>
  <c r="I2238" i="26" s="1"/>
  <c r="J2238" i="26" s="1"/>
  <c r="N2238" i="26" s="1"/>
  <c r="D2240" i="26"/>
  <c r="F2240" i="26" s="1"/>
  <c r="I2240" i="26" s="1"/>
  <c r="J2240" i="26" s="1"/>
  <c r="N2240" i="26" s="1"/>
  <c r="D2265" i="26"/>
  <c r="F2265" i="26" s="1"/>
  <c r="I2265" i="26" s="1"/>
  <c r="J2265" i="26" s="1"/>
  <c r="N2265" i="26" s="1"/>
  <c r="D2518" i="26"/>
  <c r="F2518" i="26" s="1"/>
  <c r="I2518" i="26" s="1"/>
  <c r="J2518" i="26" s="1"/>
  <c r="N2518" i="26" s="1"/>
  <c r="D2516" i="26"/>
  <c r="F2516" i="26" s="1"/>
  <c r="I2516" i="26" s="1"/>
  <c r="J2516" i="26" s="1"/>
  <c r="N2516" i="26" s="1"/>
  <c r="D2552" i="26"/>
  <c r="F2552" i="26" s="1"/>
  <c r="I2552" i="26" s="1"/>
  <c r="J2552" i="26" s="1"/>
  <c r="N2552" i="26" s="1"/>
  <c r="D2796" i="26"/>
  <c r="F2796" i="26" s="1"/>
  <c r="I2796" i="26" s="1"/>
  <c r="J2796" i="26" s="1"/>
  <c r="N2796" i="26" s="1"/>
  <c r="D2691" i="26"/>
  <c r="F2691" i="26" s="1"/>
  <c r="I2691" i="26" s="1"/>
  <c r="J2691" i="26" s="1"/>
  <c r="N2691" i="26" s="1"/>
  <c r="D2715" i="26"/>
  <c r="F2715" i="26" s="1"/>
  <c r="I2715" i="26" s="1"/>
  <c r="J2715" i="26" s="1"/>
  <c r="N2715" i="26" s="1"/>
  <c r="D2763" i="26"/>
  <c r="F2763" i="26" s="1"/>
  <c r="I2763" i="26" s="1"/>
  <c r="J2763" i="26" s="1"/>
  <c r="N2763" i="26" s="1"/>
  <c r="D2789" i="26"/>
  <c r="F2789" i="26" s="1"/>
  <c r="I2789" i="26" s="1"/>
  <c r="J2789" i="26" s="1"/>
  <c r="N2789" i="26" s="1"/>
  <c r="D2797" i="26"/>
  <c r="F2797" i="26" s="1"/>
  <c r="I2797" i="26" s="1"/>
  <c r="J2797" i="26" s="1"/>
  <c r="N2797" i="26" s="1"/>
  <c r="D2846" i="26"/>
  <c r="F2846" i="26" s="1"/>
  <c r="I2846" i="26" s="1"/>
  <c r="J2846" i="26" s="1"/>
  <c r="N2846" i="26" s="1"/>
  <c r="D2856" i="26"/>
  <c r="F2856" i="26" s="1"/>
  <c r="I2856" i="26" s="1"/>
  <c r="J2856" i="26" s="1"/>
  <c r="N2856" i="26" s="1"/>
  <c r="D2908" i="26"/>
  <c r="F2908" i="26" s="1"/>
  <c r="I2908" i="26" s="1"/>
  <c r="J2908" i="26" s="1"/>
  <c r="N2908" i="26" s="1"/>
  <c r="D2839" i="26"/>
  <c r="F2839" i="26" s="1"/>
  <c r="I2839" i="26" s="1"/>
  <c r="J2839" i="26" s="1"/>
  <c r="N2839" i="26" s="1"/>
  <c r="D3050" i="26"/>
  <c r="F3050" i="26" s="1"/>
  <c r="I3050" i="26" s="1"/>
  <c r="J3050" i="26" s="1"/>
  <c r="N3050" i="26" s="1"/>
  <c r="D2993" i="26"/>
  <c r="F2993" i="26" s="1"/>
  <c r="I2993" i="26" s="1"/>
  <c r="J2993" i="26" s="1"/>
  <c r="N2993" i="26" s="1"/>
  <c r="D2946" i="26"/>
  <c r="F2946" i="26" s="1"/>
  <c r="I2946" i="26" s="1"/>
  <c r="J2946" i="26" s="1"/>
  <c r="N2946" i="26" s="1"/>
  <c r="D3246" i="26"/>
  <c r="F3246" i="26" s="1"/>
  <c r="I3246" i="26" s="1"/>
  <c r="J3246" i="26" s="1"/>
  <c r="N3246" i="26" s="1"/>
  <c r="D3262" i="26"/>
  <c r="F3262" i="26" s="1"/>
  <c r="I3262" i="26" s="1"/>
  <c r="J3262" i="26" s="1"/>
  <c r="N3262" i="26" s="1"/>
  <c r="D3208" i="26"/>
  <c r="F3208" i="26" s="1"/>
  <c r="I3208" i="26" s="1"/>
  <c r="J3208" i="26" s="1"/>
  <c r="N3208" i="26" s="1"/>
  <c r="D3212" i="26"/>
  <c r="F3212" i="26" s="1"/>
  <c r="I3212" i="26" s="1"/>
  <c r="J3212" i="26" s="1"/>
  <c r="N3212" i="26" s="1"/>
  <c r="D3403" i="26"/>
  <c r="F3403" i="26" s="1"/>
  <c r="I3403" i="26" s="1"/>
  <c r="J3403" i="26" s="1"/>
  <c r="N3403" i="26" s="1"/>
  <c r="D2182" i="26"/>
  <c r="F2182" i="26" s="1"/>
  <c r="I2182" i="26" s="1"/>
  <c r="J2182" i="26" s="1"/>
  <c r="N2182" i="26" s="1"/>
  <c r="D2197" i="26"/>
  <c r="F2197" i="26" s="1"/>
  <c r="I2197" i="26" s="1"/>
  <c r="J2197" i="26" s="1"/>
  <c r="N2197" i="26" s="1"/>
  <c r="D2284" i="26"/>
  <c r="F2284" i="26" s="1"/>
  <c r="I2284" i="26" s="1"/>
  <c r="J2284" i="26" s="1"/>
  <c r="N2284" i="26" s="1"/>
  <c r="D2406" i="26"/>
  <c r="F2406" i="26" s="1"/>
  <c r="I2406" i="26" s="1"/>
  <c r="J2406" i="26" s="1"/>
  <c r="N2406" i="26" s="1"/>
  <c r="D2263" i="26"/>
  <c r="F2263" i="26" s="1"/>
  <c r="I2263" i="26" s="1"/>
  <c r="J2263" i="26" s="1"/>
  <c r="N2263" i="26" s="1"/>
  <c r="D2274" i="26"/>
  <c r="F2274" i="26" s="1"/>
  <c r="I2274" i="26" s="1"/>
  <c r="J2274" i="26" s="1"/>
  <c r="N2274" i="26" s="1"/>
  <c r="D2298" i="26"/>
  <c r="F2298" i="26" s="1"/>
  <c r="I2298" i="26" s="1"/>
  <c r="J2298" i="26" s="1"/>
  <c r="N2298" i="26" s="1"/>
  <c r="D2314" i="26"/>
  <c r="F2314" i="26" s="1"/>
  <c r="I2314" i="26" s="1"/>
  <c r="J2314" i="26" s="1"/>
  <c r="N2314" i="26" s="1"/>
  <c r="D2465" i="26"/>
  <c r="F2465" i="26" s="1"/>
  <c r="I2465" i="26" s="1"/>
  <c r="J2465" i="26" s="1"/>
  <c r="N2465" i="26" s="1"/>
  <c r="D2466" i="26"/>
  <c r="F2466" i="26" s="1"/>
  <c r="I2466" i="26" s="1"/>
  <c r="J2466" i="26" s="1"/>
  <c r="N2466" i="26" s="1"/>
  <c r="D2482" i="26"/>
  <c r="F2482" i="26" s="1"/>
  <c r="I2482" i="26" s="1"/>
  <c r="J2482" i="26" s="1"/>
  <c r="N2482" i="26" s="1"/>
  <c r="D2540" i="26"/>
  <c r="F2540" i="26" s="1"/>
  <c r="I2540" i="26" s="1"/>
  <c r="J2540" i="26" s="1"/>
  <c r="N2540" i="26" s="1"/>
  <c r="D2742" i="26"/>
  <c r="F2742" i="26" s="1"/>
  <c r="I2742" i="26" s="1"/>
  <c r="J2742" i="26" s="1"/>
  <c r="N2742" i="26" s="1"/>
  <c r="D2774" i="26"/>
  <c r="F2774" i="26" s="1"/>
  <c r="I2774" i="26" s="1"/>
  <c r="J2774" i="26" s="1"/>
  <c r="N2774" i="26" s="1"/>
  <c r="D2661" i="26"/>
  <c r="F2661" i="26" s="1"/>
  <c r="I2661" i="26" s="1"/>
  <c r="J2661" i="26" s="1"/>
  <c r="N2661" i="26" s="1"/>
  <c r="D2717" i="26"/>
  <c r="F2717" i="26" s="1"/>
  <c r="I2717" i="26" s="1"/>
  <c r="J2717" i="26" s="1"/>
  <c r="N2717" i="26" s="1"/>
  <c r="D2885" i="26"/>
  <c r="F2885" i="26" s="1"/>
  <c r="I2885" i="26" s="1"/>
  <c r="J2885" i="26" s="1"/>
  <c r="N2885" i="26" s="1"/>
  <c r="D3001" i="26"/>
  <c r="F3001" i="26" s="1"/>
  <c r="I3001" i="26" s="1"/>
  <c r="J3001" i="26" s="1"/>
  <c r="N3001" i="26" s="1"/>
  <c r="D3235" i="26"/>
  <c r="F3235" i="26" s="1"/>
  <c r="I3235" i="26" s="1"/>
  <c r="J3235" i="26" s="1"/>
  <c r="N3235" i="26" s="1"/>
  <c r="D3234" i="26"/>
  <c r="F3234" i="26" s="1"/>
  <c r="I3234" i="26" s="1"/>
  <c r="J3234" i="26" s="1"/>
  <c r="N3234" i="26" s="1"/>
  <c r="D3374" i="26"/>
  <c r="F3374" i="26" s="1"/>
  <c r="I3374" i="26" s="1"/>
  <c r="J3374" i="26" s="1"/>
  <c r="N3374" i="26" s="1"/>
  <c r="D3390" i="26"/>
  <c r="F3390" i="26" s="1"/>
  <c r="I3390" i="26" s="1"/>
  <c r="J3390" i="26" s="1"/>
  <c r="N3390" i="26" s="1"/>
  <c r="D3406" i="26"/>
  <c r="F3406" i="26" s="1"/>
  <c r="I3406" i="26" s="1"/>
  <c r="J3406" i="26" s="1"/>
  <c r="N3406" i="26" s="1"/>
  <c r="D188" i="25"/>
  <c r="F188" i="25" s="1"/>
  <c r="I188" i="25" s="1"/>
  <c r="J188" i="25" s="1"/>
  <c r="N188" i="25" s="1"/>
  <c r="D136" i="25"/>
  <c r="F136" i="25" s="1"/>
  <c r="I136" i="25" s="1"/>
  <c r="J136" i="25" s="1"/>
  <c r="N136" i="25" s="1"/>
  <c r="D53" i="25"/>
  <c r="F53" i="25" s="1"/>
  <c r="I53" i="25" s="1"/>
  <c r="J53" i="25" s="1"/>
  <c r="N53" i="25" s="1"/>
  <c r="D232" i="25"/>
  <c r="F232" i="25" s="1"/>
  <c r="I232" i="25" s="1"/>
  <c r="J232" i="25" s="1"/>
  <c r="N232" i="25" s="1"/>
  <c r="D102" i="25"/>
  <c r="F102" i="25" s="1"/>
  <c r="I102" i="25" s="1"/>
  <c r="J102" i="25" s="1"/>
  <c r="N102" i="25" s="1"/>
  <c r="D109" i="25"/>
  <c r="F109" i="25" s="1"/>
  <c r="I109" i="25" s="1"/>
  <c r="J109" i="25" s="1"/>
  <c r="N109" i="25" s="1"/>
  <c r="D56" i="25"/>
  <c r="F56" i="25" s="1"/>
  <c r="I56" i="25" s="1"/>
  <c r="J56" i="25" s="1"/>
  <c r="N56" i="25" s="1"/>
  <c r="D139" i="25"/>
  <c r="F139" i="25" s="1"/>
  <c r="I139" i="25" s="1"/>
  <c r="J139" i="25" s="1"/>
  <c r="N139" i="25" s="1"/>
  <c r="D58" i="25"/>
  <c r="F58" i="25" s="1"/>
  <c r="I58" i="25" s="1"/>
  <c r="J58" i="25" s="1"/>
  <c r="N58" i="25" s="1"/>
  <c r="D289" i="25"/>
  <c r="F289" i="25" s="1"/>
  <c r="I289" i="25" s="1"/>
  <c r="J289" i="25" s="1"/>
  <c r="N289" i="25" s="1"/>
  <c r="D34" i="25"/>
  <c r="F34" i="25" s="1"/>
  <c r="I34" i="25" s="1"/>
  <c r="J34" i="25" s="1"/>
  <c r="N34" i="25" s="1"/>
  <c r="D150" i="25"/>
  <c r="F150" i="25" s="1"/>
  <c r="I150" i="25" s="1"/>
  <c r="J150" i="25" s="1"/>
  <c r="N150" i="25" s="1"/>
  <c r="D72" i="25"/>
  <c r="F72" i="25" s="1"/>
  <c r="I72" i="25" s="1"/>
  <c r="J72" i="25" s="1"/>
  <c r="N72" i="25" s="1"/>
  <c r="D108" i="25"/>
  <c r="F108" i="25" s="1"/>
  <c r="I108" i="25" s="1"/>
  <c r="J108" i="25" s="1"/>
  <c r="N108" i="25" s="1"/>
  <c r="D208" i="25"/>
  <c r="F208" i="25" s="1"/>
  <c r="I208" i="25" s="1"/>
  <c r="J208" i="25" s="1"/>
  <c r="N208" i="25" s="1"/>
  <c r="D140" i="25"/>
  <c r="F140" i="25" s="1"/>
  <c r="I140" i="25" s="1"/>
  <c r="J140" i="25" s="1"/>
  <c r="N140" i="25" s="1"/>
  <c r="D16" i="25"/>
  <c r="F16" i="25" s="1"/>
  <c r="D104" i="25"/>
  <c r="F104" i="25" s="1"/>
  <c r="I104" i="25" s="1"/>
  <c r="J104" i="25" s="1"/>
  <c r="N104" i="25" s="1"/>
  <c r="D110" i="25"/>
  <c r="F110" i="25" s="1"/>
  <c r="I110" i="25" s="1"/>
  <c r="J110" i="25" s="1"/>
  <c r="N110" i="25" s="1"/>
  <c r="D21" i="25"/>
  <c r="F21" i="25" s="1"/>
  <c r="I21" i="25" s="1"/>
  <c r="J21" i="25" s="1"/>
  <c r="N21" i="25" s="1"/>
  <c r="D130" i="25"/>
  <c r="F130" i="25" s="1"/>
  <c r="I130" i="25" s="1"/>
  <c r="J130" i="25" s="1"/>
  <c r="N130" i="25" s="1"/>
  <c r="D175" i="25"/>
  <c r="F175" i="25" s="1"/>
  <c r="I175" i="25" s="1"/>
  <c r="J175" i="25" s="1"/>
  <c r="N175" i="25" s="1"/>
  <c r="D107" i="25"/>
  <c r="F107" i="25" s="1"/>
  <c r="I107" i="25" s="1"/>
  <c r="J107" i="25" s="1"/>
  <c r="N107" i="25" s="1"/>
  <c r="D153" i="25"/>
  <c r="F153" i="25" s="1"/>
  <c r="I153" i="25" s="1"/>
  <c r="J153" i="25" s="1"/>
  <c r="N153" i="25" s="1"/>
  <c r="D31" i="25"/>
  <c r="F31" i="25" s="1"/>
  <c r="I31" i="25" s="1"/>
  <c r="J31" i="25" s="1"/>
  <c r="N31" i="25" s="1"/>
  <c r="D51" i="25"/>
  <c r="F51" i="25" s="1"/>
  <c r="I51" i="25" s="1"/>
  <c r="J51" i="25" s="1"/>
  <c r="N51" i="25" s="1"/>
  <c r="D119" i="25"/>
  <c r="F119" i="25" s="1"/>
  <c r="I119" i="25" s="1"/>
  <c r="J119" i="25" s="1"/>
  <c r="N119" i="25" s="1"/>
  <c r="D133" i="25"/>
  <c r="F133" i="25" s="1"/>
  <c r="I133" i="25" s="1"/>
  <c r="J133" i="25" s="1"/>
  <c r="N133" i="25" s="1"/>
  <c r="D287" i="25"/>
  <c r="F287" i="25" s="1"/>
  <c r="I287" i="25" s="1"/>
  <c r="J287" i="25" s="1"/>
  <c r="N287" i="25" s="1"/>
  <c r="D3343" i="25"/>
  <c r="F3343" i="25" s="1"/>
  <c r="I3343" i="25" s="1"/>
  <c r="J3343" i="25" s="1"/>
  <c r="N3343" i="25" s="1"/>
  <c r="D3364" i="25"/>
  <c r="F3364" i="25" s="1"/>
  <c r="I3364" i="25" s="1"/>
  <c r="J3364" i="25" s="1"/>
  <c r="N3364" i="25" s="1"/>
  <c r="D3324" i="25"/>
  <c r="F3324" i="25" s="1"/>
  <c r="I3324" i="25" s="1"/>
  <c r="J3324" i="25" s="1"/>
  <c r="N3324" i="25" s="1"/>
  <c r="D3045" i="25"/>
  <c r="F3045" i="25" s="1"/>
  <c r="I3045" i="25" s="1"/>
  <c r="J3045" i="25" s="1"/>
  <c r="N3045" i="25" s="1"/>
  <c r="D2466" i="25"/>
  <c r="F2466" i="25" s="1"/>
  <c r="I2466" i="25" s="1"/>
  <c r="J2466" i="25" s="1"/>
  <c r="N2466" i="25" s="1"/>
  <c r="D2518" i="25"/>
  <c r="F2518" i="25" s="1"/>
  <c r="I2518" i="25" s="1"/>
  <c r="J2518" i="25" s="1"/>
  <c r="N2518" i="25" s="1"/>
  <c r="D2482" i="25"/>
  <c r="F2482" i="25" s="1"/>
  <c r="I2482" i="25" s="1"/>
  <c r="J2482" i="25" s="1"/>
  <c r="N2482" i="25" s="1"/>
  <c r="D2485" i="25"/>
  <c r="F2485" i="25" s="1"/>
  <c r="I2485" i="25" s="1"/>
  <c r="J2485" i="25" s="1"/>
  <c r="N2485" i="25" s="1"/>
  <c r="D2357" i="25"/>
  <c r="F2357" i="25" s="1"/>
  <c r="I2357" i="25" s="1"/>
  <c r="J2357" i="25" s="1"/>
  <c r="N2357" i="25" s="1"/>
  <c r="D2329" i="25"/>
  <c r="F2329" i="25" s="1"/>
  <c r="I2329" i="25" s="1"/>
  <c r="J2329" i="25" s="1"/>
  <c r="N2329" i="25" s="1"/>
  <c r="D2314" i="25"/>
  <c r="F2314" i="25" s="1"/>
  <c r="I2314" i="25" s="1"/>
  <c r="J2314" i="25" s="1"/>
  <c r="N2314" i="25" s="1"/>
  <c r="D2263" i="25"/>
  <c r="F2263" i="25" s="1"/>
  <c r="I2263" i="25" s="1"/>
  <c r="J2263" i="25" s="1"/>
  <c r="N2263" i="25" s="1"/>
  <c r="D2284" i="25"/>
  <c r="F2284" i="25" s="1"/>
  <c r="I2284" i="25" s="1"/>
  <c r="J2284" i="25" s="1"/>
  <c r="N2284" i="25" s="1"/>
  <c r="D1617" i="25"/>
  <c r="F1617" i="25" s="1"/>
  <c r="I1617" i="25" s="1"/>
  <c r="J1617" i="25" s="1"/>
  <c r="N1617" i="25" s="1"/>
  <c r="D1465" i="25"/>
  <c r="F1465" i="25" s="1"/>
  <c r="I1465" i="25" s="1"/>
  <c r="J1465" i="25" s="1"/>
  <c r="N1465" i="25" s="1"/>
  <c r="D1857" i="25"/>
  <c r="F1857" i="25" s="1"/>
  <c r="I1857" i="25" s="1"/>
  <c r="J1857" i="25" s="1"/>
  <c r="N1857" i="25" s="1"/>
  <c r="D1600" i="25"/>
  <c r="F1600" i="25" s="1"/>
  <c r="I1600" i="25" s="1"/>
  <c r="J1600" i="25" s="1"/>
  <c r="N1600" i="25" s="1"/>
  <c r="D1614" i="25"/>
  <c r="F1614" i="25" s="1"/>
  <c r="I1614" i="25" s="1"/>
  <c r="J1614" i="25" s="1"/>
  <c r="N1614" i="25" s="1"/>
  <c r="D1562" i="25"/>
  <c r="F1562" i="25" s="1"/>
  <c r="I1562" i="25" s="1"/>
  <c r="J1562" i="25" s="1"/>
  <c r="N1562" i="25" s="1"/>
  <c r="D798" i="25"/>
  <c r="F798" i="25" s="1"/>
  <c r="I798" i="25" s="1"/>
  <c r="J798" i="25" s="1"/>
  <c r="N798" i="25" s="1"/>
  <c r="D780" i="25"/>
  <c r="F780" i="25" s="1"/>
  <c r="I780" i="25" s="1"/>
  <c r="J780" i="25" s="1"/>
  <c r="N780" i="25" s="1"/>
  <c r="D671" i="25"/>
  <c r="F671" i="25" s="1"/>
  <c r="I671" i="25" s="1"/>
  <c r="J671" i="25" s="1"/>
  <c r="N671" i="25" s="1"/>
  <c r="D745" i="25"/>
  <c r="F745" i="25" s="1"/>
  <c r="I745" i="25" s="1"/>
  <c r="J745" i="25" s="1"/>
  <c r="N745" i="25" s="1"/>
  <c r="D877" i="25"/>
  <c r="F877" i="25" s="1"/>
  <c r="I877" i="25" s="1"/>
  <c r="J877" i="25" s="1"/>
  <c r="N877" i="25" s="1"/>
  <c r="D339" i="25"/>
  <c r="F339" i="25" s="1"/>
  <c r="I339" i="25" s="1"/>
  <c r="J339" i="25" s="1"/>
  <c r="N339" i="25" s="1"/>
  <c r="D526" i="25"/>
  <c r="F526" i="25" s="1"/>
  <c r="I526" i="25" s="1"/>
  <c r="J526" i="25" s="1"/>
  <c r="N526" i="25" s="1"/>
  <c r="D3349" i="25"/>
  <c r="F3349" i="25" s="1"/>
  <c r="I3349" i="25" s="1"/>
  <c r="J3349" i="25" s="1"/>
  <c r="N3349" i="25" s="1"/>
  <c r="D3054" i="25"/>
  <c r="F3054" i="25" s="1"/>
  <c r="I3054" i="25" s="1"/>
  <c r="J3054" i="25" s="1"/>
  <c r="N3054" i="25" s="1"/>
  <c r="D3005" i="25"/>
  <c r="F3005" i="25" s="1"/>
  <c r="I3005" i="25" s="1"/>
  <c r="J3005" i="25" s="1"/>
  <c r="N3005" i="25" s="1"/>
  <c r="D2514" i="25"/>
  <c r="F2514" i="25" s="1"/>
  <c r="I2514" i="25" s="1"/>
  <c r="J2514" i="25" s="1"/>
  <c r="N2514" i="25" s="1"/>
  <c r="D2478" i="25"/>
  <c r="F2478" i="25" s="1"/>
  <c r="I2478" i="25" s="1"/>
  <c r="J2478" i="25" s="1"/>
  <c r="N2478" i="25" s="1"/>
  <c r="D2516" i="25"/>
  <c r="F2516" i="25" s="1"/>
  <c r="I2516" i="25" s="1"/>
  <c r="J2516" i="25" s="1"/>
  <c r="N2516" i="25" s="1"/>
  <c r="D2298" i="25"/>
  <c r="F2298" i="25" s="1"/>
  <c r="I2298" i="25" s="1"/>
  <c r="J2298" i="25" s="1"/>
  <c r="N2298" i="25" s="1"/>
  <c r="D2261" i="25"/>
  <c r="F2261" i="25" s="1"/>
  <c r="I2261" i="25" s="1"/>
  <c r="J2261" i="25" s="1"/>
  <c r="N2261" i="25" s="1"/>
  <c r="D2119" i="25"/>
  <c r="F2119" i="25" s="1"/>
  <c r="I2119" i="25" s="1"/>
  <c r="J2119" i="25" s="1"/>
  <c r="N2119" i="25" s="1"/>
  <c r="D2280" i="25"/>
  <c r="F2280" i="25" s="1"/>
  <c r="I2280" i="25" s="1"/>
  <c r="J2280" i="25" s="1"/>
  <c r="N2280" i="25" s="1"/>
  <c r="D2240" i="25"/>
  <c r="F2240" i="25" s="1"/>
  <c r="I2240" i="25" s="1"/>
  <c r="J2240" i="25" s="1"/>
  <c r="N2240" i="25" s="1"/>
  <c r="D1573" i="25"/>
  <c r="F1573" i="25" s="1"/>
  <c r="I1573" i="25" s="1"/>
  <c r="J1573" i="25" s="1"/>
  <c r="N1573" i="25" s="1"/>
  <c r="D1462" i="25"/>
  <c r="F1462" i="25" s="1"/>
  <c r="I1462" i="25" s="1"/>
  <c r="J1462" i="25" s="1"/>
  <c r="N1462" i="25" s="1"/>
  <c r="D1628" i="25"/>
  <c r="F1628" i="25" s="1"/>
  <c r="I1628" i="25" s="1"/>
  <c r="J1628" i="25" s="1"/>
  <c r="N1628" i="25" s="1"/>
  <c r="D1584" i="25"/>
  <c r="F1584" i="25" s="1"/>
  <c r="I1584" i="25" s="1"/>
  <c r="J1584" i="25" s="1"/>
  <c r="N1584" i="25" s="1"/>
  <c r="D1586" i="25"/>
  <c r="F1586" i="25" s="1"/>
  <c r="I1586" i="25" s="1"/>
  <c r="J1586" i="25" s="1"/>
  <c r="N1586" i="25" s="1"/>
  <c r="D1510" i="25"/>
  <c r="F1510" i="25" s="1"/>
  <c r="I1510" i="25" s="1"/>
  <c r="J1510" i="25" s="1"/>
  <c r="N1510" i="25" s="1"/>
  <c r="D683" i="25"/>
  <c r="F683" i="25" s="1"/>
  <c r="I683" i="25" s="1"/>
  <c r="J683" i="25" s="1"/>
  <c r="N683" i="25" s="1"/>
  <c r="D670" i="25"/>
  <c r="F670" i="25" s="1"/>
  <c r="I670" i="25" s="1"/>
  <c r="J670" i="25" s="1"/>
  <c r="N670" i="25" s="1"/>
  <c r="D634" i="25"/>
  <c r="F634" i="25" s="1"/>
  <c r="I634" i="25" s="1"/>
  <c r="J634" i="25" s="1"/>
  <c r="N634" i="25" s="1"/>
  <c r="D781" i="25"/>
  <c r="F781" i="25" s="1"/>
  <c r="I781" i="25" s="1"/>
  <c r="J781" i="25" s="1"/>
  <c r="N781" i="25" s="1"/>
  <c r="D425" i="25"/>
  <c r="F425" i="25" s="1"/>
  <c r="I425" i="25" s="1"/>
  <c r="J425" i="25" s="1"/>
  <c r="N425" i="25" s="1"/>
  <c r="D429" i="25"/>
  <c r="F429" i="25" s="1"/>
  <c r="I429" i="25" s="1"/>
  <c r="J429" i="25" s="1"/>
  <c r="N429" i="25" s="1"/>
  <c r="D449" i="25"/>
  <c r="F449" i="25" s="1"/>
  <c r="I449" i="25" s="1"/>
  <c r="J449" i="25" s="1"/>
  <c r="N449" i="25" s="1"/>
  <c r="D478" i="25"/>
  <c r="F478" i="25" s="1"/>
  <c r="I478" i="25" s="1"/>
  <c r="J478" i="25" s="1"/>
  <c r="N478" i="25" s="1"/>
  <c r="D498" i="25"/>
  <c r="F498" i="25" s="1"/>
  <c r="I498" i="25" s="1"/>
  <c r="J498" i="25" s="1"/>
  <c r="N498" i="25" s="1"/>
  <c r="D514" i="25"/>
  <c r="F514" i="25" s="1"/>
  <c r="I514" i="25" s="1"/>
  <c r="J514" i="25" s="1"/>
  <c r="N514" i="25" s="1"/>
  <c r="D685" i="25"/>
  <c r="F685" i="25" s="1"/>
  <c r="I685" i="25" s="1"/>
  <c r="J685" i="25" s="1"/>
  <c r="N685" i="25" s="1"/>
  <c r="D919" i="25"/>
  <c r="F919" i="25" s="1"/>
  <c r="I919" i="25" s="1"/>
  <c r="J919" i="25" s="1"/>
  <c r="N919" i="25" s="1"/>
  <c r="D3357" i="25"/>
  <c r="F3357" i="25" s="1"/>
  <c r="I3357" i="25" s="1"/>
  <c r="J3357" i="25" s="1"/>
  <c r="N3357" i="25" s="1"/>
  <c r="D3302" i="25"/>
  <c r="F3302" i="25" s="1"/>
  <c r="I3302" i="25" s="1"/>
  <c r="J3302" i="25" s="1"/>
  <c r="N3302" i="25" s="1"/>
  <c r="D3053" i="25"/>
  <c r="F3053" i="25" s="1"/>
  <c r="I3053" i="25" s="1"/>
  <c r="J3053" i="25" s="1"/>
  <c r="N3053" i="25" s="1"/>
  <c r="D2465" i="25"/>
  <c r="F2465" i="25" s="1"/>
  <c r="I2465" i="25" s="1"/>
  <c r="J2465" i="25" s="1"/>
  <c r="N2465" i="25" s="1"/>
  <c r="D2508" i="25"/>
  <c r="F2508" i="25" s="1"/>
  <c r="I2508" i="25" s="1"/>
  <c r="J2508" i="25" s="1"/>
  <c r="N2508" i="25" s="1"/>
  <c r="D2324" i="25"/>
  <c r="F2324" i="25" s="1"/>
  <c r="I2324" i="25" s="1"/>
  <c r="J2324" i="25" s="1"/>
  <c r="N2324" i="25" s="1"/>
  <c r="D2274" i="25"/>
  <c r="F2274" i="25" s="1"/>
  <c r="I2274" i="25" s="1"/>
  <c r="J2274" i="25" s="1"/>
  <c r="N2274" i="25" s="1"/>
  <c r="D1555" i="25"/>
  <c r="F1555" i="25" s="1"/>
  <c r="I1555" i="25" s="1"/>
  <c r="J1555" i="25" s="1"/>
  <c r="N1555" i="25" s="1"/>
  <c r="D1485" i="25"/>
  <c r="F1485" i="25" s="1"/>
  <c r="I1485" i="25" s="1"/>
  <c r="J1485" i="25" s="1"/>
  <c r="N1485" i="25" s="1"/>
  <c r="D1564" i="25"/>
  <c r="F1564" i="25" s="1"/>
  <c r="I1564" i="25" s="1"/>
  <c r="J1564" i="25" s="1"/>
  <c r="N1564" i="25" s="1"/>
  <c r="D682" i="25"/>
  <c r="F682" i="25" s="1"/>
  <c r="I682" i="25" s="1"/>
  <c r="J682" i="25" s="1"/>
  <c r="N682" i="25" s="1"/>
  <c r="D600" i="25"/>
  <c r="F600" i="25" s="1"/>
  <c r="I600" i="25" s="1"/>
  <c r="J600" i="25" s="1"/>
  <c r="N600" i="25" s="1"/>
  <c r="D487" i="25"/>
  <c r="F487" i="25" s="1"/>
  <c r="I487" i="25" s="1"/>
  <c r="J487" i="25" s="1"/>
  <c r="N487" i="25" s="1"/>
  <c r="D503" i="25"/>
  <c r="F503" i="25" s="1"/>
  <c r="I503" i="25" s="1"/>
  <c r="J503" i="25" s="1"/>
  <c r="N503" i="25" s="1"/>
  <c r="D588" i="25"/>
  <c r="F588" i="25" s="1"/>
  <c r="I588" i="25" s="1"/>
  <c r="J588" i="25" s="1"/>
  <c r="N588" i="25" s="1"/>
  <c r="D3050" i="25"/>
  <c r="F3050" i="25" s="1"/>
  <c r="I3050" i="25" s="1"/>
  <c r="J3050" i="25" s="1"/>
  <c r="N3050" i="25" s="1"/>
  <c r="D3023" i="25"/>
  <c r="F3023" i="25" s="1"/>
  <c r="I3023" i="25" s="1"/>
  <c r="J3023" i="25" s="1"/>
  <c r="N3023" i="25" s="1"/>
  <c r="D2494" i="25"/>
  <c r="F2494" i="25" s="1"/>
  <c r="I2494" i="25" s="1"/>
  <c r="J2494" i="25" s="1"/>
  <c r="N2494" i="25" s="1"/>
  <c r="D2406" i="25"/>
  <c r="F2406" i="25" s="1"/>
  <c r="I2406" i="25" s="1"/>
  <c r="J2406" i="25" s="1"/>
  <c r="N2406" i="25" s="1"/>
  <c r="D2304" i="25"/>
  <c r="F2304" i="25" s="1"/>
  <c r="I2304" i="25" s="1"/>
  <c r="J2304" i="25" s="1"/>
  <c r="N2304" i="25" s="1"/>
  <c r="D2265" i="25"/>
  <c r="F2265" i="25" s="1"/>
  <c r="I2265" i="25" s="1"/>
  <c r="J2265" i="25" s="1"/>
  <c r="N2265" i="25" s="1"/>
  <c r="D1585" i="25"/>
  <c r="F1585" i="25" s="1"/>
  <c r="I1585" i="25" s="1"/>
  <c r="J1585" i="25" s="1"/>
  <c r="N1585" i="25" s="1"/>
  <c r="D1545" i="25"/>
  <c r="F1545" i="25" s="1"/>
  <c r="I1545" i="25" s="1"/>
  <c r="J1545" i="25" s="1"/>
  <c r="N1545" i="25" s="1"/>
  <c r="D1451" i="25"/>
  <c r="F1451" i="25" s="1"/>
  <c r="I1451" i="25" s="1"/>
  <c r="J1451" i="25" s="1"/>
  <c r="N1451" i="25" s="1"/>
  <c r="D1433" i="25"/>
  <c r="F1433" i="25" s="1"/>
  <c r="I1433" i="25" s="1"/>
  <c r="J1433" i="25" s="1"/>
  <c r="N1433" i="25" s="1"/>
  <c r="D1578" i="25"/>
  <c r="F1578" i="25" s="1"/>
  <c r="I1578" i="25" s="1"/>
  <c r="J1578" i="25" s="1"/>
  <c r="N1578" i="25" s="1"/>
  <c r="D838" i="25"/>
  <c r="F838" i="25" s="1"/>
  <c r="I838" i="25" s="1"/>
  <c r="J838" i="25" s="1"/>
  <c r="N838" i="25" s="1"/>
  <c r="D790" i="25"/>
  <c r="F790" i="25" s="1"/>
  <c r="I790" i="25" s="1"/>
  <c r="J790" i="25" s="1"/>
  <c r="N790" i="25" s="1"/>
  <c r="D750" i="25"/>
  <c r="F750" i="25" s="1"/>
  <c r="I750" i="25" s="1"/>
  <c r="J750" i="25" s="1"/>
  <c r="N750" i="25" s="1"/>
  <c r="D734" i="25"/>
  <c r="F734" i="25" s="1"/>
  <c r="I734" i="25" s="1"/>
  <c r="J734" i="25" s="1"/>
  <c r="N734" i="25" s="1"/>
  <c r="D679" i="25"/>
  <c r="F679" i="25" s="1"/>
  <c r="I679" i="25" s="1"/>
  <c r="J679" i="25" s="1"/>
  <c r="N679" i="25" s="1"/>
  <c r="D741" i="25"/>
  <c r="F741" i="25" s="1"/>
  <c r="I741" i="25" s="1"/>
  <c r="J741" i="25" s="1"/>
  <c r="N741" i="25" s="1"/>
  <c r="D942" i="25"/>
  <c r="F942" i="25" s="1"/>
  <c r="I942" i="25" s="1"/>
  <c r="J942" i="25" s="1"/>
  <c r="N942" i="25" s="1"/>
  <c r="D443" i="25"/>
  <c r="F443" i="25" s="1"/>
  <c r="I443" i="25" s="1"/>
  <c r="J443" i="25" s="1"/>
  <c r="N443" i="25" s="1"/>
  <c r="D451" i="25"/>
  <c r="F451" i="25" s="1"/>
  <c r="I451" i="25" s="1"/>
  <c r="J451" i="25" s="1"/>
  <c r="N451" i="25" s="1"/>
  <c r="D484" i="25"/>
  <c r="F484" i="25" s="1"/>
  <c r="I484" i="25" s="1"/>
  <c r="J484" i="25" s="1"/>
  <c r="N484" i="25" s="1"/>
  <c r="D692" i="25"/>
  <c r="F692" i="25" s="1"/>
  <c r="I692" i="25" s="1"/>
  <c r="J692" i="25" s="1"/>
  <c r="N692" i="25" s="1"/>
  <c r="D811" i="25"/>
  <c r="F811" i="25" s="1"/>
  <c r="I811" i="25" s="1"/>
  <c r="J811" i="25" s="1"/>
  <c r="N811" i="25" s="1"/>
  <c r="D261" i="25"/>
  <c r="F261" i="25" s="1"/>
  <c r="I261" i="25" s="1"/>
  <c r="J261" i="25" s="1"/>
  <c r="N261" i="25" s="1"/>
  <c r="D398" i="25"/>
  <c r="F398" i="25" s="1"/>
  <c r="I398" i="25" s="1"/>
  <c r="J398" i="25" s="1"/>
  <c r="N398" i="25" s="1"/>
  <c r="D946" i="25"/>
  <c r="F946" i="25" s="1"/>
  <c r="I946" i="25" s="1"/>
  <c r="J946" i="25" s="1"/>
  <c r="N946" i="25" s="1"/>
  <c r="D994" i="25"/>
  <c r="F994" i="25" s="1"/>
  <c r="I994" i="25" s="1"/>
  <c r="J994" i="25" s="1"/>
  <c r="N994" i="25" s="1"/>
  <c r="D1026" i="25"/>
  <c r="F1026" i="25" s="1"/>
  <c r="I1026" i="25" s="1"/>
  <c r="J1026" i="25" s="1"/>
  <c r="N1026" i="25" s="1"/>
  <c r="D1164" i="25"/>
  <c r="F1164" i="25" s="1"/>
  <c r="I1164" i="25" s="1"/>
  <c r="J1164" i="25" s="1"/>
  <c r="N1164" i="25" s="1"/>
  <c r="D696" i="25"/>
  <c r="F696" i="25" s="1"/>
  <c r="I696" i="25" s="1"/>
  <c r="J696" i="25" s="1"/>
  <c r="N696" i="25" s="1"/>
  <c r="D831" i="25"/>
  <c r="F831" i="25" s="1"/>
  <c r="I831" i="25" s="1"/>
  <c r="J831" i="25" s="1"/>
  <c r="N831" i="25" s="1"/>
  <c r="D863" i="25"/>
  <c r="F863" i="25" s="1"/>
  <c r="I863" i="25" s="1"/>
  <c r="J863" i="25" s="1"/>
  <c r="N863" i="25" s="1"/>
  <c r="D258" i="25"/>
  <c r="F258" i="25" s="1"/>
  <c r="I258" i="25" s="1"/>
  <c r="J258" i="25" s="1"/>
  <c r="N258" i="25" s="1"/>
  <c r="D268" i="25"/>
  <c r="F268" i="25" s="1"/>
  <c r="I268" i="25" s="1"/>
  <c r="J268" i="25" s="1"/>
  <c r="N268" i="25" s="1"/>
  <c r="D316" i="25"/>
  <c r="F316" i="25" s="1"/>
  <c r="I316" i="25" s="1"/>
  <c r="J316" i="25" s="1"/>
  <c r="N316" i="25" s="1"/>
  <c r="D320" i="25"/>
  <c r="F320" i="25" s="1"/>
  <c r="I320" i="25" s="1"/>
  <c r="J320" i="25" s="1"/>
  <c r="N320" i="25" s="1"/>
  <c r="D1012" i="25"/>
  <c r="F1012" i="25" s="1"/>
  <c r="I1012" i="25" s="1"/>
  <c r="J1012" i="25" s="1"/>
  <c r="N1012" i="25" s="1"/>
  <c r="D1123" i="25"/>
  <c r="F1123" i="25" s="1"/>
  <c r="I1123" i="25" s="1"/>
  <c r="J1123" i="25" s="1"/>
  <c r="N1123" i="25" s="1"/>
  <c r="D1155" i="25"/>
  <c r="F1155" i="25" s="1"/>
  <c r="I1155" i="25" s="1"/>
  <c r="J1155" i="25" s="1"/>
  <c r="N1155" i="25" s="1"/>
  <c r="D1179" i="25"/>
  <c r="F1179" i="25" s="1"/>
  <c r="I1179" i="25" s="1"/>
  <c r="J1179" i="25" s="1"/>
  <c r="N1179" i="25" s="1"/>
  <c r="D1211" i="25"/>
  <c r="F1211" i="25" s="1"/>
  <c r="I1211" i="25" s="1"/>
  <c r="J1211" i="25" s="1"/>
  <c r="N1211" i="25" s="1"/>
  <c r="D1407" i="25"/>
  <c r="F1407" i="25" s="1"/>
  <c r="I1407" i="25" s="1"/>
  <c r="J1407" i="25" s="1"/>
  <c r="N1407" i="25" s="1"/>
  <c r="D1176" i="25"/>
  <c r="F1176" i="25" s="1"/>
  <c r="I1176" i="25" s="1"/>
  <c r="J1176" i="25" s="1"/>
  <c r="N1176" i="25" s="1"/>
  <c r="D1196" i="25"/>
  <c r="F1196" i="25" s="1"/>
  <c r="I1196" i="25" s="1"/>
  <c r="J1196" i="25" s="1"/>
  <c r="N1196" i="25" s="1"/>
  <c r="D454" i="25"/>
  <c r="F454" i="25" s="1"/>
  <c r="I454" i="25" s="1"/>
  <c r="J454" i="25" s="1"/>
  <c r="N454" i="25" s="1"/>
  <c r="D969" i="25"/>
  <c r="F969" i="25" s="1"/>
  <c r="I969" i="25" s="1"/>
  <c r="J969" i="25" s="1"/>
  <c r="N969" i="25" s="1"/>
  <c r="D1245" i="25"/>
  <c r="F1245" i="25" s="1"/>
  <c r="I1245" i="25" s="1"/>
  <c r="J1245" i="25" s="1"/>
  <c r="N1245" i="25" s="1"/>
  <c r="D1261" i="25"/>
  <c r="F1261" i="25" s="1"/>
  <c r="I1261" i="25" s="1"/>
  <c r="J1261" i="25" s="1"/>
  <c r="N1261" i="25" s="1"/>
  <c r="D1820" i="25"/>
  <c r="F1820" i="25" s="1"/>
  <c r="I1820" i="25" s="1"/>
  <c r="J1820" i="25" s="1"/>
  <c r="N1820" i="25" s="1"/>
  <c r="D1124" i="25"/>
  <c r="F1124" i="25" s="1"/>
  <c r="I1124" i="25" s="1"/>
  <c r="J1124" i="25" s="1"/>
  <c r="N1124" i="25" s="1"/>
  <c r="D1156" i="25"/>
  <c r="F1156" i="25" s="1"/>
  <c r="I1156" i="25" s="1"/>
  <c r="J1156" i="25" s="1"/>
  <c r="N1156" i="25" s="1"/>
  <c r="D1325" i="25"/>
  <c r="F1325" i="25" s="1"/>
  <c r="I1325" i="25" s="1"/>
  <c r="J1325" i="25" s="1"/>
  <c r="N1325" i="25" s="1"/>
  <c r="D759" i="25"/>
  <c r="F759" i="25" s="1"/>
  <c r="I759" i="25" s="1"/>
  <c r="J759" i="25" s="1"/>
  <c r="N759" i="25" s="1"/>
  <c r="D775" i="25"/>
  <c r="F775" i="25" s="1"/>
  <c r="I775" i="25" s="1"/>
  <c r="J775" i="25" s="1"/>
  <c r="N775" i="25" s="1"/>
  <c r="D855" i="25"/>
  <c r="F855" i="25" s="1"/>
  <c r="I855" i="25" s="1"/>
  <c r="J855" i="25" s="1"/>
  <c r="N855" i="25" s="1"/>
  <c r="D256" i="25"/>
  <c r="F256" i="25" s="1"/>
  <c r="I256" i="25" s="1"/>
  <c r="J256" i="25" s="1"/>
  <c r="N256" i="25" s="1"/>
  <c r="D302" i="25"/>
  <c r="F302" i="25" s="1"/>
  <c r="I302" i="25" s="1"/>
  <c r="J302" i="25" s="1"/>
  <c r="N302" i="25" s="1"/>
  <c r="D314" i="25"/>
  <c r="F314" i="25" s="1"/>
  <c r="I314" i="25" s="1"/>
  <c r="J314" i="25" s="1"/>
  <c r="N314" i="25" s="1"/>
  <c r="D326" i="25"/>
  <c r="F326" i="25" s="1"/>
  <c r="I326" i="25" s="1"/>
  <c r="J326" i="25" s="1"/>
  <c r="N326" i="25" s="1"/>
  <c r="D897" i="25"/>
  <c r="F897" i="25" s="1"/>
  <c r="I897" i="25" s="1"/>
  <c r="J897" i="25" s="1"/>
  <c r="N897" i="25" s="1"/>
  <c r="D913" i="25"/>
  <c r="F913" i="25" s="1"/>
  <c r="I913" i="25" s="1"/>
  <c r="J913" i="25" s="1"/>
  <c r="N913" i="25" s="1"/>
  <c r="D971" i="25"/>
  <c r="F971" i="25" s="1"/>
  <c r="I971" i="25" s="1"/>
  <c r="J971" i="25" s="1"/>
  <c r="N971" i="25" s="1"/>
  <c r="D1143" i="25"/>
  <c r="F1143" i="25" s="1"/>
  <c r="I1143" i="25" s="1"/>
  <c r="J1143" i="25" s="1"/>
  <c r="N1143" i="25" s="1"/>
  <c r="D1136" i="25"/>
  <c r="F1136" i="25" s="1"/>
  <c r="I1136" i="25" s="1"/>
  <c r="J1136" i="25" s="1"/>
  <c r="N1136" i="25" s="1"/>
  <c r="D1373" i="25"/>
  <c r="F1373" i="25" s="1"/>
  <c r="I1373" i="25" s="1"/>
  <c r="J1373" i="25" s="1"/>
  <c r="N1373" i="25" s="1"/>
  <c r="D1765" i="25"/>
  <c r="F1765" i="25" s="1"/>
  <c r="I1765" i="25" s="1"/>
  <c r="J1765" i="25" s="1"/>
  <c r="N1765" i="25" s="1"/>
  <c r="D1826" i="25"/>
  <c r="F1826" i="25" s="1"/>
  <c r="I1826" i="25" s="1"/>
  <c r="J1826" i="25" s="1"/>
  <c r="N1826" i="25" s="1"/>
  <c r="D1113" i="25"/>
  <c r="F1113" i="25" s="1"/>
  <c r="I1113" i="25" s="1"/>
  <c r="J1113" i="25" s="1"/>
  <c r="N1113" i="25" s="1"/>
  <c r="D1417" i="25"/>
  <c r="F1417" i="25" s="1"/>
  <c r="I1417" i="25" s="1"/>
  <c r="J1417" i="25" s="1"/>
  <c r="N1417" i="25" s="1"/>
  <c r="D1122" i="25"/>
  <c r="F1122" i="25" s="1"/>
  <c r="I1122" i="25" s="1"/>
  <c r="J1122" i="25" s="1"/>
  <c r="N1122" i="25" s="1"/>
  <c r="D1170" i="25"/>
  <c r="F1170" i="25" s="1"/>
  <c r="I1170" i="25" s="1"/>
  <c r="J1170" i="25" s="1"/>
  <c r="N1170" i="25" s="1"/>
  <c r="D1286" i="25"/>
  <c r="F1286" i="25" s="1"/>
  <c r="I1286" i="25" s="1"/>
  <c r="J1286" i="25" s="1"/>
  <c r="N1286" i="25" s="1"/>
  <c r="D1302" i="25"/>
  <c r="F1302" i="25" s="1"/>
  <c r="I1302" i="25" s="1"/>
  <c r="J1302" i="25" s="1"/>
  <c r="N1302" i="25" s="1"/>
  <c r="D1311" i="25"/>
  <c r="F1311" i="25" s="1"/>
  <c r="I1311" i="25" s="1"/>
  <c r="J1311" i="25" s="1"/>
  <c r="N1311" i="25" s="1"/>
  <c r="D1678" i="25"/>
  <c r="F1678" i="25" s="1"/>
  <c r="I1678" i="25" s="1"/>
  <c r="J1678" i="25" s="1"/>
  <c r="N1678" i="25" s="1"/>
  <c r="D1704" i="25"/>
  <c r="F1704" i="25" s="1"/>
  <c r="I1704" i="25" s="1"/>
  <c r="J1704" i="25" s="1"/>
  <c r="N1704" i="25" s="1"/>
  <c r="D2036" i="25"/>
  <c r="F2036" i="25" s="1"/>
  <c r="I2036" i="25" s="1"/>
  <c r="J2036" i="25" s="1"/>
  <c r="N2036" i="25" s="1"/>
  <c r="D2055" i="25"/>
  <c r="F2055" i="25" s="1"/>
  <c r="I2055" i="25" s="1"/>
  <c r="J2055" i="25" s="1"/>
  <c r="N2055" i="25" s="1"/>
  <c r="D2222" i="25"/>
  <c r="F2222" i="25" s="1"/>
  <c r="I2222" i="25" s="1"/>
  <c r="J2222" i="25" s="1"/>
  <c r="N2222" i="25" s="1"/>
  <c r="D2631" i="25"/>
  <c r="F2631" i="25" s="1"/>
  <c r="I2631" i="25" s="1"/>
  <c r="J2631" i="25" s="1"/>
  <c r="N2631" i="25" s="1"/>
  <c r="D2647" i="25"/>
  <c r="F2647" i="25" s="1"/>
  <c r="I2647" i="25" s="1"/>
  <c r="J2647" i="25" s="1"/>
  <c r="N2647" i="25" s="1"/>
  <c r="D2665" i="25"/>
  <c r="F2665" i="25" s="1"/>
  <c r="I2665" i="25" s="1"/>
  <c r="J2665" i="25" s="1"/>
  <c r="N2665" i="25" s="1"/>
  <c r="D2717" i="25"/>
  <c r="F2717" i="25" s="1"/>
  <c r="I2717" i="25" s="1"/>
  <c r="J2717" i="25" s="1"/>
  <c r="N2717" i="25" s="1"/>
  <c r="D1264" i="25"/>
  <c r="F1264" i="25" s="1"/>
  <c r="I1264" i="25" s="1"/>
  <c r="J1264" i="25" s="1"/>
  <c r="N1264" i="25" s="1"/>
  <c r="D1367" i="25"/>
  <c r="F1367" i="25" s="1"/>
  <c r="I1367" i="25" s="1"/>
  <c r="J1367" i="25" s="1"/>
  <c r="N1367" i="25" s="1"/>
  <c r="D1399" i="25"/>
  <c r="F1399" i="25" s="1"/>
  <c r="I1399" i="25" s="1"/>
  <c r="J1399" i="25" s="1"/>
  <c r="N1399" i="25" s="1"/>
  <c r="D1408" i="25"/>
  <c r="F1408" i="25" s="1"/>
  <c r="I1408" i="25" s="1"/>
  <c r="J1408" i="25" s="1"/>
  <c r="N1408" i="25" s="1"/>
  <c r="D1685" i="25"/>
  <c r="F1685" i="25" s="1"/>
  <c r="I1685" i="25" s="1"/>
  <c r="J1685" i="25" s="1"/>
  <c r="N1685" i="25" s="1"/>
  <c r="D1775" i="25"/>
  <c r="F1775" i="25" s="1"/>
  <c r="I1775" i="25" s="1"/>
  <c r="J1775" i="25" s="1"/>
  <c r="N1775" i="25" s="1"/>
  <c r="D1834" i="25"/>
  <c r="F1834" i="25" s="1"/>
  <c r="I1834" i="25" s="1"/>
  <c r="J1834" i="25" s="1"/>
  <c r="N1834" i="25" s="1"/>
  <c r="D1117" i="25"/>
  <c r="F1117" i="25" s="1"/>
  <c r="I1117" i="25" s="1"/>
  <c r="J1117" i="25" s="1"/>
  <c r="N1117" i="25" s="1"/>
  <c r="D1133" i="25"/>
  <c r="F1133" i="25" s="1"/>
  <c r="I1133" i="25" s="1"/>
  <c r="J1133" i="25" s="1"/>
  <c r="N1133" i="25" s="1"/>
  <c r="D1201" i="25"/>
  <c r="F1201" i="25" s="1"/>
  <c r="I1201" i="25" s="1"/>
  <c r="J1201" i="25" s="1"/>
  <c r="N1201" i="25" s="1"/>
  <c r="D1966" i="25"/>
  <c r="F1966" i="25" s="1"/>
  <c r="I1966" i="25" s="1"/>
  <c r="J1966" i="25" s="1"/>
  <c r="N1966" i="25" s="1"/>
  <c r="D1150" i="25"/>
  <c r="F1150" i="25" s="1"/>
  <c r="I1150" i="25" s="1"/>
  <c r="J1150" i="25" s="1"/>
  <c r="N1150" i="25" s="1"/>
  <c r="D1270" i="25"/>
  <c r="F1270" i="25" s="1"/>
  <c r="I1270" i="25" s="1"/>
  <c r="J1270" i="25" s="1"/>
  <c r="N1270" i="25" s="1"/>
  <c r="D1299" i="25"/>
  <c r="F1299" i="25" s="1"/>
  <c r="I1299" i="25" s="1"/>
  <c r="J1299" i="25" s="1"/>
  <c r="N1299" i="25" s="1"/>
  <c r="D1656" i="25"/>
  <c r="F1656" i="25" s="1"/>
  <c r="I1656" i="25" s="1"/>
  <c r="J1656" i="25" s="1"/>
  <c r="N1656" i="25" s="1"/>
  <c r="D1706" i="25"/>
  <c r="F1706" i="25" s="1"/>
  <c r="I1706" i="25" s="1"/>
  <c r="J1706" i="25" s="1"/>
  <c r="N1706" i="25" s="1"/>
  <c r="D2076" i="25"/>
  <c r="F2076" i="25" s="1"/>
  <c r="I2076" i="25" s="1"/>
  <c r="J2076" i="25" s="1"/>
  <c r="N2076" i="25" s="1"/>
  <c r="D2017" i="25"/>
  <c r="F2017" i="25" s="1"/>
  <c r="I2017" i="25" s="1"/>
  <c r="J2017" i="25" s="1"/>
  <c r="N2017" i="25" s="1"/>
  <c r="D2182" i="25"/>
  <c r="F2182" i="25" s="1"/>
  <c r="I2182" i="25" s="1"/>
  <c r="J2182" i="25" s="1"/>
  <c r="N2182" i="25" s="1"/>
  <c r="D2229" i="25"/>
  <c r="F2229" i="25" s="1"/>
  <c r="I2229" i="25" s="1"/>
  <c r="J2229" i="25" s="1"/>
  <c r="N2229" i="25" s="1"/>
  <c r="D2591" i="25"/>
  <c r="F2591" i="25" s="1"/>
  <c r="I2591" i="25" s="1"/>
  <c r="J2591" i="25" s="1"/>
  <c r="N2591" i="25" s="1"/>
  <c r="D2595" i="25"/>
  <c r="F2595" i="25" s="1"/>
  <c r="I2595" i="25" s="1"/>
  <c r="J2595" i="25" s="1"/>
  <c r="N2595" i="25" s="1"/>
  <c r="D2540" i="25"/>
  <c r="F2540" i="25" s="1"/>
  <c r="I2540" i="25" s="1"/>
  <c r="J2540" i="25" s="1"/>
  <c r="N2540" i="25" s="1"/>
  <c r="D1769" i="25"/>
  <c r="F1769" i="25" s="1"/>
  <c r="I1769" i="25" s="1"/>
  <c r="J1769" i="25" s="1"/>
  <c r="N1769" i="25" s="1"/>
  <c r="D1137" i="25"/>
  <c r="F1137" i="25" s="1"/>
  <c r="I1137" i="25" s="1"/>
  <c r="J1137" i="25" s="1"/>
  <c r="N1137" i="25" s="1"/>
  <c r="D1173" i="25"/>
  <c r="F1173" i="25" s="1"/>
  <c r="I1173" i="25" s="1"/>
  <c r="J1173" i="25" s="1"/>
  <c r="N1173" i="25" s="1"/>
  <c r="D1206" i="25"/>
  <c r="F1206" i="25" s="1"/>
  <c r="I1206" i="25" s="1"/>
  <c r="J1206" i="25" s="1"/>
  <c r="N1206" i="25" s="1"/>
  <c r="D1336" i="25"/>
  <c r="F1336" i="25" s="1"/>
  <c r="I1336" i="25" s="1"/>
  <c r="J1336" i="25" s="1"/>
  <c r="N1336" i="25" s="1"/>
  <c r="D1402" i="25"/>
  <c r="F1402" i="25" s="1"/>
  <c r="I1402" i="25" s="1"/>
  <c r="J1402" i="25" s="1"/>
  <c r="N1402" i="25" s="1"/>
  <c r="D1642" i="25"/>
  <c r="F1642" i="25" s="1"/>
  <c r="I1642" i="25" s="1"/>
  <c r="J1642" i="25" s="1"/>
  <c r="N1642" i="25" s="1"/>
  <c r="D1666" i="25"/>
  <c r="F1666" i="25" s="1"/>
  <c r="I1666" i="25" s="1"/>
  <c r="J1666" i="25" s="1"/>
  <c r="N1666" i="25" s="1"/>
  <c r="D1700" i="25"/>
  <c r="F1700" i="25" s="1"/>
  <c r="I1700" i="25" s="1"/>
  <c r="J1700" i="25" s="1"/>
  <c r="N1700" i="25" s="1"/>
  <c r="D1788" i="25"/>
  <c r="F1788" i="25" s="1"/>
  <c r="I1788" i="25" s="1"/>
  <c r="J1788" i="25" s="1"/>
  <c r="N1788" i="25" s="1"/>
  <c r="D1822" i="25"/>
  <c r="F1822" i="25" s="1"/>
  <c r="I1822" i="25" s="1"/>
  <c r="J1822" i="25" s="1"/>
  <c r="N1822" i="25" s="1"/>
  <c r="D2028" i="25"/>
  <c r="F2028" i="25" s="1"/>
  <c r="I2028" i="25" s="1"/>
  <c r="J2028" i="25" s="1"/>
  <c r="N2028" i="25" s="1"/>
  <c r="D1991" i="25"/>
  <c r="F1991" i="25" s="1"/>
  <c r="I1991" i="25" s="1"/>
  <c r="J1991" i="25" s="1"/>
  <c r="N1991" i="25" s="1"/>
  <c r="D2014" i="25"/>
  <c r="F2014" i="25" s="1"/>
  <c r="I2014" i="25" s="1"/>
  <c r="J2014" i="25" s="1"/>
  <c r="N2014" i="25" s="1"/>
  <c r="D2063" i="25"/>
  <c r="F2063" i="25" s="1"/>
  <c r="I2063" i="25" s="1"/>
  <c r="J2063" i="25" s="1"/>
  <c r="N2063" i="25" s="1"/>
  <c r="D2552" i="25"/>
  <c r="F2552" i="25" s="1"/>
  <c r="I2552" i="25" s="1"/>
  <c r="J2552" i="25" s="1"/>
  <c r="N2552" i="25" s="1"/>
  <c r="D2661" i="25"/>
  <c r="F2661" i="25" s="1"/>
  <c r="I2661" i="25" s="1"/>
  <c r="J2661" i="25" s="1"/>
  <c r="N2661" i="25" s="1"/>
  <c r="D2547" i="25"/>
  <c r="F2547" i="25" s="1"/>
  <c r="I2547" i="25" s="1"/>
  <c r="J2547" i="25" s="1"/>
  <c r="N2547" i="25" s="1"/>
  <c r="D1697" i="25"/>
  <c r="F1697" i="25" s="1"/>
  <c r="I1697" i="25" s="1"/>
  <c r="J1697" i="25" s="1"/>
  <c r="N1697" i="25" s="1"/>
  <c r="D1737" i="25"/>
  <c r="F1737" i="25" s="1"/>
  <c r="I1737" i="25" s="1"/>
  <c r="J1737" i="25" s="1"/>
  <c r="N1737" i="25" s="1"/>
  <c r="D1771" i="25"/>
  <c r="F1771" i="25" s="1"/>
  <c r="I1771" i="25" s="1"/>
  <c r="J1771" i="25" s="1"/>
  <c r="N1771" i="25" s="1"/>
  <c r="D1870" i="25"/>
  <c r="F1870" i="25" s="1"/>
  <c r="I1870" i="25" s="1"/>
  <c r="J1870" i="25" s="1"/>
  <c r="N1870" i="25" s="1"/>
  <c r="D1157" i="25"/>
  <c r="F1157" i="25" s="1"/>
  <c r="I1157" i="25" s="1"/>
  <c r="J1157" i="25" s="1"/>
  <c r="N1157" i="25" s="1"/>
  <c r="D1644" i="25"/>
  <c r="F1644" i="25" s="1"/>
  <c r="I1644" i="25" s="1"/>
  <c r="J1644" i="25" s="1"/>
  <c r="N1644" i="25" s="1"/>
  <c r="D1686" i="25"/>
  <c r="F1686" i="25" s="1"/>
  <c r="I1686" i="25" s="1"/>
  <c r="J1686" i="25" s="1"/>
  <c r="N1686" i="25" s="1"/>
  <c r="D1840" i="25"/>
  <c r="F1840" i="25" s="1"/>
  <c r="I1840" i="25" s="1"/>
  <c r="J1840" i="25" s="1"/>
  <c r="N1840" i="25" s="1"/>
  <c r="D2032" i="25"/>
  <c r="F2032" i="25" s="1"/>
  <c r="I2032" i="25" s="1"/>
  <c r="J2032" i="25" s="1"/>
  <c r="N2032" i="25" s="1"/>
  <c r="D2197" i="25"/>
  <c r="F2197" i="25" s="1"/>
  <c r="I2197" i="25" s="1"/>
  <c r="J2197" i="25" s="1"/>
  <c r="N2197" i="25" s="1"/>
  <c r="D2098" i="25"/>
  <c r="F2098" i="25" s="1"/>
  <c r="I2098" i="25" s="1"/>
  <c r="J2098" i="25" s="1"/>
  <c r="N2098" i="25" s="1"/>
  <c r="D2238" i="25"/>
  <c r="F2238" i="25" s="1"/>
  <c r="I2238" i="25" s="1"/>
  <c r="J2238" i="25" s="1"/>
  <c r="N2238" i="25" s="1"/>
  <c r="D2417" i="25"/>
  <c r="F2417" i="25" s="1"/>
  <c r="I2417" i="25" s="1"/>
  <c r="J2417" i="25" s="1"/>
  <c r="N2417" i="25" s="1"/>
  <c r="D2616" i="25"/>
  <c r="F2616" i="25" s="1"/>
  <c r="I2616" i="25" s="1"/>
  <c r="J2616" i="25" s="1"/>
  <c r="N2616" i="25" s="1"/>
  <c r="D2624" i="25"/>
  <c r="F2624" i="25" s="1"/>
  <c r="I2624" i="25" s="1"/>
  <c r="J2624" i="25" s="1"/>
  <c r="N2624" i="25" s="1"/>
  <c r="D2796" i="25"/>
  <c r="F2796" i="25" s="1"/>
  <c r="I2796" i="25" s="1"/>
  <c r="J2796" i="25" s="1"/>
  <c r="N2796" i="25" s="1"/>
  <c r="D2803" i="25"/>
  <c r="F2803" i="25" s="1"/>
  <c r="I2803" i="25" s="1"/>
  <c r="J2803" i="25" s="1"/>
  <c r="N2803" i="25" s="1"/>
  <c r="D2856" i="25"/>
  <c r="F2856" i="25" s="1"/>
  <c r="I2856" i="25" s="1"/>
  <c r="J2856" i="25" s="1"/>
  <c r="N2856" i="25" s="1"/>
  <c r="D3076" i="25"/>
  <c r="F3076" i="25" s="1"/>
  <c r="I3076" i="25" s="1"/>
  <c r="J3076" i="25" s="1"/>
  <c r="N3076" i="25" s="1"/>
  <c r="D3212" i="25"/>
  <c r="F3212" i="25" s="1"/>
  <c r="I3212" i="25" s="1"/>
  <c r="J3212" i="25" s="1"/>
  <c r="N3212" i="25" s="1"/>
  <c r="D3228" i="25"/>
  <c r="F3228" i="25" s="1"/>
  <c r="I3228" i="25" s="1"/>
  <c r="J3228" i="25" s="1"/>
  <c r="N3228" i="25" s="1"/>
  <c r="D3214" i="25"/>
  <c r="F3214" i="25" s="1"/>
  <c r="I3214" i="25" s="1"/>
  <c r="J3214" i="25" s="1"/>
  <c r="N3214" i="25" s="1"/>
  <c r="D3167" i="25"/>
  <c r="F3167" i="25" s="1"/>
  <c r="I3167" i="25" s="1"/>
  <c r="J3167" i="25" s="1"/>
  <c r="N3167" i="25" s="1"/>
  <c r="D3215" i="25"/>
  <c r="F3215" i="25" s="1"/>
  <c r="I3215" i="25" s="1"/>
  <c r="J3215" i="25" s="1"/>
  <c r="N3215" i="25" s="1"/>
  <c r="D3303" i="25"/>
  <c r="F3303" i="25" s="1"/>
  <c r="I3303" i="25" s="1"/>
  <c r="J3303" i="25" s="1"/>
  <c r="N3303" i="25" s="1"/>
  <c r="D3403" i="25"/>
  <c r="F3403" i="25" s="1"/>
  <c r="I3403" i="25" s="1"/>
  <c r="J3403" i="25" s="1"/>
  <c r="N3403" i="25" s="1"/>
  <c r="D2692" i="25"/>
  <c r="F2692" i="25" s="1"/>
  <c r="I2692" i="25" s="1"/>
  <c r="J2692" i="25" s="1"/>
  <c r="N2692" i="25" s="1"/>
  <c r="D2789" i="25"/>
  <c r="F2789" i="25" s="1"/>
  <c r="I2789" i="25" s="1"/>
  <c r="J2789" i="25" s="1"/>
  <c r="N2789" i="25" s="1"/>
  <c r="D2727" i="25"/>
  <c r="F2727" i="25" s="1"/>
  <c r="I2727" i="25" s="1"/>
  <c r="J2727" i="25" s="1"/>
  <c r="N2727" i="25" s="1"/>
  <c r="D2935" i="25"/>
  <c r="F2935" i="25" s="1"/>
  <c r="I2935" i="25" s="1"/>
  <c r="J2935" i="25" s="1"/>
  <c r="N2935" i="25" s="1"/>
  <c r="D2908" i="25"/>
  <c r="F2908" i="25" s="1"/>
  <c r="I2908" i="25" s="1"/>
  <c r="J2908" i="25" s="1"/>
  <c r="N2908" i="25" s="1"/>
  <c r="D2940" i="25"/>
  <c r="F2940" i="25" s="1"/>
  <c r="I2940" i="25" s="1"/>
  <c r="J2940" i="25" s="1"/>
  <c r="N2940" i="25" s="1"/>
  <c r="D2885" i="25"/>
  <c r="F2885" i="25" s="1"/>
  <c r="I2885" i="25" s="1"/>
  <c r="J2885" i="25" s="1"/>
  <c r="N2885" i="25" s="1"/>
  <c r="D3001" i="25"/>
  <c r="F3001" i="25" s="1"/>
  <c r="I3001" i="25" s="1"/>
  <c r="J3001" i="25" s="1"/>
  <c r="N3001" i="25" s="1"/>
  <c r="D2996" i="25"/>
  <c r="F2996" i="25" s="1"/>
  <c r="I2996" i="25" s="1"/>
  <c r="J2996" i="25" s="1"/>
  <c r="N2996" i="25" s="1"/>
  <c r="D2991" i="25"/>
  <c r="F2991" i="25" s="1"/>
  <c r="I2991" i="25" s="1"/>
  <c r="J2991" i="25" s="1"/>
  <c r="N2991" i="25" s="1"/>
  <c r="D3115" i="25"/>
  <c r="F3115" i="25" s="1"/>
  <c r="I3115" i="25" s="1"/>
  <c r="J3115" i="25" s="1"/>
  <c r="N3115" i="25" s="1"/>
  <c r="D3082" i="25"/>
  <c r="F3082" i="25" s="1"/>
  <c r="I3082" i="25" s="1"/>
  <c r="J3082" i="25" s="1"/>
  <c r="N3082" i="25" s="1"/>
  <c r="D3098" i="25"/>
  <c r="F3098" i="25" s="1"/>
  <c r="I3098" i="25" s="1"/>
  <c r="J3098" i="25" s="1"/>
  <c r="N3098" i="25" s="1"/>
  <c r="D3133" i="25"/>
  <c r="F3133" i="25" s="1"/>
  <c r="I3133" i="25" s="1"/>
  <c r="J3133" i="25" s="1"/>
  <c r="N3133" i="25" s="1"/>
  <c r="D3141" i="25"/>
  <c r="F3141" i="25" s="1"/>
  <c r="I3141" i="25" s="1"/>
  <c r="J3141" i="25" s="1"/>
  <c r="N3141" i="25" s="1"/>
  <c r="D3160" i="25"/>
  <c r="F3160" i="25" s="1"/>
  <c r="I3160" i="25" s="1"/>
  <c r="J3160" i="25" s="1"/>
  <c r="N3160" i="25" s="1"/>
  <c r="D3246" i="25"/>
  <c r="F3246" i="25" s="1"/>
  <c r="I3246" i="25" s="1"/>
  <c r="J3246" i="25" s="1"/>
  <c r="N3246" i="25" s="1"/>
  <c r="D3120" i="25"/>
  <c r="F3120" i="25" s="1"/>
  <c r="I3120" i="25" s="1"/>
  <c r="J3120" i="25" s="1"/>
  <c r="N3120" i="25" s="1"/>
  <c r="D3271" i="25"/>
  <c r="F3271" i="25" s="1"/>
  <c r="I3271" i="25" s="1"/>
  <c r="J3271" i="25" s="1"/>
  <c r="N3271" i="25" s="1"/>
  <c r="D3223" i="25"/>
  <c r="F3223" i="25" s="1"/>
  <c r="I3223" i="25" s="1"/>
  <c r="J3223" i="25" s="1"/>
  <c r="N3223" i="25" s="1"/>
  <c r="D3262" i="25"/>
  <c r="F3262" i="25" s="1"/>
  <c r="I3262" i="25" s="1"/>
  <c r="J3262" i="25" s="1"/>
  <c r="N3262" i="25" s="1"/>
  <c r="D3390" i="25"/>
  <c r="F3390" i="25" s="1"/>
  <c r="I3390" i="25" s="1"/>
  <c r="J3390" i="25" s="1"/>
  <c r="N3390" i="25" s="1"/>
  <c r="D3374" i="25"/>
  <c r="F3374" i="25" s="1"/>
  <c r="I3374" i="25" s="1"/>
  <c r="J3374" i="25" s="1"/>
  <c r="N3374" i="25" s="1"/>
  <c r="D3406" i="25"/>
  <c r="F3406" i="25" s="1"/>
  <c r="I3406" i="25" s="1"/>
  <c r="J3406" i="25" s="1"/>
  <c r="N3406" i="25" s="1"/>
  <c r="D2742" i="25"/>
  <c r="F2742" i="25" s="1"/>
  <c r="I2742" i="25" s="1"/>
  <c r="J2742" i="25" s="1"/>
  <c r="N2742" i="25" s="1"/>
  <c r="D2774" i="25"/>
  <c r="F2774" i="25" s="1"/>
  <c r="I2774" i="25" s="1"/>
  <c r="J2774" i="25" s="1"/>
  <c r="N2774" i="25" s="1"/>
  <c r="D2715" i="25"/>
  <c r="F2715" i="25" s="1"/>
  <c r="I2715" i="25" s="1"/>
  <c r="J2715" i="25" s="1"/>
  <c r="N2715" i="25" s="1"/>
  <c r="D2763" i="25"/>
  <c r="F2763" i="25" s="1"/>
  <c r="I2763" i="25" s="1"/>
  <c r="J2763" i="25" s="1"/>
  <c r="N2763" i="25" s="1"/>
  <c r="D2821" i="25"/>
  <c r="F2821" i="25" s="1"/>
  <c r="I2821" i="25" s="1"/>
  <c r="J2821" i="25" s="1"/>
  <c r="N2821" i="25" s="1"/>
  <c r="D2700" i="25"/>
  <c r="F2700" i="25" s="1"/>
  <c r="I2700" i="25" s="1"/>
  <c r="J2700" i="25" s="1"/>
  <c r="N2700" i="25" s="1"/>
  <c r="D3190" i="25"/>
  <c r="F3190" i="25" s="1"/>
  <c r="I3190" i="25" s="1"/>
  <c r="J3190" i="25" s="1"/>
  <c r="N3190" i="25" s="1"/>
  <c r="D3134" i="25"/>
  <c r="F3134" i="25" s="1"/>
  <c r="I3134" i="25" s="1"/>
  <c r="J3134" i="25" s="1"/>
  <c r="N3134" i="25" s="1"/>
  <c r="D3256" i="25"/>
  <c r="F3256" i="25" s="1"/>
  <c r="I3256" i="25" s="1"/>
  <c r="J3256" i="25" s="1"/>
  <c r="N3256" i="25" s="1"/>
  <c r="D3404" i="25"/>
  <c r="F3404" i="25" s="1"/>
  <c r="I3404" i="25" s="1"/>
  <c r="J3404" i="25" s="1"/>
  <c r="N3404" i="25" s="1"/>
  <c r="D2797" i="25"/>
  <c r="F2797" i="25" s="1"/>
  <c r="I2797" i="25" s="1"/>
  <c r="J2797" i="25" s="1"/>
  <c r="N2797" i="25" s="1"/>
  <c r="D2808" i="25"/>
  <c r="F2808" i="25" s="1"/>
  <c r="I2808" i="25" s="1"/>
  <c r="J2808" i="25" s="1"/>
  <c r="N2808" i="25" s="1"/>
  <c r="D2778" i="25"/>
  <c r="F2778" i="25" s="1"/>
  <c r="I2778" i="25" s="1"/>
  <c r="J2778" i="25" s="1"/>
  <c r="N2778" i="25" s="1"/>
  <c r="D2691" i="25"/>
  <c r="F2691" i="25" s="1"/>
  <c r="I2691" i="25" s="1"/>
  <c r="J2691" i="25" s="1"/>
  <c r="N2691" i="25" s="1"/>
  <c r="D2839" i="25"/>
  <c r="F2839" i="25" s="1"/>
  <c r="I2839" i="25" s="1"/>
  <c r="J2839" i="25" s="1"/>
  <c r="N2839" i="25" s="1"/>
  <c r="D2863" i="25"/>
  <c r="F2863" i="25" s="1"/>
  <c r="I2863" i="25" s="1"/>
  <c r="J2863" i="25" s="1"/>
  <c r="N2863" i="25" s="1"/>
  <c r="D2846" i="25"/>
  <c r="F2846" i="25" s="1"/>
  <c r="I2846" i="25" s="1"/>
  <c r="J2846" i="25" s="1"/>
  <c r="N2846" i="25" s="1"/>
  <c r="D2946" i="25"/>
  <c r="F2946" i="25" s="1"/>
  <c r="I2946" i="25" s="1"/>
  <c r="J2946" i="25" s="1"/>
  <c r="N2946" i="25" s="1"/>
  <c r="D2993" i="25"/>
  <c r="F2993" i="25" s="1"/>
  <c r="I2993" i="25" s="1"/>
  <c r="J2993" i="25" s="1"/>
  <c r="N2993" i="25" s="1"/>
  <c r="D3090" i="25"/>
  <c r="F3090" i="25" s="1"/>
  <c r="I3090" i="25" s="1"/>
  <c r="J3090" i="25" s="1"/>
  <c r="N3090" i="25" s="1"/>
  <c r="D3208" i="25"/>
  <c r="F3208" i="25" s="1"/>
  <c r="I3208" i="25" s="1"/>
  <c r="J3208" i="25" s="1"/>
  <c r="N3208" i="25" s="1"/>
  <c r="D3234" i="25"/>
  <c r="F3234" i="25" s="1"/>
  <c r="I3234" i="25" s="1"/>
  <c r="J3234" i="25" s="1"/>
  <c r="N3234" i="25" s="1"/>
  <c r="D3235" i="25"/>
  <c r="F3235" i="25" s="1"/>
  <c r="I3235" i="25" s="1"/>
  <c r="J3235" i="25" s="1"/>
  <c r="N3235" i="25" s="1"/>
  <c r="D3265" i="25"/>
  <c r="F3265" i="25" s="1"/>
  <c r="I3265" i="25" s="1"/>
  <c r="J3265" i="25" s="1"/>
  <c r="N3265" i="25" s="1"/>
  <c r="I16" i="26" l="1"/>
  <c r="J16" i="26" s="1"/>
  <c r="F3445" i="26"/>
  <c r="I3445" i="26" s="1"/>
  <c r="J3445" i="26" s="1"/>
  <c r="N3445" i="26" s="1"/>
  <c r="I16" i="25"/>
  <c r="I16" i="24"/>
  <c r="J16" i="24" l="1"/>
  <c r="J16" i="25"/>
  <c r="F365" i="5" l="1"/>
  <c r="F368" i="5"/>
  <c r="F366" i="5"/>
  <c r="F364" i="5"/>
  <c r="N16" i="24"/>
  <c r="N16" i="25"/>
  <c r="N16" i="26"/>
  <c r="A13" i="9" l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H23" i="9" l="1"/>
  <c r="A14" i="8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14" i="7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D10" i="26" l="1"/>
  <c r="D10" i="25"/>
  <c r="D10" i="24"/>
  <c r="L7" i="5"/>
  <c r="B19" i="12"/>
  <c r="Y252" i="5" l="1"/>
  <c r="Y221" i="5"/>
  <c r="Y199" i="5"/>
  <c r="Y170" i="5"/>
  <c r="Y135" i="5"/>
  <c r="Y100" i="5"/>
  <c r="Y237" i="5"/>
  <c r="Y212" i="5"/>
  <c r="Y153" i="5"/>
  <c r="Y67" i="5"/>
  <c r="Y247" i="5"/>
  <c r="Y216" i="5"/>
  <c r="Y131" i="5"/>
  <c r="Y32" i="5"/>
  <c r="Y264" i="5"/>
  <c r="Y231" i="5"/>
  <c r="Y206" i="5"/>
  <c r="Y178" i="5"/>
  <c r="Y142" i="5"/>
  <c r="Y110" i="5"/>
  <c r="Y267" i="5"/>
  <c r="Y186" i="5"/>
  <c r="Y116" i="5"/>
  <c r="Y193" i="5"/>
  <c r="Y162" i="5"/>
  <c r="Y86" i="5"/>
  <c r="I19" i="12"/>
  <c r="D17" i="24"/>
  <c r="F17" i="24" s="1"/>
  <c r="D3461" i="24"/>
  <c r="F3461" i="24" s="1"/>
  <c r="I3461" i="24" s="1"/>
  <c r="J3461" i="24" s="1"/>
  <c r="N3461" i="24" s="1"/>
  <c r="D3448" i="24"/>
  <c r="F3448" i="24" s="1"/>
  <c r="I3448" i="24" s="1"/>
  <c r="J3448" i="24" s="1"/>
  <c r="N3448" i="24" s="1"/>
  <c r="D3435" i="24"/>
  <c r="F3435" i="24" s="1"/>
  <c r="I3435" i="24" s="1"/>
  <c r="J3435" i="24" s="1"/>
  <c r="N3435" i="24" s="1"/>
  <c r="D3457" i="24"/>
  <c r="F3457" i="24" s="1"/>
  <c r="I3457" i="24" s="1"/>
  <c r="J3457" i="24" s="1"/>
  <c r="N3457" i="24" s="1"/>
  <c r="D3464" i="24"/>
  <c r="F3464" i="24" s="1"/>
  <c r="I3464" i="24" s="1"/>
  <c r="J3464" i="24" s="1"/>
  <c r="N3464" i="24" s="1"/>
  <c r="D3453" i="24"/>
  <c r="F3453" i="24" s="1"/>
  <c r="I3453" i="24" s="1"/>
  <c r="J3453" i="24" s="1"/>
  <c r="N3453" i="24" s="1"/>
  <c r="D3441" i="24"/>
  <c r="F3441" i="24" s="1"/>
  <c r="I3441" i="24" s="1"/>
  <c r="J3441" i="24" s="1"/>
  <c r="N3441" i="24" s="1"/>
  <c r="D3440" i="24"/>
  <c r="F3440" i="24" s="1"/>
  <c r="I3440" i="24" s="1"/>
  <c r="J3440" i="24" s="1"/>
  <c r="N3440" i="24" s="1"/>
  <c r="D3433" i="24"/>
  <c r="F3433" i="24" s="1"/>
  <c r="I3433" i="24" s="1"/>
  <c r="J3433" i="24" s="1"/>
  <c r="N3433" i="24" s="1"/>
  <c r="D3432" i="24"/>
  <c r="F3432" i="24" s="1"/>
  <c r="I3432" i="24" s="1"/>
  <c r="J3432" i="24" s="1"/>
  <c r="N3432" i="24" s="1"/>
  <c r="D3456" i="24"/>
  <c r="F3456" i="24" s="1"/>
  <c r="I3456" i="24" s="1"/>
  <c r="J3456" i="24" s="1"/>
  <c r="N3456" i="24" s="1"/>
  <c r="D3439" i="24"/>
  <c r="F3439" i="24" s="1"/>
  <c r="I3439" i="24" s="1"/>
  <c r="J3439" i="24" s="1"/>
  <c r="N3439" i="24" s="1"/>
  <c r="D3459" i="24"/>
  <c r="F3459" i="24" s="1"/>
  <c r="I3459" i="24" s="1"/>
  <c r="J3459" i="24" s="1"/>
  <c r="N3459" i="24" s="1"/>
  <c r="D3458" i="24"/>
  <c r="F3458" i="24" s="1"/>
  <c r="I3458" i="24" s="1"/>
  <c r="J3458" i="24" s="1"/>
  <c r="N3458" i="24" s="1"/>
  <c r="D3434" i="24"/>
  <c r="F3434" i="24" s="1"/>
  <c r="I3434" i="24" s="1"/>
  <c r="J3434" i="24" s="1"/>
  <c r="N3434" i="24" s="1"/>
  <c r="D3442" i="24"/>
  <c r="F3442" i="24" s="1"/>
  <c r="I3442" i="24" s="1"/>
  <c r="J3442" i="24" s="1"/>
  <c r="N3442" i="24" s="1"/>
  <c r="D3450" i="24"/>
  <c r="F3450" i="24" s="1"/>
  <c r="I3450" i="24" s="1"/>
  <c r="J3450" i="24" s="1"/>
  <c r="N3450" i="24" s="1"/>
  <c r="D3435" i="25"/>
  <c r="F3435" i="25" s="1"/>
  <c r="I3435" i="25" s="1"/>
  <c r="J3435" i="25" s="1"/>
  <c r="N3435" i="25" s="1"/>
  <c r="D3433" i="25"/>
  <c r="F3433" i="25" s="1"/>
  <c r="I3433" i="25" s="1"/>
  <c r="J3433" i="25" s="1"/>
  <c r="N3433" i="25" s="1"/>
  <c r="D3459" i="25"/>
  <c r="F3459" i="25" s="1"/>
  <c r="I3459" i="25" s="1"/>
  <c r="J3459" i="25" s="1"/>
  <c r="N3459" i="25" s="1"/>
  <c r="D3439" i="25"/>
  <c r="F3439" i="25" s="1"/>
  <c r="I3439" i="25" s="1"/>
  <c r="J3439" i="25" s="1"/>
  <c r="N3439" i="25" s="1"/>
  <c r="D3440" i="25"/>
  <c r="F3440" i="25" s="1"/>
  <c r="I3440" i="25" s="1"/>
  <c r="J3440" i="25" s="1"/>
  <c r="N3440" i="25" s="1"/>
  <c r="D3464" i="25"/>
  <c r="F3464" i="25" s="1"/>
  <c r="I3464" i="25" s="1"/>
  <c r="J3464" i="25" s="1"/>
  <c r="N3464" i="25" s="1"/>
  <c r="D3461" i="25"/>
  <c r="F3461" i="25" s="1"/>
  <c r="I3461" i="25" s="1"/>
  <c r="J3461" i="25" s="1"/>
  <c r="N3461" i="25" s="1"/>
  <c r="D3432" i="25"/>
  <c r="F3432" i="25" s="1"/>
  <c r="I3432" i="25" s="1"/>
  <c r="J3432" i="25" s="1"/>
  <c r="N3432" i="25" s="1"/>
  <c r="D3434" i="25"/>
  <c r="F3434" i="25" s="1"/>
  <c r="I3434" i="25" s="1"/>
  <c r="J3434" i="25" s="1"/>
  <c r="N3434" i="25" s="1"/>
  <c r="D3457" i="25"/>
  <c r="F3457" i="25" s="1"/>
  <c r="I3457" i="25" s="1"/>
  <c r="J3457" i="25" s="1"/>
  <c r="N3457" i="25" s="1"/>
  <c r="D3450" i="25"/>
  <c r="F3450" i="25" s="1"/>
  <c r="I3450" i="25" s="1"/>
  <c r="J3450" i="25" s="1"/>
  <c r="N3450" i="25" s="1"/>
  <c r="D3442" i="25"/>
  <c r="F3442" i="25" s="1"/>
  <c r="I3442" i="25" s="1"/>
  <c r="J3442" i="25" s="1"/>
  <c r="N3442" i="25" s="1"/>
  <c r="D3441" i="25"/>
  <c r="F3441" i="25" s="1"/>
  <c r="I3441" i="25" s="1"/>
  <c r="J3441" i="25" s="1"/>
  <c r="N3441" i="25" s="1"/>
  <c r="D3456" i="25"/>
  <c r="F3456" i="25" s="1"/>
  <c r="I3456" i="25" s="1"/>
  <c r="J3456" i="25" s="1"/>
  <c r="N3456" i="25" s="1"/>
  <c r="D3458" i="25"/>
  <c r="F3458" i="25" s="1"/>
  <c r="I3458" i="25" s="1"/>
  <c r="J3458" i="25" s="1"/>
  <c r="N3458" i="25" s="1"/>
  <c r="D3448" i="25"/>
  <c r="F3448" i="25" s="1"/>
  <c r="I3448" i="25" s="1"/>
  <c r="J3448" i="25" s="1"/>
  <c r="N3448" i="25" s="1"/>
  <c r="D3453" i="25"/>
  <c r="F3453" i="25" s="1"/>
  <c r="I3453" i="25" s="1"/>
  <c r="J3453" i="25" s="1"/>
  <c r="N3453" i="25" s="1"/>
  <c r="D22" i="26"/>
  <c r="D17" i="26"/>
  <c r="F17" i="26" s="1"/>
  <c r="D3439" i="26"/>
  <c r="F3439" i="26" s="1"/>
  <c r="I3439" i="26" s="1"/>
  <c r="J3439" i="26" s="1"/>
  <c r="N3439" i="26" s="1"/>
  <c r="D3459" i="26"/>
  <c r="F3459" i="26" s="1"/>
  <c r="I3459" i="26" s="1"/>
  <c r="J3459" i="26" s="1"/>
  <c r="N3459" i="26" s="1"/>
  <c r="D3435" i="26"/>
  <c r="F3435" i="26" s="1"/>
  <c r="I3435" i="26" s="1"/>
  <c r="J3435" i="26" s="1"/>
  <c r="N3435" i="26" s="1"/>
  <c r="D3442" i="26"/>
  <c r="F3442" i="26" s="1"/>
  <c r="I3442" i="26" s="1"/>
  <c r="J3442" i="26" s="1"/>
  <c r="N3442" i="26" s="1"/>
  <c r="D3453" i="26"/>
  <c r="F3453" i="26" s="1"/>
  <c r="I3453" i="26" s="1"/>
  <c r="J3453" i="26" s="1"/>
  <c r="N3453" i="26" s="1"/>
  <c r="D3448" i="26"/>
  <c r="F3448" i="26" s="1"/>
  <c r="I3448" i="26" s="1"/>
  <c r="J3448" i="26" s="1"/>
  <c r="N3448" i="26" s="1"/>
  <c r="D3432" i="26"/>
  <c r="F3432" i="26" s="1"/>
  <c r="I3432" i="26" s="1"/>
  <c r="J3432" i="26" s="1"/>
  <c r="N3432" i="26" s="1"/>
  <c r="D3441" i="26"/>
  <c r="F3441" i="26" s="1"/>
  <c r="I3441" i="26" s="1"/>
  <c r="J3441" i="26" s="1"/>
  <c r="N3441" i="26" s="1"/>
  <c r="D3456" i="26"/>
  <c r="F3456" i="26" s="1"/>
  <c r="I3456" i="26" s="1"/>
  <c r="J3456" i="26" s="1"/>
  <c r="N3456" i="26" s="1"/>
  <c r="D3464" i="26"/>
  <c r="F3464" i="26" s="1"/>
  <c r="I3464" i="26" s="1"/>
  <c r="J3464" i="26" s="1"/>
  <c r="N3464" i="26" s="1"/>
  <c r="D3434" i="26"/>
  <c r="F3434" i="26" s="1"/>
  <c r="I3434" i="26" s="1"/>
  <c r="J3434" i="26" s="1"/>
  <c r="N3434" i="26" s="1"/>
  <c r="D3457" i="26"/>
  <c r="F3457" i="26" s="1"/>
  <c r="I3457" i="26" s="1"/>
  <c r="J3457" i="26" s="1"/>
  <c r="N3457" i="26" s="1"/>
  <c r="D3458" i="26"/>
  <c r="F3458" i="26" s="1"/>
  <c r="I3458" i="26" s="1"/>
  <c r="J3458" i="26" s="1"/>
  <c r="N3458" i="26" s="1"/>
  <c r="D3433" i="26"/>
  <c r="F3433" i="26" s="1"/>
  <c r="I3433" i="26" s="1"/>
  <c r="J3433" i="26" s="1"/>
  <c r="N3433" i="26" s="1"/>
  <c r="D3461" i="26"/>
  <c r="F3461" i="26" s="1"/>
  <c r="I3461" i="26" s="1"/>
  <c r="J3461" i="26" s="1"/>
  <c r="N3461" i="26" s="1"/>
  <c r="D3440" i="26"/>
  <c r="F3440" i="26" s="1"/>
  <c r="I3440" i="26" s="1"/>
  <c r="J3440" i="26" s="1"/>
  <c r="N3440" i="26" s="1"/>
  <c r="D3450" i="26"/>
  <c r="F3450" i="26" s="1"/>
  <c r="I3450" i="26" s="1"/>
  <c r="J3450" i="26" s="1"/>
  <c r="N3450" i="26" s="1"/>
  <c r="D194" i="24"/>
  <c r="F194" i="24" s="1"/>
  <c r="I194" i="24" s="1"/>
  <c r="J194" i="24" s="1"/>
  <c r="N194" i="24" s="1"/>
  <c r="D22" i="24"/>
  <c r="F22" i="24" s="1"/>
  <c r="I22" i="24" s="1"/>
  <c r="J22" i="24" s="1"/>
  <c r="N22" i="24" s="1"/>
  <c r="D3420" i="24"/>
  <c r="F3420" i="24" s="1"/>
  <c r="I3420" i="24" s="1"/>
  <c r="J3420" i="24" s="1"/>
  <c r="N3420" i="24" s="1"/>
  <c r="D1882" i="24"/>
  <c r="F1882" i="24" s="1"/>
  <c r="I1882" i="24" s="1"/>
  <c r="J1882" i="24" s="1"/>
  <c r="N1882" i="24" s="1"/>
  <c r="D3007" i="24"/>
  <c r="F3007" i="24" s="1"/>
  <c r="I3007" i="24" s="1"/>
  <c r="J3007" i="24" s="1"/>
  <c r="N3007" i="24" s="1"/>
  <c r="D1514" i="24"/>
  <c r="F1514" i="24" s="1"/>
  <c r="I1514" i="24" s="1"/>
  <c r="J1514" i="24" s="1"/>
  <c r="N1514" i="24" s="1"/>
  <c r="D124" i="24"/>
  <c r="F124" i="24" s="1"/>
  <c r="I124" i="24" s="1"/>
  <c r="J124" i="24" s="1"/>
  <c r="N124" i="24" s="1"/>
  <c r="D184" i="24"/>
  <c r="F184" i="24" s="1"/>
  <c r="I184" i="24" s="1"/>
  <c r="J184" i="24" s="1"/>
  <c r="N184" i="24" s="1"/>
  <c r="D2904" i="24"/>
  <c r="F2904" i="24" s="1"/>
  <c r="I2904" i="24" s="1"/>
  <c r="J2904" i="24" s="1"/>
  <c r="N2904" i="24" s="1"/>
  <c r="D2286" i="24"/>
  <c r="F2286" i="24" s="1"/>
  <c r="I2286" i="24" s="1"/>
  <c r="J2286" i="24" s="1"/>
  <c r="N2286" i="24" s="1"/>
  <c r="D2006" i="24"/>
  <c r="F2006" i="24" s="1"/>
  <c r="I2006" i="24" s="1"/>
  <c r="J2006" i="24" s="1"/>
  <c r="N2006" i="24" s="1"/>
  <c r="D1839" i="24"/>
  <c r="F1839" i="24" s="1"/>
  <c r="I1839" i="24" s="1"/>
  <c r="J1839" i="24" s="1"/>
  <c r="N1839" i="24" s="1"/>
  <c r="D623" i="24"/>
  <c r="F623" i="24" s="1"/>
  <c r="I623" i="24" s="1"/>
  <c r="J623" i="24" s="1"/>
  <c r="N623" i="24" s="1"/>
  <c r="D582" i="24"/>
  <c r="F582" i="24" s="1"/>
  <c r="I582" i="24" s="1"/>
  <c r="J582" i="24" s="1"/>
  <c r="N582" i="24" s="1"/>
  <c r="D648" i="24"/>
  <c r="F648" i="24" s="1"/>
  <c r="I648" i="24" s="1"/>
  <c r="J648" i="24" s="1"/>
  <c r="N648" i="24" s="1"/>
  <c r="D1178" i="24"/>
  <c r="F1178" i="24" s="1"/>
  <c r="I1178" i="24" s="1"/>
  <c r="J1178" i="24" s="1"/>
  <c r="N1178" i="24" s="1"/>
  <c r="D1169" i="24"/>
  <c r="F1169" i="24" s="1"/>
  <c r="I1169" i="24" s="1"/>
  <c r="J1169" i="24" s="1"/>
  <c r="N1169" i="24" s="1"/>
  <c r="D1353" i="24"/>
  <c r="F1353" i="24" s="1"/>
  <c r="I1353" i="24" s="1"/>
  <c r="J1353" i="24" s="1"/>
  <c r="N1353" i="24" s="1"/>
  <c r="D2048" i="24"/>
  <c r="F2048" i="24" s="1"/>
  <c r="I2048" i="24" s="1"/>
  <c r="J2048" i="24" s="1"/>
  <c r="N2048" i="24" s="1"/>
  <c r="D2560" i="24"/>
  <c r="F2560" i="24" s="1"/>
  <c r="I2560" i="24" s="1"/>
  <c r="J2560" i="24" s="1"/>
  <c r="N2560" i="24" s="1"/>
  <c r="D3415" i="24"/>
  <c r="F3415" i="24" s="1"/>
  <c r="I3415" i="24" s="1"/>
  <c r="J3415" i="24" s="1"/>
  <c r="N3415" i="24" s="1"/>
  <c r="D2664" i="24"/>
  <c r="F2664" i="24" s="1"/>
  <c r="I2664" i="24" s="1"/>
  <c r="J2664" i="24" s="1"/>
  <c r="N2664" i="24" s="1"/>
  <c r="D1522" i="24"/>
  <c r="F1522" i="24" s="1"/>
  <c r="I1522" i="24" s="1"/>
  <c r="J1522" i="24" s="1"/>
  <c r="N1522" i="24" s="1"/>
  <c r="D2702" i="24"/>
  <c r="F2702" i="24" s="1"/>
  <c r="I2702" i="24" s="1"/>
  <c r="J2702" i="24" s="1"/>
  <c r="N2702" i="24" s="1"/>
  <c r="D2341" i="24"/>
  <c r="F2341" i="24" s="1"/>
  <c r="I2341" i="24" s="1"/>
  <c r="J2341" i="24" s="1"/>
  <c r="N2341" i="24" s="1"/>
  <c r="D2659" i="24"/>
  <c r="F2659" i="24" s="1"/>
  <c r="I2659" i="24" s="1"/>
  <c r="J2659" i="24" s="1"/>
  <c r="N2659" i="24" s="1"/>
  <c r="D551" i="24"/>
  <c r="F551" i="24" s="1"/>
  <c r="I551" i="24" s="1"/>
  <c r="J551" i="24" s="1"/>
  <c r="N551" i="24" s="1"/>
  <c r="D369" i="24"/>
  <c r="F369" i="24" s="1"/>
  <c r="I369" i="24" s="1"/>
  <c r="J369" i="24" s="1"/>
  <c r="N369" i="24" s="1"/>
  <c r="D732" i="24"/>
  <c r="F732" i="24" s="1"/>
  <c r="I732" i="24" s="1"/>
  <c r="J732" i="24" s="1"/>
  <c r="N732" i="24" s="1"/>
  <c r="D1978" i="24"/>
  <c r="F1978" i="24" s="1"/>
  <c r="I1978" i="24" s="1"/>
  <c r="J1978" i="24" s="1"/>
  <c r="N1978" i="24" s="1"/>
  <c r="D88" i="24"/>
  <c r="F88" i="24" s="1"/>
  <c r="I88" i="24" s="1"/>
  <c r="J88" i="24" s="1"/>
  <c r="N88" i="24" s="1"/>
  <c r="D1041" i="24"/>
  <c r="F1041" i="24" s="1"/>
  <c r="I1041" i="24" s="1"/>
  <c r="J1041" i="24" s="1"/>
  <c r="N1041" i="24" s="1"/>
  <c r="D591" i="24"/>
  <c r="F591" i="24" s="1"/>
  <c r="I591" i="24" s="1"/>
  <c r="J591" i="24" s="1"/>
  <c r="N591" i="24" s="1"/>
  <c r="D3429" i="24"/>
  <c r="F3429" i="24" s="1"/>
  <c r="I3429" i="24" s="1"/>
  <c r="J3429" i="24" s="1"/>
  <c r="N3429" i="24" s="1"/>
  <c r="D523" i="24"/>
  <c r="F523" i="24" s="1"/>
  <c r="I523" i="24" s="1"/>
  <c r="J523" i="24" s="1"/>
  <c r="N523" i="24" s="1"/>
  <c r="D1309" i="24"/>
  <c r="F1309" i="24" s="1"/>
  <c r="I1309" i="24" s="1"/>
  <c r="J1309" i="24" s="1"/>
  <c r="N1309" i="24" s="1"/>
  <c r="D323" i="24"/>
  <c r="F323" i="24" s="1"/>
  <c r="I323" i="24" s="1"/>
  <c r="J323" i="24" s="1"/>
  <c r="N323" i="24" s="1"/>
  <c r="D2348" i="24"/>
  <c r="F2348" i="24" s="1"/>
  <c r="I2348" i="24" s="1"/>
  <c r="J2348" i="24" s="1"/>
  <c r="N2348" i="24" s="1"/>
  <c r="D1680" i="24"/>
  <c r="F1680" i="24" s="1"/>
  <c r="I1680" i="24" s="1"/>
  <c r="J1680" i="24" s="1"/>
  <c r="N1680" i="24" s="1"/>
  <c r="D1550" i="24"/>
  <c r="F1550" i="24" s="1"/>
  <c r="I1550" i="24" s="1"/>
  <c r="J1550" i="24" s="1"/>
  <c r="N1550" i="24" s="1"/>
  <c r="D556" i="24"/>
  <c r="F556" i="24" s="1"/>
  <c r="I556" i="24" s="1"/>
  <c r="J556" i="24" s="1"/>
  <c r="N556" i="24" s="1"/>
  <c r="D720" i="24"/>
  <c r="F720" i="24" s="1"/>
  <c r="I720" i="24" s="1"/>
  <c r="J720" i="24" s="1"/>
  <c r="N720" i="24" s="1"/>
  <c r="D900" i="24"/>
  <c r="F900" i="24" s="1"/>
  <c r="I900" i="24" s="1"/>
  <c r="J900" i="24" s="1"/>
  <c r="N900" i="24" s="1"/>
  <c r="D1284" i="24"/>
  <c r="F1284" i="24" s="1"/>
  <c r="I1284" i="24" s="1"/>
  <c r="J1284" i="24" s="1"/>
  <c r="N1284" i="24" s="1"/>
  <c r="D2312" i="24"/>
  <c r="F2312" i="24" s="1"/>
  <c r="I2312" i="24" s="1"/>
  <c r="J2312" i="24" s="1"/>
  <c r="N2312" i="24" s="1"/>
  <c r="D2316" i="24"/>
  <c r="F2316" i="24" s="1"/>
  <c r="I2316" i="24" s="1"/>
  <c r="J2316" i="24" s="1"/>
  <c r="N2316" i="24" s="1"/>
  <c r="D2528" i="24"/>
  <c r="F2528" i="24" s="1"/>
  <c r="I2528" i="24" s="1"/>
  <c r="J2528" i="24" s="1"/>
  <c r="N2528" i="24" s="1"/>
  <c r="D2712" i="24"/>
  <c r="F2712" i="24" s="1"/>
  <c r="I2712" i="24" s="1"/>
  <c r="J2712" i="24" s="1"/>
  <c r="N2712" i="24" s="1"/>
  <c r="D2696" i="24"/>
  <c r="F2696" i="24" s="1"/>
  <c r="I2696" i="24" s="1"/>
  <c r="J2696" i="24" s="1"/>
  <c r="N2696" i="24" s="1"/>
  <c r="D1031" i="24"/>
  <c r="F1031" i="24" s="1"/>
  <c r="I1031" i="24" s="1"/>
  <c r="J1031" i="24" s="1"/>
  <c r="N1031" i="24" s="1"/>
  <c r="D2167" i="24"/>
  <c r="F2167" i="24" s="1"/>
  <c r="I2167" i="24" s="1"/>
  <c r="J2167" i="24" s="1"/>
  <c r="N2167" i="24" s="1"/>
  <c r="D658" i="24"/>
  <c r="F658" i="24" s="1"/>
  <c r="I658" i="24" s="1"/>
  <c r="J658" i="24" s="1"/>
  <c r="N658" i="24" s="1"/>
  <c r="D993" i="24"/>
  <c r="F993" i="24" s="1"/>
  <c r="I993" i="24" s="1"/>
  <c r="J993" i="24" s="1"/>
  <c r="N993" i="24" s="1"/>
  <c r="D2781" i="24"/>
  <c r="F2781" i="24" s="1"/>
  <c r="I2781" i="24" s="1"/>
  <c r="J2781" i="24" s="1"/>
  <c r="N2781" i="24" s="1"/>
  <c r="D3014" i="24"/>
  <c r="F3014" i="24" s="1"/>
  <c r="I3014" i="24" s="1"/>
  <c r="J3014" i="24" s="1"/>
  <c r="N3014" i="24" s="1"/>
  <c r="D3316" i="24"/>
  <c r="F3316" i="24" s="1"/>
  <c r="I3316" i="24" s="1"/>
  <c r="J3316" i="24" s="1"/>
  <c r="N3316" i="24" s="1"/>
  <c r="D2563" i="24"/>
  <c r="F2563" i="24" s="1"/>
  <c r="I2563" i="24" s="1"/>
  <c r="J2563" i="24" s="1"/>
  <c r="N2563" i="24" s="1"/>
  <c r="D755" i="24"/>
  <c r="F755" i="24" s="1"/>
  <c r="I755" i="24" s="1"/>
  <c r="J755" i="24" s="1"/>
  <c r="N755" i="24" s="1"/>
  <c r="D2491" i="24"/>
  <c r="F2491" i="24" s="1"/>
  <c r="I2491" i="24" s="1"/>
  <c r="J2491" i="24" s="1"/>
  <c r="N2491" i="24" s="1"/>
  <c r="D2110" i="24"/>
  <c r="F2110" i="24" s="1"/>
  <c r="I2110" i="24" s="1"/>
  <c r="J2110" i="24" s="1"/>
  <c r="N2110" i="24" s="1"/>
  <c r="D997" i="24"/>
  <c r="F997" i="24" s="1"/>
  <c r="I997" i="24" s="1"/>
  <c r="J997" i="24" s="1"/>
  <c r="N997" i="24" s="1"/>
  <c r="D2012" i="24"/>
  <c r="F2012" i="24" s="1"/>
  <c r="I2012" i="24" s="1"/>
  <c r="J2012" i="24" s="1"/>
  <c r="N2012" i="24" s="1"/>
  <c r="D2526" i="24"/>
  <c r="F2526" i="24" s="1"/>
  <c r="I2526" i="24" s="1"/>
  <c r="J2526" i="24" s="1"/>
  <c r="N2526" i="24" s="1"/>
  <c r="D363" i="24"/>
  <c r="F363" i="24" s="1"/>
  <c r="I363" i="24" s="1"/>
  <c r="J363" i="24" s="1"/>
  <c r="N363" i="24" s="1"/>
  <c r="D198" i="24"/>
  <c r="F198" i="24" s="1"/>
  <c r="I198" i="24" s="1"/>
  <c r="J198" i="24" s="1"/>
  <c r="N198" i="24" s="1"/>
  <c r="D78" i="24"/>
  <c r="F78" i="24" s="1"/>
  <c r="I78" i="24" s="1"/>
  <c r="J78" i="24" s="1"/>
  <c r="N78" i="24" s="1"/>
  <c r="D178" i="24"/>
  <c r="F178" i="24" s="1"/>
  <c r="I178" i="24" s="1"/>
  <c r="J178" i="24" s="1"/>
  <c r="N178" i="24" s="1"/>
  <c r="D165" i="24"/>
  <c r="F165" i="24" s="1"/>
  <c r="I165" i="24" s="1"/>
  <c r="J165" i="24" s="1"/>
  <c r="N165" i="24" s="1"/>
  <c r="D101" i="24"/>
  <c r="F101" i="24" s="1"/>
  <c r="I101" i="24" s="1"/>
  <c r="J101" i="24" s="1"/>
  <c r="N101" i="24" s="1"/>
  <c r="D3311" i="24"/>
  <c r="F3311" i="24" s="1"/>
  <c r="I3311" i="24" s="1"/>
  <c r="J3311" i="24" s="1"/>
  <c r="N3311" i="24" s="1"/>
  <c r="D3388" i="24"/>
  <c r="F3388" i="24" s="1"/>
  <c r="I3388" i="24" s="1"/>
  <c r="J3388" i="24" s="1"/>
  <c r="N3388" i="24" s="1"/>
  <c r="D3405" i="24"/>
  <c r="F3405" i="24" s="1"/>
  <c r="I3405" i="24" s="1"/>
  <c r="J3405" i="24" s="1"/>
  <c r="N3405" i="24" s="1"/>
  <c r="D1476" i="24"/>
  <c r="F1476" i="24" s="1"/>
  <c r="I1476" i="24" s="1"/>
  <c r="J1476" i="24" s="1"/>
  <c r="N1476" i="24" s="1"/>
  <c r="D303" i="24"/>
  <c r="F303" i="24" s="1"/>
  <c r="I303" i="24" s="1"/>
  <c r="J303" i="24" s="1"/>
  <c r="N303" i="24" s="1"/>
  <c r="D468" i="24"/>
  <c r="F468" i="24" s="1"/>
  <c r="I468" i="24" s="1"/>
  <c r="J468" i="24" s="1"/>
  <c r="N468" i="24" s="1"/>
  <c r="D2155" i="24"/>
  <c r="F2155" i="24" s="1"/>
  <c r="I2155" i="24" s="1"/>
  <c r="J2155" i="24" s="1"/>
  <c r="N2155" i="24" s="1"/>
  <c r="D1722" i="24"/>
  <c r="F1722" i="24" s="1"/>
  <c r="I1722" i="24" s="1"/>
  <c r="J1722" i="24" s="1"/>
  <c r="N1722" i="24" s="1"/>
  <c r="D578" i="24"/>
  <c r="F578" i="24" s="1"/>
  <c r="I578" i="24" s="1"/>
  <c r="J578" i="24" s="1"/>
  <c r="N578" i="24" s="1"/>
  <c r="D276" i="24"/>
  <c r="F276" i="24" s="1"/>
  <c r="I276" i="24" s="1"/>
  <c r="J276" i="24" s="1"/>
  <c r="N276" i="24" s="1"/>
  <c r="D3140" i="24"/>
  <c r="F3140" i="24" s="1"/>
  <c r="I3140" i="24" s="1"/>
  <c r="J3140" i="24" s="1"/>
  <c r="N3140" i="24" s="1"/>
  <c r="D2929" i="24"/>
  <c r="F2929" i="24" s="1"/>
  <c r="I2929" i="24" s="1"/>
  <c r="J2929" i="24" s="1"/>
  <c r="N2929" i="24" s="1"/>
  <c r="D2643" i="24"/>
  <c r="F2643" i="24" s="1"/>
  <c r="I2643" i="24" s="1"/>
  <c r="J2643" i="24" s="1"/>
  <c r="N2643" i="24" s="1"/>
  <c r="D2447" i="24"/>
  <c r="F2447" i="24" s="1"/>
  <c r="I2447" i="24" s="1"/>
  <c r="J2447" i="24" s="1"/>
  <c r="N2447" i="24" s="1"/>
  <c r="D1716" i="24"/>
  <c r="F1716" i="24" s="1"/>
  <c r="I1716" i="24" s="1"/>
  <c r="J1716" i="24" s="1"/>
  <c r="N1716" i="24" s="1"/>
  <c r="D1552" i="24"/>
  <c r="F1552" i="24" s="1"/>
  <c r="I1552" i="24" s="1"/>
  <c r="J1552" i="24" s="1"/>
  <c r="N1552" i="24" s="1"/>
  <c r="D995" i="24"/>
  <c r="F995" i="24" s="1"/>
  <c r="I995" i="24" s="1"/>
  <c r="J995" i="24" s="1"/>
  <c r="N995" i="24" s="1"/>
  <c r="D879" i="24"/>
  <c r="F879" i="24" s="1"/>
  <c r="I879" i="24" s="1"/>
  <c r="J879" i="24" s="1"/>
  <c r="N879" i="24" s="1"/>
  <c r="D470" i="24"/>
  <c r="F470" i="24" s="1"/>
  <c r="I470" i="24" s="1"/>
  <c r="J470" i="24" s="1"/>
  <c r="N470" i="24" s="1"/>
  <c r="D932" i="24"/>
  <c r="F932" i="24" s="1"/>
  <c r="I932" i="24" s="1"/>
  <c r="J932" i="24" s="1"/>
  <c r="N932" i="24" s="1"/>
  <c r="D909" i="24"/>
  <c r="F909" i="24" s="1"/>
  <c r="I909" i="24" s="1"/>
  <c r="J909" i="24" s="1"/>
  <c r="N909" i="24" s="1"/>
  <c r="D3251" i="24"/>
  <c r="F3251" i="24" s="1"/>
  <c r="I3251" i="24" s="1"/>
  <c r="J3251" i="24" s="1"/>
  <c r="N3251" i="24" s="1"/>
  <c r="D3325" i="24"/>
  <c r="F3325" i="24" s="1"/>
  <c r="I3325" i="24" s="1"/>
  <c r="J3325" i="24" s="1"/>
  <c r="N3325" i="24" s="1"/>
  <c r="D3409" i="24"/>
  <c r="F3409" i="24" s="1"/>
  <c r="I3409" i="24" s="1"/>
  <c r="J3409" i="24" s="1"/>
  <c r="N3409" i="24" s="1"/>
  <c r="D2388" i="24"/>
  <c r="F2388" i="24" s="1"/>
  <c r="I2388" i="24" s="1"/>
  <c r="J2388" i="24" s="1"/>
  <c r="N2388" i="24" s="1"/>
  <c r="D330" i="24"/>
  <c r="F330" i="24" s="1"/>
  <c r="I330" i="24" s="1"/>
  <c r="J330" i="24" s="1"/>
  <c r="N330" i="24" s="1"/>
  <c r="D243" i="24"/>
  <c r="F243" i="24" s="1"/>
  <c r="I243" i="24" s="1"/>
  <c r="J243" i="24" s="1"/>
  <c r="N243" i="24" s="1"/>
  <c r="D596" i="24"/>
  <c r="F596" i="24" s="1"/>
  <c r="I596" i="24" s="1"/>
  <c r="J596" i="24" s="1"/>
  <c r="N596" i="24" s="1"/>
  <c r="D2967" i="24"/>
  <c r="F2967" i="24" s="1"/>
  <c r="I2967" i="24" s="1"/>
  <c r="J2967" i="24" s="1"/>
  <c r="N2967" i="24" s="1"/>
  <c r="D1660" i="24"/>
  <c r="F1660" i="24" s="1"/>
  <c r="I1660" i="24" s="1"/>
  <c r="J1660" i="24" s="1"/>
  <c r="N1660" i="24" s="1"/>
  <c r="D1599" i="24"/>
  <c r="F1599" i="24" s="1"/>
  <c r="I1599" i="24" s="1"/>
  <c r="J1599" i="24" s="1"/>
  <c r="N1599" i="24" s="1"/>
  <c r="D116" i="24"/>
  <c r="F116" i="24" s="1"/>
  <c r="I116" i="24" s="1"/>
  <c r="J116" i="24" s="1"/>
  <c r="N116" i="24" s="1"/>
  <c r="D447" i="24"/>
  <c r="F447" i="24" s="1"/>
  <c r="I447" i="24" s="1"/>
  <c r="J447" i="24" s="1"/>
  <c r="N447" i="24" s="1"/>
  <c r="D3221" i="24"/>
  <c r="F3221" i="24" s="1"/>
  <c r="I3221" i="24" s="1"/>
  <c r="J3221" i="24" s="1"/>
  <c r="N3221" i="24" s="1"/>
  <c r="D2902" i="24"/>
  <c r="F2902" i="24" s="1"/>
  <c r="I2902" i="24" s="1"/>
  <c r="J2902" i="24" s="1"/>
  <c r="N2902" i="24" s="1"/>
  <c r="D2723" i="24"/>
  <c r="F2723" i="24" s="1"/>
  <c r="I2723" i="24" s="1"/>
  <c r="J2723" i="24" s="1"/>
  <c r="N2723" i="24" s="1"/>
  <c r="D2290" i="24"/>
  <c r="F2290" i="24" s="1"/>
  <c r="I2290" i="24" s="1"/>
  <c r="J2290" i="24" s="1"/>
  <c r="N2290" i="24" s="1"/>
  <c r="D2094" i="24"/>
  <c r="F2094" i="24" s="1"/>
  <c r="I2094" i="24" s="1"/>
  <c r="J2094" i="24" s="1"/>
  <c r="N2094" i="24" s="1"/>
  <c r="D1542" i="24"/>
  <c r="F1542" i="24" s="1"/>
  <c r="I1542" i="24" s="1"/>
  <c r="J1542" i="24" s="1"/>
  <c r="N1542" i="24" s="1"/>
  <c r="D839" i="24"/>
  <c r="F839" i="24" s="1"/>
  <c r="I839" i="24" s="1"/>
  <c r="J839" i="24" s="1"/>
  <c r="N839" i="24" s="1"/>
  <c r="D604" i="24"/>
  <c r="F604" i="24" s="1"/>
  <c r="I604" i="24" s="1"/>
  <c r="J604" i="24" s="1"/>
  <c r="N604" i="24" s="1"/>
  <c r="D733" i="24"/>
  <c r="F733" i="24" s="1"/>
  <c r="I733" i="24" s="1"/>
  <c r="J733" i="24" s="1"/>
  <c r="N733" i="24" s="1"/>
  <c r="D797" i="24"/>
  <c r="F797" i="24" s="1"/>
  <c r="I797" i="24" s="1"/>
  <c r="J797" i="24" s="1"/>
  <c r="N797" i="24" s="1"/>
  <c r="D802" i="24"/>
  <c r="F802" i="24" s="1"/>
  <c r="I802" i="24" s="1"/>
  <c r="J802" i="24" s="1"/>
  <c r="N802" i="24" s="1"/>
  <c r="D1008" i="24"/>
  <c r="F1008" i="24" s="1"/>
  <c r="I1008" i="24" s="1"/>
  <c r="J1008" i="24" s="1"/>
  <c r="N1008" i="24" s="1"/>
  <c r="D3334" i="24"/>
  <c r="F3334" i="24" s="1"/>
  <c r="I3334" i="24" s="1"/>
  <c r="J3334" i="24" s="1"/>
  <c r="N3334" i="24" s="1"/>
  <c r="D2584" i="24"/>
  <c r="F2584" i="24" s="1"/>
  <c r="I2584" i="24" s="1"/>
  <c r="J2584" i="24" s="1"/>
  <c r="N2584" i="24" s="1"/>
  <c r="D649" i="24"/>
  <c r="F649" i="24" s="1"/>
  <c r="I649" i="24" s="1"/>
  <c r="J649" i="24" s="1"/>
  <c r="N649" i="24" s="1"/>
  <c r="D2987" i="24"/>
  <c r="F2987" i="24" s="1"/>
  <c r="I2987" i="24" s="1"/>
  <c r="J2987" i="24" s="1"/>
  <c r="N2987" i="24" s="1"/>
  <c r="D2732" i="24"/>
  <c r="F2732" i="24" s="1"/>
  <c r="I2732" i="24" s="1"/>
  <c r="J2732" i="24" s="1"/>
  <c r="N2732" i="24" s="1"/>
  <c r="D2275" i="24"/>
  <c r="F2275" i="24" s="1"/>
  <c r="I2275" i="24" s="1"/>
  <c r="J2275" i="24" s="1"/>
  <c r="N2275" i="24" s="1"/>
  <c r="D2114" i="24"/>
  <c r="F2114" i="24" s="1"/>
  <c r="I2114" i="24" s="1"/>
  <c r="J2114" i="24" s="1"/>
  <c r="N2114" i="24" s="1"/>
  <c r="D1670" i="24"/>
  <c r="F1670" i="24" s="1"/>
  <c r="I1670" i="24" s="1"/>
  <c r="J1670" i="24" s="1"/>
  <c r="N1670" i="24" s="1"/>
  <c r="D1490" i="24"/>
  <c r="F1490" i="24" s="1"/>
  <c r="I1490" i="24" s="1"/>
  <c r="J1490" i="24" s="1"/>
  <c r="N1490" i="24" s="1"/>
  <c r="D307" i="24"/>
  <c r="F307" i="24" s="1"/>
  <c r="I307" i="24" s="1"/>
  <c r="J307" i="24" s="1"/>
  <c r="N307" i="24" s="1"/>
  <c r="D2779" i="24"/>
  <c r="F2779" i="24" s="1"/>
  <c r="I2779" i="24" s="1"/>
  <c r="J2779" i="24" s="1"/>
  <c r="N2779" i="24" s="1"/>
  <c r="D2412" i="24"/>
  <c r="F2412" i="24" s="1"/>
  <c r="I2412" i="24" s="1"/>
  <c r="J2412" i="24" s="1"/>
  <c r="N2412" i="24" s="1"/>
  <c r="D2135" i="24"/>
  <c r="F2135" i="24" s="1"/>
  <c r="I2135" i="24" s="1"/>
  <c r="J2135" i="24" s="1"/>
  <c r="N2135" i="24" s="1"/>
  <c r="D1836" i="24"/>
  <c r="F1836" i="24" s="1"/>
  <c r="I1836" i="24" s="1"/>
  <c r="J1836" i="24" s="1"/>
  <c r="N1836" i="24" s="1"/>
  <c r="D1420" i="24"/>
  <c r="F1420" i="24" s="1"/>
  <c r="I1420" i="24" s="1"/>
  <c r="J1420" i="24" s="1"/>
  <c r="N1420" i="24" s="1"/>
  <c r="D1087" i="24"/>
  <c r="F1087" i="24" s="1"/>
  <c r="I1087" i="24" s="1"/>
  <c r="J1087" i="24" s="1"/>
  <c r="N1087" i="24" s="1"/>
  <c r="D654" i="24"/>
  <c r="F654" i="24" s="1"/>
  <c r="I654" i="24" s="1"/>
  <c r="J654" i="24" s="1"/>
  <c r="N654" i="24" s="1"/>
  <c r="D529" i="24"/>
  <c r="F529" i="24" s="1"/>
  <c r="I529" i="24" s="1"/>
  <c r="J529" i="24" s="1"/>
  <c r="N529" i="24" s="1"/>
  <c r="D890" i="24"/>
  <c r="F890" i="24" s="1"/>
  <c r="I890" i="24" s="1"/>
  <c r="J890" i="24" s="1"/>
  <c r="N890" i="24" s="1"/>
  <c r="D761" i="24"/>
  <c r="F761" i="24" s="1"/>
  <c r="I761" i="24" s="1"/>
  <c r="J761" i="24" s="1"/>
  <c r="N761" i="24" s="1"/>
  <c r="D949" i="24"/>
  <c r="F949" i="24" s="1"/>
  <c r="I949" i="24" s="1"/>
  <c r="J949" i="24" s="1"/>
  <c r="N949" i="24" s="1"/>
  <c r="D343" i="24"/>
  <c r="F343" i="24" s="1"/>
  <c r="I343" i="24" s="1"/>
  <c r="J343" i="24" s="1"/>
  <c r="N343" i="24" s="1"/>
  <c r="D121" i="24"/>
  <c r="F121" i="24" s="1"/>
  <c r="I121" i="24" s="1"/>
  <c r="J121" i="24" s="1"/>
  <c r="N121" i="24" s="1"/>
  <c r="D229" i="24"/>
  <c r="F229" i="24" s="1"/>
  <c r="I229" i="24" s="1"/>
  <c r="J229" i="24" s="1"/>
  <c r="N229" i="24" s="1"/>
  <c r="D149" i="24"/>
  <c r="F149" i="24" s="1"/>
  <c r="I149" i="24" s="1"/>
  <c r="J149" i="24" s="1"/>
  <c r="N149" i="24" s="1"/>
  <c r="D43" i="24"/>
  <c r="F43" i="24" s="1"/>
  <c r="I43" i="24" s="1"/>
  <c r="J43" i="24" s="1"/>
  <c r="N43" i="24" s="1"/>
  <c r="D3278" i="24"/>
  <c r="F3278" i="24" s="1"/>
  <c r="I3278" i="24" s="1"/>
  <c r="J3278" i="24" s="1"/>
  <c r="N3278" i="24" s="1"/>
  <c r="D1374" i="24"/>
  <c r="F1374" i="24" s="1"/>
  <c r="I1374" i="24" s="1"/>
  <c r="J1374" i="24" s="1"/>
  <c r="N1374" i="24" s="1"/>
  <c r="D453" i="24"/>
  <c r="F453" i="24" s="1"/>
  <c r="I453" i="24" s="1"/>
  <c r="J453" i="24" s="1"/>
  <c r="N453" i="24" s="1"/>
  <c r="D379" i="24"/>
  <c r="F379" i="24" s="1"/>
  <c r="I379" i="24" s="1"/>
  <c r="J379" i="24" s="1"/>
  <c r="N379" i="24" s="1"/>
  <c r="D2453" i="24"/>
  <c r="F2453" i="24" s="1"/>
  <c r="I2453" i="24" s="1"/>
  <c r="J2453" i="24" s="1"/>
  <c r="N2453" i="24" s="1"/>
  <c r="D2151" i="24"/>
  <c r="F2151" i="24" s="1"/>
  <c r="I2151" i="24" s="1"/>
  <c r="J2151" i="24" s="1"/>
  <c r="N2151" i="24" s="1"/>
  <c r="D1595" i="24"/>
  <c r="F1595" i="24" s="1"/>
  <c r="I1595" i="24" s="1"/>
  <c r="J1595" i="24" s="1"/>
  <c r="N1595" i="24" s="1"/>
  <c r="D1498" i="24"/>
  <c r="F1498" i="24" s="1"/>
  <c r="I1498" i="24" s="1"/>
  <c r="J1498" i="24" s="1"/>
  <c r="N1498" i="24" s="1"/>
  <c r="D1139" i="24"/>
  <c r="F1139" i="24" s="1"/>
  <c r="I1139" i="24" s="1"/>
  <c r="J1139" i="24" s="1"/>
  <c r="N1139" i="24" s="1"/>
  <c r="D442" i="24"/>
  <c r="F442" i="24" s="1"/>
  <c r="I442" i="24" s="1"/>
  <c r="J442" i="24" s="1"/>
  <c r="N442" i="24" s="1"/>
  <c r="D325" i="24"/>
  <c r="F325" i="24" s="1"/>
  <c r="I325" i="24" s="1"/>
  <c r="J325" i="24" s="1"/>
  <c r="N325" i="24" s="1"/>
  <c r="D2999" i="24"/>
  <c r="F2999" i="24" s="1"/>
  <c r="I2999" i="24" s="1"/>
  <c r="J2999" i="24" s="1"/>
  <c r="N2999" i="24" s="1"/>
  <c r="D2716" i="24"/>
  <c r="F2716" i="24" s="1"/>
  <c r="I2716" i="24" s="1"/>
  <c r="J2716" i="24" s="1"/>
  <c r="N2716" i="24" s="1"/>
  <c r="D2615" i="24"/>
  <c r="F2615" i="24" s="1"/>
  <c r="I2615" i="24" s="1"/>
  <c r="J2615" i="24" s="1"/>
  <c r="N2615" i="24" s="1"/>
  <c r="D2418" i="24"/>
  <c r="F2418" i="24" s="1"/>
  <c r="I2418" i="24" s="1"/>
  <c r="J2418" i="24" s="1"/>
  <c r="N2418" i="24" s="1"/>
  <c r="D2270" i="24"/>
  <c r="F2270" i="24" s="1"/>
  <c r="I2270" i="24" s="1"/>
  <c r="J2270" i="24" s="1"/>
  <c r="N2270" i="24" s="1"/>
  <c r="D1520" i="24"/>
  <c r="F1520" i="24" s="1"/>
  <c r="I1520" i="24" s="1"/>
  <c r="J1520" i="24" s="1"/>
  <c r="N1520" i="24" s="1"/>
  <c r="D1546" i="24"/>
  <c r="F1546" i="24" s="1"/>
  <c r="I1546" i="24" s="1"/>
  <c r="J1546" i="24" s="1"/>
  <c r="N1546" i="24" s="1"/>
  <c r="D1301" i="24"/>
  <c r="F1301" i="24" s="1"/>
  <c r="I1301" i="24" s="1"/>
  <c r="J1301" i="24" s="1"/>
  <c r="N1301" i="24" s="1"/>
  <c r="D1127" i="24"/>
  <c r="F1127" i="24" s="1"/>
  <c r="I1127" i="24" s="1"/>
  <c r="J1127" i="24" s="1"/>
  <c r="N1127" i="24" s="1"/>
  <c r="D951" i="24"/>
  <c r="F951" i="24" s="1"/>
  <c r="I951" i="24" s="1"/>
  <c r="J951" i="24" s="1"/>
  <c r="N951" i="24" s="1"/>
  <c r="D819" i="24"/>
  <c r="F819" i="24" s="1"/>
  <c r="I819" i="24" s="1"/>
  <c r="J819" i="24" s="1"/>
  <c r="N819" i="24" s="1"/>
  <c r="D964" i="24"/>
  <c r="F964" i="24" s="1"/>
  <c r="I964" i="24" s="1"/>
  <c r="J964" i="24" s="1"/>
  <c r="N964" i="24" s="1"/>
  <c r="D925" i="24"/>
  <c r="F925" i="24" s="1"/>
  <c r="I925" i="24" s="1"/>
  <c r="J925" i="24" s="1"/>
  <c r="N925" i="24" s="1"/>
  <c r="D849" i="24"/>
  <c r="F849" i="24" s="1"/>
  <c r="I849" i="24" s="1"/>
  <c r="J849" i="24" s="1"/>
  <c r="N849" i="24" s="1"/>
  <c r="D1065" i="24"/>
  <c r="F1065" i="24" s="1"/>
  <c r="I1065" i="24" s="1"/>
  <c r="J1065" i="24" s="1"/>
  <c r="N1065" i="24" s="1"/>
  <c r="D3283" i="24"/>
  <c r="F3283" i="24" s="1"/>
  <c r="I3283" i="24" s="1"/>
  <c r="J3283" i="24" s="1"/>
  <c r="N3283" i="24" s="1"/>
  <c r="D3304" i="24"/>
  <c r="F3304" i="24" s="1"/>
  <c r="I3304" i="24" s="1"/>
  <c r="J3304" i="24" s="1"/>
  <c r="N3304" i="24" s="1"/>
  <c r="D3341" i="24"/>
  <c r="F3341" i="24" s="1"/>
  <c r="I3341" i="24" s="1"/>
  <c r="J3341" i="24" s="1"/>
  <c r="N3341" i="24" s="1"/>
  <c r="D2925" i="24"/>
  <c r="F2925" i="24" s="1"/>
  <c r="I2925" i="24" s="1"/>
  <c r="J2925" i="24" s="1"/>
  <c r="N2925" i="24" s="1"/>
  <c r="D2190" i="24"/>
  <c r="F2190" i="24" s="1"/>
  <c r="I2190" i="24" s="1"/>
  <c r="J2190" i="24" s="1"/>
  <c r="N2190" i="24" s="1"/>
  <c r="D416" i="24"/>
  <c r="F416" i="24" s="1"/>
  <c r="I416" i="24" s="1"/>
  <c r="J416" i="24" s="1"/>
  <c r="N416" i="24" s="1"/>
  <c r="D644" i="24"/>
  <c r="F644" i="24" s="1"/>
  <c r="I644" i="24" s="1"/>
  <c r="J644" i="24" s="1"/>
  <c r="N644" i="24" s="1"/>
  <c r="D3113" i="24"/>
  <c r="F3113" i="24" s="1"/>
  <c r="I3113" i="24" s="1"/>
  <c r="J3113" i="24" s="1"/>
  <c r="N3113" i="24" s="1"/>
  <c r="D2775" i="24"/>
  <c r="F2775" i="24" s="1"/>
  <c r="I2775" i="24" s="1"/>
  <c r="J2775" i="24" s="1"/>
  <c r="N2775" i="24" s="1"/>
  <c r="D2611" i="24"/>
  <c r="F2611" i="24" s="1"/>
  <c r="I2611" i="24" s="1"/>
  <c r="J2611" i="24" s="1"/>
  <c r="N2611" i="24" s="1"/>
  <c r="D1982" i="24"/>
  <c r="F1982" i="24" s="1"/>
  <c r="I1982" i="24" s="1"/>
  <c r="J1982" i="24" s="1"/>
  <c r="N1982" i="24" s="1"/>
  <c r="D1526" i="24"/>
  <c r="F1526" i="24" s="1"/>
  <c r="I1526" i="24" s="1"/>
  <c r="J1526" i="24" s="1"/>
  <c r="N1526" i="24" s="1"/>
  <c r="D1119" i="24"/>
  <c r="F1119" i="24" s="1"/>
  <c r="I1119" i="24" s="1"/>
  <c r="J1119" i="24" s="1"/>
  <c r="N1119" i="24" s="1"/>
  <c r="D678" i="24"/>
  <c r="F678" i="24" s="1"/>
  <c r="I678" i="24" s="1"/>
  <c r="J678" i="24" s="1"/>
  <c r="N678" i="24" s="1"/>
  <c r="D132" i="24"/>
  <c r="F132" i="24" s="1"/>
  <c r="I132" i="24" s="1"/>
  <c r="J132" i="24" s="1"/>
  <c r="N132" i="24" s="1"/>
  <c r="D244" i="24"/>
  <c r="F244" i="24" s="1"/>
  <c r="I244" i="24" s="1"/>
  <c r="J244" i="24" s="1"/>
  <c r="N244" i="24" s="1"/>
  <c r="D520" i="24"/>
  <c r="F520" i="24" s="1"/>
  <c r="I520" i="24" s="1"/>
  <c r="J520" i="24" s="1"/>
  <c r="N520" i="24" s="1"/>
  <c r="D2878" i="24"/>
  <c r="F2878" i="24" s="1"/>
  <c r="I2878" i="24" s="1"/>
  <c r="J2878" i="24" s="1"/>
  <c r="N2878" i="24" s="1"/>
  <c r="D2451" i="24"/>
  <c r="F2451" i="24" s="1"/>
  <c r="I2451" i="24" s="1"/>
  <c r="J2451" i="24" s="1"/>
  <c r="N2451" i="24" s="1"/>
  <c r="D2378" i="24"/>
  <c r="F2378" i="24" s="1"/>
  <c r="I2378" i="24" s="1"/>
  <c r="J2378" i="24" s="1"/>
  <c r="N2378" i="24" s="1"/>
  <c r="D2226" i="24"/>
  <c r="F2226" i="24" s="1"/>
  <c r="I2226" i="24" s="1"/>
  <c r="J2226" i="24" s="1"/>
  <c r="N2226" i="24" s="1"/>
  <c r="D1994" i="24"/>
  <c r="F1994" i="24" s="1"/>
  <c r="I1994" i="24" s="1"/>
  <c r="J1994" i="24" s="1"/>
  <c r="N1994" i="24" s="1"/>
  <c r="D1726" i="24"/>
  <c r="F1726" i="24" s="1"/>
  <c r="I1726" i="24" s="1"/>
  <c r="J1726" i="24" s="1"/>
  <c r="N1726" i="24" s="1"/>
  <c r="D1366" i="24"/>
  <c r="F1366" i="24" s="1"/>
  <c r="I1366" i="24" s="1"/>
  <c r="J1366" i="24" s="1"/>
  <c r="N1366" i="24" s="1"/>
  <c r="D1227" i="24"/>
  <c r="F1227" i="24" s="1"/>
  <c r="I1227" i="24" s="1"/>
  <c r="J1227" i="24" s="1"/>
  <c r="N1227" i="24" s="1"/>
  <c r="D466" i="24"/>
  <c r="F466" i="24" s="1"/>
  <c r="I466" i="24" s="1"/>
  <c r="J466" i="24" s="1"/>
  <c r="N466" i="24" s="1"/>
  <c r="D329" i="24"/>
  <c r="F329" i="24" s="1"/>
  <c r="I329" i="24" s="1"/>
  <c r="J329" i="24" s="1"/>
  <c r="N329" i="24" s="1"/>
  <c r="D653" i="24"/>
  <c r="F653" i="24" s="1"/>
  <c r="I653" i="24" s="1"/>
  <c r="J653" i="24" s="1"/>
  <c r="N653" i="24" s="1"/>
  <c r="D777" i="24"/>
  <c r="F777" i="24" s="1"/>
  <c r="I777" i="24" s="1"/>
  <c r="J777" i="24" s="1"/>
  <c r="N777" i="24" s="1"/>
  <c r="D1068" i="24"/>
  <c r="F1068" i="24" s="1"/>
  <c r="I1068" i="24" s="1"/>
  <c r="J1068" i="24" s="1"/>
  <c r="N1068" i="24" s="1"/>
  <c r="D1090" i="24"/>
  <c r="F1090" i="24" s="1"/>
  <c r="I1090" i="24" s="1"/>
  <c r="J1090" i="24" s="1"/>
  <c r="N1090" i="24" s="1"/>
  <c r="D818" i="24"/>
  <c r="F818" i="24" s="1"/>
  <c r="I818" i="24" s="1"/>
  <c r="J818" i="24" s="1"/>
  <c r="N818" i="24" s="1"/>
  <c r="D3335" i="24"/>
  <c r="F3335" i="24" s="1"/>
  <c r="I3335" i="24" s="1"/>
  <c r="J3335" i="24" s="1"/>
  <c r="N3335" i="24" s="1"/>
  <c r="D81" i="24"/>
  <c r="F81" i="24" s="1"/>
  <c r="I81" i="24" s="1"/>
  <c r="J81" i="24" s="1"/>
  <c r="N81" i="24" s="1"/>
  <c r="D638" i="24"/>
  <c r="F638" i="24" s="1"/>
  <c r="I638" i="24" s="1"/>
  <c r="J638" i="24" s="1"/>
  <c r="N638" i="24" s="1"/>
  <c r="D2227" i="24"/>
  <c r="F2227" i="24" s="1"/>
  <c r="I2227" i="24" s="1"/>
  <c r="J2227" i="24" s="1"/>
  <c r="N2227" i="24" s="1"/>
  <c r="D2147" i="24"/>
  <c r="F2147" i="24" s="1"/>
  <c r="I2147" i="24" s="1"/>
  <c r="J2147" i="24" s="1"/>
  <c r="N2147" i="24" s="1"/>
  <c r="D1618" i="24"/>
  <c r="F1618" i="24" s="1"/>
  <c r="I1618" i="24" s="1"/>
  <c r="J1618" i="24" s="1"/>
  <c r="N1618" i="24" s="1"/>
  <c r="D606" i="24"/>
  <c r="F606" i="24" s="1"/>
  <c r="I606" i="24" s="1"/>
  <c r="J606" i="24" s="1"/>
  <c r="N606" i="24" s="1"/>
  <c r="D338" i="24"/>
  <c r="F338" i="24" s="1"/>
  <c r="I338" i="24" s="1"/>
  <c r="J338" i="24" s="1"/>
  <c r="N338" i="24" s="1"/>
  <c r="D3203" i="24"/>
  <c r="F3203" i="24" s="1"/>
  <c r="I3203" i="24" s="1"/>
  <c r="J3203" i="24" s="1"/>
  <c r="N3203" i="24" s="1"/>
  <c r="D2880" i="24"/>
  <c r="F2880" i="24" s="1"/>
  <c r="I2880" i="24" s="1"/>
  <c r="J2880" i="24" s="1"/>
  <c r="N2880" i="24" s="1"/>
  <c r="D2612" i="24"/>
  <c r="F2612" i="24" s="1"/>
  <c r="I2612" i="24" s="1"/>
  <c r="J2612" i="24" s="1"/>
  <c r="N2612" i="24" s="1"/>
  <c r="D2467" i="24"/>
  <c r="F2467" i="24" s="1"/>
  <c r="I2467" i="24" s="1"/>
  <c r="J2467" i="24" s="1"/>
  <c r="N2467" i="24" s="1"/>
  <c r="D1990" i="24"/>
  <c r="F1990" i="24" s="1"/>
  <c r="I1990" i="24" s="1"/>
  <c r="J1990" i="24" s="1"/>
  <c r="N1990" i="24" s="1"/>
  <c r="D1732" i="24"/>
  <c r="F1732" i="24" s="1"/>
  <c r="I1732" i="24" s="1"/>
  <c r="J1732" i="24" s="1"/>
  <c r="N1732" i="24" s="1"/>
  <c r="D1794" i="24"/>
  <c r="F1794" i="24" s="1"/>
  <c r="I1794" i="24" s="1"/>
  <c r="J1794" i="24" s="1"/>
  <c r="N1794" i="24" s="1"/>
  <c r="D1446" i="24"/>
  <c r="F1446" i="24" s="1"/>
  <c r="I1446" i="24" s="1"/>
  <c r="J1446" i="24" s="1"/>
  <c r="N1446" i="24" s="1"/>
  <c r="D763" i="24"/>
  <c r="F763" i="24" s="1"/>
  <c r="I763" i="24" s="1"/>
  <c r="J763" i="24" s="1"/>
  <c r="N763" i="24" s="1"/>
  <c r="D614" i="24"/>
  <c r="F614" i="24" s="1"/>
  <c r="I614" i="24" s="1"/>
  <c r="J614" i="24" s="1"/>
  <c r="N614" i="24" s="1"/>
  <c r="D430" i="24"/>
  <c r="F430" i="24" s="1"/>
  <c r="I430" i="24" s="1"/>
  <c r="J430" i="24" s="1"/>
  <c r="N430" i="24" s="1"/>
  <c r="D608" i="24"/>
  <c r="F608" i="24" s="1"/>
  <c r="I608" i="24" s="1"/>
  <c r="J608" i="24" s="1"/>
  <c r="N608" i="24" s="1"/>
  <c r="D980" i="24"/>
  <c r="F980" i="24" s="1"/>
  <c r="I980" i="24" s="1"/>
  <c r="J980" i="24" s="1"/>
  <c r="N980" i="24" s="1"/>
  <c r="D1077" i="24"/>
  <c r="F1077" i="24" s="1"/>
  <c r="I1077" i="24" s="1"/>
  <c r="J1077" i="24" s="1"/>
  <c r="N1077" i="24" s="1"/>
  <c r="D214" i="24"/>
  <c r="F214" i="24" s="1"/>
  <c r="I214" i="24" s="1"/>
  <c r="J214" i="24" s="1"/>
  <c r="N214" i="24" s="1"/>
  <c r="D68" i="24"/>
  <c r="F68" i="24" s="1"/>
  <c r="I68" i="24" s="1"/>
  <c r="J68" i="24" s="1"/>
  <c r="N68" i="24" s="1"/>
  <c r="D173" i="24"/>
  <c r="F173" i="24" s="1"/>
  <c r="I173" i="24" s="1"/>
  <c r="J173" i="24" s="1"/>
  <c r="N173" i="24" s="1"/>
  <c r="D210" i="24"/>
  <c r="F210" i="24" s="1"/>
  <c r="I210" i="24" s="1"/>
  <c r="J210" i="24" s="1"/>
  <c r="N210" i="24" s="1"/>
  <c r="D3305" i="24"/>
  <c r="F3305" i="24" s="1"/>
  <c r="I3305" i="24" s="1"/>
  <c r="J3305" i="24" s="1"/>
  <c r="N3305" i="24" s="1"/>
  <c r="D771" i="24"/>
  <c r="F771" i="24" s="1"/>
  <c r="I771" i="24" s="1"/>
  <c r="J771" i="24" s="1"/>
  <c r="N771" i="24" s="1"/>
  <c r="D2766" i="24"/>
  <c r="F2766" i="24" s="1"/>
  <c r="I2766" i="24" s="1"/>
  <c r="J2766" i="24" s="1"/>
  <c r="N2766" i="24" s="1"/>
  <c r="D2499" i="24"/>
  <c r="F2499" i="24" s="1"/>
  <c r="I2499" i="24" s="1"/>
  <c r="J2499" i="24" s="1"/>
  <c r="N2499" i="24" s="1"/>
  <c r="D1271" i="24"/>
  <c r="F1271" i="24" s="1"/>
  <c r="I1271" i="24" s="1"/>
  <c r="J1271" i="24" s="1"/>
  <c r="N1271" i="24" s="1"/>
  <c r="D735" i="24"/>
  <c r="F735" i="24" s="1"/>
  <c r="I735" i="24" s="1"/>
  <c r="J735" i="24" s="1"/>
  <c r="N735" i="24" s="1"/>
  <c r="D820" i="24"/>
  <c r="F820" i="24" s="1"/>
  <c r="I820" i="24" s="1"/>
  <c r="J820" i="24" s="1"/>
  <c r="N820" i="24" s="1"/>
  <c r="D1097" i="24"/>
  <c r="F1097" i="24" s="1"/>
  <c r="I1097" i="24" s="1"/>
  <c r="J1097" i="24" s="1"/>
  <c r="N1097" i="24" s="1"/>
  <c r="D3373" i="24"/>
  <c r="F3373" i="24" s="1"/>
  <c r="I3373" i="24" s="1"/>
  <c r="J3373" i="24" s="1"/>
  <c r="N3373" i="24" s="1"/>
  <c r="D473" i="24"/>
  <c r="F473" i="24" s="1"/>
  <c r="I473" i="24" s="1"/>
  <c r="J473" i="24" s="1"/>
  <c r="N473" i="24" s="1"/>
  <c r="D1484" i="24"/>
  <c r="F1484" i="24" s="1"/>
  <c r="I1484" i="24" s="1"/>
  <c r="J1484" i="24" s="1"/>
  <c r="N1484" i="24" s="1"/>
  <c r="D2783" i="24"/>
  <c r="F2783" i="24" s="1"/>
  <c r="I2783" i="24" s="1"/>
  <c r="J2783" i="24" s="1"/>
  <c r="N2783" i="24" s="1"/>
  <c r="D2158" i="24"/>
  <c r="F2158" i="24" s="1"/>
  <c r="I2158" i="24" s="1"/>
  <c r="J2158" i="24" s="1"/>
  <c r="N2158" i="24" s="1"/>
  <c r="D978" i="24"/>
  <c r="F978" i="24" s="1"/>
  <c r="I978" i="24" s="1"/>
  <c r="J978" i="24" s="1"/>
  <c r="N978" i="24" s="1"/>
  <c r="D1862" i="24"/>
  <c r="F1862" i="24" s="1"/>
  <c r="I1862" i="24" s="1"/>
  <c r="J1862" i="24" s="1"/>
  <c r="N1862" i="24" s="1"/>
  <c r="D489" i="24"/>
  <c r="F489" i="24" s="1"/>
  <c r="I489" i="24" s="1"/>
  <c r="J489" i="24" s="1"/>
  <c r="N489" i="24" s="1"/>
  <c r="D1582" i="24"/>
  <c r="F1582" i="24" s="1"/>
  <c r="I1582" i="24" s="1"/>
  <c r="J1582" i="24" s="1"/>
  <c r="N1582" i="24" s="1"/>
  <c r="D2719" i="24"/>
  <c r="F2719" i="24" s="1"/>
  <c r="I2719" i="24" s="1"/>
  <c r="J2719" i="24" s="1"/>
  <c r="N2719" i="24" s="1"/>
  <c r="D2344" i="24"/>
  <c r="F2344" i="24" s="1"/>
  <c r="I2344" i="24" s="1"/>
  <c r="J2344" i="24" s="1"/>
  <c r="N2344" i="24" s="1"/>
  <c r="D278" i="24"/>
  <c r="F278" i="24" s="1"/>
  <c r="I278" i="24" s="1"/>
  <c r="J278" i="24" s="1"/>
  <c r="N278" i="24" s="1"/>
  <c r="D917" i="24"/>
  <c r="F917" i="24" s="1"/>
  <c r="I917" i="24" s="1"/>
  <c r="J917" i="24" s="1"/>
  <c r="N917" i="24" s="1"/>
  <c r="D920" i="24"/>
  <c r="F920" i="24" s="1"/>
  <c r="I920" i="24" s="1"/>
  <c r="J920" i="24" s="1"/>
  <c r="N920" i="24" s="1"/>
  <c r="D1089" i="24"/>
  <c r="F1089" i="24" s="1"/>
  <c r="I1089" i="24" s="1"/>
  <c r="J1089" i="24" s="1"/>
  <c r="N1089" i="24" s="1"/>
  <c r="D3243" i="24"/>
  <c r="F3243" i="24" s="1"/>
  <c r="I3243" i="24" s="1"/>
  <c r="J3243" i="24" s="1"/>
  <c r="N3243" i="24" s="1"/>
  <c r="D3371" i="24"/>
  <c r="F3371" i="24" s="1"/>
  <c r="I3371" i="24" s="1"/>
  <c r="J3371" i="24" s="1"/>
  <c r="N3371" i="24" s="1"/>
  <c r="D60" i="24"/>
  <c r="F60" i="24" s="1"/>
  <c r="I60" i="24" s="1"/>
  <c r="J60" i="24" s="1"/>
  <c r="N60" i="24" s="1"/>
  <c r="D3301" i="24"/>
  <c r="F3301" i="24" s="1"/>
  <c r="I3301" i="24" s="1"/>
  <c r="J3301" i="24" s="1"/>
  <c r="N3301" i="24" s="1"/>
  <c r="D103" i="24"/>
  <c r="F103" i="24" s="1"/>
  <c r="I103" i="24" s="1"/>
  <c r="J103" i="24" s="1"/>
  <c r="N103" i="24" s="1"/>
  <c r="D716" i="24"/>
  <c r="F716" i="24" s="1"/>
  <c r="I716" i="24" s="1"/>
  <c r="J716" i="24" s="1"/>
  <c r="N716" i="24" s="1"/>
  <c r="D3039" i="24"/>
  <c r="F3039" i="24" s="1"/>
  <c r="I3039" i="24" s="1"/>
  <c r="J3039" i="24" s="1"/>
  <c r="N3039" i="24" s="1"/>
  <c r="D2736" i="24"/>
  <c r="F2736" i="24" s="1"/>
  <c r="I2736" i="24" s="1"/>
  <c r="J2736" i="24" s="1"/>
  <c r="N2736" i="24" s="1"/>
  <c r="D2090" i="24"/>
  <c r="F2090" i="24" s="1"/>
  <c r="I2090" i="24" s="1"/>
  <c r="J2090" i="24" s="1"/>
  <c r="N2090" i="24" s="1"/>
  <c r="D1334" i="24"/>
  <c r="F1334" i="24" s="1"/>
  <c r="I1334" i="24" s="1"/>
  <c r="J1334" i="24" s="1"/>
  <c r="N1334" i="24" s="1"/>
  <c r="D48" i="24"/>
  <c r="F48" i="24" s="1"/>
  <c r="I48" i="24" s="1"/>
  <c r="J48" i="24" s="1"/>
  <c r="N48" i="24" s="1"/>
  <c r="D200" i="24"/>
  <c r="F200" i="24" s="1"/>
  <c r="I200" i="24" s="1"/>
  <c r="J200" i="24" s="1"/>
  <c r="N200" i="24" s="1"/>
  <c r="D392" i="24"/>
  <c r="F392" i="24" s="1"/>
  <c r="I392" i="24" s="1"/>
  <c r="J392" i="24" s="1"/>
  <c r="N392" i="24" s="1"/>
  <c r="D2894" i="24"/>
  <c r="F2894" i="24" s="1"/>
  <c r="I2894" i="24" s="1"/>
  <c r="J2894" i="24" s="1"/>
  <c r="N2894" i="24" s="1"/>
  <c r="D2170" i="24"/>
  <c r="F2170" i="24" s="1"/>
  <c r="I2170" i="24" s="1"/>
  <c r="J2170" i="24" s="1"/>
  <c r="N2170" i="24" s="1"/>
  <c r="D1239" i="24"/>
  <c r="F1239" i="24" s="1"/>
  <c r="I1239" i="24" s="1"/>
  <c r="J1239" i="24" s="1"/>
  <c r="N1239" i="24" s="1"/>
  <c r="D281" i="24"/>
  <c r="F281" i="24" s="1"/>
  <c r="I281" i="24" s="1"/>
  <c r="J281" i="24" s="1"/>
  <c r="N281" i="24" s="1"/>
  <c r="D497" i="24"/>
  <c r="F497" i="24" s="1"/>
  <c r="I497" i="24" s="1"/>
  <c r="J497" i="24" s="1"/>
  <c r="N497" i="24" s="1"/>
  <c r="D1084" i="24"/>
  <c r="F1084" i="24" s="1"/>
  <c r="I1084" i="24" s="1"/>
  <c r="J1084" i="24" s="1"/>
  <c r="N1084" i="24" s="1"/>
  <c r="D1034" i="24"/>
  <c r="F1034" i="24" s="1"/>
  <c r="I1034" i="24" s="1"/>
  <c r="J1034" i="24" s="1"/>
  <c r="N1034" i="24" s="1"/>
  <c r="D1184" i="24"/>
  <c r="F1184" i="24" s="1"/>
  <c r="I1184" i="24" s="1"/>
  <c r="J1184" i="24" s="1"/>
  <c r="N1184" i="24" s="1"/>
  <c r="D998" i="24"/>
  <c r="F998" i="24" s="1"/>
  <c r="I998" i="24" s="1"/>
  <c r="J998" i="24" s="1"/>
  <c r="N998" i="24" s="1"/>
  <c r="D1447" i="24"/>
  <c r="F1447" i="24" s="1"/>
  <c r="I1447" i="24" s="1"/>
  <c r="J1447" i="24" s="1"/>
  <c r="N1447" i="24" s="1"/>
  <c r="D1751" i="24"/>
  <c r="F1751" i="24" s="1"/>
  <c r="I1751" i="24" s="1"/>
  <c r="J1751" i="24" s="1"/>
  <c r="N1751" i="24" s="1"/>
  <c r="D1631" i="24"/>
  <c r="F1631" i="24" s="1"/>
  <c r="I1631" i="24" s="1"/>
  <c r="J1631" i="24" s="1"/>
  <c r="N1631" i="24" s="1"/>
  <c r="D2236" i="24"/>
  <c r="F2236" i="24" s="1"/>
  <c r="I2236" i="24" s="1"/>
  <c r="J2236" i="24" s="1"/>
  <c r="N2236" i="24" s="1"/>
  <c r="D2381" i="24"/>
  <c r="F2381" i="24" s="1"/>
  <c r="I2381" i="24" s="1"/>
  <c r="J2381" i="24" s="1"/>
  <c r="N2381" i="24" s="1"/>
  <c r="D2411" i="24"/>
  <c r="F2411" i="24" s="1"/>
  <c r="I2411" i="24" s="1"/>
  <c r="J2411" i="24" s="1"/>
  <c r="N2411" i="24" s="1"/>
  <c r="D2564" i="24"/>
  <c r="F2564" i="24" s="1"/>
  <c r="I2564" i="24" s="1"/>
  <c r="J2564" i="24" s="1"/>
  <c r="N2564" i="24" s="1"/>
  <c r="D2694" i="24"/>
  <c r="F2694" i="24" s="1"/>
  <c r="I2694" i="24" s="1"/>
  <c r="J2694" i="24" s="1"/>
  <c r="N2694" i="24" s="1"/>
  <c r="D2952" i="24"/>
  <c r="F2952" i="24" s="1"/>
  <c r="I2952" i="24" s="1"/>
  <c r="J2952" i="24" s="1"/>
  <c r="N2952" i="24" s="1"/>
  <c r="D2968" i="24"/>
  <c r="F2968" i="24" s="1"/>
  <c r="I2968" i="24" s="1"/>
  <c r="J2968" i="24" s="1"/>
  <c r="N2968" i="24" s="1"/>
  <c r="D1254" i="24"/>
  <c r="F1254" i="24" s="1"/>
  <c r="I1254" i="24" s="1"/>
  <c r="J1254" i="24" s="1"/>
  <c r="N1254" i="24" s="1"/>
  <c r="D1401" i="24"/>
  <c r="F1401" i="24" s="1"/>
  <c r="I1401" i="24" s="1"/>
  <c r="J1401" i="24" s="1"/>
  <c r="N1401" i="24" s="1"/>
  <c r="D1927" i="24"/>
  <c r="F1927" i="24" s="1"/>
  <c r="I1927" i="24" s="1"/>
  <c r="J1927" i="24" s="1"/>
  <c r="N1927" i="24" s="1"/>
  <c r="D1861" i="24"/>
  <c r="F1861" i="24" s="1"/>
  <c r="I1861" i="24" s="1"/>
  <c r="J1861" i="24" s="1"/>
  <c r="N1861" i="24" s="1"/>
  <c r="D2085" i="24"/>
  <c r="F2085" i="24" s="1"/>
  <c r="I2085" i="24" s="1"/>
  <c r="J2085" i="24" s="1"/>
  <c r="N2085" i="24" s="1"/>
  <c r="D2133" i="24"/>
  <c r="F2133" i="24" s="1"/>
  <c r="I2133" i="24" s="1"/>
  <c r="J2133" i="24" s="1"/>
  <c r="N2133" i="24" s="1"/>
  <c r="D2553" i="24"/>
  <c r="F2553" i="24" s="1"/>
  <c r="I2553" i="24" s="1"/>
  <c r="J2553" i="24" s="1"/>
  <c r="N2553" i="24" s="1"/>
  <c r="D2500" i="24"/>
  <c r="F2500" i="24" s="1"/>
  <c r="I2500" i="24" s="1"/>
  <c r="J2500" i="24" s="1"/>
  <c r="N2500" i="24" s="1"/>
  <c r="D2669" i="24"/>
  <c r="F2669" i="24" s="1"/>
  <c r="I2669" i="24" s="1"/>
  <c r="J2669" i="24" s="1"/>
  <c r="N2669" i="24" s="1"/>
  <c r="D2891" i="24"/>
  <c r="F2891" i="24" s="1"/>
  <c r="I2891" i="24" s="1"/>
  <c r="J2891" i="24" s="1"/>
  <c r="N2891" i="24" s="1"/>
  <c r="D2998" i="24"/>
  <c r="F2998" i="24" s="1"/>
  <c r="I2998" i="24" s="1"/>
  <c r="J2998" i="24" s="1"/>
  <c r="N2998" i="24" s="1"/>
  <c r="D3022" i="24"/>
  <c r="F3022" i="24" s="1"/>
  <c r="I3022" i="24" s="1"/>
  <c r="J3022" i="24" s="1"/>
  <c r="N3022" i="24" s="1"/>
  <c r="D3184" i="24"/>
  <c r="F3184" i="24" s="1"/>
  <c r="I3184" i="24" s="1"/>
  <c r="J3184" i="24" s="1"/>
  <c r="N3184" i="24" s="1"/>
  <c r="D3183" i="24"/>
  <c r="F3183" i="24" s="1"/>
  <c r="I3183" i="24" s="1"/>
  <c r="J3183" i="24" s="1"/>
  <c r="N3183" i="24" s="1"/>
  <c r="D1477" i="24"/>
  <c r="F1477" i="24" s="1"/>
  <c r="I1477" i="24" s="1"/>
  <c r="J1477" i="24" s="1"/>
  <c r="N1477" i="24" s="1"/>
  <c r="D1607" i="24"/>
  <c r="F1607" i="24" s="1"/>
  <c r="I1607" i="24" s="1"/>
  <c r="J1607" i="24" s="1"/>
  <c r="N1607" i="24" s="1"/>
  <c r="D2044" i="24"/>
  <c r="F2044" i="24" s="1"/>
  <c r="I2044" i="24" s="1"/>
  <c r="J2044" i="24" s="1"/>
  <c r="N2044" i="24" s="1"/>
  <c r="D1889" i="24"/>
  <c r="F1889" i="24" s="1"/>
  <c r="I1889" i="24" s="1"/>
  <c r="J1889" i="24" s="1"/>
  <c r="N1889" i="24" s="1"/>
  <c r="D2091" i="24"/>
  <c r="F2091" i="24" s="1"/>
  <c r="I2091" i="24" s="1"/>
  <c r="J2091" i="24" s="1"/>
  <c r="N2091" i="24" s="1"/>
  <c r="D2140" i="24"/>
  <c r="F2140" i="24" s="1"/>
  <c r="I2140" i="24" s="1"/>
  <c r="J2140" i="24" s="1"/>
  <c r="N2140" i="24" s="1"/>
  <c r="D2276" i="24"/>
  <c r="F2276" i="24" s="1"/>
  <c r="I2276" i="24" s="1"/>
  <c r="J2276" i="24" s="1"/>
  <c r="N2276" i="24" s="1"/>
  <c r="D2429" i="24"/>
  <c r="F2429" i="24" s="1"/>
  <c r="I2429" i="24" s="1"/>
  <c r="J2429" i="24" s="1"/>
  <c r="N2429" i="24" s="1"/>
  <c r="D2574" i="24"/>
  <c r="F2574" i="24" s="1"/>
  <c r="I2574" i="24" s="1"/>
  <c r="J2574" i="24" s="1"/>
  <c r="N2574" i="24" s="1"/>
  <c r="D2765" i="24"/>
  <c r="F2765" i="24" s="1"/>
  <c r="I2765" i="24" s="1"/>
  <c r="J2765" i="24" s="1"/>
  <c r="N2765" i="24" s="1"/>
  <c r="D2919" i="24"/>
  <c r="F2919" i="24" s="1"/>
  <c r="I2919" i="24" s="1"/>
  <c r="J2919" i="24" s="1"/>
  <c r="N2919" i="24" s="1"/>
  <c r="D2916" i="24"/>
  <c r="F2916" i="24" s="1"/>
  <c r="I2916" i="24" s="1"/>
  <c r="J2916" i="24" s="1"/>
  <c r="N2916" i="24" s="1"/>
  <c r="D3024" i="24"/>
  <c r="F3024" i="24" s="1"/>
  <c r="I3024" i="24" s="1"/>
  <c r="J3024" i="24" s="1"/>
  <c r="N3024" i="24" s="1"/>
  <c r="D3175" i="24"/>
  <c r="F3175" i="24" s="1"/>
  <c r="I3175" i="24" s="1"/>
  <c r="J3175" i="24" s="1"/>
  <c r="N3175" i="24" s="1"/>
  <c r="D1529" i="24"/>
  <c r="F1529" i="24" s="1"/>
  <c r="I1529" i="24" s="1"/>
  <c r="J1529" i="24" s="1"/>
  <c r="N1529" i="24" s="1"/>
  <c r="D1425" i="24"/>
  <c r="F1425" i="24" s="1"/>
  <c r="I1425" i="24" s="1"/>
  <c r="J1425" i="24" s="1"/>
  <c r="N1425" i="24" s="1"/>
  <c r="D1725" i="24"/>
  <c r="F1725" i="24" s="1"/>
  <c r="I1725" i="24" s="1"/>
  <c r="J1725" i="24" s="1"/>
  <c r="N1725" i="24" s="1"/>
  <c r="D1953" i="24"/>
  <c r="F1953" i="24" s="1"/>
  <c r="I1953" i="24" s="1"/>
  <c r="J1953" i="24" s="1"/>
  <c r="N1953" i="24" s="1"/>
  <c r="D1923" i="24"/>
  <c r="F1923" i="24" s="1"/>
  <c r="I1923" i="24" s="1"/>
  <c r="J1923" i="24" s="1"/>
  <c r="N1923" i="24" s="1"/>
  <c r="D2313" i="24"/>
  <c r="F2313" i="24" s="1"/>
  <c r="I2313" i="24" s="1"/>
  <c r="J2313" i="24" s="1"/>
  <c r="N2313" i="24" s="1"/>
  <c r="D2480" i="24"/>
  <c r="F2480" i="24" s="1"/>
  <c r="I2480" i="24" s="1"/>
  <c r="J2480" i="24" s="1"/>
  <c r="N2480" i="24" s="1"/>
  <c r="D2689" i="24"/>
  <c r="F2689" i="24" s="1"/>
  <c r="I2689" i="24" s="1"/>
  <c r="J2689" i="24" s="1"/>
  <c r="N2689" i="24" s="1"/>
  <c r="D2713" i="24"/>
  <c r="F2713" i="24" s="1"/>
  <c r="I2713" i="24" s="1"/>
  <c r="J2713" i="24" s="1"/>
  <c r="N2713" i="24" s="1"/>
  <c r="D3074" i="24"/>
  <c r="F3074" i="24" s="1"/>
  <c r="I3074" i="24" s="1"/>
  <c r="J3074" i="24" s="1"/>
  <c r="N3074" i="24" s="1"/>
  <c r="D3166" i="24"/>
  <c r="F3166" i="24" s="1"/>
  <c r="I3166" i="24" s="1"/>
  <c r="J3166" i="24" s="1"/>
  <c r="N3166" i="24" s="1"/>
  <c r="D275" i="24"/>
  <c r="F275" i="24" s="1"/>
  <c r="I275" i="24" s="1"/>
  <c r="J275" i="24" s="1"/>
  <c r="N275" i="24" s="1"/>
  <c r="D3231" i="24"/>
  <c r="F3231" i="24" s="1"/>
  <c r="I3231" i="24" s="1"/>
  <c r="J3231" i="24" s="1"/>
  <c r="N3231" i="24" s="1"/>
  <c r="D359" i="24"/>
  <c r="F359" i="24" s="1"/>
  <c r="I359" i="24" s="1"/>
  <c r="J359" i="24" s="1"/>
  <c r="N359" i="24" s="1"/>
  <c r="D3321" i="24"/>
  <c r="F3321" i="24" s="1"/>
  <c r="I3321" i="24" s="1"/>
  <c r="J3321" i="24" s="1"/>
  <c r="N3321" i="24" s="1"/>
  <c r="D602" i="24"/>
  <c r="F602" i="24" s="1"/>
  <c r="I602" i="24" s="1"/>
  <c r="J602" i="24" s="1"/>
  <c r="N602" i="24" s="1"/>
  <c r="D737" i="24"/>
  <c r="F737" i="24" s="1"/>
  <c r="I737" i="24" s="1"/>
  <c r="J737" i="24" s="1"/>
  <c r="N737" i="24" s="1"/>
  <c r="D2759" i="24"/>
  <c r="F2759" i="24" s="1"/>
  <c r="I2759" i="24" s="1"/>
  <c r="J2759" i="24" s="1"/>
  <c r="N2759" i="24" s="1"/>
  <c r="D2295" i="24"/>
  <c r="F2295" i="24" s="1"/>
  <c r="I2295" i="24" s="1"/>
  <c r="J2295" i="24" s="1"/>
  <c r="N2295" i="24" s="1"/>
  <c r="D52" i="24"/>
  <c r="F52" i="24" s="1"/>
  <c r="I52" i="24" s="1"/>
  <c r="J52" i="24" s="1"/>
  <c r="N52" i="24" s="1"/>
  <c r="D2995" i="24"/>
  <c r="F2995" i="24" s="1"/>
  <c r="I2995" i="24" s="1"/>
  <c r="J2995" i="24" s="1"/>
  <c r="N2995" i="24" s="1"/>
  <c r="D2392" i="24"/>
  <c r="F2392" i="24" s="1"/>
  <c r="I2392" i="24" s="1"/>
  <c r="J2392" i="24" s="1"/>
  <c r="N2392" i="24" s="1"/>
  <c r="D2127" i="24"/>
  <c r="F2127" i="24" s="1"/>
  <c r="I2127" i="24" s="1"/>
  <c r="J2127" i="24" s="1"/>
  <c r="N2127" i="24" s="1"/>
  <c r="D1219" i="24"/>
  <c r="F1219" i="24" s="1"/>
  <c r="I1219" i="24" s="1"/>
  <c r="J1219" i="24" s="1"/>
  <c r="N1219" i="24" s="1"/>
  <c r="D923" i="24"/>
  <c r="F923" i="24" s="1"/>
  <c r="I923" i="24" s="1"/>
  <c r="J923" i="24" s="1"/>
  <c r="N923" i="24" s="1"/>
  <c r="D570" i="24"/>
  <c r="F570" i="24" s="1"/>
  <c r="I570" i="24" s="1"/>
  <c r="J570" i="24" s="1"/>
  <c r="N570" i="24" s="1"/>
  <c r="D1000" i="24"/>
  <c r="F1000" i="24" s="1"/>
  <c r="I1000" i="24" s="1"/>
  <c r="J1000" i="24" s="1"/>
  <c r="N1000" i="24" s="1"/>
  <c r="D937" i="24"/>
  <c r="F937" i="24" s="1"/>
  <c r="I937" i="24" s="1"/>
  <c r="J937" i="24" s="1"/>
  <c r="N937" i="24" s="1"/>
  <c r="D2886" i="24"/>
  <c r="F2886" i="24" s="1"/>
  <c r="I2886" i="24" s="1"/>
  <c r="J2886" i="24" s="1"/>
  <c r="N2886" i="24" s="1"/>
  <c r="D480" i="24"/>
  <c r="F480" i="24" s="1"/>
  <c r="I480" i="24" s="1"/>
  <c r="J480" i="24" s="1"/>
  <c r="N480" i="24" s="1"/>
  <c r="D3063" i="24"/>
  <c r="F3063" i="24" s="1"/>
  <c r="I3063" i="24" s="1"/>
  <c r="J3063" i="24" s="1"/>
  <c r="N3063" i="24" s="1"/>
  <c r="D1854" i="24"/>
  <c r="F1854" i="24" s="1"/>
  <c r="I1854" i="24" s="1"/>
  <c r="J1854" i="24" s="1"/>
  <c r="N1854" i="24" s="1"/>
  <c r="D2370" i="24"/>
  <c r="F2370" i="24" s="1"/>
  <c r="I2370" i="24" s="1"/>
  <c r="J2370" i="24" s="1"/>
  <c r="N2370" i="24" s="1"/>
  <c r="D1428" i="24"/>
  <c r="F1428" i="24" s="1"/>
  <c r="I1428" i="24" s="1"/>
  <c r="J1428" i="24" s="1"/>
  <c r="N1428" i="24" s="1"/>
  <c r="D1207" i="24"/>
  <c r="F1207" i="24" s="1"/>
  <c r="I1207" i="24" s="1"/>
  <c r="J1207" i="24" s="1"/>
  <c r="N1207" i="24" s="1"/>
  <c r="D717" i="24"/>
  <c r="F717" i="24" s="1"/>
  <c r="I717" i="24" s="1"/>
  <c r="J717" i="24" s="1"/>
  <c r="N717" i="24" s="1"/>
  <c r="D850" i="24"/>
  <c r="F850" i="24" s="1"/>
  <c r="I850" i="24" s="1"/>
  <c r="J850" i="24" s="1"/>
  <c r="N850" i="24" s="1"/>
  <c r="D3329" i="24"/>
  <c r="F3329" i="24" s="1"/>
  <c r="I3329" i="24" s="1"/>
  <c r="J3329" i="24" s="1"/>
  <c r="N3329" i="24" s="1"/>
  <c r="D1778" i="24"/>
  <c r="F1778" i="24" s="1"/>
  <c r="I1778" i="24" s="1"/>
  <c r="J1778" i="24" s="1"/>
  <c r="N1778" i="24" s="1"/>
  <c r="D2767" i="24"/>
  <c r="F2767" i="24" s="1"/>
  <c r="I2767" i="24" s="1"/>
  <c r="J2767" i="24" s="1"/>
  <c r="N2767" i="24" s="1"/>
  <c r="D2446" i="24"/>
  <c r="F2446" i="24" s="1"/>
  <c r="I2446" i="24" s="1"/>
  <c r="J2446" i="24" s="1"/>
  <c r="N2446" i="24" s="1"/>
  <c r="D1295" i="24"/>
  <c r="F1295" i="24" s="1"/>
  <c r="I1295" i="24" s="1"/>
  <c r="J1295" i="24" s="1"/>
  <c r="N1295" i="24" s="1"/>
  <c r="D394" i="24"/>
  <c r="F394" i="24" s="1"/>
  <c r="I394" i="24" s="1"/>
  <c r="J394" i="24" s="1"/>
  <c r="N394" i="24" s="1"/>
  <c r="D3101" i="24"/>
  <c r="F3101" i="24" s="1"/>
  <c r="I3101" i="24" s="1"/>
  <c r="J3101" i="24" s="1"/>
  <c r="N3101" i="24" s="1"/>
  <c r="D2823" i="24"/>
  <c r="F2823" i="24" s="1"/>
  <c r="I2823" i="24" s="1"/>
  <c r="J2823" i="24" s="1"/>
  <c r="N2823" i="24" s="1"/>
  <c r="D1504" i="24"/>
  <c r="F1504" i="24" s="1"/>
  <c r="I1504" i="24" s="1"/>
  <c r="J1504" i="24" s="1"/>
  <c r="N1504" i="24" s="1"/>
  <c r="D1305" i="24"/>
  <c r="F1305" i="24" s="1"/>
  <c r="I1305" i="24" s="1"/>
  <c r="J1305" i="24" s="1"/>
  <c r="N1305" i="24" s="1"/>
  <c r="D530" i="24"/>
  <c r="F530" i="24" s="1"/>
  <c r="I530" i="24" s="1"/>
  <c r="J530" i="24" s="1"/>
  <c r="N530" i="24" s="1"/>
  <c r="D483" i="24"/>
  <c r="F483" i="24" s="1"/>
  <c r="I483" i="24" s="1"/>
  <c r="J483" i="24" s="1"/>
  <c r="N483" i="24" s="1"/>
  <c r="D1044" i="24"/>
  <c r="F1044" i="24" s="1"/>
  <c r="I1044" i="24" s="1"/>
  <c r="J1044" i="24" s="1"/>
  <c r="N1044" i="24" s="1"/>
  <c r="D1093" i="24"/>
  <c r="F1093" i="24" s="1"/>
  <c r="I1093" i="24" s="1"/>
  <c r="J1093" i="24" s="1"/>
  <c r="N1093" i="24" s="1"/>
  <c r="D792" i="24"/>
  <c r="F792" i="24" s="1"/>
  <c r="I792" i="24" s="1"/>
  <c r="J792" i="24" s="1"/>
  <c r="N792" i="24" s="1"/>
  <c r="D1105" i="24"/>
  <c r="F1105" i="24" s="1"/>
  <c r="I1105" i="24" s="1"/>
  <c r="J1105" i="24" s="1"/>
  <c r="N1105" i="24" s="1"/>
  <c r="D3275" i="24"/>
  <c r="F3275" i="24" s="1"/>
  <c r="I3275" i="24" s="1"/>
  <c r="J3275" i="24" s="1"/>
  <c r="N3275" i="24" s="1"/>
  <c r="D3387" i="24"/>
  <c r="F3387" i="24" s="1"/>
  <c r="I3387" i="24" s="1"/>
  <c r="J3387" i="24" s="1"/>
  <c r="N3387" i="24" s="1"/>
  <c r="D2183" i="24"/>
  <c r="F2183" i="24" s="1"/>
  <c r="I2183" i="24" s="1"/>
  <c r="J2183" i="24" s="1"/>
  <c r="N2183" i="24" s="1"/>
  <c r="D199" i="24"/>
  <c r="F199" i="24" s="1"/>
  <c r="I199" i="24" s="1"/>
  <c r="J199" i="24" s="1"/>
  <c r="N199" i="24" s="1"/>
  <c r="D367" i="24"/>
  <c r="F367" i="24" s="1"/>
  <c r="I367" i="24" s="1"/>
  <c r="J367" i="24" s="1"/>
  <c r="N367" i="24" s="1"/>
  <c r="D3157" i="24"/>
  <c r="F3157" i="24" s="1"/>
  <c r="I3157" i="24" s="1"/>
  <c r="J3157" i="24" s="1"/>
  <c r="N3157" i="24" s="1"/>
  <c r="D2962" i="24"/>
  <c r="F2962" i="24" s="1"/>
  <c r="I2962" i="24" s="1"/>
  <c r="J2962" i="24" s="1"/>
  <c r="N2962" i="24" s="1"/>
  <c r="D2710" i="24"/>
  <c r="F2710" i="24" s="1"/>
  <c r="I2710" i="24" s="1"/>
  <c r="J2710" i="24" s="1"/>
  <c r="N2710" i="24" s="1"/>
  <c r="D2428" i="24"/>
  <c r="F2428" i="24" s="1"/>
  <c r="I2428" i="24" s="1"/>
  <c r="J2428" i="24" s="1"/>
  <c r="N2428" i="24" s="1"/>
  <c r="D2234" i="24"/>
  <c r="F2234" i="24" s="1"/>
  <c r="I2234" i="24" s="1"/>
  <c r="J2234" i="24" s="1"/>
  <c r="N2234" i="24" s="1"/>
  <c r="D1784" i="24"/>
  <c r="F1784" i="24" s="1"/>
  <c r="I1784" i="24" s="1"/>
  <c r="J1784" i="24" s="1"/>
  <c r="N1784" i="24" s="1"/>
  <c r="D748" i="24"/>
  <c r="F748" i="24" s="1"/>
  <c r="I748" i="24" s="1"/>
  <c r="J748" i="24" s="1"/>
  <c r="N748" i="24" s="1"/>
  <c r="D768" i="24"/>
  <c r="F768" i="24" s="1"/>
  <c r="I768" i="24" s="1"/>
  <c r="J768" i="24" s="1"/>
  <c r="N768" i="24" s="1"/>
  <c r="D2933" i="24"/>
  <c r="F2933" i="24" s="1"/>
  <c r="I2933" i="24" s="1"/>
  <c r="J2933" i="24" s="1"/>
  <c r="N2933" i="24" s="1"/>
  <c r="D2772" i="24"/>
  <c r="F2772" i="24" s="1"/>
  <c r="I2772" i="24" s="1"/>
  <c r="J2772" i="24" s="1"/>
  <c r="N2772" i="24" s="1"/>
  <c r="D1812" i="24"/>
  <c r="F1812" i="24" s="1"/>
  <c r="I1812" i="24" s="1"/>
  <c r="J1812" i="24" s="1"/>
  <c r="N1812" i="24" s="1"/>
  <c r="D1612" i="24"/>
  <c r="F1612" i="24" s="1"/>
  <c r="I1612" i="24" s="1"/>
  <c r="J1612" i="24" s="1"/>
  <c r="N1612" i="24" s="1"/>
  <c r="D1183" i="24"/>
  <c r="F1183" i="24" s="1"/>
  <c r="I1183" i="24" s="1"/>
  <c r="J1183" i="24" s="1"/>
  <c r="N1183" i="24" s="1"/>
  <c r="D607" i="24"/>
  <c r="F607" i="24" s="1"/>
  <c r="I607" i="24" s="1"/>
  <c r="J607" i="24" s="1"/>
  <c r="N607" i="24" s="1"/>
  <c r="D310" i="24"/>
  <c r="F310" i="24" s="1"/>
  <c r="I310" i="24" s="1"/>
  <c r="J310" i="24" s="1"/>
  <c r="N310" i="24" s="1"/>
  <c r="D531" i="24"/>
  <c r="F531" i="24" s="1"/>
  <c r="I531" i="24" s="1"/>
  <c r="J531" i="24" s="1"/>
  <c r="N531" i="24" s="1"/>
  <c r="D770" i="24"/>
  <c r="F770" i="24" s="1"/>
  <c r="I770" i="24" s="1"/>
  <c r="J770" i="24" s="1"/>
  <c r="N770" i="24" s="1"/>
  <c r="D1098" i="24"/>
  <c r="F1098" i="24" s="1"/>
  <c r="I1098" i="24" s="1"/>
  <c r="J1098" i="24" s="1"/>
  <c r="N1098" i="24" s="1"/>
  <c r="D821" i="24"/>
  <c r="F821" i="24" s="1"/>
  <c r="I821" i="24" s="1"/>
  <c r="J821" i="24" s="1"/>
  <c r="N821" i="24" s="1"/>
  <c r="D1272" i="24"/>
  <c r="F1272" i="24" s="1"/>
  <c r="I1272" i="24" s="1"/>
  <c r="J1272" i="24" s="1"/>
  <c r="N1272" i="24" s="1"/>
  <c r="D1495" i="24"/>
  <c r="F1495" i="24" s="1"/>
  <c r="I1495" i="24" s="1"/>
  <c r="J1495" i="24" s="1"/>
  <c r="N1495" i="24" s="1"/>
  <c r="D1641" i="24"/>
  <c r="F1641" i="24" s="1"/>
  <c r="I1641" i="24" s="1"/>
  <c r="J1641" i="24" s="1"/>
  <c r="N1641" i="24" s="1"/>
  <c r="D1803" i="24"/>
  <c r="F1803" i="24" s="1"/>
  <c r="I1803" i="24" s="1"/>
  <c r="J1803" i="24" s="1"/>
  <c r="N1803" i="24" s="1"/>
  <c r="D1951" i="24"/>
  <c r="F1951" i="24" s="1"/>
  <c r="I1951" i="24" s="1"/>
  <c r="J1951" i="24" s="1"/>
  <c r="N1951" i="24" s="1"/>
  <c r="D2027" i="24"/>
  <c r="F2027" i="24" s="1"/>
  <c r="I2027" i="24" s="1"/>
  <c r="J2027" i="24" s="1"/>
  <c r="N2027" i="24" s="1"/>
  <c r="D2445" i="24"/>
  <c r="F2445" i="24" s="1"/>
  <c r="I2445" i="24" s="1"/>
  <c r="J2445" i="24" s="1"/>
  <c r="N2445" i="24" s="1"/>
  <c r="D2976" i="24"/>
  <c r="F2976" i="24" s="1"/>
  <c r="I2976" i="24" s="1"/>
  <c r="J2976" i="24" s="1"/>
  <c r="N2976" i="24" s="1"/>
  <c r="D1250" i="24"/>
  <c r="F1250" i="24" s="1"/>
  <c r="I1250" i="24" s="1"/>
  <c r="J1250" i="24" s="1"/>
  <c r="N1250" i="24" s="1"/>
  <c r="D1783" i="24"/>
  <c r="F1783" i="24" s="1"/>
  <c r="I1783" i="24" s="1"/>
  <c r="J1783" i="24" s="1"/>
  <c r="N1783" i="24" s="1"/>
  <c r="D1977" i="24"/>
  <c r="F1977" i="24" s="1"/>
  <c r="I1977" i="24" s="1"/>
  <c r="J1977" i="24" s="1"/>
  <c r="N1977" i="24" s="1"/>
  <c r="D1959" i="24"/>
  <c r="F1959" i="24" s="1"/>
  <c r="I1959" i="24" s="1"/>
  <c r="J1959" i="24" s="1"/>
  <c r="N1959" i="24" s="1"/>
  <c r="D1893" i="24"/>
  <c r="F1893" i="24" s="1"/>
  <c r="I1893" i="24" s="1"/>
  <c r="J1893" i="24" s="1"/>
  <c r="N1893" i="24" s="1"/>
  <c r="D2264" i="24"/>
  <c r="F2264" i="24" s="1"/>
  <c r="I2264" i="24" s="1"/>
  <c r="J2264" i="24" s="1"/>
  <c r="N2264" i="24" s="1"/>
  <c r="D2121" i="24"/>
  <c r="F2121" i="24" s="1"/>
  <c r="I2121" i="24" s="1"/>
  <c r="J2121" i="24" s="1"/>
  <c r="N2121" i="24" s="1"/>
  <c r="D2472" i="24"/>
  <c r="F2472" i="24" s="1"/>
  <c r="I2472" i="24" s="1"/>
  <c r="J2472" i="24" s="1"/>
  <c r="N2472" i="24" s="1"/>
  <c r="D2769" i="24"/>
  <c r="F2769" i="24" s="1"/>
  <c r="I2769" i="24" s="1"/>
  <c r="J2769" i="24" s="1"/>
  <c r="N2769" i="24" s="1"/>
  <c r="D2910" i="24"/>
  <c r="F2910" i="24" s="1"/>
  <c r="I2910" i="24" s="1"/>
  <c r="J2910" i="24" s="1"/>
  <c r="N2910" i="24" s="1"/>
  <c r="D3028" i="24"/>
  <c r="F3028" i="24" s="1"/>
  <c r="I3028" i="24" s="1"/>
  <c r="J3028" i="24" s="1"/>
  <c r="N3028" i="24" s="1"/>
  <c r="D3108" i="24"/>
  <c r="F3108" i="24" s="1"/>
  <c r="I3108" i="24" s="1"/>
  <c r="J3108" i="24" s="1"/>
  <c r="N3108" i="24" s="1"/>
  <c r="D3131" i="24"/>
  <c r="F3131" i="24" s="1"/>
  <c r="I3131" i="24" s="1"/>
  <c r="J3131" i="24" s="1"/>
  <c r="N3131" i="24" s="1"/>
  <c r="D796" i="24"/>
  <c r="F796" i="24" s="1"/>
  <c r="I796" i="24" s="1"/>
  <c r="J796" i="24" s="1"/>
  <c r="N796" i="24" s="1"/>
  <c r="D1256" i="24"/>
  <c r="F1256" i="24" s="1"/>
  <c r="I1256" i="24" s="1"/>
  <c r="J1256" i="24" s="1"/>
  <c r="N1256" i="24" s="1"/>
  <c r="D1541" i="24"/>
  <c r="F1541" i="24" s="1"/>
  <c r="I1541" i="24" s="1"/>
  <c r="J1541" i="24" s="1"/>
  <c r="N1541" i="24" s="1"/>
  <c r="D1318" i="24"/>
  <c r="F1318" i="24" s="1"/>
  <c r="I1318" i="24" s="1"/>
  <c r="J1318" i="24" s="1"/>
  <c r="N1318" i="24" s="1"/>
  <c r="D1759" i="24"/>
  <c r="F1759" i="24" s="1"/>
  <c r="I1759" i="24" s="1"/>
  <c r="J1759" i="24" s="1"/>
  <c r="N1759" i="24" s="1"/>
  <c r="D1747" i="24"/>
  <c r="F1747" i="24" s="1"/>
  <c r="I1747" i="24" s="1"/>
  <c r="J1747" i="24" s="1"/>
  <c r="N1747" i="24" s="1"/>
  <c r="D1663" i="24"/>
  <c r="F1663" i="24" s="1"/>
  <c r="I1663" i="24" s="1"/>
  <c r="J1663" i="24" s="1"/>
  <c r="N1663" i="24" s="1"/>
  <c r="D2156" i="24"/>
  <c r="F2156" i="24" s="1"/>
  <c r="I2156" i="24" s="1"/>
  <c r="J2156" i="24" s="1"/>
  <c r="N2156" i="24" s="1"/>
  <c r="D2308" i="24"/>
  <c r="F2308" i="24" s="1"/>
  <c r="I2308" i="24" s="1"/>
  <c r="J2308" i="24" s="1"/>
  <c r="N2308" i="24" s="1"/>
  <c r="D2686" i="24"/>
  <c r="F2686" i="24" s="1"/>
  <c r="I2686" i="24" s="1"/>
  <c r="J2686" i="24" s="1"/>
  <c r="N2686" i="24" s="1"/>
  <c r="D2709" i="24"/>
  <c r="F2709" i="24" s="1"/>
  <c r="I2709" i="24" s="1"/>
  <c r="J2709" i="24" s="1"/>
  <c r="N2709" i="24" s="1"/>
  <c r="D2959" i="24"/>
  <c r="F2959" i="24" s="1"/>
  <c r="I2959" i="24" s="1"/>
  <c r="J2959" i="24" s="1"/>
  <c r="N2959" i="24" s="1"/>
  <c r="D3071" i="24"/>
  <c r="F3071" i="24" s="1"/>
  <c r="I3071" i="24" s="1"/>
  <c r="J3071" i="24" s="1"/>
  <c r="N3071" i="24" s="1"/>
  <c r="D1260" i="24"/>
  <c r="F1260" i="24" s="1"/>
  <c r="I1260" i="24" s="1"/>
  <c r="J1260" i="24" s="1"/>
  <c r="N1260" i="24" s="1"/>
  <c r="D1333" i="24"/>
  <c r="F1333" i="24" s="1"/>
  <c r="I1333" i="24" s="1"/>
  <c r="J1333" i="24" s="1"/>
  <c r="N1333" i="24" s="1"/>
  <c r="D1519" i="24"/>
  <c r="F1519" i="24" s="1"/>
  <c r="I1519" i="24" s="1"/>
  <c r="J1519" i="24" s="1"/>
  <c r="N1519" i="24" s="1"/>
  <c r="D1815" i="24"/>
  <c r="F1815" i="24" s="1"/>
  <c r="I1815" i="24" s="1"/>
  <c r="J1815" i="24" s="1"/>
  <c r="N1815" i="24" s="1"/>
  <c r="D1733" i="24"/>
  <c r="F1733" i="24" s="1"/>
  <c r="I1733" i="24" s="1"/>
  <c r="J1733" i="24" s="1"/>
  <c r="N1733" i="24" s="1"/>
  <c r="D1985" i="24"/>
  <c r="F1985" i="24" s="1"/>
  <c r="I1985" i="24" s="1"/>
  <c r="J1985" i="24" s="1"/>
  <c r="N1985" i="24" s="1"/>
  <c r="D1944" i="24"/>
  <c r="F1944" i="24" s="1"/>
  <c r="I1944" i="24" s="1"/>
  <c r="J1944" i="24" s="1"/>
  <c r="N1944" i="24" s="1"/>
  <c r="D2019" i="24"/>
  <c r="F2019" i="24" s="1"/>
  <c r="I2019" i="24" s="1"/>
  <c r="J2019" i="24" s="1"/>
  <c r="N2019" i="24" s="1"/>
  <c r="D2256" i="24"/>
  <c r="F2256" i="24" s="1"/>
  <c r="I2256" i="24" s="1"/>
  <c r="J2256" i="24" s="1"/>
  <c r="N2256" i="24" s="1"/>
  <c r="D2233" i="24"/>
  <c r="F2233" i="24" s="1"/>
  <c r="I2233" i="24" s="1"/>
  <c r="J2233" i="24" s="1"/>
  <c r="N2233" i="24" s="1"/>
  <c r="D2918" i="24"/>
  <c r="F2918" i="24" s="1"/>
  <c r="I2918" i="24" s="1"/>
  <c r="J2918" i="24" s="1"/>
  <c r="N2918" i="24" s="1"/>
  <c r="D3037" i="24"/>
  <c r="F3037" i="24" s="1"/>
  <c r="I3037" i="24" s="1"/>
  <c r="J3037" i="24" s="1"/>
  <c r="N3037" i="24" s="1"/>
  <c r="D29" i="24"/>
  <c r="F29" i="24" s="1"/>
  <c r="I29" i="24" s="1"/>
  <c r="J29" i="24" s="1"/>
  <c r="N29" i="24" s="1"/>
  <c r="D35" i="24"/>
  <c r="F35" i="24" s="1"/>
  <c r="I35" i="24" s="1"/>
  <c r="J35" i="24" s="1"/>
  <c r="N35" i="24" s="1"/>
  <c r="D277" i="24"/>
  <c r="F277" i="24" s="1"/>
  <c r="I277" i="24" s="1"/>
  <c r="J277" i="24" s="1"/>
  <c r="N277" i="24" s="1"/>
  <c r="D404" i="24"/>
  <c r="F404" i="24" s="1"/>
  <c r="I404" i="24" s="1"/>
  <c r="J404" i="24" s="1"/>
  <c r="N404" i="24" s="1"/>
  <c r="D2175" i="24"/>
  <c r="F2175" i="24" s="1"/>
  <c r="I2175" i="24" s="1"/>
  <c r="J2175" i="24" s="1"/>
  <c r="N2175" i="24" s="1"/>
  <c r="D1902" i="24"/>
  <c r="F1902" i="24" s="1"/>
  <c r="I1902" i="24" s="1"/>
  <c r="J1902" i="24" s="1"/>
  <c r="N1902" i="24" s="1"/>
  <c r="D2336" i="24"/>
  <c r="F2336" i="24" s="1"/>
  <c r="I2336" i="24" s="1"/>
  <c r="J2336" i="24" s="1"/>
  <c r="N2336" i="24" s="1"/>
  <c r="D793" i="24"/>
  <c r="F793" i="24" s="1"/>
  <c r="I793" i="24" s="1"/>
  <c r="J793" i="24" s="1"/>
  <c r="N793" i="24" s="1"/>
  <c r="D436" i="24"/>
  <c r="F436" i="24" s="1"/>
  <c r="I436" i="24" s="1"/>
  <c r="J436" i="24" s="1"/>
  <c r="N436" i="24" s="1"/>
  <c r="D2154" i="24"/>
  <c r="F2154" i="24" s="1"/>
  <c r="I2154" i="24" s="1"/>
  <c r="J2154" i="24" s="1"/>
  <c r="N2154" i="24" s="1"/>
  <c r="D2971" i="24"/>
  <c r="F2971" i="24" s="1"/>
  <c r="I2971" i="24" s="1"/>
  <c r="J2971" i="24" s="1"/>
  <c r="N2971" i="24" s="1"/>
  <c r="D1702" i="24"/>
  <c r="F1702" i="24" s="1"/>
  <c r="I1702" i="24" s="1"/>
  <c r="J1702" i="24" s="1"/>
  <c r="N1702" i="24" s="1"/>
  <c r="D718" i="24"/>
  <c r="F718" i="24" s="1"/>
  <c r="I718" i="24" s="1"/>
  <c r="J718" i="24" s="1"/>
  <c r="N718" i="24" s="1"/>
  <c r="D672" i="24"/>
  <c r="F672" i="24" s="1"/>
  <c r="I672" i="24" s="1"/>
  <c r="J672" i="24" s="1"/>
  <c r="N672" i="24" s="1"/>
  <c r="D901" i="24"/>
  <c r="F901" i="24" s="1"/>
  <c r="I901" i="24" s="1"/>
  <c r="J901" i="24" s="1"/>
  <c r="N901" i="24" s="1"/>
  <c r="D3339" i="24"/>
  <c r="F3339" i="24" s="1"/>
  <c r="I3339" i="24" s="1"/>
  <c r="J3339" i="24" s="1"/>
  <c r="N3339" i="24" s="1"/>
  <c r="D3332" i="24"/>
  <c r="F3332" i="24" s="1"/>
  <c r="I3332" i="24" s="1"/>
  <c r="J3332" i="24" s="1"/>
  <c r="N3332" i="24" s="1"/>
  <c r="D2842" i="24"/>
  <c r="F2842" i="24" s="1"/>
  <c r="I2842" i="24" s="1"/>
  <c r="J2842" i="24" s="1"/>
  <c r="N2842" i="24" s="1"/>
  <c r="D223" i="24"/>
  <c r="F223" i="24" s="1"/>
  <c r="I223" i="24" s="1"/>
  <c r="J223" i="24" s="1"/>
  <c r="N223" i="24" s="1"/>
  <c r="D668" i="24"/>
  <c r="F668" i="24" s="1"/>
  <c r="I668" i="24" s="1"/>
  <c r="J668" i="24" s="1"/>
  <c r="N668" i="24" s="1"/>
  <c r="D2374" i="24"/>
  <c r="F2374" i="24" s="1"/>
  <c r="I2374" i="24" s="1"/>
  <c r="J2374" i="24" s="1"/>
  <c r="N2374" i="24" s="1"/>
  <c r="D787" i="24"/>
  <c r="F787" i="24" s="1"/>
  <c r="I787" i="24" s="1"/>
  <c r="J787" i="24" s="1"/>
  <c r="N787" i="24" s="1"/>
  <c r="D2997" i="24"/>
  <c r="F2997" i="24" s="1"/>
  <c r="I2997" i="24" s="1"/>
  <c r="J2997" i="24" s="1"/>
  <c r="N2997" i="24" s="1"/>
  <c r="D2832" i="24"/>
  <c r="F2832" i="24" s="1"/>
  <c r="I2832" i="24" s="1"/>
  <c r="J2832" i="24" s="1"/>
  <c r="N2832" i="24" s="1"/>
  <c r="D2587" i="24"/>
  <c r="F2587" i="24" s="1"/>
  <c r="I2587" i="24" s="1"/>
  <c r="J2587" i="24" s="1"/>
  <c r="N2587" i="24" s="1"/>
  <c r="D2287" i="24"/>
  <c r="F2287" i="24" s="1"/>
  <c r="I2287" i="24" s="1"/>
  <c r="J2287" i="24" s="1"/>
  <c r="N2287" i="24" s="1"/>
  <c r="D1083" i="24"/>
  <c r="F1083" i="24" s="1"/>
  <c r="I1083" i="24" s="1"/>
  <c r="J1083" i="24" s="1"/>
  <c r="N1083" i="24" s="1"/>
  <c r="D364" i="24"/>
  <c r="F364" i="24" s="1"/>
  <c r="I364" i="24" s="1"/>
  <c r="J364" i="24" s="1"/>
  <c r="N364" i="24" s="1"/>
  <c r="D830" i="24"/>
  <c r="F830" i="24" s="1"/>
  <c r="I830" i="24" s="1"/>
  <c r="J830" i="24" s="1"/>
  <c r="N830" i="24" s="1"/>
  <c r="D853" i="24"/>
  <c r="F853" i="24" s="1"/>
  <c r="I853" i="24" s="1"/>
  <c r="J853" i="24" s="1"/>
  <c r="N853" i="24" s="1"/>
  <c r="D1471" i="24"/>
  <c r="F1471" i="24" s="1"/>
  <c r="I1471" i="24" s="1"/>
  <c r="J1471" i="24" s="1"/>
  <c r="N1471" i="24" s="1"/>
  <c r="D1667" i="24"/>
  <c r="F1667" i="24" s="1"/>
  <c r="I1667" i="24" s="1"/>
  <c r="J1667" i="24" s="1"/>
  <c r="N1667" i="24" s="1"/>
  <c r="D1717" i="24"/>
  <c r="F1717" i="24" s="1"/>
  <c r="I1717" i="24" s="1"/>
  <c r="J1717" i="24" s="1"/>
  <c r="N1717" i="24" s="1"/>
  <c r="D1777" i="24"/>
  <c r="F1777" i="24" s="1"/>
  <c r="I1777" i="24" s="1"/>
  <c r="J1777" i="24" s="1"/>
  <c r="N1777" i="24" s="1"/>
  <c r="D2047" i="24"/>
  <c r="F2047" i="24" s="1"/>
  <c r="I2047" i="24" s="1"/>
  <c r="J2047" i="24" s="1"/>
  <c r="N2047" i="24" s="1"/>
  <c r="D1327" i="24"/>
  <c r="F1327" i="24" s="1"/>
  <c r="I1327" i="24" s="1"/>
  <c r="J1327" i="24" s="1"/>
  <c r="N1327" i="24" s="1"/>
  <c r="D1385" i="24"/>
  <c r="F1385" i="24" s="1"/>
  <c r="I1385" i="24" s="1"/>
  <c r="J1385" i="24" s="1"/>
  <c r="N1385" i="24" s="1"/>
  <c r="D1859" i="24"/>
  <c r="F1859" i="24" s="1"/>
  <c r="I1859" i="24" s="1"/>
  <c r="J1859" i="24" s="1"/>
  <c r="N1859" i="24" s="1"/>
  <c r="D1971" i="24"/>
  <c r="F1971" i="24" s="1"/>
  <c r="I1971" i="24" s="1"/>
  <c r="J1971" i="24" s="1"/>
  <c r="N1971" i="24" s="1"/>
  <c r="D2153" i="24"/>
  <c r="F2153" i="24" s="1"/>
  <c r="I2153" i="24" s="1"/>
  <c r="J2153" i="24" s="1"/>
  <c r="N2153" i="24" s="1"/>
  <c r="D3004" i="24"/>
  <c r="F3004" i="24" s="1"/>
  <c r="I3004" i="24" s="1"/>
  <c r="J3004" i="24" s="1"/>
  <c r="N3004" i="24" s="1"/>
  <c r="D3165" i="24"/>
  <c r="F3165" i="24" s="1"/>
  <c r="I3165" i="24" s="1"/>
  <c r="J3165" i="24" s="1"/>
  <c r="N3165" i="24" s="1"/>
  <c r="D1411" i="24"/>
  <c r="F1411" i="24" s="1"/>
  <c r="I1411" i="24" s="1"/>
  <c r="J1411" i="24" s="1"/>
  <c r="N1411" i="24" s="1"/>
  <c r="D1795" i="24"/>
  <c r="F1795" i="24" s="1"/>
  <c r="I1795" i="24" s="1"/>
  <c r="J1795" i="24" s="1"/>
  <c r="N1795" i="24" s="1"/>
  <c r="D2021" i="24"/>
  <c r="F2021" i="24" s="1"/>
  <c r="I2021" i="24" s="1"/>
  <c r="J2021" i="24" s="1"/>
  <c r="N2021" i="24" s="1"/>
  <c r="D2220" i="24"/>
  <c r="F2220" i="24" s="1"/>
  <c r="I2220" i="24" s="1"/>
  <c r="J2220" i="24" s="1"/>
  <c r="N2220" i="24" s="1"/>
  <c r="D2586" i="24"/>
  <c r="F2586" i="24" s="1"/>
  <c r="I2586" i="24" s="1"/>
  <c r="J2586" i="24" s="1"/>
  <c r="N2586" i="24" s="1"/>
  <c r="D3104" i="24"/>
  <c r="F3104" i="24" s="1"/>
  <c r="I3104" i="24" s="1"/>
  <c r="J3104" i="24" s="1"/>
  <c r="N3104" i="24" s="1"/>
  <c r="D1198" i="24"/>
  <c r="F1198" i="24" s="1"/>
  <c r="I1198" i="24" s="1"/>
  <c r="J1198" i="24" s="1"/>
  <c r="N1198" i="24" s="1"/>
  <c r="D1349" i="24"/>
  <c r="F1349" i="24" s="1"/>
  <c r="I1349" i="24" s="1"/>
  <c r="J1349" i="24" s="1"/>
  <c r="N1349" i="24" s="1"/>
  <c r="D1921" i="24"/>
  <c r="F1921" i="24" s="1"/>
  <c r="I1921" i="24" s="1"/>
  <c r="J1921" i="24" s="1"/>
  <c r="N1921" i="24" s="1"/>
  <c r="D2008" i="24"/>
  <c r="F2008" i="24" s="1"/>
  <c r="I2008" i="24" s="1"/>
  <c r="J2008" i="24" s="1"/>
  <c r="N2008" i="24" s="1"/>
  <c r="D2249" i="24"/>
  <c r="F2249" i="24" s="1"/>
  <c r="I2249" i="24" s="1"/>
  <c r="J2249" i="24" s="1"/>
  <c r="N2249" i="24" s="1"/>
  <c r="D2393" i="24"/>
  <c r="F2393" i="24" s="1"/>
  <c r="I2393" i="24" s="1"/>
  <c r="J2393" i="24" s="1"/>
  <c r="N2393" i="24" s="1"/>
  <c r="D3196" i="24"/>
  <c r="F3196" i="24" s="1"/>
  <c r="I3196" i="24" s="1"/>
  <c r="J3196" i="24" s="1"/>
  <c r="N3196" i="24" s="1"/>
  <c r="D257" i="24"/>
  <c r="F257" i="24" s="1"/>
  <c r="I257" i="24" s="1"/>
  <c r="J257" i="24" s="1"/>
  <c r="N257" i="24" s="1"/>
  <c r="D246" i="24"/>
  <c r="F246" i="24" s="1"/>
  <c r="I246" i="24" s="1"/>
  <c r="J246" i="24" s="1"/>
  <c r="N246" i="24" s="1"/>
  <c r="D1368" i="24"/>
  <c r="F1368" i="24" s="1"/>
  <c r="I1368" i="24" s="1"/>
  <c r="J1368" i="24" s="1"/>
  <c r="N1368" i="24" s="1"/>
  <c r="D627" i="24"/>
  <c r="F627" i="24" s="1"/>
  <c r="I627" i="24" s="1"/>
  <c r="J627" i="24" s="1"/>
  <c r="N627" i="24" s="1"/>
  <c r="D2680" i="24"/>
  <c r="F2680" i="24" s="1"/>
  <c r="I2680" i="24" s="1"/>
  <c r="J2680" i="24" s="1"/>
  <c r="N2680" i="24" s="1"/>
  <c r="D1099" i="24"/>
  <c r="F1099" i="24" s="1"/>
  <c r="I1099" i="24" s="1"/>
  <c r="J1099" i="24" s="1"/>
  <c r="N1099" i="24" s="1"/>
  <c r="D712" i="24"/>
  <c r="F712" i="24" s="1"/>
  <c r="I712" i="24" s="1"/>
  <c r="J712" i="24" s="1"/>
  <c r="N712" i="24" s="1"/>
  <c r="D3363" i="24"/>
  <c r="F3363" i="24" s="1"/>
  <c r="I3363" i="24" s="1"/>
  <c r="J3363" i="24" s="1"/>
  <c r="N3363" i="24" s="1"/>
  <c r="D2786" i="24"/>
  <c r="F2786" i="24" s="1"/>
  <c r="I2786" i="24" s="1"/>
  <c r="J2786" i="24" s="1"/>
  <c r="N2786" i="24" s="1"/>
  <c r="D2400" i="24"/>
  <c r="F2400" i="24" s="1"/>
  <c r="I2400" i="24" s="1"/>
  <c r="J2400" i="24" s="1"/>
  <c r="N2400" i="24" s="1"/>
  <c r="D444" i="24"/>
  <c r="F444" i="24" s="1"/>
  <c r="I444" i="24" s="1"/>
  <c r="J444" i="24" s="1"/>
  <c r="N444" i="24" s="1"/>
  <c r="D857" i="24"/>
  <c r="F857" i="24" s="1"/>
  <c r="I857" i="24" s="1"/>
  <c r="J857" i="24" s="1"/>
  <c r="N857" i="24" s="1"/>
  <c r="D3397" i="24"/>
  <c r="F3397" i="24" s="1"/>
  <c r="I3397" i="24" s="1"/>
  <c r="J3397" i="24" s="1"/>
  <c r="N3397" i="24" s="1"/>
  <c r="D2747" i="24"/>
  <c r="F2747" i="24" s="1"/>
  <c r="I2747" i="24" s="1"/>
  <c r="J2747" i="24" s="1"/>
  <c r="N2747" i="24" s="1"/>
  <c r="D1810" i="24"/>
  <c r="F1810" i="24" s="1"/>
  <c r="I1810" i="24" s="1"/>
  <c r="J1810" i="24" s="1"/>
  <c r="N1810" i="24" s="1"/>
  <c r="D1930" i="24"/>
  <c r="F1930" i="24" s="1"/>
  <c r="I1930" i="24" s="1"/>
  <c r="J1930" i="24" s="1"/>
  <c r="N1930" i="24" s="1"/>
  <c r="D3338" i="24"/>
  <c r="F3338" i="24" s="1"/>
  <c r="I3338" i="24" s="1"/>
  <c r="J3338" i="24" s="1"/>
  <c r="N3338" i="24" s="1"/>
  <c r="D127" i="24"/>
  <c r="F127" i="24" s="1"/>
  <c r="I127" i="24" s="1"/>
  <c r="J127" i="24" s="1"/>
  <c r="N127" i="24" s="1"/>
  <c r="D247" i="24"/>
  <c r="F247" i="24" s="1"/>
  <c r="I247" i="24" s="1"/>
  <c r="J247" i="24" s="1"/>
  <c r="N247" i="24" s="1"/>
  <c r="D3142" i="24"/>
  <c r="F3142" i="24" s="1"/>
  <c r="I3142" i="24" s="1"/>
  <c r="J3142" i="24" s="1"/>
  <c r="N3142" i="24" s="1"/>
  <c r="D699" i="24"/>
  <c r="F699" i="24" s="1"/>
  <c r="I699" i="24" s="1"/>
  <c r="J699" i="24" s="1"/>
  <c r="N699" i="24" s="1"/>
  <c r="D309" i="24"/>
  <c r="F309" i="24" s="1"/>
  <c r="I309" i="24" s="1"/>
  <c r="J309" i="24" s="1"/>
  <c r="N309" i="24" s="1"/>
  <c r="D2802" i="24"/>
  <c r="F2802" i="24" s="1"/>
  <c r="I2802" i="24" s="1"/>
  <c r="J2802" i="24" s="1"/>
  <c r="N2802" i="24" s="1"/>
  <c r="D2503" i="24"/>
  <c r="F2503" i="24" s="1"/>
  <c r="I2503" i="24" s="1"/>
  <c r="J2503" i="24" s="1"/>
  <c r="N2503" i="24" s="1"/>
  <c r="D1604" i="24"/>
  <c r="F1604" i="24" s="1"/>
  <c r="I1604" i="24" s="1"/>
  <c r="J1604" i="24" s="1"/>
  <c r="N1604" i="24" s="1"/>
  <c r="D848" i="24"/>
  <c r="F848" i="24" s="1"/>
  <c r="I848" i="24" s="1"/>
  <c r="J848" i="24" s="1"/>
  <c r="N848" i="24" s="1"/>
  <c r="D986" i="24"/>
  <c r="F986" i="24" s="1"/>
  <c r="I986" i="24" s="1"/>
  <c r="J986" i="24" s="1"/>
  <c r="N986" i="24" s="1"/>
  <c r="D885" i="24"/>
  <c r="F885" i="24" s="1"/>
  <c r="I885" i="24" s="1"/>
  <c r="J885" i="24" s="1"/>
  <c r="N885" i="24" s="1"/>
  <c r="D1827" i="24"/>
  <c r="F1827" i="24" s="1"/>
  <c r="I1827" i="24" s="1"/>
  <c r="J1827" i="24" s="1"/>
  <c r="N1827" i="24" s="1"/>
  <c r="D1821" i="24"/>
  <c r="F1821" i="24" s="1"/>
  <c r="I1821" i="24" s="1"/>
  <c r="J1821" i="24" s="1"/>
  <c r="N1821" i="24" s="1"/>
  <c r="D1924" i="24"/>
  <c r="F1924" i="24" s="1"/>
  <c r="I1924" i="24" s="1"/>
  <c r="J1924" i="24" s="1"/>
  <c r="N1924" i="24" s="1"/>
  <c r="D2300" i="24"/>
  <c r="F2300" i="24" s="1"/>
  <c r="I2300" i="24" s="1"/>
  <c r="J2300" i="24" s="1"/>
  <c r="N2300" i="24" s="1"/>
  <c r="D3151" i="24"/>
  <c r="F3151" i="24" s="1"/>
  <c r="I3151" i="24" s="1"/>
  <c r="J3151" i="24" s="1"/>
  <c r="N3151" i="24" s="1"/>
  <c r="D3191" i="24"/>
  <c r="F3191" i="24" s="1"/>
  <c r="I3191" i="24" s="1"/>
  <c r="J3191" i="24" s="1"/>
  <c r="N3191" i="24" s="1"/>
  <c r="D1118" i="24"/>
  <c r="F1118" i="24" s="1"/>
  <c r="I1118" i="24" s="1"/>
  <c r="J1118" i="24" s="1"/>
  <c r="N1118" i="24" s="1"/>
  <c r="D1475" i="24"/>
  <c r="F1475" i="24" s="1"/>
  <c r="I1475" i="24" s="1"/>
  <c r="J1475" i="24" s="1"/>
  <c r="N1475" i="24" s="1"/>
  <c r="D1625" i="24"/>
  <c r="F1625" i="24" s="1"/>
  <c r="I1625" i="24" s="1"/>
  <c r="J1625" i="24" s="1"/>
  <c r="N1625" i="24" s="1"/>
  <c r="D2003" i="24"/>
  <c r="F2003" i="24" s="1"/>
  <c r="I2003" i="24" s="1"/>
  <c r="J2003" i="24" s="1"/>
  <c r="N2003" i="24" s="1"/>
  <c r="D2365" i="24"/>
  <c r="F2365" i="24" s="1"/>
  <c r="I2365" i="24" s="1"/>
  <c r="J2365" i="24" s="1"/>
  <c r="N2365" i="24" s="1"/>
  <c r="D2585" i="24"/>
  <c r="F2585" i="24" s="1"/>
  <c r="I2585" i="24" s="1"/>
  <c r="J2585" i="24" s="1"/>
  <c r="N2585" i="24" s="1"/>
  <c r="D2833" i="24"/>
  <c r="F2833" i="24" s="1"/>
  <c r="I2833" i="24" s="1"/>
  <c r="J2833" i="24" s="1"/>
  <c r="N2833" i="24" s="1"/>
  <c r="D3161" i="24"/>
  <c r="F3161" i="24" s="1"/>
  <c r="I3161" i="24" s="1"/>
  <c r="J3161" i="24" s="1"/>
  <c r="N3161" i="24" s="1"/>
  <c r="D860" i="24"/>
  <c r="F860" i="24" s="1"/>
  <c r="I860" i="24" s="1"/>
  <c r="J860" i="24" s="1"/>
  <c r="N860" i="24" s="1"/>
  <c r="D1427" i="24"/>
  <c r="F1427" i="24" s="1"/>
  <c r="I1427" i="24" s="1"/>
  <c r="J1427" i="24" s="1"/>
  <c r="N1427" i="24" s="1"/>
  <c r="D1347" i="24"/>
  <c r="F1347" i="24" s="1"/>
  <c r="I1347" i="24" s="1"/>
  <c r="J1347" i="24" s="1"/>
  <c r="N1347" i="24" s="1"/>
  <c r="D2089" i="24"/>
  <c r="F2089" i="24" s="1"/>
  <c r="I2089" i="24" s="1"/>
  <c r="J2089" i="24" s="1"/>
  <c r="N2089" i="24" s="1"/>
  <c r="D2474" i="24"/>
  <c r="F2474" i="24" s="1"/>
  <c r="I2474" i="24" s="1"/>
  <c r="J2474" i="24" s="1"/>
  <c r="N2474" i="24" s="1"/>
  <c r="D2658" i="24"/>
  <c r="F2658" i="24" s="1"/>
  <c r="I2658" i="24" s="1"/>
  <c r="J2658" i="24" s="1"/>
  <c r="N2658" i="24" s="1"/>
  <c r="D2843" i="24"/>
  <c r="F2843" i="24" s="1"/>
  <c r="I2843" i="24" s="1"/>
  <c r="J2843" i="24" s="1"/>
  <c r="N2843" i="24" s="1"/>
  <c r="D2989" i="24"/>
  <c r="F2989" i="24" s="1"/>
  <c r="I2989" i="24" s="1"/>
  <c r="J2989" i="24" s="1"/>
  <c r="N2989" i="24" s="1"/>
  <c r="D3159" i="24"/>
  <c r="F3159" i="24" s="1"/>
  <c r="I3159" i="24" s="1"/>
  <c r="J3159" i="24" s="1"/>
  <c r="N3159" i="24" s="1"/>
  <c r="D1381" i="24"/>
  <c r="F1381" i="24" s="1"/>
  <c r="I1381" i="24" s="1"/>
  <c r="J1381" i="24" s="1"/>
  <c r="N1381" i="24" s="1"/>
  <c r="D1865" i="24"/>
  <c r="F1865" i="24" s="1"/>
  <c r="I1865" i="24" s="1"/>
  <c r="J1865" i="24" s="1"/>
  <c r="N1865" i="24" s="1"/>
  <c r="D2001" i="24"/>
  <c r="F2001" i="24" s="1"/>
  <c r="I2001" i="24" s="1"/>
  <c r="J2001" i="24" s="1"/>
  <c r="N2001" i="24" s="1"/>
  <c r="D2024" i="24"/>
  <c r="F2024" i="24" s="1"/>
  <c r="I2024" i="24" s="1"/>
  <c r="J2024" i="24" s="1"/>
  <c r="N2024" i="24" s="1"/>
  <c r="D2288" i="24"/>
  <c r="F2288" i="24" s="1"/>
  <c r="I2288" i="24" s="1"/>
  <c r="J2288" i="24" s="1"/>
  <c r="N2288" i="24" s="1"/>
  <c r="D2605" i="24"/>
  <c r="F2605" i="24" s="1"/>
  <c r="I2605" i="24" s="1"/>
  <c r="J2605" i="24" s="1"/>
  <c r="N2605" i="24" s="1"/>
  <c r="D2899" i="24"/>
  <c r="F2899" i="24" s="1"/>
  <c r="I2899" i="24" s="1"/>
  <c r="J2899" i="24" s="1"/>
  <c r="N2899" i="24" s="1"/>
  <c r="D3122" i="24"/>
  <c r="F3122" i="24" s="1"/>
  <c r="I3122" i="24" s="1"/>
  <c r="J3122" i="24" s="1"/>
  <c r="N3122" i="24" s="1"/>
  <c r="D3398" i="24"/>
  <c r="F3398" i="24" s="1"/>
  <c r="I3398" i="24" s="1"/>
  <c r="J3398" i="24" s="1"/>
  <c r="N3398" i="24" s="1"/>
  <c r="D1728" i="24"/>
  <c r="F1728" i="24" s="1"/>
  <c r="I1728" i="24" s="1"/>
  <c r="J1728" i="24" s="1"/>
  <c r="N1728" i="24" s="1"/>
  <c r="D1804" i="24"/>
  <c r="F1804" i="24" s="1"/>
  <c r="I1804" i="24" s="1"/>
  <c r="J1804" i="24" s="1"/>
  <c r="N1804" i="24" s="1"/>
  <c r="D1488" i="24"/>
  <c r="F1488" i="24" s="1"/>
  <c r="I1488" i="24" s="1"/>
  <c r="J1488" i="24" s="1"/>
  <c r="N1488" i="24" s="1"/>
  <c r="D1434" i="24"/>
  <c r="F1434" i="24" s="1"/>
  <c r="I1434" i="24" s="1"/>
  <c r="J1434" i="24" s="1"/>
  <c r="N1434" i="24" s="1"/>
  <c r="D1235" i="24"/>
  <c r="F1235" i="24" s="1"/>
  <c r="I1235" i="24" s="1"/>
  <c r="J1235" i="24" s="1"/>
  <c r="N1235" i="24" s="1"/>
  <c r="D597" i="24"/>
  <c r="F597" i="24" s="1"/>
  <c r="I597" i="24" s="1"/>
  <c r="J597" i="24" s="1"/>
  <c r="N597" i="24" s="1"/>
  <c r="D163" i="24"/>
  <c r="F163" i="24" s="1"/>
  <c r="I163" i="24" s="1"/>
  <c r="J163" i="24" s="1"/>
  <c r="N163" i="24" s="1"/>
  <c r="D724" i="24"/>
  <c r="F724" i="24" s="1"/>
  <c r="I724" i="24" s="1"/>
  <c r="J724" i="24" s="1"/>
  <c r="N724" i="24" s="1"/>
  <c r="D3099" i="24"/>
  <c r="F3099" i="24" s="1"/>
  <c r="I3099" i="24" s="1"/>
  <c r="J3099" i="24" s="1"/>
  <c r="N3099" i="24" s="1"/>
  <c r="D1786" i="24"/>
  <c r="F1786" i="24" s="1"/>
  <c r="I1786" i="24" s="1"/>
  <c r="J1786" i="24" s="1"/>
  <c r="N1786" i="24" s="1"/>
  <c r="D423" i="24"/>
  <c r="F423" i="24" s="1"/>
  <c r="I423" i="24" s="1"/>
  <c r="J423" i="24" s="1"/>
  <c r="N423" i="24" s="1"/>
  <c r="D192" i="24"/>
  <c r="F192" i="24" s="1"/>
  <c r="I192" i="24" s="1"/>
  <c r="J192" i="24" s="1"/>
  <c r="N192" i="24" s="1"/>
  <c r="D1780" i="24"/>
  <c r="F1780" i="24" s="1"/>
  <c r="I1780" i="24" s="1"/>
  <c r="J1780" i="24" s="1"/>
  <c r="N1780" i="24" s="1"/>
  <c r="D988" i="24"/>
  <c r="F988" i="24" s="1"/>
  <c r="I988" i="24" s="1"/>
  <c r="J988" i="24" s="1"/>
  <c r="N988" i="24" s="1"/>
  <c r="D1431" i="24"/>
  <c r="F1431" i="24" s="1"/>
  <c r="I1431" i="24" s="1"/>
  <c r="J1431" i="24" s="1"/>
  <c r="N1431" i="24" s="1"/>
  <c r="D2092" i="24"/>
  <c r="F2092" i="24" s="1"/>
  <c r="I2092" i="24" s="1"/>
  <c r="J2092" i="24" s="1"/>
  <c r="N2092" i="24" s="1"/>
  <c r="D2128" i="24"/>
  <c r="F2128" i="24" s="1"/>
  <c r="I2128" i="24" s="1"/>
  <c r="J2128" i="24" s="1"/>
  <c r="N2128" i="24" s="1"/>
  <c r="D2373" i="24"/>
  <c r="F2373" i="24" s="1"/>
  <c r="I2373" i="24" s="1"/>
  <c r="J2373" i="24" s="1"/>
  <c r="N2373" i="24" s="1"/>
  <c r="D2023" i="24"/>
  <c r="F2023" i="24" s="1"/>
  <c r="I2023" i="24" s="1"/>
  <c r="J2023" i="24" s="1"/>
  <c r="N2023" i="24" s="1"/>
  <c r="D2064" i="24"/>
  <c r="F2064" i="24" s="1"/>
  <c r="I2064" i="24" s="1"/>
  <c r="J2064" i="24" s="1"/>
  <c r="N2064" i="24" s="1"/>
  <c r="D3147" i="24"/>
  <c r="F3147" i="24" s="1"/>
  <c r="I3147" i="24" s="1"/>
  <c r="J3147" i="24" s="1"/>
  <c r="N3147" i="24" s="1"/>
  <c r="D1294" i="24"/>
  <c r="F1294" i="24" s="1"/>
  <c r="I1294" i="24" s="1"/>
  <c r="J1294" i="24" s="1"/>
  <c r="N1294" i="24" s="1"/>
  <c r="D2253" i="24"/>
  <c r="F2253" i="24" s="1"/>
  <c r="I2253" i="24" s="1"/>
  <c r="J2253" i="24" s="1"/>
  <c r="N2253" i="24" s="1"/>
  <c r="D3226" i="24"/>
  <c r="F3226" i="24" s="1"/>
  <c r="I3226" i="24" s="1"/>
  <c r="J3226" i="24" s="1"/>
  <c r="N3226" i="24" s="1"/>
  <c r="D1603" i="24"/>
  <c r="F1603" i="24" s="1"/>
  <c r="I1603" i="24" s="1"/>
  <c r="J1603" i="24" s="1"/>
  <c r="N1603" i="24" s="1"/>
  <c r="D2216" i="24"/>
  <c r="F2216" i="24" s="1"/>
  <c r="I2216" i="24" s="1"/>
  <c r="J2216" i="24" s="1"/>
  <c r="N2216" i="24" s="1"/>
  <c r="D2864" i="24"/>
  <c r="F2864" i="24" s="1"/>
  <c r="I2864" i="24" s="1"/>
  <c r="J2864" i="24" s="1"/>
  <c r="N2864" i="24" s="1"/>
  <c r="D738" i="24"/>
  <c r="F738" i="24" s="1"/>
  <c r="I738" i="24" s="1"/>
  <c r="J738" i="24" s="1"/>
  <c r="N738" i="24" s="1"/>
  <c r="D3003" i="24"/>
  <c r="F3003" i="24" s="1"/>
  <c r="I3003" i="24" s="1"/>
  <c r="J3003" i="24" s="1"/>
  <c r="N3003" i="24" s="1"/>
  <c r="D2255" i="24"/>
  <c r="F2255" i="24" s="1"/>
  <c r="I2255" i="24" s="1"/>
  <c r="J2255" i="24" s="1"/>
  <c r="N2255" i="24" s="1"/>
  <c r="D744" i="24"/>
  <c r="F744" i="24" s="1"/>
  <c r="I744" i="24" s="1"/>
  <c r="J744" i="24" s="1"/>
  <c r="N744" i="24" s="1"/>
  <c r="D953" i="24"/>
  <c r="F953" i="24" s="1"/>
  <c r="I953" i="24" s="1"/>
  <c r="J953" i="24" s="1"/>
  <c r="N953" i="24" s="1"/>
  <c r="D2430" i="24"/>
  <c r="F2430" i="24" s="1"/>
  <c r="I2430" i="24" s="1"/>
  <c r="J2430" i="24" s="1"/>
  <c r="N2430" i="24" s="1"/>
  <c r="D3344" i="24"/>
  <c r="F3344" i="24" s="1"/>
  <c r="I3344" i="24" s="1"/>
  <c r="J3344" i="24" s="1"/>
  <c r="N3344" i="24" s="1"/>
  <c r="D2632" i="24"/>
  <c r="F2632" i="24" s="1"/>
  <c r="I2632" i="24" s="1"/>
  <c r="J2632" i="24" s="1"/>
  <c r="N2632" i="24" s="1"/>
  <c r="D613" i="24"/>
  <c r="F613" i="24" s="1"/>
  <c r="I613" i="24" s="1"/>
  <c r="J613" i="24" s="1"/>
  <c r="N613" i="24" s="1"/>
  <c r="D2598" i="24"/>
  <c r="F2598" i="24" s="1"/>
  <c r="I2598" i="24" s="1"/>
  <c r="J2598" i="24" s="1"/>
  <c r="N2598" i="24" s="1"/>
  <c r="D1611" i="24"/>
  <c r="F1611" i="24" s="1"/>
  <c r="I1611" i="24" s="1"/>
  <c r="J1611" i="24" s="1"/>
  <c r="N1611" i="24" s="1"/>
  <c r="D1957" i="24"/>
  <c r="F1957" i="24" s="1"/>
  <c r="I1957" i="24" s="1"/>
  <c r="J1957" i="24" s="1"/>
  <c r="N1957" i="24" s="1"/>
  <c r="D2881" i="24"/>
  <c r="F2881" i="24" s="1"/>
  <c r="I2881" i="24" s="1"/>
  <c r="J2881" i="24" s="1"/>
  <c r="N2881" i="24" s="1"/>
  <c r="D3148" i="24"/>
  <c r="F3148" i="24" s="1"/>
  <c r="I3148" i="24" s="1"/>
  <c r="J3148" i="24" s="1"/>
  <c r="N3148" i="24" s="1"/>
  <c r="D1342" i="24"/>
  <c r="F1342" i="24" s="1"/>
  <c r="I1342" i="24" s="1"/>
  <c r="J1342" i="24" s="1"/>
  <c r="N1342" i="24" s="1"/>
  <c r="D3035" i="24"/>
  <c r="F3035" i="24" s="1"/>
  <c r="I3035" i="24" s="1"/>
  <c r="J3035" i="24" s="1"/>
  <c r="N3035" i="24" s="1"/>
  <c r="D525" i="24"/>
  <c r="F525" i="24" s="1"/>
  <c r="I525" i="24" s="1"/>
  <c r="J525" i="24" s="1"/>
  <c r="N525" i="24" s="1"/>
  <c r="D2444" i="24"/>
  <c r="F2444" i="24" s="1"/>
  <c r="I2444" i="24" s="1"/>
  <c r="J2444" i="24" s="1"/>
  <c r="N2444" i="24" s="1"/>
  <c r="D502" i="24"/>
  <c r="F502" i="24" s="1"/>
  <c r="I502" i="24" s="1"/>
  <c r="J502" i="24" s="1"/>
  <c r="N502" i="24" s="1"/>
  <c r="D3423" i="24"/>
  <c r="F3423" i="24" s="1"/>
  <c r="I3423" i="24" s="1"/>
  <c r="J3423" i="24" s="1"/>
  <c r="N3423" i="24" s="1"/>
  <c r="D441" i="24"/>
  <c r="F441" i="24" s="1"/>
  <c r="I441" i="24" s="1"/>
  <c r="J441" i="24" s="1"/>
  <c r="N441" i="24" s="1"/>
  <c r="D1538" i="24"/>
  <c r="F1538" i="24" s="1"/>
  <c r="I1538" i="24" s="1"/>
  <c r="J1538" i="24" s="1"/>
  <c r="N1538" i="24" s="1"/>
  <c r="D558" i="24"/>
  <c r="F558" i="24" s="1"/>
  <c r="I558" i="24" s="1"/>
  <c r="J558" i="24" s="1"/>
  <c r="N558" i="24" s="1"/>
  <c r="D1858" i="24"/>
  <c r="F1858" i="24" s="1"/>
  <c r="I1858" i="24" s="1"/>
  <c r="J1858" i="24" s="1"/>
  <c r="N1858" i="24" s="1"/>
  <c r="D563" i="24"/>
  <c r="F563" i="24" s="1"/>
  <c r="I563" i="24" s="1"/>
  <c r="J563" i="24" s="1"/>
  <c r="N563" i="24" s="1"/>
  <c r="D990" i="24"/>
  <c r="F990" i="24" s="1"/>
  <c r="I990" i="24" s="1"/>
  <c r="J990" i="24" s="1"/>
  <c r="N990" i="24" s="1"/>
  <c r="D2136" i="24"/>
  <c r="F2136" i="24" s="1"/>
  <c r="I2136" i="24" s="1"/>
  <c r="J2136" i="24" s="1"/>
  <c r="N2136" i="24" s="1"/>
  <c r="D2196" i="24"/>
  <c r="F2196" i="24" s="1"/>
  <c r="I2196" i="24" s="1"/>
  <c r="J2196" i="24" s="1"/>
  <c r="N2196" i="24" s="1"/>
  <c r="D3216" i="24"/>
  <c r="F3216" i="24" s="1"/>
  <c r="I3216" i="24" s="1"/>
  <c r="J3216" i="24" s="1"/>
  <c r="N3216" i="24" s="1"/>
  <c r="D2845" i="24"/>
  <c r="F2845" i="24" s="1"/>
  <c r="I2845" i="24" s="1"/>
  <c r="J2845" i="24" s="1"/>
  <c r="N2845" i="24" s="1"/>
  <c r="D3062" i="24"/>
  <c r="F3062" i="24" s="1"/>
  <c r="I3062" i="24" s="1"/>
  <c r="J3062" i="24" s="1"/>
  <c r="N3062" i="24" s="1"/>
  <c r="D1785" i="24"/>
  <c r="F1785" i="24" s="1"/>
  <c r="I1785" i="24" s="1"/>
  <c r="J1785" i="24" s="1"/>
  <c r="N1785" i="24" s="1"/>
  <c r="D2317" i="24"/>
  <c r="F2317" i="24" s="1"/>
  <c r="I2317" i="24" s="1"/>
  <c r="J2317" i="24" s="1"/>
  <c r="N2317" i="24" s="1"/>
  <c r="D2496" i="24"/>
  <c r="F2496" i="24" s="1"/>
  <c r="I2496" i="24" s="1"/>
  <c r="J2496" i="24" s="1"/>
  <c r="N2496" i="24" s="1"/>
  <c r="D3065" i="24"/>
  <c r="F3065" i="24" s="1"/>
  <c r="I3065" i="24" s="1"/>
  <c r="J3065" i="24" s="1"/>
  <c r="N3065" i="24" s="1"/>
  <c r="D1429" i="24"/>
  <c r="F1429" i="24" s="1"/>
  <c r="I1429" i="24" s="1"/>
  <c r="J1429" i="24" s="1"/>
  <c r="N1429" i="24" s="1"/>
  <c r="D2594" i="24"/>
  <c r="F2594" i="24" s="1"/>
  <c r="I2594" i="24" s="1"/>
  <c r="J2594" i="24" s="1"/>
  <c r="N2594" i="24" s="1"/>
  <c r="D2608" i="24"/>
  <c r="F2608" i="24" s="1"/>
  <c r="I2608" i="24" s="1"/>
  <c r="J2608" i="24" s="1"/>
  <c r="N2608" i="24" s="1"/>
  <c r="D1255" i="24"/>
  <c r="F1255" i="24" s="1"/>
  <c r="I1255" i="24" s="1"/>
  <c r="J1255" i="24" s="1"/>
  <c r="N1255" i="24" s="1"/>
  <c r="D344" i="24"/>
  <c r="F344" i="24" s="1"/>
  <c r="I344" i="24" s="1"/>
  <c r="J344" i="24" s="1"/>
  <c r="N344" i="24" s="1"/>
  <c r="D135" i="24"/>
  <c r="F135" i="24" s="1"/>
  <c r="I135" i="24" s="1"/>
  <c r="J135" i="24" s="1"/>
  <c r="N135" i="24" s="1"/>
  <c r="D3081" i="24"/>
  <c r="F3081" i="24" s="1"/>
  <c r="I3081" i="24" s="1"/>
  <c r="J3081" i="24" s="1"/>
  <c r="N3081" i="24" s="1"/>
  <c r="D2900" i="24"/>
  <c r="F2900" i="24" s="1"/>
  <c r="I2900" i="24" s="1"/>
  <c r="J2900" i="24" s="1"/>
  <c r="N2900" i="24" s="1"/>
  <c r="D1130" i="24"/>
  <c r="F1130" i="24" s="1"/>
  <c r="I1130" i="24" s="1"/>
  <c r="J1130" i="24" s="1"/>
  <c r="N1130" i="24" s="1"/>
  <c r="D1983" i="24"/>
  <c r="F1983" i="24" s="1"/>
  <c r="I1983" i="24" s="1"/>
  <c r="J1983" i="24" s="1"/>
  <c r="N1983" i="24" s="1"/>
  <c r="D2117" i="24"/>
  <c r="F2117" i="24" s="1"/>
  <c r="I2117" i="24" s="1"/>
  <c r="J2117" i="24" s="1"/>
  <c r="N2117" i="24" s="1"/>
  <c r="D2228" i="24"/>
  <c r="F2228" i="24" s="1"/>
  <c r="I2228" i="24" s="1"/>
  <c r="J2228" i="24" s="1"/>
  <c r="N2228" i="24" s="1"/>
  <c r="D3030" i="24"/>
  <c r="F3030" i="24" s="1"/>
  <c r="I3030" i="24" s="1"/>
  <c r="J3030" i="24" s="1"/>
  <c r="N3030" i="24" s="1"/>
  <c r="D2339" i="24"/>
  <c r="F2339" i="24" s="1"/>
  <c r="I2339" i="24" s="1"/>
  <c r="J2339" i="24" s="1"/>
  <c r="N2339" i="24" s="1"/>
  <c r="D513" i="24"/>
  <c r="F513" i="24" s="1"/>
  <c r="I513" i="24" s="1"/>
  <c r="J513" i="24" s="1"/>
  <c r="N513" i="24" s="1"/>
  <c r="D584" i="24"/>
  <c r="F584" i="24" s="1"/>
  <c r="I584" i="24" s="1"/>
  <c r="J584" i="24" s="1"/>
  <c r="N584" i="24" s="1"/>
  <c r="D3307" i="24"/>
  <c r="F3307" i="24" s="1"/>
  <c r="I3307" i="24" s="1"/>
  <c r="J3307" i="24" s="1"/>
  <c r="N3307" i="24" s="1"/>
  <c r="D2325" i="24"/>
  <c r="F2325" i="24" s="1"/>
  <c r="I2325" i="24" s="1"/>
  <c r="J2325" i="24" s="1"/>
  <c r="N2325" i="24" s="1"/>
  <c r="D3138" i="24"/>
  <c r="F3138" i="24" s="1"/>
  <c r="I3138" i="24" s="1"/>
  <c r="J3138" i="24" s="1"/>
  <c r="N3138" i="24" s="1"/>
  <c r="D2890" i="24"/>
  <c r="F2890" i="24" s="1"/>
  <c r="I2890" i="24" s="1"/>
  <c r="J2890" i="24" s="1"/>
  <c r="N2890" i="24" s="1"/>
  <c r="D148" i="24"/>
  <c r="F148" i="24" s="1"/>
  <c r="I148" i="24" s="1"/>
  <c r="J148" i="24" s="1"/>
  <c r="N148" i="24" s="1"/>
  <c r="D1267" i="24"/>
  <c r="F1267" i="24" s="1"/>
  <c r="I1267" i="24" s="1"/>
  <c r="J1267" i="24" s="1"/>
  <c r="N1267" i="24" s="1"/>
  <c r="D1128" i="24"/>
  <c r="F1128" i="24" s="1"/>
  <c r="I1128" i="24" s="1"/>
  <c r="J1128" i="24" s="1"/>
  <c r="N1128" i="24" s="1"/>
  <c r="D1265" i="24"/>
  <c r="F1265" i="24" s="1"/>
  <c r="I1265" i="24" s="1"/>
  <c r="J1265" i="24" s="1"/>
  <c r="N1265" i="24" s="1"/>
  <c r="D674" i="24"/>
  <c r="F674" i="24" s="1"/>
  <c r="I674" i="24" s="1"/>
  <c r="J674" i="24" s="1"/>
  <c r="N674" i="24" s="1"/>
  <c r="D1210" i="24"/>
  <c r="F1210" i="24" s="1"/>
  <c r="I1210" i="24" s="1"/>
  <c r="J1210" i="24" s="1"/>
  <c r="N1210" i="24" s="1"/>
  <c r="D2951" i="24"/>
  <c r="F2951" i="24" s="1"/>
  <c r="I2951" i="24" s="1"/>
  <c r="J2951" i="24" s="1"/>
  <c r="N2951" i="24" s="1"/>
  <c r="D71" i="24"/>
  <c r="F71" i="24" s="1"/>
  <c r="I71" i="24" s="1"/>
  <c r="J71" i="24" s="1"/>
  <c r="N71" i="24" s="1"/>
  <c r="D1589" i="24"/>
  <c r="F1589" i="24" s="1"/>
  <c r="I1589" i="24" s="1"/>
  <c r="J1589" i="24" s="1"/>
  <c r="N1589" i="24" s="1"/>
  <c r="D1913" i="24"/>
  <c r="F1913" i="24" s="1"/>
  <c r="I1913" i="24" s="1"/>
  <c r="J1913" i="24" s="1"/>
  <c r="N1913" i="24" s="1"/>
  <c r="D1341" i="24"/>
  <c r="F1341" i="24" s="1"/>
  <c r="I1341" i="24" s="1"/>
  <c r="J1341" i="24" s="1"/>
  <c r="N1341" i="24" s="1"/>
  <c r="D2966" i="24"/>
  <c r="F2966" i="24" s="1"/>
  <c r="I2966" i="24" s="1"/>
  <c r="J2966" i="24" s="1"/>
  <c r="N2966" i="24" s="1"/>
  <c r="D1674" i="24"/>
  <c r="F1674" i="24" s="1"/>
  <c r="I1674" i="24" s="1"/>
  <c r="J1674" i="24" s="1"/>
  <c r="N1674" i="24" s="1"/>
  <c r="D298" i="24"/>
  <c r="F298" i="24" s="1"/>
  <c r="I298" i="24" s="1"/>
  <c r="J298" i="24" s="1"/>
  <c r="N298" i="24" s="1"/>
  <c r="D397" i="24"/>
  <c r="F397" i="24" s="1"/>
  <c r="I397" i="24" s="1"/>
  <c r="J397" i="24" s="1"/>
  <c r="N397" i="24" s="1"/>
  <c r="D248" i="24"/>
  <c r="F248" i="24" s="1"/>
  <c r="I248" i="24" s="1"/>
  <c r="J248" i="24" s="1"/>
  <c r="N248" i="24" s="1"/>
  <c r="D2928" i="24"/>
  <c r="F2928" i="24" s="1"/>
  <c r="I2928" i="24" s="1"/>
  <c r="J2928" i="24" s="1"/>
  <c r="N2928" i="24" s="1"/>
  <c r="D1720" i="24"/>
  <c r="F1720" i="24" s="1"/>
  <c r="I1720" i="24" s="1"/>
  <c r="J1720" i="24" s="1"/>
  <c r="N1720" i="24" s="1"/>
  <c r="D3014" i="25"/>
  <c r="F3014" i="25" s="1"/>
  <c r="I3014" i="25" s="1"/>
  <c r="J3014" i="25" s="1"/>
  <c r="N3014" i="25" s="1"/>
  <c r="D658" i="25"/>
  <c r="F658" i="25" s="1"/>
  <c r="I658" i="25" s="1"/>
  <c r="J658" i="25" s="1"/>
  <c r="N658" i="25" s="1"/>
  <c r="D124" i="25"/>
  <c r="F124" i="25" s="1"/>
  <c r="I124" i="25" s="1"/>
  <c r="J124" i="25" s="1"/>
  <c r="N124" i="25" s="1"/>
  <c r="D623" i="25"/>
  <c r="F623" i="25" s="1"/>
  <c r="I623" i="25" s="1"/>
  <c r="J623" i="25" s="1"/>
  <c r="N623" i="25" s="1"/>
  <c r="D1680" i="25"/>
  <c r="F1680" i="25" s="1"/>
  <c r="I1680" i="25" s="1"/>
  <c r="J1680" i="25" s="1"/>
  <c r="N1680" i="25" s="1"/>
  <c r="D2696" i="25"/>
  <c r="F2696" i="25" s="1"/>
  <c r="I2696" i="25" s="1"/>
  <c r="J2696" i="25" s="1"/>
  <c r="N2696" i="25" s="1"/>
  <c r="D88" i="25"/>
  <c r="F88" i="25" s="1"/>
  <c r="I88" i="25" s="1"/>
  <c r="J88" i="25" s="1"/>
  <c r="N88" i="25" s="1"/>
  <c r="D1169" i="25"/>
  <c r="F1169" i="25" s="1"/>
  <c r="I1169" i="25" s="1"/>
  <c r="J1169" i="25" s="1"/>
  <c r="N1169" i="25" s="1"/>
  <c r="D2012" i="25"/>
  <c r="F2012" i="25" s="1"/>
  <c r="I2012" i="25" s="1"/>
  <c r="J2012" i="25" s="1"/>
  <c r="N2012" i="25" s="1"/>
  <c r="D2904" i="25"/>
  <c r="F2904" i="25" s="1"/>
  <c r="I2904" i="25" s="1"/>
  <c r="J2904" i="25" s="1"/>
  <c r="N2904" i="25" s="1"/>
  <c r="D184" i="25"/>
  <c r="F184" i="25" s="1"/>
  <c r="I184" i="25" s="1"/>
  <c r="J184" i="25" s="1"/>
  <c r="N184" i="25" s="1"/>
  <c r="D1041" i="25"/>
  <c r="F1041" i="25" s="1"/>
  <c r="I1041" i="25" s="1"/>
  <c r="J1041" i="25" s="1"/>
  <c r="N1041" i="25" s="1"/>
  <c r="D2560" i="25"/>
  <c r="F2560" i="25" s="1"/>
  <c r="I2560" i="25" s="1"/>
  <c r="J2560" i="25" s="1"/>
  <c r="N2560" i="25" s="1"/>
  <c r="D997" i="25"/>
  <c r="F997" i="25" s="1"/>
  <c r="I997" i="25" s="1"/>
  <c r="J997" i="25" s="1"/>
  <c r="N997" i="25" s="1"/>
  <c r="D2528" i="25"/>
  <c r="F2528" i="25" s="1"/>
  <c r="I2528" i="25" s="1"/>
  <c r="J2528" i="25" s="1"/>
  <c r="N2528" i="25" s="1"/>
  <c r="D648" i="25"/>
  <c r="F648" i="25" s="1"/>
  <c r="I648" i="25" s="1"/>
  <c r="J648" i="25" s="1"/>
  <c r="N648" i="25" s="1"/>
  <c r="D1839" i="25"/>
  <c r="F1839" i="25" s="1"/>
  <c r="I1839" i="25" s="1"/>
  <c r="J1839" i="25" s="1"/>
  <c r="N1839" i="25" s="1"/>
  <c r="D1031" i="25"/>
  <c r="F1031" i="25" s="1"/>
  <c r="I1031" i="25" s="1"/>
  <c r="J1031" i="25" s="1"/>
  <c r="N1031" i="25" s="1"/>
  <c r="D3429" i="25"/>
  <c r="F3429" i="25" s="1"/>
  <c r="I3429" i="25" s="1"/>
  <c r="J3429" i="25" s="1"/>
  <c r="N3429" i="25" s="1"/>
  <c r="D369" i="25"/>
  <c r="F369" i="25" s="1"/>
  <c r="I369" i="25" s="1"/>
  <c r="J369" i="25" s="1"/>
  <c r="N369" i="25" s="1"/>
  <c r="D2491" i="25"/>
  <c r="F2491" i="25" s="1"/>
  <c r="I2491" i="25" s="1"/>
  <c r="J2491" i="25" s="1"/>
  <c r="N2491" i="25" s="1"/>
  <c r="D3420" i="25"/>
  <c r="F3420" i="25" s="1"/>
  <c r="I3420" i="25" s="1"/>
  <c r="J3420" i="25" s="1"/>
  <c r="N3420" i="25" s="1"/>
  <c r="D2048" i="25"/>
  <c r="F2048" i="25" s="1"/>
  <c r="I2048" i="25" s="1"/>
  <c r="J2048" i="25" s="1"/>
  <c r="N2048" i="25" s="1"/>
  <c r="D3007" i="25"/>
  <c r="F3007" i="25" s="1"/>
  <c r="I3007" i="25" s="1"/>
  <c r="J3007" i="25" s="1"/>
  <c r="N3007" i="25" s="1"/>
  <c r="D3415" i="25"/>
  <c r="F3415" i="25" s="1"/>
  <c r="I3415" i="25" s="1"/>
  <c r="J3415" i="25" s="1"/>
  <c r="N3415" i="25" s="1"/>
  <c r="D556" i="25"/>
  <c r="F556" i="25" s="1"/>
  <c r="I556" i="25" s="1"/>
  <c r="J556" i="25" s="1"/>
  <c r="N556" i="25" s="1"/>
  <c r="D2563" i="25"/>
  <c r="F2563" i="25" s="1"/>
  <c r="I2563" i="25" s="1"/>
  <c r="J2563" i="25" s="1"/>
  <c r="N2563" i="25" s="1"/>
  <c r="D194" i="25"/>
  <c r="F194" i="25" s="1"/>
  <c r="I194" i="25" s="1"/>
  <c r="J194" i="25" s="1"/>
  <c r="N194" i="25" s="1"/>
  <c r="D900" i="25"/>
  <c r="F900" i="25" s="1"/>
  <c r="I900" i="25" s="1"/>
  <c r="J900" i="25" s="1"/>
  <c r="N900" i="25" s="1"/>
  <c r="D2286" i="25"/>
  <c r="F2286" i="25" s="1"/>
  <c r="I2286" i="25" s="1"/>
  <c r="J2286" i="25" s="1"/>
  <c r="N2286" i="25" s="1"/>
  <c r="D2712" i="25"/>
  <c r="F2712" i="25" s="1"/>
  <c r="I2712" i="25" s="1"/>
  <c r="J2712" i="25" s="1"/>
  <c r="N2712" i="25" s="1"/>
  <c r="D323" i="25"/>
  <c r="F323" i="25" s="1"/>
  <c r="I323" i="25" s="1"/>
  <c r="J323" i="25" s="1"/>
  <c r="N323" i="25" s="1"/>
  <c r="D1309" i="25"/>
  <c r="F1309" i="25" s="1"/>
  <c r="I1309" i="25" s="1"/>
  <c r="J1309" i="25" s="1"/>
  <c r="N1309" i="25" s="1"/>
  <c r="D2167" i="25"/>
  <c r="F2167" i="25" s="1"/>
  <c r="I2167" i="25" s="1"/>
  <c r="J2167" i="25" s="1"/>
  <c r="N2167" i="25" s="1"/>
  <c r="D3316" i="25"/>
  <c r="F3316" i="25" s="1"/>
  <c r="I3316" i="25" s="1"/>
  <c r="J3316" i="25" s="1"/>
  <c r="N3316" i="25" s="1"/>
  <c r="D551" i="25"/>
  <c r="F551" i="25" s="1"/>
  <c r="I551" i="25" s="1"/>
  <c r="J551" i="25" s="1"/>
  <c r="N551" i="25" s="1"/>
  <c r="D1882" i="25"/>
  <c r="F1882" i="25" s="1"/>
  <c r="I1882" i="25" s="1"/>
  <c r="J1882" i="25" s="1"/>
  <c r="N1882" i="25" s="1"/>
  <c r="D2664" i="25"/>
  <c r="F2664" i="25" s="1"/>
  <c r="I2664" i="25" s="1"/>
  <c r="J2664" i="25" s="1"/>
  <c r="N2664" i="25" s="1"/>
  <c r="D1178" i="25"/>
  <c r="F1178" i="25" s="1"/>
  <c r="I1178" i="25" s="1"/>
  <c r="J1178" i="25" s="1"/>
  <c r="N1178" i="25" s="1"/>
  <c r="D2702" i="25"/>
  <c r="F2702" i="25" s="1"/>
  <c r="I2702" i="25" s="1"/>
  <c r="J2702" i="25" s="1"/>
  <c r="N2702" i="25" s="1"/>
  <c r="D22" i="25"/>
  <c r="F22" i="25" s="1"/>
  <c r="I22" i="25" s="1"/>
  <c r="J22" i="25" s="1"/>
  <c r="N22" i="25" s="1"/>
  <c r="D1514" i="25"/>
  <c r="F1514" i="25" s="1"/>
  <c r="I1514" i="25" s="1"/>
  <c r="J1514" i="25" s="1"/>
  <c r="N1514" i="25" s="1"/>
  <c r="D2348" i="25"/>
  <c r="F2348" i="25" s="1"/>
  <c r="I2348" i="25" s="1"/>
  <c r="J2348" i="25" s="1"/>
  <c r="N2348" i="25" s="1"/>
  <c r="D523" i="25"/>
  <c r="F523" i="25" s="1"/>
  <c r="I523" i="25" s="1"/>
  <c r="J523" i="25" s="1"/>
  <c r="N523" i="25" s="1"/>
  <c r="D993" i="25"/>
  <c r="F993" i="25" s="1"/>
  <c r="I993" i="25" s="1"/>
  <c r="J993" i="25" s="1"/>
  <c r="N993" i="25" s="1"/>
  <c r="D2316" i="25"/>
  <c r="F2316" i="25" s="1"/>
  <c r="I2316" i="25" s="1"/>
  <c r="J2316" i="25" s="1"/>
  <c r="N2316" i="25" s="1"/>
  <c r="D1978" i="25"/>
  <c r="F1978" i="25" s="1"/>
  <c r="I1978" i="25" s="1"/>
  <c r="J1978" i="25" s="1"/>
  <c r="N1978" i="25" s="1"/>
  <c r="D720" i="25"/>
  <c r="F720" i="25" s="1"/>
  <c r="I720" i="25" s="1"/>
  <c r="J720" i="25" s="1"/>
  <c r="N720" i="25" s="1"/>
  <c r="D2110" i="25"/>
  <c r="F2110" i="25" s="1"/>
  <c r="I2110" i="25" s="1"/>
  <c r="J2110" i="25" s="1"/>
  <c r="N2110" i="25" s="1"/>
  <c r="D1522" i="25"/>
  <c r="F1522" i="25" s="1"/>
  <c r="I1522" i="25" s="1"/>
  <c r="J1522" i="25" s="1"/>
  <c r="N1522" i="25" s="1"/>
  <c r="D591" i="25"/>
  <c r="F591" i="25" s="1"/>
  <c r="I591" i="25" s="1"/>
  <c r="J591" i="25" s="1"/>
  <c r="N591" i="25" s="1"/>
  <c r="D2526" i="25"/>
  <c r="F2526" i="25" s="1"/>
  <c r="I2526" i="25" s="1"/>
  <c r="J2526" i="25" s="1"/>
  <c r="N2526" i="25" s="1"/>
  <c r="D2006" i="25"/>
  <c r="F2006" i="25" s="1"/>
  <c r="I2006" i="25" s="1"/>
  <c r="J2006" i="25" s="1"/>
  <c r="N2006" i="25" s="1"/>
  <c r="D2312" i="25"/>
  <c r="F2312" i="25" s="1"/>
  <c r="I2312" i="25" s="1"/>
  <c r="J2312" i="25" s="1"/>
  <c r="N2312" i="25" s="1"/>
  <c r="D582" i="25"/>
  <c r="F582" i="25" s="1"/>
  <c r="I582" i="25" s="1"/>
  <c r="J582" i="25" s="1"/>
  <c r="N582" i="25" s="1"/>
  <c r="D1284" i="25"/>
  <c r="F1284" i="25" s="1"/>
  <c r="I1284" i="25" s="1"/>
  <c r="J1284" i="25" s="1"/>
  <c r="N1284" i="25" s="1"/>
  <c r="D1353" i="25"/>
  <c r="F1353" i="25" s="1"/>
  <c r="I1353" i="25" s="1"/>
  <c r="J1353" i="25" s="1"/>
  <c r="N1353" i="25" s="1"/>
  <c r="D2781" i="25"/>
  <c r="F2781" i="25" s="1"/>
  <c r="I2781" i="25" s="1"/>
  <c r="J2781" i="25" s="1"/>
  <c r="N2781" i="25" s="1"/>
  <c r="D1550" i="25"/>
  <c r="F1550" i="25" s="1"/>
  <c r="I1550" i="25" s="1"/>
  <c r="J1550" i="25" s="1"/>
  <c r="N1550" i="25" s="1"/>
  <c r="D732" i="25"/>
  <c r="F732" i="25" s="1"/>
  <c r="I732" i="25" s="1"/>
  <c r="J732" i="25" s="1"/>
  <c r="N732" i="25" s="1"/>
  <c r="D2659" i="25"/>
  <c r="F2659" i="25" s="1"/>
  <c r="I2659" i="25" s="1"/>
  <c r="J2659" i="25" s="1"/>
  <c r="N2659" i="25" s="1"/>
  <c r="D755" i="25"/>
  <c r="F755" i="25" s="1"/>
  <c r="I755" i="25" s="1"/>
  <c r="J755" i="25" s="1"/>
  <c r="N755" i="25" s="1"/>
  <c r="D2341" i="25"/>
  <c r="F2341" i="25" s="1"/>
  <c r="I2341" i="25" s="1"/>
  <c r="J2341" i="25" s="1"/>
  <c r="N2341" i="25" s="1"/>
  <c r="D29" i="25"/>
  <c r="F29" i="25" s="1"/>
  <c r="I29" i="25" s="1"/>
  <c r="J29" i="25" s="1"/>
  <c r="N29" i="25" s="1"/>
  <c r="D68" i="25"/>
  <c r="F68" i="25" s="1"/>
  <c r="I68" i="25" s="1"/>
  <c r="J68" i="25" s="1"/>
  <c r="N68" i="25" s="1"/>
  <c r="D277" i="25"/>
  <c r="F277" i="25" s="1"/>
  <c r="I277" i="25" s="1"/>
  <c r="J277" i="25" s="1"/>
  <c r="N277" i="25" s="1"/>
  <c r="D127" i="25"/>
  <c r="F127" i="25" s="1"/>
  <c r="I127" i="25" s="1"/>
  <c r="J127" i="25" s="1"/>
  <c r="N127" i="25" s="1"/>
  <c r="D48" i="25"/>
  <c r="F48" i="25" s="1"/>
  <c r="I48" i="25" s="1"/>
  <c r="J48" i="25" s="1"/>
  <c r="N48" i="25" s="1"/>
  <c r="D78" i="25"/>
  <c r="F78" i="25" s="1"/>
  <c r="I78" i="25" s="1"/>
  <c r="J78" i="25" s="1"/>
  <c r="N78" i="25" s="1"/>
  <c r="D132" i="25"/>
  <c r="F132" i="25" s="1"/>
  <c r="I132" i="25" s="1"/>
  <c r="J132" i="25" s="1"/>
  <c r="N132" i="25" s="1"/>
  <c r="D229" i="25"/>
  <c r="F229" i="25" s="1"/>
  <c r="I229" i="25" s="1"/>
  <c r="J229" i="25" s="1"/>
  <c r="N229" i="25" s="1"/>
  <c r="D199" i="25"/>
  <c r="F199" i="25" s="1"/>
  <c r="I199" i="25" s="1"/>
  <c r="J199" i="25" s="1"/>
  <c r="N199" i="25" s="1"/>
  <c r="D3022" i="25"/>
  <c r="F3022" i="25" s="1"/>
  <c r="I3022" i="25" s="1"/>
  <c r="J3022" i="25" s="1"/>
  <c r="N3022" i="25" s="1"/>
  <c r="D2429" i="25"/>
  <c r="F2429" i="25" s="1"/>
  <c r="I2429" i="25" s="1"/>
  <c r="J2429" i="25" s="1"/>
  <c r="N2429" i="25" s="1"/>
  <c r="D2140" i="25"/>
  <c r="F2140" i="25" s="1"/>
  <c r="I2140" i="25" s="1"/>
  <c r="J2140" i="25" s="1"/>
  <c r="N2140" i="25" s="1"/>
  <c r="D1541" i="25"/>
  <c r="F1541" i="25" s="1"/>
  <c r="I1541" i="25" s="1"/>
  <c r="J1541" i="25" s="1"/>
  <c r="N1541" i="25" s="1"/>
  <c r="D1447" i="25"/>
  <c r="F1447" i="25" s="1"/>
  <c r="I1447" i="25" s="1"/>
  <c r="J1447" i="25" s="1"/>
  <c r="N1447" i="25" s="1"/>
  <c r="D1893" i="25"/>
  <c r="F1893" i="25" s="1"/>
  <c r="I1893" i="25" s="1"/>
  <c r="J1893" i="25" s="1"/>
  <c r="N1893" i="25" s="1"/>
  <c r="D748" i="25"/>
  <c r="F748" i="25" s="1"/>
  <c r="I748" i="25" s="1"/>
  <c r="J748" i="25" s="1"/>
  <c r="N748" i="25" s="1"/>
  <c r="D604" i="25"/>
  <c r="F604" i="25" s="1"/>
  <c r="I604" i="25" s="1"/>
  <c r="J604" i="25" s="1"/>
  <c r="N604" i="25" s="1"/>
  <c r="D777" i="25"/>
  <c r="F777" i="25" s="1"/>
  <c r="I777" i="25" s="1"/>
  <c r="J777" i="25" s="1"/>
  <c r="N777" i="25" s="1"/>
  <c r="D367" i="25"/>
  <c r="F367" i="25" s="1"/>
  <c r="I367" i="25" s="1"/>
  <c r="J367" i="25" s="1"/>
  <c r="N367" i="25" s="1"/>
  <c r="D513" i="25"/>
  <c r="F513" i="25" s="1"/>
  <c r="I513" i="25" s="1"/>
  <c r="J513" i="25" s="1"/>
  <c r="N513" i="25" s="1"/>
  <c r="D3334" i="25"/>
  <c r="F3334" i="25" s="1"/>
  <c r="I3334" i="25" s="1"/>
  <c r="J3334" i="25" s="1"/>
  <c r="N3334" i="25" s="1"/>
  <c r="D3028" i="25"/>
  <c r="F3028" i="25" s="1"/>
  <c r="I3028" i="25" s="1"/>
  <c r="J3028" i="25" s="1"/>
  <c r="N3028" i="25" s="1"/>
  <c r="D2446" i="25"/>
  <c r="F2446" i="25" s="1"/>
  <c r="I2446" i="25" s="1"/>
  <c r="J2446" i="25" s="1"/>
  <c r="N2446" i="25" s="1"/>
  <c r="D2447" i="25"/>
  <c r="F2447" i="25" s="1"/>
  <c r="I2447" i="25" s="1"/>
  <c r="J2447" i="25" s="1"/>
  <c r="N2447" i="25" s="1"/>
  <c r="D2344" i="25"/>
  <c r="F2344" i="25" s="1"/>
  <c r="I2344" i="25" s="1"/>
  <c r="J2344" i="25" s="1"/>
  <c r="N2344" i="25" s="1"/>
  <c r="D2287" i="25"/>
  <c r="F2287" i="25" s="1"/>
  <c r="I2287" i="25" s="1"/>
  <c r="J2287" i="25" s="1"/>
  <c r="N2287" i="25" s="1"/>
  <c r="D2236" i="25"/>
  <c r="F2236" i="25" s="1"/>
  <c r="I2236" i="25" s="1"/>
  <c r="J2236" i="25" s="1"/>
  <c r="N2236" i="25" s="1"/>
  <c r="D1927" i="25"/>
  <c r="F1927" i="25" s="1"/>
  <c r="I1927" i="25" s="1"/>
  <c r="J1927" i="25" s="1"/>
  <c r="N1927" i="25" s="1"/>
  <c r="D1504" i="25"/>
  <c r="F1504" i="25" s="1"/>
  <c r="I1504" i="25" s="1"/>
  <c r="J1504" i="25" s="1"/>
  <c r="N1504" i="25" s="1"/>
  <c r="D770" i="25"/>
  <c r="F770" i="25" s="1"/>
  <c r="I770" i="25" s="1"/>
  <c r="J770" i="25" s="1"/>
  <c r="N770" i="25" s="1"/>
  <c r="D674" i="25"/>
  <c r="F674" i="25" s="1"/>
  <c r="I674" i="25" s="1"/>
  <c r="J674" i="25" s="1"/>
  <c r="N674" i="25" s="1"/>
  <c r="D608" i="25"/>
  <c r="F608" i="25" s="1"/>
  <c r="I608" i="25" s="1"/>
  <c r="J608" i="25" s="1"/>
  <c r="N608" i="25" s="1"/>
  <c r="D797" i="25"/>
  <c r="F797" i="25" s="1"/>
  <c r="I797" i="25" s="1"/>
  <c r="J797" i="25" s="1"/>
  <c r="N797" i="25" s="1"/>
  <c r="D441" i="25"/>
  <c r="F441" i="25" s="1"/>
  <c r="I441" i="25" s="1"/>
  <c r="J441" i="25" s="1"/>
  <c r="N441" i="25" s="1"/>
  <c r="D3063" i="25"/>
  <c r="F3063" i="25" s="1"/>
  <c r="I3063" i="25" s="1"/>
  <c r="J3063" i="25" s="1"/>
  <c r="N3063" i="25" s="1"/>
  <c r="D2474" i="25"/>
  <c r="F2474" i="25" s="1"/>
  <c r="I2474" i="25" s="1"/>
  <c r="J2474" i="25" s="1"/>
  <c r="N2474" i="25" s="1"/>
  <c r="D2418" i="25"/>
  <c r="F2418" i="25" s="1"/>
  <c r="I2418" i="25" s="1"/>
  <c r="J2418" i="25" s="1"/>
  <c r="N2418" i="25" s="1"/>
  <c r="D2308" i="25"/>
  <c r="F2308" i="25" s="1"/>
  <c r="I2308" i="25" s="1"/>
  <c r="J2308" i="25" s="1"/>
  <c r="N2308" i="25" s="1"/>
  <c r="D2117" i="25"/>
  <c r="F2117" i="25" s="1"/>
  <c r="I2117" i="25" s="1"/>
  <c r="J2117" i="25" s="1"/>
  <c r="N2117" i="25" s="1"/>
  <c r="D2121" i="25"/>
  <c r="F2121" i="25" s="1"/>
  <c r="I2121" i="25" s="1"/>
  <c r="J2121" i="25" s="1"/>
  <c r="N2121" i="25" s="1"/>
  <c r="D1607" i="25"/>
  <c r="F1607" i="25" s="1"/>
  <c r="I1607" i="25" s="1"/>
  <c r="J1607" i="25" s="1"/>
  <c r="N1607" i="25" s="1"/>
  <c r="D1428" i="25"/>
  <c r="F1428" i="25" s="1"/>
  <c r="I1428" i="25" s="1"/>
  <c r="J1428" i="25" s="1"/>
  <c r="N1428" i="25" s="1"/>
  <c r="D1612" i="25"/>
  <c r="F1612" i="25" s="1"/>
  <c r="I1612" i="25" s="1"/>
  <c r="J1612" i="25" s="1"/>
  <c r="N1612" i="25" s="1"/>
  <c r="D1542" i="25"/>
  <c r="F1542" i="25" s="1"/>
  <c r="I1542" i="25" s="1"/>
  <c r="J1542" i="25" s="1"/>
  <c r="N1542" i="25" s="1"/>
  <c r="D818" i="25"/>
  <c r="F818" i="25" s="1"/>
  <c r="I818" i="25" s="1"/>
  <c r="J818" i="25" s="1"/>
  <c r="N818" i="25" s="1"/>
  <c r="D718" i="25"/>
  <c r="F718" i="25" s="1"/>
  <c r="I718" i="25" s="1"/>
  <c r="J718" i="25" s="1"/>
  <c r="N718" i="25" s="1"/>
  <c r="D649" i="25"/>
  <c r="F649" i="25" s="1"/>
  <c r="I649" i="25" s="1"/>
  <c r="J649" i="25" s="1"/>
  <c r="N649" i="25" s="1"/>
  <c r="D737" i="25"/>
  <c r="F737" i="25" s="1"/>
  <c r="I737" i="25" s="1"/>
  <c r="J737" i="25" s="1"/>
  <c r="N737" i="25" s="1"/>
  <c r="D570" i="25"/>
  <c r="F570" i="25" s="1"/>
  <c r="I570" i="25" s="1"/>
  <c r="J570" i="25" s="1"/>
  <c r="N570" i="25" s="1"/>
  <c r="D3344" i="25"/>
  <c r="F3344" i="25" s="1"/>
  <c r="I3344" i="25" s="1"/>
  <c r="J3344" i="25" s="1"/>
  <c r="N3344" i="25" s="1"/>
  <c r="D3035" i="25"/>
  <c r="F3035" i="25" s="1"/>
  <c r="I3035" i="25" s="1"/>
  <c r="J3035" i="25" s="1"/>
  <c r="N3035" i="25" s="1"/>
  <c r="D2472" i="25"/>
  <c r="F2472" i="25" s="1"/>
  <c r="I2472" i="25" s="1"/>
  <c r="J2472" i="25" s="1"/>
  <c r="N2472" i="25" s="1"/>
  <c r="D2453" i="25"/>
  <c r="F2453" i="25" s="1"/>
  <c r="I2453" i="25" s="1"/>
  <c r="J2453" i="25" s="1"/>
  <c r="N2453" i="25" s="1"/>
  <c r="D2290" i="25"/>
  <c r="F2290" i="25" s="1"/>
  <c r="I2290" i="25" s="1"/>
  <c r="J2290" i="25" s="1"/>
  <c r="N2290" i="25" s="1"/>
  <c r="D2264" i="25"/>
  <c r="F2264" i="25" s="1"/>
  <c r="I2264" i="25" s="1"/>
  <c r="J2264" i="25" s="1"/>
  <c r="N2264" i="25" s="1"/>
  <c r="D1959" i="25"/>
  <c r="F1959" i="25" s="1"/>
  <c r="I1959" i="25" s="1"/>
  <c r="J1959" i="25" s="1"/>
  <c r="N1959" i="25" s="1"/>
  <c r="D1471" i="25"/>
  <c r="F1471" i="25" s="1"/>
  <c r="I1471" i="25" s="1"/>
  <c r="J1471" i="25" s="1"/>
  <c r="N1471" i="25" s="1"/>
  <c r="D1957" i="25"/>
  <c r="F1957" i="25" s="1"/>
  <c r="I1957" i="25" s="1"/>
  <c r="J1957" i="25" s="1"/>
  <c r="N1957" i="25" s="1"/>
  <c r="D1552" i="25"/>
  <c r="F1552" i="25" s="1"/>
  <c r="I1552" i="25" s="1"/>
  <c r="J1552" i="25" s="1"/>
  <c r="N1552" i="25" s="1"/>
  <c r="D1490" i="25"/>
  <c r="F1490" i="25" s="1"/>
  <c r="I1490" i="25" s="1"/>
  <c r="J1490" i="25" s="1"/>
  <c r="N1490" i="25" s="1"/>
  <c r="D614" i="25"/>
  <c r="F614" i="25" s="1"/>
  <c r="I614" i="25" s="1"/>
  <c r="J614" i="25" s="1"/>
  <c r="N614" i="25" s="1"/>
  <c r="D821" i="25"/>
  <c r="F821" i="25" s="1"/>
  <c r="I821" i="25" s="1"/>
  <c r="J821" i="25" s="1"/>
  <c r="N821" i="25" s="1"/>
  <c r="D423" i="25"/>
  <c r="F423" i="25" s="1"/>
  <c r="I423" i="25" s="1"/>
  <c r="J423" i="25" s="1"/>
  <c r="N423" i="25" s="1"/>
  <c r="D525" i="25"/>
  <c r="F525" i="25" s="1"/>
  <c r="I525" i="25" s="1"/>
  <c r="J525" i="25" s="1"/>
  <c r="N525" i="25" s="1"/>
  <c r="D244" i="25"/>
  <c r="F244" i="25" s="1"/>
  <c r="I244" i="25" s="1"/>
  <c r="J244" i="25" s="1"/>
  <c r="N244" i="25" s="1"/>
  <c r="D466" i="25"/>
  <c r="F466" i="25" s="1"/>
  <c r="I466" i="25" s="1"/>
  <c r="J466" i="25" s="1"/>
  <c r="N466" i="25" s="1"/>
  <c r="D917" i="25"/>
  <c r="F917" i="25" s="1"/>
  <c r="I917" i="25" s="1"/>
  <c r="J917" i="25" s="1"/>
  <c r="N917" i="25" s="1"/>
  <c r="D1083" i="25"/>
  <c r="F1083" i="25" s="1"/>
  <c r="I1083" i="25" s="1"/>
  <c r="J1083" i="25" s="1"/>
  <c r="N1083" i="25" s="1"/>
  <c r="D978" i="25"/>
  <c r="F978" i="25" s="1"/>
  <c r="I978" i="25" s="1"/>
  <c r="J978" i="25" s="1"/>
  <c r="N978" i="25" s="1"/>
  <c r="D1034" i="25"/>
  <c r="F1034" i="25" s="1"/>
  <c r="I1034" i="25" s="1"/>
  <c r="J1034" i="25" s="1"/>
  <c r="N1034" i="25" s="1"/>
  <c r="D1184" i="25"/>
  <c r="F1184" i="25" s="1"/>
  <c r="I1184" i="25" s="1"/>
  <c r="J1184" i="25" s="1"/>
  <c r="N1184" i="25" s="1"/>
  <c r="D879" i="25"/>
  <c r="F879" i="25" s="1"/>
  <c r="I879" i="25" s="1"/>
  <c r="J879" i="25" s="1"/>
  <c r="N879" i="25" s="1"/>
  <c r="D394" i="25"/>
  <c r="F394" i="25" s="1"/>
  <c r="I394" i="25" s="1"/>
  <c r="J394" i="25" s="1"/>
  <c r="N394" i="25" s="1"/>
  <c r="D1087" i="25"/>
  <c r="F1087" i="25" s="1"/>
  <c r="I1087" i="25" s="1"/>
  <c r="J1087" i="25" s="1"/>
  <c r="N1087" i="25" s="1"/>
  <c r="D988" i="25"/>
  <c r="F988" i="25" s="1"/>
  <c r="I988" i="25" s="1"/>
  <c r="J988" i="25" s="1"/>
  <c r="N988" i="25" s="1"/>
  <c r="D1099" i="25"/>
  <c r="F1099" i="25" s="1"/>
  <c r="I1099" i="25" s="1"/>
  <c r="J1099" i="25" s="1"/>
  <c r="N1099" i="25" s="1"/>
  <c r="D1227" i="25"/>
  <c r="F1227" i="25" s="1"/>
  <c r="I1227" i="25" s="1"/>
  <c r="J1227" i="25" s="1"/>
  <c r="N1227" i="25" s="1"/>
  <c r="D787" i="25"/>
  <c r="F787" i="25" s="1"/>
  <c r="I787" i="25" s="1"/>
  <c r="J787" i="25" s="1"/>
  <c r="N787" i="25" s="1"/>
  <c r="D330" i="25"/>
  <c r="F330" i="25" s="1"/>
  <c r="I330" i="25" s="1"/>
  <c r="J330" i="25" s="1"/>
  <c r="N330" i="25" s="1"/>
  <c r="D444" i="25"/>
  <c r="F444" i="25" s="1"/>
  <c r="I444" i="25" s="1"/>
  <c r="J444" i="25" s="1"/>
  <c r="N444" i="25" s="1"/>
  <c r="D925" i="25"/>
  <c r="F925" i="25" s="1"/>
  <c r="I925" i="25" s="1"/>
  <c r="J925" i="25" s="1"/>
  <c r="N925" i="25" s="1"/>
  <c r="D1044" i="25"/>
  <c r="F1044" i="25" s="1"/>
  <c r="I1044" i="25" s="1"/>
  <c r="J1044" i="25" s="1"/>
  <c r="N1044" i="25" s="1"/>
  <c r="D1093" i="25"/>
  <c r="F1093" i="25" s="1"/>
  <c r="I1093" i="25" s="1"/>
  <c r="J1093" i="25" s="1"/>
  <c r="N1093" i="25" s="1"/>
  <c r="D1411" i="25"/>
  <c r="F1411" i="25" s="1"/>
  <c r="I1411" i="25" s="1"/>
  <c r="J1411" i="25" s="1"/>
  <c r="N1411" i="25" s="1"/>
  <c r="D932" i="25"/>
  <c r="F932" i="25" s="1"/>
  <c r="I932" i="25" s="1"/>
  <c r="J932" i="25" s="1"/>
  <c r="N932" i="25" s="1"/>
  <c r="D276" i="25"/>
  <c r="F276" i="25" s="1"/>
  <c r="I276" i="25" s="1"/>
  <c r="J276" i="25" s="1"/>
  <c r="N276" i="25" s="1"/>
  <c r="D310" i="25"/>
  <c r="F310" i="25" s="1"/>
  <c r="I310" i="25" s="1"/>
  <c r="J310" i="25" s="1"/>
  <c r="N310" i="25" s="1"/>
  <c r="D364" i="25"/>
  <c r="F364" i="25" s="1"/>
  <c r="I364" i="25" s="1"/>
  <c r="J364" i="25" s="1"/>
  <c r="N364" i="25" s="1"/>
  <c r="D1065" i="25"/>
  <c r="F1065" i="25" s="1"/>
  <c r="I1065" i="25" s="1"/>
  <c r="J1065" i="25" s="1"/>
  <c r="N1065" i="25" s="1"/>
  <c r="D1366" i="25"/>
  <c r="F1366" i="25" s="1"/>
  <c r="I1366" i="25" s="1"/>
  <c r="J1366" i="25" s="1"/>
  <c r="N1366" i="25" s="1"/>
  <c r="D1815" i="25"/>
  <c r="F1815" i="25" s="1"/>
  <c r="I1815" i="25" s="1"/>
  <c r="J1815" i="25" s="1"/>
  <c r="N1815" i="25" s="1"/>
  <c r="D1985" i="25"/>
  <c r="F1985" i="25" s="1"/>
  <c r="I1985" i="25" s="1"/>
  <c r="J1985" i="25" s="1"/>
  <c r="N1985" i="25" s="1"/>
  <c r="D2128" i="25"/>
  <c r="F2128" i="25" s="1"/>
  <c r="I2128" i="25" s="1"/>
  <c r="J2128" i="25" s="1"/>
  <c r="N2128" i="25" s="1"/>
  <c r="D2089" i="25"/>
  <c r="F2089" i="25" s="1"/>
  <c r="I2089" i="25" s="1"/>
  <c r="J2089" i="25" s="1"/>
  <c r="N2089" i="25" s="1"/>
  <c r="D2412" i="25"/>
  <c r="F2412" i="25" s="1"/>
  <c r="I2412" i="25" s="1"/>
  <c r="J2412" i="25" s="1"/>
  <c r="N2412" i="25" s="1"/>
  <c r="D2574" i="25"/>
  <c r="F2574" i="25" s="1"/>
  <c r="I2574" i="25" s="1"/>
  <c r="J2574" i="25" s="1"/>
  <c r="N2574" i="25" s="1"/>
  <c r="D1631" i="25"/>
  <c r="F1631" i="25" s="1"/>
  <c r="I1631" i="25" s="1"/>
  <c r="J1631" i="25" s="1"/>
  <c r="N1631" i="25" s="1"/>
  <c r="D1717" i="25"/>
  <c r="F1717" i="25" s="1"/>
  <c r="I1717" i="25" s="1"/>
  <c r="J1717" i="25" s="1"/>
  <c r="N1717" i="25" s="1"/>
  <c r="D1759" i="25"/>
  <c r="F1759" i="25" s="1"/>
  <c r="I1759" i="25" s="1"/>
  <c r="J1759" i="25" s="1"/>
  <c r="N1759" i="25" s="1"/>
  <c r="D1944" i="25"/>
  <c r="F1944" i="25" s="1"/>
  <c r="I1944" i="25" s="1"/>
  <c r="J1944" i="25" s="1"/>
  <c r="N1944" i="25" s="1"/>
  <c r="D2233" i="25"/>
  <c r="F2233" i="25" s="1"/>
  <c r="I2233" i="25" s="1"/>
  <c r="J2233" i="25" s="1"/>
  <c r="N2233" i="25" s="1"/>
  <c r="D1994" i="25"/>
  <c r="F1994" i="25" s="1"/>
  <c r="I1994" i="25" s="1"/>
  <c r="J1994" i="25" s="1"/>
  <c r="N1994" i="25" s="1"/>
  <c r="D2365" i="25"/>
  <c r="F2365" i="25" s="1"/>
  <c r="I2365" i="25" s="1"/>
  <c r="J2365" i="25" s="1"/>
  <c r="N2365" i="25" s="1"/>
  <c r="D2584" i="25"/>
  <c r="F2584" i="25" s="1"/>
  <c r="I2584" i="25" s="1"/>
  <c r="J2584" i="25" s="1"/>
  <c r="N2584" i="25" s="1"/>
  <c r="D1327" i="25"/>
  <c r="F1327" i="25" s="1"/>
  <c r="I1327" i="25" s="1"/>
  <c r="J1327" i="25" s="1"/>
  <c r="N1327" i="25" s="1"/>
  <c r="D1854" i="25"/>
  <c r="F1854" i="25" s="1"/>
  <c r="I1854" i="25" s="1"/>
  <c r="J1854" i="25" s="1"/>
  <c r="N1854" i="25" s="1"/>
  <c r="D1130" i="25"/>
  <c r="F1130" i="25" s="1"/>
  <c r="I1130" i="25" s="1"/>
  <c r="J1130" i="25" s="1"/>
  <c r="N1130" i="25" s="1"/>
  <c r="D1674" i="25"/>
  <c r="F1674" i="25" s="1"/>
  <c r="I1674" i="25" s="1"/>
  <c r="J1674" i="25" s="1"/>
  <c r="N1674" i="25" s="1"/>
  <c r="D1780" i="25"/>
  <c r="F1780" i="25" s="1"/>
  <c r="I1780" i="25" s="1"/>
  <c r="J1780" i="25" s="1"/>
  <c r="N1780" i="25" s="1"/>
  <c r="D1803" i="25"/>
  <c r="F1803" i="25" s="1"/>
  <c r="I1803" i="25" s="1"/>
  <c r="J1803" i="25" s="1"/>
  <c r="N1803" i="25" s="1"/>
  <c r="D2170" i="25"/>
  <c r="F2170" i="25" s="1"/>
  <c r="I2170" i="25" s="1"/>
  <c r="J2170" i="25" s="1"/>
  <c r="N2170" i="25" s="1"/>
  <c r="D2003" i="25"/>
  <c r="F2003" i="25" s="1"/>
  <c r="I2003" i="25" s="1"/>
  <c r="J2003" i="25" s="1"/>
  <c r="N2003" i="25" s="1"/>
  <c r="D2388" i="25"/>
  <c r="F2388" i="25" s="1"/>
  <c r="I2388" i="25" s="1"/>
  <c r="J2388" i="25" s="1"/>
  <c r="N2388" i="25" s="1"/>
  <c r="D2608" i="25"/>
  <c r="F2608" i="25" s="1"/>
  <c r="I2608" i="25" s="1"/>
  <c r="J2608" i="25" s="1"/>
  <c r="N2608" i="25" s="1"/>
  <c r="D1747" i="25"/>
  <c r="F1747" i="25" s="1"/>
  <c r="I1747" i="25" s="1"/>
  <c r="J1747" i="25" s="1"/>
  <c r="N1747" i="25" s="1"/>
  <c r="D1858" i="25"/>
  <c r="F1858" i="25" s="1"/>
  <c r="I1858" i="25" s="1"/>
  <c r="J1858" i="25" s="1"/>
  <c r="N1858" i="25" s="1"/>
  <c r="D1301" i="25"/>
  <c r="F1301" i="25" s="1"/>
  <c r="I1301" i="25" s="1"/>
  <c r="J1301" i="25" s="1"/>
  <c r="N1301" i="25" s="1"/>
  <c r="D1726" i="25"/>
  <c r="F1726" i="25" s="1"/>
  <c r="I1726" i="25" s="1"/>
  <c r="J1726" i="25" s="1"/>
  <c r="N1726" i="25" s="1"/>
  <c r="D2154" i="25"/>
  <c r="F2154" i="25" s="1"/>
  <c r="I2154" i="25" s="1"/>
  <c r="J2154" i="25" s="1"/>
  <c r="N2154" i="25" s="1"/>
  <c r="D2085" i="25"/>
  <c r="F2085" i="25" s="1"/>
  <c r="I2085" i="25" s="1"/>
  <c r="J2085" i="25" s="1"/>
  <c r="N2085" i="25" s="1"/>
  <c r="D2400" i="25"/>
  <c r="F2400" i="25" s="1"/>
  <c r="I2400" i="25" s="1"/>
  <c r="J2400" i="25" s="1"/>
  <c r="N2400" i="25" s="1"/>
  <c r="D2713" i="25"/>
  <c r="F2713" i="25" s="1"/>
  <c r="I2713" i="25" s="1"/>
  <c r="J2713" i="25" s="1"/>
  <c r="N2713" i="25" s="1"/>
  <c r="D2553" i="25"/>
  <c r="F2553" i="25" s="1"/>
  <c r="I2553" i="25" s="1"/>
  <c r="J2553" i="25" s="1"/>
  <c r="N2553" i="25" s="1"/>
  <c r="D2723" i="25"/>
  <c r="F2723" i="25" s="1"/>
  <c r="I2723" i="25" s="1"/>
  <c r="J2723" i="25" s="1"/>
  <c r="N2723" i="25" s="1"/>
  <c r="D2966" i="25"/>
  <c r="F2966" i="25" s="1"/>
  <c r="I2966" i="25" s="1"/>
  <c r="J2966" i="25" s="1"/>
  <c r="N2966" i="25" s="1"/>
  <c r="D2959" i="25"/>
  <c r="F2959" i="25" s="1"/>
  <c r="I2959" i="25" s="1"/>
  <c r="J2959" i="25" s="1"/>
  <c r="N2959" i="25" s="1"/>
  <c r="D2987" i="25"/>
  <c r="F2987" i="25" s="1"/>
  <c r="I2987" i="25" s="1"/>
  <c r="J2987" i="25" s="1"/>
  <c r="N2987" i="25" s="1"/>
  <c r="D3147" i="25"/>
  <c r="F3147" i="25" s="1"/>
  <c r="I3147" i="25" s="1"/>
  <c r="J3147" i="25" s="1"/>
  <c r="N3147" i="25" s="1"/>
  <c r="D3140" i="25"/>
  <c r="F3140" i="25" s="1"/>
  <c r="I3140" i="25" s="1"/>
  <c r="J3140" i="25" s="1"/>
  <c r="N3140" i="25" s="1"/>
  <c r="D3175" i="25"/>
  <c r="F3175" i="25" s="1"/>
  <c r="I3175" i="25" s="1"/>
  <c r="J3175" i="25" s="1"/>
  <c r="N3175" i="25" s="1"/>
  <c r="D3251" i="25"/>
  <c r="F3251" i="25" s="1"/>
  <c r="I3251" i="25" s="1"/>
  <c r="J3251" i="25" s="1"/>
  <c r="N3251" i="25" s="1"/>
  <c r="D3397" i="25"/>
  <c r="F3397" i="25" s="1"/>
  <c r="I3397" i="25" s="1"/>
  <c r="J3397" i="25" s="1"/>
  <c r="N3397" i="25" s="1"/>
  <c r="D2759" i="25"/>
  <c r="F2759" i="25" s="1"/>
  <c r="I2759" i="25" s="1"/>
  <c r="J2759" i="25" s="1"/>
  <c r="N2759" i="25" s="1"/>
  <c r="D2843" i="25"/>
  <c r="F2843" i="25" s="1"/>
  <c r="I2843" i="25" s="1"/>
  <c r="J2843" i="25" s="1"/>
  <c r="N2843" i="25" s="1"/>
  <c r="D2689" i="25"/>
  <c r="F2689" i="25" s="1"/>
  <c r="I2689" i="25" s="1"/>
  <c r="J2689" i="25" s="1"/>
  <c r="N2689" i="25" s="1"/>
  <c r="D2779" i="25"/>
  <c r="F2779" i="25" s="1"/>
  <c r="I2779" i="25" s="1"/>
  <c r="J2779" i="25" s="1"/>
  <c r="N2779" i="25" s="1"/>
  <c r="D2845" i="25"/>
  <c r="F2845" i="25" s="1"/>
  <c r="I2845" i="25" s="1"/>
  <c r="J2845" i="25" s="1"/>
  <c r="N2845" i="25" s="1"/>
  <c r="D2890" i="25"/>
  <c r="F2890" i="25" s="1"/>
  <c r="I2890" i="25" s="1"/>
  <c r="J2890" i="25" s="1"/>
  <c r="N2890" i="25" s="1"/>
  <c r="D2968" i="25"/>
  <c r="F2968" i="25" s="1"/>
  <c r="I2968" i="25" s="1"/>
  <c r="J2968" i="25" s="1"/>
  <c r="N2968" i="25" s="1"/>
  <c r="D3131" i="25"/>
  <c r="F3131" i="25" s="1"/>
  <c r="I3131" i="25" s="1"/>
  <c r="J3131" i="25" s="1"/>
  <c r="N3131" i="25" s="1"/>
  <c r="D3165" i="25"/>
  <c r="F3165" i="25" s="1"/>
  <c r="I3165" i="25" s="1"/>
  <c r="J3165" i="25" s="1"/>
  <c r="N3165" i="25" s="1"/>
  <c r="D3122" i="25"/>
  <c r="F3122" i="25" s="1"/>
  <c r="I3122" i="25" s="1"/>
  <c r="J3122" i="25" s="1"/>
  <c r="N3122" i="25" s="1"/>
  <c r="D3142" i="25"/>
  <c r="F3142" i="25" s="1"/>
  <c r="I3142" i="25" s="1"/>
  <c r="J3142" i="25" s="1"/>
  <c r="N3142" i="25" s="1"/>
  <c r="D3325" i="25"/>
  <c r="F3325" i="25" s="1"/>
  <c r="I3325" i="25" s="1"/>
  <c r="J3325" i="25" s="1"/>
  <c r="N3325" i="25" s="1"/>
  <c r="D2680" i="25"/>
  <c r="F2680" i="25" s="1"/>
  <c r="I2680" i="25" s="1"/>
  <c r="J2680" i="25" s="1"/>
  <c r="N2680" i="25" s="1"/>
  <c r="D2772" i="25"/>
  <c r="F2772" i="25" s="1"/>
  <c r="I2772" i="25" s="1"/>
  <c r="J2772" i="25" s="1"/>
  <c r="N2772" i="25" s="1"/>
  <c r="D2894" i="25"/>
  <c r="F2894" i="25" s="1"/>
  <c r="I2894" i="25" s="1"/>
  <c r="J2894" i="25" s="1"/>
  <c r="N2894" i="25" s="1"/>
  <c r="D2962" i="25"/>
  <c r="F2962" i="25" s="1"/>
  <c r="I2962" i="25" s="1"/>
  <c r="J2962" i="25" s="1"/>
  <c r="N2962" i="25" s="1"/>
  <c r="D3101" i="25"/>
  <c r="F3101" i="25" s="1"/>
  <c r="I3101" i="25" s="1"/>
  <c r="J3101" i="25" s="1"/>
  <c r="N3101" i="25" s="1"/>
  <c r="D3226" i="25"/>
  <c r="F3226" i="25" s="1"/>
  <c r="I3226" i="25" s="1"/>
  <c r="J3226" i="25" s="1"/>
  <c r="N3226" i="25" s="1"/>
  <c r="D3221" i="25"/>
  <c r="F3221" i="25" s="1"/>
  <c r="I3221" i="25" s="1"/>
  <c r="J3221" i="25" s="1"/>
  <c r="N3221" i="25" s="1"/>
  <c r="D3373" i="25"/>
  <c r="F3373" i="25" s="1"/>
  <c r="I3373" i="25" s="1"/>
  <c r="J3373" i="25" s="1"/>
  <c r="N3373" i="25" s="1"/>
  <c r="D303" i="25"/>
  <c r="F303" i="25" s="1"/>
  <c r="I303" i="25" s="1"/>
  <c r="J303" i="25" s="1"/>
  <c r="N303" i="25" s="1"/>
  <c r="D281" i="25"/>
  <c r="F281" i="25" s="1"/>
  <c r="I281" i="25" s="1"/>
  <c r="J281" i="25" s="1"/>
  <c r="N281" i="25" s="1"/>
  <c r="D116" i="25"/>
  <c r="F116" i="25" s="1"/>
  <c r="I116" i="25" s="1"/>
  <c r="J116" i="25" s="1"/>
  <c r="N116" i="25" s="1"/>
  <c r="D3338" i="25"/>
  <c r="F3338" i="25" s="1"/>
  <c r="I3338" i="25" s="1"/>
  <c r="J3338" i="25" s="1"/>
  <c r="N3338" i="25" s="1"/>
  <c r="D3283" i="25"/>
  <c r="F3283" i="25" s="1"/>
  <c r="I3283" i="25" s="1"/>
  <c r="J3283" i="25" s="1"/>
  <c r="N3283" i="25" s="1"/>
  <c r="D2378" i="25"/>
  <c r="F2378" i="25" s="1"/>
  <c r="I2378" i="25" s="1"/>
  <c r="J2378" i="25" s="1"/>
  <c r="N2378" i="25" s="1"/>
  <c r="D1599" i="25"/>
  <c r="F1599" i="25" s="1"/>
  <c r="I1599" i="25" s="1"/>
  <c r="J1599" i="25" s="1"/>
  <c r="N1599" i="25" s="1"/>
  <c r="D1425" i="25"/>
  <c r="F1425" i="25" s="1"/>
  <c r="I1425" i="25" s="1"/>
  <c r="J1425" i="25" s="1"/>
  <c r="N1425" i="25" s="1"/>
  <c r="D1526" i="25"/>
  <c r="F1526" i="25" s="1"/>
  <c r="I1526" i="25" s="1"/>
  <c r="J1526" i="25" s="1"/>
  <c r="N1526" i="25" s="1"/>
  <c r="D489" i="25"/>
  <c r="F489" i="25" s="1"/>
  <c r="I489" i="25" s="1"/>
  <c r="J489" i="25" s="1"/>
  <c r="N489" i="25" s="1"/>
  <c r="D3065" i="25"/>
  <c r="F3065" i="25" s="1"/>
  <c r="I3065" i="25" s="1"/>
  <c r="J3065" i="25" s="1"/>
  <c r="N3065" i="25" s="1"/>
  <c r="D1429" i="25"/>
  <c r="F1429" i="25" s="1"/>
  <c r="I1429" i="25" s="1"/>
  <c r="J1429" i="25" s="1"/>
  <c r="N1429" i="25" s="1"/>
  <c r="D1546" i="25"/>
  <c r="F1546" i="25" s="1"/>
  <c r="I1546" i="25" s="1"/>
  <c r="J1546" i="25" s="1"/>
  <c r="N1546" i="25" s="1"/>
  <c r="D820" i="25"/>
  <c r="F820" i="25" s="1"/>
  <c r="I820" i="25" s="1"/>
  <c r="J820" i="25" s="1"/>
  <c r="N820" i="25" s="1"/>
  <c r="D653" i="25"/>
  <c r="F653" i="25" s="1"/>
  <c r="I653" i="25" s="1"/>
  <c r="J653" i="25" s="1"/>
  <c r="N653" i="25" s="1"/>
  <c r="D733" i="25"/>
  <c r="F733" i="25" s="1"/>
  <c r="I733" i="25" s="1"/>
  <c r="J733" i="25" s="1"/>
  <c r="N733" i="25" s="1"/>
  <c r="D453" i="25"/>
  <c r="F453" i="25" s="1"/>
  <c r="I453" i="25" s="1"/>
  <c r="J453" i="25" s="1"/>
  <c r="N453" i="25" s="1"/>
  <c r="D3024" i="25"/>
  <c r="F3024" i="25" s="1"/>
  <c r="I3024" i="25" s="1"/>
  <c r="J3024" i="25" s="1"/>
  <c r="N3024" i="25" s="1"/>
  <c r="D2444" i="25"/>
  <c r="F2444" i="25" s="1"/>
  <c r="I2444" i="25" s="1"/>
  <c r="J2444" i="25" s="1"/>
  <c r="N2444" i="25" s="1"/>
  <c r="D2339" i="25"/>
  <c r="F2339" i="25" s="1"/>
  <c r="I2339" i="25" s="1"/>
  <c r="J2339" i="25" s="1"/>
  <c r="N2339" i="25" s="1"/>
  <c r="D2220" i="25"/>
  <c r="F2220" i="25" s="1"/>
  <c r="I2220" i="25" s="1"/>
  <c r="J2220" i="25" s="1"/>
  <c r="N2220" i="25" s="1"/>
  <c r="D1488" i="25"/>
  <c r="F1488" i="25" s="1"/>
  <c r="I1488" i="25" s="1"/>
  <c r="J1488" i="25" s="1"/>
  <c r="N1488" i="25" s="1"/>
  <c r="D768" i="25"/>
  <c r="F768" i="25" s="1"/>
  <c r="I768" i="25" s="1"/>
  <c r="J768" i="25" s="1"/>
  <c r="N768" i="25" s="1"/>
  <c r="D885" i="25"/>
  <c r="F885" i="25" s="1"/>
  <c r="I885" i="25" s="1"/>
  <c r="J885" i="25" s="1"/>
  <c r="N885" i="25" s="1"/>
  <c r="D3304" i="25"/>
  <c r="F3304" i="25" s="1"/>
  <c r="I3304" i="25" s="1"/>
  <c r="J3304" i="25" s="1"/>
  <c r="N3304" i="25" s="1"/>
  <c r="D3003" i="25"/>
  <c r="F3003" i="25" s="1"/>
  <c r="I3003" i="25" s="1"/>
  <c r="J3003" i="25" s="1"/>
  <c r="N3003" i="25" s="1"/>
  <c r="D2500" i="25"/>
  <c r="F2500" i="25" s="1"/>
  <c r="I2500" i="25" s="1"/>
  <c r="J2500" i="25" s="1"/>
  <c r="N2500" i="25" s="1"/>
  <c r="D2317" i="25"/>
  <c r="F2317" i="25" s="1"/>
  <c r="I2317" i="25" s="1"/>
  <c r="J2317" i="25" s="1"/>
  <c r="N2317" i="25" s="1"/>
  <c r="D2270" i="25"/>
  <c r="F2270" i="25" s="1"/>
  <c r="I2270" i="25" s="1"/>
  <c r="J2270" i="25" s="1"/>
  <c r="N2270" i="25" s="1"/>
  <c r="D1519" i="25"/>
  <c r="F1519" i="25" s="1"/>
  <c r="I1519" i="25" s="1"/>
  <c r="J1519" i="25" s="1"/>
  <c r="N1519" i="25" s="1"/>
  <c r="D563" i="25"/>
  <c r="F563" i="25" s="1"/>
  <c r="I563" i="25" s="1"/>
  <c r="J563" i="25" s="1"/>
  <c r="N563" i="25" s="1"/>
  <c r="D699" i="25"/>
  <c r="F699" i="25" s="1"/>
  <c r="I699" i="25" s="1"/>
  <c r="J699" i="25" s="1"/>
  <c r="N699" i="25" s="1"/>
  <c r="D1084" i="25"/>
  <c r="F1084" i="25" s="1"/>
  <c r="I1084" i="25" s="1"/>
  <c r="J1084" i="25" s="1"/>
  <c r="N1084" i="25" s="1"/>
  <c r="D1836" i="25"/>
  <c r="F1836" i="25" s="1"/>
  <c r="I1836" i="25" s="1"/>
  <c r="J1836" i="25" s="1"/>
  <c r="N1836" i="25" s="1"/>
  <c r="D964" i="25"/>
  <c r="F964" i="25" s="1"/>
  <c r="I964" i="25" s="1"/>
  <c r="J964" i="25" s="1"/>
  <c r="N964" i="25" s="1"/>
  <c r="D1139" i="25"/>
  <c r="F1139" i="25" s="1"/>
  <c r="I1139" i="25" s="1"/>
  <c r="J1139" i="25" s="1"/>
  <c r="N1139" i="25" s="1"/>
  <c r="D1812" i="25"/>
  <c r="F1812" i="25" s="1"/>
  <c r="I1812" i="25" s="1"/>
  <c r="J1812" i="25" s="1"/>
  <c r="N1812" i="25" s="1"/>
  <c r="D735" i="25"/>
  <c r="F735" i="25" s="1"/>
  <c r="I735" i="25" s="1"/>
  <c r="J735" i="25" s="1"/>
  <c r="N735" i="25" s="1"/>
  <c r="D839" i="25"/>
  <c r="F839" i="25" s="1"/>
  <c r="I839" i="25" s="1"/>
  <c r="J839" i="25" s="1"/>
  <c r="N839" i="25" s="1"/>
  <c r="D468" i="25"/>
  <c r="F468" i="25" s="1"/>
  <c r="I468" i="25" s="1"/>
  <c r="J468" i="25" s="1"/>
  <c r="N468" i="25" s="1"/>
  <c r="D1000" i="25"/>
  <c r="F1000" i="25" s="1"/>
  <c r="I1000" i="25" s="1"/>
  <c r="J1000" i="25" s="1"/>
  <c r="N1000" i="25" s="1"/>
  <c r="D1207" i="25"/>
  <c r="F1207" i="25" s="1"/>
  <c r="I1207" i="25" s="1"/>
  <c r="J1207" i="25" s="1"/>
  <c r="N1207" i="25" s="1"/>
  <c r="D1783" i="25"/>
  <c r="F1783" i="25" s="1"/>
  <c r="I1783" i="25" s="1"/>
  <c r="J1783" i="25" s="1"/>
  <c r="N1783" i="25" s="1"/>
  <c r="D1342" i="25"/>
  <c r="F1342" i="25" s="1"/>
  <c r="I1342" i="25" s="1"/>
  <c r="J1342" i="25" s="1"/>
  <c r="N1342" i="25" s="1"/>
  <c r="D1722" i="25"/>
  <c r="F1722" i="25" s="1"/>
  <c r="I1722" i="25" s="1"/>
  <c r="J1722" i="25" s="1"/>
  <c r="N1722" i="25" s="1"/>
  <c r="D1786" i="25"/>
  <c r="F1786" i="25" s="1"/>
  <c r="I1786" i="25" s="1"/>
  <c r="J1786" i="25" s="1"/>
  <c r="N1786" i="25" s="1"/>
  <c r="D1982" i="25"/>
  <c r="F1982" i="25" s="1"/>
  <c r="I1982" i="25" s="1"/>
  <c r="J1982" i="25" s="1"/>
  <c r="N1982" i="25" s="1"/>
  <c r="D2027" i="25"/>
  <c r="F2027" i="25" s="1"/>
  <c r="I2027" i="25" s="1"/>
  <c r="J2027" i="25" s="1"/>
  <c r="N2027" i="25" s="1"/>
  <c r="D2392" i="25"/>
  <c r="F2392" i="25" s="1"/>
  <c r="I2392" i="25" s="1"/>
  <c r="J2392" i="25" s="1"/>
  <c r="N2392" i="25" s="1"/>
  <c r="D2694" i="25"/>
  <c r="F2694" i="25" s="1"/>
  <c r="I2694" i="25" s="1"/>
  <c r="J2694" i="25" s="1"/>
  <c r="N2694" i="25" s="1"/>
  <c r="D1785" i="25"/>
  <c r="F1785" i="25" s="1"/>
  <c r="I1785" i="25" s="1"/>
  <c r="J1785" i="25" s="1"/>
  <c r="N1785" i="25" s="1"/>
  <c r="D52" i="25"/>
  <c r="F52" i="25" s="1"/>
  <c r="I52" i="25" s="1"/>
  <c r="J52" i="25" s="1"/>
  <c r="N52" i="25" s="1"/>
  <c r="D148" i="25"/>
  <c r="F148" i="25" s="1"/>
  <c r="I148" i="25" s="1"/>
  <c r="J148" i="25" s="1"/>
  <c r="N148" i="25" s="1"/>
  <c r="D103" i="25"/>
  <c r="F103" i="25" s="1"/>
  <c r="I103" i="25" s="1"/>
  <c r="J103" i="25" s="1"/>
  <c r="N103" i="25" s="1"/>
  <c r="D223" i="25"/>
  <c r="F223" i="25" s="1"/>
  <c r="I223" i="25" s="1"/>
  <c r="J223" i="25" s="1"/>
  <c r="N223" i="25" s="1"/>
  <c r="D163" i="25"/>
  <c r="F163" i="25" s="1"/>
  <c r="I163" i="25" s="1"/>
  <c r="J163" i="25" s="1"/>
  <c r="N163" i="25" s="1"/>
  <c r="D165" i="25"/>
  <c r="F165" i="25" s="1"/>
  <c r="I165" i="25" s="1"/>
  <c r="J165" i="25" s="1"/>
  <c r="N165" i="25" s="1"/>
  <c r="D81" i="25"/>
  <c r="F81" i="25" s="1"/>
  <c r="I81" i="25" s="1"/>
  <c r="J81" i="25" s="1"/>
  <c r="N81" i="25" s="1"/>
  <c r="D198" i="25"/>
  <c r="F198" i="25" s="1"/>
  <c r="I198" i="25" s="1"/>
  <c r="J198" i="25" s="1"/>
  <c r="N198" i="25" s="1"/>
  <c r="D35" i="25"/>
  <c r="F35" i="25" s="1"/>
  <c r="I35" i="25" s="1"/>
  <c r="J35" i="25" s="1"/>
  <c r="N35" i="25" s="1"/>
  <c r="D3062" i="25"/>
  <c r="F3062" i="25" s="1"/>
  <c r="I3062" i="25" s="1"/>
  <c r="J3062" i="25" s="1"/>
  <c r="N3062" i="25" s="1"/>
  <c r="D3071" i="25"/>
  <c r="F3071" i="25" s="1"/>
  <c r="I3071" i="25" s="1"/>
  <c r="J3071" i="25" s="1"/>
  <c r="N3071" i="25" s="1"/>
  <c r="D2496" i="25"/>
  <c r="F2496" i="25" s="1"/>
  <c r="I2496" i="25" s="1"/>
  <c r="J2496" i="25" s="1"/>
  <c r="N2496" i="25" s="1"/>
  <c r="D2127" i="25"/>
  <c r="F2127" i="25" s="1"/>
  <c r="I2127" i="25" s="1"/>
  <c r="J2127" i="25" s="1"/>
  <c r="N2127" i="25" s="1"/>
  <c r="D2228" i="25"/>
  <c r="F2228" i="25" s="1"/>
  <c r="I2228" i="25" s="1"/>
  <c r="J2228" i="25" s="1"/>
  <c r="N2228" i="25" s="1"/>
  <c r="D1431" i="25"/>
  <c r="F1431" i="25" s="1"/>
  <c r="I1431" i="25" s="1"/>
  <c r="J1431" i="25" s="1"/>
  <c r="N1431" i="25" s="1"/>
  <c r="D830" i="25"/>
  <c r="F830" i="25" s="1"/>
  <c r="I830" i="25" s="1"/>
  <c r="J830" i="25" s="1"/>
  <c r="N830" i="25" s="1"/>
  <c r="D654" i="25"/>
  <c r="F654" i="25" s="1"/>
  <c r="I654" i="25" s="1"/>
  <c r="J654" i="25" s="1"/>
  <c r="N654" i="25" s="1"/>
  <c r="D596" i="25"/>
  <c r="F596" i="25" s="1"/>
  <c r="I596" i="25" s="1"/>
  <c r="J596" i="25" s="1"/>
  <c r="N596" i="25" s="1"/>
  <c r="D793" i="25"/>
  <c r="F793" i="25" s="1"/>
  <c r="I793" i="25" s="1"/>
  <c r="J793" i="25" s="1"/>
  <c r="N793" i="25" s="1"/>
  <c r="D343" i="25"/>
  <c r="F343" i="25" s="1"/>
  <c r="I343" i="25" s="1"/>
  <c r="J343" i="25" s="1"/>
  <c r="N343" i="25" s="1"/>
  <c r="D473" i="25"/>
  <c r="F473" i="25" s="1"/>
  <c r="I473" i="25" s="1"/>
  <c r="J473" i="25" s="1"/>
  <c r="N473" i="25" s="1"/>
  <c r="D2325" i="25"/>
  <c r="F2325" i="25" s="1"/>
  <c r="I2325" i="25" s="1"/>
  <c r="J2325" i="25" s="1"/>
  <c r="N2325" i="25" s="1"/>
  <c r="D1859" i="25"/>
  <c r="F1859" i="25" s="1"/>
  <c r="I1859" i="25" s="1"/>
  <c r="J1859" i="25" s="1"/>
  <c r="N1859" i="25" s="1"/>
  <c r="D1446" i="25"/>
  <c r="F1446" i="25" s="1"/>
  <c r="I1446" i="25" s="1"/>
  <c r="J1446" i="25" s="1"/>
  <c r="N1446" i="25" s="1"/>
  <c r="D1889" i="25"/>
  <c r="F1889" i="25" s="1"/>
  <c r="I1889" i="25" s="1"/>
  <c r="J1889" i="25" s="1"/>
  <c r="N1889" i="25" s="1"/>
  <c r="D850" i="25"/>
  <c r="F850" i="25" s="1"/>
  <c r="I850" i="25" s="1"/>
  <c r="J850" i="25" s="1"/>
  <c r="N850" i="25" s="1"/>
  <c r="D744" i="25"/>
  <c r="F744" i="25" s="1"/>
  <c r="I744" i="25" s="1"/>
  <c r="J744" i="25" s="1"/>
  <c r="N744" i="25" s="1"/>
  <c r="D602" i="25"/>
  <c r="F602" i="25" s="1"/>
  <c r="I602" i="25" s="1"/>
  <c r="J602" i="25" s="1"/>
  <c r="N602" i="25" s="1"/>
  <c r="D397" i="25"/>
  <c r="F397" i="25" s="1"/>
  <c r="I397" i="25" s="1"/>
  <c r="J397" i="25" s="1"/>
  <c r="N397" i="25" s="1"/>
  <c r="D502" i="25"/>
  <c r="F502" i="25" s="1"/>
  <c r="I502" i="25" s="1"/>
  <c r="J502" i="25" s="1"/>
  <c r="N502" i="25" s="1"/>
  <c r="D3037" i="25"/>
  <c r="F3037" i="25" s="1"/>
  <c r="I3037" i="25" s="1"/>
  <c r="J3037" i="25" s="1"/>
  <c r="N3037" i="25" s="1"/>
  <c r="D2499" i="25"/>
  <c r="F2499" i="25" s="1"/>
  <c r="I2499" i="25" s="1"/>
  <c r="J2499" i="25" s="1"/>
  <c r="N2499" i="25" s="1"/>
  <c r="D2370" i="25"/>
  <c r="F2370" i="25" s="1"/>
  <c r="I2370" i="25" s="1"/>
  <c r="J2370" i="25" s="1"/>
  <c r="N2370" i="25" s="1"/>
  <c r="D2295" i="25"/>
  <c r="F2295" i="25" s="1"/>
  <c r="I2295" i="25" s="1"/>
  <c r="J2295" i="25" s="1"/>
  <c r="N2295" i="25" s="1"/>
  <c r="D2276" i="25"/>
  <c r="F2276" i="25" s="1"/>
  <c r="I2276" i="25" s="1"/>
  <c r="J2276" i="25" s="1"/>
  <c r="N2276" i="25" s="1"/>
  <c r="D1971" i="25"/>
  <c r="F1971" i="25" s="1"/>
  <c r="I1971" i="25" s="1"/>
  <c r="J1971" i="25" s="1"/>
  <c r="N1971" i="25" s="1"/>
  <c r="D1589" i="25"/>
  <c r="F1589" i="25" s="1"/>
  <c r="I1589" i="25" s="1"/>
  <c r="J1589" i="25" s="1"/>
  <c r="N1589" i="25" s="1"/>
  <c r="D1475" i="25"/>
  <c r="F1475" i="25" s="1"/>
  <c r="I1475" i="25" s="1"/>
  <c r="J1475" i="25" s="1"/>
  <c r="N1475" i="25" s="1"/>
  <c r="D1420" i="25"/>
  <c r="F1420" i="25" s="1"/>
  <c r="I1420" i="25" s="1"/>
  <c r="J1420" i="25" s="1"/>
  <c r="N1420" i="25" s="1"/>
  <c r="D1498" i="25"/>
  <c r="F1498" i="25" s="1"/>
  <c r="I1498" i="25" s="1"/>
  <c r="J1498" i="25" s="1"/>
  <c r="N1498" i="25" s="1"/>
  <c r="D792" i="25"/>
  <c r="F792" i="25" s="1"/>
  <c r="I792" i="25" s="1"/>
  <c r="J792" i="25" s="1"/>
  <c r="N792" i="25" s="1"/>
  <c r="D627" i="25"/>
  <c r="F627" i="25" s="1"/>
  <c r="I627" i="25" s="1"/>
  <c r="J627" i="25" s="1"/>
  <c r="N627" i="25" s="1"/>
  <c r="D849" i="25"/>
  <c r="F849" i="25" s="1"/>
  <c r="I849" i="25" s="1"/>
  <c r="J849" i="25" s="1"/>
  <c r="N849" i="25" s="1"/>
  <c r="D578" i="25"/>
  <c r="F578" i="25" s="1"/>
  <c r="I578" i="25" s="1"/>
  <c r="J578" i="25" s="1"/>
  <c r="N578" i="25" s="1"/>
  <c r="D3332" i="25"/>
  <c r="F3332" i="25" s="1"/>
  <c r="I3332" i="25" s="1"/>
  <c r="J3332" i="25" s="1"/>
  <c r="N3332" i="25" s="1"/>
  <c r="D2430" i="25"/>
  <c r="F2430" i="25" s="1"/>
  <c r="I2430" i="25" s="1"/>
  <c r="J2430" i="25" s="1"/>
  <c r="N2430" i="25" s="1"/>
  <c r="D2336" i="25"/>
  <c r="F2336" i="25" s="1"/>
  <c r="I2336" i="25" s="1"/>
  <c r="J2336" i="25" s="1"/>
  <c r="N2336" i="25" s="1"/>
  <c r="D2156" i="25"/>
  <c r="F2156" i="25" s="1"/>
  <c r="I2156" i="25" s="1"/>
  <c r="J2156" i="25" s="1"/>
  <c r="N2156" i="25" s="1"/>
  <c r="D1913" i="25"/>
  <c r="F1913" i="25" s="1"/>
  <c r="I1913" i="25" s="1"/>
  <c r="J1913" i="25" s="1"/>
  <c r="N1913" i="25" s="1"/>
  <c r="D1618" i="25"/>
  <c r="F1618" i="25" s="1"/>
  <c r="I1618" i="25" s="1"/>
  <c r="J1618" i="25" s="1"/>
  <c r="N1618" i="25" s="1"/>
  <c r="D860" i="25"/>
  <c r="F860" i="25" s="1"/>
  <c r="I860" i="25" s="1"/>
  <c r="J860" i="25" s="1"/>
  <c r="N860" i="25" s="1"/>
  <c r="D672" i="25"/>
  <c r="F672" i="25" s="1"/>
  <c r="I672" i="25" s="1"/>
  <c r="J672" i="25" s="1"/>
  <c r="N672" i="25" s="1"/>
  <c r="D606" i="25"/>
  <c r="F606" i="25" s="1"/>
  <c r="I606" i="25" s="1"/>
  <c r="J606" i="25" s="1"/>
  <c r="N606" i="25" s="1"/>
  <c r="D853" i="25"/>
  <c r="F853" i="25" s="1"/>
  <c r="I853" i="25" s="1"/>
  <c r="J853" i="25" s="1"/>
  <c r="N853" i="25" s="1"/>
  <c r="D480" i="25"/>
  <c r="F480" i="25" s="1"/>
  <c r="I480" i="25" s="1"/>
  <c r="J480" i="25" s="1"/>
  <c r="N480" i="25" s="1"/>
  <c r="D529" i="25"/>
  <c r="F529" i="25" s="1"/>
  <c r="I529" i="25" s="1"/>
  <c r="J529" i="25" s="1"/>
  <c r="N529" i="25" s="1"/>
  <c r="D763" i="25"/>
  <c r="F763" i="25" s="1"/>
  <c r="I763" i="25" s="1"/>
  <c r="J763" i="25" s="1"/>
  <c r="N763" i="25" s="1"/>
  <c r="D248" i="25"/>
  <c r="F248" i="25" s="1"/>
  <c r="I248" i="25" s="1"/>
  <c r="J248" i="25" s="1"/>
  <c r="N248" i="25" s="1"/>
  <c r="D1090" i="25"/>
  <c r="F1090" i="25" s="1"/>
  <c r="I1090" i="25" s="1"/>
  <c r="J1090" i="25" s="1"/>
  <c r="N1090" i="25" s="1"/>
  <c r="D1068" i="25"/>
  <c r="F1068" i="25" s="1"/>
  <c r="I1068" i="25" s="1"/>
  <c r="J1068" i="25" s="1"/>
  <c r="N1068" i="25" s="1"/>
  <c r="D986" i="25"/>
  <c r="F986" i="25" s="1"/>
  <c r="I986" i="25" s="1"/>
  <c r="J986" i="25" s="1"/>
  <c r="N986" i="25" s="1"/>
  <c r="D1804" i="25"/>
  <c r="F1804" i="25" s="1"/>
  <c r="I1804" i="25" s="1"/>
  <c r="J1804" i="25" s="1"/>
  <c r="N1804" i="25" s="1"/>
  <c r="D937" i="25"/>
  <c r="F937" i="25" s="1"/>
  <c r="I937" i="25" s="1"/>
  <c r="J937" i="25" s="1"/>
  <c r="N937" i="25" s="1"/>
  <c r="D819" i="25"/>
  <c r="F819" i="25" s="1"/>
  <c r="I819" i="25" s="1"/>
  <c r="J819" i="25" s="1"/>
  <c r="N819" i="25" s="1"/>
  <c r="D404" i="25"/>
  <c r="F404" i="25" s="1"/>
  <c r="I404" i="25" s="1"/>
  <c r="J404" i="25" s="1"/>
  <c r="N404" i="25" s="1"/>
  <c r="D953" i="25"/>
  <c r="F953" i="25" s="1"/>
  <c r="I953" i="25" s="1"/>
  <c r="J953" i="25" s="1"/>
  <c r="N953" i="25" s="1"/>
  <c r="D990" i="25"/>
  <c r="F990" i="25" s="1"/>
  <c r="I990" i="25" s="1"/>
  <c r="J990" i="25" s="1"/>
  <c r="N990" i="25" s="1"/>
  <c r="D1333" i="25"/>
  <c r="F1333" i="25" s="1"/>
  <c r="I1333" i="25" s="1"/>
  <c r="J1333" i="25" s="1"/>
  <c r="N1333" i="25" s="1"/>
  <c r="D243" i="25"/>
  <c r="F243" i="25" s="1"/>
  <c r="I243" i="25" s="1"/>
  <c r="J243" i="25" s="1"/>
  <c r="N243" i="25" s="1"/>
  <c r="D298" i="25"/>
  <c r="F298" i="25" s="1"/>
  <c r="I298" i="25" s="1"/>
  <c r="J298" i="25" s="1"/>
  <c r="N298" i="25" s="1"/>
  <c r="D392" i="25"/>
  <c r="F392" i="25" s="1"/>
  <c r="I392" i="25" s="1"/>
  <c r="J392" i="25" s="1"/>
  <c r="N392" i="25" s="1"/>
  <c r="D1097" i="25"/>
  <c r="F1097" i="25" s="1"/>
  <c r="I1097" i="25" s="1"/>
  <c r="J1097" i="25" s="1"/>
  <c r="N1097" i="25" s="1"/>
  <c r="D1183" i="25"/>
  <c r="F1183" i="25" s="1"/>
  <c r="I1183" i="25" s="1"/>
  <c r="J1183" i="25" s="1"/>
  <c r="N1183" i="25" s="1"/>
  <c r="D1381" i="25"/>
  <c r="F1381" i="25" s="1"/>
  <c r="I1381" i="25" s="1"/>
  <c r="J1381" i="25" s="1"/>
  <c r="N1381" i="25" s="1"/>
  <c r="D1294" i="25"/>
  <c r="F1294" i="25" s="1"/>
  <c r="I1294" i="25" s="1"/>
  <c r="J1294" i="25" s="1"/>
  <c r="N1294" i="25" s="1"/>
  <c r="D1374" i="25"/>
  <c r="F1374" i="25" s="1"/>
  <c r="I1374" i="25" s="1"/>
  <c r="J1374" i="25" s="1"/>
  <c r="N1374" i="25" s="1"/>
  <c r="D1720" i="25"/>
  <c r="F1720" i="25" s="1"/>
  <c r="I1720" i="25" s="1"/>
  <c r="J1720" i="25" s="1"/>
  <c r="N1720" i="25" s="1"/>
  <c r="D1924" i="25"/>
  <c r="F1924" i="25" s="1"/>
  <c r="I1924" i="25" s="1"/>
  <c r="J1924" i="25" s="1"/>
  <c r="N1924" i="25" s="1"/>
  <c r="D2001" i="25"/>
  <c r="F2001" i="25" s="1"/>
  <c r="I2001" i="25" s="1"/>
  <c r="J2001" i="25" s="1"/>
  <c r="N2001" i="25" s="1"/>
  <c r="D2155" i="25"/>
  <c r="F2155" i="25" s="1"/>
  <c r="I2155" i="25" s="1"/>
  <c r="J2155" i="25" s="1"/>
  <c r="N2155" i="25" s="1"/>
  <c r="D2158" i="25"/>
  <c r="F2158" i="25" s="1"/>
  <c r="I2158" i="25" s="1"/>
  <c r="J2158" i="25" s="1"/>
  <c r="N2158" i="25" s="1"/>
  <c r="D2586" i="25"/>
  <c r="F2586" i="25" s="1"/>
  <c r="I2586" i="25" s="1"/>
  <c r="J2586" i="25" s="1"/>
  <c r="N2586" i="25" s="1"/>
  <c r="D2686" i="25"/>
  <c r="F2686" i="25" s="1"/>
  <c r="I2686" i="25" s="1"/>
  <c r="J2686" i="25" s="1"/>
  <c r="N2686" i="25" s="1"/>
  <c r="D1667" i="25"/>
  <c r="F1667" i="25" s="1"/>
  <c r="I1667" i="25" s="1"/>
  <c r="J1667" i="25" s="1"/>
  <c r="N1667" i="25" s="1"/>
  <c r="D1725" i="25"/>
  <c r="F1725" i="25" s="1"/>
  <c r="I1725" i="25" s="1"/>
  <c r="J1725" i="25" s="1"/>
  <c r="N1725" i="25" s="1"/>
  <c r="D1118" i="25"/>
  <c r="F1118" i="25" s="1"/>
  <c r="I1118" i="25" s="1"/>
  <c r="J1118" i="25" s="1"/>
  <c r="N1118" i="25" s="1"/>
  <c r="D1334" i="25"/>
  <c r="F1334" i="25" s="1"/>
  <c r="I1334" i="25" s="1"/>
  <c r="J1334" i="25" s="1"/>
  <c r="N1334" i="25" s="1"/>
  <c r="D1778" i="25"/>
  <c r="F1778" i="25" s="1"/>
  <c r="I1778" i="25" s="1"/>
  <c r="J1778" i="25" s="1"/>
  <c r="N1778" i="25" s="1"/>
  <c r="D2024" i="25"/>
  <c r="F2024" i="25" s="1"/>
  <c r="I2024" i="25" s="1"/>
  <c r="J2024" i="25" s="1"/>
  <c r="N2024" i="25" s="1"/>
  <c r="D1977" i="25"/>
  <c r="F1977" i="25" s="1"/>
  <c r="I1977" i="25" s="1"/>
  <c r="J1977" i="25" s="1"/>
  <c r="N1977" i="25" s="1"/>
  <c r="D2381" i="25"/>
  <c r="F2381" i="25" s="1"/>
  <c r="I2381" i="25" s="1"/>
  <c r="J2381" i="25" s="1"/>
  <c r="N2381" i="25" s="1"/>
  <c r="D1385" i="25"/>
  <c r="F1385" i="25" s="1"/>
  <c r="I1385" i="25" s="1"/>
  <c r="J1385" i="25" s="1"/>
  <c r="N1385" i="25" s="1"/>
  <c r="D1777" i="25"/>
  <c r="F1777" i="25" s="1"/>
  <c r="I1777" i="25" s="1"/>
  <c r="J1777" i="25" s="1"/>
  <c r="N1777" i="25" s="1"/>
  <c r="D1930" i="25"/>
  <c r="F1930" i="25" s="1"/>
  <c r="I1930" i="25" s="1"/>
  <c r="J1930" i="25" s="1"/>
  <c r="N1930" i="25" s="1"/>
  <c r="D1235" i="25"/>
  <c r="F1235" i="25" s="1"/>
  <c r="I1235" i="25" s="1"/>
  <c r="J1235" i="25" s="1"/>
  <c r="N1235" i="25" s="1"/>
  <c r="D1827" i="25"/>
  <c r="F1827" i="25" s="1"/>
  <c r="I1827" i="25" s="1"/>
  <c r="J1827" i="25" s="1"/>
  <c r="N1827" i="25" s="1"/>
  <c r="D2044" i="25"/>
  <c r="F2044" i="25" s="1"/>
  <c r="I2044" i="25" s="1"/>
  <c r="J2044" i="25" s="1"/>
  <c r="N2044" i="25" s="1"/>
  <c r="D2234" i="25"/>
  <c r="F2234" i="25" s="1"/>
  <c r="I2234" i="25" s="1"/>
  <c r="J2234" i="25" s="1"/>
  <c r="N2234" i="25" s="1"/>
  <c r="D2008" i="25"/>
  <c r="F2008" i="25" s="1"/>
  <c r="I2008" i="25" s="1"/>
  <c r="J2008" i="25" s="1"/>
  <c r="N2008" i="25" s="1"/>
  <c r="D2094" i="25"/>
  <c r="F2094" i="25" s="1"/>
  <c r="I2094" i="25" s="1"/>
  <c r="J2094" i="25" s="1"/>
  <c r="N2094" i="25" s="1"/>
  <c r="D2135" i="25"/>
  <c r="F2135" i="25" s="1"/>
  <c r="I2135" i="25" s="1"/>
  <c r="J2135" i="25" s="1"/>
  <c r="N2135" i="25" s="1"/>
  <c r="D2393" i="25"/>
  <c r="F2393" i="25" s="1"/>
  <c r="I2393" i="25" s="1"/>
  <c r="J2393" i="25" s="1"/>
  <c r="N2393" i="25" s="1"/>
  <c r="D2643" i="25"/>
  <c r="F2643" i="25" s="1"/>
  <c r="I2643" i="25" s="1"/>
  <c r="J2643" i="25" s="1"/>
  <c r="N2643" i="25" s="1"/>
  <c r="D2598" i="25"/>
  <c r="F2598" i="25" s="1"/>
  <c r="I2598" i="25" s="1"/>
  <c r="J2598" i="25" s="1"/>
  <c r="N2598" i="25" s="1"/>
  <c r="D1663" i="25"/>
  <c r="F1663" i="25" s="1"/>
  <c r="I1663" i="25" s="1"/>
  <c r="J1663" i="25" s="1"/>
  <c r="N1663" i="25" s="1"/>
  <c r="D1305" i="25"/>
  <c r="F1305" i="25" s="1"/>
  <c r="I1305" i="25" s="1"/>
  <c r="J1305" i="25" s="1"/>
  <c r="N1305" i="25" s="1"/>
  <c r="D1660" i="25"/>
  <c r="F1660" i="25" s="1"/>
  <c r="I1660" i="25" s="1"/>
  <c r="J1660" i="25" s="1"/>
  <c r="N1660" i="25" s="1"/>
  <c r="D1821" i="25"/>
  <c r="F1821" i="25" s="1"/>
  <c r="I1821" i="25" s="1"/>
  <c r="J1821" i="25" s="1"/>
  <c r="N1821" i="25" s="1"/>
  <c r="D2175" i="25"/>
  <c r="F2175" i="25" s="1"/>
  <c r="I2175" i="25" s="1"/>
  <c r="J2175" i="25" s="1"/>
  <c r="N2175" i="25" s="1"/>
  <c r="D2136" i="25"/>
  <c r="F2136" i="25" s="1"/>
  <c r="I2136" i="25" s="1"/>
  <c r="J2136" i="25" s="1"/>
  <c r="N2136" i="25" s="1"/>
  <c r="D2411" i="25"/>
  <c r="F2411" i="25" s="1"/>
  <c r="I2411" i="25" s="1"/>
  <c r="J2411" i="25" s="1"/>
  <c r="N2411" i="25" s="1"/>
  <c r="D2765" i="25"/>
  <c r="F2765" i="25" s="1"/>
  <c r="I2765" i="25" s="1"/>
  <c r="J2765" i="25" s="1"/>
  <c r="N2765" i="25" s="1"/>
  <c r="D2833" i="25"/>
  <c r="F2833" i="25" s="1"/>
  <c r="I2833" i="25" s="1"/>
  <c r="J2833" i="25" s="1"/>
  <c r="N2833" i="25" s="1"/>
  <c r="D2864" i="25"/>
  <c r="F2864" i="25" s="1"/>
  <c r="I2864" i="25" s="1"/>
  <c r="J2864" i="25" s="1"/>
  <c r="N2864" i="25" s="1"/>
  <c r="D2998" i="25"/>
  <c r="F2998" i="25" s="1"/>
  <c r="I2998" i="25" s="1"/>
  <c r="J2998" i="25" s="1"/>
  <c r="N2998" i="25" s="1"/>
  <c r="D2997" i="25"/>
  <c r="F2997" i="25" s="1"/>
  <c r="I2997" i="25" s="1"/>
  <c r="J2997" i="25" s="1"/>
  <c r="N2997" i="25" s="1"/>
  <c r="D3151" i="25"/>
  <c r="F3151" i="25" s="1"/>
  <c r="I3151" i="25" s="1"/>
  <c r="J3151" i="25" s="1"/>
  <c r="N3151" i="25" s="1"/>
  <c r="D3148" i="25"/>
  <c r="F3148" i="25" s="1"/>
  <c r="I3148" i="25" s="1"/>
  <c r="J3148" i="25" s="1"/>
  <c r="N3148" i="25" s="1"/>
  <c r="D3183" i="25"/>
  <c r="F3183" i="25" s="1"/>
  <c r="I3183" i="25" s="1"/>
  <c r="J3183" i="25" s="1"/>
  <c r="N3183" i="25" s="1"/>
  <c r="D3305" i="25"/>
  <c r="F3305" i="25" s="1"/>
  <c r="I3305" i="25" s="1"/>
  <c r="J3305" i="25" s="1"/>
  <c r="N3305" i="25" s="1"/>
  <c r="D3387" i="25"/>
  <c r="F3387" i="25" s="1"/>
  <c r="I3387" i="25" s="1"/>
  <c r="J3387" i="25" s="1"/>
  <c r="N3387" i="25" s="1"/>
  <c r="D2775" i="25"/>
  <c r="F2775" i="25" s="1"/>
  <c r="I2775" i="25" s="1"/>
  <c r="J2775" i="25" s="1"/>
  <c r="N2775" i="25" s="1"/>
  <c r="D2886" i="25"/>
  <c r="F2886" i="25" s="1"/>
  <c r="I2886" i="25" s="1"/>
  <c r="J2886" i="25" s="1"/>
  <c r="N2886" i="25" s="1"/>
  <c r="D3339" i="25"/>
  <c r="F3339" i="25" s="1"/>
  <c r="I3339" i="25" s="1"/>
  <c r="J3339" i="25" s="1"/>
  <c r="N3339" i="25" s="1"/>
  <c r="D2585" i="25"/>
  <c r="F2585" i="25" s="1"/>
  <c r="I2585" i="25" s="1"/>
  <c r="J2585" i="25" s="1"/>
  <c r="N2585" i="25" s="1"/>
  <c r="D2710" i="25"/>
  <c r="F2710" i="25" s="1"/>
  <c r="I2710" i="25" s="1"/>
  <c r="J2710" i="25" s="1"/>
  <c r="N2710" i="25" s="1"/>
  <c r="D2928" i="25"/>
  <c r="F2928" i="25" s="1"/>
  <c r="I2928" i="25" s="1"/>
  <c r="J2928" i="25" s="1"/>
  <c r="N2928" i="25" s="1"/>
  <c r="D2925" i="25"/>
  <c r="F2925" i="25" s="1"/>
  <c r="I2925" i="25" s="1"/>
  <c r="J2925" i="25" s="1"/>
  <c r="N2925" i="25" s="1"/>
  <c r="D2995" i="25"/>
  <c r="F2995" i="25" s="1"/>
  <c r="I2995" i="25" s="1"/>
  <c r="J2995" i="25" s="1"/>
  <c r="N2995" i="25" s="1"/>
  <c r="D3081" i="25"/>
  <c r="F3081" i="25" s="1"/>
  <c r="I3081" i="25" s="1"/>
  <c r="J3081" i="25" s="1"/>
  <c r="N3081" i="25" s="1"/>
  <c r="D3203" i="25"/>
  <c r="F3203" i="25" s="1"/>
  <c r="I3203" i="25" s="1"/>
  <c r="J3203" i="25" s="1"/>
  <c r="N3203" i="25" s="1"/>
  <c r="D3388" i="25"/>
  <c r="F3388" i="25" s="1"/>
  <c r="I3388" i="25" s="1"/>
  <c r="J3388" i="25" s="1"/>
  <c r="N3388" i="25" s="1"/>
  <c r="D2786" i="25"/>
  <c r="F2786" i="25" s="1"/>
  <c r="I2786" i="25" s="1"/>
  <c r="J2786" i="25" s="1"/>
  <c r="N2786" i="25" s="1"/>
  <c r="D2823" i="25"/>
  <c r="F2823" i="25" s="1"/>
  <c r="I2823" i="25" s="1"/>
  <c r="J2823" i="25" s="1"/>
  <c r="N2823" i="25" s="1"/>
  <c r="D2719" i="25"/>
  <c r="F2719" i="25" s="1"/>
  <c r="I2719" i="25" s="1"/>
  <c r="J2719" i="25" s="1"/>
  <c r="N2719" i="25" s="1"/>
  <c r="D2910" i="25"/>
  <c r="F2910" i="25" s="1"/>
  <c r="I2910" i="25" s="1"/>
  <c r="J2910" i="25" s="1"/>
  <c r="N2910" i="25" s="1"/>
  <c r="D2929" i="25"/>
  <c r="F2929" i="25" s="1"/>
  <c r="I2929" i="25" s="1"/>
  <c r="J2929" i="25" s="1"/>
  <c r="N2929" i="25" s="1"/>
  <c r="D3113" i="25"/>
  <c r="F3113" i="25" s="1"/>
  <c r="I3113" i="25" s="1"/>
  <c r="J3113" i="25" s="1"/>
  <c r="N3113" i="25" s="1"/>
  <c r="D3166" i="25"/>
  <c r="F3166" i="25" s="1"/>
  <c r="I3166" i="25" s="1"/>
  <c r="J3166" i="25" s="1"/>
  <c r="N3166" i="25" s="1"/>
  <c r="D3275" i="25"/>
  <c r="F3275" i="25" s="1"/>
  <c r="I3275" i="25" s="1"/>
  <c r="J3275" i="25" s="1"/>
  <c r="N3275" i="25" s="1"/>
  <c r="D3398" i="25"/>
  <c r="F3398" i="25" s="1"/>
  <c r="I3398" i="25" s="1"/>
  <c r="J3398" i="25" s="1"/>
  <c r="N3398" i="25" s="1"/>
  <c r="D3423" i="25"/>
  <c r="F3423" i="25" s="1"/>
  <c r="I3423" i="25" s="1"/>
  <c r="J3423" i="25" s="1"/>
  <c r="N3423" i="25" s="1"/>
  <c r="D214" i="25"/>
  <c r="F214" i="25" s="1"/>
  <c r="I214" i="25" s="1"/>
  <c r="J214" i="25" s="1"/>
  <c r="N214" i="25" s="1"/>
  <c r="D121" i="25"/>
  <c r="F121" i="25" s="1"/>
  <c r="I121" i="25" s="1"/>
  <c r="J121" i="25" s="1"/>
  <c r="N121" i="25" s="1"/>
  <c r="D135" i="25"/>
  <c r="F135" i="25" s="1"/>
  <c r="I135" i="25" s="1"/>
  <c r="J135" i="25" s="1"/>
  <c r="N135" i="25" s="1"/>
  <c r="D307" i="25"/>
  <c r="F307" i="25" s="1"/>
  <c r="I307" i="25" s="1"/>
  <c r="J307" i="25" s="1"/>
  <c r="N307" i="25" s="1"/>
  <c r="D173" i="25"/>
  <c r="F173" i="25" s="1"/>
  <c r="I173" i="25" s="1"/>
  <c r="J173" i="25" s="1"/>
  <c r="N173" i="25" s="1"/>
  <c r="D275" i="25"/>
  <c r="F275" i="25" s="1"/>
  <c r="I275" i="25" s="1"/>
  <c r="J275" i="25" s="1"/>
  <c r="N275" i="25" s="1"/>
  <c r="D2605" i="25"/>
  <c r="F2605" i="25" s="1"/>
  <c r="I2605" i="25" s="1"/>
  <c r="J2605" i="25" s="1"/>
  <c r="N2605" i="25" s="1"/>
  <c r="D2300" i="25"/>
  <c r="F2300" i="25" s="1"/>
  <c r="I2300" i="25" s="1"/>
  <c r="J2300" i="25" s="1"/>
  <c r="N2300" i="25" s="1"/>
  <c r="D1477" i="25"/>
  <c r="F1477" i="25" s="1"/>
  <c r="I1477" i="25" s="1"/>
  <c r="J1477" i="25" s="1"/>
  <c r="N1477" i="25" s="1"/>
  <c r="D712" i="25"/>
  <c r="F712" i="25" s="1"/>
  <c r="I712" i="25" s="1"/>
  <c r="J712" i="25" s="1"/>
  <c r="N712" i="25" s="1"/>
  <c r="D638" i="25"/>
  <c r="F638" i="25" s="1"/>
  <c r="I638" i="25" s="1"/>
  <c r="J638" i="25" s="1"/>
  <c r="N638" i="25" s="1"/>
  <c r="D857" i="25"/>
  <c r="F857" i="25" s="1"/>
  <c r="I857" i="25" s="1"/>
  <c r="J857" i="25" s="1"/>
  <c r="N857" i="25" s="1"/>
  <c r="D359" i="25"/>
  <c r="F359" i="25" s="1"/>
  <c r="I359" i="25" s="1"/>
  <c r="J359" i="25" s="1"/>
  <c r="N359" i="25" s="1"/>
  <c r="D530" i="25"/>
  <c r="F530" i="25" s="1"/>
  <c r="I530" i="25" s="1"/>
  <c r="J530" i="25" s="1"/>
  <c r="N530" i="25" s="1"/>
  <c r="D2480" i="25"/>
  <c r="F2480" i="25" s="1"/>
  <c r="I2480" i="25" s="1"/>
  <c r="J2480" i="25" s="1"/>
  <c r="N2480" i="25" s="1"/>
  <c r="D2313" i="25"/>
  <c r="F2313" i="25" s="1"/>
  <c r="I2313" i="25" s="1"/>
  <c r="J2313" i="25" s="1"/>
  <c r="N2313" i="25" s="1"/>
  <c r="D2196" i="25"/>
  <c r="F2196" i="25" s="1"/>
  <c r="I2196" i="25" s="1"/>
  <c r="J2196" i="25" s="1"/>
  <c r="N2196" i="25" s="1"/>
  <c r="D1611" i="25"/>
  <c r="F1611" i="25" s="1"/>
  <c r="I1611" i="25" s="1"/>
  <c r="J1611" i="25" s="1"/>
  <c r="N1611" i="25" s="1"/>
  <c r="D1495" i="25"/>
  <c r="F1495" i="25" s="1"/>
  <c r="I1495" i="25" s="1"/>
  <c r="J1495" i="25" s="1"/>
  <c r="N1495" i="25" s="1"/>
  <c r="D724" i="25"/>
  <c r="F724" i="25" s="1"/>
  <c r="I724" i="25" s="1"/>
  <c r="J724" i="25" s="1"/>
  <c r="N724" i="25" s="1"/>
  <c r="D2445" i="25"/>
  <c r="F2445" i="25" s="1"/>
  <c r="I2445" i="25" s="1"/>
  <c r="J2445" i="25" s="1"/>
  <c r="N2445" i="25" s="1"/>
  <c r="D2275" i="25"/>
  <c r="F2275" i="25" s="1"/>
  <c r="I2275" i="25" s="1"/>
  <c r="J2275" i="25" s="1"/>
  <c r="N2275" i="25" s="1"/>
  <c r="D1923" i="25"/>
  <c r="F1923" i="25" s="1"/>
  <c r="I1923" i="25" s="1"/>
  <c r="J1923" i="25" s="1"/>
  <c r="N1923" i="25" s="1"/>
  <c r="D1921" i="25"/>
  <c r="F1921" i="25" s="1"/>
  <c r="I1921" i="25" s="1"/>
  <c r="J1921" i="25" s="1"/>
  <c r="N1921" i="25" s="1"/>
  <c r="D607" i="25"/>
  <c r="F607" i="25" s="1"/>
  <c r="I607" i="25" s="1"/>
  <c r="J607" i="25" s="1"/>
  <c r="N607" i="25" s="1"/>
  <c r="D2253" i="25"/>
  <c r="F2253" i="25" s="1"/>
  <c r="I2253" i="25" s="1"/>
  <c r="J2253" i="25" s="1"/>
  <c r="N2253" i="25" s="1"/>
  <c r="D1861" i="25"/>
  <c r="F1861" i="25" s="1"/>
  <c r="I1861" i="25" s="1"/>
  <c r="J1861" i="25" s="1"/>
  <c r="N1861" i="25" s="1"/>
  <c r="D597" i="25"/>
  <c r="F597" i="25" s="1"/>
  <c r="I597" i="25" s="1"/>
  <c r="J597" i="25" s="1"/>
  <c r="N597" i="25" s="1"/>
  <c r="D257" i="25"/>
  <c r="F257" i="25" s="1"/>
  <c r="I257" i="25" s="1"/>
  <c r="J257" i="25" s="1"/>
  <c r="N257" i="25" s="1"/>
  <c r="D430" i="25"/>
  <c r="F430" i="25" s="1"/>
  <c r="I430" i="25" s="1"/>
  <c r="J430" i="25" s="1"/>
  <c r="N430" i="25" s="1"/>
  <c r="D949" i="25"/>
  <c r="F949" i="25" s="1"/>
  <c r="I949" i="25" s="1"/>
  <c r="J949" i="25" s="1"/>
  <c r="N949" i="25" s="1"/>
  <c r="D951" i="25"/>
  <c r="F951" i="25" s="1"/>
  <c r="I951" i="25" s="1"/>
  <c r="J951" i="25" s="1"/>
  <c r="N951" i="25" s="1"/>
  <c r="D416" i="25"/>
  <c r="F416" i="25" s="1"/>
  <c r="I416" i="25" s="1"/>
  <c r="J416" i="25" s="1"/>
  <c r="N416" i="25" s="1"/>
  <c r="D470" i="25"/>
  <c r="F470" i="25" s="1"/>
  <c r="I470" i="25" s="1"/>
  <c r="J470" i="25" s="1"/>
  <c r="N470" i="25" s="1"/>
  <c r="D998" i="25"/>
  <c r="F998" i="25" s="1"/>
  <c r="I998" i="25" s="1"/>
  <c r="J998" i="25" s="1"/>
  <c r="N998" i="25" s="1"/>
  <c r="D1341" i="25"/>
  <c r="F1341" i="25" s="1"/>
  <c r="I1341" i="25" s="1"/>
  <c r="J1341" i="25" s="1"/>
  <c r="N1341" i="25" s="1"/>
  <c r="D247" i="25"/>
  <c r="F247" i="25" s="1"/>
  <c r="I247" i="25" s="1"/>
  <c r="J247" i="25" s="1"/>
  <c r="N247" i="25" s="1"/>
  <c r="D1119" i="25"/>
  <c r="F1119" i="25" s="1"/>
  <c r="I1119" i="25" s="1"/>
  <c r="J1119" i="25" s="1"/>
  <c r="N1119" i="25" s="1"/>
  <c r="D1198" i="25"/>
  <c r="F1198" i="25" s="1"/>
  <c r="I1198" i="25" s="1"/>
  <c r="J1198" i="25" s="1"/>
  <c r="N1198" i="25" s="1"/>
  <c r="D1670" i="25"/>
  <c r="F1670" i="25" s="1"/>
  <c r="I1670" i="25" s="1"/>
  <c r="J1670" i="25" s="1"/>
  <c r="N1670" i="25" s="1"/>
  <c r="D1728" i="25"/>
  <c r="F1728" i="25" s="1"/>
  <c r="I1728" i="25" s="1"/>
  <c r="J1728" i="25" s="1"/>
  <c r="N1728" i="25" s="1"/>
  <c r="D2023" i="25"/>
  <c r="F2023" i="25" s="1"/>
  <c r="I2023" i="25" s="1"/>
  <c r="J2023" i="25" s="1"/>
  <c r="N2023" i="25" s="1"/>
  <c r="D1256" i="25"/>
  <c r="F1256" i="25" s="1"/>
  <c r="I1256" i="25" s="1"/>
  <c r="J1256" i="25" s="1"/>
  <c r="N1256" i="25" s="1"/>
  <c r="D1733" i="25"/>
  <c r="F1733" i="25" s="1"/>
  <c r="I1733" i="25" s="1"/>
  <c r="J1733" i="25" s="1"/>
  <c r="N1733" i="25" s="1"/>
  <c r="D2090" i="25"/>
  <c r="F2090" i="25" s="1"/>
  <c r="I2090" i="25" s="1"/>
  <c r="J2090" i="25" s="1"/>
  <c r="N2090" i="25" s="1"/>
  <c r="D1401" i="25"/>
  <c r="F1401" i="25" s="1"/>
  <c r="I1401" i="25" s="1"/>
  <c r="J1401" i="25" s="1"/>
  <c r="N1401" i="25" s="1"/>
  <c r="D1105" i="25"/>
  <c r="F1105" i="25" s="1"/>
  <c r="I1105" i="25" s="1"/>
  <c r="J1105" i="25" s="1"/>
  <c r="N1105" i="25" s="1"/>
  <c r="D278" i="25"/>
  <c r="F278" i="25" s="1"/>
  <c r="I278" i="25" s="1"/>
  <c r="J278" i="25" s="1"/>
  <c r="N278" i="25" s="1"/>
  <c r="D71" i="25"/>
  <c r="F71" i="25" s="1"/>
  <c r="I71" i="25" s="1"/>
  <c r="J71" i="25" s="1"/>
  <c r="N71" i="25" s="1"/>
  <c r="D149" i="25"/>
  <c r="F149" i="25" s="1"/>
  <c r="I149" i="25" s="1"/>
  <c r="J149" i="25" s="1"/>
  <c r="N149" i="25" s="1"/>
  <c r="D60" i="25"/>
  <c r="F60" i="25" s="1"/>
  <c r="I60" i="25" s="1"/>
  <c r="J60" i="25" s="1"/>
  <c r="N60" i="25" s="1"/>
  <c r="D210" i="25"/>
  <c r="F210" i="25" s="1"/>
  <c r="I210" i="25" s="1"/>
  <c r="J210" i="25" s="1"/>
  <c r="N210" i="25" s="1"/>
  <c r="D178" i="25"/>
  <c r="F178" i="25" s="1"/>
  <c r="I178" i="25" s="1"/>
  <c r="J178" i="25" s="1"/>
  <c r="N178" i="25" s="1"/>
  <c r="D1951" i="25"/>
  <c r="F1951" i="25" s="1"/>
  <c r="I1951" i="25" s="1"/>
  <c r="J1951" i="25" s="1"/>
  <c r="N1951" i="25" s="1"/>
  <c r="D890" i="25"/>
  <c r="F890" i="25" s="1"/>
  <c r="I890" i="25" s="1"/>
  <c r="J890" i="25" s="1"/>
  <c r="N890" i="25" s="1"/>
  <c r="D363" i="25"/>
  <c r="F363" i="25" s="1"/>
  <c r="I363" i="25" s="1"/>
  <c r="J363" i="25" s="1"/>
  <c r="N363" i="25" s="1"/>
  <c r="D2503" i="25"/>
  <c r="F2503" i="25" s="1"/>
  <c r="I2503" i="25" s="1"/>
  <c r="J2503" i="25" s="1"/>
  <c r="N2503" i="25" s="1"/>
  <c r="D1595" i="25"/>
  <c r="F1595" i="25" s="1"/>
  <c r="I1595" i="25" s="1"/>
  <c r="J1595" i="25" s="1"/>
  <c r="N1595" i="25" s="1"/>
  <c r="D796" i="25"/>
  <c r="F796" i="25" s="1"/>
  <c r="I796" i="25" s="1"/>
  <c r="J796" i="25" s="1"/>
  <c r="N796" i="25" s="1"/>
  <c r="D1625" i="25"/>
  <c r="F1625" i="25" s="1"/>
  <c r="I1625" i="25" s="1"/>
  <c r="J1625" i="25" s="1"/>
  <c r="N1625" i="25" s="1"/>
  <c r="D1582" i="25"/>
  <c r="F1582" i="25" s="1"/>
  <c r="I1582" i="25" s="1"/>
  <c r="J1582" i="25" s="1"/>
  <c r="N1582" i="25" s="1"/>
  <c r="D329" i="25"/>
  <c r="F329" i="25" s="1"/>
  <c r="I329" i="25" s="1"/>
  <c r="J329" i="25" s="1"/>
  <c r="N329" i="25" s="1"/>
  <c r="D483" i="25"/>
  <c r="F483" i="25" s="1"/>
  <c r="I483" i="25" s="1"/>
  <c r="J483" i="25" s="1"/>
  <c r="N483" i="25" s="1"/>
  <c r="D558" i="25"/>
  <c r="F558" i="25" s="1"/>
  <c r="I558" i="25" s="1"/>
  <c r="J558" i="25" s="1"/>
  <c r="N558" i="25" s="1"/>
  <c r="D1484" i="25"/>
  <c r="F1484" i="25" s="1"/>
  <c r="I1484" i="25" s="1"/>
  <c r="J1484" i="25" s="1"/>
  <c r="N1484" i="25" s="1"/>
  <c r="D1604" i="25"/>
  <c r="F1604" i="25" s="1"/>
  <c r="I1604" i="25" s="1"/>
  <c r="J1604" i="25" s="1"/>
  <c r="N1604" i="25" s="1"/>
  <c r="D802" i="25"/>
  <c r="F802" i="25" s="1"/>
  <c r="I802" i="25" s="1"/>
  <c r="J802" i="25" s="1"/>
  <c r="N802" i="25" s="1"/>
  <c r="D716" i="25"/>
  <c r="F716" i="25" s="1"/>
  <c r="I716" i="25" s="1"/>
  <c r="J716" i="25" s="1"/>
  <c r="N716" i="25" s="1"/>
  <c r="D520" i="25"/>
  <c r="F520" i="25" s="1"/>
  <c r="I520" i="25" s="1"/>
  <c r="J520" i="25" s="1"/>
  <c r="N520" i="25" s="1"/>
  <c r="D920" i="25"/>
  <c r="F920" i="25" s="1"/>
  <c r="I920" i="25" s="1"/>
  <c r="J920" i="25" s="1"/>
  <c r="N920" i="25" s="1"/>
  <c r="D442" i="25"/>
  <c r="F442" i="25" s="1"/>
  <c r="I442" i="25" s="1"/>
  <c r="J442" i="25" s="1"/>
  <c r="N442" i="25" s="1"/>
  <c r="D980" i="25"/>
  <c r="F980" i="25" s="1"/>
  <c r="I980" i="25" s="1"/>
  <c r="J980" i="25" s="1"/>
  <c r="N980" i="25" s="1"/>
  <c r="D246" i="25"/>
  <c r="F246" i="25" s="1"/>
  <c r="I246" i="25" s="1"/>
  <c r="J246" i="25" s="1"/>
  <c r="N246" i="25" s="1"/>
  <c r="D1127" i="25"/>
  <c r="F1127" i="25" s="1"/>
  <c r="I1127" i="25" s="1"/>
  <c r="J1127" i="25" s="1"/>
  <c r="N1127" i="25" s="1"/>
  <c r="D1254" i="25"/>
  <c r="F1254" i="25" s="1"/>
  <c r="I1254" i="25" s="1"/>
  <c r="J1254" i="25" s="1"/>
  <c r="N1254" i="25" s="1"/>
  <c r="D2249" i="25"/>
  <c r="F2249" i="25" s="1"/>
  <c r="I2249" i="25" s="1"/>
  <c r="J2249" i="25" s="1"/>
  <c r="N2249" i="25" s="1"/>
  <c r="D1260" i="25"/>
  <c r="F1260" i="25" s="1"/>
  <c r="I1260" i="25" s="1"/>
  <c r="J1260" i="25" s="1"/>
  <c r="N1260" i="25" s="1"/>
  <c r="D1210" i="25"/>
  <c r="F1210" i="25" s="1"/>
  <c r="I1210" i="25" s="1"/>
  <c r="J1210" i="25" s="1"/>
  <c r="N1210" i="25" s="1"/>
  <c r="D1295" i="25"/>
  <c r="F1295" i="25" s="1"/>
  <c r="I1295" i="25" s="1"/>
  <c r="J1295" i="25" s="1"/>
  <c r="N1295" i="25" s="1"/>
  <c r="D2091" i="25"/>
  <c r="F2091" i="25" s="1"/>
  <c r="I2091" i="25" s="1"/>
  <c r="J2091" i="25" s="1"/>
  <c r="N2091" i="25" s="1"/>
  <c r="D1267" i="25"/>
  <c r="F1267" i="25" s="1"/>
  <c r="I1267" i="25" s="1"/>
  <c r="J1267" i="25" s="1"/>
  <c r="N1267" i="25" s="1"/>
  <c r="D1983" i="25"/>
  <c r="F1983" i="25" s="1"/>
  <c r="I1983" i="25" s="1"/>
  <c r="J1983" i="25" s="1"/>
  <c r="N1983" i="25" s="1"/>
  <c r="D2147" i="25"/>
  <c r="F2147" i="25" s="1"/>
  <c r="I2147" i="25" s="1"/>
  <c r="J2147" i="25" s="1"/>
  <c r="N2147" i="25" s="1"/>
  <c r="D1250" i="25"/>
  <c r="F1250" i="25" s="1"/>
  <c r="I1250" i="25" s="1"/>
  <c r="J1250" i="25" s="1"/>
  <c r="N1250" i="25" s="1"/>
  <c r="D2373" i="25"/>
  <c r="F2373" i="25" s="1"/>
  <c r="I2373" i="25" s="1"/>
  <c r="J2373" i="25" s="1"/>
  <c r="N2373" i="25" s="1"/>
  <c r="D2564" i="25"/>
  <c r="F2564" i="25" s="1"/>
  <c r="I2564" i="25" s="1"/>
  <c r="J2564" i="25" s="1"/>
  <c r="N2564" i="25" s="1"/>
  <c r="D2881" i="25"/>
  <c r="F2881" i="25" s="1"/>
  <c r="I2881" i="25" s="1"/>
  <c r="J2881" i="25" s="1"/>
  <c r="N2881" i="25" s="1"/>
  <c r="D2891" i="25"/>
  <c r="F2891" i="25" s="1"/>
  <c r="I2891" i="25" s="1"/>
  <c r="J2891" i="25" s="1"/>
  <c r="N2891" i="25" s="1"/>
  <c r="D2971" i="25"/>
  <c r="F2971" i="25" s="1"/>
  <c r="I2971" i="25" s="1"/>
  <c r="J2971" i="25" s="1"/>
  <c r="N2971" i="25" s="1"/>
  <c r="D3159" i="25"/>
  <c r="F3159" i="25" s="1"/>
  <c r="I3159" i="25" s="1"/>
  <c r="J3159" i="25" s="1"/>
  <c r="N3159" i="25" s="1"/>
  <c r="D3074" i="25"/>
  <c r="F3074" i="25" s="1"/>
  <c r="I3074" i="25" s="1"/>
  <c r="J3074" i="25" s="1"/>
  <c r="N3074" i="25" s="1"/>
  <c r="D3191" i="25"/>
  <c r="F3191" i="25" s="1"/>
  <c r="I3191" i="25" s="1"/>
  <c r="J3191" i="25" s="1"/>
  <c r="N3191" i="25" s="1"/>
  <c r="D2902" i="25"/>
  <c r="F2902" i="25" s="1"/>
  <c r="I2902" i="25" s="1"/>
  <c r="J2902" i="25" s="1"/>
  <c r="N2902" i="25" s="1"/>
  <c r="D2880" i="25"/>
  <c r="F2880" i="25" s="1"/>
  <c r="I2880" i="25" s="1"/>
  <c r="J2880" i="25" s="1"/>
  <c r="N2880" i="25" s="1"/>
  <c r="D3405" i="25"/>
  <c r="F3405" i="25" s="1"/>
  <c r="I3405" i="25" s="1"/>
  <c r="J3405" i="25" s="1"/>
  <c r="N3405" i="25" s="1"/>
  <c r="D2736" i="25"/>
  <c r="F2736" i="25" s="1"/>
  <c r="I2736" i="25" s="1"/>
  <c r="J2736" i="25" s="1"/>
  <c r="N2736" i="25" s="1"/>
  <c r="D3161" i="25"/>
  <c r="F3161" i="25" s="1"/>
  <c r="I3161" i="25" s="1"/>
  <c r="J3161" i="25" s="1"/>
  <c r="N3161" i="25" s="1"/>
  <c r="D2802" i="25"/>
  <c r="F2802" i="25" s="1"/>
  <c r="I2802" i="25" s="1"/>
  <c r="J2802" i="25" s="1"/>
  <c r="N2802" i="25" s="1"/>
  <c r="D2967" i="25"/>
  <c r="F2967" i="25" s="1"/>
  <c r="I2967" i="25" s="1"/>
  <c r="J2967" i="25" s="1"/>
  <c r="N2967" i="25" s="1"/>
  <c r="D3243" i="25"/>
  <c r="F3243" i="25" s="1"/>
  <c r="I3243" i="25" s="1"/>
  <c r="J3243" i="25" s="1"/>
  <c r="N3243" i="25" s="1"/>
  <c r="D761" i="25"/>
  <c r="F761" i="25" s="1"/>
  <c r="I761" i="25" s="1"/>
  <c r="J761" i="25" s="1"/>
  <c r="N761" i="25" s="1"/>
  <c r="D2374" i="25"/>
  <c r="F2374" i="25" s="1"/>
  <c r="I2374" i="25" s="1"/>
  <c r="J2374" i="25" s="1"/>
  <c r="N2374" i="25" s="1"/>
  <c r="D101" i="25"/>
  <c r="F101" i="25" s="1"/>
  <c r="I101" i="25" s="1"/>
  <c r="J101" i="25" s="1"/>
  <c r="N101" i="25" s="1"/>
  <c r="D3363" i="25"/>
  <c r="F3363" i="25" s="1"/>
  <c r="I3363" i="25" s="1"/>
  <c r="J3363" i="25" s="1"/>
  <c r="N3363" i="25" s="1"/>
  <c r="D2451" i="25"/>
  <c r="F2451" i="25" s="1"/>
  <c r="I2451" i="25" s="1"/>
  <c r="J2451" i="25" s="1"/>
  <c r="N2451" i="25" s="1"/>
  <c r="D2288" i="25"/>
  <c r="F2288" i="25" s="1"/>
  <c r="I2288" i="25" s="1"/>
  <c r="J2288" i="25" s="1"/>
  <c r="N2288" i="25" s="1"/>
  <c r="D613" i="25"/>
  <c r="F613" i="25" s="1"/>
  <c r="I613" i="25" s="1"/>
  <c r="J613" i="25" s="1"/>
  <c r="N613" i="25" s="1"/>
  <c r="D717" i="25"/>
  <c r="F717" i="25" s="1"/>
  <c r="I717" i="25" s="1"/>
  <c r="J717" i="25" s="1"/>
  <c r="N717" i="25" s="1"/>
  <c r="D2467" i="25"/>
  <c r="F2467" i="25" s="1"/>
  <c r="I2467" i="25" s="1"/>
  <c r="J2467" i="25" s="1"/>
  <c r="N2467" i="25" s="1"/>
  <c r="D2133" i="25"/>
  <c r="F2133" i="25" s="1"/>
  <c r="I2133" i="25" s="1"/>
  <c r="J2133" i="25" s="1"/>
  <c r="N2133" i="25" s="1"/>
  <c r="D1476" i="25"/>
  <c r="F1476" i="25" s="1"/>
  <c r="I1476" i="25" s="1"/>
  <c r="J1476" i="25" s="1"/>
  <c r="N1476" i="25" s="1"/>
  <c r="D531" i="25"/>
  <c r="F531" i="25" s="1"/>
  <c r="I531" i="25" s="1"/>
  <c r="J531" i="25" s="1"/>
  <c r="N531" i="25" s="1"/>
  <c r="D738" i="25"/>
  <c r="F738" i="25" s="1"/>
  <c r="I738" i="25" s="1"/>
  <c r="J738" i="25" s="1"/>
  <c r="N738" i="25" s="1"/>
  <c r="D1427" i="25"/>
  <c r="F1427" i="25" s="1"/>
  <c r="I1427" i="25" s="1"/>
  <c r="J1427" i="25" s="1"/>
  <c r="N1427" i="25" s="1"/>
  <c r="D644" i="25"/>
  <c r="F644" i="25" s="1"/>
  <c r="I644" i="25" s="1"/>
  <c r="J644" i="25" s="1"/>
  <c r="N644" i="25" s="1"/>
  <c r="D1089" i="25"/>
  <c r="F1089" i="25" s="1"/>
  <c r="I1089" i="25" s="1"/>
  <c r="J1089" i="25" s="1"/>
  <c r="N1089" i="25" s="1"/>
  <c r="D1128" i="25"/>
  <c r="F1128" i="25" s="1"/>
  <c r="I1128" i="25" s="1"/>
  <c r="J1128" i="25" s="1"/>
  <c r="N1128" i="25" s="1"/>
  <c r="D909" i="25"/>
  <c r="F909" i="25" s="1"/>
  <c r="I909" i="25" s="1"/>
  <c r="J909" i="25" s="1"/>
  <c r="N909" i="25" s="1"/>
  <c r="D344" i="25"/>
  <c r="F344" i="25" s="1"/>
  <c r="I344" i="25" s="1"/>
  <c r="J344" i="25" s="1"/>
  <c r="N344" i="25" s="1"/>
  <c r="D1008" i="25"/>
  <c r="F1008" i="25" s="1"/>
  <c r="I1008" i="25" s="1"/>
  <c r="J1008" i="25" s="1"/>
  <c r="N1008" i="25" s="1"/>
  <c r="D2021" i="25"/>
  <c r="F2021" i="25" s="1"/>
  <c r="I2021" i="25" s="1"/>
  <c r="J2021" i="25" s="1"/>
  <c r="N2021" i="25" s="1"/>
  <c r="D2615" i="25"/>
  <c r="F2615" i="25" s="1"/>
  <c r="I2615" i="25" s="1"/>
  <c r="J2615" i="25" s="1"/>
  <c r="N2615" i="25" s="1"/>
  <c r="D1751" i="25"/>
  <c r="F1751" i="25" s="1"/>
  <c r="I1751" i="25" s="1"/>
  <c r="J1751" i="25" s="1"/>
  <c r="N1751" i="25" s="1"/>
  <c r="D1794" i="25"/>
  <c r="F1794" i="25" s="1"/>
  <c r="I1794" i="25" s="1"/>
  <c r="J1794" i="25" s="1"/>
  <c r="N1794" i="25" s="1"/>
  <c r="D2227" i="25"/>
  <c r="F2227" i="25" s="1"/>
  <c r="I2227" i="25" s="1"/>
  <c r="J2227" i="25" s="1"/>
  <c r="N2227" i="25" s="1"/>
  <c r="D1641" i="25"/>
  <c r="F1641" i="25" s="1"/>
  <c r="I1641" i="25" s="1"/>
  <c r="J1641" i="25" s="1"/>
  <c r="N1641" i="25" s="1"/>
  <c r="D1271" i="25"/>
  <c r="F1271" i="25" s="1"/>
  <c r="I1271" i="25" s="1"/>
  <c r="J1271" i="25" s="1"/>
  <c r="N1271" i="25" s="1"/>
  <c r="D1732" i="25"/>
  <c r="F1732" i="25" s="1"/>
  <c r="I1732" i="25" s="1"/>
  <c r="J1732" i="25" s="1"/>
  <c r="N1732" i="25" s="1"/>
  <c r="D2153" i="25"/>
  <c r="F2153" i="25" s="1"/>
  <c r="I2153" i="25" s="1"/>
  <c r="J2153" i="25" s="1"/>
  <c r="N2153" i="25" s="1"/>
  <c r="D2047" i="25"/>
  <c r="F2047" i="25" s="1"/>
  <c r="I2047" i="25" s="1"/>
  <c r="J2047" i="25" s="1"/>
  <c r="N2047" i="25" s="1"/>
  <c r="D1347" i="25"/>
  <c r="F1347" i="25" s="1"/>
  <c r="I1347" i="25" s="1"/>
  <c r="J1347" i="25" s="1"/>
  <c r="N1347" i="25" s="1"/>
  <c r="D2587" i="25"/>
  <c r="F2587" i="25" s="1"/>
  <c r="I2587" i="25" s="1"/>
  <c r="J2587" i="25" s="1"/>
  <c r="N2587" i="25" s="1"/>
  <c r="D2632" i="25"/>
  <c r="F2632" i="25" s="1"/>
  <c r="I2632" i="25" s="1"/>
  <c r="J2632" i="25" s="1"/>
  <c r="N2632" i="25" s="1"/>
  <c r="D2766" i="25"/>
  <c r="F2766" i="25" s="1"/>
  <c r="I2766" i="25" s="1"/>
  <c r="J2766" i="25" s="1"/>
  <c r="N2766" i="25" s="1"/>
  <c r="D2933" i="25"/>
  <c r="F2933" i="25" s="1"/>
  <c r="I2933" i="25" s="1"/>
  <c r="J2933" i="25" s="1"/>
  <c r="N2933" i="25" s="1"/>
  <c r="D2976" i="25"/>
  <c r="F2976" i="25" s="1"/>
  <c r="I2976" i="25" s="1"/>
  <c r="J2976" i="25" s="1"/>
  <c r="N2976" i="25" s="1"/>
  <c r="D3184" i="25"/>
  <c r="F3184" i="25" s="1"/>
  <c r="I3184" i="25" s="1"/>
  <c r="J3184" i="25" s="1"/>
  <c r="N3184" i="25" s="1"/>
  <c r="D3335" i="25"/>
  <c r="F3335" i="25" s="1"/>
  <c r="I3335" i="25" s="1"/>
  <c r="J3335" i="25" s="1"/>
  <c r="N3335" i="25" s="1"/>
  <c r="D2732" i="25"/>
  <c r="F2732" i="25" s="1"/>
  <c r="I2732" i="25" s="1"/>
  <c r="J2732" i="25" s="1"/>
  <c r="N2732" i="25" s="1"/>
  <c r="D2709" i="25"/>
  <c r="F2709" i="25" s="1"/>
  <c r="I2709" i="25" s="1"/>
  <c r="J2709" i="25" s="1"/>
  <c r="N2709" i="25" s="1"/>
  <c r="D2899" i="25"/>
  <c r="F2899" i="25" s="1"/>
  <c r="I2899" i="25" s="1"/>
  <c r="J2899" i="25" s="1"/>
  <c r="N2899" i="25" s="1"/>
  <c r="D3157" i="25"/>
  <c r="F3157" i="25" s="1"/>
  <c r="I3157" i="25" s="1"/>
  <c r="J3157" i="25" s="1"/>
  <c r="N3157" i="25" s="1"/>
  <c r="D3321" i="25"/>
  <c r="F3321" i="25" s="1"/>
  <c r="I3321" i="25" s="1"/>
  <c r="J3321" i="25" s="1"/>
  <c r="N3321" i="25" s="1"/>
  <c r="D3301" i="25"/>
  <c r="F3301" i="25" s="1"/>
  <c r="I3301" i="25" s="1"/>
  <c r="J3301" i="25" s="1"/>
  <c r="N3301" i="25" s="1"/>
  <c r="D2916" i="25"/>
  <c r="F2916" i="25" s="1"/>
  <c r="I2916" i="25" s="1"/>
  <c r="J2916" i="25" s="1"/>
  <c r="N2916" i="25" s="1"/>
  <c r="D3231" i="25"/>
  <c r="F3231" i="25" s="1"/>
  <c r="I3231" i="25" s="1"/>
  <c r="J3231" i="25" s="1"/>
  <c r="N3231" i="25" s="1"/>
  <c r="D2747" i="25"/>
  <c r="F2747" i="25" s="1"/>
  <c r="I2747" i="25" s="1"/>
  <c r="J2747" i="25" s="1"/>
  <c r="N2747" i="25" s="1"/>
  <c r="D2989" i="25"/>
  <c r="F2989" i="25" s="1"/>
  <c r="I2989" i="25" s="1"/>
  <c r="J2989" i="25" s="1"/>
  <c r="N2989" i="25" s="1"/>
  <c r="D3278" i="25"/>
  <c r="F3278" i="25" s="1"/>
  <c r="I3278" i="25" s="1"/>
  <c r="J3278" i="25" s="1"/>
  <c r="N3278" i="25" s="1"/>
  <c r="D3371" i="25"/>
  <c r="F3371" i="25" s="1"/>
  <c r="I3371" i="25" s="1"/>
  <c r="J3371" i="25" s="1"/>
  <c r="N3371" i="25" s="1"/>
  <c r="D325" i="25"/>
  <c r="F325" i="25" s="1"/>
  <c r="I325" i="25" s="1"/>
  <c r="J325" i="25" s="1"/>
  <c r="N325" i="25" s="1"/>
  <c r="D309" i="25"/>
  <c r="F309" i="25" s="1"/>
  <c r="I309" i="25" s="1"/>
  <c r="J309" i="25" s="1"/>
  <c r="N309" i="25" s="1"/>
  <c r="D1520" i="25"/>
  <c r="F1520" i="25" s="1"/>
  <c r="I1520" i="25" s="1"/>
  <c r="J1520" i="25" s="1"/>
  <c r="N1520" i="25" s="1"/>
  <c r="D678" i="25"/>
  <c r="F678" i="25" s="1"/>
  <c r="I678" i="25" s="1"/>
  <c r="J678" i="25" s="1"/>
  <c r="N678" i="25" s="1"/>
  <c r="D497" i="25"/>
  <c r="F497" i="25" s="1"/>
  <c r="I497" i="25" s="1"/>
  <c r="J497" i="25" s="1"/>
  <c r="N497" i="25" s="1"/>
  <c r="D3004" i="25"/>
  <c r="F3004" i="25" s="1"/>
  <c r="I3004" i="25" s="1"/>
  <c r="J3004" i="25" s="1"/>
  <c r="N3004" i="25" s="1"/>
  <c r="D2256" i="25"/>
  <c r="F2256" i="25" s="1"/>
  <c r="I2256" i="25" s="1"/>
  <c r="J2256" i="25" s="1"/>
  <c r="N2256" i="25" s="1"/>
  <c r="D1434" i="25"/>
  <c r="F1434" i="25" s="1"/>
  <c r="I1434" i="25" s="1"/>
  <c r="J1434" i="25" s="1"/>
  <c r="N1434" i="25" s="1"/>
  <c r="D848" i="25"/>
  <c r="F848" i="25" s="1"/>
  <c r="I848" i="25" s="1"/>
  <c r="J848" i="25" s="1"/>
  <c r="N848" i="25" s="1"/>
  <c r="D923" i="25"/>
  <c r="F923" i="25" s="1"/>
  <c r="I923" i="25" s="1"/>
  <c r="J923" i="25" s="1"/>
  <c r="N923" i="25" s="1"/>
  <c r="D2216" i="25"/>
  <c r="F2216" i="25" s="1"/>
  <c r="I2216" i="25" s="1"/>
  <c r="J2216" i="25" s="1"/>
  <c r="N2216" i="25" s="1"/>
  <c r="D584" i="25"/>
  <c r="F584" i="25" s="1"/>
  <c r="I584" i="25" s="1"/>
  <c r="J584" i="25" s="1"/>
  <c r="N584" i="25" s="1"/>
  <c r="D1219" i="25"/>
  <c r="F1219" i="25" s="1"/>
  <c r="I1219" i="25" s="1"/>
  <c r="J1219" i="25" s="1"/>
  <c r="N1219" i="25" s="1"/>
  <c r="D771" i="25"/>
  <c r="F771" i="25" s="1"/>
  <c r="I771" i="25" s="1"/>
  <c r="J771" i="25" s="1"/>
  <c r="N771" i="25" s="1"/>
  <c r="D1902" i="25"/>
  <c r="F1902" i="25" s="1"/>
  <c r="I1902" i="25" s="1"/>
  <c r="J1902" i="25" s="1"/>
  <c r="N1902" i="25" s="1"/>
  <c r="D1862" i="25"/>
  <c r="F1862" i="25" s="1"/>
  <c r="I1862" i="25" s="1"/>
  <c r="J1862" i="25" s="1"/>
  <c r="N1862" i="25" s="1"/>
  <c r="D2064" i="25"/>
  <c r="F2064" i="25" s="1"/>
  <c r="I2064" i="25" s="1"/>
  <c r="J2064" i="25" s="1"/>
  <c r="N2064" i="25" s="1"/>
  <c r="D2151" i="25"/>
  <c r="F2151" i="25" s="1"/>
  <c r="I2151" i="25" s="1"/>
  <c r="J2151" i="25" s="1"/>
  <c r="N2151" i="25" s="1"/>
  <c r="D2594" i="25"/>
  <c r="F2594" i="25" s="1"/>
  <c r="I2594" i="25" s="1"/>
  <c r="J2594" i="25" s="1"/>
  <c r="N2594" i="25" s="1"/>
  <c r="D3099" i="25"/>
  <c r="F3099" i="25" s="1"/>
  <c r="I3099" i="25" s="1"/>
  <c r="J3099" i="25" s="1"/>
  <c r="N3099" i="25" s="1"/>
  <c r="D3196" i="25"/>
  <c r="F3196" i="25" s="1"/>
  <c r="I3196" i="25" s="1"/>
  <c r="J3196" i="25" s="1"/>
  <c r="N3196" i="25" s="1"/>
  <c r="D2918" i="25"/>
  <c r="F2918" i="25" s="1"/>
  <c r="I2918" i="25" s="1"/>
  <c r="J2918" i="25" s="1"/>
  <c r="N2918" i="25" s="1"/>
  <c r="D2832" i="25"/>
  <c r="F2832" i="25" s="1"/>
  <c r="I2832" i="25" s="1"/>
  <c r="J2832" i="25" s="1"/>
  <c r="N2832" i="25" s="1"/>
  <c r="D3104" i="25"/>
  <c r="F3104" i="25" s="1"/>
  <c r="I3104" i="25" s="1"/>
  <c r="J3104" i="25" s="1"/>
  <c r="N3104" i="25" s="1"/>
  <c r="D2658" i="25"/>
  <c r="F2658" i="25" s="1"/>
  <c r="I2658" i="25" s="1"/>
  <c r="J2658" i="25" s="1"/>
  <c r="N2658" i="25" s="1"/>
  <c r="D2999" i="25"/>
  <c r="F2999" i="25" s="1"/>
  <c r="I2999" i="25" s="1"/>
  <c r="J2999" i="25" s="1"/>
  <c r="N2999" i="25" s="1"/>
  <c r="D3341" i="25"/>
  <c r="F3341" i="25" s="1"/>
  <c r="I3341" i="25" s="1"/>
  <c r="J3341" i="25" s="1"/>
  <c r="N3341" i="25" s="1"/>
  <c r="D192" i="25"/>
  <c r="F192" i="25" s="1"/>
  <c r="I192" i="25" s="1"/>
  <c r="J192" i="25" s="1"/>
  <c r="N192" i="25" s="1"/>
  <c r="D43" i="25"/>
  <c r="F43" i="25" s="1"/>
  <c r="I43" i="25" s="1"/>
  <c r="J43" i="25" s="1"/>
  <c r="N43" i="25" s="1"/>
  <c r="D3030" i="25"/>
  <c r="F3030" i="25" s="1"/>
  <c r="I3030" i="25" s="1"/>
  <c r="J3030" i="25" s="1"/>
  <c r="N3030" i="25" s="1"/>
  <c r="D1077" i="25"/>
  <c r="F1077" i="25" s="1"/>
  <c r="I1077" i="25" s="1"/>
  <c r="J1077" i="25" s="1"/>
  <c r="N1077" i="25" s="1"/>
  <c r="D1810" i="25"/>
  <c r="F1810" i="25" s="1"/>
  <c r="I1810" i="25" s="1"/>
  <c r="J1810" i="25" s="1"/>
  <c r="N1810" i="25" s="1"/>
  <c r="D1795" i="25"/>
  <c r="F1795" i="25" s="1"/>
  <c r="I1795" i="25" s="1"/>
  <c r="J1795" i="25" s="1"/>
  <c r="N1795" i="25" s="1"/>
  <c r="D1239" i="25"/>
  <c r="F1239" i="25" s="1"/>
  <c r="I1239" i="25" s="1"/>
  <c r="J1239" i="25" s="1"/>
  <c r="N1239" i="25" s="1"/>
  <c r="D1702" i="25"/>
  <c r="F1702" i="25" s="1"/>
  <c r="I1702" i="25" s="1"/>
  <c r="J1702" i="25" s="1"/>
  <c r="N1702" i="25" s="1"/>
  <c r="D2226" i="25"/>
  <c r="F2226" i="25" s="1"/>
  <c r="I2226" i="25" s="1"/>
  <c r="J2226" i="25" s="1"/>
  <c r="N2226" i="25" s="1"/>
  <c r="D2951" i="25"/>
  <c r="F2951" i="25" s="1"/>
  <c r="I2951" i="25" s="1"/>
  <c r="J2951" i="25" s="1"/>
  <c r="N2951" i="25" s="1"/>
  <c r="D2769" i="25"/>
  <c r="F2769" i="25" s="1"/>
  <c r="I2769" i="25" s="1"/>
  <c r="J2769" i="25" s="1"/>
  <c r="N2769" i="25" s="1"/>
  <c r="D2612" i="25"/>
  <c r="F2612" i="25" s="1"/>
  <c r="I2612" i="25" s="1"/>
  <c r="J2612" i="25" s="1"/>
  <c r="N2612" i="25" s="1"/>
  <c r="D1953" i="25"/>
  <c r="F1953" i="25" s="1"/>
  <c r="I1953" i="25" s="1"/>
  <c r="J1953" i="25" s="1"/>
  <c r="N1953" i="25" s="1"/>
  <c r="D3039" i="25"/>
  <c r="F3039" i="25" s="1"/>
  <c r="I3039" i="25" s="1"/>
  <c r="J3039" i="25" s="1"/>
  <c r="N3039" i="25" s="1"/>
  <c r="D668" i="25"/>
  <c r="F668" i="25" s="1"/>
  <c r="I668" i="25" s="1"/>
  <c r="J668" i="25" s="1"/>
  <c r="N668" i="25" s="1"/>
  <c r="D1603" i="25"/>
  <c r="F1603" i="25" s="1"/>
  <c r="I1603" i="25" s="1"/>
  <c r="J1603" i="25" s="1"/>
  <c r="N1603" i="25" s="1"/>
  <c r="D901" i="25"/>
  <c r="F901" i="25" s="1"/>
  <c r="I901" i="25" s="1"/>
  <c r="J901" i="25" s="1"/>
  <c r="N901" i="25" s="1"/>
  <c r="D2190" i="25"/>
  <c r="F2190" i="25" s="1"/>
  <c r="I2190" i="25" s="1"/>
  <c r="J2190" i="25" s="1"/>
  <c r="N2190" i="25" s="1"/>
  <c r="D1255" i="25"/>
  <c r="F1255" i="25" s="1"/>
  <c r="I1255" i="25" s="1"/>
  <c r="J1255" i="25" s="1"/>
  <c r="N1255" i="25" s="1"/>
  <c r="D2919" i="25"/>
  <c r="F2919" i="25" s="1"/>
  <c r="I2919" i="25" s="1"/>
  <c r="J2919" i="25" s="1"/>
  <c r="N2919" i="25" s="1"/>
  <c r="D2716" i="25"/>
  <c r="F2716" i="25" s="1"/>
  <c r="I2716" i="25" s="1"/>
  <c r="J2716" i="25" s="1"/>
  <c r="N2716" i="25" s="1"/>
  <c r="D2952" i="25"/>
  <c r="F2952" i="25" s="1"/>
  <c r="I2952" i="25" s="1"/>
  <c r="J2952" i="25" s="1"/>
  <c r="N2952" i="25" s="1"/>
  <c r="D2900" i="25"/>
  <c r="F2900" i="25" s="1"/>
  <c r="I2900" i="25" s="1"/>
  <c r="J2900" i="25" s="1"/>
  <c r="N2900" i="25" s="1"/>
  <c r="D1529" i="25"/>
  <c r="F1529" i="25" s="1"/>
  <c r="I1529" i="25" s="1"/>
  <c r="J1529" i="25" s="1"/>
  <c r="N1529" i="25" s="1"/>
  <c r="D1865" i="25"/>
  <c r="F1865" i="25" s="1"/>
  <c r="I1865" i="25" s="1"/>
  <c r="J1865" i="25" s="1"/>
  <c r="N1865" i="25" s="1"/>
  <c r="D1538" i="25"/>
  <c r="F1538" i="25" s="1"/>
  <c r="I1538" i="25" s="1"/>
  <c r="J1538" i="25" s="1"/>
  <c r="N1538" i="25" s="1"/>
  <c r="D447" i="25"/>
  <c r="F447" i="25" s="1"/>
  <c r="I447" i="25" s="1"/>
  <c r="J447" i="25" s="1"/>
  <c r="N447" i="25" s="1"/>
  <c r="D995" i="25"/>
  <c r="F995" i="25" s="1"/>
  <c r="I995" i="25" s="1"/>
  <c r="J995" i="25" s="1"/>
  <c r="N995" i="25" s="1"/>
  <c r="D1265" i="25"/>
  <c r="F1265" i="25" s="1"/>
  <c r="I1265" i="25" s="1"/>
  <c r="J1265" i="25" s="1"/>
  <c r="N1265" i="25" s="1"/>
  <c r="D2092" i="25"/>
  <c r="F2092" i="25" s="1"/>
  <c r="I2092" i="25" s="1"/>
  <c r="J2092" i="25" s="1"/>
  <c r="N2092" i="25" s="1"/>
  <c r="D1098" i="25"/>
  <c r="F1098" i="25" s="1"/>
  <c r="I1098" i="25" s="1"/>
  <c r="J1098" i="25" s="1"/>
  <c r="N1098" i="25" s="1"/>
  <c r="D1716" i="25"/>
  <c r="F1716" i="25" s="1"/>
  <c r="I1716" i="25" s="1"/>
  <c r="J1716" i="25" s="1"/>
  <c r="N1716" i="25" s="1"/>
  <c r="D1272" i="25"/>
  <c r="F1272" i="25" s="1"/>
  <c r="I1272" i="25" s="1"/>
  <c r="J1272" i="25" s="1"/>
  <c r="N1272" i="25" s="1"/>
  <c r="D2183" i="25"/>
  <c r="F2183" i="25" s="1"/>
  <c r="I2183" i="25" s="1"/>
  <c r="J2183" i="25" s="1"/>
  <c r="N2183" i="25" s="1"/>
  <c r="D2428" i="25"/>
  <c r="F2428" i="25" s="1"/>
  <c r="I2428" i="25" s="1"/>
  <c r="J2428" i="25" s="1"/>
  <c r="N2428" i="25" s="1"/>
  <c r="D3108" i="25"/>
  <c r="F3108" i="25" s="1"/>
  <c r="I3108" i="25" s="1"/>
  <c r="J3108" i="25" s="1"/>
  <c r="N3108" i="25" s="1"/>
  <c r="D3329" i="25"/>
  <c r="F3329" i="25" s="1"/>
  <c r="I3329" i="25" s="1"/>
  <c r="J3329" i="25" s="1"/>
  <c r="N3329" i="25" s="1"/>
  <c r="D3307" i="25"/>
  <c r="F3307" i="25" s="1"/>
  <c r="I3307" i="25" s="1"/>
  <c r="J3307" i="25" s="1"/>
  <c r="N3307" i="25" s="1"/>
  <c r="D200" i="25"/>
  <c r="F200" i="25" s="1"/>
  <c r="I200" i="25" s="1"/>
  <c r="J200" i="25" s="1"/>
  <c r="N200" i="25" s="1"/>
  <c r="D2255" i="25"/>
  <c r="F2255" i="25" s="1"/>
  <c r="I2255" i="25" s="1"/>
  <c r="J2255" i="25" s="1"/>
  <c r="N2255" i="25" s="1"/>
  <c r="D379" i="25"/>
  <c r="F379" i="25" s="1"/>
  <c r="I379" i="25" s="1"/>
  <c r="J379" i="25" s="1"/>
  <c r="N379" i="25" s="1"/>
  <c r="D338" i="25"/>
  <c r="F338" i="25" s="1"/>
  <c r="I338" i="25" s="1"/>
  <c r="J338" i="25" s="1"/>
  <c r="N338" i="25" s="1"/>
  <c r="D436" i="25"/>
  <c r="F436" i="25" s="1"/>
  <c r="I436" i="25" s="1"/>
  <c r="J436" i="25" s="1"/>
  <c r="N436" i="25" s="1"/>
  <c r="D1349" i="25"/>
  <c r="F1349" i="25" s="1"/>
  <c r="I1349" i="25" s="1"/>
  <c r="J1349" i="25" s="1"/>
  <c r="N1349" i="25" s="1"/>
  <c r="D1784" i="25"/>
  <c r="F1784" i="25" s="1"/>
  <c r="I1784" i="25" s="1"/>
  <c r="J1784" i="25" s="1"/>
  <c r="N1784" i="25" s="1"/>
  <c r="D1990" i="25"/>
  <c r="F1990" i="25" s="1"/>
  <c r="I1990" i="25" s="1"/>
  <c r="J1990" i="25" s="1"/>
  <c r="N1990" i="25" s="1"/>
  <c r="D1318" i="25"/>
  <c r="F1318" i="25" s="1"/>
  <c r="I1318" i="25" s="1"/>
  <c r="J1318" i="25" s="1"/>
  <c r="N1318" i="25" s="1"/>
  <c r="D2019" i="25"/>
  <c r="F2019" i="25" s="1"/>
  <c r="I2019" i="25" s="1"/>
  <c r="J2019" i="25" s="1"/>
  <c r="N2019" i="25" s="1"/>
  <c r="D3311" i="25"/>
  <c r="F3311" i="25" s="1"/>
  <c r="I3311" i="25" s="1"/>
  <c r="J3311" i="25" s="1"/>
  <c r="N3311" i="25" s="1"/>
  <c r="D2842" i="25"/>
  <c r="F2842" i="25" s="1"/>
  <c r="I2842" i="25" s="1"/>
  <c r="J2842" i="25" s="1"/>
  <c r="N2842" i="25" s="1"/>
  <c r="D2767" i="25"/>
  <c r="F2767" i="25" s="1"/>
  <c r="I2767" i="25" s="1"/>
  <c r="J2767" i="25" s="1"/>
  <c r="N2767" i="25" s="1"/>
  <c r="D2878" i="25"/>
  <c r="F2878" i="25" s="1"/>
  <c r="I2878" i="25" s="1"/>
  <c r="J2878" i="25" s="1"/>
  <c r="N2878" i="25" s="1"/>
  <c r="D3409" i="25"/>
  <c r="F3409" i="25" s="1"/>
  <c r="I3409" i="25" s="1"/>
  <c r="J3409" i="25" s="1"/>
  <c r="N3409" i="25" s="1"/>
  <c r="D2611" i="25"/>
  <c r="F2611" i="25" s="1"/>
  <c r="I2611" i="25" s="1"/>
  <c r="J2611" i="25" s="1"/>
  <c r="N2611" i="25" s="1"/>
  <c r="D2114" i="25"/>
  <c r="F2114" i="25" s="1"/>
  <c r="I2114" i="25" s="1"/>
  <c r="J2114" i="25" s="1"/>
  <c r="N2114" i="25" s="1"/>
  <c r="D1368" i="25"/>
  <c r="F1368" i="25" s="1"/>
  <c r="I1368" i="25" s="1"/>
  <c r="J1368" i="25" s="1"/>
  <c r="N1368" i="25" s="1"/>
  <c r="D2669" i="25"/>
  <c r="F2669" i="25" s="1"/>
  <c r="I2669" i="25" s="1"/>
  <c r="J2669" i="25" s="1"/>
  <c r="N2669" i="25" s="1"/>
  <c r="D3216" i="25"/>
  <c r="F3216" i="25" s="1"/>
  <c r="I3216" i="25" s="1"/>
  <c r="J3216" i="25" s="1"/>
  <c r="N3216" i="25" s="1"/>
  <c r="D3138" i="25"/>
  <c r="F3138" i="25" s="1"/>
  <c r="I3138" i="25" s="1"/>
  <c r="J3138" i="25" s="1"/>
  <c r="N3138" i="25" s="1"/>
  <c r="D2783" i="25"/>
  <c r="F2783" i="25" s="1"/>
  <c r="I2783" i="25" s="1"/>
  <c r="J2783" i="25" s="1"/>
  <c r="N2783" i="25" s="1"/>
  <c r="D1550" i="26"/>
  <c r="F1550" i="26" s="1"/>
  <c r="I1550" i="26" s="1"/>
  <c r="J1550" i="26" s="1"/>
  <c r="N1550" i="26" s="1"/>
  <c r="D2702" i="26"/>
  <c r="F2702" i="26" s="1"/>
  <c r="I2702" i="26" s="1"/>
  <c r="J2702" i="26" s="1"/>
  <c r="N2702" i="26" s="1"/>
  <c r="D1514" i="26"/>
  <c r="F1514" i="26" s="1"/>
  <c r="I1514" i="26" s="1"/>
  <c r="J1514" i="26" s="1"/>
  <c r="N1514" i="26" s="1"/>
  <c r="D124" i="26"/>
  <c r="F124" i="26" s="1"/>
  <c r="I124" i="26" s="1"/>
  <c r="J124" i="26" s="1"/>
  <c r="N124" i="26" s="1"/>
  <c r="D900" i="26"/>
  <c r="F900" i="26" s="1"/>
  <c r="I900" i="26" s="1"/>
  <c r="J900" i="26" s="1"/>
  <c r="N900" i="26" s="1"/>
  <c r="D2167" i="26"/>
  <c r="F2167" i="26" s="1"/>
  <c r="I2167" i="26" s="1"/>
  <c r="J2167" i="26" s="1"/>
  <c r="N2167" i="26" s="1"/>
  <c r="D648" i="26"/>
  <c r="F648" i="26" s="1"/>
  <c r="I648" i="26" s="1"/>
  <c r="J648" i="26" s="1"/>
  <c r="N648" i="26" s="1"/>
  <c r="D1353" i="26"/>
  <c r="F1353" i="26" s="1"/>
  <c r="I1353" i="26" s="1"/>
  <c r="J1353" i="26" s="1"/>
  <c r="N1353" i="26" s="1"/>
  <c r="D2696" i="26"/>
  <c r="F2696" i="26" s="1"/>
  <c r="I2696" i="26" s="1"/>
  <c r="J2696" i="26" s="1"/>
  <c r="N2696" i="26" s="1"/>
  <c r="D523" i="26"/>
  <c r="F523" i="26" s="1"/>
  <c r="I523" i="26" s="1"/>
  <c r="J523" i="26" s="1"/>
  <c r="N523" i="26" s="1"/>
  <c r="D1839" i="26"/>
  <c r="F1839" i="26" s="1"/>
  <c r="I1839" i="26" s="1"/>
  <c r="J1839" i="26" s="1"/>
  <c r="N1839" i="26" s="1"/>
  <c r="D2904" i="26"/>
  <c r="F2904" i="26" s="1"/>
  <c r="I2904" i="26" s="1"/>
  <c r="J2904" i="26" s="1"/>
  <c r="N2904" i="26" s="1"/>
  <c r="D88" i="26"/>
  <c r="F88" i="26" s="1"/>
  <c r="I88" i="26" s="1"/>
  <c r="J88" i="26" s="1"/>
  <c r="N88" i="26" s="1"/>
  <c r="D720" i="26"/>
  <c r="F720" i="26" s="1"/>
  <c r="I720" i="26" s="1"/>
  <c r="J720" i="26" s="1"/>
  <c r="N720" i="26" s="1"/>
  <c r="D1284" i="26"/>
  <c r="F1284" i="26" s="1"/>
  <c r="I1284" i="26" s="1"/>
  <c r="J1284" i="26" s="1"/>
  <c r="N1284" i="26" s="1"/>
  <c r="D2781" i="26"/>
  <c r="F2781" i="26" s="1"/>
  <c r="I2781" i="26" s="1"/>
  <c r="J2781" i="26" s="1"/>
  <c r="N2781" i="26" s="1"/>
  <c r="D2560" i="26"/>
  <c r="F2560" i="26" s="1"/>
  <c r="I2560" i="26" s="1"/>
  <c r="J2560" i="26" s="1"/>
  <c r="N2560" i="26" s="1"/>
  <c r="D1169" i="26"/>
  <c r="F1169" i="26" s="1"/>
  <c r="I1169" i="26" s="1"/>
  <c r="J1169" i="26" s="1"/>
  <c r="N1169" i="26" s="1"/>
  <c r="D3007" i="26"/>
  <c r="F3007" i="26" s="1"/>
  <c r="I3007" i="26" s="1"/>
  <c r="J3007" i="26" s="1"/>
  <c r="N3007" i="26" s="1"/>
  <c r="D997" i="26"/>
  <c r="F997" i="26" s="1"/>
  <c r="I997" i="26" s="1"/>
  <c r="J997" i="26" s="1"/>
  <c r="N997" i="26" s="1"/>
  <c r="D1031" i="26"/>
  <c r="F1031" i="26" s="1"/>
  <c r="I1031" i="26" s="1"/>
  <c r="J1031" i="26" s="1"/>
  <c r="N1031" i="26" s="1"/>
  <c r="D2012" i="26"/>
  <c r="F2012" i="26" s="1"/>
  <c r="I2012" i="26" s="1"/>
  <c r="J2012" i="26" s="1"/>
  <c r="N2012" i="26" s="1"/>
  <c r="D3415" i="26"/>
  <c r="F3415" i="26" s="1"/>
  <c r="I3415" i="26" s="1"/>
  <c r="J3415" i="26" s="1"/>
  <c r="N3415" i="26" s="1"/>
  <c r="D2110" i="26"/>
  <c r="F2110" i="26" s="1"/>
  <c r="I2110" i="26" s="1"/>
  <c r="J2110" i="26" s="1"/>
  <c r="N2110" i="26" s="1"/>
  <c r="D184" i="26"/>
  <c r="F184" i="26" s="1"/>
  <c r="I184" i="26" s="1"/>
  <c r="J184" i="26" s="1"/>
  <c r="N184" i="26" s="1"/>
  <c r="D1041" i="26"/>
  <c r="F1041" i="26" s="1"/>
  <c r="I1041" i="26" s="1"/>
  <c r="J1041" i="26" s="1"/>
  <c r="N1041" i="26" s="1"/>
  <c r="D2341" i="26"/>
  <c r="F2341" i="26" s="1"/>
  <c r="I2341" i="26" s="1"/>
  <c r="J2341" i="26" s="1"/>
  <c r="N2341" i="26" s="1"/>
  <c r="D658" i="26"/>
  <c r="F658" i="26" s="1"/>
  <c r="I658" i="26" s="1"/>
  <c r="J658" i="26" s="1"/>
  <c r="N658" i="26" s="1"/>
  <c r="D1882" i="26"/>
  <c r="F1882" i="26" s="1"/>
  <c r="I1882" i="26" s="1"/>
  <c r="J1882" i="26" s="1"/>
  <c r="N1882" i="26" s="1"/>
  <c r="D2712" i="26"/>
  <c r="F2712" i="26" s="1"/>
  <c r="I2712" i="26" s="1"/>
  <c r="J2712" i="26" s="1"/>
  <c r="N2712" i="26" s="1"/>
  <c r="D755" i="26"/>
  <c r="F755" i="26" s="1"/>
  <c r="I755" i="26" s="1"/>
  <c r="J755" i="26" s="1"/>
  <c r="N755" i="26" s="1"/>
  <c r="D2048" i="26"/>
  <c r="F2048" i="26" s="1"/>
  <c r="I2048" i="26" s="1"/>
  <c r="J2048" i="26" s="1"/>
  <c r="N2048" i="26" s="1"/>
  <c r="D369" i="26"/>
  <c r="F369" i="26" s="1"/>
  <c r="I369" i="26" s="1"/>
  <c r="J369" i="26" s="1"/>
  <c r="N369" i="26" s="1"/>
  <c r="D732" i="26"/>
  <c r="F732" i="26" s="1"/>
  <c r="I732" i="26" s="1"/>
  <c r="J732" i="26" s="1"/>
  <c r="N732" i="26" s="1"/>
  <c r="D1680" i="26"/>
  <c r="F1680" i="26" s="1"/>
  <c r="I1680" i="26" s="1"/>
  <c r="J1680" i="26" s="1"/>
  <c r="N1680" i="26" s="1"/>
  <c r="D3014" i="26"/>
  <c r="F3014" i="26" s="1"/>
  <c r="I3014" i="26" s="1"/>
  <c r="J3014" i="26" s="1"/>
  <c r="N3014" i="26" s="1"/>
  <c r="D2312" i="26"/>
  <c r="F2312" i="26" s="1"/>
  <c r="I2312" i="26" s="1"/>
  <c r="J2312" i="26" s="1"/>
  <c r="N2312" i="26" s="1"/>
  <c r="D194" i="26"/>
  <c r="F194" i="26" s="1"/>
  <c r="I194" i="26" s="1"/>
  <c r="J194" i="26" s="1"/>
  <c r="N194" i="26" s="1"/>
  <c r="D2526" i="26"/>
  <c r="F2526" i="26" s="1"/>
  <c r="I2526" i="26" s="1"/>
  <c r="J2526" i="26" s="1"/>
  <c r="N2526" i="26" s="1"/>
  <c r="D993" i="26"/>
  <c r="F993" i="26" s="1"/>
  <c r="I993" i="26" s="1"/>
  <c r="J993" i="26" s="1"/>
  <c r="N993" i="26" s="1"/>
  <c r="D2006" i="26"/>
  <c r="F2006" i="26" s="1"/>
  <c r="I2006" i="26" s="1"/>
  <c r="J2006" i="26" s="1"/>
  <c r="N2006" i="26" s="1"/>
  <c r="D2286" i="26"/>
  <c r="F2286" i="26" s="1"/>
  <c r="I2286" i="26" s="1"/>
  <c r="J2286" i="26" s="1"/>
  <c r="N2286" i="26" s="1"/>
  <c r="D556" i="26"/>
  <c r="F556" i="26" s="1"/>
  <c r="I556" i="26" s="1"/>
  <c r="J556" i="26" s="1"/>
  <c r="N556" i="26" s="1"/>
  <c r="D1978" i="26"/>
  <c r="F1978" i="26" s="1"/>
  <c r="I1978" i="26" s="1"/>
  <c r="J1978" i="26" s="1"/>
  <c r="N1978" i="26" s="1"/>
  <c r="D551" i="26"/>
  <c r="F551" i="26" s="1"/>
  <c r="I551" i="26" s="1"/>
  <c r="J551" i="26" s="1"/>
  <c r="N551" i="26" s="1"/>
  <c r="D1178" i="26"/>
  <c r="F1178" i="26" s="1"/>
  <c r="I1178" i="26" s="1"/>
  <c r="J1178" i="26" s="1"/>
  <c r="N1178" i="26" s="1"/>
  <c r="D3420" i="26"/>
  <c r="F3420" i="26" s="1"/>
  <c r="I3420" i="26" s="1"/>
  <c r="J3420" i="26" s="1"/>
  <c r="N3420" i="26" s="1"/>
  <c r="D2348" i="26"/>
  <c r="F2348" i="26" s="1"/>
  <c r="I2348" i="26" s="1"/>
  <c r="J2348" i="26" s="1"/>
  <c r="N2348" i="26" s="1"/>
  <c r="D1522" i="26"/>
  <c r="F1522" i="26" s="1"/>
  <c r="I1522" i="26" s="1"/>
  <c r="J1522" i="26" s="1"/>
  <c r="N1522" i="26" s="1"/>
  <c r="D2659" i="26"/>
  <c r="F2659" i="26" s="1"/>
  <c r="I2659" i="26" s="1"/>
  <c r="J2659" i="26" s="1"/>
  <c r="N2659" i="26" s="1"/>
  <c r="D582" i="26"/>
  <c r="F582" i="26" s="1"/>
  <c r="I582" i="26" s="1"/>
  <c r="J582" i="26" s="1"/>
  <c r="N582" i="26" s="1"/>
  <c r="D3429" i="26"/>
  <c r="F3429" i="26" s="1"/>
  <c r="I3429" i="26" s="1"/>
  <c r="J3429" i="26" s="1"/>
  <c r="N3429" i="26" s="1"/>
  <c r="D623" i="26"/>
  <c r="F623" i="26" s="1"/>
  <c r="I623" i="26" s="1"/>
  <c r="J623" i="26" s="1"/>
  <c r="N623" i="26" s="1"/>
  <c r="D591" i="26"/>
  <c r="F591" i="26" s="1"/>
  <c r="I591" i="26" s="1"/>
  <c r="J591" i="26" s="1"/>
  <c r="N591" i="26" s="1"/>
  <c r="D2528" i="26"/>
  <c r="F2528" i="26" s="1"/>
  <c r="I2528" i="26" s="1"/>
  <c r="J2528" i="26" s="1"/>
  <c r="N2528" i="26" s="1"/>
  <c r="D1309" i="26"/>
  <c r="F1309" i="26" s="1"/>
  <c r="I1309" i="26" s="1"/>
  <c r="J1309" i="26" s="1"/>
  <c r="N1309" i="26" s="1"/>
  <c r="D323" i="26"/>
  <c r="F323" i="26" s="1"/>
  <c r="I323" i="26" s="1"/>
  <c r="J323" i="26" s="1"/>
  <c r="N323" i="26" s="1"/>
  <c r="D2563" i="26"/>
  <c r="F2563" i="26" s="1"/>
  <c r="I2563" i="26" s="1"/>
  <c r="J2563" i="26" s="1"/>
  <c r="N2563" i="26" s="1"/>
  <c r="D2664" i="26"/>
  <c r="F2664" i="26" s="1"/>
  <c r="I2664" i="26" s="1"/>
  <c r="J2664" i="26" s="1"/>
  <c r="N2664" i="26" s="1"/>
  <c r="F22" i="26"/>
  <c r="I22" i="26" s="1"/>
  <c r="J22" i="26" s="1"/>
  <c r="N22" i="26" s="1"/>
  <c r="D2491" i="26"/>
  <c r="F2491" i="26" s="1"/>
  <c r="I2491" i="26" s="1"/>
  <c r="J2491" i="26" s="1"/>
  <c r="N2491" i="26" s="1"/>
  <c r="D2316" i="26"/>
  <c r="F2316" i="26" s="1"/>
  <c r="I2316" i="26" s="1"/>
  <c r="J2316" i="26" s="1"/>
  <c r="N2316" i="26" s="1"/>
  <c r="D3316" i="26"/>
  <c r="F3316" i="26" s="1"/>
  <c r="I3316" i="26" s="1"/>
  <c r="J3316" i="26" s="1"/>
  <c r="N3316" i="26" s="1"/>
  <c r="D71" i="26"/>
  <c r="F71" i="26" s="1"/>
  <c r="I71" i="26" s="1"/>
  <c r="J71" i="26" s="1"/>
  <c r="N71" i="26" s="1"/>
  <c r="D135" i="26"/>
  <c r="F135" i="26" s="1"/>
  <c r="I135" i="26" s="1"/>
  <c r="J135" i="26" s="1"/>
  <c r="N135" i="26" s="1"/>
  <c r="D43" i="26"/>
  <c r="F43" i="26" s="1"/>
  <c r="I43" i="26" s="1"/>
  <c r="J43" i="26" s="1"/>
  <c r="N43" i="26" s="1"/>
  <c r="D48" i="26"/>
  <c r="F48" i="26" s="1"/>
  <c r="I48" i="26" s="1"/>
  <c r="J48" i="26" s="1"/>
  <c r="N48" i="26" s="1"/>
  <c r="D229" i="26"/>
  <c r="F229" i="26" s="1"/>
  <c r="I229" i="26" s="1"/>
  <c r="J229" i="26" s="1"/>
  <c r="N229" i="26" s="1"/>
  <c r="D363" i="26"/>
  <c r="F363" i="26" s="1"/>
  <c r="I363" i="26" s="1"/>
  <c r="J363" i="26" s="1"/>
  <c r="N363" i="26" s="1"/>
  <c r="D223" i="26"/>
  <c r="F223" i="26" s="1"/>
  <c r="I223" i="26" s="1"/>
  <c r="J223" i="26" s="1"/>
  <c r="N223" i="26" s="1"/>
  <c r="D502" i="26"/>
  <c r="F502" i="26" s="1"/>
  <c r="I502" i="26" s="1"/>
  <c r="J502" i="26" s="1"/>
  <c r="N502" i="26" s="1"/>
  <c r="D638" i="26"/>
  <c r="F638" i="26" s="1"/>
  <c r="I638" i="26" s="1"/>
  <c r="J638" i="26" s="1"/>
  <c r="N638" i="26" s="1"/>
  <c r="D309" i="26"/>
  <c r="F309" i="26" s="1"/>
  <c r="I309" i="26" s="1"/>
  <c r="J309" i="26" s="1"/>
  <c r="N309" i="26" s="1"/>
  <c r="D483" i="26"/>
  <c r="F483" i="26" s="1"/>
  <c r="I483" i="26" s="1"/>
  <c r="J483" i="26" s="1"/>
  <c r="N483" i="26" s="1"/>
  <c r="D199" i="26"/>
  <c r="F199" i="26" s="1"/>
  <c r="I199" i="26" s="1"/>
  <c r="J199" i="26" s="1"/>
  <c r="N199" i="26" s="1"/>
  <c r="D531" i="26"/>
  <c r="F531" i="26" s="1"/>
  <c r="I531" i="26" s="1"/>
  <c r="J531" i="26" s="1"/>
  <c r="N531" i="26" s="1"/>
  <c r="D329" i="26"/>
  <c r="F329" i="26" s="1"/>
  <c r="I329" i="26" s="1"/>
  <c r="J329" i="26" s="1"/>
  <c r="N329" i="26" s="1"/>
  <c r="D430" i="26"/>
  <c r="F430" i="26" s="1"/>
  <c r="I430" i="26" s="1"/>
  <c r="J430" i="26" s="1"/>
  <c r="N430" i="26" s="1"/>
  <c r="D444" i="26"/>
  <c r="F444" i="26" s="1"/>
  <c r="I444" i="26" s="1"/>
  <c r="J444" i="26" s="1"/>
  <c r="N444" i="26" s="1"/>
  <c r="D644" i="26"/>
  <c r="F644" i="26" s="1"/>
  <c r="I644" i="26" s="1"/>
  <c r="J644" i="26" s="1"/>
  <c r="N644" i="26" s="1"/>
  <c r="D761" i="26"/>
  <c r="F761" i="26" s="1"/>
  <c r="I761" i="26" s="1"/>
  <c r="J761" i="26" s="1"/>
  <c r="N761" i="26" s="1"/>
  <c r="D404" i="26"/>
  <c r="F404" i="26" s="1"/>
  <c r="I404" i="26" s="1"/>
  <c r="J404" i="26" s="1"/>
  <c r="N404" i="26" s="1"/>
  <c r="D3039" i="26"/>
  <c r="F3039" i="26" s="1"/>
  <c r="I3039" i="26" s="1"/>
  <c r="J3039" i="26" s="1"/>
  <c r="N3039" i="26" s="1"/>
  <c r="D200" i="26"/>
  <c r="F200" i="26" s="1"/>
  <c r="I200" i="26" s="1"/>
  <c r="J200" i="26" s="1"/>
  <c r="N200" i="26" s="1"/>
  <c r="D248" i="26"/>
  <c r="F248" i="26" s="1"/>
  <c r="I248" i="26" s="1"/>
  <c r="J248" i="26" s="1"/>
  <c r="N248" i="26" s="1"/>
  <c r="D3371" i="26"/>
  <c r="F3371" i="26" s="1"/>
  <c r="I3371" i="26" s="1"/>
  <c r="J3371" i="26" s="1"/>
  <c r="N3371" i="26" s="1"/>
  <c r="D3157" i="26"/>
  <c r="F3157" i="26" s="1"/>
  <c r="I3157" i="26" s="1"/>
  <c r="J3157" i="26" s="1"/>
  <c r="N3157" i="26" s="1"/>
  <c r="D192" i="26"/>
  <c r="F192" i="26" s="1"/>
  <c r="I192" i="26" s="1"/>
  <c r="J192" i="26" s="1"/>
  <c r="N192" i="26" s="1"/>
  <c r="D3307" i="26"/>
  <c r="F3307" i="26" s="1"/>
  <c r="I3307" i="26" s="1"/>
  <c r="J3307" i="26" s="1"/>
  <c r="N3307" i="26" s="1"/>
  <c r="D214" i="26"/>
  <c r="F214" i="26" s="1"/>
  <c r="I214" i="26" s="1"/>
  <c r="J214" i="26" s="1"/>
  <c r="N214" i="26" s="1"/>
  <c r="D298" i="26"/>
  <c r="F298" i="26" s="1"/>
  <c r="I298" i="26" s="1"/>
  <c r="J298" i="26" s="1"/>
  <c r="N298" i="26" s="1"/>
  <c r="D466" i="26"/>
  <c r="F466" i="26" s="1"/>
  <c r="I466" i="26" s="1"/>
  <c r="J466" i="26" s="1"/>
  <c r="N466" i="26" s="1"/>
  <c r="D602" i="26"/>
  <c r="F602" i="26" s="1"/>
  <c r="I602" i="26" s="1"/>
  <c r="J602" i="26" s="1"/>
  <c r="N602" i="26" s="1"/>
  <c r="D3175" i="26"/>
  <c r="F3175" i="26" s="1"/>
  <c r="I3175" i="26" s="1"/>
  <c r="J3175" i="26" s="1"/>
  <c r="N3175" i="26" s="1"/>
  <c r="D2608" i="26"/>
  <c r="F2608" i="26" s="1"/>
  <c r="I2608" i="26" s="1"/>
  <c r="J2608" i="26" s="1"/>
  <c r="N2608" i="26" s="1"/>
  <c r="D1780" i="26"/>
  <c r="F1780" i="26" s="1"/>
  <c r="I1780" i="26" s="1"/>
  <c r="J1780" i="26" s="1"/>
  <c r="N1780" i="26" s="1"/>
  <c r="D1670" i="26"/>
  <c r="F1670" i="26" s="1"/>
  <c r="I1670" i="26" s="1"/>
  <c r="J1670" i="26" s="1"/>
  <c r="N1670" i="26" s="1"/>
  <c r="D3062" i="26"/>
  <c r="F3062" i="26" s="1"/>
  <c r="I3062" i="26" s="1"/>
  <c r="J3062" i="26" s="1"/>
  <c r="N3062" i="26" s="1"/>
  <c r="D2418" i="26"/>
  <c r="F2418" i="26" s="1"/>
  <c r="I2418" i="26" s="1"/>
  <c r="J2418" i="26" s="1"/>
  <c r="N2418" i="26" s="1"/>
  <c r="D1716" i="26"/>
  <c r="F1716" i="26" s="1"/>
  <c r="I1716" i="26" s="1"/>
  <c r="J1716" i="26" s="1"/>
  <c r="N1716" i="26" s="1"/>
  <c r="D1529" i="26"/>
  <c r="F1529" i="26" s="1"/>
  <c r="I1529" i="26" s="1"/>
  <c r="J1529" i="26" s="1"/>
  <c r="N1529" i="26" s="1"/>
  <c r="D1471" i="26"/>
  <c r="F1471" i="26" s="1"/>
  <c r="I1471" i="26" s="1"/>
  <c r="J1471" i="26" s="1"/>
  <c r="N1471" i="26" s="1"/>
  <c r="D1198" i="26"/>
  <c r="F1198" i="26" s="1"/>
  <c r="I1198" i="26" s="1"/>
  <c r="J1198" i="26" s="1"/>
  <c r="N1198" i="26" s="1"/>
  <c r="D1099" i="26"/>
  <c r="F1099" i="26" s="1"/>
  <c r="I1099" i="26" s="1"/>
  <c r="J1099" i="26" s="1"/>
  <c r="N1099" i="26" s="1"/>
  <c r="D964" i="26"/>
  <c r="F964" i="26" s="1"/>
  <c r="I964" i="26" s="1"/>
  <c r="J964" i="26" s="1"/>
  <c r="N964" i="26" s="1"/>
  <c r="D849" i="26"/>
  <c r="F849" i="26" s="1"/>
  <c r="I849" i="26" s="1"/>
  <c r="J849" i="26" s="1"/>
  <c r="N849" i="26" s="1"/>
  <c r="D792" i="26"/>
  <c r="F792" i="26" s="1"/>
  <c r="I792" i="26" s="1"/>
  <c r="J792" i="26" s="1"/>
  <c r="N792" i="26" s="1"/>
  <c r="D525" i="26"/>
  <c r="F525" i="26" s="1"/>
  <c r="I525" i="26" s="1"/>
  <c r="J525" i="26" s="1"/>
  <c r="N525" i="26" s="1"/>
  <c r="D724" i="26"/>
  <c r="F724" i="26" s="1"/>
  <c r="I724" i="26" s="1"/>
  <c r="J724" i="26" s="1"/>
  <c r="N724" i="26" s="1"/>
  <c r="D1342" i="26"/>
  <c r="F1342" i="26" s="1"/>
  <c r="I1342" i="26" s="1"/>
  <c r="J1342" i="26" s="1"/>
  <c r="N1342" i="26" s="1"/>
  <c r="D2594" i="26"/>
  <c r="F2594" i="26" s="1"/>
  <c r="I2594" i="26" s="1"/>
  <c r="J2594" i="26" s="1"/>
  <c r="N2594" i="26" s="1"/>
  <c r="D2023" i="26"/>
  <c r="F2023" i="26" s="1"/>
  <c r="I2023" i="26" s="1"/>
  <c r="J2023" i="26" s="1"/>
  <c r="N2023" i="26" s="1"/>
  <c r="D1674" i="26"/>
  <c r="F1674" i="26" s="1"/>
  <c r="I1674" i="26" s="1"/>
  <c r="J1674" i="26" s="1"/>
  <c r="N1674" i="26" s="1"/>
  <c r="D1504" i="26"/>
  <c r="F1504" i="26" s="1"/>
  <c r="I1504" i="26" s="1"/>
  <c r="J1504" i="26" s="1"/>
  <c r="N1504" i="26" s="1"/>
  <c r="D1447" i="26"/>
  <c r="F1447" i="26" s="1"/>
  <c r="I1447" i="26" s="1"/>
  <c r="J1447" i="26" s="1"/>
  <c r="N1447" i="26" s="1"/>
  <c r="D1411" i="26"/>
  <c r="F1411" i="26" s="1"/>
  <c r="I1411" i="26" s="1"/>
  <c r="J1411" i="26" s="1"/>
  <c r="N1411" i="26" s="1"/>
  <c r="D1127" i="26"/>
  <c r="F1127" i="26" s="1"/>
  <c r="I1127" i="26" s="1"/>
  <c r="J1127" i="26" s="1"/>
  <c r="N1127" i="26" s="1"/>
  <c r="D1089" i="26"/>
  <c r="F1089" i="26" s="1"/>
  <c r="I1089" i="26" s="1"/>
  <c r="J1089" i="26" s="1"/>
  <c r="N1089" i="26" s="1"/>
  <c r="D1000" i="26"/>
  <c r="F1000" i="26" s="1"/>
  <c r="I1000" i="26" s="1"/>
  <c r="J1000" i="26" s="1"/>
  <c r="N1000" i="26" s="1"/>
  <c r="D885" i="26"/>
  <c r="F885" i="26" s="1"/>
  <c r="I885" i="26" s="1"/>
  <c r="J885" i="26" s="1"/>
  <c r="N885" i="26" s="1"/>
  <c r="D830" i="26"/>
  <c r="F830" i="26" s="1"/>
  <c r="I830" i="26" s="1"/>
  <c r="J830" i="26" s="1"/>
  <c r="N830" i="26" s="1"/>
  <c r="D771" i="26"/>
  <c r="F771" i="26" s="1"/>
  <c r="I771" i="26" s="1"/>
  <c r="J771" i="26" s="1"/>
  <c r="N771" i="26" s="1"/>
  <c r="D672" i="26"/>
  <c r="F672" i="26" s="1"/>
  <c r="I672" i="26" s="1"/>
  <c r="J672" i="26" s="1"/>
  <c r="N672" i="26" s="1"/>
  <c r="D1333" i="26"/>
  <c r="F1333" i="26" s="1"/>
  <c r="I1333" i="26" s="1"/>
  <c r="J1333" i="26" s="1"/>
  <c r="N1333" i="26" s="1"/>
  <c r="D3063" i="26"/>
  <c r="F3063" i="26" s="1"/>
  <c r="I3063" i="26" s="1"/>
  <c r="J3063" i="26" s="1"/>
  <c r="N3063" i="26" s="1"/>
  <c r="D2584" i="26"/>
  <c r="F2584" i="26" s="1"/>
  <c r="I2584" i="26" s="1"/>
  <c r="J2584" i="26" s="1"/>
  <c r="N2584" i="26" s="1"/>
  <c r="D1726" i="26"/>
  <c r="F1726" i="26" s="1"/>
  <c r="I1726" i="26" s="1"/>
  <c r="J1726" i="26" s="1"/>
  <c r="N1726" i="26" s="1"/>
  <c r="D1589" i="26"/>
  <c r="F1589" i="26" s="1"/>
  <c r="I1589" i="26" s="1"/>
  <c r="J1589" i="26" s="1"/>
  <c r="N1589" i="26" s="1"/>
  <c r="D1538" i="26"/>
  <c r="F1538" i="26" s="1"/>
  <c r="I1538" i="26" s="1"/>
  <c r="J1538" i="26" s="1"/>
  <c r="N1538" i="26" s="1"/>
  <c r="D1476" i="26"/>
  <c r="F1476" i="26" s="1"/>
  <c r="I1476" i="26" s="1"/>
  <c r="J1476" i="26" s="1"/>
  <c r="N1476" i="26" s="1"/>
  <c r="D1366" i="26"/>
  <c r="F1366" i="26" s="1"/>
  <c r="I1366" i="26" s="1"/>
  <c r="J1366" i="26" s="1"/>
  <c r="N1366" i="26" s="1"/>
  <c r="D768" i="26"/>
  <c r="F768" i="26" s="1"/>
  <c r="I768" i="26" s="1"/>
  <c r="J768" i="26" s="1"/>
  <c r="N768" i="26" s="1"/>
  <c r="D60" i="26"/>
  <c r="F60" i="26" s="1"/>
  <c r="I60" i="26" s="1"/>
  <c r="J60" i="26" s="1"/>
  <c r="N60" i="26" s="1"/>
  <c r="D81" i="26"/>
  <c r="F81" i="26" s="1"/>
  <c r="I81" i="26" s="1"/>
  <c r="J81" i="26" s="1"/>
  <c r="N81" i="26" s="1"/>
  <c r="D103" i="26"/>
  <c r="F103" i="26" s="1"/>
  <c r="I103" i="26" s="1"/>
  <c r="J103" i="26" s="1"/>
  <c r="N103" i="26" s="1"/>
  <c r="D52" i="26"/>
  <c r="F52" i="26" s="1"/>
  <c r="I52" i="26" s="1"/>
  <c r="J52" i="26" s="1"/>
  <c r="N52" i="26" s="1"/>
  <c r="D116" i="26"/>
  <c r="F116" i="26" s="1"/>
  <c r="I116" i="26" s="1"/>
  <c r="J116" i="26" s="1"/>
  <c r="N116" i="26" s="1"/>
  <c r="D148" i="26"/>
  <c r="F148" i="26" s="1"/>
  <c r="I148" i="26" s="1"/>
  <c r="J148" i="26" s="1"/>
  <c r="N148" i="26" s="1"/>
  <c r="D68" i="26"/>
  <c r="F68" i="26" s="1"/>
  <c r="I68" i="26" s="1"/>
  <c r="J68" i="26" s="1"/>
  <c r="N68" i="26" s="1"/>
  <c r="D367" i="26"/>
  <c r="F367" i="26" s="1"/>
  <c r="I367" i="26" s="1"/>
  <c r="J367" i="26" s="1"/>
  <c r="N367" i="26" s="1"/>
  <c r="D165" i="26"/>
  <c r="F165" i="26" s="1"/>
  <c r="I165" i="26" s="1"/>
  <c r="J165" i="26" s="1"/>
  <c r="N165" i="26" s="1"/>
  <c r="D325" i="26"/>
  <c r="F325" i="26" s="1"/>
  <c r="I325" i="26" s="1"/>
  <c r="J325" i="26" s="1"/>
  <c r="N325" i="26" s="1"/>
  <c r="D654" i="26"/>
  <c r="F654" i="26" s="1"/>
  <c r="I654" i="26" s="1"/>
  <c r="J654" i="26" s="1"/>
  <c r="N654" i="26" s="1"/>
  <c r="D277" i="26"/>
  <c r="F277" i="26" s="1"/>
  <c r="I277" i="26" s="1"/>
  <c r="J277" i="26" s="1"/>
  <c r="N277" i="26" s="1"/>
  <c r="D364" i="26"/>
  <c r="F364" i="26" s="1"/>
  <c r="I364" i="26" s="1"/>
  <c r="J364" i="26" s="1"/>
  <c r="N364" i="26" s="1"/>
  <c r="D606" i="26"/>
  <c r="F606" i="26" s="1"/>
  <c r="I606" i="26" s="1"/>
  <c r="J606" i="26" s="1"/>
  <c r="N606" i="26" s="1"/>
  <c r="D247" i="26"/>
  <c r="F247" i="26" s="1"/>
  <c r="I247" i="26" s="1"/>
  <c r="J247" i="26" s="1"/>
  <c r="N247" i="26" s="1"/>
  <c r="D563" i="26"/>
  <c r="F563" i="26" s="1"/>
  <c r="I563" i="26" s="1"/>
  <c r="J563" i="26" s="1"/>
  <c r="N563" i="26" s="1"/>
  <c r="D513" i="26"/>
  <c r="F513" i="26" s="1"/>
  <c r="I513" i="26" s="1"/>
  <c r="J513" i="26" s="1"/>
  <c r="N513" i="26" s="1"/>
  <c r="D668" i="26"/>
  <c r="F668" i="26" s="1"/>
  <c r="I668" i="26" s="1"/>
  <c r="J668" i="26" s="1"/>
  <c r="N668" i="26" s="1"/>
  <c r="D436" i="26"/>
  <c r="F436" i="26" s="1"/>
  <c r="I436" i="26" s="1"/>
  <c r="J436" i="26" s="1"/>
  <c r="N436" i="26" s="1"/>
  <c r="D737" i="26"/>
  <c r="F737" i="26" s="1"/>
  <c r="I737" i="26" s="1"/>
  <c r="J737" i="26" s="1"/>
  <c r="N737" i="26" s="1"/>
  <c r="D489" i="26"/>
  <c r="F489" i="26" s="1"/>
  <c r="I489" i="26" s="1"/>
  <c r="J489" i="26" s="1"/>
  <c r="N489" i="26" s="1"/>
  <c r="D441" i="26"/>
  <c r="F441" i="26" s="1"/>
  <c r="I441" i="26" s="1"/>
  <c r="J441" i="26" s="1"/>
  <c r="N441" i="26" s="1"/>
  <c r="D717" i="26"/>
  <c r="F717" i="26" s="1"/>
  <c r="I717" i="26" s="1"/>
  <c r="J717" i="26" s="1"/>
  <c r="N717" i="26" s="1"/>
  <c r="D447" i="26"/>
  <c r="F447" i="26" s="1"/>
  <c r="I447" i="26" s="1"/>
  <c r="J447" i="26" s="1"/>
  <c r="N447" i="26" s="1"/>
  <c r="D3339" i="26"/>
  <c r="F3339" i="26" s="1"/>
  <c r="I3339" i="26" s="1"/>
  <c r="J3339" i="26" s="1"/>
  <c r="N3339" i="26" s="1"/>
  <c r="D2643" i="26"/>
  <c r="F2643" i="26" s="1"/>
  <c r="I2643" i="26" s="1"/>
  <c r="J2643" i="26" s="1"/>
  <c r="N2643" i="26" s="1"/>
  <c r="D3311" i="26"/>
  <c r="F3311" i="26" s="1"/>
  <c r="I3311" i="26" s="1"/>
  <c r="J3311" i="26" s="1"/>
  <c r="N3311" i="26" s="1"/>
  <c r="D330" i="26"/>
  <c r="F330" i="26" s="1"/>
  <c r="I330" i="26" s="1"/>
  <c r="J330" i="26" s="1"/>
  <c r="N330" i="26" s="1"/>
  <c r="D3151" i="26"/>
  <c r="F3151" i="26" s="1"/>
  <c r="I3151" i="26" s="1"/>
  <c r="J3151" i="26" s="1"/>
  <c r="N3151" i="26" s="1"/>
  <c r="D246" i="26"/>
  <c r="F246" i="26" s="1"/>
  <c r="I246" i="26" s="1"/>
  <c r="J246" i="26" s="1"/>
  <c r="N246" i="26" s="1"/>
  <c r="D3423" i="26"/>
  <c r="F3423" i="26" s="1"/>
  <c r="I3423" i="26" s="1"/>
  <c r="J3423" i="26" s="1"/>
  <c r="N3423" i="26" s="1"/>
  <c r="D3305" i="26"/>
  <c r="F3305" i="26" s="1"/>
  <c r="I3305" i="26" s="1"/>
  <c r="J3305" i="26" s="1"/>
  <c r="N3305" i="26" s="1"/>
  <c r="D3161" i="26"/>
  <c r="F3161" i="26" s="1"/>
  <c r="I3161" i="26" s="1"/>
  <c r="J3161" i="26" s="1"/>
  <c r="N3161" i="26" s="1"/>
  <c r="D2598" i="26"/>
  <c r="F2598" i="26" s="1"/>
  <c r="I2598" i="26" s="1"/>
  <c r="J2598" i="26" s="1"/>
  <c r="N2598" i="26" s="1"/>
  <c r="D2412" i="26"/>
  <c r="F2412" i="26" s="1"/>
  <c r="I2412" i="26" s="1"/>
  <c r="J2412" i="26" s="1"/>
  <c r="N2412" i="26" s="1"/>
  <c r="D1660" i="26"/>
  <c r="F1660" i="26" s="1"/>
  <c r="I1660" i="26" s="1"/>
  <c r="J1660" i="26" s="1"/>
  <c r="N1660" i="26" s="1"/>
  <c r="D2615" i="26"/>
  <c r="F2615" i="26" s="1"/>
  <c r="I2615" i="26" s="1"/>
  <c r="J2615" i="26" s="1"/>
  <c r="N2615" i="26" s="1"/>
  <c r="D2024" i="26"/>
  <c r="F2024" i="26" s="1"/>
  <c r="I2024" i="26" s="1"/>
  <c r="J2024" i="26" s="1"/>
  <c r="N2024" i="26" s="1"/>
  <c r="D1427" i="26"/>
  <c r="F1427" i="26" s="1"/>
  <c r="I1427" i="26" s="1"/>
  <c r="J1427" i="26" s="1"/>
  <c r="N1427" i="26" s="1"/>
  <c r="D1128" i="26"/>
  <c r="F1128" i="26" s="1"/>
  <c r="I1128" i="26" s="1"/>
  <c r="J1128" i="26" s="1"/>
  <c r="N1128" i="26" s="1"/>
  <c r="D1090" i="26"/>
  <c r="F1090" i="26" s="1"/>
  <c r="I1090" i="26" s="1"/>
  <c r="J1090" i="26" s="1"/>
  <c r="N1090" i="26" s="1"/>
  <c r="D1008" i="26"/>
  <c r="F1008" i="26" s="1"/>
  <c r="I1008" i="26" s="1"/>
  <c r="J1008" i="26" s="1"/>
  <c r="N1008" i="26" s="1"/>
  <c r="D744" i="26"/>
  <c r="F744" i="26" s="1"/>
  <c r="I744" i="26" s="1"/>
  <c r="J744" i="26" s="1"/>
  <c r="N744" i="26" s="1"/>
  <c r="D3108" i="26"/>
  <c r="F3108" i="26" s="1"/>
  <c r="I3108" i="26" s="1"/>
  <c r="J3108" i="26" s="1"/>
  <c r="N3108" i="26" s="1"/>
  <c r="D1784" i="26"/>
  <c r="F1784" i="26" s="1"/>
  <c r="I1784" i="26" s="1"/>
  <c r="J1784" i="26" s="1"/>
  <c r="N1784" i="26" s="1"/>
  <c r="D1604" i="26"/>
  <c r="F1604" i="26" s="1"/>
  <c r="I1604" i="26" s="1"/>
  <c r="J1604" i="26" s="1"/>
  <c r="N1604" i="26" s="1"/>
  <c r="D1552" i="26"/>
  <c r="F1552" i="26" s="1"/>
  <c r="I1552" i="26" s="1"/>
  <c r="J1552" i="26" s="1"/>
  <c r="N1552" i="26" s="1"/>
  <c r="D1490" i="26"/>
  <c r="F1490" i="26" s="1"/>
  <c r="I1490" i="26" s="1"/>
  <c r="J1490" i="26" s="1"/>
  <c r="N1490" i="26" s="1"/>
  <c r="D1425" i="26"/>
  <c r="F1425" i="26" s="1"/>
  <c r="I1425" i="26" s="1"/>
  <c r="J1425" i="26" s="1"/>
  <c r="N1425" i="26" s="1"/>
  <c r="D1077" i="26"/>
  <c r="F1077" i="26" s="1"/>
  <c r="I1077" i="26" s="1"/>
  <c r="J1077" i="26" s="1"/>
  <c r="N1077" i="26" s="1"/>
  <c r="D990" i="26"/>
  <c r="F990" i="26" s="1"/>
  <c r="I990" i="26" s="1"/>
  <c r="J990" i="26" s="1"/>
  <c r="N990" i="26" s="1"/>
  <c r="D923" i="26"/>
  <c r="F923" i="26" s="1"/>
  <c r="I923" i="26" s="1"/>
  <c r="J923" i="26" s="1"/>
  <c r="N923" i="26" s="1"/>
  <c r="D818" i="26"/>
  <c r="F818" i="26" s="1"/>
  <c r="I818" i="26" s="1"/>
  <c r="J818" i="26" s="1"/>
  <c r="N818" i="26" s="1"/>
  <c r="D716" i="26"/>
  <c r="F716" i="26" s="1"/>
  <c r="I716" i="26" s="1"/>
  <c r="J716" i="26" s="1"/>
  <c r="N716" i="26" s="1"/>
  <c r="D1349" i="26"/>
  <c r="F1349" i="26" s="1"/>
  <c r="I1349" i="26" s="1"/>
  <c r="J1349" i="26" s="1"/>
  <c r="N1349" i="26" s="1"/>
  <c r="D1582" i="26"/>
  <c r="F1582" i="26" s="1"/>
  <c r="I1582" i="26" s="1"/>
  <c r="J1582" i="26" s="1"/>
  <c r="N1582" i="26" s="1"/>
  <c r="D1520" i="26"/>
  <c r="F1520" i="26" s="1"/>
  <c r="I1520" i="26" s="1"/>
  <c r="J1520" i="26" s="1"/>
  <c r="N1520" i="26" s="1"/>
  <c r="D121" i="26"/>
  <c r="F121" i="26" s="1"/>
  <c r="I121" i="26" s="1"/>
  <c r="J121" i="26" s="1"/>
  <c r="N121" i="26" s="1"/>
  <c r="D359" i="26"/>
  <c r="F359" i="26" s="1"/>
  <c r="I359" i="26" s="1"/>
  <c r="J359" i="26" s="1"/>
  <c r="N359" i="26" s="1"/>
  <c r="D173" i="26"/>
  <c r="F173" i="26" s="1"/>
  <c r="I173" i="26" s="1"/>
  <c r="J173" i="26" s="1"/>
  <c r="N173" i="26" s="1"/>
  <c r="D257" i="26"/>
  <c r="F257" i="26" s="1"/>
  <c r="I257" i="26" s="1"/>
  <c r="J257" i="26" s="1"/>
  <c r="N257" i="26" s="1"/>
  <c r="D529" i="26"/>
  <c r="F529" i="26" s="1"/>
  <c r="I529" i="26" s="1"/>
  <c r="J529" i="26" s="1"/>
  <c r="N529" i="26" s="1"/>
  <c r="D578" i="26"/>
  <c r="F578" i="26" s="1"/>
  <c r="I578" i="26" s="1"/>
  <c r="J578" i="26" s="1"/>
  <c r="N578" i="26" s="1"/>
  <c r="D3304" i="26"/>
  <c r="F3304" i="26" s="1"/>
  <c r="I3304" i="26" s="1"/>
  <c r="J3304" i="26" s="1"/>
  <c r="N3304" i="26" s="1"/>
  <c r="D3159" i="26"/>
  <c r="F3159" i="26" s="1"/>
  <c r="I3159" i="26" s="1"/>
  <c r="J3159" i="26" s="1"/>
  <c r="N3159" i="26" s="1"/>
  <c r="D3074" i="26"/>
  <c r="F3074" i="26" s="1"/>
  <c r="I3074" i="26" s="1"/>
  <c r="J3074" i="26" s="1"/>
  <c r="N3074" i="26" s="1"/>
  <c r="D276" i="26"/>
  <c r="F276" i="26" s="1"/>
  <c r="I276" i="26" s="1"/>
  <c r="J276" i="26" s="1"/>
  <c r="N276" i="26" s="1"/>
  <c r="D338" i="26"/>
  <c r="F338" i="26" s="1"/>
  <c r="I338" i="26" s="1"/>
  <c r="J338" i="26" s="1"/>
  <c r="N338" i="26" s="1"/>
  <c r="D607" i="26"/>
  <c r="F607" i="26" s="1"/>
  <c r="I607" i="26" s="1"/>
  <c r="J607" i="26" s="1"/>
  <c r="N607" i="26" s="1"/>
  <c r="D163" i="26"/>
  <c r="F163" i="26" s="1"/>
  <c r="I163" i="26" s="1"/>
  <c r="J163" i="26" s="1"/>
  <c r="N163" i="26" s="1"/>
  <c r="D198" i="26"/>
  <c r="F198" i="26" s="1"/>
  <c r="I198" i="26" s="1"/>
  <c r="J198" i="26" s="1"/>
  <c r="N198" i="26" s="1"/>
  <c r="D3122" i="26"/>
  <c r="F3122" i="26" s="1"/>
  <c r="I3122" i="26" s="1"/>
  <c r="J3122" i="26" s="1"/>
  <c r="N3122" i="26" s="1"/>
  <c r="D2027" i="26"/>
  <c r="F2027" i="26" s="1"/>
  <c r="I2027" i="26" s="1"/>
  <c r="J2027" i="26" s="1"/>
  <c r="N2027" i="26" s="1"/>
  <c r="D1702" i="26"/>
  <c r="F1702" i="26" s="1"/>
  <c r="I1702" i="26" s="1"/>
  <c r="J1702" i="26" s="1"/>
  <c r="N1702" i="26" s="1"/>
  <c r="D2553" i="26"/>
  <c r="F2553" i="26" s="1"/>
  <c r="I2553" i="26" s="1"/>
  <c r="J2553" i="26" s="1"/>
  <c r="N2553" i="26" s="1"/>
  <c r="D1663" i="26"/>
  <c r="F1663" i="26" s="1"/>
  <c r="I1663" i="26" s="1"/>
  <c r="J1663" i="26" s="1"/>
  <c r="N1663" i="26" s="1"/>
  <c r="D1607" i="26"/>
  <c r="F1607" i="26" s="1"/>
  <c r="I1607" i="26" s="1"/>
  <c r="J1607" i="26" s="1"/>
  <c r="N1607" i="26" s="1"/>
  <c r="D1484" i="26"/>
  <c r="F1484" i="26" s="1"/>
  <c r="I1484" i="26" s="1"/>
  <c r="J1484" i="26" s="1"/>
  <c r="N1484" i="26" s="1"/>
  <c r="D917" i="26"/>
  <c r="F917" i="26" s="1"/>
  <c r="I917" i="26" s="1"/>
  <c r="J917" i="26" s="1"/>
  <c r="N917" i="26" s="1"/>
  <c r="D678" i="26"/>
  <c r="F678" i="26" s="1"/>
  <c r="I678" i="26" s="1"/>
  <c r="J678" i="26" s="1"/>
  <c r="N678" i="26" s="1"/>
  <c r="D3071" i="26"/>
  <c r="F3071" i="26" s="1"/>
  <c r="I3071" i="26" s="1"/>
  <c r="J3071" i="26" s="1"/>
  <c r="N3071" i="26" s="1"/>
  <c r="D1641" i="26"/>
  <c r="F1641" i="26" s="1"/>
  <c r="I1641" i="26" s="1"/>
  <c r="J1641" i="26" s="1"/>
  <c r="N1641" i="26" s="1"/>
  <c r="D1477" i="26"/>
  <c r="F1477" i="26" s="1"/>
  <c r="I1477" i="26" s="1"/>
  <c r="J1477" i="26" s="1"/>
  <c r="N1477" i="26" s="1"/>
  <c r="D978" i="26"/>
  <c r="F978" i="26" s="1"/>
  <c r="I978" i="26" s="1"/>
  <c r="J978" i="26" s="1"/>
  <c r="N978" i="26" s="1"/>
  <c r="D901" i="26"/>
  <c r="F901" i="26" s="1"/>
  <c r="I901" i="26" s="1"/>
  <c r="J901" i="26" s="1"/>
  <c r="N901" i="26" s="1"/>
  <c r="D797" i="26"/>
  <c r="F797" i="26" s="1"/>
  <c r="I797" i="26" s="1"/>
  <c r="J797" i="26" s="1"/>
  <c r="N797" i="26" s="1"/>
  <c r="D613" i="26"/>
  <c r="F613" i="26" s="1"/>
  <c r="I613" i="26" s="1"/>
  <c r="J613" i="26" s="1"/>
  <c r="N613" i="26" s="1"/>
  <c r="D3104" i="26"/>
  <c r="F3104" i="26" s="1"/>
  <c r="I3104" i="26" s="1"/>
  <c r="J3104" i="26" s="1"/>
  <c r="N3104" i="26" s="1"/>
  <c r="D1667" i="26"/>
  <c r="F1667" i="26" s="1"/>
  <c r="I1667" i="26" s="1"/>
  <c r="J1667" i="26" s="1"/>
  <c r="N1667" i="26" s="1"/>
  <c r="D1612" i="26"/>
  <c r="F1612" i="26" s="1"/>
  <c r="I1612" i="26" s="1"/>
  <c r="J1612" i="26" s="1"/>
  <c r="N1612" i="26" s="1"/>
  <c r="D1428" i="26"/>
  <c r="F1428" i="26" s="1"/>
  <c r="I1428" i="26" s="1"/>
  <c r="J1428" i="26" s="1"/>
  <c r="N1428" i="26" s="1"/>
  <c r="D853" i="26"/>
  <c r="F853" i="26" s="1"/>
  <c r="I853" i="26" s="1"/>
  <c r="J853" i="26" s="1"/>
  <c r="N853" i="26" s="1"/>
  <c r="D796" i="26"/>
  <c r="F796" i="26" s="1"/>
  <c r="I796" i="26" s="1"/>
  <c r="J796" i="26" s="1"/>
  <c r="N796" i="26" s="1"/>
  <c r="D520" i="26"/>
  <c r="F520" i="26" s="1"/>
  <c r="I520" i="26" s="1"/>
  <c r="J520" i="26" s="1"/>
  <c r="N520" i="26" s="1"/>
  <c r="D1334" i="26"/>
  <c r="F1334" i="26" s="1"/>
  <c r="I1334" i="26" s="1"/>
  <c r="J1334" i="26" s="1"/>
  <c r="N1334" i="26" s="1"/>
  <c r="D3035" i="26"/>
  <c r="F3035" i="26" s="1"/>
  <c r="I3035" i="26" s="1"/>
  <c r="J3035" i="26" s="1"/>
  <c r="N3035" i="26" s="1"/>
  <c r="D2564" i="26"/>
  <c r="F2564" i="26" s="1"/>
  <c r="I2564" i="26" s="1"/>
  <c r="J2564" i="26" s="1"/>
  <c r="N2564" i="26" s="1"/>
  <c r="D1722" i="26"/>
  <c r="F1722" i="26" s="1"/>
  <c r="I1722" i="26" s="1"/>
  <c r="J1722" i="26" s="1"/>
  <c r="N1722" i="26" s="1"/>
  <c r="D1631" i="26"/>
  <c r="F1631" i="26" s="1"/>
  <c r="I1631" i="26" s="1"/>
  <c r="J1631" i="26" s="1"/>
  <c r="N1631" i="26" s="1"/>
  <c r="D1475" i="26"/>
  <c r="F1475" i="26" s="1"/>
  <c r="I1475" i="26" s="1"/>
  <c r="J1475" i="26" s="1"/>
  <c r="N1475" i="26" s="1"/>
  <c r="D1434" i="26"/>
  <c r="F1434" i="26" s="1"/>
  <c r="I1434" i="26" s="1"/>
  <c r="J1434" i="26" s="1"/>
  <c r="N1434" i="26" s="1"/>
  <c r="D1139" i="26"/>
  <c r="F1139" i="26" s="1"/>
  <c r="I1139" i="26" s="1"/>
  <c r="J1139" i="26" s="1"/>
  <c r="N1139" i="26" s="1"/>
  <c r="D1105" i="26"/>
  <c r="F1105" i="26" s="1"/>
  <c r="I1105" i="26" s="1"/>
  <c r="J1105" i="26" s="1"/>
  <c r="N1105" i="26" s="1"/>
  <c r="D1034" i="26"/>
  <c r="F1034" i="26" s="1"/>
  <c r="I1034" i="26" s="1"/>
  <c r="J1034" i="26" s="1"/>
  <c r="N1034" i="26" s="1"/>
  <c r="D909" i="26"/>
  <c r="F909" i="26" s="1"/>
  <c r="I909" i="26" s="1"/>
  <c r="J909" i="26" s="1"/>
  <c r="N909" i="26" s="1"/>
  <c r="D850" i="26"/>
  <c r="F850" i="26" s="1"/>
  <c r="I850" i="26" s="1"/>
  <c r="J850" i="26" s="1"/>
  <c r="N850" i="26" s="1"/>
  <c r="D793" i="26"/>
  <c r="F793" i="26" s="1"/>
  <c r="I793" i="26" s="1"/>
  <c r="J793" i="26" s="1"/>
  <c r="N793" i="26" s="1"/>
  <c r="D416" i="26"/>
  <c r="F416" i="26" s="1"/>
  <c r="I416" i="26" s="1"/>
  <c r="J416" i="26" s="1"/>
  <c r="N416" i="26" s="1"/>
  <c r="D712" i="26"/>
  <c r="F712" i="26" s="1"/>
  <c r="I712" i="26" s="1"/>
  <c r="J712" i="26" s="1"/>
  <c r="N712" i="26" s="1"/>
  <c r="D1341" i="26"/>
  <c r="F1341" i="26" s="1"/>
  <c r="I1341" i="26" s="1"/>
  <c r="J1341" i="26" s="1"/>
  <c r="N1341" i="26" s="1"/>
  <c r="D1227" i="26"/>
  <c r="F1227" i="26" s="1"/>
  <c r="I1227" i="26" s="1"/>
  <c r="J1227" i="26" s="1"/>
  <c r="N1227" i="26" s="1"/>
  <c r="D1921" i="26"/>
  <c r="F1921" i="26" s="1"/>
  <c r="I1921" i="26" s="1"/>
  <c r="J1921" i="26" s="1"/>
  <c r="N1921" i="26" s="1"/>
  <c r="D1795" i="26"/>
  <c r="F1795" i="26" s="1"/>
  <c r="I1795" i="26" s="1"/>
  <c r="J1795" i="26" s="1"/>
  <c r="N1795" i="26" s="1"/>
  <c r="D1994" i="26"/>
  <c r="F1994" i="26" s="1"/>
  <c r="I1994" i="26" s="1"/>
  <c r="J1994" i="26" s="1"/>
  <c r="N1994" i="26" s="1"/>
  <c r="D2175" i="26"/>
  <c r="F2175" i="26" s="1"/>
  <c r="I2175" i="26" s="1"/>
  <c r="J2175" i="26" s="1"/>
  <c r="N2175" i="26" s="1"/>
  <c r="D2154" i="26"/>
  <c r="F2154" i="26" s="1"/>
  <c r="I2154" i="26" s="1"/>
  <c r="J2154" i="26" s="1"/>
  <c r="N2154" i="26" s="1"/>
  <c r="D1235" i="26"/>
  <c r="F1235" i="26" s="1"/>
  <c r="I1235" i="26" s="1"/>
  <c r="J1235" i="26" s="1"/>
  <c r="N1235" i="26" s="1"/>
  <c r="D1272" i="26"/>
  <c r="F1272" i="26" s="1"/>
  <c r="I1272" i="26" s="1"/>
  <c r="J1272" i="26" s="1"/>
  <c r="N1272" i="26" s="1"/>
  <c r="D1812" i="26"/>
  <c r="F1812" i="26" s="1"/>
  <c r="I1812" i="26" s="1"/>
  <c r="J1812" i="26" s="1"/>
  <c r="N1812" i="26" s="1"/>
  <c r="D1836" i="26"/>
  <c r="F1836" i="26" s="1"/>
  <c r="I1836" i="26" s="1"/>
  <c r="J1836" i="26" s="1"/>
  <c r="N1836" i="26" s="1"/>
  <c r="D1924" i="26"/>
  <c r="F1924" i="26" s="1"/>
  <c r="I1924" i="26" s="1"/>
  <c r="J1924" i="26" s="1"/>
  <c r="N1924" i="26" s="1"/>
  <c r="D2090" i="26"/>
  <c r="F2090" i="26" s="1"/>
  <c r="I2090" i="26" s="1"/>
  <c r="J2090" i="26" s="1"/>
  <c r="N2090" i="26" s="1"/>
  <c r="D1210" i="26"/>
  <c r="F1210" i="26" s="1"/>
  <c r="I1210" i="26" s="1"/>
  <c r="J1210" i="26" s="1"/>
  <c r="N1210" i="26" s="1"/>
  <c r="D1219" i="26"/>
  <c r="F1219" i="26" s="1"/>
  <c r="I1219" i="26" s="1"/>
  <c r="J1219" i="26" s="1"/>
  <c r="N1219" i="26" s="1"/>
  <c r="D1821" i="26"/>
  <c r="F1821" i="26" s="1"/>
  <c r="I1821" i="26" s="1"/>
  <c r="J1821" i="26" s="1"/>
  <c r="N1821" i="26" s="1"/>
  <c r="D1862" i="26"/>
  <c r="F1862" i="26" s="1"/>
  <c r="I1862" i="26" s="1"/>
  <c r="J1862" i="26" s="1"/>
  <c r="N1862" i="26" s="1"/>
  <c r="D1971" i="26"/>
  <c r="F1971" i="26" s="1"/>
  <c r="I1971" i="26" s="1"/>
  <c r="J1971" i="26" s="1"/>
  <c r="N1971" i="26" s="1"/>
  <c r="D2085" i="26"/>
  <c r="F2085" i="26" s="1"/>
  <c r="I2085" i="26" s="1"/>
  <c r="J2085" i="26" s="1"/>
  <c r="N2085" i="26" s="1"/>
  <c r="D2135" i="26"/>
  <c r="F2135" i="26" s="1"/>
  <c r="I2135" i="26" s="1"/>
  <c r="J2135" i="26" s="1"/>
  <c r="N2135" i="26" s="1"/>
  <c r="D1255" i="26"/>
  <c r="F1255" i="26" s="1"/>
  <c r="I1255" i="26" s="1"/>
  <c r="J1255" i="26" s="1"/>
  <c r="N1255" i="26" s="1"/>
  <c r="D1794" i="26"/>
  <c r="F1794" i="26" s="1"/>
  <c r="I1794" i="26" s="1"/>
  <c r="J1794" i="26" s="1"/>
  <c r="N1794" i="26" s="1"/>
  <c r="D1990" i="26"/>
  <c r="F1990" i="26" s="1"/>
  <c r="I1990" i="26" s="1"/>
  <c r="J1990" i="26" s="1"/>
  <c r="N1990" i="26" s="1"/>
  <c r="D2094" i="26"/>
  <c r="F2094" i="26" s="1"/>
  <c r="I2094" i="26" s="1"/>
  <c r="J2094" i="26" s="1"/>
  <c r="N2094" i="26" s="1"/>
  <c r="D2091" i="26"/>
  <c r="F2091" i="26" s="1"/>
  <c r="I2091" i="26" s="1"/>
  <c r="J2091" i="26" s="1"/>
  <c r="N2091" i="26" s="1"/>
  <c r="D2128" i="26"/>
  <c r="F2128" i="26" s="1"/>
  <c r="I2128" i="26" s="1"/>
  <c r="J2128" i="26" s="1"/>
  <c r="N2128" i="26" s="1"/>
  <c r="D2325" i="26"/>
  <c r="F2325" i="26" s="1"/>
  <c r="I2325" i="26" s="1"/>
  <c r="J2325" i="26" s="1"/>
  <c r="N2325" i="26" s="1"/>
  <c r="D2234" i="26"/>
  <c r="F2234" i="26" s="1"/>
  <c r="I2234" i="26" s="1"/>
  <c r="J2234" i="26" s="1"/>
  <c r="N2234" i="26" s="1"/>
  <c r="D2467" i="26"/>
  <c r="F2467" i="26" s="1"/>
  <c r="I2467" i="26" s="1"/>
  <c r="J2467" i="26" s="1"/>
  <c r="N2467" i="26" s="1"/>
  <c r="D2500" i="26"/>
  <c r="F2500" i="26" s="1"/>
  <c r="I2500" i="26" s="1"/>
  <c r="J2500" i="26" s="1"/>
  <c r="N2500" i="26" s="1"/>
  <c r="D2710" i="26"/>
  <c r="F2710" i="26" s="1"/>
  <c r="I2710" i="26" s="1"/>
  <c r="J2710" i="26" s="1"/>
  <c r="N2710" i="26" s="1"/>
  <c r="D2886" i="26"/>
  <c r="F2886" i="26" s="1"/>
  <c r="I2886" i="26" s="1"/>
  <c r="J2886" i="26" s="1"/>
  <c r="N2886" i="26" s="1"/>
  <c r="D2989" i="26"/>
  <c r="F2989" i="26" s="1"/>
  <c r="I2989" i="26" s="1"/>
  <c r="J2989" i="26" s="1"/>
  <c r="N2989" i="26" s="1"/>
  <c r="D2968" i="26"/>
  <c r="F2968" i="26" s="1"/>
  <c r="I2968" i="26" s="1"/>
  <c r="J2968" i="26" s="1"/>
  <c r="N2968" i="26" s="1"/>
  <c r="D2133" i="26"/>
  <c r="F2133" i="26" s="1"/>
  <c r="I2133" i="26" s="1"/>
  <c r="J2133" i="26" s="1"/>
  <c r="N2133" i="26" s="1"/>
  <c r="D2287" i="26"/>
  <c r="F2287" i="26" s="1"/>
  <c r="I2287" i="26" s="1"/>
  <c r="J2287" i="26" s="1"/>
  <c r="N2287" i="26" s="1"/>
  <c r="D2453" i="26"/>
  <c r="F2453" i="26" s="1"/>
  <c r="I2453" i="26" s="1"/>
  <c r="J2453" i="26" s="1"/>
  <c r="N2453" i="26" s="1"/>
  <c r="D2446" i="26"/>
  <c r="F2446" i="26" s="1"/>
  <c r="I2446" i="26" s="1"/>
  <c r="J2446" i="26" s="1"/>
  <c r="N2446" i="26" s="1"/>
  <c r="D2658" i="26"/>
  <c r="F2658" i="26" s="1"/>
  <c r="I2658" i="26" s="1"/>
  <c r="J2658" i="26" s="1"/>
  <c r="N2658" i="26" s="1"/>
  <c r="D2786" i="26"/>
  <c r="F2786" i="26" s="1"/>
  <c r="I2786" i="26" s="1"/>
  <c r="J2786" i="26" s="1"/>
  <c r="N2786" i="26" s="1"/>
  <c r="D2689" i="26"/>
  <c r="F2689" i="26" s="1"/>
  <c r="I2689" i="26" s="1"/>
  <c r="J2689" i="26" s="1"/>
  <c r="N2689" i="26" s="1"/>
  <c r="D2928" i="26"/>
  <c r="F2928" i="26" s="1"/>
  <c r="I2928" i="26" s="1"/>
  <c r="J2928" i="26" s="1"/>
  <c r="N2928" i="26" s="1"/>
  <c r="D2952" i="26"/>
  <c r="F2952" i="26" s="1"/>
  <c r="I2952" i="26" s="1"/>
  <c r="J2952" i="26" s="1"/>
  <c r="N2952" i="26" s="1"/>
  <c r="D3338" i="26"/>
  <c r="F3338" i="26" s="1"/>
  <c r="I3338" i="26" s="1"/>
  <c r="J3338" i="26" s="1"/>
  <c r="N3338" i="26" s="1"/>
  <c r="D2276" i="26"/>
  <c r="F2276" i="26" s="1"/>
  <c r="I2276" i="26" s="1"/>
  <c r="J2276" i="26" s="1"/>
  <c r="N2276" i="26" s="1"/>
  <c r="D2308" i="26"/>
  <c r="F2308" i="26" s="1"/>
  <c r="I2308" i="26" s="1"/>
  <c r="J2308" i="26" s="1"/>
  <c r="N2308" i="26" s="1"/>
  <c r="D2365" i="26"/>
  <c r="F2365" i="26" s="1"/>
  <c r="I2365" i="26" s="1"/>
  <c r="J2365" i="26" s="1"/>
  <c r="N2365" i="26" s="1"/>
  <c r="D2236" i="26"/>
  <c r="F2236" i="26" s="1"/>
  <c r="I2236" i="26" s="1"/>
  <c r="J2236" i="26" s="1"/>
  <c r="N2236" i="26" s="1"/>
  <c r="D2313" i="26"/>
  <c r="F2313" i="26" s="1"/>
  <c r="I2313" i="26" s="1"/>
  <c r="J2313" i="26" s="1"/>
  <c r="N2313" i="26" s="1"/>
  <c r="D2472" i="26"/>
  <c r="F2472" i="26" s="1"/>
  <c r="I2472" i="26" s="1"/>
  <c r="J2472" i="26" s="1"/>
  <c r="N2472" i="26" s="1"/>
  <c r="D2732" i="26"/>
  <c r="F2732" i="26" s="1"/>
  <c r="I2732" i="26" s="1"/>
  <c r="J2732" i="26" s="1"/>
  <c r="N2732" i="26" s="1"/>
  <c r="D2832" i="26"/>
  <c r="F2832" i="26" s="1"/>
  <c r="I2832" i="26" s="1"/>
  <c r="J2832" i="26" s="1"/>
  <c r="N2832" i="26" s="1"/>
  <c r="D2864" i="26"/>
  <c r="F2864" i="26" s="1"/>
  <c r="I2864" i="26" s="1"/>
  <c r="J2864" i="26" s="1"/>
  <c r="N2864" i="26" s="1"/>
  <c r="D2929" i="26"/>
  <c r="F2929" i="26" s="1"/>
  <c r="I2929" i="26" s="1"/>
  <c r="J2929" i="26" s="1"/>
  <c r="N2929" i="26" s="1"/>
  <c r="D2891" i="26"/>
  <c r="F2891" i="26" s="1"/>
  <c r="I2891" i="26" s="1"/>
  <c r="J2891" i="26" s="1"/>
  <c r="N2891" i="26" s="1"/>
  <c r="D2951" i="26"/>
  <c r="F2951" i="26" s="1"/>
  <c r="I2951" i="26" s="1"/>
  <c r="J2951" i="26" s="1"/>
  <c r="N2951" i="26" s="1"/>
  <c r="D2999" i="26"/>
  <c r="F2999" i="26" s="1"/>
  <c r="I2999" i="26" s="1"/>
  <c r="J2999" i="26" s="1"/>
  <c r="N2999" i="26" s="1"/>
  <c r="D3113" i="26"/>
  <c r="F3113" i="26" s="1"/>
  <c r="I3113" i="26" s="1"/>
  <c r="J3113" i="26" s="1"/>
  <c r="N3113" i="26" s="1"/>
  <c r="D3203" i="26"/>
  <c r="F3203" i="26" s="1"/>
  <c r="I3203" i="26" s="1"/>
  <c r="J3203" i="26" s="1"/>
  <c r="N3203" i="26" s="1"/>
  <c r="D3344" i="26"/>
  <c r="F3344" i="26" s="1"/>
  <c r="I3344" i="26" s="1"/>
  <c r="J3344" i="26" s="1"/>
  <c r="N3344" i="26" s="1"/>
  <c r="D2233" i="26"/>
  <c r="F2233" i="26" s="1"/>
  <c r="I2233" i="26" s="1"/>
  <c r="J2233" i="26" s="1"/>
  <c r="N2233" i="26" s="1"/>
  <c r="D2370" i="26"/>
  <c r="F2370" i="26" s="1"/>
  <c r="I2370" i="26" s="1"/>
  <c r="J2370" i="26" s="1"/>
  <c r="N2370" i="26" s="1"/>
  <c r="D2253" i="26"/>
  <c r="F2253" i="26" s="1"/>
  <c r="I2253" i="26" s="1"/>
  <c r="J2253" i="26" s="1"/>
  <c r="N2253" i="26" s="1"/>
  <c r="D29" i="26"/>
  <c r="F29" i="26" s="1"/>
  <c r="I29" i="26" s="1"/>
  <c r="J29" i="26" s="1"/>
  <c r="N29" i="26" s="1"/>
  <c r="D127" i="26"/>
  <c r="F127" i="26" s="1"/>
  <c r="I127" i="26" s="1"/>
  <c r="J127" i="26" s="1"/>
  <c r="N127" i="26" s="1"/>
  <c r="D392" i="26"/>
  <c r="F392" i="26" s="1"/>
  <c r="I392" i="26" s="1"/>
  <c r="J392" i="26" s="1"/>
  <c r="N392" i="26" s="1"/>
  <c r="D558" i="26"/>
  <c r="F558" i="26" s="1"/>
  <c r="I558" i="26" s="1"/>
  <c r="J558" i="26" s="1"/>
  <c r="N558" i="26" s="1"/>
  <c r="D735" i="26"/>
  <c r="F735" i="26" s="1"/>
  <c r="I735" i="26" s="1"/>
  <c r="J735" i="26" s="1"/>
  <c r="N735" i="26" s="1"/>
  <c r="D699" i="26"/>
  <c r="F699" i="26" s="1"/>
  <c r="I699" i="26" s="1"/>
  <c r="J699" i="26" s="1"/>
  <c r="N699" i="26" s="1"/>
  <c r="D733" i="26"/>
  <c r="F733" i="26" s="1"/>
  <c r="I733" i="26" s="1"/>
  <c r="J733" i="26" s="1"/>
  <c r="N733" i="26" s="1"/>
  <c r="D2587" i="26"/>
  <c r="F2587" i="26" s="1"/>
  <c r="I2587" i="26" s="1"/>
  <c r="J2587" i="26" s="1"/>
  <c r="N2587" i="26" s="1"/>
  <c r="D244" i="26"/>
  <c r="F244" i="26" s="1"/>
  <c r="I244" i="26" s="1"/>
  <c r="J244" i="26" s="1"/>
  <c r="N244" i="26" s="1"/>
  <c r="D3275" i="26"/>
  <c r="F3275" i="26" s="1"/>
  <c r="I3275" i="26" s="1"/>
  <c r="J3275" i="26" s="1"/>
  <c r="N3275" i="26" s="1"/>
  <c r="D210" i="26"/>
  <c r="F210" i="26" s="1"/>
  <c r="I210" i="26" s="1"/>
  <c r="J210" i="26" s="1"/>
  <c r="N210" i="26" s="1"/>
  <c r="D344" i="26"/>
  <c r="F344" i="26" s="1"/>
  <c r="I344" i="26" s="1"/>
  <c r="J344" i="26" s="1"/>
  <c r="N344" i="26" s="1"/>
  <c r="D530" i="26"/>
  <c r="F530" i="26" s="1"/>
  <c r="I530" i="26" s="1"/>
  <c r="J530" i="26" s="1"/>
  <c r="N530" i="26" s="1"/>
  <c r="D3301" i="26"/>
  <c r="F3301" i="26" s="1"/>
  <c r="I3301" i="26" s="1"/>
  <c r="J3301" i="26" s="1"/>
  <c r="N3301" i="26" s="1"/>
  <c r="D2019" i="26"/>
  <c r="F2019" i="26" s="1"/>
  <c r="I2019" i="26" s="1"/>
  <c r="J2019" i="26" s="1"/>
  <c r="N2019" i="26" s="1"/>
  <c r="D3131" i="26"/>
  <c r="F3131" i="26" s="1"/>
  <c r="I3131" i="26" s="1"/>
  <c r="J3131" i="26" s="1"/>
  <c r="N3131" i="26" s="1"/>
  <c r="D1599" i="26"/>
  <c r="F1599" i="26" s="1"/>
  <c r="I1599" i="26" s="1"/>
  <c r="J1599" i="26" s="1"/>
  <c r="N1599" i="26" s="1"/>
  <c r="D1542" i="26"/>
  <c r="F1542" i="26" s="1"/>
  <c r="I1542" i="26" s="1"/>
  <c r="J1542" i="26" s="1"/>
  <c r="N1542" i="26" s="1"/>
  <c r="D1083" i="26"/>
  <c r="F1083" i="26" s="1"/>
  <c r="I1083" i="26" s="1"/>
  <c r="J1083" i="26" s="1"/>
  <c r="N1083" i="26" s="1"/>
  <c r="D980" i="26"/>
  <c r="F980" i="26" s="1"/>
  <c r="I980" i="26" s="1"/>
  <c r="J980" i="26" s="1"/>
  <c r="N980" i="26" s="1"/>
  <c r="D2611" i="26"/>
  <c r="F2611" i="26" s="1"/>
  <c r="I2611" i="26" s="1"/>
  <c r="J2611" i="26" s="1"/>
  <c r="N2611" i="26" s="1"/>
  <c r="D1728" i="26"/>
  <c r="F1728" i="26" s="1"/>
  <c r="I1728" i="26" s="1"/>
  <c r="J1728" i="26" s="1"/>
  <c r="N1728" i="26" s="1"/>
  <c r="D1625" i="26"/>
  <c r="F1625" i="26" s="1"/>
  <c r="I1625" i="26" s="1"/>
  <c r="J1625" i="26" s="1"/>
  <c r="N1625" i="26" s="1"/>
  <c r="D1374" i="26"/>
  <c r="F1374" i="26" s="1"/>
  <c r="I1374" i="26" s="1"/>
  <c r="J1374" i="26" s="1"/>
  <c r="N1374" i="26" s="1"/>
  <c r="D1098" i="26"/>
  <c r="F1098" i="26" s="1"/>
  <c r="I1098" i="26" s="1"/>
  <c r="J1098" i="26" s="1"/>
  <c r="N1098" i="26" s="1"/>
  <c r="D953" i="26"/>
  <c r="F953" i="26" s="1"/>
  <c r="I953" i="26" s="1"/>
  <c r="J953" i="26" s="1"/>
  <c r="N953" i="26" s="1"/>
  <c r="D738" i="26"/>
  <c r="F738" i="26" s="1"/>
  <c r="I738" i="26" s="1"/>
  <c r="J738" i="26" s="1"/>
  <c r="N738" i="26" s="1"/>
  <c r="D2021" i="26"/>
  <c r="F2021" i="26" s="1"/>
  <c r="I2021" i="26" s="1"/>
  <c r="J2021" i="26" s="1"/>
  <c r="N2021" i="26" s="1"/>
  <c r="D1603" i="26"/>
  <c r="F1603" i="26" s="1"/>
  <c r="I1603" i="26" s="1"/>
  <c r="J1603" i="26" s="1"/>
  <c r="N1603" i="26" s="1"/>
  <c r="D1488" i="26"/>
  <c r="F1488" i="26" s="1"/>
  <c r="I1488" i="26" s="1"/>
  <c r="J1488" i="26" s="1"/>
  <c r="N1488" i="26" s="1"/>
  <c r="D1184" i="26"/>
  <c r="F1184" i="26" s="1"/>
  <c r="I1184" i="26" s="1"/>
  <c r="J1184" i="26" s="1"/>
  <c r="N1184" i="26" s="1"/>
  <c r="D1097" i="26"/>
  <c r="F1097" i="26" s="1"/>
  <c r="I1097" i="26" s="1"/>
  <c r="J1097" i="26" s="1"/>
  <c r="N1097" i="26" s="1"/>
  <c r="D951" i="26"/>
  <c r="F951" i="26" s="1"/>
  <c r="I951" i="26" s="1"/>
  <c r="J951" i="26" s="1"/>
  <c r="N951" i="26" s="1"/>
  <c r="D839" i="26"/>
  <c r="F839" i="26" s="1"/>
  <c r="I839" i="26" s="1"/>
  <c r="J839" i="26" s="1"/>
  <c r="N839" i="26" s="1"/>
  <c r="D770" i="26"/>
  <c r="F770" i="26" s="1"/>
  <c r="I770" i="26" s="1"/>
  <c r="J770" i="26" s="1"/>
  <c r="N770" i="26" s="1"/>
  <c r="D584" i="26"/>
  <c r="F584" i="26" s="1"/>
  <c r="I584" i="26" s="1"/>
  <c r="J584" i="26" s="1"/>
  <c r="N584" i="26" s="1"/>
  <c r="D718" i="26"/>
  <c r="F718" i="26" s="1"/>
  <c r="I718" i="26" s="1"/>
  <c r="J718" i="26" s="1"/>
  <c r="N718" i="26" s="1"/>
  <c r="D1347" i="26"/>
  <c r="F1347" i="26" s="1"/>
  <c r="I1347" i="26" s="1"/>
  <c r="J1347" i="26" s="1"/>
  <c r="N1347" i="26" s="1"/>
  <c r="D1618" i="26"/>
  <c r="F1618" i="26" s="1"/>
  <c r="I1618" i="26" s="1"/>
  <c r="J1618" i="26" s="1"/>
  <c r="N1618" i="26" s="1"/>
  <c r="D1519" i="26"/>
  <c r="F1519" i="26" s="1"/>
  <c r="I1519" i="26" s="1"/>
  <c r="J1519" i="26" s="1"/>
  <c r="N1519" i="26" s="1"/>
  <c r="D1431" i="26"/>
  <c r="F1431" i="26" s="1"/>
  <c r="I1431" i="26" s="1"/>
  <c r="J1431" i="26" s="1"/>
  <c r="N1431" i="26" s="1"/>
  <c r="D1183" i="26"/>
  <c r="F1183" i="26" s="1"/>
  <c r="I1183" i="26" s="1"/>
  <c r="J1183" i="26" s="1"/>
  <c r="N1183" i="26" s="1"/>
  <c r="D1130" i="26"/>
  <c r="F1130" i="26" s="1"/>
  <c r="I1130" i="26" s="1"/>
  <c r="J1130" i="26" s="1"/>
  <c r="N1130" i="26" s="1"/>
  <c r="D1093" i="26"/>
  <c r="F1093" i="26" s="1"/>
  <c r="I1093" i="26" s="1"/>
  <c r="J1093" i="26" s="1"/>
  <c r="N1093" i="26" s="1"/>
  <c r="D949" i="26"/>
  <c r="F949" i="26" s="1"/>
  <c r="I949" i="26" s="1"/>
  <c r="J949" i="26" s="1"/>
  <c r="N949" i="26" s="1"/>
  <c r="D890" i="26"/>
  <c r="F890" i="26" s="1"/>
  <c r="I890" i="26" s="1"/>
  <c r="J890" i="26" s="1"/>
  <c r="N890" i="26" s="1"/>
  <c r="D787" i="26"/>
  <c r="F787" i="26" s="1"/>
  <c r="I787" i="26" s="1"/>
  <c r="J787" i="26" s="1"/>
  <c r="N787" i="26" s="1"/>
  <c r="D480" i="26"/>
  <c r="F480" i="26" s="1"/>
  <c r="I480" i="26" s="1"/>
  <c r="J480" i="26" s="1"/>
  <c r="N480" i="26" s="1"/>
  <c r="D1254" i="26"/>
  <c r="F1254" i="26" s="1"/>
  <c r="I1254" i="26" s="1"/>
  <c r="J1254" i="26" s="1"/>
  <c r="N1254" i="26" s="1"/>
  <c r="D1725" i="26"/>
  <c r="F1725" i="26" s="1"/>
  <c r="I1725" i="26" s="1"/>
  <c r="J1725" i="26" s="1"/>
  <c r="N1725" i="26" s="1"/>
  <c r="D1239" i="26"/>
  <c r="F1239" i="26" s="1"/>
  <c r="I1239" i="26" s="1"/>
  <c r="J1239" i="26" s="1"/>
  <c r="N1239" i="26" s="1"/>
  <c r="D1953" i="26"/>
  <c r="F1953" i="26" s="1"/>
  <c r="I1953" i="26" s="1"/>
  <c r="J1953" i="26" s="1"/>
  <c r="N1953" i="26" s="1"/>
  <c r="D1803" i="26"/>
  <c r="F1803" i="26" s="1"/>
  <c r="I1803" i="26" s="1"/>
  <c r="J1803" i="26" s="1"/>
  <c r="N1803" i="26" s="1"/>
  <c r="D2183" i="26"/>
  <c r="F2183" i="26" s="1"/>
  <c r="I2183" i="26" s="1"/>
  <c r="J2183" i="26" s="1"/>
  <c r="N2183" i="26" s="1"/>
  <c r="D2158" i="26"/>
  <c r="F2158" i="26" s="1"/>
  <c r="I2158" i="26" s="1"/>
  <c r="J2158" i="26" s="1"/>
  <c r="N2158" i="26" s="1"/>
  <c r="D1957" i="26"/>
  <c r="F1957" i="26" s="1"/>
  <c r="I1957" i="26" s="1"/>
  <c r="J1957" i="26" s="1"/>
  <c r="N1957" i="26" s="1"/>
  <c r="D2147" i="26"/>
  <c r="F2147" i="26" s="1"/>
  <c r="I2147" i="26" s="1"/>
  <c r="J2147" i="26" s="1"/>
  <c r="N2147" i="26" s="1"/>
  <c r="D1250" i="26"/>
  <c r="F1250" i="26" s="1"/>
  <c r="I1250" i="26" s="1"/>
  <c r="J1250" i="26" s="1"/>
  <c r="N1250" i="26" s="1"/>
  <c r="D1271" i="26"/>
  <c r="F1271" i="26" s="1"/>
  <c r="I1271" i="26" s="1"/>
  <c r="J1271" i="26" s="1"/>
  <c r="N1271" i="26" s="1"/>
  <c r="D1913" i="26"/>
  <c r="F1913" i="26" s="1"/>
  <c r="I1913" i="26" s="1"/>
  <c r="J1913" i="26" s="1"/>
  <c r="N1913" i="26" s="1"/>
  <c r="D1902" i="26"/>
  <c r="F1902" i="26" s="1"/>
  <c r="I1902" i="26" s="1"/>
  <c r="J1902" i="26" s="1"/>
  <c r="N1902" i="26" s="1"/>
  <c r="D2003" i="26"/>
  <c r="F2003" i="26" s="1"/>
  <c r="I2003" i="26" s="1"/>
  <c r="J2003" i="26" s="1"/>
  <c r="N2003" i="26" s="1"/>
  <c r="D2089" i="26"/>
  <c r="F2089" i="26" s="1"/>
  <c r="I2089" i="26" s="1"/>
  <c r="J2089" i="26" s="1"/>
  <c r="N2089" i="26" s="1"/>
  <c r="D2264" i="26"/>
  <c r="F2264" i="26" s="1"/>
  <c r="I2264" i="26" s="1"/>
  <c r="J2264" i="26" s="1"/>
  <c r="N2264" i="26" s="1"/>
  <c r="D1717" i="26"/>
  <c r="F1717" i="26" s="1"/>
  <c r="I1717" i="26" s="1"/>
  <c r="J1717" i="26" s="1"/>
  <c r="N1717" i="26" s="1"/>
  <c r="D1267" i="26"/>
  <c r="F1267" i="26" s="1"/>
  <c r="I1267" i="26" s="1"/>
  <c r="J1267" i="26" s="1"/>
  <c r="N1267" i="26" s="1"/>
  <c r="D1810" i="26"/>
  <c r="F1810" i="26" s="1"/>
  <c r="I1810" i="26" s="1"/>
  <c r="J1810" i="26" s="1"/>
  <c r="N1810" i="26" s="1"/>
  <c r="D2047" i="26"/>
  <c r="F2047" i="26" s="1"/>
  <c r="I2047" i="26" s="1"/>
  <c r="J2047" i="26" s="1"/>
  <c r="N2047" i="26" s="1"/>
  <c r="D2256" i="26"/>
  <c r="F2256" i="26" s="1"/>
  <c r="I2256" i="26" s="1"/>
  <c r="J2256" i="26" s="1"/>
  <c r="N2256" i="26" s="1"/>
  <c r="D2136" i="26"/>
  <c r="F2136" i="26" s="1"/>
  <c r="I2136" i="26" s="1"/>
  <c r="J2136" i="26" s="1"/>
  <c r="N2136" i="26" s="1"/>
  <c r="D2196" i="26"/>
  <c r="F2196" i="26" s="1"/>
  <c r="I2196" i="26" s="1"/>
  <c r="J2196" i="26" s="1"/>
  <c r="N2196" i="26" s="1"/>
  <c r="D2400" i="26"/>
  <c r="F2400" i="26" s="1"/>
  <c r="I2400" i="26" s="1"/>
  <c r="J2400" i="26" s="1"/>
  <c r="N2400" i="26" s="1"/>
  <c r="D2736" i="26"/>
  <c r="F2736" i="26" s="1"/>
  <c r="I2736" i="26" s="1"/>
  <c r="J2736" i="26" s="1"/>
  <c r="N2736" i="26" s="1"/>
  <c r="D2759" i="26"/>
  <c r="F2759" i="26" s="1"/>
  <c r="I2759" i="26" s="1"/>
  <c r="J2759" i="26" s="1"/>
  <c r="N2759" i="26" s="1"/>
  <c r="D2842" i="26"/>
  <c r="F2842" i="26" s="1"/>
  <c r="I2842" i="26" s="1"/>
  <c r="J2842" i="26" s="1"/>
  <c r="N2842" i="26" s="1"/>
  <c r="D2894" i="26"/>
  <c r="F2894" i="26" s="1"/>
  <c r="I2894" i="26" s="1"/>
  <c r="J2894" i="26" s="1"/>
  <c r="N2894" i="26" s="1"/>
  <c r="D2998" i="26"/>
  <c r="F2998" i="26" s="1"/>
  <c r="I2998" i="26" s="1"/>
  <c r="J2998" i="26" s="1"/>
  <c r="N2998" i="26" s="1"/>
  <c r="D2976" i="26"/>
  <c r="F2976" i="26" s="1"/>
  <c r="I2976" i="26" s="1"/>
  <c r="J2976" i="26" s="1"/>
  <c r="N2976" i="26" s="1"/>
  <c r="D3184" i="26"/>
  <c r="F3184" i="26" s="1"/>
  <c r="I3184" i="26" s="1"/>
  <c r="J3184" i="26" s="1"/>
  <c r="N3184" i="26" s="1"/>
  <c r="D2153" i="26"/>
  <c r="F2153" i="26" s="1"/>
  <c r="I2153" i="26" s="1"/>
  <c r="J2153" i="26" s="1"/>
  <c r="N2153" i="26" s="1"/>
  <c r="D2227" i="26"/>
  <c r="F2227" i="26" s="1"/>
  <c r="I2227" i="26" s="1"/>
  <c r="J2227" i="26" s="1"/>
  <c r="N2227" i="26" s="1"/>
  <c r="D2802" i="26"/>
  <c r="F2802" i="26" s="1"/>
  <c r="I2802" i="26" s="1"/>
  <c r="J2802" i="26" s="1"/>
  <c r="N2802" i="26" s="1"/>
  <c r="D2713" i="26"/>
  <c r="F2713" i="26" s="1"/>
  <c r="I2713" i="26" s="1"/>
  <c r="J2713" i="26" s="1"/>
  <c r="N2713" i="26" s="1"/>
  <c r="D2881" i="26"/>
  <c r="F2881" i="26" s="1"/>
  <c r="I2881" i="26" s="1"/>
  <c r="J2881" i="26" s="1"/>
  <c r="N2881" i="26" s="1"/>
  <c r="D3387" i="26"/>
  <c r="F3387" i="26" s="1"/>
  <c r="I3387" i="26" s="1"/>
  <c r="J3387" i="26" s="1"/>
  <c r="N3387" i="26" s="1"/>
  <c r="D2117" i="26"/>
  <c r="F2117" i="26" s="1"/>
  <c r="I2117" i="26" s="1"/>
  <c r="J2117" i="26" s="1"/>
  <c r="N2117" i="26" s="1"/>
  <c r="D2339" i="26"/>
  <c r="F2339" i="26" s="1"/>
  <c r="I2339" i="26" s="1"/>
  <c r="J2339" i="26" s="1"/>
  <c r="N2339" i="26" s="1"/>
  <c r="D2373" i="26"/>
  <c r="F2373" i="26" s="1"/>
  <c r="I2373" i="26" s="1"/>
  <c r="J2373" i="26" s="1"/>
  <c r="N2373" i="26" s="1"/>
  <c r="D2275" i="26"/>
  <c r="F2275" i="26" s="1"/>
  <c r="I2275" i="26" s="1"/>
  <c r="J2275" i="26" s="1"/>
  <c r="N2275" i="26" s="1"/>
  <c r="D2480" i="26"/>
  <c r="F2480" i="26" s="1"/>
  <c r="I2480" i="26" s="1"/>
  <c r="J2480" i="26" s="1"/>
  <c r="N2480" i="26" s="1"/>
  <c r="D2686" i="26"/>
  <c r="F2686" i="26" s="1"/>
  <c r="I2686" i="26" s="1"/>
  <c r="J2686" i="26" s="1"/>
  <c r="N2686" i="26" s="1"/>
  <c r="D2772" i="26"/>
  <c r="F2772" i="26" s="1"/>
  <c r="I2772" i="26" s="1"/>
  <c r="J2772" i="26" s="1"/>
  <c r="N2772" i="26" s="1"/>
  <c r="D2779" i="26"/>
  <c r="F2779" i="26" s="1"/>
  <c r="I2779" i="26" s="1"/>
  <c r="J2779" i="26" s="1"/>
  <c r="N2779" i="26" s="1"/>
  <c r="D2845" i="26"/>
  <c r="F2845" i="26" s="1"/>
  <c r="I2845" i="26" s="1"/>
  <c r="J2845" i="26" s="1"/>
  <c r="N2845" i="26" s="1"/>
  <c r="D2890" i="26"/>
  <c r="F2890" i="26" s="1"/>
  <c r="I2890" i="26" s="1"/>
  <c r="J2890" i="26" s="1"/>
  <c r="N2890" i="26" s="1"/>
  <c r="D2933" i="26"/>
  <c r="F2933" i="26" s="1"/>
  <c r="I2933" i="26" s="1"/>
  <c r="J2933" i="26" s="1"/>
  <c r="N2933" i="26" s="1"/>
  <c r="D2899" i="26"/>
  <c r="F2899" i="26" s="1"/>
  <c r="I2899" i="26" s="1"/>
  <c r="J2899" i="26" s="1"/>
  <c r="N2899" i="26" s="1"/>
  <c r="D2959" i="26"/>
  <c r="F2959" i="26" s="1"/>
  <c r="I2959" i="26" s="1"/>
  <c r="J2959" i="26" s="1"/>
  <c r="N2959" i="26" s="1"/>
  <c r="D3101" i="26"/>
  <c r="F3101" i="26" s="1"/>
  <c r="I3101" i="26" s="1"/>
  <c r="J3101" i="26" s="1"/>
  <c r="N3101" i="26" s="1"/>
  <c r="D3148" i="26"/>
  <c r="F3148" i="26" s="1"/>
  <c r="I3148" i="26" s="1"/>
  <c r="J3148" i="26" s="1"/>
  <c r="N3148" i="26" s="1"/>
  <c r="D3216" i="26"/>
  <c r="F3216" i="26" s="1"/>
  <c r="I3216" i="26" s="1"/>
  <c r="J3216" i="26" s="1"/>
  <c r="N3216" i="26" s="1"/>
  <c r="D2190" i="26"/>
  <c r="F2190" i="26" s="1"/>
  <c r="I2190" i="26" s="1"/>
  <c r="J2190" i="26" s="1"/>
  <c r="N2190" i="26" s="1"/>
  <c r="D2374" i="26"/>
  <c r="F2374" i="26" s="1"/>
  <c r="I2374" i="26" s="1"/>
  <c r="J2374" i="26" s="1"/>
  <c r="N2374" i="26" s="1"/>
  <c r="D2295" i="26"/>
  <c r="F2295" i="26" s="1"/>
  <c r="I2295" i="26" s="1"/>
  <c r="J2295" i="26" s="1"/>
  <c r="N2295" i="26" s="1"/>
  <c r="D2317" i="26"/>
  <c r="F2317" i="26" s="1"/>
  <c r="I2317" i="26" s="1"/>
  <c r="J2317" i="26" s="1"/>
  <c r="N2317" i="26" s="1"/>
  <c r="D2680" i="26"/>
  <c r="F2680" i="26" s="1"/>
  <c r="I2680" i="26" s="1"/>
  <c r="J2680" i="26" s="1"/>
  <c r="N2680" i="26" s="1"/>
  <c r="D149" i="26"/>
  <c r="F149" i="26" s="1"/>
  <c r="I149" i="26" s="1"/>
  <c r="J149" i="26" s="1"/>
  <c r="N149" i="26" s="1"/>
  <c r="D78" i="26"/>
  <c r="F78" i="26" s="1"/>
  <c r="I78" i="26" s="1"/>
  <c r="J78" i="26" s="1"/>
  <c r="N78" i="26" s="1"/>
  <c r="D281" i="26"/>
  <c r="F281" i="26" s="1"/>
  <c r="I281" i="26" s="1"/>
  <c r="J281" i="26" s="1"/>
  <c r="N281" i="26" s="1"/>
  <c r="D627" i="26"/>
  <c r="F627" i="26" s="1"/>
  <c r="I627" i="26" s="1"/>
  <c r="J627" i="26" s="1"/>
  <c r="N627" i="26" s="1"/>
  <c r="D243" i="26"/>
  <c r="F243" i="26" s="1"/>
  <c r="I243" i="26" s="1"/>
  <c r="J243" i="26" s="1"/>
  <c r="N243" i="26" s="1"/>
  <c r="D303" i="26"/>
  <c r="F303" i="26" s="1"/>
  <c r="I303" i="26" s="1"/>
  <c r="J303" i="26" s="1"/>
  <c r="N303" i="26" s="1"/>
  <c r="D394" i="26"/>
  <c r="F394" i="26" s="1"/>
  <c r="I394" i="26" s="1"/>
  <c r="J394" i="26" s="1"/>
  <c r="N394" i="26" s="1"/>
  <c r="D497" i="26"/>
  <c r="F497" i="26" s="1"/>
  <c r="I497" i="26" s="1"/>
  <c r="J497" i="26" s="1"/>
  <c r="N497" i="26" s="1"/>
  <c r="D604" i="26"/>
  <c r="F604" i="26" s="1"/>
  <c r="I604" i="26" s="1"/>
  <c r="J604" i="26" s="1"/>
  <c r="N604" i="26" s="1"/>
  <c r="D3325" i="26"/>
  <c r="F3325" i="26" s="1"/>
  <c r="I3325" i="26" s="1"/>
  <c r="J3325" i="26" s="1"/>
  <c r="N3325" i="26" s="1"/>
  <c r="D3321" i="26"/>
  <c r="F3321" i="26" s="1"/>
  <c r="I3321" i="26" s="1"/>
  <c r="J3321" i="26" s="1"/>
  <c r="N3321" i="26" s="1"/>
  <c r="D278" i="26"/>
  <c r="F278" i="26" s="1"/>
  <c r="I278" i="26" s="1"/>
  <c r="J278" i="26" s="1"/>
  <c r="N278" i="26" s="1"/>
  <c r="D3065" i="26"/>
  <c r="F3065" i="26" s="1"/>
  <c r="I3065" i="26" s="1"/>
  <c r="J3065" i="26" s="1"/>
  <c r="N3065" i="26" s="1"/>
  <c r="D2605" i="26"/>
  <c r="F2605" i="26" s="1"/>
  <c r="I2605" i="26" s="1"/>
  <c r="J2605" i="26" s="1"/>
  <c r="N2605" i="26" s="1"/>
  <c r="D925" i="26"/>
  <c r="F925" i="26" s="1"/>
  <c r="I925" i="26" s="1"/>
  <c r="J925" i="26" s="1"/>
  <c r="N925" i="26" s="1"/>
  <c r="D2612" i="26"/>
  <c r="F2612" i="26" s="1"/>
  <c r="I2612" i="26" s="1"/>
  <c r="J2612" i="26" s="1"/>
  <c r="N2612" i="26" s="1"/>
  <c r="D1541" i="26"/>
  <c r="F1541" i="26" s="1"/>
  <c r="I1541" i="26" s="1"/>
  <c r="J1541" i="26" s="1"/>
  <c r="N1541" i="26" s="1"/>
  <c r="D1327" i="26"/>
  <c r="F1327" i="26" s="1"/>
  <c r="I1327" i="26" s="1"/>
  <c r="J1327" i="26" s="1"/>
  <c r="N1327" i="26" s="1"/>
  <c r="D1119" i="26"/>
  <c r="F1119" i="26" s="1"/>
  <c r="I1119" i="26" s="1"/>
  <c r="J1119" i="26" s="1"/>
  <c r="N1119" i="26" s="1"/>
  <c r="D2585" i="26"/>
  <c r="F2585" i="26" s="1"/>
  <c r="I2585" i="26" s="1"/>
  <c r="J2585" i="26" s="1"/>
  <c r="N2585" i="26" s="1"/>
  <c r="D1420" i="26"/>
  <c r="F1420" i="26" s="1"/>
  <c r="I1420" i="26" s="1"/>
  <c r="J1420" i="26" s="1"/>
  <c r="N1420" i="26" s="1"/>
  <c r="D932" i="26"/>
  <c r="F932" i="26" s="1"/>
  <c r="I932" i="26" s="1"/>
  <c r="J932" i="26" s="1"/>
  <c r="N932" i="26" s="1"/>
  <c r="D649" i="26"/>
  <c r="F649" i="26" s="1"/>
  <c r="I649" i="26" s="1"/>
  <c r="J649" i="26" s="1"/>
  <c r="N649" i="26" s="1"/>
  <c r="D1889" i="26"/>
  <c r="F1889" i="26" s="1"/>
  <c r="I1889" i="26" s="1"/>
  <c r="J1889" i="26" s="1"/>
  <c r="N1889" i="26" s="1"/>
  <c r="D1827" i="26"/>
  <c r="F1827" i="26" s="1"/>
  <c r="I1827" i="26" s="1"/>
  <c r="J1827" i="26" s="1"/>
  <c r="N1827" i="26" s="1"/>
  <c r="D1861" i="26"/>
  <c r="F1861" i="26" s="1"/>
  <c r="I1861" i="26" s="1"/>
  <c r="J1861" i="26" s="1"/>
  <c r="N1861" i="26" s="1"/>
  <c r="D1804" i="26"/>
  <c r="F1804" i="26" s="1"/>
  <c r="I1804" i="26" s="1"/>
  <c r="J1804" i="26" s="1"/>
  <c r="N1804" i="26" s="1"/>
  <c r="D2155" i="26"/>
  <c r="F2155" i="26" s="1"/>
  <c r="I2155" i="26" s="1"/>
  <c r="J2155" i="26" s="1"/>
  <c r="N2155" i="26" s="1"/>
  <c r="D1318" i="26"/>
  <c r="F1318" i="26" s="1"/>
  <c r="I1318" i="26" s="1"/>
  <c r="J1318" i="26" s="1"/>
  <c r="N1318" i="26" s="1"/>
  <c r="D1854" i="26"/>
  <c r="F1854" i="26" s="1"/>
  <c r="I1854" i="26" s="1"/>
  <c r="J1854" i="26" s="1"/>
  <c r="N1854" i="26" s="1"/>
  <c r="D1944" i="26"/>
  <c r="F1944" i="26" s="1"/>
  <c r="I1944" i="26" s="1"/>
  <c r="J1944" i="26" s="1"/>
  <c r="N1944" i="26" s="1"/>
  <c r="D1265" i="26"/>
  <c r="F1265" i="26" s="1"/>
  <c r="I1265" i="26" s="1"/>
  <c r="J1265" i="26" s="1"/>
  <c r="N1265" i="26" s="1"/>
  <c r="D2140" i="26"/>
  <c r="F2140" i="26" s="1"/>
  <c r="I2140" i="26" s="1"/>
  <c r="J2140" i="26" s="1"/>
  <c r="N2140" i="26" s="1"/>
  <c r="D2300" i="26"/>
  <c r="F2300" i="26" s="1"/>
  <c r="I2300" i="26" s="1"/>
  <c r="J2300" i="26" s="1"/>
  <c r="N2300" i="26" s="1"/>
  <c r="D2220" i="26"/>
  <c r="F2220" i="26" s="1"/>
  <c r="I2220" i="26" s="1"/>
  <c r="J2220" i="26" s="1"/>
  <c r="N2220" i="26" s="1"/>
  <c r="D2444" i="26"/>
  <c r="F2444" i="26" s="1"/>
  <c r="I2444" i="26" s="1"/>
  <c r="J2444" i="26" s="1"/>
  <c r="N2444" i="26" s="1"/>
  <c r="D2775" i="26"/>
  <c r="F2775" i="26" s="1"/>
  <c r="I2775" i="26" s="1"/>
  <c r="J2775" i="26" s="1"/>
  <c r="N2775" i="26" s="1"/>
  <c r="D2902" i="26"/>
  <c r="F2902" i="26" s="1"/>
  <c r="I2902" i="26" s="1"/>
  <c r="J2902" i="26" s="1"/>
  <c r="N2902" i="26" s="1"/>
  <c r="D2995" i="26"/>
  <c r="F2995" i="26" s="1"/>
  <c r="I2995" i="26" s="1"/>
  <c r="J2995" i="26" s="1"/>
  <c r="N2995" i="26" s="1"/>
  <c r="D3003" i="26"/>
  <c r="F3003" i="26" s="1"/>
  <c r="I3003" i="26" s="1"/>
  <c r="J3003" i="26" s="1"/>
  <c r="N3003" i="26" s="1"/>
  <c r="D3283" i="26"/>
  <c r="F3283" i="26" s="1"/>
  <c r="I3283" i="26" s="1"/>
  <c r="J3283" i="26" s="1"/>
  <c r="N3283" i="26" s="1"/>
  <c r="D3373" i="26"/>
  <c r="F3373" i="26" s="1"/>
  <c r="I3373" i="26" s="1"/>
  <c r="J3373" i="26" s="1"/>
  <c r="N3373" i="26" s="1"/>
  <c r="D2228" i="26"/>
  <c r="F2228" i="26" s="1"/>
  <c r="I2228" i="26" s="1"/>
  <c r="J2228" i="26" s="1"/>
  <c r="N2228" i="26" s="1"/>
  <c r="D2445" i="26"/>
  <c r="F2445" i="26" s="1"/>
  <c r="I2445" i="26" s="1"/>
  <c r="J2445" i="26" s="1"/>
  <c r="N2445" i="26" s="1"/>
  <c r="D3409" i="26"/>
  <c r="F3409" i="26" s="1"/>
  <c r="I3409" i="26" s="1"/>
  <c r="J3409" i="26" s="1"/>
  <c r="N3409" i="26" s="1"/>
  <c r="D2270" i="26"/>
  <c r="F2270" i="26" s="1"/>
  <c r="I2270" i="26" s="1"/>
  <c r="J2270" i="26" s="1"/>
  <c r="N2270" i="26" s="1"/>
  <c r="D2496" i="26"/>
  <c r="F2496" i="26" s="1"/>
  <c r="I2496" i="26" s="1"/>
  <c r="J2496" i="26" s="1"/>
  <c r="N2496" i="26" s="1"/>
  <c r="D2716" i="26"/>
  <c r="F2716" i="26" s="1"/>
  <c r="I2716" i="26" s="1"/>
  <c r="J2716" i="26" s="1"/>
  <c r="N2716" i="26" s="1"/>
  <c r="D2925" i="26"/>
  <c r="F2925" i="26" s="1"/>
  <c r="I2925" i="26" s="1"/>
  <c r="J2925" i="26" s="1"/>
  <c r="N2925" i="26" s="1"/>
  <c r="D2170" i="26"/>
  <c r="F2170" i="26" s="1"/>
  <c r="I2170" i="26" s="1"/>
  <c r="J2170" i="26" s="1"/>
  <c r="N2170" i="26" s="1"/>
  <c r="D2474" i="26"/>
  <c r="F2474" i="26" s="1"/>
  <c r="I2474" i="26" s="1"/>
  <c r="J2474" i="26" s="1"/>
  <c r="N2474" i="26" s="1"/>
  <c r="D2669" i="26"/>
  <c r="F2669" i="26" s="1"/>
  <c r="I2669" i="26" s="1"/>
  <c r="J2669" i="26" s="1"/>
  <c r="N2669" i="26" s="1"/>
  <c r="D2783" i="26"/>
  <c r="F2783" i="26" s="1"/>
  <c r="I2783" i="26" s="1"/>
  <c r="J2783" i="26" s="1"/>
  <c r="N2783" i="26" s="1"/>
  <c r="D3022" i="26"/>
  <c r="F3022" i="26" s="1"/>
  <c r="I3022" i="26" s="1"/>
  <c r="J3022" i="26" s="1"/>
  <c r="N3022" i="26" s="1"/>
  <c r="D3243" i="26"/>
  <c r="F3243" i="26" s="1"/>
  <c r="I3243" i="26" s="1"/>
  <c r="J3243" i="26" s="1"/>
  <c r="N3243" i="26" s="1"/>
  <c r="D3196" i="26"/>
  <c r="F3196" i="26" s="1"/>
  <c r="I3196" i="26" s="1"/>
  <c r="J3196" i="26" s="1"/>
  <c r="N3196" i="26" s="1"/>
  <c r="D3398" i="26"/>
  <c r="F3398" i="26" s="1"/>
  <c r="I3398" i="26" s="1"/>
  <c r="J3398" i="26" s="1"/>
  <c r="N3398" i="26" s="1"/>
  <c r="D35" i="26"/>
  <c r="F35" i="26" s="1"/>
  <c r="I35" i="26" s="1"/>
  <c r="J35" i="26" s="1"/>
  <c r="N35" i="26" s="1"/>
  <c r="D343" i="26"/>
  <c r="F343" i="26" s="1"/>
  <c r="I343" i="26" s="1"/>
  <c r="J343" i="26" s="1"/>
  <c r="N343" i="26" s="1"/>
  <c r="D379" i="26"/>
  <c r="F379" i="26" s="1"/>
  <c r="I379" i="26" s="1"/>
  <c r="J379" i="26" s="1"/>
  <c r="N379" i="26" s="1"/>
  <c r="D596" i="26"/>
  <c r="F596" i="26" s="1"/>
  <c r="I596" i="26" s="1"/>
  <c r="J596" i="26" s="1"/>
  <c r="N596" i="26" s="1"/>
  <c r="D442" i="26"/>
  <c r="F442" i="26" s="1"/>
  <c r="I442" i="26" s="1"/>
  <c r="J442" i="26" s="1"/>
  <c r="N442" i="26" s="1"/>
  <c r="D423" i="26"/>
  <c r="F423" i="26" s="1"/>
  <c r="I423" i="26" s="1"/>
  <c r="J423" i="26" s="1"/>
  <c r="N423" i="26" s="1"/>
  <c r="D3341" i="26"/>
  <c r="F3341" i="26" s="1"/>
  <c r="I3341" i="26" s="1"/>
  <c r="J3341" i="26" s="1"/>
  <c r="N3341" i="26" s="1"/>
  <c r="D1720" i="26"/>
  <c r="F1720" i="26" s="1"/>
  <c r="I1720" i="26" s="1"/>
  <c r="J1720" i="26" s="1"/>
  <c r="N1720" i="26" s="1"/>
  <c r="D453" i="26"/>
  <c r="F453" i="26" s="1"/>
  <c r="I453" i="26" s="1"/>
  <c r="J453" i="26" s="1"/>
  <c r="N453" i="26" s="1"/>
  <c r="D2586" i="26"/>
  <c r="F2586" i="26" s="1"/>
  <c r="I2586" i="26" s="1"/>
  <c r="J2586" i="26" s="1"/>
  <c r="N2586" i="26" s="1"/>
  <c r="D1446" i="26"/>
  <c r="F1446" i="26" s="1"/>
  <c r="I1446" i="26" s="1"/>
  <c r="J1446" i="26" s="1"/>
  <c r="N1446" i="26" s="1"/>
  <c r="D998" i="26"/>
  <c r="F998" i="26" s="1"/>
  <c r="I998" i="26" s="1"/>
  <c r="J998" i="26" s="1"/>
  <c r="N998" i="26" s="1"/>
  <c r="D653" i="26"/>
  <c r="F653" i="26" s="1"/>
  <c r="I653" i="26" s="1"/>
  <c r="J653" i="26" s="1"/>
  <c r="N653" i="26" s="1"/>
  <c r="D1498" i="26"/>
  <c r="F1498" i="26" s="1"/>
  <c r="I1498" i="26" s="1"/>
  <c r="J1498" i="26" s="1"/>
  <c r="N1498" i="26" s="1"/>
  <c r="D1401" i="26"/>
  <c r="F1401" i="26" s="1"/>
  <c r="I1401" i="26" s="1"/>
  <c r="J1401" i="26" s="1"/>
  <c r="N1401" i="26" s="1"/>
  <c r="D1084" i="26"/>
  <c r="F1084" i="26" s="1"/>
  <c r="I1084" i="26" s="1"/>
  <c r="J1084" i="26" s="1"/>
  <c r="N1084" i="26" s="1"/>
  <c r="D986" i="26"/>
  <c r="F986" i="26" s="1"/>
  <c r="I986" i="26" s="1"/>
  <c r="J986" i="26" s="1"/>
  <c r="N986" i="26" s="1"/>
  <c r="D802" i="26"/>
  <c r="F802" i="26" s="1"/>
  <c r="I802" i="26" s="1"/>
  <c r="J802" i="26" s="1"/>
  <c r="N802" i="26" s="1"/>
  <c r="D608" i="26"/>
  <c r="F608" i="26" s="1"/>
  <c r="I608" i="26" s="1"/>
  <c r="J608" i="26" s="1"/>
  <c r="N608" i="26" s="1"/>
  <c r="D2001" i="26"/>
  <c r="F2001" i="26" s="1"/>
  <c r="I2001" i="26" s="1"/>
  <c r="J2001" i="26" s="1"/>
  <c r="N2001" i="26" s="1"/>
  <c r="D1858" i="26"/>
  <c r="F1858" i="26" s="1"/>
  <c r="I1858" i="26" s="1"/>
  <c r="J1858" i="26" s="1"/>
  <c r="N1858" i="26" s="1"/>
  <c r="D1294" i="26"/>
  <c r="F1294" i="26" s="1"/>
  <c r="I1294" i="26" s="1"/>
  <c r="J1294" i="26" s="1"/>
  <c r="N1294" i="26" s="1"/>
  <c r="D1256" i="26"/>
  <c r="F1256" i="26" s="1"/>
  <c r="I1256" i="26" s="1"/>
  <c r="J1256" i="26" s="1"/>
  <c r="N1256" i="26" s="1"/>
  <c r="D1930" i="26"/>
  <c r="F1930" i="26" s="1"/>
  <c r="I1930" i="26" s="1"/>
  <c r="J1930" i="26" s="1"/>
  <c r="N1930" i="26" s="1"/>
  <c r="D1733" i="26"/>
  <c r="F1733" i="26" s="1"/>
  <c r="I1733" i="26" s="1"/>
  <c r="J1733" i="26" s="1"/>
  <c r="N1733" i="26" s="1"/>
  <c r="D1785" i="26"/>
  <c r="F1785" i="26" s="1"/>
  <c r="I1785" i="26" s="1"/>
  <c r="J1785" i="26" s="1"/>
  <c r="N1785" i="26" s="1"/>
  <c r="D1786" i="26"/>
  <c r="F1786" i="26" s="1"/>
  <c r="I1786" i="26" s="1"/>
  <c r="J1786" i="26" s="1"/>
  <c r="N1786" i="26" s="1"/>
  <c r="D1927" i="26"/>
  <c r="F1927" i="26" s="1"/>
  <c r="I1927" i="26" s="1"/>
  <c r="J1927" i="26" s="1"/>
  <c r="N1927" i="26" s="1"/>
  <c r="D3024" i="26"/>
  <c r="F3024" i="26" s="1"/>
  <c r="I3024" i="26" s="1"/>
  <c r="J3024" i="26" s="1"/>
  <c r="N3024" i="26" s="1"/>
  <c r="D2255" i="26"/>
  <c r="F2255" i="26" s="1"/>
  <c r="I2255" i="26" s="1"/>
  <c r="J2255" i="26" s="1"/>
  <c r="N2255" i="26" s="1"/>
  <c r="D2503" i="26"/>
  <c r="F2503" i="26" s="1"/>
  <c r="I2503" i="26" s="1"/>
  <c r="J2503" i="26" s="1"/>
  <c r="N2503" i="26" s="1"/>
  <c r="D2823" i="26"/>
  <c r="F2823" i="26" s="1"/>
  <c r="I2823" i="26" s="1"/>
  <c r="J2823" i="26" s="1"/>
  <c r="N2823" i="26" s="1"/>
  <c r="D3142" i="26"/>
  <c r="F3142" i="26" s="1"/>
  <c r="I3142" i="26" s="1"/>
  <c r="J3142" i="26" s="1"/>
  <c r="N3142" i="26" s="1"/>
  <c r="D3251" i="26"/>
  <c r="F3251" i="26" s="1"/>
  <c r="I3251" i="26" s="1"/>
  <c r="J3251" i="26" s="1"/>
  <c r="N3251" i="26" s="1"/>
  <c r="D2044" i="26"/>
  <c r="F2044" i="26" s="1"/>
  <c r="I2044" i="26" s="1"/>
  <c r="J2044" i="26" s="1"/>
  <c r="N2044" i="26" s="1"/>
  <c r="D2747" i="26"/>
  <c r="F2747" i="26" s="1"/>
  <c r="I2747" i="26" s="1"/>
  <c r="J2747" i="26" s="1"/>
  <c r="N2747" i="26" s="1"/>
  <c r="D3037" i="26"/>
  <c r="F3037" i="26" s="1"/>
  <c r="I3037" i="26" s="1"/>
  <c r="J3037" i="26" s="1"/>
  <c r="N3037" i="26" s="1"/>
  <c r="D3191" i="26"/>
  <c r="F3191" i="26" s="1"/>
  <c r="I3191" i="26" s="1"/>
  <c r="J3191" i="26" s="1"/>
  <c r="N3191" i="26" s="1"/>
  <c r="D2121" i="26"/>
  <c r="F2121" i="26" s="1"/>
  <c r="I2121" i="26" s="1"/>
  <c r="J2121" i="26" s="1"/>
  <c r="N2121" i="26" s="1"/>
  <c r="D2393" i="26"/>
  <c r="F2393" i="26" s="1"/>
  <c r="I2393" i="26" s="1"/>
  <c r="J2393" i="26" s="1"/>
  <c r="N2393" i="26" s="1"/>
  <c r="D132" i="26"/>
  <c r="F132" i="26" s="1"/>
  <c r="I132" i="26" s="1"/>
  <c r="J132" i="26" s="1"/>
  <c r="N132" i="26" s="1"/>
  <c r="D614" i="26"/>
  <c r="F614" i="26" s="1"/>
  <c r="I614" i="26" s="1"/>
  <c r="J614" i="26" s="1"/>
  <c r="N614" i="26" s="1"/>
  <c r="D275" i="26"/>
  <c r="F275" i="26" s="1"/>
  <c r="I275" i="26" s="1"/>
  <c r="J275" i="26" s="1"/>
  <c r="N275" i="26" s="1"/>
  <c r="D307" i="26"/>
  <c r="F307" i="26" s="1"/>
  <c r="I307" i="26" s="1"/>
  <c r="J307" i="26" s="1"/>
  <c r="N307" i="26" s="1"/>
  <c r="D468" i="26"/>
  <c r="F468" i="26" s="1"/>
  <c r="I468" i="26" s="1"/>
  <c r="J468" i="26" s="1"/>
  <c r="N468" i="26" s="1"/>
  <c r="D570" i="26"/>
  <c r="F570" i="26" s="1"/>
  <c r="I570" i="26" s="1"/>
  <c r="J570" i="26" s="1"/>
  <c r="N570" i="26" s="1"/>
  <c r="D3183" i="26"/>
  <c r="F3183" i="26" s="1"/>
  <c r="I3183" i="26" s="1"/>
  <c r="J3183" i="26" s="1"/>
  <c r="N3183" i="26" s="1"/>
  <c r="D3363" i="26"/>
  <c r="F3363" i="26" s="1"/>
  <c r="I3363" i="26" s="1"/>
  <c r="J3363" i="26" s="1"/>
  <c r="N3363" i="26" s="1"/>
  <c r="D3147" i="26"/>
  <c r="F3147" i="26" s="1"/>
  <c r="I3147" i="26" s="1"/>
  <c r="J3147" i="26" s="1"/>
  <c r="N3147" i="26" s="1"/>
  <c r="D1429" i="26"/>
  <c r="F1429" i="26" s="1"/>
  <c r="I1429" i="26" s="1"/>
  <c r="J1429" i="26" s="1"/>
  <c r="N1429" i="26" s="1"/>
  <c r="D1595" i="26"/>
  <c r="F1595" i="26" s="1"/>
  <c r="I1595" i="26" s="1"/>
  <c r="J1595" i="26" s="1"/>
  <c r="N1595" i="26" s="1"/>
  <c r="D1526" i="26"/>
  <c r="F1526" i="26" s="1"/>
  <c r="I1526" i="26" s="1"/>
  <c r="J1526" i="26" s="1"/>
  <c r="N1526" i="26" s="1"/>
  <c r="D1044" i="26"/>
  <c r="F1044" i="26" s="1"/>
  <c r="I1044" i="26" s="1"/>
  <c r="J1044" i="26" s="1"/>
  <c r="N1044" i="26" s="1"/>
  <c r="D1778" i="26"/>
  <c r="F1778" i="26" s="1"/>
  <c r="I1778" i="26" s="1"/>
  <c r="J1778" i="26" s="1"/>
  <c r="N1778" i="26" s="1"/>
  <c r="D1368" i="26"/>
  <c r="F1368" i="26" s="1"/>
  <c r="I1368" i="26" s="1"/>
  <c r="J1368" i="26" s="1"/>
  <c r="N1368" i="26" s="1"/>
  <c r="D937" i="26"/>
  <c r="F937" i="26" s="1"/>
  <c r="I937" i="26" s="1"/>
  <c r="J937" i="26" s="1"/>
  <c r="N937" i="26" s="1"/>
  <c r="D879" i="26"/>
  <c r="F879" i="26" s="1"/>
  <c r="I879" i="26" s="1"/>
  <c r="J879" i="26" s="1"/>
  <c r="N879" i="26" s="1"/>
  <c r="D1118" i="26"/>
  <c r="F1118" i="26" s="1"/>
  <c r="I1118" i="26" s="1"/>
  <c r="J1118" i="26" s="1"/>
  <c r="N1118" i="26" s="1"/>
  <c r="D995" i="26"/>
  <c r="F995" i="26" s="1"/>
  <c r="I995" i="26" s="1"/>
  <c r="J995" i="26" s="1"/>
  <c r="N995" i="26" s="1"/>
  <c r="D820" i="26"/>
  <c r="F820" i="26" s="1"/>
  <c r="I820" i="26" s="1"/>
  <c r="J820" i="26" s="1"/>
  <c r="N820" i="26" s="1"/>
  <c r="D597" i="26"/>
  <c r="F597" i="26" s="1"/>
  <c r="I597" i="26" s="1"/>
  <c r="J597" i="26" s="1"/>
  <c r="N597" i="26" s="1"/>
  <c r="D1985" i="26"/>
  <c r="F1985" i="26" s="1"/>
  <c r="I1985" i="26" s="1"/>
  <c r="J1985" i="26" s="1"/>
  <c r="N1985" i="26" s="1"/>
  <c r="D2114" i="26"/>
  <c r="F2114" i="26" s="1"/>
  <c r="I2114" i="26" s="1"/>
  <c r="J2114" i="26" s="1"/>
  <c r="N2114" i="26" s="1"/>
  <c r="D1783" i="26"/>
  <c r="F1783" i="26" s="1"/>
  <c r="I1783" i="26" s="1"/>
  <c r="J1783" i="26" s="1"/>
  <c r="N1783" i="26" s="1"/>
  <c r="D1893" i="26"/>
  <c r="F1893" i="26" s="1"/>
  <c r="I1893" i="26" s="1"/>
  <c r="J1893" i="26" s="1"/>
  <c r="N1893" i="26" s="1"/>
  <c r="D1951" i="26"/>
  <c r="F1951" i="26" s="1"/>
  <c r="I1951" i="26" s="1"/>
  <c r="J1951" i="26" s="1"/>
  <c r="N1951" i="26" s="1"/>
  <c r="D1207" i="26"/>
  <c r="F1207" i="26" s="1"/>
  <c r="I1207" i="26" s="1"/>
  <c r="J1207" i="26" s="1"/>
  <c r="N1207" i="26" s="1"/>
  <c r="D1977" i="26"/>
  <c r="F1977" i="26" s="1"/>
  <c r="I1977" i="26" s="1"/>
  <c r="J1977" i="26" s="1"/>
  <c r="N1977" i="26" s="1"/>
  <c r="D2008" i="26"/>
  <c r="F2008" i="26" s="1"/>
  <c r="I2008" i="26" s="1"/>
  <c r="J2008" i="26" s="1"/>
  <c r="N2008" i="26" s="1"/>
  <c r="D1305" i="26"/>
  <c r="F1305" i="26" s="1"/>
  <c r="I1305" i="26" s="1"/>
  <c r="J1305" i="26" s="1"/>
  <c r="N1305" i="26" s="1"/>
  <c r="D1751" i="26"/>
  <c r="F1751" i="26" s="1"/>
  <c r="I1751" i="26" s="1"/>
  <c r="J1751" i="26" s="1"/>
  <c r="N1751" i="26" s="1"/>
  <c r="D1865" i="26"/>
  <c r="F1865" i="26" s="1"/>
  <c r="I1865" i="26" s="1"/>
  <c r="J1865" i="26" s="1"/>
  <c r="N1865" i="26" s="1"/>
  <c r="D2156" i="26"/>
  <c r="F2156" i="26" s="1"/>
  <c r="I2156" i="26" s="1"/>
  <c r="J2156" i="26" s="1"/>
  <c r="N2156" i="26" s="1"/>
  <c r="D2451" i="26"/>
  <c r="F2451" i="26" s="1"/>
  <c r="I2451" i="26" s="1"/>
  <c r="J2451" i="26" s="1"/>
  <c r="N2451" i="26" s="1"/>
  <c r="D2719" i="26"/>
  <c r="F2719" i="26" s="1"/>
  <c r="I2719" i="26" s="1"/>
  <c r="J2719" i="26" s="1"/>
  <c r="N2719" i="26" s="1"/>
  <c r="D2971" i="26"/>
  <c r="F2971" i="26" s="1"/>
  <c r="I2971" i="26" s="1"/>
  <c r="J2971" i="26" s="1"/>
  <c r="N2971" i="26" s="1"/>
  <c r="D3140" i="26"/>
  <c r="F3140" i="26" s="1"/>
  <c r="I3140" i="26" s="1"/>
  <c r="J3140" i="26" s="1"/>
  <c r="N3140" i="26" s="1"/>
  <c r="D2388" i="26"/>
  <c r="F2388" i="26" s="1"/>
  <c r="I2388" i="26" s="1"/>
  <c r="J2388" i="26" s="1"/>
  <c r="N2388" i="26" s="1"/>
  <c r="D2769" i="26"/>
  <c r="F2769" i="26" s="1"/>
  <c r="I2769" i="26" s="1"/>
  <c r="J2769" i="26" s="1"/>
  <c r="N2769" i="26" s="1"/>
  <c r="D2880" i="26"/>
  <c r="F2880" i="26" s="1"/>
  <c r="I2880" i="26" s="1"/>
  <c r="J2880" i="26" s="1"/>
  <c r="N2880" i="26" s="1"/>
  <c r="D2997" i="26"/>
  <c r="F2997" i="26" s="1"/>
  <c r="I2997" i="26" s="1"/>
  <c r="J2997" i="26" s="1"/>
  <c r="N2997" i="26" s="1"/>
  <c r="D3231" i="26"/>
  <c r="F3231" i="26" s="1"/>
  <c r="I3231" i="26" s="1"/>
  <c r="J3231" i="26" s="1"/>
  <c r="N3231" i="26" s="1"/>
  <c r="D2288" i="26"/>
  <c r="F2288" i="26" s="1"/>
  <c r="I2288" i="26" s="1"/>
  <c r="J2288" i="26" s="1"/>
  <c r="N2288" i="26" s="1"/>
  <c r="D2381" i="26"/>
  <c r="F2381" i="26" s="1"/>
  <c r="I2381" i="26" s="1"/>
  <c r="J2381" i="26" s="1"/>
  <c r="N2381" i="26" s="1"/>
  <c r="D2392" i="26"/>
  <c r="F2392" i="26" s="1"/>
  <c r="I2392" i="26" s="1"/>
  <c r="J2392" i="26" s="1"/>
  <c r="N2392" i="26" s="1"/>
  <c r="D2723" i="26"/>
  <c r="F2723" i="26" s="1"/>
  <c r="I2723" i="26" s="1"/>
  <c r="J2723" i="26" s="1"/>
  <c r="N2723" i="26" s="1"/>
  <c r="D2916" i="26"/>
  <c r="F2916" i="26" s="1"/>
  <c r="I2916" i="26" s="1"/>
  <c r="J2916" i="26" s="1"/>
  <c r="N2916" i="26" s="1"/>
  <c r="D3099" i="26"/>
  <c r="F3099" i="26" s="1"/>
  <c r="I3099" i="26" s="1"/>
  <c r="J3099" i="26" s="1"/>
  <c r="N3099" i="26" s="1"/>
  <c r="D3278" i="26"/>
  <c r="F3278" i="26" s="1"/>
  <c r="I3278" i="26" s="1"/>
  <c r="J3278" i="26" s="1"/>
  <c r="N3278" i="26" s="1"/>
  <c r="D2336" i="26"/>
  <c r="F2336" i="26" s="1"/>
  <c r="I2336" i="26" s="1"/>
  <c r="J2336" i="26" s="1"/>
  <c r="N2336" i="26" s="1"/>
  <c r="D2499" i="26"/>
  <c r="F2499" i="26" s="1"/>
  <c r="I2499" i="26" s="1"/>
  <c r="J2499" i="26" s="1"/>
  <c r="N2499" i="26" s="1"/>
  <c r="D2766" i="26"/>
  <c r="F2766" i="26" s="1"/>
  <c r="I2766" i="26" s="1"/>
  <c r="J2766" i="26" s="1"/>
  <c r="N2766" i="26" s="1"/>
  <c r="D2709" i="26"/>
  <c r="F2709" i="26" s="1"/>
  <c r="I2709" i="26" s="1"/>
  <c r="J2709" i="26" s="1"/>
  <c r="N2709" i="26" s="1"/>
  <c r="D2900" i="26"/>
  <c r="F2900" i="26" s="1"/>
  <c r="I2900" i="26" s="1"/>
  <c r="J2900" i="26" s="1"/>
  <c r="N2900" i="26" s="1"/>
  <c r="D2919" i="26"/>
  <c r="F2919" i="26" s="1"/>
  <c r="I2919" i="26" s="1"/>
  <c r="J2919" i="26" s="1"/>
  <c r="N2919" i="26" s="1"/>
  <c r="D2966" i="26"/>
  <c r="F2966" i="26" s="1"/>
  <c r="I2966" i="26" s="1"/>
  <c r="J2966" i="26" s="1"/>
  <c r="N2966" i="26" s="1"/>
  <c r="D3138" i="26"/>
  <c r="F3138" i="26" s="1"/>
  <c r="I3138" i="26" s="1"/>
  <c r="J3138" i="26" s="1"/>
  <c r="N3138" i="26" s="1"/>
  <c r="D3226" i="26"/>
  <c r="F3226" i="26" s="1"/>
  <c r="I3226" i="26" s="1"/>
  <c r="J3226" i="26" s="1"/>
  <c r="N3226" i="26" s="1"/>
  <c r="D3332" i="26"/>
  <c r="F3332" i="26" s="1"/>
  <c r="I3332" i="26" s="1"/>
  <c r="J3332" i="26" s="1"/>
  <c r="N3332" i="26" s="1"/>
  <c r="D1732" i="26"/>
  <c r="F1732" i="26" s="1"/>
  <c r="I1732" i="26" s="1"/>
  <c r="J1732" i="26" s="1"/>
  <c r="N1732" i="26" s="1"/>
  <c r="D1385" i="26"/>
  <c r="F1385" i="26" s="1"/>
  <c r="I1385" i="26" s="1"/>
  <c r="J1385" i="26" s="1"/>
  <c r="N1385" i="26" s="1"/>
  <c r="D819" i="26"/>
  <c r="F819" i="26" s="1"/>
  <c r="I819" i="26" s="1"/>
  <c r="J819" i="26" s="1"/>
  <c r="N819" i="26" s="1"/>
  <c r="D1087" i="26"/>
  <c r="F1087" i="26" s="1"/>
  <c r="I1087" i="26" s="1"/>
  <c r="J1087" i="26" s="1"/>
  <c r="N1087" i="26" s="1"/>
  <c r="D920" i="26"/>
  <c r="F920" i="26" s="1"/>
  <c r="I920" i="26" s="1"/>
  <c r="J920" i="26" s="1"/>
  <c r="N920" i="26" s="1"/>
  <c r="D860" i="26"/>
  <c r="F860" i="26" s="1"/>
  <c r="I860" i="26" s="1"/>
  <c r="J860" i="26" s="1"/>
  <c r="N860" i="26" s="1"/>
  <c r="D1759" i="26"/>
  <c r="F1759" i="26" s="1"/>
  <c r="I1759" i="26" s="1"/>
  <c r="J1759" i="26" s="1"/>
  <c r="N1759" i="26" s="1"/>
  <c r="D1983" i="26"/>
  <c r="F1983" i="26" s="1"/>
  <c r="I1983" i="26" s="1"/>
  <c r="J1983" i="26" s="1"/>
  <c r="N1983" i="26" s="1"/>
  <c r="D1747" i="26"/>
  <c r="F1747" i="26" s="1"/>
  <c r="I1747" i="26" s="1"/>
  <c r="J1747" i="26" s="1"/>
  <c r="N1747" i="26" s="1"/>
  <c r="D2092" i="26"/>
  <c r="F2092" i="26" s="1"/>
  <c r="I2092" i="26" s="1"/>
  <c r="J2092" i="26" s="1"/>
  <c r="N2092" i="26" s="1"/>
  <c r="D3028" i="26"/>
  <c r="F3028" i="26" s="1"/>
  <c r="I3028" i="26" s="1"/>
  <c r="J3028" i="26" s="1"/>
  <c r="N3028" i="26" s="1"/>
  <c r="D2447" i="26"/>
  <c r="F2447" i="26" s="1"/>
  <c r="I2447" i="26" s="1"/>
  <c r="J2447" i="26" s="1"/>
  <c r="N2447" i="26" s="1"/>
  <c r="D2833" i="26"/>
  <c r="F2833" i="26" s="1"/>
  <c r="I2833" i="26" s="1"/>
  <c r="J2833" i="26" s="1"/>
  <c r="N2833" i="26" s="1"/>
  <c r="D2967" i="26"/>
  <c r="F2967" i="26" s="1"/>
  <c r="I2967" i="26" s="1"/>
  <c r="J2967" i="26" s="1"/>
  <c r="N2967" i="26" s="1"/>
  <c r="D2910" i="26"/>
  <c r="F2910" i="26" s="1"/>
  <c r="I2910" i="26" s="1"/>
  <c r="J2910" i="26" s="1"/>
  <c r="N2910" i="26" s="1"/>
  <c r="D2987" i="26"/>
  <c r="F2987" i="26" s="1"/>
  <c r="I2987" i="26" s="1"/>
  <c r="J2987" i="26" s="1"/>
  <c r="N2987" i="26" s="1"/>
  <c r="D3166" i="26"/>
  <c r="F3166" i="26" s="1"/>
  <c r="I3166" i="26" s="1"/>
  <c r="J3166" i="26" s="1"/>
  <c r="N3166" i="26" s="1"/>
  <c r="D3397" i="26"/>
  <c r="F3397" i="26" s="1"/>
  <c r="I3397" i="26" s="1"/>
  <c r="J3397" i="26" s="1"/>
  <c r="N3397" i="26" s="1"/>
  <c r="D470" i="26"/>
  <c r="F470" i="26" s="1"/>
  <c r="I470" i="26" s="1"/>
  <c r="J470" i="26" s="1"/>
  <c r="N470" i="26" s="1"/>
  <c r="D3329" i="26"/>
  <c r="F3329" i="26" s="1"/>
  <c r="I3329" i="26" s="1"/>
  <c r="J3329" i="26" s="1"/>
  <c r="N3329" i="26" s="1"/>
  <c r="D988" i="26"/>
  <c r="F988" i="26" s="1"/>
  <c r="I988" i="26" s="1"/>
  <c r="J988" i="26" s="1"/>
  <c r="N988" i="26" s="1"/>
  <c r="D821" i="26"/>
  <c r="F821" i="26" s="1"/>
  <c r="I821" i="26" s="1"/>
  <c r="J821" i="26" s="1"/>
  <c r="N821" i="26" s="1"/>
  <c r="D777" i="26"/>
  <c r="F777" i="26" s="1"/>
  <c r="I777" i="26" s="1"/>
  <c r="J777" i="26" s="1"/>
  <c r="N777" i="26" s="1"/>
  <c r="D1859" i="26"/>
  <c r="F1859" i="26" s="1"/>
  <c r="I1859" i="26" s="1"/>
  <c r="J1859" i="26" s="1"/>
  <c r="N1859" i="26" s="1"/>
  <c r="D1260" i="26"/>
  <c r="F1260" i="26" s="1"/>
  <c r="I1260" i="26" s="1"/>
  <c r="J1260" i="26" s="1"/>
  <c r="N1260" i="26" s="1"/>
  <c r="D2428" i="26"/>
  <c r="F2428" i="26" s="1"/>
  <c r="I2428" i="26" s="1"/>
  <c r="J2428" i="26" s="1"/>
  <c r="N2428" i="26" s="1"/>
  <c r="D2430" i="26"/>
  <c r="F2430" i="26" s="1"/>
  <c r="I2430" i="26" s="1"/>
  <c r="J2430" i="26" s="1"/>
  <c r="N2430" i="26" s="1"/>
  <c r="D2344" i="26"/>
  <c r="F2344" i="26" s="1"/>
  <c r="I2344" i="26" s="1"/>
  <c r="J2344" i="26" s="1"/>
  <c r="N2344" i="26" s="1"/>
  <c r="D3388" i="26"/>
  <c r="F3388" i="26" s="1"/>
  <c r="I3388" i="26" s="1"/>
  <c r="J3388" i="26" s="1"/>
  <c r="N3388" i="26" s="1"/>
  <c r="D2411" i="26"/>
  <c r="F2411" i="26" s="1"/>
  <c r="I2411" i="26" s="1"/>
  <c r="J2411" i="26" s="1"/>
  <c r="N2411" i="26" s="1"/>
  <c r="D2216" i="26"/>
  <c r="F2216" i="26" s="1"/>
  <c r="I2216" i="26" s="1"/>
  <c r="J2216" i="26" s="1"/>
  <c r="N2216" i="26" s="1"/>
  <c r="D2918" i="26"/>
  <c r="F2918" i="26" s="1"/>
  <c r="I2918" i="26" s="1"/>
  <c r="J2918" i="26" s="1"/>
  <c r="N2918" i="26" s="1"/>
  <c r="D3030" i="26"/>
  <c r="F3030" i="26" s="1"/>
  <c r="I3030" i="26" s="1"/>
  <c r="J3030" i="26" s="1"/>
  <c r="N3030" i="26" s="1"/>
  <c r="D3405" i="26"/>
  <c r="F3405" i="26" s="1"/>
  <c r="I3405" i="26" s="1"/>
  <c r="J3405" i="26" s="1"/>
  <c r="N3405" i="26" s="1"/>
  <c r="D2632" i="26"/>
  <c r="F2632" i="26" s="1"/>
  <c r="I2632" i="26" s="1"/>
  <c r="J2632" i="26" s="1"/>
  <c r="N2632" i="26" s="1"/>
  <c r="D848" i="26"/>
  <c r="F848" i="26" s="1"/>
  <c r="I848" i="26" s="1"/>
  <c r="J848" i="26" s="1"/>
  <c r="N848" i="26" s="1"/>
  <c r="D1068" i="26"/>
  <c r="F1068" i="26" s="1"/>
  <c r="I1068" i="26" s="1"/>
  <c r="J1068" i="26" s="1"/>
  <c r="N1068" i="26" s="1"/>
  <c r="D1065" i="26"/>
  <c r="F1065" i="26" s="1"/>
  <c r="I1065" i="26" s="1"/>
  <c r="J1065" i="26" s="1"/>
  <c r="N1065" i="26" s="1"/>
  <c r="D2151" i="26"/>
  <c r="F2151" i="26" s="1"/>
  <c r="I2151" i="26" s="1"/>
  <c r="J2151" i="26" s="1"/>
  <c r="N2151" i="26" s="1"/>
  <c r="D2064" i="26"/>
  <c r="F2064" i="26" s="1"/>
  <c r="I2064" i="26" s="1"/>
  <c r="J2064" i="26" s="1"/>
  <c r="N2064" i="26" s="1"/>
  <c r="D2378" i="26"/>
  <c r="F2378" i="26" s="1"/>
  <c r="I2378" i="26" s="1"/>
  <c r="J2378" i="26" s="1"/>
  <c r="N2378" i="26" s="1"/>
  <c r="D473" i="26"/>
  <c r="F473" i="26" s="1"/>
  <c r="I473" i="26" s="1"/>
  <c r="J473" i="26" s="1"/>
  <c r="N473" i="26" s="1"/>
  <c r="D178" i="26"/>
  <c r="F178" i="26" s="1"/>
  <c r="I178" i="26" s="1"/>
  <c r="J178" i="26" s="1"/>
  <c r="N178" i="26" s="1"/>
  <c r="D3081" i="26"/>
  <c r="F3081" i="26" s="1"/>
  <c r="I3081" i="26" s="1"/>
  <c r="J3081" i="26" s="1"/>
  <c r="N3081" i="26" s="1"/>
  <c r="D674" i="26"/>
  <c r="F674" i="26" s="1"/>
  <c r="I674" i="26" s="1"/>
  <c r="J674" i="26" s="1"/>
  <c r="N674" i="26" s="1"/>
  <c r="D748" i="26"/>
  <c r="F748" i="26" s="1"/>
  <c r="I748" i="26" s="1"/>
  <c r="J748" i="26" s="1"/>
  <c r="N748" i="26" s="1"/>
  <c r="D2574" i="26"/>
  <c r="F2574" i="26" s="1"/>
  <c r="I2574" i="26" s="1"/>
  <c r="J2574" i="26" s="1"/>
  <c r="N2574" i="26" s="1"/>
  <c r="D1982" i="26"/>
  <c r="F1982" i="26" s="1"/>
  <c r="I1982" i="26" s="1"/>
  <c r="J1982" i="26" s="1"/>
  <c r="N1982" i="26" s="1"/>
  <c r="D1777" i="26"/>
  <c r="F1777" i="26" s="1"/>
  <c r="I1777" i="26" s="1"/>
  <c r="J1777" i="26" s="1"/>
  <c r="N1777" i="26" s="1"/>
  <c r="D2127" i="26"/>
  <c r="F2127" i="26" s="1"/>
  <c r="I2127" i="26" s="1"/>
  <c r="J2127" i="26" s="1"/>
  <c r="N2127" i="26" s="1"/>
  <c r="D3221" i="26"/>
  <c r="F3221" i="26" s="1"/>
  <c r="I3221" i="26" s="1"/>
  <c r="J3221" i="26" s="1"/>
  <c r="N3221" i="26" s="1"/>
  <c r="D2694" i="26"/>
  <c r="F2694" i="26" s="1"/>
  <c r="I2694" i="26" s="1"/>
  <c r="J2694" i="26" s="1"/>
  <c r="N2694" i="26" s="1"/>
  <c r="D2962" i="26"/>
  <c r="F2962" i="26" s="1"/>
  <c r="I2962" i="26" s="1"/>
  <c r="J2962" i="26" s="1"/>
  <c r="N2962" i="26" s="1"/>
  <c r="D2765" i="26"/>
  <c r="F2765" i="26" s="1"/>
  <c r="I2765" i="26" s="1"/>
  <c r="J2765" i="26" s="1"/>
  <c r="N2765" i="26" s="1"/>
  <c r="D397" i="26"/>
  <c r="F397" i="26" s="1"/>
  <c r="I397" i="26" s="1"/>
  <c r="J397" i="26" s="1"/>
  <c r="N397" i="26" s="1"/>
  <c r="D3165" i="26"/>
  <c r="F3165" i="26" s="1"/>
  <c r="I3165" i="26" s="1"/>
  <c r="J3165" i="26" s="1"/>
  <c r="N3165" i="26" s="1"/>
  <c r="D1546" i="26"/>
  <c r="F1546" i="26" s="1"/>
  <c r="I1546" i="26" s="1"/>
  <c r="J1546" i="26" s="1"/>
  <c r="N1546" i="26" s="1"/>
  <c r="D1295" i="26"/>
  <c r="F1295" i="26" s="1"/>
  <c r="I1295" i="26" s="1"/>
  <c r="J1295" i="26" s="1"/>
  <c r="N1295" i="26" s="1"/>
  <c r="D1815" i="26"/>
  <c r="F1815" i="26" s="1"/>
  <c r="I1815" i="26" s="1"/>
  <c r="J1815" i="26" s="1"/>
  <c r="N1815" i="26" s="1"/>
  <c r="D1923" i="26"/>
  <c r="F1923" i="26" s="1"/>
  <c r="I1923" i="26" s="1"/>
  <c r="J1923" i="26" s="1"/>
  <c r="N1923" i="26" s="1"/>
  <c r="D1959" i="26"/>
  <c r="F1959" i="26" s="1"/>
  <c r="I1959" i="26" s="1"/>
  <c r="J1959" i="26" s="1"/>
  <c r="N1959" i="26" s="1"/>
  <c r="D2878" i="26"/>
  <c r="F2878" i="26" s="1"/>
  <c r="I2878" i="26" s="1"/>
  <c r="J2878" i="26" s="1"/>
  <c r="N2878" i="26" s="1"/>
  <c r="D2429" i="26"/>
  <c r="F2429" i="26" s="1"/>
  <c r="I2429" i="26" s="1"/>
  <c r="J2429" i="26" s="1"/>
  <c r="N2429" i="26" s="1"/>
  <c r="D2249" i="26"/>
  <c r="F2249" i="26" s="1"/>
  <c r="I2249" i="26" s="1"/>
  <c r="J2249" i="26" s="1"/>
  <c r="N2249" i="26" s="1"/>
  <c r="D310" i="26"/>
  <c r="F310" i="26" s="1"/>
  <c r="I310" i="26" s="1"/>
  <c r="J310" i="26" s="1"/>
  <c r="N310" i="26" s="1"/>
  <c r="D2767" i="26"/>
  <c r="F2767" i="26" s="1"/>
  <c r="I2767" i="26" s="1"/>
  <c r="J2767" i="26" s="1"/>
  <c r="N2767" i="26" s="1"/>
  <c r="D1611" i="26"/>
  <c r="F1611" i="26" s="1"/>
  <c r="I1611" i="26" s="1"/>
  <c r="J1611" i="26" s="1"/>
  <c r="N1611" i="26" s="1"/>
  <c r="D2290" i="26"/>
  <c r="F2290" i="26" s="1"/>
  <c r="I2290" i="26" s="1"/>
  <c r="J2290" i="26" s="1"/>
  <c r="N2290" i="26" s="1"/>
  <c r="D763" i="26"/>
  <c r="F763" i="26" s="1"/>
  <c r="I763" i="26" s="1"/>
  <c r="J763" i="26" s="1"/>
  <c r="N763" i="26" s="1"/>
  <c r="D857" i="26"/>
  <c r="F857" i="26" s="1"/>
  <c r="I857" i="26" s="1"/>
  <c r="J857" i="26" s="1"/>
  <c r="N857" i="26" s="1"/>
  <c r="D1301" i="26"/>
  <c r="F1301" i="26" s="1"/>
  <c r="I1301" i="26" s="1"/>
  <c r="J1301" i="26" s="1"/>
  <c r="N1301" i="26" s="1"/>
  <c r="D2226" i="26"/>
  <c r="F2226" i="26" s="1"/>
  <c r="I2226" i="26" s="1"/>
  <c r="J2226" i="26" s="1"/>
  <c r="N2226" i="26" s="1"/>
  <c r="D2843" i="26"/>
  <c r="F2843" i="26" s="1"/>
  <c r="I2843" i="26" s="1"/>
  <c r="J2843" i="26" s="1"/>
  <c r="N2843" i="26" s="1"/>
  <c r="D101" i="26"/>
  <c r="F101" i="26" s="1"/>
  <c r="I101" i="26" s="1"/>
  <c r="J101" i="26" s="1"/>
  <c r="N101" i="26" s="1"/>
  <c r="D3335" i="26"/>
  <c r="F3335" i="26" s="1"/>
  <c r="I3335" i="26" s="1"/>
  <c r="J3335" i="26" s="1"/>
  <c r="N3335" i="26" s="1"/>
  <c r="D1495" i="26"/>
  <c r="F1495" i="26" s="1"/>
  <c r="I1495" i="26" s="1"/>
  <c r="J1495" i="26" s="1"/>
  <c r="N1495" i="26" s="1"/>
  <c r="D1381" i="26"/>
  <c r="F1381" i="26" s="1"/>
  <c r="I1381" i="26" s="1"/>
  <c r="J1381" i="26" s="1"/>
  <c r="N1381" i="26" s="1"/>
  <c r="D3334" i="26"/>
  <c r="F3334" i="26" s="1"/>
  <c r="I3334" i="26" s="1"/>
  <c r="J3334" i="26" s="1"/>
  <c r="N3334" i="26" s="1"/>
  <c r="D3004" i="26"/>
  <c r="F3004" i="26" s="1"/>
  <c r="I3004" i="26" s="1"/>
  <c r="J3004" i="26" s="1"/>
  <c r="N3004" i="26" s="1"/>
  <c r="D873" i="25"/>
  <c r="F873" i="25" s="1"/>
  <c r="I873" i="25" s="1"/>
  <c r="J873" i="25" s="1"/>
  <c r="N873" i="25" s="1"/>
  <c r="D279" i="25"/>
  <c r="F279" i="25" s="1"/>
  <c r="I279" i="25" s="1"/>
  <c r="J279" i="25" s="1"/>
  <c r="N279" i="25" s="1"/>
  <c r="D267" i="25"/>
  <c r="F267" i="25" s="1"/>
  <c r="I267" i="25" s="1"/>
  <c r="J267" i="25" s="1"/>
  <c r="N267" i="25" s="1"/>
  <c r="D269" i="25"/>
  <c r="F269" i="25" s="1"/>
  <c r="I269" i="25" s="1"/>
  <c r="J269" i="25" s="1"/>
  <c r="N269" i="25" s="1"/>
  <c r="D273" i="25"/>
  <c r="F273" i="25" s="1"/>
  <c r="I273" i="25" s="1"/>
  <c r="J273" i="25" s="1"/>
  <c r="N273" i="25" s="1"/>
  <c r="D283" i="25"/>
  <c r="F283" i="25" s="1"/>
  <c r="I283" i="25" s="1"/>
  <c r="J283" i="25" s="1"/>
  <c r="N283" i="25" s="1"/>
  <c r="D271" i="25"/>
  <c r="F271" i="25" s="1"/>
  <c r="I271" i="25" s="1"/>
  <c r="J271" i="25" s="1"/>
  <c r="N271" i="25" s="1"/>
  <c r="D686" i="25"/>
  <c r="F686" i="25" s="1"/>
  <c r="I686" i="25" s="1"/>
  <c r="J686" i="25" s="1"/>
  <c r="N686" i="25" s="1"/>
  <c r="D809" i="25"/>
  <c r="F809" i="25" s="1"/>
  <c r="I809" i="25" s="1"/>
  <c r="J809" i="25" s="1"/>
  <c r="N809" i="25" s="1"/>
  <c r="D825" i="25"/>
  <c r="F825" i="25" s="1"/>
  <c r="I825" i="25" s="1"/>
  <c r="J825" i="25" s="1"/>
  <c r="N825" i="25" s="1"/>
  <c r="D914" i="25"/>
  <c r="F914" i="25" s="1"/>
  <c r="I914" i="25" s="1"/>
  <c r="J914" i="25" s="1"/>
  <c r="N914" i="25" s="1"/>
  <c r="D930" i="25"/>
  <c r="F930" i="25" s="1"/>
  <c r="I930" i="25" s="1"/>
  <c r="J930" i="25" s="1"/>
  <c r="N930" i="25" s="1"/>
  <c r="D3361" i="25"/>
  <c r="F3361" i="25" s="1"/>
  <c r="I3361" i="25" s="1"/>
  <c r="J3361" i="25" s="1"/>
  <c r="N3361" i="25" s="1"/>
  <c r="D3347" i="25"/>
  <c r="F3347" i="25" s="1"/>
  <c r="I3347" i="25" s="1"/>
  <c r="J3347" i="25" s="1"/>
  <c r="N3347" i="25" s="1"/>
  <c r="D3330" i="25"/>
  <c r="F3330" i="25" s="1"/>
  <c r="I3330" i="25" s="1"/>
  <c r="J3330" i="25" s="1"/>
  <c r="N3330" i="25" s="1"/>
  <c r="D3289" i="25"/>
  <c r="F3289" i="25" s="1"/>
  <c r="I3289" i="25" s="1"/>
  <c r="J3289" i="25" s="1"/>
  <c r="N3289" i="25" s="1"/>
  <c r="D3336" i="25"/>
  <c r="F3336" i="25" s="1"/>
  <c r="I3336" i="25" s="1"/>
  <c r="J3336" i="25" s="1"/>
  <c r="N3336" i="25" s="1"/>
  <c r="D3314" i="25"/>
  <c r="F3314" i="25" s="1"/>
  <c r="I3314" i="25" s="1"/>
  <c r="J3314" i="25" s="1"/>
  <c r="N3314" i="25" s="1"/>
  <c r="D3310" i="25"/>
  <c r="F3310" i="25" s="1"/>
  <c r="I3310" i="25" s="1"/>
  <c r="J3310" i="25" s="1"/>
  <c r="N3310" i="25" s="1"/>
  <c r="D3287" i="25"/>
  <c r="F3287" i="25" s="1"/>
  <c r="I3287" i="25" s="1"/>
  <c r="J3287" i="25" s="1"/>
  <c r="N3287" i="25" s="1"/>
  <c r="D3064" i="25"/>
  <c r="F3064" i="25" s="1"/>
  <c r="I3064" i="25" s="1"/>
  <c r="J3064" i="25" s="1"/>
  <c r="N3064" i="25" s="1"/>
  <c r="D3051" i="25"/>
  <c r="F3051" i="25" s="1"/>
  <c r="I3051" i="25" s="1"/>
  <c r="J3051" i="25" s="1"/>
  <c r="N3051" i="25" s="1"/>
  <c r="D3046" i="25"/>
  <c r="F3046" i="25" s="1"/>
  <c r="I3046" i="25" s="1"/>
  <c r="J3046" i="25" s="1"/>
  <c r="N3046" i="25" s="1"/>
  <c r="D3036" i="25"/>
  <c r="F3036" i="25" s="1"/>
  <c r="I3036" i="25" s="1"/>
  <c r="J3036" i="25" s="1"/>
  <c r="N3036" i="25" s="1"/>
  <c r="D3026" i="25"/>
  <c r="F3026" i="25" s="1"/>
  <c r="I3026" i="25" s="1"/>
  <c r="J3026" i="25" s="1"/>
  <c r="N3026" i="25" s="1"/>
  <c r="D3019" i="25"/>
  <c r="F3019" i="25" s="1"/>
  <c r="I3019" i="25" s="1"/>
  <c r="J3019" i="25" s="1"/>
  <c r="N3019" i="25" s="1"/>
  <c r="D3013" i="25"/>
  <c r="F3013" i="25" s="1"/>
  <c r="I3013" i="25" s="1"/>
  <c r="J3013" i="25" s="1"/>
  <c r="N3013" i="25" s="1"/>
  <c r="D3008" i="25"/>
  <c r="F3008" i="25" s="1"/>
  <c r="I3008" i="25" s="1"/>
  <c r="J3008" i="25" s="1"/>
  <c r="N3008" i="25" s="1"/>
  <c r="D3061" i="25"/>
  <c r="F3061" i="25" s="1"/>
  <c r="I3061" i="25" s="1"/>
  <c r="J3061" i="25" s="1"/>
  <c r="N3061" i="25" s="1"/>
  <c r="D2607" i="25"/>
  <c r="F2607" i="25" s="1"/>
  <c r="I2607" i="25" s="1"/>
  <c r="J2607" i="25" s="1"/>
  <c r="N2607" i="25" s="1"/>
  <c r="D2527" i="25"/>
  <c r="F2527" i="25" s="1"/>
  <c r="I2527" i="25" s="1"/>
  <c r="J2527" i="25" s="1"/>
  <c r="N2527" i="25" s="1"/>
  <c r="D2511" i="25"/>
  <c r="F2511" i="25" s="1"/>
  <c r="I2511" i="25" s="1"/>
  <c r="J2511" i="25" s="1"/>
  <c r="N2511" i="25" s="1"/>
  <c r="D2470" i="25"/>
  <c r="F2470" i="25" s="1"/>
  <c r="I2470" i="25" s="1"/>
  <c r="J2470" i="25" s="1"/>
  <c r="N2470" i="25" s="1"/>
  <c r="D2460" i="25"/>
  <c r="F2460" i="25" s="1"/>
  <c r="I2460" i="25" s="1"/>
  <c r="J2460" i="25" s="1"/>
  <c r="N2460" i="25" s="1"/>
  <c r="D2452" i="25"/>
  <c r="F2452" i="25" s="1"/>
  <c r="I2452" i="25" s="1"/>
  <c r="J2452" i="25" s="1"/>
  <c r="N2452" i="25" s="1"/>
  <c r="D2440" i="25"/>
  <c r="F2440" i="25" s="1"/>
  <c r="I2440" i="25" s="1"/>
  <c r="J2440" i="25" s="1"/>
  <c r="N2440" i="25" s="1"/>
  <c r="D2432" i="25"/>
  <c r="F2432" i="25" s="1"/>
  <c r="I2432" i="25" s="1"/>
  <c r="J2432" i="25" s="1"/>
  <c r="N2432" i="25" s="1"/>
  <c r="D2502" i="25"/>
  <c r="F2502" i="25" s="1"/>
  <c r="I2502" i="25" s="1"/>
  <c r="J2502" i="25" s="1"/>
  <c r="N2502" i="25" s="1"/>
  <c r="D2521" i="25"/>
  <c r="F2521" i="25" s="1"/>
  <c r="I2521" i="25" s="1"/>
  <c r="J2521" i="25" s="1"/>
  <c r="N2521" i="25" s="1"/>
  <c r="D2505" i="25"/>
  <c r="F2505" i="25" s="1"/>
  <c r="I2505" i="25" s="1"/>
  <c r="J2505" i="25" s="1"/>
  <c r="N2505" i="25" s="1"/>
  <c r="D2489" i="25"/>
  <c r="F2489" i="25" s="1"/>
  <c r="I2489" i="25" s="1"/>
  <c r="J2489" i="25" s="1"/>
  <c r="N2489" i="25" s="1"/>
  <c r="D2471" i="25"/>
  <c r="F2471" i="25" s="1"/>
  <c r="I2471" i="25" s="1"/>
  <c r="J2471" i="25" s="1"/>
  <c r="N2471" i="25" s="1"/>
  <c r="D2457" i="25"/>
  <c r="F2457" i="25" s="1"/>
  <c r="I2457" i="25" s="1"/>
  <c r="J2457" i="25" s="1"/>
  <c r="N2457" i="25" s="1"/>
  <c r="D2441" i="25"/>
  <c r="F2441" i="25" s="1"/>
  <c r="I2441" i="25" s="1"/>
  <c r="J2441" i="25" s="1"/>
  <c r="N2441" i="25" s="1"/>
  <c r="D2431" i="25"/>
  <c r="F2431" i="25" s="1"/>
  <c r="I2431" i="25" s="1"/>
  <c r="J2431" i="25" s="1"/>
  <c r="N2431" i="25" s="1"/>
  <c r="D2504" i="25"/>
  <c r="F2504" i="25" s="1"/>
  <c r="I2504" i="25" s="1"/>
  <c r="J2504" i="25" s="1"/>
  <c r="N2504" i="25" s="1"/>
  <c r="D2426" i="25"/>
  <c r="F2426" i="25" s="1"/>
  <c r="I2426" i="25" s="1"/>
  <c r="J2426" i="25" s="1"/>
  <c r="N2426" i="25" s="1"/>
  <c r="D2402" i="25"/>
  <c r="F2402" i="25" s="1"/>
  <c r="I2402" i="25" s="1"/>
  <c r="J2402" i="25" s="1"/>
  <c r="N2402" i="25" s="1"/>
  <c r="D2386" i="25"/>
  <c r="F2386" i="25" s="1"/>
  <c r="I2386" i="25" s="1"/>
  <c r="J2386" i="25" s="1"/>
  <c r="N2386" i="25" s="1"/>
  <c r="D2359" i="25"/>
  <c r="F2359" i="25" s="1"/>
  <c r="I2359" i="25" s="1"/>
  <c r="J2359" i="25" s="1"/>
  <c r="N2359" i="25" s="1"/>
  <c r="D2354" i="25"/>
  <c r="F2354" i="25" s="1"/>
  <c r="I2354" i="25" s="1"/>
  <c r="J2354" i="25" s="1"/>
  <c r="N2354" i="25" s="1"/>
  <c r="D2350" i="25"/>
  <c r="F2350" i="25" s="1"/>
  <c r="I2350" i="25" s="1"/>
  <c r="J2350" i="25" s="1"/>
  <c r="N2350" i="25" s="1"/>
  <c r="D2338" i="25"/>
  <c r="F2338" i="25" s="1"/>
  <c r="I2338" i="25" s="1"/>
  <c r="J2338" i="25" s="1"/>
  <c r="N2338" i="25" s="1"/>
  <c r="D2330" i="25"/>
  <c r="F2330" i="25" s="1"/>
  <c r="I2330" i="25" s="1"/>
  <c r="J2330" i="25" s="1"/>
  <c r="N2330" i="25" s="1"/>
  <c r="D2322" i="25"/>
  <c r="F2322" i="25" s="1"/>
  <c r="I2322" i="25" s="1"/>
  <c r="J2322" i="25" s="1"/>
  <c r="N2322" i="25" s="1"/>
  <c r="D2315" i="25"/>
  <c r="F2315" i="25" s="1"/>
  <c r="I2315" i="25" s="1"/>
  <c r="J2315" i="25" s="1"/>
  <c r="N2315" i="25" s="1"/>
  <c r="D2307" i="25"/>
  <c r="F2307" i="25" s="1"/>
  <c r="I2307" i="25" s="1"/>
  <c r="J2307" i="25" s="1"/>
  <c r="N2307" i="25" s="1"/>
  <c r="D2299" i="25"/>
  <c r="F2299" i="25" s="1"/>
  <c r="I2299" i="25" s="1"/>
  <c r="J2299" i="25" s="1"/>
  <c r="N2299" i="25" s="1"/>
  <c r="D2292" i="25"/>
  <c r="F2292" i="25" s="1"/>
  <c r="I2292" i="25" s="1"/>
  <c r="J2292" i="25" s="1"/>
  <c r="N2292" i="25" s="1"/>
  <c r="D2283" i="25"/>
  <c r="F2283" i="25" s="1"/>
  <c r="I2283" i="25" s="1"/>
  <c r="J2283" i="25" s="1"/>
  <c r="N2283" i="25" s="1"/>
  <c r="D2273" i="25"/>
  <c r="F2273" i="25" s="1"/>
  <c r="I2273" i="25" s="1"/>
  <c r="J2273" i="25" s="1"/>
  <c r="N2273" i="25" s="1"/>
  <c r="D2259" i="25"/>
  <c r="F2259" i="25" s="1"/>
  <c r="I2259" i="25" s="1"/>
  <c r="J2259" i="25" s="1"/>
  <c r="N2259" i="25" s="1"/>
  <c r="D2115" i="25"/>
  <c r="F2115" i="25" s="1"/>
  <c r="I2115" i="25" s="1"/>
  <c r="J2115" i="25" s="1"/>
  <c r="N2115" i="25" s="1"/>
  <c r="D2204" i="25"/>
  <c r="F2204" i="25" s="1"/>
  <c r="I2204" i="25" s="1"/>
  <c r="J2204" i="25" s="1"/>
  <c r="N2204" i="25" s="1"/>
  <c r="D2224" i="25"/>
  <c r="F2224" i="25" s="1"/>
  <c r="I2224" i="25" s="1"/>
  <c r="J2224" i="25" s="1"/>
  <c r="N2224" i="25" s="1"/>
  <c r="D2160" i="25"/>
  <c r="F2160" i="25" s="1"/>
  <c r="I2160" i="25" s="1"/>
  <c r="J2160" i="25" s="1"/>
  <c r="N2160" i="25" s="1"/>
  <c r="D2262" i="25"/>
  <c r="F2262" i="25" s="1"/>
  <c r="I2262" i="25" s="1"/>
  <c r="J2262" i="25" s="1"/>
  <c r="N2262" i="25" s="1"/>
  <c r="D2212" i="25"/>
  <c r="F2212" i="25" s="1"/>
  <c r="I2212" i="25" s="1"/>
  <c r="J2212" i="25" s="1"/>
  <c r="N2212" i="25" s="1"/>
  <c r="D2129" i="25"/>
  <c r="F2129" i="25" s="1"/>
  <c r="I2129" i="25" s="1"/>
  <c r="J2129" i="25" s="1"/>
  <c r="N2129" i="25" s="1"/>
  <c r="D1947" i="25"/>
  <c r="F1947" i="25" s="1"/>
  <c r="I1947" i="25" s="1"/>
  <c r="J1947" i="25" s="1"/>
  <c r="N1947" i="25" s="1"/>
  <c r="D1919" i="25"/>
  <c r="F1919" i="25" s="1"/>
  <c r="I1919" i="25" s="1"/>
  <c r="J1919" i="25" s="1"/>
  <c r="N1919" i="25" s="1"/>
  <c r="D1895" i="25"/>
  <c r="F1895" i="25" s="1"/>
  <c r="I1895" i="25" s="1"/>
  <c r="J1895" i="25" s="1"/>
  <c r="N1895" i="25" s="1"/>
  <c r="D1863" i="25"/>
  <c r="F1863" i="25" s="1"/>
  <c r="I1863" i="25" s="1"/>
  <c r="J1863" i="25" s="1"/>
  <c r="N1863" i="25" s="1"/>
  <c r="D1323" i="25"/>
  <c r="F1323" i="25" s="1"/>
  <c r="I1323" i="25" s="1"/>
  <c r="J1323" i="25" s="1"/>
  <c r="N1323" i="25" s="1"/>
  <c r="D1615" i="25"/>
  <c r="F1615" i="25" s="1"/>
  <c r="I1615" i="25" s="1"/>
  <c r="J1615" i="25" s="1"/>
  <c r="N1615" i="25" s="1"/>
  <c r="D1601" i="25"/>
  <c r="F1601" i="25" s="1"/>
  <c r="I1601" i="25" s="1"/>
  <c r="J1601" i="25" s="1"/>
  <c r="N1601" i="25" s="1"/>
  <c r="D1587" i="25"/>
  <c r="F1587" i="25" s="1"/>
  <c r="I1587" i="25" s="1"/>
  <c r="J1587" i="25" s="1"/>
  <c r="N1587" i="25" s="1"/>
  <c r="D1569" i="25"/>
  <c r="F1569" i="25" s="1"/>
  <c r="I1569" i="25" s="1"/>
  <c r="J1569" i="25" s="1"/>
  <c r="N1569" i="25" s="1"/>
  <c r="D1561" i="25"/>
  <c r="F1561" i="25" s="1"/>
  <c r="I1561" i="25" s="1"/>
  <c r="J1561" i="25" s="1"/>
  <c r="N1561" i="25" s="1"/>
  <c r="D1551" i="25"/>
  <c r="F1551" i="25" s="1"/>
  <c r="I1551" i="25" s="1"/>
  <c r="J1551" i="25" s="1"/>
  <c r="N1551" i="25" s="1"/>
  <c r="D1535" i="25"/>
  <c r="F1535" i="25" s="1"/>
  <c r="I1535" i="25" s="1"/>
  <c r="J1535" i="25" s="1"/>
  <c r="N1535" i="25" s="1"/>
  <c r="D1525" i="25"/>
  <c r="F1525" i="25" s="1"/>
  <c r="I1525" i="25" s="1"/>
  <c r="J1525" i="25" s="1"/>
  <c r="N1525" i="25" s="1"/>
  <c r="D1515" i="25"/>
  <c r="F1515" i="25" s="1"/>
  <c r="I1515" i="25" s="1"/>
  <c r="J1515" i="25" s="1"/>
  <c r="N1515" i="25" s="1"/>
  <c r="D1505" i="25"/>
  <c r="F1505" i="25" s="1"/>
  <c r="I1505" i="25" s="1"/>
  <c r="J1505" i="25" s="1"/>
  <c r="N1505" i="25" s="1"/>
  <c r="D1493" i="25"/>
  <c r="F1493" i="25" s="1"/>
  <c r="I1493" i="25" s="1"/>
  <c r="J1493" i="25" s="1"/>
  <c r="N1493" i="25" s="1"/>
  <c r="D1483" i="25"/>
  <c r="F1483" i="25" s="1"/>
  <c r="I1483" i="25" s="1"/>
  <c r="J1483" i="25" s="1"/>
  <c r="N1483" i="25" s="1"/>
  <c r="D1478" i="25"/>
  <c r="F1478" i="25" s="1"/>
  <c r="I1478" i="25" s="1"/>
  <c r="J1478" i="25" s="1"/>
  <c r="N1478" i="25" s="1"/>
  <c r="D1470" i="25"/>
  <c r="F1470" i="25" s="1"/>
  <c r="I1470" i="25" s="1"/>
  <c r="J1470" i="25" s="1"/>
  <c r="N1470" i="25" s="1"/>
  <c r="D1458" i="25"/>
  <c r="F1458" i="25" s="1"/>
  <c r="I1458" i="25" s="1"/>
  <c r="J1458" i="25" s="1"/>
  <c r="N1458" i="25" s="1"/>
  <c r="D1453" i="25"/>
  <c r="F1453" i="25" s="1"/>
  <c r="I1453" i="25" s="1"/>
  <c r="J1453" i="25" s="1"/>
  <c r="N1453" i="25" s="1"/>
  <c r="D1448" i="25"/>
  <c r="F1448" i="25" s="1"/>
  <c r="I1448" i="25" s="1"/>
  <c r="J1448" i="25" s="1"/>
  <c r="N1448" i="25" s="1"/>
  <c r="D1441" i="25"/>
  <c r="F1441" i="25" s="1"/>
  <c r="I1441" i="25" s="1"/>
  <c r="J1441" i="25" s="1"/>
  <c r="N1441" i="25" s="1"/>
  <c r="D1437" i="25"/>
  <c r="F1437" i="25" s="1"/>
  <c r="I1437" i="25" s="1"/>
  <c r="J1437" i="25" s="1"/>
  <c r="N1437" i="25" s="1"/>
  <c r="D1973" i="25"/>
  <c r="F1973" i="25" s="1"/>
  <c r="I1973" i="25" s="1"/>
  <c r="J1973" i="25" s="1"/>
  <c r="N1973" i="25" s="1"/>
  <c r="D1941" i="25"/>
  <c r="F1941" i="25" s="1"/>
  <c r="I1941" i="25" s="1"/>
  <c r="J1941" i="25" s="1"/>
  <c r="N1941" i="25" s="1"/>
  <c r="D1917" i="25"/>
  <c r="F1917" i="25" s="1"/>
  <c r="I1917" i="25" s="1"/>
  <c r="J1917" i="25" s="1"/>
  <c r="N1917" i="25" s="1"/>
  <c r="D1869" i="25"/>
  <c r="F1869" i="25" s="1"/>
  <c r="I1869" i="25" s="1"/>
  <c r="J1869" i="25" s="1"/>
  <c r="N1869" i="25" s="1"/>
  <c r="D1624" i="25"/>
  <c r="F1624" i="25" s="1"/>
  <c r="I1624" i="25" s="1"/>
  <c r="J1624" i="25" s="1"/>
  <c r="N1624" i="25" s="1"/>
  <c r="D1588" i="25"/>
  <c r="F1588" i="25" s="1"/>
  <c r="I1588" i="25" s="1"/>
  <c r="J1588" i="25" s="1"/>
  <c r="N1588" i="25" s="1"/>
  <c r="D1560" i="25"/>
  <c r="F1560" i="25" s="1"/>
  <c r="I1560" i="25" s="1"/>
  <c r="J1560" i="25" s="1"/>
  <c r="N1560" i="25" s="1"/>
  <c r="D1540" i="25"/>
  <c r="F1540" i="25" s="1"/>
  <c r="I1540" i="25" s="1"/>
  <c r="J1540" i="25" s="1"/>
  <c r="N1540" i="25" s="1"/>
  <c r="D1516" i="25"/>
  <c r="F1516" i="25" s="1"/>
  <c r="I1516" i="25" s="1"/>
  <c r="J1516" i="25" s="1"/>
  <c r="N1516" i="25" s="1"/>
  <c r="D1496" i="25"/>
  <c r="F1496" i="25" s="1"/>
  <c r="I1496" i="25" s="1"/>
  <c r="J1496" i="25" s="1"/>
  <c r="N1496" i="25" s="1"/>
  <c r="D1574" i="25"/>
  <c r="F1574" i="25" s="1"/>
  <c r="I1574" i="25" s="1"/>
  <c r="J1574" i="25" s="1"/>
  <c r="N1574" i="25" s="1"/>
  <c r="D1530" i="25"/>
  <c r="F1530" i="25" s="1"/>
  <c r="I1530" i="25" s="1"/>
  <c r="J1530" i="25" s="1"/>
  <c r="N1530" i="25" s="1"/>
  <c r="D892" i="25"/>
  <c r="F892" i="25" s="1"/>
  <c r="I892" i="25" s="1"/>
  <c r="J892" i="25" s="1"/>
  <c r="N892" i="25" s="1"/>
  <c r="D878" i="25"/>
  <c r="F878" i="25" s="1"/>
  <c r="I878" i="25" s="1"/>
  <c r="J878" i="25" s="1"/>
  <c r="N878" i="25" s="1"/>
  <c r="D868" i="25"/>
  <c r="F868" i="25" s="1"/>
  <c r="I868" i="25" s="1"/>
  <c r="J868" i="25" s="1"/>
  <c r="N868" i="25" s="1"/>
  <c r="D858" i="25"/>
  <c r="F858" i="25" s="1"/>
  <c r="I858" i="25" s="1"/>
  <c r="J858" i="25" s="1"/>
  <c r="N858" i="25" s="1"/>
  <c r="D844" i="25"/>
  <c r="F844" i="25" s="1"/>
  <c r="I844" i="25" s="1"/>
  <c r="J844" i="25" s="1"/>
  <c r="N844" i="25" s="1"/>
  <c r="D832" i="25"/>
  <c r="F832" i="25" s="1"/>
  <c r="I832" i="25" s="1"/>
  <c r="J832" i="25" s="1"/>
  <c r="N832" i="25" s="1"/>
  <c r="D816" i="25"/>
  <c r="F816" i="25" s="1"/>
  <c r="I816" i="25" s="1"/>
  <c r="J816" i="25" s="1"/>
  <c r="N816" i="25" s="1"/>
  <c r="D808" i="25"/>
  <c r="F808" i="25" s="1"/>
  <c r="I808" i="25" s="1"/>
  <c r="J808" i="25" s="1"/>
  <c r="N808" i="25" s="1"/>
  <c r="D794" i="25"/>
  <c r="F794" i="25" s="1"/>
  <c r="I794" i="25" s="1"/>
  <c r="J794" i="25" s="1"/>
  <c r="N794" i="25" s="1"/>
  <c r="D782" i="25"/>
  <c r="F782" i="25" s="1"/>
  <c r="I782" i="25" s="1"/>
  <c r="J782" i="25" s="1"/>
  <c r="N782" i="25" s="1"/>
  <c r="D772" i="25"/>
  <c r="F772" i="25" s="1"/>
  <c r="I772" i="25" s="1"/>
  <c r="J772" i="25" s="1"/>
  <c r="N772" i="25" s="1"/>
  <c r="D760" i="25"/>
  <c r="F760" i="25" s="1"/>
  <c r="I760" i="25" s="1"/>
  <c r="J760" i="25" s="1"/>
  <c r="N760" i="25" s="1"/>
  <c r="D752" i="25"/>
  <c r="F752" i="25" s="1"/>
  <c r="I752" i="25" s="1"/>
  <c r="J752" i="25" s="1"/>
  <c r="N752" i="25" s="1"/>
  <c r="D722" i="25"/>
  <c r="F722" i="25" s="1"/>
  <c r="I722" i="25" s="1"/>
  <c r="J722" i="25" s="1"/>
  <c r="N722" i="25" s="1"/>
  <c r="D893" i="25"/>
  <c r="F893" i="25" s="1"/>
  <c r="I893" i="25" s="1"/>
  <c r="J893" i="25" s="1"/>
  <c r="N893" i="25" s="1"/>
  <c r="D676" i="25"/>
  <c r="F676" i="25" s="1"/>
  <c r="I676" i="25" s="1"/>
  <c r="J676" i="25" s="1"/>
  <c r="N676" i="25" s="1"/>
  <c r="D665" i="25"/>
  <c r="F665" i="25" s="1"/>
  <c r="I665" i="25" s="1"/>
  <c r="J665" i="25" s="1"/>
  <c r="N665" i="25" s="1"/>
  <c r="D661" i="25"/>
  <c r="F661" i="25" s="1"/>
  <c r="I661" i="25" s="1"/>
  <c r="J661" i="25" s="1"/>
  <c r="N661" i="25" s="1"/>
  <c r="D655" i="25"/>
  <c r="F655" i="25" s="1"/>
  <c r="I655" i="25" s="1"/>
  <c r="J655" i="25" s="1"/>
  <c r="N655" i="25" s="1"/>
  <c r="D646" i="25"/>
  <c r="F646" i="25" s="1"/>
  <c r="I646" i="25" s="1"/>
  <c r="J646" i="25" s="1"/>
  <c r="N646" i="25" s="1"/>
  <c r="D641" i="25"/>
  <c r="F641" i="25" s="1"/>
  <c r="I641" i="25" s="1"/>
  <c r="J641" i="25" s="1"/>
  <c r="N641" i="25" s="1"/>
  <c r="D636" i="25"/>
  <c r="F636" i="25" s="1"/>
  <c r="I636" i="25" s="1"/>
  <c r="J636" i="25" s="1"/>
  <c r="N636" i="25" s="1"/>
  <c r="D631" i="25"/>
  <c r="F631" i="25" s="1"/>
  <c r="I631" i="25" s="1"/>
  <c r="J631" i="25" s="1"/>
  <c r="N631" i="25" s="1"/>
  <c r="D626" i="25"/>
  <c r="F626" i="25" s="1"/>
  <c r="I626" i="25" s="1"/>
  <c r="J626" i="25" s="1"/>
  <c r="N626" i="25" s="1"/>
  <c r="D620" i="25"/>
  <c r="F620" i="25" s="1"/>
  <c r="I620" i="25" s="1"/>
  <c r="J620" i="25" s="1"/>
  <c r="N620" i="25" s="1"/>
  <c r="D616" i="25"/>
  <c r="F616" i="25" s="1"/>
  <c r="I616" i="25" s="1"/>
  <c r="J616" i="25" s="1"/>
  <c r="N616" i="25" s="1"/>
  <c r="D610" i="25"/>
  <c r="F610" i="25" s="1"/>
  <c r="I610" i="25" s="1"/>
  <c r="J610" i="25" s="1"/>
  <c r="N610" i="25" s="1"/>
  <c r="D599" i="25"/>
  <c r="F599" i="25" s="1"/>
  <c r="I599" i="25" s="1"/>
  <c r="J599" i="25" s="1"/>
  <c r="N599" i="25" s="1"/>
  <c r="D593" i="25"/>
  <c r="F593" i="25" s="1"/>
  <c r="I593" i="25" s="1"/>
  <c r="J593" i="25" s="1"/>
  <c r="N593" i="25" s="1"/>
  <c r="D282" i="25"/>
  <c r="F282" i="25" s="1"/>
  <c r="I282" i="25" s="1"/>
  <c r="J282" i="25" s="1"/>
  <c r="N282" i="25" s="1"/>
  <c r="D297" i="25"/>
  <c r="F297" i="25" s="1"/>
  <c r="I297" i="25" s="1"/>
  <c r="J297" i="25" s="1"/>
  <c r="N297" i="25" s="1"/>
  <c r="D313" i="25"/>
  <c r="F313" i="25" s="1"/>
  <c r="I313" i="25" s="1"/>
  <c r="J313" i="25" s="1"/>
  <c r="N313" i="25" s="1"/>
  <c r="D317" i="25"/>
  <c r="F317" i="25" s="1"/>
  <c r="I317" i="25" s="1"/>
  <c r="J317" i="25" s="1"/>
  <c r="N317" i="25" s="1"/>
  <c r="D327" i="25"/>
  <c r="F327" i="25" s="1"/>
  <c r="I327" i="25" s="1"/>
  <c r="J327" i="25" s="1"/>
  <c r="N327" i="25" s="1"/>
  <c r="D335" i="25"/>
  <c r="F335" i="25" s="1"/>
  <c r="I335" i="25" s="1"/>
  <c r="J335" i="25" s="1"/>
  <c r="N335" i="25" s="1"/>
  <c r="D347" i="25"/>
  <c r="F347" i="25" s="1"/>
  <c r="I347" i="25" s="1"/>
  <c r="J347" i="25" s="1"/>
  <c r="N347" i="25" s="1"/>
  <c r="D351" i="25"/>
  <c r="F351" i="25" s="1"/>
  <c r="I351" i="25" s="1"/>
  <c r="J351" i="25" s="1"/>
  <c r="N351" i="25" s="1"/>
  <c r="D461" i="25"/>
  <c r="F461" i="25" s="1"/>
  <c r="I461" i="25" s="1"/>
  <c r="J461" i="25" s="1"/>
  <c r="N461" i="25" s="1"/>
  <c r="D469" i="25"/>
  <c r="F469" i="25" s="1"/>
  <c r="I469" i="25" s="1"/>
  <c r="J469" i="25" s="1"/>
  <c r="N469" i="25" s="1"/>
  <c r="D477" i="25"/>
  <c r="F477" i="25" s="1"/>
  <c r="I477" i="25" s="1"/>
  <c r="J477" i="25" s="1"/>
  <c r="N477" i="25" s="1"/>
  <c r="D493" i="25"/>
  <c r="F493" i="25" s="1"/>
  <c r="I493" i="25" s="1"/>
  <c r="J493" i="25" s="1"/>
  <c r="N493" i="25" s="1"/>
  <c r="D501" i="25"/>
  <c r="F501" i="25" s="1"/>
  <c r="I501" i="25" s="1"/>
  <c r="J501" i="25" s="1"/>
  <c r="N501" i="25" s="1"/>
  <c r="D505" i="25"/>
  <c r="F505" i="25" s="1"/>
  <c r="I505" i="25" s="1"/>
  <c r="J505" i="25" s="1"/>
  <c r="N505" i="25" s="1"/>
  <c r="D509" i="25"/>
  <c r="F509" i="25" s="1"/>
  <c r="I509" i="25" s="1"/>
  <c r="J509" i="25" s="1"/>
  <c r="N509" i="25" s="1"/>
  <c r="D517" i="25"/>
  <c r="F517" i="25" s="1"/>
  <c r="I517" i="25" s="1"/>
  <c r="J517" i="25" s="1"/>
  <c r="N517" i="25" s="1"/>
  <c r="D521" i="25"/>
  <c r="F521" i="25" s="1"/>
  <c r="I521" i="25" s="1"/>
  <c r="J521" i="25" s="1"/>
  <c r="N521" i="25" s="1"/>
  <c r="D534" i="25"/>
  <c r="F534" i="25" s="1"/>
  <c r="I534" i="25" s="1"/>
  <c r="J534" i="25" s="1"/>
  <c r="N534" i="25" s="1"/>
  <c r="D542" i="25"/>
  <c r="F542" i="25" s="1"/>
  <c r="I542" i="25" s="1"/>
  <c r="J542" i="25" s="1"/>
  <c r="N542" i="25" s="1"/>
  <c r="D550" i="25"/>
  <c r="F550" i="25" s="1"/>
  <c r="I550" i="25" s="1"/>
  <c r="J550" i="25" s="1"/>
  <c r="N550" i="25" s="1"/>
  <c r="D555" i="25"/>
  <c r="F555" i="25" s="1"/>
  <c r="I555" i="25" s="1"/>
  <c r="J555" i="25" s="1"/>
  <c r="N555" i="25" s="1"/>
  <c r="D568" i="25"/>
  <c r="F568" i="25" s="1"/>
  <c r="I568" i="25" s="1"/>
  <c r="J568" i="25" s="1"/>
  <c r="N568" i="25" s="1"/>
  <c r="D572" i="25"/>
  <c r="F572" i="25" s="1"/>
  <c r="I572" i="25" s="1"/>
  <c r="J572" i="25" s="1"/>
  <c r="N572" i="25" s="1"/>
  <c r="D576" i="25"/>
  <c r="F576" i="25" s="1"/>
  <c r="I576" i="25" s="1"/>
  <c r="J576" i="25" s="1"/>
  <c r="N576" i="25" s="1"/>
  <c r="D580" i="25"/>
  <c r="F580" i="25" s="1"/>
  <c r="I580" i="25" s="1"/>
  <c r="J580" i="25" s="1"/>
  <c r="N580" i="25" s="1"/>
  <c r="D585" i="25"/>
  <c r="F585" i="25" s="1"/>
  <c r="I585" i="25" s="1"/>
  <c r="J585" i="25" s="1"/>
  <c r="N585" i="25" s="1"/>
  <c r="D590" i="25"/>
  <c r="F590" i="25" s="1"/>
  <c r="I590" i="25" s="1"/>
  <c r="J590" i="25" s="1"/>
  <c r="N590" i="25" s="1"/>
  <c r="D697" i="25"/>
  <c r="F697" i="25" s="1"/>
  <c r="I697" i="25" s="1"/>
  <c r="J697" i="25" s="1"/>
  <c r="N697" i="25" s="1"/>
  <c r="D899" i="25"/>
  <c r="F899" i="25" s="1"/>
  <c r="I899" i="25" s="1"/>
  <c r="J899" i="25" s="1"/>
  <c r="N899" i="25" s="1"/>
  <c r="D915" i="25"/>
  <c r="F915" i="25" s="1"/>
  <c r="I915" i="25" s="1"/>
  <c r="J915" i="25" s="1"/>
  <c r="N915" i="25" s="1"/>
  <c r="D931" i="25"/>
  <c r="F931" i="25" s="1"/>
  <c r="I931" i="25" s="1"/>
  <c r="J931" i="25" s="1"/>
  <c r="N931" i="25" s="1"/>
  <c r="D690" i="25"/>
  <c r="F690" i="25" s="1"/>
  <c r="I690" i="25" s="1"/>
  <c r="J690" i="25" s="1"/>
  <c r="N690" i="25" s="1"/>
  <c r="D749" i="25"/>
  <c r="F749" i="25" s="1"/>
  <c r="I749" i="25" s="1"/>
  <c r="J749" i="25" s="1"/>
  <c r="N749" i="25" s="1"/>
  <c r="D765" i="25"/>
  <c r="F765" i="25" s="1"/>
  <c r="I765" i="25" s="1"/>
  <c r="J765" i="25" s="1"/>
  <c r="N765" i="25" s="1"/>
  <c r="D813" i="25"/>
  <c r="F813" i="25" s="1"/>
  <c r="I813" i="25" s="1"/>
  <c r="J813" i="25" s="1"/>
  <c r="N813" i="25" s="1"/>
  <c r="D845" i="25"/>
  <c r="F845" i="25" s="1"/>
  <c r="I845" i="25" s="1"/>
  <c r="J845" i="25" s="1"/>
  <c r="N845" i="25" s="1"/>
  <c r="D861" i="25"/>
  <c r="F861" i="25" s="1"/>
  <c r="I861" i="25" s="1"/>
  <c r="J861" i="25" s="1"/>
  <c r="N861" i="25" s="1"/>
  <c r="D902" i="25"/>
  <c r="F902" i="25" s="1"/>
  <c r="I902" i="25" s="1"/>
  <c r="J902" i="25" s="1"/>
  <c r="N902" i="25" s="1"/>
  <c r="D918" i="25"/>
  <c r="F918" i="25" s="1"/>
  <c r="I918" i="25" s="1"/>
  <c r="J918" i="25" s="1"/>
  <c r="N918" i="25" s="1"/>
  <c r="D3360" i="25"/>
  <c r="F3360" i="25" s="1"/>
  <c r="I3360" i="25" s="1"/>
  <c r="J3360" i="25" s="1"/>
  <c r="N3360" i="25" s="1"/>
  <c r="D3359" i="25"/>
  <c r="F3359" i="25" s="1"/>
  <c r="I3359" i="25" s="1"/>
  <c r="J3359" i="25" s="1"/>
  <c r="N3359" i="25" s="1"/>
  <c r="D3358" i="25"/>
  <c r="F3358" i="25" s="1"/>
  <c r="I3358" i="25" s="1"/>
  <c r="J3358" i="25" s="1"/>
  <c r="N3358" i="25" s="1"/>
  <c r="D3326" i="25"/>
  <c r="F3326" i="25" s="1"/>
  <c r="I3326" i="25" s="1"/>
  <c r="J3326" i="25" s="1"/>
  <c r="N3326" i="25" s="1"/>
  <c r="D3328" i="25"/>
  <c r="F3328" i="25" s="1"/>
  <c r="I3328" i="25" s="1"/>
  <c r="J3328" i="25" s="1"/>
  <c r="N3328" i="25" s="1"/>
  <c r="D3306" i="25"/>
  <c r="F3306" i="25" s="1"/>
  <c r="I3306" i="25" s="1"/>
  <c r="J3306" i="25" s="1"/>
  <c r="N3306" i="25" s="1"/>
  <c r="D3294" i="25"/>
  <c r="F3294" i="25" s="1"/>
  <c r="I3294" i="25" s="1"/>
  <c r="J3294" i="25" s="1"/>
  <c r="N3294" i="25" s="1"/>
  <c r="D3072" i="25"/>
  <c r="F3072" i="25" s="1"/>
  <c r="I3072" i="25" s="1"/>
  <c r="J3072" i="25" s="1"/>
  <c r="N3072" i="25" s="1"/>
  <c r="D3060" i="25"/>
  <c r="F3060" i="25" s="1"/>
  <c r="I3060" i="25" s="1"/>
  <c r="J3060" i="25" s="1"/>
  <c r="N3060" i="25" s="1"/>
  <c r="D3049" i="25"/>
  <c r="F3049" i="25" s="1"/>
  <c r="I3049" i="25" s="1"/>
  <c r="J3049" i="25" s="1"/>
  <c r="N3049" i="25" s="1"/>
  <c r="D3043" i="25"/>
  <c r="F3043" i="25" s="1"/>
  <c r="I3043" i="25" s="1"/>
  <c r="J3043" i="25" s="1"/>
  <c r="N3043" i="25" s="1"/>
  <c r="D3034" i="25"/>
  <c r="F3034" i="25" s="1"/>
  <c r="I3034" i="25" s="1"/>
  <c r="J3034" i="25" s="1"/>
  <c r="N3034" i="25" s="1"/>
  <c r="D3025" i="25"/>
  <c r="F3025" i="25" s="1"/>
  <c r="I3025" i="25" s="1"/>
  <c r="J3025" i="25" s="1"/>
  <c r="N3025" i="25" s="1"/>
  <c r="D3018" i="25"/>
  <c r="F3018" i="25" s="1"/>
  <c r="I3018" i="25" s="1"/>
  <c r="J3018" i="25" s="1"/>
  <c r="N3018" i="25" s="1"/>
  <c r="D3011" i="25"/>
  <c r="F3011" i="25" s="1"/>
  <c r="I3011" i="25" s="1"/>
  <c r="J3011" i="25" s="1"/>
  <c r="N3011" i="25" s="1"/>
  <c r="D3006" i="25"/>
  <c r="F3006" i="25" s="1"/>
  <c r="I3006" i="25" s="1"/>
  <c r="J3006" i="25" s="1"/>
  <c r="N3006" i="25" s="1"/>
  <c r="D3059" i="25"/>
  <c r="F3059" i="25" s="1"/>
  <c r="I3059" i="25" s="1"/>
  <c r="J3059" i="25" s="1"/>
  <c r="N3059" i="25" s="1"/>
  <c r="D2603" i="25"/>
  <c r="F2603" i="25" s="1"/>
  <c r="I2603" i="25" s="1"/>
  <c r="J2603" i="25" s="1"/>
  <c r="N2603" i="25" s="1"/>
  <c r="D2523" i="25"/>
  <c r="F2523" i="25" s="1"/>
  <c r="I2523" i="25" s="1"/>
  <c r="J2523" i="25" s="1"/>
  <c r="N2523" i="25" s="1"/>
  <c r="D2487" i="25"/>
  <c r="F2487" i="25" s="1"/>
  <c r="I2487" i="25" s="1"/>
  <c r="J2487" i="25" s="1"/>
  <c r="N2487" i="25" s="1"/>
  <c r="D2468" i="25"/>
  <c r="F2468" i="25" s="1"/>
  <c r="I2468" i="25" s="1"/>
  <c r="J2468" i="25" s="1"/>
  <c r="N2468" i="25" s="1"/>
  <c r="D2458" i="25"/>
  <c r="F2458" i="25" s="1"/>
  <c r="I2458" i="25" s="1"/>
  <c r="J2458" i="25" s="1"/>
  <c r="N2458" i="25" s="1"/>
  <c r="D2450" i="25"/>
  <c r="F2450" i="25" s="1"/>
  <c r="I2450" i="25" s="1"/>
  <c r="J2450" i="25" s="1"/>
  <c r="N2450" i="25" s="1"/>
  <c r="D2438" i="25"/>
  <c r="F2438" i="25" s="1"/>
  <c r="I2438" i="25" s="1"/>
  <c r="J2438" i="25" s="1"/>
  <c r="N2438" i="25" s="1"/>
  <c r="D2530" i="25"/>
  <c r="F2530" i="25" s="1"/>
  <c r="I2530" i="25" s="1"/>
  <c r="J2530" i="25" s="1"/>
  <c r="N2530" i="25" s="1"/>
  <c r="D2498" i="25"/>
  <c r="F2498" i="25" s="1"/>
  <c r="I2498" i="25" s="1"/>
  <c r="J2498" i="25" s="1"/>
  <c r="N2498" i="25" s="1"/>
  <c r="D2517" i="25"/>
  <c r="F2517" i="25" s="1"/>
  <c r="I2517" i="25" s="1"/>
  <c r="J2517" i="25" s="1"/>
  <c r="N2517" i="25" s="1"/>
  <c r="D2501" i="25"/>
  <c r="F2501" i="25" s="1"/>
  <c r="I2501" i="25" s="1"/>
  <c r="J2501" i="25" s="1"/>
  <c r="N2501" i="25" s="1"/>
  <c r="D2481" i="25"/>
  <c r="F2481" i="25" s="1"/>
  <c r="I2481" i="25" s="1"/>
  <c r="J2481" i="25" s="1"/>
  <c r="N2481" i="25" s="1"/>
  <c r="D2463" i="25"/>
  <c r="F2463" i="25" s="1"/>
  <c r="I2463" i="25" s="1"/>
  <c r="J2463" i="25" s="1"/>
  <c r="N2463" i="25" s="1"/>
  <c r="D2455" i="25"/>
  <c r="F2455" i="25" s="1"/>
  <c r="I2455" i="25" s="1"/>
  <c r="J2455" i="25" s="1"/>
  <c r="N2455" i="25" s="1"/>
  <c r="D2437" i="25"/>
  <c r="F2437" i="25" s="1"/>
  <c r="I2437" i="25" s="1"/>
  <c r="J2437" i="25" s="1"/>
  <c r="N2437" i="25" s="1"/>
  <c r="D2524" i="25"/>
  <c r="F2524" i="25" s="1"/>
  <c r="I2524" i="25" s="1"/>
  <c r="J2524" i="25" s="1"/>
  <c r="N2524" i="25" s="1"/>
  <c r="D2492" i="25"/>
  <c r="F2492" i="25" s="1"/>
  <c r="I2492" i="25" s="1"/>
  <c r="J2492" i="25" s="1"/>
  <c r="N2492" i="25" s="1"/>
  <c r="D2422" i="25"/>
  <c r="F2422" i="25" s="1"/>
  <c r="I2422" i="25" s="1"/>
  <c r="J2422" i="25" s="1"/>
  <c r="N2422" i="25" s="1"/>
  <c r="D2398" i="25"/>
  <c r="F2398" i="25" s="1"/>
  <c r="I2398" i="25" s="1"/>
  <c r="J2398" i="25" s="1"/>
  <c r="N2398" i="25" s="1"/>
  <c r="D2358" i="25"/>
  <c r="F2358" i="25" s="1"/>
  <c r="I2358" i="25" s="1"/>
  <c r="J2358" i="25" s="1"/>
  <c r="N2358" i="25" s="1"/>
  <c r="D2353" i="25"/>
  <c r="F2353" i="25" s="1"/>
  <c r="I2353" i="25" s="1"/>
  <c r="J2353" i="25" s="1"/>
  <c r="N2353" i="25" s="1"/>
  <c r="D2349" i="25"/>
  <c r="F2349" i="25" s="1"/>
  <c r="I2349" i="25" s="1"/>
  <c r="J2349" i="25" s="1"/>
  <c r="N2349" i="25" s="1"/>
  <c r="D2328" i="25"/>
  <c r="F2328" i="25" s="1"/>
  <c r="I2328" i="25" s="1"/>
  <c r="J2328" i="25" s="1"/>
  <c r="N2328" i="25" s="1"/>
  <c r="D2320" i="25"/>
  <c r="F2320" i="25" s="1"/>
  <c r="I2320" i="25" s="1"/>
  <c r="J2320" i="25" s="1"/>
  <c r="N2320" i="25" s="1"/>
  <c r="D2311" i="25"/>
  <c r="F2311" i="25" s="1"/>
  <c r="I2311" i="25" s="1"/>
  <c r="J2311" i="25" s="1"/>
  <c r="N2311" i="25" s="1"/>
  <c r="D2306" i="25"/>
  <c r="F2306" i="25" s="1"/>
  <c r="I2306" i="25" s="1"/>
  <c r="J2306" i="25" s="1"/>
  <c r="N2306" i="25" s="1"/>
  <c r="D2297" i="25"/>
  <c r="F2297" i="25" s="1"/>
  <c r="I2297" i="25" s="1"/>
  <c r="J2297" i="25" s="1"/>
  <c r="N2297" i="25" s="1"/>
  <c r="D2281" i="25"/>
  <c r="F2281" i="25" s="1"/>
  <c r="I2281" i="25" s="1"/>
  <c r="J2281" i="25" s="1"/>
  <c r="N2281" i="25" s="1"/>
  <c r="D2271" i="25"/>
  <c r="F2271" i="25" s="1"/>
  <c r="I2271" i="25" s="1"/>
  <c r="J2271" i="25" s="1"/>
  <c r="N2271" i="25" s="1"/>
  <c r="D2257" i="25"/>
  <c r="F2257" i="25" s="1"/>
  <c r="I2257" i="25" s="1"/>
  <c r="J2257" i="25" s="1"/>
  <c r="N2257" i="25" s="1"/>
  <c r="D2272" i="25"/>
  <c r="F2272" i="25" s="1"/>
  <c r="I2272" i="25" s="1"/>
  <c r="J2272" i="25" s="1"/>
  <c r="N2272" i="25" s="1"/>
  <c r="D2188" i="25"/>
  <c r="F2188" i="25" s="1"/>
  <c r="I2188" i="25" s="1"/>
  <c r="J2188" i="25" s="1"/>
  <c r="N2188" i="25" s="1"/>
  <c r="D2208" i="25"/>
  <c r="F2208" i="25" s="1"/>
  <c r="I2208" i="25" s="1"/>
  <c r="J2208" i="25" s="1"/>
  <c r="N2208" i="25" s="1"/>
  <c r="D2144" i="25"/>
  <c r="F2144" i="25" s="1"/>
  <c r="I2144" i="25" s="1"/>
  <c r="J2144" i="25" s="1"/>
  <c r="N2144" i="25" s="1"/>
  <c r="D2258" i="25"/>
  <c r="F2258" i="25" s="1"/>
  <c r="I2258" i="25" s="1"/>
  <c r="J2258" i="25" s="1"/>
  <c r="N2258" i="25" s="1"/>
  <c r="D2180" i="25"/>
  <c r="F2180" i="25" s="1"/>
  <c r="I2180" i="25" s="1"/>
  <c r="J2180" i="25" s="1"/>
  <c r="N2180" i="25" s="1"/>
  <c r="D2125" i="25"/>
  <c r="F2125" i="25" s="1"/>
  <c r="I2125" i="25" s="1"/>
  <c r="J2125" i="25" s="1"/>
  <c r="N2125" i="25" s="1"/>
  <c r="D1943" i="25"/>
  <c r="F1943" i="25" s="1"/>
  <c r="I1943" i="25" s="1"/>
  <c r="J1943" i="25" s="1"/>
  <c r="N1943" i="25" s="1"/>
  <c r="D1915" i="25"/>
  <c r="F1915" i="25" s="1"/>
  <c r="I1915" i="25" s="1"/>
  <c r="J1915" i="25" s="1"/>
  <c r="N1915" i="25" s="1"/>
  <c r="D1883" i="25"/>
  <c r="F1883" i="25" s="1"/>
  <c r="I1883" i="25" s="1"/>
  <c r="J1883" i="25" s="1"/>
  <c r="N1883" i="25" s="1"/>
  <c r="D1627" i="25"/>
  <c r="F1627" i="25" s="1"/>
  <c r="I1627" i="25" s="1"/>
  <c r="J1627" i="25" s="1"/>
  <c r="N1627" i="25" s="1"/>
  <c r="D1613" i="25"/>
  <c r="F1613" i="25" s="1"/>
  <c r="I1613" i="25" s="1"/>
  <c r="J1613" i="25" s="1"/>
  <c r="N1613" i="25" s="1"/>
  <c r="D1597" i="25"/>
  <c r="F1597" i="25" s="1"/>
  <c r="I1597" i="25" s="1"/>
  <c r="J1597" i="25" s="1"/>
  <c r="N1597" i="25" s="1"/>
  <c r="D1583" i="25"/>
  <c r="F1583" i="25" s="1"/>
  <c r="I1583" i="25" s="1"/>
  <c r="J1583" i="25" s="1"/>
  <c r="N1583" i="25" s="1"/>
  <c r="D1567" i="25"/>
  <c r="F1567" i="25" s="1"/>
  <c r="I1567" i="25" s="1"/>
  <c r="J1567" i="25" s="1"/>
  <c r="N1567" i="25" s="1"/>
  <c r="D1559" i="25"/>
  <c r="F1559" i="25" s="1"/>
  <c r="I1559" i="25" s="1"/>
  <c r="J1559" i="25" s="1"/>
  <c r="N1559" i="25" s="1"/>
  <c r="D1533" i="25"/>
  <c r="F1533" i="25" s="1"/>
  <c r="I1533" i="25" s="1"/>
  <c r="J1533" i="25" s="1"/>
  <c r="N1533" i="25" s="1"/>
  <c r="D1523" i="25"/>
  <c r="F1523" i="25" s="1"/>
  <c r="I1523" i="25" s="1"/>
  <c r="J1523" i="25" s="1"/>
  <c r="N1523" i="25" s="1"/>
  <c r="D1511" i="25"/>
  <c r="F1511" i="25" s="1"/>
  <c r="I1511" i="25" s="1"/>
  <c r="J1511" i="25" s="1"/>
  <c r="N1511" i="25" s="1"/>
  <c r="D1503" i="25"/>
  <c r="F1503" i="25" s="1"/>
  <c r="I1503" i="25" s="1"/>
  <c r="J1503" i="25" s="1"/>
  <c r="N1503" i="25" s="1"/>
  <c r="D1491" i="25"/>
  <c r="F1491" i="25" s="1"/>
  <c r="I1491" i="25" s="1"/>
  <c r="J1491" i="25" s="1"/>
  <c r="N1491" i="25" s="1"/>
  <c r="D1482" i="25"/>
  <c r="F1482" i="25" s="1"/>
  <c r="I1482" i="25" s="1"/>
  <c r="J1482" i="25" s="1"/>
  <c r="N1482" i="25" s="1"/>
  <c r="D1474" i="25"/>
  <c r="F1474" i="25" s="1"/>
  <c r="I1474" i="25" s="1"/>
  <c r="J1474" i="25" s="1"/>
  <c r="N1474" i="25" s="1"/>
  <c r="D1469" i="25"/>
  <c r="F1469" i="25" s="1"/>
  <c r="I1469" i="25" s="1"/>
  <c r="J1469" i="25" s="1"/>
  <c r="N1469" i="25" s="1"/>
  <c r="D1461" i="25"/>
  <c r="F1461" i="25" s="1"/>
  <c r="I1461" i="25" s="1"/>
  <c r="J1461" i="25" s="1"/>
  <c r="N1461" i="25" s="1"/>
  <c r="D1457" i="25"/>
  <c r="F1457" i="25" s="1"/>
  <c r="I1457" i="25" s="1"/>
  <c r="J1457" i="25" s="1"/>
  <c r="N1457" i="25" s="1"/>
  <c r="D1452" i="25"/>
  <c r="F1452" i="25" s="1"/>
  <c r="I1452" i="25" s="1"/>
  <c r="J1452" i="25" s="1"/>
  <c r="N1452" i="25" s="1"/>
  <c r="D1444" i="25"/>
  <c r="F1444" i="25" s="1"/>
  <c r="I1444" i="25" s="1"/>
  <c r="J1444" i="25" s="1"/>
  <c r="N1444" i="25" s="1"/>
  <c r="D1440" i="25"/>
  <c r="F1440" i="25" s="1"/>
  <c r="I1440" i="25" s="1"/>
  <c r="J1440" i="25" s="1"/>
  <c r="N1440" i="25" s="1"/>
  <c r="D1436" i="25"/>
  <c r="F1436" i="25" s="1"/>
  <c r="I1436" i="25" s="1"/>
  <c r="J1436" i="25" s="1"/>
  <c r="N1436" i="25" s="1"/>
  <c r="D1423" i="25"/>
  <c r="F1423" i="25" s="1"/>
  <c r="I1423" i="25" s="1"/>
  <c r="J1423" i="25" s="1"/>
  <c r="N1423" i="25" s="1"/>
  <c r="D1969" i="25"/>
  <c r="F1969" i="25" s="1"/>
  <c r="I1969" i="25" s="1"/>
  <c r="J1969" i="25" s="1"/>
  <c r="N1969" i="25" s="1"/>
  <c r="D1937" i="25"/>
  <c r="F1937" i="25" s="1"/>
  <c r="I1937" i="25" s="1"/>
  <c r="J1937" i="25" s="1"/>
  <c r="N1937" i="25" s="1"/>
  <c r="D1909" i="25"/>
  <c r="F1909" i="25" s="1"/>
  <c r="I1909" i="25" s="1"/>
  <c r="J1909" i="25" s="1"/>
  <c r="N1909" i="25" s="1"/>
  <c r="D1885" i="25"/>
  <c r="F1885" i="25" s="1"/>
  <c r="I1885" i="25" s="1"/>
  <c r="J1885" i="25" s="1"/>
  <c r="N1885" i="25" s="1"/>
  <c r="D1849" i="25"/>
  <c r="F1849" i="25" s="1"/>
  <c r="I1849" i="25" s="1"/>
  <c r="J1849" i="25" s="1"/>
  <c r="N1849" i="25" s="1"/>
  <c r="D1580" i="25"/>
  <c r="F1580" i="25" s="1"/>
  <c r="I1580" i="25" s="1"/>
  <c r="J1580" i="25" s="1"/>
  <c r="N1580" i="25" s="1"/>
  <c r="D1556" i="25"/>
  <c r="F1556" i="25" s="1"/>
  <c r="I1556" i="25" s="1"/>
  <c r="J1556" i="25" s="1"/>
  <c r="N1556" i="25" s="1"/>
  <c r="D1536" i="25"/>
  <c r="F1536" i="25" s="1"/>
  <c r="I1536" i="25" s="1"/>
  <c r="J1536" i="25" s="1"/>
  <c r="N1536" i="25" s="1"/>
  <c r="D1512" i="25"/>
  <c r="F1512" i="25" s="1"/>
  <c r="I1512" i="25" s="1"/>
  <c r="J1512" i="25" s="1"/>
  <c r="N1512" i="25" s="1"/>
  <c r="D1492" i="25"/>
  <c r="F1492" i="25" s="1"/>
  <c r="I1492" i="25" s="1"/>
  <c r="J1492" i="25" s="1"/>
  <c r="N1492" i="25" s="1"/>
  <c r="D1602" i="25"/>
  <c r="F1602" i="25" s="1"/>
  <c r="I1602" i="25" s="1"/>
  <c r="J1602" i="25" s="1"/>
  <c r="N1602" i="25" s="1"/>
  <c r="D1566" i="25"/>
  <c r="F1566" i="25" s="1"/>
  <c r="I1566" i="25" s="1"/>
  <c r="J1566" i="25" s="1"/>
  <c r="N1566" i="25" s="1"/>
  <c r="D1506" i="25"/>
  <c r="F1506" i="25" s="1"/>
  <c r="I1506" i="25" s="1"/>
  <c r="J1506" i="25" s="1"/>
  <c r="N1506" i="25" s="1"/>
  <c r="D886" i="25"/>
  <c r="F886" i="25" s="1"/>
  <c r="I886" i="25" s="1"/>
  <c r="J886" i="25" s="1"/>
  <c r="N886" i="25" s="1"/>
  <c r="D876" i="25"/>
  <c r="F876" i="25" s="1"/>
  <c r="I876" i="25" s="1"/>
  <c r="J876" i="25" s="1"/>
  <c r="N876" i="25" s="1"/>
  <c r="D866" i="25"/>
  <c r="F866" i="25" s="1"/>
  <c r="I866" i="25" s="1"/>
  <c r="J866" i="25" s="1"/>
  <c r="N866" i="25" s="1"/>
  <c r="D854" i="25"/>
  <c r="F854" i="25" s="1"/>
  <c r="I854" i="25" s="1"/>
  <c r="J854" i="25" s="1"/>
  <c r="N854" i="25" s="1"/>
  <c r="D826" i="25"/>
  <c r="F826" i="25" s="1"/>
  <c r="I826" i="25" s="1"/>
  <c r="J826" i="25" s="1"/>
  <c r="N826" i="25" s="1"/>
  <c r="D814" i="25"/>
  <c r="F814" i="25" s="1"/>
  <c r="I814" i="25" s="1"/>
  <c r="J814" i="25" s="1"/>
  <c r="N814" i="25" s="1"/>
  <c r="D806" i="25"/>
  <c r="F806" i="25" s="1"/>
  <c r="I806" i="25" s="1"/>
  <c r="J806" i="25" s="1"/>
  <c r="N806" i="25" s="1"/>
  <c r="D788" i="25"/>
  <c r="F788" i="25" s="1"/>
  <c r="I788" i="25" s="1"/>
  <c r="J788" i="25" s="1"/>
  <c r="N788" i="25" s="1"/>
  <c r="D778" i="25"/>
  <c r="F778" i="25" s="1"/>
  <c r="I778" i="25" s="1"/>
  <c r="J778" i="25" s="1"/>
  <c r="N778" i="25" s="1"/>
  <c r="D766" i="25"/>
  <c r="F766" i="25" s="1"/>
  <c r="I766" i="25" s="1"/>
  <c r="J766" i="25" s="1"/>
  <c r="N766" i="25" s="1"/>
  <c r="D758" i="25"/>
  <c r="F758" i="25" s="1"/>
  <c r="I758" i="25" s="1"/>
  <c r="J758" i="25" s="1"/>
  <c r="N758" i="25" s="1"/>
  <c r="D742" i="25"/>
  <c r="F742" i="25" s="1"/>
  <c r="I742" i="25" s="1"/>
  <c r="J742" i="25" s="1"/>
  <c r="N742" i="25" s="1"/>
  <c r="D714" i="25"/>
  <c r="F714" i="25" s="1"/>
  <c r="I714" i="25" s="1"/>
  <c r="J714" i="25" s="1"/>
  <c r="N714" i="25" s="1"/>
  <c r="D891" i="25"/>
  <c r="F891" i="25" s="1"/>
  <c r="I891" i="25" s="1"/>
  <c r="J891" i="25" s="1"/>
  <c r="N891" i="25" s="1"/>
  <c r="D675" i="25"/>
  <c r="F675" i="25" s="1"/>
  <c r="I675" i="25" s="1"/>
  <c r="J675" i="25" s="1"/>
  <c r="N675" i="25" s="1"/>
  <c r="D664" i="25"/>
  <c r="F664" i="25" s="1"/>
  <c r="I664" i="25" s="1"/>
  <c r="J664" i="25" s="1"/>
  <c r="N664" i="25" s="1"/>
  <c r="D660" i="25"/>
  <c r="F660" i="25" s="1"/>
  <c r="I660" i="25" s="1"/>
  <c r="J660" i="25" s="1"/>
  <c r="N660" i="25" s="1"/>
  <c r="D652" i="25"/>
  <c r="F652" i="25" s="1"/>
  <c r="I652" i="25" s="1"/>
  <c r="J652" i="25" s="1"/>
  <c r="N652" i="25" s="1"/>
  <c r="D645" i="25"/>
  <c r="F645" i="25" s="1"/>
  <c r="I645" i="25" s="1"/>
  <c r="J645" i="25" s="1"/>
  <c r="N645" i="25" s="1"/>
  <c r="D640" i="25"/>
  <c r="F640" i="25" s="1"/>
  <c r="I640" i="25" s="1"/>
  <c r="J640" i="25" s="1"/>
  <c r="N640" i="25" s="1"/>
  <c r="D635" i="25"/>
  <c r="F635" i="25" s="1"/>
  <c r="I635" i="25" s="1"/>
  <c r="J635" i="25" s="1"/>
  <c r="N635" i="25" s="1"/>
  <c r="D630" i="25"/>
  <c r="F630" i="25" s="1"/>
  <c r="I630" i="25" s="1"/>
  <c r="J630" i="25" s="1"/>
  <c r="N630" i="25" s="1"/>
  <c r="D625" i="25"/>
  <c r="F625" i="25" s="1"/>
  <c r="I625" i="25" s="1"/>
  <c r="J625" i="25" s="1"/>
  <c r="N625" i="25" s="1"/>
  <c r="D619" i="25"/>
  <c r="F619" i="25" s="1"/>
  <c r="I619" i="25" s="1"/>
  <c r="J619" i="25" s="1"/>
  <c r="N619" i="25" s="1"/>
  <c r="D615" i="25"/>
  <c r="F615" i="25" s="1"/>
  <c r="I615" i="25" s="1"/>
  <c r="J615" i="25" s="1"/>
  <c r="N615" i="25" s="1"/>
  <c r="D605" i="25"/>
  <c r="F605" i="25" s="1"/>
  <c r="I605" i="25" s="1"/>
  <c r="J605" i="25" s="1"/>
  <c r="N605" i="25" s="1"/>
  <c r="D598" i="25"/>
  <c r="F598" i="25" s="1"/>
  <c r="I598" i="25" s="1"/>
  <c r="J598" i="25" s="1"/>
  <c r="N598" i="25" s="1"/>
  <c r="D592" i="25"/>
  <c r="F592" i="25" s="1"/>
  <c r="I592" i="25" s="1"/>
  <c r="J592" i="25" s="1"/>
  <c r="N592" i="25" s="1"/>
  <c r="D377" i="25"/>
  <c r="F377" i="25" s="1"/>
  <c r="I377" i="25" s="1"/>
  <c r="J377" i="25" s="1"/>
  <c r="N377" i="25" s="1"/>
  <c r="D381" i="25"/>
  <c r="F381" i="25" s="1"/>
  <c r="I381" i="25" s="1"/>
  <c r="J381" i="25" s="1"/>
  <c r="N381" i="25" s="1"/>
  <c r="D409" i="25"/>
  <c r="F409" i="25" s="1"/>
  <c r="I409" i="25" s="1"/>
  <c r="J409" i="25" s="1"/>
  <c r="N409" i="25" s="1"/>
  <c r="D413" i="25"/>
  <c r="F413" i="25" s="1"/>
  <c r="I413" i="25" s="1"/>
  <c r="J413" i="25" s="1"/>
  <c r="N413" i="25" s="1"/>
  <c r="D417" i="25"/>
  <c r="F417" i="25" s="1"/>
  <c r="I417" i="25" s="1"/>
  <c r="J417" i="25" s="1"/>
  <c r="N417" i="25" s="1"/>
  <c r="D421" i="25"/>
  <c r="F421" i="25" s="1"/>
  <c r="I421" i="25" s="1"/>
  <c r="J421" i="25" s="1"/>
  <c r="N421" i="25" s="1"/>
  <c r="D433" i="25"/>
  <c r="F433" i="25" s="1"/>
  <c r="I433" i="25" s="1"/>
  <c r="J433" i="25" s="1"/>
  <c r="N433" i="25" s="1"/>
  <c r="D437" i="25"/>
  <c r="F437" i="25" s="1"/>
  <c r="I437" i="25" s="1"/>
  <c r="J437" i="25" s="1"/>
  <c r="N437" i="25" s="1"/>
  <c r="D445" i="25"/>
  <c r="F445" i="25" s="1"/>
  <c r="I445" i="25" s="1"/>
  <c r="J445" i="25" s="1"/>
  <c r="N445" i="25" s="1"/>
  <c r="D457" i="25"/>
  <c r="F457" i="25" s="1"/>
  <c r="I457" i="25" s="1"/>
  <c r="J457" i="25" s="1"/>
  <c r="N457" i="25" s="1"/>
  <c r="D482" i="25"/>
  <c r="F482" i="25" s="1"/>
  <c r="I482" i="25" s="1"/>
  <c r="J482" i="25" s="1"/>
  <c r="N482" i="25" s="1"/>
  <c r="D486" i="25"/>
  <c r="F486" i="25" s="1"/>
  <c r="I486" i="25" s="1"/>
  <c r="J486" i="25" s="1"/>
  <c r="N486" i="25" s="1"/>
  <c r="D490" i="25"/>
  <c r="F490" i="25" s="1"/>
  <c r="I490" i="25" s="1"/>
  <c r="J490" i="25" s="1"/>
  <c r="N490" i="25" s="1"/>
  <c r="D494" i="25"/>
  <c r="F494" i="25" s="1"/>
  <c r="I494" i="25" s="1"/>
  <c r="J494" i="25" s="1"/>
  <c r="N494" i="25" s="1"/>
  <c r="D506" i="25"/>
  <c r="F506" i="25" s="1"/>
  <c r="I506" i="25" s="1"/>
  <c r="J506" i="25" s="1"/>
  <c r="N506" i="25" s="1"/>
  <c r="D510" i="25"/>
  <c r="F510" i="25" s="1"/>
  <c r="I510" i="25" s="1"/>
  <c r="J510" i="25" s="1"/>
  <c r="N510" i="25" s="1"/>
  <c r="D518" i="25"/>
  <c r="F518" i="25" s="1"/>
  <c r="I518" i="25" s="1"/>
  <c r="J518" i="25" s="1"/>
  <c r="N518" i="25" s="1"/>
  <c r="D527" i="25"/>
  <c r="F527" i="25" s="1"/>
  <c r="I527" i="25" s="1"/>
  <c r="J527" i="25" s="1"/>
  <c r="N527" i="25" s="1"/>
  <c r="D535" i="25"/>
  <c r="F535" i="25" s="1"/>
  <c r="I535" i="25" s="1"/>
  <c r="J535" i="25" s="1"/>
  <c r="N535" i="25" s="1"/>
  <c r="D543" i="25"/>
  <c r="F543" i="25" s="1"/>
  <c r="I543" i="25" s="1"/>
  <c r="J543" i="25" s="1"/>
  <c r="N543" i="25" s="1"/>
  <c r="D547" i="25"/>
  <c r="F547" i="25" s="1"/>
  <c r="I547" i="25" s="1"/>
  <c r="J547" i="25" s="1"/>
  <c r="N547" i="25" s="1"/>
  <c r="D552" i="25"/>
  <c r="F552" i="25" s="1"/>
  <c r="I552" i="25" s="1"/>
  <c r="J552" i="25" s="1"/>
  <c r="N552" i="25" s="1"/>
  <c r="D561" i="25"/>
  <c r="F561" i="25" s="1"/>
  <c r="I561" i="25" s="1"/>
  <c r="J561" i="25" s="1"/>
  <c r="N561" i="25" s="1"/>
  <c r="D565" i="25"/>
  <c r="F565" i="25" s="1"/>
  <c r="I565" i="25" s="1"/>
  <c r="J565" i="25" s="1"/>
  <c r="N565" i="25" s="1"/>
  <c r="D573" i="25"/>
  <c r="F573" i="25" s="1"/>
  <c r="I573" i="25" s="1"/>
  <c r="J573" i="25" s="1"/>
  <c r="N573" i="25" s="1"/>
  <c r="D577" i="25"/>
  <c r="F577" i="25" s="1"/>
  <c r="I577" i="25" s="1"/>
  <c r="J577" i="25" s="1"/>
  <c r="N577" i="25" s="1"/>
  <c r="D581" i="25"/>
  <c r="F581" i="25" s="1"/>
  <c r="I581" i="25" s="1"/>
  <c r="J581" i="25" s="1"/>
  <c r="N581" i="25" s="1"/>
  <c r="D587" i="25"/>
  <c r="F587" i="25" s="1"/>
  <c r="I587" i="25" s="1"/>
  <c r="J587" i="25" s="1"/>
  <c r="N587" i="25" s="1"/>
  <c r="D701" i="25"/>
  <c r="F701" i="25" s="1"/>
  <c r="I701" i="25" s="1"/>
  <c r="J701" i="25" s="1"/>
  <c r="N701" i="25" s="1"/>
  <c r="D727" i="25"/>
  <c r="F727" i="25" s="1"/>
  <c r="I727" i="25" s="1"/>
  <c r="J727" i="25" s="1"/>
  <c r="N727" i="25" s="1"/>
  <c r="D903" i="25"/>
  <c r="F903" i="25" s="1"/>
  <c r="I903" i="25" s="1"/>
  <c r="J903" i="25" s="1"/>
  <c r="N903" i="25" s="1"/>
  <c r="D935" i="25"/>
  <c r="F935" i="25" s="1"/>
  <c r="I935" i="25" s="1"/>
  <c r="J935" i="25" s="1"/>
  <c r="N935" i="25" s="1"/>
  <c r="D694" i="25"/>
  <c r="F694" i="25" s="1"/>
  <c r="I694" i="25" s="1"/>
  <c r="J694" i="25" s="1"/>
  <c r="N694" i="25" s="1"/>
  <c r="D753" i="25"/>
  <c r="F753" i="25" s="1"/>
  <c r="I753" i="25" s="1"/>
  <c r="J753" i="25" s="1"/>
  <c r="N753" i="25" s="1"/>
  <c r="D769" i="25"/>
  <c r="F769" i="25" s="1"/>
  <c r="I769" i="25" s="1"/>
  <c r="J769" i="25" s="1"/>
  <c r="N769" i="25" s="1"/>
  <c r="D785" i="25"/>
  <c r="F785" i="25" s="1"/>
  <c r="I785" i="25" s="1"/>
  <c r="J785" i="25" s="1"/>
  <c r="N785" i="25" s="1"/>
  <c r="D801" i="25"/>
  <c r="F801" i="25" s="1"/>
  <c r="I801" i="25" s="1"/>
  <c r="J801" i="25" s="1"/>
  <c r="N801" i="25" s="1"/>
  <c r="D817" i="25"/>
  <c r="F817" i="25" s="1"/>
  <c r="I817" i="25" s="1"/>
  <c r="J817" i="25" s="1"/>
  <c r="N817" i="25" s="1"/>
  <c r="D833" i="25"/>
  <c r="F833" i="25" s="1"/>
  <c r="I833" i="25" s="1"/>
  <c r="J833" i="25" s="1"/>
  <c r="N833" i="25" s="1"/>
  <c r="D865" i="25"/>
  <c r="F865" i="25" s="1"/>
  <c r="I865" i="25" s="1"/>
  <c r="J865" i="25" s="1"/>
  <c r="N865" i="25" s="1"/>
  <c r="D906" i="25"/>
  <c r="F906" i="25" s="1"/>
  <c r="I906" i="25" s="1"/>
  <c r="J906" i="25" s="1"/>
  <c r="N906" i="25" s="1"/>
  <c r="D922" i="25"/>
  <c r="F922" i="25" s="1"/>
  <c r="I922" i="25" s="1"/>
  <c r="J922" i="25" s="1"/>
  <c r="N922" i="25" s="1"/>
  <c r="D3356" i="25"/>
  <c r="F3356" i="25" s="1"/>
  <c r="I3356" i="25" s="1"/>
  <c r="J3356" i="25" s="1"/>
  <c r="N3356" i="25" s="1"/>
  <c r="D3355" i="25"/>
  <c r="F3355" i="25" s="1"/>
  <c r="I3355" i="25" s="1"/>
  <c r="J3355" i="25" s="1"/>
  <c r="N3355" i="25" s="1"/>
  <c r="D3350" i="25"/>
  <c r="F3350" i="25" s="1"/>
  <c r="I3350" i="25" s="1"/>
  <c r="J3350" i="25" s="1"/>
  <c r="N3350" i="25" s="1"/>
  <c r="D3322" i="25"/>
  <c r="F3322" i="25" s="1"/>
  <c r="I3322" i="25" s="1"/>
  <c r="J3322" i="25" s="1"/>
  <c r="N3322" i="25" s="1"/>
  <c r="D3281" i="25"/>
  <c r="F3281" i="25" s="1"/>
  <c r="I3281" i="25" s="1"/>
  <c r="J3281" i="25" s="1"/>
  <c r="N3281" i="25" s="1"/>
  <c r="D3320" i="25"/>
  <c r="F3320" i="25" s="1"/>
  <c r="I3320" i="25" s="1"/>
  <c r="J3320" i="25" s="1"/>
  <c r="N3320" i="25" s="1"/>
  <c r="D3308" i="25"/>
  <c r="F3308" i="25" s="1"/>
  <c r="I3308" i="25" s="1"/>
  <c r="J3308" i="25" s="1"/>
  <c r="N3308" i="25" s="1"/>
  <c r="D3291" i="25"/>
  <c r="F3291" i="25" s="1"/>
  <c r="I3291" i="25" s="1"/>
  <c r="J3291" i="25" s="1"/>
  <c r="N3291" i="25" s="1"/>
  <c r="D3058" i="25"/>
  <c r="F3058" i="25" s="1"/>
  <c r="I3058" i="25" s="1"/>
  <c r="J3058" i="25" s="1"/>
  <c r="N3058" i="25" s="1"/>
  <c r="D3048" i="25"/>
  <c r="F3048" i="25" s="1"/>
  <c r="I3048" i="25" s="1"/>
  <c r="J3048" i="25" s="1"/>
  <c r="N3048" i="25" s="1"/>
  <c r="D3042" i="25"/>
  <c r="F3042" i="25" s="1"/>
  <c r="I3042" i="25" s="1"/>
  <c r="J3042" i="25" s="1"/>
  <c r="N3042" i="25" s="1"/>
  <c r="D3029" i="25"/>
  <c r="F3029" i="25" s="1"/>
  <c r="I3029" i="25" s="1"/>
  <c r="J3029" i="25" s="1"/>
  <c r="N3029" i="25" s="1"/>
  <c r="D3021" i="25"/>
  <c r="F3021" i="25" s="1"/>
  <c r="I3021" i="25" s="1"/>
  <c r="J3021" i="25" s="1"/>
  <c r="N3021" i="25" s="1"/>
  <c r="D3017" i="25"/>
  <c r="F3017" i="25" s="1"/>
  <c r="I3017" i="25" s="1"/>
  <c r="J3017" i="25" s="1"/>
  <c r="N3017" i="25" s="1"/>
  <c r="D3010" i="25"/>
  <c r="F3010" i="25" s="1"/>
  <c r="I3010" i="25" s="1"/>
  <c r="J3010" i="25" s="1"/>
  <c r="N3010" i="25" s="1"/>
  <c r="D3073" i="25"/>
  <c r="F3073" i="25" s="1"/>
  <c r="I3073" i="25" s="1"/>
  <c r="J3073" i="25" s="1"/>
  <c r="N3073" i="25" s="1"/>
  <c r="D3057" i="25"/>
  <c r="F3057" i="25" s="1"/>
  <c r="I3057" i="25" s="1"/>
  <c r="J3057" i="25" s="1"/>
  <c r="N3057" i="25" s="1"/>
  <c r="D2601" i="25"/>
  <c r="F2601" i="25" s="1"/>
  <c r="I2601" i="25" s="1"/>
  <c r="J2601" i="25" s="1"/>
  <c r="N2601" i="25" s="1"/>
  <c r="D2519" i="25"/>
  <c r="F2519" i="25" s="1"/>
  <c r="I2519" i="25" s="1"/>
  <c r="J2519" i="25" s="1"/>
  <c r="N2519" i="25" s="1"/>
  <c r="D2483" i="25"/>
  <c r="F2483" i="25" s="1"/>
  <c r="I2483" i="25" s="1"/>
  <c r="J2483" i="25" s="1"/>
  <c r="N2483" i="25" s="1"/>
  <c r="D2464" i="25"/>
  <c r="F2464" i="25" s="1"/>
  <c r="I2464" i="25" s="1"/>
  <c r="J2464" i="25" s="1"/>
  <c r="N2464" i="25" s="1"/>
  <c r="D2456" i="25"/>
  <c r="F2456" i="25" s="1"/>
  <c r="I2456" i="25" s="1"/>
  <c r="J2456" i="25" s="1"/>
  <c r="N2456" i="25" s="1"/>
  <c r="D2448" i="25"/>
  <c r="F2448" i="25" s="1"/>
  <c r="I2448" i="25" s="1"/>
  <c r="J2448" i="25" s="1"/>
  <c r="N2448" i="25" s="1"/>
  <c r="D2436" i="25"/>
  <c r="F2436" i="25" s="1"/>
  <c r="I2436" i="25" s="1"/>
  <c r="J2436" i="25" s="1"/>
  <c r="N2436" i="25" s="1"/>
  <c r="D2522" i="25"/>
  <c r="F2522" i="25" s="1"/>
  <c r="I2522" i="25" s="1"/>
  <c r="J2522" i="25" s="1"/>
  <c r="N2522" i="25" s="1"/>
  <c r="D2486" i="25"/>
  <c r="F2486" i="25" s="1"/>
  <c r="I2486" i="25" s="1"/>
  <c r="J2486" i="25" s="1"/>
  <c r="N2486" i="25" s="1"/>
  <c r="D2513" i="25"/>
  <c r="F2513" i="25" s="1"/>
  <c r="I2513" i="25" s="1"/>
  <c r="J2513" i="25" s="1"/>
  <c r="N2513" i="25" s="1"/>
  <c r="D2497" i="25"/>
  <c r="F2497" i="25" s="1"/>
  <c r="I2497" i="25" s="1"/>
  <c r="J2497" i="25" s="1"/>
  <c r="N2497" i="25" s="1"/>
  <c r="D2477" i="25"/>
  <c r="F2477" i="25" s="1"/>
  <c r="I2477" i="25" s="1"/>
  <c r="J2477" i="25" s="1"/>
  <c r="N2477" i="25" s="1"/>
  <c r="D2461" i="25"/>
  <c r="F2461" i="25" s="1"/>
  <c r="I2461" i="25" s="1"/>
  <c r="J2461" i="25" s="1"/>
  <c r="N2461" i="25" s="1"/>
  <c r="D2449" i="25"/>
  <c r="F2449" i="25" s="1"/>
  <c r="I2449" i="25" s="1"/>
  <c r="J2449" i="25" s="1"/>
  <c r="N2449" i="25" s="1"/>
  <c r="D2435" i="25"/>
  <c r="F2435" i="25" s="1"/>
  <c r="I2435" i="25" s="1"/>
  <c r="J2435" i="25" s="1"/>
  <c r="N2435" i="25" s="1"/>
  <c r="D2520" i="25"/>
  <c r="F2520" i="25" s="1"/>
  <c r="I2520" i="25" s="1"/>
  <c r="J2520" i="25" s="1"/>
  <c r="N2520" i="25" s="1"/>
  <c r="D2488" i="25"/>
  <c r="F2488" i="25" s="1"/>
  <c r="I2488" i="25" s="1"/>
  <c r="J2488" i="25" s="1"/>
  <c r="N2488" i="25" s="1"/>
  <c r="D2414" i="25"/>
  <c r="F2414" i="25" s="1"/>
  <c r="I2414" i="25" s="1"/>
  <c r="J2414" i="25" s="1"/>
  <c r="N2414" i="25" s="1"/>
  <c r="D2394" i="25"/>
  <c r="F2394" i="25" s="1"/>
  <c r="I2394" i="25" s="1"/>
  <c r="J2394" i="25" s="1"/>
  <c r="N2394" i="25" s="1"/>
  <c r="D2366" i="25"/>
  <c r="F2366" i="25" s="1"/>
  <c r="I2366" i="25" s="1"/>
  <c r="J2366" i="25" s="1"/>
  <c r="N2366" i="25" s="1"/>
  <c r="D2356" i="25"/>
  <c r="F2356" i="25" s="1"/>
  <c r="I2356" i="25" s="1"/>
  <c r="J2356" i="25" s="1"/>
  <c r="N2356" i="25" s="1"/>
  <c r="D2352" i="25"/>
  <c r="F2352" i="25" s="1"/>
  <c r="I2352" i="25" s="1"/>
  <c r="J2352" i="25" s="1"/>
  <c r="N2352" i="25" s="1"/>
  <c r="D2347" i="25"/>
  <c r="F2347" i="25" s="1"/>
  <c r="I2347" i="25" s="1"/>
  <c r="J2347" i="25" s="1"/>
  <c r="N2347" i="25" s="1"/>
  <c r="D2333" i="25"/>
  <c r="F2333" i="25" s="1"/>
  <c r="I2333" i="25" s="1"/>
  <c r="J2333" i="25" s="1"/>
  <c r="N2333" i="25" s="1"/>
  <c r="D2327" i="25"/>
  <c r="F2327" i="25" s="1"/>
  <c r="I2327" i="25" s="1"/>
  <c r="J2327" i="25" s="1"/>
  <c r="N2327" i="25" s="1"/>
  <c r="D2319" i="25"/>
  <c r="F2319" i="25" s="1"/>
  <c r="I2319" i="25" s="1"/>
  <c r="J2319" i="25" s="1"/>
  <c r="N2319" i="25" s="1"/>
  <c r="D2310" i="25"/>
  <c r="F2310" i="25" s="1"/>
  <c r="I2310" i="25" s="1"/>
  <c r="J2310" i="25" s="1"/>
  <c r="N2310" i="25" s="1"/>
  <c r="D2305" i="25"/>
  <c r="F2305" i="25" s="1"/>
  <c r="I2305" i="25" s="1"/>
  <c r="J2305" i="25" s="1"/>
  <c r="N2305" i="25" s="1"/>
  <c r="D2296" i="25"/>
  <c r="F2296" i="25" s="1"/>
  <c r="I2296" i="25" s="1"/>
  <c r="J2296" i="25" s="1"/>
  <c r="N2296" i="25" s="1"/>
  <c r="D2289" i="25"/>
  <c r="F2289" i="25" s="1"/>
  <c r="I2289" i="25" s="1"/>
  <c r="J2289" i="25" s="1"/>
  <c r="N2289" i="25" s="1"/>
  <c r="D2279" i="25"/>
  <c r="F2279" i="25" s="1"/>
  <c r="I2279" i="25" s="1"/>
  <c r="J2279" i="25" s="1"/>
  <c r="N2279" i="25" s="1"/>
  <c r="D2269" i="25"/>
  <c r="F2269" i="25" s="1"/>
  <c r="I2269" i="25" s="1"/>
  <c r="J2269" i="25" s="1"/>
  <c r="N2269" i="25" s="1"/>
  <c r="D2123" i="25"/>
  <c r="F2123" i="25" s="1"/>
  <c r="I2123" i="25" s="1"/>
  <c r="J2123" i="25" s="1"/>
  <c r="N2123" i="25" s="1"/>
  <c r="D2268" i="25"/>
  <c r="F2268" i="25" s="1"/>
  <c r="I2268" i="25" s="1"/>
  <c r="J2268" i="25" s="1"/>
  <c r="N2268" i="25" s="1"/>
  <c r="D2172" i="25"/>
  <c r="F2172" i="25" s="1"/>
  <c r="I2172" i="25" s="1"/>
  <c r="J2172" i="25" s="1"/>
  <c r="N2172" i="25" s="1"/>
  <c r="D2192" i="25"/>
  <c r="F2192" i="25" s="1"/>
  <c r="I2192" i="25" s="1"/>
  <c r="J2192" i="25" s="1"/>
  <c r="N2192" i="25" s="1"/>
  <c r="D2278" i="25"/>
  <c r="F2278" i="25" s="1"/>
  <c r="I2278" i="25" s="1"/>
  <c r="J2278" i="25" s="1"/>
  <c r="N2278" i="25" s="1"/>
  <c r="D2254" i="25"/>
  <c r="F2254" i="25" s="1"/>
  <c r="I2254" i="25" s="1"/>
  <c r="J2254" i="25" s="1"/>
  <c r="N2254" i="25" s="1"/>
  <c r="D2164" i="25"/>
  <c r="F2164" i="25" s="1"/>
  <c r="I2164" i="25" s="1"/>
  <c r="J2164" i="25" s="1"/>
  <c r="N2164" i="25" s="1"/>
  <c r="D2232" i="25"/>
  <c r="F2232" i="25" s="1"/>
  <c r="I2232" i="25" s="1"/>
  <c r="J2232" i="25" s="1"/>
  <c r="N2232" i="25" s="1"/>
  <c r="D1967" i="25"/>
  <c r="F1967" i="25" s="1"/>
  <c r="I1967" i="25" s="1"/>
  <c r="J1967" i="25" s="1"/>
  <c r="N1967" i="25" s="1"/>
  <c r="D1935" i="25"/>
  <c r="F1935" i="25" s="1"/>
  <c r="I1935" i="25" s="1"/>
  <c r="J1935" i="25" s="1"/>
  <c r="N1935" i="25" s="1"/>
  <c r="D1903" i="25"/>
  <c r="F1903" i="25" s="1"/>
  <c r="I1903" i="25" s="1"/>
  <c r="J1903" i="25" s="1"/>
  <c r="N1903" i="25" s="1"/>
  <c r="D1875" i="25"/>
  <c r="F1875" i="25" s="1"/>
  <c r="I1875" i="25" s="1"/>
  <c r="J1875" i="25" s="1"/>
  <c r="N1875" i="25" s="1"/>
  <c r="D1851" i="25"/>
  <c r="F1851" i="25" s="1"/>
  <c r="I1851" i="25" s="1"/>
  <c r="J1851" i="25" s="1"/>
  <c r="N1851" i="25" s="1"/>
  <c r="D1623" i="25"/>
  <c r="F1623" i="25" s="1"/>
  <c r="I1623" i="25" s="1"/>
  <c r="J1623" i="25" s="1"/>
  <c r="N1623" i="25" s="1"/>
  <c r="D1609" i="25"/>
  <c r="F1609" i="25" s="1"/>
  <c r="I1609" i="25" s="1"/>
  <c r="J1609" i="25" s="1"/>
  <c r="N1609" i="25" s="1"/>
  <c r="D1593" i="25"/>
  <c r="F1593" i="25" s="1"/>
  <c r="I1593" i="25" s="1"/>
  <c r="J1593" i="25" s="1"/>
  <c r="N1593" i="25" s="1"/>
  <c r="D1581" i="25"/>
  <c r="F1581" i="25" s="1"/>
  <c r="I1581" i="25" s="1"/>
  <c r="J1581" i="25" s="1"/>
  <c r="N1581" i="25" s="1"/>
  <c r="D1565" i="25"/>
  <c r="F1565" i="25" s="1"/>
  <c r="I1565" i="25" s="1"/>
  <c r="J1565" i="25" s="1"/>
  <c r="N1565" i="25" s="1"/>
  <c r="D1557" i="25"/>
  <c r="F1557" i="25" s="1"/>
  <c r="I1557" i="25" s="1"/>
  <c r="J1557" i="25" s="1"/>
  <c r="N1557" i="25" s="1"/>
  <c r="D1547" i="25"/>
  <c r="F1547" i="25" s="1"/>
  <c r="I1547" i="25" s="1"/>
  <c r="J1547" i="25" s="1"/>
  <c r="N1547" i="25" s="1"/>
  <c r="D1531" i="25"/>
  <c r="F1531" i="25" s="1"/>
  <c r="I1531" i="25" s="1"/>
  <c r="J1531" i="25" s="1"/>
  <c r="N1531" i="25" s="1"/>
  <c r="D1521" i="25"/>
  <c r="F1521" i="25" s="1"/>
  <c r="I1521" i="25" s="1"/>
  <c r="J1521" i="25" s="1"/>
  <c r="N1521" i="25" s="1"/>
  <c r="D1509" i="25"/>
  <c r="F1509" i="25" s="1"/>
  <c r="I1509" i="25" s="1"/>
  <c r="J1509" i="25" s="1"/>
  <c r="N1509" i="25" s="1"/>
  <c r="D1499" i="25"/>
  <c r="F1499" i="25" s="1"/>
  <c r="I1499" i="25" s="1"/>
  <c r="J1499" i="25" s="1"/>
  <c r="N1499" i="25" s="1"/>
  <c r="D1489" i="25"/>
  <c r="F1489" i="25" s="1"/>
  <c r="I1489" i="25" s="1"/>
  <c r="J1489" i="25" s="1"/>
  <c r="N1489" i="25" s="1"/>
  <c r="D1480" i="25"/>
  <c r="F1480" i="25" s="1"/>
  <c r="I1480" i="25" s="1"/>
  <c r="J1480" i="25" s="1"/>
  <c r="N1480" i="25" s="1"/>
  <c r="D1473" i="25"/>
  <c r="F1473" i="25" s="1"/>
  <c r="I1473" i="25" s="1"/>
  <c r="J1473" i="25" s="1"/>
  <c r="N1473" i="25" s="1"/>
  <c r="D1468" i="25"/>
  <c r="F1468" i="25" s="1"/>
  <c r="I1468" i="25" s="1"/>
  <c r="J1468" i="25" s="1"/>
  <c r="N1468" i="25" s="1"/>
  <c r="D1460" i="25"/>
  <c r="F1460" i="25" s="1"/>
  <c r="I1460" i="25" s="1"/>
  <c r="J1460" i="25" s="1"/>
  <c r="N1460" i="25" s="1"/>
  <c r="D1456" i="25"/>
  <c r="F1456" i="25" s="1"/>
  <c r="I1456" i="25" s="1"/>
  <c r="J1456" i="25" s="1"/>
  <c r="N1456" i="25" s="1"/>
  <c r="D1450" i="25"/>
  <c r="F1450" i="25" s="1"/>
  <c r="I1450" i="25" s="1"/>
  <c r="J1450" i="25" s="1"/>
  <c r="N1450" i="25" s="1"/>
  <c r="D1443" i="25"/>
  <c r="F1443" i="25" s="1"/>
  <c r="I1443" i="25" s="1"/>
  <c r="J1443" i="25" s="1"/>
  <c r="N1443" i="25" s="1"/>
  <c r="D1439" i="25"/>
  <c r="F1439" i="25" s="1"/>
  <c r="I1439" i="25" s="1"/>
  <c r="J1439" i="25" s="1"/>
  <c r="N1439" i="25" s="1"/>
  <c r="D1435" i="25"/>
  <c r="F1435" i="25" s="1"/>
  <c r="I1435" i="25" s="1"/>
  <c r="J1435" i="25" s="1"/>
  <c r="N1435" i="25" s="1"/>
  <c r="D1421" i="25"/>
  <c r="F1421" i="25" s="1"/>
  <c r="I1421" i="25" s="1"/>
  <c r="J1421" i="25" s="1"/>
  <c r="N1421" i="25" s="1"/>
  <c r="D1965" i="25"/>
  <c r="F1965" i="25" s="1"/>
  <c r="I1965" i="25" s="1"/>
  <c r="J1965" i="25" s="1"/>
  <c r="N1965" i="25" s="1"/>
  <c r="D1933" i="25"/>
  <c r="F1933" i="25" s="1"/>
  <c r="I1933" i="25" s="1"/>
  <c r="J1933" i="25" s="1"/>
  <c r="N1933" i="25" s="1"/>
  <c r="D1905" i="25"/>
  <c r="F1905" i="25" s="1"/>
  <c r="I1905" i="25" s="1"/>
  <c r="J1905" i="25" s="1"/>
  <c r="N1905" i="25" s="1"/>
  <c r="D1881" i="25"/>
  <c r="F1881" i="25" s="1"/>
  <c r="I1881" i="25" s="1"/>
  <c r="J1881" i="25" s="1"/>
  <c r="N1881" i="25" s="1"/>
  <c r="D1845" i="25"/>
  <c r="F1845" i="25" s="1"/>
  <c r="I1845" i="25" s="1"/>
  <c r="J1845" i="25" s="1"/>
  <c r="N1845" i="25" s="1"/>
  <c r="D1596" i="25"/>
  <c r="F1596" i="25" s="1"/>
  <c r="I1596" i="25" s="1"/>
  <c r="J1596" i="25" s="1"/>
  <c r="N1596" i="25" s="1"/>
  <c r="D1576" i="25"/>
  <c r="F1576" i="25" s="1"/>
  <c r="I1576" i="25" s="1"/>
  <c r="J1576" i="25" s="1"/>
  <c r="N1576" i="25" s="1"/>
  <c r="D1532" i="25"/>
  <c r="F1532" i="25" s="1"/>
  <c r="I1532" i="25" s="1"/>
  <c r="J1532" i="25" s="1"/>
  <c r="N1532" i="25" s="1"/>
  <c r="D1508" i="25"/>
  <c r="F1508" i="25" s="1"/>
  <c r="I1508" i="25" s="1"/>
  <c r="J1508" i="25" s="1"/>
  <c r="N1508" i="25" s="1"/>
  <c r="D1626" i="25"/>
  <c r="F1626" i="25" s="1"/>
  <c r="I1626" i="25" s="1"/>
  <c r="J1626" i="25" s="1"/>
  <c r="N1626" i="25" s="1"/>
  <c r="D1598" i="25"/>
  <c r="F1598" i="25" s="1"/>
  <c r="I1598" i="25" s="1"/>
  <c r="J1598" i="25" s="1"/>
  <c r="N1598" i="25" s="1"/>
  <c r="D1494" i="25"/>
  <c r="F1494" i="25" s="1"/>
  <c r="I1494" i="25" s="1"/>
  <c r="J1494" i="25" s="1"/>
  <c r="N1494" i="25" s="1"/>
  <c r="D884" i="25"/>
  <c r="F884" i="25" s="1"/>
  <c r="I884" i="25" s="1"/>
  <c r="J884" i="25" s="1"/>
  <c r="N884" i="25" s="1"/>
  <c r="D872" i="25"/>
  <c r="F872" i="25" s="1"/>
  <c r="I872" i="25" s="1"/>
  <c r="J872" i="25" s="1"/>
  <c r="N872" i="25" s="1"/>
  <c r="D864" i="25"/>
  <c r="F864" i="25" s="1"/>
  <c r="I864" i="25" s="1"/>
  <c r="J864" i="25" s="1"/>
  <c r="N864" i="25" s="1"/>
  <c r="D852" i="25"/>
  <c r="F852" i="25" s="1"/>
  <c r="I852" i="25" s="1"/>
  <c r="J852" i="25" s="1"/>
  <c r="N852" i="25" s="1"/>
  <c r="D836" i="25"/>
  <c r="F836" i="25" s="1"/>
  <c r="I836" i="25" s="1"/>
  <c r="J836" i="25" s="1"/>
  <c r="N836" i="25" s="1"/>
  <c r="D824" i="25"/>
  <c r="F824" i="25" s="1"/>
  <c r="I824" i="25" s="1"/>
  <c r="J824" i="25" s="1"/>
  <c r="N824" i="25" s="1"/>
  <c r="D812" i="25"/>
  <c r="F812" i="25" s="1"/>
  <c r="I812" i="25" s="1"/>
  <c r="J812" i="25" s="1"/>
  <c r="N812" i="25" s="1"/>
  <c r="D804" i="25"/>
  <c r="F804" i="25" s="1"/>
  <c r="I804" i="25" s="1"/>
  <c r="J804" i="25" s="1"/>
  <c r="N804" i="25" s="1"/>
  <c r="D786" i="25"/>
  <c r="F786" i="25" s="1"/>
  <c r="I786" i="25" s="1"/>
  <c r="J786" i="25" s="1"/>
  <c r="N786" i="25" s="1"/>
  <c r="D776" i="25"/>
  <c r="F776" i="25" s="1"/>
  <c r="I776" i="25" s="1"/>
  <c r="J776" i="25" s="1"/>
  <c r="N776" i="25" s="1"/>
  <c r="D764" i="25"/>
  <c r="F764" i="25" s="1"/>
  <c r="I764" i="25" s="1"/>
  <c r="J764" i="25" s="1"/>
  <c r="N764" i="25" s="1"/>
  <c r="D756" i="25"/>
  <c r="F756" i="25" s="1"/>
  <c r="I756" i="25" s="1"/>
  <c r="J756" i="25" s="1"/>
  <c r="N756" i="25" s="1"/>
  <c r="D736" i="25"/>
  <c r="F736" i="25" s="1"/>
  <c r="I736" i="25" s="1"/>
  <c r="J736" i="25" s="1"/>
  <c r="N736" i="25" s="1"/>
  <c r="D710" i="25"/>
  <c r="F710" i="25" s="1"/>
  <c r="I710" i="25" s="1"/>
  <c r="J710" i="25" s="1"/>
  <c r="N710" i="25" s="1"/>
  <c r="D681" i="25"/>
  <c r="F681" i="25" s="1"/>
  <c r="I681" i="25" s="1"/>
  <c r="J681" i="25" s="1"/>
  <c r="N681" i="25" s="1"/>
  <c r="D669" i="25"/>
  <c r="F669" i="25" s="1"/>
  <c r="I669" i="25" s="1"/>
  <c r="J669" i="25" s="1"/>
  <c r="N669" i="25" s="1"/>
  <c r="D663" i="25"/>
  <c r="F663" i="25" s="1"/>
  <c r="I663" i="25" s="1"/>
  <c r="J663" i="25" s="1"/>
  <c r="N663" i="25" s="1"/>
  <c r="D659" i="25"/>
  <c r="F659" i="25" s="1"/>
  <c r="I659" i="25" s="1"/>
  <c r="J659" i="25" s="1"/>
  <c r="N659" i="25" s="1"/>
  <c r="D651" i="25"/>
  <c r="F651" i="25" s="1"/>
  <c r="I651" i="25" s="1"/>
  <c r="J651" i="25" s="1"/>
  <c r="N651" i="25" s="1"/>
  <c r="D643" i="25"/>
  <c r="F643" i="25" s="1"/>
  <c r="I643" i="25" s="1"/>
  <c r="J643" i="25" s="1"/>
  <c r="N643" i="25" s="1"/>
  <c r="D639" i="25"/>
  <c r="F639" i="25" s="1"/>
  <c r="I639" i="25" s="1"/>
  <c r="J639" i="25" s="1"/>
  <c r="N639" i="25" s="1"/>
  <c r="D633" i="25"/>
  <c r="F633" i="25" s="1"/>
  <c r="I633" i="25" s="1"/>
  <c r="J633" i="25" s="1"/>
  <c r="N633" i="25" s="1"/>
  <c r="D629" i="25"/>
  <c r="F629" i="25" s="1"/>
  <c r="I629" i="25" s="1"/>
  <c r="J629" i="25" s="1"/>
  <c r="N629" i="25" s="1"/>
  <c r="D622" i="25"/>
  <c r="F622" i="25" s="1"/>
  <c r="I622" i="25" s="1"/>
  <c r="J622" i="25" s="1"/>
  <c r="N622" i="25" s="1"/>
  <c r="D618" i="25"/>
  <c r="F618" i="25" s="1"/>
  <c r="I618" i="25" s="1"/>
  <c r="J618" i="25" s="1"/>
  <c r="N618" i="25" s="1"/>
  <c r="D612" i="25"/>
  <c r="F612" i="25" s="1"/>
  <c r="I612" i="25" s="1"/>
  <c r="J612" i="25" s="1"/>
  <c r="N612" i="25" s="1"/>
  <c r="D603" i="25"/>
  <c r="F603" i="25" s="1"/>
  <c r="I603" i="25" s="1"/>
  <c r="J603" i="25" s="1"/>
  <c r="N603" i="25" s="1"/>
  <c r="D595" i="25"/>
  <c r="F595" i="25" s="1"/>
  <c r="I595" i="25" s="1"/>
  <c r="J595" i="25" s="1"/>
  <c r="N595" i="25" s="1"/>
  <c r="D270" i="25"/>
  <c r="F270" i="25" s="1"/>
  <c r="I270" i="25" s="1"/>
  <c r="J270" i="25" s="1"/>
  <c r="N270" i="25" s="1"/>
  <c r="D295" i="25"/>
  <c r="F295" i="25" s="1"/>
  <c r="I295" i="25" s="1"/>
  <c r="J295" i="25" s="1"/>
  <c r="N295" i="25" s="1"/>
  <c r="D305" i="25"/>
  <c r="F305" i="25" s="1"/>
  <c r="I305" i="25" s="1"/>
  <c r="J305" i="25" s="1"/>
  <c r="N305" i="25" s="1"/>
  <c r="D311" i="25"/>
  <c r="F311" i="25" s="1"/>
  <c r="I311" i="25" s="1"/>
  <c r="J311" i="25" s="1"/>
  <c r="N311" i="25" s="1"/>
  <c r="D315" i="25"/>
  <c r="F315" i="25" s="1"/>
  <c r="I315" i="25" s="1"/>
  <c r="J315" i="25" s="1"/>
  <c r="N315" i="25" s="1"/>
  <c r="D341" i="25"/>
  <c r="F341" i="25" s="1"/>
  <c r="I341" i="25" s="1"/>
  <c r="J341" i="25" s="1"/>
  <c r="N341" i="25" s="1"/>
  <c r="D349" i="25"/>
  <c r="F349" i="25" s="1"/>
  <c r="I349" i="25" s="1"/>
  <c r="J349" i="25" s="1"/>
  <c r="N349" i="25" s="1"/>
  <c r="D353" i="25"/>
  <c r="F353" i="25" s="1"/>
  <c r="I353" i="25" s="1"/>
  <c r="J353" i="25" s="1"/>
  <c r="N353" i="25" s="1"/>
  <c r="D357" i="25"/>
  <c r="F357" i="25" s="1"/>
  <c r="I357" i="25" s="1"/>
  <c r="J357" i="25" s="1"/>
  <c r="N357" i="25" s="1"/>
  <c r="D365" i="25"/>
  <c r="F365" i="25" s="1"/>
  <c r="I365" i="25" s="1"/>
  <c r="J365" i="25" s="1"/>
  <c r="N365" i="25" s="1"/>
  <c r="D467" i="25"/>
  <c r="F467" i="25" s="1"/>
  <c r="I467" i="25" s="1"/>
  <c r="J467" i="25" s="1"/>
  <c r="N467" i="25" s="1"/>
  <c r="D475" i="25"/>
  <c r="F475" i="25" s="1"/>
  <c r="I475" i="25" s="1"/>
  <c r="J475" i="25" s="1"/>
  <c r="N475" i="25" s="1"/>
  <c r="D479" i="25"/>
  <c r="F479" i="25" s="1"/>
  <c r="I479" i="25" s="1"/>
  <c r="J479" i="25" s="1"/>
  <c r="N479" i="25" s="1"/>
  <c r="D491" i="25"/>
  <c r="F491" i="25" s="1"/>
  <c r="I491" i="25" s="1"/>
  <c r="J491" i="25" s="1"/>
  <c r="N491" i="25" s="1"/>
  <c r="D495" i="25"/>
  <c r="F495" i="25" s="1"/>
  <c r="I495" i="25" s="1"/>
  <c r="J495" i="25" s="1"/>
  <c r="N495" i="25" s="1"/>
  <c r="D499" i="25"/>
  <c r="F499" i="25" s="1"/>
  <c r="I499" i="25" s="1"/>
  <c r="J499" i="25" s="1"/>
  <c r="N499" i="25" s="1"/>
  <c r="D507" i="25"/>
  <c r="F507" i="25" s="1"/>
  <c r="I507" i="25" s="1"/>
  <c r="J507" i="25" s="1"/>
  <c r="N507" i="25" s="1"/>
  <c r="D511" i="25"/>
  <c r="F511" i="25" s="1"/>
  <c r="I511" i="25" s="1"/>
  <c r="J511" i="25" s="1"/>
  <c r="N511" i="25" s="1"/>
  <c r="D515" i="25"/>
  <c r="F515" i="25" s="1"/>
  <c r="I515" i="25" s="1"/>
  <c r="J515" i="25" s="1"/>
  <c r="N515" i="25" s="1"/>
  <c r="D528" i="25"/>
  <c r="F528" i="25" s="1"/>
  <c r="I528" i="25" s="1"/>
  <c r="J528" i="25" s="1"/>
  <c r="N528" i="25" s="1"/>
  <c r="D540" i="25"/>
  <c r="F540" i="25" s="1"/>
  <c r="I540" i="25" s="1"/>
  <c r="J540" i="25" s="1"/>
  <c r="N540" i="25" s="1"/>
  <c r="D548" i="25"/>
  <c r="F548" i="25" s="1"/>
  <c r="I548" i="25" s="1"/>
  <c r="J548" i="25" s="1"/>
  <c r="N548" i="25" s="1"/>
  <c r="D562" i="25"/>
  <c r="F562" i="25" s="1"/>
  <c r="I562" i="25" s="1"/>
  <c r="J562" i="25" s="1"/>
  <c r="N562" i="25" s="1"/>
  <c r="D566" i="25"/>
  <c r="F566" i="25" s="1"/>
  <c r="I566" i="25" s="1"/>
  <c r="J566" i="25" s="1"/>
  <c r="N566" i="25" s="1"/>
  <c r="D689" i="25"/>
  <c r="F689" i="25" s="1"/>
  <c r="I689" i="25" s="1"/>
  <c r="J689" i="25" s="1"/>
  <c r="N689" i="25" s="1"/>
  <c r="D705" i="25"/>
  <c r="F705" i="25" s="1"/>
  <c r="I705" i="25" s="1"/>
  <c r="J705" i="25" s="1"/>
  <c r="N705" i="25" s="1"/>
  <c r="D731" i="25"/>
  <c r="F731" i="25" s="1"/>
  <c r="I731" i="25" s="1"/>
  <c r="J731" i="25" s="1"/>
  <c r="N731" i="25" s="1"/>
  <c r="D907" i="25"/>
  <c r="F907" i="25" s="1"/>
  <c r="I907" i="25" s="1"/>
  <c r="J907" i="25" s="1"/>
  <c r="N907" i="25" s="1"/>
  <c r="D939" i="25"/>
  <c r="F939" i="25" s="1"/>
  <c r="I939" i="25" s="1"/>
  <c r="J939" i="25" s="1"/>
  <c r="N939" i="25" s="1"/>
  <c r="D702" i="25"/>
  <c r="F702" i="25" s="1"/>
  <c r="I702" i="25" s="1"/>
  <c r="J702" i="25" s="1"/>
  <c r="N702" i="25" s="1"/>
  <c r="D757" i="25"/>
  <c r="F757" i="25" s="1"/>
  <c r="I757" i="25" s="1"/>
  <c r="J757" i="25" s="1"/>
  <c r="N757" i="25" s="1"/>
  <c r="D773" i="25"/>
  <c r="F773" i="25" s="1"/>
  <c r="I773" i="25" s="1"/>
  <c r="J773" i="25" s="1"/>
  <c r="N773" i="25" s="1"/>
  <c r="D789" i="25"/>
  <c r="F789" i="25" s="1"/>
  <c r="I789" i="25" s="1"/>
  <c r="J789" i="25" s="1"/>
  <c r="N789" i="25" s="1"/>
  <c r="D805" i="25"/>
  <c r="F805" i="25" s="1"/>
  <c r="I805" i="25" s="1"/>
  <c r="J805" i="25" s="1"/>
  <c r="N805" i="25" s="1"/>
  <c r="D894" i="25"/>
  <c r="F894" i="25" s="1"/>
  <c r="I894" i="25" s="1"/>
  <c r="J894" i="25" s="1"/>
  <c r="N894" i="25" s="1"/>
  <c r="D910" i="25"/>
  <c r="F910" i="25" s="1"/>
  <c r="I910" i="25" s="1"/>
  <c r="J910" i="25" s="1"/>
  <c r="N910" i="25" s="1"/>
  <c r="D3352" i="25"/>
  <c r="F3352" i="25" s="1"/>
  <c r="I3352" i="25" s="1"/>
  <c r="J3352" i="25" s="1"/>
  <c r="N3352" i="25" s="1"/>
  <c r="D3351" i="25"/>
  <c r="F3351" i="25" s="1"/>
  <c r="I3351" i="25" s="1"/>
  <c r="J3351" i="25" s="1"/>
  <c r="N3351" i="25" s="1"/>
  <c r="D3346" i="25"/>
  <c r="F3346" i="25" s="1"/>
  <c r="I3346" i="25" s="1"/>
  <c r="J3346" i="25" s="1"/>
  <c r="N3346" i="25" s="1"/>
  <c r="D3345" i="25"/>
  <c r="F3345" i="25" s="1"/>
  <c r="I3345" i="25" s="1"/>
  <c r="J3345" i="25" s="1"/>
  <c r="N3345" i="25" s="1"/>
  <c r="D3340" i="25"/>
  <c r="F3340" i="25" s="1"/>
  <c r="I3340" i="25" s="1"/>
  <c r="J3340" i="25" s="1"/>
  <c r="N3340" i="25" s="1"/>
  <c r="D3353" i="25"/>
  <c r="F3353" i="25" s="1"/>
  <c r="I3353" i="25" s="1"/>
  <c r="J3353" i="25" s="1"/>
  <c r="N3353" i="25" s="1"/>
  <c r="D3300" i="25"/>
  <c r="F3300" i="25" s="1"/>
  <c r="I3300" i="25" s="1"/>
  <c r="J3300" i="25" s="1"/>
  <c r="N3300" i="25" s="1"/>
  <c r="D3312" i="25"/>
  <c r="F3312" i="25" s="1"/>
  <c r="I3312" i="25" s="1"/>
  <c r="J3312" i="25" s="1"/>
  <c r="N3312" i="25" s="1"/>
  <c r="D3052" i="25"/>
  <c r="F3052" i="25" s="1"/>
  <c r="I3052" i="25" s="1"/>
  <c r="J3052" i="25" s="1"/>
  <c r="N3052" i="25" s="1"/>
  <c r="D3047" i="25"/>
  <c r="F3047" i="25" s="1"/>
  <c r="I3047" i="25" s="1"/>
  <c r="J3047" i="25" s="1"/>
  <c r="N3047" i="25" s="1"/>
  <c r="D3040" i="25"/>
  <c r="F3040" i="25" s="1"/>
  <c r="I3040" i="25" s="1"/>
  <c r="J3040" i="25" s="1"/>
  <c r="N3040" i="25" s="1"/>
  <c r="D3027" i="25"/>
  <c r="F3027" i="25" s="1"/>
  <c r="I3027" i="25" s="1"/>
  <c r="J3027" i="25" s="1"/>
  <c r="N3027" i="25" s="1"/>
  <c r="D3020" i="25"/>
  <c r="F3020" i="25" s="1"/>
  <c r="I3020" i="25" s="1"/>
  <c r="J3020" i="25" s="1"/>
  <c r="N3020" i="25" s="1"/>
  <c r="D3016" i="25"/>
  <c r="F3016" i="25" s="1"/>
  <c r="I3016" i="25" s="1"/>
  <c r="J3016" i="25" s="1"/>
  <c r="N3016" i="25" s="1"/>
  <c r="D3009" i="25"/>
  <c r="F3009" i="25" s="1"/>
  <c r="I3009" i="25" s="1"/>
  <c r="J3009" i="25" s="1"/>
  <c r="N3009" i="25" s="1"/>
  <c r="D3067" i="25"/>
  <c r="F3067" i="25" s="1"/>
  <c r="I3067" i="25" s="1"/>
  <c r="J3067" i="25" s="1"/>
  <c r="N3067" i="25" s="1"/>
  <c r="D2609" i="25"/>
  <c r="F2609" i="25" s="1"/>
  <c r="I2609" i="25" s="1"/>
  <c r="J2609" i="25" s="1"/>
  <c r="N2609" i="25" s="1"/>
  <c r="D2599" i="25"/>
  <c r="F2599" i="25" s="1"/>
  <c r="I2599" i="25" s="1"/>
  <c r="J2599" i="25" s="1"/>
  <c r="N2599" i="25" s="1"/>
  <c r="D2515" i="25"/>
  <c r="F2515" i="25" s="1"/>
  <c r="I2515" i="25" s="1"/>
  <c r="J2515" i="25" s="1"/>
  <c r="N2515" i="25" s="1"/>
  <c r="D2479" i="25"/>
  <c r="F2479" i="25" s="1"/>
  <c r="I2479" i="25" s="1"/>
  <c r="J2479" i="25" s="1"/>
  <c r="N2479" i="25" s="1"/>
  <c r="D2462" i="25"/>
  <c r="F2462" i="25" s="1"/>
  <c r="I2462" i="25" s="1"/>
  <c r="J2462" i="25" s="1"/>
  <c r="N2462" i="25" s="1"/>
  <c r="D2454" i="25"/>
  <c r="F2454" i="25" s="1"/>
  <c r="I2454" i="25" s="1"/>
  <c r="J2454" i="25" s="1"/>
  <c r="N2454" i="25" s="1"/>
  <c r="D2442" i="25"/>
  <c r="F2442" i="25" s="1"/>
  <c r="I2442" i="25" s="1"/>
  <c r="J2442" i="25" s="1"/>
  <c r="N2442" i="25" s="1"/>
  <c r="D2434" i="25"/>
  <c r="F2434" i="25" s="1"/>
  <c r="I2434" i="25" s="1"/>
  <c r="J2434" i="25" s="1"/>
  <c r="N2434" i="25" s="1"/>
  <c r="D2506" i="25"/>
  <c r="F2506" i="25" s="1"/>
  <c r="I2506" i="25" s="1"/>
  <c r="J2506" i="25" s="1"/>
  <c r="N2506" i="25" s="1"/>
  <c r="D2525" i="25"/>
  <c r="F2525" i="25" s="1"/>
  <c r="I2525" i="25" s="1"/>
  <c r="J2525" i="25" s="1"/>
  <c r="N2525" i="25" s="1"/>
  <c r="D2509" i="25"/>
  <c r="F2509" i="25" s="1"/>
  <c r="I2509" i="25" s="1"/>
  <c r="J2509" i="25" s="1"/>
  <c r="N2509" i="25" s="1"/>
  <c r="D2493" i="25"/>
  <c r="F2493" i="25" s="1"/>
  <c r="I2493" i="25" s="1"/>
  <c r="J2493" i="25" s="1"/>
  <c r="N2493" i="25" s="1"/>
  <c r="D2473" i="25"/>
  <c r="F2473" i="25" s="1"/>
  <c r="I2473" i="25" s="1"/>
  <c r="J2473" i="25" s="1"/>
  <c r="N2473" i="25" s="1"/>
  <c r="D2459" i="25"/>
  <c r="F2459" i="25" s="1"/>
  <c r="I2459" i="25" s="1"/>
  <c r="J2459" i="25" s="1"/>
  <c r="N2459" i="25" s="1"/>
  <c r="D2443" i="25"/>
  <c r="F2443" i="25" s="1"/>
  <c r="I2443" i="25" s="1"/>
  <c r="J2443" i="25" s="1"/>
  <c r="N2443" i="25" s="1"/>
  <c r="D2433" i="25"/>
  <c r="F2433" i="25" s="1"/>
  <c r="I2433" i="25" s="1"/>
  <c r="J2433" i="25" s="1"/>
  <c r="N2433" i="25" s="1"/>
  <c r="D2512" i="25"/>
  <c r="F2512" i="25" s="1"/>
  <c r="I2512" i="25" s="1"/>
  <c r="J2512" i="25" s="1"/>
  <c r="N2512" i="25" s="1"/>
  <c r="D2476" i="25"/>
  <c r="F2476" i="25" s="1"/>
  <c r="I2476" i="25" s="1"/>
  <c r="J2476" i="25" s="1"/>
  <c r="N2476" i="25" s="1"/>
  <c r="D2410" i="25"/>
  <c r="F2410" i="25" s="1"/>
  <c r="I2410" i="25" s="1"/>
  <c r="J2410" i="25" s="1"/>
  <c r="N2410" i="25" s="1"/>
  <c r="D2390" i="25"/>
  <c r="F2390" i="25" s="1"/>
  <c r="I2390" i="25" s="1"/>
  <c r="J2390" i="25" s="1"/>
  <c r="N2390" i="25" s="1"/>
  <c r="D2355" i="25"/>
  <c r="F2355" i="25" s="1"/>
  <c r="I2355" i="25" s="1"/>
  <c r="J2355" i="25" s="1"/>
  <c r="N2355" i="25" s="1"/>
  <c r="D2351" i="25"/>
  <c r="F2351" i="25" s="1"/>
  <c r="I2351" i="25" s="1"/>
  <c r="J2351" i="25" s="1"/>
  <c r="N2351" i="25" s="1"/>
  <c r="D2342" i="25"/>
  <c r="F2342" i="25" s="1"/>
  <c r="I2342" i="25" s="1"/>
  <c r="J2342" i="25" s="1"/>
  <c r="N2342" i="25" s="1"/>
  <c r="D2332" i="25"/>
  <c r="F2332" i="25" s="1"/>
  <c r="I2332" i="25" s="1"/>
  <c r="J2332" i="25" s="1"/>
  <c r="N2332" i="25" s="1"/>
  <c r="D2326" i="25"/>
  <c r="F2326" i="25" s="1"/>
  <c r="I2326" i="25" s="1"/>
  <c r="J2326" i="25" s="1"/>
  <c r="N2326" i="25" s="1"/>
  <c r="D2318" i="25"/>
  <c r="F2318" i="25" s="1"/>
  <c r="I2318" i="25" s="1"/>
  <c r="J2318" i="25" s="1"/>
  <c r="N2318" i="25" s="1"/>
  <c r="D2309" i="25"/>
  <c r="F2309" i="25" s="1"/>
  <c r="I2309" i="25" s="1"/>
  <c r="J2309" i="25" s="1"/>
  <c r="N2309" i="25" s="1"/>
  <c r="D2285" i="25"/>
  <c r="F2285" i="25" s="1"/>
  <c r="I2285" i="25" s="1"/>
  <c r="J2285" i="25" s="1"/>
  <c r="N2285" i="25" s="1"/>
  <c r="D2277" i="25"/>
  <c r="F2277" i="25" s="1"/>
  <c r="I2277" i="25" s="1"/>
  <c r="J2277" i="25" s="1"/>
  <c r="N2277" i="25" s="1"/>
  <c r="D2267" i="25"/>
  <c r="F2267" i="25" s="1"/>
  <c r="I2267" i="25" s="1"/>
  <c r="J2267" i="25" s="1"/>
  <c r="N2267" i="25" s="1"/>
  <c r="D2116" i="25"/>
  <c r="F2116" i="25" s="1"/>
  <c r="I2116" i="25" s="1"/>
  <c r="J2116" i="25" s="1"/>
  <c r="N2116" i="25" s="1"/>
  <c r="D2252" i="25"/>
  <c r="F2252" i="25" s="1"/>
  <c r="I2252" i="25" s="1"/>
  <c r="J2252" i="25" s="1"/>
  <c r="N2252" i="25" s="1"/>
  <c r="D2137" i="25"/>
  <c r="F2137" i="25" s="1"/>
  <c r="I2137" i="25" s="1"/>
  <c r="J2137" i="25" s="1"/>
  <c r="N2137" i="25" s="1"/>
  <c r="D2176" i="25"/>
  <c r="F2176" i="25" s="1"/>
  <c r="I2176" i="25" s="1"/>
  <c r="J2176" i="25" s="1"/>
  <c r="N2176" i="25" s="1"/>
  <c r="D2266" i="25"/>
  <c r="F2266" i="25" s="1"/>
  <c r="I2266" i="25" s="1"/>
  <c r="J2266" i="25" s="1"/>
  <c r="N2266" i="25" s="1"/>
  <c r="D2244" i="25"/>
  <c r="F2244" i="25" s="1"/>
  <c r="I2244" i="25" s="1"/>
  <c r="J2244" i="25" s="1"/>
  <c r="N2244" i="25" s="1"/>
  <c r="D2148" i="25"/>
  <c r="F2148" i="25" s="1"/>
  <c r="I2148" i="25" s="1"/>
  <c r="J2148" i="25" s="1"/>
  <c r="N2148" i="25" s="1"/>
  <c r="D2200" i="25"/>
  <c r="F2200" i="25" s="1"/>
  <c r="I2200" i="25" s="1"/>
  <c r="J2200" i="25" s="1"/>
  <c r="N2200" i="25" s="1"/>
  <c r="D1931" i="25"/>
  <c r="F1931" i="25" s="1"/>
  <c r="I1931" i="25" s="1"/>
  <c r="J1931" i="25" s="1"/>
  <c r="N1931" i="25" s="1"/>
  <c r="D1899" i="25"/>
  <c r="F1899" i="25" s="1"/>
  <c r="I1899" i="25" s="1"/>
  <c r="J1899" i="25" s="1"/>
  <c r="N1899" i="25" s="1"/>
  <c r="D1867" i="25"/>
  <c r="F1867" i="25" s="1"/>
  <c r="I1867" i="25" s="1"/>
  <c r="J1867" i="25" s="1"/>
  <c r="N1867" i="25" s="1"/>
  <c r="D1843" i="25"/>
  <c r="F1843" i="25" s="1"/>
  <c r="I1843" i="25" s="1"/>
  <c r="J1843" i="25" s="1"/>
  <c r="N1843" i="25" s="1"/>
  <c r="D1619" i="25"/>
  <c r="F1619" i="25" s="1"/>
  <c r="I1619" i="25" s="1"/>
  <c r="J1619" i="25" s="1"/>
  <c r="N1619" i="25" s="1"/>
  <c r="D1605" i="25"/>
  <c r="F1605" i="25" s="1"/>
  <c r="I1605" i="25" s="1"/>
  <c r="J1605" i="25" s="1"/>
  <c r="N1605" i="25" s="1"/>
  <c r="D1591" i="25"/>
  <c r="F1591" i="25" s="1"/>
  <c r="I1591" i="25" s="1"/>
  <c r="J1591" i="25" s="1"/>
  <c r="N1591" i="25" s="1"/>
  <c r="D1571" i="25"/>
  <c r="F1571" i="25" s="1"/>
  <c r="I1571" i="25" s="1"/>
  <c r="J1571" i="25" s="1"/>
  <c r="N1571" i="25" s="1"/>
  <c r="D1563" i="25"/>
  <c r="F1563" i="25" s="1"/>
  <c r="I1563" i="25" s="1"/>
  <c r="J1563" i="25" s="1"/>
  <c r="N1563" i="25" s="1"/>
  <c r="D1543" i="25"/>
  <c r="F1543" i="25" s="1"/>
  <c r="I1543" i="25" s="1"/>
  <c r="J1543" i="25" s="1"/>
  <c r="N1543" i="25" s="1"/>
  <c r="D1527" i="25"/>
  <c r="F1527" i="25" s="1"/>
  <c r="I1527" i="25" s="1"/>
  <c r="J1527" i="25" s="1"/>
  <c r="N1527" i="25" s="1"/>
  <c r="D1517" i="25"/>
  <c r="F1517" i="25" s="1"/>
  <c r="I1517" i="25" s="1"/>
  <c r="J1517" i="25" s="1"/>
  <c r="N1517" i="25" s="1"/>
  <c r="D1507" i="25"/>
  <c r="F1507" i="25" s="1"/>
  <c r="I1507" i="25" s="1"/>
  <c r="J1507" i="25" s="1"/>
  <c r="N1507" i="25" s="1"/>
  <c r="D1487" i="25"/>
  <c r="F1487" i="25" s="1"/>
  <c r="I1487" i="25" s="1"/>
  <c r="J1487" i="25" s="1"/>
  <c r="N1487" i="25" s="1"/>
  <c r="D1472" i="25"/>
  <c r="F1472" i="25" s="1"/>
  <c r="I1472" i="25" s="1"/>
  <c r="J1472" i="25" s="1"/>
  <c r="N1472" i="25" s="1"/>
  <c r="D1466" i="25"/>
  <c r="F1466" i="25" s="1"/>
  <c r="I1466" i="25" s="1"/>
  <c r="J1466" i="25" s="1"/>
  <c r="N1466" i="25" s="1"/>
  <c r="D1459" i="25"/>
  <c r="F1459" i="25" s="1"/>
  <c r="I1459" i="25" s="1"/>
  <c r="J1459" i="25" s="1"/>
  <c r="N1459" i="25" s="1"/>
  <c r="D1454" i="25"/>
  <c r="F1454" i="25" s="1"/>
  <c r="I1454" i="25" s="1"/>
  <c r="J1454" i="25" s="1"/>
  <c r="N1454" i="25" s="1"/>
  <c r="D1442" i="25"/>
  <c r="F1442" i="25" s="1"/>
  <c r="I1442" i="25" s="1"/>
  <c r="J1442" i="25" s="1"/>
  <c r="N1442" i="25" s="1"/>
  <c r="D1438" i="25"/>
  <c r="F1438" i="25" s="1"/>
  <c r="I1438" i="25" s="1"/>
  <c r="J1438" i="25" s="1"/>
  <c r="N1438" i="25" s="1"/>
  <c r="D1432" i="25"/>
  <c r="F1432" i="25" s="1"/>
  <c r="I1432" i="25" s="1"/>
  <c r="J1432" i="25" s="1"/>
  <c r="N1432" i="25" s="1"/>
  <c r="D1419" i="25"/>
  <c r="F1419" i="25" s="1"/>
  <c r="I1419" i="25" s="1"/>
  <c r="J1419" i="25" s="1"/>
  <c r="N1419" i="25" s="1"/>
  <c r="D1945" i="25"/>
  <c r="F1945" i="25" s="1"/>
  <c r="I1945" i="25" s="1"/>
  <c r="J1945" i="25" s="1"/>
  <c r="N1945" i="25" s="1"/>
  <c r="D1929" i="25"/>
  <c r="F1929" i="25" s="1"/>
  <c r="I1929" i="25" s="1"/>
  <c r="J1929" i="25" s="1"/>
  <c r="N1929" i="25" s="1"/>
  <c r="D1901" i="25"/>
  <c r="F1901" i="25" s="1"/>
  <c r="I1901" i="25" s="1"/>
  <c r="J1901" i="25" s="1"/>
  <c r="N1901" i="25" s="1"/>
  <c r="D1877" i="25"/>
  <c r="F1877" i="25" s="1"/>
  <c r="I1877" i="25" s="1"/>
  <c r="J1877" i="25" s="1"/>
  <c r="N1877" i="25" s="1"/>
  <c r="D1841" i="25"/>
  <c r="F1841" i="25" s="1"/>
  <c r="I1841" i="25" s="1"/>
  <c r="J1841" i="25" s="1"/>
  <c r="N1841" i="25" s="1"/>
  <c r="D1592" i="25"/>
  <c r="F1592" i="25" s="1"/>
  <c r="I1592" i="25" s="1"/>
  <c r="J1592" i="25" s="1"/>
  <c r="N1592" i="25" s="1"/>
  <c r="D1572" i="25"/>
  <c r="F1572" i="25" s="1"/>
  <c r="I1572" i="25" s="1"/>
  <c r="J1572" i="25" s="1"/>
  <c r="N1572" i="25" s="1"/>
  <c r="D1544" i="25"/>
  <c r="F1544" i="25" s="1"/>
  <c r="I1544" i="25" s="1"/>
  <c r="J1544" i="25" s="1"/>
  <c r="N1544" i="25" s="1"/>
  <c r="D1528" i="25"/>
  <c r="F1528" i="25" s="1"/>
  <c r="I1528" i="25" s="1"/>
  <c r="J1528" i="25" s="1"/>
  <c r="N1528" i="25" s="1"/>
  <c r="D1500" i="25"/>
  <c r="F1500" i="25" s="1"/>
  <c r="I1500" i="25" s="1"/>
  <c r="J1500" i="25" s="1"/>
  <c r="N1500" i="25" s="1"/>
  <c r="D1622" i="25"/>
  <c r="F1622" i="25" s="1"/>
  <c r="I1622" i="25" s="1"/>
  <c r="J1622" i="25" s="1"/>
  <c r="N1622" i="25" s="1"/>
  <c r="D1590" i="25"/>
  <c r="F1590" i="25" s="1"/>
  <c r="I1590" i="25" s="1"/>
  <c r="J1590" i="25" s="1"/>
  <c r="N1590" i="25" s="1"/>
  <c r="D1534" i="25"/>
  <c r="F1534" i="25" s="1"/>
  <c r="I1534" i="25" s="1"/>
  <c r="J1534" i="25" s="1"/>
  <c r="N1534" i="25" s="1"/>
  <c r="D1486" i="25"/>
  <c r="F1486" i="25" s="1"/>
  <c r="I1486" i="25" s="1"/>
  <c r="J1486" i="25" s="1"/>
  <c r="N1486" i="25" s="1"/>
  <c r="D882" i="25"/>
  <c r="F882" i="25" s="1"/>
  <c r="I882" i="25" s="1"/>
  <c r="J882" i="25" s="1"/>
  <c r="N882" i="25" s="1"/>
  <c r="D870" i="25"/>
  <c r="F870" i="25" s="1"/>
  <c r="I870" i="25" s="1"/>
  <c r="J870" i="25" s="1"/>
  <c r="N870" i="25" s="1"/>
  <c r="D846" i="25"/>
  <c r="F846" i="25" s="1"/>
  <c r="I846" i="25" s="1"/>
  <c r="J846" i="25" s="1"/>
  <c r="N846" i="25" s="1"/>
  <c r="D834" i="25"/>
  <c r="F834" i="25" s="1"/>
  <c r="I834" i="25" s="1"/>
  <c r="J834" i="25" s="1"/>
  <c r="N834" i="25" s="1"/>
  <c r="D822" i="25"/>
  <c r="F822" i="25" s="1"/>
  <c r="I822" i="25" s="1"/>
  <c r="J822" i="25" s="1"/>
  <c r="N822" i="25" s="1"/>
  <c r="D810" i="25"/>
  <c r="F810" i="25" s="1"/>
  <c r="I810" i="25" s="1"/>
  <c r="J810" i="25" s="1"/>
  <c r="N810" i="25" s="1"/>
  <c r="D800" i="25"/>
  <c r="F800" i="25" s="1"/>
  <c r="I800" i="25" s="1"/>
  <c r="J800" i="25" s="1"/>
  <c r="N800" i="25" s="1"/>
  <c r="D784" i="25"/>
  <c r="F784" i="25" s="1"/>
  <c r="I784" i="25" s="1"/>
  <c r="J784" i="25" s="1"/>
  <c r="N784" i="25" s="1"/>
  <c r="D774" i="25"/>
  <c r="F774" i="25" s="1"/>
  <c r="I774" i="25" s="1"/>
  <c r="J774" i="25" s="1"/>
  <c r="N774" i="25" s="1"/>
  <c r="D762" i="25"/>
  <c r="F762" i="25" s="1"/>
  <c r="I762" i="25" s="1"/>
  <c r="J762" i="25" s="1"/>
  <c r="N762" i="25" s="1"/>
  <c r="D728" i="25"/>
  <c r="F728" i="25" s="1"/>
  <c r="I728" i="25" s="1"/>
  <c r="J728" i="25" s="1"/>
  <c r="N728" i="25" s="1"/>
  <c r="D708" i="25"/>
  <c r="F708" i="25" s="1"/>
  <c r="I708" i="25" s="1"/>
  <c r="J708" i="25" s="1"/>
  <c r="N708" i="25" s="1"/>
  <c r="D680" i="25"/>
  <c r="F680" i="25" s="1"/>
  <c r="I680" i="25" s="1"/>
  <c r="J680" i="25" s="1"/>
  <c r="N680" i="25" s="1"/>
  <c r="D666" i="25"/>
  <c r="F666" i="25" s="1"/>
  <c r="I666" i="25" s="1"/>
  <c r="J666" i="25" s="1"/>
  <c r="N666" i="25" s="1"/>
  <c r="D662" i="25"/>
  <c r="F662" i="25" s="1"/>
  <c r="I662" i="25" s="1"/>
  <c r="J662" i="25" s="1"/>
  <c r="N662" i="25" s="1"/>
  <c r="D657" i="25"/>
  <c r="F657" i="25" s="1"/>
  <c r="I657" i="25" s="1"/>
  <c r="J657" i="25" s="1"/>
  <c r="N657" i="25" s="1"/>
  <c r="D647" i="25"/>
  <c r="F647" i="25" s="1"/>
  <c r="I647" i="25" s="1"/>
  <c r="J647" i="25" s="1"/>
  <c r="N647" i="25" s="1"/>
  <c r="D637" i="25"/>
  <c r="F637" i="25" s="1"/>
  <c r="I637" i="25" s="1"/>
  <c r="J637" i="25" s="1"/>
  <c r="N637" i="25" s="1"/>
  <c r="D632" i="25"/>
  <c r="F632" i="25" s="1"/>
  <c r="I632" i="25" s="1"/>
  <c r="J632" i="25" s="1"/>
  <c r="N632" i="25" s="1"/>
  <c r="D628" i="25"/>
  <c r="F628" i="25" s="1"/>
  <c r="I628" i="25" s="1"/>
  <c r="J628" i="25" s="1"/>
  <c r="N628" i="25" s="1"/>
  <c r="D621" i="25"/>
  <c r="F621" i="25" s="1"/>
  <c r="I621" i="25" s="1"/>
  <c r="J621" i="25" s="1"/>
  <c r="N621" i="25" s="1"/>
  <c r="D617" i="25"/>
  <c r="F617" i="25" s="1"/>
  <c r="I617" i="25" s="1"/>
  <c r="J617" i="25" s="1"/>
  <c r="N617" i="25" s="1"/>
  <c r="D611" i="25"/>
  <c r="F611" i="25" s="1"/>
  <c r="I611" i="25" s="1"/>
  <c r="J611" i="25" s="1"/>
  <c r="N611" i="25" s="1"/>
  <c r="D601" i="25"/>
  <c r="F601" i="25" s="1"/>
  <c r="I601" i="25" s="1"/>
  <c r="J601" i="25" s="1"/>
  <c r="N601" i="25" s="1"/>
  <c r="D594" i="25"/>
  <c r="F594" i="25" s="1"/>
  <c r="I594" i="25" s="1"/>
  <c r="J594" i="25" s="1"/>
  <c r="N594" i="25" s="1"/>
  <c r="D274" i="25"/>
  <c r="F274" i="25" s="1"/>
  <c r="I274" i="25" s="1"/>
  <c r="J274" i="25" s="1"/>
  <c r="N274" i="25" s="1"/>
  <c r="D301" i="25"/>
  <c r="F301" i="25" s="1"/>
  <c r="I301" i="25" s="1"/>
  <c r="J301" i="25" s="1"/>
  <c r="N301" i="25" s="1"/>
  <c r="D371" i="25"/>
  <c r="F371" i="25" s="1"/>
  <c r="I371" i="25" s="1"/>
  <c r="J371" i="25" s="1"/>
  <c r="N371" i="25" s="1"/>
  <c r="D375" i="25"/>
  <c r="F375" i="25" s="1"/>
  <c r="I375" i="25" s="1"/>
  <c r="J375" i="25" s="1"/>
  <c r="N375" i="25" s="1"/>
  <c r="D383" i="25"/>
  <c r="F383" i="25" s="1"/>
  <c r="I383" i="25" s="1"/>
  <c r="J383" i="25" s="1"/>
  <c r="N383" i="25" s="1"/>
  <c r="D387" i="25"/>
  <c r="F387" i="25" s="1"/>
  <c r="I387" i="25" s="1"/>
  <c r="J387" i="25" s="1"/>
  <c r="N387" i="25" s="1"/>
  <c r="D403" i="25"/>
  <c r="F403" i="25" s="1"/>
  <c r="I403" i="25" s="1"/>
  <c r="J403" i="25" s="1"/>
  <c r="N403" i="25" s="1"/>
  <c r="D411" i="25"/>
  <c r="F411" i="25" s="1"/>
  <c r="I411" i="25" s="1"/>
  <c r="J411" i="25" s="1"/>
  <c r="N411" i="25" s="1"/>
  <c r="D415" i="25"/>
  <c r="F415" i="25" s="1"/>
  <c r="I415" i="25" s="1"/>
  <c r="J415" i="25" s="1"/>
  <c r="N415" i="25" s="1"/>
  <c r="D419" i="25"/>
  <c r="F419" i="25" s="1"/>
  <c r="I419" i="25" s="1"/>
  <c r="J419" i="25" s="1"/>
  <c r="N419" i="25" s="1"/>
  <c r="D431" i="25"/>
  <c r="F431" i="25" s="1"/>
  <c r="I431" i="25" s="1"/>
  <c r="J431" i="25" s="1"/>
  <c r="N431" i="25" s="1"/>
  <c r="D455" i="25"/>
  <c r="F455" i="25" s="1"/>
  <c r="I455" i="25" s="1"/>
  <c r="J455" i="25" s="1"/>
  <c r="N455" i="25" s="1"/>
  <c r="D488" i="25"/>
  <c r="F488" i="25" s="1"/>
  <c r="I488" i="25" s="1"/>
  <c r="J488" i="25" s="1"/>
  <c r="N488" i="25" s="1"/>
  <c r="D492" i="25"/>
  <c r="F492" i="25" s="1"/>
  <c r="I492" i="25" s="1"/>
  <c r="J492" i="25" s="1"/>
  <c r="N492" i="25" s="1"/>
  <c r="D496" i="25"/>
  <c r="F496" i="25" s="1"/>
  <c r="I496" i="25" s="1"/>
  <c r="J496" i="25" s="1"/>
  <c r="N496" i="25" s="1"/>
  <c r="D504" i="25"/>
  <c r="F504" i="25" s="1"/>
  <c r="I504" i="25" s="1"/>
  <c r="J504" i="25" s="1"/>
  <c r="N504" i="25" s="1"/>
  <c r="D508" i="25"/>
  <c r="F508" i="25" s="1"/>
  <c r="I508" i="25" s="1"/>
  <c r="J508" i="25" s="1"/>
  <c r="N508" i="25" s="1"/>
  <c r="D516" i="25"/>
  <c r="F516" i="25" s="1"/>
  <c r="I516" i="25" s="1"/>
  <c r="J516" i="25" s="1"/>
  <c r="N516" i="25" s="1"/>
  <c r="D533" i="25"/>
  <c r="F533" i="25" s="1"/>
  <c r="I533" i="25" s="1"/>
  <c r="J533" i="25" s="1"/>
  <c r="N533" i="25" s="1"/>
  <c r="D541" i="25"/>
  <c r="F541" i="25" s="1"/>
  <c r="I541" i="25" s="1"/>
  <c r="J541" i="25" s="1"/>
  <c r="N541" i="25" s="1"/>
  <c r="D545" i="25"/>
  <c r="F545" i="25" s="1"/>
  <c r="I545" i="25" s="1"/>
  <c r="J545" i="25" s="1"/>
  <c r="N545" i="25" s="1"/>
  <c r="D559" i="25"/>
  <c r="F559" i="25" s="1"/>
  <c r="I559" i="25" s="1"/>
  <c r="J559" i="25" s="1"/>
  <c r="N559" i="25" s="1"/>
  <c r="D571" i="25"/>
  <c r="F571" i="25" s="1"/>
  <c r="I571" i="25" s="1"/>
  <c r="J571" i="25" s="1"/>
  <c r="N571" i="25" s="1"/>
  <c r="D575" i="25"/>
  <c r="F575" i="25" s="1"/>
  <c r="I575" i="25" s="1"/>
  <c r="J575" i="25" s="1"/>
  <c r="N575" i="25" s="1"/>
  <c r="D579" i="25"/>
  <c r="F579" i="25" s="1"/>
  <c r="I579" i="25" s="1"/>
  <c r="J579" i="25" s="1"/>
  <c r="N579" i="25" s="1"/>
  <c r="D589" i="25"/>
  <c r="F589" i="25" s="1"/>
  <c r="I589" i="25" s="1"/>
  <c r="J589" i="25" s="1"/>
  <c r="N589" i="25" s="1"/>
  <c r="D693" i="25"/>
  <c r="F693" i="25" s="1"/>
  <c r="I693" i="25" s="1"/>
  <c r="J693" i="25" s="1"/>
  <c r="N693" i="25" s="1"/>
  <c r="D709" i="25"/>
  <c r="F709" i="25" s="1"/>
  <c r="I709" i="25" s="1"/>
  <c r="J709" i="25" s="1"/>
  <c r="N709" i="25" s="1"/>
  <c r="D895" i="25"/>
  <c r="F895" i="25" s="1"/>
  <c r="I895" i="25" s="1"/>
  <c r="J895" i="25" s="1"/>
  <c r="N895" i="25" s="1"/>
  <c r="D911" i="25"/>
  <c r="F911" i="25" s="1"/>
  <c r="I911" i="25" s="1"/>
  <c r="J911" i="25" s="1"/>
  <c r="N911" i="25" s="1"/>
  <c r="D927" i="25"/>
  <c r="F927" i="25" s="1"/>
  <c r="I927" i="25" s="1"/>
  <c r="J927" i="25" s="1"/>
  <c r="N927" i="25" s="1"/>
  <c r="D721" i="25"/>
  <c r="F721" i="25" s="1"/>
  <c r="I721" i="25" s="1"/>
  <c r="J721" i="25" s="1"/>
  <c r="N721" i="25" s="1"/>
  <c r="D743" i="25"/>
  <c r="F743" i="25" s="1"/>
  <c r="I743" i="25" s="1"/>
  <c r="J743" i="25" s="1"/>
  <c r="N743" i="25" s="1"/>
  <c r="D779" i="25"/>
  <c r="F779" i="25" s="1"/>
  <c r="I779" i="25" s="1"/>
  <c r="J779" i="25" s="1"/>
  <c r="N779" i="25" s="1"/>
  <c r="D795" i="25"/>
  <c r="F795" i="25" s="1"/>
  <c r="I795" i="25" s="1"/>
  <c r="J795" i="25" s="1"/>
  <c r="N795" i="25" s="1"/>
  <c r="D827" i="25"/>
  <c r="F827" i="25" s="1"/>
  <c r="I827" i="25" s="1"/>
  <c r="J827" i="25" s="1"/>
  <c r="N827" i="25" s="1"/>
  <c r="D843" i="25"/>
  <c r="F843" i="25" s="1"/>
  <c r="I843" i="25" s="1"/>
  <c r="J843" i="25" s="1"/>
  <c r="N843" i="25" s="1"/>
  <c r="D875" i="25"/>
  <c r="F875" i="25" s="1"/>
  <c r="I875" i="25" s="1"/>
  <c r="J875" i="25" s="1"/>
  <c r="N875" i="25" s="1"/>
  <c r="D904" i="25"/>
  <c r="F904" i="25" s="1"/>
  <c r="I904" i="25" s="1"/>
  <c r="J904" i="25" s="1"/>
  <c r="N904" i="25" s="1"/>
  <c r="D936" i="25"/>
  <c r="F936" i="25" s="1"/>
  <c r="I936" i="25" s="1"/>
  <c r="J936" i="25" s="1"/>
  <c r="N936" i="25" s="1"/>
  <c r="D19" i="25"/>
  <c r="F19" i="25" s="1"/>
  <c r="I19" i="25" s="1"/>
  <c r="J19" i="25" s="1"/>
  <c r="N19" i="25" s="1"/>
  <c r="D25" i="25"/>
  <c r="F25" i="25" s="1"/>
  <c r="I25" i="25" s="1"/>
  <c r="J25" i="25" s="1"/>
  <c r="N25" i="25" s="1"/>
  <c r="D30" i="25"/>
  <c r="F30" i="25" s="1"/>
  <c r="I30" i="25" s="1"/>
  <c r="J30" i="25" s="1"/>
  <c r="N30" i="25" s="1"/>
  <c r="D57" i="25"/>
  <c r="F57" i="25" s="1"/>
  <c r="I57" i="25" s="1"/>
  <c r="J57" i="25" s="1"/>
  <c r="N57" i="25" s="1"/>
  <c r="D69" i="25"/>
  <c r="F69" i="25" s="1"/>
  <c r="I69" i="25" s="1"/>
  <c r="J69" i="25" s="1"/>
  <c r="N69" i="25" s="1"/>
  <c r="D75" i="25"/>
  <c r="F75" i="25" s="1"/>
  <c r="I75" i="25" s="1"/>
  <c r="J75" i="25" s="1"/>
  <c r="N75" i="25" s="1"/>
  <c r="D80" i="25"/>
  <c r="F80" i="25" s="1"/>
  <c r="I80" i="25" s="1"/>
  <c r="J80" i="25" s="1"/>
  <c r="N80" i="25" s="1"/>
  <c r="D91" i="25"/>
  <c r="F91" i="25" s="1"/>
  <c r="I91" i="25" s="1"/>
  <c r="J91" i="25" s="1"/>
  <c r="N91" i="25" s="1"/>
  <c r="D95" i="25"/>
  <c r="F95" i="25" s="1"/>
  <c r="I95" i="25" s="1"/>
  <c r="J95" i="25" s="1"/>
  <c r="N95" i="25" s="1"/>
  <c r="D99" i="25"/>
  <c r="F99" i="25" s="1"/>
  <c r="I99" i="25" s="1"/>
  <c r="J99" i="25" s="1"/>
  <c r="N99" i="25" s="1"/>
  <c r="D111" i="25"/>
  <c r="F111" i="25" s="1"/>
  <c r="I111" i="25" s="1"/>
  <c r="J111" i="25" s="1"/>
  <c r="N111" i="25" s="1"/>
  <c r="D115" i="25"/>
  <c r="F115" i="25" s="1"/>
  <c r="I115" i="25" s="1"/>
  <c r="J115" i="25" s="1"/>
  <c r="N115" i="25" s="1"/>
  <c r="D122" i="25"/>
  <c r="F122" i="25" s="1"/>
  <c r="I122" i="25" s="1"/>
  <c r="J122" i="25" s="1"/>
  <c r="N122" i="25" s="1"/>
  <c r="D128" i="25"/>
  <c r="F128" i="25" s="1"/>
  <c r="I128" i="25" s="1"/>
  <c r="J128" i="25" s="1"/>
  <c r="N128" i="25" s="1"/>
  <c r="D137" i="25"/>
  <c r="F137" i="25" s="1"/>
  <c r="I137" i="25" s="1"/>
  <c r="J137" i="25" s="1"/>
  <c r="N137" i="25" s="1"/>
  <c r="D151" i="25"/>
  <c r="F151" i="25" s="1"/>
  <c r="I151" i="25" s="1"/>
  <c r="J151" i="25" s="1"/>
  <c r="N151" i="25" s="1"/>
  <c r="D156" i="25"/>
  <c r="F156" i="25" s="1"/>
  <c r="I156" i="25" s="1"/>
  <c r="J156" i="25" s="1"/>
  <c r="N156" i="25" s="1"/>
  <c r="D160" i="25"/>
  <c r="F160" i="25" s="1"/>
  <c r="I160" i="25" s="1"/>
  <c r="J160" i="25" s="1"/>
  <c r="N160" i="25" s="1"/>
  <c r="D166" i="25"/>
  <c r="F166" i="25" s="1"/>
  <c r="I166" i="25" s="1"/>
  <c r="J166" i="25" s="1"/>
  <c r="N166" i="25" s="1"/>
  <c r="D170" i="25"/>
  <c r="F170" i="25" s="1"/>
  <c r="I170" i="25" s="1"/>
  <c r="J170" i="25" s="1"/>
  <c r="N170" i="25" s="1"/>
  <c r="D176" i="25"/>
  <c r="F176" i="25" s="1"/>
  <c r="I176" i="25" s="1"/>
  <c r="J176" i="25" s="1"/>
  <c r="N176" i="25" s="1"/>
  <c r="D182" i="25"/>
  <c r="F182" i="25" s="1"/>
  <c r="I182" i="25" s="1"/>
  <c r="J182" i="25" s="1"/>
  <c r="N182" i="25" s="1"/>
  <c r="D187" i="25"/>
  <c r="F187" i="25" s="1"/>
  <c r="I187" i="25" s="1"/>
  <c r="J187" i="25" s="1"/>
  <c r="N187" i="25" s="1"/>
  <c r="D193" i="25"/>
  <c r="F193" i="25" s="1"/>
  <c r="I193" i="25" s="1"/>
  <c r="J193" i="25" s="1"/>
  <c r="N193" i="25" s="1"/>
  <c r="D205" i="25"/>
  <c r="F205" i="25" s="1"/>
  <c r="I205" i="25" s="1"/>
  <c r="J205" i="25" s="1"/>
  <c r="N205" i="25" s="1"/>
  <c r="D211" i="25"/>
  <c r="F211" i="25" s="1"/>
  <c r="I211" i="25" s="1"/>
  <c r="J211" i="25" s="1"/>
  <c r="N211" i="25" s="1"/>
  <c r="D216" i="25"/>
  <c r="F216" i="25" s="1"/>
  <c r="I216" i="25" s="1"/>
  <c r="J216" i="25" s="1"/>
  <c r="N216" i="25" s="1"/>
  <c r="D221" i="25"/>
  <c r="F221" i="25" s="1"/>
  <c r="I221" i="25" s="1"/>
  <c r="J221" i="25" s="1"/>
  <c r="N221" i="25" s="1"/>
  <c r="D226" i="25"/>
  <c r="F226" i="25" s="1"/>
  <c r="I226" i="25" s="1"/>
  <c r="J226" i="25" s="1"/>
  <c r="N226" i="25" s="1"/>
  <c r="D231" i="25"/>
  <c r="F231" i="25" s="1"/>
  <c r="I231" i="25" s="1"/>
  <c r="J231" i="25" s="1"/>
  <c r="N231" i="25" s="1"/>
  <c r="D236" i="25"/>
  <c r="F236" i="25" s="1"/>
  <c r="I236" i="25" s="1"/>
  <c r="J236" i="25" s="1"/>
  <c r="N236" i="25" s="1"/>
  <c r="D240" i="25"/>
  <c r="F240" i="25" s="1"/>
  <c r="I240" i="25" s="1"/>
  <c r="J240" i="25" s="1"/>
  <c r="N240" i="25" s="1"/>
  <c r="D252" i="25"/>
  <c r="F252" i="25" s="1"/>
  <c r="I252" i="25" s="1"/>
  <c r="J252" i="25" s="1"/>
  <c r="N252" i="25" s="1"/>
  <c r="D265" i="25"/>
  <c r="F265" i="25" s="1"/>
  <c r="I265" i="25" s="1"/>
  <c r="J265" i="25" s="1"/>
  <c r="N265" i="25" s="1"/>
  <c r="D280" i="25"/>
  <c r="F280" i="25" s="1"/>
  <c r="I280" i="25" s="1"/>
  <c r="J280" i="25" s="1"/>
  <c r="N280" i="25" s="1"/>
  <c r="D332" i="25"/>
  <c r="F332" i="25" s="1"/>
  <c r="I332" i="25" s="1"/>
  <c r="J332" i="25" s="1"/>
  <c r="N332" i="25" s="1"/>
  <c r="D410" i="25"/>
  <c r="F410" i="25" s="1"/>
  <c r="I410" i="25" s="1"/>
  <c r="J410" i="25" s="1"/>
  <c r="N410" i="25" s="1"/>
  <c r="D414" i="25"/>
  <c r="F414" i="25" s="1"/>
  <c r="I414" i="25" s="1"/>
  <c r="J414" i="25" s="1"/>
  <c r="N414" i="25" s="1"/>
  <c r="D418" i="25"/>
  <c r="F418" i="25" s="1"/>
  <c r="I418" i="25" s="1"/>
  <c r="J418" i="25" s="1"/>
  <c r="N418" i="25" s="1"/>
  <c r="D422" i="25"/>
  <c r="F422" i="25" s="1"/>
  <c r="I422" i="25" s="1"/>
  <c r="J422" i="25" s="1"/>
  <c r="N422" i="25" s="1"/>
  <c r="D426" i="25"/>
  <c r="F426" i="25" s="1"/>
  <c r="I426" i="25" s="1"/>
  <c r="J426" i="25" s="1"/>
  <c r="N426" i="25" s="1"/>
  <c r="D434" i="25"/>
  <c r="F434" i="25" s="1"/>
  <c r="I434" i="25" s="1"/>
  <c r="J434" i="25" s="1"/>
  <c r="N434" i="25" s="1"/>
  <c r="D438" i="25"/>
  <c r="F438" i="25" s="1"/>
  <c r="I438" i="25" s="1"/>
  <c r="J438" i="25" s="1"/>
  <c r="N438" i="25" s="1"/>
  <c r="D450" i="25"/>
  <c r="F450" i="25" s="1"/>
  <c r="I450" i="25" s="1"/>
  <c r="J450" i="25" s="1"/>
  <c r="N450" i="25" s="1"/>
  <c r="D458" i="25"/>
  <c r="F458" i="25" s="1"/>
  <c r="I458" i="25" s="1"/>
  <c r="J458" i="25" s="1"/>
  <c r="N458" i="25" s="1"/>
  <c r="D933" i="25"/>
  <c r="F933" i="25" s="1"/>
  <c r="I933" i="25" s="1"/>
  <c r="J933" i="25" s="1"/>
  <c r="N933" i="25" s="1"/>
  <c r="D1058" i="25"/>
  <c r="F1058" i="25" s="1"/>
  <c r="I1058" i="25" s="1"/>
  <c r="J1058" i="25" s="1"/>
  <c r="N1058" i="25" s="1"/>
  <c r="D1074" i="25"/>
  <c r="F1074" i="25" s="1"/>
  <c r="I1074" i="25" s="1"/>
  <c r="J1074" i="25" s="1"/>
  <c r="N1074" i="25" s="1"/>
  <c r="D957" i="25"/>
  <c r="F957" i="25" s="1"/>
  <c r="I957" i="25" s="1"/>
  <c r="J957" i="25" s="1"/>
  <c r="N957" i="25" s="1"/>
  <c r="D965" i="25"/>
  <c r="F965" i="25" s="1"/>
  <c r="I965" i="25" s="1"/>
  <c r="J965" i="25" s="1"/>
  <c r="N965" i="25" s="1"/>
  <c r="D973" i="25"/>
  <c r="F973" i="25" s="1"/>
  <c r="I973" i="25" s="1"/>
  <c r="J973" i="25" s="1"/>
  <c r="N973" i="25" s="1"/>
  <c r="D981" i="25"/>
  <c r="F981" i="25" s="1"/>
  <c r="I981" i="25" s="1"/>
  <c r="J981" i="25" s="1"/>
  <c r="N981" i="25" s="1"/>
  <c r="D989" i="25"/>
  <c r="F989" i="25" s="1"/>
  <c r="I989" i="25" s="1"/>
  <c r="J989" i="25" s="1"/>
  <c r="N989" i="25" s="1"/>
  <c r="D1009" i="25"/>
  <c r="F1009" i="25" s="1"/>
  <c r="I1009" i="25" s="1"/>
  <c r="J1009" i="25" s="1"/>
  <c r="N1009" i="25" s="1"/>
  <c r="D1017" i="25"/>
  <c r="F1017" i="25" s="1"/>
  <c r="I1017" i="25" s="1"/>
  <c r="J1017" i="25" s="1"/>
  <c r="N1017" i="25" s="1"/>
  <c r="D1025" i="25"/>
  <c r="F1025" i="25" s="1"/>
  <c r="I1025" i="25" s="1"/>
  <c r="J1025" i="25" s="1"/>
  <c r="N1025" i="25" s="1"/>
  <c r="D1035" i="25"/>
  <c r="F1035" i="25" s="1"/>
  <c r="I1035" i="25" s="1"/>
  <c r="J1035" i="25" s="1"/>
  <c r="N1035" i="25" s="1"/>
  <c r="D1067" i="25"/>
  <c r="F1067" i="25" s="1"/>
  <c r="I1067" i="25" s="1"/>
  <c r="J1067" i="25" s="1"/>
  <c r="N1067" i="25" s="1"/>
  <c r="D1036" i="25"/>
  <c r="F1036" i="25" s="1"/>
  <c r="I1036" i="25" s="1"/>
  <c r="J1036" i="25" s="1"/>
  <c r="N1036" i="25" s="1"/>
  <c r="D1052" i="25"/>
  <c r="F1052" i="25" s="1"/>
  <c r="I1052" i="25" s="1"/>
  <c r="J1052" i="25" s="1"/>
  <c r="N1052" i="25" s="1"/>
  <c r="D970" i="25"/>
  <c r="F970" i="25" s="1"/>
  <c r="I970" i="25" s="1"/>
  <c r="J970" i="25" s="1"/>
  <c r="N970" i="25" s="1"/>
  <c r="D1010" i="25"/>
  <c r="F1010" i="25" s="1"/>
  <c r="I1010" i="25" s="1"/>
  <c r="J1010" i="25" s="1"/>
  <c r="N1010" i="25" s="1"/>
  <c r="D1018" i="25"/>
  <c r="F1018" i="25" s="1"/>
  <c r="I1018" i="25" s="1"/>
  <c r="J1018" i="25" s="1"/>
  <c r="N1018" i="25" s="1"/>
  <c r="D1053" i="25"/>
  <c r="F1053" i="25" s="1"/>
  <c r="I1053" i="25" s="1"/>
  <c r="J1053" i="25" s="1"/>
  <c r="N1053" i="25" s="1"/>
  <c r="D1069" i="25"/>
  <c r="F1069" i="25" s="1"/>
  <c r="I1069" i="25" s="1"/>
  <c r="J1069" i="25" s="1"/>
  <c r="N1069" i="25" s="1"/>
  <c r="D1958" i="25"/>
  <c r="F1958" i="25" s="1"/>
  <c r="I1958" i="25" s="1"/>
  <c r="J1958" i="25" s="1"/>
  <c r="N1958" i="25" s="1"/>
  <c r="D1116" i="25"/>
  <c r="F1116" i="25" s="1"/>
  <c r="I1116" i="25" s="1"/>
  <c r="J1116" i="25" s="1"/>
  <c r="N1116" i="25" s="1"/>
  <c r="D1132" i="25"/>
  <c r="F1132" i="25" s="1"/>
  <c r="I1132" i="25" s="1"/>
  <c r="J1132" i="25" s="1"/>
  <c r="N1132" i="25" s="1"/>
  <c r="D1148" i="25"/>
  <c r="F1148" i="25" s="1"/>
  <c r="I1148" i="25" s="1"/>
  <c r="J1148" i="25" s="1"/>
  <c r="N1148" i="25" s="1"/>
  <c r="D1216" i="25"/>
  <c r="F1216" i="25" s="1"/>
  <c r="I1216" i="25" s="1"/>
  <c r="J1216" i="25" s="1"/>
  <c r="N1216" i="25" s="1"/>
  <c r="D1232" i="25"/>
  <c r="F1232" i="25" s="1"/>
  <c r="I1232" i="25" s="1"/>
  <c r="J1232" i="25" s="1"/>
  <c r="N1232" i="25" s="1"/>
  <c r="D725" i="25"/>
  <c r="F725" i="25" s="1"/>
  <c r="I725" i="25" s="1"/>
  <c r="J725" i="25" s="1"/>
  <c r="N725" i="25" s="1"/>
  <c r="D767" i="25"/>
  <c r="F767" i="25" s="1"/>
  <c r="I767" i="25" s="1"/>
  <c r="J767" i="25" s="1"/>
  <c r="N767" i="25" s="1"/>
  <c r="D783" i="25"/>
  <c r="F783" i="25" s="1"/>
  <c r="I783" i="25" s="1"/>
  <c r="J783" i="25" s="1"/>
  <c r="N783" i="25" s="1"/>
  <c r="D799" i="25"/>
  <c r="F799" i="25" s="1"/>
  <c r="I799" i="25" s="1"/>
  <c r="J799" i="25" s="1"/>
  <c r="N799" i="25" s="1"/>
  <c r="D815" i="25"/>
  <c r="F815" i="25" s="1"/>
  <c r="I815" i="25" s="1"/>
  <c r="J815" i="25" s="1"/>
  <c r="N815" i="25" s="1"/>
  <c r="D924" i="25"/>
  <c r="F924" i="25" s="1"/>
  <c r="I924" i="25" s="1"/>
  <c r="J924" i="25" s="1"/>
  <c r="N924" i="25" s="1"/>
  <c r="D940" i="25"/>
  <c r="F940" i="25" s="1"/>
  <c r="I940" i="25" s="1"/>
  <c r="J940" i="25" s="1"/>
  <c r="N940" i="25" s="1"/>
  <c r="D32" i="25"/>
  <c r="F32" i="25" s="1"/>
  <c r="I32" i="25" s="1"/>
  <c r="J32" i="25" s="1"/>
  <c r="N32" i="25" s="1"/>
  <c r="D47" i="25"/>
  <c r="F47" i="25" s="1"/>
  <c r="I47" i="25" s="1"/>
  <c r="J47" i="25" s="1"/>
  <c r="N47" i="25" s="1"/>
  <c r="D59" i="25"/>
  <c r="F59" i="25" s="1"/>
  <c r="I59" i="25" s="1"/>
  <c r="J59" i="25" s="1"/>
  <c r="N59" i="25" s="1"/>
  <c r="D65" i="25"/>
  <c r="F65" i="25" s="1"/>
  <c r="I65" i="25" s="1"/>
  <c r="J65" i="25" s="1"/>
  <c r="N65" i="25" s="1"/>
  <c r="D70" i="25"/>
  <c r="F70" i="25" s="1"/>
  <c r="I70" i="25" s="1"/>
  <c r="J70" i="25" s="1"/>
  <c r="N70" i="25" s="1"/>
  <c r="D76" i="25"/>
  <c r="F76" i="25" s="1"/>
  <c r="I76" i="25" s="1"/>
  <c r="J76" i="25" s="1"/>
  <c r="N76" i="25" s="1"/>
  <c r="D82" i="25"/>
  <c r="F82" i="25" s="1"/>
  <c r="I82" i="25" s="1"/>
  <c r="J82" i="25" s="1"/>
  <c r="N82" i="25" s="1"/>
  <c r="D86" i="25"/>
  <c r="F86" i="25" s="1"/>
  <c r="I86" i="25" s="1"/>
  <c r="J86" i="25" s="1"/>
  <c r="N86" i="25" s="1"/>
  <c r="D92" i="25"/>
  <c r="F92" i="25" s="1"/>
  <c r="I92" i="25" s="1"/>
  <c r="J92" i="25" s="1"/>
  <c r="N92" i="25" s="1"/>
  <c r="D100" i="25"/>
  <c r="F100" i="25" s="1"/>
  <c r="I100" i="25" s="1"/>
  <c r="J100" i="25" s="1"/>
  <c r="N100" i="25" s="1"/>
  <c r="D112" i="25"/>
  <c r="F112" i="25" s="1"/>
  <c r="I112" i="25" s="1"/>
  <c r="J112" i="25" s="1"/>
  <c r="N112" i="25" s="1"/>
  <c r="D123" i="25"/>
  <c r="F123" i="25" s="1"/>
  <c r="I123" i="25" s="1"/>
  <c r="J123" i="25" s="1"/>
  <c r="N123" i="25" s="1"/>
  <c r="D129" i="25"/>
  <c r="F129" i="25" s="1"/>
  <c r="I129" i="25" s="1"/>
  <c r="J129" i="25" s="1"/>
  <c r="N129" i="25" s="1"/>
  <c r="D144" i="25"/>
  <c r="F144" i="25" s="1"/>
  <c r="I144" i="25" s="1"/>
  <c r="J144" i="25" s="1"/>
  <c r="N144" i="25" s="1"/>
  <c r="D152" i="25"/>
  <c r="F152" i="25" s="1"/>
  <c r="I152" i="25" s="1"/>
  <c r="J152" i="25" s="1"/>
  <c r="N152" i="25" s="1"/>
  <c r="D157" i="25"/>
  <c r="F157" i="25" s="1"/>
  <c r="I157" i="25" s="1"/>
  <c r="J157" i="25" s="1"/>
  <c r="N157" i="25" s="1"/>
  <c r="D161" i="25"/>
  <c r="F161" i="25" s="1"/>
  <c r="I161" i="25" s="1"/>
  <c r="J161" i="25" s="1"/>
  <c r="N161" i="25" s="1"/>
  <c r="D167" i="25"/>
  <c r="F167" i="25" s="1"/>
  <c r="I167" i="25" s="1"/>
  <c r="J167" i="25" s="1"/>
  <c r="N167" i="25" s="1"/>
  <c r="D189" i="25"/>
  <c r="F189" i="25" s="1"/>
  <c r="I189" i="25" s="1"/>
  <c r="J189" i="25" s="1"/>
  <c r="N189" i="25" s="1"/>
  <c r="D195" i="25"/>
  <c r="F195" i="25" s="1"/>
  <c r="I195" i="25" s="1"/>
  <c r="J195" i="25" s="1"/>
  <c r="N195" i="25" s="1"/>
  <c r="D212" i="25"/>
  <c r="F212" i="25" s="1"/>
  <c r="I212" i="25" s="1"/>
  <c r="J212" i="25" s="1"/>
  <c r="N212" i="25" s="1"/>
  <c r="D218" i="25"/>
  <c r="F218" i="25" s="1"/>
  <c r="I218" i="25" s="1"/>
  <c r="J218" i="25" s="1"/>
  <c r="N218" i="25" s="1"/>
  <c r="D222" i="25"/>
  <c r="F222" i="25" s="1"/>
  <c r="I222" i="25" s="1"/>
  <c r="J222" i="25" s="1"/>
  <c r="N222" i="25" s="1"/>
  <c r="D227" i="25"/>
  <c r="F227" i="25" s="1"/>
  <c r="I227" i="25" s="1"/>
  <c r="J227" i="25" s="1"/>
  <c r="N227" i="25" s="1"/>
  <c r="D233" i="25"/>
  <c r="F233" i="25" s="1"/>
  <c r="I233" i="25" s="1"/>
  <c r="J233" i="25" s="1"/>
  <c r="N233" i="25" s="1"/>
  <c r="D237" i="25"/>
  <c r="F237" i="25" s="1"/>
  <c r="I237" i="25" s="1"/>
  <c r="J237" i="25" s="1"/>
  <c r="N237" i="25" s="1"/>
  <c r="D241" i="25"/>
  <c r="F241" i="25" s="1"/>
  <c r="I241" i="25" s="1"/>
  <c r="J241" i="25" s="1"/>
  <c r="N241" i="25" s="1"/>
  <c r="D245" i="25"/>
  <c r="F245" i="25" s="1"/>
  <c r="I245" i="25" s="1"/>
  <c r="J245" i="25" s="1"/>
  <c r="N245" i="25" s="1"/>
  <c r="D253" i="25"/>
  <c r="F253" i="25" s="1"/>
  <c r="I253" i="25" s="1"/>
  <c r="J253" i="25" s="1"/>
  <c r="N253" i="25" s="1"/>
  <c r="D262" i="25"/>
  <c r="F262" i="25" s="1"/>
  <c r="I262" i="25" s="1"/>
  <c r="J262" i="25" s="1"/>
  <c r="N262" i="25" s="1"/>
  <c r="D266" i="25"/>
  <c r="F266" i="25" s="1"/>
  <c r="I266" i="25" s="1"/>
  <c r="J266" i="25" s="1"/>
  <c r="N266" i="25" s="1"/>
  <c r="D284" i="25"/>
  <c r="F284" i="25" s="1"/>
  <c r="I284" i="25" s="1"/>
  <c r="J284" i="25" s="1"/>
  <c r="N284" i="25" s="1"/>
  <c r="D288" i="25"/>
  <c r="F288" i="25" s="1"/>
  <c r="I288" i="25" s="1"/>
  <c r="J288" i="25" s="1"/>
  <c r="N288" i="25" s="1"/>
  <c r="D292" i="25"/>
  <c r="F292" i="25" s="1"/>
  <c r="I292" i="25" s="1"/>
  <c r="J292" i="25" s="1"/>
  <c r="N292" i="25" s="1"/>
  <c r="D296" i="25"/>
  <c r="F296" i="25" s="1"/>
  <c r="I296" i="25" s="1"/>
  <c r="J296" i="25" s="1"/>
  <c r="N296" i="25" s="1"/>
  <c r="D308" i="25"/>
  <c r="F308" i="25" s="1"/>
  <c r="I308" i="25" s="1"/>
  <c r="J308" i="25" s="1"/>
  <c r="N308" i="25" s="1"/>
  <c r="D312" i="25"/>
  <c r="F312" i="25" s="1"/>
  <c r="I312" i="25" s="1"/>
  <c r="J312" i="25" s="1"/>
  <c r="N312" i="25" s="1"/>
  <c r="D324" i="25"/>
  <c r="F324" i="25" s="1"/>
  <c r="I324" i="25" s="1"/>
  <c r="J324" i="25" s="1"/>
  <c r="N324" i="25" s="1"/>
  <c r="D342" i="25"/>
  <c r="F342" i="25" s="1"/>
  <c r="I342" i="25" s="1"/>
  <c r="J342" i="25" s="1"/>
  <c r="N342" i="25" s="1"/>
  <c r="D346" i="25"/>
  <c r="F346" i="25" s="1"/>
  <c r="I346" i="25" s="1"/>
  <c r="J346" i="25" s="1"/>
  <c r="N346" i="25" s="1"/>
  <c r="D350" i="25"/>
  <c r="F350" i="25" s="1"/>
  <c r="I350" i="25" s="1"/>
  <c r="J350" i="25" s="1"/>
  <c r="N350" i="25" s="1"/>
  <c r="D354" i="25"/>
  <c r="F354" i="25" s="1"/>
  <c r="I354" i="25" s="1"/>
  <c r="J354" i="25" s="1"/>
  <c r="N354" i="25" s="1"/>
  <c r="D358" i="25"/>
  <c r="F358" i="25" s="1"/>
  <c r="I358" i="25" s="1"/>
  <c r="J358" i="25" s="1"/>
  <c r="N358" i="25" s="1"/>
  <c r="D362" i="25"/>
  <c r="F362" i="25" s="1"/>
  <c r="I362" i="25" s="1"/>
  <c r="J362" i="25" s="1"/>
  <c r="N362" i="25" s="1"/>
  <c r="D370" i="25"/>
  <c r="F370" i="25" s="1"/>
  <c r="I370" i="25" s="1"/>
  <c r="J370" i="25" s="1"/>
  <c r="N370" i="25" s="1"/>
  <c r="D374" i="25"/>
  <c r="F374" i="25" s="1"/>
  <c r="I374" i="25" s="1"/>
  <c r="J374" i="25" s="1"/>
  <c r="N374" i="25" s="1"/>
  <c r="D382" i="25"/>
  <c r="F382" i="25" s="1"/>
  <c r="I382" i="25" s="1"/>
  <c r="J382" i="25" s="1"/>
  <c r="N382" i="25" s="1"/>
  <c r="D386" i="25"/>
  <c r="F386" i="25" s="1"/>
  <c r="I386" i="25" s="1"/>
  <c r="J386" i="25" s="1"/>
  <c r="N386" i="25" s="1"/>
  <c r="D390" i="25"/>
  <c r="F390" i="25" s="1"/>
  <c r="I390" i="25" s="1"/>
  <c r="J390" i="25" s="1"/>
  <c r="N390" i="25" s="1"/>
  <c r="D456" i="25"/>
  <c r="F456" i="25" s="1"/>
  <c r="I456" i="25" s="1"/>
  <c r="J456" i="25" s="1"/>
  <c r="N456" i="25" s="1"/>
  <c r="D464" i="25"/>
  <c r="F464" i="25" s="1"/>
  <c r="I464" i="25" s="1"/>
  <c r="J464" i="25" s="1"/>
  <c r="N464" i="25" s="1"/>
  <c r="D472" i="25"/>
  <c r="F472" i="25" s="1"/>
  <c r="I472" i="25" s="1"/>
  <c r="J472" i="25" s="1"/>
  <c r="N472" i="25" s="1"/>
  <c r="D703" i="25"/>
  <c r="F703" i="25" s="1"/>
  <c r="I703" i="25" s="1"/>
  <c r="J703" i="25" s="1"/>
  <c r="N703" i="25" s="1"/>
  <c r="D905" i="25"/>
  <c r="F905" i="25" s="1"/>
  <c r="I905" i="25" s="1"/>
  <c r="J905" i="25" s="1"/>
  <c r="N905" i="25" s="1"/>
  <c r="D921" i="25"/>
  <c r="F921" i="25" s="1"/>
  <c r="I921" i="25" s="1"/>
  <c r="J921" i="25" s="1"/>
  <c r="N921" i="25" s="1"/>
  <c r="D1046" i="25"/>
  <c r="F1046" i="25" s="1"/>
  <c r="I1046" i="25" s="1"/>
  <c r="J1046" i="25" s="1"/>
  <c r="N1046" i="25" s="1"/>
  <c r="D1062" i="25"/>
  <c r="F1062" i="25" s="1"/>
  <c r="I1062" i="25" s="1"/>
  <c r="J1062" i="25" s="1"/>
  <c r="N1062" i="25" s="1"/>
  <c r="D1078" i="25"/>
  <c r="F1078" i="25" s="1"/>
  <c r="I1078" i="25" s="1"/>
  <c r="J1078" i="25" s="1"/>
  <c r="N1078" i="25" s="1"/>
  <c r="D959" i="25"/>
  <c r="F959" i="25" s="1"/>
  <c r="I959" i="25" s="1"/>
  <c r="J959" i="25" s="1"/>
  <c r="N959" i="25" s="1"/>
  <c r="D967" i="25"/>
  <c r="F967" i="25" s="1"/>
  <c r="I967" i="25" s="1"/>
  <c r="J967" i="25" s="1"/>
  <c r="N967" i="25" s="1"/>
  <c r="D975" i="25"/>
  <c r="F975" i="25" s="1"/>
  <c r="I975" i="25" s="1"/>
  <c r="J975" i="25" s="1"/>
  <c r="N975" i="25" s="1"/>
  <c r="D983" i="25"/>
  <c r="F983" i="25" s="1"/>
  <c r="I983" i="25" s="1"/>
  <c r="J983" i="25" s="1"/>
  <c r="N983" i="25" s="1"/>
  <c r="D991" i="25"/>
  <c r="F991" i="25" s="1"/>
  <c r="I991" i="25" s="1"/>
  <c r="J991" i="25" s="1"/>
  <c r="N991" i="25" s="1"/>
  <c r="D1011" i="25"/>
  <c r="F1011" i="25" s="1"/>
  <c r="I1011" i="25" s="1"/>
  <c r="J1011" i="25" s="1"/>
  <c r="N1011" i="25" s="1"/>
  <c r="D1019" i="25"/>
  <c r="F1019" i="25" s="1"/>
  <c r="I1019" i="25" s="1"/>
  <c r="J1019" i="25" s="1"/>
  <c r="N1019" i="25" s="1"/>
  <c r="D1039" i="25"/>
  <c r="F1039" i="25" s="1"/>
  <c r="I1039" i="25" s="1"/>
  <c r="J1039" i="25" s="1"/>
  <c r="N1039" i="25" s="1"/>
  <c r="D1055" i="25"/>
  <c r="F1055" i="25" s="1"/>
  <c r="I1055" i="25" s="1"/>
  <c r="J1055" i="25" s="1"/>
  <c r="N1055" i="25" s="1"/>
  <c r="D1071" i="25"/>
  <c r="F1071" i="25" s="1"/>
  <c r="I1071" i="25" s="1"/>
  <c r="J1071" i="25" s="1"/>
  <c r="N1071" i="25" s="1"/>
  <c r="D1056" i="25"/>
  <c r="F1056" i="25" s="1"/>
  <c r="I1056" i="25" s="1"/>
  <c r="J1056" i="25" s="1"/>
  <c r="N1056" i="25" s="1"/>
  <c r="D1072" i="25"/>
  <c r="F1072" i="25" s="1"/>
  <c r="I1072" i="25" s="1"/>
  <c r="J1072" i="25" s="1"/>
  <c r="N1072" i="25" s="1"/>
  <c r="D1088" i="25"/>
  <c r="F1088" i="25" s="1"/>
  <c r="I1088" i="25" s="1"/>
  <c r="J1088" i="25" s="1"/>
  <c r="N1088" i="25" s="1"/>
  <c r="D948" i="25"/>
  <c r="F948" i="25" s="1"/>
  <c r="I948" i="25" s="1"/>
  <c r="J948" i="25" s="1"/>
  <c r="N948" i="25" s="1"/>
  <c r="D956" i="25"/>
  <c r="F956" i="25" s="1"/>
  <c r="I956" i="25" s="1"/>
  <c r="J956" i="25" s="1"/>
  <c r="N956" i="25" s="1"/>
  <c r="D972" i="25"/>
  <c r="F972" i="25" s="1"/>
  <c r="I972" i="25" s="1"/>
  <c r="J972" i="25" s="1"/>
  <c r="N972" i="25" s="1"/>
  <c r="D996" i="25"/>
  <c r="F996" i="25" s="1"/>
  <c r="I996" i="25" s="1"/>
  <c r="J996" i="25" s="1"/>
  <c r="N996" i="25" s="1"/>
  <c r="D1004" i="25"/>
  <c r="F1004" i="25" s="1"/>
  <c r="I1004" i="25" s="1"/>
  <c r="J1004" i="25" s="1"/>
  <c r="N1004" i="25" s="1"/>
  <c r="D1020" i="25"/>
  <c r="F1020" i="25" s="1"/>
  <c r="I1020" i="25" s="1"/>
  <c r="J1020" i="25" s="1"/>
  <c r="N1020" i="25" s="1"/>
  <c r="D1073" i="25"/>
  <c r="F1073" i="25" s="1"/>
  <c r="I1073" i="25" s="1"/>
  <c r="J1073" i="25" s="1"/>
  <c r="N1073" i="25" s="1"/>
  <c r="D1107" i="25"/>
  <c r="F1107" i="25" s="1"/>
  <c r="I1107" i="25" s="1"/>
  <c r="J1107" i="25" s="1"/>
  <c r="N1107" i="25" s="1"/>
  <c r="D1171" i="25"/>
  <c r="F1171" i="25" s="1"/>
  <c r="I1171" i="25" s="1"/>
  <c r="J1171" i="25" s="1"/>
  <c r="N1171" i="25" s="1"/>
  <c r="D1187" i="25"/>
  <c r="F1187" i="25" s="1"/>
  <c r="I1187" i="25" s="1"/>
  <c r="J1187" i="25" s="1"/>
  <c r="N1187" i="25" s="1"/>
  <c r="D1195" i="25"/>
  <c r="F1195" i="25" s="1"/>
  <c r="I1195" i="25" s="1"/>
  <c r="J1195" i="25" s="1"/>
  <c r="N1195" i="25" s="1"/>
  <c r="D1203" i="25"/>
  <c r="F1203" i="25" s="1"/>
  <c r="I1203" i="25" s="1"/>
  <c r="J1203" i="25" s="1"/>
  <c r="N1203" i="25" s="1"/>
  <c r="D1910" i="25"/>
  <c r="F1910" i="25" s="1"/>
  <c r="I1910" i="25" s="1"/>
  <c r="J1910" i="25" s="1"/>
  <c r="N1910" i="25" s="1"/>
  <c r="D2020" i="25"/>
  <c r="F2020" i="25" s="1"/>
  <c r="I2020" i="25" s="1"/>
  <c r="J2020" i="25" s="1"/>
  <c r="N2020" i="25" s="1"/>
  <c r="D1112" i="25"/>
  <c r="F1112" i="25" s="1"/>
  <c r="I1112" i="25" s="1"/>
  <c r="J1112" i="25" s="1"/>
  <c r="N1112" i="25" s="1"/>
  <c r="D1144" i="25"/>
  <c r="F1144" i="25" s="1"/>
  <c r="I1144" i="25" s="1"/>
  <c r="J1144" i="25" s="1"/>
  <c r="N1144" i="25" s="1"/>
  <c r="D1180" i="25"/>
  <c r="F1180" i="25" s="1"/>
  <c r="I1180" i="25" s="1"/>
  <c r="J1180" i="25" s="1"/>
  <c r="N1180" i="25" s="1"/>
  <c r="D1212" i="25"/>
  <c r="F1212" i="25" s="1"/>
  <c r="I1212" i="25" s="1"/>
  <c r="J1212" i="25" s="1"/>
  <c r="N1212" i="25" s="1"/>
  <c r="D1228" i="25"/>
  <c r="F1228" i="25" s="1"/>
  <c r="I1228" i="25" s="1"/>
  <c r="J1228" i="25" s="1"/>
  <c r="N1228" i="25" s="1"/>
  <c r="D700" i="25"/>
  <c r="F700" i="25" s="1"/>
  <c r="I700" i="25" s="1"/>
  <c r="J700" i="25" s="1"/>
  <c r="N700" i="25" s="1"/>
  <c r="D751" i="25"/>
  <c r="F751" i="25" s="1"/>
  <c r="I751" i="25" s="1"/>
  <c r="J751" i="25" s="1"/>
  <c r="N751" i="25" s="1"/>
  <c r="D803" i="25"/>
  <c r="F803" i="25" s="1"/>
  <c r="I803" i="25" s="1"/>
  <c r="J803" i="25" s="1"/>
  <c r="N803" i="25" s="1"/>
  <c r="D835" i="25"/>
  <c r="F835" i="25" s="1"/>
  <c r="I835" i="25" s="1"/>
  <c r="J835" i="25" s="1"/>
  <c r="N835" i="25" s="1"/>
  <c r="D851" i="25"/>
  <c r="F851" i="25" s="1"/>
  <c r="I851" i="25" s="1"/>
  <c r="J851" i="25" s="1"/>
  <c r="N851" i="25" s="1"/>
  <c r="D867" i="25"/>
  <c r="F867" i="25" s="1"/>
  <c r="I867" i="25" s="1"/>
  <c r="J867" i="25" s="1"/>
  <c r="N867" i="25" s="1"/>
  <c r="D883" i="25"/>
  <c r="F883" i="25" s="1"/>
  <c r="I883" i="25" s="1"/>
  <c r="J883" i="25" s="1"/>
  <c r="N883" i="25" s="1"/>
  <c r="D928" i="25"/>
  <c r="F928" i="25" s="1"/>
  <c r="I928" i="25" s="1"/>
  <c r="J928" i="25" s="1"/>
  <c r="N928" i="25" s="1"/>
  <c r="D944" i="25"/>
  <c r="F944" i="25" s="1"/>
  <c r="I944" i="25" s="1"/>
  <c r="J944" i="25" s="1"/>
  <c r="N944" i="25" s="1"/>
  <c r="D17" i="25"/>
  <c r="F17" i="25" s="1"/>
  <c r="D23" i="25"/>
  <c r="F23" i="25" s="1"/>
  <c r="I23" i="25" s="1"/>
  <c r="J23" i="25" s="1"/>
  <c r="N23" i="25" s="1"/>
  <c r="D27" i="25"/>
  <c r="F27" i="25" s="1"/>
  <c r="I27" i="25" s="1"/>
  <c r="J27" i="25" s="1"/>
  <c r="N27" i="25" s="1"/>
  <c r="D33" i="25"/>
  <c r="F33" i="25" s="1"/>
  <c r="I33" i="25" s="1"/>
  <c r="J33" i="25" s="1"/>
  <c r="N33" i="25" s="1"/>
  <c r="D39" i="25"/>
  <c r="F39" i="25" s="1"/>
  <c r="I39" i="25" s="1"/>
  <c r="J39" i="25" s="1"/>
  <c r="N39" i="25" s="1"/>
  <c r="D61" i="25"/>
  <c r="F61" i="25" s="1"/>
  <c r="I61" i="25" s="1"/>
  <c r="J61" i="25" s="1"/>
  <c r="N61" i="25" s="1"/>
  <c r="D73" i="25"/>
  <c r="F73" i="25" s="1"/>
  <c r="I73" i="25" s="1"/>
  <c r="J73" i="25" s="1"/>
  <c r="N73" i="25" s="1"/>
  <c r="D77" i="25"/>
  <c r="F77" i="25" s="1"/>
  <c r="I77" i="25" s="1"/>
  <c r="J77" i="25" s="1"/>
  <c r="N77" i="25" s="1"/>
  <c r="D89" i="25"/>
  <c r="F89" i="25" s="1"/>
  <c r="I89" i="25" s="1"/>
  <c r="J89" i="25" s="1"/>
  <c r="N89" i="25" s="1"/>
  <c r="D93" i="25"/>
  <c r="F93" i="25" s="1"/>
  <c r="I93" i="25" s="1"/>
  <c r="J93" i="25" s="1"/>
  <c r="N93" i="25" s="1"/>
  <c r="D105" i="25"/>
  <c r="F105" i="25" s="1"/>
  <c r="I105" i="25" s="1"/>
  <c r="J105" i="25" s="1"/>
  <c r="N105" i="25" s="1"/>
  <c r="D113" i="25"/>
  <c r="F113" i="25" s="1"/>
  <c r="I113" i="25" s="1"/>
  <c r="J113" i="25" s="1"/>
  <c r="N113" i="25" s="1"/>
  <c r="D118" i="25"/>
  <c r="F118" i="25" s="1"/>
  <c r="I118" i="25" s="1"/>
  <c r="J118" i="25" s="1"/>
  <c r="N118" i="25" s="1"/>
  <c r="D125" i="25"/>
  <c r="F125" i="25" s="1"/>
  <c r="I125" i="25" s="1"/>
  <c r="J125" i="25" s="1"/>
  <c r="N125" i="25" s="1"/>
  <c r="D141" i="25"/>
  <c r="F141" i="25" s="1"/>
  <c r="I141" i="25" s="1"/>
  <c r="J141" i="25" s="1"/>
  <c r="N141" i="25" s="1"/>
  <c r="D145" i="25"/>
  <c r="F145" i="25" s="1"/>
  <c r="I145" i="25" s="1"/>
  <c r="J145" i="25" s="1"/>
  <c r="N145" i="25" s="1"/>
  <c r="D154" i="25"/>
  <c r="F154" i="25" s="1"/>
  <c r="I154" i="25" s="1"/>
  <c r="J154" i="25" s="1"/>
  <c r="N154" i="25" s="1"/>
  <c r="D158" i="25"/>
  <c r="F158" i="25" s="1"/>
  <c r="I158" i="25" s="1"/>
  <c r="J158" i="25" s="1"/>
  <c r="N158" i="25" s="1"/>
  <c r="D162" i="25"/>
  <c r="F162" i="25" s="1"/>
  <c r="I162" i="25" s="1"/>
  <c r="J162" i="25" s="1"/>
  <c r="N162" i="25" s="1"/>
  <c r="D168" i="25"/>
  <c r="F168" i="25" s="1"/>
  <c r="I168" i="25" s="1"/>
  <c r="J168" i="25" s="1"/>
  <c r="N168" i="25" s="1"/>
  <c r="D172" i="25"/>
  <c r="F172" i="25" s="1"/>
  <c r="I172" i="25" s="1"/>
  <c r="J172" i="25" s="1"/>
  <c r="N172" i="25" s="1"/>
  <c r="D179" i="25"/>
  <c r="F179" i="25" s="1"/>
  <c r="I179" i="25" s="1"/>
  <c r="J179" i="25" s="1"/>
  <c r="N179" i="25" s="1"/>
  <c r="D185" i="25"/>
  <c r="F185" i="25" s="1"/>
  <c r="I185" i="25" s="1"/>
  <c r="J185" i="25" s="1"/>
  <c r="N185" i="25" s="1"/>
  <c r="D196" i="25"/>
  <c r="F196" i="25" s="1"/>
  <c r="I196" i="25" s="1"/>
  <c r="J196" i="25" s="1"/>
  <c r="N196" i="25" s="1"/>
  <c r="D203" i="25"/>
  <c r="F203" i="25" s="1"/>
  <c r="I203" i="25" s="1"/>
  <c r="J203" i="25" s="1"/>
  <c r="N203" i="25" s="1"/>
  <c r="D207" i="25"/>
  <c r="F207" i="25" s="1"/>
  <c r="I207" i="25" s="1"/>
  <c r="J207" i="25" s="1"/>
  <c r="N207" i="25" s="1"/>
  <c r="D213" i="25"/>
  <c r="F213" i="25" s="1"/>
  <c r="I213" i="25" s="1"/>
  <c r="J213" i="25" s="1"/>
  <c r="N213" i="25" s="1"/>
  <c r="D219" i="25"/>
  <c r="F219" i="25" s="1"/>
  <c r="I219" i="25" s="1"/>
  <c r="J219" i="25" s="1"/>
  <c r="N219" i="25" s="1"/>
  <c r="D224" i="25"/>
  <c r="F224" i="25" s="1"/>
  <c r="I224" i="25" s="1"/>
  <c r="J224" i="25" s="1"/>
  <c r="N224" i="25" s="1"/>
  <c r="D228" i="25"/>
  <c r="F228" i="25" s="1"/>
  <c r="I228" i="25" s="1"/>
  <c r="J228" i="25" s="1"/>
  <c r="N228" i="25" s="1"/>
  <c r="D234" i="25"/>
  <c r="F234" i="25" s="1"/>
  <c r="I234" i="25" s="1"/>
  <c r="J234" i="25" s="1"/>
  <c r="N234" i="25" s="1"/>
  <c r="D238" i="25"/>
  <c r="F238" i="25" s="1"/>
  <c r="I238" i="25" s="1"/>
  <c r="J238" i="25" s="1"/>
  <c r="N238" i="25" s="1"/>
  <c r="D242" i="25"/>
  <c r="F242" i="25" s="1"/>
  <c r="I242" i="25" s="1"/>
  <c r="J242" i="25" s="1"/>
  <c r="N242" i="25" s="1"/>
  <c r="D254" i="25"/>
  <c r="F254" i="25" s="1"/>
  <c r="I254" i="25" s="1"/>
  <c r="J254" i="25" s="1"/>
  <c r="N254" i="25" s="1"/>
  <c r="D259" i="25"/>
  <c r="F259" i="25" s="1"/>
  <c r="I259" i="25" s="1"/>
  <c r="J259" i="25" s="1"/>
  <c r="N259" i="25" s="1"/>
  <c r="D272" i="25"/>
  <c r="F272" i="25" s="1"/>
  <c r="I272" i="25" s="1"/>
  <c r="J272" i="25" s="1"/>
  <c r="N272" i="25" s="1"/>
  <c r="D334" i="25"/>
  <c r="F334" i="25" s="1"/>
  <c r="I334" i="25" s="1"/>
  <c r="J334" i="25" s="1"/>
  <c r="N334" i="25" s="1"/>
  <c r="D408" i="25"/>
  <c r="F408" i="25" s="1"/>
  <c r="I408" i="25" s="1"/>
  <c r="J408" i="25" s="1"/>
  <c r="N408" i="25" s="1"/>
  <c r="D412" i="25"/>
  <c r="F412" i="25" s="1"/>
  <c r="I412" i="25" s="1"/>
  <c r="J412" i="25" s="1"/>
  <c r="N412" i="25" s="1"/>
  <c r="D420" i="25"/>
  <c r="F420" i="25" s="1"/>
  <c r="I420" i="25" s="1"/>
  <c r="J420" i="25" s="1"/>
  <c r="N420" i="25" s="1"/>
  <c r="D424" i="25"/>
  <c r="F424" i="25" s="1"/>
  <c r="I424" i="25" s="1"/>
  <c r="J424" i="25" s="1"/>
  <c r="N424" i="25" s="1"/>
  <c r="D428" i="25"/>
  <c r="F428" i="25" s="1"/>
  <c r="I428" i="25" s="1"/>
  <c r="J428" i="25" s="1"/>
  <c r="N428" i="25" s="1"/>
  <c r="D432" i="25"/>
  <c r="F432" i="25" s="1"/>
  <c r="I432" i="25" s="1"/>
  <c r="J432" i="25" s="1"/>
  <c r="N432" i="25" s="1"/>
  <c r="D440" i="25"/>
  <c r="F440" i="25" s="1"/>
  <c r="I440" i="25" s="1"/>
  <c r="J440" i="25" s="1"/>
  <c r="N440" i="25" s="1"/>
  <c r="D448" i="25"/>
  <c r="F448" i="25" s="1"/>
  <c r="I448" i="25" s="1"/>
  <c r="J448" i="25" s="1"/>
  <c r="N448" i="25" s="1"/>
  <c r="D462" i="25"/>
  <c r="F462" i="25" s="1"/>
  <c r="I462" i="25" s="1"/>
  <c r="J462" i="25" s="1"/>
  <c r="N462" i="25" s="1"/>
  <c r="D707" i="25"/>
  <c r="F707" i="25" s="1"/>
  <c r="I707" i="25" s="1"/>
  <c r="J707" i="25" s="1"/>
  <c r="N707" i="25" s="1"/>
  <c r="D729" i="25"/>
  <c r="F729" i="25" s="1"/>
  <c r="I729" i="25" s="1"/>
  <c r="J729" i="25" s="1"/>
  <c r="N729" i="25" s="1"/>
  <c r="D941" i="25"/>
  <c r="F941" i="25" s="1"/>
  <c r="I941" i="25" s="1"/>
  <c r="J941" i="25" s="1"/>
  <c r="N941" i="25" s="1"/>
  <c r="D1050" i="25"/>
  <c r="F1050" i="25" s="1"/>
  <c r="I1050" i="25" s="1"/>
  <c r="J1050" i="25" s="1"/>
  <c r="N1050" i="25" s="1"/>
  <c r="D1082" i="25"/>
  <c r="F1082" i="25" s="1"/>
  <c r="I1082" i="25" s="1"/>
  <c r="J1082" i="25" s="1"/>
  <c r="N1082" i="25" s="1"/>
  <c r="D945" i="25"/>
  <c r="F945" i="25" s="1"/>
  <c r="I945" i="25" s="1"/>
  <c r="J945" i="25" s="1"/>
  <c r="N945" i="25" s="1"/>
  <c r="D961" i="25"/>
  <c r="F961" i="25" s="1"/>
  <c r="I961" i="25" s="1"/>
  <c r="J961" i="25" s="1"/>
  <c r="N961" i="25" s="1"/>
  <c r="D977" i="25"/>
  <c r="F977" i="25" s="1"/>
  <c r="I977" i="25" s="1"/>
  <c r="J977" i="25" s="1"/>
  <c r="N977" i="25" s="1"/>
  <c r="D1005" i="25"/>
  <c r="F1005" i="25" s="1"/>
  <c r="I1005" i="25" s="1"/>
  <c r="J1005" i="25" s="1"/>
  <c r="N1005" i="25" s="1"/>
  <c r="D1013" i="25"/>
  <c r="F1013" i="25" s="1"/>
  <c r="I1013" i="25" s="1"/>
  <c r="J1013" i="25" s="1"/>
  <c r="N1013" i="25" s="1"/>
  <c r="D1021" i="25"/>
  <c r="F1021" i="25" s="1"/>
  <c r="I1021" i="25" s="1"/>
  <c r="J1021" i="25" s="1"/>
  <c r="N1021" i="25" s="1"/>
  <c r="D1029" i="25"/>
  <c r="F1029" i="25" s="1"/>
  <c r="I1029" i="25" s="1"/>
  <c r="J1029" i="25" s="1"/>
  <c r="N1029" i="25" s="1"/>
  <c r="D1043" i="25"/>
  <c r="F1043" i="25" s="1"/>
  <c r="I1043" i="25" s="1"/>
  <c r="J1043" i="25" s="1"/>
  <c r="N1043" i="25" s="1"/>
  <c r="D1059" i="25"/>
  <c r="F1059" i="25" s="1"/>
  <c r="I1059" i="25" s="1"/>
  <c r="J1059" i="25" s="1"/>
  <c r="N1059" i="25" s="1"/>
  <c r="D1075" i="25"/>
  <c r="F1075" i="25" s="1"/>
  <c r="I1075" i="25" s="1"/>
  <c r="J1075" i="25" s="1"/>
  <c r="N1075" i="25" s="1"/>
  <c r="D1091" i="25"/>
  <c r="F1091" i="25" s="1"/>
  <c r="I1091" i="25" s="1"/>
  <c r="J1091" i="25" s="1"/>
  <c r="N1091" i="25" s="1"/>
  <c r="D1060" i="25"/>
  <c r="F1060" i="25" s="1"/>
  <c r="I1060" i="25" s="1"/>
  <c r="J1060" i="25" s="1"/>
  <c r="N1060" i="25" s="1"/>
  <c r="D1092" i="25"/>
  <c r="F1092" i="25" s="1"/>
  <c r="I1092" i="25" s="1"/>
  <c r="J1092" i="25" s="1"/>
  <c r="N1092" i="25" s="1"/>
  <c r="D950" i="25"/>
  <c r="F950" i="25" s="1"/>
  <c r="I950" i="25" s="1"/>
  <c r="J950" i="25" s="1"/>
  <c r="N950" i="25" s="1"/>
  <c r="D958" i="25"/>
  <c r="F958" i="25" s="1"/>
  <c r="I958" i="25" s="1"/>
  <c r="J958" i="25" s="1"/>
  <c r="N958" i="25" s="1"/>
  <c r="D966" i="25"/>
  <c r="F966" i="25" s="1"/>
  <c r="I966" i="25" s="1"/>
  <c r="J966" i="25" s="1"/>
  <c r="N966" i="25" s="1"/>
  <c r="D974" i="25"/>
  <c r="F974" i="25" s="1"/>
  <c r="I974" i="25" s="1"/>
  <c r="J974" i="25" s="1"/>
  <c r="N974" i="25" s="1"/>
  <c r="D982" i="25"/>
  <c r="F982" i="25" s="1"/>
  <c r="I982" i="25" s="1"/>
  <c r="J982" i="25" s="1"/>
  <c r="N982" i="25" s="1"/>
  <c r="D1006" i="25"/>
  <c r="F1006" i="25" s="1"/>
  <c r="I1006" i="25" s="1"/>
  <c r="J1006" i="25" s="1"/>
  <c r="N1006" i="25" s="1"/>
  <c r="D1014" i="25"/>
  <c r="F1014" i="25" s="1"/>
  <c r="I1014" i="25" s="1"/>
  <c r="J1014" i="25" s="1"/>
  <c r="N1014" i="25" s="1"/>
  <c r="D1045" i="25"/>
  <c r="F1045" i="25" s="1"/>
  <c r="I1045" i="25" s="1"/>
  <c r="J1045" i="25" s="1"/>
  <c r="N1045" i="25" s="1"/>
  <c r="D1061" i="25"/>
  <c r="F1061" i="25" s="1"/>
  <c r="I1061" i="25" s="1"/>
  <c r="J1061" i="25" s="1"/>
  <c r="N1061" i="25" s="1"/>
  <c r="D1253" i="25"/>
  <c r="F1253" i="25" s="1"/>
  <c r="I1253" i="25" s="1"/>
  <c r="J1253" i="25" s="1"/>
  <c r="N1253" i="25" s="1"/>
  <c r="D1257" i="25"/>
  <c r="F1257" i="25" s="1"/>
  <c r="I1257" i="25" s="1"/>
  <c r="J1257" i="25" s="1"/>
  <c r="N1257" i="25" s="1"/>
  <c r="D1866" i="25"/>
  <c r="F1866" i="25" s="1"/>
  <c r="I1866" i="25" s="1"/>
  <c r="J1866" i="25" s="1"/>
  <c r="N1866" i="25" s="1"/>
  <c r="D1926" i="25"/>
  <c r="F1926" i="25" s="1"/>
  <c r="I1926" i="25" s="1"/>
  <c r="J1926" i="25" s="1"/>
  <c r="N1926" i="25" s="1"/>
  <c r="D1108" i="25"/>
  <c r="F1108" i="25" s="1"/>
  <c r="I1108" i="25" s="1"/>
  <c r="J1108" i="25" s="1"/>
  <c r="N1108" i="25" s="1"/>
  <c r="D1172" i="25"/>
  <c r="F1172" i="25" s="1"/>
  <c r="I1172" i="25" s="1"/>
  <c r="J1172" i="25" s="1"/>
  <c r="N1172" i="25" s="1"/>
  <c r="D1208" i="25"/>
  <c r="F1208" i="25" s="1"/>
  <c r="I1208" i="25" s="1"/>
  <c r="J1208" i="25" s="1"/>
  <c r="N1208" i="25" s="1"/>
  <c r="D688" i="25"/>
  <c r="F688" i="25" s="1"/>
  <c r="I688" i="25" s="1"/>
  <c r="J688" i="25" s="1"/>
  <c r="N688" i="25" s="1"/>
  <c r="D704" i="25"/>
  <c r="F704" i="25" s="1"/>
  <c r="I704" i="25" s="1"/>
  <c r="J704" i="25" s="1"/>
  <c r="N704" i="25" s="1"/>
  <c r="D739" i="25"/>
  <c r="F739" i="25" s="1"/>
  <c r="I739" i="25" s="1"/>
  <c r="J739" i="25" s="1"/>
  <c r="N739" i="25" s="1"/>
  <c r="D791" i="25"/>
  <c r="F791" i="25" s="1"/>
  <c r="I791" i="25" s="1"/>
  <c r="J791" i="25" s="1"/>
  <c r="N791" i="25" s="1"/>
  <c r="D807" i="25"/>
  <c r="F807" i="25" s="1"/>
  <c r="I807" i="25" s="1"/>
  <c r="J807" i="25" s="1"/>
  <c r="N807" i="25" s="1"/>
  <c r="D823" i="25"/>
  <c r="F823" i="25" s="1"/>
  <c r="I823" i="25" s="1"/>
  <c r="J823" i="25" s="1"/>
  <c r="N823" i="25" s="1"/>
  <c r="D871" i="25"/>
  <c r="F871" i="25" s="1"/>
  <c r="I871" i="25" s="1"/>
  <c r="J871" i="25" s="1"/>
  <c r="N871" i="25" s="1"/>
  <c r="D896" i="25"/>
  <c r="F896" i="25" s="1"/>
  <c r="I896" i="25" s="1"/>
  <c r="J896" i="25" s="1"/>
  <c r="N896" i="25" s="1"/>
  <c r="D24" i="25"/>
  <c r="F24" i="25" s="1"/>
  <c r="I24" i="25" s="1"/>
  <c r="J24" i="25" s="1"/>
  <c r="N24" i="25" s="1"/>
  <c r="D28" i="25"/>
  <c r="F28" i="25" s="1"/>
  <c r="I28" i="25" s="1"/>
  <c r="J28" i="25" s="1"/>
  <c r="N28" i="25" s="1"/>
  <c r="D45" i="25"/>
  <c r="F45" i="25" s="1"/>
  <c r="I45" i="25" s="1"/>
  <c r="J45" i="25" s="1"/>
  <c r="N45" i="25" s="1"/>
  <c r="D54" i="25"/>
  <c r="F54" i="25" s="1"/>
  <c r="I54" i="25" s="1"/>
  <c r="J54" i="25" s="1"/>
  <c r="N54" i="25" s="1"/>
  <c r="D74" i="25"/>
  <c r="F74" i="25" s="1"/>
  <c r="I74" i="25" s="1"/>
  <c r="J74" i="25" s="1"/>
  <c r="N74" i="25" s="1"/>
  <c r="D84" i="25"/>
  <c r="F84" i="25" s="1"/>
  <c r="I84" i="25" s="1"/>
  <c r="J84" i="25" s="1"/>
  <c r="N84" i="25" s="1"/>
  <c r="D90" i="25"/>
  <c r="F90" i="25" s="1"/>
  <c r="I90" i="25" s="1"/>
  <c r="J90" i="25" s="1"/>
  <c r="N90" i="25" s="1"/>
  <c r="D94" i="25"/>
  <c r="F94" i="25" s="1"/>
  <c r="I94" i="25" s="1"/>
  <c r="J94" i="25" s="1"/>
  <c r="N94" i="25" s="1"/>
  <c r="D98" i="25"/>
  <c r="F98" i="25" s="1"/>
  <c r="I98" i="25" s="1"/>
  <c r="J98" i="25" s="1"/>
  <c r="N98" i="25" s="1"/>
  <c r="D106" i="25"/>
  <c r="F106" i="25" s="1"/>
  <c r="I106" i="25" s="1"/>
  <c r="J106" i="25" s="1"/>
  <c r="N106" i="25" s="1"/>
  <c r="D126" i="25"/>
  <c r="F126" i="25" s="1"/>
  <c r="I126" i="25" s="1"/>
  <c r="J126" i="25" s="1"/>
  <c r="N126" i="25" s="1"/>
  <c r="D134" i="25"/>
  <c r="F134" i="25" s="1"/>
  <c r="I134" i="25" s="1"/>
  <c r="J134" i="25" s="1"/>
  <c r="N134" i="25" s="1"/>
  <c r="D147" i="25"/>
  <c r="F147" i="25" s="1"/>
  <c r="I147" i="25" s="1"/>
  <c r="J147" i="25" s="1"/>
  <c r="N147" i="25" s="1"/>
  <c r="D155" i="25"/>
  <c r="F155" i="25" s="1"/>
  <c r="I155" i="25" s="1"/>
  <c r="J155" i="25" s="1"/>
  <c r="N155" i="25" s="1"/>
  <c r="D159" i="25"/>
  <c r="F159" i="25" s="1"/>
  <c r="I159" i="25" s="1"/>
  <c r="J159" i="25" s="1"/>
  <c r="N159" i="25" s="1"/>
  <c r="D164" i="25"/>
  <c r="F164" i="25" s="1"/>
  <c r="I164" i="25" s="1"/>
  <c r="J164" i="25" s="1"/>
  <c r="N164" i="25" s="1"/>
  <c r="D169" i="25"/>
  <c r="F169" i="25" s="1"/>
  <c r="I169" i="25" s="1"/>
  <c r="J169" i="25" s="1"/>
  <c r="N169" i="25" s="1"/>
  <c r="D180" i="25"/>
  <c r="F180" i="25" s="1"/>
  <c r="I180" i="25" s="1"/>
  <c r="J180" i="25" s="1"/>
  <c r="N180" i="25" s="1"/>
  <c r="D186" i="25"/>
  <c r="F186" i="25" s="1"/>
  <c r="I186" i="25" s="1"/>
  <c r="J186" i="25" s="1"/>
  <c r="N186" i="25" s="1"/>
  <c r="D197" i="25"/>
  <c r="F197" i="25" s="1"/>
  <c r="I197" i="25" s="1"/>
  <c r="J197" i="25" s="1"/>
  <c r="N197" i="25" s="1"/>
  <c r="D215" i="25"/>
  <c r="F215" i="25" s="1"/>
  <c r="I215" i="25" s="1"/>
  <c r="J215" i="25" s="1"/>
  <c r="N215" i="25" s="1"/>
  <c r="D220" i="25"/>
  <c r="F220" i="25" s="1"/>
  <c r="I220" i="25" s="1"/>
  <c r="J220" i="25" s="1"/>
  <c r="N220" i="25" s="1"/>
  <c r="D225" i="25"/>
  <c r="F225" i="25" s="1"/>
  <c r="I225" i="25" s="1"/>
  <c r="J225" i="25" s="1"/>
  <c r="N225" i="25" s="1"/>
  <c r="D230" i="25"/>
  <c r="F230" i="25" s="1"/>
  <c r="I230" i="25" s="1"/>
  <c r="J230" i="25" s="1"/>
  <c r="N230" i="25" s="1"/>
  <c r="D235" i="25"/>
  <c r="F235" i="25" s="1"/>
  <c r="I235" i="25" s="1"/>
  <c r="J235" i="25" s="1"/>
  <c r="N235" i="25" s="1"/>
  <c r="D239" i="25"/>
  <c r="F239" i="25" s="1"/>
  <c r="I239" i="25" s="1"/>
  <c r="J239" i="25" s="1"/>
  <c r="N239" i="25" s="1"/>
  <c r="D260" i="25"/>
  <c r="F260" i="25" s="1"/>
  <c r="I260" i="25" s="1"/>
  <c r="J260" i="25" s="1"/>
  <c r="N260" i="25" s="1"/>
  <c r="D290" i="25"/>
  <c r="F290" i="25" s="1"/>
  <c r="I290" i="25" s="1"/>
  <c r="J290" i="25" s="1"/>
  <c r="N290" i="25" s="1"/>
  <c r="D294" i="25"/>
  <c r="F294" i="25" s="1"/>
  <c r="I294" i="25" s="1"/>
  <c r="J294" i="25" s="1"/>
  <c r="N294" i="25" s="1"/>
  <c r="D318" i="25"/>
  <c r="F318" i="25" s="1"/>
  <c r="I318" i="25" s="1"/>
  <c r="J318" i="25" s="1"/>
  <c r="N318" i="25" s="1"/>
  <c r="D322" i="25"/>
  <c r="F322" i="25" s="1"/>
  <c r="I322" i="25" s="1"/>
  <c r="J322" i="25" s="1"/>
  <c r="N322" i="25" s="1"/>
  <c r="D340" i="25"/>
  <c r="F340" i="25" s="1"/>
  <c r="I340" i="25" s="1"/>
  <c r="J340" i="25" s="1"/>
  <c r="N340" i="25" s="1"/>
  <c r="D348" i="25"/>
  <c r="F348" i="25" s="1"/>
  <c r="I348" i="25" s="1"/>
  <c r="J348" i="25" s="1"/>
  <c r="N348" i="25" s="1"/>
  <c r="D352" i="25"/>
  <c r="F352" i="25" s="1"/>
  <c r="I352" i="25" s="1"/>
  <c r="J352" i="25" s="1"/>
  <c r="N352" i="25" s="1"/>
  <c r="D356" i="25"/>
  <c r="F356" i="25" s="1"/>
  <c r="I356" i="25" s="1"/>
  <c r="J356" i="25" s="1"/>
  <c r="N356" i="25" s="1"/>
  <c r="D360" i="25"/>
  <c r="F360" i="25" s="1"/>
  <c r="I360" i="25" s="1"/>
  <c r="J360" i="25" s="1"/>
  <c r="N360" i="25" s="1"/>
  <c r="D368" i="25"/>
  <c r="F368" i="25" s="1"/>
  <c r="I368" i="25" s="1"/>
  <c r="J368" i="25" s="1"/>
  <c r="N368" i="25" s="1"/>
  <c r="D372" i="25"/>
  <c r="F372" i="25" s="1"/>
  <c r="I372" i="25" s="1"/>
  <c r="J372" i="25" s="1"/>
  <c r="N372" i="25" s="1"/>
  <c r="D376" i="25"/>
  <c r="F376" i="25" s="1"/>
  <c r="I376" i="25" s="1"/>
  <c r="J376" i="25" s="1"/>
  <c r="N376" i="25" s="1"/>
  <c r="D380" i="25"/>
  <c r="F380" i="25" s="1"/>
  <c r="I380" i="25" s="1"/>
  <c r="J380" i="25" s="1"/>
  <c r="N380" i="25" s="1"/>
  <c r="D384" i="25"/>
  <c r="F384" i="25" s="1"/>
  <c r="I384" i="25" s="1"/>
  <c r="J384" i="25" s="1"/>
  <c r="N384" i="25" s="1"/>
  <c r="D388" i="25"/>
  <c r="F388" i="25" s="1"/>
  <c r="I388" i="25" s="1"/>
  <c r="J388" i="25" s="1"/>
  <c r="N388" i="25" s="1"/>
  <c r="D452" i="25"/>
  <c r="F452" i="25" s="1"/>
  <c r="I452" i="25" s="1"/>
  <c r="J452" i="25" s="1"/>
  <c r="N452" i="25" s="1"/>
  <c r="D695" i="25"/>
  <c r="F695" i="25" s="1"/>
  <c r="I695" i="25" s="1"/>
  <c r="J695" i="25" s="1"/>
  <c r="N695" i="25" s="1"/>
  <c r="D711" i="25"/>
  <c r="F711" i="25" s="1"/>
  <c r="I711" i="25" s="1"/>
  <c r="J711" i="25" s="1"/>
  <c r="N711" i="25" s="1"/>
  <c r="D929" i="25"/>
  <c r="F929" i="25" s="1"/>
  <c r="I929" i="25" s="1"/>
  <c r="J929" i="25" s="1"/>
  <c r="N929" i="25" s="1"/>
  <c r="D1038" i="25"/>
  <c r="F1038" i="25" s="1"/>
  <c r="I1038" i="25" s="1"/>
  <c r="J1038" i="25" s="1"/>
  <c r="N1038" i="25" s="1"/>
  <c r="D1054" i="25"/>
  <c r="F1054" i="25" s="1"/>
  <c r="I1054" i="25" s="1"/>
  <c r="J1054" i="25" s="1"/>
  <c r="N1054" i="25" s="1"/>
  <c r="D1070" i="25"/>
  <c r="F1070" i="25" s="1"/>
  <c r="I1070" i="25" s="1"/>
  <c r="J1070" i="25" s="1"/>
  <c r="N1070" i="25" s="1"/>
  <c r="D1086" i="25"/>
  <c r="F1086" i="25" s="1"/>
  <c r="I1086" i="25" s="1"/>
  <c r="J1086" i="25" s="1"/>
  <c r="N1086" i="25" s="1"/>
  <c r="D955" i="25"/>
  <c r="F955" i="25" s="1"/>
  <c r="I955" i="25" s="1"/>
  <c r="J955" i="25" s="1"/>
  <c r="N955" i="25" s="1"/>
  <c r="D963" i="25"/>
  <c r="F963" i="25" s="1"/>
  <c r="I963" i="25" s="1"/>
  <c r="J963" i="25" s="1"/>
  <c r="N963" i="25" s="1"/>
  <c r="D979" i="25"/>
  <c r="F979" i="25" s="1"/>
  <c r="I979" i="25" s="1"/>
  <c r="J979" i="25" s="1"/>
  <c r="N979" i="25" s="1"/>
  <c r="D987" i="25"/>
  <c r="F987" i="25" s="1"/>
  <c r="I987" i="25" s="1"/>
  <c r="J987" i="25" s="1"/>
  <c r="N987" i="25" s="1"/>
  <c r="D1007" i="25"/>
  <c r="F1007" i="25" s="1"/>
  <c r="I1007" i="25" s="1"/>
  <c r="J1007" i="25" s="1"/>
  <c r="N1007" i="25" s="1"/>
  <c r="D1023" i="25"/>
  <c r="F1023" i="25" s="1"/>
  <c r="I1023" i="25" s="1"/>
  <c r="J1023" i="25" s="1"/>
  <c r="N1023" i="25" s="1"/>
  <c r="D1033" i="25"/>
  <c r="F1033" i="25" s="1"/>
  <c r="I1033" i="25" s="1"/>
  <c r="J1033" i="25" s="1"/>
  <c r="N1033" i="25" s="1"/>
  <c r="D1047" i="25"/>
  <c r="F1047" i="25" s="1"/>
  <c r="I1047" i="25" s="1"/>
  <c r="J1047" i="25" s="1"/>
  <c r="N1047" i="25" s="1"/>
  <c r="D1079" i="25"/>
  <c r="F1079" i="25" s="1"/>
  <c r="I1079" i="25" s="1"/>
  <c r="J1079" i="25" s="1"/>
  <c r="N1079" i="25" s="1"/>
  <c r="D1064" i="25"/>
  <c r="F1064" i="25" s="1"/>
  <c r="I1064" i="25" s="1"/>
  <c r="J1064" i="25" s="1"/>
  <c r="N1064" i="25" s="1"/>
  <c r="D1080" i="25"/>
  <c r="F1080" i="25" s="1"/>
  <c r="I1080" i="25" s="1"/>
  <c r="J1080" i="25" s="1"/>
  <c r="N1080" i="25" s="1"/>
  <c r="D1096" i="25"/>
  <c r="F1096" i="25" s="1"/>
  <c r="I1096" i="25" s="1"/>
  <c r="J1096" i="25" s="1"/>
  <c r="N1096" i="25" s="1"/>
  <c r="D952" i="25"/>
  <c r="F952" i="25" s="1"/>
  <c r="I952" i="25" s="1"/>
  <c r="J952" i="25" s="1"/>
  <c r="N952" i="25" s="1"/>
  <c r="D960" i="25"/>
  <c r="F960" i="25" s="1"/>
  <c r="I960" i="25" s="1"/>
  <c r="J960" i="25" s="1"/>
  <c r="N960" i="25" s="1"/>
  <c r="D976" i="25"/>
  <c r="F976" i="25" s="1"/>
  <c r="I976" i="25" s="1"/>
  <c r="J976" i="25" s="1"/>
  <c r="N976" i="25" s="1"/>
  <c r="D984" i="25"/>
  <c r="F984" i="25" s="1"/>
  <c r="I984" i="25" s="1"/>
  <c r="J984" i="25" s="1"/>
  <c r="N984" i="25" s="1"/>
  <c r="D992" i="25"/>
  <c r="F992" i="25" s="1"/>
  <c r="I992" i="25" s="1"/>
  <c r="J992" i="25" s="1"/>
  <c r="N992" i="25" s="1"/>
  <c r="D1016" i="25"/>
  <c r="F1016" i="25" s="1"/>
  <c r="I1016" i="25" s="1"/>
  <c r="J1016" i="25" s="1"/>
  <c r="N1016" i="25" s="1"/>
  <c r="D1032" i="25"/>
  <c r="F1032" i="25" s="1"/>
  <c r="I1032" i="25" s="1"/>
  <c r="J1032" i="25" s="1"/>
  <c r="N1032" i="25" s="1"/>
  <c r="D1049" i="25"/>
  <c r="F1049" i="25" s="1"/>
  <c r="I1049" i="25" s="1"/>
  <c r="J1049" i="25" s="1"/>
  <c r="N1049" i="25" s="1"/>
  <c r="D1081" i="25"/>
  <c r="F1081" i="25" s="1"/>
  <c r="I1081" i="25" s="1"/>
  <c r="J1081" i="25" s="1"/>
  <c r="N1081" i="25" s="1"/>
  <c r="D1103" i="25"/>
  <c r="F1103" i="25" s="1"/>
  <c r="I1103" i="25" s="1"/>
  <c r="J1103" i="25" s="1"/>
  <c r="N1103" i="25" s="1"/>
  <c r="D1111" i="25"/>
  <c r="F1111" i="25" s="1"/>
  <c r="I1111" i="25" s="1"/>
  <c r="J1111" i="25" s="1"/>
  <c r="N1111" i="25" s="1"/>
  <c r="D1135" i="25"/>
  <c r="F1135" i="25" s="1"/>
  <c r="I1135" i="25" s="1"/>
  <c r="J1135" i="25" s="1"/>
  <c r="N1135" i="25" s="1"/>
  <c r="D1151" i="25"/>
  <c r="F1151" i="25" s="1"/>
  <c r="I1151" i="25" s="1"/>
  <c r="J1151" i="25" s="1"/>
  <c r="N1151" i="25" s="1"/>
  <c r="D1159" i="25"/>
  <c r="F1159" i="25" s="1"/>
  <c r="I1159" i="25" s="1"/>
  <c r="J1159" i="25" s="1"/>
  <c r="N1159" i="25" s="1"/>
  <c r="D1175" i="25"/>
  <c r="F1175" i="25" s="1"/>
  <c r="I1175" i="25" s="1"/>
  <c r="J1175" i="25" s="1"/>
  <c r="N1175" i="25" s="1"/>
  <c r="D1199" i="25"/>
  <c r="F1199" i="25" s="1"/>
  <c r="I1199" i="25" s="1"/>
  <c r="J1199" i="25" s="1"/>
  <c r="N1199" i="25" s="1"/>
  <c r="D1215" i="25"/>
  <c r="F1215" i="25" s="1"/>
  <c r="I1215" i="25" s="1"/>
  <c r="J1215" i="25" s="1"/>
  <c r="N1215" i="25" s="1"/>
  <c r="D1223" i="25"/>
  <c r="F1223" i="25" s="1"/>
  <c r="I1223" i="25" s="1"/>
  <c r="J1223" i="25" s="1"/>
  <c r="N1223" i="25" s="1"/>
  <c r="D1231" i="25"/>
  <c r="F1231" i="25" s="1"/>
  <c r="I1231" i="25" s="1"/>
  <c r="J1231" i="25" s="1"/>
  <c r="N1231" i="25" s="1"/>
  <c r="D1237" i="25"/>
  <c r="F1237" i="25" s="1"/>
  <c r="I1237" i="25" s="1"/>
  <c r="J1237" i="25" s="1"/>
  <c r="N1237" i="25" s="1"/>
  <c r="D1415" i="25"/>
  <c r="F1415" i="25" s="1"/>
  <c r="I1415" i="25" s="1"/>
  <c r="J1415" i="25" s="1"/>
  <c r="N1415" i="25" s="1"/>
  <c r="D1828" i="25"/>
  <c r="F1828" i="25" s="1"/>
  <c r="I1828" i="25" s="1"/>
  <c r="J1828" i="25" s="1"/>
  <c r="N1828" i="25" s="1"/>
  <c r="D1942" i="25"/>
  <c r="F1942" i="25" s="1"/>
  <c r="I1942" i="25" s="1"/>
  <c r="J1942" i="25" s="1"/>
  <c r="N1942" i="25" s="1"/>
  <c r="D1104" i="25"/>
  <c r="F1104" i="25" s="1"/>
  <c r="I1104" i="25" s="1"/>
  <c r="J1104" i="25" s="1"/>
  <c r="N1104" i="25" s="1"/>
  <c r="D1152" i="25"/>
  <c r="F1152" i="25" s="1"/>
  <c r="I1152" i="25" s="1"/>
  <c r="J1152" i="25" s="1"/>
  <c r="N1152" i="25" s="1"/>
  <c r="D1204" i="25"/>
  <c r="F1204" i="25" s="1"/>
  <c r="I1204" i="25" s="1"/>
  <c r="J1204" i="25" s="1"/>
  <c r="N1204" i="25" s="1"/>
  <c r="D1335" i="25"/>
  <c r="F1335" i="25" s="1"/>
  <c r="I1335" i="25" s="1"/>
  <c r="J1335" i="25" s="1"/>
  <c r="N1335" i="25" s="1"/>
  <c r="D1351" i="25"/>
  <c r="F1351" i="25" s="1"/>
  <c r="I1351" i="25" s="1"/>
  <c r="J1351" i="25" s="1"/>
  <c r="N1351" i="25" s="1"/>
  <c r="D1365" i="25"/>
  <c r="F1365" i="25" s="1"/>
  <c r="I1365" i="25" s="1"/>
  <c r="J1365" i="25" s="1"/>
  <c r="N1365" i="25" s="1"/>
  <c r="D1397" i="25"/>
  <c r="F1397" i="25" s="1"/>
  <c r="I1397" i="25" s="1"/>
  <c r="J1397" i="25" s="1"/>
  <c r="N1397" i="25" s="1"/>
  <c r="D1405" i="25"/>
  <c r="F1405" i="25" s="1"/>
  <c r="I1405" i="25" s="1"/>
  <c r="J1405" i="25" s="1"/>
  <c r="N1405" i="25" s="1"/>
  <c r="D1629" i="25"/>
  <c r="F1629" i="25" s="1"/>
  <c r="I1629" i="25" s="1"/>
  <c r="J1629" i="25" s="1"/>
  <c r="N1629" i="25" s="1"/>
  <c r="D1637" i="25"/>
  <c r="F1637" i="25" s="1"/>
  <c r="I1637" i="25" s="1"/>
  <c r="J1637" i="25" s="1"/>
  <c r="N1637" i="25" s="1"/>
  <c r="D1645" i="25"/>
  <c r="F1645" i="25" s="1"/>
  <c r="I1645" i="25" s="1"/>
  <c r="J1645" i="25" s="1"/>
  <c r="N1645" i="25" s="1"/>
  <c r="D1665" i="25"/>
  <c r="F1665" i="25" s="1"/>
  <c r="I1665" i="25" s="1"/>
  <c r="J1665" i="25" s="1"/>
  <c r="N1665" i="25" s="1"/>
  <c r="D1673" i="25"/>
  <c r="F1673" i="25" s="1"/>
  <c r="I1673" i="25" s="1"/>
  <c r="J1673" i="25" s="1"/>
  <c r="N1673" i="25" s="1"/>
  <c r="D1683" i="25"/>
  <c r="F1683" i="25" s="1"/>
  <c r="I1683" i="25" s="1"/>
  <c r="J1683" i="25" s="1"/>
  <c r="N1683" i="25" s="1"/>
  <c r="D1699" i="25"/>
  <c r="F1699" i="25" s="1"/>
  <c r="I1699" i="25" s="1"/>
  <c r="J1699" i="25" s="1"/>
  <c r="N1699" i="25" s="1"/>
  <c r="D1707" i="25"/>
  <c r="F1707" i="25" s="1"/>
  <c r="I1707" i="25" s="1"/>
  <c r="J1707" i="25" s="1"/>
  <c r="N1707" i="25" s="1"/>
  <c r="D1749" i="25"/>
  <c r="F1749" i="25" s="1"/>
  <c r="I1749" i="25" s="1"/>
  <c r="J1749" i="25" s="1"/>
  <c r="N1749" i="25" s="1"/>
  <c r="D1757" i="25"/>
  <c r="F1757" i="25" s="1"/>
  <c r="I1757" i="25" s="1"/>
  <c r="J1757" i="25" s="1"/>
  <c r="N1757" i="25" s="1"/>
  <c r="D1773" i="25"/>
  <c r="F1773" i="25" s="1"/>
  <c r="I1773" i="25" s="1"/>
  <c r="J1773" i="25" s="1"/>
  <c r="N1773" i="25" s="1"/>
  <c r="D1781" i="25"/>
  <c r="F1781" i="25" s="1"/>
  <c r="I1781" i="25" s="1"/>
  <c r="J1781" i="25" s="1"/>
  <c r="N1781" i="25" s="1"/>
  <c r="D1789" i="25"/>
  <c r="F1789" i="25" s="1"/>
  <c r="I1789" i="25" s="1"/>
  <c r="J1789" i="25" s="1"/>
  <c r="N1789" i="25" s="1"/>
  <c r="D1797" i="25"/>
  <c r="F1797" i="25" s="1"/>
  <c r="I1797" i="25" s="1"/>
  <c r="J1797" i="25" s="1"/>
  <c r="N1797" i="25" s="1"/>
  <c r="D1898" i="25"/>
  <c r="F1898" i="25" s="1"/>
  <c r="I1898" i="25" s="1"/>
  <c r="J1898" i="25" s="1"/>
  <c r="N1898" i="25" s="1"/>
  <c r="D1129" i="25"/>
  <c r="F1129" i="25" s="1"/>
  <c r="I1129" i="25" s="1"/>
  <c r="J1129" i="25" s="1"/>
  <c r="N1129" i="25" s="1"/>
  <c r="D1145" i="25"/>
  <c r="F1145" i="25" s="1"/>
  <c r="I1145" i="25" s="1"/>
  <c r="J1145" i="25" s="1"/>
  <c r="N1145" i="25" s="1"/>
  <c r="D1161" i="25"/>
  <c r="F1161" i="25" s="1"/>
  <c r="I1161" i="25" s="1"/>
  <c r="J1161" i="25" s="1"/>
  <c r="N1161" i="25" s="1"/>
  <c r="D1181" i="25"/>
  <c r="F1181" i="25" s="1"/>
  <c r="I1181" i="25" s="1"/>
  <c r="J1181" i="25" s="1"/>
  <c r="N1181" i="25" s="1"/>
  <c r="D1197" i="25"/>
  <c r="F1197" i="25" s="1"/>
  <c r="I1197" i="25" s="1"/>
  <c r="J1197" i="25" s="1"/>
  <c r="N1197" i="25" s="1"/>
  <c r="D1229" i="25"/>
  <c r="F1229" i="25" s="1"/>
  <c r="I1229" i="25" s="1"/>
  <c r="J1229" i="25" s="1"/>
  <c r="N1229" i="25" s="1"/>
  <c r="D1243" i="25"/>
  <c r="F1243" i="25" s="1"/>
  <c r="I1243" i="25" s="1"/>
  <c r="J1243" i="25" s="1"/>
  <c r="N1243" i="25" s="1"/>
  <c r="D1259" i="25"/>
  <c r="F1259" i="25" s="1"/>
  <c r="I1259" i="25" s="1"/>
  <c r="J1259" i="25" s="1"/>
  <c r="N1259" i="25" s="1"/>
  <c r="D1824" i="25"/>
  <c r="F1824" i="25" s="1"/>
  <c r="I1824" i="25" s="1"/>
  <c r="J1824" i="25" s="1"/>
  <c r="N1824" i="25" s="1"/>
  <c r="D1886" i="25"/>
  <c r="F1886" i="25" s="1"/>
  <c r="I1886" i="25" s="1"/>
  <c r="J1886" i="25" s="1"/>
  <c r="N1886" i="25" s="1"/>
  <c r="D1106" i="25"/>
  <c r="F1106" i="25" s="1"/>
  <c r="I1106" i="25" s="1"/>
  <c r="J1106" i="25" s="1"/>
  <c r="N1106" i="25" s="1"/>
  <c r="D1138" i="25"/>
  <c r="F1138" i="25" s="1"/>
  <c r="I1138" i="25" s="1"/>
  <c r="J1138" i="25" s="1"/>
  <c r="N1138" i="25" s="1"/>
  <c r="D1154" i="25"/>
  <c r="F1154" i="25" s="1"/>
  <c r="I1154" i="25" s="1"/>
  <c r="J1154" i="25" s="1"/>
  <c r="N1154" i="25" s="1"/>
  <c r="D1214" i="25"/>
  <c r="F1214" i="25" s="1"/>
  <c r="I1214" i="25" s="1"/>
  <c r="J1214" i="25" s="1"/>
  <c r="N1214" i="25" s="1"/>
  <c r="D1230" i="25"/>
  <c r="F1230" i="25" s="1"/>
  <c r="I1230" i="25" s="1"/>
  <c r="J1230" i="25" s="1"/>
  <c r="N1230" i="25" s="1"/>
  <c r="D1238" i="25"/>
  <c r="F1238" i="25" s="1"/>
  <c r="I1238" i="25" s="1"/>
  <c r="J1238" i="25" s="1"/>
  <c r="N1238" i="25" s="1"/>
  <c r="D1269" i="25"/>
  <c r="F1269" i="25" s="1"/>
  <c r="I1269" i="25" s="1"/>
  <c r="J1269" i="25" s="1"/>
  <c r="N1269" i="25" s="1"/>
  <c r="D1273" i="25"/>
  <c r="F1273" i="25" s="1"/>
  <c r="I1273" i="25" s="1"/>
  <c r="J1273" i="25" s="1"/>
  <c r="N1273" i="25" s="1"/>
  <c r="D1277" i="25"/>
  <c r="F1277" i="25" s="1"/>
  <c r="I1277" i="25" s="1"/>
  <c r="J1277" i="25" s="1"/>
  <c r="N1277" i="25" s="1"/>
  <c r="D1290" i="25"/>
  <c r="F1290" i="25" s="1"/>
  <c r="I1290" i="25" s="1"/>
  <c r="J1290" i="25" s="1"/>
  <c r="N1290" i="25" s="1"/>
  <c r="D1315" i="25"/>
  <c r="F1315" i="25" s="1"/>
  <c r="I1315" i="25" s="1"/>
  <c r="J1315" i="25" s="1"/>
  <c r="N1315" i="25" s="1"/>
  <c r="D1319" i="25"/>
  <c r="F1319" i="25" s="1"/>
  <c r="I1319" i="25" s="1"/>
  <c r="J1319" i="25" s="1"/>
  <c r="N1319" i="25" s="1"/>
  <c r="D1324" i="25"/>
  <c r="F1324" i="25" s="1"/>
  <c r="I1324" i="25" s="1"/>
  <c r="J1324" i="25" s="1"/>
  <c r="N1324" i="25" s="1"/>
  <c r="D1350" i="25"/>
  <c r="F1350" i="25" s="1"/>
  <c r="I1350" i="25" s="1"/>
  <c r="J1350" i="25" s="1"/>
  <c r="N1350" i="25" s="1"/>
  <c r="D1358" i="25"/>
  <c r="F1358" i="25" s="1"/>
  <c r="I1358" i="25" s="1"/>
  <c r="J1358" i="25" s="1"/>
  <c r="N1358" i="25" s="1"/>
  <c r="D1382" i="25"/>
  <c r="F1382" i="25" s="1"/>
  <c r="I1382" i="25" s="1"/>
  <c r="J1382" i="25" s="1"/>
  <c r="N1382" i="25" s="1"/>
  <c r="D1398" i="25"/>
  <c r="F1398" i="25" s="1"/>
  <c r="I1398" i="25" s="1"/>
  <c r="J1398" i="25" s="1"/>
  <c r="N1398" i="25" s="1"/>
  <c r="D1406" i="25"/>
  <c r="F1406" i="25" s="1"/>
  <c r="I1406" i="25" s="1"/>
  <c r="J1406" i="25" s="1"/>
  <c r="N1406" i="25" s="1"/>
  <c r="D1630" i="25"/>
  <c r="F1630" i="25" s="1"/>
  <c r="I1630" i="25" s="1"/>
  <c r="J1630" i="25" s="1"/>
  <c r="N1630" i="25" s="1"/>
  <c r="D1638" i="25"/>
  <c r="F1638" i="25" s="1"/>
  <c r="I1638" i="25" s="1"/>
  <c r="J1638" i="25" s="1"/>
  <c r="N1638" i="25" s="1"/>
  <c r="D1646" i="25"/>
  <c r="F1646" i="25" s="1"/>
  <c r="I1646" i="25" s="1"/>
  <c r="J1646" i="25" s="1"/>
  <c r="N1646" i="25" s="1"/>
  <c r="D1654" i="25"/>
  <c r="F1654" i="25" s="1"/>
  <c r="I1654" i="25" s="1"/>
  <c r="J1654" i="25" s="1"/>
  <c r="N1654" i="25" s="1"/>
  <c r="D1662" i="25"/>
  <c r="F1662" i="25" s="1"/>
  <c r="I1662" i="25" s="1"/>
  <c r="J1662" i="25" s="1"/>
  <c r="N1662" i="25" s="1"/>
  <c r="D1688" i="25"/>
  <c r="F1688" i="25" s="1"/>
  <c r="I1688" i="25" s="1"/>
  <c r="J1688" i="25" s="1"/>
  <c r="N1688" i="25" s="1"/>
  <c r="D1696" i="25"/>
  <c r="F1696" i="25" s="1"/>
  <c r="I1696" i="25" s="1"/>
  <c r="J1696" i="25" s="1"/>
  <c r="N1696" i="25" s="1"/>
  <c r="D1712" i="25"/>
  <c r="F1712" i="25" s="1"/>
  <c r="I1712" i="25" s="1"/>
  <c r="J1712" i="25" s="1"/>
  <c r="N1712" i="25" s="1"/>
  <c r="D1736" i="25"/>
  <c r="F1736" i="25" s="1"/>
  <c r="I1736" i="25" s="1"/>
  <c r="J1736" i="25" s="1"/>
  <c r="N1736" i="25" s="1"/>
  <c r="D1744" i="25"/>
  <c r="F1744" i="25" s="1"/>
  <c r="I1744" i="25" s="1"/>
  <c r="J1744" i="25" s="1"/>
  <c r="N1744" i="25" s="1"/>
  <c r="D1752" i="25"/>
  <c r="F1752" i="25" s="1"/>
  <c r="I1752" i="25" s="1"/>
  <c r="J1752" i="25" s="1"/>
  <c r="N1752" i="25" s="1"/>
  <c r="D1760" i="25"/>
  <c r="F1760" i="25" s="1"/>
  <c r="I1760" i="25" s="1"/>
  <c r="J1760" i="25" s="1"/>
  <c r="N1760" i="25" s="1"/>
  <c r="D1768" i="25"/>
  <c r="F1768" i="25" s="1"/>
  <c r="I1768" i="25" s="1"/>
  <c r="J1768" i="25" s="1"/>
  <c r="N1768" i="25" s="1"/>
  <c r="D1776" i="25"/>
  <c r="F1776" i="25" s="1"/>
  <c r="I1776" i="25" s="1"/>
  <c r="J1776" i="25" s="1"/>
  <c r="N1776" i="25" s="1"/>
  <c r="D1792" i="25"/>
  <c r="F1792" i="25" s="1"/>
  <c r="I1792" i="25" s="1"/>
  <c r="J1792" i="25" s="1"/>
  <c r="N1792" i="25" s="1"/>
  <c r="D1838" i="25"/>
  <c r="F1838" i="25" s="1"/>
  <c r="I1838" i="25" s="1"/>
  <c r="J1838" i="25" s="1"/>
  <c r="N1838" i="25" s="1"/>
  <c r="D1890" i="25"/>
  <c r="F1890" i="25" s="1"/>
  <c r="I1890" i="25" s="1"/>
  <c r="J1890" i="25" s="1"/>
  <c r="N1890" i="25" s="1"/>
  <c r="D1954" i="25"/>
  <c r="F1954" i="25" s="1"/>
  <c r="I1954" i="25" s="1"/>
  <c r="J1954" i="25" s="1"/>
  <c r="N1954" i="25" s="1"/>
  <c r="D1799" i="25"/>
  <c r="F1799" i="25" s="1"/>
  <c r="I1799" i="25" s="1"/>
  <c r="J1799" i="25" s="1"/>
  <c r="N1799" i="25" s="1"/>
  <c r="D1807" i="25"/>
  <c r="F1807" i="25" s="1"/>
  <c r="I1807" i="25" s="1"/>
  <c r="J1807" i="25" s="1"/>
  <c r="N1807" i="25" s="1"/>
  <c r="D1860" i="25"/>
  <c r="F1860" i="25" s="1"/>
  <c r="I1860" i="25" s="1"/>
  <c r="J1860" i="25" s="1"/>
  <c r="N1860" i="25" s="1"/>
  <c r="D1876" i="25"/>
  <c r="F1876" i="25" s="1"/>
  <c r="I1876" i="25" s="1"/>
  <c r="J1876" i="25" s="1"/>
  <c r="N1876" i="25" s="1"/>
  <c r="D1908" i="25"/>
  <c r="F1908" i="25" s="1"/>
  <c r="I1908" i="25" s="1"/>
  <c r="J1908" i="25" s="1"/>
  <c r="N1908" i="25" s="1"/>
  <c r="D1940" i="25"/>
  <c r="F1940" i="25" s="1"/>
  <c r="I1940" i="25" s="1"/>
  <c r="J1940" i="25" s="1"/>
  <c r="N1940" i="25" s="1"/>
  <c r="D1956" i="25"/>
  <c r="F1956" i="25" s="1"/>
  <c r="I1956" i="25" s="1"/>
  <c r="J1956" i="25" s="1"/>
  <c r="N1956" i="25" s="1"/>
  <c r="D1972" i="25"/>
  <c r="F1972" i="25" s="1"/>
  <c r="I1972" i="25" s="1"/>
  <c r="J1972" i="25" s="1"/>
  <c r="N1972" i="25" s="1"/>
  <c r="D2072" i="25"/>
  <c r="F2072" i="25" s="1"/>
  <c r="I2072" i="25" s="1"/>
  <c r="J2072" i="25" s="1"/>
  <c r="N2072" i="25" s="1"/>
  <c r="D2088" i="25"/>
  <c r="F2088" i="25" s="1"/>
  <c r="I2088" i="25" s="1"/>
  <c r="J2088" i="25" s="1"/>
  <c r="N2088" i="25" s="1"/>
  <c r="D2104" i="25"/>
  <c r="F2104" i="25" s="1"/>
  <c r="I2104" i="25" s="1"/>
  <c r="J2104" i="25" s="1"/>
  <c r="N2104" i="25" s="1"/>
  <c r="D2131" i="25"/>
  <c r="F2131" i="25" s="1"/>
  <c r="I2131" i="25" s="1"/>
  <c r="J2131" i="25" s="1"/>
  <c r="N2131" i="25" s="1"/>
  <c r="D2159" i="25"/>
  <c r="F2159" i="25" s="1"/>
  <c r="I2159" i="25" s="1"/>
  <c r="J2159" i="25" s="1"/>
  <c r="N2159" i="25" s="1"/>
  <c r="D2202" i="25"/>
  <c r="F2202" i="25" s="1"/>
  <c r="I2202" i="25" s="1"/>
  <c r="J2202" i="25" s="1"/>
  <c r="N2202" i="25" s="1"/>
  <c r="D2223" i="25"/>
  <c r="F2223" i="25" s="1"/>
  <c r="I2223" i="25" s="1"/>
  <c r="J2223" i="25" s="1"/>
  <c r="N2223" i="25" s="1"/>
  <c r="D1976" i="25"/>
  <c r="F1976" i="25" s="1"/>
  <c r="I1976" i="25" s="1"/>
  <c r="J1976" i="25" s="1"/>
  <c r="N1976" i="25" s="1"/>
  <c r="D1981" i="25"/>
  <c r="F1981" i="25" s="1"/>
  <c r="I1981" i="25" s="1"/>
  <c r="J1981" i="25" s="1"/>
  <c r="N1981" i="25" s="1"/>
  <c r="D1993" i="25"/>
  <c r="F1993" i="25" s="1"/>
  <c r="I1993" i="25" s="1"/>
  <c r="J1993" i="25" s="1"/>
  <c r="N1993" i="25" s="1"/>
  <c r="D2005" i="25"/>
  <c r="F2005" i="25" s="1"/>
  <c r="I2005" i="25" s="1"/>
  <c r="J2005" i="25" s="1"/>
  <c r="N2005" i="25" s="1"/>
  <c r="D2016" i="25"/>
  <c r="F2016" i="25" s="1"/>
  <c r="I2016" i="25" s="1"/>
  <c r="J2016" i="25" s="1"/>
  <c r="N2016" i="25" s="1"/>
  <c r="D2039" i="25"/>
  <c r="F2039" i="25" s="1"/>
  <c r="I2039" i="25" s="1"/>
  <c r="J2039" i="25" s="1"/>
  <c r="N2039" i="25" s="1"/>
  <c r="D2071" i="25"/>
  <c r="F2071" i="25" s="1"/>
  <c r="I2071" i="25" s="1"/>
  <c r="J2071" i="25" s="1"/>
  <c r="N2071" i="25" s="1"/>
  <c r="D2087" i="25"/>
  <c r="F2087" i="25" s="1"/>
  <c r="I2087" i="25" s="1"/>
  <c r="J2087" i="25" s="1"/>
  <c r="N2087" i="25" s="1"/>
  <c r="D2120" i="25"/>
  <c r="F2120" i="25" s="1"/>
  <c r="I2120" i="25" s="1"/>
  <c r="J2120" i="25" s="1"/>
  <c r="N2120" i="25" s="1"/>
  <c r="D2181" i="25"/>
  <c r="F2181" i="25" s="1"/>
  <c r="I2181" i="25" s="1"/>
  <c r="J2181" i="25" s="1"/>
  <c r="N2181" i="25" s="1"/>
  <c r="D2198" i="25"/>
  <c r="F2198" i="25" s="1"/>
  <c r="I2198" i="25" s="1"/>
  <c r="J2198" i="25" s="1"/>
  <c r="N2198" i="25" s="1"/>
  <c r="D2219" i="25"/>
  <c r="F2219" i="25" s="1"/>
  <c r="I2219" i="25" s="1"/>
  <c r="J2219" i="25" s="1"/>
  <c r="N2219" i="25" s="1"/>
  <c r="D2245" i="25"/>
  <c r="F2245" i="25" s="1"/>
  <c r="I2245" i="25" s="1"/>
  <c r="J2245" i="25" s="1"/>
  <c r="N2245" i="25" s="1"/>
  <c r="D2022" i="25"/>
  <c r="F2022" i="25" s="1"/>
  <c r="I2022" i="25" s="1"/>
  <c r="J2022" i="25" s="1"/>
  <c r="N2022" i="25" s="1"/>
  <c r="D2070" i="25"/>
  <c r="F2070" i="25" s="1"/>
  <c r="I2070" i="25" s="1"/>
  <c r="J2070" i="25" s="1"/>
  <c r="N2070" i="25" s="1"/>
  <c r="D2086" i="25"/>
  <c r="F2086" i="25" s="1"/>
  <c r="I2086" i="25" s="1"/>
  <c r="J2086" i="25" s="1"/>
  <c r="N2086" i="25" s="1"/>
  <c r="D2102" i="25"/>
  <c r="F2102" i="25" s="1"/>
  <c r="I2102" i="25" s="1"/>
  <c r="J2102" i="25" s="1"/>
  <c r="N2102" i="25" s="1"/>
  <c r="D2145" i="25"/>
  <c r="F2145" i="25" s="1"/>
  <c r="I2145" i="25" s="1"/>
  <c r="J2145" i="25" s="1"/>
  <c r="N2145" i="25" s="1"/>
  <c r="D2162" i="25"/>
  <c r="F2162" i="25" s="1"/>
  <c r="I2162" i="25" s="1"/>
  <c r="J2162" i="25" s="1"/>
  <c r="N2162" i="25" s="1"/>
  <c r="D2193" i="25"/>
  <c r="F2193" i="25" s="1"/>
  <c r="I2193" i="25" s="1"/>
  <c r="J2193" i="25" s="1"/>
  <c r="N2193" i="25" s="1"/>
  <c r="D2231" i="25"/>
  <c r="F2231" i="25" s="1"/>
  <c r="I2231" i="25" s="1"/>
  <c r="J2231" i="25" s="1"/>
  <c r="N2231" i="25" s="1"/>
  <c r="D2041" i="25"/>
  <c r="F2041" i="25" s="1"/>
  <c r="I2041" i="25" s="1"/>
  <c r="J2041" i="25" s="1"/>
  <c r="N2041" i="25" s="1"/>
  <c r="D2057" i="25"/>
  <c r="F2057" i="25" s="1"/>
  <c r="I2057" i="25" s="1"/>
  <c r="J2057" i="25" s="1"/>
  <c r="N2057" i="25" s="1"/>
  <c r="D2073" i="25"/>
  <c r="F2073" i="25" s="1"/>
  <c r="I2073" i="25" s="1"/>
  <c r="J2073" i="25" s="1"/>
  <c r="N2073" i="25" s="1"/>
  <c r="D2109" i="25"/>
  <c r="F2109" i="25" s="1"/>
  <c r="I2109" i="25" s="1"/>
  <c r="J2109" i="25" s="1"/>
  <c r="N2109" i="25" s="1"/>
  <c r="D2141" i="25"/>
  <c r="F2141" i="25" s="1"/>
  <c r="I2141" i="25" s="1"/>
  <c r="J2141" i="25" s="1"/>
  <c r="N2141" i="25" s="1"/>
  <c r="D2179" i="25"/>
  <c r="F2179" i="25" s="1"/>
  <c r="I2179" i="25" s="1"/>
  <c r="J2179" i="25" s="1"/>
  <c r="N2179" i="25" s="1"/>
  <c r="D2205" i="25"/>
  <c r="F2205" i="25" s="1"/>
  <c r="I2205" i="25" s="1"/>
  <c r="J2205" i="25" s="1"/>
  <c r="N2205" i="25" s="1"/>
  <c r="D2243" i="25"/>
  <c r="F2243" i="25" s="1"/>
  <c r="I2243" i="25" s="1"/>
  <c r="J2243" i="25" s="1"/>
  <c r="N2243" i="25" s="1"/>
  <c r="D2364" i="25"/>
  <c r="F2364" i="25" s="1"/>
  <c r="I2364" i="25" s="1"/>
  <c r="J2364" i="25" s="1"/>
  <c r="N2364" i="25" s="1"/>
  <c r="D2369" i="25"/>
  <c r="F2369" i="25" s="1"/>
  <c r="I2369" i="25" s="1"/>
  <c r="J2369" i="25" s="1"/>
  <c r="N2369" i="25" s="1"/>
  <c r="D2385" i="25"/>
  <c r="F2385" i="25" s="1"/>
  <c r="I2385" i="25" s="1"/>
  <c r="J2385" i="25" s="1"/>
  <c r="N2385" i="25" s="1"/>
  <c r="D2391" i="25"/>
  <c r="F2391" i="25" s="1"/>
  <c r="I2391" i="25" s="1"/>
  <c r="J2391" i="25" s="1"/>
  <c r="N2391" i="25" s="1"/>
  <c r="D2396" i="25"/>
  <c r="F2396" i="25" s="1"/>
  <c r="I2396" i="25" s="1"/>
  <c r="J2396" i="25" s="1"/>
  <c r="N2396" i="25" s="1"/>
  <c r="D2401" i="25"/>
  <c r="F2401" i="25" s="1"/>
  <c r="I2401" i="25" s="1"/>
  <c r="J2401" i="25" s="1"/>
  <c r="N2401" i="25" s="1"/>
  <c r="D2407" i="25"/>
  <c r="F2407" i="25" s="1"/>
  <c r="I2407" i="25" s="1"/>
  <c r="J2407" i="25" s="1"/>
  <c r="N2407" i="25" s="1"/>
  <c r="D2419" i="25"/>
  <c r="F2419" i="25" s="1"/>
  <c r="I2419" i="25" s="1"/>
  <c r="J2419" i="25" s="1"/>
  <c r="N2419" i="25" s="1"/>
  <c r="D2538" i="25"/>
  <c r="F2538" i="25" s="1"/>
  <c r="I2538" i="25" s="1"/>
  <c r="J2538" i="25" s="1"/>
  <c r="N2538" i="25" s="1"/>
  <c r="D2554" i="25"/>
  <c r="F2554" i="25" s="1"/>
  <c r="I2554" i="25" s="1"/>
  <c r="J2554" i="25" s="1"/>
  <c r="N2554" i="25" s="1"/>
  <c r="D2570" i="25"/>
  <c r="F2570" i="25" s="1"/>
  <c r="I2570" i="25" s="1"/>
  <c r="J2570" i="25" s="1"/>
  <c r="N2570" i="25" s="1"/>
  <c r="D2610" i="25"/>
  <c r="F2610" i="25" s="1"/>
  <c r="I2610" i="25" s="1"/>
  <c r="J2610" i="25" s="1"/>
  <c r="N2610" i="25" s="1"/>
  <c r="D2544" i="25"/>
  <c r="F2544" i="25" s="1"/>
  <c r="I2544" i="25" s="1"/>
  <c r="J2544" i="25" s="1"/>
  <c r="N2544" i="25" s="1"/>
  <c r="D2565" i="25"/>
  <c r="F2565" i="25" s="1"/>
  <c r="I2565" i="25" s="1"/>
  <c r="J2565" i="25" s="1"/>
  <c r="N2565" i="25" s="1"/>
  <c r="D2581" i="25"/>
  <c r="F2581" i="25" s="1"/>
  <c r="I2581" i="25" s="1"/>
  <c r="J2581" i="25" s="1"/>
  <c r="N2581" i="25" s="1"/>
  <c r="D2597" i="25"/>
  <c r="F2597" i="25" s="1"/>
  <c r="I2597" i="25" s="1"/>
  <c r="J2597" i="25" s="1"/>
  <c r="N2597" i="25" s="1"/>
  <c r="D2623" i="25"/>
  <c r="F2623" i="25" s="1"/>
  <c r="I2623" i="25" s="1"/>
  <c r="J2623" i="25" s="1"/>
  <c r="N2623" i="25" s="1"/>
  <c r="D2639" i="25"/>
  <c r="F2639" i="25" s="1"/>
  <c r="I2639" i="25" s="1"/>
  <c r="J2639" i="25" s="1"/>
  <c r="N2639" i="25" s="1"/>
  <c r="D2655" i="25"/>
  <c r="F2655" i="25" s="1"/>
  <c r="I2655" i="25" s="1"/>
  <c r="J2655" i="25" s="1"/>
  <c r="N2655" i="25" s="1"/>
  <c r="D2673" i="25"/>
  <c r="F2673" i="25" s="1"/>
  <c r="I2673" i="25" s="1"/>
  <c r="J2673" i="25" s="1"/>
  <c r="N2673" i="25" s="1"/>
  <c r="D2681" i="25"/>
  <c r="F2681" i="25" s="1"/>
  <c r="I2681" i="25" s="1"/>
  <c r="J2681" i="25" s="1"/>
  <c r="N2681" i="25" s="1"/>
  <c r="D2555" i="25"/>
  <c r="F2555" i="25" s="1"/>
  <c r="I2555" i="25" s="1"/>
  <c r="J2555" i="25" s="1"/>
  <c r="N2555" i="25" s="1"/>
  <c r="D2737" i="25"/>
  <c r="F2737" i="25" s="1"/>
  <c r="I2737" i="25" s="1"/>
  <c r="J2737" i="25" s="1"/>
  <c r="N2737" i="25" s="1"/>
  <c r="D1236" i="25"/>
  <c r="F1236" i="25" s="1"/>
  <c r="I1236" i="25" s="1"/>
  <c r="J1236" i="25" s="1"/>
  <c r="N1236" i="25" s="1"/>
  <c r="D1240" i="25"/>
  <c r="F1240" i="25" s="1"/>
  <c r="I1240" i="25" s="1"/>
  <c r="J1240" i="25" s="1"/>
  <c r="N1240" i="25" s="1"/>
  <c r="D1252" i="25"/>
  <c r="F1252" i="25" s="1"/>
  <c r="I1252" i="25" s="1"/>
  <c r="J1252" i="25" s="1"/>
  <c r="N1252" i="25" s="1"/>
  <c r="D1268" i="25"/>
  <c r="F1268" i="25" s="1"/>
  <c r="I1268" i="25" s="1"/>
  <c r="J1268" i="25" s="1"/>
  <c r="N1268" i="25" s="1"/>
  <c r="D1357" i="25"/>
  <c r="F1357" i="25" s="1"/>
  <c r="I1357" i="25" s="1"/>
  <c r="J1357" i="25" s="1"/>
  <c r="N1357" i="25" s="1"/>
  <c r="D1639" i="25"/>
  <c r="F1639" i="25" s="1"/>
  <c r="I1639" i="25" s="1"/>
  <c r="J1639" i="25" s="1"/>
  <c r="N1639" i="25" s="1"/>
  <c r="D1659" i="25"/>
  <c r="F1659" i="25" s="1"/>
  <c r="I1659" i="25" s="1"/>
  <c r="J1659" i="25" s="1"/>
  <c r="N1659" i="25" s="1"/>
  <c r="D1693" i="25"/>
  <c r="F1693" i="25" s="1"/>
  <c r="I1693" i="25" s="1"/>
  <c r="J1693" i="25" s="1"/>
  <c r="N1693" i="25" s="1"/>
  <c r="D1709" i="25"/>
  <c r="F1709" i="25" s="1"/>
  <c r="I1709" i="25" s="1"/>
  <c r="J1709" i="25" s="1"/>
  <c r="N1709" i="25" s="1"/>
  <c r="D1741" i="25"/>
  <c r="F1741" i="25" s="1"/>
  <c r="I1741" i="25" s="1"/>
  <c r="J1741" i="25" s="1"/>
  <c r="N1741" i="25" s="1"/>
  <c r="D1767" i="25"/>
  <c r="F1767" i="25" s="1"/>
  <c r="I1767" i="25" s="1"/>
  <c r="J1767" i="25" s="1"/>
  <c r="N1767" i="25" s="1"/>
  <c r="D1791" i="25"/>
  <c r="F1791" i="25" s="1"/>
  <c r="I1791" i="25" s="1"/>
  <c r="J1791" i="25" s="1"/>
  <c r="N1791" i="25" s="1"/>
  <c r="D1802" i="25"/>
  <c r="F1802" i="25" s="1"/>
  <c r="I1802" i="25" s="1"/>
  <c r="J1802" i="25" s="1"/>
  <c r="N1802" i="25" s="1"/>
  <c r="D1914" i="25"/>
  <c r="F1914" i="25" s="1"/>
  <c r="I1914" i="25" s="1"/>
  <c r="J1914" i="25" s="1"/>
  <c r="N1914" i="25" s="1"/>
  <c r="D1149" i="25"/>
  <c r="F1149" i="25" s="1"/>
  <c r="I1149" i="25" s="1"/>
  <c r="J1149" i="25" s="1"/>
  <c r="N1149" i="25" s="1"/>
  <c r="D1165" i="25"/>
  <c r="F1165" i="25" s="1"/>
  <c r="I1165" i="25" s="1"/>
  <c r="J1165" i="25" s="1"/>
  <c r="N1165" i="25" s="1"/>
  <c r="D1185" i="25"/>
  <c r="F1185" i="25" s="1"/>
  <c r="I1185" i="25" s="1"/>
  <c r="J1185" i="25" s="1"/>
  <c r="N1185" i="25" s="1"/>
  <c r="D1217" i="25"/>
  <c r="F1217" i="25" s="1"/>
  <c r="I1217" i="25" s="1"/>
  <c r="J1217" i="25" s="1"/>
  <c r="N1217" i="25" s="1"/>
  <c r="D1233" i="25"/>
  <c r="F1233" i="25" s="1"/>
  <c r="I1233" i="25" s="1"/>
  <c r="J1233" i="25" s="1"/>
  <c r="N1233" i="25" s="1"/>
  <c r="D1263" i="25"/>
  <c r="F1263" i="25" s="1"/>
  <c r="I1263" i="25" s="1"/>
  <c r="J1263" i="25" s="1"/>
  <c r="N1263" i="25" s="1"/>
  <c r="D1800" i="25"/>
  <c r="F1800" i="25" s="1"/>
  <c r="I1800" i="25" s="1"/>
  <c r="J1800" i="25" s="1"/>
  <c r="N1800" i="25" s="1"/>
  <c r="D1102" i="25"/>
  <c r="F1102" i="25" s="1"/>
  <c r="I1102" i="25" s="1"/>
  <c r="J1102" i="25" s="1"/>
  <c r="N1102" i="25" s="1"/>
  <c r="D1134" i="25"/>
  <c r="F1134" i="25" s="1"/>
  <c r="I1134" i="25" s="1"/>
  <c r="J1134" i="25" s="1"/>
  <c r="N1134" i="25" s="1"/>
  <c r="D1166" i="25"/>
  <c r="F1166" i="25" s="1"/>
  <c r="I1166" i="25" s="1"/>
  <c r="J1166" i="25" s="1"/>
  <c r="N1166" i="25" s="1"/>
  <c r="D1242" i="25"/>
  <c r="F1242" i="25" s="1"/>
  <c r="I1242" i="25" s="1"/>
  <c r="J1242" i="25" s="1"/>
  <c r="N1242" i="25" s="1"/>
  <c r="D1287" i="25"/>
  <c r="F1287" i="25" s="1"/>
  <c r="I1287" i="25" s="1"/>
  <c r="J1287" i="25" s="1"/>
  <c r="N1287" i="25" s="1"/>
  <c r="D1291" i="25"/>
  <c r="F1291" i="25" s="1"/>
  <c r="I1291" i="25" s="1"/>
  <c r="J1291" i="25" s="1"/>
  <c r="N1291" i="25" s="1"/>
  <c r="D1307" i="25"/>
  <c r="F1307" i="25" s="1"/>
  <c r="I1307" i="25" s="1"/>
  <c r="J1307" i="25" s="1"/>
  <c r="N1307" i="25" s="1"/>
  <c r="D1312" i="25"/>
  <c r="F1312" i="25" s="1"/>
  <c r="I1312" i="25" s="1"/>
  <c r="J1312" i="25" s="1"/>
  <c r="N1312" i="25" s="1"/>
  <c r="D1316" i="25"/>
  <c r="F1316" i="25" s="1"/>
  <c r="I1316" i="25" s="1"/>
  <c r="J1316" i="25" s="1"/>
  <c r="N1316" i="25" s="1"/>
  <c r="D1320" i="25"/>
  <c r="F1320" i="25" s="1"/>
  <c r="I1320" i="25" s="1"/>
  <c r="J1320" i="25" s="1"/>
  <c r="N1320" i="25" s="1"/>
  <c r="D1326" i="25"/>
  <c r="F1326" i="25" s="1"/>
  <c r="I1326" i="25" s="1"/>
  <c r="J1326" i="25" s="1"/>
  <c r="N1326" i="25" s="1"/>
  <c r="D1352" i="25"/>
  <c r="F1352" i="25" s="1"/>
  <c r="I1352" i="25" s="1"/>
  <c r="J1352" i="25" s="1"/>
  <c r="N1352" i="25" s="1"/>
  <c r="D1360" i="25"/>
  <c r="F1360" i="25" s="1"/>
  <c r="I1360" i="25" s="1"/>
  <c r="J1360" i="25" s="1"/>
  <c r="N1360" i="25" s="1"/>
  <c r="D1376" i="25"/>
  <c r="F1376" i="25" s="1"/>
  <c r="I1376" i="25" s="1"/>
  <c r="J1376" i="25" s="1"/>
  <c r="N1376" i="25" s="1"/>
  <c r="D1384" i="25"/>
  <c r="F1384" i="25" s="1"/>
  <c r="I1384" i="25" s="1"/>
  <c r="J1384" i="25" s="1"/>
  <c r="N1384" i="25" s="1"/>
  <c r="D1392" i="25"/>
  <c r="F1392" i="25" s="1"/>
  <c r="I1392" i="25" s="1"/>
  <c r="J1392" i="25" s="1"/>
  <c r="N1392" i="25" s="1"/>
  <c r="D1400" i="25"/>
  <c r="F1400" i="25" s="1"/>
  <c r="I1400" i="25" s="1"/>
  <c r="J1400" i="25" s="1"/>
  <c r="N1400" i="25" s="1"/>
  <c r="D1632" i="25"/>
  <c r="F1632" i="25" s="1"/>
  <c r="I1632" i="25" s="1"/>
  <c r="J1632" i="25" s="1"/>
  <c r="N1632" i="25" s="1"/>
  <c r="D1640" i="25"/>
  <c r="F1640" i="25" s="1"/>
  <c r="I1640" i="25" s="1"/>
  <c r="J1640" i="25" s="1"/>
  <c r="N1640" i="25" s="1"/>
  <c r="D1648" i="25"/>
  <c r="F1648" i="25" s="1"/>
  <c r="I1648" i="25" s="1"/>
  <c r="J1648" i="25" s="1"/>
  <c r="N1648" i="25" s="1"/>
  <c r="D1664" i="25"/>
  <c r="F1664" i="25" s="1"/>
  <c r="I1664" i="25" s="1"/>
  <c r="J1664" i="25" s="1"/>
  <c r="N1664" i="25" s="1"/>
  <c r="D1672" i="25"/>
  <c r="F1672" i="25" s="1"/>
  <c r="I1672" i="25" s="1"/>
  <c r="J1672" i="25" s="1"/>
  <c r="N1672" i="25" s="1"/>
  <c r="D1682" i="25"/>
  <c r="F1682" i="25" s="1"/>
  <c r="I1682" i="25" s="1"/>
  <c r="J1682" i="25" s="1"/>
  <c r="N1682" i="25" s="1"/>
  <c r="D1738" i="25"/>
  <c r="F1738" i="25" s="1"/>
  <c r="I1738" i="25" s="1"/>
  <c r="J1738" i="25" s="1"/>
  <c r="N1738" i="25" s="1"/>
  <c r="D1754" i="25"/>
  <c r="F1754" i="25" s="1"/>
  <c r="I1754" i="25" s="1"/>
  <c r="J1754" i="25" s="1"/>
  <c r="N1754" i="25" s="1"/>
  <c r="D1814" i="25"/>
  <c r="F1814" i="25" s="1"/>
  <c r="I1814" i="25" s="1"/>
  <c r="J1814" i="25" s="1"/>
  <c r="N1814" i="25" s="1"/>
  <c r="D1846" i="25"/>
  <c r="F1846" i="25" s="1"/>
  <c r="I1846" i="25" s="1"/>
  <c r="J1846" i="25" s="1"/>
  <c r="N1846" i="25" s="1"/>
  <c r="D1906" i="25"/>
  <c r="F1906" i="25" s="1"/>
  <c r="I1906" i="25" s="1"/>
  <c r="J1906" i="25" s="1"/>
  <c r="N1906" i="25" s="1"/>
  <c r="D1970" i="25"/>
  <c r="F1970" i="25" s="1"/>
  <c r="I1970" i="25" s="1"/>
  <c r="J1970" i="25" s="1"/>
  <c r="N1970" i="25" s="1"/>
  <c r="D1801" i="25"/>
  <c r="F1801" i="25" s="1"/>
  <c r="I1801" i="25" s="1"/>
  <c r="J1801" i="25" s="1"/>
  <c r="N1801" i="25" s="1"/>
  <c r="D1817" i="25"/>
  <c r="F1817" i="25" s="1"/>
  <c r="I1817" i="25" s="1"/>
  <c r="J1817" i="25" s="1"/>
  <c r="N1817" i="25" s="1"/>
  <c r="D1835" i="25"/>
  <c r="F1835" i="25" s="1"/>
  <c r="I1835" i="25" s="1"/>
  <c r="J1835" i="25" s="1"/>
  <c r="N1835" i="25" s="1"/>
  <c r="D1864" i="25"/>
  <c r="F1864" i="25" s="1"/>
  <c r="I1864" i="25" s="1"/>
  <c r="J1864" i="25" s="1"/>
  <c r="N1864" i="25" s="1"/>
  <c r="D1896" i="25"/>
  <c r="F1896" i="25" s="1"/>
  <c r="I1896" i="25" s="1"/>
  <c r="J1896" i="25" s="1"/>
  <c r="N1896" i="25" s="1"/>
  <c r="D1912" i="25"/>
  <c r="F1912" i="25" s="1"/>
  <c r="I1912" i="25" s="1"/>
  <c r="J1912" i="25" s="1"/>
  <c r="N1912" i="25" s="1"/>
  <c r="D1928" i="25"/>
  <c r="F1928" i="25" s="1"/>
  <c r="I1928" i="25" s="1"/>
  <c r="J1928" i="25" s="1"/>
  <c r="N1928" i="25" s="1"/>
  <c r="D1960" i="25"/>
  <c r="F1960" i="25" s="1"/>
  <c r="I1960" i="25" s="1"/>
  <c r="J1960" i="25" s="1"/>
  <c r="N1960" i="25" s="1"/>
  <c r="D2060" i="25"/>
  <c r="F2060" i="25" s="1"/>
  <c r="I2060" i="25" s="1"/>
  <c r="J2060" i="25" s="1"/>
  <c r="N2060" i="25" s="1"/>
  <c r="D2108" i="25"/>
  <c r="F2108" i="25" s="1"/>
  <c r="I2108" i="25" s="1"/>
  <c r="J2108" i="25" s="1"/>
  <c r="N2108" i="25" s="1"/>
  <c r="D2132" i="25"/>
  <c r="F2132" i="25" s="1"/>
  <c r="I2132" i="25" s="1"/>
  <c r="J2132" i="25" s="1"/>
  <c r="N2132" i="25" s="1"/>
  <c r="D2143" i="25"/>
  <c r="F2143" i="25" s="1"/>
  <c r="I2143" i="25" s="1"/>
  <c r="J2143" i="25" s="1"/>
  <c r="N2143" i="25" s="1"/>
  <c r="D2207" i="25"/>
  <c r="F2207" i="25" s="1"/>
  <c r="I2207" i="25" s="1"/>
  <c r="J2207" i="25" s="1"/>
  <c r="N2207" i="25" s="1"/>
  <c r="D2250" i="25"/>
  <c r="F2250" i="25" s="1"/>
  <c r="I2250" i="25" s="1"/>
  <c r="J2250" i="25" s="1"/>
  <c r="N2250" i="25" s="1"/>
  <c r="D2002" i="25"/>
  <c r="F2002" i="25" s="1"/>
  <c r="I2002" i="25" s="1"/>
  <c r="J2002" i="25" s="1"/>
  <c r="N2002" i="25" s="1"/>
  <c r="D2007" i="25"/>
  <c r="F2007" i="25" s="1"/>
  <c r="I2007" i="25" s="1"/>
  <c r="J2007" i="25" s="1"/>
  <c r="N2007" i="25" s="1"/>
  <c r="D2013" i="25"/>
  <c r="F2013" i="25" s="1"/>
  <c r="I2013" i="25" s="1"/>
  <c r="J2013" i="25" s="1"/>
  <c r="N2013" i="25" s="1"/>
  <c r="D2059" i="25"/>
  <c r="F2059" i="25" s="1"/>
  <c r="I2059" i="25" s="1"/>
  <c r="J2059" i="25" s="1"/>
  <c r="N2059" i="25" s="1"/>
  <c r="D2075" i="25"/>
  <c r="F2075" i="25" s="1"/>
  <c r="I2075" i="25" s="1"/>
  <c r="J2075" i="25" s="1"/>
  <c r="N2075" i="25" s="1"/>
  <c r="D2107" i="25"/>
  <c r="F2107" i="25" s="1"/>
  <c r="I2107" i="25" s="1"/>
  <c r="J2107" i="25" s="1"/>
  <c r="N2107" i="25" s="1"/>
  <c r="D2122" i="25"/>
  <c r="F2122" i="25" s="1"/>
  <c r="I2122" i="25" s="1"/>
  <c r="J2122" i="25" s="1"/>
  <c r="N2122" i="25" s="1"/>
  <c r="D2165" i="25"/>
  <c r="F2165" i="25" s="1"/>
  <c r="I2165" i="25" s="1"/>
  <c r="J2165" i="25" s="1"/>
  <c r="N2165" i="25" s="1"/>
  <c r="D2203" i="25"/>
  <c r="F2203" i="25" s="1"/>
  <c r="I2203" i="25" s="1"/>
  <c r="J2203" i="25" s="1"/>
  <c r="N2203" i="25" s="1"/>
  <c r="D2246" i="25"/>
  <c r="F2246" i="25" s="1"/>
  <c r="I2246" i="25" s="1"/>
  <c r="J2246" i="25" s="1"/>
  <c r="N2246" i="25" s="1"/>
  <c r="D2058" i="25"/>
  <c r="F2058" i="25" s="1"/>
  <c r="I2058" i="25" s="1"/>
  <c r="J2058" i="25" s="1"/>
  <c r="N2058" i="25" s="1"/>
  <c r="D2074" i="25"/>
  <c r="F2074" i="25" s="1"/>
  <c r="I2074" i="25" s="1"/>
  <c r="J2074" i="25" s="1"/>
  <c r="N2074" i="25" s="1"/>
  <c r="D2146" i="25"/>
  <c r="F2146" i="25" s="1"/>
  <c r="I2146" i="25" s="1"/>
  <c r="J2146" i="25" s="1"/>
  <c r="N2146" i="25" s="1"/>
  <c r="D2177" i="25"/>
  <c r="F2177" i="25" s="1"/>
  <c r="I2177" i="25" s="1"/>
  <c r="J2177" i="25" s="1"/>
  <c r="N2177" i="25" s="1"/>
  <c r="D2194" i="25"/>
  <c r="F2194" i="25" s="1"/>
  <c r="I2194" i="25" s="1"/>
  <c r="J2194" i="25" s="1"/>
  <c r="N2194" i="25" s="1"/>
  <c r="D2215" i="25"/>
  <c r="F2215" i="25" s="1"/>
  <c r="I2215" i="25" s="1"/>
  <c r="J2215" i="25" s="1"/>
  <c r="N2215" i="25" s="1"/>
  <c r="D2241" i="25"/>
  <c r="F2241" i="25" s="1"/>
  <c r="I2241" i="25" s="1"/>
  <c r="J2241" i="25" s="1"/>
  <c r="N2241" i="25" s="1"/>
  <c r="D2025" i="25"/>
  <c r="F2025" i="25" s="1"/>
  <c r="I2025" i="25" s="1"/>
  <c r="J2025" i="25" s="1"/>
  <c r="N2025" i="25" s="1"/>
  <c r="D2045" i="25"/>
  <c r="F2045" i="25" s="1"/>
  <c r="I2045" i="25" s="1"/>
  <c r="J2045" i="25" s="1"/>
  <c r="N2045" i="25" s="1"/>
  <c r="D2061" i="25"/>
  <c r="F2061" i="25" s="1"/>
  <c r="I2061" i="25" s="1"/>
  <c r="J2061" i="25" s="1"/>
  <c r="N2061" i="25" s="1"/>
  <c r="D2077" i="25"/>
  <c r="F2077" i="25" s="1"/>
  <c r="I2077" i="25" s="1"/>
  <c r="J2077" i="25" s="1"/>
  <c r="N2077" i="25" s="1"/>
  <c r="D2093" i="25"/>
  <c r="F2093" i="25" s="1"/>
  <c r="I2093" i="25" s="1"/>
  <c r="J2093" i="25" s="1"/>
  <c r="N2093" i="25" s="1"/>
  <c r="D2134" i="25"/>
  <c r="F2134" i="25" s="1"/>
  <c r="I2134" i="25" s="1"/>
  <c r="J2134" i="25" s="1"/>
  <c r="N2134" i="25" s="1"/>
  <c r="D2142" i="25"/>
  <c r="F2142" i="25" s="1"/>
  <c r="I2142" i="25" s="1"/>
  <c r="J2142" i="25" s="1"/>
  <c r="N2142" i="25" s="1"/>
  <c r="D2163" i="25"/>
  <c r="F2163" i="25" s="1"/>
  <c r="I2163" i="25" s="1"/>
  <c r="J2163" i="25" s="1"/>
  <c r="N2163" i="25" s="1"/>
  <c r="D2189" i="25"/>
  <c r="F2189" i="25" s="1"/>
  <c r="I2189" i="25" s="1"/>
  <c r="J2189" i="25" s="1"/>
  <c r="N2189" i="25" s="1"/>
  <c r="D2206" i="25"/>
  <c r="F2206" i="25" s="1"/>
  <c r="I2206" i="25" s="1"/>
  <c r="J2206" i="25" s="1"/>
  <c r="N2206" i="25" s="1"/>
  <c r="D2376" i="25"/>
  <c r="F2376" i="25" s="1"/>
  <c r="I2376" i="25" s="1"/>
  <c r="J2376" i="25" s="1"/>
  <c r="N2376" i="25" s="1"/>
  <c r="D2387" i="25"/>
  <c r="F2387" i="25" s="1"/>
  <c r="I2387" i="25" s="1"/>
  <c r="J2387" i="25" s="1"/>
  <c r="N2387" i="25" s="1"/>
  <c r="D2397" i="25"/>
  <c r="F2397" i="25" s="1"/>
  <c r="I2397" i="25" s="1"/>
  <c r="J2397" i="25" s="1"/>
  <c r="N2397" i="25" s="1"/>
  <c r="D2403" i="25"/>
  <c r="F2403" i="25" s="1"/>
  <c r="I2403" i="25" s="1"/>
  <c r="J2403" i="25" s="1"/>
  <c r="N2403" i="25" s="1"/>
  <c r="D2408" i="25"/>
  <c r="F2408" i="25" s="1"/>
  <c r="I2408" i="25" s="1"/>
  <c r="J2408" i="25" s="1"/>
  <c r="N2408" i="25" s="1"/>
  <c r="D2413" i="25"/>
  <c r="F2413" i="25" s="1"/>
  <c r="I2413" i="25" s="1"/>
  <c r="J2413" i="25" s="1"/>
  <c r="N2413" i="25" s="1"/>
  <c r="D2420" i="25"/>
  <c r="F2420" i="25" s="1"/>
  <c r="I2420" i="25" s="1"/>
  <c r="J2420" i="25" s="1"/>
  <c r="N2420" i="25" s="1"/>
  <c r="D2425" i="25"/>
  <c r="F2425" i="25" s="1"/>
  <c r="I2425" i="25" s="1"/>
  <c r="J2425" i="25" s="1"/>
  <c r="N2425" i="25" s="1"/>
  <c r="D2559" i="25"/>
  <c r="F2559" i="25" s="1"/>
  <c r="I2559" i="25" s="1"/>
  <c r="J2559" i="25" s="1"/>
  <c r="N2559" i="25" s="1"/>
  <c r="D2690" i="25"/>
  <c r="F2690" i="25" s="1"/>
  <c r="I2690" i="25" s="1"/>
  <c r="J2690" i="25" s="1"/>
  <c r="N2690" i="25" s="1"/>
  <c r="D2745" i="25"/>
  <c r="F2745" i="25" s="1"/>
  <c r="I2745" i="25" s="1"/>
  <c r="J2745" i="25" s="1"/>
  <c r="N2745" i="25" s="1"/>
  <c r="D2533" i="25"/>
  <c r="F2533" i="25" s="1"/>
  <c r="I2533" i="25" s="1"/>
  <c r="J2533" i="25" s="1"/>
  <c r="N2533" i="25" s="1"/>
  <c r="D2549" i="25"/>
  <c r="F2549" i="25" s="1"/>
  <c r="I2549" i="25" s="1"/>
  <c r="J2549" i="25" s="1"/>
  <c r="N2549" i="25" s="1"/>
  <c r="D2568" i="25"/>
  <c r="F2568" i="25" s="1"/>
  <c r="I2568" i="25" s="1"/>
  <c r="J2568" i="25" s="1"/>
  <c r="N2568" i="25" s="1"/>
  <c r="D2600" i="25"/>
  <c r="F2600" i="25" s="1"/>
  <c r="I2600" i="25" s="1"/>
  <c r="J2600" i="25" s="1"/>
  <c r="N2600" i="25" s="1"/>
  <c r="D2617" i="25"/>
  <c r="F2617" i="25" s="1"/>
  <c r="I2617" i="25" s="1"/>
  <c r="J2617" i="25" s="1"/>
  <c r="N2617" i="25" s="1"/>
  <c r="D2625" i="25"/>
  <c r="F2625" i="25" s="1"/>
  <c r="I2625" i="25" s="1"/>
  <c r="J2625" i="25" s="1"/>
  <c r="N2625" i="25" s="1"/>
  <c r="D2633" i="25"/>
  <c r="F2633" i="25" s="1"/>
  <c r="I2633" i="25" s="1"/>
  <c r="J2633" i="25" s="1"/>
  <c r="N2633" i="25" s="1"/>
  <c r="D2641" i="25"/>
  <c r="F2641" i="25" s="1"/>
  <c r="I2641" i="25" s="1"/>
  <c r="J2641" i="25" s="1"/>
  <c r="N2641" i="25" s="1"/>
  <c r="D2649" i="25"/>
  <c r="F2649" i="25" s="1"/>
  <c r="I2649" i="25" s="1"/>
  <c r="J2649" i="25" s="1"/>
  <c r="N2649" i="25" s="1"/>
  <c r="D2657" i="25"/>
  <c r="F2657" i="25" s="1"/>
  <c r="I2657" i="25" s="1"/>
  <c r="J2657" i="25" s="1"/>
  <c r="N2657" i="25" s="1"/>
  <c r="D2667" i="25"/>
  <c r="F2667" i="25" s="1"/>
  <c r="I2667" i="25" s="1"/>
  <c r="J2667" i="25" s="1"/>
  <c r="N2667" i="25" s="1"/>
  <c r="D2675" i="25"/>
  <c r="F2675" i="25" s="1"/>
  <c r="I2675" i="25" s="1"/>
  <c r="J2675" i="25" s="1"/>
  <c r="N2675" i="25" s="1"/>
  <c r="D2683" i="25"/>
  <c r="F2683" i="25" s="1"/>
  <c r="I2683" i="25" s="1"/>
  <c r="J2683" i="25" s="1"/>
  <c r="N2683" i="25" s="1"/>
  <c r="D2753" i="25"/>
  <c r="F2753" i="25" s="1"/>
  <c r="I2753" i="25" s="1"/>
  <c r="J2753" i="25" s="1"/>
  <c r="N2753" i="25" s="1"/>
  <c r="D1343" i="25"/>
  <c r="F1343" i="25" s="1"/>
  <c r="I1343" i="25" s="1"/>
  <c r="J1343" i="25" s="1"/>
  <c r="N1343" i="25" s="1"/>
  <c r="D1359" i="25"/>
  <c r="F1359" i="25" s="1"/>
  <c r="I1359" i="25" s="1"/>
  <c r="J1359" i="25" s="1"/>
  <c r="N1359" i="25" s="1"/>
  <c r="D1369" i="25"/>
  <c r="F1369" i="25" s="1"/>
  <c r="I1369" i="25" s="1"/>
  <c r="J1369" i="25" s="1"/>
  <c r="N1369" i="25" s="1"/>
  <c r="D1393" i="25"/>
  <c r="F1393" i="25" s="1"/>
  <c r="I1393" i="25" s="1"/>
  <c r="J1393" i="25" s="1"/>
  <c r="N1393" i="25" s="1"/>
  <c r="D1412" i="25"/>
  <c r="F1412" i="25" s="1"/>
  <c r="I1412" i="25" s="1"/>
  <c r="J1412" i="25" s="1"/>
  <c r="N1412" i="25" s="1"/>
  <c r="D1633" i="25"/>
  <c r="F1633" i="25" s="1"/>
  <c r="I1633" i="25" s="1"/>
  <c r="J1633" i="25" s="1"/>
  <c r="N1633" i="25" s="1"/>
  <c r="D1651" i="25"/>
  <c r="F1651" i="25" s="1"/>
  <c r="I1651" i="25" s="1"/>
  <c r="J1651" i="25" s="1"/>
  <c r="N1651" i="25" s="1"/>
  <c r="D1661" i="25"/>
  <c r="F1661" i="25" s="1"/>
  <c r="I1661" i="25" s="1"/>
  <c r="J1661" i="25" s="1"/>
  <c r="N1661" i="25" s="1"/>
  <c r="D1669" i="25"/>
  <c r="F1669" i="25" s="1"/>
  <c r="I1669" i="25" s="1"/>
  <c r="J1669" i="25" s="1"/>
  <c r="N1669" i="25" s="1"/>
  <c r="D1679" i="25"/>
  <c r="F1679" i="25" s="1"/>
  <c r="I1679" i="25" s="1"/>
  <c r="J1679" i="25" s="1"/>
  <c r="N1679" i="25" s="1"/>
  <c r="D1687" i="25"/>
  <c r="F1687" i="25" s="1"/>
  <c r="I1687" i="25" s="1"/>
  <c r="J1687" i="25" s="1"/>
  <c r="N1687" i="25" s="1"/>
  <c r="D1695" i="25"/>
  <c r="F1695" i="25" s="1"/>
  <c r="I1695" i="25" s="1"/>
  <c r="J1695" i="25" s="1"/>
  <c r="N1695" i="25" s="1"/>
  <c r="D1703" i="25"/>
  <c r="F1703" i="25" s="1"/>
  <c r="I1703" i="25" s="1"/>
  <c r="J1703" i="25" s="1"/>
  <c r="N1703" i="25" s="1"/>
  <c r="D1711" i="25"/>
  <c r="F1711" i="25" s="1"/>
  <c r="I1711" i="25" s="1"/>
  <c r="J1711" i="25" s="1"/>
  <c r="N1711" i="25" s="1"/>
  <c r="D1719" i="25"/>
  <c r="F1719" i="25" s="1"/>
  <c r="I1719" i="25" s="1"/>
  <c r="J1719" i="25" s="1"/>
  <c r="N1719" i="25" s="1"/>
  <c r="D1735" i="25"/>
  <c r="F1735" i="25" s="1"/>
  <c r="I1735" i="25" s="1"/>
  <c r="J1735" i="25" s="1"/>
  <c r="N1735" i="25" s="1"/>
  <c r="D1745" i="25"/>
  <c r="F1745" i="25" s="1"/>
  <c r="I1745" i="25" s="1"/>
  <c r="J1745" i="25" s="1"/>
  <c r="N1745" i="25" s="1"/>
  <c r="D1761" i="25"/>
  <c r="F1761" i="25" s="1"/>
  <c r="I1761" i="25" s="1"/>
  <c r="J1761" i="25" s="1"/>
  <c r="N1761" i="25" s="1"/>
  <c r="D1793" i="25"/>
  <c r="F1793" i="25" s="1"/>
  <c r="I1793" i="25" s="1"/>
  <c r="J1793" i="25" s="1"/>
  <c r="N1793" i="25" s="1"/>
  <c r="D1153" i="25"/>
  <c r="F1153" i="25" s="1"/>
  <c r="I1153" i="25" s="1"/>
  <c r="J1153" i="25" s="1"/>
  <c r="N1153" i="25" s="1"/>
  <c r="D1205" i="25"/>
  <c r="F1205" i="25" s="1"/>
  <c r="I1205" i="25" s="1"/>
  <c r="J1205" i="25" s="1"/>
  <c r="N1205" i="25" s="1"/>
  <c r="D1251" i="25"/>
  <c r="F1251" i="25" s="1"/>
  <c r="I1251" i="25" s="1"/>
  <c r="J1251" i="25" s="1"/>
  <c r="N1251" i="25" s="1"/>
  <c r="D1409" i="25"/>
  <c r="F1409" i="25" s="1"/>
  <c r="I1409" i="25" s="1"/>
  <c r="J1409" i="25" s="1"/>
  <c r="N1409" i="25" s="1"/>
  <c r="D1918" i="25"/>
  <c r="F1918" i="25" s="1"/>
  <c r="I1918" i="25" s="1"/>
  <c r="J1918" i="25" s="1"/>
  <c r="N1918" i="25" s="1"/>
  <c r="D1114" i="25"/>
  <c r="F1114" i="25" s="1"/>
  <c r="I1114" i="25" s="1"/>
  <c r="J1114" i="25" s="1"/>
  <c r="N1114" i="25" s="1"/>
  <c r="D1146" i="25"/>
  <c r="F1146" i="25" s="1"/>
  <c r="I1146" i="25" s="1"/>
  <c r="J1146" i="25" s="1"/>
  <c r="N1146" i="25" s="1"/>
  <c r="D1162" i="25"/>
  <c r="F1162" i="25" s="1"/>
  <c r="I1162" i="25" s="1"/>
  <c r="J1162" i="25" s="1"/>
  <c r="N1162" i="25" s="1"/>
  <c r="D1190" i="25"/>
  <c r="F1190" i="25" s="1"/>
  <c r="I1190" i="25" s="1"/>
  <c r="J1190" i="25" s="1"/>
  <c r="N1190" i="25" s="1"/>
  <c r="D1222" i="25"/>
  <c r="F1222" i="25" s="1"/>
  <c r="I1222" i="25" s="1"/>
  <c r="J1222" i="25" s="1"/>
  <c r="N1222" i="25" s="1"/>
  <c r="D1246" i="25"/>
  <c r="F1246" i="25" s="1"/>
  <c r="I1246" i="25" s="1"/>
  <c r="J1246" i="25" s="1"/>
  <c r="N1246" i="25" s="1"/>
  <c r="D1262" i="25"/>
  <c r="F1262" i="25" s="1"/>
  <c r="I1262" i="25" s="1"/>
  <c r="J1262" i="25" s="1"/>
  <c r="N1262" i="25" s="1"/>
  <c r="D1275" i="25"/>
  <c r="F1275" i="25" s="1"/>
  <c r="I1275" i="25" s="1"/>
  <c r="J1275" i="25" s="1"/>
  <c r="N1275" i="25" s="1"/>
  <c r="D1279" i="25"/>
  <c r="F1279" i="25" s="1"/>
  <c r="I1279" i="25" s="1"/>
  <c r="J1279" i="25" s="1"/>
  <c r="N1279" i="25" s="1"/>
  <c r="D1283" i="25"/>
  <c r="F1283" i="25" s="1"/>
  <c r="I1283" i="25" s="1"/>
  <c r="J1283" i="25" s="1"/>
  <c r="N1283" i="25" s="1"/>
  <c r="D1288" i="25"/>
  <c r="F1288" i="25" s="1"/>
  <c r="I1288" i="25" s="1"/>
  <c r="J1288" i="25" s="1"/>
  <c r="N1288" i="25" s="1"/>
  <c r="D1292" i="25"/>
  <c r="F1292" i="25" s="1"/>
  <c r="I1292" i="25" s="1"/>
  <c r="J1292" i="25" s="1"/>
  <c r="N1292" i="25" s="1"/>
  <c r="D1300" i="25"/>
  <c r="F1300" i="25" s="1"/>
  <c r="I1300" i="25" s="1"/>
  <c r="J1300" i="25" s="1"/>
  <c r="N1300" i="25" s="1"/>
  <c r="D1304" i="25"/>
  <c r="F1304" i="25" s="1"/>
  <c r="I1304" i="25" s="1"/>
  <c r="J1304" i="25" s="1"/>
  <c r="N1304" i="25" s="1"/>
  <c r="D1308" i="25"/>
  <c r="F1308" i="25" s="1"/>
  <c r="I1308" i="25" s="1"/>
  <c r="J1308" i="25" s="1"/>
  <c r="N1308" i="25" s="1"/>
  <c r="D1313" i="25"/>
  <c r="F1313" i="25" s="1"/>
  <c r="I1313" i="25" s="1"/>
  <c r="J1313" i="25" s="1"/>
  <c r="N1313" i="25" s="1"/>
  <c r="D1317" i="25"/>
  <c r="F1317" i="25" s="1"/>
  <c r="I1317" i="25" s="1"/>
  <c r="J1317" i="25" s="1"/>
  <c r="N1317" i="25" s="1"/>
  <c r="D1321" i="25"/>
  <c r="F1321" i="25" s="1"/>
  <c r="I1321" i="25" s="1"/>
  <c r="J1321" i="25" s="1"/>
  <c r="N1321" i="25" s="1"/>
  <c r="D1346" i="25"/>
  <c r="F1346" i="25" s="1"/>
  <c r="I1346" i="25" s="1"/>
  <c r="J1346" i="25" s="1"/>
  <c r="N1346" i="25" s="1"/>
  <c r="D1378" i="25"/>
  <c r="F1378" i="25" s="1"/>
  <c r="I1378" i="25" s="1"/>
  <c r="J1378" i="25" s="1"/>
  <c r="N1378" i="25" s="1"/>
  <c r="D1386" i="25"/>
  <c r="F1386" i="25" s="1"/>
  <c r="I1386" i="25" s="1"/>
  <c r="J1386" i="25" s="1"/>
  <c r="N1386" i="25" s="1"/>
  <c r="D1394" i="25"/>
  <c r="F1394" i="25" s="1"/>
  <c r="I1394" i="25" s="1"/>
  <c r="J1394" i="25" s="1"/>
  <c r="N1394" i="25" s="1"/>
  <c r="D1414" i="25"/>
  <c r="F1414" i="25" s="1"/>
  <c r="I1414" i="25" s="1"/>
  <c r="J1414" i="25" s="1"/>
  <c r="N1414" i="25" s="1"/>
  <c r="D1634" i="25"/>
  <c r="F1634" i="25" s="1"/>
  <c r="I1634" i="25" s="1"/>
  <c r="J1634" i="25" s="1"/>
  <c r="N1634" i="25" s="1"/>
  <c r="D1658" i="25"/>
  <c r="F1658" i="25" s="1"/>
  <c r="I1658" i="25" s="1"/>
  <c r="J1658" i="25" s="1"/>
  <c r="N1658" i="25" s="1"/>
  <c r="D1684" i="25"/>
  <c r="F1684" i="25" s="1"/>
  <c r="I1684" i="25" s="1"/>
  <c r="J1684" i="25" s="1"/>
  <c r="N1684" i="25" s="1"/>
  <c r="D1692" i="25"/>
  <c r="F1692" i="25" s="1"/>
  <c r="I1692" i="25" s="1"/>
  <c r="J1692" i="25" s="1"/>
  <c r="N1692" i="25" s="1"/>
  <c r="D1708" i="25"/>
  <c r="F1708" i="25" s="1"/>
  <c r="I1708" i="25" s="1"/>
  <c r="J1708" i="25" s="1"/>
  <c r="N1708" i="25" s="1"/>
  <c r="D1724" i="25"/>
  <c r="F1724" i="25" s="1"/>
  <c r="I1724" i="25" s="1"/>
  <c r="J1724" i="25" s="1"/>
  <c r="N1724" i="25" s="1"/>
  <c r="D1740" i="25"/>
  <c r="F1740" i="25" s="1"/>
  <c r="I1740" i="25" s="1"/>
  <c r="J1740" i="25" s="1"/>
  <c r="N1740" i="25" s="1"/>
  <c r="D1748" i="25"/>
  <c r="F1748" i="25" s="1"/>
  <c r="I1748" i="25" s="1"/>
  <c r="J1748" i="25" s="1"/>
  <c r="N1748" i="25" s="1"/>
  <c r="D1756" i="25"/>
  <c r="F1756" i="25" s="1"/>
  <c r="I1756" i="25" s="1"/>
  <c r="J1756" i="25" s="1"/>
  <c r="N1756" i="25" s="1"/>
  <c r="D1764" i="25"/>
  <c r="F1764" i="25" s="1"/>
  <c r="I1764" i="25" s="1"/>
  <c r="J1764" i="25" s="1"/>
  <c r="N1764" i="25" s="1"/>
  <c r="D1922" i="25"/>
  <c r="F1922" i="25" s="1"/>
  <c r="I1922" i="25" s="1"/>
  <c r="J1922" i="25" s="1"/>
  <c r="N1922" i="25" s="1"/>
  <c r="D1811" i="25"/>
  <c r="F1811" i="25" s="1"/>
  <c r="I1811" i="25" s="1"/>
  <c r="J1811" i="25" s="1"/>
  <c r="N1811" i="25" s="1"/>
  <c r="D1819" i="25"/>
  <c r="F1819" i="25" s="1"/>
  <c r="I1819" i="25" s="1"/>
  <c r="J1819" i="25" s="1"/>
  <c r="N1819" i="25" s="1"/>
  <c r="D1837" i="25"/>
  <c r="F1837" i="25" s="1"/>
  <c r="I1837" i="25" s="1"/>
  <c r="J1837" i="25" s="1"/>
  <c r="N1837" i="25" s="1"/>
  <c r="D1868" i="25"/>
  <c r="F1868" i="25" s="1"/>
  <c r="I1868" i="25" s="1"/>
  <c r="J1868" i="25" s="1"/>
  <c r="N1868" i="25" s="1"/>
  <c r="D1884" i="25"/>
  <c r="F1884" i="25" s="1"/>
  <c r="I1884" i="25" s="1"/>
  <c r="J1884" i="25" s="1"/>
  <c r="N1884" i="25" s="1"/>
  <c r="D1900" i="25"/>
  <c r="F1900" i="25" s="1"/>
  <c r="I1900" i="25" s="1"/>
  <c r="J1900" i="25" s="1"/>
  <c r="N1900" i="25" s="1"/>
  <c r="D1948" i="25"/>
  <c r="F1948" i="25" s="1"/>
  <c r="I1948" i="25" s="1"/>
  <c r="J1948" i="25" s="1"/>
  <c r="N1948" i="25" s="1"/>
  <c r="D1964" i="25"/>
  <c r="F1964" i="25" s="1"/>
  <c r="I1964" i="25" s="1"/>
  <c r="J1964" i="25" s="1"/>
  <c r="N1964" i="25" s="1"/>
  <c r="D2080" i="25"/>
  <c r="F2080" i="25" s="1"/>
  <c r="I2080" i="25" s="1"/>
  <c r="J2080" i="25" s="1"/>
  <c r="N2080" i="25" s="1"/>
  <c r="D2191" i="25"/>
  <c r="F2191" i="25" s="1"/>
  <c r="I2191" i="25" s="1"/>
  <c r="J2191" i="25" s="1"/>
  <c r="N2191" i="25" s="1"/>
  <c r="D2217" i="25"/>
  <c r="F2217" i="25" s="1"/>
  <c r="I2217" i="25" s="1"/>
  <c r="J2217" i="25" s="1"/>
  <c r="N2217" i="25" s="1"/>
  <c r="D1974" i="25"/>
  <c r="F1974" i="25" s="1"/>
  <c r="I1974" i="25" s="1"/>
  <c r="J1974" i="25" s="1"/>
  <c r="N1974" i="25" s="1"/>
  <c r="D1979" i="25"/>
  <c r="F1979" i="25" s="1"/>
  <c r="I1979" i="25" s="1"/>
  <c r="J1979" i="25" s="1"/>
  <c r="N1979" i="25" s="1"/>
  <c r="D1987" i="25"/>
  <c r="F1987" i="25" s="1"/>
  <c r="I1987" i="25" s="1"/>
  <c r="J1987" i="25" s="1"/>
  <c r="N1987" i="25" s="1"/>
  <c r="D1995" i="25"/>
  <c r="F1995" i="25" s="1"/>
  <c r="I1995" i="25" s="1"/>
  <c r="J1995" i="25" s="1"/>
  <c r="N1995" i="25" s="1"/>
  <c r="D2079" i="25"/>
  <c r="F2079" i="25" s="1"/>
  <c r="I2079" i="25" s="1"/>
  <c r="J2079" i="25" s="1"/>
  <c r="N2079" i="25" s="1"/>
  <c r="D2095" i="25"/>
  <c r="F2095" i="25" s="1"/>
  <c r="I2095" i="25" s="1"/>
  <c r="J2095" i="25" s="1"/>
  <c r="N2095" i="25" s="1"/>
  <c r="D2111" i="25"/>
  <c r="F2111" i="25" s="1"/>
  <c r="I2111" i="25" s="1"/>
  <c r="J2111" i="25" s="1"/>
  <c r="N2111" i="25" s="1"/>
  <c r="D2124" i="25"/>
  <c r="F2124" i="25" s="1"/>
  <c r="I2124" i="25" s="1"/>
  <c r="J2124" i="25" s="1"/>
  <c r="N2124" i="25" s="1"/>
  <c r="D2149" i="25"/>
  <c r="F2149" i="25" s="1"/>
  <c r="I2149" i="25" s="1"/>
  <c r="J2149" i="25" s="1"/>
  <c r="N2149" i="25" s="1"/>
  <c r="D2187" i="25"/>
  <c r="F2187" i="25" s="1"/>
  <c r="I2187" i="25" s="1"/>
  <c r="J2187" i="25" s="1"/>
  <c r="N2187" i="25" s="1"/>
  <c r="D2230" i="25"/>
  <c r="F2230" i="25" s="1"/>
  <c r="I2230" i="25" s="1"/>
  <c r="J2230" i="25" s="1"/>
  <c r="N2230" i="25" s="1"/>
  <c r="D2030" i="25"/>
  <c r="F2030" i="25" s="1"/>
  <c r="I2030" i="25" s="1"/>
  <c r="J2030" i="25" s="1"/>
  <c r="N2030" i="25" s="1"/>
  <c r="D2062" i="25"/>
  <c r="F2062" i="25" s="1"/>
  <c r="I2062" i="25" s="1"/>
  <c r="J2062" i="25" s="1"/>
  <c r="N2062" i="25" s="1"/>
  <c r="D2178" i="25"/>
  <c r="F2178" i="25" s="1"/>
  <c r="I2178" i="25" s="1"/>
  <c r="J2178" i="25" s="1"/>
  <c r="N2178" i="25" s="1"/>
  <c r="D2199" i="25"/>
  <c r="F2199" i="25" s="1"/>
  <c r="I2199" i="25" s="1"/>
  <c r="J2199" i="25" s="1"/>
  <c r="N2199" i="25" s="1"/>
  <c r="D2242" i="25"/>
  <c r="F2242" i="25" s="1"/>
  <c r="I2242" i="25" s="1"/>
  <c r="J2242" i="25" s="1"/>
  <c r="N2242" i="25" s="1"/>
  <c r="D2049" i="25"/>
  <c r="F2049" i="25" s="1"/>
  <c r="I2049" i="25" s="1"/>
  <c r="J2049" i="25" s="1"/>
  <c r="N2049" i="25" s="1"/>
  <c r="D2081" i="25"/>
  <c r="F2081" i="25" s="1"/>
  <c r="I2081" i="25" s="1"/>
  <c r="J2081" i="25" s="1"/>
  <c r="N2081" i="25" s="1"/>
  <c r="D2173" i="25"/>
  <c r="F2173" i="25" s="1"/>
  <c r="I2173" i="25" s="1"/>
  <c r="J2173" i="25" s="1"/>
  <c r="N2173" i="25" s="1"/>
  <c r="D2237" i="25"/>
  <c r="F2237" i="25" s="1"/>
  <c r="I2237" i="25" s="1"/>
  <c r="J2237" i="25" s="1"/>
  <c r="N2237" i="25" s="1"/>
  <c r="D2367" i="25"/>
  <c r="F2367" i="25" s="1"/>
  <c r="I2367" i="25" s="1"/>
  <c r="J2367" i="25" s="1"/>
  <c r="N2367" i="25" s="1"/>
  <c r="D2372" i="25"/>
  <c r="F2372" i="25" s="1"/>
  <c r="I2372" i="25" s="1"/>
  <c r="J2372" i="25" s="1"/>
  <c r="N2372" i="25" s="1"/>
  <c r="D2377" i="25"/>
  <c r="F2377" i="25" s="1"/>
  <c r="I2377" i="25" s="1"/>
  <c r="J2377" i="25" s="1"/>
  <c r="N2377" i="25" s="1"/>
  <c r="D2383" i="25"/>
  <c r="F2383" i="25" s="1"/>
  <c r="I2383" i="25" s="1"/>
  <c r="J2383" i="25" s="1"/>
  <c r="N2383" i="25" s="1"/>
  <c r="D2399" i="25"/>
  <c r="F2399" i="25" s="1"/>
  <c r="I2399" i="25" s="1"/>
  <c r="J2399" i="25" s="1"/>
  <c r="N2399" i="25" s="1"/>
  <c r="D2409" i="25"/>
  <c r="F2409" i="25" s="1"/>
  <c r="I2409" i="25" s="1"/>
  <c r="J2409" i="25" s="1"/>
  <c r="N2409" i="25" s="1"/>
  <c r="D2415" i="25"/>
  <c r="F2415" i="25" s="1"/>
  <c r="I2415" i="25" s="1"/>
  <c r="J2415" i="25" s="1"/>
  <c r="N2415" i="25" s="1"/>
  <c r="D2421" i="25"/>
  <c r="F2421" i="25" s="1"/>
  <c r="I2421" i="25" s="1"/>
  <c r="J2421" i="25" s="1"/>
  <c r="N2421" i="25" s="1"/>
  <c r="D2427" i="25"/>
  <c r="F2427" i="25" s="1"/>
  <c r="I2427" i="25" s="1"/>
  <c r="J2427" i="25" s="1"/>
  <c r="N2427" i="25" s="1"/>
  <c r="D2546" i="25"/>
  <c r="F2546" i="25" s="1"/>
  <c r="I2546" i="25" s="1"/>
  <c r="J2546" i="25" s="1"/>
  <c r="N2546" i="25" s="1"/>
  <c r="D2562" i="25"/>
  <c r="F2562" i="25" s="1"/>
  <c r="I2562" i="25" s="1"/>
  <c r="J2562" i="25" s="1"/>
  <c r="N2562" i="25" s="1"/>
  <c r="D2578" i="25"/>
  <c r="F2578" i="25" s="1"/>
  <c r="I2578" i="25" s="1"/>
  <c r="J2578" i="25" s="1"/>
  <c r="N2578" i="25" s="1"/>
  <c r="D2697" i="25"/>
  <c r="F2697" i="25" s="1"/>
  <c r="I2697" i="25" s="1"/>
  <c r="J2697" i="25" s="1"/>
  <c r="N2697" i="25" s="1"/>
  <c r="D2761" i="25"/>
  <c r="F2761" i="25" s="1"/>
  <c r="I2761" i="25" s="1"/>
  <c r="J2761" i="25" s="1"/>
  <c r="N2761" i="25" s="1"/>
  <c r="D2536" i="25"/>
  <c r="F2536" i="25" s="1"/>
  <c r="I2536" i="25" s="1"/>
  <c r="J2536" i="25" s="1"/>
  <c r="N2536" i="25" s="1"/>
  <c r="D2573" i="25"/>
  <c r="F2573" i="25" s="1"/>
  <c r="I2573" i="25" s="1"/>
  <c r="J2573" i="25" s="1"/>
  <c r="N2573" i="25" s="1"/>
  <c r="D2619" i="25"/>
  <c r="F2619" i="25" s="1"/>
  <c r="I2619" i="25" s="1"/>
  <c r="J2619" i="25" s="1"/>
  <c r="N2619" i="25" s="1"/>
  <c r="D2627" i="25"/>
  <c r="F2627" i="25" s="1"/>
  <c r="I2627" i="25" s="1"/>
  <c r="J2627" i="25" s="1"/>
  <c r="N2627" i="25" s="1"/>
  <c r="D2635" i="25"/>
  <c r="F2635" i="25" s="1"/>
  <c r="I2635" i="25" s="1"/>
  <c r="J2635" i="25" s="1"/>
  <c r="N2635" i="25" s="1"/>
  <c r="D2651" i="25"/>
  <c r="F2651" i="25" s="1"/>
  <c r="I2651" i="25" s="1"/>
  <c r="J2651" i="25" s="1"/>
  <c r="N2651" i="25" s="1"/>
  <c r="D2677" i="25"/>
  <c r="F2677" i="25" s="1"/>
  <c r="I2677" i="25" s="1"/>
  <c r="J2677" i="25" s="1"/>
  <c r="N2677" i="25" s="1"/>
  <c r="D2688" i="25"/>
  <c r="F2688" i="25" s="1"/>
  <c r="I2688" i="25" s="1"/>
  <c r="J2688" i="25" s="1"/>
  <c r="N2688" i="25" s="1"/>
  <c r="D2749" i="25"/>
  <c r="F2749" i="25" s="1"/>
  <c r="I2749" i="25" s="1"/>
  <c r="J2749" i="25" s="1"/>
  <c r="N2749" i="25" s="1"/>
  <c r="D2531" i="25"/>
  <c r="F2531" i="25" s="1"/>
  <c r="I2531" i="25" s="1"/>
  <c r="J2531" i="25" s="1"/>
  <c r="N2531" i="25" s="1"/>
  <c r="D2566" i="25"/>
  <c r="F2566" i="25" s="1"/>
  <c r="I2566" i="25" s="1"/>
  <c r="J2566" i="25" s="1"/>
  <c r="N2566" i="25" s="1"/>
  <c r="D2705" i="25"/>
  <c r="F2705" i="25" s="1"/>
  <c r="I2705" i="25" s="1"/>
  <c r="J2705" i="25" s="1"/>
  <c r="N2705" i="25" s="1"/>
  <c r="D1379" i="25"/>
  <c r="F1379" i="25" s="1"/>
  <c r="I1379" i="25" s="1"/>
  <c r="J1379" i="25" s="1"/>
  <c r="N1379" i="25" s="1"/>
  <c r="D1387" i="25"/>
  <c r="F1387" i="25" s="1"/>
  <c r="I1387" i="25" s="1"/>
  <c r="J1387" i="25" s="1"/>
  <c r="N1387" i="25" s="1"/>
  <c r="D1403" i="25"/>
  <c r="F1403" i="25" s="1"/>
  <c r="I1403" i="25" s="1"/>
  <c r="J1403" i="25" s="1"/>
  <c r="N1403" i="25" s="1"/>
  <c r="D1416" i="25"/>
  <c r="F1416" i="25" s="1"/>
  <c r="I1416" i="25" s="1"/>
  <c r="J1416" i="25" s="1"/>
  <c r="N1416" i="25" s="1"/>
  <c r="D1643" i="25"/>
  <c r="F1643" i="25" s="1"/>
  <c r="I1643" i="25" s="1"/>
  <c r="J1643" i="25" s="1"/>
  <c r="N1643" i="25" s="1"/>
  <c r="D1655" i="25"/>
  <c r="F1655" i="25" s="1"/>
  <c r="I1655" i="25" s="1"/>
  <c r="J1655" i="25" s="1"/>
  <c r="N1655" i="25" s="1"/>
  <c r="D1671" i="25"/>
  <c r="F1671" i="25" s="1"/>
  <c r="I1671" i="25" s="1"/>
  <c r="J1671" i="25" s="1"/>
  <c r="N1671" i="25" s="1"/>
  <c r="D1721" i="25"/>
  <c r="F1721" i="25" s="1"/>
  <c r="I1721" i="25" s="1"/>
  <c r="J1721" i="25" s="1"/>
  <c r="N1721" i="25" s="1"/>
  <c r="D1755" i="25"/>
  <c r="F1755" i="25" s="1"/>
  <c r="I1755" i="25" s="1"/>
  <c r="J1755" i="25" s="1"/>
  <c r="N1755" i="25" s="1"/>
  <c r="D1763" i="25"/>
  <c r="F1763" i="25" s="1"/>
  <c r="I1763" i="25" s="1"/>
  <c r="J1763" i="25" s="1"/>
  <c r="N1763" i="25" s="1"/>
  <c r="D1779" i="25"/>
  <c r="F1779" i="25" s="1"/>
  <c r="I1779" i="25" s="1"/>
  <c r="J1779" i="25" s="1"/>
  <c r="N1779" i="25" s="1"/>
  <c r="D1787" i="25"/>
  <c r="F1787" i="25" s="1"/>
  <c r="I1787" i="25" s="1"/>
  <c r="J1787" i="25" s="1"/>
  <c r="N1787" i="25" s="1"/>
  <c r="D1818" i="25"/>
  <c r="F1818" i="25" s="1"/>
  <c r="I1818" i="25" s="1"/>
  <c r="J1818" i="25" s="1"/>
  <c r="N1818" i="25" s="1"/>
  <c r="D1946" i="25"/>
  <c r="F1946" i="25" s="1"/>
  <c r="I1946" i="25" s="1"/>
  <c r="J1946" i="25" s="1"/>
  <c r="N1946" i="25" s="1"/>
  <c r="D1125" i="25"/>
  <c r="F1125" i="25" s="1"/>
  <c r="I1125" i="25" s="1"/>
  <c r="J1125" i="25" s="1"/>
  <c r="N1125" i="25" s="1"/>
  <c r="D1141" i="25"/>
  <c r="F1141" i="25" s="1"/>
  <c r="I1141" i="25" s="1"/>
  <c r="J1141" i="25" s="1"/>
  <c r="N1141" i="25" s="1"/>
  <c r="D1177" i="25"/>
  <c r="F1177" i="25" s="1"/>
  <c r="I1177" i="25" s="1"/>
  <c r="J1177" i="25" s="1"/>
  <c r="N1177" i="25" s="1"/>
  <c r="D1209" i="25"/>
  <c r="F1209" i="25" s="1"/>
  <c r="I1209" i="25" s="1"/>
  <c r="J1209" i="25" s="1"/>
  <c r="N1209" i="25" s="1"/>
  <c r="D1413" i="25"/>
  <c r="F1413" i="25" s="1"/>
  <c r="I1413" i="25" s="1"/>
  <c r="J1413" i="25" s="1"/>
  <c r="N1413" i="25" s="1"/>
  <c r="D1816" i="25"/>
  <c r="F1816" i="25" s="1"/>
  <c r="I1816" i="25" s="1"/>
  <c r="J1816" i="25" s="1"/>
  <c r="N1816" i="25" s="1"/>
  <c r="D1934" i="25"/>
  <c r="F1934" i="25" s="1"/>
  <c r="I1934" i="25" s="1"/>
  <c r="J1934" i="25" s="1"/>
  <c r="N1934" i="25" s="1"/>
  <c r="D1110" i="25"/>
  <c r="F1110" i="25" s="1"/>
  <c r="I1110" i="25" s="1"/>
  <c r="J1110" i="25" s="1"/>
  <c r="N1110" i="25" s="1"/>
  <c r="D1142" i="25"/>
  <c r="F1142" i="25" s="1"/>
  <c r="I1142" i="25" s="1"/>
  <c r="J1142" i="25" s="1"/>
  <c r="N1142" i="25" s="1"/>
  <c r="D1158" i="25"/>
  <c r="F1158" i="25" s="1"/>
  <c r="I1158" i="25" s="1"/>
  <c r="J1158" i="25" s="1"/>
  <c r="N1158" i="25" s="1"/>
  <c r="D1174" i="25"/>
  <c r="F1174" i="25" s="1"/>
  <c r="I1174" i="25" s="1"/>
  <c r="J1174" i="25" s="1"/>
  <c r="N1174" i="25" s="1"/>
  <c r="D1186" i="25"/>
  <c r="F1186" i="25" s="1"/>
  <c r="I1186" i="25" s="1"/>
  <c r="J1186" i="25" s="1"/>
  <c r="N1186" i="25" s="1"/>
  <c r="D1202" i="25"/>
  <c r="F1202" i="25" s="1"/>
  <c r="I1202" i="25" s="1"/>
  <c r="J1202" i="25" s="1"/>
  <c r="N1202" i="25" s="1"/>
  <c r="D1218" i="25"/>
  <c r="F1218" i="25" s="1"/>
  <c r="I1218" i="25" s="1"/>
  <c r="J1218" i="25" s="1"/>
  <c r="N1218" i="25" s="1"/>
  <c r="D1234" i="25"/>
  <c r="F1234" i="25" s="1"/>
  <c r="I1234" i="25" s="1"/>
  <c r="J1234" i="25" s="1"/>
  <c r="N1234" i="25" s="1"/>
  <c r="D1266" i="25"/>
  <c r="F1266" i="25" s="1"/>
  <c r="I1266" i="25" s="1"/>
  <c r="J1266" i="25" s="1"/>
  <c r="N1266" i="25" s="1"/>
  <c r="D1276" i="25"/>
  <c r="F1276" i="25" s="1"/>
  <c r="I1276" i="25" s="1"/>
  <c r="J1276" i="25" s="1"/>
  <c r="N1276" i="25" s="1"/>
  <c r="D1280" i="25"/>
  <c r="F1280" i="25" s="1"/>
  <c r="I1280" i="25" s="1"/>
  <c r="J1280" i="25" s="1"/>
  <c r="N1280" i="25" s="1"/>
  <c r="D1285" i="25"/>
  <c r="F1285" i="25" s="1"/>
  <c r="I1285" i="25" s="1"/>
  <c r="J1285" i="25" s="1"/>
  <c r="N1285" i="25" s="1"/>
  <c r="D1289" i="25"/>
  <c r="F1289" i="25" s="1"/>
  <c r="I1289" i="25" s="1"/>
  <c r="J1289" i="25" s="1"/>
  <c r="N1289" i="25" s="1"/>
  <c r="D1293" i="25"/>
  <c r="F1293" i="25" s="1"/>
  <c r="I1293" i="25" s="1"/>
  <c r="J1293" i="25" s="1"/>
  <c r="N1293" i="25" s="1"/>
  <c r="D1297" i="25"/>
  <c r="F1297" i="25" s="1"/>
  <c r="I1297" i="25" s="1"/>
  <c r="J1297" i="25" s="1"/>
  <c r="N1297" i="25" s="1"/>
  <c r="D1310" i="25"/>
  <c r="F1310" i="25" s="1"/>
  <c r="I1310" i="25" s="1"/>
  <c r="J1310" i="25" s="1"/>
  <c r="N1310" i="25" s="1"/>
  <c r="D1330" i="25"/>
  <c r="F1330" i="25" s="1"/>
  <c r="I1330" i="25" s="1"/>
  <c r="J1330" i="25" s="1"/>
  <c r="N1330" i="25" s="1"/>
  <c r="D1338" i="25"/>
  <c r="F1338" i="25" s="1"/>
  <c r="I1338" i="25" s="1"/>
  <c r="J1338" i="25" s="1"/>
  <c r="N1338" i="25" s="1"/>
  <c r="D1348" i="25"/>
  <c r="F1348" i="25" s="1"/>
  <c r="I1348" i="25" s="1"/>
  <c r="J1348" i="25" s="1"/>
  <c r="N1348" i="25" s="1"/>
  <c r="D1356" i="25"/>
  <c r="F1356" i="25" s="1"/>
  <c r="I1356" i="25" s="1"/>
  <c r="J1356" i="25" s="1"/>
  <c r="N1356" i="25" s="1"/>
  <c r="D1364" i="25"/>
  <c r="F1364" i="25" s="1"/>
  <c r="I1364" i="25" s="1"/>
  <c r="J1364" i="25" s="1"/>
  <c r="N1364" i="25" s="1"/>
  <c r="D1372" i="25"/>
  <c r="F1372" i="25" s="1"/>
  <c r="I1372" i="25" s="1"/>
  <c r="J1372" i="25" s="1"/>
  <c r="N1372" i="25" s="1"/>
  <c r="D1380" i="25"/>
  <c r="F1380" i="25" s="1"/>
  <c r="I1380" i="25" s="1"/>
  <c r="J1380" i="25" s="1"/>
  <c r="N1380" i="25" s="1"/>
  <c r="D1396" i="25"/>
  <c r="F1396" i="25" s="1"/>
  <c r="I1396" i="25" s="1"/>
  <c r="J1396" i="25" s="1"/>
  <c r="N1396" i="25" s="1"/>
  <c r="D1404" i="25"/>
  <c r="F1404" i="25" s="1"/>
  <c r="I1404" i="25" s="1"/>
  <c r="J1404" i="25" s="1"/>
  <c r="N1404" i="25" s="1"/>
  <c r="D1676" i="25"/>
  <c r="F1676" i="25" s="1"/>
  <c r="I1676" i="25" s="1"/>
  <c r="J1676" i="25" s="1"/>
  <c r="N1676" i="25" s="1"/>
  <c r="D1694" i="25"/>
  <c r="F1694" i="25" s="1"/>
  <c r="I1694" i="25" s="1"/>
  <c r="J1694" i="25" s="1"/>
  <c r="N1694" i="25" s="1"/>
  <c r="D1710" i="25"/>
  <c r="F1710" i="25" s="1"/>
  <c r="I1710" i="25" s="1"/>
  <c r="J1710" i="25" s="1"/>
  <c r="N1710" i="25" s="1"/>
  <c r="D1718" i="25"/>
  <c r="F1718" i="25" s="1"/>
  <c r="I1718" i="25" s="1"/>
  <c r="J1718" i="25" s="1"/>
  <c r="N1718" i="25" s="1"/>
  <c r="D1734" i="25"/>
  <c r="F1734" i="25" s="1"/>
  <c r="I1734" i="25" s="1"/>
  <c r="J1734" i="25" s="1"/>
  <c r="N1734" i="25" s="1"/>
  <c r="D1742" i="25"/>
  <c r="F1742" i="25" s="1"/>
  <c r="I1742" i="25" s="1"/>
  <c r="J1742" i="25" s="1"/>
  <c r="N1742" i="25" s="1"/>
  <c r="D1750" i="25"/>
  <c r="F1750" i="25" s="1"/>
  <c r="I1750" i="25" s="1"/>
  <c r="J1750" i="25" s="1"/>
  <c r="N1750" i="25" s="1"/>
  <c r="D1758" i="25"/>
  <c r="F1758" i="25" s="1"/>
  <c r="I1758" i="25" s="1"/>
  <c r="J1758" i="25" s="1"/>
  <c r="N1758" i="25" s="1"/>
  <c r="D1774" i="25"/>
  <c r="F1774" i="25" s="1"/>
  <c r="I1774" i="25" s="1"/>
  <c r="J1774" i="25" s="1"/>
  <c r="N1774" i="25" s="1"/>
  <c r="D1782" i="25"/>
  <c r="F1782" i="25" s="1"/>
  <c r="I1782" i="25" s="1"/>
  <c r="J1782" i="25" s="1"/>
  <c r="N1782" i="25" s="1"/>
  <c r="D1790" i="25"/>
  <c r="F1790" i="25" s="1"/>
  <c r="I1790" i="25" s="1"/>
  <c r="J1790" i="25" s="1"/>
  <c r="N1790" i="25" s="1"/>
  <c r="D1830" i="25"/>
  <c r="F1830" i="25" s="1"/>
  <c r="I1830" i="25" s="1"/>
  <c r="J1830" i="25" s="1"/>
  <c r="N1830" i="25" s="1"/>
  <c r="D1874" i="25"/>
  <c r="F1874" i="25" s="1"/>
  <c r="I1874" i="25" s="1"/>
  <c r="J1874" i="25" s="1"/>
  <c r="N1874" i="25" s="1"/>
  <c r="D1938" i="25"/>
  <c r="F1938" i="25" s="1"/>
  <c r="I1938" i="25" s="1"/>
  <c r="J1938" i="25" s="1"/>
  <c r="N1938" i="25" s="1"/>
  <c r="D1805" i="25"/>
  <c r="F1805" i="25" s="1"/>
  <c r="I1805" i="25" s="1"/>
  <c r="J1805" i="25" s="1"/>
  <c r="N1805" i="25" s="1"/>
  <c r="D1813" i="25"/>
  <c r="F1813" i="25" s="1"/>
  <c r="I1813" i="25" s="1"/>
  <c r="J1813" i="25" s="1"/>
  <c r="N1813" i="25" s="1"/>
  <c r="D1829" i="25"/>
  <c r="F1829" i="25" s="1"/>
  <c r="I1829" i="25" s="1"/>
  <c r="J1829" i="25" s="1"/>
  <c r="N1829" i="25" s="1"/>
  <c r="D1856" i="25"/>
  <c r="F1856" i="25" s="1"/>
  <c r="I1856" i="25" s="1"/>
  <c r="J1856" i="25" s="1"/>
  <c r="N1856" i="25" s="1"/>
  <c r="D1872" i="25"/>
  <c r="F1872" i="25" s="1"/>
  <c r="I1872" i="25" s="1"/>
  <c r="J1872" i="25" s="1"/>
  <c r="N1872" i="25" s="1"/>
  <c r="D1888" i="25"/>
  <c r="F1888" i="25" s="1"/>
  <c r="I1888" i="25" s="1"/>
  <c r="J1888" i="25" s="1"/>
  <c r="N1888" i="25" s="1"/>
  <c r="D1904" i="25"/>
  <c r="F1904" i="25" s="1"/>
  <c r="I1904" i="25" s="1"/>
  <c r="J1904" i="25" s="1"/>
  <c r="N1904" i="25" s="1"/>
  <c r="D1920" i="25"/>
  <c r="F1920" i="25" s="1"/>
  <c r="I1920" i="25" s="1"/>
  <c r="J1920" i="25" s="1"/>
  <c r="N1920" i="25" s="1"/>
  <c r="D1936" i="25"/>
  <c r="F1936" i="25" s="1"/>
  <c r="I1936" i="25" s="1"/>
  <c r="J1936" i="25" s="1"/>
  <c r="N1936" i="25" s="1"/>
  <c r="D1968" i="25"/>
  <c r="F1968" i="25" s="1"/>
  <c r="I1968" i="25" s="1"/>
  <c r="J1968" i="25" s="1"/>
  <c r="N1968" i="25" s="1"/>
  <c r="D2052" i="25"/>
  <c r="F2052" i="25" s="1"/>
  <c r="I2052" i="25" s="1"/>
  <c r="J2052" i="25" s="1"/>
  <c r="N2052" i="25" s="1"/>
  <c r="D2068" i="25"/>
  <c r="F2068" i="25" s="1"/>
  <c r="I2068" i="25" s="1"/>
  <c r="J2068" i="25" s="1"/>
  <c r="N2068" i="25" s="1"/>
  <c r="D2084" i="25"/>
  <c r="F2084" i="25" s="1"/>
  <c r="I2084" i="25" s="1"/>
  <c r="J2084" i="25" s="1"/>
  <c r="N2084" i="25" s="1"/>
  <c r="D2100" i="25"/>
  <c r="F2100" i="25" s="1"/>
  <c r="I2100" i="25" s="1"/>
  <c r="J2100" i="25" s="1"/>
  <c r="N2100" i="25" s="1"/>
  <c r="D2130" i="25"/>
  <c r="F2130" i="25" s="1"/>
  <c r="I2130" i="25" s="1"/>
  <c r="J2130" i="25" s="1"/>
  <c r="N2130" i="25" s="1"/>
  <c r="D2201" i="25"/>
  <c r="F2201" i="25" s="1"/>
  <c r="I2201" i="25" s="1"/>
  <c r="J2201" i="25" s="1"/>
  <c r="N2201" i="25" s="1"/>
  <c r="D2218" i="25"/>
  <c r="F2218" i="25" s="1"/>
  <c r="I2218" i="25" s="1"/>
  <c r="J2218" i="25" s="1"/>
  <c r="N2218" i="25" s="1"/>
  <c r="D2239" i="25"/>
  <c r="F2239" i="25" s="1"/>
  <c r="I2239" i="25" s="1"/>
  <c r="J2239" i="25" s="1"/>
  <c r="N2239" i="25" s="1"/>
  <c r="D1975" i="25"/>
  <c r="F1975" i="25" s="1"/>
  <c r="I1975" i="25" s="1"/>
  <c r="J1975" i="25" s="1"/>
  <c r="N1975" i="25" s="1"/>
  <c r="D1980" i="25"/>
  <c r="F1980" i="25" s="1"/>
  <c r="I1980" i="25" s="1"/>
  <c r="J1980" i="25" s="1"/>
  <c r="N1980" i="25" s="1"/>
  <c r="D1984" i="25"/>
  <c r="F1984" i="25" s="1"/>
  <c r="I1984" i="25" s="1"/>
  <c r="J1984" i="25" s="1"/>
  <c r="N1984" i="25" s="1"/>
  <c r="D1992" i="25"/>
  <c r="F1992" i="25" s="1"/>
  <c r="I1992" i="25" s="1"/>
  <c r="J1992" i="25" s="1"/>
  <c r="N1992" i="25" s="1"/>
  <c r="D2015" i="25"/>
  <c r="F2015" i="25" s="1"/>
  <c r="I2015" i="25" s="1"/>
  <c r="J2015" i="25" s="1"/>
  <c r="N2015" i="25" s="1"/>
  <c r="D2035" i="25"/>
  <c r="F2035" i="25" s="1"/>
  <c r="I2035" i="25" s="1"/>
  <c r="J2035" i="25" s="1"/>
  <c r="N2035" i="25" s="1"/>
  <c r="D2051" i="25"/>
  <c r="F2051" i="25" s="1"/>
  <c r="I2051" i="25" s="1"/>
  <c r="J2051" i="25" s="1"/>
  <c r="N2051" i="25" s="1"/>
  <c r="D2067" i="25"/>
  <c r="F2067" i="25" s="1"/>
  <c r="I2067" i="25" s="1"/>
  <c r="J2067" i="25" s="1"/>
  <c r="N2067" i="25" s="1"/>
  <c r="D2099" i="25"/>
  <c r="F2099" i="25" s="1"/>
  <c r="I2099" i="25" s="1"/>
  <c r="J2099" i="25" s="1"/>
  <c r="N2099" i="25" s="1"/>
  <c r="D2118" i="25"/>
  <c r="F2118" i="25" s="1"/>
  <c r="I2118" i="25" s="1"/>
  <c r="J2118" i="25" s="1"/>
  <c r="N2118" i="25" s="1"/>
  <c r="D2171" i="25"/>
  <c r="F2171" i="25" s="1"/>
  <c r="I2171" i="25" s="1"/>
  <c r="J2171" i="25" s="1"/>
  <c r="N2171" i="25" s="1"/>
  <c r="D2214" i="25"/>
  <c r="F2214" i="25" s="1"/>
  <c r="I2214" i="25" s="1"/>
  <c r="J2214" i="25" s="1"/>
  <c r="N2214" i="25" s="1"/>
  <c r="D2235" i="25"/>
  <c r="F2235" i="25" s="1"/>
  <c r="I2235" i="25" s="1"/>
  <c r="J2235" i="25" s="1"/>
  <c r="N2235" i="25" s="1"/>
  <c r="D2361" i="25"/>
  <c r="F2361" i="25" s="1"/>
  <c r="I2361" i="25" s="1"/>
  <c r="J2361" i="25" s="1"/>
  <c r="N2361" i="25" s="1"/>
  <c r="D2034" i="25"/>
  <c r="F2034" i="25" s="1"/>
  <c r="I2034" i="25" s="1"/>
  <c r="J2034" i="25" s="1"/>
  <c r="N2034" i="25" s="1"/>
  <c r="D2066" i="25"/>
  <c r="F2066" i="25" s="1"/>
  <c r="I2066" i="25" s="1"/>
  <c r="J2066" i="25" s="1"/>
  <c r="N2066" i="25" s="1"/>
  <c r="D2082" i="25"/>
  <c r="F2082" i="25" s="1"/>
  <c r="I2082" i="25" s="1"/>
  <c r="J2082" i="25" s="1"/>
  <c r="N2082" i="25" s="1"/>
  <c r="D2161" i="25"/>
  <c r="F2161" i="25" s="1"/>
  <c r="I2161" i="25" s="1"/>
  <c r="J2161" i="25" s="1"/>
  <c r="N2161" i="25" s="1"/>
  <c r="D2209" i="25"/>
  <c r="F2209" i="25" s="1"/>
  <c r="I2209" i="25" s="1"/>
  <c r="J2209" i="25" s="1"/>
  <c r="N2209" i="25" s="1"/>
  <c r="D2247" i="25"/>
  <c r="F2247" i="25" s="1"/>
  <c r="I2247" i="25" s="1"/>
  <c r="J2247" i="25" s="1"/>
  <c r="N2247" i="25" s="1"/>
  <c r="D2037" i="25"/>
  <c r="F2037" i="25" s="1"/>
  <c r="I2037" i="25" s="1"/>
  <c r="J2037" i="25" s="1"/>
  <c r="N2037" i="25" s="1"/>
  <c r="D2053" i="25"/>
  <c r="F2053" i="25" s="1"/>
  <c r="I2053" i="25" s="1"/>
  <c r="J2053" i="25" s="1"/>
  <c r="N2053" i="25" s="1"/>
  <c r="D2105" i="25"/>
  <c r="F2105" i="25" s="1"/>
  <c r="I2105" i="25" s="1"/>
  <c r="J2105" i="25" s="1"/>
  <c r="N2105" i="25" s="1"/>
  <c r="D2174" i="25"/>
  <c r="F2174" i="25" s="1"/>
  <c r="I2174" i="25" s="1"/>
  <c r="J2174" i="25" s="1"/>
  <c r="N2174" i="25" s="1"/>
  <c r="D2195" i="25"/>
  <c r="F2195" i="25" s="1"/>
  <c r="I2195" i="25" s="1"/>
  <c r="J2195" i="25" s="1"/>
  <c r="N2195" i="25" s="1"/>
  <c r="D2221" i="25"/>
  <c r="F2221" i="25" s="1"/>
  <c r="I2221" i="25" s="1"/>
  <c r="J2221" i="25" s="1"/>
  <c r="N2221" i="25" s="1"/>
  <c r="D2363" i="25"/>
  <c r="F2363" i="25" s="1"/>
  <c r="I2363" i="25" s="1"/>
  <c r="J2363" i="25" s="1"/>
  <c r="N2363" i="25" s="1"/>
  <c r="D2368" i="25"/>
  <c r="F2368" i="25" s="1"/>
  <c r="I2368" i="25" s="1"/>
  <c r="J2368" i="25" s="1"/>
  <c r="N2368" i="25" s="1"/>
  <c r="D2395" i="25"/>
  <c r="F2395" i="25" s="1"/>
  <c r="I2395" i="25" s="1"/>
  <c r="J2395" i="25" s="1"/>
  <c r="N2395" i="25" s="1"/>
  <c r="D2405" i="25"/>
  <c r="F2405" i="25" s="1"/>
  <c r="I2405" i="25" s="1"/>
  <c r="J2405" i="25" s="1"/>
  <c r="N2405" i="25" s="1"/>
  <c r="D2423" i="25"/>
  <c r="F2423" i="25" s="1"/>
  <c r="I2423" i="25" s="1"/>
  <c r="J2423" i="25" s="1"/>
  <c r="N2423" i="25" s="1"/>
  <c r="D2567" i="25"/>
  <c r="F2567" i="25" s="1"/>
  <c r="I2567" i="25" s="1"/>
  <c r="J2567" i="25" s="1"/>
  <c r="N2567" i="25" s="1"/>
  <c r="D2583" i="25"/>
  <c r="F2583" i="25" s="1"/>
  <c r="I2583" i="25" s="1"/>
  <c r="J2583" i="25" s="1"/>
  <c r="N2583" i="25" s="1"/>
  <c r="D2602" i="25"/>
  <c r="F2602" i="25" s="1"/>
  <c r="I2602" i="25" s="1"/>
  <c r="J2602" i="25" s="1"/>
  <c r="N2602" i="25" s="1"/>
  <c r="D2541" i="25"/>
  <c r="F2541" i="25" s="1"/>
  <c r="I2541" i="25" s="1"/>
  <c r="J2541" i="25" s="1"/>
  <c r="N2541" i="25" s="1"/>
  <c r="D2557" i="25"/>
  <c r="F2557" i="25" s="1"/>
  <c r="I2557" i="25" s="1"/>
  <c r="J2557" i="25" s="1"/>
  <c r="N2557" i="25" s="1"/>
  <c r="D2576" i="25"/>
  <c r="F2576" i="25" s="1"/>
  <c r="I2576" i="25" s="1"/>
  <c r="J2576" i="25" s="1"/>
  <c r="N2576" i="25" s="1"/>
  <c r="D2592" i="25"/>
  <c r="F2592" i="25" s="1"/>
  <c r="I2592" i="25" s="1"/>
  <c r="J2592" i="25" s="1"/>
  <c r="N2592" i="25" s="1"/>
  <c r="D2613" i="25"/>
  <c r="F2613" i="25" s="1"/>
  <c r="I2613" i="25" s="1"/>
  <c r="J2613" i="25" s="1"/>
  <c r="N2613" i="25" s="1"/>
  <c r="D2621" i="25"/>
  <c r="F2621" i="25" s="1"/>
  <c r="I2621" i="25" s="1"/>
  <c r="J2621" i="25" s="1"/>
  <c r="N2621" i="25" s="1"/>
  <c r="D2629" i="25"/>
  <c r="F2629" i="25" s="1"/>
  <c r="I2629" i="25" s="1"/>
  <c r="J2629" i="25" s="1"/>
  <c r="N2629" i="25" s="1"/>
  <c r="D2653" i="25"/>
  <c r="F2653" i="25" s="1"/>
  <c r="I2653" i="25" s="1"/>
  <c r="J2653" i="25" s="1"/>
  <c r="N2653" i="25" s="1"/>
  <c r="D2663" i="25"/>
  <c r="F2663" i="25" s="1"/>
  <c r="I2663" i="25" s="1"/>
  <c r="J2663" i="25" s="1"/>
  <c r="N2663" i="25" s="1"/>
  <c r="D2679" i="25"/>
  <c r="F2679" i="25" s="1"/>
  <c r="I2679" i="25" s="1"/>
  <c r="J2679" i="25" s="1"/>
  <c r="N2679" i="25" s="1"/>
  <c r="D2701" i="25"/>
  <c r="F2701" i="25" s="1"/>
  <c r="I2701" i="25" s="1"/>
  <c r="J2701" i="25" s="1"/>
  <c r="N2701" i="25" s="1"/>
  <c r="D2550" i="25"/>
  <c r="F2550" i="25" s="1"/>
  <c r="I2550" i="25" s="1"/>
  <c r="J2550" i="25" s="1"/>
  <c r="N2550" i="25" s="1"/>
  <c r="D2571" i="25"/>
  <c r="F2571" i="25" s="1"/>
  <c r="I2571" i="25" s="1"/>
  <c r="J2571" i="25" s="1"/>
  <c r="N2571" i="25" s="1"/>
  <c r="D2606" i="25"/>
  <c r="F2606" i="25" s="1"/>
  <c r="I2606" i="25" s="1"/>
  <c r="J2606" i="25" s="1"/>
  <c r="N2606" i="25" s="1"/>
  <c r="D2721" i="25"/>
  <c r="F2721" i="25" s="1"/>
  <c r="I2721" i="25" s="1"/>
  <c r="J2721" i="25" s="1"/>
  <c r="N2721" i="25" s="1"/>
  <c r="D2532" i="25"/>
  <c r="F2532" i="25" s="1"/>
  <c r="I2532" i="25" s="1"/>
  <c r="J2532" i="25" s="1"/>
  <c r="N2532" i="25" s="1"/>
  <c r="D2596" i="25"/>
  <c r="F2596" i="25" s="1"/>
  <c r="I2596" i="25" s="1"/>
  <c r="J2596" i="25" s="1"/>
  <c r="N2596" i="25" s="1"/>
  <c r="D2640" i="25"/>
  <c r="F2640" i="25" s="1"/>
  <c r="I2640" i="25" s="1"/>
  <c r="J2640" i="25" s="1"/>
  <c r="N2640" i="25" s="1"/>
  <c r="D2648" i="25"/>
  <c r="F2648" i="25" s="1"/>
  <c r="I2648" i="25" s="1"/>
  <c r="J2648" i="25" s="1"/>
  <c r="N2648" i="25" s="1"/>
  <c r="D2656" i="25"/>
  <c r="F2656" i="25" s="1"/>
  <c r="I2656" i="25" s="1"/>
  <c r="J2656" i="25" s="1"/>
  <c r="N2656" i="25" s="1"/>
  <c r="D2666" i="25"/>
  <c r="F2666" i="25" s="1"/>
  <c r="I2666" i="25" s="1"/>
  <c r="J2666" i="25" s="1"/>
  <c r="N2666" i="25" s="1"/>
  <c r="D2674" i="25"/>
  <c r="F2674" i="25" s="1"/>
  <c r="I2674" i="25" s="1"/>
  <c r="J2674" i="25" s="1"/>
  <c r="N2674" i="25" s="1"/>
  <c r="D2725" i="25"/>
  <c r="F2725" i="25" s="1"/>
  <c r="I2725" i="25" s="1"/>
  <c r="J2725" i="25" s="1"/>
  <c r="N2725" i="25" s="1"/>
  <c r="D2777" i="25"/>
  <c r="F2777" i="25" s="1"/>
  <c r="I2777" i="25" s="1"/>
  <c r="J2777" i="25" s="1"/>
  <c r="N2777" i="25" s="1"/>
  <c r="D2788" i="25"/>
  <c r="F2788" i="25" s="1"/>
  <c r="I2788" i="25" s="1"/>
  <c r="J2788" i="25" s="1"/>
  <c r="N2788" i="25" s="1"/>
  <c r="D2792" i="25"/>
  <c r="F2792" i="25" s="1"/>
  <c r="I2792" i="25" s="1"/>
  <c r="J2792" i="25" s="1"/>
  <c r="N2792" i="25" s="1"/>
  <c r="D2800" i="25"/>
  <c r="F2800" i="25" s="1"/>
  <c r="I2800" i="25" s="1"/>
  <c r="J2800" i="25" s="1"/>
  <c r="N2800" i="25" s="1"/>
  <c r="D2804" i="25"/>
  <c r="F2804" i="25" s="1"/>
  <c r="I2804" i="25" s="1"/>
  <c r="J2804" i="25" s="1"/>
  <c r="N2804" i="25" s="1"/>
  <c r="D2809" i="25"/>
  <c r="F2809" i="25" s="1"/>
  <c r="I2809" i="25" s="1"/>
  <c r="J2809" i="25" s="1"/>
  <c r="N2809" i="25" s="1"/>
  <c r="D2819" i="25"/>
  <c r="F2819" i="25" s="1"/>
  <c r="I2819" i="25" s="1"/>
  <c r="J2819" i="25" s="1"/>
  <c r="N2819" i="25" s="1"/>
  <c r="D2572" i="25"/>
  <c r="F2572" i="25" s="1"/>
  <c r="I2572" i="25" s="1"/>
  <c r="J2572" i="25" s="1"/>
  <c r="N2572" i="25" s="1"/>
  <c r="D2593" i="25"/>
  <c r="F2593" i="25" s="1"/>
  <c r="I2593" i="25" s="1"/>
  <c r="J2593" i="25" s="1"/>
  <c r="N2593" i="25" s="1"/>
  <c r="D2618" i="25"/>
  <c r="F2618" i="25" s="1"/>
  <c r="I2618" i="25" s="1"/>
  <c r="J2618" i="25" s="1"/>
  <c r="N2618" i="25" s="1"/>
  <c r="D2628" i="25"/>
  <c r="F2628" i="25" s="1"/>
  <c r="I2628" i="25" s="1"/>
  <c r="J2628" i="25" s="1"/>
  <c r="N2628" i="25" s="1"/>
  <c r="D2638" i="25"/>
  <c r="F2638" i="25" s="1"/>
  <c r="I2638" i="25" s="1"/>
  <c r="J2638" i="25" s="1"/>
  <c r="N2638" i="25" s="1"/>
  <c r="D2650" i="25"/>
  <c r="F2650" i="25" s="1"/>
  <c r="I2650" i="25" s="1"/>
  <c r="J2650" i="25" s="1"/>
  <c r="N2650" i="25" s="1"/>
  <c r="D2660" i="25"/>
  <c r="F2660" i="25" s="1"/>
  <c r="I2660" i="25" s="1"/>
  <c r="J2660" i="25" s="1"/>
  <c r="N2660" i="25" s="1"/>
  <c r="D2672" i="25"/>
  <c r="F2672" i="25" s="1"/>
  <c r="I2672" i="25" s="1"/>
  <c r="J2672" i="25" s="1"/>
  <c r="N2672" i="25" s="1"/>
  <c r="D2757" i="25"/>
  <c r="F2757" i="25" s="1"/>
  <c r="I2757" i="25" s="1"/>
  <c r="J2757" i="25" s="1"/>
  <c r="N2757" i="25" s="1"/>
  <c r="D2787" i="25"/>
  <c r="F2787" i="25" s="1"/>
  <c r="I2787" i="25" s="1"/>
  <c r="J2787" i="25" s="1"/>
  <c r="N2787" i="25" s="1"/>
  <c r="D2793" i="25"/>
  <c r="F2793" i="25" s="1"/>
  <c r="I2793" i="25" s="1"/>
  <c r="J2793" i="25" s="1"/>
  <c r="N2793" i="25" s="1"/>
  <c r="D2798" i="25"/>
  <c r="F2798" i="25" s="1"/>
  <c r="I2798" i="25" s="1"/>
  <c r="J2798" i="25" s="1"/>
  <c r="N2798" i="25" s="1"/>
  <c r="D2810" i="25"/>
  <c r="F2810" i="25" s="1"/>
  <c r="I2810" i="25" s="1"/>
  <c r="J2810" i="25" s="1"/>
  <c r="N2810" i="25" s="1"/>
  <c r="D2698" i="25"/>
  <c r="F2698" i="25" s="1"/>
  <c r="I2698" i="25" s="1"/>
  <c r="J2698" i="25" s="1"/>
  <c r="N2698" i="25" s="1"/>
  <c r="D2734" i="25"/>
  <c r="F2734" i="25" s="1"/>
  <c r="I2734" i="25" s="1"/>
  <c r="J2734" i="25" s="1"/>
  <c r="N2734" i="25" s="1"/>
  <c r="D2782" i="25"/>
  <c r="F2782" i="25" s="1"/>
  <c r="I2782" i="25" s="1"/>
  <c r="J2782" i="25" s="1"/>
  <c r="N2782" i="25" s="1"/>
  <c r="D2685" i="25"/>
  <c r="F2685" i="25" s="1"/>
  <c r="I2685" i="25" s="1"/>
  <c r="J2685" i="25" s="1"/>
  <c r="N2685" i="25" s="1"/>
  <c r="D2693" i="25"/>
  <c r="F2693" i="25" s="1"/>
  <c r="I2693" i="25" s="1"/>
  <c r="J2693" i="25" s="1"/>
  <c r="N2693" i="25" s="1"/>
  <c r="D2707" i="25"/>
  <c r="F2707" i="25" s="1"/>
  <c r="I2707" i="25" s="1"/>
  <c r="J2707" i="25" s="1"/>
  <c r="N2707" i="25" s="1"/>
  <c r="D2739" i="25"/>
  <c r="F2739" i="25" s="1"/>
  <c r="I2739" i="25" s="1"/>
  <c r="J2739" i="25" s="1"/>
  <c r="N2739" i="25" s="1"/>
  <c r="D2755" i="25"/>
  <c r="F2755" i="25" s="1"/>
  <c r="I2755" i="25" s="1"/>
  <c r="J2755" i="25" s="1"/>
  <c r="N2755" i="25" s="1"/>
  <c r="D2771" i="25"/>
  <c r="F2771" i="25" s="1"/>
  <c r="I2771" i="25" s="1"/>
  <c r="J2771" i="25" s="1"/>
  <c r="N2771" i="25" s="1"/>
  <c r="D2813" i="25"/>
  <c r="F2813" i="25" s="1"/>
  <c r="I2813" i="25" s="1"/>
  <c r="J2813" i="25" s="1"/>
  <c r="N2813" i="25" s="1"/>
  <c r="D2728" i="25"/>
  <c r="F2728" i="25" s="1"/>
  <c r="I2728" i="25" s="1"/>
  <c r="J2728" i="25" s="1"/>
  <c r="N2728" i="25" s="1"/>
  <c r="D2744" i="25"/>
  <c r="F2744" i="25" s="1"/>
  <c r="I2744" i="25" s="1"/>
  <c r="J2744" i="25" s="1"/>
  <c r="N2744" i="25" s="1"/>
  <c r="D2760" i="25"/>
  <c r="F2760" i="25" s="1"/>
  <c r="I2760" i="25" s="1"/>
  <c r="J2760" i="25" s="1"/>
  <c r="N2760" i="25" s="1"/>
  <c r="D2776" i="25"/>
  <c r="F2776" i="25" s="1"/>
  <c r="I2776" i="25" s="1"/>
  <c r="J2776" i="25" s="1"/>
  <c r="N2776" i="25" s="1"/>
  <c r="D2841" i="25"/>
  <c r="F2841" i="25" s="1"/>
  <c r="I2841" i="25" s="1"/>
  <c r="J2841" i="25" s="1"/>
  <c r="N2841" i="25" s="1"/>
  <c r="D2849" i="25"/>
  <c r="F2849" i="25" s="1"/>
  <c r="I2849" i="25" s="1"/>
  <c r="J2849" i="25" s="1"/>
  <c r="N2849" i="25" s="1"/>
  <c r="D2857" i="25"/>
  <c r="F2857" i="25" s="1"/>
  <c r="I2857" i="25" s="1"/>
  <c r="J2857" i="25" s="1"/>
  <c r="N2857" i="25" s="1"/>
  <c r="D2865" i="25"/>
  <c r="F2865" i="25" s="1"/>
  <c r="I2865" i="25" s="1"/>
  <c r="J2865" i="25" s="1"/>
  <c r="N2865" i="25" s="1"/>
  <c r="D2897" i="25"/>
  <c r="F2897" i="25" s="1"/>
  <c r="I2897" i="25" s="1"/>
  <c r="J2897" i="25" s="1"/>
  <c r="N2897" i="25" s="1"/>
  <c r="D2931" i="25"/>
  <c r="F2931" i="25" s="1"/>
  <c r="I2931" i="25" s="1"/>
  <c r="J2931" i="25" s="1"/>
  <c r="N2931" i="25" s="1"/>
  <c r="D2887" i="25"/>
  <c r="F2887" i="25" s="1"/>
  <c r="I2887" i="25" s="1"/>
  <c r="J2887" i="25" s="1"/>
  <c r="N2887" i="25" s="1"/>
  <c r="D2903" i="25"/>
  <c r="F2903" i="25" s="1"/>
  <c r="I2903" i="25" s="1"/>
  <c r="J2903" i="25" s="1"/>
  <c r="N2903" i="25" s="1"/>
  <c r="D2936" i="25"/>
  <c r="F2936" i="25" s="1"/>
  <c r="I2936" i="25" s="1"/>
  <c r="J2936" i="25" s="1"/>
  <c r="N2936" i="25" s="1"/>
  <c r="D2830" i="25"/>
  <c r="F2830" i="25" s="1"/>
  <c r="I2830" i="25" s="1"/>
  <c r="J2830" i="25" s="1"/>
  <c r="N2830" i="25" s="1"/>
  <c r="D2838" i="25"/>
  <c r="F2838" i="25" s="1"/>
  <c r="I2838" i="25" s="1"/>
  <c r="J2838" i="25" s="1"/>
  <c r="N2838" i="25" s="1"/>
  <c r="D2848" i="25"/>
  <c r="F2848" i="25" s="1"/>
  <c r="I2848" i="25" s="1"/>
  <c r="J2848" i="25" s="1"/>
  <c r="N2848" i="25" s="1"/>
  <c r="D2882" i="25"/>
  <c r="F2882" i="25" s="1"/>
  <c r="I2882" i="25" s="1"/>
  <c r="J2882" i="25" s="1"/>
  <c r="N2882" i="25" s="1"/>
  <c r="D2898" i="25"/>
  <c r="F2898" i="25" s="1"/>
  <c r="I2898" i="25" s="1"/>
  <c r="J2898" i="25" s="1"/>
  <c r="N2898" i="25" s="1"/>
  <c r="D2917" i="25"/>
  <c r="F2917" i="25" s="1"/>
  <c r="I2917" i="25" s="1"/>
  <c r="J2917" i="25" s="1"/>
  <c r="N2917" i="25" s="1"/>
  <c r="D2814" i="25"/>
  <c r="F2814" i="25" s="1"/>
  <c r="I2814" i="25" s="1"/>
  <c r="J2814" i="25" s="1"/>
  <c r="N2814" i="25" s="1"/>
  <c r="D2875" i="25"/>
  <c r="F2875" i="25" s="1"/>
  <c r="I2875" i="25" s="1"/>
  <c r="J2875" i="25" s="1"/>
  <c r="N2875" i="25" s="1"/>
  <c r="D2912" i="25"/>
  <c r="F2912" i="25" s="1"/>
  <c r="I2912" i="25" s="1"/>
  <c r="J2912" i="25" s="1"/>
  <c r="N2912" i="25" s="1"/>
  <c r="D2926" i="25"/>
  <c r="F2926" i="25" s="1"/>
  <c r="I2926" i="25" s="1"/>
  <c r="J2926" i="25" s="1"/>
  <c r="N2926" i="25" s="1"/>
  <c r="D2982" i="25"/>
  <c r="F2982" i="25" s="1"/>
  <c r="I2982" i="25" s="1"/>
  <c r="J2982" i="25" s="1"/>
  <c r="N2982" i="25" s="1"/>
  <c r="D2947" i="25"/>
  <c r="F2947" i="25" s="1"/>
  <c r="I2947" i="25" s="1"/>
  <c r="J2947" i="25" s="1"/>
  <c r="N2947" i="25" s="1"/>
  <c r="D2955" i="25"/>
  <c r="F2955" i="25" s="1"/>
  <c r="I2955" i="25" s="1"/>
  <c r="J2955" i="25" s="1"/>
  <c r="N2955" i="25" s="1"/>
  <c r="D2963" i="25"/>
  <c r="F2963" i="25" s="1"/>
  <c r="I2963" i="25" s="1"/>
  <c r="J2963" i="25" s="1"/>
  <c r="N2963" i="25" s="1"/>
  <c r="D2981" i="25"/>
  <c r="F2981" i="25" s="1"/>
  <c r="I2981" i="25" s="1"/>
  <c r="J2981" i="25" s="1"/>
  <c r="N2981" i="25" s="1"/>
  <c r="D2992" i="25"/>
  <c r="F2992" i="25" s="1"/>
  <c r="I2992" i="25" s="1"/>
  <c r="J2992" i="25" s="1"/>
  <c r="N2992" i="25" s="1"/>
  <c r="D3092" i="25"/>
  <c r="F3092" i="25" s="1"/>
  <c r="I3092" i="25" s="1"/>
  <c r="J3092" i="25" s="1"/>
  <c r="N3092" i="25" s="1"/>
  <c r="D3102" i="25"/>
  <c r="F3102" i="25" s="1"/>
  <c r="I3102" i="25" s="1"/>
  <c r="J3102" i="25" s="1"/>
  <c r="N3102" i="25" s="1"/>
  <c r="D3106" i="25"/>
  <c r="F3106" i="25" s="1"/>
  <c r="I3106" i="25" s="1"/>
  <c r="J3106" i="25" s="1"/>
  <c r="N3106" i="25" s="1"/>
  <c r="D3110" i="25"/>
  <c r="F3110" i="25" s="1"/>
  <c r="I3110" i="25" s="1"/>
  <c r="J3110" i="25" s="1"/>
  <c r="N3110" i="25" s="1"/>
  <c r="D3114" i="25"/>
  <c r="F3114" i="25" s="1"/>
  <c r="I3114" i="25" s="1"/>
  <c r="J3114" i="25" s="1"/>
  <c r="N3114" i="25" s="1"/>
  <c r="D3123" i="25"/>
  <c r="F3123" i="25" s="1"/>
  <c r="I3123" i="25" s="1"/>
  <c r="J3123" i="25" s="1"/>
  <c r="N3123" i="25" s="1"/>
  <c r="D3089" i="25"/>
  <c r="F3089" i="25" s="1"/>
  <c r="I3089" i="25" s="1"/>
  <c r="J3089" i="25" s="1"/>
  <c r="N3089" i="25" s="1"/>
  <c r="D3094" i="25"/>
  <c r="F3094" i="25" s="1"/>
  <c r="I3094" i="25" s="1"/>
  <c r="J3094" i="25" s="1"/>
  <c r="N3094" i="25" s="1"/>
  <c r="D3091" i="25"/>
  <c r="F3091" i="25" s="1"/>
  <c r="I3091" i="25" s="1"/>
  <c r="J3091" i="25" s="1"/>
  <c r="N3091" i="25" s="1"/>
  <c r="D3273" i="25"/>
  <c r="F3273" i="25" s="1"/>
  <c r="I3273" i="25" s="1"/>
  <c r="J3273" i="25" s="1"/>
  <c r="N3273" i="25" s="1"/>
  <c r="D3139" i="25"/>
  <c r="F3139" i="25" s="1"/>
  <c r="I3139" i="25" s="1"/>
  <c r="J3139" i="25" s="1"/>
  <c r="N3139" i="25" s="1"/>
  <c r="D3155" i="25"/>
  <c r="F3155" i="25" s="1"/>
  <c r="I3155" i="25" s="1"/>
  <c r="J3155" i="25" s="1"/>
  <c r="N3155" i="25" s="1"/>
  <c r="D3174" i="25"/>
  <c r="F3174" i="25" s="1"/>
  <c r="I3174" i="25" s="1"/>
  <c r="J3174" i="25" s="1"/>
  <c r="N3174" i="25" s="1"/>
  <c r="D3236" i="25"/>
  <c r="F3236" i="25" s="1"/>
  <c r="I3236" i="25" s="1"/>
  <c r="J3236" i="25" s="1"/>
  <c r="N3236" i="25" s="1"/>
  <c r="D3244" i="25"/>
  <c r="F3244" i="25" s="1"/>
  <c r="I3244" i="25" s="1"/>
  <c r="J3244" i="25" s="1"/>
  <c r="N3244" i="25" s="1"/>
  <c r="D3128" i="25"/>
  <c r="F3128" i="25" s="1"/>
  <c r="I3128" i="25" s="1"/>
  <c r="J3128" i="25" s="1"/>
  <c r="N3128" i="25" s="1"/>
  <c r="D3132" i="25"/>
  <c r="F3132" i="25" s="1"/>
  <c r="I3132" i="25" s="1"/>
  <c r="J3132" i="25" s="1"/>
  <c r="N3132" i="25" s="1"/>
  <c r="D3136" i="25"/>
  <c r="F3136" i="25" s="1"/>
  <c r="I3136" i="25" s="1"/>
  <c r="J3136" i="25" s="1"/>
  <c r="N3136" i="25" s="1"/>
  <c r="D3144" i="25"/>
  <c r="F3144" i="25" s="1"/>
  <c r="I3144" i="25" s="1"/>
  <c r="J3144" i="25" s="1"/>
  <c r="N3144" i="25" s="1"/>
  <c r="D3152" i="25"/>
  <c r="F3152" i="25" s="1"/>
  <c r="I3152" i="25" s="1"/>
  <c r="J3152" i="25" s="1"/>
  <c r="N3152" i="25" s="1"/>
  <c r="D3186" i="25"/>
  <c r="F3186" i="25" s="1"/>
  <c r="I3186" i="25" s="1"/>
  <c r="J3186" i="25" s="1"/>
  <c r="N3186" i="25" s="1"/>
  <c r="D3229" i="25"/>
  <c r="F3229" i="25" s="1"/>
  <c r="I3229" i="25" s="1"/>
  <c r="J3229" i="25" s="1"/>
  <c r="N3229" i="25" s="1"/>
  <c r="D3237" i="25"/>
  <c r="F3237" i="25" s="1"/>
  <c r="I3237" i="25" s="1"/>
  <c r="J3237" i="25" s="1"/>
  <c r="N3237" i="25" s="1"/>
  <c r="D3245" i="25"/>
  <c r="F3245" i="25" s="1"/>
  <c r="I3245" i="25" s="1"/>
  <c r="J3245" i="25" s="1"/>
  <c r="N3245" i="25" s="1"/>
  <c r="D3263" i="25"/>
  <c r="F3263" i="25" s="1"/>
  <c r="I3263" i="25" s="1"/>
  <c r="J3263" i="25" s="1"/>
  <c r="N3263" i="25" s="1"/>
  <c r="D3199" i="25"/>
  <c r="F3199" i="25" s="1"/>
  <c r="I3199" i="25" s="1"/>
  <c r="J3199" i="25" s="1"/>
  <c r="N3199" i="25" s="1"/>
  <c r="D3207" i="25"/>
  <c r="F3207" i="25" s="1"/>
  <c r="I3207" i="25" s="1"/>
  <c r="J3207" i="25" s="1"/>
  <c r="N3207" i="25" s="1"/>
  <c r="D3269" i="25"/>
  <c r="F3269" i="25" s="1"/>
  <c r="I3269" i="25" s="1"/>
  <c r="J3269" i="25" s="1"/>
  <c r="N3269" i="25" s="1"/>
  <c r="D3288" i="25"/>
  <c r="F3288" i="25" s="1"/>
  <c r="I3288" i="25" s="1"/>
  <c r="J3288" i="25" s="1"/>
  <c r="N3288" i="25" s="1"/>
  <c r="D3260" i="25"/>
  <c r="F3260" i="25" s="1"/>
  <c r="I3260" i="25" s="1"/>
  <c r="J3260" i="25" s="1"/>
  <c r="N3260" i="25" s="1"/>
  <c r="D3268" i="25"/>
  <c r="F3268" i="25" s="1"/>
  <c r="I3268" i="25" s="1"/>
  <c r="J3268" i="25" s="1"/>
  <c r="N3268" i="25" s="1"/>
  <c r="D3333" i="25"/>
  <c r="F3333" i="25" s="1"/>
  <c r="I3333" i="25" s="1"/>
  <c r="J3333" i="25" s="1"/>
  <c r="N3333" i="25" s="1"/>
  <c r="D3386" i="25"/>
  <c r="F3386" i="25" s="1"/>
  <c r="I3386" i="25" s="1"/>
  <c r="J3386" i="25" s="1"/>
  <c r="N3386" i="25" s="1"/>
  <c r="D3317" i="25"/>
  <c r="F3317" i="25" s="1"/>
  <c r="I3317" i="25" s="1"/>
  <c r="J3317" i="25" s="1"/>
  <c r="N3317" i="25" s="1"/>
  <c r="D3377" i="25"/>
  <c r="F3377" i="25" s="1"/>
  <c r="I3377" i="25" s="1"/>
  <c r="J3377" i="25" s="1"/>
  <c r="N3377" i="25" s="1"/>
  <c r="D3417" i="25"/>
  <c r="F3417" i="25" s="1"/>
  <c r="I3417" i="25" s="1"/>
  <c r="J3417" i="25" s="1"/>
  <c r="N3417" i="25" s="1"/>
  <c r="D3372" i="25"/>
  <c r="F3372" i="25" s="1"/>
  <c r="I3372" i="25" s="1"/>
  <c r="J3372" i="25" s="1"/>
  <c r="N3372" i="25" s="1"/>
  <c r="D3382" i="25"/>
  <c r="F3382" i="25" s="1"/>
  <c r="I3382" i="25" s="1"/>
  <c r="J3382" i="25" s="1"/>
  <c r="N3382" i="25" s="1"/>
  <c r="D3402" i="25"/>
  <c r="F3402" i="25" s="1"/>
  <c r="I3402" i="25" s="1"/>
  <c r="J3402" i="25" s="1"/>
  <c r="N3402" i="25" s="1"/>
  <c r="D3424" i="25"/>
  <c r="F3424" i="25" s="1"/>
  <c r="I3424" i="25" s="1"/>
  <c r="J3424" i="25" s="1"/>
  <c r="N3424" i="25" s="1"/>
  <c r="D2556" i="25"/>
  <c r="F2556" i="25" s="1"/>
  <c r="I2556" i="25" s="1"/>
  <c r="J2556" i="25" s="1"/>
  <c r="N2556" i="25" s="1"/>
  <c r="D2577" i="25"/>
  <c r="F2577" i="25" s="1"/>
  <c r="I2577" i="25" s="1"/>
  <c r="J2577" i="25" s="1"/>
  <c r="N2577" i="25" s="1"/>
  <c r="D2630" i="25"/>
  <c r="F2630" i="25" s="1"/>
  <c r="I2630" i="25" s="1"/>
  <c r="J2630" i="25" s="1"/>
  <c r="N2630" i="25" s="1"/>
  <c r="D2642" i="25"/>
  <c r="F2642" i="25" s="1"/>
  <c r="I2642" i="25" s="1"/>
  <c r="J2642" i="25" s="1"/>
  <c r="N2642" i="25" s="1"/>
  <c r="D2652" i="25"/>
  <c r="F2652" i="25" s="1"/>
  <c r="I2652" i="25" s="1"/>
  <c r="J2652" i="25" s="1"/>
  <c r="N2652" i="25" s="1"/>
  <c r="D2662" i="25"/>
  <c r="F2662" i="25" s="1"/>
  <c r="I2662" i="25" s="1"/>
  <c r="J2662" i="25" s="1"/>
  <c r="N2662" i="25" s="1"/>
  <c r="D2799" i="25"/>
  <c r="F2799" i="25" s="1"/>
  <c r="I2799" i="25" s="1"/>
  <c r="J2799" i="25" s="1"/>
  <c r="N2799" i="25" s="1"/>
  <c r="D2805" i="25"/>
  <c r="F2805" i="25" s="1"/>
  <c r="I2805" i="25" s="1"/>
  <c r="J2805" i="25" s="1"/>
  <c r="N2805" i="25" s="1"/>
  <c r="D2811" i="25"/>
  <c r="F2811" i="25" s="1"/>
  <c r="I2811" i="25" s="1"/>
  <c r="J2811" i="25" s="1"/>
  <c r="N2811" i="25" s="1"/>
  <c r="D2722" i="25"/>
  <c r="F2722" i="25" s="1"/>
  <c r="I2722" i="25" s="1"/>
  <c r="J2722" i="25" s="1"/>
  <c r="N2722" i="25" s="1"/>
  <c r="D2738" i="25"/>
  <c r="F2738" i="25" s="1"/>
  <c r="I2738" i="25" s="1"/>
  <c r="J2738" i="25" s="1"/>
  <c r="N2738" i="25" s="1"/>
  <c r="D2754" i="25"/>
  <c r="F2754" i="25" s="1"/>
  <c r="I2754" i="25" s="1"/>
  <c r="J2754" i="25" s="1"/>
  <c r="N2754" i="25" s="1"/>
  <c r="D2770" i="25"/>
  <c r="F2770" i="25" s="1"/>
  <c r="I2770" i="25" s="1"/>
  <c r="J2770" i="25" s="1"/>
  <c r="N2770" i="25" s="1"/>
  <c r="D2687" i="25"/>
  <c r="F2687" i="25" s="1"/>
  <c r="I2687" i="25" s="1"/>
  <c r="J2687" i="25" s="1"/>
  <c r="N2687" i="25" s="1"/>
  <c r="D2711" i="25"/>
  <c r="F2711" i="25" s="1"/>
  <c r="I2711" i="25" s="1"/>
  <c r="J2711" i="25" s="1"/>
  <c r="N2711" i="25" s="1"/>
  <c r="D2743" i="25"/>
  <c r="F2743" i="25" s="1"/>
  <c r="I2743" i="25" s="1"/>
  <c r="J2743" i="25" s="1"/>
  <c r="N2743" i="25" s="1"/>
  <c r="D2817" i="25"/>
  <c r="F2817" i="25" s="1"/>
  <c r="I2817" i="25" s="1"/>
  <c r="J2817" i="25" s="1"/>
  <c r="N2817" i="25" s="1"/>
  <c r="D2748" i="25"/>
  <c r="F2748" i="25" s="1"/>
  <c r="I2748" i="25" s="1"/>
  <c r="J2748" i="25" s="1"/>
  <c r="N2748" i="25" s="1"/>
  <c r="D2764" i="25"/>
  <c r="F2764" i="25" s="1"/>
  <c r="I2764" i="25" s="1"/>
  <c r="J2764" i="25" s="1"/>
  <c r="N2764" i="25" s="1"/>
  <c r="D2780" i="25"/>
  <c r="F2780" i="25" s="1"/>
  <c r="I2780" i="25" s="1"/>
  <c r="J2780" i="25" s="1"/>
  <c r="N2780" i="25" s="1"/>
  <c r="D2835" i="25"/>
  <c r="F2835" i="25" s="1"/>
  <c r="I2835" i="25" s="1"/>
  <c r="J2835" i="25" s="1"/>
  <c r="N2835" i="25" s="1"/>
  <c r="D2859" i="25"/>
  <c r="F2859" i="25" s="1"/>
  <c r="I2859" i="25" s="1"/>
  <c r="J2859" i="25" s="1"/>
  <c r="N2859" i="25" s="1"/>
  <c r="D2876" i="25"/>
  <c r="F2876" i="25" s="1"/>
  <c r="I2876" i="25" s="1"/>
  <c r="J2876" i="25" s="1"/>
  <c r="N2876" i="25" s="1"/>
  <c r="D2892" i="25"/>
  <c r="F2892" i="25" s="1"/>
  <c r="I2892" i="25" s="1"/>
  <c r="J2892" i="25" s="1"/>
  <c r="N2892" i="25" s="1"/>
  <c r="D2924" i="25"/>
  <c r="F2924" i="25" s="1"/>
  <c r="I2924" i="25" s="1"/>
  <c r="J2924" i="25" s="1"/>
  <c r="N2924" i="25" s="1"/>
  <c r="D2840" i="25"/>
  <c r="F2840" i="25" s="1"/>
  <c r="I2840" i="25" s="1"/>
  <c r="J2840" i="25" s="1"/>
  <c r="N2840" i="25" s="1"/>
  <c r="D2850" i="25"/>
  <c r="F2850" i="25" s="1"/>
  <c r="I2850" i="25" s="1"/>
  <c r="J2850" i="25" s="1"/>
  <c r="N2850" i="25" s="1"/>
  <c r="D2858" i="25"/>
  <c r="F2858" i="25" s="1"/>
  <c r="I2858" i="25" s="1"/>
  <c r="J2858" i="25" s="1"/>
  <c r="N2858" i="25" s="1"/>
  <c r="D2906" i="25"/>
  <c r="F2906" i="25" s="1"/>
  <c r="I2906" i="25" s="1"/>
  <c r="J2906" i="25" s="1"/>
  <c r="N2906" i="25" s="1"/>
  <c r="D2922" i="25"/>
  <c r="F2922" i="25" s="1"/>
  <c r="I2922" i="25" s="1"/>
  <c r="J2922" i="25" s="1"/>
  <c r="N2922" i="25" s="1"/>
  <c r="D2937" i="25"/>
  <c r="F2937" i="25" s="1"/>
  <c r="I2937" i="25" s="1"/>
  <c r="J2937" i="25" s="1"/>
  <c r="N2937" i="25" s="1"/>
  <c r="D2824" i="25"/>
  <c r="F2824" i="25" s="1"/>
  <c r="I2824" i="25" s="1"/>
  <c r="J2824" i="25" s="1"/>
  <c r="N2824" i="25" s="1"/>
  <c r="D2896" i="25"/>
  <c r="F2896" i="25" s="1"/>
  <c r="I2896" i="25" s="1"/>
  <c r="J2896" i="25" s="1"/>
  <c r="N2896" i="25" s="1"/>
  <c r="D2930" i="25"/>
  <c r="F2930" i="25" s="1"/>
  <c r="I2930" i="25" s="1"/>
  <c r="J2930" i="25" s="1"/>
  <c r="N2930" i="25" s="1"/>
  <c r="D2970" i="25"/>
  <c r="F2970" i="25" s="1"/>
  <c r="I2970" i="25" s="1"/>
  <c r="J2970" i="25" s="1"/>
  <c r="N2970" i="25" s="1"/>
  <c r="D2986" i="25"/>
  <c r="F2986" i="25" s="1"/>
  <c r="I2986" i="25" s="1"/>
  <c r="J2986" i="25" s="1"/>
  <c r="N2986" i="25" s="1"/>
  <c r="D3002" i="25"/>
  <c r="F3002" i="25" s="1"/>
  <c r="I3002" i="25" s="1"/>
  <c r="J3002" i="25" s="1"/>
  <c r="N3002" i="25" s="1"/>
  <c r="D2944" i="25"/>
  <c r="F2944" i="25" s="1"/>
  <c r="I2944" i="25" s="1"/>
  <c r="J2944" i="25" s="1"/>
  <c r="N2944" i="25" s="1"/>
  <c r="D2948" i="25"/>
  <c r="F2948" i="25" s="1"/>
  <c r="I2948" i="25" s="1"/>
  <c r="J2948" i="25" s="1"/>
  <c r="N2948" i="25" s="1"/>
  <c r="D2956" i="25"/>
  <c r="F2956" i="25" s="1"/>
  <c r="I2956" i="25" s="1"/>
  <c r="J2956" i="25" s="1"/>
  <c r="N2956" i="25" s="1"/>
  <c r="D2965" i="25"/>
  <c r="F2965" i="25" s="1"/>
  <c r="I2965" i="25" s="1"/>
  <c r="J2965" i="25" s="1"/>
  <c r="N2965" i="25" s="1"/>
  <c r="D2985" i="25"/>
  <c r="F2985" i="25" s="1"/>
  <c r="I2985" i="25" s="1"/>
  <c r="J2985" i="25" s="1"/>
  <c r="N2985" i="25" s="1"/>
  <c r="D2980" i="25"/>
  <c r="F2980" i="25" s="1"/>
  <c r="I2980" i="25" s="1"/>
  <c r="J2980" i="25" s="1"/>
  <c r="N2980" i="25" s="1"/>
  <c r="D2975" i="25"/>
  <c r="F2975" i="25" s="1"/>
  <c r="I2975" i="25" s="1"/>
  <c r="J2975" i="25" s="1"/>
  <c r="N2975" i="25" s="1"/>
  <c r="D3080" i="25"/>
  <c r="F3080" i="25" s="1"/>
  <c r="I3080" i="25" s="1"/>
  <c r="J3080" i="25" s="1"/>
  <c r="N3080" i="25" s="1"/>
  <c r="D3096" i="25"/>
  <c r="F3096" i="25" s="1"/>
  <c r="I3096" i="25" s="1"/>
  <c r="J3096" i="25" s="1"/>
  <c r="N3096" i="25" s="1"/>
  <c r="D3103" i="25"/>
  <c r="F3103" i="25" s="1"/>
  <c r="I3103" i="25" s="1"/>
  <c r="J3103" i="25" s="1"/>
  <c r="N3103" i="25" s="1"/>
  <c r="D3111" i="25"/>
  <c r="F3111" i="25" s="1"/>
  <c r="I3111" i="25" s="1"/>
  <c r="J3111" i="25" s="1"/>
  <c r="N3111" i="25" s="1"/>
  <c r="D3127" i="25"/>
  <c r="F3127" i="25" s="1"/>
  <c r="I3127" i="25" s="1"/>
  <c r="J3127" i="25" s="1"/>
  <c r="N3127" i="25" s="1"/>
  <c r="D3085" i="25"/>
  <c r="F3085" i="25" s="1"/>
  <c r="I3085" i="25" s="1"/>
  <c r="J3085" i="25" s="1"/>
  <c r="N3085" i="25" s="1"/>
  <c r="D3079" i="25"/>
  <c r="F3079" i="25" s="1"/>
  <c r="I3079" i="25" s="1"/>
  <c r="J3079" i="25" s="1"/>
  <c r="N3079" i="25" s="1"/>
  <c r="D3083" i="25"/>
  <c r="F3083" i="25" s="1"/>
  <c r="I3083" i="25" s="1"/>
  <c r="J3083" i="25" s="1"/>
  <c r="N3083" i="25" s="1"/>
  <c r="D3192" i="25"/>
  <c r="F3192" i="25" s="1"/>
  <c r="I3192" i="25" s="1"/>
  <c r="J3192" i="25" s="1"/>
  <c r="N3192" i="25" s="1"/>
  <c r="D3284" i="25"/>
  <c r="F3284" i="25" s="1"/>
  <c r="I3284" i="25" s="1"/>
  <c r="J3284" i="25" s="1"/>
  <c r="N3284" i="25" s="1"/>
  <c r="D3156" i="25"/>
  <c r="F3156" i="25" s="1"/>
  <c r="I3156" i="25" s="1"/>
  <c r="J3156" i="25" s="1"/>
  <c r="N3156" i="25" s="1"/>
  <c r="D3164" i="25"/>
  <c r="F3164" i="25" s="1"/>
  <c r="I3164" i="25" s="1"/>
  <c r="J3164" i="25" s="1"/>
  <c r="N3164" i="25" s="1"/>
  <c r="D3182" i="25"/>
  <c r="F3182" i="25" s="1"/>
  <c r="I3182" i="25" s="1"/>
  <c r="J3182" i="25" s="1"/>
  <c r="N3182" i="25" s="1"/>
  <c r="D3230" i="25"/>
  <c r="F3230" i="25" s="1"/>
  <c r="I3230" i="25" s="1"/>
  <c r="J3230" i="25" s="1"/>
  <c r="N3230" i="25" s="1"/>
  <c r="D3238" i="25"/>
  <c r="F3238" i="25" s="1"/>
  <c r="I3238" i="25" s="1"/>
  <c r="J3238" i="25" s="1"/>
  <c r="N3238" i="25" s="1"/>
  <c r="D3172" i="25"/>
  <c r="F3172" i="25" s="1"/>
  <c r="I3172" i="25" s="1"/>
  <c r="J3172" i="25" s="1"/>
  <c r="N3172" i="25" s="1"/>
  <c r="D3204" i="25"/>
  <c r="F3204" i="25" s="1"/>
  <c r="I3204" i="25" s="1"/>
  <c r="J3204" i="25" s="1"/>
  <c r="N3204" i="25" s="1"/>
  <c r="D3194" i="25"/>
  <c r="F3194" i="25" s="1"/>
  <c r="I3194" i="25" s="1"/>
  <c r="J3194" i="25" s="1"/>
  <c r="N3194" i="25" s="1"/>
  <c r="D3218" i="25"/>
  <c r="F3218" i="25" s="1"/>
  <c r="I3218" i="25" s="1"/>
  <c r="J3218" i="25" s="1"/>
  <c r="N3218" i="25" s="1"/>
  <c r="D3239" i="25"/>
  <c r="F3239" i="25" s="1"/>
  <c r="I3239" i="25" s="1"/>
  <c r="J3239" i="25" s="1"/>
  <c r="N3239" i="25" s="1"/>
  <c r="D3247" i="25"/>
  <c r="F3247" i="25" s="1"/>
  <c r="I3247" i="25" s="1"/>
  <c r="J3247" i="25" s="1"/>
  <c r="N3247" i="25" s="1"/>
  <c r="D3177" i="25"/>
  <c r="F3177" i="25" s="1"/>
  <c r="I3177" i="25" s="1"/>
  <c r="J3177" i="25" s="1"/>
  <c r="N3177" i="25" s="1"/>
  <c r="D3193" i="25"/>
  <c r="F3193" i="25" s="1"/>
  <c r="I3193" i="25" s="1"/>
  <c r="J3193" i="25" s="1"/>
  <c r="N3193" i="25" s="1"/>
  <c r="D3201" i="25"/>
  <c r="F3201" i="25" s="1"/>
  <c r="I3201" i="25" s="1"/>
  <c r="J3201" i="25" s="1"/>
  <c r="N3201" i="25" s="1"/>
  <c r="D3209" i="25"/>
  <c r="F3209" i="25" s="1"/>
  <c r="I3209" i="25" s="1"/>
  <c r="J3209" i="25" s="1"/>
  <c r="N3209" i="25" s="1"/>
  <c r="D3217" i="25"/>
  <c r="F3217" i="25" s="1"/>
  <c r="I3217" i="25" s="1"/>
  <c r="J3217" i="25" s="1"/>
  <c r="N3217" i="25" s="1"/>
  <c r="D3282" i="25"/>
  <c r="F3282" i="25" s="1"/>
  <c r="I3282" i="25" s="1"/>
  <c r="J3282" i="25" s="1"/>
  <c r="N3282" i="25" s="1"/>
  <c r="D3259" i="25"/>
  <c r="F3259" i="25" s="1"/>
  <c r="I3259" i="25" s="1"/>
  <c r="J3259" i="25" s="1"/>
  <c r="N3259" i="25" s="1"/>
  <c r="D3299" i="25"/>
  <c r="F3299" i="25" s="1"/>
  <c r="I3299" i="25" s="1"/>
  <c r="J3299" i="25" s="1"/>
  <c r="N3299" i="25" s="1"/>
  <c r="D3313" i="25"/>
  <c r="F3313" i="25" s="1"/>
  <c r="I3313" i="25" s="1"/>
  <c r="J3313" i="25" s="1"/>
  <c r="N3313" i="25" s="1"/>
  <c r="D3254" i="25"/>
  <c r="F3254" i="25" s="1"/>
  <c r="I3254" i="25" s="1"/>
  <c r="J3254" i="25" s="1"/>
  <c r="N3254" i="25" s="1"/>
  <c r="D3270" i="25"/>
  <c r="F3270" i="25" s="1"/>
  <c r="I3270" i="25" s="1"/>
  <c r="J3270" i="25" s="1"/>
  <c r="N3270" i="25" s="1"/>
  <c r="D3276" i="25"/>
  <c r="F3276" i="25" s="1"/>
  <c r="I3276" i="25" s="1"/>
  <c r="J3276" i="25" s="1"/>
  <c r="N3276" i="25" s="1"/>
  <c r="D3293" i="25"/>
  <c r="F3293" i="25" s="1"/>
  <c r="I3293" i="25" s="1"/>
  <c r="J3293" i="25" s="1"/>
  <c r="N3293" i="25" s="1"/>
  <c r="D3323" i="25"/>
  <c r="F3323" i="25" s="1"/>
  <c r="I3323" i="25" s="1"/>
  <c r="J3323" i="25" s="1"/>
  <c r="N3323" i="25" s="1"/>
  <c r="D3401" i="25"/>
  <c r="F3401" i="25" s="1"/>
  <c r="I3401" i="25" s="1"/>
  <c r="J3401" i="25" s="1"/>
  <c r="N3401" i="25" s="1"/>
  <c r="D3384" i="25"/>
  <c r="F3384" i="25" s="1"/>
  <c r="I3384" i="25" s="1"/>
  <c r="J3384" i="25" s="1"/>
  <c r="N3384" i="25" s="1"/>
  <c r="D3400" i="25"/>
  <c r="F3400" i="25" s="1"/>
  <c r="D3366" i="25"/>
  <c r="F3366" i="25" s="1"/>
  <c r="I3366" i="25" s="1"/>
  <c r="J3366" i="25" s="1"/>
  <c r="N3366" i="25" s="1"/>
  <c r="D3413" i="25"/>
  <c r="F3413" i="25" s="1"/>
  <c r="I3413" i="25" s="1"/>
  <c r="J3413" i="25" s="1"/>
  <c r="N3413" i="25" s="1"/>
  <c r="D3416" i="25"/>
  <c r="F3416" i="25" s="1"/>
  <c r="I3416" i="25" s="1"/>
  <c r="J3416" i="25" s="1"/>
  <c r="N3416" i="25" s="1"/>
  <c r="D3419" i="25"/>
  <c r="F3419" i="25" s="1"/>
  <c r="I3419" i="25" s="1"/>
  <c r="J3419" i="25" s="1"/>
  <c r="N3419" i="25" s="1"/>
  <c r="D3418" i="25"/>
  <c r="F3418" i="25" s="1"/>
  <c r="I3418" i="25" s="1"/>
  <c r="J3418" i="25" s="1"/>
  <c r="N3418" i="25" s="1"/>
  <c r="D3376" i="25"/>
  <c r="F3376" i="25" s="1"/>
  <c r="I3376" i="25" s="1"/>
  <c r="J3376" i="25" s="1"/>
  <c r="N3376" i="25" s="1"/>
  <c r="D2537" i="25"/>
  <c r="F2537" i="25" s="1"/>
  <c r="I2537" i="25" s="1"/>
  <c r="J2537" i="25" s="1"/>
  <c r="N2537" i="25" s="1"/>
  <c r="D2561" i="25"/>
  <c r="F2561" i="25" s="1"/>
  <c r="I2561" i="25" s="1"/>
  <c r="J2561" i="25" s="1"/>
  <c r="N2561" i="25" s="1"/>
  <c r="D2622" i="25"/>
  <c r="F2622" i="25" s="1"/>
  <c r="I2622" i="25" s="1"/>
  <c r="J2622" i="25" s="1"/>
  <c r="N2622" i="25" s="1"/>
  <c r="D2644" i="25"/>
  <c r="F2644" i="25" s="1"/>
  <c r="I2644" i="25" s="1"/>
  <c r="J2644" i="25" s="1"/>
  <c r="N2644" i="25" s="1"/>
  <c r="D2654" i="25"/>
  <c r="F2654" i="25" s="1"/>
  <c r="I2654" i="25" s="1"/>
  <c r="J2654" i="25" s="1"/>
  <c r="N2654" i="25" s="1"/>
  <c r="D2678" i="25"/>
  <c r="F2678" i="25" s="1"/>
  <c r="I2678" i="25" s="1"/>
  <c r="J2678" i="25" s="1"/>
  <c r="N2678" i="25" s="1"/>
  <c r="D2790" i="25"/>
  <c r="F2790" i="25" s="1"/>
  <c r="I2790" i="25" s="1"/>
  <c r="J2790" i="25" s="1"/>
  <c r="N2790" i="25" s="1"/>
  <c r="D2795" i="25"/>
  <c r="F2795" i="25" s="1"/>
  <c r="I2795" i="25" s="1"/>
  <c r="J2795" i="25" s="1"/>
  <c r="N2795" i="25" s="1"/>
  <c r="D2801" i="25"/>
  <c r="F2801" i="25" s="1"/>
  <c r="I2801" i="25" s="1"/>
  <c r="J2801" i="25" s="1"/>
  <c r="N2801" i="25" s="1"/>
  <c r="D2806" i="25"/>
  <c r="F2806" i="25" s="1"/>
  <c r="I2806" i="25" s="1"/>
  <c r="J2806" i="25" s="1"/>
  <c r="N2806" i="25" s="1"/>
  <c r="D2726" i="25"/>
  <c r="F2726" i="25" s="1"/>
  <c r="I2726" i="25" s="1"/>
  <c r="J2726" i="25" s="1"/>
  <c r="N2726" i="25" s="1"/>
  <c r="D2758" i="25"/>
  <c r="F2758" i="25" s="1"/>
  <c r="I2758" i="25" s="1"/>
  <c r="J2758" i="25" s="1"/>
  <c r="N2758" i="25" s="1"/>
  <c r="D2731" i="25"/>
  <c r="F2731" i="25" s="1"/>
  <c r="I2731" i="25" s="1"/>
  <c r="J2731" i="25" s="1"/>
  <c r="N2731" i="25" s="1"/>
  <c r="D2720" i="25"/>
  <c r="F2720" i="25" s="1"/>
  <c r="I2720" i="25" s="1"/>
  <c r="J2720" i="25" s="1"/>
  <c r="N2720" i="25" s="1"/>
  <c r="D2752" i="25"/>
  <c r="F2752" i="25" s="1"/>
  <c r="I2752" i="25" s="1"/>
  <c r="J2752" i="25" s="1"/>
  <c r="N2752" i="25" s="1"/>
  <c r="D2768" i="25"/>
  <c r="F2768" i="25" s="1"/>
  <c r="I2768" i="25" s="1"/>
  <c r="J2768" i="25" s="1"/>
  <c r="N2768" i="25" s="1"/>
  <c r="D2837" i="25"/>
  <c r="F2837" i="25" s="1"/>
  <c r="I2837" i="25" s="1"/>
  <c r="J2837" i="25" s="1"/>
  <c r="N2837" i="25" s="1"/>
  <c r="D2853" i="25"/>
  <c r="F2853" i="25" s="1"/>
  <c r="I2853" i="25" s="1"/>
  <c r="J2853" i="25" s="1"/>
  <c r="N2853" i="25" s="1"/>
  <c r="D2861" i="25"/>
  <c r="F2861" i="25" s="1"/>
  <c r="I2861" i="25" s="1"/>
  <c r="J2861" i="25" s="1"/>
  <c r="N2861" i="25" s="1"/>
  <c r="D2873" i="25"/>
  <c r="F2873" i="25" s="1"/>
  <c r="I2873" i="25" s="1"/>
  <c r="J2873" i="25" s="1"/>
  <c r="N2873" i="25" s="1"/>
  <c r="D2889" i="25"/>
  <c r="F2889" i="25" s="1"/>
  <c r="I2889" i="25" s="1"/>
  <c r="J2889" i="25" s="1"/>
  <c r="N2889" i="25" s="1"/>
  <c r="D2921" i="25"/>
  <c r="F2921" i="25" s="1"/>
  <c r="I2921" i="25" s="1"/>
  <c r="J2921" i="25" s="1"/>
  <c r="N2921" i="25" s="1"/>
  <c r="D2939" i="25"/>
  <c r="F2939" i="25" s="1"/>
  <c r="I2939" i="25" s="1"/>
  <c r="J2939" i="25" s="1"/>
  <c r="N2939" i="25" s="1"/>
  <c r="D2879" i="25"/>
  <c r="F2879" i="25" s="1"/>
  <c r="I2879" i="25" s="1"/>
  <c r="J2879" i="25" s="1"/>
  <c r="N2879" i="25" s="1"/>
  <c r="D2911" i="25"/>
  <c r="F2911" i="25" s="1"/>
  <c r="I2911" i="25" s="1"/>
  <c r="J2911" i="25" s="1"/>
  <c r="N2911" i="25" s="1"/>
  <c r="D2826" i="25"/>
  <c r="F2826" i="25" s="1"/>
  <c r="I2826" i="25" s="1"/>
  <c r="J2826" i="25" s="1"/>
  <c r="N2826" i="25" s="1"/>
  <c r="D2834" i="25"/>
  <c r="F2834" i="25" s="1"/>
  <c r="I2834" i="25" s="1"/>
  <c r="J2834" i="25" s="1"/>
  <c r="N2834" i="25" s="1"/>
  <c r="D2852" i="25"/>
  <c r="F2852" i="25" s="1"/>
  <c r="I2852" i="25" s="1"/>
  <c r="J2852" i="25" s="1"/>
  <c r="N2852" i="25" s="1"/>
  <c r="D2874" i="25"/>
  <c r="F2874" i="25" s="1"/>
  <c r="I2874" i="25" s="1"/>
  <c r="J2874" i="25" s="1"/>
  <c r="N2874" i="25" s="1"/>
  <c r="D2909" i="25"/>
  <c r="F2909" i="25" s="1"/>
  <c r="I2909" i="25" s="1"/>
  <c r="J2909" i="25" s="1"/>
  <c r="N2909" i="25" s="1"/>
  <c r="D2867" i="25"/>
  <c r="F2867" i="25" s="1"/>
  <c r="I2867" i="25" s="1"/>
  <c r="J2867" i="25" s="1"/>
  <c r="N2867" i="25" s="1"/>
  <c r="D2883" i="25"/>
  <c r="F2883" i="25" s="1"/>
  <c r="I2883" i="25" s="1"/>
  <c r="J2883" i="25" s="1"/>
  <c r="N2883" i="25" s="1"/>
  <c r="D2920" i="25"/>
  <c r="F2920" i="25" s="1"/>
  <c r="I2920" i="25" s="1"/>
  <c r="J2920" i="25" s="1"/>
  <c r="N2920" i="25" s="1"/>
  <c r="D2934" i="25"/>
  <c r="F2934" i="25" s="1"/>
  <c r="I2934" i="25" s="1"/>
  <c r="J2934" i="25" s="1"/>
  <c r="N2934" i="25" s="1"/>
  <c r="D2974" i="25"/>
  <c r="F2974" i="25" s="1"/>
  <c r="I2974" i="25" s="1"/>
  <c r="J2974" i="25" s="1"/>
  <c r="N2974" i="25" s="1"/>
  <c r="D2990" i="25"/>
  <c r="F2990" i="25" s="1"/>
  <c r="I2990" i="25" s="1"/>
  <c r="J2990" i="25" s="1"/>
  <c r="N2990" i="25" s="1"/>
  <c r="D2941" i="25"/>
  <c r="F2941" i="25" s="1"/>
  <c r="I2941" i="25" s="1"/>
  <c r="J2941" i="25" s="1"/>
  <c r="N2941" i="25" s="1"/>
  <c r="D2945" i="25"/>
  <c r="F2945" i="25" s="1"/>
  <c r="I2945" i="25" s="1"/>
  <c r="J2945" i="25" s="1"/>
  <c r="N2945" i="25" s="1"/>
  <c r="D2949" i="25"/>
  <c r="F2949" i="25" s="1"/>
  <c r="I2949" i="25" s="1"/>
  <c r="J2949" i="25" s="1"/>
  <c r="N2949" i="25" s="1"/>
  <c r="D2953" i="25"/>
  <c r="F2953" i="25" s="1"/>
  <c r="I2953" i="25" s="1"/>
  <c r="J2953" i="25" s="1"/>
  <c r="N2953" i="25" s="1"/>
  <c r="D2957" i="25"/>
  <c r="F2957" i="25" s="1"/>
  <c r="I2957" i="25" s="1"/>
  <c r="J2957" i="25" s="1"/>
  <c r="N2957" i="25" s="1"/>
  <c r="D2961" i="25"/>
  <c r="F2961" i="25" s="1"/>
  <c r="I2961" i="25" s="1"/>
  <c r="J2961" i="25" s="1"/>
  <c r="N2961" i="25" s="1"/>
  <c r="D2969" i="25"/>
  <c r="F2969" i="25" s="1"/>
  <c r="I2969" i="25" s="1"/>
  <c r="J2969" i="25" s="1"/>
  <c r="N2969" i="25" s="1"/>
  <c r="D2984" i="25"/>
  <c r="F2984" i="25" s="1"/>
  <c r="I2984" i="25" s="1"/>
  <c r="J2984" i="25" s="1"/>
  <c r="N2984" i="25" s="1"/>
  <c r="D3000" i="25"/>
  <c r="F3000" i="25" s="1"/>
  <c r="I3000" i="25" s="1"/>
  <c r="J3000" i="25" s="1"/>
  <c r="N3000" i="25" s="1"/>
  <c r="D2979" i="25"/>
  <c r="F2979" i="25" s="1"/>
  <c r="I2979" i="25" s="1"/>
  <c r="J2979" i="25" s="1"/>
  <c r="N2979" i="25" s="1"/>
  <c r="D3084" i="25"/>
  <c r="F3084" i="25" s="1"/>
  <c r="I3084" i="25" s="1"/>
  <c r="J3084" i="25" s="1"/>
  <c r="N3084" i="25" s="1"/>
  <c r="D3100" i="25"/>
  <c r="F3100" i="25" s="1"/>
  <c r="I3100" i="25" s="1"/>
  <c r="J3100" i="25" s="1"/>
  <c r="N3100" i="25" s="1"/>
  <c r="D3112" i="25"/>
  <c r="F3112" i="25" s="1"/>
  <c r="I3112" i="25" s="1"/>
  <c r="J3112" i="25" s="1"/>
  <c r="N3112" i="25" s="1"/>
  <c r="D3116" i="25"/>
  <c r="F3116" i="25" s="1"/>
  <c r="I3116" i="25" s="1"/>
  <c r="J3116" i="25" s="1"/>
  <c r="N3116" i="25" s="1"/>
  <c r="D3097" i="25"/>
  <c r="F3097" i="25" s="1"/>
  <c r="I3097" i="25" s="1"/>
  <c r="J3097" i="25" s="1"/>
  <c r="N3097" i="25" s="1"/>
  <c r="D3121" i="25"/>
  <c r="F3121" i="25" s="1"/>
  <c r="I3121" i="25" s="1"/>
  <c r="J3121" i="25" s="1"/>
  <c r="N3121" i="25" s="1"/>
  <c r="D3075" i="25"/>
  <c r="F3075" i="25" s="1"/>
  <c r="I3075" i="25" s="1"/>
  <c r="J3075" i="25" s="1"/>
  <c r="N3075" i="25" s="1"/>
  <c r="D3168" i="25"/>
  <c r="F3168" i="25" s="1"/>
  <c r="I3168" i="25" s="1"/>
  <c r="J3168" i="25" s="1"/>
  <c r="N3168" i="25" s="1"/>
  <c r="D3200" i="25"/>
  <c r="F3200" i="25" s="1"/>
  <c r="I3200" i="25" s="1"/>
  <c r="J3200" i="25" s="1"/>
  <c r="N3200" i="25" s="1"/>
  <c r="D3290" i="25"/>
  <c r="F3290" i="25" s="1"/>
  <c r="I3290" i="25" s="1"/>
  <c r="J3290" i="25" s="1"/>
  <c r="N3290" i="25" s="1"/>
  <c r="D3143" i="25"/>
  <c r="F3143" i="25" s="1"/>
  <c r="I3143" i="25" s="1"/>
  <c r="J3143" i="25" s="1"/>
  <c r="N3143" i="25" s="1"/>
  <c r="D3149" i="25"/>
  <c r="F3149" i="25" s="1"/>
  <c r="I3149" i="25" s="1"/>
  <c r="J3149" i="25" s="1"/>
  <c r="N3149" i="25" s="1"/>
  <c r="D3153" i="25"/>
  <c r="F3153" i="25" s="1"/>
  <c r="I3153" i="25" s="1"/>
  <c r="J3153" i="25" s="1"/>
  <c r="N3153" i="25" s="1"/>
  <c r="D3220" i="25"/>
  <c r="F3220" i="25" s="1"/>
  <c r="I3220" i="25" s="1"/>
  <c r="J3220" i="25" s="1"/>
  <c r="N3220" i="25" s="1"/>
  <c r="D3180" i="25"/>
  <c r="F3180" i="25" s="1"/>
  <c r="I3180" i="25" s="1"/>
  <c r="J3180" i="25" s="1"/>
  <c r="N3180" i="25" s="1"/>
  <c r="D3257" i="25"/>
  <c r="F3257" i="25" s="1"/>
  <c r="I3257" i="25" s="1"/>
  <c r="J3257" i="25" s="1"/>
  <c r="N3257" i="25" s="1"/>
  <c r="D3126" i="25"/>
  <c r="F3126" i="25" s="1"/>
  <c r="I3126" i="25" s="1"/>
  <c r="J3126" i="25" s="1"/>
  <c r="N3126" i="25" s="1"/>
  <c r="D3146" i="25"/>
  <c r="F3146" i="25" s="1"/>
  <c r="I3146" i="25" s="1"/>
  <c r="J3146" i="25" s="1"/>
  <c r="N3146" i="25" s="1"/>
  <c r="D3150" i="25"/>
  <c r="F3150" i="25" s="1"/>
  <c r="I3150" i="25" s="1"/>
  <c r="J3150" i="25" s="1"/>
  <c r="N3150" i="25" s="1"/>
  <c r="D3170" i="25"/>
  <c r="F3170" i="25" s="1"/>
  <c r="I3170" i="25" s="1"/>
  <c r="J3170" i="25" s="1"/>
  <c r="N3170" i="25" s="1"/>
  <c r="D3202" i="25"/>
  <c r="F3202" i="25" s="1"/>
  <c r="I3202" i="25" s="1"/>
  <c r="J3202" i="25" s="1"/>
  <c r="N3202" i="25" s="1"/>
  <c r="D3222" i="25"/>
  <c r="F3222" i="25" s="1"/>
  <c r="I3222" i="25" s="1"/>
  <c r="J3222" i="25" s="1"/>
  <c r="N3222" i="25" s="1"/>
  <c r="D3233" i="25"/>
  <c r="F3233" i="25" s="1"/>
  <c r="I3233" i="25" s="1"/>
  <c r="J3233" i="25" s="1"/>
  <c r="N3233" i="25" s="1"/>
  <c r="D3241" i="25"/>
  <c r="F3241" i="25" s="1"/>
  <c r="I3241" i="25" s="1"/>
  <c r="J3241" i="25" s="1"/>
  <c r="N3241" i="25" s="1"/>
  <c r="D3249" i="25"/>
  <c r="F3249" i="25" s="1"/>
  <c r="I3249" i="25" s="1"/>
  <c r="J3249" i="25" s="1"/>
  <c r="N3249" i="25" s="1"/>
  <c r="D3280" i="25"/>
  <c r="F3280" i="25" s="1"/>
  <c r="I3280" i="25" s="1"/>
  <c r="J3280" i="25" s="1"/>
  <c r="N3280" i="25" s="1"/>
  <c r="D3171" i="25"/>
  <c r="F3171" i="25" s="1"/>
  <c r="I3171" i="25" s="1"/>
  <c r="J3171" i="25" s="1"/>
  <c r="N3171" i="25" s="1"/>
  <c r="D3179" i="25"/>
  <c r="F3179" i="25" s="1"/>
  <c r="I3179" i="25" s="1"/>
  <c r="J3179" i="25" s="1"/>
  <c r="N3179" i="25" s="1"/>
  <c r="D3187" i="25"/>
  <c r="F3187" i="25" s="1"/>
  <c r="I3187" i="25" s="1"/>
  <c r="J3187" i="25" s="1"/>
  <c r="N3187" i="25" s="1"/>
  <c r="D3195" i="25"/>
  <c r="F3195" i="25" s="1"/>
  <c r="I3195" i="25" s="1"/>
  <c r="J3195" i="25" s="1"/>
  <c r="N3195" i="25" s="1"/>
  <c r="D3211" i="25"/>
  <c r="F3211" i="25" s="1"/>
  <c r="I3211" i="25" s="1"/>
  <c r="J3211" i="25" s="1"/>
  <c r="N3211" i="25" s="1"/>
  <c r="D3219" i="25"/>
  <c r="F3219" i="25" s="1"/>
  <c r="I3219" i="25" s="1"/>
  <c r="J3219" i="25" s="1"/>
  <c r="N3219" i="25" s="1"/>
  <c r="D3292" i="25"/>
  <c r="F3292" i="25" s="1"/>
  <c r="I3292" i="25" s="1"/>
  <c r="J3292" i="25" s="1"/>
  <c r="N3292" i="25" s="1"/>
  <c r="D3267" i="25"/>
  <c r="F3267" i="25" s="1"/>
  <c r="I3267" i="25" s="1"/>
  <c r="J3267" i="25" s="1"/>
  <c r="N3267" i="25" s="1"/>
  <c r="D3264" i="25"/>
  <c r="F3264" i="25" s="1"/>
  <c r="I3264" i="25" s="1"/>
  <c r="J3264" i="25" s="1"/>
  <c r="N3264" i="25" s="1"/>
  <c r="D3272" i="25"/>
  <c r="F3272" i="25" s="1"/>
  <c r="I3272" i="25" s="1"/>
  <c r="J3272" i="25" s="1"/>
  <c r="N3272" i="25" s="1"/>
  <c r="D3394" i="25"/>
  <c r="F3394" i="25" s="1"/>
  <c r="I3394" i="25" s="1"/>
  <c r="J3394" i="25" s="1"/>
  <c r="N3394" i="25" s="1"/>
  <c r="D3315" i="25"/>
  <c r="F3315" i="25" s="1"/>
  <c r="I3315" i="25" s="1"/>
  <c r="J3315" i="25" s="1"/>
  <c r="N3315" i="25" s="1"/>
  <c r="D3389" i="25"/>
  <c r="F3389" i="25" s="1"/>
  <c r="I3389" i="25" s="1"/>
  <c r="J3389" i="25" s="1"/>
  <c r="N3389" i="25" s="1"/>
  <c r="D3367" i="25"/>
  <c r="F3367" i="25" s="1"/>
  <c r="I3367" i="25" s="1"/>
  <c r="J3367" i="25" s="1"/>
  <c r="N3367" i="25" s="1"/>
  <c r="D3395" i="25"/>
  <c r="F3395" i="25" s="1"/>
  <c r="I3395" i="25" s="1"/>
  <c r="J3395" i="25" s="1"/>
  <c r="N3395" i="25" s="1"/>
  <c r="D3422" i="25"/>
  <c r="F3422" i="25" s="1"/>
  <c r="I3422" i="25" s="1"/>
  <c r="J3422" i="25" s="1"/>
  <c r="N3422" i="25" s="1"/>
  <c r="D2545" i="25"/>
  <c r="F2545" i="25" s="1"/>
  <c r="I2545" i="25" s="1"/>
  <c r="J2545" i="25" s="1"/>
  <c r="N2545" i="25" s="1"/>
  <c r="D2569" i="25"/>
  <c r="F2569" i="25" s="1"/>
  <c r="I2569" i="25" s="1"/>
  <c r="J2569" i="25" s="1"/>
  <c r="N2569" i="25" s="1"/>
  <c r="D2588" i="25"/>
  <c r="F2588" i="25" s="1"/>
  <c r="I2588" i="25" s="1"/>
  <c r="J2588" i="25" s="1"/>
  <c r="N2588" i="25" s="1"/>
  <c r="D2614" i="25"/>
  <c r="F2614" i="25" s="1"/>
  <c r="I2614" i="25" s="1"/>
  <c r="J2614" i="25" s="1"/>
  <c r="N2614" i="25" s="1"/>
  <c r="D2626" i="25"/>
  <c r="F2626" i="25" s="1"/>
  <c r="I2626" i="25" s="1"/>
  <c r="J2626" i="25" s="1"/>
  <c r="N2626" i="25" s="1"/>
  <c r="D2636" i="25"/>
  <c r="F2636" i="25" s="1"/>
  <c r="I2636" i="25" s="1"/>
  <c r="J2636" i="25" s="1"/>
  <c r="N2636" i="25" s="1"/>
  <c r="D2646" i="25"/>
  <c r="F2646" i="25" s="1"/>
  <c r="I2646" i="25" s="1"/>
  <c r="J2646" i="25" s="1"/>
  <c r="N2646" i="25" s="1"/>
  <c r="D2670" i="25"/>
  <c r="F2670" i="25" s="1"/>
  <c r="I2670" i="25" s="1"/>
  <c r="J2670" i="25" s="1"/>
  <c r="N2670" i="25" s="1"/>
  <c r="D2791" i="25"/>
  <c r="F2791" i="25" s="1"/>
  <c r="I2791" i="25" s="1"/>
  <c r="J2791" i="25" s="1"/>
  <c r="N2791" i="25" s="1"/>
  <c r="D2714" i="25"/>
  <c r="F2714" i="25" s="1"/>
  <c r="I2714" i="25" s="1"/>
  <c r="J2714" i="25" s="1"/>
  <c r="N2714" i="25" s="1"/>
  <c r="D2746" i="25"/>
  <c r="F2746" i="25" s="1"/>
  <c r="I2746" i="25" s="1"/>
  <c r="J2746" i="25" s="1"/>
  <c r="N2746" i="25" s="1"/>
  <c r="D2762" i="25"/>
  <c r="F2762" i="25" s="1"/>
  <c r="I2762" i="25" s="1"/>
  <c r="J2762" i="25" s="1"/>
  <c r="N2762" i="25" s="1"/>
  <c r="D2703" i="25"/>
  <c r="F2703" i="25" s="1"/>
  <c r="I2703" i="25" s="1"/>
  <c r="J2703" i="25" s="1"/>
  <c r="N2703" i="25" s="1"/>
  <c r="D2735" i="25"/>
  <c r="F2735" i="25" s="1"/>
  <c r="I2735" i="25" s="1"/>
  <c r="J2735" i="25" s="1"/>
  <c r="N2735" i="25" s="1"/>
  <c r="D2751" i="25"/>
  <c r="F2751" i="25" s="1"/>
  <c r="I2751" i="25" s="1"/>
  <c r="J2751" i="25" s="1"/>
  <c r="N2751" i="25" s="1"/>
  <c r="D2825" i="25"/>
  <c r="F2825" i="25" s="1"/>
  <c r="I2825" i="25" s="1"/>
  <c r="J2825" i="25" s="1"/>
  <c r="N2825" i="25" s="1"/>
  <c r="D2704" i="25"/>
  <c r="F2704" i="25" s="1"/>
  <c r="I2704" i="25" s="1"/>
  <c r="J2704" i="25" s="1"/>
  <c r="N2704" i="25" s="1"/>
  <c r="D2724" i="25"/>
  <c r="F2724" i="25" s="1"/>
  <c r="I2724" i="25" s="1"/>
  <c r="J2724" i="25" s="1"/>
  <c r="N2724" i="25" s="1"/>
  <c r="D2740" i="25"/>
  <c r="F2740" i="25" s="1"/>
  <c r="I2740" i="25" s="1"/>
  <c r="J2740" i="25" s="1"/>
  <c r="N2740" i="25" s="1"/>
  <c r="D2831" i="25"/>
  <c r="F2831" i="25" s="1"/>
  <c r="I2831" i="25" s="1"/>
  <c r="J2831" i="25" s="1"/>
  <c r="N2831" i="25" s="1"/>
  <c r="D2847" i="25"/>
  <c r="F2847" i="25" s="1"/>
  <c r="I2847" i="25" s="1"/>
  <c r="J2847" i="25" s="1"/>
  <c r="N2847" i="25" s="1"/>
  <c r="D2855" i="25"/>
  <c r="F2855" i="25" s="1"/>
  <c r="I2855" i="25" s="1"/>
  <c r="J2855" i="25" s="1"/>
  <c r="N2855" i="25" s="1"/>
  <c r="D2927" i="25"/>
  <c r="F2927" i="25" s="1"/>
  <c r="I2927" i="25" s="1"/>
  <c r="J2927" i="25" s="1"/>
  <c r="N2927" i="25" s="1"/>
  <c r="D2868" i="25"/>
  <c r="F2868" i="25" s="1"/>
  <c r="I2868" i="25" s="1"/>
  <c r="J2868" i="25" s="1"/>
  <c r="N2868" i="25" s="1"/>
  <c r="D2884" i="25"/>
  <c r="F2884" i="25" s="1"/>
  <c r="I2884" i="25" s="1"/>
  <c r="J2884" i="25" s="1"/>
  <c r="N2884" i="25" s="1"/>
  <c r="D2932" i="25"/>
  <c r="F2932" i="25" s="1"/>
  <c r="I2932" i="25" s="1"/>
  <c r="J2932" i="25" s="1"/>
  <c r="N2932" i="25" s="1"/>
  <c r="D2836" i="25"/>
  <c r="F2836" i="25" s="1"/>
  <c r="I2836" i="25" s="1"/>
  <c r="J2836" i="25" s="1"/>
  <c r="N2836" i="25" s="1"/>
  <c r="D2862" i="25"/>
  <c r="F2862" i="25" s="1"/>
  <c r="I2862" i="25" s="1"/>
  <c r="J2862" i="25" s="1"/>
  <c r="N2862" i="25" s="1"/>
  <c r="D2877" i="25"/>
  <c r="F2877" i="25" s="1"/>
  <c r="I2877" i="25" s="1"/>
  <c r="J2877" i="25" s="1"/>
  <c r="N2877" i="25" s="1"/>
  <c r="D2893" i="25"/>
  <c r="F2893" i="25" s="1"/>
  <c r="I2893" i="25" s="1"/>
  <c r="J2893" i="25" s="1"/>
  <c r="N2893" i="25" s="1"/>
  <c r="D2914" i="25"/>
  <c r="F2914" i="25" s="1"/>
  <c r="I2914" i="25" s="1"/>
  <c r="J2914" i="25" s="1"/>
  <c r="N2914" i="25" s="1"/>
  <c r="D2812" i="25"/>
  <c r="F2812" i="25" s="1"/>
  <c r="I2812" i="25" s="1"/>
  <c r="J2812" i="25" s="1"/>
  <c r="N2812" i="25" s="1"/>
  <c r="D2820" i="25"/>
  <c r="F2820" i="25" s="1"/>
  <c r="I2820" i="25" s="1"/>
  <c r="J2820" i="25" s="1"/>
  <c r="N2820" i="25" s="1"/>
  <c r="D2888" i="25"/>
  <c r="F2888" i="25" s="1"/>
  <c r="I2888" i="25" s="1"/>
  <c r="J2888" i="25" s="1"/>
  <c r="N2888" i="25" s="1"/>
  <c r="D2907" i="25"/>
  <c r="F2907" i="25" s="1"/>
  <c r="I2907" i="25" s="1"/>
  <c r="J2907" i="25" s="1"/>
  <c r="N2907" i="25" s="1"/>
  <c r="D2923" i="25"/>
  <c r="F2923" i="25" s="1"/>
  <c r="I2923" i="25" s="1"/>
  <c r="J2923" i="25" s="1"/>
  <c r="N2923" i="25" s="1"/>
  <c r="D2938" i="25"/>
  <c r="F2938" i="25" s="1"/>
  <c r="I2938" i="25" s="1"/>
  <c r="J2938" i="25" s="1"/>
  <c r="N2938" i="25" s="1"/>
  <c r="D2978" i="25"/>
  <c r="F2978" i="25" s="1"/>
  <c r="I2978" i="25" s="1"/>
  <c r="J2978" i="25" s="1"/>
  <c r="N2978" i="25" s="1"/>
  <c r="D2994" i="25"/>
  <c r="F2994" i="25" s="1"/>
  <c r="I2994" i="25" s="1"/>
  <c r="J2994" i="25" s="1"/>
  <c r="N2994" i="25" s="1"/>
  <c r="D2942" i="25"/>
  <c r="F2942" i="25" s="1"/>
  <c r="I2942" i="25" s="1"/>
  <c r="J2942" i="25" s="1"/>
  <c r="N2942" i="25" s="1"/>
  <c r="D2954" i="25"/>
  <c r="F2954" i="25" s="1"/>
  <c r="I2954" i="25" s="1"/>
  <c r="J2954" i="25" s="1"/>
  <c r="N2954" i="25" s="1"/>
  <c r="D2958" i="25"/>
  <c r="F2958" i="25" s="1"/>
  <c r="I2958" i="25" s="1"/>
  <c r="J2958" i="25" s="1"/>
  <c r="N2958" i="25" s="1"/>
  <c r="D2977" i="25"/>
  <c r="F2977" i="25" s="1"/>
  <c r="I2977" i="25" s="1"/>
  <c r="J2977" i="25" s="1"/>
  <c r="N2977" i="25" s="1"/>
  <c r="D2972" i="25"/>
  <c r="F2972" i="25" s="1"/>
  <c r="I2972" i="25" s="1"/>
  <c r="J2972" i="25" s="1"/>
  <c r="N2972" i="25" s="1"/>
  <c r="D2988" i="25"/>
  <c r="F2988" i="25" s="1"/>
  <c r="I2988" i="25" s="1"/>
  <c r="J2988" i="25" s="1"/>
  <c r="N2988" i="25" s="1"/>
  <c r="D2983" i="25"/>
  <c r="F2983" i="25" s="1"/>
  <c r="I2983" i="25" s="1"/>
  <c r="J2983" i="25" s="1"/>
  <c r="N2983" i="25" s="1"/>
  <c r="D3105" i="25"/>
  <c r="F3105" i="25" s="1"/>
  <c r="I3105" i="25" s="1"/>
  <c r="J3105" i="25" s="1"/>
  <c r="N3105" i="25" s="1"/>
  <c r="D3109" i="25"/>
  <c r="F3109" i="25" s="1"/>
  <c r="I3109" i="25" s="1"/>
  <c r="J3109" i="25" s="1"/>
  <c r="N3109" i="25" s="1"/>
  <c r="D3117" i="25"/>
  <c r="F3117" i="25" s="1"/>
  <c r="I3117" i="25" s="1"/>
  <c r="J3117" i="25" s="1"/>
  <c r="N3117" i="25" s="1"/>
  <c r="D3135" i="25"/>
  <c r="F3135" i="25" s="1"/>
  <c r="I3135" i="25" s="1"/>
  <c r="J3135" i="25" s="1"/>
  <c r="N3135" i="25" s="1"/>
  <c r="D3125" i="25"/>
  <c r="F3125" i="25" s="1"/>
  <c r="I3125" i="25" s="1"/>
  <c r="J3125" i="25" s="1"/>
  <c r="N3125" i="25" s="1"/>
  <c r="D3337" i="25"/>
  <c r="F3337" i="25" s="1"/>
  <c r="I3337" i="25" s="1"/>
  <c r="J3337" i="25" s="1"/>
  <c r="N3337" i="25" s="1"/>
  <c r="D3145" i="25"/>
  <c r="F3145" i="25" s="1"/>
  <c r="I3145" i="25" s="1"/>
  <c r="J3145" i="25" s="1"/>
  <c r="N3145" i="25" s="1"/>
  <c r="D3154" i="25"/>
  <c r="F3154" i="25" s="1"/>
  <c r="I3154" i="25" s="1"/>
  <c r="J3154" i="25" s="1"/>
  <c r="N3154" i="25" s="1"/>
  <c r="D3158" i="25"/>
  <c r="F3158" i="25" s="1"/>
  <c r="I3158" i="25" s="1"/>
  <c r="J3158" i="25" s="1"/>
  <c r="N3158" i="25" s="1"/>
  <c r="D3162" i="25"/>
  <c r="F3162" i="25" s="1"/>
  <c r="I3162" i="25" s="1"/>
  <c r="J3162" i="25" s="1"/>
  <c r="N3162" i="25" s="1"/>
  <c r="D3198" i="25"/>
  <c r="F3198" i="25" s="1"/>
  <c r="I3198" i="25" s="1"/>
  <c r="J3198" i="25" s="1"/>
  <c r="N3198" i="25" s="1"/>
  <c r="D3224" i="25"/>
  <c r="F3224" i="25" s="1"/>
  <c r="I3224" i="25" s="1"/>
  <c r="J3224" i="25" s="1"/>
  <c r="N3224" i="25" s="1"/>
  <c r="D3242" i="25"/>
  <c r="F3242" i="25" s="1"/>
  <c r="I3242" i="25" s="1"/>
  <c r="J3242" i="25" s="1"/>
  <c r="N3242" i="25" s="1"/>
  <c r="D3250" i="25"/>
  <c r="F3250" i="25" s="1"/>
  <c r="I3250" i="25" s="1"/>
  <c r="J3250" i="25" s="1"/>
  <c r="N3250" i="25" s="1"/>
  <c r="D3178" i="25"/>
  <c r="F3178" i="25" s="1"/>
  <c r="I3178" i="25" s="1"/>
  <c r="J3178" i="25" s="1"/>
  <c r="N3178" i="25" s="1"/>
  <c r="D3210" i="25"/>
  <c r="F3210" i="25" s="1"/>
  <c r="I3210" i="25" s="1"/>
  <c r="J3210" i="25" s="1"/>
  <c r="N3210" i="25" s="1"/>
  <c r="D3255" i="25"/>
  <c r="F3255" i="25" s="1"/>
  <c r="I3255" i="25" s="1"/>
  <c r="J3255" i="25" s="1"/>
  <c r="N3255" i="25" s="1"/>
  <c r="D3286" i="25"/>
  <c r="F3286" i="25" s="1"/>
  <c r="I3286" i="25" s="1"/>
  <c r="J3286" i="25" s="1"/>
  <c r="N3286" i="25" s="1"/>
  <c r="D3173" i="25"/>
  <c r="F3173" i="25" s="1"/>
  <c r="I3173" i="25" s="1"/>
  <c r="J3173" i="25" s="1"/>
  <c r="N3173" i="25" s="1"/>
  <c r="D3189" i="25"/>
  <c r="F3189" i="25" s="1"/>
  <c r="I3189" i="25" s="1"/>
  <c r="J3189" i="25" s="1"/>
  <c r="N3189" i="25" s="1"/>
  <c r="D3197" i="25"/>
  <c r="F3197" i="25" s="1"/>
  <c r="I3197" i="25" s="1"/>
  <c r="J3197" i="25" s="1"/>
  <c r="N3197" i="25" s="1"/>
  <c r="D3213" i="25"/>
  <c r="F3213" i="25" s="1"/>
  <c r="I3213" i="25" s="1"/>
  <c r="J3213" i="25" s="1"/>
  <c r="N3213" i="25" s="1"/>
  <c r="D3261" i="25"/>
  <c r="F3261" i="25" s="1"/>
  <c r="I3261" i="25" s="1"/>
  <c r="J3261" i="25" s="1"/>
  <c r="N3261" i="25" s="1"/>
  <c r="D3258" i="25"/>
  <c r="F3258" i="25" s="1"/>
  <c r="I3258" i="25" s="1"/>
  <c r="J3258" i="25" s="1"/>
  <c r="N3258" i="25" s="1"/>
  <c r="D3274" i="25"/>
  <c r="F3274" i="25" s="1"/>
  <c r="I3274" i="25" s="1"/>
  <c r="J3274" i="25" s="1"/>
  <c r="N3274" i="25" s="1"/>
  <c r="D3295" i="25"/>
  <c r="F3295" i="25" s="1"/>
  <c r="I3295" i="25" s="1"/>
  <c r="J3295" i="25" s="1"/>
  <c r="N3295" i="25" s="1"/>
  <c r="D3365" i="25"/>
  <c r="F3365" i="25" s="1"/>
  <c r="I3365" i="25" s="1"/>
  <c r="J3365" i="25" s="1"/>
  <c r="N3365" i="25" s="1"/>
  <c r="D3309" i="25"/>
  <c r="F3309" i="25" s="1"/>
  <c r="I3309" i="25" s="1"/>
  <c r="J3309" i="25" s="1"/>
  <c r="N3309" i="25" s="1"/>
  <c r="D3331" i="25"/>
  <c r="F3331" i="25" s="1"/>
  <c r="I3331" i="25" s="1"/>
  <c r="J3331" i="25" s="1"/>
  <c r="N3331" i="25" s="1"/>
  <c r="D3393" i="25"/>
  <c r="F3393" i="25" s="1"/>
  <c r="I3393" i="25" s="1"/>
  <c r="J3393" i="25" s="1"/>
  <c r="N3393" i="25" s="1"/>
  <c r="D3369" i="25"/>
  <c r="F3369" i="25" s="1"/>
  <c r="I3369" i="25" s="1"/>
  <c r="J3369" i="25" s="1"/>
  <c r="N3369" i="25" s="1"/>
  <c r="D3392" i="25"/>
  <c r="F3392" i="25" s="1"/>
  <c r="I3392" i="25" s="1"/>
  <c r="J3392" i="25" s="1"/>
  <c r="N3392" i="25" s="1"/>
  <c r="D3375" i="25"/>
  <c r="F3375" i="25" s="1"/>
  <c r="I3375" i="25" s="1"/>
  <c r="J3375" i="25" s="1"/>
  <c r="N3375" i="25" s="1"/>
  <c r="D3399" i="25"/>
  <c r="F3399" i="25" s="1"/>
  <c r="I3399" i="25" s="1"/>
  <c r="J3399" i="25" s="1"/>
  <c r="N3399" i="25" s="1"/>
  <c r="D3370" i="25"/>
  <c r="F3370" i="25" s="1"/>
  <c r="I3370" i="25" s="1"/>
  <c r="J3370" i="25" s="1"/>
  <c r="N3370" i="25" s="1"/>
  <c r="D3380" i="25"/>
  <c r="F3380" i="25" s="1"/>
  <c r="I3380" i="25" s="1"/>
  <c r="J3380" i="25" s="1"/>
  <c r="N3380" i="25" s="1"/>
  <c r="D3383" i="25"/>
  <c r="F3383" i="25" s="1"/>
  <c r="I3383" i="25" s="1"/>
  <c r="J3383" i="25" s="1"/>
  <c r="N3383" i="25" s="1"/>
  <c r="D3408" i="25"/>
  <c r="F3408" i="25" s="1"/>
  <c r="I3408" i="25" s="1"/>
  <c r="J3408" i="25" s="1"/>
  <c r="N3408" i="25" s="1"/>
  <c r="D3427" i="25"/>
  <c r="F3427" i="25" s="1"/>
  <c r="I3427" i="25" s="1"/>
  <c r="J3427" i="25" s="1"/>
  <c r="N3427" i="25" s="1"/>
  <c r="D3410" i="25"/>
  <c r="F3410" i="25" s="1"/>
  <c r="I3410" i="25" s="1"/>
  <c r="J3410" i="25" s="1"/>
  <c r="N3410" i="25" s="1"/>
  <c r="D3419" i="26"/>
  <c r="F3419" i="26" s="1"/>
  <c r="I3419" i="26" s="1"/>
  <c r="J3419" i="26" s="1"/>
  <c r="N3419" i="26" s="1"/>
  <c r="D3366" i="26"/>
  <c r="F3366" i="26" s="1"/>
  <c r="I3366" i="26" s="1"/>
  <c r="J3366" i="26" s="1"/>
  <c r="N3366" i="26" s="1"/>
  <c r="D3360" i="26"/>
  <c r="F3360" i="26" s="1"/>
  <c r="I3360" i="26" s="1"/>
  <c r="J3360" i="26" s="1"/>
  <c r="N3360" i="26" s="1"/>
  <c r="D3350" i="26"/>
  <c r="F3350" i="26" s="1"/>
  <c r="I3350" i="26" s="1"/>
  <c r="J3350" i="26" s="1"/>
  <c r="N3350" i="26" s="1"/>
  <c r="D3345" i="26"/>
  <c r="F3345" i="26" s="1"/>
  <c r="I3345" i="26" s="1"/>
  <c r="J3345" i="26" s="1"/>
  <c r="N3345" i="26" s="1"/>
  <c r="D3323" i="26"/>
  <c r="F3323" i="26" s="1"/>
  <c r="I3323" i="26" s="1"/>
  <c r="J3323" i="26" s="1"/>
  <c r="N3323" i="26" s="1"/>
  <c r="D3352" i="26"/>
  <c r="F3352" i="26" s="1"/>
  <c r="I3352" i="26" s="1"/>
  <c r="J3352" i="26" s="1"/>
  <c r="N3352" i="26" s="1"/>
  <c r="D3300" i="26"/>
  <c r="F3300" i="26" s="1"/>
  <c r="I3300" i="26" s="1"/>
  <c r="J3300" i="26" s="1"/>
  <c r="N3300" i="26" s="1"/>
  <c r="D3269" i="26"/>
  <c r="F3269" i="26" s="1"/>
  <c r="I3269" i="26" s="1"/>
  <c r="J3269" i="26" s="1"/>
  <c r="N3269" i="26" s="1"/>
  <c r="D3179" i="26"/>
  <c r="F3179" i="26" s="1"/>
  <c r="I3179" i="26" s="1"/>
  <c r="J3179" i="26" s="1"/>
  <c r="N3179" i="26" s="1"/>
  <c r="D3143" i="26"/>
  <c r="F3143" i="26" s="1"/>
  <c r="I3143" i="26" s="1"/>
  <c r="J3143" i="26" s="1"/>
  <c r="N3143" i="26" s="1"/>
  <c r="D3125" i="26"/>
  <c r="F3125" i="26" s="1"/>
  <c r="I3125" i="26" s="1"/>
  <c r="J3125" i="26" s="1"/>
  <c r="N3125" i="26" s="1"/>
  <c r="D3112" i="26"/>
  <c r="F3112" i="26" s="1"/>
  <c r="I3112" i="26" s="1"/>
  <c r="J3112" i="26" s="1"/>
  <c r="N3112" i="26" s="1"/>
  <c r="D3100" i="26"/>
  <c r="F3100" i="26" s="1"/>
  <c r="I3100" i="26" s="1"/>
  <c r="J3100" i="26" s="1"/>
  <c r="N3100" i="26" s="1"/>
  <c r="D3083" i="26"/>
  <c r="F3083" i="26" s="1"/>
  <c r="I3083" i="26" s="1"/>
  <c r="J3083" i="26" s="1"/>
  <c r="N3083" i="26" s="1"/>
  <c r="D3073" i="26"/>
  <c r="F3073" i="26" s="1"/>
  <c r="I3073" i="26" s="1"/>
  <c r="J3073" i="26" s="1"/>
  <c r="N3073" i="26" s="1"/>
  <c r="D3059" i="26"/>
  <c r="F3059" i="26" s="1"/>
  <c r="I3059" i="26" s="1"/>
  <c r="J3059" i="26" s="1"/>
  <c r="N3059" i="26" s="1"/>
  <c r="D3051" i="26"/>
  <c r="F3051" i="26" s="1"/>
  <c r="I3051" i="26" s="1"/>
  <c r="J3051" i="26" s="1"/>
  <c r="N3051" i="26" s="1"/>
  <c r="D2649" i="26"/>
  <c r="F2649" i="26" s="1"/>
  <c r="I2649" i="26" s="1"/>
  <c r="J2649" i="26" s="1"/>
  <c r="N2649" i="26" s="1"/>
  <c r="D2638" i="26"/>
  <c r="F2638" i="26" s="1"/>
  <c r="I2638" i="26" s="1"/>
  <c r="J2638" i="26" s="1"/>
  <c r="N2638" i="26" s="1"/>
  <c r="D2622" i="26"/>
  <c r="F2622" i="26" s="1"/>
  <c r="I2622" i="26" s="1"/>
  <c r="J2622" i="26" s="1"/>
  <c r="N2622" i="26" s="1"/>
  <c r="D2599" i="26"/>
  <c r="F2599" i="26" s="1"/>
  <c r="I2599" i="26" s="1"/>
  <c r="J2599" i="26" s="1"/>
  <c r="N2599" i="26" s="1"/>
  <c r="D2567" i="26"/>
  <c r="F2567" i="26" s="1"/>
  <c r="I2567" i="26" s="1"/>
  <c r="J2567" i="26" s="1"/>
  <c r="N2567" i="26" s="1"/>
  <c r="D2635" i="26"/>
  <c r="F2635" i="26" s="1"/>
  <c r="I2635" i="26" s="1"/>
  <c r="J2635" i="26" s="1"/>
  <c r="N2635" i="26" s="1"/>
  <c r="D2614" i="26"/>
  <c r="F2614" i="26" s="1"/>
  <c r="I2614" i="26" s="1"/>
  <c r="J2614" i="26" s="1"/>
  <c r="N2614" i="26" s="1"/>
  <c r="D2562" i="26"/>
  <c r="F2562" i="26" s="1"/>
  <c r="I2562" i="26" s="1"/>
  <c r="J2562" i="26" s="1"/>
  <c r="N2562" i="26" s="1"/>
  <c r="D3370" i="26"/>
  <c r="F3370" i="26" s="1"/>
  <c r="I3370" i="26" s="1"/>
  <c r="J3370" i="26" s="1"/>
  <c r="N3370" i="26" s="1"/>
  <c r="D3365" i="26"/>
  <c r="F3365" i="26" s="1"/>
  <c r="I3365" i="26" s="1"/>
  <c r="J3365" i="26" s="1"/>
  <c r="N3365" i="26" s="1"/>
  <c r="D3359" i="26"/>
  <c r="F3359" i="26" s="1"/>
  <c r="I3359" i="26" s="1"/>
  <c r="J3359" i="26" s="1"/>
  <c r="N3359" i="26" s="1"/>
  <c r="D3346" i="26"/>
  <c r="F3346" i="26" s="1"/>
  <c r="I3346" i="26" s="1"/>
  <c r="J3346" i="26" s="1"/>
  <c r="N3346" i="26" s="1"/>
  <c r="D3337" i="26"/>
  <c r="F3337" i="26" s="1"/>
  <c r="I3337" i="26" s="1"/>
  <c r="J3337" i="26" s="1"/>
  <c r="N3337" i="26" s="1"/>
  <c r="D3317" i="26"/>
  <c r="F3317" i="26" s="1"/>
  <c r="I3317" i="26" s="1"/>
  <c r="J3317" i="26" s="1"/>
  <c r="N3317" i="26" s="1"/>
  <c r="D3353" i="26"/>
  <c r="F3353" i="26" s="1"/>
  <c r="I3353" i="26" s="1"/>
  <c r="J3353" i="26" s="1"/>
  <c r="N3353" i="26" s="1"/>
  <c r="D3299" i="26"/>
  <c r="F3299" i="26" s="1"/>
  <c r="I3299" i="26" s="1"/>
  <c r="J3299" i="26" s="1"/>
  <c r="N3299" i="26" s="1"/>
  <c r="D3267" i="26"/>
  <c r="F3267" i="26" s="1"/>
  <c r="I3267" i="26" s="1"/>
  <c r="J3267" i="26" s="1"/>
  <c r="N3267" i="26" s="1"/>
  <c r="D3177" i="26"/>
  <c r="F3177" i="26" s="1"/>
  <c r="I3177" i="26" s="1"/>
  <c r="J3177" i="26" s="1"/>
  <c r="N3177" i="26" s="1"/>
  <c r="D3155" i="26"/>
  <c r="F3155" i="26" s="1"/>
  <c r="I3155" i="26" s="1"/>
  <c r="J3155" i="26" s="1"/>
  <c r="N3155" i="26" s="1"/>
  <c r="D3139" i="26"/>
  <c r="F3139" i="26" s="1"/>
  <c r="I3139" i="26" s="1"/>
  <c r="J3139" i="26" s="1"/>
  <c r="N3139" i="26" s="1"/>
  <c r="D3123" i="26"/>
  <c r="F3123" i="26" s="1"/>
  <c r="I3123" i="26" s="1"/>
  <c r="J3123" i="26" s="1"/>
  <c r="N3123" i="26" s="1"/>
  <c r="D3110" i="26"/>
  <c r="F3110" i="26" s="1"/>
  <c r="I3110" i="26" s="1"/>
  <c r="J3110" i="26" s="1"/>
  <c r="N3110" i="26" s="1"/>
  <c r="D3096" i="26"/>
  <c r="F3096" i="26" s="1"/>
  <c r="I3096" i="26" s="1"/>
  <c r="J3096" i="26" s="1"/>
  <c r="N3096" i="26" s="1"/>
  <c r="D3080" i="26"/>
  <c r="F3080" i="26" s="1"/>
  <c r="I3080" i="26" s="1"/>
  <c r="J3080" i="26" s="1"/>
  <c r="N3080" i="26" s="1"/>
  <c r="D3072" i="26"/>
  <c r="F3072" i="26" s="1"/>
  <c r="I3072" i="26" s="1"/>
  <c r="J3072" i="26" s="1"/>
  <c r="N3072" i="26" s="1"/>
  <c r="D3064" i="26"/>
  <c r="F3064" i="26" s="1"/>
  <c r="I3064" i="26" s="1"/>
  <c r="J3064" i="26" s="1"/>
  <c r="N3064" i="26" s="1"/>
  <c r="D3047" i="26"/>
  <c r="F3047" i="26" s="1"/>
  <c r="I3047" i="26" s="1"/>
  <c r="J3047" i="26" s="1"/>
  <c r="N3047" i="26" s="1"/>
  <c r="D2652" i="26"/>
  <c r="F2652" i="26" s="1"/>
  <c r="I2652" i="26" s="1"/>
  <c r="J2652" i="26" s="1"/>
  <c r="N2652" i="26" s="1"/>
  <c r="D2648" i="26"/>
  <c r="F2648" i="26" s="1"/>
  <c r="I2648" i="26" s="1"/>
  <c r="J2648" i="26" s="1"/>
  <c r="N2648" i="26" s="1"/>
  <c r="D2618" i="26"/>
  <c r="F2618" i="26" s="1"/>
  <c r="I2618" i="26" s="1"/>
  <c r="J2618" i="26" s="1"/>
  <c r="N2618" i="26" s="1"/>
  <c r="D2583" i="26"/>
  <c r="F2583" i="26" s="1"/>
  <c r="I2583" i="26" s="1"/>
  <c r="J2583" i="26" s="1"/>
  <c r="N2583" i="26" s="1"/>
  <c r="D2559" i="26"/>
  <c r="F2559" i="26" s="1"/>
  <c r="I2559" i="26" s="1"/>
  <c r="J2559" i="26" s="1"/>
  <c r="N2559" i="26" s="1"/>
  <c r="D2627" i="26"/>
  <c r="F2627" i="26" s="1"/>
  <c r="I2627" i="26" s="1"/>
  <c r="J2627" i="26" s="1"/>
  <c r="N2627" i="26" s="1"/>
  <c r="D2610" i="26"/>
  <c r="F2610" i="26" s="1"/>
  <c r="I2610" i="26" s="1"/>
  <c r="J2610" i="26" s="1"/>
  <c r="N2610" i="26" s="1"/>
  <c r="D2578" i="26"/>
  <c r="F2578" i="26" s="1"/>
  <c r="I2578" i="26" s="1"/>
  <c r="J2578" i="26" s="1"/>
  <c r="N2578" i="26" s="1"/>
  <c r="D2554" i="26"/>
  <c r="F2554" i="26" s="1"/>
  <c r="I2554" i="26" s="1"/>
  <c r="J2554" i="26" s="1"/>
  <c r="N2554" i="26" s="1"/>
  <c r="D3369" i="26"/>
  <c r="F3369" i="26" s="1"/>
  <c r="I3369" i="26" s="1"/>
  <c r="J3369" i="26" s="1"/>
  <c r="N3369" i="26" s="1"/>
  <c r="D3358" i="26"/>
  <c r="F3358" i="26" s="1"/>
  <c r="I3358" i="26" s="1"/>
  <c r="J3358" i="26" s="1"/>
  <c r="N3358" i="26" s="1"/>
  <c r="D3355" i="26"/>
  <c r="F3355" i="26" s="1"/>
  <c r="I3355" i="26" s="1"/>
  <c r="J3355" i="26" s="1"/>
  <c r="N3355" i="26" s="1"/>
  <c r="D3333" i="26"/>
  <c r="F3333" i="26" s="1"/>
  <c r="I3333" i="26" s="1"/>
  <c r="J3333" i="26" s="1"/>
  <c r="N3333" i="26" s="1"/>
  <c r="D3315" i="26"/>
  <c r="F3315" i="26" s="1"/>
  <c r="I3315" i="26" s="1"/>
  <c r="J3315" i="26" s="1"/>
  <c r="N3315" i="26" s="1"/>
  <c r="D3347" i="26"/>
  <c r="F3347" i="26" s="1"/>
  <c r="I3347" i="26" s="1"/>
  <c r="J3347" i="26" s="1"/>
  <c r="N3347" i="26" s="1"/>
  <c r="D3309" i="26"/>
  <c r="F3309" i="26" s="1"/>
  <c r="I3309" i="26" s="1"/>
  <c r="J3309" i="26" s="1"/>
  <c r="N3309" i="26" s="1"/>
  <c r="D3289" i="26"/>
  <c r="F3289" i="26" s="1"/>
  <c r="I3289" i="26" s="1"/>
  <c r="J3289" i="26" s="1"/>
  <c r="N3289" i="26" s="1"/>
  <c r="D3173" i="26"/>
  <c r="F3173" i="26" s="1"/>
  <c r="I3173" i="26" s="1"/>
  <c r="J3173" i="26" s="1"/>
  <c r="N3173" i="26" s="1"/>
  <c r="D3153" i="26"/>
  <c r="F3153" i="26" s="1"/>
  <c r="I3153" i="26" s="1"/>
  <c r="J3153" i="26" s="1"/>
  <c r="N3153" i="26" s="1"/>
  <c r="D3135" i="26"/>
  <c r="F3135" i="26" s="1"/>
  <c r="I3135" i="26" s="1"/>
  <c r="J3135" i="26" s="1"/>
  <c r="N3135" i="26" s="1"/>
  <c r="D3116" i="26"/>
  <c r="F3116" i="26" s="1"/>
  <c r="I3116" i="26" s="1"/>
  <c r="J3116" i="26" s="1"/>
  <c r="N3116" i="26" s="1"/>
  <c r="D3106" i="26"/>
  <c r="F3106" i="26" s="1"/>
  <c r="I3106" i="26" s="1"/>
  <c r="J3106" i="26" s="1"/>
  <c r="N3106" i="26" s="1"/>
  <c r="D3094" i="26"/>
  <c r="F3094" i="26" s="1"/>
  <c r="I3094" i="26" s="1"/>
  <c r="J3094" i="26" s="1"/>
  <c r="N3094" i="26" s="1"/>
  <c r="D3085" i="26"/>
  <c r="F3085" i="26" s="1"/>
  <c r="I3085" i="26" s="1"/>
  <c r="J3085" i="26" s="1"/>
  <c r="N3085" i="26" s="1"/>
  <c r="D3079" i="26"/>
  <c r="F3079" i="26" s="1"/>
  <c r="I3079" i="26" s="1"/>
  <c r="J3079" i="26" s="1"/>
  <c r="N3079" i="26" s="1"/>
  <c r="D3060" i="26"/>
  <c r="F3060" i="26" s="1"/>
  <c r="I3060" i="26" s="1"/>
  <c r="J3060" i="26" s="1"/>
  <c r="N3060" i="26" s="1"/>
  <c r="D3043" i="26"/>
  <c r="F3043" i="26" s="1"/>
  <c r="I3043" i="26" s="1"/>
  <c r="J3043" i="26" s="1"/>
  <c r="N3043" i="26" s="1"/>
  <c r="D2651" i="26"/>
  <c r="F2651" i="26" s="1"/>
  <c r="I2651" i="26" s="1"/>
  <c r="J2651" i="26" s="1"/>
  <c r="N2651" i="26" s="1"/>
  <c r="D2646" i="26"/>
  <c r="F2646" i="26" s="1"/>
  <c r="I2646" i="26" s="1"/>
  <c r="J2646" i="26" s="1"/>
  <c r="N2646" i="26" s="1"/>
  <c r="D2630" i="26"/>
  <c r="F2630" i="26" s="1"/>
  <c r="I2630" i="26" s="1"/>
  <c r="J2630" i="26" s="1"/>
  <c r="N2630" i="26" s="1"/>
  <c r="D2607" i="26"/>
  <c r="F2607" i="26" s="1"/>
  <c r="I2607" i="26" s="1"/>
  <c r="J2607" i="26" s="1"/>
  <c r="N2607" i="26" s="1"/>
  <c r="D2555" i="26"/>
  <c r="F2555" i="26" s="1"/>
  <c r="I2555" i="26" s="1"/>
  <c r="J2555" i="26" s="1"/>
  <c r="N2555" i="26" s="1"/>
  <c r="D2623" i="26"/>
  <c r="F2623" i="26" s="1"/>
  <c r="I2623" i="26" s="1"/>
  <c r="J2623" i="26" s="1"/>
  <c r="N2623" i="26" s="1"/>
  <c r="D2606" i="26"/>
  <c r="F2606" i="26" s="1"/>
  <c r="I2606" i="26" s="1"/>
  <c r="J2606" i="26" s="1"/>
  <c r="N2606" i="26" s="1"/>
  <c r="D2570" i="26"/>
  <c r="F2570" i="26" s="1"/>
  <c r="I2570" i="26" s="1"/>
  <c r="J2570" i="26" s="1"/>
  <c r="N2570" i="26" s="1"/>
  <c r="D2644" i="26"/>
  <c r="F2644" i="26" s="1"/>
  <c r="I2644" i="26" s="1"/>
  <c r="J2644" i="26" s="1"/>
  <c r="N2644" i="26" s="1"/>
  <c r="D3427" i="26"/>
  <c r="F3427" i="26" s="1"/>
  <c r="I3427" i="26" s="1"/>
  <c r="J3427" i="26" s="1"/>
  <c r="N3427" i="26" s="1"/>
  <c r="D3367" i="26"/>
  <c r="F3367" i="26" s="1"/>
  <c r="I3367" i="26" s="1"/>
  <c r="J3367" i="26" s="1"/>
  <c r="N3367" i="26" s="1"/>
  <c r="D3361" i="26"/>
  <c r="F3361" i="26" s="1"/>
  <c r="I3361" i="26" s="1"/>
  <c r="J3361" i="26" s="1"/>
  <c r="N3361" i="26" s="1"/>
  <c r="D3356" i="26"/>
  <c r="F3356" i="26" s="1"/>
  <c r="I3356" i="26" s="1"/>
  <c r="J3356" i="26" s="1"/>
  <c r="N3356" i="26" s="1"/>
  <c r="D3351" i="26"/>
  <c r="F3351" i="26" s="1"/>
  <c r="I3351" i="26" s="1"/>
  <c r="J3351" i="26" s="1"/>
  <c r="N3351" i="26" s="1"/>
  <c r="D3331" i="26"/>
  <c r="F3331" i="26" s="1"/>
  <c r="I3331" i="26" s="1"/>
  <c r="J3331" i="26" s="1"/>
  <c r="N3331" i="26" s="1"/>
  <c r="D3313" i="26"/>
  <c r="F3313" i="26" s="1"/>
  <c r="I3313" i="26" s="1"/>
  <c r="J3313" i="26" s="1"/>
  <c r="N3313" i="26" s="1"/>
  <c r="D3306" i="26"/>
  <c r="F3306" i="26" s="1"/>
  <c r="I3306" i="26" s="1"/>
  <c r="J3306" i="26" s="1"/>
  <c r="N3306" i="26" s="1"/>
  <c r="D3273" i="26"/>
  <c r="F3273" i="26" s="1"/>
  <c r="I3273" i="26" s="1"/>
  <c r="J3273" i="26" s="1"/>
  <c r="N3273" i="26" s="1"/>
  <c r="D3281" i="26"/>
  <c r="F3281" i="26" s="1"/>
  <c r="I3281" i="26" s="1"/>
  <c r="J3281" i="26" s="1"/>
  <c r="N3281" i="26" s="1"/>
  <c r="D3171" i="26"/>
  <c r="F3171" i="26" s="1"/>
  <c r="I3171" i="26" s="1"/>
  <c r="J3171" i="26" s="1"/>
  <c r="N3171" i="26" s="1"/>
  <c r="D3149" i="26"/>
  <c r="F3149" i="26" s="1"/>
  <c r="I3149" i="26" s="1"/>
  <c r="J3149" i="26" s="1"/>
  <c r="N3149" i="26" s="1"/>
  <c r="D3127" i="26"/>
  <c r="F3127" i="26" s="1"/>
  <c r="I3127" i="26" s="1"/>
  <c r="J3127" i="26" s="1"/>
  <c r="N3127" i="26" s="1"/>
  <c r="D3114" i="26"/>
  <c r="F3114" i="26" s="1"/>
  <c r="I3114" i="26" s="1"/>
  <c r="J3114" i="26" s="1"/>
  <c r="N3114" i="26" s="1"/>
  <c r="D3102" i="26"/>
  <c r="F3102" i="26" s="1"/>
  <c r="I3102" i="26" s="1"/>
  <c r="J3102" i="26" s="1"/>
  <c r="N3102" i="26" s="1"/>
  <c r="D3092" i="26"/>
  <c r="F3092" i="26" s="1"/>
  <c r="I3092" i="26" s="1"/>
  <c r="J3092" i="26" s="1"/>
  <c r="N3092" i="26" s="1"/>
  <c r="D3084" i="26"/>
  <c r="F3084" i="26" s="1"/>
  <c r="I3084" i="26" s="1"/>
  <c r="J3084" i="26" s="1"/>
  <c r="N3084" i="26" s="1"/>
  <c r="D3075" i="26"/>
  <c r="F3075" i="26" s="1"/>
  <c r="I3075" i="26" s="1"/>
  <c r="J3075" i="26" s="1"/>
  <c r="N3075" i="26" s="1"/>
  <c r="D3067" i="26"/>
  <c r="F3067" i="26" s="1"/>
  <c r="I3067" i="26" s="1"/>
  <c r="J3067" i="26" s="1"/>
  <c r="N3067" i="26" s="1"/>
  <c r="D3061" i="26"/>
  <c r="F3061" i="26" s="1"/>
  <c r="I3061" i="26" s="1"/>
  <c r="J3061" i="26" s="1"/>
  <c r="N3061" i="26" s="1"/>
  <c r="D3027" i="26"/>
  <c r="F3027" i="26" s="1"/>
  <c r="I3027" i="26" s="1"/>
  <c r="J3027" i="26" s="1"/>
  <c r="N3027" i="26" s="1"/>
  <c r="D2650" i="26"/>
  <c r="F2650" i="26" s="1"/>
  <c r="I2650" i="26" s="1"/>
  <c r="J2650" i="26" s="1"/>
  <c r="N2650" i="26" s="1"/>
  <c r="D2641" i="26"/>
  <c r="F2641" i="26" s="1"/>
  <c r="I2641" i="26" s="1"/>
  <c r="J2641" i="26" s="1"/>
  <c r="N2641" i="26" s="1"/>
  <c r="D2626" i="26"/>
  <c r="F2626" i="26" s="1"/>
  <c r="I2626" i="26" s="1"/>
  <c r="J2626" i="26" s="1"/>
  <c r="N2626" i="26" s="1"/>
  <c r="D2603" i="26"/>
  <c r="F2603" i="26" s="1"/>
  <c r="I2603" i="26" s="1"/>
  <c r="J2603" i="26" s="1"/>
  <c r="N2603" i="26" s="1"/>
  <c r="D2571" i="26"/>
  <c r="F2571" i="26" s="1"/>
  <c r="I2571" i="26" s="1"/>
  <c r="J2571" i="26" s="1"/>
  <c r="N2571" i="26" s="1"/>
  <c r="D2639" i="26"/>
  <c r="F2639" i="26" s="1"/>
  <c r="I2639" i="26" s="1"/>
  <c r="J2639" i="26" s="1"/>
  <c r="N2639" i="26" s="1"/>
  <c r="D2619" i="26"/>
  <c r="F2619" i="26" s="1"/>
  <c r="I2619" i="26" s="1"/>
  <c r="J2619" i="26" s="1"/>
  <c r="N2619" i="26" s="1"/>
  <c r="D2602" i="26"/>
  <c r="F2602" i="26" s="1"/>
  <c r="I2602" i="26" s="1"/>
  <c r="J2602" i="26" s="1"/>
  <c r="N2602" i="26" s="1"/>
  <c r="D2566" i="26"/>
  <c r="F2566" i="26" s="1"/>
  <c r="I2566" i="26" s="1"/>
  <c r="J2566" i="26" s="1"/>
  <c r="N2566" i="26" s="1"/>
  <c r="D2642" i="26"/>
  <c r="F2642" i="26" s="1"/>
  <c r="I2642" i="26" s="1"/>
  <c r="J2642" i="26" s="1"/>
  <c r="N2642" i="26" s="1"/>
  <c r="D2613" i="26"/>
  <c r="F2613" i="26" s="1"/>
  <c r="I2613" i="26" s="1"/>
  <c r="J2613" i="26" s="1"/>
  <c r="N2613" i="26" s="1"/>
  <c r="D2628" i="26"/>
  <c r="F2628" i="26" s="1"/>
  <c r="I2628" i="26" s="1"/>
  <c r="J2628" i="26" s="1"/>
  <c r="N2628" i="26" s="1"/>
  <c r="D2593" i="26"/>
  <c r="F2593" i="26" s="1"/>
  <c r="I2593" i="26" s="1"/>
  <c r="J2593" i="26" s="1"/>
  <c r="N2593" i="26" s="1"/>
  <c r="D2573" i="26"/>
  <c r="F2573" i="26" s="1"/>
  <c r="I2573" i="26" s="1"/>
  <c r="J2573" i="26" s="1"/>
  <c r="N2573" i="26" s="1"/>
  <c r="D2557" i="26"/>
  <c r="F2557" i="26" s="1"/>
  <c r="I2557" i="26" s="1"/>
  <c r="J2557" i="26" s="1"/>
  <c r="N2557" i="26" s="1"/>
  <c r="D2621" i="26"/>
  <c r="F2621" i="26" s="1"/>
  <c r="I2621" i="26" s="1"/>
  <c r="J2621" i="26" s="1"/>
  <c r="N2621" i="26" s="1"/>
  <c r="D2596" i="26"/>
  <c r="F2596" i="26" s="1"/>
  <c r="I2596" i="26" s="1"/>
  <c r="J2596" i="26" s="1"/>
  <c r="N2596" i="26" s="1"/>
  <c r="D2572" i="26"/>
  <c r="F2572" i="26" s="1"/>
  <c r="I2572" i="26" s="1"/>
  <c r="J2572" i="26" s="1"/>
  <c r="N2572" i="26" s="1"/>
  <c r="D2414" i="26"/>
  <c r="F2414" i="26" s="1"/>
  <c r="I2414" i="26" s="1"/>
  <c r="J2414" i="26" s="1"/>
  <c r="N2414" i="26" s="1"/>
  <c r="D2030" i="26"/>
  <c r="F2030" i="26" s="1"/>
  <c r="I2030" i="26" s="1"/>
  <c r="J2030" i="26" s="1"/>
  <c r="N2030" i="26" s="1"/>
  <c r="D2016" i="26"/>
  <c r="F2016" i="26" s="1"/>
  <c r="I2016" i="26" s="1"/>
  <c r="J2016" i="26" s="1"/>
  <c r="N2016" i="26" s="1"/>
  <c r="D1776" i="26"/>
  <c r="F1776" i="26" s="1"/>
  <c r="I1776" i="26" s="1"/>
  <c r="J1776" i="26" s="1"/>
  <c r="N1776" i="26" s="1"/>
  <c r="D1768" i="26"/>
  <c r="F1768" i="26" s="1"/>
  <c r="I1768" i="26" s="1"/>
  <c r="J1768" i="26" s="1"/>
  <c r="N1768" i="26" s="1"/>
  <c r="D1758" i="26"/>
  <c r="F1758" i="26" s="1"/>
  <c r="I1758" i="26" s="1"/>
  <c r="J1758" i="26" s="1"/>
  <c r="N1758" i="26" s="1"/>
  <c r="D1750" i="26"/>
  <c r="F1750" i="26" s="1"/>
  <c r="I1750" i="26" s="1"/>
  <c r="J1750" i="26" s="1"/>
  <c r="N1750" i="26" s="1"/>
  <c r="D1740" i="26"/>
  <c r="F1740" i="26" s="1"/>
  <c r="I1740" i="26" s="1"/>
  <c r="J1740" i="26" s="1"/>
  <c r="N1740" i="26" s="1"/>
  <c r="D1724" i="26"/>
  <c r="F1724" i="26" s="1"/>
  <c r="I1724" i="26" s="1"/>
  <c r="J1724" i="26" s="1"/>
  <c r="N1724" i="26" s="1"/>
  <c r="D1708" i="26"/>
  <c r="F1708" i="26" s="1"/>
  <c r="I1708" i="26" s="1"/>
  <c r="J1708" i="26" s="1"/>
  <c r="N1708" i="26" s="1"/>
  <c r="D1688" i="26"/>
  <c r="F1688" i="26" s="1"/>
  <c r="I1688" i="26" s="1"/>
  <c r="J1688" i="26" s="1"/>
  <c r="N1688" i="26" s="1"/>
  <c r="D1673" i="26"/>
  <c r="F1673" i="26" s="1"/>
  <c r="I1673" i="26" s="1"/>
  <c r="J1673" i="26" s="1"/>
  <c r="N1673" i="26" s="1"/>
  <c r="D1665" i="26"/>
  <c r="F1665" i="26" s="1"/>
  <c r="I1665" i="26" s="1"/>
  <c r="J1665" i="26" s="1"/>
  <c r="N1665" i="26" s="1"/>
  <c r="D1659" i="26"/>
  <c r="F1659" i="26" s="1"/>
  <c r="I1659" i="26" s="1"/>
  <c r="J1659" i="26" s="1"/>
  <c r="N1659" i="26" s="1"/>
  <c r="D1651" i="26"/>
  <c r="F1651" i="26" s="1"/>
  <c r="I1651" i="26" s="1"/>
  <c r="J1651" i="26" s="1"/>
  <c r="N1651" i="26" s="1"/>
  <c r="D2609" i="26"/>
  <c r="F2609" i="26" s="1"/>
  <c r="I2609" i="26" s="1"/>
  <c r="J2609" i="26" s="1"/>
  <c r="N2609" i="26" s="1"/>
  <c r="D2569" i="26"/>
  <c r="F2569" i="26" s="1"/>
  <c r="I2569" i="26" s="1"/>
  <c r="J2569" i="26" s="1"/>
  <c r="N2569" i="26" s="1"/>
  <c r="D2633" i="26"/>
  <c r="F2633" i="26" s="1"/>
  <c r="I2633" i="26" s="1"/>
  <c r="J2633" i="26" s="1"/>
  <c r="N2633" i="26" s="1"/>
  <c r="D2617" i="26"/>
  <c r="F2617" i="26" s="1"/>
  <c r="I2617" i="26" s="1"/>
  <c r="J2617" i="26" s="1"/>
  <c r="N2617" i="26" s="1"/>
  <c r="D2592" i="26"/>
  <c r="F2592" i="26" s="1"/>
  <c r="I2592" i="26" s="1"/>
  <c r="J2592" i="26" s="1"/>
  <c r="N2592" i="26" s="1"/>
  <c r="D2568" i="26"/>
  <c r="F2568" i="26" s="1"/>
  <c r="I2568" i="26" s="1"/>
  <c r="J2568" i="26" s="1"/>
  <c r="N2568" i="26" s="1"/>
  <c r="D2410" i="26"/>
  <c r="F2410" i="26" s="1"/>
  <c r="I2410" i="26" s="1"/>
  <c r="J2410" i="26" s="1"/>
  <c r="N2410" i="26" s="1"/>
  <c r="D2025" i="26"/>
  <c r="F2025" i="26" s="1"/>
  <c r="I2025" i="26" s="1"/>
  <c r="J2025" i="26" s="1"/>
  <c r="N2025" i="26" s="1"/>
  <c r="D2015" i="26"/>
  <c r="F2015" i="26" s="1"/>
  <c r="I2015" i="26" s="1"/>
  <c r="J2015" i="26" s="1"/>
  <c r="N2015" i="26" s="1"/>
  <c r="D1774" i="26"/>
  <c r="F1774" i="26" s="1"/>
  <c r="I1774" i="26" s="1"/>
  <c r="J1774" i="26" s="1"/>
  <c r="N1774" i="26" s="1"/>
  <c r="D1756" i="26"/>
  <c r="F1756" i="26" s="1"/>
  <c r="I1756" i="26" s="1"/>
  <c r="J1756" i="26" s="1"/>
  <c r="N1756" i="26" s="1"/>
  <c r="D1748" i="26"/>
  <c r="F1748" i="26" s="1"/>
  <c r="I1748" i="26" s="1"/>
  <c r="J1748" i="26" s="1"/>
  <c r="N1748" i="26" s="1"/>
  <c r="D1738" i="26"/>
  <c r="F1738" i="26" s="1"/>
  <c r="I1738" i="26" s="1"/>
  <c r="J1738" i="26" s="1"/>
  <c r="N1738" i="26" s="1"/>
  <c r="D1718" i="26"/>
  <c r="F1718" i="26" s="1"/>
  <c r="I1718" i="26" s="1"/>
  <c r="J1718" i="26" s="1"/>
  <c r="N1718" i="26" s="1"/>
  <c r="D1696" i="26"/>
  <c r="F1696" i="26" s="1"/>
  <c r="I1696" i="26" s="1"/>
  <c r="J1696" i="26" s="1"/>
  <c r="N1696" i="26" s="1"/>
  <c r="D1684" i="26"/>
  <c r="F1684" i="26" s="1"/>
  <c r="I1684" i="26" s="1"/>
  <c r="J1684" i="26" s="1"/>
  <c r="N1684" i="26" s="1"/>
  <c r="D1672" i="26"/>
  <c r="F1672" i="26" s="1"/>
  <c r="I1672" i="26" s="1"/>
  <c r="J1672" i="26" s="1"/>
  <c r="N1672" i="26" s="1"/>
  <c r="D1664" i="26"/>
  <c r="F1664" i="26" s="1"/>
  <c r="I1664" i="26" s="1"/>
  <c r="J1664" i="26" s="1"/>
  <c r="N1664" i="26" s="1"/>
  <c r="D1658" i="26"/>
  <c r="F1658" i="26" s="1"/>
  <c r="I1658" i="26" s="1"/>
  <c r="J1658" i="26" s="1"/>
  <c r="N1658" i="26" s="1"/>
  <c r="D2640" i="26"/>
  <c r="F2640" i="26" s="1"/>
  <c r="I2640" i="26" s="1"/>
  <c r="J2640" i="26" s="1"/>
  <c r="N2640" i="26" s="1"/>
  <c r="D2601" i="26"/>
  <c r="F2601" i="26" s="1"/>
  <c r="I2601" i="26" s="1"/>
  <c r="J2601" i="26" s="1"/>
  <c r="N2601" i="26" s="1"/>
  <c r="D2581" i="26"/>
  <c r="F2581" i="26" s="1"/>
  <c r="I2581" i="26" s="1"/>
  <c r="J2581" i="26" s="1"/>
  <c r="N2581" i="26" s="1"/>
  <c r="D2565" i="26"/>
  <c r="F2565" i="26" s="1"/>
  <c r="I2565" i="26" s="1"/>
  <c r="J2565" i="26" s="1"/>
  <c r="N2565" i="26" s="1"/>
  <c r="D2629" i="26"/>
  <c r="F2629" i="26" s="1"/>
  <c r="I2629" i="26" s="1"/>
  <c r="J2629" i="26" s="1"/>
  <c r="N2629" i="26" s="1"/>
  <c r="D2588" i="26"/>
  <c r="F2588" i="26" s="1"/>
  <c r="I2588" i="26" s="1"/>
  <c r="J2588" i="26" s="1"/>
  <c r="N2588" i="26" s="1"/>
  <c r="D2556" i="26"/>
  <c r="F2556" i="26" s="1"/>
  <c r="I2556" i="26" s="1"/>
  <c r="J2556" i="26" s="1"/>
  <c r="N2556" i="26" s="1"/>
  <c r="D2408" i="26"/>
  <c r="F2408" i="26" s="1"/>
  <c r="I2408" i="26" s="1"/>
  <c r="J2408" i="26" s="1"/>
  <c r="N2408" i="26" s="1"/>
  <c r="D2022" i="26"/>
  <c r="F2022" i="26" s="1"/>
  <c r="I2022" i="26" s="1"/>
  <c r="J2022" i="26" s="1"/>
  <c r="N2022" i="26" s="1"/>
  <c r="D2013" i="26"/>
  <c r="F2013" i="26" s="1"/>
  <c r="I2013" i="26" s="1"/>
  <c r="J2013" i="26" s="1"/>
  <c r="N2013" i="26" s="1"/>
  <c r="D1764" i="26"/>
  <c r="F1764" i="26" s="1"/>
  <c r="I1764" i="26" s="1"/>
  <c r="J1764" i="26" s="1"/>
  <c r="N1764" i="26" s="1"/>
  <c r="D1754" i="26"/>
  <c r="F1754" i="26" s="1"/>
  <c r="I1754" i="26" s="1"/>
  <c r="J1754" i="26" s="1"/>
  <c r="N1754" i="26" s="1"/>
  <c r="D1744" i="26"/>
  <c r="F1744" i="26" s="1"/>
  <c r="I1744" i="26" s="1"/>
  <c r="J1744" i="26" s="1"/>
  <c r="N1744" i="26" s="1"/>
  <c r="D1736" i="26"/>
  <c r="F1736" i="26" s="1"/>
  <c r="I1736" i="26" s="1"/>
  <c r="J1736" i="26" s="1"/>
  <c r="N1736" i="26" s="1"/>
  <c r="D1712" i="26"/>
  <c r="F1712" i="26" s="1"/>
  <c r="I1712" i="26" s="1"/>
  <c r="J1712" i="26" s="1"/>
  <c r="N1712" i="26" s="1"/>
  <c r="D1694" i="26"/>
  <c r="F1694" i="26" s="1"/>
  <c r="I1694" i="26" s="1"/>
  <c r="J1694" i="26" s="1"/>
  <c r="N1694" i="26" s="1"/>
  <c r="D1682" i="26"/>
  <c r="F1682" i="26" s="1"/>
  <c r="I1682" i="26" s="1"/>
  <c r="J1682" i="26" s="1"/>
  <c r="N1682" i="26" s="1"/>
  <c r="D1671" i="26"/>
  <c r="F1671" i="26" s="1"/>
  <c r="I1671" i="26" s="1"/>
  <c r="J1671" i="26" s="1"/>
  <c r="N1671" i="26" s="1"/>
  <c r="D1662" i="26"/>
  <c r="F1662" i="26" s="1"/>
  <c r="I1662" i="26" s="1"/>
  <c r="J1662" i="26" s="1"/>
  <c r="N1662" i="26" s="1"/>
  <c r="D2636" i="26"/>
  <c r="F2636" i="26" s="1"/>
  <c r="I2636" i="26" s="1"/>
  <c r="J2636" i="26" s="1"/>
  <c r="N2636" i="26" s="1"/>
  <c r="D2597" i="26"/>
  <c r="F2597" i="26" s="1"/>
  <c r="I2597" i="26" s="1"/>
  <c r="J2597" i="26" s="1"/>
  <c r="N2597" i="26" s="1"/>
  <c r="D2577" i="26"/>
  <c r="F2577" i="26" s="1"/>
  <c r="I2577" i="26" s="1"/>
  <c r="J2577" i="26" s="1"/>
  <c r="N2577" i="26" s="1"/>
  <c r="D2561" i="26"/>
  <c r="F2561" i="26" s="1"/>
  <c r="I2561" i="26" s="1"/>
  <c r="J2561" i="26" s="1"/>
  <c r="N2561" i="26" s="1"/>
  <c r="D2625" i="26"/>
  <c r="F2625" i="26" s="1"/>
  <c r="I2625" i="26" s="1"/>
  <c r="J2625" i="26" s="1"/>
  <c r="N2625" i="26" s="1"/>
  <c r="D2600" i="26"/>
  <c r="F2600" i="26" s="1"/>
  <c r="I2600" i="26" s="1"/>
  <c r="J2600" i="26" s="1"/>
  <c r="N2600" i="26" s="1"/>
  <c r="D2576" i="26"/>
  <c r="F2576" i="26" s="1"/>
  <c r="I2576" i="26" s="1"/>
  <c r="J2576" i="26" s="1"/>
  <c r="N2576" i="26" s="1"/>
  <c r="D2420" i="26"/>
  <c r="F2420" i="26" s="1"/>
  <c r="I2420" i="26" s="1"/>
  <c r="J2420" i="26" s="1"/>
  <c r="N2420" i="26" s="1"/>
  <c r="D2020" i="26"/>
  <c r="F2020" i="26" s="1"/>
  <c r="I2020" i="26" s="1"/>
  <c r="J2020" i="26" s="1"/>
  <c r="N2020" i="26" s="1"/>
  <c r="D1782" i="26"/>
  <c r="F1782" i="26" s="1"/>
  <c r="I1782" i="26" s="1"/>
  <c r="J1782" i="26" s="1"/>
  <c r="N1782" i="26" s="1"/>
  <c r="D1760" i="26"/>
  <c r="F1760" i="26" s="1"/>
  <c r="I1760" i="26" s="1"/>
  <c r="J1760" i="26" s="1"/>
  <c r="N1760" i="26" s="1"/>
  <c r="D1752" i="26"/>
  <c r="F1752" i="26" s="1"/>
  <c r="I1752" i="26" s="1"/>
  <c r="J1752" i="26" s="1"/>
  <c r="N1752" i="26" s="1"/>
  <c r="D1742" i="26"/>
  <c r="F1742" i="26" s="1"/>
  <c r="I1742" i="26" s="1"/>
  <c r="J1742" i="26" s="1"/>
  <c r="N1742" i="26" s="1"/>
  <c r="D1734" i="26"/>
  <c r="F1734" i="26" s="1"/>
  <c r="I1734" i="26" s="1"/>
  <c r="J1734" i="26" s="1"/>
  <c r="N1734" i="26" s="1"/>
  <c r="D1710" i="26"/>
  <c r="F1710" i="26" s="1"/>
  <c r="I1710" i="26" s="1"/>
  <c r="J1710" i="26" s="1"/>
  <c r="N1710" i="26" s="1"/>
  <c r="D1692" i="26"/>
  <c r="F1692" i="26" s="1"/>
  <c r="I1692" i="26" s="1"/>
  <c r="J1692" i="26" s="1"/>
  <c r="N1692" i="26" s="1"/>
  <c r="D1676" i="26"/>
  <c r="F1676" i="26" s="1"/>
  <c r="I1676" i="26" s="1"/>
  <c r="J1676" i="26" s="1"/>
  <c r="N1676" i="26" s="1"/>
  <c r="D1669" i="26"/>
  <c r="F1669" i="26" s="1"/>
  <c r="I1669" i="26" s="1"/>
  <c r="J1669" i="26" s="1"/>
  <c r="N1669" i="26" s="1"/>
  <c r="D1661" i="26"/>
  <c r="F1661" i="26" s="1"/>
  <c r="I1661" i="26" s="1"/>
  <c r="J1661" i="26" s="1"/>
  <c r="N1661" i="26" s="1"/>
  <c r="D1654" i="26"/>
  <c r="F1654" i="26" s="1"/>
  <c r="I1654" i="26" s="1"/>
  <c r="J1654" i="26" s="1"/>
  <c r="N1654" i="26" s="1"/>
  <c r="D1646" i="26"/>
  <c r="F1646" i="26" s="1"/>
  <c r="I1646" i="26" s="1"/>
  <c r="J1646" i="26" s="1"/>
  <c r="N1646" i="26" s="1"/>
  <c r="D1639" i="26"/>
  <c r="F1639" i="26" s="1"/>
  <c r="I1639" i="26" s="1"/>
  <c r="J1639" i="26" s="1"/>
  <c r="N1639" i="26" s="1"/>
  <c r="D1633" i="26"/>
  <c r="F1633" i="26" s="1"/>
  <c r="I1633" i="26" s="1"/>
  <c r="J1633" i="26" s="1"/>
  <c r="N1633" i="26" s="1"/>
  <c r="D1627" i="26"/>
  <c r="F1627" i="26" s="1"/>
  <c r="I1627" i="26" s="1"/>
  <c r="J1627" i="26" s="1"/>
  <c r="N1627" i="26" s="1"/>
  <c r="D1622" i="26"/>
  <c r="F1622" i="26" s="1"/>
  <c r="I1622" i="26" s="1"/>
  <c r="J1622" i="26" s="1"/>
  <c r="N1622" i="26" s="1"/>
  <c r="D1613" i="26"/>
  <c r="F1613" i="26" s="1"/>
  <c r="I1613" i="26" s="1"/>
  <c r="J1613" i="26" s="1"/>
  <c r="N1613" i="26" s="1"/>
  <c r="D1602" i="26"/>
  <c r="F1602" i="26" s="1"/>
  <c r="I1602" i="26" s="1"/>
  <c r="J1602" i="26" s="1"/>
  <c r="N1602" i="26" s="1"/>
  <c r="D1596" i="26"/>
  <c r="F1596" i="26" s="1"/>
  <c r="I1596" i="26" s="1"/>
  <c r="J1596" i="26" s="1"/>
  <c r="N1596" i="26" s="1"/>
  <c r="D1590" i="26"/>
  <c r="F1590" i="26" s="1"/>
  <c r="I1590" i="26" s="1"/>
  <c r="J1590" i="26" s="1"/>
  <c r="N1590" i="26" s="1"/>
  <c r="D1581" i="26"/>
  <c r="F1581" i="26" s="1"/>
  <c r="I1581" i="26" s="1"/>
  <c r="J1581" i="26" s="1"/>
  <c r="N1581" i="26" s="1"/>
  <c r="D1572" i="26"/>
  <c r="F1572" i="26" s="1"/>
  <c r="I1572" i="26" s="1"/>
  <c r="J1572" i="26" s="1"/>
  <c r="N1572" i="26" s="1"/>
  <c r="D1566" i="26"/>
  <c r="F1566" i="26" s="1"/>
  <c r="I1566" i="26" s="1"/>
  <c r="J1566" i="26" s="1"/>
  <c r="N1566" i="26" s="1"/>
  <c r="D1560" i="26"/>
  <c r="F1560" i="26" s="1"/>
  <c r="I1560" i="26" s="1"/>
  <c r="J1560" i="26" s="1"/>
  <c r="N1560" i="26" s="1"/>
  <c r="D1556" i="26"/>
  <c r="F1556" i="26" s="1"/>
  <c r="I1556" i="26" s="1"/>
  <c r="J1556" i="26" s="1"/>
  <c r="N1556" i="26" s="1"/>
  <c r="D1540" i="26"/>
  <c r="F1540" i="26" s="1"/>
  <c r="I1540" i="26" s="1"/>
  <c r="J1540" i="26" s="1"/>
  <c r="N1540" i="26" s="1"/>
  <c r="D1533" i="26"/>
  <c r="F1533" i="26" s="1"/>
  <c r="I1533" i="26" s="1"/>
  <c r="J1533" i="26" s="1"/>
  <c r="N1533" i="26" s="1"/>
  <c r="D1528" i="26"/>
  <c r="F1528" i="26" s="1"/>
  <c r="I1528" i="26" s="1"/>
  <c r="J1528" i="26" s="1"/>
  <c r="N1528" i="26" s="1"/>
  <c r="D1521" i="26"/>
  <c r="F1521" i="26" s="1"/>
  <c r="I1521" i="26" s="1"/>
  <c r="J1521" i="26" s="1"/>
  <c r="N1521" i="26" s="1"/>
  <c r="D1512" i="26"/>
  <c r="F1512" i="26" s="1"/>
  <c r="I1512" i="26" s="1"/>
  <c r="J1512" i="26" s="1"/>
  <c r="N1512" i="26" s="1"/>
  <c r="D1507" i="26"/>
  <c r="F1507" i="26" s="1"/>
  <c r="I1507" i="26" s="1"/>
  <c r="J1507" i="26" s="1"/>
  <c r="N1507" i="26" s="1"/>
  <c r="D1500" i="26"/>
  <c r="F1500" i="26" s="1"/>
  <c r="I1500" i="26" s="1"/>
  <c r="J1500" i="26" s="1"/>
  <c r="N1500" i="26" s="1"/>
  <c r="D1494" i="26"/>
  <c r="F1494" i="26" s="1"/>
  <c r="I1494" i="26" s="1"/>
  <c r="J1494" i="26" s="1"/>
  <c r="N1494" i="26" s="1"/>
  <c r="D1489" i="26"/>
  <c r="F1489" i="26" s="1"/>
  <c r="I1489" i="26" s="1"/>
  <c r="J1489" i="26" s="1"/>
  <c r="N1489" i="26" s="1"/>
  <c r="D1482" i="26"/>
  <c r="F1482" i="26" s="1"/>
  <c r="I1482" i="26" s="1"/>
  <c r="J1482" i="26" s="1"/>
  <c r="N1482" i="26" s="1"/>
  <c r="D1474" i="26"/>
  <c r="F1474" i="26" s="1"/>
  <c r="I1474" i="26" s="1"/>
  <c r="J1474" i="26" s="1"/>
  <c r="N1474" i="26" s="1"/>
  <c r="D1469" i="26"/>
  <c r="F1469" i="26" s="1"/>
  <c r="I1469" i="26" s="1"/>
  <c r="J1469" i="26" s="1"/>
  <c r="N1469" i="26" s="1"/>
  <c r="D1461" i="26"/>
  <c r="F1461" i="26" s="1"/>
  <c r="I1461" i="26" s="1"/>
  <c r="J1461" i="26" s="1"/>
  <c r="N1461" i="26" s="1"/>
  <c r="D1457" i="26"/>
  <c r="F1457" i="26" s="1"/>
  <c r="I1457" i="26" s="1"/>
  <c r="J1457" i="26" s="1"/>
  <c r="N1457" i="26" s="1"/>
  <c r="D1452" i="26"/>
  <c r="F1452" i="26" s="1"/>
  <c r="I1452" i="26" s="1"/>
  <c r="J1452" i="26" s="1"/>
  <c r="N1452" i="26" s="1"/>
  <c r="D1444" i="26"/>
  <c r="F1444" i="26" s="1"/>
  <c r="I1444" i="26" s="1"/>
  <c r="J1444" i="26" s="1"/>
  <c r="N1444" i="26" s="1"/>
  <c r="D1437" i="26"/>
  <c r="F1437" i="26" s="1"/>
  <c r="I1437" i="26" s="1"/>
  <c r="J1437" i="26" s="1"/>
  <c r="N1437" i="26" s="1"/>
  <c r="D1405" i="26"/>
  <c r="F1405" i="26" s="1"/>
  <c r="I1405" i="26" s="1"/>
  <c r="J1405" i="26" s="1"/>
  <c r="N1405" i="26" s="1"/>
  <c r="D1369" i="26"/>
  <c r="F1369" i="26" s="1"/>
  <c r="I1369" i="26" s="1"/>
  <c r="J1369" i="26" s="1"/>
  <c r="N1369" i="26" s="1"/>
  <c r="D1414" i="26"/>
  <c r="F1414" i="26" s="1"/>
  <c r="I1414" i="26" s="1"/>
  <c r="J1414" i="26" s="1"/>
  <c r="N1414" i="26" s="1"/>
  <c r="D1394" i="26"/>
  <c r="F1394" i="26" s="1"/>
  <c r="I1394" i="26" s="1"/>
  <c r="J1394" i="26" s="1"/>
  <c r="N1394" i="26" s="1"/>
  <c r="D1376" i="26"/>
  <c r="F1376" i="26" s="1"/>
  <c r="I1376" i="26" s="1"/>
  <c r="J1376" i="26" s="1"/>
  <c r="N1376" i="26" s="1"/>
  <c r="D1439" i="26"/>
  <c r="F1439" i="26" s="1"/>
  <c r="I1439" i="26" s="1"/>
  <c r="J1439" i="26" s="1"/>
  <c r="N1439" i="26" s="1"/>
  <c r="D1415" i="26"/>
  <c r="F1415" i="26" s="1"/>
  <c r="I1415" i="26" s="1"/>
  <c r="J1415" i="26" s="1"/>
  <c r="N1415" i="26" s="1"/>
  <c r="D1379" i="26"/>
  <c r="F1379" i="26" s="1"/>
  <c r="I1379" i="26" s="1"/>
  <c r="J1379" i="26" s="1"/>
  <c r="N1379" i="26" s="1"/>
  <c r="D1436" i="26"/>
  <c r="F1436" i="26" s="1"/>
  <c r="I1436" i="26" s="1"/>
  <c r="J1436" i="26" s="1"/>
  <c r="N1436" i="26" s="1"/>
  <c r="D1404" i="26"/>
  <c r="F1404" i="26" s="1"/>
  <c r="I1404" i="26" s="1"/>
  <c r="J1404" i="26" s="1"/>
  <c r="N1404" i="26" s="1"/>
  <c r="D1190" i="26"/>
  <c r="F1190" i="26" s="1"/>
  <c r="I1190" i="26" s="1"/>
  <c r="J1190" i="26" s="1"/>
  <c r="N1190" i="26" s="1"/>
  <c r="D1181" i="26"/>
  <c r="F1181" i="26" s="1"/>
  <c r="I1181" i="26" s="1"/>
  <c r="J1181" i="26" s="1"/>
  <c r="N1181" i="26" s="1"/>
  <c r="D1174" i="26"/>
  <c r="F1174" i="26" s="1"/>
  <c r="I1174" i="26" s="1"/>
  <c r="J1174" i="26" s="1"/>
  <c r="N1174" i="26" s="1"/>
  <c r="D1166" i="26"/>
  <c r="F1166" i="26" s="1"/>
  <c r="I1166" i="26" s="1"/>
  <c r="J1166" i="26" s="1"/>
  <c r="N1166" i="26" s="1"/>
  <c r="D1153" i="26"/>
  <c r="F1153" i="26" s="1"/>
  <c r="I1153" i="26" s="1"/>
  <c r="J1153" i="26" s="1"/>
  <c r="N1153" i="26" s="1"/>
  <c r="D1148" i="26"/>
  <c r="F1148" i="26" s="1"/>
  <c r="I1148" i="26" s="1"/>
  <c r="J1148" i="26" s="1"/>
  <c r="N1148" i="26" s="1"/>
  <c r="D1142" i="26"/>
  <c r="F1142" i="26" s="1"/>
  <c r="I1142" i="26" s="1"/>
  <c r="J1142" i="26" s="1"/>
  <c r="N1142" i="26" s="1"/>
  <c r="D1134" i="26"/>
  <c r="F1134" i="26" s="1"/>
  <c r="I1134" i="26" s="1"/>
  <c r="J1134" i="26" s="1"/>
  <c r="N1134" i="26" s="1"/>
  <c r="D1111" i="26"/>
  <c r="F1111" i="26" s="1"/>
  <c r="I1111" i="26" s="1"/>
  <c r="J1111" i="26" s="1"/>
  <c r="N1111" i="26" s="1"/>
  <c r="D1106" i="26"/>
  <c r="F1106" i="26" s="1"/>
  <c r="I1106" i="26" s="1"/>
  <c r="J1106" i="26" s="1"/>
  <c r="N1106" i="26" s="1"/>
  <c r="D1088" i="26"/>
  <c r="F1088" i="26" s="1"/>
  <c r="I1088" i="26" s="1"/>
  <c r="J1088" i="26" s="1"/>
  <c r="N1088" i="26" s="1"/>
  <c r="D1080" i="26"/>
  <c r="F1080" i="26" s="1"/>
  <c r="I1080" i="26" s="1"/>
  <c r="J1080" i="26" s="1"/>
  <c r="N1080" i="26" s="1"/>
  <c r="D1074" i="26"/>
  <c r="F1074" i="26" s="1"/>
  <c r="I1074" i="26" s="1"/>
  <c r="J1074" i="26" s="1"/>
  <c r="N1074" i="26" s="1"/>
  <c r="D1070" i="26"/>
  <c r="F1070" i="26" s="1"/>
  <c r="I1070" i="26" s="1"/>
  <c r="J1070" i="26" s="1"/>
  <c r="N1070" i="26" s="1"/>
  <c r="D1064" i="26"/>
  <c r="F1064" i="26" s="1"/>
  <c r="I1064" i="26" s="1"/>
  <c r="J1064" i="26" s="1"/>
  <c r="N1064" i="26" s="1"/>
  <c r="D1060" i="26"/>
  <c r="F1060" i="26" s="1"/>
  <c r="I1060" i="26" s="1"/>
  <c r="J1060" i="26" s="1"/>
  <c r="N1060" i="26" s="1"/>
  <c r="D1648" i="26"/>
  <c r="F1648" i="26" s="1"/>
  <c r="I1648" i="26" s="1"/>
  <c r="J1648" i="26" s="1"/>
  <c r="N1648" i="26" s="1"/>
  <c r="D1638" i="26"/>
  <c r="F1638" i="26" s="1"/>
  <c r="I1638" i="26" s="1"/>
  <c r="J1638" i="26" s="1"/>
  <c r="N1638" i="26" s="1"/>
  <c r="D1630" i="26"/>
  <c r="F1630" i="26" s="1"/>
  <c r="I1630" i="26" s="1"/>
  <c r="J1630" i="26" s="1"/>
  <c r="N1630" i="26" s="1"/>
  <c r="D1623" i="26"/>
  <c r="F1623" i="26" s="1"/>
  <c r="I1623" i="26" s="1"/>
  <c r="J1623" i="26" s="1"/>
  <c r="N1623" i="26" s="1"/>
  <c r="D1609" i="26"/>
  <c r="F1609" i="26" s="1"/>
  <c r="I1609" i="26" s="1"/>
  <c r="J1609" i="26" s="1"/>
  <c r="N1609" i="26" s="1"/>
  <c r="D1598" i="26"/>
  <c r="F1598" i="26" s="1"/>
  <c r="I1598" i="26" s="1"/>
  <c r="J1598" i="26" s="1"/>
  <c r="N1598" i="26" s="1"/>
  <c r="D1591" i="26"/>
  <c r="F1591" i="26" s="1"/>
  <c r="I1591" i="26" s="1"/>
  <c r="J1591" i="26" s="1"/>
  <c r="N1591" i="26" s="1"/>
  <c r="D1580" i="26"/>
  <c r="F1580" i="26" s="1"/>
  <c r="I1580" i="26" s="1"/>
  <c r="J1580" i="26" s="1"/>
  <c r="N1580" i="26" s="1"/>
  <c r="D1569" i="26"/>
  <c r="F1569" i="26" s="1"/>
  <c r="I1569" i="26" s="1"/>
  <c r="J1569" i="26" s="1"/>
  <c r="N1569" i="26" s="1"/>
  <c r="D1561" i="26"/>
  <c r="F1561" i="26" s="1"/>
  <c r="I1561" i="26" s="1"/>
  <c r="J1561" i="26" s="1"/>
  <c r="N1561" i="26" s="1"/>
  <c r="D1544" i="26"/>
  <c r="F1544" i="26" s="1"/>
  <c r="I1544" i="26" s="1"/>
  <c r="J1544" i="26" s="1"/>
  <c r="N1544" i="26" s="1"/>
  <c r="D1534" i="26"/>
  <c r="F1534" i="26" s="1"/>
  <c r="I1534" i="26" s="1"/>
  <c r="J1534" i="26" s="1"/>
  <c r="N1534" i="26" s="1"/>
  <c r="D1527" i="26"/>
  <c r="F1527" i="26" s="1"/>
  <c r="I1527" i="26" s="1"/>
  <c r="J1527" i="26" s="1"/>
  <c r="N1527" i="26" s="1"/>
  <c r="D1516" i="26"/>
  <c r="F1516" i="26" s="1"/>
  <c r="I1516" i="26" s="1"/>
  <c r="J1516" i="26" s="1"/>
  <c r="N1516" i="26" s="1"/>
  <c r="D1508" i="26"/>
  <c r="F1508" i="26" s="1"/>
  <c r="I1508" i="26" s="1"/>
  <c r="J1508" i="26" s="1"/>
  <c r="N1508" i="26" s="1"/>
  <c r="D1499" i="26"/>
  <c r="F1499" i="26" s="1"/>
  <c r="I1499" i="26" s="1"/>
  <c r="J1499" i="26" s="1"/>
  <c r="N1499" i="26" s="1"/>
  <c r="D1492" i="26"/>
  <c r="F1492" i="26" s="1"/>
  <c r="I1492" i="26" s="1"/>
  <c r="J1492" i="26" s="1"/>
  <c r="N1492" i="26" s="1"/>
  <c r="D1483" i="26"/>
  <c r="F1483" i="26" s="1"/>
  <c r="I1483" i="26" s="1"/>
  <c r="J1483" i="26" s="1"/>
  <c r="N1483" i="26" s="1"/>
  <c r="D1473" i="26"/>
  <c r="F1473" i="26" s="1"/>
  <c r="I1473" i="26" s="1"/>
  <c r="J1473" i="26" s="1"/>
  <c r="N1473" i="26" s="1"/>
  <c r="D1466" i="26"/>
  <c r="F1466" i="26" s="1"/>
  <c r="I1466" i="26" s="1"/>
  <c r="J1466" i="26" s="1"/>
  <c r="N1466" i="26" s="1"/>
  <c r="D1458" i="26"/>
  <c r="F1458" i="26" s="1"/>
  <c r="I1458" i="26" s="1"/>
  <c r="J1458" i="26" s="1"/>
  <c r="N1458" i="26" s="1"/>
  <c r="D1450" i="26"/>
  <c r="F1450" i="26" s="1"/>
  <c r="I1450" i="26" s="1"/>
  <c r="J1450" i="26" s="1"/>
  <c r="N1450" i="26" s="1"/>
  <c r="D1442" i="26"/>
  <c r="F1442" i="26" s="1"/>
  <c r="I1442" i="26" s="1"/>
  <c r="J1442" i="26" s="1"/>
  <c r="N1442" i="26" s="1"/>
  <c r="D1409" i="26"/>
  <c r="F1409" i="26" s="1"/>
  <c r="I1409" i="26" s="1"/>
  <c r="J1409" i="26" s="1"/>
  <c r="N1409" i="26" s="1"/>
  <c r="D1365" i="26"/>
  <c r="F1365" i="26" s="1"/>
  <c r="I1365" i="26" s="1"/>
  <c r="J1365" i="26" s="1"/>
  <c r="N1365" i="26" s="1"/>
  <c r="D1406" i="26"/>
  <c r="F1406" i="26" s="1"/>
  <c r="I1406" i="26" s="1"/>
  <c r="J1406" i="26" s="1"/>
  <c r="N1406" i="26" s="1"/>
  <c r="D1380" i="26"/>
  <c r="F1380" i="26" s="1"/>
  <c r="I1380" i="26" s="1"/>
  <c r="J1380" i="26" s="1"/>
  <c r="N1380" i="26" s="1"/>
  <c r="D1435" i="26"/>
  <c r="F1435" i="26" s="1"/>
  <c r="I1435" i="26" s="1"/>
  <c r="J1435" i="26" s="1"/>
  <c r="N1435" i="26" s="1"/>
  <c r="D1387" i="26"/>
  <c r="F1387" i="26" s="1"/>
  <c r="I1387" i="26" s="1"/>
  <c r="J1387" i="26" s="1"/>
  <c r="N1387" i="26" s="1"/>
  <c r="D1440" i="26"/>
  <c r="F1440" i="26" s="1"/>
  <c r="I1440" i="26" s="1"/>
  <c r="J1440" i="26" s="1"/>
  <c r="N1440" i="26" s="1"/>
  <c r="D1400" i="26"/>
  <c r="F1400" i="26" s="1"/>
  <c r="I1400" i="26" s="1"/>
  <c r="J1400" i="26" s="1"/>
  <c r="N1400" i="26" s="1"/>
  <c r="D1378" i="26"/>
  <c r="F1378" i="26" s="1"/>
  <c r="I1378" i="26" s="1"/>
  <c r="J1378" i="26" s="1"/>
  <c r="N1378" i="26" s="1"/>
  <c r="D1195" i="26"/>
  <c r="F1195" i="26" s="1"/>
  <c r="I1195" i="26" s="1"/>
  <c r="J1195" i="26" s="1"/>
  <c r="N1195" i="26" s="1"/>
  <c r="D1180" i="26"/>
  <c r="F1180" i="26" s="1"/>
  <c r="I1180" i="26" s="1"/>
  <c r="J1180" i="26" s="1"/>
  <c r="N1180" i="26" s="1"/>
  <c r="D1171" i="26"/>
  <c r="F1171" i="26" s="1"/>
  <c r="I1171" i="26" s="1"/>
  <c r="J1171" i="26" s="1"/>
  <c r="N1171" i="26" s="1"/>
  <c r="D1161" i="26"/>
  <c r="F1161" i="26" s="1"/>
  <c r="I1161" i="26" s="1"/>
  <c r="J1161" i="26" s="1"/>
  <c r="N1161" i="26" s="1"/>
  <c r="D1152" i="26"/>
  <c r="F1152" i="26" s="1"/>
  <c r="I1152" i="26" s="1"/>
  <c r="J1152" i="26" s="1"/>
  <c r="N1152" i="26" s="1"/>
  <c r="D1145" i="26"/>
  <c r="F1145" i="26" s="1"/>
  <c r="I1145" i="26" s="1"/>
  <c r="J1145" i="26" s="1"/>
  <c r="N1145" i="26" s="1"/>
  <c r="D1135" i="26"/>
  <c r="F1135" i="26" s="1"/>
  <c r="I1135" i="26" s="1"/>
  <c r="J1135" i="26" s="1"/>
  <c r="N1135" i="26" s="1"/>
  <c r="D1116" i="26"/>
  <c r="F1116" i="26" s="1"/>
  <c r="I1116" i="26" s="1"/>
  <c r="J1116" i="26" s="1"/>
  <c r="N1116" i="26" s="1"/>
  <c r="D1108" i="26"/>
  <c r="F1108" i="26" s="1"/>
  <c r="I1108" i="26" s="1"/>
  <c r="J1108" i="26" s="1"/>
  <c r="N1108" i="26" s="1"/>
  <c r="D1102" i="26"/>
  <c r="F1102" i="26" s="1"/>
  <c r="I1102" i="26" s="1"/>
  <c r="J1102" i="26" s="1"/>
  <c r="N1102" i="26" s="1"/>
  <c r="D1086" i="26"/>
  <c r="F1086" i="26" s="1"/>
  <c r="I1086" i="26" s="1"/>
  <c r="J1086" i="26" s="1"/>
  <c r="N1086" i="26" s="1"/>
  <c r="D1078" i="26"/>
  <c r="F1078" i="26" s="1"/>
  <c r="I1078" i="26" s="1"/>
  <c r="J1078" i="26" s="1"/>
  <c r="N1078" i="26" s="1"/>
  <c r="D1071" i="26"/>
  <c r="F1071" i="26" s="1"/>
  <c r="I1071" i="26" s="1"/>
  <c r="J1071" i="26" s="1"/>
  <c r="N1071" i="26" s="1"/>
  <c r="D1058" i="26"/>
  <c r="F1058" i="26" s="1"/>
  <c r="I1058" i="26" s="1"/>
  <c r="J1058" i="26" s="1"/>
  <c r="N1058" i="26" s="1"/>
  <c r="D1054" i="26"/>
  <c r="F1054" i="26" s="1"/>
  <c r="I1054" i="26" s="1"/>
  <c r="J1054" i="26" s="1"/>
  <c r="N1054" i="26" s="1"/>
  <c r="D1049" i="26"/>
  <c r="F1049" i="26" s="1"/>
  <c r="I1049" i="26" s="1"/>
  <c r="J1049" i="26" s="1"/>
  <c r="N1049" i="26" s="1"/>
  <c r="D1045" i="26"/>
  <c r="F1045" i="26" s="1"/>
  <c r="I1045" i="26" s="1"/>
  <c r="J1045" i="26" s="1"/>
  <c r="N1045" i="26" s="1"/>
  <c r="D1036" i="26"/>
  <c r="F1036" i="26" s="1"/>
  <c r="I1036" i="26" s="1"/>
  <c r="J1036" i="26" s="1"/>
  <c r="N1036" i="26" s="1"/>
  <c r="D1029" i="26"/>
  <c r="F1029" i="26" s="1"/>
  <c r="I1029" i="26" s="1"/>
  <c r="J1029" i="26" s="1"/>
  <c r="N1029" i="26" s="1"/>
  <c r="D1020" i="26"/>
  <c r="F1020" i="26" s="1"/>
  <c r="I1020" i="26" s="1"/>
  <c r="J1020" i="26" s="1"/>
  <c r="N1020" i="26" s="1"/>
  <c r="D1016" i="26"/>
  <c r="F1016" i="26" s="1"/>
  <c r="I1016" i="26" s="1"/>
  <c r="J1016" i="26" s="1"/>
  <c r="N1016" i="26" s="1"/>
  <c r="D1010" i="26"/>
  <c r="F1010" i="26" s="1"/>
  <c r="I1010" i="26" s="1"/>
  <c r="J1010" i="26" s="1"/>
  <c r="N1010" i="26" s="1"/>
  <c r="D1005" i="26"/>
  <c r="F1005" i="26" s="1"/>
  <c r="I1005" i="26" s="1"/>
  <c r="J1005" i="26" s="1"/>
  <c r="N1005" i="26" s="1"/>
  <c r="D991" i="26"/>
  <c r="F991" i="26" s="1"/>
  <c r="I991" i="26" s="1"/>
  <c r="J991" i="26" s="1"/>
  <c r="N991" i="26" s="1"/>
  <c r="D984" i="26"/>
  <c r="F984" i="26" s="1"/>
  <c r="I984" i="26" s="1"/>
  <c r="J984" i="26" s="1"/>
  <c r="N984" i="26" s="1"/>
  <c r="D979" i="26"/>
  <c r="F979" i="26" s="1"/>
  <c r="I979" i="26" s="1"/>
  <c r="J979" i="26" s="1"/>
  <c r="N979" i="26" s="1"/>
  <c r="D974" i="26"/>
  <c r="F974" i="26" s="1"/>
  <c r="I974" i="26" s="1"/>
  <c r="J974" i="26" s="1"/>
  <c r="N974" i="26" s="1"/>
  <c r="D967" i="26"/>
  <c r="F967" i="26" s="1"/>
  <c r="I967" i="26" s="1"/>
  <c r="J967" i="26" s="1"/>
  <c r="N967" i="26" s="1"/>
  <c r="D961" i="26"/>
  <c r="F961" i="26" s="1"/>
  <c r="I961" i="26" s="1"/>
  <c r="J961" i="26" s="1"/>
  <c r="N961" i="26" s="1"/>
  <c r="D957" i="26"/>
  <c r="F957" i="26" s="1"/>
  <c r="I957" i="26" s="1"/>
  <c r="J957" i="26" s="1"/>
  <c r="N957" i="26" s="1"/>
  <c r="D952" i="26"/>
  <c r="F952" i="26" s="1"/>
  <c r="I952" i="26" s="1"/>
  <c r="J952" i="26" s="1"/>
  <c r="N952" i="26" s="1"/>
  <c r="D945" i="26"/>
  <c r="F945" i="26" s="1"/>
  <c r="I945" i="26" s="1"/>
  <c r="J945" i="26" s="1"/>
  <c r="N945" i="26" s="1"/>
  <c r="D939" i="26"/>
  <c r="F939" i="26" s="1"/>
  <c r="I939" i="26" s="1"/>
  <c r="J939" i="26" s="1"/>
  <c r="N939" i="26" s="1"/>
  <c r="D933" i="26"/>
  <c r="F933" i="26" s="1"/>
  <c r="I933" i="26" s="1"/>
  <c r="J933" i="26" s="1"/>
  <c r="N933" i="26" s="1"/>
  <c r="D928" i="26"/>
  <c r="F928" i="26" s="1"/>
  <c r="I928" i="26" s="1"/>
  <c r="J928" i="26" s="1"/>
  <c r="N928" i="26" s="1"/>
  <c r="D921" i="26"/>
  <c r="F921" i="26" s="1"/>
  <c r="I921" i="26" s="1"/>
  <c r="J921" i="26" s="1"/>
  <c r="N921" i="26" s="1"/>
  <c r="D911" i="26"/>
  <c r="F911" i="26" s="1"/>
  <c r="I911" i="26" s="1"/>
  <c r="J911" i="26" s="1"/>
  <c r="N911" i="26" s="1"/>
  <c r="D905" i="26"/>
  <c r="F905" i="26" s="1"/>
  <c r="I905" i="26" s="1"/>
  <c r="J905" i="26" s="1"/>
  <c r="N905" i="26" s="1"/>
  <c r="D899" i="26"/>
  <c r="F899" i="26" s="1"/>
  <c r="I899" i="26" s="1"/>
  <c r="J899" i="26" s="1"/>
  <c r="N899" i="26" s="1"/>
  <c r="D894" i="26"/>
  <c r="F894" i="26" s="1"/>
  <c r="I894" i="26" s="1"/>
  <c r="J894" i="26" s="1"/>
  <c r="N894" i="26" s="1"/>
  <c r="D886" i="26"/>
  <c r="F886" i="26" s="1"/>
  <c r="I886" i="26" s="1"/>
  <c r="J886" i="26" s="1"/>
  <c r="N886" i="26" s="1"/>
  <c r="D878" i="26"/>
  <c r="F878" i="26" s="1"/>
  <c r="I878" i="26" s="1"/>
  <c r="J878" i="26" s="1"/>
  <c r="N878" i="26" s="1"/>
  <c r="D872" i="26"/>
  <c r="F872" i="26" s="1"/>
  <c r="I872" i="26" s="1"/>
  <c r="J872" i="26" s="1"/>
  <c r="N872" i="26" s="1"/>
  <c r="D867" i="26"/>
  <c r="F867" i="26" s="1"/>
  <c r="I867" i="26" s="1"/>
  <c r="J867" i="26" s="1"/>
  <c r="N867" i="26" s="1"/>
  <c r="D852" i="26"/>
  <c r="F852" i="26" s="1"/>
  <c r="I852" i="26" s="1"/>
  <c r="J852" i="26" s="1"/>
  <c r="N852" i="26" s="1"/>
  <c r="D844" i="26"/>
  <c r="F844" i="26" s="1"/>
  <c r="I844" i="26" s="1"/>
  <c r="J844" i="26" s="1"/>
  <c r="N844" i="26" s="1"/>
  <c r="D836" i="26"/>
  <c r="F836" i="26" s="1"/>
  <c r="I836" i="26" s="1"/>
  <c r="J836" i="26" s="1"/>
  <c r="N836" i="26" s="1"/>
  <c r="D832" i="26"/>
  <c r="F832" i="26" s="1"/>
  <c r="I832" i="26" s="1"/>
  <c r="J832" i="26" s="1"/>
  <c r="N832" i="26" s="1"/>
  <c r="D824" i="26"/>
  <c r="F824" i="26" s="1"/>
  <c r="I824" i="26" s="1"/>
  <c r="J824" i="26" s="1"/>
  <c r="N824" i="26" s="1"/>
  <c r="D816" i="26"/>
  <c r="F816" i="26" s="1"/>
  <c r="I816" i="26" s="1"/>
  <c r="J816" i="26" s="1"/>
  <c r="N816" i="26" s="1"/>
  <c r="D1645" i="26"/>
  <c r="F1645" i="26" s="1"/>
  <c r="I1645" i="26" s="1"/>
  <c r="J1645" i="26" s="1"/>
  <c r="N1645" i="26" s="1"/>
  <c r="D1637" i="26"/>
  <c r="F1637" i="26" s="1"/>
  <c r="I1637" i="26" s="1"/>
  <c r="J1637" i="26" s="1"/>
  <c r="N1637" i="26" s="1"/>
  <c r="D1629" i="26"/>
  <c r="F1629" i="26" s="1"/>
  <c r="I1629" i="26" s="1"/>
  <c r="J1629" i="26" s="1"/>
  <c r="N1629" i="26" s="1"/>
  <c r="D1597" i="26"/>
  <c r="F1597" i="26" s="1"/>
  <c r="I1597" i="26" s="1"/>
  <c r="J1597" i="26" s="1"/>
  <c r="N1597" i="26" s="1"/>
  <c r="D1588" i="26"/>
  <c r="F1588" i="26" s="1"/>
  <c r="I1588" i="26" s="1"/>
  <c r="J1588" i="26" s="1"/>
  <c r="N1588" i="26" s="1"/>
  <c r="D1576" i="26"/>
  <c r="F1576" i="26" s="1"/>
  <c r="I1576" i="26" s="1"/>
  <c r="J1576" i="26" s="1"/>
  <c r="N1576" i="26" s="1"/>
  <c r="D1567" i="26"/>
  <c r="F1567" i="26" s="1"/>
  <c r="I1567" i="26" s="1"/>
  <c r="J1567" i="26" s="1"/>
  <c r="N1567" i="26" s="1"/>
  <c r="D1559" i="26"/>
  <c r="F1559" i="26" s="1"/>
  <c r="I1559" i="26" s="1"/>
  <c r="J1559" i="26" s="1"/>
  <c r="N1559" i="26" s="1"/>
  <c r="D1551" i="26"/>
  <c r="F1551" i="26" s="1"/>
  <c r="I1551" i="26" s="1"/>
  <c r="J1551" i="26" s="1"/>
  <c r="N1551" i="26" s="1"/>
  <c r="D1543" i="26"/>
  <c r="F1543" i="26" s="1"/>
  <c r="I1543" i="26" s="1"/>
  <c r="J1543" i="26" s="1"/>
  <c r="N1543" i="26" s="1"/>
  <c r="D1532" i="26"/>
  <c r="F1532" i="26" s="1"/>
  <c r="I1532" i="26" s="1"/>
  <c r="J1532" i="26" s="1"/>
  <c r="N1532" i="26" s="1"/>
  <c r="D1525" i="26"/>
  <c r="F1525" i="26" s="1"/>
  <c r="I1525" i="26" s="1"/>
  <c r="J1525" i="26" s="1"/>
  <c r="N1525" i="26" s="1"/>
  <c r="D1515" i="26"/>
  <c r="F1515" i="26" s="1"/>
  <c r="I1515" i="26" s="1"/>
  <c r="J1515" i="26" s="1"/>
  <c r="N1515" i="26" s="1"/>
  <c r="D1506" i="26"/>
  <c r="F1506" i="26" s="1"/>
  <c r="I1506" i="26" s="1"/>
  <c r="J1506" i="26" s="1"/>
  <c r="N1506" i="26" s="1"/>
  <c r="D1491" i="26"/>
  <c r="F1491" i="26" s="1"/>
  <c r="I1491" i="26" s="1"/>
  <c r="J1491" i="26" s="1"/>
  <c r="N1491" i="26" s="1"/>
  <c r="D1480" i="26"/>
  <c r="F1480" i="26" s="1"/>
  <c r="I1480" i="26" s="1"/>
  <c r="J1480" i="26" s="1"/>
  <c r="N1480" i="26" s="1"/>
  <c r="D1472" i="26"/>
  <c r="F1472" i="26" s="1"/>
  <c r="I1472" i="26" s="1"/>
  <c r="J1472" i="26" s="1"/>
  <c r="N1472" i="26" s="1"/>
  <c r="D1456" i="26"/>
  <c r="F1456" i="26" s="1"/>
  <c r="I1456" i="26" s="1"/>
  <c r="J1456" i="26" s="1"/>
  <c r="N1456" i="26" s="1"/>
  <c r="D1441" i="26"/>
  <c r="F1441" i="26" s="1"/>
  <c r="I1441" i="26" s="1"/>
  <c r="J1441" i="26" s="1"/>
  <c r="N1441" i="26" s="1"/>
  <c r="D1397" i="26"/>
  <c r="F1397" i="26" s="1"/>
  <c r="I1397" i="26" s="1"/>
  <c r="J1397" i="26" s="1"/>
  <c r="N1397" i="26" s="1"/>
  <c r="D1438" i="26"/>
  <c r="F1438" i="26" s="1"/>
  <c r="I1438" i="26" s="1"/>
  <c r="J1438" i="26" s="1"/>
  <c r="N1438" i="26" s="1"/>
  <c r="D1398" i="26"/>
  <c r="F1398" i="26" s="1"/>
  <c r="I1398" i="26" s="1"/>
  <c r="J1398" i="26" s="1"/>
  <c r="N1398" i="26" s="1"/>
  <c r="D1372" i="26"/>
  <c r="F1372" i="26" s="1"/>
  <c r="I1372" i="26" s="1"/>
  <c r="J1372" i="26" s="1"/>
  <c r="N1372" i="26" s="1"/>
  <c r="D1423" i="26"/>
  <c r="F1423" i="26" s="1"/>
  <c r="I1423" i="26" s="1"/>
  <c r="J1423" i="26" s="1"/>
  <c r="N1423" i="26" s="1"/>
  <c r="D1432" i="26"/>
  <c r="F1432" i="26" s="1"/>
  <c r="I1432" i="26" s="1"/>
  <c r="J1432" i="26" s="1"/>
  <c r="N1432" i="26" s="1"/>
  <c r="D1396" i="26"/>
  <c r="F1396" i="26" s="1"/>
  <c r="I1396" i="26" s="1"/>
  <c r="J1396" i="26" s="1"/>
  <c r="N1396" i="26" s="1"/>
  <c r="D1187" i="26"/>
  <c r="F1187" i="26" s="1"/>
  <c r="I1187" i="26" s="1"/>
  <c r="J1187" i="26" s="1"/>
  <c r="N1187" i="26" s="1"/>
  <c r="D1177" i="26"/>
  <c r="F1177" i="26" s="1"/>
  <c r="I1177" i="26" s="1"/>
  <c r="J1177" i="26" s="1"/>
  <c r="N1177" i="26" s="1"/>
  <c r="D1159" i="26"/>
  <c r="F1159" i="26" s="1"/>
  <c r="I1159" i="26" s="1"/>
  <c r="J1159" i="26" s="1"/>
  <c r="N1159" i="26" s="1"/>
  <c r="D1151" i="26"/>
  <c r="F1151" i="26" s="1"/>
  <c r="I1151" i="26" s="1"/>
  <c r="J1151" i="26" s="1"/>
  <c r="N1151" i="26" s="1"/>
  <c r="D1144" i="26"/>
  <c r="F1144" i="26" s="1"/>
  <c r="I1144" i="26" s="1"/>
  <c r="J1144" i="26" s="1"/>
  <c r="N1144" i="26" s="1"/>
  <c r="D1132" i="26"/>
  <c r="F1132" i="26" s="1"/>
  <c r="I1132" i="26" s="1"/>
  <c r="J1132" i="26" s="1"/>
  <c r="N1132" i="26" s="1"/>
  <c r="D1114" i="26"/>
  <c r="F1114" i="26" s="1"/>
  <c r="I1114" i="26" s="1"/>
  <c r="J1114" i="26" s="1"/>
  <c r="N1114" i="26" s="1"/>
  <c r="D1107" i="26"/>
  <c r="F1107" i="26" s="1"/>
  <c r="I1107" i="26" s="1"/>
  <c r="J1107" i="26" s="1"/>
  <c r="N1107" i="26" s="1"/>
  <c r="D1096" i="26"/>
  <c r="F1096" i="26" s="1"/>
  <c r="I1096" i="26" s="1"/>
  <c r="J1096" i="26" s="1"/>
  <c r="N1096" i="26" s="1"/>
  <c r="D1082" i="26"/>
  <c r="F1082" i="26" s="1"/>
  <c r="I1082" i="26" s="1"/>
  <c r="J1082" i="26" s="1"/>
  <c r="N1082" i="26" s="1"/>
  <c r="D1075" i="26"/>
  <c r="F1075" i="26" s="1"/>
  <c r="I1075" i="26" s="1"/>
  <c r="J1075" i="26" s="1"/>
  <c r="N1075" i="26" s="1"/>
  <c r="D1069" i="26"/>
  <c r="F1069" i="26" s="1"/>
  <c r="I1069" i="26" s="1"/>
  <c r="J1069" i="26" s="1"/>
  <c r="N1069" i="26" s="1"/>
  <c r="D1062" i="26"/>
  <c r="F1062" i="26" s="1"/>
  <c r="I1062" i="26" s="1"/>
  <c r="J1062" i="26" s="1"/>
  <c r="N1062" i="26" s="1"/>
  <c r="D1053" i="26"/>
  <c r="F1053" i="26" s="1"/>
  <c r="I1053" i="26" s="1"/>
  <c r="J1053" i="26" s="1"/>
  <c r="N1053" i="26" s="1"/>
  <c r="D1043" i="26"/>
  <c r="F1043" i="26" s="1"/>
  <c r="I1043" i="26" s="1"/>
  <c r="J1043" i="26" s="1"/>
  <c r="N1043" i="26" s="1"/>
  <c r="D1035" i="26"/>
  <c r="F1035" i="26" s="1"/>
  <c r="I1035" i="26" s="1"/>
  <c r="J1035" i="26" s="1"/>
  <c r="N1035" i="26" s="1"/>
  <c r="D1025" i="26"/>
  <c r="F1025" i="26" s="1"/>
  <c r="I1025" i="26" s="1"/>
  <c r="J1025" i="26" s="1"/>
  <c r="N1025" i="26" s="1"/>
  <c r="D1019" i="26"/>
  <c r="F1019" i="26" s="1"/>
  <c r="I1019" i="26" s="1"/>
  <c r="J1019" i="26" s="1"/>
  <c r="N1019" i="26" s="1"/>
  <c r="D1014" i="26"/>
  <c r="F1014" i="26" s="1"/>
  <c r="I1014" i="26" s="1"/>
  <c r="J1014" i="26" s="1"/>
  <c r="N1014" i="26" s="1"/>
  <c r="D1009" i="26"/>
  <c r="F1009" i="26" s="1"/>
  <c r="I1009" i="26" s="1"/>
  <c r="J1009" i="26" s="1"/>
  <c r="N1009" i="26" s="1"/>
  <c r="D1004" i="26"/>
  <c r="F1004" i="26" s="1"/>
  <c r="I1004" i="26" s="1"/>
  <c r="J1004" i="26" s="1"/>
  <c r="N1004" i="26" s="1"/>
  <c r="D989" i="26"/>
  <c r="F989" i="26" s="1"/>
  <c r="I989" i="26" s="1"/>
  <c r="J989" i="26" s="1"/>
  <c r="N989" i="26" s="1"/>
  <c r="D983" i="26"/>
  <c r="F983" i="26" s="1"/>
  <c r="I983" i="26" s="1"/>
  <c r="J983" i="26" s="1"/>
  <c r="N983" i="26" s="1"/>
  <c r="D977" i="26"/>
  <c r="F977" i="26" s="1"/>
  <c r="I977" i="26" s="1"/>
  <c r="J977" i="26" s="1"/>
  <c r="N977" i="26" s="1"/>
  <c r="D973" i="26"/>
  <c r="F973" i="26" s="1"/>
  <c r="I973" i="26" s="1"/>
  <c r="J973" i="26" s="1"/>
  <c r="N973" i="26" s="1"/>
  <c r="D966" i="26"/>
  <c r="F966" i="26" s="1"/>
  <c r="I966" i="26" s="1"/>
  <c r="J966" i="26" s="1"/>
  <c r="N966" i="26" s="1"/>
  <c r="D960" i="26"/>
  <c r="F960" i="26" s="1"/>
  <c r="I960" i="26" s="1"/>
  <c r="J960" i="26" s="1"/>
  <c r="N960" i="26" s="1"/>
  <c r="D956" i="26"/>
  <c r="F956" i="26" s="1"/>
  <c r="I956" i="26" s="1"/>
  <c r="J956" i="26" s="1"/>
  <c r="N956" i="26" s="1"/>
  <c r="D950" i="26"/>
  <c r="F950" i="26" s="1"/>
  <c r="I950" i="26" s="1"/>
  <c r="J950" i="26" s="1"/>
  <c r="N950" i="26" s="1"/>
  <c r="D944" i="26"/>
  <c r="F944" i="26" s="1"/>
  <c r="I944" i="26" s="1"/>
  <c r="J944" i="26" s="1"/>
  <c r="N944" i="26" s="1"/>
  <c r="D931" i="26"/>
  <c r="F931" i="26" s="1"/>
  <c r="I931" i="26" s="1"/>
  <c r="J931" i="26" s="1"/>
  <c r="N931" i="26" s="1"/>
  <c r="D927" i="26"/>
  <c r="F927" i="26" s="1"/>
  <c r="I927" i="26" s="1"/>
  <c r="J927" i="26" s="1"/>
  <c r="N927" i="26" s="1"/>
  <c r="D918" i="26"/>
  <c r="F918" i="26" s="1"/>
  <c r="I918" i="26" s="1"/>
  <c r="J918" i="26" s="1"/>
  <c r="N918" i="26" s="1"/>
  <c r="D910" i="26"/>
  <c r="F910" i="26" s="1"/>
  <c r="I910" i="26" s="1"/>
  <c r="J910" i="26" s="1"/>
  <c r="N910" i="26" s="1"/>
  <c r="D904" i="26"/>
  <c r="F904" i="26" s="1"/>
  <c r="I904" i="26" s="1"/>
  <c r="J904" i="26" s="1"/>
  <c r="N904" i="26" s="1"/>
  <c r="D893" i="26"/>
  <c r="F893" i="26" s="1"/>
  <c r="I893" i="26" s="1"/>
  <c r="J893" i="26" s="1"/>
  <c r="N893" i="26" s="1"/>
  <c r="D884" i="26"/>
  <c r="F884" i="26" s="1"/>
  <c r="I884" i="26" s="1"/>
  <c r="J884" i="26" s="1"/>
  <c r="N884" i="26" s="1"/>
  <c r="D876" i="26"/>
  <c r="F876" i="26" s="1"/>
  <c r="I876" i="26" s="1"/>
  <c r="J876" i="26" s="1"/>
  <c r="N876" i="26" s="1"/>
  <c r="D871" i="26"/>
  <c r="F871" i="26" s="1"/>
  <c r="I871" i="26" s="1"/>
  <c r="J871" i="26" s="1"/>
  <c r="N871" i="26" s="1"/>
  <c r="D866" i="26"/>
  <c r="F866" i="26" s="1"/>
  <c r="I866" i="26" s="1"/>
  <c r="J866" i="26" s="1"/>
  <c r="N866" i="26" s="1"/>
  <c r="D861" i="26"/>
  <c r="F861" i="26" s="1"/>
  <c r="I861" i="26" s="1"/>
  <c r="J861" i="26" s="1"/>
  <c r="N861" i="26" s="1"/>
  <c r="D851" i="26"/>
  <c r="F851" i="26" s="1"/>
  <c r="I851" i="26" s="1"/>
  <c r="J851" i="26" s="1"/>
  <c r="N851" i="26" s="1"/>
  <c r="D843" i="26"/>
  <c r="F843" i="26" s="1"/>
  <c r="I843" i="26" s="1"/>
  <c r="J843" i="26" s="1"/>
  <c r="N843" i="26" s="1"/>
  <c r="D835" i="26"/>
  <c r="F835" i="26" s="1"/>
  <c r="I835" i="26" s="1"/>
  <c r="J835" i="26" s="1"/>
  <c r="N835" i="26" s="1"/>
  <c r="D827" i="26"/>
  <c r="F827" i="26" s="1"/>
  <c r="I827" i="26" s="1"/>
  <c r="J827" i="26" s="1"/>
  <c r="N827" i="26" s="1"/>
  <c r="D1655" i="26"/>
  <c r="F1655" i="26" s="1"/>
  <c r="I1655" i="26" s="1"/>
  <c r="J1655" i="26" s="1"/>
  <c r="N1655" i="26" s="1"/>
  <c r="D1643" i="26"/>
  <c r="F1643" i="26" s="1"/>
  <c r="I1643" i="26" s="1"/>
  <c r="J1643" i="26" s="1"/>
  <c r="N1643" i="26" s="1"/>
  <c r="D1634" i="26"/>
  <c r="F1634" i="26" s="1"/>
  <c r="I1634" i="26" s="1"/>
  <c r="J1634" i="26" s="1"/>
  <c r="N1634" i="26" s="1"/>
  <c r="D1626" i="26"/>
  <c r="F1626" i="26" s="1"/>
  <c r="I1626" i="26" s="1"/>
  <c r="J1626" i="26" s="1"/>
  <c r="N1626" i="26" s="1"/>
  <c r="D1619" i="26"/>
  <c r="F1619" i="26" s="1"/>
  <c r="I1619" i="26" s="1"/>
  <c r="J1619" i="26" s="1"/>
  <c r="N1619" i="26" s="1"/>
  <c r="D1605" i="26"/>
  <c r="F1605" i="26" s="1"/>
  <c r="I1605" i="26" s="1"/>
  <c r="J1605" i="26" s="1"/>
  <c r="N1605" i="26" s="1"/>
  <c r="D1593" i="26"/>
  <c r="F1593" i="26" s="1"/>
  <c r="I1593" i="26" s="1"/>
  <c r="J1593" i="26" s="1"/>
  <c r="N1593" i="26" s="1"/>
  <c r="D1587" i="26"/>
  <c r="F1587" i="26" s="1"/>
  <c r="I1587" i="26" s="1"/>
  <c r="J1587" i="26" s="1"/>
  <c r="N1587" i="26" s="1"/>
  <c r="D1574" i="26"/>
  <c r="F1574" i="26" s="1"/>
  <c r="I1574" i="26" s="1"/>
  <c r="J1574" i="26" s="1"/>
  <c r="N1574" i="26" s="1"/>
  <c r="D1565" i="26"/>
  <c r="F1565" i="26" s="1"/>
  <c r="I1565" i="26" s="1"/>
  <c r="J1565" i="26" s="1"/>
  <c r="N1565" i="26" s="1"/>
  <c r="D1536" i="26"/>
  <c r="F1536" i="26" s="1"/>
  <c r="I1536" i="26" s="1"/>
  <c r="J1536" i="26" s="1"/>
  <c r="N1536" i="26" s="1"/>
  <c r="D1531" i="26"/>
  <c r="F1531" i="26" s="1"/>
  <c r="I1531" i="26" s="1"/>
  <c r="J1531" i="26" s="1"/>
  <c r="N1531" i="26" s="1"/>
  <c r="D1523" i="26"/>
  <c r="F1523" i="26" s="1"/>
  <c r="I1523" i="26" s="1"/>
  <c r="J1523" i="26" s="1"/>
  <c r="N1523" i="26" s="1"/>
  <c r="D1511" i="26"/>
  <c r="F1511" i="26" s="1"/>
  <c r="I1511" i="26" s="1"/>
  <c r="J1511" i="26" s="1"/>
  <c r="N1511" i="26" s="1"/>
  <c r="D1505" i="26"/>
  <c r="F1505" i="26" s="1"/>
  <c r="I1505" i="26" s="1"/>
  <c r="J1505" i="26" s="1"/>
  <c r="N1505" i="26" s="1"/>
  <c r="D1496" i="26"/>
  <c r="F1496" i="26" s="1"/>
  <c r="I1496" i="26" s="1"/>
  <c r="J1496" i="26" s="1"/>
  <c r="N1496" i="26" s="1"/>
  <c r="D1487" i="26"/>
  <c r="F1487" i="26" s="1"/>
  <c r="I1487" i="26" s="1"/>
  <c r="J1487" i="26" s="1"/>
  <c r="N1487" i="26" s="1"/>
  <c r="D1470" i="26"/>
  <c r="F1470" i="26" s="1"/>
  <c r="I1470" i="26" s="1"/>
  <c r="J1470" i="26" s="1"/>
  <c r="N1470" i="26" s="1"/>
  <c r="D1460" i="26"/>
  <c r="F1460" i="26" s="1"/>
  <c r="I1460" i="26" s="1"/>
  <c r="J1460" i="26" s="1"/>
  <c r="N1460" i="26" s="1"/>
  <c r="D1454" i="26"/>
  <c r="F1454" i="26" s="1"/>
  <c r="I1454" i="26" s="1"/>
  <c r="J1454" i="26" s="1"/>
  <c r="N1454" i="26" s="1"/>
  <c r="D1448" i="26"/>
  <c r="F1448" i="26" s="1"/>
  <c r="I1448" i="26" s="1"/>
  <c r="J1448" i="26" s="1"/>
  <c r="N1448" i="26" s="1"/>
  <c r="D1421" i="26"/>
  <c r="F1421" i="26" s="1"/>
  <c r="I1421" i="26" s="1"/>
  <c r="J1421" i="26" s="1"/>
  <c r="N1421" i="26" s="1"/>
  <c r="D1393" i="26"/>
  <c r="F1393" i="26" s="1"/>
  <c r="I1393" i="26" s="1"/>
  <c r="J1393" i="26" s="1"/>
  <c r="N1393" i="26" s="1"/>
  <c r="D1386" i="26"/>
  <c r="F1386" i="26" s="1"/>
  <c r="I1386" i="26" s="1"/>
  <c r="J1386" i="26" s="1"/>
  <c r="N1386" i="26" s="1"/>
  <c r="D1364" i="26"/>
  <c r="F1364" i="26" s="1"/>
  <c r="I1364" i="26" s="1"/>
  <c r="J1364" i="26" s="1"/>
  <c r="N1364" i="26" s="1"/>
  <c r="D1419" i="26"/>
  <c r="F1419" i="26" s="1"/>
  <c r="I1419" i="26" s="1"/>
  <c r="J1419" i="26" s="1"/>
  <c r="N1419" i="26" s="1"/>
  <c r="D1416" i="26"/>
  <c r="F1416" i="26" s="1"/>
  <c r="I1416" i="26" s="1"/>
  <c r="J1416" i="26" s="1"/>
  <c r="N1416" i="26" s="1"/>
  <c r="D1392" i="26"/>
  <c r="F1392" i="26" s="1"/>
  <c r="I1392" i="26" s="1"/>
  <c r="J1392" i="26" s="1"/>
  <c r="N1392" i="26" s="1"/>
  <c r="D1199" i="26"/>
  <c r="F1199" i="26" s="1"/>
  <c r="I1199" i="26" s="1"/>
  <c r="J1199" i="26" s="1"/>
  <c r="N1199" i="26" s="1"/>
  <c r="D1186" i="26"/>
  <c r="F1186" i="26" s="1"/>
  <c r="I1186" i="26" s="1"/>
  <c r="J1186" i="26" s="1"/>
  <c r="N1186" i="26" s="1"/>
  <c r="D1175" i="26"/>
  <c r="F1175" i="26" s="1"/>
  <c r="I1175" i="26" s="1"/>
  <c r="J1175" i="26" s="1"/>
  <c r="N1175" i="26" s="1"/>
  <c r="D1165" i="26"/>
  <c r="F1165" i="26" s="1"/>
  <c r="I1165" i="26" s="1"/>
  <c r="J1165" i="26" s="1"/>
  <c r="N1165" i="26" s="1"/>
  <c r="D1158" i="26"/>
  <c r="F1158" i="26" s="1"/>
  <c r="I1158" i="26" s="1"/>
  <c r="J1158" i="26" s="1"/>
  <c r="N1158" i="26" s="1"/>
  <c r="D1149" i="26"/>
  <c r="F1149" i="26" s="1"/>
  <c r="I1149" i="26" s="1"/>
  <c r="J1149" i="26" s="1"/>
  <c r="N1149" i="26" s="1"/>
  <c r="D1141" i="26"/>
  <c r="F1141" i="26" s="1"/>
  <c r="I1141" i="26" s="1"/>
  <c r="J1141" i="26" s="1"/>
  <c r="N1141" i="26" s="1"/>
  <c r="D1129" i="26"/>
  <c r="F1129" i="26" s="1"/>
  <c r="I1129" i="26" s="1"/>
  <c r="J1129" i="26" s="1"/>
  <c r="N1129" i="26" s="1"/>
  <c r="D1112" i="26"/>
  <c r="F1112" i="26" s="1"/>
  <c r="I1112" i="26" s="1"/>
  <c r="J1112" i="26" s="1"/>
  <c r="N1112" i="26" s="1"/>
  <c r="D1104" i="26"/>
  <c r="F1104" i="26" s="1"/>
  <c r="I1104" i="26" s="1"/>
  <c r="J1104" i="26" s="1"/>
  <c r="N1104" i="26" s="1"/>
  <c r="D1092" i="26"/>
  <c r="F1092" i="26" s="1"/>
  <c r="I1092" i="26" s="1"/>
  <c r="J1092" i="26" s="1"/>
  <c r="N1092" i="26" s="1"/>
  <c r="D1081" i="26"/>
  <c r="F1081" i="26" s="1"/>
  <c r="I1081" i="26" s="1"/>
  <c r="J1081" i="26" s="1"/>
  <c r="N1081" i="26" s="1"/>
  <c r="D1073" i="26"/>
  <c r="F1073" i="26" s="1"/>
  <c r="I1073" i="26" s="1"/>
  <c r="J1073" i="26" s="1"/>
  <c r="N1073" i="26" s="1"/>
  <c r="D1067" i="26"/>
  <c r="F1067" i="26" s="1"/>
  <c r="I1067" i="26" s="1"/>
  <c r="J1067" i="26" s="1"/>
  <c r="N1067" i="26" s="1"/>
  <c r="D1061" i="26"/>
  <c r="F1061" i="26" s="1"/>
  <c r="I1061" i="26" s="1"/>
  <c r="J1061" i="26" s="1"/>
  <c r="N1061" i="26" s="1"/>
  <c r="D1056" i="26"/>
  <c r="F1056" i="26" s="1"/>
  <c r="I1056" i="26" s="1"/>
  <c r="J1056" i="26" s="1"/>
  <c r="N1056" i="26" s="1"/>
  <c r="D1052" i="26"/>
  <c r="F1052" i="26" s="1"/>
  <c r="I1052" i="26" s="1"/>
  <c r="J1052" i="26" s="1"/>
  <c r="N1052" i="26" s="1"/>
  <c r="D1047" i="26"/>
  <c r="F1047" i="26" s="1"/>
  <c r="I1047" i="26" s="1"/>
  <c r="J1047" i="26" s="1"/>
  <c r="N1047" i="26" s="1"/>
  <c r="D1039" i="26"/>
  <c r="F1039" i="26" s="1"/>
  <c r="I1039" i="26" s="1"/>
  <c r="J1039" i="26" s="1"/>
  <c r="N1039" i="26" s="1"/>
  <c r="D1033" i="26"/>
  <c r="F1033" i="26" s="1"/>
  <c r="I1033" i="26" s="1"/>
  <c r="J1033" i="26" s="1"/>
  <c r="N1033" i="26" s="1"/>
  <c r="D1023" i="26"/>
  <c r="F1023" i="26" s="1"/>
  <c r="I1023" i="26" s="1"/>
  <c r="J1023" i="26" s="1"/>
  <c r="N1023" i="26" s="1"/>
  <c r="D1018" i="26"/>
  <c r="F1018" i="26" s="1"/>
  <c r="I1018" i="26" s="1"/>
  <c r="J1018" i="26" s="1"/>
  <c r="N1018" i="26" s="1"/>
  <c r="D1013" i="26"/>
  <c r="F1013" i="26" s="1"/>
  <c r="I1013" i="26" s="1"/>
  <c r="J1013" i="26" s="1"/>
  <c r="N1013" i="26" s="1"/>
  <c r="D1007" i="26"/>
  <c r="F1007" i="26" s="1"/>
  <c r="I1007" i="26" s="1"/>
  <c r="J1007" i="26" s="1"/>
  <c r="N1007" i="26" s="1"/>
  <c r="D996" i="26"/>
  <c r="F996" i="26" s="1"/>
  <c r="I996" i="26" s="1"/>
  <c r="J996" i="26" s="1"/>
  <c r="N996" i="26" s="1"/>
  <c r="D987" i="26"/>
  <c r="F987" i="26" s="1"/>
  <c r="I987" i="26" s="1"/>
  <c r="J987" i="26" s="1"/>
  <c r="N987" i="26" s="1"/>
  <c r="D982" i="26"/>
  <c r="F982" i="26" s="1"/>
  <c r="I982" i="26" s="1"/>
  <c r="J982" i="26" s="1"/>
  <c r="N982" i="26" s="1"/>
  <c r="D976" i="26"/>
  <c r="F976" i="26" s="1"/>
  <c r="I976" i="26" s="1"/>
  <c r="J976" i="26" s="1"/>
  <c r="N976" i="26" s="1"/>
  <c r="D972" i="26"/>
  <c r="F972" i="26" s="1"/>
  <c r="I972" i="26" s="1"/>
  <c r="J972" i="26" s="1"/>
  <c r="N972" i="26" s="1"/>
  <c r="D965" i="26"/>
  <c r="F965" i="26" s="1"/>
  <c r="I965" i="26" s="1"/>
  <c r="J965" i="26" s="1"/>
  <c r="N965" i="26" s="1"/>
  <c r="D959" i="26"/>
  <c r="F959" i="26" s="1"/>
  <c r="I959" i="26" s="1"/>
  <c r="J959" i="26" s="1"/>
  <c r="N959" i="26" s="1"/>
  <c r="D955" i="26"/>
  <c r="F955" i="26" s="1"/>
  <c r="I955" i="26" s="1"/>
  <c r="J955" i="26" s="1"/>
  <c r="N955" i="26" s="1"/>
  <c r="D948" i="26"/>
  <c r="F948" i="26" s="1"/>
  <c r="I948" i="26" s="1"/>
  <c r="J948" i="26" s="1"/>
  <c r="N948" i="26" s="1"/>
  <c r="D941" i="26"/>
  <c r="F941" i="26" s="1"/>
  <c r="I941" i="26" s="1"/>
  <c r="J941" i="26" s="1"/>
  <c r="N941" i="26" s="1"/>
  <c r="D936" i="26"/>
  <c r="F936" i="26" s="1"/>
  <c r="I936" i="26" s="1"/>
  <c r="J936" i="26" s="1"/>
  <c r="N936" i="26" s="1"/>
  <c r="D930" i="26"/>
  <c r="F930" i="26" s="1"/>
  <c r="I930" i="26" s="1"/>
  <c r="J930" i="26" s="1"/>
  <c r="N930" i="26" s="1"/>
  <c r="D924" i="26"/>
  <c r="F924" i="26" s="1"/>
  <c r="I924" i="26" s="1"/>
  <c r="J924" i="26" s="1"/>
  <c r="N924" i="26" s="1"/>
  <c r="D915" i="26"/>
  <c r="F915" i="26" s="1"/>
  <c r="I915" i="26" s="1"/>
  <c r="J915" i="26" s="1"/>
  <c r="N915" i="26" s="1"/>
  <c r="D907" i="26"/>
  <c r="F907" i="26" s="1"/>
  <c r="I907" i="26" s="1"/>
  <c r="J907" i="26" s="1"/>
  <c r="N907" i="26" s="1"/>
  <c r="D903" i="26"/>
  <c r="F903" i="26" s="1"/>
  <c r="I903" i="26" s="1"/>
  <c r="J903" i="26" s="1"/>
  <c r="N903" i="26" s="1"/>
  <c r="D896" i="26"/>
  <c r="F896" i="26" s="1"/>
  <c r="I896" i="26" s="1"/>
  <c r="J896" i="26" s="1"/>
  <c r="N896" i="26" s="1"/>
  <c r="D892" i="26"/>
  <c r="F892" i="26" s="1"/>
  <c r="I892" i="26" s="1"/>
  <c r="J892" i="26" s="1"/>
  <c r="N892" i="26" s="1"/>
  <c r="D883" i="26"/>
  <c r="F883" i="26" s="1"/>
  <c r="I883" i="26" s="1"/>
  <c r="J883" i="26" s="1"/>
  <c r="N883" i="26" s="1"/>
  <c r="D875" i="26"/>
  <c r="F875" i="26" s="1"/>
  <c r="I875" i="26" s="1"/>
  <c r="J875" i="26" s="1"/>
  <c r="N875" i="26" s="1"/>
  <c r="D870" i="26"/>
  <c r="F870" i="26" s="1"/>
  <c r="I870" i="26" s="1"/>
  <c r="J870" i="26" s="1"/>
  <c r="N870" i="26" s="1"/>
  <c r="D865" i="26"/>
  <c r="F865" i="26" s="1"/>
  <c r="I865" i="26" s="1"/>
  <c r="J865" i="26" s="1"/>
  <c r="N865" i="26" s="1"/>
  <c r="D858" i="26"/>
  <c r="F858" i="26" s="1"/>
  <c r="I858" i="26" s="1"/>
  <c r="J858" i="26" s="1"/>
  <c r="N858" i="26" s="1"/>
  <c r="D846" i="26"/>
  <c r="F846" i="26" s="1"/>
  <c r="I846" i="26" s="1"/>
  <c r="J846" i="26" s="1"/>
  <c r="N846" i="26" s="1"/>
  <c r="D834" i="26"/>
  <c r="F834" i="26" s="1"/>
  <c r="I834" i="26" s="1"/>
  <c r="J834" i="26" s="1"/>
  <c r="N834" i="26" s="1"/>
  <c r="D826" i="26"/>
  <c r="F826" i="26" s="1"/>
  <c r="I826" i="26" s="1"/>
  <c r="J826" i="26" s="1"/>
  <c r="N826" i="26" s="1"/>
  <c r="D1640" i="26"/>
  <c r="F1640" i="26" s="1"/>
  <c r="I1640" i="26" s="1"/>
  <c r="J1640" i="26" s="1"/>
  <c r="N1640" i="26" s="1"/>
  <c r="D1632" i="26"/>
  <c r="F1632" i="26" s="1"/>
  <c r="I1632" i="26" s="1"/>
  <c r="J1632" i="26" s="1"/>
  <c r="N1632" i="26" s="1"/>
  <c r="D1624" i="26"/>
  <c r="F1624" i="26" s="1"/>
  <c r="I1624" i="26" s="1"/>
  <c r="J1624" i="26" s="1"/>
  <c r="N1624" i="26" s="1"/>
  <c r="D1615" i="26"/>
  <c r="F1615" i="26" s="1"/>
  <c r="I1615" i="26" s="1"/>
  <c r="J1615" i="26" s="1"/>
  <c r="N1615" i="26" s="1"/>
  <c r="D1601" i="26"/>
  <c r="F1601" i="26" s="1"/>
  <c r="I1601" i="26" s="1"/>
  <c r="J1601" i="26" s="1"/>
  <c r="N1601" i="26" s="1"/>
  <c r="D1592" i="26"/>
  <c r="F1592" i="26" s="1"/>
  <c r="I1592" i="26" s="1"/>
  <c r="J1592" i="26" s="1"/>
  <c r="N1592" i="26" s="1"/>
  <c r="D1583" i="26"/>
  <c r="F1583" i="26" s="1"/>
  <c r="I1583" i="26" s="1"/>
  <c r="J1583" i="26" s="1"/>
  <c r="N1583" i="26" s="1"/>
  <c r="D1571" i="26"/>
  <c r="F1571" i="26" s="1"/>
  <c r="I1571" i="26" s="1"/>
  <c r="J1571" i="26" s="1"/>
  <c r="N1571" i="26" s="1"/>
  <c r="D1563" i="26"/>
  <c r="F1563" i="26" s="1"/>
  <c r="I1563" i="26" s="1"/>
  <c r="J1563" i="26" s="1"/>
  <c r="N1563" i="26" s="1"/>
  <c r="D1557" i="26"/>
  <c r="F1557" i="26" s="1"/>
  <c r="I1557" i="26" s="1"/>
  <c r="J1557" i="26" s="1"/>
  <c r="N1557" i="26" s="1"/>
  <c r="D1547" i="26"/>
  <c r="F1547" i="26" s="1"/>
  <c r="I1547" i="26" s="1"/>
  <c r="J1547" i="26" s="1"/>
  <c r="N1547" i="26" s="1"/>
  <c r="D1535" i="26"/>
  <c r="F1535" i="26" s="1"/>
  <c r="I1535" i="26" s="1"/>
  <c r="J1535" i="26" s="1"/>
  <c r="N1535" i="26" s="1"/>
  <c r="D1530" i="26"/>
  <c r="F1530" i="26" s="1"/>
  <c r="I1530" i="26" s="1"/>
  <c r="J1530" i="26" s="1"/>
  <c r="N1530" i="26" s="1"/>
  <c r="D1517" i="26"/>
  <c r="F1517" i="26" s="1"/>
  <c r="I1517" i="26" s="1"/>
  <c r="J1517" i="26" s="1"/>
  <c r="N1517" i="26" s="1"/>
  <c r="D1509" i="26"/>
  <c r="F1509" i="26" s="1"/>
  <c r="I1509" i="26" s="1"/>
  <c r="J1509" i="26" s="1"/>
  <c r="N1509" i="26" s="1"/>
  <c r="D1503" i="26"/>
  <c r="F1503" i="26" s="1"/>
  <c r="I1503" i="26" s="1"/>
  <c r="J1503" i="26" s="1"/>
  <c r="N1503" i="26" s="1"/>
  <c r="D1493" i="26"/>
  <c r="F1493" i="26" s="1"/>
  <c r="I1493" i="26" s="1"/>
  <c r="J1493" i="26" s="1"/>
  <c r="N1493" i="26" s="1"/>
  <c r="D1486" i="26"/>
  <c r="F1486" i="26" s="1"/>
  <c r="I1486" i="26" s="1"/>
  <c r="J1486" i="26" s="1"/>
  <c r="N1486" i="26" s="1"/>
  <c r="D1478" i="26"/>
  <c r="F1478" i="26" s="1"/>
  <c r="I1478" i="26" s="1"/>
  <c r="J1478" i="26" s="1"/>
  <c r="N1478" i="26" s="1"/>
  <c r="D1468" i="26"/>
  <c r="F1468" i="26" s="1"/>
  <c r="I1468" i="26" s="1"/>
  <c r="J1468" i="26" s="1"/>
  <c r="N1468" i="26" s="1"/>
  <c r="D1459" i="26"/>
  <c r="F1459" i="26" s="1"/>
  <c r="I1459" i="26" s="1"/>
  <c r="J1459" i="26" s="1"/>
  <c r="N1459" i="26" s="1"/>
  <c r="D1453" i="26"/>
  <c r="F1453" i="26" s="1"/>
  <c r="I1453" i="26" s="1"/>
  <c r="J1453" i="26" s="1"/>
  <c r="N1453" i="26" s="1"/>
  <c r="D1443" i="26"/>
  <c r="F1443" i="26" s="1"/>
  <c r="I1443" i="26" s="1"/>
  <c r="J1443" i="26" s="1"/>
  <c r="N1443" i="26" s="1"/>
  <c r="D1413" i="26"/>
  <c r="F1413" i="26" s="1"/>
  <c r="I1413" i="26" s="1"/>
  <c r="J1413" i="26" s="1"/>
  <c r="N1413" i="26" s="1"/>
  <c r="D1382" i="26"/>
  <c r="F1382" i="26" s="1"/>
  <c r="I1382" i="26" s="1"/>
  <c r="J1382" i="26" s="1"/>
  <c r="N1382" i="26" s="1"/>
  <c r="D1360" i="26"/>
  <c r="F1360" i="26" s="1"/>
  <c r="I1360" i="26" s="1"/>
  <c r="J1360" i="26" s="1"/>
  <c r="N1360" i="26" s="1"/>
  <c r="D1403" i="26"/>
  <c r="F1403" i="26" s="1"/>
  <c r="I1403" i="26" s="1"/>
  <c r="J1403" i="26" s="1"/>
  <c r="N1403" i="26" s="1"/>
  <c r="D1412" i="26"/>
  <c r="F1412" i="26" s="1"/>
  <c r="I1412" i="26" s="1"/>
  <c r="J1412" i="26" s="1"/>
  <c r="N1412" i="26" s="1"/>
  <c r="D1384" i="26"/>
  <c r="F1384" i="26" s="1"/>
  <c r="I1384" i="26" s="1"/>
  <c r="J1384" i="26" s="1"/>
  <c r="N1384" i="26" s="1"/>
  <c r="D1197" i="26"/>
  <c r="F1197" i="26" s="1"/>
  <c r="I1197" i="26" s="1"/>
  <c r="J1197" i="26" s="1"/>
  <c r="N1197" i="26" s="1"/>
  <c r="D1185" i="26"/>
  <c r="F1185" i="26" s="1"/>
  <c r="I1185" i="26" s="1"/>
  <c r="J1185" i="26" s="1"/>
  <c r="N1185" i="26" s="1"/>
  <c r="D1172" i="26"/>
  <c r="F1172" i="26" s="1"/>
  <c r="I1172" i="26" s="1"/>
  <c r="J1172" i="26" s="1"/>
  <c r="N1172" i="26" s="1"/>
  <c r="D1162" i="26"/>
  <c r="F1162" i="26" s="1"/>
  <c r="I1162" i="26" s="1"/>
  <c r="J1162" i="26" s="1"/>
  <c r="N1162" i="26" s="1"/>
  <c r="D1154" i="26"/>
  <c r="F1154" i="26" s="1"/>
  <c r="I1154" i="26" s="1"/>
  <c r="J1154" i="26" s="1"/>
  <c r="N1154" i="26" s="1"/>
  <c r="D1146" i="26"/>
  <c r="F1146" i="26" s="1"/>
  <c r="I1146" i="26" s="1"/>
  <c r="J1146" i="26" s="1"/>
  <c r="N1146" i="26" s="1"/>
  <c r="D1138" i="26"/>
  <c r="F1138" i="26" s="1"/>
  <c r="I1138" i="26" s="1"/>
  <c r="J1138" i="26" s="1"/>
  <c r="N1138" i="26" s="1"/>
  <c r="D1125" i="26"/>
  <c r="F1125" i="26" s="1"/>
  <c r="I1125" i="26" s="1"/>
  <c r="J1125" i="26" s="1"/>
  <c r="N1125" i="26" s="1"/>
  <c r="D1110" i="26"/>
  <c r="F1110" i="26" s="1"/>
  <c r="I1110" i="26" s="1"/>
  <c r="J1110" i="26" s="1"/>
  <c r="N1110" i="26" s="1"/>
  <c r="D1103" i="26"/>
  <c r="F1103" i="26" s="1"/>
  <c r="I1103" i="26" s="1"/>
  <c r="J1103" i="26" s="1"/>
  <c r="N1103" i="26" s="1"/>
  <c r="D1091" i="26"/>
  <c r="F1091" i="26" s="1"/>
  <c r="I1091" i="26" s="1"/>
  <c r="J1091" i="26" s="1"/>
  <c r="N1091" i="26" s="1"/>
  <c r="D1079" i="26"/>
  <c r="F1079" i="26" s="1"/>
  <c r="I1079" i="26" s="1"/>
  <c r="J1079" i="26" s="1"/>
  <c r="N1079" i="26" s="1"/>
  <c r="D1072" i="26"/>
  <c r="F1072" i="26" s="1"/>
  <c r="I1072" i="26" s="1"/>
  <c r="J1072" i="26" s="1"/>
  <c r="N1072" i="26" s="1"/>
  <c r="D1059" i="26"/>
  <c r="F1059" i="26" s="1"/>
  <c r="I1059" i="26" s="1"/>
  <c r="J1059" i="26" s="1"/>
  <c r="N1059" i="26" s="1"/>
  <c r="D1055" i="26"/>
  <c r="F1055" i="26" s="1"/>
  <c r="I1055" i="26" s="1"/>
  <c r="J1055" i="26" s="1"/>
  <c r="N1055" i="26" s="1"/>
  <c r="D1050" i="26"/>
  <c r="F1050" i="26" s="1"/>
  <c r="I1050" i="26" s="1"/>
  <c r="J1050" i="26" s="1"/>
  <c r="N1050" i="26" s="1"/>
  <c r="D1046" i="26"/>
  <c r="F1046" i="26" s="1"/>
  <c r="I1046" i="26" s="1"/>
  <c r="J1046" i="26" s="1"/>
  <c r="N1046" i="26" s="1"/>
  <c r="D1038" i="26"/>
  <c r="F1038" i="26" s="1"/>
  <c r="I1038" i="26" s="1"/>
  <c r="J1038" i="26" s="1"/>
  <c r="N1038" i="26" s="1"/>
  <c r="D1032" i="26"/>
  <c r="F1032" i="26" s="1"/>
  <c r="I1032" i="26" s="1"/>
  <c r="J1032" i="26" s="1"/>
  <c r="N1032" i="26" s="1"/>
  <c r="D1021" i="26"/>
  <c r="F1021" i="26" s="1"/>
  <c r="I1021" i="26" s="1"/>
  <c r="J1021" i="26" s="1"/>
  <c r="N1021" i="26" s="1"/>
  <c r="D1017" i="26"/>
  <c r="F1017" i="26" s="1"/>
  <c r="I1017" i="26" s="1"/>
  <c r="J1017" i="26" s="1"/>
  <c r="N1017" i="26" s="1"/>
  <c r="D1011" i="26"/>
  <c r="F1011" i="26" s="1"/>
  <c r="I1011" i="26" s="1"/>
  <c r="J1011" i="26" s="1"/>
  <c r="N1011" i="26" s="1"/>
  <c r="D1006" i="26"/>
  <c r="F1006" i="26" s="1"/>
  <c r="I1006" i="26" s="1"/>
  <c r="J1006" i="26" s="1"/>
  <c r="N1006" i="26" s="1"/>
  <c r="D992" i="26"/>
  <c r="F992" i="26" s="1"/>
  <c r="I992" i="26" s="1"/>
  <c r="J992" i="26" s="1"/>
  <c r="N992" i="26" s="1"/>
  <c r="D981" i="26"/>
  <c r="F981" i="26" s="1"/>
  <c r="I981" i="26" s="1"/>
  <c r="J981" i="26" s="1"/>
  <c r="N981" i="26" s="1"/>
  <c r="D975" i="26"/>
  <c r="F975" i="26" s="1"/>
  <c r="I975" i="26" s="1"/>
  <c r="J975" i="26" s="1"/>
  <c r="N975" i="26" s="1"/>
  <c r="D970" i="26"/>
  <c r="F970" i="26" s="1"/>
  <c r="I970" i="26" s="1"/>
  <c r="J970" i="26" s="1"/>
  <c r="N970" i="26" s="1"/>
  <c r="D963" i="26"/>
  <c r="F963" i="26" s="1"/>
  <c r="I963" i="26" s="1"/>
  <c r="J963" i="26" s="1"/>
  <c r="N963" i="26" s="1"/>
  <c r="D958" i="26"/>
  <c r="F958" i="26" s="1"/>
  <c r="I958" i="26" s="1"/>
  <c r="J958" i="26" s="1"/>
  <c r="N958" i="26" s="1"/>
  <c r="D940" i="26"/>
  <c r="F940" i="26" s="1"/>
  <c r="I940" i="26" s="1"/>
  <c r="J940" i="26" s="1"/>
  <c r="N940" i="26" s="1"/>
  <c r="D935" i="26"/>
  <c r="F935" i="26" s="1"/>
  <c r="I935" i="26" s="1"/>
  <c r="J935" i="26" s="1"/>
  <c r="N935" i="26" s="1"/>
  <c r="D929" i="26"/>
  <c r="F929" i="26" s="1"/>
  <c r="I929" i="26" s="1"/>
  <c r="J929" i="26" s="1"/>
  <c r="N929" i="26" s="1"/>
  <c r="D922" i="26"/>
  <c r="F922" i="26" s="1"/>
  <c r="I922" i="26" s="1"/>
  <c r="J922" i="26" s="1"/>
  <c r="N922" i="26" s="1"/>
  <c r="D914" i="26"/>
  <c r="F914" i="26" s="1"/>
  <c r="I914" i="26" s="1"/>
  <c r="J914" i="26" s="1"/>
  <c r="N914" i="26" s="1"/>
  <c r="D906" i="26"/>
  <c r="F906" i="26" s="1"/>
  <c r="I906" i="26" s="1"/>
  <c r="J906" i="26" s="1"/>
  <c r="N906" i="26" s="1"/>
  <c r="D902" i="26"/>
  <c r="F902" i="26" s="1"/>
  <c r="I902" i="26" s="1"/>
  <c r="J902" i="26" s="1"/>
  <c r="N902" i="26" s="1"/>
  <c r="D895" i="26"/>
  <c r="F895" i="26" s="1"/>
  <c r="I895" i="26" s="1"/>
  <c r="J895" i="26" s="1"/>
  <c r="N895" i="26" s="1"/>
  <c r="D891" i="26"/>
  <c r="F891" i="26" s="1"/>
  <c r="I891" i="26" s="1"/>
  <c r="J891" i="26" s="1"/>
  <c r="N891" i="26" s="1"/>
  <c r="D882" i="26"/>
  <c r="F882" i="26" s="1"/>
  <c r="I882" i="26" s="1"/>
  <c r="J882" i="26" s="1"/>
  <c r="N882" i="26" s="1"/>
  <c r="D873" i="26"/>
  <c r="F873" i="26" s="1"/>
  <c r="I873" i="26" s="1"/>
  <c r="J873" i="26" s="1"/>
  <c r="N873" i="26" s="1"/>
  <c r="D868" i="26"/>
  <c r="F868" i="26" s="1"/>
  <c r="I868" i="26" s="1"/>
  <c r="J868" i="26" s="1"/>
  <c r="N868" i="26" s="1"/>
  <c r="D864" i="26"/>
  <c r="F864" i="26" s="1"/>
  <c r="I864" i="26" s="1"/>
  <c r="J864" i="26" s="1"/>
  <c r="N864" i="26" s="1"/>
  <c r="D854" i="26"/>
  <c r="F854" i="26" s="1"/>
  <c r="I854" i="26" s="1"/>
  <c r="J854" i="26" s="1"/>
  <c r="N854" i="26" s="1"/>
  <c r="D845" i="26"/>
  <c r="F845" i="26" s="1"/>
  <c r="I845" i="26" s="1"/>
  <c r="J845" i="26" s="1"/>
  <c r="N845" i="26" s="1"/>
  <c r="D833" i="26"/>
  <c r="F833" i="26" s="1"/>
  <c r="I833" i="26" s="1"/>
  <c r="J833" i="26" s="1"/>
  <c r="N833" i="26" s="1"/>
  <c r="D825" i="26"/>
  <c r="F825" i="26" s="1"/>
  <c r="I825" i="26" s="1"/>
  <c r="J825" i="26" s="1"/>
  <c r="N825" i="26" s="1"/>
  <c r="D817" i="26"/>
  <c r="F817" i="26" s="1"/>
  <c r="I817" i="26" s="1"/>
  <c r="J817" i="26" s="1"/>
  <c r="N817" i="26" s="1"/>
  <c r="D813" i="26"/>
  <c r="F813" i="26" s="1"/>
  <c r="I813" i="26" s="1"/>
  <c r="J813" i="26" s="1"/>
  <c r="N813" i="26" s="1"/>
  <c r="D808" i="26"/>
  <c r="F808" i="26" s="1"/>
  <c r="I808" i="26" s="1"/>
  <c r="J808" i="26" s="1"/>
  <c r="N808" i="26" s="1"/>
  <c r="D804" i="26"/>
  <c r="F804" i="26" s="1"/>
  <c r="I804" i="26" s="1"/>
  <c r="J804" i="26" s="1"/>
  <c r="N804" i="26" s="1"/>
  <c r="D799" i="26"/>
  <c r="F799" i="26" s="1"/>
  <c r="I799" i="26" s="1"/>
  <c r="J799" i="26" s="1"/>
  <c r="N799" i="26" s="1"/>
  <c r="D782" i="26"/>
  <c r="F782" i="26" s="1"/>
  <c r="I782" i="26" s="1"/>
  <c r="J782" i="26" s="1"/>
  <c r="N782" i="26" s="1"/>
  <c r="D791" i="26"/>
  <c r="F791" i="26" s="1"/>
  <c r="I791" i="26" s="1"/>
  <c r="J791" i="26" s="1"/>
  <c r="N791" i="26" s="1"/>
  <c r="D789" i="26"/>
  <c r="F789" i="26" s="1"/>
  <c r="I789" i="26" s="1"/>
  <c r="J789" i="26" s="1"/>
  <c r="N789" i="26" s="1"/>
  <c r="D765" i="26"/>
  <c r="F765" i="26" s="1"/>
  <c r="I765" i="26" s="1"/>
  <c r="J765" i="26" s="1"/>
  <c r="N765" i="26" s="1"/>
  <c r="D661" i="26"/>
  <c r="F661" i="26" s="1"/>
  <c r="I661" i="26" s="1"/>
  <c r="J661" i="26" s="1"/>
  <c r="N661" i="26" s="1"/>
  <c r="D651" i="26"/>
  <c r="F651" i="26" s="1"/>
  <c r="I651" i="26" s="1"/>
  <c r="J651" i="26" s="1"/>
  <c r="N651" i="26" s="1"/>
  <c r="D641" i="26"/>
  <c r="F641" i="26" s="1"/>
  <c r="I641" i="26" s="1"/>
  <c r="J641" i="26" s="1"/>
  <c r="N641" i="26" s="1"/>
  <c r="D221" i="26"/>
  <c r="F221" i="26" s="1"/>
  <c r="I221" i="26" s="1"/>
  <c r="J221" i="26" s="1"/>
  <c r="N221" i="26" s="1"/>
  <c r="D225" i="26"/>
  <c r="F225" i="26" s="1"/>
  <c r="I225" i="26" s="1"/>
  <c r="J225" i="26" s="1"/>
  <c r="N225" i="26" s="1"/>
  <c r="D233" i="26"/>
  <c r="F233" i="26" s="1"/>
  <c r="I233" i="26" s="1"/>
  <c r="J233" i="26" s="1"/>
  <c r="N233" i="26" s="1"/>
  <c r="D237" i="26"/>
  <c r="F237" i="26" s="1"/>
  <c r="I237" i="26" s="1"/>
  <c r="J237" i="26" s="1"/>
  <c r="N237" i="26" s="1"/>
  <c r="D241" i="26"/>
  <c r="F241" i="26" s="1"/>
  <c r="I241" i="26" s="1"/>
  <c r="J241" i="26" s="1"/>
  <c r="N241" i="26" s="1"/>
  <c r="D245" i="26"/>
  <c r="F245" i="26" s="1"/>
  <c r="I245" i="26" s="1"/>
  <c r="J245" i="26" s="1"/>
  <c r="N245" i="26" s="1"/>
  <c r="D253" i="26"/>
  <c r="F253" i="26" s="1"/>
  <c r="I253" i="26" s="1"/>
  <c r="J253" i="26" s="1"/>
  <c r="N253" i="26" s="1"/>
  <c r="D327" i="26"/>
  <c r="F327" i="26" s="1"/>
  <c r="I327" i="26" s="1"/>
  <c r="J327" i="26" s="1"/>
  <c r="N327" i="26" s="1"/>
  <c r="D335" i="26"/>
  <c r="F335" i="26" s="1"/>
  <c r="I335" i="26" s="1"/>
  <c r="J335" i="26" s="1"/>
  <c r="N335" i="26" s="1"/>
  <c r="D347" i="26"/>
  <c r="F347" i="26" s="1"/>
  <c r="I347" i="26" s="1"/>
  <c r="J347" i="26" s="1"/>
  <c r="N347" i="26" s="1"/>
  <c r="D351" i="26"/>
  <c r="F351" i="26" s="1"/>
  <c r="I351" i="26" s="1"/>
  <c r="J351" i="26" s="1"/>
  <c r="N351" i="26" s="1"/>
  <c r="D372" i="26"/>
  <c r="F372" i="26" s="1"/>
  <c r="I372" i="26" s="1"/>
  <c r="J372" i="26" s="1"/>
  <c r="N372" i="26" s="1"/>
  <c r="D376" i="26"/>
  <c r="F376" i="26" s="1"/>
  <c r="I376" i="26" s="1"/>
  <c r="J376" i="26" s="1"/>
  <c r="N376" i="26" s="1"/>
  <c r="D380" i="26"/>
  <c r="F380" i="26" s="1"/>
  <c r="I380" i="26" s="1"/>
  <c r="J380" i="26" s="1"/>
  <c r="N380" i="26" s="1"/>
  <c r="D384" i="26"/>
  <c r="F384" i="26" s="1"/>
  <c r="I384" i="26" s="1"/>
  <c r="J384" i="26" s="1"/>
  <c r="N384" i="26" s="1"/>
  <c r="D388" i="26"/>
  <c r="F388" i="26" s="1"/>
  <c r="I388" i="26" s="1"/>
  <c r="J388" i="26" s="1"/>
  <c r="N388" i="26" s="1"/>
  <c r="D438" i="26"/>
  <c r="F438" i="26" s="1"/>
  <c r="I438" i="26" s="1"/>
  <c r="J438" i="26" s="1"/>
  <c r="N438" i="26" s="1"/>
  <c r="D815" i="26"/>
  <c r="F815" i="26" s="1"/>
  <c r="I815" i="26" s="1"/>
  <c r="J815" i="26" s="1"/>
  <c r="N815" i="26" s="1"/>
  <c r="D809" i="26"/>
  <c r="F809" i="26" s="1"/>
  <c r="I809" i="26" s="1"/>
  <c r="J809" i="26" s="1"/>
  <c r="N809" i="26" s="1"/>
  <c r="D803" i="26"/>
  <c r="F803" i="26" s="1"/>
  <c r="I803" i="26" s="1"/>
  <c r="J803" i="26" s="1"/>
  <c r="N803" i="26" s="1"/>
  <c r="D794" i="26"/>
  <c r="F794" i="26" s="1"/>
  <c r="I794" i="26" s="1"/>
  <c r="J794" i="26" s="1"/>
  <c r="N794" i="26" s="1"/>
  <c r="D766" i="26"/>
  <c r="F766" i="26" s="1"/>
  <c r="I766" i="26" s="1"/>
  <c r="J766" i="26" s="1"/>
  <c r="N766" i="26" s="1"/>
  <c r="D785" i="26"/>
  <c r="F785" i="26" s="1"/>
  <c r="I785" i="26" s="1"/>
  <c r="J785" i="26" s="1"/>
  <c r="N785" i="26" s="1"/>
  <c r="D665" i="26"/>
  <c r="F665" i="26" s="1"/>
  <c r="I665" i="26" s="1"/>
  <c r="J665" i="26" s="1"/>
  <c r="N665" i="26" s="1"/>
  <c r="D655" i="26"/>
  <c r="F655" i="26" s="1"/>
  <c r="I655" i="26" s="1"/>
  <c r="J655" i="26" s="1"/>
  <c r="N655" i="26" s="1"/>
  <c r="D639" i="26"/>
  <c r="F639" i="26" s="1"/>
  <c r="I639" i="26" s="1"/>
  <c r="J639" i="26" s="1"/>
  <c r="N639" i="26" s="1"/>
  <c r="D169" i="26"/>
  <c r="F169" i="26" s="1"/>
  <c r="I169" i="26" s="1"/>
  <c r="J169" i="26" s="1"/>
  <c r="N169" i="26" s="1"/>
  <c r="D185" i="26"/>
  <c r="F185" i="26" s="1"/>
  <c r="I185" i="26" s="1"/>
  <c r="J185" i="26" s="1"/>
  <c r="N185" i="26" s="1"/>
  <c r="D189" i="26"/>
  <c r="F189" i="26" s="1"/>
  <c r="I189" i="26" s="1"/>
  <c r="J189" i="26" s="1"/>
  <c r="N189" i="26" s="1"/>
  <c r="D193" i="26"/>
  <c r="F193" i="26" s="1"/>
  <c r="I193" i="26" s="1"/>
  <c r="J193" i="26" s="1"/>
  <c r="N193" i="26" s="1"/>
  <c r="D197" i="26"/>
  <c r="F197" i="26" s="1"/>
  <c r="I197" i="26" s="1"/>
  <c r="J197" i="26" s="1"/>
  <c r="N197" i="26" s="1"/>
  <c r="D205" i="26"/>
  <c r="F205" i="26" s="1"/>
  <c r="I205" i="26" s="1"/>
  <c r="J205" i="26" s="1"/>
  <c r="N205" i="26" s="1"/>
  <c r="D213" i="26"/>
  <c r="F213" i="26" s="1"/>
  <c r="I213" i="26" s="1"/>
  <c r="J213" i="26" s="1"/>
  <c r="N213" i="26" s="1"/>
  <c r="D239" i="26"/>
  <c r="F239" i="26" s="1"/>
  <c r="I239" i="26" s="1"/>
  <c r="J239" i="26" s="1"/>
  <c r="N239" i="26" s="1"/>
  <c r="D341" i="26"/>
  <c r="F341" i="26" s="1"/>
  <c r="I341" i="26" s="1"/>
  <c r="J341" i="26" s="1"/>
  <c r="N341" i="26" s="1"/>
  <c r="D357" i="26"/>
  <c r="F357" i="26" s="1"/>
  <c r="I357" i="26" s="1"/>
  <c r="J357" i="26" s="1"/>
  <c r="N357" i="26" s="1"/>
  <c r="D362" i="26"/>
  <c r="F362" i="26" s="1"/>
  <c r="I362" i="26" s="1"/>
  <c r="J362" i="26" s="1"/>
  <c r="N362" i="26" s="1"/>
  <c r="D368" i="26"/>
  <c r="F368" i="26" s="1"/>
  <c r="I368" i="26" s="1"/>
  <c r="J368" i="26" s="1"/>
  <c r="N368" i="26" s="1"/>
  <c r="D374" i="26"/>
  <c r="F374" i="26" s="1"/>
  <c r="I374" i="26" s="1"/>
  <c r="J374" i="26" s="1"/>
  <c r="N374" i="26" s="1"/>
  <c r="D390" i="26"/>
  <c r="F390" i="26" s="1"/>
  <c r="I390" i="26" s="1"/>
  <c r="J390" i="26" s="1"/>
  <c r="N390" i="26" s="1"/>
  <c r="D419" i="26"/>
  <c r="F419" i="26" s="1"/>
  <c r="I419" i="26" s="1"/>
  <c r="J419" i="26" s="1"/>
  <c r="N419" i="26" s="1"/>
  <c r="D491" i="26"/>
  <c r="F491" i="26" s="1"/>
  <c r="I491" i="26" s="1"/>
  <c r="J491" i="26" s="1"/>
  <c r="N491" i="26" s="1"/>
  <c r="D547" i="26"/>
  <c r="F547" i="26" s="1"/>
  <c r="I547" i="26" s="1"/>
  <c r="J547" i="26" s="1"/>
  <c r="N547" i="26" s="1"/>
  <c r="D579" i="26"/>
  <c r="F579" i="26" s="1"/>
  <c r="I579" i="26" s="1"/>
  <c r="J579" i="26" s="1"/>
  <c r="N579" i="26" s="1"/>
  <c r="D603" i="26"/>
  <c r="F603" i="26" s="1"/>
  <c r="I603" i="26" s="1"/>
  <c r="J603" i="26" s="1"/>
  <c r="N603" i="26" s="1"/>
  <c r="D154" i="26"/>
  <c r="F154" i="26" s="1"/>
  <c r="I154" i="26" s="1"/>
  <c r="J154" i="26" s="1"/>
  <c r="N154" i="26" s="1"/>
  <c r="D158" i="26"/>
  <c r="F158" i="26" s="1"/>
  <c r="I158" i="26" s="1"/>
  <c r="J158" i="26" s="1"/>
  <c r="N158" i="26" s="1"/>
  <c r="D162" i="26"/>
  <c r="F162" i="26" s="1"/>
  <c r="I162" i="26" s="1"/>
  <c r="J162" i="26" s="1"/>
  <c r="N162" i="26" s="1"/>
  <c r="D814" i="26"/>
  <c r="F814" i="26" s="1"/>
  <c r="I814" i="26" s="1"/>
  <c r="J814" i="26" s="1"/>
  <c r="N814" i="26" s="1"/>
  <c r="D807" i="26"/>
  <c r="F807" i="26" s="1"/>
  <c r="I807" i="26" s="1"/>
  <c r="J807" i="26" s="1"/>
  <c r="N807" i="26" s="1"/>
  <c r="D801" i="26"/>
  <c r="F801" i="26" s="1"/>
  <c r="I801" i="26" s="1"/>
  <c r="J801" i="26" s="1"/>
  <c r="N801" i="26" s="1"/>
  <c r="D786" i="26"/>
  <c r="F786" i="26" s="1"/>
  <c r="I786" i="26" s="1"/>
  <c r="J786" i="26" s="1"/>
  <c r="N786" i="26" s="1"/>
  <c r="D783" i="26"/>
  <c r="F783" i="26" s="1"/>
  <c r="I783" i="26" s="1"/>
  <c r="J783" i="26" s="1"/>
  <c r="N783" i="26" s="1"/>
  <c r="D773" i="26"/>
  <c r="F773" i="26" s="1"/>
  <c r="I773" i="26" s="1"/>
  <c r="J773" i="26" s="1"/>
  <c r="N773" i="26" s="1"/>
  <c r="D663" i="26"/>
  <c r="F663" i="26" s="1"/>
  <c r="I663" i="26" s="1"/>
  <c r="J663" i="26" s="1"/>
  <c r="N663" i="26" s="1"/>
  <c r="D647" i="26"/>
  <c r="F647" i="26" s="1"/>
  <c r="I647" i="26" s="1"/>
  <c r="J647" i="26" s="1"/>
  <c r="N647" i="26" s="1"/>
  <c r="D637" i="26"/>
  <c r="F637" i="26" s="1"/>
  <c r="I637" i="26" s="1"/>
  <c r="J637" i="26" s="1"/>
  <c r="N637" i="26" s="1"/>
  <c r="D161" i="26"/>
  <c r="F161" i="26" s="1"/>
  <c r="I161" i="26" s="1"/>
  <c r="J161" i="26" s="1"/>
  <c r="N161" i="26" s="1"/>
  <c r="D219" i="26"/>
  <c r="F219" i="26" s="1"/>
  <c r="I219" i="26" s="1"/>
  <c r="J219" i="26" s="1"/>
  <c r="N219" i="26" s="1"/>
  <c r="D235" i="26"/>
  <c r="F235" i="26" s="1"/>
  <c r="I235" i="26" s="1"/>
  <c r="J235" i="26" s="1"/>
  <c r="N235" i="26" s="1"/>
  <c r="D265" i="26"/>
  <c r="F265" i="26" s="1"/>
  <c r="I265" i="26" s="1"/>
  <c r="J265" i="26" s="1"/>
  <c r="N265" i="26" s="1"/>
  <c r="D269" i="26"/>
  <c r="F269" i="26" s="1"/>
  <c r="I269" i="26" s="1"/>
  <c r="J269" i="26" s="1"/>
  <c r="N269" i="26" s="1"/>
  <c r="D273" i="26"/>
  <c r="F273" i="26" s="1"/>
  <c r="I273" i="26" s="1"/>
  <c r="J273" i="26" s="1"/>
  <c r="N273" i="26" s="1"/>
  <c r="D297" i="26"/>
  <c r="F297" i="26" s="1"/>
  <c r="I297" i="26" s="1"/>
  <c r="J297" i="26" s="1"/>
  <c r="N297" i="26" s="1"/>
  <c r="D301" i="26"/>
  <c r="F301" i="26" s="1"/>
  <c r="I301" i="26" s="1"/>
  <c r="J301" i="26" s="1"/>
  <c r="N301" i="26" s="1"/>
  <c r="D305" i="26"/>
  <c r="F305" i="26" s="1"/>
  <c r="I305" i="26" s="1"/>
  <c r="J305" i="26" s="1"/>
  <c r="N305" i="26" s="1"/>
  <c r="D313" i="26"/>
  <c r="F313" i="26" s="1"/>
  <c r="I313" i="26" s="1"/>
  <c r="J313" i="26" s="1"/>
  <c r="N313" i="26" s="1"/>
  <c r="D317" i="26"/>
  <c r="F317" i="26" s="1"/>
  <c r="I317" i="26" s="1"/>
  <c r="J317" i="26" s="1"/>
  <c r="N317" i="26" s="1"/>
  <c r="D353" i="26"/>
  <c r="F353" i="26" s="1"/>
  <c r="I353" i="26" s="1"/>
  <c r="J353" i="26" s="1"/>
  <c r="N353" i="26" s="1"/>
  <c r="D370" i="26"/>
  <c r="F370" i="26" s="1"/>
  <c r="I370" i="26" s="1"/>
  <c r="J370" i="26" s="1"/>
  <c r="N370" i="26" s="1"/>
  <c r="D375" i="26"/>
  <c r="F375" i="26" s="1"/>
  <c r="I375" i="26" s="1"/>
  <c r="J375" i="26" s="1"/>
  <c r="N375" i="26" s="1"/>
  <c r="D381" i="26"/>
  <c r="F381" i="26" s="1"/>
  <c r="I381" i="26" s="1"/>
  <c r="J381" i="26" s="1"/>
  <c r="N381" i="26" s="1"/>
  <c r="D386" i="26"/>
  <c r="F386" i="26" s="1"/>
  <c r="I386" i="26" s="1"/>
  <c r="J386" i="26" s="1"/>
  <c r="N386" i="26" s="1"/>
  <c r="D411" i="26"/>
  <c r="F411" i="26" s="1"/>
  <c r="I411" i="26" s="1"/>
  <c r="J411" i="26" s="1"/>
  <c r="N411" i="26" s="1"/>
  <c r="D422" i="26"/>
  <c r="F422" i="26" s="1"/>
  <c r="I422" i="26" s="1"/>
  <c r="J422" i="26" s="1"/>
  <c r="N422" i="26" s="1"/>
  <c r="D462" i="26"/>
  <c r="F462" i="26" s="1"/>
  <c r="I462" i="26" s="1"/>
  <c r="J462" i="26" s="1"/>
  <c r="N462" i="26" s="1"/>
  <c r="D494" i="26"/>
  <c r="F494" i="26" s="1"/>
  <c r="I494" i="26" s="1"/>
  <c r="J494" i="26" s="1"/>
  <c r="N494" i="26" s="1"/>
  <c r="D515" i="26"/>
  <c r="F515" i="26" s="1"/>
  <c r="I515" i="26" s="1"/>
  <c r="J515" i="26" s="1"/>
  <c r="N515" i="26" s="1"/>
  <c r="D550" i="26"/>
  <c r="F550" i="26" s="1"/>
  <c r="I550" i="26" s="1"/>
  <c r="J550" i="26" s="1"/>
  <c r="N550" i="26" s="1"/>
  <c r="D571" i="26"/>
  <c r="F571" i="26" s="1"/>
  <c r="I571" i="26" s="1"/>
  <c r="J571" i="26" s="1"/>
  <c r="N571" i="26" s="1"/>
  <c r="D595" i="26"/>
  <c r="F595" i="26" s="1"/>
  <c r="I595" i="26" s="1"/>
  <c r="J595" i="26" s="1"/>
  <c r="N595" i="26" s="1"/>
  <c r="D823" i="26"/>
  <c r="F823" i="26" s="1"/>
  <c r="I823" i="26" s="1"/>
  <c r="J823" i="26" s="1"/>
  <c r="N823" i="26" s="1"/>
  <c r="D812" i="26"/>
  <c r="F812" i="26" s="1"/>
  <c r="I812" i="26" s="1"/>
  <c r="J812" i="26" s="1"/>
  <c r="N812" i="26" s="1"/>
  <c r="D806" i="26"/>
  <c r="F806" i="26" s="1"/>
  <c r="I806" i="26" s="1"/>
  <c r="J806" i="26" s="1"/>
  <c r="N806" i="26" s="1"/>
  <c r="D800" i="26"/>
  <c r="F800" i="26" s="1"/>
  <c r="I800" i="26" s="1"/>
  <c r="J800" i="26" s="1"/>
  <c r="N800" i="26" s="1"/>
  <c r="D778" i="26"/>
  <c r="F778" i="26" s="1"/>
  <c r="I778" i="26" s="1"/>
  <c r="J778" i="26" s="1"/>
  <c r="N778" i="26" s="1"/>
  <c r="D779" i="26"/>
  <c r="F779" i="26" s="1"/>
  <c r="I779" i="26" s="1"/>
  <c r="J779" i="26" s="1"/>
  <c r="N779" i="26" s="1"/>
  <c r="D769" i="26"/>
  <c r="F769" i="26" s="1"/>
  <c r="I769" i="26" s="1"/>
  <c r="J769" i="26" s="1"/>
  <c r="N769" i="26" s="1"/>
  <c r="D659" i="26"/>
  <c r="F659" i="26" s="1"/>
  <c r="I659" i="26" s="1"/>
  <c r="J659" i="26" s="1"/>
  <c r="N659" i="26" s="1"/>
  <c r="D645" i="26"/>
  <c r="F645" i="26" s="1"/>
  <c r="I645" i="26" s="1"/>
  <c r="J645" i="26" s="1"/>
  <c r="N645" i="26" s="1"/>
  <c r="D635" i="26"/>
  <c r="F635" i="26" s="1"/>
  <c r="I635" i="26" s="1"/>
  <c r="J635" i="26" s="1"/>
  <c r="N635" i="26" s="1"/>
  <c r="D157" i="26"/>
  <c r="F157" i="26" s="1"/>
  <c r="I157" i="26" s="1"/>
  <c r="J157" i="26" s="1"/>
  <c r="N157" i="26" s="1"/>
  <c r="D167" i="26"/>
  <c r="F167" i="26" s="1"/>
  <c r="I167" i="26" s="1"/>
  <c r="J167" i="26" s="1"/>
  <c r="N167" i="26" s="1"/>
  <c r="D179" i="26"/>
  <c r="F179" i="26" s="1"/>
  <c r="I179" i="26" s="1"/>
  <c r="J179" i="26" s="1"/>
  <c r="N179" i="26" s="1"/>
  <c r="D187" i="26"/>
  <c r="F187" i="26" s="1"/>
  <c r="I187" i="26" s="1"/>
  <c r="J187" i="26" s="1"/>
  <c r="N187" i="26" s="1"/>
  <c r="D195" i="26"/>
  <c r="F195" i="26" s="1"/>
  <c r="I195" i="26" s="1"/>
  <c r="J195" i="26" s="1"/>
  <c r="N195" i="26" s="1"/>
  <c r="D203" i="26"/>
  <c r="F203" i="26" s="1"/>
  <c r="I203" i="26" s="1"/>
  <c r="J203" i="26" s="1"/>
  <c r="N203" i="26" s="1"/>
  <c r="D207" i="26"/>
  <c r="F207" i="26" s="1"/>
  <c r="I207" i="26" s="1"/>
  <c r="J207" i="26" s="1"/>
  <c r="N207" i="26" s="1"/>
  <c r="D211" i="26"/>
  <c r="F211" i="26" s="1"/>
  <c r="I211" i="26" s="1"/>
  <c r="J211" i="26" s="1"/>
  <c r="N211" i="26" s="1"/>
  <c r="D215" i="26"/>
  <c r="F215" i="26" s="1"/>
  <c r="I215" i="26" s="1"/>
  <c r="J215" i="26" s="1"/>
  <c r="N215" i="26" s="1"/>
  <c r="D231" i="26"/>
  <c r="F231" i="26" s="1"/>
  <c r="I231" i="26" s="1"/>
  <c r="J231" i="26" s="1"/>
  <c r="N231" i="26" s="1"/>
  <c r="D349" i="26"/>
  <c r="F349" i="26" s="1"/>
  <c r="I349" i="26" s="1"/>
  <c r="J349" i="26" s="1"/>
  <c r="N349" i="26" s="1"/>
  <c r="D365" i="26"/>
  <c r="F365" i="26" s="1"/>
  <c r="I365" i="26" s="1"/>
  <c r="J365" i="26" s="1"/>
  <c r="N365" i="26" s="1"/>
  <c r="D371" i="26"/>
  <c r="F371" i="26" s="1"/>
  <c r="I371" i="26" s="1"/>
  <c r="J371" i="26" s="1"/>
  <c r="N371" i="26" s="1"/>
  <c r="D377" i="26"/>
  <c r="F377" i="26" s="1"/>
  <c r="I377" i="26" s="1"/>
  <c r="J377" i="26" s="1"/>
  <c r="N377" i="26" s="1"/>
  <c r="D382" i="26"/>
  <c r="F382" i="26" s="1"/>
  <c r="I382" i="26" s="1"/>
  <c r="J382" i="26" s="1"/>
  <c r="N382" i="26" s="1"/>
  <c r="D387" i="26"/>
  <c r="F387" i="26" s="1"/>
  <c r="I387" i="26" s="1"/>
  <c r="J387" i="26" s="1"/>
  <c r="N387" i="26" s="1"/>
  <c r="D414" i="26"/>
  <c r="F414" i="26" s="1"/>
  <c r="I414" i="26" s="1"/>
  <c r="J414" i="26" s="1"/>
  <c r="N414" i="26" s="1"/>
  <c r="D475" i="26"/>
  <c r="F475" i="26" s="1"/>
  <c r="I475" i="26" s="1"/>
  <c r="J475" i="26" s="1"/>
  <c r="N475" i="26" s="1"/>
  <c r="D486" i="26"/>
  <c r="F486" i="26" s="1"/>
  <c r="I486" i="26" s="1"/>
  <c r="J486" i="26" s="1"/>
  <c r="N486" i="26" s="1"/>
  <c r="D507" i="26"/>
  <c r="F507" i="26" s="1"/>
  <c r="I507" i="26" s="1"/>
  <c r="J507" i="26" s="1"/>
  <c r="N507" i="26" s="1"/>
  <c r="D518" i="26"/>
  <c r="F518" i="26" s="1"/>
  <c r="I518" i="26" s="1"/>
  <c r="J518" i="26" s="1"/>
  <c r="N518" i="26" s="1"/>
  <c r="D542" i="26"/>
  <c r="F542" i="26" s="1"/>
  <c r="I542" i="26" s="1"/>
  <c r="J542" i="26" s="1"/>
  <c r="N542" i="26" s="1"/>
  <c r="D587" i="26"/>
  <c r="F587" i="26" s="1"/>
  <c r="I587" i="26" s="1"/>
  <c r="J587" i="26" s="1"/>
  <c r="N587" i="26" s="1"/>
  <c r="D598" i="26"/>
  <c r="F598" i="26" s="1"/>
  <c r="I598" i="26" s="1"/>
  <c r="J598" i="26" s="1"/>
  <c r="N598" i="26" s="1"/>
  <c r="D619" i="26"/>
  <c r="F619" i="26" s="1"/>
  <c r="I619" i="26" s="1"/>
  <c r="J619" i="26" s="1"/>
  <c r="N619" i="26" s="1"/>
  <c r="D630" i="26"/>
  <c r="F630" i="26" s="1"/>
  <c r="I630" i="26" s="1"/>
  <c r="J630" i="26" s="1"/>
  <c r="N630" i="26" s="1"/>
  <c r="D646" i="26"/>
  <c r="F646" i="26" s="1"/>
  <c r="I646" i="26" s="1"/>
  <c r="J646" i="26" s="1"/>
  <c r="N646" i="26" s="1"/>
  <c r="D662" i="26"/>
  <c r="F662" i="26" s="1"/>
  <c r="I662" i="26" s="1"/>
  <c r="J662" i="26" s="1"/>
  <c r="N662" i="26" s="1"/>
  <c r="D822" i="26"/>
  <c r="F822" i="26" s="1"/>
  <c r="I822" i="26" s="1"/>
  <c r="J822" i="26" s="1"/>
  <c r="N822" i="26" s="1"/>
  <c r="D810" i="26"/>
  <c r="F810" i="26" s="1"/>
  <c r="I810" i="26" s="1"/>
  <c r="J810" i="26" s="1"/>
  <c r="N810" i="26" s="1"/>
  <c r="D805" i="26"/>
  <c r="F805" i="26" s="1"/>
  <c r="I805" i="26" s="1"/>
  <c r="J805" i="26" s="1"/>
  <c r="N805" i="26" s="1"/>
  <c r="D795" i="26"/>
  <c r="F795" i="26" s="1"/>
  <c r="I795" i="26" s="1"/>
  <c r="J795" i="26" s="1"/>
  <c r="N795" i="26" s="1"/>
  <c r="D774" i="26"/>
  <c r="F774" i="26" s="1"/>
  <c r="I774" i="26" s="1"/>
  <c r="J774" i="26" s="1"/>
  <c r="N774" i="26" s="1"/>
  <c r="D767" i="26"/>
  <c r="F767" i="26" s="1"/>
  <c r="I767" i="26" s="1"/>
  <c r="J767" i="26" s="1"/>
  <c r="N767" i="26" s="1"/>
  <c r="D669" i="26"/>
  <c r="F669" i="26" s="1"/>
  <c r="I669" i="26" s="1"/>
  <c r="J669" i="26" s="1"/>
  <c r="N669" i="26" s="1"/>
  <c r="D657" i="26"/>
  <c r="F657" i="26" s="1"/>
  <c r="I657" i="26" s="1"/>
  <c r="J657" i="26" s="1"/>
  <c r="N657" i="26" s="1"/>
  <c r="D643" i="26"/>
  <c r="F643" i="26" s="1"/>
  <c r="I643" i="26" s="1"/>
  <c r="J643" i="26" s="1"/>
  <c r="N643" i="26" s="1"/>
  <c r="D227" i="26"/>
  <c r="F227" i="26" s="1"/>
  <c r="I227" i="26" s="1"/>
  <c r="J227" i="26" s="1"/>
  <c r="N227" i="26" s="1"/>
  <c r="D259" i="26"/>
  <c r="F259" i="26" s="1"/>
  <c r="I259" i="26" s="1"/>
  <c r="J259" i="26" s="1"/>
  <c r="N259" i="26" s="1"/>
  <c r="D267" i="26"/>
  <c r="F267" i="26" s="1"/>
  <c r="I267" i="26" s="1"/>
  <c r="J267" i="26" s="1"/>
  <c r="N267" i="26" s="1"/>
  <c r="D271" i="26"/>
  <c r="F271" i="26" s="1"/>
  <c r="I271" i="26" s="1"/>
  <c r="J271" i="26" s="1"/>
  <c r="N271" i="26" s="1"/>
  <c r="D279" i="26"/>
  <c r="F279" i="26" s="1"/>
  <c r="I279" i="26" s="1"/>
  <c r="J279" i="26" s="1"/>
  <c r="N279" i="26" s="1"/>
  <c r="D283" i="26"/>
  <c r="F283" i="26" s="1"/>
  <c r="I283" i="26" s="1"/>
  <c r="J283" i="26" s="1"/>
  <c r="N283" i="26" s="1"/>
  <c r="D295" i="26"/>
  <c r="F295" i="26" s="1"/>
  <c r="I295" i="26" s="1"/>
  <c r="J295" i="26" s="1"/>
  <c r="N295" i="26" s="1"/>
  <c r="D311" i="26"/>
  <c r="F311" i="26" s="1"/>
  <c r="I311" i="26" s="1"/>
  <c r="J311" i="26" s="1"/>
  <c r="N311" i="26" s="1"/>
  <c r="D315" i="26"/>
  <c r="F315" i="26" s="1"/>
  <c r="I315" i="26" s="1"/>
  <c r="J315" i="26" s="1"/>
  <c r="N315" i="26" s="1"/>
  <c r="D383" i="26"/>
  <c r="F383" i="26" s="1"/>
  <c r="I383" i="26" s="1"/>
  <c r="J383" i="26" s="1"/>
  <c r="N383" i="26" s="1"/>
  <c r="D403" i="26"/>
  <c r="F403" i="26" s="1"/>
  <c r="I403" i="26" s="1"/>
  <c r="J403" i="26" s="1"/>
  <c r="N403" i="26" s="1"/>
  <c r="D467" i="26"/>
  <c r="F467" i="26" s="1"/>
  <c r="I467" i="26" s="1"/>
  <c r="J467" i="26" s="1"/>
  <c r="N467" i="26" s="1"/>
  <c r="D499" i="26"/>
  <c r="F499" i="26" s="1"/>
  <c r="I499" i="26" s="1"/>
  <c r="J499" i="26" s="1"/>
  <c r="N499" i="26" s="1"/>
  <c r="D510" i="26"/>
  <c r="F510" i="26" s="1"/>
  <c r="I510" i="26" s="1"/>
  <c r="J510" i="26" s="1"/>
  <c r="N510" i="26" s="1"/>
  <c r="D534" i="26"/>
  <c r="F534" i="26" s="1"/>
  <c r="I534" i="26" s="1"/>
  <c r="J534" i="26" s="1"/>
  <c r="N534" i="26" s="1"/>
  <c r="D555" i="26"/>
  <c r="F555" i="26" s="1"/>
  <c r="I555" i="26" s="1"/>
  <c r="J555" i="26" s="1"/>
  <c r="N555" i="26" s="1"/>
  <c r="D566" i="26"/>
  <c r="F566" i="26" s="1"/>
  <c r="I566" i="26" s="1"/>
  <c r="J566" i="26" s="1"/>
  <c r="N566" i="26" s="1"/>
  <c r="D590" i="26"/>
  <c r="F590" i="26" s="1"/>
  <c r="I590" i="26" s="1"/>
  <c r="J590" i="26" s="1"/>
  <c r="N590" i="26" s="1"/>
  <c r="D611" i="26"/>
  <c r="F611" i="26" s="1"/>
  <c r="I611" i="26" s="1"/>
  <c r="J611" i="26" s="1"/>
  <c r="N611" i="26" s="1"/>
  <c r="D622" i="26"/>
  <c r="F622" i="26" s="1"/>
  <c r="I622" i="26" s="1"/>
  <c r="J622" i="26" s="1"/>
  <c r="N622" i="26" s="1"/>
  <c r="D417" i="26"/>
  <c r="F417" i="26" s="1"/>
  <c r="I417" i="26" s="1"/>
  <c r="J417" i="26" s="1"/>
  <c r="N417" i="26" s="1"/>
  <c r="D428" i="26"/>
  <c r="F428" i="26" s="1"/>
  <c r="I428" i="26" s="1"/>
  <c r="J428" i="26" s="1"/>
  <c r="N428" i="26" s="1"/>
  <c r="D492" i="26"/>
  <c r="F492" i="26" s="1"/>
  <c r="I492" i="26" s="1"/>
  <c r="J492" i="26" s="1"/>
  <c r="N492" i="26" s="1"/>
  <c r="D545" i="26"/>
  <c r="F545" i="26" s="1"/>
  <c r="I545" i="26" s="1"/>
  <c r="J545" i="26" s="1"/>
  <c r="N545" i="26" s="1"/>
  <c r="D580" i="26"/>
  <c r="F580" i="26" s="1"/>
  <c r="I580" i="26" s="1"/>
  <c r="J580" i="26" s="1"/>
  <c r="N580" i="26" s="1"/>
  <c r="D601" i="26"/>
  <c r="F601" i="26" s="1"/>
  <c r="I601" i="26" s="1"/>
  <c r="J601" i="26" s="1"/>
  <c r="N601" i="26" s="1"/>
  <c r="D625" i="26"/>
  <c r="F625" i="26" s="1"/>
  <c r="I625" i="26" s="1"/>
  <c r="J625" i="26" s="1"/>
  <c r="N625" i="26" s="1"/>
  <c r="D636" i="26"/>
  <c r="F636" i="26" s="1"/>
  <c r="I636" i="26" s="1"/>
  <c r="J636" i="26" s="1"/>
  <c r="N636" i="26" s="1"/>
  <c r="D652" i="26"/>
  <c r="F652" i="26" s="1"/>
  <c r="I652" i="26" s="1"/>
  <c r="J652" i="26" s="1"/>
  <c r="N652" i="26" s="1"/>
  <c r="D681" i="26"/>
  <c r="F681" i="26" s="1"/>
  <c r="I681" i="26" s="1"/>
  <c r="J681" i="26" s="1"/>
  <c r="N681" i="26" s="1"/>
  <c r="D420" i="26"/>
  <c r="F420" i="26" s="1"/>
  <c r="I420" i="26" s="1"/>
  <c r="J420" i="26" s="1"/>
  <c r="N420" i="26" s="1"/>
  <c r="D433" i="26"/>
  <c r="F433" i="26" s="1"/>
  <c r="I433" i="26" s="1"/>
  <c r="J433" i="26" s="1"/>
  <c r="N433" i="26" s="1"/>
  <c r="D457" i="26"/>
  <c r="F457" i="26" s="1"/>
  <c r="I457" i="26" s="1"/>
  <c r="J457" i="26" s="1"/>
  <c r="N457" i="26" s="1"/>
  <c r="D508" i="26"/>
  <c r="F508" i="26" s="1"/>
  <c r="I508" i="26" s="1"/>
  <c r="J508" i="26" s="1"/>
  <c r="N508" i="26" s="1"/>
  <c r="D521" i="26"/>
  <c r="F521" i="26" s="1"/>
  <c r="I521" i="26" s="1"/>
  <c r="J521" i="26" s="1"/>
  <c r="N521" i="26" s="1"/>
  <c r="D548" i="26"/>
  <c r="F548" i="26" s="1"/>
  <c r="I548" i="26" s="1"/>
  <c r="J548" i="26" s="1"/>
  <c r="N548" i="26" s="1"/>
  <c r="D561" i="26"/>
  <c r="F561" i="26" s="1"/>
  <c r="I561" i="26" s="1"/>
  <c r="J561" i="26" s="1"/>
  <c r="N561" i="26" s="1"/>
  <c r="D628" i="26"/>
  <c r="F628" i="26" s="1"/>
  <c r="I628" i="26" s="1"/>
  <c r="J628" i="26" s="1"/>
  <c r="N628" i="26" s="1"/>
  <c r="D695" i="26"/>
  <c r="F695" i="26" s="1"/>
  <c r="I695" i="26" s="1"/>
  <c r="J695" i="26" s="1"/>
  <c r="N695" i="26" s="1"/>
  <c r="D703" i="26"/>
  <c r="F703" i="26" s="1"/>
  <c r="I703" i="26" s="1"/>
  <c r="J703" i="26" s="1"/>
  <c r="N703" i="26" s="1"/>
  <c r="D711" i="26"/>
  <c r="F711" i="26" s="1"/>
  <c r="I711" i="26" s="1"/>
  <c r="J711" i="26" s="1"/>
  <c r="N711" i="26" s="1"/>
  <c r="D727" i="26"/>
  <c r="F727" i="26" s="1"/>
  <c r="I727" i="26" s="1"/>
  <c r="J727" i="26" s="1"/>
  <c r="N727" i="26" s="1"/>
  <c r="D743" i="26"/>
  <c r="F743" i="26" s="1"/>
  <c r="I743" i="26" s="1"/>
  <c r="J743" i="26" s="1"/>
  <c r="N743" i="26" s="1"/>
  <c r="D751" i="26"/>
  <c r="F751" i="26" s="1"/>
  <c r="I751" i="26" s="1"/>
  <c r="J751" i="26" s="1"/>
  <c r="N751" i="26" s="1"/>
  <c r="D409" i="26"/>
  <c r="F409" i="26" s="1"/>
  <c r="I409" i="26" s="1"/>
  <c r="J409" i="26" s="1"/>
  <c r="N409" i="26" s="1"/>
  <c r="D577" i="26"/>
  <c r="F577" i="26" s="1"/>
  <c r="I577" i="26" s="1"/>
  <c r="J577" i="26" s="1"/>
  <c r="N577" i="26" s="1"/>
  <c r="D617" i="26"/>
  <c r="F617" i="26" s="1"/>
  <c r="I617" i="26" s="1"/>
  <c r="J617" i="26" s="1"/>
  <c r="N617" i="26" s="1"/>
  <c r="D675" i="26"/>
  <c r="F675" i="26" s="1"/>
  <c r="I675" i="26" s="1"/>
  <c r="J675" i="26" s="1"/>
  <c r="N675" i="26" s="1"/>
  <c r="D697" i="26"/>
  <c r="F697" i="26" s="1"/>
  <c r="I697" i="26" s="1"/>
  <c r="J697" i="26" s="1"/>
  <c r="N697" i="26" s="1"/>
  <c r="D705" i="26"/>
  <c r="F705" i="26" s="1"/>
  <c r="I705" i="26" s="1"/>
  <c r="J705" i="26" s="1"/>
  <c r="N705" i="26" s="1"/>
  <c r="D721" i="26"/>
  <c r="F721" i="26" s="1"/>
  <c r="I721" i="26" s="1"/>
  <c r="J721" i="26" s="1"/>
  <c r="N721" i="26" s="1"/>
  <c r="D729" i="26"/>
  <c r="F729" i="26" s="1"/>
  <c r="I729" i="26" s="1"/>
  <c r="J729" i="26" s="1"/>
  <c r="N729" i="26" s="1"/>
  <c r="D753" i="26"/>
  <c r="F753" i="26" s="1"/>
  <c r="I753" i="26" s="1"/>
  <c r="J753" i="26" s="1"/>
  <c r="N753" i="26" s="1"/>
  <c r="D412" i="26"/>
  <c r="F412" i="26" s="1"/>
  <c r="I412" i="26" s="1"/>
  <c r="J412" i="26" s="1"/>
  <c r="N412" i="26" s="1"/>
  <c r="D452" i="26"/>
  <c r="F452" i="26" s="1"/>
  <c r="I452" i="26" s="1"/>
  <c r="J452" i="26" s="1"/>
  <c r="N452" i="26" s="1"/>
  <c r="D516" i="26"/>
  <c r="F516" i="26" s="1"/>
  <c r="I516" i="26" s="1"/>
  <c r="J516" i="26" s="1"/>
  <c r="N516" i="26" s="1"/>
  <c r="D540" i="26"/>
  <c r="F540" i="26" s="1"/>
  <c r="I540" i="26" s="1"/>
  <c r="J540" i="26" s="1"/>
  <c r="N540" i="26" s="1"/>
  <c r="D593" i="26"/>
  <c r="F593" i="26" s="1"/>
  <c r="I593" i="26" s="1"/>
  <c r="J593" i="26" s="1"/>
  <c r="N593" i="26" s="1"/>
  <c r="D620" i="26"/>
  <c r="F620" i="26" s="1"/>
  <c r="I620" i="26" s="1"/>
  <c r="J620" i="26" s="1"/>
  <c r="N620" i="26" s="1"/>
  <c r="D633" i="26"/>
  <c r="F633" i="26" s="1"/>
  <c r="I633" i="26" s="1"/>
  <c r="J633" i="26" s="1"/>
  <c r="N633" i="26" s="1"/>
  <c r="D689" i="26"/>
  <c r="F689" i="26" s="1"/>
  <c r="I689" i="26" s="1"/>
  <c r="J689" i="26" s="1"/>
  <c r="N689" i="26" s="1"/>
  <c r="D707" i="26"/>
  <c r="F707" i="26" s="1"/>
  <c r="I707" i="26" s="1"/>
  <c r="J707" i="26" s="1"/>
  <c r="N707" i="26" s="1"/>
  <c r="D731" i="26"/>
  <c r="F731" i="26" s="1"/>
  <c r="I731" i="26" s="1"/>
  <c r="J731" i="26" s="1"/>
  <c r="N731" i="26" s="1"/>
  <c r="D739" i="26"/>
  <c r="F739" i="26" s="1"/>
  <c r="I739" i="26" s="1"/>
  <c r="J739" i="26" s="1"/>
  <c r="N739" i="26" s="1"/>
  <c r="D757" i="26"/>
  <c r="F757" i="26" s="1"/>
  <c r="I757" i="26" s="1"/>
  <c r="J757" i="26" s="1"/>
  <c r="N757" i="26" s="1"/>
  <c r="D776" i="26"/>
  <c r="F776" i="26" s="1"/>
  <c r="I776" i="26" s="1"/>
  <c r="J776" i="26" s="1"/>
  <c r="N776" i="26" s="1"/>
  <c r="D505" i="26"/>
  <c r="F505" i="26" s="1"/>
  <c r="I505" i="26" s="1"/>
  <c r="J505" i="26" s="1"/>
  <c r="N505" i="26" s="1"/>
  <c r="D572" i="26"/>
  <c r="F572" i="26" s="1"/>
  <c r="I572" i="26" s="1"/>
  <c r="J572" i="26" s="1"/>
  <c r="N572" i="26" s="1"/>
  <c r="D585" i="26"/>
  <c r="F585" i="26" s="1"/>
  <c r="I585" i="26" s="1"/>
  <c r="J585" i="26" s="1"/>
  <c r="N585" i="26" s="1"/>
  <c r="D612" i="26"/>
  <c r="F612" i="26" s="1"/>
  <c r="I612" i="26" s="1"/>
  <c r="J612" i="26" s="1"/>
  <c r="N612" i="26" s="1"/>
  <c r="D660" i="26"/>
  <c r="F660" i="26" s="1"/>
  <c r="I660" i="26" s="1"/>
  <c r="J660" i="26" s="1"/>
  <c r="N660" i="26" s="1"/>
  <c r="D693" i="26"/>
  <c r="F693" i="26" s="1"/>
  <c r="I693" i="26" s="1"/>
  <c r="J693" i="26" s="1"/>
  <c r="N693" i="26" s="1"/>
  <c r="D701" i="26"/>
  <c r="F701" i="26" s="1"/>
  <c r="I701" i="26" s="1"/>
  <c r="J701" i="26" s="1"/>
  <c r="N701" i="26" s="1"/>
  <c r="D709" i="26"/>
  <c r="F709" i="26" s="1"/>
  <c r="I709" i="26" s="1"/>
  <c r="J709" i="26" s="1"/>
  <c r="N709" i="26" s="1"/>
  <c r="D725" i="26"/>
  <c r="F725" i="26" s="1"/>
  <c r="I725" i="26" s="1"/>
  <c r="J725" i="26" s="1"/>
  <c r="N725" i="26" s="1"/>
  <c r="D749" i="26"/>
  <c r="F749" i="26" s="1"/>
  <c r="I749" i="26" s="1"/>
  <c r="J749" i="26" s="1"/>
  <c r="N749" i="26" s="1"/>
  <c r="D784" i="26"/>
  <c r="F784" i="26" s="1"/>
  <c r="I784" i="26" s="1"/>
  <c r="J784" i="26" s="1"/>
  <c r="N784" i="26" s="1"/>
  <c r="D24" i="26"/>
  <c r="F24" i="26" s="1"/>
  <c r="I24" i="26" s="1"/>
  <c r="J24" i="26" s="1"/>
  <c r="N24" i="26" s="1"/>
  <c r="D28" i="26"/>
  <c r="F28" i="26" s="1"/>
  <c r="I28" i="26" s="1"/>
  <c r="J28" i="26" s="1"/>
  <c r="N28" i="26" s="1"/>
  <c r="D45" i="26"/>
  <c r="F45" i="26" s="1"/>
  <c r="I45" i="26" s="1"/>
  <c r="J45" i="26" s="1"/>
  <c r="N45" i="26" s="1"/>
  <c r="D54" i="26"/>
  <c r="F54" i="26" s="1"/>
  <c r="I54" i="26" s="1"/>
  <c r="J54" i="26" s="1"/>
  <c r="N54" i="26" s="1"/>
  <c r="D74" i="26"/>
  <c r="F74" i="26" s="1"/>
  <c r="I74" i="26" s="1"/>
  <c r="J74" i="26" s="1"/>
  <c r="N74" i="26" s="1"/>
  <c r="D84" i="26"/>
  <c r="F84" i="26" s="1"/>
  <c r="I84" i="26" s="1"/>
  <c r="J84" i="26" s="1"/>
  <c r="N84" i="26" s="1"/>
  <c r="D90" i="26"/>
  <c r="F90" i="26" s="1"/>
  <c r="I90" i="26" s="1"/>
  <c r="J90" i="26" s="1"/>
  <c r="N90" i="26" s="1"/>
  <c r="D94" i="26"/>
  <c r="F94" i="26" s="1"/>
  <c r="I94" i="26" s="1"/>
  <c r="J94" i="26" s="1"/>
  <c r="N94" i="26" s="1"/>
  <c r="D98" i="26"/>
  <c r="F98" i="26" s="1"/>
  <c r="I98" i="26" s="1"/>
  <c r="J98" i="26" s="1"/>
  <c r="N98" i="26" s="1"/>
  <c r="D106" i="26"/>
  <c r="F106" i="26" s="1"/>
  <c r="I106" i="26" s="1"/>
  <c r="J106" i="26" s="1"/>
  <c r="N106" i="26" s="1"/>
  <c r="D126" i="26"/>
  <c r="F126" i="26" s="1"/>
  <c r="I126" i="26" s="1"/>
  <c r="J126" i="26" s="1"/>
  <c r="N126" i="26" s="1"/>
  <c r="D134" i="26"/>
  <c r="F134" i="26" s="1"/>
  <c r="I134" i="26" s="1"/>
  <c r="J134" i="26" s="1"/>
  <c r="N134" i="26" s="1"/>
  <c r="D147" i="26"/>
  <c r="F147" i="26" s="1"/>
  <c r="I147" i="26" s="1"/>
  <c r="J147" i="26" s="1"/>
  <c r="N147" i="26" s="1"/>
  <c r="D155" i="26"/>
  <c r="F155" i="26" s="1"/>
  <c r="I155" i="26" s="1"/>
  <c r="J155" i="26" s="1"/>
  <c r="N155" i="26" s="1"/>
  <c r="D186" i="26"/>
  <c r="F186" i="26" s="1"/>
  <c r="I186" i="26" s="1"/>
  <c r="J186" i="26" s="1"/>
  <c r="N186" i="26" s="1"/>
  <c r="D332" i="26"/>
  <c r="F332" i="26" s="1"/>
  <c r="I332" i="26" s="1"/>
  <c r="J332" i="26" s="1"/>
  <c r="N332" i="26" s="1"/>
  <c r="D415" i="26"/>
  <c r="F415" i="26" s="1"/>
  <c r="I415" i="26" s="1"/>
  <c r="J415" i="26" s="1"/>
  <c r="N415" i="26" s="1"/>
  <c r="D426" i="26"/>
  <c r="F426" i="26" s="1"/>
  <c r="I426" i="26" s="1"/>
  <c r="J426" i="26" s="1"/>
  <c r="N426" i="26" s="1"/>
  <c r="D458" i="26"/>
  <c r="F458" i="26" s="1"/>
  <c r="I458" i="26" s="1"/>
  <c r="J458" i="26" s="1"/>
  <c r="N458" i="26" s="1"/>
  <c r="D479" i="26"/>
  <c r="F479" i="26" s="1"/>
  <c r="I479" i="26" s="1"/>
  <c r="J479" i="26" s="1"/>
  <c r="N479" i="26" s="1"/>
  <c r="D490" i="26"/>
  <c r="F490" i="26" s="1"/>
  <c r="I490" i="26" s="1"/>
  <c r="J490" i="26" s="1"/>
  <c r="N490" i="26" s="1"/>
  <c r="D511" i="26"/>
  <c r="F511" i="26" s="1"/>
  <c r="I511" i="26" s="1"/>
  <c r="J511" i="26" s="1"/>
  <c r="N511" i="26" s="1"/>
  <c r="D543" i="26"/>
  <c r="F543" i="26" s="1"/>
  <c r="I543" i="26" s="1"/>
  <c r="J543" i="26" s="1"/>
  <c r="N543" i="26" s="1"/>
  <c r="D594" i="26"/>
  <c r="F594" i="26" s="1"/>
  <c r="I594" i="26" s="1"/>
  <c r="J594" i="26" s="1"/>
  <c r="N594" i="26" s="1"/>
  <c r="D615" i="26"/>
  <c r="F615" i="26" s="1"/>
  <c r="I615" i="26" s="1"/>
  <c r="J615" i="26" s="1"/>
  <c r="N615" i="26" s="1"/>
  <c r="D19" i="26"/>
  <c r="F19" i="26" s="1"/>
  <c r="I19" i="26" s="1"/>
  <c r="J19" i="26" s="1"/>
  <c r="N19" i="26" s="1"/>
  <c r="D25" i="26"/>
  <c r="D30" i="26"/>
  <c r="F30" i="26" s="1"/>
  <c r="I30" i="26" s="1"/>
  <c r="J30" i="26" s="1"/>
  <c r="N30" i="26" s="1"/>
  <c r="D57" i="26"/>
  <c r="F57" i="26" s="1"/>
  <c r="I57" i="26" s="1"/>
  <c r="J57" i="26" s="1"/>
  <c r="N57" i="26" s="1"/>
  <c r="D69" i="26"/>
  <c r="F69" i="26" s="1"/>
  <c r="I69" i="26" s="1"/>
  <c r="J69" i="26" s="1"/>
  <c r="N69" i="26" s="1"/>
  <c r="D75" i="26"/>
  <c r="F75" i="26" s="1"/>
  <c r="I75" i="26" s="1"/>
  <c r="J75" i="26" s="1"/>
  <c r="N75" i="26" s="1"/>
  <c r="D80" i="26"/>
  <c r="F80" i="26" s="1"/>
  <c r="I80" i="26" s="1"/>
  <c r="J80" i="26" s="1"/>
  <c r="N80" i="26" s="1"/>
  <c r="D91" i="26"/>
  <c r="F91" i="26" s="1"/>
  <c r="I91" i="26" s="1"/>
  <c r="J91" i="26" s="1"/>
  <c r="N91" i="26" s="1"/>
  <c r="D95" i="26"/>
  <c r="F95" i="26" s="1"/>
  <c r="I95" i="26" s="1"/>
  <c r="J95" i="26" s="1"/>
  <c r="N95" i="26" s="1"/>
  <c r="D99" i="26"/>
  <c r="F99" i="26" s="1"/>
  <c r="I99" i="26" s="1"/>
  <c r="J99" i="26" s="1"/>
  <c r="N99" i="26" s="1"/>
  <c r="D111" i="26"/>
  <c r="F111" i="26" s="1"/>
  <c r="I111" i="26" s="1"/>
  <c r="J111" i="26" s="1"/>
  <c r="N111" i="26" s="1"/>
  <c r="D115" i="26"/>
  <c r="F115" i="26" s="1"/>
  <c r="I115" i="26" s="1"/>
  <c r="J115" i="26" s="1"/>
  <c r="N115" i="26" s="1"/>
  <c r="D122" i="26"/>
  <c r="F122" i="26" s="1"/>
  <c r="I122" i="26" s="1"/>
  <c r="J122" i="26" s="1"/>
  <c r="N122" i="26" s="1"/>
  <c r="D128" i="26"/>
  <c r="F128" i="26" s="1"/>
  <c r="I128" i="26" s="1"/>
  <c r="J128" i="26" s="1"/>
  <c r="N128" i="26" s="1"/>
  <c r="D137" i="26"/>
  <c r="F137" i="26" s="1"/>
  <c r="I137" i="26" s="1"/>
  <c r="J137" i="26" s="1"/>
  <c r="N137" i="26" s="1"/>
  <c r="D151" i="26"/>
  <c r="F151" i="26" s="1"/>
  <c r="I151" i="26" s="1"/>
  <c r="J151" i="26" s="1"/>
  <c r="N151" i="26" s="1"/>
  <c r="D166" i="26"/>
  <c r="F166" i="26" s="1"/>
  <c r="I166" i="26" s="1"/>
  <c r="J166" i="26" s="1"/>
  <c r="N166" i="26" s="1"/>
  <c r="D170" i="26"/>
  <c r="F170" i="26" s="1"/>
  <c r="I170" i="26" s="1"/>
  <c r="J170" i="26" s="1"/>
  <c r="N170" i="26" s="1"/>
  <c r="D182" i="26"/>
  <c r="F182" i="26" s="1"/>
  <c r="I182" i="26" s="1"/>
  <c r="J182" i="26" s="1"/>
  <c r="N182" i="26" s="1"/>
  <c r="D196" i="26"/>
  <c r="F196" i="26" s="1"/>
  <c r="I196" i="26" s="1"/>
  <c r="J196" i="26" s="1"/>
  <c r="N196" i="26" s="1"/>
  <c r="D212" i="26"/>
  <c r="F212" i="26" s="1"/>
  <c r="I212" i="26" s="1"/>
  <c r="J212" i="26" s="1"/>
  <c r="N212" i="26" s="1"/>
  <c r="D216" i="26"/>
  <c r="F216" i="26" s="1"/>
  <c r="I216" i="26" s="1"/>
  <c r="J216" i="26" s="1"/>
  <c r="N216" i="26" s="1"/>
  <c r="D220" i="26"/>
  <c r="F220" i="26" s="1"/>
  <c r="I220" i="26" s="1"/>
  <c r="J220" i="26" s="1"/>
  <c r="N220" i="26" s="1"/>
  <c r="D224" i="26"/>
  <c r="F224" i="26" s="1"/>
  <c r="I224" i="26" s="1"/>
  <c r="J224" i="26" s="1"/>
  <c r="N224" i="26" s="1"/>
  <c r="D228" i="26"/>
  <c r="F228" i="26" s="1"/>
  <c r="I228" i="26" s="1"/>
  <c r="J228" i="26" s="1"/>
  <c r="N228" i="26" s="1"/>
  <c r="D236" i="26"/>
  <c r="F236" i="26" s="1"/>
  <c r="I236" i="26" s="1"/>
  <c r="J236" i="26" s="1"/>
  <c r="N236" i="26" s="1"/>
  <c r="D240" i="26"/>
  <c r="F240" i="26" s="1"/>
  <c r="I240" i="26" s="1"/>
  <c r="J240" i="26" s="1"/>
  <c r="N240" i="26" s="1"/>
  <c r="D252" i="26"/>
  <c r="F252" i="26" s="1"/>
  <c r="I252" i="26" s="1"/>
  <c r="J252" i="26" s="1"/>
  <c r="N252" i="26" s="1"/>
  <c r="D260" i="26"/>
  <c r="F260" i="26" s="1"/>
  <c r="I260" i="26" s="1"/>
  <c r="J260" i="26" s="1"/>
  <c r="N260" i="26" s="1"/>
  <c r="D272" i="26"/>
  <c r="F272" i="26" s="1"/>
  <c r="I272" i="26" s="1"/>
  <c r="J272" i="26" s="1"/>
  <c r="N272" i="26" s="1"/>
  <c r="D280" i="26"/>
  <c r="F280" i="26" s="1"/>
  <c r="I280" i="26" s="1"/>
  <c r="J280" i="26" s="1"/>
  <c r="N280" i="26" s="1"/>
  <c r="D284" i="26"/>
  <c r="F284" i="26" s="1"/>
  <c r="I284" i="26" s="1"/>
  <c r="J284" i="26" s="1"/>
  <c r="N284" i="26" s="1"/>
  <c r="D288" i="26"/>
  <c r="F288" i="26" s="1"/>
  <c r="I288" i="26" s="1"/>
  <c r="J288" i="26" s="1"/>
  <c r="N288" i="26" s="1"/>
  <c r="D292" i="26"/>
  <c r="F292" i="26" s="1"/>
  <c r="I292" i="26" s="1"/>
  <c r="J292" i="26" s="1"/>
  <c r="N292" i="26" s="1"/>
  <c r="D296" i="26"/>
  <c r="F296" i="26" s="1"/>
  <c r="I296" i="26" s="1"/>
  <c r="J296" i="26" s="1"/>
  <c r="N296" i="26" s="1"/>
  <c r="D308" i="26"/>
  <c r="F308" i="26" s="1"/>
  <c r="I308" i="26" s="1"/>
  <c r="J308" i="26" s="1"/>
  <c r="N308" i="26" s="1"/>
  <c r="D312" i="26"/>
  <c r="F312" i="26" s="1"/>
  <c r="I312" i="26" s="1"/>
  <c r="J312" i="26" s="1"/>
  <c r="N312" i="26" s="1"/>
  <c r="D324" i="26"/>
  <c r="F324" i="26" s="1"/>
  <c r="I324" i="26" s="1"/>
  <c r="J324" i="26" s="1"/>
  <c r="N324" i="26" s="1"/>
  <c r="D342" i="26"/>
  <c r="F342" i="26" s="1"/>
  <c r="I342" i="26" s="1"/>
  <c r="J342" i="26" s="1"/>
  <c r="N342" i="26" s="1"/>
  <c r="D346" i="26"/>
  <c r="F346" i="26" s="1"/>
  <c r="I346" i="26" s="1"/>
  <c r="J346" i="26" s="1"/>
  <c r="N346" i="26" s="1"/>
  <c r="D350" i="26"/>
  <c r="F350" i="26" s="1"/>
  <c r="I350" i="26" s="1"/>
  <c r="J350" i="26" s="1"/>
  <c r="N350" i="26" s="1"/>
  <c r="D354" i="26"/>
  <c r="F354" i="26" s="1"/>
  <c r="I354" i="26" s="1"/>
  <c r="J354" i="26" s="1"/>
  <c r="N354" i="26" s="1"/>
  <c r="D358" i="26"/>
  <c r="F358" i="26" s="1"/>
  <c r="I358" i="26" s="1"/>
  <c r="J358" i="26" s="1"/>
  <c r="N358" i="26" s="1"/>
  <c r="D418" i="26"/>
  <c r="F418" i="26" s="1"/>
  <c r="I418" i="26" s="1"/>
  <c r="J418" i="26" s="1"/>
  <c r="N418" i="26" s="1"/>
  <c r="D450" i="26"/>
  <c r="F450" i="26" s="1"/>
  <c r="I450" i="26" s="1"/>
  <c r="J450" i="26" s="1"/>
  <c r="N450" i="26" s="1"/>
  <c r="D482" i="26"/>
  <c r="F482" i="26" s="1"/>
  <c r="I482" i="26" s="1"/>
  <c r="J482" i="26" s="1"/>
  <c r="N482" i="26" s="1"/>
  <c r="D535" i="26"/>
  <c r="F535" i="26" s="1"/>
  <c r="I535" i="26" s="1"/>
  <c r="J535" i="26" s="1"/>
  <c r="N535" i="26" s="1"/>
  <c r="D559" i="26"/>
  <c r="F559" i="26" s="1"/>
  <c r="I559" i="26" s="1"/>
  <c r="J559" i="26" s="1"/>
  <c r="N559" i="26" s="1"/>
  <c r="D618" i="26"/>
  <c r="F618" i="26" s="1"/>
  <c r="I618" i="26" s="1"/>
  <c r="J618" i="26" s="1"/>
  <c r="N618" i="26" s="1"/>
  <c r="D631" i="26"/>
  <c r="F631" i="26" s="1"/>
  <c r="I631" i="26" s="1"/>
  <c r="J631" i="26" s="1"/>
  <c r="N631" i="26" s="1"/>
  <c r="D666" i="26"/>
  <c r="F666" i="26" s="1"/>
  <c r="I666" i="26" s="1"/>
  <c r="J666" i="26" s="1"/>
  <c r="N666" i="26" s="1"/>
  <c r="D32" i="26"/>
  <c r="F32" i="26" s="1"/>
  <c r="I32" i="26" s="1"/>
  <c r="J32" i="26" s="1"/>
  <c r="N32" i="26" s="1"/>
  <c r="D47" i="26"/>
  <c r="F47" i="26" s="1"/>
  <c r="I47" i="26" s="1"/>
  <c r="J47" i="26" s="1"/>
  <c r="N47" i="26" s="1"/>
  <c r="D59" i="26"/>
  <c r="F59" i="26" s="1"/>
  <c r="I59" i="26" s="1"/>
  <c r="J59" i="26" s="1"/>
  <c r="N59" i="26" s="1"/>
  <c r="D65" i="26"/>
  <c r="F65" i="26" s="1"/>
  <c r="I65" i="26" s="1"/>
  <c r="J65" i="26" s="1"/>
  <c r="N65" i="26" s="1"/>
  <c r="D70" i="26"/>
  <c r="F70" i="26" s="1"/>
  <c r="I70" i="26" s="1"/>
  <c r="J70" i="26" s="1"/>
  <c r="N70" i="26" s="1"/>
  <c r="D76" i="26"/>
  <c r="F76" i="26" s="1"/>
  <c r="I76" i="26" s="1"/>
  <c r="J76" i="26" s="1"/>
  <c r="N76" i="26" s="1"/>
  <c r="D82" i="26"/>
  <c r="F82" i="26" s="1"/>
  <c r="I82" i="26" s="1"/>
  <c r="J82" i="26" s="1"/>
  <c r="N82" i="26" s="1"/>
  <c r="D86" i="26"/>
  <c r="F86" i="26" s="1"/>
  <c r="I86" i="26" s="1"/>
  <c r="J86" i="26" s="1"/>
  <c r="N86" i="26" s="1"/>
  <c r="D92" i="26"/>
  <c r="F92" i="26" s="1"/>
  <c r="I92" i="26" s="1"/>
  <c r="J92" i="26" s="1"/>
  <c r="N92" i="26" s="1"/>
  <c r="D100" i="26"/>
  <c r="F100" i="26" s="1"/>
  <c r="I100" i="26" s="1"/>
  <c r="J100" i="26" s="1"/>
  <c r="N100" i="26" s="1"/>
  <c r="D112" i="26"/>
  <c r="F112" i="26" s="1"/>
  <c r="I112" i="26" s="1"/>
  <c r="J112" i="26" s="1"/>
  <c r="N112" i="26" s="1"/>
  <c r="D123" i="26"/>
  <c r="F123" i="26" s="1"/>
  <c r="I123" i="26" s="1"/>
  <c r="J123" i="26" s="1"/>
  <c r="N123" i="26" s="1"/>
  <c r="D129" i="26"/>
  <c r="F129" i="26" s="1"/>
  <c r="I129" i="26" s="1"/>
  <c r="J129" i="26" s="1"/>
  <c r="N129" i="26" s="1"/>
  <c r="D144" i="26"/>
  <c r="F144" i="26" s="1"/>
  <c r="I144" i="26" s="1"/>
  <c r="J144" i="26" s="1"/>
  <c r="N144" i="26" s="1"/>
  <c r="D334" i="26"/>
  <c r="F334" i="26" s="1"/>
  <c r="I334" i="26" s="1"/>
  <c r="J334" i="26" s="1"/>
  <c r="N334" i="26" s="1"/>
  <c r="D410" i="26"/>
  <c r="F410" i="26" s="1"/>
  <c r="I410" i="26" s="1"/>
  <c r="J410" i="26" s="1"/>
  <c r="N410" i="26" s="1"/>
  <c r="D431" i="26"/>
  <c r="F431" i="26" s="1"/>
  <c r="I431" i="26" s="1"/>
  <c r="J431" i="26" s="1"/>
  <c r="N431" i="26" s="1"/>
  <c r="D495" i="26"/>
  <c r="F495" i="26" s="1"/>
  <c r="I495" i="26" s="1"/>
  <c r="J495" i="26" s="1"/>
  <c r="N495" i="26" s="1"/>
  <c r="D506" i="26"/>
  <c r="F506" i="26" s="1"/>
  <c r="I506" i="26" s="1"/>
  <c r="J506" i="26" s="1"/>
  <c r="N506" i="26" s="1"/>
  <c r="D527" i="26"/>
  <c r="F527" i="26" s="1"/>
  <c r="I527" i="26" s="1"/>
  <c r="J527" i="26" s="1"/>
  <c r="N527" i="26" s="1"/>
  <c r="D562" i="26"/>
  <c r="F562" i="26" s="1"/>
  <c r="I562" i="26" s="1"/>
  <c r="J562" i="26" s="1"/>
  <c r="N562" i="26" s="1"/>
  <c r="D599" i="26"/>
  <c r="F599" i="26" s="1"/>
  <c r="I599" i="26" s="1"/>
  <c r="J599" i="26" s="1"/>
  <c r="N599" i="26" s="1"/>
  <c r="D610" i="26"/>
  <c r="F610" i="26" s="1"/>
  <c r="I610" i="26" s="1"/>
  <c r="J610" i="26" s="1"/>
  <c r="N610" i="26" s="1"/>
  <c r="D23" i="26"/>
  <c r="F23" i="26" s="1"/>
  <c r="I23" i="26" s="1"/>
  <c r="J23" i="26" s="1"/>
  <c r="N23" i="26" s="1"/>
  <c r="D27" i="26"/>
  <c r="F27" i="26" s="1"/>
  <c r="I27" i="26" s="1"/>
  <c r="J27" i="26" s="1"/>
  <c r="N27" i="26" s="1"/>
  <c r="D33" i="26"/>
  <c r="F33" i="26" s="1"/>
  <c r="I33" i="26" s="1"/>
  <c r="J33" i="26" s="1"/>
  <c r="N33" i="26" s="1"/>
  <c r="D39" i="26"/>
  <c r="F39" i="26" s="1"/>
  <c r="I39" i="26" s="1"/>
  <c r="J39" i="26" s="1"/>
  <c r="N39" i="26" s="1"/>
  <c r="D61" i="26"/>
  <c r="F61" i="26" s="1"/>
  <c r="I61" i="26" s="1"/>
  <c r="J61" i="26" s="1"/>
  <c r="N61" i="26" s="1"/>
  <c r="D73" i="26"/>
  <c r="F73" i="26" s="1"/>
  <c r="I73" i="26" s="1"/>
  <c r="J73" i="26" s="1"/>
  <c r="N73" i="26" s="1"/>
  <c r="D77" i="26"/>
  <c r="F77" i="26" s="1"/>
  <c r="I77" i="26" s="1"/>
  <c r="J77" i="26" s="1"/>
  <c r="N77" i="26" s="1"/>
  <c r="D89" i="26"/>
  <c r="F89" i="26" s="1"/>
  <c r="I89" i="26" s="1"/>
  <c r="J89" i="26" s="1"/>
  <c r="N89" i="26" s="1"/>
  <c r="D93" i="26"/>
  <c r="F93" i="26" s="1"/>
  <c r="I93" i="26" s="1"/>
  <c r="J93" i="26" s="1"/>
  <c r="N93" i="26" s="1"/>
  <c r="D105" i="26"/>
  <c r="F105" i="26" s="1"/>
  <c r="I105" i="26" s="1"/>
  <c r="J105" i="26" s="1"/>
  <c r="N105" i="26" s="1"/>
  <c r="D113" i="26"/>
  <c r="F113" i="26" s="1"/>
  <c r="I113" i="26" s="1"/>
  <c r="J113" i="26" s="1"/>
  <c r="N113" i="26" s="1"/>
  <c r="D118" i="26"/>
  <c r="F118" i="26" s="1"/>
  <c r="I118" i="26" s="1"/>
  <c r="J118" i="26" s="1"/>
  <c r="N118" i="26" s="1"/>
  <c r="D125" i="26"/>
  <c r="F125" i="26" s="1"/>
  <c r="I125" i="26" s="1"/>
  <c r="J125" i="26" s="1"/>
  <c r="N125" i="26" s="1"/>
  <c r="D141" i="26"/>
  <c r="F141" i="26" s="1"/>
  <c r="I141" i="26" s="1"/>
  <c r="J141" i="26" s="1"/>
  <c r="N141" i="26" s="1"/>
  <c r="D145" i="26"/>
  <c r="F145" i="26" s="1"/>
  <c r="I145" i="26" s="1"/>
  <c r="J145" i="26" s="1"/>
  <c r="N145" i="26" s="1"/>
  <c r="D159" i="26"/>
  <c r="F159" i="26" s="1"/>
  <c r="I159" i="26" s="1"/>
  <c r="J159" i="26" s="1"/>
  <c r="N159" i="26" s="1"/>
  <c r="D164" i="26"/>
  <c r="F164" i="26" s="1"/>
  <c r="I164" i="26" s="1"/>
  <c r="J164" i="26" s="1"/>
  <c r="N164" i="26" s="1"/>
  <c r="D168" i="26"/>
  <c r="F168" i="26" s="1"/>
  <c r="I168" i="26" s="1"/>
  <c r="J168" i="26" s="1"/>
  <c r="N168" i="26" s="1"/>
  <c r="D172" i="26"/>
  <c r="F172" i="26" s="1"/>
  <c r="I172" i="26" s="1"/>
  <c r="J172" i="26" s="1"/>
  <c r="N172" i="26" s="1"/>
  <c r="D176" i="26"/>
  <c r="F176" i="26" s="1"/>
  <c r="I176" i="26" s="1"/>
  <c r="J176" i="26" s="1"/>
  <c r="N176" i="26" s="1"/>
  <c r="D180" i="26"/>
  <c r="F180" i="26" s="1"/>
  <c r="I180" i="26" s="1"/>
  <c r="J180" i="26" s="1"/>
  <c r="N180" i="26" s="1"/>
  <c r="D218" i="26"/>
  <c r="F218" i="26" s="1"/>
  <c r="I218" i="26" s="1"/>
  <c r="J218" i="26" s="1"/>
  <c r="N218" i="26" s="1"/>
  <c r="D222" i="26"/>
  <c r="F222" i="26" s="1"/>
  <c r="I222" i="26" s="1"/>
  <c r="J222" i="26" s="1"/>
  <c r="N222" i="26" s="1"/>
  <c r="D226" i="26"/>
  <c r="F226" i="26" s="1"/>
  <c r="I226" i="26" s="1"/>
  <c r="J226" i="26" s="1"/>
  <c r="N226" i="26" s="1"/>
  <c r="D230" i="26"/>
  <c r="F230" i="26" s="1"/>
  <c r="I230" i="26" s="1"/>
  <c r="J230" i="26" s="1"/>
  <c r="N230" i="26" s="1"/>
  <c r="D234" i="26"/>
  <c r="F234" i="26" s="1"/>
  <c r="I234" i="26" s="1"/>
  <c r="J234" i="26" s="1"/>
  <c r="N234" i="26" s="1"/>
  <c r="D238" i="26"/>
  <c r="F238" i="26" s="1"/>
  <c r="I238" i="26" s="1"/>
  <c r="J238" i="26" s="1"/>
  <c r="N238" i="26" s="1"/>
  <c r="D242" i="26"/>
  <c r="F242" i="26" s="1"/>
  <c r="I242" i="26" s="1"/>
  <c r="J242" i="26" s="1"/>
  <c r="N242" i="26" s="1"/>
  <c r="D254" i="26"/>
  <c r="F254" i="26" s="1"/>
  <c r="I254" i="26" s="1"/>
  <c r="J254" i="26" s="1"/>
  <c r="N254" i="26" s="1"/>
  <c r="D262" i="26"/>
  <c r="F262" i="26" s="1"/>
  <c r="I262" i="26" s="1"/>
  <c r="J262" i="26" s="1"/>
  <c r="N262" i="26" s="1"/>
  <c r="D266" i="26"/>
  <c r="F266" i="26" s="1"/>
  <c r="I266" i="26" s="1"/>
  <c r="J266" i="26" s="1"/>
  <c r="N266" i="26" s="1"/>
  <c r="D270" i="26"/>
  <c r="F270" i="26" s="1"/>
  <c r="I270" i="26" s="1"/>
  <c r="J270" i="26" s="1"/>
  <c r="N270" i="26" s="1"/>
  <c r="D274" i="26"/>
  <c r="F274" i="26" s="1"/>
  <c r="I274" i="26" s="1"/>
  <c r="J274" i="26" s="1"/>
  <c r="N274" i="26" s="1"/>
  <c r="D282" i="26"/>
  <c r="F282" i="26" s="1"/>
  <c r="I282" i="26" s="1"/>
  <c r="J282" i="26" s="1"/>
  <c r="N282" i="26" s="1"/>
  <c r="D290" i="26"/>
  <c r="F290" i="26" s="1"/>
  <c r="I290" i="26" s="1"/>
  <c r="J290" i="26" s="1"/>
  <c r="N290" i="26" s="1"/>
  <c r="D294" i="26"/>
  <c r="F294" i="26" s="1"/>
  <c r="I294" i="26" s="1"/>
  <c r="J294" i="26" s="1"/>
  <c r="N294" i="26" s="1"/>
  <c r="D318" i="26"/>
  <c r="F318" i="26" s="1"/>
  <c r="I318" i="26" s="1"/>
  <c r="J318" i="26" s="1"/>
  <c r="N318" i="26" s="1"/>
  <c r="D322" i="26"/>
  <c r="F322" i="26" s="1"/>
  <c r="I322" i="26" s="1"/>
  <c r="J322" i="26" s="1"/>
  <c r="N322" i="26" s="1"/>
  <c r="D340" i="26"/>
  <c r="F340" i="26" s="1"/>
  <c r="I340" i="26" s="1"/>
  <c r="J340" i="26" s="1"/>
  <c r="N340" i="26" s="1"/>
  <c r="D348" i="26"/>
  <c r="F348" i="26" s="1"/>
  <c r="I348" i="26" s="1"/>
  <c r="J348" i="26" s="1"/>
  <c r="N348" i="26" s="1"/>
  <c r="D352" i="26"/>
  <c r="F352" i="26" s="1"/>
  <c r="I352" i="26" s="1"/>
  <c r="J352" i="26" s="1"/>
  <c r="N352" i="26" s="1"/>
  <c r="D356" i="26"/>
  <c r="F356" i="26" s="1"/>
  <c r="I356" i="26" s="1"/>
  <c r="J356" i="26" s="1"/>
  <c r="N356" i="26" s="1"/>
  <c r="D360" i="26"/>
  <c r="F360" i="26" s="1"/>
  <c r="I360" i="26" s="1"/>
  <c r="J360" i="26" s="1"/>
  <c r="N360" i="26" s="1"/>
  <c r="D434" i="26"/>
  <c r="F434" i="26" s="1"/>
  <c r="I434" i="26" s="1"/>
  <c r="J434" i="26" s="1"/>
  <c r="N434" i="26" s="1"/>
  <c r="D455" i="26"/>
  <c r="F455" i="26" s="1"/>
  <c r="I455" i="26" s="1"/>
  <c r="J455" i="26" s="1"/>
  <c r="N455" i="26" s="1"/>
  <c r="D575" i="26"/>
  <c r="F575" i="26" s="1"/>
  <c r="I575" i="26" s="1"/>
  <c r="J575" i="26" s="1"/>
  <c r="N575" i="26" s="1"/>
  <c r="D626" i="26"/>
  <c r="F626" i="26" s="1"/>
  <c r="I626" i="26" s="1"/>
  <c r="J626" i="26" s="1"/>
  <c r="N626" i="26" s="1"/>
  <c r="D408" i="26"/>
  <c r="F408" i="26" s="1"/>
  <c r="I408" i="26" s="1"/>
  <c r="J408" i="26" s="1"/>
  <c r="N408" i="26" s="1"/>
  <c r="D440" i="26"/>
  <c r="F440" i="26" s="1"/>
  <c r="I440" i="26" s="1"/>
  <c r="J440" i="26" s="1"/>
  <c r="N440" i="26" s="1"/>
  <c r="D461" i="26"/>
  <c r="F461" i="26" s="1"/>
  <c r="I461" i="26" s="1"/>
  <c r="J461" i="26" s="1"/>
  <c r="N461" i="26" s="1"/>
  <c r="D472" i="26"/>
  <c r="F472" i="26" s="1"/>
  <c r="I472" i="26" s="1"/>
  <c r="J472" i="26" s="1"/>
  <c r="N472" i="26" s="1"/>
  <c r="D493" i="26"/>
  <c r="F493" i="26" s="1"/>
  <c r="I493" i="26" s="1"/>
  <c r="J493" i="26" s="1"/>
  <c r="N493" i="26" s="1"/>
  <c r="D504" i="26"/>
  <c r="F504" i="26" s="1"/>
  <c r="I504" i="26" s="1"/>
  <c r="J504" i="26" s="1"/>
  <c r="N504" i="26" s="1"/>
  <c r="D568" i="26"/>
  <c r="F568" i="26" s="1"/>
  <c r="I568" i="26" s="1"/>
  <c r="J568" i="26" s="1"/>
  <c r="N568" i="26" s="1"/>
  <c r="D589" i="26"/>
  <c r="F589" i="26" s="1"/>
  <c r="I589" i="26" s="1"/>
  <c r="J589" i="26" s="1"/>
  <c r="N589" i="26" s="1"/>
  <c r="D621" i="26"/>
  <c r="F621" i="26" s="1"/>
  <c r="I621" i="26" s="1"/>
  <c r="J621" i="26" s="1"/>
  <c r="N621" i="26" s="1"/>
  <c r="D632" i="26"/>
  <c r="F632" i="26" s="1"/>
  <c r="I632" i="26" s="1"/>
  <c r="J632" i="26" s="1"/>
  <c r="N632" i="26" s="1"/>
  <c r="D688" i="26"/>
  <c r="F688" i="26" s="1"/>
  <c r="I688" i="26" s="1"/>
  <c r="J688" i="26" s="1"/>
  <c r="N688" i="26" s="1"/>
  <c r="D714" i="26"/>
  <c r="F714" i="26" s="1"/>
  <c r="I714" i="26" s="1"/>
  <c r="J714" i="26" s="1"/>
  <c r="N714" i="26" s="1"/>
  <c r="D736" i="26"/>
  <c r="F736" i="26" s="1"/>
  <c r="I736" i="26" s="1"/>
  <c r="J736" i="26" s="1"/>
  <c r="N736" i="26" s="1"/>
  <c r="D752" i="26"/>
  <c r="F752" i="26" s="1"/>
  <c r="I752" i="26" s="1"/>
  <c r="J752" i="26" s="1"/>
  <c r="N752" i="26" s="1"/>
  <c r="D760" i="26"/>
  <c r="F760" i="26" s="1"/>
  <c r="I760" i="26" s="1"/>
  <c r="J760" i="26" s="1"/>
  <c r="N760" i="26" s="1"/>
  <c r="D1326" i="26"/>
  <c r="F1326" i="26" s="1"/>
  <c r="I1326" i="26" s="1"/>
  <c r="J1326" i="26" s="1"/>
  <c r="N1326" i="26" s="1"/>
  <c r="D1358" i="26"/>
  <c r="F1358" i="26" s="1"/>
  <c r="I1358" i="26" s="1"/>
  <c r="J1358" i="26" s="1"/>
  <c r="N1358" i="26" s="1"/>
  <c r="D152" i="26"/>
  <c r="F152" i="26" s="1"/>
  <c r="I152" i="26" s="1"/>
  <c r="J152" i="26" s="1"/>
  <c r="N152" i="26" s="1"/>
  <c r="D421" i="26"/>
  <c r="F421" i="26" s="1"/>
  <c r="I421" i="26" s="1"/>
  <c r="J421" i="26" s="1"/>
  <c r="N421" i="26" s="1"/>
  <c r="D432" i="26"/>
  <c r="F432" i="26" s="1"/>
  <c r="I432" i="26" s="1"/>
  <c r="J432" i="26" s="1"/>
  <c r="N432" i="26" s="1"/>
  <c r="D464" i="26"/>
  <c r="F464" i="26" s="1"/>
  <c r="I464" i="26" s="1"/>
  <c r="J464" i="26" s="1"/>
  <c r="N464" i="26" s="1"/>
  <c r="D496" i="26"/>
  <c r="F496" i="26" s="1"/>
  <c r="I496" i="26" s="1"/>
  <c r="J496" i="26" s="1"/>
  <c r="N496" i="26" s="1"/>
  <c r="D517" i="26"/>
  <c r="F517" i="26" s="1"/>
  <c r="I517" i="26" s="1"/>
  <c r="J517" i="26" s="1"/>
  <c r="N517" i="26" s="1"/>
  <c r="D528" i="26"/>
  <c r="F528" i="26" s="1"/>
  <c r="I528" i="26" s="1"/>
  <c r="J528" i="26" s="1"/>
  <c r="N528" i="26" s="1"/>
  <c r="D581" i="26"/>
  <c r="F581" i="26" s="1"/>
  <c r="I581" i="26" s="1"/>
  <c r="J581" i="26" s="1"/>
  <c r="N581" i="26" s="1"/>
  <c r="D592" i="26"/>
  <c r="F592" i="26" s="1"/>
  <c r="I592" i="26" s="1"/>
  <c r="J592" i="26" s="1"/>
  <c r="N592" i="26" s="1"/>
  <c r="D680" i="26"/>
  <c r="F680" i="26" s="1"/>
  <c r="I680" i="26" s="1"/>
  <c r="J680" i="26" s="1"/>
  <c r="N680" i="26" s="1"/>
  <c r="D690" i="26"/>
  <c r="F690" i="26" s="1"/>
  <c r="I690" i="26" s="1"/>
  <c r="J690" i="26" s="1"/>
  <c r="N690" i="26" s="1"/>
  <c r="D700" i="26"/>
  <c r="F700" i="26" s="1"/>
  <c r="I700" i="26" s="1"/>
  <c r="J700" i="26" s="1"/>
  <c r="N700" i="26" s="1"/>
  <c r="D708" i="26"/>
  <c r="F708" i="26" s="1"/>
  <c r="I708" i="26" s="1"/>
  <c r="J708" i="26" s="1"/>
  <c r="N708" i="26" s="1"/>
  <c r="D728" i="26"/>
  <c r="F728" i="26" s="1"/>
  <c r="I728" i="26" s="1"/>
  <c r="J728" i="26" s="1"/>
  <c r="N728" i="26" s="1"/>
  <c r="D762" i="26"/>
  <c r="F762" i="26" s="1"/>
  <c r="I762" i="26" s="1"/>
  <c r="J762" i="26" s="1"/>
  <c r="N762" i="26" s="1"/>
  <c r="D788" i="26"/>
  <c r="F788" i="26" s="1"/>
  <c r="I788" i="26" s="1"/>
  <c r="J788" i="26" s="1"/>
  <c r="N788" i="26" s="1"/>
  <c r="D1348" i="26"/>
  <c r="F1348" i="26" s="1"/>
  <c r="I1348" i="26" s="1"/>
  <c r="J1348" i="26" s="1"/>
  <c r="N1348" i="26" s="1"/>
  <c r="D1330" i="26"/>
  <c r="F1330" i="26" s="1"/>
  <c r="I1330" i="26" s="1"/>
  <c r="J1330" i="26" s="1"/>
  <c r="N1330" i="26" s="1"/>
  <c r="D1346" i="26"/>
  <c r="F1346" i="26" s="1"/>
  <c r="I1346" i="26" s="1"/>
  <c r="J1346" i="26" s="1"/>
  <c r="N1346" i="26" s="1"/>
  <c r="D1343" i="26"/>
  <c r="F1343" i="26" s="1"/>
  <c r="I1343" i="26" s="1"/>
  <c r="J1343" i="26" s="1"/>
  <c r="N1343" i="26" s="1"/>
  <c r="D1359" i="26"/>
  <c r="F1359" i="26" s="1"/>
  <c r="I1359" i="26" s="1"/>
  <c r="J1359" i="26" s="1"/>
  <c r="N1359" i="26" s="1"/>
  <c r="D1209" i="26"/>
  <c r="F1209" i="26" s="1"/>
  <c r="I1209" i="26" s="1"/>
  <c r="J1209" i="26" s="1"/>
  <c r="N1209" i="26" s="1"/>
  <c r="D1217" i="26"/>
  <c r="F1217" i="26" s="1"/>
  <c r="I1217" i="26" s="1"/>
  <c r="J1217" i="26" s="1"/>
  <c r="N1217" i="26" s="1"/>
  <c r="D1233" i="26"/>
  <c r="F1233" i="26" s="1"/>
  <c r="I1233" i="26" s="1"/>
  <c r="J1233" i="26" s="1"/>
  <c r="N1233" i="26" s="1"/>
  <c r="D1317" i="26"/>
  <c r="F1317" i="26" s="1"/>
  <c r="I1317" i="26" s="1"/>
  <c r="J1317" i="26" s="1"/>
  <c r="N1317" i="26" s="1"/>
  <c r="D156" i="26"/>
  <c r="F156" i="26" s="1"/>
  <c r="I156" i="26" s="1"/>
  <c r="J156" i="26" s="1"/>
  <c r="N156" i="26" s="1"/>
  <c r="D413" i="26"/>
  <c r="F413" i="26" s="1"/>
  <c r="I413" i="26" s="1"/>
  <c r="J413" i="26" s="1"/>
  <c r="N413" i="26" s="1"/>
  <c r="D424" i="26"/>
  <c r="F424" i="26" s="1"/>
  <c r="I424" i="26" s="1"/>
  <c r="J424" i="26" s="1"/>
  <c r="N424" i="26" s="1"/>
  <c r="D445" i="26"/>
  <c r="F445" i="26" s="1"/>
  <c r="I445" i="26" s="1"/>
  <c r="J445" i="26" s="1"/>
  <c r="N445" i="26" s="1"/>
  <c r="D456" i="26"/>
  <c r="F456" i="26" s="1"/>
  <c r="I456" i="26" s="1"/>
  <c r="J456" i="26" s="1"/>
  <c r="N456" i="26" s="1"/>
  <c r="D477" i="26"/>
  <c r="F477" i="26" s="1"/>
  <c r="I477" i="26" s="1"/>
  <c r="J477" i="26" s="1"/>
  <c r="N477" i="26" s="1"/>
  <c r="D488" i="26"/>
  <c r="F488" i="26" s="1"/>
  <c r="I488" i="26" s="1"/>
  <c r="J488" i="26" s="1"/>
  <c r="N488" i="26" s="1"/>
  <c r="D509" i="26"/>
  <c r="F509" i="26" s="1"/>
  <c r="I509" i="26" s="1"/>
  <c r="J509" i="26" s="1"/>
  <c r="N509" i="26" s="1"/>
  <c r="D541" i="26"/>
  <c r="F541" i="26" s="1"/>
  <c r="I541" i="26" s="1"/>
  <c r="J541" i="26" s="1"/>
  <c r="N541" i="26" s="1"/>
  <c r="D552" i="26"/>
  <c r="F552" i="26" s="1"/>
  <c r="I552" i="26" s="1"/>
  <c r="J552" i="26" s="1"/>
  <c r="N552" i="26" s="1"/>
  <c r="D573" i="26"/>
  <c r="F573" i="26" s="1"/>
  <c r="I573" i="26" s="1"/>
  <c r="J573" i="26" s="1"/>
  <c r="N573" i="26" s="1"/>
  <c r="D605" i="26"/>
  <c r="F605" i="26" s="1"/>
  <c r="I605" i="26" s="1"/>
  <c r="J605" i="26" s="1"/>
  <c r="N605" i="26" s="1"/>
  <c r="D616" i="26"/>
  <c r="F616" i="26" s="1"/>
  <c r="I616" i="26" s="1"/>
  <c r="J616" i="26" s="1"/>
  <c r="N616" i="26" s="1"/>
  <c r="D640" i="26"/>
  <c r="F640" i="26" s="1"/>
  <c r="I640" i="26" s="1"/>
  <c r="J640" i="26" s="1"/>
  <c r="N640" i="26" s="1"/>
  <c r="D702" i="26"/>
  <c r="F702" i="26" s="1"/>
  <c r="I702" i="26" s="1"/>
  <c r="J702" i="26" s="1"/>
  <c r="N702" i="26" s="1"/>
  <c r="D710" i="26"/>
  <c r="F710" i="26" s="1"/>
  <c r="I710" i="26" s="1"/>
  <c r="J710" i="26" s="1"/>
  <c r="N710" i="26" s="1"/>
  <c r="D756" i="26"/>
  <c r="F756" i="26" s="1"/>
  <c r="I756" i="26" s="1"/>
  <c r="J756" i="26" s="1"/>
  <c r="N756" i="26" s="1"/>
  <c r="D764" i="26"/>
  <c r="F764" i="26" s="1"/>
  <c r="I764" i="26" s="1"/>
  <c r="J764" i="26" s="1"/>
  <c r="N764" i="26" s="1"/>
  <c r="D1352" i="26"/>
  <c r="F1352" i="26" s="1"/>
  <c r="I1352" i="26" s="1"/>
  <c r="J1352" i="26" s="1"/>
  <c r="N1352" i="26" s="1"/>
  <c r="D1357" i="26"/>
  <c r="F1357" i="26" s="1"/>
  <c r="I1357" i="26" s="1"/>
  <c r="J1357" i="26" s="1"/>
  <c r="N1357" i="26" s="1"/>
  <c r="D1350" i="26"/>
  <c r="F1350" i="26" s="1"/>
  <c r="I1350" i="26" s="1"/>
  <c r="J1350" i="26" s="1"/>
  <c r="N1350" i="26" s="1"/>
  <c r="D1253" i="26"/>
  <c r="F1253" i="26" s="1"/>
  <c r="I1253" i="26" s="1"/>
  <c r="J1253" i="26" s="1"/>
  <c r="N1253" i="26" s="1"/>
  <c r="D160" i="26"/>
  <c r="F160" i="26" s="1"/>
  <c r="I160" i="26" s="1"/>
  <c r="J160" i="26" s="1"/>
  <c r="N160" i="26" s="1"/>
  <c r="D437" i="26"/>
  <c r="F437" i="26" s="1"/>
  <c r="I437" i="26" s="1"/>
  <c r="J437" i="26" s="1"/>
  <c r="N437" i="26" s="1"/>
  <c r="D448" i="26"/>
  <c r="F448" i="26" s="1"/>
  <c r="I448" i="26" s="1"/>
  <c r="J448" i="26" s="1"/>
  <c r="N448" i="26" s="1"/>
  <c r="D469" i="26"/>
  <c r="F469" i="26" s="1"/>
  <c r="I469" i="26" s="1"/>
  <c r="J469" i="26" s="1"/>
  <c r="N469" i="26" s="1"/>
  <c r="D501" i="26"/>
  <c r="F501" i="26" s="1"/>
  <c r="I501" i="26" s="1"/>
  <c r="J501" i="26" s="1"/>
  <c r="N501" i="26" s="1"/>
  <c r="D533" i="26"/>
  <c r="F533" i="26" s="1"/>
  <c r="I533" i="26" s="1"/>
  <c r="J533" i="26" s="1"/>
  <c r="N533" i="26" s="1"/>
  <c r="D565" i="26"/>
  <c r="F565" i="26" s="1"/>
  <c r="I565" i="26" s="1"/>
  <c r="J565" i="26" s="1"/>
  <c r="N565" i="26" s="1"/>
  <c r="D576" i="26"/>
  <c r="F576" i="26" s="1"/>
  <c r="I576" i="26" s="1"/>
  <c r="J576" i="26" s="1"/>
  <c r="N576" i="26" s="1"/>
  <c r="D629" i="26"/>
  <c r="F629" i="26" s="1"/>
  <c r="I629" i="26" s="1"/>
  <c r="J629" i="26" s="1"/>
  <c r="N629" i="26" s="1"/>
  <c r="D664" i="26"/>
  <c r="F664" i="26" s="1"/>
  <c r="I664" i="26" s="1"/>
  <c r="J664" i="26" s="1"/>
  <c r="N664" i="26" s="1"/>
  <c r="D676" i="26"/>
  <c r="F676" i="26" s="1"/>
  <c r="I676" i="26" s="1"/>
  <c r="J676" i="26" s="1"/>
  <c r="N676" i="26" s="1"/>
  <c r="D686" i="26"/>
  <c r="F686" i="26" s="1"/>
  <c r="I686" i="26" s="1"/>
  <c r="J686" i="26" s="1"/>
  <c r="N686" i="26" s="1"/>
  <c r="D694" i="26"/>
  <c r="F694" i="26" s="1"/>
  <c r="I694" i="26" s="1"/>
  <c r="J694" i="26" s="1"/>
  <c r="N694" i="26" s="1"/>
  <c r="D704" i="26"/>
  <c r="F704" i="26" s="1"/>
  <c r="I704" i="26" s="1"/>
  <c r="J704" i="26" s="1"/>
  <c r="N704" i="26" s="1"/>
  <c r="D722" i="26"/>
  <c r="F722" i="26" s="1"/>
  <c r="I722" i="26" s="1"/>
  <c r="J722" i="26" s="1"/>
  <c r="N722" i="26" s="1"/>
  <c r="D742" i="26"/>
  <c r="F742" i="26" s="1"/>
  <c r="I742" i="26" s="1"/>
  <c r="J742" i="26" s="1"/>
  <c r="N742" i="26" s="1"/>
  <c r="D758" i="26"/>
  <c r="F758" i="26" s="1"/>
  <c r="I758" i="26" s="1"/>
  <c r="J758" i="26" s="1"/>
  <c r="N758" i="26" s="1"/>
  <c r="D772" i="26"/>
  <c r="F772" i="26" s="1"/>
  <c r="I772" i="26" s="1"/>
  <c r="J772" i="26" s="1"/>
  <c r="N772" i="26" s="1"/>
  <c r="D1356" i="26"/>
  <c r="F1356" i="26" s="1"/>
  <c r="I1356" i="26" s="1"/>
  <c r="J1356" i="26" s="1"/>
  <c r="N1356" i="26" s="1"/>
  <c r="D1324" i="26"/>
  <c r="F1324" i="26" s="1"/>
  <c r="I1324" i="26" s="1"/>
  <c r="J1324" i="26" s="1"/>
  <c r="N1324" i="26" s="1"/>
  <c r="D1338" i="26"/>
  <c r="F1338" i="26" s="1"/>
  <c r="I1338" i="26" s="1"/>
  <c r="J1338" i="26" s="1"/>
  <c r="N1338" i="26" s="1"/>
  <c r="D1335" i="26"/>
  <c r="F1335" i="26" s="1"/>
  <c r="I1335" i="26" s="1"/>
  <c r="J1335" i="26" s="1"/>
  <c r="N1335" i="26" s="1"/>
  <c r="D1351" i="26"/>
  <c r="F1351" i="26" s="1"/>
  <c r="I1351" i="26" s="1"/>
  <c r="J1351" i="26" s="1"/>
  <c r="N1351" i="26" s="1"/>
  <c r="D1205" i="26"/>
  <c r="F1205" i="26" s="1"/>
  <c r="I1205" i="26" s="1"/>
  <c r="J1205" i="26" s="1"/>
  <c r="N1205" i="26" s="1"/>
  <c r="D1229" i="26"/>
  <c r="F1229" i="26" s="1"/>
  <c r="I1229" i="26" s="1"/>
  <c r="J1229" i="26" s="1"/>
  <c r="N1229" i="26" s="1"/>
  <c r="D1237" i="26"/>
  <c r="F1237" i="26" s="1"/>
  <c r="I1237" i="26" s="1"/>
  <c r="J1237" i="26" s="1"/>
  <c r="N1237" i="26" s="1"/>
  <c r="D1313" i="26"/>
  <c r="F1313" i="26" s="1"/>
  <c r="I1313" i="26" s="1"/>
  <c r="J1313" i="26" s="1"/>
  <c r="N1313" i="26" s="1"/>
  <c r="D1321" i="26"/>
  <c r="F1321" i="26" s="1"/>
  <c r="I1321" i="26" s="1"/>
  <c r="J1321" i="26" s="1"/>
  <c r="N1321" i="26" s="1"/>
  <c r="D1721" i="26"/>
  <c r="F1721" i="26" s="1"/>
  <c r="I1721" i="26" s="1"/>
  <c r="J1721" i="26" s="1"/>
  <c r="N1721" i="26" s="1"/>
  <c r="D1222" i="26"/>
  <c r="F1222" i="26" s="1"/>
  <c r="I1222" i="26" s="1"/>
  <c r="J1222" i="26" s="1"/>
  <c r="N1222" i="26" s="1"/>
  <c r="D1238" i="26"/>
  <c r="F1238" i="26" s="1"/>
  <c r="I1238" i="26" s="1"/>
  <c r="J1238" i="26" s="1"/>
  <c r="N1238" i="26" s="1"/>
  <c r="D1290" i="26"/>
  <c r="F1290" i="26" s="1"/>
  <c r="I1290" i="26" s="1"/>
  <c r="J1290" i="26" s="1"/>
  <c r="N1290" i="26" s="1"/>
  <c r="D1215" i="26"/>
  <c r="F1215" i="26" s="1"/>
  <c r="I1215" i="26" s="1"/>
  <c r="J1215" i="26" s="1"/>
  <c r="N1215" i="26" s="1"/>
  <c r="D1231" i="26"/>
  <c r="F1231" i="26" s="1"/>
  <c r="I1231" i="26" s="1"/>
  <c r="J1231" i="26" s="1"/>
  <c r="N1231" i="26" s="1"/>
  <c r="D1263" i="26"/>
  <c r="F1263" i="26" s="1"/>
  <c r="I1263" i="26" s="1"/>
  <c r="J1263" i="26" s="1"/>
  <c r="N1263" i="26" s="1"/>
  <c r="D1279" i="26"/>
  <c r="F1279" i="26" s="1"/>
  <c r="I1279" i="26" s="1"/>
  <c r="J1279" i="26" s="1"/>
  <c r="N1279" i="26" s="1"/>
  <c r="D1707" i="26"/>
  <c r="F1707" i="26" s="1"/>
  <c r="I1707" i="26" s="1"/>
  <c r="J1707" i="26" s="1"/>
  <c r="N1707" i="26" s="1"/>
  <c r="D1745" i="26"/>
  <c r="F1745" i="26" s="1"/>
  <c r="I1745" i="26" s="1"/>
  <c r="J1745" i="26" s="1"/>
  <c r="N1745" i="26" s="1"/>
  <c r="D1218" i="26"/>
  <c r="F1218" i="26" s="1"/>
  <c r="I1218" i="26" s="1"/>
  <c r="J1218" i="26" s="1"/>
  <c r="N1218" i="26" s="1"/>
  <c r="D1230" i="26"/>
  <c r="F1230" i="26" s="1"/>
  <c r="I1230" i="26" s="1"/>
  <c r="J1230" i="26" s="1"/>
  <c r="N1230" i="26" s="1"/>
  <c r="D1242" i="26"/>
  <c r="F1242" i="26" s="1"/>
  <c r="I1242" i="26" s="1"/>
  <c r="J1242" i="26" s="1"/>
  <c r="N1242" i="26" s="1"/>
  <c r="D1310" i="26"/>
  <c r="F1310" i="26" s="1"/>
  <c r="I1310" i="26" s="1"/>
  <c r="J1310" i="26" s="1"/>
  <c r="N1310" i="26" s="1"/>
  <c r="D1251" i="26"/>
  <c r="F1251" i="26" s="1"/>
  <c r="I1251" i="26" s="1"/>
  <c r="J1251" i="26" s="1"/>
  <c r="N1251" i="26" s="1"/>
  <c r="D1291" i="26"/>
  <c r="F1291" i="26" s="1"/>
  <c r="I1291" i="26" s="1"/>
  <c r="J1291" i="26" s="1"/>
  <c r="N1291" i="26" s="1"/>
  <c r="D1315" i="26"/>
  <c r="F1315" i="26" s="1"/>
  <c r="I1315" i="26" s="1"/>
  <c r="J1315" i="26" s="1"/>
  <c r="N1315" i="26" s="1"/>
  <c r="D1687" i="26"/>
  <c r="F1687" i="26" s="1"/>
  <c r="I1687" i="26" s="1"/>
  <c r="J1687" i="26" s="1"/>
  <c r="N1687" i="26" s="1"/>
  <c r="D1711" i="26"/>
  <c r="F1711" i="26" s="1"/>
  <c r="I1711" i="26" s="1"/>
  <c r="J1711" i="26" s="1"/>
  <c r="N1711" i="26" s="1"/>
  <c r="D1755" i="26"/>
  <c r="F1755" i="26" s="1"/>
  <c r="I1755" i="26" s="1"/>
  <c r="J1755" i="26" s="1"/>
  <c r="N1755" i="26" s="1"/>
  <c r="D1779" i="26"/>
  <c r="F1779" i="26" s="1"/>
  <c r="I1779" i="26" s="1"/>
  <c r="J1779" i="26" s="1"/>
  <c r="N1779" i="26" s="1"/>
  <c r="D1204" i="26"/>
  <c r="F1204" i="26" s="1"/>
  <c r="I1204" i="26" s="1"/>
  <c r="J1204" i="26" s="1"/>
  <c r="N1204" i="26" s="1"/>
  <c r="D1236" i="26"/>
  <c r="F1236" i="26" s="1"/>
  <c r="I1236" i="26" s="1"/>
  <c r="J1236" i="26" s="1"/>
  <c r="N1236" i="26" s="1"/>
  <c r="D1252" i="26"/>
  <c r="F1252" i="26" s="1"/>
  <c r="I1252" i="26" s="1"/>
  <c r="J1252" i="26" s="1"/>
  <c r="N1252" i="26" s="1"/>
  <c r="D1268" i="26"/>
  <c r="F1268" i="26" s="1"/>
  <c r="I1268" i="26" s="1"/>
  <c r="J1268" i="26" s="1"/>
  <c r="N1268" i="26" s="1"/>
  <c r="D1288" i="26"/>
  <c r="F1288" i="26" s="1"/>
  <c r="I1288" i="26" s="1"/>
  <c r="J1288" i="26" s="1"/>
  <c r="N1288" i="26" s="1"/>
  <c r="D1304" i="26"/>
  <c r="F1304" i="26" s="1"/>
  <c r="I1304" i="26" s="1"/>
  <c r="J1304" i="26" s="1"/>
  <c r="N1304" i="26" s="1"/>
  <c r="D1320" i="26"/>
  <c r="F1320" i="26" s="1"/>
  <c r="I1320" i="26" s="1"/>
  <c r="J1320" i="26" s="1"/>
  <c r="N1320" i="26" s="1"/>
  <c r="D1843" i="26"/>
  <c r="F1843" i="26" s="1"/>
  <c r="I1843" i="26" s="1"/>
  <c r="J1843" i="26" s="1"/>
  <c r="N1843" i="26" s="1"/>
  <c r="D1851" i="26"/>
  <c r="F1851" i="26" s="1"/>
  <c r="I1851" i="26" s="1"/>
  <c r="J1851" i="26" s="1"/>
  <c r="N1851" i="26" s="1"/>
  <c r="D1867" i="26"/>
  <c r="F1867" i="26" s="1"/>
  <c r="I1867" i="26" s="1"/>
  <c r="J1867" i="26" s="1"/>
  <c r="N1867" i="26" s="1"/>
  <c r="D1877" i="26"/>
  <c r="F1877" i="26" s="1"/>
  <c r="I1877" i="26" s="1"/>
  <c r="J1877" i="26" s="1"/>
  <c r="N1877" i="26" s="1"/>
  <c r="D1905" i="26"/>
  <c r="F1905" i="26" s="1"/>
  <c r="I1905" i="26" s="1"/>
  <c r="J1905" i="26" s="1"/>
  <c r="N1905" i="26" s="1"/>
  <c r="D1937" i="26"/>
  <c r="F1937" i="26" s="1"/>
  <c r="I1937" i="26" s="1"/>
  <c r="J1937" i="26" s="1"/>
  <c r="N1937" i="26" s="1"/>
  <c r="D1969" i="26"/>
  <c r="F1969" i="26" s="1"/>
  <c r="I1969" i="26" s="1"/>
  <c r="J1969" i="26" s="1"/>
  <c r="N1969" i="26" s="1"/>
  <c r="D1787" i="26"/>
  <c r="F1787" i="26" s="1"/>
  <c r="I1787" i="26" s="1"/>
  <c r="J1787" i="26" s="1"/>
  <c r="N1787" i="26" s="1"/>
  <c r="D1791" i="26"/>
  <c r="F1791" i="26" s="1"/>
  <c r="I1791" i="26" s="1"/>
  <c r="J1791" i="26" s="1"/>
  <c r="N1791" i="26" s="1"/>
  <c r="D1799" i="26"/>
  <c r="F1799" i="26" s="1"/>
  <c r="I1799" i="26" s="1"/>
  <c r="J1799" i="26" s="1"/>
  <c r="N1799" i="26" s="1"/>
  <c r="D1807" i="26"/>
  <c r="F1807" i="26" s="1"/>
  <c r="I1807" i="26" s="1"/>
  <c r="D1811" i="26"/>
  <c r="F1811" i="26" s="1"/>
  <c r="I1811" i="26" s="1"/>
  <c r="J1811" i="26" s="1"/>
  <c r="N1811" i="26" s="1"/>
  <c r="D1819" i="26"/>
  <c r="F1819" i="26" s="1"/>
  <c r="I1819" i="26" s="1"/>
  <c r="J1819" i="26" s="1"/>
  <c r="N1819" i="26" s="1"/>
  <c r="D1910" i="26"/>
  <c r="F1910" i="26" s="1"/>
  <c r="I1910" i="26" s="1"/>
  <c r="J1910" i="26" s="1"/>
  <c r="N1910" i="26" s="1"/>
  <c r="D1926" i="26"/>
  <c r="F1926" i="26" s="1"/>
  <c r="I1926" i="26" s="1"/>
  <c r="J1926" i="26" s="1"/>
  <c r="N1926" i="26" s="1"/>
  <c r="D1942" i="26"/>
  <c r="F1942" i="26" s="1"/>
  <c r="I1942" i="26" s="1"/>
  <c r="J1942" i="26" s="1"/>
  <c r="N1942" i="26" s="1"/>
  <c r="D1958" i="26"/>
  <c r="F1958" i="26" s="1"/>
  <c r="I1958" i="26" s="1"/>
  <c r="J1958" i="26" s="1"/>
  <c r="N1958" i="26" s="1"/>
  <c r="D1974" i="26"/>
  <c r="F1974" i="26" s="1"/>
  <c r="I1974" i="26" s="1"/>
  <c r="J1974" i="26" s="1"/>
  <c r="N1974" i="26" s="1"/>
  <c r="D1866" i="26"/>
  <c r="F1866" i="26" s="1"/>
  <c r="I1866" i="26" s="1"/>
  <c r="J1866" i="26" s="1"/>
  <c r="N1866" i="26" s="1"/>
  <c r="D1874" i="26"/>
  <c r="F1874" i="26" s="1"/>
  <c r="I1874" i="26" s="1"/>
  <c r="J1874" i="26" s="1"/>
  <c r="N1874" i="26" s="1"/>
  <c r="D1883" i="26"/>
  <c r="F1883" i="26" s="1"/>
  <c r="I1883" i="26" s="1"/>
  <c r="J1883" i="26" s="1"/>
  <c r="N1883" i="26" s="1"/>
  <c r="D1899" i="26"/>
  <c r="F1899" i="26" s="1"/>
  <c r="I1899" i="26" s="1"/>
  <c r="J1899" i="26" s="1"/>
  <c r="N1899" i="26" s="1"/>
  <c r="D1915" i="26"/>
  <c r="F1915" i="26" s="1"/>
  <c r="I1915" i="26" s="1"/>
  <c r="J1915" i="26" s="1"/>
  <c r="N1915" i="26" s="1"/>
  <c r="D1931" i="26"/>
  <c r="F1931" i="26" s="1"/>
  <c r="I1931" i="26" s="1"/>
  <c r="J1931" i="26" s="1"/>
  <c r="N1931" i="26" s="1"/>
  <c r="D1947" i="26"/>
  <c r="F1947" i="26" s="1"/>
  <c r="I1947" i="26" s="1"/>
  <c r="J1947" i="26" s="1"/>
  <c r="N1947" i="26" s="1"/>
  <c r="D1979" i="26"/>
  <c r="F1979" i="26" s="1"/>
  <c r="I1979" i="26" s="1"/>
  <c r="J1979" i="26" s="1"/>
  <c r="N1979" i="26" s="1"/>
  <c r="D1995" i="26"/>
  <c r="F1995" i="26" s="1"/>
  <c r="I1995" i="26" s="1"/>
  <c r="J1995" i="26" s="1"/>
  <c r="N1995" i="26" s="1"/>
  <c r="D1888" i="26"/>
  <c r="F1888" i="26" s="1"/>
  <c r="I1888" i="26" s="1"/>
  <c r="J1888" i="26" s="1"/>
  <c r="N1888" i="26" s="1"/>
  <c r="D1904" i="26"/>
  <c r="F1904" i="26" s="1"/>
  <c r="I1904" i="26" s="1"/>
  <c r="J1904" i="26" s="1"/>
  <c r="N1904" i="26" s="1"/>
  <c r="D1920" i="26"/>
  <c r="F1920" i="26" s="1"/>
  <c r="I1920" i="26" s="1"/>
  <c r="J1920" i="26" s="1"/>
  <c r="N1920" i="26" s="1"/>
  <c r="D1936" i="26"/>
  <c r="F1936" i="26" s="1"/>
  <c r="I1936" i="26" s="1"/>
  <c r="J1936" i="26" s="1"/>
  <c r="N1936" i="26" s="1"/>
  <c r="D1968" i="26"/>
  <c r="F1968" i="26" s="1"/>
  <c r="I1968" i="26" s="1"/>
  <c r="J1968" i="26" s="1"/>
  <c r="N1968" i="26" s="1"/>
  <c r="D1984" i="26"/>
  <c r="F1984" i="26" s="1"/>
  <c r="I1984" i="26" s="1"/>
  <c r="J1984" i="26" s="1"/>
  <c r="N1984" i="26" s="1"/>
  <c r="D2171" i="26"/>
  <c r="F2171" i="26" s="1"/>
  <c r="I2171" i="26" s="1"/>
  <c r="J2171" i="26" s="1"/>
  <c r="N2171" i="26" s="1"/>
  <c r="D2179" i="26"/>
  <c r="F2179" i="26" s="1"/>
  <c r="I2179" i="26" s="1"/>
  <c r="J2179" i="26" s="1"/>
  <c r="N2179" i="26" s="1"/>
  <c r="D2187" i="26"/>
  <c r="F2187" i="26" s="1"/>
  <c r="I2187" i="26" s="1"/>
  <c r="J2187" i="26" s="1"/>
  <c r="N2187" i="26" s="1"/>
  <c r="D2191" i="26"/>
  <c r="F2191" i="26" s="1"/>
  <c r="I2191" i="26" s="1"/>
  <c r="J2191" i="26" s="1"/>
  <c r="N2191" i="26" s="1"/>
  <c r="D2195" i="26"/>
  <c r="F2195" i="26" s="1"/>
  <c r="I2195" i="26" s="1"/>
  <c r="J2195" i="26" s="1"/>
  <c r="N2195" i="26" s="1"/>
  <c r="D2209" i="26"/>
  <c r="F2209" i="26" s="1"/>
  <c r="I2209" i="26" s="1"/>
  <c r="J2209" i="26" s="1"/>
  <c r="N2209" i="26" s="1"/>
  <c r="D2241" i="26"/>
  <c r="F2241" i="26" s="1"/>
  <c r="I2241" i="26" s="1"/>
  <c r="J2241" i="26" s="1"/>
  <c r="N2241" i="26" s="1"/>
  <c r="D2296" i="26"/>
  <c r="F2296" i="26" s="1"/>
  <c r="I2296" i="26" s="1"/>
  <c r="J2296" i="26" s="1"/>
  <c r="N2296" i="26" s="1"/>
  <c r="D2118" i="26"/>
  <c r="F2118" i="26" s="1"/>
  <c r="I2118" i="26" s="1"/>
  <c r="J2118" i="26" s="1"/>
  <c r="N2118" i="26" s="1"/>
  <c r="D2122" i="26"/>
  <c r="F2122" i="26" s="1"/>
  <c r="I2122" i="26" s="1"/>
  <c r="J2122" i="26" s="1"/>
  <c r="N2122" i="26" s="1"/>
  <c r="D2130" i="26"/>
  <c r="F2130" i="26" s="1"/>
  <c r="I2130" i="26" s="1"/>
  <c r="J2130" i="26" s="1"/>
  <c r="N2130" i="26" s="1"/>
  <c r="D2134" i="26"/>
  <c r="F2134" i="26" s="1"/>
  <c r="I2134" i="26" s="1"/>
  <c r="J2134" i="26" s="1"/>
  <c r="N2134" i="26" s="1"/>
  <c r="D2142" i="26"/>
  <c r="F2142" i="26" s="1"/>
  <c r="I2142" i="26" s="1"/>
  <c r="J2142" i="26" s="1"/>
  <c r="N2142" i="26" s="1"/>
  <c r="D2146" i="26"/>
  <c r="F2146" i="26" s="1"/>
  <c r="I2146" i="26" s="1"/>
  <c r="J2146" i="26" s="1"/>
  <c r="N2146" i="26" s="1"/>
  <c r="D2162" i="26"/>
  <c r="F2162" i="26" s="1"/>
  <c r="I2162" i="26" s="1"/>
  <c r="J2162" i="26" s="1"/>
  <c r="N2162" i="26" s="1"/>
  <c r="D1269" i="26"/>
  <c r="F1269" i="26" s="1"/>
  <c r="I1269" i="26" s="1"/>
  <c r="J1269" i="26" s="1"/>
  <c r="N1269" i="26" s="1"/>
  <c r="D1277" i="26"/>
  <c r="F1277" i="26" s="1"/>
  <c r="I1277" i="26" s="1"/>
  <c r="J1277" i="26" s="1"/>
  <c r="N1277" i="26" s="1"/>
  <c r="D1285" i="26"/>
  <c r="F1285" i="26" s="1"/>
  <c r="I1285" i="26" s="1"/>
  <c r="J1285" i="26" s="1"/>
  <c r="N1285" i="26" s="1"/>
  <c r="D1293" i="26"/>
  <c r="F1293" i="26" s="1"/>
  <c r="I1293" i="26" s="1"/>
  <c r="J1293" i="26" s="1"/>
  <c r="N1293" i="26" s="1"/>
  <c r="D1709" i="26"/>
  <c r="F1709" i="26" s="1"/>
  <c r="I1709" i="26" s="1"/>
  <c r="J1709" i="26" s="1"/>
  <c r="N1709" i="26" s="1"/>
  <c r="D1749" i="26"/>
  <c r="F1749" i="26" s="1"/>
  <c r="I1749" i="26" s="1"/>
  <c r="J1749" i="26" s="1"/>
  <c r="N1749" i="26" s="1"/>
  <c r="D1773" i="26"/>
  <c r="F1773" i="26" s="1"/>
  <c r="I1773" i="26" s="1"/>
  <c r="J1773" i="26" s="1"/>
  <c r="N1773" i="26" s="1"/>
  <c r="D1202" i="26"/>
  <c r="F1202" i="26" s="1"/>
  <c r="I1202" i="26" s="1"/>
  <c r="J1202" i="26" s="1"/>
  <c r="N1202" i="26" s="1"/>
  <c r="D1214" i="26"/>
  <c r="F1214" i="26" s="1"/>
  <c r="I1214" i="26" s="1"/>
  <c r="J1214" i="26" s="1"/>
  <c r="N1214" i="26" s="1"/>
  <c r="D1266" i="26"/>
  <c r="F1266" i="26" s="1"/>
  <c r="I1266" i="26" s="1"/>
  <c r="J1266" i="26" s="1"/>
  <c r="N1266" i="26" s="1"/>
  <c r="D1679" i="26"/>
  <c r="F1679" i="26" s="1"/>
  <c r="I1679" i="26" s="1"/>
  <c r="J1679" i="26" s="1"/>
  <c r="N1679" i="26" s="1"/>
  <c r="D1223" i="26"/>
  <c r="F1223" i="26" s="1"/>
  <c r="I1223" i="26" s="1"/>
  <c r="J1223" i="26" s="1"/>
  <c r="N1223" i="26" s="1"/>
  <c r="D1275" i="26"/>
  <c r="F1275" i="26" s="1"/>
  <c r="I1275" i="26" s="1"/>
  <c r="J1275" i="26" s="1"/>
  <c r="N1275" i="26" s="1"/>
  <c r="D1287" i="26"/>
  <c r="F1287" i="26" s="1"/>
  <c r="I1287" i="26" s="1"/>
  <c r="J1287" i="26" s="1"/>
  <c r="N1287" i="26" s="1"/>
  <c r="D1695" i="26"/>
  <c r="F1695" i="26" s="1"/>
  <c r="I1695" i="26" s="1"/>
  <c r="J1695" i="26" s="1"/>
  <c r="N1695" i="26" s="1"/>
  <c r="D1735" i="26"/>
  <c r="F1735" i="26" s="1"/>
  <c r="I1735" i="26" s="1"/>
  <c r="J1735" i="26" s="1"/>
  <c r="N1735" i="26" s="1"/>
  <c r="D1763" i="26"/>
  <c r="F1763" i="26" s="1"/>
  <c r="I1763" i="26" s="1"/>
  <c r="J1763" i="26" s="1"/>
  <c r="N1763" i="26" s="1"/>
  <c r="D1208" i="26"/>
  <c r="F1208" i="26" s="1"/>
  <c r="I1208" i="26" s="1"/>
  <c r="J1208" i="26" s="1"/>
  <c r="N1208" i="26" s="1"/>
  <c r="D1240" i="26"/>
  <c r="F1240" i="26" s="1"/>
  <c r="I1240" i="26" s="1"/>
  <c r="J1240" i="26" s="1"/>
  <c r="N1240" i="26" s="1"/>
  <c r="D1292" i="26"/>
  <c r="F1292" i="26" s="1"/>
  <c r="I1292" i="26" s="1"/>
  <c r="J1292" i="26" s="1"/>
  <c r="N1292" i="26" s="1"/>
  <c r="D1308" i="26"/>
  <c r="F1308" i="26" s="1"/>
  <c r="I1308" i="26" s="1"/>
  <c r="J1308" i="26" s="1"/>
  <c r="N1308" i="26" s="1"/>
  <c r="D1835" i="26"/>
  <c r="F1835" i="26" s="1"/>
  <c r="I1835" i="26" s="1"/>
  <c r="J1835" i="26" s="1"/>
  <c r="N1835" i="26" s="1"/>
  <c r="D1845" i="26"/>
  <c r="F1845" i="26" s="1"/>
  <c r="I1845" i="26" s="1"/>
  <c r="J1845" i="26" s="1"/>
  <c r="N1845" i="26" s="1"/>
  <c r="D1869" i="26"/>
  <c r="F1869" i="26" s="1"/>
  <c r="I1869" i="26" s="1"/>
  <c r="J1869" i="26" s="1"/>
  <c r="N1869" i="26" s="1"/>
  <c r="D1909" i="26"/>
  <c r="F1909" i="26" s="1"/>
  <c r="I1909" i="26" s="1"/>
  <c r="J1909" i="26" s="1"/>
  <c r="N1909" i="26" s="1"/>
  <c r="D1941" i="26"/>
  <c r="F1941" i="26" s="1"/>
  <c r="I1941" i="26" s="1"/>
  <c r="J1941" i="26" s="1"/>
  <c r="N1941" i="26" s="1"/>
  <c r="D1973" i="26"/>
  <c r="F1973" i="26" s="1"/>
  <c r="I1973" i="26" s="1"/>
  <c r="J1973" i="26" s="1"/>
  <c r="N1973" i="26" s="1"/>
  <c r="D2005" i="26"/>
  <c r="F2005" i="26" s="1"/>
  <c r="I2005" i="26" s="1"/>
  <c r="J2005" i="26" s="1"/>
  <c r="N2005" i="26" s="1"/>
  <c r="D1792" i="26"/>
  <c r="F1792" i="26" s="1"/>
  <c r="I1792" i="26" s="1"/>
  <c r="J1792" i="26" s="1"/>
  <c r="N1792" i="26" s="1"/>
  <c r="D1800" i="26"/>
  <c r="F1800" i="26" s="1"/>
  <c r="I1800" i="26" s="1"/>
  <c r="J1800" i="26" s="1"/>
  <c r="N1800" i="26" s="1"/>
  <c r="D1816" i="26"/>
  <c r="F1816" i="26" s="1"/>
  <c r="I1816" i="26" s="1"/>
  <c r="J1816" i="26" s="1"/>
  <c r="N1816" i="26" s="1"/>
  <c r="D1824" i="26"/>
  <c r="F1824" i="26" s="1"/>
  <c r="I1824" i="26" s="1"/>
  <c r="J1824" i="26" s="1"/>
  <c r="N1824" i="26" s="1"/>
  <c r="D1828" i="26"/>
  <c r="F1828" i="26" s="1"/>
  <c r="I1828" i="26" s="1"/>
  <c r="J1828" i="26" s="1"/>
  <c r="N1828" i="26" s="1"/>
  <c r="D1898" i="26"/>
  <c r="F1898" i="26" s="1"/>
  <c r="I1898" i="26" s="1"/>
  <c r="J1898" i="26" s="1"/>
  <c r="N1898" i="26" s="1"/>
  <c r="D1914" i="26"/>
  <c r="F1914" i="26" s="1"/>
  <c r="I1914" i="26" s="1"/>
  <c r="J1914" i="26" s="1"/>
  <c r="N1914" i="26" s="1"/>
  <c r="D1946" i="26"/>
  <c r="F1946" i="26" s="1"/>
  <c r="I1946" i="26" s="1"/>
  <c r="J1946" i="26" s="1"/>
  <c r="N1946" i="26" s="1"/>
  <c r="D1860" i="26"/>
  <c r="F1860" i="26" s="1"/>
  <c r="I1860" i="26" s="1"/>
  <c r="J1860" i="26" s="1"/>
  <c r="N1860" i="26" s="1"/>
  <c r="D1868" i="26"/>
  <c r="F1868" i="26" s="1"/>
  <c r="I1868" i="26" s="1"/>
  <c r="J1868" i="26" s="1"/>
  <c r="N1868" i="26" s="1"/>
  <c r="D1876" i="26"/>
  <c r="F1876" i="26" s="1"/>
  <c r="I1876" i="26" s="1"/>
  <c r="J1876" i="26" s="1"/>
  <c r="N1876" i="26" s="1"/>
  <c r="D1903" i="26"/>
  <c r="F1903" i="26" s="1"/>
  <c r="I1903" i="26" s="1"/>
  <c r="J1903" i="26" s="1"/>
  <c r="N1903" i="26" s="1"/>
  <c r="D1919" i="26"/>
  <c r="F1919" i="26" s="1"/>
  <c r="I1919" i="26" s="1"/>
  <c r="J1919" i="26" s="1"/>
  <c r="N1919" i="26" s="1"/>
  <c r="D1935" i="26"/>
  <c r="F1935" i="26" s="1"/>
  <c r="I1935" i="26" s="1"/>
  <c r="J1935" i="26" s="1"/>
  <c r="N1935" i="26" s="1"/>
  <c r="D1967" i="26"/>
  <c r="F1967" i="26" s="1"/>
  <c r="I1967" i="26" s="1"/>
  <c r="J1967" i="26" s="1"/>
  <c r="N1967" i="26" s="1"/>
  <c r="D1908" i="26"/>
  <c r="F1908" i="26" s="1"/>
  <c r="I1908" i="26" s="1"/>
  <c r="J1908" i="26" s="1"/>
  <c r="N1908" i="26" s="1"/>
  <c r="D1940" i="26"/>
  <c r="F1940" i="26" s="1"/>
  <c r="I1940" i="26" s="1"/>
  <c r="J1940" i="26" s="1"/>
  <c r="N1940" i="26" s="1"/>
  <c r="D1956" i="26"/>
  <c r="F1956" i="26" s="1"/>
  <c r="I1956" i="26" s="1"/>
  <c r="J1956" i="26" s="1"/>
  <c r="N1956" i="26" s="1"/>
  <c r="D1972" i="26"/>
  <c r="F1972" i="26" s="1"/>
  <c r="I1972" i="26" s="1"/>
  <c r="J1972" i="26" s="1"/>
  <c r="N1972" i="26" s="1"/>
  <c r="D2105" i="26"/>
  <c r="F2105" i="26" s="1"/>
  <c r="I2105" i="26" s="1"/>
  <c r="J2105" i="26" s="1"/>
  <c r="N2105" i="26" s="1"/>
  <c r="D2143" i="26"/>
  <c r="F2143" i="26" s="1"/>
  <c r="I2143" i="26" s="1"/>
  <c r="J2143" i="26" s="1"/>
  <c r="N2143" i="26" s="1"/>
  <c r="D2159" i="26"/>
  <c r="F2159" i="26" s="1"/>
  <c r="I2159" i="26" s="1"/>
  <c r="J2159" i="26" s="1"/>
  <c r="N2159" i="26" s="1"/>
  <c r="D2163" i="26"/>
  <c r="F2163" i="26" s="1"/>
  <c r="I2163" i="26" s="1"/>
  <c r="J2163" i="26" s="1"/>
  <c r="N2163" i="26" s="1"/>
  <c r="D2034" i="26"/>
  <c r="F2034" i="26" s="1"/>
  <c r="I2034" i="26" s="1"/>
  <c r="J2034" i="26" s="1"/>
  <c r="N2034" i="26" s="1"/>
  <c r="D2058" i="26"/>
  <c r="F2058" i="26" s="1"/>
  <c r="I2058" i="26" s="1"/>
  <c r="J2058" i="26" s="1"/>
  <c r="N2058" i="26" s="1"/>
  <c r="D2066" i="26"/>
  <c r="F2066" i="26" s="1"/>
  <c r="I2066" i="26" s="1"/>
  <c r="J2066" i="26" s="1"/>
  <c r="N2066" i="26" s="1"/>
  <c r="D2074" i="26"/>
  <c r="F2074" i="26" s="1"/>
  <c r="I2074" i="26" s="1"/>
  <c r="J2074" i="26" s="1"/>
  <c r="N2074" i="26" s="1"/>
  <c r="D2082" i="26"/>
  <c r="F2082" i="26" s="1"/>
  <c r="I2082" i="26" s="1"/>
  <c r="J2082" i="26" s="1"/>
  <c r="N2082" i="26" s="1"/>
  <c r="D1693" i="26"/>
  <c r="F1693" i="26" s="1"/>
  <c r="I1693" i="26" s="1"/>
  <c r="J1693" i="26" s="1"/>
  <c r="N1693" i="26" s="1"/>
  <c r="D1757" i="26"/>
  <c r="F1757" i="26" s="1"/>
  <c r="I1757" i="26" s="1"/>
  <c r="J1757" i="26" s="1"/>
  <c r="N1757" i="26" s="1"/>
  <c r="D1262" i="26"/>
  <c r="F1262" i="26" s="1"/>
  <c r="I1262" i="26" s="1"/>
  <c r="J1262" i="26" s="1"/>
  <c r="N1262" i="26" s="1"/>
  <c r="D1259" i="26"/>
  <c r="F1259" i="26" s="1"/>
  <c r="I1259" i="26" s="1"/>
  <c r="J1259" i="26" s="1"/>
  <c r="N1259" i="26" s="1"/>
  <c r="D1283" i="26"/>
  <c r="F1283" i="26" s="1"/>
  <c r="I1283" i="26" s="1"/>
  <c r="J1283" i="26" s="1"/>
  <c r="N1283" i="26" s="1"/>
  <c r="D1323" i="26"/>
  <c r="F1323" i="26" s="1"/>
  <c r="I1323" i="26" s="1"/>
  <c r="J1323" i="26" s="1"/>
  <c r="N1323" i="26" s="1"/>
  <c r="D1699" i="26"/>
  <c r="F1699" i="26" s="1"/>
  <c r="I1699" i="26" s="1"/>
  <c r="J1699" i="26" s="1"/>
  <c r="N1699" i="26" s="1"/>
  <c r="D1719" i="26"/>
  <c r="F1719" i="26" s="1"/>
  <c r="I1719" i="26" s="1"/>
  <c r="J1719" i="26" s="1"/>
  <c r="N1719" i="26" s="1"/>
  <c r="D1767" i="26"/>
  <c r="F1767" i="26" s="1"/>
  <c r="I1767" i="26" s="1"/>
  <c r="J1767" i="26" s="1"/>
  <c r="N1767" i="26" s="1"/>
  <c r="D1212" i="26"/>
  <c r="F1212" i="26" s="1"/>
  <c r="I1212" i="26" s="1"/>
  <c r="J1212" i="26" s="1"/>
  <c r="N1212" i="26" s="1"/>
  <c r="D1228" i="26"/>
  <c r="F1228" i="26" s="1"/>
  <c r="I1228" i="26" s="1"/>
  <c r="J1228" i="26" s="1"/>
  <c r="N1228" i="26" s="1"/>
  <c r="D1276" i="26"/>
  <c r="F1276" i="26" s="1"/>
  <c r="I1276" i="26" s="1"/>
  <c r="J1276" i="26" s="1"/>
  <c r="N1276" i="26" s="1"/>
  <c r="D1312" i="26"/>
  <c r="F1312" i="26" s="1"/>
  <c r="I1312" i="26" s="1"/>
  <c r="J1312" i="26" s="1"/>
  <c r="N1312" i="26" s="1"/>
  <c r="D1837" i="26"/>
  <c r="F1837" i="26" s="1"/>
  <c r="I1837" i="26" s="1"/>
  <c r="J1837" i="26" s="1"/>
  <c r="N1837" i="26" s="1"/>
  <c r="D1863" i="26"/>
  <c r="F1863" i="26" s="1"/>
  <c r="I1863" i="26" s="1"/>
  <c r="J1863" i="26" s="1"/>
  <c r="N1863" i="26" s="1"/>
  <c r="D1881" i="26"/>
  <c r="F1881" i="26" s="1"/>
  <c r="I1881" i="26" s="1"/>
  <c r="J1881" i="26" s="1"/>
  <c r="N1881" i="26" s="1"/>
  <c r="D1929" i="26"/>
  <c r="F1929" i="26" s="1"/>
  <c r="I1929" i="26" s="1"/>
  <c r="J1929" i="26" s="1"/>
  <c r="N1929" i="26" s="1"/>
  <c r="D1945" i="26"/>
  <c r="F1945" i="26" s="1"/>
  <c r="I1945" i="26" s="1"/>
  <c r="J1945" i="26" s="1"/>
  <c r="N1945" i="26" s="1"/>
  <c r="D1993" i="26"/>
  <c r="F1993" i="26" s="1"/>
  <c r="I1993" i="26" s="1"/>
  <c r="J1993" i="26" s="1"/>
  <c r="N1993" i="26" s="1"/>
  <c r="D1789" i="26"/>
  <c r="F1789" i="26" s="1"/>
  <c r="I1789" i="26" s="1"/>
  <c r="J1789" i="26" s="1"/>
  <c r="N1789" i="26" s="1"/>
  <c r="D1793" i="26"/>
  <c r="F1793" i="26" s="1"/>
  <c r="I1793" i="26" s="1"/>
  <c r="J1793" i="26" s="1"/>
  <c r="N1793" i="26" s="1"/>
  <c r="D1797" i="26"/>
  <c r="F1797" i="26" s="1"/>
  <c r="I1797" i="26" s="1"/>
  <c r="J1797" i="26" s="1"/>
  <c r="N1797" i="26" s="1"/>
  <c r="D1801" i="26"/>
  <c r="F1801" i="26" s="1"/>
  <c r="I1801" i="26" s="1"/>
  <c r="J1801" i="26" s="1"/>
  <c r="N1801" i="26" s="1"/>
  <c r="D1805" i="26"/>
  <c r="F1805" i="26" s="1"/>
  <c r="I1805" i="26" s="1"/>
  <c r="J1805" i="26" s="1"/>
  <c r="N1805" i="26" s="1"/>
  <c r="D1813" i="26"/>
  <c r="F1813" i="26" s="1"/>
  <c r="I1813" i="26" s="1"/>
  <c r="J1813" i="26" s="1"/>
  <c r="N1813" i="26" s="1"/>
  <c r="D1817" i="26"/>
  <c r="F1817" i="26" s="1"/>
  <c r="I1817" i="26" s="1"/>
  <c r="J1817" i="26" s="1"/>
  <c r="N1817" i="26" s="1"/>
  <c r="D1829" i="26"/>
  <c r="F1829" i="26" s="1"/>
  <c r="I1829" i="26" s="1"/>
  <c r="J1829" i="26" s="1"/>
  <c r="N1829" i="26" s="1"/>
  <c r="D1886" i="26"/>
  <c r="F1886" i="26" s="1"/>
  <c r="I1886" i="26" s="1"/>
  <c r="J1886" i="26" s="1"/>
  <c r="N1886" i="26" s="1"/>
  <c r="D1918" i="26"/>
  <c r="F1918" i="26" s="1"/>
  <c r="I1918" i="26" s="1"/>
  <c r="J1918" i="26" s="1"/>
  <c r="N1918" i="26" s="1"/>
  <c r="D1934" i="26"/>
  <c r="F1934" i="26" s="1"/>
  <c r="I1934" i="26" s="1"/>
  <c r="J1934" i="26" s="1"/>
  <c r="N1934" i="26" s="1"/>
  <c r="D2002" i="26"/>
  <c r="F2002" i="26" s="1"/>
  <c r="I2002" i="26" s="1"/>
  <c r="J2002" i="26" s="1"/>
  <c r="N2002" i="26" s="1"/>
  <c r="D1838" i="26"/>
  <c r="F1838" i="26" s="1"/>
  <c r="I1838" i="26" s="1"/>
  <c r="J1838" i="26" s="1"/>
  <c r="N1838" i="26" s="1"/>
  <c r="D1846" i="26"/>
  <c r="F1846" i="26" s="1"/>
  <c r="I1846" i="26" s="1"/>
  <c r="J1846" i="26" s="1"/>
  <c r="N1846" i="26" s="1"/>
  <c r="D1987" i="26"/>
  <c r="F1987" i="26" s="1"/>
  <c r="I1987" i="26" s="1"/>
  <c r="J1987" i="26" s="1"/>
  <c r="N1987" i="26" s="1"/>
  <c r="D1896" i="26"/>
  <c r="F1896" i="26" s="1"/>
  <c r="I1896" i="26" s="1"/>
  <c r="J1896" i="26" s="1"/>
  <c r="N1896" i="26" s="1"/>
  <c r="D1912" i="26"/>
  <c r="F1912" i="26" s="1"/>
  <c r="I1912" i="26" s="1"/>
  <c r="J1912" i="26" s="1"/>
  <c r="N1912" i="26" s="1"/>
  <c r="D1928" i="26"/>
  <c r="F1928" i="26" s="1"/>
  <c r="I1928" i="26" s="1"/>
  <c r="J1928" i="26" s="1"/>
  <c r="N1928" i="26" s="1"/>
  <c r="D1960" i="26"/>
  <c r="F1960" i="26" s="1"/>
  <c r="I1960" i="26" s="1"/>
  <c r="J1960" i="26" s="1"/>
  <c r="N1960" i="26" s="1"/>
  <c r="D1976" i="26"/>
  <c r="F1976" i="26" s="1"/>
  <c r="I1976" i="26" s="1"/>
  <c r="J1976" i="26" s="1"/>
  <c r="N1976" i="26" s="1"/>
  <c r="D1992" i="26"/>
  <c r="F1992" i="26" s="1"/>
  <c r="I1992" i="26" s="1"/>
  <c r="J1992" i="26" s="1"/>
  <c r="N1992" i="26" s="1"/>
  <c r="D2037" i="26"/>
  <c r="F2037" i="26" s="1"/>
  <c r="I2037" i="26" s="1"/>
  <c r="J2037" i="26" s="1"/>
  <c r="N2037" i="26" s="1"/>
  <c r="D2041" i="26"/>
  <c r="F2041" i="26" s="1"/>
  <c r="I2041" i="26" s="1"/>
  <c r="J2041" i="26" s="1"/>
  <c r="N2041" i="26" s="1"/>
  <c r="D2045" i="26"/>
  <c r="F2045" i="26" s="1"/>
  <c r="I2045" i="26" s="1"/>
  <c r="J2045" i="26" s="1"/>
  <c r="N2045" i="26" s="1"/>
  <c r="D2049" i="26"/>
  <c r="F2049" i="26" s="1"/>
  <c r="I2049" i="26" s="1"/>
  <c r="J2049" i="26" s="1"/>
  <c r="N2049" i="26" s="1"/>
  <c r="D2053" i="26"/>
  <c r="F2053" i="26" s="1"/>
  <c r="I2053" i="26" s="1"/>
  <c r="J2053" i="26" s="1"/>
  <c r="N2053" i="26" s="1"/>
  <c r="D2057" i="26"/>
  <c r="F2057" i="26" s="1"/>
  <c r="I2057" i="26" s="1"/>
  <c r="J2057" i="26" s="1"/>
  <c r="N2057" i="26" s="1"/>
  <c r="D2061" i="26"/>
  <c r="F2061" i="26" s="1"/>
  <c r="I2061" i="26" s="1"/>
  <c r="J2061" i="26" s="1"/>
  <c r="N2061" i="26" s="1"/>
  <c r="D2073" i="26"/>
  <c r="F2073" i="26" s="1"/>
  <c r="I2073" i="26" s="1"/>
  <c r="J2073" i="26" s="1"/>
  <c r="N2073" i="26" s="1"/>
  <c r="D2077" i="26"/>
  <c r="F2077" i="26" s="1"/>
  <c r="I2077" i="26" s="1"/>
  <c r="J2077" i="26" s="1"/>
  <c r="N2077" i="26" s="1"/>
  <c r="D2081" i="26"/>
  <c r="F2081" i="26" s="1"/>
  <c r="I2081" i="26" s="1"/>
  <c r="J2081" i="26" s="1"/>
  <c r="N2081" i="26" s="1"/>
  <c r="D2093" i="26"/>
  <c r="F2093" i="26" s="1"/>
  <c r="I2093" i="26" s="1"/>
  <c r="J2093" i="26" s="1"/>
  <c r="N2093" i="26" s="1"/>
  <c r="D2107" i="26"/>
  <c r="F2107" i="26" s="1"/>
  <c r="I2107" i="26" s="1"/>
  <c r="J2107" i="26" s="1"/>
  <c r="N2107" i="26" s="1"/>
  <c r="D2111" i="26"/>
  <c r="F2111" i="26" s="1"/>
  <c r="I2111" i="26" s="1"/>
  <c r="J2111" i="26" s="1"/>
  <c r="N2111" i="26" s="1"/>
  <c r="D2115" i="26"/>
  <c r="F2115" i="26" s="1"/>
  <c r="I2115" i="26" s="1"/>
  <c r="J2115" i="26" s="1"/>
  <c r="N2115" i="26" s="1"/>
  <c r="D2123" i="26"/>
  <c r="F2123" i="26" s="1"/>
  <c r="I2123" i="26" s="1"/>
  <c r="J2123" i="26" s="1"/>
  <c r="N2123" i="26" s="1"/>
  <c r="D2131" i="26"/>
  <c r="F2131" i="26" s="1"/>
  <c r="I2131" i="26" s="1"/>
  <c r="J2131" i="26" s="1"/>
  <c r="N2131" i="26" s="1"/>
  <c r="D1257" i="26"/>
  <c r="F1257" i="26" s="1"/>
  <c r="I1257" i="26" s="1"/>
  <c r="J1257" i="26" s="1"/>
  <c r="N1257" i="26" s="1"/>
  <c r="D1273" i="26"/>
  <c r="F1273" i="26" s="1"/>
  <c r="I1273" i="26" s="1"/>
  <c r="J1273" i="26" s="1"/>
  <c r="N1273" i="26" s="1"/>
  <c r="D1289" i="26"/>
  <c r="F1289" i="26" s="1"/>
  <c r="I1289" i="26" s="1"/>
  <c r="J1289" i="26" s="1"/>
  <c r="N1289" i="26" s="1"/>
  <c r="D1297" i="26"/>
  <c r="F1297" i="26" s="1"/>
  <c r="I1297" i="26" s="1"/>
  <c r="J1297" i="26" s="1"/>
  <c r="N1297" i="26" s="1"/>
  <c r="D1741" i="26"/>
  <c r="F1741" i="26" s="1"/>
  <c r="I1741" i="26" s="1"/>
  <c r="J1741" i="26" s="1"/>
  <c r="N1741" i="26" s="1"/>
  <c r="D1761" i="26"/>
  <c r="F1761" i="26" s="1"/>
  <c r="I1761" i="26" s="1"/>
  <c r="J1761" i="26" s="1"/>
  <c r="N1761" i="26" s="1"/>
  <c r="D1781" i="26"/>
  <c r="F1781" i="26" s="1"/>
  <c r="I1781" i="26" s="1"/>
  <c r="J1781" i="26" s="1"/>
  <c r="N1781" i="26" s="1"/>
  <c r="D1234" i="26"/>
  <c r="F1234" i="26" s="1"/>
  <c r="I1234" i="26" s="1"/>
  <c r="J1234" i="26" s="1"/>
  <c r="N1234" i="26" s="1"/>
  <c r="D1246" i="26"/>
  <c r="F1246" i="26" s="1"/>
  <c r="I1246" i="26" s="1"/>
  <c r="J1246" i="26" s="1"/>
  <c r="N1246" i="26" s="1"/>
  <c r="D1203" i="26"/>
  <c r="F1203" i="26" s="1"/>
  <c r="I1203" i="26" s="1"/>
  <c r="J1203" i="26" s="1"/>
  <c r="N1203" i="26" s="1"/>
  <c r="D1243" i="26"/>
  <c r="F1243" i="26" s="1"/>
  <c r="I1243" i="26" s="1"/>
  <c r="J1243" i="26" s="1"/>
  <c r="N1243" i="26" s="1"/>
  <c r="D1307" i="26"/>
  <c r="F1307" i="26" s="1"/>
  <c r="I1307" i="26" s="1"/>
  <c r="J1307" i="26" s="1"/>
  <c r="N1307" i="26" s="1"/>
  <c r="D1319" i="26"/>
  <c r="F1319" i="26" s="1"/>
  <c r="I1319" i="26" s="1"/>
  <c r="J1319" i="26" s="1"/>
  <c r="N1319" i="26" s="1"/>
  <c r="D1683" i="26"/>
  <c r="F1683" i="26" s="1"/>
  <c r="I1683" i="26" s="1"/>
  <c r="J1683" i="26" s="1"/>
  <c r="N1683" i="26" s="1"/>
  <c r="D1703" i="26"/>
  <c r="F1703" i="26" s="1"/>
  <c r="I1703" i="26" s="1"/>
  <c r="J1703" i="26" s="1"/>
  <c r="N1703" i="26" s="1"/>
  <c r="D1216" i="26"/>
  <c r="F1216" i="26" s="1"/>
  <c r="I1216" i="26" s="1"/>
  <c r="J1216" i="26" s="1"/>
  <c r="N1216" i="26" s="1"/>
  <c r="D1232" i="26"/>
  <c r="F1232" i="26" s="1"/>
  <c r="I1232" i="26" s="1"/>
  <c r="J1232" i="26" s="1"/>
  <c r="N1232" i="26" s="1"/>
  <c r="D1280" i="26"/>
  <c r="F1280" i="26" s="1"/>
  <c r="I1280" i="26" s="1"/>
  <c r="J1280" i="26" s="1"/>
  <c r="N1280" i="26" s="1"/>
  <c r="D1300" i="26"/>
  <c r="F1300" i="26" s="1"/>
  <c r="I1300" i="26" s="1"/>
  <c r="J1300" i="26" s="1"/>
  <c r="N1300" i="26" s="1"/>
  <c r="D1316" i="26"/>
  <c r="F1316" i="26" s="1"/>
  <c r="I1316" i="26" s="1"/>
  <c r="J1316" i="26" s="1"/>
  <c r="N1316" i="26" s="1"/>
  <c r="D1841" i="26"/>
  <c r="F1841" i="26" s="1"/>
  <c r="I1841" i="26" s="1"/>
  <c r="J1841" i="26" s="1"/>
  <c r="N1841" i="26" s="1"/>
  <c r="D1849" i="26"/>
  <c r="F1849" i="26" s="1"/>
  <c r="I1849" i="26" s="1"/>
  <c r="J1849" i="26" s="1"/>
  <c r="N1849" i="26" s="1"/>
  <c r="D1875" i="26"/>
  <c r="F1875" i="26" s="1"/>
  <c r="I1875" i="26" s="1"/>
  <c r="J1875" i="26" s="1"/>
  <c r="N1875" i="26" s="1"/>
  <c r="D1885" i="26"/>
  <c r="F1885" i="26" s="1"/>
  <c r="I1885" i="26" s="1"/>
  <c r="J1885" i="26" s="1"/>
  <c r="N1885" i="26" s="1"/>
  <c r="D1901" i="26"/>
  <c r="F1901" i="26" s="1"/>
  <c r="I1901" i="26" s="1"/>
  <c r="J1901" i="26" s="1"/>
  <c r="N1901" i="26" s="1"/>
  <c r="D1917" i="26"/>
  <c r="F1917" i="26" s="1"/>
  <c r="I1917" i="26" s="1"/>
  <c r="J1917" i="26" s="1"/>
  <c r="N1917" i="26" s="1"/>
  <c r="D1933" i="26"/>
  <c r="F1933" i="26" s="1"/>
  <c r="I1933" i="26" s="1"/>
  <c r="J1933" i="26" s="1"/>
  <c r="N1933" i="26" s="1"/>
  <c r="D1965" i="26"/>
  <c r="F1965" i="26" s="1"/>
  <c r="I1965" i="26" s="1"/>
  <c r="J1965" i="26" s="1"/>
  <c r="N1965" i="26" s="1"/>
  <c r="D1981" i="26"/>
  <c r="F1981" i="26" s="1"/>
  <c r="I1981" i="26" s="1"/>
  <c r="J1981" i="26" s="1"/>
  <c r="N1981" i="26" s="1"/>
  <c r="D1790" i="26"/>
  <c r="F1790" i="26" s="1"/>
  <c r="I1790" i="26" s="1"/>
  <c r="J1790" i="26" s="1"/>
  <c r="N1790" i="26" s="1"/>
  <c r="D1802" i="26"/>
  <c r="F1802" i="26" s="1"/>
  <c r="I1802" i="26" s="1"/>
  <c r="J1802" i="26" s="1"/>
  <c r="N1802" i="26" s="1"/>
  <c r="D1814" i="26"/>
  <c r="F1814" i="26" s="1"/>
  <c r="I1814" i="26" s="1"/>
  <c r="J1814" i="26" s="1"/>
  <c r="N1814" i="26" s="1"/>
  <c r="D1818" i="26"/>
  <c r="F1818" i="26" s="1"/>
  <c r="I1818" i="26" s="1"/>
  <c r="J1818" i="26" s="1"/>
  <c r="N1818" i="26" s="1"/>
  <c r="D1830" i="26"/>
  <c r="F1830" i="26" s="1"/>
  <c r="I1830" i="26" s="1"/>
  <c r="J1830" i="26" s="1"/>
  <c r="N1830" i="26" s="1"/>
  <c r="D1890" i="26"/>
  <c r="F1890" i="26" s="1"/>
  <c r="I1890" i="26" s="1"/>
  <c r="J1890" i="26" s="1"/>
  <c r="N1890" i="26" s="1"/>
  <c r="D1906" i="26"/>
  <c r="F1906" i="26" s="1"/>
  <c r="I1906" i="26" s="1"/>
  <c r="J1906" i="26" s="1"/>
  <c r="N1906" i="26" s="1"/>
  <c r="D1922" i="26"/>
  <c r="F1922" i="26" s="1"/>
  <c r="I1922" i="26" s="1"/>
  <c r="J1922" i="26" s="1"/>
  <c r="N1922" i="26" s="1"/>
  <c r="D1938" i="26"/>
  <c r="F1938" i="26" s="1"/>
  <c r="I1938" i="26" s="1"/>
  <c r="J1938" i="26" s="1"/>
  <c r="N1938" i="26" s="1"/>
  <c r="D1954" i="26"/>
  <c r="F1954" i="26" s="1"/>
  <c r="I1954" i="26" s="1"/>
  <c r="J1954" i="26" s="1"/>
  <c r="N1954" i="26" s="1"/>
  <c r="D1970" i="26"/>
  <c r="F1970" i="26" s="1"/>
  <c r="I1970" i="26" s="1"/>
  <c r="J1970" i="26" s="1"/>
  <c r="N1970" i="26" s="1"/>
  <c r="D1856" i="26"/>
  <c r="F1856" i="26" s="1"/>
  <c r="I1856" i="26" s="1"/>
  <c r="J1856" i="26" s="1"/>
  <c r="N1856" i="26" s="1"/>
  <c r="D1864" i="26"/>
  <c r="F1864" i="26" s="1"/>
  <c r="I1864" i="26" s="1"/>
  <c r="J1864" i="26" s="1"/>
  <c r="N1864" i="26" s="1"/>
  <c r="D1872" i="26"/>
  <c r="F1872" i="26" s="1"/>
  <c r="I1872" i="26" s="1"/>
  <c r="J1872" i="26" s="1"/>
  <c r="N1872" i="26" s="1"/>
  <c r="D1895" i="26"/>
  <c r="F1895" i="26" s="1"/>
  <c r="I1895" i="26" s="1"/>
  <c r="J1895" i="26" s="1"/>
  <c r="N1895" i="26" s="1"/>
  <c r="D1943" i="26"/>
  <c r="F1943" i="26" s="1"/>
  <c r="I1943" i="26" s="1"/>
  <c r="J1943" i="26" s="1"/>
  <c r="N1943" i="26" s="1"/>
  <c r="D1975" i="26"/>
  <c r="F1975" i="26" s="1"/>
  <c r="I1975" i="26" s="1"/>
  <c r="J1975" i="26" s="1"/>
  <c r="N1975" i="26" s="1"/>
  <c r="D2007" i="26"/>
  <c r="F2007" i="26" s="1"/>
  <c r="I2007" i="26" s="1"/>
  <c r="J2007" i="26" s="1"/>
  <c r="N2007" i="26" s="1"/>
  <c r="D1884" i="26"/>
  <c r="F1884" i="26" s="1"/>
  <c r="I1884" i="26" s="1"/>
  <c r="J1884" i="26" s="1"/>
  <c r="N1884" i="26" s="1"/>
  <c r="D1900" i="26"/>
  <c r="F1900" i="26" s="1"/>
  <c r="I1900" i="26" s="1"/>
  <c r="J1900" i="26" s="1"/>
  <c r="N1900" i="26" s="1"/>
  <c r="D1948" i="26"/>
  <c r="F1948" i="26" s="1"/>
  <c r="I1948" i="26" s="1"/>
  <c r="J1948" i="26" s="1"/>
  <c r="N1948" i="26" s="1"/>
  <c r="D1964" i="26"/>
  <c r="F1964" i="26" s="1"/>
  <c r="I1964" i="26" s="1"/>
  <c r="J1964" i="26" s="1"/>
  <c r="N1964" i="26" s="1"/>
  <c r="D1980" i="26"/>
  <c r="F1980" i="26" s="1"/>
  <c r="I1980" i="26" s="1"/>
  <c r="J1980" i="26" s="1"/>
  <c r="N1980" i="26" s="1"/>
  <c r="D2062" i="26"/>
  <c r="F2062" i="26" s="1"/>
  <c r="I2062" i="26" s="1"/>
  <c r="J2062" i="26" s="1"/>
  <c r="N2062" i="26" s="1"/>
  <c r="D2070" i="26"/>
  <c r="F2070" i="26" s="1"/>
  <c r="I2070" i="26" s="1"/>
  <c r="J2070" i="26" s="1"/>
  <c r="N2070" i="26" s="1"/>
  <c r="D2086" i="26"/>
  <c r="F2086" i="26" s="1"/>
  <c r="I2086" i="26" s="1"/>
  <c r="J2086" i="26" s="1"/>
  <c r="N2086" i="26" s="1"/>
  <c r="D2102" i="26"/>
  <c r="F2102" i="26" s="1"/>
  <c r="I2102" i="26" s="1"/>
  <c r="J2102" i="26" s="1"/>
  <c r="N2102" i="26" s="1"/>
  <c r="D2201" i="26"/>
  <c r="F2201" i="26" s="1"/>
  <c r="I2201" i="26" s="1"/>
  <c r="J2201" i="26" s="1"/>
  <c r="N2201" i="26" s="1"/>
  <c r="D2205" i="26"/>
  <c r="F2205" i="26" s="1"/>
  <c r="I2205" i="26" s="1"/>
  <c r="J2205" i="26" s="1"/>
  <c r="N2205" i="26" s="1"/>
  <c r="D2221" i="26"/>
  <c r="F2221" i="26" s="1"/>
  <c r="I2221" i="26" s="1"/>
  <c r="J2221" i="26" s="1"/>
  <c r="N2221" i="26" s="1"/>
  <c r="D2237" i="26"/>
  <c r="F2237" i="26" s="1"/>
  <c r="I2237" i="26" s="1"/>
  <c r="J2237" i="26" s="1"/>
  <c r="N2237" i="26" s="1"/>
  <c r="D2035" i="26"/>
  <c r="F2035" i="26" s="1"/>
  <c r="I2035" i="26" s="1"/>
  <c r="J2035" i="26" s="1"/>
  <c r="N2035" i="26" s="1"/>
  <c r="D2039" i="26"/>
  <c r="F2039" i="26" s="1"/>
  <c r="I2039" i="26" s="1"/>
  <c r="J2039" i="26" s="1"/>
  <c r="N2039" i="26" s="1"/>
  <c r="D2051" i="26"/>
  <c r="F2051" i="26" s="1"/>
  <c r="I2051" i="26" s="1"/>
  <c r="J2051" i="26" s="1"/>
  <c r="N2051" i="26" s="1"/>
  <c r="D2059" i="26"/>
  <c r="F2059" i="26" s="1"/>
  <c r="I2059" i="26" s="1"/>
  <c r="J2059" i="26" s="1"/>
  <c r="N2059" i="26" s="1"/>
  <c r="D2067" i="26"/>
  <c r="F2067" i="26" s="1"/>
  <c r="I2067" i="26" s="1"/>
  <c r="J2067" i="26" s="1"/>
  <c r="N2067" i="26" s="1"/>
  <c r="D2071" i="26"/>
  <c r="F2071" i="26" s="1"/>
  <c r="I2071" i="26" s="1"/>
  <c r="J2071" i="26" s="1"/>
  <c r="N2071" i="26" s="1"/>
  <c r="D2075" i="26"/>
  <c r="F2075" i="26" s="1"/>
  <c r="I2075" i="26" s="1"/>
  <c r="J2075" i="26" s="1"/>
  <c r="N2075" i="26" s="1"/>
  <c r="D2079" i="26"/>
  <c r="F2079" i="26" s="1"/>
  <c r="I2079" i="26" s="1"/>
  <c r="J2079" i="26" s="1"/>
  <c r="N2079" i="26" s="1"/>
  <c r="D2087" i="26"/>
  <c r="F2087" i="26" s="1"/>
  <c r="I2087" i="26" s="1"/>
  <c r="J2087" i="26" s="1"/>
  <c r="N2087" i="26" s="1"/>
  <c r="D2095" i="26"/>
  <c r="F2095" i="26" s="1"/>
  <c r="I2095" i="26" s="1"/>
  <c r="J2095" i="26" s="1"/>
  <c r="N2095" i="26" s="1"/>
  <c r="D2099" i="26"/>
  <c r="F2099" i="26" s="1"/>
  <c r="I2099" i="26" s="1"/>
  <c r="J2099" i="26" s="1"/>
  <c r="N2099" i="26" s="1"/>
  <c r="D2129" i="26"/>
  <c r="F2129" i="26" s="1"/>
  <c r="I2129" i="26" s="1"/>
  <c r="J2129" i="26" s="1"/>
  <c r="N2129" i="26" s="1"/>
  <c r="D2199" i="26"/>
  <c r="F2199" i="26" s="1"/>
  <c r="I2199" i="26" s="1"/>
  <c r="J2199" i="26" s="1"/>
  <c r="N2199" i="26" s="1"/>
  <c r="D2204" i="26"/>
  <c r="F2204" i="26" s="1"/>
  <c r="I2204" i="26" s="1"/>
  <c r="J2204" i="26" s="1"/>
  <c r="N2204" i="26" s="1"/>
  <c r="D2125" i="26"/>
  <c r="F2125" i="26" s="1"/>
  <c r="I2125" i="26" s="1"/>
  <c r="J2125" i="26" s="1"/>
  <c r="N2125" i="26" s="1"/>
  <c r="D2145" i="26"/>
  <c r="F2145" i="26" s="1"/>
  <c r="I2145" i="26" s="1"/>
  <c r="J2145" i="26" s="1"/>
  <c r="N2145" i="26" s="1"/>
  <c r="D2149" i="26"/>
  <c r="F2149" i="26" s="1"/>
  <c r="I2149" i="26" s="1"/>
  <c r="J2149" i="26" s="1"/>
  <c r="N2149" i="26" s="1"/>
  <c r="D2080" i="26"/>
  <c r="F2080" i="26" s="1"/>
  <c r="I2080" i="26" s="1"/>
  <c r="J2080" i="26" s="1"/>
  <c r="N2080" i="26" s="1"/>
  <c r="D2108" i="26"/>
  <c r="F2108" i="26" s="1"/>
  <c r="I2108" i="26" s="1"/>
  <c r="J2108" i="26" s="1"/>
  <c r="N2108" i="26" s="1"/>
  <c r="D2116" i="26"/>
  <c r="F2116" i="26" s="1"/>
  <c r="I2116" i="26" s="1"/>
  <c r="J2116" i="26" s="1"/>
  <c r="N2116" i="26" s="1"/>
  <c r="D2120" i="26"/>
  <c r="F2120" i="26" s="1"/>
  <c r="I2120" i="26" s="1"/>
  <c r="J2120" i="26" s="1"/>
  <c r="N2120" i="26" s="1"/>
  <c r="D2124" i="26"/>
  <c r="F2124" i="26" s="1"/>
  <c r="I2124" i="26" s="1"/>
  <c r="J2124" i="26" s="1"/>
  <c r="N2124" i="26" s="1"/>
  <c r="D2132" i="26"/>
  <c r="F2132" i="26" s="1"/>
  <c r="I2132" i="26" s="1"/>
  <c r="J2132" i="26" s="1"/>
  <c r="N2132" i="26" s="1"/>
  <c r="D2144" i="26"/>
  <c r="F2144" i="26" s="1"/>
  <c r="I2144" i="26" s="1"/>
  <c r="J2144" i="26" s="1"/>
  <c r="N2144" i="26" s="1"/>
  <c r="D2148" i="26"/>
  <c r="F2148" i="26" s="1"/>
  <c r="I2148" i="26" s="1"/>
  <c r="J2148" i="26" s="1"/>
  <c r="N2148" i="26" s="1"/>
  <c r="D2160" i="26"/>
  <c r="F2160" i="26" s="1"/>
  <c r="I2160" i="26" s="1"/>
  <c r="J2160" i="26" s="1"/>
  <c r="N2160" i="26" s="1"/>
  <c r="D2164" i="26"/>
  <c r="F2164" i="26" s="1"/>
  <c r="I2164" i="26" s="1"/>
  <c r="J2164" i="26" s="1"/>
  <c r="N2164" i="26" s="1"/>
  <c r="D2172" i="26"/>
  <c r="F2172" i="26" s="1"/>
  <c r="I2172" i="26" s="1"/>
  <c r="J2172" i="26" s="1"/>
  <c r="N2172" i="26" s="1"/>
  <c r="D2176" i="26"/>
  <c r="F2176" i="26" s="1"/>
  <c r="I2176" i="26" s="1"/>
  <c r="J2176" i="26" s="1"/>
  <c r="N2176" i="26" s="1"/>
  <c r="D2180" i="26"/>
  <c r="F2180" i="26" s="1"/>
  <c r="I2180" i="26" s="1"/>
  <c r="J2180" i="26" s="1"/>
  <c r="N2180" i="26" s="1"/>
  <c r="D2188" i="26"/>
  <c r="F2188" i="26" s="1"/>
  <c r="I2188" i="26" s="1"/>
  <c r="J2188" i="26" s="1"/>
  <c r="N2188" i="26" s="1"/>
  <c r="D2192" i="26"/>
  <c r="F2192" i="26" s="1"/>
  <c r="I2192" i="26" s="1"/>
  <c r="J2192" i="26" s="1"/>
  <c r="N2192" i="26" s="1"/>
  <c r="D2245" i="26"/>
  <c r="F2245" i="26" s="1"/>
  <c r="I2245" i="26" s="1"/>
  <c r="J2245" i="26" s="1"/>
  <c r="N2245" i="26" s="1"/>
  <c r="D2333" i="26"/>
  <c r="F2333" i="26" s="1"/>
  <c r="I2333" i="26" s="1"/>
  <c r="J2333" i="26" s="1"/>
  <c r="N2333" i="26" s="1"/>
  <c r="D2342" i="26"/>
  <c r="F2342" i="26" s="1"/>
  <c r="I2342" i="26" s="1"/>
  <c r="J2342" i="26" s="1"/>
  <c r="N2342" i="26" s="1"/>
  <c r="D2351" i="26"/>
  <c r="F2351" i="26" s="1"/>
  <c r="I2351" i="26" s="1"/>
  <c r="J2351" i="26" s="1"/>
  <c r="N2351" i="26" s="1"/>
  <c r="D2355" i="26"/>
  <c r="F2355" i="26" s="1"/>
  <c r="I2355" i="26" s="1"/>
  <c r="J2355" i="26" s="1"/>
  <c r="N2355" i="26" s="1"/>
  <c r="D2359" i="26"/>
  <c r="F2359" i="26" s="1"/>
  <c r="I2359" i="26" s="1"/>
  <c r="J2359" i="26" s="1"/>
  <c r="N2359" i="26" s="1"/>
  <c r="D2363" i="26"/>
  <c r="F2363" i="26" s="1"/>
  <c r="I2363" i="26" s="1"/>
  <c r="J2363" i="26" s="1"/>
  <c r="N2363" i="26" s="1"/>
  <c r="D2367" i="26"/>
  <c r="F2367" i="26" s="1"/>
  <c r="I2367" i="26" s="1"/>
  <c r="J2367" i="26" s="1"/>
  <c r="N2367" i="26" s="1"/>
  <c r="D2383" i="26"/>
  <c r="F2383" i="26" s="1"/>
  <c r="I2383" i="26" s="1"/>
  <c r="J2383" i="26" s="1"/>
  <c r="N2383" i="26" s="1"/>
  <c r="D2387" i="26"/>
  <c r="F2387" i="26" s="1"/>
  <c r="I2387" i="26" s="1"/>
  <c r="J2387" i="26" s="1"/>
  <c r="N2387" i="26" s="1"/>
  <c r="D2394" i="26"/>
  <c r="F2394" i="26" s="1"/>
  <c r="I2394" i="26" s="1"/>
  <c r="J2394" i="26" s="1"/>
  <c r="N2394" i="26" s="1"/>
  <c r="D2218" i="26"/>
  <c r="F2218" i="26" s="1"/>
  <c r="I2218" i="26" s="1"/>
  <c r="J2218" i="26" s="1"/>
  <c r="N2218" i="26" s="1"/>
  <c r="D2242" i="26"/>
  <c r="F2242" i="26" s="1"/>
  <c r="I2242" i="26" s="1"/>
  <c r="J2242" i="26" s="1"/>
  <c r="N2242" i="26" s="1"/>
  <c r="D2267" i="26"/>
  <c r="F2267" i="26" s="1"/>
  <c r="I2267" i="26" s="1"/>
  <c r="J2267" i="26" s="1"/>
  <c r="N2267" i="26" s="1"/>
  <c r="D2283" i="26"/>
  <c r="F2283" i="26" s="1"/>
  <c r="I2283" i="26" s="1"/>
  <c r="J2283" i="26" s="1"/>
  <c r="N2283" i="26" s="1"/>
  <c r="D2299" i="26"/>
  <c r="F2299" i="26" s="1"/>
  <c r="I2299" i="26" s="1"/>
  <c r="J2299" i="26" s="1"/>
  <c r="N2299" i="26" s="1"/>
  <c r="D2315" i="26"/>
  <c r="F2315" i="26" s="1"/>
  <c r="I2315" i="26" s="1"/>
  <c r="J2315" i="26" s="1"/>
  <c r="N2315" i="26" s="1"/>
  <c r="D2397" i="26"/>
  <c r="F2397" i="26" s="1"/>
  <c r="I2397" i="26" s="1"/>
  <c r="J2397" i="26" s="1"/>
  <c r="N2397" i="26" s="1"/>
  <c r="D2415" i="26"/>
  <c r="F2415" i="26" s="1"/>
  <c r="I2415" i="26" s="1"/>
  <c r="J2415" i="26" s="1"/>
  <c r="N2415" i="26" s="1"/>
  <c r="D2262" i="26"/>
  <c r="F2262" i="26" s="1"/>
  <c r="I2262" i="26" s="1"/>
  <c r="J2262" i="26" s="1"/>
  <c r="N2262" i="26" s="1"/>
  <c r="D2278" i="26"/>
  <c r="F2278" i="26" s="1"/>
  <c r="I2278" i="26" s="1"/>
  <c r="J2278" i="26" s="1"/>
  <c r="N2278" i="26" s="1"/>
  <c r="D2319" i="26"/>
  <c r="F2319" i="26" s="1"/>
  <c r="I2319" i="26" s="1"/>
  <c r="J2319" i="26" s="1"/>
  <c r="N2319" i="26" s="1"/>
  <c r="D2224" i="26"/>
  <c r="F2224" i="26" s="1"/>
  <c r="I2224" i="26" s="1"/>
  <c r="J2224" i="26" s="1"/>
  <c r="N2224" i="26" s="1"/>
  <c r="D2257" i="26"/>
  <c r="F2257" i="26" s="1"/>
  <c r="I2257" i="26" s="1"/>
  <c r="J2257" i="26" s="1"/>
  <c r="N2257" i="26" s="1"/>
  <c r="D2273" i="26"/>
  <c r="F2273" i="26" s="1"/>
  <c r="I2273" i="26" s="1"/>
  <c r="J2273" i="26" s="1"/>
  <c r="N2273" i="26" s="1"/>
  <c r="D2289" i="26"/>
  <c r="F2289" i="26" s="1"/>
  <c r="I2289" i="26" s="1"/>
  <c r="J2289" i="26" s="1"/>
  <c r="N2289" i="26" s="1"/>
  <c r="D2305" i="26"/>
  <c r="F2305" i="26" s="1"/>
  <c r="I2305" i="26" s="1"/>
  <c r="J2305" i="26" s="1"/>
  <c r="N2305" i="26" s="1"/>
  <c r="D2320" i="26"/>
  <c r="F2320" i="26" s="1"/>
  <c r="I2320" i="26" s="1"/>
  <c r="J2320" i="26" s="1"/>
  <c r="N2320" i="26" s="1"/>
  <c r="D2399" i="26"/>
  <c r="F2399" i="26" s="1"/>
  <c r="I2399" i="26" s="1"/>
  <c r="J2399" i="26" s="1"/>
  <c r="N2399" i="26" s="1"/>
  <c r="D2413" i="26"/>
  <c r="F2413" i="26" s="1"/>
  <c r="I2413" i="26" s="1"/>
  <c r="J2413" i="26" s="1"/>
  <c r="N2413" i="26" s="1"/>
  <c r="D2427" i="26"/>
  <c r="F2427" i="26" s="1"/>
  <c r="I2427" i="26" s="1"/>
  <c r="J2427" i="26" s="1"/>
  <c r="N2427" i="26" s="1"/>
  <c r="D2435" i="26"/>
  <c r="F2435" i="26" s="1"/>
  <c r="I2435" i="26" s="1"/>
  <c r="J2435" i="26" s="1"/>
  <c r="N2435" i="26" s="1"/>
  <c r="D2443" i="26"/>
  <c r="F2443" i="26" s="1"/>
  <c r="I2443" i="26" s="1"/>
  <c r="J2443" i="26" s="1"/>
  <c r="N2443" i="26" s="1"/>
  <c r="D2459" i="26"/>
  <c r="F2459" i="26" s="1"/>
  <c r="I2459" i="26" s="1"/>
  <c r="J2459" i="26" s="1"/>
  <c r="N2459" i="26" s="1"/>
  <c r="D2483" i="26"/>
  <c r="F2483" i="26" s="1"/>
  <c r="I2483" i="26" s="1"/>
  <c r="J2483" i="26" s="1"/>
  <c r="N2483" i="26" s="1"/>
  <c r="D2493" i="26"/>
  <c r="F2493" i="26" s="1"/>
  <c r="I2493" i="26" s="1"/>
  <c r="J2493" i="26" s="1"/>
  <c r="N2493" i="26" s="1"/>
  <c r="D2501" i="26"/>
  <c r="F2501" i="26" s="1"/>
  <c r="I2501" i="26" s="1"/>
  <c r="J2501" i="26" s="1"/>
  <c r="N2501" i="26" s="1"/>
  <c r="D2517" i="26"/>
  <c r="F2517" i="26" s="1"/>
  <c r="I2517" i="26" s="1"/>
  <c r="J2517" i="26" s="1"/>
  <c r="N2517" i="26" s="1"/>
  <c r="D2533" i="26"/>
  <c r="F2533" i="26" s="1"/>
  <c r="I2533" i="26" s="1"/>
  <c r="J2533" i="26" s="1"/>
  <c r="N2533" i="26" s="1"/>
  <c r="D2549" i="26"/>
  <c r="F2549" i="26" s="1"/>
  <c r="I2549" i="26" s="1"/>
  <c r="J2549" i="26" s="1"/>
  <c r="N2549" i="26" s="1"/>
  <c r="D2530" i="26"/>
  <c r="F2530" i="26" s="1"/>
  <c r="I2530" i="26" s="1"/>
  <c r="J2530" i="26" s="1"/>
  <c r="N2530" i="26" s="1"/>
  <c r="D2546" i="26"/>
  <c r="F2546" i="26" s="1"/>
  <c r="I2546" i="26" s="1"/>
  <c r="J2546" i="26" s="1"/>
  <c r="N2546" i="26" s="1"/>
  <c r="D2436" i="26"/>
  <c r="F2436" i="26" s="1"/>
  <c r="I2436" i="26" s="1"/>
  <c r="J2436" i="26" s="1"/>
  <c r="N2436" i="26" s="1"/>
  <c r="D2452" i="26"/>
  <c r="F2452" i="26" s="1"/>
  <c r="I2452" i="26" s="1"/>
  <c r="J2452" i="26" s="1"/>
  <c r="N2452" i="26" s="1"/>
  <c r="D2460" i="26"/>
  <c r="F2460" i="26" s="1"/>
  <c r="I2460" i="26" s="1"/>
  <c r="J2460" i="26" s="1"/>
  <c r="N2460" i="26" s="1"/>
  <c r="D2468" i="26"/>
  <c r="F2468" i="26" s="1"/>
  <c r="I2468" i="26" s="1"/>
  <c r="J2468" i="26" s="1"/>
  <c r="N2468" i="26" s="1"/>
  <c r="D2476" i="26"/>
  <c r="F2476" i="26" s="1"/>
  <c r="I2476" i="26" s="1"/>
  <c r="J2476" i="26" s="1"/>
  <c r="N2476" i="26" s="1"/>
  <c r="D2492" i="26"/>
  <c r="F2492" i="26" s="1"/>
  <c r="I2492" i="26" s="1"/>
  <c r="J2492" i="26" s="1"/>
  <c r="N2492" i="26" s="1"/>
  <c r="D2515" i="26"/>
  <c r="F2515" i="26" s="1"/>
  <c r="I2515" i="26" s="1"/>
  <c r="J2515" i="26" s="1"/>
  <c r="N2515" i="26" s="1"/>
  <c r="D2531" i="26"/>
  <c r="F2531" i="26" s="1"/>
  <c r="I2531" i="26" s="1"/>
  <c r="J2531" i="26" s="1"/>
  <c r="N2531" i="26" s="1"/>
  <c r="D2524" i="26"/>
  <c r="F2524" i="26" s="1"/>
  <c r="I2524" i="26" s="1"/>
  <c r="J2524" i="26" s="1"/>
  <c r="N2524" i="26" s="1"/>
  <c r="D2544" i="26"/>
  <c r="F2544" i="26" s="1"/>
  <c r="I2544" i="26" s="1"/>
  <c r="J2544" i="26" s="1"/>
  <c r="N2544" i="26" s="1"/>
  <c r="D2656" i="26"/>
  <c r="F2656" i="26" s="1"/>
  <c r="I2656" i="26" s="1"/>
  <c r="J2656" i="26" s="1"/>
  <c r="N2656" i="26" s="1"/>
  <c r="D2666" i="26"/>
  <c r="F2666" i="26" s="1"/>
  <c r="I2666" i="26" s="1"/>
  <c r="J2666" i="26" s="1"/>
  <c r="N2666" i="26" s="1"/>
  <c r="D2674" i="26"/>
  <c r="F2674" i="26" s="1"/>
  <c r="I2674" i="26" s="1"/>
  <c r="J2674" i="26" s="1"/>
  <c r="N2674" i="26" s="1"/>
  <c r="D2690" i="26"/>
  <c r="F2690" i="26" s="1"/>
  <c r="I2690" i="26" s="1"/>
  <c r="J2690" i="26" s="1"/>
  <c r="N2690" i="26" s="1"/>
  <c r="D2720" i="26"/>
  <c r="F2720" i="26" s="1"/>
  <c r="I2720" i="26" s="1"/>
  <c r="J2720" i="26" s="1"/>
  <c r="N2720" i="26" s="1"/>
  <c r="D2728" i="26"/>
  <c r="F2728" i="26" s="1"/>
  <c r="I2728" i="26" s="1"/>
  <c r="J2728" i="26" s="1"/>
  <c r="N2728" i="26" s="1"/>
  <c r="D2744" i="26"/>
  <c r="F2744" i="26" s="1"/>
  <c r="I2744" i="26" s="1"/>
  <c r="J2744" i="26" s="1"/>
  <c r="N2744" i="26" s="1"/>
  <c r="D2752" i="26"/>
  <c r="F2752" i="26" s="1"/>
  <c r="I2752" i="26" s="1"/>
  <c r="J2752" i="26" s="1"/>
  <c r="N2752" i="26" s="1"/>
  <c r="D2760" i="26"/>
  <c r="F2760" i="26" s="1"/>
  <c r="I2760" i="26" s="1"/>
  <c r="J2760" i="26" s="1"/>
  <c r="N2760" i="26" s="1"/>
  <c r="D2768" i="26"/>
  <c r="F2768" i="26" s="1"/>
  <c r="I2768" i="26" s="1"/>
  <c r="J2768" i="26" s="1"/>
  <c r="N2768" i="26" s="1"/>
  <c r="D2776" i="26"/>
  <c r="F2776" i="26" s="1"/>
  <c r="I2776" i="26" s="1"/>
  <c r="J2776" i="26" s="1"/>
  <c r="N2776" i="26" s="1"/>
  <c r="D2792" i="26"/>
  <c r="F2792" i="26" s="1"/>
  <c r="I2792" i="26" s="1"/>
  <c r="J2792" i="26" s="1"/>
  <c r="N2792" i="26" s="1"/>
  <c r="D2800" i="26"/>
  <c r="F2800" i="26" s="1"/>
  <c r="I2800" i="26" s="1"/>
  <c r="J2800" i="26" s="1"/>
  <c r="N2800" i="26" s="1"/>
  <c r="D2837" i="26"/>
  <c r="F2837" i="26" s="1"/>
  <c r="I2837" i="26" s="1"/>
  <c r="J2837" i="26" s="1"/>
  <c r="N2837" i="26" s="1"/>
  <c r="D2653" i="26"/>
  <c r="F2653" i="26" s="1"/>
  <c r="I2653" i="26" s="1"/>
  <c r="J2653" i="26" s="1"/>
  <c r="N2653" i="26" s="1"/>
  <c r="D2663" i="26"/>
  <c r="F2663" i="26" s="1"/>
  <c r="I2663" i="26" s="1"/>
  <c r="J2663" i="26" s="1"/>
  <c r="N2663" i="26" s="1"/>
  <c r="D2679" i="26"/>
  <c r="F2679" i="26" s="1"/>
  <c r="I2679" i="26" s="1"/>
  <c r="J2679" i="26" s="1"/>
  <c r="N2679" i="26" s="1"/>
  <c r="D2687" i="26"/>
  <c r="F2687" i="26" s="1"/>
  <c r="I2687" i="26" s="1"/>
  <c r="J2687" i="26" s="1"/>
  <c r="N2687" i="26" s="1"/>
  <c r="D2703" i="26"/>
  <c r="F2703" i="26" s="1"/>
  <c r="I2703" i="26" s="1"/>
  <c r="J2703" i="26" s="1"/>
  <c r="N2703" i="26" s="1"/>
  <c r="D2711" i="26"/>
  <c r="F2711" i="26" s="1"/>
  <c r="I2711" i="26" s="1"/>
  <c r="J2711" i="26" s="1"/>
  <c r="N2711" i="26" s="1"/>
  <c r="D2735" i="26"/>
  <c r="F2735" i="26" s="1"/>
  <c r="I2735" i="26" s="1"/>
  <c r="J2735" i="26" s="1"/>
  <c r="N2735" i="26" s="1"/>
  <c r="D2743" i="26"/>
  <c r="F2743" i="26" s="1"/>
  <c r="I2743" i="26" s="1"/>
  <c r="J2743" i="26" s="1"/>
  <c r="N2743" i="26" s="1"/>
  <c r="D2751" i="26"/>
  <c r="F2751" i="26" s="1"/>
  <c r="I2751" i="26" s="1"/>
  <c r="J2751" i="26" s="1"/>
  <c r="N2751" i="26" s="1"/>
  <c r="D2793" i="26"/>
  <c r="F2793" i="26" s="1"/>
  <c r="I2793" i="26" s="1"/>
  <c r="J2793" i="26" s="1"/>
  <c r="N2793" i="26" s="1"/>
  <c r="D2801" i="26"/>
  <c r="F2801" i="26" s="1"/>
  <c r="I2801" i="26" s="1"/>
  <c r="J2801" i="26" s="1"/>
  <c r="N2801" i="26" s="1"/>
  <c r="D2806" i="26"/>
  <c r="F2806" i="26" s="1"/>
  <c r="I2806" i="26" s="1"/>
  <c r="J2806" i="26" s="1"/>
  <c r="N2806" i="26" s="1"/>
  <c r="D2811" i="26"/>
  <c r="F2811" i="26" s="1"/>
  <c r="I2811" i="26" s="1"/>
  <c r="J2811" i="26" s="1"/>
  <c r="N2811" i="26" s="1"/>
  <c r="D2820" i="26"/>
  <c r="F2820" i="26" s="1"/>
  <c r="I2820" i="26" s="1"/>
  <c r="J2820" i="26" s="1"/>
  <c r="N2820" i="26" s="1"/>
  <c r="D2836" i="26"/>
  <c r="F2836" i="26" s="1"/>
  <c r="I2836" i="26" s="1"/>
  <c r="J2836" i="26" s="1"/>
  <c r="N2836" i="26" s="1"/>
  <c r="D2850" i="26"/>
  <c r="F2850" i="26" s="1"/>
  <c r="I2850" i="26" s="1"/>
  <c r="J2850" i="26" s="1"/>
  <c r="N2850" i="26" s="1"/>
  <c r="D2912" i="26"/>
  <c r="F2912" i="26" s="1"/>
  <c r="I2912" i="26" s="1"/>
  <c r="J2912" i="26" s="1"/>
  <c r="N2912" i="26" s="1"/>
  <c r="D2920" i="26"/>
  <c r="F2920" i="26" s="1"/>
  <c r="I2920" i="26" s="1"/>
  <c r="J2920" i="26" s="1"/>
  <c r="N2920" i="26" s="1"/>
  <c r="D2927" i="26"/>
  <c r="F2927" i="26" s="1"/>
  <c r="I2927" i="26" s="1"/>
  <c r="J2927" i="26" s="1"/>
  <c r="N2927" i="26" s="1"/>
  <c r="D2931" i="26"/>
  <c r="F2931" i="26" s="1"/>
  <c r="I2931" i="26" s="1"/>
  <c r="J2931" i="26" s="1"/>
  <c r="N2931" i="26" s="1"/>
  <c r="D2855" i="26"/>
  <c r="F2855" i="26" s="1"/>
  <c r="I2855" i="26" s="1"/>
  <c r="J2855" i="26" s="1"/>
  <c r="N2855" i="26" s="1"/>
  <c r="D2879" i="26"/>
  <c r="F2879" i="26" s="1"/>
  <c r="I2879" i="26" s="1"/>
  <c r="J2879" i="26" s="1"/>
  <c r="N2879" i="26" s="1"/>
  <c r="D2887" i="26"/>
  <c r="F2887" i="26" s="1"/>
  <c r="I2887" i="26" s="1"/>
  <c r="J2887" i="26" s="1"/>
  <c r="N2887" i="26" s="1"/>
  <c r="D2921" i="26"/>
  <c r="F2921" i="26" s="1"/>
  <c r="I2921" i="26" s="1"/>
  <c r="J2921" i="26" s="1"/>
  <c r="N2921" i="26" s="1"/>
  <c r="D2944" i="26"/>
  <c r="F2944" i="26" s="1"/>
  <c r="I2944" i="26" s="1"/>
  <c r="J2944" i="26" s="1"/>
  <c r="N2944" i="26" s="1"/>
  <c r="D2948" i="26"/>
  <c r="F2948" i="26" s="1"/>
  <c r="I2948" i="26" s="1"/>
  <c r="J2948" i="26" s="1"/>
  <c r="N2948" i="26" s="1"/>
  <c r="D3036" i="26"/>
  <c r="F3036" i="26" s="1"/>
  <c r="I3036" i="26" s="1"/>
  <c r="J3036" i="26" s="1"/>
  <c r="N3036" i="26" s="1"/>
  <c r="D2955" i="26"/>
  <c r="F2955" i="26" s="1"/>
  <c r="I2955" i="26" s="1"/>
  <c r="J2955" i="26" s="1"/>
  <c r="N2955" i="26" s="1"/>
  <c r="D2963" i="26"/>
  <c r="F2963" i="26" s="1"/>
  <c r="I2963" i="26" s="1"/>
  <c r="J2963" i="26" s="1"/>
  <c r="N2963" i="26" s="1"/>
  <c r="D2981" i="26"/>
  <c r="F2981" i="26" s="1"/>
  <c r="I2981" i="26" s="1"/>
  <c r="J2981" i="26" s="1"/>
  <c r="N2981" i="26" s="1"/>
  <c r="D3006" i="26"/>
  <c r="F3006" i="26" s="1"/>
  <c r="I3006" i="26" s="1"/>
  <c r="J3006" i="26" s="1"/>
  <c r="N3006" i="26" s="1"/>
  <c r="D3016" i="26"/>
  <c r="F3016" i="26" s="1"/>
  <c r="I3016" i="26" s="1"/>
  <c r="J3016" i="26" s="1"/>
  <c r="N3016" i="26" s="1"/>
  <c r="D3049" i="26"/>
  <c r="F3049" i="26" s="1"/>
  <c r="I3049" i="26" s="1"/>
  <c r="J3049" i="26" s="1"/>
  <c r="N3049" i="26" s="1"/>
  <c r="D3026" i="26"/>
  <c r="F3026" i="26" s="1"/>
  <c r="I3026" i="26" s="1"/>
  <c r="J3026" i="26" s="1"/>
  <c r="N3026" i="26" s="1"/>
  <c r="D2947" i="26"/>
  <c r="F2947" i="26" s="1"/>
  <c r="I2947" i="26" s="1"/>
  <c r="J2947" i="26" s="1"/>
  <c r="N2947" i="26" s="1"/>
  <c r="D2958" i="26"/>
  <c r="F2958" i="26" s="1"/>
  <c r="I2958" i="26" s="1"/>
  <c r="J2958" i="26" s="1"/>
  <c r="N2958" i="26" s="1"/>
  <c r="D2984" i="26"/>
  <c r="F2984" i="26" s="1"/>
  <c r="I2984" i="26" s="1"/>
  <c r="J2984" i="26" s="1"/>
  <c r="N2984" i="26" s="1"/>
  <c r="D2990" i="26"/>
  <c r="F2990" i="26" s="1"/>
  <c r="I2990" i="26" s="1"/>
  <c r="J2990" i="26" s="1"/>
  <c r="N2990" i="26" s="1"/>
  <c r="D2994" i="26"/>
  <c r="F2994" i="26" s="1"/>
  <c r="I2994" i="26" s="1"/>
  <c r="J2994" i="26" s="1"/>
  <c r="N2994" i="26" s="1"/>
  <c r="D3013" i="26"/>
  <c r="F3013" i="26" s="1"/>
  <c r="I3013" i="26" s="1"/>
  <c r="J3013" i="26" s="1"/>
  <c r="N3013" i="26" s="1"/>
  <c r="D3021" i="26"/>
  <c r="F3021" i="26" s="1"/>
  <c r="I3021" i="26" s="1"/>
  <c r="J3021" i="26" s="1"/>
  <c r="N3021" i="26" s="1"/>
  <c r="D3057" i="26"/>
  <c r="F3057" i="26" s="1"/>
  <c r="I3057" i="26" s="1"/>
  <c r="J3057" i="26" s="1"/>
  <c r="N3057" i="26" s="1"/>
  <c r="D3111" i="26"/>
  <c r="F3111" i="26" s="1"/>
  <c r="I3111" i="26" s="1"/>
  <c r="J3111" i="26" s="1"/>
  <c r="N3111" i="26" s="1"/>
  <c r="D3105" i="26"/>
  <c r="F3105" i="26" s="1"/>
  <c r="I3105" i="26" s="1"/>
  <c r="J3105" i="26" s="1"/>
  <c r="N3105" i="26" s="1"/>
  <c r="D3121" i="26"/>
  <c r="F3121" i="26" s="1"/>
  <c r="I3121" i="26" s="1"/>
  <c r="J3121" i="26" s="1"/>
  <c r="N3121" i="26" s="1"/>
  <c r="D3164" i="26"/>
  <c r="F3164" i="26" s="1"/>
  <c r="I3164" i="26" s="1"/>
  <c r="J3164" i="26" s="1"/>
  <c r="N3164" i="26" s="1"/>
  <c r="D3146" i="26"/>
  <c r="F3146" i="26" s="1"/>
  <c r="I3146" i="26" s="1"/>
  <c r="J3146" i="26" s="1"/>
  <c r="N3146" i="26" s="1"/>
  <c r="D3132" i="26"/>
  <c r="F3132" i="26" s="1"/>
  <c r="I3132" i="26" s="1"/>
  <c r="J3132" i="26" s="1"/>
  <c r="N3132" i="26" s="1"/>
  <c r="D3174" i="26"/>
  <c r="F3174" i="26" s="1"/>
  <c r="I3174" i="26" s="1"/>
  <c r="J3174" i="26" s="1"/>
  <c r="N3174" i="26" s="1"/>
  <c r="D3229" i="26"/>
  <c r="F3229" i="26" s="1"/>
  <c r="I3229" i="26" s="1"/>
  <c r="J3229" i="26" s="1"/>
  <c r="N3229" i="26" s="1"/>
  <c r="D3238" i="26"/>
  <c r="F3238" i="26" s="1"/>
  <c r="I3238" i="26" s="1"/>
  <c r="J3238" i="26" s="1"/>
  <c r="N3238" i="26" s="1"/>
  <c r="D3254" i="26"/>
  <c r="F3254" i="26" s="1"/>
  <c r="I3254" i="26" s="1"/>
  <c r="J3254" i="26" s="1"/>
  <c r="N3254" i="26" s="1"/>
  <c r="D3247" i="26"/>
  <c r="F3247" i="26" s="1"/>
  <c r="I3247" i="26" s="1"/>
  <c r="J3247" i="26" s="1"/>
  <c r="N3247" i="26" s="1"/>
  <c r="D3263" i="26"/>
  <c r="F3263" i="26" s="1"/>
  <c r="I3263" i="26" s="1"/>
  <c r="J3263" i="26" s="1"/>
  <c r="N3263" i="26" s="1"/>
  <c r="D3220" i="26"/>
  <c r="F3220" i="26" s="1"/>
  <c r="I3220" i="26" s="1"/>
  <c r="J3220" i="26" s="1"/>
  <c r="N3220" i="26" s="1"/>
  <c r="D3236" i="26"/>
  <c r="F3236" i="26" s="1"/>
  <c r="I3236" i="26" s="1"/>
  <c r="J3236" i="26" s="1"/>
  <c r="N3236" i="26" s="1"/>
  <c r="D3189" i="26"/>
  <c r="F3189" i="26" s="1"/>
  <c r="I3189" i="26" s="1"/>
  <c r="J3189" i="26" s="1"/>
  <c r="N3189" i="26" s="1"/>
  <c r="D3193" i="26"/>
  <c r="F3193" i="26" s="1"/>
  <c r="I3193" i="26" s="1"/>
  <c r="J3193" i="26" s="1"/>
  <c r="N3193" i="26" s="1"/>
  <c r="D3197" i="26"/>
  <c r="F3197" i="26" s="1"/>
  <c r="I3197" i="26" s="1"/>
  <c r="J3197" i="26" s="1"/>
  <c r="N3197" i="26" s="1"/>
  <c r="D3201" i="26"/>
  <c r="F3201" i="26" s="1"/>
  <c r="I3201" i="26" s="1"/>
  <c r="J3201" i="26" s="1"/>
  <c r="N3201" i="26" s="1"/>
  <c r="D3210" i="26"/>
  <c r="F3210" i="26" s="1"/>
  <c r="I3210" i="26" s="1"/>
  <c r="J3210" i="26" s="1"/>
  <c r="N3210" i="26" s="1"/>
  <c r="D3237" i="26"/>
  <c r="F3237" i="26" s="1"/>
  <c r="I3237" i="26" s="1"/>
  <c r="J3237" i="26" s="1"/>
  <c r="N3237" i="26" s="1"/>
  <c r="D3295" i="26"/>
  <c r="F3295" i="26" s="1"/>
  <c r="I3295" i="26" s="1"/>
  <c r="J3295" i="26" s="1"/>
  <c r="N3295" i="26" s="1"/>
  <c r="D3274" i="26"/>
  <c r="F3274" i="26" s="1"/>
  <c r="I3274" i="26" s="1"/>
  <c r="J3274" i="26" s="1"/>
  <c r="N3274" i="26" s="1"/>
  <c r="D3288" i="26"/>
  <c r="F3288" i="26" s="1"/>
  <c r="I3288" i="26" s="1"/>
  <c r="J3288" i="26" s="1"/>
  <c r="N3288" i="26" s="1"/>
  <c r="D3294" i="26"/>
  <c r="F3294" i="26" s="1"/>
  <c r="I3294" i="26" s="1"/>
  <c r="J3294" i="26" s="1"/>
  <c r="N3294" i="26" s="1"/>
  <c r="D3336" i="26"/>
  <c r="F3336" i="26" s="1"/>
  <c r="I3336" i="26" s="1"/>
  <c r="J3336" i="26" s="1"/>
  <c r="N3336" i="26" s="1"/>
  <c r="D3314" i="26"/>
  <c r="F3314" i="26" s="1"/>
  <c r="I3314" i="26" s="1"/>
  <c r="J3314" i="26" s="1"/>
  <c r="N3314" i="26" s="1"/>
  <c r="D3377" i="26"/>
  <c r="F3377" i="26" s="1"/>
  <c r="I3377" i="26" s="1"/>
  <c r="J3377" i="26" s="1"/>
  <c r="N3377" i="26" s="1"/>
  <c r="D3417" i="26"/>
  <c r="F3417" i="26" s="1"/>
  <c r="I3417" i="26" s="1"/>
  <c r="J3417" i="26" s="1"/>
  <c r="N3417" i="26" s="1"/>
  <c r="D3424" i="26"/>
  <c r="F3424" i="26" s="1"/>
  <c r="I3424" i="26" s="1"/>
  <c r="J3424" i="26" s="1"/>
  <c r="N3424" i="26" s="1"/>
  <c r="D3384" i="26"/>
  <c r="F3384" i="26" s="1"/>
  <c r="I3384" i="26" s="1"/>
  <c r="J3384" i="26" s="1"/>
  <c r="N3384" i="26" s="1"/>
  <c r="D3400" i="26"/>
  <c r="F3400" i="26" s="1"/>
  <c r="I3400" i="26" s="1"/>
  <c r="J3400" i="26" s="1"/>
  <c r="N3400" i="26" s="1"/>
  <c r="D3376" i="26"/>
  <c r="F3376" i="26" s="1"/>
  <c r="I3376" i="26" s="1"/>
  <c r="J3376" i="26" s="1"/>
  <c r="N3376" i="26" s="1"/>
  <c r="D2200" i="26"/>
  <c r="F2200" i="26" s="1"/>
  <c r="I2200" i="26" s="1"/>
  <c r="J2200" i="26" s="1"/>
  <c r="N2200" i="26" s="1"/>
  <c r="D2173" i="26"/>
  <c r="F2173" i="26" s="1"/>
  <c r="I2173" i="26" s="1"/>
  <c r="J2173" i="26" s="1"/>
  <c r="N2173" i="26" s="1"/>
  <c r="D2189" i="26"/>
  <c r="F2189" i="26" s="1"/>
  <c r="I2189" i="26" s="1"/>
  <c r="J2189" i="26" s="1"/>
  <c r="N2189" i="26" s="1"/>
  <c r="D2272" i="26"/>
  <c r="F2272" i="26" s="1"/>
  <c r="I2272" i="26" s="1"/>
  <c r="J2272" i="26" s="1"/>
  <c r="N2272" i="26" s="1"/>
  <c r="D2060" i="26"/>
  <c r="F2060" i="26" s="1"/>
  <c r="I2060" i="26" s="1"/>
  <c r="J2060" i="26" s="1"/>
  <c r="N2060" i="26" s="1"/>
  <c r="D2252" i="26"/>
  <c r="F2252" i="26" s="1"/>
  <c r="I2252" i="26" s="1"/>
  <c r="J2252" i="26" s="1"/>
  <c r="N2252" i="26" s="1"/>
  <c r="D2326" i="26"/>
  <c r="F2326" i="26" s="1"/>
  <c r="I2326" i="26" s="1"/>
  <c r="J2326" i="26" s="1"/>
  <c r="N2326" i="26" s="1"/>
  <c r="D2330" i="26"/>
  <c r="F2330" i="26" s="1"/>
  <c r="I2330" i="26" s="1"/>
  <c r="J2330" i="26" s="1"/>
  <c r="N2330" i="26" s="1"/>
  <c r="D2338" i="26"/>
  <c r="F2338" i="26" s="1"/>
  <c r="I2338" i="26" s="1"/>
  <c r="J2338" i="26" s="1"/>
  <c r="N2338" i="26" s="1"/>
  <c r="D2347" i="26"/>
  <c r="F2347" i="26" s="1"/>
  <c r="I2347" i="26" s="1"/>
  <c r="J2347" i="26" s="1"/>
  <c r="N2347" i="26" s="1"/>
  <c r="D2352" i="26"/>
  <c r="F2352" i="26" s="1"/>
  <c r="I2352" i="26" s="1"/>
  <c r="J2352" i="26" s="1"/>
  <c r="N2352" i="26" s="1"/>
  <c r="D2356" i="26"/>
  <c r="F2356" i="26" s="1"/>
  <c r="I2356" i="26" s="1"/>
  <c r="J2356" i="26" s="1"/>
  <c r="N2356" i="26" s="1"/>
  <c r="D2364" i="26"/>
  <c r="F2364" i="26" s="1"/>
  <c r="I2364" i="26" s="1"/>
  <c r="J2364" i="26" s="1"/>
  <c r="N2364" i="26" s="1"/>
  <c r="D2368" i="26"/>
  <c r="F2368" i="26" s="1"/>
  <c r="I2368" i="26" s="1"/>
  <c r="J2368" i="26" s="1"/>
  <c r="N2368" i="26" s="1"/>
  <c r="D2372" i="26"/>
  <c r="F2372" i="26" s="1"/>
  <c r="I2372" i="26" s="1"/>
  <c r="J2372" i="26" s="1"/>
  <c r="N2372" i="26" s="1"/>
  <c r="D2376" i="26"/>
  <c r="F2376" i="26" s="1"/>
  <c r="I2376" i="26" s="1"/>
  <c r="J2376" i="26" s="1"/>
  <c r="N2376" i="26" s="1"/>
  <c r="D2398" i="26"/>
  <c r="F2398" i="26" s="1"/>
  <c r="I2398" i="26" s="1"/>
  <c r="J2398" i="26" s="1"/>
  <c r="N2398" i="26" s="1"/>
  <c r="D2421" i="26"/>
  <c r="F2421" i="26" s="1"/>
  <c r="I2421" i="26" s="1"/>
  <c r="J2421" i="26" s="1"/>
  <c r="N2421" i="26" s="1"/>
  <c r="D2271" i="26"/>
  <c r="F2271" i="26" s="1"/>
  <c r="I2271" i="26" s="1"/>
  <c r="J2271" i="26" s="1"/>
  <c r="N2271" i="26" s="1"/>
  <c r="D2318" i="26"/>
  <c r="F2318" i="26" s="1"/>
  <c r="I2318" i="26" s="1"/>
  <c r="J2318" i="26" s="1"/>
  <c r="N2318" i="26" s="1"/>
  <c r="D2401" i="26"/>
  <c r="F2401" i="26" s="1"/>
  <c r="I2401" i="26" s="1"/>
  <c r="J2401" i="26" s="1"/>
  <c r="N2401" i="26" s="1"/>
  <c r="D2219" i="26"/>
  <c r="F2219" i="26" s="1"/>
  <c r="I2219" i="26" s="1"/>
  <c r="J2219" i="26" s="1"/>
  <c r="N2219" i="26" s="1"/>
  <c r="D2223" i="26"/>
  <c r="F2223" i="26" s="1"/>
  <c r="I2223" i="26" s="1"/>
  <c r="J2223" i="26" s="1"/>
  <c r="N2223" i="26" s="1"/>
  <c r="D2231" i="26"/>
  <c r="F2231" i="26" s="1"/>
  <c r="I2231" i="26" s="1"/>
  <c r="J2231" i="26" s="1"/>
  <c r="N2231" i="26" s="1"/>
  <c r="D2235" i="26"/>
  <c r="F2235" i="26" s="1"/>
  <c r="I2235" i="26" s="1"/>
  <c r="J2235" i="26" s="1"/>
  <c r="N2235" i="26" s="1"/>
  <c r="D2239" i="26"/>
  <c r="F2239" i="26" s="1"/>
  <c r="I2239" i="26" s="1"/>
  <c r="J2239" i="26" s="1"/>
  <c r="N2239" i="26" s="1"/>
  <c r="D2243" i="26"/>
  <c r="F2243" i="26" s="1"/>
  <c r="I2243" i="26" s="1"/>
  <c r="J2243" i="26" s="1"/>
  <c r="N2243" i="26" s="1"/>
  <c r="D2250" i="26"/>
  <c r="F2250" i="26" s="1"/>
  <c r="I2250" i="26" s="1"/>
  <c r="J2250" i="26" s="1"/>
  <c r="N2250" i="26" s="1"/>
  <c r="D2266" i="26"/>
  <c r="F2266" i="26" s="1"/>
  <c r="I2266" i="26" s="1"/>
  <c r="J2266" i="26" s="1"/>
  <c r="N2266" i="26" s="1"/>
  <c r="D2306" i="26"/>
  <c r="F2306" i="26" s="1"/>
  <c r="I2306" i="26" s="1"/>
  <c r="J2306" i="26" s="1"/>
  <c r="N2306" i="26" s="1"/>
  <c r="D2232" i="26"/>
  <c r="F2232" i="26" s="1"/>
  <c r="I2232" i="26" s="1"/>
  <c r="J2232" i="26" s="1"/>
  <c r="N2232" i="26" s="1"/>
  <c r="D2277" i="26"/>
  <c r="F2277" i="26" s="1"/>
  <c r="I2277" i="26" s="1"/>
  <c r="J2277" i="26" s="1"/>
  <c r="N2277" i="26" s="1"/>
  <c r="D2309" i="26"/>
  <c r="F2309" i="26" s="1"/>
  <c r="I2309" i="26" s="1"/>
  <c r="J2309" i="26" s="1"/>
  <c r="N2309" i="26" s="1"/>
  <c r="D2403" i="26"/>
  <c r="F2403" i="26" s="1"/>
  <c r="I2403" i="26" s="1"/>
  <c r="J2403" i="26" s="1"/>
  <c r="N2403" i="26" s="1"/>
  <c r="D2437" i="26"/>
  <c r="F2437" i="26" s="1"/>
  <c r="I2437" i="26" s="1"/>
  <c r="J2437" i="26" s="1"/>
  <c r="N2437" i="26" s="1"/>
  <c r="D2461" i="26"/>
  <c r="F2461" i="26" s="1"/>
  <c r="I2461" i="26" s="1"/>
  <c r="J2461" i="26" s="1"/>
  <c r="N2461" i="26" s="1"/>
  <c r="D2477" i="26"/>
  <c r="F2477" i="26" s="1"/>
  <c r="I2477" i="26" s="1"/>
  <c r="J2477" i="26" s="1"/>
  <c r="N2477" i="26" s="1"/>
  <c r="D2505" i="26"/>
  <c r="F2505" i="26" s="1"/>
  <c r="I2505" i="26" s="1"/>
  <c r="J2505" i="26" s="1"/>
  <c r="N2505" i="26" s="1"/>
  <c r="D2521" i="26"/>
  <c r="F2521" i="26" s="1"/>
  <c r="I2521" i="26" s="1"/>
  <c r="J2521" i="26" s="1"/>
  <c r="N2521" i="26" s="1"/>
  <c r="D2537" i="26"/>
  <c r="F2537" i="26" s="1"/>
  <c r="I2537" i="26" s="1"/>
  <c r="J2537" i="26" s="1"/>
  <c r="N2537" i="26" s="1"/>
  <c r="D2550" i="26"/>
  <c r="F2550" i="26" s="1"/>
  <c r="I2550" i="26" s="1"/>
  <c r="J2550" i="26" s="1"/>
  <c r="N2550" i="26" s="1"/>
  <c r="D2438" i="26"/>
  <c r="F2438" i="26" s="1"/>
  <c r="I2438" i="26" s="1"/>
  <c r="J2438" i="26" s="1"/>
  <c r="N2438" i="26" s="1"/>
  <c r="D2454" i="26"/>
  <c r="F2454" i="26" s="1"/>
  <c r="I2454" i="26" s="1"/>
  <c r="J2454" i="26" s="1"/>
  <c r="N2454" i="26" s="1"/>
  <c r="D2462" i="26"/>
  <c r="F2462" i="26" s="1"/>
  <c r="I2462" i="26" s="1"/>
  <c r="J2462" i="26" s="1"/>
  <c r="N2462" i="26" s="1"/>
  <c r="D2470" i="26"/>
  <c r="F2470" i="26" s="1"/>
  <c r="I2470" i="26" s="1"/>
  <c r="J2470" i="26" s="1"/>
  <c r="N2470" i="26" s="1"/>
  <c r="D2486" i="26"/>
  <c r="F2486" i="26" s="1"/>
  <c r="I2486" i="26" s="1"/>
  <c r="J2486" i="26" s="1"/>
  <c r="N2486" i="26" s="1"/>
  <c r="D2519" i="26"/>
  <c r="F2519" i="26" s="1"/>
  <c r="I2519" i="26" s="1"/>
  <c r="J2519" i="26" s="1"/>
  <c r="N2519" i="26" s="1"/>
  <c r="D2512" i="26"/>
  <c r="F2512" i="26" s="1"/>
  <c r="I2512" i="26" s="1"/>
  <c r="J2512" i="26" s="1"/>
  <c r="N2512" i="26" s="1"/>
  <c r="D2532" i="26"/>
  <c r="F2532" i="26" s="1"/>
  <c r="I2532" i="26" s="1"/>
  <c r="J2532" i="26" s="1"/>
  <c r="N2532" i="26" s="1"/>
  <c r="D2704" i="26"/>
  <c r="F2704" i="26" s="1"/>
  <c r="I2704" i="26" s="1"/>
  <c r="J2704" i="26" s="1"/>
  <c r="N2704" i="26" s="1"/>
  <c r="D2714" i="26"/>
  <c r="F2714" i="26" s="1"/>
  <c r="I2714" i="26" s="1"/>
  <c r="J2714" i="26" s="1"/>
  <c r="N2714" i="26" s="1"/>
  <c r="D2722" i="26"/>
  <c r="F2722" i="26" s="1"/>
  <c r="I2722" i="26" s="1"/>
  <c r="J2722" i="26" s="1"/>
  <c r="N2722" i="26" s="1"/>
  <c r="D2738" i="26"/>
  <c r="F2738" i="26" s="1"/>
  <c r="I2738" i="26" s="1"/>
  <c r="J2738" i="26" s="1"/>
  <c r="N2738" i="26" s="1"/>
  <c r="D2746" i="26"/>
  <c r="F2746" i="26" s="1"/>
  <c r="I2746" i="26" s="1"/>
  <c r="J2746" i="26" s="1"/>
  <c r="N2746" i="26" s="1"/>
  <c r="D2754" i="26"/>
  <c r="F2754" i="26" s="1"/>
  <c r="I2754" i="26" s="1"/>
  <c r="J2754" i="26" s="1"/>
  <c r="N2754" i="26" s="1"/>
  <c r="D2762" i="26"/>
  <c r="F2762" i="26" s="1"/>
  <c r="I2762" i="26" s="1"/>
  <c r="J2762" i="26" s="1"/>
  <c r="N2762" i="26" s="1"/>
  <c r="D2770" i="26"/>
  <c r="F2770" i="26" s="1"/>
  <c r="I2770" i="26" s="1"/>
  <c r="J2770" i="26" s="1"/>
  <c r="N2770" i="26" s="1"/>
  <c r="D2831" i="26"/>
  <c r="F2831" i="26" s="1"/>
  <c r="I2831" i="26" s="1"/>
  <c r="J2831" i="26" s="1"/>
  <c r="N2831" i="26" s="1"/>
  <c r="D2655" i="26"/>
  <c r="F2655" i="26" s="1"/>
  <c r="I2655" i="26" s="1"/>
  <c r="J2655" i="26" s="1"/>
  <c r="N2655" i="26" s="1"/>
  <c r="D2673" i="26"/>
  <c r="F2673" i="26" s="1"/>
  <c r="I2673" i="26" s="1"/>
  <c r="J2673" i="26" s="1"/>
  <c r="N2673" i="26" s="1"/>
  <c r="D2681" i="26"/>
  <c r="F2681" i="26" s="1"/>
  <c r="I2681" i="26" s="1"/>
  <c r="J2681" i="26" s="1"/>
  <c r="N2681" i="26" s="1"/>
  <c r="D2697" i="26"/>
  <c r="F2697" i="26" s="1"/>
  <c r="I2697" i="26" s="1"/>
  <c r="J2697" i="26" s="1"/>
  <c r="N2697" i="26" s="1"/>
  <c r="D2705" i="26"/>
  <c r="F2705" i="26" s="1"/>
  <c r="I2705" i="26" s="1"/>
  <c r="J2705" i="26" s="1"/>
  <c r="N2705" i="26" s="1"/>
  <c r="D2721" i="26"/>
  <c r="F2721" i="26" s="1"/>
  <c r="I2721" i="26" s="1"/>
  <c r="J2721" i="26" s="1"/>
  <c r="N2721" i="26" s="1"/>
  <c r="D2737" i="26"/>
  <c r="F2737" i="26" s="1"/>
  <c r="I2737" i="26" s="1"/>
  <c r="J2737" i="26" s="1"/>
  <c r="N2737" i="26" s="1"/>
  <c r="D2745" i="26"/>
  <c r="F2745" i="26" s="1"/>
  <c r="I2745" i="26" s="1"/>
  <c r="J2745" i="26" s="1"/>
  <c r="N2745" i="26" s="1"/>
  <c r="D2753" i="26"/>
  <c r="F2753" i="26" s="1"/>
  <c r="I2753" i="26" s="1"/>
  <c r="J2753" i="26" s="1"/>
  <c r="N2753" i="26" s="1"/>
  <c r="D2761" i="26"/>
  <c r="F2761" i="26" s="1"/>
  <c r="I2761" i="26" s="1"/>
  <c r="J2761" i="26" s="1"/>
  <c r="N2761" i="26" s="1"/>
  <c r="D2777" i="26"/>
  <c r="F2777" i="26" s="1"/>
  <c r="I2777" i="26" s="1"/>
  <c r="J2777" i="26" s="1"/>
  <c r="N2777" i="26" s="1"/>
  <c r="D2787" i="26"/>
  <c r="F2787" i="26" s="1"/>
  <c r="I2787" i="26" s="1"/>
  <c r="J2787" i="26" s="1"/>
  <c r="N2787" i="26" s="1"/>
  <c r="D2795" i="26"/>
  <c r="F2795" i="26" s="1"/>
  <c r="I2795" i="26" s="1"/>
  <c r="J2795" i="26" s="1"/>
  <c r="N2795" i="26" s="1"/>
  <c r="D2812" i="26"/>
  <c r="F2812" i="26" s="1"/>
  <c r="I2812" i="26" s="1"/>
  <c r="J2812" i="26" s="1"/>
  <c r="N2812" i="26" s="1"/>
  <c r="D2830" i="26"/>
  <c r="F2830" i="26" s="1"/>
  <c r="I2830" i="26" s="1"/>
  <c r="J2830" i="26" s="1"/>
  <c r="N2830" i="26" s="1"/>
  <c r="D2862" i="26"/>
  <c r="F2862" i="26" s="1"/>
  <c r="I2862" i="26" s="1"/>
  <c r="J2862" i="26" s="1"/>
  <c r="N2862" i="26" s="1"/>
  <c r="D2888" i="26"/>
  <c r="F2888" i="26" s="1"/>
  <c r="I2888" i="26" s="1"/>
  <c r="J2888" i="26" s="1"/>
  <c r="N2888" i="26" s="1"/>
  <c r="D2896" i="26"/>
  <c r="F2896" i="26" s="1"/>
  <c r="I2896" i="26" s="1"/>
  <c r="J2896" i="26" s="1"/>
  <c r="N2896" i="26" s="1"/>
  <c r="D2906" i="26"/>
  <c r="F2906" i="26" s="1"/>
  <c r="I2906" i="26" s="1"/>
  <c r="J2906" i="26" s="1"/>
  <c r="N2906" i="26" s="1"/>
  <c r="D2914" i="26"/>
  <c r="F2914" i="26" s="1"/>
  <c r="I2914" i="26" s="1"/>
  <c r="J2914" i="26" s="1"/>
  <c r="N2914" i="26" s="1"/>
  <c r="D2922" i="26"/>
  <c r="F2922" i="26" s="1"/>
  <c r="I2922" i="26" s="1"/>
  <c r="J2922" i="26" s="1"/>
  <c r="N2922" i="26" s="1"/>
  <c r="D2932" i="26"/>
  <c r="F2932" i="26" s="1"/>
  <c r="I2932" i="26" s="1"/>
  <c r="J2932" i="26" s="1"/>
  <c r="N2932" i="26" s="1"/>
  <c r="D2936" i="26"/>
  <c r="F2936" i="26" s="1"/>
  <c r="I2936" i="26" s="1"/>
  <c r="J2936" i="26" s="1"/>
  <c r="N2936" i="26" s="1"/>
  <c r="D2857" i="26"/>
  <c r="F2857" i="26" s="1"/>
  <c r="I2857" i="26" s="1"/>
  <c r="J2857" i="26" s="1"/>
  <c r="N2857" i="26" s="1"/>
  <c r="D2865" i="26"/>
  <c r="F2865" i="26" s="1"/>
  <c r="I2865" i="26" s="1"/>
  <c r="J2865" i="26" s="1"/>
  <c r="N2865" i="26" s="1"/>
  <c r="D2873" i="26"/>
  <c r="F2873" i="26" s="1"/>
  <c r="I2873" i="26" s="1"/>
  <c r="J2873" i="26" s="1"/>
  <c r="N2873" i="26" s="1"/>
  <c r="D2889" i="26"/>
  <c r="F2889" i="26" s="1"/>
  <c r="I2889" i="26" s="1"/>
  <c r="J2889" i="26" s="1"/>
  <c r="N2889" i="26" s="1"/>
  <c r="D2897" i="26"/>
  <c r="F2897" i="26" s="1"/>
  <c r="I2897" i="26" s="1"/>
  <c r="J2897" i="26" s="1"/>
  <c r="N2897" i="26" s="1"/>
  <c r="D2907" i="26"/>
  <c r="F2907" i="26" s="1"/>
  <c r="I2907" i="26" s="1"/>
  <c r="J2907" i="26" s="1"/>
  <c r="N2907" i="26" s="1"/>
  <c r="D2923" i="26"/>
  <c r="F2923" i="26" s="1"/>
  <c r="I2923" i="26" s="1"/>
  <c r="J2923" i="26" s="1"/>
  <c r="N2923" i="26" s="1"/>
  <c r="D2941" i="26"/>
  <c r="F2941" i="26" s="1"/>
  <c r="I2941" i="26" s="1"/>
  <c r="J2941" i="26" s="1"/>
  <c r="N2941" i="26" s="1"/>
  <c r="D2949" i="26"/>
  <c r="F2949" i="26" s="1"/>
  <c r="I2949" i="26" s="1"/>
  <c r="J2949" i="26" s="1"/>
  <c r="N2949" i="26" s="1"/>
  <c r="D2957" i="26"/>
  <c r="F2957" i="26" s="1"/>
  <c r="I2957" i="26" s="1"/>
  <c r="J2957" i="26" s="1"/>
  <c r="N2957" i="26" s="1"/>
  <c r="D2965" i="26"/>
  <c r="F2965" i="26" s="1"/>
  <c r="I2965" i="26" s="1"/>
  <c r="J2965" i="26" s="1"/>
  <c r="N2965" i="26" s="1"/>
  <c r="D2975" i="26"/>
  <c r="F2975" i="26" s="1"/>
  <c r="I2975" i="26" s="1"/>
  <c r="J2975" i="26" s="1"/>
  <c r="N2975" i="26" s="1"/>
  <c r="D2983" i="26"/>
  <c r="F2983" i="26" s="1"/>
  <c r="I2983" i="26" s="1"/>
  <c r="J2983" i="26" s="1"/>
  <c r="N2983" i="26" s="1"/>
  <c r="D3000" i="26"/>
  <c r="F3000" i="26" s="1"/>
  <c r="I3000" i="26" s="1"/>
  <c r="J3000" i="26" s="1"/>
  <c r="N3000" i="26" s="1"/>
  <c r="D3008" i="26"/>
  <c r="F3008" i="26" s="1"/>
  <c r="I3008" i="26" s="1"/>
  <c r="J3008" i="26" s="1"/>
  <c r="N3008" i="26" s="1"/>
  <c r="D3018" i="26"/>
  <c r="F3018" i="26" s="1"/>
  <c r="I3018" i="26" s="1"/>
  <c r="J3018" i="26" s="1"/>
  <c r="N3018" i="26" s="1"/>
  <c r="D3058" i="26"/>
  <c r="F3058" i="26" s="1"/>
  <c r="I3058" i="26" s="1"/>
  <c r="J3058" i="26" s="1"/>
  <c r="N3058" i="26" s="1"/>
  <c r="D2970" i="26"/>
  <c r="F2970" i="26" s="1"/>
  <c r="I2970" i="26" s="1"/>
  <c r="J2970" i="26" s="1"/>
  <c r="N2970" i="26" s="1"/>
  <c r="D2978" i="26"/>
  <c r="F2978" i="26" s="1"/>
  <c r="I2978" i="26" s="1"/>
  <c r="J2978" i="26" s="1"/>
  <c r="N2978" i="26" s="1"/>
  <c r="D2986" i="26"/>
  <c r="F2986" i="26" s="1"/>
  <c r="I2986" i="26" s="1"/>
  <c r="J2986" i="26" s="1"/>
  <c r="N2986" i="26" s="1"/>
  <c r="D3103" i="26"/>
  <c r="F3103" i="26" s="1"/>
  <c r="I3103" i="26" s="1"/>
  <c r="J3103" i="26" s="1"/>
  <c r="N3103" i="26" s="1"/>
  <c r="D3091" i="26"/>
  <c r="F3091" i="26" s="1"/>
  <c r="I3091" i="26" s="1"/>
  <c r="J3091" i="26" s="1"/>
  <c r="N3091" i="26" s="1"/>
  <c r="D3109" i="26"/>
  <c r="F3109" i="26" s="1"/>
  <c r="I3109" i="26" s="1"/>
  <c r="J3109" i="26" s="1"/>
  <c r="N3109" i="26" s="1"/>
  <c r="D3145" i="26"/>
  <c r="F3145" i="26" s="1"/>
  <c r="I3145" i="26" s="1"/>
  <c r="J3145" i="26" s="1"/>
  <c r="N3145" i="26" s="1"/>
  <c r="D3172" i="26"/>
  <c r="F3172" i="26" s="1"/>
  <c r="I3172" i="26" s="1"/>
  <c r="J3172" i="26" s="1"/>
  <c r="N3172" i="26" s="1"/>
  <c r="D3154" i="26"/>
  <c r="F3154" i="26" s="1"/>
  <c r="I3154" i="26" s="1"/>
  <c r="J3154" i="26" s="1"/>
  <c r="N3154" i="26" s="1"/>
  <c r="D3126" i="26"/>
  <c r="F3126" i="26" s="1"/>
  <c r="I3126" i="26" s="1"/>
  <c r="J3126" i="26" s="1"/>
  <c r="N3126" i="26" s="1"/>
  <c r="D3168" i="26"/>
  <c r="F3168" i="26" s="1"/>
  <c r="I3168" i="26" s="1"/>
  <c r="J3168" i="26" s="1"/>
  <c r="N3168" i="26" s="1"/>
  <c r="D3150" i="26"/>
  <c r="F3150" i="26" s="1"/>
  <c r="I3150" i="26" s="1"/>
  <c r="J3150" i="26" s="1"/>
  <c r="N3150" i="26" s="1"/>
  <c r="D3242" i="26"/>
  <c r="F3242" i="26" s="1"/>
  <c r="I3242" i="26" s="1"/>
  <c r="J3242" i="26" s="1"/>
  <c r="N3242" i="26" s="1"/>
  <c r="D3258" i="26"/>
  <c r="F3258" i="26" s="1"/>
  <c r="I3258" i="26" s="1"/>
  <c r="J3258" i="26" s="1"/>
  <c r="N3258" i="26" s="1"/>
  <c r="D3287" i="26"/>
  <c r="F3287" i="26" s="1"/>
  <c r="I3287" i="26" s="1"/>
  <c r="J3287" i="26" s="1"/>
  <c r="N3287" i="26" s="1"/>
  <c r="D3222" i="26"/>
  <c r="F3222" i="26" s="1"/>
  <c r="I3222" i="26" s="1"/>
  <c r="J3222" i="26" s="1"/>
  <c r="N3222" i="26" s="1"/>
  <c r="D3230" i="26"/>
  <c r="F3230" i="26" s="1"/>
  <c r="I3230" i="26" s="1"/>
  <c r="J3230" i="26" s="1"/>
  <c r="N3230" i="26" s="1"/>
  <c r="D3186" i="26"/>
  <c r="F3186" i="26" s="1"/>
  <c r="I3186" i="26" s="1"/>
  <c r="J3186" i="26" s="1"/>
  <c r="N3186" i="26" s="1"/>
  <c r="D3194" i="26"/>
  <c r="F3194" i="26" s="1"/>
  <c r="I3194" i="26" s="1"/>
  <c r="J3194" i="26" s="1"/>
  <c r="N3194" i="26" s="1"/>
  <c r="D3198" i="26"/>
  <c r="F3198" i="26" s="1"/>
  <c r="I3198" i="26" s="1"/>
  <c r="J3198" i="26" s="1"/>
  <c r="N3198" i="26" s="1"/>
  <c r="D3202" i="26"/>
  <c r="F3202" i="26" s="1"/>
  <c r="I3202" i="26" s="1"/>
  <c r="J3202" i="26" s="1"/>
  <c r="N3202" i="26" s="1"/>
  <c r="D3207" i="26"/>
  <c r="F3207" i="26" s="1"/>
  <c r="I3207" i="26" s="1"/>
  <c r="J3207" i="26" s="1"/>
  <c r="N3207" i="26" s="1"/>
  <c r="D3211" i="26"/>
  <c r="F3211" i="26" s="1"/>
  <c r="I3211" i="26" s="1"/>
  <c r="J3211" i="26" s="1"/>
  <c r="N3211" i="26" s="1"/>
  <c r="D3241" i="26"/>
  <c r="F3241" i="26" s="1"/>
  <c r="I3241" i="26" s="1"/>
  <c r="J3241" i="26" s="1"/>
  <c r="N3241" i="26" s="1"/>
  <c r="D3257" i="26"/>
  <c r="F3257" i="26" s="1"/>
  <c r="I3257" i="26" s="1"/>
  <c r="J3257" i="26" s="1"/>
  <c r="N3257" i="26" s="1"/>
  <c r="D3282" i="26"/>
  <c r="F3282" i="26" s="1"/>
  <c r="I3282" i="26" s="1"/>
  <c r="J3282" i="26" s="1"/>
  <c r="N3282" i="26" s="1"/>
  <c r="D3268" i="26"/>
  <c r="F3268" i="26" s="1"/>
  <c r="I3268" i="26" s="1"/>
  <c r="J3268" i="26" s="1"/>
  <c r="N3268" i="26" s="1"/>
  <c r="D3276" i="26"/>
  <c r="F3276" i="26" s="1"/>
  <c r="I3276" i="26" s="1"/>
  <c r="J3276" i="26" s="1"/>
  <c r="N3276" i="26" s="1"/>
  <c r="D3293" i="26"/>
  <c r="F3293" i="26" s="1"/>
  <c r="I3293" i="26" s="1"/>
  <c r="J3293" i="26" s="1"/>
  <c r="N3293" i="26" s="1"/>
  <c r="D3310" i="26"/>
  <c r="F3310" i="26" s="1"/>
  <c r="I3310" i="26" s="1"/>
  <c r="J3310" i="26" s="1"/>
  <c r="N3310" i="26" s="1"/>
  <c r="D3340" i="26"/>
  <c r="F3340" i="26" s="1"/>
  <c r="I3340" i="26" s="1"/>
  <c r="J3340" i="26" s="1"/>
  <c r="N3340" i="26" s="1"/>
  <c r="D3322" i="26"/>
  <c r="F3322" i="26" s="1"/>
  <c r="I3322" i="26" s="1"/>
  <c r="J3322" i="26" s="1"/>
  <c r="N3322" i="26" s="1"/>
  <c r="D3401" i="26"/>
  <c r="F3401" i="26" s="1"/>
  <c r="I3401" i="26" s="1"/>
  <c r="J3401" i="26" s="1"/>
  <c r="N3401" i="26" s="1"/>
  <c r="D3418" i="26"/>
  <c r="F3418" i="26" s="1"/>
  <c r="I3418" i="26" s="1"/>
  <c r="J3418" i="26" s="1"/>
  <c r="N3418" i="26" s="1"/>
  <c r="D3386" i="26"/>
  <c r="F3386" i="26" s="1"/>
  <c r="I3386" i="26" s="1"/>
  <c r="J3386" i="26" s="1"/>
  <c r="N3386" i="26" s="1"/>
  <c r="D3402" i="26"/>
  <c r="F3402" i="26" s="1"/>
  <c r="I3402" i="26" s="1"/>
  <c r="J3402" i="26" s="1"/>
  <c r="N3402" i="26" s="1"/>
  <c r="D3392" i="26"/>
  <c r="F3392" i="26" s="1"/>
  <c r="I3392" i="26" s="1"/>
  <c r="J3392" i="26" s="1"/>
  <c r="N3392" i="26" s="1"/>
  <c r="D2202" i="26"/>
  <c r="F2202" i="26" s="1"/>
  <c r="I2202" i="26" s="1"/>
  <c r="J2202" i="26" s="1"/>
  <c r="N2202" i="26" s="1"/>
  <c r="D2109" i="26"/>
  <c r="F2109" i="26" s="1"/>
  <c r="I2109" i="26" s="1"/>
  <c r="J2109" i="26" s="1"/>
  <c r="N2109" i="26" s="1"/>
  <c r="D2137" i="26"/>
  <c r="F2137" i="26" s="1"/>
  <c r="I2137" i="26" s="1"/>
  <c r="J2137" i="26" s="1"/>
  <c r="N2137" i="26" s="1"/>
  <c r="D2177" i="26"/>
  <c r="F2177" i="26" s="1"/>
  <c r="I2177" i="26" s="1"/>
  <c r="J2177" i="26" s="1"/>
  <c r="N2177" i="26" s="1"/>
  <c r="D2193" i="26"/>
  <c r="F2193" i="26" s="1"/>
  <c r="I2193" i="26" s="1"/>
  <c r="J2193" i="26" s="1"/>
  <c r="N2193" i="26" s="1"/>
  <c r="D2217" i="26"/>
  <c r="F2217" i="26" s="1"/>
  <c r="I2217" i="26" s="1"/>
  <c r="J2217" i="26" s="1"/>
  <c r="N2217" i="26" s="1"/>
  <c r="D2072" i="26"/>
  <c r="F2072" i="26" s="1"/>
  <c r="I2072" i="26" s="1"/>
  <c r="J2072" i="26" s="1"/>
  <c r="N2072" i="26" s="1"/>
  <c r="D2088" i="26"/>
  <c r="F2088" i="26" s="1"/>
  <c r="I2088" i="26" s="1"/>
  <c r="J2088" i="26" s="1"/>
  <c r="N2088" i="26" s="1"/>
  <c r="D2104" i="26"/>
  <c r="F2104" i="26" s="1"/>
  <c r="I2104" i="26" s="1"/>
  <c r="J2104" i="26" s="1"/>
  <c r="N2104" i="26" s="1"/>
  <c r="D2268" i="26"/>
  <c r="F2268" i="26" s="1"/>
  <c r="I2268" i="26" s="1"/>
  <c r="J2268" i="26" s="1"/>
  <c r="N2268" i="26" s="1"/>
  <c r="D2327" i="26"/>
  <c r="F2327" i="26" s="1"/>
  <c r="I2327" i="26" s="1"/>
  <c r="J2327" i="26" s="1"/>
  <c r="N2327" i="26" s="1"/>
  <c r="D2349" i="26"/>
  <c r="F2349" i="26" s="1"/>
  <c r="I2349" i="26" s="1"/>
  <c r="J2349" i="26" s="1"/>
  <c r="N2349" i="26" s="1"/>
  <c r="D2353" i="26"/>
  <c r="F2353" i="26" s="1"/>
  <c r="I2353" i="26" s="1"/>
  <c r="J2353" i="26" s="1"/>
  <c r="N2353" i="26" s="1"/>
  <c r="D2361" i="26"/>
  <c r="F2361" i="26" s="1"/>
  <c r="I2361" i="26" s="1"/>
  <c r="J2361" i="26" s="1"/>
  <c r="N2361" i="26" s="1"/>
  <c r="D2369" i="26"/>
  <c r="F2369" i="26" s="1"/>
  <c r="I2369" i="26" s="1"/>
  <c r="J2369" i="26" s="1"/>
  <c r="N2369" i="26" s="1"/>
  <c r="D2377" i="26"/>
  <c r="F2377" i="26" s="1"/>
  <c r="I2377" i="26" s="1"/>
  <c r="J2377" i="26" s="1"/>
  <c r="N2377" i="26" s="1"/>
  <c r="D2385" i="26"/>
  <c r="F2385" i="26" s="1"/>
  <c r="I2385" i="26" s="1"/>
  <c r="J2385" i="26" s="1"/>
  <c r="N2385" i="26" s="1"/>
  <c r="D2402" i="26"/>
  <c r="F2402" i="26" s="1"/>
  <c r="I2402" i="26" s="1"/>
  <c r="J2402" i="26" s="1"/>
  <c r="N2402" i="26" s="1"/>
  <c r="D2206" i="26"/>
  <c r="F2206" i="26" s="1"/>
  <c r="I2206" i="26" s="1"/>
  <c r="J2206" i="26" s="1"/>
  <c r="N2206" i="26" s="1"/>
  <c r="D2214" i="26"/>
  <c r="F2214" i="26" s="1"/>
  <c r="I2214" i="26" s="1"/>
  <c r="J2214" i="26" s="1"/>
  <c r="N2214" i="26" s="1"/>
  <c r="D2230" i="26"/>
  <c r="F2230" i="26" s="1"/>
  <c r="I2230" i="26" s="1"/>
  <c r="J2230" i="26" s="1"/>
  <c r="N2230" i="26" s="1"/>
  <c r="D2246" i="26"/>
  <c r="F2246" i="26" s="1"/>
  <c r="I2246" i="26" s="1"/>
  <c r="J2246" i="26" s="1"/>
  <c r="N2246" i="26" s="1"/>
  <c r="D2259" i="26"/>
  <c r="F2259" i="26" s="1"/>
  <c r="I2259" i="26" s="1"/>
  <c r="J2259" i="26" s="1"/>
  <c r="N2259" i="26" s="1"/>
  <c r="D2307" i="26"/>
  <c r="F2307" i="26" s="1"/>
  <c r="I2307" i="26" s="1"/>
  <c r="J2307" i="26" s="1"/>
  <c r="N2307" i="26" s="1"/>
  <c r="D2322" i="26"/>
  <c r="F2322" i="26" s="1"/>
  <c r="I2322" i="26" s="1"/>
  <c r="J2322" i="26" s="1"/>
  <c r="N2322" i="26" s="1"/>
  <c r="D2405" i="26"/>
  <c r="F2405" i="26" s="1"/>
  <c r="I2405" i="26" s="1"/>
  <c r="J2405" i="26" s="1"/>
  <c r="N2405" i="26" s="1"/>
  <c r="D2207" i="26"/>
  <c r="F2207" i="26" s="1"/>
  <c r="I2207" i="26" s="1"/>
  <c r="J2207" i="26" s="1"/>
  <c r="N2207" i="26" s="1"/>
  <c r="D2215" i="26"/>
  <c r="F2215" i="26" s="1"/>
  <c r="I2215" i="26" s="1"/>
  <c r="J2215" i="26" s="1"/>
  <c r="N2215" i="26" s="1"/>
  <c r="D2254" i="26"/>
  <c r="F2254" i="26" s="1"/>
  <c r="I2254" i="26" s="1"/>
  <c r="J2254" i="26" s="1"/>
  <c r="N2254" i="26" s="1"/>
  <c r="D2310" i="26"/>
  <c r="F2310" i="26" s="1"/>
  <c r="I2310" i="26" s="1"/>
  <c r="J2310" i="26" s="1"/>
  <c r="N2310" i="26" s="1"/>
  <c r="D2419" i="26"/>
  <c r="F2419" i="26" s="1"/>
  <c r="I2419" i="26" s="1"/>
  <c r="J2419" i="26" s="1"/>
  <c r="N2419" i="26" s="1"/>
  <c r="D2208" i="26"/>
  <c r="F2208" i="26" s="1"/>
  <c r="I2208" i="26" s="1"/>
  <c r="J2208" i="26" s="1"/>
  <c r="N2208" i="26" s="1"/>
  <c r="D2281" i="26"/>
  <c r="F2281" i="26" s="1"/>
  <c r="I2281" i="26" s="1"/>
  <c r="J2281" i="26" s="1"/>
  <c r="N2281" i="26" s="1"/>
  <c r="D2297" i="26"/>
  <c r="F2297" i="26" s="1"/>
  <c r="I2297" i="26" s="1"/>
  <c r="J2297" i="26" s="1"/>
  <c r="N2297" i="26" s="1"/>
  <c r="D2391" i="26"/>
  <c r="F2391" i="26" s="1"/>
  <c r="I2391" i="26" s="1"/>
  <c r="J2391" i="26" s="1"/>
  <c r="N2391" i="26" s="1"/>
  <c r="D2407" i="26"/>
  <c r="F2407" i="26" s="1"/>
  <c r="I2407" i="26" s="1"/>
  <c r="J2407" i="26" s="1"/>
  <c r="N2407" i="26" s="1"/>
  <c r="D2422" i="26"/>
  <c r="F2422" i="26" s="1"/>
  <c r="I2422" i="26" s="1"/>
  <c r="J2422" i="26" s="1"/>
  <c r="N2422" i="26" s="1"/>
  <c r="D2431" i="26"/>
  <c r="F2431" i="26" s="1"/>
  <c r="I2431" i="26" s="1"/>
  <c r="J2431" i="26" s="1"/>
  <c r="N2431" i="26" s="1"/>
  <c r="D2455" i="26"/>
  <c r="F2455" i="26" s="1"/>
  <c r="I2455" i="26" s="1"/>
  <c r="J2455" i="26" s="1"/>
  <c r="N2455" i="26" s="1"/>
  <c r="D2463" i="26"/>
  <c r="F2463" i="26" s="1"/>
  <c r="I2463" i="26" s="1"/>
  <c r="J2463" i="26" s="1"/>
  <c r="N2463" i="26" s="1"/>
  <c r="D2471" i="26"/>
  <c r="F2471" i="26" s="1"/>
  <c r="I2471" i="26" s="1"/>
  <c r="J2471" i="26" s="1"/>
  <c r="N2471" i="26" s="1"/>
  <c r="D2479" i="26"/>
  <c r="F2479" i="26" s="1"/>
  <c r="I2479" i="26" s="1"/>
  <c r="J2479" i="26" s="1"/>
  <c r="N2479" i="26" s="1"/>
  <c r="D2487" i="26"/>
  <c r="F2487" i="26" s="1"/>
  <c r="I2487" i="26" s="1"/>
  <c r="J2487" i="26" s="1"/>
  <c r="N2487" i="26" s="1"/>
  <c r="D2497" i="26"/>
  <c r="F2497" i="26" s="1"/>
  <c r="I2497" i="26" s="1"/>
  <c r="J2497" i="26" s="1"/>
  <c r="N2497" i="26" s="1"/>
  <c r="D2509" i="26"/>
  <c r="F2509" i="26" s="1"/>
  <c r="I2509" i="26" s="1"/>
  <c r="J2509" i="26" s="1"/>
  <c r="N2509" i="26" s="1"/>
  <c r="D2525" i="26"/>
  <c r="F2525" i="26" s="1"/>
  <c r="I2525" i="26" s="1"/>
  <c r="J2525" i="26" s="1"/>
  <c r="N2525" i="26" s="1"/>
  <c r="D2541" i="26"/>
  <c r="F2541" i="26" s="1"/>
  <c r="I2541" i="26" s="1"/>
  <c r="J2541" i="26" s="1"/>
  <c r="N2541" i="26" s="1"/>
  <c r="D2502" i="26"/>
  <c r="F2502" i="26" s="1"/>
  <c r="I2502" i="26" s="1"/>
  <c r="J2502" i="26" s="1"/>
  <c r="N2502" i="26" s="1"/>
  <c r="D2538" i="26"/>
  <c r="F2538" i="26" s="1"/>
  <c r="I2538" i="26" s="1"/>
  <c r="J2538" i="26" s="1"/>
  <c r="N2538" i="26" s="1"/>
  <c r="D2432" i="26"/>
  <c r="F2432" i="26" s="1"/>
  <c r="I2432" i="26" s="1"/>
  <c r="J2432" i="26" s="1"/>
  <c r="N2432" i="26" s="1"/>
  <c r="D2440" i="26"/>
  <c r="F2440" i="26" s="1"/>
  <c r="I2440" i="26" s="1"/>
  <c r="J2440" i="26" s="1"/>
  <c r="N2440" i="26" s="1"/>
  <c r="D2448" i="26"/>
  <c r="F2448" i="26" s="1"/>
  <c r="I2448" i="26" s="1"/>
  <c r="J2448" i="26" s="1"/>
  <c r="N2448" i="26" s="1"/>
  <c r="D2456" i="26"/>
  <c r="F2456" i="26" s="1"/>
  <c r="I2456" i="26" s="1"/>
  <c r="J2456" i="26" s="1"/>
  <c r="N2456" i="26" s="1"/>
  <c r="D2464" i="26"/>
  <c r="F2464" i="26" s="1"/>
  <c r="I2464" i="26" s="1"/>
  <c r="J2464" i="26" s="1"/>
  <c r="N2464" i="26" s="1"/>
  <c r="D2488" i="26"/>
  <c r="F2488" i="26" s="1"/>
  <c r="I2488" i="26" s="1"/>
  <c r="J2488" i="26" s="1"/>
  <c r="N2488" i="26" s="1"/>
  <c r="D2523" i="26"/>
  <c r="F2523" i="26" s="1"/>
  <c r="I2523" i="26" s="1"/>
  <c r="J2523" i="26" s="1"/>
  <c r="N2523" i="26" s="1"/>
  <c r="D2536" i="26"/>
  <c r="F2536" i="26" s="1"/>
  <c r="I2536" i="26" s="1"/>
  <c r="J2536" i="26" s="1"/>
  <c r="N2536" i="26" s="1"/>
  <c r="D2660" i="26"/>
  <c r="F2660" i="26" s="1"/>
  <c r="I2660" i="26" s="1"/>
  <c r="J2660" i="26" s="1"/>
  <c r="N2660" i="26" s="1"/>
  <c r="D2670" i="26"/>
  <c r="F2670" i="26" s="1"/>
  <c r="I2670" i="26" s="1"/>
  <c r="J2670" i="26" s="1"/>
  <c r="N2670" i="26" s="1"/>
  <c r="D2678" i="26"/>
  <c r="F2678" i="26" s="1"/>
  <c r="I2678" i="26" s="1"/>
  <c r="J2678" i="26" s="1"/>
  <c r="N2678" i="26" s="1"/>
  <c r="D2724" i="26"/>
  <c r="F2724" i="26" s="1"/>
  <c r="I2724" i="26" s="1"/>
  <c r="J2724" i="26" s="1"/>
  <c r="N2724" i="26" s="1"/>
  <c r="D2740" i="26"/>
  <c r="F2740" i="26" s="1"/>
  <c r="I2740" i="26" s="1"/>
  <c r="J2740" i="26" s="1"/>
  <c r="N2740" i="26" s="1"/>
  <c r="D2748" i="26"/>
  <c r="F2748" i="26" s="1"/>
  <c r="I2748" i="26" s="1"/>
  <c r="J2748" i="26" s="1"/>
  <c r="N2748" i="26" s="1"/>
  <c r="D2764" i="26"/>
  <c r="F2764" i="26" s="1"/>
  <c r="I2764" i="26" s="1"/>
  <c r="J2764" i="26" s="1"/>
  <c r="N2764" i="26" s="1"/>
  <c r="D2780" i="26"/>
  <c r="F2780" i="26" s="1"/>
  <c r="I2780" i="26" s="1"/>
  <c r="J2780" i="26" s="1"/>
  <c r="N2780" i="26" s="1"/>
  <c r="D2788" i="26"/>
  <c r="F2788" i="26" s="1"/>
  <c r="I2788" i="26" s="1"/>
  <c r="J2788" i="26" s="1"/>
  <c r="N2788" i="26" s="1"/>
  <c r="D2804" i="26"/>
  <c r="F2804" i="26" s="1"/>
  <c r="I2804" i="26" s="1"/>
  <c r="J2804" i="26" s="1"/>
  <c r="N2804" i="26" s="1"/>
  <c r="D2825" i="26"/>
  <c r="F2825" i="26" s="1"/>
  <c r="I2825" i="26" s="1"/>
  <c r="J2825" i="26" s="1"/>
  <c r="N2825" i="26" s="1"/>
  <c r="D2657" i="26"/>
  <c r="F2657" i="26" s="1"/>
  <c r="I2657" i="26" s="1"/>
  <c r="J2657" i="26" s="1"/>
  <c r="N2657" i="26" s="1"/>
  <c r="D2667" i="26"/>
  <c r="F2667" i="26" s="1"/>
  <c r="I2667" i="26" s="1"/>
  <c r="J2667" i="26" s="1"/>
  <c r="N2667" i="26" s="1"/>
  <c r="D2675" i="26"/>
  <c r="F2675" i="26" s="1"/>
  <c r="I2675" i="26" s="1"/>
  <c r="J2675" i="26" s="1"/>
  <c r="N2675" i="26" s="1"/>
  <c r="D2683" i="26"/>
  <c r="F2683" i="26" s="1"/>
  <c r="I2683" i="26" s="1"/>
  <c r="J2683" i="26" s="1"/>
  <c r="N2683" i="26" s="1"/>
  <c r="D2707" i="26"/>
  <c r="F2707" i="26" s="1"/>
  <c r="I2707" i="26" s="1"/>
  <c r="J2707" i="26" s="1"/>
  <c r="N2707" i="26" s="1"/>
  <c r="D2731" i="26"/>
  <c r="F2731" i="26" s="1"/>
  <c r="I2731" i="26" s="1"/>
  <c r="J2731" i="26" s="1"/>
  <c r="N2731" i="26" s="1"/>
  <c r="D2739" i="26"/>
  <c r="F2739" i="26" s="1"/>
  <c r="I2739" i="26" s="1"/>
  <c r="J2739" i="26" s="1"/>
  <c r="N2739" i="26" s="1"/>
  <c r="D2755" i="26"/>
  <c r="F2755" i="26" s="1"/>
  <c r="I2755" i="26" s="1"/>
  <c r="J2755" i="26" s="1"/>
  <c r="N2755" i="26" s="1"/>
  <c r="D2771" i="26"/>
  <c r="F2771" i="26" s="1"/>
  <c r="I2771" i="26" s="1"/>
  <c r="J2771" i="26" s="1"/>
  <c r="N2771" i="26" s="1"/>
  <c r="D2809" i="26"/>
  <c r="F2809" i="26" s="1"/>
  <c r="I2809" i="26" s="1"/>
  <c r="J2809" i="26" s="1"/>
  <c r="N2809" i="26" s="1"/>
  <c r="D2813" i="26"/>
  <c r="F2813" i="26" s="1"/>
  <c r="I2813" i="26" s="1"/>
  <c r="J2813" i="26" s="1"/>
  <c r="N2813" i="26" s="1"/>
  <c r="D2817" i="26"/>
  <c r="F2817" i="26" s="1"/>
  <c r="I2817" i="26" s="1"/>
  <c r="J2817" i="26" s="1"/>
  <c r="N2817" i="26" s="1"/>
  <c r="D2824" i="26"/>
  <c r="F2824" i="26" s="1"/>
  <c r="I2824" i="26" s="1"/>
  <c r="J2824" i="26" s="1"/>
  <c r="N2824" i="26" s="1"/>
  <c r="D2841" i="26"/>
  <c r="F2841" i="26" s="1"/>
  <c r="I2841" i="26" s="1"/>
  <c r="J2841" i="26" s="1"/>
  <c r="N2841" i="26" s="1"/>
  <c r="D2849" i="26"/>
  <c r="F2849" i="26" s="1"/>
  <c r="I2849" i="26" s="1"/>
  <c r="J2849" i="26" s="1"/>
  <c r="N2849" i="26" s="1"/>
  <c r="D2838" i="26"/>
  <c r="F2838" i="26" s="1"/>
  <c r="I2838" i="26" s="1"/>
  <c r="J2838" i="26" s="1"/>
  <c r="N2838" i="26" s="1"/>
  <c r="D2874" i="26"/>
  <c r="F2874" i="26" s="1"/>
  <c r="I2874" i="26" s="1"/>
  <c r="J2874" i="26" s="1"/>
  <c r="N2874" i="26" s="1"/>
  <c r="D2882" i="26"/>
  <c r="F2882" i="26" s="1"/>
  <c r="I2882" i="26" s="1"/>
  <c r="J2882" i="26" s="1"/>
  <c r="N2882" i="26" s="1"/>
  <c r="D2898" i="26"/>
  <c r="F2898" i="26" s="1"/>
  <c r="I2898" i="26" s="1"/>
  <c r="J2898" i="26" s="1"/>
  <c r="N2898" i="26" s="1"/>
  <c r="D2924" i="26"/>
  <c r="F2924" i="26" s="1"/>
  <c r="I2924" i="26" s="1"/>
  <c r="J2924" i="26" s="1"/>
  <c r="N2924" i="26" s="1"/>
  <c r="D2937" i="26"/>
  <c r="F2937" i="26" s="1"/>
  <c r="I2937" i="26" s="1"/>
  <c r="J2937" i="26" s="1"/>
  <c r="N2937" i="26" s="1"/>
  <c r="D2847" i="26"/>
  <c r="F2847" i="26" s="1"/>
  <c r="I2847" i="26" s="1"/>
  <c r="J2847" i="26" s="1"/>
  <c r="N2847" i="26" s="1"/>
  <c r="D2840" i="26"/>
  <c r="F2840" i="26" s="1"/>
  <c r="I2840" i="26" s="1"/>
  <c r="J2840" i="26" s="1"/>
  <c r="N2840" i="26" s="1"/>
  <c r="D2852" i="26"/>
  <c r="F2852" i="26" s="1"/>
  <c r="I2852" i="26" s="1"/>
  <c r="J2852" i="26" s="1"/>
  <c r="N2852" i="26" s="1"/>
  <c r="D2859" i="26"/>
  <c r="F2859" i="26" s="1"/>
  <c r="I2859" i="26" s="1"/>
  <c r="J2859" i="26" s="1"/>
  <c r="N2859" i="26" s="1"/>
  <c r="D2867" i="26"/>
  <c r="F2867" i="26" s="1"/>
  <c r="I2867" i="26" s="1"/>
  <c r="J2867" i="26" s="1"/>
  <c r="N2867" i="26" s="1"/>
  <c r="D2875" i="26"/>
  <c r="F2875" i="26" s="1"/>
  <c r="I2875" i="26" s="1"/>
  <c r="J2875" i="26" s="1"/>
  <c r="N2875" i="26" s="1"/>
  <c r="D2883" i="26"/>
  <c r="F2883" i="26" s="1"/>
  <c r="I2883" i="26" s="1"/>
  <c r="J2883" i="26" s="1"/>
  <c r="N2883" i="26" s="1"/>
  <c r="D2909" i="26"/>
  <c r="F2909" i="26" s="1"/>
  <c r="I2909" i="26" s="1"/>
  <c r="J2909" i="26" s="1"/>
  <c r="N2909" i="26" s="1"/>
  <c r="D2917" i="26"/>
  <c r="F2917" i="26" s="1"/>
  <c r="I2917" i="26" s="1"/>
  <c r="J2917" i="26" s="1"/>
  <c r="N2917" i="26" s="1"/>
  <c r="D3029" i="26"/>
  <c r="F3029" i="26" s="1"/>
  <c r="I3029" i="26" s="1"/>
  <c r="J3029" i="26" s="1"/>
  <c r="N3029" i="26" s="1"/>
  <c r="D2977" i="26"/>
  <c r="F2977" i="26" s="1"/>
  <c r="I2977" i="26" s="1"/>
  <c r="J2977" i="26" s="1"/>
  <c r="N2977" i="26" s="1"/>
  <c r="D2985" i="26"/>
  <c r="F2985" i="26" s="1"/>
  <c r="I2985" i="26" s="1"/>
  <c r="J2985" i="26" s="1"/>
  <c r="N2985" i="26" s="1"/>
  <c r="D3002" i="26"/>
  <c r="F3002" i="26" s="1"/>
  <c r="I3002" i="26" s="1"/>
  <c r="J3002" i="26" s="1"/>
  <c r="N3002" i="26" s="1"/>
  <c r="D3010" i="26"/>
  <c r="F3010" i="26" s="1"/>
  <c r="I3010" i="26" s="1"/>
  <c r="J3010" i="26" s="1"/>
  <c r="N3010" i="26" s="1"/>
  <c r="D3020" i="26"/>
  <c r="F3020" i="26" s="1"/>
  <c r="I3020" i="26" s="1"/>
  <c r="J3020" i="26" s="1"/>
  <c r="N3020" i="26" s="1"/>
  <c r="D2942" i="26"/>
  <c r="F2942" i="26" s="1"/>
  <c r="I2942" i="26" s="1"/>
  <c r="J2942" i="26" s="1"/>
  <c r="N2942" i="26" s="1"/>
  <c r="D2939" i="26"/>
  <c r="F2939" i="26" s="1"/>
  <c r="I2939" i="26" s="1"/>
  <c r="J2939" i="26" s="1"/>
  <c r="N2939" i="26" s="1"/>
  <c r="D2954" i="26"/>
  <c r="F2954" i="26" s="1"/>
  <c r="I2954" i="26" s="1"/>
  <c r="J2954" i="26" s="1"/>
  <c r="N2954" i="26" s="1"/>
  <c r="D2972" i="26"/>
  <c r="F2972" i="26" s="1"/>
  <c r="I2972" i="26" s="1"/>
  <c r="J2972" i="26" s="1"/>
  <c r="N2972" i="26" s="1"/>
  <c r="D2980" i="26"/>
  <c r="F2980" i="26" s="1"/>
  <c r="I2980" i="26" s="1"/>
  <c r="J2980" i="26" s="1"/>
  <c r="N2980" i="26" s="1"/>
  <c r="D2988" i="26"/>
  <c r="F2988" i="26" s="1"/>
  <c r="I2988" i="26" s="1"/>
  <c r="J2988" i="26" s="1"/>
  <c r="N2988" i="26" s="1"/>
  <c r="D2992" i="26"/>
  <c r="F2992" i="26" s="1"/>
  <c r="I2992" i="26" s="1"/>
  <c r="J2992" i="26" s="1"/>
  <c r="N2992" i="26" s="1"/>
  <c r="D3009" i="26"/>
  <c r="F3009" i="26" s="1"/>
  <c r="I3009" i="26" s="1"/>
  <c r="J3009" i="26" s="1"/>
  <c r="N3009" i="26" s="1"/>
  <c r="D3017" i="26"/>
  <c r="F3017" i="26" s="1"/>
  <c r="I3017" i="26" s="1"/>
  <c r="J3017" i="26" s="1"/>
  <c r="N3017" i="26" s="1"/>
  <c r="D3025" i="26"/>
  <c r="F3025" i="26" s="1"/>
  <c r="I3025" i="26" s="1"/>
  <c r="J3025" i="26" s="1"/>
  <c r="N3025" i="26" s="1"/>
  <c r="D3046" i="26"/>
  <c r="F3046" i="26" s="1"/>
  <c r="I3046" i="26" s="1"/>
  <c r="J3046" i="26" s="1"/>
  <c r="N3046" i="26" s="1"/>
  <c r="D3089" i="26"/>
  <c r="F3089" i="26" s="1"/>
  <c r="I3089" i="26" s="1"/>
  <c r="J3089" i="26" s="1"/>
  <c r="N3089" i="26" s="1"/>
  <c r="D3178" i="26"/>
  <c r="F3178" i="26" s="1"/>
  <c r="I3178" i="26" s="1"/>
  <c r="J3178" i="26" s="1"/>
  <c r="N3178" i="26" s="1"/>
  <c r="D3162" i="26"/>
  <c r="F3162" i="26" s="1"/>
  <c r="I3162" i="26" s="1"/>
  <c r="J3162" i="26" s="1"/>
  <c r="N3162" i="26" s="1"/>
  <c r="D3128" i="26"/>
  <c r="F3128" i="26" s="1"/>
  <c r="I3128" i="26" s="1"/>
  <c r="J3128" i="26" s="1"/>
  <c r="N3128" i="26" s="1"/>
  <c r="D3136" i="26"/>
  <c r="F3136" i="26" s="1"/>
  <c r="I3136" i="26" s="1"/>
  <c r="J3136" i="26" s="1"/>
  <c r="N3136" i="26" s="1"/>
  <c r="D3144" i="26"/>
  <c r="F3144" i="26" s="1"/>
  <c r="I3144" i="26" s="1"/>
  <c r="J3144" i="26" s="1"/>
  <c r="N3144" i="26" s="1"/>
  <c r="D3158" i="26"/>
  <c r="F3158" i="26" s="1"/>
  <c r="I3158" i="26" s="1"/>
  <c r="J3158" i="26" s="1"/>
  <c r="N3158" i="26" s="1"/>
  <c r="D3217" i="26"/>
  <c r="F3217" i="26" s="1"/>
  <c r="I3217" i="26" s="1"/>
  <c r="J3217" i="26" s="1"/>
  <c r="N3217" i="26" s="1"/>
  <c r="D3233" i="26"/>
  <c r="F3233" i="26" s="1"/>
  <c r="I3233" i="26" s="1"/>
  <c r="J3233" i="26" s="1"/>
  <c r="N3233" i="26" s="1"/>
  <c r="D3239" i="26"/>
  <c r="F3239" i="26" s="1"/>
  <c r="I3239" i="26" s="1"/>
  <c r="J3239" i="26" s="1"/>
  <c r="N3239" i="26" s="1"/>
  <c r="D3255" i="26"/>
  <c r="F3255" i="26" s="1"/>
  <c r="I3255" i="26" s="1"/>
  <c r="J3255" i="26" s="1"/>
  <c r="N3255" i="26" s="1"/>
  <c r="D3224" i="26"/>
  <c r="F3224" i="26" s="1"/>
  <c r="I3224" i="26" s="1"/>
  <c r="J3224" i="26" s="1"/>
  <c r="N3224" i="26" s="1"/>
  <c r="D3244" i="26"/>
  <c r="F3244" i="26" s="1"/>
  <c r="I3244" i="26" s="1"/>
  <c r="J3244" i="26" s="1"/>
  <c r="N3244" i="26" s="1"/>
  <c r="D3260" i="26"/>
  <c r="F3260" i="26" s="1"/>
  <c r="I3260" i="26" s="1"/>
  <c r="J3260" i="26" s="1"/>
  <c r="N3260" i="26" s="1"/>
  <c r="D3187" i="26"/>
  <c r="F3187" i="26" s="1"/>
  <c r="I3187" i="26" s="1"/>
  <c r="J3187" i="26" s="1"/>
  <c r="N3187" i="26" s="1"/>
  <c r="D3195" i="26"/>
  <c r="F3195" i="26" s="1"/>
  <c r="I3195" i="26" s="1"/>
  <c r="J3195" i="26" s="1"/>
  <c r="N3195" i="26" s="1"/>
  <c r="D3199" i="26"/>
  <c r="F3199" i="26" s="1"/>
  <c r="I3199" i="26" s="1"/>
  <c r="J3199" i="26" s="1"/>
  <c r="N3199" i="26" s="1"/>
  <c r="D3245" i="26"/>
  <c r="F3245" i="26" s="1"/>
  <c r="I3245" i="26" s="1"/>
  <c r="J3245" i="26" s="1"/>
  <c r="N3245" i="26" s="1"/>
  <c r="D3261" i="26"/>
  <c r="F3261" i="26" s="1"/>
  <c r="I3261" i="26" s="1"/>
  <c r="J3261" i="26" s="1"/>
  <c r="N3261" i="26" s="1"/>
  <c r="D3290" i="26"/>
  <c r="F3290" i="26" s="1"/>
  <c r="I3290" i="26" s="1"/>
  <c r="J3290" i="26" s="1"/>
  <c r="N3290" i="26" s="1"/>
  <c r="D3270" i="26"/>
  <c r="F3270" i="26" s="1"/>
  <c r="I3270" i="26" s="1"/>
  <c r="J3270" i="26" s="1"/>
  <c r="N3270" i="26" s="1"/>
  <c r="D3286" i="26"/>
  <c r="F3286" i="26" s="1"/>
  <c r="I3286" i="26" s="1"/>
  <c r="J3286" i="26" s="1"/>
  <c r="N3286" i="26" s="1"/>
  <c r="D3320" i="26"/>
  <c r="F3320" i="26" s="1"/>
  <c r="I3320" i="26" s="1"/>
  <c r="J3320" i="26" s="1"/>
  <c r="N3320" i="26" s="1"/>
  <c r="D3328" i="26"/>
  <c r="F3328" i="26" s="1"/>
  <c r="I3328" i="26" s="1"/>
  <c r="J3328" i="26" s="1"/>
  <c r="N3328" i="26" s="1"/>
  <c r="D3326" i="26"/>
  <c r="F3326" i="26" s="1"/>
  <c r="I3326" i="26" s="1"/>
  <c r="J3326" i="26" s="1"/>
  <c r="N3326" i="26" s="1"/>
  <c r="D3375" i="26"/>
  <c r="F3375" i="26" s="1"/>
  <c r="I3375" i="26" s="1"/>
  <c r="J3375" i="26" s="1"/>
  <c r="N3375" i="26" s="1"/>
  <c r="D3372" i="26"/>
  <c r="F3372" i="26" s="1"/>
  <c r="I3372" i="26" s="1"/>
  <c r="J3372" i="26" s="1"/>
  <c r="N3372" i="26" s="1"/>
  <c r="D2174" i="26"/>
  <c r="F2174" i="26" s="1"/>
  <c r="I2174" i="26" s="1"/>
  <c r="J2174" i="26" s="1"/>
  <c r="N2174" i="26" s="1"/>
  <c r="D2178" i="26"/>
  <c r="F2178" i="26" s="1"/>
  <c r="I2178" i="26" s="1"/>
  <c r="J2178" i="26" s="1"/>
  <c r="N2178" i="26" s="1"/>
  <c r="D2194" i="26"/>
  <c r="F2194" i="26" s="1"/>
  <c r="I2194" i="26" s="1"/>
  <c r="J2194" i="26" s="1"/>
  <c r="N2194" i="26" s="1"/>
  <c r="D2198" i="26"/>
  <c r="F2198" i="26" s="1"/>
  <c r="I2198" i="26" s="1"/>
  <c r="J2198" i="26" s="1"/>
  <c r="N2198" i="26" s="1"/>
  <c r="D2203" i="26"/>
  <c r="F2203" i="26" s="1"/>
  <c r="I2203" i="26" s="1"/>
  <c r="J2203" i="26" s="1"/>
  <c r="N2203" i="26" s="1"/>
  <c r="D2292" i="26"/>
  <c r="F2292" i="26" s="1"/>
  <c r="I2292" i="26" s="1"/>
  <c r="J2292" i="26" s="1"/>
  <c r="N2292" i="26" s="1"/>
  <c r="D2141" i="26"/>
  <c r="F2141" i="26" s="1"/>
  <c r="I2141" i="26" s="1"/>
  <c r="J2141" i="26" s="1"/>
  <c r="N2141" i="26" s="1"/>
  <c r="D2161" i="26"/>
  <c r="F2161" i="26" s="1"/>
  <c r="I2161" i="26" s="1"/>
  <c r="J2161" i="26" s="1"/>
  <c r="N2161" i="26" s="1"/>
  <c r="D2165" i="26"/>
  <c r="F2165" i="26" s="1"/>
  <c r="I2165" i="26" s="1"/>
  <c r="J2165" i="26" s="1"/>
  <c r="N2165" i="26" s="1"/>
  <c r="D2181" i="26"/>
  <c r="F2181" i="26" s="1"/>
  <c r="I2181" i="26" s="1"/>
  <c r="J2181" i="26" s="1"/>
  <c r="N2181" i="26" s="1"/>
  <c r="D2052" i="26"/>
  <c r="F2052" i="26" s="1"/>
  <c r="I2052" i="26" s="1"/>
  <c r="J2052" i="26" s="1"/>
  <c r="N2052" i="26" s="1"/>
  <c r="D2068" i="26"/>
  <c r="F2068" i="26" s="1"/>
  <c r="I2068" i="26" s="1"/>
  <c r="J2068" i="26" s="1"/>
  <c r="N2068" i="26" s="1"/>
  <c r="D2084" i="26"/>
  <c r="F2084" i="26" s="1"/>
  <c r="I2084" i="26" s="1"/>
  <c r="J2084" i="26" s="1"/>
  <c r="N2084" i="26" s="1"/>
  <c r="D2100" i="26"/>
  <c r="F2100" i="26" s="1"/>
  <c r="I2100" i="26" s="1"/>
  <c r="J2100" i="26" s="1"/>
  <c r="N2100" i="26" s="1"/>
  <c r="D2328" i="26"/>
  <c r="F2328" i="26" s="1"/>
  <c r="I2328" i="26" s="1"/>
  <c r="J2328" i="26" s="1"/>
  <c r="N2328" i="26" s="1"/>
  <c r="D2332" i="26"/>
  <c r="F2332" i="26" s="1"/>
  <c r="I2332" i="26" s="1"/>
  <c r="J2332" i="26" s="1"/>
  <c r="N2332" i="26" s="1"/>
  <c r="D2350" i="26"/>
  <c r="F2350" i="26" s="1"/>
  <c r="I2350" i="26" s="1"/>
  <c r="J2350" i="26" s="1"/>
  <c r="N2350" i="26" s="1"/>
  <c r="D2354" i="26"/>
  <c r="F2354" i="26" s="1"/>
  <c r="I2354" i="26" s="1"/>
  <c r="J2354" i="26" s="1"/>
  <c r="N2354" i="26" s="1"/>
  <c r="D2358" i="26"/>
  <c r="F2358" i="26" s="1"/>
  <c r="I2358" i="26" s="1"/>
  <c r="J2358" i="26" s="1"/>
  <c r="N2358" i="26" s="1"/>
  <c r="D2366" i="26"/>
  <c r="F2366" i="26" s="1"/>
  <c r="I2366" i="26" s="1"/>
  <c r="J2366" i="26" s="1"/>
  <c r="N2366" i="26" s="1"/>
  <c r="D2386" i="26"/>
  <c r="F2386" i="26" s="1"/>
  <c r="I2386" i="26" s="1"/>
  <c r="J2386" i="26" s="1"/>
  <c r="N2386" i="26" s="1"/>
  <c r="D2390" i="26"/>
  <c r="F2390" i="26" s="1"/>
  <c r="I2390" i="26" s="1"/>
  <c r="J2390" i="26" s="1"/>
  <c r="N2390" i="26" s="1"/>
  <c r="D2247" i="26"/>
  <c r="F2247" i="26" s="1"/>
  <c r="I2247" i="26" s="1"/>
  <c r="J2247" i="26" s="1"/>
  <c r="N2247" i="26" s="1"/>
  <c r="D2279" i="26"/>
  <c r="F2279" i="26" s="1"/>
  <c r="I2279" i="26" s="1"/>
  <c r="J2279" i="26" s="1"/>
  <c r="N2279" i="26" s="1"/>
  <c r="D2311" i="26"/>
  <c r="F2311" i="26" s="1"/>
  <c r="I2311" i="26" s="1"/>
  <c r="J2311" i="26" s="1"/>
  <c r="N2311" i="26" s="1"/>
  <c r="D2258" i="26"/>
  <c r="F2258" i="26" s="1"/>
  <c r="I2258" i="26" s="1"/>
  <c r="J2258" i="26" s="1"/>
  <c r="N2258" i="26" s="1"/>
  <c r="D2396" i="26"/>
  <c r="F2396" i="26" s="1"/>
  <c r="I2396" i="26" s="1"/>
  <c r="J2396" i="26" s="1"/>
  <c r="N2396" i="26" s="1"/>
  <c r="D2423" i="26"/>
  <c r="F2423" i="26" s="1"/>
  <c r="I2423" i="26" s="1"/>
  <c r="J2423" i="26" s="1"/>
  <c r="N2423" i="26" s="1"/>
  <c r="D2212" i="26"/>
  <c r="F2212" i="26" s="1"/>
  <c r="I2212" i="26" s="1"/>
  <c r="J2212" i="26" s="1"/>
  <c r="N2212" i="26" s="1"/>
  <c r="D2244" i="26"/>
  <c r="F2244" i="26" s="1"/>
  <c r="I2244" i="26" s="1"/>
  <c r="J2244" i="26" s="1"/>
  <c r="N2244" i="26" s="1"/>
  <c r="D2269" i="26"/>
  <c r="F2269" i="26" s="1"/>
  <c r="I2269" i="26" s="1"/>
  <c r="J2269" i="26" s="1"/>
  <c r="N2269" i="26" s="1"/>
  <c r="D2285" i="26"/>
  <c r="F2285" i="26" s="1"/>
  <c r="I2285" i="26" s="1"/>
  <c r="J2285" i="26" s="1"/>
  <c r="N2285" i="26" s="1"/>
  <c r="D2395" i="26"/>
  <c r="F2395" i="26" s="1"/>
  <c r="I2395" i="26" s="1"/>
  <c r="J2395" i="26" s="1"/>
  <c r="N2395" i="26" s="1"/>
  <c r="D2409" i="26"/>
  <c r="F2409" i="26" s="1"/>
  <c r="I2409" i="26" s="1"/>
  <c r="J2409" i="26" s="1"/>
  <c r="N2409" i="26" s="1"/>
  <c r="D2425" i="26"/>
  <c r="F2425" i="26" s="1"/>
  <c r="I2425" i="26" s="1"/>
  <c r="J2425" i="26" s="1"/>
  <c r="N2425" i="26" s="1"/>
  <c r="D2433" i="26"/>
  <c r="F2433" i="26" s="1"/>
  <c r="I2433" i="26" s="1"/>
  <c r="J2433" i="26" s="1"/>
  <c r="N2433" i="26" s="1"/>
  <c r="D2441" i="26"/>
  <c r="F2441" i="26" s="1"/>
  <c r="I2441" i="26" s="1"/>
  <c r="J2441" i="26" s="1"/>
  <c r="N2441" i="26" s="1"/>
  <c r="D2449" i="26"/>
  <c r="F2449" i="26" s="1"/>
  <c r="I2449" i="26" s="1"/>
  <c r="J2449" i="26" s="1"/>
  <c r="N2449" i="26" s="1"/>
  <c r="D2457" i="26"/>
  <c r="F2457" i="26" s="1"/>
  <c r="I2457" i="26" s="1"/>
  <c r="J2457" i="26" s="1"/>
  <c r="N2457" i="26" s="1"/>
  <c r="D2473" i="26"/>
  <c r="F2473" i="26" s="1"/>
  <c r="I2473" i="26" s="1"/>
  <c r="J2473" i="26" s="1"/>
  <c r="N2473" i="26" s="1"/>
  <c r="D2481" i="26"/>
  <c r="F2481" i="26" s="1"/>
  <c r="I2481" i="26" s="1"/>
  <c r="J2481" i="26" s="1"/>
  <c r="N2481" i="26" s="1"/>
  <c r="D2489" i="26"/>
  <c r="F2489" i="26" s="1"/>
  <c r="I2489" i="26" s="1"/>
  <c r="J2489" i="26" s="1"/>
  <c r="N2489" i="26" s="1"/>
  <c r="D2513" i="26"/>
  <c r="F2513" i="26" s="1"/>
  <c r="I2513" i="26" s="1"/>
  <c r="J2513" i="26" s="1"/>
  <c r="N2513" i="26" s="1"/>
  <c r="D2545" i="26"/>
  <c r="F2545" i="26" s="1"/>
  <c r="I2545" i="26" s="1"/>
  <c r="J2545" i="26" s="1"/>
  <c r="N2545" i="26" s="1"/>
  <c r="D2506" i="26"/>
  <c r="F2506" i="26" s="1"/>
  <c r="I2506" i="26" s="1"/>
  <c r="J2506" i="26" s="1"/>
  <c r="N2506" i="26" s="1"/>
  <c r="D2522" i="26"/>
  <c r="F2522" i="26" s="1"/>
  <c r="I2522" i="26" s="1"/>
  <c r="J2522" i="26" s="1"/>
  <c r="N2522" i="26" s="1"/>
  <c r="D2426" i="26"/>
  <c r="F2426" i="26" s="1"/>
  <c r="I2426" i="26" s="1"/>
  <c r="J2426" i="26" s="1"/>
  <c r="N2426" i="26" s="1"/>
  <c r="D2434" i="26"/>
  <c r="F2434" i="26" s="1"/>
  <c r="I2434" i="26" s="1"/>
  <c r="J2434" i="26" s="1"/>
  <c r="N2434" i="26" s="1"/>
  <c r="D2442" i="26"/>
  <c r="F2442" i="26" s="1"/>
  <c r="I2442" i="26" s="1"/>
  <c r="J2442" i="26" s="1"/>
  <c r="N2442" i="26" s="1"/>
  <c r="D2450" i="26"/>
  <c r="F2450" i="26" s="1"/>
  <c r="I2450" i="26" s="1"/>
  <c r="J2450" i="26" s="1"/>
  <c r="N2450" i="26" s="1"/>
  <c r="D2458" i="26"/>
  <c r="F2458" i="26" s="1"/>
  <c r="I2458" i="26" s="1"/>
  <c r="J2458" i="26" s="1"/>
  <c r="N2458" i="26" s="1"/>
  <c r="D2498" i="26"/>
  <c r="F2498" i="26" s="1"/>
  <c r="I2498" i="26" s="1"/>
  <c r="J2498" i="26" s="1"/>
  <c r="N2498" i="26" s="1"/>
  <c r="D2511" i="26"/>
  <c r="F2511" i="26" s="1"/>
  <c r="I2511" i="26" s="1"/>
  <c r="J2511" i="26" s="1"/>
  <c r="N2511" i="26" s="1"/>
  <c r="D2527" i="26"/>
  <c r="F2527" i="26" s="1"/>
  <c r="I2527" i="26" s="1"/>
  <c r="J2527" i="26" s="1"/>
  <c r="N2527" i="26" s="1"/>
  <c r="D2504" i="26"/>
  <c r="F2504" i="26" s="1"/>
  <c r="I2504" i="26" s="1"/>
  <c r="J2504" i="26" s="1"/>
  <c r="N2504" i="26" s="1"/>
  <c r="D2520" i="26"/>
  <c r="F2520" i="26" s="1"/>
  <c r="I2520" i="26" s="1"/>
  <c r="J2520" i="26" s="1"/>
  <c r="N2520" i="26" s="1"/>
  <c r="D2654" i="26"/>
  <c r="F2654" i="26" s="1"/>
  <c r="I2654" i="26" s="1"/>
  <c r="J2654" i="26" s="1"/>
  <c r="N2654" i="26" s="1"/>
  <c r="D2662" i="26"/>
  <c r="F2662" i="26" s="1"/>
  <c r="I2662" i="26" s="1"/>
  <c r="J2662" i="26" s="1"/>
  <c r="N2662" i="26" s="1"/>
  <c r="D2672" i="26"/>
  <c r="F2672" i="26" s="1"/>
  <c r="I2672" i="26" s="1"/>
  <c r="J2672" i="26" s="1"/>
  <c r="N2672" i="26" s="1"/>
  <c r="D2688" i="26"/>
  <c r="F2688" i="26" s="1"/>
  <c r="I2688" i="26" s="1"/>
  <c r="J2688" i="26" s="1"/>
  <c r="N2688" i="26" s="1"/>
  <c r="D2698" i="26"/>
  <c r="F2698" i="26" s="1"/>
  <c r="I2698" i="26" s="1"/>
  <c r="J2698" i="26" s="1"/>
  <c r="N2698" i="26" s="1"/>
  <c r="D2726" i="26"/>
  <c r="F2726" i="26" s="1"/>
  <c r="I2726" i="26" s="1"/>
  <c r="J2726" i="26" s="1"/>
  <c r="N2726" i="26" s="1"/>
  <c r="D2734" i="26"/>
  <c r="F2734" i="26" s="1"/>
  <c r="I2734" i="26" s="1"/>
  <c r="J2734" i="26" s="1"/>
  <c r="N2734" i="26" s="1"/>
  <c r="D2758" i="26"/>
  <c r="F2758" i="26" s="1"/>
  <c r="I2758" i="26" s="1"/>
  <c r="J2758" i="26" s="1"/>
  <c r="N2758" i="26" s="1"/>
  <c r="D2782" i="26"/>
  <c r="F2782" i="26" s="1"/>
  <c r="I2782" i="26" s="1"/>
  <c r="J2782" i="26" s="1"/>
  <c r="N2782" i="26" s="1"/>
  <c r="D2790" i="26"/>
  <c r="F2790" i="26" s="1"/>
  <c r="I2790" i="26" s="1"/>
  <c r="J2790" i="26" s="1"/>
  <c r="N2790" i="26" s="1"/>
  <c r="D2798" i="26"/>
  <c r="F2798" i="26" s="1"/>
  <c r="I2798" i="26" s="1"/>
  <c r="J2798" i="26" s="1"/>
  <c r="N2798" i="26" s="1"/>
  <c r="D2819" i="26"/>
  <c r="F2819" i="26" s="1"/>
  <c r="I2819" i="26" s="1"/>
  <c r="J2819" i="26" s="1"/>
  <c r="N2819" i="26" s="1"/>
  <c r="D2835" i="26"/>
  <c r="F2835" i="26" s="1"/>
  <c r="I2835" i="26" s="1"/>
  <c r="J2835" i="26" s="1"/>
  <c r="N2835" i="26" s="1"/>
  <c r="D2677" i="26"/>
  <c r="F2677" i="26" s="1"/>
  <c r="I2677" i="26" s="1"/>
  <c r="J2677" i="26" s="1"/>
  <c r="N2677" i="26" s="1"/>
  <c r="D2685" i="26"/>
  <c r="F2685" i="26" s="1"/>
  <c r="I2685" i="26" s="1"/>
  <c r="J2685" i="26" s="1"/>
  <c r="N2685" i="26" s="1"/>
  <c r="D2693" i="26"/>
  <c r="F2693" i="26" s="1"/>
  <c r="I2693" i="26" s="1"/>
  <c r="J2693" i="26" s="1"/>
  <c r="N2693" i="26" s="1"/>
  <c r="D2701" i="26"/>
  <c r="F2701" i="26" s="1"/>
  <c r="I2701" i="26" s="1"/>
  <c r="J2701" i="26" s="1"/>
  <c r="N2701" i="26" s="1"/>
  <c r="D2725" i="26"/>
  <c r="F2725" i="26" s="1"/>
  <c r="I2725" i="26" s="1"/>
  <c r="J2725" i="26" s="1"/>
  <c r="N2725" i="26" s="1"/>
  <c r="D2749" i="26"/>
  <c r="F2749" i="26" s="1"/>
  <c r="I2749" i="26" s="1"/>
  <c r="J2749" i="26" s="1"/>
  <c r="N2749" i="26" s="1"/>
  <c r="D2757" i="26"/>
  <c r="F2757" i="26" s="1"/>
  <c r="I2757" i="26" s="1"/>
  <c r="J2757" i="26" s="1"/>
  <c r="N2757" i="26" s="1"/>
  <c r="D2791" i="26"/>
  <c r="F2791" i="26" s="1"/>
  <c r="I2791" i="26" s="1"/>
  <c r="J2791" i="26" s="1"/>
  <c r="N2791" i="26" s="1"/>
  <c r="D2799" i="26"/>
  <c r="F2799" i="26" s="1"/>
  <c r="I2799" i="26" s="1"/>
  <c r="J2799" i="26" s="1"/>
  <c r="N2799" i="26" s="1"/>
  <c r="D2805" i="26"/>
  <c r="F2805" i="26" s="1"/>
  <c r="I2805" i="26" s="1"/>
  <c r="J2805" i="26" s="1"/>
  <c r="N2805" i="26" s="1"/>
  <c r="D2810" i="26"/>
  <c r="F2810" i="26" s="1"/>
  <c r="I2810" i="26" s="1"/>
  <c r="J2810" i="26" s="1"/>
  <c r="N2810" i="26" s="1"/>
  <c r="D2814" i="26"/>
  <c r="F2814" i="26" s="1"/>
  <c r="I2814" i="26" s="1"/>
  <c r="J2814" i="26" s="1"/>
  <c r="N2814" i="26" s="1"/>
  <c r="D2826" i="26"/>
  <c r="F2826" i="26" s="1"/>
  <c r="I2826" i="26" s="1"/>
  <c r="J2826" i="26" s="1"/>
  <c r="N2826" i="26" s="1"/>
  <c r="D2834" i="26"/>
  <c r="F2834" i="26" s="1"/>
  <c r="I2834" i="26" s="1"/>
  <c r="J2834" i="26" s="1"/>
  <c r="N2834" i="26" s="1"/>
  <c r="D2858" i="26"/>
  <c r="F2858" i="26" s="1"/>
  <c r="I2858" i="26" s="1"/>
  <c r="J2858" i="26" s="1"/>
  <c r="N2858" i="26" s="1"/>
  <c r="D2868" i="26"/>
  <c r="F2868" i="26" s="1"/>
  <c r="I2868" i="26" s="1"/>
  <c r="J2868" i="26" s="1"/>
  <c r="N2868" i="26" s="1"/>
  <c r="D2876" i="26"/>
  <c r="F2876" i="26" s="1"/>
  <c r="I2876" i="26" s="1"/>
  <c r="J2876" i="26" s="1"/>
  <c r="N2876" i="26" s="1"/>
  <c r="D2884" i="26"/>
  <c r="F2884" i="26" s="1"/>
  <c r="I2884" i="26" s="1"/>
  <c r="J2884" i="26" s="1"/>
  <c r="N2884" i="26" s="1"/>
  <c r="D2892" i="26"/>
  <c r="F2892" i="26" s="1"/>
  <c r="I2892" i="26" s="1"/>
  <c r="J2892" i="26" s="1"/>
  <c r="N2892" i="26" s="1"/>
  <c r="D2926" i="26"/>
  <c r="F2926" i="26" s="1"/>
  <c r="I2926" i="26" s="1"/>
  <c r="J2926" i="26" s="1"/>
  <c r="N2926" i="26" s="1"/>
  <c r="D2930" i="26"/>
  <c r="F2930" i="26" s="1"/>
  <c r="I2930" i="26" s="1"/>
  <c r="J2930" i="26" s="1"/>
  <c r="N2930" i="26" s="1"/>
  <c r="D2934" i="26"/>
  <c r="F2934" i="26" s="1"/>
  <c r="I2934" i="26" s="1"/>
  <c r="J2934" i="26" s="1"/>
  <c r="N2934" i="26" s="1"/>
  <c r="D2938" i="26"/>
  <c r="F2938" i="26" s="1"/>
  <c r="I2938" i="26" s="1"/>
  <c r="J2938" i="26" s="1"/>
  <c r="N2938" i="26" s="1"/>
  <c r="D2848" i="26"/>
  <c r="F2848" i="26" s="1"/>
  <c r="I2848" i="26" s="1"/>
  <c r="J2848" i="26" s="1"/>
  <c r="N2848" i="26" s="1"/>
  <c r="D2853" i="26"/>
  <c r="F2853" i="26" s="1"/>
  <c r="I2853" i="26" s="1"/>
  <c r="J2853" i="26" s="1"/>
  <c r="N2853" i="26" s="1"/>
  <c r="D2861" i="26"/>
  <c r="F2861" i="26" s="1"/>
  <c r="I2861" i="26" s="1"/>
  <c r="J2861" i="26" s="1"/>
  <c r="N2861" i="26" s="1"/>
  <c r="D2877" i="26"/>
  <c r="F2877" i="26" s="1"/>
  <c r="I2877" i="26" s="1"/>
  <c r="J2877" i="26" s="1"/>
  <c r="N2877" i="26" s="1"/>
  <c r="D2893" i="26"/>
  <c r="F2893" i="26" s="1"/>
  <c r="I2893" i="26" s="1"/>
  <c r="J2893" i="26" s="1"/>
  <c r="N2893" i="26" s="1"/>
  <c r="D2903" i="26"/>
  <c r="F2903" i="26" s="1"/>
  <c r="I2903" i="26" s="1"/>
  <c r="J2903" i="26" s="1"/>
  <c r="N2903" i="26" s="1"/>
  <c r="D2911" i="26"/>
  <c r="F2911" i="26" s="1"/>
  <c r="I2911" i="26" s="1"/>
  <c r="J2911" i="26" s="1"/>
  <c r="N2911" i="26" s="1"/>
  <c r="D3034" i="26"/>
  <c r="F3034" i="26" s="1"/>
  <c r="I3034" i="26" s="1"/>
  <c r="J3034" i="26" s="1"/>
  <c r="N3034" i="26" s="1"/>
  <c r="D3052" i="26"/>
  <c r="F3052" i="26" s="1"/>
  <c r="I3052" i="26" s="1"/>
  <c r="J3052" i="26" s="1"/>
  <c r="N3052" i="26" s="1"/>
  <c r="D2945" i="26"/>
  <c r="F2945" i="26" s="1"/>
  <c r="I2945" i="26" s="1"/>
  <c r="J2945" i="26" s="1"/>
  <c r="N2945" i="26" s="1"/>
  <c r="D2953" i="26"/>
  <c r="F2953" i="26" s="1"/>
  <c r="I2953" i="26" s="1"/>
  <c r="J2953" i="26" s="1"/>
  <c r="N2953" i="26" s="1"/>
  <c r="D2961" i="26"/>
  <c r="F2961" i="26" s="1"/>
  <c r="I2961" i="26" s="1"/>
  <c r="J2961" i="26" s="1"/>
  <c r="N2961" i="26" s="1"/>
  <c r="D2969" i="26"/>
  <c r="F2969" i="26" s="1"/>
  <c r="I2969" i="26" s="1"/>
  <c r="J2969" i="26" s="1"/>
  <c r="N2969" i="26" s="1"/>
  <c r="D2979" i="26"/>
  <c r="F2979" i="26" s="1"/>
  <c r="I2979" i="26" s="1"/>
  <c r="J2979" i="26" s="1"/>
  <c r="N2979" i="26" s="1"/>
  <c r="D3040" i="26"/>
  <c r="F3040" i="26" s="1"/>
  <c r="I3040" i="26" s="1"/>
  <c r="J3040" i="26" s="1"/>
  <c r="N3040" i="26" s="1"/>
  <c r="D3042" i="26"/>
  <c r="F3042" i="26" s="1"/>
  <c r="I3042" i="26" s="1"/>
  <c r="J3042" i="26" s="1"/>
  <c r="N3042" i="26" s="1"/>
  <c r="D2956" i="26"/>
  <c r="F2956" i="26" s="1"/>
  <c r="I2956" i="26" s="1"/>
  <c r="J2956" i="26" s="1"/>
  <c r="N2956" i="26" s="1"/>
  <c r="D2974" i="26"/>
  <c r="F2974" i="26" s="1"/>
  <c r="I2974" i="26" s="1"/>
  <c r="J2974" i="26" s="1"/>
  <c r="N2974" i="26" s="1"/>
  <c r="D2982" i="26"/>
  <c r="F2982" i="26" s="1"/>
  <c r="I2982" i="26" s="1"/>
  <c r="J2982" i="26" s="1"/>
  <c r="N2982" i="26" s="1"/>
  <c r="D3011" i="26"/>
  <c r="F3011" i="26" s="1"/>
  <c r="I3011" i="26" s="1"/>
  <c r="J3011" i="26" s="1"/>
  <c r="N3011" i="26" s="1"/>
  <c r="D3019" i="26"/>
  <c r="F3019" i="26" s="1"/>
  <c r="I3019" i="26" s="1"/>
  <c r="J3019" i="26" s="1"/>
  <c r="N3019" i="26" s="1"/>
  <c r="D3048" i="26"/>
  <c r="F3048" i="26" s="1"/>
  <c r="I3048" i="26" s="1"/>
  <c r="J3048" i="26" s="1"/>
  <c r="N3048" i="26" s="1"/>
  <c r="D3097" i="26"/>
  <c r="F3097" i="26" s="1"/>
  <c r="I3097" i="26" s="1"/>
  <c r="J3097" i="26" s="1"/>
  <c r="N3097" i="26" s="1"/>
  <c r="D3117" i="26"/>
  <c r="F3117" i="26" s="1"/>
  <c r="I3117" i="26" s="1"/>
  <c r="J3117" i="26" s="1"/>
  <c r="N3117" i="26" s="1"/>
  <c r="D3156" i="26"/>
  <c r="F3156" i="26" s="1"/>
  <c r="I3156" i="26" s="1"/>
  <c r="J3156" i="26" s="1"/>
  <c r="N3156" i="26" s="1"/>
  <c r="D3182" i="26"/>
  <c r="F3182" i="26" s="1"/>
  <c r="I3182" i="26" s="1"/>
  <c r="J3182" i="26" s="1"/>
  <c r="N3182" i="26" s="1"/>
  <c r="D3170" i="26"/>
  <c r="F3170" i="26" s="1"/>
  <c r="I3170" i="26" s="1"/>
  <c r="J3170" i="26" s="1"/>
  <c r="N3170" i="26" s="1"/>
  <c r="D3152" i="26"/>
  <c r="F3152" i="26" s="1"/>
  <c r="I3152" i="26" s="1"/>
  <c r="J3152" i="26" s="1"/>
  <c r="N3152" i="26" s="1"/>
  <c r="D3180" i="26"/>
  <c r="F3180" i="26" s="1"/>
  <c r="I3180" i="26" s="1"/>
  <c r="J3180" i="26" s="1"/>
  <c r="N3180" i="26" s="1"/>
  <c r="D3219" i="26"/>
  <c r="F3219" i="26" s="1"/>
  <c r="I3219" i="26" s="1"/>
  <c r="J3219" i="26" s="1"/>
  <c r="N3219" i="26" s="1"/>
  <c r="D3250" i="26"/>
  <c r="F3250" i="26" s="1"/>
  <c r="I3250" i="26" s="1"/>
  <c r="J3250" i="26" s="1"/>
  <c r="N3250" i="26" s="1"/>
  <c r="D3259" i="26"/>
  <c r="F3259" i="26" s="1"/>
  <c r="I3259" i="26" s="1"/>
  <c r="J3259" i="26" s="1"/>
  <c r="N3259" i="26" s="1"/>
  <c r="D3218" i="26"/>
  <c r="F3218" i="26" s="1"/>
  <c r="I3218" i="26" s="1"/>
  <c r="J3218" i="26" s="1"/>
  <c r="N3218" i="26" s="1"/>
  <c r="D3264" i="26"/>
  <c r="F3264" i="26" s="1"/>
  <c r="I3264" i="26" s="1"/>
  <c r="J3264" i="26" s="1"/>
  <c r="N3264" i="26" s="1"/>
  <c r="D3192" i="26"/>
  <c r="F3192" i="26" s="1"/>
  <c r="I3192" i="26" s="1"/>
  <c r="J3192" i="26" s="1"/>
  <c r="N3192" i="26" s="1"/>
  <c r="D3200" i="26"/>
  <c r="F3200" i="26" s="1"/>
  <c r="I3200" i="26" s="1"/>
  <c r="J3200" i="26" s="1"/>
  <c r="N3200" i="26" s="1"/>
  <c r="D3204" i="26"/>
  <c r="F3204" i="26" s="1"/>
  <c r="I3204" i="26" s="1"/>
  <c r="J3204" i="26" s="1"/>
  <c r="N3204" i="26" s="1"/>
  <c r="D3209" i="26"/>
  <c r="F3209" i="26" s="1"/>
  <c r="I3209" i="26" s="1"/>
  <c r="J3209" i="26" s="1"/>
  <c r="N3209" i="26" s="1"/>
  <c r="D3213" i="26"/>
  <c r="F3213" i="26" s="1"/>
  <c r="I3213" i="26" s="1"/>
  <c r="J3213" i="26" s="1"/>
  <c r="N3213" i="26" s="1"/>
  <c r="D3249" i="26"/>
  <c r="F3249" i="26" s="1"/>
  <c r="I3249" i="26" s="1"/>
  <c r="J3249" i="26" s="1"/>
  <c r="N3249" i="26" s="1"/>
  <c r="D3284" i="26"/>
  <c r="F3284" i="26" s="1"/>
  <c r="I3284" i="26" s="1"/>
  <c r="J3284" i="26" s="1"/>
  <c r="N3284" i="26" s="1"/>
  <c r="D3292" i="26"/>
  <c r="F3292" i="26" s="1"/>
  <c r="I3292" i="26" s="1"/>
  <c r="J3292" i="26" s="1"/>
  <c r="N3292" i="26" s="1"/>
  <c r="D3272" i="26"/>
  <c r="F3272" i="26" s="1"/>
  <c r="I3272" i="26" s="1"/>
  <c r="J3272" i="26" s="1"/>
  <c r="N3272" i="26" s="1"/>
  <c r="D3280" i="26"/>
  <c r="F3280" i="26" s="1"/>
  <c r="I3280" i="26" s="1"/>
  <c r="J3280" i="26" s="1"/>
  <c r="N3280" i="26" s="1"/>
  <c r="D3291" i="26"/>
  <c r="F3291" i="26" s="1"/>
  <c r="I3291" i="26" s="1"/>
  <c r="J3291" i="26" s="1"/>
  <c r="N3291" i="26" s="1"/>
  <c r="D3308" i="26"/>
  <c r="F3308" i="26" s="1"/>
  <c r="I3308" i="26" s="1"/>
  <c r="J3308" i="26" s="1"/>
  <c r="N3308" i="26" s="1"/>
  <c r="D3312" i="26"/>
  <c r="F3312" i="26" s="1"/>
  <c r="I3312" i="26" s="1"/>
  <c r="J3312" i="26" s="1"/>
  <c r="N3312" i="26" s="1"/>
  <c r="D3330" i="26"/>
  <c r="F3330" i="26" s="1"/>
  <c r="I3330" i="26" s="1"/>
  <c r="J3330" i="26" s="1"/>
  <c r="N3330" i="26" s="1"/>
  <c r="D3416" i="26"/>
  <c r="F3416" i="26" s="1"/>
  <c r="I3416" i="26" s="1"/>
  <c r="J3416" i="26" s="1"/>
  <c r="N3416" i="26" s="1"/>
  <c r="D3422" i="26"/>
  <c r="F3422" i="26" s="1"/>
  <c r="I3422" i="26" s="1"/>
  <c r="J3422" i="26" s="1"/>
  <c r="N3422" i="26" s="1"/>
  <c r="D3382" i="26"/>
  <c r="F3382" i="26" s="1"/>
  <c r="I3382" i="26" s="1"/>
  <c r="J3382" i="26" s="1"/>
  <c r="N3382" i="26" s="1"/>
  <c r="D3383" i="26"/>
  <c r="F3383" i="26" s="1"/>
  <c r="I3383" i="26" s="1"/>
  <c r="J3383" i="26" s="1"/>
  <c r="N3383" i="26" s="1"/>
  <c r="D3394" i="26"/>
  <c r="F3394" i="26" s="1"/>
  <c r="I3394" i="26" s="1"/>
  <c r="J3394" i="26" s="1"/>
  <c r="N3394" i="26" s="1"/>
  <c r="D3380" i="26"/>
  <c r="F3380" i="26" s="1"/>
  <c r="I3380" i="26" s="1"/>
  <c r="J3380" i="26" s="1"/>
  <c r="N3380" i="26" s="1"/>
  <c r="D3395" i="26"/>
  <c r="F3395" i="26" s="1"/>
  <c r="I3395" i="26" s="1"/>
  <c r="J3395" i="26" s="1"/>
  <c r="N3395" i="26" s="1"/>
  <c r="D3408" i="26"/>
  <c r="F3408" i="26" s="1"/>
  <c r="I3408" i="26" s="1"/>
  <c r="J3408" i="26" s="1"/>
  <c r="N3408" i="26" s="1"/>
  <c r="D3389" i="26"/>
  <c r="F3389" i="26" s="1"/>
  <c r="I3389" i="26" s="1"/>
  <c r="J3389" i="26" s="1"/>
  <c r="N3389" i="26" s="1"/>
  <c r="D3410" i="26"/>
  <c r="F3410" i="26" s="1"/>
  <c r="I3410" i="26" s="1"/>
  <c r="J3410" i="26" s="1"/>
  <c r="N3410" i="26" s="1"/>
  <c r="D3399" i="26"/>
  <c r="F3399" i="26" s="1"/>
  <c r="I3399" i="26" s="1"/>
  <c r="J3399" i="26" s="1"/>
  <c r="N3399" i="26" s="1"/>
  <c r="D3413" i="26"/>
  <c r="F3413" i="26" s="1"/>
  <c r="I3413" i="26" s="1"/>
  <c r="J3413" i="26" s="1"/>
  <c r="N3413" i="26" s="1"/>
  <c r="D3393" i="26"/>
  <c r="F3393" i="26" s="1"/>
  <c r="I3393" i="26" s="1"/>
  <c r="J3393" i="26" s="1"/>
  <c r="N3393" i="26" s="1"/>
  <c r="D375" i="24"/>
  <c r="F375" i="24" s="1"/>
  <c r="I375" i="24" s="1"/>
  <c r="J375" i="24" s="1"/>
  <c r="N375" i="24" s="1"/>
  <c r="D311" i="24"/>
  <c r="F311" i="24" s="1"/>
  <c r="I311" i="24" s="1"/>
  <c r="J311" i="24" s="1"/>
  <c r="N311" i="24" s="1"/>
  <c r="D241" i="24"/>
  <c r="F241" i="24" s="1"/>
  <c r="I241" i="24" s="1"/>
  <c r="J241" i="24" s="1"/>
  <c r="N241" i="24" s="1"/>
  <c r="D233" i="24"/>
  <c r="F233" i="24" s="1"/>
  <c r="I233" i="24" s="1"/>
  <c r="J233" i="24" s="1"/>
  <c r="N233" i="24" s="1"/>
  <c r="D225" i="24"/>
  <c r="F225" i="24" s="1"/>
  <c r="I225" i="24" s="1"/>
  <c r="J225" i="24" s="1"/>
  <c r="N225" i="24" s="1"/>
  <c r="D193" i="24"/>
  <c r="F193" i="24" s="1"/>
  <c r="I193" i="24" s="1"/>
  <c r="J193" i="24" s="1"/>
  <c r="N193" i="24" s="1"/>
  <c r="D185" i="24"/>
  <c r="F185" i="24" s="1"/>
  <c r="I185" i="24" s="1"/>
  <c r="J185" i="24" s="1"/>
  <c r="N185" i="24" s="1"/>
  <c r="D169" i="24"/>
  <c r="F169" i="24" s="1"/>
  <c r="I169" i="24" s="1"/>
  <c r="J169" i="24" s="1"/>
  <c r="N169" i="24" s="1"/>
  <c r="D161" i="24"/>
  <c r="F161" i="24" s="1"/>
  <c r="I161" i="24" s="1"/>
  <c r="J161" i="24" s="1"/>
  <c r="N161" i="24" s="1"/>
  <c r="D145" i="24"/>
  <c r="F145" i="24" s="1"/>
  <c r="I145" i="24" s="1"/>
  <c r="J145" i="24" s="1"/>
  <c r="N145" i="24" s="1"/>
  <c r="D137" i="24"/>
  <c r="F137" i="24" s="1"/>
  <c r="I137" i="24" s="1"/>
  <c r="J137" i="24" s="1"/>
  <c r="N137" i="24" s="1"/>
  <c r="D129" i="24"/>
  <c r="F129" i="24" s="1"/>
  <c r="I129" i="24" s="1"/>
  <c r="J129" i="24" s="1"/>
  <c r="N129" i="24" s="1"/>
  <c r="D113" i="24"/>
  <c r="F113" i="24" s="1"/>
  <c r="I113" i="24" s="1"/>
  <c r="J113" i="24" s="1"/>
  <c r="N113" i="24" s="1"/>
  <c r="D105" i="24"/>
  <c r="F105" i="24" s="1"/>
  <c r="I105" i="24" s="1"/>
  <c r="J105" i="24" s="1"/>
  <c r="N105" i="24" s="1"/>
  <c r="D89" i="24"/>
  <c r="F89" i="24" s="1"/>
  <c r="I89" i="24" s="1"/>
  <c r="J89" i="24" s="1"/>
  <c r="N89" i="24" s="1"/>
  <c r="D82" i="24"/>
  <c r="F82" i="24" s="1"/>
  <c r="I82" i="24" s="1"/>
  <c r="J82" i="24" s="1"/>
  <c r="N82" i="24" s="1"/>
  <c r="D73" i="24"/>
  <c r="F73" i="24" s="1"/>
  <c r="I73" i="24" s="1"/>
  <c r="J73" i="24" s="1"/>
  <c r="N73" i="24" s="1"/>
  <c r="D33" i="24"/>
  <c r="F33" i="24" s="1"/>
  <c r="I33" i="24" s="1"/>
  <c r="J33" i="24" s="1"/>
  <c r="N33" i="24" s="1"/>
  <c r="D267" i="24"/>
  <c r="F267" i="24" s="1"/>
  <c r="I267" i="24" s="1"/>
  <c r="J267" i="24" s="1"/>
  <c r="N267" i="24" s="1"/>
  <c r="D254" i="24"/>
  <c r="F254" i="24" s="1"/>
  <c r="I254" i="24" s="1"/>
  <c r="J254" i="24" s="1"/>
  <c r="N254" i="24" s="1"/>
  <c r="D238" i="24"/>
  <c r="F238" i="24" s="1"/>
  <c r="I238" i="24" s="1"/>
  <c r="J238" i="24" s="1"/>
  <c r="N238" i="24" s="1"/>
  <c r="D230" i="24"/>
  <c r="F230" i="24" s="1"/>
  <c r="I230" i="24" s="1"/>
  <c r="J230" i="24" s="1"/>
  <c r="N230" i="24" s="1"/>
  <c r="D222" i="24"/>
  <c r="F222" i="24" s="1"/>
  <c r="I222" i="24" s="1"/>
  <c r="J222" i="24" s="1"/>
  <c r="N222" i="24" s="1"/>
  <c r="D182" i="24"/>
  <c r="F182" i="24" s="1"/>
  <c r="I182" i="24" s="1"/>
  <c r="J182" i="24" s="1"/>
  <c r="N182" i="24" s="1"/>
  <c r="D166" i="24"/>
  <c r="F166" i="24" s="1"/>
  <c r="I166" i="24" s="1"/>
  <c r="J166" i="24" s="1"/>
  <c r="N166" i="24" s="1"/>
  <c r="D158" i="24"/>
  <c r="F158" i="24" s="1"/>
  <c r="I158" i="24" s="1"/>
  <c r="J158" i="24" s="1"/>
  <c r="N158" i="24" s="1"/>
  <c r="D134" i="24"/>
  <c r="F134" i="24" s="1"/>
  <c r="I134" i="24" s="1"/>
  <c r="J134" i="24" s="1"/>
  <c r="N134" i="24" s="1"/>
  <c r="D126" i="24"/>
  <c r="F126" i="24" s="1"/>
  <c r="I126" i="24" s="1"/>
  <c r="J126" i="24" s="1"/>
  <c r="N126" i="24" s="1"/>
  <c r="D118" i="24"/>
  <c r="F118" i="24" s="1"/>
  <c r="I118" i="24" s="1"/>
  <c r="J118" i="24" s="1"/>
  <c r="N118" i="24" s="1"/>
  <c r="D94" i="24"/>
  <c r="F94" i="24" s="1"/>
  <c r="I94" i="24" s="1"/>
  <c r="J94" i="24" s="1"/>
  <c r="N94" i="24" s="1"/>
  <c r="D86" i="24"/>
  <c r="F86" i="24" s="1"/>
  <c r="I86" i="24" s="1"/>
  <c r="J86" i="24" s="1"/>
  <c r="N86" i="24" s="1"/>
  <c r="D70" i="24"/>
  <c r="F70" i="24" s="1"/>
  <c r="I70" i="24" s="1"/>
  <c r="J70" i="24" s="1"/>
  <c r="N70" i="24" s="1"/>
  <c r="D57" i="24"/>
  <c r="F57" i="24" s="1"/>
  <c r="I57" i="24" s="1"/>
  <c r="J57" i="24" s="1"/>
  <c r="N57" i="24" s="1"/>
  <c r="D30" i="24"/>
  <c r="F30" i="24" s="1"/>
  <c r="I30" i="24" s="1"/>
  <c r="J30" i="24" s="1"/>
  <c r="N30" i="24" s="1"/>
  <c r="D347" i="24"/>
  <c r="F347" i="24" s="1"/>
  <c r="I347" i="24" s="1"/>
  <c r="J347" i="24" s="1"/>
  <c r="N347" i="24" s="1"/>
  <c r="D283" i="24"/>
  <c r="F283" i="24" s="1"/>
  <c r="I283" i="24" s="1"/>
  <c r="J283" i="24" s="1"/>
  <c r="N283" i="24" s="1"/>
  <c r="D234" i="24"/>
  <c r="F234" i="24" s="1"/>
  <c r="I234" i="24" s="1"/>
  <c r="J234" i="24" s="1"/>
  <c r="N234" i="24" s="1"/>
  <c r="D218" i="24"/>
  <c r="F218" i="24" s="1"/>
  <c r="I218" i="24" s="1"/>
  <c r="J218" i="24" s="1"/>
  <c r="N218" i="24" s="1"/>
  <c r="D186" i="24"/>
  <c r="F186" i="24" s="1"/>
  <c r="I186" i="24" s="1"/>
  <c r="J186" i="24" s="1"/>
  <c r="N186" i="24" s="1"/>
  <c r="D162" i="24"/>
  <c r="F162" i="24" s="1"/>
  <c r="I162" i="24" s="1"/>
  <c r="J162" i="24" s="1"/>
  <c r="N162" i="24" s="1"/>
  <c r="D122" i="24"/>
  <c r="F122" i="24" s="1"/>
  <c r="I122" i="24" s="1"/>
  <c r="J122" i="24" s="1"/>
  <c r="N122" i="24" s="1"/>
  <c r="D98" i="24"/>
  <c r="F98" i="24" s="1"/>
  <c r="I98" i="24" s="1"/>
  <c r="J98" i="24" s="1"/>
  <c r="N98" i="24" s="1"/>
  <c r="D84" i="24"/>
  <c r="F84" i="24" s="1"/>
  <c r="I84" i="24" s="1"/>
  <c r="J84" i="24" s="1"/>
  <c r="N84" i="24" s="1"/>
  <c r="D47" i="24"/>
  <c r="F47" i="24" s="1"/>
  <c r="I47" i="24" s="1"/>
  <c r="J47" i="24" s="1"/>
  <c r="N47" i="24" s="1"/>
  <c r="D23" i="24"/>
  <c r="F23" i="24" s="1"/>
  <c r="I23" i="24" s="1"/>
  <c r="J23" i="24" s="1"/>
  <c r="N23" i="24" s="1"/>
  <c r="D3229" i="24"/>
  <c r="F3229" i="24" s="1"/>
  <c r="I3229" i="24" s="1"/>
  <c r="J3229" i="24" s="1"/>
  <c r="N3229" i="24" s="1"/>
  <c r="D327" i="24"/>
  <c r="F327" i="24" s="1"/>
  <c r="I327" i="24" s="1"/>
  <c r="J327" i="24" s="1"/>
  <c r="N327" i="24" s="1"/>
  <c r="D295" i="24"/>
  <c r="F295" i="24" s="1"/>
  <c r="I295" i="24" s="1"/>
  <c r="J295" i="24" s="1"/>
  <c r="N295" i="24" s="1"/>
  <c r="D253" i="24"/>
  <c r="F253" i="24" s="1"/>
  <c r="I253" i="24" s="1"/>
  <c r="J253" i="24" s="1"/>
  <c r="N253" i="24" s="1"/>
  <c r="D245" i="24"/>
  <c r="F245" i="24" s="1"/>
  <c r="I245" i="24" s="1"/>
  <c r="J245" i="24" s="1"/>
  <c r="N245" i="24" s="1"/>
  <c r="D237" i="24"/>
  <c r="F237" i="24" s="1"/>
  <c r="I237" i="24" s="1"/>
  <c r="J237" i="24" s="1"/>
  <c r="N237" i="24" s="1"/>
  <c r="D221" i="24"/>
  <c r="F221" i="24" s="1"/>
  <c r="I221" i="24" s="1"/>
  <c r="J221" i="24" s="1"/>
  <c r="N221" i="24" s="1"/>
  <c r="D213" i="24"/>
  <c r="F213" i="24" s="1"/>
  <c r="I213" i="24" s="1"/>
  <c r="J213" i="24" s="1"/>
  <c r="N213" i="24" s="1"/>
  <c r="D205" i="24"/>
  <c r="F205" i="24" s="1"/>
  <c r="I205" i="24" s="1"/>
  <c r="J205" i="24" s="1"/>
  <c r="N205" i="24" s="1"/>
  <c r="D197" i="24"/>
  <c r="F197" i="24" s="1"/>
  <c r="I197" i="24" s="1"/>
  <c r="J197" i="24" s="1"/>
  <c r="N197" i="24" s="1"/>
  <c r="D189" i="24"/>
  <c r="F189" i="24" s="1"/>
  <c r="I189" i="24" s="1"/>
  <c r="J189" i="24" s="1"/>
  <c r="N189" i="24" s="1"/>
  <c r="D157" i="24"/>
  <c r="F157" i="24" s="1"/>
  <c r="I157" i="24" s="1"/>
  <c r="J157" i="24" s="1"/>
  <c r="N157" i="24" s="1"/>
  <c r="D141" i="24"/>
  <c r="F141" i="24" s="1"/>
  <c r="I141" i="24" s="1"/>
  <c r="J141" i="24" s="1"/>
  <c r="N141" i="24" s="1"/>
  <c r="D125" i="24"/>
  <c r="F125" i="24" s="1"/>
  <c r="I125" i="24" s="1"/>
  <c r="J125" i="24" s="1"/>
  <c r="N125" i="24" s="1"/>
  <c r="D93" i="24"/>
  <c r="F93" i="24" s="1"/>
  <c r="I93" i="24" s="1"/>
  <c r="J93" i="24" s="1"/>
  <c r="N93" i="24" s="1"/>
  <c r="D77" i="24"/>
  <c r="F77" i="24" s="1"/>
  <c r="I77" i="24" s="1"/>
  <c r="J77" i="24" s="1"/>
  <c r="N77" i="24" s="1"/>
  <c r="D69" i="24"/>
  <c r="F69" i="24" s="1"/>
  <c r="I69" i="24" s="1"/>
  <c r="J69" i="24" s="1"/>
  <c r="N69" i="24" s="1"/>
  <c r="D61" i="24"/>
  <c r="F61" i="24" s="1"/>
  <c r="I61" i="24" s="1"/>
  <c r="J61" i="24" s="1"/>
  <c r="N61" i="24" s="1"/>
  <c r="D54" i="24"/>
  <c r="F54" i="24" s="1"/>
  <c r="I54" i="24" s="1"/>
  <c r="J54" i="24" s="1"/>
  <c r="N54" i="24" s="1"/>
  <c r="D39" i="24"/>
  <c r="F39" i="24" s="1"/>
  <c r="I39" i="24" s="1"/>
  <c r="J39" i="24" s="1"/>
  <c r="N39" i="24" s="1"/>
  <c r="D25" i="24"/>
  <c r="F25" i="24" s="1"/>
  <c r="I25" i="24" s="1"/>
  <c r="J25" i="24" s="1"/>
  <c r="N25" i="24" s="1"/>
  <c r="D315" i="24"/>
  <c r="F315" i="24" s="1"/>
  <c r="I315" i="24" s="1"/>
  <c r="J315" i="24" s="1"/>
  <c r="N315" i="24" s="1"/>
  <c r="D242" i="24"/>
  <c r="F242" i="24" s="1"/>
  <c r="I242" i="24" s="1"/>
  <c r="J242" i="24" s="1"/>
  <c r="N242" i="24" s="1"/>
  <c r="D226" i="24"/>
  <c r="F226" i="24" s="1"/>
  <c r="I226" i="24" s="1"/>
  <c r="J226" i="24" s="1"/>
  <c r="N226" i="24" s="1"/>
  <c r="D170" i="24"/>
  <c r="F170" i="24" s="1"/>
  <c r="I170" i="24" s="1"/>
  <c r="J170" i="24" s="1"/>
  <c r="N170" i="24" s="1"/>
  <c r="D154" i="24"/>
  <c r="F154" i="24" s="1"/>
  <c r="I154" i="24" s="1"/>
  <c r="J154" i="24" s="1"/>
  <c r="N154" i="24" s="1"/>
  <c r="D106" i="24"/>
  <c r="F106" i="24" s="1"/>
  <c r="I106" i="24" s="1"/>
  <c r="J106" i="24" s="1"/>
  <c r="N106" i="24" s="1"/>
  <c r="D90" i="24"/>
  <c r="F90" i="24" s="1"/>
  <c r="I90" i="24" s="1"/>
  <c r="J90" i="24" s="1"/>
  <c r="N90" i="24" s="1"/>
  <c r="D74" i="24"/>
  <c r="F74" i="24" s="1"/>
  <c r="I74" i="24" s="1"/>
  <c r="J74" i="24" s="1"/>
  <c r="N74" i="24" s="1"/>
  <c r="D603" i="24"/>
  <c r="F603" i="24" s="1"/>
  <c r="I603" i="24" s="1"/>
  <c r="J603" i="24" s="1"/>
  <c r="N603" i="24" s="1"/>
  <c r="D3294" i="24"/>
  <c r="F3294" i="24" s="1"/>
  <c r="I3294" i="24" s="1"/>
  <c r="J3294" i="24" s="1"/>
  <c r="N3294" i="24" s="1"/>
  <c r="D3310" i="24"/>
  <c r="F3310" i="24" s="1"/>
  <c r="I3310" i="24" s="1"/>
  <c r="J3310" i="24" s="1"/>
  <c r="N3310" i="24" s="1"/>
  <c r="D3326" i="24"/>
  <c r="F3326" i="24" s="1"/>
  <c r="I3326" i="24" s="1"/>
  <c r="J3326" i="24" s="1"/>
  <c r="N3326" i="24" s="1"/>
  <c r="D3382" i="24"/>
  <c r="F3382" i="24" s="1"/>
  <c r="I3382" i="24" s="1"/>
  <c r="J3382" i="24" s="1"/>
  <c r="N3382" i="24" s="1"/>
  <c r="D3247" i="24"/>
  <c r="F3247" i="24" s="1"/>
  <c r="I3247" i="24" s="1"/>
  <c r="J3247" i="24" s="1"/>
  <c r="N3247" i="24" s="1"/>
  <c r="D3263" i="24"/>
  <c r="F3263" i="24" s="1"/>
  <c r="I3263" i="24" s="1"/>
  <c r="J3263" i="24" s="1"/>
  <c r="N3263" i="24" s="1"/>
  <c r="D3295" i="24"/>
  <c r="F3295" i="24" s="1"/>
  <c r="I3295" i="24" s="1"/>
  <c r="J3295" i="24" s="1"/>
  <c r="N3295" i="24" s="1"/>
  <c r="D3359" i="24"/>
  <c r="F3359" i="24" s="1"/>
  <c r="I3359" i="24" s="1"/>
  <c r="J3359" i="24" s="1"/>
  <c r="N3359" i="24" s="1"/>
  <c r="D3375" i="24"/>
  <c r="F3375" i="24" s="1"/>
  <c r="I3375" i="24" s="1"/>
  <c r="J3375" i="24" s="1"/>
  <c r="N3375" i="24" s="1"/>
  <c r="D3427" i="24"/>
  <c r="F3427" i="24" s="1"/>
  <c r="I3427" i="24" s="1"/>
  <c r="J3427" i="24" s="1"/>
  <c r="N3427" i="24" s="1"/>
  <c r="D3236" i="24"/>
  <c r="F3236" i="24" s="1"/>
  <c r="I3236" i="24" s="1"/>
  <c r="J3236" i="24" s="1"/>
  <c r="N3236" i="24" s="1"/>
  <c r="D3268" i="24"/>
  <c r="F3268" i="24" s="1"/>
  <c r="I3268" i="24" s="1"/>
  <c r="J3268" i="24" s="1"/>
  <c r="N3268" i="24" s="1"/>
  <c r="D3284" i="24"/>
  <c r="F3284" i="24" s="1"/>
  <c r="I3284" i="24" s="1"/>
  <c r="J3284" i="24" s="1"/>
  <c r="N3284" i="24" s="1"/>
  <c r="D3300" i="24"/>
  <c r="F3300" i="24" s="1"/>
  <c r="I3300" i="24" s="1"/>
  <c r="J3300" i="24" s="1"/>
  <c r="N3300" i="24" s="1"/>
  <c r="D3320" i="24"/>
  <c r="F3320" i="24" s="1"/>
  <c r="I3320" i="24" s="1"/>
  <c r="J3320" i="24" s="1"/>
  <c r="N3320" i="24" s="1"/>
  <c r="D3336" i="24"/>
  <c r="F3336" i="24" s="1"/>
  <c r="I3336" i="24" s="1"/>
  <c r="J3336" i="24" s="1"/>
  <c r="N3336" i="24" s="1"/>
  <c r="D3356" i="24"/>
  <c r="F3356" i="24" s="1"/>
  <c r="I3356" i="24" s="1"/>
  <c r="J3356" i="24" s="1"/>
  <c r="N3356" i="24" s="1"/>
  <c r="D3372" i="24"/>
  <c r="F3372" i="24" s="1"/>
  <c r="I3372" i="24" s="1"/>
  <c r="J3372" i="24" s="1"/>
  <c r="N3372" i="24" s="1"/>
  <c r="D3424" i="24"/>
  <c r="F3424" i="24" s="1"/>
  <c r="I3424" i="24" s="1"/>
  <c r="J3424" i="24" s="1"/>
  <c r="N3424" i="24" s="1"/>
  <c r="D3237" i="24"/>
  <c r="F3237" i="24" s="1"/>
  <c r="I3237" i="24" s="1"/>
  <c r="J3237" i="24" s="1"/>
  <c r="N3237" i="24" s="1"/>
  <c r="D3269" i="24"/>
  <c r="F3269" i="24" s="1"/>
  <c r="I3269" i="24" s="1"/>
  <c r="J3269" i="24" s="1"/>
  <c r="N3269" i="24" s="1"/>
  <c r="D3289" i="24"/>
  <c r="F3289" i="24" s="1"/>
  <c r="I3289" i="24" s="1"/>
  <c r="J3289" i="24" s="1"/>
  <c r="N3289" i="24" s="1"/>
  <c r="D3337" i="24"/>
  <c r="F3337" i="24" s="1"/>
  <c r="I3337" i="24" s="1"/>
  <c r="J3337" i="24" s="1"/>
  <c r="N3337" i="24" s="1"/>
  <c r="D3353" i="24"/>
  <c r="F3353" i="24" s="1"/>
  <c r="I3353" i="24" s="1"/>
  <c r="J3353" i="24" s="1"/>
  <c r="N3353" i="24" s="1"/>
  <c r="D3369" i="24"/>
  <c r="F3369" i="24" s="1"/>
  <c r="I3369" i="24" s="1"/>
  <c r="J3369" i="24" s="1"/>
  <c r="N3369" i="24" s="1"/>
  <c r="D3389" i="24"/>
  <c r="F3389" i="24" s="1"/>
  <c r="I3389" i="24" s="1"/>
  <c r="J3389" i="24" s="1"/>
  <c r="N3389" i="24" s="1"/>
  <c r="D3145" i="24"/>
  <c r="F3145" i="24" s="1"/>
  <c r="I3145" i="24" s="1"/>
  <c r="J3145" i="24" s="1"/>
  <c r="N3145" i="24" s="1"/>
  <c r="D2941" i="24"/>
  <c r="F2941" i="24" s="1"/>
  <c r="I2941" i="24" s="1"/>
  <c r="J2941" i="24" s="1"/>
  <c r="N2941" i="24" s="1"/>
  <c r="D2930" i="24"/>
  <c r="F2930" i="24" s="1"/>
  <c r="I2930" i="24" s="1"/>
  <c r="J2930" i="24" s="1"/>
  <c r="N2930" i="24" s="1"/>
  <c r="D2744" i="24"/>
  <c r="F2744" i="24" s="1"/>
  <c r="I2744" i="24" s="1"/>
  <c r="J2744" i="24" s="1"/>
  <c r="N2744" i="24" s="1"/>
  <c r="D2826" i="24"/>
  <c r="F2826" i="24" s="1"/>
  <c r="I2826" i="24" s="1"/>
  <c r="J2826" i="24" s="1"/>
  <c r="N2826" i="24" s="1"/>
  <c r="D2636" i="24"/>
  <c r="F2636" i="24" s="1"/>
  <c r="I2636" i="24" s="1"/>
  <c r="J2636" i="24" s="1"/>
  <c r="N2636" i="24" s="1"/>
  <c r="D2607" i="24"/>
  <c r="F2607" i="24" s="1"/>
  <c r="I2607" i="24" s="1"/>
  <c r="J2607" i="24" s="1"/>
  <c r="N2607" i="24" s="1"/>
  <c r="D2517" i="24"/>
  <c r="F2517" i="24" s="1"/>
  <c r="I2517" i="24" s="1"/>
  <c r="J2517" i="24" s="1"/>
  <c r="N2517" i="24" s="1"/>
  <c r="D2394" i="24"/>
  <c r="F2394" i="24" s="1"/>
  <c r="I2394" i="24" s="1"/>
  <c r="J2394" i="24" s="1"/>
  <c r="N2394" i="24" s="1"/>
  <c r="D2202" i="24"/>
  <c r="F2202" i="24" s="1"/>
  <c r="I2202" i="24" s="1"/>
  <c r="J2202" i="24" s="1"/>
  <c r="N2202" i="24" s="1"/>
  <c r="D2159" i="24"/>
  <c r="F2159" i="24" s="1"/>
  <c r="I2159" i="24" s="1"/>
  <c r="J2159" i="24" s="1"/>
  <c r="N2159" i="24" s="1"/>
  <c r="D1910" i="24"/>
  <c r="F1910" i="24" s="1"/>
  <c r="I1910" i="24" s="1"/>
  <c r="J1910" i="24" s="1"/>
  <c r="N1910" i="24" s="1"/>
  <c r="D1830" i="24"/>
  <c r="F1830" i="24" s="1"/>
  <c r="I1830" i="24" s="1"/>
  <c r="J1830" i="24" s="1"/>
  <c r="N1830" i="24" s="1"/>
  <c r="D1506" i="24"/>
  <c r="F1506" i="24" s="1"/>
  <c r="I1506" i="24" s="1"/>
  <c r="J1506" i="24" s="1"/>
  <c r="N1506" i="24" s="1"/>
  <c r="D1275" i="24"/>
  <c r="F1275" i="24" s="1"/>
  <c r="I1275" i="24" s="1"/>
  <c r="J1275" i="24" s="1"/>
  <c r="N1275" i="24" s="1"/>
  <c r="D939" i="24"/>
  <c r="F939" i="24" s="1"/>
  <c r="I939" i="24" s="1"/>
  <c r="J939" i="24" s="1"/>
  <c r="N939" i="24" s="1"/>
  <c r="D1223" i="24"/>
  <c r="F1223" i="24" s="1"/>
  <c r="I1223" i="24" s="1"/>
  <c r="J1223" i="24" s="1"/>
  <c r="N1223" i="24" s="1"/>
  <c r="D871" i="24"/>
  <c r="F871" i="24" s="1"/>
  <c r="I871" i="24" s="1"/>
  <c r="J871" i="24" s="1"/>
  <c r="N871" i="24" s="1"/>
  <c r="D662" i="24"/>
  <c r="F662" i="24" s="1"/>
  <c r="I662" i="24" s="1"/>
  <c r="J662" i="24" s="1"/>
  <c r="N662" i="24" s="1"/>
  <c r="D486" i="24"/>
  <c r="F486" i="24" s="1"/>
  <c r="I486" i="24" s="1"/>
  <c r="J486" i="24" s="1"/>
  <c r="N486" i="24" s="1"/>
  <c r="D282" i="24"/>
  <c r="F282" i="24" s="1"/>
  <c r="I282" i="24" s="1"/>
  <c r="J282" i="24" s="1"/>
  <c r="N282" i="24" s="1"/>
  <c r="D301" i="24"/>
  <c r="F301" i="24" s="1"/>
  <c r="I301" i="24" s="1"/>
  <c r="J301" i="24" s="1"/>
  <c r="N301" i="24" s="1"/>
  <c r="D346" i="24"/>
  <c r="F346" i="24" s="1"/>
  <c r="I346" i="24" s="1"/>
  <c r="J346" i="24" s="1"/>
  <c r="N346" i="24" s="1"/>
  <c r="D365" i="24"/>
  <c r="F365" i="24" s="1"/>
  <c r="I365" i="24" s="1"/>
  <c r="J365" i="24" s="1"/>
  <c r="N365" i="24" s="1"/>
  <c r="D464" i="24"/>
  <c r="F464" i="24" s="1"/>
  <c r="I464" i="24" s="1"/>
  <c r="J464" i="24" s="1"/>
  <c r="N464" i="24" s="1"/>
  <c r="D517" i="24"/>
  <c r="F517" i="24" s="1"/>
  <c r="I517" i="24" s="1"/>
  <c r="J517" i="24" s="1"/>
  <c r="N517" i="24" s="1"/>
  <c r="D528" i="24"/>
  <c r="F528" i="24" s="1"/>
  <c r="I528" i="24" s="1"/>
  <c r="J528" i="24" s="1"/>
  <c r="N528" i="24" s="1"/>
  <c r="D581" i="24"/>
  <c r="F581" i="24" s="1"/>
  <c r="I581" i="24" s="1"/>
  <c r="J581" i="24" s="1"/>
  <c r="N581" i="24" s="1"/>
  <c r="D592" i="24"/>
  <c r="F592" i="24" s="1"/>
  <c r="I592" i="24" s="1"/>
  <c r="J592" i="24" s="1"/>
  <c r="N592" i="24" s="1"/>
  <c r="D266" i="24"/>
  <c r="F266" i="24" s="1"/>
  <c r="I266" i="24" s="1"/>
  <c r="J266" i="24" s="1"/>
  <c r="N266" i="24" s="1"/>
  <c r="D274" i="24"/>
  <c r="F274" i="24" s="1"/>
  <c r="I274" i="24" s="1"/>
  <c r="J274" i="24" s="1"/>
  <c r="N274" i="24" s="1"/>
  <c r="D318" i="24"/>
  <c r="F318" i="24" s="1"/>
  <c r="I318" i="24" s="1"/>
  <c r="J318" i="24" s="1"/>
  <c r="N318" i="24" s="1"/>
  <c r="D340" i="24"/>
  <c r="F340" i="24" s="1"/>
  <c r="I340" i="24" s="1"/>
  <c r="J340" i="24" s="1"/>
  <c r="N340" i="24" s="1"/>
  <c r="D353" i="24"/>
  <c r="F353" i="24" s="1"/>
  <c r="I353" i="24" s="1"/>
  <c r="J353" i="24" s="1"/>
  <c r="N353" i="24" s="1"/>
  <c r="D457" i="24"/>
  <c r="F457" i="24" s="1"/>
  <c r="I457" i="24" s="1"/>
  <c r="J457" i="24" s="1"/>
  <c r="N457" i="24" s="1"/>
  <c r="D505" i="24"/>
  <c r="F505" i="24" s="1"/>
  <c r="I505" i="24" s="1"/>
  <c r="J505" i="24" s="1"/>
  <c r="N505" i="24" s="1"/>
  <c r="D516" i="24"/>
  <c r="F516" i="24" s="1"/>
  <c r="I516" i="24" s="1"/>
  <c r="J516" i="24" s="1"/>
  <c r="N516" i="24" s="1"/>
  <c r="D555" i="24"/>
  <c r="F555" i="24" s="1"/>
  <c r="I555" i="24" s="1"/>
  <c r="J555" i="24" s="1"/>
  <c r="N555" i="24" s="1"/>
  <c r="D580" i="24"/>
  <c r="F580" i="24" s="1"/>
  <c r="I580" i="24" s="1"/>
  <c r="J580" i="24" s="1"/>
  <c r="N580" i="24" s="1"/>
  <c r="D625" i="24"/>
  <c r="F625" i="24" s="1"/>
  <c r="I625" i="24" s="1"/>
  <c r="J625" i="24" s="1"/>
  <c r="N625" i="24" s="1"/>
  <c r="D641" i="24"/>
  <c r="F641" i="24" s="1"/>
  <c r="I641" i="24" s="1"/>
  <c r="J641" i="24" s="1"/>
  <c r="N641" i="24" s="1"/>
  <c r="D657" i="24"/>
  <c r="F657" i="24" s="1"/>
  <c r="I657" i="24" s="1"/>
  <c r="J657" i="24" s="1"/>
  <c r="N657" i="24" s="1"/>
  <c r="D689" i="24"/>
  <c r="F689" i="24" s="1"/>
  <c r="I689" i="24" s="1"/>
  <c r="J689" i="24" s="1"/>
  <c r="N689" i="24" s="1"/>
  <c r="D705" i="24"/>
  <c r="F705" i="24" s="1"/>
  <c r="I705" i="24" s="1"/>
  <c r="J705" i="24" s="1"/>
  <c r="N705" i="24" s="1"/>
  <c r="D721" i="24"/>
  <c r="F721" i="24" s="1"/>
  <c r="I721" i="24" s="1"/>
  <c r="J721" i="24" s="1"/>
  <c r="N721" i="24" s="1"/>
  <c r="D3174" i="24"/>
  <c r="F3174" i="24" s="1"/>
  <c r="I3174" i="24" s="1"/>
  <c r="J3174" i="24" s="1"/>
  <c r="N3174" i="24" s="1"/>
  <c r="D3152" i="24"/>
  <c r="F3152" i="24" s="1"/>
  <c r="I3152" i="24" s="1"/>
  <c r="J3152" i="24" s="1"/>
  <c r="N3152" i="24" s="1"/>
  <c r="D3067" i="24"/>
  <c r="F3067" i="24" s="1"/>
  <c r="I3067" i="24" s="1"/>
  <c r="J3067" i="24" s="1"/>
  <c r="N3067" i="24" s="1"/>
  <c r="D3021" i="24"/>
  <c r="F3021" i="24" s="1"/>
  <c r="I3021" i="24" s="1"/>
  <c r="J3021" i="24" s="1"/>
  <c r="N3021" i="24" s="1"/>
  <c r="D3013" i="24"/>
  <c r="F3013" i="24" s="1"/>
  <c r="I3013" i="24" s="1"/>
  <c r="J3013" i="24" s="1"/>
  <c r="N3013" i="24" s="1"/>
  <c r="D2975" i="24"/>
  <c r="F2975" i="24" s="1"/>
  <c r="I2975" i="24" s="1"/>
  <c r="J2975" i="24" s="1"/>
  <c r="N2975" i="24" s="1"/>
  <c r="D2921" i="24"/>
  <c r="F2921" i="24" s="1"/>
  <c r="I2921" i="24" s="1"/>
  <c r="J2921" i="24" s="1"/>
  <c r="N2921" i="24" s="1"/>
  <c r="D2942" i="24"/>
  <c r="F2942" i="24" s="1"/>
  <c r="I2942" i="24" s="1"/>
  <c r="J2942" i="24" s="1"/>
  <c r="N2942" i="24" s="1"/>
  <c r="D2748" i="24"/>
  <c r="F2748" i="24" s="1"/>
  <c r="I2748" i="24" s="1"/>
  <c r="J2748" i="24" s="1"/>
  <c r="N2748" i="24" s="1"/>
  <c r="D2812" i="24"/>
  <c r="F2812" i="24" s="1"/>
  <c r="I2812" i="24" s="1"/>
  <c r="J2812" i="24" s="1"/>
  <c r="N2812" i="24" s="1"/>
  <c r="D2787" i="24"/>
  <c r="F2787" i="24" s="1"/>
  <c r="I2787" i="24" s="1"/>
  <c r="J2787" i="24" s="1"/>
  <c r="N2787" i="24" s="1"/>
  <c r="D2770" i="24"/>
  <c r="F2770" i="24" s="1"/>
  <c r="I2770" i="24" s="1"/>
  <c r="J2770" i="24" s="1"/>
  <c r="N2770" i="24" s="1"/>
  <c r="D2726" i="24"/>
  <c r="F2726" i="24" s="1"/>
  <c r="I2726" i="24" s="1"/>
  <c r="J2726" i="24" s="1"/>
  <c r="N2726" i="24" s="1"/>
  <c r="D2663" i="24"/>
  <c r="F2663" i="24" s="1"/>
  <c r="I2663" i="24" s="1"/>
  <c r="J2663" i="24" s="1"/>
  <c r="N2663" i="24" s="1"/>
  <c r="D2627" i="24"/>
  <c r="F2627" i="24" s="1"/>
  <c r="I2627" i="24" s="1"/>
  <c r="J2627" i="24" s="1"/>
  <c r="N2627" i="24" s="1"/>
  <c r="D2571" i="24"/>
  <c r="F2571" i="24" s="1"/>
  <c r="I2571" i="24" s="1"/>
  <c r="J2571" i="24" s="1"/>
  <c r="N2571" i="24" s="1"/>
  <c r="D2545" i="24"/>
  <c r="F2545" i="24" s="1"/>
  <c r="I2545" i="24" s="1"/>
  <c r="J2545" i="24" s="1"/>
  <c r="N2545" i="24" s="1"/>
  <c r="D2521" i="24"/>
  <c r="F2521" i="24" s="1"/>
  <c r="I2521" i="24" s="1"/>
  <c r="J2521" i="24" s="1"/>
  <c r="N2521" i="24" s="1"/>
  <c r="D2527" i="24"/>
  <c r="F2527" i="24" s="1"/>
  <c r="I2527" i="24" s="1"/>
  <c r="J2527" i="24" s="1"/>
  <c r="N2527" i="24" s="1"/>
  <c r="D2410" i="24"/>
  <c r="F2410" i="24" s="1"/>
  <c r="I2410" i="24" s="1"/>
  <c r="J2410" i="24" s="1"/>
  <c r="N2410" i="24" s="1"/>
  <c r="D2497" i="24"/>
  <c r="F2497" i="24" s="1"/>
  <c r="I2497" i="24" s="1"/>
  <c r="J2497" i="24" s="1"/>
  <c r="N2497" i="24" s="1"/>
  <c r="D2327" i="24"/>
  <c r="F2327" i="24" s="1"/>
  <c r="I2327" i="24" s="1"/>
  <c r="J2327" i="24" s="1"/>
  <c r="N2327" i="24" s="1"/>
  <c r="D2191" i="24"/>
  <c r="F2191" i="24" s="1"/>
  <c r="I2191" i="24" s="1"/>
  <c r="J2191" i="24" s="1"/>
  <c r="N2191" i="24" s="1"/>
  <c r="D2198" i="24"/>
  <c r="F2198" i="24" s="1"/>
  <c r="I2198" i="24" s="1"/>
  <c r="J2198" i="24" s="1"/>
  <c r="N2198" i="24" s="1"/>
  <c r="D2142" i="24"/>
  <c r="F2142" i="24" s="1"/>
  <c r="I2142" i="24" s="1"/>
  <c r="J2142" i="24" s="1"/>
  <c r="N2142" i="24" s="1"/>
  <c r="D2122" i="24"/>
  <c r="F2122" i="24" s="1"/>
  <c r="I2122" i="24" s="1"/>
  <c r="J2122" i="24" s="1"/>
  <c r="N2122" i="24" s="1"/>
  <c r="D2002" i="24"/>
  <c r="F2002" i="24" s="1"/>
  <c r="I2002" i="24" s="1"/>
  <c r="J2002" i="24" s="1"/>
  <c r="N2002" i="24" s="1"/>
  <c r="D1918" i="24"/>
  <c r="F1918" i="24" s="1"/>
  <c r="I1918" i="24" s="1"/>
  <c r="J1918" i="24" s="1"/>
  <c r="N1918" i="24" s="1"/>
  <c r="D2102" i="24"/>
  <c r="F2102" i="24" s="1"/>
  <c r="I2102" i="24" s="1"/>
  <c r="J2102" i="24" s="1"/>
  <c r="N2102" i="24" s="1"/>
  <c r="D1828" i="24"/>
  <c r="F1828" i="24" s="1"/>
  <c r="I1828" i="24" s="1"/>
  <c r="J1828" i="24" s="1"/>
  <c r="N1828" i="24" s="1"/>
  <c r="D1748" i="24"/>
  <c r="F1748" i="24" s="1"/>
  <c r="I1748" i="24" s="1"/>
  <c r="J1748" i="24" s="1"/>
  <c r="N1748" i="24" s="1"/>
  <c r="D1664" i="24"/>
  <c r="F1664" i="24" s="1"/>
  <c r="I1664" i="24" s="1"/>
  <c r="J1664" i="24" s="1"/>
  <c r="N1664" i="24" s="1"/>
  <c r="D1710" i="24"/>
  <c r="F1710" i="24" s="1"/>
  <c r="I1710" i="24" s="1"/>
  <c r="J1710" i="24" s="1"/>
  <c r="N1710" i="24" s="1"/>
  <c r="D1536" i="24"/>
  <c r="F1536" i="24" s="1"/>
  <c r="I1536" i="24" s="1"/>
  <c r="J1536" i="24" s="1"/>
  <c r="N1536" i="24" s="1"/>
  <c r="D1496" i="24"/>
  <c r="F1496" i="24" s="1"/>
  <c r="I1496" i="24" s="1"/>
  <c r="J1496" i="24" s="1"/>
  <c r="N1496" i="24" s="1"/>
  <c r="D1452" i="24"/>
  <c r="F1452" i="24" s="1"/>
  <c r="I1452" i="24" s="1"/>
  <c r="J1452" i="24" s="1"/>
  <c r="N1452" i="24" s="1"/>
  <c r="D1432" i="24"/>
  <c r="F1432" i="24" s="1"/>
  <c r="I1432" i="24" s="1"/>
  <c r="J1432" i="24" s="1"/>
  <c r="N1432" i="24" s="1"/>
  <c r="D1396" i="24"/>
  <c r="F1396" i="24" s="1"/>
  <c r="I1396" i="24" s="1"/>
  <c r="J1396" i="24" s="1"/>
  <c r="N1396" i="24" s="1"/>
  <c r="D1622" i="24"/>
  <c r="F1622" i="24" s="1"/>
  <c r="I1622" i="24" s="1"/>
  <c r="J1622" i="24" s="1"/>
  <c r="N1622" i="24" s="1"/>
  <c r="D1534" i="24"/>
  <c r="F1534" i="24" s="1"/>
  <c r="I1534" i="24" s="1"/>
  <c r="J1534" i="24" s="1"/>
  <c r="N1534" i="24" s="1"/>
  <c r="D1482" i="24"/>
  <c r="F1482" i="24" s="1"/>
  <c r="I1482" i="24" s="1"/>
  <c r="J1482" i="24" s="1"/>
  <c r="N1482" i="24" s="1"/>
  <c r="D1378" i="24"/>
  <c r="F1378" i="24" s="1"/>
  <c r="I1378" i="24" s="1"/>
  <c r="J1378" i="24" s="1"/>
  <c r="N1378" i="24" s="1"/>
  <c r="D1330" i="24"/>
  <c r="F1330" i="24" s="1"/>
  <c r="I1330" i="24" s="1"/>
  <c r="J1330" i="24" s="1"/>
  <c r="N1330" i="24" s="1"/>
  <c r="D1291" i="24"/>
  <c r="F1291" i="24" s="1"/>
  <c r="I1291" i="24" s="1"/>
  <c r="J1291" i="24" s="1"/>
  <c r="N1291" i="24" s="1"/>
  <c r="D1059" i="24"/>
  <c r="F1059" i="24" s="1"/>
  <c r="I1059" i="24" s="1"/>
  <c r="J1059" i="24" s="1"/>
  <c r="N1059" i="24" s="1"/>
  <c r="D1023" i="24"/>
  <c r="F1023" i="24" s="1"/>
  <c r="I1023" i="24" s="1"/>
  <c r="J1023" i="24" s="1"/>
  <c r="N1023" i="24" s="1"/>
  <c r="D967" i="24"/>
  <c r="F967" i="24" s="1"/>
  <c r="I967" i="24" s="1"/>
  <c r="J967" i="24" s="1"/>
  <c r="N967" i="24" s="1"/>
  <c r="D911" i="24"/>
  <c r="F911" i="24" s="1"/>
  <c r="I911" i="24" s="1"/>
  <c r="J911" i="24" s="1"/>
  <c r="N911" i="24" s="1"/>
  <c r="D1257" i="24"/>
  <c r="F1257" i="24" s="1"/>
  <c r="I1257" i="24" s="1"/>
  <c r="J1257" i="24" s="1"/>
  <c r="N1257" i="24" s="1"/>
  <c r="D731" i="24"/>
  <c r="F731" i="24" s="1"/>
  <c r="I731" i="24" s="1"/>
  <c r="J731" i="24" s="1"/>
  <c r="N731" i="24" s="1"/>
  <c r="D695" i="24"/>
  <c r="F695" i="24" s="1"/>
  <c r="I695" i="24" s="1"/>
  <c r="J695" i="24" s="1"/>
  <c r="N695" i="24" s="1"/>
  <c r="D663" i="24"/>
  <c r="F663" i="24" s="1"/>
  <c r="I663" i="24" s="1"/>
  <c r="J663" i="24" s="1"/>
  <c r="N663" i="24" s="1"/>
  <c r="D626" i="24"/>
  <c r="F626" i="24" s="1"/>
  <c r="I626" i="24" s="1"/>
  <c r="J626" i="24" s="1"/>
  <c r="N626" i="24" s="1"/>
  <c r="D414" i="24"/>
  <c r="F414" i="24" s="1"/>
  <c r="I414" i="24" s="1"/>
  <c r="J414" i="24" s="1"/>
  <c r="N414" i="24" s="1"/>
  <c r="D265" i="24"/>
  <c r="F265" i="24" s="1"/>
  <c r="I265" i="24" s="1"/>
  <c r="J265" i="24" s="1"/>
  <c r="N265" i="24" s="1"/>
  <c r="D271" i="24"/>
  <c r="F271" i="24" s="1"/>
  <c r="I271" i="24" s="1"/>
  <c r="J271" i="24" s="1"/>
  <c r="N271" i="24" s="1"/>
  <c r="D290" i="24"/>
  <c r="F290" i="24" s="1"/>
  <c r="I290" i="24" s="1"/>
  <c r="J290" i="24" s="1"/>
  <c r="N290" i="24" s="1"/>
  <c r="D312" i="24"/>
  <c r="F312" i="24" s="1"/>
  <c r="I312" i="24" s="1"/>
  <c r="J312" i="24" s="1"/>
  <c r="N312" i="24" s="1"/>
  <c r="D341" i="24"/>
  <c r="F341" i="24" s="1"/>
  <c r="I341" i="24" s="1"/>
  <c r="J341" i="24" s="1"/>
  <c r="N341" i="24" s="1"/>
  <c r="D357" i="24"/>
  <c r="F357" i="24" s="1"/>
  <c r="I357" i="24" s="1"/>
  <c r="J357" i="24" s="1"/>
  <c r="N357" i="24" s="1"/>
  <c r="D371" i="24"/>
  <c r="F371" i="24" s="1"/>
  <c r="I371" i="24" s="1"/>
  <c r="J371" i="24" s="1"/>
  <c r="N371" i="24" s="1"/>
  <c r="D383" i="24"/>
  <c r="F383" i="24" s="1"/>
  <c r="I383" i="24" s="1"/>
  <c r="J383" i="24" s="1"/>
  <c r="N383" i="24" s="1"/>
  <c r="D408" i="24"/>
  <c r="F408" i="24" s="1"/>
  <c r="I408" i="24" s="1"/>
  <c r="J408" i="24" s="1"/>
  <c r="N408" i="24" s="1"/>
  <c r="D445" i="24"/>
  <c r="F445" i="24" s="1"/>
  <c r="I445" i="24" s="1"/>
  <c r="J445" i="24" s="1"/>
  <c r="N445" i="24" s="1"/>
  <c r="D456" i="24"/>
  <c r="F456" i="24" s="1"/>
  <c r="I456" i="24" s="1"/>
  <c r="J456" i="24" s="1"/>
  <c r="N456" i="24" s="1"/>
  <c r="D495" i="24"/>
  <c r="F495" i="24" s="1"/>
  <c r="I495" i="24" s="1"/>
  <c r="J495" i="24" s="1"/>
  <c r="N495" i="24" s="1"/>
  <c r="D509" i="24"/>
  <c r="F509" i="24" s="1"/>
  <c r="I509" i="24" s="1"/>
  <c r="J509" i="24" s="1"/>
  <c r="N509" i="24" s="1"/>
  <c r="D543" i="24"/>
  <c r="F543" i="24" s="1"/>
  <c r="I543" i="24" s="1"/>
  <c r="J543" i="24" s="1"/>
  <c r="N543" i="24" s="1"/>
  <c r="D568" i="24"/>
  <c r="F568" i="24" s="1"/>
  <c r="I568" i="24" s="1"/>
  <c r="J568" i="24" s="1"/>
  <c r="N568" i="24" s="1"/>
  <c r="D3207" i="24"/>
  <c r="F3207" i="24" s="1"/>
  <c r="I3207" i="24" s="1"/>
  <c r="J3207" i="24" s="1"/>
  <c r="N3207" i="24" s="1"/>
  <c r="D3156" i="24"/>
  <c r="F3156" i="24" s="1"/>
  <c r="I3156" i="24" s="1"/>
  <c r="J3156" i="24" s="1"/>
  <c r="N3156" i="24" s="1"/>
  <c r="D3117" i="24"/>
  <c r="F3117" i="24" s="1"/>
  <c r="I3117" i="24" s="1"/>
  <c r="J3117" i="24" s="1"/>
  <c r="N3117" i="24" s="1"/>
  <c r="D3083" i="24"/>
  <c r="F3083" i="24" s="1"/>
  <c r="I3083" i="24" s="1"/>
  <c r="J3083" i="24" s="1"/>
  <c r="N3083" i="24" s="1"/>
  <c r="D3073" i="24"/>
  <c r="F3073" i="24" s="1"/>
  <c r="I3073" i="24" s="1"/>
  <c r="J3073" i="24" s="1"/>
  <c r="N3073" i="24" s="1"/>
  <c r="D3075" i="24"/>
  <c r="F3075" i="24" s="1"/>
  <c r="I3075" i="24" s="1"/>
  <c r="J3075" i="24" s="1"/>
  <c r="N3075" i="24" s="1"/>
  <c r="D3047" i="24"/>
  <c r="F3047" i="24" s="1"/>
  <c r="I3047" i="24" s="1"/>
  <c r="J3047" i="24" s="1"/>
  <c r="N3047" i="24" s="1"/>
  <c r="D2980" i="24"/>
  <c r="F2980" i="24" s="1"/>
  <c r="I2980" i="24" s="1"/>
  <c r="J2980" i="24" s="1"/>
  <c r="N2980" i="24" s="1"/>
  <c r="D2949" i="24"/>
  <c r="F2949" i="24" s="1"/>
  <c r="I2949" i="24" s="1"/>
  <c r="J2949" i="24" s="1"/>
  <c r="N2949" i="24" s="1"/>
  <c r="D2896" i="24"/>
  <c r="F2896" i="24" s="1"/>
  <c r="I2896" i="24" s="1"/>
  <c r="J2896" i="24" s="1"/>
  <c r="N2896" i="24" s="1"/>
  <c r="D2868" i="24"/>
  <c r="F2868" i="24" s="1"/>
  <c r="I2868" i="24" s="1"/>
  <c r="J2868" i="24" s="1"/>
  <c r="N2868" i="24" s="1"/>
  <c r="D2906" i="24"/>
  <c r="F2906" i="24" s="1"/>
  <c r="I2906" i="24" s="1"/>
  <c r="J2906" i="24" s="1"/>
  <c r="N2906" i="24" s="1"/>
  <c r="D2806" i="24"/>
  <c r="F2806" i="24" s="1"/>
  <c r="I2806" i="24" s="1"/>
  <c r="J2806" i="24" s="1"/>
  <c r="N2806" i="24" s="1"/>
  <c r="D2788" i="24"/>
  <c r="F2788" i="24" s="1"/>
  <c r="I2788" i="24" s="1"/>
  <c r="J2788" i="24" s="1"/>
  <c r="N2788" i="24" s="1"/>
  <c r="D2768" i="24"/>
  <c r="F2768" i="24" s="1"/>
  <c r="I2768" i="24" s="1"/>
  <c r="J2768" i="24" s="1"/>
  <c r="N2768" i="24" s="1"/>
  <c r="D2752" i="24"/>
  <c r="F2752" i="24" s="1"/>
  <c r="I2752" i="24" s="1"/>
  <c r="J2752" i="24" s="1"/>
  <c r="N2752" i="24" s="1"/>
  <c r="D2804" i="24"/>
  <c r="F2804" i="24" s="1"/>
  <c r="I2804" i="24" s="1"/>
  <c r="J2804" i="24" s="1"/>
  <c r="N2804" i="24" s="1"/>
  <c r="D2755" i="24"/>
  <c r="F2755" i="24" s="1"/>
  <c r="I2755" i="24" s="1"/>
  <c r="J2755" i="24" s="1"/>
  <c r="N2755" i="24" s="1"/>
  <c r="D2830" i="24"/>
  <c r="F2830" i="24" s="1"/>
  <c r="I2830" i="24" s="1"/>
  <c r="J2830" i="24" s="1"/>
  <c r="N2830" i="24" s="1"/>
  <c r="D2798" i="24"/>
  <c r="F2798" i="24" s="1"/>
  <c r="I2798" i="24" s="1"/>
  <c r="J2798" i="24" s="1"/>
  <c r="N2798" i="24" s="1"/>
  <c r="D2858" i="24"/>
  <c r="F2858" i="24" s="1"/>
  <c r="I2858" i="24" s="1"/>
  <c r="J2858" i="24" s="1"/>
  <c r="N2858" i="24" s="1"/>
  <c r="D2652" i="24"/>
  <c r="F2652" i="24" s="1"/>
  <c r="I2652" i="24" s="1"/>
  <c r="J2652" i="24" s="1"/>
  <c r="N2652" i="24" s="1"/>
  <c r="D2675" i="24"/>
  <c r="F2675" i="24" s="1"/>
  <c r="I2675" i="24" s="1"/>
  <c r="J2675" i="24" s="1"/>
  <c r="N2675" i="24" s="1"/>
  <c r="D2599" i="24"/>
  <c r="F2599" i="24" s="1"/>
  <c r="I2599" i="24" s="1"/>
  <c r="J2599" i="24" s="1"/>
  <c r="N2599" i="24" s="1"/>
  <c r="D2513" i="24"/>
  <c r="F2513" i="24" s="1"/>
  <c r="I2513" i="24" s="1"/>
  <c r="J2513" i="24" s="1"/>
  <c r="N2513" i="24" s="1"/>
  <c r="D2567" i="24"/>
  <c r="F2567" i="24" s="1"/>
  <c r="I2567" i="24" s="1"/>
  <c r="J2567" i="24" s="1"/>
  <c r="N2567" i="24" s="1"/>
  <c r="D2519" i="24"/>
  <c r="F2519" i="24" s="1"/>
  <c r="I2519" i="24" s="1"/>
  <c r="J2519" i="24" s="1"/>
  <c r="N2519" i="24" s="1"/>
  <c r="D2493" i="24"/>
  <c r="F2493" i="24" s="1"/>
  <c r="I2493" i="24" s="1"/>
  <c r="J2493" i="24" s="1"/>
  <c r="N2493" i="24" s="1"/>
  <c r="D2455" i="24"/>
  <c r="F2455" i="24" s="1"/>
  <c r="I2455" i="24" s="1"/>
  <c r="J2455" i="24" s="1"/>
  <c r="N2455" i="24" s="1"/>
  <c r="D2489" i="24"/>
  <c r="F2489" i="24" s="1"/>
  <c r="I2489" i="24" s="1"/>
  <c r="J2489" i="24" s="1"/>
  <c r="N2489" i="24" s="1"/>
  <c r="D2434" i="24"/>
  <c r="F2434" i="24" s="1"/>
  <c r="I2434" i="24" s="1"/>
  <c r="J2434" i="24" s="1"/>
  <c r="N2434" i="24" s="1"/>
  <c r="D2326" i="24"/>
  <c r="F2326" i="24" s="1"/>
  <c r="I2326" i="24" s="1"/>
  <c r="J2326" i="24" s="1"/>
  <c r="N2326" i="24" s="1"/>
  <c r="D2319" i="24"/>
  <c r="F2319" i="24" s="1"/>
  <c r="I2319" i="24" s="1"/>
  <c r="J2319" i="24" s="1"/>
  <c r="N2319" i="24" s="1"/>
  <c r="D2283" i="24"/>
  <c r="F2283" i="24" s="1"/>
  <c r="I2283" i="24" s="1"/>
  <c r="J2283" i="24" s="1"/>
  <c r="N2283" i="24" s="1"/>
  <c r="D2219" i="24"/>
  <c r="F2219" i="24" s="1"/>
  <c r="I2219" i="24" s="1"/>
  <c r="J2219" i="24" s="1"/>
  <c r="N2219" i="24" s="1"/>
  <c r="D2203" i="24"/>
  <c r="F2203" i="24" s="1"/>
  <c r="I2203" i="24" s="1"/>
  <c r="J2203" i="24" s="1"/>
  <c r="N2203" i="24" s="1"/>
  <c r="D2352" i="24"/>
  <c r="F2352" i="24" s="1"/>
  <c r="I2352" i="24" s="1"/>
  <c r="J2352" i="24" s="1"/>
  <c r="N2352" i="24" s="1"/>
  <c r="D2254" i="24"/>
  <c r="F2254" i="24" s="1"/>
  <c r="I2254" i="24" s="1"/>
  <c r="J2254" i="24" s="1"/>
  <c r="N2254" i="24" s="1"/>
  <c r="D2230" i="24"/>
  <c r="F2230" i="24" s="1"/>
  <c r="I2230" i="24" s="1"/>
  <c r="J2230" i="24" s="1"/>
  <c r="N2230" i="24" s="1"/>
  <c r="D2214" i="24"/>
  <c r="F2214" i="24" s="1"/>
  <c r="I2214" i="24" s="1"/>
  <c r="J2214" i="24" s="1"/>
  <c r="N2214" i="24" s="1"/>
  <c r="D2162" i="24"/>
  <c r="F2162" i="24" s="1"/>
  <c r="I2162" i="24" s="1"/>
  <c r="J2162" i="24" s="1"/>
  <c r="N2162" i="24" s="1"/>
  <c r="D2118" i="24"/>
  <c r="F2118" i="24" s="1"/>
  <c r="I2118" i="24" s="1"/>
  <c r="J2118" i="24" s="1"/>
  <c r="N2118" i="24" s="1"/>
  <c r="D2086" i="24"/>
  <c r="F2086" i="24" s="1"/>
  <c r="I2086" i="24" s="1"/>
  <c r="J2086" i="24" s="1"/>
  <c r="N2086" i="24" s="1"/>
  <c r="D2095" i="24"/>
  <c r="F2095" i="24" s="1"/>
  <c r="I2095" i="24" s="1"/>
  <c r="J2095" i="24" s="1"/>
  <c r="N2095" i="24" s="1"/>
  <c r="D2022" i="24"/>
  <c r="F2022" i="24" s="1"/>
  <c r="I2022" i="24" s="1"/>
  <c r="J2022" i="24" s="1"/>
  <c r="N2022" i="24" s="1"/>
  <c r="D1974" i="24"/>
  <c r="F1974" i="24" s="1"/>
  <c r="I1974" i="24" s="1"/>
  <c r="J1974" i="24" s="1"/>
  <c r="N1974" i="24" s="1"/>
  <c r="D1954" i="24"/>
  <c r="F1954" i="24" s="1"/>
  <c r="I1954" i="24" s="1"/>
  <c r="J1954" i="24" s="1"/>
  <c r="N1954" i="24" s="1"/>
  <c r="D1938" i="24"/>
  <c r="F1938" i="24" s="1"/>
  <c r="I1938" i="24" s="1"/>
  <c r="J1938" i="24" s="1"/>
  <c r="N1938" i="24" s="1"/>
  <c r="D1922" i="24"/>
  <c r="F1922" i="24" s="1"/>
  <c r="I1922" i="24" s="1"/>
  <c r="J1922" i="24" s="1"/>
  <c r="N1922" i="24" s="1"/>
  <c r="D1866" i="24"/>
  <c r="F1866" i="24" s="1"/>
  <c r="I1866" i="24" s="1"/>
  <c r="J1866" i="24" s="1"/>
  <c r="N1866" i="24" s="1"/>
  <c r="D1824" i="24"/>
  <c r="F1824" i="24" s="1"/>
  <c r="I1824" i="24" s="1"/>
  <c r="J1824" i="24" s="1"/>
  <c r="N1824" i="24" s="1"/>
  <c r="D1776" i="24"/>
  <c r="F1776" i="24" s="1"/>
  <c r="I1776" i="24" s="1"/>
  <c r="J1776" i="24" s="1"/>
  <c r="N1776" i="24" s="1"/>
  <c r="D1676" i="24"/>
  <c r="F1676" i="24" s="1"/>
  <c r="I1676" i="24" s="1"/>
  <c r="J1676" i="24" s="1"/>
  <c r="N1676" i="24" s="1"/>
  <c r="D1576" i="24"/>
  <c r="F1576" i="24" s="1"/>
  <c r="I1576" i="24" s="1"/>
  <c r="J1576" i="24" s="1"/>
  <c r="N1576" i="24" s="1"/>
  <c r="D1436" i="24"/>
  <c r="F1436" i="24" s="1"/>
  <c r="I1436" i="24" s="1"/>
  <c r="J1436" i="24" s="1"/>
  <c r="N1436" i="24" s="1"/>
  <c r="D1384" i="24"/>
  <c r="F1384" i="24" s="1"/>
  <c r="I1384" i="24" s="1"/>
  <c r="J1384" i="24" s="1"/>
  <c r="N1384" i="24" s="1"/>
  <c r="D1782" i="24"/>
  <c r="F1782" i="24" s="1"/>
  <c r="I1782" i="24" s="1"/>
  <c r="J1782" i="24" s="1"/>
  <c r="N1782" i="24" s="1"/>
  <c r="D1682" i="24"/>
  <c r="F1682" i="24" s="1"/>
  <c r="I1682" i="24" s="1"/>
  <c r="J1682" i="24" s="1"/>
  <c r="N1682" i="24" s="1"/>
  <c r="D1662" i="24"/>
  <c r="F1662" i="24" s="1"/>
  <c r="I1662" i="24" s="1"/>
  <c r="J1662" i="24" s="1"/>
  <c r="N1662" i="24" s="1"/>
  <c r="D1591" i="24"/>
  <c r="F1591" i="24" s="1"/>
  <c r="I1591" i="24" s="1"/>
  <c r="J1591" i="24" s="1"/>
  <c r="N1591" i="24" s="1"/>
  <c r="D1566" i="24"/>
  <c r="F1566" i="24" s="1"/>
  <c r="I1566" i="24" s="1"/>
  <c r="J1566" i="24" s="1"/>
  <c r="N1566" i="24" s="1"/>
  <c r="D1454" i="24"/>
  <c r="F1454" i="24" s="1"/>
  <c r="I1454" i="24" s="1"/>
  <c r="J1454" i="24" s="1"/>
  <c r="N1454" i="24" s="1"/>
  <c r="D1346" i="24"/>
  <c r="F1346" i="24" s="1"/>
  <c r="I1346" i="24" s="1"/>
  <c r="J1346" i="24" s="1"/>
  <c r="N1346" i="24" s="1"/>
  <c r="D1658" i="24"/>
  <c r="F1658" i="24" s="1"/>
  <c r="I1658" i="24" s="1"/>
  <c r="J1658" i="24" s="1"/>
  <c r="N1658" i="24" s="1"/>
  <c r="D1602" i="24"/>
  <c r="F1602" i="24" s="1"/>
  <c r="I1602" i="24" s="1"/>
  <c r="J1602" i="24" s="1"/>
  <c r="N1602" i="24" s="1"/>
  <c r="D1313" i="24"/>
  <c r="F1313" i="24" s="1"/>
  <c r="I1313" i="24" s="1"/>
  <c r="J1313" i="24" s="1"/>
  <c r="N1313" i="24" s="1"/>
  <c r="D1251" i="24"/>
  <c r="F1251" i="24" s="1"/>
  <c r="I1251" i="24" s="1"/>
  <c r="J1251" i="24" s="1"/>
  <c r="N1251" i="24" s="1"/>
  <c r="D1285" i="24"/>
  <c r="F1285" i="24" s="1"/>
  <c r="I1285" i="24" s="1"/>
  <c r="J1285" i="24" s="1"/>
  <c r="N1285" i="24" s="1"/>
  <c r="D1151" i="24"/>
  <c r="F1151" i="24" s="1"/>
  <c r="I1151" i="24" s="1"/>
  <c r="J1151" i="24" s="1"/>
  <c r="N1151" i="24" s="1"/>
  <c r="D1079" i="24"/>
  <c r="F1079" i="24" s="1"/>
  <c r="I1079" i="24" s="1"/>
  <c r="J1079" i="24" s="1"/>
  <c r="N1079" i="24" s="1"/>
  <c r="D975" i="24"/>
  <c r="F975" i="24" s="1"/>
  <c r="I975" i="24" s="1"/>
  <c r="J975" i="24" s="1"/>
  <c r="N975" i="24" s="1"/>
  <c r="D899" i="24"/>
  <c r="F899" i="24" s="1"/>
  <c r="I899" i="24" s="1"/>
  <c r="J899" i="24" s="1"/>
  <c r="N899" i="24" s="1"/>
  <c r="D815" i="24"/>
  <c r="F815" i="24" s="1"/>
  <c r="I815" i="24" s="1"/>
  <c r="J815" i="24" s="1"/>
  <c r="N815" i="24" s="1"/>
  <c r="D707" i="24"/>
  <c r="F707" i="24" s="1"/>
  <c r="I707" i="24" s="1"/>
  <c r="J707" i="24" s="1"/>
  <c r="N707" i="24" s="1"/>
  <c r="D651" i="24"/>
  <c r="F651" i="24" s="1"/>
  <c r="I651" i="24" s="1"/>
  <c r="J651" i="24" s="1"/>
  <c r="N651" i="24" s="1"/>
  <c r="D619" i="24"/>
  <c r="F619" i="24" s="1"/>
  <c r="I619" i="24" s="1"/>
  <c r="J619" i="24" s="1"/>
  <c r="N619" i="24" s="1"/>
  <c r="D694" i="24"/>
  <c r="F694" i="24" s="1"/>
  <c r="I694" i="24" s="1"/>
  <c r="J694" i="24" s="1"/>
  <c r="N694" i="24" s="1"/>
  <c r="D666" i="24"/>
  <c r="F666" i="24" s="1"/>
  <c r="I666" i="24" s="1"/>
  <c r="J666" i="24" s="1"/>
  <c r="N666" i="24" s="1"/>
  <c r="D598" i="24"/>
  <c r="F598" i="24" s="1"/>
  <c r="I598" i="24" s="1"/>
  <c r="J598" i="24" s="1"/>
  <c r="N598" i="24" s="1"/>
  <c r="D542" i="24"/>
  <c r="F542" i="24" s="1"/>
  <c r="I542" i="24" s="1"/>
  <c r="J542" i="24" s="1"/>
  <c r="N542" i="24" s="1"/>
  <c r="D510" i="24"/>
  <c r="F510" i="24" s="1"/>
  <c r="I510" i="24" s="1"/>
  <c r="J510" i="24" s="1"/>
  <c r="N510" i="24" s="1"/>
  <c r="D490" i="24"/>
  <c r="F490" i="24" s="1"/>
  <c r="I490" i="24" s="1"/>
  <c r="J490" i="24" s="1"/>
  <c r="N490" i="24" s="1"/>
  <c r="D450" i="24"/>
  <c r="F450" i="24" s="1"/>
  <c r="I450" i="24" s="1"/>
  <c r="J450" i="24" s="1"/>
  <c r="N450" i="24" s="1"/>
  <c r="D418" i="24"/>
  <c r="F418" i="24" s="1"/>
  <c r="I418" i="24" s="1"/>
  <c r="J418" i="24" s="1"/>
  <c r="N418" i="24" s="1"/>
  <c r="D390" i="24"/>
  <c r="F390" i="24" s="1"/>
  <c r="I390" i="24" s="1"/>
  <c r="J390" i="24" s="1"/>
  <c r="N390" i="24" s="1"/>
  <c r="D284" i="24"/>
  <c r="F284" i="24" s="1"/>
  <c r="I284" i="24" s="1"/>
  <c r="J284" i="24" s="1"/>
  <c r="N284" i="24" s="1"/>
  <c r="D297" i="24"/>
  <c r="F297" i="24" s="1"/>
  <c r="I297" i="24" s="1"/>
  <c r="J297" i="24" s="1"/>
  <c r="N297" i="24" s="1"/>
  <c r="D313" i="24"/>
  <c r="F313" i="24" s="1"/>
  <c r="I313" i="24" s="1"/>
  <c r="J313" i="24" s="1"/>
  <c r="N313" i="24" s="1"/>
  <c r="D417" i="24"/>
  <c r="F417" i="24" s="1"/>
  <c r="I417" i="24" s="1"/>
  <c r="J417" i="24" s="1"/>
  <c r="N417" i="24" s="1"/>
  <c r="D428" i="24"/>
  <c r="F428" i="24" s="1"/>
  <c r="I428" i="24" s="1"/>
  <c r="J428" i="24" s="1"/>
  <c r="N428" i="24" s="1"/>
  <c r="D467" i="24"/>
  <c r="F467" i="24" s="1"/>
  <c r="I467" i="24" s="1"/>
  <c r="J467" i="24" s="1"/>
  <c r="N467" i="24" s="1"/>
  <c r="D499" i="24"/>
  <c r="F499" i="24" s="1"/>
  <c r="I499" i="24" s="1"/>
  <c r="J499" i="24" s="1"/>
  <c r="N499" i="24" s="1"/>
  <c r="D545" i="24"/>
  <c r="F545" i="24" s="1"/>
  <c r="I545" i="24" s="1"/>
  <c r="J545" i="24" s="1"/>
  <c r="N545" i="24" s="1"/>
  <c r="D577" i="24"/>
  <c r="F577" i="24" s="1"/>
  <c r="I577" i="24" s="1"/>
  <c r="J577" i="24" s="1"/>
  <c r="N577" i="24" s="1"/>
  <c r="D616" i="24"/>
  <c r="F616" i="24" s="1"/>
  <c r="I616" i="24" s="1"/>
  <c r="J616" i="24" s="1"/>
  <c r="N616" i="24" s="1"/>
  <c r="D632" i="24"/>
  <c r="F632" i="24" s="1"/>
  <c r="I632" i="24" s="1"/>
  <c r="J632" i="24" s="1"/>
  <c r="N632" i="24" s="1"/>
  <c r="D664" i="24"/>
  <c r="F664" i="24" s="1"/>
  <c r="I664" i="24" s="1"/>
  <c r="J664" i="24" s="1"/>
  <c r="N664" i="24" s="1"/>
  <c r="D680" i="24"/>
  <c r="F680" i="24" s="1"/>
  <c r="I680" i="24" s="1"/>
  <c r="J680" i="24" s="1"/>
  <c r="N680" i="24" s="1"/>
  <c r="D728" i="24"/>
  <c r="F728" i="24" s="1"/>
  <c r="I728" i="24" s="1"/>
  <c r="J728" i="24" s="1"/>
  <c r="N728" i="24" s="1"/>
  <c r="D996" i="24"/>
  <c r="F996" i="24" s="1"/>
  <c r="I996" i="24" s="1"/>
  <c r="J996" i="24" s="1"/>
  <c r="N996" i="24" s="1"/>
  <c r="D1060" i="24"/>
  <c r="F1060" i="24" s="1"/>
  <c r="I1060" i="24" s="1"/>
  <c r="J1060" i="24" s="1"/>
  <c r="N1060" i="24" s="1"/>
  <c r="D1092" i="24"/>
  <c r="F1092" i="24" s="1"/>
  <c r="I1092" i="24" s="1"/>
  <c r="J1092" i="24" s="1"/>
  <c r="N1092" i="24" s="1"/>
  <c r="D836" i="24"/>
  <c r="F836" i="24" s="1"/>
  <c r="I836" i="24" s="1"/>
  <c r="J836" i="24" s="1"/>
  <c r="N836" i="24" s="1"/>
  <c r="D852" i="24"/>
  <c r="F852" i="24" s="1"/>
  <c r="I852" i="24" s="1"/>
  <c r="J852" i="24" s="1"/>
  <c r="N852" i="24" s="1"/>
  <c r="D893" i="24"/>
  <c r="F893" i="24" s="1"/>
  <c r="I893" i="24" s="1"/>
  <c r="J893" i="24" s="1"/>
  <c r="N893" i="24" s="1"/>
  <c r="D941" i="24"/>
  <c r="F941" i="24" s="1"/>
  <c r="I941" i="24" s="1"/>
  <c r="J941" i="24" s="1"/>
  <c r="N941" i="24" s="1"/>
  <c r="D957" i="24"/>
  <c r="F957" i="24" s="1"/>
  <c r="I957" i="24" s="1"/>
  <c r="J957" i="24" s="1"/>
  <c r="N957" i="24" s="1"/>
  <c r="D973" i="24"/>
  <c r="F973" i="24" s="1"/>
  <c r="I973" i="24" s="1"/>
  <c r="J973" i="24" s="1"/>
  <c r="N973" i="24" s="1"/>
  <c r="D989" i="24"/>
  <c r="F989" i="24" s="1"/>
  <c r="I989" i="24" s="1"/>
  <c r="J989" i="24" s="1"/>
  <c r="N989" i="24" s="1"/>
  <c r="D1005" i="24"/>
  <c r="F1005" i="24" s="1"/>
  <c r="I1005" i="24" s="1"/>
  <c r="J1005" i="24" s="1"/>
  <c r="N1005" i="24" s="1"/>
  <c r="D1021" i="24"/>
  <c r="F1021" i="24" s="1"/>
  <c r="I1021" i="24" s="1"/>
  <c r="J1021" i="24" s="1"/>
  <c r="N1021" i="24" s="1"/>
  <c r="D1053" i="24"/>
  <c r="F1053" i="24" s="1"/>
  <c r="I1053" i="24" s="1"/>
  <c r="J1053" i="24" s="1"/>
  <c r="N1053" i="24" s="1"/>
  <c r="D1069" i="24"/>
  <c r="F1069" i="24" s="1"/>
  <c r="I1069" i="24" s="1"/>
  <c r="J1069" i="24" s="1"/>
  <c r="N1069" i="24" s="1"/>
  <c r="D1149" i="24"/>
  <c r="F1149" i="24" s="1"/>
  <c r="I1149" i="24" s="1"/>
  <c r="J1149" i="24" s="1"/>
  <c r="N1149" i="24" s="1"/>
  <c r="D1165" i="24"/>
  <c r="F1165" i="24" s="1"/>
  <c r="I1165" i="24" s="1"/>
  <c r="J1165" i="24" s="1"/>
  <c r="N1165" i="24" s="1"/>
  <c r="D1181" i="24"/>
  <c r="F1181" i="24" s="1"/>
  <c r="I1181" i="24" s="1"/>
  <c r="J1181" i="24" s="1"/>
  <c r="N1181" i="24" s="1"/>
  <c r="D1197" i="24"/>
  <c r="F1197" i="24" s="1"/>
  <c r="I1197" i="24" s="1"/>
  <c r="J1197" i="24" s="1"/>
  <c r="N1197" i="24" s="1"/>
  <c r="D762" i="24"/>
  <c r="F762" i="24" s="1"/>
  <c r="I762" i="24" s="1"/>
  <c r="J762" i="24" s="1"/>
  <c r="N762" i="24" s="1"/>
  <c r="D785" i="24"/>
  <c r="F785" i="24" s="1"/>
  <c r="I785" i="24" s="1"/>
  <c r="J785" i="24" s="1"/>
  <c r="N785" i="24" s="1"/>
  <c r="D801" i="24"/>
  <c r="F801" i="24" s="1"/>
  <c r="I801" i="24" s="1"/>
  <c r="J801" i="24" s="1"/>
  <c r="N801" i="24" s="1"/>
  <c r="D817" i="24"/>
  <c r="F817" i="24" s="1"/>
  <c r="I817" i="24" s="1"/>
  <c r="J817" i="24" s="1"/>
  <c r="N817" i="24" s="1"/>
  <c r="D833" i="24"/>
  <c r="F833" i="24" s="1"/>
  <c r="I833" i="24" s="1"/>
  <c r="J833" i="24" s="1"/>
  <c r="N833" i="24" s="1"/>
  <c r="D865" i="24"/>
  <c r="F865" i="24" s="1"/>
  <c r="I865" i="24" s="1"/>
  <c r="J865" i="24" s="1"/>
  <c r="N865" i="24" s="1"/>
  <c r="D904" i="24"/>
  <c r="F904" i="24" s="1"/>
  <c r="I904" i="24" s="1"/>
  <c r="J904" i="24" s="1"/>
  <c r="N904" i="24" s="1"/>
  <c r="D936" i="24"/>
  <c r="F936" i="24" s="1"/>
  <c r="I936" i="24" s="1"/>
  <c r="J936" i="24" s="1"/>
  <c r="N936" i="24" s="1"/>
  <c r="D1032" i="24"/>
  <c r="F1032" i="24" s="1"/>
  <c r="I1032" i="24" s="1"/>
  <c r="J1032" i="24" s="1"/>
  <c r="N1032" i="24" s="1"/>
  <c r="D1064" i="24"/>
  <c r="F1064" i="24" s="1"/>
  <c r="I1064" i="24" s="1"/>
  <c r="J1064" i="24" s="1"/>
  <c r="N1064" i="24" s="1"/>
  <c r="D1096" i="24"/>
  <c r="F1096" i="24" s="1"/>
  <c r="I1096" i="24" s="1"/>
  <c r="J1096" i="24" s="1"/>
  <c r="N1096" i="24" s="1"/>
  <c r="D774" i="24"/>
  <c r="F774" i="24" s="1"/>
  <c r="I774" i="24" s="1"/>
  <c r="J774" i="24" s="1"/>
  <c r="N774" i="24" s="1"/>
  <c r="D806" i="24"/>
  <c r="F806" i="24" s="1"/>
  <c r="I806" i="24" s="1"/>
  <c r="J806" i="24" s="1"/>
  <c r="N806" i="24" s="1"/>
  <c r="D822" i="24"/>
  <c r="F822" i="24" s="1"/>
  <c r="I822" i="24" s="1"/>
  <c r="J822" i="24" s="1"/>
  <c r="N822" i="24" s="1"/>
  <c r="D854" i="24"/>
  <c r="F854" i="24" s="1"/>
  <c r="I854" i="24" s="1"/>
  <c r="J854" i="24" s="1"/>
  <c r="N854" i="24" s="1"/>
  <c r="D870" i="24"/>
  <c r="F870" i="24" s="1"/>
  <c r="I870" i="24" s="1"/>
  <c r="J870" i="24" s="1"/>
  <c r="N870" i="24" s="1"/>
  <c r="D886" i="24"/>
  <c r="F886" i="24" s="1"/>
  <c r="I886" i="24" s="1"/>
  <c r="J886" i="24" s="1"/>
  <c r="N886" i="24" s="1"/>
  <c r="D905" i="24"/>
  <c r="F905" i="24" s="1"/>
  <c r="I905" i="24" s="1"/>
  <c r="J905" i="24" s="1"/>
  <c r="N905" i="24" s="1"/>
  <c r="D921" i="24"/>
  <c r="F921" i="24" s="1"/>
  <c r="I921" i="24" s="1"/>
  <c r="J921" i="24" s="1"/>
  <c r="N921" i="24" s="1"/>
  <c r="D1017" i="24"/>
  <c r="F1017" i="24" s="1"/>
  <c r="I1017" i="24" s="1"/>
  <c r="J1017" i="24" s="1"/>
  <c r="N1017" i="24" s="1"/>
  <c r="D1033" i="24"/>
  <c r="F1033" i="24" s="1"/>
  <c r="I1033" i="24" s="1"/>
  <c r="J1033" i="24" s="1"/>
  <c r="N1033" i="24" s="1"/>
  <c r="D1049" i="24"/>
  <c r="F1049" i="24" s="1"/>
  <c r="I1049" i="24" s="1"/>
  <c r="J1049" i="24" s="1"/>
  <c r="N1049" i="24" s="1"/>
  <c r="D1081" i="24"/>
  <c r="F1081" i="24" s="1"/>
  <c r="I1081" i="24" s="1"/>
  <c r="J1081" i="24" s="1"/>
  <c r="N1081" i="24" s="1"/>
  <c r="D1129" i="24"/>
  <c r="F1129" i="24" s="1"/>
  <c r="I1129" i="24" s="1"/>
  <c r="J1129" i="24" s="1"/>
  <c r="N1129" i="24" s="1"/>
  <c r="D1145" i="24"/>
  <c r="F1145" i="24" s="1"/>
  <c r="I1145" i="24" s="1"/>
  <c r="J1145" i="24" s="1"/>
  <c r="N1145" i="24" s="1"/>
  <c r="D1161" i="24"/>
  <c r="F1161" i="24" s="1"/>
  <c r="I1161" i="24" s="1"/>
  <c r="J1161" i="24" s="1"/>
  <c r="N1161" i="24" s="1"/>
  <c r="D1177" i="24"/>
  <c r="F1177" i="24" s="1"/>
  <c r="I1177" i="24" s="1"/>
  <c r="J1177" i="24" s="1"/>
  <c r="N1177" i="24" s="1"/>
  <c r="D1209" i="24"/>
  <c r="F1209" i="24" s="1"/>
  <c r="I1209" i="24" s="1"/>
  <c r="J1209" i="24" s="1"/>
  <c r="N1209" i="24" s="1"/>
  <c r="D3250" i="24"/>
  <c r="F3250" i="24" s="1"/>
  <c r="I3250" i="24" s="1"/>
  <c r="J3250" i="24" s="1"/>
  <c r="N3250" i="24" s="1"/>
  <c r="D3282" i="24"/>
  <c r="F3282" i="24" s="1"/>
  <c r="I3282" i="24" s="1"/>
  <c r="J3282" i="24" s="1"/>
  <c r="N3282" i="24" s="1"/>
  <c r="D3314" i="24"/>
  <c r="F3314" i="24" s="1"/>
  <c r="I3314" i="24" s="1"/>
  <c r="J3314" i="24" s="1"/>
  <c r="N3314" i="24" s="1"/>
  <c r="D3330" i="24"/>
  <c r="F3330" i="24" s="1"/>
  <c r="I3330" i="24" s="1"/>
  <c r="J3330" i="24" s="1"/>
  <c r="N3330" i="24" s="1"/>
  <c r="D3346" i="24"/>
  <c r="F3346" i="24" s="1"/>
  <c r="I3346" i="24" s="1"/>
  <c r="J3346" i="24" s="1"/>
  <c r="N3346" i="24" s="1"/>
  <c r="D3366" i="24"/>
  <c r="F3366" i="24" s="1"/>
  <c r="I3366" i="24" s="1"/>
  <c r="J3366" i="24" s="1"/>
  <c r="N3366" i="24" s="1"/>
  <c r="D3386" i="24"/>
  <c r="F3386" i="24" s="1"/>
  <c r="I3386" i="24" s="1"/>
  <c r="J3386" i="24" s="1"/>
  <c r="N3386" i="24" s="1"/>
  <c r="D3402" i="24"/>
  <c r="F3402" i="24" s="1"/>
  <c r="I3402" i="24" s="1"/>
  <c r="J3402" i="24" s="1"/>
  <c r="N3402" i="24" s="1"/>
  <c r="D3418" i="24"/>
  <c r="F3418" i="24" s="1"/>
  <c r="I3418" i="24" s="1"/>
  <c r="J3418" i="24" s="1"/>
  <c r="N3418" i="24" s="1"/>
  <c r="D3267" i="24"/>
  <c r="F3267" i="24" s="1"/>
  <c r="I3267" i="24" s="1"/>
  <c r="J3267" i="24" s="1"/>
  <c r="N3267" i="24" s="1"/>
  <c r="D3299" i="24"/>
  <c r="F3299" i="24" s="1"/>
  <c r="I3299" i="24" s="1"/>
  <c r="J3299" i="24" s="1"/>
  <c r="N3299" i="24" s="1"/>
  <c r="D3315" i="24"/>
  <c r="F3315" i="24" s="1"/>
  <c r="I3315" i="24" s="1"/>
  <c r="J3315" i="24" s="1"/>
  <c r="N3315" i="24" s="1"/>
  <c r="D3331" i="24"/>
  <c r="F3331" i="24" s="1"/>
  <c r="I3331" i="24" s="1"/>
  <c r="J3331" i="24" s="1"/>
  <c r="N3331" i="24" s="1"/>
  <c r="D3347" i="24"/>
  <c r="F3347" i="24" s="1"/>
  <c r="I3347" i="24" s="1"/>
  <c r="J3347" i="24" s="1"/>
  <c r="N3347" i="24" s="1"/>
  <c r="D3395" i="24"/>
  <c r="F3395" i="24" s="1"/>
  <c r="I3395" i="24" s="1"/>
  <c r="J3395" i="24" s="1"/>
  <c r="N3395" i="24" s="1"/>
  <c r="D76" i="24"/>
  <c r="F76" i="24" s="1"/>
  <c r="I76" i="24" s="1"/>
  <c r="J76" i="24" s="1"/>
  <c r="N76" i="24" s="1"/>
  <c r="D100" i="24"/>
  <c r="F100" i="24" s="1"/>
  <c r="I100" i="24" s="1"/>
  <c r="J100" i="24" s="1"/>
  <c r="N100" i="24" s="1"/>
  <c r="D3272" i="24"/>
  <c r="F3272" i="24" s="1"/>
  <c r="I3272" i="24" s="1"/>
  <c r="J3272" i="24" s="1"/>
  <c r="N3272" i="24" s="1"/>
  <c r="D3288" i="24"/>
  <c r="F3288" i="24" s="1"/>
  <c r="I3288" i="24" s="1"/>
  <c r="J3288" i="24" s="1"/>
  <c r="N3288" i="24" s="1"/>
  <c r="D3340" i="24"/>
  <c r="F3340" i="24" s="1"/>
  <c r="I3340" i="24" s="1"/>
  <c r="J3340" i="24" s="1"/>
  <c r="N3340" i="24" s="1"/>
  <c r="D3360" i="24"/>
  <c r="F3360" i="24" s="1"/>
  <c r="I3360" i="24" s="1"/>
  <c r="J3360" i="24" s="1"/>
  <c r="N3360" i="24" s="1"/>
  <c r="D3376" i="24"/>
  <c r="F3376" i="24" s="1"/>
  <c r="I3376" i="24" s="1"/>
  <c r="J3376" i="24" s="1"/>
  <c r="N3376" i="24" s="1"/>
  <c r="D3392" i="24"/>
  <c r="F3392" i="24" s="1"/>
  <c r="I3392" i="24" s="1"/>
  <c r="J3392" i="24" s="1"/>
  <c r="N3392" i="24" s="1"/>
  <c r="D3408" i="24"/>
  <c r="F3408" i="24" s="1"/>
  <c r="I3408" i="24" s="1"/>
  <c r="J3408" i="24" s="1"/>
  <c r="N3408" i="24" s="1"/>
  <c r="D65" i="24"/>
  <c r="F65" i="24" s="1"/>
  <c r="I65" i="24" s="1"/>
  <c r="J65" i="24" s="1"/>
  <c r="N65" i="24" s="1"/>
  <c r="D3241" i="24"/>
  <c r="F3241" i="24" s="1"/>
  <c r="I3241" i="24" s="1"/>
  <c r="J3241" i="24" s="1"/>
  <c r="N3241" i="24" s="1"/>
  <c r="D3257" i="24"/>
  <c r="F3257" i="24" s="1"/>
  <c r="I3257" i="24" s="1"/>
  <c r="J3257" i="24" s="1"/>
  <c r="N3257" i="24" s="1"/>
  <c r="D3273" i="24"/>
  <c r="F3273" i="24" s="1"/>
  <c r="I3273" i="24" s="1"/>
  <c r="J3273" i="24" s="1"/>
  <c r="N3273" i="24" s="1"/>
  <c r="D3293" i="24"/>
  <c r="F3293" i="24" s="1"/>
  <c r="I3293" i="24" s="1"/>
  <c r="J3293" i="24" s="1"/>
  <c r="N3293" i="24" s="1"/>
  <c r="D3309" i="24"/>
  <c r="F3309" i="24" s="1"/>
  <c r="I3309" i="24" s="1"/>
  <c r="J3309" i="24" s="1"/>
  <c r="N3309" i="24" s="1"/>
  <c r="D3393" i="24"/>
  <c r="F3393" i="24" s="1"/>
  <c r="I3393" i="24" s="1"/>
  <c r="J3393" i="24" s="1"/>
  <c r="N3393" i="24" s="1"/>
  <c r="D3211" i="24"/>
  <c r="F3211" i="24" s="1"/>
  <c r="I3211" i="24" s="1"/>
  <c r="J3211" i="24" s="1"/>
  <c r="N3211" i="24" s="1"/>
  <c r="D3110" i="24"/>
  <c r="F3110" i="24" s="1"/>
  <c r="I3110" i="24" s="1"/>
  <c r="J3110" i="24" s="1"/>
  <c r="N3110" i="24" s="1"/>
  <c r="D2985" i="24"/>
  <c r="F2985" i="24" s="1"/>
  <c r="I2985" i="24" s="1"/>
  <c r="J2985" i="24" s="1"/>
  <c r="N2985" i="24" s="1"/>
  <c r="D2799" i="24"/>
  <c r="F2799" i="24" s="1"/>
  <c r="I2799" i="24" s="1"/>
  <c r="J2799" i="24" s="1"/>
  <c r="N2799" i="24" s="1"/>
  <c r="D2711" i="24"/>
  <c r="F2711" i="24" s="1"/>
  <c r="I2711" i="24" s="1"/>
  <c r="J2711" i="24" s="1"/>
  <c r="N2711" i="24" s="1"/>
  <c r="D2728" i="24"/>
  <c r="F2728" i="24" s="1"/>
  <c r="I2728" i="24" s="1"/>
  <c r="J2728" i="24" s="1"/>
  <c r="N2728" i="24" s="1"/>
  <c r="D2559" i="24"/>
  <c r="F2559" i="24" s="1"/>
  <c r="I2559" i="24" s="1"/>
  <c r="J2559" i="24" s="1"/>
  <c r="N2559" i="24" s="1"/>
  <c r="D2481" i="24"/>
  <c r="F2481" i="24" s="1"/>
  <c r="I2481" i="24" s="1"/>
  <c r="J2481" i="24" s="1"/>
  <c r="N2481" i="24" s="1"/>
  <c r="D2235" i="24"/>
  <c r="F2235" i="24" s="1"/>
  <c r="I2235" i="24" s="1"/>
  <c r="J2235" i="24" s="1"/>
  <c r="N2235" i="24" s="1"/>
  <c r="D2111" i="24"/>
  <c r="F2111" i="24" s="1"/>
  <c r="I2111" i="24" s="1"/>
  <c r="J2111" i="24" s="1"/>
  <c r="N2111" i="24" s="1"/>
  <c r="D1756" i="24"/>
  <c r="F1756" i="24" s="1"/>
  <c r="I1756" i="24" s="1"/>
  <c r="J1756" i="24" s="1"/>
  <c r="N1756" i="24" s="1"/>
  <c r="D1468" i="24"/>
  <c r="F1468" i="24" s="1"/>
  <c r="I1468" i="24" s="1"/>
  <c r="J1468" i="24" s="1"/>
  <c r="N1468" i="24" s="1"/>
  <c r="D1634" i="24"/>
  <c r="F1634" i="24" s="1"/>
  <c r="I1634" i="24" s="1"/>
  <c r="J1634" i="24" s="1"/>
  <c r="N1634" i="24" s="1"/>
  <c r="D1478" i="24"/>
  <c r="F1478" i="24" s="1"/>
  <c r="I1478" i="24" s="1"/>
  <c r="J1478" i="24" s="1"/>
  <c r="N1478" i="24" s="1"/>
  <c r="D1626" i="24"/>
  <c r="F1626" i="24" s="1"/>
  <c r="I1626" i="24" s="1"/>
  <c r="J1626" i="24" s="1"/>
  <c r="N1626" i="24" s="1"/>
  <c r="D1263" i="24"/>
  <c r="F1263" i="24" s="1"/>
  <c r="I1263" i="24" s="1"/>
  <c r="J1263" i="24" s="1"/>
  <c r="N1263" i="24" s="1"/>
  <c r="D1071" i="24"/>
  <c r="F1071" i="24" s="1"/>
  <c r="I1071" i="24" s="1"/>
  <c r="J1071" i="24" s="1"/>
  <c r="N1071" i="24" s="1"/>
  <c r="D935" i="24"/>
  <c r="F935" i="24" s="1"/>
  <c r="I935" i="24" s="1"/>
  <c r="J935" i="24" s="1"/>
  <c r="N935" i="24" s="1"/>
  <c r="D827" i="24"/>
  <c r="F827" i="24" s="1"/>
  <c r="I827" i="24" s="1"/>
  <c r="J827" i="24" s="1"/>
  <c r="N827" i="24" s="1"/>
  <c r="D518" i="24"/>
  <c r="F518" i="24" s="1"/>
  <c r="I518" i="24" s="1"/>
  <c r="J518" i="24" s="1"/>
  <c r="N518" i="24" s="1"/>
  <c r="D269" i="24"/>
  <c r="F269" i="24" s="1"/>
  <c r="I269" i="24" s="1"/>
  <c r="J269" i="24" s="1"/>
  <c r="N269" i="24" s="1"/>
  <c r="D349" i="24"/>
  <c r="F349" i="24" s="1"/>
  <c r="I349" i="24" s="1"/>
  <c r="J349" i="24" s="1"/>
  <c r="N349" i="24" s="1"/>
  <c r="D368" i="24"/>
  <c r="F368" i="24" s="1"/>
  <c r="I368" i="24" s="1"/>
  <c r="J368" i="24" s="1"/>
  <c r="N368" i="24" s="1"/>
  <c r="D455" i="24"/>
  <c r="F455" i="24" s="1"/>
  <c r="I455" i="24" s="1"/>
  <c r="J455" i="24" s="1"/>
  <c r="N455" i="24" s="1"/>
  <c r="D469" i="24"/>
  <c r="F469" i="24" s="1"/>
  <c r="I469" i="24" s="1"/>
  <c r="J469" i="24" s="1"/>
  <c r="N469" i="24" s="1"/>
  <c r="D533" i="24"/>
  <c r="F533" i="24" s="1"/>
  <c r="I533" i="24" s="1"/>
  <c r="J533" i="24" s="1"/>
  <c r="N533" i="24" s="1"/>
  <c r="D752" i="24"/>
  <c r="F752" i="24" s="1"/>
  <c r="I752" i="24" s="1"/>
  <c r="J752" i="24" s="1"/>
  <c r="N752" i="24" s="1"/>
  <c r="D59" i="24"/>
  <c r="F59" i="24" s="1"/>
  <c r="I59" i="24" s="1"/>
  <c r="J59" i="24" s="1"/>
  <c r="N59" i="24" s="1"/>
  <c r="D75" i="24"/>
  <c r="F75" i="24" s="1"/>
  <c r="I75" i="24" s="1"/>
  <c r="J75" i="24" s="1"/>
  <c r="N75" i="24" s="1"/>
  <c r="D91" i="24"/>
  <c r="F91" i="24" s="1"/>
  <c r="I91" i="24" s="1"/>
  <c r="J91" i="24" s="1"/>
  <c r="N91" i="24" s="1"/>
  <c r="D99" i="24"/>
  <c r="F99" i="24" s="1"/>
  <c r="I99" i="24" s="1"/>
  <c r="J99" i="24" s="1"/>
  <c r="N99" i="24" s="1"/>
  <c r="D115" i="24"/>
  <c r="F115" i="24" s="1"/>
  <c r="I115" i="24" s="1"/>
  <c r="J115" i="24" s="1"/>
  <c r="N115" i="24" s="1"/>
  <c r="D123" i="24"/>
  <c r="F123" i="24" s="1"/>
  <c r="I123" i="24" s="1"/>
  <c r="J123" i="24" s="1"/>
  <c r="N123" i="24" s="1"/>
  <c r="D147" i="24"/>
  <c r="F147" i="24" s="1"/>
  <c r="I147" i="24" s="1"/>
  <c r="J147" i="24" s="1"/>
  <c r="N147" i="24" s="1"/>
  <c r="D155" i="24"/>
  <c r="F155" i="24" s="1"/>
  <c r="I155" i="24" s="1"/>
  <c r="J155" i="24" s="1"/>
  <c r="N155" i="24" s="1"/>
  <c r="D179" i="24"/>
  <c r="F179" i="24" s="1"/>
  <c r="I179" i="24" s="1"/>
  <c r="J179" i="24" s="1"/>
  <c r="N179" i="24" s="1"/>
  <c r="D187" i="24"/>
  <c r="F187" i="24" s="1"/>
  <c r="I187" i="24" s="1"/>
  <c r="J187" i="24" s="1"/>
  <c r="N187" i="24" s="1"/>
  <c r="D195" i="24"/>
  <c r="F195" i="24" s="1"/>
  <c r="I195" i="24" s="1"/>
  <c r="J195" i="24" s="1"/>
  <c r="N195" i="24" s="1"/>
  <c r="D203" i="24"/>
  <c r="F203" i="24" s="1"/>
  <c r="I203" i="24" s="1"/>
  <c r="J203" i="24" s="1"/>
  <c r="N203" i="24" s="1"/>
  <c r="D211" i="24"/>
  <c r="F211" i="24" s="1"/>
  <c r="I211" i="24" s="1"/>
  <c r="J211" i="24" s="1"/>
  <c r="N211" i="24" s="1"/>
  <c r="D219" i="24"/>
  <c r="F219" i="24" s="1"/>
  <c r="I219" i="24" s="1"/>
  <c r="J219" i="24" s="1"/>
  <c r="N219" i="24" s="1"/>
  <c r="D227" i="24"/>
  <c r="F227" i="24" s="1"/>
  <c r="I227" i="24" s="1"/>
  <c r="J227" i="24" s="1"/>
  <c r="N227" i="24" s="1"/>
  <c r="D235" i="24"/>
  <c r="F235" i="24" s="1"/>
  <c r="I235" i="24" s="1"/>
  <c r="J235" i="24" s="1"/>
  <c r="N235" i="24" s="1"/>
  <c r="D259" i="24"/>
  <c r="F259" i="24" s="1"/>
  <c r="I259" i="24" s="1"/>
  <c r="J259" i="24" s="1"/>
  <c r="N259" i="24" s="1"/>
  <c r="D305" i="24"/>
  <c r="F305" i="24" s="1"/>
  <c r="I305" i="24" s="1"/>
  <c r="J305" i="24" s="1"/>
  <c r="N305" i="24" s="1"/>
  <c r="D334" i="24"/>
  <c r="F334" i="24" s="1"/>
  <c r="I334" i="24" s="1"/>
  <c r="J334" i="24" s="1"/>
  <c r="N334" i="24" s="1"/>
  <c r="D356" i="24"/>
  <c r="F356" i="24" s="1"/>
  <c r="I356" i="24" s="1"/>
  <c r="J356" i="24" s="1"/>
  <c r="N356" i="24" s="1"/>
  <c r="D372" i="24"/>
  <c r="F372" i="24" s="1"/>
  <c r="I372" i="24" s="1"/>
  <c r="J372" i="24" s="1"/>
  <c r="N372" i="24" s="1"/>
  <c r="D409" i="24"/>
  <c r="F409" i="24" s="1"/>
  <c r="I409" i="24" s="1"/>
  <c r="J409" i="24" s="1"/>
  <c r="N409" i="24" s="1"/>
  <c r="D420" i="24"/>
  <c r="F420" i="24" s="1"/>
  <c r="I420" i="24" s="1"/>
  <c r="J420" i="24" s="1"/>
  <c r="N420" i="24" s="1"/>
  <c r="D507" i="24"/>
  <c r="F507" i="24" s="1"/>
  <c r="I507" i="24" s="1"/>
  <c r="J507" i="24" s="1"/>
  <c r="N507" i="24" s="1"/>
  <c r="D521" i="24"/>
  <c r="F521" i="24" s="1"/>
  <c r="I521" i="24" s="1"/>
  <c r="J521" i="24" s="1"/>
  <c r="N521" i="24" s="1"/>
  <c r="D571" i="24"/>
  <c r="F571" i="24" s="1"/>
  <c r="I571" i="24" s="1"/>
  <c r="J571" i="24" s="1"/>
  <c r="N571" i="24" s="1"/>
  <c r="D585" i="24"/>
  <c r="F585" i="24" s="1"/>
  <c r="I585" i="24" s="1"/>
  <c r="J585" i="24" s="1"/>
  <c r="N585" i="24" s="1"/>
  <c r="D612" i="24"/>
  <c r="F612" i="24" s="1"/>
  <c r="I612" i="24" s="1"/>
  <c r="J612" i="24" s="1"/>
  <c r="N612" i="24" s="1"/>
  <c r="D628" i="24"/>
  <c r="F628" i="24" s="1"/>
  <c r="I628" i="24" s="1"/>
  <c r="J628" i="24" s="1"/>
  <c r="N628" i="24" s="1"/>
  <c r="D660" i="24"/>
  <c r="F660" i="24" s="1"/>
  <c r="I660" i="24" s="1"/>
  <c r="J660" i="24" s="1"/>
  <c r="N660" i="24" s="1"/>
  <c r="D676" i="24"/>
  <c r="F676" i="24" s="1"/>
  <c r="I676" i="24" s="1"/>
  <c r="J676" i="24" s="1"/>
  <c r="N676" i="24" s="1"/>
  <c r="D708" i="24"/>
  <c r="F708" i="24" s="1"/>
  <c r="I708" i="24" s="1"/>
  <c r="J708" i="24" s="1"/>
  <c r="N708" i="24" s="1"/>
  <c r="D3144" i="24"/>
  <c r="F3144" i="24" s="1"/>
  <c r="I3144" i="24" s="1"/>
  <c r="J3144" i="24" s="1"/>
  <c r="N3144" i="24" s="1"/>
  <c r="D3128" i="24"/>
  <c r="F3128" i="24" s="1"/>
  <c r="I3128" i="24" s="1"/>
  <c r="J3128" i="24" s="1"/>
  <c r="N3128" i="24" s="1"/>
  <c r="D3102" i="24"/>
  <c r="F3102" i="24" s="1"/>
  <c r="I3102" i="24" s="1"/>
  <c r="J3102" i="24" s="1"/>
  <c r="N3102" i="24" s="1"/>
  <c r="D3043" i="24"/>
  <c r="F3043" i="24" s="1"/>
  <c r="I3043" i="24" s="1"/>
  <c r="J3043" i="24" s="1"/>
  <c r="N3043" i="24" s="1"/>
  <c r="D3011" i="24"/>
  <c r="F3011" i="24" s="1"/>
  <c r="I3011" i="24" s="1"/>
  <c r="J3011" i="24" s="1"/>
  <c r="N3011" i="24" s="1"/>
  <c r="D2892" i="24"/>
  <c r="F2892" i="24" s="1"/>
  <c r="I2892" i="24" s="1"/>
  <c r="J2892" i="24" s="1"/>
  <c r="N2892" i="24" s="1"/>
  <c r="D2909" i="24"/>
  <c r="F2909" i="24" s="1"/>
  <c r="I2909" i="24" s="1"/>
  <c r="J2909" i="24" s="1"/>
  <c r="N2909" i="24" s="1"/>
  <c r="D2926" i="24"/>
  <c r="F2926" i="24" s="1"/>
  <c r="I2926" i="24" s="1"/>
  <c r="J2926" i="24" s="1"/>
  <c r="N2926" i="24" s="1"/>
  <c r="D2836" i="24"/>
  <c r="F2836" i="24" s="1"/>
  <c r="I2836" i="24" s="1"/>
  <c r="J2836" i="24" s="1"/>
  <c r="N2836" i="24" s="1"/>
  <c r="D2751" i="24"/>
  <c r="F2751" i="24" s="1"/>
  <c r="I2751" i="24" s="1"/>
  <c r="J2751" i="24" s="1"/>
  <c r="N2751" i="24" s="1"/>
  <c r="D2758" i="24"/>
  <c r="F2758" i="24" s="1"/>
  <c r="I2758" i="24" s="1"/>
  <c r="J2758" i="24" s="1"/>
  <c r="N2758" i="24" s="1"/>
  <c r="D2722" i="24"/>
  <c r="F2722" i="24" s="1"/>
  <c r="I2722" i="24" s="1"/>
  <c r="J2722" i="24" s="1"/>
  <c r="N2722" i="24" s="1"/>
  <c r="D2644" i="24"/>
  <c r="F2644" i="24" s="1"/>
  <c r="I2644" i="24" s="1"/>
  <c r="J2644" i="24" s="1"/>
  <c r="N2644" i="24" s="1"/>
  <c r="D2740" i="24"/>
  <c r="F2740" i="24" s="1"/>
  <c r="I2740" i="24" s="1"/>
  <c r="J2740" i="24" s="1"/>
  <c r="N2740" i="24" s="1"/>
  <c r="D2600" i="24"/>
  <c r="F2600" i="24" s="1"/>
  <c r="I2600" i="24" s="1"/>
  <c r="J2600" i="24" s="1"/>
  <c r="N2600" i="24" s="1"/>
  <c r="D2541" i="24"/>
  <c r="F2541" i="24" s="1"/>
  <c r="I2541" i="24" s="1"/>
  <c r="J2541" i="24" s="1"/>
  <c r="N2541" i="24" s="1"/>
  <c r="D2436" i="24"/>
  <c r="F2436" i="24" s="1"/>
  <c r="I2436" i="24" s="1"/>
  <c r="J2436" i="24" s="1"/>
  <c r="N2436" i="24" s="1"/>
  <c r="D2398" i="24"/>
  <c r="F2398" i="24" s="1"/>
  <c r="I2398" i="24" s="1"/>
  <c r="J2398" i="24" s="1"/>
  <c r="N2398" i="24" s="1"/>
  <c r="D2328" i="24"/>
  <c r="F2328" i="24" s="1"/>
  <c r="I2328" i="24" s="1"/>
  <c r="J2328" i="24" s="1"/>
  <c r="N2328" i="24" s="1"/>
  <c r="D2315" i="24"/>
  <c r="F2315" i="24" s="1"/>
  <c r="I2315" i="24" s="1"/>
  <c r="J2315" i="24" s="1"/>
  <c r="N2315" i="24" s="1"/>
  <c r="D2279" i="24"/>
  <c r="F2279" i="24" s="1"/>
  <c r="I2279" i="24" s="1"/>
  <c r="J2279" i="24" s="1"/>
  <c r="N2279" i="24" s="1"/>
  <c r="D2239" i="24"/>
  <c r="F2239" i="24" s="1"/>
  <c r="I2239" i="24" s="1"/>
  <c r="J2239" i="24" s="1"/>
  <c r="N2239" i="24" s="1"/>
  <c r="D2350" i="24"/>
  <c r="F2350" i="24" s="1"/>
  <c r="I2350" i="24" s="1"/>
  <c r="J2350" i="24" s="1"/>
  <c r="N2350" i="24" s="1"/>
  <c r="D2178" i="24"/>
  <c r="F2178" i="24" s="1"/>
  <c r="I2178" i="24" s="1"/>
  <c r="J2178" i="24" s="1"/>
  <c r="N2178" i="24" s="1"/>
  <c r="D2364" i="24"/>
  <c r="F2364" i="24" s="1"/>
  <c r="I2364" i="24" s="1"/>
  <c r="J2364" i="24" s="1"/>
  <c r="N2364" i="24" s="1"/>
  <c r="D2084" i="24"/>
  <c r="F2084" i="24" s="1"/>
  <c r="I2084" i="24" s="1"/>
  <c r="J2084" i="24" s="1"/>
  <c r="N2084" i="24" s="1"/>
  <c r="D2163" i="24"/>
  <c r="F2163" i="24" s="1"/>
  <c r="I2163" i="24" s="1"/>
  <c r="J2163" i="24" s="1"/>
  <c r="N2163" i="24" s="1"/>
  <c r="D1792" i="24"/>
  <c r="F1792" i="24" s="1"/>
  <c r="I1792" i="24" s="1"/>
  <c r="J1792" i="24" s="1"/>
  <c r="N1792" i="24" s="1"/>
  <c r="D1768" i="24"/>
  <c r="F1768" i="24" s="1"/>
  <c r="I1768" i="24" s="1"/>
  <c r="J1768" i="24" s="1"/>
  <c r="N1768" i="24" s="1"/>
  <c r="D1744" i="24"/>
  <c r="F1744" i="24" s="1"/>
  <c r="I1744" i="24" s="1"/>
  <c r="J1744" i="24" s="1"/>
  <c r="N1744" i="24" s="1"/>
  <c r="D1696" i="24"/>
  <c r="F1696" i="24" s="1"/>
  <c r="I1696" i="24" s="1"/>
  <c r="J1696" i="24" s="1"/>
  <c r="N1696" i="24" s="1"/>
  <c r="D1588" i="24"/>
  <c r="F1588" i="24" s="1"/>
  <c r="I1588" i="24" s="1"/>
  <c r="J1588" i="24" s="1"/>
  <c r="N1588" i="24" s="1"/>
  <c r="D1512" i="24"/>
  <c r="F1512" i="24" s="1"/>
  <c r="I1512" i="24" s="1"/>
  <c r="J1512" i="24" s="1"/>
  <c r="N1512" i="24" s="1"/>
  <c r="D1448" i="24"/>
  <c r="F1448" i="24" s="1"/>
  <c r="I1448" i="24" s="1"/>
  <c r="J1448" i="24" s="1"/>
  <c r="N1448" i="24" s="1"/>
  <c r="D1380" i="24"/>
  <c r="F1380" i="24" s="1"/>
  <c r="I1380" i="24" s="1"/>
  <c r="J1380" i="24" s="1"/>
  <c r="N1380" i="24" s="1"/>
  <c r="D1364" i="24"/>
  <c r="F1364" i="24" s="1"/>
  <c r="I1364" i="24" s="1"/>
  <c r="J1364" i="24" s="1"/>
  <c r="N1364" i="24" s="1"/>
  <c r="D1494" i="24"/>
  <c r="F1494" i="24" s="1"/>
  <c r="I1494" i="24" s="1"/>
  <c r="J1494" i="24" s="1"/>
  <c r="N1494" i="24" s="1"/>
  <c r="D1474" i="24"/>
  <c r="F1474" i="24" s="1"/>
  <c r="I1474" i="24" s="1"/>
  <c r="J1474" i="24" s="1"/>
  <c r="N1474" i="24" s="1"/>
  <c r="D1906" i="24"/>
  <c r="F1906" i="24" s="1"/>
  <c r="I1906" i="24" s="1"/>
  <c r="J1906" i="24" s="1"/>
  <c r="N1906" i="24" s="1"/>
  <c r="D1279" i="24"/>
  <c r="F1279" i="24" s="1"/>
  <c r="I1279" i="24" s="1"/>
  <c r="J1279" i="24" s="1"/>
  <c r="N1279" i="24" s="1"/>
  <c r="D1175" i="24"/>
  <c r="F1175" i="24" s="1"/>
  <c r="I1175" i="24" s="1"/>
  <c r="J1175" i="24" s="1"/>
  <c r="N1175" i="24" s="1"/>
  <c r="D1075" i="24"/>
  <c r="F1075" i="24" s="1"/>
  <c r="I1075" i="24" s="1"/>
  <c r="J1075" i="24" s="1"/>
  <c r="N1075" i="24" s="1"/>
  <c r="D1055" i="24"/>
  <c r="F1055" i="24" s="1"/>
  <c r="I1055" i="24" s="1"/>
  <c r="J1055" i="24" s="1"/>
  <c r="N1055" i="24" s="1"/>
  <c r="D1011" i="24"/>
  <c r="F1011" i="24" s="1"/>
  <c r="I1011" i="24" s="1"/>
  <c r="J1011" i="24" s="1"/>
  <c r="N1011" i="24" s="1"/>
  <c r="D963" i="24"/>
  <c r="F963" i="24" s="1"/>
  <c r="I963" i="24" s="1"/>
  <c r="J963" i="24" s="1"/>
  <c r="N963" i="24" s="1"/>
  <c r="D643" i="24"/>
  <c r="F643" i="24" s="1"/>
  <c r="I643" i="24" s="1"/>
  <c r="J643" i="24" s="1"/>
  <c r="N643" i="24" s="1"/>
  <c r="D823" i="24"/>
  <c r="F823" i="24" s="1"/>
  <c r="I823" i="24" s="1"/>
  <c r="J823" i="24" s="1"/>
  <c r="N823" i="24" s="1"/>
  <c r="D714" i="24"/>
  <c r="F714" i="24" s="1"/>
  <c r="I714" i="24" s="1"/>
  <c r="J714" i="24" s="1"/>
  <c r="N714" i="24" s="1"/>
  <c r="D622" i="24"/>
  <c r="F622" i="24" s="1"/>
  <c r="I622" i="24" s="1"/>
  <c r="J622" i="24" s="1"/>
  <c r="N622" i="24" s="1"/>
  <c r="D438" i="24"/>
  <c r="F438" i="24" s="1"/>
  <c r="I438" i="24" s="1"/>
  <c r="J438" i="24" s="1"/>
  <c r="N438" i="24" s="1"/>
  <c r="D410" i="24"/>
  <c r="F410" i="24" s="1"/>
  <c r="I410" i="24" s="1"/>
  <c r="J410" i="24" s="1"/>
  <c r="N410" i="24" s="1"/>
  <c r="D883" i="24"/>
  <c r="F883" i="24" s="1"/>
  <c r="I883" i="24" s="1"/>
  <c r="J883" i="24" s="1"/>
  <c r="N883" i="24" s="1"/>
  <c r="D767" i="24"/>
  <c r="F767" i="24" s="1"/>
  <c r="I767" i="24" s="1"/>
  <c r="J767" i="24" s="1"/>
  <c r="N767" i="24" s="1"/>
  <c r="D156" i="24"/>
  <c r="F156" i="24" s="1"/>
  <c r="I156" i="24" s="1"/>
  <c r="J156" i="24" s="1"/>
  <c r="N156" i="24" s="1"/>
  <c r="D164" i="24"/>
  <c r="F164" i="24" s="1"/>
  <c r="I164" i="24" s="1"/>
  <c r="J164" i="24" s="1"/>
  <c r="N164" i="24" s="1"/>
  <c r="D172" i="24"/>
  <c r="F172" i="24" s="1"/>
  <c r="I172" i="24" s="1"/>
  <c r="J172" i="24" s="1"/>
  <c r="N172" i="24" s="1"/>
  <c r="D180" i="24"/>
  <c r="F180" i="24" s="1"/>
  <c r="I180" i="24" s="1"/>
  <c r="J180" i="24" s="1"/>
  <c r="N180" i="24" s="1"/>
  <c r="D196" i="24"/>
  <c r="F196" i="24" s="1"/>
  <c r="I196" i="24" s="1"/>
  <c r="J196" i="24" s="1"/>
  <c r="N196" i="24" s="1"/>
  <c r="D212" i="24"/>
  <c r="F212" i="24" s="1"/>
  <c r="I212" i="24" s="1"/>
  <c r="J212" i="24" s="1"/>
  <c r="N212" i="24" s="1"/>
  <c r="D220" i="24"/>
  <c r="F220" i="24" s="1"/>
  <c r="I220" i="24" s="1"/>
  <c r="J220" i="24" s="1"/>
  <c r="N220" i="24" s="1"/>
  <c r="D228" i="24"/>
  <c r="F228" i="24" s="1"/>
  <c r="I228" i="24" s="1"/>
  <c r="J228" i="24" s="1"/>
  <c r="N228" i="24" s="1"/>
  <c r="D236" i="24"/>
  <c r="F236" i="24" s="1"/>
  <c r="I236" i="24" s="1"/>
  <c r="J236" i="24" s="1"/>
  <c r="N236" i="24" s="1"/>
  <c r="D252" i="24"/>
  <c r="F252" i="24" s="1"/>
  <c r="I252" i="24" s="1"/>
  <c r="J252" i="24" s="1"/>
  <c r="N252" i="24" s="1"/>
  <c r="D260" i="24"/>
  <c r="F260" i="24" s="1"/>
  <c r="I260" i="24" s="1"/>
  <c r="J260" i="24" s="1"/>
  <c r="N260" i="24" s="1"/>
  <c r="D273" i="24"/>
  <c r="F273" i="24" s="1"/>
  <c r="I273" i="24" s="1"/>
  <c r="J273" i="24" s="1"/>
  <c r="N273" i="24" s="1"/>
  <c r="D279" i="24"/>
  <c r="F279" i="24" s="1"/>
  <c r="I279" i="24" s="1"/>
  <c r="J279" i="24" s="1"/>
  <c r="N279" i="24" s="1"/>
  <c r="D360" i="24"/>
  <c r="F360" i="24" s="1"/>
  <c r="I360" i="24" s="1"/>
  <c r="J360" i="24" s="1"/>
  <c r="N360" i="24" s="1"/>
  <c r="D413" i="24"/>
  <c r="F413" i="24" s="1"/>
  <c r="I413" i="24" s="1"/>
  <c r="J413" i="24" s="1"/>
  <c r="N413" i="24" s="1"/>
  <c r="D424" i="24"/>
  <c r="F424" i="24" s="1"/>
  <c r="I424" i="24" s="1"/>
  <c r="J424" i="24" s="1"/>
  <c r="N424" i="24" s="1"/>
  <c r="D461" i="24"/>
  <c r="F461" i="24" s="1"/>
  <c r="I461" i="24" s="1"/>
  <c r="J461" i="24" s="1"/>
  <c r="N461" i="24" s="1"/>
  <c r="D472" i="24"/>
  <c r="F472" i="24" s="1"/>
  <c r="I472" i="24" s="1"/>
  <c r="J472" i="24" s="1"/>
  <c r="N472" i="24" s="1"/>
  <c r="D511" i="24"/>
  <c r="F511" i="24" s="1"/>
  <c r="I511" i="24" s="1"/>
  <c r="J511" i="24" s="1"/>
  <c r="N511" i="24" s="1"/>
  <c r="D559" i="24"/>
  <c r="F559" i="24" s="1"/>
  <c r="I559" i="24" s="1"/>
  <c r="J559" i="24" s="1"/>
  <c r="N559" i="24" s="1"/>
  <c r="D573" i="24"/>
  <c r="F573" i="24" s="1"/>
  <c r="I573" i="24" s="1"/>
  <c r="J573" i="24" s="1"/>
  <c r="N573" i="24" s="1"/>
  <c r="D3194" i="24"/>
  <c r="F3194" i="24" s="1"/>
  <c r="I3194" i="24" s="1"/>
  <c r="J3194" i="24" s="1"/>
  <c r="N3194" i="24" s="1"/>
  <c r="D3136" i="24"/>
  <c r="F3136" i="24" s="1"/>
  <c r="I3136" i="24" s="1"/>
  <c r="J3136" i="24" s="1"/>
  <c r="N3136" i="24" s="1"/>
  <c r="D3132" i="24"/>
  <c r="F3132" i="24" s="1"/>
  <c r="I3132" i="24" s="1"/>
  <c r="J3132" i="24" s="1"/>
  <c r="N3132" i="24" s="1"/>
  <c r="D3109" i="24"/>
  <c r="F3109" i="24" s="1"/>
  <c r="I3109" i="24" s="1"/>
  <c r="J3109" i="24" s="1"/>
  <c r="N3109" i="24" s="1"/>
  <c r="D3027" i="24"/>
  <c r="F3027" i="24" s="1"/>
  <c r="I3027" i="24" s="1"/>
  <c r="J3027" i="24" s="1"/>
  <c r="N3027" i="24" s="1"/>
  <c r="D2979" i="24"/>
  <c r="F2979" i="24" s="1"/>
  <c r="I2979" i="24" s="1"/>
  <c r="J2979" i="24" s="1"/>
  <c r="N2979" i="24" s="1"/>
  <c r="D2977" i="24"/>
  <c r="F2977" i="24" s="1"/>
  <c r="I2977" i="24" s="1"/>
  <c r="J2977" i="24" s="1"/>
  <c r="N2977" i="24" s="1"/>
  <c r="D2958" i="24"/>
  <c r="F2958" i="24" s="1"/>
  <c r="I2958" i="24" s="1"/>
  <c r="J2958" i="24" s="1"/>
  <c r="N2958" i="24" s="1"/>
  <c r="D2983" i="24"/>
  <c r="F2983" i="24" s="1"/>
  <c r="I2983" i="24" s="1"/>
  <c r="J2983" i="24" s="1"/>
  <c r="N2983" i="24" s="1"/>
  <c r="D2945" i="24"/>
  <c r="F2945" i="24" s="1"/>
  <c r="I2945" i="24" s="1"/>
  <c r="J2945" i="24" s="1"/>
  <c r="N2945" i="24" s="1"/>
  <c r="D3017" i="24"/>
  <c r="F3017" i="24" s="1"/>
  <c r="I3017" i="24" s="1"/>
  <c r="J3017" i="24" s="1"/>
  <c r="N3017" i="24" s="1"/>
  <c r="D2884" i="24"/>
  <c r="F2884" i="24" s="1"/>
  <c r="I2884" i="24" s="1"/>
  <c r="J2884" i="24" s="1"/>
  <c r="N2884" i="24" s="1"/>
  <c r="D2838" i="24"/>
  <c r="F2838" i="24" s="1"/>
  <c r="I2838" i="24" s="1"/>
  <c r="J2838" i="24" s="1"/>
  <c r="N2838" i="24" s="1"/>
  <c r="D2800" i="24"/>
  <c r="F2800" i="24" s="1"/>
  <c r="I2800" i="24" s="1"/>
  <c r="J2800" i="24" s="1"/>
  <c r="N2800" i="24" s="1"/>
  <c r="D2780" i="24"/>
  <c r="F2780" i="24" s="1"/>
  <c r="I2780" i="24" s="1"/>
  <c r="J2780" i="24" s="1"/>
  <c r="N2780" i="24" s="1"/>
  <c r="D2764" i="24"/>
  <c r="F2764" i="24" s="1"/>
  <c r="I2764" i="24" s="1"/>
  <c r="J2764" i="24" s="1"/>
  <c r="N2764" i="24" s="1"/>
  <c r="D2850" i="24"/>
  <c r="F2850" i="24" s="1"/>
  <c r="I2850" i="24" s="1"/>
  <c r="J2850" i="24" s="1"/>
  <c r="N2850" i="24" s="1"/>
  <c r="D2743" i="24"/>
  <c r="F2743" i="24" s="1"/>
  <c r="I2743" i="24" s="1"/>
  <c r="J2743" i="24" s="1"/>
  <c r="N2743" i="24" s="1"/>
  <c r="D2762" i="24"/>
  <c r="F2762" i="24" s="1"/>
  <c r="I2762" i="24" s="1"/>
  <c r="J2762" i="24" s="1"/>
  <c r="N2762" i="24" s="1"/>
  <c r="D2734" i="24"/>
  <c r="F2734" i="24" s="1"/>
  <c r="I2734" i="24" s="1"/>
  <c r="J2734" i="24" s="1"/>
  <c r="N2734" i="24" s="1"/>
  <c r="D2703" i="24"/>
  <c r="F2703" i="24" s="1"/>
  <c r="I2703" i="24" s="1"/>
  <c r="J2703" i="24" s="1"/>
  <c r="N2703" i="24" s="1"/>
  <c r="D2648" i="24"/>
  <c r="F2648" i="24" s="1"/>
  <c r="I2648" i="24" s="1"/>
  <c r="J2648" i="24" s="1"/>
  <c r="N2648" i="24" s="1"/>
  <c r="D2667" i="24"/>
  <c r="F2667" i="24" s="1"/>
  <c r="I2667" i="24" s="1"/>
  <c r="J2667" i="24" s="1"/>
  <c r="N2667" i="24" s="1"/>
  <c r="D2635" i="24"/>
  <c r="F2635" i="24" s="1"/>
  <c r="I2635" i="24" s="1"/>
  <c r="J2635" i="24" s="1"/>
  <c r="N2635" i="24" s="1"/>
  <c r="D2583" i="24"/>
  <c r="F2583" i="24" s="1"/>
  <c r="I2583" i="24" s="1"/>
  <c r="J2583" i="24" s="1"/>
  <c r="N2583" i="24" s="1"/>
  <c r="D2509" i="24"/>
  <c r="F2509" i="24" s="1"/>
  <c r="I2509" i="24" s="1"/>
  <c r="J2509" i="24" s="1"/>
  <c r="N2509" i="24" s="1"/>
  <c r="D2515" i="24"/>
  <c r="F2515" i="24" s="1"/>
  <c r="I2515" i="24" s="1"/>
  <c r="J2515" i="24" s="1"/>
  <c r="N2515" i="24" s="1"/>
  <c r="D2479" i="24"/>
  <c r="F2479" i="24" s="1"/>
  <c r="I2479" i="24" s="1"/>
  <c r="J2479" i="24" s="1"/>
  <c r="N2479" i="24" s="1"/>
  <c r="D2420" i="24"/>
  <c r="F2420" i="24" s="1"/>
  <c r="I2420" i="24" s="1"/>
  <c r="J2420" i="24" s="1"/>
  <c r="N2420" i="24" s="1"/>
  <c r="D2471" i="24"/>
  <c r="F2471" i="24" s="1"/>
  <c r="I2471" i="24" s="1"/>
  <c r="J2471" i="24" s="1"/>
  <c r="N2471" i="24" s="1"/>
  <c r="D2358" i="24"/>
  <c r="F2358" i="24" s="1"/>
  <c r="I2358" i="24" s="1"/>
  <c r="J2358" i="24" s="1"/>
  <c r="N2358" i="24" s="1"/>
  <c r="D2307" i="24"/>
  <c r="F2307" i="24" s="1"/>
  <c r="I2307" i="24" s="1"/>
  <c r="J2307" i="24" s="1"/>
  <c r="N2307" i="24" s="1"/>
  <c r="D2271" i="24"/>
  <c r="F2271" i="24" s="1"/>
  <c r="I2271" i="24" s="1"/>
  <c r="J2271" i="24" s="1"/>
  <c r="N2271" i="24" s="1"/>
  <c r="D2247" i="24"/>
  <c r="F2247" i="24" s="1"/>
  <c r="I2247" i="24" s="1"/>
  <c r="J2247" i="24" s="1"/>
  <c r="N2247" i="24" s="1"/>
  <c r="D2215" i="24"/>
  <c r="F2215" i="24" s="1"/>
  <c r="I2215" i="24" s="1"/>
  <c r="J2215" i="24" s="1"/>
  <c r="N2215" i="24" s="1"/>
  <c r="D2199" i="24"/>
  <c r="F2199" i="24" s="1"/>
  <c r="I2199" i="24" s="1"/>
  <c r="J2199" i="24" s="1"/>
  <c r="N2199" i="24" s="1"/>
  <c r="D2171" i="24"/>
  <c r="F2171" i="24" s="1"/>
  <c r="I2171" i="24" s="1"/>
  <c r="J2171" i="24" s="1"/>
  <c r="N2171" i="24" s="1"/>
  <c r="D2310" i="24"/>
  <c r="F2310" i="24" s="1"/>
  <c r="I2310" i="24" s="1"/>
  <c r="J2310" i="24" s="1"/>
  <c r="N2310" i="24" s="1"/>
  <c r="D2266" i="24"/>
  <c r="F2266" i="24" s="1"/>
  <c r="I2266" i="24" s="1"/>
  <c r="J2266" i="24" s="1"/>
  <c r="N2266" i="24" s="1"/>
  <c r="D2250" i="24"/>
  <c r="F2250" i="24" s="1"/>
  <c r="I2250" i="24" s="1"/>
  <c r="J2250" i="24" s="1"/>
  <c r="N2250" i="24" s="1"/>
  <c r="D2074" i="24"/>
  <c r="F2074" i="24" s="1"/>
  <c r="I2074" i="24" s="1"/>
  <c r="J2074" i="24" s="1"/>
  <c r="N2074" i="24" s="1"/>
  <c r="D1934" i="24"/>
  <c r="F1934" i="24" s="1"/>
  <c r="I1934" i="24" s="1"/>
  <c r="J1934" i="24" s="1"/>
  <c r="N1934" i="24" s="1"/>
  <c r="D1886" i="24"/>
  <c r="F1886" i="24" s="1"/>
  <c r="I1886" i="24" s="1"/>
  <c r="J1886" i="24" s="1"/>
  <c r="N1886" i="24" s="1"/>
  <c r="D1800" i="24"/>
  <c r="F1800" i="24" s="1"/>
  <c r="I1800" i="24" s="1"/>
  <c r="J1800" i="24" s="1"/>
  <c r="N1800" i="24" s="1"/>
  <c r="D1764" i="24"/>
  <c r="F1764" i="24" s="1"/>
  <c r="I1764" i="24" s="1"/>
  <c r="J1764" i="24" s="1"/>
  <c r="N1764" i="24" s="1"/>
  <c r="D1692" i="24"/>
  <c r="F1692" i="24" s="1"/>
  <c r="I1692" i="24" s="1"/>
  <c r="J1692" i="24" s="1"/>
  <c r="N1692" i="24" s="1"/>
  <c r="D1672" i="24"/>
  <c r="F1672" i="24" s="1"/>
  <c r="I1672" i="24" s="1"/>
  <c r="J1672" i="24" s="1"/>
  <c r="N1672" i="24" s="1"/>
  <c r="D1640" i="24"/>
  <c r="F1640" i="24" s="1"/>
  <c r="I1640" i="24" s="1"/>
  <c r="J1640" i="24" s="1"/>
  <c r="N1640" i="24" s="1"/>
  <c r="D1846" i="24"/>
  <c r="F1846" i="24" s="1"/>
  <c r="I1846" i="24" s="1"/>
  <c r="J1846" i="24" s="1"/>
  <c r="N1846" i="24" s="1"/>
  <c r="D1818" i="24"/>
  <c r="F1818" i="24" s="1"/>
  <c r="I1818" i="24" s="1"/>
  <c r="J1818" i="24" s="1"/>
  <c r="N1818" i="24" s="1"/>
  <c r="D1572" i="24"/>
  <c r="F1572" i="24" s="1"/>
  <c r="I1572" i="24" s="1"/>
  <c r="J1572" i="24" s="1"/>
  <c r="N1572" i="24" s="1"/>
  <c r="D1532" i="24"/>
  <c r="F1532" i="24" s="1"/>
  <c r="I1532" i="24" s="1"/>
  <c r="J1532" i="24" s="1"/>
  <c r="N1532" i="24" s="1"/>
  <c r="D1516" i="24"/>
  <c r="F1516" i="24" s="1"/>
  <c r="I1516" i="24" s="1"/>
  <c r="J1516" i="24" s="1"/>
  <c r="N1516" i="24" s="1"/>
  <c r="D1480" i="24"/>
  <c r="F1480" i="24" s="1"/>
  <c r="I1480" i="24" s="1"/>
  <c r="J1480" i="24" s="1"/>
  <c r="N1480" i="24" s="1"/>
  <c r="D1404" i="24"/>
  <c r="F1404" i="24" s="1"/>
  <c r="I1404" i="24" s="1"/>
  <c r="J1404" i="24" s="1"/>
  <c r="N1404" i="24" s="1"/>
  <c r="D1356" i="24"/>
  <c r="F1356" i="24" s="1"/>
  <c r="I1356" i="24" s="1"/>
  <c r="J1356" i="24" s="1"/>
  <c r="N1356" i="24" s="1"/>
  <c r="D1874" i="24"/>
  <c r="F1874" i="24" s="1"/>
  <c r="I1874" i="24" s="1"/>
  <c r="J1874" i="24" s="1"/>
  <c r="N1874" i="24" s="1"/>
  <c r="D1758" i="24"/>
  <c r="F1758" i="24" s="1"/>
  <c r="I1758" i="24" s="1"/>
  <c r="J1758" i="24" s="1"/>
  <c r="N1758" i="24" s="1"/>
  <c r="D1598" i="24"/>
  <c r="F1598" i="24" s="1"/>
  <c r="I1598" i="24" s="1"/>
  <c r="J1598" i="24" s="1"/>
  <c r="N1598" i="24" s="1"/>
  <c r="D1466" i="24"/>
  <c r="F1466" i="24" s="1"/>
  <c r="I1466" i="24" s="1"/>
  <c r="J1466" i="24" s="1"/>
  <c r="N1466" i="24" s="1"/>
  <c r="D1450" i="24"/>
  <c r="F1450" i="24" s="1"/>
  <c r="I1450" i="24" s="1"/>
  <c r="J1450" i="24" s="1"/>
  <c r="N1450" i="24" s="1"/>
  <c r="D1406" i="24"/>
  <c r="F1406" i="24" s="1"/>
  <c r="I1406" i="24" s="1"/>
  <c r="J1406" i="24" s="1"/>
  <c r="N1406" i="24" s="1"/>
  <c r="D1307" i="24"/>
  <c r="F1307" i="24" s="1"/>
  <c r="I1307" i="24" s="1"/>
  <c r="J1307" i="24" s="1"/>
  <c r="N1307" i="24" s="1"/>
  <c r="D1283" i="24"/>
  <c r="F1283" i="24" s="1"/>
  <c r="I1283" i="24" s="1"/>
  <c r="J1283" i="24" s="1"/>
  <c r="N1283" i="24" s="1"/>
  <c r="D1269" i="24"/>
  <c r="F1269" i="24" s="1"/>
  <c r="I1269" i="24" s="1"/>
  <c r="J1269" i="24" s="1"/>
  <c r="N1269" i="24" s="1"/>
  <c r="D1243" i="24"/>
  <c r="F1243" i="24" s="1"/>
  <c r="I1243" i="24" s="1"/>
  <c r="J1243" i="24" s="1"/>
  <c r="N1243" i="24" s="1"/>
  <c r="D1091" i="24"/>
  <c r="F1091" i="24" s="1"/>
  <c r="I1091" i="24" s="1"/>
  <c r="J1091" i="24" s="1"/>
  <c r="N1091" i="24" s="1"/>
  <c r="D1047" i="24"/>
  <c r="F1047" i="24" s="1"/>
  <c r="I1047" i="24" s="1"/>
  <c r="J1047" i="24" s="1"/>
  <c r="N1047" i="24" s="1"/>
  <c r="D1019" i="24"/>
  <c r="F1019" i="24" s="1"/>
  <c r="I1019" i="24" s="1"/>
  <c r="J1019" i="24" s="1"/>
  <c r="N1019" i="24" s="1"/>
  <c r="D991" i="24"/>
  <c r="F991" i="24" s="1"/>
  <c r="I991" i="24" s="1"/>
  <c r="J991" i="24" s="1"/>
  <c r="N991" i="24" s="1"/>
  <c r="D915" i="24"/>
  <c r="F915" i="24" s="1"/>
  <c r="I915" i="24" s="1"/>
  <c r="J915" i="24" s="1"/>
  <c r="N915" i="24" s="1"/>
  <c r="D895" i="24"/>
  <c r="F895" i="24" s="1"/>
  <c r="I895" i="24" s="1"/>
  <c r="J895" i="24" s="1"/>
  <c r="N895" i="24" s="1"/>
  <c r="D1326" i="24"/>
  <c r="F1326" i="24" s="1"/>
  <c r="I1326" i="24" s="1"/>
  <c r="J1326" i="24" s="1"/>
  <c r="N1326" i="24" s="1"/>
  <c r="D783" i="24"/>
  <c r="F783" i="24" s="1"/>
  <c r="I783" i="24" s="1"/>
  <c r="J783" i="24" s="1"/>
  <c r="N783" i="24" s="1"/>
  <c r="D795" i="24"/>
  <c r="F795" i="24" s="1"/>
  <c r="I795" i="24" s="1"/>
  <c r="J795" i="24" s="1"/>
  <c r="N795" i="24" s="1"/>
  <c r="D727" i="24"/>
  <c r="F727" i="24" s="1"/>
  <c r="I727" i="24" s="1"/>
  <c r="J727" i="24" s="1"/>
  <c r="N727" i="24" s="1"/>
  <c r="D703" i="24"/>
  <c r="F703" i="24" s="1"/>
  <c r="I703" i="24" s="1"/>
  <c r="J703" i="24" s="1"/>
  <c r="N703" i="24" s="1"/>
  <c r="D647" i="24"/>
  <c r="F647" i="24" s="1"/>
  <c r="I647" i="24" s="1"/>
  <c r="J647" i="24" s="1"/>
  <c r="N647" i="24" s="1"/>
  <c r="D615" i="24"/>
  <c r="F615" i="24" s="1"/>
  <c r="I615" i="24" s="1"/>
  <c r="J615" i="24" s="1"/>
  <c r="N615" i="24" s="1"/>
  <c r="D756" i="24"/>
  <c r="F756" i="24" s="1"/>
  <c r="I756" i="24" s="1"/>
  <c r="J756" i="24" s="1"/>
  <c r="N756" i="24" s="1"/>
  <c r="D690" i="24"/>
  <c r="F690" i="24" s="1"/>
  <c r="I690" i="24" s="1"/>
  <c r="J690" i="24" s="1"/>
  <c r="N690" i="24" s="1"/>
  <c r="D618" i="24"/>
  <c r="F618" i="24" s="1"/>
  <c r="I618" i="24" s="1"/>
  <c r="J618" i="24" s="1"/>
  <c r="N618" i="24" s="1"/>
  <c r="D594" i="24"/>
  <c r="F594" i="24" s="1"/>
  <c r="I594" i="24" s="1"/>
  <c r="J594" i="24" s="1"/>
  <c r="N594" i="24" s="1"/>
  <c r="D562" i="24"/>
  <c r="F562" i="24" s="1"/>
  <c r="I562" i="24" s="1"/>
  <c r="J562" i="24" s="1"/>
  <c r="N562" i="24" s="1"/>
  <c r="D534" i="24"/>
  <c r="F534" i="24" s="1"/>
  <c r="I534" i="24" s="1"/>
  <c r="J534" i="24" s="1"/>
  <c r="N534" i="24" s="1"/>
  <c r="D506" i="24"/>
  <c r="F506" i="24" s="1"/>
  <c r="I506" i="24" s="1"/>
  <c r="J506" i="24" s="1"/>
  <c r="N506" i="24" s="1"/>
  <c r="D482" i="24"/>
  <c r="F482" i="24" s="1"/>
  <c r="I482" i="24" s="1"/>
  <c r="J482" i="24" s="1"/>
  <c r="N482" i="24" s="1"/>
  <c r="D386" i="24"/>
  <c r="F386" i="24" s="1"/>
  <c r="I386" i="24" s="1"/>
  <c r="J386" i="24" s="1"/>
  <c r="N386" i="24" s="1"/>
  <c r="D803" i="24"/>
  <c r="F803" i="24" s="1"/>
  <c r="I803" i="24" s="1"/>
  <c r="J803" i="24" s="1"/>
  <c r="N803" i="24" s="1"/>
  <c r="D262" i="24"/>
  <c r="F262" i="24" s="1"/>
  <c r="I262" i="24" s="1"/>
  <c r="J262" i="24" s="1"/>
  <c r="N262" i="24" s="1"/>
  <c r="D270" i="24"/>
  <c r="F270" i="24" s="1"/>
  <c r="I270" i="24" s="1"/>
  <c r="J270" i="24" s="1"/>
  <c r="N270" i="24" s="1"/>
  <c r="D342" i="24"/>
  <c r="F342" i="24" s="1"/>
  <c r="I342" i="24" s="1"/>
  <c r="J342" i="24" s="1"/>
  <c r="N342" i="24" s="1"/>
  <c r="D358" i="24"/>
  <c r="F358" i="24" s="1"/>
  <c r="I358" i="24" s="1"/>
  <c r="J358" i="24" s="1"/>
  <c r="N358" i="24" s="1"/>
  <c r="D374" i="24"/>
  <c r="F374" i="24" s="1"/>
  <c r="I374" i="24" s="1"/>
  <c r="J374" i="24" s="1"/>
  <c r="N374" i="24" s="1"/>
  <c r="D387" i="24"/>
  <c r="F387" i="24" s="1"/>
  <c r="I387" i="24" s="1"/>
  <c r="J387" i="24" s="1"/>
  <c r="N387" i="24" s="1"/>
  <c r="D419" i="24"/>
  <c r="F419" i="24" s="1"/>
  <c r="I419" i="24" s="1"/>
  <c r="J419" i="24" s="1"/>
  <c r="N419" i="24" s="1"/>
  <c r="D433" i="24"/>
  <c r="F433" i="24" s="1"/>
  <c r="I433" i="24" s="1"/>
  <c r="J433" i="24" s="1"/>
  <c r="N433" i="24" s="1"/>
  <c r="D515" i="24"/>
  <c r="F515" i="24" s="1"/>
  <c r="I515" i="24" s="1"/>
  <c r="J515" i="24" s="1"/>
  <c r="N515" i="24" s="1"/>
  <c r="D547" i="24"/>
  <c r="F547" i="24" s="1"/>
  <c r="I547" i="24" s="1"/>
  <c r="J547" i="24" s="1"/>
  <c r="N547" i="24" s="1"/>
  <c r="D579" i="24"/>
  <c r="F579" i="24" s="1"/>
  <c r="I579" i="24" s="1"/>
  <c r="J579" i="24" s="1"/>
  <c r="N579" i="24" s="1"/>
  <c r="D593" i="24"/>
  <c r="F593" i="24" s="1"/>
  <c r="I593" i="24" s="1"/>
  <c r="J593" i="24" s="1"/>
  <c r="N593" i="24" s="1"/>
  <c r="D621" i="24"/>
  <c r="F621" i="24" s="1"/>
  <c r="I621" i="24" s="1"/>
  <c r="J621" i="24" s="1"/>
  <c r="N621" i="24" s="1"/>
  <c r="D637" i="24"/>
  <c r="F637" i="24" s="1"/>
  <c r="I637" i="24" s="1"/>
  <c r="J637" i="24" s="1"/>
  <c r="N637" i="24" s="1"/>
  <c r="D669" i="24"/>
  <c r="F669" i="24" s="1"/>
  <c r="I669" i="24" s="1"/>
  <c r="J669" i="24" s="1"/>
  <c r="N669" i="24" s="1"/>
  <c r="D701" i="24"/>
  <c r="F701" i="24" s="1"/>
  <c r="I701" i="24" s="1"/>
  <c r="J701" i="24" s="1"/>
  <c r="N701" i="24" s="1"/>
  <c r="D749" i="24"/>
  <c r="F749" i="24" s="1"/>
  <c r="I749" i="24" s="1"/>
  <c r="J749" i="24" s="1"/>
  <c r="N749" i="24" s="1"/>
  <c r="D809" i="24"/>
  <c r="F809" i="24" s="1"/>
  <c r="I809" i="24" s="1"/>
  <c r="J809" i="24" s="1"/>
  <c r="N809" i="24" s="1"/>
  <c r="D825" i="24"/>
  <c r="F825" i="24" s="1"/>
  <c r="I825" i="24" s="1"/>
  <c r="J825" i="24" s="1"/>
  <c r="N825" i="24" s="1"/>
  <c r="D873" i="24"/>
  <c r="F873" i="24" s="1"/>
  <c r="I873" i="24" s="1"/>
  <c r="J873" i="24" s="1"/>
  <c r="N873" i="24" s="1"/>
  <c r="D940" i="24"/>
  <c r="F940" i="24" s="1"/>
  <c r="I940" i="24" s="1"/>
  <c r="J940" i="24" s="1"/>
  <c r="N940" i="24" s="1"/>
  <c r="D972" i="24"/>
  <c r="F972" i="24" s="1"/>
  <c r="I972" i="24" s="1"/>
  <c r="J972" i="24" s="1"/>
  <c r="N972" i="24" s="1"/>
  <c r="D1004" i="24"/>
  <c r="F1004" i="24" s="1"/>
  <c r="I1004" i="24" s="1"/>
  <c r="J1004" i="24" s="1"/>
  <c r="N1004" i="24" s="1"/>
  <c r="D1036" i="24"/>
  <c r="F1036" i="24" s="1"/>
  <c r="I1036" i="24" s="1"/>
  <c r="J1036" i="24" s="1"/>
  <c r="N1036" i="24" s="1"/>
  <c r="D1132" i="24"/>
  <c r="F1132" i="24" s="1"/>
  <c r="I1132" i="24" s="1"/>
  <c r="J1132" i="24" s="1"/>
  <c r="N1132" i="24" s="1"/>
  <c r="D758" i="24"/>
  <c r="F758" i="24" s="1"/>
  <c r="I758" i="24" s="1"/>
  <c r="J758" i="24" s="1"/>
  <c r="N758" i="24" s="1"/>
  <c r="D772" i="24"/>
  <c r="F772" i="24" s="1"/>
  <c r="I772" i="24" s="1"/>
  <c r="J772" i="24" s="1"/>
  <c r="N772" i="24" s="1"/>
  <c r="D782" i="24"/>
  <c r="F782" i="24" s="1"/>
  <c r="I782" i="24" s="1"/>
  <c r="J782" i="24" s="1"/>
  <c r="N782" i="24" s="1"/>
  <c r="D868" i="24"/>
  <c r="F868" i="24" s="1"/>
  <c r="I868" i="24" s="1"/>
  <c r="J868" i="24" s="1"/>
  <c r="N868" i="24" s="1"/>
  <c r="D878" i="24"/>
  <c r="F878" i="24" s="1"/>
  <c r="I878" i="24" s="1"/>
  <c r="J878" i="24" s="1"/>
  <c r="N878" i="24" s="1"/>
  <c r="D914" i="24"/>
  <c r="F914" i="24" s="1"/>
  <c r="I914" i="24" s="1"/>
  <c r="J914" i="24" s="1"/>
  <c r="N914" i="24" s="1"/>
  <c r="D930" i="24"/>
  <c r="F930" i="24" s="1"/>
  <c r="I930" i="24" s="1"/>
  <c r="J930" i="24" s="1"/>
  <c r="N930" i="24" s="1"/>
  <c r="D1010" i="24"/>
  <c r="F1010" i="24" s="1"/>
  <c r="I1010" i="24" s="1"/>
  <c r="J1010" i="24" s="1"/>
  <c r="N1010" i="24" s="1"/>
  <c r="D1058" i="24"/>
  <c r="F1058" i="24" s="1"/>
  <c r="I1058" i="24" s="1"/>
  <c r="J1058" i="24" s="1"/>
  <c r="N1058" i="24" s="1"/>
  <c r="D1074" i="24"/>
  <c r="F1074" i="24" s="1"/>
  <c r="I1074" i="24" s="1"/>
  <c r="J1074" i="24" s="1"/>
  <c r="N1074" i="24" s="1"/>
  <c r="D1106" i="24"/>
  <c r="F1106" i="24" s="1"/>
  <c r="I1106" i="24" s="1"/>
  <c r="J1106" i="24" s="1"/>
  <c r="N1106" i="24" s="1"/>
  <c r="D1138" i="24"/>
  <c r="F1138" i="24" s="1"/>
  <c r="I1138" i="24" s="1"/>
  <c r="J1138" i="24" s="1"/>
  <c r="N1138" i="24" s="1"/>
  <c r="D1154" i="24"/>
  <c r="F1154" i="24" s="1"/>
  <c r="I1154" i="24" s="1"/>
  <c r="J1154" i="24" s="1"/>
  <c r="N1154" i="24" s="1"/>
  <c r="D1186" i="24"/>
  <c r="F1186" i="24" s="1"/>
  <c r="I1186" i="24" s="1"/>
  <c r="J1186" i="24" s="1"/>
  <c r="N1186" i="24" s="1"/>
  <c r="D1202" i="24"/>
  <c r="F1202" i="24" s="1"/>
  <c r="I1202" i="24" s="1"/>
  <c r="J1202" i="24" s="1"/>
  <c r="N1202" i="24" s="1"/>
  <c r="D1218" i="24"/>
  <c r="F1218" i="24" s="1"/>
  <c r="I1218" i="24" s="1"/>
  <c r="J1218" i="24" s="1"/>
  <c r="N1218" i="24" s="1"/>
  <c r="D765" i="24"/>
  <c r="F765" i="24" s="1"/>
  <c r="I765" i="24" s="1"/>
  <c r="J765" i="24" s="1"/>
  <c r="N765" i="24" s="1"/>
  <c r="D786" i="24"/>
  <c r="F786" i="24" s="1"/>
  <c r="I786" i="24" s="1"/>
  <c r="J786" i="24" s="1"/>
  <c r="N786" i="24" s="1"/>
  <c r="D834" i="24"/>
  <c r="F834" i="24" s="1"/>
  <c r="I834" i="24" s="1"/>
  <c r="J834" i="24" s="1"/>
  <c r="N834" i="24" s="1"/>
  <c r="D866" i="24"/>
  <c r="F866" i="24" s="1"/>
  <c r="I866" i="24" s="1"/>
  <c r="J866" i="24" s="1"/>
  <c r="N866" i="24" s="1"/>
  <c r="D882" i="24"/>
  <c r="F882" i="24" s="1"/>
  <c r="I882" i="24" s="1"/>
  <c r="J882" i="24" s="1"/>
  <c r="N882" i="24" s="1"/>
  <c r="D944" i="24"/>
  <c r="F944" i="24" s="1"/>
  <c r="I944" i="24" s="1"/>
  <c r="J944" i="24" s="1"/>
  <c r="N944" i="24" s="1"/>
  <c r="D976" i="24"/>
  <c r="F976" i="24" s="1"/>
  <c r="I976" i="24" s="1"/>
  <c r="J976" i="24" s="1"/>
  <c r="N976" i="24" s="1"/>
  <c r="D1072" i="24"/>
  <c r="F1072" i="24" s="1"/>
  <c r="I1072" i="24" s="1"/>
  <c r="J1072" i="24" s="1"/>
  <c r="N1072" i="24" s="1"/>
  <c r="D1104" i="24"/>
  <c r="F1104" i="24" s="1"/>
  <c r="I1104" i="24" s="1"/>
  <c r="J1104" i="24" s="1"/>
  <c r="N1104" i="24" s="1"/>
  <c r="D3238" i="24"/>
  <c r="F3238" i="24" s="1"/>
  <c r="I3238" i="24" s="1"/>
  <c r="J3238" i="24" s="1"/>
  <c r="N3238" i="24" s="1"/>
  <c r="D3254" i="24"/>
  <c r="F3254" i="24" s="1"/>
  <c r="I3254" i="24" s="1"/>
  <c r="J3254" i="24" s="1"/>
  <c r="N3254" i="24" s="1"/>
  <c r="D3270" i="24"/>
  <c r="F3270" i="24" s="1"/>
  <c r="I3270" i="24" s="1"/>
  <c r="J3270" i="24" s="1"/>
  <c r="N3270" i="24" s="1"/>
  <c r="D3286" i="24"/>
  <c r="F3286" i="24" s="1"/>
  <c r="I3286" i="24" s="1"/>
  <c r="J3286" i="24" s="1"/>
  <c r="N3286" i="24" s="1"/>
  <c r="D3350" i="24"/>
  <c r="F3350" i="24" s="1"/>
  <c r="I3350" i="24" s="1"/>
  <c r="J3350" i="24" s="1"/>
  <c r="N3350" i="24" s="1"/>
  <c r="D3370" i="24"/>
  <c r="F3370" i="24" s="1"/>
  <c r="I3370" i="24" s="1"/>
  <c r="J3370" i="24" s="1"/>
  <c r="N3370" i="24" s="1"/>
  <c r="D3422" i="24"/>
  <c r="F3422" i="24" s="1"/>
  <c r="I3422" i="24" s="1"/>
  <c r="J3422" i="24" s="1"/>
  <c r="N3422" i="24" s="1"/>
  <c r="D3239" i="24"/>
  <c r="F3239" i="24" s="1"/>
  <c r="I3239" i="24" s="1"/>
  <c r="J3239" i="24" s="1"/>
  <c r="N3239" i="24" s="1"/>
  <c r="D3255" i="24"/>
  <c r="F3255" i="24" s="1"/>
  <c r="I3255" i="24" s="1"/>
  <c r="J3255" i="24" s="1"/>
  <c r="N3255" i="24" s="1"/>
  <c r="D3287" i="24"/>
  <c r="F3287" i="24" s="1"/>
  <c r="I3287" i="24" s="1"/>
  <c r="J3287" i="24" s="1"/>
  <c r="N3287" i="24" s="1"/>
  <c r="D3351" i="24"/>
  <c r="F3351" i="24" s="1"/>
  <c r="I3351" i="24" s="1"/>
  <c r="J3351" i="24" s="1"/>
  <c r="N3351" i="24" s="1"/>
  <c r="D3367" i="24"/>
  <c r="F3367" i="24" s="1"/>
  <c r="I3367" i="24" s="1"/>
  <c r="J3367" i="24" s="1"/>
  <c r="N3367" i="24" s="1"/>
  <c r="D3383" i="24"/>
  <c r="F3383" i="24" s="1"/>
  <c r="I3383" i="24" s="1"/>
  <c r="J3383" i="24" s="1"/>
  <c r="N3383" i="24" s="1"/>
  <c r="D3399" i="24"/>
  <c r="F3399" i="24" s="1"/>
  <c r="I3399" i="24" s="1"/>
  <c r="J3399" i="24" s="1"/>
  <c r="N3399" i="24" s="1"/>
  <c r="D3419" i="24"/>
  <c r="F3419" i="24" s="1"/>
  <c r="I3419" i="24" s="1"/>
  <c r="J3419" i="24" s="1"/>
  <c r="N3419" i="24" s="1"/>
  <c r="D24" i="24"/>
  <c r="F24" i="24" s="1"/>
  <c r="I24" i="24" s="1"/>
  <c r="J24" i="24" s="1"/>
  <c r="N24" i="24" s="1"/>
  <c r="D80" i="24"/>
  <c r="F80" i="24" s="1"/>
  <c r="I80" i="24" s="1"/>
  <c r="J80" i="24" s="1"/>
  <c r="N80" i="24" s="1"/>
  <c r="D3244" i="24"/>
  <c r="F3244" i="24" s="1"/>
  <c r="I3244" i="24" s="1"/>
  <c r="J3244" i="24" s="1"/>
  <c r="N3244" i="24" s="1"/>
  <c r="D3260" i="24"/>
  <c r="F3260" i="24" s="1"/>
  <c r="I3260" i="24" s="1"/>
  <c r="J3260" i="24" s="1"/>
  <c r="N3260" i="24" s="1"/>
  <c r="D3276" i="24"/>
  <c r="F3276" i="24" s="1"/>
  <c r="I3276" i="24" s="1"/>
  <c r="J3276" i="24" s="1"/>
  <c r="N3276" i="24" s="1"/>
  <c r="D3292" i="24"/>
  <c r="F3292" i="24" s="1"/>
  <c r="I3292" i="24" s="1"/>
  <c r="J3292" i="24" s="1"/>
  <c r="N3292" i="24" s="1"/>
  <c r="D3308" i="24"/>
  <c r="F3308" i="24" s="1"/>
  <c r="I3308" i="24" s="1"/>
  <c r="J3308" i="24" s="1"/>
  <c r="N3308" i="24" s="1"/>
  <c r="D3328" i="24"/>
  <c r="F3328" i="24" s="1"/>
  <c r="I3328" i="24" s="1"/>
  <c r="J3328" i="24" s="1"/>
  <c r="N3328" i="24" s="1"/>
  <c r="D3380" i="24"/>
  <c r="F3380" i="24" s="1"/>
  <c r="I3380" i="24" s="1"/>
  <c r="J3380" i="24" s="1"/>
  <c r="N3380" i="24" s="1"/>
  <c r="D3245" i="24"/>
  <c r="F3245" i="24" s="1"/>
  <c r="I3245" i="24" s="1"/>
  <c r="J3245" i="24" s="1"/>
  <c r="N3245" i="24" s="1"/>
  <c r="D3261" i="24"/>
  <c r="F3261" i="24" s="1"/>
  <c r="I3261" i="24" s="1"/>
  <c r="J3261" i="24" s="1"/>
  <c r="N3261" i="24" s="1"/>
  <c r="D3281" i="24"/>
  <c r="F3281" i="24" s="1"/>
  <c r="I3281" i="24" s="1"/>
  <c r="J3281" i="24" s="1"/>
  <c r="N3281" i="24" s="1"/>
  <c r="D3313" i="24"/>
  <c r="F3313" i="24" s="1"/>
  <c r="I3313" i="24" s="1"/>
  <c r="J3313" i="24" s="1"/>
  <c r="N3313" i="24" s="1"/>
  <c r="D3345" i="24"/>
  <c r="F3345" i="24" s="1"/>
  <c r="I3345" i="24" s="1"/>
  <c r="J3345" i="24" s="1"/>
  <c r="N3345" i="24" s="1"/>
  <c r="D3361" i="24"/>
  <c r="F3361" i="24" s="1"/>
  <c r="I3361" i="24" s="1"/>
  <c r="J3361" i="24" s="1"/>
  <c r="N3361" i="24" s="1"/>
  <c r="D3377" i="24"/>
  <c r="F3377" i="24" s="1"/>
  <c r="I3377" i="24" s="1"/>
  <c r="J3377" i="24" s="1"/>
  <c r="N3377" i="24" s="1"/>
  <c r="D3413" i="24"/>
  <c r="F3413" i="24" s="1"/>
  <c r="I3413" i="24" s="1"/>
  <c r="J3413" i="24" s="1"/>
  <c r="N3413" i="24" s="1"/>
  <c r="D3217" i="24"/>
  <c r="F3217" i="24" s="1"/>
  <c r="I3217" i="24" s="1"/>
  <c r="J3217" i="24" s="1"/>
  <c r="N3217" i="24" s="1"/>
  <c r="D3178" i="24"/>
  <c r="F3178" i="24" s="1"/>
  <c r="I3178" i="24" s="1"/>
  <c r="J3178" i="24" s="1"/>
  <c r="N3178" i="24" s="1"/>
  <c r="D3059" i="24"/>
  <c r="F3059" i="24" s="1"/>
  <c r="I3059" i="24" s="1"/>
  <c r="J3059" i="24" s="1"/>
  <c r="N3059" i="24" s="1"/>
  <c r="D2954" i="24"/>
  <c r="F2954" i="24" s="1"/>
  <c r="I2954" i="24" s="1"/>
  <c r="J2954" i="24" s="1"/>
  <c r="N2954" i="24" s="1"/>
  <c r="D2888" i="24"/>
  <c r="F2888" i="24" s="1"/>
  <c r="I2888" i="24" s="1"/>
  <c r="J2888" i="24" s="1"/>
  <c r="N2888" i="24" s="1"/>
  <c r="D2934" i="24"/>
  <c r="F2934" i="24" s="1"/>
  <c r="I2934" i="24" s="1"/>
  <c r="J2934" i="24" s="1"/>
  <c r="N2934" i="24" s="1"/>
  <c r="D2735" i="24"/>
  <c r="F2735" i="24" s="1"/>
  <c r="I2735" i="24" s="1"/>
  <c r="J2735" i="24" s="1"/>
  <c r="N2735" i="24" s="1"/>
  <c r="D2511" i="24"/>
  <c r="F2511" i="24" s="1"/>
  <c r="I2511" i="24" s="1"/>
  <c r="J2511" i="24" s="1"/>
  <c r="N2511" i="24" s="1"/>
  <c r="D2501" i="24"/>
  <c r="F2501" i="24" s="1"/>
  <c r="I2501" i="24" s="1"/>
  <c r="J2501" i="24" s="1"/>
  <c r="N2501" i="24" s="1"/>
  <c r="D2372" i="24"/>
  <c r="F2372" i="24" s="1"/>
  <c r="I2372" i="24" s="1"/>
  <c r="J2372" i="24" s="1"/>
  <c r="N2372" i="24" s="1"/>
  <c r="D2195" i="24"/>
  <c r="F2195" i="24" s="1"/>
  <c r="I2195" i="24" s="1"/>
  <c r="J2195" i="24" s="1"/>
  <c r="N2195" i="24" s="1"/>
  <c r="D2058" i="24"/>
  <c r="F2058" i="24" s="1"/>
  <c r="I2058" i="24" s="1"/>
  <c r="J2058" i="24" s="1"/>
  <c r="N2058" i="24" s="1"/>
  <c r="D1360" i="24"/>
  <c r="F1360" i="24" s="1"/>
  <c r="I1360" i="24" s="1"/>
  <c r="J1360" i="24" s="1"/>
  <c r="N1360" i="24" s="1"/>
  <c r="D1442" i="24"/>
  <c r="F1442" i="24" s="1"/>
  <c r="I1442" i="24" s="1"/>
  <c r="J1442" i="24" s="1"/>
  <c r="N1442" i="24" s="1"/>
  <c r="D1319" i="24"/>
  <c r="F1319" i="24" s="1"/>
  <c r="I1319" i="24" s="1"/>
  <c r="J1319" i="24" s="1"/>
  <c r="N1319" i="24" s="1"/>
  <c r="D1215" i="24"/>
  <c r="F1215" i="24" s="1"/>
  <c r="I1215" i="24" s="1"/>
  <c r="J1215" i="24" s="1"/>
  <c r="N1215" i="24" s="1"/>
  <c r="D1035" i="24"/>
  <c r="F1035" i="24" s="1"/>
  <c r="I1035" i="24" s="1"/>
  <c r="J1035" i="24" s="1"/>
  <c r="N1035" i="24" s="1"/>
  <c r="D760" i="24"/>
  <c r="F760" i="24" s="1"/>
  <c r="I760" i="24" s="1"/>
  <c r="J760" i="24" s="1"/>
  <c r="N760" i="24" s="1"/>
  <c r="D722" i="24"/>
  <c r="F722" i="24" s="1"/>
  <c r="I722" i="24" s="1"/>
  <c r="J722" i="24" s="1"/>
  <c r="N722" i="24" s="1"/>
  <c r="D288" i="24"/>
  <c r="F288" i="24" s="1"/>
  <c r="I288" i="24" s="1"/>
  <c r="J288" i="24" s="1"/>
  <c r="N288" i="24" s="1"/>
  <c r="D352" i="24"/>
  <c r="F352" i="24" s="1"/>
  <c r="I352" i="24" s="1"/>
  <c r="J352" i="24" s="1"/>
  <c r="N352" i="24" s="1"/>
  <c r="D421" i="24"/>
  <c r="F421" i="24" s="1"/>
  <c r="I421" i="24" s="1"/>
  <c r="J421" i="24" s="1"/>
  <c r="N421" i="24" s="1"/>
  <c r="D432" i="24"/>
  <c r="F432" i="24" s="1"/>
  <c r="I432" i="24" s="1"/>
  <c r="J432" i="24" s="1"/>
  <c r="N432" i="24" s="1"/>
  <c r="D496" i="24"/>
  <c r="F496" i="24" s="1"/>
  <c r="I496" i="24" s="1"/>
  <c r="J496" i="24" s="1"/>
  <c r="N496" i="24" s="1"/>
  <c r="D535" i="24"/>
  <c r="F535" i="24" s="1"/>
  <c r="I535" i="24" s="1"/>
  <c r="J535" i="24" s="1"/>
  <c r="N535" i="24" s="1"/>
  <c r="D599" i="24"/>
  <c r="F599" i="24" s="1"/>
  <c r="I599" i="24" s="1"/>
  <c r="J599" i="24" s="1"/>
  <c r="N599" i="24" s="1"/>
  <c r="D757" i="24"/>
  <c r="F757" i="24" s="1"/>
  <c r="I757" i="24" s="1"/>
  <c r="J757" i="24" s="1"/>
  <c r="N757" i="24" s="1"/>
  <c r="D292" i="24"/>
  <c r="F292" i="24" s="1"/>
  <c r="I292" i="24" s="1"/>
  <c r="J292" i="24" s="1"/>
  <c r="N292" i="24" s="1"/>
  <c r="D308" i="24"/>
  <c r="F308" i="24" s="1"/>
  <c r="I308" i="24" s="1"/>
  <c r="J308" i="24" s="1"/>
  <c r="N308" i="24" s="1"/>
  <c r="D335" i="24"/>
  <c r="F335" i="24" s="1"/>
  <c r="I335" i="24" s="1"/>
  <c r="J335" i="24" s="1"/>
  <c r="N335" i="24" s="1"/>
  <c r="D350" i="24"/>
  <c r="F350" i="24" s="1"/>
  <c r="I350" i="24" s="1"/>
  <c r="J350" i="24" s="1"/>
  <c r="N350" i="24" s="1"/>
  <c r="D411" i="24"/>
  <c r="F411" i="24" s="1"/>
  <c r="I411" i="24" s="1"/>
  <c r="J411" i="24" s="1"/>
  <c r="N411" i="24" s="1"/>
  <c r="D475" i="24"/>
  <c r="F475" i="24" s="1"/>
  <c r="I475" i="24" s="1"/>
  <c r="J475" i="24" s="1"/>
  <c r="N475" i="24" s="1"/>
  <c r="D548" i="24"/>
  <c r="F548" i="24" s="1"/>
  <c r="I548" i="24" s="1"/>
  <c r="J548" i="24" s="1"/>
  <c r="N548" i="24" s="1"/>
  <c r="D587" i="24"/>
  <c r="F587" i="24" s="1"/>
  <c r="I587" i="24" s="1"/>
  <c r="J587" i="24" s="1"/>
  <c r="N587" i="24" s="1"/>
  <c r="D601" i="24"/>
  <c r="F601" i="24" s="1"/>
  <c r="I601" i="24" s="1"/>
  <c r="J601" i="24" s="1"/>
  <c r="N601" i="24" s="1"/>
  <c r="D617" i="24"/>
  <c r="F617" i="24" s="1"/>
  <c r="I617" i="24" s="1"/>
  <c r="J617" i="24" s="1"/>
  <c r="N617" i="24" s="1"/>
  <c r="D633" i="24"/>
  <c r="F633" i="24" s="1"/>
  <c r="I633" i="24" s="1"/>
  <c r="J633" i="24" s="1"/>
  <c r="N633" i="24" s="1"/>
  <c r="D665" i="24"/>
  <c r="F665" i="24" s="1"/>
  <c r="I665" i="24" s="1"/>
  <c r="J665" i="24" s="1"/>
  <c r="N665" i="24" s="1"/>
  <c r="D681" i="24"/>
  <c r="F681" i="24" s="1"/>
  <c r="I681" i="24" s="1"/>
  <c r="J681" i="24" s="1"/>
  <c r="N681" i="24" s="1"/>
  <c r="D697" i="24"/>
  <c r="F697" i="24" s="1"/>
  <c r="I697" i="24" s="1"/>
  <c r="J697" i="24" s="1"/>
  <c r="N697" i="24" s="1"/>
  <c r="D729" i="24"/>
  <c r="F729" i="24" s="1"/>
  <c r="I729" i="24" s="1"/>
  <c r="J729" i="24" s="1"/>
  <c r="N729" i="24" s="1"/>
  <c r="D3187" i="24"/>
  <c r="F3187" i="24" s="1"/>
  <c r="I3187" i="24" s="1"/>
  <c r="J3187" i="24" s="1"/>
  <c r="N3187" i="24" s="1"/>
  <c r="D3153" i="24"/>
  <c r="F3153" i="24" s="1"/>
  <c r="I3153" i="24" s="1"/>
  <c r="J3153" i="24" s="1"/>
  <c r="N3153" i="24" s="1"/>
  <c r="D3085" i="24"/>
  <c r="F3085" i="24" s="1"/>
  <c r="I3085" i="24" s="1"/>
  <c r="J3085" i="24" s="1"/>
  <c r="N3085" i="24" s="1"/>
  <c r="D3105" i="24"/>
  <c r="F3105" i="24" s="1"/>
  <c r="I3105" i="24" s="1"/>
  <c r="J3105" i="24" s="1"/>
  <c r="N3105" i="24" s="1"/>
  <c r="D2988" i="24"/>
  <c r="F2988" i="24" s="1"/>
  <c r="I2988" i="24" s="1"/>
  <c r="J2988" i="24" s="1"/>
  <c r="N2988" i="24" s="1"/>
  <c r="D2953" i="24"/>
  <c r="F2953" i="24" s="1"/>
  <c r="I2953" i="24" s="1"/>
  <c r="J2953" i="24" s="1"/>
  <c r="N2953" i="24" s="1"/>
  <c r="D2882" i="24"/>
  <c r="F2882" i="24" s="1"/>
  <c r="I2882" i="24" s="1"/>
  <c r="J2882" i="24" s="1"/>
  <c r="N2882" i="24" s="1"/>
  <c r="D2840" i="24"/>
  <c r="F2840" i="24" s="1"/>
  <c r="I2840" i="24" s="1"/>
  <c r="J2840" i="24" s="1"/>
  <c r="N2840" i="24" s="1"/>
  <c r="D2834" i="24"/>
  <c r="F2834" i="24" s="1"/>
  <c r="I2834" i="24" s="1"/>
  <c r="J2834" i="24" s="1"/>
  <c r="N2834" i="24" s="1"/>
  <c r="D2795" i="24"/>
  <c r="F2795" i="24" s="1"/>
  <c r="I2795" i="24" s="1"/>
  <c r="J2795" i="24" s="1"/>
  <c r="N2795" i="24" s="1"/>
  <c r="D2782" i="24"/>
  <c r="F2782" i="24" s="1"/>
  <c r="I2782" i="24" s="1"/>
  <c r="J2782" i="24" s="1"/>
  <c r="N2782" i="24" s="1"/>
  <c r="D2754" i="24"/>
  <c r="F2754" i="24" s="1"/>
  <c r="I2754" i="24" s="1"/>
  <c r="J2754" i="24" s="1"/>
  <c r="N2754" i="24" s="1"/>
  <c r="D2640" i="24"/>
  <c r="F2640" i="24" s="1"/>
  <c r="I2640" i="24" s="1"/>
  <c r="J2640" i="24" s="1"/>
  <c r="N2640" i="24" s="1"/>
  <c r="D2714" i="24"/>
  <c r="F2714" i="24" s="1"/>
  <c r="I2714" i="24" s="1"/>
  <c r="J2714" i="24" s="1"/>
  <c r="N2714" i="24" s="1"/>
  <c r="D2683" i="24"/>
  <c r="F2683" i="24" s="1"/>
  <c r="I2683" i="24" s="1"/>
  <c r="J2683" i="24" s="1"/>
  <c r="N2683" i="24" s="1"/>
  <c r="D2639" i="24"/>
  <c r="F2639" i="24" s="1"/>
  <c r="I2639" i="24" s="1"/>
  <c r="J2639" i="24" s="1"/>
  <c r="N2639" i="24" s="1"/>
  <c r="D2603" i="24"/>
  <c r="F2603" i="24" s="1"/>
  <c r="I2603" i="24" s="1"/>
  <c r="J2603" i="24" s="1"/>
  <c r="N2603" i="24" s="1"/>
  <c r="D2537" i="24"/>
  <c r="F2537" i="24" s="1"/>
  <c r="I2537" i="24" s="1"/>
  <c r="J2537" i="24" s="1"/>
  <c r="N2537" i="24" s="1"/>
  <c r="D2459" i="24"/>
  <c r="F2459" i="24" s="1"/>
  <c r="I2459" i="24" s="1"/>
  <c r="J2459" i="24" s="1"/>
  <c r="N2459" i="24" s="1"/>
  <c r="D2432" i="24"/>
  <c r="F2432" i="24" s="1"/>
  <c r="I2432" i="24" s="1"/>
  <c r="J2432" i="24" s="1"/>
  <c r="N2432" i="24" s="1"/>
  <c r="D2396" i="24"/>
  <c r="F2396" i="24" s="1"/>
  <c r="I2396" i="24" s="1"/>
  <c r="J2396" i="24" s="1"/>
  <c r="N2396" i="24" s="1"/>
  <c r="D2386" i="24"/>
  <c r="F2386" i="24" s="1"/>
  <c r="I2386" i="24" s="1"/>
  <c r="J2386" i="24" s="1"/>
  <c r="N2386" i="24" s="1"/>
  <c r="D2356" i="24"/>
  <c r="F2356" i="24" s="1"/>
  <c r="I2356" i="24" s="1"/>
  <c r="J2356" i="24" s="1"/>
  <c r="N2356" i="24" s="1"/>
  <c r="D2311" i="24"/>
  <c r="F2311" i="24" s="1"/>
  <c r="I2311" i="24" s="1"/>
  <c r="J2311" i="24" s="1"/>
  <c r="N2311" i="24" s="1"/>
  <c r="D2322" i="24"/>
  <c r="F2322" i="24" s="1"/>
  <c r="I2322" i="24" s="1"/>
  <c r="J2322" i="24" s="1"/>
  <c r="N2322" i="24" s="1"/>
  <c r="D2242" i="24"/>
  <c r="F2242" i="24" s="1"/>
  <c r="I2242" i="24" s="1"/>
  <c r="J2242" i="24" s="1"/>
  <c r="N2242" i="24" s="1"/>
  <c r="D2130" i="24"/>
  <c r="F2130" i="24" s="1"/>
  <c r="I2130" i="24" s="1"/>
  <c r="J2130" i="24" s="1"/>
  <c r="N2130" i="24" s="1"/>
  <c r="D2066" i="24"/>
  <c r="F2066" i="24" s="1"/>
  <c r="I2066" i="24" s="1"/>
  <c r="J2066" i="24" s="1"/>
  <c r="N2066" i="24" s="1"/>
  <c r="D2030" i="24"/>
  <c r="F2030" i="24" s="1"/>
  <c r="I2030" i="24" s="1"/>
  <c r="J2030" i="24" s="1"/>
  <c r="N2030" i="24" s="1"/>
  <c r="D1760" i="24"/>
  <c r="F1760" i="24" s="1"/>
  <c r="I1760" i="24" s="1"/>
  <c r="J1760" i="24" s="1"/>
  <c r="N1760" i="24" s="1"/>
  <c r="D1740" i="24"/>
  <c r="F1740" i="24" s="1"/>
  <c r="I1740" i="24" s="1"/>
  <c r="J1740" i="24" s="1"/>
  <c r="N1740" i="24" s="1"/>
  <c r="D1712" i="24"/>
  <c r="F1712" i="24" s="1"/>
  <c r="I1712" i="24" s="1"/>
  <c r="J1712" i="24" s="1"/>
  <c r="N1712" i="24" s="1"/>
  <c r="D1684" i="24"/>
  <c r="F1684" i="24" s="1"/>
  <c r="I1684" i="24" s="1"/>
  <c r="J1684" i="24" s="1"/>
  <c r="N1684" i="24" s="1"/>
  <c r="D1544" i="24"/>
  <c r="F1544" i="24" s="1"/>
  <c r="I1544" i="24" s="1"/>
  <c r="J1544" i="24" s="1"/>
  <c r="N1544" i="24" s="1"/>
  <c r="D1508" i="24"/>
  <c r="F1508" i="24" s="1"/>
  <c r="I1508" i="24" s="1"/>
  <c r="J1508" i="24" s="1"/>
  <c r="N1508" i="24" s="1"/>
  <c r="D1472" i="24"/>
  <c r="F1472" i="24" s="1"/>
  <c r="I1472" i="24" s="1"/>
  <c r="J1472" i="24" s="1"/>
  <c r="N1472" i="24" s="1"/>
  <c r="D1444" i="24"/>
  <c r="F1444" i="24" s="1"/>
  <c r="I1444" i="24" s="1"/>
  <c r="J1444" i="24" s="1"/>
  <c r="N1444" i="24" s="1"/>
  <c r="D1412" i="24"/>
  <c r="F1412" i="24" s="1"/>
  <c r="I1412" i="24" s="1"/>
  <c r="J1412" i="24" s="1"/>
  <c r="N1412" i="24" s="1"/>
  <c r="D1376" i="24"/>
  <c r="F1376" i="24" s="1"/>
  <c r="I1376" i="24" s="1"/>
  <c r="J1376" i="24" s="1"/>
  <c r="N1376" i="24" s="1"/>
  <c r="D1646" i="24"/>
  <c r="F1646" i="24" s="1"/>
  <c r="I1646" i="24" s="1"/>
  <c r="J1646" i="24" s="1"/>
  <c r="N1646" i="24" s="1"/>
  <c r="D1470" i="24"/>
  <c r="F1470" i="24" s="1"/>
  <c r="I1470" i="24" s="1"/>
  <c r="J1470" i="24" s="1"/>
  <c r="N1470" i="24" s="1"/>
  <c r="D1394" i="24"/>
  <c r="F1394" i="24" s="1"/>
  <c r="I1394" i="24" s="1"/>
  <c r="J1394" i="24" s="1"/>
  <c r="N1394" i="24" s="1"/>
  <c r="D1350" i="24"/>
  <c r="F1350" i="24" s="1"/>
  <c r="I1350" i="24" s="1"/>
  <c r="J1350" i="24" s="1"/>
  <c r="N1350" i="24" s="1"/>
  <c r="D1790" i="24"/>
  <c r="F1790" i="24" s="1"/>
  <c r="I1790" i="24" s="1"/>
  <c r="J1790" i="24" s="1"/>
  <c r="N1790" i="24" s="1"/>
  <c r="D1277" i="24"/>
  <c r="F1277" i="24" s="1"/>
  <c r="I1277" i="24" s="1"/>
  <c r="J1277" i="24" s="1"/>
  <c r="N1277" i="24" s="1"/>
  <c r="D1203" i="24"/>
  <c r="F1203" i="24" s="1"/>
  <c r="I1203" i="24" s="1"/>
  <c r="J1203" i="24" s="1"/>
  <c r="N1203" i="24" s="1"/>
  <c r="D1171" i="24"/>
  <c r="F1171" i="24" s="1"/>
  <c r="I1171" i="24" s="1"/>
  <c r="J1171" i="24" s="1"/>
  <c r="N1171" i="24" s="1"/>
  <c r="D1107" i="24"/>
  <c r="F1107" i="24" s="1"/>
  <c r="I1107" i="24" s="1"/>
  <c r="J1107" i="24" s="1"/>
  <c r="N1107" i="24" s="1"/>
  <c r="D1067" i="24"/>
  <c r="F1067" i="24" s="1"/>
  <c r="I1067" i="24" s="1"/>
  <c r="J1067" i="24" s="1"/>
  <c r="N1067" i="24" s="1"/>
  <c r="D931" i="24"/>
  <c r="F931" i="24" s="1"/>
  <c r="I931" i="24" s="1"/>
  <c r="J931" i="24" s="1"/>
  <c r="N931" i="24" s="1"/>
  <c r="D1259" i="24"/>
  <c r="F1259" i="24" s="1"/>
  <c r="I1259" i="24" s="1"/>
  <c r="J1259" i="24" s="1"/>
  <c r="N1259" i="24" s="1"/>
  <c r="D799" i="24"/>
  <c r="F799" i="24" s="1"/>
  <c r="I799" i="24" s="1"/>
  <c r="J799" i="24" s="1"/>
  <c r="N799" i="24" s="1"/>
  <c r="D711" i="24"/>
  <c r="F711" i="24" s="1"/>
  <c r="I711" i="24" s="1"/>
  <c r="J711" i="24" s="1"/>
  <c r="N711" i="24" s="1"/>
  <c r="D675" i="24"/>
  <c r="F675" i="24" s="1"/>
  <c r="I675" i="24" s="1"/>
  <c r="J675" i="24" s="1"/>
  <c r="N675" i="24" s="1"/>
  <c r="D635" i="24"/>
  <c r="F635" i="24" s="1"/>
  <c r="I635" i="24" s="1"/>
  <c r="J635" i="24" s="1"/>
  <c r="N635" i="24" s="1"/>
  <c r="D753" i="24"/>
  <c r="F753" i="24" s="1"/>
  <c r="I753" i="24" s="1"/>
  <c r="J753" i="24" s="1"/>
  <c r="N753" i="24" s="1"/>
  <c r="D710" i="24"/>
  <c r="F710" i="24" s="1"/>
  <c r="I710" i="24" s="1"/>
  <c r="J710" i="24" s="1"/>
  <c r="N710" i="24" s="1"/>
  <c r="D566" i="24"/>
  <c r="F566" i="24" s="1"/>
  <c r="I566" i="24" s="1"/>
  <c r="J566" i="24" s="1"/>
  <c r="N566" i="24" s="1"/>
  <c r="D434" i="24"/>
  <c r="F434" i="24" s="1"/>
  <c r="I434" i="24" s="1"/>
  <c r="J434" i="24" s="1"/>
  <c r="N434" i="24" s="1"/>
  <c r="D835" i="24"/>
  <c r="F835" i="24" s="1"/>
  <c r="I835" i="24" s="1"/>
  <c r="J835" i="24" s="1"/>
  <c r="N835" i="24" s="1"/>
  <c r="D28" i="24"/>
  <c r="F28" i="24" s="1"/>
  <c r="I28" i="24" s="1"/>
  <c r="J28" i="24" s="1"/>
  <c r="N28" i="24" s="1"/>
  <c r="D280" i="24"/>
  <c r="F280" i="24" s="1"/>
  <c r="I280" i="24" s="1"/>
  <c r="J280" i="24" s="1"/>
  <c r="N280" i="24" s="1"/>
  <c r="D322" i="24"/>
  <c r="F322" i="24" s="1"/>
  <c r="I322" i="24" s="1"/>
  <c r="J322" i="24" s="1"/>
  <c r="N322" i="24" s="1"/>
  <c r="D354" i="24"/>
  <c r="F354" i="24" s="1"/>
  <c r="I354" i="24" s="1"/>
  <c r="J354" i="24" s="1"/>
  <c r="N354" i="24" s="1"/>
  <c r="D376" i="24"/>
  <c r="F376" i="24" s="1"/>
  <c r="I376" i="24" s="1"/>
  <c r="J376" i="24" s="1"/>
  <c r="N376" i="24" s="1"/>
  <c r="D415" i="24"/>
  <c r="F415" i="24" s="1"/>
  <c r="I415" i="24" s="1"/>
  <c r="J415" i="24" s="1"/>
  <c r="N415" i="24" s="1"/>
  <c r="D477" i="24"/>
  <c r="F477" i="24" s="1"/>
  <c r="I477" i="24" s="1"/>
  <c r="J477" i="24" s="1"/>
  <c r="N477" i="24" s="1"/>
  <c r="D488" i="24"/>
  <c r="F488" i="24" s="1"/>
  <c r="I488" i="24" s="1"/>
  <c r="J488" i="24" s="1"/>
  <c r="N488" i="24" s="1"/>
  <c r="D575" i="24"/>
  <c r="F575" i="24" s="1"/>
  <c r="I575" i="24" s="1"/>
  <c r="J575" i="24" s="1"/>
  <c r="N575" i="24" s="1"/>
  <c r="D589" i="24"/>
  <c r="F589" i="24" s="1"/>
  <c r="I589" i="24" s="1"/>
  <c r="J589" i="24" s="1"/>
  <c r="N589" i="24" s="1"/>
  <c r="D605" i="24"/>
  <c r="F605" i="24" s="1"/>
  <c r="I605" i="24" s="1"/>
  <c r="J605" i="24" s="1"/>
  <c r="N605" i="24" s="1"/>
  <c r="D3182" i="24"/>
  <c r="F3182" i="24" s="1"/>
  <c r="I3182" i="24" s="1"/>
  <c r="J3182" i="24" s="1"/>
  <c r="N3182" i="24" s="1"/>
  <c r="D3168" i="24"/>
  <c r="F3168" i="24" s="1"/>
  <c r="I3168" i="24" s="1"/>
  <c r="J3168" i="24" s="1"/>
  <c r="N3168" i="24" s="1"/>
  <c r="D3094" i="24"/>
  <c r="F3094" i="24" s="1"/>
  <c r="I3094" i="24" s="1"/>
  <c r="J3094" i="24" s="1"/>
  <c r="N3094" i="24" s="1"/>
  <c r="D3097" i="24"/>
  <c r="F3097" i="24" s="1"/>
  <c r="I3097" i="24" s="1"/>
  <c r="J3097" i="24" s="1"/>
  <c r="N3097" i="24" s="1"/>
  <c r="D3051" i="24"/>
  <c r="F3051" i="24" s="1"/>
  <c r="I3051" i="24" s="1"/>
  <c r="J3051" i="24" s="1"/>
  <c r="N3051" i="24" s="1"/>
  <c r="D3019" i="24"/>
  <c r="F3019" i="24" s="1"/>
  <c r="I3019" i="24" s="1"/>
  <c r="J3019" i="24" s="1"/>
  <c r="N3019" i="24" s="1"/>
  <c r="D2972" i="24"/>
  <c r="F2972" i="24" s="1"/>
  <c r="I2972" i="24" s="1"/>
  <c r="J2972" i="24" s="1"/>
  <c r="N2972" i="24" s="1"/>
  <c r="D2961" i="24"/>
  <c r="F2961" i="24" s="1"/>
  <c r="I2961" i="24" s="1"/>
  <c r="J2961" i="24" s="1"/>
  <c r="N2961" i="24" s="1"/>
  <c r="D2937" i="24"/>
  <c r="F2937" i="24" s="1"/>
  <c r="I2937" i="24" s="1"/>
  <c r="J2937" i="24" s="1"/>
  <c r="N2937" i="24" s="1"/>
  <c r="D2848" i="24"/>
  <c r="F2848" i="24" s="1"/>
  <c r="I2848" i="24" s="1"/>
  <c r="J2848" i="24" s="1"/>
  <c r="N2848" i="24" s="1"/>
  <c r="D2898" i="24"/>
  <c r="F2898" i="24" s="1"/>
  <c r="I2898" i="24" s="1"/>
  <c r="J2898" i="24" s="1"/>
  <c r="N2898" i="24" s="1"/>
  <c r="D2874" i="24"/>
  <c r="F2874" i="24" s="1"/>
  <c r="I2874" i="24" s="1"/>
  <c r="J2874" i="24" s="1"/>
  <c r="N2874" i="24" s="1"/>
  <c r="D2776" i="24"/>
  <c r="F2776" i="24" s="1"/>
  <c r="I2776" i="24" s="1"/>
  <c r="J2776" i="24" s="1"/>
  <c r="N2776" i="24" s="1"/>
  <c r="D2760" i="24"/>
  <c r="F2760" i="24" s="1"/>
  <c r="I2760" i="24" s="1"/>
  <c r="J2760" i="24" s="1"/>
  <c r="N2760" i="24" s="1"/>
  <c r="D2739" i="24"/>
  <c r="F2739" i="24" s="1"/>
  <c r="I2739" i="24" s="1"/>
  <c r="J2739" i="24" s="1"/>
  <c r="N2739" i="24" s="1"/>
  <c r="D2810" i="24"/>
  <c r="F2810" i="24" s="1"/>
  <c r="I2810" i="24" s="1"/>
  <c r="J2810" i="24" s="1"/>
  <c r="N2810" i="24" s="1"/>
  <c r="D2790" i="24"/>
  <c r="F2790" i="24" s="1"/>
  <c r="I2790" i="24" s="1"/>
  <c r="J2790" i="24" s="1"/>
  <c r="N2790" i="24" s="1"/>
  <c r="D2672" i="24"/>
  <c r="F2672" i="24" s="1"/>
  <c r="I2672" i="24" s="1"/>
  <c r="J2672" i="24" s="1"/>
  <c r="N2672" i="24" s="1"/>
  <c r="D2628" i="24"/>
  <c r="F2628" i="24" s="1"/>
  <c r="I2628" i="24" s="1"/>
  <c r="J2628" i="24" s="1"/>
  <c r="N2628" i="24" s="1"/>
  <c r="D2687" i="24"/>
  <c r="F2687" i="24" s="1"/>
  <c r="I2687" i="24" s="1"/>
  <c r="J2687" i="24" s="1"/>
  <c r="N2687" i="24" s="1"/>
  <c r="D2655" i="24"/>
  <c r="F2655" i="24" s="1"/>
  <c r="I2655" i="24" s="1"/>
  <c r="J2655" i="24" s="1"/>
  <c r="N2655" i="24" s="1"/>
  <c r="D2623" i="24"/>
  <c r="F2623" i="24" s="1"/>
  <c r="I2623" i="24" s="1"/>
  <c r="J2623" i="24" s="1"/>
  <c r="N2623" i="24" s="1"/>
  <c r="D2549" i="24"/>
  <c r="F2549" i="24" s="1"/>
  <c r="I2549" i="24" s="1"/>
  <c r="J2549" i="24" s="1"/>
  <c r="N2549" i="24" s="1"/>
  <c r="D2487" i="24"/>
  <c r="F2487" i="24" s="1"/>
  <c r="I2487" i="24" s="1"/>
  <c r="J2487" i="24" s="1"/>
  <c r="N2487" i="24" s="1"/>
  <c r="D2477" i="24"/>
  <c r="F2477" i="24" s="1"/>
  <c r="I2477" i="24" s="1"/>
  <c r="J2477" i="24" s="1"/>
  <c r="N2477" i="24" s="1"/>
  <c r="D2376" i="24"/>
  <c r="F2376" i="24" s="1"/>
  <c r="I2376" i="24" s="1"/>
  <c r="J2376" i="24" s="1"/>
  <c r="N2376" i="24" s="1"/>
  <c r="D2473" i="24"/>
  <c r="F2473" i="24" s="1"/>
  <c r="I2473" i="24" s="1"/>
  <c r="J2473" i="24" s="1"/>
  <c r="N2473" i="24" s="1"/>
  <c r="D2448" i="24"/>
  <c r="F2448" i="24" s="1"/>
  <c r="I2448" i="24" s="1"/>
  <c r="J2448" i="24" s="1"/>
  <c r="N2448" i="24" s="1"/>
  <c r="D2426" i="24"/>
  <c r="F2426" i="24" s="1"/>
  <c r="I2426" i="24" s="1"/>
  <c r="J2426" i="24" s="1"/>
  <c r="N2426" i="24" s="1"/>
  <c r="D2402" i="24"/>
  <c r="F2402" i="24" s="1"/>
  <c r="I2402" i="24" s="1"/>
  <c r="J2402" i="24" s="1"/>
  <c r="N2402" i="24" s="1"/>
  <c r="D2338" i="24"/>
  <c r="F2338" i="24" s="1"/>
  <c r="I2338" i="24" s="1"/>
  <c r="J2338" i="24" s="1"/>
  <c r="N2338" i="24" s="1"/>
  <c r="D2267" i="24"/>
  <c r="F2267" i="24" s="1"/>
  <c r="I2267" i="24" s="1"/>
  <c r="J2267" i="24" s="1"/>
  <c r="N2267" i="24" s="1"/>
  <c r="D2243" i="24"/>
  <c r="F2243" i="24" s="1"/>
  <c r="I2243" i="24" s="1"/>
  <c r="J2243" i="24" s="1"/>
  <c r="N2243" i="24" s="1"/>
  <c r="D2187" i="24"/>
  <c r="F2187" i="24" s="1"/>
  <c r="I2187" i="24" s="1"/>
  <c r="J2187" i="24" s="1"/>
  <c r="N2187" i="24" s="1"/>
  <c r="D2368" i="24"/>
  <c r="F2368" i="24" s="1"/>
  <c r="I2368" i="24" s="1"/>
  <c r="J2368" i="24" s="1"/>
  <c r="N2368" i="24" s="1"/>
  <c r="D2306" i="24"/>
  <c r="F2306" i="24" s="1"/>
  <c r="I2306" i="24" s="1"/>
  <c r="J2306" i="24" s="1"/>
  <c r="N2306" i="24" s="1"/>
  <c r="D2262" i="24"/>
  <c r="F2262" i="24" s="1"/>
  <c r="I2262" i="24" s="1"/>
  <c r="J2262" i="24" s="1"/>
  <c r="N2262" i="24" s="1"/>
  <c r="D2246" i="24"/>
  <c r="F2246" i="24" s="1"/>
  <c r="I2246" i="24" s="1"/>
  <c r="J2246" i="24" s="1"/>
  <c r="N2246" i="24" s="1"/>
  <c r="D2206" i="24"/>
  <c r="F2206" i="24" s="1"/>
  <c r="I2206" i="24" s="1"/>
  <c r="J2206" i="24" s="1"/>
  <c r="N2206" i="24" s="1"/>
  <c r="D2174" i="24"/>
  <c r="F2174" i="24" s="1"/>
  <c r="I2174" i="24" s="1"/>
  <c r="J2174" i="24" s="1"/>
  <c r="N2174" i="24" s="1"/>
  <c r="D2146" i="24"/>
  <c r="F2146" i="24" s="1"/>
  <c r="I2146" i="24" s="1"/>
  <c r="J2146" i="24" s="1"/>
  <c r="N2146" i="24" s="1"/>
  <c r="D2330" i="24"/>
  <c r="F2330" i="24" s="1"/>
  <c r="I2330" i="24" s="1"/>
  <c r="J2330" i="24" s="1"/>
  <c r="N2330" i="24" s="1"/>
  <c r="D2087" i="24"/>
  <c r="F2087" i="24" s="1"/>
  <c r="I2087" i="24" s="1"/>
  <c r="J2087" i="24" s="1"/>
  <c r="N2087" i="24" s="1"/>
  <c r="D2070" i="24"/>
  <c r="F2070" i="24" s="1"/>
  <c r="I2070" i="24" s="1"/>
  <c r="J2070" i="24" s="1"/>
  <c r="N2070" i="24" s="1"/>
  <c r="D2034" i="24"/>
  <c r="F2034" i="24" s="1"/>
  <c r="I2034" i="24" s="1"/>
  <c r="J2034" i="24" s="1"/>
  <c r="N2034" i="24" s="1"/>
  <c r="D1946" i="24"/>
  <c r="F1946" i="24" s="1"/>
  <c r="I1946" i="24" s="1"/>
  <c r="J1946" i="24" s="1"/>
  <c r="N1946" i="24" s="1"/>
  <c r="D2082" i="24"/>
  <c r="F2082" i="24" s="1"/>
  <c r="I2082" i="24" s="1"/>
  <c r="J2082" i="24" s="1"/>
  <c r="N2082" i="24" s="1"/>
  <c r="D1816" i="24"/>
  <c r="F1816" i="24" s="1"/>
  <c r="I1816" i="24" s="1"/>
  <c r="J1816" i="24" s="1"/>
  <c r="N1816" i="24" s="1"/>
  <c r="D1688" i="24"/>
  <c r="F1688" i="24" s="1"/>
  <c r="I1688" i="24" s="1"/>
  <c r="J1688" i="24" s="1"/>
  <c r="N1688" i="24" s="1"/>
  <c r="D1838" i="24"/>
  <c r="F1838" i="24" s="1"/>
  <c r="I1838" i="24" s="1"/>
  <c r="J1838" i="24" s="1"/>
  <c r="N1838" i="24" s="1"/>
  <c r="D1802" i="24"/>
  <c r="F1802" i="24" s="1"/>
  <c r="I1802" i="24" s="1"/>
  <c r="J1802" i="24" s="1"/>
  <c r="N1802" i="24" s="1"/>
  <c r="D1654" i="24"/>
  <c r="F1654" i="24" s="1"/>
  <c r="I1654" i="24" s="1"/>
  <c r="J1654" i="24" s="1"/>
  <c r="N1654" i="24" s="1"/>
  <c r="D1592" i="24"/>
  <c r="F1592" i="24" s="1"/>
  <c r="I1592" i="24" s="1"/>
  <c r="J1592" i="24" s="1"/>
  <c r="N1592" i="24" s="1"/>
  <c r="D1560" i="24"/>
  <c r="F1560" i="24" s="1"/>
  <c r="I1560" i="24" s="1"/>
  <c r="J1560" i="24" s="1"/>
  <c r="N1560" i="24" s="1"/>
  <c r="D1528" i="24"/>
  <c r="F1528" i="24" s="1"/>
  <c r="I1528" i="24" s="1"/>
  <c r="J1528" i="24" s="1"/>
  <c r="N1528" i="24" s="1"/>
  <c r="D1392" i="24"/>
  <c r="F1392" i="24" s="1"/>
  <c r="I1392" i="24" s="1"/>
  <c r="J1392" i="24" s="1"/>
  <c r="N1392" i="24" s="1"/>
  <c r="D1352" i="24"/>
  <c r="F1352" i="24" s="1"/>
  <c r="I1352" i="24" s="1"/>
  <c r="J1352" i="24" s="1"/>
  <c r="N1352" i="24" s="1"/>
  <c r="D1814" i="24"/>
  <c r="F1814" i="24" s="1"/>
  <c r="I1814" i="24" s="1"/>
  <c r="J1814" i="24" s="1"/>
  <c r="N1814" i="24" s="1"/>
  <c r="D1742" i="24"/>
  <c r="F1742" i="24" s="1"/>
  <c r="I1742" i="24" s="1"/>
  <c r="J1742" i="24" s="1"/>
  <c r="N1742" i="24" s="1"/>
  <c r="D1590" i="24"/>
  <c r="F1590" i="24" s="1"/>
  <c r="I1590" i="24" s="1"/>
  <c r="J1590" i="24" s="1"/>
  <c r="N1590" i="24" s="1"/>
  <c r="D1530" i="24"/>
  <c r="F1530" i="24" s="1"/>
  <c r="I1530" i="24" s="1"/>
  <c r="J1530" i="24" s="1"/>
  <c r="N1530" i="24" s="1"/>
  <c r="D1398" i="24"/>
  <c r="F1398" i="24" s="1"/>
  <c r="I1398" i="24" s="1"/>
  <c r="J1398" i="24" s="1"/>
  <c r="N1398" i="24" s="1"/>
  <c r="D1358" i="24"/>
  <c r="F1358" i="24" s="1"/>
  <c r="I1358" i="24" s="1"/>
  <c r="J1358" i="24" s="1"/>
  <c r="N1358" i="24" s="1"/>
  <c r="D1338" i="24"/>
  <c r="F1338" i="24" s="1"/>
  <c r="I1338" i="24" s="1"/>
  <c r="J1338" i="24" s="1"/>
  <c r="N1338" i="24" s="1"/>
  <c r="D1774" i="24"/>
  <c r="F1774" i="24" s="1"/>
  <c r="I1774" i="24" s="1"/>
  <c r="J1774" i="24" s="1"/>
  <c r="N1774" i="24" s="1"/>
  <c r="D1321" i="24"/>
  <c r="F1321" i="24" s="1"/>
  <c r="I1321" i="24" s="1"/>
  <c r="J1321" i="24" s="1"/>
  <c r="N1321" i="24" s="1"/>
  <c r="D1297" i="24"/>
  <c r="F1297" i="24" s="1"/>
  <c r="I1297" i="24" s="1"/>
  <c r="J1297" i="24" s="1"/>
  <c r="N1297" i="24" s="1"/>
  <c r="D1293" i="24"/>
  <c r="F1293" i="24" s="1"/>
  <c r="I1293" i="24" s="1"/>
  <c r="J1293" i="24" s="1"/>
  <c r="N1293" i="24" s="1"/>
  <c r="D1187" i="24"/>
  <c r="F1187" i="24" s="1"/>
  <c r="I1187" i="24" s="1"/>
  <c r="J1187" i="24" s="1"/>
  <c r="N1187" i="24" s="1"/>
  <c r="D1159" i="24"/>
  <c r="F1159" i="24" s="1"/>
  <c r="I1159" i="24" s="1"/>
  <c r="J1159" i="24" s="1"/>
  <c r="N1159" i="24" s="1"/>
  <c r="D1135" i="24"/>
  <c r="F1135" i="24" s="1"/>
  <c r="I1135" i="24" s="1"/>
  <c r="J1135" i="24" s="1"/>
  <c r="N1135" i="24" s="1"/>
  <c r="D1043" i="24"/>
  <c r="F1043" i="24" s="1"/>
  <c r="I1043" i="24" s="1"/>
  <c r="J1043" i="24" s="1"/>
  <c r="N1043" i="24" s="1"/>
  <c r="D987" i="24"/>
  <c r="F987" i="24" s="1"/>
  <c r="I987" i="24" s="1"/>
  <c r="J987" i="24" s="1"/>
  <c r="N987" i="24" s="1"/>
  <c r="D959" i="24"/>
  <c r="F959" i="24" s="1"/>
  <c r="I959" i="24" s="1"/>
  <c r="J959" i="24" s="1"/>
  <c r="N959" i="24" s="1"/>
  <c r="D907" i="24"/>
  <c r="F907" i="24" s="1"/>
  <c r="I907" i="24" s="1"/>
  <c r="J907" i="24" s="1"/>
  <c r="N907" i="24" s="1"/>
  <c r="D891" i="24"/>
  <c r="F891" i="24" s="1"/>
  <c r="I891" i="24" s="1"/>
  <c r="J891" i="24" s="1"/>
  <c r="N891" i="24" s="1"/>
  <c r="D1233" i="24"/>
  <c r="F1233" i="24" s="1"/>
  <c r="I1233" i="24" s="1"/>
  <c r="J1233" i="24" s="1"/>
  <c r="N1233" i="24" s="1"/>
  <c r="D779" i="24"/>
  <c r="F779" i="24" s="1"/>
  <c r="I779" i="24" s="1"/>
  <c r="J779" i="24" s="1"/>
  <c r="N779" i="24" s="1"/>
  <c r="D659" i="24"/>
  <c r="F659" i="24" s="1"/>
  <c r="I659" i="24" s="1"/>
  <c r="J659" i="24" s="1"/>
  <c r="N659" i="24" s="1"/>
  <c r="D639" i="24"/>
  <c r="F639" i="24" s="1"/>
  <c r="I639" i="24" s="1"/>
  <c r="J639" i="24" s="1"/>
  <c r="N639" i="24" s="1"/>
  <c r="D611" i="24"/>
  <c r="F611" i="24" s="1"/>
  <c r="I611" i="24" s="1"/>
  <c r="J611" i="24" s="1"/>
  <c r="N611" i="24" s="1"/>
  <c r="D807" i="24"/>
  <c r="F807" i="24" s="1"/>
  <c r="I807" i="24" s="1"/>
  <c r="J807" i="24" s="1"/>
  <c r="N807" i="24" s="1"/>
  <c r="D742" i="24"/>
  <c r="F742" i="24" s="1"/>
  <c r="I742" i="24" s="1"/>
  <c r="J742" i="24" s="1"/>
  <c r="N742" i="24" s="1"/>
  <c r="D550" i="24"/>
  <c r="F550" i="24" s="1"/>
  <c r="I550" i="24" s="1"/>
  <c r="J550" i="24" s="1"/>
  <c r="N550" i="24" s="1"/>
  <c r="D462" i="24"/>
  <c r="F462" i="24" s="1"/>
  <c r="I462" i="24" s="1"/>
  <c r="J462" i="24" s="1"/>
  <c r="N462" i="24" s="1"/>
  <c r="D867" i="24"/>
  <c r="F867" i="24" s="1"/>
  <c r="I867" i="24" s="1"/>
  <c r="J867" i="24" s="1"/>
  <c r="N867" i="24" s="1"/>
  <c r="D751" i="24"/>
  <c r="F751" i="24" s="1"/>
  <c r="I751" i="24" s="1"/>
  <c r="J751" i="24" s="1"/>
  <c r="N751" i="24" s="1"/>
  <c r="D332" i="24"/>
  <c r="F332" i="24" s="1"/>
  <c r="I332" i="24" s="1"/>
  <c r="J332" i="24" s="1"/>
  <c r="N332" i="24" s="1"/>
  <c r="D377" i="24"/>
  <c r="F377" i="24" s="1"/>
  <c r="I377" i="24" s="1"/>
  <c r="J377" i="24" s="1"/>
  <c r="N377" i="24" s="1"/>
  <c r="D492" i="24"/>
  <c r="F492" i="24" s="1"/>
  <c r="I492" i="24" s="1"/>
  <c r="J492" i="24" s="1"/>
  <c r="N492" i="24" s="1"/>
  <c r="D561" i="24"/>
  <c r="F561" i="24" s="1"/>
  <c r="I561" i="24" s="1"/>
  <c r="J561" i="24" s="1"/>
  <c r="N561" i="24" s="1"/>
  <c r="D595" i="24"/>
  <c r="F595" i="24" s="1"/>
  <c r="I595" i="24" s="1"/>
  <c r="J595" i="24" s="1"/>
  <c r="N595" i="24" s="1"/>
  <c r="D640" i="24"/>
  <c r="F640" i="24" s="1"/>
  <c r="I640" i="24" s="1"/>
  <c r="J640" i="24" s="1"/>
  <c r="N640" i="24" s="1"/>
  <c r="D688" i="24"/>
  <c r="F688" i="24" s="1"/>
  <c r="I688" i="24" s="1"/>
  <c r="J688" i="24" s="1"/>
  <c r="N688" i="24" s="1"/>
  <c r="D704" i="24"/>
  <c r="F704" i="24" s="1"/>
  <c r="I704" i="24" s="1"/>
  <c r="J704" i="24" s="1"/>
  <c r="N704" i="24" s="1"/>
  <c r="D736" i="24"/>
  <c r="F736" i="24" s="1"/>
  <c r="I736" i="24" s="1"/>
  <c r="J736" i="24" s="1"/>
  <c r="N736" i="24" s="1"/>
  <c r="D778" i="24"/>
  <c r="F778" i="24" s="1"/>
  <c r="I778" i="24" s="1"/>
  <c r="J778" i="24" s="1"/>
  <c r="N778" i="24" s="1"/>
  <c r="D794" i="24"/>
  <c r="F794" i="24" s="1"/>
  <c r="I794" i="24" s="1"/>
  <c r="J794" i="24" s="1"/>
  <c r="N794" i="24" s="1"/>
  <c r="D810" i="24"/>
  <c r="F810" i="24" s="1"/>
  <c r="I810" i="24" s="1"/>
  <c r="J810" i="24" s="1"/>
  <c r="N810" i="24" s="1"/>
  <c r="D826" i="24"/>
  <c r="F826" i="24" s="1"/>
  <c r="I826" i="24" s="1"/>
  <c r="J826" i="24" s="1"/>
  <c r="N826" i="24" s="1"/>
  <c r="D858" i="24"/>
  <c r="F858" i="24" s="1"/>
  <c r="I858" i="24" s="1"/>
  <c r="J858" i="24" s="1"/>
  <c r="N858" i="24" s="1"/>
  <c r="D948" i="24"/>
  <c r="F948" i="24" s="1"/>
  <c r="I948" i="24" s="1"/>
  <c r="J948" i="24" s="1"/>
  <c r="N948" i="24" s="1"/>
  <c r="D1108" i="24"/>
  <c r="F1108" i="24" s="1"/>
  <c r="I1108" i="24" s="1"/>
  <c r="J1108" i="24" s="1"/>
  <c r="N1108" i="24" s="1"/>
  <c r="D1172" i="24"/>
  <c r="F1172" i="24" s="1"/>
  <c r="I1172" i="24" s="1"/>
  <c r="J1172" i="24" s="1"/>
  <c r="N1172" i="24" s="1"/>
  <c r="D1204" i="24"/>
  <c r="F1204" i="24" s="1"/>
  <c r="I1204" i="24" s="1"/>
  <c r="J1204" i="24" s="1"/>
  <c r="N1204" i="24" s="1"/>
  <c r="D788" i="24"/>
  <c r="F788" i="24" s="1"/>
  <c r="I788" i="24" s="1"/>
  <c r="J788" i="24" s="1"/>
  <c r="N788" i="24" s="1"/>
  <c r="D813" i="24"/>
  <c r="F813" i="24" s="1"/>
  <c r="I813" i="24" s="1"/>
  <c r="J813" i="24" s="1"/>
  <c r="N813" i="24" s="1"/>
  <c r="D845" i="24"/>
  <c r="F845" i="24" s="1"/>
  <c r="I845" i="24" s="1"/>
  <c r="J845" i="24" s="1"/>
  <c r="N845" i="24" s="1"/>
  <c r="D884" i="24"/>
  <c r="F884" i="24" s="1"/>
  <c r="I884" i="24" s="1"/>
  <c r="J884" i="24" s="1"/>
  <c r="N884" i="24" s="1"/>
  <c r="D933" i="24"/>
  <c r="F933" i="24" s="1"/>
  <c r="I933" i="24" s="1"/>
  <c r="J933" i="24" s="1"/>
  <c r="N933" i="24" s="1"/>
  <c r="D965" i="24"/>
  <c r="F965" i="24" s="1"/>
  <c r="I965" i="24" s="1"/>
  <c r="J965" i="24" s="1"/>
  <c r="N965" i="24" s="1"/>
  <c r="D981" i="24"/>
  <c r="F981" i="24" s="1"/>
  <c r="I981" i="24" s="1"/>
  <c r="J981" i="24" s="1"/>
  <c r="N981" i="24" s="1"/>
  <c r="D1013" i="24"/>
  <c r="F1013" i="24" s="1"/>
  <c r="I1013" i="24" s="1"/>
  <c r="J1013" i="24" s="1"/>
  <c r="N1013" i="24" s="1"/>
  <c r="D1029" i="24"/>
  <c r="F1029" i="24" s="1"/>
  <c r="I1029" i="24" s="1"/>
  <c r="J1029" i="24" s="1"/>
  <c r="N1029" i="24" s="1"/>
  <c r="D1045" i="24"/>
  <c r="F1045" i="24" s="1"/>
  <c r="I1045" i="24" s="1"/>
  <c r="J1045" i="24" s="1"/>
  <c r="N1045" i="24" s="1"/>
  <c r="D1061" i="24"/>
  <c r="F1061" i="24" s="1"/>
  <c r="I1061" i="24" s="1"/>
  <c r="J1061" i="24" s="1"/>
  <c r="N1061" i="24" s="1"/>
  <c r="D1125" i="24"/>
  <c r="F1125" i="24" s="1"/>
  <c r="I1125" i="24" s="1"/>
  <c r="J1125" i="24" s="1"/>
  <c r="N1125" i="24" s="1"/>
  <c r="D1141" i="24"/>
  <c r="F1141" i="24" s="1"/>
  <c r="I1141" i="24" s="1"/>
  <c r="J1141" i="24" s="1"/>
  <c r="N1141" i="24" s="1"/>
  <c r="D1205" i="24"/>
  <c r="F1205" i="24" s="1"/>
  <c r="I1205" i="24" s="1"/>
  <c r="J1205" i="24" s="1"/>
  <c r="N1205" i="24" s="1"/>
  <c r="D776" i="24"/>
  <c r="F776" i="24" s="1"/>
  <c r="I776" i="24" s="1"/>
  <c r="J776" i="24" s="1"/>
  <c r="N776" i="24" s="1"/>
  <c r="D808" i="24"/>
  <c r="F808" i="24" s="1"/>
  <c r="I808" i="24" s="1"/>
  <c r="J808" i="24" s="1"/>
  <c r="N808" i="24" s="1"/>
  <c r="D824" i="24"/>
  <c r="F824" i="24" s="1"/>
  <c r="I824" i="24" s="1"/>
  <c r="J824" i="24" s="1"/>
  <c r="N824" i="24" s="1"/>
  <c r="D872" i="24"/>
  <c r="F872" i="24" s="1"/>
  <c r="I872" i="24" s="1"/>
  <c r="J872" i="24" s="1"/>
  <c r="N872" i="24" s="1"/>
  <c r="D952" i="24"/>
  <c r="F952" i="24" s="1"/>
  <c r="I952" i="24" s="1"/>
  <c r="J952" i="24" s="1"/>
  <c r="N952" i="24" s="1"/>
  <c r="D984" i="24"/>
  <c r="F984" i="24" s="1"/>
  <c r="I984" i="24" s="1"/>
  <c r="J984" i="24" s="1"/>
  <c r="N984" i="24" s="1"/>
  <c r="D1016" i="24"/>
  <c r="F1016" i="24" s="1"/>
  <c r="I1016" i="24" s="1"/>
  <c r="J1016" i="24" s="1"/>
  <c r="N1016" i="24" s="1"/>
  <c r="D1080" i="24"/>
  <c r="F1080" i="24" s="1"/>
  <c r="I1080" i="24" s="1"/>
  <c r="J1080" i="24" s="1"/>
  <c r="N1080" i="24" s="1"/>
  <c r="D1112" i="24"/>
  <c r="F1112" i="24" s="1"/>
  <c r="I1112" i="24" s="1"/>
  <c r="J1112" i="24" s="1"/>
  <c r="N1112" i="24" s="1"/>
  <c r="D1144" i="24"/>
  <c r="F1144" i="24" s="1"/>
  <c r="I1144" i="24" s="1"/>
  <c r="J1144" i="24" s="1"/>
  <c r="N1144" i="24" s="1"/>
  <c r="D1208" i="24"/>
  <c r="F1208" i="24" s="1"/>
  <c r="I1208" i="24" s="1"/>
  <c r="J1208" i="24" s="1"/>
  <c r="N1208" i="24" s="1"/>
  <c r="D769" i="24"/>
  <c r="F769" i="24" s="1"/>
  <c r="I769" i="24" s="1"/>
  <c r="J769" i="24" s="1"/>
  <c r="N769" i="24" s="1"/>
  <c r="D929" i="24"/>
  <c r="F929" i="24" s="1"/>
  <c r="I929" i="24" s="1"/>
  <c r="J929" i="24" s="1"/>
  <c r="N929" i="24" s="1"/>
  <c r="D945" i="24"/>
  <c r="F945" i="24" s="1"/>
  <c r="I945" i="24" s="1"/>
  <c r="J945" i="24" s="1"/>
  <c r="N945" i="24" s="1"/>
  <c r="D961" i="24"/>
  <c r="F961" i="24" s="1"/>
  <c r="I961" i="24" s="1"/>
  <c r="J961" i="24" s="1"/>
  <c r="N961" i="24" s="1"/>
  <c r="D977" i="24"/>
  <c r="F977" i="24" s="1"/>
  <c r="I977" i="24" s="1"/>
  <c r="J977" i="24" s="1"/>
  <c r="N977" i="24" s="1"/>
  <c r="D1009" i="24"/>
  <c r="F1009" i="24" s="1"/>
  <c r="I1009" i="24" s="1"/>
  <c r="J1009" i="24" s="1"/>
  <c r="N1009" i="24" s="1"/>
  <c r="D1025" i="24"/>
  <c r="F1025" i="24" s="1"/>
  <c r="I1025" i="24" s="1"/>
  <c r="J1025" i="24" s="1"/>
  <c r="N1025" i="24" s="1"/>
  <c r="D1073" i="24"/>
  <c r="F1073" i="24" s="1"/>
  <c r="I1073" i="24" s="1"/>
  <c r="J1073" i="24" s="1"/>
  <c r="N1073" i="24" s="1"/>
  <c r="D3242" i="24"/>
  <c r="F3242" i="24" s="1"/>
  <c r="I3242" i="24" s="1"/>
  <c r="J3242" i="24" s="1"/>
  <c r="N3242" i="24" s="1"/>
  <c r="D3258" i="24"/>
  <c r="F3258" i="24" s="1"/>
  <c r="I3258" i="24" s="1"/>
  <c r="J3258" i="24" s="1"/>
  <c r="N3258" i="24" s="1"/>
  <c r="D3274" i="24"/>
  <c r="F3274" i="24" s="1"/>
  <c r="I3274" i="24" s="1"/>
  <c r="J3274" i="24" s="1"/>
  <c r="N3274" i="24" s="1"/>
  <c r="D3290" i="24"/>
  <c r="F3290" i="24" s="1"/>
  <c r="I3290" i="24" s="1"/>
  <c r="J3290" i="24" s="1"/>
  <c r="N3290" i="24" s="1"/>
  <c r="D3306" i="24"/>
  <c r="F3306" i="24" s="1"/>
  <c r="I3306" i="24" s="1"/>
  <c r="J3306" i="24" s="1"/>
  <c r="N3306" i="24" s="1"/>
  <c r="D3322" i="24"/>
  <c r="F3322" i="24" s="1"/>
  <c r="I3322" i="24" s="1"/>
  <c r="J3322" i="24" s="1"/>
  <c r="N3322" i="24" s="1"/>
  <c r="D3358" i="24"/>
  <c r="F3358" i="24" s="1"/>
  <c r="I3358" i="24" s="1"/>
  <c r="J3358" i="24" s="1"/>
  <c r="N3358" i="24" s="1"/>
  <c r="D3394" i="24"/>
  <c r="F3394" i="24" s="1"/>
  <c r="I3394" i="24" s="1"/>
  <c r="J3394" i="24" s="1"/>
  <c r="N3394" i="24" s="1"/>
  <c r="D3410" i="24"/>
  <c r="F3410" i="24" s="1"/>
  <c r="I3410" i="24" s="1"/>
  <c r="J3410" i="24" s="1"/>
  <c r="N3410" i="24" s="1"/>
  <c r="D27" i="24"/>
  <c r="F27" i="24" s="1"/>
  <c r="I27" i="24" s="1"/>
  <c r="J27" i="24" s="1"/>
  <c r="N27" i="24" s="1"/>
  <c r="D3259" i="24"/>
  <c r="F3259" i="24" s="1"/>
  <c r="I3259" i="24" s="1"/>
  <c r="J3259" i="24" s="1"/>
  <c r="N3259" i="24" s="1"/>
  <c r="D3291" i="24"/>
  <c r="F3291" i="24" s="1"/>
  <c r="I3291" i="24" s="1"/>
  <c r="J3291" i="24" s="1"/>
  <c r="N3291" i="24" s="1"/>
  <c r="D3323" i="24"/>
  <c r="F3323" i="24" s="1"/>
  <c r="I3323" i="24" s="1"/>
  <c r="J3323" i="24" s="1"/>
  <c r="N3323" i="24" s="1"/>
  <c r="D3355" i="24"/>
  <c r="F3355" i="24" s="1"/>
  <c r="I3355" i="24" s="1"/>
  <c r="J3355" i="24" s="1"/>
  <c r="N3355" i="24" s="1"/>
  <c r="D32" i="24"/>
  <c r="F32" i="24" s="1"/>
  <c r="I32" i="24" s="1"/>
  <c r="J32" i="24" s="1"/>
  <c r="N32" i="24" s="1"/>
  <c r="D92" i="24"/>
  <c r="F92" i="24" s="1"/>
  <c r="I92" i="24" s="1"/>
  <c r="J92" i="24" s="1"/>
  <c r="N92" i="24" s="1"/>
  <c r="D272" i="24"/>
  <c r="F272" i="24" s="1"/>
  <c r="I272" i="24" s="1"/>
  <c r="J272" i="24" s="1"/>
  <c r="N272" i="24" s="1"/>
  <c r="D3264" i="24"/>
  <c r="F3264" i="24" s="1"/>
  <c r="I3264" i="24" s="1"/>
  <c r="J3264" i="24" s="1"/>
  <c r="N3264" i="24" s="1"/>
  <c r="D3280" i="24"/>
  <c r="F3280" i="24" s="1"/>
  <c r="I3280" i="24" s="1"/>
  <c r="J3280" i="24" s="1"/>
  <c r="N3280" i="24" s="1"/>
  <c r="D3312" i="24"/>
  <c r="F3312" i="24" s="1"/>
  <c r="I3312" i="24" s="1"/>
  <c r="J3312" i="24" s="1"/>
  <c r="N3312" i="24" s="1"/>
  <c r="D3352" i="24"/>
  <c r="F3352" i="24" s="1"/>
  <c r="I3352" i="24" s="1"/>
  <c r="J3352" i="24" s="1"/>
  <c r="N3352" i="24" s="1"/>
  <c r="D3384" i="24"/>
  <c r="F3384" i="24" s="1"/>
  <c r="I3384" i="24" s="1"/>
  <c r="J3384" i="24" s="1"/>
  <c r="N3384" i="24" s="1"/>
  <c r="D3400" i="24"/>
  <c r="F3400" i="24" s="1"/>
  <c r="I3400" i="24" s="1"/>
  <c r="J3400" i="24" s="1"/>
  <c r="N3400" i="24" s="1"/>
  <c r="D3416" i="24"/>
  <c r="F3416" i="24" s="1"/>
  <c r="I3416" i="24" s="1"/>
  <c r="J3416" i="24" s="1"/>
  <c r="N3416" i="24" s="1"/>
  <c r="D45" i="24"/>
  <c r="F45" i="24" s="1"/>
  <c r="I45" i="24" s="1"/>
  <c r="J45" i="24" s="1"/>
  <c r="N45" i="24" s="1"/>
  <c r="D3233" i="24"/>
  <c r="F3233" i="24" s="1"/>
  <c r="I3233" i="24" s="1"/>
  <c r="J3233" i="24" s="1"/>
  <c r="N3233" i="24" s="1"/>
  <c r="D3249" i="24"/>
  <c r="F3249" i="24" s="1"/>
  <c r="I3249" i="24" s="1"/>
  <c r="J3249" i="24" s="1"/>
  <c r="N3249" i="24" s="1"/>
  <c r="D3317" i="24"/>
  <c r="F3317" i="24" s="1"/>
  <c r="I3317" i="24" s="1"/>
  <c r="J3317" i="24" s="1"/>
  <c r="N3317" i="24" s="1"/>
  <c r="D3333" i="24"/>
  <c r="F3333" i="24" s="1"/>
  <c r="I3333" i="24" s="1"/>
  <c r="J3333" i="24" s="1"/>
  <c r="N3333" i="24" s="1"/>
  <c r="D3365" i="24"/>
  <c r="F3365" i="24" s="1"/>
  <c r="I3365" i="24" s="1"/>
  <c r="J3365" i="24" s="1"/>
  <c r="N3365" i="24" s="1"/>
  <c r="D3401" i="24"/>
  <c r="F3401" i="24" s="1"/>
  <c r="I3401" i="24" s="1"/>
  <c r="J3401" i="24" s="1"/>
  <c r="N3401" i="24" s="1"/>
  <c r="D3417" i="24"/>
  <c r="F3417" i="24" s="1"/>
  <c r="I3417" i="24" s="1"/>
  <c r="J3417" i="24" s="1"/>
  <c r="N3417" i="24" s="1"/>
  <c r="D3213" i="24"/>
  <c r="F3213" i="24" s="1"/>
  <c r="I3213" i="24" s="1"/>
  <c r="J3213" i="24" s="1"/>
  <c r="N3213" i="24" s="1"/>
  <c r="D3172" i="24"/>
  <c r="F3172" i="24" s="1"/>
  <c r="I3172" i="24" s="1"/>
  <c r="J3172" i="24" s="1"/>
  <c r="N3172" i="24" s="1"/>
  <c r="D2876" i="24"/>
  <c r="F2876" i="24" s="1"/>
  <c r="I2876" i="24" s="1"/>
  <c r="J2876" i="24" s="1"/>
  <c r="N2876" i="24" s="1"/>
  <c r="D2931" i="24"/>
  <c r="F2931" i="24" s="1"/>
  <c r="I2931" i="24" s="1"/>
  <c r="J2931" i="24" s="1"/>
  <c r="N2931" i="24" s="1"/>
  <c r="D2824" i="24"/>
  <c r="F2824" i="24" s="1"/>
  <c r="I2824" i="24" s="1"/>
  <c r="J2824" i="24" s="1"/>
  <c r="N2824" i="24" s="1"/>
  <c r="D2660" i="24"/>
  <c r="F2660" i="24" s="1"/>
  <c r="I2660" i="24" s="1"/>
  <c r="J2660" i="24" s="1"/>
  <c r="N2660" i="24" s="1"/>
  <c r="D2461" i="24"/>
  <c r="F2461" i="24" s="1"/>
  <c r="I2461" i="24" s="1"/>
  <c r="J2461" i="24" s="1"/>
  <c r="N2461" i="24" s="1"/>
  <c r="D2414" i="24"/>
  <c r="F2414" i="24" s="1"/>
  <c r="I2414" i="24" s="1"/>
  <c r="J2414" i="24" s="1"/>
  <c r="N2414" i="24" s="1"/>
  <c r="D2332" i="24"/>
  <c r="F2332" i="24" s="1"/>
  <c r="I2332" i="24" s="1"/>
  <c r="J2332" i="24" s="1"/>
  <c r="N2332" i="24" s="1"/>
  <c r="D2131" i="24"/>
  <c r="F2131" i="24" s="1"/>
  <c r="I2131" i="24" s="1"/>
  <c r="J2131" i="24" s="1"/>
  <c r="N2131" i="24" s="1"/>
  <c r="D1734" i="24"/>
  <c r="F1734" i="24" s="1"/>
  <c r="I1734" i="24" s="1"/>
  <c r="J1734" i="24" s="1"/>
  <c r="N1734" i="24" s="1"/>
  <c r="D1382" i="24"/>
  <c r="F1382" i="24" s="1"/>
  <c r="I1382" i="24" s="1"/>
  <c r="J1382" i="24" s="1"/>
  <c r="N1382" i="24" s="1"/>
  <c r="D1287" i="24"/>
  <c r="F1287" i="24" s="1"/>
  <c r="I1287" i="24" s="1"/>
  <c r="J1287" i="24" s="1"/>
  <c r="N1287" i="24" s="1"/>
  <c r="D1199" i="24"/>
  <c r="F1199" i="24" s="1"/>
  <c r="I1199" i="24" s="1"/>
  <c r="J1199" i="24" s="1"/>
  <c r="N1199" i="24" s="1"/>
  <c r="D1324" i="24"/>
  <c r="F1324" i="24" s="1"/>
  <c r="I1324" i="24" s="1"/>
  <c r="J1324" i="24" s="1"/>
  <c r="N1324" i="24" s="1"/>
  <c r="D686" i="24"/>
  <c r="F686" i="24" s="1"/>
  <c r="I686" i="24" s="1"/>
  <c r="J686" i="24" s="1"/>
  <c r="N686" i="24" s="1"/>
  <c r="D630" i="24"/>
  <c r="F630" i="24" s="1"/>
  <c r="I630" i="24" s="1"/>
  <c r="J630" i="24" s="1"/>
  <c r="N630" i="24" s="1"/>
  <c r="D494" i="24"/>
  <c r="F494" i="24" s="1"/>
  <c r="I494" i="24" s="1"/>
  <c r="J494" i="24" s="1"/>
  <c r="N494" i="24" s="1"/>
  <c r="D317" i="24"/>
  <c r="F317" i="24" s="1"/>
  <c r="I317" i="24" s="1"/>
  <c r="J317" i="24" s="1"/>
  <c r="N317" i="24" s="1"/>
  <c r="D362" i="24"/>
  <c r="F362" i="24" s="1"/>
  <c r="I362" i="24" s="1"/>
  <c r="J362" i="24" s="1"/>
  <c r="N362" i="24" s="1"/>
  <c r="D384" i="24"/>
  <c r="F384" i="24" s="1"/>
  <c r="I384" i="24" s="1"/>
  <c r="J384" i="24" s="1"/>
  <c r="N384" i="24" s="1"/>
  <c r="D437" i="24"/>
  <c r="F437" i="24" s="1"/>
  <c r="I437" i="24" s="1"/>
  <c r="J437" i="24" s="1"/>
  <c r="N437" i="24" s="1"/>
  <c r="D448" i="24"/>
  <c r="F448" i="24" s="1"/>
  <c r="I448" i="24" s="1"/>
  <c r="J448" i="24" s="1"/>
  <c r="N448" i="24" s="1"/>
  <c r="D501" i="24"/>
  <c r="F501" i="24" s="1"/>
  <c r="I501" i="24" s="1"/>
  <c r="J501" i="24" s="1"/>
  <c r="N501" i="24" s="1"/>
  <c r="D565" i="24"/>
  <c r="F565" i="24" s="1"/>
  <c r="I565" i="24" s="1"/>
  <c r="J565" i="24" s="1"/>
  <c r="N565" i="24" s="1"/>
  <c r="D576" i="24"/>
  <c r="F576" i="24" s="1"/>
  <c r="I576" i="24" s="1"/>
  <c r="J576" i="24" s="1"/>
  <c r="N576" i="24" s="1"/>
  <c r="D764" i="24"/>
  <c r="F764" i="24" s="1"/>
  <c r="I764" i="24" s="1"/>
  <c r="J764" i="24" s="1"/>
  <c r="N764" i="24" s="1"/>
  <c r="D19" i="24"/>
  <c r="F19" i="24" s="1"/>
  <c r="I19" i="24" s="1"/>
  <c r="J19" i="24" s="1"/>
  <c r="N19" i="24" s="1"/>
  <c r="D95" i="24"/>
  <c r="F95" i="24" s="1"/>
  <c r="I95" i="24" s="1"/>
  <c r="J95" i="24" s="1"/>
  <c r="N95" i="24" s="1"/>
  <c r="D111" i="24"/>
  <c r="F111" i="24" s="1"/>
  <c r="I111" i="24" s="1"/>
  <c r="J111" i="24" s="1"/>
  <c r="N111" i="24" s="1"/>
  <c r="D151" i="24"/>
  <c r="F151" i="24" s="1"/>
  <c r="I151" i="24" s="1"/>
  <c r="J151" i="24" s="1"/>
  <c r="N151" i="24" s="1"/>
  <c r="D159" i="24"/>
  <c r="F159" i="24" s="1"/>
  <c r="I159" i="24" s="1"/>
  <c r="J159" i="24" s="1"/>
  <c r="N159" i="24" s="1"/>
  <c r="D167" i="24"/>
  <c r="F167" i="24" s="1"/>
  <c r="I167" i="24" s="1"/>
  <c r="J167" i="24" s="1"/>
  <c r="N167" i="24" s="1"/>
  <c r="D207" i="24"/>
  <c r="F207" i="24" s="1"/>
  <c r="I207" i="24" s="1"/>
  <c r="J207" i="24" s="1"/>
  <c r="N207" i="24" s="1"/>
  <c r="D215" i="24"/>
  <c r="F215" i="24" s="1"/>
  <c r="I215" i="24" s="1"/>
  <c r="J215" i="24" s="1"/>
  <c r="N215" i="24" s="1"/>
  <c r="D231" i="24"/>
  <c r="F231" i="24" s="1"/>
  <c r="I231" i="24" s="1"/>
  <c r="J231" i="24" s="1"/>
  <c r="N231" i="24" s="1"/>
  <c r="D239" i="24"/>
  <c r="F239" i="24" s="1"/>
  <c r="I239" i="24" s="1"/>
  <c r="J239" i="24" s="1"/>
  <c r="N239" i="24" s="1"/>
  <c r="D324" i="24"/>
  <c r="F324" i="24" s="1"/>
  <c r="I324" i="24" s="1"/>
  <c r="J324" i="24" s="1"/>
  <c r="N324" i="24" s="1"/>
  <c r="D351" i="24"/>
  <c r="F351" i="24" s="1"/>
  <c r="I351" i="24" s="1"/>
  <c r="J351" i="24" s="1"/>
  <c r="N351" i="24" s="1"/>
  <c r="D388" i="24"/>
  <c r="F388" i="24" s="1"/>
  <c r="I388" i="24" s="1"/>
  <c r="J388" i="24" s="1"/>
  <c r="N388" i="24" s="1"/>
  <c r="D452" i="24"/>
  <c r="F452" i="24" s="1"/>
  <c r="I452" i="24" s="1"/>
  <c r="J452" i="24" s="1"/>
  <c r="N452" i="24" s="1"/>
  <c r="D491" i="24"/>
  <c r="F491" i="24" s="1"/>
  <c r="I491" i="24" s="1"/>
  <c r="J491" i="24" s="1"/>
  <c r="N491" i="24" s="1"/>
  <c r="D620" i="24"/>
  <c r="F620" i="24" s="1"/>
  <c r="I620" i="24" s="1"/>
  <c r="J620" i="24" s="1"/>
  <c r="N620" i="24" s="1"/>
  <c r="D636" i="24"/>
  <c r="F636" i="24" s="1"/>
  <c r="I636" i="24" s="1"/>
  <c r="J636" i="24" s="1"/>
  <c r="N636" i="24" s="1"/>
  <c r="D652" i="24"/>
  <c r="F652" i="24" s="1"/>
  <c r="I652" i="24" s="1"/>
  <c r="J652" i="24" s="1"/>
  <c r="N652" i="24" s="1"/>
  <c r="D700" i="24"/>
  <c r="F700" i="24" s="1"/>
  <c r="I700" i="24" s="1"/>
  <c r="J700" i="24" s="1"/>
  <c r="N700" i="24" s="1"/>
  <c r="D3209" i="24"/>
  <c r="F3209" i="24" s="1"/>
  <c r="I3209" i="24" s="1"/>
  <c r="J3209" i="24" s="1"/>
  <c r="N3209" i="24" s="1"/>
  <c r="D3091" i="24"/>
  <c r="F3091" i="24" s="1"/>
  <c r="I3091" i="24" s="1"/>
  <c r="J3091" i="24" s="1"/>
  <c r="N3091" i="24" s="1"/>
  <c r="D3029" i="24"/>
  <c r="F3029" i="24" s="1"/>
  <c r="I3029" i="24" s="1"/>
  <c r="J3029" i="24" s="1"/>
  <c r="N3029" i="24" s="1"/>
  <c r="D2963" i="24"/>
  <c r="F2963" i="24" s="1"/>
  <c r="I2963" i="24" s="1"/>
  <c r="J2963" i="24" s="1"/>
  <c r="N2963" i="24" s="1"/>
  <c r="D2938" i="24"/>
  <c r="F2938" i="24" s="1"/>
  <c r="I2938" i="24" s="1"/>
  <c r="J2938" i="24" s="1"/>
  <c r="N2938" i="24" s="1"/>
  <c r="D2852" i="24"/>
  <c r="F2852" i="24" s="1"/>
  <c r="I2852" i="24" s="1"/>
  <c r="J2852" i="24" s="1"/>
  <c r="N2852" i="24" s="1"/>
  <c r="D2862" i="24"/>
  <c r="F2862" i="24" s="1"/>
  <c r="I2862" i="24" s="1"/>
  <c r="J2862" i="24" s="1"/>
  <c r="N2862" i="24" s="1"/>
  <c r="D2791" i="24"/>
  <c r="F2791" i="24" s="1"/>
  <c r="I2791" i="24" s="1"/>
  <c r="J2791" i="24" s="1"/>
  <c r="N2791" i="24" s="1"/>
  <c r="D2731" i="24"/>
  <c r="F2731" i="24" s="1"/>
  <c r="I2731" i="24" s="1"/>
  <c r="J2731" i="24" s="1"/>
  <c r="N2731" i="24" s="1"/>
  <c r="D2738" i="24"/>
  <c r="F2738" i="24" s="1"/>
  <c r="I2738" i="24" s="1"/>
  <c r="J2738" i="24" s="1"/>
  <c r="N2738" i="24" s="1"/>
  <c r="D2688" i="24"/>
  <c r="F2688" i="24" s="1"/>
  <c r="I2688" i="24" s="1"/>
  <c r="J2688" i="24" s="1"/>
  <c r="N2688" i="24" s="1"/>
  <c r="D2555" i="24"/>
  <c r="F2555" i="24" s="1"/>
  <c r="I2555" i="24" s="1"/>
  <c r="J2555" i="24" s="1"/>
  <c r="N2555" i="24" s="1"/>
  <c r="D2525" i="24"/>
  <c r="F2525" i="24" s="1"/>
  <c r="I2525" i="24" s="1"/>
  <c r="J2525" i="24" s="1"/>
  <c r="N2525" i="24" s="1"/>
  <c r="D2531" i="24"/>
  <c r="F2531" i="24" s="1"/>
  <c r="I2531" i="24" s="1"/>
  <c r="J2531" i="24" s="1"/>
  <c r="N2531" i="24" s="1"/>
  <c r="D2457" i="24"/>
  <c r="F2457" i="24" s="1"/>
  <c r="I2457" i="24" s="1"/>
  <c r="J2457" i="24" s="1"/>
  <c r="N2457" i="24" s="1"/>
  <c r="D2438" i="24"/>
  <c r="F2438" i="24" s="1"/>
  <c r="I2438" i="24" s="1"/>
  <c r="J2438" i="24" s="1"/>
  <c r="N2438" i="24" s="1"/>
  <c r="D2354" i="24"/>
  <c r="F2354" i="24" s="1"/>
  <c r="I2354" i="24" s="1"/>
  <c r="J2354" i="24" s="1"/>
  <c r="N2354" i="24" s="1"/>
  <c r="D2299" i="24"/>
  <c r="F2299" i="24" s="1"/>
  <c r="I2299" i="24" s="1"/>
  <c r="J2299" i="24" s="1"/>
  <c r="N2299" i="24" s="1"/>
  <c r="D2223" i="24"/>
  <c r="F2223" i="24" s="1"/>
  <c r="I2223" i="24" s="1"/>
  <c r="J2223" i="24" s="1"/>
  <c r="N2223" i="24" s="1"/>
  <c r="D2062" i="24"/>
  <c r="F2062" i="24" s="1"/>
  <c r="I2062" i="24" s="1"/>
  <c r="J2062" i="24" s="1"/>
  <c r="N2062" i="24" s="1"/>
  <c r="D1970" i="24"/>
  <c r="F1970" i="24" s="1"/>
  <c r="I1970" i="24" s="1"/>
  <c r="J1970" i="24" s="1"/>
  <c r="N1970" i="24" s="1"/>
  <c r="D1898" i="24"/>
  <c r="F1898" i="24" s="1"/>
  <c r="I1898" i="24" s="1"/>
  <c r="J1898" i="24" s="1"/>
  <c r="N1898" i="24" s="1"/>
  <c r="D1752" i="24"/>
  <c r="F1752" i="24" s="1"/>
  <c r="I1752" i="24" s="1"/>
  <c r="J1752" i="24" s="1"/>
  <c r="N1752" i="24" s="1"/>
  <c r="D1736" i="24"/>
  <c r="F1736" i="24" s="1"/>
  <c r="I1736" i="24" s="1"/>
  <c r="J1736" i="24" s="1"/>
  <c r="N1736" i="24" s="1"/>
  <c r="D1708" i="24"/>
  <c r="F1708" i="24" s="1"/>
  <c r="I1708" i="24" s="1"/>
  <c r="J1708" i="24" s="1"/>
  <c r="N1708" i="24" s="1"/>
  <c r="D1624" i="24"/>
  <c r="F1624" i="24" s="1"/>
  <c r="I1624" i="24" s="1"/>
  <c r="J1624" i="24" s="1"/>
  <c r="N1624" i="24" s="1"/>
  <c r="D1540" i="24"/>
  <c r="F1540" i="24" s="1"/>
  <c r="I1540" i="24" s="1"/>
  <c r="J1540" i="24" s="1"/>
  <c r="N1540" i="24" s="1"/>
  <c r="D1500" i="24"/>
  <c r="F1500" i="24" s="1"/>
  <c r="I1500" i="24" s="1"/>
  <c r="J1500" i="24" s="1"/>
  <c r="N1500" i="24" s="1"/>
  <c r="D1456" i="24"/>
  <c r="F1456" i="24" s="1"/>
  <c r="I1456" i="24" s="1"/>
  <c r="J1456" i="24" s="1"/>
  <c r="N1456" i="24" s="1"/>
  <c r="D1440" i="24"/>
  <c r="F1440" i="24" s="1"/>
  <c r="I1440" i="24" s="1"/>
  <c r="J1440" i="24" s="1"/>
  <c r="N1440" i="24" s="1"/>
  <c r="D1400" i="24"/>
  <c r="F1400" i="24" s="1"/>
  <c r="I1400" i="24" s="1"/>
  <c r="J1400" i="24" s="1"/>
  <c r="N1400" i="24" s="1"/>
  <c r="D1372" i="24"/>
  <c r="F1372" i="24" s="1"/>
  <c r="I1372" i="24" s="1"/>
  <c r="J1372" i="24" s="1"/>
  <c r="N1372" i="24" s="1"/>
  <c r="D1738" i="24"/>
  <c r="F1738" i="24" s="1"/>
  <c r="I1738" i="24" s="1"/>
  <c r="J1738" i="24" s="1"/>
  <c r="N1738" i="24" s="1"/>
  <c r="D1630" i="24"/>
  <c r="F1630" i="24" s="1"/>
  <c r="I1630" i="24" s="1"/>
  <c r="J1630" i="24" s="1"/>
  <c r="N1630" i="24" s="1"/>
  <c r="D1486" i="24"/>
  <c r="F1486" i="24" s="1"/>
  <c r="I1486" i="24" s="1"/>
  <c r="J1486" i="24" s="1"/>
  <c r="N1486" i="24" s="1"/>
  <c r="D1386" i="24"/>
  <c r="F1386" i="24" s="1"/>
  <c r="I1386" i="24" s="1"/>
  <c r="J1386" i="24" s="1"/>
  <c r="N1386" i="24" s="1"/>
  <c r="D1750" i="24"/>
  <c r="F1750" i="24" s="1"/>
  <c r="I1750" i="24" s="1"/>
  <c r="J1750" i="24" s="1"/>
  <c r="N1750" i="24" s="1"/>
  <c r="D1315" i="24"/>
  <c r="F1315" i="24" s="1"/>
  <c r="I1315" i="24" s="1"/>
  <c r="J1315" i="24" s="1"/>
  <c r="N1315" i="24" s="1"/>
  <c r="D1229" i="24"/>
  <c r="F1229" i="24" s="1"/>
  <c r="I1229" i="24" s="1"/>
  <c r="J1229" i="24" s="1"/>
  <c r="N1229" i="24" s="1"/>
  <c r="D1195" i="24"/>
  <c r="F1195" i="24" s="1"/>
  <c r="I1195" i="24" s="1"/>
  <c r="J1195" i="24" s="1"/>
  <c r="N1195" i="24" s="1"/>
  <c r="D1103" i="24"/>
  <c r="F1103" i="24" s="1"/>
  <c r="I1103" i="24" s="1"/>
  <c r="J1103" i="24" s="1"/>
  <c r="N1103" i="24" s="1"/>
  <c r="D979" i="24"/>
  <c r="F979" i="24" s="1"/>
  <c r="I979" i="24" s="1"/>
  <c r="J979" i="24" s="1"/>
  <c r="N979" i="24" s="1"/>
  <c r="D1323" i="24"/>
  <c r="F1323" i="24" s="1"/>
  <c r="I1323" i="24" s="1"/>
  <c r="J1323" i="24" s="1"/>
  <c r="N1323" i="24" s="1"/>
  <c r="D875" i="24"/>
  <c r="F875" i="24" s="1"/>
  <c r="I875" i="24" s="1"/>
  <c r="J875" i="24" s="1"/>
  <c r="N875" i="24" s="1"/>
  <c r="D739" i="24"/>
  <c r="F739" i="24" s="1"/>
  <c r="I739" i="24" s="1"/>
  <c r="J739" i="24" s="1"/>
  <c r="N739" i="24" s="1"/>
  <c r="D631" i="24"/>
  <c r="F631" i="24" s="1"/>
  <c r="I631" i="24" s="1"/>
  <c r="J631" i="24" s="1"/>
  <c r="N631" i="24" s="1"/>
  <c r="D702" i="24"/>
  <c r="F702" i="24" s="1"/>
  <c r="I702" i="24" s="1"/>
  <c r="J702" i="24" s="1"/>
  <c r="N702" i="24" s="1"/>
  <c r="D646" i="24"/>
  <c r="F646" i="24" s="1"/>
  <c r="I646" i="24" s="1"/>
  <c r="J646" i="24" s="1"/>
  <c r="N646" i="24" s="1"/>
  <c r="D590" i="24"/>
  <c r="F590" i="24" s="1"/>
  <c r="I590" i="24" s="1"/>
  <c r="J590" i="24" s="1"/>
  <c r="N590" i="24" s="1"/>
  <c r="D458" i="24"/>
  <c r="F458" i="24" s="1"/>
  <c r="I458" i="24" s="1"/>
  <c r="J458" i="24" s="1"/>
  <c r="N458" i="24" s="1"/>
  <c r="D422" i="24"/>
  <c r="F422" i="24" s="1"/>
  <c r="I422" i="24" s="1"/>
  <c r="J422" i="24" s="1"/>
  <c r="N422" i="24" s="1"/>
  <c r="D382" i="24"/>
  <c r="F382" i="24" s="1"/>
  <c r="I382" i="24" s="1"/>
  <c r="J382" i="24" s="1"/>
  <c r="N382" i="24" s="1"/>
  <c r="D112" i="24"/>
  <c r="F112" i="24" s="1"/>
  <c r="I112" i="24" s="1"/>
  <c r="J112" i="24" s="1"/>
  <c r="N112" i="24" s="1"/>
  <c r="D128" i="24"/>
  <c r="F128" i="24" s="1"/>
  <c r="I128" i="24" s="1"/>
  <c r="J128" i="24" s="1"/>
  <c r="N128" i="24" s="1"/>
  <c r="D144" i="24"/>
  <c r="F144" i="24" s="1"/>
  <c r="I144" i="24" s="1"/>
  <c r="J144" i="24" s="1"/>
  <c r="N144" i="24" s="1"/>
  <c r="D152" i="24"/>
  <c r="F152" i="24" s="1"/>
  <c r="I152" i="24" s="1"/>
  <c r="J152" i="24" s="1"/>
  <c r="N152" i="24" s="1"/>
  <c r="D160" i="24"/>
  <c r="F160" i="24" s="1"/>
  <c r="I160" i="24" s="1"/>
  <c r="J160" i="24" s="1"/>
  <c r="N160" i="24" s="1"/>
  <c r="D168" i="24"/>
  <c r="F168" i="24" s="1"/>
  <c r="I168" i="24" s="1"/>
  <c r="J168" i="24" s="1"/>
  <c r="N168" i="24" s="1"/>
  <c r="D176" i="24"/>
  <c r="F176" i="24" s="1"/>
  <c r="I176" i="24" s="1"/>
  <c r="J176" i="24" s="1"/>
  <c r="N176" i="24" s="1"/>
  <c r="D216" i="24"/>
  <c r="F216" i="24" s="1"/>
  <c r="I216" i="24" s="1"/>
  <c r="J216" i="24" s="1"/>
  <c r="N216" i="24" s="1"/>
  <c r="D224" i="24"/>
  <c r="F224" i="24" s="1"/>
  <c r="I224" i="24" s="1"/>
  <c r="J224" i="24" s="1"/>
  <c r="N224" i="24" s="1"/>
  <c r="D240" i="24"/>
  <c r="F240" i="24" s="1"/>
  <c r="I240" i="24" s="1"/>
  <c r="J240" i="24" s="1"/>
  <c r="N240" i="24" s="1"/>
  <c r="D296" i="24"/>
  <c r="F296" i="24" s="1"/>
  <c r="I296" i="24" s="1"/>
  <c r="J296" i="24" s="1"/>
  <c r="N296" i="24" s="1"/>
  <c r="D370" i="24"/>
  <c r="F370" i="24" s="1"/>
  <c r="I370" i="24" s="1"/>
  <c r="J370" i="24" s="1"/>
  <c r="N370" i="24" s="1"/>
  <c r="D381" i="24"/>
  <c r="F381" i="24" s="1"/>
  <c r="I381" i="24" s="1"/>
  <c r="J381" i="24" s="1"/>
  <c r="N381" i="24" s="1"/>
  <c r="D431" i="24"/>
  <c r="F431" i="24" s="1"/>
  <c r="I431" i="24" s="1"/>
  <c r="J431" i="24" s="1"/>
  <c r="N431" i="24" s="1"/>
  <c r="D440" i="24"/>
  <c r="F440" i="24" s="1"/>
  <c r="I440" i="24" s="1"/>
  <c r="J440" i="24" s="1"/>
  <c r="N440" i="24" s="1"/>
  <c r="D479" i="24"/>
  <c r="F479" i="24" s="1"/>
  <c r="I479" i="24" s="1"/>
  <c r="J479" i="24" s="1"/>
  <c r="N479" i="24" s="1"/>
  <c r="D493" i="24"/>
  <c r="F493" i="24" s="1"/>
  <c r="I493" i="24" s="1"/>
  <c r="J493" i="24" s="1"/>
  <c r="N493" i="24" s="1"/>
  <c r="D504" i="24"/>
  <c r="F504" i="24" s="1"/>
  <c r="I504" i="24" s="1"/>
  <c r="J504" i="24" s="1"/>
  <c r="N504" i="24" s="1"/>
  <c r="D527" i="24"/>
  <c r="F527" i="24" s="1"/>
  <c r="I527" i="24" s="1"/>
  <c r="J527" i="24" s="1"/>
  <c r="N527" i="24" s="1"/>
  <c r="D541" i="24"/>
  <c r="F541" i="24" s="1"/>
  <c r="I541" i="24" s="1"/>
  <c r="J541" i="24" s="1"/>
  <c r="N541" i="24" s="1"/>
  <c r="D552" i="24"/>
  <c r="F552" i="24" s="1"/>
  <c r="I552" i="24" s="1"/>
  <c r="J552" i="24" s="1"/>
  <c r="N552" i="24" s="1"/>
  <c r="D3219" i="24"/>
  <c r="F3219" i="24" s="1"/>
  <c r="I3219" i="24" s="1"/>
  <c r="J3219" i="24" s="1"/>
  <c r="N3219" i="24" s="1"/>
  <c r="D3198" i="24"/>
  <c r="F3198" i="24" s="1"/>
  <c r="I3198" i="24" s="1"/>
  <c r="J3198" i="24" s="1"/>
  <c r="N3198" i="24" s="1"/>
  <c r="D3186" i="24"/>
  <c r="F3186" i="24" s="1"/>
  <c r="I3186" i="24" s="1"/>
  <c r="J3186" i="24" s="1"/>
  <c r="N3186" i="24" s="1"/>
  <c r="D3150" i="24"/>
  <c r="F3150" i="24" s="1"/>
  <c r="I3150" i="24" s="1"/>
  <c r="J3150" i="24" s="1"/>
  <c r="N3150" i="24" s="1"/>
  <c r="D3164" i="24"/>
  <c r="F3164" i="24" s="1"/>
  <c r="I3164" i="24" s="1"/>
  <c r="J3164" i="24" s="1"/>
  <c r="N3164" i="24" s="1"/>
  <c r="D3089" i="24"/>
  <c r="F3089" i="24" s="1"/>
  <c r="I3089" i="24" s="1"/>
  <c r="J3089" i="24" s="1"/>
  <c r="N3089" i="24" s="1"/>
  <c r="D3025" i="24"/>
  <c r="F3025" i="24" s="1"/>
  <c r="I3025" i="24" s="1"/>
  <c r="J3025" i="24" s="1"/>
  <c r="N3025" i="24" s="1"/>
  <c r="D3060" i="24"/>
  <c r="F3060" i="24" s="1"/>
  <c r="I3060" i="24" s="1"/>
  <c r="J3060" i="24" s="1"/>
  <c r="N3060" i="24" s="1"/>
  <c r="D3009" i="24"/>
  <c r="F3009" i="24" s="1"/>
  <c r="I3009" i="24" s="1"/>
  <c r="J3009" i="24" s="1"/>
  <c r="N3009" i="24" s="1"/>
  <c r="D2969" i="24"/>
  <c r="F2969" i="24" s="1"/>
  <c r="I2969" i="24" s="1"/>
  <c r="J2969" i="24" s="1"/>
  <c r="N2969" i="24" s="1"/>
  <c r="D2957" i="24"/>
  <c r="F2957" i="24" s="1"/>
  <c r="I2957" i="24" s="1"/>
  <c r="J2957" i="24" s="1"/>
  <c r="N2957" i="24" s="1"/>
  <c r="D2917" i="24"/>
  <c r="F2917" i="24" s="1"/>
  <c r="I2917" i="24" s="1"/>
  <c r="J2917" i="24" s="1"/>
  <c r="N2917" i="24" s="1"/>
  <c r="D2814" i="24"/>
  <c r="F2814" i="24" s="1"/>
  <c r="I2814" i="24" s="1"/>
  <c r="J2814" i="24" s="1"/>
  <c r="N2814" i="24" s="1"/>
  <c r="D2792" i="24"/>
  <c r="F2792" i="24" s="1"/>
  <c r="I2792" i="24" s="1"/>
  <c r="J2792" i="24" s="1"/>
  <c r="N2792" i="24" s="1"/>
  <c r="D2820" i="24"/>
  <c r="F2820" i="24" s="1"/>
  <c r="I2820" i="24" s="1"/>
  <c r="J2820" i="24" s="1"/>
  <c r="N2820" i="24" s="1"/>
  <c r="D2771" i="24"/>
  <c r="F2771" i="24" s="1"/>
  <c r="I2771" i="24" s="1"/>
  <c r="J2771" i="24" s="1"/>
  <c r="N2771" i="24" s="1"/>
  <c r="D2746" i="24"/>
  <c r="F2746" i="24" s="1"/>
  <c r="I2746" i="24" s="1"/>
  <c r="J2746" i="24" s="1"/>
  <c r="N2746" i="24" s="1"/>
  <c r="D2656" i="24"/>
  <c r="F2656" i="24" s="1"/>
  <c r="I2656" i="24" s="1"/>
  <c r="J2656" i="24" s="1"/>
  <c r="N2656" i="24" s="1"/>
  <c r="D2679" i="24"/>
  <c r="F2679" i="24" s="1"/>
  <c r="I2679" i="24" s="1"/>
  <c r="J2679" i="24" s="1"/>
  <c r="N2679" i="24" s="1"/>
  <c r="D2651" i="24"/>
  <c r="F2651" i="24" s="1"/>
  <c r="I2651" i="24" s="1"/>
  <c r="J2651" i="24" s="1"/>
  <c r="N2651" i="24" s="1"/>
  <c r="D2619" i="24"/>
  <c r="F2619" i="24" s="1"/>
  <c r="I2619" i="24" s="1"/>
  <c r="J2619" i="24" s="1"/>
  <c r="N2619" i="24" s="1"/>
  <c r="D2533" i="24"/>
  <c r="F2533" i="24" s="1"/>
  <c r="I2533" i="24" s="1"/>
  <c r="J2533" i="24" s="1"/>
  <c r="N2533" i="24" s="1"/>
  <c r="D2523" i="24"/>
  <c r="F2523" i="24" s="1"/>
  <c r="I2523" i="24" s="1"/>
  <c r="J2523" i="24" s="1"/>
  <c r="N2523" i="24" s="1"/>
  <c r="D2483" i="24"/>
  <c r="F2483" i="24" s="1"/>
  <c r="I2483" i="24" s="1"/>
  <c r="J2483" i="24" s="1"/>
  <c r="N2483" i="24" s="1"/>
  <c r="D2463" i="24"/>
  <c r="F2463" i="24" s="1"/>
  <c r="I2463" i="24" s="1"/>
  <c r="J2463" i="24" s="1"/>
  <c r="N2463" i="24" s="1"/>
  <c r="D2440" i="24"/>
  <c r="F2440" i="24" s="1"/>
  <c r="I2440" i="24" s="1"/>
  <c r="J2440" i="24" s="1"/>
  <c r="N2440" i="24" s="1"/>
  <c r="D2408" i="24"/>
  <c r="F2408" i="24" s="1"/>
  <c r="I2408" i="24" s="1"/>
  <c r="J2408" i="24" s="1"/>
  <c r="N2408" i="24" s="1"/>
  <c r="D2505" i="24"/>
  <c r="F2505" i="24" s="1"/>
  <c r="I2505" i="24" s="1"/>
  <c r="J2505" i="24" s="1"/>
  <c r="N2505" i="24" s="1"/>
  <c r="D2449" i="24"/>
  <c r="F2449" i="24" s="1"/>
  <c r="I2449" i="24" s="1"/>
  <c r="J2449" i="24" s="1"/>
  <c r="N2449" i="24" s="1"/>
  <c r="D2442" i="24"/>
  <c r="F2442" i="24" s="1"/>
  <c r="I2442" i="24" s="1"/>
  <c r="J2442" i="24" s="1"/>
  <c r="N2442" i="24" s="1"/>
  <c r="D2422" i="24"/>
  <c r="F2422" i="24" s="1"/>
  <c r="I2422" i="24" s="1"/>
  <c r="J2422" i="24" s="1"/>
  <c r="N2422" i="24" s="1"/>
  <c r="D2390" i="24"/>
  <c r="F2390" i="24" s="1"/>
  <c r="I2390" i="24" s="1"/>
  <c r="J2390" i="24" s="1"/>
  <c r="N2390" i="24" s="1"/>
  <c r="D2342" i="24"/>
  <c r="F2342" i="24" s="1"/>
  <c r="I2342" i="24" s="1"/>
  <c r="J2342" i="24" s="1"/>
  <c r="N2342" i="24" s="1"/>
  <c r="D2259" i="24"/>
  <c r="F2259" i="24" s="1"/>
  <c r="I2259" i="24" s="1"/>
  <c r="J2259" i="24" s="1"/>
  <c r="N2259" i="24" s="1"/>
  <c r="D2231" i="24"/>
  <c r="F2231" i="24" s="1"/>
  <c r="I2231" i="24" s="1"/>
  <c r="J2231" i="24" s="1"/>
  <c r="N2231" i="24" s="1"/>
  <c r="D2207" i="24"/>
  <c r="F2207" i="24" s="1"/>
  <c r="I2207" i="24" s="1"/>
  <c r="J2207" i="24" s="1"/>
  <c r="N2207" i="24" s="1"/>
  <c r="D2179" i="24"/>
  <c r="F2179" i="24" s="1"/>
  <c r="I2179" i="24" s="1"/>
  <c r="J2179" i="24" s="1"/>
  <c r="N2179" i="24" s="1"/>
  <c r="D2366" i="24"/>
  <c r="F2366" i="24" s="1"/>
  <c r="I2366" i="24" s="1"/>
  <c r="J2366" i="24" s="1"/>
  <c r="N2366" i="24" s="1"/>
  <c r="D2318" i="24"/>
  <c r="F2318" i="24" s="1"/>
  <c r="I2318" i="24" s="1"/>
  <c r="J2318" i="24" s="1"/>
  <c r="N2318" i="24" s="1"/>
  <c r="D2278" i="24"/>
  <c r="F2278" i="24" s="1"/>
  <c r="I2278" i="24" s="1"/>
  <c r="J2278" i="24" s="1"/>
  <c r="N2278" i="24" s="1"/>
  <c r="D2258" i="24"/>
  <c r="F2258" i="24" s="1"/>
  <c r="I2258" i="24" s="1"/>
  <c r="J2258" i="24" s="1"/>
  <c r="N2258" i="24" s="1"/>
  <c r="D2218" i="24"/>
  <c r="F2218" i="24" s="1"/>
  <c r="I2218" i="24" s="1"/>
  <c r="J2218" i="24" s="1"/>
  <c r="N2218" i="24" s="1"/>
  <c r="D2194" i="24"/>
  <c r="F2194" i="24" s="1"/>
  <c r="I2194" i="24" s="1"/>
  <c r="J2194" i="24" s="1"/>
  <c r="N2194" i="24" s="1"/>
  <c r="D2134" i="24"/>
  <c r="F2134" i="24" s="1"/>
  <c r="I2134" i="24" s="1"/>
  <c r="J2134" i="24" s="1"/>
  <c r="N2134" i="24" s="1"/>
  <c r="D2123" i="24"/>
  <c r="F2123" i="24" s="1"/>
  <c r="I2123" i="24" s="1"/>
  <c r="J2123" i="24" s="1"/>
  <c r="N2123" i="24" s="1"/>
  <c r="D2079" i="24"/>
  <c r="F2079" i="24" s="1"/>
  <c r="I2079" i="24" s="1"/>
  <c r="J2079" i="24" s="1"/>
  <c r="N2079" i="24" s="1"/>
  <c r="D1958" i="24"/>
  <c r="F1958" i="24" s="1"/>
  <c r="I1958" i="24" s="1"/>
  <c r="J1958" i="24" s="1"/>
  <c r="N1958" i="24" s="1"/>
  <c r="D1942" i="24"/>
  <c r="F1942" i="24" s="1"/>
  <c r="I1942" i="24" s="1"/>
  <c r="J1942" i="24" s="1"/>
  <c r="N1942" i="24" s="1"/>
  <c r="D1926" i="24"/>
  <c r="F1926" i="24" s="1"/>
  <c r="I1926" i="24" s="1"/>
  <c r="J1926" i="24" s="1"/>
  <c r="N1926" i="24" s="1"/>
  <c r="D2143" i="24"/>
  <c r="F2143" i="24" s="1"/>
  <c r="I2143" i="24" s="1"/>
  <c r="J2143" i="24" s="1"/>
  <c r="N2143" i="24" s="1"/>
  <c r="D1914" i="24"/>
  <c r="F1914" i="24" s="1"/>
  <c r="I1914" i="24" s="1"/>
  <c r="J1914" i="24" s="1"/>
  <c r="N1914" i="24" s="1"/>
  <c r="D1724" i="24"/>
  <c r="F1724" i="24" s="1"/>
  <c r="I1724" i="24" s="1"/>
  <c r="J1724" i="24" s="1"/>
  <c r="N1724" i="24" s="1"/>
  <c r="D1648" i="24"/>
  <c r="F1648" i="24" s="1"/>
  <c r="I1648" i="24" s="1"/>
  <c r="J1648" i="24" s="1"/>
  <c r="N1648" i="24" s="1"/>
  <c r="D1632" i="24"/>
  <c r="F1632" i="24" s="1"/>
  <c r="I1632" i="24" s="1"/>
  <c r="J1632" i="24" s="1"/>
  <c r="N1632" i="24" s="1"/>
  <c r="D1638" i="24"/>
  <c r="F1638" i="24" s="1"/>
  <c r="I1638" i="24" s="1"/>
  <c r="J1638" i="24" s="1"/>
  <c r="N1638" i="24" s="1"/>
  <c r="D1580" i="24"/>
  <c r="F1580" i="24" s="1"/>
  <c r="I1580" i="24" s="1"/>
  <c r="J1580" i="24" s="1"/>
  <c r="N1580" i="24" s="1"/>
  <c r="D1556" i="24"/>
  <c r="F1556" i="24" s="1"/>
  <c r="I1556" i="24" s="1"/>
  <c r="J1556" i="24" s="1"/>
  <c r="N1556" i="24" s="1"/>
  <c r="D1492" i="24"/>
  <c r="F1492" i="24" s="1"/>
  <c r="I1492" i="24" s="1"/>
  <c r="J1492" i="24" s="1"/>
  <c r="N1492" i="24" s="1"/>
  <c r="D1460" i="24"/>
  <c r="F1460" i="24" s="1"/>
  <c r="I1460" i="24" s="1"/>
  <c r="J1460" i="24" s="1"/>
  <c r="N1460" i="24" s="1"/>
  <c r="D1416" i="24"/>
  <c r="F1416" i="24" s="1"/>
  <c r="I1416" i="24" s="1"/>
  <c r="J1416" i="24" s="1"/>
  <c r="N1416" i="24" s="1"/>
  <c r="D1348" i="24"/>
  <c r="F1348" i="24" s="1"/>
  <c r="I1348" i="24" s="1"/>
  <c r="J1348" i="24" s="1"/>
  <c r="N1348" i="24" s="1"/>
  <c r="D1890" i="24"/>
  <c r="F1890" i="24" s="1"/>
  <c r="I1890" i="24" s="1"/>
  <c r="J1890" i="24" s="1"/>
  <c r="N1890" i="24" s="1"/>
  <c r="D1754" i="24"/>
  <c r="F1754" i="24" s="1"/>
  <c r="I1754" i="24" s="1"/>
  <c r="J1754" i="24" s="1"/>
  <c r="N1754" i="24" s="1"/>
  <c r="D1694" i="24"/>
  <c r="F1694" i="24" s="1"/>
  <c r="I1694" i="24" s="1"/>
  <c r="J1694" i="24" s="1"/>
  <c r="N1694" i="24" s="1"/>
  <c r="D1596" i="24"/>
  <c r="F1596" i="24" s="1"/>
  <c r="I1596" i="24" s="1"/>
  <c r="J1596" i="24" s="1"/>
  <c r="N1596" i="24" s="1"/>
  <c r="D1574" i="24"/>
  <c r="F1574" i="24" s="1"/>
  <c r="I1574" i="24" s="1"/>
  <c r="J1574" i="24" s="1"/>
  <c r="N1574" i="24" s="1"/>
  <c r="D1458" i="24"/>
  <c r="F1458" i="24" s="1"/>
  <c r="I1458" i="24" s="1"/>
  <c r="J1458" i="24" s="1"/>
  <c r="N1458" i="24" s="1"/>
  <c r="D1438" i="24"/>
  <c r="F1438" i="24" s="1"/>
  <c r="I1438" i="24" s="1"/>
  <c r="J1438" i="24" s="1"/>
  <c r="N1438" i="24" s="1"/>
  <c r="D1414" i="24"/>
  <c r="F1414" i="24" s="1"/>
  <c r="I1414" i="24" s="1"/>
  <c r="J1414" i="24" s="1"/>
  <c r="N1414" i="24" s="1"/>
  <c r="D1843" i="24"/>
  <c r="F1843" i="24" s="1"/>
  <c r="I1843" i="24" s="1"/>
  <c r="J1843" i="24" s="1"/>
  <c r="N1843" i="24" s="1"/>
  <c r="D1718" i="24"/>
  <c r="F1718" i="24" s="1"/>
  <c r="I1718" i="24" s="1"/>
  <c r="J1718" i="24" s="1"/>
  <c r="N1718" i="24" s="1"/>
  <c r="D1317" i="24"/>
  <c r="F1317" i="24" s="1"/>
  <c r="I1317" i="24" s="1"/>
  <c r="J1317" i="24" s="1"/>
  <c r="N1317" i="24" s="1"/>
  <c r="D1253" i="24"/>
  <c r="F1253" i="24" s="1"/>
  <c r="I1253" i="24" s="1"/>
  <c r="J1253" i="24" s="1"/>
  <c r="N1253" i="24" s="1"/>
  <c r="D1289" i="24"/>
  <c r="F1289" i="24" s="1"/>
  <c r="I1289" i="24" s="1"/>
  <c r="J1289" i="24" s="1"/>
  <c r="N1289" i="24" s="1"/>
  <c r="D1273" i="24"/>
  <c r="F1273" i="24" s="1"/>
  <c r="I1273" i="24" s="1"/>
  <c r="J1273" i="24" s="1"/>
  <c r="N1273" i="24" s="1"/>
  <c r="D1111" i="24"/>
  <c r="F1111" i="24" s="1"/>
  <c r="I1111" i="24" s="1"/>
  <c r="J1111" i="24" s="1"/>
  <c r="N1111" i="24" s="1"/>
  <c r="D1039" i="24"/>
  <c r="F1039" i="24" s="1"/>
  <c r="I1039" i="24" s="1"/>
  <c r="J1039" i="24" s="1"/>
  <c r="N1039" i="24" s="1"/>
  <c r="D1007" i="24"/>
  <c r="F1007" i="24" s="1"/>
  <c r="I1007" i="24" s="1"/>
  <c r="J1007" i="24" s="1"/>
  <c r="N1007" i="24" s="1"/>
  <c r="D983" i="24"/>
  <c r="F983" i="24" s="1"/>
  <c r="I983" i="24" s="1"/>
  <c r="J983" i="24" s="1"/>
  <c r="N983" i="24" s="1"/>
  <c r="D955" i="24"/>
  <c r="F955" i="24" s="1"/>
  <c r="I955" i="24" s="1"/>
  <c r="J955" i="24" s="1"/>
  <c r="N955" i="24" s="1"/>
  <c r="D927" i="24"/>
  <c r="F927" i="24" s="1"/>
  <c r="I927" i="24" s="1"/>
  <c r="J927" i="24" s="1"/>
  <c r="N927" i="24" s="1"/>
  <c r="D903" i="24"/>
  <c r="F903" i="24" s="1"/>
  <c r="I903" i="24" s="1"/>
  <c r="J903" i="24" s="1"/>
  <c r="N903" i="24" s="1"/>
  <c r="D1237" i="24"/>
  <c r="F1237" i="24" s="1"/>
  <c r="I1237" i="24" s="1"/>
  <c r="J1237" i="24" s="1"/>
  <c r="N1237" i="24" s="1"/>
  <c r="D1231" i="24"/>
  <c r="F1231" i="24" s="1"/>
  <c r="I1231" i="24" s="1"/>
  <c r="J1231" i="24" s="1"/>
  <c r="N1231" i="24" s="1"/>
  <c r="D843" i="24"/>
  <c r="F843" i="24" s="1"/>
  <c r="I843" i="24" s="1"/>
  <c r="J843" i="24" s="1"/>
  <c r="N843" i="24" s="1"/>
  <c r="D743" i="24"/>
  <c r="F743" i="24" s="1"/>
  <c r="I743" i="24" s="1"/>
  <c r="J743" i="24" s="1"/>
  <c r="N743" i="24" s="1"/>
  <c r="D655" i="24"/>
  <c r="F655" i="24" s="1"/>
  <c r="I655" i="24" s="1"/>
  <c r="J655" i="24" s="1"/>
  <c r="N655" i="24" s="1"/>
  <c r="D791" i="24"/>
  <c r="F791" i="24" s="1"/>
  <c r="I791" i="24" s="1"/>
  <c r="J791" i="24" s="1"/>
  <c r="N791" i="24" s="1"/>
  <c r="D610" i="24"/>
  <c r="F610" i="24" s="1"/>
  <c r="I610" i="24" s="1"/>
  <c r="J610" i="24" s="1"/>
  <c r="N610" i="24" s="1"/>
  <c r="D426" i="24"/>
  <c r="F426" i="24" s="1"/>
  <c r="I426" i="24" s="1"/>
  <c r="J426" i="24" s="1"/>
  <c r="N426" i="24" s="1"/>
  <c r="D851" i="24"/>
  <c r="F851" i="24" s="1"/>
  <c r="I851" i="24" s="1"/>
  <c r="J851" i="24" s="1"/>
  <c r="N851" i="24" s="1"/>
  <c r="D294" i="24"/>
  <c r="F294" i="24" s="1"/>
  <c r="I294" i="24" s="1"/>
  <c r="J294" i="24" s="1"/>
  <c r="N294" i="24" s="1"/>
  <c r="D348" i="24"/>
  <c r="F348" i="24" s="1"/>
  <c r="I348" i="24" s="1"/>
  <c r="J348" i="24" s="1"/>
  <c r="N348" i="24" s="1"/>
  <c r="D380" i="24"/>
  <c r="F380" i="24" s="1"/>
  <c r="I380" i="24" s="1"/>
  <c r="J380" i="24" s="1"/>
  <c r="N380" i="24" s="1"/>
  <c r="D403" i="24"/>
  <c r="F403" i="24" s="1"/>
  <c r="I403" i="24" s="1"/>
  <c r="J403" i="24" s="1"/>
  <c r="N403" i="24" s="1"/>
  <c r="D412" i="24"/>
  <c r="F412" i="24" s="1"/>
  <c r="I412" i="24" s="1"/>
  <c r="J412" i="24" s="1"/>
  <c r="N412" i="24" s="1"/>
  <c r="D508" i="24"/>
  <c r="F508" i="24" s="1"/>
  <c r="I508" i="24" s="1"/>
  <c r="J508" i="24" s="1"/>
  <c r="N508" i="24" s="1"/>
  <c r="D540" i="24"/>
  <c r="F540" i="24" s="1"/>
  <c r="I540" i="24" s="1"/>
  <c r="J540" i="24" s="1"/>
  <c r="N540" i="24" s="1"/>
  <c r="D572" i="24"/>
  <c r="F572" i="24" s="1"/>
  <c r="I572" i="24" s="1"/>
  <c r="J572" i="24" s="1"/>
  <c r="N572" i="24" s="1"/>
  <c r="D629" i="24"/>
  <c r="F629" i="24" s="1"/>
  <c r="I629" i="24" s="1"/>
  <c r="J629" i="24" s="1"/>
  <c r="N629" i="24" s="1"/>
  <c r="D645" i="24"/>
  <c r="F645" i="24" s="1"/>
  <c r="I645" i="24" s="1"/>
  <c r="J645" i="24" s="1"/>
  <c r="N645" i="24" s="1"/>
  <c r="D661" i="24"/>
  <c r="F661" i="24" s="1"/>
  <c r="I661" i="24" s="1"/>
  <c r="J661" i="24" s="1"/>
  <c r="N661" i="24" s="1"/>
  <c r="D693" i="24"/>
  <c r="F693" i="24" s="1"/>
  <c r="I693" i="24" s="1"/>
  <c r="J693" i="24" s="1"/>
  <c r="N693" i="24" s="1"/>
  <c r="D709" i="24"/>
  <c r="F709" i="24" s="1"/>
  <c r="I709" i="24" s="1"/>
  <c r="J709" i="24" s="1"/>
  <c r="N709" i="24" s="1"/>
  <c r="D725" i="24"/>
  <c r="F725" i="24" s="1"/>
  <c r="I725" i="24" s="1"/>
  <c r="J725" i="24" s="1"/>
  <c r="N725" i="24" s="1"/>
  <c r="D784" i="24"/>
  <c r="F784" i="24" s="1"/>
  <c r="I784" i="24" s="1"/>
  <c r="J784" i="24" s="1"/>
  <c r="N784" i="24" s="1"/>
  <c r="D800" i="24"/>
  <c r="F800" i="24" s="1"/>
  <c r="I800" i="24" s="1"/>
  <c r="J800" i="24" s="1"/>
  <c r="N800" i="24" s="1"/>
  <c r="D816" i="24"/>
  <c r="F816" i="24" s="1"/>
  <c r="I816" i="24" s="1"/>
  <c r="J816" i="24" s="1"/>
  <c r="N816" i="24" s="1"/>
  <c r="D832" i="24"/>
  <c r="F832" i="24" s="1"/>
  <c r="I832" i="24" s="1"/>
  <c r="J832" i="24" s="1"/>
  <c r="N832" i="24" s="1"/>
  <c r="D864" i="24"/>
  <c r="F864" i="24" s="1"/>
  <c r="I864" i="24" s="1"/>
  <c r="J864" i="24" s="1"/>
  <c r="N864" i="24" s="1"/>
  <c r="D892" i="24"/>
  <c r="F892" i="24" s="1"/>
  <c r="I892" i="24" s="1"/>
  <c r="J892" i="24" s="1"/>
  <c r="N892" i="24" s="1"/>
  <c r="D924" i="24"/>
  <c r="F924" i="24" s="1"/>
  <c r="I924" i="24" s="1"/>
  <c r="J924" i="24" s="1"/>
  <c r="N924" i="24" s="1"/>
  <c r="D956" i="24"/>
  <c r="F956" i="24" s="1"/>
  <c r="I956" i="24" s="1"/>
  <c r="J956" i="24" s="1"/>
  <c r="N956" i="24" s="1"/>
  <c r="D1020" i="24"/>
  <c r="F1020" i="24" s="1"/>
  <c r="I1020" i="24" s="1"/>
  <c r="J1020" i="24" s="1"/>
  <c r="N1020" i="24" s="1"/>
  <c r="D1052" i="24"/>
  <c r="F1052" i="24" s="1"/>
  <c r="I1052" i="24" s="1"/>
  <c r="J1052" i="24" s="1"/>
  <c r="N1052" i="24" s="1"/>
  <c r="D1116" i="24"/>
  <c r="F1116" i="24" s="1"/>
  <c r="I1116" i="24" s="1"/>
  <c r="J1116" i="24" s="1"/>
  <c r="N1116" i="24" s="1"/>
  <c r="D1148" i="24"/>
  <c r="F1148" i="24" s="1"/>
  <c r="I1148" i="24" s="1"/>
  <c r="J1148" i="24" s="1"/>
  <c r="N1148" i="24" s="1"/>
  <c r="D1180" i="24"/>
  <c r="F1180" i="24" s="1"/>
  <c r="I1180" i="24" s="1"/>
  <c r="J1180" i="24" s="1"/>
  <c r="N1180" i="24" s="1"/>
  <c r="D1212" i="24"/>
  <c r="F1212" i="24" s="1"/>
  <c r="I1212" i="24" s="1"/>
  <c r="J1212" i="24" s="1"/>
  <c r="N1212" i="24" s="1"/>
  <c r="D804" i="24"/>
  <c r="F804" i="24" s="1"/>
  <c r="I804" i="24" s="1"/>
  <c r="J804" i="24" s="1"/>
  <c r="N804" i="24" s="1"/>
  <c r="D814" i="24"/>
  <c r="F814" i="24" s="1"/>
  <c r="I814" i="24" s="1"/>
  <c r="J814" i="24" s="1"/>
  <c r="N814" i="24" s="1"/>
  <c r="D846" i="24"/>
  <c r="F846" i="24" s="1"/>
  <c r="I846" i="24" s="1"/>
  <c r="J846" i="24" s="1"/>
  <c r="N846" i="24" s="1"/>
  <c r="D861" i="24"/>
  <c r="F861" i="24" s="1"/>
  <c r="I861" i="24" s="1"/>
  <c r="J861" i="24" s="1"/>
  <c r="N861" i="24" s="1"/>
  <c r="D906" i="24"/>
  <c r="F906" i="24" s="1"/>
  <c r="I906" i="24" s="1"/>
  <c r="J906" i="24" s="1"/>
  <c r="N906" i="24" s="1"/>
  <c r="D922" i="24"/>
  <c r="F922" i="24" s="1"/>
  <c r="I922" i="24" s="1"/>
  <c r="J922" i="24" s="1"/>
  <c r="N922" i="24" s="1"/>
  <c r="D970" i="24"/>
  <c r="F970" i="24" s="1"/>
  <c r="I970" i="24" s="1"/>
  <c r="J970" i="24" s="1"/>
  <c r="N970" i="24" s="1"/>
  <c r="D1018" i="24"/>
  <c r="F1018" i="24" s="1"/>
  <c r="I1018" i="24" s="1"/>
  <c r="J1018" i="24" s="1"/>
  <c r="N1018" i="24" s="1"/>
  <c r="D1050" i="24"/>
  <c r="F1050" i="24" s="1"/>
  <c r="I1050" i="24" s="1"/>
  <c r="J1050" i="24" s="1"/>
  <c r="N1050" i="24" s="1"/>
  <c r="D1082" i="24"/>
  <c r="F1082" i="24" s="1"/>
  <c r="I1082" i="24" s="1"/>
  <c r="J1082" i="24" s="1"/>
  <c r="N1082" i="24" s="1"/>
  <c r="D1114" i="24"/>
  <c r="F1114" i="24" s="1"/>
  <c r="I1114" i="24" s="1"/>
  <c r="J1114" i="24" s="1"/>
  <c r="N1114" i="24" s="1"/>
  <c r="D1146" i="24"/>
  <c r="F1146" i="24" s="1"/>
  <c r="I1146" i="24" s="1"/>
  <c r="J1146" i="24" s="1"/>
  <c r="N1146" i="24" s="1"/>
  <c r="D1162" i="24"/>
  <c r="F1162" i="24" s="1"/>
  <c r="I1162" i="24" s="1"/>
  <c r="J1162" i="24" s="1"/>
  <c r="N1162" i="24" s="1"/>
  <c r="D896" i="24"/>
  <c r="F896" i="24" s="1"/>
  <c r="I896" i="24" s="1"/>
  <c r="J896" i="24" s="1"/>
  <c r="N896" i="24" s="1"/>
  <c r="D928" i="24"/>
  <c r="F928" i="24" s="1"/>
  <c r="I928" i="24" s="1"/>
  <c r="J928" i="24" s="1"/>
  <c r="N928" i="24" s="1"/>
  <c r="D960" i="24"/>
  <c r="F960" i="24" s="1"/>
  <c r="I960" i="24" s="1"/>
  <c r="J960" i="24" s="1"/>
  <c r="N960" i="24" s="1"/>
  <c r="D992" i="24"/>
  <c r="F992" i="24" s="1"/>
  <c r="I992" i="24" s="1"/>
  <c r="J992" i="24" s="1"/>
  <c r="N992" i="24" s="1"/>
  <c r="D1056" i="24"/>
  <c r="F1056" i="24" s="1"/>
  <c r="I1056" i="24" s="1"/>
  <c r="J1056" i="24" s="1"/>
  <c r="N1056" i="24" s="1"/>
  <c r="D1088" i="24"/>
  <c r="F1088" i="24" s="1"/>
  <c r="I1088" i="24" s="1"/>
  <c r="J1088" i="24" s="1"/>
  <c r="N1088" i="24" s="1"/>
  <c r="D1152" i="24"/>
  <c r="F1152" i="24" s="1"/>
  <c r="I1152" i="24" s="1"/>
  <c r="J1152" i="24" s="1"/>
  <c r="N1152" i="24" s="1"/>
  <c r="D1216" i="24"/>
  <c r="F1216" i="24" s="1"/>
  <c r="I1216" i="24" s="1"/>
  <c r="J1216" i="24" s="1"/>
  <c r="N1216" i="24" s="1"/>
  <c r="D773" i="24"/>
  <c r="F773" i="24" s="1"/>
  <c r="I773" i="24" s="1"/>
  <c r="J773" i="24" s="1"/>
  <c r="N773" i="24" s="1"/>
  <c r="D789" i="24"/>
  <c r="F789" i="24" s="1"/>
  <c r="I789" i="24" s="1"/>
  <c r="J789" i="24" s="1"/>
  <c r="N789" i="24" s="1"/>
  <c r="D805" i="24"/>
  <c r="F805" i="24" s="1"/>
  <c r="I805" i="24" s="1"/>
  <c r="J805" i="24" s="1"/>
  <c r="N805" i="24" s="1"/>
  <c r="D902" i="24"/>
  <c r="F902" i="24" s="1"/>
  <c r="I902" i="24" s="1"/>
  <c r="J902" i="24" s="1"/>
  <c r="N902" i="24" s="1"/>
  <c r="D918" i="24"/>
  <c r="F918" i="24" s="1"/>
  <c r="I918" i="24" s="1"/>
  <c r="J918" i="24" s="1"/>
  <c r="N918" i="24" s="1"/>
  <c r="D950" i="24"/>
  <c r="F950" i="24" s="1"/>
  <c r="I950" i="24" s="1"/>
  <c r="J950" i="24" s="1"/>
  <c r="N950" i="24" s="1"/>
  <c r="D966" i="24"/>
  <c r="F966" i="24" s="1"/>
  <c r="I966" i="24" s="1"/>
  <c r="J966" i="24" s="1"/>
  <c r="N966" i="24" s="1"/>
  <c r="D982" i="24"/>
  <c r="F982" i="24" s="1"/>
  <c r="I982" i="24" s="1"/>
  <c r="J982" i="24" s="1"/>
  <c r="N982" i="24" s="1"/>
  <c r="D812" i="24"/>
  <c r="F812" i="24" s="1"/>
  <c r="I812" i="24" s="1"/>
  <c r="J812" i="24" s="1"/>
  <c r="N812" i="24" s="1"/>
  <c r="D844" i="24"/>
  <c r="F844" i="24" s="1"/>
  <c r="I844" i="24" s="1"/>
  <c r="J844" i="24" s="1"/>
  <c r="N844" i="24" s="1"/>
  <c r="D876" i="24"/>
  <c r="F876" i="24" s="1"/>
  <c r="I876" i="24" s="1"/>
  <c r="J876" i="24" s="1"/>
  <c r="N876" i="24" s="1"/>
  <c r="D1046" i="24"/>
  <c r="F1046" i="24" s="1"/>
  <c r="I1046" i="24" s="1"/>
  <c r="J1046" i="24" s="1"/>
  <c r="N1046" i="24" s="1"/>
  <c r="D1078" i="24"/>
  <c r="F1078" i="24" s="1"/>
  <c r="I1078" i="24" s="1"/>
  <c r="J1078" i="24" s="1"/>
  <c r="N1078" i="24" s="1"/>
  <c r="D1110" i="24"/>
  <c r="F1110" i="24" s="1"/>
  <c r="I1110" i="24" s="1"/>
  <c r="J1110" i="24" s="1"/>
  <c r="N1110" i="24" s="1"/>
  <c r="D1158" i="24"/>
  <c r="F1158" i="24" s="1"/>
  <c r="I1158" i="24" s="1"/>
  <c r="J1158" i="24" s="1"/>
  <c r="N1158" i="24" s="1"/>
  <c r="D1232" i="24"/>
  <c r="F1232" i="24" s="1"/>
  <c r="I1232" i="24" s="1"/>
  <c r="J1232" i="24" s="1"/>
  <c r="N1232" i="24" s="1"/>
  <c r="D1469" i="24"/>
  <c r="F1469" i="24" s="1"/>
  <c r="I1469" i="24" s="1"/>
  <c r="J1469" i="24" s="1"/>
  <c r="N1469" i="24" s="1"/>
  <c r="D1505" i="24"/>
  <c r="F1505" i="24" s="1"/>
  <c r="I1505" i="24" s="1"/>
  <c r="J1505" i="24" s="1"/>
  <c r="N1505" i="24" s="1"/>
  <c r="D1569" i="24"/>
  <c r="F1569" i="24" s="1"/>
  <c r="I1569" i="24" s="1"/>
  <c r="J1569" i="24" s="1"/>
  <c r="N1569" i="24" s="1"/>
  <c r="D1222" i="24"/>
  <c r="F1222" i="24" s="1"/>
  <c r="I1222" i="24" s="1"/>
  <c r="J1222" i="24" s="1"/>
  <c r="N1222" i="24" s="1"/>
  <c r="D1343" i="24"/>
  <c r="F1343" i="24" s="1"/>
  <c r="I1343" i="24" s="1"/>
  <c r="J1343" i="24" s="1"/>
  <c r="N1343" i="24" s="1"/>
  <c r="D1387" i="24"/>
  <c r="F1387" i="24" s="1"/>
  <c r="I1387" i="24" s="1"/>
  <c r="J1387" i="24" s="1"/>
  <c r="N1387" i="24" s="1"/>
  <c r="D1403" i="24"/>
  <c r="F1403" i="24" s="1"/>
  <c r="I1403" i="24" s="1"/>
  <c r="J1403" i="24" s="1"/>
  <c r="N1403" i="24" s="1"/>
  <c r="D1419" i="24"/>
  <c r="F1419" i="24" s="1"/>
  <c r="I1419" i="24" s="1"/>
  <c r="J1419" i="24" s="1"/>
  <c r="N1419" i="24" s="1"/>
  <c r="D1435" i="24"/>
  <c r="F1435" i="24" s="1"/>
  <c r="I1435" i="24" s="1"/>
  <c r="J1435" i="24" s="1"/>
  <c r="N1435" i="24" s="1"/>
  <c r="D1499" i="24"/>
  <c r="F1499" i="24" s="1"/>
  <c r="I1499" i="24" s="1"/>
  <c r="J1499" i="24" s="1"/>
  <c r="N1499" i="24" s="1"/>
  <c r="D1531" i="24"/>
  <c r="F1531" i="24" s="1"/>
  <c r="I1531" i="24" s="1"/>
  <c r="J1531" i="24" s="1"/>
  <c r="N1531" i="24" s="1"/>
  <c r="D1563" i="24"/>
  <c r="F1563" i="24" s="1"/>
  <c r="I1563" i="24" s="1"/>
  <c r="J1563" i="24" s="1"/>
  <c r="N1563" i="24" s="1"/>
  <c r="D1280" i="24"/>
  <c r="F1280" i="24" s="1"/>
  <c r="I1280" i="24" s="1"/>
  <c r="J1280" i="24" s="1"/>
  <c r="N1280" i="24" s="1"/>
  <c r="D1288" i="24"/>
  <c r="F1288" i="24" s="1"/>
  <c r="I1288" i="24" s="1"/>
  <c r="J1288" i="24" s="1"/>
  <c r="N1288" i="24" s="1"/>
  <c r="D1369" i="24"/>
  <c r="F1369" i="24" s="1"/>
  <c r="I1369" i="24" s="1"/>
  <c r="J1369" i="24" s="1"/>
  <c r="N1369" i="24" s="1"/>
  <c r="D1493" i="24"/>
  <c r="F1493" i="24" s="1"/>
  <c r="I1493" i="24" s="1"/>
  <c r="J1493" i="24" s="1"/>
  <c r="N1493" i="24" s="1"/>
  <c r="D1525" i="24"/>
  <c r="F1525" i="24" s="1"/>
  <c r="I1525" i="24" s="1"/>
  <c r="J1525" i="24" s="1"/>
  <c r="N1525" i="24" s="1"/>
  <c r="D1557" i="24"/>
  <c r="F1557" i="24" s="1"/>
  <c r="I1557" i="24" s="1"/>
  <c r="J1557" i="24" s="1"/>
  <c r="N1557" i="24" s="1"/>
  <c r="D1415" i="24"/>
  <c r="F1415" i="24" s="1"/>
  <c r="I1415" i="24" s="1"/>
  <c r="J1415" i="24" s="1"/>
  <c r="N1415" i="24" s="1"/>
  <c r="D1527" i="24"/>
  <c r="F1527" i="24" s="1"/>
  <c r="I1527" i="24" s="1"/>
  <c r="J1527" i="24" s="1"/>
  <c r="N1527" i="24" s="1"/>
  <c r="D1559" i="24"/>
  <c r="F1559" i="24" s="1"/>
  <c r="I1559" i="24" s="1"/>
  <c r="J1559" i="24" s="1"/>
  <c r="N1559" i="24" s="1"/>
  <c r="D1763" i="24"/>
  <c r="F1763" i="24" s="1"/>
  <c r="I1763" i="24" s="1"/>
  <c r="J1763" i="24" s="1"/>
  <c r="N1763" i="24" s="1"/>
  <c r="D1781" i="24"/>
  <c r="F1781" i="24" s="1"/>
  <c r="I1781" i="24" s="1"/>
  <c r="J1781" i="24" s="1"/>
  <c r="N1781" i="24" s="1"/>
  <c r="D1623" i="24"/>
  <c r="F1623" i="24" s="1"/>
  <c r="I1623" i="24" s="1"/>
  <c r="J1623" i="24" s="1"/>
  <c r="N1623" i="24" s="1"/>
  <c r="D1639" i="24"/>
  <c r="F1639" i="24" s="1"/>
  <c r="I1639" i="24" s="1"/>
  <c r="J1639" i="24" s="1"/>
  <c r="N1639" i="24" s="1"/>
  <c r="D1709" i="24"/>
  <c r="F1709" i="24" s="1"/>
  <c r="I1709" i="24" s="1"/>
  <c r="J1709" i="24" s="1"/>
  <c r="N1709" i="24" s="1"/>
  <c r="D1799" i="24"/>
  <c r="F1799" i="24" s="1"/>
  <c r="I1799" i="24" s="1"/>
  <c r="J1799" i="24" s="1"/>
  <c r="N1799" i="24" s="1"/>
  <c r="D1817" i="24"/>
  <c r="F1817" i="24" s="1"/>
  <c r="I1817" i="24" s="1"/>
  <c r="J1817" i="24" s="1"/>
  <c r="N1817" i="24" s="1"/>
  <c r="D1613" i="24"/>
  <c r="F1613" i="24" s="1"/>
  <c r="I1613" i="24" s="1"/>
  <c r="J1613" i="24" s="1"/>
  <c r="N1613" i="24" s="1"/>
  <c r="D1695" i="24"/>
  <c r="F1695" i="24" s="1"/>
  <c r="I1695" i="24" s="1"/>
  <c r="J1695" i="24" s="1"/>
  <c r="N1695" i="24" s="1"/>
  <c r="D1735" i="24"/>
  <c r="F1735" i="24" s="1"/>
  <c r="I1735" i="24" s="1"/>
  <c r="J1735" i="24" s="1"/>
  <c r="N1735" i="24" s="1"/>
  <c r="D1940" i="24"/>
  <c r="F1940" i="24" s="1"/>
  <c r="I1940" i="24" s="1"/>
  <c r="J1940" i="24" s="1"/>
  <c r="N1940" i="24" s="1"/>
  <c r="D1956" i="24"/>
  <c r="F1956" i="24" s="1"/>
  <c r="I1956" i="24" s="1"/>
  <c r="J1956" i="24" s="1"/>
  <c r="N1956" i="24" s="1"/>
  <c r="D1972" i="24"/>
  <c r="F1972" i="24" s="1"/>
  <c r="I1972" i="24" s="1"/>
  <c r="J1972" i="24" s="1"/>
  <c r="N1972" i="24" s="1"/>
  <c r="D2020" i="24"/>
  <c r="F2020" i="24" s="1"/>
  <c r="I2020" i="24" s="1"/>
  <c r="J2020" i="24" s="1"/>
  <c r="N2020" i="24" s="1"/>
  <c r="D2052" i="24"/>
  <c r="F2052" i="24" s="1"/>
  <c r="I2052" i="24" s="1"/>
  <c r="J2052" i="24" s="1"/>
  <c r="N2052" i="24" s="1"/>
  <c r="D2068" i="24"/>
  <c r="F2068" i="24" s="1"/>
  <c r="I2068" i="24" s="1"/>
  <c r="J2068" i="24" s="1"/>
  <c r="N2068" i="24" s="1"/>
  <c r="D1869" i="24"/>
  <c r="F1869" i="24" s="1"/>
  <c r="I1869" i="24" s="1"/>
  <c r="J1869" i="24" s="1"/>
  <c r="N1869" i="24" s="1"/>
  <c r="D1885" i="24"/>
  <c r="F1885" i="24" s="1"/>
  <c r="I1885" i="24" s="1"/>
  <c r="J1885" i="24" s="1"/>
  <c r="N1885" i="24" s="1"/>
  <c r="D1901" i="24"/>
  <c r="F1901" i="24" s="1"/>
  <c r="I1901" i="24" s="1"/>
  <c r="J1901" i="24" s="1"/>
  <c r="N1901" i="24" s="1"/>
  <c r="D1919" i="24"/>
  <c r="F1919" i="24" s="1"/>
  <c r="I1919" i="24" s="1"/>
  <c r="J1919" i="24" s="1"/>
  <c r="N1919" i="24" s="1"/>
  <c r="D2015" i="24"/>
  <c r="F2015" i="24" s="1"/>
  <c r="I2015" i="24" s="1"/>
  <c r="J2015" i="24" s="1"/>
  <c r="N2015" i="24" s="1"/>
  <c r="D2107" i="24"/>
  <c r="F2107" i="24" s="1"/>
  <c r="I2107" i="24" s="1"/>
  <c r="J2107" i="24" s="1"/>
  <c r="N2107" i="24" s="1"/>
  <c r="D1917" i="24"/>
  <c r="F1917" i="24" s="1"/>
  <c r="I1917" i="24" s="1"/>
  <c r="J1917" i="24" s="1"/>
  <c r="N1917" i="24" s="1"/>
  <c r="D1933" i="24"/>
  <c r="F1933" i="24" s="1"/>
  <c r="I1933" i="24" s="1"/>
  <c r="J1933" i="24" s="1"/>
  <c r="N1933" i="24" s="1"/>
  <c r="D1965" i="24"/>
  <c r="F1965" i="24" s="1"/>
  <c r="I1965" i="24" s="1"/>
  <c r="J1965" i="24" s="1"/>
  <c r="N1965" i="24" s="1"/>
  <c r="D1981" i="24"/>
  <c r="F1981" i="24" s="1"/>
  <c r="I1981" i="24" s="1"/>
  <c r="J1981" i="24" s="1"/>
  <c r="N1981" i="24" s="1"/>
  <c r="D2013" i="24"/>
  <c r="F2013" i="24" s="1"/>
  <c r="I2013" i="24" s="1"/>
  <c r="J2013" i="24" s="1"/>
  <c r="N2013" i="24" s="1"/>
  <c r="D2045" i="24"/>
  <c r="F2045" i="24" s="1"/>
  <c r="I2045" i="24" s="1"/>
  <c r="J2045" i="24" s="1"/>
  <c r="N2045" i="24" s="1"/>
  <c r="D2061" i="24"/>
  <c r="F2061" i="24" s="1"/>
  <c r="I2061" i="24" s="1"/>
  <c r="J2061" i="24" s="1"/>
  <c r="N2061" i="24" s="1"/>
  <c r="D2077" i="24"/>
  <c r="F2077" i="24" s="1"/>
  <c r="I2077" i="24" s="1"/>
  <c r="J2077" i="24" s="1"/>
  <c r="N2077" i="24" s="1"/>
  <c r="D1860" i="24"/>
  <c r="F1860" i="24" s="1"/>
  <c r="I1860" i="24" s="1"/>
  <c r="J1860" i="24" s="1"/>
  <c r="N1860" i="24" s="1"/>
  <c r="D1876" i="24"/>
  <c r="F1876" i="24" s="1"/>
  <c r="I1876" i="24" s="1"/>
  <c r="J1876" i="24" s="1"/>
  <c r="N1876" i="24" s="1"/>
  <c r="D1908" i="24"/>
  <c r="F1908" i="24" s="1"/>
  <c r="I1908" i="24" s="1"/>
  <c r="J1908" i="24" s="1"/>
  <c r="N1908" i="24" s="1"/>
  <c r="D1931" i="24"/>
  <c r="F1931" i="24" s="1"/>
  <c r="I1931" i="24" s="1"/>
  <c r="J1931" i="24" s="1"/>
  <c r="N1931" i="24" s="1"/>
  <c r="D1995" i="24"/>
  <c r="F1995" i="24" s="1"/>
  <c r="I1995" i="24" s="1"/>
  <c r="J1995" i="24" s="1"/>
  <c r="N1995" i="24" s="1"/>
  <c r="D2059" i="24"/>
  <c r="F2059" i="24" s="1"/>
  <c r="I2059" i="24" s="1"/>
  <c r="J2059" i="24" s="1"/>
  <c r="N2059" i="24" s="1"/>
  <c r="D2105" i="24"/>
  <c r="F2105" i="24" s="1"/>
  <c r="I2105" i="24" s="1"/>
  <c r="J2105" i="24" s="1"/>
  <c r="N2105" i="24" s="1"/>
  <c r="D2120" i="24"/>
  <c r="F2120" i="24" s="1"/>
  <c r="I2120" i="24" s="1"/>
  <c r="J2120" i="24" s="1"/>
  <c r="N2120" i="24" s="1"/>
  <c r="D2173" i="24"/>
  <c r="F2173" i="24" s="1"/>
  <c r="I2173" i="24" s="1"/>
  <c r="J2173" i="24" s="1"/>
  <c r="N2173" i="24" s="1"/>
  <c r="D2189" i="24"/>
  <c r="F2189" i="24" s="1"/>
  <c r="I2189" i="24" s="1"/>
  <c r="J2189" i="24" s="1"/>
  <c r="N2189" i="24" s="1"/>
  <c r="D2205" i="24"/>
  <c r="F2205" i="24" s="1"/>
  <c r="I2205" i="24" s="1"/>
  <c r="J2205" i="24" s="1"/>
  <c r="N2205" i="24" s="1"/>
  <c r="D2245" i="24"/>
  <c r="F2245" i="24" s="1"/>
  <c r="I2245" i="24" s="1"/>
  <c r="J2245" i="24" s="1"/>
  <c r="N2245" i="24" s="1"/>
  <c r="D2277" i="24"/>
  <c r="F2277" i="24" s="1"/>
  <c r="I2277" i="24" s="1"/>
  <c r="J2277" i="24" s="1"/>
  <c r="N2277" i="24" s="1"/>
  <c r="D2309" i="24"/>
  <c r="F2309" i="24" s="1"/>
  <c r="I2309" i="24" s="1"/>
  <c r="J2309" i="24" s="1"/>
  <c r="N2309" i="24" s="1"/>
  <c r="D2081" i="24"/>
  <c r="F2081" i="24" s="1"/>
  <c r="I2081" i="24" s="1"/>
  <c r="J2081" i="24" s="1"/>
  <c r="N2081" i="24" s="1"/>
  <c r="D2116" i="24"/>
  <c r="F2116" i="24" s="1"/>
  <c r="I2116" i="24" s="1"/>
  <c r="J2116" i="24" s="1"/>
  <c r="N2116" i="24" s="1"/>
  <c r="D2149" i="24"/>
  <c r="F2149" i="24" s="1"/>
  <c r="I2149" i="24" s="1"/>
  <c r="J2149" i="24" s="1"/>
  <c r="N2149" i="24" s="1"/>
  <c r="D2165" i="24"/>
  <c r="F2165" i="24" s="1"/>
  <c r="I2165" i="24" s="1"/>
  <c r="J2165" i="24" s="1"/>
  <c r="N2165" i="24" s="1"/>
  <c r="D2180" i="24"/>
  <c r="F2180" i="24" s="1"/>
  <c r="I2180" i="24" s="1"/>
  <c r="J2180" i="24" s="1"/>
  <c r="N2180" i="24" s="1"/>
  <c r="D2212" i="24"/>
  <c r="F2212" i="24" s="1"/>
  <c r="I2212" i="24" s="1"/>
  <c r="J2212" i="24" s="1"/>
  <c r="N2212" i="24" s="1"/>
  <c r="D2252" i="24"/>
  <c r="F2252" i="24" s="1"/>
  <c r="I2252" i="24" s="1"/>
  <c r="J2252" i="24" s="1"/>
  <c r="N2252" i="24" s="1"/>
  <c r="D2268" i="24"/>
  <c r="F2268" i="24" s="1"/>
  <c r="I2268" i="24" s="1"/>
  <c r="J2268" i="24" s="1"/>
  <c r="N2268" i="24" s="1"/>
  <c r="D2132" i="24"/>
  <c r="F2132" i="24" s="1"/>
  <c r="I2132" i="24" s="1"/>
  <c r="J2132" i="24" s="1"/>
  <c r="N2132" i="24" s="1"/>
  <c r="D2148" i="24"/>
  <c r="F2148" i="24" s="1"/>
  <c r="I2148" i="24" s="1"/>
  <c r="J2148" i="24" s="1"/>
  <c r="N2148" i="24" s="1"/>
  <c r="D2164" i="24"/>
  <c r="F2164" i="24" s="1"/>
  <c r="I2164" i="24" s="1"/>
  <c r="J2164" i="24" s="1"/>
  <c r="N2164" i="24" s="1"/>
  <c r="D2413" i="24"/>
  <c r="F2413" i="24" s="1"/>
  <c r="I2413" i="24" s="1"/>
  <c r="J2413" i="24" s="1"/>
  <c r="N2413" i="24" s="1"/>
  <c r="D2351" i="24"/>
  <c r="F2351" i="24" s="1"/>
  <c r="I2351" i="24" s="1"/>
  <c r="J2351" i="24" s="1"/>
  <c r="N2351" i="24" s="1"/>
  <c r="D2383" i="24"/>
  <c r="F2383" i="24" s="1"/>
  <c r="I2383" i="24" s="1"/>
  <c r="J2383" i="24" s="1"/>
  <c r="N2383" i="24" s="1"/>
  <c r="D2415" i="24"/>
  <c r="F2415" i="24" s="1"/>
  <c r="I2415" i="24" s="1"/>
  <c r="J2415" i="24" s="1"/>
  <c r="N2415" i="24" s="1"/>
  <c r="D2353" i="24"/>
  <c r="F2353" i="24" s="1"/>
  <c r="I2353" i="24" s="1"/>
  <c r="J2353" i="24" s="1"/>
  <c r="N2353" i="24" s="1"/>
  <c r="D2401" i="24"/>
  <c r="F2401" i="24" s="1"/>
  <c r="I2401" i="24" s="1"/>
  <c r="J2401" i="24" s="1"/>
  <c r="N2401" i="24" s="1"/>
  <c r="D2433" i="24"/>
  <c r="F2433" i="24" s="1"/>
  <c r="I2433" i="24" s="1"/>
  <c r="J2433" i="24" s="1"/>
  <c r="N2433" i="24" s="1"/>
  <c r="D2443" i="24"/>
  <c r="F2443" i="24" s="1"/>
  <c r="I2443" i="24" s="1"/>
  <c r="J2443" i="24" s="1"/>
  <c r="N2443" i="24" s="1"/>
  <c r="D2530" i="24"/>
  <c r="F2530" i="24" s="1"/>
  <c r="I2530" i="24" s="1"/>
  <c r="J2530" i="24" s="1"/>
  <c r="N2530" i="24" s="1"/>
  <c r="D2546" i="24"/>
  <c r="F2546" i="24" s="1"/>
  <c r="I2546" i="24" s="1"/>
  <c r="J2546" i="24" s="1"/>
  <c r="N2546" i="24" s="1"/>
  <c r="D2470" i="24"/>
  <c r="F2470" i="24" s="1"/>
  <c r="I2470" i="24" s="1"/>
  <c r="J2470" i="24" s="1"/>
  <c r="N2470" i="24" s="1"/>
  <c r="D2524" i="24"/>
  <c r="F2524" i="24" s="1"/>
  <c r="I2524" i="24" s="1"/>
  <c r="J2524" i="24" s="1"/>
  <c r="N2524" i="24" s="1"/>
  <c r="D2456" i="24"/>
  <c r="F2456" i="24" s="1"/>
  <c r="I2456" i="24" s="1"/>
  <c r="J2456" i="24" s="1"/>
  <c r="N2456" i="24" s="1"/>
  <c r="D2476" i="24"/>
  <c r="F2476" i="24" s="1"/>
  <c r="I2476" i="24" s="1"/>
  <c r="J2476" i="24" s="1"/>
  <c r="N2476" i="24" s="1"/>
  <c r="D2592" i="24"/>
  <c r="F2592" i="24" s="1"/>
  <c r="I2592" i="24" s="1"/>
  <c r="J2592" i="24" s="1"/>
  <c r="N2592" i="24" s="1"/>
  <c r="D2597" i="24"/>
  <c r="F2597" i="24" s="1"/>
  <c r="I2597" i="24" s="1"/>
  <c r="J2597" i="24" s="1"/>
  <c r="N2597" i="24" s="1"/>
  <c r="D2614" i="24"/>
  <c r="F2614" i="24" s="1"/>
  <c r="I2614" i="24" s="1"/>
  <c r="J2614" i="24" s="1"/>
  <c r="N2614" i="24" s="1"/>
  <c r="D2630" i="24"/>
  <c r="F2630" i="24" s="1"/>
  <c r="I2630" i="24" s="1"/>
  <c r="J2630" i="24" s="1"/>
  <c r="N2630" i="24" s="1"/>
  <c r="D2646" i="24"/>
  <c r="F2646" i="24" s="1"/>
  <c r="I2646" i="24" s="1"/>
  <c r="J2646" i="24" s="1"/>
  <c r="N2646" i="24" s="1"/>
  <c r="D2662" i="24"/>
  <c r="F2662" i="24" s="1"/>
  <c r="I2662" i="24" s="1"/>
  <c r="J2662" i="24" s="1"/>
  <c r="N2662" i="24" s="1"/>
  <c r="D2678" i="24"/>
  <c r="F2678" i="24" s="1"/>
  <c r="I2678" i="24" s="1"/>
  <c r="J2678" i="24" s="1"/>
  <c r="N2678" i="24" s="1"/>
  <c r="D2720" i="24"/>
  <c r="F2720" i="24" s="1"/>
  <c r="I2720" i="24" s="1"/>
  <c r="J2720" i="24" s="1"/>
  <c r="N2720" i="24" s="1"/>
  <c r="D2618" i="24"/>
  <c r="F2618" i="24" s="1"/>
  <c r="I2618" i="24" s="1"/>
  <c r="J2618" i="24" s="1"/>
  <c r="N2618" i="24" s="1"/>
  <c r="D2650" i="24"/>
  <c r="F2650" i="24" s="1"/>
  <c r="I2650" i="24" s="1"/>
  <c r="J2650" i="24" s="1"/>
  <c r="N2650" i="24" s="1"/>
  <c r="D2666" i="24"/>
  <c r="F2666" i="24" s="1"/>
  <c r="I2666" i="24" s="1"/>
  <c r="J2666" i="24" s="1"/>
  <c r="N2666" i="24" s="1"/>
  <c r="D2698" i="24"/>
  <c r="F2698" i="24" s="1"/>
  <c r="I2698" i="24" s="1"/>
  <c r="J2698" i="24" s="1"/>
  <c r="N2698" i="24" s="1"/>
  <c r="D2593" i="24"/>
  <c r="F2593" i="24" s="1"/>
  <c r="I2593" i="24" s="1"/>
  <c r="J2593" i="24" s="1"/>
  <c r="N2593" i="24" s="1"/>
  <c r="D2610" i="24"/>
  <c r="F2610" i="24" s="1"/>
  <c r="I2610" i="24" s="1"/>
  <c r="J2610" i="24" s="1"/>
  <c r="N2610" i="24" s="1"/>
  <c r="D2761" i="24"/>
  <c r="F2761" i="24" s="1"/>
  <c r="I2761" i="24" s="1"/>
  <c r="J2761" i="24" s="1"/>
  <c r="N2761" i="24" s="1"/>
  <c r="D2793" i="24"/>
  <c r="F2793" i="24" s="1"/>
  <c r="I2793" i="24" s="1"/>
  <c r="J2793" i="24" s="1"/>
  <c r="N2793" i="24" s="1"/>
  <c r="D2819" i="24"/>
  <c r="F2819" i="24" s="1"/>
  <c r="I2819" i="24" s="1"/>
  <c r="J2819" i="24" s="1"/>
  <c r="N2819" i="24" s="1"/>
  <c r="D2749" i="24"/>
  <c r="F2749" i="24" s="1"/>
  <c r="I2749" i="24" s="1"/>
  <c r="J2749" i="24" s="1"/>
  <c r="N2749" i="24" s="1"/>
  <c r="D2721" i="24"/>
  <c r="F2721" i="24" s="1"/>
  <c r="I2721" i="24" s="1"/>
  <c r="J2721" i="24" s="1"/>
  <c r="N2721" i="24" s="1"/>
  <c r="D2737" i="24"/>
  <c r="F2737" i="24" s="1"/>
  <c r="I2737" i="24" s="1"/>
  <c r="J2737" i="24" s="1"/>
  <c r="N2737" i="24" s="1"/>
  <c r="D2813" i="24"/>
  <c r="F2813" i="24" s="1"/>
  <c r="I2813" i="24" s="1"/>
  <c r="J2813" i="24" s="1"/>
  <c r="N2813" i="24" s="1"/>
  <c r="D2849" i="24"/>
  <c r="F2849" i="24" s="1"/>
  <c r="I2849" i="24" s="1"/>
  <c r="J2849" i="24" s="1"/>
  <c r="N2849" i="24" s="1"/>
  <c r="D2873" i="24"/>
  <c r="F2873" i="24" s="1"/>
  <c r="I2873" i="24" s="1"/>
  <c r="J2873" i="24" s="1"/>
  <c r="N2873" i="24" s="1"/>
  <c r="D2889" i="24"/>
  <c r="F2889" i="24" s="1"/>
  <c r="I2889" i="24" s="1"/>
  <c r="J2889" i="24" s="1"/>
  <c r="N2889" i="24" s="1"/>
  <c r="D2857" i="24"/>
  <c r="F2857" i="24" s="1"/>
  <c r="I2857" i="24" s="1"/>
  <c r="J2857" i="24" s="1"/>
  <c r="N2857" i="24" s="1"/>
  <c r="D2927" i="24"/>
  <c r="F2927" i="24" s="1"/>
  <c r="I2927" i="24" s="1"/>
  <c r="J2927" i="24" s="1"/>
  <c r="N2927" i="24" s="1"/>
  <c r="D2907" i="24"/>
  <c r="F2907" i="24" s="1"/>
  <c r="I2907" i="24" s="1"/>
  <c r="J2907" i="24" s="1"/>
  <c r="N2907" i="24" s="1"/>
  <c r="D2922" i="24"/>
  <c r="F2922" i="24" s="1"/>
  <c r="I2922" i="24" s="1"/>
  <c r="J2922" i="24" s="1"/>
  <c r="N2922" i="24" s="1"/>
  <c r="D2912" i="24"/>
  <c r="F2912" i="24" s="1"/>
  <c r="I2912" i="24" s="1"/>
  <c r="J2912" i="24" s="1"/>
  <c r="N2912" i="24" s="1"/>
  <c r="D2939" i="24"/>
  <c r="F2939" i="24" s="1"/>
  <c r="I2939" i="24" s="1"/>
  <c r="J2939" i="24" s="1"/>
  <c r="N2939" i="24" s="1"/>
  <c r="D2932" i="24"/>
  <c r="F2932" i="24" s="1"/>
  <c r="I2932" i="24" s="1"/>
  <c r="J2932" i="24" s="1"/>
  <c r="N2932" i="24" s="1"/>
  <c r="D2981" i="24"/>
  <c r="F2981" i="24" s="1"/>
  <c r="I2981" i="24" s="1"/>
  <c r="J2981" i="24" s="1"/>
  <c r="N2981" i="24" s="1"/>
  <c r="D2970" i="24"/>
  <c r="F2970" i="24" s="1"/>
  <c r="I2970" i="24" s="1"/>
  <c r="J2970" i="24" s="1"/>
  <c r="N2970" i="24" s="1"/>
  <c r="D3016" i="24"/>
  <c r="F3016" i="24" s="1"/>
  <c r="I3016" i="24" s="1"/>
  <c r="J3016" i="24" s="1"/>
  <c r="N3016" i="24" s="1"/>
  <c r="D3057" i="24"/>
  <c r="F3057" i="24" s="1"/>
  <c r="I3057" i="24" s="1"/>
  <c r="J3057" i="24" s="1"/>
  <c r="N3057" i="24" s="1"/>
  <c r="D3002" i="24"/>
  <c r="F3002" i="24" s="1"/>
  <c r="I3002" i="24" s="1"/>
  <c r="J3002" i="24" s="1"/>
  <c r="N3002" i="24" s="1"/>
  <c r="D3018" i="24"/>
  <c r="F3018" i="24" s="1"/>
  <c r="I3018" i="24" s="1"/>
  <c r="J3018" i="24" s="1"/>
  <c r="N3018" i="24" s="1"/>
  <c r="D3036" i="24"/>
  <c r="F3036" i="24" s="1"/>
  <c r="I3036" i="24" s="1"/>
  <c r="J3036" i="24" s="1"/>
  <c r="N3036" i="24" s="1"/>
  <c r="D3052" i="24"/>
  <c r="F3052" i="24" s="1"/>
  <c r="I3052" i="24" s="1"/>
  <c r="J3052" i="24" s="1"/>
  <c r="N3052" i="24" s="1"/>
  <c r="D3008" i="24"/>
  <c r="F3008" i="24" s="1"/>
  <c r="I3008" i="24" s="1"/>
  <c r="J3008" i="24" s="1"/>
  <c r="N3008" i="24" s="1"/>
  <c r="D3058" i="24"/>
  <c r="F3058" i="24" s="1"/>
  <c r="I3058" i="24" s="1"/>
  <c r="J3058" i="24" s="1"/>
  <c r="N3058" i="24" s="1"/>
  <c r="D3106" i="24"/>
  <c r="F3106" i="24" s="1"/>
  <c r="I3106" i="24" s="1"/>
  <c r="J3106" i="24" s="1"/>
  <c r="N3106" i="24" s="1"/>
  <c r="D3114" i="24"/>
  <c r="F3114" i="24" s="1"/>
  <c r="I3114" i="24" s="1"/>
  <c r="J3114" i="24" s="1"/>
  <c r="N3114" i="24" s="1"/>
  <c r="D3084" i="24"/>
  <c r="F3084" i="24" s="1"/>
  <c r="I3084" i="24" s="1"/>
  <c r="J3084" i="24" s="1"/>
  <c r="N3084" i="24" s="1"/>
  <c r="D3116" i="24"/>
  <c r="F3116" i="24" s="1"/>
  <c r="I3116" i="24" s="1"/>
  <c r="J3116" i="24" s="1"/>
  <c r="N3116" i="24" s="1"/>
  <c r="D3080" i="24"/>
  <c r="F3080" i="24" s="1"/>
  <c r="I3080" i="24" s="1"/>
  <c r="J3080" i="24" s="1"/>
  <c r="N3080" i="24" s="1"/>
  <c r="D3096" i="24"/>
  <c r="F3096" i="24" s="1"/>
  <c r="I3096" i="24" s="1"/>
  <c r="J3096" i="24" s="1"/>
  <c r="N3096" i="24" s="1"/>
  <c r="D3112" i="24"/>
  <c r="F3112" i="24" s="1"/>
  <c r="I3112" i="24" s="1"/>
  <c r="J3112" i="24" s="1"/>
  <c r="N3112" i="24" s="1"/>
  <c r="D3126" i="24"/>
  <c r="F3126" i="24" s="1"/>
  <c r="I3126" i="24" s="1"/>
  <c r="J3126" i="24" s="1"/>
  <c r="N3126" i="24" s="1"/>
  <c r="D3149" i="24"/>
  <c r="F3149" i="24" s="1"/>
  <c r="I3149" i="24" s="1"/>
  <c r="J3149" i="24" s="1"/>
  <c r="N3149" i="24" s="1"/>
  <c r="D3127" i="24"/>
  <c r="F3127" i="24" s="1"/>
  <c r="I3127" i="24" s="1"/>
  <c r="J3127" i="24" s="1"/>
  <c r="N3127" i="24" s="1"/>
  <c r="D3180" i="24"/>
  <c r="F3180" i="24" s="1"/>
  <c r="I3180" i="24" s="1"/>
  <c r="J3180" i="24" s="1"/>
  <c r="N3180" i="24" s="1"/>
  <c r="D3158" i="24"/>
  <c r="F3158" i="24" s="1"/>
  <c r="I3158" i="24" s="1"/>
  <c r="J3158" i="24" s="1"/>
  <c r="N3158" i="24" s="1"/>
  <c r="D3179" i="24"/>
  <c r="F3179" i="24" s="1"/>
  <c r="I3179" i="24" s="1"/>
  <c r="J3179" i="24" s="1"/>
  <c r="N3179" i="24" s="1"/>
  <c r="D3173" i="24"/>
  <c r="F3173" i="24" s="1"/>
  <c r="I3173" i="24" s="1"/>
  <c r="J3173" i="24" s="1"/>
  <c r="N3173" i="24" s="1"/>
  <c r="D3195" i="24"/>
  <c r="F3195" i="24" s="1"/>
  <c r="I3195" i="24" s="1"/>
  <c r="J3195" i="24" s="1"/>
  <c r="N3195" i="24" s="1"/>
  <c r="D3204" i="24"/>
  <c r="F3204" i="24" s="1"/>
  <c r="I3204" i="24" s="1"/>
  <c r="J3204" i="24" s="1"/>
  <c r="N3204" i="24" s="1"/>
  <c r="D1054" i="24"/>
  <c r="F1054" i="24" s="1"/>
  <c r="I1054" i="24" s="1"/>
  <c r="J1054" i="24" s="1"/>
  <c r="N1054" i="24" s="1"/>
  <c r="D1086" i="24"/>
  <c r="F1086" i="24" s="1"/>
  <c r="I1086" i="24" s="1"/>
  <c r="J1086" i="24" s="1"/>
  <c r="N1086" i="24" s="1"/>
  <c r="D1142" i="24"/>
  <c r="F1142" i="24" s="1"/>
  <c r="I1142" i="24" s="1"/>
  <c r="J1142" i="24" s="1"/>
  <c r="N1142" i="24" s="1"/>
  <c r="D1166" i="24"/>
  <c r="F1166" i="24" s="1"/>
  <c r="I1166" i="24" s="1"/>
  <c r="J1166" i="24" s="1"/>
  <c r="N1166" i="24" s="1"/>
  <c r="D1185" i="24"/>
  <c r="F1185" i="24" s="1"/>
  <c r="I1185" i="24" s="1"/>
  <c r="J1185" i="24" s="1"/>
  <c r="N1185" i="24" s="1"/>
  <c r="D1483" i="24"/>
  <c r="F1483" i="24" s="1"/>
  <c r="I1483" i="24" s="1"/>
  <c r="J1483" i="24" s="1"/>
  <c r="N1483" i="24" s="1"/>
  <c r="D1365" i="24"/>
  <c r="F1365" i="24" s="1"/>
  <c r="I1365" i="24" s="1"/>
  <c r="J1365" i="24" s="1"/>
  <c r="N1365" i="24" s="1"/>
  <c r="D1405" i="24"/>
  <c r="F1405" i="24" s="1"/>
  <c r="I1405" i="24" s="1"/>
  <c r="J1405" i="24" s="1"/>
  <c r="N1405" i="24" s="1"/>
  <c r="D1421" i="24"/>
  <c r="F1421" i="24" s="1"/>
  <c r="I1421" i="24" s="1"/>
  <c r="J1421" i="24" s="1"/>
  <c r="N1421" i="24" s="1"/>
  <c r="D1437" i="24"/>
  <c r="F1437" i="24" s="1"/>
  <c r="I1437" i="24" s="1"/>
  <c r="J1437" i="24" s="1"/>
  <c r="N1437" i="24" s="1"/>
  <c r="D1453" i="24"/>
  <c r="F1453" i="24" s="1"/>
  <c r="I1453" i="24" s="1"/>
  <c r="J1453" i="24" s="1"/>
  <c r="N1453" i="24" s="1"/>
  <c r="D1473" i="24"/>
  <c r="F1473" i="24" s="1"/>
  <c r="I1473" i="24" s="1"/>
  <c r="J1473" i="24" s="1"/>
  <c r="N1473" i="24" s="1"/>
  <c r="D1507" i="24"/>
  <c r="F1507" i="24" s="1"/>
  <c r="I1507" i="24" s="1"/>
  <c r="J1507" i="24" s="1"/>
  <c r="N1507" i="24" s="1"/>
  <c r="D1571" i="24"/>
  <c r="F1571" i="24" s="1"/>
  <c r="I1571" i="24" s="1"/>
  <c r="J1571" i="24" s="1"/>
  <c r="N1571" i="24" s="1"/>
  <c r="D1238" i="24"/>
  <c r="F1238" i="24" s="1"/>
  <c r="I1238" i="24" s="1"/>
  <c r="J1238" i="24" s="1"/>
  <c r="N1238" i="24" s="1"/>
  <c r="D1246" i="24"/>
  <c r="F1246" i="24" s="1"/>
  <c r="I1246" i="24" s="1"/>
  <c r="J1246" i="24" s="1"/>
  <c r="N1246" i="24" s="1"/>
  <c r="D1266" i="24"/>
  <c r="F1266" i="24" s="1"/>
  <c r="I1266" i="24" s="1"/>
  <c r="J1266" i="24" s="1"/>
  <c r="N1266" i="24" s="1"/>
  <c r="D1290" i="24"/>
  <c r="F1290" i="24" s="1"/>
  <c r="I1290" i="24" s="1"/>
  <c r="J1290" i="24" s="1"/>
  <c r="N1290" i="24" s="1"/>
  <c r="D1533" i="24"/>
  <c r="F1533" i="24" s="1"/>
  <c r="I1533" i="24" s="1"/>
  <c r="J1533" i="24" s="1"/>
  <c r="N1533" i="24" s="1"/>
  <c r="D1565" i="24"/>
  <c r="F1565" i="24" s="1"/>
  <c r="I1565" i="24" s="1"/>
  <c r="J1565" i="24" s="1"/>
  <c r="N1565" i="24" s="1"/>
  <c r="D1300" i="24"/>
  <c r="F1300" i="24" s="1"/>
  <c r="I1300" i="24" s="1"/>
  <c r="J1300" i="24" s="1"/>
  <c r="N1300" i="24" s="1"/>
  <c r="D1308" i="24"/>
  <c r="F1308" i="24" s="1"/>
  <c r="I1308" i="24" s="1"/>
  <c r="J1308" i="24" s="1"/>
  <c r="N1308" i="24" s="1"/>
  <c r="D1316" i="24"/>
  <c r="F1316" i="24" s="1"/>
  <c r="I1316" i="24" s="1"/>
  <c r="J1316" i="24" s="1"/>
  <c r="N1316" i="24" s="1"/>
  <c r="D1357" i="24"/>
  <c r="F1357" i="24" s="1"/>
  <c r="I1357" i="24" s="1"/>
  <c r="J1357" i="24" s="1"/>
  <c r="N1357" i="24" s="1"/>
  <c r="D1503" i="24"/>
  <c r="F1503" i="24" s="1"/>
  <c r="I1503" i="24" s="1"/>
  <c r="J1503" i="24" s="1"/>
  <c r="N1503" i="24" s="1"/>
  <c r="D1535" i="24"/>
  <c r="F1535" i="24" s="1"/>
  <c r="I1535" i="24" s="1"/>
  <c r="J1535" i="24" s="1"/>
  <c r="N1535" i="24" s="1"/>
  <c r="D1567" i="24"/>
  <c r="F1567" i="24" s="1"/>
  <c r="I1567" i="24" s="1"/>
  <c r="J1567" i="24" s="1"/>
  <c r="N1567" i="24" s="1"/>
  <c r="D1633" i="24"/>
  <c r="F1633" i="24" s="1"/>
  <c r="I1633" i="24" s="1"/>
  <c r="J1633" i="24" s="1"/>
  <c r="N1633" i="24" s="1"/>
  <c r="D1651" i="24"/>
  <c r="F1651" i="24" s="1"/>
  <c r="I1651" i="24" s="1"/>
  <c r="J1651" i="24" s="1"/>
  <c r="N1651" i="24" s="1"/>
  <c r="D1757" i="24"/>
  <c r="F1757" i="24" s="1"/>
  <c r="I1757" i="24" s="1"/>
  <c r="J1757" i="24" s="1"/>
  <c r="N1757" i="24" s="1"/>
  <c r="D1811" i="24"/>
  <c r="F1811" i="24" s="1"/>
  <c r="I1811" i="24" s="1"/>
  <c r="J1811" i="24" s="1"/>
  <c r="N1811" i="24" s="1"/>
  <c r="D1829" i="24"/>
  <c r="F1829" i="24" s="1"/>
  <c r="I1829" i="24" s="1"/>
  <c r="J1829" i="24" s="1"/>
  <c r="N1829" i="24" s="1"/>
  <c r="D1912" i="24"/>
  <c r="F1912" i="24" s="1"/>
  <c r="I1912" i="24" s="1"/>
  <c r="J1912" i="24" s="1"/>
  <c r="N1912" i="24" s="1"/>
  <c r="D1605" i="24"/>
  <c r="F1605" i="24" s="1"/>
  <c r="I1605" i="24" s="1"/>
  <c r="J1605" i="24" s="1"/>
  <c r="N1605" i="24" s="1"/>
  <c r="D1669" i="24"/>
  <c r="F1669" i="24" s="1"/>
  <c r="I1669" i="24" s="1"/>
  <c r="J1669" i="24" s="1"/>
  <c r="N1669" i="24" s="1"/>
  <c r="D1687" i="24"/>
  <c r="F1687" i="24" s="1"/>
  <c r="I1687" i="24" s="1"/>
  <c r="J1687" i="24" s="1"/>
  <c r="N1687" i="24" s="1"/>
  <c r="D1711" i="24"/>
  <c r="F1711" i="24" s="1"/>
  <c r="I1711" i="24" s="1"/>
  <c r="J1711" i="24" s="1"/>
  <c r="N1711" i="24" s="1"/>
  <c r="D1745" i="24"/>
  <c r="F1745" i="24" s="1"/>
  <c r="I1745" i="24" s="1"/>
  <c r="J1745" i="24" s="1"/>
  <c r="N1745" i="24" s="1"/>
  <c r="D1801" i="24"/>
  <c r="F1801" i="24" s="1"/>
  <c r="I1801" i="24" s="1"/>
  <c r="J1801" i="24" s="1"/>
  <c r="N1801" i="24" s="1"/>
  <c r="D1841" i="24"/>
  <c r="F1841" i="24" s="1"/>
  <c r="I1841" i="24" s="1"/>
  <c r="J1841" i="24" s="1"/>
  <c r="N1841" i="24" s="1"/>
  <c r="D1896" i="24"/>
  <c r="F1896" i="24" s="1"/>
  <c r="I1896" i="24" s="1"/>
  <c r="J1896" i="24" s="1"/>
  <c r="N1896" i="24" s="1"/>
  <c r="D1609" i="24"/>
  <c r="F1609" i="24" s="1"/>
  <c r="I1609" i="24" s="1"/>
  <c r="J1609" i="24" s="1"/>
  <c r="N1609" i="24" s="1"/>
  <c r="D1643" i="24"/>
  <c r="F1643" i="24" s="1"/>
  <c r="I1643" i="24" s="1"/>
  <c r="J1643" i="24" s="1"/>
  <c r="N1643" i="24" s="1"/>
  <c r="D1659" i="24"/>
  <c r="F1659" i="24" s="1"/>
  <c r="I1659" i="24" s="1"/>
  <c r="J1659" i="24" s="1"/>
  <c r="N1659" i="24" s="1"/>
  <c r="D1719" i="24"/>
  <c r="F1719" i="24" s="1"/>
  <c r="I1719" i="24" s="1"/>
  <c r="J1719" i="24" s="1"/>
  <c r="N1719" i="24" s="1"/>
  <c r="D1787" i="24"/>
  <c r="F1787" i="24" s="1"/>
  <c r="I1787" i="24" s="1"/>
  <c r="J1787" i="24" s="1"/>
  <c r="N1787" i="24" s="1"/>
  <c r="D1805" i="24"/>
  <c r="F1805" i="24" s="1"/>
  <c r="I1805" i="24" s="1"/>
  <c r="J1805" i="24" s="1"/>
  <c r="N1805" i="24" s="1"/>
  <c r="D1615" i="24"/>
  <c r="F1615" i="24" s="1"/>
  <c r="I1615" i="24" s="1"/>
  <c r="J1615" i="24" s="1"/>
  <c r="N1615" i="24" s="1"/>
  <c r="D1661" i="24"/>
  <c r="F1661" i="24" s="1"/>
  <c r="I1661" i="24" s="1"/>
  <c r="J1661" i="24" s="1"/>
  <c r="N1661" i="24" s="1"/>
  <c r="D1679" i="24"/>
  <c r="F1679" i="24" s="1"/>
  <c r="I1679" i="24" s="1"/>
  <c r="J1679" i="24" s="1"/>
  <c r="N1679" i="24" s="1"/>
  <c r="D1721" i="24"/>
  <c r="F1721" i="24" s="1"/>
  <c r="I1721" i="24" s="1"/>
  <c r="J1721" i="24" s="1"/>
  <c r="N1721" i="24" s="1"/>
  <c r="D1755" i="24"/>
  <c r="F1755" i="24" s="1"/>
  <c r="I1755" i="24" s="1"/>
  <c r="J1755" i="24" s="1"/>
  <c r="N1755" i="24" s="1"/>
  <c r="D1807" i="24"/>
  <c r="F1807" i="24" s="1"/>
  <c r="I1807" i="24" s="1"/>
  <c r="J1807" i="24" s="1"/>
  <c r="N1807" i="24" s="1"/>
  <c r="D1929" i="24"/>
  <c r="F1929" i="24" s="1"/>
  <c r="I1929" i="24" s="1"/>
  <c r="J1929" i="24" s="1"/>
  <c r="N1929" i="24" s="1"/>
  <c r="D1945" i="24"/>
  <c r="F1945" i="24" s="1"/>
  <c r="I1945" i="24" s="1"/>
  <c r="J1945" i="24" s="1"/>
  <c r="N1945" i="24" s="1"/>
  <c r="D1993" i="24"/>
  <c r="F1993" i="24" s="1"/>
  <c r="I1993" i="24" s="1"/>
  <c r="J1993" i="24" s="1"/>
  <c r="N1993" i="24" s="1"/>
  <c r="D2025" i="24"/>
  <c r="F2025" i="24" s="1"/>
  <c r="I2025" i="24" s="1"/>
  <c r="J2025" i="24" s="1"/>
  <c r="N2025" i="24" s="1"/>
  <c r="D2041" i="24"/>
  <c r="F2041" i="24" s="1"/>
  <c r="I2041" i="24" s="1"/>
  <c r="J2041" i="24" s="1"/>
  <c r="N2041" i="24" s="1"/>
  <c r="D2057" i="24"/>
  <c r="F2057" i="24" s="1"/>
  <c r="I2057" i="24" s="1"/>
  <c r="J2057" i="24" s="1"/>
  <c r="N2057" i="24" s="1"/>
  <c r="D2073" i="24"/>
  <c r="F2073" i="24" s="1"/>
  <c r="I2073" i="24" s="1"/>
  <c r="J2073" i="24" s="1"/>
  <c r="N2073" i="24" s="1"/>
  <c r="D1875" i="24"/>
  <c r="F1875" i="24" s="1"/>
  <c r="I1875" i="24" s="1"/>
  <c r="J1875" i="24" s="1"/>
  <c r="N1875" i="24" s="1"/>
  <c r="D1837" i="24"/>
  <c r="F1837" i="24" s="1"/>
  <c r="I1837" i="24" s="1"/>
  <c r="J1837" i="24" s="1"/>
  <c r="N1837" i="24" s="1"/>
  <c r="D1856" i="24"/>
  <c r="F1856" i="24" s="1"/>
  <c r="I1856" i="24" s="1"/>
  <c r="J1856" i="24" s="1"/>
  <c r="N1856" i="24" s="1"/>
  <c r="D1872" i="24"/>
  <c r="F1872" i="24" s="1"/>
  <c r="I1872" i="24" s="1"/>
  <c r="J1872" i="24" s="1"/>
  <c r="N1872" i="24" s="1"/>
  <c r="D1888" i="24"/>
  <c r="F1888" i="24" s="1"/>
  <c r="I1888" i="24" s="1"/>
  <c r="J1888" i="24" s="1"/>
  <c r="N1888" i="24" s="1"/>
  <c r="D1904" i="24"/>
  <c r="F1904" i="24" s="1"/>
  <c r="I1904" i="24" s="1"/>
  <c r="J1904" i="24" s="1"/>
  <c r="N1904" i="24" s="1"/>
  <c r="D1920" i="24"/>
  <c r="F1920" i="24" s="1"/>
  <c r="I1920" i="24" s="1"/>
  <c r="J1920" i="24" s="1"/>
  <c r="N1920" i="24" s="1"/>
  <c r="D1936" i="24"/>
  <c r="F1936" i="24" s="1"/>
  <c r="I1936" i="24" s="1"/>
  <c r="J1936" i="24" s="1"/>
  <c r="N1936" i="24" s="1"/>
  <c r="D1968" i="24"/>
  <c r="F1968" i="24" s="1"/>
  <c r="I1968" i="24" s="1"/>
  <c r="J1968" i="24" s="1"/>
  <c r="N1968" i="24" s="1"/>
  <c r="D1984" i="24"/>
  <c r="F1984" i="24" s="1"/>
  <c r="I1984" i="24" s="1"/>
  <c r="J1984" i="24" s="1"/>
  <c r="N1984" i="24" s="1"/>
  <c r="D2016" i="24"/>
  <c r="F2016" i="24" s="1"/>
  <c r="I2016" i="24" s="1"/>
  <c r="J2016" i="24" s="1"/>
  <c r="N2016" i="24" s="1"/>
  <c r="D2115" i="24"/>
  <c r="F2115" i="24" s="1"/>
  <c r="I2115" i="24" s="1"/>
  <c r="J2115" i="24" s="1"/>
  <c r="N2115" i="24" s="1"/>
  <c r="D1845" i="24"/>
  <c r="F1845" i="24" s="1"/>
  <c r="I1845" i="24" s="1"/>
  <c r="J1845" i="24" s="1"/>
  <c r="N1845" i="24" s="1"/>
  <c r="D1877" i="24"/>
  <c r="F1877" i="24" s="1"/>
  <c r="I1877" i="24" s="1"/>
  <c r="J1877" i="24" s="1"/>
  <c r="N1877" i="24" s="1"/>
  <c r="D1909" i="24"/>
  <c r="F1909" i="24" s="1"/>
  <c r="I1909" i="24" s="1"/>
  <c r="J1909" i="24" s="1"/>
  <c r="N1909" i="24" s="1"/>
  <c r="D2035" i="24"/>
  <c r="F2035" i="24" s="1"/>
  <c r="I2035" i="24" s="1"/>
  <c r="J2035" i="24" s="1"/>
  <c r="N2035" i="24" s="1"/>
  <c r="D2067" i="24"/>
  <c r="F2067" i="24" s="1"/>
  <c r="I2067" i="24" s="1"/>
  <c r="J2067" i="24" s="1"/>
  <c r="N2067" i="24" s="1"/>
  <c r="D2088" i="24"/>
  <c r="F2088" i="24" s="1"/>
  <c r="I2088" i="24" s="1"/>
  <c r="J2088" i="24" s="1"/>
  <c r="N2088" i="24" s="1"/>
  <c r="D2108" i="24"/>
  <c r="F2108" i="24" s="1"/>
  <c r="I2108" i="24" s="1"/>
  <c r="J2108" i="24" s="1"/>
  <c r="N2108" i="24" s="1"/>
  <c r="D2125" i="24"/>
  <c r="F2125" i="24" s="1"/>
  <c r="I2125" i="24" s="1"/>
  <c r="J2125" i="24" s="1"/>
  <c r="N2125" i="24" s="1"/>
  <c r="D2141" i="24"/>
  <c r="F2141" i="24" s="1"/>
  <c r="I2141" i="24" s="1"/>
  <c r="J2141" i="24" s="1"/>
  <c r="N2141" i="24" s="1"/>
  <c r="D2176" i="24"/>
  <c r="F2176" i="24" s="1"/>
  <c r="I2176" i="24" s="1"/>
  <c r="J2176" i="24" s="1"/>
  <c r="N2176" i="24" s="1"/>
  <c r="D2192" i="24"/>
  <c r="F2192" i="24" s="1"/>
  <c r="I2192" i="24" s="1"/>
  <c r="J2192" i="24" s="1"/>
  <c r="N2192" i="24" s="1"/>
  <c r="D2208" i="24"/>
  <c r="F2208" i="24" s="1"/>
  <c r="I2208" i="24" s="1"/>
  <c r="J2208" i="24" s="1"/>
  <c r="N2208" i="24" s="1"/>
  <c r="D2232" i="24"/>
  <c r="F2232" i="24" s="1"/>
  <c r="I2232" i="24" s="1"/>
  <c r="J2232" i="24" s="1"/>
  <c r="N2232" i="24" s="1"/>
  <c r="D2296" i="24"/>
  <c r="F2296" i="24" s="1"/>
  <c r="I2296" i="24" s="1"/>
  <c r="J2296" i="24" s="1"/>
  <c r="N2296" i="24" s="1"/>
  <c r="D2093" i="24"/>
  <c r="F2093" i="24" s="1"/>
  <c r="I2093" i="24" s="1"/>
  <c r="J2093" i="24" s="1"/>
  <c r="N2093" i="24" s="1"/>
  <c r="D2201" i="24"/>
  <c r="F2201" i="24" s="1"/>
  <c r="I2201" i="24" s="1"/>
  <c r="J2201" i="24" s="1"/>
  <c r="N2201" i="24" s="1"/>
  <c r="D2217" i="24"/>
  <c r="F2217" i="24" s="1"/>
  <c r="I2217" i="24" s="1"/>
  <c r="J2217" i="24" s="1"/>
  <c r="N2217" i="24" s="1"/>
  <c r="D2241" i="24"/>
  <c r="F2241" i="24" s="1"/>
  <c r="I2241" i="24" s="1"/>
  <c r="J2241" i="24" s="1"/>
  <c r="N2241" i="24" s="1"/>
  <c r="D2257" i="24"/>
  <c r="F2257" i="24" s="1"/>
  <c r="I2257" i="24" s="1"/>
  <c r="J2257" i="24" s="1"/>
  <c r="N2257" i="24" s="1"/>
  <c r="D2273" i="24"/>
  <c r="F2273" i="24" s="1"/>
  <c r="I2273" i="24" s="1"/>
  <c r="J2273" i="24" s="1"/>
  <c r="N2273" i="24" s="1"/>
  <c r="D2289" i="24"/>
  <c r="F2289" i="24" s="1"/>
  <c r="I2289" i="24" s="1"/>
  <c r="J2289" i="24" s="1"/>
  <c r="N2289" i="24" s="1"/>
  <c r="D2305" i="24"/>
  <c r="F2305" i="24" s="1"/>
  <c r="I2305" i="24" s="1"/>
  <c r="J2305" i="24" s="1"/>
  <c r="N2305" i="24" s="1"/>
  <c r="D2137" i="24"/>
  <c r="F2137" i="24" s="1"/>
  <c r="I2137" i="24" s="1"/>
  <c r="J2137" i="24" s="1"/>
  <c r="N2137" i="24" s="1"/>
  <c r="D2221" i="24"/>
  <c r="F2221" i="24" s="1"/>
  <c r="I2221" i="24" s="1"/>
  <c r="J2221" i="24" s="1"/>
  <c r="N2221" i="24" s="1"/>
  <c r="D2347" i="24"/>
  <c r="F2347" i="24" s="1"/>
  <c r="I2347" i="24" s="1"/>
  <c r="J2347" i="24" s="1"/>
  <c r="N2347" i="24" s="1"/>
  <c r="D2421" i="24"/>
  <c r="F2421" i="24" s="1"/>
  <c r="I2421" i="24" s="1"/>
  <c r="J2421" i="24" s="1"/>
  <c r="N2421" i="24" s="1"/>
  <c r="D2333" i="24"/>
  <c r="F2333" i="24" s="1"/>
  <c r="I2333" i="24" s="1"/>
  <c r="J2333" i="24" s="1"/>
  <c r="N2333" i="24" s="1"/>
  <c r="D2391" i="24"/>
  <c r="F2391" i="24" s="1"/>
  <c r="I2391" i="24" s="1"/>
  <c r="J2391" i="24" s="1"/>
  <c r="N2391" i="24" s="1"/>
  <c r="D2423" i="24"/>
  <c r="F2423" i="24" s="1"/>
  <c r="I2423" i="24" s="1"/>
  <c r="J2423" i="24" s="1"/>
  <c r="N2423" i="24" s="1"/>
  <c r="D2355" i="24"/>
  <c r="F2355" i="24" s="1"/>
  <c r="I2355" i="24" s="1"/>
  <c r="J2355" i="24" s="1"/>
  <c r="N2355" i="24" s="1"/>
  <c r="D2377" i="24"/>
  <c r="F2377" i="24" s="1"/>
  <c r="I2377" i="24" s="1"/>
  <c r="J2377" i="24" s="1"/>
  <c r="N2377" i="24" s="1"/>
  <c r="D2409" i="24"/>
  <c r="F2409" i="24" s="1"/>
  <c r="I2409" i="24" s="1"/>
  <c r="J2409" i="24" s="1"/>
  <c r="N2409" i="24" s="1"/>
  <c r="D2441" i="24"/>
  <c r="F2441" i="24" s="1"/>
  <c r="I2441" i="24" s="1"/>
  <c r="J2441" i="24" s="1"/>
  <c r="N2441" i="24" s="1"/>
  <c r="D2359" i="24"/>
  <c r="F2359" i="24" s="1"/>
  <c r="I2359" i="24" s="1"/>
  <c r="J2359" i="24" s="1"/>
  <c r="N2359" i="24" s="1"/>
  <c r="D2387" i="24"/>
  <c r="F2387" i="24" s="1"/>
  <c r="I2387" i="24" s="1"/>
  <c r="J2387" i="24" s="1"/>
  <c r="N2387" i="24" s="1"/>
  <c r="D2419" i="24"/>
  <c r="F2419" i="24" s="1"/>
  <c r="I2419" i="24" s="1"/>
  <c r="J2419" i="24" s="1"/>
  <c r="N2419" i="24" s="1"/>
  <c r="D2504" i="24"/>
  <c r="F2504" i="24" s="1"/>
  <c r="I2504" i="24" s="1"/>
  <c r="J2504" i="24" s="1"/>
  <c r="N2504" i="24" s="1"/>
  <c r="D2520" i="24"/>
  <c r="F2520" i="24" s="1"/>
  <c r="I2520" i="24" s="1"/>
  <c r="J2520" i="24" s="1"/>
  <c r="N2520" i="24" s="1"/>
  <c r="D2536" i="24"/>
  <c r="F2536" i="24" s="1"/>
  <c r="I2536" i="24" s="1"/>
  <c r="J2536" i="24" s="1"/>
  <c r="N2536" i="24" s="1"/>
  <c r="D2565" i="24"/>
  <c r="F2565" i="24" s="1"/>
  <c r="I2565" i="24" s="1"/>
  <c r="J2565" i="24" s="1"/>
  <c r="N2565" i="24" s="1"/>
  <c r="D2568" i="24"/>
  <c r="F2568" i="24" s="1"/>
  <c r="I2568" i="24" s="1"/>
  <c r="J2568" i="24" s="1"/>
  <c r="N2568" i="24" s="1"/>
  <c r="D2556" i="24"/>
  <c r="F2556" i="24" s="1"/>
  <c r="I2556" i="24" s="1"/>
  <c r="J2556" i="24" s="1"/>
  <c r="N2556" i="24" s="1"/>
  <c r="D2450" i="24"/>
  <c r="F2450" i="24" s="1"/>
  <c r="I2450" i="24" s="1"/>
  <c r="J2450" i="24" s="1"/>
  <c r="N2450" i="24" s="1"/>
  <c r="D2458" i="24"/>
  <c r="F2458" i="24" s="1"/>
  <c r="I2458" i="24" s="1"/>
  <c r="J2458" i="24" s="1"/>
  <c r="N2458" i="24" s="1"/>
  <c r="D2617" i="24"/>
  <c r="F2617" i="24" s="1"/>
  <c r="I2617" i="24" s="1"/>
  <c r="J2617" i="24" s="1"/>
  <c r="N2617" i="24" s="1"/>
  <c r="D2633" i="24"/>
  <c r="F2633" i="24" s="1"/>
  <c r="I2633" i="24" s="1"/>
  <c r="J2633" i="24" s="1"/>
  <c r="N2633" i="24" s="1"/>
  <c r="D2649" i="24"/>
  <c r="F2649" i="24" s="1"/>
  <c r="I2649" i="24" s="1"/>
  <c r="J2649" i="24" s="1"/>
  <c r="N2649" i="24" s="1"/>
  <c r="D2681" i="24"/>
  <c r="F2681" i="24" s="1"/>
  <c r="I2681" i="24" s="1"/>
  <c r="J2681" i="24" s="1"/>
  <c r="N2681" i="24" s="1"/>
  <c r="D2697" i="24"/>
  <c r="F2697" i="24" s="1"/>
  <c r="I2697" i="24" s="1"/>
  <c r="J2697" i="24" s="1"/>
  <c r="N2697" i="24" s="1"/>
  <c r="D2621" i="24"/>
  <c r="F2621" i="24" s="1"/>
  <c r="I2621" i="24" s="1"/>
  <c r="J2621" i="24" s="1"/>
  <c r="N2621" i="24" s="1"/>
  <c r="D2653" i="24"/>
  <c r="F2653" i="24" s="1"/>
  <c r="I2653" i="24" s="1"/>
  <c r="J2653" i="24" s="1"/>
  <c r="N2653" i="24" s="1"/>
  <c r="D2685" i="24"/>
  <c r="F2685" i="24" s="1"/>
  <c r="I2685" i="24" s="1"/>
  <c r="J2685" i="24" s="1"/>
  <c r="N2685" i="24" s="1"/>
  <c r="D2724" i="24"/>
  <c r="F2724" i="24" s="1"/>
  <c r="I2724" i="24" s="1"/>
  <c r="J2724" i="24" s="1"/>
  <c r="N2724" i="24" s="1"/>
  <c r="D2801" i="24"/>
  <c r="F2801" i="24" s="1"/>
  <c r="I2801" i="24" s="1"/>
  <c r="J2801" i="24" s="1"/>
  <c r="N2801" i="24" s="1"/>
  <c r="D2705" i="24"/>
  <c r="F2705" i="24" s="1"/>
  <c r="I2705" i="24" s="1"/>
  <c r="J2705" i="24" s="1"/>
  <c r="N2705" i="24" s="1"/>
  <c r="D2757" i="24"/>
  <c r="F2757" i="24" s="1"/>
  <c r="I2757" i="24" s="1"/>
  <c r="J2757" i="24" s="1"/>
  <c r="N2757" i="24" s="1"/>
  <c r="D2811" i="24"/>
  <c r="F2811" i="24" s="1"/>
  <c r="I2811" i="24" s="1"/>
  <c r="J2811" i="24" s="1"/>
  <c r="N2811" i="24" s="1"/>
  <c r="D2805" i="24"/>
  <c r="F2805" i="24" s="1"/>
  <c r="I2805" i="24" s="1"/>
  <c r="J2805" i="24" s="1"/>
  <c r="N2805" i="24" s="1"/>
  <c r="D2825" i="24"/>
  <c r="F2825" i="24" s="1"/>
  <c r="I2825" i="24" s="1"/>
  <c r="J2825" i="24" s="1"/>
  <c r="N2825" i="24" s="1"/>
  <c r="D2841" i="24"/>
  <c r="F2841" i="24" s="1"/>
  <c r="I2841" i="24" s="1"/>
  <c r="J2841" i="24" s="1"/>
  <c r="N2841" i="24" s="1"/>
  <c r="D2875" i="24"/>
  <c r="F2875" i="24" s="1"/>
  <c r="I2875" i="24" s="1"/>
  <c r="J2875" i="24" s="1"/>
  <c r="N2875" i="24" s="1"/>
  <c r="D2809" i="24"/>
  <c r="F2809" i="24" s="1"/>
  <c r="I2809" i="24" s="1"/>
  <c r="J2809" i="24" s="1"/>
  <c r="N2809" i="24" s="1"/>
  <c r="D2859" i="24"/>
  <c r="F2859" i="24" s="1"/>
  <c r="I2859" i="24" s="1"/>
  <c r="J2859" i="24" s="1"/>
  <c r="N2859" i="24" s="1"/>
  <c r="D2887" i="24"/>
  <c r="F2887" i="24" s="1"/>
  <c r="I2887" i="24" s="1"/>
  <c r="J2887" i="24" s="1"/>
  <c r="N2887" i="24" s="1"/>
  <c r="D2903" i="24"/>
  <c r="F2903" i="24" s="1"/>
  <c r="I2903" i="24" s="1"/>
  <c r="J2903" i="24" s="1"/>
  <c r="N2903" i="24" s="1"/>
  <c r="D2911" i="24"/>
  <c r="F2911" i="24" s="1"/>
  <c r="I2911" i="24" s="1"/>
  <c r="J2911" i="24" s="1"/>
  <c r="N2911" i="24" s="1"/>
  <c r="D2944" i="24"/>
  <c r="F2944" i="24" s="1"/>
  <c r="I2944" i="24" s="1"/>
  <c r="J2944" i="24" s="1"/>
  <c r="N2944" i="24" s="1"/>
  <c r="D2955" i="24"/>
  <c r="F2955" i="24" s="1"/>
  <c r="I2955" i="24" s="1"/>
  <c r="J2955" i="24" s="1"/>
  <c r="N2955" i="24" s="1"/>
  <c r="D2984" i="24"/>
  <c r="F2984" i="24" s="1"/>
  <c r="I2984" i="24" s="1"/>
  <c r="J2984" i="24" s="1"/>
  <c r="N2984" i="24" s="1"/>
  <c r="D2924" i="24"/>
  <c r="F2924" i="24" s="1"/>
  <c r="I2924" i="24" s="1"/>
  <c r="J2924" i="24" s="1"/>
  <c r="N2924" i="24" s="1"/>
  <c r="D2936" i="24"/>
  <c r="F2936" i="24" s="1"/>
  <c r="I2936" i="24" s="1"/>
  <c r="J2936" i="24" s="1"/>
  <c r="N2936" i="24" s="1"/>
  <c r="D2956" i="24"/>
  <c r="F2956" i="24" s="1"/>
  <c r="I2956" i="24" s="1"/>
  <c r="J2956" i="24" s="1"/>
  <c r="N2956" i="24" s="1"/>
  <c r="D3061" i="24"/>
  <c r="F3061" i="24" s="1"/>
  <c r="I3061" i="24" s="1"/>
  <c r="J3061" i="24" s="1"/>
  <c r="N3061" i="24" s="1"/>
  <c r="D3020" i="24"/>
  <c r="F3020" i="24" s="1"/>
  <c r="I3020" i="24" s="1"/>
  <c r="J3020" i="24" s="1"/>
  <c r="N3020" i="24" s="1"/>
  <c r="D3040" i="24"/>
  <c r="F3040" i="24" s="1"/>
  <c r="I3040" i="24" s="1"/>
  <c r="J3040" i="24" s="1"/>
  <c r="N3040" i="24" s="1"/>
  <c r="D2974" i="24"/>
  <c r="F2974" i="24" s="1"/>
  <c r="I2974" i="24" s="1"/>
  <c r="J2974" i="24" s="1"/>
  <c r="N2974" i="24" s="1"/>
  <c r="D2990" i="24"/>
  <c r="F2990" i="24" s="1"/>
  <c r="I2990" i="24" s="1"/>
  <c r="J2990" i="24" s="1"/>
  <c r="N2990" i="24" s="1"/>
  <c r="D3026" i="24"/>
  <c r="F3026" i="24" s="1"/>
  <c r="I3026" i="24" s="1"/>
  <c r="J3026" i="24" s="1"/>
  <c r="N3026" i="24" s="1"/>
  <c r="D3079" i="24"/>
  <c r="F3079" i="24" s="1"/>
  <c r="I3079" i="24" s="1"/>
  <c r="J3079" i="24" s="1"/>
  <c r="N3079" i="24" s="1"/>
  <c r="D3072" i="24"/>
  <c r="F3072" i="24" s="1"/>
  <c r="I3072" i="24" s="1"/>
  <c r="J3072" i="24" s="1"/>
  <c r="N3072" i="24" s="1"/>
  <c r="D3125" i="24"/>
  <c r="F3125" i="24" s="1"/>
  <c r="I3125" i="24" s="1"/>
  <c r="J3125" i="24" s="1"/>
  <c r="N3125" i="24" s="1"/>
  <c r="D3143" i="24"/>
  <c r="F3143" i="24" s="1"/>
  <c r="I3143" i="24" s="1"/>
  <c r="J3143" i="24" s="1"/>
  <c r="N3143" i="24" s="1"/>
  <c r="D3199" i="24"/>
  <c r="F3199" i="24" s="1"/>
  <c r="I3199" i="24" s="1"/>
  <c r="J3199" i="24" s="1"/>
  <c r="N3199" i="24" s="1"/>
  <c r="D3192" i="24"/>
  <c r="F3192" i="24" s="1"/>
  <c r="I3192" i="24" s="1"/>
  <c r="J3192" i="24" s="1"/>
  <c r="N3192" i="24" s="1"/>
  <c r="D3177" i="24"/>
  <c r="F3177" i="24" s="1"/>
  <c r="I3177" i="24" s="1"/>
  <c r="J3177" i="24" s="1"/>
  <c r="N3177" i="24" s="1"/>
  <c r="D3201" i="24"/>
  <c r="F3201" i="24" s="1"/>
  <c r="I3201" i="24" s="1"/>
  <c r="J3201" i="24" s="1"/>
  <c r="N3201" i="24" s="1"/>
  <c r="D3230" i="24"/>
  <c r="F3230" i="24" s="1"/>
  <c r="I3230" i="24" s="1"/>
  <c r="J3230" i="24" s="1"/>
  <c r="N3230" i="24" s="1"/>
  <c r="D3210" i="24"/>
  <c r="F3210" i="24" s="1"/>
  <c r="I3210" i="24" s="1"/>
  <c r="J3210" i="24" s="1"/>
  <c r="N3210" i="24" s="1"/>
  <c r="D3222" i="24"/>
  <c r="F3222" i="24" s="1"/>
  <c r="I3222" i="24" s="1"/>
  <c r="J3222" i="24" s="1"/>
  <c r="N3222" i="24" s="1"/>
  <c r="D894" i="24"/>
  <c r="F894" i="24" s="1"/>
  <c r="I894" i="24" s="1"/>
  <c r="J894" i="24" s="1"/>
  <c r="N894" i="24" s="1"/>
  <c r="D958" i="24"/>
  <c r="F958" i="24" s="1"/>
  <c r="I958" i="24" s="1"/>
  <c r="J958" i="24" s="1"/>
  <c r="N958" i="24" s="1"/>
  <c r="D1006" i="24"/>
  <c r="F1006" i="24" s="1"/>
  <c r="I1006" i="24" s="1"/>
  <c r="J1006" i="24" s="1"/>
  <c r="N1006" i="24" s="1"/>
  <c r="D1038" i="24"/>
  <c r="F1038" i="24" s="1"/>
  <c r="I1038" i="24" s="1"/>
  <c r="J1038" i="24" s="1"/>
  <c r="N1038" i="24" s="1"/>
  <c r="D1062" i="24"/>
  <c r="F1062" i="24" s="1"/>
  <c r="I1062" i="24" s="1"/>
  <c r="J1062" i="24" s="1"/>
  <c r="N1062" i="24" s="1"/>
  <c r="D1190" i="24"/>
  <c r="F1190" i="24" s="1"/>
  <c r="I1190" i="24" s="1"/>
  <c r="J1190" i="24" s="1"/>
  <c r="N1190" i="24" s="1"/>
  <c r="D1214" i="24"/>
  <c r="F1214" i="24" s="1"/>
  <c r="I1214" i="24" s="1"/>
  <c r="J1214" i="24" s="1"/>
  <c r="N1214" i="24" s="1"/>
  <c r="D1521" i="24"/>
  <c r="F1521" i="24" s="1"/>
  <c r="I1521" i="24" s="1"/>
  <c r="J1521" i="24" s="1"/>
  <c r="N1521" i="24" s="1"/>
  <c r="D1234" i="24"/>
  <c r="F1234" i="24" s="1"/>
  <c r="I1234" i="24" s="1"/>
  <c r="J1234" i="24" s="1"/>
  <c r="N1234" i="24" s="1"/>
  <c r="D1335" i="24"/>
  <c r="F1335" i="24" s="1"/>
  <c r="I1335" i="24" s="1"/>
  <c r="J1335" i="24" s="1"/>
  <c r="N1335" i="24" s="1"/>
  <c r="D1351" i="24"/>
  <c r="F1351" i="24" s="1"/>
  <c r="I1351" i="24" s="1"/>
  <c r="J1351" i="24" s="1"/>
  <c r="N1351" i="24" s="1"/>
  <c r="D1379" i="24"/>
  <c r="F1379" i="24" s="1"/>
  <c r="I1379" i="24" s="1"/>
  <c r="J1379" i="24" s="1"/>
  <c r="N1379" i="24" s="1"/>
  <c r="D1443" i="24"/>
  <c r="F1443" i="24" s="1"/>
  <c r="I1443" i="24" s="1"/>
  <c r="J1443" i="24" s="1"/>
  <c r="N1443" i="24" s="1"/>
  <c r="D1459" i="24"/>
  <c r="F1459" i="24" s="1"/>
  <c r="I1459" i="24" s="1"/>
  <c r="J1459" i="24" s="1"/>
  <c r="N1459" i="24" s="1"/>
  <c r="D1487" i="24"/>
  <c r="F1487" i="24" s="1"/>
  <c r="I1487" i="24" s="1"/>
  <c r="J1487" i="24" s="1"/>
  <c r="N1487" i="24" s="1"/>
  <c r="D1515" i="24"/>
  <c r="F1515" i="24" s="1"/>
  <c r="I1515" i="24" s="1"/>
  <c r="J1515" i="24" s="1"/>
  <c r="N1515" i="24" s="1"/>
  <c r="D1547" i="24"/>
  <c r="F1547" i="24" s="1"/>
  <c r="I1547" i="24" s="1"/>
  <c r="J1547" i="24" s="1"/>
  <c r="N1547" i="24" s="1"/>
  <c r="D1240" i="24"/>
  <c r="F1240" i="24" s="1"/>
  <c r="I1240" i="24" s="1"/>
  <c r="J1240" i="24" s="1"/>
  <c r="N1240" i="24" s="1"/>
  <c r="D1268" i="24"/>
  <c r="F1268" i="24" s="1"/>
  <c r="I1268" i="24" s="1"/>
  <c r="J1268" i="24" s="1"/>
  <c r="N1268" i="24" s="1"/>
  <c r="D1276" i="24"/>
  <c r="F1276" i="24" s="1"/>
  <c r="I1276" i="24" s="1"/>
  <c r="J1276" i="24" s="1"/>
  <c r="N1276" i="24" s="1"/>
  <c r="D1292" i="24"/>
  <c r="F1292" i="24" s="1"/>
  <c r="I1292" i="24" s="1"/>
  <c r="J1292" i="24" s="1"/>
  <c r="N1292" i="24" s="1"/>
  <c r="D1509" i="24"/>
  <c r="F1509" i="24" s="1"/>
  <c r="I1509" i="24" s="1"/>
  <c r="J1509" i="24" s="1"/>
  <c r="N1509" i="24" s="1"/>
  <c r="D1228" i="24"/>
  <c r="F1228" i="24" s="1"/>
  <c r="I1228" i="24" s="1"/>
  <c r="J1228" i="24" s="1"/>
  <c r="N1228" i="24" s="1"/>
  <c r="D1252" i="24"/>
  <c r="F1252" i="24" s="1"/>
  <c r="I1252" i="24" s="1"/>
  <c r="J1252" i="24" s="1"/>
  <c r="N1252" i="24" s="1"/>
  <c r="D1310" i="24"/>
  <c r="F1310" i="24" s="1"/>
  <c r="I1310" i="24" s="1"/>
  <c r="J1310" i="24" s="1"/>
  <c r="N1310" i="24" s="1"/>
  <c r="D1423" i="24"/>
  <c r="F1423" i="24" s="1"/>
  <c r="I1423" i="24" s="1"/>
  <c r="J1423" i="24" s="1"/>
  <c r="N1423" i="24" s="1"/>
  <c r="D1439" i="24"/>
  <c r="F1439" i="24" s="1"/>
  <c r="I1439" i="24" s="1"/>
  <c r="J1439" i="24" s="1"/>
  <c r="N1439" i="24" s="1"/>
  <c r="D1511" i="24"/>
  <c r="F1511" i="24" s="1"/>
  <c r="I1511" i="24" s="1"/>
  <c r="J1511" i="24" s="1"/>
  <c r="N1511" i="24" s="1"/>
  <c r="D1543" i="24"/>
  <c r="F1543" i="24" s="1"/>
  <c r="I1543" i="24" s="1"/>
  <c r="J1543" i="24" s="1"/>
  <c r="N1543" i="24" s="1"/>
  <c r="D1601" i="24"/>
  <c r="F1601" i="24" s="1"/>
  <c r="I1601" i="24" s="1"/>
  <c r="J1601" i="24" s="1"/>
  <c r="N1601" i="24" s="1"/>
  <c r="D1741" i="24"/>
  <c r="F1741" i="24" s="1"/>
  <c r="I1741" i="24" s="1"/>
  <c r="J1741" i="24" s="1"/>
  <c r="N1741" i="24" s="1"/>
  <c r="D1813" i="24"/>
  <c r="F1813" i="24" s="1"/>
  <c r="I1813" i="24" s="1"/>
  <c r="J1813" i="24" s="1"/>
  <c r="N1813" i="24" s="1"/>
  <c r="D1671" i="24"/>
  <c r="F1671" i="24" s="1"/>
  <c r="I1671" i="24" s="1"/>
  <c r="J1671" i="24" s="1"/>
  <c r="N1671" i="24" s="1"/>
  <c r="D1767" i="24"/>
  <c r="F1767" i="24" s="1"/>
  <c r="I1767" i="24" s="1"/>
  <c r="J1767" i="24" s="1"/>
  <c r="N1767" i="24" s="1"/>
  <c r="D1627" i="24"/>
  <c r="F1627" i="24" s="1"/>
  <c r="I1627" i="24" s="1"/>
  <c r="J1627" i="24" s="1"/>
  <c r="N1627" i="24" s="1"/>
  <c r="D1789" i="24"/>
  <c r="F1789" i="24" s="1"/>
  <c r="I1789" i="24" s="1"/>
  <c r="J1789" i="24" s="1"/>
  <c r="N1789" i="24" s="1"/>
  <c r="D1835" i="24"/>
  <c r="F1835" i="24" s="1"/>
  <c r="I1835" i="24" s="1"/>
  <c r="J1835" i="24" s="1"/>
  <c r="N1835" i="24" s="1"/>
  <c r="D1903" i="24"/>
  <c r="F1903" i="24" s="1"/>
  <c r="I1903" i="24" s="1"/>
  <c r="J1903" i="24" s="1"/>
  <c r="N1903" i="24" s="1"/>
  <c r="D1597" i="24"/>
  <c r="F1597" i="24" s="1"/>
  <c r="I1597" i="24" s="1"/>
  <c r="J1597" i="24" s="1"/>
  <c r="N1597" i="24" s="1"/>
  <c r="D1645" i="24"/>
  <c r="F1645" i="24" s="1"/>
  <c r="I1645" i="24" s="1"/>
  <c r="J1645" i="24" s="1"/>
  <c r="N1645" i="24" s="1"/>
  <c r="D1699" i="24"/>
  <c r="F1699" i="24" s="1"/>
  <c r="I1699" i="24" s="1"/>
  <c r="J1699" i="24" s="1"/>
  <c r="N1699" i="24" s="1"/>
  <c r="D1791" i="24"/>
  <c r="F1791" i="24" s="1"/>
  <c r="I1791" i="24" s="1"/>
  <c r="J1791" i="24" s="1"/>
  <c r="N1791" i="24" s="1"/>
  <c r="D1948" i="24"/>
  <c r="F1948" i="24" s="1"/>
  <c r="I1948" i="24" s="1"/>
  <c r="J1948" i="24" s="1"/>
  <c r="N1948" i="24" s="1"/>
  <c r="D1964" i="24"/>
  <c r="F1964" i="24" s="1"/>
  <c r="I1964" i="24" s="1"/>
  <c r="J1964" i="24" s="1"/>
  <c r="N1964" i="24" s="1"/>
  <c r="D1980" i="24"/>
  <c r="F1980" i="24" s="1"/>
  <c r="I1980" i="24" s="1"/>
  <c r="J1980" i="24" s="1"/>
  <c r="N1980" i="24" s="1"/>
  <c r="D2060" i="24"/>
  <c r="F2060" i="24" s="1"/>
  <c r="I2060" i="24" s="1"/>
  <c r="J2060" i="24" s="1"/>
  <c r="N2060" i="24" s="1"/>
  <c r="D1935" i="24"/>
  <c r="F1935" i="24" s="1"/>
  <c r="I1935" i="24" s="1"/>
  <c r="J1935" i="24" s="1"/>
  <c r="N1935" i="24" s="1"/>
  <c r="D1967" i="24"/>
  <c r="F1967" i="24" s="1"/>
  <c r="I1967" i="24" s="1"/>
  <c r="J1967" i="24" s="1"/>
  <c r="N1967" i="24" s="1"/>
  <c r="D1905" i="24"/>
  <c r="F1905" i="24" s="1"/>
  <c r="I1905" i="24" s="1"/>
  <c r="J1905" i="24" s="1"/>
  <c r="N1905" i="24" s="1"/>
  <c r="D1941" i="24"/>
  <c r="F1941" i="24" s="1"/>
  <c r="I1941" i="24" s="1"/>
  <c r="J1941" i="24" s="1"/>
  <c r="N1941" i="24" s="1"/>
  <c r="D1973" i="24"/>
  <c r="F1973" i="24" s="1"/>
  <c r="I1973" i="24" s="1"/>
  <c r="J1973" i="24" s="1"/>
  <c r="N1973" i="24" s="1"/>
  <c r="D2005" i="24"/>
  <c r="F2005" i="24" s="1"/>
  <c r="I2005" i="24" s="1"/>
  <c r="J2005" i="24" s="1"/>
  <c r="N2005" i="24" s="1"/>
  <c r="D2037" i="24"/>
  <c r="F2037" i="24" s="1"/>
  <c r="I2037" i="24" s="1"/>
  <c r="J2037" i="24" s="1"/>
  <c r="N2037" i="24" s="1"/>
  <c r="D2053" i="24"/>
  <c r="F2053" i="24" s="1"/>
  <c r="I2053" i="24" s="1"/>
  <c r="J2053" i="24" s="1"/>
  <c r="N2053" i="24" s="1"/>
  <c r="D1851" i="24"/>
  <c r="F1851" i="24" s="1"/>
  <c r="I1851" i="24" s="1"/>
  <c r="J1851" i="24" s="1"/>
  <c r="N1851" i="24" s="1"/>
  <c r="D1867" i="24"/>
  <c r="F1867" i="24" s="1"/>
  <c r="I1867" i="24" s="1"/>
  <c r="J1867" i="24" s="1"/>
  <c r="N1867" i="24" s="1"/>
  <c r="D1883" i="24"/>
  <c r="F1883" i="24" s="1"/>
  <c r="I1883" i="24" s="1"/>
  <c r="J1883" i="24" s="1"/>
  <c r="N1883" i="24" s="1"/>
  <c r="D1899" i="24"/>
  <c r="F1899" i="24" s="1"/>
  <c r="I1899" i="24" s="1"/>
  <c r="J1899" i="24" s="1"/>
  <c r="N1899" i="24" s="1"/>
  <c r="D1915" i="24"/>
  <c r="F1915" i="24" s="1"/>
  <c r="I1915" i="24" s="1"/>
  <c r="J1915" i="24" s="1"/>
  <c r="N1915" i="24" s="1"/>
  <c r="D1947" i="24"/>
  <c r="F1947" i="24" s="1"/>
  <c r="I1947" i="24" s="1"/>
  <c r="J1947" i="24" s="1"/>
  <c r="N1947" i="24" s="1"/>
  <c r="D1979" i="24"/>
  <c r="F1979" i="24" s="1"/>
  <c r="I1979" i="24" s="1"/>
  <c r="J1979" i="24" s="1"/>
  <c r="N1979" i="24" s="1"/>
  <c r="D2075" i="24"/>
  <c r="F2075" i="24" s="1"/>
  <c r="I2075" i="24" s="1"/>
  <c r="J2075" i="24" s="1"/>
  <c r="N2075" i="24" s="1"/>
  <c r="D2181" i="24"/>
  <c r="F2181" i="24" s="1"/>
  <c r="I2181" i="24" s="1"/>
  <c r="J2181" i="24" s="1"/>
  <c r="N2181" i="24" s="1"/>
  <c r="D2237" i="24"/>
  <c r="F2237" i="24" s="1"/>
  <c r="I2237" i="24" s="1"/>
  <c r="J2237" i="24" s="1"/>
  <c r="N2237" i="24" s="1"/>
  <c r="D2269" i="24"/>
  <c r="F2269" i="24" s="1"/>
  <c r="I2269" i="24" s="1"/>
  <c r="J2269" i="24" s="1"/>
  <c r="N2269" i="24" s="1"/>
  <c r="D2285" i="24"/>
  <c r="F2285" i="24" s="1"/>
  <c r="I2285" i="24" s="1"/>
  <c r="J2285" i="24" s="1"/>
  <c r="N2285" i="24" s="1"/>
  <c r="D2109" i="24"/>
  <c r="F2109" i="24" s="1"/>
  <c r="I2109" i="24" s="1"/>
  <c r="J2109" i="24" s="1"/>
  <c r="N2109" i="24" s="1"/>
  <c r="D2124" i="24"/>
  <c r="F2124" i="24" s="1"/>
  <c r="I2124" i="24" s="1"/>
  <c r="J2124" i="24" s="1"/>
  <c r="N2124" i="24" s="1"/>
  <c r="D2172" i="24"/>
  <c r="F2172" i="24" s="1"/>
  <c r="I2172" i="24" s="1"/>
  <c r="J2172" i="24" s="1"/>
  <c r="N2172" i="24" s="1"/>
  <c r="D2188" i="24"/>
  <c r="F2188" i="24" s="1"/>
  <c r="I2188" i="24" s="1"/>
  <c r="J2188" i="24" s="1"/>
  <c r="N2188" i="24" s="1"/>
  <c r="D2204" i="24"/>
  <c r="F2204" i="24" s="1"/>
  <c r="I2204" i="24" s="1"/>
  <c r="J2204" i="24" s="1"/>
  <c r="N2204" i="24" s="1"/>
  <c r="D2224" i="24"/>
  <c r="F2224" i="24" s="1"/>
  <c r="I2224" i="24" s="1"/>
  <c r="J2224" i="24" s="1"/>
  <c r="N2224" i="24" s="1"/>
  <c r="D2244" i="24"/>
  <c r="F2244" i="24" s="1"/>
  <c r="I2244" i="24" s="1"/>
  <c r="J2244" i="24" s="1"/>
  <c r="N2244" i="24" s="1"/>
  <c r="D2292" i="24"/>
  <c r="F2292" i="24" s="1"/>
  <c r="I2292" i="24" s="1"/>
  <c r="J2292" i="24" s="1"/>
  <c r="N2292" i="24" s="1"/>
  <c r="D2104" i="24"/>
  <c r="F2104" i="24" s="1"/>
  <c r="I2104" i="24" s="1"/>
  <c r="J2104" i="24" s="1"/>
  <c r="N2104" i="24" s="1"/>
  <c r="D2361" i="24"/>
  <c r="F2361" i="24" s="1"/>
  <c r="I2361" i="24" s="1"/>
  <c r="J2361" i="24" s="1"/>
  <c r="N2361" i="24" s="1"/>
  <c r="D2397" i="24"/>
  <c r="F2397" i="24" s="1"/>
  <c r="I2397" i="24" s="1"/>
  <c r="J2397" i="24" s="1"/>
  <c r="N2397" i="24" s="1"/>
  <c r="D2367" i="24"/>
  <c r="F2367" i="24" s="1"/>
  <c r="I2367" i="24" s="1"/>
  <c r="J2367" i="24" s="1"/>
  <c r="N2367" i="24" s="1"/>
  <c r="D2399" i="24"/>
  <c r="F2399" i="24" s="1"/>
  <c r="I2399" i="24" s="1"/>
  <c r="J2399" i="24" s="1"/>
  <c r="N2399" i="24" s="1"/>
  <c r="D2431" i="24"/>
  <c r="F2431" i="24" s="1"/>
  <c r="I2431" i="24" s="1"/>
  <c r="J2431" i="24" s="1"/>
  <c r="N2431" i="24" s="1"/>
  <c r="D2369" i="24"/>
  <c r="F2369" i="24" s="1"/>
  <c r="I2369" i="24" s="1"/>
  <c r="J2369" i="24" s="1"/>
  <c r="N2369" i="24" s="1"/>
  <c r="D2385" i="24"/>
  <c r="F2385" i="24" s="1"/>
  <c r="I2385" i="24" s="1"/>
  <c r="J2385" i="24" s="1"/>
  <c r="N2385" i="24" s="1"/>
  <c r="D2395" i="24"/>
  <c r="F2395" i="24" s="1"/>
  <c r="I2395" i="24" s="1"/>
  <c r="J2395" i="24" s="1"/>
  <c r="N2395" i="24" s="1"/>
  <c r="D2427" i="24"/>
  <c r="F2427" i="24" s="1"/>
  <c r="I2427" i="24" s="1"/>
  <c r="J2427" i="24" s="1"/>
  <c r="N2427" i="24" s="1"/>
  <c r="D2488" i="24"/>
  <c r="F2488" i="24" s="1"/>
  <c r="I2488" i="24" s="1"/>
  <c r="J2488" i="24" s="1"/>
  <c r="N2488" i="24" s="1"/>
  <c r="D2506" i="24"/>
  <c r="F2506" i="24" s="1"/>
  <c r="I2506" i="24" s="1"/>
  <c r="J2506" i="24" s="1"/>
  <c r="N2506" i="24" s="1"/>
  <c r="D2522" i="24"/>
  <c r="F2522" i="24" s="1"/>
  <c r="I2522" i="24" s="1"/>
  <c r="J2522" i="24" s="1"/>
  <c r="N2522" i="24" s="1"/>
  <c r="D2538" i="24"/>
  <c r="F2538" i="24" s="1"/>
  <c r="I2538" i="24" s="1"/>
  <c r="J2538" i="24" s="1"/>
  <c r="N2538" i="24" s="1"/>
  <c r="D2569" i="24"/>
  <c r="F2569" i="24" s="1"/>
  <c r="I2569" i="24" s="1"/>
  <c r="J2569" i="24" s="1"/>
  <c r="N2569" i="24" s="1"/>
  <c r="D2492" i="24"/>
  <c r="F2492" i="24" s="1"/>
  <c r="I2492" i="24" s="1"/>
  <c r="J2492" i="24" s="1"/>
  <c r="N2492" i="24" s="1"/>
  <c r="D2557" i="24"/>
  <c r="F2557" i="24" s="1"/>
  <c r="I2557" i="24" s="1"/>
  <c r="J2557" i="24" s="1"/>
  <c r="N2557" i="24" s="1"/>
  <c r="D2576" i="24"/>
  <c r="F2576" i="24" s="1"/>
  <c r="I2576" i="24" s="1"/>
  <c r="J2576" i="24" s="1"/>
  <c r="N2576" i="24" s="1"/>
  <c r="D2532" i="24"/>
  <c r="F2532" i="24" s="1"/>
  <c r="I2532" i="24" s="1"/>
  <c r="J2532" i="24" s="1"/>
  <c r="N2532" i="24" s="1"/>
  <c r="D2452" i="24"/>
  <c r="F2452" i="24" s="1"/>
  <c r="I2452" i="24" s="1"/>
  <c r="J2452" i="24" s="1"/>
  <c r="N2452" i="24" s="1"/>
  <c r="D2460" i="24"/>
  <c r="F2460" i="24" s="1"/>
  <c r="I2460" i="24" s="1"/>
  <c r="J2460" i="24" s="1"/>
  <c r="N2460" i="24" s="1"/>
  <c r="D2502" i="24"/>
  <c r="F2502" i="24" s="1"/>
  <c r="I2502" i="24" s="1"/>
  <c r="J2502" i="24" s="1"/>
  <c r="N2502" i="24" s="1"/>
  <c r="D2578" i="24"/>
  <c r="F2578" i="24" s="1"/>
  <c r="I2578" i="24" s="1"/>
  <c r="J2578" i="24" s="1"/>
  <c r="N2578" i="24" s="1"/>
  <c r="D2622" i="24"/>
  <c r="F2622" i="24" s="1"/>
  <c r="I2622" i="24" s="1"/>
  <c r="J2622" i="24" s="1"/>
  <c r="N2622" i="24" s="1"/>
  <c r="D2638" i="24"/>
  <c r="F2638" i="24" s="1"/>
  <c r="I2638" i="24" s="1"/>
  <c r="J2638" i="24" s="1"/>
  <c r="N2638" i="24" s="1"/>
  <c r="D2654" i="24"/>
  <c r="F2654" i="24" s="1"/>
  <c r="I2654" i="24" s="1"/>
  <c r="J2654" i="24" s="1"/>
  <c r="N2654" i="24" s="1"/>
  <c r="D2670" i="24"/>
  <c r="F2670" i="24" s="1"/>
  <c r="I2670" i="24" s="1"/>
  <c r="J2670" i="24" s="1"/>
  <c r="N2670" i="24" s="1"/>
  <c r="D2704" i="24"/>
  <c r="F2704" i="24" s="1"/>
  <c r="I2704" i="24" s="1"/>
  <c r="J2704" i="24" s="1"/>
  <c r="N2704" i="24" s="1"/>
  <c r="D2566" i="24"/>
  <c r="F2566" i="24" s="1"/>
  <c r="I2566" i="24" s="1"/>
  <c r="J2566" i="24" s="1"/>
  <c r="N2566" i="24" s="1"/>
  <c r="D2601" i="24"/>
  <c r="F2601" i="24" s="1"/>
  <c r="I2601" i="24" s="1"/>
  <c r="J2601" i="24" s="1"/>
  <c r="N2601" i="24" s="1"/>
  <c r="D2613" i="24"/>
  <c r="F2613" i="24" s="1"/>
  <c r="I2613" i="24" s="1"/>
  <c r="J2613" i="24" s="1"/>
  <c r="N2613" i="24" s="1"/>
  <c r="D2570" i="24"/>
  <c r="F2570" i="24" s="1"/>
  <c r="I2570" i="24" s="1"/>
  <c r="J2570" i="24" s="1"/>
  <c r="N2570" i="24" s="1"/>
  <c r="D2606" i="24"/>
  <c r="F2606" i="24" s="1"/>
  <c r="I2606" i="24" s="1"/>
  <c r="J2606" i="24" s="1"/>
  <c r="N2606" i="24" s="1"/>
  <c r="D2626" i="24"/>
  <c r="F2626" i="24" s="1"/>
  <c r="I2626" i="24" s="1"/>
  <c r="J2626" i="24" s="1"/>
  <c r="N2626" i="24" s="1"/>
  <c r="D2642" i="24"/>
  <c r="F2642" i="24" s="1"/>
  <c r="I2642" i="24" s="1"/>
  <c r="J2642" i="24" s="1"/>
  <c r="N2642" i="24" s="1"/>
  <c r="D2674" i="24"/>
  <c r="F2674" i="24" s="1"/>
  <c r="I2674" i="24" s="1"/>
  <c r="J2674" i="24" s="1"/>
  <c r="N2674" i="24" s="1"/>
  <c r="D2690" i="24"/>
  <c r="F2690" i="24" s="1"/>
  <c r="I2690" i="24" s="1"/>
  <c r="J2690" i="24" s="1"/>
  <c r="N2690" i="24" s="1"/>
  <c r="D2562" i="24"/>
  <c r="F2562" i="24" s="1"/>
  <c r="I2562" i="24" s="1"/>
  <c r="J2562" i="24" s="1"/>
  <c r="N2562" i="24" s="1"/>
  <c r="D2745" i="24"/>
  <c r="F2745" i="24" s="1"/>
  <c r="I2745" i="24" s="1"/>
  <c r="J2745" i="24" s="1"/>
  <c r="N2745" i="24" s="1"/>
  <c r="D2777" i="24"/>
  <c r="F2777" i="24" s="1"/>
  <c r="I2777" i="24" s="1"/>
  <c r="J2777" i="24" s="1"/>
  <c r="N2777" i="24" s="1"/>
  <c r="D2865" i="24"/>
  <c r="F2865" i="24" s="1"/>
  <c r="I2865" i="24" s="1"/>
  <c r="J2865" i="24" s="1"/>
  <c r="N2865" i="24" s="1"/>
  <c r="D2897" i="24"/>
  <c r="F2897" i="24" s="1"/>
  <c r="I2897" i="24" s="1"/>
  <c r="J2897" i="24" s="1"/>
  <c r="N2897" i="24" s="1"/>
  <c r="D2914" i="24"/>
  <c r="F2914" i="24" s="1"/>
  <c r="I2914" i="24" s="1"/>
  <c r="J2914" i="24" s="1"/>
  <c r="N2914" i="24" s="1"/>
  <c r="D2831" i="24"/>
  <c r="F2831" i="24" s="1"/>
  <c r="I2831" i="24" s="1"/>
  <c r="J2831" i="24" s="1"/>
  <c r="N2831" i="24" s="1"/>
  <c r="D2853" i="24"/>
  <c r="F2853" i="24" s="1"/>
  <c r="I2853" i="24" s="1"/>
  <c r="J2853" i="24" s="1"/>
  <c r="N2853" i="24" s="1"/>
  <c r="D2835" i="24"/>
  <c r="F2835" i="24" s="1"/>
  <c r="I2835" i="24" s="1"/>
  <c r="J2835" i="24" s="1"/>
  <c r="N2835" i="24" s="1"/>
  <c r="D2861" i="24"/>
  <c r="F2861" i="24" s="1"/>
  <c r="I2861" i="24" s="1"/>
  <c r="J2861" i="24" s="1"/>
  <c r="N2861" i="24" s="1"/>
  <c r="D2877" i="24"/>
  <c r="F2877" i="24" s="1"/>
  <c r="I2877" i="24" s="1"/>
  <c r="J2877" i="24" s="1"/>
  <c r="N2877" i="24" s="1"/>
  <c r="D2893" i="24"/>
  <c r="F2893" i="24" s="1"/>
  <c r="I2893" i="24" s="1"/>
  <c r="J2893" i="24" s="1"/>
  <c r="N2893" i="24" s="1"/>
  <c r="D2847" i="24"/>
  <c r="F2847" i="24" s="1"/>
  <c r="I2847" i="24" s="1"/>
  <c r="J2847" i="24" s="1"/>
  <c r="N2847" i="24" s="1"/>
  <c r="D2986" i="24"/>
  <c r="F2986" i="24" s="1"/>
  <c r="I2986" i="24" s="1"/>
  <c r="J2986" i="24" s="1"/>
  <c r="N2986" i="24" s="1"/>
  <c r="D3000" i="24"/>
  <c r="F3000" i="24" s="1"/>
  <c r="I3000" i="24" s="1"/>
  <c r="J3000" i="24" s="1"/>
  <c r="N3000" i="24" s="1"/>
  <c r="D3049" i="24"/>
  <c r="F3049" i="24" s="1"/>
  <c r="I3049" i="24" s="1"/>
  <c r="J3049" i="24" s="1"/>
  <c r="N3049" i="24" s="1"/>
  <c r="D3064" i="24"/>
  <c r="F3064" i="24" s="1"/>
  <c r="I3064" i="24" s="1"/>
  <c r="J3064" i="24" s="1"/>
  <c r="N3064" i="24" s="1"/>
  <c r="D3042" i="24"/>
  <c r="F3042" i="24" s="1"/>
  <c r="I3042" i="24" s="1"/>
  <c r="J3042" i="24" s="1"/>
  <c r="N3042" i="24" s="1"/>
  <c r="D3100" i="24"/>
  <c r="F3100" i="24" s="1"/>
  <c r="I3100" i="24" s="1"/>
  <c r="J3100" i="24" s="1"/>
  <c r="N3100" i="24" s="1"/>
  <c r="D3121" i="24"/>
  <c r="F3121" i="24" s="1"/>
  <c r="I3121" i="24" s="1"/>
  <c r="J3121" i="24" s="1"/>
  <c r="N3121" i="24" s="1"/>
  <c r="D3154" i="24"/>
  <c r="F3154" i="24" s="1"/>
  <c r="I3154" i="24" s="1"/>
  <c r="J3154" i="24" s="1"/>
  <c r="N3154" i="24" s="1"/>
  <c r="D3135" i="24"/>
  <c r="F3135" i="24" s="1"/>
  <c r="I3135" i="24" s="1"/>
  <c r="J3135" i="24" s="1"/>
  <c r="N3135" i="24" s="1"/>
  <c r="D3170" i="24"/>
  <c r="F3170" i="24" s="1"/>
  <c r="I3170" i="24" s="1"/>
  <c r="J3170" i="24" s="1"/>
  <c r="N3170" i="24" s="1"/>
  <c r="D3123" i="24"/>
  <c r="F3123" i="24" s="1"/>
  <c r="I3123" i="24" s="1"/>
  <c r="J3123" i="24" s="1"/>
  <c r="N3123" i="24" s="1"/>
  <c r="D3200" i="24"/>
  <c r="F3200" i="24" s="1"/>
  <c r="I3200" i="24" s="1"/>
  <c r="J3200" i="24" s="1"/>
  <c r="N3200" i="24" s="1"/>
  <c r="D3193" i="24"/>
  <c r="F3193" i="24" s="1"/>
  <c r="I3193" i="24" s="1"/>
  <c r="J3193" i="24" s="1"/>
  <c r="N3193" i="24" s="1"/>
  <c r="D3218" i="24"/>
  <c r="F3218" i="24" s="1"/>
  <c r="I3218" i="24" s="1"/>
  <c r="J3218" i="24" s="1"/>
  <c r="N3218" i="24" s="1"/>
  <c r="D3224" i="24"/>
  <c r="F3224" i="24" s="1"/>
  <c r="I3224" i="24" s="1"/>
  <c r="J3224" i="24" s="1"/>
  <c r="N3224" i="24" s="1"/>
  <c r="D766" i="24"/>
  <c r="F766" i="24" s="1"/>
  <c r="I766" i="24" s="1"/>
  <c r="J766" i="24" s="1"/>
  <c r="N766" i="24" s="1"/>
  <c r="D910" i="24"/>
  <c r="F910" i="24" s="1"/>
  <c r="I910" i="24" s="1"/>
  <c r="J910" i="24" s="1"/>
  <c r="N910" i="24" s="1"/>
  <c r="D974" i="24"/>
  <c r="F974" i="24" s="1"/>
  <c r="I974" i="24" s="1"/>
  <c r="J974" i="24" s="1"/>
  <c r="N974" i="24" s="1"/>
  <c r="D1014" i="24"/>
  <c r="F1014" i="24" s="1"/>
  <c r="I1014" i="24" s="1"/>
  <c r="J1014" i="24" s="1"/>
  <c r="N1014" i="24" s="1"/>
  <c r="D1070" i="24"/>
  <c r="F1070" i="24" s="1"/>
  <c r="I1070" i="24" s="1"/>
  <c r="J1070" i="24" s="1"/>
  <c r="N1070" i="24" s="1"/>
  <c r="D1102" i="24"/>
  <c r="F1102" i="24" s="1"/>
  <c r="I1102" i="24" s="1"/>
  <c r="J1102" i="24" s="1"/>
  <c r="N1102" i="24" s="1"/>
  <c r="D1134" i="24"/>
  <c r="F1134" i="24" s="1"/>
  <c r="I1134" i="24" s="1"/>
  <c r="J1134" i="24" s="1"/>
  <c r="N1134" i="24" s="1"/>
  <c r="D1153" i="24"/>
  <c r="F1153" i="24" s="1"/>
  <c r="I1153" i="24" s="1"/>
  <c r="J1153" i="24" s="1"/>
  <c r="N1153" i="24" s="1"/>
  <c r="D1174" i="24"/>
  <c r="F1174" i="24" s="1"/>
  <c r="I1174" i="24" s="1"/>
  <c r="J1174" i="24" s="1"/>
  <c r="N1174" i="24" s="1"/>
  <c r="D1217" i="24"/>
  <c r="F1217" i="24" s="1"/>
  <c r="I1217" i="24" s="1"/>
  <c r="J1217" i="24" s="1"/>
  <c r="N1217" i="24" s="1"/>
  <c r="D1230" i="24"/>
  <c r="F1230" i="24" s="1"/>
  <c r="I1230" i="24" s="1"/>
  <c r="J1230" i="24" s="1"/>
  <c r="N1230" i="24" s="1"/>
  <c r="D1359" i="24"/>
  <c r="F1359" i="24" s="1"/>
  <c r="I1359" i="24" s="1"/>
  <c r="J1359" i="24" s="1"/>
  <c r="N1359" i="24" s="1"/>
  <c r="D1561" i="24"/>
  <c r="F1561" i="24" s="1"/>
  <c r="I1561" i="24" s="1"/>
  <c r="J1561" i="24" s="1"/>
  <c r="N1561" i="24" s="1"/>
  <c r="D1236" i="24"/>
  <c r="F1236" i="24" s="1"/>
  <c r="I1236" i="24" s="1"/>
  <c r="J1236" i="24" s="1"/>
  <c r="N1236" i="24" s="1"/>
  <c r="D1397" i="24"/>
  <c r="F1397" i="24" s="1"/>
  <c r="I1397" i="24" s="1"/>
  <c r="J1397" i="24" s="1"/>
  <c r="N1397" i="24" s="1"/>
  <c r="D1413" i="24"/>
  <c r="F1413" i="24" s="1"/>
  <c r="I1413" i="24" s="1"/>
  <c r="J1413" i="24" s="1"/>
  <c r="N1413" i="24" s="1"/>
  <c r="D1461" i="24"/>
  <c r="F1461" i="24" s="1"/>
  <c r="I1461" i="24" s="1"/>
  <c r="J1461" i="24" s="1"/>
  <c r="N1461" i="24" s="1"/>
  <c r="D1489" i="24"/>
  <c r="F1489" i="24" s="1"/>
  <c r="I1489" i="24" s="1"/>
  <c r="J1489" i="24" s="1"/>
  <c r="N1489" i="24" s="1"/>
  <c r="D1523" i="24"/>
  <c r="F1523" i="24" s="1"/>
  <c r="I1523" i="24" s="1"/>
  <c r="J1523" i="24" s="1"/>
  <c r="N1523" i="24" s="1"/>
  <c r="D1587" i="24"/>
  <c r="F1587" i="24" s="1"/>
  <c r="I1587" i="24" s="1"/>
  <c r="J1587" i="24" s="1"/>
  <c r="N1587" i="24" s="1"/>
  <c r="D1242" i="24"/>
  <c r="F1242" i="24" s="1"/>
  <c r="I1242" i="24" s="1"/>
  <c r="J1242" i="24" s="1"/>
  <c r="N1242" i="24" s="1"/>
  <c r="D1262" i="24"/>
  <c r="F1262" i="24" s="1"/>
  <c r="I1262" i="24" s="1"/>
  <c r="J1262" i="24" s="1"/>
  <c r="N1262" i="24" s="1"/>
  <c r="D1491" i="24"/>
  <c r="F1491" i="24" s="1"/>
  <c r="I1491" i="24" s="1"/>
  <c r="J1491" i="24" s="1"/>
  <c r="N1491" i="24" s="1"/>
  <c r="D1517" i="24"/>
  <c r="F1517" i="24" s="1"/>
  <c r="I1517" i="24" s="1"/>
  <c r="J1517" i="24" s="1"/>
  <c r="N1517" i="24" s="1"/>
  <c r="D1581" i="24"/>
  <c r="F1581" i="24" s="1"/>
  <c r="I1581" i="24" s="1"/>
  <c r="J1581" i="24" s="1"/>
  <c r="N1581" i="24" s="1"/>
  <c r="D1304" i="24"/>
  <c r="F1304" i="24" s="1"/>
  <c r="I1304" i="24" s="1"/>
  <c r="J1304" i="24" s="1"/>
  <c r="N1304" i="24" s="1"/>
  <c r="D1312" i="24"/>
  <c r="F1312" i="24" s="1"/>
  <c r="I1312" i="24" s="1"/>
  <c r="J1312" i="24" s="1"/>
  <c r="N1312" i="24" s="1"/>
  <c r="D1320" i="24"/>
  <c r="F1320" i="24" s="1"/>
  <c r="I1320" i="24" s="1"/>
  <c r="J1320" i="24" s="1"/>
  <c r="N1320" i="24" s="1"/>
  <c r="D1393" i="24"/>
  <c r="F1393" i="24" s="1"/>
  <c r="I1393" i="24" s="1"/>
  <c r="J1393" i="24" s="1"/>
  <c r="N1393" i="24" s="1"/>
  <c r="D1409" i="24"/>
  <c r="F1409" i="24" s="1"/>
  <c r="I1409" i="24" s="1"/>
  <c r="J1409" i="24" s="1"/>
  <c r="N1409" i="24" s="1"/>
  <c r="D1441" i="24"/>
  <c r="F1441" i="24" s="1"/>
  <c r="I1441" i="24" s="1"/>
  <c r="J1441" i="24" s="1"/>
  <c r="N1441" i="24" s="1"/>
  <c r="D1457" i="24"/>
  <c r="F1457" i="24" s="1"/>
  <c r="I1457" i="24" s="1"/>
  <c r="J1457" i="24" s="1"/>
  <c r="N1457" i="24" s="1"/>
  <c r="D1551" i="24"/>
  <c r="F1551" i="24" s="1"/>
  <c r="I1551" i="24" s="1"/>
  <c r="J1551" i="24" s="1"/>
  <c r="N1551" i="24" s="1"/>
  <c r="D1583" i="24"/>
  <c r="F1583" i="24" s="1"/>
  <c r="I1583" i="24" s="1"/>
  <c r="J1583" i="24" s="1"/>
  <c r="N1583" i="24" s="1"/>
  <c r="D1619" i="24"/>
  <c r="F1619" i="24" s="1"/>
  <c r="I1619" i="24" s="1"/>
  <c r="J1619" i="24" s="1"/>
  <c r="N1619" i="24" s="1"/>
  <c r="D1665" i="24"/>
  <c r="F1665" i="24" s="1"/>
  <c r="I1665" i="24" s="1"/>
  <c r="J1665" i="24" s="1"/>
  <c r="N1665" i="24" s="1"/>
  <c r="D1683" i="24"/>
  <c r="F1683" i="24" s="1"/>
  <c r="I1683" i="24" s="1"/>
  <c r="J1683" i="24" s="1"/>
  <c r="N1683" i="24" s="1"/>
  <c r="D1703" i="24"/>
  <c r="F1703" i="24" s="1"/>
  <c r="I1703" i="24" s="1"/>
  <c r="J1703" i="24" s="1"/>
  <c r="N1703" i="24" s="1"/>
  <c r="D1761" i="24"/>
  <c r="F1761" i="24" s="1"/>
  <c r="I1761" i="24" s="1"/>
  <c r="J1761" i="24" s="1"/>
  <c r="N1761" i="24" s="1"/>
  <c r="D1779" i="24"/>
  <c r="F1779" i="24" s="1"/>
  <c r="I1779" i="24" s="1"/>
  <c r="J1779" i="24" s="1"/>
  <c r="N1779" i="24" s="1"/>
  <c r="D1797" i="24"/>
  <c r="F1797" i="24" s="1"/>
  <c r="I1797" i="24" s="1"/>
  <c r="J1797" i="24" s="1"/>
  <c r="N1797" i="24" s="1"/>
  <c r="D1881" i="24"/>
  <c r="F1881" i="24" s="1"/>
  <c r="I1881" i="24" s="1"/>
  <c r="J1881" i="24" s="1"/>
  <c r="N1881" i="24" s="1"/>
  <c r="D1593" i="24"/>
  <c r="F1593" i="24" s="1"/>
  <c r="I1593" i="24" s="1"/>
  <c r="J1593" i="24" s="1"/>
  <c r="N1593" i="24" s="1"/>
  <c r="D1637" i="24"/>
  <c r="F1637" i="24" s="1"/>
  <c r="I1637" i="24" s="1"/>
  <c r="J1637" i="24" s="1"/>
  <c r="N1637" i="24" s="1"/>
  <c r="D1655" i="24"/>
  <c r="F1655" i="24" s="1"/>
  <c r="I1655" i="24" s="1"/>
  <c r="J1655" i="24" s="1"/>
  <c r="N1655" i="24" s="1"/>
  <c r="D1707" i="24"/>
  <c r="F1707" i="24" s="1"/>
  <c r="I1707" i="24" s="1"/>
  <c r="J1707" i="24" s="1"/>
  <c r="N1707" i="24" s="1"/>
  <c r="D1673" i="24"/>
  <c r="F1673" i="24" s="1"/>
  <c r="I1673" i="24" s="1"/>
  <c r="J1673" i="24" s="1"/>
  <c r="N1673" i="24" s="1"/>
  <c r="D1749" i="24"/>
  <c r="F1749" i="24" s="1"/>
  <c r="I1749" i="24" s="1"/>
  <c r="J1749" i="24" s="1"/>
  <c r="N1749" i="24" s="1"/>
  <c r="D1773" i="24"/>
  <c r="F1773" i="24" s="1"/>
  <c r="I1773" i="24" s="1"/>
  <c r="J1773" i="24" s="1"/>
  <c r="N1773" i="24" s="1"/>
  <c r="D1819" i="24"/>
  <c r="F1819" i="24" s="1"/>
  <c r="I1819" i="24" s="1"/>
  <c r="J1819" i="24" s="1"/>
  <c r="N1819" i="24" s="1"/>
  <c r="D1849" i="24"/>
  <c r="F1849" i="24" s="1"/>
  <c r="I1849" i="24" s="1"/>
  <c r="J1849" i="24" s="1"/>
  <c r="N1849" i="24" s="1"/>
  <c r="D1629" i="24"/>
  <c r="F1629" i="24" s="1"/>
  <c r="I1629" i="24" s="1"/>
  <c r="J1629" i="24" s="1"/>
  <c r="N1629" i="24" s="1"/>
  <c r="D1693" i="24"/>
  <c r="F1693" i="24" s="1"/>
  <c r="I1693" i="24" s="1"/>
  <c r="J1693" i="24" s="1"/>
  <c r="N1693" i="24" s="1"/>
  <c r="D1793" i="24"/>
  <c r="F1793" i="24" s="1"/>
  <c r="I1793" i="24" s="1"/>
  <c r="J1793" i="24" s="1"/>
  <c r="N1793" i="24" s="1"/>
  <c r="D1864" i="24"/>
  <c r="F1864" i="24" s="1"/>
  <c r="I1864" i="24" s="1"/>
  <c r="J1864" i="24" s="1"/>
  <c r="N1864" i="24" s="1"/>
  <c r="D1937" i="24"/>
  <c r="F1937" i="24" s="1"/>
  <c r="I1937" i="24" s="1"/>
  <c r="J1937" i="24" s="1"/>
  <c r="N1937" i="24" s="1"/>
  <c r="D1969" i="24"/>
  <c r="F1969" i="24" s="1"/>
  <c r="I1969" i="24" s="1"/>
  <c r="J1969" i="24" s="1"/>
  <c r="N1969" i="24" s="1"/>
  <c r="D2049" i="24"/>
  <c r="F2049" i="24" s="1"/>
  <c r="I2049" i="24" s="1"/>
  <c r="J2049" i="24" s="1"/>
  <c r="N2049" i="24" s="1"/>
  <c r="D2099" i="24"/>
  <c r="F2099" i="24" s="1"/>
  <c r="I2099" i="24" s="1"/>
  <c r="J2099" i="24" s="1"/>
  <c r="N2099" i="24" s="1"/>
  <c r="D1868" i="24"/>
  <c r="F1868" i="24" s="1"/>
  <c r="I1868" i="24" s="1"/>
  <c r="J1868" i="24" s="1"/>
  <c r="N1868" i="24" s="1"/>
  <c r="D1884" i="24"/>
  <c r="F1884" i="24" s="1"/>
  <c r="I1884" i="24" s="1"/>
  <c r="J1884" i="24" s="1"/>
  <c r="N1884" i="24" s="1"/>
  <c r="D1900" i="24"/>
  <c r="F1900" i="24" s="1"/>
  <c r="I1900" i="24" s="1"/>
  <c r="J1900" i="24" s="1"/>
  <c r="N1900" i="24" s="1"/>
  <c r="D1943" i="24"/>
  <c r="F1943" i="24" s="1"/>
  <c r="I1943" i="24" s="1"/>
  <c r="J1943" i="24" s="1"/>
  <c r="N1943" i="24" s="1"/>
  <c r="D1975" i="24"/>
  <c r="F1975" i="24" s="1"/>
  <c r="I1975" i="24" s="1"/>
  <c r="J1975" i="24" s="1"/>
  <c r="N1975" i="24" s="1"/>
  <c r="D2007" i="24"/>
  <c r="F2007" i="24" s="1"/>
  <c r="I2007" i="24" s="1"/>
  <c r="J2007" i="24" s="1"/>
  <c r="N2007" i="24" s="1"/>
  <c r="D2039" i="24"/>
  <c r="F2039" i="24" s="1"/>
  <c r="I2039" i="24" s="1"/>
  <c r="J2039" i="24" s="1"/>
  <c r="N2039" i="24" s="1"/>
  <c r="D2071" i="24"/>
  <c r="F2071" i="24" s="1"/>
  <c r="I2071" i="24" s="1"/>
  <c r="J2071" i="24" s="1"/>
  <c r="N2071" i="24" s="1"/>
  <c r="D1863" i="24"/>
  <c r="F1863" i="24" s="1"/>
  <c r="I1863" i="24" s="1"/>
  <c r="J1863" i="24" s="1"/>
  <c r="N1863" i="24" s="1"/>
  <c r="D1895" i="24"/>
  <c r="F1895" i="24" s="1"/>
  <c r="I1895" i="24" s="1"/>
  <c r="J1895" i="24" s="1"/>
  <c r="N1895" i="24" s="1"/>
  <c r="D1928" i="24"/>
  <c r="F1928" i="24" s="1"/>
  <c r="I1928" i="24" s="1"/>
  <c r="J1928" i="24" s="1"/>
  <c r="N1928" i="24" s="1"/>
  <c r="D1960" i="24"/>
  <c r="F1960" i="24" s="1"/>
  <c r="I1960" i="24" s="1"/>
  <c r="J1960" i="24" s="1"/>
  <c r="N1960" i="24" s="1"/>
  <c r="D1976" i="24"/>
  <c r="F1976" i="24" s="1"/>
  <c r="I1976" i="24" s="1"/>
  <c r="J1976" i="24" s="1"/>
  <c r="N1976" i="24" s="1"/>
  <c r="D1992" i="24"/>
  <c r="F1992" i="24" s="1"/>
  <c r="I1992" i="24" s="1"/>
  <c r="J1992" i="24" s="1"/>
  <c r="N1992" i="24" s="1"/>
  <c r="D2072" i="24"/>
  <c r="F2072" i="24" s="1"/>
  <c r="I2072" i="24" s="1"/>
  <c r="J2072" i="24" s="1"/>
  <c r="N2072" i="24" s="1"/>
  <c r="D1987" i="24"/>
  <c r="F1987" i="24" s="1"/>
  <c r="I1987" i="24" s="1"/>
  <c r="J1987" i="24" s="1"/>
  <c r="N1987" i="24" s="1"/>
  <c r="D2051" i="24"/>
  <c r="F2051" i="24" s="1"/>
  <c r="I2051" i="24" s="1"/>
  <c r="J2051" i="24" s="1"/>
  <c r="N2051" i="24" s="1"/>
  <c r="D2080" i="24"/>
  <c r="F2080" i="24" s="1"/>
  <c r="I2080" i="24" s="1"/>
  <c r="J2080" i="24" s="1"/>
  <c r="N2080" i="24" s="1"/>
  <c r="D2200" i="24"/>
  <c r="F2200" i="24" s="1"/>
  <c r="I2200" i="24" s="1"/>
  <c r="J2200" i="24" s="1"/>
  <c r="N2200" i="24" s="1"/>
  <c r="D2272" i="24"/>
  <c r="F2272" i="24" s="1"/>
  <c r="I2272" i="24" s="1"/>
  <c r="J2272" i="24" s="1"/>
  <c r="N2272" i="24" s="1"/>
  <c r="D2320" i="24"/>
  <c r="F2320" i="24" s="1"/>
  <c r="I2320" i="24" s="1"/>
  <c r="J2320" i="24" s="1"/>
  <c r="N2320" i="24" s="1"/>
  <c r="D2129" i="24"/>
  <c r="F2129" i="24" s="1"/>
  <c r="I2129" i="24" s="1"/>
  <c r="J2129" i="24" s="1"/>
  <c r="N2129" i="24" s="1"/>
  <c r="D2145" i="24"/>
  <c r="F2145" i="24" s="1"/>
  <c r="I2145" i="24" s="1"/>
  <c r="J2145" i="24" s="1"/>
  <c r="N2145" i="24" s="1"/>
  <c r="D2161" i="24"/>
  <c r="F2161" i="24" s="1"/>
  <c r="I2161" i="24" s="1"/>
  <c r="J2161" i="24" s="1"/>
  <c r="N2161" i="24" s="1"/>
  <c r="D2100" i="24"/>
  <c r="F2100" i="24" s="1"/>
  <c r="I2100" i="24" s="1"/>
  <c r="J2100" i="24" s="1"/>
  <c r="N2100" i="24" s="1"/>
  <c r="D2144" i="24"/>
  <c r="F2144" i="24" s="1"/>
  <c r="I2144" i="24" s="1"/>
  <c r="J2144" i="24" s="1"/>
  <c r="N2144" i="24" s="1"/>
  <c r="D2160" i="24"/>
  <c r="F2160" i="24" s="1"/>
  <c r="I2160" i="24" s="1"/>
  <c r="J2160" i="24" s="1"/>
  <c r="N2160" i="24" s="1"/>
  <c r="D2177" i="24"/>
  <c r="F2177" i="24" s="1"/>
  <c r="I2177" i="24" s="1"/>
  <c r="J2177" i="24" s="1"/>
  <c r="N2177" i="24" s="1"/>
  <c r="D2193" i="24"/>
  <c r="F2193" i="24" s="1"/>
  <c r="I2193" i="24" s="1"/>
  <c r="J2193" i="24" s="1"/>
  <c r="N2193" i="24" s="1"/>
  <c r="D2209" i="24"/>
  <c r="F2209" i="24" s="1"/>
  <c r="I2209" i="24" s="1"/>
  <c r="J2209" i="24" s="1"/>
  <c r="N2209" i="24" s="1"/>
  <c r="D2281" i="24"/>
  <c r="F2281" i="24" s="1"/>
  <c r="I2281" i="24" s="1"/>
  <c r="J2281" i="24" s="1"/>
  <c r="N2281" i="24" s="1"/>
  <c r="D2297" i="24"/>
  <c r="F2297" i="24" s="1"/>
  <c r="I2297" i="24" s="1"/>
  <c r="J2297" i="24" s="1"/>
  <c r="N2297" i="24" s="1"/>
  <c r="D2363" i="24"/>
  <c r="F2363" i="24" s="1"/>
  <c r="I2363" i="24" s="1"/>
  <c r="J2363" i="24" s="1"/>
  <c r="N2363" i="24" s="1"/>
  <c r="D2405" i="24"/>
  <c r="F2405" i="24" s="1"/>
  <c r="I2405" i="24" s="1"/>
  <c r="J2405" i="24" s="1"/>
  <c r="N2405" i="24" s="1"/>
  <c r="D2437" i="24"/>
  <c r="F2437" i="24" s="1"/>
  <c r="I2437" i="24" s="1"/>
  <c r="J2437" i="24" s="1"/>
  <c r="N2437" i="24" s="1"/>
  <c r="D2349" i="24"/>
  <c r="F2349" i="24" s="1"/>
  <c r="I2349" i="24" s="1"/>
  <c r="J2349" i="24" s="1"/>
  <c r="N2349" i="24" s="1"/>
  <c r="D2407" i="24"/>
  <c r="F2407" i="24" s="1"/>
  <c r="I2407" i="24" s="1"/>
  <c r="J2407" i="24" s="1"/>
  <c r="N2407" i="24" s="1"/>
  <c r="D2425" i="24"/>
  <c r="F2425" i="24" s="1"/>
  <c r="I2425" i="24" s="1"/>
  <c r="J2425" i="24" s="1"/>
  <c r="N2425" i="24" s="1"/>
  <c r="D2403" i="24"/>
  <c r="F2403" i="24" s="1"/>
  <c r="I2403" i="24" s="1"/>
  <c r="J2403" i="24" s="1"/>
  <c r="N2403" i="24" s="1"/>
  <c r="D2435" i="24"/>
  <c r="F2435" i="24" s="1"/>
  <c r="I2435" i="24" s="1"/>
  <c r="J2435" i="24" s="1"/>
  <c r="N2435" i="24" s="1"/>
  <c r="D2464" i="24"/>
  <c r="F2464" i="24" s="1"/>
  <c r="I2464" i="24" s="1"/>
  <c r="J2464" i="24" s="1"/>
  <c r="N2464" i="24" s="1"/>
  <c r="D2512" i="24"/>
  <c r="F2512" i="24" s="1"/>
  <c r="I2512" i="24" s="1"/>
  <c r="J2512" i="24" s="1"/>
  <c r="N2512" i="24" s="1"/>
  <c r="D2544" i="24"/>
  <c r="F2544" i="24" s="1"/>
  <c r="I2544" i="24" s="1"/>
  <c r="J2544" i="24" s="1"/>
  <c r="N2544" i="24" s="1"/>
  <c r="D2588" i="24"/>
  <c r="F2588" i="24" s="1"/>
  <c r="I2588" i="24" s="1"/>
  <c r="J2588" i="24" s="1"/>
  <c r="N2588" i="24" s="1"/>
  <c r="D2468" i="24"/>
  <c r="F2468" i="24" s="1"/>
  <c r="I2468" i="24" s="1"/>
  <c r="J2468" i="24" s="1"/>
  <c r="N2468" i="24" s="1"/>
  <c r="D2561" i="24"/>
  <c r="F2561" i="24" s="1"/>
  <c r="I2561" i="24" s="1"/>
  <c r="J2561" i="24" s="1"/>
  <c r="N2561" i="24" s="1"/>
  <c r="D2596" i="24"/>
  <c r="F2596" i="24" s="1"/>
  <c r="I2596" i="24" s="1"/>
  <c r="J2596" i="24" s="1"/>
  <c r="N2596" i="24" s="1"/>
  <c r="D2498" i="24"/>
  <c r="F2498" i="24" s="1"/>
  <c r="I2498" i="24" s="1"/>
  <c r="J2498" i="24" s="1"/>
  <c r="N2498" i="24" s="1"/>
  <c r="D2550" i="24"/>
  <c r="F2550" i="24" s="1"/>
  <c r="I2550" i="24" s="1"/>
  <c r="J2550" i="24" s="1"/>
  <c r="N2550" i="24" s="1"/>
  <c r="D2572" i="24"/>
  <c r="F2572" i="24" s="1"/>
  <c r="I2572" i="24" s="1"/>
  <c r="J2572" i="24" s="1"/>
  <c r="N2572" i="24" s="1"/>
  <c r="D2454" i="24"/>
  <c r="F2454" i="24" s="1"/>
  <c r="I2454" i="24" s="1"/>
  <c r="J2454" i="24" s="1"/>
  <c r="N2454" i="24" s="1"/>
  <c r="D2462" i="24"/>
  <c r="F2462" i="24" s="1"/>
  <c r="I2462" i="24" s="1"/>
  <c r="J2462" i="24" s="1"/>
  <c r="N2462" i="24" s="1"/>
  <c r="D2486" i="24"/>
  <c r="F2486" i="24" s="1"/>
  <c r="I2486" i="24" s="1"/>
  <c r="J2486" i="24" s="1"/>
  <c r="N2486" i="24" s="1"/>
  <c r="D2581" i="24"/>
  <c r="F2581" i="24" s="1"/>
  <c r="I2581" i="24" s="1"/>
  <c r="J2581" i="24" s="1"/>
  <c r="N2581" i="24" s="1"/>
  <c r="D2609" i="24"/>
  <c r="F2609" i="24" s="1"/>
  <c r="I2609" i="24" s="1"/>
  <c r="J2609" i="24" s="1"/>
  <c r="N2609" i="24" s="1"/>
  <c r="D2625" i="24"/>
  <c r="F2625" i="24" s="1"/>
  <c r="I2625" i="24" s="1"/>
  <c r="J2625" i="24" s="1"/>
  <c r="N2625" i="24" s="1"/>
  <c r="D2641" i="24"/>
  <c r="F2641" i="24" s="1"/>
  <c r="I2641" i="24" s="1"/>
  <c r="J2641" i="24" s="1"/>
  <c r="N2641" i="24" s="1"/>
  <c r="D2657" i="24"/>
  <c r="F2657" i="24" s="1"/>
  <c r="I2657" i="24" s="1"/>
  <c r="J2657" i="24" s="1"/>
  <c r="N2657" i="24" s="1"/>
  <c r="D2673" i="24"/>
  <c r="F2673" i="24" s="1"/>
  <c r="I2673" i="24" s="1"/>
  <c r="J2673" i="24" s="1"/>
  <c r="N2673" i="24" s="1"/>
  <c r="D2707" i="24"/>
  <c r="F2707" i="24" s="1"/>
  <c r="I2707" i="24" s="1"/>
  <c r="J2707" i="24" s="1"/>
  <c r="N2707" i="24" s="1"/>
  <c r="D2602" i="24"/>
  <c r="F2602" i="24" s="1"/>
  <c r="I2602" i="24" s="1"/>
  <c r="J2602" i="24" s="1"/>
  <c r="N2602" i="24" s="1"/>
  <c r="D2573" i="24"/>
  <c r="F2573" i="24" s="1"/>
  <c r="I2573" i="24" s="1"/>
  <c r="J2573" i="24" s="1"/>
  <c r="N2573" i="24" s="1"/>
  <c r="D2629" i="24"/>
  <c r="F2629" i="24" s="1"/>
  <c r="I2629" i="24" s="1"/>
  <c r="J2629" i="24" s="1"/>
  <c r="N2629" i="24" s="1"/>
  <c r="D2677" i="24"/>
  <c r="F2677" i="24" s="1"/>
  <c r="I2677" i="24" s="1"/>
  <c r="J2677" i="24" s="1"/>
  <c r="N2677" i="24" s="1"/>
  <c r="D2693" i="24"/>
  <c r="F2693" i="24" s="1"/>
  <c r="I2693" i="24" s="1"/>
  <c r="J2693" i="24" s="1"/>
  <c r="N2693" i="24" s="1"/>
  <c r="D2554" i="24"/>
  <c r="F2554" i="24" s="1"/>
  <c r="I2554" i="24" s="1"/>
  <c r="J2554" i="24" s="1"/>
  <c r="N2554" i="24" s="1"/>
  <c r="D2577" i="24"/>
  <c r="F2577" i="24" s="1"/>
  <c r="I2577" i="24" s="1"/>
  <c r="J2577" i="24" s="1"/>
  <c r="N2577" i="24" s="1"/>
  <c r="D2701" i="24"/>
  <c r="F2701" i="24" s="1"/>
  <c r="I2701" i="24" s="1"/>
  <c r="J2701" i="24" s="1"/>
  <c r="N2701" i="24" s="1"/>
  <c r="D2725" i="24"/>
  <c r="F2725" i="24" s="1"/>
  <c r="I2725" i="24" s="1"/>
  <c r="J2725" i="24" s="1"/>
  <c r="N2725" i="24" s="1"/>
  <c r="D2753" i="24"/>
  <c r="F2753" i="24" s="1"/>
  <c r="I2753" i="24" s="1"/>
  <c r="J2753" i="24" s="1"/>
  <c r="N2753" i="24" s="1"/>
  <c r="D2867" i="24"/>
  <c r="F2867" i="24" s="1"/>
  <c r="I2867" i="24" s="1"/>
  <c r="J2867" i="24" s="1"/>
  <c r="N2867" i="24" s="1"/>
  <c r="D2883" i="24"/>
  <c r="F2883" i="24" s="1"/>
  <c r="I2883" i="24" s="1"/>
  <c r="J2883" i="24" s="1"/>
  <c r="N2883" i="24" s="1"/>
  <c r="D2855" i="24"/>
  <c r="F2855" i="24" s="1"/>
  <c r="I2855" i="24" s="1"/>
  <c r="J2855" i="24" s="1"/>
  <c r="N2855" i="24" s="1"/>
  <c r="D2817" i="24"/>
  <c r="F2817" i="24" s="1"/>
  <c r="I2817" i="24" s="1"/>
  <c r="J2817" i="24" s="1"/>
  <c r="N2817" i="24" s="1"/>
  <c r="D2879" i="24"/>
  <c r="F2879" i="24" s="1"/>
  <c r="I2879" i="24" s="1"/>
  <c r="J2879" i="24" s="1"/>
  <c r="N2879" i="24" s="1"/>
  <c r="D2923" i="24"/>
  <c r="F2923" i="24" s="1"/>
  <c r="I2923" i="24" s="1"/>
  <c r="J2923" i="24" s="1"/>
  <c r="N2923" i="24" s="1"/>
  <c r="D2837" i="24"/>
  <c r="F2837" i="24" s="1"/>
  <c r="I2837" i="24" s="1"/>
  <c r="J2837" i="24" s="1"/>
  <c r="N2837" i="24" s="1"/>
  <c r="D2920" i="24"/>
  <c r="F2920" i="24" s="1"/>
  <c r="I2920" i="24" s="1"/>
  <c r="J2920" i="24" s="1"/>
  <c r="N2920" i="24" s="1"/>
  <c r="D2948" i="24"/>
  <c r="F2948" i="24" s="1"/>
  <c r="I2948" i="24" s="1"/>
  <c r="J2948" i="24" s="1"/>
  <c r="N2948" i="24" s="1"/>
  <c r="D2992" i="24"/>
  <c r="F2992" i="24" s="1"/>
  <c r="I2992" i="24" s="1"/>
  <c r="J2992" i="24" s="1"/>
  <c r="N2992" i="24" s="1"/>
  <c r="D2947" i="24"/>
  <c r="F2947" i="24" s="1"/>
  <c r="I2947" i="24" s="1"/>
  <c r="J2947" i="24" s="1"/>
  <c r="N2947" i="24" s="1"/>
  <c r="D2965" i="24"/>
  <c r="F2965" i="24" s="1"/>
  <c r="I2965" i="24" s="1"/>
  <c r="J2965" i="24" s="1"/>
  <c r="N2965" i="24" s="1"/>
  <c r="D2978" i="24"/>
  <c r="F2978" i="24" s="1"/>
  <c r="I2978" i="24" s="1"/>
  <c r="J2978" i="24" s="1"/>
  <c r="N2978" i="24" s="1"/>
  <c r="D3048" i="24"/>
  <c r="F3048" i="24" s="1"/>
  <c r="I3048" i="24" s="1"/>
  <c r="J3048" i="24" s="1"/>
  <c r="N3048" i="24" s="1"/>
  <c r="D2982" i="24"/>
  <c r="F2982" i="24" s="1"/>
  <c r="I2982" i="24" s="1"/>
  <c r="J2982" i="24" s="1"/>
  <c r="N2982" i="24" s="1"/>
  <c r="D3006" i="24"/>
  <c r="F3006" i="24" s="1"/>
  <c r="I3006" i="24" s="1"/>
  <c r="J3006" i="24" s="1"/>
  <c r="N3006" i="24" s="1"/>
  <c r="D2994" i="24"/>
  <c r="F2994" i="24" s="1"/>
  <c r="I2994" i="24" s="1"/>
  <c r="J2994" i="24" s="1"/>
  <c r="N2994" i="24" s="1"/>
  <c r="D3010" i="24"/>
  <c r="F3010" i="24" s="1"/>
  <c r="I3010" i="24" s="1"/>
  <c r="J3010" i="24" s="1"/>
  <c r="N3010" i="24" s="1"/>
  <c r="D3034" i="24"/>
  <c r="F3034" i="24" s="1"/>
  <c r="I3034" i="24" s="1"/>
  <c r="J3034" i="24" s="1"/>
  <c r="N3034" i="24" s="1"/>
  <c r="D3103" i="24"/>
  <c r="F3103" i="24" s="1"/>
  <c r="I3103" i="24" s="1"/>
  <c r="J3103" i="24" s="1"/>
  <c r="N3103" i="24" s="1"/>
  <c r="D3046" i="24"/>
  <c r="F3046" i="24" s="1"/>
  <c r="I3046" i="24" s="1"/>
  <c r="J3046" i="24" s="1"/>
  <c r="N3046" i="24" s="1"/>
  <c r="D3111" i="24"/>
  <c r="F3111" i="24" s="1"/>
  <c r="I3111" i="24" s="1"/>
  <c r="J3111" i="24" s="1"/>
  <c r="N3111" i="24" s="1"/>
  <c r="D3092" i="24"/>
  <c r="F3092" i="24" s="1"/>
  <c r="I3092" i="24" s="1"/>
  <c r="J3092" i="24" s="1"/>
  <c r="N3092" i="24" s="1"/>
  <c r="D3146" i="24"/>
  <c r="F3146" i="24" s="1"/>
  <c r="I3146" i="24" s="1"/>
  <c r="J3146" i="24" s="1"/>
  <c r="N3146" i="24" s="1"/>
  <c r="D3171" i="24"/>
  <c r="F3171" i="24" s="1"/>
  <c r="I3171" i="24" s="1"/>
  <c r="J3171" i="24" s="1"/>
  <c r="N3171" i="24" s="1"/>
  <c r="D3139" i="24"/>
  <c r="F3139" i="24" s="1"/>
  <c r="I3139" i="24" s="1"/>
  <c r="J3139" i="24" s="1"/>
  <c r="N3139" i="24" s="1"/>
  <c r="D3155" i="24"/>
  <c r="F3155" i="24" s="1"/>
  <c r="I3155" i="24" s="1"/>
  <c r="J3155" i="24" s="1"/>
  <c r="N3155" i="24" s="1"/>
  <c r="D3162" i="24"/>
  <c r="F3162" i="24" s="1"/>
  <c r="I3162" i="24" s="1"/>
  <c r="J3162" i="24" s="1"/>
  <c r="N3162" i="24" s="1"/>
  <c r="D3189" i="24"/>
  <c r="F3189" i="24" s="1"/>
  <c r="I3189" i="24" s="1"/>
  <c r="J3189" i="24" s="1"/>
  <c r="N3189" i="24" s="1"/>
  <c r="D3197" i="24"/>
  <c r="F3197" i="24" s="1"/>
  <c r="I3197" i="24" s="1"/>
  <c r="J3197" i="24" s="1"/>
  <c r="N3197" i="24" s="1"/>
  <c r="D3220" i="24"/>
  <c r="F3220" i="24" s="1"/>
  <c r="I3220" i="24" s="1"/>
  <c r="J3220" i="24" s="1"/>
  <c r="N3220" i="24" s="1"/>
  <c r="D3202" i="24"/>
  <c r="F3202" i="24" s="1"/>
  <c r="I3202" i="24" s="1"/>
  <c r="J3202" i="24" s="1"/>
  <c r="N3202" i="24" s="1"/>
  <c r="F25" i="26" l="1"/>
  <c r="I25" i="26" s="1"/>
  <c r="J25" i="26" s="1"/>
  <c r="N25" i="26" s="1"/>
  <c r="I3400" i="25"/>
  <c r="J3400" i="25" s="1"/>
  <c r="N3400" i="25" s="1"/>
  <c r="J1807" i="26"/>
  <c r="N1807" i="26" s="1"/>
  <c r="I17" i="26"/>
  <c r="I17" i="24"/>
  <c r="I17" i="25"/>
  <c r="J19" i="12"/>
  <c r="A14" i="5"/>
  <c r="A15" i="5" s="1"/>
  <c r="A16" i="5" s="1"/>
  <c r="L119" i="1"/>
  <c r="J119" i="1"/>
  <c r="I119" i="1"/>
  <c r="L118" i="1"/>
  <c r="J118" i="1"/>
  <c r="I118" i="1"/>
  <c r="L117" i="1"/>
  <c r="J117" i="1"/>
  <c r="I117" i="1"/>
  <c r="L116" i="1"/>
  <c r="J116" i="1"/>
  <c r="I116" i="1"/>
  <c r="L115" i="1"/>
  <c r="J115" i="1"/>
  <c r="I115" i="1"/>
  <c r="L114" i="1"/>
  <c r="J114" i="1"/>
  <c r="I114" i="1"/>
  <c r="L113" i="1"/>
  <c r="J113" i="1"/>
  <c r="I113" i="1"/>
  <c r="L112" i="1"/>
  <c r="J112" i="1"/>
  <c r="I112" i="1"/>
  <c r="L111" i="1"/>
  <c r="J111" i="1"/>
  <c r="I111" i="1"/>
  <c r="L110" i="1"/>
  <c r="J110" i="1"/>
  <c r="I110" i="1"/>
  <c r="L109" i="1"/>
  <c r="J109" i="1"/>
  <c r="I109" i="1"/>
  <c r="L108" i="1"/>
  <c r="J108" i="1"/>
  <c r="I108" i="1"/>
  <c r="L107" i="1"/>
  <c r="J107" i="1"/>
  <c r="I107" i="1"/>
  <c r="L106" i="1"/>
  <c r="J106" i="1"/>
  <c r="I106" i="1"/>
  <c r="L105" i="1"/>
  <c r="J105" i="1"/>
  <c r="I105" i="1"/>
  <c r="L104" i="1"/>
  <c r="J104" i="1"/>
  <c r="L103" i="1"/>
  <c r="J103" i="1"/>
  <c r="I103" i="1"/>
  <c r="L102" i="1"/>
  <c r="J102" i="1"/>
  <c r="I102" i="1"/>
  <c r="L101" i="1"/>
  <c r="J101" i="1"/>
  <c r="I101" i="1"/>
  <c r="L100" i="1"/>
  <c r="J100" i="1"/>
  <c r="I100" i="1"/>
  <c r="L99" i="1"/>
  <c r="J99" i="1"/>
  <c r="I99" i="1"/>
  <c r="L98" i="1"/>
  <c r="J98" i="1"/>
  <c r="I98" i="1"/>
  <c r="L97" i="1"/>
  <c r="J97" i="1"/>
  <c r="I97" i="1"/>
  <c r="L96" i="1"/>
  <c r="J96" i="1"/>
  <c r="I96" i="1"/>
  <c r="L95" i="1"/>
  <c r="J95" i="1"/>
  <c r="I95" i="1"/>
  <c r="L94" i="1"/>
  <c r="J94" i="1"/>
  <c r="I94" i="1"/>
  <c r="L93" i="1"/>
  <c r="J93" i="1"/>
  <c r="I93" i="1"/>
  <c r="L92" i="1"/>
  <c r="J92" i="1"/>
  <c r="I92" i="1"/>
  <c r="L91" i="1"/>
  <c r="J91" i="1"/>
  <c r="I91" i="1"/>
  <c r="L90" i="1"/>
  <c r="J90" i="1"/>
  <c r="I90" i="1"/>
  <c r="L89" i="1"/>
  <c r="J89" i="1"/>
  <c r="I89" i="1"/>
  <c r="L88" i="1"/>
  <c r="J88" i="1"/>
  <c r="I88" i="1"/>
  <c r="L87" i="1"/>
  <c r="J87" i="1"/>
  <c r="I87" i="1"/>
  <c r="L86" i="1"/>
  <c r="J86" i="1"/>
  <c r="I86" i="1"/>
  <c r="L85" i="1"/>
  <c r="J85" i="1"/>
  <c r="I85" i="1"/>
  <c r="L84" i="1"/>
  <c r="J84" i="1"/>
  <c r="I84" i="1"/>
  <c r="L83" i="1"/>
  <c r="J83" i="1"/>
  <c r="I83" i="1"/>
  <c r="L82" i="1"/>
  <c r="J82" i="1"/>
  <c r="I82" i="1"/>
  <c r="L81" i="1"/>
  <c r="J81" i="1"/>
  <c r="I81" i="1"/>
  <c r="L80" i="1"/>
  <c r="J80" i="1"/>
  <c r="I80" i="1"/>
  <c r="L79" i="1"/>
  <c r="J79" i="1"/>
  <c r="I79" i="1"/>
  <c r="L78" i="1"/>
  <c r="J78" i="1"/>
  <c r="I78" i="1"/>
  <c r="L77" i="1"/>
  <c r="J77" i="1"/>
  <c r="I77" i="1"/>
  <c r="L76" i="1"/>
  <c r="J76" i="1"/>
  <c r="I76" i="1"/>
  <c r="L75" i="1"/>
  <c r="J75" i="1"/>
  <c r="I75" i="1"/>
  <c r="L74" i="1"/>
  <c r="J74" i="1"/>
  <c r="I74" i="1"/>
  <c r="L73" i="1"/>
  <c r="J73" i="1"/>
  <c r="I73" i="1"/>
  <c r="L72" i="1"/>
  <c r="J72" i="1"/>
  <c r="I72" i="1"/>
  <c r="L71" i="1"/>
  <c r="J71" i="1"/>
  <c r="I71" i="1"/>
  <c r="L70" i="1"/>
  <c r="J70" i="1"/>
  <c r="I70" i="1"/>
  <c r="L69" i="1"/>
  <c r="J69" i="1"/>
  <c r="I69" i="1"/>
  <c r="L68" i="1"/>
  <c r="J68" i="1"/>
  <c r="I68" i="1"/>
  <c r="L67" i="1"/>
  <c r="J67" i="1"/>
  <c r="I67" i="1"/>
  <c r="L66" i="1"/>
  <c r="J66" i="1"/>
  <c r="I66" i="1"/>
  <c r="L65" i="1"/>
  <c r="J65" i="1"/>
  <c r="I65" i="1"/>
  <c r="L64" i="1"/>
  <c r="J64" i="1"/>
  <c r="I64" i="1"/>
  <c r="L63" i="1"/>
  <c r="J63" i="1"/>
  <c r="I63" i="1"/>
  <c r="L62" i="1"/>
  <c r="J62" i="1"/>
  <c r="I62" i="1"/>
  <c r="L61" i="1"/>
  <c r="J61" i="1"/>
  <c r="I61" i="1"/>
  <c r="L60" i="1"/>
  <c r="J60" i="1"/>
  <c r="I60" i="1"/>
  <c r="L59" i="1"/>
  <c r="J59" i="1"/>
  <c r="I59" i="1"/>
  <c r="L58" i="1"/>
  <c r="J58" i="1"/>
  <c r="I58" i="1"/>
  <c r="L57" i="1"/>
  <c r="J57" i="1"/>
  <c r="I57" i="1"/>
  <c r="L56" i="1"/>
  <c r="J56" i="1"/>
  <c r="I56" i="1"/>
  <c r="L55" i="1"/>
  <c r="J55" i="1"/>
  <c r="I55" i="1"/>
  <c r="L54" i="1"/>
  <c r="J54" i="1"/>
  <c r="I54" i="1"/>
  <c r="L53" i="1"/>
  <c r="J53" i="1"/>
  <c r="I53" i="1"/>
  <c r="L52" i="1"/>
  <c r="J52" i="1"/>
  <c r="I52" i="1"/>
  <c r="L51" i="1"/>
  <c r="J51" i="1"/>
  <c r="I51" i="1"/>
  <c r="L50" i="1"/>
  <c r="J50" i="1"/>
  <c r="I50" i="1"/>
  <c r="L49" i="1"/>
  <c r="J49" i="1"/>
  <c r="I49" i="1"/>
  <c r="L48" i="1"/>
  <c r="J48" i="1"/>
  <c r="I48" i="1"/>
  <c r="L47" i="1"/>
  <c r="J47" i="1"/>
  <c r="I47" i="1"/>
  <c r="L46" i="1"/>
  <c r="J46" i="1"/>
  <c r="I46" i="1"/>
  <c r="L45" i="1"/>
  <c r="J45" i="1"/>
  <c r="I45" i="1"/>
  <c r="L44" i="1"/>
  <c r="J44" i="1"/>
  <c r="I44" i="1"/>
  <c r="L43" i="1"/>
  <c r="J43" i="1"/>
  <c r="I43" i="1"/>
  <c r="L42" i="1"/>
  <c r="J42" i="1"/>
  <c r="I42" i="1"/>
  <c r="L41" i="1"/>
  <c r="J41" i="1"/>
  <c r="I41" i="1"/>
  <c r="L40" i="1"/>
  <c r="J40" i="1"/>
  <c r="I40" i="1"/>
  <c r="L39" i="1"/>
  <c r="J39" i="1"/>
  <c r="I39" i="1"/>
  <c r="L38" i="1"/>
  <c r="J38" i="1"/>
  <c r="I38" i="1"/>
  <c r="L37" i="1"/>
  <c r="J37" i="1"/>
  <c r="I37" i="1"/>
  <c r="L36" i="1"/>
  <c r="J36" i="1"/>
  <c r="I36" i="1"/>
  <c r="L35" i="1"/>
  <c r="J35" i="1"/>
  <c r="I35" i="1"/>
  <c r="L34" i="1"/>
  <c r="J34" i="1"/>
  <c r="I34" i="1"/>
  <c r="L33" i="1"/>
  <c r="J33" i="1"/>
  <c r="I33" i="1"/>
  <c r="L32" i="1"/>
  <c r="J32" i="1"/>
  <c r="I32" i="1"/>
  <c r="L31" i="1"/>
  <c r="J31" i="1"/>
  <c r="I31" i="1"/>
  <c r="L30" i="1"/>
  <c r="J30" i="1"/>
  <c r="I30" i="1"/>
  <c r="L29" i="1"/>
  <c r="J29" i="1"/>
  <c r="I29" i="1"/>
  <c r="L28" i="1"/>
  <c r="J28" i="1"/>
  <c r="I28" i="1"/>
  <c r="L27" i="1"/>
  <c r="J27" i="1"/>
  <c r="I27" i="1"/>
  <c r="L26" i="1"/>
  <c r="J26" i="1"/>
  <c r="I26" i="1"/>
  <c r="L25" i="1"/>
  <c r="J25" i="1"/>
  <c r="I25" i="1"/>
  <c r="L24" i="1"/>
  <c r="J24" i="1"/>
  <c r="I24" i="1"/>
  <c r="L23" i="1"/>
  <c r="J23" i="1"/>
  <c r="I23" i="1"/>
  <c r="L22" i="1"/>
  <c r="J22" i="1"/>
  <c r="I22" i="1"/>
  <c r="L21" i="1"/>
  <c r="J21" i="1"/>
  <c r="L20" i="1"/>
  <c r="J20" i="1"/>
  <c r="L19" i="1"/>
  <c r="J19" i="1"/>
  <c r="I19" i="1"/>
  <c r="L18" i="1"/>
  <c r="J18" i="1"/>
  <c r="I18" i="1"/>
  <c r="L17" i="1"/>
  <c r="J17" i="1"/>
  <c r="I17" i="1"/>
  <c r="L16" i="1"/>
  <c r="J16" i="1"/>
  <c r="I16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B18" i="1" l="1"/>
  <c r="D3297" i="26"/>
  <c r="F3297" i="26" s="1"/>
  <c r="I3297" i="26" s="1"/>
  <c r="J3297" i="26" s="1"/>
  <c r="N3297" i="26" s="1"/>
  <c r="D3087" i="24"/>
  <c r="F3087" i="24" s="1"/>
  <c r="I3087" i="24" s="1"/>
  <c r="J3087" i="24" s="1"/>
  <c r="N3087" i="24" s="1"/>
  <c r="D2009" i="24"/>
  <c r="F2009" i="24" s="1"/>
  <c r="I2009" i="24" s="1"/>
  <c r="J2009" i="24" s="1"/>
  <c r="N2009" i="24" s="1"/>
  <c r="D1873" i="24"/>
  <c r="F1873" i="24" s="1"/>
  <c r="I1873" i="24" s="1"/>
  <c r="J1873" i="24" s="1"/>
  <c r="N1873" i="24" s="1"/>
  <c r="D3426" i="24"/>
  <c r="F3426" i="24" s="1"/>
  <c r="I3426" i="24" s="1"/>
  <c r="J3426" i="24" s="1"/>
  <c r="N3426" i="24" s="1"/>
  <c r="D1746" i="24"/>
  <c r="F1746" i="24" s="1"/>
  <c r="I1746" i="24" s="1"/>
  <c r="J1746" i="24" s="1"/>
  <c r="N1746" i="24" s="1"/>
  <c r="D3266" i="24"/>
  <c r="F3266" i="24" s="1"/>
  <c r="I3266" i="24" s="1"/>
  <c r="J3266" i="24" s="1"/>
  <c r="N3266" i="24" s="1"/>
  <c r="D912" i="24"/>
  <c r="F912" i="24" s="1"/>
  <c r="I912" i="24" s="1"/>
  <c r="J912" i="24" s="1"/>
  <c r="N912" i="24" s="1"/>
  <c r="D2362" i="24"/>
  <c r="F2362" i="24" s="1"/>
  <c r="I2362" i="24" s="1"/>
  <c r="J2362" i="24" s="1"/>
  <c r="N2362" i="24" s="1"/>
  <c r="D435" i="24"/>
  <c r="F435" i="24" s="1"/>
  <c r="I435" i="24" s="1"/>
  <c r="J435" i="24" s="1"/>
  <c r="N435" i="24" s="1"/>
  <c r="D856" i="24"/>
  <c r="F856" i="24" s="1"/>
  <c r="I856" i="24" s="1"/>
  <c r="J856" i="24" s="1"/>
  <c r="N856" i="24" s="1"/>
  <c r="D3185" i="24"/>
  <c r="F3185" i="24" s="1"/>
  <c r="I3185" i="24" s="1"/>
  <c r="J3185" i="24" s="1"/>
  <c r="N3185" i="24" s="1"/>
  <c r="D1891" i="24"/>
  <c r="F1891" i="24" s="1"/>
  <c r="I1891" i="24" s="1"/>
  <c r="J1891" i="24" s="1"/>
  <c r="N1891" i="24" s="1"/>
  <c r="D1925" i="24"/>
  <c r="F1925" i="24" s="1"/>
  <c r="I1925" i="24" s="1"/>
  <c r="J1925" i="24" s="1"/>
  <c r="N1925" i="24" s="1"/>
  <c r="D2960" i="24"/>
  <c r="F2960" i="24" s="1"/>
  <c r="I2960" i="24" s="1"/>
  <c r="J2960" i="24" s="1"/>
  <c r="N2960" i="24" s="1"/>
  <c r="D1730" i="24"/>
  <c r="F1730" i="24" s="1"/>
  <c r="I1730" i="24" s="1"/>
  <c r="J1730" i="24" s="1"/>
  <c r="N1730" i="24" s="1"/>
  <c r="D1027" i="24"/>
  <c r="F1027" i="24" s="1"/>
  <c r="I1027" i="24" s="1"/>
  <c r="J1027" i="24" s="1"/>
  <c r="N1027" i="24" s="1"/>
  <c r="D3119" i="24"/>
  <c r="F3119" i="24" s="1"/>
  <c r="I3119" i="24" s="1"/>
  <c r="J3119" i="24" s="1"/>
  <c r="N3119" i="24" s="1"/>
  <c r="D1147" i="24"/>
  <c r="F1147" i="24" s="1"/>
  <c r="I1147" i="24" s="1"/>
  <c r="J1147" i="24" s="1"/>
  <c r="N1147" i="24" s="1"/>
  <c r="D345" i="24"/>
  <c r="F345" i="24" s="1"/>
  <c r="I345" i="24" s="1"/>
  <c r="J345" i="24" s="1"/>
  <c r="N345" i="24" s="1"/>
  <c r="D874" i="24"/>
  <c r="F874" i="24" s="1"/>
  <c r="I874" i="24" s="1"/>
  <c r="J874" i="24" s="1"/>
  <c r="N874" i="24" s="1"/>
  <c r="D2510" i="24"/>
  <c r="F2510" i="24" s="1"/>
  <c r="I2510" i="24" s="1"/>
  <c r="J2510" i="24" s="1"/>
  <c r="N2510" i="24" s="1"/>
  <c r="D1575" i="24"/>
  <c r="F1575" i="24" s="1"/>
  <c r="I1575" i="24" s="1"/>
  <c r="J1575" i="24" s="1"/>
  <c r="N1575" i="24" s="1"/>
  <c r="D3232" i="24"/>
  <c r="F3232" i="24" s="1"/>
  <c r="I3232" i="24" s="1"/>
  <c r="J3232" i="24" s="1"/>
  <c r="N3232" i="24" s="1"/>
  <c r="D181" i="24"/>
  <c r="F181" i="24" s="1"/>
  <c r="I181" i="24" s="1"/>
  <c r="J181" i="24" s="1"/>
  <c r="N181" i="24" s="1"/>
  <c r="D2860" i="24"/>
  <c r="F2860" i="24" s="1"/>
  <c r="I2860" i="24" s="1"/>
  <c r="J2860" i="24" s="1"/>
  <c r="N2860" i="24" s="1"/>
  <c r="D406" i="24"/>
  <c r="F406" i="24" s="1"/>
  <c r="I406" i="24" s="1"/>
  <c r="J406" i="24" s="1"/>
  <c r="N406" i="24" s="1"/>
  <c r="D2529" i="24"/>
  <c r="F2529" i="24" s="1"/>
  <c r="I2529" i="24" s="1"/>
  <c r="J2529" i="24" s="1"/>
  <c r="N2529" i="24" s="1"/>
  <c r="D3163" i="24"/>
  <c r="F3163" i="24" s="1"/>
  <c r="I3163" i="24" s="1"/>
  <c r="J3163" i="24" s="1"/>
  <c r="N3163" i="24" s="1"/>
  <c r="D1932" i="24"/>
  <c r="F1932" i="24" s="1"/>
  <c r="I1932" i="24" s="1"/>
  <c r="J1932" i="24" s="1"/>
  <c r="N1932" i="24" s="1"/>
  <c r="D146" i="24"/>
  <c r="F146" i="24" s="1"/>
  <c r="I146" i="24" s="1"/>
  <c r="J146" i="24" s="1"/>
  <c r="N146" i="24" s="1"/>
  <c r="D3298" i="24"/>
  <c r="F3298" i="24" s="1"/>
  <c r="I3298" i="24" s="1"/>
  <c r="J3298" i="24" s="1"/>
  <c r="N3298" i="24" s="1"/>
  <c r="D1328" i="24"/>
  <c r="F1328" i="24" s="1"/>
  <c r="I1328" i="24" s="1"/>
  <c r="J1328" i="24" s="1"/>
  <c r="N1328" i="24" s="1"/>
  <c r="D2950" i="24"/>
  <c r="F2950" i="24" s="1"/>
  <c r="I2950" i="24" s="1"/>
  <c r="J2950" i="24" s="1"/>
  <c r="N2950" i="24" s="1"/>
  <c r="D1109" i="24"/>
  <c r="F1109" i="24" s="1"/>
  <c r="I1109" i="24" s="1"/>
  <c r="J1109" i="24" s="1"/>
  <c r="N1109" i="24" s="1"/>
  <c r="D2815" i="24"/>
  <c r="F2815" i="24" s="1"/>
  <c r="I2815" i="24" s="1"/>
  <c r="J2815" i="24" s="1"/>
  <c r="N2815" i="24" s="1"/>
  <c r="D474" i="24"/>
  <c r="F474" i="24" s="1"/>
  <c r="I474" i="24" s="1"/>
  <c r="J474" i="24" s="1"/>
  <c r="N474" i="24" s="1"/>
  <c r="D1871" i="24"/>
  <c r="F1871" i="24" s="1"/>
  <c r="I1871" i="24" s="1"/>
  <c r="J1871" i="24" s="1"/>
  <c r="N1871" i="24" s="1"/>
  <c r="D2816" i="24"/>
  <c r="F2816" i="24" s="1"/>
  <c r="I2816" i="24" s="1"/>
  <c r="J2816" i="24" s="1"/>
  <c r="N2816" i="24" s="1"/>
  <c r="D1278" i="24"/>
  <c r="F1278" i="24" s="1"/>
  <c r="I1278" i="24" s="1"/>
  <c r="J1278" i="24" s="1"/>
  <c r="N1278" i="24" s="1"/>
  <c r="D1621" i="24"/>
  <c r="F1621" i="24" s="1"/>
  <c r="I1621" i="24" s="1"/>
  <c r="J1621" i="24" s="1"/>
  <c r="N1621" i="24" s="1"/>
  <c r="D1422" i="24"/>
  <c r="F1422" i="24" s="1"/>
  <c r="I1422" i="24" s="1"/>
  <c r="J1422" i="24" s="1"/>
  <c r="N1422" i="24" s="1"/>
  <c r="D1652" i="24"/>
  <c r="F1652" i="24" s="1"/>
  <c r="I1652" i="24" s="1"/>
  <c r="J1652" i="24" s="1"/>
  <c r="N1652" i="24" s="1"/>
  <c r="D3411" i="24"/>
  <c r="F3411" i="24" s="1"/>
  <c r="I3411" i="24" s="1"/>
  <c r="J3411" i="24" s="1"/>
  <c r="N3411" i="24" s="1"/>
  <c r="D306" i="24"/>
  <c r="F306" i="24" s="1"/>
  <c r="I306" i="24" s="1"/>
  <c r="J306" i="24" s="1"/>
  <c r="N306" i="24" s="1"/>
  <c r="D2225" i="24"/>
  <c r="F2225" i="24" s="1"/>
  <c r="I2225" i="24" s="1"/>
  <c r="J2225" i="24" s="1"/>
  <c r="N2225" i="24" s="1"/>
  <c r="D2000" i="24"/>
  <c r="F2000" i="24" s="1"/>
  <c r="I2000" i="24" s="1"/>
  <c r="J2000" i="24" s="1"/>
  <c r="N2000" i="24" s="1"/>
  <c r="D190" i="24"/>
  <c r="F190" i="24" s="1"/>
  <c r="I190" i="24" s="1"/>
  <c r="J190" i="24" s="1"/>
  <c r="N190" i="24" s="1"/>
  <c r="D37" i="24"/>
  <c r="F37" i="24" s="1"/>
  <c r="I37" i="24" s="1"/>
  <c r="J37" i="24" s="1"/>
  <c r="N37" i="24" s="1"/>
  <c r="D389" i="24"/>
  <c r="F389" i="24" s="1"/>
  <c r="I389" i="24" s="1"/>
  <c r="J389" i="24" s="1"/>
  <c r="N389" i="24" s="1"/>
  <c r="D2708" i="24"/>
  <c r="F2708" i="24" s="1"/>
  <c r="I2708" i="24" s="1"/>
  <c r="J2708" i="24" s="1"/>
  <c r="N2708" i="24" s="1"/>
  <c r="D1370" i="24"/>
  <c r="F1370" i="24" s="1"/>
  <c r="I1370" i="24" s="1"/>
  <c r="J1370" i="24" s="1"/>
  <c r="N1370" i="24" s="1"/>
  <c r="D985" i="24"/>
  <c r="F985" i="24" s="1"/>
  <c r="I985" i="24" s="1"/>
  <c r="J985" i="24" s="1"/>
  <c r="N985" i="24" s="1"/>
  <c r="D44" i="24"/>
  <c r="F44" i="24" s="1"/>
  <c r="I44" i="24" s="1"/>
  <c r="J44" i="24" s="1"/>
  <c r="N44" i="24" s="1"/>
  <c r="D2854" i="24"/>
  <c r="F2854" i="24" s="1"/>
  <c r="I2854" i="24" s="1"/>
  <c r="J2854" i="24" s="1"/>
  <c r="N2854" i="24" s="1"/>
  <c r="D1620" i="24"/>
  <c r="F1620" i="24" s="1"/>
  <c r="I1620" i="24" s="1"/>
  <c r="J1620" i="24" s="1"/>
  <c r="N1620" i="24" s="1"/>
  <c r="D1281" i="24"/>
  <c r="F1281" i="24" s="1"/>
  <c r="I1281" i="24" s="1"/>
  <c r="J1281" i="24" s="1"/>
  <c r="N1281" i="24" s="1"/>
  <c r="D2384" i="24"/>
  <c r="F2384" i="24" s="1"/>
  <c r="I2384" i="24" s="1"/>
  <c r="J2384" i="24" s="1"/>
  <c r="N2384" i="24" s="1"/>
  <c r="D263" i="24"/>
  <c r="F263" i="24" s="1"/>
  <c r="I263" i="24" s="1"/>
  <c r="J263" i="24" s="1"/>
  <c r="N263" i="24" s="1"/>
  <c r="D1383" i="24"/>
  <c r="F1383" i="24" s="1"/>
  <c r="I1383" i="24" s="1"/>
  <c r="J1383" i="24" s="1"/>
  <c r="N1383" i="24" s="1"/>
  <c r="D1997" i="24"/>
  <c r="F1997" i="24" s="1"/>
  <c r="I1997" i="24" s="1"/>
  <c r="J1997" i="24" s="1"/>
  <c r="N1997" i="24" s="1"/>
  <c r="D1226" i="24"/>
  <c r="F1226" i="24" s="1"/>
  <c r="I1226" i="24" s="1"/>
  <c r="J1226" i="24" s="1"/>
  <c r="N1226" i="24" s="1"/>
  <c r="D1897" i="24"/>
  <c r="F1897" i="24" s="1"/>
  <c r="I1897" i="24" s="1"/>
  <c r="J1897" i="24" s="1"/>
  <c r="N1897" i="24" s="1"/>
  <c r="D2301" i="24"/>
  <c r="F2301" i="24" s="1"/>
  <c r="I2301" i="24" s="1"/>
  <c r="J2301" i="24" s="1"/>
  <c r="N2301" i="24" s="1"/>
  <c r="D2097" i="24"/>
  <c r="F2097" i="24" s="1"/>
  <c r="I2097" i="24" s="1"/>
  <c r="J2097" i="24" s="1"/>
  <c r="N2097" i="24" s="1"/>
  <c r="D2040" i="24"/>
  <c r="F2040" i="24" s="1"/>
  <c r="I2040" i="24" s="1"/>
  <c r="J2040" i="24" s="1"/>
  <c r="N2040" i="24" s="1"/>
  <c r="D2589" i="24"/>
  <c r="F2589" i="24" s="1"/>
  <c r="I2589" i="24" s="1"/>
  <c r="J2589" i="24" s="1"/>
  <c r="N2589" i="24" s="1"/>
  <c r="D405" i="24"/>
  <c r="F405" i="24" s="1"/>
  <c r="I405" i="24" s="1"/>
  <c r="J405" i="24" s="1"/>
  <c r="N405" i="24" s="1"/>
  <c r="D2604" i="24"/>
  <c r="F2604" i="24" s="1"/>
  <c r="I2604" i="24" s="1"/>
  <c r="J2604" i="24" s="1"/>
  <c r="N2604" i="24" s="1"/>
  <c r="D1962" i="24"/>
  <c r="F1962" i="24" s="1"/>
  <c r="I1962" i="24" s="1"/>
  <c r="J1962" i="24" s="1"/>
  <c r="N1962" i="24" s="1"/>
  <c r="D1221" i="24"/>
  <c r="F1221" i="24" s="1"/>
  <c r="I1221" i="24" s="1"/>
  <c r="J1221" i="24" s="1"/>
  <c r="N1221" i="24" s="1"/>
  <c r="D1314" i="24"/>
  <c r="F1314" i="24" s="1"/>
  <c r="I1314" i="24" s="1"/>
  <c r="J1314" i="24" s="1"/>
  <c r="N1314" i="24" s="1"/>
  <c r="D2184" i="24"/>
  <c r="F2184" i="24" s="1"/>
  <c r="I2184" i="24" s="1"/>
  <c r="J2184" i="24" s="1"/>
  <c r="N2184" i="24" s="1"/>
  <c r="D1808" i="24"/>
  <c r="F1808" i="24" s="1"/>
  <c r="I1808" i="24" s="1"/>
  <c r="J1808" i="24" s="1"/>
  <c r="N1808" i="24" s="1"/>
  <c r="D1878" i="24"/>
  <c r="F1878" i="24" s="1"/>
  <c r="I1878" i="24" s="1"/>
  <c r="J1878" i="24" s="1"/>
  <c r="N1878" i="24" s="1"/>
  <c r="D1548" i="24"/>
  <c r="F1548" i="24" s="1"/>
  <c r="I1548" i="24" s="1"/>
  <c r="J1548" i="24" s="1"/>
  <c r="N1548" i="24" s="1"/>
  <c r="D2676" i="24"/>
  <c r="F2676" i="24" s="1"/>
  <c r="I2676" i="24" s="1"/>
  <c r="J2676" i="24" s="1"/>
  <c r="N2676" i="24" s="1"/>
  <c r="D1606" i="24"/>
  <c r="F1606" i="24" s="1"/>
  <c r="I1606" i="24" s="1"/>
  <c r="J1606" i="24" s="1"/>
  <c r="N1606" i="24" s="1"/>
  <c r="D1121" i="24"/>
  <c r="F1121" i="24" s="1"/>
  <c r="I1121" i="24" s="1"/>
  <c r="J1121" i="24" s="1"/>
  <c r="N1121" i="24" s="1"/>
  <c r="D2150" i="24"/>
  <c r="F2150" i="24" s="1"/>
  <c r="I2150" i="24" s="1"/>
  <c r="J2150" i="24" s="1"/>
  <c r="N2150" i="24" s="1"/>
  <c r="D1063" i="24"/>
  <c r="F1063" i="24" s="1"/>
  <c r="I1063" i="24" s="1"/>
  <c r="J1063" i="24" s="1"/>
  <c r="N1063" i="24" s="1"/>
  <c r="D954" i="24"/>
  <c r="F954" i="24" s="1"/>
  <c r="I954" i="24" s="1"/>
  <c r="J954" i="24" s="1"/>
  <c r="N954" i="24" s="1"/>
  <c r="D1066" i="24"/>
  <c r="F1066" i="24" s="1"/>
  <c r="I1066" i="24" s="1"/>
  <c r="J1066" i="24" s="1"/>
  <c r="N1066" i="24" s="1"/>
  <c r="D2379" i="24"/>
  <c r="F2379" i="24" s="1"/>
  <c r="I2379" i="24" s="1"/>
  <c r="J2379" i="24" s="1"/>
  <c r="N2379" i="24" s="1"/>
  <c r="D2582" i="24"/>
  <c r="F2582" i="24" s="1"/>
  <c r="I2582" i="24" s="1"/>
  <c r="J2582" i="24" s="1"/>
  <c r="N2582" i="24" s="1"/>
  <c r="D1880" i="24"/>
  <c r="F1880" i="24" s="1"/>
  <c r="I1880" i="24" s="1"/>
  <c r="J1880" i="24" s="1"/>
  <c r="N1880" i="24" s="1"/>
  <c r="D1331" i="24"/>
  <c r="F1331" i="24" s="1"/>
  <c r="I1331" i="24" s="1"/>
  <c r="J1331" i="24" s="1"/>
  <c r="N1331" i="24" s="1"/>
  <c r="D2011" i="24"/>
  <c r="F2011" i="24" s="1"/>
  <c r="I2011" i="24" s="1"/>
  <c r="J2011" i="24" s="1"/>
  <c r="N2011" i="24" s="1"/>
  <c r="D2096" i="24"/>
  <c r="F2096" i="24" s="1"/>
  <c r="I2096" i="24" s="1"/>
  <c r="J2096" i="24" s="1"/>
  <c r="N2096" i="24" s="1"/>
  <c r="D2371" i="24"/>
  <c r="F2371" i="24" s="1"/>
  <c r="I2371" i="24" s="1"/>
  <c r="J2371" i="24" s="1"/>
  <c r="N2371" i="24" s="1"/>
  <c r="D2534" i="24"/>
  <c r="F2534" i="24" s="1"/>
  <c r="I2534" i="24" s="1"/>
  <c r="J2534" i="24" s="1"/>
  <c r="N2534" i="24" s="1"/>
  <c r="D2335" i="24"/>
  <c r="F2335" i="24" s="1"/>
  <c r="I2335" i="24" s="1"/>
  <c r="J2335" i="24" s="1"/>
  <c r="N2335" i="24" s="1"/>
  <c r="D1701" i="24"/>
  <c r="F1701" i="24" s="1"/>
  <c r="I1701" i="24" s="1"/>
  <c r="J1701" i="24" s="1"/>
  <c r="N1701" i="24" s="1"/>
  <c r="D3066" i="24"/>
  <c r="F3066" i="24" s="1"/>
  <c r="I3066" i="24" s="1"/>
  <c r="J3066" i="24" s="1"/>
  <c r="N3066" i="24" s="1"/>
  <c r="D177" i="24"/>
  <c r="F177" i="24" s="1"/>
  <c r="I177" i="24" s="1"/>
  <c r="J177" i="24" s="1"/>
  <c r="N177" i="24" s="1"/>
  <c r="D2424" i="24"/>
  <c r="F2424" i="24" s="1"/>
  <c r="I2424" i="24" s="1"/>
  <c r="J2424" i="24" s="1"/>
  <c r="N2424" i="24" s="1"/>
  <c r="D2042" i="24"/>
  <c r="F2042" i="24" s="1"/>
  <c r="I2042" i="24" s="1"/>
  <c r="J2042" i="24" s="1"/>
  <c r="N2042" i="24" s="1"/>
  <c r="D2539" i="24"/>
  <c r="F2539" i="24" s="1"/>
  <c r="I2539" i="24" s="1"/>
  <c r="J2539" i="24" s="1"/>
  <c r="N2539" i="24" s="1"/>
  <c r="D537" i="24"/>
  <c r="F537" i="24" s="1"/>
  <c r="I537" i="24" s="1"/>
  <c r="J537" i="24" s="1"/>
  <c r="N537" i="24" s="1"/>
  <c r="D1650" i="24"/>
  <c r="F1650" i="24" s="1"/>
  <c r="I1650" i="24" s="1"/>
  <c r="J1650" i="24" s="1"/>
  <c r="N1650" i="24" s="1"/>
  <c r="D842" i="24"/>
  <c r="F842" i="24" s="1"/>
  <c r="I842" i="24" s="1"/>
  <c r="J842" i="24" s="1"/>
  <c r="N842" i="24" s="1"/>
  <c r="D1375" i="24"/>
  <c r="F1375" i="24" s="1"/>
  <c r="I1375" i="24" s="1"/>
  <c r="J1375" i="24" s="1"/>
  <c r="N1375" i="24" s="1"/>
  <c r="D1553" i="24"/>
  <c r="F1553" i="24" s="1"/>
  <c r="I1553" i="24" s="1"/>
  <c r="J1553" i="24" s="1"/>
  <c r="N1553" i="24" s="1"/>
  <c r="D2031" i="24"/>
  <c r="F2031" i="24" s="1"/>
  <c r="I2031" i="24" s="1"/>
  <c r="J2031" i="24" s="1"/>
  <c r="N2031" i="24" s="1"/>
  <c r="D2375" i="24"/>
  <c r="F2375" i="24" s="1"/>
  <c r="I2375" i="24" s="1"/>
  <c r="J2375" i="24" s="1"/>
  <c r="N2375" i="24" s="1"/>
  <c r="D378" i="24"/>
  <c r="F378" i="24" s="1"/>
  <c r="I378" i="24" s="1"/>
  <c r="J378" i="24" s="1"/>
  <c r="N378" i="24" s="1"/>
  <c r="D2382" i="24"/>
  <c r="F2382" i="24" s="1"/>
  <c r="I2382" i="24" s="1"/>
  <c r="J2382" i="24" s="1"/>
  <c r="N2382" i="24" s="1"/>
  <c r="D476" i="24"/>
  <c r="F476" i="24" s="1"/>
  <c r="I476" i="24" s="1"/>
  <c r="J476" i="24" s="1"/>
  <c r="N476" i="24" s="1"/>
  <c r="D1220" i="24"/>
  <c r="F1220" i="24" s="1"/>
  <c r="I1220" i="24" s="1"/>
  <c r="J1220" i="24" s="1"/>
  <c r="N1220" i="24" s="1"/>
  <c r="D399" i="24"/>
  <c r="F399" i="24" s="1"/>
  <c r="I399" i="24" s="1"/>
  <c r="J399" i="24" s="1"/>
  <c r="N399" i="24" s="1"/>
  <c r="D3107" i="24"/>
  <c r="F3107" i="24" s="1"/>
  <c r="I3107" i="24" s="1"/>
  <c r="J3107" i="24" s="1"/>
  <c r="N3107" i="24" s="1"/>
  <c r="D898" i="24"/>
  <c r="F898" i="24" s="1"/>
  <c r="I898" i="24" s="1"/>
  <c r="J898" i="24" s="1"/>
  <c r="N898" i="24" s="1"/>
  <c r="D264" i="24"/>
  <c r="F264" i="24" s="1"/>
  <c r="I264" i="24" s="1"/>
  <c r="J264" i="24" s="1"/>
  <c r="N264" i="24" s="1"/>
  <c r="D747" i="24"/>
  <c r="F747" i="24" s="1"/>
  <c r="I747" i="24" s="1"/>
  <c r="J747" i="24" s="1"/>
  <c r="N747" i="24" s="1"/>
  <c r="D2211" i="24"/>
  <c r="F2211" i="24" s="1"/>
  <c r="I2211" i="24" s="1"/>
  <c r="J2211" i="24" s="1"/>
  <c r="N2211" i="24" s="1"/>
  <c r="D1464" i="24"/>
  <c r="F1464" i="24" s="1"/>
  <c r="I1464" i="24" s="1"/>
  <c r="J1464" i="24" s="1"/>
  <c r="N1464" i="24" s="1"/>
  <c r="D1558" i="24"/>
  <c r="F1558" i="24" s="1"/>
  <c r="I1558" i="24" s="1"/>
  <c r="J1558" i="24" s="1"/>
  <c r="N1558" i="24" s="1"/>
  <c r="D553" i="24"/>
  <c r="F553" i="24" s="1"/>
  <c r="I553" i="24" s="1"/>
  <c r="J553" i="24" s="1"/>
  <c r="N553" i="24" s="1"/>
  <c r="D2706" i="24"/>
  <c r="F2706" i="24" s="1"/>
  <c r="I2706" i="24" s="1"/>
  <c r="J2706" i="24" s="1"/>
  <c r="N2706" i="24" s="1"/>
  <c r="D1426" i="24"/>
  <c r="F1426" i="24" s="1"/>
  <c r="I1426" i="24" s="1"/>
  <c r="J1426" i="24" s="1"/>
  <c r="N1426" i="24" s="1"/>
  <c r="D120" i="24"/>
  <c r="F120" i="24" s="1"/>
  <c r="I120" i="24" s="1"/>
  <c r="J120" i="24" s="1"/>
  <c r="N120" i="24" s="1"/>
  <c r="D3086" i="24"/>
  <c r="F3086" i="24" s="1"/>
  <c r="I3086" i="24" s="1"/>
  <c r="J3086" i="24" s="1"/>
  <c r="N3086" i="24" s="1"/>
  <c r="D2050" i="24"/>
  <c r="F2050" i="24" s="1"/>
  <c r="I2050" i="24" s="1"/>
  <c r="J2050" i="24" s="1"/>
  <c r="N2050" i="24" s="1"/>
  <c r="D1388" i="24"/>
  <c r="F1388" i="24" s="1"/>
  <c r="I1388" i="24" s="1"/>
  <c r="J1388" i="24" s="1"/>
  <c r="N1388" i="24" s="1"/>
  <c r="D1225" i="24"/>
  <c r="F1225" i="24" s="1"/>
  <c r="I1225" i="24" s="1"/>
  <c r="J1225" i="24" s="1"/>
  <c r="N1225" i="24" s="1"/>
  <c r="D1306" i="24"/>
  <c r="F1306" i="24" s="1"/>
  <c r="I1306" i="24" s="1"/>
  <c r="J1306" i="24" s="1"/>
  <c r="N1306" i="24" s="1"/>
  <c r="D1753" i="24"/>
  <c r="F1753" i="24" s="1"/>
  <c r="I1753" i="24" s="1"/>
  <c r="J1753" i="24" s="1"/>
  <c r="N1753" i="24" s="1"/>
  <c r="D1988" i="24"/>
  <c r="F1988" i="24" s="1"/>
  <c r="I1988" i="24" s="1"/>
  <c r="J1988" i="24" s="1"/>
  <c r="N1988" i="24" s="1"/>
  <c r="D2682" i="24"/>
  <c r="F2682" i="24" s="1"/>
  <c r="I2682" i="24" s="1"/>
  <c r="J2682" i="24" s="1"/>
  <c r="N2682" i="24" s="1"/>
  <c r="D1389" i="24"/>
  <c r="F1389" i="24" s="1"/>
  <c r="I1389" i="24" s="1"/>
  <c r="J1389" i="24" s="1"/>
  <c r="N1389" i="24" s="1"/>
  <c r="D1497" i="24"/>
  <c r="F1497" i="24" s="1"/>
  <c r="I1497" i="24" s="1"/>
  <c r="J1497" i="24" s="1"/>
  <c r="N1497" i="24" s="1"/>
  <c r="D2773" i="24"/>
  <c r="F2773" i="24" s="1"/>
  <c r="I2773" i="24" s="1"/>
  <c r="J2773" i="24" s="1"/>
  <c r="N2773" i="24" s="1"/>
  <c r="D97" i="24"/>
  <c r="F97" i="24" s="1"/>
  <c r="I97" i="24" s="1"/>
  <c r="J97" i="24" s="1"/>
  <c r="N97" i="24" s="1"/>
  <c r="D206" i="24"/>
  <c r="F206" i="24" s="1"/>
  <c r="I206" i="24" s="1"/>
  <c r="J206" i="24" s="1"/>
  <c r="N206" i="24" s="1"/>
  <c r="D41" i="24"/>
  <c r="F41" i="24" s="1"/>
  <c r="I41" i="24" s="1"/>
  <c r="J41" i="24" s="1"/>
  <c r="N41" i="24" s="1"/>
  <c r="D1772" i="24"/>
  <c r="F1772" i="24" s="1"/>
  <c r="I1772" i="24" s="1"/>
  <c r="J1772" i="24" s="1"/>
  <c r="N1772" i="24" s="1"/>
  <c r="D2360" i="24"/>
  <c r="F2360" i="24" s="1"/>
  <c r="I2360" i="24" s="1"/>
  <c r="J2360" i="24" s="1"/>
  <c r="N2360" i="24" s="1"/>
  <c r="D83" i="24"/>
  <c r="F83" i="24" s="1"/>
  <c r="I83" i="24" s="1"/>
  <c r="J83" i="24" s="1"/>
  <c r="N83" i="24" s="1"/>
  <c r="D532" i="24"/>
  <c r="F532" i="24" s="1"/>
  <c r="I532" i="24" s="1"/>
  <c r="J532" i="24" s="1"/>
  <c r="N532" i="24" s="1"/>
  <c r="D446" i="24"/>
  <c r="F446" i="24" s="1"/>
  <c r="I446" i="24" s="1"/>
  <c r="J446" i="24" s="1"/>
  <c r="N446" i="24" s="1"/>
  <c r="D1200" i="24"/>
  <c r="F1200" i="24" s="1"/>
  <c r="I1200" i="24" s="1"/>
  <c r="J1200" i="24" s="1"/>
  <c r="N1200" i="24" s="1"/>
  <c r="D471" i="24"/>
  <c r="F471" i="24" s="1"/>
  <c r="I471" i="24" s="1"/>
  <c r="J471" i="24" s="1"/>
  <c r="N471" i="24" s="1"/>
  <c r="D723" i="24"/>
  <c r="F723" i="24" s="1"/>
  <c r="I723" i="24" s="1"/>
  <c r="J723" i="24" s="1"/>
  <c r="N723" i="24" s="1"/>
  <c r="D2634" i="24"/>
  <c r="F2634" i="24" s="1"/>
  <c r="I2634" i="24" s="1"/>
  <c r="J2634" i="24" s="1"/>
  <c r="N2634" i="24" s="1"/>
  <c r="D2871" i="24"/>
  <c r="F2871" i="24" s="1"/>
  <c r="I2871" i="24" s="1"/>
  <c r="J2871" i="24" s="1"/>
  <c r="N2871" i="24" s="1"/>
  <c r="D3169" i="24"/>
  <c r="F3169" i="24" s="1"/>
  <c r="I3169" i="24" s="1"/>
  <c r="J3169" i="24" s="1"/>
  <c r="N3169" i="24" s="1"/>
  <c r="D2112" i="24"/>
  <c r="F2112" i="24" s="1"/>
  <c r="I2112" i="24" s="1"/>
  <c r="J2112" i="24" s="1"/>
  <c r="N2112" i="24" s="1"/>
  <c r="L14" i="1"/>
  <c r="A26" i="1"/>
  <c r="E26" i="1"/>
  <c r="C26" i="1"/>
  <c r="D26" i="1"/>
  <c r="B26" i="1"/>
  <c r="A38" i="1"/>
  <c r="E38" i="1"/>
  <c r="C38" i="1"/>
  <c r="D38" i="1"/>
  <c r="B38" i="1"/>
  <c r="A50" i="1"/>
  <c r="B50" i="1"/>
  <c r="E50" i="1"/>
  <c r="C50" i="1"/>
  <c r="D50" i="1"/>
  <c r="A66" i="1"/>
  <c r="B66" i="1"/>
  <c r="E66" i="1"/>
  <c r="C66" i="1"/>
  <c r="D66" i="1"/>
  <c r="A82" i="1"/>
  <c r="B82" i="1"/>
  <c r="E82" i="1"/>
  <c r="C82" i="1"/>
  <c r="D82" i="1"/>
  <c r="A94" i="1"/>
  <c r="B94" i="1"/>
  <c r="E94" i="1"/>
  <c r="C94" i="1"/>
  <c r="D94" i="1"/>
  <c r="A102" i="1"/>
  <c r="B102" i="1"/>
  <c r="E102" i="1"/>
  <c r="C102" i="1"/>
  <c r="D102" i="1"/>
  <c r="A110" i="1"/>
  <c r="B110" i="1"/>
  <c r="E110" i="1"/>
  <c r="C110" i="1"/>
  <c r="D110" i="1"/>
  <c r="A118" i="1"/>
  <c r="C118" i="1"/>
  <c r="D118" i="1"/>
  <c r="E118" i="1"/>
  <c r="B118" i="1"/>
  <c r="A19" i="1"/>
  <c r="E19" i="1"/>
  <c r="C19" i="1"/>
  <c r="B19" i="1"/>
  <c r="D19" i="1"/>
  <c r="A27" i="1"/>
  <c r="E27" i="1"/>
  <c r="C27" i="1"/>
  <c r="B27" i="1"/>
  <c r="D27" i="1"/>
  <c r="A31" i="1"/>
  <c r="E31" i="1"/>
  <c r="C31" i="1"/>
  <c r="B31" i="1"/>
  <c r="D31" i="1"/>
  <c r="A35" i="1"/>
  <c r="E35" i="1"/>
  <c r="C35" i="1"/>
  <c r="B35" i="1"/>
  <c r="D35" i="1"/>
  <c r="A39" i="1"/>
  <c r="B39" i="1"/>
  <c r="D39" i="1"/>
  <c r="C39" i="1"/>
  <c r="E39" i="1"/>
  <c r="A43" i="1"/>
  <c r="B43" i="1"/>
  <c r="D43" i="1"/>
  <c r="E43" i="1"/>
  <c r="C43" i="1"/>
  <c r="A47" i="1"/>
  <c r="B47" i="1"/>
  <c r="D47" i="1"/>
  <c r="C47" i="1"/>
  <c r="E47" i="1"/>
  <c r="A51" i="1"/>
  <c r="B51" i="1"/>
  <c r="D51" i="1"/>
  <c r="E51" i="1"/>
  <c r="C51" i="1"/>
  <c r="A55" i="1"/>
  <c r="B55" i="1"/>
  <c r="D55" i="1"/>
  <c r="C55" i="1"/>
  <c r="E55" i="1"/>
  <c r="A59" i="1"/>
  <c r="B59" i="1"/>
  <c r="D59" i="1"/>
  <c r="E59" i="1"/>
  <c r="C59" i="1"/>
  <c r="A63" i="1"/>
  <c r="B63" i="1"/>
  <c r="D63" i="1"/>
  <c r="C63" i="1"/>
  <c r="E63" i="1"/>
  <c r="A67" i="1"/>
  <c r="B67" i="1"/>
  <c r="D67" i="1"/>
  <c r="E67" i="1"/>
  <c r="C67" i="1"/>
  <c r="A71" i="1"/>
  <c r="B71" i="1"/>
  <c r="D71" i="1"/>
  <c r="C71" i="1"/>
  <c r="E71" i="1"/>
  <c r="A75" i="1"/>
  <c r="B75" i="1"/>
  <c r="D75" i="1"/>
  <c r="E75" i="1"/>
  <c r="C75" i="1"/>
  <c r="A79" i="1"/>
  <c r="B79" i="1"/>
  <c r="D79" i="1"/>
  <c r="C79" i="1"/>
  <c r="E79" i="1"/>
  <c r="A83" i="1"/>
  <c r="B83" i="1"/>
  <c r="D83" i="1"/>
  <c r="E83" i="1"/>
  <c r="C83" i="1"/>
  <c r="A87" i="1"/>
  <c r="B87" i="1"/>
  <c r="D87" i="1"/>
  <c r="C87" i="1"/>
  <c r="E87" i="1"/>
  <c r="A91" i="1"/>
  <c r="B91" i="1"/>
  <c r="D91" i="1"/>
  <c r="E91" i="1"/>
  <c r="C91" i="1"/>
  <c r="A95" i="1"/>
  <c r="B95" i="1"/>
  <c r="D95" i="1"/>
  <c r="C95" i="1"/>
  <c r="E95" i="1"/>
  <c r="A99" i="1"/>
  <c r="B99" i="1"/>
  <c r="D99" i="1"/>
  <c r="E99" i="1"/>
  <c r="C99" i="1"/>
  <c r="A103" i="1"/>
  <c r="B103" i="1"/>
  <c r="D103" i="1"/>
  <c r="C103" i="1"/>
  <c r="E103" i="1"/>
  <c r="A107" i="1"/>
  <c r="B107" i="1"/>
  <c r="D107" i="1"/>
  <c r="E107" i="1"/>
  <c r="C107" i="1"/>
  <c r="A111" i="1"/>
  <c r="C111" i="1"/>
  <c r="E111" i="1"/>
  <c r="B111" i="1"/>
  <c r="D111" i="1"/>
  <c r="A115" i="1"/>
  <c r="C115" i="1"/>
  <c r="B115" i="1"/>
  <c r="E115" i="1"/>
  <c r="D115" i="1"/>
  <c r="A119" i="1"/>
  <c r="C119" i="1"/>
  <c r="B119" i="1"/>
  <c r="E119" i="1"/>
  <c r="D119" i="1"/>
  <c r="A18" i="1"/>
  <c r="E18" i="1"/>
  <c r="C18" i="1"/>
  <c r="D18" i="1"/>
  <c r="A30" i="1"/>
  <c r="E30" i="1"/>
  <c r="C30" i="1"/>
  <c r="D30" i="1"/>
  <c r="B30" i="1"/>
  <c r="A34" i="1"/>
  <c r="E34" i="1"/>
  <c r="C34" i="1"/>
  <c r="D34" i="1"/>
  <c r="B34" i="1"/>
  <c r="A46" i="1"/>
  <c r="B46" i="1"/>
  <c r="E46" i="1"/>
  <c r="C46" i="1"/>
  <c r="D46" i="1"/>
  <c r="A58" i="1"/>
  <c r="B58" i="1"/>
  <c r="E58" i="1"/>
  <c r="C58" i="1"/>
  <c r="D58" i="1"/>
  <c r="A70" i="1"/>
  <c r="B70" i="1"/>
  <c r="E70" i="1"/>
  <c r="C70" i="1"/>
  <c r="D70" i="1"/>
  <c r="A74" i="1"/>
  <c r="B74" i="1"/>
  <c r="E74" i="1"/>
  <c r="C74" i="1"/>
  <c r="D74" i="1"/>
  <c r="A86" i="1"/>
  <c r="B86" i="1"/>
  <c r="E86" i="1"/>
  <c r="C86" i="1"/>
  <c r="D86" i="1"/>
  <c r="A90" i="1"/>
  <c r="B90" i="1"/>
  <c r="E90" i="1"/>
  <c r="C90" i="1"/>
  <c r="D90" i="1"/>
  <c r="A98" i="1"/>
  <c r="B98" i="1"/>
  <c r="E98" i="1"/>
  <c r="C98" i="1"/>
  <c r="D98" i="1"/>
  <c r="A106" i="1"/>
  <c r="B106" i="1"/>
  <c r="E106" i="1"/>
  <c r="C106" i="1"/>
  <c r="D106" i="1"/>
  <c r="A114" i="1"/>
  <c r="C114" i="1"/>
  <c r="D114" i="1"/>
  <c r="B114" i="1"/>
  <c r="E114" i="1"/>
  <c r="A15" i="1"/>
  <c r="B15" i="1"/>
  <c r="D15" i="1"/>
  <c r="E121" i="1"/>
  <c r="E15" i="1"/>
  <c r="C15" i="1"/>
  <c r="D121" i="1"/>
  <c r="C120" i="1"/>
  <c r="B121" i="1"/>
  <c r="D120" i="1"/>
  <c r="C121" i="1"/>
  <c r="B120" i="1"/>
  <c r="E120" i="1"/>
  <c r="A23" i="1"/>
  <c r="E23" i="1"/>
  <c r="C23" i="1"/>
  <c r="B23" i="1"/>
  <c r="D23" i="1"/>
  <c r="A16" i="1"/>
  <c r="E16" i="1"/>
  <c r="D16" i="1"/>
  <c r="C16" i="1"/>
  <c r="B16" i="1"/>
  <c r="A20" i="1"/>
  <c r="E20" i="1"/>
  <c r="C20" i="1"/>
  <c r="D20" i="1"/>
  <c r="B20" i="1"/>
  <c r="A24" i="1"/>
  <c r="E24" i="1"/>
  <c r="C24" i="1"/>
  <c r="D24" i="1"/>
  <c r="B24" i="1"/>
  <c r="A28" i="1"/>
  <c r="E28" i="1"/>
  <c r="C28" i="1"/>
  <c r="D28" i="1"/>
  <c r="B28" i="1"/>
  <c r="A32" i="1"/>
  <c r="E32" i="1"/>
  <c r="C32" i="1"/>
  <c r="D32" i="1"/>
  <c r="B32" i="1"/>
  <c r="A36" i="1"/>
  <c r="E36" i="1"/>
  <c r="C36" i="1"/>
  <c r="D36" i="1"/>
  <c r="B36" i="1"/>
  <c r="A40" i="1"/>
  <c r="B40" i="1"/>
  <c r="C40" i="1"/>
  <c r="E40" i="1"/>
  <c r="D40" i="1"/>
  <c r="A44" i="1"/>
  <c r="B44" i="1"/>
  <c r="C44" i="1"/>
  <c r="E44" i="1"/>
  <c r="D44" i="1"/>
  <c r="A48" i="1"/>
  <c r="B48" i="1"/>
  <c r="C48" i="1"/>
  <c r="E48" i="1"/>
  <c r="D48" i="1"/>
  <c r="A52" i="1"/>
  <c r="B52" i="1"/>
  <c r="C52" i="1"/>
  <c r="E52" i="1"/>
  <c r="D52" i="1"/>
  <c r="A56" i="1"/>
  <c r="B56" i="1"/>
  <c r="C56" i="1"/>
  <c r="E56" i="1"/>
  <c r="D56" i="1"/>
  <c r="A60" i="1"/>
  <c r="B60" i="1"/>
  <c r="C60" i="1"/>
  <c r="E60" i="1"/>
  <c r="D60" i="1"/>
  <c r="A64" i="1"/>
  <c r="B64" i="1"/>
  <c r="C64" i="1"/>
  <c r="E64" i="1"/>
  <c r="D64" i="1"/>
  <c r="A68" i="1"/>
  <c r="B68" i="1"/>
  <c r="C68" i="1"/>
  <c r="E68" i="1"/>
  <c r="D68" i="1"/>
  <c r="A72" i="1"/>
  <c r="B72" i="1"/>
  <c r="C72" i="1"/>
  <c r="E72" i="1"/>
  <c r="D72" i="1"/>
  <c r="A76" i="1"/>
  <c r="B76" i="1"/>
  <c r="C76" i="1"/>
  <c r="E76" i="1"/>
  <c r="D76" i="1"/>
  <c r="A80" i="1"/>
  <c r="B80" i="1"/>
  <c r="C80" i="1"/>
  <c r="E80" i="1"/>
  <c r="D80" i="1"/>
  <c r="A84" i="1"/>
  <c r="B84" i="1"/>
  <c r="C84" i="1"/>
  <c r="E84" i="1"/>
  <c r="D84" i="1"/>
  <c r="A88" i="1"/>
  <c r="B88" i="1"/>
  <c r="C88" i="1"/>
  <c r="E88" i="1"/>
  <c r="D88" i="1"/>
  <c r="A92" i="1"/>
  <c r="B92" i="1"/>
  <c r="C92" i="1"/>
  <c r="E92" i="1"/>
  <c r="D92" i="1"/>
  <c r="A96" i="1"/>
  <c r="B96" i="1"/>
  <c r="C96" i="1"/>
  <c r="E96" i="1"/>
  <c r="D96" i="1"/>
  <c r="A100" i="1"/>
  <c r="B100" i="1"/>
  <c r="C100" i="1"/>
  <c r="E100" i="1"/>
  <c r="D100" i="1"/>
  <c r="A104" i="1"/>
  <c r="B104" i="1"/>
  <c r="C104" i="1"/>
  <c r="E104" i="1"/>
  <c r="D104" i="1"/>
  <c r="A108" i="1"/>
  <c r="B108" i="1"/>
  <c r="C108" i="1"/>
  <c r="E108" i="1"/>
  <c r="D108" i="1"/>
  <c r="A112" i="1"/>
  <c r="C112" i="1"/>
  <c r="D112" i="1"/>
  <c r="E112" i="1"/>
  <c r="B112" i="1"/>
  <c r="A116" i="1"/>
  <c r="C116" i="1"/>
  <c r="D116" i="1"/>
  <c r="E116" i="1"/>
  <c r="B116" i="1"/>
  <c r="I14" i="1"/>
  <c r="A22" i="1"/>
  <c r="E22" i="1"/>
  <c r="C22" i="1"/>
  <c r="D22" i="1"/>
  <c r="B22" i="1"/>
  <c r="A42" i="1"/>
  <c r="B42" i="1"/>
  <c r="E42" i="1"/>
  <c r="C42" i="1"/>
  <c r="D42" i="1"/>
  <c r="A54" i="1"/>
  <c r="B54" i="1"/>
  <c r="E54" i="1"/>
  <c r="C54" i="1"/>
  <c r="D54" i="1"/>
  <c r="A62" i="1"/>
  <c r="B62" i="1"/>
  <c r="E62" i="1"/>
  <c r="C62" i="1"/>
  <c r="D62" i="1"/>
  <c r="A78" i="1"/>
  <c r="B78" i="1"/>
  <c r="E78" i="1"/>
  <c r="C78" i="1"/>
  <c r="D78" i="1"/>
  <c r="A17" i="1"/>
  <c r="E17" i="1"/>
  <c r="C17" i="1"/>
  <c r="B17" i="1"/>
  <c r="D17" i="1"/>
  <c r="A21" i="1"/>
  <c r="E21" i="1"/>
  <c r="C21" i="1"/>
  <c r="B21" i="1"/>
  <c r="D21" i="1"/>
  <c r="A25" i="1"/>
  <c r="E25" i="1"/>
  <c r="C25" i="1"/>
  <c r="B25" i="1"/>
  <c r="D25" i="1"/>
  <c r="A29" i="1"/>
  <c r="E29" i="1"/>
  <c r="C29" i="1"/>
  <c r="B29" i="1"/>
  <c r="D29" i="1"/>
  <c r="A33" i="1"/>
  <c r="E33" i="1"/>
  <c r="C33" i="1"/>
  <c r="B33" i="1"/>
  <c r="D33" i="1"/>
  <c r="A37" i="1"/>
  <c r="E37" i="1"/>
  <c r="C37" i="1"/>
  <c r="B37" i="1"/>
  <c r="D37" i="1"/>
  <c r="A41" i="1"/>
  <c r="B41" i="1"/>
  <c r="D41" i="1"/>
  <c r="E41" i="1"/>
  <c r="C41" i="1"/>
  <c r="A45" i="1"/>
  <c r="B45" i="1"/>
  <c r="D45" i="1"/>
  <c r="E45" i="1"/>
  <c r="C45" i="1"/>
  <c r="A49" i="1"/>
  <c r="B49" i="1"/>
  <c r="D49" i="1"/>
  <c r="E49" i="1"/>
  <c r="C49" i="1"/>
  <c r="A53" i="1"/>
  <c r="B53" i="1"/>
  <c r="D53" i="1"/>
  <c r="E53" i="1"/>
  <c r="C53" i="1"/>
  <c r="A57" i="1"/>
  <c r="B57" i="1"/>
  <c r="D57" i="1"/>
  <c r="E57" i="1"/>
  <c r="C57" i="1"/>
  <c r="A61" i="1"/>
  <c r="B61" i="1"/>
  <c r="D61" i="1"/>
  <c r="E61" i="1"/>
  <c r="C61" i="1"/>
  <c r="A65" i="1"/>
  <c r="B65" i="1"/>
  <c r="D65" i="1"/>
  <c r="E65" i="1"/>
  <c r="C65" i="1"/>
  <c r="A69" i="1"/>
  <c r="B69" i="1"/>
  <c r="D69" i="1"/>
  <c r="E69" i="1"/>
  <c r="C69" i="1"/>
  <c r="A73" i="1"/>
  <c r="B73" i="1"/>
  <c r="D73" i="1"/>
  <c r="E73" i="1"/>
  <c r="C73" i="1"/>
  <c r="A77" i="1"/>
  <c r="B77" i="1"/>
  <c r="D77" i="1"/>
  <c r="E77" i="1"/>
  <c r="C77" i="1"/>
  <c r="A81" i="1"/>
  <c r="B81" i="1"/>
  <c r="D81" i="1"/>
  <c r="E81" i="1"/>
  <c r="C81" i="1"/>
  <c r="A85" i="1"/>
  <c r="B85" i="1"/>
  <c r="D85" i="1"/>
  <c r="E85" i="1"/>
  <c r="C85" i="1"/>
  <c r="A89" i="1"/>
  <c r="B89" i="1"/>
  <c r="D89" i="1"/>
  <c r="E89" i="1"/>
  <c r="C89" i="1"/>
  <c r="D149" i="5" s="1"/>
  <c r="A93" i="1"/>
  <c r="B93" i="1"/>
  <c r="D93" i="1"/>
  <c r="E93" i="1"/>
  <c r="F156" i="5" s="1"/>
  <c r="C93" i="1"/>
  <c r="A97" i="1"/>
  <c r="B97" i="1"/>
  <c r="D97" i="1"/>
  <c r="E97" i="1"/>
  <c r="C97" i="1"/>
  <c r="A101" i="1"/>
  <c r="B101" i="1"/>
  <c r="D101" i="1"/>
  <c r="E101" i="1"/>
  <c r="C101" i="1"/>
  <c r="A105" i="1"/>
  <c r="B105" i="1"/>
  <c r="D105" i="1"/>
  <c r="E105" i="1"/>
  <c r="C105" i="1"/>
  <c r="D187" i="5" s="1"/>
  <c r="Z187" i="5" s="1"/>
  <c r="A109" i="1"/>
  <c r="B109" i="1"/>
  <c r="D109" i="1"/>
  <c r="E109" i="1"/>
  <c r="F207" i="5" s="1"/>
  <c r="C109" i="1"/>
  <c r="A113" i="1"/>
  <c r="C113" i="1"/>
  <c r="E113" i="1"/>
  <c r="F238" i="5" s="1"/>
  <c r="B113" i="1"/>
  <c r="D113" i="1"/>
  <c r="A117" i="1"/>
  <c r="C117" i="1"/>
  <c r="D240" i="5" s="1"/>
  <c r="E117" i="1"/>
  <c r="B117" i="1"/>
  <c r="D117" i="1"/>
  <c r="J14" i="1"/>
  <c r="M21" i="1"/>
  <c r="M20" i="1"/>
  <c r="M16" i="1"/>
  <c r="M17" i="1"/>
  <c r="M18" i="1"/>
  <c r="M19" i="1"/>
  <c r="M22" i="1"/>
  <c r="M23" i="1"/>
  <c r="M24" i="1"/>
  <c r="M25" i="1"/>
  <c r="M26" i="1"/>
  <c r="M27" i="1"/>
  <c r="M28" i="1"/>
  <c r="M104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J17" i="24"/>
  <c r="D249" i="24"/>
  <c r="F249" i="24" s="1"/>
  <c r="I249" i="24" s="1"/>
  <c r="J249" i="24" s="1"/>
  <c r="N249" i="24" s="1"/>
  <c r="D201" i="24"/>
  <c r="F201" i="24" s="1"/>
  <c r="I201" i="24" s="1"/>
  <c r="J201" i="24" s="1"/>
  <c r="N201" i="24" s="1"/>
  <c r="D46" i="24"/>
  <c r="F46" i="24" s="1"/>
  <c r="I46" i="24" s="1"/>
  <c r="J46" i="24" s="1"/>
  <c r="N46" i="24" s="1"/>
  <c r="D26" i="24"/>
  <c r="F26" i="24" s="1"/>
  <c r="I26" i="24" s="1"/>
  <c r="J26" i="24" s="1"/>
  <c r="N26" i="24" s="1"/>
  <c r="D174" i="24"/>
  <c r="F174" i="24" s="1"/>
  <c r="I174" i="24" s="1"/>
  <c r="J174" i="24" s="1"/>
  <c r="N174" i="24" s="1"/>
  <c r="D142" i="24"/>
  <c r="F142" i="24" s="1"/>
  <c r="I142" i="24" s="1"/>
  <c r="J142" i="24" s="1"/>
  <c r="N142" i="24" s="1"/>
  <c r="D250" i="24"/>
  <c r="F250" i="24" s="1"/>
  <c r="I250" i="24" s="1"/>
  <c r="J250" i="24" s="1"/>
  <c r="N250" i="24" s="1"/>
  <c r="D202" i="24"/>
  <c r="F202" i="24" s="1"/>
  <c r="I202" i="24" s="1"/>
  <c r="J202" i="24" s="1"/>
  <c r="N202" i="24" s="1"/>
  <c r="D114" i="24"/>
  <c r="F114" i="24" s="1"/>
  <c r="I114" i="24" s="1"/>
  <c r="J114" i="24" s="1"/>
  <c r="N114" i="24" s="1"/>
  <c r="D38" i="24"/>
  <c r="F38" i="24" s="1"/>
  <c r="I38" i="24" s="1"/>
  <c r="J38" i="24" s="1"/>
  <c r="N38" i="24" s="1"/>
  <c r="D117" i="24"/>
  <c r="F117" i="24" s="1"/>
  <c r="I117" i="24" s="1"/>
  <c r="J117" i="24" s="1"/>
  <c r="N117" i="24" s="1"/>
  <c r="D85" i="24"/>
  <c r="F85" i="24" s="1"/>
  <c r="I85" i="24" s="1"/>
  <c r="J85" i="24" s="1"/>
  <c r="N85" i="24" s="1"/>
  <c r="D18" i="24"/>
  <c r="F18" i="24" s="1"/>
  <c r="D138" i="24"/>
  <c r="F138" i="24" s="1"/>
  <c r="I138" i="24" s="1"/>
  <c r="J138" i="24" s="1"/>
  <c r="N138" i="24" s="1"/>
  <c r="D42" i="24"/>
  <c r="F42" i="24" s="1"/>
  <c r="I42" i="24" s="1"/>
  <c r="J42" i="24" s="1"/>
  <c r="N42" i="24" s="1"/>
  <c r="D3342" i="24"/>
  <c r="F3342" i="24" s="1"/>
  <c r="I3342" i="24" s="1"/>
  <c r="J3342" i="24" s="1"/>
  <c r="N3342" i="24" s="1"/>
  <c r="D3414" i="24"/>
  <c r="F3414" i="24" s="1"/>
  <c r="I3414" i="24" s="1"/>
  <c r="J3414" i="24" s="1"/>
  <c r="N3414" i="24" s="1"/>
  <c r="D3279" i="24"/>
  <c r="F3279" i="24" s="1"/>
  <c r="I3279" i="24" s="1"/>
  <c r="J3279" i="24" s="1"/>
  <c r="N3279" i="24" s="1"/>
  <c r="D3391" i="24"/>
  <c r="F3391" i="24" s="1"/>
  <c r="I3391" i="24" s="1"/>
  <c r="J3391" i="24" s="1"/>
  <c r="N3391" i="24" s="1"/>
  <c r="D3407" i="24"/>
  <c r="F3407" i="24" s="1"/>
  <c r="I3407" i="24" s="1"/>
  <c r="J3407" i="24" s="1"/>
  <c r="N3407" i="24" s="1"/>
  <c r="D36" i="24"/>
  <c r="F36" i="24" s="1"/>
  <c r="I36" i="24" s="1"/>
  <c r="J36" i="24" s="1"/>
  <c r="N36" i="24" s="1"/>
  <c r="D96" i="24"/>
  <c r="F96" i="24" s="1"/>
  <c r="I96" i="24" s="1"/>
  <c r="J96" i="24" s="1"/>
  <c r="N96" i="24" s="1"/>
  <c r="D3252" i="24"/>
  <c r="F3252" i="24" s="1"/>
  <c r="I3252" i="24" s="1"/>
  <c r="J3252" i="24" s="1"/>
  <c r="N3252" i="24" s="1"/>
  <c r="D3253" i="24"/>
  <c r="F3253" i="24" s="1"/>
  <c r="I3253" i="24" s="1"/>
  <c r="J3253" i="24" s="1"/>
  <c r="N3253" i="24" s="1"/>
  <c r="D2404" i="24"/>
  <c r="F2404" i="24" s="1"/>
  <c r="I2404" i="24" s="1"/>
  <c r="J2404" i="24" s="1"/>
  <c r="N2404" i="24" s="1"/>
  <c r="D2303" i="24"/>
  <c r="F2303" i="24" s="1"/>
  <c r="I2303" i="24" s="1"/>
  <c r="J2303" i="24" s="1"/>
  <c r="N2303" i="24" s="1"/>
  <c r="D1698" i="24"/>
  <c r="F1698" i="24" s="1"/>
  <c r="I1698" i="24" s="1"/>
  <c r="J1698" i="24" s="1"/>
  <c r="N1698" i="24" s="1"/>
  <c r="D400" i="24"/>
  <c r="F400" i="24" s="1"/>
  <c r="I400" i="24" s="1"/>
  <c r="J400" i="24" s="1"/>
  <c r="N400" i="24" s="1"/>
  <c r="D439" i="24"/>
  <c r="F439" i="24" s="1"/>
  <c r="I439" i="24" s="1"/>
  <c r="J439" i="24" s="1"/>
  <c r="N439" i="24" s="1"/>
  <c r="D567" i="24"/>
  <c r="F567" i="24" s="1"/>
  <c r="I567" i="24" s="1"/>
  <c r="J567" i="24" s="1"/>
  <c r="N567" i="24" s="1"/>
  <c r="D393" i="24"/>
  <c r="F393" i="24" s="1"/>
  <c r="I393" i="24" s="1"/>
  <c r="J393" i="24" s="1"/>
  <c r="N393" i="24" s="1"/>
  <c r="D3078" i="24"/>
  <c r="F3078" i="24" s="1"/>
  <c r="I3078" i="24" s="1"/>
  <c r="J3078" i="24" s="1"/>
  <c r="N3078" i="24" s="1"/>
  <c r="D2668" i="24"/>
  <c r="F2668" i="24" s="1"/>
  <c r="I2668" i="24" s="1"/>
  <c r="J2668" i="24" s="1"/>
  <c r="N2668" i="24" s="1"/>
  <c r="D2695" i="24"/>
  <c r="F2695" i="24" s="1"/>
  <c r="I2695" i="24" s="1"/>
  <c r="J2695" i="24" s="1"/>
  <c r="N2695" i="24" s="1"/>
  <c r="D2251" i="24"/>
  <c r="F2251" i="24" s="1"/>
  <c r="I2251" i="24" s="1"/>
  <c r="J2251" i="24" s="1"/>
  <c r="N2251" i="24" s="1"/>
  <c r="D1690" i="24"/>
  <c r="F1690" i="24" s="1"/>
  <c r="I1690" i="24" s="1"/>
  <c r="J1690" i="24" s="1"/>
  <c r="N1690" i="24" s="1"/>
  <c r="D1191" i="24"/>
  <c r="F1191" i="24" s="1"/>
  <c r="I1191" i="24" s="1"/>
  <c r="J1191" i="24" s="1"/>
  <c r="N1191" i="24" s="1"/>
  <c r="D1095" i="24"/>
  <c r="F1095" i="24" s="1"/>
  <c r="I1095" i="24" s="1"/>
  <c r="J1095" i="24" s="1"/>
  <c r="N1095" i="24" s="1"/>
  <c r="D859" i="24"/>
  <c r="F859" i="24" s="1"/>
  <c r="I859" i="24" s="1"/>
  <c r="J859" i="24" s="1"/>
  <c r="N859" i="24" s="1"/>
  <c r="D557" i="24"/>
  <c r="F557" i="24" s="1"/>
  <c r="I557" i="24" s="1"/>
  <c r="J557" i="24" s="1"/>
  <c r="N557" i="24" s="1"/>
  <c r="D3225" i="24"/>
  <c r="F3225" i="24" s="1"/>
  <c r="I3225" i="24" s="1"/>
  <c r="J3225" i="24" s="1"/>
  <c r="N3225" i="24" s="1"/>
  <c r="D3137" i="24"/>
  <c r="F3137" i="24" s="1"/>
  <c r="I3137" i="24" s="1"/>
  <c r="J3137" i="24" s="1"/>
  <c r="N3137" i="24" s="1"/>
  <c r="D2186" i="24"/>
  <c r="F2186" i="24" s="1"/>
  <c r="I2186" i="24" s="1"/>
  <c r="J2186" i="24" s="1"/>
  <c r="N2186" i="24" s="1"/>
  <c r="D1998" i="24"/>
  <c r="F1998" i="24" s="1"/>
  <c r="I1998" i="24" s="1"/>
  <c r="J1998" i="24" s="1"/>
  <c r="N1998" i="24" s="1"/>
  <c r="D1610" i="24"/>
  <c r="F1610" i="24" s="1"/>
  <c r="I1610" i="24" s="1"/>
  <c r="J1610" i="24" s="1"/>
  <c r="N1610" i="24" s="1"/>
  <c r="D1249" i="24"/>
  <c r="F1249" i="24" s="1"/>
  <c r="I1249" i="24" s="1"/>
  <c r="J1249" i="24" s="1"/>
  <c r="N1249" i="24" s="1"/>
  <c r="D887" i="24"/>
  <c r="F887" i="24" s="1"/>
  <c r="I887" i="24" s="1"/>
  <c r="J887" i="24" s="1"/>
  <c r="N887" i="24" s="1"/>
  <c r="D385" i="24"/>
  <c r="F385" i="24" s="1"/>
  <c r="I385" i="24" s="1"/>
  <c r="J385" i="24" s="1"/>
  <c r="N385" i="24" s="1"/>
  <c r="D1188" i="24"/>
  <c r="F1188" i="24" s="1"/>
  <c r="I1188" i="24" s="1"/>
  <c r="J1188" i="24" s="1"/>
  <c r="N1188" i="24" s="1"/>
  <c r="D1037" i="24"/>
  <c r="F1037" i="24" s="1"/>
  <c r="I1037" i="24" s="1"/>
  <c r="J1037" i="24" s="1"/>
  <c r="N1037" i="24" s="1"/>
  <c r="D1085" i="24"/>
  <c r="F1085" i="24" s="1"/>
  <c r="I1085" i="24" s="1"/>
  <c r="J1085" i="24" s="1"/>
  <c r="N1085" i="24" s="1"/>
  <c r="D1101" i="24"/>
  <c r="F1101" i="24" s="1"/>
  <c r="I1101" i="24" s="1"/>
  <c r="J1101" i="24" s="1"/>
  <c r="N1101" i="24" s="1"/>
  <c r="D881" i="24"/>
  <c r="F881" i="24" s="1"/>
  <c r="I881" i="24" s="1"/>
  <c r="J881" i="24" s="1"/>
  <c r="N881" i="24" s="1"/>
  <c r="D968" i="24"/>
  <c r="F968" i="24" s="1"/>
  <c r="I968" i="24" s="1"/>
  <c r="J968" i="24" s="1"/>
  <c r="N968" i="24" s="1"/>
  <c r="D1192" i="24"/>
  <c r="F1192" i="24" s="1"/>
  <c r="I1192" i="24" s="1"/>
  <c r="J1192" i="24" s="1"/>
  <c r="N1192" i="24" s="1"/>
  <c r="D1224" i="24"/>
  <c r="F1224" i="24" s="1"/>
  <c r="I1224" i="24" s="1"/>
  <c r="J1224" i="24" s="1"/>
  <c r="N1224" i="24" s="1"/>
  <c r="D1001" i="24"/>
  <c r="F1001" i="24" s="1"/>
  <c r="I1001" i="24" s="1"/>
  <c r="J1001" i="24" s="1"/>
  <c r="N1001" i="24" s="1"/>
  <c r="D1193" i="24"/>
  <c r="F1193" i="24" s="1"/>
  <c r="I1193" i="24" s="1"/>
  <c r="J1193" i="24" s="1"/>
  <c r="N1193" i="24" s="1"/>
  <c r="D3379" i="24"/>
  <c r="F3379" i="24" s="1"/>
  <c r="I3379" i="24" s="1"/>
  <c r="J3379" i="24" s="1"/>
  <c r="N3379" i="24" s="1"/>
  <c r="D20" i="24"/>
  <c r="F20" i="24" s="1"/>
  <c r="I20" i="24" s="1"/>
  <c r="J20" i="24" s="1"/>
  <c r="N20" i="24" s="1"/>
  <c r="D40" i="24"/>
  <c r="F40" i="24" s="1"/>
  <c r="I40" i="24" s="1"/>
  <c r="J40" i="24" s="1"/>
  <c r="N40" i="24" s="1"/>
  <c r="D3240" i="24"/>
  <c r="F3240" i="24" s="1"/>
  <c r="I3240" i="24" s="1"/>
  <c r="J3240" i="24" s="1"/>
  <c r="N3240" i="24" s="1"/>
  <c r="D3425" i="24"/>
  <c r="F3425" i="24" s="1"/>
  <c r="I3425" i="24" s="1"/>
  <c r="J3425" i="24" s="1"/>
  <c r="N3425" i="24" s="1"/>
  <c r="D1570" i="24"/>
  <c r="F1570" i="24" s="1"/>
  <c r="I1570" i="24" s="1"/>
  <c r="J1570" i="24" s="1"/>
  <c r="N1570" i="24" s="1"/>
  <c r="D285" i="24"/>
  <c r="F285" i="24" s="1"/>
  <c r="I285" i="24" s="1"/>
  <c r="J285" i="24" s="1"/>
  <c r="N285" i="24" s="1"/>
  <c r="D391" i="24"/>
  <c r="F391" i="24" s="1"/>
  <c r="I391" i="24" s="1"/>
  <c r="J391" i="24" s="1"/>
  <c r="N391" i="24" s="1"/>
  <c r="D519" i="24"/>
  <c r="F519" i="24" s="1"/>
  <c r="I519" i="24" s="1"/>
  <c r="J519" i="24" s="1"/>
  <c r="N519" i="24" s="1"/>
  <c r="D544" i="24"/>
  <c r="F544" i="24" s="1"/>
  <c r="I544" i="24" s="1"/>
  <c r="J544" i="24" s="1"/>
  <c r="N544" i="24" s="1"/>
  <c r="D67" i="24"/>
  <c r="F67" i="24" s="1"/>
  <c r="I67" i="24" s="1"/>
  <c r="J67" i="24" s="1"/>
  <c r="N67" i="24" s="1"/>
  <c r="D131" i="24"/>
  <c r="F131" i="24" s="1"/>
  <c r="I131" i="24" s="1"/>
  <c r="J131" i="24" s="1"/>
  <c r="N131" i="24" s="1"/>
  <c r="D171" i="24"/>
  <c r="F171" i="24" s="1"/>
  <c r="I171" i="24" s="1"/>
  <c r="J171" i="24" s="1"/>
  <c r="N171" i="24" s="1"/>
  <c r="D251" i="24"/>
  <c r="F251" i="24" s="1"/>
  <c r="I251" i="24" s="1"/>
  <c r="J251" i="24" s="1"/>
  <c r="N251" i="24" s="1"/>
  <c r="D319" i="24"/>
  <c r="F319" i="24" s="1"/>
  <c r="I319" i="24" s="1"/>
  <c r="J319" i="24" s="1"/>
  <c r="N319" i="24" s="1"/>
  <c r="D395" i="24"/>
  <c r="F395" i="24" s="1"/>
  <c r="I395" i="24" s="1"/>
  <c r="J395" i="24" s="1"/>
  <c r="N395" i="24" s="1"/>
  <c r="D740" i="24"/>
  <c r="F740" i="24" s="1"/>
  <c r="I740" i="24" s="1"/>
  <c r="J740" i="24" s="1"/>
  <c r="N740" i="24" s="1"/>
  <c r="D2495" i="24"/>
  <c r="F2495" i="24" s="1"/>
  <c r="I2495" i="24" s="1"/>
  <c r="J2495" i="24" s="1"/>
  <c r="N2495" i="24" s="1"/>
  <c r="D2469" i="24"/>
  <c r="F2469" i="24" s="1"/>
  <c r="I2469" i="24" s="1"/>
  <c r="J2469" i="24" s="1"/>
  <c r="N2469" i="24" s="1"/>
  <c r="D2138" i="24"/>
  <c r="F2138" i="24" s="1"/>
  <c r="I2138" i="24" s="1"/>
  <c r="J2138" i="24" s="1"/>
  <c r="N2138" i="24" s="1"/>
  <c r="D1424" i="24"/>
  <c r="F1424" i="24" s="1"/>
  <c r="I1424" i="24" s="1"/>
  <c r="J1424" i="24" s="1"/>
  <c r="N1424" i="24" s="1"/>
  <c r="D1762" i="24"/>
  <c r="F1762" i="24" s="1"/>
  <c r="I1762" i="24" s="1"/>
  <c r="J1762" i="24" s="1"/>
  <c r="N1762" i="24" s="1"/>
  <c r="D1362" i="24"/>
  <c r="F1362" i="24" s="1"/>
  <c r="I1362" i="24" s="1"/>
  <c r="J1362" i="24" s="1"/>
  <c r="N1362" i="24" s="1"/>
  <c r="D715" i="24"/>
  <c r="F715" i="24" s="1"/>
  <c r="I715" i="24" s="1"/>
  <c r="J715" i="24" s="1"/>
  <c r="N715" i="24" s="1"/>
  <c r="D538" i="24"/>
  <c r="F538" i="24" s="1"/>
  <c r="I538" i="24" s="1"/>
  <c r="J538" i="24" s="1"/>
  <c r="N538" i="24" s="1"/>
  <c r="D204" i="24"/>
  <c r="F204" i="24" s="1"/>
  <c r="I204" i="24" s="1"/>
  <c r="J204" i="24" s="1"/>
  <c r="N204" i="24" s="1"/>
  <c r="D291" i="24"/>
  <c r="F291" i="24" s="1"/>
  <c r="I291" i="24" s="1"/>
  <c r="J291" i="24" s="1"/>
  <c r="N291" i="24" s="1"/>
  <c r="D373" i="24"/>
  <c r="F373" i="24" s="1"/>
  <c r="I373" i="24" s="1"/>
  <c r="J373" i="24" s="1"/>
  <c r="N373" i="24" s="1"/>
  <c r="D3205" i="24"/>
  <c r="F3205" i="24" s="1"/>
  <c r="I3205" i="24" s="1"/>
  <c r="J3205" i="24" s="1"/>
  <c r="N3205" i="24" s="1"/>
  <c r="D3070" i="24"/>
  <c r="F3070" i="24" s="1"/>
  <c r="I3070" i="24" s="1"/>
  <c r="J3070" i="24" s="1"/>
  <c r="N3070" i="24" s="1"/>
  <c r="D3069" i="24"/>
  <c r="F3069" i="24" s="1"/>
  <c r="I3069" i="24" s="1"/>
  <c r="J3069" i="24" s="1"/>
  <c r="N3069" i="24" s="1"/>
  <c r="D2818" i="24"/>
  <c r="F2818" i="24" s="1"/>
  <c r="I2818" i="24" s="1"/>
  <c r="J2818" i="24" s="1"/>
  <c r="N2818" i="24" s="1"/>
  <c r="D2828" i="24"/>
  <c r="F2828" i="24" s="1"/>
  <c r="I2828" i="24" s="1"/>
  <c r="J2828" i="24" s="1"/>
  <c r="N2828" i="24" s="1"/>
  <c r="D2475" i="24"/>
  <c r="F2475" i="24" s="1"/>
  <c r="I2475" i="24" s="1"/>
  <c r="J2475" i="24" s="1"/>
  <c r="N2475" i="24" s="1"/>
  <c r="D2038" i="24"/>
  <c r="F2038" i="24" s="1"/>
  <c r="I2038" i="24" s="1"/>
  <c r="J2038" i="24" s="1"/>
  <c r="N2038" i="24" s="1"/>
  <c r="D2018" i="24"/>
  <c r="F2018" i="24" s="1"/>
  <c r="I2018" i="24" s="1"/>
  <c r="J2018" i="24" s="1"/>
  <c r="N2018" i="24" s="1"/>
  <c r="D1950" i="24"/>
  <c r="F1950" i="24" s="1"/>
  <c r="I1950" i="24" s="1"/>
  <c r="J1950" i="24" s="1"/>
  <c r="N1950" i="24" s="1"/>
  <c r="D2106" i="24"/>
  <c r="F2106" i="24" s="1"/>
  <c r="I2106" i="24" s="1"/>
  <c r="J2106" i="24" s="1"/>
  <c r="N2106" i="24" s="1"/>
  <c r="D1714" i="24"/>
  <c r="F1714" i="24" s="1"/>
  <c r="I1714" i="24" s="1"/>
  <c r="J1714" i="24" s="1"/>
  <c r="N1714" i="24" s="1"/>
  <c r="D1608" i="24"/>
  <c r="F1608" i="24" s="1"/>
  <c r="I1608" i="24" s="1"/>
  <c r="J1608" i="24" s="1"/>
  <c r="N1608" i="24" s="1"/>
  <c r="D1430" i="24"/>
  <c r="F1430" i="24" s="1"/>
  <c r="I1430" i="24" s="1"/>
  <c r="J1430" i="24" s="1"/>
  <c r="N1430" i="24" s="1"/>
  <c r="D1806" i="24"/>
  <c r="F1806" i="24" s="1"/>
  <c r="I1806" i="24" s="1"/>
  <c r="J1806" i="24" s="1"/>
  <c r="N1806" i="24" s="1"/>
  <c r="D1594" i="24"/>
  <c r="F1594" i="24" s="1"/>
  <c r="I1594" i="24" s="1"/>
  <c r="J1594" i="24" s="1"/>
  <c r="N1594" i="24" s="1"/>
  <c r="D1163" i="24"/>
  <c r="F1163" i="24" s="1"/>
  <c r="I1163" i="24" s="1"/>
  <c r="J1163" i="24" s="1"/>
  <c r="N1163" i="24" s="1"/>
  <c r="D481" i="24"/>
  <c r="F481" i="24" s="1"/>
  <c r="I481" i="24" s="1"/>
  <c r="J481" i="24" s="1"/>
  <c r="N481" i="24" s="1"/>
  <c r="D889" i="24"/>
  <c r="F889" i="24" s="1"/>
  <c r="I889" i="24" s="1"/>
  <c r="J889" i="24" s="1"/>
  <c r="N889" i="24" s="1"/>
  <c r="D962" i="24"/>
  <c r="F962" i="24" s="1"/>
  <c r="I962" i="24" s="1"/>
  <c r="J962" i="24" s="1"/>
  <c r="N962" i="24" s="1"/>
  <c r="D1042" i="24"/>
  <c r="F1042" i="24" s="1"/>
  <c r="I1042" i="24" s="1"/>
  <c r="J1042" i="24" s="1"/>
  <c r="N1042" i="24" s="1"/>
  <c r="D1168" i="24"/>
  <c r="F1168" i="24" s="1"/>
  <c r="I1168" i="24" s="1"/>
  <c r="J1168" i="24" s="1"/>
  <c r="N1168" i="24" s="1"/>
  <c r="D3318" i="24"/>
  <c r="F3318" i="24" s="1"/>
  <c r="I3318" i="24" s="1"/>
  <c r="J3318" i="24" s="1"/>
  <c r="N3318" i="24" s="1"/>
  <c r="D3319" i="24"/>
  <c r="F3319" i="24" s="1"/>
  <c r="I3319" i="24" s="1"/>
  <c r="J3319" i="24" s="1"/>
  <c r="N3319" i="24" s="1"/>
  <c r="D3396" i="24"/>
  <c r="F3396" i="24" s="1"/>
  <c r="I3396" i="24" s="1"/>
  <c r="J3396" i="24" s="1"/>
  <c r="N3396" i="24" s="1"/>
  <c r="D3412" i="24"/>
  <c r="F3412" i="24" s="1"/>
  <c r="I3412" i="24" s="1"/>
  <c r="J3412" i="24" s="1"/>
  <c r="N3412" i="24" s="1"/>
  <c r="D3297" i="24"/>
  <c r="F3297" i="24" s="1"/>
  <c r="I3297" i="24" s="1"/>
  <c r="J3297" i="24" s="1"/>
  <c r="N3297" i="24" s="1"/>
  <c r="D2699" i="24"/>
  <c r="F2699" i="24" s="1"/>
  <c r="I2699" i="24" s="1"/>
  <c r="J2699" i="24" s="1"/>
  <c r="N2699" i="24" s="1"/>
  <c r="D2166" i="24"/>
  <c r="F2166" i="24" s="1"/>
  <c r="I2166" i="24" s="1"/>
  <c r="J2166" i="24" s="1"/>
  <c r="N2166" i="24" s="1"/>
  <c r="D485" i="24"/>
  <c r="F485" i="24" s="1"/>
  <c r="I485" i="24" s="1"/>
  <c r="J485" i="24" s="1"/>
  <c r="N485" i="24" s="1"/>
  <c r="D549" i="24"/>
  <c r="F549" i="24" s="1"/>
  <c r="I549" i="24" s="1"/>
  <c r="J549" i="24" s="1"/>
  <c r="N549" i="24" s="1"/>
  <c r="D321" i="24"/>
  <c r="F321" i="24" s="1"/>
  <c r="I321" i="24" s="1"/>
  <c r="J321" i="24" s="1"/>
  <c r="N321" i="24" s="1"/>
  <c r="D366" i="24"/>
  <c r="F366" i="24" s="1"/>
  <c r="I366" i="24" s="1"/>
  <c r="J366" i="24" s="1"/>
  <c r="N366" i="24" s="1"/>
  <c r="D713" i="24"/>
  <c r="F713" i="24" s="1"/>
  <c r="I713" i="24" s="1"/>
  <c r="J713" i="24" s="1"/>
  <c r="N713" i="24" s="1"/>
  <c r="D3055" i="24"/>
  <c r="F3055" i="24" s="1"/>
  <c r="I3055" i="24" s="1"/>
  <c r="J3055" i="24" s="1"/>
  <c r="N3055" i="24" s="1"/>
  <c r="D2543" i="24"/>
  <c r="F2543" i="24" s="1"/>
  <c r="I2543" i="24" s="1"/>
  <c r="J2543" i="24" s="1"/>
  <c r="N2543" i="24" s="1"/>
  <c r="D1340" i="24"/>
  <c r="F1340" i="24" s="1"/>
  <c r="I1340" i="24" s="1"/>
  <c r="J1340" i="24" s="1"/>
  <c r="N1340" i="24" s="1"/>
  <c r="D999" i="24"/>
  <c r="F999" i="24" s="1"/>
  <c r="I999" i="24" s="1"/>
  <c r="J999" i="24" s="1"/>
  <c r="N999" i="24" s="1"/>
  <c r="D293" i="24"/>
  <c r="F293" i="24" s="1"/>
  <c r="I293" i="24" s="1"/>
  <c r="J293" i="24" s="1"/>
  <c r="N293" i="24" s="1"/>
  <c r="D463" i="24"/>
  <c r="F463" i="24" s="1"/>
  <c r="I463" i="24" s="1"/>
  <c r="J463" i="24" s="1"/>
  <c r="N463" i="24" s="1"/>
  <c r="D3129" i="24"/>
  <c r="F3129" i="24" s="1"/>
  <c r="I3129" i="24" s="1"/>
  <c r="J3129" i="24" s="1"/>
  <c r="N3129" i="24" s="1"/>
  <c r="D3124" i="24"/>
  <c r="F3124" i="24" s="1"/>
  <c r="I3124" i="24" s="1"/>
  <c r="J3124" i="24" s="1"/>
  <c r="N3124" i="24" s="1"/>
  <c r="D3015" i="24"/>
  <c r="F3015" i="24" s="1"/>
  <c r="I3015" i="24" s="1"/>
  <c r="J3015" i="24" s="1"/>
  <c r="N3015" i="24" s="1"/>
  <c r="D2822" i="24"/>
  <c r="F2822" i="24" s="1"/>
  <c r="I2822" i="24" s="1"/>
  <c r="J2822" i="24" s="1"/>
  <c r="N2822" i="24" s="1"/>
  <c r="D2535" i="24"/>
  <c r="F2535" i="24" s="1"/>
  <c r="I2535" i="24" s="1"/>
  <c r="J2535" i="24" s="1"/>
  <c r="N2535" i="24" s="1"/>
  <c r="D2507" i="24"/>
  <c r="F2507" i="24" s="1"/>
  <c r="I2507" i="24" s="1"/>
  <c r="J2507" i="24" s="1"/>
  <c r="N2507" i="24" s="1"/>
  <c r="D2334" i="24"/>
  <c r="F2334" i="24" s="1"/>
  <c r="I2334" i="24" s="1"/>
  <c r="J2334" i="24" s="1"/>
  <c r="N2334" i="24" s="1"/>
  <c r="D2010" i="24"/>
  <c r="F2010" i="24" s="1"/>
  <c r="I2010" i="24" s="1"/>
  <c r="J2010" i="24" s="1"/>
  <c r="N2010" i="24" s="1"/>
  <c r="D1796" i="24"/>
  <c r="F1796" i="24" s="1"/>
  <c r="I1796" i="24" s="1"/>
  <c r="J1796" i="24" s="1"/>
  <c r="N1796" i="24" s="1"/>
  <c r="D1636" i="24"/>
  <c r="F1636" i="24" s="1"/>
  <c r="I1636" i="24" s="1"/>
  <c r="J1636" i="24" s="1"/>
  <c r="N1636" i="24" s="1"/>
  <c r="D1418" i="24"/>
  <c r="F1418" i="24" s="1"/>
  <c r="I1418" i="24" s="1"/>
  <c r="J1418" i="24" s="1"/>
  <c r="N1418" i="24" s="1"/>
  <c r="D1115" i="24"/>
  <c r="F1115" i="24" s="1"/>
  <c r="I1115" i="24" s="1"/>
  <c r="J1115" i="24" s="1"/>
  <c r="N1115" i="24" s="1"/>
  <c r="D1015" i="24"/>
  <c r="F1015" i="24" s="1"/>
  <c r="I1015" i="24" s="1"/>
  <c r="J1015" i="24" s="1"/>
  <c r="N1015" i="24" s="1"/>
  <c r="D943" i="24"/>
  <c r="F943" i="24" s="1"/>
  <c r="I943" i="24" s="1"/>
  <c r="J943" i="24" s="1"/>
  <c r="N943" i="24" s="1"/>
  <c r="D847" i="24"/>
  <c r="F847" i="24" s="1"/>
  <c r="I847" i="24" s="1"/>
  <c r="J847" i="24" s="1"/>
  <c r="N847" i="24" s="1"/>
  <c r="D402" i="24"/>
  <c r="F402" i="24" s="1"/>
  <c r="I402" i="24" s="1"/>
  <c r="J402" i="24" s="1"/>
  <c r="N402" i="24" s="1"/>
  <c r="D401" i="24"/>
  <c r="F401" i="24" s="1"/>
  <c r="I401" i="24" s="1"/>
  <c r="J401" i="24" s="1"/>
  <c r="N401" i="24" s="1"/>
  <c r="D460" i="24"/>
  <c r="F460" i="24" s="1"/>
  <c r="I460" i="24" s="1"/>
  <c r="J460" i="24" s="1"/>
  <c r="N460" i="24" s="1"/>
  <c r="D624" i="24"/>
  <c r="F624" i="24" s="1"/>
  <c r="I624" i="24" s="1"/>
  <c r="J624" i="24" s="1"/>
  <c r="N624" i="24" s="1"/>
  <c r="D656" i="24"/>
  <c r="F656" i="24" s="1"/>
  <c r="I656" i="24" s="1"/>
  <c r="J656" i="24" s="1"/>
  <c r="N656" i="24" s="1"/>
  <c r="D916" i="24"/>
  <c r="F916" i="24" s="1"/>
  <c r="I916" i="24" s="1"/>
  <c r="J916" i="24" s="1"/>
  <c r="N916" i="24" s="1"/>
  <c r="D1076" i="24"/>
  <c r="F1076" i="24" s="1"/>
  <c r="I1076" i="24" s="1"/>
  <c r="J1076" i="24" s="1"/>
  <c r="N1076" i="24" s="1"/>
  <c r="D1140" i="24"/>
  <c r="F1140" i="24" s="1"/>
  <c r="I1140" i="24" s="1"/>
  <c r="J1140" i="24" s="1"/>
  <c r="N1140" i="24" s="1"/>
  <c r="D829" i="24"/>
  <c r="F829" i="24" s="1"/>
  <c r="I829" i="24" s="1"/>
  <c r="J829" i="24" s="1"/>
  <c r="N829" i="24" s="1"/>
  <c r="D1189" i="24"/>
  <c r="F1189" i="24" s="1"/>
  <c r="I1189" i="24" s="1"/>
  <c r="J1189" i="24" s="1"/>
  <c r="N1189" i="24" s="1"/>
  <c r="D840" i="24"/>
  <c r="F840" i="24" s="1"/>
  <c r="I840" i="24" s="1"/>
  <c r="J840" i="24" s="1"/>
  <c r="N840" i="24" s="1"/>
  <c r="D3296" i="24"/>
  <c r="F3296" i="24" s="1"/>
  <c r="I3296" i="24" s="1"/>
  <c r="J3296" i="24" s="1"/>
  <c r="N3296" i="24" s="1"/>
  <c r="D3368" i="24"/>
  <c r="F3368" i="24" s="1"/>
  <c r="I3368" i="24" s="1"/>
  <c r="J3368" i="24" s="1"/>
  <c r="N3368" i="24" s="1"/>
  <c r="D3385" i="24"/>
  <c r="F3385" i="24" s="1"/>
  <c r="I3385" i="24" s="1"/>
  <c r="J3385" i="24" s="1"/>
  <c r="N3385" i="24" s="1"/>
  <c r="D3031" i="24"/>
  <c r="F3031" i="24" s="1"/>
  <c r="I3031" i="24" s="1"/>
  <c r="J3031" i="24" s="1"/>
  <c r="N3031" i="24" s="1"/>
  <c r="D2340" i="24"/>
  <c r="F2340" i="24" s="1"/>
  <c r="I2340" i="24" s="1"/>
  <c r="J2340" i="24" s="1"/>
  <c r="N2340" i="24" s="1"/>
  <c r="D1850" i="24"/>
  <c r="F1850" i="24" s="1"/>
  <c r="I1850" i="24" s="1"/>
  <c r="J1850" i="24" s="1"/>
  <c r="N1850" i="24" s="1"/>
  <c r="D1003" i="24"/>
  <c r="F1003" i="24" s="1"/>
  <c r="I1003" i="24" s="1"/>
  <c r="J1003" i="24" s="1"/>
  <c r="N1003" i="24" s="1"/>
  <c r="D512" i="24"/>
  <c r="F512" i="24" s="1"/>
  <c r="I512" i="24" s="1"/>
  <c r="J512" i="24" s="1"/>
  <c r="N512" i="24" s="1"/>
  <c r="D63" i="24"/>
  <c r="F63" i="24" s="1"/>
  <c r="I63" i="24" s="1"/>
  <c r="J63" i="24" s="1"/>
  <c r="N63" i="24" s="1"/>
  <c r="D79" i="24"/>
  <c r="F79" i="24" s="1"/>
  <c r="I79" i="24" s="1"/>
  <c r="J79" i="24" s="1"/>
  <c r="N79" i="24" s="1"/>
  <c r="D143" i="24"/>
  <c r="F143" i="24" s="1"/>
  <c r="I143" i="24" s="1"/>
  <c r="J143" i="24" s="1"/>
  <c r="N143" i="24" s="1"/>
  <c r="D183" i="24"/>
  <c r="F183" i="24" s="1"/>
  <c r="I183" i="24" s="1"/>
  <c r="J183" i="24" s="1"/>
  <c r="N183" i="24" s="1"/>
  <c r="D286" i="24"/>
  <c r="F286" i="24" s="1"/>
  <c r="I286" i="24" s="1"/>
  <c r="J286" i="24" s="1"/>
  <c r="N286" i="24" s="1"/>
  <c r="D337" i="24"/>
  <c r="F337" i="24" s="1"/>
  <c r="I337" i="24" s="1"/>
  <c r="J337" i="24" s="1"/>
  <c r="N337" i="24" s="1"/>
  <c r="D427" i="24"/>
  <c r="F427" i="24" s="1"/>
  <c r="I427" i="24" s="1"/>
  <c r="J427" i="24" s="1"/>
  <c r="N427" i="24" s="1"/>
  <c r="D500" i="24"/>
  <c r="F500" i="24" s="1"/>
  <c r="I500" i="24" s="1"/>
  <c r="J500" i="24" s="1"/>
  <c r="N500" i="24" s="1"/>
  <c r="D539" i="24"/>
  <c r="F539" i="24" s="1"/>
  <c r="I539" i="24" s="1"/>
  <c r="J539" i="24" s="1"/>
  <c r="N539" i="24" s="1"/>
  <c r="D564" i="24"/>
  <c r="F564" i="24" s="1"/>
  <c r="I564" i="24" s="1"/>
  <c r="J564" i="24" s="1"/>
  <c r="N564" i="24" s="1"/>
  <c r="D3077" i="24"/>
  <c r="F3077" i="24" s="1"/>
  <c r="I3077" i="24" s="1"/>
  <c r="J3077" i="24" s="1"/>
  <c r="N3077" i="24" s="1"/>
  <c r="D2784" i="24"/>
  <c r="F2784" i="24" s="1"/>
  <c r="I2784" i="24" s="1"/>
  <c r="J2784" i="24" s="1"/>
  <c r="N2784" i="24" s="1"/>
  <c r="D2671" i="24"/>
  <c r="F2671" i="24" s="1"/>
  <c r="I2671" i="24" s="1"/>
  <c r="J2671" i="24" s="1"/>
  <c r="N2671" i="24" s="1"/>
  <c r="D2126" i="24"/>
  <c r="F2126" i="24" s="1"/>
  <c r="I2126" i="24" s="1"/>
  <c r="J2126" i="24" s="1"/>
  <c r="N2126" i="24" s="1"/>
  <c r="D2346" i="24"/>
  <c r="F2346" i="24" s="1"/>
  <c r="I2346" i="24" s="1"/>
  <c r="J2346" i="24" s="1"/>
  <c r="N2346" i="24" s="1"/>
  <c r="D1668" i="24"/>
  <c r="F1668" i="24" s="1"/>
  <c r="I1668" i="24" s="1"/>
  <c r="J1668" i="24" s="1"/>
  <c r="N1668" i="24" s="1"/>
  <c r="D1568" i="24"/>
  <c r="F1568" i="24" s="1"/>
  <c r="I1568" i="24" s="1"/>
  <c r="J1568" i="24" s="1"/>
  <c r="N1568" i="24" s="1"/>
  <c r="D1332" i="24"/>
  <c r="F1332" i="24" s="1"/>
  <c r="I1332" i="24" s="1"/>
  <c r="J1332" i="24" s="1"/>
  <c r="N1332" i="24" s="1"/>
  <c r="D1502" i="24"/>
  <c r="F1502" i="24" s="1"/>
  <c r="I1502" i="24" s="1"/>
  <c r="J1502" i="24" s="1"/>
  <c r="N1502" i="24" s="1"/>
  <c r="D1247" i="24"/>
  <c r="F1247" i="24" s="1"/>
  <c r="I1247" i="24" s="1"/>
  <c r="J1247" i="24" s="1"/>
  <c r="N1247" i="24" s="1"/>
  <c r="D64" i="24"/>
  <c r="F64" i="24" s="1"/>
  <c r="I64" i="24" s="1"/>
  <c r="J64" i="24" s="1"/>
  <c r="N64" i="24" s="1"/>
  <c r="D355" i="24"/>
  <c r="F355" i="24" s="1"/>
  <c r="I355" i="24" s="1"/>
  <c r="J355" i="24" s="1"/>
  <c r="N355" i="24" s="1"/>
  <c r="D2756" i="24"/>
  <c r="F2756" i="24" s="1"/>
  <c r="I2756" i="24" s="1"/>
  <c r="J2756" i="24" s="1"/>
  <c r="N2756" i="24" s="1"/>
  <c r="D2718" i="24"/>
  <c r="F2718" i="24" s="1"/>
  <c r="I2718" i="24" s="1"/>
  <c r="J2718" i="24" s="1"/>
  <c r="N2718" i="24" s="1"/>
  <c r="D2684" i="24"/>
  <c r="F2684" i="24" s="1"/>
  <c r="I2684" i="24" s="1"/>
  <c r="J2684" i="24" s="1"/>
  <c r="N2684" i="24" s="1"/>
  <c r="D2579" i="24"/>
  <c r="F2579" i="24" s="1"/>
  <c r="I2579" i="24" s="1"/>
  <c r="J2579" i="24" s="1"/>
  <c r="N2579" i="24" s="1"/>
  <c r="D2302" i="24"/>
  <c r="F2302" i="24" s="1"/>
  <c r="I2302" i="24" s="1"/>
  <c r="J2302" i="24" s="1"/>
  <c r="N2302" i="24" s="1"/>
  <c r="D2026" i="24"/>
  <c r="F2026" i="24" s="1"/>
  <c r="I2026" i="24" s="1"/>
  <c r="J2026" i="24" s="1"/>
  <c r="N2026" i="24" s="1"/>
  <c r="D1986" i="24"/>
  <c r="F1986" i="24" s="1"/>
  <c r="I1986" i="24" s="1"/>
  <c r="J1986" i="24" s="1"/>
  <c r="N1986" i="24" s="1"/>
  <c r="D1832" i="24"/>
  <c r="F1832" i="24" s="1"/>
  <c r="I1832" i="24" s="1"/>
  <c r="J1832" i="24" s="1"/>
  <c r="N1832" i="24" s="1"/>
  <c r="D1524" i="24"/>
  <c r="F1524" i="24" s="1"/>
  <c r="I1524" i="24" s="1"/>
  <c r="J1524" i="24" s="1"/>
  <c r="N1524" i="24" s="1"/>
  <c r="D1798" i="24"/>
  <c r="F1798" i="24" s="1"/>
  <c r="I1798" i="24" s="1"/>
  <c r="J1798" i="24" s="1"/>
  <c r="N1798" i="24" s="1"/>
  <c r="D1518" i="24"/>
  <c r="F1518" i="24" s="1"/>
  <c r="I1518" i="24" s="1"/>
  <c r="J1518" i="24" s="1"/>
  <c r="N1518" i="24" s="1"/>
  <c r="D1390" i="24"/>
  <c r="F1390" i="24" s="1"/>
  <c r="I1390" i="24" s="1"/>
  <c r="J1390" i="24" s="1"/>
  <c r="N1390" i="24" s="1"/>
  <c r="D1354" i="24"/>
  <c r="F1354" i="24" s="1"/>
  <c r="I1354" i="24" s="1"/>
  <c r="J1354" i="24" s="1"/>
  <c r="N1354" i="24" s="1"/>
  <c r="D1303" i="24"/>
  <c r="F1303" i="24" s="1"/>
  <c r="I1303" i="24" s="1"/>
  <c r="J1303" i="24" s="1"/>
  <c r="N1303" i="24" s="1"/>
  <c r="D1131" i="24"/>
  <c r="F1131" i="24" s="1"/>
  <c r="I1131" i="24" s="1"/>
  <c r="J1131" i="24" s="1"/>
  <c r="N1131" i="24" s="1"/>
  <c r="D719" i="24"/>
  <c r="F719" i="24" s="1"/>
  <c r="I719" i="24" s="1"/>
  <c r="J719" i="24" s="1"/>
  <c r="N719" i="24" s="1"/>
  <c r="D706" i="24"/>
  <c r="F706" i="24" s="1"/>
  <c r="I706" i="24" s="1"/>
  <c r="J706" i="24" s="1"/>
  <c r="N706" i="24" s="1"/>
  <c r="D650" i="24"/>
  <c r="F650" i="24" s="1"/>
  <c r="I650" i="24" s="1"/>
  <c r="J650" i="24" s="1"/>
  <c r="N650" i="24" s="1"/>
  <c r="D546" i="24"/>
  <c r="F546" i="24" s="1"/>
  <c r="I546" i="24" s="1"/>
  <c r="J546" i="24" s="1"/>
  <c r="N546" i="24" s="1"/>
  <c r="D522" i="24"/>
  <c r="F522" i="24" s="1"/>
  <c r="I522" i="24" s="1"/>
  <c r="J522" i="24" s="1"/>
  <c r="N522" i="24" s="1"/>
  <c r="D465" i="24"/>
  <c r="F465" i="24" s="1"/>
  <c r="I465" i="24" s="1"/>
  <c r="J465" i="24" s="1"/>
  <c r="N465" i="24" s="1"/>
  <c r="D677" i="24"/>
  <c r="F677" i="24" s="1"/>
  <c r="I677" i="24" s="1"/>
  <c r="J677" i="24" s="1"/>
  <c r="N677" i="24" s="1"/>
  <c r="D880" i="24"/>
  <c r="F880" i="24" s="1"/>
  <c r="I880" i="24" s="1"/>
  <c r="J880" i="24" s="1"/>
  <c r="N880" i="24" s="1"/>
  <c r="D1002" i="24"/>
  <c r="F1002" i="24" s="1"/>
  <c r="I1002" i="24" s="1"/>
  <c r="J1002" i="24" s="1"/>
  <c r="N1002" i="24" s="1"/>
  <c r="D1194" i="24"/>
  <c r="F1194" i="24" s="1"/>
  <c r="I1194" i="24" s="1"/>
  <c r="J1194" i="24" s="1"/>
  <c r="N1194" i="24" s="1"/>
  <c r="D1024" i="24"/>
  <c r="F1024" i="24" s="1"/>
  <c r="I1024" i="24" s="1"/>
  <c r="J1024" i="24" s="1"/>
  <c r="N1024" i="24" s="1"/>
  <c r="D1120" i="24"/>
  <c r="F1120" i="24" s="1"/>
  <c r="I1120" i="24" s="1"/>
  <c r="J1120" i="24" s="1"/>
  <c r="N1120" i="24" s="1"/>
  <c r="D837" i="24"/>
  <c r="F837" i="24" s="1"/>
  <c r="I837" i="24" s="1"/>
  <c r="J837" i="24" s="1"/>
  <c r="N837" i="24" s="1"/>
  <c r="D869" i="24"/>
  <c r="F869" i="24" s="1"/>
  <c r="I869" i="24" s="1"/>
  <c r="J869" i="24" s="1"/>
  <c r="N869" i="24" s="1"/>
  <c r="D934" i="24"/>
  <c r="F934" i="24" s="1"/>
  <c r="I934" i="24" s="1"/>
  <c r="J934" i="24" s="1"/>
  <c r="N934" i="24" s="1"/>
  <c r="D746" i="24"/>
  <c r="F746" i="24" s="1"/>
  <c r="I746" i="24" s="1"/>
  <c r="J746" i="24" s="1"/>
  <c r="N746" i="24" s="1"/>
  <c r="D926" i="24"/>
  <c r="F926" i="24" s="1"/>
  <c r="I926" i="24" s="1"/>
  <c r="J926" i="24" s="1"/>
  <c r="N926" i="24" s="1"/>
  <c r="D1022" i="24"/>
  <c r="F1022" i="24" s="1"/>
  <c r="I1022" i="24" s="1"/>
  <c r="J1022" i="24" s="1"/>
  <c r="N1022" i="24" s="1"/>
  <c r="D1182" i="24"/>
  <c r="F1182" i="24" s="1"/>
  <c r="I1182" i="24" s="1"/>
  <c r="J1182" i="24" s="1"/>
  <c r="N1182" i="24" s="1"/>
  <c r="D1361" i="24"/>
  <c r="F1361" i="24" s="1"/>
  <c r="I1361" i="24" s="1"/>
  <c r="J1361" i="24" s="1"/>
  <c r="N1361" i="24" s="1"/>
  <c r="D1244" i="24"/>
  <c r="F1244" i="24" s="1"/>
  <c r="I1244" i="24" s="1"/>
  <c r="J1244" i="24" s="1"/>
  <c r="N1244" i="24" s="1"/>
  <c r="D1298" i="24"/>
  <c r="F1298" i="24" s="1"/>
  <c r="I1298" i="24" s="1"/>
  <c r="J1298" i="24" s="1"/>
  <c r="N1298" i="24" s="1"/>
  <c r="D1339" i="24"/>
  <c r="F1339" i="24" s="1"/>
  <c r="I1339" i="24" s="1"/>
  <c r="J1339" i="24" s="1"/>
  <c r="N1339" i="24" s="1"/>
  <c r="D1355" i="24"/>
  <c r="F1355" i="24" s="1"/>
  <c r="I1355" i="24" s="1"/>
  <c r="J1355" i="24" s="1"/>
  <c r="N1355" i="24" s="1"/>
  <c r="D1463" i="24"/>
  <c r="F1463" i="24" s="1"/>
  <c r="I1463" i="24" s="1"/>
  <c r="J1463" i="24" s="1"/>
  <c r="N1463" i="24" s="1"/>
  <c r="D1705" i="24"/>
  <c r="F1705" i="24" s="1"/>
  <c r="I1705" i="24" s="1"/>
  <c r="J1705" i="24" s="1"/>
  <c r="N1705" i="24" s="1"/>
  <c r="D1657" i="24"/>
  <c r="F1657" i="24" s="1"/>
  <c r="I1657" i="24" s="1"/>
  <c r="J1657" i="24" s="1"/>
  <c r="N1657" i="24" s="1"/>
  <c r="D1727" i="24"/>
  <c r="F1727" i="24" s="1"/>
  <c r="I1727" i="24" s="1"/>
  <c r="J1727" i="24" s="1"/>
  <c r="N1727" i="24" s="1"/>
  <c r="D1823" i="24"/>
  <c r="F1823" i="24" s="1"/>
  <c r="I1823" i="24" s="1"/>
  <c r="J1823" i="24" s="1"/>
  <c r="N1823" i="24" s="1"/>
  <c r="D1887" i="24"/>
  <c r="F1887" i="24" s="1"/>
  <c r="I1887" i="24" s="1"/>
  <c r="J1887" i="24" s="1"/>
  <c r="N1887" i="24" s="1"/>
  <c r="D2004" i="24"/>
  <c r="F2004" i="24" s="1"/>
  <c r="I2004" i="24" s="1"/>
  <c r="J2004" i="24" s="1"/>
  <c r="N2004" i="24" s="1"/>
  <c r="D1853" i="24"/>
  <c r="F1853" i="24" s="1"/>
  <c r="I1853" i="24" s="1"/>
  <c r="J1853" i="24" s="1"/>
  <c r="N1853" i="24" s="1"/>
  <c r="D1949" i="24"/>
  <c r="F1949" i="24" s="1"/>
  <c r="I1949" i="24" s="1"/>
  <c r="J1949" i="24" s="1"/>
  <c r="N1949" i="24" s="1"/>
  <c r="D1963" i="24"/>
  <c r="F1963" i="24" s="1"/>
  <c r="I1963" i="24" s="1"/>
  <c r="J1963" i="24" s="1"/>
  <c r="N1963" i="24" s="1"/>
  <c r="D2293" i="24"/>
  <c r="F2293" i="24" s="1"/>
  <c r="I2293" i="24" s="1"/>
  <c r="J2293" i="24" s="1"/>
  <c r="N2293" i="24" s="1"/>
  <c r="D2323" i="24"/>
  <c r="F2323" i="24" s="1"/>
  <c r="I2323" i="24" s="1"/>
  <c r="J2323" i="24" s="1"/>
  <c r="N2323" i="24" s="1"/>
  <c r="D2345" i="24"/>
  <c r="F2345" i="24" s="1"/>
  <c r="I2345" i="24" s="1"/>
  <c r="J2345" i="24" s="1"/>
  <c r="N2345" i="24" s="1"/>
  <c r="D2321" i="24"/>
  <c r="F2321" i="24" s="1"/>
  <c r="I2321" i="24" s="1"/>
  <c r="J2321" i="24" s="1"/>
  <c r="N2321" i="24" s="1"/>
  <c r="D2343" i="24"/>
  <c r="F2343" i="24" s="1"/>
  <c r="I2343" i="24" s="1"/>
  <c r="J2343" i="24" s="1"/>
  <c r="N2343" i="24" s="1"/>
  <c r="D2905" i="24"/>
  <c r="F2905" i="24" s="1"/>
  <c r="I2905" i="24" s="1"/>
  <c r="J2905" i="24" s="1"/>
  <c r="N2905" i="24" s="1"/>
  <c r="D2869" i="24"/>
  <c r="F2869" i="24" s="1"/>
  <c r="I2869" i="24" s="1"/>
  <c r="J2869" i="24" s="1"/>
  <c r="N2869" i="24" s="1"/>
  <c r="D3041" i="24"/>
  <c r="F3041" i="24" s="1"/>
  <c r="I3041" i="24" s="1"/>
  <c r="J3041" i="24" s="1"/>
  <c r="N3041" i="24" s="1"/>
  <c r="D3012" i="24"/>
  <c r="F3012" i="24" s="1"/>
  <c r="I3012" i="24" s="1"/>
  <c r="J3012" i="24" s="1"/>
  <c r="N3012" i="24" s="1"/>
  <c r="D3038" i="24"/>
  <c r="F3038" i="24" s="1"/>
  <c r="I3038" i="24" s="1"/>
  <c r="J3038" i="24" s="1"/>
  <c r="N3038" i="24" s="1"/>
  <c r="D1030" i="24"/>
  <c r="F1030" i="24" s="1"/>
  <c r="I1030" i="24" s="1"/>
  <c r="J1030" i="24" s="1"/>
  <c r="N1030" i="24" s="1"/>
  <c r="D1322" i="24"/>
  <c r="F1322" i="24" s="1"/>
  <c r="I1322" i="24" s="1"/>
  <c r="J1322" i="24" s="1"/>
  <c r="N1322" i="24" s="1"/>
  <c r="D1513" i="24"/>
  <c r="F1513" i="24" s="1"/>
  <c r="I1513" i="24" s="1"/>
  <c r="J1513" i="24" s="1"/>
  <c r="N1513" i="24" s="1"/>
  <c r="D1577" i="24"/>
  <c r="F1577" i="24" s="1"/>
  <c r="I1577" i="24" s="1"/>
  <c r="J1577" i="24" s="1"/>
  <c r="N1577" i="24" s="1"/>
  <c r="D1345" i="24"/>
  <c r="F1345" i="24" s="1"/>
  <c r="I1345" i="24" s="1"/>
  <c r="J1345" i="24" s="1"/>
  <c r="N1345" i="24" s="1"/>
  <c r="D1539" i="24"/>
  <c r="F1539" i="24" s="1"/>
  <c r="I1539" i="24" s="1"/>
  <c r="J1539" i="24" s="1"/>
  <c r="N1539" i="24" s="1"/>
  <c r="D1274" i="24"/>
  <c r="F1274" i="24" s="1"/>
  <c r="I1274" i="24" s="1"/>
  <c r="J1274" i="24" s="1"/>
  <c r="N1274" i="24" s="1"/>
  <c r="D1282" i="24"/>
  <c r="F1282" i="24" s="1"/>
  <c r="I1282" i="24" s="1"/>
  <c r="J1282" i="24" s="1"/>
  <c r="N1282" i="24" s="1"/>
  <c r="D1329" i="24"/>
  <c r="F1329" i="24" s="1"/>
  <c r="I1329" i="24" s="1"/>
  <c r="J1329" i="24" s="1"/>
  <c r="N1329" i="24" s="1"/>
  <c r="D1848" i="24"/>
  <c r="F1848" i="24" s="1"/>
  <c r="I1848" i="24" s="1"/>
  <c r="J1848" i="24" s="1"/>
  <c r="N1848" i="24" s="1"/>
  <c r="D1729" i="24"/>
  <c r="F1729" i="24" s="1"/>
  <c r="I1729" i="24" s="1"/>
  <c r="J1729" i="24" s="1"/>
  <c r="N1729" i="24" s="1"/>
  <c r="D1825" i="24"/>
  <c r="F1825" i="24" s="1"/>
  <c r="I1825" i="24" s="1"/>
  <c r="J1825" i="24" s="1"/>
  <c r="N1825" i="24" s="1"/>
  <c r="D1961" i="24"/>
  <c r="F1961" i="24" s="1"/>
  <c r="I1961" i="24" s="1"/>
  <c r="J1961" i="24" s="1"/>
  <c r="N1961" i="24" s="1"/>
  <c r="D1907" i="24"/>
  <c r="F1907" i="24" s="1"/>
  <c r="I1907" i="24" s="1"/>
  <c r="J1907" i="24" s="1"/>
  <c r="N1907" i="24" s="1"/>
  <c r="D1952" i="24"/>
  <c r="F1952" i="24" s="1"/>
  <c r="I1952" i="24" s="1"/>
  <c r="J1952" i="24" s="1"/>
  <c r="N1952" i="24" s="1"/>
  <c r="D1939" i="24"/>
  <c r="F1939" i="24" s="1"/>
  <c r="I1939" i="24" s="1"/>
  <c r="J1939" i="24" s="1"/>
  <c r="N1939" i="24" s="1"/>
  <c r="D2248" i="24"/>
  <c r="F2248" i="24" s="1"/>
  <c r="I2248" i="24" s="1"/>
  <c r="J2248" i="24" s="1"/>
  <c r="N2248" i="24" s="1"/>
  <c r="D2169" i="24"/>
  <c r="F2169" i="24" s="1"/>
  <c r="I2169" i="24" s="1"/>
  <c r="J2169" i="24" s="1"/>
  <c r="N2169" i="24" s="1"/>
  <c r="D2185" i="24"/>
  <c r="F2185" i="24" s="1"/>
  <c r="I2185" i="24" s="1"/>
  <c r="J2185" i="24" s="1"/>
  <c r="N2185" i="24" s="1"/>
  <c r="D2389" i="24"/>
  <c r="F2389" i="24" s="1"/>
  <c r="I2389" i="24" s="1"/>
  <c r="J2389" i="24" s="1"/>
  <c r="N2389" i="24" s="1"/>
  <c r="D2542" i="24"/>
  <c r="F2542" i="24" s="1"/>
  <c r="I2542" i="24" s="1"/>
  <c r="J2542" i="24" s="1"/>
  <c r="N2542" i="24" s="1"/>
  <c r="D2637" i="24"/>
  <c r="F2637" i="24" s="1"/>
  <c r="I2637" i="24" s="1"/>
  <c r="J2637" i="24" s="1"/>
  <c r="N2637" i="24" s="1"/>
  <c r="D2741" i="24"/>
  <c r="F2741" i="24" s="1"/>
  <c r="I2741" i="24" s="1"/>
  <c r="J2741" i="24" s="1"/>
  <c r="N2741" i="24" s="1"/>
  <c r="D2851" i="24"/>
  <c r="F2851" i="24" s="1"/>
  <c r="I2851" i="24" s="1"/>
  <c r="J2851" i="24" s="1"/>
  <c r="N2851" i="24" s="1"/>
  <c r="D2829" i="24"/>
  <c r="F2829" i="24" s="1"/>
  <c r="I2829" i="24" s="1"/>
  <c r="J2829" i="24" s="1"/>
  <c r="N2829" i="24" s="1"/>
  <c r="D3056" i="24"/>
  <c r="F3056" i="24" s="1"/>
  <c r="I3056" i="24" s="1"/>
  <c r="J3056" i="24" s="1"/>
  <c r="N3056" i="24" s="1"/>
  <c r="D3118" i="24"/>
  <c r="F3118" i="24" s="1"/>
  <c r="I3118" i="24" s="1"/>
  <c r="J3118" i="24" s="1"/>
  <c r="N3118" i="24" s="1"/>
  <c r="D828" i="24"/>
  <c r="F828" i="24" s="1"/>
  <c r="I828" i="24" s="1"/>
  <c r="J828" i="24" s="1"/>
  <c r="N828" i="24" s="1"/>
  <c r="D1094" i="24"/>
  <c r="F1094" i="24" s="1"/>
  <c r="I1094" i="24" s="1"/>
  <c r="J1094" i="24" s="1"/>
  <c r="N1094" i="24" s="1"/>
  <c r="D1377" i="24"/>
  <c r="F1377" i="24" s="1"/>
  <c r="I1377" i="24" s="1"/>
  <c r="J1377" i="24" s="1"/>
  <c r="N1377" i="24" s="1"/>
  <c r="D1395" i="24"/>
  <c r="F1395" i="24" s="1"/>
  <c r="I1395" i="24" s="1"/>
  <c r="J1395" i="24" s="1"/>
  <c r="N1395" i="24" s="1"/>
  <c r="D1579" i="24"/>
  <c r="F1579" i="24" s="1"/>
  <c r="I1579" i="24" s="1"/>
  <c r="J1579" i="24" s="1"/>
  <c r="N1579" i="24" s="1"/>
  <c r="D1248" i="24"/>
  <c r="F1248" i="24" s="1"/>
  <c r="I1248" i="24" s="1"/>
  <c r="J1248" i="24" s="1"/>
  <c r="N1248" i="24" s="1"/>
  <c r="D1391" i="24"/>
  <c r="F1391" i="24" s="1"/>
  <c r="I1391" i="24" s="1"/>
  <c r="J1391" i="24" s="1"/>
  <c r="N1391" i="24" s="1"/>
  <c r="D1681" i="24"/>
  <c r="F1681" i="24" s="1"/>
  <c r="I1681" i="24" s="1"/>
  <c r="J1681" i="24" s="1"/>
  <c r="N1681" i="24" s="1"/>
  <c r="D1731" i="24"/>
  <c r="F1731" i="24" s="1"/>
  <c r="I1731" i="24" s="1"/>
  <c r="J1731" i="24" s="1"/>
  <c r="N1731" i="24" s="1"/>
  <c r="D1809" i="24"/>
  <c r="F1809" i="24" s="1"/>
  <c r="I1809" i="24" s="1"/>
  <c r="J1809" i="24" s="1"/>
  <c r="N1809" i="24" s="1"/>
  <c r="D1916" i="24"/>
  <c r="F1916" i="24" s="1"/>
  <c r="I1916" i="24" s="1"/>
  <c r="J1916" i="24" s="1"/>
  <c r="N1916" i="24" s="1"/>
  <c r="D1999" i="24"/>
  <c r="F1999" i="24" s="1"/>
  <c r="I1999" i="24" s="1"/>
  <c r="J1999" i="24" s="1"/>
  <c r="N1999" i="24" s="1"/>
  <c r="D1989" i="24"/>
  <c r="F1989" i="24" s="1"/>
  <c r="I1989" i="24" s="1"/>
  <c r="J1989" i="24" s="1"/>
  <c r="N1989" i="24" s="1"/>
  <c r="D2069" i="24"/>
  <c r="F2069" i="24" s="1"/>
  <c r="I2069" i="24" s="1"/>
  <c r="J2069" i="24" s="1"/>
  <c r="N2069" i="24" s="1"/>
  <c r="D2043" i="24"/>
  <c r="F2043" i="24" s="1"/>
  <c r="I2043" i="24" s="1"/>
  <c r="J2043" i="24" s="1"/>
  <c r="N2043" i="24" s="1"/>
  <c r="D2260" i="24"/>
  <c r="F2260" i="24" s="1"/>
  <c r="I2260" i="24" s="1"/>
  <c r="J2260" i="24" s="1"/>
  <c r="N2260" i="24" s="1"/>
  <c r="D2337" i="24"/>
  <c r="F2337" i="24" s="1"/>
  <c r="I2337" i="24" s="1"/>
  <c r="J2337" i="24" s="1"/>
  <c r="N2337" i="24" s="1"/>
  <c r="D2548" i="24"/>
  <c r="F2548" i="24" s="1"/>
  <c r="I2548" i="24" s="1"/>
  <c r="J2548" i="24" s="1"/>
  <c r="N2548" i="24" s="1"/>
  <c r="D2484" i="24"/>
  <c r="F2484" i="24" s="1"/>
  <c r="I2484" i="24" s="1"/>
  <c r="J2484" i="24" s="1"/>
  <c r="N2484" i="24" s="1"/>
  <c r="D2827" i="24"/>
  <c r="F2827" i="24" s="1"/>
  <c r="I2827" i="24" s="1"/>
  <c r="J2827" i="24" s="1"/>
  <c r="N2827" i="24" s="1"/>
  <c r="D2915" i="24"/>
  <c r="F2915" i="24" s="1"/>
  <c r="I2915" i="24" s="1"/>
  <c r="J2915" i="24" s="1"/>
  <c r="N2915" i="24" s="1"/>
  <c r="D3033" i="24"/>
  <c r="F3033" i="24" s="1"/>
  <c r="I3033" i="24" s="1"/>
  <c r="J3033" i="24" s="1"/>
  <c r="N3033" i="24" s="1"/>
  <c r="D3188" i="24"/>
  <c r="F3188" i="24" s="1"/>
  <c r="I3188" i="24" s="1"/>
  <c r="J3188" i="24" s="1"/>
  <c r="N3188" i="24" s="1"/>
  <c r="D1467" i="24"/>
  <c r="F1467" i="24" s="1"/>
  <c r="I1467" i="24" s="1"/>
  <c r="J1467" i="24" s="1"/>
  <c r="N1467" i="24" s="1"/>
  <c r="D1445" i="24"/>
  <c r="F1445" i="24" s="1"/>
  <c r="I1445" i="24" s="1"/>
  <c r="J1445" i="24" s="1"/>
  <c r="N1445" i="24" s="1"/>
  <c r="D1296" i="24"/>
  <c r="F1296" i="24" s="1"/>
  <c r="I1296" i="24" s="1"/>
  <c r="J1296" i="24" s="1"/>
  <c r="N1296" i="24" s="1"/>
  <c r="D1481" i="24"/>
  <c r="F1481" i="24" s="1"/>
  <c r="I1481" i="24" s="1"/>
  <c r="J1481" i="24" s="1"/>
  <c r="N1481" i="24" s="1"/>
  <c r="D1715" i="24"/>
  <c r="F1715" i="24" s="1"/>
  <c r="I1715" i="24" s="1"/>
  <c r="J1715" i="24" s="1"/>
  <c r="N1715" i="24" s="1"/>
  <c r="D1831" i="24"/>
  <c r="F1831" i="24" s="1"/>
  <c r="I1831" i="24" s="1"/>
  <c r="J1831" i="24" s="1"/>
  <c r="N1831" i="24" s="1"/>
  <c r="D1689" i="24"/>
  <c r="F1689" i="24" s="1"/>
  <c r="I1689" i="24" s="1"/>
  <c r="J1689" i="24" s="1"/>
  <c r="N1689" i="24" s="1"/>
  <c r="D1647" i="24"/>
  <c r="F1647" i="24" s="1"/>
  <c r="I1647" i="24" s="1"/>
  <c r="J1647" i="24" s="1"/>
  <c r="N1647" i="24" s="1"/>
  <c r="D1847" i="24"/>
  <c r="F1847" i="24" s="1"/>
  <c r="I1847" i="24" s="1"/>
  <c r="J1847" i="24" s="1"/>
  <c r="N1847" i="24" s="1"/>
  <c r="D1879" i="24"/>
  <c r="F1879" i="24" s="1"/>
  <c r="I1879" i="24" s="1"/>
  <c r="J1879" i="24" s="1"/>
  <c r="N1879" i="24" s="1"/>
  <c r="D1911" i="24"/>
  <c r="F1911" i="24" s="1"/>
  <c r="I1911" i="24" s="1"/>
  <c r="J1911" i="24" s="1"/>
  <c r="N1911" i="24" s="1"/>
  <c r="D2056" i="24"/>
  <c r="F2056" i="24" s="1"/>
  <c r="I2056" i="24" s="1"/>
  <c r="J2056" i="24" s="1"/>
  <c r="N2056" i="24" s="1"/>
  <c r="D2103" i="24"/>
  <c r="F2103" i="24" s="1"/>
  <c r="I2103" i="24" s="1"/>
  <c r="J2103" i="24" s="1"/>
  <c r="N2103" i="24" s="1"/>
  <c r="D2113" i="24"/>
  <c r="F2113" i="24" s="1"/>
  <c r="I2113" i="24" s="1"/>
  <c r="J2113" i="24" s="1"/>
  <c r="N2113" i="24" s="1"/>
  <c r="D2331" i="24"/>
  <c r="F2331" i="24" s="1"/>
  <c r="I2331" i="24" s="1"/>
  <c r="J2331" i="24" s="1"/>
  <c r="N2331" i="24" s="1"/>
  <c r="D2490" i="24"/>
  <c r="F2490" i="24" s="1"/>
  <c r="I2490" i="24" s="1"/>
  <c r="J2490" i="24" s="1"/>
  <c r="N2490" i="24" s="1"/>
  <c r="D2580" i="24"/>
  <c r="F2580" i="24" s="1"/>
  <c r="I2580" i="24" s="1"/>
  <c r="J2580" i="24" s="1"/>
  <c r="N2580" i="24" s="1"/>
  <c r="D2558" i="24"/>
  <c r="F2558" i="24" s="1"/>
  <c r="I2558" i="24" s="1"/>
  <c r="J2558" i="24" s="1"/>
  <c r="N2558" i="24" s="1"/>
  <c r="D2645" i="24"/>
  <c r="F2645" i="24" s="1"/>
  <c r="I2645" i="24" s="1"/>
  <c r="J2645" i="24" s="1"/>
  <c r="N2645" i="24" s="1"/>
  <c r="D2590" i="24"/>
  <c r="F2590" i="24" s="1"/>
  <c r="I2590" i="24" s="1"/>
  <c r="J2590" i="24" s="1"/>
  <c r="N2590" i="24" s="1"/>
  <c r="D2785" i="24"/>
  <c r="F2785" i="24" s="1"/>
  <c r="I2785" i="24" s="1"/>
  <c r="J2785" i="24" s="1"/>
  <c r="N2785" i="24" s="1"/>
  <c r="D2895" i="24"/>
  <c r="F2895" i="24" s="1"/>
  <c r="I2895" i="24" s="1"/>
  <c r="J2895" i="24" s="1"/>
  <c r="N2895" i="24" s="1"/>
  <c r="D3032" i="24"/>
  <c r="F3032" i="24" s="1"/>
  <c r="I3032" i="24" s="1"/>
  <c r="J3032" i="24" s="1"/>
  <c r="N3032" i="24" s="1"/>
  <c r="D3181" i="24"/>
  <c r="F3181" i="24" s="1"/>
  <c r="I3181" i="24" s="1"/>
  <c r="J3181" i="24" s="1"/>
  <c r="N3181" i="24" s="1"/>
  <c r="J17" i="25"/>
  <c r="D713" i="25"/>
  <c r="F713" i="25" s="1"/>
  <c r="I713" i="25" s="1"/>
  <c r="J713" i="25" s="1"/>
  <c r="N713" i="25" s="1"/>
  <c r="D293" i="25"/>
  <c r="F293" i="25" s="1"/>
  <c r="I293" i="25" s="1"/>
  <c r="J293" i="25" s="1"/>
  <c r="N293" i="25" s="1"/>
  <c r="D321" i="25"/>
  <c r="F321" i="25" s="1"/>
  <c r="I321" i="25" s="1"/>
  <c r="J321" i="25" s="1"/>
  <c r="N321" i="25" s="1"/>
  <c r="D355" i="25"/>
  <c r="F355" i="25" s="1"/>
  <c r="I355" i="25" s="1"/>
  <c r="J355" i="25" s="1"/>
  <c r="N355" i="25" s="1"/>
  <c r="D465" i="25"/>
  <c r="F465" i="25" s="1"/>
  <c r="I465" i="25" s="1"/>
  <c r="J465" i="25" s="1"/>
  <c r="N465" i="25" s="1"/>
  <c r="D481" i="25"/>
  <c r="F481" i="25" s="1"/>
  <c r="I481" i="25" s="1"/>
  <c r="J481" i="25" s="1"/>
  <c r="N481" i="25" s="1"/>
  <c r="D485" i="25"/>
  <c r="F485" i="25" s="1"/>
  <c r="I485" i="25" s="1"/>
  <c r="J485" i="25" s="1"/>
  <c r="N485" i="25" s="1"/>
  <c r="D538" i="25"/>
  <c r="F538" i="25" s="1"/>
  <c r="I538" i="25" s="1"/>
  <c r="J538" i="25" s="1"/>
  <c r="N538" i="25" s="1"/>
  <c r="D546" i="25"/>
  <c r="F546" i="25" s="1"/>
  <c r="I546" i="25" s="1"/>
  <c r="J546" i="25" s="1"/>
  <c r="N546" i="25" s="1"/>
  <c r="D564" i="25"/>
  <c r="F564" i="25" s="1"/>
  <c r="I564" i="25" s="1"/>
  <c r="J564" i="25" s="1"/>
  <c r="N564" i="25" s="1"/>
  <c r="D3342" i="25"/>
  <c r="F3342" i="25" s="1"/>
  <c r="I3342" i="25" s="1"/>
  <c r="J3342" i="25" s="1"/>
  <c r="N3342" i="25" s="1"/>
  <c r="D3056" i="25"/>
  <c r="F3056" i="25" s="1"/>
  <c r="I3056" i="25" s="1"/>
  <c r="J3056" i="25" s="1"/>
  <c r="N3056" i="25" s="1"/>
  <c r="D3033" i="25"/>
  <c r="F3033" i="25" s="1"/>
  <c r="I3033" i="25" s="1"/>
  <c r="J3033" i="25" s="1"/>
  <c r="N3033" i="25" s="1"/>
  <c r="D3012" i="25"/>
  <c r="F3012" i="25" s="1"/>
  <c r="I3012" i="25" s="1"/>
  <c r="J3012" i="25" s="1"/>
  <c r="N3012" i="25" s="1"/>
  <c r="D2475" i="25"/>
  <c r="F2475" i="25" s="1"/>
  <c r="I2475" i="25" s="1"/>
  <c r="J2475" i="25" s="1"/>
  <c r="N2475" i="25" s="1"/>
  <c r="D2346" i="25"/>
  <c r="F2346" i="25" s="1"/>
  <c r="I2346" i="25" s="1"/>
  <c r="J2346" i="25" s="1"/>
  <c r="N2346" i="25" s="1"/>
  <c r="D2337" i="25"/>
  <c r="F2337" i="25" s="1"/>
  <c r="I2337" i="25" s="1"/>
  <c r="J2337" i="25" s="1"/>
  <c r="N2337" i="25" s="1"/>
  <c r="D2321" i="25"/>
  <c r="F2321" i="25" s="1"/>
  <c r="I2321" i="25" s="1"/>
  <c r="J2321" i="25" s="1"/>
  <c r="N2321" i="25" s="1"/>
  <c r="D2260" i="25"/>
  <c r="F2260" i="25" s="1"/>
  <c r="I2260" i="25" s="1"/>
  <c r="J2260" i="25" s="1"/>
  <c r="N2260" i="25" s="1"/>
  <c r="D1911" i="25"/>
  <c r="F1911" i="25" s="1"/>
  <c r="I1911" i="25" s="1"/>
  <c r="J1911" i="25" s="1"/>
  <c r="N1911" i="25" s="1"/>
  <c r="D1847" i="25"/>
  <c r="F1847" i="25" s="1"/>
  <c r="I1847" i="25" s="1"/>
  <c r="J1847" i="25" s="1"/>
  <c r="N1847" i="25" s="1"/>
  <c r="D1513" i="25"/>
  <c r="F1513" i="25" s="1"/>
  <c r="I1513" i="25" s="1"/>
  <c r="J1513" i="25" s="1"/>
  <c r="N1513" i="25" s="1"/>
  <c r="D1445" i="25"/>
  <c r="F1445" i="25" s="1"/>
  <c r="I1445" i="25" s="1"/>
  <c r="J1445" i="25" s="1"/>
  <c r="N1445" i="25" s="1"/>
  <c r="D1949" i="25"/>
  <c r="F1949" i="25" s="1"/>
  <c r="I1949" i="25" s="1"/>
  <c r="J1949" i="25" s="1"/>
  <c r="N1949" i="25" s="1"/>
  <c r="D1524" i="25"/>
  <c r="F1524" i="25" s="1"/>
  <c r="I1524" i="25" s="1"/>
  <c r="J1524" i="25" s="1"/>
  <c r="N1524" i="25" s="1"/>
  <c r="D1518" i="25"/>
  <c r="F1518" i="25" s="1"/>
  <c r="I1518" i="25" s="1"/>
  <c r="J1518" i="25" s="1"/>
  <c r="N1518" i="25" s="1"/>
  <c r="D828" i="25"/>
  <c r="F828" i="25" s="1"/>
  <c r="I828" i="25" s="1"/>
  <c r="J828" i="25" s="1"/>
  <c r="N828" i="25" s="1"/>
  <c r="D889" i="25"/>
  <c r="F889" i="25" s="1"/>
  <c r="I889" i="25" s="1"/>
  <c r="J889" i="25" s="1"/>
  <c r="N889" i="25" s="1"/>
  <c r="D650" i="25"/>
  <c r="F650" i="25" s="1"/>
  <c r="I650" i="25" s="1"/>
  <c r="J650" i="25" s="1"/>
  <c r="N650" i="25" s="1"/>
  <c r="D829" i="25"/>
  <c r="F829" i="25" s="1"/>
  <c r="I829" i="25" s="1"/>
  <c r="J829" i="25" s="1"/>
  <c r="N829" i="25" s="1"/>
  <c r="D881" i="25"/>
  <c r="F881" i="25" s="1"/>
  <c r="I881" i="25" s="1"/>
  <c r="J881" i="25" s="1"/>
  <c r="N881" i="25" s="1"/>
  <c r="D934" i="25"/>
  <c r="F934" i="25" s="1"/>
  <c r="I934" i="25" s="1"/>
  <c r="J934" i="25" s="1"/>
  <c r="N934" i="25" s="1"/>
  <c r="D373" i="25"/>
  <c r="F373" i="25" s="1"/>
  <c r="I373" i="25" s="1"/>
  <c r="J373" i="25" s="1"/>
  <c r="N373" i="25" s="1"/>
  <c r="D385" i="25"/>
  <c r="F385" i="25" s="1"/>
  <c r="I385" i="25" s="1"/>
  <c r="J385" i="25" s="1"/>
  <c r="N385" i="25" s="1"/>
  <c r="D393" i="25"/>
  <c r="F393" i="25" s="1"/>
  <c r="I393" i="25" s="1"/>
  <c r="J393" i="25" s="1"/>
  <c r="N393" i="25" s="1"/>
  <c r="D401" i="25"/>
  <c r="F401" i="25" s="1"/>
  <c r="I401" i="25" s="1"/>
  <c r="J401" i="25" s="1"/>
  <c r="N401" i="25" s="1"/>
  <c r="D522" i="25"/>
  <c r="F522" i="25" s="1"/>
  <c r="I522" i="25" s="1"/>
  <c r="J522" i="25" s="1"/>
  <c r="N522" i="25" s="1"/>
  <c r="D539" i="25"/>
  <c r="F539" i="25" s="1"/>
  <c r="I539" i="25" s="1"/>
  <c r="J539" i="25" s="1"/>
  <c r="N539" i="25" s="1"/>
  <c r="D557" i="25"/>
  <c r="F557" i="25" s="1"/>
  <c r="I557" i="25" s="1"/>
  <c r="J557" i="25" s="1"/>
  <c r="N557" i="25" s="1"/>
  <c r="D3318" i="25"/>
  <c r="F3318" i="25" s="1"/>
  <c r="I3318" i="25" s="1"/>
  <c r="J3318" i="25" s="1"/>
  <c r="N3318" i="25" s="1"/>
  <c r="D3055" i="25"/>
  <c r="F3055" i="25" s="1"/>
  <c r="I3055" i="25" s="1"/>
  <c r="J3055" i="25" s="1"/>
  <c r="N3055" i="25" s="1"/>
  <c r="D3032" i="25"/>
  <c r="F3032" i="25" s="1"/>
  <c r="I3032" i="25" s="1"/>
  <c r="J3032" i="25" s="1"/>
  <c r="N3032" i="25" s="1"/>
  <c r="D3069" i="25"/>
  <c r="F3069" i="25" s="1"/>
  <c r="I3069" i="25" s="1"/>
  <c r="J3069" i="25" s="1"/>
  <c r="N3069" i="25" s="1"/>
  <c r="D2490" i="25"/>
  <c r="F2490" i="25" s="1"/>
  <c r="I2490" i="25" s="1"/>
  <c r="J2490" i="25" s="1"/>
  <c r="N2490" i="25" s="1"/>
  <c r="D2345" i="25"/>
  <c r="F2345" i="25" s="1"/>
  <c r="I2345" i="25" s="1"/>
  <c r="J2345" i="25" s="1"/>
  <c r="N2345" i="25" s="1"/>
  <c r="D2334" i="25"/>
  <c r="F2334" i="25" s="1"/>
  <c r="I2334" i="25" s="1"/>
  <c r="J2334" i="25" s="1"/>
  <c r="N2334" i="25" s="1"/>
  <c r="D2303" i="25"/>
  <c r="F2303" i="25" s="1"/>
  <c r="I2303" i="25" s="1"/>
  <c r="J2303" i="25" s="1"/>
  <c r="N2303" i="25" s="1"/>
  <c r="D2248" i="25"/>
  <c r="F2248" i="25" s="1"/>
  <c r="I2248" i="25" s="1"/>
  <c r="J2248" i="25" s="1"/>
  <c r="N2248" i="25" s="1"/>
  <c r="D1907" i="25"/>
  <c r="F1907" i="25" s="1"/>
  <c r="I1907" i="25" s="1"/>
  <c r="J1907" i="25" s="1"/>
  <c r="N1907" i="25" s="1"/>
  <c r="D1579" i="25"/>
  <c r="F1579" i="25" s="1"/>
  <c r="I1579" i="25" s="1"/>
  <c r="J1579" i="25" s="1"/>
  <c r="N1579" i="25" s="1"/>
  <c r="D1481" i="25"/>
  <c r="F1481" i="25" s="1"/>
  <c r="I1481" i="25" s="1"/>
  <c r="J1481" i="25" s="1"/>
  <c r="N1481" i="25" s="1"/>
  <c r="D1430" i="25"/>
  <c r="F1430" i="25" s="1"/>
  <c r="I1430" i="25" s="1"/>
  <c r="J1430" i="25" s="1"/>
  <c r="N1430" i="25" s="1"/>
  <c r="D1853" i="25"/>
  <c r="F1853" i="25" s="1"/>
  <c r="I1853" i="25" s="1"/>
  <c r="J1853" i="25" s="1"/>
  <c r="N1853" i="25" s="1"/>
  <c r="D1610" i="25"/>
  <c r="F1610" i="25" s="1"/>
  <c r="I1610" i="25" s="1"/>
  <c r="J1610" i="25" s="1"/>
  <c r="N1610" i="25" s="1"/>
  <c r="D1502" i="25"/>
  <c r="F1502" i="25" s="1"/>
  <c r="I1502" i="25" s="1"/>
  <c r="J1502" i="25" s="1"/>
  <c r="N1502" i="25" s="1"/>
  <c r="D746" i="25"/>
  <c r="F746" i="25" s="1"/>
  <c r="I746" i="25" s="1"/>
  <c r="J746" i="25" s="1"/>
  <c r="N746" i="25" s="1"/>
  <c r="D887" i="25"/>
  <c r="F887" i="25" s="1"/>
  <c r="I887" i="25" s="1"/>
  <c r="J887" i="25" s="1"/>
  <c r="N887" i="25" s="1"/>
  <c r="D624" i="25"/>
  <c r="F624" i="25" s="1"/>
  <c r="I624" i="25" s="1"/>
  <c r="J624" i="25" s="1"/>
  <c r="N624" i="25" s="1"/>
  <c r="D285" i="25"/>
  <c r="F285" i="25" s="1"/>
  <c r="I285" i="25" s="1"/>
  <c r="J285" i="25" s="1"/>
  <c r="N285" i="25" s="1"/>
  <c r="D291" i="25"/>
  <c r="F291" i="25" s="1"/>
  <c r="I291" i="25" s="1"/>
  <c r="J291" i="25" s="1"/>
  <c r="N291" i="25" s="1"/>
  <c r="D319" i="25"/>
  <c r="F319" i="25" s="1"/>
  <c r="I319" i="25" s="1"/>
  <c r="J319" i="25" s="1"/>
  <c r="N319" i="25" s="1"/>
  <c r="D337" i="25"/>
  <c r="F337" i="25" s="1"/>
  <c r="I337" i="25" s="1"/>
  <c r="J337" i="25" s="1"/>
  <c r="N337" i="25" s="1"/>
  <c r="D463" i="25"/>
  <c r="F463" i="25" s="1"/>
  <c r="I463" i="25" s="1"/>
  <c r="J463" i="25" s="1"/>
  <c r="N463" i="25" s="1"/>
  <c r="D519" i="25"/>
  <c r="F519" i="25" s="1"/>
  <c r="I519" i="25" s="1"/>
  <c r="J519" i="25" s="1"/>
  <c r="N519" i="25" s="1"/>
  <c r="D544" i="25"/>
  <c r="F544" i="25" s="1"/>
  <c r="I544" i="25" s="1"/>
  <c r="J544" i="25" s="1"/>
  <c r="N544" i="25" s="1"/>
  <c r="D3296" i="25"/>
  <c r="F3296" i="25" s="1"/>
  <c r="I3296" i="25" s="1"/>
  <c r="J3296" i="25" s="1"/>
  <c r="N3296" i="25" s="1"/>
  <c r="D3041" i="25"/>
  <c r="F3041" i="25" s="1"/>
  <c r="I3041" i="25" s="1"/>
  <c r="J3041" i="25" s="1"/>
  <c r="N3041" i="25" s="1"/>
  <c r="D3031" i="25"/>
  <c r="F3031" i="25" s="1"/>
  <c r="I3031" i="25" s="1"/>
  <c r="J3031" i="25" s="1"/>
  <c r="N3031" i="25" s="1"/>
  <c r="D2507" i="25"/>
  <c r="F2507" i="25" s="1"/>
  <c r="I2507" i="25" s="1"/>
  <c r="J2507" i="25" s="1"/>
  <c r="N2507" i="25" s="1"/>
  <c r="D2469" i="25"/>
  <c r="F2469" i="25" s="1"/>
  <c r="I2469" i="25" s="1"/>
  <c r="J2469" i="25" s="1"/>
  <c r="N2469" i="25" s="1"/>
  <c r="D2343" i="25"/>
  <c r="F2343" i="25" s="1"/>
  <c r="I2343" i="25" s="1"/>
  <c r="J2343" i="25" s="1"/>
  <c r="N2343" i="25" s="1"/>
  <c r="D2331" i="25"/>
  <c r="F2331" i="25" s="1"/>
  <c r="I2331" i="25" s="1"/>
  <c r="J2331" i="25" s="1"/>
  <c r="N2331" i="25" s="1"/>
  <c r="D2302" i="25"/>
  <c r="F2302" i="25" s="1"/>
  <c r="I2302" i="25" s="1"/>
  <c r="J2302" i="25" s="1"/>
  <c r="N2302" i="25" s="1"/>
  <c r="D1963" i="25"/>
  <c r="F1963" i="25" s="1"/>
  <c r="I1963" i="25" s="1"/>
  <c r="J1963" i="25" s="1"/>
  <c r="N1963" i="25" s="1"/>
  <c r="D1887" i="25"/>
  <c r="F1887" i="25" s="1"/>
  <c r="I1887" i="25" s="1"/>
  <c r="J1887" i="25" s="1"/>
  <c r="N1887" i="25" s="1"/>
  <c r="D1577" i="25"/>
  <c r="F1577" i="25" s="1"/>
  <c r="I1577" i="25" s="1"/>
  <c r="J1577" i="25" s="1"/>
  <c r="N1577" i="25" s="1"/>
  <c r="D1467" i="25"/>
  <c r="F1467" i="25" s="1"/>
  <c r="I1467" i="25" s="1"/>
  <c r="J1467" i="25" s="1"/>
  <c r="N1467" i="25" s="1"/>
  <c r="D1424" i="25"/>
  <c r="F1424" i="25" s="1"/>
  <c r="I1424" i="25" s="1"/>
  <c r="J1424" i="25" s="1"/>
  <c r="N1424" i="25" s="1"/>
  <c r="D1608" i="25"/>
  <c r="F1608" i="25" s="1"/>
  <c r="I1608" i="25" s="1"/>
  <c r="J1608" i="25" s="1"/>
  <c r="N1608" i="25" s="1"/>
  <c r="D1594" i="25"/>
  <c r="F1594" i="25" s="1"/>
  <c r="I1594" i="25" s="1"/>
  <c r="J1594" i="25" s="1"/>
  <c r="N1594" i="25" s="1"/>
  <c r="D880" i="25"/>
  <c r="F880" i="25" s="1"/>
  <c r="I880" i="25" s="1"/>
  <c r="J880" i="25" s="1"/>
  <c r="N880" i="25" s="1"/>
  <c r="D740" i="25"/>
  <c r="F740" i="25" s="1"/>
  <c r="I740" i="25" s="1"/>
  <c r="J740" i="25" s="1"/>
  <c r="N740" i="25" s="1"/>
  <c r="D677" i="25"/>
  <c r="F677" i="25" s="1"/>
  <c r="I677" i="25" s="1"/>
  <c r="J677" i="25" s="1"/>
  <c r="N677" i="25" s="1"/>
  <c r="D837" i="25"/>
  <c r="F837" i="25" s="1"/>
  <c r="I837" i="25" s="1"/>
  <c r="J837" i="25" s="1"/>
  <c r="N837" i="25" s="1"/>
  <c r="D869" i="25"/>
  <c r="F869" i="25" s="1"/>
  <c r="I869" i="25" s="1"/>
  <c r="J869" i="25" s="1"/>
  <c r="N869" i="25" s="1"/>
  <c r="D926" i="25"/>
  <c r="F926" i="25" s="1"/>
  <c r="I926" i="25" s="1"/>
  <c r="J926" i="25" s="1"/>
  <c r="N926" i="25" s="1"/>
  <c r="D391" i="25"/>
  <c r="F391" i="25" s="1"/>
  <c r="I391" i="25" s="1"/>
  <c r="J391" i="25" s="1"/>
  <c r="N391" i="25" s="1"/>
  <c r="D395" i="25"/>
  <c r="F395" i="25" s="1"/>
  <c r="I395" i="25" s="1"/>
  <c r="J395" i="25" s="1"/>
  <c r="N395" i="25" s="1"/>
  <c r="D427" i="25"/>
  <c r="F427" i="25" s="1"/>
  <c r="I427" i="25" s="1"/>
  <c r="J427" i="25" s="1"/>
  <c r="N427" i="25" s="1"/>
  <c r="D439" i="25"/>
  <c r="F439" i="25" s="1"/>
  <c r="I439" i="25" s="1"/>
  <c r="J439" i="25" s="1"/>
  <c r="N439" i="25" s="1"/>
  <c r="D500" i="25"/>
  <c r="F500" i="25" s="1"/>
  <c r="I500" i="25" s="1"/>
  <c r="J500" i="25" s="1"/>
  <c r="N500" i="25" s="1"/>
  <c r="D512" i="25"/>
  <c r="F512" i="25" s="1"/>
  <c r="I512" i="25" s="1"/>
  <c r="J512" i="25" s="1"/>
  <c r="N512" i="25" s="1"/>
  <c r="D549" i="25"/>
  <c r="F549" i="25" s="1"/>
  <c r="I549" i="25" s="1"/>
  <c r="J549" i="25" s="1"/>
  <c r="N549" i="25" s="1"/>
  <c r="D567" i="25"/>
  <c r="F567" i="25" s="1"/>
  <c r="I567" i="25" s="1"/>
  <c r="J567" i="25" s="1"/>
  <c r="N567" i="25" s="1"/>
  <c r="D943" i="25"/>
  <c r="F943" i="25" s="1"/>
  <c r="I943" i="25" s="1"/>
  <c r="J943" i="25" s="1"/>
  <c r="N943" i="25" s="1"/>
  <c r="D3070" i="25"/>
  <c r="F3070" i="25" s="1"/>
  <c r="I3070" i="25" s="1"/>
  <c r="J3070" i="25" s="1"/>
  <c r="N3070" i="25" s="1"/>
  <c r="D3038" i="25"/>
  <c r="F3038" i="25" s="1"/>
  <c r="I3038" i="25" s="1"/>
  <c r="J3038" i="25" s="1"/>
  <c r="N3038" i="25" s="1"/>
  <c r="D3015" i="25"/>
  <c r="F3015" i="25" s="1"/>
  <c r="I3015" i="25" s="1"/>
  <c r="J3015" i="25" s="1"/>
  <c r="N3015" i="25" s="1"/>
  <c r="D2495" i="25"/>
  <c r="F2495" i="25" s="1"/>
  <c r="I2495" i="25" s="1"/>
  <c r="J2495" i="25" s="1"/>
  <c r="N2495" i="25" s="1"/>
  <c r="D2484" i="25"/>
  <c r="F2484" i="25" s="1"/>
  <c r="I2484" i="25" s="1"/>
  <c r="J2484" i="25" s="1"/>
  <c r="N2484" i="25" s="1"/>
  <c r="D2340" i="25"/>
  <c r="F2340" i="25" s="1"/>
  <c r="I2340" i="25" s="1"/>
  <c r="J2340" i="25" s="1"/>
  <c r="N2340" i="25" s="1"/>
  <c r="D2323" i="25"/>
  <c r="F2323" i="25" s="1"/>
  <c r="I2323" i="25" s="1"/>
  <c r="J2323" i="25" s="1"/>
  <c r="N2323" i="25" s="1"/>
  <c r="D2293" i="25"/>
  <c r="F2293" i="25" s="1"/>
  <c r="I2293" i="25" s="1"/>
  <c r="J2293" i="25" s="1"/>
  <c r="N2293" i="25" s="1"/>
  <c r="D1939" i="25"/>
  <c r="F1939" i="25" s="1"/>
  <c r="I1939" i="25" s="1"/>
  <c r="J1939" i="25" s="1"/>
  <c r="N1939" i="25" s="1"/>
  <c r="D1879" i="25"/>
  <c r="F1879" i="25" s="1"/>
  <c r="I1879" i="25" s="1"/>
  <c r="J1879" i="25" s="1"/>
  <c r="N1879" i="25" s="1"/>
  <c r="D1539" i="25"/>
  <c r="F1539" i="25" s="1"/>
  <c r="I1539" i="25" s="1"/>
  <c r="J1539" i="25" s="1"/>
  <c r="N1539" i="25" s="1"/>
  <c r="D1463" i="25"/>
  <c r="F1463" i="25" s="1"/>
  <c r="I1463" i="25" s="1"/>
  <c r="J1463" i="25" s="1"/>
  <c r="N1463" i="25" s="1"/>
  <c r="D1961" i="25"/>
  <c r="F1961" i="25" s="1"/>
  <c r="I1961" i="25" s="1"/>
  <c r="J1961" i="25" s="1"/>
  <c r="N1961" i="25" s="1"/>
  <c r="D1568" i="25"/>
  <c r="F1568" i="25" s="1"/>
  <c r="I1568" i="25" s="1"/>
  <c r="J1568" i="25" s="1"/>
  <c r="N1568" i="25" s="1"/>
  <c r="D1570" i="25"/>
  <c r="F1570" i="25" s="1"/>
  <c r="I1570" i="25" s="1"/>
  <c r="J1570" i="25" s="1"/>
  <c r="N1570" i="25" s="1"/>
  <c r="D840" i="25"/>
  <c r="F840" i="25" s="1"/>
  <c r="I840" i="25" s="1"/>
  <c r="J840" i="25" s="1"/>
  <c r="N840" i="25" s="1"/>
  <c r="D706" i="25"/>
  <c r="F706" i="25" s="1"/>
  <c r="I706" i="25" s="1"/>
  <c r="J706" i="25" s="1"/>
  <c r="N706" i="25" s="1"/>
  <c r="D656" i="25"/>
  <c r="F656" i="25" s="1"/>
  <c r="I656" i="25" s="1"/>
  <c r="J656" i="25" s="1"/>
  <c r="N656" i="25" s="1"/>
  <c r="D859" i="25"/>
  <c r="F859" i="25" s="1"/>
  <c r="I859" i="25" s="1"/>
  <c r="J859" i="25" s="1"/>
  <c r="N859" i="25" s="1"/>
  <c r="D46" i="25"/>
  <c r="F46" i="25" s="1"/>
  <c r="I46" i="25" s="1"/>
  <c r="J46" i="25" s="1"/>
  <c r="N46" i="25" s="1"/>
  <c r="D64" i="25"/>
  <c r="F64" i="25" s="1"/>
  <c r="I64" i="25" s="1"/>
  <c r="J64" i="25" s="1"/>
  <c r="N64" i="25" s="1"/>
  <c r="D85" i="25"/>
  <c r="F85" i="25" s="1"/>
  <c r="I85" i="25" s="1"/>
  <c r="J85" i="25" s="1"/>
  <c r="N85" i="25" s="1"/>
  <c r="D143" i="25"/>
  <c r="F143" i="25" s="1"/>
  <c r="I143" i="25" s="1"/>
  <c r="J143" i="25" s="1"/>
  <c r="N143" i="25" s="1"/>
  <c r="D201" i="25"/>
  <c r="F201" i="25" s="1"/>
  <c r="I201" i="25" s="1"/>
  <c r="J201" i="25" s="1"/>
  <c r="N201" i="25" s="1"/>
  <c r="D402" i="25"/>
  <c r="F402" i="25" s="1"/>
  <c r="I402" i="25" s="1"/>
  <c r="J402" i="25" s="1"/>
  <c r="N402" i="25" s="1"/>
  <c r="D715" i="25"/>
  <c r="F715" i="25" s="1"/>
  <c r="I715" i="25" s="1"/>
  <c r="J715" i="25" s="1"/>
  <c r="N715" i="25" s="1"/>
  <c r="D1042" i="25"/>
  <c r="F1042" i="25" s="1"/>
  <c r="I1042" i="25" s="1"/>
  <c r="J1042" i="25" s="1"/>
  <c r="N1042" i="25" s="1"/>
  <c r="D1001" i="25"/>
  <c r="F1001" i="25" s="1"/>
  <c r="I1001" i="25" s="1"/>
  <c r="J1001" i="25" s="1"/>
  <c r="N1001" i="25" s="1"/>
  <c r="D962" i="25"/>
  <c r="F962" i="25" s="1"/>
  <c r="I962" i="25" s="1"/>
  <c r="J962" i="25" s="1"/>
  <c r="N962" i="25" s="1"/>
  <c r="D1002" i="25"/>
  <c r="F1002" i="25" s="1"/>
  <c r="I1002" i="25" s="1"/>
  <c r="J1002" i="25" s="1"/>
  <c r="N1002" i="25" s="1"/>
  <c r="D1085" i="25"/>
  <c r="F1085" i="25" s="1"/>
  <c r="I1085" i="25" s="1"/>
  <c r="J1085" i="25" s="1"/>
  <c r="N1085" i="25" s="1"/>
  <c r="D1329" i="25"/>
  <c r="F1329" i="25" s="1"/>
  <c r="I1329" i="25" s="1"/>
  <c r="J1329" i="25" s="1"/>
  <c r="N1329" i="25" s="1"/>
  <c r="D1345" i="25"/>
  <c r="F1345" i="25" s="1"/>
  <c r="I1345" i="25" s="1"/>
  <c r="J1345" i="25" s="1"/>
  <c r="N1345" i="25" s="1"/>
  <c r="D1355" i="25"/>
  <c r="F1355" i="25" s="1"/>
  <c r="I1355" i="25" s="1"/>
  <c r="J1355" i="25" s="1"/>
  <c r="N1355" i="25" s="1"/>
  <c r="D847" i="25"/>
  <c r="F847" i="25" s="1"/>
  <c r="I847" i="25" s="1"/>
  <c r="J847" i="25" s="1"/>
  <c r="N847" i="25" s="1"/>
  <c r="D20" i="25"/>
  <c r="F20" i="25" s="1"/>
  <c r="I20" i="25" s="1"/>
  <c r="J20" i="25" s="1"/>
  <c r="N20" i="25" s="1"/>
  <c r="D26" i="25"/>
  <c r="F26" i="25" s="1"/>
  <c r="I26" i="25" s="1"/>
  <c r="J26" i="25" s="1"/>
  <c r="N26" i="25" s="1"/>
  <c r="D38" i="25"/>
  <c r="F38" i="25" s="1"/>
  <c r="I38" i="25" s="1"/>
  <c r="J38" i="25" s="1"/>
  <c r="N38" i="25" s="1"/>
  <c r="D42" i="25"/>
  <c r="F42" i="25" s="1"/>
  <c r="I42" i="25" s="1"/>
  <c r="J42" i="25" s="1"/>
  <c r="N42" i="25" s="1"/>
  <c r="D96" i="25"/>
  <c r="F96" i="25" s="1"/>
  <c r="I96" i="25" s="1"/>
  <c r="J96" i="25" s="1"/>
  <c r="N96" i="25" s="1"/>
  <c r="D117" i="25"/>
  <c r="F117" i="25" s="1"/>
  <c r="I117" i="25" s="1"/>
  <c r="J117" i="25" s="1"/>
  <c r="N117" i="25" s="1"/>
  <c r="D138" i="25"/>
  <c r="F138" i="25" s="1"/>
  <c r="I138" i="25" s="1"/>
  <c r="J138" i="25" s="1"/>
  <c r="N138" i="25" s="1"/>
  <c r="D171" i="25"/>
  <c r="F171" i="25" s="1"/>
  <c r="I171" i="25" s="1"/>
  <c r="J171" i="25" s="1"/>
  <c r="N171" i="25" s="1"/>
  <c r="D183" i="25"/>
  <c r="F183" i="25" s="1"/>
  <c r="I183" i="25" s="1"/>
  <c r="J183" i="25" s="1"/>
  <c r="N183" i="25" s="1"/>
  <c r="D202" i="25"/>
  <c r="F202" i="25" s="1"/>
  <c r="I202" i="25" s="1"/>
  <c r="J202" i="25" s="1"/>
  <c r="N202" i="25" s="1"/>
  <c r="D249" i="25"/>
  <c r="F249" i="25" s="1"/>
  <c r="I249" i="25" s="1"/>
  <c r="J249" i="25" s="1"/>
  <c r="N249" i="25" s="1"/>
  <c r="D366" i="25"/>
  <c r="F366" i="25" s="1"/>
  <c r="I366" i="25" s="1"/>
  <c r="J366" i="25" s="1"/>
  <c r="N366" i="25" s="1"/>
  <c r="D719" i="25"/>
  <c r="F719" i="25" s="1"/>
  <c r="I719" i="25" s="1"/>
  <c r="J719" i="25" s="1"/>
  <c r="N719" i="25" s="1"/>
  <c r="D1094" i="25"/>
  <c r="F1094" i="25" s="1"/>
  <c r="I1094" i="25" s="1"/>
  <c r="J1094" i="25" s="1"/>
  <c r="N1094" i="25" s="1"/>
  <c r="D1003" i="25"/>
  <c r="F1003" i="25" s="1"/>
  <c r="I1003" i="25" s="1"/>
  <c r="J1003" i="25" s="1"/>
  <c r="N1003" i="25" s="1"/>
  <c r="D1037" i="25"/>
  <c r="F1037" i="25" s="1"/>
  <c r="I1037" i="25" s="1"/>
  <c r="J1037" i="25" s="1"/>
  <c r="N1037" i="25" s="1"/>
  <c r="D1115" i="25"/>
  <c r="F1115" i="25" s="1"/>
  <c r="I1115" i="25" s="1"/>
  <c r="J1115" i="25" s="1"/>
  <c r="N1115" i="25" s="1"/>
  <c r="D1131" i="25"/>
  <c r="F1131" i="25" s="1"/>
  <c r="I1131" i="25" s="1"/>
  <c r="J1131" i="25" s="1"/>
  <c r="N1131" i="25" s="1"/>
  <c r="D1163" i="25"/>
  <c r="F1163" i="25" s="1"/>
  <c r="I1163" i="25" s="1"/>
  <c r="J1163" i="25" s="1"/>
  <c r="N1163" i="25" s="1"/>
  <c r="D1850" i="25"/>
  <c r="F1850" i="25" s="1"/>
  <c r="I1850" i="25" s="1"/>
  <c r="J1850" i="25" s="1"/>
  <c r="N1850" i="25" s="1"/>
  <c r="D131" i="25"/>
  <c r="F131" i="25" s="1"/>
  <c r="I131" i="25" s="1"/>
  <c r="J131" i="25" s="1"/>
  <c r="N131" i="25" s="1"/>
  <c r="D250" i="25"/>
  <c r="F250" i="25" s="1"/>
  <c r="I250" i="25" s="1"/>
  <c r="J250" i="25" s="1"/>
  <c r="N250" i="25" s="1"/>
  <c r="D400" i="25"/>
  <c r="F400" i="25" s="1"/>
  <c r="I400" i="25" s="1"/>
  <c r="J400" i="25" s="1"/>
  <c r="N400" i="25" s="1"/>
  <c r="D1076" i="25"/>
  <c r="F1076" i="25" s="1"/>
  <c r="I1076" i="25" s="1"/>
  <c r="J1076" i="25" s="1"/>
  <c r="N1076" i="25" s="1"/>
  <c r="D1022" i="25"/>
  <c r="F1022" i="25" s="1"/>
  <c r="I1022" i="25" s="1"/>
  <c r="J1022" i="25" s="1"/>
  <c r="N1022" i="25" s="1"/>
  <c r="D1030" i="25"/>
  <c r="F1030" i="25" s="1"/>
  <c r="I1030" i="25" s="1"/>
  <c r="J1030" i="25" s="1"/>
  <c r="N1030" i="25" s="1"/>
  <c r="D1249" i="25"/>
  <c r="F1249" i="25" s="1"/>
  <c r="I1249" i="25" s="1"/>
  <c r="J1249" i="25" s="1"/>
  <c r="N1249" i="25" s="1"/>
  <c r="D1140" i="25"/>
  <c r="F1140" i="25" s="1"/>
  <c r="I1140" i="25" s="1"/>
  <c r="J1140" i="25" s="1"/>
  <c r="N1140" i="25" s="1"/>
  <c r="D1192" i="25"/>
  <c r="F1192" i="25" s="1"/>
  <c r="I1192" i="25" s="1"/>
  <c r="J1192" i="25" s="1"/>
  <c r="N1192" i="25" s="1"/>
  <c r="D1224" i="25"/>
  <c r="F1224" i="25" s="1"/>
  <c r="I1224" i="25" s="1"/>
  <c r="J1224" i="25" s="1"/>
  <c r="N1224" i="25" s="1"/>
  <c r="D916" i="25"/>
  <c r="F916" i="25" s="1"/>
  <c r="I916" i="25" s="1"/>
  <c r="J916" i="25" s="1"/>
  <c r="N916" i="25" s="1"/>
  <c r="D18" i="25"/>
  <c r="F18" i="25" s="1"/>
  <c r="D36" i="25"/>
  <c r="F36" i="25" s="1"/>
  <c r="I36" i="25" s="1"/>
  <c r="J36" i="25" s="1"/>
  <c r="N36" i="25" s="1"/>
  <c r="D40" i="25"/>
  <c r="F40" i="25" s="1"/>
  <c r="I40" i="25" s="1"/>
  <c r="J40" i="25" s="1"/>
  <c r="N40" i="25" s="1"/>
  <c r="D63" i="25"/>
  <c r="F63" i="25" s="1"/>
  <c r="I63" i="25" s="1"/>
  <c r="J63" i="25" s="1"/>
  <c r="N63" i="25" s="1"/>
  <c r="D67" i="25"/>
  <c r="F67" i="25" s="1"/>
  <c r="I67" i="25" s="1"/>
  <c r="J67" i="25" s="1"/>
  <c r="N67" i="25" s="1"/>
  <c r="D79" i="25"/>
  <c r="F79" i="25" s="1"/>
  <c r="I79" i="25" s="1"/>
  <c r="J79" i="25" s="1"/>
  <c r="N79" i="25" s="1"/>
  <c r="D114" i="25"/>
  <c r="F114" i="25" s="1"/>
  <c r="I114" i="25" s="1"/>
  <c r="J114" i="25" s="1"/>
  <c r="N114" i="25" s="1"/>
  <c r="D142" i="25"/>
  <c r="F142" i="25" s="1"/>
  <c r="I142" i="25" s="1"/>
  <c r="J142" i="25" s="1"/>
  <c r="N142" i="25" s="1"/>
  <c r="D174" i="25"/>
  <c r="F174" i="25" s="1"/>
  <c r="I174" i="25" s="1"/>
  <c r="J174" i="25" s="1"/>
  <c r="N174" i="25" s="1"/>
  <c r="D204" i="25"/>
  <c r="F204" i="25" s="1"/>
  <c r="I204" i="25" s="1"/>
  <c r="J204" i="25" s="1"/>
  <c r="N204" i="25" s="1"/>
  <c r="D251" i="25"/>
  <c r="F251" i="25" s="1"/>
  <c r="I251" i="25" s="1"/>
  <c r="J251" i="25" s="1"/>
  <c r="N251" i="25" s="1"/>
  <c r="D286" i="25"/>
  <c r="F286" i="25" s="1"/>
  <c r="I286" i="25" s="1"/>
  <c r="J286" i="25" s="1"/>
  <c r="N286" i="25" s="1"/>
  <c r="D460" i="25"/>
  <c r="F460" i="25" s="1"/>
  <c r="I460" i="25" s="1"/>
  <c r="J460" i="25" s="1"/>
  <c r="N460" i="25" s="1"/>
  <c r="D999" i="25"/>
  <c r="F999" i="25" s="1"/>
  <c r="I999" i="25" s="1"/>
  <c r="J999" i="25" s="1"/>
  <c r="N999" i="25" s="1"/>
  <c r="D1015" i="25"/>
  <c r="F1015" i="25" s="1"/>
  <c r="I1015" i="25" s="1"/>
  <c r="J1015" i="25" s="1"/>
  <c r="N1015" i="25" s="1"/>
  <c r="D1095" i="25"/>
  <c r="F1095" i="25" s="1"/>
  <c r="I1095" i="25" s="1"/>
  <c r="J1095" i="25" s="1"/>
  <c r="N1095" i="25" s="1"/>
  <c r="D968" i="25"/>
  <c r="F968" i="25" s="1"/>
  <c r="I968" i="25" s="1"/>
  <c r="J968" i="25" s="1"/>
  <c r="N968" i="25" s="1"/>
  <c r="D1024" i="25"/>
  <c r="F1024" i="25" s="1"/>
  <c r="I1024" i="25" s="1"/>
  <c r="J1024" i="25" s="1"/>
  <c r="N1024" i="25" s="1"/>
  <c r="D1191" i="25"/>
  <c r="F1191" i="25" s="1"/>
  <c r="I1191" i="25" s="1"/>
  <c r="J1191" i="25" s="1"/>
  <c r="N1191" i="25" s="1"/>
  <c r="D1120" i="25"/>
  <c r="F1120" i="25" s="1"/>
  <c r="I1120" i="25" s="1"/>
  <c r="J1120" i="25" s="1"/>
  <c r="N1120" i="25" s="1"/>
  <c r="D1168" i="25"/>
  <c r="F1168" i="25" s="1"/>
  <c r="I1168" i="25" s="1"/>
  <c r="J1168" i="25" s="1"/>
  <c r="N1168" i="25" s="1"/>
  <c r="D1188" i="25"/>
  <c r="F1188" i="25" s="1"/>
  <c r="I1188" i="25" s="1"/>
  <c r="J1188" i="25" s="1"/>
  <c r="N1188" i="25" s="1"/>
  <c r="D1657" i="25"/>
  <c r="F1657" i="25" s="1"/>
  <c r="I1657" i="25" s="1"/>
  <c r="J1657" i="25" s="1"/>
  <c r="N1657" i="25" s="1"/>
  <c r="D1715" i="25"/>
  <c r="F1715" i="25" s="1"/>
  <c r="I1715" i="25" s="1"/>
  <c r="J1715" i="25" s="1"/>
  <c r="N1715" i="25" s="1"/>
  <c r="D1731" i="25"/>
  <c r="F1731" i="25" s="1"/>
  <c r="I1731" i="25" s="1"/>
  <c r="J1731" i="25" s="1"/>
  <c r="N1731" i="25" s="1"/>
  <c r="D1950" i="25"/>
  <c r="F1950" i="25" s="1"/>
  <c r="I1950" i="25" s="1"/>
  <c r="J1950" i="25" s="1"/>
  <c r="N1950" i="25" s="1"/>
  <c r="D1182" i="25"/>
  <c r="F1182" i="25" s="1"/>
  <c r="I1182" i="25" s="1"/>
  <c r="J1182" i="25" s="1"/>
  <c r="N1182" i="25" s="1"/>
  <c r="D1298" i="25"/>
  <c r="F1298" i="25" s="1"/>
  <c r="I1298" i="25" s="1"/>
  <c r="J1298" i="25" s="1"/>
  <c r="N1298" i="25" s="1"/>
  <c r="D1332" i="25"/>
  <c r="F1332" i="25" s="1"/>
  <c r="I1332" i="25" s="1"/>
  <c r="J1332" i="25" s="1"/>
  <c r="N1332" i="25" s="1"/>
  <c r="D1340" i="25"/>
  <c r="F1340" i="25" s="1"/>
  <c r="I1340" i="25" s="1"/>
  <c r="J1340" i="25" s="1"/>
  <c r="N1340" i="25" s="1"/>
  <c r="D1390" i="25"/>
  <c r="F1390" i="25" s="1"/>
  <c r="I1390" i="25" s="1"/>
  <c r="J1390" i="25" s="1"/>
  <c r="N1390" i="25" s="1"/>
  <c r="D1806" i="25"/>
  <c r="F1806" i="25" s="1"/>
  <c r="I1806" i="25" s="1"/>
  <c r="J1806" i="25" s="1"/>
  <c r="N1806" i="25" s="1"/>
  <c r="D1823" i="25"/>
  <c r="F1823" i="25" s="1"/>
  <c r="I1823" i="25" s="1"/>
  <c r="J1823" i="25" s="1"/>
  <c r="N1823" i="25" s="1"/>
  <c r="D1831" i="25"/>
  <c r="F1831" i="25" s="1"/>
  <c r="I1831" i="25" s="1"/>
  <c r="J1831" i="25" s="1"/>
  <c r="N1831" i="25" s="1"/>
  <c r="D2056" i="25"/>
  <c r="F2056" i="25" s="1"/>
  <c r="I2056" i="25" s="1"/>
  <c r="J2056" i="25" s="1"/>
  <c r="N2056" i="25" s="1"/>
  <c r="D2185" i="25"/>
  <c r="F2185" i="25" s="1"/>
  <c r="I2185" i="25" s="1"/>
  <c r="J2185" i="25" s="1"/>
  <c r="N2185" i="25" s="1"/>
  <c r="D1989" i="25"/>
  <c r="F1989" i="25" s="1"/>
  <c r="I1989" i="25" s="1"/>
  <c r="J1989" i="25" s="1"/>
  <c r="N1989" i="25" s="1"/>
  <c r="D2103" i="25"/>
  <c r="F2103" i="25" s="1"/>
  <c r="I2103" i="25" s="1"/>
  <c r="J2103" i="25" s="1"/>
  <c r="N2103" i="25" s="1"/>
  <c r="D2038" i="25"/>
  <c r="F2038" i="25" s="1"/>
  <c r="I2038" i="25" s="1"/>
  <c r="J2038" i="25" s="1"/>
  <c r="N2038" i="25" s="1"/>
  <c r="D2590" i="25"/>
  <c r="F2590" i="25" s="1"/>
  <c r="I2590" i="25" s="1"/>
  <c r="J2590" i="25" s="1"/>
  <c r="N2590" i="25" s="1"/>
  <c r="D1244" i="25"/>
  <c r="F1244" i="25" s="1"/>
  <c r="I1244" i="25" s="1"/>
  <c r="J1244" i="25" s="1"/>
  <c r="N1244" i="25" s="1"/>
  <c r="D1248" i="25"/>
  <c r="F1248" i="25" s="1"/>
  <c r="I1248" i="25" s="1"/>
  <c r="J1248" i="25" s="1"/>
  <c r="N1248" i="25" s="1"/>
  <c r="D1339" i="25"/>
  <c r="F1339" i="25" s="1"/>
  <c r="I1339" i="25" s="1"/>
  <c r="J1339" i="25" s="1"/>
  <c r="N1339" i="25" s="1"/>
  <c r="D1391" i="25"/>
  <c r="F1391" i="25" s="1"/>
  <c r="I1391" i="25" s="1"/>
  <c r="J1391" i="25" s="1"/>
  <c r="N1391" i="25" s="1"/>
  <c r="D1647" i="25"/>
  <c r="F1647" i="25" s="1"/>
  <c r="I1647" i="25" s="1"/>
  <c r="J1647" i="25" s="1"/>
  <c r="N1647" i="25" s="1"/>
  <c r="D1101" i="25"/>
  <c r="F1101" i="25" s="1"/>
  <c r="I1101" i="25" s="1"/>
  <c r="J1101" i="25" s="1"/>
  <c r="N1101" i="25" s="1"/>
  <c r="D1247" i="25"/>
  <c r="F1247" i="25" s="1"/>
  <c r="I1247" i="25" s="1"/>
  <c r="J1247" i="25" s="1"/>
  <c r="N1247" i="25" s="1"/>
  <c r="D1832" i="25"/>
  <c r="F1832" i="25" s="1"/>
  <c r="I1832" i="25" s="1"/>
  <c r="J1832" i="25" s="1"/>
  <c r="N1832" i="25" s="1"/>
  <c r="D1194" i="25"/>
  <c r="F1194" i="25" s="1"/>
  <c r="I1194" i="25" s="1"/>
  <c r="J1194" i="25" s="1"/>
  <c r="N1194" i="25" s="1"/>
  <c r="D1274" i="25"/>
  <c r="F1274" i="25" s="1"/>
  <c r="I1274" i="25" s="1"/>
  <c r="J1274" i="25" s="1"/>
  <c r="N1274" i="25" s="1"/>
  <c r="D1282" i="25"/>
  <c r="F1282" i="25" s="1"/>
  <c r="I1282" i="25" s="1"/>
  <c r="J1282" i="25" s="1"/>
  <c r="N1282" i="25" s="1"/>
  <c r="D1303" i="25"/>
  <c r="F1303" i="25" s="1"/>
  <c r="I1303" i="25" s="1"/>
  <c r="J1303" i="25" s="1"/>
  <c r="N1303" i="25" s="1"/>
  <c r="D1690" i="25"/>
  <c r="F1690" i="25" s="1"/>
  <c r="I1690" i="25" s="1"/>
  <c r="J1690" i="25" s="1"/>
  <c r="N1690" i="25" s="1"/>
  <c r="D1698" i="25"/>
  <c r="F1698" i="25" s="1"/>
  <c r="I1698" i="25" s="1"/>
  <c r="J1698" i="25" s="1"/>
  <c r="N1698" i="25" s="1"/>
  <c r="D1714" i="25"/>
  <c r="F1714" i="25" s="1"/>
  <c r="I1714" i="25" s="1"/>
  <c r="J1714" i="25" s="1"/>
  <c r="N1714" i="25" s="1"/>
  <c r="D1762" i="25"/>
  <c r="F1762" i="25" s="1"/>
  <c r="I1762" i="25" s="1"/>
  <c r="J1762" i="25" s="1"/>
  <c r="N1762" i="25" s="1"/>
  <c r="D1809" i="25"/>
  <c r="F1809" i="25" s="1"/>
  <c r="I1809" i="25" s="1"/>
  <c r="J1809" i="25" s="1"/>
  <c r="N1809" i="25" s="1"/>
  <c r="D1825" i="25"/>
  <c r="F1825" i="25" s="1"/>
  <c r="I1825" i="25" s="1"/>
  <c r="J1825" i="25" s="1"/>
  <c r="N1825" i="25" s="1"/>
  <c r="D1848" i="25"/>
  <c r="F1848" i="25" s="1"/>
  <c r="I1848" i="25" s="1"/>
  <c r="J1848" i="25" s="1"/>
  <c r="N1848" i="25" s="1"/>
  <c r="D2169" i="25"/>
  <c r="F2169" i="25" s="1"/>
  <c r="I2169" i="25" s="1"/>
  <c r="J2169" i="25" s="1"/>
  <c r="N2169" i="25" s="1"/>
  <c r="D2186" i="25"/>
  <c r="F2186" i="25" s="1"/>
  <c r="I2186" i="25" s="1"/>
  <c r="J2186" i="25" s="1"/>
  <c r="N2186" i="25" s="1"/>
  <c r="D1986" i="25"/>
  <c r="F1986" i="25" s="1"/>
  <c r="I1986" i="25" s="1"/>
  <c r="J1986" i="25" s="1"/>
  <c r="N1986" i="25" s="1"/>
  <c r="D1998" i="25"/>
  <c r="F1998" i="25" s="1"/>
  <c r="I1998" i="25" s="1"/>
  <c r="J1998" i="25" s="1"/>
  <c r="N1998" i="25" s="1"/>
  <c r="D2043" i="25"/>
  <c r="F2043" i="25" s="1"/>
  <c r="I2043" i="25" s="1"/>
  <c r="J2043" i="25" s="1"/>
  <c r="N2043" i="25" s="1"/>
  <c r="D2026" i="25"/>
  <c r="F2026" i="25" s="1"/>
  <c r="I2026" i="25" s="1"/>
  <c r="J2026" i="25" s="1"/>
  <c r="N2026" i="25" s="1"/>
  <c r="D2106" i="25"/>
  <c r="F2106" i="25" s="1"/>
  <c r="I2106" i="25" s="1"/>
  <c r="J2106" i="25" s="1"/>
  <c r="N2106" i="25" s="1"/>
  <c r="D2113" i="25"/>
  <c r="F2113" i="25" s="1"/>
  <c r="I2113" i="25" s="1"/>
  <c r="J2113" i="25" s="1"/>
  <c r="N2113" i="25" s="1"/>
  <c r="D2543" i="25"/>
  <c r="F2543" i="25" s="1"/>
  <c r="I2543" i="25" s="1"/>
  <c r="J2543" i="25" s="1"/>
  <c r="N2543" i="25" s="1"/>
  <c r="D2542" i="25"/>
  <c r="F2542" i="25" s="1"/>
  <c r="I2542" i="25" s="1"/>
  <c r="J2542" i="25" s="1"/>
  <c r="N2542" i="25" s="1"/>
  <c r="D2558" i="25"/>
  <c r="F2558" i="25" s="1"/>
  <c r="I2558" i="25" s="1"/>
  <c r="J2558" i="25" s="1"/>
  <c r="N2558" i="25" s="1"/>
  <c r="D2579" i="25"/>
  <c r="F2579" i="25" s="1"/>
  <c r="I2579" i="25" s="1"/>
  <c r="J2579" i="25" s="1"/>
  <c r="N2579" i="25" s="1"/>
  <c r="D1377" i="25"/>
  <c r="F1377" i="25" s="1"/>
  <c r="I1377" i="25" s="1"/>
  <c r="J1377" i="25" s="1"/>
  <c r="N1377" i="25" s="1"/>
  <c r="D1727" i="25"/>
  <c r="F1727" i="25" s="1"/>
  <c r="I1727" i="25" s="1"/>
  <c r="J1727" i="25" s="1"/>
  <c r="N1727" i="25" s="1"/>
  <c r="D1189" i="25"/>
  <c r="F1189" i="25" s="1"/>
  <c r="I1189" i="25" s="1"/>
  <c r="J1189" i="25" s="1"/>
  <c r="N1189" i="25" s="1"/>
  <c r="D1296" i="25"/>
  <c r="F1296" i="25" s="1"/>
  <c r="I1296" i="25" s="1"/>
  <c r="J1296" i="25" s="1"/>
  <c r="N1296" i="25" s="1"/>
  <c r="D1354" i="25"/>
  <c r="F1354" i="25" s="1"/>
  <c r="I1354" i="25" s="1"/>
  <c r="J1354" i="25" s="1"/>
  <c r="N1354" i="25" s="1"/>
  <c r="D1362" i="25"/>
  <c r="F1362" i="25" s="1"/>
  <c r="I1362" i="25" s="1"/>
  <c r="J1362" i="25" s="1"/>
  <c r="N1362" i="25" s="1"/>
  <c r="D1796" i="25"/>
  <c r="F1796" i="25" s="1"/>
  <c r="I1796" i="25" s="1"/>
  <c r="J1796" i="25" s="1"/>
  <c r="N1796" i="25" s="1"/>
  <c r="D1916" i="25"/>
  <c r="F1916" i="25" s="1"/>
  <c r="I1916" i="25" s="1"/>
  <c r="J1916" i="25" s="1"/>
  <c r="N1916" i="25" s="1"/>
  <c r="D1999" i="25"/>
  <c r="F1999" i="25" s="1"/>
  <c r="I1999" i="25" s="1"/>
  <c r="J1999" i="25" s="1"/>
  <c r="N1999" i="25" s="1"/>
  <c r="D2018" i="25"/>
  <c r="F2018" i="25" s="1"/>
  <c r="I2018" i="25" s="1"/>
  <c r="J2018" i="25" s="1"/>
  <c r="N2018" i="25" s="1"/>
  <c r="D2166" i="25"/>
  <c r="F2166" i="25" s="1"/>
  <c r="I2166" i="25" s="1"/>
  <c r="J2166" i="25" s="1"/>
  <c r="N2166" i="25" s="1"/>
  <c r="D2251" i="25"/>
  <c r="F2251" i="25" s="1"/>
  <c r="I2251" i="25" s="1"/>
  <c r="J2251" i="25" s="1"/>
  <c r="N2251" i="25" s="1"/>
  <c r="D2404" i="25"/>
  <c r="F2404" i="25" s="1"/>
  <c r="I2404" i="25" s="1"/>
  <c r="J2404" i="25" s="1"/>
  <c r="N2404" i="25" s="1"/>
  <c r="D1361" i="25"/>
  <c r="F1361" i="25" s="1"/>
  <c r="I1361" i="25" s="1"/>
  <c r="J1361" i="25" s="1"/>
  <c r="N1361" i="25" s="1"/>
  <c r="D1395" i="25"/>
  <c r="F1395" i="25" s="1"/>
  <c r="I1395" i="25" s="1"/>
  <c r="J1395" i="25" s="1"/>
  <c r="N1395" i="25" s="1"/>
  <c r="D1681" i="25"/>
  <c r="F1681" i="25" s="1"/>
  <c r="I1681" i="25" s="1"/>
  <c r="J1681" i="25" s="1"/>
  <c r="N1681" i="25" s="1"/>
  <c r="D1689" i="25"/>
  <c r="F1689" i="25" s="1"/>
  <c r="I1689" i="25" s="1"/>
  <c r="J1689" i="25" s="1"/>
  <c r="N1689" i="25" s="1"/>
  <c r="D1705" i="25"/>
  <c r="F1705" i="25" s="1"/>
  <c r="I1705" i="25" s="1"/>
  <c r="J1705" i="25" s="1"/>
  <c r="N1705" i="25" s="1"/>
  <c r="D1729" i="25"/>
  <c r="F1729" i="25" s="1"/>
  <c r="I1729" i="25" s="1"/>
  <c r="J1729" i="25" s="1"/>
  <c r="N1729" i="25" s="1"/>
  <c r="D1193" i="25"/>
  <c r="F1193" i="25" s="1"/>
  <c r="I1193" i="25" s="1"/>
  <c r="J1193" i="25" s="1"/>
  <c r="N1193" i="25" s="1"/>
  <c r="D1322" i="25"/>
  <c r="F1322" i="25" s="1"/>
  <c r="I1322" i="25" s="1"/>
  <c r="J1322" i="25" s="1"/>
  <c r="N1322" i="25" s="1"/>
  <c r="D1418" i="25"/>
  <c r="F1418" i="25" s="1"/>
  <c r="I1418" i="25" s="1"/>
  <c r="J1418" i="25" s="1"/>
  <c r="N1418" i="25" s="1"/>
  <c r="D1636" i="25"/>
  <c r="F1636" i="25" s="1"/>
  <c r="I1636" i="25" s="1"/>
  <c r="J1636" i="25" s="1"/>
  <c r="N1636" i="25" s="1"/>
  <c r="D1668" i="25"/>
  <c r="F1668" i="25" s="1"/>
  <c r="I1668" i="25" s="1"/>
  <c r="J1668" i="25" s="1"/>
  <c r="N1668" i="25" s="1"/>
  <c r="D1798" i="25"/>
  <c r="F1798" i="25" s="1"/>
  <c r="I1798" i="25" s="1"/>
  <c r="J1798" i="25" s="1"/>
  <c r="N1798" i="25" s="1"/>
  <c r="D1952" i="25"/>
  <c r="F1952" i="25" s="1"/>
  <c r="I1952" i="25" s="1"/>
  <c r="J1952" i="25" s="1"/>
  <c r="N1952" i="25" s="1"/>
  <c r="D2004" i="25"/>
  <c r="F2004" i="25" s="1"/>
  <c r="I2004" i="25" s="1"/>
  <c r="J2004" i="25" s="1"/>
  <c r="N2004" i="25" s="1"/>
  <c r="D2010" i="25"/>
  <c r="F2010" i="25" s="1"/>
  <c r="I2010" i="25" s="1"/>
  <c r="J2010" i="25" s="1"/>
  <c r="N2010" i="25" s="1"/>
  <c r="D2126" i="25"/>
  <c r="F2126" i="25" s="1"/>
  <c r="I2126" i="25" s="1"/>
  <c r="J2126" i="25" s="1"/>
  <c r="N2126" i="25" s="1"/>
  <c r="D2138" i="25"/>
  <c r="F2138" i="25" s="1"/>
  <c r="I2138" i="25" s="1"/>
  <c r="J2138" i="25" s="1"/>
  <c r="N2138" i="25" s="1"/>
  <c r="D2069" i="25"/>
  <c r="F2069" i="25" s="1"/>
  <c r="I2069" i="25" s="1"/>
  <c r="J2069" i="25" s="1"/>
  <c r="N2069" i="25" s="1"/>
  <c r="D2389" i="25"/>
  <c r="F2389" i="25" s="1"/>
  <c r="I2389" i="25" s="1"/>
  <c r="J2389" i="25" s="1"/>
  <c r="N2389" i="25" s="1"/>
  <c r="D2535" i="25"/>
  <c r="F2535" i="25" s="1"/>
  <c r="I2535" i="25" s="1"/>
  <c r="J2535" i="25" s="1"/>
  <c r="N2535" i="25" s="1"/>
  <c r="D2637" i="25"/>
  <c r="F2637" i="25" s="1"/>
  <c r="I2637" i="25" s="1"/>
  <c r="J2637" i="25" s="1"/>
  <c r="N2637" i="25" s="1"/>
  <c r="D2645" i="25"/>
  <c r="F2645" i="25" s="1"/>
  <c r="I2645" i="25" s="1"/>
  <c r="J2645" i="25" s="1"/>
  <c r="N2645" i="25" s="1"/>
  <c r="D2671" i="25"/>
  <c r="F2671" i="25" s="1"/>
  <c r="I2671" i="25" s="1"/>
  <c r="J2671" i="25" s="1"/>
  <c r="N2671" i="25" s="1"/>
  <c r="D2548" i="25"/>
  <c r="F2548" i="25" s="1"/>
  <c r="I2548" i="25" s="1"/>
  <c r="J2548" i="25" s="1"/>
  <c r="N2548" i="25" s="1"/>
  <c r="D2580" i="25"/>
  <c r="F2580" i="25" s="1"/>
  <c r="I2580" i="25" s="1"/>
  <c r="J2580" i="25" s="1"/>
  <c r="N2580" i="25" s="1"/>
  <c r="D2684" i="25"/>
  <c r="F2684" i="25" s="1"/>
  <c r="I2684" i="25" s="1"/>
  <c r="J2684" i="25" s="1"/>
  <c r="N2684" i="25" s="1"/>
  <c r="D2718" i="25"/>
  <c r="F2718" i="25" s="1"/>
  <c r="I2718" i="25" s="1"/>
  <c r="J2718" i="25" s="1"/>
  <c r="N2718" i="25" s="1"/>
  <c r="D2822" i="25"/>
  <c r="F2822" i="25" s="1"/>
  <c r="I2822" i="25" s="1"/>
  <c r="J2822" i="25" s="1"/>
  <c r="N2822" i="25" s="1"/>
  <c r="D3078" i="25"/>
  <c r="F3078" i="25" s="1"/>
  <c r="I3078" i="25" s="1"/>
  <c r="J3078" i="25" s="1"/>
  <c r="N3078" i="25" s="1"/>
  <c r="D3129" i="25"/>
  <c r="F3129" i="25" s="1"/>
  <c r="I3129" i="25" s="1"/>
  <c r="J3129" i="25" s="1"/>
  <c r="N3129" i="25" s="1"/>
  <c r="D3118" i="25"/>
  <c r="F3118" i="25" s="1"/>
  <c r="I3118" i="25" s="1"/>
  <c r="J3118" i="25" s="1"/>
  <c r="N3118" i="25" s="1"/>
  <c r="D3124" i="25"/>
  <c r="F3124" i="25" s="1"/>
  <c r="I3124" i="25" s="1"/>
  <c r="J3124" i="25" s="1"/>
  <c r="N3124" i="25" s="1"/>
  <c r="D3252" i="25"/>
  <c r="F3252" i="25" s="1"/>
  <c r="I3252" i="25" s="1"/>
  <c r="J3252" i="25" s="1"/>
  <c r="N3252" i="25" s="1"/>
  <c r="D3379" i="25"/>
  <c r="F3379" i="25" s="1"/>
  <c r="I3379" i="25" s="1"/>
  <c r="J3379" i="25" s="1"/>
  <c r="N3379" i="25" s="1"/>
  <c r="D3396" i="25"/>
  <c r="F3396" i="25" s="1"/>
  <c r="I3396" i="25" s="1"/>
  <c r="J3396" i="25" s="1"/>
  <c r="N3396" i="25" s="1"/>
  <c r="D3412" i="25"/>
  <c r="F3412" i="25" s="1"/>
  <c r="I3412" i="25" s="1"/>
  <c r="J3412" i="25" s="1"/>
  <c r="N3412" i="25" s="1"/>
  <c r="D2695" i="25"/>
  <c r="F2695" i="25" s="1"/>
  <c r="I2695" i="25" s="1"/>
  <c r="J2695" i="25" s="1"/>
  <c r="N2695" i="25" s="1"/>
  <c r="D2827" i="25"/>
  <c r="F2827" i="25" s="1"/>
  <c r="I2827" i="25" s="1"/>
  <c r="J2827" i="25" s="1"/>
  <c r="N2827" i="25" s="1"/>
  <c r="D2851" i="25"/>
  <c r="F2851" i="25" s="1"/>
  <c r="I2851" i="25" s="1"/>
  <c r="J2851" i="25" s="1"/>
  <c r="N2851" i="25" s="1"/>
  <c r="D2869" i="25"/>
  <c r="F2869" i="25" s="1"/>
  <c r="I2869" i="25" s="1"/>
  <c r="J2869" i="25" s="1"/>
  <c r="N2869" i="25" s="1"/>
  <c r="D2915" i="25"/>
  <c r="F2915" i="25" s="1"/>
  <c r="I2915" i="25" s="1"/>
  <c r="J2915" i="25" s="1"/>
  <c r="N2915" i="25" s="1"/>
  <c r="D3385" i="25"/>
  <c r="F3385" i="25" s="1"/>
  <c r="I3385" i="25" s="1"/>
  <c r="J3385" i="25" s="1"/>
  <c r="N3385" i="25" s="1"/>
  <c r="D3391" i="25"/>
  <c r="F3391" i="25" s="1"/>
  <c r="I3391" i="25" s="1"/>
  <c r="J3391" i="25" s="1"/>
  <c r="N3391" i="25" s="1"/>
  <c r="D2668" i="25"/>
  <c r="F2668" i="25" s="1"/>
  <c r="I2668" i="25" s="1"/>
  <c r="J2668" i="25" s="1"/>
  <c r="N2668" i="25" s="1"/>
  <c r="D2785" i="25"/>
  <c r="F2785" i="25" s="1"/>
  <c r="I2785" i="25" s="1"/>
  <c r="J2785" i="25" s="1"/>
  <c r="N2785" i="25" s="1"/>
  <c r="D2699" i="25"/>
  <c r="F2699" i="25" s="1"/>
  <c r="I2699" i="25" s="1"/>
  <c r="J2699" i="25" s="1"/>
  <c r="N2699" i="25" s="1"/>
  <c r="D2784" i="25"/>
  <c r="F2784" i="25" s="1"/>
  <c r="I2784" i="25" s="1"/>
  <c r="J2784" i="25" s="1"/>
  <c r="N2784" i="25" s="1"/>
  <c r="D2829" i="25"/>
  <c r="F2829" i="25" s="1"/>
  <c r="I2829" i="25" s="1"/>
  <c r="J2829" i="25" s="1"/>
  <c r="N2829" i="25" s="1"/>
  <c r="D2905" i="25"/>
  <c r="F2905" i="25" s="1"/>
  <c r="I2905" i="25" s="1"/>
  <c r="J2905" i="25" s="1"/>
  <c r="N2905" i="25" s="1"/>
  <c r="D2895" i="25"/>
  <c r="F2895" i="25" s="1"/>
  <c r="I2895" i="25" s="1"/>
  <c r="J2895" i="25" s="1"/>
  <c r="N2895" i="25" s="1"/>
  <c r="D2818" i="25"/>
  <c r="F2818" i="25" s="1"/>
  <c r="I2818" i="25" s="1"/>
  <c r="J2818" i="25" s="1"/>
  <c r="N2818" i="25" s="1"/>
  <c r="D3137" i="25"/>
  <c r="F3137" i="25" s="1"/>
  <c r="I3137" i="25" s="1"/>
  <c r="J3137" i="25" s="1"/>
  <c r="N3137" i="25" s="1"/>
  <c r="D3240" i="25"/>
  <c r="F3240" i="25" s="1"/>
  <c r="I3240" i="25" s="1"/>
  <c r="J3240" i="25" s="1"/>
  <c r="N3240" i="25" s="1"/>
  <c r="D3253" i="25"/>
  <c r="F3253" i="25" s="1"/>
  <c r="I3253" i="25" s="1"/>
  <c r="J3253" i="25" s="1"/>
  <c r="N3253" i="25" s="1"/>
  <c r="D3319" i="25"/>
  <c r="F3319" i="25" s="1"/>
  <c r="I3319" i="25" s="1"/>
  <c r="J3319" i="25" s="1"/>
  <c r="N3319" i="25" s="1"/>
  <c r="D3425" i="25"/>
  <c r="F3425" i="25" s="1"/>
  <c r="I3425" i="25" s="1"/>
  <c r="J3425" i="25" s="1"/>
  <c r="N3425" i="25" s="1"/>
  <c r="D3368" i="25"/>
  <c r="F3368" i="25" s="1"/>
  <c r="I3368" i="25" s="1"/>
  <c r="J3368" i="25" s="1"/>
  <c r="N3368" i="25" s="1"/>
  <c r="D2741" i="25"/>
  <c r="F2741" i="25" s="1"/>
  <c r="I2741" i="25" s="1"/>
  <c r="J2741" i="25" s="1"/>
  <c r="N2741" i="25" s="1"/>
  <c r="D2756" i="25"/>
  <c r="F2756" i="25" s="1"/>
  <c r="I2756" i="25" s="1"/>
  <c r="J2756" i="25" s="1"/>
  <c r="N2756" i="25" s="1"/>
  <c r="D2828" i="25"/>
  <c r="F2828" i="25" s="1"/>
  <c r="I2828" i="25" s="1"/>
  <c r="J2828" i="25" s="1"/>
  <c r="N2828" i="25" s="1"/>
  <c r="D3077" i="25"/>
  <c r="F3077" i="25" s="1"/>
  <c r="I3077" i="25" s="1"/>
  <c r="J3077" i="25" s="1"/>
  <c r="N3077" i="25" s="1"/>
  <c r="D3188" i="25"/>
  <c r="F3188" i="25" s="1"/>
  <c r="I3188" i="25" s="1"/>
  <c r="J3188" i="25" s="1"/>
  <c r="N3188" i="25" s="1"/>
  <c r="D3181" i="25"/>
  <c r="F3181" i="25" s="1"/>
  <c r="I3181" i="25" s="1"/>
  <c r="J3181" i="25" s="1"/>
  <c r="N3181" i="25" s="1"/>
  <c r="D3205" i="25"/>
  <c r="F3205" i="25" s="1"/>
  <c r="I3205" i="25" s="1"/>
  <c r="J3205" i="25" s="1"/>
  <c r="N3205" i="25" s="1"/>
  <c r="D3225" i="25"/>
  <c r="F3225" i="25" s="1"/>
  <c r="I3225" i="25" s="1"/>
  <c r="J3225" i="25" s="1"/>
  <c r="N3225" i="25" s="1"/>
  <c r="D3279" i="25"/>
  <c r="F3279" i="25" s="1"/>
  <c r="I3279" i="25" s="1"/>
  <c r="J3279" i="25" s="1"/>
  <c r="N3279" i="25" s="1"/>
  <c r="D3297" i="25"/>
  <c r="F3297" i="25" s="1"/>
  <c r="I3297" i="25" s="1"/>
  <c r="J3297" i="25" s="1"/>
  <c r="N3297" i="25" s="1"/>
  <c r="D3407" i="25"/>
  <c r="F3407" i="25" s="1"/>
  <c r="I3407" i="25" s="1"/>
  <c r="J3407" i="25" s="1"/>
  <c r="N3407" i="25" s="1"/>
  <c r="D3414" i="25"/>
  <c r="F3414" i="25" s="1"/>
  <c r="I3414" i="25" s="1"/>
  <c r="J3414" i="25" s="1"/>
  <c r="N3414" i="25" s="1"/>
  <c r="D249" i="26"/>
  <c r="F249" i="26" s="1"/>
  <c r="I249" i="26" s="1"/>
  <c r="J249" i="26" s="1"/>
  <c r="N249" i="26" s="1"/>
  <c r="D355" i="26"/>
  <c r="F355" i="26" s="1"/>
  <c r="I355" i="26" s="1"/>
  <c r="J355" i="26" s="1"/>
  <c r="N355" i="26" s="1"/>
  <c r="D427" i="26"/>
  <c r="F427" i="26" s="1"/>
  <c r="I427" i="26" s="1"/>
  <c r="J427" i="26" s="1"/>
  <c r="N427" i="26" s="1"/>
  <c r="D201" i="26"/>
  <c r="F201" i="26" s="1"/>
  <c r="I201" i="26" s="1"/>
  <c r="J201" i="26" s="1"/>
  <c r="N201" i="26" s="1"/>
  <c r="D385" i="26"/>
  <c r="F385" i="26" s="1"/>
  <c r="I385" i="26" s="1"/>
  <c r="J385" i="26" s="1"/>
  <c r="N385" i="26" s="1"/>
  <c r="D395" i="26"/>
  <c r="F395" i="26" s="1"/>
  <c r="I395" i="26" s="1"/>
  <c r="J395" i="26" s="1"/>
  <c r="N395" i="26" s="1"/>
  <c r="D3070" i="26"/>
  <c r="F3070" i="26" s="1"/>
  <c r="I3070" i="26" s="1"/>
  <c r="J3070" i="26" s="1"/>
  <c r="N3070" i="26" s="1"/>
  <c r="D2645" i="26"/>
  <c r="F2645" i="26" s="1"/>
  <c r="I2645" i="26" s="1"/>
  <c r="J2645" i="26" s="1"/>
  <c r="N2645" i="26" s="1"/>
  <c r="D2637" i="26"/>
  <c r="F2637" i="26" s="1"/>
  <c r="I2637" i="26" s="1"/>
  <c r="J2637" i="26" s="1"/>
  <c r="N2637" i="26" s="1"/>
  <c r="D1762" i="26"/>
  <c r="F1762" i="26" s="1"/>
  <c r="I1762" i="26" s="1"/>
  <c r="J1762" i="26" s="1"/>
  <c r="N1762" i="26" s="1"/>
  <c r="D1668" i="26"/>
  <c r="F1668" i="26" s="1"/>
  <c r="I1668" i="26" s="1"/>
  <c r="J1668" i="26" s="1"/>
  <c r="N1668" i="26" s="1"/>
  <c r="D1610" i="26"/>
  <c r="F1610" i="26" s="1"/>
  <c r="I1610" i="26" s="1"/>
  <c r="J1610" i="26" s="1"/>
  <c r="N1610" i="26" s="1"/>
  <c r="D1577" i="26"/>
  <c r="F1577" i="26" s="1"/>
  <c r="I1577" i="26" s="1"/>
  <c r="J1577" i="26" s="1"/>
  <c r="N1577" i="26" s="1"/>
  <c r="D1524" i="26"/>
  <c r="F1524" i="26" s="1"/>
  <c r="I1524" i="26" s="1"/>
  <c r="J1524" i="26" s="1"/>
  <c r="N1524" i="26" s="1"/>
  <c r="D1481" i="26"/>
  <c r="F1481" i="26" s="1"/>
  <c r="I1481" i="26" s="1"/>
  <c r="J1481" i="26" s="1"/>
  <c r="N1481" i="26" s="1"/>
  <c r="D1377" i="26"/>
  <c r="F1377" i="26" s="1"/>
  <c r="I1377" i="26" s="1"/>
  <c r="J1377" i="26" s="1"/>
  <c r="N1377" i="26" s="1"/>
  <c r="D1390" i="26"/>
  <c r="F1390" i="26" s="1"/>
  <c r="I1390" i="26" s="1"/>
  <c r="J1390" i="26" s="1"/>
  <c r="N1390" i="26" s="1"/>
  <c r="D1362" i="26"/>
  <c r="F1362" i="26" s="1"/>
  <c r="I1362" i="26" s="1"/>
  <c r="J1362" i="26" s="1"/>
  <c r="N1362" i="26" s="1"/>
  <c r="D1191" i="26"/>
  <c r="F1191" i="26" s="1"/>
  <c r="I1191" i="26" s="1"/>
  <c r="J1191" i="26" s="1"/>
  <c r="N1191" i="26" s="1"/>
  <c r="D1168" i="26"/>
  <c r="F1168" i="26" s="1"/>
  <c r="I1168" i="26" s="1"/>
  <c r="J1168" i="26" s="1"/>
  <c r="N1168" i="26" s="1"/>
  <c r="D1120" i="26"/>
  <c r="F1120" i="26" s="1"/>
  <c r="I1120" i="26" s="1"/>
  <c r="J1120" i="26" s="1"/>
  <c r="N1120" i="26" s="1"/>
  <c r="D1094" i="26"/>
  <c r="F1094" i="26" s="1"/>
  <c r="I1094" i="26" s="1"/>
  <c r="J1094" i="26" s="1"/>
  <c r="N1094" i="26" s="1"/>
  <c r="D1037" i="26"/>
  <c r="F1037" i="26" s="1"/>
  <c r="I1037" i="26" s="1"/>
  <c r="J1037" i="26" s="1"/>
  <c r="N1037" i="26" s="1"/>
  <c r="D1015" i="26"/>
  <c r="F1015" i="26" s="1"/>
  <c r="I1015" i="26" s="1"/>
  <c r="J1015" i="26" s="1"/>
  <c r="N1015" i="26" s="1"/>
  <c r="D999" i="26"/>
  <c r="F999" i="26" s="1"/>
  <c r="I999" i="26" s="1"/>
  <c r="J999" i="26" s="1"/>
  <c r="N999" i="26" s="1"/>
  <c r="D934" i="26"/>
  <c r="F934" i="26" s="1"/>
  <c r="I934" i="26" s="1"/>
  <c r="J934" i="26" s="1"/>
  <c r="N934" i="26" s="1"/>
  <c r="D887" i="26"/>
  <c r="F887" i="26" s="1"/>
  <c r="I887" i="26" s="1"/>
  <c r="J887" i="26" s="1"/>
  <c r="N887" i="26" s="1"/>
  <c r="D859" i="26"/>
  <c r="F859" i="26" s="1"/>
  <c r="I859" i="26" s="1"/>
  <c r="J859" i="26" s="1"/>
  <c r="N859" i="26" s="1"/>
  <c r="D829" i="26"/>
  <c r="F829" i="26" s="1"/>
  <c r="I829" i="26" s="1"/>
  <c r="J829" i="26" s="1"/>
  <c r="N829" i="26" s="1"/>
  <c r="D251" i="26"/>
  <c r="F251" i="26" s="1"/>
  <c r="I251" i="26" s="1"/>
  <c r="J251" i="26" s="1"/>
  <c r="N251" i="26" s="1"/>
  <c r="D285" i="26"/>
  <c r="F285" i="26" s="1"/>
  <c r="I285" i="26" s="1"/>
  <c r="J285" i="26" s="1"/>
  <c r="N285" i="26" s="1"/>
  <c r="D293" i="26"/>
  <c r="F293" i="26" s="1"/>
  <c r="I293" i="26" s="1"/>
  <c r="J293" i="26" s="1"/>
  <c r="N293" i="26" s="1"/>
  <c r="D321" i="26"/>
  <c r="F321" i="26" s="1"/>
  <c r="I321" i="26" s="1"/>
  <c r="J321" i="26" s="1"/>
  <c r="N321" i="26" s="1"/>
  <c r="D337" i="26"/>
  <c r="F337" i="26" s="1"/>
  <c r="I337" i="26" s="1"/>
  <c r="J337" i="26" s="1"/>
  <c r="N337" i="26" s="1"/>
  <c r="D391" i="26"/>
  <c r="F391" i="26" s="1"/>
  <c r="I391" i="26" s="1"/>
  <c r="J391" i="26" s="1"/>
  <c r="N391" i="26" s="1"/>
  <c r="D539" i="26"/>
  <c r="F539" i="26" s="1"/>
  <c r="I539" i="26" s="1"/>
  <c r="J539" i="26" s="1"/>
  <c r="N539" i="26" s="1"/>
  <c r="D3407" i="26"/>
  <c r="F3407" i="26" s="1"/>
  <c r="I3407" i="26" s="1"/>
  <c r="J3407" i="26" s="1"/>
  <c r="N3407" i="26" s="1"/>
  <c r="D3296" i="26"/>
  <c r="F3296" i="26" s="1"/>
  <c r="I3296" i="26" s="1"/>
  <c r="J3296" i="26" s="1"/>
  <c r="N3296" i="26" s="1"/>
  <c r="D3069" i="26"/>
  <c r="F3069" i="26" s="1"/>
  <c r="I3069" i="26" s="1"/>
  <c r="J3069" i="26" s="1"/>
  <c r="N3069" i="26" s="1"/>
  <c r="D2579" i="26"/>
  <c r="F2579" i="26" s="1"/>
  <c r="I2579" i="26" s="1"/>
  <c r="J2579" i="26" s="1"/>
  <c r="N2579" i="26" s="1"/>
  <c r="D2580" i="26"/>
  <c r="F2580" i="26" s="1"/>
  <c r="I2580" i="26" s="1"/>
  <c r="J2580" i="26" s="1"/>
  <c r="N2580" i="26" s="1"/>
  <c r="D1714" i="26"/>
  <c r="F1714" i="26" s="1"/>
  <c r="I1714" i="26" s="1"/>
  <c r="J1714" i="26" s="1"/>
  <c r="N1714" i="26" s="1"/>
  <c r="D1657" i="26"/>
  <c r="F1657" i="26" s="1"/>
  <c r="I1657" i="26" s="1"/>
  <c r="J1657" i="26" s="1"/>
  <c r="N1657" i="26" s="1"/>
  <c r="D1570" i="26"/>
  <c r="F1570" i="26" s="1"/>
  <c r="I1570" i="26" s="1"/>
  <c r="J1570" i="26" s="1"/>
  <c r="N1570" i="26" s="1"/>
  <c r="D1518" i="26"/>
  <c r="F1518" i="26" s="1"/>
  <c r="I1518" i="26" s="1"/>
  <c r="J1518" i="26" s="1"/>
  <c r="N1518" i="26" s="1"/>
  <c r="D1467" i="26"/>
  <c r="F1467" i="26" s="1"/>
  <c r="I1467" i="26" s="1"/>
  <c r="J1467" i="26" s="1"/>
  <c r="N1467" i="26" s="1"/>
  <c r="D1361" i="26"/>
  <c r="F1361" i="26" s="1"/>
  <c r="I1361" i="26" s="1"/>
  <c r="J1361" i="26" s="1"/>
  <c r="N1361" i="26" s="1"/>
  <c r="D1395" i="26"/>
  <c r="F1395" i="26" s="1"/>
  <c r="I1395" i="26" s="1"/>
  <c r="J1395" i="26" s="1"/>
  <c r="N1395" i="26" s="1"/>
  <c r="D1194" i="26"/>
  <c r="F1194" i="26" s="1"/>
  <c r="I1194" i="26" s="1"/>
  <c r="J1194" i="26" s="1"/>
  <c r="N1194" i="26" s="1"/>
  <c r="D1189" i="26"/>
  <c r="F1189" i="26" s="1"/>
  <c r="I1189" i="26" s="1"/>
  <c r="J1189" i="26" s="1"/>
  <c r="N1189" i="26" s="1"/>
  <c r="D1163" i="26"/>
  <c r="F1163" i="26" s="1"/>
  <c r="I1163" i="26" s="1"/>
  <c r="J1163" i="26" s="1"/>
  <c r="N1163" i="26" s="1"/>
  <c r="D1115" i="26"/>
  <c r="F1115" i="26" s="1"/>
  <c r="I1115" i="26" s="1"/>
  <c r="J1115" i="26" s="1"/>
  <c r="N1115" i="26" s="1"/>
  <c r="D1085" i="26"/>
  <c r="F1085" i="26" s="1"/>
  <c r="I1085" i="26" s="1"/>
  <c r="J1085" i="26" s="1"/>
  <c r="N1085" i="26" s="1"/>
  <c r="D1030" i="26"/>
  <c r="F1030" i="26" s="1"/>
  <c r="I1030" i="26" s="1"/>
  <c r="J1030" i="26" s="1"/>
  <c r="N1030" i="26" s="1"/>
  <c r="D1003" i="26"/>
  <c r="F1003" i="26" s="1"/>
  <c r="I1003" i="26" s="1"/>
  <c r="J1003" i="26" s="1"/>
  <c r="N1003" i="26" s="1"/>
  <c r="D968" i="26"/>
  <c r="F968" i="26" s="1"/>
  <c r="I968" i="26" s="1"/>
  <c r="J968" i="26" s="1"/>
  <c r="N968" i="26" s="1"/>
  <c r="D926" i="26"/>
  <c r="F926" i="26" s="1"/>
  <c r="I926" i="26" s="1"/>
  <c r="J926" i="26" s="1"/>
  <c r="N926" i="26" s="1"/>
  <c r="D881" i="26"/>
  <c r="F881" i="26" s="1"/>
  <c r="I881" i="26" s="1"/>
  <c r="J881" i="26" s="1"/>
  <c r="N881" i="26" s="1"/>
  <c r="D847" i="26"/>
  <c r="F847" i="26" s="1"/>
  <c r="I847" i="26" s="1"/>
  <c r="J847" i="26" s="1"/>
  <c r="N847" i="26" s="1"/>
  <c r="D828" i="26"/>
  <c r="F828" i="26" s="1"/>
  <c r="I828" i="26" s="1"/>
  <c r="J828" i="26" s="1"/>
  <c r="N828" i="26" s="1"/>
  <c r="D171" i="26"/>
  <c r="F171" i="26" s="1"/>
  <c r="I171" i="26" s="1"/>
  <c r="J171" i="26" s="1"/>
  <c r="N171" i="26" s="1"/>
  <c r="D183" i="26"/>
  <c r="F183" i="26" s="1"/>
  <c r="I183" i="26" s="1"/>
  <c r="J183" i="26" s="1"/>
  <c r="N183" i="26" s="1"/>
  <c r="D393" i="26"/>
  <c r="F393" i="26" s="1"/>
  <c r="I393" i="26" s="1"/>
  <c r="J393" i="26" s="1"/>
  <c r="N393" i="26" s="1"/>
  <c r="D3368" i="26"/>
  <c r="F3368" i="26" s="1"/>
  <c r="I3368" i="26" s="1"/>
  <c r="J3368" i="26" s="1"/>
  <c r="N3368" i="26" s="1"/>
  <c r="D3181" i="26"/>
  <c r="F3181" i="26" s="1"/>
  <c r="I3181" i="26" s="1"/>
  <c r="J3181" i="26" s="1"/>
  <c r="N3181" i="26" s="1"/>
  <c r="D3078" i="26"/>
  <c r="F3078" i="26" s="1"/>
  <c r="I3078" i="26" s="1"/>
  <c r="J3078" i="26" s="1"/>
  <c r="N3078" i="26" s="1"/>
  <c r="D3055" i="26"/>
  <c r="F3055" i="26" s="1"/>
  <c r="I3055" i="26" s="1"/>
  <c r="J3055" i="26" s="1"/>
  <c r="N3055" i="26" s="1"/>
  <c r="D2590" i="26"/>
  <c r="F2590" i="26" s="1"/>
  <c r="I2590" i="26" s="1"/>
  <c r="J2590" i="26" s="1"/>
  <c r="N2590" i="26" s="1"/>
  <c r="D2026" i="26"/>
  <c r="F2026" i="26" s="1"/>
  <c r="I2026" i="26" s="1"/>
  <c r="J2026" i="26" s="1"/>
  <c r="N2026" i="26" s="1"/>
  <c r="D1698" i="26"/>
  <c r="F1698" i="26" s="1"/>
  <c r="I1698" i="26" s="1"/>
  <c r="J1698" i="26" s="1"/>
  <c r="N1698" i="26" s="1"/>
  <c r="D1647" i="26"/>
  <c r="F1647" i="26" s="1"/>
  <c r="I1647" i="26" s="1"/>
  <c r="J1647" i="26" s="1"/>
  <c r="N1647" i="26" s="1"/>
  <c r="D1594" i="26"/>
  <c r="F1594" i="26" s="1"/>
  <c r="I1594" i="26" s="1"/>
  <c r="J1594" i="26" s="1"/>
  <c r="N1594" i="26" s="1"/>
  <c r="D1568" i="26"/>
  <c r="F1568" i="26" s="1"/>
  <c r="I1568" i="26" s="1"/>
  <c r="J1568" i="26" s="1"/>
  <c r="N1568" i="26" s="1"/>
  <c r="D1513" i="26"/>
  <c r="F1513" i="26" s="1"/>
  <c r="I1513" i="26" s="1"/>
  <c r="J1513" i="26" s="1"/>
  <c r="N1513" i="26" s="1"/>
  <c r="D1463" i="26"/>
  <c r="F1463" i="26" s="1"/>
  <c r="I1463" i="26" s="1"/>
  <c r="J1463" i="26" s="1"/>
  <c r="N1463" i="26" s="1"/>
  <c r="D1430" i="26"/>
  <c r="F1430" i="26" s="1"/>
  <c r="I1430" i="26" s="1"/>
  <c r="J1430" i="26" s="1"/>
  <c r="N1430" i="26" s="1"/>
  <c r="D1391" i="26"/>
  <c r="F1391" i="26" s="1"/>
  <c r="I1391" i="26" s="1"/>
  <c r="J1391" i="26" s="1"/>
  <c r="N1391" i="26" s="1"/>
  <c r="D1188" i="26"/>
  <c r="F1188" i="26" s="1"/>
  <c r="I1188" i="26" s="1"/>
  <c r="J1188" i="26" s="1"/>
  <c r="N1188" i="26" s="1"/>
  <c r="D1101" i="26"/>
  <c r="F1101" i="26" s="1"/>
  <c r="I1101" i="26" s="1"/>
  <c r="J1101" i="26" s="1"/>
  <c r="N1101" i="26" s="1"/>
  <c r="D1076" i="26"/>
  <c r="F1076" i="26" s="1"/>
  <c r="I1076" i="26" s="1"/>
  <c r="J1076" i="26" s="1"/>
  <c r="N1076" i="26" s="1"/>
  <c r="D1002" i="26"/>
  <c r="F1002" i="26" s="1"/>
  <c r="I1002" i="26" s="1"/>
  <c r="J1002" i="26" s="1"/>
  <c r="N1002" i="26" s="1"/>
  <c r="D916" i="26"/>
  <c r="F916" i="26" s="1"/>
  <c r="I916" i="26" s="1"/>
  <c r="J916" i="26" s="1"/>
  <c r="N916" i="26" s="1"/>
  <c r="D880" i="26"/>
  <c r="F880" i="26" s="1"/>
  <c r="I880" i="26" s="1"/>
  <c r="J880" i="26" s="1"/>
  <c r="N880" i="26" s="1"/>
  <c r="D840" i="26"/>
  <c r="F840" i="26" s="1"/>
  <c r="I840" i="26" s="1"/>
  <c r="J840" i="26" s="1"/>
  <c r="N840" i="26" s="1"/>
  <c r="D291" i="26"/>
  <c r="F291" i="26" s="1"/>
  <c r="I291" i="26" s="1"/>
  <c r="J291" i="26" s="1"/>
  <c r="N291" i="26" s="1"/>
  <c r="D319" i="26"/>
  <c r="F319" i="26" s="1"/>
  <c r="I319" i="26" s="1"/>
  <c r="J319" i="26" s="1"/>
  <c r="N319" i="26" s="1"/>
  <c r="D366" i="26"/>
  <c r="F366" i="26" s="1"/>
  <c r="I366" i="26" s="1"/>
  <c r="J366" i="26" s="1"/>
  <c r="N366" i="26" s="1"/>
  <c r="D3319" i="26"/>
  <c r="F3319" i="26" s="1"/>
  <c r="I3319" i="26" s="1"/>
  <c r="J3319" i="26" s="1"/>
  <c r="N3319" i="26" s="1"/>
  <c r="D3137" i="26"/>
  <c r="F3137" i="26" s="1"/>
  <c r="I3137" i="26" s="1"/>
  <c r="J3137" i="26" s="1"/>
  <c r="N3137" i="26" s="1"/>
  <c r="D3077" i="26"/>
  <c r="F3077" i="26" s="1"/>
  <c r="I3077" i="26" s="1"/>
  <c r="J3077" i="26" s="1"/>
  <c r="N3077" i="26" s="1"/>
  <c r="D3031" i="26"/>
  <c r="F3031" i="26" s="1"/>
  <c r="I3031" i="26" s="1"/>
  <c r="J3031" i="26" s="1"/>
  <c r="N3031" i="26" s="1"/>
  <c r="D2558" i="26"/>
  <c r="F2558" i="26" s="1"/>
  <c r="I2558" i="26" s="1"/>
  <c r="J2558" i="26" s="1"/>
  <c r="N2558" i="26" s="1"/>
  <c r="D2018" i="26"/>
  <c r="F2018" i="26" s="1"/>
  <c r="I2018" i="26" s="1"/>
  <c r="J2018" i="26" s="1"/>
  <c r="N2018" i="26" s="1"/>
  <c r="D1690" i="26"/>
  <c r="F1690" i="26" s="1"/>
  <c r="I1690" i="26" s="1"/>
  <c r="J1690" i="26" s="1"/>
  <c r="N1690" i="26" s="1"/>
  <c r="D1636" i="26"/>
  <c r="F1636" i="26" s="1"/>
  <c r="I1636" i="26" s="1"/>
  <c r="J1636" i="26" s="1"/>
  <c r="N1636" i="26" s="1"/>
  <c r="D1579" i="26"/>
  <c r="F1579" i="26" s="1"/>
  <c r="I1579" i="26" s="1"/>
  <c r="J1579" i="26" s="1"/>
  <c r="N1579" i="26" s="1"/>
  <c r="D1539" i="26"/>
  <c r="F1539" i="26" s="1"/>
  <c r="I1539" i="26" s="1"/>
  <c r="J1539" i="26" s="1"/>
  <c r="N1539" i="26" s="1"/>
  <c r="D1502" i="26"/>
  <c r="F1502" i="26" s="1"/>
  <c r="I1502" i="26" s="1"/>
  <c r="J1502" i="26" s="1"/>
  <c r="N1502" i="26" s="1"/>
  <c r="D1445" i="26"/>
  <c r="F1445" i="26" s="1"/>
  <c r="I1445" i="26" s="1"/>
  <c r="J1445" i="26" s="1"/>
  <c r="N1445" i="26" s="1"/>
  <c r="D1418" i="26"/>
  <c r="F1418" i="26" s="1"/>
  <c r="I1418" i="26" s="1"/>
  <c r="J1418" i="26" s="1"/>
  <c r="N1418" i="26" s="1"/>
  <c r="D1424" i="26"/>
  <c r="F1424" i="26" s="1"/>
  <c r="I1424" i="26" s="1"/>
  <c r="J1424" i="26" s="1"/>
  <c r="N1424" i="26" s="1"/>
  <c r="D1192" i="26"/>
  <c r="F1192" i="26" s="1"/>
  <c r="I1192" i="26" s="1"/>
  <c r="J1192" i="26" s="1"/>
  <c r="N1192" i="26" s="1"/>
  <c r="D1182" i="26"/>
  <c r="F1182" i="26" s="1"/>
  <c r="I1182" i="26" s="1"/>
  <c r="J1182" i="26" s="1"/>
  <c r="N1182" i="26" s="1"/>
  <c r="D1131" i="26"/>
  <c r="F1131" i="26" s="1"/>
  <c r="I1131" i="26" s="1"/>
  <c r="J1131" i="26" s="1"/>
  <c r="N1131" i="26" s="1"/>
  <c r="D1095" i="26"/>
  <c r="F1095" i="26" s="1"/>
  <c r="I1095" i="26" s="1"/>
  <c r="J1095" i="26" s="1"/>
  <c r="N1095" i="26" s="1"/>
  <c r="D1042" i="26"/>
  <c r="F1042" i="26" s="1"/>
  <c r="I1042" i="26" s="1"/>
  <c r="J1042" i="26" s="1"/>
  <c r="N1042" i="26" s="1"/>
  <c r="D1022" i="26"/>
  <c r="F1022" i="26" s="1"/>
  <c r="I1022" i="26" s="1"/>
  <c r="J1022" i="26" s="1"/>
  <c r="N1022" i="26" s="1"/>
  <c r="D1001" i="26"/>
  <c r="F1001" i="26" s="1"/>
  <c r="I1001" i="26" s="1"/>
  <c r="J1001" i="26" s="1"/>
  <c r="N1001" i="26" s="1"/>
  <c r="D943" i="26"/>
  <c r="F943" i="26" s="1"/>
  <c r="I943" i="26" s="1"/>
  <c r="J943" i="26" s="1"/>
  <c r="N943" i="26" s="1"/>
  <c r="D889" i="26"/>
  <c r="F889" i="26" s="1"/>
  <c r="I889" i="26" s="1"/>
  <c r="J889" i="26" s="1"/>
  <c r="N889" i="26" s="1"/>
  <c r="D869" i="26"/>
  <c r="F869" i="26" s="1"/>
  <c r="I869" i="26" s="1"/>
  <c r="J869" i="26" s="1"/>
  <c r="N869" i="26" s="1"/>
  <c r="D837" i="26"/>
  <c r="F837" i="26" s="1"/>
  <c r="I837" i="26" s="1"/>
  <c r="J837" i="26" s="1"/>
  <c r="N837" i="26" s="1"/>
  <c r="D460" i="26"/>
  <c r="F460" i="26" s="1"/>
  <c r="I460" i="26" s="1"/>
  <c r="J460" i="26" s="1"/>
  <c r="N460" i="26" s="1"/>
  <c r="D481" i="26"/>
  <c r="F481" i="26" s="1"/>
  <c r="I481" i="26" s="1"/>
  <c r="J481" i="26" s="1"/>
  <c r="N481" i="26" s="1"/>
  <c r="D719" i="26"/>
  <c r="F719" i="26" s="1"/>
  <c r="I719" i="26" s="1"/>
  <c r="J719" i="26" s="1"/>
  <c r="N719" i="26" s="1"/>
  <c r="D713" i="26"/>
  <c r="F713" i="26" s="1"/>
  <c r="I713" i="26" s="1"/>
  <c r="J713" i="26" s="1"/>
  <c r="N713" i="26" s="1"/>
  <c r="D465" i="26"/>
  <c r="F465" i="26" s="1"/>
  <c r="I465" i="26" s="1"/>
  <c r="J465" i="26" s="1"/>
  <c r="N465" i="26" s="1"/>
  <c r="D677" i="26"/>
  <c r="F677" i="26" s="1"/>
  <c r="I677" i="26" s="1"/>
  <c r="J677" i="26" s="1"/>
  <c r="N677" i="26" s="1"/>
  <c r="D36" i="26"/>
  <c r="F36" i="26" s="1"/>
  <c r="I36" i="26" s="1"/>
  <c r="J36" i="26" s="1"/>
  <c r="N36" i="26" s="1"/>
  <c r="D40" i="26"/>
  <c r="D67" i="26"/>
  <c r="F67" i="26" s="1"/>
  <c r="I67" i="26" s="1"/>
  <c r="J67" i="26" s="1"/>
  <c r="N67" i="26" s="1"/>
  <c r="D79" i="26"/>
  <c r="F79" i="26" s="1"/>
  <c r="I79" i="26" s="1"/>
  <c r="J79" i="26" s="1"/>
  <c r="N79" i="26" s="1"/>
  <c r="D114" i="26"/>
  <c r="F114" i="26" s="1"/>
  <c r="I114" i="26" s="1"/>
  <c r="J114" i="26" s="1"/>
  <c r="N114" i="26" s="1"/>
  <c r="D142" i="26"/>
  <c r="F142" i="26" s="1"/>
  <c r="I142" i="26" s="1"/>
  <c r="J142" i="26" s="1"/>
  <c r="N142" i="26" s="1"/>
  <c r="D522" i="26"/>
  <c r="F522" i="26" s="1"/>
  <c r="I522" i="26" s="1"/>
  <c r="J522" i="26" s="1"/>
  <c r="N522" i="26" s="1"/>
  <c r="D567" i="26"/>
  <c r="F567" i="26" s="1"/>
  <c r="I567" i="26" s="1"/>
  <c r="J567" i="26" s="1"/>
  <c r="N567" i="26" s="1"/>
  <c r="D64" i="26"/>
  <c r="F64" i="26" s="1"/>
  <c r="I64" i="26" s="1"/>
  <c r="J64" i="26" s="1"/>
  <c r="N64" i="26" s="1"/>
  <c r="D85" i="26"/>
  <c r="F85" i="26" s="1"/>
  <c r="I85" i="26" s="1"/>
  <c r="J85" i="26" s="1"/>
  <c r="N85" i="26" s="1"/>
  <c r="D174" i="26"/>
  <c r="F174" i="26" s="1"/>
  <c r="I174" i="26" s="1"/>
  <c r="J174" i="26" s="1"/>
  <c r="N174" i="26" s="1"/>
  <c r="D204" i="26"/>
  <c r="F204" i="26" s="1"/>
  <c r="I204" i="26" s="1"/>
  <c r="J204" i="26" s="1"/>
  <c r="N204" i="26" s="1"/>
  <c r="D439" i="26"/>
  <c r="F439" i="26" s="1"/>
  <c r="I439" i="26" s="1"/>
  <c r="J439" i="26" s="1"/>
  <c r="N439" i="26" s="1"/>
  <c r="D546" i="26"/>
  <c r="F546" i="26" s="1"/>
  <c r="I546" i="26" s="1"/>
  <c r="J546" i="26" s="1"/>
  <c r="N546" i="26" s="1"/>
  <c r="D38" i="26"/>
  <c r="F38" i="26" s="1"/>
  <c r="I38" i="26" s="1"/>
  <c r="J38" i="26" s="1"/>
  <c r="N38" i="26" s="1"/>
  <c r="D42" i="26"/>
  <c r="F42" i="26" s="1"/>
  <c r="I42" i="26" s="1"/>
  <c r="J42" i="26" s="1"/>
  <c r="N42" i="26" s="1"/>
  <c r="D96" i="26"/>
  <c r="F96" i="26" s="1"/>
  <c r="I96" i="26" s="1"/>
  <c r="J96" i="26" s="1"/>
  <c r="N96" i="26" s="1"/>
  <c r="D463" i="26"/>
  <c r="F463" i="26" s="1"/>
  <c r="I463" i="26" s="1"/>
  <c r="J463" i="26" s="1"/>
  <c r="N463" i="26" s="1"/>
  <c r="D538" i="26"/>
  <c r="F538" i="26" s="1"/>
  <c r="I538" i="26" s="1"/>
  <c r="J538" i="26" s="1"/>
  <c r="N538" i="26" s="1"/>
  <c r="D650" i="26"/>
  <c r="F650" i="26" s="1"/>
  <c r="I650" i="26" s="1"/>
  <c r="J650" i="26" s="1"/>
  <c r="N650" i="26" s="1"/>
  <c r="D131" i="26"/>
  <c r="F131" i="26" s="1"/>
  <c r="I131" i="26" s="1"/>
  <c r="J131" i="26" s="1"/>
  <c r="N131" i="26" s="1"/>
  <c r="D202" i="26"/>
  <c r="F202" i="26" s="1"/>
  <c r="I202" i="26" s="1"/>
  <c r="J202" i="26" s="1"/>
  <c r="N202" i="26" s="1"/>
  <c r="D250" i="26"/>
  <c r="F250" i="26" s="1"/>
  <c r="I250" i="26" s="1"/>
  <c r="J250" i="26" s="1"/>
  <c r="N250" i="26" s="1"/>
  <c r="D286" i="26"/>
  <c r="F286" i="26" s="1"/>
  <c r="I286" i="26" s="1"/>
  <c r="J286" i="26" s="1"/>
  <c r="N286" i="26" s="1"/>
  <c r="D402" i="26"/>
  <c r="F402" i="26" s="1"/>
  <c r="I402" i="26" s="1"/>
  <c r="J402" i="26" s="1"/>
  <c r="N402" i="26" s="1"/>
  <c r="D519" i="26"/>
  <c r="F519" i="26" s="1"/>
  <c r="I519" i="26" s="1"/>
  <c r="J519" i="26" s="1"/>
  <c r="N519" i="26" s="1"/>
  <c r="D557" i="26"/>
  <c r="F557" i="26" s="1"/>
  <c r="I557" i="26" s="1"/>
  <c r="J557" i="26" s="1"/>
  <c r="N557" i="26" s="1"/>
  <c r="D706" i="26"/>
  <c r="F706" i="26" s="1"/>
  <c r="I706" i="26" s="1"/>
  <c r="J706" i="26" s="1"/>
  <c r="N706" i="26" s="1"/>
  <c r="D1340" i="26"/>
  <c r="F1340" i="26" s="1"/>
  <c r="I1340" i="26" s="1"/>
  <c r="J1340" i="26" s="1"/>
  <c r="N1340" i="26" s="1"/>
  <c r="D1329" i="26"/>
  <c r="F1329" i="26" s="1"/>
  <c r="I1329" i="26" s="1"/>
  <c r="J1329" i="26" s="1"/>
  <c r="N1329" i="26" s="1"/>
  <c r="D1345" i="26"/>
  <c r="F1345" i="26" s="1"/>
  <c r="I1345" i="26" s="1"/>
  <c r="J1345" i="26" s="1"/>
  <c r="N1345" i="26" s="1"/>
  <c r="D1339" i="26"/>
  <c r="F1339" i="26" s="1"/>
  <c r="I1339" i="26" s="1"/>
  <c r="J1339" i="26" s="1"/>
  <c r="N1339" i="26" s="1"/>
  <c r="D1355" i="26"/>
  <c r="F1355" i="26" s="1"/>
  <c r="I1355" i="26" s="1"/>
  <c r="J1355" i="26" s="1"/>
  <c r="N1355" i="26" s="1"/>
  <c r="D1249" i="26"/>
  <c r="F1249" i="26" s="1"/>
  <c r="I1249" i="26" s="1"/>
  <c r="J1249" i="26" s="1"/>
  <c r="N1249" i="26" s="1"/>
  <c r="D400" i="26"/>
  <c r="F400" i="26" s="1"/>
  <c r="I400" i="26" s="1"/>
  <c r="J400" i="26" s="1"/>
  <c r="N400" i="26" s="1"/>
  <c r="D485" i="26"/>
  <c r="F485" i="26" s="1"/>
  <c r="I485" i="26" s="1"/>
  <c r="J485" i="26" s="1"/>
  <c r="N485" i="26" s="1"/>
  <c r="D549" i="26"/>
  <c r="F549" i="26" s="1"/>
  <c r="I549" i="26" s="1"/>
  <c r="J549" i="26" s="1"/>
  <c r="N549" i="26" s="1"/>
  <c r="D624" i="26"/>
  <c r="F624" i="26" s="1"/>
  <c r="I624" i="26" s="1"/>
  <c r="J624" i="26" s="1"/>
  <c r="N624" i="26" s="1"/>
  <c r="D656" i="26"/>
  <c r="F656" i="26" s="1"/>
  <c r="I656" i="26" s="1"/>
  <c r="J656" i="26" s="1"/>
  <c r="N656" i="26" s="1"/>
  <c r="D746" i="26"/>
  <c r="F746" i="26" s="1"/>
  <c r="I746" i="26" s="1"/>
  <c r="J746" i="26" s="1"/>
  <c r="N746" i="26" s="1"/>
  <c r="D1681" i="26"/>
  <c r="F1681" i="26" s="1"/>
  <c r="I1681" i="26" s="1"/>
  <c r="J1681" i="26" s="1"/>
  <c r="N1681" i="26" s="1"/>
  <c r="D740" i="26"/>
  <c r="F740" i="26" s="1"/>
  <c r="I740" i="26" s="1"/>
  <c r="J740" i="26" s="1"/>
  <c r="N740" i="26" s="1"/>
  <c r="D1332" i="26"/>
  <c r="F1332" i="26" s="1"/>
  <c r="I1332" i="26" s="1"/>
  <c r="J1332" i="26" s="1"/>
  <c r="N1332" i="26" s="1"/>
  <c r="D544" i="26"/>
  <c r="F544" i="26" s="1"/>
  <c r="I544" i="26" s="1"/>
  <c r="J544" i="26" s="1"/>
  <c r="N544" i="26" s="1"/>
  <c r="D1354" i="26"/>
  <c r="F1354" i="26" s="1"/>
  <c r="I1354" i="26" s="1"/>
  <c r="J1354" i="26" s="1"/>
  <c r="N1354" i="26" s="1"/>
  <c r="D1689" i="26"/>
  <c r="F1689" i="26" s="1"/>
  <c r="I1689" i="26" s="1"/>
  <c r="J1689" i="26" s="1"/>
  <c r="N1689" i="26" s="1"/>
  <c r="D1705" i="26"/>
  <c r="F1705" i="26" s="1"/>
  <c r="I1705" i="26" s="1"/>
  <c r="J1705" i="26" s="1"/>
  <c r="N1705" i="26" s="1"/>
  <c r="D1322" i="26"/>
  <c r="F1322" i="26" s="1"/>
  <c r="I1322" i="26" s="1"/>
  <c r="J1322" i="26" s="1"/>
  <c r="N1322" i="26" s="1"/>
  <c r="D1247" i="26"/>
  <c r="F1247" i="26" s="1"/>
  <c r="I1247" i="26" s="1"/>
  <c r="J1247" i="26" s="1"/>
  <c r="N1247" i="26" s="1"/>
  <c r="D1282" i="26"/>
  <c r="F1282" i="26" s="1"/>
  <c r="I1282" i="26" s="1"/>
  <c r="J1282" i="26" s="1"/>
  <c r="N1282" i="26" s="1"/>
  <c r="D1298" i="26"/>
  <c r="F1298" i="26" s="1"/>
  <c r="I1298" i="26" s="1"/>
  <c r="J1298" i="26" s="1"/>
  <c r="N1298" i="26" s="1"/>
  <c r="D1303" i="26"/>
  <c r="F1303" i="26" s="1"/>
  <c r="I1303" i="26" s="1"/>
  <c r="J1303" i="26" s="1"/>
  <c r="N1303" i="26" s="1"/>
  <c r="D1731" i="26"/>
  <c r="F1731" i="26" s="1"/>
  <c r="I1731" i="26" s="1"/>
  <c r="J1731" i="26" s="1"/>
  <c r="N1731" i="26" s="1"/>
  <c r="D1823" i="26"/>
  <c r="F1823" i="26" s="1"/>
  <c r="I1823" i="26" s="1"/>
  <c r="J1823" i="26" s="1"/>
  <c r="N1823" i="26" s="1"/>
  <c r="D1831" i="26"/>
  <c r="F1831" i="26" s="1"/>
  <c r="I1831" i="26" s="1"/>
  <c r="J1831" i="26" s="1"/>
  <c r="N1831" i="26" s="1"/>
  <c r="D1850" i="26"/>
  <c r="F1850" i="26" s="1"/>
  <c r="I1850" i="26" s="1"/>
  <c r="J1850" i="26" s="1"/>
  <c r="N1850" i="26" s="1"/>
  <c r="D1963" i="26"/>
  <c r="F1963" i="26" s="1"/>
  <c r="I1963" i="26" s="1"/>
  <c r="J1963" i="26" s="1"/>
  <c r="N1963" i="26" s="1"/>
  <c r="D1952" i="26"/>
  <c r="F1952" i="26" s="1"/>
  <c r="I1952" i="26" s="1"/>
  <c r="J1952" i="26" s="1"/>
  <c r="N1952" i="26" s="1"/>
  <c r="D2126" i="26"/>
  <c r="F2126" i="26" s="1"/>
  <c r="I2126" i="26" s="1"/>
  <c r="J2126" i="26" s="1"/>
  <c r="N2126" i="26" s="1"/>
  <c r="D2138" i="26"/>
  <c r="F2138" i="26" s="1"/>
  <c r="I2138" i="26" s="1"/>
  <c r="J2138" i="26" s="1"/>
  <c r="N2138" i="26" s="1"/>
  <c r="D1729" i="26"/>
  <c r="F1729" i="26" s="1"/>
  <c r="I1729" i="26" s="1"/>
  <c r="J1729" i="26" s="1"/>
  <c r="N1729" i="26" s="1"/>
  <c r="D1715" i="26"/>
  <c r="F1715" i="26" s="1"/>
  <c r="I1715" i="26" s="1"/>
  <c r="J1715" i="26" s="1"/>
  <c r="N1715" i="26" s="1"/>
  <c r="D1853" i="26"/>
  <c r="F1853" i="26" s="1"/>
  <c r="I1853" i="26" s="1"/>
  <c r="J1853" i="26" s="1"/>
  <c r="N1853" i="26" s="1"/>
  <c r="D1879" i="26"/>
  <c r="F1879" i="26" s="1"/>
  <c r="I1879" i="26" s="1"/>
  <c r="J1879" i="26" s="1"/>
  <c r="N1879" i="26" s="1"/>
  <c r="D1989" i="26"/>
  <c r="F1989" i="26" s="1"/>
  <c r="I1989" i="26" s="1"/>
  <c r="J1989" i="26" s="1"/>
  <c r="N1989" i="26" s="1"/>
  <c r="D1796" i="26"/>
  <c r="F1796" i="26" s="1"/>
  <c r="I1796" i="26" s="1"/>
  <c r="J1796" i="26" s="1"/>
  <c r="N1796" i="26" s="1"/>
  <c r="D1832" i="26"/>
  <c r="F1832" i="26" s="1"/>
  <c r="I1832" i="26" s="1"/>
  <c r="J1832" i="26" s="1"/>
  <c r="N1832" i="26" s="1"/>
  <c r="D1998" i="26"/>
  <c r="F1998" i="26" s="1"/>
  <c r="I1998" i="26" s="1"/>
  <c r="J1998" i="26" s="1"/>
  <c r="N1998" i="26" s="1"/>
  <c r="D1887" i="26"/>
  <c r="F1887" i="26" s="1"/>
  <c r="I1887" i="26" s="1"/>
  <c r="J1887" i="26" s="1"/>
  <c r="N1887" i="26" s="1"/>
  <c r="D1999" i="26"/>
  <c r="F1999" i="26" s="1"/>
  <c r="I1999" i="26" s="1"/>
  <c r="J1999" i="26" s="1"/>
  <c r="N1999" i="26" s="1"/>
  <c r="D2004" i="26"/>
  <c r="F2004" i="26" s="1"/>
  <c r="I2004" i="26" s="1"/>
  <c r="J2004" i="26" s="1"/>
  <c r="N2004" i="26" s="1"/>
  <c r="D2248" i="26"/>
  <c r="F2248" i="26" s="1"/>
  <c r="I2248" i="26" s="1"/>
  <c r="J2248" i="26" s="1"/>
  <c r="N2248" i="26" s="1"/>
  <c r="D1274" i="26"/>
  <c r="F1274" i="26" s="1"/>
  <c r="I1274" i="26" s="1"/>
  <c r="J1274" i="26" s="1"/>
  <c r="N1274" i="26" s="1"/>
  <c r="D1244" i="26"/>
  <c r="F1244" i="26" s="1"/>
  <c r="I1244" i="26" s="1"/>
  <c r="J1244" i="26" s="1"/>
  <c r="N1244" i="26" s="1"/>
  <c r="D1296" i="26"/>
  <c r="F1296" i="26" s="1"/>
  <c r="I1296" i="26" s="1"/>
  <c r="J1296" i="26" s="1"/>
  <c r="N1296" i="26" s="1"/>
  <c r="D1847" i="26"/>
  <c r="F1847" i="26" s="1"/>
  <c r="I1847" i="26" s="1"/>
  <c r="J1847" i="26" s="1"/>
  <c r="N1847" i="26" s="1"/>
  <c r="D1961" i="26"/>
  <c r="F1961" i="26" s="1"/>
  <c r="I1961" i="26" s="1"/>
  <c r="J1961" i="26" s="1"/>
  <c r="N1961" i="26" s="1"/>
  <c r="D1809" i="26"/>
  <c r="F1809" i="26" s="1"/>
  <c r="I1809" i="26" s="1"/>
  <c r="J1809" i="26" s="1"/>
  <c r="N1809" i="26" s="1"/>
  <c r="D1825" i="26"/>
  <c r="F1825" i="26" s="1"/>
  <c r="I1825" i="26" s="1"/>
  <c r="J1825" i="26" s="1"/>
  <c r="N1825" i="26" s="1"/>
  <c r="D1950" i="26"/>
  <c r="F1950" i="26" s="1"/>
  <c r="I1950" i="26" s="1"/>
  <c r="J1950" i="26" s="1"/>
  <c r="N1950" i="26" s="1"/>
  <c r="D1986" i="26"/>
  <c r="F1986" i="26" s="1"/>
  <c r="I1986" i="26" s="1"/>
  <c r="J1986" i="26" s="1"/>
  <c r="N1986" i="26" s="1"/>
  <c r="D1907" i="26"/>
  <c r="F1907" i="26" s="1"/>
  <c r="I1907" i="26" s="1"/>
  <c r="J1907" i="26" s="1"/>
  <c r="N1907" i="26" s="1"/>
  <c r="D1939" i="26"/>
  <c r="F1939" i="26" s="1"/>
  <c r="I1939" i="26" s="1"/>
  <c r="J1939" i="26" s="1"/>
  <c r="N1939" i="26" s="1"/>
  <c r="D2069" i="26"/>
  <c r="F2069" i="26" s="1"/>
  <c r="I2069" i="26" s="1"/>
  <c r="J2069" i="26" s="1"/>
  <c r="N2069" i="26" s="1"/>
  <c r="D1727" i="26"/>
  <c r="F1727" i="26" s="1"/>
  <c r="I1727" i="26" s="1"/>
  <c r="J1727" i="26" s="1"/>
  <c r="N1727" i="26" s="1"/>
  <c r="D1248" i="26"/>
  <c r="F1248" i="26" s="1"/>
  <c r="I1248" i="26" s="1"/>
  <c r="J1248" i="26" s="1"/>
  <c r="N1248" i="26" s="1"/>
  <c r="D1949" i="26"/>
  <c r="F1949" i="26" s="1"/>
  <c r="I1949" i="26" s="1"/>
  <c r="J1949" i="26" s="1"/>
  <c r="N1949" i="26" s="1"/>
  <c r="D1798" i="26"/>
  <c r="F1798" i="26" s="1"/>
  <c r="I1798" i="26" s="1"/>
  <c r="J1798" i="26" s="1"/>
  <c r="N1798" i="26" s="1"/>
  <c r="D1806" i="26"/>
  <c r="F1806" i="26" s="1"/>
  <c r="D2010" i="26"/>
  <c r="F2010" i="26" s="1"/>
  <c r="I2010" i="26" s="1"/>
  <c r="J2010" i="26" s="1"/>
  <c r="N2010" i="26" s="1"/>
  <c r="D1848" i="26"/>
  <c r="F1848" i="26" s="1"/>
  <c r="I1848" i="26" s="1"/>
  <c r="J1848" i="26" s="1"/>
  <c r="N1848" i="26" s="1"/>
  <c r="D1911" i="26"/>
  <c r="F1911" i="26" s="1"/>
  <c r="I1911" i="26" s="1"/>
  <c r="J1911" i="26" s="1"/>
  <c r="N1911" i="26" s="1"/>
  <c r="D1916" i="26"/>
  <c r="F1916" i="26" s="1"/>
  <c r="I1916" i="26" s="1"/>
  <c r="J1916" i="26" s="1"/>
  <c r="N1916" i="26" s="1"/>
  <c r="D2038" i="26"/>
  <c r="F2038" i="26" s="1"/>
  <c r="I2038" i="26" s="1"/>
  <c r="J2038" i="26" s="1"/>
  <c r="N2038" i="26" s="1"/>
  <c r="D2260" i="26"/>
  <c r="F2260" i="26" s="1"/>
  <c r="I2260" i="26" s="1"/>
  <c r="J2260" i="26" s="1"/>
  <c r="N2260" i="26" s="1"/>
  <c r="D2043" i="26"/>
  <c r="F2043" i="26" s="1"/>
  <c r="I2043" i="26" s="1"/>
  <c r="J2043" i="26" s="1"/>
  <c r="N2043" i="26" s="1"/>
  <c r="D2103" i="26"/>
  <c r="F2103" i="26" s="1"/>
  <c r="I2103" i="26" s="1"/>
  <c r="J2103" i="26" s="1"/>
  <c r="N2103" i="26" s="1"/>
  <c r="D2113" i="26"/>
  <c r="F2113" i="26" s="1"/>
  <c r="I2113" i="26" s="1"/>
  <c r="J2113" i="26" s="1"/>
  <c r="N2113" i="26" s="1"/>
  <c r="D2169" i="26"/>
  <c r="F2169" i="26" s="1"/>
  <c r="I2169" i="26" s="1"/>
  <c r="J2169" i="26" s="1"/>
  <c r="N2169" i="26" s="1"/>
  <c r="D2185" i="26"/>
  <c r="F2185" i="26" s="1"/>
  <c r="I2185" i="26" s="1"/>
  <c r="J2185" i="26" s="1"/>
  <c r="N2185" i="26" s="1"/>
  <c r="D2337" i="26"/>
  <c r="F2337" i="26" s="1"/>
  <c r="I2337" i="26" s="1"/>
  <c r="J2337" i="26" s="1"/>
  <c r="N2337" i="26" s="1"/>
  <c r="D2346" i="26"/>
  <c r="F2346" i="26" s="1"/>
  <c r="I2346" i="26" s="1"/>
  <c r="J2346" i="26" s="1"/>
  <c r="N2346" i="26" s="1"/>
  <c r="D2251" i="26"/>
  <c r="F2251" i="26" s="1"/>
  <c r="I2251" i="26" s="1"/>
  <c r="J2251" i="26" s="1"/>
  <c r="N2251" i="26" s="1"/>
  <c r="D2302" i="26"/>
  <c r="F2302" i="26" s="1"/>
  <c r="I2302" i="26" s="1"/>
  <c r="J2302" i="26" s="1"/>
  <c r="N2302" i="26" s="1"/>
  <c r="D2475" i="26"/>
  <c r="F2475" i="26" s="1"/>
  <c r="I2475" i="26" s="1"/>
  <c r="J2475" i="26" s="1"/>
  <c r="N2475" i="26" s="1"/>
  <c r="D2484" i="26"/>
  <c r="F2484" i="26" s="1"/>
  <c r="I2484" i="26" s="1"/>
  <c r="J2484" i="26" s="1"/>
  <c r="N2484" i="26" s="1"/>
  <c r="D2784" i="26"/>
  <c r="F2784" i="26" s="1"/>
  <c r="I2784" i="26" s="1"/>
  <c r="J2784" i="26" s="1"/>
  <c r="N2784" i="26" s="1"/>
  <c r="D2829" i="26"/>
  <c r="F2829" i="26" s="1"/>
  <c r="I2829" i="26" s="1"/>
  <c r="J2829" i="26" s="1"/>
  <c r="N2829" i="26" s="1"/>
  <c r="D2671" i="26"/>
  <c r="F2671" i="26" s="1"/>
  <c r="I2671" i="26" s="1"/>
  <c r="J2671" i="26" s="1"/>
  <c r="N2671" i="26" s="1"/>
  <c r="D2695" i="26"/>
  <c r="F2695" i="26" s="1"/>
  <c r="I2695" i="26" s="1"/>
  <c r="J2695" i="26" s="1"/>
  <c r="N2695" i="26" s="1"/>
  <c r="D2785" i="26"/>
  <c r="F2785" i="26" s="1"/>
  <c r="I2785" i="26" s="1"/>
  <c r="J2785" i="26" s="1"/>
  <c r="N2785" i="26" s="1"/>
  <c r="D2828" i="26"/>
  <c r="F2828" i="26" s="1"/>
  <c r="I2828" i="26" s="1"/>
  <c r="J2828" i="26" s="1"/>
  <c r="N2828" i="26" s="1"/>
  <c r="D2905" i="26"/>
  <c r="F2905" i="26" s="1"/>
  <c r="I2905" i="26" s="1"/>
  <c r="J2905" i="26" s="1"/>
  <c r="N2905" i="26" s="1"/>
  <c r="D3032" i="26"/>
  <c r="F3032" i="26" s="1"/>
  <c r="I3032" i="26" s="1"/>
  <c r="J3032" i="26" s="1"/>
  <c r="N3032" i="26" s="1"/>
  <c r="D3124" i="26"/>
  <c r="F3124" i="26" s="1"/>
  <c r="I3124" i="26" s="1"/>
  <c r="J3124" i="26" s="1"/>
  <c r="N3124" i="26" s="1"/>
  <c r="D3252" i="26"/>
  <c r="F3252" i="26" s="1"/>
  <c r="I3252" i="26" s="1"/>
  <c r="J3252" i="26" s="1"/>
  <c r="N3252" i="26" s="1"/>
  <c r="D3205" i="26"/>
  <c r="F3205" i="26" s="1"/>
  <c r="I3205" i="26" s="1"/>
  <c r="J3205" i="26" s="1"/>
  <c r="N3205" i="26" s="1"/>
  <c r="D3253" i="26"/>
  <c r="F3253" i="26" s="1"/>
  <c r="I3253" i="26" s="1"/>
  <c r="J3253" i="26" s="1"/>
  <c r="N3253" i="26" s="1"/>
  <c r="D3318" i="26"/>
  <c r="F3318" i="26" s="1"/>
  <c r="I3318" i="26" s="1"/>
  <c r="J3318" i="26" s="1"/>
  <c r="N3318" i="26" s="1"/>
  <c r="D2106" i="26"/>
  <c r="F2106" i="26" s="1"/>
  <c r="I2106" i="26" s="1"/>
  <c r="J2106" i="26" s="1"/>
  <c r="N2106" i="26" s="1"/>
  <c r="D2334" i="26"/>
  <c r="F2334" i="26" s="1"/>
  <c r="I2334" i="26" s="1"/>
  <c r="J2334" i="26" s="1"/>
  <c r="N2334" i="26" s="1"/>
  <c r="D2343" i="26"/>
  <c r="F2343" i="26" s="1"/>
  <c r="I2343" i="26" s="1"/>
  <c r="J2343" i="26" s="1"/>
  <c r="N2343" i="26" s="1"/>
  <c r="D2303" i="26"/>
  <c r="F2303" i="26" s="1"/>
  <c r="I2303" i="26" s="1"/>
  <c r="J2303" i="26" s="1"/>
  <c r="N2303" i="26" s="1"/>
  <c r="D2323" i="26"/>
  <c r="F2323" i="26" s="1"/>
  <c r="I2323" i="26" s="1"/>
  <c r="J2323" i="26" s="1"/>
  <c r="N2323" i="26" s="1"/>
  <c r="D2404" i="26"/>
  <c r="F2404" i="26" s="1"/>
  <c r="I2404" i="26" s="1"/>
  <c r="J2404" i="26" s="1"/>
  <c r="N2404" i="26" s="1"/>
  <c r="D2293" i="26"/>
  <c r="F2293" i="26" s="1"/>
  <c r="I2293" i="26" s="1"/>
  <c r="J2293" i="26" s="1"/>
  <c r="N2293" i="26" s="1"/>
  <c r="D2469" i="26"/>
  <c r="F2469" i="26" s="1"/>
  <c r="I2469" i="26" s="1"/>
  <c r="J2469" i="26" s="1"/>
  <c r="N2469" i="26" s="1"/>
  <c r="D2495" i="26"/>
  <c r="F2495" i="26" s="1"/>
  <c r="I2495" i="26" s="1"/>
  <c r="J2495" i="26" s="1"/>
  <c r="N2495" i="26" s="1"/>
  <c r="D2548" i="26"/>
  <c r="F2548" i="26" s="1"/>
  <c r="I2548" i="26" s="1"/>
  <c r="J2548" i="26" s="1"/>
  <c r="N2548" i="26" s="1"/>
  <c r="D2668" i="26"/>
  <c r="F2668" i="26" s="1"/>
  <c r="I2668" i="26" s="1"/>
  <c r="J2668" i="26" s="1"/>
  <c r="N2668" i="26" s="1"/>
  <c r="D2684" i="26"/>
  <c r="F2684" i="26" s="1"/>
  <c r="I2684" i="26" s="1"/>
  <c r="J2684" i="26" s="1"/>
  <c r="N2684" i="26" s="1"/>
  <c r="D2822" i="26"/>
  <c r="F2822" i="26" s="1"/>
  <c r="I2822" i="26" s="1"/>
  <c r="J2822" i="26" s="1"/>
  <c r="N2822" i="26" s="1"/>
  <c r="D2915" i="26"/>
  <c r="F2915" i="26" s="1"/>
  <c r="I2915" i="26" s="1"/>
  <c r="J2915" i="26" s="1"/>
  <c r="N2915" i="26" s="1"/>
  <c r="D3033" i="26"/>
  <c r="F3033" i="26" s="1"/>
  <c r="I3033" i="26" s="1"/>
  <c r="J3033" i="26" s="1"/>
  <c r="N3033" i="26" s="1"/>
  <c r="D3015" i="26"/>
  <c r="F3015" i="26" s="1"/>
  <c r="I3015" i="26" s="1"/>
  <c r="J3015" i="26" s="1"/>
  <c r="N3015" i="26" s="1"/>
  <c r="D3041" i="26"/>
  <c r="F3041" i="26" s="1"/>
  <c r="I3041" i="26" s="1"/>
  <c r="J3041" i="26" s="1"/>
  <c r="N3041" i="26" s="1"/>
  <c r="D3240" i="26"/>
  <c r="F3240" i="26" s="1"/>
  <c r="I3240" i="26" s="1"/>
  <c r="J3240" i="26" s="1"/>
  <c r="N3240" i="26" s="1"/>
  <c r="D3425" i="26"/>
  <c r="F3425" i="26" s="1"/>
  <c r="I3425" i="26" s="1"/>
  <c r="J3425" i="26" s="1"/>
  <c r="N3425" i="26" s="1"/>
  <c r="D3379" i="26"/>
  <c r="F3379" i="26" s="1"/>
  <c r="I3379" i="26" s="1"/>
  <c r="J3379" i="26" s="1"/>
  <c r="N3379" i="26" s="1"/>
  <c r="D3396" i="26"/>
  <c r="F3396" i="26" s="1"/>
  <c r="I3396" i="26" s="1"/>
  <c r="J3396" i="26" s="1"/>
  <c r="N3396" i="26" s="1"/>
  <c r="D3414" i="26"/>
  <c r="F3414" i="26" s="1"/>
  <c r="I3414" i="26" s="1"/>
  <c r="J3414" i="26" s="1"/>
  <c r="N3414" i="26" s="1"/>
  <c r="D2056" i="26"/>
  <c r="F2056" i="26" s="1"/>
  <c r="I2056" i="26" s="1"/>
  <c r="J2056" i="26" s="1"/>
  <c r="N2056" i="26" s="1"/>
  <c r="D2331" i="26"/>
  <c r="F2331" i="26" s="1"/>
  <c r="I2331" i="26" s="1"/>
  <c r="J2331" i="26" s="1"/>
  <c r="N2331" i="26" s="1"/>
  <c r="D2389" i="26"/>
  <c r="F2389" i="26" s="1"/>
  <c r="I2389" i="26" s="1"/>
  <c r="J2389" i="26" s="1"/>
  <c r="N2389" i="26" s="1"/>
  <c r="D2507" i="26"/>
  <c r="F2507" i="26" s="1"/>
  <c r="I2507" i="26" s="1"/>
  <c r="J2507" i="26" s="1"/>
  <c r="N2507" i="26" s="1"/>
  <c r="D2756" i="26"/>
  <c r="F2756" i="26" s="1"/>
  <c r="I2756" i="26" s="1"/>
  <c r="J2756" i="26" s="1"/>
  <c r="N2756" i="26" s="1"/>
  <c r="D2699" i="26"/>
  <c r="F2699" i="26" s="1"/>
  <c r="I2699" i="26" s="1"/>
  <c r="J2699" i="26" s="1"/>
  <c r="N2699" i="26" s="1"/>
  <c r="D2851" i="26"/>
  <c r="F2851" i="26" s="1"/>
  <c r="I2851" i="26" s="1"/>
  <c r="J2851" i="26" s="1"/>
  <c r="N2851" i="26" s="1"/>
  <c r="D3038" i="26"/>
  <c r="F3038" i="26" s="1"/>
  <c r="I3038" i="26" s="1"/>
  <c r="J3038" i="26" s="1"/>
  <c r="N3038" i="26" s="1"/>
  <c r="D3056" i="26"/>
  <c r="F3056" i="26" s="1"/>
  <c r="I3056" i="26" s="1"/>
  <c r="J3056" i="26" s="1"/>
  <c r="N3056" i="26" s="1"/>
  <c r="D3225" i="26"/>
  <c r="F3225" i="26" s="1"/>
  <c r="I3225" i="26" s="1"/>
  <c r="J3225" i="26" s="1"/>
  <c r="N3225" i="26" s="1"/>
  <c r="D3342" i="26"/>
  <c r="F3342" i="26" s="1"/>
  <c r="I3342" i="26" s="1"/>
  <c r="J3342" i="26" s="1"/>
  <c r="N3342" i="26" s="1"/>
  <c r="D2166" i="26"/>
  <c r="F2166" i="26" s="1"/>
  <c r="I2166" i="26" s="1"/>
  <c r="J2166" i="26" s="1"/>
  <c r="N2166" i="26" s="1"/>
  <c r="D2186" i="26"/>
  <c r="F2186" i="26" s="1"/>
  <c r="I2186" i="26" s="1"/>
  <c r="J2186" i="26" s="1"/>
  <c r="N2186" i="26" s="1"/>
  <c r="D2321" i="26"/>
  <c r="F2321" i="26" s="1"/>
  <c r="I2321" i="26" s="1"/>
  <c r="J2321" i="26" s="1"/>
  <c r="N2321" i="26" s="1"/>
  <c r="D2340" i="26"/>
  <c r="F2340" i="26" s="1"/>
  <c r="I2340" i="26" s="1"/>
  <c r="J2340" i="26" s="1"/>
  <c r="N2340" i="26" s="1"/>
  <c r="D2345" i="26"/>
  <c r="F2345" i="26" s="1"/>
  <c r="I2345" i="26" s="1"/>
  <c r="J2345" i="26" s="1"/>
  <c r="N2345" i="26" s="1"/>
  <c r="D2542" i="26"/>
  <c r="F2542" i="26" s="1"/>
  <c r="I2542" i="26" s="1"/>
  <c r="J2542" i="26" s="1"/>
  <c r="N2542" i="26" s="1"/>
  <c r="D2490" i="26"/>
  <c r="F2490" i="26" s="1"/>
  <c r="I2490" i="26" s="1"/>
  <c r="J2490" i="26" s="1"/>
  <c r="N2490" i="26" s="1"/>
  <c r="D2543" i="26"/>
  <c r="F2543" i="26" s="1"/>
  <c r="I2543" i="26" s="1"/>
  <c r="J2543" i="26" s="1"/>
  <c r="N2543" i="26" s="1"/>
  <c r="D2718" i="26"/>
  <c r="F2718" i="26" s="1"/>
  <c r="I2718" i="26" s="1"/>
  <c r="J2718" i="26" s="1"/>
  <c r="N2718" i="26" s="1"/>
  <c r="D2827" i="26"/>
  <c r="F2827" i="26" s="1"/>
  <c r="I2827" i="26" s="1"/>
  <c r="J2827" i="26" s="1"/>
  <c r="N2827" i="26" s="1"/>
  <c r="D2741" i="26"/>
  <c r="F2741" i="26" s="1"/>
  <c r="I2741" i="26" s="1"/>
  <c r="J2741" i="26" s="1"/>
  <c r="N2741" i="26" s="1"/>
  <c r="D2818" i="26"/>
  <c r="F2818" i="26" s="1"/>
  <c r="I2818" i="26" s="1"/>
  <c r="J2818" i="26" s="1"/>
  <c r="N2818" i="26" s="1"/>
  <c r="D2869" i="26"/>
  <c r="F2869" i="26" s="1"/>
  <c r="I2869" i="26" s="1"/>
  <c r="J2869" i="26" s="1"/>
  <c r="N2869" i="26" s="1"/>
  <c r="D3012" i="26"/>
  <c r="F3012" i="26" s="1"/>
  <c r="I3012" i="26" s="1"/>
  <c r="J3012" i="26" s="1"/>
  <c r="N3012" i="26" s="1"/>
  <c r="D3279" i="26"/>
  <c r="F3279" i="26" s="1"/>
  <c r="I3279" i="26" s="1"/>
  <c r="J3279" i="26" s="1"/>
  <c r="N3279" i="26" s="1"/>
  <c r="D3188" i="26"/>
  <c r="F3188" i="26" s="1"/>
  <c r="I3188" i="26" s="1"/>
  <c r="J3188" i="26" s="1"/>
  <c r="N3188" i="26" s="1"/>
  <c r="D3412" i="26"/>
  <c r="F3412" i="26" s="1"/>
  <c r="I3412" i="26" s="1"/>
  <c r="J3412" i="26" s="1"/>
  <c r="N3412" i="26" s="1"/>
  <c r="D3391" i="26"/>
  <c r="F3391" i="26" s="1"/>
  <c r="I3391" i="26" s="1"/>
  <c r="J3391" i="26" s="1"/>
  <c r="N3391" i="26" s="1"/>
  <c r="J17" i="26"/>
  <c r="G364" i="5"/>
  <c r="G365" i="5"/>
  <c r="G366" i="5"/>
  <c r="G368" i="5"/>
  <c r="A18" i="5"/>
  <c r="A17" i="5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D112" i="5" l="1"/>
  <c r="D79" i="5"/>
  <c r="Z79" i="5" s="1"/>
  <c r="D54" i="5"/>
  <c r="Z54" i="5" s="1"/>
  <c r="E24" i="5"/>
  <c r="AA24" i="5" s="1"/>
  <c r="E84" i="5"/>
  <c r="AA84" i="5" s="1"/>
  <c r="D159" i="5"/>
  <c r="C144" i="5"/>
  <c r="C94" i="5"/>
  <c r="Y94" i="5" s="1"/>
  <c r="E238" i="5"/>
  <c r="E149" i="5"/>
  <c r="D123" i="5"/>
  <c r="F98" i="5"/>
  <c r="E79" i="5"/>
  <c r="AA79" i="5" s="1"/>
  <c r="C58" i="5"/>
  <c r="Y58" i="5" s="1"/>
  <c r="E28" i="5"/>
  <c r="AA28" i="5" s="1"/>
  <c r="C37" i="5"/>
  <c r="Y37" i="5" s="1"/>
  <c r="F84" i="5"/>
  <c r="E55" i="5"/>
  <c r="AA55" i="5" s="1"/>
  <c r="F224" i="5"/>
  <c r="F171" i="5"/>
  <c r="D148" i="5"/>
  <c r="C118" i="5"/>
  <c r="F94" i="5"/>
  <c r="C82" i="5"/>
  <c r="Y82" i="5" s="1"/>
  <c r="D78" i="5"/>
  <c r="Z78" i="5" s="1"/>
  <c r="F70" i="5"/>
  <c r="E63" i="5"/>
  <c r="AA63" i="5" s="1"/>
  <c r="C57" i="5"/>
  <c r="Y57" i="5" s="1"/>
  <c r="D13" i="5"/>
  <c r="E44" i="5"/>
  <c r="AA44" i="5" s="1"/>
  <c r="C27" i="5"/>
  <c r="Y27" i="5" s="1"/>
  <c r="F40" i="5"/>
  <c r="D23" i="5"/>
  <c r="Z23" i="5" s="1"/>
  <c r="E36" i="5"/>
  <c r="AA36" i="5" s="1"/>
  <c r="C18" i="5"/>
  <c r="Y18" i="5" s="1"/>
  <c r="F22" i="5"/>
  <c r="D232" i="5"/>
  <c r="Z232" i="5" s="1"/>
  <c r="E232" i="5"/>
  <c r="AA232" i="5" s="1"/>
  <c r="E16" i="5"/>
  <c r="AA16" i="5" s="1"/>
  <c r="C223" i="5"/>
  <c r="Y223" i="5" s="1"/>
  <c r="E194" i="5"/>
  <c r="F150" i="5"/>
  <c r="D146" i="5"/>
  <c r="E113" i="5"/>
  <c r="C106" i="5"/>
  <c r="Y106" i="5" s="1"/>
  <c r="F80" i="5"/>
  <c r="D59" i="5"/>
  <c r="Z59" i="5" s="1"/>
  <c r="C29" i="5"/>
  <c r="Y29" i="5" s="1"/>
  <c r="F42" i="5"/>
  <c r="C145" i="5"/>
  <c r="E123" i="5"/>
  <c r="C98" i="5"/>
  <c r="Y98" i="5" s="1"/>
  <c r="E91" i="5"/>
  <c r="AA91" i="5" s="1"/>
  <c r="C75" i="5"/>
  <c r="Y75" i="5" s="1"/>
  <c r="E64" i="5"/>
  <c r="AA64" i="5" s="1"/>
  <c r="F45" i="5"/>
  <c r="D28" i="5"/>
  <c r="Z28" i="5" s="1"/>
  <c r="F37" i="5"/>
  <c r="D19" i="5"/>
  <c r="C76" i="5"/>
  <c r="Y76" i="5" s="1"/>
  <c r="E21" i="5"/>
  <c r="AA21" i="5" s="1"/>
  <c r="E222" i="5"/>
  <c r="AA222" i="5" s="1"/>
  <c r="C171" i="5"/>
  <c r="F155" i="5"/>
  <c r="D122" i="5"/>
  <c r="F118" i="5"/>
  <c r="C240" i="5"/>
  <c r="C207" i="5"/>
  <c r="Y207" i="5" s="1"/>
  <c r="E187" i="5"/>
  <c r="AA187" i="5" s="1"/>
  <c r="C156" i="5"/>
  <c r="F145" i="5"/>
  <c r="C119" i="5"/>
  <c r="E112" i="5"/>
  <c r="D91" i="5"/>
  <c r="Z91" i="5" s="1"/>
  <c r="C83" i="5"/>
  <c r="Y83" i="5" s="1"/>
  <c r="F75" i="5"/>
  <c r="D64" i="5"/>
  <c r="Z64" i="5" s="1"/>
  <c r="E54" i="5"/>
  <c r="AA54" i="5" s="1"/>
  <c r="C45" i="5"/>
  <c r="Y45" i="5" s="1"/>
  <c r="F41" i="5"/>
  <c r="D24" i="5"/>
  <c r="Z24" i="5" s="1"/>
  <c r="E19" i="5"/>
  <c r="AA19" i="5" s="1"/>
  <c r="C120" i="5"/>
  <c r="D76" i="5"/>
  <c r="Z76" i="5" s="1"/>
  <c r="F21" i="5"/>
  <c r="C222" i="5"/>
  <c r="Y222" i="5" s="1"/>
  <c r="E159" i="5"/>
  <c r="C155" i="5"/>
  <c r="F144" i="5"/>
  <c r="E122" i="5"/>
  <c r="D111" i="5"/>
  <c r="E90" i="5"/>
  <c r="AA90" i="5" s="1"/>
  <c r="F240" i="5"/>
  <c r="C238" i="5"/>
  <c r="D207" i="5"/>
  <c r="Z207" i="5" s="1"/>
  <c r="C187" i="5"/>
  <c r="Y187" i="5" s="1"/>
  <c r="D156" i="5"/>
  <c r="C149" i="5"/>
  <c r="E145" i="5"/>
  <c r="F123" i="5"/>
  <c r="G123" i="5" s="1"/>
  <c r="D119" i="5"/>
  <c r="C112" i="5"/>
  <c r="E98" i="5"/>
  <c r="AA98" i="5" s="1"/>
  <c r="F91" i="5"/>
  <c r="D83" i="5"/>
  <c r="Z83" i="5" s="1"/>
  <c r="C79" i="5"/>
  <c r="Y79" i="5" s="1"/>
  <c r="E75" i="5"/>
  <c r="F64" i="5"/>
  <c r="D58" i="5"/>
  <c r="Z58" i="5" s="1"/>
  <c r="C54" i="5"/>
  <c r="Y54" i="5" s="1"/>
  <c r="D45" i="5"/>
  <c r="Z45" i="5" s="1"/>
  <c r="C28" i="5"/>
  <c r="Y28" i="5" s="1"/>
  <c r="E41" i="5"/>
  <c r="AA41" i="5" s="1"/>
  <c r="F24" i="5"/>
  <c r="D37" i="5"/>
  <c r="Z37" i="5" s="1"/>
  <c r="C19" i="5"/>
  <c r="Y19" i="5" s="1"/>
  <c r="E120" i="5"/>
  <c r="C84" i="5"/>
  <c r="Y84" i="5" s="1"/>
  <c r="F76" i="5"/>
  <c r="D55" i="5"/>
  <c r="Z55" i="5" s="1"/>
  <c r="C21" i="5"/>
  <c r="E224" i="5"/>
  <c r="AA224" i="5" s="1"/>
  <c r="F222" i="5"/>
  <c r="D171" i="5"/>
  <c r="F159" i="5"/>
  <c r="E155" i="5"/>
  <c r="C148" i="5"/>
  <c r="D144" i="5"/>
  <c r="F122" i="5"/>
  <c r="E118" i="5"/>
  <c r="C111" i="5"/>
  <c r="D94" i="5"/>
  <c r="Z94" i="5" s="1"/>
  <c r="E82" i="5"/>
  <c r="AA82" i="5" s="1"/>
  <c r="C78" i="5"/>
  <c r="Y78" i="5" s="1"/>
  <c r="D70" i="5"/>
  <c r="Z70" i="5" s="1"/>
  <c r="F63" i="5"/>
  <c r="E57" i="5"/>
  <c r="AA57" i="5" s="1"/>
  <c r="F119" i="5"/>
  <c r="F83" i="5"/>
  <c r="F58" i="5"/>
  <c r="C41" i="5"/>
  <c r="Y41" i="5" s="1"/>
  <c r="D120" i="5"/>
  <c r="F55" i="5"/>
  <c r="D224" i="5"/>
  <c r="Z224" i="5" s="1"/>
  <c r="E111" i="5"/>
  <c r="F82" i="5"/>
  <c r="E78" i="5"/>
  <c r="AA78" i="5" s="1"/>
  <c r="E240" i="5"/>
  <c r="D238" i="5"/>
  <c r="E207" i="5"/>
  <c r="AA207" i="5" s="1"/>
  <c r="F187" i="5"/>
  <c r="E156" i="5"/>
  <c r="F149" i="5"/>
  <c r="D145" i="5"/>
  <c r="C123" i="5"/>
  <c r="E119" i="5"/>
  <c r="D34" i="5"/>
  <c r="Z34" i="5" s="1"/>
  <c r="F248" i="5"/>
  <c r="E239" i="5"/>
  <c r="D172" i="5"/>
  <c r="D163" i="5"/>
  <c r="Z163" i="5" s="1"/>
  <c r="C158" i="5"/>
  <c r="E154" i="5"/>
  <c r="D147" i="5"/>
  <c r="D143" i="5"/>
  <c r="C121" i="5"/>
  <c r="E117" i="5"/>
  <c r="D107" i="5"/>
  <c r="Z107" i="5" s="1"/>
  <c r="D93" i="5"/>
  <c r="Z93" i="5" s="1"/>
  <c r="C89" i="5"/>
  <c r="Y89" i="5" s="1"/>
  <c r="E81" i="5"/>
  <c r="AA81" i="5" s="1"/>
  <c r="D77" i="5"/>
  <c r="Z77" i="5" s="1"/>
  <c r="D69" i="5"/>
  <c r="Z69" i="5" s="1"/>
  <c r="C60" i="5"/>
  <c r="Y60" i="5" s="1"/>
  <c r="E56" i="5"/>
  <c r="AA56" i="5" s="1"/>
  <c r="D30" i="5"/>
  <c r="Z30" i="5" s="1"/>
  <c r="E43" i="5"/>
  <c r="AA43" i="5" s="1"/>
  <c r="F26" i="5"/>
  <c r="D39" i="5"/>
  <c r="Z39" i="5" s="1"/>
  <c r="C35" i="5"/>
  <c r="Y35" i="5" s="1"/>
  <c r="C213" i="5"/>
  <c r="F164" i="5"/>
  <c r="D157" i="5"/>
  <c r="E114" i="5"/>
  <c r="C92" i="5"/>
  <c r="Y92" i="5" s="1"/>
  <c r="F65" i="5"/>
  <c r="E46" i="5"/>
  <c r="AA46" i="5" s="1"/>
  <c r="C38" i="5"/>
  <c r="Y38" i="5" s="1"/>
  <c r="C70" i="5"/>
  <c r="Y70" i="5" s="1"/>
  <c r="D63" i="5"/>
  <c r="Z63" i="5" s="1"/>
  <c r="F57" i="5"/>
  <c r="E13" i="5"/>
  <c r="F44" i="5"/>
  <c r="D27" i="5"/>
  <c r="Z27" i="5" s="1"/>
  <c r="E40" i="5"/>
  <c r="AA40" i="5" s="1"/>
  <c r="C23" i="5"/>
  <c r="Y23" i="5" s="1"/>
  <c r="F36" i="5"/>
  <c r="E18" i="5"/>
  <c r="AA18" i="5" s="1"/>
  <c r="C22" i="5"/>
  <c r="Y22" i="5" s="1"/>
  <c r="C232" i="5"/>
  <c r="Y232" i="5" s="1"/>
  <c r="F16" i="5"/>
  <c r="C90" i="5"/>
  <c r="Y90" i="5" s="1"/>
  <c r="D81" i="5"/>
  <c r="C81" i="5"/>
  <c r="Y81" i="5" s="1"/>
  <c r="D90" i="5"/>
  <c r="Z90" i="5" s="1"/>
  <c r="E148" i="5"/>
  <c r="F90" i="5"/>
  <c r="F148" i="5"/>
  <c r="F81" i="5"/>
  <c r="F234" i="5"/>
  <c r="F209" i="5"/>
  <c r="F208" i="5"/>
  <c r="F189" i="5"/>
  <c r="F151" i="5"/>
  <c r="F139" i="5"/>
  <c r="F138" i="5"/>
  <c r="F140" i="5" s="1"/>
  <c r="F137" i="5"/>
  <c r="F136" i="5"/>
  <c r="F133" i="5"/>
  <c r="E132" i="5"/>
  <c r="AA132" i="5" s="1"/>
  <c r="F128" i="5"/>
  <c r="F127" i="5"/>
  <c r="F126" i="5"/>
  <c r="F125" i="5"/>
  <c r="F124" i="5"/>
  <c r="F102" i="5"/>
  <c r="E101" i="5"/>
  <c r="AA101" i="5" s="1"/>
  <c r="F88" i="5"/>
  <c r="F87" i="5"/>
  <c r="F71" i="5"/>
  <c r="F68" i="5"/>
  <c r="F62" i="5"/>
  <c r="F61" i="5"/>
  <c r="F33" i="5"/>
  <c r="F25" i="5"/>
  <c r="F20" i="5"/>
  <c r="F17" i="5"/>
  <c r="E234" i="5"/>
  <c r="AA234" i="5" s="1"/>
  <c r="E209" i="5"/>
  <c r="AA209" i="5" s="1"/>
  <c r="E208" i="5"/>
  <c r="AA208" i="5" s="1"/>
  <c r="E189" i="5"/>
  <c r="AA189" i="5" s="1"/>
  <c r="E151" i="5"/>
  <c r="E139" i="5"/>
  <c r="AA139" i="5" s="1"/>
  <c r="E138" i="5"/>
  <c r="AA138" i="5" s="1"/>
  <c r="E137" i="5"/>
  <c r="AA137" i="5" s="1"/>
  <c r="E136" i="5"/>
  <c r="AA136" i="5" s="1"/>
  <c r="E133" i="5"/>
  <c r="AA133" i="5" s="1"/>
  <c r="D132" i="5"/>
  <c r="Z132" i="5" s="1"/>
  <c r="E128" i="5"/>
  <c r="AA128" i="5" s="1"/>
  <c r="E127" i="5"/>
  <c r="AA127" i="5" s="1"/>
  <c r="E126" i="5"/>
  <c r="AA126" i="5" s="1"/>
  <c r="E125" i="5"/>
  <c r="AA125" i="5" s="1"/>
  <c r="E124" i="5"/>
  <c r="AA124" i="5" s="1"/>
  <c r="E102" i="5"/>
  <c r="AA102" i="5" s="1"/>
  <c r="D101" i="5"/>
  <c r="Z101" i="5" s="1"/>
  <c r="E88" i="5"/>
  <c r="AA88" i="5" s="1"/>
  <c r="E87" i="5"/>
  <c r="AA87" i="5" s="1"/>
  <c r="E71" i="5"/>
  <c r="AA71" i="5" s="1"/>
  <c r="E68" i="5"/>
  <c r="AA68" i="5" s="1"/>
  <c r="E62" i="5"/>
  <c r="AA62" i="5" s="1"/>
  <c r="E61" i="5"/>
  <c r="AA61" i="5" s="1"/>
  <c r="E33" i="5"/>
  <c r="AA33" i="5" s="1"/>
  <c r="E25" i="5"/>
  <c r="AA25" i="5" s="1"/>
  <c r="E20" i="5"/>
  <c r="AA20" i="5" s="1"/>
  <c r="E17" i="5"/>
  <c r="AA17" i="5" s="1"/>
  <c r="D234" i="5"/>
  <c r="Z234" i="5" s="1"/>
  <c r="D209" i="5"/>
  <c r="Z209" i="5" s="1"/>
  <c r="D208" i="5"/>
  <c r="D189" i="5"/>
  <c r="Z189" i="5" s="1"/>
  <c r="D151" i="5"/>
  <c r="D139" i="5"/>
  <c r="D138" i="5"/>
  <c r="Z138" i="5" s="1"/>
  <c r="D137" i="5"/>
  <c r="Z137" i="5" s="1"/>
  <c r="D136" i="5"/>
  <c r="Z136" i="5" s="1"/>
  <c r="D133" i="5"/>
  <c r="C133" i="5"/>
  <c r="D128" i="5"/>
  <c r="D127" i="5"/>
  <c r="Z127" i="5" s="1"/>
  <c r="D126" i="5"/>
  <c r="D125" i="5"/>
  <c r="D124" i="5"/>
  <c r="Z124" i="5" s="1"/>
  <c r="D102" i="5"/>
  <c r="C102" i="5"/>
  <c r="Y102" i="5" s="1"/>
  <c r="D88" i="5"/>
  <c r="Z88" i="5" s="1"/>
  <c r="D87" i="5"/>
  <c r="Z87" i="5" s="1"/>
  <c r="D71" i="5"/>
  <c r="Z71" i="5" s="1"/>
  <c r="D68" i="5"/>
  <c r="D62" i="5"/>
  <c r="Z62" i="5" s="1"/>
  <c r="D61" i="5"/>
  <c r="D33" i="5"/>
  <c r="Z33" i="5" s="1"/>
  <c r="D25" i="5"/>
  <c r="D20" i="5"/>
  <c r="D17" i="5"/>
  <c r="Z17" i="5" s="1"/>
  <c r="C234" i="5"/>
  <c r="Y234" i="5" s="1"/>
  <c r="C209" i="5"/>
  <c r="M209" i="5" s="1"/>
  <c r="T209" i="5" s="1"/>
  <c r="C208" i="5"/>
  <c r="Y208" i="5" s="1"/>
  <c r="C189" i="5"/>
  <c r="Y189" i="5" s="1"/>
  <c r="C151" i="5"/>
  <c r="C139" i="5"/>
  <c r="G139" i="5" s="1"/>
  <c r="C138" i="5"/>
  <c r="Y138" i="5" s="1"/>
  <c r="C137" i="5"/>
  <c r="Y137" i="5" s="1"/>
  <c r="C136" i="5"/>
  <c r="F132" i="5"/>
  <c r="C132" i="5"/>
  <c r="Y132" i="5" s="1"/>
  <c r="C128" i="5"/>
  <c r="Y128" i="5" s="1"/>
  <c r="C127" i="5"/>
  <c r="Y127" i="5" s="1"/>
  <c r="C126" i="5"/>
  <c r="C125" i="5"/>
  <c r="C124" i="5"/>
  <c r="Y124" i="5" s="1"/>
  <c r="F101" i="5"/>
  <c r="C101" i="5"/>
  <c r="Y101" i="5" s="1"/>
  <c r="C88" i="5"/>
  <c r="Y88" i="5" s="1"/>
  <c r="C87" i="5"/>
  <c r="Y87" i="5" s="1"/>
  <c r="C71" i="5"/>
  <c r="Y71" i="5" s="1"/>
  <c r="C68" i="5"/>
  <c r="Y68" i="5" s="1"/>
  <c r="C62" i="5"/>
  <c r="C61" i="5"/>
  <c r="Y61" i="5" s="1"/>
  <c r="C33" i="5"/>
  <c r="Y33" i="5" s="1"/>
  <c r="C25" i="5"/>
  <c r="C20" i="5"/>
  <c r="Y20" i="5" s="1"/>
  <c r="C17" i="5"/>
  <c r="Y17" i="5" s="1"/>
  <c r="F214" i="5"/>
  <c r="E214" i="5"/>
  <c r="AA214" i="5" s="1"/>
  <c r="F210" i="5"/>
  <c r="E210" i="5"/>
  <c r="AA210" i="5" s="1"/>
  <c r="C210" i="5"/>
  <c r="Y210" i="5" s="1"/>
  <c r="F176" i="5"/>
  <c r="D214" i="5"/>
  <c r="Z214" i="5" s="1"/>
  <c r="F168" i="5"/>
  <c r="D210" i="5"/>
  <c r="C168" i="5"/>
  <c r="Y168" i="5" s="1"/>
  <c r="C176" i="5"/>
  <c r="D176" i="5"/>
  <c r="E168" i="5"/>
  <c r="AA168" i="5" s="1"/>
  <c r="D168" i="5"/>
  <c r="E176" i="5"/>
  <c r="AA176" i="5" s="1"/>
  <c r="C214" i="5"/>
  <c r="Y214" i="5" s="1"/>
  <c r="D223" i="5"/>
  <c r="Z223" i="5" s="1"/>
  <c r="F194" i="5"/>
  <c r="E150" i="5"/>
  <c r="C146" i="5"/>
  <c r="F113" i="5"/>
  <c r="D106" i="5"/>
  <c r="E80" i="5"/>
  <c r="AA80" i="5" s="1"/>
  <c r="C59" i="5"/>
  <c r="Y59" i="5" s="1"/>
  <c r="D29" i="5"/>
  <c r="Z29" i="5" s="1"/>
  <c r="E42" i="5"/>
  <c r="AA42" i="5" s="1"/>
  <c r="C34" i="5"/>
  <c r="Y34" i="5" s="1"/>
  <c r="D248" i="5"/>
  <c r="C239" i="5"/>
  <c r="C172" i="5"/>
  <c r="E163" i="5"/>
  <c r="D158" i="5"/>
  <c r="D154" i="5"/>
  <c r="C147" i="5"/>
  <c r="E143" i="5"/>
  <c r="D121" i="5"/>
  <c r="D117" i="5"/>
  <c r="C107" i="5"/>
  <c r="E93" i="5"/>
  <c r="AA93" i="5" s="1"/>
  <c r="D89" i="5"/>
  <c r="Z89" i="5" s="1"/>
  <c r="C77" i="5"/>
  <c r="Y77" i="5" s="1"/>
  <c r="E69" i="5"/>
  <c r="AA69" i="5" s="1"/>
  <c r="D60" i="5"/>
  <c r="Z60" i="5" s="1"/>
  <c r="D56" i="5"/>
  <c r="Z56" i="5" s="1"/>
  <c r="C30" i="5"/>
  <c r="Y30" i="5" s="1"/>
  <c r="D43" i="5"/>
  <c r="Z43" i="5" s="1"/>
  <c r="C26" i="5"/>
  <c r="Y26" i="5" s="1"/>
  <c r="E39" i="5"/>
  <c r="AA39" i="5" s="1"/>
  <c r="F35" i="5"/>
  <c r="D213" i="5"/>
  <c r="E164" i="5"/>
  <c r="AA164" i="5" s="1"/>
  <c r="C157" i="5"/>
  <c r="F114" i="5"/>
  <c r="D92" i="5"/>
  <c r="Z92" i="5" s="1"/>
  <c r="E65" i="5"/>
  <c r="AA65" i="5" s="1"/>
  <c r="F46" i="5"/>
  <c r="D38" i="5"/>
  <c r="Z38" i="5" s="1"/>
  <c r="F112" i="5"/>
  <c r="D98" i="5"/>
  <c r="Z98" i="5" s="1"/>
  <c r="C91" i="5"/>
  <c r="Y91" i="5" s="1"/>
  <c r="E83" i="5"/>
  <c r="AA83" i="5" s="1"/>
  <c r="F79" i="5"/>
  <c r="D75" i="5"/>
  <c r="M75" i="5" s="1"/>
  <c r="C64" i="5"/>
  <c r="Y64" i="5" s="1"/>
  <c r="E58" i="5"/>
  <c r="AA58" i="5" s="1"/>
  <c r="F54" i="5"/>
  <c r="E45" i="5"/>
  <c r="AA45" i="5" s="1"/>
  <c r="F28" i="5"/>
  <c r="D41" i="5"/>
  <c r="Z41" i="5" s="1"/>
  <c r="C24" i="5"/>
  <c r="Y24" i="5" s="1"/>
  <c r="E37" i="5"/>
  <c r="AA37" i="5" s="1"/>
  <c r="F19" i="5"/>
  <c r="F120" i="5"/>
  <c r="D84" i="5"/>
  <c r="E76" i="5"/>
  <c r="AA76" i="5" s="1"/>
  <c r="C55" i="5"/>
  <c r="Y55" i="5" s="1"/>
  <c r="D21" i="5"/>
  <c r="Z21" i="5" s="1"/>
  <c r="C224" i="5"/>
  <c r="Y224" i="5" s="1"/>
  <c r="D222" i="5"/>
  <c r="Z222" i="5" s="1"/>
  <c r="E171" i="5"/>
  <c r="C159" i="5"/>
  <c r="D155" i="5"/>
  <c r="E144" i="5"/>
  <c r="C122" i="5"/>
  <c r="D118" i="5"/>
  <c r="F111" i="5"/>
  <c r="E94" i="5"/>
  <c r="AA94" i="5" s="1"/>
  <c r="D82" i="5"/>
  <c r="Z82" i="5" s="1"/>
  <c r="F78" i="5"/>
  <c r="E70" i="5"/>
  <c r="AA70" i="5" s="1"/>
  <c r="C63" i="5"/>
  <c r="Y63" i="5" s="1"/>
  <c r="D57" i="5"/>
  <c r="Z57" i="5" s="1"/>
  <c r="F13" i="5"/>
  <c r="C44" i="5"/>
  <c r="Y44" i="5" s="1"/>
  <c r="F27" i="5"/>
  <c r="D40" i="5"/>
  <c r="Z40" i="5" s="1"/>
  <c r="E23" i="5"/>
  <c r="AA23" i="5" s="1"/>
  <c r="C36" i="5"/>
  <c r="Y36" i="5" s="1"/>
  <c r="F18" i="5"/>
  <c r="D22" i="5"/>
  <c r="Z22" i="5" s="1"/>
  <c r="F232" i="5"/>
  <c r="F223" i="5"/>
  <c r="C194" i="5"/>
  <c r="D150" i="5"/>
  <c r="E146" i="5"/>
  <c r="C113" i="5"/>
  <c r="F106" i="5"/>
  <c r="D80" i="5"/>
  <c r="Z80" i="5" s="1"/>
  <c r="E59" i="5"/>
  <c r="AA59" i="5" s="1"/>
  <c r="F29" i="5"/>
  <c r="D42" i="5"/>
  <c r="Z42" i="5" s="1"/>
  <c r="E34" i="5"/>
  <c r="AA34" i="5" s="1"/>
  <c r="E248" i="5"/>
  <c r="D239" i="5"/>
  <c r="F172" i="5"/>
  <c r="C163" i="5"/>
  <c r="Y163" i="5" s="1"/>
  <c r="E158" i="5"/>
  <c r="F154" i="5"/>
  <c r="F147" i="5"/>
  <c r="C143" i="5"/>
  <c r="E121" i="5"/>
  <c r="F117" i="5"/>
  <c r="F107" i="5"/>
  <c r="C93" i="5"/>
  <c r="Y93" i="5" s="1"/>
  <c r="E89" i="5"/>
  <c r="AA89" i="5" s="1"/>
  <c r="F77" i="5"/>
  <c r="C69" i="5"/>
  <c r="Y69" i="5" s="1"/>
  <c r="E60" i="5"/>
  <c r="AA60" i="5" s="1"/>
  <c r="F56" i="5"/>
  <c r="F30" i="5"/>
  <c r="F43" i="5"/>
  <c r="D26" i="5"/>
  <c r="Z26" i="5" s="1"/>
  <c r="C39" i="5"/>
  <c r="Y39" i="5" s="1"/>
  <c r="E35" i="5"/>
  <c r="F213" i="5"/>
  <c r="D164" i="5"/>
  <c r="Z164" i="5" s="1"/>
  <c r="E157" i="5"/>
  <c r="C114" i="5"/>
  <c r="F92" i="5"/>
  <c r="D65" i="5"/>
  <c r="Z65" i="5" s="1"/>
  <c r="C46" i="5"/>
  <c r="Y46" i="5" s="1"/>
  <c r="F38" i="5"/>
  <c r="C13" i="5"/>
  <c r="J13" i="5" s="1"/>
  <c r="D44" i="5"/>
  <c r="Z44" i="5" s="1"/>
  <c r="E27" i="5"/>
  <c r="AA27" i="5" s="1"/>
  <c r="C40" i="5"/>
  <c r="Y40" i="5" s="1"/>
  <c r="F23" i="5"/>
  <c r="D36" i="5"/>
  <c r="Z36" i="5" s="1"/>
  <c r="D18" i="5"/>
  <c r="Z18" i="5" s="1"/>
  <c r="E22" i="5"/>
  <c r="AA22" i="5" s="1"/>
  <c r="D16" i="5"/>
  <c r="Z16" i="5" s="1"/>
  <c r="C16" i="5"/>
  <c r="Y16" i="5" s="1"/>
  <c r="E223" i="5"/>
  <c r="AA223" i="5" s="1"/>
  <c r="D194" i="5"/>
  <c r="C150" i="5"/>
  <c r="F146" i="5"/>
  <c r="D113" i="5"/>
  <c r="E106" i="5"/>
  <c r="AA106" i="5" s="1"/>
  <c r="C80" i="5"/>
  <c r="Y80" i="5" s="1"/>
  <c r="F59" i="5"/>
  <c r="E29" i="5"/>
  <c r="AA29" i="5" s="1"/>
  <c r="C42" i="5"/>
  <c r="Y42" i="5" s="1"/>
  <c r="F34" i="5"/>
  <c r="C248" i="5"/>
  <c r="F239" i="5"/>
  <c r="E172" i="5"/>
  <c r="F163" i="5"/>
  <c r="F158" i="5"/>
  <c r="C154" i="5"/>
  <c r="E147" i="5"/>
  <c r="F143" i="5"/>
  <c r="F121" i="5"/>
  <c r="C117" i="5"/>
  <c r="E107" i="5"/>
  <c r="AA107" i="5" s="1"/>
  <c r="F93" i="5"/>
  <c r="F89" i="5"/>
  <c r="E77" i="5"/>
  <c r="AA77" i="5" s="1"/>
  <c r="F69" i="5"/>
  <c r="F60" i="5"/>
  <c r="C56" i="5"/>
  <c r="Y56" i="5" s="1"/>
  <c r="E30" i="5"/>
  <c r="AA30" i="5" s="1"/>
  <c r="C43" i="5"/>
  <c r="E26" i="5"/>
  <c r="AA26" i="5" s="1"/>
  <c r="F39" i="5"/>
  <c r="D35" i="5"/>
  <c r="E213" i="5"/>
  <c r="C164" i="5"/>
  <c r="Y164" i="5" s="1"/>
  <c r="F157" i="5"/>
  <c r="D114" i="5"/>
  <c r="E92" i="5"/>
  <c r="AA92" i="5" s="1"/>
  <c r="C65" i="5"/>
  <c r="Y65" i="5" s="1"/>
  <c r="D46" i="5"/>
  <c r="Z46" i="5" s="1"/>
  <c r="E38" i="5"/>
  <c r="AA38" i="5" s="1"/>
  <c r="F40" i="26"/>
  <c r="I40" i="26" s="1"/>
  <c r="J40" i="26" s="1"/>
  <c r="N40" i="26" s="1"/>
  <c r="I1806" i="26"/>
  <c r="J1806" i="26" s="1"/>
  <c r="N1806" i="26" s="1"/>
  <c r="F197" i="5"/>
  <c r="F191" i="5"/>
  <c r="E195" i="5"/>
  <c r="E188" i="5"/>
  <c r="AA188" i="5" s="1"/>
  <c r="D191" i="5"/>
  <c r="Z191" i="5" s="1"/>
  <c r="D197" i="5"/>
  <c r="F195" i="5"/>
  <c r="F188" i="5"/>
  <c r="F174" i="5"/>
  <c r="F166" i="5"/>
  <c r="F196" i="5"/>
  <c r="F190" i="5"/>
  <c r="E165" i="5"/>
  <c r="AA165" i="5" s="1"/>
  <c r="E173" i="5"/>
  <c r="C166" i="5"/>
  <c r="Y166" i="5" s="1"/>
  <c r="C174" i="5"/>
  <c r="E190" i="5"/>
  <c r="AA190" i="5" s="1"/>
  <c r="E196" i="5"/>
  <c r="C175" i="5"/>
  <c r="C167" i="5"/>
  <c r="Y167" i="5" s="1"/>
  <c r="D174" i="5"/>
  <c r="D166" i="5"/>
  <c r="Z166" i="5" s="1"/>
  <c r="D190" i="5"/>
  <c r="Z190" i="5" s="1"/>
  <c r="D196" i="5"/>
  <c r="D167" i="5"/>
  <c r="Z167" i="5" s="1"/>
  <c r="D175" i="5"/>
  <c r="C173" i="5"/>
  <c r="C165" i="5"/>
  <c r="Y165" i="5" s="1"/>
  <c r="F175" i="5"/>
  <c r="F167" i="5"/>
  <c r="D165" i="5"/>
  <c r="Z165" i="5" s="1"/>
  <c r="D173" i="5"/>
  <c r="C197" i="5"/>
  <c r="C191" i="5"/>
  <c r="Y191" i="5" s="1"/>
  <c r="D195" i="5"/>
  <c r="D188" i="5"/>
  <c r="Z188" i="5" s="1"/>
  <c r="G118" i="5"/>
  <c r="J118" i="5"/>
  <c r="Q118" i="5" s="1"/>
  <c r="E175" i="5"/>
  <c r="E167" i="5"/>
  <c r="AA167" i="5" s="1"/>
  <c r="F173" i="5"/>
  <c r="F165" i="5"/>
  <c r="J84" i="5"/>
  <c r="Q84" i="5" s="1"/>
  <c r="E197" i="5"/>
  <c r="E191" i="5"/>
  <c r="AA191" i="5" s="1"/>
  <c r="C195" i="5"/>
  <c r="C188" i="5"/>
  <c r="Y188" i="5" s="1"/>
  <c r="E166" i="5"/>
  <c r="AA166" i="5" s="1"/>
  <c r="E174" i="5"/>
  <c r="C196" i="5"/>
  <c r="C190" i="5"/>
  <c r="Y190" i="5" s="1"/>
  <c r="D1842" i="24"/>
  <c r="F1842" i="24" s="1"/>
  <c r="I1842" i="24" s="1"/>
  <c r="J1842" i="24" s="1"/>
  <c r="N1842" i="24" s="1"/>
  <c r="D2210" i="24"/>
  <c r="F2210" i="24" s="1"/>
  <c r="I2210" i="24" s="1"/>
  <c r="J2210" i="24" s="1"/>
  <c r="N2210" i="24" s="1"/>
  <c r="D2046" i="24"/>
  <c r="F2046" i="24" s="1"/>
  <c r="I2046" i="24" s="1"/>
  <c r="J2046" i="24" s="1"/>
  <c r="N2046" i="24" s="1"/>
  <c r="D2078" i="24"/>
  <c r="F2078" i="24" s="1"/>
  <c r="I2078" i="24" s="1"/>
  <c r="J2078" i="24" s="1"/>
  <c r="N2078" i="24" s="1"/>
  <c r="D2551" i="24"/>
  <c r="F2551" i="24" s="1"/>
  <c r="I2551" i="24" s="1"/>
  <c r="J2551" i="24" s="1"/>
  <c r="N2551" i="24" s="1"/>
  <c r="D1996" i="24"/>
  <c r="F1996" i="24" s="1"/>
  <c r="I1996" i="24" s="1"/>
  <c r="J1996" i="24" s="1"/>
  <c r="N1996" i="24" s="1"/>
  <c r="D2870" i="24"/>
  <c r="F2870" i="24" s="1"/>
  <c r="I2870" i="24" s="1"/>
  <c r="J2870" i="24" s="1"/>
  <c r="N2870" i="24" s="1"/>
  <c r="D2291" i="24"/>
  <c r="F2291" i="24" s="1"/>
  <c r="I2291" i="24" s="1"/>
  <c r="J2291" i="24" s="1"/>
  <c r="N2291" i="24" s="1"/>
  <c r="D583" i="24"/>
  <c r="F583" i="24" s="1"/>
  <c r="I583" i="24" s="1"/>
  <c r="J583" i="24" s="1"/>
  <c r="N583" i="24" s="1"/>
  <c r="D569" i="24"/>
  <c r="F569" i="24" s="1"/>
  <c r="I569" i="24" s="1"/>
  <c r="J569" i="24" s="1"/>
  <c r="N569" i="24" s="1"/>
  <c r="D2152" i="24"/>
  <c r="F2152" i="24" s="1"/>
  <c r="I2152" i="24" s="1"/>
  <c r="J2152" i="24" s="1"/>
  <c r="N2152" i="24" s="1"/>
  <c r="D1739" i="24"/>
  <c r="F1739" i="24" s="1"/>
  <c r="I1739" i="24" s="1"/>
  <c r="J1739" i="24" s="1"/>
  <c r="N1739" i="24" s="1"/>
  <c r="D1337" i="24"/>
  <c r="F1337" i="24" s="1"/>
  <c r="I1337" i="24" s="1"/>
  <c r="J1337" i="24" s="1"/>
  <c r="N1337" i="24" s="1"/>
  <c r="D1723" i="24"/>
  <c r="F1723" i="24" s="1"/>
  <c r="I1723" i="24" s="1"/>
  <c r="J1723" i="24" s="1"/>
  <c r="N1723" i="24" s="1"/>
  <c r="D1449" i="24"/>
  <c r="F1449" i="24" s="1"/>
  <c r="I1449" i="24" s="1"/>
  <c r="J1449" i="24" s="1"/>
  <c r="N1449" i="24" s="1"/>
  <c r="D2083" i="24"/>
  <c r="F2083" i="24" s="1"/>
  <c r="I2083" i="24" s="1"/>
  <c r="J2083" i="24" s="1"/>
  <c r="N2083" i="24" s="1"/>
  <c r="D2872" i="24"/>
  <c r="F2872" i="24" s="1"/>
  <c r="I2872" i="24" s="1"/>
  <c r="J2872" i="24" s="1"/>
  <c r="N2872" i="24" s="1"/>
  <c r="D2575" i="24"/>
  <c r="F2575" i="24" s="1"/>
  <c r="I2575" i="24" s="1"/>
  <c r="J2575" i="24" s="1"/>
  <c r="N2575" i="24" s="1"/>
  <c r="D841" i="24"/>
  <c r="F841" i="24" s="1"/>
  <c r="I841" i="24" s="1"/>
  <c r="J841" i="24" s="1"/>
  <c r="N841" i="24" s="1"/>
  <c r="D642" i="24"/>
  <c r="F642" i="24" s="1"/>
  <c r="I642" i="24" s="1"/>
  <c r="J642" i="24" s="1"/>
  <c r="N642" i="24" s="1"/>
  <c r="D3227" i="24"/>
  <c r="F3227" i="24" s="1"/>
  <c r="I3227" i="24" s="1"/>
  <c r="J3227" i="24" s="1"/>
  <c r="N3227" i="24" s="1"/>
  <c r="D1770" i="24"/>
  <c r="F1770" i="24" s="1"/>
  <c r="I1770" i="24" s="1"/>
  <c r="J1770" i="24" s="1"/>
  <c r="N1770" i="24" s="1"/>
  <c r="D1100" i="24"/>
  <c r="F1100" i="24" s="1"/>
  <c r="I1100" i="24" s="1"/>
  <c r="J1100" i="24" s="1"/>
  <c r="N1100" i="24" s="1"/>
  <c r="D1410" i="24"/>
  <c r="F1410" i="24" s="1"/>
  <c r="I1410" i="24" s="1"/>
  <c r="J1410" i="24" s="1"/>
  <c r="N1410" i="24" s="1"/>
  <c r="D2065" i="24"/>
  <c r="F2065" i="24" s="1"/>
  <c r="I2065" i="24" s="1"/>
  <c r="J2065" i="24" s="1"/>
  <c r="N2065" i="24" s="1"/>
  <c r="D2213" i="24"/>
  <c r="F2213" i="24" s="1"/>
  <c r="I2213" i="24" s="1"/>
  <c r="J2213" i="24" s="1"/>
  <c r="N2213" i="24" s="1"/>
  <c r="D2157" i="24"/>
  <c r="F2157" i="24" s="1"/>
  <c r="I2157" i="24" s="1"/>
  <c r="J2157" i="24" s="1"/>
  <c r="N2157" i="24" s="1"/>
  <c r="D1363" i="24"/>
  <c r="F1363" i="24" s="1"/>
  <c r="I1363" i="24" s="1"/>
  <c r="J1363" i="24" s="1"/>
  <c r="N1363" i="24" s="1"/>
  <c r="D191" i="24"/>
  <c r="F191" i="24" s="1"/>
  <c r="I191" i="24" s="1"/>
  <c r="J191" i="24" s="1"/>
  <c r="N191" i="24" s="1"/>
  <c r="D3068" i="24"/>
  <c r="F3068" i="24" s="1"/>
  <c r="I3068" i="24" s="1"/>
  <c r="J3068" i="24" s="1"/>
  <c r="N3068" i="24" s="1"/>
  <c r="D304" i="24"/>
  <c r="F304" i="24" s="1"/>
  <c r="I304" i="24" s="1"/>
  <c r="J304" i="24" s="1"/>
  <c r="N304" i="24" s="1"/>
  <c r="D554" i="24"/>
  <c r="F554" i="24" s="1"/>
  <c r="I554" i="24" s="1"/>
  <c r="J554" i="24" s="1"/>
  <c r="N554" i="24" s="1"/>
  <c r="D3421" i="24"/>
  <c r="F3421" i="24" s="1"/>
  <c r="I3421" i="24" s="1"/>
  <c r="J3421" i="24" s="1"/>
  <c r="N3421" i="24" s="1"/>
  <c r="D209" i="24"/>
  <c r="F209" i="24" s="1"/>
  <c r="I209" i="24" s="1"/>
  <c r="J209" i="24" s="1"/>
  <c r="N209" i="24" s="1"/>
  <c r="D1691" i="24"/>
  <c r="F1691" i="24" s="1"/>
  <c r="I1691" i="24" s="1"/>
  <c r="J1691" i="24" s="1"/>
  <c r="N1691" i="24" s="1"/>
  <c r="D1028" i="24"/>
  <c r="F1028" i="24" s="1"/>
  <c r="I1028" i="24" s="1"/>
  <c r="J1028" i="24" s="1"/>
  <c r="N1028" i="24" s="1"/>
  <c r="D299" i="24"/>
  <c r="F299" i="24" s="1"/>
  <c r="I299" i="24" s="1"/>
  <c r="J299" i="24" s="1"/>
  <c r="N299" i="24" s="1"/>
  <c r="D3130" i="24"/>
  <c r="F3130" i="24" s="1"/>
  <c r="I3130" i="24" s="1"/>
  <c r="J3130" i="24" s="1"/>
  <c r="N3130" i="24" s="1"/>
  <c r="D1455" i="24"/>
  <c r="F1455" i="24" s="1"/>
  <c r="I1455" i="24" s="1"/>
  <c r="J1455" i="24" s="1"/>
  <c r="N1455" i="24" s="1"/>
  <c r="D87" i="24"/>
  <c r="F87" i="24" s="1"/>
  <c r="I87" i="24" s="1"/>
  <c r="J87" i="24" s="1"/>
  <c r="N87" i="24" s="1"/>
  <c r="D1040" i="24"/>
  <c r="F1040" i="24" s="1"/>
  <c r="I1040" i="24" s="1"/>
  <c r="J1040" i="24" s="1"/>
  <c r="N1040" i="24" s="1"/>
  <c r="D2620" i="24"/>
  <c r="F2620" i="24" s="1"/>
  <c r="I2620" i="24" s="1"/>
  <c r="J2620" i="24" s="1"/>
  <c r="N2620" i="24" s="1"/>
  <c r="D1371" i="24"/>
  <c r="F1371" i="24" s="1"/>
  <c r="I1371" i="24" s="1"/>
  <c r="J1371" i="24" s="1"/>
  <c r="N1371" i="24" s="1"/>
  <c r="D361" i="24"/>
  <c r="F361" i="24" s="1"/>
  <c r="I361" i="24" s="1"/>
  <c r="J361" i="24" s="1"/>
  <c r="N361" i="24" s="1"/>
  <c r="D2054" i="24"/>
  <c r="F2054" i="24" s="1"/>
  <c r="I2054" i="24" s="1"/>
  <c r="J2054" i="24" s="1"/>
  <c r="N2054" i="24" s="1"/>
  <c r="D2168" i="24"/>
  <c r="F2168" i="24" s="1"/>
  <c r="I2168" i="24" s="1"/>
  <c r="J2168" i="24" s="1"/>
  <c r="N2168" i="24" s="1"/>
  <c r="D2029" i="24"/>
  <c r="F2029" i="24" s="1"/>
  <c r="I2029" i="24" s="1"/>
  <c r="J2029" i="24" s="1"/>
  <c r="N2029" i="24" s="1"/>
  <c r="D333" i="24"/>
  <c r="F333" i="24" s="1"/>
  <c r="I333" i="24" s="1"/>
  <c r="J333" i="24" s="1"/>
  <c r="N333" i="24" s="1"/>
  <c r="D1213" i="24"/>
  <c r="F1213" i="24" s="1"/>
  <c r="I1213" i="24" s="1"/>
  <c r="J1213" i="24" s="1"/>
  <c r="N1213" i="24" s="1"/>
  <c r="D62" i="24"/>
  <c r="F62" i="24" s="1"/>
  <c r="I62" i="24" s="1"/>
  <c r="J62" i="24" s="1"/>
  <c r="N62" i="24" s="1"/>
  <c r="D1635" i="24"/>
  <c r="F1635" i="24" s="1"/>
  <c r="I1635" i="24" s="1"/>
  <c r="J1635" i="24" s="1"/>
  <c r="N1635" i="24" s="1"/>
  <c r="D1677" i="24"/>
  <c r="F1677" i="24" s="1"/>
  <c r="I1677" i="24" s="1"/>
  <c r="J1677" i="24" s="1"/>
  <c r="N1677" i="24" s="1"/>
  <c r="D2730" i="24"/>
  <c r="F2730" i="24" s="1"/>
  <c r="I2730" i="24" s="1"/>
  <c r="J2730" i="24" s="1"/>
  <c r="N2730" i="24" s="1"/>
  <c r="D908" i="24"/>
  <c r="F908" i="24" s="1"/>
  <c r="I908" i="24" s="1"/>
  <c r="J908" i="24" s="1"/>
  <c r="N908" i="24" s="1"/>
  <c r="D396" i="24"/>
  <c r="F396" i="24" s="1"/>
  <c r="I396" i="24" s="1"/>
  <c r="J396" i="24" s="1"/>
  <c r="N396" i="24" s="1"/>
  <c r="D726" i="24"/>
  <c r="F726" i="24" s="1"/>
  <c r="I726" i="24" s="1"/>
  <c r="J726" i="24" s="1"/>
  <c r="N726" i="24" s="1"/>
  <c r="D560" i="24"/>
  <c r="F560" i="24" s="1"/>
  <c r="I560" i="24" s="1"/>
  <c r="J560" i="24" s="1"/>
  <c r="N560" i="24" s="1"/>
  <c r="D2913" i="24"/>
  <c r="F2913" i="24" s="1"/>
  <c r="I2913" i="24" s="1"/>
  <c r="J2913" i="24" s="1"/>
  <c r="N2913" i="24" s="1"/>
  <c r="D1160" i="24"/>
  <c r="F1160" i="24" s="1"/>
  <c r="I1160" i="24" s="1"/>
  <c r="J1160" i="24" s="1"/>
  <c r="N1160" i="24" s="1"/>
  <c r="D2294" i="24"/>
  <c r="F2294" i="24" s="1"/>
  <c r="I2294" i="24" s="1"/>
  <c r="J2294" i="24" s="1"/>
  <c r="N2294" i="24" s="1"/>
  <c r="D1167" i="24"/>
  <c r="F1167" i="24" s="1"/>
  <c r="I1167" i="24" s="1"/>
  <c r="J1167" i="24" s="1"/>
  <c r="N1167" i="24" s="1"/>
  <c r="D1713" i="24"/>
  <c r="F1713" i="24" s="1"/>
  <c r="I1713" i="24" s="1"/>
  <c r="J1713" i="24" s="1"/>
  <c r="N1713" i="24" s="1"/>
  <c r="D1057" i="24"/>
  <c r="F1057" i="24" s="1"/>
  <c r="I1057" i="24" s="1"/>
  <c r="J1057" i="24" s="1"/>
  <c r="N1057" i="24" s="1"/>
  <c r="D536" i="24"/>
  <c r="F536" i="24" s="1"/>
  <c r="I536" i="24" s="1"/>
  <c r="J536" i="24" s="1"/>
  <c r="N536" i="24" s="1"/>
  <c r="D754" i="24"/>
  <c r="F754" i="24" s="1"/>
  <c r="I754" i="24" s="1"/>
  <c r="J754" i="24" s="1"/>
  <c r="N754" i="24" s="1"/>
  <c r="D3362" i="24"/>
  <c r="F3362" i="24" s="1"/>
  <c r="I3362" i="24" s="1"/>
  <c r="J3362" i="24" s="1"/>
  <c r="N3362" i="24" s="1"/>
  <c r="D1955" i="24"/>
  <c r="F1955" i="24" s="1"/>
  <c r="I1955" i="24" s="1"/>
  <c r="J1955" i="24" s="1"/>
  <c r="N1955" i="24" s="1"/>
  <c r="D2733" i="24"/>
  <c r="F2733" i="24" s="1"/>
  <c r="I2733" i="24" s="1"/>
  <c r="J2733" i="24" s="1"/>
  <c r="N2733" i="24" s="1"/>
  <c r="D3088" i="24"/>
  <c r="F3088" i="24" s="1"/>
  <c r="I3088" i="24" s="1"/>
  <c r="J3088" i="24" s="1"/>
  <c r="N3088" i="24" s="1"/>
  <c r="D1855" i="24"/>
  <c r="F1855" i="24" s="1"/>
  <c r="I1855" i="24" s="1"/>
  <c r="J1855" i="24" s="1"/>
  <c r="N1855" i="24" s="1"/>
  <c r="D3095" i="24"/>
  <c r="F3095" i="24" s="1"/>
  <c r="I3095" i="24" s="1"/>
  <c r="J3095" i="24" s="1"/>
  <c r="N3095" i="24" s="1"/>
  <c r="D1844" i="24"/>
  <c r="F1844" i="24" s="1"/>
  <c r="I1844" i="24" s="1"/>
  <c r="J1844" i="24" s="1"/>
  <c r="N1844" i="24" s="1"/>
  <c r="D3093" i="24"/>
  <c r="F3093" i="24" s="1"/>
  <c r="I3093" i="24" s="1"/>
  <c r="J3093" i="24" s="1"/>
  <c r="N3093" i="24" s="1"/>
  <c r="D3285" i="24"/>
  <c r="F3285" i="24" s="1"/>
  <c r="I3285" i="24" s="1"/>
  <c r="J3285" i="24" s="1"/>
  <c r="N3285" i="24" s="1"/>
  <c r="D947" i="24"/>
  <c r="F947" i="24" s="1"/>
  <c r="I947" i="24" s="1"/>
  <c r="J947" i="24" s="1"/>
  <c r="N947" i="24" s="1"/>
  <c r="D862" i="24"/>
  <c r="F862" i="24" s="1"/>
  <c r="I862" i="24" s="1"/>
  <c r="J862" i="24" s="1"/>
  <c r="N862" i="24" s="1"/>
  <c r="D331" i="24"/>
  <c r="F331" i="24" s="1"/>
  <c r="I331" i="24" s="1"/>
  <c r="J331" i="24" s="1"/>
  <c r="N331" i="24" s="1"/>
  <c r="D1048" i="24"/>
  <c r="F1048" i="24" s="1"/>
  <c r="I1048" i="24" s="1"/>
  <c r="J1048" i="24" s="1"/>
  <c r="N1048" i="24" s="1"/>
  <c r="D574" i="24"/>
  <c r="F574" i="24" s="1"/>
  <c r="I574" i="24" s="1"/>
  <c r="J574" i="24" s="1"/>
  <c r="N574" i="24" s="1"/>
  <c r="D66" i="24"/>
  <c r="F66" i="24" s="1"/>
  <c r="I66" i="24" s="1"/>
  <c r="J66" i="24" s="1"/>
  <c r="N66" i="24" s="1"/>
  <c r="D1549" i="24"/>
  <c r="F1549" i="24" s="1"/>
  <c r="I1549" i="24" s="1"/>
  <c r="J1549" i="24" s="1"/>
  <c r="N1549" i="24" s="1"/>
  <c r="D1479" i="24"/>
  <c r="F1479" i="24" s="1"/>
  <c r="I1479" i="24" s="1"/>
  <c r="J1479" i="24" s="1"/>
  <c r="N1479" i="24" s="1"/>
  <c r="D1892" i="24"/>
  <c r="F1892" i="24" s="1"/>
  <c r="I1892" i="24" s="1"/>
  <c r="J1892" i="24" s="1"/>
  <c r="N1892" i="24" s="1"/>
  <c r="D938" i="24"/>
  <c r="F938" i="24" s="1"/>
  <c r="I938" i="24" s="1"/>
  <c r="J938" i="24" s="1"/>
  <c r="N938" i="24" s="1"/>
  <c r="D691" i="24"/>
  <c r="F691" i="24" s="1"/>
  <c r="I691" i="24" s="1"/>
  <c r="J691" i="24" s="1"/>
  <c r="N691" i="24" s="1"/>
  <c r="D407" i="24"/>
  <c r="F407" i="24" s="1"/>
  <c r="I407" i="24" s="1"/>
  <c r="J407" i="24" s="1"/>
  <c r="N407" i="24" s="1"/>
  <c r="D1894" i="24"/>
  <c r="F1894" i="24" s="1"/>
  <c r="I1894" i="24" s="1"/>
  <c r="J1894" i="24" s="1"/>
  <c r="N1894" i="24" s="1"/>
  <c r="D1766" i="24"/>
  <c r="F1766" i="24" s="1"/>
  <c r="I1766" i="24" s="1"/>
  <c r="J1766" i="24" s="1"/>
  <c r="N1766" i="24" s="1"/>
  <c r="D49" i="24"/>
  <c r="F49" i="24" s="1"/>
  <c r="I49" i="24" s="1"/>
  <c r="J49" i="24" s="1"/>
  <c r="N49" i="24" s="1"/>
  <c r="D2439" i="24"/>
  <c r="F2439" i="24" s="1"/>
  <c r="I2439" i="24" s="1"/>
  <c r="J2439" i="24" s="1"/>
  <c r="N2439" i="24" s="1"/>
  <c r="D3248" i="24"/>
  <c r="F3248" i="24" s="1"/>
  <c r="I3248" i="24" s="1"/>
  <c r="J3248" i="24" s="1"/>
  <c r="N3248" i="24" s="1"/>
  <c r="D50" i="24"/>
  <c r="F50" i="24" s="1"/>
  <c r="I50" i="24" s="1"/>
  <c r="J50" i="24" s="1"/>
  <c r="N50" i="24" s="1"/>
  <c r="D1852" i="24"/>
  <c r="F1852" i="24" s="1"/>
  <c r="I1852" i="24" s="1"/>
  <c r="J1852" i="24" s="1"/>
  <c r="N1852" i="24" s="1"/>
  <c r="D2943" i="24"/>
  <c r="F2943" i="24" s="1"/>
  <c r="I2943" i="24" s="1"/>
  <c r="J2943" i="24" s="1"/>
  <c r="N2943" i="24" s="1"/>
  <c r="D1501" i="24"/>
  <c r="F1501" i="24" s="1"/>
  <c r="I1501" i="24" s="1"/>
  <c r="J1501" i="24" s="1"/>
  <c r="N1501" i="24" s="1"/>
  <c r="D888" i="24"/>
  <c r="F888" i="24" s="1"/>
  <c r="I888" i="24" s="1"/>
  <c r="J888" i="24" s="1"/>
  <c r="N888" i="24" s="1"/>
  <c r="D2380" i="24"/>
  <c r="F2380" i="24" s="1"/>
  <c r="I2380" i="24" s="1"/>
  <c r="J2380" i="24" s="1"/>
  <c r="N2380" i="24" s="1"/>
  <c r="D673" i="24"/>
  <c r="F673" i="24" s="1"/>
  <c r="I673" i="24" s="1"/>
  <c r="J673" i="24" s="1"/>
  <c r="N673" i="24" s="1"/>
  <c r="D1126" i="24"/>
  <c r="F1126" i="24" s="1"/>
  <c r="I1126" i="24" s="1"/>
  <c r="J1126" i="24" s="1"/>
  <c r="N1126" i="24" s="1"/>
  <c r="D2750" i="24"/>
  <c r="F2750" i="24" s="1"/>
  <c r="I2750" i="24" s="1"/>
  <c r="J2750" i="24" s="1"/>
  <c r="N2750" i="24" s="1"/>
  <c r="D3327" i="24"/>
  <c r="F3327" i="24" s="1"/>
  <c r="I3327" i="24" s="1"/>
  <c r="J3327" i="24" s="1"/>
  <c r="N3327" i="24" s="1"/>
  <c r="D2729" i="24"/>
  <c r="F2729" i="24" s="1"/>
  <c r="I2729" i="24" s="1"/>
  <c r="J2729" i="24" s="1"/>
  <c r="N2729" i="24" s="1"/>
  <c r="D1537" i="24"/>
  <c r="F1537" i="24" s="1"/>
  <c r="I1537" i="24" s="1"/>
  <c r="J1537" i="24" s="1"/>
  <c r="N1537" i="24" s="1"/>
  <c r="D524" i="24"/>
  <c r="F524" i="24" s="1"/>
  <c r="I524" i="24" s="1"/>
  <c r="J524" i="24" s="1"/>
  <c r="N524" i="24" s="1"/>
  <c r="D730" i="24"/>
  <c r="F730" i="24" s="1"/>
  <c r="I730" i="24" s="1"/>
  <c r="J730" i="24" s="1"/>
  <c r="N730" i="24" s="1"/>
  <c r="D3176" i="24"/>
  <c r="F3176" i="24" s="1"/>
  <c r="I3176" i="24" s="1"/>
  <c r="J3176" i="24" s="1"/>
  <c r="N3176" i="24" s="1"/>
  <c r="D1258" i="24"/>
  <c r="F1258" i="24" s="1"/>
  <c r="I1258" i="24" s="1"/>
  <c r="J1258" i="24" s="1"/>
  <c r="N1258" i="24" s="1"/>
  <c r="D667" i="24"/>
  <c r="F667" i="24" s="1"/>
  <c r="I667" i="24" s="1"/>
  <c r="J667" i="24" s="1"/>
  <c r="N667" i="24" s="1"/>
  <c r="D1051" i="24"/>
  <c r="F1051" i="24" s="1"/>
  <c r="I1051" i="24" s="1"/>
  <c r="J1051" i="24" s="1"/>
  <c r="N1051" i="24" s="1"/>
  <c r="D300" i="24"/>
  <c r="F300" i="24" s="1"/>
  <c r="I300" i="24" s="1"/>
  <c r="J300" i="24" s="1"/>
  <c r="N300" i="24" s="1"/>
  <c r="D586" i="24"/>
  <c r="F586" i="24" s="1"/>
  <c r="I586" i="24" s="1"/>
  <c r="J586" i="24" s="1"/>
  <c r="N586" i="24" s="1"/>
  <c r="D962" i="26"/>
  <c r="F962" i="26" s="1"/>
  <c r="I962" i="26" s="1"/>
  <c r="J962" i="26" s="1"/>
  <c r="N962" i="26" s="1"/>
  <c r="D3118" i="26"/>
  <c r="F3118" i="26" s="1"/>
  <c r="I3118" i="26" s="1"/>
  <c r="J3118" i="26" s="1"/>
  <c r="N3118" i="26" s="1"/>
  <c r="D500" i="26"/>
  <c r="F500" i="26" s="1"/>
  <c r="I500" i="26" s="1"/>
  <c r="J500" i="26" s="1"/>
  <c r="N500" i="26" s="1"/>
  <c r="D143" i="26"/>
  <c r="F143" i="26" s="1"/>
  <c r="I143" i="26" s="1"/>
  <c r="J143" i="26" s="1"/>
  <c r="N143" i="26" s="1"/>
  <c r="D1224" i="26"/>
  <c r="F1224" i="26" s="1"/>
  <c r="I1224" i="26" s="1"/>
  <c r="J1224" i="26" s="1"/>
  <c r="N1224" i="26" s="1"/>
  <c r="D512" i="26"/>
  <c r="F512" i="26" s="1"/>
  <c r="I512" i="26" s="1"/>
  <c r="J512" i="26" s="1"/>
  <c r="N512" i="26" s="1"/>
  <c r="D117" i="26"/>
  <c r="F117" i="26" s="1"/>
  <c r="I117" i="26" s="1"/>
  <c r="J117" i="26" s="1"/>
  <c r="N117" i="26" s="1"/>
  <c r="D26" i="26"/>
  <c r="F26" i="26" s="1"/>
  <c r="I26" i="26" s="1"/>
  <c r="J26" i="26" s="1"/>
  <c r="N26" i="26" s="1"/>
  <c r="D63" i="26"/>
  <c r="F63" i="26" s="1"/>
  <c r="I63" i="26" s="1"/>
  <c r="J63" i="26" s="1"/>
  <c r="N63" i="26" s="1"/>
  <c r="D715" i="26"/>
  <c r="F715" i="26" s="1"/>
  <c r="I715" i="26" s="1"/>
  <c r="J715" i="26" s="1"/>
  <c r="N715" i="26" s="1"/>
  <c r="D1024" i="26"/>
  <c r="F1024" i="26" s="1"/>
  <c r="I1024" i="26" s="1"/>
  <c r="J1024" i="26" s="1"/>
  <c r="N1024" i="26" s="1"/>
  <c r="D1608" i="26"/>
  <c r="F1608" i="26" s="1"/>
  <c r="I1608" i="26" s="1"/>
  <c r="J1608" i="26" s="1"/>
  <c r="N1608" i="26" s="1"/>
  <c r="D2794" i="26"/>
  <c r="F2794" i="26" s="1"/>
  <c r="I2794" i="26" s="1"/>
  <c r="J2794" i="26" s="1"/>
  <c r="N2794" i="26" s="1"/>
  <c r="D18" i="26"/>
  <c r="F18" i="26" s="1"/>
  <c r="D3431" i="26"/>
  <c r="F3431" i="26" s="1"/>
  <c r="I3431" i="26" s="1"/>
  <c r="J3431" i="26" s="1"/>
  <c r="N3431" i="26" s="1"/>
  <c r="D3455" i="26"/>
  <c r="F3455" i="26" s="1"/>
  <c r="I3455" i="26" s="1"/>
  <c r="J3455" i="26" s="1"/>
  <c r="N3455" i="26" s="1"/>
  <c r="D3447" i="26"/>
  <c r="F3447" i="26" s="1"/>
  <c r="D3454" i="26"/>
  <c r="F3454" i="26" s="1"/>
  <c r="I3454" i="26" s="1"/>
  <c r="J3454" i="26" s="1"/>
  <c r="N3454" i="26" s="1"/>
  <c r="D3436" i="26"/>
  <c r="F3436" i="26" s="1"/>
  <c r="I3436" i="26" s="1"/>
  <c r="J3436" i="26" s="1"/>
  <c r="N3436" i="26" s="1"/>
  <c r="D3452" i="26"/>
  <c r="F3452" i="26" s="1"/>
  <c r="I3452" i="26" s="1"/>
  <c r="J3452" i="26" s="1"/>
  <c r="N3452" i="26" s="1"/>
  <c r="D3462" i="26"/>
  <c r="F3462" i="26" s="1"/>
  <c r="I3462" i="26" s="1"/>
  <c r="J3462" i="26" s="1"/>
  <c r="N3462" i="26" s="1"/>
  <c r="D2009" i="26"/>
  <c r="F2009" i="26" s="1"/>
  <c r="I2009" i="26" s="1"/>
  <c r="J2009" i="26" s="1"/>
  <c r="N2009" i="26" s="1"/>
  <c r="D396" i="26"/>
  <c r="F396" i="26" s="1"/>
  <c r="I396" i="26" s="1"/>
  <c r="J396" i="26" s="1"/>
  <c r="N396" i="26" s="1"/>
  <c r="D1873" i="26"/>
  <c r="F1873" i="26" s="1"/>
  <c r="I1873" i="26" s="1"/>
  <c r="J1873" i="26" s="1"/>
  <c r="N1873" i="26" s="1"/>
  <c r="D3087" i="26"/>
  <c r="F3087" i="26" s="1"/>
  <c r="I3087" i="26" s="1"/>
  <c r="J3087" i="26" s="1"/>
  <c r="N3087" i="26" s="1"/>
  <c r="D3426" i="26"/>
  <c r="F3426" i="26" s="1"/>
  <c r="I3426" i="26" s="1"/>
  <c r="J3426" i="26" s="1"/>
  <c r="N3426" i="26" s="1"/>
  <c r="D726" i="26"/>
  <c r="F726" i="26" s="1"/>
  <c r="I726" i="26" s="1"/>
  <c r="J726" i="26" s="1"/>
  <c r="N726" i="26" s="1"/>
  <c r="D586" i="26"/>
  <c r="F586" i="26" s="1"/>
  <c r="I586" i="26" s="1"/>
  <c r="J586" i="26" s="1"/>
  <c r="N586" i="26" s="1"/>
  <c r="D50" i="26"/>
  <c r="F50" i="26" s="1"/>
  <c r="I50" i="26" s="1"/>
  <c r="J50" i="26" s="1"/>
  <c r="N50" i="26" s="1"/>
  <c r="D406" i="26"/>
  <c r="F406" i="26" s="1"/>
  <c r="I406" i="26" s="1"/>
  <c r="J406" i="26" s="1"/>
  <c r="N406" i="26" s="1"/>
  <c r="D299" i="26"/>
  <c r="F299" i="26" s="1"/>
  <c r="I299" i="26" s="1"/>
  <c r="J299" i="26" s="1"/>
  <c r="N299" i="26" s="1"/>
  <c r="D673" i="26"/>
  <c r="F673" i="26" s="1"/>
  <c r="I673" i="26" s="1"/>
  <c r="J673" i="26" s="1"/>
  <c r="N673" i="26" s="1"/>
  <c r="D3298" i="26"/>
  <c r="F3298" i="26" s="1"/>
  <c r="I3298" i="26" s="1"/>
  <c r="J3298" i="26" s="1"/>
  <c r="N3298" i="26" s="1"/>
  <c r="D474" i="26"/>
  <c r="F474" i="26" s="1"/>
  <c r="I474" i="26" s="1"/>
  <c r="J474" i="26" s="1"/>
  <c r="N474" i="26" s="1"/>
  <c r="D306" i="26"/>
  <c r="F306" i="26" s="1"/>
  <c r="I306" i="26" s="1"/>
  <c r="J306" i="26" s="1"/>
  <c r="N306" i="26" s="1"/>
  <c r="D1371" i="26"/>
  <c r="F1371" i="26" s="1"/>
  <c r="I1371" i="26" s="1"/>
  <c r="J1371" i="26" s="1"/>
  <c r="N1371" i="26" s="1"/>
  <c r="D1051" i="26"/>
  <c r="F1051" i="26" s="1"/>
  <c r="I1051" i="26" s="1"/>
  <c r="J1051" i="26" s="1"/>
  <c r="N1051" i="26" s="1"/>
  <c r="D908" i="26"/>
  <c r="F908" i="26" s="1"/>
  <c r="I908" i="26" s="1"/>
  <c r="J908" i="26" s="1"/>
  <c r="N908" i="26" s="1"/>
  <c r="D667" i="26"/>
  <c r="F667" i="26" s="1"/>
  <c r="I667" i="26" s="1"/>
  <c r="J667" i="26" s="1"/>
  <c r="N667" i="26" s="1"/>
  <c r="D2029" i="26"/>
  <c r="F2029" i="26" s="1"/>
  <c r="I2029" i="26" s="1"/>
  <c r="J2029" i="26" s="1"/>
  <c r="N2029" i="26" s="1"/>
  <c r="D1621" i="26"/>
  <c r="F1621" i="26" s="1"/>
  <c r="I1621" i="26" s="1"/>
  <c r="J1621" i="26" s="1"/>
  <c r="N1621" i="26" s="1"/>
  <c r="D1109" i="26"/>
  <c r="F1109" i="26" s="1"/>
  <c r="I1109" i="26" s="1"/>
  <c r="J1109" i="26" s="1"/>
  <c r="N1109" i="26" s="1"/>
  <c r="D912" i="26"/>
  <c r="F912" i="26" s="1"/>
  <c r="I912" i="26" s="1"/>
  <c r="J912" i="26" s="1"/>
  <c r="N912" i="26" s="1"/>
  <c r="D1746" i="26"/>
  <c r="F1746" i="26" s="1"/>
  <c r="I1746" i="26" s="1"/>
  <c r="J1746" i="26" s="1"/>
  <c r="N1746" i="26" s="1"/>
  <c r="D1691" i="26"/>
  <c r="F1691" i="26" s="1"/>
  <c r="I1691" i="26" s="1"/>
  <c r="J1691" i="26" s="1"/>
  <c r="N1691" i="26" s="1"/>
  <c r="D2054" i="26"/>
  <c r="F2054" i="26" s="1"/>
  <c r="I2054" i="26" s="1"/>
  <c r="J2054" i="26" s="1"/>
  <c r="N2054" i="26" s="1"/>
  <c r="D2168" i="26"/>
  <c r="F2168" i="26" s="1"/>
  <c r="I2168" i="26" s="1"/>
  <c r="J2168" i="26" s="1"/>
  <c r="N2168" i="26" s="1"/>
  <c r="D2510" i="26"/>
  <c r="F2510" i="26" s="1"/>
  <c r="I2510" i="26" s="1"/>
  <c r="J2510" i="26" s="1"/>
  <c r="N2510" i="26" s="1"/>
  <c r="D2729" i="26"/>
  <c r="F2729" i="26" s="1"/>
  <c r="I2729" i="26" s="1"/>
  <c r="J2729" i="26" s="1"/>
  <c r="N2729" i="26" s="1"/>
  <c r="D2943" i="26"/>
  <c r="F2943" i="26" s="1"/>
  <c r="I2943" i="26" s="1"/>
  <c r="J2943" i="26" s="1"/>
  <c r="N2943" i="26" s="1"/>
  <c r="D3119" i="26"/>
  <c r="F3119" i="26" s="1"/>
  <c r="I3119" i="26" s="1"/>
  <c r="J3119" i="26" s="1"/>
  <c r="N3119" i="26" s="1"/>
  <c r="D3232" i="26"/>
  <c r="F3232" i="26" s="1"/>
  <c r="I3232" i="26" s="1"/>
  <c r="J3232" i="26" s="1"/>
  <c r="N3232" i="26" s="1"/>
  <c r="D3248" i="26"/>
  <c r="F3248" i="26" s="1"/>
  <c r="I3248" i="26" s="1"/>
  <c r="J3248" i="26" s="1"/>
  <c r="N3248" i="26" s="1"/>
  <c r="D146" i="26"/>
  <c r="F146" i="26" s="1"/>
  <c r="I146" i="26" s="1"/>
  <c r="J146" i="26" s="1"/>
  <c r="N146" i="26" s="1"/>
  <c r="D361" i="26"/>
  <c r="F361" i="26" s="1"/>
  <c r="I361" i="26" s="1"/>
  <c r="J361" i="26" s="1"/>
  <c r="N361" i="26" s="1"/>
  <c r="D3411" i="26"/>
  <c r="F3411" i="26" s="1"/>
  <c r="I3411" i="26" s="1"/>
  <c r="J3411" i="26" s="1"/>
  <c r="N3411" i="26" s="1"/>
  <c r="D300" i="26"/>
  <c r="F300" i="26" s="1"/>
  <c r="I300" i="26" s="1"/>
  <c r="J300" i="26" s="1"/>
  <c r="N300" i="26" s="1"/>
  <c r="D874" i="26"/>
  <c r="F874" i="26" s="1"/>
  <c r="I874" i="26" s="1"/>
  <c r="J874" i="26" s="1"/>
  <c r="N874" i="26" s="1"/>
  <c r="D1027" i="26"/>
  <c r="F1027" i="26" s="1"/>
  <c r="I1027" i="26" s="1"/>
  <c r="J1027" i="26" s="1"/>
  <c r="N1027" i="26" s="1"/>
  <c r="D1501" i="26"/>
  <c r="F1501" i="26" s="1"/>
  <c r="I1501" i="26" s="1"/>
  <c r="J1501" i="26" s="1"/>
  <c r="N1501" i="26" s="1"/>
  <c r="D1278" i="26"/>
  <c r="F1278" i="26" s="1"/>
  <c r="I1278" i="26" s="1"/>
  <c r="J1278" i="26" s="1"/>
  <c r="N1278" i="26" s="1"/>
  <c r="D3266" i="26"/>
  <c r="F3266" i="26" s="1"/>
  <c r="I3266" i="26" s="1"/>
  <c r="J3266" i="26" s="1"/>
  <c r="N3266" i="26" s="1"/>
  <c r="D2439" i="26"/>
  <c r="F2439" i="26" s="1"/>
  <c r="I2439" i="26" s="1"/>
  <c r="J2439" i="26" s="1"/>
  <c r="N2439" i="26" s="1"/>
  <c r="D62" i="26"/>
  <c r="F62" i="26" s="1"/>
  <c r="I62" i="26" s="1"/>
  <c r="J62" i="26" s="1"/>
  <c r="N62" i="26" s="1"/>
  <c r="D1730" i="26"/>
  <c r="F1730" i="26" s="1"/>
  <c r="I1730" i="26" s="1"/>
  <c r="J1730" i="26" s="1"/>
  <c r="N1730" i="26" s="1"/>
  <c r="D1575" i="26"/>
  <c r="F1575" i="26" s="1"/>
  <c r="I1575" i="26" s="1"/>
  <c r="J1575" i="26" s="1"/>
  <c r="N1575" i="26" s="1"/>
  <c r="D1422" i="26"/>
  <c r="F1422" i="26" s="1"/>
  <c r="I1422" i="26" s="1"/>
  <c r="J1422" i="26" s="1"/>
  <c r="N1422" i="26" s="1"/>
  <c r="D856" i="26"/>
  <c r="F856" i="26" s="1"/>
  <c r="I856" i="26" s="1"/>
  <c r="J856" i="26" s="1"/>
  <c r="N856" i="26" s="1"/>
  <c r="D1635" i="26"/>
  <c r="F1635" i="26" s="1"/>
  <c r="I1635" i="26" s="1"/>
  <c r="J1635" i="26" s="1"/>
  <c r="N1635" i="26" s="1"/>
  <c r="D1126" i="26"/>
  <c r="F1126" i="26" s="1"/>
  <c r="I1126" i="26" s="1"/>
  <c r="J1126" i="26" s="1"/>
  <c r="N1126" i="26" s="1"/>
  <c r="D1455" i="26"/>
  <c r="F1455" i="26" s="1"/>
  <c r="I1455" i="26" s="1"/>
  <c r="J1455" i="26" s="1"/>
  <c r="N1455" i="26" s="1"/>
  <c r="D2225" i="26"/>
  <c r="F2225" i="26" s="1"/>
  <c r="I2225" i="26" s="1"/>
  <c r="J2225" i="26" s="1"/>
  <c r="N2225" i="26" s="1"/>
  <c r="D1871" i="26"/>
  <c r="F1871" i="26" s="1"/>
  <c r="I1871" i="26" s="1"/>
  <c r="J1871" i="26" s="1"/>
  <c r="N1871" i="26" s="1"/>
  <c r="D181" i="26"/>
  <c r="F181" i="26" s="1"/>
  <c r="I181" i="26" s="1"/>
  <c r="J181" i="26" s="1"/>
  <c r="N181" i="26" s="1"/>
  <c r="D333" i="26"/>
  <c r="F333" i="26" s="1"/>
  <c r="I333" i="26" s="1"/>
  <c r="J333" i="26" s="1"/>
  <c r="N333" i="26" s="1"/>
  <c r="D345" i="26"/>
  <c r="F345" i="26" s="1"/>
  <c r="I345" i="26" s="1"/>
  <c r="J345" i="26" s="1"/>
  <c r="N345" i="26" s="1"/>
  <c r="D3185" i="26"/>
  <c r="F3185" i="26" s="1"/>
  <c r="I3185" i="26" s="1"/>
  <c r="J3185" i="26" s="1"/>
  <c r="N3185" i="26" s="1"/>
  <c r="D3163" i="26"/>
  <c r="F3163" i="26" s="1"/>
  <c r="I3163" i="26" s="1"/>
  <c r="J3163" i="26" s="1"/>
  <c r="N3163" i="26" s="1"/>
  <c r="D3327" i="26"/>
  <c r="F3327" i="26" s="1"/>
  <c r="I3327" i="26" s="1"/>
  <c r="J3327" i="26" s="1"/>
  <c r="N3327" i="26" s="1"/>
  <c r="D1028" i="26"/>
  <c r="F1028" i="26" s="1"/>
  <c r="I1028" i="26" s="1"/>
  <c r="J1028" i="26" s="1"/>
  <c r="N1028" i="26" s="1"/>
  <c r="D888" i="26"/>
  <c r="F888" i="26" s="1"/>
  <c r="I888" i="26" s="1"/>
  <c r="J888" i="26" s="1"/>
  <c r="N888" i="26" s="1"/>
  <c r="D2620" i="26"/>
  <c r="F2620" i="26" s="1"/>
  <c r="I2620" i="26" s="1"/>
  <c r="J2620" i="26" s="1"/>
  <c r="N2620" i="26" s="1"/>
  <c r="D1328" i="26"/>
  <c r="F1328" i="26" s="1"/>
  <c r="I1328" i="26" s="1"/>
  <c r="J1328" i="26" s="1"/>
  <c r="N1328" i="26" s="1"/>
  <c r="D1040" i="26"/>
  <c r="F1040" i="26" s="1"/>
  <c r="I1040" i="26" s="1"/>
  <c r="J1040" i="26" s="1"/>
  <c r="N1040" i="26" s="1"/>
  <c r="D1537" i="26"/>
  <c r="F1537" i="26" s="1"/>
  <c r="I1537" i="26" s="1"/>
  <c r="J1537" i="26" s="1"/>
  <c r="N1537" i="26" s="1"/>
  <c r="D1677" i="26"/>
  <c r="F1677" i="26" s="1"/>
  <c r="I1677" i="26" s="1"/>
  <c r="J1677" i="26" s="1"/>
  <c r="N1677" i="26" s="1"/>
  <c r="D1852" i="26"/>
  <c r="F1852" i="26" s="1"/>
  <c r="I1852" i="26" s="1"/>
  <c r="J1852" i="26" s="1"/>
  <c r="N1852" i="26" s="1"/>
  <c r="D1258" i="26"/>
  <c r="F1258" i="26" s="1"/>
  <c r="I1258" i="26" s="1"/>
  <c r="J1258" i="26" s="1"/>
  <c r="N1258" i="26" s="1"/>
  <c r="D2380" i="26"/>
  <c r="F2380" i="26" s="1"/>
  <c r="I2380" i="26" s="1"/>
  <c r="J2380" i="26" s="1"/>
  <c r="N2380" i="26" s="1"/>
  <c r="D2730" i="26"/>
  <c r="F2730" i="26" s="1"/>
  <c r="I2730" i="26" s="1"/>
  <c r="J2730" i="26" s="1"/>
  <c r="N2730" i="26" s="1"/>
  <c r="D2960" i="26"/>
  <c r="F2960" i="26" s="1"/>
  <c r="I2960" i="26" s="1"/>
  <c r="J2960" i="26" s="1"/>
  <c r="N2960" i="26" s="1"/>
  <c r="D3176" i="26"/>
  <c r="F3176" i="26" s="1"/>
  <c r="I3176" i="26" s="1"/>
  <c r="J3176" i="26" s="1"/>
  <c r="N3176" i="26" s="1"/>
  <c r="D3130" i="26"/>
  <c r="F3130" i="26" s="1"/>
  <c r="I3130" i="26" s="1"/>
  <c r="J3130" i="26" s="1"/>
  <c r="N3130" i="26" s="1"/>
  <c r="D87" i="26"/>
  <c r="F87" i="26" s="1"/>
  <c r="I87" i="26" s="1"/>
  <c r="J87" i="26" s="1"/>
  <c r="N87" i="26" s="1"/>
  <c r="D1147" i="26"/>
  <c r="F1147" i="26" s="1"/>
  <c r="I1147" i="26" s="1"/>
  <c r="J1147" i="26" s="1"/>
  <c r="N1147" i="26" s="1"/>
  <c r="D1652" i="26"/>
  <c r="F1652" i="26" s="1"/>
  <c r="I1652" i="26" s="1"/>
  <c r="J1652" i="26" s="1"/>
  <c r="N1652" i="26" s="1"/>
  <c r="D730" i="26"/>
  <c r="F730" i="26" s="1"/>
  <c r="I730" i="26" s="1"/>
  <c r="J730" i="26" s="1"/>
  <c r="N730" i="26" s="1"/>
  <c r="D1213" i="26"/>
  <c r="F1213" i="26" s="1"/>
  <c r="I1213" i="26" s="1"/>
  <c r="J1213" i="26" s="1"/>
  <c r="N1213" i="26" s="1"/>
  <c r="D2000" i="26"/>
  <c r="F2000" i="26" s="1"/>
  <c r="I2000" i="26" s="1"/>
  <c r="J2000" i="26" s="1"/>
  <c r="N2000" i="26" s="1"/>
  <c r="D1925" i="26"/>
  <c r="F1925" i="26" s="1"/>
  <c r="I1925" i="26" s="1"/>
  <c r="J1925" i="26" s="1"/>
  <c r="N1925" i="26" s="1"/>
  <c r="D1891" i="26"/>
  <c r="F1891" i="26" s="1"/>
  <c r="I1891" i="26" s="1"/>
  <c r="J1891" i="26" s="1"/>
  <c r="N1891" i="26" s="1"/>
  <c r="D1932" i="26"/>
  <c r="F1932" i="26" s="1"/>
  <c r="I1932" i="26" s="1"/>
  <c r="J1932" i="26" s="1"/>
  <c r="N1932" i="26" s="1"/>
  <c r="D2815" i="26"/>
  <c r="F2815" i="26" s="1"/>
  <c r="I2815" i="26" s="1"/>
  <c r="J2815" i="26" s="1"/>
  <c r="N2815" i="26" s="1"/>
  <c r="D2529" i="26"/>
  <c r="F2529" i="26" s="1"/>
  <c r="I2529" i="26" s="1"/>
  <c r="J2529" i="26" s="1"/>
  <c r="N2529" i="26" s="1"/>
  <c r="D435" i="26"/>
  <c r="F435" i="26" s="1"/>
  <c r="I435" i="26" s="1"/>
  <c r="J435" i="26" s="1"/>
  <c r="N435" i="26" s="1"/>
  <c r="D524" i="26"/>
  <c r="F524" i="26" s="1"/>
  <c r="I524" i="26" s="1"/>
  <c r="J524" i="26" s="1"/>
  <c r="N524" i="26" s="1"/>
  <c r="D2860" i="26"/>
  <c r="F2860" i="26" s="1"/>
  <c r="I2860" i="26" s="1"/>
  <c r="J2860" i="26" s="1"/>
  <c r="N2860" i="26" s="1"/>
  <c r="D2816" i="26"/>
  <c r="F2816" i="26" s="1"/>
  <c r="I2816" i="26" s="1"/>
  <c r="J2816" i="26" s="1"/>
  <c r="N2816" i="26" s="1"/>
  <c r="D2950" i="26"/>
  <c r="F2950" i="26" s="1"/>
  <c r="I2950" i="26" s="1"/>
  <c r="J2950" i="26" s="1"/>
  <c r="N2950" i="26" s="1"/>
  <c r="D2362" i="26"/>
  <c r="F2362" i="26" s="1"/>
  <c r="I2362" i="26" s="1"/>
  <c r="J2362" i="26" s="1"/>
  <c r="N2362" i="26" s="1"/>
  <c r="D2750" i="26"/>
  <c r="F2750" i="26" s="1"/>
  <c r="I2750" i="26" s="1"/>
  <c r="J2750" i="26" s="1"/>
  <c r="N2750" i="26" s="1"/>
  <c r="D3066" i="26"/>
  <c r="F3066" i="26" s="1"/>
  <c r="I3066" i="26" s="1"/>
  <c r="J3066" i="26" s="1"/>
  <c r="N3066" i="26" s="1"/>
  <c r="D2582" i="26"/>
  <c r="F2582" i="26" s="1"/>
  <c r="I2582" i="26" s="1"/>
  <c r="J2582" i="26" s="1"/>
  <c r="N2582" i="26" s="1"/>
  <c r="D2634" i="26"/>
  <c r="F2634" i="26" s="1"/>
  <c r="I2634" i="26" s="1"/>
  <c r="J2634" i="26" s="1"/>
  <c r="N2634" i="26" s="1"/>
  <c r="D2575" i="26"/>
  <c r="F2575" i="26" s="1"/>
  <c r="I2575" i="26" s="1"/>
  <c r="J2575" i="26" s="1"/>
  <c r="N2575" i="26" s="1"/>
  <c r="D1772" i="26"/>
  <c r="F1772" i="26" s="1"/>
  <c r="I1772" i="26" s="1"/>
  <c r="J1772" i="26" s="1"/>
  <c r="N1772" i="26" s="1"/>
  <c r="D1160" i="26"/>
  <c r="F1160" i="26" s="1"/>
  <c r="I1160" i="26" s="1"/>
  <c r="J1160" i="26" s="1"/>
  <c r="N1160" i="26" s="1"/>
  <c r="D1100" i="26"/>
  <c r="F1100" i="26" s="1"/>
  <c r="I1100" i="26" s="1"/>
  <c r="J1100" i="26" s="1"/>
  <c r="N1100" i="26" s="1"/>
  <c r="D1606" i="26"/>
  <c r="F1606" i="26" s="1"/>
  <c r="I1606" i="26" s="1"/>
  <c r="J1606" i="26" s="1"/>
  <c r="N1606" i="26" s="1"/>
  <c r="D1497" i="26"/>
  <c r="F1497" i="26" s="1"/>
  <c r="I1497" i="26" s="1"/>
  <c r="J1497" i="26" s="1"/>
  <c r="N1497" i="26" s="1"/>
  <c r="D1464" i="26"/>
  <c r="F1464" i="26" s="1"/>
  <c r="I1464" i="26" s="1"/>
  <c r="J1464" i="26" s="1"/>
  <c r="N1464" i="26" s="1"/>
  <c r="D1370" i="26"/>
  <c r="F1370" i="26" s="1"/>
  <c r="I1370" i="26" s="1"/>
  <c r="J1370" i="26" s="1"/>
  <c r="N1370" i="26" s="1"/>
  <c r="D898" i="26"/>
  <c r="F898" i="26" s="1"/>
  <c r="I898" i="26" s="1"/>
  <c r="J898" i="26" s="1"/>
  <c r="N898" i="26" s="1"/>
  <c r="D842" i="26"/>
  <c r="F842" i="26" s="1"/>
  <c r="I842" i="26" s="1"/>
  <c r="J842" i="26" s="1"/>
  <c r="N842" i="26" s="1"/>
  <c r="D1389" i="26"/>
  <c r="F1389" i="26" s="1"/>
  <c r="I1389" i="26" s="1"/>
  <c r="J1389" i="26" s="1"/>
  <c r="N1389" i="26" s="1"/>
  <c r="D947" i="26"/>
  <c r="F947" i="26" s="1"/>
  <c r="I947" i="26" s="1"/>
  <c r="J947" i="26" s="1"/>
  <c r="N947" i="26" s="1"/>
  <c r="D841" i="26"/>
  <c r="F841" i="26" s="1"/>
  <c r="I841" i="26" s="1"/>
  <c r="J841" i="26" s="1"/>
  <c r="N841" i="26" s="1"/>
  <c r="D569" i="26"/>
  <c r="F569" i="26" s="1"/>
  <c r="I569" i="26" s="1"/>
  <c r="J569" i="26" s="1"/>
  <c r="N569" i="26" s="1"/>
  <c r="D642" i="26"/>
  <c r="F642" i="26" s="1"/>
  <c r="I642" i="26" s="1"/>
  <c r="J642" i="26" s="1"/>
  <c r="N642" i="26" s="1"/>
  <c r="D37" i="26"/>
  <c r="F37" i="26" s="1"/>
  <c r="I37" i="26" s="1"/>
  <c r="J37" i="26" s="1"/>
  <c r="N37" i="26" s="1"/>
  <c r="D264" i="26"/>
  <c r="F264" i="26" s="1"/>
  <c r="I264" i="26" s="1"/>
  <c r="J264" i="26" s="1"/>
  <c r="N264" i="26" s="1"/>
  <c r="D407" i="26"/>
  <c r="F407" i="26" s="1"/>
  <c r="I407" i="26" s="1"/>
  <c r="J407" i="26" s="1"/>
  <c r="N407" i="26" s="1"/>
  <c r="D583" i="26"/>
  <c r="F583" i="26" s="1"/>
  <c r="I583" i="26" s="1"/>
  <c r="J583" i="26" s="1"/>
  <c r="N583" i="26" s="1"/>
  <c r="D49" i="26"/>
  <c r="F49" i="26" s="1"/>
  <c r="I49" i="26" s="1"/>
  <c r="J49" i="26" s="1"/>
  <c r="N49" i="26" s="1"/>
  <c r="D97" i="26"/>
  <c r="F97" i="26" s="1"/>
  <c r="I97" i="26" s="1"/>
  <c r="J97" i="26" s="1"/>
  <c r="N97" i="26" s="1"/>
  <c r="D1225" i="26"/>
  <c r="F1225" i="26" s="1"/>
  <c r="I1225" i="26" s="1"/>
  <c r="J1225" i="26" s="1"/>
  <c r="N1225" i="26" s="1"/>
  <c r="D405" i="26"/>
  <c r="F405" i="26" s="1"/>
  <c r="I405" i="26" s="1"/>
  <c r="J405" i="26" s="1"/>
  <c r="N405" i="26" s="1"/>
  <c r="D1221" i="26"/>
  <c r="F1221" i="26" s="1"/>
  <c r="I1221" i="26" s="1"/>
  <c r="J1221" i="26" s="1"/>
  <c r="N1221" i="26" s="1"/>
  <c r="D1723" i="26"/>
  <c r="F1723" i="26" s="1"/>
  <c r="I1723" i="26" s="1"/>
  <c r="J1723" i="26" s="1"/>
  <c r="N1723" i="26" s="1"/>
  <c r="D1220" i="26"/>
  <c r="F1220" i="26" s="1"/>
  <c r="I1220" i="26" s="1"/>
  <c r="J1220" i="26" s="1"/>
  <c r="N1220" i="26" s="1"/>
  <c r="D1894" i="26"/>
  <c r="F1894" i="26" s="1"/>
  <c r="I1894" i="26" s="1"/>
  <c r="J1894" i="26" s="1"/>
  <c r="N1894" i="26" s="1"/>
  <c r="D2011" i="26"/>
  <c r="F2011" i="26" s="1"/>
  <c r="I2011" i="26" s="1"/>
  <c r="J2011" i="26" s="1"/>
  <c r="N2011" i="26" s="1"/>
  <c r="D1226" i="26"/>
  <c r="F1226" i="26" s="1"/>
  <c r="I1226" i="26" s="1"/>
  <c r="J1226" i="26" s="1"/>
  <c r="N1226" i="26" s="1"/>
  <c r="D1713" i="26"/>
  <c r="F1713" i="26" s="1"/>
  <c r="I1713" i="26" s="1"/>
  <c r="J1713" i="26" s="1"/>
  <c r="N1713" i="26" s="1"/>
  <c r="D1955" i="26"/>
  <c r="F1955" i="26" s="1"/>
  <c r="I1955" i="26" s="1"/>
  <c r="J1955" i="26" s="1"/>
  <c r="N1955" i="26" s="1"/>
  <c r="D2097" i="26"/>
  <c r="F2097" i="26" s="1"/>
  <c r="I2097" i="26" s="1"/>
  <c r="J2097" i="26" s="1"/>
  <c r="N2097" i="26" s="1"/>
  <c r="D1281" i="26"/>
  <c r="F1281" i="26" s="1"/>
  <c r="I1281" i="26" s="1"/>
  <c r="J1281" i="26" s="1"/>
  <c r="N1281" i="26" s="1"/>
  <c r="D1314" i="26"/>
  <c r="F1314" i="26" s="1"/>
  <c r="I1314" i="26" s="1"/>
  <c r="J1314" i="26" s="1"/>
  <c r="N1314" i="26" s="1"/>
  <c r="D1880" i="26"/>
  <c r="F1880" i="26" s="1"/>
  <c r="I1880" i="26" s="1"/>
  <c r="J1880" i="26" s="1"/>
  <c r="N1880" i="26" s="1"/>
  <c r="D2096" i="26"/>
  <c r="F2096" i="26" s="1"/>
  <c r="I2096" i="26" s="1"/>
  <c r="J2096" i="26" s="1"/>
  <c r="N2096" i="26" s="1"/>
  <c r="D2375" i="26"/>
  <c r="F2375" i="26" s="1"/>
  <c r="I2375" i="26" s="1"/>
  <c r="J2375" i="26" s="1"/>
  <c r="N2375" i="26" s="1"/>
  <c r="D2871" i="26"/>
  <c r="F2871" i="26" s="1"/>
  <c r="I2871" i="26" s="1"/>
  <c r="J2871" i="26" s="1"/>
  <c r="N2871" i="26" s="1"/>
  <c r="D2335" i="26"/>
  <c r="F2335" i="26" s="1"/>
  <c r="I2335" i="26" s="1"/>
  <c r="J2335" i="26" s="1"/>
  <c r="N2335" i="26" s="1"/>
  <c r="D3086" i="26"/>
  <c r="F3086" i="26" s="1"/>
  <c r="I3086" i="26" s="1"/>
  <c r="J3086" i="26" s="1"/>
  <c r="N3086" i="26" s="1"/>
  <c r="D3362" i="26"/>
  <c r="F3362" i="26" s="1"/>
  <c r="I3362" i="26" s="1"/>
  <c r="J3362" i="26" s="1"/>
  <c r="N3362" i="26" s="1"/>
  <c r="D3068" i="26"/>
  <c r="F3068" i="26" s="1"/>
  <c r="I3068" i="26" s="1"/>
  <c r="J3068" i="26" s="1"/>
  <c r="N3068" i="26" s="1"/>
  <c r="D2589" i="26"/>
  <c r="F2589" i="26" s="1"/>
  <c r="I2589" i="26" s="1"/>
  <c r="J2589" i="26" s="1"/>
  <c r="N2589" i="26" s="1"/>
  <c r="D1770" i="26"/>
  <c r="F1770" i="26" s="1"/>
  <c r="I1770" i="26" s="1"/>
  <c r="J1770" i="26" s="1"/>
  <c r="N1770" i="26" s="1"/>
  <c r="D1121" i="26"/>
  <c r="F1121" i="26" s="1"/>
  <c r="I1121" i="26" s="1"/>
  <c r="J1121" i="26" s="1"/>
  <c r="N1121" i="26" s="1"/>
  <c r="D1553" i="26"/>
  <c r="F1553" i="26" s="1"/>
  <c r="I1553" i="26" s="1"/>
  <c r="J1553" i="26" s="1"/>
  <c r="N1553" i="26" s="1"/>
  <c r="D1063" i="26"/>
  <c r="F1063" i="26" s="1"/>
  <c r="I1063" i="26" s="1"/>
  <c r="J1063" i="26" s="1"/>
  <c r="N1063" i="26" s="1"/>
  <c r="D862" i="26"/>
  <c r="F862" i="26" s="1"/>
  <c r="I862" i="26" s="1"/>
  <c r="J862" i="26" s="1"/>
  <c r="N862" i="26" s="1"/>
  <c r="D1383" i="26"/>
  <c r="F1383" i="26" s="1"/>
  <c r="I1383" i="26" s="1"/>
  <c r="J1383" i="26" s="1"/>
  <c r="N1383" i="26" s="1"/>
  <c r="D1048" i="26"/>
  <c r="F1048" i="26" s="1"/>
  <c r="I1048" i="26" s="1"/>
  <c r="J1048" i="26" s="1"/>
  <c r="N1048" i="26" s="1"/>
  <c r="D1558" i="26"/>
  <c r="F1558" i="26" s="1"/>
  <c r="I1558" i="26" s="1"/>
  <c r="J1558" i="26" s="1"/>
  <c r="N1558" i="26" s="1"/>
  <c r="D1426" i="26"/>
  <c r="F1426" i="26" s="1"/>
  <c r="I1426" i="26" s="1"/>
  <c r="J1426" i="26" s="1"/>
  <c r="N1426" i="26" s="1"/>
  <c r="D1375" i="26"/>
  <c r="F1375" i="26" s="1"/>
  <c r="I1375" i="26" s="1"/>
  <c r="J1375" i="26" s="1"/>
  <c r="N1375" i="26" s="1"/>
  <c r="D1410" i="26"/>
  <c r="F1410" i="26" s="1"/>
  <c r="I1410" i="26" s="1"/>
  <c r="J1410" i="26" s="1"/>
  <c r="N1410" i="26" s="1"/>
  <c r="D1363" i="26"/>
  <c r="F1363" i="26" s="1"/>
  <c r="I1363" i="26" s="1"/>
  <c r="J1363" i="26" s="1"/>
  <c r="N1363" i="26" s="1"/>
  <c r="D1066" i="26"/>
  <c r="F1066" i="26" s="1"/>
  <c r="I1066" i="26" s="1"/>
  <c r="J1066" i="26" s="1"/>
  <c r="N1066" i="26" s="1"/>
  <c r="D985" i="26"/>
  <c r="F985" i="26" s="1"/>
  <c r="I985" i="26" s="1"/>
  <c r="J985" i="26" s="1"/>
  <c r="N985" i="26" s="1"/>
  <c r="D209" i="26"/>
  <c r="F209" i="26" s="1"/>
  <c r="I209" i="26" s="1"/>
  <c r="J209" i="26" s="1"/>
  <c r="N209" i="26" s="1"/>
  <c r="D574" i="26"/>
  <c r="F574" i="26" s="1"/>
  <c r="I574" i="26" s="1"/>
  <c r="J574" i="26" s="1"/>
  <c r="N574" i="26" s="1"/>
  <c r="D389" i="26"/>
  <c r="F389" i="26" s="1"/>
  <c r="I389" i="26" s="1"/>
  <c r="J389" i="26" s="1"/>
  <c r="N389" i="26" s="1"/>
  <c r="D553" i="26"/>
  <c r="F553" i="26" s="1"/>
  <c r="I553" i="26" s="1"/>
  <c r="J553" i="26" s="1"/>
  <c r="N553" i="26" s="1"/>
  <c r="D190" i="26"/>
  <c r="F190" i="26" s="1"/>
  <c r="I190" i="26" s="1"/>
  <c r="J190" i="26" s="1"/>
  <c r="N190" i="26" s="1"/>
  <c r="D41" i="26"/>
  <c r="F41" i="26" s="1"/>
  <c r="I41" i="26" s="1"/>
  <c r="J41" i="26" s="1"/>
  <c r="N41" i="26" s="1"/>
  <c r="D399" i="26"/>
  <c r="F399" i="26" s="1"/>
  <c r="I399" i="26" s="1"/>
  <c r="J399" i="26" s="1"/>
  <c r="N399" i="26" s="1"/>
  <c r="D83" i="26"/>
  <c r="F83" i="26" s="1"/>
  <c r="I83" i="26" s="1"/>
  <c r="J83" i="26" s="1"/>
  <c r="N83" i="26" s="1"/>
  <c r="D206" i="26"/>
  <c r="F206" i="26" s="1"/>
  <c r="I206" i="26" s="1"/>
  <c r="J206" i="26" s="1"/>
  <c r="N206" i="26" s="1"/>
  <c r="D1331" i="26"/>
  <c r="F1331" i="26" s="1"/>
  <c r="I1331" i="26" s="1"/>
  <c r="J1331" i="26" s="1"/>
  <c r="N1331" i="26" s="1"/>
  <c r="D1739" i="26"/>
  <c r="F1739" i="26" s="1"/>
  <c r="I1739" i="26" s="1"/>
  <c r="J1739" i="26" s="1"/>
  <c r="N1739" i="26" s="1"/>
  <c r="D2150" i="26"/>
  <c r="F2150" i="26" s="1"/>
  <c r="I2150" i="26" s="1"/>
  <c r="J2150" i="26" s="1"/>
  <c r="N2150" i="26" s="1"/>
  <c r="D1962" i="26"/>
  <c r="F1962" i="26" s="1"/>
  <c r="I1962" i="26" s="1"/>
  <c r="J1962" i="26" s="1"/>
  <c r="N1962" i="26" s="1"/>
  <c r="D2042" i="26"/>
  <c r="F2042" i="26" s="1"/>
  <c r="I2042" i="26" s="1"/>
  <c r="J2042" i="26" s="1"/>
  <c r="N2042" i="26" s="1"/>
  <c r="D1897" i="26"/>
  <c r="F1897" i="26" s="1"/>
  <c r="I1897" i="26" s="1"/>
  <c r="J1897" i="26" s="1"/>
  <c r="N1897" i="26" s="1"/>
  <c r="D1997" i="26"/>
  <c r="F1997" i="26" s="1"/>
  <c r="I1997" i="26" s="1"/>
  <c r="J1997" i="26" s="1"/>
  <c r="N1997" i="26" s="1"/>
  <c r="D2083" i="26"/>
  <c r="F2083" i="26" s="1"/>
  <c r="I2083" i="26" s="1"/>
  <c r="J2083" i="26" s="1"/>
  <c r="N2083" i="26" s="1"/>
  <c r="D2152" i="26"/>
  <c r="F2152" i="26" s="1"/>
  <c r="I2152" i="26" s="1"/>
  <c r="J2152" i="26" s="1"/>
  <c r="N2152" i="26" s="1"/>
  <c r="D2379" i="26"/>
  <c r="F2379" i="26" s="1"/>
  <c r="I2379" i="26" s="1"/>
  <c r="J2379" i="26" s="1"/>
  <c r="N2379" i="26" s="1"/>
  <c r="D2210" i="26"/>
  <c r="F2210" i="26" s="1"/>
  <c r="I2210" i="26" s="1"/>
  <c r="J2210" i="26" s="1"/>
  <c r="N2210" i="26" s="1"/>
  <c r="D2360" i="26"/>
  <c r="F2360" i="26" s="1"/>
  <c r="I2360" i="26" s="1"/>
  <c r="J2360" i="26" s="1"/>
  <c r="N2360" i="26" s="1"/>
  <c r="D2872" i="26"/>
  <c r="F2872" i="26" s="1"/>
  <c r="I2872" i="26" s="1"/>
  <c r="J2872" i="26" s="1"/>
  <c r="N2872" i="26" s="1"/>
  <c r="D2291" i="26"/>
  <c r="F2291" i="26" s="1"/>
  <c r="I2291" i="26" s="1"/>
  <c r="J2291" i="26" s="1"/>
  <c r="N2291" i="26" s="1"/>
  <c r="D2294" i="26"/>
  <c r="F2294" i="26" s="1"/>
  <c r="I2294" i="26" s="1"/>
  <c r="J2294" i="26" s="1"/>
  <c r="N2294" i="26" s="1"/>
  <c r="D2031" i="26"/>
  <c r="F2031" i="26" s="1"/>
  <c r="I2031" i="26" s="1"/>
  <c r="J2031" i="26" s="1"/>
  <c r="N2031" i="26" s="1"/>
  <c r="D1200" i="26"/>
  <c r="F1200" i="26" s="1"/>
  <c r="I1200" i="26" s="1"/>
  <c r="J1200" i="26" s="1"/>
  <c r="N1200" i="26" s="1"/>
  <c r="D331" i="26"/>
  <c r="F331" i="26" s="1"/>
  <c r="I331" i="26" s="1"/>
  <c r="J331" i="26" s="1"/>
  <c r="N331" i="26" s="1"/>
  <c r="D177" i="26"/>
  <c r="F177" i="26" s="1"/>
  <c r="I177" i="26" s="1"/>
  <c r="J177" i="26" s="1"/>
  <c r="N177" i="26" s="1"/>
  <c r="D691" i="26"/>
  <c r="F691" i="26" s="1"/>
  <c r="I691" i="26" s="1"/>
  <c r="J691" i="26" s="1"/>
  <c r="N691" i="26" s="1"/>
  <c r="D537" i="26"/>
  <c r="F537" i="26" s="1"/>
  <c r="I537" i="26" s="1"/>
  <c r="J537" i="26" s="1"/>
  <c r="N537" i="26" s="1"/>
  <c r="D1701" i="26"/>
  <c r="F1701" i="26" s="1"/>
  <c r="I1701" i="26" s="1"/>
  <c r="J1701" i="26" s="1"/>
  <c r="N1701" i="26" s="1"/>
  <c r="D1855" i="26"/>
  <c r="F1855" i="26" s="1"/>
  <c r="I1855" i="26" s="1"/>
  <c r="J1855" i="26" s="1"/>
  <c r="N1855" i="26" s="1"/>
  <c r="D1878" i="26"/>
  <c r="F1878" i="26" s="1"/>
  <c r="I1878" i="26" s="1"/>
  <c r="J1878" i="26" s="1"/>
  <c r="N1878" i="26" s="1"/>
  <c r="D3093" i="26"/>
  <c r="F3093" i="26" s="1"/>
  <c r="I3093" i="26" s="1"/>
  <c r="J3093" i="26" s="1"/>
  <c r="N3093" i="26" s="1"/>
  <c r="D2040" i="26"/>
  <c r="F2040" i="26" s="1"/>
  <c r="I2040" i="26" s="1"/>
  <c r="J2040" i="26" s="1"/>
  <c r="N2040" i="26" s="1"/>
  <c r="D2301" i="26"/>
  <c r="F2301" i="26" s="1"/>
  <c r="I2301" i="26" s="1"/>
  <c r="J2301" i="26" s="1"/>
  <c r="N2301" i="26" s="1"/>
  <c r="D2733" i="26"/>
  <c r="F2733" i="26" s="1"/>
  <c r="I2733" i="26" s="1"/>
  <c r="J2733" i="26" s="1"/>
  <c r="N2733" i="26" s="1"/>
  <c r="D3088" i="26"/>
  <c r="F3088" i="26" s="1"/>
  <c r="I3088" i="26" s="1"/>
  <c r="J3088" i="26" s="1"/>
  <c r="N3088" i="26" s="1"/>
  <c r="D1449" i="26"/>
  <c r="F1449" i="26" s="1"/>
  <c r="I1449" i="26" s="1"/>
  <c r="J1449" i="26" s="1"/>
  <c r="N1449" i="26" s="1"/>
  <c r="D954" i="26"/>
  <c r="F954" i="26" s="1"/>
  <c r="I954" i="26" s="1"/>
  <c r="J954" i="26" s="1"/>
  <c r="N954" i="26" s="1"/>
  <c r="D747" i="26"/>
  <c r="F747" i="26" s="1"/>
  <c r="I747" i="26" s="1"/>
  <c r="J747" i="26" s="1"/>
  <c r="N747" i="26" s="1"/>
  <c r="D754" i="26"/>
  <c r="F754" i="26" s="1"/>
  <c r="I754" i="26" s="1"/>
  <c r="J754" i="26" s="1"/>
  <c r="N754" i="26" s="1"/>
  <c r="D1842" i="26"/>
  <c r="F1842" i="26" s="1"/>
  <c r="I1842" i="26" s="1"/>
  <c r="J1842" i="26" s="1"/>
  <c r="N1842" i="26" s="1"/>
  <c r="D1844" i="26"/>
  <c r="F1844" i="26" s="1"/>
  <c r="I1844" i="26" s="1"/>
  <c r="J1844" i="26" s="1"/>
  <c r="N1844" i="26" s="1"/>
  <c r="D1892" i="26"/>
  <c r="F1892" i="26" s="1"/>
  <c r="I1892" i="26" s="1"/>
  <c r="J1892" i="26" s="1"/>
  <c r="N1892" i="26" s="1"/>
  <c r="D2046" i="26"/>
  <c r="F2046" i="26" s="1"/>
  <c r="I2046" i="26" s="1"/>
  <c r="J2046" i="26" s="1"/>
  <c r="N2046" i="26" s="1"/>
  <c r="D2213" i="26"/>
  <c r="F2213" i="26" s="1"/>
  <c r="I2213" i="26" s="1"/>
  <c r="J2213" i="26" s="1"/>
  <c r="N2213" i="26" s="1"/>
  <c r="D3285" i="26"/>
  <c r="F3285" i="26" s="1"/>
  <c r="I3285" i="26" s="1"/>
  <c r="J3285" i="26" s="1"/>
  <c r="N3285" i="26" s="1"/>
  <c r="D2551" i="26"/>
  <c r="F2551" i="26" s="1"/>
  <c r="I2551" i="26" s="1"/>
  <c r="J2551" i="26" s="1"/>
  <c r="N2551" i="26" s="1"/>
  <c r="D2211" i="26"/>
  <c r="F2211" i="26" s="1"/>
  <c r="I2211" i="26" s="1"/>
  <c r="J2211" i="26" s="1"/>
  <c r="N2211" i="26" s="1"/>
  <c r="D2706" i="26"/>
  <c r="F2706" i="26" s="1"/>
  <c r="I2706" i="26" s="1"/>
  <c r="J2706" i="26" s="1"/>
  <c r="N2706" i="26" s="1"/>
  <c r="D2708" i="26"/>
  <c r="F2708" i="26" s="1"/>
  <c r="I2708" i="26" s="1"/>
  <c r="J2708" i="26" s="1"/>
  <c r="N2708" i="26" s="1"/>
  <c r="D3107" i="26"/>
  <c r="F3107" i="26" s="1"/>
  <c r="I3107" i="26" s="1"/>
  <c r="J3107" i="26" s="1"/>
  <c r="N3107" i="26" s="1"/>
  <c r="D1388" i="26"/>
  <c r="F1388" i="26" s="1"/>
  <c r="I1388" i="26" s="1"/>
  <c r="J1388" i="26" s="1"/>
  <c r="N1388" i="26" s="1"/>
  <c r="D446" i="26"/>
  <c r="F446" i="26" s="1"/>
  <c r="I446" i="26" s="1"/>
  <c r="J446" i="26" s="1"/>
  <c r="N446" i="26" s="1"/>
  <c r="D2682" i="26"/>
  <c r="F2682" i="26" s="1"/>
  <c r="I2682" i="26" s="1"/>
  <c r="J2682" i="26" s="1"/>
  <c r="N2682" i="26" s="1"/>
  <c r="D2913" i="26"/>
  <c r="F2913" i="26" s="1"/>
  <c r="I2913" i="26" s="1"/>
  <c r="J2913" i="26" s="1"/>
  <c r="N2913" i="26" s="1"/>
  <c r="D2773" i="26"/>
  <c r="F2773" i="26" s="1"/>
  <c r="I2773" i="26" s="1"/>
  <c r="J2773" i="26" s="1"/>
  <c r="N2773" i="26" s="1"/>
  <c r="D3169" i="26"/>
  <c r="F3169" i="26" s="1"/>
  <c r="I3169" i="26" s="1"/>
  <c r="J3169" i="26" s="1"/>
  <c r="N3169" i="26" s="1"/>
  <c r="D2604" i="26"/>
  <c r="F2604" i="26" s="1"/>
  <c r="I2604" i="26" s="1"/>
  <c r="J2604" i="26" s="1"/>
  <c r="N2604" i="26" s="1"/>
  <c r="D1167" i="26"/>
  <c r="F1167" i="26" s="1"/>
  <c r="I1167" i="26" s="1"/>
  <c r="J1167" i="26" s="1"/>
  <c r="N1167" i="26" s="1"/>
  <c r="D1057" i="26"/>
  <c r="F1057" i="26" s="1"/>
  <c r="I1057" i="26" s="1"/>
  <c r="J1057" i="26" s="1"/>
  <c r="N1057" i="26" s="1"/>
  <c r="D1549" i="26"/>
  <c r="F1549" i="26" s="1"/>
  <c r="I1549" i="26" s="1"/>
  <c r="J1549" i="26" s="1"/>
  <c r="N1549" i="26" s="1"/>
  <c r="D1479" i="26"/>
  <c r="F1479" i="26" s="1"/>
  <c r="I1479" i="26" s="1"/>
  <c r="J1479" i="26" s="1"/>
  <c r="N1479" i="26" s="1"/>
  <c r="D471" i="26"/>
  <c r="F471" i="26" s="1"/>
  <c r="I471" i="26" s="1"/>
  <c r="J471" i="26" s="1"/>
  <c r="N471" i="26" s="1"/>
  <c r="D66" i="26"/>
  <c r="F66" i="26" s="1"/>
  <c r="I66" i="26" s="1"/>
  <c r="J66" i="26" s="1"/>
  <c r="N66" i="26" s="1"/>
  <c r="D1337" i="26"/>
  <c r="F1337" i="26" s="1"/>
  <c r="I1337" i="26" s="1"/>
  <c r="J1337" i="26" s="1"/>
  <c r="N1337" i="26" s="1"/>
  <c r="D2050" i="26"/>
  <c r="F2050" i="26" s="1"/>
  <c r="I2050" i="26" s="1"/>
  <c r="J2050" i="26" s="1"/>
  <c r="N2050" i="26" s="1"/>
  <c r="D1996" i="26"/>
  <c r="F1996" i="26" s="1"/>
  <c r="I1996" i="26" s="1"/>
  <c r="J1996" i="26" s="1"/>
  <c r="N1996" i="26" s="1"/>
  <c r="D2078" i="26"/>
  <c r="F2078" i="26" s="1"/>
  <c r="I2078" i="26" s="1"/>
  <c r="J2078" i="26" s="1"/>
  <c r="N2078" i="26" s="1"/>
  <c r="D2384" i="26"/>
  <c r="F2384" i="26" s="1"/>
  <c r="I2384" i="26" s="1"/>
  <c r="J2384" i="26" s="1"/>
  <c r="N2384" i="26" s="1"/>
  <c r="D2676" i="26"/>
  <c r="F2676" i="26" s="1"/>
  <c r="I2676" i="26" s="1"/>
  <c r="J2676" i="26" s="1"/>
  <c r="N2676" i="26" s="1"/>
  <c r="D2157" i="26"/>
  <c r="F2157" i="26" s="1"/>
  <c r="I2157" i="26" s="1"/>
  <c r="J2157" i="26" s="1"/>
  <c r="N2157" i="26" s="1"/>
  <c r="D2424" i="26"/>
  <c r="F2424" i="26" s="1"/>
  <c r="I2424" i="26" s="1"/>
  <c r="J2424" i="26" s="1"/>
  <c r="N2424" i="26" s="1"/>
  <c r="D2539" i="26"/>
  <c r="F2539" i="26" s="1"/>
  <c r="I2539" i="26" s="1"/>
  <c r="J2539" i="26" s="1"/>
  <c r="N2539" i="26" s="1"/>
  <c r="D1766" i="26"/>
  <c r="F1766" i="26" s="1"/>
  <c r="I1766" i="26" s="1"/>
  <c r="J1766" i="26" s="1"/>
  <c r="N1766" i="26" s="1"/>
  <c r="D1620" i="26"/>
  <c r="F1620" i="26" s="1"/>
  <c r="I1620" i="26" s="1"/>
  <c r="J1620" i="26" s="1"/>
  <c r="N1620" i="26" s="1"/>
  <c r="D191" i="26"/>
  <c r="F191" i="26" s="1"/>
  <c r="I191" i="26" s="1"/>
  <c r="J191" i="26" s="1"/>
  <c r="N191" i="26" s="1"/>
  <c r="D263" i="26"/>
  <c r="F263" i="26" s="1"/>
  <c r="I263" i="26" s="1"/>
  <c r="J263" i="26" s="1"/>
  <c r="N263" i="26" s="1"/>
  <c r="D378" i="26"/>
  <c r="F378" i="26" s="1"/>
  <c r="I378" i="26" s="1"/>
  <c r="J378" i="26" s="1"/>
  <c r="N378" i="26" s="1"/>
  <c r="D532" i="26"/>
  <c r="F532" i="26" s="1"/>
  <c r="I532" i="26" s="1"/>
  <c r="J532" i="26" s="1"/>
  <c r="N532" i="26" s="1"/>
  <c r="D304" i="26"/>
  <c r="F304" i="26" s="1"/>
  <c r="I304" i="26" s="1"/>
  <c r="J304" i="26" s="1"/>
  <c r="N304" i="26" s="1"/>
  <c r="D554" i="26"/>
  <c r="F554" i="26" s="1"/>
  <c r="I554" i="26" s="1"/>
  <c r="J554" i="26" s="1"/>
  <c r="N554" i="26" s="1"/>
  <c r="D560" i="26"/>
  <c r="F560" i="26" s="1"/>
  <c r="I560" i="26" s="1"/>
  <c r="J560" i="26" s="1"/>
  <c r="N560" i="26" s="1"/>
  <c r="D1753" i="26"/>
  <c r="F1753" i="26" s="1"/>
  <c r="I1753" i="26" s="1"/>
  <c r="J1753" i="26" s="1"/>
  <c r="N1753" i="26" s="1"/>
  <c r="D1306" i="26"/>
  <c r="F1306" i="26" s="1"/>
  <c r="I1306" i="26" s="1"/>
  <c r="J1306" i="26" s="1"/>
  <c r="N1306" i="26" s="1"/>
  <c r="D2534" i="26"/>
  <c r="F2534" i="26" s="1"/>
  <c r="I2534" i="26" s="1"/>
  <c r="J2534" i="26" s="1"/>
  <c r="N2534" i="26" s="1"/>
  <c r="D2854" i="26"/>
  <c r="F2854" i="26" s="1"/>
  <c r="I2854" i="26" s="1"/>
  <c r="J2854" i="26" s="1"/>
  <c r="N2854" i="26" s="1"/>
  <c r="D1548" i="26"/>
  <c r="F1548" i="26" s="1"/>
  <c r="I1548" i="26" s="1"/>
  <c r="J1548" i="26" s="1"/>
  <c r="N1548" i="26" s="1"/>
  <c r="D1650" i="26"/>
  <c r="F1650" i="26" s="1"/>
  <c r="I1650" i="26" s="1"/>
  <c r="J1650" i="26" s="1"/>
  <c r="N1650" i="26" s="1"/>
  <c r="D476" i="26"/>
  <c r="F476" i="26" s="1"/>
  <c r="I476" i="26" s="1"/>
  <c r="J476" i="26" s="1"/>
  <c r="N476" i="26" s="1"/>
  <c r="D723" i="26"/>
  <c r="F723" i="26" s="1"/>
  <c r="I723" i="26" s="1"/>
  <c r="J723" i="26" s="1"/>
  <c r="N723" i="26" s="1"/>
  <c r="D44" i="26"/>
  <c r="F44" i="26" s="1"/>
  <c r="I44" i="26" s="1"/>
  <c r="J44" i="26" s="1"/>
  <c r="N44" i="26" s="1"/>
  <c r="D536" i="26"/>
  <c r="F536" i="26" s="1"/>
  <c r="I536" i="26" s="1"/>
  <c r="J536" i="26" s="1"/>
  <c r="N536" i="26" s="1"/>
  <c r="D1808" i="26"/>
  <c r="F1808" i="26" s="1"/>
  <c r="I1808" i="26" s="1"/>
  <c r="J1808" i="26" s="1"/>
  <c r="N1808" i="26" s="1"/>
  <c r="D2065" i="26"/>
  <c r="F2065" i="26" s="1"/>
  <c r="I2065" i="26" s="1"/>
  <c r="J2065" i="26" s="1"/>
  <c r="N2065" i="26" s="1"/>
  <c r="D3095" i="26"/>
  <c r="F3095" i="26" s="1"/>
  <c r="I3095" i="26" s="1"/>
  <c r="J3095" i="26" s="1"/>
  <c r="N3095" i="26" s="1"/>
  <c r="D2382" i="26"/>
  <c r="F2382" i="26" s="1"/>
  <c r="I2382" i="26" s="1"/>
  <c r="J2382" i="26" s="1"/>
  <c r="N2382" i="26" s="1"/>
  <c r="D938" i="26"/>
  <c r="F938" i="26" s="1"/>
  <c r="I938" i="26" s="1"/>
  <c r="J938" i="26" s="1"/>
  <c r="N938" i="26" s="1"/>
  <c r="D120" i="26"/>
  <c r="F120" i="26" s="1"/>
  <c r="I120" i="26" s="1"/>
  <c r="J120" i="26" s="1"/>
  <c r="N120" i="26" s="1"/>
  <c r="D1988" i="26"/>
  <c r="F1988" i="26" s="1"/>
  <c r="I1988" i="26" s="1"/>
  <c r="J1988" i="26" s="1"/>
  <c r="N1988" i="26" s="1"/>
  <c r="D2112" i="26"/>
  <c r="F2112" i="26" s="1"/>
  <c r="I2112" i="26" s="1"/>
  <c r="J2112" i="26" s="1"/>
  <c r="N2112" i="26" s="1"/>
  <c r="D2184" i="26"/>
  <c r="F2184" i="26" s="1"/>
  <c r="I2184" i="26" s="1"/>
  <c r="J2184" i="26" s="1"/>
  <c r="N2184" i="26" s="1"/>
  <c r="D2371" i="26"/>
  <c r="F2371" i="26" s="1"/>
  <c r="I2371" i="26" s="1"/>
  <c r="J2371" i="26" s="1"/>
  <c r="N2371" i="26" s="1"/>
  <c r="D2870" i="26"/>
  <c r="F2870" i="26" s="1"/>
  <c r="I2870" i="26" s="1"/>
  <c r="J2870" i="26" s="1"/>
  <c r="N2870" i="26" s="1"/>
  <c r="D3421" i="26"/>
  <c r="F3421" i="26" s="1"/>
  <c r="I3421" i="26" s="1"/>
  <c r="J3421" i="26" s="1"/>
  <c r="N3421" i="26" s="1"/>
  <c r="D3227" i="26"/>
  <c r="F3227" i="26" s="1"/>
  <c r="I3227" i="26" s="1"/>
  <c r="J3227" i="26" s="1"/>
  <c r="N3227" i="26" s="1"/>
  <c r="D3385" i="26"/>
  <c r="F3385" i="26" s="1"/>
  <c r="I3385" i="26" s="1"/>
  <c r="J3385" i="26" s="1"/>
  <c r="N3385" i="26" s="1"/>
  <c r="D2895" i="26"/>
  <c r="F2895" i="26" s="1"/>
  <c r="I2895" i="26" s="1"/>
  <c r="J2895" i="26" s="1"/>
  <c r="N2895" i="26" s="1"/>
  <c r="D20" i="26"/>
  <c r="F20" i="26" s="1"/>
  <c r="I20" i="26" s="1"/>
  <c r="J20" i="26" s="1"/>
  <c r="N20" i="26" s="1"/>
  <c r="D46" i="26"/>
  <c r="F46" i="26" s="1"/>
  <c r="I46" i="26" s="1"/>
  <c r="J46" i="26" s="1"/>
  <c r="N46" i="26" s="1"/>
  <c r="D564" i="26"/>
  <c r="F564" i="26" s="1"/>
  <c r="I564" i="26" s="1"/>
  <c r="J564" i="26" s="1"/>
  <c r="N564" i="26" s="1"/>
  <c r="D1193" i="26"/>
  <c r="F1193" i="26" s="1"/>
  <c r="I1193" i="26" s="1"/>
  <c r="J1193" i="26" s="1"/>
  <c r="N1193" i="26" s="1"/>
  <c r="D3436" i="24"/>
  <c r="F3436" i="24" s="1"/>
  <c r="I3436" i="24" s="1"/>
  <c r="J3436" i="24" s="1"/>
  <c r="N3436" i="24" s="1"/>
  <c r="D3452" i="24"/>
  <c r="F3452" i="24" s="1"/>
  <c r="I3452" i="24" s="1"/>
  <c r="J3452" i="24" s="1"/>
  <c r="N3452" i="24" s="1"/>
  <c r="D3447" i="24"/>
  <c r="F3447" i="24" s="1"/>
  <c r="I3447" i="24" s="1"/>
  <c r="J3447" i="24" s="1"/>
  <c r="N3447" i="24" s="1"/>
  <c r="D3431" i="24"/>
  <c r="F3431" i="24" s="1"/>
  <c r="I3431" i="24" s="1"/>
  <c r="J3431" i="24" s="1"/>
  <c r="N3431" i="24" s="1"/>
  <c r="D2794" i="24"/>
  <c r="F2794" i="24" s="1"/>
  <c r="I2794" i="24" s="1"/>
  <c r="J2794" i="24" s="1"/>
  <c r="N2794" i="24" s="1"/>
  <c r="D3455" i="24"/>
  <c r="F3455" i="24" s="1"/>
  <c r="I3455" i="24" s="1"/>
  <c r="J3455" i="24" s="1"/>
  <c r="N3455" i="24" s="1"/>
  <c r="D3454" i="24"/>
  <c r="F3454" i="24" s="1"/>
  <c r="I3454" i="24" s="1"/>
  <c r="J3454" i="24" s="1"/>
  <c r="N3454" i="24" s="1"/>
  <c r="D3462" i="24"/>
  <c r="F3462" i="24" s="1"/>
  <c r="I3462" i="24" s="1"/>
  <c r="J3462" i="24" s="1"/>
  <c r="N3462" i="24" s="1"/>
  <c r="D2535" i="26"/>
  <c r="F2535" i="26" s="1"/>
  <c r="I2535" i="26" s="1"/>
  <c r="J2535" i="26" s="1"/>
  <c r="N2535" i="26" s="1"/>
  <c r="D138" i="26"/>
  <c r="F138" i="26" s="1"/>
  <c r="I138" i="26" s="1"/>
  <c r="J138" i="26" s="1"/>
  <c r="N138" i="26" s="1"/>
  <c r="D401" i="26"/>
  <c r="F401" i="26" s="1"/>
  <c r="I401" i="26" s="1"/>
  <c r="J401" i="26" s="1"/>
  <c r="N401" i="26" s="1"/>
  <c r="D373" i="26"/>
  <c r="F373" i="26" s="1"/>
  <c r="I373" i="26" s="1"/>
  <c r="J373" i="26" s="1"/>
  <c r="N373" i="26" s="1"/>
  <c r="D1140" i="26"/>
  <c r="F1140" i="26" s="1"/>
  <c r="I1140" i="26" s="1"/>
  <c r="J1140" i="26" s="1"/>
  <c r="N1140" i="26" s="1"/>
  <c r="D3129" i="26"/>
  <c r="F3129" i="26" s="1"/>
  <c r="I3129" i="26" s="1"/>
  <c r="J3129" i="26" s="1"/>
  <c r="N3129" i="26" s="1"/>
  <c r="D3454" i="25"/>
  <c r="F3454" i="25" s="1"/>
  <c r="I3454" i="25" s="1"/>
  <c r="J3454" i="25" s="1"/>
  <c r="N3454" i="25" s="1"/>
  <c r="D3447" i="25"/>
  <c r="F3447" i="25" s="1"/>
  <c r="I3447" i="25" s="1"/>
  <c r="J3447" i="25" s="1"/>
  <c r="N3447" i="25" s="1"/>
  <c r="D3431" i="25"/>
  <c r="F3431" i="25" s="1"/>
  <c r="I3431" i="25" s="1"/>
  <c r="J3431" i="25" s="1"/>
  <c r="N3431" i="25" s="1"/>
  <c r="D3455" i="25"/>
  <c r="F3455" i="25" s="1"/>
  <c r="I3455" i="25" s="1"/>
  <c r="J3455" i="25" s="1"/>
  <c r="N3455" i="25" s="1"/>
  <c r="D3436" i="25"/>
  <c r="F3436" i="25" s="1"/>
  <c r="I3436" i="25" s="1"/>
  <c r="J3436" i="25" s="1"/>
  <c r="N3436" i="25" s="1"/>
  <c r="D3452" i="25"/>
  <c r="F3452" i="25" s="1"/>
  <c r="I3452" i="25" s="1"/>
  <c r="J3452" i="25" s="1"/>
  <c r="N3452" i="25" s="1"/>
  <c r="D3462" i="25"/>
  <c r="F3462" i="25" s="1"/>
  <c r="I3462" i="25" s="1"/>
  <c r="J3462" i="25" s="1"/>
  <c r="N3462" i="25" s="1"/>
  <c r="D1873" i="25"/>
  <c r="F1873" i="25" s="1"/>
  <c r="I1873" i="25" s="1"/>
  <c r="J1873" i="25" s="1"/>
  <c r="N1873" i="25" s="1"/>
  <c r="D396" i="25"/>
  <c r="F396" i="25" s="1"/>
  <c r="I396" i="25" s="1"/>
  <c r="J396" i="25" s="1"/>
  <c r="N396" i="25" s="1"/>
  <c r="D2009" i="25"/>
  <c r="F2009" i="25" s="1"/>
  <c r="I2009" i="25" s="1"/>
  <c r="J2009" i="25" s="1"/>
  <c r="N2009" i="25" s="1"/>
  <c r="D3087" i="25"/>
  <c r="F3087" i="25" s="1"/>
  <c r="I3087" i="25" s="1"/>
  <c r="J3087" i="25" s="1"/>
  <c r="N3087" i="25" s="1"/>
  <c r="D586" i="25"/>
  <c r="F586" i="25" s="1"/>
  <c r="I586" i="25" s="1"/>
  <c r="J586" i="25" s="1"/>
  <c r="N586" i="25" s="1"/>
  <c r="D3426" i="25"/>
  <c r="F3426" i="25" s="1"/>
  <c r="I3426" i="25" s="1"/>
  <c r="J3426" i="25" s="1"/>
  <c r="N3426" i="25" s="1"/>
  <c r="D726" i="25"/>
  <c r="F726" i="25" s="1"/>
  <c r="I726" i="25" s="1"/>
  <c r="J726" i="25" s="1"/>
  <c r="N726" i="25" s="1"/>
  <c r="D146" i="25"/>
  <c r="F146" i="25" s="1"/>
  <c r="I146" i="25" s="1"/>
  <c r="J146" i="25" s="1"/>
  <c r="N146" i="25" s="1"/>
  <c r="D181" i="25"/>
  <c r="F181" i="25" s="1"/>
  <c r="I181" i="25" s="1"/>
  <c r="J181" i="25" s="1"/>
  <c r="N181" i="25" s="1"/>
  <c r="D1575" i="25"/>
  <c r="F1575" i="25" s="1"/>
  <c r="I1575" i="25" s="1"/>
  <c r="J1575" i="25" s="1"/>
  <c r="N1575" i="25" s="1"/>
  <c r="D1537" i="25"/>
  <c r="F1537" i="25" s="1"/>
  <c r="I1537" i="25" s="1"/>
  <c r="J1537" i="25" s="1"/>
  <c r="N1537" i="25" s="1"/>
  <c r="D888" i="25"/>
  <c r="F888" i="25" s="1"/>
  <c r="I888" i="25" s="1"/>
  <c r="J888" i="25" s="1"/>
  <c r="N888" i="25" s="1"/>
  <c r="D2510" i="25"/>
  <c r="F2510" i="25" s="1"/>
  <c r="I2510" i="25" s="1"/>
  <c r="J2510" i="25" s="1"/>
  <c r="N2510" i="25" s="1"/>
  <c r="D2439" i="25"/>
  <c r="F2439" i="25" s="1"/>
  <c r="I2439" i="25" s="1"/>
  <c r="J2439" i="25" s="1"/>
  <c r="N2439" i="25" s="1"/>
  <c r="D435" i="25"/>
  <c r="F435" i="25" s="1"/>
  <c r="I435" i="25" s="1"/>
  <c r="J435" i="25" s="1"/>
  <c r="N435" i="25" s="1"/>
  <c r="D406" i="25"/>
  <c r="F406" i="25" s="1"/>
  <c r="I406" i="25" s="1"/>
  <c r="J406" i="25" s="1"/>
  <c r="N406" i="25" s="1"/>
  <c r="D1027" i="25"/>
  <c r="F1027" i="25" s="1"/>
  <c r="I1027" i="25" s="1"/>
  <c r="J1027" i="25" s="1"/>
  <c r="N1027" i="25" s="1"/>
  <c r="D912" i="25"/>
  <c r="F912" i="25" s="1"/>
  <c r="I912" i="25" s="1"/>
  <c r="J912" i="25" s="1"/>
  <c r="N912" i="25" s="1"/>
  <c r="D2380" i="25"/>
  <c r="F2380" i="25" s="1"/>
  <c r="I2380" i="25" s="1"/>
  <c r="J2380" i="25" s="1"/>
  <c r="N2380" i="25" s="1"/>
  <c r="D2225" i="25"/>
  <c r="F2225" i="25" s="1"/>
  <c r="I2225" i="25" s="1"/>
  <c r="J2225" i="25" s="1"/>
  <c r="N2225" i="25" s="1"/>
  <c r="D2750" i="25"/>
  <c r="F2750" i="25" s="1"/>
  <c r="I2750" i="25" s="1"/>
  <c r="J2750" i="25" s="1"/>
  <c r="N2750" i="25" s="1"/>
  <c r="D3163" i="25"/>
  <c r="F3163" i="25" s="1"/>
  <c r="I3163" i="25" s="1"/>
  <c r="J3163" i="25" s="1"/>
  <c r="N3163" i="25" s="1"/>
  <c r="D2620" i="25"/>
  <c r="F2620" i="25" s="1"/>
  <c r="I2620" i="25" s="1"/>
  <c r="J2620" i="25" s="1"/>
  <c r="N2620" i="25" s="1"/>
  <c r="D2816" i="25"/>
  <c r="F2816" i="25" s="1"/>
  <c r="I2816" i="25" s="1"/>
  <c r="J2816" i="25" s="1"/>
  <c r="N2816" i="25" s="1"/>
  <c r="D2860" i="25"/>
  <c r="F2860" i="25" s="1"/>
  <c r="I2860" i="25" s="1"/>
  <c r="J2860" i="25" s="1"/>
  <c r="N2860" i="25" s="1"/>
  <c r="D3130" i="25"/>
  <c r="F3130" i="25" s="1"/>
  <c r="I3130" i="25" s="1"/>
  <c r="J3130" i="25" s="1"/>
  <c r="N3130" i="25" s="1"/>
  <c r="D50" i="25"/>
  <c r="F50" i="25" s="1"/>
  <c r="I50" i="25" s="1"/>
  <c r="J50" i="25" s="1"/>
  <c r="N50" i="25" s="1"/>
  <c r="D1422" i="25"/>
  <c r="F1422" i="25" s="1"/>
  <c r="I1422" i="25" s="1"/>
  <c r="J1422" i="25" s="1"/>
  <c r="N1422" i="25" s="1"/>
  <c r="D345" i="25"/>
  <c r="F345" i="25" s="1"/>
  <c r="I345" i="25" s="1"/>
  <c r="J345" i="25" s="1"/>
  <c r="N345" i="25" s="1"/>
  <c r="D908" i="25"/>
  <c r="F908" i="25" s="1"/>
  <c r="I908" i="25" s="1"/>
  <c r="J908" i="25" s="1"/>
  <c r="N908" i="25" s="1"/>
  <c r="D2054" i="25"/>
  <c r="F2054" i="25" s="1"/>
  <c r="I2054" i="25" s="1"/>
  <c r="J2054" i="25" s="1"/>
  <c r="N2054" i="25" s="1"/>
  <c r="D1677" i="25"/>
  <c r="F1677" i="25" s="1"/>
  <c r="I1677" i="25" s="1"/>
  <c r="J1677" i="25" s="1"/>
  <c r="N1677" i="25" s="1"/>
  <c r="D1746" i="25"/>
  <c r="F1746" i="25" s="1"/>
  <c r="I1746" i="25" s="1"/>
  <c r="J1746" i="25" s="1"/>
  <c r="N1746" i="25" s="1"/>
  <c r="D1328" i="25"/>
  <c r="F1328" i="25" s="1"/>
  <c r="I1328" i="25" s="1"/>
  <c r="J1328" i="25" s="1"/>
  <c r="N1328" i="25" s="1"/>
  <c r="D1852" i="25"/>
  <c r="F1852" i="25" s="1"/>
  <c r="I1852" i="25" s="1"/>
  <c r="J1852" i="25" s="1"/>
  <c r="N1852" i="25" s="1"/>
  <c r="D1635" i="25"/>
  <c r="F1635" i="25" s="1"/>
  <c r="I1635" i="25" s="1"/>
  <c r="J1635" i="25" s="1"/>
  <c r="N1635" i="25" s="1"/>
  <c r="D2943" i="25"/>
  <c r="F2943" i="25" s="1"/>
  <c r="I2943" i="25" s="1"/>
  <c r="J2943" i="25" s="1"/>
  <c r="N2943" i="25" s="1"/>
  <c r="D299" i="25"/>
  <c r="F299" i="25" s="1"/>
  <c r="I299" i="25" s="1"/>
  <c r="J299" i="25" s="1"/>
  <c r="N299" i="25" s="1"/>
  <c r="D62" i="25"/>
  <c r="F62" i="25" s="1"/>
  <c r="I62" i="25" s="1"/>
  <c r="J62" i="25" s="1"/>
  <c r="N62" i="25" s="1"/>
  <c r="D673" i="25"/>
  <c r="F673" i="25" s="1"/>
  <c r="I673" i="25" s="1"/>
  <c r="J673" i="25" s="1"/>
  <c r="N673" i="25" s="1"/>
  <c r="D1028" i="25"/>
  <c r="F1028" i="25" s="1"/>
  <c r="I1028" i="25" s="1"/>
  <c r="J1028" i="25" s="1"/>
  <c r="N1028" i="25" s="1"/>
  <c r="D1213" i="25"/>
  <c r="F1213" i="25" s="1"/>
  <c r="I1213" i="25" s="1"/>
  <c r="J1213" i="25" s="1"/>
  <c r="N1213" i="25" s="1"/>
  <c r="D1258" i="25"/>
  <c r="F1258" i="25" s="1"/>
  <c r="I1258" i="25" s="1"/>
  <c r="J1258" i="25" s="1"/>
  <c r="N1258" i="25" s="1"/>
  <c r="D1932" i="25"/>
  <c r="F1932" i="25" s="1"/>
  <c r="I1932" i="25" s="1"/>
  <c r="J1932" i="25" s="1"/>
  <c r="N1932" i="25" s="1"/>
  <c r="D2000" i="25"/>
  <c r="F2000" i="25" s="1"/>
  <c r="I2000" i="25" s="1"/>
  <c r="J2000" i="25" s="1"/>
  <c r="N2000" i="25" s="1"/>
  <c r="D2730" i="25"/>
  <c r="F2730" i="25" s="1"/>
  <c r="I2730" i="25" s="1"/>
  <c r="J2730" i="25" s="1"/>
  <c r="N2730" i="25" s="1"/>
  <c r="D3411" i="25"/>
  <c r="F3411" i="25" s="1"/>
  <c r="I3411" i="25" s="1"/>
  <c r="J3411" i="25" s="1"/>
  <c r="N3411" i="25" s="1"/>
  <c r="D3298" i="25"/>
  <c r="F3298" i="25" s="1"/>
  <c r="I3298" i="25" s="1"/>
  <c r="J3298" i="25" s="1"/>
  <c r="N3298" i="25" s="1"/>
  <c r="D2168" i="25"/>
  <c r="F2168" i="25" s="1"/>
  <c r="I2168" i="25" s="1"/>
  <c r="J2168" i="25" s="1"/>
  <c r="N2168" i="25" s="1"/>
  <c r="D1501" i="25"/>
  <c r="F1501" i="25" s="1"/>
  <c r="I1501" i="25" s="1"/>
  <c r="J1501" i="25" s="1"/>
  <c r="N1501" i="25" s="1"/>
  <c r="D874" i="25"/>
  <c r="F874" i="25" s="1"/>
  <c r="I874" i="25" s="1"/>
  <c r="J874" i="25" s="1"/>
  <c r="N874" i="25" s="1"/>
  <c r="D333" i="25"/>
  <c r="F333" i="25" s="1"/>
  <c r="I333" i="25" s="1"/>
  <c r="J333" i="25" s="1"/>
  <c r="N333" i="25" s="1"/>
  <c r="D1891" i="25"/>
  <c r="F1891" i="25" s="1"/>
  <c r="I1891" i="25" s="1"/>
  <c r="J1891" i="25" s="1"/>
  <c r="N1891" i="25" s="1"/>
  <c r="D667" i="25"/>
  <c r="F667" i="25" s="1"/>
  <c r="I667" i="25" s="1"/>
  <c r="J667" i="25" s="1"/>
  <c r="N667" i="25" s="1"/>
  <c r="D474" i="25"/>
  <c r="F474" i="25" s="1"/>
  <c r="I474" i="25" s="1"/>
  <c r="J474" i="25" s="1"/>
  <c r="N474" i="25" s="1"/>
  <c r="D300" i="25"/>
  <c r="F300" i="25" s="1"/>
  <c r="I300" i="25" s="1"/>
  <c r="J300" i="25" s="1"/>
  <c r="N300" i="25" s="1"/>
  <c r="D1040" i="25"/>
  <c r="F1040" i="25" s="1"/>
  <c r="I1040" i="25" s="1"/>
  <c r="J1040" i="25" s="1"/>
  <c r="N1040" i="25" s="1"/>
  <c r="D1147" i="25"/>
  <c r="F1147" i="25" s="1"/>
  <c r="I1147" i="25" s="1"/>
  <c r="J1147" i="25" s="1"/>
  <c r="N1147" i="25" s="1"/>
  <c r="D2729" i="25"/>
  <c r="F2729" i="25" s="1"/>
  <c r="I2729" i="25" s="1"/>
  <c r="J2729" i="25" s="1"/>
  <c r="N2729" i="25" s="1"/>
  <c r="D1278" i="25"/>
  <c r="F1278" i="25" s="1"/>
  <c r="I1278" i="25" s="1"/>
  <c r="J1278" i="25" s="1"/>
  <c r="N1278" i="25" s="1"/>
  <c r="D1730" i="25"/>
  <c r="F1730" i="25" s="1"/>
  <c r="I1730" i="25" s="1"/>
  <c r="J1730" i="25" s="1"/>
  <c r="N1730" i="25" s="1"/>
  <c r="D2029" i="25"/>
  <c r="F2029" i="25" s="1"/>
  <c r="I2029" i="25" s="1"/>
  <c r="J2029" i="25" s="1"/>
  <c r="N2029" i="25" s="1"/>
  <c r="D1371" i="25"/>
  <c r="F1371" i="25" s="1"/>
  <c r="I1371" i="25" s="1"/>
  <c r="J1371" i="25" s="1"/>
  <c r="N1371" i="25" s="1"/>
  <c r="D1126" i="25"/>
  <c r="F1126" i="25" s="1"/>
  <c r="I1126" i="25" s="1"/>
  <c r="J1126" i="25" s="1"/>
  <c r="N1126" i="25" s="1"/>
  <c r="D2960" i="25"/>
  <c r="F2960" i="25" s="1"/>
  <c r="I2960" i="25" s="1"/>
  <c r="J2960" i="25" s="1"/>
  <c r="N2960" i="25" s="1"/>
  <c r="D3119" i="25"/>
  <c r="F3119" i="25" s="1"/>
  <c r="I3119" i="25" s="1"/>
  <c r="J3119" i="25" s="1"/>
  <c r="N3119" i="25" s="1"/>
  <c r="D2815" i="25"/>
  <c r="F2815" i="25" s="1"/>
  <c r="I2815" i="25" s="1"/>
  <c r="J2815" i="25" s="1"/>
  <c r="N2815" i="25" s="1"/>
  <c r="D3176" i="25"/>
  <c r="F3176" i="25" s="1"/>
  <c r="I3176" i="25" s="1"/>
  <c r="J3176" i="25" s="1"/>
  <c r="N3176" i="25" s="1"/>
  <c r="D1871" i="25"/>
  <c r="F1871" i="25" s="1"/>
  <c r="I1871" i="25" s="1"/>
  <c r="J1871" i="25" s="1"/>
  <c r="N1871" i="25" s="1"/>
  <c r="D730" i="25"/>
  <c r="F730" i="25" s="1"/>
  <c r="I730" i="25" s="1"/>
  <c r="J730" i="25" s="1"/>
  <c r="N730" i="25" s="1"/>
  <c r="D524" i="25"/>
  <c r="F524" i="25" s="1"/>
  <c r="I524" i="25" s="1"/>
  <c r="J524" i="25" s="1"/>
  <c r="N524" i="25" s="1"/>
  <c r="D2362" i="25"/>
  <c r="F2362" i="25" s="1"/>
  <c r="I2362" i="25" s="1"/>
  <c r="J2362" i="25" s="1"/>
  <c r="N2362" i="25" s="1"/>
  <c r="D1621" i="25"/>
  <c r="F1621" i="25" s="1"/>
  <c r="I1621" i="25" s="1"/>
  <c r="J1621" i="25" s="1"/>
  <c r="N1621" i="25" s="1"/>
  <c r="D1051" i="25"/>
  <c r="F1051" i="25" s="1"/>
  <c r="I1051" i="25" s="1"/>
  <c r="J1051" i="25" s="1"/>
  <c r="N1051" i="25" s="1"/>
  <c r="D306" i="25"/>
  <c r="F306" i="25" s="1"/>
  <c r="I306" i="25" s="1"/>
  <c r="J306" i="25" s="1"/>
  <c r="N306" i="25" s="1"/>
  <c r="D3232" i="25"/>
  <c r="F3232" i="25" s="1"/>
  <c r="I3232" i="25" s="1"/>
  <c r="J3232" i="25" s="1"/>
  <c r="N3232" i="25" s="1"/>
  <c r="D2950" i="25"/>
  <c r="F2950" i="25" s="1"/>
  <c r="I2950" i="25" s="1"/>
  <c r="J2950" i="25" s="1"/>
  <c r="N2950" i="25" s="1"/>
  <c r="D3266" i="25"/>
  <c r="F3266" i="25" s="1"/>
  <c r="I3266" i="25" s="1"/>
  <c r="J3266" i="25" s="1"/>
  <c r="N3266" i="25" s="1"/>
  <c r="D87" i="25"/>
  <c r="F87" i="25" s="1"/>
  <c r="I87" i="25" s="1"/>
  <c r="J87" i="25" s="1"/>
  <c r="N87" i="25" s="1"/>
  <c r="D856" i="25"/>
  <c r="F856" i="25" s="1"/>
  <c r="I856" i="25" s="1"/>
  <c r="J856" i="25" s="1"/>
  <c r="N856" i="25" s="1"/>
  <c r="D1925" i="25"/>
  <c r="F1925" i="25" s="1"/>
  <c r="I1925" i="25" s="1"/>
  <c r="J1925" i="25" s="1"/>
  <c r="N1925" i="25" s="1"/>
  <c r="D1455" i="25"/>
  <c r="F1455" i="25" s="1"/>
  <c r="I1455" i="25" s="1"/>
  <c r="J1455" i="25" s="1"/>
  <c r="N1455" i="25" s="1"/>
  <c r="D361" i="25"/>
  <c r="F361" i="25" s="1"/>
  <c r="I361" i="25" s="1"/>
  <c r="J361" i="25" s="1"/>
  <c r="N361" i="25" s="1"/>
  <c r="D2529" i="25"/>
  <c r="F2529" i="25" s="1"/>
  <c r="I2529" i="25" s="1"/>
  <c r="J2529" i="25" s="1"/>
  <c r="N2529" i="25" s="1"/>
  <c r="D1691" i="25"/>
  <c r="F1691" i="25" s="1"/>
  <c r="I1691" i="25" s="1"/>
  <c r="J1691" i="25" s="1"/>
  <c r="N1691" i="25" s="1"/>
  <c r="D1109" i="25"/>
  <c r="F1109" i="25" s="1"/>
  <c r="I1109" i="25" s="1"/>
  <c r="J1109" i="25" s="1"/>
  <c r="N1109" i="25" s="1"/>
  <c r="D1652" i="25"/>
  <c r="F1652" i="25" s="1"/>
  <c r="I1652" i="25" s="1"/>
  <c r="J1652" i="25" s="1"/>
  <c r="N1652" i="25" s="1"/>
  <c r="D3185" i="25"/>
  <c r="F3185" i="25" s="1"/>
  <c r="I3185" i="25" s="1"/>
  <c r="J3185" i="25" s="1"/>
  <c r="N3185" i="25" s="1"/>
  <c r="D3248" i="25"/>
  <c r="F3248" i="25" s="1"/>
  <c r="I3248" i="25" s="1"/>
  <c r="J3248" i="25" s="1"/>
  <c r="N3248" i="25" s="1"/>
  <c r="D3327" i="25"/>
  <c r="F3327" i="25" s="1"/>
  <c r="I3327" i="25" s="1"/>
  <c r="J3327" i="25" s="1"/>
  <c r="N3327" i="25" s="1"/>
  <c r="D2152" i="25"/>
  <c r="F2152" i="25" s="1"/>
  <c r="I2152" i="25" s="1"/>
  <c r="J2152" i="25" s="1"/>
  <c r="N2152" i="25" s="1"/>
  <c r="D1855" i="25"/>
  <c r="F1855" i="25" s="1"/>
  <c r="I1855" i="25" s="1"/>
  <c r="J1855" i="25" s="1"/>
  <c r="N1855" i="25" s="1"/>
  <c r="D1620" i="25"/>
  <c r="F1620" i="25" s="1"/>
  <c r="I1620" i="25" s="1"/>
  <c r="J1620" i="25" s="1"/>
  <c r="N1620" i="25" s="1"/>
  <c r="D389" i="25"/>
  <c r="F389" i="25" s="1"/>
  <c r="I389" i="25" s="1"/>
  <c r="J389" i="25" s="1"/>
  <c r="N389" i="25" s="1"/>
  <c r="D569" i="25"/>
  <c r="F569" i="25" s="1"/>
  <c r="I569" i="25" s="1"/>
  <c r="J569" i="25" s="1"/>
  <c r="N569" i="25" s="1"/>
  <c r="D3068" i="25"/>
  <c r="F3068" i="25" s="1"/>
  <c r="I3068" i="25" s="1"/>
  <c r="J3068" i="25" s="1"/>
  <c r="N3068" i="25" s="1"/>
  <c r="D1548" i="25"/>
  <c r="F1548" i="25" s="1"/>
  <c r="I1548" i="25" s="1"/>
  <c r="J1548" i="25" s="1"/>
  <c r="N1548" i="25" s="1"/>
  <c r="D532" i="25"/>
  <c r="F532" i="25" s="1"/>
  <c r="I532" i="25" s="1"/>
  <c r="J532" i="25" s="1"/>
  <c r="N532" i="25" s="1"/>
  <c r="D553" i="25"/>
  <c r="F553" i="25" s="1"/>
  <c r="I553" i="25" s="1"/>
  <c r="J553" i="25" s="1"/>
  <c r="N553" i="25" s="1"/>
  <c r="D583" i="25"/>
  <c r="F583" i="25" s="1"/>
  <c r="I583" i="25" s="1"/>
  <c r="J583" i="25" s="1"/>
  <c r="N583" i="25" s="1"/>
  <c r="D1479" i="25"/>
  <c r="F1479" i="25" s="1"/>
  <c r="I1479" i="25" s="1"/>
  <c r="J1479" i="25" s="1"/>
  <c r="N1479" i="25" s="1"/>
  <c r="D407" i="25"/>
  <c r="F407" i="25" s="1"/>
  <c r="I407" i="25" s="1"/>
  <c r="J407" i="25" s="1"/>
  <c r="N407" i="25" s="1"/>
  <c r="D37" i="25"/>
  <c r="F37" i="25" s="1"/>
  <c r="I37" i="25" s="1"/>
  <c r="J37" i="25" s="1"/>
  <c r="N37" i="25" s="1"/>
  <c r="D954" i="25"/>
  <c r="F954" i="25" s="1"/>
  <c r="I954" i="25" s="1"/>
  <c r="J954" i="25" s="1"/>
  <c r="N954" i="25" s="1"/>
  <c r="D1100" i="25"/>
  <c r="F1100" i="25" s="1"/>
  <c r="I1100" i="25" s="1"/>
  <c r="J1100" i="25" s="1"/>
  <c r="N1100" i="25" s="1"/>
  <c r="D1200" i="25"/>
  <c r="F1200" i="25" s="1"/>
  <c r="I1200" i="25" s="1"/>
  <c r="J1200" i="25" s="1"/>
  <c r="N1200" i="25" s="1"/>
  <c r="D1363" i="25"/>
  <c r="F1363" i="25" s="1"/>
  <c r="I1363" i="25" s="1"/>
  <c r="J1363" i="25" s="1"/>
  <c r="N1363" i="25" s="1"/>
  <c r="D49" i="25"/>
  <c r="F49" i="25" s="1"/>
  <c r="I49" i="25" s="1"/>
  <c r="J49" i="25" s="1"/>
  <c r="N49" i="25" s="1"/>
  <c r="D97" i="25"/>
  <c r="F97" i="25" s="1"/>
  <c r="I97" i="25" s="1"/>
  <c r="J97" i="25" s="1"/>
  <c r="N97" i="25" s="1"/>
  <c r="D1066" i="25"/>
  <c r="F1066" i="25" s="1"/>
  <c r="I1066" i="25" s="1"/>
  <c r="J1066" i="25" s="1"/>
  <c r="N1066" i="25" s="1"/>
  <c r="D191" i="25"/>
  <c r="F191" i="25" s="1"/>
  <c r="I191" i="25" s="1"/>
  <c r="J191" i="25" s="1"/>
  <c r="N191" i="25" s="1"/>
  <c r="D1878" i="25"/>
  <c r="F1878" i="25" s="1"/>
  <c r="I1878" i="25" s="1"/>
  <c r="J1878" i="25" s="1"/>
  <c r="N1878" i="25" s="1"/>
  <c r="D1723" i="25"/>
  <c r="F1723" i="25" s="1"/>
  <c r="I1723" i="25" s="1"/>
  <c r="J1723" i="25" s="1"/>
  <c r="N1723" i="25" s="1"/>
  <c r="D1844" i="25"/>
  <c r="F1844" i="25" s="1"/>
  <c r="I1844" i="25" s="1"/>
  <c r="J1844" i="25" s="1"/>
  <c r="N1844" i="25" s="1"/>
  <c r="D2011" i="25"/>
  <c r="F2011" i="25" s="1"/>
  <c r="I2011" i="25" s="1"/>
  <c r="J2011" i="25" s="1"/>
  <c r="N2011" i="25" s="1"/>
  <c r="D2424" i="25"/>
  <c r="F2424" i="25" s="1"/>
  <c r="I2424" i="25" s="1"/>
  <c r="J2424" i="25" s="1"/>
  <c r="N2424" i="25" s="1"/>
  <c r="D1226" i="25"/>
  <c r="F1226" i="25" s="1"/>
  <c r="I1226" i="25" s="1"/>
  <c r="J1226" i="25" s="1"/>
  <c r="N1226" i="25" s="1"/>
  <c r="D1770" i="25"/>
  <c r="F1770" i="25" s="1"/>
  <c r="I1770" i="25" s="1"/>
  <c r="J1770" i="25" s="1"/>
  <c r="N1770" i="25" s="1"/>
  <c r="D1221" i="25"/>
  <c r="F1221" i="25" s="1"/>
  <c r="I1221" i="25" s="1"/>
  <c r="J1221" i="25" s="1"/>
  <c r="N1221" i="25" s="1"/>
  <c r="D1842" i="25"/>
  <c r="F1842" i="25" s="1"/>
  <c r="I1842" i="25" s="1"/>
  <c r="J1842" i="25" s="1"/>
  <c r="N1842" i="25" s="1"/>
  <c r="D2096" i="25"/>
  <c r="F2096" i="25" s="1"/>
  <c r="I2096" i="25" s="1"/>
  <c r="J2096" i="25" s="1"/>
  <c r="N2096" i="25" s="1"/>
  <c r="D2031" i="25"/>
  <c r="F2031" i="25" s="1"/>
  <c r="I2031" i="25" s="1"/>
  <c r="J2031" i="25" s="1"/>
  <c r="N2031" i="25" s="1"/>
  <c r="D2078" i="25"/>
  <c r="F2078" i="25" s="1"/>
  <c r="I2078" i="25" s="1"/>
  <c r="J2078" i="25" s="1"/>
  <c r="N2078" i="25" s="1"/>
  <c r="D1996" i="25"/>
  <c r="F1996" i="25" s="1"/>
  <c r="I1996" i="25" s="1"/>
  <c r="J1996" i="25" s="1"/>
  <c r="N1996" i="25" s="1"/>
  <c r="D2150" i="25"/>
  <c r="F2150" i="25" s="1"/>
  <c r="I2150" i="25" s="1"/>
  <c r="J2150" i="25" s="1"/>
  <c r="N2150" i="25" s="1"/>
  <c r="D2604" i="25"/>
  <c r="F2604" i="25" s="1"/>
  <c r="I2604" i="25" s="1"/>
  <c r="J2604" i="25" s="1"/>
  <c r="N2604" i="25" s="1"/>
  <c r="D3227" i="25"/>
  <c r="F3227" i="25" s="1"/>
  <c r="I3227" i="25" s="1"/>
  <c r="J3227" i="25" s="1"/>
  <c r="N3227" i="25" s="1"/>
  <c r="D2854" i="25"/>
  <c r="F2854" i="25" s="1"/>
  <c r="I2854" i="25" s="1"/>
  <c r="J2854" i="25" s="1"/>
  <c r="N2854" i="25" s="1"/>
  <c r="D841" i="25"/>
  <c r="F841" i="25" s="1"/>
  <c r="I841" i="25" s="1"/>
  <c r="J841" i="25" s="1"/>
  <c r="N841" i="25" s="1"/>
  <c r="D1426" i="25"/>
  <c r="F1426" i="25" s="1"/>
  <c r="I1426" i="25" s="1"/>
  <c r="J1426" i="25" s="1"/>
  <c r="N1426" i="25" s="1"/>
  <c r="D1897" i="25"/>
  <c r="F1897" i="25" s="1"/>
  <c r="I1897" i="25" s="1"/>
  <c r="J1897" i="25" s="1"/>
  <c r="N1897" i="25" s="1"/>
  <c r="D1606" i="25"/>
  <c r="F1606" i="25" s="1"/>
  <c r="I1606" i="25" s="1"/>
  <c r="J1606" i="25" s="1"/>
  <c r="N1606" i="25" s="1"/>
  <c r="D2291" i="25"/>
  <c r="F2291" i="25" s="1"/>
  <c r="I2291" i="25" s="1"/>
  <c r="J2291" i="25" s="1"/>
  <c r="N2291" i="25" s="1"/>
  <c r="D842" i="25"/>
  <c r="F842" i="25" s="1"/>
  <c r="I842" i="25" s="1"/>
  <c r="J842" i="25" s="1"/>
  <c r="N842" i="25" s="1"/>
  <c r="D405" i="25"/>
  <c r="F405" i="25" s="1"/>
  <c r="I405" i="25" s="1"/>
  <c r="J405" i="25" s="1"/>
  <c r="N405" i="25" s="1"/>
  <c r="D1558" i="25"/>
  <c r="F1558" i="25" s="1"/>
  <c r="I1558" i="25" s="1"/>
  <c r="J1558" i="25" s="1"/>
  <c r="N1558" i="25" s="1"/>
  <c r="D536" i="25"/>
  <c r="F536" i="25" s="1"/>
  <c r="I536" i="25" s="1"/>
  <c r="J536" i="25" s="1"/>
  <c r="N536" i="25" s="1"/>
  <c r="D3066" i="25"/>
  <c r="F3066" i="25" s="1"/>
  <c r="I3066" i="25" s="1"/>
  <c r="J3066" i="25" s="1"/>
  <c r="N3066" i="25" s="1"/>
  <c r="D1553" i="25"/>
  <c r="F1553" i="25" s="1"/>
  <c r="I1553" i="25" s="1"/>
  <c r="J1553" i="25" s="1"/>
  <c r="N1553" i="25" s="1"/>
  <c r="D1449" i="25"/>
  <c r="F1449" i="25" s="1"/>
  <c r="I1449" i="25" s="1"/>
  <c r="J1449" i="25" s="1"/>
  <c r="N1449" i="25" s="1"/>
  <c r="D554" i="25"/>
  <c r="F554" i="25" s="1"/>
  <c r="I554" i="25" s="1"/>
  <c r="J554" i="25" s="1"/>
  <c r="N554" i="25" s="1"/>
  <c r="D41" i="25"/>
  <c r="F41" i="25" s="1"/>
  <c r="I41" i="25" s="1"/>
  <c r="J41" i="25" s="1"/>
  <c r="N41" i="25" s="1"/>
  <c r="D1160" i="25"/>
  <c r="F1160" i="25" s="1"/>
  <c r="I1160" i="25" s="1"/>
  <c r="J1160" i="25" s="1"/>
  <c r="N1160" i="25" s="1"/>
  <c r="D83" i="25"/>
  <c r="F83" i="25" s="1"/>
  <c r="I83" i="25" s="1"/>
  <c r="J83" i="25" s="1"/>
  <c r="N83" i="25" s="1"/>
  <c r="D985" i="25"/>
  <c r="F985" i="25" s="1"/>
  <c r="I985" i="25" s="1"/>
  <c r="J985" i="25" s="1"/>
  <c r="N985" i="25" s="1"/>
  <c r="D1048" i="25"/>
  <c r="F1048" i="25" s="1"/>
  <c r="I1048" i="25" s="1"/>
  <c r="J1048" i="25" s="1"/>
  <c r="N1048" i="25" s="1"/>
  <c r="D1220" i="25"/>
  <c r="F1220" i="25" s="1"/>
  <c r="I1220" i="25" s="1"/>
  <c r="J1220" i="25" s="1"/>
  <c r="N1220" i="25" s="1"/>
  <c r="D1389" i="25"/>
  <c r="F1389" i="25" s="1"/>
  <c r="I1389" i="25" s="1"/>
  <c r="J1389" i="25" s="1"/>
  <c r="N1389" i="25" s="1"/>
  <c r="D1739" i="25"/>
  <c r="F1739" i="25" s="1"/>
  <c r="I1739" i="25" s="1"/>
  <c r="J1739" i="25" s="1"/>
  <c r="N1739" i="25" s="1"/>
  <c r="D1962" i="25"/>
  <c r="F1962" i="25" s="1"/>
  <c r="I1962" i="25" s="1"/>
  <c r="J1962" i="25" s="1"/>
  <c r="N1962" i="25" s="1"/>
  <c r="D1281" i="25"/>
  <c r="F1281" i="25" s="1"/>
  <c r="I1281" i="25" s="1"/>
  <c r="J1281" i="25" s="1"/>
  <c r="N1281" i="25" s="1"/>
  <c r="D2210" i="25"/>
  <c r="F2210" i="25" s="1"/>
  <c r="I2210" i="25" s="1"/>
  <c r="J2210" i="25" s="1"/>
  <c r="N2210" i="25" s="1"/>
  <c r="D2375" i="25"/>
  <c r="F2375" i="25" s="1"/>
  <c r="I2375" i="25" s="1"/>
  <c r="J2375" i="25" s="1"/>
  <c r="N2375" i="25" s="1"/>
  <c r="D1880" i="25"/>
  <c r="F1880" i="25" s="1"/>
  <c r="I1880" i="25" s="1"/>
  <c r="J1880" i="25" s="1"/>
  <c r="N1880" i="25" s="1"/>
  <c r="D2371" i="25"/>
  <c r="F2371" i="25" s="1"/>
  <c r="I2371" i="25" s="1"/>
  <c r="J2371" i="25" s="1"/>
  <c r="N2371" i="25" s="1"/>
  <c r="D1121" i="25"/>
  <c r="F1121" i="25" s="1"/>
  <c r="I1121" i="25" s="1"/>
  <c r="J1121" i="25" s="1"/>
  <c r="N1121" i="25" s="1"/>
  <c r="D1370" i="25"/>
  <c r="F1370" i="25" s="1"/>
  <c r="I1370" i="25" s="1"/>
  <c r="J1370" i="25" s="1"/>
  <c r="N1370" i="25" s="1"/>
  <c r="D1772" i="25"/>
  <c r="F1772" i="25" s="1"/>
  <c r="I1772" i="25" s="1"/>
  <c r="J1772" i="25" s="1"/>
  <c r="N1772" i="25" s="1"/>
  <c r="D2112" i="25"/>
  <c r="F2112" i="25" s="1"/>
  <c r="I2112" i="25" s="1"/>
  <c r="J2112" i="25" s="1"/>
  <c r="N2112" i="25" s="1"/>
  <c r="D2065" i="25"/>
  <c r="F2065" i="25" s="1"/>
  <c r="I2065" i="25" s="1"/>
  <c r="J2065" i="25" s="1"/>
  <c r="N2065" i="25" s="1"/>
  <c r="D2211" i="25"/>
  <c r="F2211" i="25" s="1"/>
  <c r="I2211" i="25" s="1"/>
  <c r="J2211" i="25" s="1"/>
  <c r="N2211" i="25" s="1"/>
  <c r="D2582" i="25"/>
  <c r="F2582" i="25" s="1"/>
  <c r="I2582" i="25" s="1"/>
  <c r="J2582" i="25" s="1"/>
  <c r="N2582" i="25" s="1"/>
  <c r="D2083" i="25"/>
  <c r="F2083" i="25" s="1"/>
  <c r="I2083" i="25" s="1"/>
  <c r="J2083" i="25" s="1"/>
  <c r="N2083" i="25" s="1"/>
  <c r="D2379" i="25"/>
  <c r="F2379" i="25" s="1"/>
  <c r="I2379" i="25" s="1"/>
  <c r="J2379" i="25" s="1"/>
  <c r="N2379" i="25" s="1"/>
  <c r="D2534" i="25"/>
  <c r="F2534" i="25" s="1"/>
  <c r="I2534" i="25" s="1"/>
  <c r="J2534" i="25" s="1"/>
  <c r="N2534" i="25" s="1"/>
  <c r="D2682" i="25"/>
  <c r="F2682" i="25" s="1"/>
  <c r="I2682" i="25" s="1"/>
  <c r="J2682" i="25" s="1"/>
  <c r="N2682" i="25" s="1"/>
  <c r="D2708" i="25"/>
  <c r="F2708" i="25" s="1"/>
  <c r="I2708" i="25" s="1"/>
  <c r="J2708" i="25" s="1"/>
  <c r="N2708" i="25" s="1"/>
  <c r="D2871" i="25"/>
  <c r="F2871" i="25" s="1"/>
  <c r="I2871" i="25" s="1"/>
  <c r="J2871" i="25" s="1"/>
  <c r="N2871" i="25" s="1"/>
  <c r="D2676" i="25"/>
  <c r="F2676" i="25" s="1"/>
  <c r="I2676" i="25" s="1"/>
  <c r="J2676" i="25" s="1"/>
  <c r="N2676" i="25" s="1"/>
  <c r="D2870" i="25"/>
  <c r="F2870" i="25" s="1"/>
  <c r="I2870" i="25" s="1"/>
  <c r="J2870" i="25" s="1"/>
  <c r="N2870" i="25" s="1"/>
  <c r="D3088" i="25"/>
  <c r="F3088" i="25" s="1"/>
  <c r="I3088" i="25" s="1"/>
  <c r="J3088" i="25" s="1"/>
  <c r="N3088" i="25" s="1"/>
  <c r="D1549" i="25"/>
  <c r="F1549" i="25" s="1"/>
  <c r="I1549" i="25" s="1"/>
  <c r="J1549" i="25" s="1"/>
  <c r="N1549" i="25" s="1"/>
  <c r="D754" i="25"/>
  <c r="F754" i="25" s="1"/>
  <c r="I754" i="25" s="1"/>
  <c r="J754" i="25" s="1"/>
  <c r="N754" i="25" s="1"/>
  <c r="D642" i="25"/>
  <c r="F642" i="25" s="1"/>
  <c r="I642" i="25" s="1"/>
  <c r="J642" i="25" s="1"/>
  <c r="N642" i="25" s="1"/>
  <c r="D177" i="25"/>
  <c r="F177" i="25" s="1"/>
  <c r="I177" i="25" s="1"/>
  <c r="J177" i="25" s="1"/>
  <c r="N177" i="25" s="1"/>
  <c r="D263" i="25"/>
  <c r="F263" i="25" s="1"/>
  <c r="I263" i="25" s="1"/>
  <c r="J263" i="25" s="1"/>
  <c r="N263" i="25" s="1"/>
  <c r="D691" i="25"/>
  <c r="F691" i="25" s="1"/>
  <c r="I691" i="25" s="1"/>
  <c r="J691" i="25" s="1"/>
  <c r="N691" i="25" s="1"/>
  <c r="D209" i="25"/>
  <c r="F209" i="25" s="1"/>
  <c r="I209" i="25" s="1"/>
  <c r="J209" i="25" s="1"/>
  <c r="N209" i="25" s="1"/>
  <c r="D264" i="25"/>
  <c r="F264" i="25" s="1"/>
  <c r="I264" i="25" s="1"/>
  <c r="J264" i="25" s="1"/>
  <c r="N264" i="25" s="1"/>
  <c r="D947" i="25"/>
  <c r="F947" i="25" s="1"/>
  <c r="I947" i="25" s="1"/>
  <c r="J947" i="25" s="1"/>
  <c r="N947" i="25" s="1"/>
  <c r="D1167" i="25"/>
  <c r="F1167" i="25" s="1"/>
  <c r="I1167" i="25" s="1"/>
  <c r="J1167" i="25" s="1"/>
  <c r="N1167" i="25" s="1"/>
  <c r="D1892" i="25"/>
  <c r="F1892" i="25" s="1"/>
  <c r="I1892" i="25" s="1"/>
  <c r="J1892" i="25" s="1"/>
  <c r="N1892" i="25" s="1"/>
  <c r="D1383" i="25"/>
  <c r="F1383" i="25" s="1"/>
  <c r="I1383" i="25" s="1"/>
  <c r="J1383" i="25" s="1"/>
  <c r="N1383" i="25" s="1"/>
  <c r="D1701" i="25"/>
  <c r="F1701" i="25" s="1"/>
  <c r="I1701" i="25" s="1"/>
  <c r="J1701" i="25" s="1"/>
  <c r="N1701" i="25" s="1"/>
  <c r="D2040" i="25"/>
  <c r="F2040" i="25" s="1"/>
  <c r="I2040" i="25" s="1"/>
  <c r="J2040" i="25" s="1"/>
  <c r="N2040" i="25" s="1"/>
  <c r="D2575" i="25"/>
  <c r="F2575" i="25" s="1"/>
  <c r="I2575" i="25" s="1"/>
  <c r="J2575" i="25" s="1"/>
  <c r="N2575" i="25" s="1"/>
  <c r="D2733" i="25"/>
  <c r="F2733" i="25" s="1"/>
  <c r="I2733" i="25" s="1"/>
  <c r="J2733" i="25" s="1"/>
  <c r="N2733" i="25" s="1"/>
  <c r="D1650" i="25"/>
  <c r="F1650" i="25" s="1"/>
  <c r="I1650" i="25" s="1"/>
  <c r="J1650" i="25" s="1"/>
  <c r="N1650" i="25" s="1"/>
  <c r="D2213" i="25"/>
  <c r="F2213" i="25" s="1"/>
  <c r="I2213" i="25" s="1"/>
  <c r="J2213" i="25" s="1"/>
  <c r="N2213" i="25" s="1"/>
  <c r="D1331" i="25"/>
  <c r="F1331" i="25" s="1"/>
  <c r="I1331" i="25" s="1"/>
  <c r="J1331" i="25" s="1"/>
  <c r="N1331" i="25" s="1"/>
  <c r="D1713" i="25"/>
  <c r="F1713" i="25" s="1"/>
  <c r="I1713" i="25" s="1"/>
  <c r="J1713" i="25" s="1"/>
  <c r="N1713" i="25" s="1"/>
  <c r="D1225" i="25"/>
  <c r="F1225" i="25" s="1"/>
  <c r="I1225" i="25" s="1"/>
  <c r="J1225" i="25" s="1"/>
  <c r="N1225" i="25" s="1"/>
  <c r="D1314" i="25"/>
  <c r="F1314" i="25" s="1"/>
  <c r="I1314" i="25" s="1"/>
  <c r="J1314" i="25" s="1"/>
  <c r="N1314" i="25" s="1"/>
  <c r="D1388" i="25"/>
  <c r="F1388" i="25" s="1"/>
  <c r="I1388" i="25" s="1"/>
  <c r="J1388" i="25" s="1"/>
  <c r="N1388" i="25" s="1"/>
  <c r="D2050" i="25"/>
  <c r="F2050" i="25" s="1"/>
  <c r="I2050" i="25" s="1"/>
  <c r="J2050" i="25" s="1"/>
  <c r="N2050" i="25" s="1"/>
  <c r="D3169" i="25"/>
  <c r="F3169" i="25" s="1"/>
  <c r="I3169" i="25" s="1"/>
  <c r="J3169" i="25" s="1"/>
  <c r="N3169" i="25" s="1"/>
  <c r="D3086" i="25"/>
  <c r="F3086" i="25" s="1"/>
  <c r="I3086" i="25" s="1"/>
  <c r="J3086" i="25" s="1"/>
  <c r="N3086" i="25" s="1"/>
  <c r="D2184" i="25"/>
  <c r="F2184" i="25" s="1"/>
  <c r="I2184" i="25" s="1"/>
  <c r="J2184" i="25" s="1"/>
  <c r="N2184" i="25" s="1"/>
  <c r="D1464" i="25"/>
  <c r="F1464" i="25" s="1"/>
  <c r="I1464" i="25" s="1"/>
  <c r="J1464" i="25" s="1"/>
  <c r="N1464" i="25" s="1"/>
  <c r="D331" i="25"/>
  <c r="F331" i="25" s="1"/>
  <c r="I331" i="25" s="1"/>
  <c r="J331" i="25" s="1"/>
  <c r="N331" i="25" s="1"/>
  <c r="D2360" i="25"/>
  <c r="F2360" i="25" s="1"/>
  <c r="I2360" i="25" s="1"/>
  <c r="J2360" i="25" s="1"/>
  <c r="N2360" i="25" s="1"/>
  <c r="D2301" i="25"/>
  <c r="F2301" i="25" s="1"/>
  <c r="I2301" i="25" s="1"/>
  <c r="J2301" i="25" s="1"/>
  <c r="N2301" i="25" s="1"/>
  <c r="D476" i="25"/>
  <c r="F476" i="25" s="1"/>
  <c r="I476" i="25" s="1"/>
  <c r="J476" i="25" s="1"/>
  <c r="N476" i="25" s="1"/>
  <c r="D1894" i="25"/>
  <c r="F1894" i="25" s="1"/>
  <c r="I1894" i="25" s="1"/>
  <c r="J1894" i="25" s="1"/>
  <c r="N1894" i="25" s="1"/>
  <c r="D1808" i="25"/>
  <c r="F1808" i="25" s="1"/>
  <c r="I1808" i="25" s="1"/>
  <c r="J1808" i="25" s="1"/>
  <c r="N1808" i="25" s="1"/>
  <c r="D2794" i="25"/>
  <c r="F2794" i="25" s="1"/>
  <c r="I2794" i="25" s="1"/>
  <c r="J2794" i="25" s="1"/>
  <c r="N2794" i="25" s="1"/>
  <c r="D2706" i="25"/>
  <c r="F2706" i="25" s="1"/>
  <c r="I2706" i="25" s="1"/>
  <c r="J2706" i="25" s="1"/>
  <c r="N2706" i="25" s="1"/>
  <c r="D1766" i="25"/>
  <c r="F1766" i="25" s="1"/>
  <c r="I1766" i="25" s="1"/>
  <c r="J1766" i="25" s="1"/>
  <c r="N1766" i="25" s="1"/>
  <c r="D1988" i="25"/>
  <c r="F1988" i="25" s="1"/>
  <c r="I1988" i="25" s="1"/>
  <c r="J1988" i="25" s="1"/>
  <c r="N1988" i="25" s="1"/>
  <c r="D2384" i="25"/>
  <c r="F2384" i="25" s="1"/>
  <c r="I2384" i="25" s="1"/>
  <c r="J2384" i="25" s="1"/>
  <c r="N2384" i="25" s="1"/>
  <c r="D2634" i="25"/>
  <c r="F2634" i="25" s="1"/>
  <c r="I2634" i="25" s="1"/>
  <c r="J2634" i="25" s="1"/>
  <c r="N2634" i="25" s="1"/>
  <c r="D2872" i="25"/>
  <c r="F2872" i="25" s="1"/>
  <c r="I2872" i="25" s="1"/>
  <c r="J2872" i="25" s="1"/>
  <c r="N2872" i="25" s="1"/>
  <c r="D898" i="25"/>
  <c r="F898" i="25" s="1"/>
  <c r="I898" i="25" s="1"/>
  <c r="J898" i="25" s="1"/>
  <c r="N898" i="25" s="1"/>
  <c r="D3362" i="25"/>
  <c r="F3362" i="25" s="1"/>
  <c r="I3362" i="25" s="1"/>
  <c r="J3362" i="25" s="1"/>
  <c r="N3362" i="25" s="1"/>
  <c r="D574" i="25"/>
  <c r="F574" i="25" s="1"/>
  <c r="I574" i="25" s="1"/>
  <c r="J574" i="25" s="1"/>
  <c r="N574" i="25" s="1"/>
  <c r="D1497" i="25"/>
  <c r="F1497" i="25" s="1"/>
  <c r="I1497" i="25" s="1"/>
  <c r="J1497" i="25" s="1"/>
  <c r="N1497" i="25" s="1"/>
  <c r="D1337" i="25"/>
  <c r="F1337" i="25" s="1"/>
  <c r="I1337" i="25" s="1"/>
  <c r="J1337" i="25" s="1"/>
  <c r="N1337" i="25" s="1"/>
  <c r="D66" i="25"/>
  <c r="F66" i="25" s="1"/>
  <c r="I66" i="25" s="1"/>
  <c r="J66" i="25" s="1"/>
  <c r="N66" i="25" s="1"/>
  <c r="D120" i="25"/>
  <c r="F120" i="25" s="1"/>
  <c r="I120" i="25" s="1"/>
  <c r="J120" i="25" s="1"/>
  <c r="N120" i="25" s="1"/>
  <c r="D1063" i="25"/>
  <c r="F1063" i="25" s="1"/>
  <c r="I1063" i="25" s="1"/>
  <c r="J1063" i="25" s="1"/>
  <c r="N1063" i="25" s="1"/>
  <c r="D1306" i="25"/>
  <c r="F1306" i="25" s="1"/>
  <c r="I1306" i="25" s="1"/>
  <c r="J1306" i="25" s="1"/>
  <c r="N1306" i="25" s="1"/>
  <c r="D2042" i="25"/>
  <c r="F2042" i="25" s="1"/>
  <c r="I2042" i="25" s="1"/>
  <c r="J2042" i="25" s="1"/>
  <c r="N2042" i="25" s="1"/>
  <c r="D2589" i="25"/>
  <c r="F2589" i="25" s="1"/>
  <c r="I2589" i="25" s="1"/>
  <c r="J2589" i="25" s="1"/>
  <c r="N2589" i="25" s="1"/>
  <c r="D2157" i="25"/>
  <c r="F2157" i="25" s="1"/>
  <c r="I2157" i="25" s="1"/>
  <c r="J2157" i="25" s="1"/>
  <c r="N2157" i="25" s="1"/>
  <c r="D2913" i="25"/>
  <c r="F2913" i="25" s="1"/>
  <c r="I2913" i="25" s="1"/>
  <c r="J2913" i="25" s="1"/>
  <c r="N2913" i="25" s="1"/>
  <c r="D2773" i="25"/>
  <c r="F2773" i="25" s="1"/>
  <c r="I2773" i="25" s="1"/>
  <c r="J2773" i="25" s="1"/>
  <c r="N2773" i="25" s="1"/>
  <c r="D3107" i="25"/>
  <c r="F3107" i="25" s="1"/>
  <c r="I3107" i="25" s="1"/>
  <c r="J3107" i="25" s="1"/>
  <c r="N3107" i="25" s="1"/>
  <c r="D3093" i="25"/>
  <c r="F3093" i="25" s="1"/>
  <c r="I3093" i="25" s="1"/>
  <c r="J3093" i="25" s="1"/>
  <c r="N3093" i="25" s="1"/>
  <c r="D723" i="25"/>
  <c r="F723" i="25" s="1"/>
  <c r="I723" i="25" s="1"/>
  <c r="J723" i="25" s="1"/>
  <c r="N723" i="25" s="1"/>
  <c r="D3285" i="25"/>
  <c r="F3285" i="25" s="1"/>
  <c r="I3285" i="25" s="1"/>
  <c r="J3285" i="25" s="1"/>
  <c r="N3285" i="25" s="1"/>
  <c r="D537" i="25"/>
  <c r="F537" i="25" s="1"/>
  <c r="I537" i="25" s="1"/>
  <c r="J537" i="25" s="1"/>
  <c r="N537" i="25" s="1"/>
  <c r="D2097" i="25"/>
  <c r="F2097" i="25" s="1"/>
  <c r="I2097" i="25" s="1"/>
  <c r="J2097" i="25" s="1"/>
  <c r="N2097" i="25" s="1"/>
  <c r="D3421" i="25"/>
  <c r="F3421" i="25" s="1"/>
  <c r="I3421" i="25" s="1"/>
  <c r="J3421" i="25" s="1"/>
  <c r="N3421" i="25" s="1"/>
  <c r="D471" i="25"/>
  <c r="F471" i="25" s="1"/>
  <c r="I471" i="25" s="1"/>
  <c r="J471" i="25" s="1"/>
  <c r="N471" i="25" s="1"/>
  <c r="D1955" i="25"/>
  <c r="F1955" i="25" s="1"/>
  <c r="I1955" i="25" s="1"/>
  <c r="J1955" i="25" s="1"/>
  <c r="N1955" i="25" s="1"/>
  <c r="D862" i="25"/>
  <c r="F862" i="25" s="1"/>
  <c r="I862" i="25" s="1"/>
  <c r="J862" i="25" s="1"/>
  <c r="N862" i="25" s="1"/>
  <c r="D399" i="25"/>
  <c r="F399" i="25" s="1"/>
  <c r="I399" i="25" s="1"/>
  <c r="J399" i="25" s="1"/>
  <c r="N399" i="25" s="1"/>
  <c r="D560" i="25"/>
  <c r="F560" i="25" s="1"/>
  <c r="I560" i="25" s="1"/>
  <c r="J560" i="25" s="1"/>
  <c r="N560" i="25" s="1"/>
  <c r="D2382" i="25"/>
  <c r="F2382" i="25" s="1"/>
  <c r="I2382" i="25" s="1"/>
  <c r="J2382" i="25" s="1"/>
  <c r="N2382" i="25" s="1"/>
  <c r="D2335" i="25"/>
  <c r="F2335" i="25" s="1"/>
  <c r="I2335" i="25" s="1"/>
  <c r="J2335" i="25" s="1"/>
  <c r="N2335" i="25" s="1"/>
  <c r="D938" i="25"/>
  <c r="F938" i="25" s="1"/>
  <c r="I938" i="25" s="1"/>
  <c r="J938" i="25" s="1"/>
  <c r="N938" i="25" s="1"/>
  <c r="D2294" i="25"/>
  <c r="F2294" i="25" s="1"/>
  <c r="I2294" i="25" s="1"/>
  <c r="J2294" i="25" s="1"/>
  <c r="N2294" i="25" s="1"/>
  <c r="D446" i="25"/>
  <c r="F446" i="25" s="1"/>
  <c r="I446" i="25" s="1"/>
  <c r="J446" i="25" s="1"/>
  <c r="N446" i="25" s="1"/>
  <c r="D747" i="25"/>
  <c r="F747" i="25" s="1"/>
  <c r="I747" i="25" s="1"/>
  <c r="J747" i="25" s="1"/>
  <c r="N747" i="25" s="1"/>
  <c r="D206" i="25"/>
  <c r="F206" i="25" s="1"/>
  <c r="I206" i="25" s="1"/>
  <c r="J206" i="25" s="1"/>
  <c r="N206" i="25" s="1"/>
  <c r="D304" i="25"/>
  <c r="F304" i="25" s="1"/>
  <c r="I304" i="25" s="1"/>
  <c r="J304" i="25" s="1"/>
  <c r="N304" i="25" s="1"/>
  <c r="D378" i="25"/>
  <c r="F378" i="25" s="1"/>
  <c r="I378" i="25" s="1"/>
  <c r="J378" i="25" s="1"/>
  <c r="N378" i="25" s="1"/>
  <c r="D1057" i="25"/>
  <c r="F1057" i="25" s="1"/>
  <c r="I1057" i="25" s="1"/>
  <c r="J1057" i="25" s="1"/>
  <c r="N1057" i="25" s="1"/>
  <c r="D44" i="25"/>
  <c r="F44" i="25" s="1"/>
  <c r="I44" i="25" s="1"/>
  <c r="J44" i="25" s="1"/>
  <c r="N44" i="25" s="1"/>
  <c r="D190" i="25"/>
  <c r="F190" i="25" s="1"/>
  <c r="I190" i="25" s="1"/>
  <c r="J190" i="25" s="1"/>
  <c r="N190" i="25" s="1"/>
  <c r="D1997" i="25"/>
  <c r="F1997" i="25" s="1"/>
  <c r="I1997" i="25" s="1"/>
  <c r="J1997" i="25" s="1"/>
  <c r="N1997" i="25" s="1"/>
  <c r="D2539" i="25"/>
  <c r="F2539" i="25" s="1"/>
  <c r="I2539" i="25" s="1"/>
  <c r="J2539" i="25" s="1"/>
  <c r="N2539" i="25" s="1"/>
  <c r="D1375" i="25"/>
  <c r="F1375" i="25" s="1"/>
  <c r="I1375" i="25" s="1"/>
  <c r="J1375" i="25" s="1"/>
  <c r="N1375" i="25" s="1"/>
  <c r="D1410" i="25"/>
  <c r="F1410" i="25" s="1"/>
  <c r="I1410" i="25" s="1"/>
  <c r="J1410" i="25" s="1"/>
  <c r="N1410" i="25" s="1"/>
  <c r="D1753" i="25"/>
  <c r="F1753" i="25" s="1"/>
  <c r="I1753" i="25" s="1"/>
  <c r="J1753" i="25" s="1"/>
  <c r="N1753" i="25" s="1"/>
  <c r="D2046" i="25"/>
  <c r="F2046" i="25" s="1"/>
  <c r="I2046" i="25" s="1"/>
  <c r="J2046" i="25" s="1"/>
  <c r="N2046" i="25" s="1"/>
  <c r="D2551" i="25"/>
  <c r="F2551" i="25" s="1"/>
  <c r="I2551" i="25" s="1"/>
  <c r="J2551" i="25" s="1"/>
  <c r="N2551" i="25" s="1"/>
  <c r="D3095" i="25"/>
  <c r="F3095" i="25" s="1"/>
  <c r="I3095" i="25" s="1"/>
  <c r="J3095" i="25" s="1"/>
  <c r="N3095" i="25" s="1"/>
  <c r="K189" i="5"/>
  <c r="R189" i="5" s="1"/>
  <c r="F121" i="1"/>
  <c r="C14" i="1"/>
  <c r="E14" i="1"/>
  <c r="B14" i="1"/>
  <c r="F15" i="1"/>
  <c r="M61" i="5"/>
  <c r="T61" i="5" s="1"/>
  <c r="M14" i="1"/>
  <c r="K33" i="5"/>
  <c r="R33" i="5" s="1"/>
  <c r="K62" i="5"/>
  <c r="R62" i="5" s="1"/>
  <c r="K127" i="5"/>
  <c r="R127" i="5" s="1"/>
  <c r="K151" i="5"/>
  <c r="R151" i="5" s="1"/>
  <c r="J127" i="5"/>
  <c r="F120" i="1"/>
  <c r="D14" i="1"/>
  <c r="G102" i="5"/>
  <c r="G128" i="5"/>
  <c r="G87" i="5"/>
  <c r="G126" i="5"/>
  <c r="G68" i="5"/>
  <c r="I18" i="25"/>
  <c r="N17" i="26"/>
  <c r="I18" i="24"/>
  <c r="N17" i="25"/>
  <c r="N17" i="24"/>
  <c r="D134" i="5"/>
  <c r="Z134" i="5" s="1"/>
  <c r="K136" i="5"/>
  <c r="J33" i="5"/>
  <c r="J61" i="5"/>
  <c r="Q61" i="5" s="1"/>
  <c r="M68" i="5"/>
  <c r="M87" i="5"/>
  <c r="J126" i="5"/>
  <c r="M128" i="5"/>
  <c r="T128" i="5" s="1"/>
  <c r="J136" i="5"/>
  <c r="M136" i="5"/>
  <c r="T136" i="5" s="1"/>
  <c r="J137" i="5"/>
  <c r="Q137" i="5" s="1"/>
  <c r="J139" i="5"/>
  <c r="Q139" i="5" s="1"/>
  <c r="J189" i="5"/>
  <c r="K232" i="5"/>
  <c r="K234" i="5"/>
  <c r="K145" i="5"/>
  <c r="R145" i="5" s="1"/>
  <c r="K117" i="5"/>
  <c r="K112" i="5"/>
  <c r="R112" i="5" s="1"/>
  <c r="K107" i="5"/>
  <c r="K79" i="5"/>
  <c r="K24" i="5"/>
  <c r="K22" i="5"/>
  <c r="K37" i="5"/>
  <c r="R37" i="5" s="1"/>
  <c r="K163" i="5"/>
  <c r="K124" i="5"/>
  <c r="R124" i="5" s="1"/>
  <c r="R113" i="5"/>
  <c r="K80" i="5"/>
  <c r="K78" i="5"/>
  <c r="K71" i="5"/>
  <c r="R71" i="5" s="1"/>
  <c r="K60" i="5"/>
  <c r="K28" i="5"/>
  <c r="K23" i="5"/>
  <c r="K21" i="5"/>
  <c r="R21" i="5" s="1"/>
  <c r="K34" i="5"/>
  <c r="R34" i="5" s="1"/>
  <c r="A58" i="5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E134" i="5" l="1"/>
  <c r="AA134" i="5" s="1"/>
  <c r="M102" i="5"/>
  <c r="T102" i="5" s="1"/>
  <c r="K209" i="5"/>
  <c r="R209" i="5" s="1"/>
  <c r="J20" i="5"/>
  <c r="G119" i="5"/>
  <c r="K147" i="5"/>
  <c r="M139" i="5"/>
  <c r="J132" i="5"/>
  <c r="J68" i="5"/>
  <c r="K138" i="5"/>
  <c r="R138" i="5" s="1"/>
  <c r="K30" i="5"/>
  <c r="R30" i="5" s="1"/>
  <c r="J208" i="5"/>
  <c r="Q208" i="5" s="1"/>
  <c r="C134" i="5"/>
  <c r="Y134" i="5" s="1"/>
  <c r="J102" i="5"/>
  <c r="K132" i="5"/>
  <c r="M151" i="5"/>
  <c r="T151" i="5" s="1"/>
  <c r="K176" i="5"/>
  <c r="R176" i="5" s="1"/>
  <c r="Z176" i="5"/>
  <c r="K61" i="5"/>
  <c r="R61" i="5" s="1"/>
  <c r="Z61" i="5"/>
  <c r="K128" i="5"/>
  <c r="R128" i="5" s="1"/>
  <c r="Z128" i="5"/>
  <c r="Y21" i="5"/>
  <c r="M21" i="5"/>
  <c r="K119" i="5"/>
  <c r="R119" i="5" s="1"/>
  <c r="K26" i="5"/>
  <c r="F303" i="5"/>
  <c r="K75" i="5"/>
  <c r="Z75" i="5"/>
  <c r="M163" i="5"/>
  <c r="AA163" i="5"/>
  <c r="J176" i="5"/>
  <c r="Y176" i="5"/>
  <c r="J62" i="5"/>
  <c r="Q62" i="5" s="1"/>
  <c r="Y62" i="5"/>
  <c r="J125" i="5"/>
  <c r="Y125" i="5"/>
  <c r="K20" i="5"/>
  <c r="Z20" i="5"/>
  <c r="K125" i="5"/>
  <c r="R125" i="5" s="1"/>
  <c r="Z125" i="5"/>
  <c r="J133" i="5"/>
  <c r="J134" i="5" s="1"/>
  <c r="Y133" i="5"/>
  <c r="K208" i="5"/>
  <c r="R208" i="5" s="1"/>
  <c r="Z208" i="5"/>
  <c r="K36" i="5"/>
  <c r="R36" i="5" s="1"/>
  <c r="K76" i="5"/>
  <c r="R76" i="5" s="1"/>
  <c r="K121" i="5"/>
  <c r="R121" i="5" s="1"/>
  <c r="J38" i="5"/>
  <c r="K77" i="5"/>
  <c r="S113" i="5"/>
  <c r="K171" i="5"/>
  <c r="R171" i="5" s="1"/>
  <c r="M189" i="5"/>
  <c r="T189" i="5" s="1"/>
  <c r="J138" i="5"/>
  <c r="Q138" i="5" s="1"/>
  <c r="M133" i="5"/>
  <c r="T133" i="5" s="1"/>
  <c r="J128" i="5"/>
  <c r="J87" i="5"/>
  <c r="M62" i="5"/>
  <c r="M20" i="5"/>
  <c r="G189" i="5"/>
  <c r="G132" i="5"/>
  <c r="M33" i="5"/>
  <c r="K87" i="5"/>
  <c r="R87" i="5" s="1"/>
  <c r="M137" i="5"/>
  <c r="T137" i="5" s="1"/>
  <c r="K137" i="5"/>
  <c r="R137" i="5" s="1"/>
  <c r="J119" i="5"/>
  <c r="Q119" i="5" s="1"/>
  <c r="D47" i="5"/>
  <c r="Z47" i="5" s="1"/>
  <c r="C85" i="5"/>
  <c r="Y85" i="5" s="1"/>
  <c r="C47" i="5"/>
  <c r="Y47" i="5" s="1"/>
  <c r="Y43" i="5"/>
  <c r="F47" i="5"/>
  <c r="E47" i="5"/>
  <c r="AA47" i="5" s="1"/>
  <c r="AA35" i="5"/>
  <c r="F85" i="5"/>
  <c r="K155" i="5"/>
  <c r="R155" i="5" s="1"/>
  <c r="K84" i="5"/>
  <c r="R84" i="5" s="1"/>
  <c r="Z84" i="5"/>
  <c r="M107" i="5"/>
  <c r="Y107" i="5"/>
  <c r="K106" i="5"/>
  <c r="Z106" i="5"/>
  <c r="K168" i="5"/>
  <c r="Z168" i="5"/>
  <c r="G25" i="5"/>
  <c r="Y25" i="5"/>
  <c r="M126" i="5"/>
  <c r="T126" i="5" s="1"/>
  <c r="Y126" i="5"/>
  <c r="C140" i="5"/>
  <c r="Y140" i="5" s="1"/>
  <c r="Y139" i="5"/>
  <c r="G209" i="5"/>
  <c r="Y209" i="5"/>
  <c r="K25" i="5"/>
  <c r="R25" i="5" s="1"/>
  <c r="Z25" i="5"/>
  <c r="K68" i="5"/>
  <c r="Z68" i="5"/>
  <c r="K126" i="5"/>
  <c r="R126" i="5" s="1"/>
  <c r="Z126" i="5"/>
  <c r="K133" i="5"/>
  <c r="R133" i="5" s="1"/>
  <c r="Z133" i="5"/>
  <c r="K139" i="5"/>
  <c r="R139" i="5" s="1"/>
  <c r="Z139" i="5"/>
  <c r="F95" i="5"/>
  <c r="D85" i="5"/>
  <c r="Z85" i="5" s="1"/>
  <c r="Z81" i="5"/>
  <c r="J123" i="5"/>
  <c r="Q123" i="5" s="1"/>
  <c r="E85" i="5"/>
  <c r="AA85" i="5" s="1"/>
  <c r="AA75" i="5"/>
  <c r="K111" i="5"/>
  <c r="G120" i="5"/>
  <c r="K19" i="5"/>
  <c r="Z19" i="5"/>
  <c r="K123" i="5"/>
  <c r="R123" i="5" s="1"/>
  <c r="C95" i="5"/>
  <c r="Y95" i="5" s="1"/>
  <c r="K35" i="5"/>
  <c r="R35" i="5" s="1"/>
  <c r="Z35" i="5"/>
  <c r="C129" i="5"/>
  <c r="Y129" i="5" s="1"/>
  <c r="L146" i="5"/>
  <c r="S146" i="5" s="1"/>
  <c r="K118" i="5"/>
  <c r="R118" i="5" s="1"/>
  <c r="K210" i="5"/>
  <c r="R210" i="5" s="1"/>
  <c r="Z210" i="5"/>
  <c r="G136" i="5"/>
  <c r="Y136" i="5"/>
  <c r="K102" i="5"/>
  <c r="R102" i="5" s="1"/>
  <c r="Z102" i="5"/>
  <c r="K120" i="5"/>
  <c r="R120" i="5" s="1"/>
  <c r="F215" i="5"/>
  <c r="C218" i="5"/>
  <c r="Y218" i="5" s="1"/>
  <c r="J214" i="5"/>
  <c r="Q214" i="5" s="1"/>
  <c r="F182" i="5"/>
  <c r="E218" i="5"/>
  <c r="AA218" i="5" s="1"/>
  <c r="C217" i="5"/>
  <c r="F218" i="5"/>
  <c r="D218" i="5"/>
  <c r="Z218" i="5" s="1"/>
  <c r="K214" i="5"/>
  <c r="R214" i="5" s="1"/>
  <c r="F217" i="5"/>
  <c r="G214" i="5"/>
  <c r="C96" i="5"/>
  <c r="Y96" i="5" s="1"/>
  <c r="M111" i="5"/>
  <c r="T111" i="5" s="1"/>
  <c r="J25" i="5"/>
  <c r="Q25" i="5" s="1"/>
  <c r="G133" i="5"/>
  <c r="G134" i="5" s="1"/>
  <c r="G302" i="5" s="1"/>
  <c r="D182" i="5"/>
  <c r="Z182" i="5" s="1"/>
  <c r="G84" i="5"/>
  <c r="J120" i="5"/>
  <c r="Q120" i="5" s="1"/>
  <c r="C177" i="5"/>
  <c r="Y177" i="5" s="1"/>
  <c r="E217" i="5"/>
  <c r="AA217" i="5" s="1"/>
  <c r="J209" i="5"/>
  <c r="Q209" i="5" s="1"/>
  <c r="M25" i="5"/>
  <c r="T25" i="5" s="1"/>
  <c r="C169" i="5"/>
  <c r="Y169" i="5" s="1"/>
  <c r="I18" i="26"/>
  <c r="J18" i="26" s="1"/>
  <c r="F15" i="26"/>
  <c r="I3447" i="26"/>
  <c r="J3447" i="26" s="1"/>
  <c r="N3447" i="26" s="1"/>
  <c r="L155" i="5"/>
  <c r="S155" i="5" s="1"/>
  <c r="L34" i="5"/>
  <c r="S34" i="5" s="1"/>
  <c r="L80" i="5"/>
  <c r="S80" i="5" s="1"/>
  <c r="L234" i="5"/>
  <c r="S234" i="5" s="1"/>
  <c r="L46" i="5"/>
  <c r="S46" i="5" s="1"/>
  <c r="L75" i="5"/>
  <c r="S75" i="5" s="1"/>
  <c r="L114" i="5"/>
  <c r="S114" i="5" s="1"/>
  <c r="L42" i="5"/>
  <c r="S42" i="5" s="1"/>
  <c r="I15" i="24"/>
  <c r="I15" i="25"/>
  <c r="F15" i="24"/>
  <c r="F15" i="25"/>
  <c r="L123" i="5"/>
  <c r="M123" i="5"/>
  <c r="T123" i="5" s="1"/>
  <c r="L37" i="5"/>
  <c r="S37" i="5" s="1"/>
  <c r="L240" i="5"/>
  <c r="S240" i="5" s="1"/>
  <c r="L120" i="5"/>
  <c r="L119" i="5"/>
  <c r="L118" i="5"/>
  <c r="M118" i="5"/>
  <c r="T118" i="5" s="1"/>
  <c r="M119" i="5"/>
  <c r="T119" i="5" s="1"/>
  <c r="M120" i="5"/>
  <c r="T120" i="5" s="1"/>
  <c r="L168" i="5"/>
  <c r="S168" i="5" s="1"/>
  <c r="L84" i="5"/>
  <c r="M84" i="5"/>
  <c r="T84" i="5" s="1"/>
  <c r="G168" i="5"/>
  <c r="E182" i="5"/>
  <c r="AA182" i="5" s="1"/>
  <c r="M214" i="5"/>
  <c r="T214" i="5" s="1"/>
  <c r="D217" i="5"/>
  <c r="Z217" i="5" s="1"/>
  <c r="G210" i="5"/>
  <c r="M210" i="5"/>
  <c r="M176" i="5"/>
  <c r="T176" i="5" s="1"/>
  <c r="G61" i="5"/>
  <c r="G125" i="5"/>
  <c r="G62" i="5"/>
  <c r="M138" i="5"/>
  <c r="T138" i="5" s="1"/>
  <c r="J210" i="5"/>
  <c r="Q210" i="5" s="1"/>
  <c r="T139" i="5"/>
  <c r="M127" i="5"/>
  <c r="T127" i="5" s="1"/>
  <c r="M125" i="5"/>
  <c r="T125" i="5" s="1"/>
  <c r="J168" i="5"/>
  <c r="J182" i="5" s="1"/>
  <c r="D140" i="5"/>
  <c r="G208" i="5"/>
  <c r="M132" i="5"/>
  <c r="T132" i="5" s="1"/>
  <c r="G20" i="5"/>
  <c r="C182" i="5"/>
  <c r="Y182" i="5" s="1"/>
  <c r="J151" i="5"/>
  <c r="Q151" i="5" s="1"/>
  <c r="E140" i="5"/>
  <c r="G176" i="5"/>
  <c r="L61" i="5"/>
  <c r="S61" i="5" s="1"/>
  <c r="U61" i="5" s="1"/>
  <c r="F134" i="5"/>
  <c r="G151" i="5"/>
  <c r="G137" i="5"/>
  <c r="M208" i="5"/>
  <c r="T208" i="5" s="1"/>
  <c r="G127" i="5"/>
  <c r="G33" i="5"/>
  <c r="M168" i="5"/>
  <c r="T168" i="5" s="1"/>
  <c r="T62" i="5"/>
  <c r="G138" i="5"/>
  <c r="K172" i="5"/>
  <c r="R172" i="5" s="1"/>
  <c r="K224" i="5"/>
  <c r="R224" i="5" s="1"/>
  <c r="K41" i="5"/>
  <c r="R41" i="5" s="1"/>
  <c r="S29" i="5"/>
  <c r="K45" i="5"/>
  <c r="R45" i="5" s="1"/>
  <c r="K58" i="5"/>
  <c r="R58" i="5" s="1"/>
  <c r="L65" i="5"/>
  <c r="S65" i="5" s="1"/>
  <c r="L145" i="5"/>
  <c r="S145" i="5" s="1"/>
  <c r="K158" i="5"/>
  <c r="R158" i="5" s="1"/>
  <c r="L26" i="5"/>
  <c r="S26" i="5" s="1"/>
  <c r="R29" i="5"/>
  <c r="L30" i="5"/>
  <c r="S30" i="5" s="1"/>
  <c r="K55" i="5"/>
  <c r="R55" i="5" s="1"/>
  <c r="L60" i="5"/>
  <c r="S60" i="5" s="1"/>
  <c r="K65" i="5"/>
  <c r="R65" i="5" s="1"/>
  <c r="K149" i="5"/>
  <c r="R149" i="5" s="1"/>
  <c r="L157" i="5"/>
  <c r="S157" i="5" s="1"/>
  <c r="L194" i="5"/>
  <c r="S194" i="5" s="1"/>
  <c r="K207" i="5"/>
  <c r="L223" i="5"/>
  <c r="S223" i="5" s="1"/>
  <c r="L147" i="5"/>
  <c r="S147" i="5" s="1"/>
  <c r="K150" i="5"/>
  <c r="R150" i="5" s="1"/>
  <c r="L158" i="5"/>
  <c r="S158" i="5" s="1"/>
  <c r="L172" i="5"/>
  <c r="S172" i="5" s="1"/>
  <c r="K194" i="5"/>
  <c r="R194" i="5" s="1"/>
  <c r="K223" i="5"/>
  <c r="R223" i="5" s="1"/>
  <c r="L148" i="5"/>
  <c r="S148" i="5" s="1"/>
  <c r="K156" i="5"/>
  <c r="R156" i="5" s="1"/>
  <c r="L27" i="5"/>
  <c r="S27" i="5" s="1"/>
  <c r="K43" i="5"/>
  <c r="R43" i="5" s="1"/>
  <c r="E14" i="5"/>
  <c r="K56" i="5"/>
  <c r="R56" i="5" s="1"/>
  <c r="L63" i="5"/>
  <c r="S63" i="5" s="1"/>
  <c r="K69" i="5"/>
  <c r="R69" i="5" s="1"/>
  <c r="L248" i="5"/>
  <c r="S248" i="5" s="1"/>
  <c r="L207" i="5"/>
  <c r="S207" i="5" s="1"/>
  <c r="K222" i="5"/>
  <c r="R222" i="5" s="1"/>
  <c r="F108" i="5"/>
  <c r="K39" i="5"/>
  <c r="R39" i="5" s="1"/>
  <c r="K38" i="5"/>
  <c r="R38" i="5" s="1"/>
  <c r="L143" i="5"/>
  <c r="S143" i="5" s="1"/>
  <c r="K146" i="5"/>
  <c r="R146" i="5" s="1"/>
  <c r="K154" i="5"/>
  <c r="R154" i="5" s="1"/>
  <c r="L159" i="5"/>
  <c r="S159" i="5" s="1"/>
  <c r="L41" i="5"/>
  <c r="S41" i="5" s="1"/>
  <c r="K27" i="5"/>
  <c r="R27" i="5" s="1"/>
  <c r="L45" i="5"/>
  <c r="S45" i="5" s="1"/>
  <c r="K13" i="5"/>
  <c r="R13" i="5" s="1"/>
  <c r="L58" i="5"/>
  <c r="S58" i="5" s="1"/>
  <c r="K63" i="5"/>
  <c r="R63" i="5" s="1"/>
  <c r="L121" i="5"/>
  <c r="S121" i="5" s="1"/>
  <c r="K143" i="5"/>
  <c r="R143" i="5" s="1"/>
  <c r="L150" i="5"/>
  <c r="S150" i="5" s="1"/>
  <c r="F211" i="5"/>
  <c r="L222" i="5"/>
  <c r="S222" i="5" s="1"/>
  <c r="K239" i="5"/>
  <c r="R239" i="5" s="1"/>
  <c r="K148" i="5"/>
  <c r="R148" i="5" s="1"/>
  <c r="L156" i="5"/>
  <c r="S156" i="5" s="1"/>
  <c r="K159" i="5"/>
  <c r="R159" i="5" s="1"/>
  <c r="L224" i="5"/>
  <c r="S224" i="5" s="1"/>
  <c r="K248" i="5"/>
  <c r="R248" i="5" s="1"/>
  <c r="K17" i="5"/>
  <c r="R17" i="5" s="1"/>
  <c r="K18" i="5"/>
  <c r="R18" i="5" s="1"/>
  <c r="L59" i="5"/>
  <c r="S59" i="5" s="1"/>
  <c r="K64" i="5"/>
  <c r="R64" i="5" s="1"/>
  <c r="K144" i="5"/>
  <c r="R144" i="5" s="1"/>
  <c r="K122" i="5"/>
  <c r="R122" i="5" s="1"/>
  <c r="L39" i="5"/>
  <c r="S39" i="5" s="1"/>
  <c r="L38" i="5"/>
  <c r="S38" i="5" s="1"/>
  <c r="K42" i="5"/>
  <c r="R42" i="5" s="1"/>
  <c r="L43" i="5"/>
  <c r="S43" i="5" s="1"/>
  <c r="K46" i="5"/>
  <c r="R46" i="5" s="1"/>
  <c r="F14" i="5"/>
  <c r="F273" i="5" s="1"/>
  <c r="L56" i="5"/>
  <c r="S56" i="5" s="1"/>
  <c r="K59" i="5"/>
  <c r="R59" i="5" s="1"/>
  <c r="L69" i="5"/>
  <c r="S69" i="5" s="1"/>
  <c r="K114" i="5"/>
  <c r="R114" i="5" s="1"/>
  <c r="L164" i="5"/>
  <c r="S164" i="5" s="1"/>
  <c r="K187" i="5"/>
  <c r="R187" i="5" s="1"/>
  <c r="L213" i="5"/>
  <c r="S213" i="5" s="1"/>
  <c r="K238" i="5"/>
  <c r="R238" i="5" s="1"/>
  <c r="L154" i="5"/>
  <c r="S154" i="5" s="1"/>
  <c r="K157" i="5"/>
  <c r="R157" i="5" s="1"/>
  <c r="L163" i="5"/>
  <c r="S163" i="5" s="1"/>
  <c r="K164" i="5"/>
  <c r="R164" i="5" s="1"/>
  <c r="K213" i="5"/>
  <c r="R213" i="5" s="1"/>
  <c r="L239" i="5"/>
  <c r="S239" i="5" s="1"/>
  <c r="K240" i="5"/>
  <c r="R240" i="5" s="1"/>
  <c r="J122" i="5"/>
  <c r="Q122" i="5" s="1"/>
  <c r="J18" i="5"/>
  <c r="Q18" i="5" s="1"/>
  <c r="L17" i="5"/>
  <c r="S17" i="5" s="1"/>
  <c r="L18" i="5"/>
  <c r="S18" i="5" s="1"/>
  <c r="K40" i="5"/>
  <c r="R40" i="5" s="1"/>
  <c r="L28" i="5"/>
  <c r="S28" i="5" s="1"/>
  <c r="K44" i="5"/>
  <c r="R44" i="5" s="1"/>
  <c r="L54" i="5"/>
  <c r="S54" i="5" s="1"/>
  <c r="K57" i="5"/>
  <c r="R57" i="5" s="1"/>
  <c r="L64" i="5"/>
  <c r="S64" i="5" s="1"/>
  <c r="K70" i="5"/>
  <c r="R70" i="5" s="1"/>
  <c r="L144" i="5"/>
  <c r="S144" i="5" s="1"/>
  <c r="L89" i="5"/>
  <c r="S89" i="5" s="1"/>
  <c r="L83" i="5"/>
  <c r="S83" i="5" s="1"/>
  <c r="K90" i="5"/>
  <c r="R90" i="5" s="1"/>
  <c r="K92" i="5"/>
  <c r="R92" i="5" s="1"/>
  <c r="K82" i="5"/>
  <c r="R82" i="5" s="1"/>
  <c r="L91" i="5"/>
  <c r="S91" i="5" s="1"/>
  <c r="K94" i="5"/>
  <c r="R94" i="5" s="1"/>
  <c r="L81" i="5"/>
  <c r="S81" i="5" s="1"/>
  <c r="K88" i="5"/>
  <c r="R88" i="5" s="1"/>
  <c r="J18" i="24"/>
  <c r="J15" i="24" s="1"/>
  <c r="J18" i="25"/>
  <c r="J15" i="25" s="1"/>
  <c r="L22" i="5"/>
  <c r="S22" i="5" s="1"/>
  <c r="K19" i="12"/>
  <c r="L35" i="5"/>
  <c r="S35" i="5" s="1"/>
  <c r="L19" i="5"/>
  <c r="S19" i="5" s="1"/>
  <c r="L24" i="5"/>
  <c r="S24" i="5" s="1"/>
  <c r="L55" i="5"/>
  <c r="S55" i="5" s="1"/>
  <c r="L79" i="5"/>
  <c r="S79" i="5" s="1"/>
  <c r="L112" i="5"/>
  <c r="S112" i="5" s="1"/>
  <c r="L171" i="5"/>
  <c r="S171" i="5" s="1"/>
  <c r="L21" i="5"/>
  <c r="S21" i="5" s="1"/>
  <c r="L76" i="5"/>
  <c r="S76" i="5" s="1"/>
  <c r="L106" i="5"/>
  <c r="S106" i="5" s="1"/>
  <c r="L124" i="5"/>
  <c r="S124" i="5" s="1"/>
  <c r="L232" i="5"/>
  <c r="S232" i="5" s="1"/>
  <c r="L77" i="5"/>
  <c r="S77" i="5" s="1"/>
  <c r="L107" i="5"/>
  <c r="S107" i="5" s="1"/>
  <c r="L36" i="5"/>
  <c r="S36" i="5" s="1"/>
  <c r="L71" i="5"/>
  <c r="S71" i="5" s="1"/>
  <c r="L136" i="5"/>
  <c r="N136" i="5" s="1"/>
  <c r="L128" i="5"/>
  <c r="S128" i="5" s="1"/>
  <c r="L40" i="5"/>
  <c r="S40" i="5" s="1"/>
  <c r="L44" i="5"/>
  <c r="S44" i="5" s="1"/>
  <c r="L57" i="5"/>
  <c r="S57" i="5" s="1"/>
  <c r="L70" i="5"/>
  <c r="S70" i="5" s="1"/>
  <c r="L117" i="5"/>
  <c r="S117" i="5" s="1"/>
  <c r="L23" i="5"/>
  <c r="S23" i="5" s="1"/>
  <c r="L78" i="5"/>
  <c r="S78" i="5" s="1"/>
  <c r="L111" i="5"/>
  <c r="L149" i="5"/>
  <c r="S149" i="5" s="1"/>
  <c r="L187" i="5"/>
  <c r="S187" i="5" s="1"/>
  <c r="L238" i="5"/>
  <c r="S238" i="5" s="1"/>
  <c r="L214" i="5"/>
  <c r="S214" i="5" s="1"/>
  <c r="L137" i="5"/>
  <c r="S137" i="5" s="1"/>
  <c r="U137" i="5" s="1"/>
  <c r="L210" i="5"/>
  <c r="S210" i="5" s="1"/>
  <c r="L209" i="5"/>
  <c r="S209" i="5" s="1"/>
  <c r="U209" i="5" s="1"/>
  <c r="L62" i="5"/>
  <c r="S62" i="5" s="1"/>
  <c r="L132" i="5"/>
  <c r="S132" i="5" s="1"/>
  <c r="L176" i="5"/>
  <c r="S176" i="5" s="1"/>
  <c r="L139" i="5"/>
  <c r="S139" i="5" s="1"/>
  <c r="L125" i="5"/>
  <c r="S125" i="5" s="1"/>
  <c r="L102" i="5"/>
  <c r="S102" i="5" s="1"/>
  <c r="L68" i="5"/>
  <c r="S68" i="5" s="1"/>
  <c r="L33" i="5"/>
  <c r="S33" i="5" s="1"/>
  <c r="L208" i="5"/>
  <c r="S208" i="5" s="1"/>
  <c r="L126" i="5"/>
  <c r="S126" i="5" s="1"/>
  <c r="L25" i="5"/>
  <c r="S25" i="5" s="1"/>
  <c r="L127" i="5"/>
  <c r="S127" i="5" s="1"/>
  <c r="L151" i="5"/>
  <c r="S151" i="5" s="1"/>
  <c r="L189" i="5"/>
  <c r="S189" i="5" s="1"/>
  <c r="L133" i="5"/>
  <c r="S133" i="5" s="1"/>
  <c r="L87" i="5"/>
  <c r="S87" i="5" s="1"/>
  <c r="L138" i="5"/>
  <c r="S138" i="5" s="1"/>
  <c r="L20" i="5"/>
  <c r="N20" i="5" s="1"/>
  <c r="R23" i="5"/>
  <c r="R28" i="5"/>
  <c r="K54" i="5"/>
  <c r="R78" i="5"/>
  <c r="R111" i="5"/>
  <c r="R147" i="5"/>
  <c r="R19" i="5"/>
  <c r="R24" i="5"/>
  <c r="R75" i="5"/>
  <c r="R79" i="5"/>
  <c r="R232" i="5"/>
  <c r="Q189" i="5"/>
  <c r="Q136" i="5"/>
  <c r="J140" i="5"/>
  <c r="J303" i="5" s="1"/>
  <c r="C141" i="5"/>
  <c r="Y141" i="5" s="1"/>
  <c r="C302" i="5"/>
  <c r="Q128" i="5"/>
  <c r="Q102" i="5"/>
  <c r="T87" i="5"/>
  <c r="Q68" i="5"/>
  <c r="T33" i="5"/>
  <c r="R136" i="5"/>
  <c r="R140" i="5" s="1"/>
  <c r="R303" i="5" s="1"/>
  <c r="K134" i="5"/>
  <c r="R132" i="5"/>
  <c r="R134" i="5" s="1"/>
  <c r="F39" i="1"/>
  <c r="J101" i="5"/>
  <c r="R26" i="5"/>
  <c r="R60" i="5"/>
  <c r="R80" i="5"/>
  <c r="K108" i="5"/>
  <c r="R106" i="5"/>
  <c r="R163" i="5"/>
  <c r="R22" i="5"/>
  <c r="R77" i="5"/>
  <c r="R107" i="5"/>
  <c r="R117" i="5"/>
  <c r="R234" i="5"/>
  <c r="C303" i="5"/>
  <c r="Q132" i="5"/>
  <c r="Q127" i="5"/>
  <c r="Q126" i="5"/>
  <c r="Q125" i="5"/>
  <c r="Q87" i="5"/>
  <c r="T68" i="5"/>
  <c r="Q38" i="5"/>
  <c r="Q33" i="5"/>
  <c r="D302" i="5"/>
  <c r="R68" i="5"/>
  <c r="E302" i="5"/>
  <c r="Q176" i="5"/>
  <c r="L98" i="5"/>
  <c r="L101" i="5"/>
  <c r="K81" i="5"/>
  <c r="L82" i="5"/>
  <c r="S82" i="5" s="1"/>
  <c r="K89" i="5"/>
  <c r="R89" i="5" s="1"/>
  <c r="L90" i="5"/>
  <c r="S90" i="5" s="1"/>
  <c r="K93" i="5"/>
  <c r="R93" i="5" s="1"/>
  <c r="L94" i="5"/>
  <c r="S94" i="5" s="1"/>
  <c r="F99" i="5"/>
  <c r="F103" i="5"/>
  <c r="C103" i="5"/>
  <c r="Y103" i="5" s="1"/>
  <c r="K83" i="5"/>
  <c r="L88" i="5"/>
  <c r="K91" i="5"/>
  <c r="R91" i="5" s="1"/>
  <c r="L92" i="5"/>
  <c r="S92" i="5" s="1"/>
  <c r="K98" i="5"/>
  <c r="K101" i="5"/>
  <c r="F115" i="5"/>
  <c r="F17" i="1"/>
  <c r="F25" i="1"/>
  <c r="F33" i="1"/>
  <c r="F21" i="1"/>
  <c r="F29" i="1"/>
  <c r="F37" i="1"/>
  <c r="F41" i="1"/>
  <c r="J16" i="5"/>
  <c r="F19" i="1"/>
  <c r="F23" i="1"/>
  <c r="F27" i="1"/>
  <c r="F31" i="1"/>
  <c r="J27" i="5"/>
  <c r="F35" i="1"/>
  <c r="F43" i="1"/>
  <c r="F47" i="1"/>
  <c r="F51" i="1"/>
  <c r="F55" i="1"/>
  <c r="F59" i="1"/>
  <c r="F63" i="1"/>
  <c r="F67" i="1"/>
  <c r="F71" i="1"/>
  <c r="F75" i="1"/>
  <c r="F79" i="1"/>
  <c r="F83" i="1"/>
  <c r="F87" i="1"/>
  <c r="F91" i="1"/>
  <c r="F95" i="1"/>
  <c r="F99" i="1"/>
  <c r="F103" i="1"/>
  <c r="F107" i="1"/>
  <c r="F111" i="1"/>
  <c r="F115" i="1"/>
  <c r="G234" i="5"/>
  <c r="F119" i="1"/>
  <c r="F16" i="1"/>
  <c r="F20" i="1"/>
  <c r="F24" i="1"/>
  <c r="F28" i="1"/>
  <c r="F32" i="1"/>
  <c r="F36" i="1"/>
  <c r="F40" i="1"/>
  <c r="F44" i="1"/>
  <c r="F48" i="1"/>
  <c r="F52" i="1"/>
  <c r="F56" i="1"/>
  <c r="F60" i="1"/>
  <c r="F64" i="1"/>
  <c r="F68" i="1"/>
  <c r="F72" i="1"/>
  <c r="F76" i="1"/>
  <c r="F80" i="1"/>
  <c r="F84" i="1"/>
  <c r="F88" i="1"/>
  <c r="F92" i="1"/>
  <c r="F96" i="1"/>
  <c r="F100" i="1"/>
  <c r="F108" i="1"/>
  <c r="F112" i="1"/>
  <c r="F116" i="1"/>
  <c r="K16" i="5"/>
  <c r="E115" i="5"/>
  <c r="AA115" i="5" s="1"/>
  <c r="D129" i="5"/>
  <c r="L174" i="5"/>
  <c r="S174" i="5" s="1"/>
  <c r="AA174" i="5" s="1"/>
  <c r="L166" i="5"/>
  <c r="S166" i="5" s="1"/>
  <c r="K175" i="5"/>
  <c r="R175" i="5" s="1"/>
  <c r="Z175" i="5" s="1"/>
  <c r="K167" i="5"/>
  <c r="L195" i="5"/>
  <c r="L188" i="5"/>
  <c r="K196" i="5"/>
  <c r="K190" i="5"/>
  <c r="L197" i="5"/>
  <c r="S197" i="5" s="1"/>
  <c r="AA197" i="5" s="1"/>
  <c r="L191" i="5"/>
  <c r="L173" i="5"/>
  <c r="L165" i="5"/>
  <c r="L175" i="5"/>
  <c r="S175" i="5" s="1"/>
  <c r="AA175" i="5" s="1"/>
  <c r="K195" i="5"/>
  <c r="K188" i="5"/>
  <c r="K197" i="5"/>
  <c r="K191" i="5"/>
  <c r="F45" i="1"/>
  <c r="F49" i="1"/>
  <c r="F53" i="1"/>
  <c r="F57" i="1"/>
  <c r="F61" i="1"/>
  <c r="F65" i="1"/>
  <c r="F69" i="1"/>
  <c r="F73" i="1"/>
  <c r="F77" i="1"/>
  <c r="F81" i="1"/>
  <c r="F85" i="1"/>
  <c r="F89" i="1"/>
  <c r="F93" i="1"/>
  <c r="F97" i="1"/>
  <c r="F101" i="1"/>
  <c r="F105" i="1"/>
  <c r="F109" i="1"/>
  <c r="F113" i="1"/>
  <c r="F117" i="1"/>
  <c r="L16" i="5"/>
  <c r="D108" i="5"/>
  <c r="Z108" i="5" s="1"/>
  <c r="F18" i="1"/>
  <c r="J21" i="5"/>
  <c r="F22" i="1"/>
  <c r="F26" i="1"/>
  <c r="F30" i="1"/>
  <c r="F34" i="1"/>
  <c r="F38" i="1"/>
  <c r="F42" i="1"/>
  <c r="F46" i="1"/>
  <c r="F50" i="1"/>
  <c r="F54" i="1"/>
  <c r="F58" i="1"/>
  <c r="F62" i="1"/>
  <c r="F66" i="1"/>
  <c r="F70" i="1"/>
  <c r="F74" i="1"/>
  <c r="F78" i="1"/>
  <c r="F82" i="1"/>
  <c r="F86" i="1"/>
  <c r="F90" i="1"/>
  <c r="F94" i="1"/>
  <c r="F98" i="1"/>
  <c r="F102" i="1"/>
  <c r="F106" i="1"/>
  <c r="F110" i="1"/>
  <c r="F114" i="1"/>
  <c r="F118" i="1"/>
  <c r="E108" i="5"/>
  <c r="AA108" i="5" s="1"/>
  <c r="K173" i="5"/>
  <c r="K165" i="5"/>
  <c r="K174" i="5"/>
  <c r="R174" i="5" s="1"/>
  <c r="Z174" i="5" s="1"/>
  <c r="K166" i="5"/>
  <c r="L196" i="5"/>
  <c r="S196" i="5" s="1"/>
  <c r="AA196" i="5" s="1"/>
  <c r="K211" i="5" l="1"/>
  <c r="K182" i="5"/>
  <c r="R182" i="5" s="1"/>
  <c r="E303" i="5"/>
  <c r="AA140" i="5"/>
  <c r="Q133" i="5"/>
  <c r="F302" i="5"/>
  <c r="C219" i="5"/>
  <c r="Y219" i="5" s="1"/>
  <c r="Y217" i="5"/>
  <c r="F298" i="5"/>
  <c r="F292" i="5"/>
  <c r="R168" i="5"/>
  <c r="K140" i="5"/>
  <c r="K303" i="5" s="1"/>
  <c r="D299" i="5"/>
  <c r="Z129" i="5"/>
  <c r="F291" i="5"/>
  <c r="L15" i="12"/>
  <c r="F295" i="5"/>
  <c r="D303" i="5"/>
  <c r="Z140" i="5"/>
  <c r="F319" i="5"/>
  <c r="R215" i="5"/>
  <c r="R319" i="5" s="1"/>
  <c r="E219" i="5"/>
  <c r="AA219" i="5" s="1"/>
  <c r="F219" i="5"/>
  <c r="M218" i="5"/>
  <c r="K218" i="5"/>
  <c r="K217" i="5"/>
  <c r="G217" i="5"/>
  <c r="G218" i="5"/>
  <c r="M182" i="5"/>
  <c r="T182" i="5" s="1"/>
  <c r="I15" i="26"/>
  <c r="E15" i="12"/>
  <c r="J15" i="26"/>
  <c r="G14" i="27" s="1"/>
  <c r="U208" i="5"/>
  <c r="U62" i="5"/>
  <c r="M217" i="5"/>
  <c r="T217" i="5" s="1"/>
  <c r="T210" i="5"/>
  <c r="T218" i="5" s="1"/>
  <c r="U139" i="5"/>
  <c r="S123" i="5"/>
  <c r="U123" i="5" s="1"/>
  <c r="N123" i="5"/>
  <c r="S118" i="5"/>
  <c r="U118" i="5" s="1"/>
  <c r="N118" i="5"/>
  <c r="S119" i="5"/>
  <c r="U119" i="5" s="1"/>
  <c r="N119" i="5"/>
  <c r="E9" i="12"/>
  <c r="K85" i="5"/>
  <c r="G140" i="5"/>
  <c r="G303" i="5" s="1"/>
  <c r="S120" i="5"/>
  <c r="U120" i="5" s="1"/>
  <c r="N120" i="5"/>
  <c r="S84" i="5"/>
  <c r="U84" i="5" s="1"/>
  <c r="N84" i="5"/>
  <c r="Q168" i="5"/>
  <c r="U138" i="5"/>
  <c r="L85" i="5"/>
  <c r="T140" i="5"/>
  <c r="T303" i="5" s="1"/>
  <c r="D219" i="5"/>
  <c r="Z219" i="5" s="1"/>
  <c r="J218" i="5"/>
  <c r="M140" i="5"/>
  <c r="M303" i="5" s="1"/>
  <c r="E141" i="5"/>
  <c r="D141" i="5"/>
  <c r="M134" i="5"/>
  <c r="M302" i="5" s="1"/>
  <c r="F141" i="5"/>
  <c r="T134" i="5"/>
  <c r="T302" i="5" s="1"/>
  <c r="R115" i="5"/>
  <c r="R298" i="5" s="1"/>
  <c r="N61" i="5"/>
  <c r="J217" i="5"/>
  <c r="Q217" i="5" s="1"/>
  <c r="G182" i="5"/>
  <c r="D211" i="5"/>
  <c r="Z211" i="5" s="1"/>
  <c r="R207" i="5"/>
  <c r="R211" i="5" s="1"/>
  <c r="U151" i="5"/>
  <c r="L13" i="5"/>
  <c r="S13" i="5" s="1"/>
  <c r="S14" i="5" s="1"/>
  <c r="S273" i="5" s="1"/>
  <c r="D14" i="5"/>
  <c r="D273" i="5" s="1"/>
  <c r="D215" i="5"/>
  <c r="Z215" i="5" s="1"/>
  <c r="F152" i="5"/>
  <c r="N168" i="5"/>
  <c r="U25" i="5"/>
  <c r="D72" i="5"/>
  <c r="E160" i="5"/>
  <c r="S218" i="5"/>
  <c r="E66" i="5"/>
  <c r="C200" i="5"/>
  <c r="Y200" i="5" s="1"/>
  <c r="K72" i="5"/>
  <c r="K284" i="5" s="1"/>
  <c r="G122" i="5"/>
  <c r="F160" i="5"/>
  <c r="F129" i="5"/>
  <c r="F318" i="5"/>
  <c r="E211" i="5"/>
  <c r="AA211" i="5" s="1"/>
  <c r="F109" i="5"/>
  <c r="F72" i="5"/>
  <c r="E215" i="5"/>
  <c r="AA215" i="5" s="1"/>
  <c r="E276" i="5"/>
  <c r="S215" i="5"/>
  <c r="S319" i="5" s="1"/>
  <c r="F66" i="5"/>
  <c r="E152" i="5"/>
  <c r="D115" i="5"/>
  <c r="R72" i="5"/>
  <c r="R284" i="5" s="1"/>
  <c r="R129" i="5"/>
  <c r="R299" i="5" s="1"/>
  <c r="K129" i="5"/>
  <c r="K299" i="5" s="1"/>
  <c r="K14" i="5"/>
  <c r="K273" i="5" s="1"/>
  <c r="K115" i="5"/>
  <c r="K298" i="5" s="1"/>
  <c r="E72" i="5"/>
  <c r="D160" i="5"/>
  <c r="D152" i="5"/>
  <c r="K160" i="5"/>
  <c r="K307" i="5" s="1"/>
  <c r="K215" i="5"/>
  <c r="K319" i="5" s="1"/>
  <c r="K152" i="5"/>
  <c r="F31" i="5"/>
  <c r="R160" i="5"/>
  <c r="R307" i="5" s="1"/>
  <c r="G18" i="5"/>
  <c r="E129" i="5"/>
  <c r="D51" i="5"/>
  <c r="D280" i="5" s="1"/>
  <c r="K47" i="5"/>
  <c r="K276" i="5" s="1"/>
  <c r="D66" i="5"/>
  <c r="G38" i="5"/>
  <c r="M18" i="5"/>
  <c r="T18" i="5" s="1"/>
  <c r="U18" i="5" s="1"/>
  <c r="L122" i="5"/>
  <c r="S122" i="5" s="1"/>
  <c r="M38" i="5"/>
  <c r="T38" i="5" s="1"/>
  <c r="U38" i="5" s="1"/>
  <c r="M122" i="5"/>
  <c r="T122" i="5" s="1"/>
  <c r="F104" i="5"/>
  <c r="D287" i="5"/>
  <c r="E95" i="5"/>
  <c r="F287" i="5"/>
  <c r="N128" i="5"/>
  <c r="L115" i="5"/>
  <c r="F288" i="5"/>
  <c r="D99" i="5"/>
  <c r="D95" i="5"/>
  <c r="F104" i="1"/>
  <c r="F14" i="1" s="1"/>
  <c r="L93" i="5"/>
  <c r="S93" i="5" s="1"/>
  <c r="E99" i="5"/>
  <c r="N210" i="5"/>
  <c r="N214" i="5"/>
  <c r="N87" i="5"/>
  <c r="U127" i="5"/>
  <c r="E287" i="5"/>
  <c r="S111" i="5"/>
  <c r="S115" i="5" s="1"/>
  <c r="S298" i="5" s="1"/>
  <c r="N138" i="5"/>
  <c r="U125" i="5"/>
  <c r="N125" i="5"/>
  <c r="N18" i="25"/>
  <c r="G15" i="27"/>
  <c r="N18" i="26"/>
  <c r="N15" i="26" s="1"/>
  <c r="N18" i="24"/>
  <c r="N15" i="24" s="1"/>
  <c r="G16" i="27"/>
  <c r="N132" i="5"/>
  <c r="S72" i="5"/>
  <c r="S284" i="5" s="1"/>
  <c r="N209" i="5"/>
  <c r="N127" i="5"/>
  <c r="N25" i="5"/>
  <c r="L215" i="5"/>
  <c r="L319" i="5" s="1"/>
  <c r="S134" i="5"/>
  <c r="S302" i="5" s="1"/>
  <c r="S160" i="5"/>
  <c r="S307" i="5" s="1"/>
  <c r="L217" i="5"/>
  <c r="L218" i="5"/>
  <c r="L134" i="5"/>
  <c r="L302" i="5" s="1"/>
  <c r="N133" i="5"/>
  <c r="U133" i="5"/>
  <c r="N33" i="5"/>
  <c r="N62" i="5"/>
  <c r="U128" i="5"/>
  <c r="S108" i="5"/>
  <c r="S109" i="5" s="1"/>
  <c r="S296" i="5" s="1"/>
  <c r="L160" i="5"/>
  <c r="L307" i="5" s="1"/>
  <c r="L66" i="5"/>
  <c r="L283" i="5" s="1"/>
  <c r="S136" i="5"/>
  <c r="S140" i="5" s="1"/>
  <c r="S66" i="5"/>
  <c r="S283" i="5" s="1"/>
  <c r="L108" i="5"/>
  <c r="L295" i="5" s="1"/>
  <c r="N176" i="5"/>
  <c r="L47" i="5"/>
  <c r="L51" i="5" s="1"/>
  <c r="L280" i="5" s="1"/>
  <c r="L152" i="5"/>
  <c r="L306" i="5" s="1"/>
  <c r="N139" i="5"/>
  <c r="N126" i="5"/>
  <c r="L140" i="5"/>
  <c r="L303" i="5" s="1"/>
  <c r="N68" i="5"/>
  <c r="U126" i="5"/>
  <c r="L72" i="5"/>
  <c r="L284" i="5" s="1"/>
  <c r="N137" i="5"/>
  <c r="N189" i="5"/>
  <c r="U176" i="5"/>
  <c r="N151" i="5"/>
  <c r="L211" i="5"/>
  <c r="L318" i="5" s="1"/>
  <c r="S152" i="5"/>
  <c r="S306" i="5" s="1"/>
  <c r="N102" i="5"/>
  <c r="S211" i="5"/>
  <c r="S318" i="5" s="1"/>
  <c r="L182" i="5"/>
  <c r="S182" i="5" s="1"/>
  <c r="N208" i="5"/>
  <c r="U102" i="5"/>
  <c r="U189" i="5"/>
  <c r="U33" i="5"/>
  <c r="D192" i="5"/>
  <c r="Z192" i="5" s="1"/>
  <c r="R152" i="5"/>
  <c r="R306" i="5" s="1"/>
  <c r="R95" i="5"/>
  <c r="R288" i="5" s="1"/>
  <c r="M150" i="5"/>
  <c r="T150" i="5" s="1"/>
  <c r="J150" i="5"/>
  <c r="M124" i="5"/>
  <c r="T124" i="5" s="1"/>
  <c r="J124" i="5"/>
  <c r="J106" i="5"/>
  <c r="M106" i="5"/>
  <c r="T106" i="5" s="1"/>
  <c r="J88" i="5"/>
  <c r="M88" i="5"/>
  <c r="M76" i="5"/>
  <c r="T76" i="5" s="1"/>
  <c r="J76" i="5"/>
  <c r="M232" i="5"/>
  <c r="T232" i="5" s="1"/>
  <c r="J232" i="5"/>
  <c r="M240" i="5"/>
  <c r="T240" i="5" s="1"/>
  <c r="J240" i="5"/>
  <c r="M223" i="5"/>
  <c r="T223" i="5" s="1"/>
  <c r="J223" i="5"/>
  <c r="M213" i="5"/>
  <c r="J213" i="5"/>
  <c r="M194" i="5"/>
  <c r="T194" i="5" s="1"/>
  <c r="J194" i="5"/>
  <c r="M164" i="5"/>
  <c r="T164" i="5" s="1"/>
  <c r="J164" i="5"/>
  <c r="J224" i="5"/>
  <c r="M224" i="5"/>
  <c r="T224" i="5" s="1"/>
  <c r="M238" i="5"/>
  <c r="T238" i="5" s="1"/>
  <c r="J238" i="5"/>
  <c r="M207" i="5"/>
  <c r="J207" i="5"/>
  <c r="M187" i="5"/>
  <c r="T187" i="5" s="1"/>
  <c r="J187" i="5"/>
  <c r="M156" i="5"/>
  <c r="T156" i="5" s="1"/>
  <c r="J156" i="5"/>
  <c r="M149" i="5"/>
  <c r="T149" i="5" s="1"/>
  <c r="J149" i="5"/>
  <c r="J145" i="5"/>
  <c r="Q145" i="5" s="1"/>
  <c r="M145" i="5"/>
  <c r="J114" i="5"/>
  <c r="M114" i="5"/>
  <c r="T114" i="5" s="1"/>
  <c r="M112" i="5"/>
  <c r="T112" i="5" s="1"/>
  <c r="J112" i="5"/>
  <c r="J98" i="5"/>
  <c r="M98" i="5"/>
  <c r="M91" i="5"/>
  <c r="T91" i="5" s="1"/>
  <c r="J91" i="5"/>
  <c r="M83" i="5"/>
  <c r="T83" i="5" s="1"/>
  <c r="J83" i="5"/>
  <c r="Q83" i="5" s="1"/>
  <c r="M79" i="5"/>
  <c r="T79" i="5" s="1"/>
  <c r="J79" i="5"/>
  <c r="J75" i="5"/>
  <c r="J65" i="5"/>
  <c r="M65" i="5"/>
  <c r="T65" i="5" s="1"/>
  <c r="M59" i="5"/>
  <c r="T59" i="5" s="1"/>
  <c r="J59" i="5"/>
  <c r="K31" i="5"/>
  <c r="R16" i="5"/>
  <c r="R31" i="5" s="1"/>
  <c r="J248" i="5"/>
  <c r="M248" i="5"/>
  <c r="T248" i="5" s="1"/>
  <c r="J239" i="5"/>
  <c r="M239" i="5"/>
  <c r="T239" i="5" s="1"/>
  <c r="J172" i="5"/>
  <c r="M172" i="5"/>
  <c r="T172" i="5" s="1"/>
  <c r="T163" i="5"/>
  <c r="J163" i="5"/>
  <c r="M158" i="5"/>
  <c r="T158" i="5" s="1"/>
  <c r="J158" i="5"/>
  <c r="M154" i="5"/>
  <c r="J154" i="5"/>
  <c r="M147" i="5"/>
  <c r="T147" i="5" s="1"/>
  <c r="J147" i="5"/>
  <c r="M143" i="5"/>
  <c r="J143" i="5"/>
  <c r="M117" i="5"/>
  <c r="J117" i="5"/>
  <c r="Q117" i="5" s="1"/>
  <c r="J107" i="5"/>
  <c r="T107" i="5"/>
  <c r="M93" i="5"/>
  <c r="T93" i="5" s="1"/>
  <c r="J93" i="5"/>
  <c r="M89" i="5"/>
  <c r="T89" i="5" s="1"/>
  <c r="J89" i="5"/>
  <c r="M81" i="5"/>
  <c r="T81" i="5" s="1"/>
  <c r="J81" i="5"/>
  <c r="Q81" i="5" s="1"/>
  <c r="M77" i="5"/>
  <c r="T77" i="5" s="1"/>
  <c r="J77" i="5"/>
  <c r="J70" i="5"/>
  <c r="M70" i="5"/>
  <c r="T70" i="5" s="1"/>
  <c r="J63" i="5"/>
  <c r="M63" i="5"/>
  <c r="T63" i="5" s="1"/>
  <c r="M57" i="5"/>
  <c r="T57" i="5" s="1"/>
  <c r="J57" i="5"/>
  <c r="M44" i="5"/>
  <c r="T44" i="5" s="1"/>
  <c r="J44" i="5"/>
  <c r="J40" i="5"/>
  <c r="M40" i="5"/>
  <c r="T40" i="5" s="1"/>
  <c r="J35" i="5"/>
  <c r="M35" i="5"/>
  <c r="T35" i="5" s="1"/>
  <c r="M16" i="5"/>
  <c r="M24" i="5"/>
  <c r="T24" i="5" s="1"/>
  <c r="J24" i="5"/>
  <c r="M19" i="5"/>
  <c r="T19" i="5" s="1"/>
  <c r="J19" i="5"/>
  <c r="R101" i="5"/>
  <c r="R103" i="5" s="1"/>
  <c r="R292" i="5" s="1"/>
  <c r="K103" i="5"/>
  <c r="K292" i="5" s="1"/>
  <c r="S88" i="5"/>
  <c r="S101" i="5"/>
  <c r="S103" i="5" s="1"/>
  <c r="L103" i="5"/>
  <c r="L292" i="5" s="1"/>
  <c r="K95" i="5"/>
  <c r="K288" i="5" s="1"/>
  <c r="J302" i="5"/>
  <c r="J141" i="5"/>
  <c r="J304" i="5" s="1"/>
  <c r="U132" i="5"/>
  <c r="Q134" i="5"/>
  <c r="R108" i="5"/>
  <c r="M101" i="5"/>
  <c r="T101" i="5" s="1"/>
  <c r="T103" i="5" s="1"/>
  <c r="K302" i="5"/>
  <c r="U68" i="5"/>
  <c r="I11" i="12"/>
  <c r="C304" i="5"/>
  <c r="Q140" i="5"/>
  <c r="Q303" i="5" s="1"/>
  <c r="R54" i="5"/>
  <c r="R66" i="5" s="1"/>
  <c r="K66" i="5"/>
  <c r="T21" i="5"/>
  <c r="J157" i="5"/>
  <c r="M157" i="5"/>
  <c r="T157" i="5" s="1"/>
  <c r="M146" i="5"/>
  <c r="T146" i="5" s="1"/>
  <c r="J146" i="5"/>
  <c r="J113" i="5"/>
  <c r="M113" i="5"/>
  <c r="T113" i="5" s="1"/>
  <c r="J92" i="5"/>
  <c r="M92" i="5"/>
  <c r="T92" i="5" s="1"/>
  <c r="M80" i="5"/>
  <c r="T80" i="5" s="1"/>
  <c r="J80" i="5"/>
  <c r="M69" i="5"/>
  <c r="J69" i="5"/>
  <c r="C72" i="5"/>
  <c r="M60" i="5"/>
  <c r="T60" i="5" s="1"/>
  <c r="J60" i="5"/>
  <c r="M56" i="5"/>
  <c r="T56" i="5" s="1"/>
  <c r="J56" i="5"/>
  <c r="J30" i="5"/>
  <c r="M30" i="5"/>
  <c r="T30" i="5" s="1"/>
  <c r="J43" i="5"/>
  <c r="M43" i="5"/>
  <c r="T43" i="5" s="1"/>
  <c r="M26" i="5"/>
  <c r="T26" i="5" s="1"/>
  <c r="J26" i="5"/>
  <c r="J39" i="5"/>
  <c r="M39" i="5"/>
  <c r="T39" i="5" s="1"/>
  <c r="Q21" i="5"/>
  <c r="J34" i="5"/>
  <c r="M34" i="5"/>
  <c r="S16" i="5"/>
  <c r="S31" i="5" s="1"/>
  <c r="L31" i="5"/>
  <c r="J222" i="5"/>
  <c r="M222" i="5"/>
  <c r="T222" i="5" s="1"/>
  <c r="M171" i="5"/>
  <c r="T171" i="5" s="1"/>
  <c r="J171" i="5"/>
  <c r="J159" i="5"/>
  <c r="M159" i="5"/>
  <c r="T159" i="5" s="1"/>
  <c r="J155" i="5"/>
  <c r="M155" i="5"/>
  <c r="T155" i="5" s="1"/>
  <c r="M148" i="5"/>
  <c r="T148" i="5" s="1"/>
  <c r="J148" i="5"/>
  <c r="J144" i="5"/>
  <c r="M144" i="5"/>
  <c r="T144" i="5" s="1"/>
  <c r="M121" i="5"/>
  <c r="T121" i="5" s="1"/>
  <c r="J121" i="5"/>
  <c r="J111" i="5"/>
  <c r="J94" i="5"/>
  <c r="M94" i="5"/>
  <c r="T94" i="5" s="1"/>
  <c r="J90" i="5"/>
  <c r="M90" i="5"/>
  <c r="T90" i="5" s="1"/>
  <c r="M82" i="5"/>
  <c r="T82" i="5" s="1"/>
  <c r="J82" i="5"/>
  <c r="M78" i="5"/>
  <c r="T78" i="5" s="1"/>
  <c r="J78" i="5"/>
  <c r="M71" i="5"/>
  <c r="T71" i="5" s="1"/>
  <c r="J71" i="5"/>
  <c r="J64" i="5"/>
  <c r="M64" i="5"/>
  <c r="T64" i="5" s="1"/>
  <c r="M58" i="5"/>
  <c r="T58" i="5" s="1"/>
  <c r="J58" i="5"/>
  <c r="C66" i="5"/>
  <c r="Y66" i="5" s="1"/>
  <c r="J54" i="5"/>
  <c r="M54" i="5"/>
  <c r="M45" i="5"/>
  <c r="T45" i="5" s="1"/>
  <c r="J45" i="5"/>
  <c r="M28" i="5"/>
  <c r="T28" i="5" s="1"/>
  <c r="J28" i="5"/>
  <c r="J41" i="5"/>
  <c r="M41" i="5"/>
  <c r="T41" i="5" s="1"/>
  <c r="M23" i="5"/>
  <c r="T23" i="5" s="1"/>
  <c r="J23" i="5"/>
  <c r="J36" i="5"/>
  <c r="M36" i="5"/>
  <c r="T36" i="5" s="1"/>
  <c r="M17" i="5"/>
  <c r="T17" i="5" s="1"/>
  <c r="J17" i="5"/>
  <c r="M234" i="5"/>
  <c r="T234" i="5" s="1"/>
  <c r="J234" i="5"/>
  <c r="C14" i="5"/>
  <c r="M13" i="5"/>
  <c r="M27" i="5"/>
  <c r="T27" i="5" s="1"/>
  <c r="M22" i="5"/>
  <c r="T22" i="5" s="1"/>
  <c r="J22" i="5"/>
  <c r="M55" i="5"/>
  <c r="T55" i="5" s="1"/>
  <c r="J55" i="5"/>
  <c r="J46" i="5"/>
  <c r="M46" i="5"/>
  <c r="T46" i="5" s="1"/>
  <c r="J42" i="5"/>
  <c r="M42" i="5"/>
  <c r="T42" i="5" s="1"/>
  <c r="J37" i="5"/>
  <c r="M37" i="5"/>
  <c r="T37" i="5" s="1"/>
  <c r="M29" i="5"/>
  <c r="T29" i="5" s="1"/>
  <c r="J29" i="5"/>
  <c r="Q29" i="5" s="1"/>
  <c r="K99" i="5"/>
  <c r="R98" i="5"/>
  <c r="R99" i="5" s="1"/>
  <c r="R83" i="5"/>
  <c r="R81" i="5"/>
  <c r="L99" i="5"/>
  <c r="S98" i="5"/>
  <c r="S99" i="5" s="1"/>
  <c r="S291" i="5" s="1"/>
  <c r="U87" i="5"/>
  <c r="R14" i="5"/>
  <c r="K109" i="5"/>
  <c r="K296" i="5" s="1"/>
  <c r="K295" i="5"/>
  <c r="Q101" i="5"/>
  <c r="J103" i="5"/>
  <c r="J292" i="5" s="1"/>
  <c r="R302" i="5"/>
  <c r="R141" i="5"/>
  <c r="R304" i="5" s="1"/>
  <c r="K177" i="5"/>
  <c r="K311" i="5" s="1"/>
  <c r="R173" i="5"/>
  <c r="M174" i="5"/>
  <c r="T174" i="5" s="1"/>
  <c r="AB174" i="5" s="1"/>
  <c r="J174" i="5"/>
  <c r="J175" i="5"/>
  <c r="M175" i="5"/>
  <c r="T175" i="5" s="1"/>
  <c r="AB175" i="5" s="1"/>
  <c r="J165" i="5"/>
  <c r="M165" i="5"/>
  <c r="R197" i="5"/>
  <c r="Z197" i="5" s="1"/>
  <c r="K198" i="5"/>
  <c r="K315" i="5" s="1"/>
  <c r="R195" i="5"/>
  <c r="Z195" i="5" s="1"/>
  <c r="S173" i="5"/>
  <c r="L177" i="5"/>
  <c r="L311" i="5" s="1"/>
  <c r="S191" i="5"/>
  <c r="L202" i="5"/>
  <c r="K201" i="5"/>
  <c r="R190" i="5"/>
  <c r="S188" i="5"/>
  <c r="L200" i="5"/>
  <c r="R167" i="5"/>
  <c r="M191" i="5"/>
  <c r="T191" i="5" s="1"/>
  <c r="J191" i="5"/>
  <c r="J196" i="5"/>
  <c r="Q196" i="5" s="1"/>
  <c r="Y196" i="5" s="1"/>
  <c r="M196" i="5"/>
  <c r="T196" i="5" s="1"/>
  <c r="AB196" i="5" s="1"/>
  <c r="R218" i="5"/>
  <c r="Q218" i="5"/>
  <c r="E192" i="5"/>
  <c r="AA192" i="5" s="1"/>
  <c r="L190" i="5"/>
  <c r="R166" i="5"/>
  <c r="K183" i="5"/>
  <c r="K169" i="5"/>
  <c r="R165" i="5"/>
  <c r="J166" i="5"/>
  <c r="Q166" i="5" s="1"/>
  <c r="M166" i="5"/>
  <c r="T166" i="5" s="1"/>
  <c r="J167" i="5"/>
  <c r="Q167" i="5" s="1"/>
  <c r="M167" i="5"/>
  <c r="T167" i="5" s="1"/>
  <c r="J173" i="5"/>
  <c r="M173" i="5"/>
  <c r="R191" i="5"/>
  <c r="K202" i="5"/>
  <c r="K192" i="5"/>
  <c r="K203" i="5"/>
  <c r="R188" i="5"/>
  <c r="K200" i="5"/>
  <c r="E169" i="5"/>
  <c r="AA169" i="5" s="1"/>
  <c r="L167" i="5"/>
  <c r="S167" i="5" s="1"/>
  <c r="S165" i="5"/>
  <c r="R196" i="5"/>
  <c r="Z196" i="5" s="1"/>
  <c r="S195" i="5"/>
  <c r="L198" i="5"/>
  <c r="L315" i="5" s="1"/>
  <c r="J197" i="5"/>
  <c r="Q197" i="5" s="1"/>
  <c r="Y197" i="5" s="1"/>
  <c r="M197" i="5"/>
  <c r="T197" i="5" s="1"/>
  <c r="AB197" i="5" s="1"/>
  <c r="J188" i="5"/>
  <c r="M188" i="5"/>
  <c r="F169" i="5"/>
  <c r="J190" i="5"/>
  <c r="M190" i="5"/>
  <c r="T190" i="5" s="1"/>
  <c r="K318" i="5"/>
  <c r="Q182" i="5"/>
  <c r="U214" i="5"/>
  <c r="F177" i="5"/>
  <c r="D198" i="5"/>
  <c r="Z198" i="5" s="1"/>
  <c r="F202" i="5"/>
  <c r="F198" i="5"/>
  <c r="E198" i="5"/>
  <c r="AA198" i="5" s="1"/>
  <c r="E103" i="5"/>
  <c r="D103" i="5"/>
  <c r="G101" i="5"/>
  <c r="C292" i="5"/>
  <c r="F200" i="5"/>
  <c r="F203" i="5"/>
  <c r="D179" i="5"/>
  <c r="D183" i="5"/>
  <c r="Z183" i="5" s="1"/>
  <c r="E109" i="5"/>
  <c r="AA109" i="5" s="1"/>
  <c r="E295" i="5"/>
  <c r="G174" i="5"/>
  <c r="G150" i="5"/>
  <c r="G124" i="5"/>
  <c r="C108" i="5"/>
  <c r="G106" i="5"/>
  <c r="G88" i="5"/>
  <c r="C288" i="5"/>
  <c r="G76" i="5"/>
  <c r="G60" i="5"/>
  <c r="G30" i="5"/>
  <c r="G26" i="5"/>
  <c r="G21" i="5"/>
  <c r="E31" i="5"/>
  <c r="G175" i="5"/>
  <c r="D202" i="5"/>
  <c r="Z202" i="5" s="1"/>
  <c r="D177" i="5"/>
  <c r="Z177" i="5" s="1"/>
  <c r="D201" i="5"/>
  <c r="Z201" i="5" s="1"/>
  <c r="F192" i="5"/>
  <c r="G159" i="5"/>
  <c r="G148" i="5"/>
  <c r="G121" i="5"/>
  <c r="G94" i="5"/>
  <c r="G82" i="5"/>
  <c r="D180" i="5"/>
  <c r="F201" i="5"/>
  <c r="G232" i="5"/>
  <c r="G240" i="5"/>
  <c r="G223" i="5"/>
  <c r="C215" i="5"/>
  <c r="Y215" i="5" s="1"/>
  <c r="G213" i="5"/>
  <c r="G215" i="5" s="1"/>
  <c r="G194" i="5"/>
  <c r="G164" i="5"/>
  <c r="C180" i="5"/>
  <c r="Y180" i="5" s="1"/>
  <c r="G166" i="5"/>
  <c r="F181" i="5"/>
  <c r="G224" i="5"/>
  <c r="G238" i="5"/>
  <c r="C211" i="5"/>
  <c r="Y211" i="5" s="1"/>
  <c r="G207" i="5"/>
  <c r="G211" i="5" s="1"/>
  <c r="C192" i="5"/>
  <c r="Y192" i="5" s="1"/>
  <c r="G187" i="5"/>
  <c r="C181" i="5"/>
  <c r="Y181" i="5" s="1"/>
  <c r="G167" i="5"/>
  <c r="G173" i="5"/>
  <c r="G156" i="5"/>
  <c r="G149" i="5"/>
  <c r="G145" i="5"/>
  <c r="G114" i="5"/>
  <c r="G112" i="5"/>
  <c r="C99" i="5"/>
  <c r="Y99" i="5" s="1"/>
  <c r="G98" i="5"/>
  <c r="G99" i="5" s="1"/>
  <c r="G91" i="5"/>
  <c r="G83" i="5"/>
  <c r="G79" i="5"/>
  <c r="G75" i="5"/>
  <c r="G65" i="5"/>
  <c r="G59" i="5"/>
  <c r="D203" i="5"/>
  <c r="Z203" i="5" s="1"/>
  <c r="D200" i="5"/>
  <c r="Z200" i="5" s="1"/>
  <c r="E181" i="5"/>
  <c r="F180" i="5"/>
  <c r="E179" i="5"/>
  <c r="E183" i="5"/>
  <c r="AA183" i="5" s="1"/>
  <c r="E203" i="5"/>
  <c r="AA203" i="5" s="1"/>
  <c r="E200" i="5"/>
  <c r="AA200" i="5" s="1"/>
  <c r="D181" i="5"/>
  <c r="E180" i="5"/>
  <c r="C9" i="12"/>
  <c r="C22" i="12" s="1"/>
  <c r="D31" i="5"/>
  <c r="Z31" i="5" s="1"/>
  <c r="G248" i="5"/>
  <c r="G197" i="5"/>
  <c r="G188" i="5"/>
  <c r="F179" i="5"/>
  <c r="F183" i="5"/>
  <c r="C201" i="5"/>
  <c r="Y201" i="5" s="1"/>
  <c r="G190" i="5"/>
  <c r="G13" i="5"/>
  <c r="G14" i="5" s="1"/>
  <c r="G27" i="5"/>
  <c r="G22" i="5"/>
  <c r="G55" i="5"/>
  <c r="G46" i="5"/>
  <c r="G42" i="5"/>
  <c r="G37" i="5"/>
  <c r="G29" i="5"/>
  <c r="E201" i="5"/>
  <c r="AA201" i="5" s="1"/>
  <c r="G157" i="5"/>
  <c r="G146" i="5"/>
  <c r="G113" i="5"/>
  <c r="G92" i="5"/>
  <c r="G80" i="5"/>
  <c r="G69" i="5"/>
  <c r="G56" i="5"/>
  <c r="G43" i="5"/>
  <c r="G39" i="5"/>
  <c r="G34" i="5"/>
  <c r="D169" i="5"/>
  <c r="Z169" i="5" s="1"/>
  <c r="D109" i="5"/>
  <c r="Z109" i="5" s="1"/>
  <c r="D295" i="5"/>
  <c r="D9" i="12"/>
  <c r="D22" i="12" s="1"/>
  <c r="E273" i="5"/>
  <c r="C179" i="5"/>
  <c r="Y179" i="5" s="1"/>
  <c r="C183" i="5"/>
  <c r="Y183" i="5" s="1"/>
  <c r="G165" i="5"/>
  <c r="E202" i="5"/>
  <c r="AA202" i="5" s="1"/>
  <c r="E298" i="5"/>
  <c r="G222" i="5"/>
  <c r="C202" i="5"/>
  <c r="Y202" i="5" s="1"/>
  <c r="G191" i="5"/>
  <c r="G195" i="5"/>
  <c r="G171" i="5"/>
  <c r="G155" i="5"/>
  <c r="G144" i="5"/>
  <c r="C115" i="5"/>
  <c r="G111" i="5"/>
  <c r="G90" i="5"/>
  <c r="G78" i="5"/>
  <c r="G71" i="5"/>
  <c r="G64" i="5"/>
  <c r="G54" i="5"/>
  <c r="G45" i="5"/>
  <c r="G28" i="5"/>
  <c r="G41" i="5"/>
  <c r="G23" i="5"/>
  <c r="G36" i="5"/>
  <c r="G17" i="5"/>
  <c r="E177" i="5"/>
  <c r="AA177" i="5" s="1"/>
  <c r="G58" i="5"/>
  <c r="G239" i="5"/>
  <c r="G196" i="5"/>
  <c r="G172" i="5"/>
  <c r="G163" i="5"/>
  <c r="G158" i="5"/>
  <c r="C160" i="5"/>
  <c r="G154" i="5"/>
  <c r="G147" i="5"/>
  <c r="C152" i="5"/>
  <c r="Y152" i="5" s="1"/>
  <c r="G143" i="5"/>
  <c r="C299" i="5"/>
  <c r="G117" i="5"/>
  <c r="G107" i="5"/>
  <c r="G93" i="5"/>
  <c r="G89" i="5"/>
  <c r="G81" i="5"/>
  <c r="G77" i="5"/>
  <c r="G70" i="5"/>
  <c r="G63" i="5"/>
  <c r="G57" i="5"/>
  <c r="G44" i="5"/>
  <c r="G40" i="5"/>
  <c r="G35" i="5"/>
  <c r="C31" i="5"/>
  <c r="G16" i="5"/>
  <c r="G24" i="5"/>
  <c r="G19" i="5"/>
  <c r="S198" i="5" l="1"/>
  <c r="S315" i="5" s="1"/>
  <c r="AA195" i="5"/>
  <c r="R177" i="5"/>
  <c r="R311" i="5" s="1"/>
  <c r="Z173" i="5"/>
  <c r="S177" i="5"/>
  <c r="S311" i="5" s="1"/>
  <c r="AA173" i="5"/>
  <c r="C48" i="5"/>
  <c r="Y48" i="5" s="1"/>
  <c r="Y31" i="5"/>
  <c r="L180" i="5"/>
  <c r="S180" i="5" s="1"/>
  <c r="AA180" i="5"/>
  <c r="E292" i="5"/>
  <c r="AA103" i="5"/>
  <c r="D288" i="5"/>
  <c r="Z95" i="5"/>
  <c r="L8" i="12"/>
  <c r="F50" i="5"/>
  <c r="F279" i="5" s="1"/>
  <c r="D306" i="5"/>
  <c r="Z152" i="5"/>
  <c r="D298" i="5"/>
  <c r="Z115" i="5"/>
  <c r="E304" i="5"/>
  <c r="AA141" i="5"/>
  <c r="F220" i="5"/>
  <c r="K181" i="5"/>
  <c r="R181" i="5" s="1"/>
  <c r="Z181" i="5"/>
  <c r="L179" i="5"/>
  <c r="S179" i="5" s="1"/>
  <c r="AA179" i="5"/>
  <c r="E291" i="5"/>
  <c r="AA99" i="5"/>
  <c r="D291" i="5"/>
  <c r="Z99" i="5"/>
  <c r="E299" i="5"/>
  <c r="AA129" i="5"/>
  <c r="D307" i="5"/>
  <c r="Z160" i="5"/>
  <c r="E306" i="5"/>
  <c r="AA152" i="5"/>
  <c r="E307" i="5"/>
  <c r="AA160" i="5"/>
  <c r="F306" i="5"/>
  <c r="F304" i="5"/>
  <c r="C307" i="5"/>
  <c r="Y160" i="5"/>
  <c r="C130" i="5"/>
  <c r="Y130" i="5" s="1"/>
  <c r="Y115" i="5"/>
  <c r="E50" i="5"/>
  <c r="AA31" i="5"/>
  <c r="K179" i="5"/>
  <c r="R179" i="5" s="1"/>
  <c r="Z179" i="5"/>
  <c r="C284" i="5"/>
  <c r="Y72" i="5"/>
  <c r="K141" i="5"/>
  <c r="K304" i="5" s="1"/>
  <c r="E288" i="5"/>
  <c r="AA95" i="5"/>
  <c r="D283" i="5"/>
  <c r="Z66" i="5"/>
  <c r="E284" i="5"/>
  <c r="AA72" i="5"/>
  <c r="F283" i="5"/>
  <c r="F284" i="5"/>
  <c r="F299" i="5"/>
  <c r="D284" i="5"/>
  <c r="Z72" i="5"/>
  <c r="L181" i="5"/>
  <c r="S181" i="5" s="1"/>
  <c r="AA181" i="5"/>
  <c r="K180" i="5"/>
  <c r="R180" i="5" s="1"/>
  <c r="Z180" i="5"/>
  <c r="M108" i="5"/>
  <c r="M295" i="5" s="1"/>
  <c r="Y108" i="5"/>
  <c r="D292" i="5"/>
  <c r="Z103" i="5"/>
  <c r="F296" i="5"/>
  <c r="F307" i="5"/>
  <c r="E283" i="5"/>
  <c r="AA66" i="5"/>
  <c r="D304" i="5"/>
  <c r="Z141" i="5"/>
  <c r="U168" i="5"/>
  <c r="K219" i="5"/>
  <c r="R217" i="5"/>
  <c r="R219" i="5" s="1"/>
  <c r="R220" i="5" s="1"/>
  <c r="R320" i="5" s="1"/>
  <c r="G219" i="5"/>
  <c r="G220" i="5" s="1"/>
  <c r="G320" i="5" s="1"/>
  <c r="C161" i="5"/>
  <c r="Y161" i="5" s="1"/>
  <c r="L11" i="12"/>
  <c r="C73" i="5"/>
  <c r="Y73" i="5" s="1"/>
  <c r="L298" i="5"/>
  <c r="G141" i="5"/>
  <c r="M11" i="12" s="1"/>
  <c r="E17" i="8" s="1"/>
  <c r="M15" i="12"/>
  <c r="E21" i="8" s="1"/>
  <c r="I24" i="12"/>
  <c r="E319" i="5"/>
  <c r="C13" i="12"/>
  <c r="C26" i="12" s="1"/>
  <c r="L13" i="12"/>
  <c r="E14" i="12"/>
  <c r="K14" i="12"/>
  <c r="D315" i="5"/>
  <c r="D13" i="12"/>
  <c r="D26" i="12" s="1"/>
  <c r="D318" i="5"/>
  <c r="C15" i="12"/>
  <c r="C28" i="12" s="1"/>
  <c r="C14" i="12"/>
  <c r="C27" i="12" s="1"/>
  <c r="D15" i="12"/>
  <c r="D28" i="12" s="1"/>
  <c r="D319" i="5"/>
  <c r="F315" i="5"/>
  <c r="F310" i="5"/>
  <c r="E13" i="12"/>
  <c r="E314" i="5"/>
  <c r="D14" i="12"/>
  <c r="D27" i="12" s="1"/>
  <c r="G17" i="27"/>
  <c r="L9" i="12"/>
  <c r="R85" i="5"/>
  <c r="N15" i="25"/>
  <c r="I15" i="27" s="1"/>
  <c r="I14" i="27"/>
  <c r="I16" i="27"/>
  <c r="T219" i="5"/>
  <c r="U210" i="5"/>
  <c r="U218" i="5" s="1"/>
  <c r="S85" i="5"/>
  <c r="S287" i="5" s="1"/>
  <c r="M85" i="5"/>
  <c r="J85" i="5"/>
  <c r="K11" i="12"/>
  <c r="T141" i="5"/>
  <c r="T304" i="5" s="1"/>
  <c r="G85" i="5"/>
  <c r="G160" i="5"/>
  <c r="G307" i="5" s="1"/>
  <c r="J219" i="5"/>
  <c r="G31" i="5"/>
  <c r="D220" i="5"/>
  <c r="N217" i="5"/>
  <c r="J11" i="12"/>
  <c r="M141" i="5"/>
  <c r="M304" i="5" s="1"/>
  <c r="K50" i="5"/>
  <c r="K279" i="5" s="1"/>
  <c r="J15" i="12"/>
  <c r="M195" i="5"/>
  <c r="T195" i="5" s="1"/>
  <c r="F161" i="5"/>
  <c r="G304" i="5"/>
  <c r="S50" i="5"/>
  <c r="S279" i="5" s="1"/>
  <c r="L14" i="5"/>
  <c r="L273" i="5" s="1"/>
  <c r="D73" i="5"/>
  <c r="Z73" i="5" s="1"/>
  <c r="D130" i="5"/>
  <c r="E51" i="5"/>
  <c r="E280" i="5" s="1"/>
  <c r="E161" i="5"/>
  <c r="C203" i="5"/>
  <c r="C198" i="5"/>
  <c r="Y198" i="5" s="1"/>
  <c r="F130" i="5"/>
  <c r="R130" i="5"/>
  <c r="R300" i="5" s="1"/>
  <c r="E73" i="5"/>
  <c r="AA73" i="5" s="1"/>
  <c r="F311" i="5"/>
  <c r="J195" i="5"/>
  <c r="J198" i="5" s="1"/>
  <c r="J315" i="5" s="1"/>
  <c r="K15" i="12"/>
  <c r="E220" i="5"/>
  <c r="F293" i="5"/>
  <c r="E318" i="5"/>
  <c r="N38" i="5"/>
  <c r="K130" i="5"/>
  <c r="K300" i="5" s="1"/>
  <c r="K220" i="5"/>
  <c r="K320" i="5" s="1"/>
  <c r="F73" i="5"/>
  <c r="E96" i="5"/>
  <c r="F275" i="5"/>
  <c r="U122" i="5"/>
  <c r="F48" i="5"/>
  <c r="K161" i="5"/>
  <c r="K308" i="5" s="1"/>
  <c r="S129" i="5"/>
  <c r="S299" i="5" s="1"/>
  <c r="L129" i="5"/>
  <c r="L299" i="5" s="1"/>
  <c r="F276" i="5"/>
  <c r="K51" i="5"/>
  <c r="K280" i="5" s="1"/>
  <c r="K306" i="5"/>
  <c r="E130" i="5"/>
  <c r="F51" i="5"/>
  <c r="F280" i="5" s="1"/>
  <c r="R47" i="5"/>
  <c r="R51" i="5" s="1"/>
  <c r="R280" i="5" s="1"/>
  <c r="D161" i="5"/>
  <c r="D276" i="5"/>
  <c r="N18" i="5"/>
  <c r="N122" i="5"/>
  <c r="F96" i="5"/>
  <c r="S95" i="5"/>
  <c r="S288" i="5" s="1"/>
  <c r="L95" i="5"/>
  <c r="L288" i="5" s="1"/>
  <c r="D96" i="5"/>
  <c r="Z96" i="5" s="1"/>
  <c r="N218" i="5"/>
  <c r="L109" i="5"/>
  <c r="L296" i="5" s="1"/>
  <c r="N140" i="5"/>
  <c r="N303" i="5" s="1"/>
  <c r="J31" i="5"/>
  <c r="U29" i="5"/>
  <c r="G129" i="5"/>
  <c r="G299" i="5" s="1"/>
  <c r="E104" i="5"/>
  <c r="D314" i="5"/>
  <c r="S73" i="5"/>
  <c r="S285" i="5" s="1"/>
  <c r="S295" i="5"/>
  <c r="L161" i="5"/>
  <c r="L308" i="5" s="1"/>
  <c r="L141" i="5"/>
  <c r="L304" i="5" s="1"/>
  <c r="L73" i="5"/>
  <c r="L285" i="5" s="1"/>
  <c r="S161" i="5"/>
  <c r="S308" i="5" s="1"/>
  <c r="N134" i="5"/>
  <c r="N302" i="5" s="1"/>
  <c r="L276" i="5"/>
  <c r="U136" i="5"/>
  <c r="U140" i="5" s="1"/>
  <c r="U303" i="5" s="1"/>
  <c r="S47" i="5"/>
  <c r="S276" i="5" s="1"/>
  <c r="U134" i="5"/>
  <c r="U302" i="5" s="1"/>
  <c r="U81" i="5"/>
  <c r="J14" i="12"/>
  <c r="D104" i="5"/>
  <c r="S217" i="5"/>
  <c r="S219" i="5" s="1"/>
  <c r="S220" i="5" s="1"/>
  <c r="S320" i="5" s="1"/>
  <c r="L219" i="5"/>
  <c r="L220" i="5" s="1"/>
  <c r="L320" i="5" s="1"/>
  <c r="S303" i="5"/>
  <c r="S141" i="5"/>
  <c r="S304" i="5" s="1"/>
  <c r="U182" i="5"/>
  <c r="N182" i="5"/>
  <c r="U83" i="5"/>
  <c r="N83" i="5"/>
  <c r="L169" i="5"/>
  <c r="L310" i="5" s="1"/>
  <c r="R161" i="5"/>
  <c r="R308" i="5" s="1"/>
  <c r="N81" i="5"/>
  <c r="N101" i="5"/>
  <c r="N103" i="5" s="1"/>
  <c r="N292" i="5" s="1"/>
  <c r="U21" i="5"/>
  <c r="E315" i="5"/>
  <c r="E310" i="5"/>
  <c r="N196" i="5"/>
  <c r="N165" i="5"/>
  <c r="N21" i="5"/>
  <c r="G66" i="5"/>
  <c r="M109" i="5"/>
  <c r="M296" i="5" s="1"/>
  <c r="Q103" i="5"/>
  <c r="Q292" i="5" s="1"/>
  <c r="U101" i="5"/>
  <c r="U103" i="5" s="1"/>
  <c r="U292" i="5" s="1"/>
  <c r="R273" i="5"/>
  <c r="R50" i="5"/>
  <c r="R104" i="5"/>
  <c r="R293" i="5" s="1"/>
  <c r="R291" i="5"/>
  <c r="Q55" i="5"/>
  <c r="U55" i="5" s="1"/>
  <c r="N55" i="5"/>
  <c r="Q22" i="5"/>
  <c r="U22" i="5" s="1"/>
  <c r="N22" i="5"/>
  <c r="Q27" i="5"/>
  <c r="U27" i="5" s="1"/>
  <c r="N27" i="5"/>
  <c r="T13" i="5"/>
  <c r="T14" i="5" s="1"/>
  <c r="M14" i="5"/>
  <c r="Q36" i="5"/>
  <c r="U36" i="5" s="1"/>
  <c r="N36" i="5"/>
  <c r="Q41" i="5"/>
  <c r="U41" i="5" s="1"/>
  <c r="N41" i="5"/>
  <c r="Q54" i="5"/>
  <c r="J66" i="5"/>
  <c r="Q58" i="5"/>
  <c r="U58" i="5" s="1"/>
  <c r="N58" i="5"/>
  <c r="Q71" i="5"/>
  <c r="U71" i="5" s="1"/>
  <c r="N71" i="5"/>
  <c r="Q78" i="5"/>
  <c r="U78" i="5" s="1"/>
  <c r="N78" i="5"/>
  <c r="Q82" i="5"/>
  <c r="U82" i="5" s="1"/>
  <c r="N82" i="5"/>
  <c r="T115" i="5"/>
  <c r="T298" i="5" s="1"/>
  <c r="M115" i="5"/>
  <c r="Q121" i="5"/>
  <c r="U121" i="5" s="1"/>
  <c r="N121" i="5"/>
  <c r="Q148" i="5"/>
  <c r="U148" i="5" s="1"/>
  <c r="N148" i="5"/>
  <c r="Q171" i="5"/>
  <c r="U171" i="5" s="1"/>
  <c r="N171" i="5"/>
  <c r="L48" i="5"/>
  <c r="L277" i="5" s="1"/>
  <c r="L275" i="5"/>
  <c r="T34" i="5"/>
  <c r="M47" i="5"/>
  <c r="Q26" i="5"/>
  <c r="U26" i="5" s="1"/>
  <c r="N26" i="5"/>
  <c r="Q56" i="5"/>
  <c r="U56" i="5" s="1"/>
  <c r="N56" i="5"/>
  <c r="Q60" i="5"/>
  <c r="U60" i="5" s="1"/>
  <c r="N60" i="5"/>
  <c r="T69" i="5"/>
  <c r="T72" i="5" s="1"/>
  <c r="T284" i="5" s="1"/>
  <c r="M72" i="5"/>
  <c r="M284" i="5" s="1"/>
  <c r="Q92" i="5"/>
  <c r="U92" i="5" s="1"/>
  <c r="N92" i="5"/>
  <c r="Q113" i="5"/>
  <c r="U113" i="5" s="1"/>
  <c r="N113" i="5"/>
  <c r="Q157" i="5"/>
  <c r="U157" i="5" s="1"/>
  <c r="N157" i="5"/>
  <c r="R73" i="5"/>
  <c r="R285" i="5" s="1"/>
  <c r="R283" i="5"/>
  <c r="L287" i="5"/>
  <c r="T292" i="5"/>
  <c r="R295" i="5"/>
  <c r="R109" i="5"/>
  <c r="R296" i="5" s="1"/>
  <c r="Q302" i="5"/>
  <c r="Q141" i="5"/>
  <c r="Q304" i="5" s="1"/>
  <c r="S104" i="5"/>
  <c r="S293" i="5" s="1"/>
  <c r="S292" i="5"/>
  <c r="Q16" i="5"/>
  <c r="Q35" i="5"/>
  <c r="U35" i="5" s="1"/>
  <c r="N35" i="5"/>
  <c r="Q40" i="5"/>
  <c r="U40" i="5" s="1"/>
  <c r="N40" i="5"/>
  <c r="Q63" i="5"/>
  <c r="U63" i="5" s="1"/>
  <c r="N63" i="5"/>
  <c r="Q70" i="5"/>
  <c r="U70" i="5" s="1"/>
  <c r="N70" i="5"/>
  <c r="Q107" i="5"/>
  <c r="U107" i="5" s="1"/>
  <c r="N107" i="5"/>
  <c r="T117" i="5"/>
  <c r="T129" i="5" s="1"/>
  <c r="M129" i="5"/>
  <c r="M299" i="5" s="1"/>
  <c r="T143" i="5"/>
  <c r="M152" i="5"/>
  <c r="M160" i="5"/>
  <c r="M307" i="5" s="1"/>
  <c r="T154" i="5"/>
  <c r="T160" i="5" s="1"/>
  <c r="T307" i="5" s="1"/>
  <c r="Q172" i="5"/>
  <c r="U172" i="5" s="1"/>
  <c r="N172" i="5"/>
  <c r="Q239" i="5"/>
  <c r="U239" i="5" s="1"/>
  <c r="N239" i="5"/>
  <c r="Q248" i="5"/>
  <c r="U248" i="5" s="1"/>
  <c r="N248" i="5"/>
  <c r="K48" i="5"/>
  <c r="K277" i="5" s="1"/>
  <c r="K275" i="5"/>
  <c r="Q65" i="5"/>
  <c r="U65" i="5" s="1"/>
  <c r="N65" i="5"/>
  <c r="T75" i="5"/>
  <c r="T85" i="5" s="1"/>
  <c r="Q98" i="5"/>
  <c r="J99" i="5"/>
  <c r="N98" i="5"/>
  <c r="N99" i="5" s="1"/>
  <c r="Q114" i="5"/>
  <c r="U114" i="5" s="1"/>
  <c r="N114" i="5"/>
  <c r="T207" i="5"/>
  <c r="T211" i="5" s="1"/>
  <c r="T318" i="5" s="1"/>
  <c r="M211" i="5"/>
  <c r="Q224" i="5"/>
  <c r="U224" i="5" s="1"/>
  <c r="N224" i="5"/>
  <c r="T213" i="5"/>
  <c r="T215" i="5" s="1"/>
  <c r="T319" i="5" s="1"/>
  <c r="M215" i="5"/>
  <c r="M319" i="5" s="1"/>
  <c r="Q88" i="5"/>
  <c r="N88" i="5"/>
  <c r="J95" i="5"/>
  <c r="J288" i="5" s="1"/>
  <c r="Q106" i="5"/>
  <c r="J108" i="5"/>
  <c r="N106" i="5"/>
  <c r="G183" i="5"/>
  <c r="R192" i="5"/>
  <c r="R314" i="5" s="1"/>
  <c r="K287" i="5"/>
  <c r="K96" i="5"/>
  <c r="K289" i="5" s="1"/>
  <c r="L291" i="5"/>
  <c r="L104" i="5"/>
  <c r="L293" i="5" s="1"/>
  <c r="K104" i="5"/>
  <c r="K293" i="5" s="1"/>
  <c r="K291" i="5"/>
  <c r="Q37" i="5"/>
  <c r="U37" i="5" s="1"/>
  <c r="N37" i="5"/>
  <c r="Q42" i="5"/>
  <c r="U42" i="5" s="1"/>
  <c r="N42" i="5"/>
  <c r="Q46" i="5"/>
  <c r="U46" i="5" s="1"/>
  <c r="N46" i="5"/>
  <c r="N13" i="5"/>
  <c r="N14" i="5" s="1"/>
  <c r="Q13" i="5"/>
  <c r="J14" i="5"/>
  <c r="Q234" i="5"/>
  <c r="U234" i="5" s="1"/>
  <c r="N234" i="5"/>
  <c r="Q17" i="5"/>
  <c r="U17" i="5" s="1"/>
  <c r="N17" i="5"/>
  <c r="Q23" i="5"/>
  <c r="U23" i="5" s="1"/>
  <c r="N23" i="5"/>
  <c r="Q28" i="5"/>
  <c r="U28" i="5" s="1"/>
  <c r="N28" i="5"/>
  <c r="Q45" i="5"/>
  <c r="U45" i="5" s="1"/>
  <c r="N45" i="5"/>
  <c r="T54" i="5"/>
  <c r="T66" i="5" s="1"/>
  <c r="M66" i="5"/>
  <c r="Q64" i="5"/>
  <c r="U64" i="5" s="1"/>
  <c r="N64" i="5"/>
  <c r="Q90" i="5"/>
  <c r="U90" i="5" s="1"/>
  <c r="N90" i="5"/>
  <c r="Q94" i="5"/>
  <c r="U94" i="5" s="1"/>
  <c r="N94" i="5"/>
  <c r="Q111" i="5"/>
  <c r="N111" i="5"/>
  <c r="J115" i="5"/>
  <c r="N144" i="5"/>
  <c r="Q144" i="5"/>
  <c r="U144" i="5" s="1"/>
  <c r="Q155" i="5"/>
  <c r="U155" i="5" s="1"/>
  <c r="N155" i="5"/>
  <c r="Q159" i="5"/>
  <c r="U159" i="5" s="1"/>
  <c r="N159" i="5"/>
  <c r="Q222" i="5"/>
  <c r="U222" i="5" s="1"/>
  <c r="N222" i="5"/>
  <c r="S275" i="5"/>
  <c r="Q34" i="5"/>
  <c r="N34" i="5"/>
  <c r="J47" i="5"/>
  <c r="Q39" i="5"/>
  <c r="U39" i="5" s="1"/>
  <c r="N39" i="5"/>
  <c r="Q43" i="5"/>
  <c r="U43" i="5" s="1"/>
  <c r="N43" i="5"/>
  <c r="Q30" i="5"/>
  <c r="U30" i="5" s="1"/>
  <c r="N30" i="5"/>
  <c r="Q69" i="5"/>
  <c r="N69" i="5"/>
  <c r="J72" i="5"/>
  <c r="J284" i="5" s="1"/>
  <c r="Q80" i="5"/>
  <c r="U80" i="5" s="1"/>
  <c r="N80" i="5"/>
  <c r="Q146" i="5"/>
  <c r="U146" i="5" s="1"/>
  <c r="N146" i="5"/>
  <c r="K73" i="5"/>
  <c r="K285" i="5" s="1"/>
  <c r="K283" i="5"/>
  <c r="N54" i="5"/>
  <c r="Q19" i="5"/>
  <c r="U19" i="5" s="1"/>
  <c r="N19" i="5"/>
  <c r="Q24" i="5"/>
  <c r="U24" i="5" s="1"/>
  <c r="N24" i="5"/>
  <c r="N16" i="5"/>
  <c r="M31" i="5"/>
  <c r="T16" i="5"/>
  <c r="T31" i="5" s="1"/>
  <c r="Q44" i="5"/>
  <c r="U44" i="5" s="1"/>
  <c r="N44" i="5"/>
  <c r="Q57" i="5"/>
  <c r="U57" i="5" s="1"/>
  <c r="N57" i="5"/>
  <c r="Q77" i="5"/>
  <c r="U77" i="5" s="1"/>
  <c r="N77" i="5"/>
  <c r="Q89" i="5"/>
  <c r="U89" i="5" s="1"/>
  <c r="N89" i="5"/>
  <c r="Q93" i="5"/>
  <c r="U93" i="5" s="1"/>
  <c r="N93" i="5"/>
  <c r="N117" i="5"/>
  <c r="J129" i="5"/>
  <c r="Q143" i="5"/>
  <c r="N143" i="5"/>
  <c r="J152" i="5"/>
  <c r="Q147" i="5"/>
  <c r="U147" i="5" s="1"/>
  <c r="N147" i="5"/>
  <c r="Q154" i="5"/>
  <c r="N154" i="5"/>
  <c r="J160" i="5"/>
  <c r="J307" i="5" s="1"/>
  <c r="Q158" i="5"/>
  <c r="U158" i="5" s="1"/>
  <c r="N158" i="5"/>
  <c r="Q163" i="5"/>
  <c r="U163" i="5" s="1"/>
  <c r="N163" i="5"/>
  <c r="R275" i="5"/>
  <c r="Q59" i="5"/>
  <c r="U59" i="5" s="1"/>
  <c r="N59" i="5"/>
  <c r="Q75" i="5"/>
  <c r="N75" i="5"/>
  <c r="Q79" i="5"/>
  <c r="U79" i="5" s="1"/>
  <c r="N79" i="5"/>
  <c r="Q91" i="5"/>
  <c r="U91" i="5" s="1"/>
  <c r="N91" i="5"/>
  <c r="T98" i="5"/>
  <c r="T99" i="5" s="1"/>
  <c r="T291" i="5" s="1"/>
  <c r="M99" i="5"/>
  <c r="Q112" i="5"/>
  <c r="U112" i="5" s="1"/>
  <c r="N112" i="5"/>
  <c r="N145" i="5"/>
  <c r="T145" i="5"/>
  <c r="U145" i="5" s="1"/>
  <c r="Q149" i="5"/>
  <c r="U149" i="5" s="1"/>
  <c r="N149" i="5"/>
  <c r="Q156" i="5"/>
  <c r="U156" i="5" s="1"/>
  <c r="N156" i="5"/>
  <c r="Q187" i="5"/>
  <c r="U187" i="5" s="1"/>
  <c r="N187" i="5"/>
  <c r="Q207" i="5"/>
  <c r="N207" i="5"/>
  <c r="N211" i="5" s="1"/>
  <c r="J211" i="5"/>
  <c r="J318" i="5" s="1"/>
  <c r="Q238" i="5"/>
  <c r="U238" i="5" s="1"/>
  <c r="N238" i="5"/>
  <c r="Q164" i="5"/>
  <c r="U164" i="5" s="1"/>
  <c r="N164" i="5"/>
  <c r="Q194" i="5"/>
  <c r="U194" i="5" s="1"/>
  <c r="N194" i="5"/>
  <c r="Q213" i="5"/>
  <c r="N213" i="5"/>
  <c r="N215" i="5" s="1"/>
  <c r="N319" i="5" s="1"/>
  <c r="J215" i="5"/>
  <c r="J319" i="5" s="1"/>
  <c r="Q223" i="5"/>
  <c r="U223" i="5" s="1"/>
  <c r="N223" i="5"/>
  <c r="Q240" i="5"/>
  <c r="U240" i="5" s="1"/>
  <c r="N240" i="5"/>
  <c r="Q232" i="5"/>
  <c r="U232" i="5" s="1"/>
  <c r="N232" i="5"/>
  <c r="Q76" i="5"/>
  <c r="U76" i="5" s="1"/>
  <c r="N76" i="5"/>
  <c r="T88" i="5"/>
  <c r="T95" i="5" s="1"/>
  <c r="T288" i="5" s="1"/>
  <c r="M95" i="5"/>
  <c r="M288" i="5" s="1"/>
  <c r="T108" i="5"/>
  <c r="Q124" i="5"/>
  <c r="U124" i="5" s="1"/>
  <c r="N124" i="5"/>
  <c r="Q150" i="5"/>
  <c r="U150" i="5" s="1"/>
  <c r="N150" i="5"/>
  <c r="M200" i="5"/>
  <c r="T200" i="5" s="1"/>
  <c r="L14" i="12"/>
  <c r="U196" i="5"/>
  <c r="L183" i="5"/>
  <c r="S169" i="5"/>
  <c r="S310" i="5" s="1"/>
  <c r="M201" i="5"/>
  <c r="T201" i="5" s="1"/>
  <c r="J179" i="5"/>
  <c r="M179" i="5"/>
  <c r="T179" i="5" s="1"/>
  <c r="J181" i="5"/>
  <c r="M181" i="5"/>
  <c r="T181" i="5" s="1"/>
  <c r="J180" i="5"/>
  <c r="Q180" i="5" s="1"/>
  <c r="M180" i="5"/>
  <c r="T180" i="5" s="1"/>
  <c r="Q188" i="5"/>
  <c r="N188" i="5"/>
  <c r="J192" i="5"/>
  <c r="R200" i="5"/>
  <c r="R203" i="5"/>
  <c r="R202" i="5"/>
  <c r="Q173" i="5"/>
  <c r="Y173" i="5" s="1"/>
  <c r="N173" i="5"/>
  <c r="J177" i="5"/>
  <c r="J311" i="5" s="1"/>
  <c r="K310" i="5"/>
  <c r="U166" i="5"/>
  <c r="S190" i="5"/>
  <c r="S192" i="5" s="1"/>
  <c r="L201" i="5"/>
  <c r="S201" i="5" s="1"/>
  <c r="R318" i="5"/>
  <c r="Q191" i="5"/>
  <c r="U191" i="5" s="1"/>
  <c r="J202" i="5"/>
  <c r="Q202" i="5" s="1"/>
  <c r="N191" i="5"/>
  <c r="U167" i="5"/>
  <c r="L192" i="5"/>
  <c r="S200" i="5"/>
  <c r="S202" i="5"/>
  <c r="S183" i="5"/>
  <c r="U197" i="5"/>
  <c r="T165" i="5"/>
  <c r="M183" i="5"/>
  <c r="M169" i="5"/>
  <c r="Q174" i="5"/>
  <c r="N174" i="5"/>
  <c r="M202" i="5"/>
  <c r="T202" i="5" s="1"/>
  <c r="Q219" i="5"/>
  <c r="Q190" i="5"/>
  <c r="N190" i="5"/>
  <c r="J201" i="5"/>
  <c r="Q201" i="5" s="1"/>
  <c r="T188" i="5"/>
  <c r="T192" i="5" s="1"/>
  <c r="M192" i="5"/>
  <c r="K314" i="5"/>
  <c r="K205" i="5"/>
  <c r="K316" i="5" s="1"/>
  <c r="T173" i="5"/>
  <c r="M177" i="5"/>
  <c r="M311" i="5" s="1"/>
  <c r="R169" i="5"/>
  <c r="R183" i="5"/>
  <c r="N166" i="5"/>
  <c r="N167" i="5"/>
  <c r="L203" i="5"/>
  <c r="S203" i="5" s="1"/>
  <c r="R201" i="5"/>
  <c r="R198" i="5"/>
  <c r="R315" i="5" s="1"/>
  <c r="N197" i="5"/>
  <c r="Q165" i="5"/>
  <c r="J169" i="5"/>
  <c r="J310" i="5" s="1"/>
  <c r="J183" i="5"/>
  <c r="Q175" i="5"/>
  <c r="N175" i="5"/>
  <c r="G169" i="5"/>
  <c r="G115" i="5"/>
  <c r="G103" i="5"/>
  <c r="G292" i="5" s="1"/>
  <c r="C275" i="5"/>
  <c r="G152" i="5"/>
  <c r="G161" i="5" s="1"/>
  <c r="C306" i="5"/>
  <c r="B13" i="12"/>
  <c r="B26" i="12" s="1"/>
  <c r="C310" i="5"/>
  <c r="G177" i="5"/>
  <c r="D310" i="5"/>
  <c r="G47" i="5"/>
  <c r="G72" i="5"/>
  <c r="G284" i="5" s="1"/>
  <c r="F9" i="12"/>
  <c r="E14" i="7" s="1"/>
  <c r="G273" i="5"/>
  <c r="E184" i="5"/>
  <c r="C287" i="5"/>
  <c r="G291" i="5"/>
  <c r="G192" i="5"/>
  <c r="F15" i="12"/>
  <c r="G318" i="5"/>
  <c r="G180" i="5"/>
  <c r="I15" i="12"/>
  <c r="C319" i="5"/>
  <c r="F314" i="5"/>
  <c r="D311" i="5"/>
  <c r="J13" i="12"/>
  <c r="G95" i="5"/>
  <c r="G288" i="5" s="1"/>
  <c r="E296" i="5"/>
  <c r="K9" i="12"/>
  <c r="D184" i="5"/>
  <c r="F204" i="5"/>
  <c r="K13" i="12"/>
  <c r="E311" i="5"/>
  <c r="C283" i="5"/>
  <c r="C298" i="5"/>
  <c r="I13" i="12"/>
  <c r="C311" i="5"/>
  <c r="G202" i="5"/>
  <c r="G179" i="5"/>
  <c r="C184" i="5"/>
  <c r="E279" i="5"/>
  <c r="J9" i="12"/>
  <c r="D296" i="5"/>
  <c r="C51" i="5"/>
  <c r="C280" i="5" s="1"/>
  <c r="C276" i="5"/>
  <c r="B9" i="12"/>
  <c r="C50" i="5"/>
  <c r="C273" i="5"/>
  <c r="G201" i="5"/>
  <c r="F184" i="5"/>
  <c r="G203" i="5"/>
  <c r="G200" i="5"/>
  <c r="D275" i="5"/>
  <c r="D48" i="5"/>
  <c r="D50" i="5"/>
  <c r="E204" i="5"/>
  <c r="D204" i="5"/>
  <c r="C104" i="5"/>
  <c r="Y104" i="5" s="1"/>
  <c r="C291" i="5"/>
  <c r="G181" i="5"/>
  <c r="B14" i="12"/>
  <c r="C314" i="5"/>
  <c r="B15" i="12"/>
  <c r="C220" i="5"/>
  <c r="C318" i="5"/>
  <c r="G198" i="5"/>
  <c r="G319" i="5"/>
  <c r="E275" i="5"/>
  <c r="E48" i="5"/>
  <c r="G108" i="5"/>
  <c r="C295" i="5"/>
  <c r="C109" i="5"/>
  <c r="Y109" i="5" s="1"/>
  <c r="K184" i="5" l="1"/>
  <c r="K185" i="5" s="1"/>
  <c r="K312" i="5" s="1"/>
  <c r="U175" i="5"/>
  <c r="Y175" i="5"/>
  <c r="T177" i="5"/>
  <c r="T311" i="5" s="1"/>
  <c r="AB173" i="5"/>
  <c r="U174" i="5"/>
  <c r="Y174" i="5"/>
  <c r="L184" i="5"/>
  <c r="L185" i="5" s="1"/>
  <c r="L312" i="5" s="1"/>
  <c r="T198" i="5"/>
  <c r="T315" i="5" s="1"/>
  <c r="AB195" i="5"/>
  <c r="D10" i="12"/>
  <c r="D23" i="12" s="1"/>
  <c r="AA48" i="5"/>
  <c r="D205" i="5"/>
  <c r="Z204" i="5"/>
  <c r="D293" i="5"/>
  <c r="Z104" i="5"/>
  <c r="K10" i="12"/>
  <c r="K23" i="12" s="1"/>
  <c r="AA130" i="5"/>
  <c r="D300" i="5"/>
  <c r="Z130" i="5"/>
  <c r="D320" i="5"/>
  <c r="Z220" i="5"/>
  <c r="C320" i="5"/>
  <c r="Y220" i="5"/>
  <c r="E205" i="5"/>
  <c r="AA204" i="5"/>
  <c r="C185" i="5"/>
  <c r="Y184" i="5"/>
  <c r="E12" i="12"/>
  <c r="D308" i="5"/>
  <c r="Z161" i="5"/>
  <c r="E320" i="5"/>
  <c r="AA220" i="5"/>
  <c r="C204" i="5"/>
  <c r="Y204" i="5" s="1"/>
  <c r="Y203" i="5"/>
  <c r="F308" i="5"/>
  <c r="F205" i="5"/>
  <c r="E185" i="5"/>
  <c r="AA184" i="5"/>
  <c r="D12" i="12"/>
  <c r="D25" i="12" s="1"/>
  <c r="AA96" i="5"/>
  <c r="K12" i="12"/>
  <c r="K25" i="12" s="1"/>
  <c r="AA161" i="5"/>
  <c r="C10" i="12"/>
  <c r="C23" i="12" s="1"/>
  <c r="Z48" i="5"/>
  <c r="F185" i="5"/>
  <c r="D185" i="5"/>
  <c r="Z184" i="5"/>
  <c r="G130" i="5"/>
  <c r="M10" i="12" s="1"/>
  <c r="E16" i="8" s="1"/>
  <c r="K8" i="12"/>
  <c r="K21" i="12" s="1"/>
  <c r="AA104" i="5"/>
  <c r="E11" i="12"/>
  <c r="L10" i="12"/>
  <c r="F320" i="5"/>
  <c r="J130" i="5"/>
  <c r="J300" i="5" s="1"/>
  <c r="L130" i="5"/>
  <c r="L300" i="5" s="1"/>
  <c r="E285" i="5"/>
  <c r="D11" i="12"/>
  <c r="D24" i="12" s="1"/>
  <c r="D285" i="5"/>
  <c r="C11" i="12"/>
  <c r="C24" i="12" s="1"/>
  <c r="F277" i="5"/>
  <c r="E10" i="12"/>
  <c r="J48" i="5"/>
  <c r="J277" i="5" s="1"/>
  <c r="M130" i="5"/>
  <c r="M300" i="5" s="1"/>
  <c r="I17" i="27"/>
  <c r="N115" i="5"/>
  <c r="N318" i="5"/>
  <c r="N169" i="5"/>
  <c r="N310" i="5" s="1"/>
  <c r="L12" i="12"/>
  <c r="D289" i="5"/>
  <c r="C12" i="12"/>
  <c r="C25" i="12" s="1"/>
  <c r="E20" i="7"/>
  <c r="M13" i="12"/>
  <c r="M14" i="12"/>
  <c r="E20" i="8" s="1"/>
  <c r="K28" i="12"/>
  <c r="I26" i="12"/>
  <c r="K26" i="12"/>
  <c r="I28" i="12"/>
  <c r="J24" i="12"/>
  <c r="J22" i="12"/>
  <c r="J26" i="12"/>
  <c r="J28" i="12"/>
  <c r="K22" i="12"/>
  <c r="J27" i="12"/>
  <c r="K24" i="12"/>
  <c r="K27" i="12"/>
  <c r="C315" i="5"/>
  <c r="G310" i="5"/>
  <c r="B27" i="12"/>
  <c r="B28" i="12"/>
  <c r="B22" i="12"/>
  <c r="M198" i="5"/>
  <c r="M315" i="5" s="1"/>
  <c r="M203" i="5"/>
  <c r="T203" i="5" s="1"/>
  <c r="Q85" i="5"/>
  <c r="N85" i="5"/>
  <c r="E52" i="5"/>
  <c r="E281" i="5" s="1"/>
  <c r="J10" i="12"/>
  <c r="N219" i="5"/>
  <c r="N220" i="5" s="1"/>
  <c r="N320" i="5" s="1"/>
  <c r="M12" i="12"/>
  <c r="E18" i="8" s="1"/>
  <c r="F300" i="5"/>
  <c r="I14" i="12"/>
  <c r="E308" i="5"/>
  <c r="L50" i="5"/>
  <c r="L279" i="5" s="1"/>
  <c r="Q195" i="5"/>
  <c r="J203" i="5"/>
  <c r="Q203" i="5" s="1"/>
  <c r="J200" i="5"/>
  <c r="N195" i="5"/>
  <c r="E289" i="5"/>
  <c r="S96" i="5"/>
  <c r="S289" i="5" s="1"/>
  <c r="E300" i="5"/>
  <c r="F285" i="5"/>
  <c r="J12" i="12"/>
  <c r="F289" i="5"/>
  <c r="S130" i="5"/>
  <c r="S300" i="5" s="1"/>
  <c r="R48" i="5"/>
  <c r="R277" i="5" s="1"/>
  <c r="R276" i="5"/>
  <c r="K52" i="5"/>
  <c r="K281" i="5" s="1"/>
  <c r="F52" i="5"/>
  <c r="F281" i="5" s="1"/>
  <c r="J8" i="12"/>
  <c r="L96" i="5"/>
  <c r="L289" i="5" s="1"/>
  <c r="E293" i="5"/>
  <c r="S51" i="5"/>
  <c r="S280" i="5" s="1"/>
  <c r="S48" i="5"/>
  <c r="S277" i="5" s="1"/>
  <c r="U217" i="5"/>
  <c r="U219" i="5" s="1"/>
  <c r="G50" i="5"/>
  <c r="G279" i="5" s="1"/>
  <c r="N141" i="5"/>
  <c r="N304" i="5" s="1"/>
  <c r="U141" i="5"/>
  <c r="U304" i="5" s="1"/>
  <c r="F13" i="12"/>
  <c r="U34" i="5"/>
  <c r="U47" i="5" s="1"/>
  <c r="N72" i="5"/>
  <c r="N284" i="5" s="1"/>
  <c r="U180" i="5"/>
  <c r="N108" i="5"/>
  <c r="N109" i="5" s="1"/>
  <c r="N296" i="5" s="1"/>
  <c r="T220" i="5"/>
  <c r="T320" i="5" s="1"/>
  <c r="N202" i="5"/>
  <c r="N179" i="5"/>
  <c r="G298" i="5"/>
  <c r="U190" i="5"/>
  <c r="N180" i="5"/>
  <c r="N31" i="5"/>
  <c r="N275" i="5" s="1"/>
  <c r="G104" i="5"/>
  <c r="M8" i="12" s="1"/>
  <c r="E14" i="8" s="1"/>
  <c r="N192" i="5"/>
  <c r="S184" i="5"/>
  <c r="S185" i="5" s="1"/>
  <c r="S312" i="5" s="1"/>
  <c r="T295" i="5"/>
  <c r="T109" i="5"/>
  <c r="T296" i="5" s="1"/>
  <c r="U207" i="5"/>
  <c r="U211" i="5" s="1"/>
  <c r="U318" i="5" s="1"/>
  <c r="Q211" i="5"/>
  <c r="Q318" i="5" s="1"/>
  <c r="J287" i="5"/>
  <c r="J96" i="5"/>
  <c r="J289" i="5" s="1"/>
  <c r="Q160" i="5"/>
  <c r="Q307" i="5" s="1"/>
  <c r="U154" i="5"/>
  <c r="U160" i="5" s="1"/>
  <c r="U307" i="5" s="1"/>
  <c r="N152" i="5"/>
  <c r="J299" i="5"/>
  <c r="J131" i="5"/>
  <c r="Q129" i="5"/>
  <c r="Q299" i="5" s="1"/>
  <c r="U117" i="5"/>
  <c r="U129" i="5" s="1"/>
  <c r="U299" i="5" s="1"/>
  <c r="M48" i="5"/>
  <c r="M277" i="5" s="1"/>
  <c r="M275" i="5"/>
  <c r="U69" i="5"/>
  <c r="U72" i="5" s="1"/>
  <c r="U284" i="5" s="1"/>
  <c r="Q72" i="5"/>
  <c r="Q284" i="5" s="1"/>
  <c r="N47" i="5"/>
  <c r="J298" i="5"/>
  <c r="Q115" i="5"/>
  <c r="U111" i="5"/>
  <c r="U115" i="5" s="1"/>
  <c r="T283" i="5"/>
  <c r="T73" i="5"/>
  <c r="T285" i="5" s="1"/>
  <c r="Q14" i="5"/>
  <c r="U13" i="5"/>
  <c r="U14" i="5" s="1"/>
  <c r="J109" i="5"/>
  <c r="J296" i="5" s="1"/>
  <c r="J295" i="5"/>
  <c r="U88" i="5"/>
  <c r="U95" i="5" s="1"/>
  <c r="U288" i="5" s="1"/>
  <c r="Q95" i="5"/>
  <c r="Q288" i="5" s="1"/>
  <c r="N104" i="5"/>
  <c r="N293" i="5" s="1"/>
  <c r="N291" i="5"/>
  <c r="Q99" i="5"/>
  <c r="U98" i="5"/>
  <c r="U99" i="5" s="1"/>
  <c r="T96" i="5"/>
  <c r="T289" i="5" s="1"/>
  <c r="T287" i="5"/>
  <c r="T152" i="5"/>
  <c r="T130" i="5"/>
  <c r="T300" i="5" s="1"/>
  <c r="T299" i="5"/>
  <c r="Q31" i="5"/>
  <c r="U16" i="5"/>
  <c r="U31" i="5" s="1"/>
  <c r="T104" i="5"/>
  <c r="T293" i="5" s="1"/>
  <c r="N160" i="5"/>
  <c r="N307" i="5" s="1"/>
  <c r="T47" i="5"/>
  <c r="T48" i="5" s="1"/>
  <c r="T277" i="5" s="1"/>
  <c r="M51" i="5"/>
  <c r="M280" i="5" s="1"/>
  <c r="M276" i="5"/>
  <c r="M298" i="5"/>
  <c r="J283" i="5"/>
  <c r="J73" i="5"/>
  <c r="J285" i="5" s="1"/>
  <c r="M273" i="5"/>
  <c r="M50" i="5"/>
  <c r="R279" i="5"/>
  <c r="R52" i="5"/>
  <c r="R281" i="5" s="1"/>
  <c r="J220" i="5"/>
  <c r="J320" i="5" s="1"/>
  <c r="U213" i="5"/>
  <c r="U215" i="5" s="1"/>
  <c r="U319" i="5" s="1"/>
  <c r="Q215" i="5"/>
  <c r="Q319" i="5" s="1"/>
  <c r="M104" i="5"/>
  <c r="M293" i="5" s="1"/>
  <c r="M291" i="5"/>
  <c r="U75" i="5"/>
  <c r="U85" i="5" s="1"/>
  <c r="J306" i="5"/>
  <c r="J161" i="5"/>
  <c r="J308" i="5" s="1"/>
  <c r="Q152" i="5"/>
  <c r="U143" i="5"/>
  <c r="U152" i="5" s="1"/>
  <c r="N129" i="5"/>
  <c r="N299" i="5" s="1"/>
  <c r="T275" i="5"/>
  <c r="N66" i="5"/>
  <c r="J51" i="5"/>
  <c r="J280" i="5" s="1"/>
  <c r="Q47" i="5"/>
  <c r="J276" i="5"/>
  <c r="M283" i="5"/>
  <c r="M73" i="5"/>
  <c r="M285" i="5" s="1"/>
  <c r="J273" i="5"/>
  <c r="J50" i="5"/>
  <c r="N273" i="5"/>
  <c r="Q108" i="5"/>
  <c r="U106" i="5"/>
  <c r="U108" i="5" s="1"/>
  <c r="N95" i="5"/>
  <c r="N288" i="5" s="1"/>
  <c r="M318" i="5"/>
  <c r="M220" i="5"/>
  <c r="M320" i="5" s="1"/>
  <c r="J291" i="5"/>
  <c r="J104" i="5"/>
  <c r="J293" i="5" s="1"/>
  <c r="M96" i="5"/>
  <c r="M289" i="5" s="1"/>
  <c r="M287" i="5"/>
  <c r="M161" i="5"/>
  <c r="M308" i="5" s="1"/>
  <c r="M306" i="5"/>
  <c r="J275" i="5"/>
  <c r="R287" i="5"/>
  <c r="R96" i="5"/>
  <c r="R289" i="5" s="1"/>
  <c r="Q66" i="5"/>
  <c r="U54" i="5"/>
  <c r="U66" i="5" s="1"/>
  <c r="T273" i="5"/>
  <c r="T50" i="5"/>
  <c r="Q169" i="5"/>
  <c r="Q310" i="5" s="1"/>
  <c r="Q183" i="5"/>
  <c r="U165" i="5"/>
  <c r="R310" i="5"/>
  <c r="R205" i="5"/>
  <c r="R316" i="5" s="1"/>
  <c r="M314" i="5"/>
  <c r="R184" i="5"/>
  <c r="R185" i="5" s="1"/>
  <c r="M310" i="5"/>
  <c r="M185" i="5"/>
  <c r="T183" i="5"/>
  <c r="T184" i="5" s="1"/>
  <c r="T169" i="5"/>
  <c r="L205" i="5"/>
  <c r="L316" i="5" s="1"/>
  <c r="L314" i="5"/>
  <c r="N183" i="5"/>
  <c r="N177" i="5"/>
  <c r="N201" i="5"/>
  <c r="Q181" i="5"/>
  <c r="U181" i="5" s="1"/>
  <c r="N181" i="5"/>
  <c r="S205" i="5"/>
  <c r="S316" i="5" s="1"/>
  <c r="S314" i="5"/>
  <c r="T314" i="5"/>
  <c r="U201" i="5"/>
  <c r="U202" i="5"/>
  <c r="Q177" i="5"/>
  <c r="Q311" i="5" s="1"/>
  <c r="U173" i="5"/>
  <c r="J314" i="5"/>
  <c r="Q192" i="5"/>
  <c r="U188" i="5"/>
  <c r="Q179" i="5"/>
  <c r="J184" i="5"/>
  <c r="J185" i="5" s="1"/>
  <c r="G184" i="5"/>
  <c r="G185" i="5" s="1"/>
  <c r="C296" i="5"/>
  <c r="I9" i="12"/>
  <c r="G315" i="5"/>
  <c r="I8" i="12"/>
  <c r="C293" i="5"/>
  <c r="D277" i="5"/>
  <c r="C52" i="5"/>
  <c r="C281" i="5" s="1"/>
  <c r="C279" i="5"/>
  <c r="C285" i="5"/>
  <c r="B11" i="12"/>
  <c r="G283" i="5"/>
  <c r="G73" i="5"/>
  <c r="F14" i="12"/>
  <c r="G314" i="5"/>
  <c r="B12" i="12"/>
  <c r="C289" i="5"/>
  <c r="G287" i="5"/>
  <c r="G96" i="5"/>
  <c r="G109" i="5"/>
  <c r="M9" i="12" s="1"/>
  <c r="E15" i="8" s="1"/>
  <c r="G295" i="5"/>
  <c r="E277" i="5"/>
  <c r="D279" i="5"/>
  <c r="D52" i="5"/>
  <c r="D281" i="5" s="1"/>
  <c r="G204" i="5"/>
  <c r="G205" i="5" s="1"/>
  <c r="G316" i="5" s="1"/>
  <c r="I10" i="12"/>
  <c r="C300" i="5"/>
  <c r="G311" i="5"/>
  <c r="I12" i="12"/>
  <c r="C308" i="5"/>
  <c r="G48" i="5"/>
  <c r="G275" i="5"/>
  <c r="G51" i="5"/>
  <c r="G276" i="5"/>
  <c r="G306" i="5"/>
  <c r="B10" i="12"/>
  <c r="B23" i="12" s="1"/>
  <c r="C277" i="5"/>
  <c r="T205" i="5" l="1"/>
  <c r="T316" i="5" s="1"/>
  <c r="U177" i="5"/>
  <c r="U311" i="5" s="1"/>
  <c r="U195" i="5"/>
  <c r="U198" i="5" s="1"/>
  <c r="U315" i="5" s="1"/>
  <c r="Y195" i="5"/>
  <c r="C312" i="5"/>
  <c r="Y185" i="5"/>
  <c r="F312" i="5"/>
  <c r="D316" i="5"/>
  <c r="Z205" i="5"/>
  <c r="E312" i="5"/>
  <c r="AA185" i="5"/>
  <c r="C205" i="5"/>
  <c r="D312" i="5"/>
  <c r="Z185" i="5"/>
  <c r="E316" i="5"/>
  <c r="AA205" i="5"/>
  <c r="G300" i="5"/>
  <c r="F316" i="5"/>
  <c r="Q200" i="5"/>
  <c r="U200" i="5" s="1"/>
  <c r="J204" i="5"/>
  <c r="J205" i="5" s="1"/>
  <c r="J316" i="5" s="1"/>
  <c r="N314" i="5"/>
  <c r="N198" i="5"/>
  <c r="E18" i="7"/>
  <c r="E19" i="8"/>
  <c r="E19" i="7"/>
  <c r="I21" i="12"/>
  <c r="J23" i="12"/>
  <c r="I25" i="12"/>
  <c r="I23" i="12"/>
  <c r="I22" i="12"/>
  <c r="I27" i="12"/>
  <c r="J21" i="12"/>
  <c r="J25" i="12"/>
  <c r="B24" i="12"/>
  <c r="B25" i="12"/>
  <c r="M205" i="5"/>
  <c r="M316" i="5" s="1"/>
  <c r="U203" i="5"/>
  <c r="N48" i="5"/>
  <c r="Q198" i="5"/>
  <c r="Q315" i="5" s="1"/>
  <c r="L52" i="5"/>
  <c r="L281" i="5" s="1"/>
  <c r="N200" i="5"/>
  <c r="N203" i="5"/>
  <c r="G293" i="5"/>
  <c r="S52" i="5"/>
  <c r="S281" i="5" s="1"/>
  <c r="Q48" i="5"/>
  <c r="Q277" i="5" s="1"/>
  <c r="N50" i="5"/>
  <c r="N279" i="5" s="1"/>
  <c r="G312" i="5"/>
  <c r="N295" i="5"/>
  <c r="U220" i="5"/>
  <c r="U320" i="5" s="1"/>
  <c r="N184" i="5"/>
  <c r="N185" i="5" s="1"/>
  <c r="U192" i="5"/>
  <c r="U205" i="5" s="1"/>
  <c r="U316" i="5" s="1"/>
  <c r="U73" i="5"/>
  <c r="U285" i="5" s="1"/>
  <c r="U283" i="5"/>
  <c r="Q283" i="5"/>
  <c r="Q73" i="5"/>
  <c r="Q285" i="5" s="1"/>
  <c r="Q109" i="5"/>
  <c r="Q296" i="5" s="1"/>
  <c r="Q295" i="5"/>
  <c r="U276" i="5"/>
  <c r="U51" i="5"/>
  <c r="U280" i="5" s="1"/>
  <c r="Q276" i="5"/>
  <c r="Q51" i="5"/>
  <c r="Q280" i="5" s="1"/>
  <c r="N73" i="5"/>
  <c r="N283" i="5"/>
  <c r="U306" i="5"/>
  <c r="U161" i="5"/>
  <c r="U308" i="5" s="1"/>
  <c r="U287" i="5"/>
  <c r="U96" i="5"/>
  <c r="U289" i="5" s="1"/>
  <c r="N96" i="5"/>
  <c r="N287" i="5"/>
  <c r="Q220" i="5"/>
  <c r="Q320" i="5" s="1"/>
  <c r="M52" i="5"/>
  <c r="M281" i="5" s="1"/>
  <c r="M279" i="5"/>
  <c r="T51" i="5"/>
  <c r="T280" i="5" s="1"/>
  <c r="T276" i="5"/>
  <c r="Q275" i="5"/>
  <c r="U291" i="5"/>
  <c r="U104" i="5"/>
  <c r="U293" i="5" s="1"/>
  <c r="U273" i="5"/>
  <c r="U50" i="5"/>
  <c r="U298" i="5"/>
  <c r="U130" i="5"/>
  <c r="U300" i="5" s="1"/>
  <c r="N276" i="5"/>
  <c r="N51" i="5"/>
  <c r="N280" i="5" s="1"/>
  <c r="T279" i="5"/>
  <c r="U109" i="5"/>
  <c r="U296" i="5" s="1"/>
  <c r="U295" i="5"/>
  <c r="J52" i="5"/>
  <c r="J281" i="5" s="1"/>
  <c r="J279" i="5"/>
  <c r="N130" i="5"/>
  <c r="N298" i="5"/>
  <c r="Q161" i="5"/>
  <c r="Q308" i="5" s="1"/>
  <c r="Q306" i="5"/>
  <c r="Q287" i="5"/>
  <c r="Q96" i="5"/>
  <c r="Q289" i="5" s="1"/>
  <c r="U48" i="5"/>
  <c r="U277" i="5" s="1"/>
  <c r="U275" i="5"/>
  <c r="T161" i="5"/>
  <c r="T308" i="5" s="1"/>
  <c r="T306" i="5"/>
  <c r="Q291" i="5"/>
  <c r="Q104" i="5"/>
  <c r="Q293" i="5" s="1"/>
  <c r="Q273" i="5"/>
  <c r="Q50" i="5"/>
  <c r="Q130" i="5"/>
  <c r="Q300" i="5" s="1"/>
  <c r="Q298" i="5"/>
  <c r="N161" i="5"/>
  <c r="N306" i="5"/>
  <c r="R312" i="5"/>
  <c r="U179" i="5"/>
  <c r="Q184" i="5"/>
  <c r="Q185" i="5" s="1"/>
  <c r="Q314" i="5"/>
  <c r="N311" i="5"/>
  <c r="T185" i="5"/>
  <c r="T310" i="5"/>
  <c r="M312" i="5"/>
  <c r="J312" i="5"/>
  <c r="U183" i="5"/>
  <c r="U169" i="5"/>
  <c r="G308" i="5"/>
  <c r="G52" i="5"/>
  <c r="G281" i="5" s="1"/>
  <c r="G280" i="5"/>
  <c r="G296" i="5"/>
  <c r="G285" i="5"/>
  <c r="F11" i="12"/>
  <c r="E16" i="7" s="1"/>
  <c r="F10" i="12"/>
  <c r="E15" i="7" s="1"/>
  <c r="G277" i="5"/>
  <c r="G289" i="5"/>
  <c r="F12" i="12"/>
  <c r="E17" i="7" s="1"/>
  <c r="C316" i="5" l="1"/>
  <c r="Y205" i="5"/>
  <c r="N308" i="5"/>
  <c r="N300" i="5"/>
  <c r="N315" i="5"/>
  <c r="N205" i="5"/>
  <c r="N316" i="5" s="1"/>
  <c r="N277" i="5"/>
  <c r="Q205" i="5"/>
  <c r="Q316" i="5" s="1"/>
  <c r="N285" i="5"/>
  <c r="N289" i="5"/>
  <c r="U314" i="5"/>
  <c r="T52" i="5"/>
  <c r="T281" i="5" s="1"/>
  <c r="N52" i="5"/>
  <c r="N281" i="5" s="1"/>
  <c r="Q279" i="5"/>
  <c r="Q52" i="5"/>
  <c r="Q281" i="5" s="1"/>
  <c r="U279" i="5"/>
  <c r="U52" i="5"/>
  <c r="U281" i="5" s="1"/>
  <c r="N312" i="5"/>
  <c r="T312" i="5"/>
  <c r="U184" i="5"/>
  <c r="U185" i="5" s="1"/>
  <c r="U310" i="5"/>
  <c r="Q312" i="5"/>
  <c r="U312" i="5" l="1"/>
  <c r="G31" i="14" l="1"/>
  <c r="E32" i="14" l="1"/>
  <c r="E34" i="14" s="1"/>
  <c r="E35" i="14" s="1"/>
  <c r="F32" i="14"/>
  <c r="G32" i="14" l="1"/>
  <c r="G34" i="14" s="1"/>
  <c r="G35" i="14" s="1"/>
  <c r="F34" i="14"/>
  <c r="F35" i="14" s="1"/>
  <c r="E367" i="5"/>
  <c r="C11" i="20"/>
  <c r="C14" i="20" l="1"/>
  <c r="F367" i="5"/>
  <c r="D11" i="20"/>
  <c r="D14" i="20" s="1"/>
  <c r="D19" i="20" s="1"/>
  <c r="D21" i="20" s="1"/>
  <c r="D15" i="20" s="1"/>
  <c r="D16" i="20" s="1"/>
  <c r="E25" i="8" s="1"/>
  <c r="C227" i="5"/>
  <c r="Y227" i="5" s="1"/>
  <c r="F226" i="5"/>
  <c r="E227" i="5"/>
  <c r="AA227" i="5" s="1"/>
  <c r="D225" i="5"/>
  <c r="Z225" i="5" s="1"/>
  <c r="E226" i="5"/>
  <c r="AA226" i="5" s="1"/>
  <c r="D228" i="5"/>
  <c r="Z228" i="5" s="1"/>
  <c r="D233" i="5"/>
  <c r="Z233" i="5" s="1"/>
  <c r="D229" i="5"/>
  <c r="Z229" i="5" s="1"/>
  <c r="F228" i="5"/>
  <c r="F227" i="5"/>
  <c r="E228" i="5"/>
  <c r="AA228" i="5" s="1"/>
  <c r="C233" i="5"/>
  <c r="Y233" i="5" s="1"/>
  <c r="C229" i="5"/>
  <c r="Y229" i="5" s="1"/>
  <c r="E229" i="5"/>
  <c r="AA229" i="5" s="1"/>
  <c r="E233" i="5"/>
  <c r="AA233" i="5" s="1"/>
  <c r="E225" i="5"/>
  <c r="AA225" i="5" s="1"/>
  <c r="F229" i="5"/>
  <c r="D226" i="5"/>
  <c r="Z226" i="5" s="1"/>
  <c r="F225" i="5"/>
  <c r="C228" i="5"/>
  <c r="Y228" i="5" s="1"/>
  <c r="C226" i="5"/>
  <c r="Y226" i="5" s="1"/>
  <c r="D227" i="5"/>
  <c r="Z227" i="5" s="1"/>
  <c r="C225" i="5"/>
  <c r="Y225" i="5" s="1"/>
  <c r="F233" i="5"/>
  <c r="L228" i="5" l="1"/>
  <c r="K226" i="5"/>
  <c r="L229" i="5"/>
  <c r="K228" i="5"/>
  <c r="D242" i="5"/>
  <c r="F242" i="5"/>
  <c r="E244" i="5"/>
  <c r="C249" i="5"/>
  <c r="C245" i="5"/>
  <c r="E245" i="5"/>
  <c r="E249" i="5"/>
  <c r="E241" i="5"/>
  <c r="F245" i="5"/>
  <c r="E242" i="5"/>
  <c r="D241" i="5"/>
  <c r="F244" i="5"/>
  <c r="F243" i="5"/>
  <c r="D243" i="5"/>
  <c r="D244" i="5"/>
  <c r="C244" i="5"/>
  <c r="Y244" i="5" s="1"/>
  <c r="C243" i="5"/>
  <c r="E243" i="5"/>
  <c r="C241" i="5"/>
  <c r="D249" i="5"/>
  <c r="F241" i="5"/>
  <c r="D245" i="5"/>
  <c r="F249" i="5"/>
  <c r="C242" i="5"/>
  <c r="Y242" i="5" s="1"/>
  <c r="C19" i="20"/>
  <c r="C21" i="20" s="1"/>
  <c r="E14" i="20"/>
  <c r="E19" i="20" s="1"/>
  <c r="F230" i="5"/>
  <c r="L227" i="5"/>
  <c r="E11" i="20"/>
  <c r="M226" i="5"/>
  <c r="T226" i="5" s="1"/>
  <c r="G226" i="5"/>
  <c r="J226" i="5"/>
  <c r="M229" i="5"/>
  <c r="T229" i="5" s="1"/>
  <c r="J229" i="5"/>
  <c r="G229" i="5"/>
  <c r="L226" i="5"/>
  <c r="G227" i="5"/>
  <c r="J227" i="5"/>
  <c r="M227" i="5"/>
  <c r="T227" i="5" s="1"/>
  <c r="M225" i="5"/>
  <c r="C230" i="5"/>
  <c r="Y230" i="5" s="1"/>
  <c r="J225" i="5"/>
  <c r="G225" i="5"/>
  <c r="L233" i="5"/>
  <c r="E235" i="5"/>
  <c r="K233" i="5"/>
  <c r="D235" i="5"/>
  <c r="K227" i="5"/>
  <c r="F257" i="5"/>
  <c r="F235" i="5"/>
  <c r="G228" i="5"/>
  <c r="M228" i="5"/>
  <c r="T228" i="5" s="1"/>
  <c r="J228" i="5"/>
  <c r="L225" i="5"/>
  <c r="E230" i="5"/>
  <c r="AA230" i="5" s="1"/>
  <c r="M233" i="5"/>
  <c r="C235" i="5"/>
  <c r="J233" i="5"/>
  <c r="G233" i="5"/>
  <c r="K229" i="5"/>
  <c r="K225" i="5"/>
  <c r="D230" i="5"/>
  <c r="Z230" i="5" s="1"/>
  <c r="G367" i="5"/>
  <c r="F323" i="5" l="1"/>
  <c r="F336" i="5" s="1"/>
  <c r="C323" i="5"/>
  <c r="C336" i="5" s="1"/>
  <c r="Y235" i="5"/>
  <c r="E323" i="5"/>
  <c r="E336" i="5" s="1"/>
  <c r="AA235" i="5"/>
  <c r="D261" i="5"/>
  <c r="Z261" i="5" s="1"/>
  <c r="F256" i="5"/>
  <c r="C261" i="5"/>
  <c r="Y261" i="5" s="1"/>
  <c r="D323" i="5"/>
  <c r="D336" i="5" s="1"/>
  <c r="Z235" i="5"/>
  <c r="F250" i="5"/>
  <c r="C253" i="5"/>
  <c r="Y253" i="5" s="1"/>
  <c r="K244" i="5"/>
  <c r="R244" i="5" s="1"/>
  <c r="Z244" i="5"/>
  <c r="D253" i="5"/>
  <c r="Z253" i="5" s="1"/>
  <c r="E261" i="5"/>
  <c r="AA261" i="5" s="1"/>
  <c r="L244" i="5"/>
  <c r="S244" i="5" s="1"/>
  <c r="AA244" i="5"/>
  <c r="K245" i="5"/>
  <c r="R245" i="5" s="1"/>
  <c r="Z245" i="5" s="1"/>
  <c r="L243" i="5"/>
  <c r="S243" i="5" s="1"/>
  <c r="AA243" i="5"/>
  <c r="K243" i="5"/>
  <c r="R243" i="5" s="1"/>
  <c r="Z243" i="5"/>
  <c r="L242" i="5"/>
  <c r="S242" i="5" s="1"/>
  <c r="AA242" i="5"/>
  <c r="L245" i="5"/>
  <c r="S245" i="5" s="1"/>
  <c r="AA245" i="5" s="1"/>
  <c r="F254" i="5"/>
  <c r="F253" i="5"/>
  <c r="C255" i="5"/>
  <c r="Y255" i="5" s="1"/>
  <c r="Y243" i="5"/>
  <c r="F255" i="5"/>
  <c r="C257" i="5"/>
  <c r="Y257" i="5" s="1"/>
  <c r="K242" i="5"/>
  <c r="R242" i="5" s="1"/>
  <c r="Z242" i="5"/>
  <c r="F260" i="5"/>
  <c r="E260" i="5"/>
  <c r="F261" i="5"/>
  <c r="C260" i="5"/>
  <c r="D257" i="5"/>
  <c r="Z257" i="5" s="1"/>
  <c r="C258" i="5"/>
  <c r="Y258" i="5" s="1"/>
  <c r="E254" i="5"/>
  <c r="AA254" i="5" s="1"/>
  <c r="F258" i="5"/>
  <c r="D255" i="5"/>
  <c r="Z255" i="5" s="1"/>
  <c r="E257" i="5"/>
  <c r="AA257" i="5" s="1"/>
  <c r="E258" i="5"/>
  <c r="AA258" i="5" s="1"/>
  <c r="E255" i="5"/>
  <c r="AA255" i="5" s="1"/>
  <c r="G230" i="5"/>
  <c r="J242" i="5"/>
  <c r="J254" i="5" s="1"/>
  <c r="G242" i="5"/>
  <c r="M242" i="5"/>
  <c r="T242" i="5" s="1"/>
  <c r="J244" i="5"/>
  <c r="J256" i="5" s="1"/>
  <c r="G244" i="5"/>
  <c r="M244" i="5"/>
  <c r="T244" i="5" s="1"/>
  <c r="L241" i="5"/>
  <c r="E246" i="5"/>
  <c r="AA246" i="5" s="1"/>
  <c r="J249" i="5"/>
  <c r="J261" i="5" s="1"/>
  <c r="G249" i="5"/>
  <c r="G250" i="5" s="1"/>
  <c r="C250" i="5"/>
  <c r="M249" i="5"/>
  <c r="M261" i="5" s="1"/>
  <c r="D258" i="5"/>
  <c r="Z258" i="5" s="1"/>
  <c r="R229" i="5"/>
  <c r="E253" i="5"/>
  <c r="J230" i="5"/>
  <c r="Q225" i="5"/>
  <c r="N225" i="5"/>
  <c r="M230" i="5"/>
  <c r="T225" i="5"/>
  <c r="Q226" i="5"/>
  <c r="N226" i="5"/>
  <c r="S227" i="5"/>
  <c r="M241" i="5"/>
  <c r="G241" i="5"/>
  <c r="C246" i="5"/>
  <c r="Y246" i="5" s="1"/>
  <c r="J241" i="5"/>
  <c r="K241" i="5"/>
  <c r="K253" i="5" s="1"/>
  <c r="R253" i="5" s="1"/>
  <c r="D246" i="5"/>
  <c r="Z246" i="5" s="1"/>
  <c r="L249" i="5"/>
  <c r="L260" i="5" s="1"/>
  <c r="E250" i="5"/>
  <c r="R228" i="5"/>
  <c r="S229" i="5"/>
  <c r="E322" i="5"/>
  <c r="E335" i="5" s="1"/>
  <c r="E236" i="5"/>
  <c r="AA236" i="5" s="1"/>
  <c r="Q228" i="5"/>
  <c r="N228" i="5"/>
  <c r="K249" i="5"/>
  <c r="D250" i="5"/>
  <c r="M235" i="5"/>
  <c r="M323" i="5" s="1"/>
  <c r="M336" i="5" s="1"/>
  <c r="T233" i="5"/>
  <c r="C256" i="5"/>
  <c r="Y256" i="5" s="1"/>
  <c r="R233" i="5"/>
  <c r="K235" i="5"/>
  <c r="K323" i="5" s="1"/>
  <c r="K336" i="5" s="1"/>
  <c r="S233" i="5"/>
  <c r="L235" i="5"/>
  <c r="L323" i="5" s="1"/>
  <c r="L336" i="5" s="1"/>
  <c r="S226" i="5"/>
  <c r="Q229" i="5"/>
  <c r="N229" i="5"/>
  <c r="C254" i="5"/>
  <c r="Y254" i="5" s="1"/>
  <c r="D256" i="5"/>
  <c r="Z256" i="5" s="1"/>
  <c r="R226" i="5"/>
  <c r="S228" i="5"/>
  <c r="N227" i="5"/>
  <c r="Q227" i="5"/>
  <c r="F236" i="5"/>
  <c r="F322" i="5"/>
  <c r="F335" i="5" s="1"/>
  <c r="D236" i="5"/>
  <c r="Z236" i="5" s="1"/>
  <c r="D322" i="5"/>
  <c r="D335" i="5" s="1"/>
  <c r="G235" i="5"/>
  <c r="K230" i="5"/>
  <c r="R225" i="5"/>
  <c r="J235" i="5"/>
  <c r="J323" i="5" s="1"/>
  <c r="J336" i="5" s="1"/>
  <c r="Q233" i="5"/>
  <c r="N233" i="5"/>
  <c r="S225" i="5"/>
  <c r="L230" i="5"/>
  <c r="R227" i="5"/>
  <c r="D260" i="5"/>
  <c r="C236" i="5"/>
  <c r="Y236" i="5" s="1"/>
  <c r="C322" i="5"/>
  <c r="C335" i="5" s="1"/>
  <c r="C337" i="5" s="1"/>
  <c r="C15" i="20"/>
  <c r="C16" i="20" s="1"/>
  <c r="E24" i="7" s="1"/>
  <c r="E21" i="20"/>
  <c r="E15" i="20" s="1"/>
  <c r="E16" i="20" s="1"/>
  <c r="F246" i="5"/>
  <c r="J243" i="5"/>
  <c r="J255" i="5" s="1"/>
  <c r="G243" i="5"/>
  <c r="M243" i="5"/>
  <c r="T243" i="5" s="1"/>
  <c r="J245" i="5"/>
  <c r="J257" i="5" s="1"/>
  <c r="M245" i="5"/>
  <c r="T245" i="5" s="1"/>
  <c r="AB245" i="5" s="1"/>
  <c r="G245" i="5"/>
  <c r="D254" i="5"/>
  <c r="Z254" i="5" s="1"/>
  <c r="E256" i="5"/>
  <c r="AA256" i="5" s="1"/>
  <c r="F337" i="5" l="1"/>
  <c r="D337" i="5"/>
  <c r="K254" i="5"/>
  <c r="R254" i="5" s="1"/>
  <c r="L255" i="5"/>
  <c r="L257" i="5"/>
  <c r="S257" i="5" s="1"/>
  <c r="K255" i="5"/>
  <c r="R255" i="5" s="1"/>
  <c r="E337" i="5"/>
  <c r="K256" i="5"/>
  <c r="R256" i="5" s="1"/>
  <c r="K257" i="5"/>
  <c r="R257" i="5" s="1"/>
  <c r="D262" i="5"/>
  <c r="Z262" i="5" s="1"/>
  <c r="Z260" i="5"/>
  <c r="E327" i="5"/>
  <c r="E340" i="5" s="1"/>
  <c r="AA250" i="5"/>
  <c r="E262" i="5"/>
  <c r="AA262" i="5" s="1"/>
  <c r="AA260" i="5"/>
  <c r="L256" i="5"/>
  <c r="S256" i="5" s="1"/>
  <c r="L254" i="5"/>
  <c r="S254" i="5" s="1"/>
  <c r="G253" i="5"/>
  <c r="AA253" i="5"/>
  <c r="F327" i="5"/>
  <c r="F340" i="5" s="1"/>
  <c r="D327" i="5"/>
  <c r="D340" i="5" s="1"/>
  <c r="Z250" i="5"/>
  <c r="C327" i="5"/>
  <c r="C340" i="5" s="1"/>
  <c r="Y250" i="5"/>
  <c r="L258" i="5"/>
  <c r="F259" i="5"/>
  <c r="C262" i="5"/>
  <c r="Y262" i="5" s="1"/>
  <c r="Y260" i="5"/>
  <c r="G261" i="5"/>
  <c r="F262" i="5"/>
  <c r="S260" i="5"/>
  <c r="U229" i="5"/>
  <c r="M255" i="5"/>
  <c r="T255" i="5" s="1"/>
  <c r="L261" i="5"/>
  <c r="L253" i="5"/>
  <c r="S253" i="5" s="1"/>
  <c r="S255" i="5"/>
  <c r="G255" i="5"/>
  <c r="C259" i="5"/>
  <c r="Y259" i="5" s="1"/>
  <c r="G257" i="5"/>
  <c r="M253" i="5"/>
  <c r="T253" i="5" s="1"/>
  <c r="G258" i="5"/>
  <c r="M258" i="5"/>
  <c r="M257" i="5"/>
  <c r="T257" i="5" s="1"/>
  <c r="G260" i="5"/>
  <c r="D259" i="5"/>
  <c r="Z259" i="5" s="1"/>
  <c r="U227" i="5"/>
  <c r="Q255" i="5"/>
  <c r="Q257" i="5"/>
  <c r="B16" i="12"/>
  <c r="C324" i="5"/>
  <c r="S235" i="5"/>
  <c r="S323" i="5" s="1"/>
  <c r="S336" i="5" s="1"/>
  <c r="K246" i="5"/>
  <c r="R241" i="5"/>
  <c r="G327" i="5"/>
  <c r="N235" i="5"/>
  <c r="R230" i="5"/>
  <c r="G323" i="5"/>
  <c r="M256" i="5"/>
  <c r="T256" i="5" s="1"/>
  <c r="G256" i="5"/>
  <c r="U228" i="5"/>
  <c r="Q241" i="5"/>
  <c r="Y241" i="5" s="1"/>
  <c r="N241" i="5"/>
  <c r="J246" i="5"/>
  <c r="Q254" i="5"/>
  <c r="J253" i="5"/>
  <c r="J236" i="5"/>
  <c r="J322" i="5"/>
  <c r="J335" i="5" s="1"/>
  <c r="J337" i="5" s="1"/>
  <c r="J250" i="5"/>
  <c r="J327" i="5" s="1"/>
  <c r="J340" i="5" s="1"/>
  <c r="J260" i="5"/>
  <c r="N249" i="5"/>
  <c r="Q249" i="5"/>
  <c r="Y249" i="5" s="1"/>
  <c r="Q242" i="5"/>
  <c r="U242" i="5" s="1"/>
  <c r="N242" i="5"/>
  <c r="Q243" i="5"/>
  <c r="U243" i="5" s="1"/>
  <c r="N243" i="5"/>
  <c r="R235" i="5"/>
  <c r="R323" i="5" s="1"/>
  <c r="R336" i="5" s="1"/>
  <c r="U226" i="5"/>
  <c r="Q245" i="5"/>
  <c r="N245" i="5"/>
  <c r="L322" i="5"/>
  <c r="L335" i="5" s="1"/>
  <c r="L337" i="5" s="1"/>
  <c r="L236" i="5"/>
  <c r="K258" i="5"/>
  <c r="T235" i="5"/>
  <c r="T323" i="5" s="1"/>
  <c r="T336" i="5" s="1"/>
  <c r="R249" i="5"/>
  <c r="K250" i="5"/>
  <c r="K327" i="5" s="1"/>
  <c r="K340" i="5" s="1"/>
  <c r="K260" i="5"/>
  <c r="R260" i="5" s="1"/>
  <c r="E324" i="5"/>
  <c r="D16" i="12"/>
  <c r="S249" i="5"/>
  <c r="L250" i="5"/>
  <c r="L327" i="5" s="1"/>
  <c r="L340" i="5" s="1"/>
  <c r="C326" i="5"/>
  <c r="C339" i="5" s="1"/>
  <c r="C251" i="5"/>
  <c r="Y251" i="5" s="1"/>
  <c r="T230" i="5"/>
  <c r="N230" i="5"/>
  <c r="E259" i="5"/>
  <c r="AA259" i="5" s="1"/>
  <c r="T249" i="5"/>
  <c r="M250" i="5"/>
  <c r="M327" i="5" s="1"/>
  <c r="M340" i="5" s="1"/>
  <c r="E326" i="5"/>
  <c r="E339" i="5" s="1"/>
  <c r="E251" i="5"/>
  <c r="Q244" i="5"/>
  <c r="U244" i="5" s="1"/>
  <c r="N244" i="5"/>
  <c r="S230" i="5"/>
  <c r="M246" i="5"/>
  <c r="T241" i="5"/>
  <c r="Q230" i="5"/>
  <c r="U225" i="5"/>
  <c r="F326" i="5"/>
  <c r="F339" i="5" s="1"/>
  <c r="F251" i="5"/>
  <c r="M260" i="5"/>
  <c r="T260" i="5" s="1"/>
  <c r="Q235" i="5"/>
  <c r="Q323" i="5" s="1"/>
  <c r="Q336" i="5" s="1"/>
  <c r="U233" i="5"/>
  <c r="K322" i="5"/>
  <c r="K335" i="5" s="1"/>
  <c r="K337" i="5" s="1"/>
  <c r="K236" i="5"/>
  <c r="C16" i="12"/>
  <c r="D324" i="5"/>
  <c r="F324" i="5"/>
  <c r="E16" i="12"/>
  <c r="M254" i="5"/>
  <c r="T254" i="5" s="1"/>
  <c r="G254" i="5"/>
  <c r="K261" i="5"/>
  <c r="Q256" i="5"/>
  <c r="D326" i="5"/>
  <c r="D339" i="5" s="1"/>
  <c r="D251" i="5"/>
  <c r="G246" i="5"/>
  <c r="M322" i="5"/>
  <c r="M335" i="5" s="1"/>
  <c r="M236" i="5"/>
  <c r="J258" i="5"/>
  <c r="S241" i="5"/>
  <c r="L246" i="5"/>
  <c r="G322" i="5"/>
  <c r="G236" i="5"/>
  <c r="F341" i="5" l="1"/>
  <c r="F343" i="5" s="1"/>
  <c r="Q261" i="5"/>
  <c r="D341" i="5"/>
  <c r="D343" i="5" s="1"/>
  <c r="C341" i="5"/>
  <c r="C343" i="5" s="1"/>
  <c r="R250" i="5"/>
  <c r="R327" i="5" s="1"/>
  <c r="R340" i="5" s="1"/>
  <c r="Z249" i="5"/>
  <c r="S246" i="5"/>
  <c r="S326" i="5" s="1"/>
  <c r="S339" i="5" s="1"/>
  <c r="AA241" i="5"/>
  <c r="U245" i="5"/>
  <c r="Y245" i="5"/>
  <c r="T246" i="5"/>
  <c r="T326" i="5" s="1"/>
  <c r="T339" i="5" s="1"/>
  <c r="T341" i="5" s="1"/>
  <c r="AB241" i="5"/>
  <c r="T250" i="5"/>
  <c r="T327" i="5" s="1"/>
  <c r="T340" i="5" s="1"/>
  <c r="AB249" i="5"/>
  <c r="S250" i="5"/>
  <c r="S327" i="5" s="1"/>
  <c r="S340" i="5" s="1"/>
  <c r="AA249" i="5"/>
  <c r="R246" i="5"/>
  <c r="R326" i="5" s="1"/>
  <c r="R339" i="5" s="1"/>
  <c r="Z241" i="5"/>
  <c r="E341" i="5"/>
  <c r="E343" i="5" s="1"/>
  <c r="D263" i="5"/>
  <c r="Z263" i="5" s="1"/>
  <c r="Z251" i="5"/>
  <c r="E263" i="5"/>
  <c r="AA263" i="5" s="1"/>
  <c r="AA251" i="5"/>
  <c r="M337" i="5"/>
  <c r="G262" i="5"/>
  <c r="N256" i="5"/>
  <c r="F263" i="5"/>
  <c r="N250" i="5"/>
  <c r="N327" i="5" s="1"/>
  <c r="N340" i="5" s="1"/>
  <c r="N255" i="5"/>
  <c r="R258" i="5"/>
  <c r="U255" i="5"/>
  <c r="N258" i="5"/>
  <c r="G259" i="5"/>
  <c r="N257" i="5"/>
  <c r="Q258" i="5"/>
  <c r="U257" i="5"/>
  <c r="N254" i="5"/>
  <c r="E265" i="5"/>
  <c r="AA265" i="5" s="1"/>
  <c r="U235" i="5"/>
  <c r="G326" i="5"/>
  <c r="G251" i="5"/>
  <c r="C29" i="12"/>
  <c r="C17" i="12"/>
  <c r="U230" i="5"/>
  <c r="S258" i="5"/>
  <c r="C328" i="5"/>
  <c r="I16" i="12"/>
  <c r="R261" i="5"/>
  <c r="Q260" i="5"/>
  <c r="N260" i="5"/>
  <c r="U260" i="5" s="1"/>
  <c r="U254" i="5"/>
  <c r="R322" i="5"/>
  <c r="R335" i="5" s="1"/>
  <c r="R337" i="5" s="1"/>
  <c r="R236" i="5"/>
  <c r="G340" i="5"/>
  <c r="E17" i="12"/>
  <c r="L251" i="5"/>
  <c r="L328" i="5" s="1"/>
  <c r="L326" i="5"/>
  <c r="L339" i="5" s="1"/>
  <c r="L341" i="5" s="1"/>
  <c r="L343" i="5" s="1"/>
  <c r="K324" i="5"/>
  <c r="F328" i="5"/>
  <c r="L16" i="12"/>
  <c r="Q236" i="5"/>
  <c r="Q322" i="5"/>
  <c r="Q335" i="5" s="1"/>
  <c r="Q337" i="5" s="1"/>
  <c r="S322" i="5"/>
  <c r="S335" i="5" s="1"/>
  <c r="S337" i="5" s="1"/>
  <c r="S236" i="5"/>
  <c r="K16" i="12"/>
  <c r="E328" i="5"/>
  <c r="N322" i="5"/>
  <c r="N335" i="5" s="1"/>
  <c r="N236" i="5"/>
  <c r="D29" i="12"/>
  <c r="D17" i="12"/>
  <c r="J324" i="5"/>
  <c r="J326" i="5"/>
  <c r="J339" i="5" s="1"/>
  <c r="J341" i="5" s="1"/>
  <c r="J343" i="5" s="1"/>
  <c r="J344" i="5" s="1"/>
  <c r="J251" i="5"/>
  <c r="J328" i="5" s="1"/>
  <c r="N323" i="5"/>
  <c r="N336" i="5" s="1"/>
  <c r="K326" i="5"/>
  <c r="K339" i="5" s="1"/>
  <c r="K341" i="5" s="1"/>
  <c r="K343" i="5" s="1"/>
  <c r="K344" i="5" s="1"/>
  <c r="K251" i="5"/>
  <c r="K328" i="5" s="1"/>
  <c r="B17" i="12"/>
  <c r="B29" i="12"/>
  <c r="F16" i="12"/>
  <c r="G324" i="5"/>
  <c r="M326" i="5"/>
  <c r="M339" i="5" s="1"/>
  <c r="M341" i="5" s="1"/>
  <c r="M251" i="5"/>
  <c r="M328" i="5" s="1"/>
  <c r="T322" i="5"/>
  <c r="T335" i="5" s="1"/>
  <c r="T337" i="5" s="1"/>
  <c r="T236" i="5"/>
  <c r="U241" i="5"/>
  <c r="Q246" i="5"/>
  <c r="G335" i="5"/>
  <c r="J16" i="12"/>
  <c r="D328" i="5"/>
  <c r="U256" i="5"/>
  <c r="M324" i="5"/>
  <c r="T258" i="5"/>
  <c r="T261" i="5"/>
  <c r="L324" i="5"/>
  <c r="U249" i="5"/>
  <c r="U250" i="5" s="1"/>
  <c r="Q250" i="5"/>
  <c r="Q327" i="5" s="1"/>
  <c r="Q340" i="5" s="1"/>
  <c r="Q253" i="5"/>
  <c r="U253" i="5" s="1"/>
  <c r="N253" i="5"/>
  <c r="N246" i="5"/>
  <c r="G336" i="5"/>
  <c r="N261" i="5"/>
  <c r="S261" i="5"/>
  <c r="C263" i="5"/>
  <c r="Y263" i="5" s="1"/>
  <c r="R341" i="5" l="1"/>
  <c r="D265" i="5"/>
  <c r="Z265" i="5" s="1"/>
  <c r="L344" i="5"/>
  <c r="S251" i="5"/>
  <c r="S328" i="5" s="1"/>
  <c r="U246" i="5"/>
  <c r="U326" i="5" s="1"/>
  <c r="U339" i="5" s="1"/>
  <c r="R251" i="5"/>
  <c r="R328" i="5" s="1"/>
  <c r="D329" i="5"/>
  <c r="T251" i="5"/>
  <c r="T328" i="5" s="1"/>
  <c r="S341" i="5"/>
  <c r="S343" i="5" s="1"/>
  <c r="F329" i="5"/>
  <c r="G263" i="5"/>
  <c r="G265" i="5" s="1"/>
  <c r="D266" i="5" s="1"/>
  <c r="Z266" i="5" s="1"/>
  <c r="E329" i="5"/>
  <c r="E19" i="12"/>
  <c r="F265" i="5"/>
  <c r="L263" i="5"/>
  <c r="L265" i="5" s="1"/>
  <c r="D30" i="12"/>
  <c r="C30" i="12"/>
  <c r="G337" i="5"/>
  <c r="N337" i="5"/>
  <c r="I29" i="12"/>
  <c r="I17" i="12"/>
  <c r="G328" i="5"/>
  <c r="M16" i="12"/>
  <c r="C329" i="5"/>
  <c r="C265" i="5"/>
  <c r="Y265" i="5" s="1"/>
  <c r="Q251" i="5"/>
  <c r="Q328" i="5" s="1"/>
  <c r="Q326" i="5"/>
  <c r="Q339" i="5" s="1"/>
  <c r="Q341" i="5" s="1"/>
  <c r="Q343" i="5" s="1"/>
  <c r="T343" i="5"/>
  <c r="M343" i="5"/>
  <c r="M344" i="5" s="1"/>
  <c r="B30" i="12"/>
  <c r="L17" i="12"/>
  <c r="L19" i="12" s="1"/>
  <c r="U258" i="5"/>
  <c r="G339" i="5"/>
  <c r="T324" i="5"/>
  <c r="Q324" i="5"/>
  <c r="M263" i="5"/>
  <c r="D331" i="5"/>
  <c r="K29" i="12"/>
  <c r="K17" i="12"/>
  <c r="K263" i="5"/>
  <c r="R324" i="5"/>
  <c r="U322" i="5"/>
  <c r="U335" i="5" s="1"/>
  <c r="U236" i="5"/>
  <c r="U323" i="5"/>
  <c r="U336" i="5" s="1"/>
  <c r="E331" i="5"/>
  <c r="U327" i="5"/>
  <c r="U340" i="5" s="1"/>
  <c r="J29" i="12"/>
  <c r="J17" i="12"/>
  <c r="N251" i="5"/>
  <c r="N326" i="5"/>
  <c r="N339" i="5" s="1"/>
  <c r="E21" i="7"/>
  <c r="F17" i="12"/>
  <c r="J263" i="5"/>
  <c r="N324" i="5"/>
  <c r="S324" i="5"/>
  <c r="R343" i="5"/>
  <c r="U261" i="5"/>
  <c r="G329" i="5" l="1"/>
  <c r="U251" i="5"/>
  <c r="U328" i="5" s="1"/>
  <c r="S263" i="5"/>
  <c r="S329" i="5" s="1"/>
  <c r="R263" i="5"/>
  <c r="R329" i="5" s="1"/>
  <c r="T263" i="5"/>
  <c r="T329" i="5" s="1"/>
  <c r="L329" i="5"/>
  <c r="F331" i="5"/>
  <c r="AB265" i="5"/>
  <c r="AC265" i="5" s="1"/>
  <c r="E27" i="12"/>
  <c r="F27" i="12" s="1"/>
  <c r="AB267" i="5"/>
  <c r="AC267" i="5" s="1"/>
  <c r="AB264" i="5"/>
  <c r="AC264" i="5" s="1"/>
  <c r="AB252" i="5"/>
  <c r="AC252" i="5" s="1"/>
  <c r="AB247" i="5"/>
  <c r="AC247" i="5" s="1"/>
  <c r="AB237" i="5"/>
  <c r="AC237" i="5" s="1"/>
  <c r="AB231" i="5"/>
  <c r="AC231" i="5" s="1"/>
  <c r="AB221" i="5"/>
  <c r="AC221" i="5" s="1"/>
  <c r="AB216" i="5"/>
  <c r="AC216" i="5" s="1"/>
  <c r="AB212" i="5"/>
  <c r="AC212" i="5" s="1"/>
  <c r="AB206" i="5"/>
  <c r="AC206" i="5" s="1"/>
  <c r="AB199" i="5"/>
  <c r="AC199" i="5" s="1"/>
  <c r="AB193" i="5"/>
  <c r="AC193" i="5" s="1"/>
  <c r="AB186" i="5"/>
  <c r="AC186" i="5" s="1"/>
  <c r="AB170" i="5"/>
  <c r="AC170" i="5" s="1"/>
  <c r="AB162" i="5"/>
  <c r="AC162" i="5" s="1"/>
  <c r="AB178" i="5"/>
  <c r="AC178" i="5" s="1"/>
  <c r="AB153" i="5"/>
  <c r="AC153" i="5" s="1"/>
  <c r="AB135" i="5"/>
  <c r="AC135" i="5" s="1"/>
  <c r="AB116" i="5"/>
  <c r="AC116" i="5" s="1"/>
  <c r="AB142" i="5"/>
  <c r="AC142" i="5" s="1"/>
  <c r="AB131" i="5"/>
  <c r="AC131" i="5" s="1"/>
  <c r="AB67" i="5"/>
  <c r="AC67" i="5" s="1"/>
  <c r="AB110" i="5"/>
  <c r="AC110" i="5" s="1"/>
  <c r="AB100" i="5"/>
  <c r="AC100" i="5" s="1"/>
  <c r="AB86" i="5"/>
  <c r="AC86" i="5" s="1"/>
  <c r="AB32" i="5"/>
  <c r="AC32" i="5" s="1"/>
  <c r="AC238" i="5"/>
  <c r="AB207" i="5"/>
  <c r="AC207" i="5" s="1"/>
  <c r="AC156" i="5"/>
  <c r="AB124" i="5"/>
  <c r="AC124" i="5" s="1"/>
  <c r="AB81" i="5"/>
  <c r="AC81" i="5" s="1"/>
  <c r="AC144" i="5"/>
  <c r="AB84" i="5"/>
  <c r="AC84" i="5" s="1"/>
  <c r="AC157" i="5"/>
  <c r="AB191" i="5"/>
  <c r="AC191" i="5" s="1"/>
  <c r="AB163" i="5"/>
  <c r="AC163" i="5" s="1"/>
  <c r="AB23" i="5"/>
  <c r="AC23" i="5" s="1"/>
  <c r="AB106" i="5"/>
  <c r="AC106" i="5" s="1"/>
  <c r="AB62" i="5"/>
  <c r="AC62" i="5" s="1"/>
  <c r="AB208" i="5"/>
  <c r="AC208" i="5" s="1"/>
  <c r="AB63" i="5"/>
  <c r="AC63" i="5" s="1"/>
  <c r="AB91" i="5"/>
  <c r="AC91" i="5" s="1"/>
  <c r="AB41" i="5"/>
  <c r="AC41" i="5" s="1"/>
  <c r="AC155" i="5"/>
  <c r="AB98" i="5"/>
  <c r="AC98" i="5" s="1"/>
  <c r="AC197" i="5"/>
  <c r="AB69" i="5"/>
  <c r="AC69" i="5" s="1"/>
  <c r="AB38" i="5"/>
  <c r="AC38" i="5" s="1"/>
  <c r="AB30" i="5"/>
  <c r="AC30" i="5" s="1"/>
  <c r="AC154" i="5"/>
  <c r="AB133" i="5"/>
  <c r="AC133" i="5" s="1"/>
  <c r="AB90" i="5"/>
  <c r="AC90" i="5" s="1"/>
  <c r="AB57" i="5"/>
  <c r="AC57" i="5" s="1"/>
  <c r="AB55" i="5"/>
  <c r="AC55" i="5" s="1"/>
  <c r="AB222" i="5"/>
  <c r="AC222" i="5" s="1"/>
  <c r="AC121" i="5"/>
  <c r="AC175" i="5"/>
  <c r="AB188" i="5"/>
  <c r="AC188" i="5" s="1"/>
  <c r="AB232" i="5"/>
  <c r="AC232" i="5" s="1"/>
  <c r="AB102" i="5"/>
  <c r="AC102" i="5" s="1"/>
  <c r="AB234" i="5"/>
  <c r="AC234" i="5" s="1"/>
  <c r="AB26" i="5"/>
  <c r="AC26" i="5" s="1"/>
  <c r="AB24" i="5"/>
  <c r="AC24" i="5" s="1"/>
  <c r="AC118" i="5"/>
  <c r="AB80" i="5"/>
  <c r="AC80" i="5" s="1"/>
  <c r="AB44" i="5"/>
  <c r="AC44" i="5" s="1"/>
  <c r="AC143" i="5"/>
  <c r="AB43" i="5"/>
  <c r="AC43" i="5" s="1"/>
  <c r="AB138" i="5"/>
  <c r="AC138" i="5" s="1"/>
  <c r="AB187" i="5"/>
  <c r="AC187" i="5" s="1"/>
  <c r="AB168" i="5"/>
  <c r="AC168" i="5" s="1"/>
  <c r="AB17" i="5"/>
  <c r="AC17" i="5" s="1"/>
  <c r="AB128" i="5"/>
  <c r="AC128" i="5" s="1"/>
  <c r="AB16" i="5"/>
  <c r="AC16" i="5" s="1"/>
  <c r="AC122" i="5"/>
  <c r="AB21" i="5"/>
  <c r="AC21" i="5" s="1"/>
  <c r="AB59" i="5"/>
  <c r="AC59" i="5" s="1"/>
  <c r="AB34" i="5"/>
  <c r="AC34" i="5" s="1"/>
  <c r="AB92" i="5"/>
  <c r="AC92" i="5" s="1"/>
  <c r="AB107" i="5"/>
  <c r="AC107" i="5" s="1"/>
  <c r="AB210" i="5"/>
  <c r="AC210" i="5" s="1"/>
  <c r="AB88" i="5"/>
  <c r="AC88" i="5" s="1"/>
  <c r="AC148" i="5"/>
  <c r="AC123" i="5"/>
  <c r="AB75" i="5"/>
  <c r="AC75" i="5" s="1"/>
  <c r="AB29" i="5"/>
  <c r="AC29" i="5" s="1"/>
  <c r="AB54" i="5"/>
  <c r="AC54" i="5" s="1"/>
  <c r="AB132" i="5"/>
  <c r="AC132" i="5" s="1"/>
  <c r="AB25" i="5"/>
  <c r="AC25" i="5" s="1"/>
  <c r="AB139" i="5"/>
  <c r="AC139" i="5" s="1"/>
  <c r="AB83" i="5"/>
  <c r="AC83" i="5" s="1"/>
  <c r="AB76" i="5"/>
  <c r="AC76" i="5" s="1"/>
  <c r="AB94" i="5"/>
  <c r="AC94" i="5" s="1"/>
  <c r="AC196" i="5"/>
  <c r="AC146" i="5"/>
  <c r="AB93" i="5"/>
  <c r="AC93" i="5" s="1"/>
  <c r="AB56" i="5"/>
  <c r="AC56" i="5" s="1"/>
  <c r="AB78" i="5"/>
  <c r="AC78" i="5" s="1"/>
  <c r="AC120" i="5"/>
  <c r="AB127" i="5"/>
  <c r="AC127" i="5" s="1"/>
  <c r="AC248" i="5"/>
  <c r="AC119" i="5"/>
  <c r="AB37" i="5"/>
  <c r="AC37" i="5" s="1"/>
  <c r="AC150" i="5"/>
  <c r="AB28" i="5"/>
  <c r="AC28" i="5" s="1"/>
  <c r="AB87" i="5"/>
  <c r="AC87" i="5" s="1"/>
  <c r="AC149" i="5"/>
  <c r="AC240" i="5"/>
  <c r="AB165" i="5"/>
  <c r="AC165" i="5" s="1"/>
  <c r="AC158" i="5"/>
  <c r="AC173" i="5"/>
  <c r="AC172" i="5"/>
  <c r="AB20" i="5"/>
  <c r="AC20" i="5" s="1"/>
  <c r="AB64" i="5"/>
  <c r="AC64" i="5" s="1"/>
  <c r="AB40" i="5"/>
  <c r="AC40" i="5" s="1"/>
  <c r="AC174" i="5"/>
  <c r="AC117" i="5"/>
  <c r="AB223" i="5"/>
  <c r="AC223" i="5" s="1"/>
  <c r="AB126" i="5"/>
  <c r="AC126" i="5" s="1"/>
  <c r="AB190" i="5"/>
  <c r="AC190" i="5" s="1"/>
  <c r="AC113" i="5"/>
  <c r="AC151" i="5"/>
  <c r="AB164" i="5"/>
  <c r="AC164" i="5" s="1"/>
  <c r="AB19" i="5"/>
  <c r="AC19" i="5" s="1"/>
  <c r="AB46" i="5"/>
  <c r="AC46" i="5" s="1"/>
  <c r="AB61" i="5"/>
  <c r="AC61" i="5" s="1"/>
  <c r="AB137" i="5"/>
  <c r="AC137" i="5" s="1"/>
  <c r="AB36" i="5"/>
  <c r="AC36" i="5" s="1"/>
  <c r="AC159" i="5"/>
  <c r="AB42" i="5"/>
  <c r="AC42" i="5" s="1"/>
  <c r="AB89" i="5"/>
  <c r="AC89" i="5" s="1"/>
  <c r="AB140" i="5"/>
  <c r="AC140" i="5" s="1"/>
  <c r="AB60" i="5"/>
  <c r="AC60" i="5" s="1"/>
  <c r="AC213" i="5"/>
  <c r="AC147" i="5"/>
  <c r="AB18" i="5"/>
  <c r="AC18" i="5" s="1"/>
  <c r="AB125" i="5"/>
  <c r="AC125" i="5" s="1"/>
  <c r="AB45" i="5"/>
  <c r="AC45" i="5" s="1"/>
  <c r="AB22" i="5"/>
  <c r="AC22" i="5" s="1"/>
  <c r="AC171" i="5"/>
  <c r="AB77" i="5"/>
  <c r="AC77" i="5" s="1"/>
  <c r="AC111" i="5"/>
  <c r="AB79" i="5"/>
  <c r="AC79" i="5" s="1"/>
  <c r="AC194" i="5"/>
  <c r="AB176" i="5"/>
  <c r="AC176" i="5" s="1"/>
  <c r="AB68" i="5"/>
  <c r="AC68" i="5" s="1"/>
  <c r="AB209" i="5"/>
  <c r="AC209" i="5" s="1"/>
  <c r="AC145" i="5"/>
  <c r="AB224" i="5"/>
  <c r="AC224" i="5" s="1"/>
  <c r="AC195" i="5"/>
  <c r="AC239" i="5"/>
  <c r="AC114" i="5"/>
  <c r="AB101" i="5"/>
  <c r="AC101" i="5" s="1"/>
  <c r="AB33" i="5"/>
  <c r="AC33" i="5" s="1"/>
  <c r="AB136" i="5"/>
  <c r="AC136" i="5" s="1"/>
  <c r="AB65" i="5"/>
  <c r="AC65" i="5" s="1"/>
  <c r="AB82" i="5"/>
  <c r="AC82" i="5" s="1"/>
  <c r="AB70" i="5"/>
  <c r="AC70" i="5" s="1"/>
  <c r="AB189" i="5"/>
  <c r="AC189" i="5" s="1"/>
  <c r="AB166" i="5"/>
  <c r="AC166" i="5" s="1"/>
  <c r="AB27" i="5"/>
  <c r="AC27" i="5" s="1"/>
  <c r="AB58" i="5"/>
  <c r="AC58" i="5" s="1"/>
  <c r="AB167" i="5"/>
  <c r="AC167" i="5" s="1"/>
  <c r="AC112" i="5"/>
  <c r="AB39" i="5"/>
  <c r="AC39" i="5" s="1"/>
  <c r="AB35" i="5"/>
  <c r="AC35" i="5" s="1"/>
  <c r="AB214" i="5"/>
  <c r="AC214" i="5" s="1"/>
  <c r="AB71" i="5"/>
  <c r="AC71" i="5" s="1"/>
  <c r="AB103" i="5"/>
  <c r="AC103" i="5" s="1"/>
  <c r="AB215" i="5"/>
  <c r="AC215" i="5" s="1"/>
  <c r="AB108" i="5"/>
  <c r="AC108" i="5" s="1"/>
  <c r="AB47" i="5"/>
  <c r="AC47" i="5" s="1"/>
  <c r="AB85" i="5"/>
  <c r="AC85" i="5" s="1"/>
  <c r="AB182" i="5"/>
  <c r="AC182" i="5" s="1"/>
  <c r="AB134" i="5"/>
  <c r="AC134" i="5" s="1"/>
  <c r="AB218" i="5"/>
  <c r="AC218" i="5" s="1"/>
  <c r="AB115" i="5"/>
  <c r="AC115" i="5" s="1"/>
  <c r="AB99" i="5"/>
  <c r="AC99" i="5" s="1"/>
  <c r="AB211" i="5"/>
  <c r="AC211" i="5" s="1"/>
  <c r="AB95" i="5"/>
  <c r="AC95" i="5" s="1"/>
  <c r="AB217" i="5"/>
  <c r="AC217" i="5" s="1"/>
  <c r="AB181" i="5"/>
  <c r="AC181" i="5" s="1"/>
  <c r="AB177" i="5"/>
  <c r="AC177" i="5" s="1"/>
  <c r="AB141" i="5"/>
  <c r="AC141" i="5" s="1"/>
  <c r="AB72" i="5"/>
  <c r="AC72" i="5" s="1"/>
  <c r="AB160" i="5"/>
  <c r="AC160" i="5" s="1"/>
  <c r="AB200" i="5"/>
  <c r="AC200" i="5" s="1"/>
  <c r="AB31" i="5"/>
  <c r="AC31" i="5" s="1"/>
  <c r="AB219" i="5"/>
  <c r="AC219" i="5" s="1"/>
  <c r="AB152" i="5"/>
  <c r="AC152" i="5" s="1"/>
  <c r="AB179" i="5"/>
  <c r="AC179" i="5" s="1"/>
  <c r="AB201" i="5"/>
  <c r="AC201" i="5" s="1"/>
  <c r="AB66" i="5"/>
  <c r="AC66" i="5" s="1"/>
  <c r="AB129" i="5"/>
  <c r="AC129" i="5" s="1"/>
  <c r="AB202" i="5"/>
  <c r="AC202" i="5" s="1"/>
  <c r="AB109" i="5"/>
  <c r="AC109" i="5" s="1"/>
  <c r="AB104" i="5"/>
  <c r="AC104" i="5" s="1"/>
  <c r="AB183" i="5"/>
  <c r="AC183" i="5" s="1"/>
  <c r="AB192" i="5"/>
  <c r="AC192" i="5" s="1"/>
  <c r="AB180" i="5"/>
  <c r="AC180" i="5" s="1"/>
  <c r="AB198" i="5"/>
  <c r="AC198" i="5" s="1"/>
  <c r="AB203" i="5"/>
  <c r="AC203" i="5" s="1"/>
  <c r="AB169" i="5"/>
  <c r="AC169" i="5" s="1"/>
  <c r="AB184" i="5"/>
  <c r="AC184" i="5" s="1"/>
  <c r="AB73" i="5"/>
  <c r="AC73" i="5" s="1"/>
  <c r="AB204" i="5"/>
  <c r="AC204" i="5" s="1"/>
  <c r="AB96" i="5"/>
  <c r="AC96" i="5" s="1"/>
  <c r="AB161" i="5"/>
  <c r="AC161" i="5" s="1"/>
  <c r="AB48" i="5"/>
  <c r="AC48" i="5" s="1"/>
  <c r="AB130" i="5"/>
  <c r="AC130" i="5" s="1"/>
  <c r="AB220" i="5"/>
  <c r="AC220" i="5" s="1"/>
  <c r="AB205" i="5"/>
  <c r="AC205" i="5" s="1"/>
  <c r="AB185" i="5"/>
  <c r="AC185" i="5" s="1"/>
  <c r="AB229" i="5"/>
  <c r="AC229" i="5" s="1"/>
  <c r="AB225" i="5"/>
  <c r="AC225" i="5" s="1"/>
  <c r="AB228" i="5"/>
  <c r="AC228" i="5" s="1"/>
  <c r="AB227" i="5"/>
  <c r="AC227" i="5" s="1"/>
  <c r="AB233" i="5"/>
  <c r="AC233" i="5" s="1"/>
  <c r="AB226" i="5"/>
  <c r="AC226" i="5" s="1"/>
  <c r="AB257" i="5"/>
  <c r="AC257" i="5" s="1"/>
  <c r="AB244" i="5"/>
  <c r="AC244" i="5" s="1"/>
  <c r="AC241" i="5"/>
  <c r="AB243" i="5"/>
  <c r="AC243" i="5" s="1"/>
  <c r="AB235" i="5"/>
  <c r="AC235" i="5" s="1"/>
  <c r="AB230" i="5"/>
  <c r="AC230" i="5" s="1"/>
  <c r="AB242" i="5"/>
  <c r="AC242" i="5" s="1"/>
  <c r="AC245" i="5"/>
  <c r="AC249" i="5"/>
  <c r="AB260" i="5"/>
  <c r="AC260" i="5" s="1"/>
  <c r="AB250" i="5"/>
  <c r="AC250" i="5" s="1"/>
  <c r="AB253" i="5"/>
  <c r="AC253" i="5" s="1"/>
  <c r="AB246" i="5"/>
  <c r="AC246" i="5" s="1"/>
  <c r="AB255" i="5"/>
  <c r="AC255" i="5" s="1"/>
  <c r="AB256" i="5"/>
  <c r="AC256" i="5" s="1"/>
  <c r="AB261" i="5"/>
  <c r="AC261" i="5" s="1"/>
  <c r="AB236" i="5"/>
  <c r="AC236" i="5" s="1"/>
  <c r="AB258" i="5"/>
  <c r="AC258" i="5" s="1"/>
  <c r="AB254" i="5"/>
  <c r="AC254" i="5" s="1"/>
  <c r="AB262" i="5"/>
  <c r="AC262" i="5" s="1"/>
  <c r="AB259" i="5"/>
  <c r="AC259" i="5" s="1"/>
  <c r="AB251" i="5"/>
  <c r="AC251" i="5" s="1"/>
  <c r="AB263" i="5"/>
  <c r="AC263" i="5" s="1"/>
  <c r="E22" i="12"/>
  <c r="F22" i="12" s="1"/>
  <c r="E28" i="12"/>
  <c r="F28" i="12" s="1"/>
  <c r="E26" i="12"/>
  <c r="F26" i="12" s="1"/>
  <c r="E29" i="12"/>
  <c r="E24" i="12"/>
  <c r="E23" i="12"/>
  <c r="F23" i="12" s="1"/>
  <c r="E25" i="12"/>
  <c r="F25" i="12" s="1"/>
  <c r="D31" i="12"/>
  <c r="F24" i="12"/>
  <c r="J30" i="12"/>
  <c r="K30" i="12"/>
  <c r="B31" i="12"/>
  <c r="N328" i="5"/>
  <c r="C31" i="12"/>
  <c r="F266" i="5"/>
  <c r="AB266" i="5" s="1"/>
  <c r="N263" i="5"/>
  <c r="N329" i="5" s="1"/>
  <c r="U337" i="5"/>
  <c r="L23" i="12"/>
  <c r="L27" i="12"/>
  <c r="L22" i="12"/>
  <c r="L26" i="12"/>
  <c r="L21" i="12"/>
  <c r="L24" i="12"/>
  <c r="L28" i="12"/>
  <c r="L25" i="12"/>
  <c r="L29" i="12"/>
  <c r="L331" i="5"/>
  <c r="C331" i="5"/>
  <c r="C266" i="5"/>
  <c r="Y266" i="5" s="1"/>
  <c r="J329" i="5"/>
  <c r="J265" i="5"/>
  <c r="I160" i="5"/>
  <c r="I103" i="5"/>
  <c r="I265" i="5"/>
  <c r="I198" i="5"/>
  <c r="I66" i="5"/>
  <c r="G266" i="5"/>
  <c r="I129" i="5"/>
  <c r="I108" i="5"/>
  <c r="I169" i="5"/>
  <c r="I152" i="5"/>
  <c r="I192" i="5"/>
  <c r="I14" i="5"/>
  <c r="I134" i="5"/>
  <c r="I47" i="5"/>
  <c r="I115" i="5"/>
  <c r="I50" i="5"/>
  <c r="I211" i="5"/>
  <c r="I99" i="5"/>
  <c r="I51" i="5"/>
  <c r="I140" i="5"/>
  <c r="I31" i="5"/>
  <c r="G331" i="5"/>
  <c r="I95" i="5"/>
  <c r="I177" i="5"/>
  <c r="I72" i="5"/>
  <c r="I85" i="5"/>
  <c r="I215" i="5"/>
  <c r="I230" i="5"/>
  <c r="I250" i="5"/>
  <c r="I235" i="5"/>
  <c r="I246" i="5"/>
  <c r="U341" i="5"/>
  <c r="N341" i="5"/>
  <c r="N343" i="5" s="1"/>
  <c r="E266" i="5"/>
  <c r="AA266" i="5" s="1"/>
  <c r="U324" i="5"/>
  <c r="R265" i="5"/>
  <c r="K329" i="5"/>
  <c r="K265" i="5"/>
  <c r="M329" i="5"/>
  <c r="M265" i="5"/>
  <c r="M331" i="5" s="1"/>
  <c r="I30" i="12"/>
  <c r="E22" i="7"/>
  <c r="E25" i="7" s="1"/>
  <c r="G341" i="5"/>
  <c r="Q263" i="5"/>
  <c r="E22" i="8"/>
  <c r="M17" i="12"/>
  <c r="S265" i="5" l="1"/>
  <c r="S331" i="5" s="1"/>
  <c r="T265" i="5"/>
  <c r="T331" i="5" s="1"/>
  <c r="U263" i="5"/>
  <c r="U265" i="5" s="1"/>
  <c r="F332" i="5"/>
  <c r="AC266" i="5"/>
  <c r="E30" i="12"/>
  <c r="E31" i="12" s="1"/>
  <c r="F29" i="12"/>
  <c r="F30" i="12" s="1"/>
  <c r="K31" i="12"/>
  <c r="J31" i="12"/>
  <c r="I31" i="12"/>
  <c r="M28" i="12"/>
  <c r="M22" i="12"/>
  <c r="F17" i="7"/>
  <c r="M24" i="12"/>
  <c r="M27" i="12"/>
  <c r="F15" i="7"/>
  <c r="M29" i="12"/>
  <c r="M23" i="12"/>
  <c r="F19" i="7"/>
  <c r="F20" i="7"/>
  <c r="M25" i="12"/>
  <c r="M26" i="12"/>
  <c r="F16" i="7"/>
  <c r="F18" i="7"/>
  <c r="E332" i="5"/>
  <c r="U343" i="5"/>
  <c r="N265" i="5"/>
  <c r="L266" i="5" s="1"/>
  <c r="I339" i="5"/>
  <c r="D332" i="5"/>
  <c r="C332" i="5"/>
  <c r="F14" i="7"/>
  <c r="E23" i="8"/>
  <c r="E26" i="8" s="1"/>
  <c r="I341" i="5"/>
  <c r="G343" i="5"/>
  <c r="K331" i="5"/>
  <c r="J331" i="5"/>
  <c r="R331" i="5"/>
  <c r="Q329" i="5"/>
  <c r="Q265" i="5"/>
  <c r="I335" i="5"/>
  <c r="I283" i="5"/>
  <c r="I311" i="5"/>
  <c r="I280" i="5"/>
  <c r="G332" i="5"/>
  <c r="I318" i="5"/>
  <c r="I307" i="5"/>
  <c r="I279" i="5"/>
  <c r="I288" i="5"/>
  <c r="I303" i="5"/>
  <c r="I276" i="5"/>
  <c r="I292" i="5"/>
  <c r="I302" i="5"/>
  <c r="I331" i="5"/>
  <c r="I298" i="5"/>
  <c r="I310" i="5"/>
  <c r="I287" i="5"/>
  <c r="I315" i="5"/>
  <c r="I291" i="5"/>
  <c r="I319" i="5"/>
  <c r="I275" i="5"/>
  <c r="I299" i="5"/>
  <c r="I273" i="5"/>
  <c r="I306" i="5"/>
  <c r="I314" i="5"/>
  <c r="I284" i="5"/>
  <c r="I295" i="5"/>
  <c r="I322" i="5"/>
  <c r="I323" i="5"/>
  <c r="I327" i="5"/>
  <c r="I337" i="5"/>
  <c r="I326" i="5"/>
  <c r="I336" i="5"/>
  <c r="I340" i="5"/>
  <c r="L30" i="12"/>
  <c r="M21" i="12"/>
  <c r="U329" i="5" l="1"/>
  <c r="T266" i="5"/>
  <c r="F21" i="7"/>
  <c r="J266" i="5"/>
  <c r="K266" i="5"/>
  <c r="G16" i="7"/>
  <c r="L31" i="12"/>
  <c r="G19" i="7"/>
  <c r="F22" i="8"/>
  <c r="F20" i="8"/>
  <c r="G17" i="7"/>
  <c r="F21" i="8"/>
  <c r="F31" i="12"/>
  <c r="F18" i="8"/>
  <c r="G18" i="7"/>
  <c r="F19" i="8"/>
  <c r="G20" i="7"/>
  <c r="F16" i="8"/>
  <c r="G15" i="7"/>
  <c r="F17" i="8"/>
  <c r="F15" i="8"/>
  <c r="P85" i="5"/>
  <c r="P230" i="5"/>
  <c r="P169" i="5"/>
  <c r="P31" i="5"/>
  <c r="N266" i="5"/>
  <c r="P47" i="5"/>
  <c r="P246" i="5"/>
  <c r="P160" i="5"/>
  <c r="P51" i="5"/>
  <c r="P198" i="5"/>
  <c r="P99" i="5"/>
  <c r="N331" i="5"/>
  <c r="P343" i="5" s="1"/>
  <c r="P129" i="5"/>
  <c r="P235" i="5"/>
  <c r="P177" i="5"/>
  <c r="P50" i="5"/>
  <c r="P108" i="5"/>
  <c r="P152" i="5"/>
  <c r="S266" i="5"/>
  <c r="R266" i="5"/>
  <c r="P103" i="5"/>
  <c r="P250" i="5"/>
  <c r="P140" i="5"/>
  <c r="P211" i="5"/>
  <c r="P265" i="5"/>
  <c r="P14" i="5"/>
  <c r="P66" i="5"/>
  <c r="P134" i="5"/>
  <c r="P115" i="5"/>
  <c r="P215" i="5"/>
  <c r="P72" i="5"/>
  <c r="P192" i="5"/>
  <c r="P95" i="5"/>
  <c r="Q331" i="5"/>
  <c r="Q266" i="5"/>
  <c r="G14" i="7"/>
  <c r="U266" i="5"/>
  <c r="W140" i="5"/>
  <c r="W152" i="5"/>
  <c r="W265" i="5"/>
  <c r="W72" i="5"/>
  <c r="W211" i="5"/>
  <c r="W192" i="5"/>
  <c r="W177" i="5"/>
  <c r="W160" i="5"/>
  <c r="W95" i="5"/>
  <c r="W85" i="5"/>
  <c r="U331" i="5"/>
  <c r="W47" i="5"/>
  <c r="W108" i="5"/>
  <c r="W134" i="5"/>
  <c r="W31" i="5"/>
  <c r="W51" i="5"/>
  <c r="W14" i="5"/>
  <c r="W115" i="5"/>
  <c r="W99" i="5"/>
  <c r="W103" i="5"/>
  <c r="W129" i="5"/>
  <c r="W215" i="5"/>
  <c r="W169" i="5"/>
  <c r="W50" i="5"/>
  <c r="W66" i="5"/>
  <c r="W198" i="5"/>
  <c r="W246" i="5"/>
  <c r="W230" i="5"/>
  <c r="W250" i="5"/>
  <c r="W235" i="5"/>
  <c r="I343" i="5"/>
  <c r="G344" i="5"/>
  <c r="M30" i="12"/>
  <c r="F14" i="8"/>
  <c r="N344" i="5"/>
  <c r="F22" i="7" l="1"/>
  <c r="G21" i="7"/>
  <c r="G22" i="7" s="1"/>
  <c r="G18" i="8"/>
  <c r="G21" i="8"/>
  <c r="G19" i="8"/>
  <c r="G22" i="8"/>
  <c r="G15" i="8"/>
  <c r="G17" i="8"/>
  <c r="G16" i="8"/>
  <c r="G20" i="8"/>
  <c r="K20" i="27"/>
  <c r="K21" i="27" s="1"/>
  <c r="M31" i="12"/>
  <c r="P339" i="5"/>
  <c r="P335" i="5"/>
  <c r="P340" i="5"/>
  <c r="P342" i="5"/>
  <c r="P341" i="5"/>
  <c r="P337" i="5"/>
  <c r="P338" i="5"/>
  <c r="P336" i="5"/>
  <c r="G14" i="8"/>
  <c r="F23" i="8"/>
  <c r="W335" i="5"/>
  <c r="W338" i="5"/>
  <c r="W342" i="5"/>
  <c r="W337" i="5"/>
  <c r="K10" i="27" s="1"/>
  <c r="W336" i="5"/>
  <c r="W339" i="5"/>
  <c r="W340" i="5"/>
  <c r="W343" i="5"/>
  <c r="W341" i="5"/>
  <c r="M10" i="27" s="1"/>
  <c r="G23" i="8" l="1"/>
  <c r="M20" i="27"/>
  <c r="M21" i="27" s="1"/>
  <c r="M14" i="27"/>
  <c r="M15" i="27"/>
  <c r="M16" i="27"/>
  <c r="K14" i="27"/>
  <c r="K15" i="27"/>
  <c r="K16" i="27"/>
  <c r="K17" i="27" l="1"/>
  <c r="K24" i="27" s="1"/>
  <c r="G24" i="7" s="1"/>
  <c r="M17" i="27"/>
  <c r="M24" i="27" s="1"/>
  <c r="G25" i="8" s="1"/>
  <c r="F25" i="8" l="1"/>
  <c r="G26" i="8"/>
  <c r="G28" i="8" s="1"/>
  <c r="F24" i="7"/>
  <c r="G25" i="7"/>
  <c r="G27" i="7" s="1"/>
  <c r="G28" i="7" s="1"/>
  <c r="G29" i="8" l="1"/>
  <c r="G30" i="8" s="1"/>
  <c r="F26" i="8"/>
  <c r="G29" i="7"/>
  <c r="F25" i="7"/>
</calcChain>
</file>

<file path=xl/comments1.xml><?xml version="1.0" encoding="utf-8"?>
<comments xmlns="http://schemas.openxmlformats.org/spreadsheetml/2006/main">
  <authors>
    <author>rwilli</author>
  </authors>
  <commentList>
    <comment ref="J2338" authorId="0">
      <text>
        <r>
          <rPr>
            <b/>
            <sz val="8"/>
            <color indexed="81"/>
            <rFont val="Tahoma"/>
            <family val="2"/>
          </rPr>
          <t xml:space="preserve">Duplicate Entry between two different job types only duplicate entry that impacts FICA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2339" authorId="0">
      <text>
        <r>
          <rPr>
            <b/>
            <sz val="8"/>
            <color indexed="81"/>
            <rFont val="Tahoma"/>
            <family val="2"/>
          </rPr>
          <t xml:space="preserve">Duplicate Entry between two different job types only duplicate entry that impacts FICA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rwilli</author>
  </authors>
  <commentList>
    <comment ref="J2338" authorId="0">
      <text>
        <r>
          <rPr>
            <b/>
            <sz val="8"/>
            <color indexed="81"/>
            <rFont val="Tahoma"/>
            <family val="2"/>
          </rPr>
          <t xml:space="preserve">Duplicate Entry between two different job types only duplicate entry that impacts FICA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2339" authorId="0">
      <text>
        <r>
          <rPr>
            <b/>
            <sz val="8"/>
            <color indexed="81"/>
            <rFont val="Tahoma"/>
            <family val="2"/>
          </rPr>
          <t xml:space="preserve">Duplicate Entry between two different job types only duplicate entry that impacts FICA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rwilli</author>
  </authors>
  <commentList>
    <comment ref="J2338" authorId="0">
      <text>
        <r>
          <rPr>
            <b/>
            <sz val="8"/>
            <color indexed="81"/>
            <rFont val="Tahoma"/>
            <family val="2"/>
          </rPr>
          <t xml:space="preserve">Duplicate Entry between two different job types only duplicate entry that impacts FICA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2339" authorId="0">
      <text>
        <r>
          <rPr>
            <b/>
            <sz val="8"/>
            <color indexed="81"/>
            <rFont val="Tahoma"/>
            <family val="2"/>
          </rPr>
          <t xml:space="preserve">Duplicate Entry between two different job types only duplicate entry that impacts FICA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<sst xmlns="http://schemas.openxmlformats.org/spreadsheetml/2006/main" count="8813" uniqueCount="3927">
  <si>
    <t>Labor Trace - by FERC and Period</t>
  </si>
  <si>
    <t>Latest Data Update (MultiProvider)</t>
  </si>
  <si>
    <t>Static Filters</t>
  </si>
  <si>
    <t>Fiscal Year Variant</t>
  </si>
  <si>
    <t>K1</t>
  </si>
  <si>
    <t xml:space="preserve"> </t>
  </si>
  <si>
    <t>Dynamic Filters</t>
  </si>
  <si>
    <t>Assessment Group</t>
  </si>
  <si>
    <t>Direct Labor</t>
  </si>
  <si>
    <t>Fiscal year/period</t>
  </si>
  <si>
    <t>Variables</t>
  </si>
  <si>
    <t>Authorization for 0EMPLOYEE_ORGUNIT</t>
  </si>
  <si>
    <t>Employee Group</t>
  </si>
  <si>
    <t>Exempt</t>
  </si>
  <si>
    <t>IBEW A Group</t>
  </si>
  <si>
    <t>IBEW B Group</t>
  </si>
  <si>
    <t>Non-Exempt</t>
  </si>
  <si>
    <t>UA Local 26</t>
  </si>
  <si>
    <t>UA Local 32</t>
  </si>
  <si>
    <t>Not assigned</t>
  </si>
  <si>
    <t>Overall Result</t>
  </si>
  <si>
    <t>FERC Account</t>
  </si>
  <si>
    <t>$</t>
  </si>
  <si>
    <t>500</t>
  </si>
  <si>
    <t>506</t>
  </si>
  <si>
    <t>511</t>
  </si>
  <si>
    <t>512</t>
  </si>
  <si>
    <t>513</t>
  </si>
  <si>
    <t>514</t>
  </si>
  <si>
    <t>535</t>
  </si>
  <si>
    <t>537</t>
  </si>
  <si>
    <t>538</t>
  </si>
  <si>
    <t>539</t>
  </si>
  <si>
    <t>542</t>
  </si>
  <si>
    <t>543</t>
  </si>
  <si>
    <t>544</t>
  </si>
  <si>
    <t>545</t>
  </si>
  <si>
    <t>546</t>
  </si>
  <si>
    <t>548</t>
  </si>
  <si>
    <t>549</t>
  </si>
  <si>
    <t>550</t>
  </si>
  <si>
    <t>551</t>
  </si>
  <si>
    <t>552</t>
  </si>
  <si>
    <t>553</t>
  </si>
  <si>
    <t>554</t>
  </si>
  <si>
    <t>556</t>
  </si>
  <si>
    <t>557</t>
  </si>
  <si>
    <t>560</t>
  </si>
  <si>
    <t>5611</t>
  </si>
  <si>
    <t>5612</t>
  </si>
  <si>
    <t>5613</t>
  </si>
  <si>
    <t>5615</t>
  </si>
  <si>
    <t>5616</t>
  </si>
  <si>
    <t>5617</t>
  </si>
  <si>
    <t>562</t>
  </si>
  <si>
    <t>563</t>
  </si>
  <si>
    <t>566</t>
  </si>
  <si>
    <t>570</t>
  </si>
  <si>
    <t>571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</si>
  <si>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</si>
  <si>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</si>
  <si>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</si>
  <si>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</si>
  <si>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</si>
  <si>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</si>
  <si>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</si>
  <si>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</si>
  <si>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</si>
  <si>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592</t>
  </si>
  <si>
    <t>593</t>
  </si>
  <si>
    <t>594</t>
  </si>
  <si>
    <t>595</t>
  </si>
  <si>
    <t>596</t>
  </si>
  <si>
    <t>597</t>
  </si>
  <si>
    <t>717</t>
  </si>
  <si>
    <t>8072</t>
  </si>
  <si>
    <t>8074</t>
  </si>
  <si>
    <t>814</t>
  </si>
  <si>
    <t>818</t>
  </si>
  <si>
    <t>824</t>
  </si>
  <si>
    <t>830</t>
  </si>
  <si>
    <t>834</t>
  </si>
  <si>
    <t>841</t>
  </si>
  <si>
    <t>870</t>
  </si>
  <si>
    <t>871</t>
  </si>
  <si>
    <t>874</t>
  </si>
  <si>
    <t>875</t>
  </si>
  <si>
    <t>876</t>
  </si>
  <si>
    <t>878</t>
  </si>
  <si>
    <t>879</t>
  </si>
  <si>
    <t>880</t>
  </si>
  <si>
    <t>887</t>
  </si>
  <si>
    <t>889</t>
  </si>
  <si>
    <t>890</t>
  </si>
  <si>
    <t>892</t>
  </si>
  <si>
    <t>893</t>
  </si>
  <si>
    <t>894</t>
  </si>
  <si>
    <t>901C</t>
  </si>
  <si>
    <t>902C</t>
  </si>
  <si>
    <t>902E</t>
  </si>
  <si>
    <t>902G</t>
  </si>
  <si>
    <t>903C</t>
  </si>
  <si>
    <t>903E</t>
  </si>
  <si>
    <t>903G</t>
  </si>
  <si>
    <t>908C</t>
  </si>
  <si>
    <t>908E</t>
  </si>
  <si>
    <t>908G</t>
  </si>
  <si>
    <t>909C</t>
  </si>
  <si>
    <t>910C</t>
  </si>
  <si>
    <t>912E</t>
  </si>
  <si>
    <t>912G</t>
  </si>
  <si>
    <t>920C</t>
  </si>
  <si>
    <t>920E</t>
  </si>
  <si>
    <t>920G</t>
  </si>
  <si>
    <t>924E</t>
  </si>
  <si>
    <t>924G</t>
  </si>
  <si>
    <t>925C</t>
  </si>
  <si>
    <t>925E</t>
  </si>
  <si>
    <t>925G</t>
  </si>
  <si>
    <t>9302C</t>
  </si>
  <si>
    <t>932G</t>
  </si>
  <si>
    <t>935C</t>
  </si>
  <si>
    <t>935E</t>
  </si>
  <si>
    <t>Incentives</t>
  </si>
  <si>
    <t>Paid Time Off</t>
  </si>
  <si>
    <t>FERC Rpt - Drct Lbr</t>
  </si>
  <si>
    <t>107</t>
  </si>
  <si>
    <t>108</t>
  </si>
  <si>
    <t>182.1</t>
  </si>
  <si>
    <t>182.3</t>
  </si>
  <si>
    <t>184s</t>
  </si>
  <si>
    <t>400s</t>
  </si>
  <si>
    <t>500s</t>
  </si>
  <si>
    <t>7&amp;8</t>
  </si>
  <si>
    <t>900</t>
  </si>
  <si>
    <t>Other 1 &amp; 2</t>
  </si>
  <si>
    <t>Stores</t>
  </si>
  <si>
    <t>Emp ID Alias</t>
  </si>
  <si>
    <t>50</t>
  </si>
  <si>
    <t>60</t>
  </si>
  <si>
    <t>90</t>
  </si>
  <si>
    <t>113</t>
  </si>
  <si>
    <t>140</t>
  </si>
  <si>
    <t>160</t>
  </si>
  <si>
    <t>170</t>
  </si>
  <si>
    <t>240</t>
  </si>
  <si>
    <t>252</t>
  </si>
  <si>
    <t>260</t>
  </si>
  <si>
    <t>270</t>
  </si>
  <si>
    <t>340</t>
  </si>
  <si>
    <t>350</t>
  </si>
  <si>
    <t>440</t>
  </si>
  <si>
    <t>460</t>
  </si>
  <si>
    <t>480</t>
  </si>
  <si>
    <t>540</t>
  </si>
  <si>
    <t>660</t>
  </si>
  <si>
    <t>680</t>
  </si>
  <si>
    <t>725</t>
  </si>
  <si>
    <t>778</t>
  </si>
  <si>
    <t>940</t>
  </si>
  <si>
    <t>963</t>
  </si>
  <si>
    <t>994</t>
  </si>
  <si>
    <t>1005</t>
  </si>
  <si>
    <t>1020</t>
  </si>
  <si>
    <t>1050</t>
  </si>
  <si>
    <t>1060</t>
  </si>
  <si>
    <t>1150</t>
  </si>
  <si>
    <t>1153</t>
  </si>
  <si>
    <t>1160</t>
  </si>
  <si>
    <t>1211</t>
  </si>
  <si>
    <t>1237</t>
  </si>
  <si>
    <t>1240</t>
  </si>
  <si>
    <t>1270</t>
  </si>
  <si>
    <t>1290</t>
  </si>
  <si>
    <t>1340</t>
  </si>
  <si>
    <t>1360</t>
  </si>
  <si>
    <t>1440</t>
  </si>
  <si>
    <t>1460</t>
  </si>
  <si>
    <t>1540</t>
  </si>
  <si>
    <t>1550</t>
  </si>
  <si>
    <t>1570</t>
  </si>
  <si>
    <t>1650</t>
  </si>
  <si>
    <t>1660</t>
  </si>
  <si>
    <t>1740</t>
  </si>
  <si>
    <t>1763</t>
  </si>
  <si>
    <t>1770</t>
  </si>
  <si>
    <t>1840</t>
  </si>
  <si>
    <t>1850</t>
  </si>
  <si>
    <t>1860</t>
  </si>
  <si>
    <t>1870</t>
  </si>
  <si>
    <t>1940</t>
  </si>
  <si>
    <t>1950</t>
  </si>
  <si>
    <t>1967</t>
  </si>
  <si>
    <t>2000</t>
  </si>
  <si>
    <t>2040</t>
  </si>
  <si>
    <t>2043</t>
  </si>
  <si>
    <t>2050</t>
  </si>
  <si>
    <t>2140</t>
  </si>
  <si>
    <t>2150</t>
  </si>
  <si>
    <t>2180</t>
  </si>
  <si>
    <t>2250</t>
  </si>
  <si>
    <t>2270</t>
  </si>
  <si>
    <t>2307</t>
  </si>
  <si>
    <t>2340</t>
  </si>
  <si>
    <t>2343</t>
  </si>
  <si>
    <t>2350</t>
  </si>
  <si>
    <t>2540</t>
  </si>
  <si>
    <t>2670</t>
  </si>
  <si>
    <t>2697</t>
  </si>
  <si>
    <t>2715</t>
  </si>
  <si>
    <t>2731</t>
  </si>
  <si>
    <t>2740</t>
  </si>
  <si>
    <t>2750</t>
  </si>
  <si>
    <t>2760</t>
  </si>
  <si>
    <t>2850</t>
  </si>
  <si>
    <t>2940</t>
  </si>
  <si>
    <t>2950</t>
  </si>
  <si>
    <t>2953</t>
  </si>
  <si>
    <t>2980</t>
  </si>
  <si>
    <t>3040</t>
  </si>
  <si>
    <t>3050</t>
  </si>
  <si>
    <t>3070</t>
  </si>
  <si>
    <t>3150</t>
  </si>
  <si>
    <t>3180</t>
  </si>
  <si>
    <t>3190</t>
  </si>
  <si>
    <t>3218</t>
  </si>
  <si>
    <t>3250</t>
  </si>
  <si>
    <t>3340</t>
  </si>
  <si>
    <t>3403</t>
  </si>
  <si>
    <t>3431</t>
  </si>
  <si>
    <t>3500</t>
  </si>
  <si>
    <t>3540</t>
  </si>
  <si>
    <t>3541</t>
  </si>
  <si>
    <t>3555</t>
  </si>
  <si>
    <t>3560</t>
  </si>
  <si>
    <t>3650</t>
  </si>
  <si>
    <t>3660</t>
  </si>
  <si>
    <t>3680</t>
  </si>
  <si>
    <t>3740</t>
  </si>
  <si>
    <t>3760</t>
  </si>
  <si>
    <t>3840</t>
  </si>
  <si>
    <t>3903</t>
  </si>
  <si>
    <t>3950</t>
  </si>
  <si>
    <t>3980</t>
  </si>
  <si>
    <t>4040</t>
  </si>
  <si>
    <t>4050</t>
  </si>
  <si>
    <t>4060</t>
  </si>
  <si>
    <t>4170</t>
  </si>
  <si>
    <t>4218</t>
  </si>
  <si>
    <t>4240</t>
  </si>
  <si>
    <t>4250</t>
  </si>
  <si>
    <t>4280</t>
  </si>
  <si>
    <t>4356</t>
  </si>
  <si>
    <t>4400</t>
  </si>
  <si>
    <t>4411</t>
  </si>
  <si>
    <t>4513</t>
  </si>
  <si>
    <t>4519</t>
  </si>
  <si>
    <t>4550</t>
  </si>
  <si>
    <t>4559</t>
  </si>
  <si>
    <t>4560</t>
  </si>
  <si>
    <t>4640</t>
  </si>
  <si>
    <t>4650</t>
  </si>
  <si>
    <t>4660</t>
  </si>
  <si>
    <t>4740</t>
  </si>
  <si>
    <t>4840</t>
  </si>
  <si>
    <t>4850</t>
  </si>
  <si>
    <t>4880</t>
  </si>
  <si>
    <t>4940</t>
  </si>
  <si>
    <t>5040</t>
  </si>
  <si>
    <t>5050</t>
  </si>
  <si>
    <t>5070</t>
  </si>
  <si>
    <t>5150</t>
  </si>
  <si>
    <t>5250</t>
  </si>
  <si>
    <t>5317</t>
  </si>
  <si>
    <t>5370</t>
  </si>
  <si>
    <t>5450</t>
  </si>
  <si>
    <t>5540</t>
  </si>
  <si>
    <t>5550</t>
  </si>
  <si>
    <t>5580</t>
  </si>
  <si>
    <t>5640</t>
  </si>
  <si>
    <t>5660</t>
  </si>
  <si>
    <t>5680</t>
  </si>
  <si>
    <t>5740</t>
  </si>
  <si>
    <t>5750</t>
  </si>
  <si>
    <t>5812</t>
  </si>
  <si>
    <t>5880</t>
  </si>
  <si>
    <t>5950</t>
  </si>
  <si>
    <t>5960</t>
  </si>
  <si>
    <t>5976</t>
  </si>
  <si>
    <t>6039</t>
  </si>
  <si>
    <t>6040</t>
  </si>
  <si>
    <t>6050</t>
  </si>
  <si>
    <t>6060</t>
  </si>
  <si>
    <t>6067</t>
  </si>
  <si>
    <t>6070</t>
  </si>
  <si>
    <t>6090</t>
  </si>
  <si>
    <t>6095</t>
  </si>
  <si>
    <t>6130</t>
  </si>
  <si>
    <t>6140</t>
  </si>
  <si>
    <t>6240</t>
  </si>
  <si>
    <t>6260</t>
  </si>
  <si>
    <t>6263</t>
  </si>
  <si>
    <t>6270</t>
  </si>
  <si>
    <t>6340</t>
  </si>
  <si>
    <t>6343</t>
  </si>
  <si>
    <t>6370</t>
  </si>
  <si>
    <t>6440</t>
  </si>
  <si>
    <t>6447</t>
  </si>
  <si>
    <t>6470</t>
  </si>
  <si>
    <t>6486</t>
  </si>
  <si>
    <t>6540</t>
  </si>
  <si>
    <t>6570</t>
  </si>
  <si>
    <t>6615</t>
  </si>
  <si>
    <t>6650</t>
  </si>
  <si>
    <t>6655</t>
  </si>
  <si>
    <t>6660</t>
  </si>
  <si>
    <t>6821</t>
  </si>
  <si>
    <t>6840</t>
  </si>
  <si>
    <t>6850</t>
  </si>
  <si>
    <t>6870</t>
  </si>
  <si>
    <t>6880</t>
  </si>
  <si>
    <t>6940</t>
  </si>
  <si>
    <t>6980</t>
  </si>
  <si>
    <t>7040</t>
  </si>
  <si>
    <t>7050</t>
  </si>
  <si>
    <t>7060</t>
  </si>
  <si>
    <t>7070</t>
  </si>
  <si>
    <t>7240</t>
  </si>
  <si>
    <t>7254</t>
  </si>
  <si>
    <t>7350</t>
  </si>
  <si>
    <t>7370</t>
  </si>
  <si>
    <t>7440</t>
  </si>
  <si>
    <t>7450</t>
  </si>
  <si>
    <t>7460</t>
  </si>
  <si>
    <t>7550</t>
  </si>
  <si>
    <t>7580</t>
  </si>
  <si>
    <t>7640</t>
  </si>
  <si>
    <t>7676</t>
  </si>
  <si>
    <t>7740</t>
  </si>
  <si>
    <t>7850</t>
  </si>
  <si>
    <t>7860</t>
  </si>
  <si>
    <t>7901</t>
  </si>
  <si>
    <t>7970</t>
  </si>
  <si>
    <t>8006</t>
  </si>
  <si>
    <t>8007</t>
  </si>
  <si>
    <t>8040</t>
  </si>
  <si>
    <t>8050</t>
  </si>
  <si>
    <t>8060</t>
  </si>
  <si>
    <t>8070</t>
  </si>
  <si>
    <t>8090</t>
  </si>
  <si>
    <t>8140</t>
  </si>
  <si>
    <t>8150</t>
  </si>
  <si>
    <t>8160</t>
  </si>
  <si>
    <t>8240</t>
  </si>
  <si>
    <t>8250</t>
  </si>
  <si>
    <t>8270</t>
  </si>
  <si>
    <t>8360</t>
  </si>
  <si>
    <t>8397</t>
  </si>
  <si>
    <t>8400</t>
  </si>
  <si>
    <t>8440</t>
  </si>
  <si>
    <t>8450</t>
  </si>
  <si>
    <t>8460</t>
  </si>
  <si>
    <t>8470</t>
  </si>
  <si>
    <t>8500</t>
  </si>
  <si>
    <t>8550</t>
  </si>
  <si>
    <t>8563</t>
  </si>
  <si>
    <t>8646</t>
  </si>
  <si>
    <t>8650</t>
  </si>
  <si>
    <t>8657</t>
  </si>
  <si>
    <t>8738</t>
  </si>
  <si>
    <t>8750</t>
  </si>
  <si>
    <t>8780</t>
  </si>
  <si>
    <t>8850</t>
  </si>
  <si>
    <t>8870</t>
  </si>
  <si>
    <t>8970</t>
  </si>
  <si>
    <t>9022</t>
  </si>
  <si>
    <t>9040</t>
  </si>
  <si>
    <t>9070</t>
  </si>
  <si>
    <t>9090</t>
  </si>
  <si>
    <t>9102</t>
  </si>
  <si>
    <t>9140</t>
  </si>
  <si>
    <t>9150</t>
  </si>
  <si>
    <t>9206</t>
  </si>
  <si>
    <t>9240</t>
  </si>
  <si>
    <t>9250</t>
  </si>
  <si>
    <t>9290</t>
  </si>
  <si>
    <t>9309</t>
  </si>
  <si>
    <t>9360</t>
  </si>
  <si>
    <t>9400</t>
  </si>
  <si>
    <t>9470</t>
  </si>
  <si>
    <t>9540</t>
  </si>
  <si>
    <t>9560</t>
  </si>
  <si>
    <t>9570</t>
  </si>
  <si>
    <t>9580</t>
  </si>
  <si>
    <t>9624</t>
  </si>
  <si>
    <t>9640</t>
  </si>
  <si>
    <t>9644</t>
  </si>
  <si>
    <t>9650</t>
  </si>
  <si>
    <t>9674</t>
  </si>
  <si>
    <t>9740</t>
  </si>
  <si>
    <t>9750</t>
  </si>
  <si>
    <t>9850</t>
  </si>
  <si>
    <t>9940</t>
  </si>
  <si>
    <t>9950</t>
  </si>
  <si>
    <t>9996</t>
  </si>
  <si>
    <t>10090</t>
  </si>
  <si>
    <t>10140</t>
  </si>
  <si>
    <t>10170</t>
  </si>
  <si>
    <t>10176</t>
  </si>
  <si>
    <t>10190</t>
  </si>
  <si>
    <t>10207</t>
  </si>
  <si>
    <t>10290</t>
  </si>
  <si>
    <t>10350</t>
  </si>
  <si>
    <t>10362</t>
  </si>
  <si>
    <t>10370</t>
  </si>
  <si>
    <t>10380</t>
  </si>
  <si>
    <t>10440</t>
  </si>
  <si>
    <t>10450</t>
  </si>
  <si>
    <t>10470</t>
  </si>
  <si>
    <t>10600</t>
  </si>
  <si>
    <t>10640</t>
  </si>
  <si>
    <t>10660</t>
  </si>
  <si>
    <t>10840</t>
  </si>
  <si>
    <t>10939</t>
  </si>
  <si>
    <t>11050</t>
  </si>
  <si>
    <t>11078</t>
  </si>
  <si>
    <t>11082</t>
  </si>
  <si>
    <t>11116</t>
  </si>
  <si>
    <t>11140</t>
  </si>
  <si>
    <t>11170</t>
  </si>
  <si>
    <t>11240</t>
  </si>
  <si>
    <t>11250</t>
  </si>
  <si>
    <t>11260</t>
  </si>
  <si>
    <t>11290</t>
  </si>
  <si>
    <t>11291</t>
  </si>
  <si>
    <t>11336</t>
  </si>
  <si>
    <t>11340</t>
  </si>
  <si>
    <t>11350</t>
  </si>
  <si>
    <t>11400</t>
  </si>
  <si>
    <t>11416</t>
  </si>
  <si>
    <t>11470</t>
  </si>
  <si>
    <t>11540</t>
  </si>
  <si>
    <t>11600</t>
  </si>
  <si>
    <t>11640</t>
  </si>
  <si>
    <t>11740</t>
  </si>
  <si>
    <t>11750</t>
  </si>
  <si>
    <t>11780</t>
  </si>
  <si>
    <t>11821</t>
  </si>
  <si>
    <t>11840</t>
  </si>
  <si>
    <t>11880</t>
  </si>
  <si>
    <t>11950</t>
  </si>
  <si>
    <t>11960</t>
  </si>
  <si>
    <t>12040</t>
  </si>
  <si>
    <t>12050</t>
  </si>
  <si>
    <t>12180</t>
  </si>
  <si>
    <t>12260</t>
  </si>
  <si>
    <t>12268</t>
  </si>
  <si>
    <t>12316</t>
  </si>
  <si>
    <t>12340</t>
  </si>
  <si>
    <t>12440</t>
  </si>
  <si>
    <t>12468</t>
  </si>
  <si>
    <t>12540</t>
  </si>
  <si>
    <t>12560</t>
  </si>
  <si>
    <t>12571</t>
  </si>
  <si>
    <t>12660</t>
  </si>
  <si>
    <t>12670</t>
  </si>
  <si>
    <t>12740</t>
  </si>
  <si>
    <t>12750</t>
  </si>
  <si>
    <t>12797</t>
  </si>
  <si>
    <t>12801</t>
  </si>
  <si>
    <t>12850</t>
  </si>
  <si>
    <t>12940</t>
  </si>
  <si>
    <t>13040</t>
  </si>
  <si>
    <t>13060</t>
  </si>
  <si>
    <t>13086</t>
  </si>
  <si>
    <t>13117</t>
  </si>
  <si>
    <t>13150</t>
  </si>
  <si>
    <t>13170</t>
  </si>
  <si>
    <t>13240</t>
  </si>
  <si>
    <t>13250</t>
  </si>
  <si>
    <t>13270</t>
  </si>
  <si>
    <t>13280</t>
  </si>
  <si>
    <t>13301</t>
  </si>
  <si>
    <t>13337</t>
  </si>
  <si>
    <t>13340</t>
  </si>
  <si>
    <t>13350</t>
  </si>
  <si>
    <t>13370</t>
  </si>
  <si>
    <t>13380</t>
  </si>
  <si>
    <t>13440</t>
  </si>
  <si>
    <t>13498</t>
  </si>
  <si>
    <t>13555</t>
  </si>
  <si>
    <t>13560</t>
  </si>
  <si>
    <t>13570</t>
  </si>
  <si>
    <t>13597</t>
  </si>
  <si>
    <t>13760</t>
  </si>
  <si>
    <t>13804</t>
  </si>
  <si>
    <t>13840</t>
  </si>
  <si>
    <t>13850</t>
  </si>
  <si>
    <t>13878</t>
  </si>
  <si>
    <t>13940</t>
  </si>
  <si>
    <t>14024</t>
  </si>
  <si>
    <t>14060</t>
  </si>
  <si>
    <t>14070</t>
  </si>
  <si>
    <t>14140</t>
  </si>
  <si>
    <t>14160</t>
  </si>
  <si>
    <t>14170</t>
  </si>
  <si>
    <t>14190</t>
  </si>
  <si>
    <t>14195</t>
  </si>
  <si>
    <t>14229</t>
  </si>
  <si>
    <t>14240</t>
  </si>
  <si>
    <t>14270</t>
  </si>
  <si>
    <t>14280</t>
  </si>
  <si>
    <t>14340</t>
  </si>
  <si>
    <t>14371</t>
  </si>
  <si>
    <t>14436</t>
  </si>
  <si>
    <t>14440</t>
  </si>
  <si>
    <t>14450</t>
  </si>
  <si>
    <t>14550</t>
  </si>
  <si>
    <t>14560</t>
  </si>
  <si>
    <t>14574</t>
  </si>
  <si>
    <t>14623</t>
  </si>
  <si>
    <t>14640</t>
  </si>
  <si>
    <t>14660</t>
  </si>
  <si>
    <t>14740</t>
  </si>
  <si>
    <t>14769</t>
  </si>
  <si>
    <t>14840</t>
  </si>
  <si>
    <t>15060</t>
  </si>
  <si>
    <t>15106</t>
  </si>
  <si>
    <t>15140</t>
  </si>
  <si>
    <t>15160</t>
  </si>
  <si>
    <t>15240</t>
  </si>
  <si>
    <t>15250</t>
  </si>
  <si>
    <t>15340</t>
  </si>
  <si>
    <t>15360</t>
  </si>
  <si>
    <t>15370</t>
  </si>
  <si>
    <t>15375</t>
  </si>
  <si>
    <t>15440</t>
  </si>
  <si>
    <t>15450</t>
  </si>
  <si>
    <t>15460</t>
  </si>
  <si>
    <t>15503</t>
  </si>
  <si>
    <t>15540</t>
  </si>
  <si>
    <t>15560</t>
  </si>
  <si>
    <t>15580</t>
  </si>
  <si>
    <t>15640</t>
  </si>
  <si>
    <t>15650</t>
  </si>
  <si>
    <t>15760</t>
  </si>
  <si>
    <t>15770</t>
  </si>
  <si>
    <t>15852</t>
  </si>
  <si>
    <t>15860</t>
  </si>
  <si>
    <t>15870</t>
  </si>
  <si>
    <t>15940</t>
  </si>
  <si>
    <t>16040</t>
  </si>
  <si>
    <t>16050</t>
  </si>
  <si>
    <t>16060</t>
  </si>
  <si>
    <t>16096</t>
  </si>
  <si>
    <t>16117</t>
  </si>
  <si>
    <t>16140</t>
  </si>
  <si>
    <t>16190</t>
  </si>
  <si>
    <t>16229</t>
  </si>
  <si>
    <t>16304</t>
  </si>
  <si>
    <t>16340</t>
  </si>
  <si>
    <t>16438</t>
  </si>
  <si>
    <t>16440</t>
  </si>
  <si>
    <t>16470</t>
  </si>
  <si>
    <t>16550</t>
  </si>
  <si>
    <t>16560</t>
  </si>
  <si>
    <t>16606</t>
  </si>
  <si>
    <t>16660</t>
  </si>
  <si>
    <t>16740</t>
  </si>
  <si>
    <t>16850</t>
  </si>
  <si>
    <t>16940</t>
  </si>
  <si>
    <t>16959</t>
  </si>
  <si>
    <t>16998</t>
  </si>
  <si>
    <t>17040</t>
  </si>
  <si>
    <t>17060</t>
  </si>
  <si>
    <t>17070</t>
  </si>
  <si>
    <t>17140</t>
  </si>
  <si>
    <t>17160</t>
  </si>
  <si>
    <t>17250</t>
  </si>
  <si>
    <t>17270</t>
  </si>
  <si>
    <t>17302</t>
  </si>
  <si>
    <t>17325</t>
  </si>
  <si>
    <t>17340</t>
  </si>
  <si>
    <t>17370</t>
  </si>
  <si>
    <t>17386</t>
  </si>
  <si>
    <t>17400</t>
  </si>
  <si>
    <t>17440</t>
  </si>
  <si>
    <t>17550</t>
  </si>
  <si>
    <t>17640</t>
  </si>
  <si>
    <t>17712</t>
  </si>
  <si>
    <t>17736</t>
  </si>
  <si>
    <t>17740</t>
  </si>
  <si>
    <t>17750</t>
  </si>
  <si>
    <t>17774</t>
  </si>
  <si>
    <t>17780</t>
  </si>
  <si>
    <t>17803</t>
  </si>
  <si>
    <t>17933</t>
  </si>
  <si>
    <t>17940</t>
  </si>
  <si>
    <t>17960</t>
  </si>
  <si>
    <t>18033</t>
  </si>
  <si>
    <t>18040</t>
  </si>
  <si>
    <t>18050</t>
  </si>
  <si>
    <t>18060</t>
  </si>
  <si>
    <t>18140</t>
  </si>
  <si>
    <t>18150</t>
  </si>
  <si>
    <t>18170</t>
  </si>
  <si>
    <t>18240</t>
  </si>
  <si>
    <t>18250</t>
  </si>
  <si>
    <t>18270</t>
  </si>
  <si>
    <t>18275</t>
  </si>
  <si>
    <t>18290</t>
  </si>
  <si>
    <t>18380</t>
  </si>
  <si>
    <t>18450</t>
  </si>
  <si>
    <t>18514</t>
  </si>
  <si>
    <t>18550</t>
  </si>
  <si>
    <t>18570</t>
  </si>
  <si>
    <t>18650</t>
  </si>
  <si>
    <t>18657</t>
  </si>
  <si>
    <t>18750</t>
  </si>
  <si>
    <t>18850</t>
  </si>
  <si>
    <t>18860</t>
  </si>
  <si>
    <t>18865</t>
  </si>
  <si>
    <t>18898</t>
  </si>
  <si>
    <t>19040</t>
  </si>
  <si>
    <t>19051</t>
  </si>
  <si>
    <t>19140</t>
  </si>
  <si>
    <t>19150</t>
  </si>
  <si>
    <t>19180</t>
  </si>
  <si>
    <t>19240</t>
  </si>
  <si>
    <t>19260</t>
  </si>
  <si>
    <t>19290</t>
  </si>
  <si>
    <t>19400</t>
  </si>
  <si>
    <t>19418</t>
  </si>
  <si>
    <t>19440</t>
  </si>
  <si>
    <t>19450</t>
  </si>
  <si>
    <t>19474</t>
  </si>
  <si>
    <t>19540</t>
  </si>
  <si>
    <t>19550</t>
  </si>
  <si>
    <t>19560</t>
  </si>
  <si>
    <t>19566</t>
  </si>
  <si>
    <t>19640</t>
  </si>
  <si>
    <t>19650</t>
  </si>
  <si>
    <t>19680</t>
  </si>
  <si>
    <t>19748</t>
  </si>
  <si>
    <t>19870</t>
  </si>
  <si>
    <t>19900</t>
  </si>
  <si>
    <t>19940</t>
  </si>
  <si>
    <t>19960</t>
  </si>
  <si>
    <t>19970</t>
  </si>
  <si>
    <t>20070</t>
  </si>
  <si>
    <t>20090</t>
  </si>
  <si>
    <t>20128</t>
  </si>
  <si>
    <t>20140</t>
  </si>
  <si>
    <t>20170</t>
  </si>
  <si>
    <t>20180</t>
  </si>
  <si>
    <t>20240</t>
  </si>
  <si>
    <t>20260</t>
  </si>
  <si>
    <t>20340</t>
  </si>
  <si>
    <t>20350</t>
  </si>
  <si>
    <t>20360</t>
  </si>
  <si>
    <t>20400</t>
  </si>
  <si>
    <t>20450</t>
  </si>
  <si>
    <t>20540</t>
  </si>
  <si>
    <t>20560</t>
  </si>
  <si>
    <t>20650</t>
  </si>
  <si>
    <t>20660</t>
  </si>
  <si>
    <t>20750</t>
  </si>
  <si>
    <t>20760</t>
  </si>
  <si>
    <t>20840</t>
  </si>
  <si>
    <t>20850</t>
  </si>
  <si>
    <t>20901</t>
  </si>
  <si>
    <t>20906</t>
  </si>
  <si>
    <t>20940</t>
  </si>
  <si>
    <t>20950</t>
  </si>
  <si>
    <t>20970</t>
  </si>
  <si>
    <t>21009</t>
  </si>
  <si>
    <t>21070</t>
  </si>
  <si>
    <t>21150</t>
  </si>
  <si>
    <t>21160</t>
  </si>
  <si>
    <t>21240</t>
  </si>
  <si>
    <t>21305</t>
  </si>
  <si>
    <t>21363</t>
  </si>
  <si>
    <t>21380</t>
  </si>
  <si>
    <t>21387</t>
  </si>
  <si>
    <t>21416</t>
  </si>
  <si>
    <t>21440</t>
  </si>
  <si>
    <t>21558</t>
  </si>
  <si>
    <t>21580</t>
  </si>
  <si>
    <t>21640</t>
  </si>
  <si>
    <t>21671</t>
  </si>
  <si>
    <t>21740</t>
  </si>
  <si>
    <t>21750</t>
  </si>
  <si>
    <t>21760</t>
  </si>
  <si>
    <t>21850</t>
  </si>
  <si>
    <t>21860</t>
  </si>
  <si>
    <t>21940</t>
  </si>
  <si>
    <t>21950</t>
  </si>
  <si>
    <t>21962</t>
  </si>
  <si>
    <t>22140</t>
  </si>
  <si>
    <t>22170</t>
  </si>
  <si>
    <t>22240</t>
  </si>
  <si>
    <t>22260</t>
  </si>
  <si>
    <t>22280</t>
  </si>
  <si>
    <t>22350</t>
  </si>
  <si>
    <t>22390</t>
  </si>
  <si>
    <t>22473</t>
  </si>
  <si>
    <t>22500</t>
  </si>
  <si>
    <t>22670</t>
  </si>
  <si>
    <t>22680</t>
  </si>
  <si>
    <t>22721</t>
  </si>
  <si>
    <t>22750</t>
  </si>
  <si>
    <t>22850</t>
  </si>
  <si>
    <t>22860</t>
  </si>
  <si>
    <t>23010</t>
  </si>
  <si>
    <t>23040</t>
  </si>
  <si>
    <t>23140</t>
  </si>
  <si>
    <t>23200</t>
  </si>
  <si>
    <t>23240</t>
  </si>
  <si>
    <t>23340</t>
  </si>
  <si>
    <t>23370</t>
  </si>
  <si>
    <t>23440</t>
  </si>
  <si>
    <t>23460</t>
  </si>
  <si>
    <t>23493</t>
  </si>
  <si>
    <t>23540</t>
  </si>
  <si>
    <t>23570</t>
  </si>
  <si>
    <t>23640</t>
  </si>
  <si>
    <t>23670</t>
  </si>
  <si>
    <t>23714</t>
  </si>
  <si>
    <t>23740</t>
  </si>
  <si>
    <t>23750</t>
  </si>
  <si>
    <t>23760</t>
  </si>
  <si>
    <t>23838</t>
  </si>
  <si>
    <t>23840</t>
  </si>
  <si>
    <t>23875</t>
  </si>
  <si>
    <t>23880</t>
  </si>
  <si>
    <t>23896</t>
  </si>
  <si>
    <t>23940</t>
  </si>
  <si>
    <t>23955</t>
  </si>
  <si>
    <t>23960</t>
  </si>
  <si>
    <t>23980</t>
  </si>
  <si>
    <t>24040</t>
  </si>
  <si>
    <t>24139</t>
  </si>
  <si>
    <t>24150</t>
  </si>
  <si>
    <t>24160</t>
  </si>
  <si>
    <t>24240</t>
  </si>
  <si>
    <t>24270</t>
  </si>
  <si>
    <t>24340</t>
  </si>
  <si>
    <t>24367</t>
  </si>
  <si>
    <t>24371</t>
  </si>
  <si>
    <t>24380</t>
  </si>
  <si>
    <t>24400</t>
  </si>
  <si>
    <t>24440</t>
  </si>
  <si>
    <t>24460</t>
  </si>
  <si>
    <t>24530</t>
  </si>
  <si>
    <t>24540</t>
  </si>
  <si>
    <t>24640</t>
  </si>
  <si>
    <t>24660</t>
  </si>
  <si>
    <t>24750</t>
  </si>
  <si>
    <t>24760</t>
  </si>
  <si>
    <t>24781</t>
  </si>
  <si>
    <t>24870</t>
  </si>
  <si>
    <t>25040</t>
  </si>
  <si>
    <t>25050</t>
  </si>
  <si>
    <t>25070</t>
  </si>
  <si>
    <t>25140</t>
  </si>
  <si>
    <t>25240</t>
  </si>
  <si>
    <t>25250</t>
  </si>
  <si>
    <t>25260</t>
  </si>
  <si>
    <t>25340</t>
  </si>
  <si>
    <t>25370</t>
  </si>
  <si>
    <t>25380</t>
  </si>
  <si>
    <t>25400</t>
  </si>
  <si>
    <t>25440</t>
  </si>
  <si>
    <t>25470</t>
  </si>
  <si>
    <t>25500</t>
  </si>
  <si>
    <t>25518</t>
  </si>
  <si>
    <t>25547</t>
  </si>
  <si>
    <t>25550</t>
  </si>
  <si>
    <t>25670</t>
  </si>
  <si>
    <t>25760</t>
  </si>
  <si>
    <t>25870</t>
  </si>
  <si>
    <t>25875</t>
  </si>
  <si>
    <t>25980</t>
  </si>
  <si>
    <t>26050</t>
  </si>
  <si>
    <t>26060</t>
  </si>
  <si>
    <t>26070</t>
  </si>
  <si>
    <t>26091</t>
  </si>
  <si>
    <t>26122</t>
  </si>
  <si>
    <t>26132</t>
  </si>
  <si>
    <t>26140</t>
  </si>
  <si>
    <t>26250</t>
  </si>
  <si>
    <t>26346</t>
  </si>
  <si>
    <t>26350</t>
  </si>
  <si>
    <t>26440</t>
  </si>
  <si>
    <t>26450</t>
  </si>
  <si>
    <t>26540</t>
  </si>
  <si>
    <t>26560</t>
  </si>
  <si>
    <t>26650</t>
  </si>
  <si>
    <t>26660</t>
  </si>
  <si>
    <t>26717</t>
  </si>
  <si>
    <t>26780</t>
  </si>
  <si>
    <t>26797</t>
  </si>
  <si>
    <t>26826</t>
  </si>
  <si>
    <t>26840</t>
  </si>
  <si>
    <t>26880</t>
  </si>
  <si>
    <t>26970</t>
  </si>
  <si>
    <t>27040</t>
  </si>
  <si>
    <t>27060</t>
  </si>
  <si>
    <t>27140</t>
  </si>
  <si>
    <t>27190</t>
  </si>
  <si>
    <t>27218</t>
  </si>
  <si>
    <t>27226</t>
  </si>
  <si>
    <t>27240</t>
  </si>
  <si>
    <t>27270</t>
  </si>
  <si>
    <t>27280</t>
  </si>
  <si>
    <t>27340</t>
  </si>
  <si>
    <t>27440</t>
  </si>
  <si>
    <t>27460</t>
  </si>
  <si>
    <t>27482</t>
  </si>
  <si>
    <t>27500</t>
  </si>
  <si>
    <t>27560</t>
  </si>
  <si>
    <t>27640</t>
  </si>
  <si>
    <t>27740</t>
  </si>
  <si>
    <t>27773</t>
  </si>
  <si>
    <t>27867</t>
  </si>
  <si>
    <t>27940</t>
  </si>
  <si>
    <t>27950</t>
  </si>
  <si>
    <t>27952</t>
  </si>
  <si>
    <t>27970</t>
  </si>
  <si>
    <t>28026</t>
  </si>
  <si>
    <t>28028</t>
  </si>
  <si>
    <t>28040</t>
  </si>
  <si>
    <t>28050</t>
  </si>
  <si>
    <t>28070</t>
  </si>
  <si>
    <t>28080</t>
  </si>
  <si>
    <t>28140</t>
  </si>
  <si>
    <t>28150</t>
  </si>
  <si>
    <t>28160</t>
  </si>
  <si>
    <t>28170</t>
  </si>
  <si>
    <t>28208</t>
  </si>
  <si>
    <t>28224</t>
  </si>
  <si>
    <t>28240</t>
  </si>
  <si>
    <t>28250</t>
  </si>
  <si>
    <t>28260</t>
  </si>
  <si>
    <t>28270</t>
  </si>
  <si>
    <t>28280</t>
  </si>
  <si>
    <t>28340</t>
  </si>
  <si>
    <t>28370</t>
  </si>
  <si>
    <t>28386</t>
  </si>
  <si>
    <t>28445</t>
  </si>
  <si>
    <t>28450</t>
  </si>
  <si>
    <t>28550</t>
  </si>
  <si>
    <t>28560</t>
  </si>
  <si>
    <t>28640</t>
  </si>
  <si>
    <t>28660</t>
  </si>
  <si>
    <t>28750</t>
  </si>
  <si>
    <t>28793</t>
  </si>
  <si>
    <t>28850</t>
  </si>
  <si>
    <t>28859</t>
  </si>
  <si>
    <t>28940</t>
  </si>
  <si>
    <t>28978</t>
  </si>
  <si>
    <t>29050</t>
  </si>
  <si>
    <t>29115</t>
  </si>
  <si>
    <t>29140</t>
  </si>
  <si>
    <t>29150</t>
  </si>
  <si>
    <t>29160</t>
  </si>
  <si>
    <t>29170</t>
  </si>
  <si>
    <t>29240</t>
  </si>
  <si>
    <t>29263</t>
  </si>
  <si>
    <t>29340</t>
  </si>
  <si>
    <t>29360</t>
  </si>
  <si>
    <t>29382</t>
  </si>
  <si>
    <t>29440</t>
  </si>
  <si>
    <t>29470</t>
  </si>
  <si>
    <t>29500</t>
  </si>
  <si>
    <t>29550</t>
  </si>
  <si>
    <t>29640</t>
  </si>
  <si>
    <t>29662</t>
  </si>
  <si>
    <t>29670</t>
  </si>
  <si>
    <t>29671</t>
  </si>
  <si>
    <t>29680</t>
  </si>
  <si>
    <t>29740</t>
  </si>
  <si>
    <t>29748</t>
  </si>
  <si>
    <t>29911</t>
  </si>
  <si>
    <t>29950</t>
  </si>
  <si>
    <t>29969</t>
  </si>
  <si>
    <t>29980</t>
  </si>
  <si>
    <t>30000</t>
  </si>
  <si>
    <t>30050</t>
  </si>
  <si>
    <t>30078</t>
  </si>
  <si>
    <t>30140</t>
  </si>
  <si>
    <t>30150</t>
  </si>
  <si>
    <t>30190</t>
  </si>
  <si>
    <t>30240</t>
  </si>
  <si>
    <t>30250</t>
  </si>
  <si>
    <t>30260</t>
  </si>
  <si>
    <t>30312</t>
  </si>
  <si>
    <t>30340</t>
  </si>
  <si>
    <t>30355</t>
  </si>
  <si>
    <t>30454</t>
  </si>
  <si>
    <t>30540</t>
  </si>
  <si>
    <t>30548</t>
  </si>
  <si>
    <t>30571</t>
  </si>
  <si>
    <t>30650</t>
  </si>
  <si>
    <t>30660</t>
  </si>
  <si>
    <t>30670</t>
  </si>
  <si>
    <t>30680</t>
  </si>
  <si>
    <t>30750</t>
  </si>
  <si>
    <t>30760</t>
  </si>
  <si>
    <t>30840</t>
  </si>
  <si>
    <t>30850</t>
  </si>
  <si>
    <t>30906</t>
  </si>
  <si>
    <t>30994</t>
  </si>
  <si>
    <t>31000</t>
  </si>
  <si>
    <t>31018</t>
  </si>
  <si>
    <t>31050</t>
  </si>
  <si>
    <t>31090</t>
  </si>
  <si>
    <t>31140</t>
  </si>
  <si>
    <t>31160</t>
  </si>
  <si>
    <t>31180</t>
  </si>
  <si>
    <t>31190</t>
  </si>
  <si>
    <t>31240</t>
  </si>
  <si>
    <t>31271</t>
  </si>
  <si>
    <t>31280</t>
  </si>
  <si>
    <t>31340</t>
  </si>
  <si>
    <t>31360</t>
  </si>
  <si>
    <t>31370</t>
  </si>
  <si>
    <t>31390</t>
  </si>
  <si>
    <t>31440</t>
  </si>
  <si>
    <t>31460</t>
  </si>
  <si>
    <t>31483</t>
  </si>
  <si>
    <t>31500</t>
  </si>
  <si>
    <t>31540</t>
  </si>
  <si>
    <t>31570</t>
  </si>
  <si>
    <t>31580</t>
  </si>
  <si>
    <t>31650</t>
  </si>
  <si>
    <t>31740</t>
  </si>
  <si>
    <t>31750</t>
  </si>
  <si>
    <t>31780</t>
  </si>
  <si>
    <t>31910</t>
  </si>
  <si>
    <t>31940</t>
  </si>
  <si>
    <t>32050</t>
  </si>
  <si>
    <t>32098</t>
  </si>
  <si>
    <t>32170</t>
  </si>
  <si>
    <t>32201</t>
  </si>
  <si>
    <t>32215</t>
  </si>
  <si>
    <t>32240</t>
  </si>
  <si>
    <t>32250</t>
  </si>
  <si>
    <t>32260</t>
  </si>
  <si>
    <t>32270</t>
  </si>
  <si>
    <t>32330</t>
  </si>
  <si>
    <t>32337</t>
  </si>
  <si>
    <t>32340</t>
  </si>
  <si>
    <t>32360</t>
  </si>
  <si>
    <t>32370</t>
  </si>
  <si>
    <t>32400</t>
  </si>
  <si>
    <t>32440</t>
  </si>
  <si>
    <t>32540</t>
  </si>
  <si>
    <t>32550</t>
  </si>
  <si>
    <t>32560</t>
  </si>
  <si>
    <t>32622</t>
  </si>
  <si>
    <t>32650</t>
  </si>
  <si>
    <t>32760</t>
  </si>
  <si>
    <t>32834</t>
  </si>
  <si>
    <t>32850</t>
  </si>
  <si>
    <t>32940</t>
  </si>
  <si>
    <t>32970</t>
  </si>
  <si>
    <t>33040</t>
  </si>
  <si>
    <t>33050</t>
  </si>
  <si>
    <t>33140</t>
  </si>
  <si>
    <t>33240</t>
  </si>
  <si>
    <t>33260</t>
  </si>
  <si>
    <t>33280</t>
  </si>
  <si>
    <t>33340</t>
  </si>
  <si>
    <t>33386</t>
  </si>
  <si>
    <t>33403</t>
  </si>
  <si>
    <t>33440</t>
  </si>
  <si>
    <t>33450</t>
  </si>
  <si>
    <t>33460</t>
  </si>
  <si>
    <t>33507</t>
  </si>
  <si>
    <t>33540</t>
  </si>
  <si>
    <t>33560</t>
  </si>
  <si>
    <t>33570</t>
  </si>
  <si>
    <t>33580</t>
  </si>
  <si>
    <t>33640</t>
  </si>
  <si>
    <t>33760</t>
  </si>
  <si>
    <t>33872</t>
  </si>
  <si>
    <t>33875</t>
  </si>
  <si>
    <t>33880</t>
  </si>
  <si>
    <t>33913</t>
  </si>
  <si>
    <t>33960</t>
  </si>
  <si>
    <t>33974</t>
  </si>
  <si>
    <t>34040</t>
  </si>
  <si>
    <t>34050</t>
  </si>
  <si>
    <t>34062</t>
  </si>
  <si>
    <t>34115</t>
  </si>
  <si>
    <t>34140</t>
  </si>
  <si>
    <t>34150</t>
  </si>
  <si>
    <t>34218</t>
  </si>
  <si>
    <t>34240</t>
  </si>
  <si>
    <t>34266</t>
  </si>
  <si>
    <t>34270</t>
  </si>
  <si>
    <t>34279</t>
  </si>
  <si>
    <t>34300</t>
  </si>
  <si>
    <t>34301</t>
  </si>
  <si>
    <t>34324</t>
  </si>
  <si>
    <t>34340</t>
  </si>
  <si>
    <t>34350</t>
  </si>
  <si>
    <t>34433</t>
  </si>
  <si>
    <t>34450</t>
  </si>
  <si>
    <t>34540</t>
  </si>
  <si>
    <t>34550</t>
  </si>
  <si>
    <t>34560</t>
  </si>
  <si>
    <t>34570</t>
  </si>
  <si>
    <t>34573</t>
  </si>
  <si>
    <t>34600</t>
  </si>
  <si>
    <t>34640</t>
  </si>
  <si>
    <t>34660</t>
  </si>
  <si>
    <t>34670</t>
  </si>
  <si>
    <t>34704</t>
  </si>
  <si>
    <t>34750</t>
  </si>
  <si>
    <t>34820</t>
  </si>
  <si>
    <t>34842</t>
  </si>
  <si>
    <t>34872</t>
  </si>
  <si>
    <t>34960</t>
  </si>
  <si>
    <t>35040</t>
  </si>
  <si>
    <t>35050</t>
  </si>
  <si>
    <t>35070</t>
  </si>
  <si>
    <t>35104</t>
  </si>
  <si>
    <t>35140</t>
  </si>
  <si>
    <t>35150</t>
  </si>
  <si>
    <t>35240</t>
  </si>
  <si>
    <t>35280</t>
  </si>
  <si>
    <t>35290</t>
  </si>
  <si>
    <t>35303</t>
  </si>
  <si>
    <t>35326</t>
  </si>
  <si>
    <t>35370</t>
  </si>
  <si>
    <t>35400</t>
  </si>
  <si>
    <t>35414</t>
  </si>
  <si>
    <t>35423</t>
  </si>
  <si>
    <t>35440</t>
  </si>
  <si>
    <t>35450</t>
  </si>
  <si>
    <t>35530</t>
  </si>
  <si>
    <t>35550</t>
  </si>
  <si>
    <t>35551</t>
  </si>
  <si>
    <t>35640</t>
  </si>
  <si>
    <t>35662</t>
  </si>
  <si>
    <t>35760</t>
  </si>
  <si>
    <t>35770</t>
  </si>
  <si>
    <t>35775</t>
  </si>
  <si>
    <t>35860</t>
  </si>
  <si>
    <t>35870</t>
  </si>
  <si>
    <t>35921</t>
  </si>
  <si>
    <t>35929</t>
  </si>
  <si>
    <t>35940</t>
  </si>
  <si>
    <t>35960</t>
  </si>
  <si>
    <t>35980</t>
  </si>
  <si>
    <t>36003</t>
  </si>
  <si>
    <t>36040</t>
  </si>
  <si>
    <t>36050</t>
  </si>
  <si>
    <t>36060</t>
  </si>
  <si>
    <t>36090</t>
  </si>
  <si>
    <t>36140</t>
  </si>
  <si>
    <t>36190</t>
  </si>
  <si>
    <t>36240</t>
  </si>
  <si>
    <t>36250</t>
  </si>
  <si>
    <t>36290</t>
  </si>
  <si>
    <t>36305</t>
  </si>
  <si>
    <t>36340</t>
  </si>
  <si>
    <t>36350</t>
  </si>
  <si>
    <t>36440</t>
  </si>
  <si>
    <t>36450</t>
  </si>
  <si>
    <t>36465</t>
  </si>
  <si>
    <t>36680</t>
  </si>
  <si>
    <t>36740</t>
  </si>
  <si>
    <t>36763</t>
  </si>
  <si>
    <t>36840</t>
  </si>
  <si>
    <t>36850</t>
  </si>
  <si>
    <t>36860</t>
  </si>
  <si>
    <t>36881</t>
  </si>
  <si>
    <t>36985</t>
  </si>
  <si>
    <t>36991</t>
  </si>
  <si>
    <t>37040</t>
  </si>
  <si>
    <t>37050</t>
  </si>
  <si>
    <t>37140</t>
  </si>
  <si>
    <t>37178</t>
  </si>
  <si>
    <t>37240</t>
  </si>
  <si>
    <t>37270</t>
  </si>
  <si>
    <t>37327</t>
  </si>
  <si>
    <t>37370</t>
  </si>
  <si>
    <t>37426</t>
  </si>
  <si>
    <t>37440</t>
  </si>
  <si>
    <t>37550</t>
  </si>
  <si>
    <t>37595</t>
  </si>
  <si>
    <t>37640</t>
  </si>
  <si>
    <t>37660</t>
  </si>
  <si>
    <t>37740</t>
  </si>
  <si>
    <t>37750</t>
  </si>
  <si>
    <t>37780</t>
  </si>
  <si>
    <t>37794</t>
  </si>
  <si>
    <t>37860</t>
  </si>
  <si>
    <t>37870</t>
  </si>
  <si>
    <t>37909</t>
  </si>
  <si>
    <t>37940</t>
  </si>
  <si>
    <t>38010</t>
  </si>
  <si>
    <t>38040</t>
  </si>
  <si>
    <t>38060</t>
  </si>
  <si>
    <t>38070</t>
  </si>
  <si>
    <t>38140</t>
  </si>
  <si>
    <t>38190</t>
  </si>
  <si>
    <t>38200</t>
  </si>
  <si>
    <t>38240</t>
  </si>
  <si>
    <t>38250</t>
  </si>
  <si>
    <t>38260</t>
  </si>
  <si>
    <t>38270</t>
  </si>
  <si>
    <t>38350</t>
  </si>
  <si>
    <t>38407</t>
  </si>
  <si>
    <t>38450</t>
  </si>
  <si>
    <t>38460</t>
  </si>
  <si>
    <t>38514</t>
  </si>
  <si>
    <t>38528</t>
  </si>
  <si>
    <t>38560</t>
  </si>
  <si>
    <t>38564</t>
  </si>
  <si>
    <t>38583</t>
  </si>
  <si>
    <t>38640</t>
  </si>
  <si>
    <t>38840</t>
  </si>
  <si>
    <t>38850</t>
  </si>
  <si>
    <t>38991</t>
  </si>
  <si>
    <t>39040</t>
  </si>
  <si>
    <t>39050</t>
  </si>
  <si>
    <t>39060</t>
  </si>
  <si>
    <t>39140</t>
  </si>
  <si>
    <t>39150</t>
  </si>
  <si>
    <t>39160</t>
  </si>
  <si>
    <t>39260</t>
  </si>
  <si>
    <t>39263</t>
  </si>
  <si>
    <t>39270</t>
  </si>
  <si>
    <t>39404</t>
  </si>
  <si>
    <t>39440</t>
  </si>
  <si>
    <t>39470</t>
  </si>
  <si>
    <t>39513</t>
  </si>
  <si>
    <t>39560</t>
  </si>
  <si>
    <t>39581</t>
  </si>
  <si>
    <t>39640</t>
  </si>
  <si>
    <t>39650</t>
  </si>
  <si>
    <t>39740</t>
  </si>
  <si>
    <t>39750</t>
  </si>
  <si>
    <t>39788</t>
  </si>
  <si>
    <t>39812</t>
  </si>
  <si>
    <t>39881</t>
  </si>
  <si>
    <t>39960</t>
  </si>
  <si>
    <t>39970</t>
  </si>
  <si>
    <t>39980</t>
  </si>
  <si>
    <t>40002</t>
  </si>
  <si>
    <t>40020</t>
  </si>
  <si>
    <t>40050</t>
  </si>
  <si>
    <t>40053</t>
  </si>
  <si>
    <t>40140</t>
  </si>
  <si>
    <t>40150</t>
  </si>
  <si>
    <t>40159</t>
  </si>
  <si>
    <t>40160</t>
  </si>
  <si>
    <t>40240</t>
  </si>
  <si>
    <t>40250</t>
  </si>
  <si>
    <t>40270</t>
  </si>
  <si>
    <t>40280</t>
  </si>
  <si>
    <t>40290</t>
  </si>
  <si>
    <t>40321</t>
  </si>
  <si>
    <t>40333</t>
  </si>
  <si>
    <t>40340</t>
  </si>
  <si>
    <t>40440</t>
  </si>
  <si>
    <t>40450</t>
  </si>
  <si>
    <t>40470</t>
  </si>
  <si>
    <t>40540</t>
  </si>
  <si>
    <t>40615</t>
  </si>
  <si>
    <t>40650</t>
  </si>
  <si>
    <t>40660</t>
  </si>
  <si>
    <t>40730</t>
  </si>
  <si>
    <t>40740</t>
  </si>
  <si>
    <t>40860</t>
  </si>
  <si>
    <t>40870</t>
  </si>
  <si>
    <t>40877</t>
  </si>
  <si>
    <t>40901</t>
  </si>
  <si>
    <t>40940</t>
  </si>
  <si>
    <t>40980</t>
  </si>
  <si>
    <t>41040</t>
  </si>
  <si>
    <t>41050</t>
  </si>
  <si>
    <t>41060</t>
  </si>
  <si>
    <t>41070</t>
  </si>
  <si>
    <t>41090</t>
  </si>
  <si>
    <t>41099</t>
  </si>
  <si>
    <t>41240</t>
  </si>
  <si>
    <t>41250</t>
  </si>
  <si>
    <t>41280</t>
  </si>
  <si>
    <t>41340</t>
  </si>
  <si>
    <t>41360</t>
  </si>
  <si>
    <t>41440</t>
  </si>
  <si>
    <t>41450</t>
  </si>
  <si>
    <t>41470</t>
  </si>
  <si>
    <t>41500</t>
  </si>
  <si>
    <t>41560</t>
  </si>
  <si>
    <t>41591</t>
  </si>
  <si>
    <t>41640</t>
  </si>
  <si>
    <t>41650</t>
  </si>
  <si>
    <t>41740</t>
  </si>
  <si>
    <t>41850</t>
  </si>
  <si>
    <t>41970</t>
  </si>
  <si>
    <t>42066</t>
  </si>
  <si>
    <t>42130</t>
  </si>
  <si>
    <t>42140</t>
  </si>
  <si>
    <t>42146</t>
  </si>
  <si>
    <t>42160</t>
  </si>
  <si>
    <t>42190</t>
  </si>
  <si>
    <t>42240</t>
  </si>
  <si>
    <t>42250</t>
  </si>
  <si>
    <t>42270</t>
  </si>
  <si>
    <t>42340</t>
  </si>
  <si>
    <t>42360</t>
  </si>
  <si>
    <t>42443</t>
  </si>
  <si>
    <t>42500</t>
  </si>
  <si>
    <t>42540</t>
  </si>
  <si>
    <t>42654</t>
  </si>
  <si>
    <t>42760</t>
  </si>
  <si>
    <t>42780</t>
  </si>
  <si>
    <t>42940</t>
  </si>
  <si>
    <t>42970</t>
  </si>
  <si>
    <t>43040</t>
  </si>
  <si>
    <t>43070</t>
  </si>
  <si>
    <t>43086</t>
  </si>
  <si>
    <t>43150</t>
  </si>
  <si>
    <t>43160</t>
  </si>
  <si>
    <t>43224</t>
  </si>
  <si>
    <t>43250</t>
  </si>
  <si>
    <t>43290</t>
  </si>
  <si>
    <t>43380</t>
  </si>
  <si>
    <t>43450</t>
  </si>
  <si>
    <t>43459</t>
  </si>
  <si>
    <t>43470</t>
  </si>
  <si>
    <t>43474</t>
  </si>
  <si>
    <t>43540</t>
  </si>
  <si>
    <t>43550</t>
  </si>
  <si>
    <t>43560</t>
  </si>
  <si>
    <t>43575</t>
  </si>
  <si>
    <t>43687</t>
  </si>
  <si>
    <t>43723</t>
  </si>
  <si>
    <t>43724</t>
  </si>
  <si>
    <t>43727</t>
  </si>
  <si>
    <t>43740</t>
  </si>
  <si>
    <t>43760</t>
  </si>
  <si>
    <t>43817</t>
  </si>
  <si>
    <t>43840</t>
  </si>
  <si>
    <t>43850</t>
  </si>
  <si>
    <t>43858</t>
  </si>
  <si>
    <t>43875</t>
  </si>
  <si>
    <t>43900</t>
  </si>
  <si>
    <t>43940</t>
  </si>
  <si>
    <t>43950</t>
  </si>
  <si>
    <t>43970</t>
  </si>
  <si>
    <t>44040</t>
  </si>
  <si>
    <t>44052</t>
  </si>
  <si>
    <t>44078</t>
  </si>
  <si>
    <t>44079</t>
  </si>
  <si>
    <t>44136</t>
  </si>
  <si>
    <t>44140</t>
  </si>
  <si>
    <t>44150</t>
  </si>
  <si>
    <t>44160</t>
  </si>
  <si>
    <t>44190</t>
  </si>
  <si>
    <t>44247</t>
  </si>
  <si>
    <t>44258</t>
  </si>
  <si>
    <t>44260</t>
  </si>
  <si>
    <t>44270</t>
  </si>
  <si>
    <t>44280</t>
  </si>
  <si>
    <t>44340</t>
  </si>
  <si>
    <t>44350</t>
  </si>
  <si>
    <t>44360</t>
  </si>
  <si>
    <t>44433</t>
  </si>
  <si>
    <t>44450</t>
  </si>
  <si>
    <t>44451</t>
  </si>
  <si>
    <t>44459</t>
  </si>
  <si>
    <t>44460</t>
  </si>
  <si>
    <t>44531</t>
  </si>
  <si>
    <t>44540</t>
  </si>
  <si>
    <t>44550</t>
  </si>
  <si>
    <t>44560</t>
  </si>
  <si>
    <t>44670</t>
  </si>
  <si>
    <t>44704</t>
  </si>
  <si>
    <t>44878</t>
  </si>
  <si>
    <t>44882</t>
  </si>
  <si>
    <t>44950</t>
  </si>
  <si>
    <t>44960</t>
  </si>
  <si>
    <t>44993</t>
  </si>
  <si>
    <t>45040</t>
  </si>
  <si>
    <t>45050</t>
  </si>
  <si>
    <t>45070</t>
  </si>
  <si>
    <t>45116</t>
  </si>
  <si>
    <t>45140</t>
  </si>
  <si>
    <t>45160</t>
  </si>
  <si>
    <t>45240</t>
  </si>
  <si>
    <t>45250</t>
  </si>
  <si>
    <t>45260</t>
  </si>
  <si>
    <t>45270</t>
  </si>
  <si>
    <t>45290</t>
  </si>
  <si>
    <t>45299</t>
  </si>
  <si>
    <t>45320</t>
  </si>
  <si>
    <t>45340</t>
  </si>
  <si>
    <t>45360</t>
  </si>
  <si>
    <t>45361</t>
  </si>
  <si>
    <t>45380</t>
  </si>
  <si>
    <t>45400</t>
  </si>
  <si>
    <t>45440</t>
  </si>
  <si>
    <t>45450</t>
  </si>
  <si>
    <t>45460</t>
  </si>
  <si>
    <t>45465</t>
  </si>
  <si>
    <t>45540</t>
  </si>
  <si>
    <t>45628</t>
  </si>
  <si>
    <t>45644</t>
  </si>
  <si>
    <t>45650</t>
  </si>
  <si>
    <t>45859</t>
  </si>
  <si>
    <t>45880</t>
  </si>
  <si>
    <t>45950</t>
  </si>
  <si>
    <t>45980</t>
  </si>
  <si>
    <t>46031</t>
  </si>
  <si>
    <t>46040</t>
  </si>
  <si>
    <t>46118</t>
  </si>
  <si>
    <t>46140</t>
  </si>
  <si>
    <t>46150</t>
  </si>
  <si>
    <t>46160</t>
  </si>
  <si>
    <t>46166</t>
  </si>
  <si>
    <t>46170</t>
  </si>
  <si>
    <t>46190</t>
  </si>
  <si>
    <t>46240</t>
  </si>
  <si>
    <t>46250</t>
  </si>
  <si>
    <t>46270</t>
  </si>
  <si>
    <t>46309</t>
  </si>
  <si>
    <t>46380</t>
  </si>
  <si>
    <t>46407</t>
  </si>
  <si>
    <t>46450</t>
  </si>
  <si>
    <t>46550</t>
  </si>
  <si>
    <t>46559</t>
  </si>
  <si>
    <t>46601</t>
  </si>
  <si>
    <t>46660</t>
  </si>
  <si>
    <t>46681</t>
  </si>
  <si>
    <t>46693</t>
  </si>
  <si>
    <t>46760</t>
  </si>
  <si>
    <t>46770</t>
  </si>
  <si>
    <t>46798</t>
  </si>
  <si>
    <t>46855</t>
  </si>
  <si>
    <t>46888</t>
  </si>
  <si>
    <t>46907</t>
  </si>
  <si>
    <t>46940</t>
  </si>
  <si>
    <t>46950</t>
  </si>
  <si>
    <t>46960</t>
  </si>
  <si>
    <t>46970</t>
  </si>
  <si>
    <t>47050</t>
  </si>
  <si>
    <t>47140</t>
  </si>
  <si>
    <t>47240</t>
  </si>
  <si>
    <t>47250</t>
  </si>
  <si>
    <t>47260</t>
  </si>
  <si>
    <t>47270</t>
  </si>
  <si>
    <t>47350</t>
  </si>
  <si>
    <t>47440</t>
  </si>
  <si>
    <t>47468</t>
  </si>
  <si>
    <t>47536</t>
  </si>
  <si>
    <t>47540</t>
  </si>
  <si>
    <t>47543</t>
  </si>
  <si>
    <t>47550</t>
  </si>
  <si>
    <t>47560</t>
  </si>
  <si>
    <t>47580</t>
  </si>
  <si>
    <t>47629</t>
  </si>
  <si>
    <t>47642</t>
  </si>
  <si>
    <t>47650</t>
  </si>
  <si>
    <t>47680</t>
  </si>
  <si>
    <t>47700</t>
  </si>
  <si>
    <t>47740</t>
  </si>
  <si>
    <t>47750</t>
  </si>
  <si>
    <t>47860</t>
  </si>
  <si>
    <t>47940</t>
  </si>
  <si>
    <t>48050</t>
  </si>
  <si>
    <t>48080</t>
  </si>
  <si>
    <t>48140</t>
  </si>
  <si>
    <t>48160</t>
  </si>
  <si>
    <t>48190</t>
  </si>
  <si>
    <t>48240</t>
  </si>
  <si>
    <t>48260</t>
  </si>
  <si>
    <t>48270</t>
  </si>
  <si>
    <t>48440</t>
  </si>
  <si>
    <t>48450</t>
  </si>
  <si>
    <t>48570</t>
  </si>
  <si>
    <t>48605</t>
  </si>
  <si>
    <t>48640</t>
  </si>
  <si>
    <t>48650</t>
  </si>
  <si>
    <t>48660</t>
  </si>
  <si>
    <t>48740</t>
  </si>
  <si>
    <t>48750</t>
  </si>
  <si>
    <t>48870</t>
  </si>
  <si>
    <t>49040</t>
  </si>
  <si>
    <t>49140</t>
  </si>
  <si>
    <t>49150</t>
  </si>
  <si>
    <t>49160</t>
  </si>
  <si>
    <t>49180</t>
  </si>
  <si>
    <t>49250</t>
  </si>
  <si>
    <t>49266</t>
  </si>
  <si>
    <t>49270</t>
  </si>
  <si>
    <t>49338</t>
  </si>
  <si>
    <t>49344</t>
  </si>
  <si>
    <t>49406</t>
  </si>
  <si>
    <t>49450</t>
  </si>
  <si>
    <t>49550</t>
  </si>
  <si>
    <t>49553</t>
  </si>
  <si>
    <t>49560</t>
  </si>
  <si>
    <t>49580</t>
  </si>
  <si>
    <t>49640</t>
  </si>
  <si>
    <t>49650</t>
  </si>
  <si>
    <t>49680</t>
  </si>
  <si>
    <t>49760</t>
  </si>
  <si>
    <t>49843</t>
  </si>
  <si>
    <t>49950</t>
  </si>
  <si>
    <t>50070</t>
  </si>
  <si>
    <t>50232</t>
  </si>
  <si>
    <t>50240</t>
  </si>
  <si>
    <t>50250</t>
  </si>
  <si>
    <t>50260</t>
  </si>
  <si>
    <t>50270</t>
  </si>
  <si>
    <t>50340</t>
  </si>
  <si>
    <t>50360</t>
  </si>
  <si>
    <t>50450</t>
  </si>
  <si>
    <t>50490</t>
  </si>
  <si>
    <t>50500</t>
  </si>
  <si>
    <t>50503</t>
  </si>
  <si>
    <t>50551</t>
  </si>
  <si>
    <t>50560</t>
  </si>
  <si>
    <t>50661</t>
  </si>
  <si>
    <t>50746</t>
  </si>
  <si>
    <t>50750</t>
  </si>
  <si>
    <t>50802</t>
  </si>
  <si>
    <t>50840</t>
  </si>
  <si>
    <t>50940</t>
  </si>
  <si>
    <t>50962</t>
  </si>
  <si>
    <t>50970</t>
  </si>
  <si>
    <t>51000</t>
  </si>
  <si>
    <t>51050</t>
  </si>
  <si>
    <t>51150</t>
  </si>
  <si>
    <t>51170</t>
  </si>
  <si>
    <t>51260</t>
  </si>
  <si>
    <t>51340</t>
  </si>
  <si>
    <t>51350</t>
  </si>
  <si>
    <t>51400</t>
  </si>
  <si>
    <t>51440</t>
  </si>
  <si>
    <t>51460</t>
  </si>
  <si>
    <t>51470</t>
  </si>
  <si>
    <t>51500</t>
  </si>
  <si>
    <t>51502</t>
  </si>
  <si>
    <t>51570</t>
  </si>
  <si>
    <t>51571</t>
  </si>
  <si>
    <t>51598</t>
  </si>
  <si>
    <t>51602</t>
  </si>
  <si>
    <t>51640</t>
  </si>
  <si>
    <t>51740</t>
  </si>
  <si>
    <t>51860</t>
  </si>
  <si>
    <t>51899</t>
  </si>
  <si>
    <t>51970</t>
  </si>
  <si>
    <t>51975</t>
  </si>
  <si>
    <t>52000</t>
  </si>
  <si>
    <t>52040</t>
  </si>
  <si>
    <t>52140</t>
  </si>
  <si>
    <t>52148</t>
  </si>
  <si>
    <t>52150</t>
  </si>
  <si>
    <t>52227</t>
  </si>
  <si>
    <t>52237</t>
  </si>
  <si>
    <t>52240</t>
  </si>
  <si>
    <t>52280</t>
  </si>
  <si>
    <t>52343</t>
  </si>
  <si>
    <t>52350</t>
  </si>
  <si>
    <t>52460</t>
  </si>
  <si>
    <t>52524</t>
  </si>
  <si>
    <t>52540</t>
  </si>
  <si>
    <t>52550</t>
  </si>
  <si>
    <t>52631</t>
  </si>
  <si>
    <t>52701</t>
  </si>
  <si>
    <t>52740</t>
  </si>
  <si>
    <t>52741</t>
  </si>
  <si>
    <t>52759</t>
  </si>
  <si>
    <t>52787</t>
  </si>
  <si>
    <t>52840</t>
  </si>
  <si>
    <t>52850</t>
  </si>
  <si>
    <t>52940</t>
  </si>
  <si>
    <t>52950</t>
  </si>
  <si>
    <t>52970</t>
  </si>
  <si>
    <t>52971</t>
  </si>
  <si>
    <t>53060</t>
  </si>
  <si>
    <t>53070</t>
  </si>
  <si>
    <t>53140</t>
  </si>
  <si>
    <t>53160</t>
  </si>
  <si>
    <t>53184</t>
  </si>
  <si>
    <t>53270</t>
  </si>
  <si>
    <t>53310</t>
  </si>
  <si>
    <t>53340</t>
  </si>
  <si>
    <t>53350</t>
  </si>
  <si>
    <t>53360</t>
  </si>
  <si>
    <t>53460</t>
  </si>
  <si>
    <t>53499</t>
  </si>
  <si>
    <t>53550</t>
  </si>
  <si>
    <t>53640</t>
  </si>
  <si>
    <t>53670</t>
  </si>
  <si>
    <t>53740</t>
  </si>
  <si>
    <t>53750</t>
  </si>
  <si>
    <t>53760</t>
  </si>
  <si>
    <t>53811</t>
  </si>
  <si>
    <t>53840</t>
  </si>
  <si>
    <t>53856</t>
  </si>
  <si>
    <t>53860</t>
  </si>
  <si>
    <t>53918</t>
  </si>
  <si>
    <t>53940</t>
  </si>
  <si>
    <t>53948</t>
  </si>
  <si>
    <t>53977</t>
  </si>
  <si>
    <t>54010</t>
  </si>
  <si>
    <t>54016</t>
  </si>
  <si>
    <t>54040</t>
  </si>
  <si>
    <t>54090</t>
  </si>
  <si>
    <t>54170</t>
  </si>
  <si>
    <t>54176</t>
  </si>
  <si>
    <t>54224</t>
  </si>
  <si>
    <t>54240</t>
  </si>
  <si>
    <t>54250</t>
  </si>
  <si>
    <t>54260</t>
  </si>
  <si>
    <t>54280</t>
  </si>
  <si>
    <t>54340</t>
  </si>
  <si>
    <t>54353</t>
  </si>
  <si>
    <t>54403</t>
  </si>
  <si>
    <t>54440</t>
  </si>
  <si>
    <t>54447</t>
  </si>
  <si>
    <t>54480</t>
  </si>
  <si>
    <t>54574</t>
  </si>
  <si>
    <t>54580</t>
  </si>
  <si>
    <t>54588</t>
  </si>
  <si>
    <t>54670</t>
  </si>
  <si>
    <t>54680</t>
  </si>
  <si>
    <t>54719</t>
  </si>
  <si>
    <t>54740</t>
  </si>
  <si>
    <t>54750</t>
  </si>
  <si>
    <t>54780</t>
  </si>
  <si>
    <t>54840</t>
  </si>
  <si>
    <t>54880</t>
  </si>
  <si>
    <t>54940</t>
  </si>
  <si>
    <t>55001</t>
  </si>
  <si>
    <t>55003</t>
  </si>
  <si>
    <t>55055</t>
  </si>
  <si>
    <t>55070</t>
  </si>
  <si>
    <t>55090</t>
  </si>
  <si>
    <t>55112</t>
  </si>
  <si>
    <t>55140</t>
  </si>
  <si>
    <t>55170</t>
  </si>
  <si>
    <t>55173</t>
  </si>
  <si>
    <t>55240</t>
  </si>
  <si>
    <t>55280</t>
  </si>
  <si>
    <t>55360</t>
  </si>
  <si>
    <t>55400</t>
  </si>
  <si>
    <t>55440</t>
  </si>
  <si>
    <t>55480</t>
  </si>
  <si>
    <t>55560</t>
  </si>
  <si>
    <t>55574</t>
  </si>
  <si>
    <t>55640</t>
  </si>
  <si>
    <t>55649</t>
  </si>
  <si>
    <t>55670</t>
  </si>
  <si>
    <t>55706</t>
  </si>
  <si>
    <t>55740</t>
  </si>
  <si>
    <t>55750</t>
  </si>
  <si>
    <t>55780</t>
  </si>
  <si>
    <t>55850</t>
  </si>
  <si>
    <t>55860</t>
  </si>
  <si>
    <t>55872</t>
  </si>
  <si>
    <t>55940</t>
  </si>
  <si>
    <t>55995</t>
  </si>
  <si>
    <t>56000</t>
  </si>
  <si>
    <t>56040</t>
  </si>
  <si>
    <t>56090</t>
  </si>
  <si>
    <t>56140</t>
  </si>
  <si>
    <t>56160</t>
  </si>
  <si>
    <t>56170</t>
  </si>
  <si>
    <t>56250</t>
  </si>
  <si>
    <t>56260</t>
  </si>
  <si>
    <t>56280</t>
  </si>
  <si>
    <t>56340</t>
  </si>
  <si>
    <t>56410</t>
  </si>
  <si>
    <t>56440</t>
  </si>
  <si>
    <t>56450</t>
  </si>
  <si>
    <t>56550</t>
  </si>
  <si>
    <t>56594</t>
  </si>
  <si>
    <t>56640</t>
  </si>
  <si>
    <t>56740</t>
  </si>
  <si>
    <t>56750</t>
  </si>
  <si>
    <t>56840</t>
  </si>
  <si>
    <t>56850</t>
  </si>
  <si>
    <t>56860</t>
  </si>
  <si>
    <t>56940</t>
  </si>
  <si>
    <t>56960</t>
  </si>
  <si>
    <t>56980</t>
  </si>
  <si>
    <t>57040</t>
  </si>
  <si>
    <t>57050</t>
  </si>
  <si>
    <t>57140</t>
  </si>
  <si>
    <t>57160</t>
  </si>
  <si>
    <t>57190</t>
  </si>
  <si>
    <t>57207</t>
  </si>
  <si>
    <t>57208</t>
  </si>
  <si>
    <t>57240</t>
  </si>
  <si>
    <t>57350</t>
  </si>
  <si>
    <t>57450</t>
  </si>
  <si>
    <t>57460</t>
  </si>
  <si>
    <t>57540</t>
  </si>
  <si>
    <t>57560</t>
  </si>
  <si>
    <t>57565</t>
  </si>
  <si>
    <t>57574</t>
  </si>
  <si>
    <t>57640</t>
  </si>
  <si>
    <t>57740</t>
  </si>
  <si>
    <t>57750</t>
  </si>
  <si>
    <t>57850</t>
  </si>
  <si>
    <t>57860</t>
  </si>
  <si>
    <t>57870</t>
  </si>
  <si>
    <t>57880</t>
  </si>
  <si>
    <t>57950</t>
  </si>
  <si>
    <t>58060</t>
  </si>
  <si>
    <t>58096</t>
  </si>
  <si>
    <t>58140</t>
  </si>
  <si>
    <t>58154</t>
  </si>
  <si>
    <t>58240</t>
  </si>
  <si>
    <t>58250</t>
  </si>
  <si>
    <t>58260</t>
  </si>
  <si>
    <t>58270</t>
  </si>
  <si>
    <t>58290</t>
  </si>
  <si>
    <t>58323</t>
  </si>
  <si>
    <t>58350</t>
  </si>
  <si>
    <t>58540</t>
  </si>
  <si>
    <t>58570</t>
  </si>
  <si>
    <t>58580</t>
  </si>
  <si>
    <t>58640</t>
  </si>
  <si>
    <t>58710</t>
  </si>
  <si>
    <t>58737</t>
  </si>
  <si>
    <t>58740</t>
  </si>
  <si>
    <t>58750</t>
  </si>
  <si>
    <t>58760</t>
  </si>
  <si>
    <t>58850</t>
  </si>
  <si>
    <t>58860</t>
  </si>
  <si>
    <t>58960</t>
  </si>
  <si>
    <t>58970</t>
  </si>
  <si>
    <t>58980</t>
  </si>
  <si>
    <t>59000</t>
  </si>
  <si>
    <t>59024</t>
  </si>
  <si>
    <t>59040</t>
  </si>
  <si>
    <t>59050</t>
  </si>
  <si>
    <t>59080</t>
  </si>
  <si>
    <t>59090</t>
  </si>
  <si>
    <t>59140</t>
  </si>
  <si>
    <t>59150</t>
  </si>
  <si>
    <t>59158</t>
  </si>
  <si>
    <t>59173</t>
  </si>
  <si>
    <t>59190</t>
  </si>
  <si>
    <t>59203</t>
  </si>
  <si>
    <t>59239</t>
  </si>
  <si>
    <t>59260</t>
  </si>
  <si>
    <t>59318</t>
  </si>
  <si>
    <t>59406</t>
  </si>
  <si>
    <t>59440</t>
  </si>
  <si>
    <t>59460</t>
  </si>
  <si>
    <t>59560</t>
  </si>
  <si>
    <t>59740</t>
  </si>
  <si>
    <t>59750</t>
  </si>
  <si>
    <t>59897</t>
  </si>
  <si>
    <t>59950</t>
  </si>
  <si>
    <t>60050</t>
  </si>
  <si>
    <t>60250</t>
  </si>
  <si>
    <t>60265</t>
  </si>
  <si>
    <t>60268</t>
  </si>
  <si>
    <t>60270</t>
  </si>
  <si>
    <t>60291</t>
  </si>
  <si>
    <t>60340</t>
  </si>
  <si>
    <t>60400</t>
  </si>
  <si>
    <t>60470</t>
  </si>
  <si>
    <t>60480</t>
  </si>
  <si>
    <t>60540</t>
  </si>
  <si>
    <t>60548</t>
  </si>
  <si>
    <t>60560</t>
  </si>
  <si>
    <t>60651</t>
  </si>
  <si>
    <t>60740</t>
  </si>
  <si>
    <t>60750</t>
  </si>
  <si>
    <t>60836</t>
  </si>
  <si>
    <t>60840</t>
  </si>
  <si>
    <t>60860</t>
  </si>
  <si>
    <t>60880</t>
  </si>
  <si>
    <t>60917</t>
  </si>
  <si>
    <t>60940</t>
  </si>
  <si>
    <t>60950</t>
  </si>
  <si>
    <t>60994</t>
  </si>
  <si>
    <t>61002</t>
  </si>
  <si>
    <t>61050</t>
  </si>
  <si>
    <t>61070</t>
  </si>
  <si>
    <t>61140</t>
  </si>
  <si>
    <t>61150</t>
  </si>
  <si>
    <t>61170</t>
  </si>
  <si>
    <t>61180</t>
  </si>
  <si>
    <t>61250</t>
  </si>
  <si>
    <t>61260</t>
  </si>
  <si>
    <t>61340</t>
  </si>
  <si>
    <t>61390</t>
  </si>
  <si>
    <t>61440</t>
  </si>
  <si>
    <t>61633</t>
  </si>
  <si>
    <t>61670</t>
  </si>
  <si>
    <t>61680</t>
  </si>
  <si>
    <t>61710</t>
  </si>
  <si>
    <t>61731</t>
  </si>
  <si>
    <t>61740</t>
  </si>
  <si>
    <t>61770</t>
  </si>
  <si>
    <t>61850</t>
  </si>
  <si>
    <t>61940</t>
  </si>
  <si>
    <t>61950</t>
  </si>
  <si>
    <t>62040</t>
  </si>
  <si>
    <t>62050</t>
  </si>
  <si>
    <t>62160</t>
  </si>
  <si>
    <t>62170</t>
  </si>
  <si>
    <t>62240</t>
  </si>
  <si>
    <t>62250</t>
  </si>
  <si>
    <t>62270</t>
  </si>
  <si>
    <t>62340</t>
  </si>
  <si>
    <t>62350</t>
  </si>
  <si>
    <t>62360</t>
  </si>
  <si>
    <t>62380</t>
  </si>
  <si>
    <t>62444</t>
  </si>
  <si>
    <t>62460</t>
  </si>
  <si>
    <t>62532</t>
  </si>
  <si>
    <t>62540</t>
  </si>
  <si>
    <t>62542</t>
  </si>
  <si>
    <t>62550</t>
  </si>
  <si>
    <t>62560</t>
  </si>
  <si>
    <t>62640</t>
  </si>
  <si>
    <t>62650</t>
  </si>
  <si>
    <t>62657</t>
  </si>
  <si>
    <t>62700</t>
  </si>
  <si>
    <t>62740</t>
  </si>
  <si>
    <t>62850</t>
  </si>
  <si>
    <t>62885</t>
  </si>
  <si>
    <t>62937</t>
  </si>
  <si>
    <t>62964</t>
  </si>
  <si>
    <t>63040</t>
  </si>
  <si>
    <t>63050</t>
  </si>
  <si>
    <t>63053</t>
  </si>
  <si>
    <t>63060</t>
  </si>
  <si>
    <t>63140</t>
  </si>
  <si>
    <t>63160</t>
  </si>
  <si>
    <t>63170</t>
  </si>
  <si>
    <t>63180</t>
  </si>
  <si>
    <t>63232</t>
  </si>
  <si>
    <t>63240</t>
  </si>
  <si>
    <t>63250</t>
  </si>
  <si>
    <t>63270</t>
  </si>
  <si>
    <t>63340</t>
  </si>
  <si>
    <t>63378</t>
  </si>
  <si>
    <t>63382</t>
  </si>
  <si>
    <t>63450</t>
  </si>
  <si>
    <t>63460</t>
  </si>
  <si>
    <t>63470</t>
  </si>
  <si>
    <t>63500</t>
  </si>
  <si>
    <t>63540</t>
  </si>
  <si>
    <t>63560</t>
  </si>
  <si>
    <t>63580</t>
  </si>
  <si>
    <t>63660</t>
  </si>
  <si>
    <t>63680</t>
  </si>
  <si>
    <t>63760</t>
  </si>
  <si>
    <t>63840</t>
  </si>
  <si>
    <t>63850</t>
  </si>
  <si>
    <t>63940</t>
  </si>
  <si>
    <t>63950</t>
  </si>
  <si>
    <t>63980</t>
  </si>
  <si>
    <t>64040</t>
  </si>
  <si>
    <t>64050</t>
  </si>
  <si>
    <t>64080</t>
  </si>
  <si>
    <t>64086</t>
  </si>
  <si>
    <t>64100</t>
  </si>
  <si>
    <t>64140</t>
  </si>
  <si>
    <t>64150</t>
  </si>
  <si>
    <t>64249</t>
  </si>
  <si>
    <t>64250</t>
  </si>
  <si>
    <t>64368</t>
  </si>
  <si>
    <t>64414</t>
  </si>
  <si>
    <t>64440</t>
  </si>
  <si>
    <t>64500</t>
  </si>
  <si>
    <t>64540</t>
  </si>
  <si>
    <t>64560</t>
  </si>
  <si>
    <t>64570</t>
  </si>
  <si>
    <t>64680</t>
  </si>
  <si>
    <t>64767</t>
  </si>
  <si>
    <t>64770</t>
  </si>
  <si>
    <t>64780</t>
  </si>
  <si>
    <t>64850</t>
  </si>
  <si>
    <t>64860</t>
  </si>
  <si>
    <t>64880</t>
  </si>
  <si>
    <t>64940</t>
  </si>
  <si>
    <t>64950</t>
  </si>
  <si>
    <t>65140</t>
  </si>
  <si>
    <t>65160</t>
  </si>
  <si>
    <t>65227</t>
  </si>
  <si>
    <t>65240</t>
  </si>
  <si>
    <t>65360</t>
  </si>
  <si>
    <t>65380</t>
  </si>
  <si>
    <t>65440</t>
  </si>
  <si>
    <t>65450</t>
  </si>
  <si>
    <t>65460</t>
  </si>
  <si>
    <t>65470</t>
  </si>
  <si>
    <t>65540</t>
  </si>
  <si>
    <t>65543</t>
  </si>
  <si>
    <t>65560</t>
  </si>
  <si>
    <t>65640</t>
  </si>
  <si>
    <t>65649</t>
  </si>
  <si>
    <t>65680</t>
  </si>
  <si>
    <t>65740</t>
  </si>
  <si>
    <t>65750</t>
  </si>
  <si>
    <t>65780</t>
  </si>
  <si>
    <t>65840</t>
  </si>
  <si>
    <t>65850</t>
  </si>
  <si>
    <t>65860</t>
  </si>
  <si>
    <t>65900</t>
  </si>
  <si>
    <t>65940</t>
  </si>
  <si>
    <t>65960</t>
  </si>
  <si>
    <t>66040</t>
  </si>
  <si>
    <t>66050</t>
  </si>
  <si>
    <t>66060</t>
  </si>
  <si>
    <t>66090</t>
  </si>
  <si>
    <t>66092</t>
  </si>
  <si>
    <t>66140</t>
  </si>
  <si>
    <t>66150</t>
  </si>
  <si>
    <t>66208</t>
  </si>
  <si>
    <t>66240</t>
  </si>
  <si>
    <t>66260</t>
  </si>
  <si>
    <t>66340</t>
  </si>
  <si>
    <t>66370</t>
  </si>
  <si>
    <t>66440</t>
  </si>
  <si>
    <t>66450</t>
  </si>
  <si>
    <t>66460</t>
  </si>
  <si>
    <t>66470</t>
  </si>
  <si>
    <t>66540</t>
  </si>
  <si>
    <t>66550</t>
  </si>
  <si>
    <t>66560</t>
  </si>
  <si>
    <t>66650</t>
  </si>
  <si>
    <t>66750</t>
  </si>
  <si>
    <t>66760</t>
  </si>
  <si>
    <t>66780</t>
  </si>
  <si>
    <t>66814</t>
  </si>
  <si>
    <t>66840</t>
  </si>
  <si>
    <t>66850</t>
  </si>
  <si>
    <t>66960</t>
  </si>
  <si>
    <t>66970</t>
  </si>
  <si>
    <t>66984</t>
  </si>
  <si>
    <t>66985</t>
  </si>
  <si>
    <t>67040</t>
  </si>
  <si>
    <t>67060</t>
  </si>
  <si>
    <t>67100</t>
  </si>
  <si>
    <t>67160</t>
  </si>
  <si>
    <t>67250</t>
  </si>
  <si>
    <t>67254</t>
  </si>
  <si>
    <t>67263</t>
  </si>
  <si>
    <t>67270</t>
  </si>
  <si>
    <t>67340</t>
  </si>
  <si>
    <t>67403</t>
  </si>
  <si>
    <t>67460</t>
  </si>
  <si>
    <t>67480</t>
  </si>
  <si>
    <t>67500</t>
  </si>
  <si>
    <t>67515</t>
  </si>
  <si>
    <t>67546</t>
  </si>
  <si>
    <t>67555</t>
  </si>
  <si>
    <t>67560</t>
  </si>
  <si>
    <t>67570</t>
  </si>
  <si>
    <t>67640</t>
  </si>
  <si>
    <t>67648</t>
  </si>
  <si>
    <t>67750</t>
  </si>
  <si>
    <t>67860</t>
  </si>
  <si>
    <t>67870</t>
  </si>
  <si>
    <t>67880</t>
  </si>
  <si>
    <t>67940</t>
  </si>
  <si>
    <t>67970</t>
  </si>
  <si>
    <t>68040</t>
  </si>
  <si>
    <t>68080</t>
  </si>
  <si>
    <t>68083</t>
  </si>
  <si>
    <t>68140</t>
  </si>
  <si>
    <t>68150</t>
  </si>
  <si>
    <t>68160</t>
  </si>
  <si>
    <t>68270</t>
  </si>
  <si>
    <t>68290</t>
  </si>
  <si>
    <t>68340</t>
  </si>
  <si>
    <t>68360</t>
  </si>
  <si>
    <t>68382</t>
  </si>
  <si>
    <t>68450</t>
  </si>
  <si>
    <t>68470</t>
  </si>
  <si>
    <t>68500</t>
  </si>
  <si>
    <t>68597</t>
  </si>
  <si>
    <t>68620</t>
  </si>
  <si>
    <t>68640</t>
  </si>
  <si>
    <t>68641</t>
  </si>
  <si>
    <t>68660</t>
  </si>
  <si>
    <t>68760</t>
  </si>
  <si>
    <t>68840</t>
  </si>
  <si>
    <t>68850</t>
  </si>
  <si>
    <t>68950</t>
  </si>
  <si>
    <t>69040</t>
  </si>
  <si>
    <t>69050</t>
  </si>
  <si>
    <t>69074</t>
  </si>
  <si>
    <t>69140</t>
  </si>
  <si>
    <t>69160</t>
  </si>
  <si>
    <t>69234</t>
  </si>
  <si>
    <t>69250</t>
  </si>
  <si>
    <t>69260</t>
  </si>
  <si>
    <t>69340</t>
  </si>
  <si>
    <t>69350</t>
  </si>
  <si>
    <t>69360</t>
  </si>
  <si>
    <t>69425</t>
  </si>
  <si>
    <t>69493</t>
  </si>
  <si>
    <t>69560</t>
  </si>
  <si>
    <t>69564</t>
  </si>
  <si>
    <t>69670</t>
  </si>
  <si>
    <t>69750</t>
  </si>
  <si>
    <t>69760</t>
  </si>
  <si>
    <t>69784</t>
  </si>
  <si>
    <t>69804</t>
  </si>
  <si>
    <t>69860</t>
  </si>
  <si>
    <t>70000</t>
  </si>
  <si>
    <t>70070</t>
  </si>
  <si>
    <t>70140</t>
  </si>
  <si>
    <t>70150</t>
  </si>
  <si>
    <t>70170</t>
  </si>
  <si>
    <t>70180</t>
  </si>
  <si>
    <t>70240</t>
  </si>
  <si>
    <t>70253</t>
  </si>
  <si>
    <t>70280</t>
  </si>
  <si>
    <t>70283</t>
  </si>
  <si>
    <t>70340</t>
  </si>
  <si>
    <t>70350</t>
  </si>
  <si>
    <t>70392</t>
  </si>
  <si>
    <t>70450</t>
  </si>
  <si>
    <t>70500</t>
  </si>
  <si>
    <t>70540</t>
  </si>
  <si>
    <t>70550</t>
  </si>
  <si>
    <t>70560</t>
  </si>
  <si>
    <t>70650</t>
  </si>
  <si>
    <t>70664</t>
  </si>
  <si>
    <t>70707</t>
  </si>
  <si>
    <t>70740</t>
  </si>
  <si>
    <t>70750</t>
  </si>
  <si>
    <t>70789</t>
  </si>
  <si>
    <t>70840</t>
  </si>
  <si>
    <t>70850</t>
  </si>
  <si>
    <t>70860</t>
  </si>
  <si>
    <t>70940</t>
  </si>
  <si>
    <t>70950</t>
  </si>
  <si>
    <t>70965</t>
  </si>
  <si>
    <t>71040</t>
  </si>
  <si>
    <t>71050</t>
  </si>
  <si>
    <t>71150</t>
  </si>
  <si>
    <t>71240</t>
  </si>
  <si>
    <t>71260</t>
  </si>
  <si>
    <t>71310</t>
  </si>
  <si>
    <t>71316</t>
  </si>
  <si>
    <t>71340</t>
  </si>
  <si>
    <t>71350</t>
  </si>
  <si>
    <t>71361</t>
  </si>
  <si>
    <t>71456</t>
  </si>
  <si>
    <t>71540</t>
  </si>
  <si>
    <t>71558</t>
  </si>
  <si>
    <t>71560</t>
  </si>
  <si>
    <t>71602</t>
  </si>
  <si>
    <t>71610</t>
  </si>
  <si>
    <t>71650</t>
  </si>
  <si>
    <t>71735</t>
  </si>
  <si>
    <t>71749</t>
  </si>
  <si>
    <t>71840</t>
  </si>
  <si>
    <t>71850</t>
  </si>
  <si>
    <t>71860</t>
  </si>
  <si>
    <t>71940</t>
  </si>
  <si>
    <t>71960</t>
  </si>
  <si>
    <t>72010</t>
  </si>
  <si>
    <t>72040</t>
  </si>
  <si>
    <t>72140</t>
  </si>
  <si>
    <t>72147</t>
  </si>
  <si>
    <t>72150</t>
  </si>
  <si>
    <t>72240</t>
  </si>
  <si>
    <t>72250</t>
  </si>
  <si>
    <t>72340</t>
  </si>
  <si>
    <t>72360</t>
  </si>
  <si>
    <t>72375</t>
  </si>
  <si>
    <t>72390</t>
  </si>
  <si>
    <t>72440</t>
  </si>
  <si>
    <t>72491</t>
  </si>
  <si>
    <t>72500</t>
  </si>
  <si>
    <t>72540</t>
  </si>
  <si>
    <t>72555</t>
  </si>
  <si>
    <t>72560</t>
  </si>
  <si>
    <t>72570</t>
  </si>
  <si>
    <t>72643</t>
  </si>
  <si>
    <t>72660</t>
  </si>
  <si>
    <t>72666</t>
  </si>
  <si>
    <t>72700</t>
  </si>
  <si>
    <t>72840</t>
  </si>
  <si>
    <t>72850</t>
  </si>
  <si>
    <t>72882</t>
  </si>
  <si>
    <t>72900</t>
  </si>
  <si>
    <t>72940</t>
  </si>
  <si>
    <t>72950</t>
  </si>
  <si>
    <t>72970</t>
  </si>
  <si>
    <t>72980</t>
  </si>
  <si>
    <t>73040</t>
  </si>
  <si>
    <t>73050</t>
  </si>
  <si>
    <t>73070</t>
  </si>
  <si>
    <t>73097</t>
  </si>
  <si>
    <t>73140</t>
  </si>
  <si>
    <t>73150</t>
  </si>
  <si>
    <t>73160</t>
  </si>
  <si>
    <t>73172</t>
  </si>
  <si>
    <t>73240</t>
  </si>
  <si>
    <t>73280</t>
  </si>
  <si>
    <t>73295</t>
  </si>
  <si>
    <t>73301</t>
  </si>
  <si>
    <t>73360</t>
  </si>
  <si>
    <t>73405</t>
  </si>
  <si>
    <t>73540</t>
  </si>
  <si>
    <t>73560</t>
  </si>
  <si>
    <t>73570</t>
  </si>
  <si>
    <t>73581</t>
  </si>
  <si>
    <t>73640</t>
  </si>
  <si>
    <t>73646</t>
  </si>
  <si>
    <t>73650</t>
  </si>
  <si>
    <t>73670</t>
  </si>
  <si>
    <t>73701</t>
  </si>
  <si>
    <t>73727</t>
  </si>
  <si>
    <t>73735</t>
  </si>
  <si>
    <t>73750</t>
  </si>
  <si>
    <t>73760</t>
  </si>
  <si>
    <t>73774</t>
  </si>
  <si>
    <t>73786</t>
  </si>
  <si>
    <t>73789</t>
  </si>
  <si>
    <t>73880</t>
  </si>
  <si>
    <t>73887</t>
  </si>
  <si>
    <t>73900</t>
  </si>
  <si>
    <t>73971</t>
  </si>
  <si>
    <t>73977</t>
  </si>
  <si>
    <t>73980</t>
  </si>
  <si>
    <t>74040</t>
  </si>
  <si>
    <t>74052</t>
  </si>
  <si>
    <t>74065</t>
  </si>
  <si>
    <t>74080</t>
  </si>
  <si>
    <t>74180</t>
  </si>
  <si>
    <t>74270</t>
  </si>
  <si>
    <t>74340</t>
  </si>
  <si>
    <t>74360</t>
  </si>
  <si>
    <t>74440</t>
  </si>
  <si>
    <t>74460</t>
  </si>
  <si>
    <t>74500</t>
  </si>
  <si>
    <t>74540</t>
  </si>
  <si>
    <t>74560</t>
  </si>
  <si>
    <t>74640</t>
  </si>
  <si>
    <t>74670</t>
  </si>
  <si>
    <t>74870</t>
  </si>
  <si>
    <t>74940</t>
  </si>
  <si>
    <t>74950</t>
  </si>
  <si>
    <t>75000</t>
  </si>
  <si>
    <t>75049</t>
  </si>
  <si>
    <t>75060</t>
  </si>
  <si>
    <t>75070</t>
  </si>
  <si>
    <t>75080</t>
  </si>
  <si>
    <t>75140</t>
  </si>
  <si>
    <t>75172</t>
  </si>
  <si>
    <t>75180</t>
  </si>
  <si>
    <t>75238</t>
  </si>
  <si>
    <t>75260</t>
  </si>
  <si>
    <t>75340</t>
  </si>
  <si>
    <t>75370</t>
  </si>
  <si>
    <t>75400</t>
  </si>
  <si>
    <t>75409</t>
  </si>
  <si>
    <t>75450</t>
  </si>
  <si>
    <t>75470</t>
  </si>
  <si>
    <t>75550</t>
  </si>
  <si>
    <t>75560</t>
  </si>
  <si>
    <t>75580</t>
  </si>
  <si>
    <t>75640</t>
  </si>
  <si>
    <t>75650</t>
  </si>
  <si>
    <t>75670</t>
  </si>
  <si>
    <t>75710</t>
  </si>
  <si>
    <t>75850</t>
  </si>
  <si>
    <t>75923</t>
  </si>
  <si>
    <t>75960</t>
  </si>
  <si>
    <t>76020</t>
  </si>
  <si>
    <t>76040</t>
  </si>
  <si>
    <t>76070</t>
  </si>
  <si>
    <t>76090</t>
  </si>
  <si>
    <t>76114</t>
  </si>
  <si>
    <t>76139</t>
  </si>
  <si>
    <t>76170</t>
  </si>
  <si>
    <t>76190</t>
  </si>
  <si>
    <t>76240</t>
  </si>
  <si>
    <t>76250</t>
  </si>
  <si>
    <t>76280</t>
  </si>
  <si>
    <t>76380</t>
  </si>
  <si>
    <t>76400</t>
  </si>
  <si>
    <t>76460</t>
  </si>
  <si>
    <t>76470</t>
  </si>
  <si>
    <t>76550</t>
  </si>
  <si>
    <t>76640</t>
  </si>
  <si>
    <t>76650</t>
  </si>
  <si>
    <t>76760</t>
  </si>
  <si>
    <t>76850</t>
  </si>
  <si>
    <t>76880</t>
  </si>
  <si>
    <t>76883</t>
  </si>
  <si>
    <t>76950</t>
  </si>
  <si>
    <t>77022</t>
  </si>
  <si>
    <t>77040</t>
  </si>
  <si>
    <t>77140</t>
  </si>
  <si>
    <t>77160</t>
  </si>
  <si>
    <t>77240</t>
  </si>
  <si>
    <t>77250</t>
  </si>
  <si>
    <t>77280</t>
  </si>
  <si>
    <t>77350</t>
  </si>
  <si>
    <t>77360</t>
  </si>
  <si>
    <t>77517</t>
  </si>
  <si>
    <t>77602</t>
  </si>
  <si>
    <t>77640</t>
  </si>
  <si>
    <t>77650</t>
  </si>
  <si>
    <t>77740</t>
  </si>
  <si>
    <t>77750</t>
  </si>
  <si>
    <t>77774</t>
  </si>
  <si>
    <t>77780</t>
  </si>
  <si>
    <t>77840</t>
  </si>
  <si>
    <t>77856</t>
  </si>
  <si>
    <t>77870</t>
  </si>
  <si>
    <t>77900</t>
  </si>
  <si>
    <t>77938</t>
  </si>
  <si>
    <t>77940</t>
  </si>
  <si>
    <t>77950</t>
  </si>
  <si>
    <t>77980</t>
  </si>
  <si>
    <t>77993</t>
  </si>
  <si>
    <t>78040</t>
  </si>
  <si>
    <t>78050</t>
  </si>
  <si>
    <t>78080</t>
  </si>
  <si>
    <t>78140</t>
  </si>
  <si>
    <t>78160</t>
  </si>
  <si>
    <t>78213</t>
  </si>
  <si>
    <t>78240</t>
  </si>
  <si>
    <t>78250</t>
  </si>
  <si>
    <t>78360</t>
  </si>
  <si>
    <t>78418</t>
  </si>
  <si>
    <t>78440</t>
  </si>
  <si>
    <t>78500</t>
  </si>
  <si>
    <t>78550</t>
  </si>
  <si>
    <t>78560</t>
  </si>
  <si>
    <t>78580</t>
  </si>
  <si>
    <t>78650</t>
  </si>
  <si>
    <t>78740</t>
  </si>
  <si>
    <t>78750</t>
  </si>
  <si>
    <t>78780</t>
  </si>
  <si>
    <t>78850</t>
  </si>
  <si>
    <t>78870</t>
  </si>
  <si>
    <t>78880</t>
  </si>
  <si>
    <t>78888</t>
  </si>
  <si>
    <t>78940</t>
  </si>
  <si>
    <t>78950</t>
  </si>
  <si>
    <t>78960</t>
  </si>
  <si>
    <t>78984</t>
  </si>
  <si>
    <t>79050</t>
  </si>
  <si>
    <t>79058</t>
  </si>
  <si>
    <t>79080</t>
  </si>
  <si>
    <t>79140</t>
  </si>
  <si>
    <t>79150</t>
  </si>
  <si>
    <t>79240</t>
  </si>
  <si>
    <t>79340</t>
  </si>
  <si>
    <t>79360</t>
  </si>
  <si>
    <t>79475</t>
  </si>
  <si>
    <t>79485</t>
  </si>
  <si>
    <t>79540</t>
  </si>
  <si>
    <t>79640</t>
  </si>
  <si>
    <t>79650</t>
  </si>
  <si>
    <t>79740</t>
  </si>
  <si>
    <t>79750</t>
  </si>
  <si>
    <t>79760</t>
  </si>
  <si>
    <t>79780</t>
  </si>
  <si>
    <t>79840</t>
  </si>
  <si>
    <t>79926</t>
  </si>
  <si>
    <t>79940</t>
  </si>
  <si>
    <t>79953</t>
  </si>
  <si>
    <t>80002</t>
  </si>
  <si>
    <t>80020</t>
  </si>
  <si>
    <t>80060</t>
  </si>
  <si>
    <t>80070</t>
  </si>
  <si>
    <t>80098</t>
  </si>
  <si>
    <t>80150</t>
  </si>
  <si>
    <t>80160</t>
  </si>
  <si>
    <t>80179</t>
  </si>
  <si>
    <t>80180</t>
  </si>
  <si>
    <t>80240</t>
  </si>
  <si>
    <t>80243</t>
  </si>
  <si>
    <t>80270</t>
  </si>
  <si>
    <t>80280</t>
  </si>
  <si>
    <t>80290</t>
  </si>
  <si>
    <t>80347</t>
  </si>
  <si>
    <t>80350</t>
  </si>
  <si>
    <t>80405</t>
  </si>
  <si>
    <t>80440</t>
  </si>
  <si>
    <t>80480</t>
  </si>
  <si>
    <t>80540</t>
  </si>
  <si>
    <t>80550</t>
  </si>
  <si>
    <t>80580</t>
  </si>
  <si>
    <t>80588</t>
  </si>
  <si>
    <t>80600</t>
  </si>
  <si>
    <t>80650</t>
  </si>
  <si>
    <t>80670</t>
  </si>
  <si>
    <t>80676</t>
  </si>
  <si>
    <t>80740</t>
  </si>
  <si>
    <t>80760</t>
  </si>
  <si>
    <t>80846</t>
  </si>
  <si>
    <t>80870</t>
  </si>
  <si>
    <t>80940</t>
  </si>
  <si>
    <t>80950</t>
  </si>
  <si>
    <t>80970</t>
  </si>
  <si>
    <t>81000</t>
  </si>
  <si>
    <t>81040</t>
  </si>
  <si>
    <t>81050</t>
  </si>
  <si>
    <t>81070</t>
  </si>
  <si>
    <t>81129</t>
  </si>
  <si>
    <t>81140</t>
  </si>
  <si>
    <t>81150</t>
  </si>
  <si>
    <t>81160</t>
  </si>
  <si>
    <t>81240</t>
  </si>
  <si>
    <t>81283</t>
  </si>
  <si>
    <t>81360</t>
  </si>
  <si>
    <t>81380</t>
  </si>
  <si>
    <t>81409</t>
  </si>
  <si>
    <t>81430</t>
  </si>
  <si>
    <t>81450</t>
  </si>
  <si>
    <t>81470</t>
  </si>
  <si>
    <t>81500</t>
  </si>
  <si>
    <t>81540</t>
  </si>
  <si>
    <t>81697</t>
  </si>
  <si>
    <t>81740</t>
  </si>
  <si>
    <t>81747</t>
  </si>
  <si>
    <t>81770</t>
  </si>
  <si>
    <t>81780</t>
  </si>
  <si>
    <t>81870</t>
  </si>
  <si>
    <t>81892</t>
  </si>
  <si>
    <t>81914</t>
  </si>
  <si>
    <t>81934</t>
  </si>
  <si>
    <t>81940</t>
  </si>
  <si>
    <t>81970</t>
  </si>
  <si>
    <t>82000</t>
  </si>
  <si>
    <t>82040</t>
  </si>
  <si>
    <t>82050</t>
  </si>
  <si>
    <t>82070</t>
  </si>
  <si>
    <t>82090</t>
  </si>
  <si>
    <t>82140</t>
  </si>
  <si>
    <t>82170</t>
  </si>
  <si>
    <t>82192</t>
  </si>
  <si>
    <t>82240</t>
  </si>
  <si>
    <t>82340</t>
  </si>
  <si>
    <t>82350</t>
  </si>
  <si>
    <t>82460</t>
  </si>
  <si>
    <t>82540</t>
  </si>
  <si>
    <t>82640</t>
  </si>
  <si>
    <t>82650</t>
  </si>
  <si>
    <t>82670</t>
  </si>
  <si>
    <t>82750</t>
  </si>
  <si>
    <t>82860</t>
  </si>
  <si>
    <t>82960</t>
  </si>
  <si>
    <t>83009</t>
  </si>
  <si>
    <t>83040</t>
  </si>
  <si>
    <t>83050</t>
  </si>
  <si>
    <t>83060</t>
  </si>
  <si>
    <t>83150</t>
  </si>
  <si>
    <t>83190</t>
  </si>
  <si>
    <t>83210</t>
  </si>
  <si>
    <t>83340</t>
  </si>
  <si>
    <t>83360</t>
  </si>
  <si>
    <t>83437</t>
  </si>
  <si>
    <t>83440</t>
  </si>
  <si>
    <t>83593</t>
  </si>
  <si>
    <t>83597</t>
  </si>
  <si>
    <t>83680</t>
  </si>
  <si>
    <t>83719</t>
  </si>
  <si>
    <t>83740</t>
  </si>
  <si>
    <t>83780</t>
  </si>
  <si>
    <t>83786</t>
  </si>
  <si>
    <t>83825</t>
  </si>
  <si>
    <t>83840</t>
  </si>
  <si>
    <t>83850</t>
  </si>
  <si>
    <t>83860</t>
  </si>
  <si>
    <t>83880</t>
  </si>
  <si>
    <t>83993</t>
  </si>
  <si>
    <t>84040</t>
  </si>
  <si>
    <t>84050</t>
  </si>
  <si>
    <t>84240</t>
  </si>
  <si>
    <t>84250</t>
  </si>
  <si>
    <t>84301</t>
  </si>
  <si>
    <t>84340</t>
  </si>
  <si>
    <t>84370</t>
  </si>
  <si>
    <t>84380</t>
  </si>
  <si>
    <t>84400</t>
  </si>
  <si>
    <t>84440</t>
  </si>
  <si>
    <t>84450</t>
  </si>
  <si>
    <t>84473</t>
  </si>
  <si>
    <t>84500</t>
  </si>
  <si>
    <t>84543</t>
  </si>
  <si>
    <t>84556</t>
  </si>
  <si>
    <t>84560</t>
  </si>
  <si>
    <t>84580</t>
  </si>
  <si>
    <t>84660</t>
  </si>
  <si>
    <t>84740</t>
  </si>
  <si>
    <t>84850</t>
  </si>
  <si>
    <t>84900</t>
  </si>
  <si>
    <t>84928</t>
  </si>
  <si>
    <t>84940</t>
  </si>
  <si>
    <t>84950</t>
  </si>
  <si>
    <t>84964</t>
  </si>
  <si>
    <t>85029</t>
  </si>
  <si>
    <t>85140</t>
  </si>
  <si>
    <t>85150</t>
  </si>
  <si>
    <t>85160</t>
  </si>
  <si>
    <t>85170</t>
  </si>
  <si>
    <t>85180</t>
  </si>
  <si>
    <t>85240</t>
  </si>
  <si>
    <t>85302</t>
  </si>
  <si>
    <t>85303</t>
  </si>
  <si>
    <t>85400</t>
  </si>
  <si>
    <t>85440</t>
  </si>
  <si>
    <t>85455</t>
  </si>
  <si>
    <t>85514</t>
  </si>
  <si>
    <t>85540</t>
  </si>
  <si>
    <t>85550</t>
  </si>
  <si>
    <t>85570</t>
  </si>
  <si>
    <t>85637</t>
  </si>
  <si>
    <t>85640</t>
  </si>
  <si>
    <t>85670</t>
  </si>
  <si>
    <t>85680</t>
  </si>
  <si>
    <t>85740</t>
  </si>
  <si>
    <t>85905</t>
  </si>
  <si>
    <t>85940</t>
  </si>
  <si>
    <t>85960</t>
  </si>
  <si>
    <t>85990</t>
  </si>
  <si>
    <t>86007</t>
  </si>
  <si>
    <t>86040</t>
  </si>
  <si>
    <t>86060</t>
  </si>
  <si>
    <t>86160</t>
  </si>
  <si>
    <t>86240</t>
  </si>
  <si>
    <t>86250</t>
  </si>
  <si>
    <t>86254</t>
  </si>
  <si>
    <t>86260</t>
  </si>
  <si>
    <t>86265</t>
  </si>
  <si>
    <t>86270</t>
  </si>
  <si>
    <t>86280</t>
  </si>
  <si>
    <t>86350</t>
  </si>
  <si>
    <t>86380</t>
  </si>
  <si>
    <t>86440</t>
  </si>
  <si>
    <t>86450</t>
  </si>
  <si>
    <t>86506</t>
  </si>
  <si>
    <t>86540</t>
  </si>
  <si>
    <t>86550</t>
  </si>
  <si>
    <t>86560</t>
  </si>
  <si>
    <t>86564</t>
  </si>
  <si>
    <t>86640</t>
  </si>
  <si>
    <t>86680</t>
  </si>
  <si>
    <t>86740</t>
  </si>
  <si>
    <t>86750</t>
  </si>
  <si>
    <t>86850</t>
  </si>
  <si>
    <t>86930</t>
  </si>
  <si>
    <t>86940</t>
  </si>
  <si>
    <t>86960</t>
  </si>
  <si>
    <t>87040</t>
  </si>
  <si>
    <t>87070</t>
  </si>
  <si>
    <t>87080</t>
  </si>
  <si>
    <t>87140</t>
  </si>
  <si>
    <t>87144</t>
  </si>
  <si>
    <t>87160</t>
  </si>
  <si>
    <t>87170</t>
  </si>
  <si>
    <t>87171</t>
  </si>
  <si>
    <t>87240</t>
  </si>
  <si>
    <t>87250</t>
  </si>
  <si>
    <t>87270</t>
  </si>
  <si>
    <t>87320</t>
  </si>
  <si>
    <t>87350</t>
  </si>
  <si>
    <t>87404</t>
  </si>
  <si>
    <t>87450</t>
  </si>
  <si>
    <t>87460</t>
  </si>
  <si>
    <t>87500</t>
  </si>
  <si>
    <t>87528</t>
  </si>
  <si>
    <t>87553</t>
  </si>
  <si>
    <t>87560</t>
  </si>
  <si>
    <t>87640</t>
  </si>
  <si>
    <t>87650</t>
  </si>
  <si>
    <t>87728</t>
  </si>
  <si>
    <t>87740</t>
  </si>
  <si>
    <t>87750</t>
  </si>
  <si>
    <t>87804</t>
  </si>
  <si>
    <t>87849</t>
  </si>
  <si>
    <t>87863</t>
  </si>
  <si>
    <t>87900</t>
  </si>
  <si>
    <t>87950</t>
  </si>
  <si>
    <t>88000</t>
  </si>
  <si>
    <t>88022</t>
  </si>
  <si>
    <t>88040</t>
  </si>
  <si>
    <t>88050</t>
  </si>
  <si>
    <t>88150</t>
  </si>
  <si>
    <t>88213</t>
  </si>
  <si>
    <t>88240</t>
  </si>
  <si>
    <t>88244</t>
  </si>
  <si>
    <t>88250</t>
  </si>
  <si>
    <t>88255</t>
  </si>
  <si>
    <t>88270</t>
  </si>
  <si>
    <t>88290</t>
  </si>
  <si>
    <t>88319</t>
  </si>
  <si>
    <t>88350</t>
  </si>
  <si>
    <t>88440</t>
  </si>
  <si>
    <t>88500</t>
  </si>
  <si>
    <t>88570</t>
  </si>
  <si>
    <t>88640</t>
  </si>
  <si>
    <t>88650</t>
  </si>
  <si>
    <t>88732</t>
  </si>
  <si>
    <t>88737</t>
  </si>
  <si>
    <t>88750</t>
  </si>
  <si>
    <t>88840</t>
  </si>
  <si>
    <t>88850</t>
  </si>
  <si>
    <t>88860</t>
  </si>
  <si>
    <t>88880</t>
  </si>
  <si>
    <t>88890</t>
  </si>
  <si>
    <t>88950</t>
  </si>
  <si>
    <t>89000</t>
  </si>
  <si>
    <t>89040</t>
  </si>
  <si>
    <t>89070</t>
  </si>
  <si>
    <t>89099</t>
  </si>
  <si>
    <t>89140</t>
  </si>
  <si>
    <t>89141</t>
  </si>
  <si>
    <t>89150</t>
  </si>
  <si>
    <t>89160</t>
  </si>
  <si>
    <t>89183</t>
  </si>
  <si>
    <t>89240</t>
  </si>
  <si>
    <t>89260</t>
  </si>
  <si>
    <t>89340</t>
  </si>
  <si>
    <t>89350</t>
  </si>
  <si>
    <t>89370</t>
  </si>
  <si>
    <t>89431</t>
  </si>
  <si>
    <t>89438</t>
  </si>
  <si>
    <t>89460</t>
  </si>
  <si>
    <t>89560</t>
  </si>
  <si>
    <t>89594</t>
  </si>
  <si>
    <t>89740</t>
  </si>
  <si>
    <t>89760</t>
  </si>
  <si>
    <t>89795</t>
  </si>
  <si>
    <t>89860</t>
  </si>
  <si>
    <t>89950</t>
  </si>
  <si>
    <t>89980</t>
  </si>
  <si>
    <t>90050</t>
  </si>
  <si>
    <t>90060</t>
  </si>
  <si>
    <t>90090</t>
  </si>
  <si>
    <t>90124</t>
  </si>
  <si>
    <t>90160</t>
  </si>
  <si>
    <t>90170</t>
  </si>
  <si>
    <t>90250</t>
  </si>
  <si>
    <t>90280</t>
  </si>
  <si>
    <t>90331</t>
  </si>
  <si>
    <t>90340</t>
  </si>
  <si>
    <t>90350</t>
  </si>
  <si>
    <t>90360</t>
  </si>
  <si>
    <t>90380</t>
  </si>
  <si>
    <t>90390</t>
  </si>
  <si>
    <t>90405</t>
  </si>
  <si>
    <t>90423</t>
  </si>
  <si>
    <t>90440</t>
  </si>
  <si>
    <t>90470</t>
  </si>
  <si>
    <t>90500</t>
  </si>
  <si>
    <t>90571</t>
  </si>
  <si>
    <t>90580</t>
  </si>
  <si>
    <t>90641</t>
  </si>
  <si>
    <t>90644</t>
  </si>
  <si>
    <t>90660</t>
  </si>
  <si>
    <t>90666</t>
  </si>
  <si>
    <t>90670</t>
  </si>
  <si>
    <t>90710</t>
  </si>
  <si>
    <t>90735</t>
  </si>
  <si>
    <t>90740</t>
  </si>
  <si>
    <t>90750</t>
  </si>
  <si>
    <t>90847</t>
  </si>
  <si>
    <t>90850</t>
  </si>
  <si>
    <t>90857</t>
  </si>
  <si>
    <t>90940</t>
  </si>
  <si>
    <t>90950</t>
  </si>
  <si>
    <t>90990</t>
  </si>
  <si>
    <t>91038</t>
  </si>
  <si>
    <t>91060</t>
  </si>
  <si>
    <t>91150</t>
  </si>
  <si>
    <t>91190</t>
  </si>
  <si>
    <t>91250</t>
  </si>
  <si>
    <t>91265</t>
  </si>
  <si>
    <t>91270</t>
  </si>
  <si>
    <t>91280</t>
  </si>
  <si>
    <t>91300</t>
  </si>
  <si>
    <t>91340</t>
  </si>
  <si>
    <t>91343</t>
  </si>
  <si>
    <t>91360</t>
  </si>
  <si>
    <t>91363</t>
  </si>
  <si>
    <t>91370</t>
  </si>
  <si>
    <t>91380</t>
  </si>
  <si>
    <t>91390</t>
  </si>
  <si>
    <t>91400</t>
  </si>
  <si>
    <t>91450</t>
  </si>
  <si>
    <t>91470</t>
  </si>
  <si>
    <t>91480</t>
  </si>
  <si>
    <t>91524</t>
  </si>
  <si>
    <t>91540</t>
  </si>
  <si>
    <t>91560</t>
  </si>
  <si>
    <t>91580</t>
  </si>
  <si>
    <t>91660</t>
  </si>
  <si>
    <t>91691</t>
  </si>
  <si>
    <t>91749</t>
  </si>
  <si>
    <t>91774</t>
  </si>
  <si>
    <t>91849</t>
  </si>
  <si>
    <t>91850</t>
  </si>
  <si>
    <t>91960</t>
  </si>
  <si>
    <t>91973</t>
  </si>
  <si>
    <t>91980</t>
  </si>
  <si>
    <t>91982</t>
  </si>
  <si>
    <t>92032</t>
  </si>
  <si>
    <t>92040</t>
  </si>
  <si>
    <t>92050</t>
  </si>
  <si>
    <t>92140</t>
  </si>
  <si>
    <t>92150</t>
  </si>
  <si>
    <t>92180</t>
  </si>
  <si>
    <t>92214</t>
  </si>
  <si>
    <t>92226</t>
  </si>
  <si>
    <t>92250</t>
  </si>
  <si>
    <t>92337</t>
  </si>
  <si>
    <t>92340</t>
  </si>
  <si>
    <t>92350</t>
  </si>
  <si>
    <t>92371</t>
  </si>
  <si>
    <t>92427</t>
  </si>
  <si>
    <t>92440</t>
  </si>
  <si>
    <t>92450</t>
  </si>
  <si>
    <t>92580</t>
  </si>
  <si>
    <t>92640</t>
  </si>
  <si>
    <t>92692</t>
  </si>
  <si>
    <t>92750</t>
  </si>
  <si>
    <t>92804</t>
  </si>
  <si>
    <t>92808</t>
  </si>
  <si>
    <t>92840</t>
  </si>
  <si>
    <t>92842</t>
  </si>
  <si>
    <t>92850</t>
  </si>
  <si>
    <t>92880</t>
  </si>
  <si>
    <t>92940</t>
  </si>
  <si>
    <t>92957</t>
  </si>
  <si>
    <t>92960</t>
  </si>
  <si>
    <t>92970</t>
  </si>
  <si>
    <t>93040</t>
  </si>
  <si>
    <t>93070</t>
  </si>
  <si>
    <t>93140</t>
  </si>
  <si>
    <t>93154</t>
  </si>
  <si>
    <t>93160</t>
  </si>
  <si>
    <t>93170</t>
  </si>
  <si>
    <t>93175</t>
  </si>
  <si>
    <t>93180</t>
  </si>
  <si>
    <t>93190</t>
  </si>
  <si>
    <t>93239</t>
  </si>
  <si>
    <t>93250</t>
  </si>
  <si>
    <t>93360</t>
  </si>
  <si>
    <t>93440</t>
  </si>
  <si>
    <t>93460</t>
  </si>
  <si>
    <t>93547</t>
  </si>
  <si>
    <t>93550</t>
  </si>
  <si>
    <t>93560</t>
  </si>
  <si>
    <t>93660</t>
  </si>
  <si>
    <t>93670</t>
  </si>
  <si>
    <t>93740</t>
  </si>
  <si>
    <t>93791</t>
  </si>
  <si>
    <t>93840</t>
  </si>
  <si>
    <t>93860</t>
  </si>
  <si>
    <t>93997</t>
  </si>
  <si>
    <t>94038</t>
  </si>
  <si>
    <t>94040</t>
  </si>
  <si>
    <t>94060</t>
  </si>
  <si>
    <t>94150</t>
  </si>
  <si>
    <t>94160</t>
  </si>
  <si>
    <t>94190</t>
  </si>
  <si>
    <t>94240</t>
  </si>
  <si>
    <t>94313</t>
  </si>
  <si>
    <t>94340</t>
  </si>
  <si>
    <t>94350</t>
  </si>
  <si>
    <t>94370</t>
  </si>
  <si>
    <t>94431</t>
  </si>
  <si>
    <t>94440</t>
  </si>
  <si>
    <t>94500</t>
  </si>
  <si>
    <t>94540</t>
  </si>
  <si>
    <t>94589</t>
  </si>
  <si>
    <t>94639</t>
  </si>
  <si>
    <t>94660</t>
  </si>
  <si>
    <t>94740</t>
  </si>
  <si>
    <t>94760</t>
  </si>
  <si>
    <t>94781</t>
  </si>
  <si>
    <t>94850</t>
  </si>
  <si>
    <t>94859</t>
  </si>
  <si>
    <t>94860</t>
  </si>
  <si>
    <t>94912</t>
  </si>
  <si>
    <t>94940</t>
  </si>
  <si>
    <t>95032</t>
  </si>
  <si>
    <t>95040</t>
  </si>
  <si>
    <t>95050</t>
  </si>
  <si>
    <t>95070</t>
  </si>
  <si>
    <t>95140</t>
  </si>
  <si>
    <t>95170</t>
  </si>
  <si>
    <t>95180</t>
  </si>
  <si>
    <t>95240</t>
  </si>
  <si>
    <t>95250</t>
  </si>
  <si>
    <t>95257</t>
  </si>
  <si>
    <t>95260</t>
  </si>
  <si>
    <t>95304</t>
  </si>
  <si>
    <t>95340</t>
  </si>
  <si>
    <t>95360</t>
  </si>
  <si>
    <t>95376</t>
  </si>
  <si>
    <t>95440</t>
  </si>
  <si>
    <t>95460</t>
  </si>
  <si>
    <t>95465</t>
  </si>
  <si>
    <t>95470</t>
  </si>
  <si>
    <t>95500</t>
  </si>
  <si>
    <t>95540</t>
  </si>
  <si>
    <t>95560</t>
  </si>
  <si>
    <t>95570</t>
  </si>
  <si>
    <t>95640</t>
  </si>
  <si>
    <t>95650</t>
  </si>
  <si>
    <t>95740</t>
  </si>
  <si>
    <t>95789</t>
  </si>
  <si>
    <t>95840</t>
  </si>
  <si>
    <t>95896</t>
  </si>
  <si>
    <t>95900</t>
  </si>
  <si>
    <t>95940</t>
  </si>
  <si>
    <t>95950</t>
  </si>
  <si>
    <t>95970</t>
  </si>
  <si>
    <t>95975</t>
  </si>
  <si>
    <t>96070</t>
  </si>
  <si>
    <t>96090</t>
  </si>
  <si>
    <t>96140</t>
  </si>
  <si>
    <t>96170</t>
  </si>
  <si>
    <t>96240</t>
  </si>
  <si>
    <t>96250</t>
  </si>
  <si>
    <t>96350</t>
  </si>
  <si>
    <t>96380</t>
  </si>
  <si>
    <t>96400</t>
  </si>
  <si>
    <t>96440</t>
  </si>
  <si>
    <t>96460</t>
  </si>
  <si>
    <t>96530</t>
  </si>
  <si>
    <t>96550</t>
  </si>
  <si>
    <t>96574</t>
  </si>
  <si>
    <t>96580</t>
  </si>
  <si>
    <t>96707</t>
  </si>
  <si>
    <t>96780</t>
  </si>
  <si>
    <t>96834</t>
  </si>
  <si>
    <t>96840</t>
  </si>
  <si>
    <t>96905</t>
  </si>
  <si>
    <t>96940</t>
  </si>
  <si>
    <t>96950</t>
  </si>
  <si>
    <t>96970</t>
  </si>
  <si>
    <t>97019</t>
  </si>
  <si>
    <t>97040</t>
  </si>
  <si>
    <t>97060</t>
  </si>
  <si>
    <t>97222</t>
  </si>
  <si>
    <t>97240</t>
  </si>
  <si>
    <t>97260</t>
  </si>
  <si>
    <t>97270</t>
  </si>
  <si>
    <t>97320</t>
  </si>
  <si>
    <t>97350</t>
  </si>
  <si>
    <t>97360</t>
  </si>
  <si>
    <t>97366</t>
  </si>
  <si>
    <t>97450</t>
  </si>
  <si>
    <t>97470</t>
  </si>
  <si>
    <t>97477</t>
  </si>
  <si>
    <t>97550</t>
  </si>
  <si>
    <t>97560</t>
  </si>
  <si>
    <t>97570</t>
  </si>
  <si>
    <t>97650</t>
  </si>
  <si>
    <t>97660</t>
  </si>
  <si>
    <t>97666</t>
  </si>
  <si>
    <t>97740</t>
  </si>
  <si>
    <t>97750</t>
  </si>
  <si>
    <t>97834</t>
  </si>
  <si>
    <t>97850</t>
  </si>
  <si>
    <t>97860</t>
  </si>
  <si>
    <t>97880</t>
  </si>
  <si>
    <t>97940</t>
  </si>
  <si>
    <t>97970</t>
  </si>
  <si>
    <t>98040</t>
  </si>
  <si>
    <t>98050</t>
  </si>
  <si>
    <t>98140</t>
  </si>
  <si>
    <t>98150</t>
  </si>
  <si>
    <t>98180</t>
  </si>
  <si>
    <t>98240</t>
  </si>
  <si>
    <t>98270</t>
  </si>
  <si>
    <t>98440</t>
  </si>
  <si>
    <t>98450</t>
  </si>
  <si>
    <t>98500</t>
  </si>
  <si>
    <t>98536</t>
  </si>
  <si>
    <t>98560</t>
  </si>
  <si>
    <t>98604</t>
  </si>
  <si>
    <t>98640</t>
  </si>
  <si>
    <t>98660</t>
  </si>
  <si>
    <t>98674</t>
  </si>
  <si>
    <t>98680</t>
  </si>
  <si>
    <t>98720</t>
  </si>
  <si>
    <t>98758</t>
  </si>
  <si>
    <t>98837</t>
  </si>
  <si>
    <t>98870</t>
  </si>
  <si>
    <t>98950</t>
  </si>
  <si>
    <t>98970</t>
  </si>
  <si>
    <t>99050</t>
  </si>
  <si>
    <t>99070</t>
  </si>
  <si>
    <t>99090</t>
  </si>
  <si>
    <t>99140</t>
  </si>
  <si>
    <t>99160</t>
  </si>
  <si>
    <t>99240</t>
  </si>
  <si>
    <t>99250</t>
  </si>
  <si>
    <t>99260</t>
  </si>
  <si>
    <t>99276</t>
  </si>
  <si>
    <t>99325</t>
  </si>
  <si>
    <t>99350</t>
  </si>
  <si>
    <t>99465</t>
  </si>
  <si>
    <t>99516</t>
  </si>
  <si>
    <t>99537</t>
  </si>
  <si>
    <t>99550</t>
  </si>
  <si>
    <t>99570</t>
  </si>
  <si>
    <t>99622</t>
  </si>
  <si>
    <t>99626</t>
  </si>
  <si>
    <t>99650</t>
  </si>
  <si>
    <t>99664</t>
  </si>
  <si>
    <t>99696</t>
  </si>
  <si>
    <t>99729</t>
  </si>
  <si>
    <t>99740</t>
  </si>
  <si>
    <t>99770</t>
  </si>
  <si>
    <t>99840</t>
  </si>
  <si>
    <t>99940</t>
  </si>
  <si>
    <t>99950</t>
  </si>
  <si>
    <t>99998</t>
  </si>
  <si>
    <t>99999</t>
  </si>
  <si>
    <t>#</t>
  </si>
  <si>
    <t xml:space="preserve">Total DR Labor </t>
  </si>
  <si>
    <t>PTO</t>
  </si>
  <si>
    <t>PTO Rate</t>
  </si>
  <si>
    <t>Incentive</t>
  </si>
  <si>
    <t>Total Salary</t>
  </si>
  <si>
    <t>Incentive Rate</t>
  </si>
  <si>
    <t>916E</t>
  </si>
  <si>
    <t>924C</t>
  </si>
  <si>
    <t>9301C</t>
  </si>
  <si>
    <t>Puget Sound Energy</t>
  </si>
  <si>
    <t>O &amp; M Wage Increase Adustment</t>
  </si>
  <si>
    <t>Non Union</t>
  </si>
  <si>
    <t>IBEW Group</t>
  </si>
  <si>
    <t xml:space="preserve">UA Local </t>
  </si>
  <si>
    <t>O&amp;M</t>
  </si>
  <si>
    <t>Amount</t>
  </si>
  <si>
    <t>PTO Overhead Rate</t>
  </si>
  <si>
    <t>Labor with PTO = Direct Labor * PTO Overhead</t>
  </si>
  <si>
    <t>Increase in O&amp;M Wages by FERC</t>
  </si>
  <si>
    <t>O&amp;M Wages by FERC WITH Wage Increase</t>
  </si>
  <si>
    <t>IBEW</t>
  </si>
  <si>
    <t>Salaried</t>
  </si>
  <si>
    <t>UA</t>
  </si>
  <si>
    <t>Row</t>
  </si>
  <si>
    <t>FERC account</t>
  </si>
  <si>
    <t>Manual JEs</t>
  </si>
  <si>
    <t>Total</t>
  </si>
  <si>
    <t>Percent</t>
  </si>
  <si>
    <t>O</t>
  </si>
  <si>
    <t>Purchased and Interchanged</t>
  </si>
  <si>
    <t>Operations</t>
  </si>
  <si>
    <t>M</t>
  </si>
  <si>
    <t>Maintenance</t>
  </si>
  <si>
    <t>Power Production Expenses</t>
  </si>
  <si>
    <t>Purch &amp; Int and Power Prod</t>
  </si>
  <si>
    <t>Transmission Expenses</t>
  </si>
  <si>
    <t>Distribution Expenses</t>
  </si>
  <si>
    <t>Manufactured Gas Production</t>
  </si>
  <si>
    <t>Other Gas Supply Expenses</t>
  </si>
  <si>
    <t>Natural Gas Storage Expenses</t>
  </si>
  <si>
    <t>905C</t>
  </si>
  <si>
    <t>Customer Accounts Electric</t>
  </si>
  <si>
    <t>Customer Accounts Gas</t>
  </si>
  <si>
    <t>Allocate to Electric and Gas</t>
  </si>
  <si>
    <t>Common</t>
  </si>
  <si>
    <t>Customer Accounts Expenses</t>
  </si>
  <si>
    <t>909E</t>
  </si>
  <si>
    <t>Customer Service Electric</t>
  </si>
  <si>
    <t>Customer Service Gas</t>
  </si>
  <si>
    <t>Customer Service and Informational Expenses</t>
  </si>
  <si>
    <t>913E</t>
  </si>
  <si>
    <t>912C</t>
  </si>
  <si>
    <t>Sales Expenses - Electric</t>
  </si>
  <si>
    <t>Sales Expenses - Gas</t>
  </si>
  <si>
    <t>Sales Expenses</t>
  </si>
  <si>
    <t>Electric Operations</t>
  </si>
  <si>
    <t>Electric Maintenance</t>
  </si>
  <si>
    <t>A&amp; G Electric</t>
  </si>
  <si>
    <t>Gas Operations</t>
  </si>
  <si>
    <t>Gas Maintenance</t>
  </si>
  <si>
    <t>A&amp; G Gas</t>
  </si>
  <si>
    <t>Allocate O to Electric and Gas</t>
  </si>
  <si>
    <t>Allocate M to Electric and Gas</t>
  </si>
  <si>
    <t>Administrative and General Expenses</t>
  </si>
  <si>
    <t>Total O&amp;M</t>
  </si>
  <si>
    <t>Summary of Direct Labor Allocation - Test Year</t>
  </si>
  <si>
    <t>Summary of Direct Labor Allocation- Wage Increase</t>
  </si>
  <si>
    <t>Summary of Direct Labor Allocation- With Wage Increase</t>
  </si>
  <si>
    <t>Electric</t>
  </si>
  <si>
    <t>Gas</t>
  </si>
  <si>
    <t>Electric O &amp; M</t>
  </si>
  <si>
    <t>Gas O &amp; M</t>
  </si>
  <si>
    <t>Total O &amp; M</t>
  </si>
  <si>
    <t>% Wage Increase</t>
  </si>
  <si>
    <t xml:space="preserve">FERC </t>
  </si>
  <si>
    <t>Allocation Method</t>
  </si>
  <si>
    <t>(20) 901 - Customer Accounts Supervision</t>
  </si>
  <si>
    <t>(23) 922 - Admin Expenses Transferred</t>
  </si>
  <si>
    <t>(20) 902 - Meter Reading Expense</t>
  </si>
  <si>
    <t>(23) 923 - Outside Services Employed</t>
  </si>
  <si>
    <t>(20) 903 - Customer Records &amp; Collection Expense</t>
  </si>
  <si>
    <t>(23) 924 - Property Insurance</t>
  </si>
  <si>
    <t>(20) 905 - Misc. Customer Accounts Expense</t>
  </si>
  <si>
    <t>(23) 925 - Injuries &amp; Damages</t>
  </si>
  <si>
    <t>(21) 908 - Customer Assistance Expense</t>
  </si>
  <si>
    <t>(23) 926 - Emp Pension &amp; Benefits</t>
  </si>
  <si>
    <t>(21) 909 - Info &amp; Instructional Advertising</t>
  </si>
  <si>
    <t>(23) 928 - Regulatory Commission Expense</t>
  </si>
  <si>
    <t>(21) 910 - Misc Cust Svc &amp; Info Expense</t>
  </si>
  <si>
    <t>(23) 9301 - Gen Advertising Exp</t>
  </si>
  <si>
    <t>(21) 912 - Demonstration &amp; Selling Expense</t>
  </si>
  <si>
    <t>(23) 9302 - Misc. General Expenses</t>
  </si>
  <si>
    <t>(21) 913 - Advertising Expense</t>
  </si>
  <si>
    <t>(23) 931 - Rents</t>
  </si>
  <si>
    <t>(23) 920 - A &amp; G Salaries</t>
  </si>
  <si>
    <t xml:space="preserve">(23) 935 - Maint General Plant </t>
  </si>
  <si>
    <t>(23) 921 - Office Supplies and Expenses</t>
  </si>
  <si>
    <t>Allocation Factors</t>
  </si>
  <si>
    <t>12 Month Average number of Customers</t>
  </si>
  <si>
    <t>Joint Meter Reading Customers</t>
  </si>
  <si>
    <t>Non-Production Plant</t>
  </si>
  <si>
    <t>4-Factor Allocator</t>
  </si>
  <si>
    <t>Union Wage Increases</t>
  </si>
  <si>
    <t>(a)</t>
  </si>
  <si>
    <t>(b)</t>
  </si>
  <si>
    <t>(d)</t>
  </si>
  <si>
    <t>(e)</t>
  </si>
  <si>
    <t>(f)</t>
  </si>
  <si>
    <t>(g) =</t>
  </si>
  <si>
    <t>Line</t>
  </si>
  <si>
    <t>(f) + 1</t>
  </si>
  <si>
    <t>IBEW:</t>
  </si>
  <si>
    <t>PUGET SOUND ENERGY-ELECTRIC</t>
  </si>
  <si>
    <t>WAGE INCREASE</t>
  </si>
  <si>
    <t>LINE</t>
  </si>
  <si>
    <t>NO.</t>
  </si>
  <si>
    <t>DESCRIPTION</t>
  </si>
  <si>
    <t>TEST YEAR</t>
  </si>
  <si>
    <t>RATE YEAR</t>
  </si>
  <si>
    <t>ADJUSTMENT</t>
  </si>
  <si>
    <t>WAGES:</t>
  </si>
  <si>
    <t>PURCHASED POWER</t>
  </si>
  <si>
    <t>OTHER POWER SUPPLY</t>
  </si>
  <si>
    <t>TRANSMISSION</t>
  </si>
  <si>
    <t>DISTRIBUTION</t>
  </si>
  <si>
    <t>CUSTOMER ACCTS</t>
  </si>
  <si>
    <t>CUSTOMER SERVICE</t>
  </si>
  <si>
    <t>SALES</t>
  </si>
  <si>
    <t>ADMIN. &amp; GENERAL</t>
  </si>
  <si>
    <t>TOTAL WAGE INCREASE</t>
  </si>
  <si>
    <t>PAYROLL TAXES</t>
  </si>
  <si>
    <t>TOTAL WAGES &amp; TAXES</t>
  </si>
  <si>
    <t>INCREASE (DECREASE) OPERATING EXPENSE</t>
  </si>
  <si>
    <t>INCREASE (DECREASE) NOI</t>
  </si>
  <si>
    <t>PUGET SOUND ENERGY-GAS</t>
  </si>
  <si>
    <t>PRODUCTION MANUF. GAS</t>
  </si>
  <si>
    <t>OTHER GAS SUPPLY</t>
  </si>
  <si>
    <t>STORAGE, LNG T&amp;G</t>
  </si>
  <si>
    <t>Non-Union Wage Increase</t>
  </si>
  <si>
    <t xml:space="preserve">Effective </t>
  </si>
  <si>
    <t>Effective Rate</t>
  </si>
  <si>
    <t>Wage Increase</t>
  </si>
  <si>
    <t>Increase</t>
  </si>
  <si>
    <t>Compounded</t>
  </si>
  <si>
    <t>(c )</t>
  </si>
  <si>
    <t>(g)</t>
  </si>
  <si>
    <t>Rate Year Increase Compounded:</t>
  </si>
  <si>
    <t># of non-union</t>
  </si>
  <si>
    <t>Total non-</t>
  </si>
  <si>
    <t>Amount per</t>
  </si>
  <si>
    <t>employees</t>
  </si>
  <si>
    <t>union wages</t>
  </si>
  <si>
    <t>employee</t>
  </si>
  <si>
    <t>Percentage</t>
  </si>
  <si>
    <t>March 1, 2015</t>
  </si>
  <si>
    <t>Wage Data and Assumptions</t>
  </si>
  <si>
    <t>COMPANY-WIDE</t>
  </si>
  <si>
    <t>Annualized</t>
  </si>
  <si>
    <t>FTE</t>
  </si>
  <si>
    <t xml:space="preserve">Payroll </t>
  </si>
  <si>
    <t xml:space="preserve">  subtotal</t>
  </si>
  <si>
    <t>Non-Union</t>
  </si>
  <si>
    <t>UNION</t>
  </si>
  <si>
    <t>Contractual Increase</t>
  </si>
  <si>
    <t>NON-UNION</t>
  </si>
  <si>
    <t>Payroll</t>
  </si>
  <si>
    <r>
      <t>Non-Union</t>
    </r>
    <r>
      <rPr>
        <b/>
        <i/>
        <sz val="10"/>
        <rFont val="Arial"/>
        <family val="2"/>
      </rPr>
      <t xml:space="preserve"> </t>
    </r>
    <r>
      <rPr>
        <b/>
        <sz val="10"/>
        <rFont val="Arial"/>
        <family val="2"/>
      </rPr>
      <t>Pay Increases</t>
    </r>
  </si>
  <si>
    <t>% Increase</t>
  </si>
  <si>
    <t>Basis</t>
  </si>
  <si>
    <t>as of 3/1</t>
  </si>
  <si>
    <t>as of 2/28</t>
  </si>
  <si>
    <r>
      <t xml:space="preserve">Actual </t>
    </r>
    <r>
      <rPr>
        <vertAlign val="superscript"/>
        <sz val="10"/>
        <rFont val="Arial"/>
        <family val="2"/>
      </rPr>
      <t>(1)</t>
    </r>
  </si>
  <si>
    <t>(1) - merit increases only, does not include promotions</t>
  </si>
  <si>
    <t>Payroll Tax Data</t>
  </si>
  <si>
    <t>FICA - Social Security</t>
  </si>
  <si>
    <t>taxable wage base limit</t>
  </si>
  <si>
    <t>tax rate</t>
  </si>
  <si>
    <t>FICA - Medicare</t>
  </si>
  <si>
    <t>None</t>
  </si>
  <si>
    <t>FUTA</t>
  </si>
  <si>
    <t>SUTA</t>
  </si>
  <si>
    <t>Test Year O&amp;M Wages with PTO per Direct Labor Report</t>
  </si>
  <si>
    <t>Total Electric w/ Wage Increase</t>
  </si>
  <si>
    <t>Description</t>
  </si>
  <si>
    <t>Unknown</t>
  </si>
  <si>
    <t>PUGET SOUND ENERGY-ELECTRIC &amp; GAS</t>
  </si>
  <si>
    <t>ALLOCATION METHODS</t>
  </si>
  <si>
    <t>Method</t>
  </si>
  <si>
    <t>*</t>
  </si>
  <si>
    <t>12 Month Average Number of Customers</t>
  </si>
  <si>
    <t xml:space="preserve"> Distribution</t>
  </si>
  <si>
    <t xml:space="preserve"> Transmission </t>
  </si>
  <si>
    <t xml:space="preserve"> Direct General Plant</t>
  </si>
  <si>
    <t xml:space="preserve">  </t>
  </si>
  <si>
    <t xml:space="preserve">     Number of Customers</t>
  </si>
  <si>
    <t xml:space="preserve">     Percent</t>
  </si>
  <si>
    <t xml:space="preserve">     Labor - Direct Charge to O&amp;M</t>
  </si>
  <si>
    <t xml:space="preserve">     T&amp;D O&amp;M Expense (Less Labor)</t>
  </si>
  <si>
    <t xml:space="preserve">     Net Classified Plant (Excluding General (Common) Plant)</t>
  </si>
  <si>
    <t>Total Percentages</t>
  </si>
  <si>
    <t>Employee Benefits</t>
  </si>
  <si>
    <t>Direct Labor Accts 500-935</t>
  </si>
  <si>
    <t>40</t>
  </si>
  <si>
    <t>1040</t>
  </si>
  <si>
    <t>1190</t>
  </si>
  <si>
    <t>1930</t>
  </si>
  <si>
    <t>2930</t>
  </si>
  <si>
    <t>3830</t>
  </si>
  <si>
    <t>4830</t>
  </si>
  <si>
    <t>4930</t>
  </si>
  <si>
    <t>5140</t>
  </si>
  <si>
    <t>5830</t>
  </si>
  <si>
    <t>5930</t>
  </si>
  <si>
    <t>6830</t>
  </si>
  <si>
    <t>6930</t>
  </si>
  <si>
    <t>7830</t>
  </si>
  <si>
    <t>7930</t>
  </si>
  <si>
    <t>8376</t>
  </si>
  <si>
    <t>8830</t>
  </si>
  <si>
    <t>8930</t>
  </si>
  <si>
    <t>9515</t>
  </si>
  <si>
    <t>9830</t>
  </si>
  <si>
    <t>9930</t>
  </si>
  <si>
    <t>10040</t>
  </si>
  <si>
    <t>11040</t>
  </si>
  <si>
    <t>11557</t>
  </si>
  <si>
    <t>11930</t>
  </si>
  <si>
    <t>12930</t>
  </si>
  <si>
    <t>13090</t>
  </si>
  <si>
    <t>13830</t>
  </si>
  <si>
    <t>13930</t>
  </si>
  <si>
    <t>14930</t>
  </si>
  <si>
    <t>14991</t>
  </si>
  <si>
    <t>15380</t>
  </si>
  <si>
    <t>15830</t>
  </si>
  <si>
    <t>16830</t>
  </si>
  <si>
    <t>16930</t>
  </si>
  <si>
    <t>17830</t>
  </si>
  <si>
    <t>17930</t>
  </si>
  <si>
    <t>18830</t>
  </si>
  <si>
    <t>19830</t>
  </si>
  <si>
    <t>19930</t>
  </si>
  <si>
    <t>20930</t>
  </si>
  <si>
    <t>21040</t>
  </si>
  <si>
    <t>21190</t>
  </si>
  <si>
    <t>21930</t>
  </si>
  <si>
    <t>23665</t>
  </si>
  <si>
    <t>23830</t>
  </si>
  <si>
    <t>24260</t>
  </si>
  <si>
    <t>24830</t>
  </si>
  <si>
    <t>24930</t>
  </si>
  <si>
    <t>25830</t>
  </si>
  <si>
    <t>25930</t>
  </si>
  <si>
    <t>26830</t>
  </si>
  <si>
    <t>26930</t>
  </si>
  <si>
    <t>27930</t>
  </si>
  <si>
    <t>28830</t>
  </si>
  <si>
    <t>28930</t>
  </si>
  <si>
    <t>29830</t>
  </si>
  <si>
    <t>29930</t>
  </si>
  <si>
    <t>30040</t>
  </si>
  <si>
    <t>30930</t>
  </si>
  <si>
    <t>31930</t>
  </si>
  <si>
    <t>32830</t>
  </si>
  <si>
    <t>33916</t>
  </si>
  <si>
    <t>33930</t>
  </si>
  <si>
    <t>34830</t>
  </si>
  <si>
    <t>34930</t>
  </si>
  <si>
    <t>36830</t>
  </si>
  <si>
    <t>36930</t>
  </si>
  <si>
    <t>37830</t>
  </si>
  <si>
    <t>37930</t>
  </si>
  <si>
    <t>38830</t>
  </si>
  <si>
    <t>38930</t>
  </si>
  <si>
    <t>39830</t>
  </si>
  <si>
    <t>39930</t>
  </si>
  <si>
    <t>40040</t>
  </si>
  <si>
    <t>40930</t>
  </si>
  <si>
    <t>41930</t>
  </si>
  <si>
    <t>42830</t>
  </si>
  <si>
    <t>42930</t>
  </si>
  <si>
    <t>43930</t>
  </si>
  <si>
    <t>44930</t>
  </si>
  <si>
    <t>45830</t>
  </si>
  <si>
    <t>45930</t>
  </si>
  <si>
    <t>46400</t>
  </si>
  <si>
    <t>46930</t>
  </si>
  <si>
    <t>47446</t>
  </si>
  <si>
    <t>47830</t>
  </si>
  <si>
    <t>47930</t>
  </si>
  <si>
    <t>48830</t>
  </si>
  <si>
    <t>48930</t>
  </si>
  <si>
    <t>49930</t>
  </si>
  <si>
    <t>50040</t>
  </si>
  <si>
    <t>50930</t>
  </si>
  <si>
    <t>51930</t>
  </si>
  <si>
    <t>52830</t>
  </si>
  <si>
    <t>53930</t>
  </si>
  <si>
    <t>54830</t>
  </si>
  <si>
    <t>54930</t>
  </si>
  <si>
    <t>55830</t>
  </si>
  <si>
    <t>55930</t>
  </si>
  <si>
    <t>56930</t>
  </si>
  <si>
    <t>57830</t>
  </si>
  <si>
    <t>57930</t>
  </si>
  <si>
    <t>58830</t>
  </si>
  <si>
    <t>58999</t>
  </si>
  <si>
    <t>59400</t>
  </si>
  <si>
    <t>59640</t>
  </si>
  <si>
    <t>59830</t>
  </si>
  <si>
    <t>59930</t>
  </si>
  <si>
    <t>60930</t>
  </si>
  <si>
    <t>61040</t>
  </si>
  <si>
    <t>61930</t>
  </si>
  <si>
    <t>62830</t>
  </si>
  <si>
    <t>62930</t>
  </si>
  <si>
    <t>63930</t>
  </si>
  <si>
    <t>64930</t>
  </si>
  <si>
    <t>65830</t>
  </si>
  <si>
    <t>65930</t>
  </si>
  <si>
    <t>66830</t>
  </si>
  <si>
    <t>66930</t>
  </si>
  <si>
    <t>67830</t>
  </si>
  <si>
    <t>67930</t>
  </si>
  <si>
    <t>68222</t>
  </si>
  <si>
    <t>68830</t>
  </si>
  <si>
    <t>68930</t>
  </si>
  <si>
    <t>69830</t>
  </si>
  <si>
    <t>69880</t>
  </si>
  <si>
    <t>69930</t>
  </si>
  <si>
    <t>70930</t>
  </si>
  <si>
    <t>71930</t>
  </si>
  <si>
    <t>72190</t>
  </si>
  <si>
    <t>72830</t>
  </si>
  <si>
    <t>72930</t>
  </si>
  <si>
    <t>73830</t>
  </si>
  <si>
    <t>73930</t>
  </si>
  <si>
    <t>74830</t>
  </si>
  <si>
    <t>74930</t>
  </si>
  <si>
    <t>75830</t>
  </si>
  <si>
    <t>75930</t>
  </si>
  <si>
    <t>76830</t>
  </si>
  <si>
    <t>76930</t>
  </si>
  <si>
    <t>77830</t>
  </si>
  <si>
    <t>77930</t>
  </si>
  <si>
    <t>78830</t>
  </si>
  <si>
    <t>79717</t>
  </si>
  <si>
    <t>79830</t>
  </si>
  <si>
    <t>79930</t>
  </si>
  <si>
    <t>80040</t>
  </si>
  <si>
    <t>82830</t>
  </si>
  <si>
    <t>82930</t>
  </si>
  <si>
    <t>83830</t>
  </si>
  <si>
    <t>83930</t>
  </si>
  <si>
    <t>84830</t>
  </si>
  <si>
    <t>84930</t>
  </si>
  <si>
    <t>85830</t>
  </si>
  <si>
    <t>85930</t>
  </si>
  <si>
    <t>86292</t>
  </si>
  <si>
    <t>86830</t>
  </si>
  <si>
    <t>87830</t>
  </si>
  <si>
    <t>87840</t>
  </si>
  <si>
    <t>87930</t>
  </si>
  <si>
    <t>88830</t>
  </si>
  <si>
    <t>88930</t>
  </si>
  <si>
    <t>89242</t>
  </si>
  <si>
    <t>89830</t>
  </si>
  <si>
    <t>89930</t>
  </si>
  <si>
    <t>90040</t>
  </si>
  <si>
    <t>91206</t>
  </si>
  <si>
    <t>91930</t>
  </si>
  <si>
    <t>92830</t>
  </si>
  <si>
    <t>92930</t>
  </si>
  <si>
    <t>93702</t>
  </si>
  <si>
    <t>94830</t>
  </si>
  <si>
    <t>94930</t>
  </si>
  <si>
    <t>95190</t>
  </si>
  <si>
    <t>95637</t>
  </si>
  <si>
    <t>95830</t>
  </si>
  <si>
    <t>95930</t>
  </si>
  <si>
    <t>96830</t>
  </si>
  <si>
    <t>96930</t>
  </si>
  <si>
    <t>97830</t>
  </si>
  <si>
    <t>97930</t>
  </si>
  <si>
    <t>98830</t>
  </si>
  <si>
    <t>98930</t>
  </si>
  <si>
    <t>99830</t>
  </si>
  <si>
    <t>99930</t>
  </si>
  <si>
    <t>ELECTRIC</t>
  </si>
  <si>
    <t>GAS</t>
  </si>
  <si>
    <t>---</t>
  </si>
  <si>
    <t>730</t>
  </si>
  <si>
    <t>1730</t>
  </si>
  <si>
    <t>1830</t>
  </si>
  <si>
    <t>2730</t>
  </si>
  <si>
    <t>2830</t>
  </si>
  <si>
    <t>3548</t>
  </si>
  <si>
    <t>3730</t>
  </si>
  <si>
    <t>4730</t>
  </si>
  <si>
    <t>5170</t>
  </si>
  <si>
    <t>5730</t>
  </si>
  <si>
    <t>6730</t>
  </si>
  <si>
    <t>7160</t>
  </si>
  <si>
    <t>7630</t>
  </si>
  <si>
    <t>7730</t>
  </si>
  <si>
    <t>8730</t>
  </si>
  <si>
    <t>9630</t>
  </si>
  <si>
    <t>9730</t>
  </si>
  <si>
    <t>10730</t>
  </si>
  <si>
    <t>10830</t>
  </si>
  <si>
    <t>11730</t>
  </si>
  <si>
    <t>11830</t>
  </si>
  <si>
    <t>12730</t>
  </si>
  <si>
    <t>12830</t>
  </si>
  <si>
    <t>13730</t>
  </si>
  <si>
    <t>14730</t>
  </si>
  <si>
    <t>15730</t>
  </si>
  <si>
    <t>16730</t>
  </si>
  <si>
    <t>17630</t>
  </si>
  <si>
    <t>17730</t>
  </si>
  <si>
    <t>18630</t>
  </si>
  <si>
    <t>19630</t>
  </si>
  <si>
    <t>19730</t>
  </si>
  <si>
    <t>20730</t>
  </si>
  <si>
    <t>20830</t>
  </si>
  <si>
    <t>21730</t>
  </si>
  <si>
    <t>21830</t>
  </si>
  <si>
    <t>22730</t>
  </si>
  <si>
    <t>22830</t>
  </si>
  <si>
    <t>23060</t>
  </si>
  <si>
    <t>23730</t>
  </si>
  <si>
    <t>25730</t>
  </si>
  <si>
    <t>26730</t>
  </si>
  <si>
    <t>27630</t>
  </si>
  <si>
    <t>27730</t>
  </si>
  <si>
    <t>28630</t>
  </si>
  <si>
    <t>29630</t>
  </si>
  <si>
    <t>29730</t>
  </si>
  <si>
    <t>30730</t>
  </si>
  <si>
    <t>30830</t>
  </si>
  <si>
    <t>31730</t>
  </si>
  <si>
    <t>31830</t>
  </si>
  <si>
    <t>32730</t>
  </si>
  <si>
    <t>33730</t>
  </si>
  <si>
    <t>34730</t>
  </si>
  <si>
    <t>35730</t>
  </si>
  <si>
    <t>36730</t>
  </si>
  <si>
    <t>37630</t>
  </si>
  <si>
    <t>37730</t>
  </si>
  <si>
    <t>38630</t>
  </si>
  <si>
    <t>38730</t>
  </si>
  <si>
    <t>39630</t>
  </si>
  <si>
    <t>39730</t>
  </si>
  <si>
    <t>40883</t>
  </si>
  <si>
    <t>41730</t>
  </si>
  <si>
    <t>41830</t>
  </si>
  <si>
    <t>42730</t>
  </si>
  <si>
    <t>43730</t>
  </si>
  <si>
    <t>44730</t>
  </si>
  <si>
    <t>45730</t>
  </si>
  <si>
    <t>46730</t>
  </si>
  <si>
    <t>47630</t>
  </si>
  <si>
    <t>47730</t>
  </si>
  <si>
    <t>48630</t>
  </si>
  <si>
    <t>49630</t>
  </si>
  <si>
    <t>49730</t>
  </si>
  <si>
    <t>50002</t>
  </si>
  <si>
    <t>50730</t>
  </si>
  <si>
    <t>51730</t>
  </si>
  <si>
    <t>51830</t>
  </si>
  <si>
    <t>52730</t>
  </si>
  <si>
    <t>53730</t>
  </si>
  <si>
    <t>54126</t>
  </si>
  <si>
    <t>54730</t>
  </si>
  <si>
    <t>55730</t>
  </si>
  <si>
    <t>56730</t>
  </si>
  <si>
    <t>57630</t>
  </si>
  <si>
    <t>57730</t>
  </si>
  <si>
    <t>58630</t>
  </si>
  <si>
    <t>58730</t>
  </si>
  <si>
    <t>59240</t>
  </si>
  <si>
    <t>59630</t>
  </si>
  <si>
    <t>60730</t>
  </si>
  <si>
    <t>60830</t>
  </si>
  <si>
    <t>61730</t>
  </si>
  <si>
    <t>61830</t>
  </si>
  <si>
    <t>61880</t>
  </si>
  <si>
    <t>62730</t>
  </si>
  <si>
    <t>63730</t>
  </si>
  <si>
    <t>64730</t>
  </si>
  <si>
    <t>64830</t>
  </si>
  <si>
    <t>65730</t>
  </si>
  <si>
    <t>66730</t>
  </si>
  <si>
    <t>67630</t>
  </si>
  <si>
    <t>67730</t>
  </si>
  <si>
    <t>68730</t>
  </si>
  <si>
    <t>69630</t>
  </si>
  <si>
    <t>69730</t>
  </si>
  <si>
    <t>71730</t>
  </si>
  <si>
    <t>71830</t>
  </si>
  <si>
    <t>72730</t>
  </si>
  <si>
    <t>73730</t>
  </si>
  <si>
    <t>74730</t>
  </si>
  <si>
    <t>75730</t>
  </si>
  <si>
    <t>76730</t>
  </si>
  <si>
    <t>77630</t>
  </si>
  <si>
    <t>77730</t>
  </si>
  <si>
    <t>78630</t>
  </si>
  <si>
    <t>78730</t>
  </si>
  <si>
    <t>79630</t>
  </si>
  <si>
    <t>79730</t>
  </si>
  <si>
    <t>80730</t>
  </si>
  <si>
    <t>80830</t>
  </si>
  <si>
    <t>81730</t>
  </si>
  <si>
    <t>81830</t>
  </si>
  <si>
    <t>83730</t>
  </si>
  <si>
    <t>84987</t>
  </si>
  <si>
    <t>85730</t>
  </si>
  <si>
    <t>86730</t>
  </si>
  <si>
    <t>87630</t>
  </si>
  <si>
    <t>87730</t>
  </si>
  <si>
    <t>88630</t>
  </si>
  <si>
    <t>88730</t>
  </si>
  <si>
    <t>89630</t>
  </si>
  <si>
    <t>89730</t>
  </si>
  <si>
    <t>90730</t>
  </si>
  <si>
    <t>90830</t>
  </si>
  <si>
    <t>91081</t>
  </si>
  <si>
    <t>91730</t>
  </si>
  <si>
    <t>91830</t>
  </si>
  <si>
    <t>92730</t>
  </si>
  <si>
    <t>93730</t>
  </si>
  <si>
    <t>95730</t>
  </si>
  <si>
    <t>96630</t>
  </si>
  <si>
    <t>96730</t>
  </si>
  <si>
    <t>97630</t>
  </si>
  <si>
    <t>98630</t>
  </si>
  <si>
    <t>98730</t>
  </si>
  <si>
    <t>99630</t>
  </si>
  <si>
    <t>99730</t>
  </si>
  <si>
    <t>Direct Labor; Paid Time Off; Incentives</t>
  </si>
  <si>
    <t>March 1, 2013</t>
  </si>
  <si>
    <t>March 1, 2014</t>
  </si>
  <si>
    <t>Slippage calculation</t>
  </si>
  <si>
    <t>Increase Slippage</t>
  </si>
  <si>
    <t xml:space="preserve">4 Year Compounded Increase </t>
  </si>
  <si>
    <t xml:space="preserve">Annualized Wage </t>
  </si>
  <si>
    <r>
      <t>Slippage Calculation</t>
    </r>
    <r>
      <rPr>
        <sz val="8"/>
        <color rgb="FF0000CC"/>
        <rFont val="Arial"/>
        <family val="2"/>
      </rPr>
      <t xml:space="preserve"> (Slippage Increase/ Annualized Increase)</t>
    </r>
  </si>
  <si>
    <r>
      <t>Rate Year Increase</t>
    </r>
    <r>
      <rPr>
        <sz val="8"/>
        <color rgb="FF0000CC"/>
        <rFont val="Arial"/>
        <family val="2"/>
      </rPr>
      <t xml:space="preserve"> (col (g) = col (d) * col (e))</t>
    </r>
  </si>
  <si>
    <t>Summation Level:  4 to 99</t>
  </si>
  <si>
    <t>Order Group.</t>
  </si>
  <si>
    <t>PSE_ALL_3</t>
  </si>
  <si>
    <t>ASMT_TAXES</t>
  </si>
  <si>
    <t>ASMT_BENEF</t>
  </si>
  <si>
    <t>Net</t>
  </si>
  <si>
    <t>Group</t>
  </si>
  <si>
    <t>Electric FERC FORM 1 Labor distribution</t>
  </si>
  <si>
    <t>Line 10 Electric Total Operations</t>
  </si>
  <si>
    <t>Line  3 Electric Production</t>
  </si>
  <si>
    <t>Steam Oper Supv &amp; Engineering</t>
  </si>
  <si>
    <t>Steam Oper Fuel</t>
  </si>
  <si>
    <t>Steam Oper Steam Expenses</t>
  </si>
  <si>
    <t>Steam Oper Electric Expense</t>
  </si>
  <si>
    <t>Steam Oper Misc Steam Power</t>
  </si>
  <si>
    <t>Steam Oper Rents</t>
  </si>
  <si>
    <t>Hydro Oper Supv &amp; Engineering</t>
  </si>
  <si>
    <t>Hydro Oper Hydraulic Expenses</t>
  </si>
  <si>
    <t>Hydro Oper Electric Expenses</t>
  </si>
  <si>
    <t>Hydro Oper Misc Hydraulic Exp</t>
  </si>
  <si>
    <t>Other Pwr Gen Oper Supv &amp; Eng</t>
  </si>
  <si>
    <t>Other Pwr Gen Oper Fuel</t>
  </si>
  <si>
    <t>Other Pwr Gen Oper Gen Exp</t>
  </si>
  <si>
    <t>Other Pwr Gen Oper Misc</t>
  </si>
  <si>
    <t>Other Pwr Gen Oper Rents</t>
  </si>
  <si>
    <t>FERC - Purchased Power</t>
  </si>
  <si>
    <t>Residential Exchange</t>
  </si>
  <si>
    <t>System Control &amp; Load Dispatch</t>
  </si>
  <si>
    <t>Other Power Supply Expense</t>
  </si>
  <si>
    <t>Line  4 Electric Transmission</t>
  </si>
  <si>
    <t>Transm Oper Supv &amp; Engineering</t>
  </si>
  <si>
    <t>Load Dispatch - Reliability</t>
  </si>
  <si>
    <t>Load Dispatch - Monitor and Operate</t>
  </si>
  <si>
    <t>Load Dispatch - Service &amp; Scheduling</t>
  </si>
  <si>
    <t>Reliability Planning &amp; Stnds Develop</t>
  </si>
  <si>
    <t>Transmission Service Studies</t>
  </si>
  <si>
    <t>Generation Interconnection Studies</t>
  </si>
  <si>
    <t>Transm Oper Station Expense</t>
  </si>
  <si>
    <t>Transm Oper Overhead Line Exp</t>
  </si>
  <si>
    <t>Transm of Electricity by Other</t>
  </si>
  <si>
    <t>Transm Oper Misc</t>
  </si>
  <si>
    <t>Transm Oper Rents</t>
  </si>
  <si>
    <t>Line  5 Electric Distribution</t>
  </si>
  <si>
    <t>Dist Oper Supv &amp; Engineering</t>
  </si>
  <si>
    <t>Dist Oper Load Dispatching</t>
  </si>
  <si>
    <t>Dist Oper Station Expenses</t>
  </si>
  <si>
    <t>Dist Oper Overhead Line Exp</t>
  </si>
  <si>
    <t>Dist Oper Underground Line Exp</t>
  </si>
  <si>
    <t>Dist Oper St Lighting &amp; Signal</t>
  </si>
  <si>
    <t>Dist Oper Meter Expense</t>
  </si>
  <si>
    <t>Dist Oper Cust Installation</t>
  </si>
  <si>
    <t>Dist Oper Misc Dist Exp</t>
  </si>
  <si>
    <t>Dist Oper Rents</t>
  </si>
  <si>
    <t>Line  6 Electric Customer Accounts</t>
  </si>
  <si>
    <t>Electric Meter Reading Expense</t>
  </si>
  <si>
    <t>Electric Cust Rec &amp; Coll Exp</t>
  </si>
  <si>
    <t>Electric Uncollectible Accts</t>
  </si>
  <si>
    <t>Line  7 Electric Customer Service</t>
  </si>
  <si>
    <t>Electric Cust Assistance Exp</t>
  </si>
  <si>
    <t>Conservation Amortization Elec</t>
  </si>
  <si>
    <t>Electric Informational &amp; Instr</t>
  </si>
  <si>
    <t>Line  8 Electric Sales</t>
  </si>
  <si>
    <t>Line  9 Electric A&amp;G</t>
  </si>
  <si>
    <t>Electric A &amp; G Salaries</t>
  </si>
  <si>
    <t>Electric Outside Svcs Employed</t>
  </si>
  <si>
    <t>Electric Property Insurance</t>
  </si>
  <si>
    <t>Electric Injuries &amp; Damages</t>
  </si>
  <si>
    <t>Electric Regulatory Comm Exp</t>
  </si>
  <si>
    <t>Electric Misc General Expenses</t>
  </si>
  <si>
    <t>Electric Rents</t>
  </si>
  <si>
    <t>Line 16 Electric Total Maintenance</t>
  </si>
  <si>
    <t>Line 12 Electric Production</t>
  </si>
  <si>
    <t>Steam Maint Supv &amp; Engineering</t>
  </si>
  <si>
    <t>Steam Maint Structures</t>
  </si>
  <si>
    <t>Steam Maint Boiler Plant</t>
  </si>
  <si>
    <t>Steam Maint Electric Plant</t>
  </si>
  <si>
    <t>Steam Maint Misc Steam Plant</t>
  </si>
  <si>
    <t>Hydro Maint Structures</t>
  </si>
  <si>
    <t>Hydro Maint Res, Dams, Wtrwys</t>
  </si>
  <si>
    <t>Hydro Maint Electric Plant</t>
  </si>
  <si>
    <t>Hydro Maint Misc Hydraulic Plt</t>
  </si>
  <si>
    <t>Other Pwr Gen Maint Supv &amp; Eng</t>
  </si>
  <si>
    <t>Other Pwr Gen Maint Structures</t>
  </si>
  <si>
    <t>Other Pwr Gen Maint Gen &amp; Elec</t>
  </si>
  <si>
    <t>Other Pwr Gen Maint Misc</t>
  </si>
  <si>
    <t>Line 13 Electric Transmission</t>
  </si>
  <si>
    <t>Transm Maint Supv &amp; Eng</t>
  </si>
  <si>
    <t>Transm Maint Structures</t>
  </si>
  <si>
    <t>Maint of Computer Hardware</t>
  </si>
  <si>
    <t>Transm Maint of Computer Software</t>
  </si>
  <si>
    <t>Transm Maint Station Equipment</t>
  </si>
  <si>
    <t>Transm Maint Overhead Lines</t>
  </si>
  <si>
    <t>Transm Maint Underground Lines</t>
  </si>
  <si>
    <t>Line 14 Electric Distribution</t>
  </si>
  <si>
    <t>Dist Maint Station Equipment</t>
  </si>
  <si>
    <t>Dist Maint Overhead Lines</t>
  </si>
  <si>
    <t>Dist Maint Underground Lines</t>
  </si>
  <si>
    <t>Dist Maint Line Transformers</t>
  </si>
  <si>
    <t>Dist Maint St Lighting/Signal</t>
  </si>
  <si>
    <t>Dist Maint Meters</t>
  </si>
  <si>
    <t>Line 15 Electric A&amp;G</t>
  </si>
  <si>
    <t>Gas FERC FORM 1 Labor Distribution</t>
  </si>
  <si>
    <t>Line 38 Gas Total Operations</t>
  </si>
  <si>
    <t>Line 28 Production Manufactured Gas</t>
  </si>
  <si>
    <t>Line 30 Other Gas Supply</t>
  </si>
  <si>
    <t>Natural Gas City Gate Purchase</t>
  </si>
  <si>
    <t>Other Gas Purchases</t>
  </si>
  <si>
    <t>Purchased Gas Cost Adjustments</t>
  </si>
  <si>
    <t>Gas Withdrawn fr Storage</t>
  </si>
  <si>
    <t>Gas Delivered to Storage</t>
  </si>
  <si>
    <t>Purchased Gas Measuring Stn</t>
  </si>
  <si>
    <t>Purchased Gas Calculation Exp</t>
  </si>
  <si>
    <t>Gas Used for other util oper</t>
  </si>
  <si>
    <t>Line 31 Storage, LNG Term. &amp; Processing</t>
  </si>
  <si>
    <t>UGS-Operation Supv &amp; Eng</t>
  </si>
  <si>
    <t>UGS-Oper Wells Expense</t>
  </si>
  <si>
    <t>UGS-Oper Lines Expense</t>
  </si>
  <si>
    <t>UGS-Oper Compressor Sta Exp</t>
  </si>
  <si>
    <t>UGS-Oper Compressor Sta Fuel</t>
  </si>
  <si>
    <t>UGS-Oper Meas &amp; Reg Sta Exp</t>
  </si>
  <si>
    <t>UGS-Oper Other Expenses</t>
  </si>
  <si>
    <t>UGS-Oper Storage Well Royalty</t>
  </si>
  <si>
    <t>OS-Oper Labor &amp; Expenses</t>
  </si>
  <si>
    <t>Line 33 Gas Distribution</t>
  </si>
  <si>
    <t>Dist Oper Mains &amp; Services Exp</t>
  </si>
  <si>
    <t>Dist Oper Meas &amp; Reg Sta Gen</t>
  </si>
  <si>
    <t>Dist Oper Meas &amp; Reg Sta Indus</t>
  </si>
  <si>
    <t>Dist Oper Meter &amp; House Reg</t>
  </si>
  <si>
    <t>Dist Oper Customer Install Exp</t>
  </si>
  <si>
    <t>Dist Oper Other Expense</t>
  </si>
  <si>
    <t>Dist Oper Rents Expense</t>
  </si>
  <si>
    <t>Line 34 Gas Customer Accounts</t>
  </si>
  <si>
    <t>Gas Meter Reading Expense</t>
  </si>
  <si>
    <t>Gas Customer Rec &amp; Coll Exp</t>
  </si>
  <si>
    <t>Gas Uncollectible Accounts</t>
  </si>
  <si>
    <t>Line 35 Gas Customer Service</t>
  </si>
  <si>
    <t>Gas Customer Assistance Exp</t>
  </si>
  <si>
    <t>Conservation Amortization Gas</t>
  </si>
  <si>
    <t>Gas Informational &amp; Instruct</t>
  </si>
  <si>
    <t>Line 36 Gas Sales</t>
  </si>
  <si>
    <t>Line 37 Gas A&amp;G</t>
  </si>
  <si>
    <t>Gas A &amp; G Salaries</t>
  </si>
  <si>
    <t>Gas Outside Services Employed</t>
  </si>
  <si>
    <t>Gas Property Insurance</t>
  </si>
  <si>
    <t>Gas Injuries &amp; Damages</t>
  </si>
  <si>
    <t>Gas Regulatory Commission Exp</t>
  </si>
  <si>
    <t>Gas Misc General Expenses</t>
  </si>
  <si>
    <t>Line 47 Gas Total Maintenance</t>
  </si>
  <si>
    <t>Line 40 Production Manufactured Gas</t>
  </si>
  <si>
    <t>Line 43 Storage, LNG Term. &amp; Processing</t>
  </si>
  <si>
    <t>UGS-Maint Supv &amp; Engineering</t>
  </si>
  <si>
    <t>UGS-Maint Structures</t>
  </si>
  <si>
    <t>UGS-Maint Reservoirs &amp; Wells</t>
  </si>
  <si>
    <t>UGS-Maint of Lines</t>
  </si>
  <si>
    <t>Maint Compressor Sta Equip</t>
  </si>
  <si>
    <t>UGS-Maint Purification Equip</t>
  </si>
  <si>
    <t>UGS-Maint Other Equipment</t>
  </si>
  <si>
    <t>OS-Maint Structure</t>
  </si>
  <si>
    <t>Line 45 GasDistribution</t>
  </si>
  <si>
    <t>Dist Maint Structures</t>
  </si>
  <si>
    <t>Dist Maint Mains</t>
  </si>
  <si>
    <t>Dist Maint Meas &amp; Reg Sta Gen</t>
  </si>
  <si>
    <t>Dist Maint Meas &amp; Reg Sta Ind</t>
  </si>
  <si>
    <t>Dist Maint Services</t>
  </si>
  <si>
    <t>Dist Maint Meters &amp; House Reg</t>
  </si>
  <si>
    <t>Dist Maint Other Equipment</t>
  </si>
  <si>
    <t>Line 46 Gas A&amp;G</t>
  </si>
  <si>
    <t>Common FERC FORM 1Use 4 Factor Allocator</t>
  </si>
  <si>
    <t>Common Total Operations</t>
  </si>
  <si>
    <t>Common Customer Accounts</t>
  </si>
  <si>
    <t>Common Customer Accounts Supv</t>
  </si>
  <si>
    <t>Common Meter Reading Expense</t>
  </si>
  <si>
    <t>Common Customer Rec &amp; Coll Exp</t>
  </si>
  <si>
    <t>Common Misc Customer Accts Exp</t>
  </si>
  <si>
    <t>Common Customer Service</t>
  </si>
  <si>
    <t>Common Customer Assistance Exp</t>
  </si>
  <si>
    <t>Common Information &amp; Instruct</t>
  </si>
  <si>
    <t>Common Misc Cust Svc &amp; Info</t>
  </si>
  <si>
    <t>Common A&amp;G</t>
  </si>
  <si>
    <t>Common A &amp; G Salaries</t>
  </si>
  <si>
    <t>Common Admin Exp Transferred</t>
  </si>
  <si>
    <t>Common Outside Svcs Employed</t>
  </si>
  <si>
    <t>Common Property Insurance</t>
  </si>
  <si>
    <t>Common Injuries &amp; Damages</t>
  </si>
  <si>
    <t>Common Emp Pension &amp; Benefits</t>
  </si>
  <si>
    <t>Common Regulatory Comm Exp</t>
  </si>
  <si>
    <t>Common Gen Advertising Exp</t>
  </si>
  <si>
    <t>Common Misc General Expenses</t>
  </si>
  <si>
    <t>Common Rents</t>
  </si>
  <si>
    <t>Common Total Maintainance</t>
  </si>
  <si>
    <t>SAP:  ZRW_Z851</t>
  </si>
  <si>
    <t xml:space="preserve">Electric </t>
  </si>
  <si>
    <t>Total Payroll Taxes</t>
  </si>
  <si>
    <t>Less Incentive Payroll Taxes</t>
  </si>
  <si>
    <t>Payroll Taxes Associated w/Incentives</t>
  </si>
  <si>
    <r>
      <t xml:space="preserve"> </t>
    </r>
    <r>
      <rPr>
        <u/>
        <sz val="10"/>
        <rFont val="Arial"/>
        <family val="2"/>
      </rPr>
      <t>Allocation Method</t>
    </r>
  </si>
  <si>
    <t>PUGET SOUND ENERGY</t>
  </si>
  <si>
    <t>DETERMINATION OF IMPACT OF WAGE INCREASE ON FUTA TAXABLE WAGE BASE</t>
  </si>
  <si>
    <t>NonUnion</t>
  </si>
  <si>
    <t>Not Assigned</t>
  </si>
  <si>
    <t>FUTA RATE</t>
  </si>
  <si>
    <t>Line No.</t>
  </si>
  <si>
    <t>Basic Pay</t>
  </si>
  <si>
    <t>Basic Pay + Wage Increase</t>
  </si>
  <si>
    <t>Amount that SUTA Cap exceeds Column (a)</t>
  </si>
  <si>
    <t>$ Increase Column (b) - Column (a)</t>
  </si>
  <si>
    <t>Impact (if (c) &gt; (d) then (d) times FICA rate otherwise (c) times SUTA rate)</t>
  </si>
  <si>
    <t>Basic Pay - O&amp;M</t>
  </si>
  <si>
    <t>Basic Pay - Non-Utility</t>
  </si>
  <si>
    <t>Basic Pay - B/S</t>
  </si>
  <si>
    <t>O&amp;M Portion of Impact ((e) * (f) / (a))</t>
  </si>
  <si>
    <t>Wage Increase Group</t>
  </si>
  <si>
    <t>Wage Increase %</t>
  </si>
  <si>
    <t xml:space="preserve">(c) </t>
  </si>
  <si>
    <t>(h)</t>
  </si>
  <si>
    <t>(i)</t>
  </si>
  <si>
    <t>FUTA - Federal Unemployment Tax Act</t>
  </si>
  <si>
    <t>SUTA - State Unemployment Tax Act</t>
  </si>
  <si>
    <t>SUTA RATE</t>
  </si>
  <si>
    <t>FICA</t>
  </si>
  <si>
    <t>FICA RATE</t>
  </si>
  <si>
    <t>SUMMARY OF IMPACT OF WAGE INCREASE ON PAYROLL TAXES</t>
  </si>
  <si>
    <t>Impact of</t>
  </si>
  <si>
    <t>Tax</t>
  </si>
  <si>
    <t>Wage</t>
  </si>
  <si>
    <t>Allocate to</t>
  </si>
  <si>
    <t>Cap</t>
  </si>
  <si>
    <t>Rate</t>
  </si>
  <si>
    <t>FICA - Soc Sec</t>
  </si>
  <si>
    <t>Contractual Union Pay Increases</t>
  </si>
  <si>
    <t>EE    4.2%</t>
  </si>
  <si>
    <t>ER    6.2%</t>
  </si>
  <si>
    <t>March 1, 2016</t>
  </si>
  <si>
    <t>TY O&amp;M Wages by FERC with PTO per Direct Labor Report</t>
  </si>
  <si>
    <t>Test Year * % Wage Increase</t>
  </si>
  <si>
    <t>Test Year + % Wage Increase = Wage Increase</t>
  </si>
  <si>
    <t>(not average employees)</t>
  </si>
  <si>
    <t>Cost Element Group:  ASMT_TAXES</t>
  </si>
  <si>
    <t>DETERMINATION OF IMPACT OF WAGE INCREASE ON SUTA TAXABLE WAGE BASE</t>
  </si>
  <si>
    <t>DETERMINATION OF IMPACT OF WAGE INCREASE ON FICA TAXABLE WAGE BASE</t>
  </si>
  <si>
    <t>Test Year:  Twelve Months Ended 09/30/2016</t>
  </si>
  <si>
    <r>
      <t>Rate Year: Twelve Months Ended 12/31/2018</t>
    </r>
    <r>
      <rPr>
        <sz val="8"/>
        <color rgb="FF0000CC"/>
        <rFont val="Arial"/>
        <family val="2"/>
      </rPr>
      <t xml:space="preserve"> </t>
    </r>
    <r>
      <rPr>
        <b/>
        <sz val="8"/>
        <rFont val="Arial"/>
        <family val="2"/>
      </rPr>
      <t>(Jan 2018 - Dec 2018)</t>
    </r>
  </si>
  <si>
    <t>2017 GENERAL RATE CASE</t>
  </si>
  <si>
    <t>FOR THE TWELVE MONTHS ENDED SEPTEMBER 30, 2016</t>
  </si>
  <si>
    <t>2017 GENERAL RATE INCREASE</t>
  </si>
  <si>
    <t>Docket Number UE-17______</t>
  </si>
  <si>
    <t>Docket Number UG-17______</t>
  </si>
  <si>
    <t>Exhibit No. ______ (KJB)</t>
  </si>
  <si>
    <t>Test Period:  Twelve Months Ended 9/30/2016</t>
  </si>
  <si>
    <r>
      <t>Rate Year:  Twelve Months Ended 12/31/2018</t>
    </r>
    <r>
      <rPr>
        <b/>
        <sz val="10"/>
        <rFont val="Arial"/>
        <family val="2"/>
      </rPr>
      <t xml:space="preserve"> </t>
    </r>
    <r>
      <rPr>
        <b/>
        <sz val="8"/>
        <color rgb="FF0000CC"/>
        <rFont val="Arial"/>
        <family val="2"/>
      </rPr>
      <t>(Jan 2018 - Dec 2018)</t>
    </r>
  </si>
  <si>
    <t>2017 General Rate Case</t>
  </si>
  <si>
    <t>12 ME September 2016</t>
  </si>
  <si>
    <t>Test Period:  Twelve Months Ended 09/30/2016</t>
  </si>
  <si>
    <t>TOTAL OCTOBER 2015 - SEPTEMBER 2016</t>
  </si>
  <si>
    <t>Test Year 12ME September 2016</t>
  </si>
  <si>
    <t>Test Year:  12ME 9/2016</t>
  </si>
  <si>
    <t>GENERAL RATE CASE:  TEST YEAR PERIOD 12ME SEPTEMBER 2016</t>
  </si>
  <si>
    <t>DIRECT LABOR REPORT 12ME SEPTEMBER 2016</t>
  </si>
  <si>
    <t>10/07/2016 00:03:54</t>
  </si>
  <si>
    <t>010/2015 - 009/2016</t>
  </si>
  <si>
    <t>505</t>
  </si>
  <si>
    <t>541</t>
  </si>
  <si>
    <t>589</t>
  </si>
  <si>
    <t>831</t>
  </si>
  <si>
    <t>832</t>
  </si>
  <si>
    <t>833</t>
  </si>
  <si>
    <t>835</t>
  </si>
  <si>
    <t>836</t>
  </si>
  <si>
    <t>UA Local 265</t>
  </si>
  <si>
    <t xml:space="preserve"> Test Year from Direct Labor Report September 2016</t>
  </si>
  <si>
    <r>
      <t xml:space="preserve"> Test Year (</t>
    </r>
    <r>
      <rPr>
        <b/>
        <sz val="8"/>
        <rFont val="Arial"/>
        <family val="2"/>
      </rPr>
      <t>Direct Labor Rpt + PTO OH Rate)</t>
    </r>
  </si>
  <si>
    <t>&lt;=Currently in negotiations</t>
  </si>
  <si>
    <t>430</t>
  </si>
  <si>
    <t>530</t>
  </si>
  <si>
    <t>630</t>
  </si>
  <si>
    <t>1430</t>
  </si>
  <si>
    <t>1530</t>
  </si>
  <si>
    <t>1630</t>
  </si>
  <si>
    <t>2430</t>
  </si>
  <si>
    <t>2530</t>
  </si>
  <si>
    <t>3330</t>
  </si>
  <si>
    <t>3430</t>
  </si>
  <si>
    <t>3530</t>
  </si>
  <si>
    <t>3630</t>
  </si>
  <si>
    <t>4330</t>
  </si>
  <si>
    <t>4430</t>
  </si>
  <si>
    <t>4630</t>
  </si>
  <si>
    <t>5330</t>
  </si>
  <si>
    <t>5430</t>
  </si>
  <si>
    <t>5530</t>
  </si>
  <si>
    <t>5630</t>
  </si>
  <si>
    <t>6180</t>
  </si>
  <si>
    <t>6330</t>
  </si>
  <si>
    <t>6530</t>
  </si>
  <si>
    <t>6630</t>
  </si>
  <si>
    <t>7430</t>
  </si>
  <si>
    <t>7530</t>
  </si>
  <si>
    <t>8330</t>
  </si>
  <si>
    <t>8430</t>
  </si>
  <si>
    <t>8530</t>
  </si>
  <si>
    <t>9330</t>
  </si>
  <si>
    <t>10430</t>
  </si>
  <si>
    <t>10630</t>
  </si>
  <si>
    <t>11430</t>
  </si>
  <si>
    <t>11530</t>
  </si>
  <si>
    <t>11630</t>
  </si>
  <si>
    <t>12330</t>
  </si>
  <si>
    <t>12430</t>
  </si>
  <si>
    <t>12530</t>
  </si>
  <si>
    <t>12630</t>
  </si>
  <si>
    <t>13330</t>
  </si>
  <si>
    <t>13430</t>
  </si>
  <si>
    <t>13530</t>
  </si>
  <si>
    <t>14330</t>
  </si>
  <si>
    <t>14430</t>
  </si>
  <si>
    <t>14630</t>
  </si>
  <si>
    <t>15330</t>
  </si>
  <si>
    <t>15430</t>
  </si>
  <si>
    <t>15530</t>
  </si>
  <si>
    <t>15630</t>
  </si>
  <si>
    <t>16330</t>
  </si>
  <si>
    <t>16430</t>
  </si>
  <si>
    <t>16530</t>
  </si>
  <si>
    <t>16630</t>
  </si>
  <si>
    <t>17330</t>
  </si>
  <si>
    <t>17430</t>
  </si>
  <si>
    <t>17530</t>
  </si>
  <si>
    <t>18330</t>
  </si>
  <si>
    <t>18430</t>
  </si>
  <si>
    <t>18530</t>
  </si>
  <si>
    <t>19430</t>
  </si>
  <si>
    <t>20430</t>
  </si>
  <si>
    <t>20630</t>
  </si>
  <si>
    <t>21430</t>
  </si>
  <si>
    <t>21530</t>
  </si>
  <si>
    <t>21630</t>
  </si>
  <si>
    <t>22330</t>
  </si>
  <si>
    <t>22430</t>
  </si>
  <si>
    <t>22530</t>
  </si>
  <si>
    <t>22630</t>
  </si>
  <si>
    <t>23330</t>
  </si>
  <si>
    <t>23430</t>
  </si>
  <si>
    <t>23530</t>
  </si>
  <si>
    <t>23630</t>
  </si>
  <si>
    <t>24330</t>
  </si>
  <si>
    <t>24430</t>
  </si>
  <si>
    <t>25330</t>
  </si>
  <si>
    <t>25530</t>
  </si>
  <si>
    <t>25630</t>
  </si>
  <si>
    <t>26330</t>
  </si>
  <si>
    <t>26430</t>
  </si>
  <si>
    <t>26530</t>
  </si>
  <si>
    <t>26630</t>
  </si>
  <si>
    <t>27330</t>
  </si>
  <si>
    <t>27530</t>
  </si>
  <si>
    <t>28330</t>
  </si>
  <si>
    <t>28430</t>
  </si>
  <si>
    <t>28530</t>
  </si>
  <si>
    <t>29330</t>
  </si>
  <si>
    <t>29530</t>
  </si>
  <si>
    <t>29870</t>
  </si>
  <si>
    <t>30530</t>
  </si>
  <si>
    <t>30630</t>
  </si>
  <si>
    <t>30880</t>
  </si>
  <si>
    <t>31430</t>
  </si>
  <si>
    <t>31530</t>
  </si>
  <si>
    <t>31630</t>
  </si>
  <si>
    <t>32430</t>
  </si>
  <si>
    <t>32530</t>
  </si>
  <si>
    <t>33330</t>
  </si>
  <si>
    <t>33430</t>
  </si>
  <si>
    <t>33530</t>
  </si>
  <si>
    <t>33630</t>
  </si>
  <si>
    <t>34330</t>
  </si>
  <si>
    <t>34430</t>
  </si>
  <si>
    <t>34630</t>
  </si>
  <si>
    <t>35330</t>
  </si>
  <si>
    <t>35430</t>
  </si>
  <si>
    <t>35630</t>
  </si>
  <si>
    <t>36330</t>
  </si>
  <si>
    <t>36430</t>
  </si>
  <si>
    <t>36530</t>
  </si>
  <si>
    <t>36630</t>
  </si>
  <si>
    <t>37330</t>
  </si>
  <si>
    <t>37430</t>
  </si>
  <si>
    <t>37530</t>
  </si>
  <si>
    <t>38330</t>
  </si>
  <si>
    <t>38430</t>
  </si>
  <si>
    <t>38530</t>
  </si>
  <si>
    <t>39180</t>
  </si>
  <si>
    <t>39330</t>
  </si>
  <si>
    <t>39430</t>
  </si>
  <si>
    <t>40430</t>
  </si>
  <si>
    <t>40530</t>
  </si>
  <si>
    <t>40630</t>
  </si>
  <si>
    <t>41430</t>
  </si>
  <si>
    <t>41530</t>
  </si>
  <si>
    <t>41630</t>
  </si>
  <si>
    <t>42330</t>
  </si>
  <si>
    <t>42430</t>
  </si>
  <si>
    <t>42530</t>
  </si>
  <si>
    <t>43330</t>
  </si>
  <si>
    <t>43430</t>
  </si>
  <si>
    <t>43530</t>
  </si>
  <si>
    <t>44330</t>
  </si>
  <si>
    <t>44430</t>
  </si>
  <si>
    <t>45201</t>
  </si>
  <si>
    <t>45330</t>
  </si>
  <si>
    <t>45430</t>
  </si>
  <si>
    <t>45530</t>
  </si>
  <si>
    <t>45630</t>
  </si>
  <si>
    <t>46330</t>
  </si>
  <si>
    <t>46430</t>
  </si>
  <si>
    <t>46530</t>
  </si>
  <si>
    <t>47330</t>
  </si>
  <si>
    <t>47430</t>
  </si>
  <si>
    <t>48330</t>
  </si>
  <si>
    <t>48430</t>
  </si>
  <si>
    <t>48530</t>
  </si>
  <si>
    <t>48950</t>
  </si>
  <si>
    <t>49048</t>
  </si>
  <si>
    <t>49330</t>
  </si>
  <si>
    <t>50530</t>
  </si>
  <si>
    <t>50630</t>
  </si>
  <si>
    <t>51330</t>
  </si>
  <si>
    <t>51430</t>
  </si>
  <si>
    <t>51530</t>
  </si>
  <si>
    <t>51630</t>
  </si>
  <si>
    <t>52330</t>
  </si>
  <si>
    <t>52430</t>
  </si>
  <si>
    <t>52530</t>
  </si>
  <si>
    <t>52630</t>
  </si>
  <si>
    <t>53089</t>
  </si>
  <si>
    <t>53330</t>
  </si>
  <si>
    <t>53430</t>
  </si>
  <si>
    <t>53530</t>
  </si>
  <si>
    <t>54330</t>
  </si>
  <si>
    <t>54430</t>
  </si>
  <si>
    <t>55430</t>
  </si>
  <si>
    <t>55530</t>
  </si>
  <si>
    <t>55630</t>
  </si>
  <si>
    <t>56330</t>
  </si>
  <si>
    <t>56430</t>
  </si>
  <si>
    <t>56530</t>
  </si>
  <si>
    <t>56630</t>
  </si>
  <si>
    <t>57330</t>
  </si>
  <si>
    <t>57430</t>
  </si>
  <si>
    <t>57530</t>
  </si>
  <si>
    <t>58330</t>
  </si>
  <si>
    <t>58430</t>
  </si>
  <si>
    <t>59330</t>
  </si>
  <si>
    <t>59530</t>
  </si>
  <si>
    <t>60330</t>
  </si>
  <si>
    <t>60430</t>
  </si>
  <si>
    <t>60630</t>
  </si>
  <si>
    <t>61330</t>
  </si>
  <si>
    <t>61430</t>
  </si>
  <si>
    <t>61530</t>
  </si>
  <si>
    <t>61630</t>
  </si>
  <si>
    <t>62330</t>
  </si>
  <si>
    <t>62430</t>
  </si>
  <si>
    <t>62530</t>
  </si>
  <si>
    <t>62630</t>
  </si>
  <si>
    <t>63330</t>
  </si>
  <si>
    <t>63430</t>
  </si>
  <si>
    <t>63530</t>
  </si>
  <si>
    <t>63630</t>
  </si>
  <si>
    <t>64330</t>
  </si>
  <si>
    <t>65330</t>
  </si>
  <si>
    <t>65430</t>
  </si>
  <si>
    <t>65530</t>
  </si>
  <si>
    <t>65630</t>
  </si>
  <si>
    <t>65660</t>
  </si>
  <si>
    <t>66290</t>
  </si>
  <si>
    <t>66430</t>
  </si>
  <si>
    <t>66530</t>
  </si>
  <si>
    <t>66630</t>
  </si>
  <si>
    <t>67430</t>
  </si>
  <si>
    <t>67530</t>
  </si>
  <si>
    <t>68330</t>
  </si>
  <si>
    <t>68430</t>
  </si>
  <si>
    <t>69330</t>
  </si>
  <si>
    <t>69430</t>
  </si>
  <si>
    <t>69530</t>
  </si>
  <si>
    <t>70430</t>
  </si>
  <si>
    <t>70530</t>
  </si>
  <si>
    <t>70630</t>
  </si>
  <si>
    <t>71330</t>
  </si>
  <si>
    <t>71430</t>
  </si>
  <si>
    <t>71530</t>
  </si>
  <si>
    <t>71630</t>
  </si>
  <si>
    <t>71774</t>
  </si>
  <si>
    <t>72330</t>
  </si>
  <si>
    <t>72430</t>
  </si>
  <si>
    <t>72530</t>
  </si>
  <si>
    <t>72630</t>
  </si>
  <si>
    <t>73330</t>
  </si>
  <si>
    <t>73430</t>
  </si>
  <si>
    <t>73530</t>
  </si>
  <si>
    <t>73630</t>
  </si>
  <si>
    <t>74330</t>
  </si>
  <si>
    <t>74430</t>
  </si>
  <si>
    <t>75242</t>
  </si>
  <si>
    <t>75330</t>
  </si>
  <si>
    <t>75430</t>
  </si>
  <si>
    <t>75530</t>
  </si>
  <si>
    <t>75630</t>
  </si>
  <si>
    <t>76330</t>
  </si>
  <si>
    <t>76430</t>
  </si>
  <si>
    <t>76530</t>
  </si>
  <si>
    <t>76630</t>
  </si>
  <si>
    <t>77265</t>
  </si>
  <si>
    <t>77330</t>
  </si>
  <si>
    <t>77430</t>
  </si>
  <si>
    <t>77530</t>
  </si>
  <si>
    <t>78330</t>
  </si>
  <si>
    <t>78430</t>
  </si>
  <si>
    <t>78530</t>
  </si>
  <si>
    <t>79330</t>
  </si>
  <si>
    <t>79430</t>
  </si>
  <si>
    <t>79530</t>
  </si>
  <si>
    <t>80430</t>
  </si>
  <si>
    <t>80530</t>
  </si>
  <si>
    <t>80630</t>
  </si>
  <si>
    <t>81280</t>
  </si>
  <si>
    <t>81530</t>
  </si>
  <si>
    <t>81630</t>
  </si>
  <si>
    <t>81930</t>
  </si>
  <si>
    <t>82330</t>
  </si>
  <si>
    <t>82430</t>
  </si>
  <si>
    <t>82530</t>
  </si>
  <si>
    <t>82630</t>
  </si>
  <si>
    <t>82955</t>
  </si>
  <si>
    <t>83330</t>
  </si>
  <si>
    <t>83430</t>
  </si>
  <si>
    <t>83530</t>
  </si>
  <si>
    <t>83630</t>
  </si>
  <si>
    <t>84330</t>
  </si>
  <si>
    <t>84430</t>
  </si>
  <si>
    <t>84530</t>
  </si>
  <si>
    <t>85330</t>
  </si>
  <si>
    <t>85430</t>
  </si>
  <si>
    <t>85530</t>
  </si>
  <si>
    <t>85630</t>
  </si>
  <si>
    <t>86330</t>
  </si>
  <si>
    <t>86430</t>
  </si>
  <si>
    <t>86530</t>
  </si>
  <si>
    <t>87330</t>
  </si>
  <si>
    <t>87430</t>
  </si>
  <si>
    <t>87530</t>
  </si>
  <si>
    <t>88330</t>
  </si>
  <si>
    <t>88430</t>
  </si>
  <si>
    <t>88530</t>
  </si>
  <si>
    <t>89330</t>
  </si>
  <si>
    <t>89430</t>
  </si>
  <si>
    <t>89530</t>
  </si>
  <si>
    <t>90430</t>
  </si>
  <si>
    <t>90530</t>
  </si>
  <si>
    <t>90630</t>
  </si>
  <si>
    <t>91430</t>
  </si>
  <si>
    <t>91530</t>
  </si>
  <si>
    <t>91630</t>
  </si>
  <si>
    <t>92330</t>
  </si>
  <si>
    <t>92530</t>
  </si>
  <si>
    <t>92630</t>
  </si>
  <si>
    <t>93430</t>
  </si>
  <si>
    <t>93530</t>
  </si>
  <si>
    <t>94330</t>
  </si>
  <si>
    <t>94430</t>
  </si>
  <si>
    <t>94530</t>
  </si>
  <si>
    <t>94550</t>
  </si>
  <si>
    <t>95330</t>
  </si>
  <si>
    <t>95430</t>
  </si>
  <si>
    <t>95530</t>
  </si>
  <si>
    <t>95630</t>
  </si>
  <si>
    <t>96330</t>
  </si>
  <si>
    <t>96430</t>
  </si>
  <si>
    <t>97430</t>
  </si>
  <si>
    <t>97530</t>
  </si>
  <si>
    <t>98330</t>
  </si>
  <si>
    <t>98430</t>
  </si>
  <si>
    <t>98530</t>
  </si>
  <si>
    <t>99330</t>
  </si>
  <si>
    <t>99430</t>
  </si>
  <si>
    <t>99530</t>
  </si>
  <si>
    <t>Order Group:  RPT_FERC1</t>
  </si>
  <si>
    <t>UGS-Oper Purification Exp</t>
  </si>
  <si>
    <t>Oct - Dec 2015</t>
  </si>
  <si>
    <t>Hydro Maint Supv &amp; Engineering</t>
  </si>
  <si>
    <t>UGS-Maint Meas &amp; Reg Sta Equip</t>
  </si>
  <si>
    <t>OS-Maint Other Equipment</t>
  </si>
  <si>
    <t>Jan - Sept 2016</t>
  </si>
  <si>
    <t>10/28/2016 14:20:29</t>
  </si>
  <si>
    <t>Test Year O&amp;M Wages by Detailed FERC per Direct Labor Report</t>
  </si>
  <si>
    <t>Amount of increase not in TY</t>
  </si>
  <si>
    <t>General Wage increase</t>
  </si>
  <si>
    <t>Effective</t>
  </si>
  <si>
    <r>
      <t xml:space="preserve"># of months not in TY </t>
    </r>
    <r>
      <rPr>
        <sz val="8"/>
        <color rgb="FF0000CC"/>
        <rFont val="Calibri"/>
        <family val="2"/>
        <scheme val="minor"/>
      </rPr>
      <t>(Oct -Dec 16)</t>
    </r>
  </si>
  <si>
    <r>
      <t xml:space="preserve">Monthly amount </t>
    </r>
    <r>
      <rPr>
        <sz val="8"/>
        <color rgb="FF0000CC"/>
        <rFont val="Calibri"/>
        <family val="2"/>
      </rPr>
      <t>(% wage Inc. divided by 12 mos.)</t>
    </r>
  </si>
  <si>
    <r>
      <t xml:space="preserve">General Wage increase </t>
    </r>
    <r>
      <rPr>
        <sz val="8"/>
        <color rgb="FF0000CC"/>
        <rFont val="Calibri"/>
        <family val="2"/>
      </rPr>
      <t>(out of TY period)</t>
    </r>
  </si>
  <si>
    <t>SAP DOWNLOAD: ZRW_Z851</t>
  </si>
  <si>
    <t>Incentive Allocation %</t>
  </si>
  <si>
    <t>(r1)</t>
  </si>
  <si>
    <t>Total Labor Payroll Taxes Test Year</t>
  </si>
  <si>
    <t>3/2016 - 2/2017</t>
  </si>
  <si>
    <t xml:space="preserve"># of months not in TY </t>
  </si>
  <si>
    <t xml:space="preserve"> Test Year from Direct Labor X 14.17% (PTO Overhead Rate)</t>
  </si>
  <si>
    <t xml:space="preserve">     TOTAL TEST YEAR</t>
  </si>
  <si>
    <t xml:space="preserve">     TOTAL RATE YEAR</t>
  </si>
  <si>
    <t xml:space="preserve">     Subtotal </t>
  </si>
  <si>
    <t>Wage Increase=&gt;</t>
  </si>
  <si>
    <t>Total Payroll Tax</t>
  </si>
  <si>
    <t>Restated Wage Increase - Electric</t>
  </si>
  <si>
    <t>Restated Wage Increase - Gas</t>
  </si>
  <si>
    <t xml:space="preserve">PURCHASED POWER </t>
  </si>
  <si>
    <t xml:space="preserve">OTHER POWER SUPPLY </t>
  </si>
  <si>
    <t xml:space="preserve">TRANSMISSION </t>
  </si>
  <si>
    <t xml:space="preserve">DISTRIBUTION </t>
  </si>
  <si>
    <t xml:space="preserve">CUSTOMER ACCTS </t>
  </si>
  <si>
    <t xml:space="preserve">CUSTOMER SERVICE </t>
  </si>
  <si>
    <t xml:space="preserve">SALES </t>
  </si>
  <si>
    <t xml:space="preserve">ADMIN. &amp; GENERAL </t>
  </si>
  <si>
    <t>Expressed as a percentage of total</t>
  </si>
  <si>
    <t>a</t>
  </si>
  <si>
    <t>b</t>
  </si>
  <si>
    <t>c = a x b</t>
  </si>
  <si>
    <t>d = 1 - c</t>
  </si>
  <si>
    <t>Compound</t>
  </si>
  <si>
    <t>Electric Meter Retirements</t>
  </si>
  <si>
    <t>Storm Labor</t>
  </si>
  <si>
    <t>Subtotal</t>
  </si>
  <si>
    <t>Manual Journal Entries Reclass</t>
  </si>
  <si>
    <t>Gas - Meter Reclass</t>
  </si>
  <si>
    <t>Test Year 12 ME September 2016</t>
  </si>
  <si>
    <t xml:space="preserve">Source from Detail Labor Trace </t>
  </si>
  <si>
    <t>*Manual Journal entries reclass to proper group in FERCs 586, 593 and 878.</t>
  </si>
  <si>
    <t>(compounded percentages referenced in testimony)</t>
  </si>
  <si>
    <r>
      <t>March 1, 2017</t>
    </r>
    <r>
      <rPr>
        <sz val="8"/>
        <color rgb="FF0000CC"/>
        <rFont val="Arial"/>
        <family val="2"/>
      </rPr>
      <t xml:space="preserve"> </t>
    </r>
  </si>
  <si>
    <t>March 1, 2017</t>
  </si>
  <si>
    <t xml:space="preserve">3/2017 - 2/2018 </t>
  </si>
  <si>
    <t>For Cost of Service</t>
  </si>
  <si>
    <t>INCREASE (DECREASE) FIT @ 21%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</si>
</sst>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;;"/>
    <numFmt numFmtId="165" formatCode="#,##0.00;\-#,##0.00;#,##0.00;@"/>
    <numFmt numFmtId="166" formatCode="0.0000000"/>
    <numFmt numFmtId="167" formatCode="0.000000"/>
    <numFmt numFmtId="168" formatCode="0.0%"/>
    <numFmt numFmtId="169" formatCode="_(* #,##0_);_(* \(#,##0\);_(* &quot;-&quot;??_);_(@_)"/>
    <numFmt numFmtId="170" formatCode="_(* #,##0.00000_);_(* \(#,##0.00000\);_(* &quot;-&quot;??_);_(@_)"/>
    <numFmt numFmtId="171" formatCode="d\.mmm\.yy"/>
    <numFmt numFmtId="172" formatCode="#."/>
    <numFmt numFmtId="173" formatCode="_(* ###0_);_(* \(###0\);_(* &quot;-&quot;_);_(@_)"/>
    <numFmt numFmtId="174" formatCode="0.00_)"/>
    <numFmt numFmtId="175" formatCode="mmmm\ d\,\ yyyy"/>
    <numFmt numFmtId="176" formatCode="_(&quot;$&quot;* #,##0.0000_);_(&quot;$&quot;* \(#,##0.0000\);_(&quot;$&quot;* &quot;-&quot;????_);_(@_)"/>
    <numFmt numFmtId="177" formatCode="_(* #,##0.0_);_(* \(#,##0.0\);_(* &quot;-&quot;_);_(@_)"/>
    <numFmt numFmtId="178" formatCode="&quot;$&quot;#,##0.00"/>
    <numFmt numFmtId="179" formatCode="#,##0.0000"/>
    <numFmt numFmtId="180" formatCode="#,##0;\(#,##0\)"/>
    <numFmt numFmtId="181" formatCode="_(&quot;$&quot;* #,##0_);_(&quot;$&quot;* \(#,##0\);_(&quot;$&quot;* &quot;-&quot;??_);_(@_)"/>
    <numFmt numFmtId="182" formatCode="0.0000%"/>
    <numFmt numFmtId="183" formatCode="_(* #,##0.000_);_(* \(#,##0.000\);_(* &quot;-&quot;??_);_(@_)"/>
    <numFmt numFmtId="184" formatCode="mm/dd/yy"/>
    <numFmt numFmtId="185" formatCode="&quot;$&quot;#,##0"/>
    <numFmt numFmtId="186" formatCode="0000"/>
    <numFmt numFmtId="187" formatCode="000000"/>
    <numFmt numFmtId="188" formatCode="_(&quot;$&quot;* #,##0.0_);_(&quot;$&quot;* \(#,##0.0\);_(&quot;$&quot;* &quot;-&quot;??_);_(@_)"/>
    <numFmt numFmtId="189" formatCode="0.00000"/>
    <numFmt numFmtId="190" formatCode="0.0000"/>
    <numFmt numFmtId="191" formatCode="_(* #,##0.0000_);_(* \(#,##0.0000\);_(* &quot;-&quot;??_);_(@_)"/>
    <numFmt numFmtId="192" formatCode="0.000%"/>
    <numFmt numFmtId="193" formatCode="[$-409]mmm\-yy;@"/>
    <numFmt numFmtId="194" formatCode="_-* #,##0.00\ _D_M_-;\-* #,##0.00\ _D_M_-;_-* &quot;-&quot;??\ _D_M_-;_-@_-"/>
    <numFmt numFmtId="195" formatCode="_-* #,##0.00\ &quot;DM&quot;_-;\-* #,##0.00\ &quot;DM&quot;_-;_-* &quot;-&quot;??\ &quot;DM&quot;_-;_-@_-"/>
    <numFmt numFmtId="196" formatCode="_([$€-2]* #,##0.00_);_([$€-2]* \(#,##0.00\);_([$€-2]* &quot;-&quot;??_)"/>
    <numFmt numFmtId="197" formatCode="&quot;$&quot;#,##0;\-&quot;$&quot;#,##0"/>
    <numFmt numFmtId="198" formatCode="#,##0.00\ ;\(#,##0.00\)"/>
    <numFmt numFmtId="199" formatCode="_(&quot;$&quot;* #,##0.000000_);_(&quot;$&quot;* \(#,##0.000000\);_(&quot;$&quot;* &quot;-&quot;??????_);_(@_)"/>
    <numFmt numFmtId="200" formatCode="0000000"/>
    <numFmt numFmtId="201" formatCode="#,##0.0000000;\(#,##0.0000000\)"/>
    <numFmt numFmtId="202" formatCode="_(&quot;$&quot;* #,##0.000_);_(&quot;$&quot;* \(#,##0.000\);_(&quot;$&quot;* &quot;-&quot;??_);_(@_)"/>
    <numFmt numFmtId="203" formatCode="0.00000%"/>
    <numFmt numFmtId="204" formatCode="[$-409]d\-mmm\-yy;@"/>
    <numFmt numFmtId="205" formatCode="m/d/yyyy;@"/>
  </numFmts>
  <fonts count="16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000000"/>
      <name val="Arial"/>
      <family val="2"/>
    </font>
    <font>
      <sz val="10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name val="Arial"/>
      <family val="2"/>
    </font>
    <font>
      <u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b/>
      <sz val="10"/>
      <name val="Arial"/>
      <family val="2"/>
    </font>
    <font>
      <u/>
      <sz val="11"/>
      <color indexed="8"/>
      <name val="Calibri"/>
      <family val="2"/>
    </font>
    <font>
      <sz val="8"/>
      <name val="Arial"/>
      <family val="2"/>
    </font>
    <font>
      <b/>
      <sz val="11"/>
      <color indexed="8"/>
      <name val="Calibri"/>
      <family val="2"/>
    </font>
    <font>
      <sz val="11"/>
      <color rgb="FF0000CC"/>
      <name val="Calibri"/>
      <family val="2"/>
      <scheme val="minor"/>
    </font>
    <font>
      <sz val="8"/>
      <color rgb="FF0000CC"/>
      <name val="Calibri"/>
      <family val="2"/>
      <scheme val="minor"/>
    </font>
    <font>
      <sz val="11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sz val="10"/>
      <color indexed="8"/>
      <name val="MS Sans Serif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Times"/>
      <family val="1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b/>
      <sz val="8"/>
      <name val="Arial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8"/>
      <color indexed="8"/>
      <name val="Helv"/>
    </font>
    <font>
      <b/>
      <i/>
      <sz val="10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6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7"/>
      <name val="Arial"/>
      <family val="2"/>
    </font>
    <font>
      <sz val="10"/>
      <color rgb="FFFF0000"/>
      <name val="Arial"/>
      <family val="2"/>
    </font>
    <font>
      <vertAlign val="superscript"/>
      <sz val="10"/>
      <name val="Arial"/>
      <family val="2"/>
    </font>
    <font>
      <sz val="10"/>
      <color theme="1"/>
      <name val="Times New Roman"/>
      <family val="1"/>
    </font>
    <font>
      <b/>
      <sz val="10"/>
      <color rgb="FF0000CC"/>
      <name val="Arial"/>
      <family val="2"/>
    </font>
    <font>
      <sz val="8"/>
      <color rgb="FFFF0000"/>
      <name val="Arial"/>
      <family val="2"/>
    </font>
    <font>
      <b/>
      <sz val="10"/>
      <color rgb="FF0000CC"/>
      <name val="Times New Roman"/>
      <family val="1"/>
    </font>
    <font>
      <sz val="9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sz val="11"/>
      <name val="univers (E1)"/>
    </font>
    <font>
      <sz val="8"/>
      <name val="Antique Olive"/>
      <family val="2"/>
    </font>
    <font>
      <sz val="8"/>
      <name val="Geneva"/>
      <family val="2"/>
    </font>
    <font>
      <sz val="11"/>
      <color indexed="9"/>
      <name val="Calibri"/>
      <family val="2"/>
    </font>
    <font>
      <b/>
      <sz val="18"/>
      <color indexed="62"/>
      <name val="Cambria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sz val="10"/>
      <color rgb="FF0000CC"/>
      <name val="Arial"/>
      <family val="2"/>
    </font>
    <font>
      <sz val="8"/>
      <color rgb="FF0000CC"/>
      <name val="Arial"/>
      <family val="2"/>
    </font>
    <font>
      <u/>
      <sz val="8"/>
      <color rgb="FF0000CC"/>
      <name val="Arial"/>
      <family val="2"/>
    </font>
    <font>
      <u val="singleAccounting"/>
      <sz val="10"/>
      <name val="Arial"/>
      <family val="2"/>
    </font>
    <font>
      <b/>
      <sz val="8"/>
      <color rgb="FF000000"/>
      <name val="Arial"/>
      <family val="2"/>
    </font>
    <font>
      <b/>
      <sz val="8"/>
      <color theme="1"/>
      <name val="Arial"/>
      <family val="2"/>
    </font>
    <font>
      <b/>
      <sz val="8"/>
      <color rgb="FF0000CC"/>
      <name val="Arial"/>
      <family val="2"/>
    </font>
    <font>
      <b/>
      <sz val="11"/>
      <color rgb="FF0000CC"/>
      <name val="Calibri"/>
      <family val="2"/>
    </font>
    <font>
      <b/>
      <sz val="14"/>
      <color theme="0"/>
      <name val="Calibri"/>
      <family val="2"/>
    </font>
    <font>
      <b/>
      <u/>
      <sz val="10"/>
      <name val="Arial"/>
      <family val="2"/>
    </font>
    <font>
      <u/>
      <sz val="10"/>
      <name val="Times New Roman"/>
      <family val="1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u/>
      <sz val="10"/>
      <name val="Arial"/>
      <family val="2"/>
    </font>
    <font>
      <u val="double"/>
      <sz val="11"/>
      <color indexed="8"/>
      <name val="Calibri"/>
      <family val="2"/>
    </font>
    <font>
      <b/>
      <u val="double"/>
      <sz val="10"/>
      <name val="Arial"/>
      <family val="2"/>
    </font>
    <font>
      <sz val="8"/>
      <color rgb="FF0000CC"/>
      <name val="Times New Roman"/>
      <family val="1"/>
    </font>
    <font>
      <b/>
      <u val="doubleAccounting"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Arial"/>
      <family val="2"/>
    </font>
    <font>
      <b/>
      <i/>
      <sz val="8"/>
      <color rgb="FF0000CC"/>
      <name val="Arial"/>
      <family val="2"/>
    </font>
    <font>
      <b/>
      <sz val="12"/>
      <color theme="0"/>
      <name val="Arial"/>
      <family val="2"/>
    </font>
    <font>
      <b/>
      <sz val="10"/>
      <color rgb="FFFF0000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9"/>
      <name val="Calibri"/>
      <family val="2"/>
    </font>
    <font>
      <b/>
      <sz val="10"/>
      <name val="Arial Unicode MS"/>
      <family val="2"/>
    </font>
    <font>
      <sz val="10"/>
      <color indexed="24"/>
      <name val="Arial"/>
      <family val="2"/>
    </font>
    <font>
      <sz val="10"/>
      <name val="Arial Unicode MS"/>
      <family val="2"/>
    </font>
    <font>
      <sz val="10"/>
      <color indexed="2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scheme val="minor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0"/>
      <name val="Geneva"/>
    </font>
    <font>
      <sz val="11"/>
      <color theme="1"/>
      <name val="Times New Roman"/>
      <family val="2"/>
    </font>
    <font>
      <sz val="8"/>
      <color theme="1"/>
      <name val="Arial"/>
      <family val="2"/>
    </font>
    <font>
      <sz val="8"/>
      <name val="MS Sans Serif"/>
      <family val="2"/>
    </font>
    <font>
      <b/>
      <sz val="11"/>
      <color indexed="63"/>
      <name val="Calibri"/>
      <family val="2"/>
    </font>
    <font>
      <sz val="10"/>
      <name val="Calibri"/>
      <family val="2"/>
    </font>
    <font>
      <sz val="12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sz val="8"/>
      <color rgb="FF0000CC"/>
      <name val="Calibri"/>
      <family val="2"/>
    </font>
    <font>
      <sz val="11"/>
      <name val="Calibri"/>
      <family val="2"/>
    </font>
    <font>
      <sz val="10"/>
      <color rgb="FF000000"/>
      <name val="Arial"/>
      <family val="2"/>
    </font>
    <font>
      <b/>
      <u/>
      <sz val="8"/>
      <name val="Arial"/>
      <family val="2"/>
    </font>
    <font>
      <b/>
      <u val="double"/>
      <sz val="11"/>
      <color theme="1"/>
      <name val="Calibri"/>
      <family val="2"/>
      <scheme val="minor"/>
    </font>
    <font>
      <sz val="11"/>
      <color rgb="FF3333FF"/>
      <name val="Calibri"/>
      <family val="2"/>
      <scheme val="minor"/>
    </font>
    <font>
      <b/>
      <u/>
      <sz val="12"/>
      <name val="Arial"/>
      <family val="2"/>
    </font>
    <font>
      <sz val="8"/>
      <name val="Arial"/>
      <family val="2"/>
    </font>
    <font>
      <b/>
      <u/>
      <sz val="11"/>
      <color theme="1"/>
      <name val="Calibri"/>
      <family val="2"/>
      <scheme val="minor"/>
    </font>
    <font>
      <u val="singleAccounting"/>
      <sz val="11"/>
      <color indexed="8"/>
      <name val="Calibri"/>
      <family val="2"/>
    </font>
    <font>
      <b/>
      <sz val="10"/>
      <color rgb="FFFF0000"/>
      <name val="Times New Roman"/>
      <family val="1"/>
    </font>
    <font>
      <sz val="11"/>
      <name val="Calibri"/>
      <family val="2"/>
      <scheme val="minor"/>
    </font>
  </fonts>
  <fills count="1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C6C4C4"/>
        <bgColor indexed="64"/>
      </patternFill>
    </fill>
    <fill>
      <patternFill patternType="solid">
        <fgColor rgb="FFFFF843"/>
        <bgColor indexed="64"/>
      </patternFill>
    </fill>
    <fill>
      <patternFill patternType="solid">
        <fgColor rgb="FFE9EEF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9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20"/>
      </patternFill>
    </fill>
    <fill>
      <patternFill patternType="solid">
        <fgColor indexed="60"/>
      </patternFill>
    </fill>
    <fill>
      <patternFill patternType="solid">
        <fgColor indexed="40"/>
      </patternFill>
    </fill>
    <fill>
      <patternFill patternType="solid">
        <fgColor theme="7" tint="0.79998168889431442"/>
        <bgColor indexed="64"/>
      </patternFill>
    </fill>
  </fills>
  <borders count="8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AEAEAE"/>
      </left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AEAEAE"/>
      </left>
      <right style="medium">
        <color rgb="FFAEAEAE"/>
      </right>
      <top/>
      <bottom style="medium">
        <color rgb="FFAEAEAE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rgb="FFAEAEAE"/>
      </left>
      <right/>
      <top style="medium">
        <color rgb="FFAEAEAE"/>
      </top>
      <bottom style="medium">
        <color rgb="FFAEAEAE"/>
      </bottom>
      <diagonal/>
    </border>
    <border>
      <left/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rgb="FFAEAEAE"/>
      </right>
      <top/>
      <bottom style="medium">
        <color rgb="FFAEAEAE"/>
      </bottom>
      <diagonal/>
    </border>
    <border>
      <left style="dashDotDot">
        <color indexed="64"/>
      </left>
      <right style="dashDotDot">
        <color indexed="64"/>
      </right>
      <top/>
      <bottom/>
      <diagonal/>
    </border>
    <border>
      <left style="dashDotDot">
        <color indexed="64"/>
      </left>
      <right style="dashDotDot">
        <color indexed="64"/>
      </right>
      <top style="medium">
        <color indexed="64"/>
      </top>
      <bottom/>
      <diagonal/>
    </border>
    <border>
      <left style="dashDotDot">
        <color indexed="64"/>
      </left>
      <right style="dashDotDot">
        <color indexed="64"/>
      </right>
      <top/>
      <bottom style="medium">
        <color indexed="64"/>
      </bottom>
      <diagonal/>
    </border>
    <border>
      <left style="dashDotDot">
        <color indexed="64"/>
      </left>
      <right style="dashDotDot">
        <color indexed="64"/>
      </right>
      <top style="thin">
        <color indexed="64"/>
      </top>
      <bottom/>
      <diagonal/>
    </border>
    <border>
      <left style="dashDotDot">
        <color indexed="64"/>
      </left>
      <right style="dashDotDot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dashDotDot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</borders>
  <cellStyleXfs count="831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0" borderId="0"/>
    <xf numFmtId="0" fontId="23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1" fillId="0" borderId="0">
      <alignment horizontal="left" wrapText="1"/>
    </xf>
    <xf numFmtId="170" fontId="21" fillId="0" borderId="0">
      <alignment horizontal="left" wrapText="1"/>
    </xf>
    <xf numFmtId="166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67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35" fillId="0" borderId="0"/>
    <xf numFmtId="170" fontId="21" fillId="0" borderId="0">
      <alignment horizontal="left" wrapText="1"/>
    </xf>
    <xf numFmtId="167" fontId="21" fillId="0" borderId="0">
      <alignment horizontal="left" wrapText="1"/>
    </xf>
    <xf numFmtId="170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35" fillId="0" borderId="0"/>
    <xf numFmtId="171" fontId="36" fillId="0" borderId="0" applyFill="0" applyBorder="0" applyAlignment="0"/>
    <xf numFmtId="41" fontId="21" fillId="43" borderId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37" fillId="0" borderId="0" applyFont="0" applyFill="0" applyBorder="0" applyAlignment="0" applyProtection="0"/>
    <xf numFmtId="0" fontId="38" fillId="0" borderId="0"/>
    <xf numFmtId="0" fontId="38" fillId="0" borderId="0"/>
    <xf numFmtId="0" fontId="39" fillId="0" borderId="0"/>
    <xf numFmtId="172" fontId="40" fillId="0" borderId="0">
      <protection locked="0"/>
    </xf>
    <xf numFmtId="0" fontId="39" fillId="0" borderId="0"/>
    <xf numFmtId="0" fontId="41" fillId="0" borderId="0" applyNumberFormat="0" applyAlignment="0">
      <alignment horizontal="left"/>
    </xf>
    <xf numFmtId="0" fontId="42" fillId="0" borderId="0" applyNumberFormat="0" applyAlignment="0"/>
    <xf numFmtId="0" fontId="38" fillId="0" borderId="0"/>
    <xf numFmtId="0" fontId="39" fillId="0" borderId="0"/>
    <xf numFmtId="0" fontId="38" fillId="0" borderId="0"/>
    <xf numFmtId="0" fontId="39" fillId="0" borderId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73" fontId="21" fillId="0" borderId="0" applyFont="0" applyFill="0" applyBorder="0" applyAlignment="0" applyProtection="0"/>
    <xf numFmtId="0" fontId="37" fillId="0" borderId="0" applyFont="0" applyFill="0" applyBorder="0" applyAlignment="0" applyProtection="0"/>
    <xf numFmtId="167" fontId="21" fillId="0" borderId="0"/>
    <xf numFmtId="2" fontId="37" fillId="0" borderId="0" applyFont="0" applyFill="0" applyBorder="0" applyAlignment="0" applyProtection="0"/>
    <xf numFmtId="0" fontId="38" fillId="0" borderId="0"/>
    <xf numFmtId="38" fontId="27" fillId="43" borderId="0" applyNumberFormat="0" applyBorder="0" applyAlignment="0" applyProtection="0"/>
    <xf numFmtId="0" fontId="34" fillId="0" borderId="14" applyNumberFormat="0" applyAlignment="0" applyProtection="0">
      <alignment horizontal="left"/>
    </xf>
    <xf numFmtId="0" fontId="34" fillId="0" borderId="26">
      <alignment horizontal="left"/>
    </xf>
    <xf numFmtId="38" fontId="43" fillId="0" borderId="0"/>
    <xf numFmtId="40" fontId="43" fillId="0" borderId="0"/>
    <xf numFmtId="10" fontId="27" fillId="44" borderId="24" applyNumberFormat="0" applyBorder="0" applyAlignment="0" applyProtection="0"/>
    <xf numFmtId="41" fontId="44" fillId="42" borderId="36">
      <alignment horizontal="left"/>
      <protection locked="0"/>
    </xf>
    <xf numFmtId="10" fontId="44" fillId="42" borderId="36">
      <alignment horizontal="right"/>
      <protection locked="0"/>
    </xf>
    <xf numFmtId="0" fontId="27" fillId="43" borderId="0"/>
    <xf numFmtId="3" fontId="45" fillId="0" borderId="0" applyFill="0" applyBorder="0" applyAlignment="0" applyProtection="0"/>
    <xf numFmtId="44" fontId="25" fillId="0" borderId="37" applyNumberFormat="0" applyFont="0" applyAlignment="0">
      <alignment horizontal="center"/>
    </xf>
    <xf numFmtId="44" fontId="25" fillId="0" borderId="38" applyNumberFormat="0" applyFont="0" applyAlignment="0">
      <alignment horizontal="center"/>
    </xf>
    <xf numFmtId="37" fontId="46" fillId="0" borderId="0"/>
    <xf numFmtId="174" fontId="47" fillId="0" borderId="0"/>
    <xf numFmtId="0" fontId="21" fillId="0" borderId="0"/>
    <xf numFmtId="0" fontId="21" fillId="0" borderId="0"/>
    <xf numFmtId="0" fontId="21" fillId="0" borderId="0"/>
    <xf numFmtId="0" fontId="48" fillId="0" borderId="0"/>
    <xf numFmtId="0" fontId="31" fillId="0" borderId="0"/>
    <xf numFmtId="175" fontId="21" fillId="0" borderId="0">
      <alignment horizontal="left" wrapText="1"/>
    </xf>
    <xf numFmtId="0" fontId="23" fillId="0" borderId="0"/>
    <xf numFmtId="0" fontId="49" fillId="0" borderId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38" fillId="0" borderId="0"/>
    <xf numFmtId="0" fontId="38" fillId="0" borderId="0"/>
    <xf numFmtId="0" fontId="39" fillId="0" borderId="0"/>
    <xf numFmtId="10" fontId="2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1" fontId="21" fillId="46" borderId="36"/>
    <xf numFmtId="0" fontId="49" fillId="0" borderId="0" applyNumberFormat="0" applyFont="0" applyFill="0" applyBorder="0" applyAlignment="0" applyProtection="0">
      <alignment horizontal="left"/>
    </xf>
    <xf numFmtId="15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0" fontId="50" fillId="0" borderId="22">
      <alignment horizontal="center"/>
    </xf>
    <xf numFmtId="3" fontId="49" fillId="0" borderId="0" applyFont="0" applyFill="0" applyBorder="0" applyAlignment="0" applyProtection="0"/>
    <xf numFmtId="0" fontId="49" fillId="47" borderId="0" applyNumberFormat="0" applyFont="0" applyBorder="0" applyAlignment="0" applyProtection="0"/>
    <xf numFmtId="0" fontId="39" fillId="0" borderId="0"/>
    <xf numFmtId="3" fontId="51" fillId="0" borderId="0" applyFill="0" applyBorder="0" applyAlignment="0" applyProtection="0"/>
    <xf numFmtId="0" fontId="52" fillId="0" borderId="0"/>
    <xf numFmtId="42" fontId="21" fillId="44" borderId="0"/>
    <xf numFmtId="42" fontId="21" fillId="44" borderId="40">
      <alignment vertical="center"/>
    </xf>
    <xf numFmtId="0" fontId="25" fillId="44" borderId="35" applyNumberFormat="0">
      <alignment horizontal="center" vertical="center" wrapText="1"/>
    </xf>
    <xf numFmtId="10" fontId="21" fillId="44" borderId="0"/>
    <xf numFmtId="176" fontId="21" fillId="44" borderId="0"/>
    <xf numFmtId="169" fontId="43" fillId="0" borderId="0" applyBorder="0" applyAlignment="0"/>
    <xf numFmtId="42" fontId="21" fillId="44" borderId="34">
      <alignment horizontal="left"/>
    </xf>
    <xf numFmtId="176" fontId="53" fillId="44" borderId="34">
      <alignment horizontal="left"/>
    </xf>
    <xf numFmtId="14" fontId="48" fillId="0" borderId="0" applyNumberFormat="0" applyFill="0" applyBorder="0" applyAlignment="0" applyProtection="0">
      <alignment horizontal="left"/>
    </xf>
    <xf numFmtId="177" fontId="21" fillId="0" borderId="0" applyFont="0" applyFill="0" applyAlignment="0">
      <alignment horizontal="right"/>
    </xf>
    <xf numFmtId="4" fontId="54" fillId="42" borderId="41" applyNumberFormat="0" applyProtection="0">
      <alignment vertical="center"/>
    </xf>
    <xf numFmtId="4" fontId="55" fillId="42" borderId="41" applyNumberFormat="0" applyProtection="0">
      <alignment vertical="center"/>
    </xf>
    <xf numFmtId="4" fontId="54" fillId="42" borderId="41" applyNumberFormat="0" applyProtection="0">
      <alignment horizontal="left" vertical="center" indent="1"/>
    </xf>
    <xf numFmtId="4" fontId="54" fillId="42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4" fontId="54" fillId="49" borderId="41" applyNumberFormat="0" applyProtection="0">
      <alignment horizontal="right" vertical="center"/>
    </xf>
    <xf numFmtId="4" fontId="54" fillId="50" borderId="41" applyNumberFormat="0" applyProtection="0">
      <alignment horizontal="right" vertical="center"/>
    </xf>
    <xf numFmtId="4" fontId="54" fillId="51" borderId="41" applyNumberFormat="0" applyProtection="0">
      <alignment horizontal="right" vertical="center"/>
    </xf>
    <xf numFmtId="4" fontId="54" fillId="52" borderId="41" applyNumberFormat="0" applyProtection="0">
      <alignment horizontal="right" vertical="center"/>
    </xf>
    <xf numFmtId="4" fontId="54" fillId="53" borderId="41" applyNumberFormat="0" applyProtection="0">
      <alignment horizontal="right" vertical="center"/>
    </xf>
    <xf numFmtId="4" fontId="54" fillId="54" borderId="41" applyNumberFormat="0" applyProtection="0">
      <alignment horizontal="right" vertical="center"/>
    </xf>
    <xf numFmtId="4" fontId="54" fillId="55" borderId="41" applyNumberFormat="0" applyProtection="0">
      <alignment horizontal="right" vertical="center"/>
    </xf>
    <xf numFmtId="4" fontId="54" fillId="56" borderId="41" applyNumberFormat="0" applyProtection="0">
      <alignment horizontal="right" vertical="center"/>
    </xf>
    <xf numFmtId="4" fontId="54" fillId="57" borderId="41" applyNumberFormat="0" applyProtection="0">
      <alignment horizontal="right" vertical="center"/>
    </xf>
    <xf numFmtId="4" fontId="56" fillId="58" borderId="41" applyNumberFormat="0" applyProtection="0">
      <alignment horizontal="left" vertical="center" indent="1"/>
    </xf>
    <xf numFmtId="4" fontId="54" fillId="59" borderId="42" applyNumberFormat="0" applyProtection="0">
      <alignment horizontal="left" vertical="center" indent="1"/>
    </xf>
    <xf numFmtId="4" fontId="57" fillId="60" borderId="0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4" fontId="54" fillId="59" borderId="41" applyNumberFormat="0" applyProtection="0">
      <alignment horizontal="left" vertical="center" indent="1"/>
    </xf>
    <xf numFmtId="4" fontId="54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2" borderId="41" applyNumberFormat="0" applyProtection="0">
      <alignment horizontal="left" vertical="center" indent="1"/>
    </xf>
    <xf numFmtId="0" fontId="21" fillId="62" borderId="41" applyNumberFormat="0" applyProtection="0">
      <alignment horizontal="left" vertical="center" indent="1"/>
    </xf>
    <xf numFmtId="0" fontId="21" fillId="43" borderId="41" applyNumberFormat="0" applyProtection="0">
      <alignment horizontal="left" vertical="center" indent="1"/>
    </xf>
    <xf numFmtId="0" fontId="21" fillId="43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4" fontId="54" fillId="63" borderId="41" applyNumberFormat="0" applyProtection="0">
      <alignment vertical="center"/>
    </xf>
    <xf numFmtId="4" fontId="55" fillId="63" borderId="41" applyNumberFormat="0" applyProtection="0">
      <alignment vertical="center"/>
    </xf>
    <xf numFmtId="4" fontId="54" fillId="63" borderId="41" applyNumberFormat="0" applyProtection="0">
      <alignment horizontal="left" vertical="center" indent="1"/>
    </xf>
    <xf numFmtId="4" fontId="54" fillId="63" borderId="41" applyNumberFormat="0" applyProtection="0">
      <alignment horizontal="left" vertical="center" indent="1"/>
    </xf>
    <xf numFmtId="4" fontId="54" fillId="59" borderId="41" applyNumberFormat="0" applyProtection="0">
      <alignment horizontal="right" vertical="center"/>
    </xf>
    <xf numFmtId="4" fontId="55" fillId="59" borderId="41" applyNumberFormat="0" applyProtection="0">
      <alignment horizontal="right" vertical="center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58" fillId="0" borderId="0"/>
    <xf numFmtId="4" fontId="59" fillId="59" borderId="41" applyNumberFormat="0" applyProtection="0">
      <alignment horizontal="right" vertical="center"/>
    </xf>
    <xf numFmtId="39" fontId="21" fillId="64" borderId="0"/>
    <xf numFmtId="38" fontId="27" fillId="0" borderId="43"/>
    <xf numFmtId="38" fontId="43" fillId="0" borderId="34"/>
    <xf numFmtId="39" fontId="48" fillId="65" borderId="0"/>
    <xf numFmtId="167" fontId="21" fillId="0" borderId="0">
      <alignment horizontal="left" wrapText="1"/>
    </xf>
    <xf numFmtId="170" fontId="21" fillId="0" borderId="0">
      <alignment horizontal="left" wrapText="1"/>
    </xf>
    <xf numFmtId="167" fontId="21" fillId="0" borderId="0">
      <alignment horizontal="left" wrapText="1"/>
    </xf>
    <xf numFmtId="40" fontId="60" fillId="0" borderId="0" applyBorder="0">
      <alignment horizontal="right"/>
    </xf>
    <xf numFmtId="41" fontId="61" fillId="44" borderId="0">
      <alignment horizontal="left"/>
    </xf>
    <xf numFmtId="178" fontId="62" fillId="44" borderId="0">
      <alignment horizontal="left" vertical="center"/>
    </xf>
    <xf numFmtId="0" fontId="25" fillId="44" borderId="0">
      <alignment horizontal="left" wrapText="1"/>
    </xf>
    <xf numFmtId="0" fontId="63" fillId="0" borderId="0">
      <alignment horizontal="left" vertical="center"/>
    </xf>
    <xf numFmtId="0" fontId="39" fillId="0" borderId="44"/>
    <xf numFmtId="167" fontId="48" fillId="0" borderId="0">
      <alignment horizontal="left" wrapText="1"/>
    </xf>
    <xf numFmtId="4" fontId="77" fillId="0" borderId="0" applyFont="0" applyFill="0" applyBorder="0" applyAlignment="0" applyProtection="0"/>
    <xf numFmtId="44" fontId="48" fillId="0" borderId="0" applyFont="0" applyFill="0" applyBorder="0" applyAlignment="0" applyProtection="0"/>
    <xf numFmtId="8" fontId="77" fillId="0" borderId="0" applyFont="0" applyFill="0" applyBorder="0" applyAlignment="0" applyProtection="0"/>
    <xf numFmtId="186" fontId="78" fillId="0" borderId="0">
      <alignment horizontal="left"/>
    </xf>
    <xf numFmtId="187" fontId="79" fillId="0" borderId="0">
      <alignment horizontal="left"/>
    </xf>
    <xf numFmtId="0" fontId="24" fillId="66" borderId="0" applyNumberFormat="0" applyBorder="0" applyAlignment="0" applyProtection="0"/>
    <xf numFmtId="0" fontId="24" fillId="66" borderId="0" applyNumberFormat="0" applyBorder="0" applyAlignment="0" applyProtection="0"/>
    <xf numFmtId="0" fontId="1" fillId="10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1" fillId="14" borderId="0" applyNumberFormat="0" applyBorder="0" applyAlignment="0" applyProtection="0"/>
    <xf numFmtId="0" fontId="24" fillId="68" borderId="0" applyNumberFormat="0" applyBorder="0" applyAlignment="0" applyProtection="0"/>
    <xf numFmtId="0" fontId="24" fillId="68" borderId="0" applyNumberFormat="0" applyBorder="0" applyAlignment="0" applyProtection="0"/>
    <xf numFmtId="0" fontId="1" fillId="18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1" fillId="22" borderId="0" applyNumberFormat="0" applyBorder="0" applyAlignment="0" applyProtection="0"/>
    <xf numFmtId="0" fontId="24" fillId="70" borderId="0" applyNumberFormat="0" applyBorder="0" applyAlignment="0" applyProtection="0"/>
    <xf numFmtId="0" fontId="24" fillId="70" borderId="0" applyNumberFormat="0" applyBorder="0" applyAlignment="0" applyProtection="0"/>
    <xf numFmtId="0" fontId="1" fillId="26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1" fillId="30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1" fillId="11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1" fillId="15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1" fillId="19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1" fillId="23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1" fillId="27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1" fillId="31" borderId="0" applyNumberFormat="0" applyBorder="0" applyAlignment="0" applyProtection="0"/>
    <xf numFmtId="0" fontId="24" fillId="76" borderId="0" applyNumberFormat="0" applyBorder="0" applyAlignment="0" applyProtection="0"/>
    <xf numFmtId="0" fontId="24" fillId="77" borderId="0" applyNumberFormat="0" applyBorder="0" applyAlignment="0" applyProtection="0"/>
    <xf numFmtId="0" fontId="80" fillId="78" borderId="0" applyNumberFormat="0" applyBorder="0" applyAlignment="0" applyProtection="0"/>
    <xf numFmtId="0" fontId="24" fillId="79" borderId="0" applyNumberFormat="0" applyBorder="0" applyAlignment="0" applyProtection="0"/>
    <xf numFmtId="0" fontId="24" fillId="80" borderId="0" applyNumberFormat="0" applyBorder="0" applyAlignment="0" applyProtection="0"/>
    <xf numFmtId="0" fontId="80" fillId="81" borderId="0" applyNumberFormat="0" applyBorder="0" applyAlignment="0" applyProtection="0"/>
    <xf numFmtId="0" fontId="24" fillId="82" borderId="0" applyNumberFormat="0" applyBorder="0" applyAlignment="0" applyProtection="0"/>
    <xf numFmtId="0" fontId="24" fillId="83" borderId="0" applyNumberFormat="0" applyBorder="0" applyAlignment="0" applyProtection="0"/>
    <xf numFmtId="0" fontId="80" fillId="84" borderId="0" applyNumberFormat="0" applyBorder="0" applyAlignment="0" applyProtection="0"/>
    <xf numFmtId="0" fontId="24" fillId="83" borderId="0" applyNumberFormat="0" applyBorder="0" applyAlignment="0" applyProtection="0"/>
    <xf numFmtId="0" fontId="24" fillId="84" borderId="0" applyNumberFormat="0" applyBorder="0" applyAlignment="0" applyProtection="0"/>
    <xf numFmtId="0" fontId="80" fillId="84" borderId="0" applyNumberFormat="0" applyBorder="0" applyAlignment="0" applyProtection="0"/>
    <xf numFmtId="0" fontId="24" fillId="76" borderId="0" applyNumberFormat="0" applyBorder="0" applyAlignment="0" applyProtection="0"/>
    <xf numFmtId="0" fontId="24" fillId="77" borderId="0" applyNumberFormat="0" applyBorder="0" applyAlignment="0" applyProtection="0"/>
    <xf numFmtId="0" fontId="80" fillId="77" borderId="0" applyNumberFormat="0" applyBorder="0" applyAlignment="0" applyProtection="0"/>
    <xf numFmtId="0" fontId="24" fillId="85" borderId="0" applyNumberFormat="0" applyBorder="0" applyAlignment="0" applyProtection="0"/>
    <xf numFmtId="0" fontId="24" fillId="80" borderId="0" applyNumberFormat="0" applyBorder="0" applyAlignment="0" applyProtection="0"/>
    <xf numFmtId="0" fontId="80" fillId="86" borderId="0" applyNumberFormat="0" applyBorder="0" applyAlignment="0" applyProtection="0"/>
    <xf numFmtId="0" fontId="79" fillId="0" borderId="0" applyFont="0" applyFill="0" applyBorder="0" applyAlignment="0" applyProtection="0">
      <alignment horizontal="right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8" fillId="87" borderId="0" applyNumberFormat="0" applyBorder="0" applyAlignment="0" applyProtection="0"/>
    <xf numFmtId="0" fontId="28" fillId="88" borderId="0" applyNumberFormat="0" applyBorder="0" applyAlignment="0" applyProtection="0"/>
    <xf numFmtId="0" fontId="28" fillId="89" borderId="0" applyNumberFormat="0" applyBorder="0" applyAlignment="0" applyProtection="0"/>
    <xf numFmtId="188" fontId="33" fillId="0" borderId="0" applyNumberFormat="0" applyFill="0" applyBorder="0" applyProtection="0">
      <alignment horizontal="right"/>
    </xf>
    <xf numFmtId="14" fontId="25" fillId="90" borderId="22">
      <alignment horizontal="center" vertical="center" wrapText="1"/>
    </xf>
    <xf numFmtId="0" fontId="24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1" fillId="8" borderId="8" applyNumberFormat="0" applyFont="0" applyAlignment="0" applyProtection="0"/>
    <xf numFmtId="0" fontId="21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168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91" borderId="0" applyNumberFormat="0" applyProtection="0">
      <alignment horizontal="left" vertical="center" indent="1"/>
    </xf>
    <xf numFmtId="0" fontId="21" fillId="92" borderId="24" applyNumberFormat="0">
      <protection locked="0"/>
    </xf>
    <xf numFmtId="0" fontId="81" fillId="0" borderId="0" applyNumberFormat="0" applyFill="0" applyBorder="0" applyAlignment="0" applyProtection="0"/>
    <xf numFmtId="0" fontId="82" fillId="0" borderId="0"/>
    <xf numFmtId="0" fontId="83" fillId="0" borderId="0" applyFill="0" applyBorder="0" applyProtection="0">
      <alignment horizontal="left" vertical="top"/>
    </xf>
    <xf numFmtId="44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8" borderId="8" applyNumberFormat="0" applyFont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04" fillId="0" borderId="0"/>
    <xf numFmtId="170" fontId="21" fillId="0" borderId="0">
      <alignment horizontal="left" wrapText="1"/>
    </xf>
    <xf numFmtId="0" fontId="24" fillId="0" borderId="0"/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35" fillId="0" borderId="0"/>
    <xf numFmtId="0" fontId="35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0" fontId="35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35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35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35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35" fillId="0" borderId="0"/>
    <xf numFmtId="0" fontId="35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4" fillId="66" borderId="0" applyNumberFormat="0" applyBorder="0" applyAlignment="0" applyProtection="0"/>
    <xf numFmtId="0" fontId="24" fillId="66" borderId="0" applyNumberFormat="0" applyBorder="0" applyAlignment="0" applyProtection="0"/>
    <xf numFmtId="0" fontId="24" fillId="66" borderId="0" applyNumberFormat="0" applyBorder="0" applyAlignment="0" applyProtection="0"/>
    <xf numFmtId="0" fontId="1" fillId="10" borderId="0" applyNumberFormat="0" applyBorder="0" applyAlignment="0" applyProtection="0"/>
    <xf numFmtId="0" fontId="24" fillId="66" borderId="0" applyNumberFormat="0" applyBorder="0" applyAlignment="0" applyProtection="0"/>
    <xf numFmtId="0" fontId="24" fillId="66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1" fillId="14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68" borderId="0" applyNumberFormat="0" applyBorder="0" applyAlignment="0" applyProtection="0"/>
    <xf numFmtId="0" fontId="24" fillId="68" borderId="0" applyNumberFormat="0" applyBorder="0" applyAlignment="0" applyProtection="0"/>
    <xf numFmtId="0" fontId="24" fillId="68" borderId="0" applyNumberFormat="0" applyBorder="0" applyAlignment="0" applyProtection="0"/>
    <xf numFmtId="0" fontId="1" fillId="18" borderId="0" applyNumberFormat="0" applyBorder="0" applyAlignment="0" applyProtection="0"/>
    <xf numFmtId="0" fontId="24" fillId="68" borderId="0" applyNumberFormat="0" applyBorder="0" applyAlignment="0" applyProtection="0"/>
    <xf numFmtId="0" fontId="24" fillId="68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1" fillId="22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70" borderId="0" applyNumberFormat="0" applyBorder="0" applyAlignment="0" applyProtection="0"/>
    <xf numFmtId="0" fontId="24" fillId="70" borderId="0" applyNumberFormat="0" applyBorder="0" applyAlignment="0" applyProtection="0"/>
    <xf numFmtId="0" fontId="24" fillId="70" borderId="0" applyNumberFormat="0" applyBorder="0" applyAlignment="0" applyProtection="0"/>
    <xf numFmtId="0" fontId="1" fillId="26" borderId="0" applyNumberFormat="0" applyBorder="0" applyAlignment="0" applyProtection="0"/>
    <xf numFmtId="0" fontId="24" fillId="70" borderId="0" applyNumberFormat="0" applyBorder="0" applyAlignment="0" applyProtection="0"/>
    <xf numFmtId="0" fontId="24" fillId="7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1" fillId="30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1" fillId="11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1" fillId="15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1" fillId="19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1" fillId="23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1" fillId="27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1" fillId="31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80" fillId="97" borderId="0" applyNumberFormat="0" applyBorder="0" applyAlignment="0" applyProtection="0"/>
    <xf numFmtId="0" fontId="17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97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6" borderId="0" applyNumberFormat="0" applyBorder="0" applyAlignment="0" applyProtection="0"/>
    <xf numFmtId="0" fontId="80" fillId="73" borderId="0" applyNumberFormat="0" applyBorder="0" applyAlignment="0" applyProtection="0"/>
    <xf numFmtId="0" fontId="17" fillId="98" borderId="0" applyNumberFormat="0" applyBorder="0" applyAlignment="0" applyProtection="0"/>
    <xf numFmtId="0" fontId="80" fillId="98" borderId="0" applyNumberFormat="0" applyBorder="0" applyAlignment="0" applyProtection="0"/>
    <xf numFmtId="0" fontId="80" fillId="73" borderId="0" applyNumberFormat="0" applyBorder="0" applyAlignment="0" applyProtection="0"/>
    <xf numFmtId="0" fontId="17" fillId="98" borderId="0" applyNumberFormat="0" applyBorder="0" applyAlignment="0" applyProtection="0"/>
    <xf numFmtId="0" fontId="17" fillId="98" borderId="0" applyNumberFormat="0" applyBorder="0" applyAlignment="0" applyProtection="0"/>
    <xf numFmtId="0" fontId="17" fillId="98" borderId="0" applyNumberFormat="0" applyBorder="0" applyAlignment="0" applyProtection="0"/>
    <xf numFmtId="0" fontId="17" fillId="20" borderId="0" applyNumberFormat="0" applyBorder="0" applyAlignment="0" applyProtection="0"/>
    <xf numFmtId="0" fontId="80" fillId="74" borderId="0" applyNumberFormat="0" applyBorder="0" applyAlignment="0" applyProtection="0"/>
    <xf numFmtId="0" fontId="17" fillId="75" borderId="0" applyNumberFormat="0" applyBorder="0" applyAlignment="0" applyProtection="0"/>
    <xf numFmtId="0" fontId="80" fillId="75" borderId="0" applyNumberFormat="0" applyBorder="0" applyAlignment="0" applyProtection="0"/>
    <xf numFmtId="0" fontId="80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24" borderId="0" applyNumberFormat="0" applyBorder="0" applyAlignment="0" applyProtection="0"/>
    <xf numFmtId="0" fontId="80" fillId="99" borderId="0" applyNumberFormat="0" applyBorder="0" applyAlignment="0" applyProtection="0"/>
    <xf numFmtId="0" fontId="17" fillId="67" borderId="0" applyNumberFormat="0" applyBorder="0" applyAlignment="0" applyProtection="0"/>
    <xf numFmtId="0" fontId="80" fillId="67" borderId="0" applyNumberFormat="0" applyBorder="0" applyAlignment="0" applyProtection="0"/>
    <xf numFmtId="0" fontId="80" fillId="99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28" borderId="0" applyNumberFormat="0" applyBorder="0" applyAlignment="0" applyProtection="0"/>
    <xf numFmtId="0" fontId="80" fillId="100" borderId="0" applyNumberFormat="0" applyBorder="0" applyAlignment="0" applyProtection="0"/>
    <xf numFmtId="0" fontId="17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10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32" borderId="0" applyNumberFormat="0" applyBorder="0" applyAlignment="0" applyProtection="0"/>
    <xf numFmtId="0" fontId="80" fillId="101" borderId="0" applyNumberFormat="0" applyBorder="0" applyAlignment="0" applyProtection="0"/>
    <xf numFmtId="0" fontId="17" fillId="73" borderId="0" applyNumberFormat="0" applyBorder="0" applyAlignment="0" applyProtection="0"/>
    <xf numFmtId="0" fontId="80" fillId="73" borderId="0" applyNumberFormat="0" applyBorder="0" applyAlignment="0" applyProtection="0"/>
    <xf numFmtId="0" fontId="80" fillId="101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9" borderId="0" applyNumberFormat="0" applyBorder="0" applyAlignment="0" applyProtection="0"/>
    <xf numFmtId="0" fontId="80" fillId="102" borderId="0" applyNumberFormat="0" applyBorder="0" applyAlignment="0" applyProtection="0"/>
    <xf numFmtId="0" fontId="17" fillId="103" borderId="0" applyNumberFormat="0" applyBorder="0" applyAlignment="0" applyProtection="0"/>
    <xf numFmtId="0" fontId="80" fillId="103" borderId="0" applyNumberFormat="0" applyBorder="0" applyAlignment="0" applyProtection="0"/>
    <xf numFmtId="0" fontId="80" fillId="102" borderId="0" applyNumberFormat="0" applyBorder="0" applyAlignment="0" applyProtection="0"/>
    <xf numFmtId="0" fontId="17" fillId="103" borderId="0" applyNumberFormat="0" applyBorder="0" applyAlignment="0" applyProtection="0"/>
    <xf numFmtId="0" fontId="17" fillId="103" borderId="0" applyNumberFormat="0" applyBorder="0" applyAlignment="0" applyProtection="0"/>
    <xf numFmtId="0" fontId="17" fillId="103" borderId="0" applyNumberFormat="0" applyBorder="0" applyAlignment="0" applyProtection="0"/>
    <xf numFmtId="0" fontId="17" fillId="103" borderId="0" applyNumberFormat="0" applyBorder="0" applyAlignment="0" applyProtection="0"/>
    <xf numFmtId="0" fontId="17" fillId="103" borderId="0" applyNumberFormat="0" applyBorder="0" applyAlignment="0" applyProtection="0"/>
    <xf numFmtId="0" fontId="17" fillId="103" borderId="0" applyNumberFormat="0" applyBorder="0" applyAlignment="0" applyProtection="0"/>
    <xf numFmtId="0" fontId="80" fillId="102" borderId="0" applyNumberFormat="0" applyBorder="0" applyAlignment="0" applyProtection="0"/>
    <xf numFmtId="0" fontId="80" fillId="102" borderId="0" applyNumberFormat="0" applyBorder="0" applyAlignment="0" applyProtection="0"/>
    <xf numFmtId="0" fontId="80" fillId="102" borderId="0" applyNumberFormat="0" applyBorder="0" applyAlignment="0" applyProtection="0"/>
    <xf numFmtId="0" fontId="80" fillId="102" borderId="0" applyNumberFormat="0" applyBorder="0" applyAlignment="0" applyProtection="0"/>
    <xf numFmtId="0" fontId="80" fillId="102" borderId="0" applyNumberFormat="0" applyBorder="0" applyAlignment="0" applyProtection="0"/>
    <xf numFmtId="0" fontId="17" fillId="13" borderId="0" applyNumberFormat="0" applyBorder="0" applyAlignment="0" applyProtection="0"/>
    <xf numFmtId="0" fontId="80" fillId="104" borderId="0" applyNumberFormat="0" applyBorder="0" applyAlignment="0" applyProtection="0"/>
    <xf numFmtId="0" fontId="17" fillId="98" borderId="0" applyNumberFormat="0" applyBorder="0" applyAlignment="0" applyProtection="0"/>
    <xf numFmtId="0" fontId="80" fillId="98" borderId="0" applyNumberFormat="0" applyBorder="0" applyAlignment="0" applyProtection="0"/>
    <xf numFmtId="0" fontId="80" fillId="104" borderId="0" applyNumberFormat="0" applyBorder="0" applyAlignment="0" applyProtection="0"/>
    <xf numFmtId="0" fontId="17" fillId="98" borderId="0" applyNumberFormat="0" applyBorder="0" applyAlignment="0" applyProtection="0"/>
    <xf numFmtId="0" fontId="17" fillId="98" borderId="0" applyNumberFormat="0" applyBorder="0" applyAlignment="0" applyProtection="0"/>
    <xf numFmtId="0" fontId="17" fillId="98" borderId="0" applyNumberFormat="0" applyBorder="0" applyAlignment="0" applyProtection="0"/>
    <xf numFmtId="0" fontId="17" fillId="98" borderId="0" applyNumberFormat="0" applyBorder="0" applyAlignment="0" applyProtection="0"/>
    <xf numFmtId="0" fontId="17" fillId="98" borderId="0" applyNumberFormat="0" applyBorder="0" applyAlignment="0" applyProtection="0"/>
    <xf numFmtId="0" fontId="17" fillId="98" borderId="0" applyNumberFormat="0" applyBorder="0" applyAlignment="0" applyProtection="0"/>
    <xf numFmtId="0" fontId="80" fillId="104" borderId="0" applyNumberFormat="0" applyBorder="0" applyAlignment="0" applyProtection="0"/>
    <xf numFmtId="0" fontId="80" fillId="104" borderId="0" applyNumberFormat="0" applyBorder="0" applyAlignment="0" applyProtection="0"/>
    <xf numFmtId="0" fontId="80" fillId="104" borderId="0" applyNumberFormat="0" applyBorder="0" applyAlignment="0" applyProtection="0"/>
    <xf numFmtId="0" fontId="80" fillId="104" borderId="0" applyNumberFormat="0" applyBorder="0" applyAlignment="0" applyProtection="0"/>
    <xf numFmtId="0" fontId="80" fillId="104" borderId="0" applyNumberFormat="0" applyBorder="0" applyAlignment="0" applyProtection="0"/>
    <xf numFmtId="0" fontId="17" fillId="17" borderId="0" applyNumberFormat="0" applyBorder="0" applyAlignment="0" applyProtection="0"/>
    <xf numFmtId="0" fontId="80" fillId="105" borderId="0" applyNumberFormat="0" applyBorder="0" applyAlignment="0" applyProtection="0"/>
    <xf numFmtId="0" fontId="17" fillId="75" borderId="0" applyNumberFormat="0" applyBorder="0" applyAlignment="0" applyProtection="0"/>
    <xf numFmtId="0" fontId="80" fillId="75" borderId="0" applyNumberFormat="0" applyBorder="0" applyAlignment="0" applyProtection="0"/>
    <xf numFmtId="0" fontId="80" fillId="105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80" fillId="105" borderId="0" applyNumberFormat="0" applyBorder="0" applyAlignment="0" applyProtection="0"/>
    <xf numFmtId="0" fontId="80" fillId="105" borderId="0" applyNumberFormat="0" applyBorder="0" applyAlignment="0" applyProtection="0"/>
    <xf numFmtId="0" fontId="80" fillId="105" borderId="0" applyNumberFormat="0" applyBorder="0" applyAlignment="0" applyProtection="0"/>
    <xf numFmtId="0" fontId="80" fillId="105" borderId="0" applyNumberFormat="0" applyBorder="0" applyAlignment="0" applyProtection="0"/>
    <xf numFmtId="0" fontId="80" fillId="105" borderId="0" applyNumberFormat="0" applyBorder="0" applyAlignment="0" applyProtection="0"/>
    <xf numFmtId="0" fontId="17" fillId="21" borderId="0" applyNumberFormat="0" applyBorder="0" applyAlignment="0" applyProtection="0"/>
    <xf numFmtId="0" fontId="80" fillId="99" borderId="0" applyNumberFormat="0" applyBorder="0" applyAlignment="0" applyProtection="0"/>
    <xf numFmtId="0" fontId="17" fillId="106" borderId="0" applyNumberFormat="0" applyBorder="0" applyAlignment="0" applyProtection="0"/>
    <xf numFmtId="0" fontId="80" fillId="106" borderId="0" applyNumberFormat="0" applyBorder="0" applyAlignment="0" applyProtection="0"/>
    <xf numFmtId="0" fontId="80" fillId="99" borderId="0" applyNumberFormat="0" applyBorder="0" applyAlignment="0" applyProtection="0"/>
    <xf numFmtId="0" fontId="17" fillId="106" borderId="0" applyNumberFormat="0" applyBorder="0" applyAlignment="0" applyProtection="0"/>
    <xf numFmtId="0" fontId="17" fillId="106" borderId="0" applyNumberFormat="0" applyBorder="0" applyAlignment="0" applyProtection="0"/>
    <xf numFmtId="0" fontId="17" fillId="106" borderId="0" applyNumberFormat="0" applyBorder="0" applyAlignment="0" applyProtection="0"/>
    <xf numFmtId="0" fontId="17" fillId="106" borderId="0" applyNumberFormat="0" applyBorder="0" applyAlignment="0" applyProtection="0"/>
    <xf numFmtId="0" fontId="17" fillId="106" borderId="0" applyNumberFormat="0" applyBorder="0" applyAlignment="0" applyProtection="0"/>
    <xf numFmtId="0" fontId="17" fillId="106" borderId="0" applyNumberFormat="0" applyBorder="0" applyAlignment="0" applyProtection="0"/>
    <xf numFmtId="0" fontId="80" fillId="99" borderId="0" applyNumberFormat="0" applyBorder="0" applyAlignment="0" applyProtection="0"/>
    <xf numFmtId="0" fontId="80" fillId="99" borderId="0" applyNumberFormat="0" applyBorder="0" applyAlignment="0" applyProtection="0"/>
    <xf numFmtId="0" fontId="80" fillId="99" borderId="0" applyNumberFormat="0" applyBorder="0" applyAlignment="0" applyProtection="0"/>
    <xf numFmtId="0" fontId="80" fillId="99" borderId="0" applyNumberFormat="0" applyBorder="0" applyAlignment="0" applyProtection="0"/>
    <xf numFmtId="0" fontId="80" fillId="9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80" fillId="100" borderId="0" applyNumberFormat="0" applyBorder="0" applyAlignment="0" applyProtection="0"/>
    <xf numFmtId="0" fontId="17" fillId="25" borderId="0" applyNumberFormat="0" applyBorder="0" applyAlignment="0" applyProtection="0"/>
    <xf numFmtId="0" fontId="80" fillId="10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80" fillId="100" borderId="0" applyNumberFormat="0" applyBorder="0" applyAlignment="0" applyProtection="0"/>
    <xf numFmtId="0" fontId="80" fillId="100" borderId="0" applyNumberFormat="0" applyBorder="0" applyAlignment="0" applyProtection="0"/>
    <xf numFmtId="0" fontId="80" fillId="100" borderId="0" applyNumberFormat="0" applyBorder="0" applyAlignment="0" applyProtection="0"/>
    <xf numFmtId="0" fontId="80" fillId="100" borderId="0" applyNumberFormat="0" applyBorder="0" applyAlignment="0" applyProtection="0"/>
    <xf numFmtId="0" fontId="80" fillId="100" borderId="0" applyNumberFormat="0" applyBorder="0" applyAlignment="0" applyProtection="0"/>
    <xf numFmtId="0" fontId="17" fillId="25" borderId="0" applyNumberFormat="0" applyBorder="0" applyAlignment="0" applyProtection="0"/>
    <xf numFmtId="0" fontId="80" fillId="10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80" fillId="98" borderId="0" applyNumberFormat="0" applyBorder="0" applyAlignment="0" applyProtection="0"/>
    <xf numFmtId="0" fontId="17" fillId="104" borderId="0" applyNumberFormat="0" applyBorder="0" applyAlignment="0" applyProtection="0"/>
    <xf numFmtId="0" fontId="80" fillId="104" borderId="0" applyNumberFormat="0" applyBorder="0" applyAlignment="0" applyProtection="0"/>
    <xf numFmtId="0" fontId="80" fillId="98" borderId="0" applyNumberFormat="0" applyBorder="0" applyAlignment="0" applyProtection="0"/>
    <xf numFmtId="0" fontId="17" fillId="104" borderId="0" applyNumberFormat="0" applyBorder="0" applyAlignment="0" applyProtection="0"/>
    <xf numFmtId="0" fontId="17" fillId="104" borderId="0" applyNumberFormat="0" applyBorder="0" applyAlignment="0" applyProtection="0"/>
    <xf numFmtId="0" fontId="17" fillId="104" borderId="0" applyNumberFormat="0" applyBorder="0" applyAlignment="0" applyProtection="0"/>
    <xf numFmtId="0" fontId="17" fillId="104" borderId="0" applyNumberFormat="0" applyBorder="0" applyAlignment="0" applyProtection="0"/>
    <xf numFmtId="0" fontId="17" fillId="104" borderId="0" applyNumberFormat="0" applyBorder="0" applyAlignment="0" applyProtection="0"/>
    <xf numFmtId="0" fontId="17" fillId="104" borderId="0" applyNumberFormat="0" applyBorder="0" applyAlignment="0" applyProtection="0"/>
    <xf numFmtId="0" fontId="80" fillId="98" borderId="0" applyNumberFormat="0" applyBorder="0" applyAlignment="0" applyProtection="0"/>
    <xf numFmtId="0" fontId="80" fillId="98" borderId="0" applyNumberFormat="0" applyBorder="0" applyAlignment="0" applyProtection="0"/>
    <xf numFmtId="0" fontId="80" fillId="98" borderId="0" applyNumberFormat="0" applyBorder="0" applyAlignment="0" applyProtection="0"/>
    <xf numFmtId="0" fontId="80" fillId="98" borderId="0" applyNumberFormat="0" applyBorder="0" applyAlignment="0" applyProtection="0"/>
    <xf numFmtId="0" fontId="80" fillId="98" borderId="0" applyNumberFormat="0" applyBorder="0" applyAlignment="0" applyProtection="0"/>
    <xf numFmtId="0" fontId="7" fillId="3" borderId="0" applyNumberFormat="0" applyBorder="0" applyAlignment="0" applyProtection="0"/>
    <xf numFmtId="0" fontId="110" fillId="67" borderId="0" applyNumberFormat="0" applyBorder="0" applyAlignment="0" applyProtection="0"/>
    <xf numFmtId="0" fontId="7" fillId="69" borderId="0" applyNumberFormat="0" applyBorder="0" applyAlignment="0" applyProtection="0"/>
    <xf numFmtId="0" fontId="110" fillId="69" borderId="0" applyNumberFormat="0" applyBorder="0" applyAlignment="0" applyProtection="0"/>
    <xf numFmtId="0" fontId="110" fillId="67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171" fontId="36" fillId="0" borderId="0" applyFill="0" applyBorder="0" applyAlignment="0"/>
    <xf numFmtId="171" fontId="36" fillId="0" borderId="0" applyFill="0" applyBorder="0" applyAlignment="0"/>
    <xf numFmtId="171" fontId="36" fillId="0" borderId="0" applyFill="0" applyBorder="0" applyAlignment="0"/>
    <xf numFmtId="0" fontId="11" fillId="6" borderId="4" applyNumberFormat="0" applyAlignment="0" applyProtection="0"/>
    <xf numFmtId="0" fontId="111" fillId="107" borderId="62" applyNumberFormat="0" applyAlignment="0" applyProtection="0"/>
    <xf numFmtId="0" fontId="111" fillId="107" borderId="62" applyNumberFormat="0" applyAlignment="0" applyProtection="0"/>
    <xf numFmtId="41" fontId="21" fillId="44" borderId="0"/>
    <xf numFmtId="0" fontId="112" fillId="92" borderId="4" applyNumberFormat="0" applyAlignment="0" applyProtection="0"/>
    <xf numFmtId="0" fontId="112" fillId="92" borderId="4" applyNumberFormat="0" applyAlignment="0" applyProtection="0"/>
    <xf numFmtId="0" fontId="112" fillId="92" borderId="4" applyNumberFormat="0" applyAlignment="0" applyProtection="0"/>
    <xf numFmtId="41" fontId="21" fillId="44" borderId="0"/>
    <xf numFmtId="41" fontId="21" fillId="44" borderId="0"/>
    <xf numFmtId="41" fontId="21" fillId="44" borderId="0"/>
    <xf numFmtId="0" fontId="11" fillId="6" borderId="4" applyNumberFormat="0" applyAlignment="0" applyProtection="0"/>
    <xf numFmtId="0" fontId="112" fillId="92" borderId="4" applyNumberFormat="0" applyAlignment="0" applyProtection="0"/>
    <xf numFmtId="0" fontId="112" fillId="92" borderId="4" applyNumberFormat="0" applyAlignment="0" applyProtection="0"/>
    <xf numFmtId="0" fontId="112" fillId="92" borderId="4" applyNumberFormat="0" applyAlignment="0" applyProtection="0"/>
    <xf numFmtId="41" fontId="21" fillId="44" borderId="0"/>
    <xf numFmtId="41" fontId="21" fillId="44" borderId="0"/>
    <xf numFmtId="41" fontId="21" fillId="44" borderId="0"/>
    <xf numFmtId="41" fontId="21" fillId="44" borderId="0"/>
    <xf numFmtId="41" fontId="21" fillId="44" borderId="0"/>
    <xf numFmtId="41" fontId="21" fillId="44" borderId="0"/>
    <xf numFmtId="41" fontId="21" fillId="44" borderId="0"/>
    <xf numFmtId="41" fontId="21" fillId="44" borderId="0"/>
    <xf numFmtId="41" fontId="21" fillId="44" borderId="0"/>
    <xf numFmtId="41" fontId="21" fillId="44" borderId="0"/>
    <xf numFmtId="0" fontId="13" fillId="7" borderId="7" applyNumberFormat="0" applyAlignment="0" applyProtection="0"/>
    <xf numFmtId="0" fontId="113" fillId="108" borderId="63" applyNumberFormat="0" applyAlignment="0" applyProtection="0"/>
    <xf numFmtId="0" fontId="113" fillId="108" borderId="63" applyNumberFormat="0" applyAlignment="0" applyProtection="0"/>
    <xf numFmtId="0" fontId="13" fillId="7" borderId="7" applyNumberFormat="0" applyAlignment="0" applyProtection="0"/>
    <xf numFmtId="0" fontId="113" fillId="108" borderId="63" applyNumberFormat="0" applyAlignment="0" applyProtection="0"/>
    <xf numFmtId="0" fontId="113" fillId="108" borderId="63" applyNumberFormat="0" applyAlignment="0" applyProtection="0"/>
    <xf numFmtId="41" fontId="21" fillId="43" borderId="0"/>
    <xf numFmtId="41" fontId="21" fillId="43" borderId="0"/>
    <xf numFmtId="41" fontId="21" fillId="43" borderId="0"/>
    <xf numFmtId="41" fontId="21" fillId="43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19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4" fontId="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194" fontId="21" fillId="0" borderId="0" applyFont="0" applyFill="0" applyBorder="0" applyAlignment="0" applyProtection="0"/>
    <xf numFmtId="4" fontId="77" fillId="0" borderId="0" applyFont="0" applyFill="0" applyBorder="0" applyAlignment="0" applyProtection="0"/>
    <xf numFmtId="4" fontId="7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9" fillId="0" borderId="0"/>
    <xf numFmtId="0" fontId="39" fillId="0" borderId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115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115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115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2" fillId="0" borderId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0" fontId="39" fillId="0" borderId="0"/>
    <xf numFmtId="0" fontId="39" fillId="0" borderId="0"/>
    <xf numFmtId="0" fontId="41" fillId="0" borderId="0" applyNumberFormat="0" applyAlignment="0">
      <alignment horizontal="left"/>
    </xf>
    <xf numFmtId="0" fontId="41" fillId="0" borderId="0" applyNumberFormat="0" applyAlignment="0">
      <alignment horizontal="left"/>
    </xf>
    <xf numFmtId="0" fontId="41" fillId="0" borderId="0" applyNumberFormat="0" applyAlignment="0">
      <alignment horizontal="left"/>
    </xf>
    <xf numFmtId="0" fontId="42" fillId="0" borderId="0" applyNumberFormat="0" applyAlignment="0"/>
    <xf numFmtId="0" fontId="42" fillId="0" borderId="0" applyNumberFormat="0" applyAlignment="0"/>
    <xf numFmtId="0" fontId="42" fillId="0" borderId="0" applyNumberFormat="0" applyAlignment="0"/>
    <xf numFmtId="0" fontId="39" fillId="0" borderId="0"/>
    <xf numFmtId="0" fontId="39" fillId="0" borderId="0"/>
    <xf numFmtId="0" fontId="39" fillId="0" borderId="0"/>
    <xf numFmtId="0" fontId="39" fillId="0" borderId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1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8" fontId="38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77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95" fontId="21" fillId="0" borderId="0" applyFont="0" applyFill="0" applyBorder="0" applyAlignment="0" applyProtection="0"/>
    <xf numFmtId="195" fontId="21" fillId="0" borderId="0" applyFont="0" applyFill="0" applyBorder="0" applyAlignment="0" applyProtection="0"/>
    <xf numFmtId="195" fontId="21" fillId="0" borderId="0" applyFont="0" applyFill="0" applyBorder="0" applyAlignment="0" applyProtection="0"/>
    <xf numFmtId="195" fontId="21" fillId="0" borderId="0" applyFont="0" applyFill="0" applyBorder="0" applyAlignment="0" applyProtection="0"/>
    <xf numFmtId="195" fontId="21" fillId="0" borderId="0" applyFont="0" applyFill="0" applyBorder="0" applyAlignment="0" applyProtection="0"/>
    <xf numFmtId="195" fontId="21" fillId="0" borderId="0" applyFont="0" applyFill="0" applyBorder="0" applyAlignment="0" applyProtection="0"/>
    <xf numFmtId="195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3" fontId="21" fillId="0" borderId="0" applyFont="0" applyFill="0" applyBorder="0" applyAlignment="0" applyProtection="0"/>
    <xf numFmtId="173" fontId="21" fillId="0" borderId="0" applyFont="0" applyFill="0" applyBorder="0" applyAlignment="0" applyProtection="0"/>
    <xf numFmtId="173" fontId="21" fillId="0" borderId="0" applyFont="0" applyFill="0" applyBorder="0" applyAlignment="0" applyProtection="0"/>
    <xf numFmtId="173" fontId="21" fillId="0" borderId="0" applyFont="0" applyFill="0" applyBorder="0" applyAlignment="0" applyProtection="0"/>
    <xf numFmtId="173" fontId="21" fillId="0" borderId="0" applyFont="0" applyFill="0" applyBorder="0" applyAlignment="0" applyProtection="0"/>
    <xf numFmtId="173" fontId="21" fillId="0" borderId="0" applyFont="0" applyFill="0" applyBorder="0" applyAlignment="0" applyProtection="0"/>
    <xf numFmtId="173" fontId="21" fillId="0" borderId="0" applyFont="0" applyFill="0" applyBorder="0" applyAlignment="0" applyProtection="0"/>
    <xf numFmtId="5" fontId="32" fillId="0" borderId="0" applyFill="0" applyBorder="0" applyAlignment="0" applyProtection="0"/>
    <xf numFmtId="0" fontId="115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115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115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75" fontId="32" fillId="0" borderId="0" applyFill="0" applyBorder="0" applyAlignment="0" applyProtection="0"/>
    <xf numFmtId="0" fontId="117" fillId="0" borderId="0" applyFont="0" applyFill="0" applyBorder="0" applyAlignment="0" applyProtection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96" fontId="21" fillId="0" borderId="0" applyFont="0" applyFill="0" applyBorder="0" applyAlignment="0" applyProtection="0">
      <alignment horizontal="left" wrapText="1"/>
    </xf>
    <xf numFmtId="196" fontId="21" fillId="0" borderId="0" applyFont="0" applyFill="0" applyBorder="0" applyAlignment="0" applyProtection="0">
      <alignment horizontal="left" wrapText="1"/>
    </xf>
    <xf numFmtId="196" fontId="21" fillId="0" borderId="0" applyFont="0" applyFill="0" applyBorder="0" applyAlignment="0" applyProtection="0">
      <alignment horizontal="left" wrapText="1"/>
    </xf>
    <xf numFmtId="196" fontId="21" fillId="0" borderId="0" applyFont="0" applyFill="0" applyBorder="0" applyAlignment="0" applyProtection="0">
      <alignment horizontal="left" wrapText="1"/>
    </xf>
    <xf numFmtId="196" fontId="21" fillId="0" borderId="0" applyFont="0" applyFill="0" applyBorder="0" applyAlignment="0" applyProtection="0">
      <alignment horizontal="left" wrapText="1"/>
    </xf>
    <xf numFmtId="196" fontId="21" fillId="0" borderId="0" applyFont="0" applyFill="0" applyBorder="0" applyAlignment="0" applyProtection="0">
      <alignment horizontal="left" wrapText="1"/>
    </xf>
    <xf numFmtId="196" fontId="21" fillId="0" borderId="0" applyFont="0" applyFill="0" applyBorder="0" applyAlignment="0" applyProtection="0">
      <alignment horizontal="left" wrapText="1"/>
    </xf>
    <xf numFmtId="196" fontId="21" fillId="0" borderId="0" applyFont="0" applyFill="0" applyBorder="0" applyAlignment="0" applyProtection="0">
      <alignment horizontal="left" wrapText="1"/>
    </xf>
    <xf numFmtId="0" fontId="1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2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2" fontId="32" fillId="0" borderId="0" applyFill="0" applyBorder="0" applyAlignment="0" applyProtection="0"/>
    <xf numFmtId="0" fontId="6" fillId="2" borderId="0" applyNumberFormat="0" applyBorder="0" applyAlignment="0" applyProtection="0"/>
    <xf numFmtId="0" fontId="119" fillId="68" borderId="0" applyNumberFormat="0" applyBorder="0" applyAlignment="0" applyProtection="0"/>
    <xf numFmtId="0" fontId="6" fillId="70" borderId="0" applyNumberFormat="0" applyBorder="0" applyAlignment="0" applyProtection="0"/>
    <xf numFmtId="0" fontId="119" fillId="70" borderId="0" applyNumberFormat="0" applyBorder="0" applyAlignment="0" applyProtection="0"/>
    <xf numFmtId="0" fontId="119" fillId="68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38" fontId="27" fillId="43" borderId="0" applyNumberFormat="0" applyBorder="0" applyAlignment="0" applyProtection="0"/>
    <xf numFmtId="38" fontId="21" fillId="43" borderId="0" applyNumberFormat="0" applyBorder="0" applyAlignment="0" applyProtection="0"/>
    <xf numFmtId="38" fontId="27" fillId="43" borderId="0" applyNumberFormat="0" applyBorder="0" applyAlignment="0" applyProtection="0"/>
    <xf numFmtId="38" fontId="27" fillId="43" borderId="0" applyNumberFormat="0" applyBorder="0" applyAlignment="0" applyProtection="0"/>
    <xf numFmtId="38" fontId="21" fillId="43" borderId="0" applyNumberFormat="0" applyBorder="0" applyAlignment="0" applyProtection="0"/>
    <xf numFmtId="38" fontId="27" fillId="43" borderId="0" applyNumberFormat="0" applyBorder="0" applyAlignment="0" applyProtection="0"/>
    <xf numFmtId="38" fontId="27" fillId="43" borderId="0" applyNumberFormat="0" applyBorder="0" applyAlignment="0" applyProtection="0"/>
    <xf numFmtId="38" fontId="27" fillId="43" borderId="0" applyNumberFormat="0" applyBorder="0" applyAlignment="0" applyProtection="0"/>
    <xf numFmtId="38" fontId="27" fillId="43" borderId="0" applyNumberFormat="0" applyBorder="0" applyAlignment="0" applyProtection="0"/>
    <xf numFmtId="38" fontId="27" fillId="43" borderId="0" applyNumberFormat="0" applyBorder="0" applyAlignment="0" applyProtection="0"/>
    <xf numFmtId="38" fontId="27" fillId="43" borderId="0" applyNumberFormat="0" applyBorder="0" applyAlignment="0" applyProtection="0"/>
    <xf numFmtId="38" fontId="21" fillId="43" borderId="0" applyNumberFormat="0" applyBorder="0" applyAlignment="0" applyProtection="0"/>
    <xf numFmtId="38" fontId="27" fillId="43" borderId="0" applyNumberFormat="0" applyBorder="0" applyAlignment="0" applyProtection="0"/>
    <xf numFmtId="0" fontId="34" fillId="0" borderId="14" applyNumberFormat="0" applyAlignment="0" applyProtection="0">
      <alignment horizontal="left"/>
    </xf>
    <xf numFmtId="0" fontId="34" fillId="0" borderId="14" applyNumberFormat="0" applyAlignment="0" applyProtection="0">
      <alignment horizontal="left"/>
    </xf>
    <xf numFmtId="0" fontId="34" fillId="0" borderId="14" applyNumberFormat="0" applyAlignment="0" applyProtection="0">
      <alignment horizontal="left"/>
    </xf>
    <xf numFmtId="0" fontId="34" fillId="0" borderId="14" applyNumberFormat="0" applyAlignment="0" applyProtection="0">
      <alignment horizontal="left"/>
    </xf>
    <xf numFmtId="0" fontId="34" fillId="0" borderId="26">
      <alignment horizontal="left"/>
    </xf>
    <xf numFmtId="0" fontId="34" fillId="0" borderId="26">
      <alignment horizontal="left"/>
    </xf>
    <xf numFmtId="0" fontId="34" fillId="0" borderId="26">
      <alignment horizontal="left"/>
    </xf>
    <xf numFmtId="0" fontId="34" fillId="0" borderId="26">
      <alignment horizontal="left"/>
    </xf>
    <xf numFmtId="0" fontId="34" fillId="0" borderId="26">
      <alignment horizontal="left"/>
    </xf>
    <xf numFmtId="0" fontId="34" fillId="0" borderId="26">
      <alignment horizontal="left"/>
    </xf>
    <xf numFmtId="0" fontId="34" fillId="0" borderId="26">
      <alignment horizontal="left"/>
    </xf>
    <xf numFmtId="0" fontId="34" fillId="0" borderId="26">
      <alignment horizontal="left"/>
    </xf>
    <xf numFmtId="0" fontId="3" fillId="0" borderId="1" applyNumberFormat="0" applyFill="0" applyAlignment="0" applyProtection="0"/>
    <xf numFmtId="0" fontId="120" fillId="0" borderId="64" applyNumberFormat="0" applyFill="0" applyAlignment="0" applyProtection="0"/>
    <xf numFmtId="0" fontId="121" fillId="0" borderId="65" applyNumberFormat="0" applyFill="0" applyAlignment="0" applyProtection="0"/>
    <xf numFmtId="0" fontId="121" fillId="0" borderId="65" applyNumberFormat="0" applyFill="0" applyAlignment="0" applyProtection="0"/>
    <xf numFmtId="0" fontId="121" fillId="0" borderId="65" applyNumberFormat="0" applyFill="0" applyAlignment="0" applyProtection="0"/>
    <xf numFmtId="0" fontId="122" fillId="0" borderId="65" applyNumberFormat="0" applyFill="0" applyAlignment="0" applyProtection="0"/>
    <xf numFmtId="0" fontId="3" fillId="0" borderId="1" applyNumberFormat="0" applyFill="0" applyAlignment="0" applyProtection="0"/>
    <xf numFmtId="0" fontId="121" fillId="0" borderId="65" applyNumberFormat="0" applyFill="0" applyAlignment="0" applyProtection="0"/>
    <xf numFmtId="0" fontId="121" fillId="0" borderId="65" applyNumberFormat="0" applyFill="0" applyAlignment="0" applyProtection="0"/>
    <xf numFmtId="0" fontId="122" fillId="0" borderId="65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123" fillId="0" borderId="66" applyNumberFormat="0" applyFill="0" applyAlignment="0" applyProtection="0"/>
    <xf numFmtId="0" fontId="124" fillId="0" borderId="67" applyNumberFormat="0" applyFill="0" applyAlignment="0" applyProtection="0"/>
    <xf numFmtId="0" fontId="124" fillId="0" borderId="67" applyNumberFormat="0" applyFill="0" applyAlignment="0" applyProtection="0"/>
    <xf numFmtId="0" fontId="124" fillId="0" borderId="67" applyNumberFormat="0" applyFill="0" applyAlignment="0" applyProtection="0"/>
    <xf numFmtId="0" fontId="125" fillId="0" borderId="67" applyNumberFormat="0" applyFill="0" applyAlignment="0" applyProtection="0"/>
    <xf numFmtId="0" fontId="4" fillId="0" borderId="2" applyNumberFormat="0" applyFill="0" applyAlignment="0" applyProtection="0"/>
    <xf numFmtId="0" fontId="124" fillId="0" borderId="67" applyNumberFormat="0" applyFill="0" applyAlignment="0" applyProtection="0"/>
    <xf numFmtId="0" fontId="124" fillId="0" borderId="67" applyNumberFormat="0" applyFill="0" applyAlignment="0" applyProtection="0"/>
    <xf numFmtId="0" fontId="125" fillId="0" borderId="67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126" fillId="0" borderId="68" applyNumberFormat="0" applyFill="0" applyAlignment="0" applyProtection="0"/>
    <xf numFmtId="0" fontId="127" fillId="0" borderId="69" applyNumberFormat="0" applyFill="0" applyAlignment="0" applyProtection="0"/>
    <xf numFmtId="0" fontId="127" fillId="0" borderId="69" applyNumberFormat="0" applyFill="0" applyAlignment="0" applyProtection="0"/>
    <xf numFmtId="0" fontId="126" fillId="0" borderId="68" applyNumberFormat="0" applyFill="0" applyAlignment="0" applyProtection="0"/>
    <xf numFmtId="0" fontId="127" fillId="0" borderId="69" applyNumberFormat="0" applyFill="0" applyAlignment="0" applyProtection="0"/>
    <xf numFmtId="0" fontId="127" fillId="0" borderId="69" applyNumberFormat="0" applyFill="0" applyAlignment="0" applyProtection="0"/>
    <xf numFmtId="0" fontId="128" fillId="0" borderId="69" applyNumberFormat="0" applyFill="0" applyAlignment="0" applyProtection="0"/>
    <xf numFmtId="0" fontId="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38" fontId="43" fillId="0" borderId="0"/>
    <xf numFmtId="38" fontId="43" fillId="0" borderId="0"/>
    <xf numFmtId="38" fontId="43" fillId="0" borderId="0"/>
    <xf numFmtId="40" fontId="43" fillId="0" borderId="0"/>
    <xf numFmtId="40" fontId="43" fillId="0" borderId="0"/>
    <xf numFmtId="40" fontId="43" fillId="0" borderId="0"/>
    <xf numFmtId="0" fontId="129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10" fontId="27" fillId="44" borderId="24" applyNumberFormat="0" applyBorder="0" applyAlignment="0" applyProtection="0"/>
    <xf numFmtId="10" fontId="27" fillId="44" borderId="24" applyNumberFormat="0" applyBorder="0" applyAlignment="0" applyProtection="0"/>
    <xf numFmtId="10" fontId="27" fillId="44" borderId="24" applyNumberFormat="0" applyBorder="0" applyAlignment="0" applyProtection="0"/>
    <xf numFmtId="10" fontId="27" fillId="44" borderId="24" applyNumberFormat="0" applyBorder="0" applyAlignment="0" applyProtection="0"/>
    <xf numFmtId="10" fontId="27" fillId="44" borderId="24" applyNumberFormat="0" applyBorder="0" applyAlignment="0" applyProtection="0"/>
    <xf numFmtId="10" fontId="27" fillId="44" borderId="24" applyNumberFormat="0" applyBorder="0" applyAlignment="0" applyProtection="0"/>
    <xf numFmtId="10" fontId="27" fillId="44" borderId="24" applyNumberFormat="0" applyBorder="0" applyAlignment="0" applyProtection="0"/>
    <xf numFmtId="10" fontId="27" fillId="44" borderId="24" applyNumberFormat="0" applyBorder="0" applyAlignment="0" applyProtection="0"/>
    <xf numFmtId="10" fontId="27" fillId="44" borderId="24" applyNumberFormat="0" applyBorder="0" applyAlignment="0" applyProtection="0"/>
    <xf numFmtId="10" fontId="27" fillId="44" borderId="24" applyNumberFormat="0" applyBorder="0" applyAlignment="0" applyProtection="0"/>
    <xf numFmtId="10" fontId="27" fillId="44" borderId="24" applyNumberFormat="0" applyBorder="0" applyAlignment="0" applyProtection="0"/>
    <xf numFmtId="10" fontId="27" fillId="44" borderId="24" applyNumberFormat="0" applyBorder="0" applyAlignment="0" applyProtection="0"/>
    <xf numFmtId="10" fontId="27" fillId="44" borderId="24" applyNumberFormat="0" applyBorder="0" applyAlignment="0" applyProtection="0"/>
    <xf numFmtId="0" fontId="131" fillId="71" borderId="62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31" fillId="71" borderId="62" applyNumberFormat="0" applyAlignment="0" applyProtection="0"/>
    <xf numFmtId="0" fontId="131" fillId="71" borderId="62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31" fillId="71" borderId="62" applyNumberFormat="0" applyAlignment="0" applyProtection="0"/>
    <xf numFmtId="0" fontId="131" fillId="71" borderId="62" applyNumberFormat="0" applyAlignment="0" applyProtection="0"/>
    <xf numFmtId="0" fontId="9" fillId="96" borderId="4" applyNumberFormat="0" applyAlignment="0" applyProtection="0"/>
    <xf numFmtId="0" fontId="131" fillId="96" borderId="62" applyNumberFormat="0" applyAlignment="0" applyProtection="0"/>
    <xf numFmtId="0" fontId="9" fillId="5" borderId="4" applyNumberFormat="0" applyAlignment="0" applyProtection="0"/>
    <xf numFmtId="0" fontId="9" fillId="96" borderId="4" applyNumberFormat="0" applyAlignment="0" applyProtection="0"/>
    <xf numFmtId="0" fontId="9" fillId="96" borderId="4" applyNumberFormat="0" applyAlignment="0" applyProtection="0"/>
    <xf numFmtId="0" fontId="9" fillId="96" borderId="4" applyNumberFormat="0" applyAlignment="0" applyProtection="0"/>
    <xf numFmtId="0" fontId="131" fillId="96" borderId="62" applyNumberFormat="0" applyAlignment="0" applyProtection="0"/>
    <xf numFmtId="0" fontId="9" fillId="5" borderId="4" applyNumberFormat="0" applyAlignment="0" applyProtection="0"/>
    <xf numFmtId="0" fontId="9" fillId="96" borderId="4" applyNumberFormat="0" applyAlignment="0" applyProtection="0"/>
    <xf numFmtId="0" fontId="9" fillId="96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41" fontId="44" fillId="42" borderId="36">
      <alignment horizontal="left"/>
      <protection locked="0"/>
    </xf>
    <xf numFmtId="10" fontId="44" fillId="42" borderId="36">
      <alignment horizontal="right"/>
      <protection locked="0"/>
    </xf>
    <xf numFmtId="10" fontId="44" fillId="42" borderId="36">
      <alignment horizontal="right"/>
      <protection locked="0"/>
    </xf>
    <xf numFmtId="41" fontId="44" fillId="42" borderId="36">
      <alignment horizontal="left"/>
      <protection locked="0"/>
    </xf>
    <xf numFmtId="0" fontId="27" fillId="43" borderId="0"/>
    <xf numFmtId="0" fontId="27" fillId="43" borderId="0"/>
    <xf numFmtId="0" fontId="27" fillId="43" borderId="0"/>
    <xf numFmtId="3" fontId="45" fillId="0" borderId="0" applyFill="0" applyBorder="0" applyAlignment="0" applyProtection="0"/>
    <xf numFmtId="3" fontId="45" fillId="0" borderId="0" applyFill="0" applyBorder="0" applyAlignment="0" applyProtection="0"/>
    <xf numFmtId="0" fontId="12" fillId="0" borderId="6" applyNumberFormat="0" applyFill="0" applyAlignment="0" applyProtection="0"/>
    <xf numFmtId="0" fontId="132" fillId="0" borderId="70" applyNumberFormat="0" applyFill="0" applyAlignment="0" applyProtection="0"/>
    <xf numFmtId="0" fontId="133" fillId="0" borderId="71" applyNumberFormat="0" applyFill="0" applyAlignment="0" applyProtection="0"/>
    <xf numFmtId="0" fontId="133" fillId="0" borderId="71" applyNumberFormat="0" applyFill="0" applyAlignment="0" applyProtection="0"/>
    <xf numFmtId="0" fontId="132" fillId="0" borderId="70" applyNumberFormat="0" applyFill="0" applyAlignment="0" applyProtection="0"/>
    <xf numFmtId="0" fontId="133" fillId="0" borderId="71" applyNumberFormat="0" applyFill="0" applyAlignment="0" applyProtection="0"/>
    <xf numFmtId="0" fontId="133" fillId="0" borderId="71" applyNumberFormat="0" applyFill="0" applyAlignment="0" applyProtection="0"/>
    <xf numFmtId="0" fontId="134" fillId="0" borderId="71" applyNumberFormat="0" applyFill="0" applyAlignment="0" applyProtection="0"/>
    <xf numFmtId="44" fontId="25" fillId="0" borderId="37" applyNumberFormat="0" applyFont="0" applyAlignment="0">
      <alignment horizontal="center"/>
    </xf>
    <xf numFmtId="44" fontId="25" fillId="0" borderId="37" applyNumberFormat="0" applyFont="0" applyAlignment="0">
      <alignment horizontal="center"/>
    </xf>
    <xf numFmtId="44" fontId="25" fillId="0" borderId="37" applyNumberFormat="0" applyFont="0" applyAlignment="0">
      <alignment horizontal="center"/>
    </xf>
    <xf numFmtId="44" fontId="25" fillId="0" borderId="37" applyNumberFormat="0" applyFont="0" applyAlignment="0">
      <alignment horizontal="center"/>
    </xf>
    <xf numFmtId="44" fontId="25" fillId="0" borderId="37" applyNumberFormat="0" applyFont="0" applyAlignment="0">
      <alignment horizontal="center"/>
    </xf>
    <xf numFmtId="44" fontId="25" fillId="0" borderId="37" applyNumberFormat="0" applyFont="0" applyAlignment="0">
      <alignment horizontal="center"/>
    </xf>
    <xf numFmtId="44" fontId="25" fillId="0" borderId="38" applyNumberFormat="0" applyFont="0" applyAlignment="0">
      <alignment horizontal="center"/>
    </xf>
    <xf numFmtId="44" fontId="25" fillId="0" borderId="38" applyNumberFormat="0" applyFont="0" applyAlignment="0">
      <alignment horizontal="center"/>
    </xf>
    <xf numFmtId="44" fontId="25" fillId="0" borderId="38" applyNumberFormat="0" applyFont="0" applyAlignment="0">
      <alignment horizontal="center"/>
    </xf>
    <xf numFmtId="44" fontId="25" fillId="0" borderId="38" applyNumberFormat="0" applyFont="0" applyAlignment="0">
      <alignment horizontal="center"/>
    </xf>
    <xf numFmtId="44" fontId="25" fillId="0" borderId="38" applyNumberFormat="0" applyFont="0" applyAlignment="0">
      <alignment horizontal="center"/>
    </xf>
    <xf numFmtId="44" fontId="25" fillId="0" borderId="38" applyNumberFormat="0" applyFont="0" applyAlignment="0">
      <alignment horizontal="center"/>
    </xf>
    <xf numFmtId="0" fontId="8" fillId="4" borderId="0" applyNumberFormat="0" applyBorder="0" applyAlignment="0" applyProtection="0"/>
    <xf numFmtId="0" fontId="135" fillId="96" borderId="0" applyNumberFormat="0" applyBorder="0" applyAlignment="0" applyProtection="0"/>
    <xf numFmtId="0" fontId="136" fillId="4" borderId="0" applyNumberFormat="0" applyBorder="0" applyAlignment="0" applyProtection="0"/>
    <xf numFmtId="0" fontId="137" fillId="96" borderId="0" applyNumberFormat="0" applyBorder="0" applyAlignment="0" applyProtection="0"/>
    <xf numFmtId="0" fontId="135" fillId="96" borderId="0" applyNumberFormat="0" applyBorder="0" applyAlignment="0" applyProtection="0"/>
    <xf numFmtId="0" fontId="136" fillId="4" borderId="0" applyNumberFormat="0" applyBorder="0" applyAlignment="0" applyProtection="0"/>
    <xf numFmtId="0" fontId="136" fillId="4" borderId="0" applyNumberFormat="0" applyBorder="0" applyAlignment="0" applyProtection="0"/>
    <xf numFmtId="0" fontId="136" fillId="4" borderId="0" applyNumberFormat="0" applyBorder="0" applyAlignment="0" applyProtection="0"/>
    <xf numFmtId="37" fontId="46" fillId="0" borderId="0"/>
    <xf numFmtId="37" fontId="46" fillId="0" borderId="0"/>
    <xf numFmtId="37" fontId="46" fillId="0" borderId="0"/>
    <xf numFmtId="197" fontId="21" fillId="0" borderId="0"/>
    <xf numFmtId="197" fontId="21" fillId="0" borderId="0"/>
    <xf numFmtId="197" fontId="21" fillId="0" borderId="0"/>
    <xf numFmtId="174" fontId="21" fillId="0" borderId="0"/>
    <xf numFmtId="174" fontId="47" fillId="0" borderId="0"/>
    <xf numFmtId="197" fontId="21" fillId="0" borderId="0"/>
    <xf numFmtId="197" fontId="21" fillId="0" borderId="0"/>
    <xf numFmtId="197" fontId="21" fillId="0" borderId="0"/>
    <xf numFmtId="174" fontId="21" fillId="0" borderId="0"/>
    <xf numFmtId="174" fontId="47" fillId="0" borderId="0"/>
    <xf numFmtId="197" fontId="21" fillId="0" borderId="0"/>
    <xf numFmtId="197" fontId="21" fillId="0" borderId="0"/>
    <xf numFmtId="197" fontId="21" fillId="0" borderId="0"/>
    <xf numFmtId="197" fontId="21" fillId="0" borderId="0"/>
    <xf numFmtId="0" fontId="21" fillId="0" borderId="0"/>
    <xf numFmtId="0" fontId="21" fillId="0" borderId="0"/>
    <xf numFmtId="174" fontId="47" fillId="0" borderId="0"/>
    <xf numFmtId="198" fontId="21" fillId="0" borderId="0"/>
    <xf numFmtId="174" fontId="21" fillId="0" borderId="0"/>
    <xf numFmtId="198" fontId="21" fillId="0" borderId="0"/>
    <xf numFmtId="198" fontId="21" fillId="0" borderId="0"/>
    <xf numFmtId="174" fontId="47" fillId="0" borderId="0"/>
    <xf numFmtId="198" fontId="21" fillId="0" borderId="0"/>
    <xf numFmtId="199" fontId="48" fillId="0" borderId="0"/>
    <xf numFmtId="200" fontId="138" fillId="0" borderId="0"/>
    <xf numFmtId="170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7" fontId="21" fillId="0" borderId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0" fontId="139" fillId="0" borderId="0"/>
    <xf numFmtId="0" fontId="21" fillId="0" borderId="0"/>
    <xf numFmtId="0" fontId="21" fillId="0" borderId="0"/>
    <xf numFmtId="167" fontId="48" fillId="0" borderId="0">
      <alignment horizontal="left" wrapText="1"/>
    </xf>
    <xf numFmtId="167" fontId="48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48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48" fillId="0" borderId="0">
      <alignment horizontal="left" wrapText="1"/>
    </xf>
    <xf numFmtId="0" fontId="21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wrapText="1"/>
    </xf>
    <xf numFmtId="0" fontId="21" fillId="0" borderId="0"/>
    <xf numFmtId="0" fontId="21" fillId="0" borderId="0"/>
    <xf numFmtId="0" fontId="21" fillId="0" borderId="0"/>
    <xf numFmtId="0" fontId="21" fillId="0" borderId="0">
      <alignment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97" fontId="48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0" fontId="21" fillId="0" borderId="0"/>
    <xf numFmtId="167" fontId="21" fillId="0" borderId="0">
      <alignment horizontal="left" wrapText="1"/>
    </xf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49" fillId="0" borderId="0"/>
    <xf numFmtId="0" fontId="24" fillId="0" borderId="0"/>
    <xf numFmtId="0" fontId="2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82" fontId="21" fillId="0" borderId="0">
      <alignment horizontal="left" wrapText="1"/>
    </xf>
    <xf numFmtId="182" fontId="21" fillId="0" borderId="0">
      <alignment horizontal="left" wrapText="1"/>
    </xf>
    <xf numFmtId="182" fontId="21" fillId="0" borderId="0">
      <alignment horizontal="left" wrapText="1"/>
    </xf>
    <xf numFmtId="0" fontId="1" fillId="0" borderId="0"/>
    <xf numFmtId="182" fontId="21" fillId="0" borderId="0">
      <alignment horizontal="left" wrapText="1"/>
    </xf>
    <xf numFmtId="0" fontId="1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82" fontId="2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>
      <alignment wrapText="1"/>
    </xf>
    <xf numFmtId="0" fontId="24" fillId="0" borderId="0"/>
    <xf numFmtId="0" fontId="24" fillId="0" borderId="0"/>
    <xf numFmtId="0" fontId="21" fillId="0" borderId="0"/>
    <xf numFmtId="0" fontId="21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0" fontId="21" fillId="0" borderId="0"/>
    <xf numFmtId="167" fontId="21" fillId="0" borderId="0">
      <alignment horizontal="left" wrapText="1"/>
    </xf>
    <xf numFmtId="0" fontId="140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39" fontId="141" fillId="0" borderId="0" applyNumberFormat="0" applyFill="0" applyBorder="0" applyAlignment="0" applyProtection="0"/>
    <xf numFmtId="39" fontId="141" fillId="0" borderId="0" applyNumberFormat="0" applyFill="0" applyBorder="0" applyAlignment="0" applyProtection="0"/>
    <xf numFmtId="39" fontId="141" fillId="0" borderId="0" applyNumberFormat="0" applyFill="0" applyBorder="0" applyAlignment="0" applyProtection="0"/>
    <xf numFmtId="39" fontId="141" fillId="0" borderId="0" applyNumberFormat="0" applyFill="0" applyBorder="0" applyAlignment="0" applyProtection="0"/>
    <xf numFmtId="39" fontId="141" fillId="0" borderId="0" applyNumberFormat="0" applyFill="0" applyBorder="0" applyAlignment="0" applyProtection="0"/>
    <xf numFmtId="39" fontId="141" fillId="0" borderId="0" applyNumberFormat="0" applyFill="0" applyBorder="0" applyAlignment="0" applyProtection="0"/>
    <xf numFmtId="39" fontId="141" fillId="0" borderId="0" applyNumberFormat="0" applyFill="0" applyBorder="0" applyAlignment="0" applyProtection="0"/>
    <xf numFmtId="39" fontId="141" fillId="0" borderId="0" applyNumberFormat="0" applyFill="0" applyBorder="0" applyAlignment="0" applyProtection="0"/>
    <xf numFmtId="167" fontId="21" fillId="0" borderId="0">
      <alignment horizontal="left" wrapText="1"/>
    </xf>
    <xf numFmtId="167" fontId="21" fillId="0" borderId="0">
      <alignment horizontal="left" wrapText="1"/>
    </xf>
    <xf numFmtId="39" fontId="141" fillId="0" borderId="0" applyNumberFormat="0" applyFill="0" applyBorder="0" applyAlignment="0" applyProtection="0"/>
    <xf numFmtId="39" fontId="141" fillId="0" borderId="0" applyNumberFormat="0" applyFill="0" applyBorder="0" applyAlignment="0" applyProtection="0"/>
    <xf numFmtId="167" fontId="21" fillId="0" borderId="0">
      <alignment horizontal="left" wrapText="1"/>
    </xf>
    <xf numFmtId="0" fontId="49" fillId="0" borderId="0"/>
    <xf numFmtId="0" fontId="49" fillId="0" borderId="0"/>
    <xf numFmtId="0" fontId="49" fillId="0" borderId="0"/>
    <xf numFmtId="0" fontId="49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0" fontId="21" fillId="0" borderId="0">
      <alignment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1" fillId="0" borderId="0">
      <alignment horizontal="left" wrapText="1"/>
    </xf>
    <xf numFmtId="167" fontId="48" fillId="0" borderId="0">
      <alignment horizontal="left" wrapText="1"/>
    </xf>
    <xf numFmtId="167" fontId="21" fillId="0" borderId="0">
      <alignment horizontal="left" wrapText="1"/>
    </xf>
    <xf numFmtId="0" fontId="49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0" fontId="49" fillId="0" borderId="0"/>
    <xf numFmtId="167" fontId="21" fillId="0" borderId="0">
      <alignment horizontal="left" wrapText="1"/>
    </xf>
    <xf numFmtId="0" fontId="49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0" fontId="49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0" fontId="21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>
      <alignment wrapText="1"/>
    </xf>
    <xf numFmtId="0" fontId="21" fillId="0" borderId="0"/>
    <xf numFmtId="0" fontId="21" fillId="0" borderId="0"/>
    <xf numFmtId="0" fontId="21" fillId="0" borderId="0"/>
    <xf numFmtId="0" fontId="24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167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4" fillId="8" borderId="8" applyNumberFormat="0" applyFont="0" applyAlignment="0" applyProtection="0"/>
    <xf numFmtId="0" fontId="24" fillId="45" borderId="39" applyNumberFormat="0" applyFont="0" applyAlignment="0" applyProtection="0"/>
    <xf numFmtId="0" fontId="24" fillId="8" borderId="8" applyNumberFormat="0" applyFont="0" applyAlignment="0" applyProtection="0"/>
    <xf numFmtId="0" fontId="24" fillId="45" borderId="39" applyNumberFormat="0" applyFont="0" applyAlignment="0" applyProtection="0"/>
    <xf numFmtId="0" fontId="24" fillId="8" borderId="8" applyNumberFormat="0" applyFont="0" applyAlignment="0" applyProtection="0"/>
    <xf numFmtId="0" fontId="21" fillId="45" borderId="39" applyNumberFormat="0" applyFont="0" applyAlignment="0" applyProtection="0"/>
    <xf numFmtId="0" fontId="21" fillId="45" borderId="39" applyNumberFormat="0" applyFont="0" applyAlignment="0" applyProtection="0"/>
    <xf numFmtId="0" fontId="21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8" borderId="8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8" borderId="8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8" borderId="8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8" borderId="8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8" borderId="8" applyNumberFormat="0" applyFont="0" applyAlignment="0" applyProtection="0"/>
    <xf numFmtId="0" fontId="10" fillId="6" borderId="5" applyNumberFormat="0" applyAlignment="0" applyProtection="0"/>
    <xf numFmtId="0" fontId="142" fillId="107" borderId="41" applyNumberFormat="0" applyAlignment="0" applyProtection="0"/>
    <xf numFmtId="0" fontId="142" fillId="107" borderId="41" applyNumberFormat="0" applyAlignment="0" applyProtection="0"/>
    <xf numFmtId="0" fontId="10" fillId="92" borderId="5" applyNumberFormat="0" applyAlignment="0" applyProtection="0"/>
    <xf numFmtId="0" fontId="142" fillId="92" borderId="41" applyNumberFormat="0" applyAlignment="0" applyProtection="0"/>
    <xf numFmtId="0" fontId="142" fillId="107" borderId="41" applyNumberFormat="0" applyAlignment="0" applyProtection="0"/>
    <xf numFmtId="0" fontId="10" fillId="92" borderId="5" applyNumberFormat="0" applyAlignment="0" applyProtection="0"/>
    <xf numFmtId="0" fontId="10" fillId="92" borderId="5" applyNumberFormat="0" applyAlignment="0" applyProtection="0"/>
    <xf numFmtId="0" fontId="10" fillId="92" borderId="5" applyNumberFormat="0" applyAlignment="0" applyProtection="0"/>
    <xf numFmtId="0" fontId="39" fillId="0" borderId="0"/>
    <xf numFmtId="0" fontId="39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10" fontId="21" fillId="0" borderId="36"/>
    <xf numFmtId="10" fontId="21" fillId="0" borderId="36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0" fontId="21" fillId="0" borderId="36"/>
    <xf numFmtId="10" fontId="21" fillId="0" borderId="36"/>
    <xf numFmtId="9" fontId="4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0" fontId="21" fillId="0" borderId="36"/>
    <xf numFmtId="10" fontId="21" fillId="0" borderId="36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0" fontId="21" fillId="0" borderId="36"/>
    <xf numFmtId="9" fontId="143" fillId="0" borderId="0" applyFont="0" applyFill="0" applyBorder="0" applyAlignment="0" applyProtection="0"/>
    <xf numFmtId="9" fontId="77" fillId="0" borderId="0" applyFont="0" applyFill="0" applyBorder="0" applyAlignment="0" applyProtection="0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9" fontId="4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9" fillId="0" borderId="0" applyFont="0" applyFill="0" applyBorder="0" applyAlignment="0" applyProtection="0"/>
    <xf numFmtId="10" fontId="21" fillId="0" borderId="36"/>
    <xf numFmtId="10" fontId="21" fillId="0" borderId="36"/>
    <xf numFmtId="9" fontId="49" fillId="0" borderId="0" applyFont="0" applyFill="0" applyBorder="0" applyAlignment="0" applyProtection="0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10" fontId="21" fillId="0" borderId="36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10" fontId="21" fillId="0" borderId="36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8" fillId="0" borderId="0" applyFont="0" applyFill="0" applyBorder="0" applyAlignment="0" applyProtection="0"/>
    <xf numFmtId="41" fontId="21" fillId="46" borderId="36"/>
    <xf numFmtId="41" fontId="21" fillId="46" borderId="36"/>
    <xf numFmtId="41" fontId="21" fillId="46" borderId="36"/>
    <xf numFmtId="41" fontId="21" fillId="46" borderId="36"/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0" fontId="50" fillId="0" borderId="22">
      <alignment horizontal="center"/>
    </xf>
    <xf numFmtId="0" fontId="50" fillId="0" borderId="22">
      <alignment horizontal="center"/>
    </xf>
    <xf numFmtId="0" fontId="50" fillId="0" borderId="22">
      <alignment horizontal="center"/>
    </xf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0" fontId="49" fillId="47" borderId="0" applyNumberFormat="0" applyFont="0" applyBorder="0" applyAlignment="0" applyProtection="0"/>
    <xf numFmtId="0" fontId="49" fillId="47" borderId="0" applyNumberFormat="0" applyFont="0" applyBorder="0" applyAlignment="0" applyProtection="0"/>
    <xf numFmtId="0" fontId="49" fillId="47" borderId="0" applyNumberFormat="0" applyFont="0" applyBorder="0" applyAlignment="0" applyProtection="0"/>
    <xf numFmtId="0" fontId="39" fillId="0" borderId="0"/>
    <xf numFmtId="0" fontId="39" fillId="0" borderId="0"/>
    <xf numFmtId="0" fontId="52" fillId="0" borderId="0"/>
    <xf numFmtId="0" fontId="52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144" fillId="109" borderId="0"/>
    <xf numFmtId="0" fontId="145" fillId="109" borderId="72"/>
    <xf numFmtId="0" fontId="146" fillId="110" borderId="73"/>
    <xf numFmtId="0" fontId="146" fillId="110" borderId="73"/>
    <xf numFmtId="0" fontId="147" fillId="109" borderId="74"/>
    <xf numFmtId="0" fontId="147" fillId="109" borderId="74"/>
    <xf numFmtId="42" fontId="21" fillId="44" borderId="0"/>
    <xf numFmtId="42" fontId="21" fillId="44" borderId="0"/>
    <xf numFmtId="42" fontId="21" fillId="44" borderId="0"/>
    <xf numFmtId="42" fontId="21" fillId="44" borderId="0"/>
    <xf numFmtId="42" fontId="21" fillId="44" borderId="40">
      <alignment vertical="center"/>
    </xf>
    <xf numFmtId="42" fontId="21" fillId="44" borderId="40">
      <alignment vertical="center"/>
    </xf>
    <xf numFmtId="42" fontId="21" fillId="44" borderId="40">
      <alignment vertical="center"/>
    </xf>
    <xf numFmtId="42" fontId="21" fillId="44" borderId="40">
      <alignment vertical="center"/>
    </xf>
    <xf numFmtId="42" fontId="21" fillId="44" borderId="40">
      <alignment vertical="center"/>
    </xf>
    <xf numFmtId="0" fontId="25" fillId="44" borderId="35" applyNumberFormat="0">
      <alignment horizontal="center" vertical="center" wrapText="1"/>
    </xf>
    <xf numFmtId="0" fontId="25" fillId="44" borderId="35" applyNumberFormat="0">
      <alignment horizontal="center" vertical="center" wrapText="1"/>
    </xf>
    <xf numFmtId="10" fontId="21" fillId="44" borderId="0"/>
    <xf numFmtId="10" fontId="21" fillId="44" borderId="0"/>
    <xf numFmtId="10" fontId="21" fillId="44" borderId="0"/>
    <xf numFmtId="10" fontId="21" fillId="44" borderId="0"/>
    <xf numFmtId="10" fontId="21" fillId="44" borderId="0"/>
    <xf numFmtId="10" fontId="21" fillId="44" borderId="0"/>
    <xf numFmtId="10" fontId="21" fillId="44" borderId="0"/>
    <xf numFmtId="10" fontId="21" fillId="44" borderId="0"/>
    <xf numFmtId="10" fontId="21" fillId="44" borderId="0"/>
    <xf numFmtId="10" fontId="21" fillId="44" borderId="0"/>
    <xf numFmtId="10" fontId="21" fillId="44" borderId="0"/>
    <xf numFmtId="10" fontId="21" fillId="44" borderId="0"/>
    <xf numFmtId="10" fontId="21" fillId="44" borderId="0"/>
    <xf numFmtId="10" fontId="21" fillId="44" borderId="0"/>
    <xf numFmtId="10" fontId="21" fillId="44" borderId="0"/>
    <xf numFmtId="176" fontId="21" fillId="44" borderId="0"/>
    <xf numFmtId="176" fontId="21" fillId="44" borderId="0"/>
    <xf numFmtId="176" fontId="21" fillId="44" borderId="0"/>
    <xf numFmtId="176" fontId="21" fillId="44" borderId="0"/>
    <xf numFmtId="176" fontId="21" fillId="44" borderId="0"/>
    <xf numFmtId="176" fontId="21" fillId="44" borderId="0"/>
    <xf numFmtId="176" fontId="21" fillId="44" borderId="0"/>
    <xf numFmtId="176" fontId="21" fillId="44" borderId="0"/>
    <xf numFmtId="176" fontId="21" fillId="44" borderId="0"/>
    <xf numFmtId="176" fontId="21" fillId="44" borderId="0"/>
    <xf numFmtId="176" fontId="21" fillId="44" borderId="0"/>
    <xf numFmtId="176" fontId="21" fillId="44" borderId="0"/>
    <xf numFmtId="176" fontId="21" fillId="44" borderId="0"/>
    <xf numFmtId="176" fontId="21" fillId="44" borderId="0"/>
    <xf numFmtId="176" fontId="21" fillId="44" borderId="0"/>
    <xf numFmtId="42" fontId="21" fillId="44" borderId="0"/>
    <xf numFmtId="169" fontId="43" fillId="0" borderId="0" applyBorder="0" applyAlignment="0"/>
    <xf numFmtId="42" fontId="21" fillId="44" borderId="34">
      <alignment horizontal="left"/>
    </xf>
    <xf numFmtId="42" fontId="21" fillId="44" borderId="34">
      <alignment horizontal="left"/>
    </xf>
    <xf numFmtId="42" fontId="21" fillId="44" borderId="34">
      <alignment horizontal="left"/>
    </xf>
    <xf numFmtId="42" fontId="21" fillId="44" borderId="34">
      <alignment horizontal="left"/>
    </xf>
    <xf numFmtId="42" fontId="21" fillId="44" borderId="34">
      <alignment horizontal="left"/>
    </xf>
    <xf numFmtId="42" fontId="21" fillId="44" borderId="34">
      <alignment horizontal="left"/>
    </xf>
    <xf numFmtId="42" fontId="21" fillId="44" borderId="34">
      <alignment horizontal="left"/>
    </xf>
    <xf numFmtId="176" fontId="53" fillId="44" borderId="34">
      <alignment horizontal="left"/>
    </xf>
    <xf numFmtId="176" fontId="53" fillId="44" borderId="34">
      <alignment horizontal="left"/>
    </xf>
    <xf numFmtId="169" fontId="43" fillId="0" borderId="0" applyBorder="0" applyAlignment="0"/>
    <xf numFmtId="177" fontId="21" fillId="0" borderId="0" applyFont="0" applyFill="0" applyAlignment="0">
      <alignment horizontal="right"/>
    </xf>
    <xf numFmtId="177" fontId="21" fillId="0" borderId="0" applyFont="0" applyFill="0" applyAlignment="0">
      <alignment horizontal="right"/>
    </xf>
    <xf numFmtId="177" fontId="21" fillId="0" borderId="0" applyFont="0" applyFill="0" applyAlignment="0">
      <alignment horizontal="right"/>
    </xf>
    <xf numFmtId="177" fontId="21" fillId="0" borderId="0" applyFont="0" applyFill="0" applyAlignment="0">
      <alignment horizontal="right"/>
    </xf>
    <xf numFmtId="177" fontId="21" fillId="0" borderId="0" applyFont="0" applyFill="0" applyAlignment="0">
      <alignment horizontal="right"/>
    </xf>
    <xf numFmtId="177" fontId="21" fillId="0" borderId="0" applyFont="0" applyFill="0" applyAlignment="0">
      <alignment horizontal="right"/>
    </xf>
    <xf numFmtId="177" fontId="21" fillId="0" borderId="0" applyFont="0" applyFill="0" applyAlignment="0">
      <alignment horizontal="right"/>
    </xf>
    <xf numFmtId="177" fontId="21" fillId="0" borderId="0" applyFont="0" applyFill="0" applyAlignment="0">
      <alignment horizontal="right"/>
    </xf>
    <xf numFmtId="177" fontId="21" fillId="0" borderId="0" applyFont="0" applyFill="0" applyAlignment="0">
      <alignment horizontal="right"/>
    </xf>
    <xf numFmtId="177" fontId="21" fillId="0" borderId="0" applyFont="0" applyFill="0" applyAlignment="0">
      <alignment horizontal="right"/>
    </xf>
    <xf numFmtId="177" fontId="21" fillId="0" borderId="0" applyFont="0" applyFill="0" applyAlignment="0">
      <alignment horizontal="right"/>
    </xf>
    <xf numFmtId="177" fontId="21" fillId="0" borderId="0" applyFont="0" applyFill="0" applyAlignment="0">
      <alignment horizontal="right"/>
    </xf>
    <xf numFmtId="177" fontId="21" fillId="0" borderId="0" applyFont="0" applyFill="0" applyAlignment="0">
      <alignment horizontal="right"/>
    </xf>
    <xf numFmtId="177" fontId="21" fillId="0" borderId="0" applyFont="0" applyFill="0" applyAlignment="0">
      <alignment horizontal="right"/>
    </xf>
    <xf numFmtId="4" fontId="54" fillId="42" borderId="41" applyNumberFormat="0" applyProtection="0">
      <alignment vertical="center"/>
    </xf>
    <xf numFmtId="4" fontId="54" fillId="42" borderId="41" applyNumberFormat="0" applyProtection="0">
      <alignment vertical="center"/>
    </xf>
    <xf numFmtId="4" fontId="55" fillId="42" borderId="41" applyNumberFormat="0" applyProtection="0">
      <alignment vertical="center"/>
    </xf>
    <xf numFmtId="4" fontId="55" fillId="42" borderId="41" applyNumberFormat="0" applyProtection="0">
      <alignment vertical="center"/>
    </xf>
    <xf numFmtId="4" fontId="54" fillId="42" borderId="41" applyNumberFormat="0" applyProtection="0">
      <alignment horizontal="left" vertical="center" indent="1"/>
    </xf>
    <xf numFmtId="4" fontId="54" fillId="42" borderId="41" applyNumberFormat="0" applyProtection="0">
      <alignment horizontal="left" vertical="center" indent="1"/>
    </xf>
    <xf numFmtId="4" fontId="54" fillId="42" borderId="41" applyNumberFormat="0" applyProtection="0">
      <alignment horizontal="left" vertical="center" indent="1"/>
    </xf>
    <xf numFmtId="4" fontId="54" fillId="42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4" fontId="54" fillId="49" borderId="41" applyNumberFormat="0" applyProtection="0">
      <alignment horizontal="right" vertical="center"/>
    </xf>
    <xf numFmtId="4" fontId="54" fillId="49" borderId="41" applyNumberFormat="0" applyProtection="0">
      <alignment horizontal="right" vertical="center"/>
    </xf>
    <xf numFmtId="4" fontId="54" fillId="50" borderId="41" applyNumberFormat="0" applyProtection="0">
      <alignment horizontal="right" vertical="center"/>
    </xf>
    <xf numFmtId="4" fontId="54" fillId="50" borderId="41" applyNumberFormat="0" applyProtection="0">
      <alignment horizontal="right" vertical="center"/>
    </xf>
    <xf numFmtId="4" fontId="54" fillId="51" borderId="41" applyNumberFormat="0" applyProtection="0">
      <alignment horizontal="right" vertical="center"/>
    </xf>
    <xf numFmtId="4" fontId="54" fillId="51" borderId="41" applyNumberFormat="0" applyProtection="0">
      <alignment horizontal="right" vertical="center"/>
    </xf>
    <xf numFmtId="4" fontId="54" fillId="52" borderId="41" applyNumberFormat="0" applyProtection="0">
      <alignment horizontal="right" vertical="center"/>
    </xf>
    <xf numFmtId="4" fontId="54" fillId="52" borderId="41" applyNumberFormat="0" applyProtection="0">
      <alignment horizontal="right" vertical="center"/>
    </xf>
    <xf numFmtId="4" fontId="54" fillId="53" borderId="41" applyNumberFormat="0" applyProtection="0">
      <alignment horizontal="right" vertical="center"/>
    </xf>
    <xf numFmtId="4" fontId="54" fillId="53" borderId="41" applyNumberFormat="0" applyProtection="0">
      <alignment horizontal="right" vertical="center"/>
    </xf>
    <xf numFmtId="4" fontId="54" fillId="54" borderId="41" applyNumberFormat="0" applyProtection="0">
      <alignment horizontal="right" vertical="center"/>
    </xf>
    <xf numFmtId="4" fontId="54" fillId="54" borderId="41" applyNumberFormat="0" applyProtection="0">
      <alignment horizontal="right" vertical="center"/>
    </xf>
    <xf numFmtId="4" fontId="54" fillId="55" borderId="41" applyNumberFormat="0" applyProtection="0">
      <alignment horizontal="right" vertical="center"/>
    </xf>
    <xf numFmtId="4" fontId="54" fillId="55" borderId="41" applyNumberFormat="0" applyProtection="0">
      <alignment horizontal="right" vertical="center"/>
    </xf>
    <xf numFmtId="4" fontId="54" fillId="56" borderId="41" applyNumberFormat="0" applyProtection="0">
      <alignment horizontal="right" vertical="center"/>
    </xf>
    <xf numFmtId="4" fontId="54" fillId="56" borderId="41" applyNumberFormat="0" applyProtection="0">
      <alignment horizontal="right" vertical="center"/>
    </xf>
    <xf numFmtId="4" fontId="54" fillId="57" borderId="41" applyNumberFormat="0" applyProtection="0">
      <alignment horizontal="right" vertical="center"/>
    </xf>
    <xf numFmtId="4" fontId="54" fillId="57" borderId="41" applyNumberFormat="0" applyProtection="0">
      <alignment horizontal="right" vertical="center"/>
    </xf>
    <xf numFmtId="4" fontId="56" fillId="58" borderId="41" applyNumberFormat="0" applyProtection="0">
      <alignment horizontal="left" vertical="center" indent="1"/>
    </xf>
    <xf numFmtId="4" fontId="56" fillId="58" borderId="41" applyNumberFormat="0" applyProtection="0">
      <alignment horizontal="left" vertical="center" indent="1"/>
    </xf>
    <xf numFmtId="4" fontId="54" fillId="59" borderId="42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4" fontId="54" fillId="59" borderId="41" applyNumberFormat="0" applyProtection="0">
      <alignment horizontal="left" vertical="center" indent="1"/>
    </xf>
    <xf numFmtId="4" fontId="54" fillId="59" borderId="41" applyNumberFormat="0" applyProtection="0">
      <alignment horizontal="left" vertical="center" indent="1"/>
    </xf>
    <xf numFmtId="4" fontId="54" fillId="61" borderId="41" applyNumberFormat="0" applyProtection="0">
      <alignment horizontal="left" vertical="center" indent="1"/>
    </xf>
    <xf numFmtId="4" fontId="54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2" borderId="41" applyNumberFormat="0" applyProtection="0">
      <alignment horizontal="left" vertical="center" indent="1"/>
    </xf>
    <xf numFmtId="0" fontId="21" fillId="62" borderId="41" applyNumberFormat="0" applyProtection="0">
      <alignment horizontal="left" vertical="center" indent="1"/>
    </xf>
    <xf numFmtId="0" fontId="21" fillId="62" borderId="41" applyNumberFormat="0" applyProtection="0">
      <alignment horizontal="left" vertical="center" indent="1"/>
    </xf>
    <xf numFmtId="0" fontId="21" fillId="62" borderId="41" applyNumberFormat="0" applyProtection="0">
      <alignment horizontal="left" vertical="center" indent="1"/>
    </xf>
    <xf numFmtId="0" fontId="21" fillId="62" borderId="41" applyNumberFormat="0" applyProtection="0">
      <alignment horizontal="left" vertical="center" indent="1"/>
    </xf>
    <xf numFmtId="0" fontId="21" fillId="62" borderId="41" applyNumberFormat="0" applyProtection="0">
      <alignment horizontal="left" vertical="center" indent="1"/>
    </xf>
    <xf numFmtId="0" fontId="21" fillId="62" borderId="41" applyNumberFormat="0" applyProtection="0">
      <alignment horizontal="left" vertical="center" indent="1"/>
    </xf>
    <xf numFmtId="0" fontId="21" fillId="62" borderId="41" applyNumberFormat="0" applyProtection="0">
      <alignment horizontal="left" vertical="center" indent="1"/>
    </xf>
    <xf numFmtId="0" fontId="21" fillId="43" borderId="41" applyNumberFormat="0" applyProtection="0">
      <alignment horizontal="left" vertical="center" indent="1"/>
    </xf>
    <xf numFmtId="0" fontId="21" fillId="43" borderId="41" applyNumberFormat="0" applyProtection="0">
      <alignment horizontal="left" vertical="center" indent="1"/>
    </xf>
    <xf numFmtId="0" fontId="21" fillId="43" borderId="41" applyNumberFormat="0" applyProtection="0">
      <alignment horizontal="left" vertical="center" indent="1"/>
    </xf>
    <xf numFmtId="0" fontId="21" fillId="43" borderId="41" applyNumberFormat="0" applyProtection="0">
      <alignment horizontal="left" vertical="center" indent="1"/>
    </xf>
    <xf numFmtId="0" fontId="21" fillId="43" borderId="41" applyNumberFormat="0" applyProtection="0">
      <alignment horizontal="left" vertical="center" indent="1"/>
    </xf>
    <xf numFmtId="0" fontId="21" fillId="43" borderId="41" applyNumberFormat="0" applyProtection="0">
      <alignment horizontal="left" vertical="center" indent="1"/>
    </xf>
    <xf numFmtId="0" fontId="21" fillId="43" borderId="41" applyNumberFormat="0" applyProtection="0">
      <alignment horizontal="left" vertical="center" indent="1"/>
    </xf>
    <xf numFmtId="0" fontId="21" fillId="43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92" borderId="24" applyNumberFormat="0">
      <protection locked="0"/>
    </xf>
    <xf numFmtId="0" fontId="21" fillId="92" borderId="24" applyNumberFormat="0">
      <protection locked="0"/>
    </xf>
    <xf numFmtId="0" fontId="21" fillId="92" borderId="24" applyNumberFormat="0">
      <protection locked="0"/>
    </xf>
    <xf numFmtId="0" fontId="43" fillId="106" borderId="75" applyBorder="0"/>
    <xf numFmtId="4" fontId="54" fillId="63" borderId="41" applyNumberFormat="0" applyProtection="0">
      <alignment vertical="center"/>
    </xf>
    <xf numFmtId="4" fontId="54" fillId="63" borderId="41" applyNumberFormat="0" applyProtection="0">
      <alignment vertical="center"/>
    </xf>
    <xf numFmtId="4" fontId="55" fillId="63" borderId="41" applyNumberFormat="0" applyProtection="0">
      <alignment vertical="center"/>
    </xf>
    <xf numFmtId="4" fontId="55" fillId="63" borderId="41" applyNumberFormat="0" applyProtection="0">
      <alignment vertical="center"/>
    </xf>
    <xf numFmtId="4" fontId="54" fillId="63" borderId="41" applyNumberFormat="0" applyProtection="0">
      <alignment horizontal="left" vertical="center" indent="1"/>
    </xf>
    <xf numFmtId="4" fontId="54" fillId="63" borderId="41" applyNumberFormat="0" applyProtection="0">
      <alignment horizontal="left" vertical="center" indent="1"/>
    </xf>
    <xf numFmtId="4" fontId="54" fillId="63" borderId="41" applyNumberFormat="0" applyProtection="0">
      <alignment horizontal="left" vertical="center" indent="1"/>
    </xf>
    <xf numFmtId="4" fontId="54" fillId="63" borderId="41" applyNumberFormat="0" applyProtection="0">
      <alignment horizontal="left" vertical="center" indent="1"/>
    </xf>
    <xf numFmtId="4" fontId="54" fillId="59" borderId="41" applyNumberFormat="0" applyProtection="0">
      <alignment horizontal="right" vertical="center"/>
    </xf>
    <xf numFmtId="4" fontId="54" fillId="59" borderId="41" applyNumberFormat="0" applyProtection="0">
      <alignment horizontal="right" vertical="center"/>
    </xf>
    <xf numFmtId="4" fontId="54" fillId="59" borderId="41" applyNumberFormat="0" applyProtection="0">
      <alignment horizontal="right" vertical="center"/>
    </xf>
    <xf numFmtId="4" fontId="55" fillId="59" borderId="41" applyNumberFormat="0" applyProtection="0">
      <alignment horizontal="right" vertical="center"/>
    </xf>
    <xf numFmtId="4" fontId="55" fillId="59" borderId="41" applyNumberFormat="0" applyProtection="0">
      <alignment horizontal="right" vertical="center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7" fillId="111" borderId="24"/>
    <xf numFmtId="4" fontId="59" fillId="59" borderId="41" applyNumberFormat="0" applyProtection="0">
      <alignment horizontal="right" vertical="center"/>
    </xf>
    <xf numFmtId="4" fontId="59" fillId="59" borderId="41" applyNumberFormat="0" applyProtection="0">
      <alignment horizontal="right" vertical="center"/>
    </xf>
    <xf numFmtId="39" fontId="21" fillId="64" borderId="0"/>
    <xf numFmtId="39" fontId="21" fillId="64" borderId="0"/>
    <xf numFmtId="39" fontId="21" fillId="64" borderId="0"/>
    <xf numFmtId="39" fontId="21" fillId="64" borderId="0"/>
    <xf numFmtId="39" fontId="21" fillId="64" borderId="0"/>
    <xf numFmtId="39" fontId="21" fillId="64" borderId="0"/>
    <xf numFmtId="39" fontId="21" fillId="64" borderId="0"/>
    <xf numFmtId="39" fontId="21" fillId="64" borderId="0"/>
    <xf numFmtId="39" fontId="21" fillId="64" borderId="0"/>
    <xf numFmtId="39" fontId="21" fillId="64" borderId="0"/>
    <xf numFmtId="39" fontId="21" fillId="64" borderId="0"/>
    <xf numFmtId="39" fontId="21" fillId="64" borderId="0"/>
    <xf numFmtId="39" fontId="21" fillId="64" borderId="0"/>
    <xf numFmtId="39" fontId="21" fillId="64" borderId="0"/>
    <xf numFmtId="39" fontId="21" fillId="64" borderId="0"/>
    <xf numFmtId="38" fontId="27" fillId="0" borderId="43"/>
    <xf numFmtId="38" fontId="27" fillId="0" borderId="43"/>
    <xf numFmtId="38" fontId="27" fillId="0" borderId="43"/>
    <xf numFmtId="38" fontId="27" fillId="0" borderId="43"/>
    <xf numFmtId="38" fontId="27" fillId="0" borderId="43"/>
    <xf numFmtId="38" fontId="27" fillId="0" borderId="43"/>
    <xf numFmtId="38" fontId="27" fillId="0" borderId="43"/>
    <xf numFmtId="38" fontId="27" fillId="0" borderId="43"/>
    <xf numFmtId="38" fontId="27" fillId="0" borderId="43"/>
    <xf numFmtId="38" fontId="27" fillId="0" borderId="43"/>
    <xf numFmtId="38" fontId="27" fillId="0" borderId="43"/>
    <xf numFmtId="38" fontId="27" fillId="0" borderId="43"/>
    <xf numFmtId="38" fontId="43" fillId="0" borderId="34"/>
    <xf numFmtId="38" fontId="43" fillId="0" borderId="34"/>
    <xf numFmtId="38" fontId="43" fillId="0" borderId="34"/>
    <xf numFmtId="38" fontId="43" fillId="0" borderId="34"/>
    <xf numFmtId="38" fontId="43" fillId="0" borderId="34"/>
    <xf numFmtId="38" fontId="43" fillId="0" borderId="34"/>
    <xf numFmtId="38" fontId="43" fillId="0" borderId="34"/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>
      <alignment horizontal="left" wrapText="1"/>
    </xf>
    <xf numFmtId="201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8" fontId="21" fillId="0" borderId="0">
      <alignment horizontal="left" wrapText="1"/>
    </xf>
    <xf numFmtId="190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202" fontId="21" fillId="0" borderId="0">
      <alignment horizontal="left" wrapText="1"/>
    </xf>
    <xf numFmtId="202" fontId="21" fillId="0" borderId="0">
      <alignment horizontal="left" wrapText="1"/>
    </xf>
    <xf numFmtId="202" fontId="21" fillId="0" borderId="0">
      <alignment horizontal="left" wrapText="1"/>
    </xf>
    <xf numFmtId="202" fontId="21" fillId="0" borderId="0">
      <alignment horizontal="left" wrapText="1"/>
    </xf>
    <xf numFmtId="182" fontId="21" fillId="0" borderId="0">
      <alignment horizontal="left" wrapText="1"/>
    </xf>
    <xf numFmtId="0" fontId="21" fillId="0" borderId="0">
      <alignment horizontal="left" wrapText="1"/>
    </xf>
    <xf numFmtId="203" fontId="21" fillId="0" borderId="0">
      <alignment horizontal="left" wrapText="1"/>
    </xf>
    <xf numFmtId="192" fontId="21" fillId="0" borderId="0">
      <alignment horizontal="left" wrapText="1"/>
    </xf>
    <xf numFmtId="203" fontId="21" fillId="0" borderId="0">
      <alignment horizontal="left" wrapText="1"/>
    </xf>
    <xf numFmtId="203" fontId="21" fillId="0" borderId="0">
      <alignment horizontal="left" wrapText="1"/>
    </xf>
    <xf numFmtId="168" fontId="21" fillId="0" borderId="0">
      <alignment horizontal="left" wrapText="1"/>
    </xf>
    <xf numFmtId="192" fontId="21" fillId="0" borderId="0">
      <alignment horizontal="left" wrapText="1"/>
    </xf>
    <xf numFmtId="182" fontId="21" fillId="0" borderId="0">
      <alignment horizontal="left" wrapText="1"/>
    </xf>
    <xf numFmtId="168" fontId="21" fillId="0" borderId="0">
      <alignment horizontal="left" wrapText="1"/>
    </xf>
    <xf numFmtId="204" fontId="21" fillId="0" borderId="0">
      <alignment horizontal="left" wrapText="1"/>
    </xf>
    <xf numFmtId="0" fontId="21" fillId="0" borderId="0" applyNumberFormat="0" applyBorder="0" applyAlignment="0"/>
    <xf numFmtId="0" fontId="2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4" fillId="0" borderId="0"/>
    <xf numFmtId="0" fontId="145" fillId="109" borderId="0"/>
    <xf numFmtId="0" fontId="25" fillId="44" borderId="0">
      <alignment horizontal="left" wrapText="1"/>
    </xf>
    <xf numFmtId="0" fontId="25" fillId="44" borderId="0">
      <alignment horizontal="left" wrapText="1"/>
    </xf>
    <xf numFmtId="0" fontId="16" fillId="0" borderId="9" applyNumberFormat="0" applyFill="0" applyAlignment="0" applyProtection="0"/>
    <xf numFmtId="0" fontId="28" fillId="0" borderId="76" applyNumberFormat="0" applyFill="0" applyAlignment="0" applyProtection="0"/>
    <xf numFmtId="0" fontId="28" fillId="0" borderId="76" applyNumberFormat="0" applyFill="0" applyAlignment="0" applyProtection="0"/>
    <xf numFmtId="0" fontId="16" fillId="0" borderId="77" applyNumberFormat="0" applyFill="0" applyAlignment="0" applyProtection="0"/>
    <xf numFmtId="0" fontId="16" fillId="0" borderId="77" applyNumberFormat="0" applyFill="0" applyAlignment="0" applyProtection="0"/>
    <xf numFmtId="0" fontId="16" fillId="0" borderId="77" applyNumberFormat="0" applyFill="0" applyAlignment="0" applyProtection="0"/>
    <xf numFmtId="0" fontId="16" fillId="0" borderId="77" applyNumberFormat="0" applyFill="0" applyAlignment="0" applyProtection="0"/>
    <xf numFmtId="0" fontId="16" fillId="0" borderId="9" applyNumberFormat="0" applyFill="0" applyAlignment="0" applyProtection="0"/>
    <xf numFmtId="0" fontId="16" fillId="0" borderId="77" applyNumberFormat="0" applyFill="0" applyAlignment="0" applyProtection="0"/>
    <xf numFmtId="0" fontId="16" fillId="0" borderId="77" applyNumberFormat="0" applyFill="0" applyAlignment="0" applyProtection="0"/>
    <xf numFmtId="0" fontId="16" fillId="0" borderId="77" applyNumberFormat="0" applyFill="0" applyAlignment="0" applyProtection="0"/>
    <xf numFmtId="0" fontId="37" fillId="0" borderId="78" applyNumberFormat="0" applyFont="0" applyFill="0" applyAlignment="0" applyProtection="0"/>
    <xf numFmtId="0" fontId="37" fillId="0" borderId="78" applyNumberFormat="0" applyFont="0" applyFill="0" applyAlignment="0" applyProtection="0"/>
    <xf numFmtId="0" fontId="37" fillId="0" borderId="78" applyNumberFormat="0" applyFont="0" applyFill="0" applyAlignment="0" applyProtection="0"/>
    <xf numFmtId="0" fontId="39" fillId="0" borderId="44"/>
    <xf numFmtId="0" fontId="39" fillId="0" borderId="44"/>
    <xf numFmtId="0" fontId="1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57" fillId="112" borderId="0"/>
    <xf numFmtId="4" fontId="27" fillId="100" borderId="83" applyNumberFormat="0" applyProtection="0">
      <alignment horizontal="left" vertical="center" indent="1"/>
    </xf>
    <xf numFmtId="0" fontId="27" fillId="106" borderId="84" applyNumberFormat="0" applyProtection="0">
      <alignment horizontal="left" vertical="top" indent="1"/>
    </xf>
    <xf numFmtId="4" fontId="27" fillId="100" borderId="83" applyNumberFormat="0" applyProtection="0">
      <alignment horizontal="left" vertical="center" indent="1"/>
    </xf>
    <xf numFmtId="4" fontId="27" fillId="0" borderId="83" applyNumberFormat="0" applyProtection="0">
      <alignment horizontal="right" vertical="center"/>
    </xf>
    <xf numFmtId="4" fontId="27" fillId="42" borderId="83" applyNumberFormat="0" applyProtection="0">
      <alignment horizontal="left" vertical="center" indent="1"/>
    </xf>
    <xf numFmtId="4" fontId="27" fillId="96" borderId="83" applyNumberFormat="0" applyProtection="0">
      <alignment vertical="center"/>
    </xf>
    <xf numFmtId="0" fontId="27" fillId="113" borderId="84" applyNumberFormat="0" applyProtection="0">
      <alignment horizontal="left" vertical="top" indent="1"/>
    </xf>
  </cellStyleXfs>
  <cellXfs count="715">
    <xf numFmtId="0" fontId="0" fillId="0" borderId="0" xfId="0"/>
    <xf numFmtId="49" fontId="18" fillId="33" borderId="0" xfId="0" applyNumberFormat="1" applyFont="1" applyFill="1" applyAlignment="1">
      <alignment wrapText="1"/>
    </xf>
    <xf numFmtId="0" fontId="19" fillId="0" borderId="0" xfId="0" applyFont="1" applyAlignment="1">
      <alignment wrapText="1"/>
    </xf>
    <xf numFmtId="49" fontId="20" fillId="33" borderId="0" xfId="0" applyNumberFormat="1" applyFont="1" applyFill="1" applyAlignment="1">
      <alignment wrapText="1"/>
    </xf>
    <xf numFmtId="49" fontId="20" fillId="34" borderId="10" xfId="0" applyNumberFormat="1" applyFont="1" applyFill="1" applyBorder="1" applyAlignment="1">
      <alignment horizontal="right" vertical="center" wrapText="1"/>
    </xf>
    <xf numFmtId="49" fontId="20" fillId="34" borderId="10" xfId="0" applyNumberFormat="1" applyFont="1" applyFill="1" applyBorder="1" applyAlignment="1">
      <alignment horizontal="left" vertical="center" wrapText="1"/>
    </xf>
    <xf numFmtId="49" fontId="20" fillId="35" borderId="10" xfId="0" applyNumberFormat="1" applyFont="1" applyFill="1" applyBorder="1" applyAlignment="1">
      <alignment horizontal="right" vertical="center" wrapText="1"/>
    </xf>
    <xf numFmtId="165" fontId="20" fillId="35" borderId="10" xfId="0" applyNumberFormat="1" applyFont="1" applyFill="1" applyBorder="1" applyAlignment="1">
      <alignment horizontal="right" vertical="center" wrapText="1"/>
    </xf>
    <xf numFmtId="165" fontId="20" fillId="36" borderId="10" xfId="0" applyNumberFormat="1" applyFont="1" applyFill="1" applyBorder="1" applyAlignment="1">
      <alignment horizontal="right" vertical="center" wrapText="1"/>
    </xf>
    <xf numFmtId="165" fontId="20" fillId="33" borderId="10" xfId="0" applyNumberFormat="1" applyFont="1" applyFill="1" applyBorder="1" applyAlignment="1">
      <alignment horizontal="right" vertical="center" wrapText="1"/>
    </xf>
    <xf numFmtId="49" fontId="20" fillId="33" borderId="10" xfId="0" applyNumberFormat="1" applyFont="1" applyFill="1" applyBorder="1" applyAlignment="1">
      <alignment horizontal="right" vertical="center" wrapText="1"/>
    </xf>
    <xf numFmtId="49" fontId="20" fillId="36" borderId="10" xfId="0" applyNumberFormat="1" applyFont="1" applyFill="1" applyBorder="1" applyAlignment="1">
      <alignment horizontal="right" vertical="center" wrapText="1"/>
    </xf>
    <xf numFmtId="0" fontId="21" fillId="0" borderId="0" xfId="44"/>
    <xf numFmtId="49" fontId="20" fillId="0" borderId="0" xfId="0" applyNumberFormat="1" applyFont="1" applyFill="1" applyBorder="1" applyAlignment="1">
      <alignment horizontal="left" vertical="center" wrapText="1"/>
    </xf>
    <xf numFmtId="165" fontId="20" fillId="0" borderId="0" xfId="0" applyNumberFormat="1" applyFont="1" applyFill="1" applyBorder="1" applyAlignment="1">
      <alignment horizontal="right" vertical="center" wrapText="1"/>
    </xf>
    <xf numFmtId="0" fontId="0" fillId="0" borderId="0" xfId="0" applyFill="1"/>
    <xf numFmtId="49" fontId="20" fillId="34" borderId="12" xfId="0" applyNumberFormat="1" applyFont="1" applyFill="1" applyBorder="1" applyAlignment="1">
      <alignment horizontal="left" vertical="center" wrapText="1"/>
    </xf>
    <xf numFmtId="49" fontId="20" fillId="35" borderId="12" xfId="0" applyNumberFormat="1" applyFont="1" applyFill="1" applyBorder="1" applyAlignment="1">
      <alignment horizontal="left" vertical="center" wrapText="1"/>
    </xf>
    <xf numFmtId="0" fontId="24" fillId="0" borderId="0" xfId="45" applyFont="1" applyFill="1"/>
    <xf numFmtId="10" fontId="24" fillId="0" borderId="0" xfId="45" applyNumberFormat="1" applyFont="1" applyFill="1"/>
    <xf numFmtId="0" fontId="24" fillId="0" borderId="0" xfId="45" applyFont="1" applyFill="1" applyAlignment="1">
      <alignment horizontal="right"/>
    </xf>
    <xf numFmtId="0" fontId="26" fillId="0" borderId="0" xfId="45" applyFont="1" applyFill="1" applyAlignment="1">
      <alignment horizontal="right"/>
    </xf>
    <xf numFmtId="0" fontId="26" fillId="0" borderId="0" xfId="45" applyFont="1" applyFill="1"/>
    <xf numFmtId="169" fontId="24" fillId="0" borderId="0" xfId="46" applyNumberFormat="1" applyFont="1" applyFill="1"/>
    <xf numFmtId="0" fontId="21" fillId="0" borderId="0" xfId="44" applyFill="1" applyAlignment="1">
      <alignment horizontal="center"/>
    </xf>
    <xf numFmtId="0" fontId="25" fillId="0" borderId="0" xfId="44" applyFont="1" applyFill="1" applyAlignment="1">
      <alignment horizontal="center"/>
    </xf>
    <xf numFmtId="0" fontId="24" fillId="0" borderId="0" xfId="45" applyFont="1" applyFill="1" applyAlignment="1">
      <alignment horizontal="center"/>
    </xf>
    <xf numFmtId="49" fontId="0" fillId="0" borderId="0" xfId="0" applyNumberFormat="1"/>
    <xf numFmtId="41" fontId="0" fillId="0" borderId="0" xfId="0" applyNumberFormat="1"/>
    <xf numFmtId="0" fontId="0" fillId="0" borderId="0" xfId="0" applyBorder="1"/>
    <xf numFmtId="0" fontId="25" fillId="0" borderId="0" xfId="44" applyFont="1"/>
    <xf numFmtId="10" fontId="16" fillId="0" borderId="11" xfId="43" applyNumberFormat="1" applyFont="1" applyBorder="1"/>
    <xf numFmtId="0" fontId="0" fillId="0" borderId="0" xfId="0" applyFill="1" applyBorder="1"/>
    <xf numFmtId="0" fontId="24" fillId="0" borderId="0" xfId="45" applyFont="1" applyAlignment="1">
      <alignment horizontal="left"/>
    </xf>
    <xf numFmtId="3" fontId="0" fillId="0" borderId="0" xfId="0" applyNumberFormat="1"/>
    <xf numFmtId="41" fontId="0" fillId="0" borderId="0" xfId="42" applyNumberFormat="1" applyFont="1"/>
    <xf numFmtId="0" fontId="21" fillId="0" borderId="0" xfId="44" applyFill="1"/>
    <xf numFmtId="169" fontId="21" fillId="0" borderId="0" xfId="46" applyNumberFormat="1" applyFont="1" applyFill="1"/>
    <xf numFmtId="10" fontId="21" fillId="0" borderId="0" xfId="47" applyNumberFormat="1" applyFont="1" applyFill="1"/>
    <xf numFmtId="10" fontId="21" fillId="0" borderId="0" xfId="44" applyNumberFormat="1" applyFill="1" applyBorder="1"/>
    <xf numFmtId="169" fontId="25" fillId="0" borderId="0" xfId="46" applyNumberFormat="1" applyFont="1" applyFill="1" applyAlignment="1">
      <alignment horizontal="center"/>
    </xf>
    <xf numFmtId="0" fontId="25" fillId="0" borderId="0" xfId="44" applyFont="1" applyFill="1" applyAlignment="1">
      <alignment horizontal="centerContinuous"/>
    </xf>
    <xf numFmtId="0" fontId="25" fillId="0" borderId="0" xfId="44" applyFont="1" applyAlignment="1">
      <alignment horizontal="center"/>
    </xf>
    <xf numFmtId="169" fontId="21" fillId="0" borderId="0" xfId="46" applyNumberFormat="1" applyFont="1"/>
    <xf numFmtId="0" fontId="21" fillId="0" borderId="0" xfId="44" applyFill="1" applyAlignment="1">
      <alignment horizontal="right"/>
    </xf>
    <xf numFmtId="169" fontId="24" fillId="0" borderId="0" xfId="48" applyNumberFormat="1" applyFont="1" applyFill="1"/>
    <xf numFmtId="39" fontId="21" fillId="0" borderId="0" xfId="44" applyNumberFormat="1" applyFill="1"/>
    <xf numFmtId="0" fontId="25" fillId="40" borderId="0" xfId="44" applyFont="1" applyFill="1" applyAlignment="1">
      <alignment horizontal="right"/>
    </xf>
    <xf numFmtId="169" fontId="25" fillId="0" borderId="0" xfId="48" applyNumberFormat="1" applyFont="1" applyFill="1"/>
    <xf numFmtId="168" fontId="25" fillId="0" borderId="0" xfId="44" applyNumberFormat="1" applyFont="1" applyFill="1"/>
    <xf numFmtId="0" fontId="25" fillId="0" borderId="0" xfId="44" applyFont="1" applyAlignment="1">
      <alignment horizontal="right"/>
    </xf>
    <xf numFmtId="169" fontId="21" fillId="0" borderId="0" xfId="48" applyNumberFormat="1" applyFont="1" applyFill="1"/>
    <xf numFmtId="0" fontId="21" fillId="0" borderId="0" xfId="44" applyAlignment="1">
      <alignment horizontal="right"/>
    </xf>
    <xf numFmtId="39" fontId="21" fillId="0" borderId="0" xfId="44" applyNumberFormat="1"/>
    <xf numFmtId="0" fontId="25" fillId="0" borderId="0" xfId="44" applyFont="1" applyFill="1" applyAlignment="1">
      <alignment horizontal="right"/>
    </xf>
    <xf numFmtId="169" fontId="28" fillId="0" borderId="0" xfId="48" applyNumberFormat="1" applyFont="1" applyFill="1"/>
    <xf numFmtId="39" fontId="25" fillId="0" borderId="0" xfId="44" applyNumberFormat="1" applyFont="1"/>
    <xf numFmtId="39" fontId="25" fillId="0" borderId="0" xfId="44" applyNumberFormat="1" applyFont="1" applyFill="1"/>
    <xf numFmtId="169" fontId="21" fillId="0" borderId="0" xfId="44" applyNumberFormat="1"/>
    <xf numFmtId="0" fontId="25" fillId="40" borderId="0" xfId="44" applyFont="1" applyFill="1" applyAlignment="1">
      <alignment horizontal="left" wrapText="1"/>
    </xf>
    <xf numFmtId="0" fontId="25" fillId="40" borderId="0" xfId="44" applyFont="1" applyFill="1" applyAlignment="1">
      <alignment horizontal="right" wrapText="1"/>
    </xf>
    <xf numFmtId="10" fontId="21" fillId="0" borderId="0" xfId="44" applyNumberFormat="1" applyFill="1"/>
    <xf numFmtId="43" fontId="24" fillId="0" borderId="0" xfId="48" applyFont="1" applyFill="1"/>
    <xf numFmtId="4" fontId="21" fillId="0" borderId="0" xfId="44" applyNumberFormat="1" applyFill="1"/>
    <xf numFmtId="0" fontId="25" fillId="0" borderId="28" xfId="44" applyFont="1" applyBorder="1" applyAlignment="1">
      <alignment horizontal="right"/>
    </xf>
    <xf numFmtId="169" fontId="24" fillId="0" borderId="34" xfId="48" applyNumberFormat="1" applyFont="1" applyFill="1" applyBorder="1"/>
    <xf numFmtId="168" fontId="25" fillId="0" borderId="34" xfId="44" applyNumberFormat="1" applyFont="1" applyFill="1" applyBorder="1"/>
    <xf numFmtId="0" fontId="21" fillId="0" borderId="34" xfId="44" applyFill="1" applyBorder="1"/>
    <xf numFmtId="169" fontId="24" fillId="0" borderId="28" xfId="48" applyNumberFormat="1" applyFont="1" applyFill="1" applyBorder="1"/>
    <xf numFmtId="168" fontId="25" fillId="0" borderId="29" xfId="44" applyNumberFormat="1" applyFont="1" applyFill="1" applyBorder="1"/>
    <xf numFmtId="0" fontId="25" fillId="0" borderId="30" xfId="44" applyFont="1" applyBorder="1" applyAlignment="1">
      <alignment horizontal="right"/>
    </xf>
    <xf numFmtId="169" fontId="24" fillId="0" borderId="0" xfId="48" applyNumberFormat="1" applyFont="1" applyFill="1" applyBorder="1"/>
    <xf numFmtId="0" fontId="21" fillId="0" borderId="0" xfId="44" applyBorder="1"/>
    <xf numFmtId="168" fontId="25" fillId="0" borderId="0" xfId="44" applyNumberFormat="1" applyFont="1" applyFill="1" applyBorder="1"/>
    <xf numFmtId="0" fontId="21" fillId="0" borderId="0" xfId="44" applyFill="1" applyBorder="1"/>
    <xf numFmtId="169" fontId="24" fillId="0" borderId="30" xfId="48" applyNumberFormat="1" applyFont="1" applyFill="1" applyBorder="1"/>
    <xf numFmtId="168" fontId="25" fillId="0" borderId="31" xfId="44" applyNumberFormat="1" applyFont="1" applyFill="1" applyBorder="1"/>
    <xf numFmtId="0" fontId="21" fillId="0" borderId="31" xfId="44" applyFill="1" applyBorder="1"/>
    <xf numFmtId="0" fontId="21" fillId="0" borderId="32" xfId="44" applyBorder="1"/>
    <xf numFmtId="10" fontId="21" fillId="0" borderId="35" xfId="44" applyNumberFormat="1" applyFill="1" applyBorder="1"/>
    <xf numFmtId="43" fontId="24" fillId="0" borderId="35" xfId="48" applyFont="1" applyFill="1" applyBorder="1"/>
    <xf numFmtId="0" fontId="21" fillId="0" borderId="35" xfId="44" applyBorder="1"/>
    <xf numFmtId="0" fontId="21" fillId="0" borderId="35" xfId="44" applyFill="1" applyBorder="1"/>
    <xf numFmtId="10" fontId="21" fillId="0" borderId="32" xfId="44" applyNumberFormat="1" applyFill="1" applyBorder="1"/>
    <xf numFmtId="169" fontId="24" fillId="0" borderId="35" xfId="46" applyNumberFormat="1" applyFont="1" applyFill="1" applyBorder="1"/>
    <xf numFmtId="0" fontId="21" fillId="0" borderId="33" xfId="44" applyFill="1" applyBorder="1"/>
    <xf numFmtId="0" fontId="21" fillId="0" borderId="0" xfId="44" applyAlignment="1">
      <alignment horizontal="center"/>
    </xf>
    <xf numFmtId="0" fontId="21" fillId="0" borderId="0" xfId="44" applyFill="1" applyAlignment="1">
      <alignment horizontal="center" wrapText="1"/>
    </xf>
    <xf numFmtId="0" fontId="25" fillId="0" borderId="0" xfId="44" applyFont="1" applyFill="1" applyBorder="1" applyAlignment="1">
      <alignment horizontal="right"/>
    </xf>
    <xf numFmtId="39" fontId="21" fillId="0" borderId="0" xfId="44" applyNumberFormat="1" applyFill="1" applyBorder="1"/>
    <xf numFmtId="169" fontId="21" fillId="0" borderId="0" xfId="46" applyNumberFormat="1" applyFont="1" applyFill="1" applyBorder="1"/>
    <xf numFmtId="0" fontId="25" fillId="0" borderId="0" xfId="44" applyFont="1" applyFill="1" applyBorder="1" applyAlignment="1">
      <alignment horizontal="left"/>
    </xf>
    <xf numFmtId="169" fontId="25" fillId="0" borderId="0" xfId="46" applyNumberFormat="1" applyFont="1" applyFill="1" applyBorder="1"/>
    <xf numFmtId="168" fontId="25" fillId="0" borderId="0" xfId="49" applyNumberFormat="1" applyFont="1" applyFill="1" applyBorder="1"/>
    <xf numFmtId="39" fontId="25" fillId="0" borderId="0" xfId="44" applyNumberFormat="1" applyFont="1" applyFill="1" applyBorder="1"/>
    <xf numFmtId="0" fontId="21" fillId="0" borderId="0" xfId="44" applyFill="1" applyBorder="1" applyAlignment="1">
      <alignment horizontal="center"/>
    </xf>
    <xf numFmtId="0" fontId="21" fillId="0" borderId="0" xfId="44" applyFill="1" applyBorder="1" applyAlignment="1">
      <alignment horizontal="center" wrapText="1"/>
    </xf>
    <xf numFmtId="0" fontId="21" fillId="0" borderId="0" xfId="121" applyFill="1"/>
    <xf numFmtId="0" fontId="21" fillId="0" borderId="0" xfId="121" applyFill="1" applyAlignment="1">
      <alignment horizontal="centerContinuous"/>
    </xf>
    <xf numFmtId="0" fontId="21" fillId="0" borderId="0" xfId="121" applyFill="1" applyAlignment="1">
      <alignment horizontal="center"/>
    </xf>
    <xf numFmtId="0" fontId="64" fillId="0" borderId="0" xfId="44" applyFont="1" applyFill="1"/>
    <xf numFmtId="0" fontId="65" fillId="0" borderId="0" xfId="44" applyFont="1"/>
    <xf numFmtId="0" fontId="66" fillId="0" borderId="0" xfId="44" applyFont="1" applyFill="1" applyAlignment="1">
      <alignment horizontal="right"/>
    </xf>
    <xf numFmtId="0" fontId="66" fillId="0" borderId="0" xfId="44" applyFont="1" applyFill="1"/>
    <xf numFmtId="0" fontId="66" fillId="0" borderId="0" xfId="44" applyFont="1" applyFill="1" applyAlignment="1">
      <alignment horizontal="centerContinuous"/>
    </xf>
    <xf numFmtId="0" fontId="66" fillId="0" borderId="0" xfId="44" applyFont="1" applyFill="1" applyProtection="1">
      <protection locked="0"/>
    </xf>
    <xf numFmtId="0" fontId="66" fillId="0" borderId="0" xfId="44" applyFont="1" applyFill="1" applyAlignment="1" applyProtection="1">
      <alignment horizontal="center"/>
      <protection locked="0"/>
    </xf>
    <xf numFmtId="0" fontId="66" fillId="0" borderId="0" xfId="44" applyFont="1" applyFill="1" applyAlignment="1">
      <alignment horizontal="center"/>
    </xf>
    <xf numFmtId="0" fontId="66" fillId="0" borderId="35" xfId="44" applyFont="1" applyFill="1" applyBorder="1" applyAlignment="1" applyProtection="1">
      <alignment horizontal="center"/>
      <protection locked="0"/>
    </xf>
    <xf numFmtId="0" fontId="66" fillId="0" borderId="35" xfId="44" applyFont="1" applyFill="1" applyBorder="1"/>
    <xf numFmtId="0" fontId="66" fillId="0" borderId="35" xfId="44" applyFont="1" applyFill="1" applyBorder="1" applyAlignment="1">
      <alignment horizontal="center"/>
    </xf>
    <xf numFmtId="0" fontId="65" fillId="0" borderId="0" xfId="44" applyFont="1" applyFill="1" applyAlignment="1">
      <alignment horizontal="center"/>
    </xf>
    <xf numFmtId="0" fontId="65" fillId="0" borderId="0" xfId="44" applyFont="1" applyFill="1" applyAlignment="1">
      <alignment horizontal="left"/>
    </xf>
    <xf numFmtId="0" fontId="65" fillId="0" borderId="0" xfId="44" applyFont="1" applyFill="1"/>
    <xf numFmtId="180" fontId="65" fillId="0" borderId="0" xfId="44" applyNumberFormat="1" applyFont="1" applyFill="1" applyProtection="1">
      <protection locked="0"/>
    </xf>
    <xf numFmtId="180" fontId="65" fillId="0" borderId="0" xfId="44" applyNumberFormat="1" applyFont="1" applyFill="1" applyAlignment="1" applyProtection="1">
      <alignment horizontal="center"/>
      <protection locked="0"/>
    </xf>
    <xf numFmtId="0" fontId="65" fillId="0" borderId="0" xfId="44" applyFont="1" applyFill="1" applyAlignment="1">
      <alignment horizontal="left" indent="1"/>
    </xf>
    <xf numFmtId="181" fontId="65" fillId="0" borderId="0" xfId="99" applyNumberFormat="1" applyFont="1" applyFill="1" applyProtection="1">
      <protection locked="0"/>
    </xf>
    <xf numFmtId="169" fontId="65" fillId="0" borderId="0" xfId="48" applyNumberFormat="1" applyFont="1" applyFill="1" applyProtection="1">
      <protection locked="0"/>
    </xf>
    <xf numFmtId="169" fontId="65" fillId="0" borderId="35" xfId="48" applyNumberFormat="1" applyFont="1" applyFill="1" applyBorder="1" applyProtection="1">
      <protection locked="0"/>
    </xf>
    <xf numFmtId="10" fontId="65" fillId="0" borderId="0" xfId="49" applyNumberFormat="1" applyFont="1" applyFill="1" applyAlignment="1">
      <alignment horizontal="left"/>
    </xf>
    <xf numFmtId="181" fontId="65" fillId="0" borderId="34" xfId="99" applyNumberFormat="1" applyFont="1" applyFill="1" applyBorder="1" applyProtection="1">
      <protection locked="0"/>
    </xf>
    <xf numFmtId="0" fontId="65" fillId="0" borderId="0" xfId="44" applyFont="1" applyFill="1" applyAlignment="1">
      <alignment horizontal="left" vertical="center"/>
    </xf>
    <xf numFmtId="180" fontId="65" fillId="0" borderId="0" xfId="44" applyNumberFormat="1" applyFont="1" applyFill="1" applyAlignment="1" applyProtection="1">
      <alignment vertical="center"/>
      <protection locked="0"/>
    </xf>
    <xf numFmtId="181" fontId="65" fillId="0" borderId="0" xfId="99" applyNumberFormat="1" applyFont="1" applyFill="1" applyAlignment="1" applyProtection="1">
      <alignment vertical="center"/>
      <protection locked="0"/>
    </xf>
    <xf numFmtId="0" fontId="21" fillId="0" borderId="0" xfId="44" applyFont="1"/>
    <xf numFmtId="0" fontId="21" fillId="0" borderId="0" xfId="44" applyFill="1" applyAlignment="1">
      <alignment horizontal="centerContinuous"/>
    </xf>
    <xf numFmtId="0" fontId="21" fillId="0" borderId="0" xfId="44" applyFill="1" applyBorder="1" applyAlignment="1">
      <alignment horizontal="center" vertical="center"/>
    </xf>
    <xf numFmtId="0" fontId="21" fillId="0" borderId="0" xfId="44" quotePrefix="1" applyFill="1" applyBorder="1" applyAlignment="1">
      <alignment horizontal="center"/>
    </xf>
    <xf numFmtId="0" fontId="21" fillId="0" borderId="35" xfId="44" applyFill="1" applyBorder="1" applyAlignment="1">
      <alignment horizontal="center"/>
    </xf>
    <xf numFmtId="0" fontId="21" fillId="0" borderId="35" xfId="44" applyFont="1" applyFill="1" applyBorder="1" applyAlignment="1">
      <alignment horizontal="center"/>
    </xf>
    <xf numFmtId="10" fontId="24" fillId="0" borderId="0" xfId="49" applyNumberFormat="1" applyFont="1" applyFill="1"/>
    <xf numFmtId="0" fontId="25" fillId="0" borderId="0" xfId="44" applyFont="1" applyFill="1"/>
    <xf numFmtId="43" fontId="25" fillId="0" borderId="0" xfId="44" applyNumberFormat="1" applyFont="1" applyFill="1"/>
    <xf numFmtId="10" fontId="25" fillId="0" borderId="0" xfId="49" applyNumberFormat="1" applyFont="1" applyFill="1" applyBorder="1"/>
    <xf numFmtId="179" fontId="24" fillId="0" borderId="0" xfId="49" applyNumberFormat="1" applyFont="1" applyFill="1"/>
    <xf numFmtId="0" fontId="68" fillId="0" borderId="0" xfId="44" applyFont="1" applyFill="1"/>
    <xf numFmtId="0" fontId="64" fillId="0" borderId="0" xfId="120" applyFont="1" applyFill="1" applyAlignment="1"/>
    <xf numFmtId="0" fontId="21" fillId="0" borderId="0" xfId="120" applyFont="1"/>
    <xf numFmtId="0" fontId="21" fillId="0" borderId="0" xfId="120" applyFont="1" applyFill="1"/>
    <xf numFmtId="0" fontId="25" fillId="0" borderId="0" xfId="120" applyFont="1"/>
    <xf numFmtId="0" fontId="21" fillId="0" borderId="0" xfId="120" applyFont="1" applyAlignment="1">
      <alignment vertical="center"/>
    </xf>
    <xf numFmtId="0" fontId="21" fillId="0" borderId="0" xfId="120" applyFont="1" applyFill="1" applyBorder="1" applyAlignment="1">
      <alignment horizontal="centerContinuous" vertical="center"/>
    </xf>
    <xf numFmtId="0" fontId="21" fillId="0" borderId="47" xfId="120" applyFont="1" applyFill="1" applyBorder="1" applyAlignment="1">
      <alignment horizontal="centerContinuous" vertical="center"/>
    </xf>
    <xf numFmtId="184" fontId="25" fillId="0" borderId="0" xfId="120" applyNumberFormat="1" applyFont="1" applyFill="1" applyBorder="1" applyAlignment="1">
      <alignment horizontal="centerContinuous"/>
    </xf>
    <xf numFmtId="184" fontId="25" fillId="0" borderId="31" xfId="120" applyNumberFormat="1" applyFont="1" applyFill="1" applyBorder="1" applyAlignment="1">
      <alignment horizontal="center"/>
    </xf>
    <xf numFmtId="0" fontId="25" fillId="0" borderId="32" xfId="120" applyFont="1" applyFill="1" applyBorder="1"/>
    <xf numFmtId="0" fontId="25" fillId="0" borderId="30" xfId="120" applyFont="1" applyFill="1" applyBorder="1"/>
    <xf numFmtId="0" fontId="25" fillId="0" borderId="0" xfId="120" applyFont="1" applyFill="1" applyBorder="1" applyAlignment="1">
      <alignment horizontal="center"/>
    </xf>
    <xf numFmtId="0" fontId="25" fillId="0" borderId="31" xfId="120" applyFont="1" applyFill="1" applyBorder="1" applyAlignment="1">
      <alignment horizontal="center"/>
    </xf>
    <xf numFmtId="0" fontId="21" fillId="0" borderId="0" xfId="120" applyFont="1" applyFill="1" applyBorder="1"/>
    <xf numFmtId="10" fontId="21" fillId="0" borderId="0" xfId="120" applyNumberFormat="1" applyFont="1" applyFill="1" applyBorder="1" applyAlignment="1">
      <alignment horizontal="center"/>
    </xf>
    <xf numFmtId="0" fontId="21" fillId="0" borderId="0" xfId="120" applyFont="1" applyFill="1" applyBorder="1" applyAlignment="1">
      <alignment horizontal="center"/>
    </xf>
    <xf numFmtId="14" fontId="25" fillId="0" borderId="35" xfId="120" applyNumberFormat="1" applyFont="1" applyFill="1" applyBorder="1" applyAlignment="1">
      <alignment horizontal="center"/>
    </xf>
    <xf numFmtId="0" fontId="21" fillId="0" borderId="0" xfId="120" applyFont="1" applyFill="1" applyAlignment="1">
      <alignment vertical="center"/>
    </xf>
    <xf numFmtId="0" fontId="21" fillId="0" borderId="24" xfId="44" applyFont="1" applyBorder="1" applyAlignment="1">
      <alignment horizontal="left" indent="2"/>
    </xf>
    <xf numFmtId="181" fontId="21" fillId="0" borderId="24" xfId="99" applyNumberFormat="1" applyFont="1" applyBorder="1"/>
    <xf numFmtId="181" fontId="21" fillId="0" borderId="24" xfId="99" applyNumberFormat="1" applyFont="1" applyFill="1" applyBorder="1"/>
    <xf numFmtId="10" fontId="21" fillId="0" borderId="24" xfId="49" applyNumberFormat="1" applyFont="1" applyBorder="1"/>
    <xf numFmtId="10" fontId="21" fillId="0" borderId="24" xfId="49" applyNumberFormat="1" applyFont="1" applyFill="1" applyBorder="1"/>
    <xf numFmtId="0" fontId="21" fillId="0" borderId="0" xfId="44" applyFont="1" applyAlignment="1">
      <alignment horizontal="left" indent="2"/>
    </xf>
    <xf numFmtId="0" fontId="21" fillId="0" borderId="0" xfId="44" applyFont="1" applyFill="1"/>
    <xf numFmtId="0" fontId="21" fillId="0" borderId="24" xfId="44" applyFont="1" applyBorder="1" applyAlignment="1">
      <alignment horizontal="center"/>
    </xf>
    <xf numFmtId="0" fontId="21" fillId="0" borderId="24" xfId="44" applyFont="1" applyFill="1" applyBorder="1" applyAlignment="1">
      <alignment horizontal="center"/>
    </xf>
    <xf numFmtId="181" fontId="53" fillId="0" borderId="0" xfId="99" applyNumberFormat="1" applyFont="1"/>
    <xf numFmtId="10" fontId="21" fillId="0" borderId="24" xfId="44" applyNumberFormat="1" applyFont="1" applyBorder="1"/>
    <xf numFmtId="10" fontId="21" fillId="0" borderId="24" xfId="44" applyNumberFormat="1" applyFont="1" applyFill="1" applyBorder="1"/>
    <xf numFmtId="0" fontId="70" fillId="0" borderId="0" xfId="0" applyFont="1"/>
    <xf numFmtId="169" fontId="25" fillId="0" borderId="0" xfId="48" applyNumberFormat="1" applyFont="1" applyFill="1" applyBorder="1"/>
    <xf numFmtId="0" fontId="21" fillId="0" borderId="0" xfId="209" applyNumberFormat="1" applyFont="1" applyFill="1" applyAlignment="1"/>
    <xf numFmtId="0" fontId="21" fillId="0" borderId="0" xfId="209" applyNumberFormat="1" applyFont="1" applyFill="1" applyAlignment="1">
      <alignment horizontal="center"/>
    </xf>
    <xf numFmtId="0" fontId="25" fillId="0" borderId="0" xfId="209" applyNumberFormat="1" applyFont="1" applyFill="1" applyBorder="1" applyAlignment="1">
      <alignment horizontal="centerContinuous"/>
    </xf>
    <xf numFmtId="0" fontId="25" fillId="0" borderId="0" xfId="209" applyNumberFormat="1" applyFont="1" applyFill="1" applyAlignment="1">
      <alignment horizontal="centerContinuous" vertical="center"/>
    </xf>
    <xf numFmtId="0" fontId="74" fillId="0" borderId="0" xfId="209" applyNumberFormat="1" applyFont="1" applyFill="1" applyAlignment="1"/>
    <xf numFmtId="0" fontId="74" fillId="0" borderId="0" xfId="209" applyNumberFormat="1" applyFont="1" applyFill="1" applyAlignment="1">
      <alignment horizontal="center"/>
    </xf>
    <xf numFmtId="0" fontId="75" fillId="0" borderId="35" xfId="209" applyNumberFormat="1" applyFont="1" applyFill="1" applyBorder="1" applyAlignment="1">
      <alignment horizontal="center"/>
    </xf>
    <xf numFmtId="0" fontId="75" fillId="0" borderId="0" xfId="209" applyNumberFormat="1" applyFont="1" applyFill="1" applyAlignment="1">
      <alignment horizontal="center"/>
    </xf>
    <xf numFmtId="0" fontId="76" fillId="0" borderId="0" xfId="209" applyNumberFormat="1" applyFont="1" applyFill="1" applyAlignment="1"/>
    <xf numFmtId="0" fontId="74" fillId="0" borderId="0" xfId="209" applyNumberFormat="1" applyFont="1" applyFill="1" applyAlignment="1">
      <alignment horizontal="left"/>
    </xf>
    <xf numFmtId="0" fontId="74" fillId="0" borderId="0" xfId="209" applyNumberFormat="1" applyFont="1" applyFill="1" applyAlignment="1">
      <alignment horizontal="left" wrapText="1"/>
    </xf>
    <xf numFmtId="0" fontId="21" fillId="39" borderId="0" xfId="44" applyFill="1" applyBorder="1"/>
    <xf numFmtId="0" fontId="29" fillId="0" borderId="0" xfId="0" applyFont="1" applyFill="1" applyBorder="1"/>
    <xf numFmtId="169" fontId="65" fillId="0" borderId="34" xfId="48" applyNumberFormat="1" applyFont="1" applyFill="1" applyBorder="1" applyProtection="1">
      <protection locked="0"/>
    </xf>
    <xf numFmtId="41" fontId="65" fillId="0" borderId="0" xfId="99" applyNumberFormat="1" applyFont="1" applyFill="1" applyProtection="1">
      <protection locked="0"/>
    </xf>
    <xf numFmtId="0" fontId="73" fillId="0" borderId="0" xfId="44" applyFont="1" applyFill="1" applyAlignment="1">
      <alignment horizontal="center"/>
    </xf>
    <xf numFmtId="0" fontId="16" fillId="39" borderId="25" xfId="0" applyFont="1" applyFill="1" applyBorder="1"/>
    <xf numFmtId="0" fontId="16" fillId="39" borderId="26" xfId="0" applyFont="1" applyFill="1" applyBorder="1"/>
    <xf numFmtId="3" fontId="16" fillId="39" borderId="26" xfId="0" applyNumberFormat="1" applyFont="1" applyFill="1" applyBorder="1"/>
    <xf numFmtId="165" fontId="89" fillId="37" borderId="0" xfId="0" applyNumberFormat="1" applyFont="1" applyFill="1"/>
    <xf numFmtId="0" fontId="16" fillId="0" borderId="0" xfId="0" applyFont="1"/>
    <xf numFmtId="0" fontId="66" fillId="0" borderId="0" xfId="44" quotePrefix="1" applyFont="1" applyFill="1" applyBorder="1" applyAlignment="1">
      <alignment horizontal="right"/>
    </xf>
    <xf numFmtId="169" fontId="85" fillId="0" borderId="0" xfId="44" applyNumberFormat="1" applyFont="1"/>
    <xf numFmtId="0" fontId="21" fillId="0" borderId="0" xfId="121" applyFont="1" applyFill="1" applyBorder="1" applyAlignment="1"/>
    <xf numFmtId="0" fontId="21" fillId="0" borderId="0" xfId="121" applyFill="1" applyBorder="1"/>
    <xf numFmtId="0" fontId="21" fillId="39" borderId="34" xfId="44" applyFill="1" applyBorder="1"/>
    <xf numFmtId="0" fontId="85" fillId="0" borderId="0" xfId="44" applyFont="1" applyFill="1" applyBorder="1" applyAlignment="1">
      <alignment horizontal="right"/>
    </xf>
    <xf numFmtId="0" fontId="84" fillId="0" borderId="0" xfId="44" applyFont="1" applyFill="1" applyBorder="1"/>
    <xf numFmtId="168" fontId="71" fillId="0" borderId="0" xfId="49" applyNumberFormat="1" applyFont="1" applyFill="1" applyBorder="1"/>
    <xf numFmtId="41" fontId="85" fillId="0" borderId="0" xfId="44" applyNumberFormat="1" applyFont="1" applyFill="1" applyBorder="1"/>
    <xf numFmtId="0" fontId="25" fillId="0" borderId="0" xfId="44" applyFont="1" applyFill="1" applyAlignment="1">
      <alignment horizontal="center"/>
    </xf>
    <xf numFmtId="49" fontId="0" fillId="0" borderId="0" xfId="0" applyNumberFormat="1" applyFill="1"/>
    <xf numFmtId="169" fontId="0" fillId="0" borderId="0" xfId="0" applyNumberFormat="1" applyFill="1"/>
    <xf numFmtId="0" fontId="91" fillId="0" borderId="0" xfId="45" applyFont="1" applyFill="1" applyBorder="1" applyAlignment="1">
      <alignment horizontal="right"/>
    </xf>
    <xf numFmtId="0" fontId="21" fillId="0" borderId="0" xfId="44" applyFill="1" applyAlignment="1">
      <alignment horizontal="center"/>
    </xf>
    <xf numFmtId="0" fontId="24" fillId="0" borderId="0" xfId="45" applyFont="1" applyFill="1" applyAlignment="1">
      <alignment horizontal="center"/>
    </xf>
    <xf numFmtId="0" fontId="70" fillId="0" borderId="0" xfId="0" applyFont="1" applyFill="1"/>
    <xf numFmtId="169" fontId="70" fillId="0" borderId="0" xfId="46" applyNumberFormat="1" applyFont="1" applyFill="1"/>
    <xf numFmtId="169" fontId="70" fillId="0" borderId="34" xfId="0" applyNumberFormat="1" applyFont="1" applyFill="1" applyBorder="1"/>
    <xf numFmtId="169" fontId="70" fillId="0" borderId="40" xfId="46" applyNumberFormat="1" applyFont="1" applyFill="1" applyBorder="1"/>
    <xf numFmtId="169" fontId="65" fillId="0" borderId="0" xfId="46" applyNumberFormat="1" applyFont="1" applyFill="1" applyAlignment="1">
      <alignment horizontal="left"/>
    </xf>
    <xf numFmtId="0" fontId="21" fillId="0" borderId="0" xfId="44" applyFont="1" applyFill="1" applyBorder="1"/>
    <xf numFmtId="169" fontId="24" fillId="0" borderId="35" xfId="48" applyNumberFormat="1" applyFont="1" applyFill="1" applyBorder="1"/>
    <xf numFmtId="169" fontId="25" fillId="0" borderId="40" xfId="48" applyNumberFormat="1" applyFont="1" applyFill="1" applyBorder="1"/>
    <xf numFmtId="0" fontId="94" fillId="0" borderId="0" xfId="44" applyFont="1" applyFill="1"/>
    <xf numFmtId="169" fontId="0" fillId="0" borderId="0" xfId="0" applyNumberFormat="1"/>
    <xf numFmtId="169" fontId="0" fillId="0" borderId="0" xfId="42" applyNumberFormat="1" applyFont="1"/>
    <xf numFmtId="169" fontId="24" fillId="0" borderId="0" xfId="45" applyNumberFormat="1" applyFont="1" applyFill="1"/>
    <xf numFmtId="3" fontId="0" fillId="0" borderId="0" xfId="0" applyNumberFormat="1" applyFill="1"/>
    <xf numFmtId="189" fontId="21" fillId="0" borderId="0" xfId="44" applyNumberFormat="1" applyAlignment="1">
      <alignment horizontal="left"/>
    </xf>
    <xf numFmtId="190" fontId="21" fillId="0" borderId="0" xfId="44" applyNumberFormat="1"/>
    <xf numFmtId="41" fontId="0" fillId="0" borderId="0" xfId="42" applyNumberFormat="1" applyFont="1" applyFill="1"/>
    <xf numFmtId="169" fontId="65" fillId="0" borderId="0" xfId="42" applyNumberFormat="1" applyFont="1" applyFill="1"/>
    <xf numFmtId="0" fontId="21" fillId="39" borderId="28" xfId="44" applyFill="1" applyBorder="1"/>
    <xf numFmtId="0" fontId="21" fillId="39" borderId="29" xfId="44" applyFill="1" applyBorder="1"/>
    <xf numFmtId="0" fontId="21" fillId="39" borderId="30" xfId="44" applyFill="1" applyBorder="1"/>
    <xf numFmtId="169" fontId="21" fillId="39" borderId="0" xfId="46" applyNumberFormat="1" applyFont="1" applyFill="1" applyBorder="1" applyAlignment="1">
      <alignment horizontal="center"/>
    </xf>
    <xf numFmtId="10" fontId="21" fillId="39" borderId="0" xfId="47" applyNumberFormat="1" applyFont="1" applyFill="1" applyBorder="1"/>
    <xf numFmtId="10" fontId="21" fillId="39" borderId="31" xfId="44" applyNumberFormat="1" applyFill="1" applyBorder="1"/>
    <xf numFmtId="169" fontId="21" fillId="39" borderId="0" xfId="46" applyNumberFormat="1" applyFont="1" applyFill="1" applyBorder="1"/>
    <xf numFmtId="0" fontId="21" fillId="39" borderId="32" xfId="44" applyFill="1" applyBorder="1"/>
    <xf numFmtId="0" fontId="21" fillId="39" borderId="35" xfId="44" applyFill="1" applyBorder="1"/>
    <xf numFmtId="169" fontId="21" fillId="39" borderId="35" xfId="46" applyNumberFormat="1" applyFont="1" applyFill="1" applyBorder="1"/>
    <xf numFmtId="42" fontId="65" fillId="0" borderId="34" xfId="99" applyNumberFormat="1" applyFont="1" applyFill="1" applyBorder="1" applyProtection="1">
      <protection locked="0"/>
    </xf>
    <xf numFmtId="42" fontId="65" fillId="0" borderId="0" xfId="99" applyNumberFormat="1" applyFont="1" applyFill="1" applyProtection="1">
      <protection locked="0"/>
    </xf>
    <xf numFmtId="0" fontId="70" fillId="0" borderId="50" xfId="0" applyFont="1" applyFill="1" applyBorder="1"/>
    <xf numFmtId="0" fontId="26" fillId="0" borderId="0" xfId="45" applyFont="1" applyFill="1" applyAlignment="1">
      <alignment horizontal="center"/>
    </xf>
    <xf numFmtId="164" fontId="20" fillId="33" borderId="0" xfId="0" applyNumberFormat="1" applyFont="1" applyFill="1" applyAlignment="1">
      <alignment wrapText="1"/>
    </xf>
    <xf numFmtId="0" fontId="25" fillId="0" borderId="0" xfId="120" applyFont="1" applyFill="1" applyAlignment="1">
      <alignment horizontal="centerContinuous"/>
    </xf>
    <xf numFmtId="0" fontId="21" fillId="0" borderId="0" xfId="120" applyFont="1" applyFill="1" applyAlignment="1">
      <alignment horizontal="centerContinuous"/>
    </xf>
    <xf numFmtId="0" fontId="25" fillId="0" borderId="0" xfId="120" applyFont="1" applyFill="1"/>
    <xf numFmtId="0" fontId="25" fillId="0" borderId="46" xfId="120" applyFont="1" applyFill="1" applyBorder="1" applyAlignment="1">
      <alignment horizontal="centerContinuous" vertical="center"/>
    </xf>
    <xf numFmtId="0" fontId="25" fillId="0" borderId="0" xfId="120" applyFont="1" applyFill="1" applyBorder="1"/>
    <xf numFmtId="184" fontId="25" fillId="0" borderId="0" xfId="120" applyNumberFormat="1" applyFont="1" applyFill="1" applyBorder="1" applyAlignment="1">
      <alignment horizontal="center"/>
    </xf>
    <xf numFmtId="0" fontId="25" fillId="0" borderId="35" xfId="120" applyFont="1" applyFill="1" applyBorder="1"/>
    <xf numFmtId="184" fontId="25" fillId="0" borderId="35" xfId="120" applyNumberFormat="1" applyFont="1" applyFill="1" applyBorder="1" applyAlignment="1">
      <alignment horizontal="center"/>
    </xf>
    <xf numFmtId="0" fontId="25" fillId="0" borderId="35" xfId="120" applyFont="1" applyFill="1" applyBorder="1" applyAlignment="1">
      <alignment horizontal="center"/>
    </xf>
    <xf numFmtId="0" fontId="25" fillId="0" borderId="33" xfId="120" applyFont="1" applyFill="1" applyBorder="1" applyAlignment="1">
      <alignment horizontal="center"/>
    </xf>
    <xf numFmtId="0" fontId="21" fillId="0" borderId="30" xfId="120" applyFont="1" applyFill="1" applyBorder="1"/>
    <xf numFmtId="41" fontId="21" fillId="0" borderId="0" xfId="120" applyNumberFormat="1" applyFont="1" applyFill="1" applyBorder="1"/>
    <xf numFmtId="42" fontId="21" fillId="0" borderId="0" xfId="120" applyNumberFormat="1" applyFont="1" applyFill="1" applyBorder="1"/>
    <xf numFmtId="42" fontId="21" fillId="0" borderId="31" xfId="120" applyNumberFormat="1" applyFont="1" applyFill="1" applyBorder="1"/>
    <xf numFmtId="41" fontId="21" fillId="0" borderId="31" xfId="120" applyNumberFormat="1" applyFont="1" applyFill="1" applyBorder="1"/>
    <xf numFmtId="41" fontId="21" fillId="0" borderId="34" xfId="120" applyNumberFormat="1" applyFont="1" applyFill="1" applyBorder="1"/>
    <xf numFmtId="41" fontId="21" fillId="0" borderId="35" xfId="120" applyNumberFormat="1" applyFont="1" applyFill="1" applyBorder="1"/>
    <xf numFmtId="185" fontId="21" fillId="0" borderId="34" xfId="120" applyNumberFormat="1" applyFont="1" applyFill="1" applyBorder="1"/>
    <xf numFmtId="185" fontId="21" fillId="0" borderId="31" xfId="120" applyNumberFormat="1" applyFont="1" applyFill="1" applyBorder="1"/>
    <xf numFmtId="41" fontId="21" fillId="0" borderId="45" xfId="120" applyNumberFormat="1" applyFont="1" applyFill="1" applyBorder="1"/>
    <xf numFmtId="181" fontId="21" fillId="0" borderId="45" xfId="323" applyNumberFormat="1" applyFont="1" applyFill="1" applyBorder="1"/>
    <xf numFmtId="0" fontId="21" fillId="0" borderId="32" xfId="120" applyFont="1" applyFill="1" applyBorder="1"/>
    <xf numFmtId="0" fontId="21" fillId="0" borderId="35" xfId="120" applyFont="1" applyFill="1" applyBorder="1"/>
    <xf numFmtId="0" fontId="21" fillId="0" borderId="33" xfId="120" applyFont="1" applyFill="1" applyBorder="1"/>
    <xf numFmtId="0" fontId="21" fillId="0" borderId="31" xfId="120" applyFont="1" applyFill="1" applyBorder="1"/>
    <xf numFmtId="0" fontId="25" fillId="0" borderId="35" xfId="120" applyFont="1" applyFill="1" applyBorder="1" applyAlignment="1">
      <alignment horizontal="centerContinuous"/>
    </xf>
    <xf numFmtId="0" fontId="25" fillId="0" borderId="33" xfId="120" applyFont="1" applyFill="1" applyBorder="1" applyAlignment="1">
      <alignment horizontal="centerContinuous"/>
    </xf>
    <xf numFmtId="0" fontId="61" fillId="0" borderId="28" xfId="120" applyFont="1" applyFill="1" applyBorder="1"/>
    <xf numFmtId="0" fontId="21" fillId="0" borderId="34" xfId="120" applyFont="1" applyFill="1" applyBorder="1"/>
    <xf numFmtId="0" fontId="25" fillId="0" borderId="34" xfId="120" applyFont="1" applyFill="1" applyBorder="1" applyAlignment="1">
      <alignment horizontal="centerContinuous"/>
    </xf>
    <xf numFmtId="0" fontId="25" fillId="0" borderId="29" xfId="120" applyFont="1" applyFill="1" applyBorder="1" applyAlignment="1">
      <alignment horizontal="centerContinuous"/>
    </xf>
    <xf numFmtId="14" fontId="21" fillId="0" borderId="31" xfId="0" applyNumberFormat="1" applyFont="1" applyFill="1" applyBorder="1" applyAlignment="1">
      <alignment horizontal="center"/>
    </xf>
    <xf numFmtId="10" fontId="21" fillId="0" borderId="0" xfId="43" applyNumberFormat="1" applyFont="1" applyFill="1" applyBorder="1" applyAlignment="1">
      <alignment horizontal="center"/>
    </xf>
    <xf numFmtId="14" fontId="21" fillId="0" borderId="31" xfId="120" applyNumberFormat="1" applyFont="1" applyFill="1" applyBorder="1" applyAlignment="1">
      <alignment horizontal="center"/>
    </xf>
    <xf numFmtId="0" fontId="21" fillId="0" borderId="35" xfId="120" applyFont="1" applyFill="1" applyBorder="1" applyAlignment="1">
      <alignment horizontal="center"/>
    </xf>
    <xf numFmtId="14" fontId="21" fillId="0" borderId="30" xfId="120" applyNumberFormat="1" applyFont="1" applyFill="1" applyBorder="1" applyAlignment="1">
      <alignment horizontal="right"/>
    </xf>
    <xf numFmtId="169" fontId="21" fillId="0" borderId="0" xfId="78" applyNumberFormat="1" applyFont="1" applyFill="1" applyBorder="1" applyAlignment="1">
      <alignment horizontal="right"/>
    </xf>
    <xf numFmtId="1" fontId="21" fillId="0" borderId="0" xfId="120" applyNumberFormat="1" applyFont="1" applyFill="1" applyBorder="1" applyAlignment="1">
      <alignment horizontal="right"/>
    </xf>
    <xf numFmtId="41" fontId="21" fillId="0" borderId="31" xfId="120" applyNumberFormat="1" applyFont="1" applyFill="1" applyBorder="1" applyAlignment="1">
      <alignment horizontal="center"/>
    </xf>
    <xf numFmtId="10" fontId="21" fillId="0" borderId="0" xfId="120" applyNumberFormat="1" applyFont="1" applyFill="1" applyBorder="1" applyAlignment="1"/>
    <xf numFmtId="10" fontId="21" fillId="0" borderId="31" xfId="120" applyNumberFormat="1" applyFont="1" applyFill="1" applyBorder="1" applyAlignment="1">
      <alignment horizontal="center"/>
    </xf>
    <xf numFmtId="42" fontId="21" fillId="0" borderId="0" xfId="120" applyNumberFormat="1" applyFont="1" applyFill="1" applyBorder="1" applyAlignment="1">
      <alignment horizontal="right"/>
    </xf>
    <xf numFmtId="10" fontId="21" fillId="0" borderId="35" xfId="120" applyNumberFormat="1" applyFont="1" applyFill="1" applyBorder="1" applyAlignment="1">
      <alignment horizontal="center"/>
    </xf>
    <xf numFmtId="3" fontId="24" fillId="0" borderId="0" xfId="45" applyNumberFormat="1" applyFont="1" applyFill="1" applyAlignment="1">
      <alignment horizontal="left"/>
    </xf>
    <xf numFmtId="0" fontId="25" fillId="0" borderId="0" xfId="120" applyFont="1" applyFill="1" applyBorder="1" applyAlignment="1">
      <alignment horizontal="centerContinuous"/>
    </xf>
    <xf numFmtId="0" fontId="25" fillId="0" borderId="28" xfId="120" applyFont="1" applyFill="1" applyBorder="1" applyAlignment="1">
      <alignment horizontal="centerContinuous"/>
    </xf>
    <xf numFmtId="10" fontId="21" fillId="0" borderId="30" xfId="120" applyNumberFormat="1" applyFont="1" applyFill="1" applyBorder="1" applyAlignment="1">
      <alignment horizontal="center"/>
    </xf>
    <xf numFmtId="10" fontId="92" fillId="38" borderId="11" xfId="45" applyNumberFormat="1" applyFont="1" applyFill="1" applyBorder="1"/>
    <xf numFmtId="0" fontId="100" fillId="0" borderId="0" xfId="44" applyFont="1" applyFill="1" applyAlignment="1">
      <alignment horizontal="center"/>
    </xf>
    <xf numFmtId="10" fontId="73" fillId="0" borderId="26" xfId="0" applyNumberFormat="1" applyFont="1" applyFill="1" applyBorder="1"/>
    <xf numFmtId="10" fontId="73" fillId="0" borderId="26" xfId="47" applyNumberFormat="1" applyFont="1" applyFill="1" applyBorder="1"/>
    <xf numFmtId="10" fontId="21" fillId="39" borderId="35" xfId="47" applyNumberFormat="1" applyFont="1" applyFill="1" applyBorder="1"/>
    <xf numFmtId="10" fontId="21" fillId="39" borderId="33" xfId="44" applyNumberFormat="1" applyFill="1" applyBorder="1"/>
    <xf numFmtId="0" fontId="21" fillId="0" borderId="0" xfId="44" applyFont="1" applyFill="1" applyBorder="1" applyAlignment="1">
      <alignment horizontal="center" wrapText="1"/>
    </xf>
    <xf numFmtId="44" fontId="21" fillId="0" borderId="0" xfId="44" applyNumberFormat="1"/>
    <xf numFmtId="181" fontId="24" fillId="0" borderId="0" xfId="99" applyNumberFormat="1" applyFont="1" applyFill="1"/>
    <xf numFmtId="169" fontId="21" fillId="0" borderId="0" xfId="48" applyNumberFormat="1" applyFill="1"/>
    <xf numFmtId="44" fontId="21" fillId="0" borderId="0" xfId="99" applyFill="1"/>
    <xf numFmtId="0" fontId="25" fillId="0" borderId="0" xfId="44" applyFont="1" applyBorder="1" applyAlignment="1">
      <alignment horizontal="center" wrapText="1"/>
    </xf>
    <xf numFmtId="0" fontId="21" fillId="0" borderId="0" xfId="44" applyAlignment="1">
      <alignment horizontal="center" wrapText="1"/>
    </xf>
    <xf numFmtId="0" fontId="25" fillId="0" borderId="35" xfId="44" applyFont="1" applyFill="1" applyBorder="1" applyAlignment="1">
      <alignment horizontal="center" wrapText="1"/>
    </xf>
    <xf numFmtId="41" fontId="25" fillId="0" borderId="35" xfId="44" applyNumberFormat="1" applyFont="1" applyFill="1" applyBorder="1" applyAlignment="1">
      <alignment horizontal="center" wrapText="1"/>
    </xf>
    <xf numFmtId="0" fontId="25" fillId="0" borderId="35" xfId="44" applyFont="1" applyBorder="1" applyAlignment="1">
      <alignment horizontal="center" wrapText="1"/>
    </xf>
    <xf numFmtId="41" fontId="21" fillId="0" borderId="0" xfId="44" applyNumberFormat="1" applyFill="1" applyAlignment="1">
      <alignment horizontal="right"/>
    </xf>
    <xf numFmtId="41" fontId="25" fillId="0" borderId="0" xfId="44" applyNumberFormat="1" applyFont="1" applyFill="1" applyAlignment="1">
      <alignment horizontal="centerContinuous"/>
    </xf>
    <xf numFmtId="41" fontId="21" fillId="0" borderId="0" xfId="44" applyNumberFormat="1" applyFill="1"/>
    <xf numFmtId="44" fontId="21" fillId="0" borderId="0" xfId="44" applyNumberFormat="1" applyFill="1"/>
    <xf numFmtId="41" fontId="21" fillId="0" borderId="0" xfId="44" applyNumberFormat="1" applyFill="1" applyAlignment="1">
      <alignment horizontal="centerContinuous"/>
    </xf>
    <xf numFmtId="41" fontId="21" fillId="0" borderId="0" xfId="44" applyNumberFormat="1" applyAlignment="1">
      <alignment horizontal="right"/>
    </xf>
    <xf numFmtId="41" fontId="21" fillId="0" borderId="0" xfId="44" applyNumberFormat="1"/>
    <xf numFmtId="0" fontId="64" fillId="0" borderId="0" xfId="44" applyFont="1"/>
    <xf numFmtId="0" fontId="16" fillId="0" borderId="0" xfId="0" applyFont="1" applyFill="1" applyBorder="1"/>
    <xf numFmtId="43" fontId="21" fillId="0" borderId="0" xfId="329" applyFill="1"/>
    <xf numFmtId="43" fontId="21" fillId="0" borderId="0" xfId="84" applyFont="1" applyFill="1" applyBorder="1" applyAlignment="1">
      <alignment horizontal="center"/>
    </xf>
    <xf numFmtId="43" fontId="21" fillId="0" borderId="0" xfId="84" applyFont="1" applyFill="1" applyAlignment="1">
      <alignment horizontal="center"/>
    </xf>
    <xf numFmtId="43" fontId="21" fillId="0" borderId="0" xfId="84"/>
    <xf numFmtId="169" fontId="16" fillId="0" borderId="52" xfId="42" applyNumberFormat="1" applyFont="1" applyFill="1" applyBorder="1"/>
    <xf numFmtId="0" fontId="22" fillId="0" borderId="51" xfId="0" applyFont="1" applyBorder="1" applyAlignment="1">
      <alignment horizontal="center"/>
    </xf>
    <xf numFmtId="0" fontId="0" fillId="0" borderId="0" xfId="0" applyFont="1"/>
    <xf numFmtId="169" fontId="1" fillId="0" borderId="0" xfId="85" applyNumberFormat="1" applyFont="1"/>
    <xf numFmtId="169" fontId="16" fillId="0" borderId="0" xfId="42" applyNumberFormat="1" applyFont="1" applyFill="1" applyBorder="1"/>
    <xf numFmtId="169" fontId="0" fillId="0" borderId="0" xfId="42" applyNumberFormat="1" applyFont="1"/>
    <xf numFmtId="0" fontId="0" fillId="0" borderId="0" xfId="0"/>
    <xf numFmtId="169" fontId="0" fillId="0" borderId="0" xfId="42" applyNumberFormat="1" applyFont="1" applyFill="1" applyBorder="1"/>
    <xf numFmtId="0" fontId="0" fillId="0" borderId="21" xfId="0" applyFill="1" applyBorder="1"/>
    <xf numFmtId="0" fontId="0" fillId="0" borderId="19" xfId="0" applyFill="1" applyBorder="1"/>
    <xf numFmtId="0" fontId="16" fillId="0" borderId="19" xfId="0" applyFont="1" applyFill="1" applyBorder="1"/>
    <xf numFmtId="0" fontId="0" fillId="0" borderId="0" xfId="0"/>
    <xf numFmtId="0" fontId="16" fillId="0" borderId="0" xfId="0" applyFont="1"/>
    <xf numFmtId="169" fontId="0" fillId="0" borderId="0" xfId="42" applyNumberFormat="1" applyFont="1" applyFill="1"/>
    <xf numFmtId="169" fontId="1" fillId="0" borderId="0" xfId="42" applyNumberFormat="1" applyFont="1" applyFill="1"/>
    <xf numFmtId="0" fontId="0" fillId="0" borderId="0" xfId="0" applyFont="1" applyFill="1"/>
    <xf numFmtId="0" fontId="0" fillId="0" borderId="0" xfId="0" applyFill="1"/>
    <xf numFmtId="0" fontId="53" fillId="0" borderId="0" xfId="44" applyFont="1" applyFill="1" applyAlignment="1">
      <alignment horizontal="centerContinuous"/>
    </xf>
    <xf numFmtId="43" fontId="21" fillId="0" borderId="0" xfId="44" applyNumberFormat="1" applyFill="1" applyAlignment="1">
      <alignment horizontal="center" wrapText="1"/>
    </xf>
    <xf numFmtId="0" fontId="21" fillId="0" borderId="35" xfId="44" applyBorder="1" applyAlignment="1">
      <alignment horizontal="center"/>
    </xf>
    <xf numFmtId="10" fontId="24" fillId="0" borderId="0" xfId="49" applyNumberFormat="1" applyFont="1" applyFill="1" applyAlignment="1">
      <alignment horizontal="center"/>
    </xf>
    <xf numFmtId="181" fontId="24" fillId="0" borderId="0" xfId="99" applyNumberFormat="1" applyFont="1" applyFill="1" applyAlignment="1">
      <alignment horizontal="right"/>
    </xf>
    <xf numFmtId="0" fontId="95" fillId="38" borderId="26" xfId="44" applyFont="1" applyFill="1" applyBorder="1" applyAlignment="1">
      <alignment horizontal="center" wrapText="1"/>
    </xf>
    <xf numFmtId="0" fontId="0" fillId="39" borderId="16" xfId="0" applyFill="1" applyBorder="1"/>
    <xf numFmtId="0" fontId="0" fillId="39" borderId="18" xfId="0" applyFill="1" applyBorder="1"/>
    <xf numFmtId="0" fontId="0" fillId="39" borderId="19" xfId="0" applyFill="1" applyBorder="1"/>
    <xf numFmtId="0" fontId="0" fillId="39" borderId="20" xfId="0" applyFill="1" applyBorder="1"/>
    <xf numFmtId="0" fontId="0" fillId="39" borderId="21" xfId="0" applyFill="1" applyBorder="1"/>
    <xf numFmtId="0" fontId="0" fillId="39" borderId="23" xfId="0" applyFill="1" applyBorder="1"/>
    <xf numFmtId="0" fontId="21" fillId="0" borderId="0" xfId="44" applyFont="1" applyBorder="1" applyAlignment="1">
      <alignment horizontal="center" wrapText="1"/>
    </xf>
    <xf numFmtId="0" fontId="21" fillId="0" borderId="35" xfId="44" applyFont="1" applyBorder="1" applyAlignment="1">
      <alignment horizontal="center" wrapText="1"/>
    </xf>
    <xf numFmtId="41" fontId="21" fillId="0" borderId="0" xfId="44" applyNumberFormat="1" applyFont="1" applyBorder="1" applyAlignment="1">
      <alignment horizontal="center" wrapText="1"/>
    </xf>
    <xf numFmtId="41" fontId="21" fillId="0" borderId="0" xfId="44" quotePrefix="1" applyNumberFormat="1" applyFont="1" applyBorder="1" applyAlignment="1">
      <alignment horizontal="center" wrapText="1"/>
    </xf>
    <xf numFmtId="0" fontId="21" fillId="0" borderId="0" xfId="44" applyFont="1" applyAlignment="1">
      <alignment horizontal="center" wrapText="1"/>
    </xf>
    <xf numFmtId="0" fontId="21" fillId="0" borderId="35" xfId="44" applyFont="1" applyFill="1" applyBorder="1" applyAlignment="1">
      <alignment horizontal="center" wrapText="1"/>
    </xf>
    <xf numFmtId="41" fontId="21" fillId="0" borderId="0" xfId="44" applyNumberFormat="1" applyFont="1" applyFill="1" applyBorder="1" applyAlignment="1">
      <alignment horizontal="center" wrapText="1"/>
    </xf>
    <xf numFmtId="41" fontId="21" fillId="0" borderId="0" xfId="44" quotePrefix="1" applyNumberFormat="1" applyFont="1" applyFill="1" applyBorder="1" applyAlignment="1">
      <alignment horizontal="center" wrapText="1"/>
    </xf>
    <xf numFmtId="0" fontId="21" fillId="0" borderId="0" xfId="44" applyFont="1" applyFill="1" applyAlignment="1">
      <alignment horizontal="center" wrapText="1"/>
    </xf>
    <xf numFmtId="43" fontId="21" fillId="0" borderId="0" xfId="99" applyNumberFormat="1" applyFill="1"/>
    <xf numFmtId="43" fontId="21" fillId="0" borderId="0" xfId="44" applyNumberFormat="1" applyFill="1"/>
    <xf numFmtId="181" fontId="24" fillId="0" borderId="45" xfId="99" applyNumberFormat="1" applyFont="1" applyFill="1" applyBorder="1"/>
    <xf numFmtId="42" fontId="21" fillId="0" borderId="0" xfId="44" applyNumberFormat="1" applyFill="1" applyBorder="1"/>
    <xf numFmtId="168" fontId="24" fillId="0" borderId="0" xfId="49" applyNumberFormat="1" applyFont="1" applyFill="1" applyAlignment="1">
      <alignment horizontal="center"/>
    </xf>
    <xf numFmtId="42" fontId="21" fillId="0" borderId="0" xfId="44" applyNumberFormat="1" applyFill="1"/>
    <xf numFmtId="181" fontId="21" fillId="0" borderId="0" xfId="44" applyNumberFormat="1" applyFill="1"/>
    <xf numFmtId="181" fontId="95" fillId="38" borderId="26" xfId="323" applyNumberFormat="1" applyFont="1" applyFill="1" applyBorder="1" applyAlignment="1">
      <alignment horizontal="center" wrapText="1"/>
    </xf>
    <xf numFmtId="169" fontId="54" fillId="0" borderId="0" xfId="48" applyNumberFormat="1" applyFont="1" applyFill="1"/>
    <xf numFmtId="0" fontId="21" fillId="0" borderId="0" xfId="44" quotePrefix="1" applyFill="1" applyBorder="1" applyAlignment="1"/>
    <xf numFmtId="169" fontId="24" fillId="0" borderId="0" xfId="48" applyNumberFormat="1" applyFont="1" applyFill="1" applyBorder="1" applyAlignment="1">
      <alignment horizontal="left" indent="1"/>
    </xf>
    <xf numFmtId="10" fontId="21" fillId="0" borderId="0" xfId="44" quotePrefix="1" applyNumberFormat="1" applyFill="1" applyBorder="1"/>
    <xf numFmtId="179" fontId="21" fillId="0" borderId="0" xfId="44" applyNumberFormat="1" applyFill="1" applyBorder="1"/>
    <xf numFmtId="179" fontId="97" fillId="0" borderId="0" xfId="44" applyNumberFormat="1" applyFont="1" applyFill="1" applyBorder="1"/>
    <xf numFmtId="10" fontId="98" fillId="0" borderId="0" xfId="49" applyNumberFormat="1" applyFont="1" applyFill="1"/>
    <xf numFmtId="10" fontId="54" fillId="0" borderId="24" xfId="331" applyNumberFormat="1" applyFont="1" applyFill="1" applyBorder="1" applyProtection="1"/>
    <xf numFmtId="0" fontId="21" fillId="0" borderId="24" xfId="44" applyFont="1" applyFill="1" applyBorder="1"/>
    <xf numFmtId="41" fontId="21" fillId="0" borderId="54" xfId="44" applyNumberFormat="1" applyFill="1" applyBorder="1" applyAlignment="1">
      <alignment horizontal="right"/>
    </xf>
    <xf numFmtId="41" fontId="21" fillId="0" borderId="54" xfId="44" applyNumberFormat="1" applyFill="1" applyBorder="1"/>
    <xf numFmtId="41" fontId="21" fillId="0" borderId="0" xfId="120" applyNumberFormat="1" applyFont="1" applyFill="1" applyBorder="1" applyAlignment="1">
      <alignment horizontal="center"/>
    </xf>
    <xf numFmtId="41" fontId="21" fillId="0" borderId="0" xfId="120" applyNumberFormat="1" applyFont="1" applyFill="1" applyBorder="1" applyAlignment="1">
      <alignment horizontal="right"/>
    </xf>
    <xf numFmtId="0" fontId="21" fillId="0" borderId="0" xfId="120" applyFont="1" applyFill="1" applyBorder="1" applyAlignment="1">
      <alignment vertical="center"/>
    </xf>
    <xf numFmtId="14" fontId="21" fillId="0" borderId="0" xfId="120" applyNumberFormat="1" applyFont="1" applyFill="1" applyBorder="1" applyAlignment="1">
      <alignment horizontal="right"/>
    </xf>
    <xf numFmtId="0" fontId="105" fillId="0" borderId="32" xfId="120" applyFont="1" applyFill="1" applyBorder="1"/>
    <xf numFmtId="0" fontId="25" fillId="0" borderId="0" xfId="120" applyFont="1" applyBorder="1"/>
    <xf numFmtId="0" fontId="21" fillId="0" borderId="0" xfId="120" applyFont="1" applyBorder="1"/>
    <xf numFmtId="169" fontId="21" fillId="0" borderId="0" xfId="78" applyNumberFormat="1" applyFont="1" applyFill="1" applyBorder="1" applyAlignment="1">
      <alignment horizontal="center"/>
    </xf>
    <xf numFmtId="10" fontId="71" fillId="0" borderId="18" xfId="44" applyNumberFormat="1" applyFont="1" applyFill="1" applyBorder="1"/>
    <xf numFmtId="10" fontId="71" fillId="0" borderId="20" xfId="44" applyNumberFormat="1" applyFont="1" applyFill="1" applyBorder="1"/>
    <xf numFmtId="10" fontId="71" fillId="0" borderId="23" xfId="44" applyNumberFormat="1" applyFont="1" applyFill="1" applyBorder="1"/>
    <xf numFmtId="164" fontId="20" fillId="0" borderId="0" xfId="0" applyNumberFormat="1" applyFont="1" applyFill="1" applyAlignment="1">
      <alignment wrapText="1"/>
    </xf>
    <xf numFmtId="49" fontId="20" fillId="0" borderId="0" xfId="0" applyNumberFormat="1" applyFont="1" applyFill="1" applyAlignment="1">
      <alignment wrapText="1"/>
    </xf>
    <xf numFmtId="0" fontId="19" fillId="0" borderId="0" xfId="0" applyFont="1" applyFill="1" applyAlignment="1">
      <alignment wrapText="1"/>
    </xf>
    <xf numFmtId="49" fontId="20" fillId="34" borderId="56" xfId="0" applyNumberFormat="1" applyFont="1" applyFill="1" applyBorder="1" applyAlignment="1">
      <alignment horizontal="right" vertical="center" wrapText="1"/>
    </xf>
    <xf numFmtId="49" fontId="20" fillId="34" borderId="49" xfId="0" applyNumberFormat="1" applyFont="1" applyFill="1" applyBorder="1" applyAlignment="1">
      <alignment horizontal="left" vertical="center" wrapText="1"/>
    </xf>
    <xf numFmtId="49" fontId="88" fillId="35" borderId="49" xfId="0" applyNumberFormat="1" applyFont="1" applyFill="1" applyBorder="1" applyAlignment="1">
      <alignment horizontal="left" vertical="center" wrapText="1"/>
    </xf>
    <xf numFmtId="0" fontId="0" fillId="0" borderId="57" xfId="0" applyFill="1" applyBorder="1"/>
    <xf numFmtId="0" fontId="16" fillId="0" borderId="57" xfId="0" applyFont="1" applyFill="1" applyBorder="1"/>
    <xf numFmtId="0" fontId="16" fillId="0" borderId="57" xfId="0" applyFont="1" applyFill="1" applyBorder="1" applyAlignment="1"/>
    <xf numFmtId="169" fontId="70" fillId="0" borderId="0" xfId="46" applyNumberFormat="1" applyFont="1" applyFill="1" applyBorder="1"/>
    <xf numFmtId="0" fontId="21" fillId="39" borderId="0" xfId="44" applyFill="1" applyAlignment="1">
      <alignment horizontal="right"/>
    </xf>
    <xf numFmtId="169" fontId="24" fillId="39" borderId="0" xfId="48" applyNumberFormat="1" applyFont="1" applyFill="1"/>
    <xf numFmtId="0" fontId="25" fillId="39" borderId="0" xfId="44" applyFont="1" applyFill="1" applyAlignment="1">
      <alignment horizontal="right"/>
    </xf>
    <xf numFmtId="169" fontId="21" fillId="39" borderId="0" xfId="48" applyNumberFormat="1" applyFont="1" applyFill="1"/>
    <xf numFmtId="0" fontId="32" fillId="0" borderId="0" xfId="44" applyFont="1" applyFill="1"/>
    <xf numFmtId="0" fontId="21" fillId="94" borderId="0" xfId="44" applyFill="1" applyAlignment="1">
      <alignment horizontal="right"/>
    </xf>
    <xf numFmtId="169" fontId="24" fillId="94" borderId="0" xfId="48" applyNumberFormat="1" applyFont="1" applyFill="1"/>
    <xf numFmtId="0" fontId="25" fillId="0" borderId="16" xfId="44" applyFont="1" applyFill="1" applyBorder="1" applyAlignment="1">
      <alignment horizontal="centerContinuous"/>
    </xf>
    <xf numFmtId="0" fontId="25" fillId="0" borderId="17" xfId="44" applyFont="1" applyFill="1" applyBorder="1" applyAlignment="1">
      <alignment horizontal="center"/>
    </xf>
    <xf numFmtId="0" fontId="25" fillId="0" borderId="17" xfId="44" applyFont="1" applyBorder="1" applyAlignment="1">
      <alignment horizontal="center"/>
    </xf>
    <xf numFmtId="0" fontId="21" fillId="0" borderId="17" xfId="44" applyFill="1" applyBorder="1"/>
    <xf numFmtId="0" fontId="21" fillId="0" borderId="18" xfId="44" applyFill="1" applyBorder="1"/>
    <xf numFmtId="0" fontId="25" fillId="0" borderId="19" xfId="44" applyFont="1" applyFill="1" applyBorder="1" applyAlignment="1">
      <alignment horizontal="centerContinuous"/>
    </xf>
    <xf numFmtId="0" fontId="25" fillId="0" borderId="0" xfId="44" applyFont="1" applyBorder="1" applyAlignment="1">
      <alignment horizontal="center"/>
    </xf>
    <xf numFmtId="0" fontId="25" fillId="0" borderId="0" xfId="44" applyFont="1" applyFill="1" applyBorder="1" applyAlignment="1">
      <alignment horizontal="center"/>
    </xf>
    <xf numFmtId="0" fontId="21" fillId="0" borderId="20" xfId="44" applyFill="1" applyBorder="1"/>
    <xf numFmtId="0" fontId="25" fillId="0" borderId="19" xfId="44" applyFont="1" applyFill="1" applyBorder="1" applyAlignment="1">
      <alignment horizontal="left"/>
    </xf>
    <xf numFmtId="0" fontId="25" fillId="40" borderId="19" xfId="44" applyFont="1" applyFill="1" applyBorder="1" applyAlignment="1">
      <alignment horizontal="right"/>
    </xf>
    <xf numFmtId="169" fontId="25" fillId="0" borderId="20" xfId="48" applyNumberFormat="1" applyFont="1" applyFill="1" applyBorder="1"/>
    <xf numFmtId="0" fontId="25" fillId="0" borderId="19" xfId="44" applyFont="1" applyBorder="1" applyAlignment="1">
      <alignment horizontal="right"/>
    </xf>
    <xf numFmtId="0" fontId="25" fillId="0" borderId="19" xfId="44" applyFont="1" applyFill="1" applyBorder="1" applyAlignment="1">
      <alignment horizontal="right"/>
    </xf>
    <xf numFmtId="0" fontId="25" fillId="41" borderId="19" xfId="44" applyFont="1" applyFill="1" applyBorder="1" applyAlignment="1">
      <alignment horizontal="right"/>
    </xf>
    <xf numFmtId="0" fontId="21" fillId="0" borderId="19" xfId="44" applyBorder="1" applyAlignment="1">
      <alignment horizontal="right"/>
    </xf>
    <xf numFmtId="169" fontId="24" fillId="0" borderId="20" xfId="48" applyNumberFormat="1" applyFont="1" applyFill="1" applyBorder="1"/>
    <xf numFmtId="0" fontId="25" fillId="40" borderId="19" xfId="44" applyFont="1" applyFill="1" applyBorder="1" applyAlignment="1">
      <alignment horizontal="right" wrapText="1"/>
    </xf>
    <xf numFmtId="0" fontId="21" fillId="0" borderId="19" xfId="44" applyBorder="1"/>
    <xf numFmtId="0" fontId="21" fillId="0" borderId="21" xfId="44" applyBorder="1"/>
    <xf numFmtId="0" fontId="21" fillId="0" borderId="22" xfId="44" applyFill="1" applyBorder="1"/>
    <xf numFmtId="39" fontId="21" fillId="0" borderId="22" xfId="44" applyNumberFormat="1" applyFill="1" applyBorder="1"/>
    <xf numFmtId="0" fontId="21" fillId="0" borderId="22" xfId="44" applyBorder="1"/>
    <xf numFmtId="0" fontId="21" fillId="0" borderId="23" xfId="44" applyFill="1" applyBorder="1"/>
    <xf numFmtId="0" fontId="21" fillId="0" borderId="58" xfId="44" applyBorder="1"/>
    <xf numFmtId="0" fontId="21" fillId="0" borderId="57" xfId="44" applyBorder="1"/>
    <xf numFmtId="0" fontId="21" fillId="0" borderId="57" xfId="44" applyFill="1" applyBorder="1"/>
    <xf numFmtId="0" fontId="21" fillId="0" borderId="59" xfId="44" applyBorder="1"/>
    <xf numFmtId="0" fontId="21" fillId="0" borderId="60" xfId="44" applyBorder="1"/>
    <xf numFmtId="0" fontId="21" fillId="0" borderId="61" xfId="44" applyBorder="1"/>
    <xf numFmtId="0" fontId="21" fillId="0" borderId="60" xfId="44" applyFill="1" applyBorder="1"/>
    <xf numFmtId="0" fontId="21" fillId="0" borderId="61" xfId="44" applyFill="1" applyBorder="1"/>
    <xf numFmtId="0" fontId="25" fillId="0" borderId="28" xfId="120" applyFont="1" applyFill="1" applyBorder="1"/>
    <xf numFmtId="14" fontId="25" fillId="0" borderId="34" xfId="120" applyNumberFormat="1" applyFont="1" applyFill="1" applyBorder="1" applyAlignment="1">
      <alignment horizontal="center"/>
    </xf>
    <xf numFmtId="14" fontId="25" fillId="0" borderId="29" xfId="120" applyNumberFormat="1" applyFont="1" applyFill="1" applyBorder="1" applyAlignment="1">
      <alignment horizontal="center"/>
    </xf>
    <xf numFmtId="0" fontId="95" fillId="93" borderId="13" xfId="120" applyFont="1" applyFill="1" applyBorder="1" applyAlignment="1">
      <alignment horizontal="centerContinuous" vertical="center"/>
    </xf>
    <xf numFmtId="0" fontId="96" fillId="93" borderId="14" xfId="120" applyFont="1" applyFill="1" applyBorder="1" applyAlignment="1">
      <alignment horizontal="centerContinuous" vertical="center"/>
    </xf>
    <xf numFmtId="0" fontId="96" fillId="93" borderId="15" xfId="120" applyFont="1" applyFill="1" applyBorder="1" applyAlignment="1">
      <alignment horizontal="centerContinuous" vertical="center"/>
    </xf>
    <xf numFmtId="0" fontId="21" fillId="0" borderId="0" xfId="44" applyFill="1" applyAlignment="1">
      <alignment horizontal="center"/>
    </xf>
    <xf numFmtId="0" fontId="0" fillId="0" borderId="16" xfId="0" applyBorder="1"/>
    <xf numFmtId="10" fontId="21" fillId="0" borderId="0" xfId="120" applyNumberFormat="1" applyFont="1" applyFill="1" applyBorder="1"/>
    <xf numFmtId="14" fontId="21" fillId="0" borderId="32" xfId="120" applyNumberFormat="1" applyFont="1" applyFill="1" applyBorder="1" applyAlignment="1">
      <alignment horizontal="right"/>
    </xf>
    <xf numFmtId="10" fontId="21" fillId="0" borderId="35" xfId="120" applyNumberFormat="1" applyFont="1" applyFill="1" applyBorder="1" applyAlignment="1"/>
    <xf numFmtId="1" fontId="21" fillId="0" borderId="35" xfId="120" applyNumberFormat="1" applyFont="1" applyFill="1" applyBorder="1" applyAlignment="1">
      <alignment horizontal="right"/>
    </xf>
    <xf numFmtId="42" fontId="21" fillId="0" borderId="35" xfId="120" applyNumberFormat="1" applyFont="1" applyFill="1" applyBorder="1" applyAlignment="1">
      <alignment horizontal="right"/>
    </xf>
    <xf numFmtId="41" fontId="21" fillId="0" borderId="33" xfId="120" applyNumberFormat="1" applyFont="1" applyFill="1" applyBorder="1" applyAlignment="1">
      <alignment horizontal="center"/>
    </xf>
    <xf numFmtId="179" fontId="21" fillId="0" borderId="0" xfId="44" applyNumberFormat="1" applyFont="1" applyFill="1" applyBorder="1"/>
    <xf numFmtId="0" fontId="16" fillId="0" borderId="0" xfId="0" applyFont="1" applyFill="1"/>
    <xf numFmtId="14" fontId="30" fillId="0" borderId="30" xfId="120" applyNumberFormat="1" applyFont="1" applyFill="1" applyBorder="1" applyAlignment="1">
      <alignment horizontal="left" indent="2"/>
    </xf>
    <xf numFmtId="169" fontId="21" fillId="0" borderId="0" xfId="44" applyNumberFormat="1" applyFill="1" applyBorder="1"/>
    <xf numFmtId="0" fontId="66" fillId="0" borderId="0" xfId="44" applyFont="1" applyFill="1" applyAlignment="1" applyProtection="1">
      <alignment horizontal="centerContinuous"/>
      <protection locked="0"/>
    </xf>
    <xf numFmtId="15" fontId="66" fillId="0" borderId="0" xfId="44" applyNumberFormat="1" applyFont="1" applyFill="1" applyAlignment="1">
      <alignment horizontal="centerContinuous"/>
    </xf>
    <xf numFmtId="0" fontId="21" fillId="39" borderId="31" xfId="44" applyFill="1" applyBorder="1" applyAlignment="1">
      <alignment horizontal="center"/>
    </xf>
    <xf numFmtId="0" fontId="21" fillId="39" borderId="0" xfId="44" applyFill="1" applyBorder="1" applyAlignment="1">
      <alignment horizontal="center"/>
    </xf>
    <xf numFmtId="0" fontId="21" fillId="39" borderId="35" xfId="44" applyFill="1" applyBorder="1" applyAlignment="1">
      <alignment horizontal="center"/>
    </xf>
    <xf numFmtId="0" fontId="21" fillId="39" borderId="33" xfId="44" applyFill="1" applyBorder="1" applyAlignment="1">
      <alignment horizontal="center"/>
    </xf>
    <xf numFmtId="0" fontId="21" fillId="39" borderId="31" xfId="44" applyFill="1" applyBorder="1"/>
    <xf numFmtId="0" fontId="21" fillId="39" borderId="30" xfId="44" quotePrefix="1" applyFill="1" applyBorder="1" applyAlignment="1"/>
    <xf numFmtId="0" fontId="21" fillId="39" borderId="0" xfId="44" quotePrefix="1" applyFill="1" applyBorder="1" applyAlignment="1"/>
    <xf numFmtId="169" fontId="21" fillId="39" borderId="0" xfId="48" applyNumberFormat="1" applyFill="1" applyBorder="1"/>
    <xf numFmtId="10" fontId="24" fillId="39" borderId="31" xfId="49" applyNumberFormat="1" applyFont="1" applyFill="1" applyBorder="1"/>
    <xf numFmtId="0" fontId="21" fillId="39" borderId="32" xfId="44" quotePrefix="1" applyFill="1" applyBorder="1" applyAlignment="1"/>
    <xf numFmtId="169" fontId="21" fillId="39" borderId="35" xfId="48" applyNumberFormat="1" applyFill="1" applyBorder="1"/>
    <xf numFmtId="10" fontId="71" fillId="0" borderId="0" xfId="44" applyNumberFormat="1" applyFont="1" applyFill="1" applyBorder="1"/>
    <xf numFmtId="0" fontId="71" fillId="0" borderId="16" xfId="44" applyFont="1" applyFill="1" applyBorder="1"/>
    <xf numFmtId="0" fontId="71" fillId="0" borderId="19" xfId="44" applyFont="1" applyFill="1" applyBorder="1"/>
    <xf numFmtId="0" fontId="71" fillId="0" borderId="21" xfId="44" applyFont="1" applyFill="1" applyBorder="1"/>
    <xf numFmtId="0" fontId="68" fillId="0" borderId="0" xfId="44" applyFont="1" applyBorder="1"/>
    <xf numFmtId="168" fontId="107" fillId="0" borderId="0" xfId="44" applyNumberFormat="1" applyFont="1" applyFill="1"/>
    <xf numFmtId="14" fontId="43" fillId="0" borderId="33" xfId="120" applyNumberFormat="1" applyFont="1" applyFill="1" applyBorder="1" applyAlignment="1">
      <alignment horizontal="center"/>
    </xf>
    <xf numFmtId="0" fontId="25" fillId="0" borderId="47" xfId="120" applyFont="1" applyFill="1" applyBorder="1" applyAlignment="1">
      <alignment horizontal="center"/>
    </xf>
    <xf numFmtId="14" fontId="25" fillId="0" borderId="31" xfId="120" applyNumberFormat="1" applyFont="1" applyFill="1" applyBorder="1" applyAlignment="1">
      <alignment horizontal="center"/>
    </xf>
    <xf numFmtId="10" fontId="99" fillId="39" borderId="11" xfId="49" applyNumberFormat="1" applyFont="1" applyFill="1" applyBorder="1"/>
    <xf numFmtId="0" fontId="21" fillId="0" borderId="0" xfId="44" applyFill="1" applyAlignment="1">
      <alignment horizontal="center"/>
    </xf>
    <xf numFmtId="10" fontId="99" fillId="0" borderId="0" xfId="49" applyNumberFormat="1" applyFont="1" applyFill="1" applyBorder="1"/>
    <xf numFmtId="169" fontId="21" fillId="0" borderId="0" xfId="42" applyNumberFormat="1" applyFont="1" applyFill="1"/>
    <xf numFmtId="10" fontId="21" fillId="0" borderId="0" xfId="43" applyNumberFormat="1" applyFont="1"/>
    <xf numFmtId="182" fontId="21" fillId="0" borderId="0" xfId="43" applyNumberFormat="1" applyFont="1"/>
    <xf numFmtId="191" fontId="21" fillId="0" borderId="0" xfId="44" applyNumberFormat="1" applyFill="1"/>
    <xf numFmtId="191" fontId="21" fillId="0" borderId="0" xfId="44" applyNumberFormat="1"/>
    <xf numFmtId="10" fontId="65" fillId="0" borderId="0" xfId="43" applyNumberFormat="1" applyFont="1" applyFill="1" applyAlignment="1" applyProtection="1">
      <alignment vertical="center"/>
      <protection locked="0"/>
    </xf>
    <xf numFmtId="0" fontId="85" fillId="0" borderId="0" xfId="44" applyFont="1" applyFill="1" applyBorder="1"/>
    <xf numFmtId="10" fontId="21" fillId="0" borderId="30" xfId="43" applyNumberFormat="1" applyFont="1" applyFill="1" applyBorder="1" applyAlignment="1">
      <alignment horizontal="center"/>
    </xf>
    <xf numFmtId="10" fontId="24" fillId="39" borderId="33" xfId="49" applyNumberFormat="1" applyFont="1" applyFill="1" applyBorder="1"/>
    <xf numFmtId="0" fontId="21" fillId="0" borderId="28" xfId="44" applyFill="1" applyBorder="1"/>
    <xf numFmtId="10" fontId="21" fillId="0" borderId="29" xfId="44" applyNumberFormat="1" applyFill="1" applyBorder="1"/>
    <xf numFmtId="0" fontId="21" fillId="0" borderId="30" xfId="44" applyFill="1" applyBorder="1"/>
    <xf numFmtId="10" fontId="21" fillId="0" borderId="31" xfId="44" applyNumberFormat="1" applyFill="1" applyBorder="1"/>
    <xf numFmtId="0" fontId="21" fillId="0" borderId="32" xfId="44" applyFill="1" applyBorder="1"/>
    <xf numFmtId="10" fontId="21" fillId="0" borderId="33" xfId="44" applyNumberFormat="1" applyFill="1" applyBorder="1"/>
    <xf numFmtId="181" fontId="72" fillId="0" borderId="0" xfId="44" applyNumberFormat="1" applyFont="1"/>
    <xf numFmtId="14" fontId="74" fillId="0" borderId="0" xfId="209" applyNumberFormat="1" applyFont="1" applyFill="1" applyAlignment="1">
      <alignment horizontal="center"/>
    </xf>
    <xf numFmtId="169" fontId="74" fillId="0" borderId="0" xfId="210" applyNumberFormat="1" applyFont="1" applyFill="1"/>
    <xf numFmtId="10" fontId="75" fillId="0" borderId="40" xfId="135" applyNumberFormat="1" applyFont="1" applyFill="1" applyBorder="1"/>
    <xf numFmtId="10" fontId="74" fillId="0" borderId="40" xfId="135" applyNumberFormat="1" applyFont="1" applyFill="1" applyBorder="1"/>
    <xf numFmtId="3" fontId="74" fillId="0" borderId="0" xfId="210" applyNumberFormat="1" applyFont="1" applyFill="1"/>
    <xf numFmtId="42" fontId="74" fillId="0" borderId="0" xfId="212" applyNumberFormat="1" applyFont="1" applyFill="1"/>
    <xf numFmtId="41" fontId="74" fillId="0" borderId="0" xfId="212" applyNumberFormat="1" applyFont="1" applyFill="1"/>
    <xf numFmtId="0" fontId="74" fillId="0" borderId="0" xfId="209" applyNumberFormat="1" applyFont="1" applyFill="1" applyBorder="1" applyAlignment="1">
      <alignment horizontal="center"/>
    </xf>
    <xf numFmtId="42" fontId="74" fillId="0" borderId="26" xfId="212" applyNumberFormat="1" applyFont="1" applyFill="1" applyBorder="1"/>
    <xf numFmtId="10" fontId="74" fillId="0" borderId="26" xfId="135" applyNumberFormat="1" applyFont="1" applyFill="1" applyBorder="1"/>
    <xf numFmtId="10" fontId="74" fillId="0" borderId="26" xfId="209" applyNumberFormat="1" applyFont="1" applyFill="1" applyBorder="1" applyAlignment="1"/>
    <xf numFmtId="181" fontId="74" fillId="0" borderId="0" xfId="209" applyNumberFormat="1" applyFont="1" applyFill="1" applyAlignment="1"/>
    <xf numFmtId="181" fontId="74" fillId="0" borderId="0" xfId="212" applyNumberFormat="1" applyFont="1" applyFill="1"/>
    <xf numFmtId="0" fontId="74" fillId="0" borderId="0" xfId="209" applyNumberFormat="1" applyFont="1" applyFill="1" applyBorder="1" applyAlignment="1"/>
    <xf numFmtId="10" fontId="74" fillId="0" borderId="35" xfId="135" applyNumberFormat="1" applyFont="1" applyFill="1" applyBorder="1"/>
    <xf numFmtId="181" fontId="74" fillId="0" borderId="26" xfId="212" applyNumberFormat="1" applyFont="1" applyFill="1" applyBorder="1"/>
    <xf numFmtId="10" fontId="74" fillId="0" borderId="40" xfId="209" applyNumberFormat="1" applyFont="1" applyFill="1" applyBorder="1" applyAlignment="1"/>
    <xf numFmtId="165" fontId="0" fillId="0" borderId="0" xfId="0" applyNumberFormat="1" applyFill="1"/>
    <xf numFmtId="165" fontId="0" fillId="0" borderId="0" xfId="0" applyNumberFormat="1"/>
    <xf numFmtId="165" fontId="22" fillId="0" borderId="0" xfId="0" applyNumberFormat="1" applyFont="1"/>
    <xf numFmtId="165" fontId="88" fillId="35" borderId="10" xfId="0" applyNumberFormat="1" applyFont="1" applyFill="1" applyBorder="1" applyAlignment="1">
      <alignment horizontal="right" vertical="center" wrapText="1"/>
    </xf>
    <xf numFmtId="0" fontId="20" fillId="33" borderId="10" xfId="0" applyFont="1" applyFill="1" applyBorder="1" applyAlignment="1">
      <alignment horizontal="right" vertical="center" wrapText="1"/>
    </xf>
    <xf numFmtId="0" fontId="20" fillId="36" borderId="10" xfId="0" applyFont="1" applyFill="1" applyBorder="1" applyAlignment="1">
      <alignment horizontal="right" vertical="center" wrapText="1"/>
    </xf>
    <xf numFmtId="49" fontId="20" fillId="0" borderId="0" xfId="0" applyNumberFormat="1" applyFont="1" applyFill="1" applyBorder="1" applyAlignment="1">
      <alignment horizontal="right" vertical="center" wrapText="1"/>
    </xf>
    <xf numFmtId="37" fontId="16" fillId="39" borderId="26" xfId="0" applyNumberFormat="1" applyFont="1" applyFill="1" applyBorder="1"/>
    <xf numFmtId="0" fontId="21" fillId="0" borderId="0" xfId="44" applyFont="1" applyFill="1" applyAlignment="1">
      <alignment horizontal="right"/>
    </xf>
    <xf numFmtId="0" fontId="21" fillId="94" borderId="0" xfId="44" applyFont="1" applyFill="1" applyAlignment="1">
      <alignment horizontal="right"/>
    </xf>
    <xf numFmtId="169" fontId="151" fillId="0" borderId="0" xfId="48" applyNumberFormat="1" applyFont="1" applyFill="1"/>
    <xf numFmtId="10" fontId="21" fillId="0" borderId="32" xfId="43" applyNumberFormat="1" applyFont="1" applyFill="1" applyBorder="1" applyAlignment="1">
      <alignment horizontal="center"/>
    </xf>
    <xf numFmtId="14" fontId="21" fillId="0" borderId="33" xfId="120" applyNumberFormat="1" applyFont="1" applyFill="1" applyBorder="1" applyAlignment="1">
      <alignment horizontal="center"/>
    </xf>
    <xf numFmtId="0" fontId="85" fillId="0" borderId="0" xfId="120" applyFont="1" applyFill="1"/>
    <xf numFmtId="0" fontId="84" fillId="0" borderId="0" xfId="120" applyFont="1" applyFill="1"/>
    <xf numFmtId="0" fontId="21" fillId="0" borderId="0" xfId="44" applyFill="1" applyAlignment="1">
      <alignment horizontal="center"/>
    </xf>
    <xf numFmtId="0" fontId="22" fillId="0" borderId="0" xfId="0" applyFont="1" applyFill="1"/>
    <xf numFmtId="0" fontId="22" fillId="0" borderId="0" xfId="0" applyFont="1" applyFill="1" applyAlignment="1">
      <alignment horizontal="center"/>
    </xf>
    <xf numFmtId="0" fontId="0" fillId="0" borderId="16" xfId="0" applyFont="1" applyBorder="1"/>
    <xf numFmtId="0" fontId="13" fillId="38" borderId="28" xfId="0" applyFont="1" applyFill="1" applyBorder="1"/>
    <xf numFmtId="49" fontId="152" fillId="0" borderId="0" xfId="0" applyNumberFormat="1" applyFont="1" applyFill="1" applyBorder="1" applyAlignment="1">
      <alignment horizontal="left" vertical="center" wrapText="1"/>
    </xf>
    <xf numFmtId="49" fontId="21" fillId="0" borderId="0" xfId="44" applyNumberFormat="1" applyFill="1"/>
    <xf numFmtId="41" fontId="21" fillId="0" borderId="0" xfId="120" applyNumberFormat="1" applyFont="1" applyFill="1"/>
    <xf numFmtId="49" fontId="18" fillId="0" borderId="0" xfId="0" applyNumberFormat="1" applyFont="1" applyFill="1" applyAlignment="1">
      <alignment wrapText="1"/>
    </xf>
    <xf numFmtId="0" fontId="65" fillId="0" borderId="0" xfId="44" applyFont="1" applyFill="1" applyAlignment="1">
      <alignment horizontal="center"/>
    </xf>
    <xf numFmtId="0" fontId="0" fillId="0" borderId="0" xfId="0" applyAlignment="1">
      <alignment horizontal="left"/>
    </xf>
    <xf numFmtId="0" fontId="27" fillId="0" borderId="0" xfId="121" applyFont="1" applyFill="1" applyBorder="1" applyAlignment="1">
      <alignment horizontal="center"/>
    </xf>
    <xf numFmtId="0" fontId="93" fillId="0" borderId="0" xfId="121" applyFont="1" applyFill="1" applyBorder="1"/>
    <xf numFmtId="0" fontId="21" fillId="0" borderId="0" xfId="121" applyFill="1" applyBorder="1" applyAlignment="1">
      <alignment horizontal="center"/>
    </xf>
    <xf numFmtId="10" fontId="0" fillId="0" borderId="0" xfId="0" applyNumberFormat="1"/>
    <xf numFmtId="10" fontId="0" fillId="0" borderId="0" xfId="43" applyNumberFormat="1" applyFont="1"/>
    <xf numFmtId="0" fontId="153" fillId="0" borderId="0" xfId="121" applyFont="1" applyFill="1" applyBorder="1" applyAlignment="1">
      <alignment horizontal="center"/>
    </xf>
    <xf numFmtId="205" fontId="22" fillId="0" borderId="0" xfId="0" applyNumberFormat="1" applyFont="1"/>
    <xf numFmtId="0" fontId="0" fillId="0" borderId="35" xfId="0" applyFont="1" applyBorder="1"/>
    <xf numFmtId="10" fontId="154" fillId="0" borderId="0" xfId="43" applyNumberFormat="1" applyFont="1"/>
    <xf numFmtId="10" fontId="0" fillId="0" borderId="35" xfId="0" applyNumberFormat="1" applyFont="1" applyBorder="1"/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18" fontId="66" fillId="0" borderId="0" xfId="44" applyNumberFormat="1" applyFont="1" applyFill="1" applyAlignment="1">
      <alignment horizontal="centerContinuous"/>
    </xf>
    <xf numFmtId="167" fontId="155" fillId="0" borderId="0" xfId="7497" applyFont="1" applyAlignment="1"/>
    <xf numFmtId="169" fontId="16" fillId="0" borderId="81" xfId="42" applyNumberFormat="1" applyFont="1" applyFill="1" applyBorder="1"/>
    <xf numFmtId="169" fontId="1" fillId="0" borderId="52" xfId="42" applyNumberFormat="1" applyFont="1" applyFill="1" applyBorder="1"/>
    <xf numFmtId="169" fontId="1" fillId="0" borderId="81" xfId="42" applyNumberFormat="1" applyFont="1" applyFill="1" applyBorder="1"/>
    <xf numFmtId="169" fontId="1" fillId="0" borderId="53" xfId="42" applyNumberFormat="1" applyFont="1" applyFill="1" applyBorder="1"/>
    <xf numFmtId="169" fontId="1" fillId="0" borderId="80" xfId="42" applyNumberFormat="1" applyFont="1" applyFill="1" applyBorder="1"/>
    <xf numFmtId="169" fontId="1" fillId="0" borderId="0" xfId="42" applyNumberFormat="1" applyFont="1" applyFill="1" applyBorder="1"/>
    <xf numFmtId="43" fontId="0" fillId="0" borderId="0" xfId="0" applyNumberFormat="1" applyFill="1"/>
    <xf numFmtId="169" fontId="21" fillId="0" borderId="0" xfId="84" applyNumberFormat="1" applyFill="1"/>
    <xf numFmtId="10" fontId="97" fillId="0" borderId="0" xfId="329" applyNumberFormat="1" applyFont="1" applyFill="1"/>
    <xf numFmtId="49" fontId="0" fillId="0" borderId="17" xfId="0" applyNumberFormat="1" applyBorder="1"/>
    <xf numFmtId="43" fontId="87" fillId="0" borderId="17" xfId="329" applyFont="1" applyFill="1" applyBorder="1" applyAlignment="1">
      <alignment horizontal="center"/>
    </xf>
    <xf numFmtId="43" fontId="87" fillId="0" borderId="18" xfId="84" applyFont="1" applyBorder="1" applyAlignment="1">
      <alignment horizontal="center"/>
    </xf>
    <xf numFmtId="49" fontId="0" fillId="0" borderId="0" xfId="0" applyNumberFormat="1" applyFill="1" applyBorder="1"/>
    <xf numFmtId="43" fontId="21" fillId="0" borderId="0" xfId="329" applyFill="1" applyBorder="1"/>
    <xf numFmtId="0" fontId="21" fillId="0" borderId="19" xfId="0" applyFont="1" applyFill="1" applyBorder="1"/>
    <xf numFmtId="0" fontId="16" fillId="0" borderId="21" xfId="0" applyFont="1" applyFill="1" applyBorder="1"/>
    <xf numFmtId="49" fontId="0" fillId="0" borderId="22" xfId="0" applyNumberFormat="1" applyFill="1" applyBorder="1"/>
    <xf numFmtId="169" fontId="101" fillId="0" borderId="22" xfId="84" applyNumberFormat="1" applyFont="1" applyFill="1" applyBorder="1"/>
    <xf numFmtId="169" fontId="101" fillId="0" borderId="23" xfId="84" applyNumberFormat="1" applyFont="1" applyFill="1" applyBorder="1"/>
    <xf numFmtId="0" fontId="21" fillId="0" borderId="19" xfId="0" applyFont="1" applyFill="1" applyBorder="1" applyAlignment="1">
      <alignment horizontal="center"/>
    </xf>
    <xf numFmtId="169" fontId="21" fillId="0" borderId="0" xfId="84" applyNumberFormat="1" applyFont="1" applyFill="1" applyBorder="1"/>
    <xf numFmtId="10" fontId="97" fillId="0" borderId="0" xfId="0" applyNumberFormat="1" applyFont="1" applyFill="1" applyBorder="1" applyAlignment="1">
      <alignment horizontal="center"/>
    </xf>
    <xf numFmtId="169" fontId="21" fillId="0" borderId="0" xfId="84" quotePrefix="1" applyNumberFormat="1" applyFont="1" applyFill="1" applyBorder="1" applyAlignment="1">
      <alignment horizontal="left"/>
    </xf>
    <xf numFmtId="10" fontId="21" fillId="0" borderId="0" xfId="328" applyNumberFormat="1" applyFont="1" applyFill="1" applyBorder="1" applyAlignment="1">
      <alignment horizontal="center"/>
    </xf>
    <xf numFmtId="169" fontId="101" fillId="0" borderId="0" xfId="84" applyNumberFormat="1" applyFont="1" applyFill="1" applyBorder="1"/>
    <xf numFmtId="169" fontId="87" fillId="0" borderId="0" xfId="84" applyNumberFormat="1" applyFont="1" applyFill="1" applyBorder="1"/>
    <xf numFmtId="0" fontId="1" fillId="0" borderId="0" xfId="0" applyFont="1" applyFill="1"/>
    <xf numFmtId="0" fontId="30" fillId="0" borderId="0" xfId="0" applyFont="1"/>
    <xf numFmtId="0" fontId="30" fillId="0" borderId="0" xfId="0" applyFont="1" applyAlignment="1">
      <alignment horizontal="right"/>
    </xf>
    <xf numFmtId="169" fontId="21" fillId="0" borderId="0" xfId="84" applyNumberFormat="1" applyFill="1" applyBorder="1"/>
    <xf numFmtId="169" fontId="21" fillId="0" borderId="20" xfId="84" applyNumberFormat="1" applyFill="1" applyBorder="1"/>
    <xf numFmtId="169" fontId="87" fillId="0" borderId="20" xfId="84" applyNumberFormat="1" applyFont="1" applyFill="1" applyBorder="1"/>
    <xf numFmtId="0" fontId="108" fillId="0" borderId="0" xfId="0" applyFont="1" applyFill="1"/>
    <xf numFmtId="169" fontId="101" fillId="0" borderId="20" xfId="84" applyNumberFormat="1" applyFont="1" applyFill="1" applyBorder="1"/>
    <xf numFmtId="0" fontId="97" fillId="0" borderId="0" xfId="121" applyFont="1" applyFill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16" fillId="38" borderId="0" xfId="0" applyFont="1" applyFill="1" applyBorder="1" applyAlignment="1">
      <alignment horizontal="center"/>
    </xf>
    <xf numFmtId="0" fontId="22" fillId="38" borderId="0" xfId="0" applyFont="1" applyFill="1" applyAlignment="1">
      <alignment horizontal="center"/>
    </xf>
    <xf numFmtId="169" fontId="1" fillId="38" borderId="0" xfId="42" applyNumberFormat="1" applyFont="1" applyFill="1"/>
    <xf numFmtId="169" fontId="0" fillId="38" borderId="0" xfId="42" applyNumberFormat="1" applyFont="1" applyFill="1"/>
    <xf numFmtId="0" fontId="25" fillId="0" borderId="0" xfId="0" applyFont="1" applyFill="1"/>
    <xf numFmtId="43" fontId="21" fillId="0" borderId="0" xfId="84" applyFill="1"/>
    <xf numFmtId="0" fontId="25" fillId="0" borderId="0" xfId="0" applyFont="1" applyFill="1" applyAlignment="1"/>
    <xf numFmtId="0" fontId="22" fillId="0" borderId="0" xfId="0" applyFont="1" applyFill="1" applyBorder="1" applyAlignment="1">
      <alignment horizontal="center"/>
    </xf>
    <xf numFmtId="169" fontId="1" fillId="0" borderId="0" xfId="324" applyNumberFormat="1" applyFont="1" applyFill="1" applyBorder="1"/>
    <xf numFmtId="169" fontId="1" fillId="0" borderId="35" xfId="324" applyNumberFormat="1" applyFont="1" applyFill="1" applyBorder="1"/>
    <xf numFmtId="169" fontId="16" fillId="0" borderId="0" xfId="0" applyNumberFormat="1" applyFont="1" applyFill="1" applyBorder="1"/>
    <xf numFmtId="191" fontId="24" fillId="0" borderId="0" xfId="48" applyNumberFormat="1" applyFont="1" applyFill="1" applyBorder="1"/>
    <xf numFmtId="183" fontId="24" fillId="0" borderId="0" xfId="48" applyNumberFormat="1" applyFont="1" applyFill="1" applyBorder="1"/>
    <xf numFmtId="179" fontId="24" fillId="0" borderId="0" xfId="49" applyNumberFormat="1" applyFont="1" applyFill="1" applyBorder="1"/>
    <xf numFmtId="0" fontId="85" fillId="0" borderId="0" xfId="44" applyFont="1" applyFill="1"/>
    <xf numFmtId="0" fontId="84" fillId="0" borderId="0" xfId="44" applyFont="1" applyFill="1"/>
    <xf numFmtId="0" fontId="84" fillId="0" borderId="0" xfId="44" applyFont="1"/>
    <xf numFmtId="0" fontId="0" fillId="39" borderId="30" xfId="0" applyFill="1" applyBorder="1"/>
    <xf numFmtId="205" fontId="22" fillId="39" borderId="0" xfId="0" applyNumberFormat="1" applyFont="1" applyFill="1" applyBorder="1" applyAlignment="1">
      <alignment horizontal="center"/>
    </xf>
    <xf numFmtId="0" fontId="0" fillId="39" borderId="30" xfId="0" applyFill="1" applyBorder="1" applyAlignment="1">
      <alignment horizontal="left"/>
    </xf>
    <xf numFmtId="181" fontId="24" fillId="0" borderId="55" xfId="99" applyNumberFormat="1" applyFont="1" applyFill="1" applyBorder="1"/>
    <xf numFmtId="10" fontId="21" fillId="0" borderId="55" xfId="44" applyNumberFormat="1" applyFill="1" applyBorder="1"/>
    <xf numFmtId="41" fontId="71" fillId="0" borderId="0" xfId="44" applyNumberFormat="1" applyFont="1" applyFill="1" applyAlignment="1">
      <alignment horizontal="left"/>
    </xf>
    <xf numFmtId="41" fontId="84" fillId="0" borderId="0" xfId="44" applyNumberFormat="1" applyFont="1" applyFill="1" applyAlignment="1">
      <alignment horizontal="centerContinuous"/>
    </xf>
    <xf numFmtId="44" fontId="84" fillId="0" borderId="0" xfId="44" applyNumberFormat="1" applyFont="1" applyFill="1"/>
    <xf numFmtId="41" fontId="85" fillId="0" borderId="0" xfId="44" applyNumberFormat="1" applyFont="1" applyFill="1" applyAlignment="1">
      <alignment horizontal="centerContinuous"/>
    </xf>
    <xf numFmtId="41" fontId="85" fillId="0" borderId="0" xfId="44" applyNumberFormat="1" applyFont="1" applyFill="1" applyAlignment="1">
      <alignment horizontal="left"/>
    </xf>
    <xf numFmtId="0" fontId="13" fillId="0" borderId="0" xfId="0" applyFont="1" applyFill="1" applyBorder="1" applyAlignment="1">
      <alignment horizontal="center"/>
    </xf>
    <xf numFmtId="169" fontId="70" fillId="0" borderId="0" xfId="0" applyNumberFormat="1" applyFont="1" applyFill="1" applyBorder="1"/>
    <xf numFmtId="169" fontId="65" fillId="0" borderId="34" xfId="46" applyNumberFormat="1" applyFont="1" applyFill="1" applyBorder="1" applyAlignment="1">
      <alignment horizontal="left"/>
    </xf>
    <xf numFmtId="43" fontId="24" fillId="0" borderId="34" xfId="48" applyNumberFormat="1" applyFont="1" applyFill="1" applyBorder="1"/>
    <xf numFmtId="0" fontId="156" fillId="0" borderId="0" xfId="0" applyFont="1" applyFill="1"/>
    <xf numFmtId="14" fontId="25" fillId="39" borderId="0" xfId="44" applyNumberFormat="1" applyFont="1" applyFill="1" applyBorder="1" applyAlignment="1">
      <alignment horizontal="center"/>
    </xf>
    <xf numFmtId="10" fontId="0" fillId="39" borderId="0" xfId="0" applyNumberFormat="1" applyFill="1" applyBorder="1" applyAlignment="1">
      <alignment horizontal="center"/>
    </xf>
    <xf numFmtId="10" fontId="21" fillId="39" borderId="31" xfId="121" applyNumberFormat="1" applyFont="1" applyFill="1" applyBorder="1" applyAlignment="1">
      <alignment horizontal="center"/>
    </xf>
    <xf numFmtId="10" fontId="0" fillId="39" borderId="0" xfId="43" applyNumberFormat="1" applyFont="1" applyFill="1" applyBorder="1" applyAlignment="1">
      <alignment horizontal="center"/>
    </xf>
    <xf numFmtId="41" fontId="0" fillId="39" borderId="0" xfId="43" applyNumberFormat="1" applyFont="1" applyFill="1" applyBorder="1" applyAlignment="1">
      <alignment horizontal="center"/>
    </xf>
    <xf numFmtId="0" fontId="0" fillId="39" borderId="0" xfId="0" applyFont="1" applyFill="1" applyBorder="1" applyAlignment="1">
      <alignment horizontal="center"/>
    </xf>
    <xf numFmtId="10" fontId="1" fillId="39" borderId="0" xfId="43" applyNumberFormat="1" applyFont="1" applyFill="1" applyBorder="1" applyAlignment="1">
      <alignment horizontal="center"/>
    </xf>
    <xf numFmtId="0" fontId="25" fillId="39" borderId="55" xfId="44" quotePrefix="1" applyFont="1" applyFill="1" applyBorder="1" applyAlignment="1">
      <alignment horizontal="center"/>
    </xf>
    <xf numFmtId="10" fontId="25" fillId="39" borderId="55" xfId="44" quotePrefix="1" applyNumberFormat="1" applyFont="1" applyFill="1" applyBorder="1" applyAlignment="1">
      <alignment horizontal="center"/>
    </xf>
    <xf numFmtId="0" fontId="97" fillId="39" borderId="54" xfId="44" applyFont="1" applyFill="1" applyBorder="1" applyAlignment="1">
      <alignment horizontal="center"/>
    </xf>
    <xf numFmtId="10" fontId="21" fillId="39" borderId="0" xfId="44" applyNumberFormat="1" applyFont="1" applyFill="1" applyBorder="1" applyAlignment="1">
      <alignment horizontal="center"/>
    </xf>
    <xf numFmtId="0" fontId="97" fillId="39" borderId="0" xfId="44" applyFont="1" applyFill="1" applyBorder="1" applyAlignment="1">
      <alignment horizontal="center"/>
    </xf>
    <xf numFmtId="0" fontId="97" fillId="39" borderId="82" xfId="44" applyFont="1" applyFill="1" applyBorder="1" applyAlignment="1">
      <alignment horizontal="center"/>
    </xf>
    <xf numFmtId="10" fontId="95" fillId="38" borderId="82" xfId="44" applyNumberFormat="1" applyFont="1" applyFill="1" applyBorder="1" applyAlignment="1">
      <alignment horizontal="center"/>
    </xf>
    <xf numFmtId="10" fontId="25" fillId="39" borderId="54" xfId="44" applyNumberFormat="1" applyFont="1" applyFill="1" applyBorder="1" applyAlignment="1">
      <alignment horizontal="center"/>
    </xf>
    <xf numFmtId="0" fontId="21" fillId="38" borderId="30" xfId="44" applyFill="1" applyBorder="1"/>
    <xf numFmtId="0" fontId="21" fillId="38" borderId="0" xfId="44" applyFill="1" applyBorder="1"/>
    <xf numFmtId="0" fontId="67" fillId="38" borderId="31" xfId="44" applyFont="1" applyFill="1" applyBorder="1" applyAlignment="1">
      <alignment horizontal="right"/>
    </xf>
    <xf numFmtId="0" fontId="0" fillId="0" borderId="0" xfId="0" applyFill="1" applyAlignment="1">
      <alignment horizontal="left"/>
    </xf>
    <xf numFmtId="42" fontId="21" fillId="0" borderId="45" xfId="44" applyNumberFormat="1" applyFill="1" applyBorder="1"/>
    <xf numFmtId="169" fontId="65" fillId="0" borderId="0" xfId="48" applyNumberFormat="1" applyFont="1" applyFill="1" applyBorder="1" applyProtection="1">
      <protection locked="0"/>
    </xf>
    <xf numFmtId="169" fontId="21" fillId="0" borderId="0" xfId="78" applyNumberFormat="1" applyFill="1"/>
    <xf numFmtId="43" fontId="0" fillId="0" borderId="0" xfId="42" applyFont="1"/>
    <xf numFmtId="0" fontId="14" fillId="0" borderId="0" xfId="0" applyFont="1" applyAlignment="1">
      <alignment horizontal="left"/>
    </xf>
    <xf numFmtId="0" fontId="0" fillId="0" borderId="35" xfId="0" applyBorder="1" applyAlignment="1">
      <alignment horizontal="center"/>
    </xf>
    <xf numFmtId="0" fontId="158" fillId="0" borderId="0" xfId="0" applyFont="1"/>
    <xf numFmtId="169" fontId="0" fillId="0" borderId="0" xfId="0" applyNumberFormat="1" applyBorder="1"/>
    <xf numFmtId="0" fontId="16" fillId="0" borderId="35" xfId="0" applyFont="1" applyBorder="1" applyAlignment="1">
      <alignment horizontal="center"/>
    </xf>
    <xf numFmtId="169" fontId="16" fillId="0" borderId="40" xfId="42" applyNumberFormat="1" applyFont="1" applyFill="1" applyBorder="1"/>
    <xf numFmtId="169" fontId="0" fillId="0" borderId="0" xfId="0" applyNumberFormat="1" applyFill="1" applyBorder="1"/>
    <xf numFmtId="0" fontId="90" fillId="0" borderId="0" xfId="44" applyFont="1"/>
    <xf numFmtId="0" fontId="72" fillId="0" borderId="0" xfId="44" applyFont="1" applyAlignment="1">
      <alignment horizontal="center" wrapText="1"/>
    </xf>
    <xf numFmtId="181" fontId="72" fillId="0" borderId="0" xfId="44" applyNumberFormat="1" applyFont="1" applyAlignment="1">
      <alignment horizontal="center" wrapText="1"/>
    </xf>
    <xf numFmtId="181" fontId="72" fillId="0" borderId="0" xfId="44" applyNumberFormat="1" applyFont="1" applyFill="1"/>
    <xf numFmtId="169" fontId="159" fillId="0" borderId="0" xfId="48" applyNumberFormat="1" applyFont="1" applyFill="1"/>
    <xf numFmtId="0" fontId="87" fillId="0" borderId="0" xfId="44" applyFont="1" applyFill="1"/>
    <xf numFmtId="0" fontId="0" fillId="0" borderId="0" xfId="0" applyFill="1" applyAlignment="1">
      <alignment horizontal="center"/>
    </xf>
    <xf numFmtId="43" fontId="0" fillId="0" borderId="0" xfId="0" applyNumberFormat="1"/>
    <xf numFmtId="0" fontId="85" fillId="0" borderId="0" xfId="44" applyFont="1" applyFill="1" applyBorder="1" applyAlignment="1">
      <alignment horizontal="left"/>
    </xf>
    <xf numFmtId="168" fontId="85" fillId="0" borderId="0" xfId="49" applyNumberFormat="1" applyFont="1" applyFill="1" applyBorder="1"/>
    <xf numFmtId="168" fontId="90" fillId="0" borderId="0" xfId="49" applyNumberFormat="1" applyFont="1" applyFill="1" applyBorder="1"/>
    <xf numFmtId="37" fontId="86" fillId="0" borderId="0" xfId="44" applyNumberFormat="1" applyFont="1" applyFill="1" applyBorder="1"/>
    <xf numFmtId="169" fontId="21" fillId="0" borderId="0" xfId="48" applyNumberFormat="1" applyFont="1" applyFill="1" applyBorder="1"/>
    <xf numFmtId="0" fontId="21" fillId="0" borderId="0" xfId="44" applyFill="1" applyAlignment="1">
      <alignment horizontal="center"/>
    </xf>
    <xf numFmtId="10" fontId="21" fillId="0" borderId="28" xfId="44" applyNumberFormat="1" applyFill="1" applyBorder="1"/>
    <xf numFmtId="0" fontId="21" fillId="0" borderId="34" xfId="44" applyBorder="1"/>
    <xf numFmtId="0" fontId="21" fillId="0" borderId="35" xfId="44" applyFill="1" applyBorder="1" applyAlignment="1">
      <alignment horizontal="centerContinuous"/>
    </xf>
    <xf numFmtId="0" fontId="21" fillId="0" borderId="33" xfId="44" applyFill="1" applyBorder="1" applyAlignment="1">
      <alignment horizontal="centerContinuous"/>
    </xf>
    <xf numFmtId="0" fontId="21" fillId="0" borderId="32" xfId="44" applyFill="1" applyBorder="1" applyAlignment="1">
      <alignment horizontal="centerContinuous"/>
    </xf>
    <xf numFmtId="10" fontId="21" fillId="0" borderId="29" xfId="44" applyNumberFormat="1" applyFill="1" applyBorder="1" applyAlignment="1">
      <alignment horizontal="right"/>
    </xf>
    <xf numFmtId="49" fontId="20" fillId="0" borderId="10" xfId="0" applyNumberFormat="1" applyFont="1" applyFill="1" applyBorder="1" applyAlignment="1">
      <alignment horizontal="right" vertical="center" wrapText="1"/>
    </xf>
    <xf numFmtId="49" fontId="20" fillId="0" borderId="10" xfId="0" applyNumberFormat="1" applyFont="1" applyFill="1" applyBorder="1" applyAlignment="1">
      <alignment horizontal="left" vertical="center" wrapText="1"/>
    </xf>
    <xf numFmtId="165" fontId="20" fillId="0" borderId="10" xfId="0" applyNumberFormat="1" applyFont="1" applyFill="1" applyBorder="1" applyAlignment="1">
      <alignment horizontal="right" vertical="center" wrapText="1"/>
    </xf>
    <xf numFmtId="0" fontId="20" fillId="0" borderId="10" xfId="0" applyFont="1" applyFill="1" applyBorder="1" applyAlignment="1">
      <alignment horizontal="right" vertical="center" wrapText="1"/>
    </xf>
    <xf numFmtId="49" fontId="0" fillId="0" borderId="10" xfId="0" applyNumberFormat="1" applyFill="1" applyBorder="1" applyAlignment="1">
      <alignment horizontal="left" vertical="center" wrapText="1"/>
    </xf>
    <xf numFmtId="0" fontId="160" fillId="0" borderId="0" xfId="44" applyFont="1"/>
    <xf numFmtId="10" fontId="70" fillId="0" borderId="0" xfId="43" applyNumberFormat="1" applyFont="1" applyFill="1" applyBorder="1"/>
    <xf numFmtId="169" fontId="70" fillId="0" borderId="0" xfId="0" applyNumberFormat="1" applyFont="1" applyFill="1"/>
    <xf numFmtId="0" fontId="16" fillId="0" borderId="0" xfId="0" applyFont="1" applyFill="1" applyBorder="1" applyAlignment="1">
      <alignment horizontal="center"/>
    </xf>
    <xf numFmtId="0" fontId="0" fillId="114" borderId="25" xfId="0" applyFill="1" applyBorder="1" applyAlignment="1">
      <alignment horizontal="centerContinuous"/>
    </xf>
    <xf numFmtId="0" fontId="0" fillId="114" borderId="26" xfId="0" applyFill="1" applyBorder="1" applyAlignment="1">
      <alignment horizontal="centerContinuous"/>
    </xf>
    <xf numFmtId="0" fontId="0" fillId="114" borderId="27" xfId="0" applyFill="1" applyBorder="1" applyAlignment="1">
      <alignment horizontal="centerContinuous"/>
    </xf>
    <xf numFmtId="0" fontId="65" fillId="0" borderId="0" xfId="44" applyFont="1" applyFill="1" applyAlignment="1">
      <alignment horizontal="center"/>
    </xf>
    <xf numFmtId="0" fontId="161" fillId="0" borderId="0" xfId="0" applyFont="1"/>
    <xf numFmtId="181" fontId="65" fillId="0" borderId="40" xfId="99" applyNumberFormat="1" applyFont="1" applyFill="1" applyBorder="1"/>
    <xf numFmtId="0" fontId="65" fillId="0" borderId="0" xfId="44" applyFont="1" applyFill="1" applyAlignment="1">
      <alignment horizontal="center"/>
    </xf>
    <xf numFmtId="0" fontId="106" fillId="93" borderId="0" xfId="44" applyFont="1" applyFill="1" applyBorder="1" applyAlignment="1">
      <alignment horizontal="center"/>
    </xf>
    <xf numFmtId="0" fontId="106" fillId="93" borderId="20" xfId="44" applyFont="1" applyFill="1" applyBorder="1" applyAlignment="1">
      <alignment horizontal="center"/>
    </xf>
    <xf numFmtId="0" fontId="33" fillId="0" borderId="0" xfId="44" applyFont="1" applyFill="1" applyAlignment="1">
      <alignment horizontal="center"/>
    </xf>
    <xf numFmtId="0" fontId="34" fillId="0" borderId="0" xfId="44" applyFont="1" applyFill="1" applyAlignment="1">
      <alignment horizontal="center"/>
    </xf>
    <xf numFmtId="0" fontId="31" fillId="0" borderId="0" xfId="44" applyFont="1" applyFill="1" applyAlignment="1">
      <alignment horizontal="center"/>
    </xf>
    <xf numFmtId="0" fontId="32" fillId="0" borderId="0" xfId="44" applyFont="1" applyFill="1" applyAlignment="1">
      <alignment horizontal="center"/>
    </xf>
    <xf numFmtId="0" fontId="25" fillId="95" borderId="13" xfId="0" applyFont="1" applyFill="1" applyBorder="1" applyAlignment="1">
      <alignment horizontal="center"/>
    </xf>
    <xf numFmtId="0" fontId="25" fillId="95" borderId="14" xfId="0" applyFont="1" applyFill="1" applyBorder="1" applyAlignment="1">
      <alignment horizontal="center"/>
    </xf>
    <xf numFmtId="0" fontId="25" fillId="95" borderId="15" xfId="0" applyFont="1" applyFill="1" applyBorder="1" applyAlignment="1">
      <alignment horizontal="center"/>
    </xf>
    <xf numFmtId="0" fontId="25" fillId="95" borderId="25" xfId="44" applyFont="1" applyFill="1" applyBorder="1" applyAlignment="1">
      <alignment horizontal="center"/>
    </xf>
    <xf numFmtId="0" fontId="25" fillId="95" borderId="26" xfId="44" applyFont="1" applyFill="1" applyBorder="1" applyAlignment="1">
      <alignment horizontal="center"/>
    </xf>
    <xf numFmtId="0" fontId="25" fillId="95" borderId="27" xfId="44" applyFont="1" applyFill="1" applyBorder="1" applyAlignment="1">
      <alignment horizontal="center"/>
    </xf>
    <xf numFmtId="0" fontId="25" fillId="39" borderId="25" xfId="44" applyFont="1" applyFill="1" applyBorder="1" applyAlignment="1">
      <alignment horizontal="center"/>
    </xf>
    <xf numFmtId="0" fontId="25" fillId="39" borderId="26" xfId="44" applyFont="1" applyFill="1" applyBorder="1" applyAlignment="1">
      <alignment horizontal="center"/>
    </xf>
    <xf numFmtId="0" fontId="25" fillId="39" borderId="27" xfId="44" applyFont="1" applyFill="1" applyBorder="1" applyAlignment="1">
      <alignment horizontal="center"/>
    </xf>
    <xf numFmtId="0" fontId="93" fillId="39" borderId="28" xfId="44" applyFont="1" applyFill="1" applyBorder="1" applyAlignment="1">
      <alignment horizontal="center"/>
    </xf>
    <xf numFmtId="0" fontId="93" fillId="39" borderId="34" xfId="44" applyFont="1" applyFill="1" applyBorder="1" applyAlignment="1">
      <alignment horizontal="center"/>
    </xf>
    <xf numFmtId="0" fontId="93" fillId="39" borderId="29" xfId="44" applyFont="1" applyFill="1" applyBorder="1" applyAlignment="1">
      <alignment horizontal="center"/>
    </xf>
    <xf numFmtId="164" fontId="18" fillId="0" borderId="0" xfId="0" applyNumberFormat="1" applyFont="1" applyFill="1" applyAlignment="1">
      <alignment wrapText="1"/>
    </xf>
    <xf numFmtId="0" fontId="13" fillId="93" borderId="14" xfId="0" applyFont="1" applyFill="1" applyBorder="1" applyAlignment="1">
      <alignment horizontal="center"/>
    </xf>
    <xf numFmtId="0" fontId="13" fillId="93" borderId="79" xfId="0" applyFont="1" applyFill="1" applyBorder="1" applyAlignment="1">
      <alignment horizontal="center"/>
    </xf>
    <xf numFmtId="0" fontId="13" fillId="93" borderId="15" xfId="0" applyFont="1" applyFill="1" applyBorder="1" applyAlignment="1">
      <alignment horizontal="center"/>
    </xf>
    <xf numFmtId="0" fontId="21" fillId="0" borderId="0" xfId="44" applyFill="1" applyAlignment="1">
      <alignment horizontal="center"/>
    </xf>
    <xf numFmtId="0" fontId="25" fillId="0" borderId="0" xfId="44" applyFont="1" applyFill="1" applyAlignment="1">
      <alignment horizontal="center"/>
    </xf>
    <xf numFmtId="0" fontId="28" fillId="0" borderId="0" xfId="45" applyFont="1" applyFill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Fill="1" applyAlignment="1">
      <alignment horizontal="center"/>
    </xf>
    <xf numFmtId="0" fontId="16" fillId="0" borderId="13" xfId="0" applyFont="1" applyFill="1" applyBorder="1" applyAlignment="1">
      <alignment horizontal="center"/>
    </xf>
    <xf numFmtId="0" fontId="16" fillId="0" borderId="14" xfId="0" applyFont="1" applyFill="1" applyBorder="1" applyAlignment="1">
      <alignment horizontal="center"/>
    </xf>
    <xf numFmtId="0" fontId="16" fillId="0" borderId="15" xfId="0" applyFont="1" applyFill="1" applyBorder="1" applyAlignment="1">
      <alignment horizontal="center"/>
    </xf>
    <xf numFmtId="0" fontId="13" fillId="93" borderId="22" xfId="0" applyFont="1" applyFill="1" applyBorder="1" applyAlignment="1">
      <alignment horizontal="center"/>
    </xf>
    <xf numFmtId="0" fontId="13" fillId="38" borderId="0" xfId="0" applyFont="1" applyFill="1" applyAlignment="1">
      <alignment horizontal="center"/>
    </xf>
    <xf numFmtId="164" fontId="18" fillId="33" borderId="0" xfId="0" applyNumberFormat="1" applyFont="1" applyFill="1" applyAlignment="1">
      <alignment wrapText="1"/>
    </xf>
    <xf numFmtId="49" fontId="20" fillId="0" borderId="48" xfId="0" applyNumberFormat="1" applyFont="1" applyFill="1" applyBorder="1" applyAlignment="1">
      <alignment horizontal="left" vertical="center" wrapText="1"/>
    </xf>
    <xf numFmtId="49" fontId="20" fillId="0" borderId="49" xfId="0" applyNumberFormat="1" applyFont="1" applyFill="1" applyBorder="1" applyAlignment="1">
      <alignment horizontal="left" vertical="center" wrapText="1"/>
    </xf>
  </cellXfs>
  <cellStyles count="8316">
    <cellStyle name="_x0013_" xfId="334"/>
    <cellStyle name=" 1" xfId="335"/>
    <cellStyle name=" 1 2" xfId="336"/>
    <cellStyle name="_x0013_ 2" xfId="337"/>
    <cellStyle name="_x0013_ 2 2" xfId="338"/>
    <cellStyle name="_x0013_ 3" xfId="339"/>
    <cellStyle name="_x0013_ 4" xfId="340"/>
    <cellStyle name="_x0013_ 5" xfId="341"/>
    <cellStyle name="_x0013_ 6" xfId="342"/>
    <cellStyle name="_x0013_ 7" xfId="343"/>
    <cellStyle name="_x0013_ 8" xfId="344"/>
    <cellStyle name="_x0013_ 9" xfId="345"/>
    <cellStyle name="_09GRC Gas Transport For Review" xfId="346"/>
    <cellStyle name="_09GRC Gas Transport For Review 2" xfId="347"/>
    <cellStyle name="_09GRC Gas Transport For Review 2 2" xfId="348"/>
    <cellStyle name="_09GRC Gas Transport For Review 3" xfId="349"/>
    <cellStyle name="_09GRC Gas Transport For Review_Book4" xfId="350"/>
    <cellStyle name="_09GRC Gas Transport For Review_Book4 2" xfId="351"/>
    <cellStyle name="_09GRC Gas Transport For Review_Book4 2 2" xfId="352"/>
    <cellStyle name="_09GRC Gas Transport For Review_Book4 3" xfId="353"/>
    <cellStyle name="_x0013__16.07E Wild Horse Wind Expansionwrkingfile" xfId="354"/>
    <cellStyle name="_x0013__16.07E Wild Horse Wind Expansionwrkingfile 2" xfId="355"/>
    <cellStyle name="_x0013__16.07E Wild Horse Wind Expansionwrkingfile 2 2" xfId="356"/>
    <cellStyle name="_x0013__16.07E Wild Horse Wind Expansionwrkingfile 3" xfId="357"/>
    <cellStyle name="_x0013__16.07E Wild Horse Wind Expansionwrkingfile SF" xfId="358"/>
    <cellStyle name="_x0013__16.07E Wild Horse Wind Expansionwrkingfile SF 2" xfId="359"/>
    <cellStyle name="_x0013__16.07E Wild Horse Wind Expansionwrkingfile SF 2 2" xfId="360"/>
    <cellStyle name="_x0013__16.07E Wild Horse Wind Expansionwrkingfile SF 3" xfId="361"/>
    <cellStyle name="_x0013__16.37E Wild Horse Expansion DeferralRevwrkingfile SF" xfId="362"/>
    <cellStyle name="_x0013__16.37E Wild Horse Expansion DeferralRevwrkingfile SF 2" xfId="363"/>
    <cellStyle name="_x0013__16.37E Wild Horse Expansion DeferralRevwrkingfile SF 2 2" xfId="364"/>
    <cellStyle name="_x0013__16.37E Wild Horse Expansion DeferralRevwrkingfile SF 3" xfId="365"/>
    <cellStyle name="_2008 Strat Plan Power Costs Forecast V2 (2009 Update)" xfId="366"/>
    <cellStyle name="_2008 Strat Plan Power Costs Forecast V2 (2009 Update) 2" xfId="367"/>
    <cellStyle name="_2008 Strat Plan Power Costs Forecast V2 (2009 Update)_NIM Summary" xfId="368"/>
    <cellStyle name="_2008 Strat Plan Power Costs Forecast V2 (2009 Update)_NIM Summary 2" xfId="369"/>
    <cellStyle name="_4.06E Pass Throughs" xfId="50"/>
    <cellStyle name="_4.06E Pass Throughs 2" xfId="370"/>
    <cellStyle name="_4.06E Pass Throughs 2 2" xfId="371"/>
    <cellStyle name="_4.06E Pass Throughs 2 2 2" xfId="372"/>
    <cellStyle name="_4.06E Pass Throughs 2 3" xfId="373"/>
    <cellStyle name="_4.06E Pass Throughs 3" xfId="374"/>
    <cellStyle name="_4.06E Pass Throughs 3 2" xfId="375"/>
    <cellStyle name="_4.06E Pass Throughs 3 2 2" xfId="376"/>
    <cellStyle name="_4.06E Pass Throughs 3 3" xfId="377"/>
    <cellStyle name="_4.06E Pass Throughs 3 3 2" xfId="378"/>
    <cellStyle name="_4.06E Pass Throughs 3 4" xfId="379"/>
    <cellStyle name="_4.06E Pass Throughs 3 4 2" xfId="380"/>
    <cellStyle name="_4.06E Pass Throughs 4" xfId="381"/>
    <cellStyle name="_4.06E Pass Throughs 4 2" xfId="382"/>
    <cellStyle name="_4.06E Pass Throughs 5" xfId="383"/>
    <cellStyle name="_4.06E Pass Throughs_04 07E Wild Horse Wind Expansion (C) (2)" xfId="384"/>
    <cellStyle name="_4.06E Pass Throughs_04 07E Wild Horse Wind Expansion (C) (2) 2" xfId="385"/>
    <cellStyle name="_4.06E Pass Throughs_04 07E Wild Horse Wind Expansion (C) (2) 2 2" xfId="386"/>
    <cellStyle name="_4.06E Pass Throughs_04 07E Wild Horse Wind Expansion (C) (2) 3" xfId="387"/>
    <cellStyle name="_4.06E Pass Throughs_04 07E Wild Horse Wind Expansion (C) (2)_Adj Bench DR 3 for Initial Briefs (Electric)" xfId="388"/>
    <cellStyle name="_4.06E Pass Throughs_04 07E Wild Horse Wind Expansion (C) (2)_Adj Bench DR 3 for Initial Briefs (Electric) 2" xfId="389"/>
    <cellStyle name="_4.06E Pass Throughs_04 07E Wild Horse Wind Expansion (C) (2)_Adj Bench DR 3 for Initial Briefs (Electric) 2 2" xfId="390"/>
    <cellStyle name="_4.06E Pass Throughs_04 07E Wild Horse Wind Expansion (C) (2)_Adj Bench DR 3 for Initial Briefs (Electric) 3" xfId="391"/>
    <cellStyle name="_4.06E Pass Throughs_04 07E Wild Horse Wind Expansion (C) (2)_Electric Rev Req Model (2009 GRC) " xfId="392"/>
    <cellStyle name="_4.06E Pass Throughs_04 07E Wild Horse Wind Expansion (C) (2)_Electric Rev Req Model (2009 GRC)  2" xfId="393"/>
    <cellStyle name="_4.06E Pass Throughs_04 07E Wild Horse Wind Expansion (C) (2)_Electric Rev Req Model (2009 GRC)  2 2" xfId="394"/>
    <cellStyle name="_4.06E Pass Throughs_04 07E Wild Horse Wind Expansion (C) (2)_Electric Rev Req Model (2009 GRC)  3" xfId="395"/>
    <cellStyle name="_4.06E Pass Throughs_04 07E Wild Horse Wind Expansion (C) (2)_Electric Rev Req Model (2009 GRC) Rebuttal" xfId="396"/>
    <cellStyle name="_4.06E Pass Throughs_04 07E Wild Horse Wind Expansion (C) (2)_Electric Rev Req Model (2009 GRC) Rebuttal 2" xfId="397"/>
    <cellStyle name="_4.06E Pass Throughs_04 07E Wild Horse Wind Expansion (C) (2)_Electric Rev Req Model (2009 GRC) Rebuttal 2 2" xfId="398"/>
    <cellStyle name="_4.06E Pass Throughs_04 07E Wild Horse Wind Expansion (C) (2)_Electric Rev Req Model (2009 GRC) Rebuttal 3" xfId="399"/>
    <cellStyle name="_4.06E Pass Throughs_04 07E Wild Horse Wind Expansion (C) (2)_Electric Rev Req Model (2009 GRC) Rebuttal REmoval of New  WH Solar AdjustMI" xfId="400"/>
    <cellStyle name="_4.06E Pass Throughs_04 07E Wild Horse Wind Expansion (C) (2)_Electric Rev Req Model (2009 GRC) Rebuttal REmoval of New  WH Solar AdjustMI 2" xfId="401"/>
    <cellStyle name="_4.06E Pass Throughs_04 07E Wild Horse Wind Expansion (C) (2)_Electric Rev Req Model (2009 GRC) Rebuttal REmoval of New  WH Solar AdjustMI 2 2" xfId="402"/>
    <cellStyle name="_4.06E Pass Throughs_04 07E Wild Horse Wind Expansion (C) (2)_Electric Rev Req Model (2009 GRC) Rebuttal REmoval of New  WH Solar AdjustMI 3" xfId="403"/>
    <cellStyle name="_4.06E Pass Throughs_04 07E Wild Horse Wind Expansion (C) (2)_Electric Rev Req Model (2009 GRC) Revised 01-18-2010" xfId="404"/>
    <cellStyle name="_4.06E Pass Throughs_04 07E Wild Horse Wind Expansion (C) (2)_Electric Rev Req Model (2009 GRC) Revised 01-18-2010 2" xfId="405"/>
    <cellStyle name="_4.06E Pass Throughs_04 07E Wild Horse Wind Expansion (C) (2)_Electric Rev Req Model (2009 GRC) Revised 01-18-2010 2 2" xfId="406"/>
    <cellStyle name="_4.06E Pass Throughs_04 07E Wild Horse Wind Expansion (C) (2)_Electric Rev Req Model (2009 GRC) Revised 01-18-2010 3" xfId="407"/>
    <cellStyle name="_4.06E Pass Throughs_04 07E Wild Horse Wind Expansion (C) (2)_Final Order Electric EXHIBIT A-1" xfId="408"/>
    <cellStyle name="_4.06E Pass Throughs_04 07E Wild Horse Wind Expansion (C) (2)_Final Order Electric EXHIBIT A-1 2" xfId="409"/>
    <cellStyle name="_4.06E Pass Throughs_04 07E Wild Horse Wind Expansion (C) (2)_Final Order Electric EXHIBIT A-1 2 2" xfId="410"/>
    <cellStyle name="_4.06E Pass Throughs_04 07E Wild Horse Wind Expansion (C) (2)_Final Order Electric EXHIBIT A-1 3" xfId="411"/>
    <cellStyle name="_4.06E Pass Throughs_04 07E Wild Horse Wind Expansion (C) (2)_TENASKA REGULATORY ASSET" xfId="412"/>
    <cellStyle name="_4.06E Pass Throughs_04 07E Wild Horse Wind Expansion (C) (2)_TENASKA REGULATORY ASSET 2" xfId="413"/>
    <cellStyle name="_4.06E Pass Throughs_04 07E Wild Horse Wind Expansion (C) (2)_TENASKA REGULATORY ASSET 2 2" xfId="414"/>
    <cellStyle name="_4.06E Pass Throughs_04 07E Wild Horse Wind Expansion (C) (2)_TENASKA REGULATORY ASSET 3" xfId="415"/>
    <cellStyle name="_4.06E Pass Throughs_16.37E Wild Horse Expansion DeferralRevwrkingfile SF" xfId="416"/>
    <cellStyle name="_4.06E Pass Throughs_16.37E Wild Horse Expansion DeferralRevwrkingfile SF 2" xfId="417"/>
    <cellStyle name="_4.06E Pass Throughs_16.37E Wild Horse Expansion DeferralRevwrkingfile SF 2 2" xfId="418"/>
    <cellStyle name="_4.06E Pass Throughs_16.37E Wild Horse Expansion DeferralRevwrkingfile SF 3" xfId="419"/>
    <cellStyle name="_4.06E Pass Throughs_2009 GRC Compl Filing - Exhibit D" xfId="420"/>
    <cellStyle name="_4.06E Pass Throughs_2009 GRC Compl Filing - Exhibit D 2" xfId="421"/>
    <cellStyle name="_4.06E Pass Throughs_3.01 Income Statement" xfId="422"/>
    <cellStyle name="_4.06E Pass Throughs_4 31 Regulatory Assets and Liabilities  7 06- Exhibit D" xfId="423"/>
    <cellStyle name="_4.06E Pass Throughs_4 31 Regulatory Assets and Liabilities  7 06- Exhibit D 2" xfId="424"/>
    <cellStyle name="_4.06E Pass Throughs_4 31 Regulatory Assets and Liabilities  7 06- Exhibit D 2 2" xfId="425"/>
    <cellStyle name="_4.06E Pass Throughs_4 31 Regulatory Assets and Liabilities  7 06- Exhibit D 3" xfId="426"/>
    <cellStyle name="_4.06E Pass Throughs_4 31 Regulatory Assets and Liabilities  7 06- Exhibit D_NIM Summary" xfId="427"/>
    <cellStyle name="_4.06E Pass Throughs_4 31 Regulatory Assets and Liabilities  7 06- Exhibit D_NIM Summary 2" xfId="428"/>
    <cellStyle name="_4.06E Pass Throughs_4 32 Regulatory Assets and Liabilities  7 06- Exhibit D" xfId="429"/>
    <cellStyle name="_4.06E Pass Throughs_4 32 Regulatory Assets and Liabilities  7 06- Exhibit D 2" xfId="430"/>
    <cellStyle name="_4.06E Pass Throughs_4 32 Regulatory Assets and Liabilities  7 06- Exhibit D 2 2" xfId="431"/>
    <cellStyle name="_4.06E Pass Throughs_4 32 Regulatory Assets and Liabilities  7 06- Exhibit D 3" xfId="432"/>
    <cellStyle name="_4.06E Pass Throughs_4 32 Regulatory Assets and Liabilities  7 06- Exhibit D_NIM Summary" xfId="433"/>
    <cellStyle name="_4.06E Pass Throughs_4 32 Regulatory Assets and Liabilities  7 06- Exhibit D_NIM Summary 2" xfId="434"/>
    <cellStyle name="_4.06E Pass Throughs_AURORA Total New" xfId="435"/>
    <cellStyle name="_4.06E Pass Throughs_AURORA Total New 2" xfId="436"/>
    <cellStyle name="_4.06E Pass Throughs_Book2" xfId="437"/>
    <cellStyle name="_4.06E Pass Throughs_Book2 2" xfId="438"/>
    <cellStyle name="_4.06E Pass Throughs_Book2 2 2" xfId="439"/>
    <cellStyle name="_4.06E Pass Throughs_Book2 3" xfId="440"/>
    <cellStyle name="_4.06E Pass Throughs_Book2_Adj Bench DR 3 for Initial Briefs (Electric)" xfId="441"/>
    <cellStyle name="_4.06E Pass Throughs_Book2_Adj Bench DR 3 for Initial Briefs (Electric) 2" xfId="442"/>
    <cellStyle name="_4.06E Pass Throughs_Book2_Adj Bench DR 3 for Initial Briefs (Electric) 2 2" xfId="443"/>
    <cellStyle name="_4.06E Pass Throughs_Book2_Adj Bench DR 3 for Initial Briefs (Electric) 3" xfId="444"/>
    <cellStyle name="_4.06E Pass Throughs_Book2_Electric Rev Req Model (2009 GRC) Rebuttal" xfId="445"/>
    <cellStyle name="_4.06E Pass Throughs_Book2_Electric Rev Req Model (2009 GRC) Rebuttal 2" xfId="446"/>
    <cellStyle name="_4.06E Pass Throughs_Book2_Electric Rev Req Model (2009 GRC) Rebuttal 2 2" xfId="447"/>
    <cellStyle name="_4.06E Pass Throughs_Book2_Electric Rev Req Model (2009 GRC) Rebuttal 3" xfId="448"/>
    <cellStyle name="_4.06E Pass Throughs_Book2_Electric Rev Req Model (2009 GRC) Rebuttal REmoval of New  WH Solar AdjustMI" xfId="449"/>
    <cellStyle name="_4.06E Pass Throughs_Book2_Electric Rev Req Model (2009 GRC) Rebuttal REmoval of New  WH Solar AdjustMI 2" xfId="450"/>
    <cellStyle name="_4.06E Pass Throughs_Book2_Electric Rev Req Model (2009 GRC) Rebuttal REmoval of New  WH Solar AdjustMI 2 2" xfId="451"/>
    <cellStyle name="_4.06E Pass Throughs_Book2_Electric Rev Req Model (2009 GRC) Rebuttal REmoval of New  WH Solar AdjustMI 3" xfId="452"/>
    <cellStyle name="_4.06E Pass Throughs_Book2_Electric Rev Req Model (2009 GRC) Revised 01-18-2010" xfId="453"/>
    <cellStyle name="_4.06E Pass Throughs_Book2_Electric Rev Req Model (2009 GRC) Revised 01-18-2010 2" xfId="454"/>
    <cellStyle name="_4.06E Pass Throughs_Book2_Electric Rev Req Model (2009 GRC) Revised 01-18-2010 2 2" xfId="455"/>
    <cellStyle name="_4.06E Pass Throughs_Book2_Electric Rev Req Model (2009 GRC) Revised 01-18-2010 3" xfId="456"/>
    <cellStyle name="_4.06E Pass Throughs_Book2_Final Order Electric EXHIBIT A-1" xfId="457"/>
    <cellStyle name="_4.06E Pass Throughs_Book2_Final Order Electric EXHIBIT A-1 2" xfId="458"/>
    <cellStyle name="_4.06E Pass Throughs_Book2_Final Order Electric EXHIBIT A-1 2 2" xfId="459"/>
    <cellStyle name="_4.06E Pass Throughs_Book2_Final Order Electric EXHIBIT A-1 3" xfId="460"/>
    <cellStyle name="_4.06E Pass Throughs_Book4" xfId="461"/>
    <cellStyle name="_4.06E Pass Throughs_Book4 2" xfId="462"/>
    <cellStyle name="_4.06E Pass Throughs_Book4 2 2" xfId="463"/>
    <cellStyle name="_4.06E Pass Throughs_Book4 3" xfId="464"/>
    <cellStyle name="_4.06E Pass Throughs_Book9" xfId="465"/>
    <cellStyle name="_4.06E Pass Throughs_Book9 2" xfId="466"/>
    <cellStyle name="_4.06E Pass Throughs_Book9 2 2" xfId="467"/>
    <cellStyle name="_4.06E Pass Throughs_Book9 3" xfId="468"/>
    <cellStyle name="_4.06E Pass Throughs_INPUTS" xfId="469"/>
    <cellStyle name="_4.06E Pass Throughs_INPUTS 2" xfId="470"/>
    <cellStyle name="_4.06E Pass Throughs_INPUTS 2 2" xfId="471"/>
    <cellStyle name="_4.06E Pass Throughs_INPUTS 3" xfId="472"/>
    <cellStyle name="_4.06E Pass Throughs_NIM Summary" xfId="473"/>
    <cellStyle name="_4.06E Pass Throughs_NIM Summary 09GRC" xfId="474"/>
    <cellStyle name="_4.06E Pass Throughs_NIM Summary 09GRC 2" xfId="475"/>
    <cellStyle name="_4.06E Pass Throughs_NIM Summary 2" xfId="476"/>
    <cellStyle name="_4.06E Pass Throughs_NIM Summary 3" xfId="477"/>
    <cellStyle name="_4.06E Pass Throughs_NIM Summary 4" xfId="478"/>
    <cellStyle name="_4.06E Pass Throughs_NIM Summary 5" xfId="479"/>
    <cellStyle name="_4.06E Pass Throughs_NIM Summary 6" xfId="480"/>
    <cellStyle name="_4.06E Pass Throughs_NIM Summary 7" xfId="481"/>
    <cellStyle name="_4.06E Pass Throughs_NIM Summary 8" xfId="482"/>
    <cellStyle name="_4.06E Pass Throughs_NIM Summary 9" xfId="483"/>
    <cellStyle name="_4.06E Pass Throughs_PCA 9 -  Exhibit D April 2010 (3)" xfId="484"/>
    <cellStyle name="_4.06E Pass Throughs_PCA 9 -  Exhibit D April 2010 (3) 2" xfId="485"/>
    <cellStyle name="_4.06E Pass Throughs_Power Costs - Comparison bx Rbtl-Staff-Jt-PC" xfId="486"/>
    <cellStyle name="_4.06E Pass Throughs_Power Costs - Comparison bx Rbtl-Staff-Jt-PC 2" xfId="487"/>
    <cellStyle name="_4.06E Pass Throughs_Power Costs - Comparison bx Rbtl-Staff-Jt-PC 2 2" xfId="488"/>
    <cellStyle name="_4.06E Pass Throughs_Power Costs - Comparison bx Rbtl-Staff-Jt-PC 3" xfId="489"/>
    <cellStyle name="_4.06E Pass Throughs_Power Costs - Comparison bx Rbtl-Staff-Jt-PC_Adj Bench DR 3 for Initial Briefs (Electric)" xfId="490"/>
    <cellStyle name="_4.06E Pass Throughs_Power Costs - Comparison bx Rbtl-Staff-Jt-PC_Adj Bench DR 3 for Initial Briefs (Electric) 2" xfId="491"/>
    <cellStyle name="_4.06E Pass Throughs_Power Costs - Comparison bx Rbtl-Staff-Jt-PC_Adj Bench DR 3 for Initial Briefs (Electric) 2 2" xfId="492"/>
    <cellStyle name="_4.06E Pass Throughs_Power Costs - Comparison bx Rbtl-Staff-Jt-PC_Adj Bench DR 3 for Initial Briefs (Electric) 3" xfId="493"/>
    <cellStyle name="_4.06E Pass Throughs_Power Costs - Comparison bx Rbtl-Staff-Jt-PC_Electric Rev Req Model (2009 GRC) Rebuttal" xfId="494"/>
    <cellStyle name="_4.06E Pass Throughs_Power Costs - Comparison bx Rbtl-Staff-Jt-PC_Electric Rev Req Model (2009 GRC) Rebuttal 2" xfId="495"/>
    <cellStyle name="_4.06E Pass Throughs_Power Costs - Comparison bx Rbtl-Staff-Jt-PC_Electric Rev Req Model (2009 GRC) Rebuttal 2 2" xfId="496"/>
    <cellStyle name="_4.06E Pass Throughs_Power Costs - Comparison bx Rbtl-Staff-Jt-PC_Electric Rev Req Model (2009 GRC) Rebuttal 3" xfId="497"/>
    <cellStyle name="_4.06E Pass Throughs_Power Costs - Comparison bx Rbtl-Staff-Jt-PC_Electric Rev Req Model (2009 GRC) Rebuttal REmoval of New  WH Solar AdjustMI" xfId="498"/>
    <cellStyle name="_4.06E Pass Throughs_Power Costs - Comparison bx Rbtl-Staff-Jt-PC_Electric Rev Req Model (2009 GRC) Rebuttal REmoval of New  WH Solar AdjustMI 2" xfId="499"/>
    <cellStyle name="_4.06E Pass Throughs_Power Costs - Comparison bx Rbtl-Staff-Jt-PC_Electric Rev Req Model (2009 GRC) Rebuttal REmoval of New  WH Solar AdjustMI 2 2" xfId="500"/>
    <cellStyle name="_4.06E Pass Throughs_Power Costs - Comparison bx Rbtl-Staff-Jt-PC_Electric Rev Req Model (2009 GRC) Rebuttal REmoval of New  WH Solar AdjustMI 3" xfId="501"/>
    <cellStyle name="_4.06E Pass Throughs_Power Costs - Comparison bx Rbtl-Staff-Jt-PC_Electric Rev Req Model (2009 GRC) Revised 01-18-2010" xfId="502"/>
    <cellStyle name="_4.06E Pass Throughs_Power Costs - Comparison bx Rbtl-Staff-Jt-PC_Electric Rev Req Model (2009 GRC) Revised 01-18-2010 2" xfId="503"/>
    <cellStyle name="_4.06E Pass Throughs_Power Costs - Comparison bx Rbtl-Staff-Jt-PC_Electric Rev Req Model (2009 GRC) Revised 01-18-2010 2 2" xfId="504"/>
    <cellStyle name="_4.06E Pass Throughs_Power Costs - Comparison bx Rbtl-Staff-Jt-PC_Electric Rev Req Model (2009 GRC) Revised 01-18-2010 3" xfId="505"/>
    <cellStyle name="_4.06E Pass Throughs_Power Costs - Comparison bx Rbtl-Staff-Jt-PC_Final Order Electric EXHIBIT A-1" xfId="506"/>
    <cellStyle name="_4.06E Pass Throughs_Power Costs - Comparison bx Rbtl-Staff-Jt-PC_Final Order Electric EXHIBIT A-1 2" xfId="507"/>
    <cellStyle name="_4.06E Pass Throughs_Power Costs - Comparison bx Rbtl-Staff-Jt-PC_Final Order Electric EXHIBIT A-1 2 2" xfId="508"/>
    <cellStyle name="_4.06E Pass Throughs_Power Costs - Comparison bx Rbtl-Staff-Jt-PC_Final Order Electric EXHIBIT A-1 3" xfId="509"/>
    <cellStyle name="_4.06E Pass Throughs_Production Adj 4.37" xfId="510"/>
    <cellStyle name="_4.06E Pass Throughs_Production Adj 4.37 2" xfId="511"/>
    <cellStyle name="_4.06E Pass Throughs_Production Adj 4.37 2 2" xfId="512"/>
    <cellStyle name="_4.06E Pass Throughs_Production Adj 4.37 3" xfId="513"/>
    <cellStyle name="_4.06E Pass Throughs_Purchased Power Adj 4.03" xfId="514"/>
    <cellStyle name="_4.06E Pass Throughs_Purchased Power Adj 4.03 2" xfId="515"/>
    <cellStyle name="_4.06E Pass Throughs_Purchased Power Adj 4.03 2 2" xfId="516"/>
    <cellStyle name="_4.06E Pass Throughs_Purchased Power Adj 4.03 3" xfId="517"/>
    <cellStyle name="_4.06E Pass Throughs_Rebuttal Power Costs" xfId="518"/>
    <cellStyle name="_4.06E Pass Throughs_Rebuttal Power Costs 2" xfId="519"/>
    <cellStyle name="_4.06E Pass Throughs_Rebuttal Power Costs 2 2" xfId="520"/>
    <cellStyle name="_4.06E Pass Throughs_Rebuttal Power Costs 3" xfId="521"/>
    <cellStyle name="_4.06E Pass Throughs_Rebuttal Power Costs_Adj Bench DR 3 for Initial Briefs (Electric)" xfId="522"/>
    <cellStyle name="_4.06E Pass Throughs_Rebuttal Power Costs_Adj Bench DR 3 for Initial Briefs (Electric) 2" xfId="523"/>
    <cellStyle name="_4.06E Pass Throughs_Rebuttal Power Costs_Adj Bench DR 3 for Initial Briefs (Electric) 2 2" xfId="524"/>
    <cellStyle name="_4.06E Pass Throughs_Rebuttal Power Costs_Adj Bench DR 3 for Initial Briefs (Electric) 3" xfId="525"/>
    <cellStyle name="_4.06E Pass Throughs_Rebuttal Power Costs_Electric Rev Req Model (2009 GRC) Rebuttal" xfId="526"/>
    <cellStyle name="_4.06E Pass Throughs_Rebuttal Power Costs_Electric Rev Req Model (2009 GRC) Rebuttal 2" xfId="527"/>
    <cellStyle name="_4.06E Pass Throughs_Rebuttal Power Costs_Electric Rev Req Model (2009 GRC) Rebuttal 2 2" xfId="528"/>
    <cellStyle name="_4.06E Pass Throughs_Rebuttal Power Costs_Electric Rev Req Model (2009 GRC) Rebuttal 3" xfId="529"/>
    <cellStyle name="_4.06E Pass Throughs_Rebuttal Power Costs_Electric Rev Req Model (2009 GRC) Rebuttal REmoval of New  WH Solar AdjustMI" xfId="530"/>
    <cellStyle name="_4.06E Pass Throughs_Rebuttal Power Costs_Electric Rev Req Model (2009 GRC) Rebuttal REmoval of New  WH Solar AdjustMI 2" xfId="531"/>
    <cellStyle name="_4.06E Pass Throughs_Rebuttal Power Costs_Electric Rev Req Model (2009 GRC) Rebuttal REmoval of New  WH Solar AdjustMI 2 2" xfId="532"/>
    <cellStyle name="_4.06E Pass Throughs_Rebuttal Power Costs_Electric Rev Req Model (2009 GRC) Rebuttal REmoval of New  WH Solar AdjustMI 3" xfId="533"/>
    <cellStyle name="_4.06E Pass Throughs_Rebuttal Power Costs_Electric Rev Req Model (2009 GRC) Revised 01-18-2010" xfId="534"/>
    <cellStyle name="_4.06E Pass Throughs_Rebuttal Power Costs_Electric Rev Req Model (2009 GRC) Revised 01-18-2010 2" xfId="535"/>
    <cellStyle name="_4.06E Pass Throughs_Rebuttal Power Costs_Electric Rev Req Model (2009 GRC) Revised 01-18-2010 2 2" xfId="536"/>
    <cellStyle name="_4.06E Pass Throughs_Rebuttal Power Costs_Electric Rev Req Model (2009 GRC) Revised 01-18-2010 3" xfId="537"/>
    <cellStyle name="_4.06E Pass Throughs_Rebuttal Power Costs_Final Order Electric EXHIBIT A-1" xfId="538"/>
    <cellStyle name="_4.06E Pass Throughs_Rebuttal Power Costs_Final Order Electric EXHIBIT A-1 2" xfId="539"/>
    <cellStyle name="_4.06E Pass Throughs_Rebuttal Power Costs_Final Order Electric EXHIBIT A-1 2 2" xfId="540"/>
    <cellStyle name="_4.06E Pass Throughs_Rebuttal Power Costs_Final Order Electric EXHIBIT A-1 3" xfId="541"/>
    <cellStyle name="_4.06E Pass Throughs_ROR &amp; CONV FACTOR" xfId="542"/>
    <cellStyle name="_4.06E Pass Throughs_ROR &amp; CONV FACTOR 2" xfId="543"/>
    <cellStyle name="_4.06E Pass Throughs_ROR &amp; CONV FACTOR 2 2" xfId="544"/>
    <cellStyle name="_4.06E Pass Throughs_ROR &amp; CONV FACTOR 3" xfId="545"/>
    <cellStyle name="_4.06E Pass Throughs_ROR 5.02" xfId="546"/>
    <cellStyle name="_4.06E Pass Throughs_ROR 5.02 2" xfId="547"/>
    <cellStyle name="_4.06E Pass Throughs_ROR 5.02 2 2" xfId="548"/>
    <cellStyle name="_4.06E Pass Throughs_ROR 5.02 3" xfId="549"/>
    <cellStyle name="_4.06E Pass Throughs_Wind Integration 10GRC" xfId="550"/>
    <cellStyle name="_4.06E Pass Throughs_Wind Integration 10GRC 2" xfId="551"/>
    <cellStyle name="_4.13E Montana Energy Tax" xfId="51"/>
    <cellStyle name="_4.13E Montana Energy Tax 2" xfId="552"/>
    <cellStyle name="_4.13E Montana Energy Tax 2 2" xfId="553"/>
    <cellStyle name="_4.13E Montana Energy Tax 2 2 2" xfId="554"/>
    <cellStyle name="_4.13E Montana Energy Tax 2 3" xfId="555"/>
    <cellStyle name="_4.13E Montana Energy Tax 3" xfId="556"/>
    <cellStyle name="_4.13E Montana Energy Tax 3 2" xfId="557"/>
    <cellStyle name="_4.13E Montana Energy Tax 3 2 2" xfId="558"/>
    <cellStyle name="_4.13E Montana Energy Tax 3 3" xfId="559"/>
    <cellStyle name="_4.13E Montana Energy Tax 3 3 2" xfId="560"/>
    <cellStyle name="_4.13E Montana Energy Tax 3 4" xfId="561"/>
    <cellStyle name="_4.13E Montana Energy Tax 3 4 2" xfId="562"/>
    <cellStyle name="_4.13E Montana Energy Tax 4" xfId="563"/>
    <cellStyle name="_4.13E Montana Energy Tax 4 2" xfId="564"/>
    <cellStyle name="_4.13E Montana Energy Tax 5" xfId="565"/>
    <cellStyle name="_4.13E Montana Energy Tax_04 07E Wild Horse Wind Expansion (C) (2)" xfId="566"/>
    <cellStyle name="_4.13E Montana Energy Tax_04 07E Wild Horse Wind Expansion (C) (2) 2" xfId="567"/>
    <cellStyle name="_4.13E Montana Energy Tax_04 07E Wild Horse Wind Expansion (C) (2) 2 2" xfId="568"/>
    <cellStyle name="_4.13E Montana Energy Tax_04 07E Wild Horse Wind Expansion (C) (2) 3" xfId="569"/>
    <cellStyle name="_4.13E Montana Energy Tax_04 07E Wild Horse Wind Expansion (C) (2)_Adj Bench DR 3 for Initial Briefs (Electric)" xfId="570"/>
    <cellStyle name="_4.13E Montana Energy Tax_04 07E Wild Horse Wind Expansion (C) (2)_Adj Bench DR 3 for Initial Briefs (Electric) 2" xfId="571"/>
    <cellStyle name="_4.13E Montana Energy Tax_04 07E Wild Horse Wind Expansion (C) (2)_Adj Bench DR 3 for Initial Briefs (Electric) 2 2" xfId="572"/>
    <cellStyle name="_4.13E Montana Energy Tax_04 07E Wild Horse Wind Expansion (C) (2)_Adj Bench DR 3 for Initial Briefs (Electric) 3" xfId="573"/>
    <cellStyle name="_4.13E Montana Energy Tax_04 07E Wild Horse Wind Expansion (C) (2)_Electric Rev Req Model (2009 GRC) " xfId="574"/>
    <cellStyle name="_4.13E Montana Energy Tax_04 07E Wild Horse Wind Expansion (C) (2)_Electric Rev Req Model (2009 GRC)  2" xfId="575"/>
    <cellStyle name="_4.13E Montana Energy Tax_04 07E Wild Horse Wind Expansion (C) (2)_Electric Rev Req Model (2009 GRC)  2 2" xfId="576"/>
    <cellStyle name="_4.13E Montana Energy Tax_04 07E Wild Horse Wind Expansion (C) (2)_Electric Rev Req Model (2009 GRC)  3" xfId="577"/>
    <cellStyle name="_4.13E Montana Energy Tax_04 07E Wild Horse Wind Expansion (C) (2)_Electric Rev Req Model (2009 GRC) Rebuttal" xfId="578"/>
    <cellStyle name="_4.13E Montana Energy Tax_04 07E Wild Horse Wind Expansion (C) (2)_Electric Rev Req Model (2009 GRC) Rebuttal 2" xfId="579"/>
    <cellStyle name="_4.13E Montana Energy Tax_04 07E Wild Horse Wind Expansion (C) (2)_Electric Rev Req Model (2009 GRC) Rebuttal 2 2" xfId="580"/>
    <cellStyle name="_4.13E Montana Energy Tax_04 07E Wild Horse Wind Expansion (C) (2)_Electric Rev Req Model (2009 GRC) Rebuttal 3" xfId="581"/>
    <cellStyle name="_4.13E Montana Energy Tax_04 07E Wild Horse Wind Expansion (C) (2)_Electric Rev Req Model (2009 GRC) Rebuttal REmoval of New  WH Solar AdjustMI" xfId="582"/>
    <cellStyle name="_4.13E Montana Energy Tax_04 07E Wild Horse Wind Expansion (C) (2)_Electric Rev Req Model (2009 GRC) Rebuttal REmoval of New  WH Solar AdjustMI 2" xfId="583"/>
    <cellStyle name="_4.13E Montana Energy Tax_04 07E Wild Horse Wind Expansion (C) (2)_Electric Rev Req Model (2009 GRC) Rebuttal REmoval of New  WH Solar AdjustMI 2 2" xfId="584"/>
    <cellStyle name="_4.13E Montana Energy Tax_04 07E Wild Horse Wind Expansion (C) (2)_Electric Rev Req Model (2009 GRC) Rebuttal REmoval of New  WH Solar AdjustMI 3" xfId="585"/>
    <cellStyle name="_4.13E Montana Energy Tax_04 07E Wild Horse Wind Expansion (C) (2)_Electric Rev Req Model (2009 GRC) Revised 01-18-2010" xfId="586"/>
    <cellStyle name="_4.13E Montana Energy Tax_04 07E Wild Horse Wind Expansion (C) (2)_Electric Rev Req Model (2009 GRC) Revised 01-18-2010 2" xfId="587"/>
    <cellStyle name="_4.13E Montana Energy Tax_04 07E Wild Horse Wind Expansion (C) (2)_Electric Rev Req Model (2009 GRC) Revised 01-18-2010 2 2" xfId="588"/>
    <cellStyle name="_4.13E Montana Energy Tax_04 07E Wild Horse Wind Expansion (C) (2)_Electric Rev Req Model (2009 GRC) Revised 01-18-2010 3" xfId="589"/>
    <cellStyle name="_4.13E Montana Energy Tax_04 07E Wild Horse Wind Expansion (C) (2)_Final Order Electric EXHIBIT A-1" xfId="590"/>
    <cellStyle name="_4.13E Montana Energy Tax_04 07E Wild Horse Wind Expansion (C) (2)_Final Order Electric EXHIBIT A-1 2" xfId="591"/>
    <cellStyle name="_4.13E Montana Energy Tax_04 07E Wild Horse Wind Expansion (C) (2)_Final Order Electric EXHIBIT A-1 2 2" xfId="592"/>
    <cellStyle name="_4.13E Montana Energy Tax_04 07E Wild Horse Wind Expansion (C) (2)_Final Order Electric EXHIBIT A-1 3" xfId="593"/>
    <cellStyle name="_4.13E Montana Energy Tax_04 07E Wild Horse Wind Expansion (C) (2)_TENASKA REGULATORY ASSET" xfId="594"/>
    <cellStyle name="_4.13E Montana Energy Tax_04 07E Wild Horse Wind Expansion (C) (2)_TENASKA REGULATORY ASSET 2" xfId="595"/>
    <cellStyle name="_4.13E Montana Energy Tax_04 07E Wild Horse Wind Expansion (C) (2)_TENASKA REGULATORY ASSET 2 2" xfId="596"/>
    <cellStyle name="_4.13E Montana Energy Tax_04 07E Wild Horse Wind Expansion (C) (2)_TENASKA REGULATORY ASSET 3" xfId="597"/>
    <cellStyle name="_4.13E Montana Energy Tax_16.37E Wild Horse Expansion DeferralRevwrkingfile SF" xfId="598"/>
    <cellStyle name="_4.13E Montana Energy Tax_16.37E Wild Horse Expansion DeferralRevwrkingfile SF 2" xfId="599"/>
    <cellStyle name="_4.13E Montana Energy Tax_16.37E Wild Horse Expansion DeferralRevwrkingfile SF 2 2" xfId="600"/>
    <cellStyle name="_4.13E Montana Energy Tax_16.37E Wild Horse Expansion DeferralRevwrkingfile SF 3" xfId="601"/>
    <cellStyle name="_4.13E Montana Energy Tax_2009 GRC Compl Filing - Exhibit D" xfId="602"/>
    <cellStyle name="_4.13E Montana Energy Tax_2009 GRC Compl Filing - Exhibit D 2" xfId="603"/>
    <cellStyle name="_4.13E Montana Energy Tax_3.01 Income Statement" xfId="604"/>
    <cellStyle name="_4.13E Montana Energy Tax_4 31 Regulatory Assets and Liabilities  7 06- Exhibit D" xfId="605"/>
    <cellStyle name="_4.13E Montana Energy Tax_4 31 Regulatory Assets and Liabilities  7 06- Exhibit D 2" xfId="606"/>
    <cellStyle name="_4.13E Montana Energy Tax_4 31 Regulatory Assets and Liabilities  7 06- Exhibit D 2 2" xfId="607"/>
    <cellStyle name="_4.13E Montana Energy Tax_4 31 Regulatory Assets and Liabilities  7 06- Exhibit D 3" xfId="608"/>
    <cellStyle name="_4.13E Montana Energy Tax_4 31 Regulatory Assets and Liabilities  7 06- Exhibit D_NIM Summary" xfId="609"/>
    <cellStyle name="_4.13E Montana Energy Tax_4 31 Regulatory Assets and Liabilities  7 06- Exhibit D_NIM Summary 2" xfId="610"/>
    <cellStyle name="_4.13E Montana Energy Tax_4 32 Regulatory Assets and Liabilities  7 06- Exhibit D" xfId="611"/>
    <cellStyle name="_4.13E Montana Energy Tax_4 32 Regulatory Assets and Liabilities  7 06- Exhibit D 2" xfId="612"/>
    <cellStyle name="_4.13E Montana Energy Tax_4 32 Regulatory Assets and Liabilities  7 06- Exhibit D 2 2" xfId="613"/>
    <cellStyle name="_4.13E Montana Energy Tax_4 32 Regulatory Assets and Liabilities  7 06- Exhibit D 3" xfId="614"/>
    <cellStyle name="_4.13E Montana Energy Tax_4 32 Regulatory Assets and Liabilities  7 06- Exhibit D_NIM Summary" xfId="615"/>
    <cellStyle name="_4.13E Montana Energy Tax_4 32 Regulatory Assets and Liabilities  7 06- Exhibit D_NIM Summary 2" xfId="616"/>
    <cellStyle name="_4.13E Montana Energy Tax_AURORA Total New" xfId="617"/>
    <cellStyle name="_4.13E Montana Energy Tax_AURORA Total New 2" xfId="618"/>
    <cellStyle name="_4.13E Montana Energy Tax_Book2" xfId="619"/>
    <cellStyle name="_4.13E Montana Energy Tax_Book2 2" xfId="620"/>
    <cellStyle name="_4.13E Montana Energy Tax_Book2 2 2" xfId="621"/>
    <cellStyle name="_4.13E Montana Energy Tax_Book2 3" xfId="622"/>
    <cellStyle name="_4.13E Montana Energy Tax_Book2_Adj Bench DR 3 for Initial Briefs (Electric)" xfId="623"/>
    <cellStyle name="_4.13E Montana Energy Tax_Book2_Adj Bench DR 3 for Initial Briefs (Electric) 2" xfId="624"/>
    <cellStyle name="_4.13E Montana Energy Tax_Book2_Adj Bench DR 3 for Initial Briefs (Electric) 2 2" xfId="625"/>
    <cellStyle name="_4.13E Montana Energy Tax_Book2_Adj Bench DR 3 for Initial Briefs (Electric) 3" xfId="626"/>
    <cellStyle name="_4.13E Montana Energy Tax_Book2_Electric Rev Req Model (2009 GRC) Rebuttal" xfId="627"/>
    <cellStyle name="_4.13E Montana Energy Tax_Book2_Electric Rev Req Model (2009 GRC) Rebuttal 2" xfId="628"/>
    <cellStyle name="_4.13E Montana Energy Tax_Book2_Electric Rev Req Model (2009 GRC) Rebuttal 2 2" xfId="629"/>
    <cellStyle name="_4.13E Montana Energy Tax_Book2_Electric Rev Req Model (2009 GRC) Rebuttal 3" xfId="630"/>
    <cellStyle name="_4.13E Montana Energy Tax_Book2_Electric Rev Req Model (2009 GRC) Rebuttal REmoval of New  WH Solar AdjustMI" xfId="631"/>
    <cellStyle name="_4.13E Montana Energy Tax_Book2_Electric Rev Req Model (2009 GRC) Rebuttal REmoval of New  WH Solar AdjustMI 2" xfId="632"/>
    <cellStyle name="_4.13E Montana Energy Tax_Book2_Electric Rev Req Model (2009 GRC) Rebuttal REmoval of New  WH Solar AdjustMI 2 2" xfId="633"/>
    <cellStyle name="_4.13E Montana Energy Tax_Book2_Electric Rev Req Model (2009 GRC) Rebuttal REmoval of New  WH Solar AdjustMI 3" xfId="634"/>
    <cellStyle name="_4.13E Montana Energy Tax_Book2_Electric Rev Req Model (2009 GRC) Revised 01-18-2010" xfId="635"/>
    <cellStyle name="_4.13E Montana Energy Tax_Book2_Electric Rev Req Model (2009 GRC) Revised 01-18-2010 2" xfId="636"/>
    <cellStyle name="_4.13E Montana Energy Tax_Book2_Electric Rev Req Model (2009 GRC) Revised 01-18-2010 2 2" xfId="637"/>
    <cellStyle name="_4.13E Montana Energy Tax_Book2_Electric Rev Req Model (2009 GRC) Revised 01-18-2010 3" xfId="638"/>
    <cellStyle name="_4.13E Montana Energy Tax_Book2_Final Order Electric EXHIBIT A-1" xfId="639"/>
    <cellStyle name="_4.13E Montana Energy Tax_Book2_Final Order Electric EXHIBIT A-1 2" xfId="640"/>
    <cellStyle name="_4.13E Montana Energy Tax_Book2_Final Order Electric EXHIBIT A-1 2 2" xfId="641"/>
    <cellStyle name="_4.13E Montana Energy Tax_Book2_Final Order Electric EXHIBIT A-1 3" xfId="642"/>
    <cellStyle name="_4.13E Montana Energy Tax_Book4" xfId="643"/>
    <cellStyle name="_4.13E Montana Energy Tax_Book4 2" xfId="644"/>
    <cellStyle name="_4.13E Montana Energy Tax_Book4 2 2" xfId="645"/>
    <cellStyle name="_4.13E Montana Energy Tax_Book4 3" xfId="646"/>
    <cellStyle name="_4.13E Montana Energy Tax_Book9" xfId="647"/>
    <cellStyle name="_4.13E Montana Energy Tax_Book9 2" xfId="648"/>
    <cellStyle name="_4.13E Montana Energy Tax_Book9 2 2" xfId="649"/>
    <cellStyle name="_4.13E Montana Energy Tax_Book9 3" xfId="650"/>
    <cellStyle name="_4.13E Montana Energy Tax_INPUTS" xfId="651"/>
    <cellStyle name="_4.13E Montana Energy Tax_INPUTS 2" xfId="652"/>
    <cellStyle name="_4.13E Montana Energy Tax_INPUTS 2 2" xfId="653"/>
    <cellStyle name="_4.13E Montana Energy Tax_INPUTS 3" xfId="654"/>
    <cellStyle name="_4.13E Montana Energy Tax_NIM Summary" xfId="655"/>
    <cellStyle name="_4.13E Montana Energy Tax_NIM Summary 09GRC" xfId="656"/>
    <cellStyle name="_4.13E Montana Energy Tax_NIM Summary 09GRC 2" xfId="657"/>
    <cellStyle name="_4.13E Montana Energy Tax_NIM Summary 2" xfId="658"/>
    <cellStyle name="_4.13E Montana Energy Tax_NIM Summary 3" xfId="659"/>
    <cellStyle name="_4.13E Montana Energy Tax_NIM Summary 4" xfId="660"/>
    <cellStyle name="_4.13E Montana Energy Tax_NIM Summary 5" xfId="661"/>
    <cellStyle name="_4.13E Montana Energy Tax_NIM Summary 6" xfId="662"/>
    <cellStyle name="_4.13E Montana Energy Tax_NIM Summary 7" xfId="663"/>
    <cellStyle name="_4.13E Montana Energy Tax_NIM Summary 8" xfId="664"/>
    <cellStyle name="_4.13E Montana Energy Tax_NIM Summary 9" xfId="665"/>
    <cellStyle name="_4.13E Montana Energy Tax_PCA 9 -  Exhibit D April 2010 (3)" xfId="666"/>
    <cellStyle name="_4.13E Montana Energy Tax_PCA 9 -  Exhibit D April 2010 (3) 2" xfId="667"/>
    <cellStyle name="_4.13E Montana Energy Tax_Power Costs - Comparison bx Rbtl-Staff-Jt-PC" xfId="668"/>
    <cellStyle name="_4.13E Montana Energy Tax_Power Costs - Comparison bx Rbtl-Staff-Jt-PC 2" xfId="669"/>
    <cellStyle name="_4.13E Montana Energy Tax_Power Costs - Comparison bx Rbtl-Staff-Jt-PC 2 2" xfId="670"/>
    <cellStyle name="_4.13E Montana Energy Tax_Power Costs - Comparison bx Rbtl-Staff-Jt-PC 3" xfId="671"/>
    <cellStyle name="_4.13E Montana Energy Tax_Power Costs - Comparison bx Rbtl-Staff-Jt-PC_Adj Bench DR 3 for Initial Briefs (Electric)" xfId="672"/>
    <cellStyle name="_4.13E Montana Energy Tax_Power Costs - Comparison bx Rbtl-Staff-Jt-PC_Adj Bench DR 3 for Initial Briefs (Electric) 2" xfId="673"/>
    <cellStyle name="_4.13E Montana Energy Tax_Power Costs - Comparison bx Rbtl-Staff-Jt-PC_Adj Bench DR 3 for Initial Briefs (Electric) 2 2" xfId="674"/>
    <cellStyle name="_4.13E Montana Energy Tax_Power Costs - Comparison bx Rbtl-Staff-Jt-PC_Adj Bench DR 3 for Initial Briefs (Electric) 3" xfId="675"/>
    <cellStyle name="_4.13E Montana Energy Tax_Power Costs - Comparison bx Rbtl-Staff-Jt-PC_Electric Rev Req Model (2009 GRC) Rebuttal" xfId="676"/>
    <cellStyle name="_4.13E Montana Energy Tax_Power Costs - Comparison bx Rbtl-Staff-Jt-PC_Electric Rev Req Model (2009 GRC) Rebuttal 2" xfId="677"/>
    <cellStyle name="_4.13E Montana Energy Tax_Power Costs - Comparison bx Rbtl-Staff-Jt-PC_Electric Rev Req Model (2009 GRC) Rebuttal 2 2" xfId="678"/>
    <cellStyle name="_4.13E Montana Energy Tax_Power Costs - Comparison bx Rbtl-Staff-Jt-PC_Electric Rev Req Model (2009 GRC) Rebuttal 3" xfId="679"/>
    <cellStyle name="_4.13E Montana Energy Tax_Power Costs - Comparison bx Rbtl-Staff-Jt-PC_Electric Rev Req Model (2009 GRC) Rebuttal REmoval of New  WH Solar AdjustMI" xfId="680"/>
    <cellStyle name="_4.13E Montana Energy Tax_Power Costs - Comparison bx Rbtl-Staff-Jt-PC_Electric Rev Req Model (2009 GRC) Rebuttal REmoval of New  WH Solar AdjustMI 2" xfId="681"/>
    <cellStyle name="_4.13E Montana Energy Tax_Power Costs - Comparison bx Rbtl-Staff-Jt-PC_Electric Rev Req Model (2009 GRC) Rebuttal REmoval of New  WH Solar AdjustMI 2 2" xfId="682"/>
    <cellStyle name="_4.13E Montana Energy Tax_Power Costs - Comparison bx Rbtl-Staff-Jt-PC_Electric Rev Req Model (2009 GRC) Rebuttal REmoval of New  WH Solar AdjustMI 3" xfId="683"/>
    <cellStyle name="_4.13E Montana Energy Tax_Power Costs - Comparison bx Rbtl-Staff-Jt-PC_Electric Rev Req Model (2009 GRC) Revised 01-18-2010" xfId="684"/>
    <cellStyle name="_4.13E Montana Energy Tax_Power Costs - Comparison bx Rbtl-Staff-Jt-PC_Electric Rev Req Model (2009 GRC) Revised 01-18-2010 2" xfId="685"/>
    <cellStyle name="_4.13E Montana Energy Tax_Power Costs - Comparison bx Rbtl-Staff-Jt-PC_Electric Rev Req Model (2009 GRC) Revised 01-18-2010 2 2" xfId="686"/>
    <cellStyle name="_4.13E Montana Energy Tax_Power Costs - Comparison bx Rbtl-Staff-Jt-PC_Electric Rev Req Model (2009 GRC) Revised 01-18-2010 3" xfId="687"/>
    <cellStyle name="_4.13E Montana Energy Tax_Power Costs - Comparison bx Rbtl-Staff-Jt-PC_Final Order Electric EXHIBIT A-1" xfId="688"/>
    <cellStyle name="_4.13E Montana Energy Tax_Power Costs - Comparison bx Rbtl-Staff-Jt-PC_Final Order Electric EXHIBIT A-1 2" xfId="689"/>
    <cellStyle name="_4.13E Montana Energy Tax_Power Costs - Comparison bx Rbtl-Staff-Jt-PC_Final Order Electric EXHIBIT A-1 2 2" xfId="690"/>
    <cellStyle name="_4.13E Montana Energy Tax_Power Costs - Comparison bx Rbtl-Staff-Jt-PC_Final Order Electric EXHIBIT A-1 3" xfId="691"/>
    <cellStyle name="_4.13E Montana Energy Tax_Production Adj 4.37" xfId="692"/>
    <cellStyle name="_4.13E Montana Energy Tax_Production Adj 4.37 2" xfId="693"/>
    <cellStyle name="_4.13E Montana Energy Tax_Production Adj 4.37 2 2" xfId="694"/>
    <cellStyle name="_4.13E Montana Energy Tax_Production Adj 4.37 3" xfId="695"/>
    <cellStyle name="_4.13E Montana Energy Tax_Purchased Power Adj 4.03" xfId="696"/>
    <cellStyle name="_4.13E Montana Energy Tax_Purchased Power Adj 4.03 2" xfId="697"/>
    <cellStyle name="_4.13E Montana Energy Tax_Purchased Power Adj 4.03 2 2" xfId="698"/>
    <cellStyle name="_4.13E Montana Energy Tax_Purchased Power Adj 4.03 3" xfId="699"/>
    <cellStyle name="_4.13E Montana Energy Tax_Rebuttal Power Costs" xfId="700"/>
    <cellStyle name="_4.13E Montana Energy Tax_Rebuttal Power Costs 2" xfId="701"/>
    <cellStyle name="_4.13E Montana Energy Tax_Rebuttal Power Costs 2 2" xfId="702"/>
    <cellStyle name="_4.13E Montana Energy Tax_Rebuttal Power Costs 3" xfId="703"/>
    <cellStyle name="_4.13E Montana Energy Tax_Rebuttal Power Costs_Adj Bench DR 3 for Initial Briefs (Electric)" xfId="704"/>
    <cellStyle name="_4.13E Montana Energy Tax_Rebuttal Power Costs_Adj Bench DR 3 for Initial Briefs (Electric) 2" xfId="705"/>
    <cellStyle name="_4.13E Montana Energy Tax_Rebuttal Power Costs_Adj Bench DR 3 for Initial Briefs (Electric) 2 2" xfId="706"/>
    <cellStyle name="_4.13E Montana Energy Tax_Rebuttal Power Costs_Adj Bench DR 3 for Initial Briefs (Electric) 3" xfId="707"/>
    <cellStyle name="_4.13E Montana Energy Tax_Rebuttal Power Costs_Electric Rev Req Model (2009 GRC) Rebuttal" xfId="708"/>
    <cellStyle name="_4.13E Montana Energy Tax_Rebuttal Power Costs_Electric Rev Req Model (2009 GRC) Rebuttal 2" xfId="709"/>
    <cellStyle name="_4.13E Montana Energy Tax_Rebuttal Power Costs_Electric Rev Req Model (2009 GRC) Rebuttal 2 2" xfId="710"/>
    <cellStyle name="_4.13E Montana Energy Tax_Rebuttal Power Costs_Electric Rev Req Model (2009 GRC) Rebuttal 3" xfId="711"/>
    <cellStyle name="_4.13E Montana Energy Tax_Rebuttal Power Costs_Electric Rev Req Model (2009 GRC) Rebuttal REmoval of New  WH Solar AdjustMI" xfId="712"/>
    <cellStyle name="_4.13E Montana Energy Tax_Rebuttal Power Costs_Electric Rev Req Model (2009 GRC) Rebuttal REmoval of New  WH Solar AdjustMI 2" xfId="713"/>
    <cellStyle name="_4.13E Montana Energy Tax_Rebuttal Power Costs_Electric Rev Req Model (2009 GRC) Rebuttal REmoval of New  WH Solar AdjustMI 2 2" xfId="714"/>
    <cellStyle name="_4.13E Montana Energy Tax_Rebuttal Power Costs_Electric Rev Req Model (2009 GRC) Rebuttal REmoval of New  WH Solar AdjustMI 3" xfId="715"/>
    <cellStyle name="_4.13E Montana Energy Tax_Rebuttal Power Costs_Electric Rev Req Model (2009 GRC) Revised 01-18-2010" xfId="716"/>
    <cellStyle name="_4.13E Montana Energy Tax_Rebuttal Power Costs_Electric Rev Req Model (2009 GRC) Revised 01-18-2010 2" xfId="717"/>
    <cellStyle name="_4.13E Montana Energy Tax_Rebuttal Power Costs_Electric Rev Req Model (2009 GRC) Revised 01-18-2010 2 2" xfId="718"/>
    <cellStyle name="_4.13E Montana Energy Tax_Rebuttal Power Costs_Electric Rev Req Model (2009 GRC) Revised 01-18-2010 3" xfId="719"/>
    <cellStyle name="_4.13E Montana Energy Tax_Rebuttal Power Costs_Final Order Electric EXHIBIT A-1" xfId="720"/>
    <cellStyle name="_4.13E Montana Energy Tax_Rebuttal Power Costs_Final Order Electric EXHIBIT A-1 2" xfId="721"/>
    <cellStyle name="_4.13E Montana Energy Tax_Rebuttal Power Costs_Final Order Electric EXHIBIT A-1 2 2" xfId="722"/>
    <cellStyle name="_4.13E Montana Energy Tax_Rebuttal Power Costs_Final Order Electric EXHIBIT A-1 3" xfId="723"/>
    <cellStyle name="_4.13E Montana Energy Tax_ROR &amp; CONV FACTOR" xfId="724"/>
    <cellStyle name="_4.13E Montana Energy Tax_ROR &amp; CONV FACTOR 2" xfId="725"/>
    <cellStyle name="_4.13E Montana Energy Tax_ROR &amp; CONV FACTOR 2 2" xfId="726"/>
    <cellStyle name="_4.13E Montana Energy Tax_ROR &amp; CONV FACTOR 3" xfId="727"/>
    <cellStyle name="_4.13E Montana Energy Tax_ROR 5.02" xfId="728"/>
    <cellStyle name="_4.13E Montana Energy Tax_ROR 5.02 2" xfId="729"/>
    <cellStyle name="_4.13E Montana Energy Tax_ROR 5.02 2 2" xfId="730"/>
    <cellStyle name="_4.13E Montana Energy Tax_ROR 5.02 3" xfId="731"/>
    <cellStyle name="_4.13E Montana Energy Tax_Wind Integration 10GRC" xfId="732"/>
    <cellStyle name="_4.13E Montana Energy Tax_Wind Integration 10GRC 2" xfId="733"/>
    <cellStyle name="_x0013__Adj Bench DR 3 for Initial Briefs (Electric)" xfId="734"/>
    <cellStyle name="_x0013__Adj Bench DR 3 for Initial Briefs (Electric) 2" xfId="735"/>
    <cellStyle name="_x0013__Adj Bench DR 3 for Initial Briefs (Electric) 2 2" xfId="736"/>
    <cellStyle name="_x0013__Adj Bench DR 3 for Initial Briefs (Electric) 3" xfId="737"/>
    <cellStyle name="_AURORA WIP" xfId="738"/>
    <cellStyle name="_AURORA WIP 2" xfId="739"/>
    <cellStyle name="_AURORA WIP 2 2" xfId="740"/>
    <cellStyle name="_AURORA WIP 3" xfId="741"/>
    <cellStyle name="_AURORA WIP_DEM-WP(C) Costs Not In AURORA 2010GRC As Filed" xfId="742"/>
    <cellStyle name="_AURORA WIP_NIM Summary" xfId="743"/>
    <cellStyle name="_AURORA WIP_NIM Summary 09GRC" xfId="744"/>
    <cellStyle name="_AURORA WIP_NIM Summary 09GRC 2" xfId="745"/>
    <cellStyle name="_AURORA WIP_NIM Summary 2" xfId="746"/>
    <cellStyle name="_AURORA WIP_NIM Summary 3" xfId="747"/>
    <cellStyle name="_AURORA WIP_NIM Summary 4" xfId="748"/>
    <cellStyle name="_AURORA WIP_NIM Summary 5" xfId="749"/>
    <cellStyle name="_AURORA WIP_NIM Summary 6" xfId="750"/>
    <cellStyle name="_AURORA WIP_NIM Summary 7" xfId="751"/>
    <cellStyle name="_AURORA WIP_NIM Summary 8" xfId="752"/>
    <cellStyle name="_AURORA WIP_NIM Summary 9" xfId="753"/>
    <cellStyle name="_AURORA WIP_PCA 9 -  Exhibit D April 2010 (3)" xfId="754"/>
    <cellStyle name="_AURORA WIP_PCA 9 -  Exhibit D April 2010 (3) 2" xfId="755"/>
    <cellStyle name="_AURORA WIP_Reconciliation" xfId="756"/>
    <cellStyle name="_AURORA WIP_Wind Integration 10GRC" xfId="757"/>
    <cellStyle name="_AURORA WIP_Wind Integration 10GRC 2" xfId="758"/>
    <cellStyle name="_Book1" xfId="52"/>
    <cellStyle name="_Book1 (2)" xfId="53"/>
    <cellStyle name="_Book1 (2) 2" xfId="759"/>
    <cellStyle name="_Book1 (2) 2 2" xfId="760"/>
    <cellStyle name="_Book1 (2) 2 2 2" xfId="761"/>
    <cellStyle name="_Book1 (2) 2 3" xfId="762"/>
    <cellStyle name="_Book1 (2) 3" xfId="763"/>
    <cellStyle name="_Book1 (2) 3 2" xfId="764"/>
    <cellStyle name="_Book1 (2) 3 2 2" xfId="765"/>
    <cellStyle name="_Book1 (2) 3 3" xfId="766"/>
    <cellStyle name="_Book1 (2) 3 3 2" xfId="767"/>
    <cellStyle name="_Book1 (2) 3 4" xfId="768"/>
    <cellStyle name="_Book1 (2) 3 4 2" xfId="769"/>
    <cellStyle name="_Book1 (2) 4" xfId="770"/>
    <cellStyle name="_Book1 (2) 4 2" xfId="771"/>
    <cellStyle name="_Book1 (2) 5" xfId="772"/>
    <cellStyle name="_Book1 (2)_04 07E Wild Horse Wind Expansion (C) (2)" xfId="773"/>
    <cellStyle name="_Book1 (2)_04 07E Wild Horse Wind Expansion (C) (2) 2" xfId="774"/>
    <cellStyle name="_Book1 (2)_04 07E Wild Horse Wind Expansion (C) (2) 2 2" xfId="775"/>
    <cellStyle name="_Book1 (2)_04 07E Wild Horse Wind Expansion (C) (2) 3" xfId="776"/>
    <cellStyle name="_Book1 (2)_04 07E Wild Horse Wind Expansion (C) (2)_Adj Bench DR 3 for Initial Briefs (Electric)" xfId="777"/>
    <cellStyle name="_Book1 (2)_04 07E Wild Horse Wind Expansion (C) (2)_Adj Bench DR 3 for Initial Briefs (Electric) 2" xfId="778"/>
    <cellStyle name="_Book1 (2)_04 07E Wild Horse Wind Expansion (C) (2)_Adj Bench DR 3 for Initial Briefs (Electric) 2 2" xfId="779"/>
    <cellStyle name="_Book1 (2)_04 07E Wild Horse Wind Expansion (C) (2)_Adj Bench DR 3 for Initial Briefs (Electric) 3" xfId="780"/>
    <cellStyle name="_Book1 (2)_04 07E Wild Horse Wind Expansion (C) (2)_Electric Rev Req Model (2009 GRC) " xfId="781"/>
    <cellStyle name="_Book1 (2)_04 07E Wild Horse Wind Expansion (C) (2)_Electric Rev Req Model (2009 GRC)  2" xfId="782"/>
    <cellStyle name="_Book1 (2)_04 07E Wild Horse Wind Expansion (C) (2)_Electric Rev Req Model (2009 GRC)  2 2" xfId="783"/>
    <cellStyle name="_Book1 (2)_04 07E Wild Horse Wind Expansion (C) (2)_Electric Rev Req Model (2009 GRC)  3" xfId="784"/>
    <cellStyle name="_Book1 (2)_04 07E Wild Horse Wind Expansion (C) (2)_Electric Rev Req Model (2009 GRC) Rebuttal" xfId="785"/>
    <cellStyle name="_Book1 (2)_04 07E Wild Horse Wind Expansion (C) (2)_Electric Rev Req Model (2009 GRC) Rebuttal 2" xfId="786"/>
    <cellStyle name="_Book1 (2)_04 07E Wild Horse Wind Expansion (C) (2)_Electric Rev Req Model (2009 GRC) Rebuttal 2 2" xfId="787"/>
    <cellStyle name="_Book1 (2)_04 07E Wild Horse Wind Expansion (C) (2)_Electric Rev Req Model (2009 GRC) Rebuttal 3" xfId="788"/>
    <cellStyle name="_Book1 (2)_04 07E Wild Horse Wind Expansion (C) (2)_Electric Rev Req Model (2009 GRC) Rebuttal REmoval of New  WH Solar AdjustMI" xfId="789"/>
    <cellStyle name="_Book1 (2)_04 07E Wild Horse Wind Expansion (C) (2)_Electric Rev Req Model (2009 GRC) Rebuttal REmoval of New  WH Solar AdjustMI 2" xfId="790"/>
    <cellStyle name="_Book1 (2)_04 07E Wild Horse Wind Expansion (C) (2)_Electric Rev Req Model (2009 GRC) Rebuttal REmoval of New  WH Solar AdjustMI 2 2" xfId="791"/>
    <cellStyle name="_Book1 (2)_04 07E Wild Horse Wind Expansion (C) (2)_Electric Rev Req Model (2009 GRC) Rebuttal REmoval of New  WH Solar AdjustMI 3" xfId="792"/>
    <cellStyle name="_Book1 (2)_04 07E Wild Horse Wind Expansion (C) (2)_Electric Rev Req Model (2009 GRC) Revised 01-18-2010" xfId="793"/>
    <cellStyle name="_Book1 (2)_04 07E Wild Horse Wind Expansion (C) (2)_Electric Rev Req Model (2009 GRC) Revised 01-18-2010 2" xfId="794"/>
    <cellStyle name="_Book1 (2)_04 07E Wild Horse Wind Expansion (C) (2)_Electric Rev Req Model (2009 GRC) Revised 01-18-2010 2 2" xfId="795"/>
    <cellStyle name="_Book1 (2)_04 07E Wild Horse Wind Expansion (C) (2)_Electric Rev Req Model (2009 GRC) Revised 01-18-2010 3" xfId="796"/>
    <cellStyle name="_Book1 (2)_04 07E Wild Horse Wind Expansion (C) (2)_Final Order Electric EXHIBIT A-1" xfId="797"/>
    <cellStyle name="_Book1 (2)_04 07E Wild Horse Wind Expansion (C) (2)_Final Order Electric EXHIBIT A-1 2" xfId="798"/>
    <cellStyle name="_Book1 (2)_04 07E Wild Horse Wind Expansion (C) (2)_Final Order Electric EXHIBIT A-1 2 2" xfId="799"/>
    <cellStyle name="_Book1 (2)_04 07E Wild Horse Wind Expansion (C) (2)_Final Order Electric EXHIBIT A-1 3" xfId="800"/>
    <cellStyle name="_Book1 (2)_04 07E Wild Horse Wind Expansion (C) (2)_TENASKA REGULATORY ASSET" xfId="801"/>
    <cellStyle name="_Book1 (2)_04 07E Wild Horse Wind Expansion (C) (2)_TENASKA REGULATORY ASSET 2" xfId="802"/>
    <cellStyle name="_Book1 (2)_04 07E Wild Horse Wind Expansion (C) (2)_TENASKA REGULATORY ASSET 2 2" xfId="803"/>
    <cellStyle name="_Book1 (2)_04 07E Wild Horse Wind Expansion (C) (2)_TENASKA REGULATORY ASSET 3" xfId="804"/>
    <cellStyle name="_Book1 (2)_16.37E Wild Horse Expansion DeferralRevwrkingfile SF" xfId="805"/>
    <cellStyle name="_Book1 (2)_16.37E Wild Horse Expansion DeferralRevwrkingfile SF 2" xfId="806"/>
    <cellStyle name="_Book1 (2)_16.37E Wild Horse Expansion DeferralRevwrkingfile SF 2 2" xfId="807"/>
    <cellStyle name="_Book1 (2)_16.37E Wild Horse Expansion DeferralRevwrkingfile SF 3" xfId="808"/>
    <cellStyle name="_Book1 (2)_2009 GRC Compl Filing - Exhibit D" xfId="809"/>
    <cellStyle name="_Book1 (2)_2009 GRC Compl Filing - Exhibit D 2" xfId="810"/>
    <cellStyle name="_Book1 (2)_3.01 Income Statement" xfId="811"/>
    <cellStyle name="_Book1 (2)_4 31 Regulatory Assets and Liabilities  7 06- Exhibit D" xfId="812"/>
    <cellStyle name="_Book1 (2)_4 31 Regulatory Assets and Liabilities  7 06- Exhibit D 2" xfId="813"/>
    <cellStyle name="_Book1 (2)_4 31 Regulatory Assets and Liabilities  7 06- Exhibit D 2 2" xfId="814"/>
    <cellStyle name="_Book1 (2)_4 31 Regulatory Assets and Liabilities  7 06- Exhibit D 3" xfId="815"/>
    <cellStyle name="_Book1 (2)_4 31 Regulatory Assets and Liabilities  7 06- Exhibit D_NIM Summary" xfId="816"/>
    <cellStyle name="_Book1 (2)_4 31 Regulatory Assets and Liabilities  7 06- Exhibit D_NIM Summary 2" xfId="817"/>
    <cellStyle name="_Book1 (2)_4 32 Regulatory Assets and Liabilities  7 06- Exhibit D" xfId="818"/>
    <cellStyle name="_Book1 (2)_4 32 Regulatory Assets and Liabilities  7 06- Exhibit D 2" xfId="819"/>
    <cellStyle name="_Book1 (2)_4 32 Regulatory Assets and Liabilities  7 06- Exhibit D 2 2" xfId="820"/>
    <cellStyle name="_Book1 (2)_4 32 Regulatory Assets and Liabilities  7 06- Exhibit D 3" xfId="821"/>
    <cellStyle name="_Book1 (2)_4 32 Regulatory Assets and Liabilities  7 06- Exhibit D_NIM Summary" xfId="822"/>
    <cellStyle name="_Book1 (2)_4 32 Regulatory Assets and Liabilities  7 06- Exhibit D_NIM Summary 2" xfId="823"/>
    <cellStyle name="_Book1 (2)_AURORA Total New" xfId="824"/>
    <cellStyle name="_Book1 (2)_AURORA Total New 2" xfId="825"/>
    <cellStyle name="_Book1 (2)_Book2" xfId="826"/>
    <cellStyle name="_Book1 (2)_Book2 2" xfId="827"/>
    <cellStyle name="_Book1 (2)_Book2 2 2" xfId="828"/>
    <cellStyle name="_Book1 (2)_Book2 3" xfId="829"/>
    <cellStyle name="_Book1 (2)_Book2_Adj Bench DR 3 for Initial Briefs (Electric)" xfId="830"/>
    <cellStyle name="_Book1 (2)_Book2_Adj Bench DR 3 for Initial Briefs (Electric) 2" xfId="831"/>
    <cellStyle name="_Book1 (2)_Book2_Adj Bench DR 3 for Initial Briefs (Electric) 2 2" xfId="832"/>
    <cellStyle name="_Book1 (2)_Book2_Adj Bench DR 3 for Initial Briefs (Electric) 3" xfId="833"/>
    <cellStyle name="_Book1 (2)_Book2_Electric Rev Req Model (2009 GRC) Rebuttal" xfId="834"/>
    <cellStyle name="_Book1 (2)_Book2_Electric Rev Req Model (2009 GRC) Rebuttal 2" xfId="835"/>
    <cellStyle name="_Book1 (2)_Book2_Electric Rev Req Model (2009 GRC) Rebuttal 2 2" xfId="836"/>
    <cellStyle name="_Book1 (2)_Book2_Electric Rev Req Model (2009 GRC) Rebuttal 3" xfId="837"/>
    <cellStyle name="_Book1 (2)_Book2_Electric Rev Req Model (2009 GRC) Rebuttal REmoval of New  WH Solar AdjustMI" xfId="838"/>
    <cellStyle name="_Book1 (2)_Book2_Electric Rev Req Model (2009 GRC) Rebuttal REmoval of New  WH Solar AdjustMI 2" xfId="839"/>
    <cellStyle name="_Book1 (2)_Book2_Electric Rev Req Model (2009 GRC) Rebuttal REmoval of New  WH Solar AdjustMI 2 2" xfId="840"/>
    <cellStyle name="_Book1 (2)_Book2_Electric Rev Req Model (2009 GRC) Rebuttal REmoval of New  WH Solar AdjustMI 3" xfId="841"/>
    <cellStyle name="_Book1 (2)_Book2_Electric Rev Req Model (2009 GRC) Revised 01-18-2010" xfId="842"/>
    <cellStyle name="_Book1 (2)_Book2_Electric Rev Req Model (2009 GRC) Revised 01-18-2010 2" xfId="843"/>
    <cellStyle name="_Book1 (2)_Book2_Electric Rev Req Model (2009 GRC) Revised 01-18-2010 2 2" xfId="844"/>
    <cellStyle name="_Book1 (2)_Book2_Electric Rev Req Model (2009 GRC) Revised 01-18-2010 3" xfId="845"/>
    <cellStyle name="_Book1 (2)_Book2_Final Order Electric EXHIBIT A-1" xfId="846"/>
    <cellStyle name="_Book1 (2)_Book2_Final Order Electric EXHIBIT A-1 2" xfId="847"/>
    <cellStyle name="_Book1 (2)_Book2_Final Order Electric EXHIBIT A-1 2 2" xfId="848"/>
    <cellStyle name="_Book1 (2)_Book2_Final Order Electric EXHIBIT A-1 3" xfId="849"/>
    <cellStyle name="_Book1 (2)_Book4" xfId="850"/>
    <cellStyle name="_Book1 (2)_Book4 2" xfId="851"/>
    <cellStyle name="_Book1 (2)_Book4 2 2" xfId="852"/>
    <cellStyle name="_Book1 (2)_Book4 3" xfId="853"/>
    <cellStyle name="_Book1 (2)_Book9" xfId="854"/>
    <cellStyle name="_Book1 (2)_Book9 2" xfId="855"/>
    <cellStyle name="_Book1 (2)_Book9 2 2" xfId="856"/>
    <cellStyle name="_Book1 (2)_Book9 3" xfId="857"/>
    <cellStyle name="_Book1 (2)_INPUTS" xfId="858"/>
    <cellStyle name="_Book1 (2)_INPUTS 2" xfId="859"/>
    <cellStyle name="_Book1 (2)_INPUTS 2 2" xfId="860"/>
    <cellStyle name="_Book1 (2)_INPUTS 3" xfId="861"/>
    <cellStyle name="_Book1 (2)_NIM Summary" xfId="862"/>
    <cellStyle name="_Book1 (2)_NIM Summary 09GRC" xfId="863"/>
    <cellStyle name="_Book1 (2)_NIM Summary 09GRC 2" xfId="864"/>
    <cellStyle name="_Book1 (2)_NIM Summary 2" xfId="865"/>
    <cellStyle name="_Book1 (2)_NIM Summary 3" xfId="866"/>
    <cellStyle name="_Book1 (2)_NIM Summary 4" xfId="867"/>
    <cellStyle name="_Book1 (2)_NIM Summary 5" xfId="868"/>
    <cellStyle name="_Book1 (2)_NIM Summary 6" xfId="869"/>
    <cellStyle name="_Book1 (2)_NIM Summary 7" xfId="870"/>
    <cellStyle name="_Book1 (2)_NIM Summary 8" xfId="871"/>
    <cellStyle name="_Book1 (2)_NIM Summary 9" xfId="872"/>
    <cellStyle name="_Book1 (2)_PCA 9 -  Exhibit D April 2010 (3)" xfId="873"/>
    <cellStyle name="_Book1 (2)_PCA 9 -  Exhibit D April 2010 (3) 2" xfId="874"/>
    <cellStyle name="_Book1 (2)_Power Costs - Comparison bx Rbtl-Staff-Jt-PC" xfId="875"/>
    <cellStyle name="_Book1 (2)_Power Costs - Comparison bx Rbtl-Staff-Jt-PC 2" xfId="876"/>
    <cellStyle name="_Book1 (2)_Power Costs - Comparison bx Rbtl-Staff-Jt-PC 2 2" xfId="877"/>
    <cellStyle name="_Book1 (2)_Power Costs - Comparison bx Rbtl-Staff-Jt-PC 3" xfId="878"/>
    <cellStyle name="_Book1 (2)_Power Costs - Comparison bx Rbtl-Staff-Jt-PC_Adj Bench DR 3 for Initial Briefs (Electric)" xfId="879"/>
    <cellStyle name="_Book1 (2)_Power Costs - Comparison bx Rbtl-Staff-Jt-PC_Adj Bench DR 3 for Initial Briefs (Electric) 2" xfId="880"/>
    <cellStyle name="_Book1 (2)_Power Costs - Comparison bx Rbtl-Staff-Jt-PC_Adj Bench DR 3 for Initial Briefs (Electric) 2 2" xfId="881"/>
    <cellStyle name="_Book1 (2)_Power Costs - Comparison bx Rbtl-Staff-Jt-PC_Adj Bench DR 3 for Initial Briefs (Electric) 3" xfId="882"/>
    <cellStyle name="_Book1 (2)_Power Costs - Comparison bx Rbtl-Staff-Jt-PC_Electric Rev Req Model (2009 GRC) Rebuttal" xfId="883"/>
    <cellStyle name="_Book1 (2)_Power Costs - Comparison bx Rbtl-Staff-Jt-PC_Electric Rev Req Model (2009 GRC) Rebuttal 2" xfId="884"/>
    <cellStyle name="_Book1 (2)_Power Costs - Comparison bx Rbtl-Staff-Jt-PC_Electric Rev Req Model (2009 GRC) Rebuttal 2 2" xfId="885"/>
    <cellStyle name="_Book1 (2)_Power Costs - Comparison bx Rbtl-Staff-Jt-PC_Electric Rev Req Model (2009 GRC) Rebuttal 3" xfId="886"/>
    <cellStyle name="_Book1 (2)_Power Costs - Comparison bx Rbtl-Staff-Jt-PC_Electric Rev Req Model (2009 GRC) Rebuttal REmoval of New  WH Solar AdjustMI" xfId="887"/>
    <cellStyle name="_Book1 (2)_Power Costs - Comparison bx Rbtl-Staff-Jt-PC_Electric Rev Req Model (2009 GRC) Rebuttal REmoval of New  WH Solar AdjustMI 2" xfId="888"/>
    <cellStyle name="_Book1 (2)_Power Costs - Comparison bx Rbtl-Staff-Jt-PC_Electric Rev Req Model (2009 GRC) Rebuttal REmoval of New  WH Solar AdjustMI 2 2" xfId="889"/>
    <cellStyle name="_Book1 (2)_Power Costs - Comparison bx Rbtl-Staff-Jt-PC_Electric Rev Req Model (2009 GRC) Rebuttal REmoval of New  WH Solar AdjustMI 3" xfId="890"/>
    <cellStyle name="_Book1 (2)_Power Costs - Comparison bx Rbtl-Staff-Jt-PC_Electric Rev Req Model (2009 GRC) Revised 01-18-2010" xfId="891"/>
    <cellStyle name="_Book1 (2)_Power Costs - Comparison bx Rbtl-Staff-Jt-PC_Electric Rev Req Model (2009 GRC) Revised 01-18-2010 2" xfId="892"/>
    <cellStyle name="_Book1 (2)_Power Costs - Comparison bx Rbtl-Staff-Jt-PC_Electric Rev Req Model (2009 GRC) Revised 01-18-2010 2 2" xfId="893"/>
    <cellStyle name="_Book1 (2)_Power Costs - Comparison bx Rbtl-Staff-Jt-PC_Electric Rev Req Model (2009 GRC) Revised 01-18-2010 3" xfId="894"/>
    <cellStyle name="_Book1 (2)_Power Costs - Comparison bx Rbtl-Staff-Jt-PC_Final Order Electric EXHIBIT A-1" xfId="895"/>
    <cellStyle name="_Book1 (2)_Power Costs - Comparison bx Rbtl-Staff-Jt-PC_Final Order Electric EXHIBIT A-1 2" xfId="896"/>
    <cellStyle name="_Book1 (2)_Power Costs - Comparison bx Rbtl-Staff-Jt-PC_Final Order Electric EXHIBIT A-1 2 2" xfId="897"/>
    <cellStyle name="_Book1 (2)_Power Costs - Comparison bx Rbtl-Staff-Jt-PC_Final Order Electric EXHIBIT A-1 3" xfId="898"/>
    <cellStyle name="_Book1 (2)_Production Adj 4.37" xfId="899"/>
    <cellStyle name="_Book1 (2)_Production Adj 4.37 2" xfId="900"/>
    <cellStyle name="_Book1 (2)_Production Adj 4.37 2 2" xfId="901"/>
    <cellStyle name="_Book1 (2)_Production Adj 4.37 3" xfId="902"/>
    <cellStyle name="_Book1 (2)_Purchased Power Adj 4.03" xfId="903"/>
    <cellStyle name="_Book1 (2)_Purchased Power Adj 4.03 2" xfId="904"/>
    <cellStyle name="_Book1 (2)_Purchased Power Adj 4.03 2 2" xfId="905"/>
    <cellStyle name="_Book1 (2)_Purchased Power Adj 4.03 3" xfId="906"/>
    <cellStyle name="_Book1 (2)_Rebuttal Power Costs" xfId="907"/>
    <cellStyle name="_Book1 (2)_Rebuttal Power Costs 2" xfId="908"/>
    <cellStyle name="_Book1 (2)_Rebuttal Power Costs 2 2" xfId="909"/>
    <cellStyle name="_Book1 (2)_Rebuttal Power Costs 3" xfId="910"/>
    <cellStyle name="_Book1 (2)_Rebuttal Power Costs_Adj Bench DR 3 for Initial Briefs (Electric)" xfId="911"/>
    <cellStyle name="_Book1 (2)_Rebuttal Power Costs_Adj Bench DR 3 for Initial Briefs (Electric) 2" xfId="912"/>
    <cellStyle name="_Book1 (2)_Rebuttal Power Costs_Adj Bench DR 3 for Initial Briefs (Electric) 2 2" xfId="913"/>
    <cellStyle name="_Book1 (2)_Rebuttal Power Costs_Adj Bench DR 3 for Initial Briefs (Electric) 3" xfId="914"/>
    <cellStyle name="_Book1 (2)_Rebuttal Power Costs_Electric Rev Req Model (2009 GRC) Rebuttal" xfId="915"/>
    <cellStyle name="_Book1 (2)_Rebuttal Power Costs_Electric Rev Req Model (2009 GRC) Rebuttal 2" xfId="916"/>
    <cellStyle name="_Book1 (2)_Rebuttal Power Costs_Electric Rev Req Model (2009 GRC) Rebuttal 2 2" xfId="917"/>
    <cellStyle name="_Book1 (2)_Rebuttal Power Costs_Electric Rev Req Model (2009 GRC) Rebuttal 3" xfId="918"/>
    <cellStyle name="_Book1 (2)_Rebuttal Power Costs_Electric Rev Req Model (2009 GRC) Rebuttal REmoval of New  WH Solar AdjustMI" xfId="919"/>
    <cellStyle name="_Book1 (2)_Rebuttal Power Costs_Electric Rev Req Model (2009 GRC) Rebuttal REmoval of New  WH Solar AdjustMI 2" xfId="920"/>
    <cellStyle name="_Book1 (2)_Rebuttal Power Costs_Electric Rev Req Model (2009 GRC) Rebuttal REmoval of New  WH Solar AdjustMI 2 2" xfId="921"/>
    <cellStyle name="_Book1 (2)_Rebuttal Power Costs_Electric Rev Req Model (2009 GRC) Rebuttal REmoval of New  WH Solar AdjustMI 3" xfId="922"/>
    <cellStyle name="_Book1 (2)_Rebuttal Power Costs_Electric Rev Req Model (2009 GRC) Revised 01-18-2010" xfId="923"/>
    <cellStyle name="_Book1 (2)_Rebuttal Power Costs_Electric Rev Req Model (2009 GRC) Revised 01-18-2010 2" xfId="924"/>
    <cellStyle name="_Book1 (2)_Rebuttal Power Costs_Electric Rev Req Model (2009 GRC) Revised 01-18-2010 2 2" xfId="925"/>
    <cellStyle name="_Book1 (2)_Rebuttal Power Costs_Electric Rev Req Model (2009 GRC) Revised 01-18-2010 3" xfId="926"/>
    <cellStyle name="_Book1 (2)_Rebuttal Power Costs_Final Order Electric EXHIBIT A-1" xfId="927"/>
    <cellStyle name="_Book1 (2)_Rebuttal Power Costs_Final Order Electric EXHIBIT A-1 2" xfId="928"/>
    <cellStyle name="_Book1 (2)_Rebuttal Power Costs_Final Order Electric EXHIBIT A-1 2 2" xfId="929"/>
    <cellStyle name="_Book1 (2)_Rebuttal Power Costs_Final Order Electric EXHIBIT A-1 3" xfId="930"/>
    <cellStyle name="_Book1 (2)_ROR &amp; CONV FACTOR" xfId="931"/>
    <cellStyle name="_Book1 (2)_ROR &amp; CONV FACTOR 2" xfId="932"/>
    <cellStyle name="_Book1 (2)_ROR &amp; CONV FACTOR 2 2" xfId="933"/>
    <cellStyle name="_Book1 (2)_ROR &amp; CONV FACTOR 3" xfId="934"/>
    <cellStyle name="_Book1 (2)_ROR 5.02" xfId="935"/>
    <cellStyle name="_Book1 (2)_ROR 5.02 2" xfId="936"/>
    <cellStyle name="_Book1 (2)_ROR 5.02 2 2" xfId="937"/>
    <cellStyle name="_Book1 (2)_ROR 5.02 3" xfId="938"/>
    <cellStyle name="_Book1 (2)_Wind Integration 10GRC" xfId="939"/>
    <cellStyle name="_Book1 (2)_Wind Integration 10GRC 2" xfId="940"/>
    <cellStyle name="_Book1 10" xfId="941"/>
    <cellStyle name="_Book1 10 2" xfId="942"/>
    <cellStyle name="_Book1 11" xfId="943"/>
    <cellStyle name="_Book1 2" xfId="944"/>
    <cellStyle name="_Book1 2 2" xfId="945"/>
    <cellStyle name="_Book1 2 2 2" xfId="946"/>
    <cellStyle name="_Book1 2 3" xfId="947"/>
    <cellStyle name="_Book1 3" xfId="948"/>
    <cellStyle name="_Book1 3 2" xfId="949"/>
    <cellStyle name="_Book1 4" xfId="950"/>
    <cellStyle name="_Book1 4 2" xfId="951"/>
    <cellStyle name="_Book1 5" xfId="952"/>
    <cellStyle name="_Book1 5 2" xfId="953"/>
    <cellStyle name="_Book1 6" xfId="954"/>
    <cellStyle name="_Book1 6 2" xfId="955"/>
    <cellStyle name="_Book1 7" xfId="956"/>
    <cellStyle name="_Book1 7 2" xfId="957"/>
    <cellStyle name="_Book1 8" xfId="958"/>
    <cellStyle name="_Book1 8 2" xfId="959"/>
    <cellStyle name="_Book1 9" xfId="960"/>
    <cellStyle name="_Book1 9 2" xfId="961"/>
    <cellStyle name="_Book1_(C) WHE Proforma with ITC cash grant 10 Yr Amort_for deferral_102809" xfId="962"/>
    <cellStyle name="_Book1_(C) WHE Proforma with ITC cash grant 10 Yr Amort_for deferral_102809 2" xfId="963"/>
    <cellStyle name="_Book1_(C) WHE Proforma with ITC cash grant 10 Yr Amort_for deferral_102809 2 2" xfId="964"/>
    <cellStyle name="_Book1_(C) WHE Proforma with ITC cash grant 10 Yr Amort_for deferral_102809 3" xfId="965"/>
    <cellStyle name="_Book1_(C) WHE Proforma with ITC cash grant 10 Yr Amort_for deferral_102809_16.07E Wild Horse Wind Expansionwrkingfile" xfId="966"/>
    <cellStyle name="_Book1_(C) WHE Proforma with ITC cash grant 10 Yr Amort_for deferral_102809_16.07E Wild Horse Wind Expansionwrkingfile 2" xfId="967"/>
    <cellStyle name="_Book1_(C) WHE Proforma with ITC cash grant 10 Yr Amort_for deferral_102809_16.07E Wild Horse Wind Expansionwrkingfile 2 2" xfId="968"/>
    <cellStyle name="_Book1_(C) WHE Proforma with ITC cash grant 10 Yr Amort_for deferral_102809_16.07E Wild Horse Wind Expansionwrkingfile 3" xfId="969"/>
    <cellStyle name="_Book1_(C) WHE Proforma with ITC cash grant 10 Yr Amort_for deferral_102809_16.07E Wild Horse Wind Expansionwrkingfile SF" xfId="970"/>
    <cellStyle name="_Book1_(C) WHE Proforma with ITC cash grant 10 Yr Amort_for deferral_102809_16.07E Wild Horse Wind Expansionwrkingfile SF 2" xfId="971"/>
    <cellStyle name="_Book1_(C) WHE Proforma with ITC cash grant 10 Yr Amort_for deferral_102809_16.07E Wild Horse Wind Expansionwrkingfile SF 2 2" xfId="972"/>
    <cellStyle name="_Book1_(C) WHE Proforma with ITC cash grant 10 Yr Amort_for deferral_102809_16.07E Wild Horse Wind Expansionwrkingfile SF 3" xfId="973"/>
    <cellStyle name="_Book1_(C) WHE Proforma with ITC cash grant 10 Yr Amort_for deferral_102809_16.37E Wild Horse Expansion DeferralRevwrkingfile SF" xfId="974"/>
    <cellStyle name="_Book1_(C) WHE Proforma with ITC cash grant 10 Yr Amort_for deferral_102809_16.37E Wild Horse Expansion DeferralRevwrkingfile SF 2" xfId="975"/>
    <cellStyle name="_Book1_(C) WHE Proforma with ITC cash grant 10 Yr Amort_for deferral_102809_16.37E Wild Horse Expansion DeferralRevwrkingfile SF 2 2" xfId="976"/>
    <cellStyle name="_Book1_(C) WHE Proforma with ITC cash grant 10 Yr Amort_for deferral_102809_16.37E Wild Horse Expansion DeferralRevwrkingfile SF 3" xfId="977"/>
    <cellStyle name="_Book1_(C) WHE Proforma with ITC cash grant 10 Yr Amort_for rebuttal_120709" xfId="978"/>
    <cellStyle name="_Book1_(C) WHE Proforma with ITC cash grant 10 Yr Amort_for rebuttal_120709 2" xfId="979"/>
    <cellStyle name="_Book1_(C) WHE Proforma with ITC cash grant 10 Yr Amort_for rebuttal_120709 2 2" xfId="980"/>
    <cellStyle name="_Book1_(C) WHE Proforma with ITC cash grant 10 Yr Amort_for rebuttal_120709 3" xfId="981"/>
    <cellStyle name="_Book1_04.07E Wild Horse Wind Expansion" xfId="982"/>
    <cellStyle name="_Book1_04.07E Wild Horse Wind Expansion 2" xfId="983"/>
    <cellStyle name="_Book1_04.07E Wild Horse Wind Expansion 2 2" xfId="984"/>
    <cellStyle name="_Book1_04.07E Wild Horse Wind Expansion 3" xfId="985"/>
    <cellStyle name="_Book1_04.07E Wild Horse Wind Expansion_16.07E Wild Horse Wind Expansionwrkingfile" xfId="986"/>
    <cellStyle name="_Book1_04.07E Wild Horse Wind Expansion_16.07E Wild Horse Wind Expansionwrkingfile 2" xfId="987"/>
    <cellStyle name="_Book1_04.07E Wild Horse Wind Expansion_16.07E Wild Horse Wind Expansionwrkingfile 2 2" xfId="988"/>
    <cellStyle name="_Book1_04.07E Wild Horse Wind Expansion_16.07E Wild Horse Wind Expansionwrkingfile 3" xfId="989"/>
    <cellStyle name="_Book1_04.07E Wild Horse Wind Expansion_16.07E Wild Horse Wind Expansionwrkingfile SF" xfId="990"/>
    <cellStyle name="_Book1_04.07E Wild Horse Wind Expansion_16.07E Wild Horse Wind Expansionwrkingfile SF 2" xfId="991"/>
    <cellStyle name="_Book1_04.07E Wild Horse Wind Expansion_16.07E Wild Horse Wind Expansionwrkingfile SF 2 2" xfId="992"/>
    <cellStyle name="_Book1_04.07E Wild Horse Wind Expansion_16.07E Wild Horse Wind Expansionwrkingfile SF 3" xfId="993"/>
    <cellStyle name="_Book1_04.07E Wild Horse Wind Expansion_16.37E Wild Horse Expansion DeferralRevwrkingfile SF" xfId="994"/>
    <cellStyle name="_Book1_04.07E Wild Horse Wind Expansion_16.37E Wild Horse Expansion DeferralRevwrkingfile SF 2" xfId="995"/>
    <cellStyle name="_Book1_04.07E Wild Horse Wind Expansion_16.37E Wild Horse Expansion DeferralRevwrkingfile SF 2 2" xfId="996"/>
    <cellStyle name="_Book1_04.07E Wild Horse Wind Expansion_16.37E Wild Horse Expansion DeferralRevwrkingfile SF 3" xfId="997"/>
    <cellStyle name="_Book1_16.07E Wild Horse Wind Expansionwrkingfile" xfId="998"/>
    <cellStyle name="_Book1_16.07E Wild Horse Wind Expansionwrkingfile 2" xfId="999"/>
    <cellStyle name="_Book1_16.07E Wild Horse Wind Expansionwrkingfile 2 2" xfId="1000"/>
    <cellStyle name="_Book1_16.07E Wild Horse Wind Expansionwrkingfile 3" xfId="1001"/>
    <cellStyle name="_Book1_16.07E Wild Horse Wind Expansionwrkingfile SF" xfId="1002"/>
    <cellStyle name="_Book1_16.07E Wild Horse Wind Expansionwrkingfile SF 2" xfId="1003"/>
    <cellStyle name="_Book1_16.07E Wild Horse Wind Expansionwrkingfile SF 2 2" xfId="1004"/>
    <cellStyle name="_Book1_16.07E Wild Horse Wind Expansionwrkingfile SF 3" xfId="1005"/>
    <cellStyle name="_Book1_16.37E Wild Horse Expansion DeferralRevwrkingfile SF" xfId="1006"/>
    <cellStyle name="_Book1_16.37E Wild Horse Expansion DeferralRevwrkingfile SF 2" xfId="1007"/>
    <cellStyle name="_Book1_16.37E Wild Horse Expansion DeferralRevwrkingfile SF 2 2" xfId="1008"/>
    <cellStyle name="_Book1_16.37E Wild Horse Expansion DeferralRevwrkingfile SF 3" xfId="1009"/>
    <cellStyle name="_Book1_2009 GRC Compl Filing - Exhibit D" xfId="1010"/>
    <cellStyle name="_Book1_2009 GRC Compl Filing - Exhibit D 2" xfId="1011"/>
    <cellStyle name="_Book1_3.01 Income Statement" xfId="1012"/>
    <cellStyle name="_Book1_4 31 Regulatory Assets and Liabilities  7 06- Exhibit D" xfId="1013"/>
    <cellStyle name="_Book1_4 31 Regulatory Assets and Liabilities  7 06- Exhibit D 2" xfId="1014"/>
    <cellStyle name="_Book1_4 31 Regulatory Assets and Liabilities  7 06- Exhibit D 2 2" xfId="1015"/>
    <cellStyle name="_Book1_4 31 Regulatory Assets and Liabilities  7 06- Exhibit D 3" xfId="1016"/>
    <cellStyle name="_Book1_4 31 Regulatory Assets and Liabilities  7 06- Exhibit D_NIM Summary" xfId="1017"/>
    <cellStyle name="_Book1_4 31 Regulatory Assets and Liabilities  7 06- Exhibit D_NIM Summary 2" xfId="1018"/>
    <cellStyle name="_Book1_4 32 Regulatory Assets and Liabilities  7 06- Exhibit D" xfId="1019"/>
    <cellStyle name="_Book1_4 32 Regulatory Assets and Liabilities  7 06- Exhibit D 2" xfId="1020"/>
    <cellStyle name="_Book1_4 32 Regulatory Assets and Liabilities  7 06- Exhibit D 2 2" xfId="1021"/>
    <cellStyle name="_Book1_4 32 Regulatory Assets and Liabilities  7 06- Exhibit D 3" xfId="1022"/>
    <cellStyle name="_Book1_4 32 Regulatory Assets and Liabilities  7 06- Exhibit D_NIM Summary" xfId="1023"/>
    <cellStyle name="_Book1_4 32 Regulatory Assets and Liabilities  7 06- Exhibit D_NIM Summary 2" xfId="1024"/>
    <cellStyle name="_Book1_AURORA Total New" xfId="1025"/>
    <cellStyle name="_Book1_AURORA Total New 2" xfId="1026"/>
    <cellStyle name="_Book1_Book2" xfId="1027"/>
    <cellStyle name="_Book1_Book2 2" xfId="1028"/>
    <cellStyle name="_Book1_Book2 2 2" xfId="1029"/>
    <cellStyle name="_Book1_Book2 3" xfId="1030"/>
    <cellStyle name="_Book1_Book2_Adj Bench DR 3 for Initial Briefs (Electric)" xfId="1031"/>
    <cellStyle name="_Book1_Book2_Adj Bench DR 3 for Initial Briefs (Electric) 2" xfId="1032"/>
    <cellStyle name="_Book1_Book2_Adj Bench DR 3 for Initial Briefs (Electric) 2 2" xfId="1033"/>
    <cellStyle name="_Book1_Book2_Adj Bench DR 3 for Initial Briefs (Electric) 3" xfId="1034"/>
    <cellStyle name="_Book1_Book2_Electric Rev Req Model (2009 GRC) Rebuttal" xfId="1035"/>
    <cellStyle name="_Book1_Book2_Electric Rev Req Model (2009 GRC) Rebuttal 2" xfId="1036"/>
    <cellStyle name="_Book1_Book2_Electric Rev Req Model (2009 GRC) Rebuttal 2 2" xfId="1037"/>
    <cellStyle name="_Book1_Book2_Electric Rev Req Model (2009 GRC) Rebuttal 3" xfId="1038"/>
    <cellStyle name="_Book1_Book2_Electric Rev Req Model (2009 GRC) Rebuttal REmoval of New  WH Solar AdjustMI" xfId="1039"/>
    <cellStyle name="_Book1_Book2_Electric Rev Req Model (2009 GRC) Rebuttal REmoval of New  WH Solar AdjustMI 2" xfId="1040"/>
    <cellStyle name="_Book1_Book2_Electric Rev Req Model (2009 GRC) Rebuttal REmoval of New  WH Solar AdjustMI 2 2" xfId="1041"/>
    <cellStyle name="_Book1_Book2_Electric Rev Req Model (2009 GRC) Rebuttal REmoval of New  WH Solar AdjustMI 3" xfId="1042"/>
    <cellStyle name="_Book1_Book2_Electric Rev Req Model (2009 GRC) Revised 01-18-2010" xfId="1043"/>
    <cellStyle name="_Book1_Book2_Electric Rev Req Model (2009 GRC) Revised 01-18-2010 2" xfId="1044"/>
    <cellStyle name="_Book1_Book2_Electric Rev Req Model (2009 GRC) Revised 01-18-2010 2 2" xfId="1045"/>
    <cellStyle name="_Book1_Book2_Electric Rev Req Model (2009 GRC) Revised 01-18-2010 3" xfId="1046"/>
    <cellStyle name="_Book1_Book2_Final Order Electric EXHIBIT A-1" xfId="1047"/>
    <cellStyle name="_Book1_Book2_Final Order Electric EXHIBIT A-1 2" xfId="1048"/>
    <cellStyle name="_Book1_Book2_Final Order Electric EXHIBIT A-1 2 2" xfId="1049"/>
    <cellStyle name="_Book1_Book2_Final Order Electric EXHIBIT A-1 3" xfId="1050"/>
    <cellStyle name="_Book1_Book4" xfId="1051"/>
    <cellStyle name="_Book1_Book4 2" xfId="1052"/>
    <cellStyle name="_Book1_Book4 2 2" xfId="1053"/>
    <cellStyle name="_Book1_Book4 3" xfId="1054"/>
    <cellStyle name="_Book1_Book9" xfId="1055"/>
    <cellStyle name="_Book1_Book9 2" xfId="1056"/>
    <cellStyle name="_Book1_Book9 2 2" xfId="1057"/>
    <cellStyle name="_Book1_Book9 3" xfId="1058"/>
    <cellStyle name="_Book1_Electric COS Inputs" xfId="1059"/>
    <cellStyle name="_Book1_Electric COS Inputs 2" xfId="1060"/>
    <cellStyle name="_Book1_Electric COS Inputs 2 2" xfId="1061"/>
    <cellStyle name="_Book1_Electric COS Inputs 2 2 2" xfId="1062"/>
    <cellStyle name="_Book1_Electric COS Inputs 2 3" xfId="1063"/>
    <cellStyle name="_Book1_Electric COS Inputs 2 3 2" xfId="1064"/>
    <cellStyle name="_Book1_Electric COS Inputs 2 4" xfId="1065"/>
    <cellStyle name="_Book1_Electric COS Inputs 2 4 2" xfId="1066"/>
    <cellStyle name="_Book1_Electric COS Inputs 3" xfId="1067"/>
    <cellStyle name="_Book1_Electric COS Inputs 3 2" xfId="1068"/>
    <cellStyle name="_Book1_Electric COS Inputs 4" xfId="1069"/>
    <cellStyle name="_Book1_Electric COS Inputs 4 2" xfId="1070"/>
    <cellStyle name="_Book1_Electric COS Inputs 5" xfId="1071"/>
    <cellStyle name="_Book1_NIM Summary" xfId="1072"/>
    <cellStyle name="_Book1_NIM Summary 09GRC" xfId="1073"/>
    <cellStyle name="_Book1_NIM Summary 09GRC 2" xfId="1074"/>
    <cellStyle name="_Book1_NIM Summary 2" xfId="1075"/>
    <cellStyle name="_Book1_NIM Summary 3" xfId="1076"/>
    <cellStyle name="_Book1_NIM Summary 4" xfId="1077"/>
    <cellStyle name="_Book1_NIM Summary 5" xfId="1078"/>
    <cellStyle name="_Book1_NIM Summary 6" xfId="1079"/>
    <cellStyle name="_Book1_NIM Summary 7" xfId="1080"/>
    <cellStyle name="_Book1_NIM Summary 8" xfId="1081"/>
    <cellStyle name="_Book1_NIM Summary 9" xfId="1082"/>
    <cellStyle name="_Book1_PCA 9 -  Exhibit D April 2010 (3)" xfId="1083"/>
    <cellStyle name="_Book1_PCA 9 -  Exhibit D April 2010 (3) 2" xfId="1084"/>
    <cellStyle name="_Book1_Power Costs - Comparison bx Rbtl-Staff-Jt-PC" xfId="1085"/>
    <cellStyle name="_Book1_Power Costs - Comparison bx Rbtl-Staff-Jt-PC 2" xfId="1086"/>
    <cellStyle name="_Book1_Power Costs - Comparison bx Rbtl-Staff-Jt-PC 2 2" xfId="1087"/>
    <cellStyle name="_Book1_Power Costs - Comparison bx Rbtl-Staff-Jt-PC 3" xfId="1088"/>
    <cellStyle name="_Book1_Power Costs - Comparison bx Rbtl-Staff-Jt-PC_Adj Bench DR 3 for Initial Briefs (Electric)" xfId="1089"/>
    <cellStyle name="_Book1_Power Costs - Comparison bx Rbtl-Staff-Jt-PC_Adj Bench DR 3 for Initial Briefs (Electric) 2" xfId="1090"/>
    <cellStyle name="_Book1_Power Costs - Comparison bx Rbtl-Staff-Jt-PC_Adj Bench DR 3 for Initial Briefs (Electric) 2 2" xfId="1091"/>
    <cellStyle name="_Book1_Power Costs - Comparison bx Rbtl-Staff-Jt-PC_Adj Bench DR 3 for Initial Briefs (Electric) 3" xfId="1092"/>
    <cellStyle name="_Book1_Power Costs - Comparison bx Rbtl-Staff-Jt-PC_Electric Rev Req Model (2009 GRC) Rebuttal" xfId="1093"/>
    <cellStyle name="_Book1_Power Costs - Comparison bx Rbtl-Staff-Jt-PC_Electric Rev Req Model (2009 GRC) Rebuttal 2" xfId="1094"/>
    <cellStyle name="_Book1_Power Costs - Comparison bx Rbtl-Staff-Jt-PC_Electric Rev Req Model (2009 GRC) Rebuttal 2 2" xfId="1095"/>
    <cellStyle name="_Book1_Power Costs - Comparison bx Rbtl-Staff-Jt-PC_Electric Rev Req Model (2009 GRC) Rebuttal 3" xfId="1096"/>
    <cellStyle name="_Book1_Power Costs - Comparison bx Rbtl-Staff-Jt-PC_Electric Rev Req Model (2009 GRC) Rebuttal REmoval of New  WH Solar AdjustMI" xfId="1097"/>
    <cellStyle name="_Book1_Power Costs - Comparison bx Rbtl-Staff-Jt-PC_Electric Rev Req Model (2009 GRC) Rebuttal REmoval of New  WH Solar AdjustMI 2" xfId="1098"/>
    <cellStyle name="_Book1_Power Costs - Comparison bx Rbtl-Staff-Jt-PC_Electric Rev Req Model (2009 GRC) Rebuttal REmoval of New  WH Solar AdjustMI 2 2" xfId="1099"/>
    <cellStyle name="_Book1_Power Costs - Comparison bx Rbtl-Staff-Jt-PC_Electric Rev Req Model (2009 GRC) Rebuttal REmoval of New  WH Solar AdjustMI 3" xfId="1100"/>
    <cellStyle name="_Book1_Power Costs - Comparison bx Rbtl-Staff-Jt-PC_Electric Rev Req Model (2009 GRC) Revised 01-18-2010" xfId="1101"/>
    <cellStyle name="_Book1_Power Costs - Comparison bx Rbtl-Staff-Jt-PC_Electric Rev Req Model (2009 GRC) Revised 01-18-2010 2" xfId="1102"/>
    <cellStyle name="_Book1_Power Costs - Comparison bx Rbtl-Staff-Jt-PC_Electric Rev Req Model (2009 GRC) Revised 01-18-2010 2 2" xfId="1103"/>
    <cellStyle name="_Book1_Power Costs - Comparison bx Rbtl-Staff-Jt-PC_Electric Rev Req Model (2009 GRC) Revised 01-18-2010 3" xfId="1104"/>
    <cellStyle name="_Book1_Power Costs - Comparison bx Rbtl-Staff-Jt-PC_Final Order Electric EXHIBIT A-1" xfId="1105"/>
    <cellStyle name="_Book1_Power Costs - Comparison bx Rbtl-Staff-Jt-PC_Final Order Electric EXHIBIT A-1 2" xfId="1106"/>
    <cellStyle name="_Book1_Power Costs - Comparison bx Rbtl-Staff-Jt-PC_Final Order Electric EXHIBIT A-1 2 2" xfId="1107"/>
    <cellStyle name="_Book1_Power Costs - Comparison bx Rbtl-Staff-Jt-PC_Final Order Electric EXHIBIT A-1 3" xfId="1108"/>
    <cellStyle name="_Book1_Production Adj 4.37" xfId="1109"/>
    <cellStyle name="_Book1_Production Adj 4.37 2" xfId="1110"/>
    <cellStyle name="_Book1_Production Adj 4.37 2 2" xfId="1111"/>
    <cellStyle name="_Book1_Production Adj 4.37 3" xfId="1112"/>
    <cellStyle name="_Book1_Purchased Power Adj 4.03" xfId="1113"/>
    <cellStyle name="_Book1_Purchased Power Adj 4.03 2" xfId="1114"/>
    <cellStyle name="_Book1_Purchased Power Adj 4.03 2 2" xfId="1115"/>
    <cellStyle name="_Book1_Purchased Power Adj 4.03 3" xfId="1116"/>
    <cellStyle name="_Book1_Rebuttal Power Costs" xfId="1117"/>
    <cellStyle name="_Book1_Rebuttal Power Costs 2" xfId="1118"/>
    <cellStyle name="_Book1_Rebuttal Power Costs 2 2" xfId="1119"/>
    <cellStyle name="_Book1_Rebuttal Power Costs 3" xfId="1120"/>
    <cellStyle name="_Book1_Rebuttal Power Costs_Adj Bench DR 3 for Initial Briefs (Electric)" xfId="1121"/>
    <cellStyle name="_Book1_Rebuttal Power Costs_Adj Bench DR 3 for Initial Briefs (Electric) 2" xfId="1122"/>
    <cellStyle name="_Book1_Rebuttal Power Costs_Adj Bench DR 3 for Initial Briefs (Electric) 2 2" xfId="1123"/>
    <cellStyle name="_Book1_Rebuttal Power Costs_Adj Bench DR 3 for Initial Briefs (Electric) 3" xfId="1124"/>
    <cellStyle name="_Book1_Rebuttal Power Costs_Electric Rev Req Model (2009 GRC) Rebuttal" xfId="1125"/>
    <cellStyle name="_Book1_Rebuttal Power Costs_Electric Rev Req Model (2009 GRC) Rebuttal 2" xfId="1126"/>
    <cellStyle name="_Book1_Rebuttal Power Costs_Electric Rev Req Model (2009 GRC) Rebuttal 2 2" xfId="1127"/>
    <cellStyle name="_Book1_Rebuttal Power Costs_Electric Rev Req Model (2009 GRC) Rebuttal 3" xfId="1128"/>
    <cellStyle name="_Book1_Rebuttal Power Costs_Electric Rev Req Model (2009 GRC) Rebuttal REmoval of New  WH Solar AdjustMI" xfId="1129"/>
    <cellStyle name="_Book1_Rebuttal Power Costs_Electric Rev Req Model (2009 GRC) Rebuttal REmoval of New  WH Solar AdjustMI 2" xfId="1130"/>
    <cellStyle name="_Book1_Rebuttal Power Costs_Electric Rev Req Model (2009 GRC) Rebuttal REmoval of New  WH Solar AdjustMI 2 2" xfId="1131"/>
    <cellStyle name="_Book1_Rebuttal Power Costs_Electric Rev Req Model (2009 GRC) Rebuttal REmoval of New  WH Solar AdjustMI 3" xfId="1132"/>
    <cellStyle name="_Book1_Rebuttal Power Costs_Electric Rev Req Model (2009 GRC) Revised 01-18-2010" xfId="1133"/>
    <cellStyle name="_Book1_Rebuttal Power Costs_Electric Rev Req Model (2009 GRC) Revised 01-18-2010 2" xfId="1134"/>
    <cellStyle name="_Book1_Rebuttal Power Costs_Electric Rev Req Model (2009 GRC) Revised 01-18-2010 2 2" xfId="1135"/>
    <cellStyle name="_Book1_Rebuttal Power Costs_Electric Rev Req Model (2009 GRC) Revised 01-18-2010 3" xfId="1136"/>
    <cellStyle name="_Book1_Rebuttal Power Costs_Final Order Electric EXHIBIT A-1" xfId="1137"/>
    <cellStyle name="_Book1_Rebuttal Power Costs_Final Order Electric EXHIBIT A-1 2" xfId="1138"/>
    <cellStyle name="_Book1_Rebuttal Power Costs_Final Order Electric EXHIBIT A-1 2 2" xfId="1139"/>
    <cellStyle name="_Book1_Rebuttal Power Costs_Final Order Electric EXHIBIT A-1 3" xfId="1140"/>
    <cellStyle name="_Book1_ROR 5.02" xfId="1141"/>
    <cellStyle name="_Book1_ROR 5.02 2" xfId="1142"/>
    <cellStyle name="_Book1_ROR 5.02 2 2" xfId="1143"/>
    <cellStyle name="_Book1_ROR 5.02 3" xfId="1144"/>
    <cellStyle name="_Book1_Transmission Workbook for May BOD" xfId="1145"/>
    <cellStyle name="_Book1_Transmission Workbook for May BOD 2" xfId="1146"/>
    <cellStyle name="_Book1_Wind Integration 10GRC" xfId="1147"/>
    <cellStyle name="_Book1_Wind Integration 10GRC 2" xfId="1148"/>
    <cellStyle name="_Book2" xfId="54"/>
    <cellStyle name="_x0013__Book2" xfId="1149"/>
    <cellStyle name="_Book2 10" xfId="1150"/>
    <cellStyle name="_x0013__Book2 10" xfId="1151"/>
    <cellStyle name="_Book2 10 2" xfId="1152"/>
    <cellStyle name="_Book2 11" xfId="1153"/>
    <cellStyle name="_Book2 11 2" xfId="1154"/>
    <cellStyle name="_Book2 12" xfId="1155"/>
    <cellStyle name="_Book2 12 2" xfId="1156"/>
    <cellStyle name="_Book2 13" xfId="1157"/>
    <cellStyle name="_Book2 13 2" xfId="1158"/>
    <cellStyle name="_Book2 14" xfId="1159"/>
    <cellStyle name="_Book2 14 2" xfId="1160"/>
    <cellStyle name="_Book2 15" xfId="1161"/>
    <cellStyle name="_Book2 15 2" xfId="1162"/>
    <cellStyle name="_Book2 16" xfId="1163"/>
    <cellStyle name="_Book2 16 2" xfId="1164"/>
    <cellStyle name="_Book2 17" xfId="1165"/>
    <cellStyle name="_Book2 17 2" xfId="1166"/>
    <cellStyle name="_Book2 18" xfId="1167"/>
    <cellStyle name="_Book2 18 2" xfId="1168"/>
    <cellStyle name="_Book2 19" xfId="1169"/>
    <cellStyle name="_Book2 2" xfId="1170"/>
    <cellStyle name="_x0013__Book2 2" xfId="1171"/>
    <cellStyle name="_Book2 2 10" xfId="1172"/>
    <cellStyle name="_Book2 2 2" xfId="1173"/>
    <cellStyle name="_x0013__Book2 2 2" xfId="1174"/>
    <cellStyle name="_Book2 2 2 2" xfId="1175"/>
    <cellStyle name="_Book2 2 3" xfId="1176"/>
    <cellStyle name="_Book2 2 3 2" xfId="1177"/>
    <cellStyle name="_Book2 2 4" xfId="1178"/>
    <cellStyle name="_Book2 2 4 2" xfId="1179"/>
    <cellStyle name="_Book2 2 5" xfId="1180"/>
    <cellStyle name="_Book2 2 5 2" xfId="1181"/>
    <cellStyle name="_Book2 2 6" xfId="1182"/>
    <cellStyle name="_Book2 2 6 2" xfId="1183"/>
    <cellStyle name="_Book2 2 7" xfId="1184"/>
    <cellStyle name="_Book2 2 7 2" xfId="1185"/>
    <cellStyle name="_Book2 2 8" xfId="1186"/>
    <cellStyle name="_Book2 2 8 2" xfId="1187"/>
    <cellStyle name="_Book2 2 9" xfId="1188"/>
    <cellStyle name="_Book2 2 9 2" xfId="1189"/>
    <cellStyle name="_Book2 20" xfId="1190"/>
    <cellStyle name="_Book2 21" xfId="1191"/>
    <cellStyle name="_Book2 22" xfId="1192"/>
    <cellStyle name="_Book2 23" xfId="1193"/>
    <cellStyle name="_Book2 24" xfId="1194"/>
    <cellStyle name="_Book2 25" xfId="1195"/>
    <cellStyle name="_Book2 26" xfId="1196"/>
    <cellStyle name="_Book2 27" xfId="1197"/>
    <cellStyle name="_Book2 28" xfId="1198"/>
    <cellStyle name="_Book2 29" xfId="1199"/>
    <cellStyle name="_Book2 3" xfId="1200"/>
    <cellStyle name="_x0013__Book2 3" xfId="1201"/>
    <cellStyle name="_Book2 3 10" xfId="1202"/>
    <cellStyle name="_Book2 3 10 2" xfId="1203"/>
    <cellStyle name="_Book2 3 11" xfId="1204"/>
    <cellStyle name="_Book2 3 11 2" xfId="1205"/>
    <cellStyle name="_Book2 3 12" xfId="1206"/>
    <cellStyle name="_Book2 3 12 2" xfId="1207"/>
    <cellStyle name="_Book2 3 13" xfId="1208"/>
    <cellStyle name="_Book2 3 13 2" xfId="1209"/>
    <cellStyle name="_Book2 3 14" xfId="1210"/>
    <cellStyle name="_Book2 3 14 2" xfId="1211"/>
    <cellStyle name="_Book2 3 15" xfId="1212"/>
    <cellStyle name="_Book2 3 15 2" xfId="1213"/>
    <cellStyle name="_Book2 3 16" xfId="1214"/>
    <cellStyle name="_Book2 3 16 2" xfId="1215"/>
    <cellStyle name="_Book2 3 17" xfId="1216"/>
    <cellStyle name="_Book2 3 17 2" xfId="1217"/>
    <cellStyle name="_Book2 3 18" xfId="1218"/>
    <cellStyle name="_Book2 3 18 2" xfId="1219"/>
    <cellStyle name="_Book2 3 19" xfId="1220"/>
    <cellStyle name="_Book2 3 19 2" xfId="1221"/>
    <cellStyle name="_Book2 3 2" xfId="1222"/>
    <cellStyle name="_x0013__Book2 3 2" xfId="1223"/>
    <cellStyle name="_Book2 3 2 2" xfId="1224"/>
    <cellStyle name="_Book2 3 20" xfId="1225"/>
    <cellStyle name="_Book2 3 20 2" xfId="1226"/>
    <cellStyle name="_Book2 3 21" xfId="1227"/>
    <cellStyle name="_Book2 3 21 2" xfId="1228"/>
    <cellStyle name="_Book2 3 22" xfId="1229"/>
    <cellStyle name="_Book2 3 23" xfId="1230"/>
    <cellStyle name="_Book2 3 24" xfId="1231"/>
    <cellStyle name="_Book2 3 25" xfId="1232"/>
    <cellStyle name="_Book2 3 26" xfId="1233"/>
    <cellStyle name="_Book2 3 27" xfId="1234"/>
    <cellStyle name="_Book2 3 28" xfId="1235"/>
    <cellStyle name="_Book2 3 29" xfId="1236"/>
    <cellStyle name="_Book2 3 3" xfId="1237"/>
    <cellStyle name="_Book2 3 3 2" xfId="1238"/>
    <cellStyle name="_Book2 3 30" xfId="1239"/>
    <cellStyle name="_Book2 3 31" xfId="1240"/>
    <cellStyle name="_Book2 3 32" xfId="1241"/>
    <cellStyle name="_Book2 3 33" xfId="1242"/>
    <cellStyle name="_Book2 3 34" xfId="1243"/>
    <cellStyle name="_Book2 3 35" xfId="1244"/>
    <cellStyle name="_Book2 3 36" xfId="1245"/>
    <cellStyle name="_Book2 3 37" xfId="1246"/>
    <cellStyle name="_Book2 3 38" xfId="1247"/>
    <cellStyle name="_Book2 3 39" xfId="1248"/>
    <cellStyle name="_Book2 3 4" xfId="1249"/>
    <cellStyle name="_Book2 3 4 2" xfId="1250"/>
    <cellStyle name="_Book2 3 40" xfId="1251"/>
    <cellStyle name="_Book2 3 41" xfId="1252"/>
    <cellStyle name="_Book2 3 42" xfId="1253"/>
    <cellStyle name="_Book2 3 43" xfId="1254"/>
    <cellStyle name="_Book2 3 44" xfId="1255"/>
    <cellStyle name="_Book2 3 45" xfId="1256"/>
    <cellStyle name="_Book2 3 5" xfId="1257"/>
    <cellStyle name="_Book2 3 5 2" xfId="1258"/>
    <cellStyle name="_Book2 3 6" xfId="1259"/>
    <cellStyle name="_Book2 3 6 2" xfId="1260"/>
    <cellStyle name="_Book2 3 7" xfId="1261"/>
    <cellStyle name="_Book2 3 7 2" xfId="1262"/>
    <cellStyle name="_Book2 3 8" xfId="1263"/>
    <cellStyle name="_Book2 3 8 2" xfId="1264"/>
    <cellStyle name="_Book2 3 9" xfId="1265"/>
    <cellStyle name="_Book2 3 9 2" xfId="1266"/>
    <cellStyle name="_Book2 30" xfId="1267"/>
    <cellStyle name="_Book2 31" xfId="1268"/>
    <cellStyle name="_Book2 32" xfId="1269"/>
    <cellStyle name="_Book2 33" xfId="1270"/>
    <cellStyle name="_Book2 4" xfId="1271"/>
    <cellStyle name="_x0013__Book2 4" xfId="1272"/>
    <cellStyle name="_Book2 4 10" xfId="1273"/>
    <cellStyle name="_Book2 4 10 2" xfId="1274"/>
    <cellStyle name="_Book2 4 11" xfId="1275"/>
    <cellStyle name="_Book2 4 11 2" xfId="1276"/>
    <cellStyle name="_Book2 4 12" xfId="1277"/>
    <cellStyle name="_Book2 4 12 2" xfId="1278"/>
    <cellStyle name="_Book2 4 13" xfId="1279"/>
    <cellStyle name="_Book2 4 13 2" xfId="1280"/>
    <cellStyle name="_Book2 4 14" xfId="1281"/>
    <cellStyle name="_Book2 4 14 2" xfId="1282"/>
    <cellStyle name="_Book2 4 15" xfId="1283"/>
    <cellStyle name="_Book2 4 15 2" xfId="1284"/>
    <cellStyle name="_Book2 4 16" xfId="1285"/>
    <cellStyle name="_Book2 4 16 2" xfId="1286"/>
    <cellStyle name="_Book2 4 17" xfId="1287"/>
    <cellStyle name="_Book2 4 17 2" xfId="1288"/>
    <cellStyle name="_Book2 4 18" xfId="1289"/>
    <cellStyle name="_Book2 4 18 2" xfId="1290"/>
    <cellStyle name="_Book2 4 19" xfId="1291"/>
    <cellStyle name="_Book2 4 19 2" xfId="1292"/>
    <cellStyle name="_Book2 4 2" xfId="1293"/>
    <cellStyle name="_x0013__Book2 4 2" xfId="1294"/>
    <cellStyle name="_Book2 4 2 2" xfId="1295"/>
    <cellStyle name="_Book2 4 20" xfId="1296"/>
    <cellStyle name="_Book2 4 20 2" xfId="1297"/>
    <cellStyle name="_Book2 4 21" xfId="1298"/>
    <cellStyle name="_Book2 4 22" xfId="1299"/>
    <cellStyle name="_Book2 4 23" xfId="1300"/>
    <cellStyle name="_Book2 4 24" xfId="1301"/>
    <cellStyle name="_Book2 4 25" xfId="1302"/>
    <cellStyle name="_Book2 4 26" xfId="1303"/>
    <cellStyle name="_Book2 4 27" xfId="1304"/>
    <cellStyle name="_Book2 4 28" xfId="1305"/>
    <cellStyle name="_Book2 4 29" xfId="1306"/>
    <cellStyle name="_Book2 4 3" xfId="1307"/>
    <cellStyle name="_Book2 4 3 2" xfId="1308"/>
    <cellStyle name="_Book2 4 30" xfId="1309"/>
    <cellStyle name="_Book2 4 31" xfId="1310"/>
    <cellStyle name="_Book2 4 32" xfId="1311"/>
    <cellStyle name="_Book2 4 33" xfId="1312"/>
    <cellStyle name="_Book2 4 34" xfId="1313"/>
    <cellStyle name="_Book2 4 35" xfId="1314"/>
    <cellStyle name="_Book2 4 36" xfId="1315"/>
    <cellStyle name="_Book2 4 37" xfId="1316"/>
    <cellStyle name="_Book2 4 38" xfId="1317"/>
    <cellStyle name="_Book2 4 39" xfId="1318"/>
    <cellStyle name="_Book2 4 4" xfId="1319"/>
    <cellStyle name="_Book2 4 4 2" xfId="1320"/>
    <cellStyle name="_Book2 4 40" xfId="1321"/>
    <cellStyle name="_Book2 4 41" xfId="1322"/>
    <cellStyle name="_Book2 4 42" xfId="1323"/>
    <cellStyle name="_Book2 4 43" xfId="1324"/>
    <cellStyle name="_Book2 4 44" xfId="1325"/>
    <cellStyle name="_Book2 4 45" xfId="1326"/>
    <cellStyle name="_Book2 4 5" xfId="1327"/>
    <cellStyle name="_Book2 4 5 2" xfId="1328"/>
    <cellStyle name="_Book2 4 6" xfId="1329"/>
    <cellStyle name="_Book2 4 6 2" xfId="1330"/>
    <cellStyle name="_Book2 4 7" xfId="1331"/>
    <cellStyle name="_Book2 4 7 2" xfId="1332"/>
    <cellStyle name="_Book2 4 8" xfId="1333"/>
    <cellStyle name="_Book2 4 8 2" xfId="1334"/>
    <cellStyle name="_Book2 4 9" xfId="1335"/>
    <cellStyle name="_Book2 4 9 2" xfId="1336"/>
    <cellStyle name="_Book2 5" xfId="1337"/>
    <cellStyle name="_x0013__Book2 5" xfId="1338"/>
    <cellStyle name="_Book2 5 2" xfId="1339"/>
    <cellStyle name="_x0013__Book2 5 2" xfId="1340"/>
    <cellStyle name="_Book2 5 2 2" xfId="1341"/>
    <cellStyle name="_Book2 5 3" xfId="1342"/>
    <cellStyle name="_Book2 5 3 2" xfId="1343"/>
    <cellStyle name="_Book2 5 4" xfId="1344"/>
    <cellStyle name="_Book2 5 4 2" xfId="1345"/>
    <cellStyle name="_Book2 5 5" xfId="1346"/>
    <cellStyle name="_Book2 5 5 2" xfId="1347"/>
    <cellStyle name="_Book2 5 6" xfId="1348"/>
    <cellStyle name="_Book2 5 6 2" xfId="1349"/>
    <cellStyle name="_Book2 5 7" xfId="1350"/>
    <cellStyle name="_Book2 6" xfId="1351"/>
    <cellStyle name="_x0013__Book2 6" xfId="1352"/>
    <cellStyle name="_Book2 6 2" xfId="1353"/>
    <cellStyle name="_x0013__Book2 6 2" xfId="1354"/>
    <cellStyle name="_Book2 7" xfId="1355"/>
    <cellStyle name="_x0013__Book2 7" xfId="1356"/>
    <cellStyle name="_Book2 7 2" xfId="1357"/>
    <cellStyle name="_x0013__Book2 7 2" xfId="1358"/>
    <cellStyle name="_Book2 8" xfId="1359"/>
    <cellStyle name="_x0013__Book2 8" xfId="1360"/>
    <cellStyle name="_Book2 8 2" xfId="1361"/>
    <cellStyle name="_x0013__Book2 8 2" xfId="1362"/>
    <cellStyle name="_Book2 9" xfId="1363"/>
    <cellStyle name="_x0013__Book2 9" xfId="1364"/>
    <cellStyle name="_Book2 9 2" xfId="1365"/>
    <cellStyle name="_x0013__Book2 9 2" xfId="1366"/>
    <cellStyle name="_Book2_04 07E Wild Horse Wind Expansion (C) (2)" xfId="1367"/>
    <cellStyle name="_Book2_04 07E Wild Horse Wind Expansion (C) (2) 2" xfId="1368"/>
    <cellStyle name="_Book2_04 07E Wild Horse Wind Expansion (C) (2) 2 2" xfId="1369"/>
    <cellStyle name="_Book2_04 07E Wild Horse Wind Expansion (C) (2) 3" xfId="1370"/>
    <cellStyle name="_Book2_04 07E Wild Horse Wind Expansion (C) (2)_Adj Bench DR 3 for Initial Briefs (Electric)" xfId="1371"/>
    <cellStyle name="_Book2_04 07E Wild Horse Wind Expansion (C) (2)_Adj Bench DR 3 for Initial Briefs (Electric) 2" xfId="1372"/>
    <cellStyle name="_Book2_04 07E Wild Horse Wind Expansion (C) (2)_Adj Bench DR 3 for Initial Briefs (Electric) 2 2" xfId="1373"/>
    <cellStyle name="_Book2_04 07E Wild Horse Wind Expansion (C) (2)_Adj Bench DR 3 for Initial Briefs (Electric) 3" xfId="1374"/>
    <cellStyle name="_Book2_04 07E Wild Horse Wind Expansion (C) (2)_Electric Rev Req Model (2009 GRC) " xfId="1375"/>
    <cellStyle name="_Book2_04 07E Wild Horse Wind Expansion (C) (2)_Electric Rev Req Model (2009 GRC)  2" xfId="1376"/>
    <cellStyle name="_Book2_04 07E Wild Horse Wind Expansion (C) (2)_Electric Rev Req Model (2009 GRC)  2 2" xfId="1377"/>
    <cellStyle name="_Book2_04 07E Wild Horse Wind Expansion (C) (2)_Electric Rev Req Model (2009 GRC)  3" xfId="1378"/>
    <cellStyle name="_Book2_04 07E Wild Horse Wind Expansion (C) (2)_Electric Rev Req Model (2009 GRC) Rebuttal" xfId="1379"/>
    <cellStyle name="_Book2_04 07E Wild Horse Wind Expansion (C) (2)_Electric Rev Req Model (2009 GRC) Rebuttal 2" xfId="1380"/>
    <cellStyle name="_Book2_04 07E Wild Horse Wind Expansion (C) (2)_Electric Rev Req Model (2009 GRC) Rebuttal 2 2" xfId="1381"/>
    <cellStyle name="_Book2_04 07E Wild Horse Wind Expansion (C) (2)_Electric Rev Req Model (2009 GRC) Rebuttal 3" xfId="1382"/>
    <cellStyle name="_Book2_04 07E Wild Horse Wind Expansion (C) (2)_Electric Rev Req Model (2009 GRC) Rebuttal REmoval of New  WH Solar AdjustMI" xfId="1383"/>
    <cellStyle name="_Book2_04 07E Wild Horse Wind Expansion (C) (2)_Electric Rev Req Model (2009 GRC) Rebuttal REmoval of New  WH Solar AdjustMI 2" xfId="1384"/>
    <cellStyle name="_Book2_04 07E Wild Horse Wind Expansion (C) (2)_Electric Rev Req Model (2009 GRC) Rebuttal REmoval of New  WH Solar AdjustMI 2 2" xfId="1385"/>
    <cellStyle name="_Book2_04 07E Wild Horse Wind Expansion (C) (2)_Electric Rev Req Model (2009 GRC) Rebuttal REmoval of New  WH Solar AdjustMI 3" xfId="1386"/>
    <cellStyle name="_Book2_04 07E Wild Horse Wind Expansion (C) (2)_Electric Rev Req Model (2009 GRC) Revised 01-18-2010" xfId="1387"/>
    <cellStyle name="_Book2_04 07E Wild Horse Wind Expansion (C) (2)_Electric Rev Req Model (2009 GRC) Revised 01-18-2010 2" xfId="1388"/>
    <cellStyle name="_Book2_04 07E Wild Horse Wind Expansion (C) (2)_Electric Rev Req Model (2009 GRC) Revised 01-18-2010 2 2" xfId="1389"/>
    <cellStyle name="_Book2_04 07E Wild Horse Wind Expansion (C) (2)_Electric Rev Req Model (2009 GRC) Revised 01-18-2010 3" xfId="1390"/>
    <cellStyle name="_Book2_04 07E Wild Horse Wind Expansion (C) (2)_Final Order Electric EXHIBIT A-1" xfId="1391"/>
    <cellStyle name="_Book2_04 07E Wild Horse Wind Expansion (C) (2)_Final Order Electric EXHIBIT A-1 2" xfId="1392"/>
    <cellStyle name="_Book2_04 07E Wild Horse Wind Expansion (C) (2)_Final Order Electric EXHIBIT A-1 2 2" xfId="1393"/>
    <cellStyle name="_Book2_04 07E Wild Horse Wind Expansion (C) (2)_Final Order Electric EXHIBIT A-1 3" xfId="1394"/>
    <cellStyle name="_Book2_04 07E Wild Horse Wind Expansion (C) (2)_TENASKA REGULATORY ASSET" xfId="1395"/>
    <cellStyle name="_Book2_04 07E Wild Horse Wind Expansion (C) (2)_TENASKA REGULATORY ASSET 2" xfId="1396"/>
    <cellStyle name="_Book2_04 07E Wild Horse Wind Expansion (C) (2)_TENASKA REGULATORY ASSET 2 2" xfId="1397"/>
    <cellStyle name="_Book2_04 07E Wild Horse Wind Expansion (C) (2)_TENASKA REGULATORY ASSET 3" xfId="1398"/>
    <cellStyle name="_Book2_16.37E Wild Horse Expansion DeferralRevwrkingfile SF" xfId="1399"/>
    <cellStyle name="_Book2_16.37E Wild Horse Expansion DeferralRevwrkingfile SF 2" xfId="1400"/>
    <cellStyle name="_Book2_16.37E Wild Horse Expansion DeferralRevwrkingfile SF 2 2" xfId="1401"/>
    <cellStyle name="_Book2_16.37E Wild Horse Expansion DeferralRevwrkingfile SF 3" xfId="1402"/>
    <cellStyle name="_Book2_2009 GRC Compl Filing - Exhibit D" xfId="1403"/>
    <cellStyle name="_Book2_2009 GRC Compl Filing - Exhibit D 2" xfId="1404"/>
    <cellStyle name="_Book2_3.01 Income Statement" xfId="1405"/>
    <cellStyle name="_Book2_4 31 Regulatory Assets and Liabilities  7 06- Exhibit D" xfId="1406"/>
    <cellStyle name="_Book2_4 31 Regulatory Assets and Liabilities  7 06- Exhibit D 2" xfId="1407"/>
    <cellStyle name="_Book2_4 31 Regulatory Assets and Liabilities  7 06- Exhibit D 2 2" xfId="1408"/>
    <cellStyle name="_Book2_4 31 Regulatory Assets and Liabilities  7 06- Exhibit D 3" xfId="1409"/>
    <cellStyle name="_Book2_4 31 Regulatory Assets and Liabilities  7 06- Exhibit D_NIM Summary" xfId="1410"/>
    <cellStyle name="_Book2_4 31 Regulatory Assets and Liabilities  7 06- Exhibit D_NIM Summary 2" xfId="1411"/>
    <cellStyle name="_Book2_4 32 Regulatory Assets and Liabilities  7 06- Exhibit D" xfId="1412"/>
    <cellStyle name="_Book2_4 32 Regulatory Assets and Liabilities  7 06- Exhibit D 2" xfId="1413"/>
    <cellStyle name="_Book2_4 32 Regulatory Assets and Liabilities  7 06- Exhibit D 2 2" xfId="1414"/>
    <cellStyle name="_Book2_4 32 Regulatory Assets and Liabilities  7 06- Exhibit D 3" xfId="1415"/>
    <cellStyle name="_Book2_4 32 Regulatory Assets and Liabilities  7 06- Exhibit D_NIM Summary" xfId="1416"/>
    <cellStyle name="_Book2_4 32 Regulatory Assets and Liabilities  7 06- Exhibit D_NIM Summary 2" xfId="1417"/>
    <cellStyle name="_x0013__Book2_Adj Bench DR 3 for Initial Briefs (Electric)" xfId="1418"/>
    <cellStyle name="_x0013__Book2_Adj Bench DR 3 for Initial Briefs (Electric) 2" xfId="1419"/>
    <cellStyle name="_x0013__Book2_Adj Bench DR 3 for Initial Briefs (Electric) 2 2" xfId="1420"/>
    <cellStyle name="_x0013__Book2_Adj Bench DR 3 for Initial Briefs (Electric) 3" xfId="1421"/>
    <cellStyle name="_Book2_AURORA Total New" xfId="1422"/>
    <cellStyle name="_Book2_AURORA Total New 2" xfId="1423"/>
    <cellStyle name="_Book2_Book2" xfId="1424"/>
    <cellStyle name="_Book2_Book2 2" xfId="1425"/>
    <cellStyle name="_Book2_Book2 2 2" xfId="1426"/>
    <cellStyle name="_Book2_Book2 3" xfId="1427"/>
    <cellStyle name="_Book2_Book2_Adj Bench DR 3 for Initial Briefs (Electric)" xfId="1428"/>
    <cellStyle name="_Book2_Book2_Adj Bench DR 3 for Initial Briefs (Electric) 2" xfId="1429"/>
    <cellStyle name="_Book2_Book2_Adj Bench DR 3 for Initial Briefs (Electric) 2 2" xfId="1430"/>
    <cellStyle name="_Book2_Book2_Adj Bench DR 3 for Initial Briefs (Electric) 3" xfId="1431"/>
    <cellStyle name="_Book2_Book2_Electric Rev Req Model (2009 GRC) Rebuttal" xfId="1432"/>
    <cellStyle name="_Book2_Book2_Electric Rev Req Model (2009 GRC) Rebuttal 2" xfId="1433"/>
    <cellStyle name="_Book2_Book2_Electric Rev Req Model (2009 GRC) Rebuttal 2 2" xfId="1434"/>
    <cellStyle name="_Book2_Book2_Electric Rev Req Model (2009 GRC) Rebuttal 3" xfId="1435"/>
    <cellStyle name="_Book2_Book2_Electric Rev Req Model (2009 GRC) Rebuttal REmoval of New  WH Solar AdjustMI" xfId="1436"/>
    <cellStyle name="_Book2_Book2_Electric Rev Req Model (2009 GRC) Rebuttal REmoval of New  WH Solar AdjustMI 2" xfId="1437"/>
    <cellStyle name="_Book2_Book2_Electric Rev Req Model (2009 GRC) Rebuttal REmoval of New  WH Solar AdjustMI 2 2" xfId="1438"/>
    <cellStyle name="_Book2_Book2_Electric Rev Req Model (2009 GRC) Rebuttal REmoval of New  WH Solar AdjustMI 3" xfId="1439"/>
    <cellStyle name="_Book2_Book2_Electric Rev Req Model (2009 GRC) Revised 01-18-2010" xfId="1440"/>
    <cellStyle name="_Book2_Book2_Electric Rev Req Model (2009 GRC) Revised 01-18-2010 2" xfId="1441"/>
    <cellStyle name="_Book2_Book2_Electric Rev Req Model (2009 GRC) Revised 01-18-2010 2 2" xfId="1442"/>
    <cellStyle name="_Book2_Book2_Electric Rev Req Model (2009 GRC) Revised 01-18-2010 3" xfId="1443"/>
    <cellStyle name="_Book2_Book2_Final Order Electric EXHIBIT A-1" xfId="1444"/>
    <cellStyle name="_Book2_Book2_Final Order Electric EXHIBIT A-1 2" xfId="1445"/>
    <cellStyle name="_Book2_Book2_Final Order Electric EXHIBIT A-1 2 2" xfId="1446"/>
    <cellStyle name="_Book2_Book2_Final Order Electric EXHIBIT A-1 3" xfId="1447"/>
    <cellStyle name="_Book2_Book4" xfId="1448"/>
    <cellStyle name="_Book2_Book4 2" xfId="1449"/>
    <cellStyle name="_Book2_Book4 2 2" xfId="1450"/>
    <cellStyle name="_Book2_Book4 3" xfId="1451"/>
    <cellStyle name="_Book2_Book9" xfId="1452"/>
    <cellStyle name="_Book2_Book9 2" xfId="1453"/>
    <cellStyle name="_Book2_Book9 2 2" xfId="1454"/>
    <cellStyle name="_Book2_Book9 3" xfId="1455"/>
    <cellStyle name="_x0013__Book2_Electric Rev Req Model (2009 GRC) Rebuttal" xfId="1456"/>
    <cellStyle name="_x0013__Book2_Electric Rev Req Model (2009 GRC) Rebuttal 2" xfId="1457"/>
    <cellStyle name="_x0013__Book2_Electric Rev Req Model (2009 GRC) Rebuttal 2 2" xfId="1458"/>
    <cellStyle name="_x0013__Book2_Electric Rev Req Model (2009 GRC) Rebuttal 3" xfId="1459"/>
    <cellStyle name="_x0013__Book2_Electric Rev Req Model (2009 GRC) Rebuttal REmoval of New  WH Solar AdjustMI" xfId="1460"/>
    <cellStyle name="_x0013__Book2_Electric Rev Req Model (2009 GRC) Rebuttal REmoval of New  WH Solar AdjustMI 2" xfId="1461"/>
    <cellStyle name="_x0013__Book2_Electric Rev Req Model (2009 GRC) Rebuttal REmoval of New  WH Solar AdjustMI 2 2" xfId="1462"/>
    <cellStyle name="_x0013__Book2_Electric Rev Req Model (2009 GRC) Rebuttal REmoval of New  WH Solar AdjustMI 3" xfId="1463"/>
    <cellStyle name="_x0013__Book2_Electric Rev Req Model (2009 GRC) Revised 01-18-2010" xfId="1464"/>
    <cellStyle name="_x0013__Book2_Electric Rev Req Model (2009 GRC) Revised 01-18-2010 2" xfId="1465"/>
    <cellStyle name="_x0013__Book2_Electric Rev Req Model (2009 GRC) Revised 01-18-2010 2 2" xfId="1466"/>
    <cellStyle name="_x0013__Book2_Electric Rev Req Model (2009 GRC) Revised 01-18-2010 3" xfId="1467"/>
    <cellStyle name="_x0013__Book2_Final Order Electric EXHIBIT A-1" xfId="1468"/>
    <cellStyle name="_x0013__Book2_Final Order Electric EXHIBIT A-1 2" xfId="1469"/>
    <cellStyle name="_x0013__Book2_Final Order Electric EXHIBIT A-1 2 2" xfId="1470"/>
    <cellStyle name="_x0013__Book2_Final Order Electric EXHIBIT A-1 3" xfId="1471"/>
    <cellStyle name="_Book2_INPUTS" xfId="1472"/>
    <cellStyle name="_Book2_INPUTS 2" xfId="1473"/>
    <cellStyle name="_Book2_INPUTS 2 2" xfId="1474"/>
    <cellStyle name="_Book2_INPUTS 3" xfId="1475"/>
    <cellStyle name="_Book2_NIM Summary" xfId="1476"/>
    <cellStyle name="_Book2_NIM Summary 09GRC" xfId="1477"/>
    <cellStyle name="_Book2_NIM Summary 09GRC 2" xfId="1478"/>
    <cellStyle name="_Book2_NIM Summary 2" xfId="1479"/>
    <cellStyle name="_Book2_NIM Summary 3" xfId="1480"/>
    <cellStyle name="_Book2_NIM Summary 4" xfId="1481"/>
    <cellStyle name="_Book2_NIM Summary 5" xfId="1482"/>
    <cellStyle name="_Book2_NIM Summary 6" xfId="1483"/>
    <cellStyle name="_Book2_NIM Summary 7" xfId="1484"/>
    <cellStyle name="_Book2_NIM Summary 8" xfId="1485"/>
    <cellStyle name="_Book2_NIM Summary 9" xfId="1486"/>
    <cellStyle name="_Book2_PCA 9 -  Exhibit D April 2010 (3)" xfId="1487"/>
    <cellStyle name="_Book2_PCA 9 -  Exhibit D April 2010 (3) 2" xfId="1488"/>
    <cellStyle name="_Book2_Power Costs - Comparison bx Rbtl-Staff-Jt-PC" xfId="1489"/>
    <cellStyle name="_Book2_Power Costs - Comparison bx Rbtl-Staff-Jt-PC 2" xfId="1490"/>
    <cellStyle name="_Book2_Power Costs - Comparison bx Rbtl-Staff-Jt-PC 2 2" xfId="1491"/>
    <cellStyle name="_Book2_Power Costs - Comparison bx Rbtl-Staff-Jt-PC 3" xfId="1492"/>
    <cellStyle name="_Book2_Power Costs - Comparison bx Rbtl-Staff-Jt-PC_Adj Bench DR 3 for Initial Briefs (Electric)" xfId="1493"/>
    <cellStyle name="_Book2_Power Costs - Comparison bx Rbtl-Staff-Jt-PC_Adj Bench DR 3 for Initial Briefs (Electric) 2" xfId="1494"/>
    <cellStyle name="_Book2_Power Costs - Comparison bx Rbtl-Staff-Jt-PC_Adj Bench DR 3 for Initial Briefs (Electric) 2 2" xfId="1495"/>
    <cellStyle name="_Book2_Power Costs - Comparison bx Rbtl-Staff-Jt-PC_Adj Bench DR 3 for Initial Briefs (Electric) 3" xfId="1496"/>
    <cellStyle name="_Book2_Power Costs - Comparison bx Rbtl-Staff-Jt-PC_Electric Rev Req Model (2009 GRC) Rebuttal" xfId="1497"/>
    <cellStyle name="_Book2_Power Costs - Comparison bx Rbtl-Staff-Jt-PC_Electric Rev Req Model (2009 GRC) Rebuttal 2" xfId="1498"/>
    <cellStyle name="_Book2_Power Costs - Comparison bx Rbtl-Staff-Jt-PC_Electric Rev Req Model (2009 GRC) Rebuttal 2 2" xfId="1499"/>
    <cellStyle name="_Book2_Power Costs - Comparison bx Rbtl-Staff-Jt-PC_Electric Rev Req Model (2009 GRC) Rebuttal 3" xfId="1500"/>
    <cellStyle name="_Book2_Power Costs - Comparison bx Rbtl-Staff-Jt-PC_Electric Rev Req Model (2009 GRC) Rebuttal REmoval of New  WH Solar AdjustMI" xfId="1501"/>
    <cellStyle name="_Book2_Power Costs - Comparison bx Rbtl-Staff-Jt-PC_Electric Rev Req Model (2009 GRC) Rebuttal REmoval of New  WH Solar AdjustMI 2" xfId="1502"/>
    <cellStyle name="_Book2_Power Costs - Comparison bx Rbtl-Staff-Jt-PC_Electric Rev Req Model (2009 GRC) Rebuttal REmoval of New  WH Solar AdjustMI 2 2" xfId="1503"/>
    <cellStyle name="_Book2_Power Costs - Comparison bx Rbtl-Staff-Jt-PC_Electric Rev Req Model (2009 GRC) Rebuttal REmoval of New  WH Solar AdjustMI 3" xfId="1504"/>
    <cellStyle name="_Book2_Power Costs - Comparison bx Rbtl-Staff-Jt-PC_Electric Rev Req Model (2009 GRC) Revised 01-18-2010" xfId="1505"/>
    <cellStyle name="_Book2_Power Costs - Comparison bx Rbtl-Staff-Jt-PC_Electric Rev Req Model (2009 GRC) Revised 01-18-2010 2" xfId="1506"/>
    <cellStyle name="_Book2_Power Costs - Comparison bx Rbtl-Staff-Jt-PC_Electric Rev Req Model (2009 GRC) Revised 01-18-2010 2 2" xfId="1507"/>
    <cellStyle name="_Book2_Power Costs - Comparison bx Rbtl-Staff-Jt-PC_Electric Rev Req Model (2009 GRC) Revised 01-18-2010 3" xfId="1508"/>
    <cellStyle name="_Book2_Power Costs - Comparison bx Rbtl-Staff-Jt-PC_Final Order Electric EXHIBIT A-1" xfId="1509"/>
    <cellStyle name="_Book2_Power Costs - Comparison bx Rbtl-Staff-Jt-PC_Final Order Electric EXHIBIT A-1 2" xfId="1510"/>
    <cellStyle name="_Book2_Power Costs - Comparison bx Rbtl-Staff-Jt-PC_Final Order Electric EXHIBIT A-1 2 2" xfId="1511"/>
    <cellStyle name="_Book2_Power Costs - Comparison bx Rbtl-Staff-Jt-PC_Final Order Electric EXHIBIT A-1 3" xfId="1512"/>
    <cellStyle name="_Book2_Production Adj 4.37" xfId="1513"/>
    <cellStyle name="_Book2_Production Adj 4.37 2" xfId="1514"/>
    <cellStyle name="_Book2_Production Adj 4.37 2 2" xfId="1515"/>
    <cellStyle name="_Book2_Production Adj 4.37 3" xfId="1516"/>
    <cellStyle name="_Book2_Purchased Power Adj 4.03" xfId="1517"/>
    <cellStyle name="_Book2_Purchased Power Adj 4.03 2" xfId="1518"/>
    <cellStyle name="_Book2_Purchased Power Adj 4.03 2 2" xfId="1519"/>
    <cellStyle name="_Book2_Purchased Power Adj 4.03 3" xfId="1520"/>
    <cellStyle name="_Book2_Rebuttal Power Costs" xfId="1521"/>
    <cellStyle name="_Book2_Rebuttal Power Costs 2" xfId="1522"/>
    <cellStyle name="_Book2_Rebuttal Power Costs 2 2" xfId="1523"/>
    <cellStyle name="_Book2_Rebuttal Power Costs 3" xfId="1524"/>
    <cellStyle name="_Book2_Rebuttal Power Costs_Adj Bench DR 3 for Initial Briefs (Electric)" xfId="1525"/>
    <cellStyle name="_Book2_Rebuttal Power Costs_Adj Bench DR 3 for Initial Briefs (Electric) 2" xfId="1526"/>
    <cellStyle name="_Book2_Rebuttal Power Costs_Adj Bench DR 3 for Initial Briefs (Electric) 2 2" xfId="1527"/>
    <cellStyle name="_Book2_Rebuttal Power Costs_Adj Bench DR 3 for Initial Briefs (Electric) 3" xfId="1528"/>
    <cellStyle name="_Book2_Rebuttal Power Costs_Electric Rev Req Model (2009 GRC) Rebuttal" xfId="1529"/>
    <cellStyle name="_Book2_Rebuttal Power Costs_Electric Rev Req Model (2009 GRC) Rebuttal 2" xfId="1530"/>
    <cellStyle name="_Book2_Rebuttal Power Costs_Electric Rev Req Model (2009 GRC) Rebuttal 2 2" xfId="1531"/>
    <cellStyle name="_Book2_Rebuttal Power Costs_Electric Rev Req Model (2009 GRC) Rebuttal 3" xfId="1532"/>
    <cellStyle name="_Book2_Rebuttal Power Costs_Electric Rev Req Model (2009 GRC) Rebuttal REmoval of New  WH Solar AdjustMI" xfId="1533"/>
    <cellStyle name="_Book2_Rebuttal Power Costs_Electric Rev Req Model (2009 GRC) Rebuttal REmoval of New  WH Solar AdjustMI 2" xfId="1534"/>
    <cellStyle name="_Book2_Rebuttal Power Costs_Electric Rev Req Model (2009 GRC) Rebuttal REmoval of New  WH Solar AdjustMI 2 2" xfId="1535"/>
    <cellStyle name="_Book2_Rebuttal Power Costs_Electric Rev Req Model (2009 GRC) Rebuttal REmoval of New  WH Solar AdjustMI 3" xfId="1536"/>
    <cellStyle name="_Book2_Rebuttal Power Costs_Electric Rev Req Model (2009 GRC) Revised 01-18-2010" xfId="1537"/>
    <cellStyle name="_Book2_Rebuttal Power Costs_Electric Rev Req Model (2009 GRC) Revised 01-18-2010 2" xfId="1538"/>
    <cellStyle name="_Book2_Rebuttal Power Costs_Electric Rev Req Model (2009 GRC) Revised 01-18-2010 2 2" xfId="1539"/>
    <cellStyle name="_Book2_Rebuttal Power Costs_Electric Rev Req Model (2009 GRC) Revised 01-18-2010 3" xfId="1540"/>
    <cellStyle name="_Book2_Rebuttal Power Costs_Final Order Electric EXHIBIT A-1" xfId="1541"/>
    <cellStyle name="_Book2_Rebuttal Power Costs_Final Order Electric EXHIBIT A-1 2" xfId="1542"/>
    <cellStyle name="_Book2_Rebuttal Power Costs_Final Order Electric EXHIBIT A-1 2 2" xfId="1543"/>
    <cellStyle name="_Book2_Rebuttal Power Costs_Final Order Electric EXHIBIT A-1 3" xfId="1544"/>
    <cellStyle name="_Book2_ROR &amp; CONV FACTOR" xfId="1545"/>
    <cellStyle name="_Book2_ROR &amp; CONV FACTOR 2" xfId="1546"/>
    <cellStyle name="_Book2_ROR &amp; CONV FACTOR 2 2" xfId="1547"/>
    <cellStyle name="_Book2_ROR &amp; CONV FACTOR 3" xfId="1548"/>
    <cellStyle name="_Book2_ROR 5.02" xfId="1549"/>
    <cellStyle name="_Book2_ROR 5.02 2" xfId="1550"/>
    <cellStyle name="_Book2_ROR 5.02 2 2" xfId="1551"/>
    <cellStyle name="_Book2_ROR 5.02 3" xfId="1552"/>
    <cellStyle name="_Book2_Wind Integration 10GRC" xfId="1553"/>
    <cellStyle name="_Book2_Wind Integration 10GRC 2" xfId="1554"/>
    <cellStyle name="_Book3" xfId="1555"/>
    <cellStyle name="_Book5" xfId="1556"/>
    <cellStyle name="_Book5_DEM-WP(C) Costs Not In AURORA 2010GRC As Filed" xfId="1557"/>
    <cellStyle name="_Book5_NIM Summary" xfId="1558"/>
    <cellStyle name="_Book5_NIM Summary 09GRC" xfId="1559"/>
    <cellStyle name="_Book5_NIM Summary 2" xfId="1560"/>
    <cellStyle name="_Book5_NIM Summary 3" xfId="1561"/>
    <cellStyle name="_Book5_NIM Summary 4" xfId="1562"/>
    <cellStyle name="_Book5_NIM Summary 5" xfId="1563"/>
    <cellStyle name="_Book5_NIM Summary 6" xfId="1564"/>
    <cellStyle name="_Book5_NIM Summary 7" xfId="1565"/>
    <cellStyle name="_Book5_NIM Summary 8" xfId="1566"/>
    <cellStyle name="_Book5_NIM Summary 9" xfId="1567"/>
    <cellStyle name="_Book5_PCA 9 -  Exhibit D April 2010 (3)" xfId="1568"/>
    <cellStyle name="_Book5_Reconciliation" xfId="1569"/>
    <cellStyle name="_Book5_Wind Integration 10GRC" xfId="1570"/>
    <cellStyle name="_Book5_Wind Integration 10GRC 2" xfId="1571"/>
    <cellStyle name="_BPA NOS" xfId="1572"/>
    <cellStyle name="_BPA NOS_DEM-WP(C) Wind Integration Summary 2010GRC" xfId="1573"/>
    <cellStyle name="_BPA NOS_DEM-WP(C) Wind Integration Summary 2010GRC 2" xfId="1574"/>
    <cellStyle name="_BPA NOS_NIM Summary" xfId="1575"/>
    <cellStyle name="_BPA NOS_NIM Summary 2" xfId="1576"/>
    <cellStyle name="_Chelan Debt Forecast 12.19.05" xfId="55"/>
    <cellStyle name="_Chelan Debt Forecast 12.19.05 2" xfId="1577"/>
    <cellStyle name="_Chelan Debt Forecast 12.19.05 2 2" xfId="1578"/>
    <cellStyle name="_Chelan Debt Forecast 12.19.05 2 2 2" xfId="1579"/>
    <cellStyle name="_Chelan Debt Forecast 12.19.05 2 3" xfId="1580"/>
    <cellStyle name="_Chelan Debt Forecast 12.19.05 3" xfId="1581"/>
    <cellStyle name="_Chelan Debt Forecast 12.19.05 3 2" xfId="1582"/>
    <cellStyle name="_Chelan Debt Forecast 12.19.05 3 2 2" xfId="1583"/>
    <cellStyle name="_Chelan Debt Forecast 12.19.05 3 3" xfId="1584"/>
    <cellStyle name="_Chelan Debt Forecast 12.19.05 3 3 2" xfId="1585"/>
    <cellStyle name="_Chelan Debt Forecast 12.19.05 3 4" xfId="1586"/>
    <cellStyle name="_Chelan Debt Forecast 12.19.05 3 4 2" xfId="1587"/>
    <cellStyle name="_Chelan Debt Forecast 12.19.05 4" xfId="1588"/>
    <cellStyle name="_Chelan Debt Forecast 12.19.05 4 2" xfId="1589"/>
    <cellStyle name="_Chelan Debt Forecast 12.19.05 5" xfId="1590"/>
    <cellStyle name="_Chelan Debt Forecast 12.19.05_(C) WHE Proforma with ITC cash grant 10 Yr Amort_for deferral_102809" xfId="1591"/>
    <cellStyle name="_Chelan Debt Forecast 12.19.05_(C) WHE Proforma with ITC cash grant 10 Yr Amort_for deferral_102809 2" xfId="1592"/>
    <cellStyle name="_Chelan Debt Forecast 12.19.05_(C) WHE Proforma with ITC cash grant 10 Yr Amort_for deferral_102809 2 2" xfId="1593"/>
    <cellStyle name="_Chelan Debt Forecast 12.19.05_(C) WHE Proforma with ITC cash grant 10 Yr Amort_for deferral_102809 3" xfId="1594"/>
    <cellStyle name="_Chelan Debt Forecast 12.19.05_(C) WHE Proforma with ITC cash grant 10 Yr Amort_for deferral_102809_16.07E Wild Horse Wind Expansionwrkingfile" xfId="1595"/>
    <cellStyle name="_Chelan Debt Forecast 12.19.05_(C) WHE Proforma with ITC cash grant 10 Yr Amort_for deferral_102809_16.07E Wild Horse Wind Expansionwrkingfile 2" xfId="1596"/>
    <cellStyle name="_Chelan Debt Forecast 12.19.05_(C) WHE Proforma with ITC cash grant 10 Yr Amort_for deferral_102809_16.07E Wild Horse Wind Expansionwrkingfile 2 2" xfId="1597"/>
    <cellStyle name="_Chelan Debt Forecast 12.19.05_(C) WHE Proforma with ITC cash grant 10 Yr Amort_for deferral_102809_16.07E Wild Horse Wind Expansionwrkingfile 3" xfId="1598"/>
    <cellStyle name="_Chelan Debt Forecast 12.19.05_(C) WHE Proforma with ITC cash grant 10 Yr Amort_for deferral_102809_16.07E Wild Horse Wind Expansionwrkingfile SF" xfId="1599"/>
    <cellStyle name="_Chelan Debt Forecast 12.19.05_(C) WHE Proforma with ITC cash grant 10 Yr Amort_for deferral_102809_16.07E Wild Horse Wind Expansionwrkingfile SF 2" xfId="1600"/>
    <cellStyle name="_Chelan Debt Forecast 12.19.05_(C) WHE Proforma with ITC cash grant 10 Yr Amort_for deferral_102809_16.07E Wild Horse Wind Expansionwrkingfile SF 2 2" xfId="1601"/>
    <cellStyle name="_Chelan Debt Forecast 12.19.05_(C) WHE Proforma with ITC cash grant 10 Yr Amort_for deferral_102809_16.07E Wild Horse Wind Expansionwrkingfile SF 3" xfId="1602"/>
    <cellStyle name="_Chelan Debt Forecast 12.19.05_(C) WHE Proforma with ITC cash grant 10 Yr Amort_for deferral_102809_16.37E Wild Horse Expansion DeferralRevwrkingfile SF" xfId="1603"/>
    <cellStyle name="_Chelan Debt Forecast 12.19.05_(C) WHE Proforma with ITC cash grant 10 Yr Amort_for deferral_102809_16.37E Wild Horse Expansion DeferralRevwrkingfile SF 2" xfId="1604"/>
    <cellStyle name="_Chelan Debt Forecast 12.19.05_(C) WHE Proforma with ITC cash grant 10 Yr Amort_for deferral_102809_16.37E Wild Horse Expansion DeferralRevwrkingfile SF 2 2" xfId="1605"/>
    <cellStyle name="_Chelan Debt Forecast 12.19.05_(C) WHE Proforma with ITC cash grant 10 Yr Amort_for deferral_102809_16.37E Wild Horse Expansion DeferralRevwrkingfile SF 3" xfId="1606"/>
    <cellStyle name="_Chelan Debt Forecast 12.19.05_(C) WHE Proforma with ITC cash grant 10 Yr Amort_for rebuttal_120709" xfId="1607"/>
    <cellStyle name="_Chelan Debt Forecast 12.19.05_(C) WHE Proforma with ITC cash grant 10 Yr Amort_for rebuttal_120709 2" xfId="1608"/>
    <cellStyle name="_Chelan Debt Forecast 12.19.05_(C) WHE Proforma with ITC cash grant 10 Yr Amort_for rebuttal_120709 2 2" xfId="1609"/>
    <cellStyle name="_Chelan Debt Forecast 12.19.05_(C) WHE Proforma with ITC cash grant 10 Yr Amort_for rebuttal_120709 3" xfId="1610"/>
    <cellStyle name="_Chelan Debt Forecast 12.19.05_04.07E Wild Horse Wind Expansion" xfId="1611"/>
    <cellStyle name="_Chelan Debt Forecast 12.19.05_04.07E Wild Horse Wind Expansion 2" xfId="1612"/>
    <cellStyle name="_Chelan Debt Forecast 12.19.05_04.07E Wild Horse Wind Expansion 2 2" xfId="1613"/>
    <cellStyle name="_Chelan Debt Forecast 12.19.05_04.07E Wild Horse Wind Expansion 3" xfId="1614"/>
    <cellStyle name="_Chelan Debt Forecast 12.19.05_04.07E Wild Horse Wind Expansion_16.07E Wild Horse Wind Expansionwrkingfile" xfId="1615"/>
    <cellStyle name="_Chelan Debt Forecast 12.19.05_04.07E Wild Horse Wind Expansion_16.07E Wild Horse Wind Expansionwrkingfile 2" xfId="1616"/>
    <cellStyle name="_Chelan Debt Forecast 12.19.05_04.07E Wild Horse Wind Expansion_16.07E Wild Horse Wind Expansionwrkingfile 2 2" xfId="1617"/>
    <cellStyle name="_Chelan Debt Forecast 12.19.05_04.07E Wild Horse Wind Expansion_16.07E Wild Horse Wind Expansionwrkingfile 3" xfId="1618"/>
    <cellStyle name="_Chelan Debt Forecast 12.19.05_04.07E Wild Horse Wind Expansion_16.07E Wild Horse Wind Expansionwrkingfile SF" xfId="1619"/>
    <cellStyle name="_Chelan Debt Forecast 12.19.05_04.07E Wild Horse Wind Expansion_16.07E Wild Horse Wind Expansionwrkingfile SF 2" xfId="1620"/>
    <cellStyle name="_Chelan Debt Forecast 12.19.05_04.07E Wild Horse Wind Expansion_16.07E Wild Horse Wind Expansionwrkingfile SF 2 2" xfId="1621"/>
    <cellStyle name="_Chelan Debt Forecast 12.19.05_04.07E Wild Horse Wind Expansion_16.07E Wild Horse Wind Expansionwrkingfile SF 3" xfId="1622"/>
    <cellStyle name="_Chelan Debt Forecast 12.19.05_04.07E Wild Horse Wind Expansion_16.37E Wild Horse Expansion DeferralRevwrkingfile SF" xfId="1623"/>
    <cellStyle name="_Chelan Debt Forecast 12.19.05_04.07E Wild Horse Wind Expansion_16.37E Wild Horse Expansion DeferralRevwrkingfile SF 2" xfId="1624"/>
    <cellStyle name="_Chelan Debt Forecast 12.19.05_04.07E Wild Horse Wind Expansion_16.37E Wild Horse Expansion DeferralRevwrkingfile SF 2 2" xfId="1625"/>
    <cellStyle name="_Chelan Debt Forecast 12.19.05_04.07E Wild Horse Wind Expansion_16.37E Wild Horse Expansion DeferralRevwrkingfile SF 3" xfId="1626"/>
    <cellStyle name="_Chelan Debt Forecast 12.19.05_16.07E Wild Horse Wind Expansionwrkingfile" xfId="1627"/>
    <cellStyle name="_Chelan Debt Forecast 12.19.05_16.07E Wild Horse Wind Expansionwrkingfile 2" xfId="1628"/>
    <cellStyle name="_Chelan Debt Forecast 12.19.05_16.07E Wild Horse Wind Expansionwrkingfile 2 2" xfId="1629"/>
    <cellStyle name="_Chelan Debt Forecast 12.19.05_16.07E Wild Horse Wind Expansionwrkingfile 3" xfId="1630"/>
    <cellStyle name="_Chelan Debt Forecast 12.19.05_16.07E Wild Horse Wind Expansionwrkingfile SF" xfId="1631"/>
    <cellStyle name="_Chelan Debt Forecast 12.19.05_16.07E Wild Horse Wind Expansionwrkingfile SF 2" xfId="1632"/>
    <cellStyle name="_Chelan Debt Forecast 12.19.05_16.07E Wild Horse Wind Expansionwrkingfile SF 2 2" xfId="1633"/>
    <cellStyle name="_Chelan Debt Forecast 12.19.05_16.07E Wild Horse Wind Expansionwrkingfile SF 3" xfId="1634"/>
    <cellStyle name="_Chelan Debt Forecast 12.19.05_16.37E Wild Horse Expansion DeferralRevwrkingfile SF" xfId="1635"/>
    <cellStyle name="_Chelan Debt Forecast 12.19.05_16.37E Wild Horse Expansion DeferralRevwrkingfile SF 2" xfId="1636"/>
    <cellStyle name="_Chelan Debt Forecast 12.19.05_16.37E Wild Horse Expansion DeferralRevwrkingfile SF 2 2" xfId="1637"/>
    <cellStyle name="_Chelan Debt Forecast 12.19.05_16.37E Wild Horse Expansion DeferralRevwrkingfile SF 3" xfId="1638"/>
    <cellStyle name="_Chelan Debt Forecast 12.19.05_2009 GRC Compl Filing - Exhibit D" xfId="1639"/>
    <cellStyle name="_Chelan Debt Forecast 12.19.05_2009 GRC Compl Filing - Exhibit D 2" xfId="1640"/>
    <cellStyle name="_Chelan Debt Forecast 12.19.05_3.01 Income Statement" xfId="1641"/>
    <cellStyle name="_Chelan Debt Forecast 12.19.05_4 31 Regulatory Assets and Liabilities  7 06- Exhibit D" xfId="1642"/>
    <cellStyle name="_Chelan Debt Forecast 12.19.05_4 31 Regulatory Assets and Liabilities  7 06- Exhibit D 2" xfId="1643"/>
    <cellStyle name="_Chelan Debt Forecast 12.19.05_4 31 Regulatory Assets and Liabilities  7 06- Exhibit D 2 2" xfId="1644"/>
    <cellStyle name="_Chelan Debt Forecast 12.19.05_4 31 Regulatory Assets and Liabilities  7 06- Exhibit D 3" xfId="1645"/>
    <cellStyle name="_Chelan Debt Forecast 12.19.05_4 31 Regulatory Assets and Liabilities  7 06- Exhibit D_NIM Summary" xfId="1646"/>
    <cellStyle name="_Chelan Debt Forecast 12.19.05_4 31 Regulatory Assets and Liabilities  7 06- Exhibit D_NIM Summary 2" xfId="1647"/>
    <cellStyle name="_Chelan Debt Forecast 12.19.05_4 32 Regulatory Assets and Liabilities  7 06- Exhibit D" xfId="1648"/>
    <cellStyle name="_Chelan Debt Forecast 12.19.05_4 32 Regulatory Assets and Liabilities  7 06- Exhibit D 2" xfId="1649"/>
    <cellStyle name="_Chelan Debt Forecast 12.19.05_4 32 Regulatory Assets and Liabilities  7 06- Exhibit D 2 2" xfId="1650"/>
    <cellStyle name="_Chelan Debt Forecast 12.19.05_4 32 Regulatory Assets and Liabilities  7 06- Exhibit D 3" xfId="1651"/>
    <cellStyle name="_Chelan Debt Forecast 12.19.05_4 32 Regulatory Assets and Liabilities  7 06- Exhibit D_NIM Summary" xfId="1652"/>
    <cellStyle name="_Chelan Debt Forecast 12.19.05_4 32 Regulatory Assets and Liabilities  7 06- Exhibit D_NIM Summary 2" xfId="1653"/>
    <cellStyle name="_Chelan Debt Forecast 12.19.05_AURORA Total New" xfId="1654"/>
    <cellStyle name="_Chelan Debt Forecast 12.19.05_AURORA Total New 2" xfId="1655"/>
    <cellStyle name="_Chelan Debt Forecast 12.19.05_Book2" xfId="1656"/>
    <cellStyle name="_Chelan Debt Forecast 12.19.05_Book2 2" xfId="1657"/>
    <cellStyle name="_Chelan Debt Forecast 12.19.05_Book2 2 2" xfId="1658"/>
    <cellStyle name="_Chelan Debt Forecast 12.19.05_Book2 3" xfId="1659"/>
    <cellStyle name="_Chelan Debt Forecast 12.19.05_Book2_Adj Bench DR 3 for Initial Briefs (Electric)" xfId="1660"/>
    <cellStyle name="_Chelan Debt Forecast 12.19.05_Book2_Adj Bench DR 3 for Initial Briefs (Electric) 2" xfId="1661"/>
    <cellStyle name="_Chelan Debt Forecast 12.19.05_Book2_Adj Bench DR 3 for Initial Briefs (Electric) 2 2" xfId="1662"/>
    <cellStyle name="_Chelan Debt Forecast 12.19.05_Book2_Adj Bench DR 3 for Initial Briefs (Electric) 3" xfId="1663"/>
    <cellStyle name="_Chelan Debt Forecast 12.19.05_Book2_Electric Rev Req Model (2009 GRC) Rebuttal" xfId="1664"/>
    <cellStyle name="_Chelan Debt Forecast 12.19.05_Book2_Electric Rev Req Model (2009 GRC) Rebuttal 2" xfId="1665"/>
    <cellStyle name="_Chelan Debt Forecast 12.19.05_Book2_Electric Rev Req Model (2009 GRC) Rebuttal 2 2" xfId="1666"/>
    <cellStyle name="_Chelan Debt Forecast 12.19.05_Book2_Electric Rev Req Model (2009 GRC) Rebuttal 3" xfId="1667"/>
    <cellStyle name="_Chelan Debt Forecast 12.19.05_Book2_Electric Rev Req Model (2009 GRC) Rebuttal REmoval of New  WH Solar AdjustMI" xfId="1668"/>
    <cellStyle name="_Chelan Debt Forecast 12.19.05_Book2_Electric Rev Req Model (2009 GRC) Rebuttal REmoval of New  WH Solar AdjustMI 2" xfId="1669"/>
    <cellStyle name="_Chelan Debt Forecast 12.19.05_Book2_Electric Rev Req Model (2009 GRC) Rebuttal REmoval of New  WH Solar AdjustMI 2 2" xfId="1670"/>
    <cellStyle name="_Chelan Debt Forecast 12.19.05_Book2_Electric Rev Req Model (2009 GRC) Rebuttal REmoval of New  WH Solar AdjustMI 3" xfId="1671"/>
    <cellStyle name="_Chelan Debt Forecast 12.19.05_Book2_Electric Rev Req Model (2009 GRC) Revised 01-18-2010" xfId="1672"/>
    <cellStyle name="_Chelan Debt Forecast 12.19.05_Book2_Electric Rev Req Model (2009 GRC) Revised 01-18-2010 2" xfId="1673"/>
    <cellStyle name="_Chelan Debt Forecast 12.19.05_Book2_Electric Rev Req Model (2009 GRC) Revised 01-18-2010 2 2" xfId="1674"/>
    <cellStyle name="_Chelan Debt Forecast 12.19.05_Book2_Electric Rev Req Model (2009 GRC) Revised 01-18-2010 3" xfId="1675"/>
    <cellStyle name="_Chelan Debt Forecast 12.19.05_Book2_Final Order Electric EXHIBIT A-1" xfId="1676"/>
    <cellStyle name="_Chelan Debt Forecast 12.19.05_Book2_Final Order Electric EXHIBIT A-1 2" xfId="1677"/>
    <cellStyle name="_Chelan Debt Forecast 12.19.05_Book2_Final Order Electric EXHIBIT A-1 2 2" xfId="1678"/>
    <cellStyle name="_Chelan Debt Forecast 12.19.05_Book2_Final Order Electric EXHIBIT A-1 3" xfId="1679"/>
    <cellStyle name="_Chelan Debt Forecast 12.19.05_Book4" xfId="1680"/>
    <cellStyle name="_Chelan Debt Forecast 12.19.05_Book4 2" xfId="1681"/>
    <cellStyle name="_Chelan Debt Forecast 12.19.05_Book4 2 2" xfId="1682"/>
    <cellStyle name="_Chelan Debt Forecast 12.19.05_Book4 3" xfId="1683"/>
    <cellStyle name="_Chelan Debt Forecast 12.19.05_Book9" xfId="1684"/>
    <cellStyle name="_Chelan Debt Forecast 12.19.05_Book9 2" xfId="1685"/>
    <cellStyle name="_Chelan Debt Forecast 12.19.05_Book9 2 2" xfId="1686"/>
    <cellStyle name="_Chelan Debt Forecast 12.19.05_Book9 3" xfId="1687"/>
    <cellStyle name="_Chelan Debt Forecast 12.19.05_Exhibit D fr R Gho 12-31-08" xfId="1688"/>
    <cellStyle name="_Chelan Debt Forecast 12.19.05_Exhibit D fr R Gho 12-31-08 2" xfId="1689"/>
    <cellStyle name="_Chelan Debt Forecast 12.19.05_Exhibit D fr R Gho 12-31-08 v2" xfId="1690"/>
    <cellStyle name="_Chelan Debt Forecast 12.19.05_Exhibit D fr R Gho 12-31-08 v2 2" xfId="1691"/>
    <cellStyle name="_Chelan Debt Forecast 12.19.05_Exhibit D fr R Gho 12-31-08 v2_NIM Summary" xfId="1692"/>
    <cellStyle name="_Chelan Debt Forecast 12.19.05_Exhibit D fr R Gho 12-31-08 v2_NIM Summary 2" xfId="1693"/>
    <cellStyle name="_Chelan Debt Forecast 12.19.05_Exhibit D fr R Gho 12-31-08_NIM Summary" xfId="1694"/>
    <cellStyle name="_Chelan Debt Forecast 12.19.05_Exhibit D fr R Gho 12-31-08_NIM Summary 2" xfId="1695"/>
    <cellStyle name="_Chelan Debt Forecast 12.19.05_Hopkins Ridge Prepaid Tran - Interest Earned RY 12ME Feb  '11" xfId="1696"/>
    <cellStyle name="_Chelan Debt Forecast 12.19.05_Hopkins Ridge Prepaid Tran - Interest Earned RY 12ME Feb  '11 2" xfId="1697"/>
    <cellStyle name="_Chelan Debt Forecast 12.19.05_Hopkins Ridge Prepaid Tran - Interest Earned RY 12ME Feb  '11_NIM Summary" xfId="1698"/>
    <cellStyle name="_Chelan Debt Forecast 12.19.05_Hopkins Ridge Prepaid Tran - Interest Earned RY 12ME Feb  '11_NIM Summary 2" xfId="1699"/>
    <cellStyle name="_Chelan Debt Forecast 12.19.05_Hopkins Ridge Prepaid Tran - Interest Earned RY 12ME Feb  '11_Transmission Workbook for May BOD" xfId="1700"/>
    <cellStyle name="_Chelan Debt Forecast 12.19.05_Hopkins Ridge Prepaid Tran - Interest Earned RY 12ME Feb  '11_Transmission Workbook for May BOD 2" xfId="1701"/>
    <cellStyle name="_Chelan Debt Forecast 12.19.05_INPUTS" xfId="1702"/>
    <cellStyle name="_Chelan Debt Forecast 12.19.05_INPUTS 2" xfId="1703"/>
    <cellStyle name="_Chelan Debt Forecast 12.19.05_INPUTS 2 2" xfId="1704"/>
    <cellStyle name="_Chelan Debt Forecast 12.19.05_INPUTS 3" xfId="1705"/>
    <cellStyle name="_Chelan Debt Forecast 12.19.05_NIM Summary" xfId="1706"/>
    <cellStyle name="_Chelan Debt Forecast 12.19.05_NIM Summary 09GRC" xfId="1707"/>
    <cellStyle name="_Chelan Debt Forecast 12.19.05_NIM Summary 09GRC 2" xfId="1708"/>
    <cellStyle name="_Chelan Debt Forecast 12.19.05_NIM Summary 2" xfId="1709"/>
    <cellStyle name="_Chelan Debt Forecast 12.19.05_NIM Summary 3" xfId="1710"/>
    <cellStyle name="_Chelan Debt Forecast 12.19.05_NIM Summary 4" xfId="1711"/>
    <cellStyle name="_Chelan Debt Forecast 12.19.05_NIM Summary 5" xfId="1712"/>
    <cellStyle name="_Chelan Debt Forecast 12.19.05_NIM Summary 6" xfId="1713"/>
    <cellStyle name="_Chelan Debt Forecast 12.19.05_NIM Summary 7" xfId="1714"/>
    <cellStyle name="_Chelan Debt Forecast 12.19.05_NIM Summary 8" xfId="1715"/>
    <cellStyle name="_Chelan Debt Forecast 12.19.05_NIM Summary 9" xfId="1716"/>
    <cellStyle name="_Chelan Debt Forecast 12.19.05_PCA 7 - Exhibit D update 11_30_08 (2)" xfId="1717"/>
    <cellStyle name="_Chelan Debt Forecast 12.19.05_PCA 7 - Exhibit D update 11_30_08 (2) 2" xfId="1718"/>
    <cellStyle name="_Chelan Debt Forecast 12.19.05_PCA 7 - Exhibit D update 11_30_08 (2) 2 2" xfId="1719"/>
    <cellStyle name="_Chelan Debt Forecast 12.19.05_PCA 7 - Exhibit D update 11_30_08 (2) 3" xfId="1720"/>
    <cellStyle name="_Chelan Debt Forecast 12.19.05_PCA 7 - Exhibit D update 11_30_08 (2)_NIM Summary" xfId="1721"/>
    <cellStyle name="_Chelan Debt Forecast 12.19.05_PCA 7 - Exhibit D update 11_30_08 (2)_NIM Summary 2" xfId="1722"/>
    <cellStyle name="_Chelan Debt Forecast 12.19.05_PCA 9 -  Exhibit D April 2010 (3)" xfId="1723"/>
    <cellStyle name="_Chelan Debt Forecast 12.19.05_PCA 9 -  Exhibit D April 2010 (3) 2" xfId="1724"/>
    <cellStyle name="_Chelan Debt Forecast 12.19.05_Power Costs - Comparison bx Rbtl-Staff-Jt-PC" xfId="1725"/>
    <cellStyle name="_Chelan Debt Forecast 12.19.05_Power Costs - Comparison bx Rbtl-Staff-Jt-PC 2" xfId="1726"/>
    <cellStyle name="_Chelan Debt Forecast 12.19.05_Power Costs - Comparison bx Rbtl-Staff-Jt-PC 2 2" xfId="1727"/>
    <cellStyle name="_Chelan Debt Forecast 12.19.05_Power Costs - Comparison bx Rbtl-Staff-Jt-PC 3" xfId="1728"/>
    <cellStyle name="_Chelan Debt Forecast 12.19.05_Power Costs - Comparison bx Rbtl-Staff-Jt-PC_Adj Bench DR 3 for Initial Briefs (Electric)" xfId="1729"/>
    <cellStyle name="_Chelan Debt Forecast 12.19.05_Power Costs - Comparison bx Rbtl-Staff-Jt-PC_Adj Bench DR 3 for Initial Briefs (Electric) 2" xfId="1730"/>
    <cellStyle name="_Chelan Debt Forecast 12.19.05_Power Costs - Comparison bx Rbtl-Staff-Jt-PC_Adj Bench DR 3 for Initial Briefs (Electric) 2 2" xfId="1731"/>
    <cellStyle name="_Chelan Debt Forecast 12.19.05_Power Costs - Comparison bx Rbtl-Staff-Jt-PC_Adj Bench DR 3 for Initial Briefs (Electric) 3" xfId="1732"/>
    <cellStyle name="_Chelan Debt Forecast 12.19.05_Power Costs - Comparison bx Rbtl-Staff-Jt-PC_Electric Rev Req Model (2009 GRC) Rebuttal" xfId="1733"/>
    <cellStyle name="_Chelan Debt Forecast 12.19.05_Power Costs - Comparison bx Rbtl-Staff-Jt-PC_Electric Rev Req Model (2009 GRC) Rebuttal 2" xfId="1734"/>
    <cellStyle name="_Chelan Debt Forecast 12.19.05_Power Costs - Comparison bx Rbtl-Staff-Jt-PC_Electric Rev Req Model (2009 GRC) Rebuttal 2 2" xfId="1735"/>
    <cellStyle name="_Chelan Debt Forecast 12.19.05_Power Costs - Comparison bx Rbtl-Staff-Jt-PC_Electric Rev Req Model (2009 GRC) Rebuttal 3" xfId="1736"/>
    <cellStyle name="_Chelan Debt Forecast 12.19.05_Power Costs - Comparison bx Rbtl-Staff-Jt-PC_Electric Rev Req Model (2009 GRC) Rebuttal REmoval of New  WH Solar AdjustMI" xfId="1737"/>
    <cellStyle name="_Chelan Debt Forecast 12.19.05_Power Costs - Comparison bx Rbtl-Staff-Jt-PC_Electric Rev Req Model (2009 GRC) Rebuttal REmoval of New  WH Solar AdjustMI 2" xfId="1738"/>
    <cellStyle name="_Chelan Debt Forecast 12.19.05_Power Costs - Comparison bx Rbtl-Staff-Jt-PC_Electric Rev Req Model (2009 GRC) Rebuttal REmoval of New  WH Solar AdjustMI 2 2" xfId="1739"/>
    <cellStyle name="_Chelan Debt Forecast 12.19.05_Power Costs - Comparison bx Rbtl-Staff-Jt-PC_Electric Rev Req Model (2009 GRC) Rebuttal REmoval of New  WH Solar AdjustMI 3" xfId="1740"/>
    <cellStyle name="_Chelan Debt Forecast 12.19.05_Power Costs - Comparison bx Rbtl-Staff-Jt-PC_Electric Rev Req Model (2009 GRC) Revised 01-18-2010" xfId="1741"/>
    <cellStyle name="_Chelan Debt Forecast 12.19.05_Power Costs - Comparison bx Rbtl-Staff-Jt-PC_Electric Rev Req Model (2009 GRC) Revised 01-18-2010 2" xfId="1742"/>
    <cellStyle name="_Chelan Debt Forecast 12.19.05_Power Costs - Comparison bx Rbtl-Staff-Jt-PC_Electric Rev Req Model (2009 GRC) Revised 01-18-2010 2 2" xfId="1743"/>
    <cellStyle name="_Chelan Debt Forecast 12.19.05_Power Costs - Comparison bx Rbtl-Staff-Jt-PC_Electric Rev Req Model (2009 GRC) Revised 01-18-2010 3" xfId="1744"/>
    <cellStyle name="_Chelan Debt Forecast 12.19.05_Power Costs - Comparison bx Rbtl-Staff-Jt-PC_Final Order Electric EXHIBIT A-1" xfId="1745"/>
    <cellStyle name="_Chelan Debt Forecast 12.19.05_Power Costs - Comparison bx Rbtl-Staff-Jt-PC_Final Order Electric EXHIBIT A-1 2" xfId="1746"/>
    <cellStyle name="_Chelan Debt Forecast 12.19.05_Power Costs - Comparison bx Rbtl-Staff-Jt-PC_Final Order Electric EXHIBIT A-1 2 2" xfId="1747"/>
    <cellStyle name="_Chelan Debt Forecast 12.19.05_Power Costs - Comparison bx Rbtl-Staff-Jt-PC_Final Order Electric EXHIBIT A-1 3" xfId="1748"/>
    <cellStyle name="_Chelan Debt Forecast 12.19.05_Production Adj 4.37" xfId="1749"/>
    <cellStyle name="_Chelan Debt Forecast 12.19.05_Production Adj 4.37 2" xfId="1750"/>
    <cellStyle name="_Chelan Debt Forecast 12.19.05_Production Adj 4.37 2 2" xfId="1751"/>
    <cellStyle name="_Chelan Debt Forecast 12.19.05_Production Adj 4.37 3" xfId="1752"/>
    <cellStyle name="_Chelan Debt Forecast 12.19.05_Purchased Power Adj 4.03" xfId="1753"/>
    <cellStyle name="_Chelan Debt Forecast 12.19.05_Purchased Power Adj 4.03 2" xfId="1754"/>
    <cellStyle name="_Chelan Debt Forecast 12.19.05_Purchased Power Adj 4.03 2 2" xfId="1755"/>
    <cellStyle name="_Chelan Debt Forecast 12.19.05_Purchased Power Adj 4.03 3" xfId="1756"/>
    <cellStyle name="_Chelan Debt Forecast 12.19.05_Rebuttal Power Costs" xfId="1757"/>
    <cellStyle name="_Chelan Debt Forecast 12.19.05_Rebuttal Power Costs 2" xfId="1758"/>
    <cellStyle name="_Chelan Debt Forecast 12.19.05_Rebuttal Power Costs 2 2" xfId="1759"/>
    <cellStyle name="_Chelan Debt Forecast 12.19.05_Rebuttal Power Costs 3" xfId="1760"/>
    <cellStyle name="_Chelan Debt Forecast 12.19.05_Rebuttal Power Costs_Adj Bench DR 3 for Initial Briefs (Electric)" xfId="1761"/>
    <cellStyle name="_Chelan Debt Forecast 12.19.05_Rebuttal Power Costs_Adj Bench DR 3 for Initial Briefs (Electric) 2" xfId="1762"/>
    <cellStyle name="_Chelan Debt Forecast 12.19.05_Rebuttal Power Costs_Adj Bench DR 3 for Initial Briefs (Electric) 2 2" xfId="1763"/>
    <cellStyle name="_Chelan Debt Forecast 12.19.05_Rebuttal Power Costs_Adj Bench DR 3 for Initial Briefs (Electric) 3" xfId="1764"/>
    <cellStyle name="_Chelan Debt Forecast 12.19.05_Rebuttal Power Costs_Electric Rev Req Model (2009 GRC) Rebuttal" xfId="1765"/>
    <cellStyle name="_Chelan Debt Forecast 12.19.05_Rebuttal Power Costs_Electric Rev Req Model (2009 GRC) Rebuttal 2" xfId="1766"/>
    <cellStyle name="_Chelan Debt Forecast 12.19.05_Rebuttal Power Costs_Electric Rev Req Model (2009 GRC) Rebuttal 2 2" xfId="1767"/>
    <cellStyle name="_Chelan Debt Forecast 12.19.05_Rebuttal Power Costs_Electric Rev Req Model (2009 GRC) Rebuttal 3" xfId="1768"/>
    <cellStyle name="_Chelan Debt Forecast 12.19.05_Rebuttal Power Costs_Electric Rev Req Model (2009 GRC) Rebuttal REmoval of New  WH Solar AdjustMI" xfId="1769"/>
    <cellStyle name="_Chelan Debt Forecast 12.19.05_Rebuttal Power Costs_Electric Rev Req Model (2009 GRC) Rebuttal REmoval of New  WH Solar AdjustMI 2" xfId="1770"/>
    <cellStyle name="_Chelan Debt Forecast 12.19.05_Rebuttal Power Costs_Electric Rev Req Model (2009 GRC) Rebuttal REmoval of New  WH Solar AdjustMI 2 2" xfId="1771"/>
    <cellStyle name="_Chelan Debt Forecast 12.19.05_Rebuttal Power Costs_Electric Rev Req Model (2009 GRC) Rebuttal REmoval of New  WH Solar AdjustMI 3" xfId="1772"/>
    <cellStyle name="_Chelan Debt Forecast 12.19.05_Rebuttal Power Costs_Electric Rev Req Model (2009 GRC) Revised 01-18-2010" xfId="1773"/>
    <cellStyle name="_Chelan Debt Forecast 12.19.05_Rebuttal Power Costs_Electric Rev Req Model (2009 GRC) Revised 01-18-2010 2" xfId="1774"/>
    <cellStyle name="_Chelan Debt Forecast 12.19.05_Rebuttal Power Costs_Electric Rev Req Model (2009 GRC) Revised 01-18-2010 2 2" xfId="1775"/>
    <cellStyle name="_Chelan Debt Forecast 12.19.05_Rebuttal Power Costs_Electric Rev Req Model (2009 GRC) Revised 01-18-2010 3" xfId="1776"/>
    <cellStyle name="_Chelan Debt Forecast 12.19.05_Rebuttal Power Costs_Final Order Electric EXHIBIT A-1" xfId="1777"/>
    <cellStyle name="_Chelan Debt Forecast 12.19.05_Rebuttal Power Costs_Final Order Electric EXHIBIT A-1 2" xfId="1778"/>
    <cellStyle name="_Chelan Debt Forecast 12.19.05_Rebuttal Power Costs_Final Order Electric EXHIBIT A-1 2 2" xfId="1779"/>
    <cellStyle name="_Chelan Debt Forecast 12.19.05_Rebuttal Power Costs_Final Order Electric EXHIBIT A-1 3" xfId="1780"/>
    <cellStyle name="_Chelan Debt Forecast 12.19.05_ROR &amp; CONV FACTOR" xfId="1781"/>
    <cellStyle name="_Chelan Debt Forecast 12.19.05_ROR &amp; CONV FACTOR 2" xfId="1782"/>
    <cellStyle name="_Chelan Debt Forecast 12.19.05_ROR &amp; CONV FACTOR 2 2" xfId="1783"/>
    <cellStyle name="_Chelan Debt Forecast 12.19.05_ROR &amp; CONV FACTOR 3" xfId="1784"/>
    <cellStyle name="_Chelan Debt Forecast 12.19.05_ROR 5.02" xfId="1785"/>
    <cellStyle name="_Chelan Debt Forecast 12.19.05_ROR 5.02 2" xfId="1786"/>
    <cellStyle name="_Chelan Debt Forecast 12.19.05_ROR 5.02 2 2" xfId="1787"/>
    <cellStyle name="_Chelan Debt Forecast 12.19.05_ROR 5.02 3" xfId="1788"/>
    <cellStyle name="_Chelan Debt Forecast 12.19.05_Transmission Workbook for May BOD" xfId="1789"/>
    <cellStyle name="_Chelan Debt Forecast 12.19.05_Transmission Workbook for May BOD 2" xfId="1790"/>
    <cellStyle name="_Chelan Debt Forecast 12.19.05_Wind Integration 10GRC" xfId="1791"/>
    <cellStyle name="_Chelan Debt Forecast 12.19.05_Wind Integration 10GRC 2" xfId="1792"/>
    <cellStyle name="_Copy 11-9 Sumas Proforma - Current" xfId="1793"/>
    <cellStyle name="_Costs not in AURORA 06GRC" xfId="56"/>
    <cellStyle name="_Costs not in AURORA 06GRC 2" xfId="1794"/>
    <cellStyle name="_Costs not in AURORA 06GRC 2 2" xfId="1795"/>
    <cellStyle name="_Costs not in AURORA 06GRC 2 2 2" xfId="1796"/>
    <cellStyle name="_Costs not in AURORA 06GRC 2 3" xfId="1797"/>
    <cellStyle name="_Costs not in AURORA 06GRC 3" xfId="1798"/>
    <cellStyle name="_Costs not in AURORA 06GRC 3 2" xfId="1799"/>
    <cellStyle name="_Costs not in AURORA 06GRC 3 2 2" xfId="1800"/>
    <cellStyle name="_Costs not in AURORA 06GRC 3 3" xfId="1801"/>
    <cellStyle name="_Costs not in AURORA 06GRC 3 3 2" xfId="1802"/>
    <cellStyle name="_Costs not in AURORA 06GRC 3 4" xfId="1803"/>
    <cellStyle name="_Costs not in AURORA 06GRC 3 4 2" xfId="1804"/>
    <cellStyle name="_Costs not in AURORA 06GRC 4" xfId="1805"/>
    <cellStyle name="_Costs not in AURORA 06GRC 4 2" xfId="1806"/>
    <cellStyle name="_Costs not in AURORA 06GRC 5" xfId="1807"/>
    <cellStyle name="_Costs not in AURORA 06GRC_04 07E Wild Horse Wind Expansion (C) (2)" xfId="1808"/>
    <cellStyle name="_Costs not in AURORA 06GRC_04 07E Wild Horse Wind Expansion (C) (2) 2" xfId="1809"/>
    <cellStyle name="_Costs not in AURORA 06GRC_04 07E Wild Horse Wind Expansion (C) (2) 2 2" xfId="1810"/>
    <cellStyle name="_Costs not in AURORA 06GRC_04 07E Wild Horse Wind Expansion (C) (2) 3" xfId="1811"/>
    <cellStyle name="_Costs not in AURORA 06GRC_04 07E Wild Horse Wind Expansion (C) (2)_Adj Bench DR 3 for Initial Briefs (Electric)" xfId="1812"/>
    <cellStyle name="_Costs not in AURORA 06GRC_04 07E Wild Horse Wind Expansion (C) (2)_Adj Bench DR 3 for Initial Briefs (Electric) 2" xfId="1813"/>
    <cellStyle name="_Costs not in AURORA 06GRC_04 07E Wild Horse Wind Expansion (C) (2)_Adj Bench DR 3 for Initial Briefs (Electric) 2 2" xfId="1814"/>
    <cellStyle name="_Costs not in AURORA 06GRC_04 07E Wild Horse Wind Expansion (C) (2)_Adj Bench DR 3 for Initial Briefs (Electric) 3" xfId="1815"/>
    <cellStyle name="_Costs not in AURORA 06GRC_04 07E Wild Horse Wind Expansion (C) (2)_Electric Rev Req Model (2009 GRC) " xfId="1816"/>
    <cellStyle name="_Costs not in AURORA 06GRC_04 07E Wild Horse Wind Expansion (C) (2)_Electric Rev Req Model (2009 GRC)  2" xfId="1817"/>
    <cellStyle name="_Costs not in AURORA 06GRC_04 07E Wild Horse Wind Expansion (C) (2)_Electric Rev Req Model (2009 GRC)  2 2" xfId="1818"/>
    <cellStyle name="_Costs not in AURORA 06GRC_04 07E Wild Horse Wind Expansion (C) (2)_Electric Rev Req Model (2009 GRC)  3" xfId="1819"/>
    <cellStyle name="_Costs not in AURORA 06GRC_04 07E Wild Horse Wind Expansion (C) (2)_Electric Rev Req Model (2009 GRC) Rebuttal" xfId="1820"/>
    <cellStyle name="_Costs not in AURORA 06GRC_04 07E Wild Horse Wind Expansion (C) (2)_Electric Rev Req Model (2009 GRC) Rebuttal 2" xfId="1821"/>
    <cellStyle name="_Costs not in AURORA 06GRC_04 07E Wild Horse Wind Expansion (C) (2)_Electric Rev Req Model (2009 GRC) Rebuttal 2 2" xfId="1822"/>
    <cellStyle name="_Costs not in AURORA 06GRC_04 07E Wild Horse Wind Expansion (C) (2)_Electric Rev Req Model (2009 GRC) Rebuttal 3" xfId="1823"/>
    <cellStyle name="_Costs not in AURORA 06GRC_04 07E Wild Horse Wind Expansion (C) (2)_Electric Rev Req Model (2009 GRC) Rebuttal REmoval of New  WH Solar AdjustMI" xfId="1824"/>
    <cellStyle name="_Costs not in AURORA 06GRC_04 07E Wild Horse Wind Expansion (C) (2)_Electric Rev Req Model (2009 GRC) Rebuttal REmoval of New  WH Solar AdjustMI 2" xfId="1825"/>
    <cellStyle name="_Costs not in AURORA 06GRC_04 07E Wild Horse Wind Expansion (C) (2)_Electric Rev Req Model (2009 GRC) Rebuttal REmoval of New  WH Solar AdjustMI 2 2" xfId="1826"/>
    <cellStyle name="_Costs not in AURORA 06GRC_04 07E Wild Horse Wind Expansion (C) (2)_Electric Rev Req Model (2009 GRC) Rebuttal REmoval of New  WH Solar AdjustMI 3" xfId="1827"/>
    <cellStyle name="_Costs not in AURORA 06GRC_04 07E Wild Horse Wind Expansion (C) (2)_Electric Rev Req Model (2009 GRC) Revised 01-18-2010" xfId="1828"/>
    <cellStyle name="_Costs not in AURORA 06GRC_04 07E Wild Horse Wind Expansion (C) (2)_Electric Rev Req Model (2009 GRC) Revised 01-18-2010 2" xfId="1829"/>
    <cellStyle name="_Costs not in AURORA 06GRC_04 07E Wild Horse Wind Expansion (C) (2)_Electric Rev Req Model (2009 GRC) Revised 01-18-2010 2 2" xfId="1830"/>
    <cellStyle name="_Costs not in AURORA 06GRC_04 07E Wild Horse Wind Expansion (C) (2)_Electric Rev Req Model (2009 GRC) Revised 01-18-2010 3" xfId="1831"/>
    <cellStyle name="_Costs not in AURORA 06GRC_04 07E Wild Horse Wind Expansion (C) (2)_Final Order Electric EXHIBIT A-1" xfId="1832"/>
    <cellStyle name="_Costs not in AURORA 06GRC_04 07E Wild Horse Wind Expansion (C) (2)_Final Order Electric EXHIBIT A-1 2" xfId="1833"/>
    <cellStyle name="_Costs not in AURORA 06GRC_04 07E Wild Horse Wind Expansion (C) (2)_Final Order Electric EXHIBIT A-1 2 2" xfId="1834"/>
    <cellStyle name="_Costs not in AURORA 06GRC_04 07E Wild Horse Wind Expansion (C) (2)_Final Order Electric EXHIBIT A-1 3" xfId="1835"/>
    <cellStyle name="_Costs not in AURORA 06GRC_04 07E Wild Horse Wind Expansion (C) (2)_TENASKA REGULATORY ASSET" xfId="1836"/>
    <cellStyle name="_Costs not in AURORA 06GRC_04 07E Wild Horse Wind Expansion (C) (2)_TENASKA REGULATORY ASSET 2" xfId="1837"/>
    <cellStyle name="_Costs not in AURORA 06GRC_04 07E Wild Horse Wind Expansion (C) (2)_TENASKA REGULATORY ASSET 2 2" xfId="1838"/>
    <cellStyle name="_Costs not in AURORA 06GRC_04 07E Wild Horse Wind Expansion (C) (2)_TENASKA REGULATORY ASSET 3" xfId="1839"/>
    <cellStyle name="_Costs not in AURORA 06GRC_16.37E Wild Horse Expansion DeferralRevwrkingfile SF" xfId="1840"/>
    <cellStyle name="_Costs not in AURORA 06GRC_16.37E Wild Horse Expansion DeferralRevwrkingfile SF 2" xfId="1841"/>
    <cellStyle name="_Costs not in AURORA 06GRC_16.37E Wild Horse Expansion DeferralRevwrkingfile SF 2 2" xfId="1842"/>
    <cellStyle name="_Costs not in AURORA 06GRC_16.37E Wild Horse Expansion DeferralRevwrkingfile SF 3" xfId="1843"/>
    <cellStyle name="_Costs not in AURORA 06GRC_2009 GRC Compl Filing - Exhibit D" xfId="1844"/>
    <cellStyle name="_Costs not in AURORA 06GRC_2009 GRC Compl Filing - Exhibit D 2" xfId="1845"/>
    <cellStyle name="_Costs not in AURORA 06GRC_3.01 Income Statement" xfId="1846"/>
    <cellStyle name="_Costs not in AURORA 06GRC_4 31 Regulatory Assets and Liabilities  7 06- Exhibit D" xfId="1847"/>
    <cellStyle name="_Costs not in AURORA 06GRC_4 31 Regulatory Assets and Liabilities  7 06- Exhibit D 2" xfId="1848"/>
    <cellStyle name="_Costs not in AURORA 06GRC_4 31 Regulatory Assets and Liabilities  7 06- Exhibit D 2 2" xfId="1849"/>
    <cellStyle name="_Costs not in AURORA 06GRC_4 31 Regulatory Assets and Liabilities  7 06- Exhibit D 3" xfId="1850"/>
    <cellStyle name="_Costs not in AURORA 06GRC_4 31 Regulatory Assets and Liabilities  7 06- Exhibit D_NIM Summary" xfId="1851"/>
    <cellStyle name="_Costs not in AURORA 06GRC_4 31 Regulatory Assets and Liabilities  7 06- Exhibit D_NIM Summary 2" xfId="1852"/>
    <cellStyle name="_Costs not in AURORA 06GRC_4 32 Regulatory Assets and Liabilities  7 06- Exhibit D" xfId="1853"/>
    <cellStyle name="_Costs not in AURORA 06GRC_4 32 Regulatory Assets and Liabilities  7 06- Exhibit D 2" xfId="1854"/>
    <cellStyle name="_Costs not in AURORA 06GRC_4 32 Regulatory Assets and Liabilities  7 06- Exhibit D 2 2" xfId="1855"/>
    <cellStyle name="_Costs not in AURORA 06GRC_4 32 Regulatory Assets and Liabilities  7 06- Exhibit D 3" xfId="1856"/>
    <cellStyle name="_Costs not in AURORA 06GRC_4 32 Regulatory Assets and Liabilities  7 06- Exhibit D_NIM Summary" xfId="1857"/>
    <cellStyle name="_Costs not in AURORA 06GRC_4 32 Regulatory Assets and Liabilities  7 06- Exhibit D_NIM Summary 2" xfId="1858"/>
    <cellStyle name="_Costs not in AURORA 06GRC_AURORA Total New" xfId="1859"/>
    <cellStyle name="_Costs not in AURORA 06GRC_AURORA Total New 2" xfId="1860"/>
    <cellStyle name="_Costs not in AURORA 06GRC_Book2" xfId="1861"/>
    <cellStyle name="_Costs not in AURORA 06GRC_Book2 2" xfId="1862"/>
    <cellStyle name="_Costs not in AURORA 06GRC_Book2 2 2" xfId="1863"/>
    <cellStyle name="_Costs not in AURORA 06GRC_Book2 3" xfId="1864"/>
    <cellStyle name="_Costs not in AURORA 06GRC_Book2_Adj Bench DR 3 for Initial Briefs (Electric)" xfId="1865"/>
    <cellStyle name="_Costs not in AURORA 06GRC_Book2_Adj Bench DR 3 for Initial Briefs (Electric) 2" xfId="1866"/>
    <cellStyle name="_Costs not in AURORA 06GRC_Book2_Adj Bench DR 3 for Initial Briefs (Electric) 2 2" xfId="1867"/>
    <cellStyle name="_Costs not in AURORA 06GRC_Book2_Adj Bench DR 3 for Initial Briefs (Electric) 3" xfId="1868"/>
    <cellStyle name="_Costs not in AURORA 06GRC_Book2_Electric Rev Req Model (2009 GRC) Rebuttal" xfId="1869"/>
    <cellStyle name="_Costs not in AURORA 06GRC_Book2_Electric Rev Req Model (2009 GRC) Rebuttal 2" xfId="1870"/>
    <cellStyle name="_Costs not in AURORA 06GRC_Book2_Electric Rev Req Model (2009 GRC) Rebuttal 2 2" xfId="1871"/>
    <cellStyle name="_Costs not in AURORA 06GRC_Book2_Electric Rev Req Model (2009 GRC) Rebuttal 3" xfId="1872"/>
    <cellStyle name="_Costs not in AURORA 06GRC_Book2_Electric Rev Req Model (2009 GRC) Rebuttal REmoval of New  WH Solar AdjustMI" xfId="1873"/>
    <cellStyle name="_Costs not in AURORA 06GRC_Book2_Electric Rev Req Model (2009 GRC) Rebuttal REmoval of New  WH Solar AdjustMI 2" xfId="1874"/>
    <cellStyle name="_Costs not in AURORA 06GRC_Book2_Electric Rev Req Model (2009 GRC) Rebuttal REmoval of New  WH Solar AdjustMI 2 2" xfId="1875"/>
    <cellStyle name="_Costs not in AURORA 06GRC_Book2_Electric Rev Req Model (2009 GRC) Rebuttal REmoval of New  WH Solar AdjustMI 3" xfId="1876"/>
    <cellStyle name="_Costs not in AURORA 06GRC_Book2_Electric Rev Req Model (2009 GRC) Revised 01-18-2010" xfId="1877"/>
    <cellStyle name="_Costs not in AURORA 06GRC_Book2_Electric Rev Req Model (2009 GRC) Revised 01-18-2010 2" xfId="1878"/>
    <cellStyle name="_Costs not in AURORA 06GRC_Book2_Electric Rev Req Model (2009 GRC) Revised 01-18-2010 2 2" xfId="1879"/>
    <cellStyle name="_Costs not in AURORA 06GRC_Book2_Electric Rev Req Model (2009 GRC) Revised 01-18-2010 3" xfId="1880"/>
    <cellStyle name="_Costs not in AURORA 06GRC_Book2_Final Order Electric EXHIBIT A-1" xfId="1881"/>
    <cellStyle name="_Costs not in AURORA 06GRC_Book2_Final Order Electric EXHIBIT A-1 2" xfId="1882"/>
    <cellStyle name="_Costs not in AURORA 06GRC_Book2_Final Order Electric EXHIBIT A-1 2 2" xfId="1883"/>
    <cellStyle name="_Costs not in AURORA 06GRC_Book2_Final Order Electric EXHIBIT A-1 3" xfId="1884"/>
    <cellStyle name="_Costs not in AURORA 06GRC_Book4" xfId="1885"/>
    <cellStyle name="_Costs not in AURORA 06GRC_Book4 2" xfId="1886"/>
    <cellStyle name="_Costs not in AURORA 06GRC_Book4 2 2" xfId="1887"/>
    <cellStyle name="_Costs not in AURORA 06GRC_Book4 3" xfId="1888"/>
    <cellStyle name="_Costs not in AURORA 06GRC_Book9" xfId="1889"/>
    <cellStyle name="_Costs not in AURORA 06GRC_Book9 2" xfId="1890"/>
    <cellStyle name="_Costs not in AURORA 06GRC_Book9 2 2" xfId="1891"/>
    <cellStyle name="_Costs not in AURORA 06GRC_Book9 3" xfId="1892"/>
    <cellStyle name="_Costs not in AURORA 06GRC_Exhibit D fr R Gho 12-31-08" xfId="1893"/>
    <cellStyle name="_Costs not in AURORA 06GRC_Exhibit D fr R Gho 12-31-08 2" xfId="1894"/>
    <cellStyle name="_Costs not in AURORA 06GRC_Exhibit D fr R Gho 12-31-08 v2" xfId="1895"/>
    <cellStyle name="_Costs not in AURORA 06GRC_Exhibit D fr R Gho 12-31-08 v2 2" xfId="1896"/>
    <cellStyle name="_Costs not in AURORA 06GRC_Exhibit D fr R Gho 12-31-08 v2_NIM Summary" xfId="1897"/>
    <cellStyle name="_Costs not in AURORA 06GRC_Exhibit D fr R Gho 12-31-08 v2_NIM Summary 2" xfId="1898"/>
    <cellStyle name="_Costs not in AURORA 06GRC_Exhibit D fr R Gho 12-31-08_NIM Summary" xfId="1899"/>
    <cellStyle name="_Costs not in AURORA 06GRC_Exhibit D fr R Gho 12-31-08_NIM Summary 2" xfId="1900"/>
    <cellStyle name="_Costs not in AURORA 06GRC_Hopkins Ridge Prepaid Tran - Interest Earned RY 12ME Feb  '11" xfId="1901"/>
    <cellStyle name="_Costs not in AURORA 06GRC_Hopkins Ridge Prepaid Tran - Interest Earned RY 12ME Feb  '11 2" xfId="1902"/>
    <cellStyle name="_Costs not in AURORA 06GRC_Hopkins Ridge Prepaid Tran - Interest Earned RY 12ME Feb  '11_NIM Summary" xfId="1903"/>
    <cellStyle name="_Costs not in AURORA 06GRC_Hopkins Ridge Prepaid Tran - Interest Earned RY 12ME Feb  '11_NIM Summary 2" xfId="1904"/>
    <cellStyle name="_Costs not in AURORA 06GRC_Hopkins Ridge Prepaid Tran - Interest Earned RY 12ME Feb  '11_Transmission Workbook for May BOD" xfId="1905"/>
    <cellStyle name="_Costs not in AURORA 06GRC_Hopkins Ridge Prepaid Tran - Interest Earned RY 12ME Feb  '11_Transmission Workbook for May BOD 2" xfId="1906"/>
    <cellStyle name="_Costs not in AURORA 06GRC_INPUTS" xfId="1907"/>
    <cellStyle name="_Costs not in AURORA 06GRC_INPUTS 2" xfId="1908"/>
    <cellStyle name="_Costs not in AURORA 06GRC_INPUTS 2 2" xfId="1909"/>
    <cellStyle name="_Costs not in AURORA 06GRC_INPUTS 3" xfId="1910"/>
    <cellStyle name="_Costs not in AURORA 06GRC_NIM Summary" xfId="1911"/>
    <cellStyle name="_Costs not in AURORA 06GRC_NIM Summary 09GRC" xfId="1912"/>
    <cellStyle name="_Costs not in AURORA 06GRC_NIM Summary 09GRC 2" xfId="1913"/>
    <cellStyle name="_Costs not in AURORA 06GRC_NIM Summary 2" xfId="1914"/>
    <cellStyle name="_Costs not in AURORA 06GRC_NIM Summary 3" xfId="1915"/>
    <cellStyle name="_Costs not in AURORA 06GRC_NIM Summary 4" xfId="1916"/>
    <cellStyle name="_Costs not in AURORA 06GRC_NIM Summary 5" xfId="1917"/>
    <cellStyle name="_Costs not in AURORA 06GRC_NIM Summary 6" xfId="1918"/>
    <cellStyle name="_Costs not in AURORA 06GRC_NIM Summary 7" xfId="1919"/>
    <cellStyle name="_Costs not in AURORA 06GRC_NIM Summary 8" xfId="1920"/>
    <cellStyle name="_Costs not in AURORA 06GRC_NIM Summary 9" xfId="1921"/>
    <cellStyle name="_Costs not in AURORA 06GRC_PCA 7 - Exhibit D update 11_30_08 (2)" xfId="1922"/>
    <cellStyle name="_Costs not in AURORA 06GRC_PCA 7 - Exhibit D update 11_30_08 (2) 2" xfId="1923"/>
    <cellStyle name="_Costs not in AURORA 06GRC_PCA 7 - Exhibit D update 11_30_08 (2) 2 2" xfId="1924"/>
    <cellStyle name="_Costs not in AURORA 06GRC_PCA 7 - Exhibit D update 11_30_08 (2) 3" xfId="1925"/>
    <cellStyle name="_Costs not in AURORA 06GRC_PCA 7 - Exhibit D update 11_30_08 (2)_NIM Summary" xfId="1926"/>
    <cellStyle name="_Costs not in AURORA 06GRC_PCA 7 - Exhibit D update 11_30_08 (2)_NIM Summary 2" xfId="1927"/>
    <cellStyle name="_Costs not in AURORA 06GRC_PCA 9 -  Exhibit D April 2010 (3)" xfId="1928"/>
    <cellStyle name="_Costs not in AURORA 06GRC_PCA 9 -  Exhibit D April 2010 (3) 2" xfId="1929"/>
    <cellStyle name="_Costs not in AURORA 06GRC_Power Costs - Comparison bx Rbtl-Staff-Jt-PC" xfId="1930"/>
    <cellStyle name="_Costs not in AURORA 06GRC_Power Costs - Comparison bx Rbtl-Staff-Jt-PC 2" xfId="1931"/>
    <cellStyle name="_Costs not in AURORA 06GRC_Power Costs - Comparison bx Rbtl-Staff-Jt-PC 2 2" xfId="1932"/>
    <cellStyle name="_Costs not in AURORA 06GRC_Power Costs - Comparison bx Rbtl-Staff-Jt-PC 3" xfId="1933"/>
    <cellStyle name="_Costs not in AURORA 06GRC_Power Costs - Comparison bx Rbtl-Staff-Jt-PC_Adj Bench DR 3 for Initial Briefs (Electric)" xfId="1934"/>
    <cellStyle name="_Costs not in AURORA 06GRC_Power Costs - Comparison bx Rbtl-Staff-Jt-PC_Adj Bench DR 3 for Initial Briefs (Electric) 2" xfId="1935"/>
    <cellStyle name="_Costs not in AURORA 06GRC_Power Costs - Comparison bx Rbtl-Staff-Jt-PC_Adj Bench DR 3 for Initial Briefs (Electric) 2 2" xfId="1936"/>
    <cellStyle name="_Costs not in AURORA 06GRC_Power Costs - Comparison bx Rbtl-Staff-Jt-PC_Adj Bench DR 3 for Initial Briefs (Electric) 3" xfId="1937"/>
    <cellStyle name="_Costs not in AURORA 06GRC_Power Costs - Comparison bx Rbtl-Staff-Jt-PC_Electric Rev Req Model (2009 GRC) Rebuttal" xfId="1938"/>
    <cellStyle name="_Costs not in AURORA 06GRC_Power Costs - Comparison bx Rbtl-Staff-Jt-PC_Electric Rev Req Model (2009 GRC) Rebuttal 2" xfId="1939"/>
    <cellStyle name="_Costs not in AURORA 06GRC_Power Costs - Comparison bx Rbtl-Staff-Jt-PC_Electric Rev Req Model (2009 GRC) Rebuttal 2 2" xfId="1940"/>
    <cellStyle name="_Costs not in AURORA 06GRC_Power Costs - Comparison bx Rbtl-Staff-Jt-PC_Electric Rev Req Model (2009 GRC) Rebuttal 3" xfId="1941"/>
    <cellStyle name="_Costs not in AURORA 06GRC_Power Costs - Comparison bx Rbtl-Staff-Jt-PC_Electric Rev Req Model (2009 GRC) Rebuttal REmoval of New  WH Solar AdjustMI" xfId="1942"/>
    <cellStyle name="_Costs not in AURORA 06GRC_Power Costs - Comparison bx Rbtl-Staff-Jt-PC_Electric Rev Req Model (2009 GRC) Rebuttal REmoval of New  WH Solar AdjustMI 2" xfId="1943"/>
    <cellStyle name="_Costs not in AURORA 06GRC_Power Costs - Comparison bx Rbtl-Staff-Jt-PC_Electric Rev Req Model (2009 GRC) Rebuttal REmoval of New  WH Solar AdjustMI 2 2" xfId="1944"/>
    <cellStyle name="_Costs not in AURORA 06GRC_Power Costs - Comparison bx Rbtl-Staff-Jt-PC_Electric Rev Req Model (2009 GRC) Rebuttal REmoval of New  WH Solar AdjustMI 3" xfId="1945"/>
    <cellStyle name="_Costs not in AURORA 06GRC_Power Costs - Comparison bx Rbtl-Staff-Jt-PC_Electric Rev Req Model (2009 GRC) Revised 01-18-2010" xfId="1946"/>
    <cellStyle name="_Costs not in AURORA 06GRC_Power Costs - Comparison bx Rbtl-Staff-Jt-PC_Electric Rev Req Model (2009 GRC) Revised 01-18-2010 2" xfId="1947"/>
    <cellStyle name="_Costs not in AURORA 06GRC_Power Costs - Comparison bx Rbtl-Staff-Jt-PC_Electric Rev Req Model (2009 GRC) Revised 01-18-2010 2 2" xfId="1948"/>
    <cellStyle name="_Costs not in AURORA 06GRC_Power Costs - Comparison bx Rbtl-Staff-Jt-PC_Electric Rev Req Model (2009 GRC) Revised 01-18-2010 3" xfId="1949"/>
    <cellStyle name="_Costs not in AURORA 06GRC_Power Costs - Comparison bx Rbtl-Staff-Jt-PC_Final Order Electric EXHIBIT A-1" xfId="1950"/>
    <cellStyle name="_Costs not in AURORA 06GRC_Power Costs - Comparison bx Rbtl-Staff-Jt-PC_Final Order Electric EXHIBIT A-1 2" xfId="1951"/>
    <cellStyle name="_Costs not in AURORA 06GRC_Power Costs - Comparison bx Rbtl-Staff-Jt-PC_Final Order Electric EXHIBIT A-1 2 2" xfId="1952"/>
    <cellStyle name="_Costs not in AURORA 06GRC_Power Costs - Comparison bx Rbtl-Staff-Jt-PC_Final Order Electric EXHIBIT A-1 3" xfId="1953"/>
    <cellStyle name="_Costs not in AURORA 06GRC_Production Adj 4.37" xfId="1954"/>
    <cellStyle name="_Costs not in AURORA 06GRC_Production Adj 4.37 2" xfId="1955"/>
    <cellStyle name="_Costs not in AURORA 06GRC_Production Adj 4.37 2 2" xfId="1956"/>
    <cellStyle name="_Costs not in AURORA 06GRC_Production Adj 4.37 3" xfId="1957"/>
    <cellStyle name="_Costs not in AURORA 06GRC_Purchased Power Adj 4.03" xfId="1958"/>
    <cellStyle name="_Costs not in AURORA 06GRC_Purchased Power Adj 4.03 2" xfId="1959"/>
    <cellStyle name="_Costs not in AURORA 06GRC_Purchased Power Adj 4.03 2 2" xfId="1960"/>
    <cellStyle name="_Costs not in AURORA 06GRC_Purchased Power Adj 4.03 3" xfId="1961"/>
    <cellStyle name="_Costs not in AURORA 06GRC_Rebuttal Power Costs" xfId="1962"/>
    <cellStyle name="_Costs not in AURORA 06GRC_Rebuttal Power Costs 2" xfId="1963"/>
    <cellStyle name="_Costs not in AURORA 06GRC_Rebuttal Power Costs 2 2" xfId="1964"/>
    <cellStyle name="_Costs not in AURORA 06GRC_Rebuttal Power Costs 3" xfId="1965"/>
    <cellStyle name="_Costs not in AURORA 06GRC_Rebuttal Power Costs_Adj Bench DR 3 for Initial Briefs (Electric)" xfId="1966"/>
    <cellStyle name="_Costs not in AURORA 06GRC_Rebuttal Power Costs_Adj Bench DR 3 for Initial Briefs (Electric) 2" xfId="1967"/>
    <cellStyle name="_Costs not in AURORA 06GRC_Rebuttal Power Costs_Adj Bench DR 3 for Initial Briefs (Electric) 2 2" xfId="1968"/>
    <cellStyle name="_Costs not in AURORA 06GRC_Rebuttal Power Costs_Adj Bench DR 3 for Initial Briefs (Electric) 3" xfId="1969"/>
    <cellStyle name="_Costs not in AURORA 06GRC_Rebuttal Power Costs_Electric Rev Req Model (2009 GRC) Rebuttal" xfId="1970"/>
    <cellStyle name="_Costs not in AURORA 06GRC_Rebuttal Power Costs_Electric Rev Req Model (2009 GRC) Rebuttal 2" xfId="1971"/>
    <cellStyle name="_Costs not in AURORA 06GRC_Rebuttal Power Costs_Electric Rev Req Model (2009 GRC) Rebuttal 2 2" xfId="1972"/>
    <cellStyle name="_Costs not in AURORA 06GRC_Rebuttal Power Costs_Electric Rev Req Model (2009 GRC) Rebuttal 3" xfId="1973"/>
    <cellStyle name="_Costs not in AURORA 06GRC_Rebuttal Power Costs_Electric Rev Req Model (2009 GRC) Rebuttal REmoval of New  WH Solar AdjustMI" xfId="1974"/>
    <cellStyle name="_Costs not in AURORA 06GRC_Rebuttal Power Costs_Electric Rev Req Model (2009 GRC) Rebuttal REmoval of New  WH Solar AdjustMI 2" xfId="1975"/>
    <cellStyle name="_Costs not in AURORA 06GRC_Rebuttal Power Costs_Electric Rev Req Model (2009 GRC) Rebuttal REmoval of New  WH Solar AdjustMI 2 2" xfId="1976"/>
    <cellStyle name="_Costs not in AURORA 06GRC_Rebuttal Power Costs_Electric Rev Req Model (2009 GRC) Rebuttal REmoval of New  WH Solar AdjustMI 3" xfId="1977"/>
    <cellStyle name="_Costs not in AURORA 06GRC_Rebuttal Power Costs_Electric Rev Req Model (2009 GRC) Revised 01-18-2010" xfId="1978"/>
    <cellStyle name="_Costs not in AURORA 06GRC_Rebuttal Power Costs_Electric Rev Req Model (2009 GRC) Revised 01-18-2010 2" xfId="1979"/>
    <cellStyle name="_Costs not in AURORA 06GRC_Rebuttal Power Costs_Electric Rev Req Model (2009 GRC) Revised 01-18-2010 2 2" xfId="1980"/>
    <cellStyle name="_Costs not in AURORA 06GRC_Rebuttal Power Costs_Electric Rev Req Model (2009 GRC) Revised 01-18-2010 3" xfId="1981"/>
    <cellStyle name="_Costs not in AURORA 06GRC_Rebuttal Power Costs_Final Order Electric EXHIBIT A-1" xfId="1982"/>
    <cellStyle name="_Costs not in AURORA 06GRC_Rebuttal Power Costs_Final Order Electric EXHIBIT A-1 2" xfId="1983"/>
    <cellStyle name="_Costs not in AURORA 06GRC_Rebuttal Power Costs_Final Order Electric EXHIBIT A-1 2 2" xfId="1984"/>
    <cellStyle name="_Costs not in AURORA 06GRC_Rebuttal Power Costs_Final Order Electric EXHIBIT A-1 3" xfId="1985"/>
    <cellStyle name="_Costs not in AURORA 06GRC_ROR &amp; CONV FACTOR" xfId="1986"/>
    <cellStyle name="_Costs not in AURORA 06GRC_ROR &amp; CONV FACTOR 2" xfId="1987"/>
    <cellStyle name="_Costs not in AURORA 06GRC_ROR &amp; CONV FACTOR 2 2" xfId="1988"/>
    <cellStyle name="_Costs not in AURORA 06GRC_ROR &amp; CONV FACTOR 3" xfId="1989"/>
    <cellStyle name="_Costs not in AURORA 06GRC_ROR 5.02" xfId="1990"/>
    <cellStyle name="_Costs not in AURORA 06GRC_ROR 5.02 2" xfId="1991"/>
    <cellStyle name="_Costs not in AURORA 06GRC_ROR 5.02 2 2" xfId="1992"/>
    <cellStyle name="_Costs not in AURORA 06GRC_ROR 5.02 3" xfId="1993"/>
    <cellStyle name="_Costs not in AURORA 06GRC_Transmission Workbook for May BOD" xfId="1994"/>
    <cellStyle name="_Costs not in AURORA 06GRC_Transmission Workbook for May BOD 2" xfId="1995"/>
    <cellStyle name="_Costs not in AURORA 06GRC_Wind Integration 10GRC" xfId="1996"/>
    <cellStyle name="_Costs not in AURORA 06GRC_Wind Integration 10GRC 2" xfId="1997"/>
    <cellStyle name="_Costs not in AURORA 2006GRC 6.15.06" xfId="57"/>
    <cellStyle name="_Costs not in AURORA 2006GRC 6.15.06 2" xfId="1998"/>
    <cellStyle name="_Costs not in AURORA 2006GRC 6.15.06 2 2" xfId="1999"/>
    <cellStyle name="_Costs not in AURORA 2006GRC 6.15.06 2 2 2" xfId="2000"/>
    <cellStyle name="_Costs not in AURORA 2006GRC 6.15.06 2 3" xfId="2001"/>
    <cellStyle name="_Costs not in AURORA 2006GRC 6.15.06 3" xfId="2002"/>
    <cellStyle name="_Costs not in AURORA 2006GRC 6.15.06 3 2" xfId="2003"/>
    <cellStyle name="_Costs not in AURORA 2006GRC 6.15.06 3 2 2" xfId="2004"/>
    <cellStyle name="_Costs not in AURORA 2006GRC 6.15.06 3 3" xfId="2005"/>
    <cellStyle name="_Costs not in AURORA 2006GRC 6.15.06 3 3 2" xfId="2006"/>
    <cellStyle name="_Costs not in AURORA 2006GRC 6.15.06 3 4" xfId="2007"/>
    <cellStyle name="_Costs not in AURORA 2006GRC 6.15.06 3 4 2" xfId="2008"/>
    <cellStyle name="_Costs not in AURORA 2006GRC 6.15.06 4" xfId="2009"/>
    <cellStyle name="_Costs not in AURORA 2006GRC 6.15.06 4 2" xfId="2010"/>
    <cellStyle name="_Costs not in AURORA 2006GRC 6.15.06 5" xfId="2011"/>
    <cellStyle name="_Costs not in AURORA 2006GRC 6.15.06_04 07E Wild Horse Wind Expansion (C) (2)" xfId="2012"/>
    <cellStyle name="_Costs not in AURORA 2006GRC 6.15.06_04 07E Wild Horse Wind Expansion (C) (2) 2" xfId="2013"/>
    <cellStyle name="_Costs not in AURORA 2006GRC 6.15.06_04 07E Wild Horse Wind Expansion (C) (2) 2 2" xfId="2014"/>
    <cellStyle name="_Costs not in AURORA 2006GRC 6.15.06_04 07E Wild Horse Wind Expansion (C) (2) 3" xfId="2015"/>
    <cellStyle name="_Costs not in AURORA 2006GRC 6.15.06_04 07E Wild Horse Wind Expansion (C) (2)_Adj Bench DR 3 for Initial Briefs (Electric)" xfId="2016"/>
    <cellStyle name="_Costs not in AURORA 2006GRC 6.15.06_04 07E Wild Horse Wind Expansion (C) (2)_Adj Bench DR 3 for Initial Briefs (Electric) 2" xfId="2017"/>
    <cellStyle name="_Costs not in AURORA 2006GRC 6.15.06_04 07E Wild Horse Wind Expansion (C) (2)_Adj Bench DR 3 for Initial Briefs (Electric) 2 2" xfId="2018"/>
    <cellStyle name="_Costs not in AURORA 2006GRC 6.15.06_04 07E Wild Horse Wind Expansion (C) (2)_Adj Bench DR 3 for Initial Briefs (Electric) 3" xfId="2019"/>
    <cellStyle name="_Costs not in AURORA 2006GRC 6.15.06_04 07E Wild Horse Wind Expansion (C) (2)_Electric Rev Req Model (2009 GRC) " xfId="2020"/>
    <cellStyle name="_Costs not in AURORA 2006GRC 6.15.06_04 07E Wild Horse Wind Expansion (C) (2)_Electric Rev Req Model (2009 GRC)  2" xfId="2021"/>
    <cellStyle name="_Costs not in AURORA 2006GRC 6.15.06_04 07E Wild Horse Wind Expansion (C) (2)_Electric Rev Req Model (2009 GRC)  2 2" xfId="2022"/>
    <cellStyle name="_Costs not in AURORA 2006GRC 6.15.06_04 07E Wild Horse Wind Expansion (C) (2)_Electric Rev Req Model (2009 GRC)  3" xfId="2023"/>
    <cellStyle name="_Costs not in AURORA 2006GRC 6.15.06_04 07E Wild Horse Wind Expansion (C) (2)_Electric Rev Req Model (2009 GRC) Rebuttal" xfId="2024"/>
    <cellStyle name="_Costs not in AURORA 2006GRC 6.15.06_04 07E Wild Horse Wind Expansion (C) (2)_Electric Rev Req Model (2009 GRC) Rebuttal 2" xfId="2025"/>
    <cellStyle name="_Costs not in AURORA 2006GRC 6.15.06_04 07E Wild Horse Wind Expansion (C) (2)_Electric Rev Req Model (2009 GRC) Rebuttal 2 2" xfId="2026"/>
    <cellStyle name="_Costs not in AURORA 2006GRC 6.15.06_04 07E Wild Horse Wind Expansion (C) (2)_Electric Rev Req Model (2009 GRC) Rebuttal 3" xfId="2027"/>
    <cellStyle name="_Costs not in AURORA 2006GRC 6.15.06_04 07E Wild Horse Wind Expansion (C) (2)_Electric Rev Req Model (2009 GRC) Rebuttal REmoval of New  WH Solar AdjustMI" xfId="2028"/>
    <cellStyle name="_Costs not in AURORA 2006GRC 6.15.06_04 07E Wild Horse Wind Expansion (C) (2)_Electric Rev Req Model (2009 GRC) Rebuttal REmoval of New  WH Solar AdjustMI 2" xfId="2029"/>
    <cellStyle name="_Costs not in AURORA 2006GRC 6.15.06_04 07E Wild Horse Wind Expansion (C) (2)_Electric Rev Req Model (2009 GRC) Rebuttal REmoval of New  WH Solar AdjustMI 2 2" xfId="2030"/>
    <cellStyle name="_Costs not in AURORA 2006GRC 6.15.06_04 07E Wild Horse Wind Expansion (C) (2)_Electric Rev Req Model (2009 GRC) Rebuttal REmoval of New  WH Solar AdjustMI 3" xfId="2031"/>
    <cellStyle name="_Costs not in AURORA 2006GRC 6.15.06_04 07E Wild Horse Wind Expansion (C) (2)_Electric Rev Req Model (2009 GRC) Revised 01-18-2010" xfId="2032"/>
    <cellStyle name="_Costs not in AURORA 2006GRC 6.15.06_04 07E Wild Horse Wind Expansion (C) (2)_Electric Rev Req Model (2009 GRC) Revised 01-18-2010 2" xfId="2033"/>
    <cellStyle name="_Costs not in AURORA 2006GRC 6.15.06_04 07E Wild Horse Wind Expansion (C) (2)_Electric Rev Req Model (2009 GRC) Revised 01-18-2010 2 2" xfId="2034"/>
    <cellStyle name="_Costs not in AURORA 2006GRC 6.15.06_04 07E Wild Horse Wind Expansion (C) (2)_Electric Rev Req Model (2009 GRC) Revised 01-18-2010 3" xfId="2035"/>
    <cellStyle name="_Costs not in AURORA 2006GRC 6.15.06_04 07E Wild Horse Wind Expansion (C) (2)_Final Order Electric EXHIBIT A-1" xfId="2036"/>
    <cellStyle name="_Costs not in AURORA 2006GRC 6.15.06_04 07E Wild Horse Wind Expansion (C) (2)_Final Order Electric EXHIBIT A-1 2" xfId="2037"/>
    <cellStyle name="_Costs not in AURORA 2006GRC 6.15.06_04 07E Wild Horse Wind Expansion (C) (2)_Final Order Electric EXHIBIT A-1 2 2" xfId="2038"/>
    <cellStyle name="_Costs not in AURORA 2006GRC 6.15.06_04 07E Wild Horse Wind Expansion (C) (2)_Final Order Electric EXHIBIT A-1 3" xfId="2039"/>
    <cellStyle name="_Costs not in AURORA 2006GRC 6.15.06_04 07E Wild Horse Wind Expansion (C) (2)_TENASKA REGULATORY ASSET" xfId="2040"/>
    <cellStyle name="_Costs not in AURORA 2006GRC 6.15.06_04 07E Wild Horse Wind Expansion (C) (2)_TENASKA REGULATORY ASSET 2" xfId="2041"/>
    <cellStyle name="_Costs not in AURORA 2006GRC 6.15.06_04 07E Wild Horse Wind Expansion (C) (2)_TENASKA REGULATORY ASSET 2 2" xfId="2042"/>
    <cellStyle name="_Costs not in AURORA 2006GRC 6.15.06_04 07E Wild Horse Wind Expansion (C) (2)_TENASKA REGULATORY ASSET 3" xfId="2043"/>
    <cellStyle name="_Costs not in AURORA 2006GRC 6.15.06_16.37E Wild Horse Expansion DeferralRevwrkingfile SF" xfId="2044"/>
    <cellStyle name="_Costs not in AURORA 2006GRC 6.15.06_16.37E Wild Horse Expansion DeferralRevwrkingfile SF 2" xfId="2045"/>
    <cellStyle name="_Costs not in AURORA 2006GRC 6.15.06_16.37E Wild Horse Expansion DeferralRevwrkingfile SF 2 2" xfId="2046"/>
    <cellStyle name="_Costs not in AURORA 2006GRC 6.15.06_16.37E Wild Horse Expansion DeferralRevwrkingfile SF 3" xfId="2047"/>
    <cellStyle name="_Costs not in AURORA 2006GRC 6.15.06_2009 GRC Compl Filing - Exhibit D" xfId="2048"/>
    <cellStyle name="_Costs not in AURORA 2006GRC 6.15.06_2009 GRC Compl Filing - Exhibit D 2" xfId="2049"/>
    <cellStyle name="_Costs not in AURORA 2006GRC 6.15.06_3.01 Income Statement" xfId="2050"/>
    <cellStyle name="_Costs not in AURORA 2006GRC 6.15.06_4 31 Regulatory Assets and Liabilities  7 06- Exhibit D" xfId="2051"/>
    <cellStyle name="_Costs not in AURORA 2006GRC 6.15.06_4 31 Regulatory Assets and Liabilities  7 06- Exhibit D 2" xfId="2052"/>
    <cellStyle name="_Costs not in AURORA 2006GRC 6.15.06_4 31 Regulatory Assets and Liabilities  7 06- Exhibit D 2 2" xfId="2053"/>
    <cellStyle name="_Costs not in AURORA 2006GRC 6.15.06_4 31 Regulatory Assets and Liabilities  7 06- Exhibit D 3" xfId="2054"/>
    <cellStyle name="_Costs not in AURORA 2006GRC 6.15.06_4 31 Regulatory Assets and Liabilities  7 06- Exhibit D_NIM Summary" xfId="2055"/>
    <cellStyle name="_Costs not in AURORA 2006GRC 6.15.06_4 31 Regulatory Assets and Liabilities  7 06- Exhibit D_NIM Summary 2" xfId="2056"/>
    <cellStyle name="_Costs not in AURORA 2006GRC 6.15.06_4 32 Regulatory Assets and Liabilities  7 06- Exhibit D" xfId="2057"/>
    <cellStyle name="_Costs not in AURORA 2006GRC 6.15.06_4 32 Regulatory Assets and Liabilities  7 06- Exhibit D 2" xfId="2058"/>
    <cellStyle name="_Costs not in AURORA 2006GRC 6.15.06_4 32 Regulatory Assets and Liabilities  7 06- Exhibit D 2 2" xfId="2059"/>
    <cellStyle name="_Costs not in AURORA 2006GRC 6.15.06_4 32 Regulatory Assets and Liabilities  7 06- Exhibit D 3" xfId="2060"/>
    <cellStyle name="_Costs not in AURORA 2006GRC 6.15.06_4 32 Regulatory Assets and Liabilities  7 06- Exhibit D_NIM Summary" xfId="2061"/>
    <cellStyle name="_Costs not in AURORA 2006GRC 6.15.06_4 32 Regulatory Assets and Liabilities  7 06- Exhibit D_NIM Summary 2" xfId="2062"/>
    <cellStyle name="_Costs not in AURORA 2006GRC 6.15.06_AURORA Total New" xfId="2063"/>
    <cellStyle name="_Costs not in AURORA 2006GRC 6.15.06_AURORA Total New 2" xfId="2064"/>
    <cellStyle name="_Costs not in AURORA 2006GRC 6.15.06_Book2" xfId="2065"/>
    <cellStyle name="_Costs not in AURORA 2006GRC 6.15.06_Book2 2" xfId="2066"/>
    <cellStyle name="_Costs not in AURORA 2006GRC 6.15.06_Book2 2 2" xfId="2067"/>
    <cellStyle name="_Costs not in AURORA 2006GRC 6.15.06_Book2 3" xfId="2068"/>
    <cellStyle name="_Costs not in AURORA 2006GRC 6.15.06_Book2_Adj Bench DR 3 for Initial Briefs (Electric)" xfId="2069"/>
    <cellStyle name="_Costs not in AURORA 2006GRC 6.15.06_Book2_Adj Bench DR 3 for Initial Briefs (Electric) 2" xfId="2070"/>
    <cellStyle name="_Costs not in AURORA 2006GRC 6.15.06_Book2_Adj Bench DR 3 for Initial Briefs (Electric) 2 2" xfId="2071"/>
    <cellStyle name="_Costs not in AURORA 2006GRC 6.15.06_Book2_Adj Bench DR 3 for Initial Briefs (Electric) 3" xfId="2072"/>
    <cellStyle name="_Costs not in AURORA 2006GRC 6.15.06_Book2_Electric Rev Req Model (2009 GRC) Rebuttal" xfId="2073"/>
    <cellStyle name="_Costs not in AURORA 2006GRC 6.15.06_Book2_Electric Rev Req Model (2009 GRC) Rebuttal 2" xfId="2074"/>
    <cellStyle name="_Costs not in AURORA 2006GRC 6.15.06_Book2_Electric Rev Req Model (2009 GRC) Rebuttal 2 2" xfId="2075"/>
    <cellStyle name="_Costs not in AURORA 2006GRC 6.15.06_Book2_Electric Rev Req Model (2009 GRC) Rebuttal 3" xfId="2076"/>
    <cellStyle name="_Costs not in AURORA 2006GRC 6.15.06_Book2_Electric Rev Req Model (2009 GRC) Rebuttal REmoval of New  WH Solar AdjustMI" xfId="2077"/>
    <cellStyle name="_Costs not in AURORA 2006GRC 6.15.06_Book2_Electric Rev Req Model (2009 GRC) Rebuttal REmoval of New  WH Solar AdjustMI 2" xfId="2078"/>
    <cellStyle name="_Costs not in AURORA 2006GRC 6.15.06_Book2_Electric Rev Req Model (2009 GRC) Rebuttal REmoval of New  WH Solar AdjustMI 2 2" xfId="2079"/>
    <cellStyle name="_Costs not in AURORA 2006GRC 6.15.06_Book2_Electric Rev Req Model (2009 GRC) Rebuttal REmoval of New  WH Solar AdjustMI 3" xfId="2080"/>
    <cellStyle name="_Costs not in AURORA 2006GRC 6.15.06_Book2_Electric Rev Req Model (2009 GRC) Revised 01-18-2010" xfId="2081"/>
    <cellStyle name="_Costs not in AURORA 2006GRC 6.15.06_Book2_Electric Rev Req Model (2009 GRC) Revised 01-18-2010 2" xfId="2082"/>
    <cellStyle name="_Costs not in AURORA 2006GRC 6.15.06_Book2_Electric Rev Req Model (2009 GRC) Revised 01-18-2010 2 2" xfId="2083"/>
    <cellStyle name="_Costs not in AURORA 2006GRC 6.15.06_Book2_Electric Rev Req Model (2009 GRC) Revised 01-18-2010 3" xfId="2084"/>
    <cellStyle name="_Costs not in AURORA 2006GRC 6.15.06_Book2_Final Order Electric EXHIBIT A-1" xfId="2085"/>
    <cellStyle name="_Costs not in AURORA 2006GRC 6.15.06_Book2_Final Order Electric EXHIBIT A-1 2" xfId="2086"/>
    <cellStyle name="_Costs not in AURORA 2006GRC 6.15.06_Book2_Final Order Electric EXHIBIT A-1 2 2" xfId="2087"/>
    <cellStyle name="_Costs not in AURORA 2006GRC 6.15.06_Book2_Final Order Electric EXHIBIT A-1 3" xfId="2088"/>
    <cellStyle name="_Costs not in AURORA 2006GRC 6.15.06_Book4" xfId="2089"/>
    <cellStyle name="_Costs not in AURORA 2006GRC 6.15.06_Book4 2" xfId="2090"/>
    <cellStyle name="_Costs not in AURORA 2006GRC 6.15.06_Book4 2 2" xfId="2091"/>
    <cellStyle name="_Costs not in AURORA 2006GRC 6.15.06_Book4 3" xfId="2092"/>
    <cellStyle name="_Costs not in AURORA 2006GRC 6.15.06_Book9" xfId="2093"/>
    <cellStyle name="_Costs not in AURORA 2006GRC 6.15.06_Book9 2" xfId="2094"/>
    <cellStyle name="_Costs not in AURORA 2006GRC 6.15.06_Book9 2 2" xfId="2095"/>
    <cellStyle name="_Costs not in AURORA 2006GRC 6.15.06_Book9 3" xfId="2096"/>
    <cellStyle name="_Costs not in AURORA 2006GRC 6.15.06_INPUTS" xfId="2097"/>
    <cellStyle name="_Costs not in AURORA 2006GRC 6.15.06_INPUTS 2" xfId="2098"/>
    <cellStyle name="_Costs not in AURORA 2006GRC 6.15.06_INPUTS 2 2" xfId="2099"/>
    <cellStyle name="_Costs not in AURORA 2006GRC 6.15.06_INPUTS 3" xfId="2100"/>
    <cellStyle name="_Costs not in AURORA 2006GRC 6.15.06_NIM Summary" xfId="2101"/>
    <cellStyle name="_Costs not in AURORA 2006GRC 6.15.06_NIM Summary 09GRC" xfId="2102"/>
    <cellStyle name="_Costs not in AURORA 2006GRC 6.15.06_NIM Summary 09GRC 2" xfId="2103"/>
    <cellStyle name="_Costs not in AURORA 2006GRC 6.15.06_NIM Summary 2" xfId="2104"/>
    <cellStyle name="_Costs not in AURORA 2006GRC 6.15.06_NIM Summary 3" xfId="2105"/>
    <cellStyle name="_Costs not in AURORA 2006GRC 6.15.06_NIM Summary 4" xfId="2106"/>
    <cellStyle name="_Costs not in AURORA 2006GRC 6.15.06_NIM Summary 5" xfId="2107"/>
    <cellStyle name="_Costs not in AURORA 2006GRC 6.15.06_NIM Summary 6" xfId="2108"/>
    <cellStyle name="_Costs not in AURORA 2006GRC 6.15.06_NIM Summary 7" xfId="2109"/>
    <cellStyle name="_Costs not in AURORA 2006GRC 6.15.06_NIM Summary 8" xfId="2110"/>
    <cellStyle name="_Costs not in AURORA 2006GRC 6.15.06_NIM Summary 9" xfId="2111"/>
    <cellStyle name="_Costs not in AURORA 2006GRC 6.15.06_PCA 9 -  Exhibit D April 2010 (3)" xfId="2112"/>
    <cellStyle name="_Costs not in AURORA 2006GRC 6.15.06_PCA 9 -  Exhibit D April 2010 (3) 2" xfId="2113"/>
    <cellStyle name="_Costs not in AURORA 2006GRC 6.15.06_Power Costs - Comparison bx Rbtl-Staff-Jt-PC" xfId="2114"/>
    <cellStyle name="_Costs not in AURORA 2006GRC 6.15.06_Power Costs - Comparison bx Rbtl-Staff-Jt-PC 2" xfId="2115"/>
    <cellStyle name="_Costs not in AURORA 2006GRC 6.15.06_Power Costs - Comparison bx Rbtl-Staff-Jt-PC 2 2" xfId="2116"/>
    <cellStyle name="_Costs not in AURORA 2006GRC 6.15.06_Power Costs - Comparison bx Rbtl-Staff-Jt-PC 3" xfId="2117"/>
    <cellStyle name="_Costs not in AURORA 2006GRC 6.15.06_Power Costs - Comparison bx Rbtl-Staff-Jt-PC_Adj Bench DR 3 for Initial Briefs (Electric)" xfId="2118"/>
    <cellStyle name="_Costs not in AURORA 2006GRC 6.15.06_Power Costs - Comparison bx Rbtl-Staff-Jt-PC_Adj Bench DR 3 for Initial Briefs (Electric) 2" xfId="2119"/>
    <cellStyle name="_Costs not in AURORA 2006GRC 6.15.06_Power Costs - Comparison bx Rbtl-Staff-Jt-PC_Adj Bench DR 3 for Initial Briefs (Electric) 2 2" xfId="2120"/>
    <cellStyle name="_Costs not in AURORA 2006GRC 6.15.06_Power Costs - Comparison bx Rbtl-Staff-Jt-PC_Adj Bench DR 3 for Initial Briefs (Electric) 3" xfId="2121"/>
    <cellStyle name="_Costs not in AURORA 2006GRC 6.15.06_Power Costs - Comparison bx Rbtl-Staff-Jt-PC_Electric Rev Req Model (2009 GRC) Rebuttal" xfId="2122"/>
    <cellStyle name="_Costs not in AURORA 2006GRC 6.15.06_Power Costs - Comparison bx Rbtl-Staff-Jt-PC_Electric Rev Req Model (2009 GRC) Rebuttal 2" xfId="2123"/>
    <cellStyle name="_Costs not in AURORA 2006GRC 6.15.06_Power Costs - Comparison bx Rbtl-Staff-Jt-PC_Electric Rev Req Model (2009 GRC) Rebuttal 2 2" xfId="2124"/>
    <cellStyle name="_Costs not in AURORA 2006GRC 6.15.06_Power Costs - Comparison bx Rbtl-Staff-Jt-PC_Electric Rev Req Model (2009 GRC) Rebuttal 3" xfId="2125"/>
    <cellStyle name="_Costs not in AURORA 2006GRC 6.15.06_Power Costs - Comparison bx Rbtl-Staff-Jt-PC_Electric Rev Req Model (2009 GRC) Rebuttal REmoval of New  WH Solar AdjustMI" xfId="2126"/>
    <cellStyle name="_Costs not in AURORA 2006GRC 6.15.06_Power Costs - Comparison bx Rbtl-Staff-Jt-PC_Electric Rev Req Model (2009 GRC) Rebuttal REmoval of New  WH Solar AdjustMI 2" xfId="2127"/>
    <cellStyle name="_Costs not in AURORA 2006GRC 6.15.06_Power Costs - Comparison bx Rbtl-Staff-Jt-PC_Electric Rev Req Model (2009 GRC) Rebuttal REmoval of New  WH Solar AdjustMI 2 2" xfId="2128"/>
    <cellStyle name="_Costs not in AURORA 2006GRC 6.15.06_Power Costs - Comparison bx Rbtl-Staff-Jt-PC_Electric Rev Req Model (2009 GRC) Rebuttal REmoval of New  WH Solar AdjustMI 3" xfId="2129"/>
    <cellStyle name="_Costs not in AURORA 2006GRC 6.15.06_Power Costs - Comparison bx Rbtl-Staff-Jt-PC_Electric Rev Req Model (2009 GRC) Revised 01-18-2010" xfId="2130"/>
    <cellStyle name="_Costs not in AURORA 2006GRC 6.15.06_Power Costs - Comparison bx Rbtl-Staff-Jt-PC_Electric Rev Req Model (2009 GRC) Revised 01-18-2010 2" xfId="2131"/>
    <cellStyle name="_Costs not in AURORA 2006GRC 6.15.06_Power Costs - Comparison bx Rbtl-Staff-Jt-PC_Electric Rev Req Model (2009 GRC) Revised 01-18-2010 2 2" xfId="2132"/>
    <cellStyle name="_Costs not in AURORA 2006GRC 6.15.06_Power Costs - Comparison bx Rbtl-Staff-Jt-PC_Electric Rev Req Model (2009 GRC) Revised 01-18-2010 3" xfId="2133"/>
    <cellStyle name="_Costs not in AURORA 2006GRC 6.15.06_Power Costs - Comparison bx Rbtl-Staff-Jt-PC_Final Order Electric EXHIBIT A-1" xfId="2134"/>
    <cellStyle name="_Costs not in AURORA 2006GRC 6.15.06_Power Costs - Comparison bx Rbtl-Staff-Jt-PC_Final Order Electric EXHIBIT A-1 2" xfId="2135"/>
    <cellStyle name="_Costs not in AURORA 2006GRC 6.15.06_Power Costs - Comparison bx Rbtl-Staff-Jt-PC_Final Order Electric EXHIBIT A-1 2 2" xfId="2136"/>
    <cellStyle name="_Costs not in AURORA 2006GRC 6.15.06_Power Costs - Comparison bx Rbtl-Staff-Jt-PC_Final Order Electric EXHIBIT A-1 3" xfId="2137"/>
    <cellStyle name="_Costs not in AURORA 2006GRC 6.15.06_Production Adj 4.37" xfId="2138"/>
    <cellStyle name="_Costs not in AURORA 2006GRC 6.15.06_Production Adj 4.37 2" xfId="2139"/>
    <cellStyle name="_Costs not in AURORA 2006GRC 6.15.06_Production Adj 4.37 2 2" xfId="2140"/>
    <cellStyle name="_Costs not in AURORA 2006GRC 6.15.06_Production Adj 4.37 3" xfId="2141"/>
    <cellStyle name="_Costs not in AURORA 2006GRC 6.15.06_Purchased Power Adj 4.03" xfId="2142"/>
    <cellStyle name="_Costs not in AURORA 2006GRC 6.15.06_Purchased Power Adj 4.03 2" xfId="2143"/>
    <cellStyle name="_Costs not in AURORA 2006GRC 6.15.06_Purchased Power Adj 4.03 2 2" xfId="2144"/>
    <cellStyle name="_Costs not in AURORA 2006GRC 6.15.06_Purchased Power Adj 4.03 3" xfId="2145"/>
    <cellStyle name="_Costs not in AURORA 2006GRC 6.15.06_Rebuttal Power Costs" xfId="2146"/>
    <cellStyle name="_Costs not in AURORA 2006GRC 6.15.06_Rebuttal Power Costs 2" xfId="2147"/>
    <cellStyle name="_Costs not in AURORA 2006GRC 6.15.06_Rebuttal Power Costs 2 2" xfId="2148"/>
    <cellStyle name="_Costs not in AURORA 2006GRC 6.15.06_Rebuttal Power Costs 3" xfId="2149"/>
    <cellStyle name="_Costs not in AURORA 2006GRC 6.15.06_Rebuttal Power Costs_Adj Bench DR 3 for Initial Briefs (Electric)" xfId="2150"/>
    <cellStyle name="_Costs not in AURORA 2006GRC 6.15.06_Rebuttal Power Costs_Adj Bench DR 3 for Initial Briefs (Electric) 2" xfId="2151"/>
    <cellStyle name="_Costs not in AURORA 2006GRC 6.15.06_Rebuttal Power Costs_Adj Bench DR 3 for Initial Briefs (Electric) 2 2" xfId="2152"/>
    <cellStyle name="_Costs not in AURORA 2006GRC 6.15.06_Rebuttal Power Costs_Adj Bench DR 3 for Initial Briefs (Electric) 3" xfId="2153"/>
    <cellStyle name="_Costs not in AURORA 2006GRC 6.15.06_Rebuttal Power Costs_Electric Rev Req Model (2009 GRC) Rebuttal" xfId="2154"/>
    <cellStyle name="_Costs not in AURORA 2006GRC 6.15.06_Rebuttal Power Costs_Electric Rev Req Model (2009 GRC) Rebuttal 2" xfId="2155"/>
    <cellStyle name="_Costs not in AURORA 2006GRC 6.15.06_Rebuttal Power Costs_Electric Rev Req Model (2009 GRC) Rebuttal 2 2" xfId="2156"/>
    <cellStyle name="_Costs not in AURORA 2006GRC 6.15.06_Rebuttal Power Costs_Electric Rev Req Model (2009 GRC) Rebuttal 3" xfId="2157"/>
    <cellStyle name="_Costs not in AURORA 2006GRC 6.15.06_Rebuttal Power Costs_Electric Rev Req Model (2009 GRC) Rebuttal REmoval of New  WH Solar AdjustMI" xfId="2158"/>
    <cellStyle name="_Costs not in AURORA 2006GRC 6.15.06_Rebuttal Power Costs_Electric Rev Req Model (2009 GRC) Rebuttal REmoval of New  WH Solar AdjustMI 2" xfId="2159"/>
    <cellStyle name="_Costs not in AURORA 2006GRC 6.15.06_Rebuttal Power Costs_Electric Rev Req Model (2009 GRC) Rebuttal REmoval of New  WH Solar AdjustMI 2 2" xfId="2160"/>
    <cellStyle name="_Costs not in AURORA 2006GRC 6.15.06_Rebuttal Power Costs_Electric Rev Req Model (2009 GRC) Rebuttal REmoval of New  WH Solar AdjustMI 3" xfId="2161"/>
    <cellStyle name="_Costs not in AURORA 2006GRC 6.15.06_Rebuttal Power Costs_Electric Rev Req Model (2009 GRC) Revised 01-18-2010" xfId="2162"/>
    <cellStyle name="_Costs not in AURORA 2006GRC 6.15.06_Rebuttal Power Costs_Electric Rev Req Model (2009 GRC) Revised 01-18-2010 2" xfId="2163"/>
    <cellStyle name="_Costs not in AURORA 2006GRC 6.15.06_Rebuttal Power Costs_Electric Rev Req Model (2009 GRC) Revised 01-18-2010 2 2" xfId="2164"/>
    <cellStyle name="_Costs not in AURORA 2006GRC 6.15.06_Rebuttal Power Costs_Electric Rev Req Model (2009 GRC) Revised 01-18-2010 3" xfId="2165"/>
    <cellStyle name="_Costs not in AURORA 2006GRC 6.15.06_Rebuttal Power Costs_Final Order Electric EXHIBIT A-1" xfId="2166"/>
    <cellStyle name="_Costs not in AURORA 2006GRC 6.15.06_Rebuttal Power Costs_Final Order Electric EXHIBIT A-1 2" xfId="2167"/>
    <cellStyle name="_Costs not in AURORA 2006GRC 6.15.06_Rebuttal Power Costs_Final Order Electric EXHIBIT A-1 2 2" xfId="2168"/>
    <cellStyle name="_Costs not in AURORA 2006GRC 6.15.06_Rebuttal Power Costs_Final Order Electric EXHIBIT A-1 3" xfId="2169"/>
    <cellStyle name="_Costs not in AURORA 2006GRC 6.15.06_ROR &amp; CONV FACTOR" xfId="2170"/>
    <cellStyle name="_Costs not in AURORA 2006GRC 6.15.06_ROR &amp; CONV FACTOR 2" xfId="2171"/>
    <cellStyle name="_Costs not in AURORA 2006GRC 6.15.06_ROR &amp; CONV FACTOR 2 2" xfId="2172"/>
    <cellStyle name="_Costs not in AURORA 2006GRC 6.15.06_ROR &amp; CONV FACTOR 3" xfId="2173"/>
    <cellStyle name="_Costs not in AURORA 2006GRC 6.15.06_ROR 5.02" xfId="2174"/>
    <cellStyle name="_Costs not in AURORA 2006GRC 6.15.06_ROR 5.02 2" xfId="2175"/>
    <cellStyle name="_Costs not in AURORA 2006GRC 6.15.06_ROR 5.02 2 2" xfId="2176"/>
    <cellStyle name="_Costs not in AURORA 2006GRC 6.15.06_ROR 5.02 3" xfId="2177"/>
    <cellStyle name="_Costs not in AURORA 2006GRC 6.15.06_Wind Integration 10GRC" xfId="2178"/>
    <cellStyle name="_Costs not in AURORA 2006GRC 6.15.06_Wind Integration 10GRC 2" xfId="2179"/>
    <cellStyle name="_Costs not in AURORA 2006GRC w gas price updated" xfId="2180"/>
    <cellStyle name="_Costs not in AURORA 2006GRC w gas price updated 2" xfId="2181"/>
    <cellStyle name="_Costs not in AURORA 2006GRC w gas price updated 2 2" xfId="2182"/>
    <cellStyle name="_Costs not in AURORA 2006GRC w gas price updated 3" xfId="2183"/>
    <cellStyle name="_Costs not in AURORA 2006GRC w gas price updated_Adj Bench DR 3 for Initial Briefs (Electric)" xfId="2184"/>
    <cellStyle name="_Costs not in AURORA 2006GRC w gas price updated_Adj Bench DR 3 for Initial Briefs (Electric) 2" xfId="2185"/>
    <cellStyle name="_Costs not in AURORA 2006GRC w gas price updated_Adj Bench DR 3 for Initial Briefs (Electric) 2 2" xfId="2186"/>
    <cellStyle name="_Costs not in AURORA 2006GRC w gas price updated_Adj Bench DR 3 for Initial Briefs (Electric) 3" xfId="2187"/>
    <cellStyle name="_Costs not in AURORA 2006GRC w gas price updated_Book2" xfId="2188"/>
    <cellStyle name="_Costs not in AURORA 2006GRC w gas price updated_Book2 2" xfId="2189"/>
    <cellStyle name="_Costs not in AURORA 2006GRC w gas price updated_Book2 2 2" xfId="2190"/>
    <cellStyle name="_Costs not in AURORA 2006GRC w gas price updated_Book2 3" xfId="2191"/>
    <cellStyle name="_Costs not in AURORA 2006GRC w gas price updated_Book2_Adj Bench DR 3 for Initial Briefs (Electric)" xfId="2192"/>
    <cellStyle name="_Costs not in AURORA 2006GRC w gas price updated_Book2_Adj Bench DR 3 for Initial Briefs (Electric) 2" xfId="2193"/>
    <cellStyle name="_Costs not in AURORA 2006GRC w gas price updated_Book2_Adj Bench DR 3 for Initial Briefs (Electric) 2 2" xfId="2194"/>
    <cellStyle name="_Costs not in AURORA 2006GRC w gas price updated_Book2_Adj Bench DR 3 for Initial Briefs (Electric) 3" xfId="2195"/>
    <cellStyle name="_Costs not in AURORA 2006GRC w gas price updated_Book2_Electric Rev Req Model (2009 GRC) Rebuttal" xfId="2196"/>
    <cellStyle name="_Costs not in AURORA 2006GRC w gas price updated_Book2_Electric Rev Req Model (2009 GRC) Rebuttal 2" xfId="2197"/>
    <cellStyle name="_Costs not in AURORA 2006GRC w gas price updated_Book2_Electric Rev Req Model (2009 GRC) Rebuttal 2 2" xfId="2198"/>
    <cellStyle name="_Costs not in AURORA 2006GRC w gas price updated_Book2_Electric Rev Req Model (2009 GRC) Rebuttal 3" xfId="2199"/>
    <cellStyle name="_Costs not in AURORA 2006GRC w gas price updated_Book2_Electric Rev Req Model (2009 GRC) Rebuttal REmoval of New  WH Solar AdjustMI" xfId="2200"/>
    <cellStyle name="_Costs not in AURORA 2006GRC w gas price updated_Book2_Electric Rev Req Model (2009 GRC) Rebuttal REmoval of New  WH Solar AdjustMI 2" xfId="2201"/>
    <cellStyle name="_Costs not in AURORA 2006GRC w gas price updated_Book2_Electric Rev Req Model (2009 GRC) Rebuttal REmoval of New  WH Solar AdjustMI 2 2" xfId="2202"/>
    <cellStyle name="_Costs not in AURORA 2006GRC w gas price updated_Book2_Electric Rev Req Model (2009 GRC) Rebuttal REmoval of New  WH Solar AdjustMI 3" xfId="2203"/>
    <cellStyle name="_Costs not in AURORA 2006GRC w gas price updated_Book2_Electric Rev Req Model (2009 GRC) Revised 01-18-2010" xfId="2204"/>
    <cellStyle name="_Costs not in AURORA 2006GRC w gas price updated_Book2_Electric Rev Req Model (2009 GRC) Revised 01-18-2010 2" xfId="2205"/>
    <cellStyle name="_Costs not in AURORA 2006GRC w gas price updated_Book2_Electric Rev Req Model (2009 GRC) Revised 01-18-2010 2 2" xfId="2206"/>
    <cellStyle name="_Costs not in AURORA 2006GRC w gas price updated_Book2_Electric Rev Req Model (2009 GRC) Revised 01-18-2010 3" xfId="2207"/>
    <cellStyle name="_Costs not in AURORA 2006GRC w gas price updated_Book2_Final Order Electric EXHIBIT A-1" xfId="2208"/>
    <cellStyle name="_Costs not in AURORA 2006GRC w gas price updated_Book2_Final Order Electric EXHIBIT A-1 2" xfId="2209"/>
    <cellStyle name="_Costs not in AURORA 2006GRC w gas price updated_Book2_Final Order Electric EXHIBIT A-1 2 2" xfId="2210"/>
    <cellStyle name="_Costs not in AURORA 2006GRC w gas price updated_Book2_Final Order Electric EXHIBIT A-1 3" xfId="2211"/>
    <cellStyle name="_Costs not in AURORA 2006GRC w gas price updated_Electric Rev Req Model (2009 GRC) " xfId="2212"/>
    <cellStyle name="_Costs not in AURORA 2006GRC w gas price updated_Electric Rev Req Model (2009 GRC)  2" xfId="2213"/>
    <cellStyle name="_Costs not in AURORA 2006GRC w gas price updated_Electric Rev Req Model (2009 GRC)  2 2" xfId="2214"/>
    <cellStyle name="_Costs not in AURORA 2006GRC w gas price updated_Electric Rev Req Model (2009 GRC)  3" xfId="2215"/>
    <cellStyle name="_Costs not in AURORA 2006GRC w gas price updated_Electric Rev Req Model (2009 GRC) Rebuttal" xfId="2216"/>
    <cellStyle name="_Costs not in AURORA 2006GRC w gas price updated_Electric Rev Req Model (2009 GRC) Rebuttal 2" xfId="2217"/>
    <cellStyle name="_Costs not in AURORA 2006GRC w gas price updated_Electric Rev Req Model (2009 GRC) Rebuttal 2 2" xfId="2218"/>
    <cellStyle name="_Costs not in AURORA 2006GRC w gas price updated_Electric Rev Req Model (2009 GRC) Rebuttal 3" xfId="2219"/>
    <cellStyle name="_Costs not in AURORA 2006GRC w gas price updated_Electric Rev Req Model (2009 GRC) Rebuttal REmoval of New  WH Solar AdjustMI" xfId="2220"/>
    <cellStyle name="_Costs not in AURORA 2006GRC w gas price updated_Electric Rev Req Model (2009 GRC) Rebuttal REmoval of New  WH Solar AdjustMI 2" xfId="2221"/>
    <cellStyle name="_Costs not in AURORA 2006GRC w gas price updated_Electric Rev Req Model (2009 GRC) Rebuttal REmoval of New  WH Solar AdjustMI 2 2" xfId="2222"/>
    <cellStyle name="_Costs not in AURORA 2006GRC w gas price updated_Electric Rev Req Model (2009 GRC) Rebuttal REmoval of New  WH Solar AdjustMI 3" xfId="2223"/>
    <cellStyle name="_Costs not in AURORA 2006GRC w gas price updated_Electric Rev Req Model (2009 GRC) Revised 01-18-2010" xfId="2224"/>
    <cellStyle name="_Costs not in AURORA 2006GRC w gas price updated_Electric Rev Req Model (2009 GRC) Revised 01-18-2010 2" xfId="2225"/>
    <cellStyle name="_Costs not in AURORA 2006GRC w gas price updated_Electric Rev Req Model (2009 GRC) Revised 01-18-2010 2 2" xfId="2226"/>
    <cellStyle name="_Costs not in AURORA 2006GRC w gas price updated_Electric Rev Req Model (2009 GRC) Revised 01-18-2010 3" xfId="2227"/>
    <cellStyle name="_Costs not in AURORA 2006GRC w gas price updated_Final Order Electric EXHIBIT A-1" xfId="2228"/>
    <cellStyle name="_Costs not in AURORA 2006GRC w gas price updated_Final Order Electric EXHIBIT A-1 2" xfId="2229"/>
    <cellStyle name="_Costs not in AURORA 2006GRC w gas price updated_Final Order Electric EXHIBIT A-1 2 2" xfId="2230"/>
    <cellStyle name="_Costs not in AURORA 2006GRC w gas price updated_Final Order Electric EXHIBIT A-1 3" xfId="2231"/>
    <cellStyle name="_Costs not in AURORA 2006GRC w gas price updated_NIM Summary" xfId="2232"/>
    <cellStyle name="_Costs not in AURORA 2006GRC w gas price updated_NIM Summary 2" xfId="2233"/>
    <cellStyle name="_Costs not in AURORA 2006GRC w gas price updated_Rebuttal Power Costs" xfId="2234"/>
    <cellStyle name="_Costs not in AURORA 2006GRC w gas price updated_Rebuttal Power Costs 2" xfId="2235"/>
    <cellStyle name="_Costs not in AURORA 2006GRC w gas price updated_Rebuttal Power Costs 2 2" xfId="2236"/>
    <cellStyle name="_Costs not in AURORA 2006GRC w gas price updated_Rebuttal Power Costs 3" xfId="2237"/>
    <cellStyle name="_Costs not in AURORA 2006GRC w gas price updated_Rebuttal Power Costs_Adj Bench DR 3 for Initial Briefs (Electric)" xfId="2238"/>
    <cellStyle name="_Costs not in AURORA 2006GRC w gas price updated_Rebuttal Power Costs_Adj Bench DR 3 for Initial Briefs (Electric) 2" xfId="2239"/>
    <cellStyle name="_Costs not in AURORA 2006GRC w gas price updated_Rebuttal Power Costs_Adj Bench DR 3 for Initial Briefs (Electric) 2 2" xfId="2240"/>
    <cellStyle name="_Costs not in AURORA 2006GRC w gas price updated_Rebuttal Power Costs_Adj Bench DR 3 for Initial Briefs (Electric) 3" xfId="2241"/>
    <cellStyle name="_Costs not in AURORA 2006GRC w gas price updated_Rebuttal Power Costs_Electric Rev Req Model (2009 GRC) Rebuttal" xfId="2242"/>
    <cellStyle name="_Costs not in AURORA 2006GRC w gas price updated_Rebuttal Power Costs_Electric Rev Req Model (2009 GRC) Rebuttal 2" xfId="2243"/>
    <cellStyle name="_Costs not in AURORA 2006GRC w gas price updated_Rebuttal Power Costs_Electric Rev Req Model (2009 GRC) Rebuttal 2 2" xfId="2244"/>
    <cellStyle name="_Costs not in AURORA 2006GRC w gas price updated_Rebuttal Power Costs_Electric Rev Req Model (2009 GRC) Rebuttal 3" xfId="2245"/>
    <cellStyle name="_Costs not in AURORA 2006GRC w gas price updated_Rebuttal Power Costs_Electric Rev Req Model (2009 GRC) Rebuttal REmoval of New  WH Solar AdjustMI" xfId="2246"/>
    <cellStyle name="_Costs not in AURORA 2006GRC w gas price updated_Rebuttal Power Costs_Electric Rev Req Model (2009 GRC) Rebuttal REmoval of New  WH Solar AdjustMI 2" xfId="2247"/>
    <cellStyle name="_Costs not in AURORA 2006GRC w gas price updated_Rebuttal Power Costs_Electric Rev Req Model (2009 GRC) Rebuttal REmoval of New  WH Solar AdjustMI 2 2" xfId="2248"/>
    <cellStyle name="_Costs not in AURORA 2006GRC w gas price updated_Rebuttal Power Costs_Electric Rev Req Model (2009 GRC) Rebuttal REmoval of New  WH Solar AdjustMI 3" xfId="2249"/>
    <cellStyle name="_Costs not in AURORA 2006GRC w gas price updated_Rebuttal Power Costs_Electric Rev Req Model (2009 GRC) Revised 01-18-2010" xfId="2250"/>
    <cellStyle name="_Costs not in AURORA 2006GRC w gas price updated_Rebuttal Power Costs_Electric Rev Req Model (2009 GRC) Revised 01-18-2010 2" xfId="2251"/>
    <cellStyle name="_Costs not in AURORA 2006GRC w gas price updated_Rebuttal Power Costs_Electric Rev Req Model (2009 GRC) Revised 01-18-2010 2 2" xfId="2252"/>
    <cellStyle name="_Costs not in AURORA 2006GRC w gas price updated_Rebuttal Power Costs_Electric Rev Req Model (2009 GRC) Revised 01-18-2010 3" xfId="2253"/>
    <cellStyle name="_Costs not in AURORA 2006GRC w gas price updated_Rebuttal Power Costs_Final Order Electric EXHIBIT A-1" xfId="2254"/>
    <cellStyle name="_Costs not in AURORA 2006GRC w gas price updated_Rebuttal Power Costs_Final Order Electric EXHIBIT A-1 2" xfId="2255"/>
    <cellStyle name="_Costs not in AURORA 2006GRC w gas price updated_Rebuttal Power Costs_Final Order Electric EXHIBIT A-1 2 2" xfId="2256"/>
    <cellStyle name="_Costs not in AURORA 2006GRC w gas price updated_Rebuttal Power Costs_Final Order Electric EXHIBIT A-1 3" xfId="2257"/>
    <cellStyle name="_Costs not in AURORA 2006GRC w gas price updated_TENASKA REGULATORY ASSET" xfId="2258"/>
    <cellStyle name="_Costs not in AURORA 2006GRC w gas price updated_TENASKA REGULATORY ASSET 2" xfId="2259"/>
    <cellStyle name="_Costs not in AURORA 2006GRC w gas price updated_TENASKA REGULATORY ASSET 2 2" xfId="2260"/>
    <cellStyle name="_Costs not in AURORA 2006GRC w gas price updated_TENASKA REGULATORY ASSET 3" xfId="2261"/>
    <cellStyle name="_Costs not in AURORA 2007 Rate Case" xfId="58"/>
    <cellStyle name="_Costs not in AURORA 2007 Rate Case 2" xfId="2262"/>
    <cellStyle name="_Costs not in AURORA 2007 Rate Case 2 2" xfId="2263"/>
    <cellStyle name="_Costs not in AURORA 2007 Rate Case 2 2 2" xfId="2264"/>
    <cellStyle name="_Costs not in AURORA 2007 Rate Case 2 3" xfId="2265"/>
    <cellStyle name="_Costs not in AURORA 2007 Rate Case 3" xfId="2266"/>
    <cellStyle name="_Costs not in AURORA 2007 Rate Case 3 2" xfId="2267"/>
    <cellStyle name="_Costs not in AURORA 2007 Rate Case 4" xfId="2268"/>
    <cellStyle name="_Costs not in AURORA 2007 Rate Case 4 2" xfId="2269"/>
    <cellStyle name="_Costs not in AURORA 2007 Rate Case_(C) WHE Proforma with ITC cash grant 10 Yr Amort_for deferral_102809" xfId="2270"/>
    <cellStyle name="_Costs not in AURORA 2007 Rate Case_(C) WHE Proforma with ITC cash grant 10 Yr Amort_for deferral_102809 2" xfId="2271"/>
    <cellStyle name="_Costs not in AURORA 2007 Rate Case_(C) WHE Proforma with ITC cash grant 10 Yr Amort_for deferral_102809 2 2" xfId="2272"/>
    <cellStyle name="_Costs not in AURORA 2007 Rate Case_(C) WHE Proforma with ITC cash grant 10 Yr Amort_for deferral_102809 3" xfId="2273"/>
    <cellStyle name="_Costs not in AURORA 2007 Rate Case_(C) WHE Proforma with ITC cash grant 10 Yr Amort_for deferral_102809_16.07E Wild Horse Wind Expansionwrkingfile" xfId="2274"/>
    <cellStyle name="_Costs not in AURORA 2007 Rate Case_(C) WHE Proforma with ITC cash grant 10 Yr Amort_for deferral_102809_16.07E Wild Horse Wind Expansionwrkingfile 2" xfId="2275"/>
    <cellStyle name="_Costs not in AURORA 2007 Rate Case_(C) WHE Proforma with ITC cash grant 10 Yr Amort_for deferral_102809_16.07E Wild Horse Wind Expansionwrkingfile 2 2" xfId="2276"/>
    <cellStyle name="_Costs not in AURORA 2007 Rate Case_(C) WHE Proforma with ITC cash grant 10 Yr Amort_for deferral_102809_16.07E Wild Horse Wind Expansionwrkingfile 3" xfId="2277"/>
    <cellStyle name="_Costs not in AURORA 2007 Rate Case_(C) WHE Proforma with ITC cash grant 10 Yr Amort_for deferral_102809_16.07E Wild Horse Wind Expansionwrkingfile SF" xfId="2278"/>
    <cellStyle name="_Costs not in AURORA 2007 Rate Case_(C) WHE Proforma with ITC cash grant 10 Yr Amort_for deferral_102809_16.07E Wild Horse Wind Expansionwrkingfile SF 2" xfId="2279"/>
    <cellStyle name="_Costs not in AURORA 2007 Rate Case_(C) WHE Proforma with ITC cash grant 10 Yr Amort_for deferral_102809_16.07E Wild Horse Wind Expansionwrkingfile SF 2 2" xfId="2280"/>
    <cellStyle name="_Costs not in AURORA 2007 Rate Case_(C) WHE Proforma with ITC cash grant 10 Yr Amort_for deferral_102809_16.07E Wild Horse Wind Expansionwrkingfile SF 3" xfId="2281"/>
    <cellStyle name="_Costs not in AURORA 2007 Rate Case_(C) WHE Proforma with ITC cash grant 10 Yr Amort_for deferral_102809_16.37E Wild Horse Expansion DeferralRevwrkingfile SF" xfId="2282"/>
    <cellStyle name="_Costs not in AURORA 2007 Rate Case_(C) WHE Proforma with ITC cash grant 10 Yr Amort_for deferral_102809_16.37E Wild Horse Expansion DeferralRevwrkingfile SF 2" xfId="2283"/>
    <cellStyle name="_Costs not in AURORA 2007 Rate Case_(C) WHE Proforma with ITC cash grant 10 Yr Amort_for deferral_102809_16.37E Wild Horse Expansion DeferralRevwrkingfile SF 2 2" xfId="2284"/>
    <cellStyle name="_Costs not in AURORA 2007 Rate Case_(C) WHE Proforma with ITC cash grant 10 Yr Amort_for deferral_102809_16.37E Wild Horse Expansion DeferralRevwrkingfile SF 3" xfId="2285"/>
    <cellStyle name="_Costs not in AURORA 2007 Rate Case_(C) WHE Proforma with ITC cash grant 10 Yr Amort_for rebuttal_120709" xfId="2286"/>
    <cellStyle name="_Costs not in AURORA 2007 Rate Case_(C) WHE Proforma with ITC cash grant 10 Yr Amort_for rebuttal_120709 2" xfId="2287"/>
    <cellStyle name="_Costs not in AURORA 2007 Rate Case_(C) WHE Proforma with ITC cash grant 10 Yr Amort_for rebuttal_120709 2 2" xfId="2288"/>
    <cellStyle name="_Costs not in AURORA 2007 Rate Case_(C) WHE Proforma with ITC cash grant 10 Yr Amort_for rebuttal_120709 3" xfId="2289"/>
    <cellStyle name="_Costs not in AURORA 2007 Rate Case_04.07E Wild Horse Wind Expansion" xfId="2290"/>
    <cellStyle name="_Costs not in AURORA 2007 Rate Case_04.07E Wild Horse Wind Expansion 2" xfId="2291"/>
    <cellStyle name="_Costs not in AURORA 2007 Rate Case_04.07E Wild Horse Wind Expansion 2 2" xfId="2292"/>
    <cellStyle name="_Costs not in AURORA 2007 Rate Case_04.07E Wild Horse Wind Expansion 3" xfId="2293"/>
    <cellStyle name="_Costs not in AURORA 2007 Rate Case_04.07E Wild Horse Wind Expansion_16.07E Wild Horse Wind Expansionwrkingfile" xfId="2294"/>
    <cellStyle name="_Costs not in AURORA 2007 Rate Case_04.07E Wild Horse Wind Expansion_16.07E Wild Horse Wind Expansionwrkingfile 2" xfId="2295"/>
    <cellStyle name="_Costs not in AURORA 2007 Rate Case_04.07E Wild Horse Wind Expansion_16.07E Wild Horse Wind Expansionwrkingfile 2 2" xfId="2296"/>
    <cellStyle name="_Costs not in AURORA 2007 Rate Case_04.07E Wild Horse Wind Expansion_16.07E Wild Horse Wind Expansionwrkingfile 3" xfId="2297"/>
    <cellStyle name="_Costs not in AURORA 2007 Rate Case_04.07E Wild Horse Wind Expansion_16.07E Wild Horse Wind Expansionwrkingfile SF" xfId="2298"/>
    <cellStyle name="_Costs not in AURORA 2007 Rate Case_04.07E Wild Horse Wind Expansion_16.07E Wild Horse Wind Expansionwrkingfile SF 2" xfId="2299"/>
    <cellStyle name="_Costs not in AURORA 2007 Rate Case_04.07E Wild Horse Wind Expansion_16.07E Wild Horse Wind Expansionwrkingfile SF 2 2" xfId="2300"/>
    <cellStyle name="_Costs not in AURORA 2007 Rate Case_04.07E Wild Horse Wind Expansion_16.07E Wild Horse Wind Expansionwrkingfile SF 3" xfId="2301"/>
    <cellStyle name="_Costs not in AURORA 2007 Rate Case_04.07E Wild Horse Wind Expansion_16.37E Wild Horse Expansion DeferralRevwrkingfile SF" xfId="2302"/>
    <cellStyle name="_Costs not in AURORA 2007 Rate Case_04.07E Wild Horse Wind Expansion_16.37E Wild Horse Expansion DeferralRevwrkingfile SF 2" xfId="2303"/>
    <cellStyle name="_Costs not in AURORA 2007 Rate Case_04.07E Wild Horse Wind Expansion_16.37E Wild Horse Expansion DeferralRevwrkingfile SF 2 2" xfId="2304"/>
    <cellStyle name="_Costs not in AURORA 2007 Rate Case_04.07E Wild Horse Wind Expansion_16.37E Wild Horse Expansion DeferralRevwrkingfile SF 3" xfId="2305"/>
    <cellStyle name="_Costs not in AURORA 2007 Rate Case_16.07E Wild Horse Wind Expansionwrkingfile" xfId="2306"/>
    <cellStyle name="_Costs not in AURORA 2007 Rate Case_16.07E Wild Horse Wind Expansionwrkingfile 2" xfId="2307"/>
    <cellStyle name="_Costs not in AURORA 2007 Rate Case_16.07E Wild Horse Wind Expansionwrkingfile 2 2" xfId="2308"/>
    <cellStyle name="_Costs not in AURORA 2007 Rate Case_16.07E Wild Horse Wind Expansionwrkingfile 3" xfId="2309"/>
    <cellStyle name="_Costs not in AURORA 2007 Rate Case_16.07E Wild Horse Wind Expansionwrkingfile SF" xfId="2310"/>
    <cellStyle name="_Costs not in AURORA 2007 Rate Case_16.07E Wild Horse Wind Expansionwrkingfile SF 2" xfId="2311"/>
    <cellStyle name="_Costs not in AURORA 2007 Rate Case_16.07E Wild Horse Wind Expansionwrkingfile SF 2 2" xfId="2312"/>
    <cellStyle name="_Costs not in AURORA 2007 Rate Case_16.07E Wild Horse Wind Expansionwrkingfile SF 3" xfId="2313"/>
    <cellStyle name="_Costs not in AURORA 2007 Rate Case_16.37E Wild Horse Expansion DeferralRevwrkingfile SF" xfId="2314"/>
    <cellStyle name="_Costs not in AURORA 2007 Rate Case_16.37E Wild Horse Expansion DeferralRevwrkingfile SF 2" xfId="2315"/>
    <cellStyle name="_Costs not in AURORA 2007 Rate Case_16.37E Wild Horse Expansion DeferralRevwrkingfile SF 2 2" xfId="2316"/>
    <cellStyle name="_Costs not in AURORA 2007 Rate Case_16.37E Wild Horse Expansion DeferralRevwrkingfile SF 3" xfId="2317"/>
    <cellStyle name="_Costs not in AURORA 2007 Rate Case_2009 GRC Compl Filing - Exhibit D" xfId="2318"/>
    <cellStyle name="_Costs not in AURORA 2007 Rate Case_2009 GRC Compl Filing - Exhibit D 2" xfId="2319"/>
    <cellStyle name="_Costs not in AURORA 2007 Rate Case_3.01 Income Statement" xfId="2320"/>
    <cellStyle name="_Costs not in AURORA 2007 Rate Case_4 31 Regulatory Assets and Liabilities  7 06- Exhibit D" xfId="2321"/>
    <cellStyle name="_Costs not in AURORA 2007 Rate Case_4 31 Regulatory Assets and Liabilities  7 06- Exhibit D 2" xfId="2322"/>
    <cellStyle name="_Costs not in AURORA 2007 Rate Case_4 31 Regulatory Assets and Liabilities  7 06- Exhibit D 2 2" xfId="2323"/>
    <cellStyle name="_Costs not in AURORA 2007 Rate Case_4 31 Regulatory Assets and Liabilities  7 06- Exhibit D 3" xfId="2324"/>
    <cellStyle name="_Costs not in AURORA 2007 Rate Case_4 31 Regulatory Assets and Liabilities  7 06- Exhibit D_NIM Summary" xfId="2325"/>
    <cellStyle name="_Costs not in AURORA 2007 Rate Case_4 31 Regulatory Assets and Liabilities  7 06- Exhibit D_NIM Summary 2" xfId="2326"/>
    <cellStyle name="_Costs not in AURORA 2007 Rate Case_4 32 Regulatory Assets and Liabilities  7 06- Exhibit D" xfId="2327"/>
    <cellStyle name="_Costs not in AURORA 2007 Rate Case_4 32 Regulatory Assets and Liabilities  7 06- Exhibit D 2" xfId="2328"/>
    <cellStyle name="_Costs not in AURORA 2007 Rate Case_4 32 Regulatory Assets and Liabilities  7 06- Exhibit D 2 2" xfId="2329"/>
    <cellStyle name="_Costs not in AURORA 2007 Rate Case_4 32 Regulatory Assets and Liabilities  7 06- Exhibit D 3" xfId="2330"/>
    <cellStyle name="_Costs not in AURORA 2007 Rate Case_4 32 Regulatory Assets and Liabilities  7 06- Exhibit D_NIM Summary" xfId="2331"/>
    <cellStyle name="_Costs not in AURORA 2007 Rate Case_4 32 Regulatory Assets and Liabilities  7 06- Exhibit D_NIM Summary 2" xfId="2332"/>
    <cellStyle name="_Costs not in AURORA 2007 Rate Case_AURORA Total New" xfId="2333"/>
    <cellStyle name="_Costs not in AURORA 2007 Rate Case_AURORA Total New 2" xfId="2334"/>
    <cellStyle name="_Costs not in AURORA 2007 Rate Case_Book2" xfId="2335"/>
    <cellStyle name="_Costs not in AURORA 2007 Rate Case_Book2 2" xfId="2336"/>
    <cellStyle name="_Costs not in AURORA 2007 Rate Case_Book2 2 2" xfId="2337"/>
    <cellStyle name="_Costs not in AURORA 2007 Rate Case_Book2 3" xfId="2338"/>
    <cellStyle name="_Costs not in AURORA 2007 Rate Case_Book2_Adj Bench DR 3 for Initial Briefs (Electric)" xfId="2339"/>
    <cellStyle name="_Costs not in AURORA 2007 Rate Case_Book2_Adj Bench DR 3 for Initial Briefs (Electric) 2" xfId="2340"/>
    <cellStyle name="_Costs not in AURORA 2007 Rate Case_Book2_Adj Bench DR 3 for Initial Briefs (Electric) 2 2" xfId="2341"/>
    <cellStyle name="_Costs not in AURORA 2007 Rate Case_Book2_Adj Bench DR 3 for Initial Briefs (Electric) 3" xfId="2342"/>
    <cellStyle name="_Costs not in AURORA 2007 Rate Case_Book2_Electric Rev Req Model (2009 GRC) Rebuttal" xfId="2343"/>
    <cellStyle name="_Costs not in AURORA 2007 Rate Case_Book2_Electric Rev Req Model (2009 GRC) Rebuttal 2" xfId="2344"/>
    <cellStyle name="_Costs not in AURORA 2007 Rate Case_Book2_Electric Rev Req Model (2009 GRC) Rebuttal 2 2" xfId="2345"/>
    <cellStyle name="_Costs not in AURORA 2007 Rate Case_Book2_Electric Rev Req Model (2009 GRC) Rebuttal 3" xfId="2346"/>
    <cellStyle name="_Costs not in AURORA 2007 Rate Case_Book2_Electric Rev Req Model (2009 GRC) Rebuttal REmoval of New  WH Solar AdjustMI" xfId="2347"/>
    <cellStyle name="_Costs not in AURORA 2007 Rate Case_Book2_Electric Rev Req Model (2009 GRC) Rebuttal REmoval of New  WH Solar AdjustMI 2" xfId="2348"/>
    <cellStyle name="_Costs not in AURORA 2007 Rate Case_Book2_Electric Rev Req Model (2009 GRC) Rebuttal REmoval of New  WH Solar AdjustMI 2 2" xfId="2349"/>
    <cellStyle name="_Costs not in AURORA 2007 Rate Case_Book2_Electric Rev Req Model (2009 GRC) Rebuttal REmoval of New  WH Solar AdjustMI 3" xfId="2350"/>
    <cellStyle name="_Costs not in AURORA 2007 Rate Case_Book2_Electric Rev Req Model (2009 GRC) Revised 01-18-2010" xfId="2351"/>
    <cellStyle name="_Costs not in AURORA 2007 Rate Case_Book2_Electric Rev Req Model (2009 GRC) Revised 01-18-2010 2" xfId="2352"/>
    <cellStyle name="_Costs not in AURORA 2007 Rate Case_Book2_Electric Rev Req Model (2009 GRC) Revised 01-18-2010 2 2" xfId="2353"/>
    <cellStyle name="_Costs not in AURORA 2007 Rate Case_Book2_Electric Rev Req Model (2009 GRC) Revised 01-18-2010 3" xfId="2354"/>
    <cellStyle name="_Costs not in AURORA 2007 Rate Case_Book2_Final Order Electric EXHIBIT A-1" xfId="2355"/>
    <cellStyle name="_Costs not in AURORA 2007 Rate Case_Book2_Final Order Electric EXHIBIT A-1 2" xfId="2356"/>
    <cellStyle name="_Costs not in AURORA 2007 Rate Case_Book2_Final Order Electric EXHIBIT A-1 2 2" xfId="2357"/>
    <cellStyle name="_Costs not in AURORA 2007 Rate Case_Book2_Final Order Electric EXHIBIT A-1 3" xfId="2358"/>
    <cellStyle name="_Costs not in AURORA 2007 Rate Case_Book4" xfId="2359"/>
    <cellStyle name="_Costs not in AURORA 2007 Rate Case_Book4 2" xfId="2360"/>
    <cellStyle name="_Costs not in AURORA 2007 Rate Case_Book4 2 2" xfId="2361"/>
    <cellStyle name="_Costs not in AURORA 2007 Rate Case_Book4 3" xfId="2362"/>
    <cellStyle name="_Costs not in AURORA 2007 Rate Case_Book9" xfId="2363"/>
    <cellStyle name="_Costs not in AURORA 2007 Rate Case_Book9 2" xfId="2364"/>
    <cellStyle name="_Costs not in AURORA 2007 Rate Case_Book9 2 2" xfId="2365"/>
    <cellStyle name="_Costs not in AURORA 2007 Rate Case_Book9 3" xfId="2366"/>
    <cellStyle name="_Costs not in AURORA 2007 Rate Case_Electric COS Inputs" xfId="2367"/>
    <cellStyle name="_Costs not in AURORA 2007 Rate Case_Electric COS Inputs 2" xfId="2368"/>
    <cellStyle name="_Costs not in AURORA 2007 Rate Case_Electric COS Inputs 2 2" xfId="2369"/>
    <cellStyle name="_Costs not in AURORA 2007 Rate Case_Electric COS Inputs 2 2 2" xfId="2370"/>
    <cellStyle name="_Costs not in AURORA 2007 Rate Case_Electric COS Inputs 2 3" xfId="2371"/>
    <cellStyle name="_Costs not in AURORA 2007 Rate Case_Electric COS Inputs 2 3 2" xfId="2372"/>
    <cellStyle name="_Costs not in AURORA 2007 Rate Case_Electric COS Inputs 2 4" xfId="2373"/>
    <cellStyle name="_Costs not in AURORA 2007 Rate Case_Electric COS Inputs 2 4 2" xfId="2374"/>
    <cellStyle name="_Costs not in AURORA 2007 Rate Case_Electric COS Inputs 3" xfId="2375"/>
    <cellStyle name="_Costs not in AURORA 2007 Rate Case_Electric COS Inputs 3 2" xfId="2376"/>
    <cellStyle name="_Costs not in AURORA 2007 Rate Case_Electric COS Inputs 4" xfId="2377"/>
    <cellStyle name="_Costs not in AURORA 2007 Rate Case_Electric COS Inputs 4 2" xfId="2378"/>
    <cellStyle name="_Costs not in AURORA 2007 Rate Case_Electric COS Inputs 5" xfId="2379"/>
    <cellStyle name="_Costs not in AURORA 2007 Rate Case_NIM Summary" xfId="2380"/>
    <cellStyle name="_Costs not in AURORA 2007 Rate Case_NIM Summary 09GRC" xfId="2381"/>
    <cellStyle name="_Costs not in AURORA 2007 Rate Case_NIM Summary 09GRC 2" xfId="2382"/>
    <cellStyle name="_Costs not in AURORA 2007 Rate Case_NIM Summary 2" xfId="2383"/>
    <cellStyle name="_Costs not in AURORA 2007 Rate Case_NIM Summary 3" xfId="2384"/>
    <cellStyle name="_Costs not in AURORA 2007 Rate Case_NIM Summary 4" xfId="2385"/>
    <cellStyle name="_Costs not in AURORA 2007 Rate Case_NIM Summary 5" xfId="2386"/>
    <cellStyle name="_Costs not in AURORA 2007 Rate Case_NIM Summary 6" xfId="2387"/>
    <cellStyle name="_Costs not in AURORA 2007 Rate Case_NIM Summary 7" xfId="2388"/>
    <cellStyle name="_Costs not in AURORA 2007 Rate Case_NIM Summary 8" xfId="2389"/>
    <cellStyle name="_Costs not in AURORA 2007 Rate Case_NIM Summary 9" xfId="2390"/>
    <cellStyle name="_Costs not in AURORA 2007 Rate Case_PCA 9 -  Exhibit D April 2010 (3)" xfId="2391"/>
    <cellStyle name="_Costs not in AURORA 2007 Rate Case_PCA 9 -  Exhibit D April 2010 (3) 2" xfId="2392"/>
    <cellStyle name="_Costs not in AURORA 2007 Rate Case_Power Costs - Comparison bx Rbtl-Staff-Jt-PC" xfId="2393"/>
    <cellStyle name="_Costs not in AURORA 2007 Rate Case_Power Costs - Comparison bx Rbtl-Staff-Jt-PC 2" xfId="2394"/>
    <cellStyle name="_Costs not in AURORA 2007 Rate Case_Power Costs - Comparison bx Rbtl-Staff-Jt-PC 2 2" xfId="2395"/>
    <cellStyle name="_Costs not in AURORA 2007 Rate Case_Power Costs - Comparison bx Rbtl-Staff-Jt-PC 3" xfId="2396"/>
    <cellStyle name="_Costs not in AURORA 2007 Rate Case_Power Costs - Comparison bx Rbtl-Staff-Jt-PC_Adj Bench DR 3 for Initial Briefs (Electric)" xfId="2397"/>
    <cellStyle name="_Costs not in AURORA 2007 Rate Case_Power Costs - Comparison bx Rbtl-Staff-Jt-PC_Adj Bench DR 3 for Initial Briefs (Electric) 2" xfId="2398"/>
    <cellStyle name="_Costs not in AURORA 2007 Rate Case_Power Costs - Comparison bx Rbtl-Staff-Jt-PC_Adj Bench DR 3 for Initial Briefs (Electric) 2 2" xfId="2399"/>
    <cellStyle name="_Costs not in AURORA 2007 Rate Case_Power Costs - Comparison bx Rbtl-Staff-Jt-PC_Adj Bench DR 3 for Initial Briefs (Electric) 3" xfId="2400"/>
    <cellStyle name="_Costs not in AURORA 2007 Rate Case_Power Costs - Comparison bx Rbtl-Staff-Jt-PC_Electric Rev Req Model (2009 GRC) Rebuttal" xfId="2401"/>
    <cellStyle name="_Costs not in AURORA 2007 Rate Case_Power Costs - Comparison bx Rbtl-Staff-Jt-PC_Electric Rev Req Model (2009 GRC) Rebuttal 2" xfId="2402"/>
    <cellStyle name="_Costs not in AURORA 2007 Rate Case_Power Costs - Comparison bx Rbtl-Staff-Jt-PC_Electric Rev Req Model (2009 GRC) Rebuttal 2 2" xfId="2403"/>
    <cellStyle name="_Costs not in AURORA 2007 Rate Case_Power Costs - Comparison bx Rbtl-Staff-Jt-PC_Electric Rev Req Model (2009 GRC) Rebuttal 3" xfId="2404"/>
    <cellStyle name="_Costs not in AURORA 2007 Rate Case_Power Costs - Comparison bx Rbtl-Staff-Jt-PC_Electric Rev Req Model (2009 GRC) Rebuttal REmoval of New  WH Solar AdjustMI" xfId="2405"/>
    <cellStyle name="_Costs not in AURORA 2007 Rate Case_Power Costs - Comparison bx Rbtl-Staff-Jt-PC_Electric Rev Req Model (2009 GRC) Rebuttal REmoval of New  WH Solar AdjustMI 2" xfId="2406"/>
    <cellStyle name="_Costs not in AURORA 2007 Rate Case_Power Costs - Comparison bx Rbtl-Staff-Jt-PC_Electric Rev Req Model (2009 GRC) Rebuttal REmoval of New  WH Solar AdjustMI 2 2" xfId="2407"/>
    <cellStyle name="_Costs not in AURORA 2007 Rate Case_Power Costs - Comparison bx Rbtl-Staff-Jt-PC_Electric Rev Req Model (2009 GRC) Rebuttal REmoval of New  WH Solar AdjustMI 3" xfId="2408"/>
    <cellStyle name="_Costs not in AURORA 2007 Rate Case_Power Costs - Comparison bx Rbtl-Staff-Jt-PC_Electric Rev Req Model (2009 GRC) Revised 01-18-2010" xfId="2409"/>
    <cellStyle name="_Costs not in AURORA 2007 Rate Case_Power Costs - Comparison bx Rbtl-Staff-Jt-PC_Electric Rev Req Model (2009 GRC) Revised 01-18-2010 2" xfId="2410"/>
    <cellStyle name="_Costs not in AURORA 2007 Rate Case_Power Costs - Comparison bx Rbtl-Staff-Jt-PC_Electric Rev Req Model (2009 GRC) Revised 01-18-2010 2 2" xfId="2411"/>
    <cellStyle name="_Costs not in AURORA 2007 Rate Case_Power Costs - Comparison bx Rbtl-Staff-Jt-PC_Electric Rev Req Model (2009 GRC) Revised 01-18-2010 3" xfId="2412"/>
    <cellStyle name="_Costs not in AURORA 2007 Rate Case_Power Costs - Comparison bx Rbtl-Staff-Jt-PC_Final Order Electric EXHIBIT A-1" xfId="2413"/>
    <cellStyle name="_Costs not in AURORA 2007 Rate Case_Power Costs - Comparison bx Rbtl-Staff-Jt-PC_Final Order Electric EXHIBIT A-1 2" xfId="2414"/>
    <cellStyle name="_Costs not in AURORA 2007 Rate Case_Power Costs - Comparison bx Rbtl-Staff-Jt-PC_Final Order Electric EXHIBIT A-1 2 2" xfId="2415"/>
    <cellStyle name="_Costs not in AURORA 2007 Rate Case_Power Costs - Comparison bx Rbtl-Staff-Jt-PC_Final Order Electric EXHIBIT A-1 3" xfId="2416"/>
    <cellStyle name="_Costs not in AURORA 2007 Rate Case_Production Adj 4.37" xfId="2417"/>
    <cellStyle name="_Costs not in AURORA 2007 Rate Case_Production Adj 4.37 2" xfId="2418"/>
    <cellStyle name="_Costs not in AURORA 2007 Rate Case_Production Adj 4.37 2 2" xfId="2419"/>
    <cellStyle name="_Costs not in AURORA 2007 Rate Case_Production Adj 4.37 3" xfId="2420"/>
    <cellStyle name="_Costs not in AURORA 2007 Rate Case_Purchased Power Adj 4.03" xfId="2421"/>
    <cellStyle name="_Costs not in AURORA 2007 Rate Case_Purchased Power Adj 4.03 2" xfId="2422"/>
    <cellStyle name="_Costs not in AURORA 2007 Rate Case_Purchased Power Adj 4.03 2 2" xfId="2423"/>
    <cellStyle name="_Costs not in AURORA 2007 Rate Case_Purchased Power Adj 4.03 3" xfId="2424"/>
    <cellStyle name="_Costs not in AURORA 2007 Rate Case_Rebuttal Power Costs" xfId="2425"/>
    <cellStyle name="_Costs not in AURORA 2007 Rate Case_Rebuttal Power Costs 2" xfId="2426"/>
    <cellStyle name="_Costs not in AURORA 2007 Rate Case_Rebuttal Power Costs 2 2" xfId="2427"/>
    <cellStyle name="_Costs not in AURORA 2007 Rate Case_Rebuttal Power Costs 3" xfId="2428"/>
    <cellStyle name="_Costs not in AURORA 2007 Rate Case_Rebuttal Power Costs_Adj Bench DR 3 for Initial Briefs (Electric)" xfId="2429"/>
    <cellStyle name="_Costs not in AURORA 2007 Rate Case_Rebuttal Power Costs_Adj Bench DR 3 for Initial Briefs (Electric) 2" xfId="2430"/>
    <cellStyle name="_Costs not in AURORA 2007 Rate Case_Rebuttal Power Costs_Adj Bench DR 3 for Initial Briefs (Electric) 2 2" xfId="2431"/>
    <cellStyle name="_Costs not in AURORA 2007 Rate Case_Rebuttal Power Costs_Adj Bench DR 3 for Initial Briefs (Electric) 3" xfId="2432"/>
    <cellStyle name="_Costs not in AURORA 2007 Rate Case_Rebuttal Power Costs_Electric Rev Req Model (2009 GRC) Rebuttal" xfId="2433"/>
    <cellStyle name="_Costs not in AURORA 2007 Rate Case_Rebuttal Power Costs_Electric Rev Req Model (2009 GRC) Rebuttal 2" xfId="2434"/>
    <cellStyle name="_Costs not in AURORA 2007 Rate Case_Rebuttal Power Costs_Electric Rev Req Model (2009 GRC) Rebuttal 2 2" xfId="2435"/>
    <cellStyle name="_Costs not in AURORA 2007 Rate Case_Rebuttal Power Costs_Electric Rev Req Model (2009 GRC) Rebuttal 3" xfId="2436"/>
    <cellStyle name="_Costs not in AURORA 2007 Rate Case_Rebuttal Power Costs_Electric Rev Req Model (2009 GRC) Rebuttal REmoval of New  WH Solar AdjustMI" xfId="2437"/>
    <cellStyle name="_Costs not in AURORA 2007 Rate Case_Rebuttal Power Costs_Electric Rev Req Model (2009 GRC) Rebuttal REmoval of New  WH Solar AdjustMI 2" xfId="2438"/>
    <cellStyle name="_Costs not in AURORA 2007 Rate Case_Rebuttal Power Costs_Electric Rev Req Model (2009 GRC) Rebuttal REmoval of New  WH Solar AdjustMI 2 2" xfId="2439"/>
    <cellStyle name="_Costs not in AURORA 2007 Rate Case_Rebuttal Power Costs_Electric Rev Req Model (2009 GRC) Rebuttal REmoval of New  WH Solar AdjustMI 3" xfId="2440"/>
    <cellStyle name="_Costs not in AURORA 2007 Rate Case_Rebuttal Power Costs_Electric Rev Req Model (2009 GRC) Revised 01-18-2010" xfId="2441"/>
    <cellStyle name="_Costs not in AURORA 2007 Rate Case_Rebuttal Power Costs_Electric Rev Req Model (2009 GRC) Revised 01-18-2010 2" xfId="2442"/>
    <cellStyle name="_Costs not in AURORA 2007 Rate Case_Rebuttal Power Costs_Electric Rev Req Model (2009 GRC) Revised 01-18-2010 2 2" xfId="2443"/>
    <cellStyle name="_Costs not in AURORA 2007 Rate Case_Rebuttal Power Costs_Electric Rev Req Model (2009 GRC) Revised 01-18-2010 3" xfId="2444"/>
    <cellStyle name="_Costs not in AURORA 2007 Rate Case_Rebuttal Power Costs_Final Order Electric EXHIBIT A-1" xfId="2445"/>
    <cellStyle name="_Costs not in AURORA 2007 Rate Case_Rebuttal Power Costs_Final Order Electric EXHIBIT A-1 2" xfId="2446"/>
    <cellStyle name="_Costs not in AURORA 2007 Rate Case_Rebuttal Power Costs_Final Order Electric EXHIBIT A-1 2 2" xfId="2447"/>
    <cellStyle name="_Costs not in AURORA 2007 Rate Case_Rebuttal Power Costs_Final Order Electric EXHIBIT A-1 3" xfId="2448"/>
    <cellStyle name="_Costs not in AURORA 2007 Rate Case_ROR 5.02" xfId="2449"/>
    <cellStyle name="_Costs not in AURORA 2007 Rate Case_ROR 5.02 2" xfId="2450"/>
    <cellStyle name="_Costs not in AURORA 2007 Rate Case_ROR 5.02 2 2" xfId="2451"/>
    <cellStyle name="_Costs not in AURORA 2007 Rate Case_ROR 5.02 3" xfId="2452"/>
    <cellStyle name="_Costs not in AURORA 2007 Rate Case_Transmission Workbook for May BOD" xfId="2453"/>
    <cellStyle name="_Costs not in AURORA 2007 Rate Case_Transmission Workbook for May BOD 2" xfId="2454"/>
    <cellStyle name="_Costs not in AURORA 2007 Rate Case_Wind Integration 10GRC" xfId="2455"/>
    <cellStyle name="_Costs not in AURORA 2007 Rate Case_Wind Integration 10GRC 2" xfId="2456"/>
    <cellStyle name="_Costs not in KWI3000 '06Budget" xfId="59"/>
    <cellStyle name="_Costs not in KWI3000 '06Budget 2" xfId="2457"/>
    <cellStyle name="_Costs not in KWI3000 '06Budget 2 2" xfId="2458"/>
    <cellStyle name="_Costs not in KWI3000 '06Budget 2 2 2" xfId="2459"/>
    <cellStyle name="_Costs not in KWI3000 '06Budget 2 3" xfId="2460"/>
    <cellStyle name="_Costs not in KWI3000 '06Budget 3" xfId="2461"/>
    <cellStyle name="_Costs not in KWI3000 '06Budget 3 2" xfId="2462"/>
    <cellStyle name="_Costs not in KWI3000 '06Budget 3 2 2" xfId="2463"/>
    <cellStyle name="_Costs not in KWI3000 '06Budget 3 3" xfId="2464"/>
    <cellStyle name="_Costs not in KWI3000 '06Budget 3 3 2" xfId="2465"/>
    <cellStyle name="_Costs not in KWI3000 '06Budget 3 4" xfId="2466"/>
    <cellStyle name="_Costs not in KWI3000 '06Budget 3 4 2" xfId="2467"/>
    <cellStyle name="_Costs not in KWI3000 '06Budget 4" xfId="2468"/>
    <cellStyle name="_Costs not in KWI3000 '06Budget 4 2" xfId="2469"/>
    <cellStyle name="_Costs not in KWI3000 '06Budget 5" xfId="2470"/>
    <cellStyle name="_Costs not in KWI3000 '06Budget_(C) WHE Proforma with ITC cash grant 10 Yr Amort_for deferral_102809" xfId="2471"/>
    <cellStyle name="_Costs not in KWI3000 '06Budget_(C) WHE Proforma with ITC cash grant 10 Yr Amort_for deferral_102809 2" xfId="2472"/>
    <cellStyle name="_Costs not in KWI3000 '06Budget_(C) WHE Proforma with ITC cash grant 10 Yr Amort_for deferral_102809 2 2" xfId="2473"/>
    <cellStyle name="_Costs not in KWI3000 '06Budget_(C) WHE Proforma with ITC cash grant 10 Yr Amort_for deferral_102809 3" xfId="2474"/>
    <cellStyle name="_Costs not in KWI3000 '06Budget_(C) WHE Proforma with ITC cash grant 10 Yr Amort_for deferral_102809_16.07E Wild Horse Wind Expansionwrkingfile" xfId="2475"/>
    <cellStyle name="_Costs not in KWI3000 '06Budget_(C) WHE Proforma with ITC cash grant 10 Yr Amort_for deferral_102809_16.07E Wild Horse Wind Expansionwrkingfile 2" xfId="2476"/>
    <cellStyle name="_Costs not in KWI3000 '06Budget_(C) WHE Proforma with ITC cash grant 10 Yr Amort_for deferral_102809_16.07E Wild Horse Wind Expansionwrkingfile 2 2" xfId="2477"/>
    <cellStyle name="_Costs not in KWI3000 '06Budget_(C) WHE Proforma with ITC cash grant 10 Yr Amort_for deferral_102809_16.07E Wild Horse Wind Expansionwrkingfile 3" xfId="2478"/>
    <cellStyle name="_Costs not in KWI3000 '06Budget_(C) WHE Proforma with ITC cash grant 10 Yr Amort_for deferral_102809_16.07E Wild Horse Wind Expansionwrkingfile SF" xfId="2479"/>
    <cellStyle name="_Costs not in KWI3000 '06Budget_(C) WHE Proforma with ITC cash grant 10 Yr Amort_for deferral_102809_16.07E Wild Horse Wind Expansionwrkingfile SF 2" xfId="2480"/>
    <cellStyle name="_Costs not in KWI3000 '06Budget_(C) WHE Proforma with ITC cash grant 10 Yr Amort_for deferral_102809_16.07E Wild Horse Wind Expansionwrkingfile SF 2 2" xfId="2481"/>
    <cellStyle name="_Costs not in KWI3000 '06Budget_(C) WHE Proforma with ITC cash grant 10 Yr Amort_for deferral_102809_16.07E Wild Horse Wind Expansionwrkingfile SF 3" xfId="2482"/>
    <cellStyle name="_Costs not in KWI3000 '06Budget_(C) WHE Proforma with ITC cash grant 10 Yr Amort_for deferral_102809_16.37E Wild Horse Expansion DeferralRevwrkingfile SF" xfId="2483"/>
    <cellStyle name="_Costs not in KWI3000 '06Budget_(C) WHE Proforma with ITC cash grant 10 Yr Amort_for deferral_102809_16.37E Wild Horse Expansion DeferralRevwrkingfile SF 2" xfId="2484"/>
    <cellStyle name="_Costs not in KWI3000 '06Budget_(C) WHE Proforma with ITC cash grant 10 Yr Amort_for deferral_102809_16.37E Wild Horse Expansion DeferralRevwrkingfile SF 2 2" xfId="2485"/>
    <cellStyle name="_Costs not in KWI3000 '06Budget_(C) WHE Proforma with ITC cash grant 10 Yr Amort_for deferral_102809_16.37E Wild Horse Expansion DeferralRevwrkingfile SF 3" xfId="2486"/>
    <cellStyle name="_Costs not in KWI3000 '06Budget_(C) WHE Proforma with ITC cash grant 10 Yr Amort_for rebuttal_120709" xfId="2487"/>
    <cellStyle name="_Costs not in KWI3000 '06Budget_(C) WHE Proforma with ITC cash grant 10 Yr Amort_for rebuttal_120709 2" xfId="2488"/>
    <cellStyle name="_Costs not in KWI3000 '06Budget_(C) WHE Proforma with ITC cash grant 10 Yr Amort_for rebuttal_120709 2 2" xfId="2489"/>
    <cellStyle name="_Costs not in KWI3000 '06Budget_(C) WHE Proforma with ITC cash grant 10 Yr Amort_for rebuttal_120709 3" xfId="2490"/>
    <cellStyle name="_Costs not in KWI3000 '06Budget_04.07E Wild Horse Wind Expansion" xfId="2491"/>
    <cellStyle name="_Costs not in KWI3000 '06Budget_04.07E Wild Horse Wind Expansion 2" xfId="2492"/>
    <cellStyle name="_Costs not in KWI3000 '06Budget_04.07E Wild Horse Wind Expansion 2 2" xfId="2493"/>
    <cellStyle name="_Costs not in KWI3000 '06Budget_04.07E Wild Horse Wind Expansion 3" xfId="2494"/>
    <cellStyle name="_Costs not in KWI3000 '06Budget_04.07E Wild Horse Wind Expansion_16.07E Wild Horse Wind Expansionwrkingfile" xfId="2495"/>
    <cellStyle name="_Costs not in KWI3000 '06Budget_04.07E Wild Horse Wind Expansion_16.07E Wild Horse Wind Expansionwrkingfile 2" xfId="2496"/>
    <cellStyle name="_Costs not in KWI3000 '06Budget_04.07E Wild Horse Wind Expansion_16.07E Wild Horse Wind Expansionwrkingfile 2 2" xfId="2497"/>
    <cellStyle name="_Costs not in KWI3000 '06Budget_04.07E Wild Horse Wind Expansion_16.07E Wild Horse Wind Expansionwrkingfile 3" xfId="2498"/>
    <cellStyle name="_Costs not in KWI3000 '06Budget_04.07E Wild Horse Wind Expansion_16.07E Wild Horse Wind Expansionwrkingfile SF" xfId="2499"/>
    <cellStyle name="_Costs not in KWI3000 '06Budget_04.07E Wild Horse Wind Expansion_16.07E Wild Horse Wind Expansionwrkingfile SF 2" xfId="2500"/>
    <cellStyle name="_Costs not in KWI3000 '06Budget_04.07E Wild Horse Wind Expansion_16.07E Wild Horse Wind Expansionwrkingfile SF 2 2" xfId="2501"/>
    <cellStyle name="_Costs not in KWI3000 '06Budget_04.07E Wild Horse Wind Expansion_16.07E Wild Horse Wind Expansionwrkingfile SF 3" xfId="2502"/>
    <cellStyle name="_Costs not in KWI3000 '06Budget_04.07E Wild Horse Wind Expansion_16.37E Wild Horse Expansion DeferralRevwrkingfile SF" xfId="2503"/>
    <cellStyle name="_Costs not in KWI3000 '06Budget_04.07E Wild Horse Wind Expansion_16.37E Wild Horse Expansion DeferralRevwrkingfile SF 2" xfId="2504"/>
    <cellStyle name="_Costs not in KWI3000 '06Budget_04.07E Wild Horse Wind Expansion_16.37E Wild Horse Expansion DeferralRevwrkingfile SF 2 2" xfId="2505"/>
    <cellStyle name="_Costs not in KWI3000 '06Budget_04.07E Wild Horse Wind Expansion_16.37E Wild Horse Expansion DeferralRevwrkingfile SF 3" xfId="2506"/>
    <cellStyle name="_Costs not in KWI3000 '06Budget_16.07E Wild Horse Wind Expansionwrkingfile" xfId="2507"/>
    <cellStyle name="_Costs not in KWI3000 '06Budget_16.07E Wild Horse Wind Expansionwrkingfile 2" xfId="2508"/>
    <cellStyle name="_Costs not in KWI3000 '06Budget_16.07E Wild Horse Wind Expansionwrkingfile 2 2" xfId="2509"/>
    <cellStyle name="_Costs not in KWI3000 '06Budget_16.07E Wild Horse Wind Expansionwrkingfile 3" xfId="2510"/>
    <cellStyle name="_Costs not in KWI3000 '06Budget_16.07E Wild Horse Wind Expansionwrkingfile SF" xfId="2511"/>
    <cellStyle name="_Costs not in KWI3000 '06Budget_16.07E Wild Horse Wind Expansionwrkingfile SF 2" xfId="2512"/>
    <cellStyle name="_Costs not in KWI3000 '06Budget_16.07E Wild Horse Wind Expansionwrkingfile SF 2 2" xfId="2513"/>
    <cellStyle name="_Costs not in KWI3000 '06Budget_16.07E Wild Horse Wind Expansionwrkingfile SF 3" xfId="2514"/>
    <cellStyle name="_Costs not in KWI3000 '06Budget_16.37E Wild Horse Expansion DeferralRevwrkingfile SF" xfId="2515"/>
    <cellStyle name="_Costs not in KWI3000 '06Budget_16.37E Wild Horse Expansion DeferralRevwrkingfile SF 2" xfId="2516"/>
    <cellStyle name="_Costs not in KWI3000 '06Budget_16.37E Wild Horse Expansion DeferralRevwrkingfile SF 2 2" xfId="2517"/>
    <cellStyle name="_Costs not in KWI3000 '06Budget_16.37E Wild Horse Expansion DeferralRevwrkingfile SF 3" xfId="2518"/>
    <cellStyle name="_Costs not in KWI3000 '06Budget_2009 GRC Compl Filing - Exhibit D" xfId="2519"/>
    <cellStyle name="_Costs not in KWI3000 '06Budget_2009 GRC Compl Filing - Exhibit D 2" xfId="2520"/>
    <cellStyle name="_Costs not in KWI3000 '06Budget_3.01 Income Statement" xfId="2521"/>
    <cellStyle name="_Costs not in KWI3000 '06Budget_4 31 Regulatory Assets and Liabilities  7 06- Exhibit D" xfId="2522"/>
    <cellStyle name="_Costs not in KWI3000 '06Budget_4 31 Regulatory Assets and Liabilities  7 06- Exhibit D 2" xfId="2523"/>
    <cellStyle name="_Costs not in KWI3000 '06Budget_4 31 Regulatory Assets and Liabilities  7 06- Exhibit D 2 2" xfId="2524"/>
    <cellStyle name="_Costs not in KWI3000 '06Budget_4 31 Regulatory Assets and Liabilities  7 06- Exhibit D 3" xfId="2525"/>
    <cellStyle name="_Costs not in KWI3000 '06Budget_4 31 Regulatory Assets and Liabilities  7 06- Exhibit D_NIM Summary" xfId="2526"/>
    <cellStyle name="_Costs not in KWI3000 '06Budget_4 31 Regulatory Assets and Liabilities  7 06- Exhibit D_NIM Summary 2" xfId="2527"/>
    <cellStyle name="_Costs not in KWI3000 '06Budget_4 32 Regulatory Assets and Liabilities  7 06- Exhibit D" xfId="2528"/>
    <cellStyle name="_Costs not in KWI3000 '06Budget_4 32 Regulatory Assets and Liabilities  7 06- Exhibit D 2" xfId="2529"/>
    <cellStyle name="_Costs not in KWI3000 '06Budget_4 32 Regulatory Assets and Liabilities  7 06- Exhibit D 2 2" xfId="2530"/>
    <cellStyle name="_Costs not in KWI3000 '06Budget_4 32 Regulatory Assets and Liabilities  7 06- Exhibit D 3" xfId="2531"/>
    <cellStyle name="_Costs not in KWI3000 '06Budget_4 32 Regulatory Assets and Liabilities  7 06- Exhibit D_NIM Summary" xfId="2532"/>
    <cellStyle name="_Costs not in KWI3000 '06Budget_4 32 Regulatory Assets and Liabilities  7 06- Exhibit D_NIM Summary 2" xfId="2533"/>
    <cellStyle name="_Costs not in KWI3000 '06Budget_AURORA Total New" xfId="2534"/>
    <cellStyle name="_Costs not in KWI3000 '06Budget_AURORA Total New 2" xfId="2535"/>
    <cellStyle name="_Costs not in KWI3000 '06Budget_Book2" xfId="2536"/>
    <cellStyle name="_Costs not in KWI3000 '06Budget_Book2 2" xfId="2537"/>
    <cellStyle name="_Costs not in KWI3000 '06Budget_Book2 2 2" xfId="2538"/>
    <cellStyle name="_Costs not in KWI3000 '06Budget_Book2 3" xfId="2539"/>
    <cellStyle name="_Costs not in KWI3000 '06Budget_Book2_Adj Bench DR 3 for Initial Briefs (Electric)" xfId="2540"/>
    <cellStyle name="_Costs not in KWI3000 '06Budget_Book2_Adj Bench DR 3 for Initial Briefs (Electric) 2" xfId="2541"/>
    <cellStyle name="_Costs not in KWI3000 '06Budget_Book2_Adj Bench DR 3 for Initial Briefs (Electric) 2 2" xfId="2542"/>
    <cellStyle name="_Costs not in KWI3000 '06Budget_Book2_Adj Bench DR 3 for Initial Briefs (Electric) 3" xfId="2543"/>
    <cellStyle name="_Costs not in KWI3000 '06Budget_Book2_Electric Rev Req Model (2009 GRC) Rebuttal" xfId="2544"/>
    <cellStyle name="_Costs not in KWI3000 '06Budget_Book2_Electric Rev Req Model (2009 GRC) Rebuttal 2" xfId="2545"/>
    <cellStyle name="_Costs not in KWI3000 '06Budget_Book2_Electric Rev Req Model (2009 GRC) Rebuttal 2 2" xfId="2546"/>
    <cellStyle name="_Costs not in KWI3000 '06Budget_Book2_Electric Rev Req Model (2009 GRC) Rebuttal 3" xfId="2547"/>
    <cellStyle name="_Costs not in KWI3000 '06Budget_Book2_Electric Rev Req Model (2009 GRC) Rebuttal REmoval of New  WH Solar AdjustMI" xfId="2548"/>
    <cellStyle name="_Costs not in KWI3000 '06Budget_Book2_Electric Rev Req Model (2009 GRC) Rebuttal REmoval of New  WH Solar AdjustMI 2" xfId="2549"/>
    <cellStyle name="_Costs not in KWI3000 '06Budget_Book2_Electric Rev Req Model (2009 GRC) Rebuttal REmoval of New  WH Solar AdjustMI 2 2" xfId="2550"/>
    <cellStyle name="_Costs not in KWI3000 '06Budget_Book2_Electric Rev Req Model (2009 GRC) Rebuttal REmoval of New  WH Solar AdjustMI 3" xfId="2551"/>
    <cellStyle name="_Costs not in KWI3000 '06Budget_Book2_Electric Rev Req Model (2009 GRC) Revised 01-18-2010" xfId="2552"/>
    <cellStyle name="_Costs not in KWI3000 '06Budget_Book2_Electric Rev Req Model (2009 GRC) Revised 01-18-2010 2" xfId="2553"/>
    <cellStyle name="_Costs not in KWI3000 '06Budget_Book2_Electric Rev Req Model (2009 GRC) Revised 01-18-2010 2 2" xfId="2554"/>
    <cellStyle name="_Costs not in KWI3000 '06Budget_Book2_Electric Rev Req Model (2009 GRC) Revised 01-18-2010 3" xfId="2555"/>
    <cellStyle name="_Costs not in KWI3000 '06Budget_Book2_Final Order Electric EXHIBIT A-1" xfId="2556"/>
    <cellStyle name="_Costs not in KWI3000 '06Budget_Book2_Final Order Electric EXHIBIT A-1 2" xfId="2557"/>
    <cellStyle name="_Costs not in KWI3000 '06Budget_Book2_Final Order Electric EXHIBIT A-1 2 2" xfId="2558"/>
    <cellStyle name="_Costs not in KWI3000 '06Budget_Book2_Final Order Electric EXHIBIT A-1 3" xfId="2559"/>
    <cellStyle name="_Costs not in KWI3000 '06Budget_Book4" xfId="2560"/>
    <cellStyle name="_Costs not in KWI3000 '06Budget_Book4 2" xfId="2561"/>
    <cellStyle name="_Costs not in KWI3000 '06Budget_Book4 2 2" xfId="2562"/>
    <cellStyle name="_Costs not in KWI3000 '06Budget_Book4 3" xfId="2563"/>
    <cellStyle name="_Costs not in KWI3000 '06Budget_Book9" xfId="2564"/>
    <cellStyle name="_Costs not in KWI3000 '06Budget_Book9 2" xfId="2565"/>
    <cellStyle name="_Costs not in KWI3000 '06Budget_Book9 2 2" xfId="2566"/>
    <cellStyle name="_Costs not in KWI3000 '06Budget_Book9 3" xfId="2567"/>
    <cellStyle name="_Costs not in KWI3000 '06Budget_Exhibit D fr R Gho 12-31-08" xfId="2568"/>
    <cellStyle name="_Costs not in KWI3000 '06Budget_Exhibit D fr R Gho 12-31-08 2" xfId="2569"/>
    <cellStyle name="_Costs not in KWI3000 '06Budget_Exhibit D fr R Gho 12-31-08 v2" xfId="2570"/>
    <cellStyle name="_Costs not in KWI3000 '06Budget_Exhibit D fr R Gho 12-31-08 v2 2" xfId="2571"/>
    <cellStyle name="_Costs not in KWI3000 '06Budget_Exhibit D fr R Gho 12-31-08 v2_NIM Summary" xfId="2572"/>
    <cellStyle name="_Costs not in KWI3000 '06Budget_Exhibit D fr R Gho 12-31-08 v2_NIM Summary 2" xfId="2573"/>
    <cellStyle name="_Costs not in KWI3000 '06Budget_Exhibit D fr R Gho 12-31-08_NIM Summary" xfId="2574"/>
    <cellStyle name="_Costs not in KWI3000 '06Budget_Exhibit D fr R Gho 12-31-08_NIM Summary 2" xfId="2575"/>
    <cellStyle name="_Costs not in KWI3000 '06Budget_Hopkins Ridge Prepaid Tran - Interest Earned RY 12ME Feb  '11" xfId="2576"/>
    <cellStyle name="_Costs not in KWI3000 '06Budget_Hopkins Ridge Prepaid Tran - Interest Earned RY 12ME Feb  '11 2" xfId="2577"/>
    <cellStyle name="_Costs not in KWI3000 '06Budget_Hopkins Ridge Prepaid Tran - Interest Earned RY 12ME Feb  '11_NIM Summary" xfId="2578"/>
    <cellStyle name="_Costs not in KWI3000 '06Budget_Hopkins Ridge Prepaid Tran - Interest Earned RY 12ME Feb  '11_NIM Summary 2" xfId="2579"/>
    <cellStyle name="_Costs not in KWI3000 '06Budget_Hopkins Ridge Prepaid Tran - Interest Earned RY 12ME Feb  '11_Transmission Workbook for May BOD" xfId="2580"/>
    <cellStyle name="_Costs not in KWI3000 '06Budget_Hopkins Ridge Prepaid Tran - Interest Earned RY 12ME Feb  '11_Transmission Workbook for May BOD 2" xfId="2581"/>
    <cellStyle name="_Costs not in KWI3000 '06Budget_INPUTS" xfId="2582"/>
    <cellStyle name="_Costs not in KWI3000 '06Budget_INPUTS 2" xfId="2583"/>
    <cellStyle name="_Costs not in KWI3000 '06Budget_INPUTS 2 2" xfId="2584"/>
    <cellStyle name="_Costs not in KWI3000 '06Budget_INPUTS 3" xfId="2585"/>
    <cellStyle name="_Costs not in KWI3000 '06Budget_NIM Summary" xfId="2586"/>
    <cellStyle name="_Costs not in KWI3000 '06Budget_NIM Summary 09GRC" xfId="2587"/>
    <cellStyle name="_Costs not in KWI3000 '06Budget_NIM Summary 09GRC 2" xfId="2588"/>
    <cellStyle name="_Costs not in KWI3000 '06Budget_NIM Summary 2" xfId="2589"/>
    <cellStyle name="_Costs not in KWI3000 '06Budget_NIM Summary 3" xfId="2590"/>
    <cellStyle name="_Costs not in KWI3000 '06Budget_NIM Summary 4" xfId="2591"/>
    <cellStyle name="_Costs not in KWI3000 '06Budget_NIM Summary 5" xfId="2592"/>
    <cellStyle name="_Costs not in KWI3000 '06Budget_NIM Summary 6" xfId="2593"/>
    <cellStyle name="_Costs not in KWI3000 '06Budget_NIM Summary 7" xfId="2594"/>
    <cellStyle name="_Costs not in KWI3000 '06Budget_NIM Summary 8" xfId="2595"/>
    <cellStyle name="_Costs not in KWI3000 '06Budget_NIM Summary 9" xfId="2596"/>
    <cellStyle name="_Costs not in KWI3000 '06Budget_PCA 7 - Exhibit D update 11_30_08 (2)" xfId="2597"/>
    <cellStyle name="_Costs not in KWI3000 '06Budget_PCA 7 - Exhibit D update 11_30_08 (2) 2" xfId="2598"/>
    <cellStyle name="_Costs not in KWI3000 '06Budget_PCA 7 - Exhibit D update 11_30_08 (2) 2 2" xfId="2599"/>
    <cellStyle name="_Costs not in KWI3000 '06Budget_PCA 7 - Exhibit D update 11_30_08 (2) 3" xfId="2600"/>
    <cellStyle name="_Costs not in KWI3000 '06Budget_PCA 7 - Exhibit D update 11_30_08 (2)_NIM Summary" xfId="2601"/>
    <cellStyle name="_Costs not in KWI3000 '06Budget_PCA 7 - Exhibit D update 11_30_08 (2)_NIM Summary 2" xfId="2602"/>
    <cellStyle name="_Costs not in KWI3000 '06Budget_PCA 9 -  Exhibit D April 2010 (3)" xfId="2603"/>
    <cellStyle name="_Costs not in KWI3000 '06Budget_PCA 9 -  Exhibit D April 2010 (3) 2" xfId="2604"/>
    <cellStyle name="_Costs not in KWI3000 '06Budget_Power Costs - Comparison bx Rbtl-Staff-Jt-PC" xfId="2605"/>
    <cellStyle name="_Costs not in KWI3000 '06Budget_Power Costs - Comparison bx Rbtl-Staff-Jt-PC 2" xfId="2606"/>
    <cellStyle name="_Costs not in KWI3000 '06Budget_Power Costs - Comparison bx Rbtl-Staff-Jt-PC 2 2" xfId="2607"/>
    <cellStyle name="_Costs not in KWI3000 '06Budget_Power Costs - Comparison bx Rbtl-Staff-Jt-PC 3" xfId="2608"/>
    <cellStyle name="_Costs not in KWI3000 '06Budget_Power Costs - Comparison bx Rbtl-Staff-Jt-PC_Adj Bench DR 3 for Initial Briefs (Electric)" xfId="2609"/>
    <cellStyle name="_Costs not in KWI3000 '06Budget_Power Costs - Comparison bx Rbtl-Staff-Jt-PC_Adj Bench DR 3 for Initial Briefs (Electric) 2" xfId="2610"/>
    <cellStyle name="_Costs not in KWI3000 '06Budget_Power Costs - Comparison bx Rbtl-Staff-Jt-PC_Adj Bench DR 3 for Initial Briefs (Electric) 2 2" xfId="2611"/>
    <cellStyle name="_Costs not in KWI3000 '06Budget_Power Costs - Comparison bx Rbtl-Staff-Jt-PC_Adj Bench DR 3 for Initial Briefs (Electric) 3" xfId="2612"/>
    <cellStyle name="_Costs not in KWI3000 '06Budget_Power Costs - Comparison bx Rbtl-Staff-Jt-PC_Electric Rev Req Model (2009 GRC) Rebuttal" xfId="2613"/>
    <cellStyle name="_Costs not in KWI3000 '06Budget_Power Costs - Comparison bx Rbtl-Staff-Jt-PC_Electric Rev Req Model (2009 GRC) Rebuttal 2" xfId="2614"/>
    <cellStyle name="_Costs not in KWI3000 '06Budget_Power Costs - Comparison bx Rbtl-Staff-Jt-PC_Electric Rev Req Model (2009 GRC) Rebuttal 2 2" xfId="2615"/>
    <cellStyle name="_Costs not in KWI3000 '06Budget_Power Costs - Comparison bx Rbtl-Staff-Jt-PC_Electric Rev Req Model (2009 GRC) Rebuttal 3" xfId="2616"/>
    <cellStyle name="_Costs not in KWI3000 '06Budget_Power Costs - Comparison bx Rbtl-Staff-Jt-PC_Electric Rev Req Model (2009 GRC) Rebuttal REmoval of New  WH Solar AdjustMI" xfId="2617"/>
    <cellStyle name="_Costs not in KWI3000 '06Budget_Power Costs - Comparison bx Rbtl-Staff-Jt-PC_Electric Rev Req Model (2009 GRC) Rebuttal REmoval of New  WH Solar AdjustMI 2" xfId="2618"/>
    <cellStyle name="_Costs not in KWI3000 '06Budget_Power Costs - Comparison bx Rbtl-Staff-Jt-PC_Electric Rev Req Model (2009 GRC) Rebuttal REmoval of New  WH Solar AdjustMI 2 2" xfId="2619"/>
    <cellStyle name="_Costs not in KWI3000 '06Budget_Power Costs - Comparison bx Rbtl-Staff-Jt-PC_Electric Rev Req Model (2009 GRC) Rebuttal REmoval of New  WH Solar AdjustMI 3" xfId="2620"/>
    <cellStyle name="_Costs not in KWI3000 '06Budget_Power Costs - Comparison bx Rbtl-Staff-Jt-PC_Electric Rev Req Model (2009 GRC) Revised 01-18-2010" xfId="2621"/>
    <cellStyle name="_Costs not in KWI3000 '06Budget_Power Costs - Comparison bx Rbtl-Staff-Jt-PC_Electric Rev Req Model (2009 GRC) Revised 01-18-2010 2" xfId="2622"/>
    <cellStyle name="_Costs not in KWI3000 '06Budget_Power Costs - Comparison bx Rbtl-Staff-Jt-PC_Electric Rev Req Model (2009 GRC) Revised 01-18-2010 2 2" xfId="2623"/>
    <cellStyle name="_Costs not in KWI3000 '06Budget_Power Costs - Comparison bx Rbtl-Staff-Jt-PC_Electric Rev Req Model (2009 GRC) Revised 01-18-2010 3" xfId="2624"/>
    <cellStyle name="_Costs not in KWI3000 '06Budget_Power Costs - Comparison bx Rbtl-Staff-Jt-PC_Final Order Electric EXHIBIT A-1" xfId="2625"/>
    <cellStyle name="_Costs not in KWI3000 '06Budget_Power Costs - Comparison bx Rbtl-Staff-Jt-PC_Final Order Electric EXHIBIT A-1 2" xfId="2626"/>
    <cellStyle name="_Costs not in KWI3000 '06Budget_Power Costs - Comparison bx Rbtl-Staff-Jt-PC_Final Order Electric EXHIBIT A-1 2 2" xfId="2627"/>
    <cellStyle name="_Costs not in KWI3000 '06Budget_Power Costs - Comparison bx Rbtl-Staff-Jt-PC_Final Order Electric EXHIBIT A-1 3" xfId="2628"/>
    <cellStyle name="_Costs not in KWI3000 '06Budget_Production Adj 4.37" xfId="2629"/>
    <cellStyle name="_Costs not in KWI3000 '06Budget_Production Adj 4.37 2" xfId="2630"/>
    <cellStyle name="_Costs not in KWI3000 '06Budget_Production Adj 4.37 2 2" xfId="2631"/>
    <cellStyle name="_Costs not in KWI3000 '06Budget_Production Adj 4.37 3" xfId="2632"/>
    <cellStyle name="_Costs not in KWI3000 '06Budget_Purchased Power Adj 4.03" xfId="2633"/>
    <cellStyle name="_Costs not in KWI3000 '06Budget_Purchased Power Adj 4.03 2" xfId="2634"/>
    <cellStyle name="_Costs not in KWI3000 '06Budget_Purchased Power Adj 4.03 2 2" xfId="2635"/>
    <cellStyle name="_Costs not in KWI3000 '06Budget_Purchased Power Adj 4.03 3" xfId="2636"/>
    <cellStyle name="_Costs not in KWI3000 '06Budget_Rebuttal Power Costs" xfId="2637"/>
    <cellStyle name="_Costs not in KWI3000 '06Budget_Rebuttal Power Costs 2" xfId="2638"/>
    <cellStyle name="_Costs not in KWI3000 '06Budget_Rebuttal Power Costs 2 2" xfId="2639"/>
    <cellStyle name="_Costs not in KWI3000 '06Budget_Rebuttal Power Costs 3" xfId="2640"/>
    <cellStyle name="_Costs not in KWI3000 '06Budget_Rebuttal Power Costs_Adj Bench DR 3 for Initial Briefs (Electric)" xfId="2641"/>
    <cellStyle name="_Costs not in KWI3000 '06Budget_Rebuttal Power Costs_Adj Bench DR 3 for Initial Briefs (Electric) 2" xfId="2642"/>
    <cellStyle name="_Costs not in KWI3000 '06Budget_Rebuttal Power Costs_Adj Bench DR 3 for Initial Briefs (Electric) 2 2" xfId="2643"/>
    <cellStyle name="_Costs not in KWI3000 '06Budget_Rebuttal Power Costs_Adj Bench DR 3 for Initial Briefs (Electric) 3" xfId="2644"/>
    <cellStyle name="_Costs not in KWI3000 '06Budget_Rebuttal Power Costs_Electric Rev Req Model (2009 GRC) Rebuttal" xfId="2645"/>
    <cellStyle name="_Costs not in KWI3000 '06Budget_Rebuttal Power Costs_Electric Rev Req Model (2009 GRC) Rebuttal 2" xfId="2646"/>
    <cellStyle name="_Costs not in KWI3000 '06Budget_Rebuttal Power Costs_Electric Rev Req Model (2009 GRC) Rebuttal 2 2" xfId="2647"/>
    <cellStyle name="_Costs not in KWI3000 '06Budget_Rebuttal Power Costs_Electric Rev Req Model (2009 GRC) Rebuttal 3" xfId="2648"/>
    <cellStyle name="_Costs not in KWI3000 '06Budget_Rebuttal Power Costs_Electric Rev Req Model (2009 GRC) Rebuttal REmoval of New  WH Solar AdjustMI" xfId="2649"/>
    <cellStyle name="_Costs not in KWI3000 '06Budget_Rebuttal Power Costs_Electric Rev Req Model (2009 GRC) Rebuttal REmoval of New  WH Solar AdjustMI 2" xfId="2650"/>
    <cellStyle name="_Costs not in KWI3000 '06Budget_Rebuttal Power Costs_Electric Rev Req Model (2009 GRC) Rebuttal REmoval of New  WH Solar AdjustMI 2 2" xfId="2651"/>
    <cellStyle name="_Costs not in KWI3000 '06Budget_Rebuttal Power Costs_Electric Rev Req Model (2009 GRC) Rebuttal REmoval of New  WH Solar AdjustMI 3" xfId="2652"/>
    <cellStyle name="_Costs not in KWI3000 '06Budget_Rebuttal Power Costs_Electric Rev Req Model (2009 GRC) Revised 01-18-2010" xfId="2653"/>
    <cellStyle name="_Costs not in KWI3000 '06Budget_Rebuttal Power Costs_Electric Rev Req Model (2009 GRC) Revised 01-18-2010 2" xfId="2654"/>
    <cellStyle name="_Costs not in KWI3000 '06Budget_Rebuttal Power Costs_Electric Rev Req Model (2009 GRC) Revised 01-18-2010 2 2" xfId="2655"/>
    <cellStyle name="_Costs not in KWI3000 '06Budget_Rebuttal Power Costs_Electric Rev Req Model (2009 GRC) Revised 01-18-2010 3" xfId="2656"/>
    <cellStyle name="_Costs not in KWI3000 '06Budget_Rebuttal Power Costs_Final Order Electric EXHIBIT A-1" xfId="2657"/>
    <cellStyle name="_Costs not in KWI3000 '06Budget_Rebuttal Power Costs_Final Order Electric EXHIBIT A-1 2" xfId="2658"/>
    <cellStyle name="_Costs not in KWI3000 '06Budget_Rebuttal Power Costs_Final Order Electric EXHIBIT A-1 2 2" xfId="2659"/>
    <cellStyle name="_Costs not in KWI3000 '06Budget_Rebuttal Power Costs_Final Order Electric EXHIBIT A-1 3" xfId="2660"/>
    <cellStyle name="_Costs not in KWI3000 '06Budget_ROR &amp; CONV FACTOR" xfId="2661"/>
    <cellStyle name="_Costs not in KWI3000 '06Budget_ROR &amp; CONV FACTOR 2" xfId="2662"/>
    <cellStyle name="_Costs not in KWI3000 '06Budget_ROR &amp; CONV FACTOR 2 2" xfId="2663"/>
    <cellStyle name="_Costs not in KWI3000 '06Budget_ROR &amp; CONV FACTOR 3" xfId="2664"/>
    <cellStyle name="_Costs not in KWI3000 '06Budget_ROR 5.02" xfId="2665"/>
    <cellStyle name="_Costs not in KWI3000 '06Budget_ROR 5.02 2" xfId="2666"/>
    <cellStyle name="_Costs not in KWI3000 '06Budget_ROR 5.02 2 2" xfId="2667"/>
    <cellStyle name="_Costs not in KWI3000 '06Budget_ROR 5.02 3" xfId="2668"/>
    <cellStyle name="_Costs not in KWI3000 '06Budget_Transmission Workbook for May BOD" xfId="2669"/>
    <cellStyle name="_Costs not in KWI3000 '06Budget_Transmission Workbook for May BOD 2" xfId="2670"/>
    <cellStyle name="_Costs not in KWI3000 '06Budget_Wind Integration 10GRC" xfId="2671"/>
    <cellStyle name="_Costs not in KWI3000 '06Budget_Wind Integration 10GRC 2" xfId="2672"/>
    <cellStyle name="_DEM-WP (C) Costs not in AURORA 2006GRC Order 11.30.06 Gas" xfId="2673"/>
    <cellStyle name="_DEM-WP (C) Costs not in AURORA 2006GRC Order 11.30.06 Gas 2" xfId="2674"/>
    <cellStyle name="_DEM-WP (C) Costs not in AURORA 2006GRC Order 11.30.06 Gas_NIM Summary" xfId="2675"/>
    <cellStyle name="_DEM-WP (C) Costs not in AURORA 2006GRC Order 11.30.06 Gas_NIM Summary 2" xfId="2676"/>
    <cellStyle name="_DEM-WP (C) Power Cost 2006GRC Order" xfId="60"/>
    <cellStyle name="_DEM-WP (C) Power Cost 2006GRC Order 2" xfId="2677"/>
    <cellStyle name="_DEM-WP (C) Power Cost 2006GRC Order 2 2" xfId="2678"/>
    <cellStyle name="_DEM-WP (C) Power Cost 2006GRC Order 2 2 2" xfId="2679"/>
    <cellStyle name="_DEM-WP (C) Power Cost 2006GRC Order 2 3" xfId="2680"/>
    <cellStyle name="_DEM-WP (C) Power Cost 2006GRC Order 3" xfId="2681"/>
    <cellStyle name="_DEM-WP (C) Power Cost 2006GRC Order 3 2" xfId="2682"/>
    <cellStyle name="_DEM-WP (C) Power Cost 2006GRC Order 4" xfId="2683"/>
    <cellStyle name="_DEM-WP (C) Power Cost 2006GRC Order 4 2" xfId="2684"/>
    <cellStyle name="_DEM-WP (C) Power Cost 2006GRC Order_04 07E Wild Horse Wind Expansion (C) (2)" xfId="2685"/>
    <cellStyle name="_DEM-WP (C) Power Cost 2006GRC Order_04 07E Wild Horse Wind Expansion (C) (2) 2" xfId="2686"/>
    <cellStyle name="_DEM-WP (C) Power Cost 2006GRC Order_04 07E Wild Horse Wind Expansion (C) (2) 2 2" xfId="2687"/>
    <cellStyle name="_DEM-WP (C) Power Cost 2006GRC Order_04 07E Wild Horse Wind Expansion (C) (2) 3" xfId="2688"/>
    <cellStyle name="_DEM-WP (C) Power Cost 2006GRC Order_04 07E Wild Horse Wind Expansion (C) (2)_Adj Bench DR 3 for Initial Briefs (Electric)" xfId="2689"/>
    <cellStyle name="_DEM-WP (C) Power Cost 2006GRC Order_04 07E Wild Horse Wind Expansion (C) (2)_Adj Bench DR 3 for Initial Briefs (Electric) 2" xfId="2690"/>
    <cellStyle name="_DEM-WP (C) Power Cost 2006GRC Order_04 07E Wild Horse Wind Expansion (C) (2)_Adj Bench DR 3 for Initial Briefs (Electric) 2 2" xfId="2691"/>
    <cellStyle name="_DEM-WP (C) Power Cost 2006GRC Order_04 07E Wild Horse Wind Expansion (C) (2)_Adj Bench DR 3 for Initial Briefs (Electric) 3" xfId="2692"/>
    <cellStyle name="_DEM-WP (C) Power Cost 2006GRC Order_04 07E Wild Horse Wind Expansion (C) (2)_Electric Rev Req Model (2009 GRC) " xfId="2693"/>
    <cellStyle name="_DEM-WP (C) Power Cost 2006GRC Order_04 07E Wild Horse Wind Expansion (C) (2)_Electric Rev Req Model (2009 GRC)  2" xfId="2694"/>
    <cellStyle name="_DEM-WP (C) Power Cost 2006GRC Order_04 07E Wild Horse Wind Expansion (C) (2)_Electric Rev Req Model (2009 GRC)  2 2" xfId="2695"/>
    <cellStyle name="_DEM-WP (C) Power Cost 2006GRC Order_04 07E Wild Horse Wind Expansion (C) (2)_Electric Rev Req Model (2009 GRC)  3" xfId="2696"/>
    <cellStyle name="_DEM-WP (C) Power Cost 2006GRC Order_04 07E Wild Horse Wind Expansion (C) (2)_Electric Rev Req Model (2009 GRC) Rebuttal" xfId="2697"/>
    <cellStyle name="_DEM-WP (C) Power Cost 2006GRC Order_04 07E Wild Horse Wind Expansion (C) (2)_Electric Rev Req Model (2009 GRC) Rebuttal 2" xfId="2698"/>
    <cellStyle name="_DEM-WP (C) Power Cost 2006GRC Order_04 07E Wild Horse Wind Expansion (C) (2)_Electric Rev Req Model (2009 GRC) Rebuttal 2 2" xfId="2699"/>
    <cellStyle name="_DEM-WP (C) Power Cost 2006GRC Order_04 07E Wild Horse Wind Expansion (C) (2)_Electric Rev Req Model (2009 GRC) Rebuttal 3" xfId="2700"/>
    <cellStyle name="_DEM-WP (C) Power Cost 2006GRC Order_04 07E Wild Horse Wind Expansion (C) (2)_Electric Rev Req Model (2009 GRC) Rebuttal REmoval of New  WH Solar AdjustMI" xfId="2701"/>
    <cellStyle name="_DEM-WP (C) Power Cost 2006GRC Order_04 07E Wild Horse Wind Expansion (C) (2)_Electric Rev Req Model (2009 GRC) Rebuttal REmoval of New  WH Solar AdjustMI 2" xfId="2702"/>
    <cellStyle name="_DEM-WP (C) Power Cost 2006GRC Order_04 07E Wild Horse Wind Expansion (C) (2)_Electric Rev Req Model (2009 GRC) Rebuttal REmoval of New  WH Solar AdjustMI 2 2" xfId="2703"/>
    <cellStyle name="_DEM-WP (C) Power Cost 2006GRC Order_04 07E Wild Horse Wind Expansion (C) (2)_Electric Rev Req Model (2009 GRC) Rebuttal REmoval of New  WH Solar AdjustMI 3" xfId="2704"/>
    <cellStyle name="_DEM-WP (C) Power Cost 2006GRC Order_04 07E Wild Horse Wind Expansion (C) (2)_Electric Rev Req Model (2009 GRC) Revised 01-18-2010" xfId="2705"/>
    <cellStyle name="_DEM-WP (C) Power Cost 2006GRC Order_04 07E Wild Horse Wind Expansion (C) (2)_Electric Rev Req Model (2009 GRC) Revised 01-18-2010 2" xfId="2706"/>
    <cellStyle name="_DEM-WP (C) Power Cost 2006GRC Order_04 07E Wild Horse Wind Expansion (C) (2)_Electric Rev Req Model (2009 GRC) Revised 01-18-2010 2 2" xfId="2707"/>
    <cellStyle name="_DEM-WP (C) Power Cost 2006GRC Order_04 07E Wild Horse Wind Expansion (C) (2)_Electric Rev Req Model (2009 GRC) Revised 01-18-2010 3" xfId="2708"/>
    <cellStyle name="_DEM-WP (C) Power Cost 2006GRC Order_04 07E Wild Horse Wind Expansion (C) (2)_Final Order Electric EXHIBIT A-1" xfId="2709"/>
    <cellStyle name="_DEM-WP (C) Power Cost 2006GRC Order_04 07E Wild Horse Wind Expansion (C) (2)_Final Order Electric EXHIBIT A-1 2" xfId="2710"/>
    <cellStyle name="_DEM-WP (C) Power Cost 2006GRC Order_04 07E Wild Horse Wind Expansion (C) (2)_Final Order Electric EXHIBIT A-1 2 2" xfId="2711"/>
    <cellStyle name="_DEM-WP (C) Power Cost 2006GRC Order_04 07E Wild Horse Wind Expansion (C) (2)_Final Order Electric EXHIBIT A-1 3" xfId="2712"/>
    <cellStyle name="_DEM-WP (C) Power Cost 2006GRC Order_04 07E Wild Horse Wind Expansion (C) (2)_TENASKA REGULATORY ASSET" xfId="2713"/>
    <cellStyle name="_DEM-WP (C) Power Cost 2006GRC Order_04 07E Wild Horse Wind Expansion (C) (2)_TENASKA REGULATORY ASSET 2" xfId="2714"/>
    <cellStyle name="_DEM-WP (C) Power Cost 2006GRC Order_04 07E Wild Horse Wind Expansion (C) (2)_TENASKA REGULATORY ASSET 2 2" xfId="2715"/>
    <cellStyle name="_DEM-WP (C) Power Cost 2006GRC Order_04 07E Wild Horse Wind Expansion (C) (2)_TENASKA REGULATORY ASSET 3" xfId="2716"/>
    <cellStyle name="_DEM-WP (C) Power Cost 2006GRC Order_16.37E Wild Horse Expansion DeferralRevwrkingfile SF" xfId="2717"/>
    <cellStyle name="_DEM-WP (C) Power Cost 2006GRC Order_16.37E Wild Horse Expansion DeferralRevwrkingfile SF 2" xfId="2718"/>
    <cellStyle name="_DEM-WP (C) Power Cost 2006GRC Order_16.37E Wild Horse Expansion DeferralRevwrkingfile SF 2 2" xfId="2719"/>
    <cellStyle name="_DEM-WP (C) Power Cost 2006GRC Order_16.37E Wild Horse Expansion DeferralRevwrkingfile SF 3" xfId="2720"/>
    <cellStyle name="_DEM-WP (C) Power Cost 2006GRC Order_2009 GRC Compl Filing - Exhibit D" xfId="2721"/>
    <cellStyle name="_DEM-WP (C) Power Cost 2006GRC Order_2009 GRC Compl Filing - Exhibit D 2" xfId="2722"/>
    <cellStyle name="_DEM-WP (C) Power Cost 2006GRC Order_3.01 Income Statement" xfId="2723"/>
    <cellStyle name="_DEM-WP (C) Power Cost 2006GRC Order_4 31 Regulatory Assets and Liabilities  7 06- Exhibit D" xfId="2724"/>
    <cellStyle name="_DEM-WP (C) Power Cost 2006GRC Order_4 31 Regulatory Assets and Liabilities  7 06- Exhibit D 2" xfId="2725"/>
    <cellStyle name="_DEM-WP (C) Power Cost 2006GRC Order_4 31 Regulatory Assets and Liabilities  7 06- Exhibit D 2 2" xfId="2726"/>
    <cellStyle name="_DEM-WP (C) Power Cost 2006GRC Order_4 31 Regulatory Assets and Liabilities  7 06- Exhibit D 3" xfId="2727"/>
    <cellStyle name="_DEM-WP (C) Power Cost 2006GRC Order_4 31 Regulatory Assets and Liabilities  7 06- Exhibit D_NIM Summary" xfId="2728"/>
    <cellStyle name="_DEM-WP (C) Power Cost 2006GRC Order_4 31 Regulatory Assets and Liabilities  7 06- Exhibit D_NIM Summary 2" xfId="2729"/>
    <cellStyle name="_DEM-WP (C) Power Cost 2006GRC Order_4 32 Regulatory Assets and Liabilities  7 06- Exhibit D" xfId="2730"/>
    <cellStyle name="_DEM-WP (C) Power Cost 2006GRC Order_4 32 Regulatory Assets and Liabilities  7 06- Exhibit D 2" xfId="2731"/>
    <cellStyle name="_DEM-WP (C) Power Cost 2006GRC Order_4 32 Regulatory Assets and Liabilities  7 06- Exhibit D 2 2" xfId="2732"/>
    <cellStyle name="_DEM-WP (C) Power Cost 2006GRC Order_4 32 Regulatory Assets and Liabilities  7 06- Exhibit D 3" xfId="2733"/>
    <cellStyle name="_DEM-WP (C) Power Cost 2006GRC Order_4 32 Regulatory Assets and Liabilities  7 06- Exhibit D_NIM Summary" xfId="2734"/>
    <cellStyle name="_DEM-WP (C) Power Cost 2006GRC Order_4 32 Regulatory Assets and Liabilities  7 06- Exhibit D_NIM Summary 2" xfId="2735"/>
    <cellStyle name="_DEM-WP (C) Power Cost 2006GRC Order_AURORA Total New" xfId="2736"/>
    <cellStyle name="_DEM-WP (C) Power Cost 2006GRC Order_AURORA Total New 2" xfId="2737"/>
    <cellStyle name="_DEM-WP (C) Power Cost 2006GRC Order_Book2" xfId="2738"/>
    <cellStyle name="_DEM-WP (C) Power Cost 2006GRC Order_Book2 2" xfId="2739"/>
    <cellStyle name="_DEM-WP (C) Power Cost 2006GRC Order_Book2 2 2" xfId="2740"/>
    <cellStyle name="_DEM-WP (C) Power Cost 2006GRC Order_Book2 3" xfId="2741"/>
    <cellStyle name="_DEM-WP (C) Power Cost 2006GRC Order_Book2_Adj Bench DR 3 for Initial Briefs (Electric)" xfId="2742"/>
    <cellStyle name="_DEM-WP (C) Power Cost 2006GRC Order_Book2_Adj Bench DR 3 for Initial Briefs (Electric) 2" xfId="2743"/>
    <cellStyle name="_DEM-WP (C) Power Cost 2006GRC Order_Book2_Adj Bench DR 3 for Initial Briefs (Electric) 2 2" xfId="2744"/>
    <cellStyle name="_DEM-WP (C) Power Cost 2006GRC Order_Book2_Adj Bench DR 3 for Initial Briefs (Electric) 3" xfId="2745"/>
    <cellStyle name="_DEM-WP (C) Power Cost 2006GRC Order_Book2_Electric Rev Req Model (2009 GRC) Rebuttal" xfId="2746"/>
    <cellStyle name="_DEM-WP (C) Power Cost 2006GRC Order_Book2_Electric Rev Req Model (2009 GRC) Rebuttal 2" xfId="2747"/>
    <cellStyle name="_DEM-WP (C) Power Cost 2006GRC Order_Book2_Electric Rev Req Model (2009 GRC) Rebuttal 2 2" xfId="2748"/>
    <cellStyle name="_DEM-WP (C) Power Cost 2006GRC Order_Book2_Electric Rev Req Model (2009 GRC) Rebuttal 3" xfId="2749"/>
    <cellStyle name="_DEM-WP (C) Power Cost 2006GRC Order_Book2_Electric Rev Req Model (2009 GRC) Rebuttal REmoval of New  WH Solar AdjustMI" xfId="2750"/>
    <cellStyle name="_DEM-WP (C) Power Cost 2006GRC Order_Book2_Electric Rev Req Model (2009 GRC) Rebuttal REmoval of New  WH Solar AdjustMI 2" xfId="2751"/>
    <cellStyle name="_DEM-WP (C) Power Cost 2006GRC Order_Book2_Electric Rev Req Model (2009 GRC) Rebuttal REmoval of New  WH Solar AdjustMI 2 2" xfId="2752"/>
    <cellStyle name="_DEM-WP (C) Power Cost 2006GRC Order_Book2_Electric Rev Req Model (2009 GRC) Rebuttal REmoval of New  WH Solar AdjustMI 3" xfId="2753"/>
    <cellStyle name="_DEM-WP (C) Power Cost 2006GRC Order_Book2_Electric Rev Req Model (2009 GRC) Revised 01-18-2010" xfId="2754"/>
    <cellStyle name="_DEM-WP (C) Power Cost 2006GRC Order_Book2_Electric Rev Req Model (2009 GRC) Revised 01-18-2010 2" xfId="2755"/>
    <cellStyle name="_DEM-WP (C) Power Cost 2006GRC Order_Book2_Electric Rev Req Model (2009 GRC) Revised 01-18-2010 2 2" xfId="2756"/>
    <cellStyle name="_DEM-WP (C) Power Cost 2006GRC Order_Book2_Electric Rev Req Model (2009 GRC) Revised 01-18-2010 3" xfId="2757"/>
    <cellStyle name="_DEM-WP (C) Power Cost 2006GRC Order_Book2_Final Order Electric EXHIBIT A-1" xfId="2758"/>
    <cellStyle name="_DEM-WP (C) Power Cost 2006GRC Order_Book2_Final Order Electric EXHIBIT A-1 2" xfId="2759"/>
    <cellStyle name="_DEM-WP (C) Power Cost 2006GRC Order_Book2_Final Order Electric EXHIBIT A-1 2 2" xfId="2760"/>
    <cellStyle name="_DEM-WP (C) Power Cost 2006GRC Order_Book2_Final Order Electric EXHIBIT A-1 3" xfId="2761"/>
    <cellStyle name="_DEM-WP (C) Power Cost 2006GRC Order_Book4" xfId="2762"/>
    <cellStyle name="_DEM-WP (C) Power Cost 2006GRC Order_Book4 2" xfId="2763"/>
    <cellStyle name="_DEM-WP (C) Power Cost 2006GRC Order_Book4 2 2" xfId="2764"/>
    <cellStyle name="_DEM-WP (C) Power Cost 2006GRC Order_Book4 3" xfId="2765"/>
    <cellStyle name="_DEM-WP (C) Power Cost 2006GRC Order_Book9" xfId="2766"/>
    <cellStyle name="_DEM-WP (C) Power Cost 2006GRC Order_Book9 2" xfId="2767"/>
    <cellStyle name="_DEM-WP (C) Power Cost 2006GRC Order_Book9 2 2" xfId="2768"/>
    <cellStyle name="_DEM-WP (C) Power Cost 2006GRC Order_Book9 3" xfId="2769"/>
    <cellStyle name="_DEM-WP (C) Power Cost 2006GRC Order_Electric COS Inputs" xfId="2770"/>
    <cellStyle name="_DEM-WP (C) Power Cost 2006GRC Order_Electric COS Inputs 2" xfId="2771"/>
    <cellStyle name="_DEM-WP (C) Power Cost 2006GRC Order_Electric COS Inputs 2 2" xfId="2772"/>
    <cellStyle name="_DEM-WP (C) Power Cost 2006GRC Order_Electric COS Inputs 2 2 2" xfId="2773"/>
    <cellStyle name="_DEM-WP (C) Power Cost 2006GRC Order_Electric COS Inputs 2 3" xfId="2774"/>
    <cellStyle name="_DEM-WP (C) Power Cost 2006GRC Order_Electric COS Inputs 2 3 2" xfId="2775"/>
    <cellStyle name="_DEM-WP (C) Power Cost 2006GRC Order_Electric COS Inputs 2 4" xfId="2776"/>
    <cellStyle name="_DEM-WP (C) Power Cost 2006GRC Order_Electric COS Inputs 2 4 2" xfId="2777"/>
    <cellStyle name="_DEM-WP (C) Power Cost 2006GRC Order_Electric COS Inputs 3" xfId="2778"/>
    <cellStyle name="_DEM-WP (C) Power Cost 2006GRC Order_Electric COS Inputs 3 2" xfId="2779"/>
    <cellStyle name="_DEM-WP (C) Power Cost 2006GRC Order_Electric COS Inputs 4" xfId="2780"/>
    <cellStyle name="_DEM-WP (C) Power Cost 2006GRC Order_Electric COS Inputs 4 2" xfId="2781"/>
    <cellStyle name="_DEM-WP (C) Power Cost 2006GRC Order_Electric COS Inputs 5" xfId="2782"/>
    <cellStyle name="_DEM-WP (C) Power Cost 2006GRC Order_NIM Summary" xfId="2783"/>
    <cellStyle name="_DEM-WP (C) Power Cost 2006GRC Order_NIM Summary 09GRC" xfId="2784"/>
    <cellStyle name="_DEM-WP (C) Power Cost 2006GRC Order_NIM Summary 09GRC 2" xfId="2785"/>
    <cellStyle name="_DEM-WP (C) Power Cost 2006GRC Order_NIM Summary 2" xfId="2786"/>
    <cellStyle name="_DEM-WP (C) Power Cost 2006GRC Order_NIM Summary 3" xfId="2787"/>
    <cellStyle name="_DEM-WP (C) Power Cost 2006GRC Order_NIM Summary 4" xfId="2788"/>
    <cellStyle name="_DEM-WP (C) Power Cost 2006GRC Order_NIM Summary 5" xfId="2789"/>
    <cellStyle name="_DEM-WP (C) Power Cost 2006GRC Order_NIM Summary 6" xfId="2790"/>
    <cellStyle name="_DEM-WP (C) Power Cost 2006GRC Order_NIM Summary 7" xfId="2791"/>
    <cellStyle name="_DEM-WP (C) Power Cost 2006GRC Order_NIM Summary 8" xfId="2792"/>
    <cellStyle name="_DEM-WP (C) Power Cost 2006GRC Order_NIM Summary 9" xfId="2793"/>
    <cellStyle name="_DEM-WP (C) Power Cost 2006GRC Order_PCA 9 -  Exhibit D April 2010 (3)" xfId="2794"/>
    <cellStyle name="_DEM-WP (C) Power Cost 2006GRC Order_PCA 9 -  Exhibit D April 2010 (3) 2" xfId="2795"/>
    <cellStyle name="_DEM-WP (C) Power Cost 2006GRC Order_Power Costs - Comparison bx Rbtl-Staff-Jt-PC" xfId="2796"/>
    <cellStyle name="_DEM-WP (C) Power Cost 2006GRC Order_Power Costs - Comparison bx Rbtl-Staff-Jt-PC 2" xfId="2797"/>
    <cellStyle name="_DEM-WP (C) Power Cost 2006GRC Order_Power Costs - Comparison bx Rbtl-Staff-Jt-PC 2 2" xfId="2798"/>
    <cellStyle name="_DEM-WP (C) Power Cost 2006GRC Order_Power Costs - Comparison bx Rbtl-Staff-Jt-PC 3" xfId="2799"/>
    <cellStyle name="_DEM-WP (C) Power Cost 2006GRC Order_Power Costs - Comparison bx Rbtl-Staff-Jt-PC_Adj Bench DR 3 for Initial Briefs (Electric)" xfId="2800"/>
    <cellStyle name="_DEM-WP (C) Power Cost 2006GRC Order_Power Costs - Comparison bx Rbtl-Staff-Jt-PC_Adj Bench DR 3 for Initial Briefs (Electric) 2" xfId="2801"/>
    <cellStyle name="_DEM-WP (C) Power Cost 2006GRC Order_Power Costs - Comparison bx Rbtl-Staff-Jt-PC_Adj Bench DR 3 for Initial Briefs (Electric) 2 2" xfId="2802"/>
    <cellStyle name="_DEM-WP (C) Power Cost 2006GRC Order_Power Costs - Comparison bx Rbtl-Staff-Jt-PC_Adj Bench DR 3 for Initial Briefs (Electric) 3" xfId="2803"/>
    <cellStyle name="_DEM-WP (C) Power Cost 2006GRC Order_Power Costs - Comparison bx Rbtl-Staff-Jt-PC_Electric Rev Req Model (2009 GRC) Rebuttal" xfId="2804"/>
    <cellStyle name="_DEM-WP (C) Power Cost 2006GRC Order_Power Costs - Comparison bx Rbtl-Staff-Jt-PC_Electric Rev Req Model (2009 GRC) Rebuttal 2" xfId="2805"/>
    <cellStyle name="_DEM-WP (C) Power Cost 2006GRC Order_Power Costs - Comparison bx Rbtl-Staff-Jt-PC_Electric Rev Req Model (2009 GRC) Rebuttal 2 2" xfId="2806"/>
    <cellStyle name="_DEM-WP (C) Power Cost 2006GRC Order_Power Costs - Comparison bx Rbtl-Staff-Jt-PC_Electric Rev Req Model (2009 GRC) Rebuttal 3" xfId="2807"/>
    <cellStyle name="_DEM-WP (C) Power Cost 2006GRC Order_Power Costs - Comparison bx Rbtl-Staff-Jt-PC_Electric Rev Req Model (2009 GRC) Rebuttal REmoval of New  WH Solar AdjustMI" xfId="2808"/>
    <cellStyle name="_DEM-WP (C) Power Cost 2006GRC Order_Power Costs - Comparison bx Rbtl-Staff-Jt-PC_Electric Rev Req Model (2009 GRC) Rebuttal REmoval of New  WH Solar AdjustMI 2" xfId="2809"/>
    <cellStyle name="_DEM-WP (C) Power Cost 2006GRC Order_Power Costs - Comparison bx Rbtl-Staff-Jt-PC_Electric Rev Req Model (2009 GRC) Rebuttal REmoval of New  WH Solar AdjustMI 2 2" xfId="2810"/>
    <cellStyle name="_DEM-WP (C) Power Cost 2006GRC Order_Power Costs - Comparison bx Rbtl-Staff-Jt-PC_Electric Rev Req Model (2009 GRC) Rebuttal REmoval of New  WH Solar AdjustMI 3" xfId="2811"/>
    <cellStyle name="_DEM-WP (C) Power Cost 2006GRC Order_Power Costs - Comparison bx Rbtl-Staff-Jt-PC_Electric Rev Req Model (2009 GRC) Revised 01-18-2010" xfId="2812"/>
    <cellStyle name="_DEM-WP (C) Power Cost 2006GRC Order_Power Costs - Comparison bx Rbtl-Staff-Jt-PC_Electric Rev Req Model (2009 GRC) Revised 01-18-2010 2" xfId="2813"/>
    <cellStyle name="_DEM-WP (C) Power Cost 2006GRC Order_Power Costs - Comparison bx Rbtl-Staff-Jt-PC_Electric Rev Req Model (2009 GRC) Revised 01-18-2010 2 2" xfId="2814"/>
    <cellStyle name="_DEM-WP (C) Power Cost 2006GRC Order_Power Costs - Comparison bx Rbtl-Staff-Jt-PC_Electric Rev Req Model (2009 GRC) Revised 01-18-2010 3" xfId="2815"/>
    <cellStyle name="_DEM-WP (C) Power Cost 2006GRC Order_Power Costs - Comparison bx Rbtl-Staff-Jt-PC_Final Order Electric EXHIBIT A-1" xfId="2816"/>
    <cellStyle name="_DEM-WP (C) Power Cost 2006GRC Order_Power Costs - Comparison bx Rbtl-Staff-Jt-PC_Final Order Electric EXHIBIT A-1 2" xfId="2817"/>
    <cellStyle name="_DEM-WP (C) Power Cost 2006GRC Order_Power Costs - Comparison bx Rbtl-Staff-Jt-PC_Final Order Electric EXHIBIT A-1 2 2" xfId="2818"/>
    <cellStyle name="_DEM-WP (C) Power Cost 2006GRC Order_Power Costs - Comparison bx Rbtl-Staff-Jt-PC_Final Order Electric EXHIBIT A-1 3" xfId="2819"/>
    <cellStyle name="_DEM-WP (C) Power Cost 2006GRC Order_Production Adj 4.37" xfId="2820"/>
    <cellStyle name="_DEM-WP (C) Power Cost 2006GRC Order_Production Adj 4.37 2" xfId="2821"/>
    <cellStyle name="_DEM-WP (C) Power Cost 2006GRC Order_Production Adj 4.37 2 2" xfId="2822"/>
    <cellStyle name="_DEM-WP (C) Power Cost 2006GRC Order_Production Adj 4.37 3" xfId="2823"/>
    <cellStyle name="_DEM-WP (C) Power Cost 2006GRC Order_Purchased Power Adj 4.03" xfId="2824"/>
    <cellStyle name="_DEM-WP (C) Power Cost 2006GRC Order_Purchased Power Adj 4.03 2" xfId="2825"/>
    <cellStyle name="_DEM-WP (C) Power Cost 2006GRC Order_Purchased Power Adj 4.03 2 2" xfId="2826"/>
    <cellStyle name="_DEM-WP (C) Power Cost 2006GRC Order_Purchased Power Adj 4.03 3" xfId="2827"/>
    <cellStyle name="_DEM-WP (C) Power Cost 2006GRC Order_Rebuttal Power Costs" xfId="2828"/>
    <cellStyle name="_DEM-WP (C) Power Cost 2006GRC Order_Rebuttal Power Costs 2" xfId="2829"/>
    <cellStyle name="_DEM-WP (C) Power Cost 2006GRC Order_Rebuttal Power Costs 2 2" xfId="2830"/>
    <cellStyle name="_DEM-WP (C) Power Cost 2006GRC Order_Rebuttal Power Costs 3" xfId="2831"/>
    <cellStyle name="_DEM-WP (C) Power Cost 2006GRC Order_Rebuttal Power Costs_Adj Bench DR 3 for Initial Briefs (Electric)" xfId="2832"/>
    <cellStyle name="_DEM-WP (C) Power Cost 2006GRC Order_Rebuttal Power Costs_Adj Bench DR 3 for Initial Briefs (Electric) 2" xfId="2833"/>
    <cellStyle name="_DEM-WP (C) Power Cost 2006GRC Order_Rebuttal Power Costs_Adj Bench DR 3 for Initial Briefs (Electric) 2 2" xfId="2834"/>
    <cellStyle name="_DEM-WP (C) Power Cost 2006GRC Order_Rebuttal Power Costs_Adj Bench DR 3 for Initial Briefs (Electric) 3" xfId="2835"/>
    <cellStyle name="_DEM-WP (C) Power Cost 2006GRC Order_Rebuttal Power Costs_Electric Rev Req Model (2009 GRC) Rebuttal" xfId="2836"/>
    <cellStyle name="_DEM-WP (C) Power Cost 2006GRC Order_Rebuttal Power Costs_Electric Rev Req Model (2009 GRC) Rebuttal 2" xfId="2837"/>
    <cellStyle name="_DEM-WP (C) Power Cost 2006GRC Order_Rebuttal Power Costs_Electric Rev Req Model (2009 GRC) Rebuttal 2 2" xfId="2838"/>
    <cellStyle name="_DEM-WP (C) Power Cost 2006GRC Order_Rebuttal Power Costs_Electric Rev Req Model (2009 GRC) Rebuttal 3" xfId="2839"/>
    <cellStyle name="_DEM-WP (C) Power Cost 2006GRC Order_Rebuttal Power Costs_Electric Rev Req Model (2009 GRC) Rebuttal REmoval of New  WH Solar AdjustMI" xfId="2840"/>
    <cellStyle name="_DEM-WP (C) Power Cost 2006GRC Order_Rebuttal Power Costs_Electric Rev Req Model (2009 GRC) Rebuttal REmoval of New  WH Solar AdjustMI 2" xfId="2841"/>
    <cellStyle name="_DEM-WP (C) Power Cost 2006GRC Order_Rebuttal Power Costs_Electric Rev Req Model (2009 GRC) Rebuttal REmoval of New  WH Solar AdjustMI 2 2" xfId="2842"/>
    <cellStyle name="_DEM-WP (C) Power Cost 2006GRC Order_Rebuttal Power Costs_Electric Rev Req Model (2009 GRC) Rebuttal REmoval of New  WH Solar AdjustMI 3" xfId="2843"/>
    <cellStyle name="_DEM-WP (C) Power Cost 2006GRC Order_Rebuttal Power Costs_Electric Rev Req Model (2009 GRC) Revised 01-18-2010" xfId="2844"/>
    <cellStyle name="_DEM-WP (C) Power Cost 2006GRC Order_Rebuttal Power Costs_Electric Rev Req Model (2009 GRC) Revised 01-18-2010 2" xfId="2845"/>
    <cellStyle name="_DEM-WP (C) Power Cost 2006GRC Order_Rebuttal Power Costs_Electric Rev Req Model (2009 GRC) Revised 01-18-2010 2 2" xfId="2846"/>
    <cellStyle name="_DEM-WP (C) Power Cost 2006GRC Order_Rebuttal Power Costs_Electric Rev Req Model (2009 GRC) Revised 01-18-2010 3" xfId="2847"/>
    <cellStyle name="_DEM-WP (C) Power Cost 2006GRC Order_Rebuttal Power Costs_Final Order Electric EXHIBIT A-1" xfId="2848"/>
    <cellStyle name="_DEM-WP (C) Power Cost 2006GRC Order_Rebuttal Power Costs_Final Order Electric EXHIBIT A-1 2" xfId="2849"/>
    <cellStyle name="_DEM-WP (C) Power Cost 2006GRC Order_Rebuttal Power Costs_Final Order Electric EXHIBIT A-1 2 2" xfId="2850"/>
    <cellStyle name="_DEM-WP (C) Power Cost 2006GRC Order_Rebuttal Power Costs_Final Order Electric EXHIBIT A-1 3" xfId="2851"/>
    <cellStyle name="_DEM-WP (C) Power Cost 2006GRC Order_ROR 5.02" xfId="2852"/>
    <cellStyle name="_DEM-WP (C) Power Cost 2006GRC Order_ROR 5.02 2" xfId="2853"/>
    <cellStyle name="_DEM-WP (C) Power Cost 2006GRC Order_ROR 5.02 2 2" xfId="2854"/>
    <cellStyle name="_DEM-WP (C) Power Cost 2006GRC Order_ROR 5.02 3" xfId="2855"/>
    <cellStyle name="_DEM-WP (C) Power Cost 2006GRC Order_Wind Integration 10GRC" xfId="2856"/>
    <cellStyle name="_DEM-WP (C) Power Cost 2006GRC Order_Wind Integration 10GRC 2" xfId="2857"/>
    <cellStyle name="_DEM-WP Revised (HC) Wild Horse 2006GRC" xfId="61"/>
    <cellStyle name="_DEM-WP Revised (HC) Wild Horse 2006GRC 2" xfId="2858"/>
    <cellStyle name="_DEM-WP Revised (HC) Wild Horse 2006GRC 2 2" xfId="2859"/>
    <cellStyle name="_DEM-WP Revised (HC) Wild Horse 2006GRC 3" xfId="2860"/>
    <cellStyle name="_DEM-WP Revised (HC) Wild Horse 2006GRC_16.37E Wild Horse Expansion DeferralRevwrkingfile SF" xfId="2861"/>
    <cellStyle name="_DEM-WP Revised (HC) Wild Horse 2006GRC_16.37E Wild Horse Expansion DeferralRevwrkingfile SF 2" xfId="2862"/>
    <cellStyle name="_DEM-WP Revised (HC) Wild Horse 2006GRC_16.37E Wild Horse Expansion DeferralRevwrkingfile SF 2 2" xfId="2863"/>
    <cellStyle name="_DEM-WP Revised (HC) Wild Horse 2006GRC_16.37E Wild Horse Expansion DeferralRevwrkingfile SF 3" xfId="2864"/>
    <cellStyle name="_DEM-WP Revised (HC) Wild Horse 2006GRC_2009 GRC Compl Filing - Exhibit D" xfId="2865"/>
    <cellStyle name="_DEM-WP Revised (HC) Wild Horse 2006GRC_2009 GRC Compl Filing - Exhibit D 2" xfId="2866"/>
    <cellStyle name="_DEM-WP Revised (HC) Wild Horse 2006GRC_Adj Bench DR 3 for Initial Briefs (Electric)" xfId="2867"/>
    <cellStyle name="_DEM-WP Revised (HC) Wild Horse 2006GRC_Adj Bench DR 3 for Initial Briefs (Electric) 2" xfId="2868"/>
    <cellStyle name="_DEM-WP Revised (HC) Wild Horse 2006GRC_Adj Bench DR 3 for Initial Briefs (Electric) 2 2" xfId="2869"/>
    <cellStyle name="_DEM-WP Revised (HC) Wild Horse 2006GRC_Adj Bench DR 3 for Initial Briefs (Electric) 3" xfId="2870"/>
    <cellStyle name="_DEM-WP Revised (HC) Wild Horse 2006GRC_Book2" xfId="2871"/>
    <cellStyle name="_DEM-WP Revised (HC) Wild Horse 2006GRC_Book2 2" xfId="2872"/>
    <cellStyle name="_DEM-WP Revised (HC) Wild Horse 2006GRC_Book2 2 2" xfId="2873"/>
    <cellStyle name="_DEM-WP Revised (HC) Wild Horse 2006GRC_Book2 3" xfId="2874"/>
    <cellStyle name="_DEM-WP Revised (HC) Wild Horse 2006GRC_Book4" xfId="2875"/>
    <cellStyle name="_DEM-WP Revised (HC) Wild Horse 2006GRC_Book4 2" xfId="2876"/>
    <cellStyle name="_DEM-WP Revised (HC) Wild Horse 2006GRC_Book4 2 2" xfId="2877"/>
    <cellStyle name="_DEM-WP Revised (HC) Wild Horse 2006GRC_Book4 3" xfId="2878"/>
    <cellStyle name="_DEM-WP Revised (HC) Wild Horse 2006GRC_Electric Rev Req Model (2009 GRC) " xfId="2879"/>
    <cellStyle name="_DEM-WP Revised (HC) Wild Horse 2006GRC_Electric Rev Req Model (2009 GRC)  2" xfId="2880"/>
    <cellStyle name="_DEM-WP Revised (HC) Wild Horse 2006GRC_Electric Rev Req Model (2009 GRC)  2 2" xfId="2881"/>
    <cellStyle name="_DEM-WP Revised (HC) Wild Horse 2006GRC_Electric Rev Req Model (2009 GRC)  3" xfId="2882"/>
    <cellStyle name="_DEM-WP Revised (HC) Wild Horse 2006GRC_Electric Rev Req Model (2009 GRC) Rebuttal" xfId="2883"/>
    <cellStyle name="_DEM-WP Revised (HC) Wild Horse 2006GRC_Electric Rev Req Model (2009 GRC) Rebuttal 2" xfId="2884"/>
    <cellStyle name="_DEM-WP Revised (HC) Wild Horse 2006GRC_Electric Rev Req Model (2009 GRC) Rebuttal 2 2" xfId="2885"/>
    <cellStyle name="_DEM-WP Revised (HC) Wild Horse 2006GRC_Electric Rev Req Model (2009 GRC) Rebuttal 3" xfId="2886"/>
    <cellStyle name="_DEM-WP Revised (HC) Wild Horse 2006GRC_Electric Rev Req Model (2009 GRC) Rebuttal REmoval of New  WH Solar AdjustMI" xfId="2887"/>
    <cellStyle name="_DEM-WP Revised (HC) Wild Horse 2006GRC_Electric Rev Req Model (2009 GRC) Rebuttal REmoval of New  WH Solar AdjustMI 2" xfId="2888"/>
    <cellStyle name="_DEM-WP Revised (HC) Wild Horse 2006GRC_Electric Rev Req Model (2009 GRC) Rebuttal REmoval of New  WH Solar AdjustMI 2 2" xfId="2889"/>
    <cellStyle name="_DEM-WP Revised (HC) Wild Horse 2006GRC_Electric Rev Req Model (2009 GRC) Rebuttal REmoval of New  WH Solar AdjustMI 3" xfId="2890"/>
    <cellStyle name="_DEM-WP Revised (HC) Wild Horse 2006GRC_Electric Rev Req Model (2009 GRC) Revised 01-18-2010" xfId="2891"/>
    <cellStyle name="_DEM-WP Revised (HC) Wild Horse 2006GRC_Electric Rev Req Model (2009 GRC) Revised 01-18-2010 2" xfId="2892"/>
    <cellStyle name="_DEM-WP Revised (HC) Wild Horse 2006GRC_Electric Rev Req Model (2009 GRC) Revised 01-18-2010 2 2" xfId="2893"/>
    <cellStyle name="_DEM-WP Revised (HC) Wild Horse 2006GRC_Electric Rev Req Model (2009 GRC) Revised 01-18-2010 3" xfId="2894"/>
    <cellStyle name="_DEM-WP Revised (HC) Wild Horse 2006GRC_Final Order Electric EXHIBIT A-1" xfId="2895"/>
    <cellStyle name="_DEM-WP Revised (HC) Wild Horse 2006GRC_Final Order Electric EXHIBIT A-1 2" xfId="2896"/>
    <cellStyle name="_DEM-WP Revised (HC) Wild Horse 2006GRC_Final Order Electric EXHIBIT A-1 2 2" xfId="2897"/>
    <cellStyle name="_DEM-WP Revised (HC) Wild Horse 2006GRC_Final Order Electric EXHIBIT A-1 3" xfId="2898"/>
    <cellStyle name="_DEM-WP Revised (HC) Wild Horse 2006GRC_NIM Summary" xfId="2899"/>
    <cellStyle name="_DEM-WP Revised (HC) Wild Horse 2006GRC_NIM Summary 2" xfId="2900"/>
    <cellStyle name="_DEM-WP Revised (HC) Wild Horse 2006GRC_Power Costs - Comparison bx Rbtl-Staff-Jt-PC" xfId="2901"/>
    <cellStyle name="_DEM-WP Revised (HC) Wild Horse 2006GRC_Power Costs - Comparison bx Rbtl-Staff-Jt-PC 2" xfId="2902"/>
    <cellStyle name="_DEM-WP Revised (HC) Wild Horse 2006GRC_Power Costs - Comparison bx Rbtl-Staff-Jt-PC 2 2" xfId="2903"/>
    <cellStyle name="_DEM-WP Revised (HC) Wild Horse 2006GRC_Power Costs - Comparison bx Rbtl-Staff-Jt-PC 3" xfId="2904"/>
    <cellStyle name="_DEM-WP Revised (HC) Wild Horse 2006GRC_Rebuttal Power Costs" xfId="2905"/>
    <cellStyle name="_DEM-WP Revised (HC) Wild Horse 2006GRC_Rebuttal Power Costs 2" xfId="2906"/>
    <cellStyle name="_DEM-WP Revised (HC) Wild Horse 2006GRC_Rebuttal Power Costs 2 2" xfId="2907"/>
    <cellStyle name="_DEM-WP Revised (HC) Wild Horse 2006GRC_Rebuttal Power Costs 3" xfId="2908"/>
    <cellStyle name="_DEM-WP Revised (HC) Wild Horse 2006GRC_TENASKA REGULATORY ASSET" xfId="2909"/>
    <cellStyle name="_DEM-WP Revised (HC) Wild Horse 2006GRC_TENASKA REGULATORY ASSET 2" xfId="2910"/>
    <cellStyle name="_DEM-WP Revised (HC) Wild Horse 2006GRC_TENASKA REGULATORY ASSET 2 2" xfId="2911"/>
    <cellStyle name="_DEM-WP Revised (HC) Wild Horse 2006GRC_TENASKA REGULATORY ASSET 3" xfId="2912"/>
    <cellStyle name="_DEM-WP(C) Colstrip FOR" xfId="2913"/>
    <cellStyle name="_DEM-WP(C) Colstrip FOR 2" xfId="2914"/>
    <cellStyle name="_DEM-WP(C) Colstrip FOR 2 2" xfId="2915"/>
    <cellStyle name="_DEM-WP(C) Colstrip FOR 3" xfId="2916"/>
    <cellStyle name="_DEM-WP(C) Colstrip FOR_(C) WHE Proforma with ITC cash grant 10 Yr Amort_for rebuttal_120709" xfId="2917"/>
    <cellStyle name="_DEM-WP(C) Colstrip FOR_(C) WHE Proforma with ITC cash grant 10 Yr Amort_for rebuttal_120709 2" xfId="2918"/>
    <cellStyle name="_DEM-WP(C) Colstrip FOR_(C) WHE Proforma with ITC cash grant 10 Yr Amort_for rebuttal_120709 2 2" xfId="2919"/>
    <cellStyle name="_DEM-WP(C) Colstrip FOR_(C) WHE Proforma with ITC cash grant 10 Yr Amort_for rebuttal_120709 3" xfId="2920"/>
    <cellStyle name="_DEM-WP(C) Colstrip FOR_16.07E Wild Horse Wind Expansionwrkingfile" xfId="2921"/>
    <cellStyle name="_DEM-WP(C) Colstrip FOR_16.07E Wild Horse Wind Expansionwrkingfile 2" xfId="2922"/>
    <cellStyle name="_DEM-WP(C) Colstrip FOR_16.07E Wild Horse Wind Expansionwrkingfile 2 2" xfId="2923"/>
    <cellStyle name="_DEM-WP(C) Colstrip FOR_16.07E Wild Horse Wind Expansionwrkingfile 3" xfId="2924"/>
    <cellStyle name="_DEM-WP(C) Colstrip FOR_16.07E Wild Horse Wind Expansionwrkingfile SF" xfId="2925"/>
    <cellStyle name="_DEM-WP(C) Colstrip FOR_16.07E Wild Horse Wind Expansionwrkingfile SF 2" xfId="2926"/>
    <cellStyle name="_DEM-WP(C) Colstrip FOR_16.07E Wild Horse Wind Expansionwrkingfile SF 2 2" xfId="2927"/>
    <cellStyle name="_DEM-WP(C) Colstrip FOR_16.07E Wild Horse Wind Expansionwrkingfile SF 3" xfId="2928"/>
    <cellStyle name="_DEM-WP(C) Colstrip FOR_16.37E Wild Horse Expansion DeferralRevwrkingfile SF" xfId="2929"/>
    <cellStyle name="_DEM-WP(C) Colstrip FOR_16.37E Wild Horse Expansion DeferralRevwrkingfile SF 2" xfId="2930"/>
    <cellStyle name="_DEM-WP(C) Colstrip FOR_16.37E Wild Horse Expansion DeferralRevwrkingfile SF 2 2" xfId="2931"/>
    <cellStyle name="_DEM-WP(C) Colstrip FOR_16.37E Wild Horse Expansion DeferralRevwrkingfile SF 3" xfId="2932"/>
    <cellStyle name="_DEM-WP(C) Colstrip FOR_Adj Bench DR 3 for Initial Briefs (Electric)" xfId="2933"/>
    <cellStyle name="_DEM-WP(C) Colstrip FOR_Adj Bench DR 3 for Initial Briefs (Electric) 2" xfId="2934"/>
    <cellStyle name="_DEM-WP(C) Colstrip FOR_Adj Bench DR 3 for Initial Briefs (Electric) 2 2" xfId="2935"/>
    <cellStyle name="_DEM-WP(C) Colstrip FOR_Adj Bench DR 3 for Initial Briefs (Electric) 3" xfId="2936"/>
    <cellStyle name="_DEM-WP(C) Colstrip FOR_Book2" xfId="2937"/>
    <cellStyle name="_DEM-WP(C) Colstrip FOR_Book2 2" xfId="2938"/>
    <cellStyle name="_DEM-WP(C) Colstrip FOR_Book2 2 2" xfId="2939"/>
    <cellStyle name="_DEM-WP(C) Colstrip FOR_Book2 3" xfId="2940"/>
    <cellStyle name="_DEM-WP(C) Colstrip FOR_Book2_Adj Bench DR 3 for Initial Briefs (Electric)" xfId="2941"/>
    <cellStyle name="_DEM-WP(C) Colstrip FOR_Book2_Adj Bench DR 3 for Initial Briefs (Electric) 2" xfId="2942"/>
    <cellStyle name="_DEM-WP(C) Colstrip FOR_Book2_Adj Bench DR 3 for Initial Briefs (Electric) 2 2" xfId="2943"/>
    <cellStyle name="_DEM-WP(C) Colstrip FOR_Book2_Adj Bench DR 3 for Initial Briefs (Electric) 3" xfId="2944"/>
    <cellStyle name="_DEM-WP(C) Colstrip FOR_Book2_Electric Rev Req Model (2009 GRC) Rebuttal" xfId="2945"/>
    <cellStyle name="_DEM-WP(C) Colstrip FOR_Book2_Electric Rev Req Model (2009 GRC) Rebuttal 2" xfId="2946"/>
    <cellStyle name="_DEM-WP(C) Colstrip FOR_Book2_Electric Rev Req Model (2009 GRC) Rebuttal 2 2" xfId="2947"/>
    <cellStyle name="_DEM-WP(C) Colstrip FOR_Book2_Electric Rev Req Model (2009 GRC) Rebuttal 3" xfId="2948"/>
    <cellStyle name="_DEM-WP(C) Colstrip FOR_Book2_Electric Rev Req Model (2009 GRC) Rebuttal REmoval of New  WH Solar AdjustMI" xfId="2949"/>
    <cellStyle name="_DEM-WP(C) Colstrip FOR_Book2_Electric Rev Req Model (2009 GRC) Rebuttal REmoval of New  WH Solar AdjustMI 2" xfId="2950"/>
    <cellStyle name="_DEM-WP(C) Colstrip FOR_Book2_Electric Rev Req Model (2009 GRC) Rebuttal REmoval of New  WH Solar AdjustMI 2 2" xfId="2951"/>
    <cellStyle name="_DEM-WP(C) Colstrip FOR_Book2_Electric Rev Req Model (2009 GRC) Rebuttal REmoval of New  WH Solar AdjustMI 3" xfId="2952"/>
    <cellStyle name="_DEM-WP(C) Colstrip FOR_Book2_Electric Rev Req Model (2009 GRC) Revised 01-18-2010" xfId="2953"/>
    <cellStyle name="_DEM-WP(C) Colstrip FOR_Book2_Electric Rev Req Model (2009 GRC) Revised 01-18-2010 2" xfId="2954"/>
    <cellStyle name="_DEM-WP(C) Colstrip FOR_Book2_Electric Rev Req Model (2009 GRC) Revised 01-18-2010 2 2" xfId="2955"/>
    <cellStyle name="_DEM-WP(C) Colstrip FOR_Book2_Electric Rev Req Model (2009 GRC) Revised 01-18-2010 3" xfId="2956"/>
    <cellStyle name="_DEM-WP(C) Colstrip FOR_Book2_Final Order Electric EXHIBIT A-1" xfId="2957"/>
    <cellStyle name="_DEM-WP(C) Colstrip FOR_Book2_Final Order Electric EXHIBIT A-1 2" xfId="2958"/>
    <cellStyle name="_DEM-WP(C) Colstrip FOR_Book2_Final Order Electric EXHIBIT A-1 2 2" xfId="2959"/>
    <cellStyle name="_DEM-WP(C) Colstrip FOR_Book2_Final Order Electric EXHIBIT A-1 3" xfId="2960"/>
    <cellStyle name="_DEM-WP(C) Colstrip FOR_Electric Rev Req Model (2009 GRC) Rebuttal" xfId="2961"/>
    <cellStyle name="_DEM-WP(C) Colstrip FOR_Electric Rev Req Model (2009 GRC) Rebuttal 2" xfId="2962"/>
    <cellStyle name="_DEM-WP(C) Colstrip FOR_Electric Rev Req Model (2009 GRC) Rebuttal 2 2" xfId="2963"/>
    <cellStyle name="_DEM-WP(C) Colstrip FOR_Electric Rev Req Model (2009 GRC) Rebuttal 3" xfId="2964"/>
    <cellStyle name="_DEM-WP(C) Colstrip FOR_Electric Rev Req Model (2009 GRC) Rebuttal REmoval of New  WH Solar AdjustMI" xfId="2965"/>
    <cellStyle name="_DEM-WP(C) Colstrip FOR_Electric Rev Req Model (2009 GRC) Rebuttal REmoval of New  WH Solar AdjustMI 2" xfId="2966"/>
    <cellStyle name="_DEM-WP(C) Colstrip FOR_Electric Rev Req Model (2009 GRC) Rebuttal REmoval of New  WH Solar AdjustMI 2 2" xfId="2967"/>
    <cellStyle name="_DEM-WP(C) Colstrip FOR_Electric Rev Req Model (2009 GRC) Rebuttal REmoval of New  WH Solar AdjustMI 3" xfId="2968"/>
    <cellStyle name="_DEM-WP(C) Colstrip FOR_Electric Rev Req Model (2009 GRC) Revised 01-18-2010" xfId="2969"/>
    <cellStyle name="_DEM-WP(C) Colstrip FOR_Electric Rev Req Model (2009 GRC) Revised 01-18-2010 2" xfId="2970"/>
    <cellStyle name="_DEM-WP(C) Colstrip FOR_Electric Rev Req Model (2009 GRC) Revised 01-18-2010 2 2" xfId="2971"/>
    <cellStyle name="_DEM-WP(C) Colstrip FOR_Electric Rev Req Model (2009 GRC) Revised 01-18-2010 3" xfId="2972"/>
    <cellStyle name="_DEM-WP(C) Colstrip FOR_Final Order Electric EXHIBIT A-1" xfId="2973"/>
    <cellStyle name="_DEM-WP(C) Colstrip FOR_Final Order Electric EXHIBIT A-1 2" xfId="2974"/>
    <cellStyle name="_DEM-WP(C) Colstrip FOR_Final Order Electric EXHIBIT A-1 2 2" xfId="2975"/>
    <cellStyle name="_DEM-WP(C) Colstrip FOR_Final Order Electric EXHIBIT A-1 3" xfId="2976"/>
    <cellStyle name="_DEM-WP(C) Colstrip FOR_Rebuttal Power Costs" xfId="2977"/>
    <cellStyle name="_DEM-WP(C) Colstrip FOR_Rebuttal Power Costs 2" xfId="2978"/>
    <cellStyle name="_DEM-WP(C) Colstrip FOR_Rebuttal Power Costs 2 2" xfId="2979"/>
    <cellStyle name="_DEM-WP(C) Colstrip FOR_Rebuttal Power Costs 3" xfId="2980"/>
    <cellStyle name="_DEM-WP(C) Colstrip FOR_Rebuttal Power Costs_Adj Bench DR 3 for Initial Briefs (Electric)" xfId="2981"/>
    <cellStyle name="_DEM-WP(C) Colstrip FOR_Rebuttal Power Costs_Adj Bench DR 3 for Initial Briefs (Electric) 2" xfId="2982"/>
    <cellStyle name="_DEM-WP(C) Colstrip FOR_Rebuttal Power Costs_Adj Bench DR 3 for Initial Briefs (Electric) 2 2" xfId="2983"/>
    <cellStyle name="_DEM-WP(C) Colstrip FOR_Rebuttal Power Costs_Adj Bench DR 3 for Initial Briefs (Electric) 3" xfId="2984"/>
    <cellStyle name="_DEM-WP(C) Colstrip FOR_Rebuttal Power Costs_Electric Rev Req Model (2009 GRC) Rebuttal" xfId="2985"/>
    <cellStyle name="_DEM-WP(C) Colstrip FOR_Rebuttal Power Costs_Electric Rev Req Model (2009 GRC) Rebuttal 2" xfId="2986"/>
    <cellStyle name="_DEM-WP(C) Colstrip FOR_Rebuttal Power Costs_Electric Rev Req Model (2009 GRC) Rebuttal 2 2" xfId="2987"/>
    <cellStyle name="_DEM-WP(C) Colstrip FOR_Rebuttal Power Costs_Electric Rev Req Model (2009 GRC) Rebuttal 3" xfId="2988"/>
    <cellStyle name="_DEM-WP(C) Colstrip FOR_Rebuttal Power Costs_Electric Rev Req Model (2009 GRC) Rebuttal REmoval of New  WH Solar AdjustMI" xfId="2989"/>
    <cellStyle name="_DEM-WP(C) Colstrip FOR_Rebuttal Power Costs_Electric Rev Req Model (2009 GRC) Rebuttal REmoval of New  WH Solar AdjustMI 2" xfId="2990"/>
    <cellStyle name="_DEM-WP(C) Colstrip FOR_Rebuttal Power Costs_Electric Rev Req Model (2009 GRC) Rebuttal REmoval of New  WH Solar AdjustMI 2 2" xfId="2991"/>
    <cellStyle name="_DEM-WP(C) Colstrip FOR_Rebuttal Power Costs_Electric Rev Req Model (2009 GRC) Rebuttal REmoval of New  WH Solar AdjustMI 3" xfId="2992"/>
    <cellStyle name="_DEM-WP(C) Colstrip FOR_Rebuttal Power Costs_Electric Rev Req Model (2009 GRC) Revised 01-18-2010" xfId="2993"/>
    <cellStyle name="_DEM-WP(C) Colstrip FOR_Rebuttal Power Costs_Electric Rev Req Model (2009 GRC) Revised 01-18-2010 2" xfId="2994"/>
    <cellStyle name="_DEM-WP(C) Colstrip FOR_Rebuttal Power Costs_Electric Rev Req Model (2009 GRC) Revised 01-18-2010 2 2" xfId="2995"/>
    <cellStyle name="_DEM-WP(C) Colstrip FOR_Rebuttal Power Costs_Electric Rev Req Model (2009 GRC) Revised 01-18-2010 3" xfId="2996"/>
    <cellStyle name="_DEM-WP(C) Colstrip FOR_Rebuttal Power Costs_Final Order Electric EXHIBIT A-1" xfId="2997"/>
    <cellStyle name="_DEM-WP(C) Colstrip FOR_Rebuttal Power Costs_Final Order Electric EXHIBIT A-1 2" xfId="2998"/>
    <cellStyle name="_DEM-WP(C) Colstrip FOR_Rebuttal Power Costs_Final Order Electric EXHIBIT A-1 2 2" xfId="2999"/>
    <cellStyle name="_DEM-WP(C) Colstrip FOR_Rebuttal Power Costs_Final Order Electric EXHIBIT A-1 3" xfId="3000"/>
    <cellStyle name="_DEM-WP(C) Colstrip FOR_TENASKA REGULATORY ASSET" xfId="3001"/>
    <cellStyle name="_DEM-WP(C) Colstrip FOR_TENASKA REGULATORY ASSET 2" xfId="3002"/>
    <cellStyle name="_DEM-WP(C) Colstrip FOR_TENASKA REGULATORY ASSET 2 2" xfId="3003"/>
    <cellStyle name="_DEM-WP(C) Colstrip FOR_TENASKA REGULATORY ASSET 3" xfId="3004"/>
    <cellStyle name="_DEM-WP(C) Costs not in AURORA 2006GRC" xfId="62"/>
    <cellStyle name="_DEM-WP(C) Costs not in AURORA 2006GRC 2" xfId="3005"/>
    <cellStyle name="_DEM-WP(C) Costs not in AURORA 2006GRC 2 2" xfId="3006"/>
    <cellStyle name="_DEM-WP(C) Costs not in AURORA 2006GRC 2 2 2" xfId="3007"/>
    <cellStyle name="_DEM-WP(C) Costs not in AURORA 2006GRC 2 3" xfId="3008"/>
    <cellStyle name="_DEM-WP(C) Costs not in AURORA 2006GRC 3" xfId="3009"/>
    <cellStyle name="_DEM-WP(C) Costs not in AURORA 2006GRC 3 2" xfId="3010"/>
    <cellStyle name="_DEM-WP(C) Costs not in AURORA 2006GRC 4" xfId="3011"/>
    <cellStyle name="_DEM-WP(C) Costs not in AURORA 2006GRC 4 2" xfId="3012"/>
    <cellStyle name="_DEM-WP(C) Costs not in AURORA 2006GRC_(C) WHE Proforma with ITC cash grant 10 Yr Amort_for deferral_102809" xfId="3013"/>
    <cellStyle name="_DEM-WP(C) Costs not in AURORA 2006GRC_(C) WHE Proforma with ITC cash grant 10 Yr Amort_for deferral_102809 2" xfId="3014"/>
    <cellStyle name="_DEM-WP(C) Costs not in AURORA 2006GRC_(C) WHE Proforma with ITC cash grant 10 Yr Amort_for deferral_102809 2 2" xfId="3015"/>
    <cellStyle name="_DEM-WP(C) Costs not in AURORA 2006GRC_(C) WHE Proforma with ITC cash grant 10 Yr Amort_for deferral_102809 3" xfId="3016"/>
    <cellStyle name="_DEM-WP(C) Costs not in AURORA 2006GRC_(C) WHE Proforma with ITC cash grant 10 Yr Amort_for deferral_102809_16.07E Wild Horse Wind Expansionwrkingfile" xfId="3017"/>
    <cellStyle name="_DEM-WP(C) Costs not in AURORA 2006GRC_(C) WHE Proforma with ITC cash grant 10 Yr Amort_for deferral_102809_16.07E Wild Horse Wind Expansionwrkingfile 2" xfId="3018"/>
    <cellStyle name="_DEM-WP(C) Costs not in AURORA 2006GRC_(C) WHE Proforma with ITC cash grant 10 Yr Amort_for deferral_102809_16.07E Wild Horse Wind Expansionwrkingfile 2 2" xfId="3019"/>
    <cellStyle name="_DEM-WP(C) Costs not in AURORA 2006GRC_(C) WHE Proforma with ITC cash grant 10 Yr Amort_for deferral_102809_16.07E Wild Horse Wind Expansionwrkingfile 3" xfId="3020"/>
    <cellStyle name="_DEM-WP(C) Costs not in AURORA 2006GRC_(C) WHE Proforma with ITC cash grant 10 Yr Amort_for deferral_102809_16.07E Wild Horse Wind Expansionwrkingfile SF" xfId="3021"/>
    <cellStyle name="_DEM-WP(C) Costs not in AURORA 2006GRC_(C) WHE Proforma with ITC cash grant 10 Yr Amort_for deferral_102809_16.07E Wild Horse Wind Expansionwrkingfile SF 2" xfId="3022"/>
    <cellStyle name="_DEM-WP(C) Costs not in AURORA 2006GRC_(C) WHE Proforma with ITC cash grant 10 Yr Amort_for deferral_102809_16.07E Wild Horse Wind Expansionwrkingfile SF 2 2" xfId="3023"/>
    <cellStyle name="_DEM-WP(C) Costs not in AURORA 2006GRC_(C) WHE Proforma with ITC cash grant 10 Yr Amort_for deferral_102809_16.07E Wild Horse Wind Expansionwrkingfile SF 3" xfId="3024"/>
    <cellStyle name="_DEM-WP(C) Costs not in AURORA 2006GRC_(C) WHE Proforma with ITC cash grant 10 Yr Amort_for deferral_102809_16.37E Wild Horse Expansion DeferralRevwrkingfile SF" xfId="3025"/>
    <cellStyle name="_DEM-WP(C) Costs not in AURORA 2006GRC_(C) WHE Proforma with ITC cash grant 10 Yr Amort_for deferral_102809_16.37E Wild Horse Expansion DeferralRevwrkingfile SF 2" xfId="3026"/>
    <cellStyle name="_DEM-WP(C) Costs not in AURORA 2006GRC_(C) WHE Proforma with ITC cash grant 10 Yr Amort_for deferral_102809_16.37E Wild Horse Expansion DeferralRevwrkingfile SF 2 2" xfId="3027"/>
    <cellStyle name="_DEM-WP(C) Costs not in AURORA 2006GRC_(C) WHE Proforma with ITC cash grant 10 Yr Amort_for deferral_102809_16.37E Wild Horse Expansion DeferralRevwrkingfile SF 3" xfId="3028"/>
    <cellStyle name="_DEM-WP(C) Costs not in AURORA 2006GRC_(C) WHE Proforma with ITC cash grant 10 Yr Amort_for rebuttal_120709" xfId="3029"/>
    <cellStyle name="_DEM-WP(C) Costs not in AURORA 2006GRC_(C) WHE Proforma with ITC cash grant 10 Yr Amort_for rebuttal_120709 2" xfId="3030"/>
    <cellStyle name="_DEM-WP(C) Costs not in AURORA 2006GRC_(C) WHE Proforma with ITC cash grant 10 Yr Amort_for rebuttal_120709 2 2" xfId="3031"/>
    <cellStyle name="_DEM-WP(C) Costs not in AURORA 2006GRC_(C) WHE Proforma with ITC cash grant 10 Yr Amort_for rebuttal_120709 3" xfId="3032"/>
    <cellStyle name="_DEM-WP(C) Costs not in AURORA 2006GRC_04.07E Wild Horse Wind Expansion" xfId="3033"/>
    <cellStyle name="_DEM-WP(C) Costs not in AURORA 2006GRC_04.07E Wild Horse Wind Expansion 2" xfId="3034"/>
    <cellStyle name="_DEM-WP(C) Costs not in AURORA 2006GRC_04.07E Wild Horse Wind Expansion 2 2" xfId="3035"/>
    <cellStyle name="_DEM-WP(C) Costs not in AURORA 2006GRC_04.07E Wild Horse Wind Expansion 3" xfId="3036"/>
    <cellStyle name="_DEM-WP(C) Costs not in AURORA 2006GRC_04.07E Wild Horse Wind Expansion_16.07E Wild Horse Wind Expansionwrkingfile" xfId="3037"/>
    <cellStyle name="_DEM-WP(C) Costs not in AURORA 2006GRC_04.07E Wild Horse Wind Expansion_16.07E Wild Horse Wind Expansionwrkingfile 2" xfId="3038"/>
    <cellStyle name="_DEM-WP(C) Costs not in AURORA 2006GRC_04.07E Wild Horse Wind Expansion_16.07E Wild Horse Wind Expansionwrkingfile 2 2" xfId="3039"/>
    <cellStyle name="_DEM-WP(C) Costs not in AURORA 2006GRC_04.07E Wild Horse Wind Expansion_16.07E Wild Horse Wind Expansionwrkingfile 3" xfId="3040"/>
    <cellStyle name="_DEM-WP(C) Costs not in AURORA 2006GRC_04.07E Wild Horse Wind Expansion_16.07E Wild Horse Wind Expansionwrkingfile SF" xfId="3041"/>
    <cellStyle name="_DEM-WP(C) Costs not in AURORA 2006GRC_04.07E Wild Horse Wind Expansion_16.07E Wild Horse Wind Expansionwrkingfile SF 2" xfId="3042"/>
    <cellStyle name="_DEM-WP(C) Costs not in AURORA 2006GRC_04.07E Wild Horse Wind Expansion_16.07E Wild Horse Wind Expansionwrkingfile SF 2 2" xfId="3043"/>
    <cellStyle name="_DEM-WP(C) Costs not in AURORA 2006GRC_04.07E Wild Horse Wind Expansion_16.07E Wild Horse Wind Expansionwrkingfile SF 3" xfId="3044"/>
    <cellStyle name="_DEM-WP(C) Costs not in AURORA 2006GRC_04.07E Wild Horse Wind Expansion_16.37E Wild Horse Expansion DeferralRevwrkingfile SF" xfId="3045"/>
    <cellStyle name="_DEM-WP(C) Costs not in AURORA 2006GRC_04.07E Wild Horse Wind Expansion_16.37E Wild Horse Expansion DeferralRevwrkingfile SF 2" xfId="3046"/>
    <cellStyle name="_DEM-WP(C) Costs not in AURORA 2006GRC_04.07E Wild Horse Wind Expansion_16.37E Wild Horse Expansion DeferralRevwrkingfile SF 2 2" xfId="3047"/>
    <cellStyle name="_DEM-WP(C) Costs not in AURORA 2006GRC_04.07E Wild Horse Wind Expansion_16.37E Wild Horse Expansion DeferralRevwrkingfile SF 3" xfId="3048"/>
    <cellStyle name="_DEM-WP(C) Costs not in AURORA 2006GRC_16.07E Wild Horse Wind Expansionwrkingfile" xfId="3049"/>
    <cellStyle name="_DEM-WP(C) Costs not in AURORA 2006GRC_16.07E Wild Horse Wind Expansionwrkingfile 2" xfId="3050"/>
    <cellStyle name="_DEM-WP(C) Costs not in AURORA 2006GRC_16.07E Wild Horse Wind Expansionwrkingfile 2 2" xfId="3051"/>
    <cellStyle name="_DEM-WP(C) Costs not in AURORA 2006GRC_16.07E Wild Horse Wind Expansionwrkingfile 3" xfId="3052"/>
    <cellStyle name="_DEM-WP(C) Costs not in AURORA 2006GRC_16.07E Wild Horse Wind Expansionwrkingfile SF" xfId="3053"/>
    <cellStyle name="_DEM-WP(C) Costs not in AURORA 2006GRC_16.07E Wild Horse Wind Expansionwrkingfile SF 2" xfId="3054"/>
    <cellStyle name="_DEM-WP(C) Costs not in AURORA 2006GRC_16.07E Wild Horse Wind Expansionwrkingfile SF 2 2" xfId="3055"/>
    <cellStyle name="_DEM-WP(C) Costs not in AURORA 2006GRC_16.07E Wild Horse Wind Expansionwrkingfile SF 3" xfId="3056"/>
    <cellStyle name="_DEM-WP(C) Costs not in AURORA 2006GRC_16.37E Wild Horse Expansion DeferralRevwrkingfile SF" xfId="3057"/>
    <cellStyle name="_DEM-WP(C) Costs not in AURORA 2006GRC_16.37E Wild Horse Expansion DeferralRevwrkingfile SF 2" xfId="3058"/>
    <cellStyle name="_DEM-WP(C) Costs not in AURORA 2006GRC_16.37E Wild Horse Expansion DeferralRevwrkingfile SF 2 2" xfId="3059"/>
    <cellStyle name="_DEM-WP(C) Costs not in AURORA 2006GRC_16.37E Wild Horse Expansion DeferralRevwrkingfile SF 3" xfId="3060"/>
    <cellStyle name="_DEM-WP(C) Costs not in AURORA 2006GRC_2009 GRC Compl Filing - Exhibit D" xfId="3061"/>
    <cellStyle name="_DEM-WP(C) Costs not in AURORA 2006GRC_2009 GRC Compl Filing - Exhibit D 2" xfId="3062"/>
    <cellStyle name="_DEM-WP(C) Costs not in AURORA 2006GRC_3.01 Income Statement" xfId="3063"/>
    <cellStyle name="_DEM-WP(C) Costs not in AURORA 2006GRC_4 31 Regulatory Assets and Liabilities  7 06- Exhibit D" xfId="3064"/>
    <cellStyle name="_DEM-WP(C) Costs not in AURORA 2006GRC_4 31 Regulatory Assets and Liabilities  7 06- Exhibit D 2" xfId="3065"/>
    <cellStyle name="_DEM-WP(C) Costs not in AURORA 2006GRC_4 31 Regulatory Assets and Liabilities  7 06- Exhibit D 2 2" xfId="3066"/>
    <cellStyle name="_DEM-WP(C) Costs not in AURORA 2006GRC_4 31 Regulatory Assets and Liabilities  7 06- Exhibit D 3" xfId="3067"/>
    <cellStyle name="_DEM-WP(C) Costs not in AURORA 2006GRC_4 31 Regulatory Assets and Liabilities  7 06- Exhibit D_NIM Summary" xfId="3068"/>
    <cellStyle name="_DEM-WP(C) Costs not in AURORA 2006GRC_4 31 Regulatory Assets and Liabilities  7 06- Exhibit D_NIM Summary 2" xfId="3069"/>
    <cellStyle name="_DEM-WP(C) Costs not in AURORA 2006GRC_4 32 Regulatory Assets and Liabilities  7 06- Exhibit D" xfId="3070"/>
    <cellStyle name="_DEM-WP(C) Costs not in AURORA 2006GRC_4 32 Regulatory Assets and Liabilities  7 06- Exhibit D 2" xfId="3071"/>
    <cellStyle name="_DEM-WP(C) Costs not in AURORA 2006GRC_4 32 Regulatory Assets and Liabilities  7 06- Exhibit D 2 2" xfId="3072"/>
    <cellStyle name="_DEM-WP(C) Costs not in AURORA 2006GRC_4 32 Regulatory Assets and Liabilities  7 06- Exhibit D 3" xfId="3073"/>
    <cellStyle name="_DEM-WP(C) Costs not in AURORA 2006GRC_4 32 Regulatory Assets and Liabilities  7 06- Exhibit D_NIM Summary" xfId="3074"/>
    <cellStyle name="_DEM-WP(C) Costs not in AURORA 2006GRC_4 32 Regulatory Assets and Liabilities  7 06- Exhibit D_NIM Summary 2" xfId="3075"/>
    <cellStyle name="_DEM-WP(C) Costs not in AURORA 2006GRC_AURORA Total New" xfId="3076"/>
    <cellStyle name="_DEM-WP(C) Costs not in AURORA 2006GRC_AURORA Total New 2" xfId="3077"/>
    <cellStyle name="_DEM-WP(C) Costs not in AURORA 2006GRC_Book2" xfId="3078"/>
    <cellStyle name="_DEM-WP(C) Costs not in AURORA 2006GRC_Book2 2" xfId="3079"/>
    <cellStyle name="_DEM-WP(C) Costs not in AURORA 2006GRC_Book2 2 2" xfId="3080"/>
    <cellStyle name="_DEM-WP(C) Costs not in AURORA 2006GRC_Book2 3" xfId="3081"/>
    <cellStyle name="_DEM-WP(C) Costs not in AURORA 2006GRC_Book2_Adj Bench DR 3 for Initial Briefs (Electric)" xfId="3082"/>
    <cellStyle name="_DEM-WP(C) Costs not in AURORA 2006GRC_Book2_Adj Bench DR 3 for Initial Briefs (Electric) 2" xfId="3083"/>
    <cellStyle name="_DEM-WP(C) Costs not in AURORA 2006GRC_Book2_Adj Bench DR 3 for Initial Briefs (Electric) 2 2" xfId="3084"/>
    <cellStyle name="_DEM-WP(C) Costs not in AURORA 2006GRC_Book2_Adj Bench DR 3 for Initial Briefs (Electric) 3" xfId="3085"/>
    <cellStyle name="_DEM-WP(C) Costs not in AURORA 2006GRC_Book2_Electric Rev Req Model (2009 GRC) Rebuttal" xfId="3086"/>
    <cellStyle name="_DEM-WP(C) Costs not in AURORA 2006GRC_Book2_Electric Rev Req Model (2009 GRC) Rebuttal 2" xfId="3087"/>
    <cellStyle name="_DEM-WP(C) Costs not in AURORA 2006GRC_Book2_Electric Rev Req Model (2009 GRC) Rebuttal 2 2" xfId="3088"/>
    <cellStyle name="_DEM-WP(C) Costs not in AURORA 2006GRC_Book2_Electric Rev Req Model (2009 GRC) Rebuttal 3" xfId="3089"/>
    <cellStyle name="_DEM-WP(C) Costs not in AURORA 2006GRC_Book2_Electric Rev Req Model (2009 GRC) Rebuttal REmoval of New  WH Solar AdjustMI" xfId="3090"/>
    <cellStyle name="_DEM-WP(C) Costs not in AURORA 2006GRC_Book2_Electric Rev Req Model (2009 GRC) Rebuttal REmoval of New  WH Solar AdjustMI 2" xfId="3091"/>
    <cellStyle name="_DEM-WP(C) Costs not in AURORA 2006GRC_Book2_Electric Rev Req Model (2009 GRC) Rebuttal REmoval of New  WH Solar AdjustMI 2 2" xfId="3092"/>
    <cellStyle name="_DEM-WP(C) Costs not in AURORA 2006GRC_Book2_Electric Rev Req Model (2009 GRC) Rebuttal REmoval of New  WH Solar AdjustMI 3" xfId="3093"/>
    <cellStyle name="_DEM-WP(C) Costs not in AURORA 2006GRC_Book2_Electric Rev Req Model (2009 GRC) Revised 01-18-2010" xfId="3094"/>
    <cellStyle name="_DEM-WP(C) Costs not in AURORA 2006GRC_Book2_Electric Rev Req Model (2009 GRC) Revised 01-18-2010 2" xfId="3095"/>
    <cellStyle name="_DEM-WP(C) Costs not in AURORA 2006GRC_Book2_Electric Rev Req Model (2009 GRC) Revised 01-18-2010 2 2" xfId="3096"/>
    <cellStyle name="_DEM-WP(C) Costs not in AURORA 2006GRC_Book2_Electric Rev Req Model (2009 GRC) Revised 01-18-2010 3" xfId="3097"/>
    <cellStyle name="_DEM-WP(C) Costs not in AURORA 2006GRC_Book2_Final Order Electric EXHIBIT A-1" xfId="3098"/>
    <cellStyle name="_DEM-WP(C) Costs not in AURORA 2006GRC_Book2_Final Order Electric EXHIBIT A-1 2" xfId="3099"/>
    <cellStyle name="_DEM-WP(C) Costs not in AURORA 2006GRC_Book2_Final Order Electric EXHIBIT A-1 2 2" xfId="3100"/>
    <cellStyle name="_DEM-WP(C) Costs not in AURORA 2006GRC_Book2_Final Order Electric EXHIBIT A-1 3" xfId="3101"/>
    <cellStyle name="_DEM-WP(C) Costs not in AURORA 2006GRC_Book4" xfId="3102"/>
    <cellStyle name="_DEM-WP(C) Costs not in AURORA 2006GRC_Book4 2" xfId="3103"/>
    <cellStyle name="_DEM-WP(C) Costs not in AURORA 2006GRC_Book4 2 2" xfId="3104"/>
    <cellStyle name="_DEM-WP(C) Costs not in AURORA 2006GRC_Book4 3" xfId="3105"/>
    <cellStyle name="_DEM-WP(C) Costs not in AURORA 2006GRC_Book9" xfId="3106"/>
    <cellStyle name="_DEM-WP(C) Costs not in AURORA 2006GRC_Book9 2" xfId="3107"/>
    <cellStyle name="_DEM-WP(C) Costs not in AURORA 2006GRC_Book9 2 2" xfId="3108"/>
    <cellStyle name="_DEM-WP(C) Costs not in AURORA 2006GRC_Book9 3" xfId="3109"/>
    <cellStyle name="_DEM-WP(C) Costs not in AURORA 2006GRC_Electric COS Inputs" xfId="3110"/>
    <cellStyle name="_DEM-WP(C) Costs not in AURORA 2006GRC_Electric COS Inputs 2" xfId="3111"/>
    <cellStyle name="_DEM-WP(C) Costs not in AURORA 2006GRC_Electric COS Inputs 2 2" xfId="3112"/>
    <cellStyle name="_DEM-WP(C) Costs not in AURORA 2006GRC_Electric COS Inputs 2 2 2" xfId="3113"/>
    <cellStyle name="_DEM-WP(C) Costs not in AURORA 2006GRC_Electric COS Inputs 2 3" xfId="3114"/>
    <cellStyle name="_DEM-WP(C) Costs not in AURORA 2006GRC_Electric COS Inputs 2 3 2" xfId="3115"/>
    <cellStyle name="_DEM-WP(C) Costs not in AURORA 2006GRC_Electric COS Inputs 2 4" xfId="3116"/>
    <cellStyle name="_DEM-WP(C) Costs not in AURORA 2006GRC_Electric COS Inputs 2 4 2" xfId="3117"/>
    <cellStyle name="_DEM-WP(C) Costs not in AURORA 2006GRC_Electric COS Inputs 3" xfId="3118"/>
    <cellStyle name="_DEM-WP(C) Costs not in AURORA 2006GRC_Electric COS Inputs 3 2" xfId="3119"/>
    <cellStyle name="_DEM-WP(C) Costs not in AURORA 2006GRC_Electric COS Inputs 4" xfId="3120"/>
    <cellStyle name="_DEM-WP(C) Costs not in AURORA 2006GRC_Electric COS Inputs 4 2" xfId="3121"/>
    <cellStyle name="_DEM-WP(C) Costs not in AURORA 2006GRC_Electric COS Inputs 5" xfId="3122"/>
    <cellStyle name="_DEM-WP(C) Costs not in AURORA 2006GRC_NIM Summary" xfId="3123"/>
    <cellStyle name="_DEM-WP(C) Costs not in AURORA 2006GRC_NIM Summary 09GRC" xfId="3124"/>
    <cellStyle name="_DEM-WP(C) Costs not in AURORA 2006GRC_NIM Summary 09GRC 2" xfId="3125"/>
    <cellStyle name="_DEM-WP(C) Costs not in AURORA 2006GRC_NIM Summary 2" xfId="3126"/>
    <cellStyle name="_DEM-WP(C) Costs not in AURORA 2006GRC_NIM Summary 3" xfId="3127"/>
    <cellStyle name="_DEM-WP(C) Costs not in AURORA 2006GRC_NIM Summary 4" xfId="3128"/>
    <cellStyle name="_DEM-WP(C) Costs not in AURORA 2006GRC_NIM Summary 5" xfId="3129"/>
    <cellStyle name="_DEM-WP(C) Costs not in AURORA 2006GRC_NIM Summary 6" xfId="3130"/>
    <cellStyle name="_DEM-WP(C) Costs not in AURORA 2006GRC_NIM Summary 7" xfId="3131"/>
    <cellStyle name="_DEM-WP(C) Costs not in AURORA 2006GRC_NIM Summary 8" xfId="3132"/>
    <cellStyle name="_DEM-WP(C) Costs not in AURORA 2006GRC_NIM Summary 9" xfId="3133"/>
    <cellStyle name="_DEM-WP(C) Costs not in AURORA 2006GRC_PCA 9 -  Exhibit D April 2010 (3)" xfId="3134"/>
    <cellStyle name="_DEM-WP(C) Costs not in AURORA 2006GRC_PCA 9 -  Exhibit D April 2010 (3) 2" xfId="3135"/>
    <cellStyle name="_DEM-WP(C) Costs not in AURORA 2006GRC_Power Costs - Comparison bx Rbtl-Staff-Jt-PC" xfId="3136"/>
    <cellStyle name="_DEM-WP(C) Costs not in AURORA 2006GRC_Power Costs - Comparison bx Rbtl-Staff-Jt-PC 2" xfId="3137"/>
    <cellStyle name="_DEM-WP(C) Costs not in AURORA 2006GRC_Power Costs - Comparison bx Rbtl-Staff-Jt-PC 2 2" xfId="3138"/>
    <cellStyle name="_DEM-WP(C) Costs not in AURORA 2006GRC_Power Costs - Comparison bx Rbtl-Staff-Jt-PC 3" xfId="3139"/>
    <cellStyle name="_DEM-WP(C) Costs not in AURORA 2006GRC_Power Costs - Comparison bx Rbtl-Staff-Jt-PC_Adj Bench DR 3 for Initial Briefs (Electric)" xfId="3140"/>
    <cellStyle name="_DEM-WP(C) Costs not in AURORA 2006GRC_Power Costs - Comparison bx Rbtl-Staff-Jt-PC_Adj Bench DR 3 for Initial Briefs (Electric) 2" xfId="3141"/>
    <cellStyle name="_DEM-WP(C) Costs not in AURORA 2006GRC_Power Costs - Comparison bx Rbtl-Staff-Jt-PC_Adj Bench DR 3 for Initial Briefs (Electric) 2 2" xfId="3142"/>
    <cellStyle name="_DEM-WP(C) Costs not in AURORA 2006GRC_Power Costs - Comparison bx Rbtl-Staff-Jt-PC_Adj Bench DR 3 for Initial Briefs (Electric) 3" xfId="3143"/>
    <cellStyle name="_DEM-WP(C) Costs not in AURORA 2006GRC_Power Costs - Comparison bx Rbtl-Staff-Jt-PC_Electric Rev Req Model (2009 GRC) Rebuttal" xfId="3144"/>
    <cellStyle name="_DEM-WP(C) Costs not in AURORA 2006GRC_Power Costs - Comparison bx Rbtl-Staff-Jt-PC_Electric Rev Req Model (2009 GRC) Rebuttal 2" xfId="3145"/>
    <cellStyle name="_DEM-WP(C) Costs not in AURORA 2006GRC_Power Costs - Comparison bx Rbtl-Staff-Jt-PC_Electric Rev Req Model (2009 GRC) Rebuttal 2 2" xfId="3146"/>
    <cellStyle name="_DEM-WP(C) Costs not in AURORA 2006GRC_Power Costs - Comparison bx Rbtl-Staff-Jt-PC_Electric Rev Req Model (2009 GRC) Rebuttal 3" xfId="3147"/>
    <cellStyle name="_DEM-WP(C) Costs not in AURORA 2006GRC_Power Costs - Comparison bx Rbtl-Staff-Jt-PC_Electric Rev Req Model (2009 GRC) Rebuttal REmoval of New  WH Solar AdjustMI" xfId="3148"/>
    <cellStyle name="_DEM-WP(C) Costs not in AURORA 2006GRC_Power Costs - Comparison bx Rbtl-Staff-Jt-PC_Electric Rev Req Model (2009 GRC) Rebuttal REmoval of New  WH Solar AdjustMI 2" xfId="3149"/>
    <cellStyle name="_DEM-WP(C) Costs not in AURORA 2006GRC_Power Costs - Comparison bx Rbtl-Staff-Jt-PC_Electric Rev Req Model (2009 GRC) Rebuttal REmoval of New  WH Solar AdjustMI 2 2" xfId="3150"/>
    <cellStyle name="_DEM-WP(C) Costs not in AURORA 2006GRC_Power Costs - Comparison bx Rbtl-Staff-Jt-PC_Electric Rev Req Model (2009 GRC) Rebuttal REmoval of New  WH Solar AdjustMI 3" xfId="3151"/>
    <cellStyle name="_DEM-WP(C) Costs not in AURORA 2006GRC_Power Costs - Comparison bx Rbtl-Staff-Jt-PC_Electric Rev Req Model (2009 GRC) Revised 01-18-2010" xfId="3152"/>
    <cellStyle name="_DEM-WP(C) Costs not in AURORA 2006GRC_Power Costs - Comparison bx Rbtl-Staff-Jt-PC_Electric Rev Req Model (2009 GRC) Revised 01-18-2010 2" xfId="3153"/>
    <cellStyle name="_DEM-WP(C) Costs not in AURORA 2006GRC_Power Costs - Comparison bx Rbtl-Staff-Jt-PC_Electric Rev Req Model (2009 GRC) Revised 01-18-2010 2 2" xfId="3154"/>
    <cellStyle name="_DEM-WP(C) Costs not in AURORA 2006GRC_Power Costs - Comparison bx Rbtl-Staff-Jt-PC_Electric Rev Req Model (2009 GRC) Revised 01-18-2010 3" xfId="3155"/>
    <cellStyle name="_DEM-WP(C) Costs not in AURORA 2006GRC_Power Costs - Comparison bx Rbtl-Staff-Jt-PC_Final Order Electric EXHIBIT A-1" xfId="3156"/>
    <cellStyle name="_DEM-WP(C) Costs not in AURORA 2006GRC_Power Costs - Comparison bx Rbtl-Staff-Jt-PC_Final Order Electric EXHIBIT A-1 2" xfId="3157"/>
    <cellStyle name="_DEM-WP(C) Costs not in AURORA 2006GRC_Power Costs - Comparison bx Rbtl-Staff-Jt-PC_Final Order Electric EXHIBIT A-1 2 2" xfId="3158"/>
    <cellStyle name="_DEM-WP(C) Costs not in AURORA 2006GRC_Power Costs - Comparison bx Rbtl-Staff-Jt-PC_Final Order Electric EXHIBIT A-1 3" xfId="3159"/>
    <cellStyle name="_DEM-WP(C) Costs not in AURORA 2006GRC_Production Adj 4.37" xfId="3160"/>
    <cellStyle name="_DEM-WP(C) Costs not in AURORA 2006GRC_Production Adj 4.37 2" xfId="3161"/>
    <cellStyle name="_DEM-WP(C) Costs not in AURORA 2006GRC_Production Adj 4.37 2 2" xfId="3162"/>
    <cellStyle name="_DEM-WP(C) Costs not in AURORA 2006GRC_Production Adj 4.37 3" xfId="3163"/>
    <cellStyle name="_DEM-WP(C) Costs not in AURORA 2006GRC_Purchased Power Adj 4.03" xfId="3164"/>
    <cellStyle name="_DEM-WP(C) Costs not in AURORA 2006GRC_Purchased Power Adj 4.03 2" xfId="3165"/>
    <cellStyle name="_DEM-WP(C) Costs not in AURORA 2006GRC_Purchased Power Adj 4.03 2 2" xfId="3166"/>
    <cellStyle name="_DEM-WP(C) Costs not in AURORA 2006GRC_Purchased Power Adj 4.03 3" xfId="3167"/>
    <cellStyle name="_DEM-WP(C) Costs not in AURORA 2006GRC_Rebuttal Power Costs" xfId="3168"/>
    <cellStyle name="_DEM-WP(C) Costs not in AURORA 2006GRC_Rebuttal Power Costs 2" xfId="3169"/>
    <cellStyle name="_DEM-WP(C) Costs not in AURORA 2006GRC_Rebuttal Power Costs 2 2" xfId="3170"/>
    <cellStyle name="_DEM-WP(C) Costs not in AURORA 2006GRC_Rebuttal Power Costs 3" xfId="3171"/>
    <cellStyle name="_DEM-WP(C) Costs not in AURORA 2006GRC_Rebuttal Power Costs_Adj Bench DR 3 for Initial Briefs (Electric)" xfId="3172"/>
    <cellStyle name="_DEM-WP(C) Costs not in AURORA 2006GRC_Rebuttal Power Costs_Adj Bench DR 3 for Initial Briefs (Electric) 2" xfId="3173"/>
    <cellStyle name="_DEM-WP(C) Costs not in AURORA 2006GRC_Rebuttal Power Costs_Adj Bench DR 3 for Initial Briefs (Electric) 2 2" xfId="3174"/>
    <cellStyle name="_DEM-WP(C) Costs not in AURORA 2006GRC_Rebuttal Power Costs_Adj Bench DR 3 for Initial Briefs (Electric) 3" xfId="3175"/>
    <cellStyle name="_DEM-WP(C) Costs not in AURORA 2006GRC_Rebuttal Power Costs_Electric Rev Req Model (2009 GRC) Rebuttal" xfId="3176"/>
    <cellStyle name="_DEM-WP(C) Costs not in AURORA 2006GRC_Rebuttal Power Costs_Electric Rev Req Model (2009 GRC) Rebuttal 2" xfId="3177"/>
    <cellStyle name="_DEM-WP(C) Costs not in AURORA 2006GRC_Rebuttal Power Costs_Electric Rev Req Model (2009 GRC) Rebuttal 2 2" xfId="3178"/>
    <cellStyle name="_DEM-WP(C) Costs not in AURORA 2006GRC_Rebuttal Power Costs_Electric Rev Req Model (2009 GRC) Rebuttal 3" xfId="3179"/>
    <cellStyle name="_DEM-WP(C) Costs not in AURORA 2006GRC_Rebuttal Power Costs_Electric Rev Req Model (2009 GRC) Rebuttal REmoval of New  WH Solar AdjustMI" xfId="3180"/>
    <cellStyle name="_DEM-WP(C) Costs not in AURORA 2006GRC_Rebuttal Power Costs_Electric Rev Req Model (2009 GRC) Rebuttal REmoval of New  WH Solar AdjustMI 2" xfId="3181"/>
    <cellStyle name="_DEM-WP(C) Costs not in AURORA 2006GRC_Rebuttal Power Costs_Electric Rev Req Model (2009 GRC) Rebuttal REmoval of New  WH Solar AdjustMI 2 2" xfId="3182"/>
    <cellStyle name="_DEM-WP(C) Costs not in AURORA 2006GRC_Rebuttal Power Costs_Electric Rev Req Model (2009 GRC) Rebuttal REmoval of New  WH Solar AdjustMI 3" xfId="3183"/>
    <cellStyle name="_DEM-WP(C) Costs not in AURORA 2006GRC_Rebuttal Power Costs_Electric Rev Req Model (2009 GRC) Revised 01-18-2010" xfId="3184"/>
    <cellStyle name="_DEM-WP(C) Costs not in AURORA 2006GRC_Rebuttal Power Costs_Electric Rev Req Model (2009 GRC) Revised 01-18-2010 2" xfId="3185"/>
    <cellStyle name="_DEM-WP(C) Costs not in AURORA 2006GRC_Rebuttal Power Costs_Electric Rev Req Model (2009 GRC) Revised 01-18-2010 2 2" xfId="3186"/>
    <cellStyle name="_DEM-WP(C) Costs not in AURORA 2006GRC_Rebuttal Power Costs_Electric Rev Req Model (2009 GRC) Revised 01-18-2010 3" xfId="3187"/>
    <cellStyle name="_DEM-WP(C) Costs not in AURORA 2006GRC_Rebuttal Power Costs_Final Order Electric EXHIBIT A-1" xfId="3188"/>
    <cellStyle name="_DEM-WP(C) Costs not in AURORA 2006GRC_Rebuttal Power Costs_Final Order Electric EXHIBIT A-1 2" xfId="3189"/>
    <cellStyle name="_DEM-WP(C) Costs not in AURORA 2006GRC_Rebuttal Power Costs_Final Order Electric EXHIBIT A-1 2 2" xfId="3190"/>
    <cellStyle name="_DEM-WP(C) Costs not in AURORA 2006GRC_Rebuttal Power Costs_Final Order Electric EXHIBIT A-1 3" xfId="3191"/>
    <cellStyle name="_DEM-WP(C) Costs not in AURORA 2006GRC_ROR 5.02" xfId="3192"/>
    <cellStyle name="_DEM-WP(C) Costs not in AURORA 2006GRC_ROR 5.02 2" xfId="3193"/>
    <cellStyle name="_DEM-WP(C) Costs not in AURORA 2006GRC_ROR 5.02 2 2" xfId="3194"/>
    <cellStyle name="_DEM-WP(C) Costs not in AURORA 2006GRC_ROR 5.02 3" xfId="3195"/>
    <cellStyle name="_DEM-WP(C) Costs not in AURORA 2006GRC_Transmission Workbook for May BOD" xfId="3196"/>
    <cellStyle name="_DEM-WP(C) Costs not in AURORA 2006GRC_Transmission Workbook for May BOD 2" xfId="3197"/>
    <cellStyle name="_DEM-WP(C) Costs not in AURORA 2006GRC_Wind Integration 10GRC" xfId="3198"/>
    <cellStyle name="_DEM-WP(C) Costs not in AURORA 2006GRC_Wind Integration 10GRC 2" xfId="3199"/>
    <cellStyle name="_DEM-WP(C) Costs not in AURORA 2007GRC" xfId="63"/>
    <cellStyle name="_DEM-WP(C) Costs not in AURORA 2007GRC 2" xfId="3200"/>
    <cellStyle name="_DEM-WP(C) Costs not in AURORA 2007GRC 2 2" xfId="3201"/>
    <cellStyle name="_DEM-WP(C) Costs not in AURORA 2007GRC 3" xfId="3202"/>
    <cellStyle name="_DEM-WP(C) Costs not in AURORA 2007GRC Update" xfId="3203"/>
    <cellStyle name="_DEM-WP(C) Costs not in AURORA 2007GRC Update 2" xfId="3204"/>
    <cellStyle name="_DEM-WP(C) Costs not in AURORA 2007GRC Update_NIM Summary" xfId="3205"/>
    <cellStyle name="_DEM-WP(C) Costs not in AURORA 2007GRC Update_NIM Summary 2" xfId="3206"/>
    <cellStyle name="_DEM-WP(C) Costs not in AURORA 2007GRC_16.37E Wild Horse Expansion DeferralRevwrkingfile SF" xfId="3207"/>
    <cellStyle name="_DEM-WP(C) Costs not in AURORA 2007GRC_16.37E Wild Horse Expansion DeferralRevwrkingfile SF 2" xfId="3208"/>
    <cellStyle name="_DEM-WP(C) Costs not in AURORA 2007GRC_16.37E Wild Horse Expansion DeferralRevwrkingfile SF 2 2" xfId="3209"/>
    <cellStyle name="_DEM-WP(C) Costs not in AURORA 2007GRC_16.37E Wild Horse Expansion DeferralRevwrkingfile SF 3" xfId="3210"/>
    <cellStyle name="_DEM-WP(C) Costs not in AURORA 2007GRC_2009 GRC Compl Filing - Exhibit D" xfId="3211"/>
    <cellStyle name="_DEM-WP(C) Costs not in AURORA 2007GRC_2009 GRC Compl Filing - Exhibit D 2" xfId="3212"/>
    <cellStyle name="_DEM-WP(C) Costs not in AURORA 2007GRC_Adj Bench DR 3 for Initial Briefs (Electric)" xfId="3213"/>
    <cellStyle name="_DEM-WP(C) Costs not in AURORA 2007GRC_Adj Bench DR 3 for Initial Briefs (Electric) 2" xfId="3214"/>
    <cellStyle name="_DEM-WP(C) Costs not in AURORA 2007GRC_Adj Bench DR 3 for Initial Briefs (Electric) 2 2" xfId="3215"/>
    <cellStyle name="_DEM-WP(C) Costs not in AURORA 2007GRC_Adj Bench DR 3 for Initial Briefs (Electric) 3" xfId="3216"/>
    <cellStyle name="_DEM-WP(C) Costs not in AURORA 2007GRC_Book2" xfId="3217"/>
    <cellStyle name="_DEM-WP(C) Costs not in AURORA 2007GRC_Book2 2" xfId="3218"/>
    <cellStyle name="_DEM-WP(C) Costs not in AURORA 2007GRC_Book2 2 2" xfId="3219"/>
    <cellStyle name="_DEM-WP(C) Costs not in AURORA 2007GRC_Book2 3" xfId="3220"/>
    <cellStyle name="_DEM-WP(C) Costs not in AURORA 2007GRC_Book4" xfId="3221"/>
    <cellStyle name="_DEM-WP(C) Costs not in AURORA 2007GRC_Book4 2" xfId="3222"/>
    <cellStyle name="_DEM-WP(C) Costs not in AURORA 2007GRC_Book4 2 2" xfId="3223"/>
    <cellStyle name="_DEM-WP(C) Costs not in AURORA 2007GRC_Book4 3" xfId="3224"/>
    <cellStyle name="_DEM-WP(C) Costs not in AURORA 2007GRC_Electric Rev Req Model (2009 GRC) " xfId="3225"/>
    <cellStyle name="_DEM-WP(C) Costs not in AURORA 2007GRC_Electric Rev Req Model (2009 GRC)  2" xfId="3226"/>
    <cellStyle name="_DEM-WP(C) Costs not in AURORA 2007GRC_Electric Rev Req Model (2009 GRC)  2 2" xfId="3227"/>
    <cellStyle name="_DEM-WP(C) Costs not in AURORA 2007GRC_Electric Rev Req Model (2009 GRC)  3" xfId="3228"/>
    <cellStyle name="_DEM-WP(C) Costs not in AURORA 2007GRC_Electric Rev Req Model (2009 GRC) Rebuttal" xfId="3229"/>
    <cellStyle name="_DEM-WP(C) Costs not in AURORA 2007GRC_Electric Rev Req Model (2009 GRC) Rebuttal 2" xfId="3230"/>
    <cellStyle name="_DEM-WP(C) Costs not in AURORA 2007GRC_Electric Rev Req Model (2009 GRC) Rebuttal 2 2" xfId="3231"/>
    <cellStyle name="_DEM-WP(C) Costs not in AURORA 2007GRC_Electric Rev Req Model (2009 GRC) Rebuttal 3" xfId="3232"/>
    <cellStyle name="_DEM-WP(C) Costs not in AURORA 2007GRC_Electric Rev Req Model (2009 GRC) Rebuttal REmoval of New  WH Solar AdjustMI" xfId="3233"/>
    <cellStyle name="_DEM-WP(C) Costs not in AURORA 2007GRC_Electric Rev Req Model (2009 GRC) Rebuttal REmoval of New  WH Solar AdjustMI 2" xfId="3234"/>
    <cellStyle name="_DEM-WP(C) Costs not in AURORA 2007GRC_Electric Rev Req Model (2009 GRC) Rebuttal REmoval of New  WH Solar AdjustMI 2 2" xfId="3235"/>
    <cellStyle name="_DEM-WP(C) Costs not in AURORA 2007GRC_Electric Rev Req Model (2009 GRC) Rebuttal REmoval of New  WH Solar AdjustMI 3" xfId="3236"/>
    <cellStyle name="_DEM-WP(C) Costs not in AURORA 2007GRC_Electric Rev Req Model (2009 GRC) Revised 01-18-2010" xfId="3237"/>
    <cellStyle name="_DEM-WP(C) Costs not in AURORA 2007GRC_Electric Rev Req Model (2009 GRC) Revised 01-18-2010 2" xfId="3238"/>
    <cellStyle name="_DEM-WP(C) Costs not in AURORA 2007GRC_Electric Rev Req Model (2009 GRC) Revised 01-18-2010 2 2" xfId="3239"/>
    <cellStyle name="_DEM-WP(C) Costs not in AURORA 2007GRC_Electric Rev Req Model (2009 GRC) Revised 01-18-2010 3" xfId="3240"/>
    <cellStyle name="_DEM-WP(C) Costs not in AURORA 2007GRC_Final Order Electric EXHIBIT A-1" xfId="3241"/>
    <cellStyle name="_DEM-WP(C) Costs not in AURORA 2007GRC_Final Order Electric EXHIBIT A-1 2" xfId="3242"/>
    <cellStyle name="_DEM-WP(C) Costs not in AURORA 2007GRC_Final Order Electric EXHIBIT A-1 2 2" xfId="3243"/>
    <cellStyle name="_DEM-WP(C) Costs not in AURORA 2007GRC_Final Order Electric EXHIBIT A-1 3" xfId="3244"/>
    <cellStyle name="_DEM-WP(C) Costs not in AURORA 2007GRC_NIM Summary" xfId="3245"/>
    <cellStyle name="_DEM-WP(C) Costs not in AURORA 2007GRC_NIM Summary 2" xfId="3246"/>
    <cellStyle name="_DEM-WP(C) Costs not in AURORA 2007GRC_Power Costs - Comparison bx Rbtl-Staff-Jt-PC" xfId="3247"/>
    <cellStyle name="_DEM-WP(C) Costs not in AURORA 2007GRC_Power Costs - Comparison bx Rbtl-Staff-Jt-PC 2" xfId="3248"/>
    <cellStyle name="_DEM-WP(C) Costs not in AURORA 2007GRC_Power Costs - Comparison bx Rbtl-Staff-Jt-PC 2 2" xfId="3249"/>
    <cellStyle name="_DEM-WP(C) Costs not in AURORA 2007GRC_Power Costs - Comparison bx Rbtl-Staff-Jt-PC 3" xfId="3250"/>
    <cellStyle name="_DEM-WP(C) Costs not in AURORA 2007GRC_Rebuttal Power Costs" xfId="3251"/>
    <cellStyle name="_DEM-WP(C) Costs not in AURORA 2007GRC_Rebuttal Power Costs 2" xfId="3252"/>
    <cellStyle name="_DEM-WP(C) Costs not in AURORA 2007GRC_Rebuttal Power Costs 2 2" xfId="3253"/>
    <cellStyle name="_DEM-WP(C) Costs not in AURORA 2007GRC_Rebuttal Power Costs 3" xfId="3254"/>
    <cellStyle name="_DEM-WP(C) Costs not in AURORA 2007GRC_TENASKA REGULATORY ASSET" xfId="3255"/>
    <cellStyle name="_DEM-WP(C) Costs not in AURORA 2007GRC_TENASKA REGULATORY ASSET 2" xfId="3256"/>
    <cellStyle name="_DEM-WP(C) Costs not in AURORA 2007GRC_TENASKA REGULATORY ASSET 2 2" xfId="3257"/>
    <cellStyle name="_DEM-WP(C) Costs not in AURORA 2007GRC_TENASKA REGULATORY ASSET 3" xfId="3258"/>
    <cellStyle name="_DEM-WP(C) Costs not in AURORA 2007PCORC" xfId="3259"/>
    <cellStyle name="_DEM-WP(C) Costs not in AURORA 2007PCORC 2" xfId="3260"/>
    <cellStyle name="_DEM-WP(C) Costs not in AURORA 2007PCORC_NIM Summary" xfId="3261"/>
    <cellStyle name="_DEM-WP(C) Costs not in AURORA 2007PCORC_NIM Summary 2" xfId="3262"/>
    <cellStyle name="_DEM-WP(C) Costs not in AURORA 2007PCORC-5.07Update" xfId="64"/>
    <cellStyle name="_DEM-WP(C) Costs not in AURORA 2007PCORC-5.07Update 2" xfId="3263"/>
    <cellStyle name="_DEM-WP(C) Costs not in AURORA 2007PCORC-5.07Update 2 2" xfId="3264"/>
    <cellStyle name="_DEM-WP(C) Costs not in AURORA 2007PCORC-5.07Update 3" xfId="3265"/>
    <cellStyle name="_DEM-WP(C) Costs not in AURORA 2007PCORC-5.07Update_16.37E Wild Horse Expansion DeferralRevwrkingfile SF" xfId="3266"/>
    <cellStyle name="_DEM-WP(C) Costs not in AURORA 2007PCORC-5.07Update_16.37E Wild Horse Expansion DeferralRevwrkingfile SF 2" xfId="3267"/>
    <cellStyle name="_DEM-WP(C) Costs not in AURORA 2007PCORC-5.07Update_16.37E Wild Horse Expansion DeferralRevwrkingfile SF 2 2" xfId="3268"/>
    <cellStyle name="_DEM-WP(C) Costs not in AURORA 2007PCORC-5.07Update_16.37E Wild Horse Expansion DeferralRevwrkingfile SF 3" xfId="3269"/>
    <cellStyle name="_DEM-WP(C) Costs not in AURORA 2007PCORC-5.07Update_2009 GRC Compl Filing - Exhibit D" xfId="3270"/>
    <cellStyle name="_DEM-WP(C) Costs not in AURORA 2007PCORC-5.07Update_2009 GRC Compl Filing - Exhibit D 2" xfId="3271"/>
    <cellStyle name="_DEM-WP(C) Costs not in AURORA 2007PCORC-5.07Update_Adj Bench DR 3 for Initial Briefs (Electric)" xfId="3272"/>
    <cellStyle name="_DEM-WP(C) Costs not in AURORA 2007PCORC-5.07Update_Adj Bench DR 3 for Initial Briefs (Electric) 2" xfId="3273"/>
    <cellStyle name="_DEM-WP(C) Costs not in AURORA 2007PCORC-5.07Update_Adj Bench DR 3 for Initial Briefs (Electric) 2 2" xfId="3274"/>
    <cellStyle name="_DEM-WP(C) Costs not in AURORA 2007PCORC-5.07Update_Adj Bench DR 3 for Initial Briefs (Electric) 3" xfId="3275"/>
    <cellStyle name="_DEM-WP(C) Costs not in AURORA 2007PCORC-5.07Update_Book2" xfId="3276"/>
    <cellStyle name="_DEM-WP(C) Costs not in AURORA 2007PCORC-5.07Update_Book2 2" xfId="3277"/>
    <cellStyle name="_DEM-WP(C) Costs not in AURORA 2007PCORC-5.07Update_Book2 2 2" xfId="3278"/>
    <cellStyle name="_DEM-WP(C) Costs not in AURORA 2007PCORC-5.07Update_Book2 3" xfId="3279"/>
    <cellStyle name="_DEM-WP(C) Costs not in AURORA 2007PCORC-5.07Update_Book4" xfId="3280"/>
    <cellStyle name="_DEM-WP(C) Costs not in AURORA 2007PCORC-5.07Update_Book4 2" xfId="3281"/>
    <cellStyle name="_DEM-WP(C) Costs not in AURORA 2007PCORC-5.07Update_Book4 2 2" xfId="3282"/>
    <cellStyle name="_DEM-WP(C) Costs not in AURORA 2007PCORC-5.07Update_Book4 3" xfId="3283"/>
    <cellStyle name="_DEM-WP(C) Costs not in AURORA 2007PCORC-5.07Update_DEM-WP(C) Production O&amp;M 2009GRC Rebuttal" xfId="3284"/>
    <cellStyle name="_DEM-WP(C) Costs not in AURORA 2007PCORC-5.07Update_DEM-WP(C) Production O&amp;M 2009GRC Rebuttal 2" xfId="3285"/>
    <cellStyle name="_DEM-WP(C) Costs not in AURORA 2007PCORC-5.07Update_DEM-WP(C) Production O&amp;M 2009GRC Rebuttal 2 2" xfId="3286"/>
    <cellStyle name="_DEM-WP(C) Costs not in AURORA 2007PCORC-5.07Update_DEM-WP(C) Production O&amp;M 2009GRC Rebuttal 3" xfId="3287"/>
    <cellStyle name="_DEM-WP(C) Costs not in AURORA 2007PCORC-5.07Update_DEM-WP(C) Production O&amp;M 2009GRC Rebuttal_Adj Bench DR 3 for Initial Briefs (Electric)" xfId="3288"/>
    <cellStyle name="_DEM-WP(C) Costs not in AURORA 2007PCORC-5.07Update_DEM-WP(C) Production O&amp;M 2009GRC Rebuttal_Adj Bench DR 3 for Initial Briefs (Electric) 2" xfId="3289"/>
    <cellStyle name="_DEM-WP(C) Costs not in AURORA 2007PCORC-5.07Update_DEM-WP(C) Production O&amp;M 2009GRC Rebuttal_Adj Bench DR 3 for Initial Briefs (Electric) 2 2" xfId="3290"/>
    <cellStyle name="_DEM-WP(C) Costs not in AURORA 2007PCORC-5.07Update_DEM-WP(C) Production O&amp;M 2009GRC Rebuttal_Adj Bench DR 3 for Initial Briefs (Electric) 3" xfId="3291"/>
    <cellStyle name="_DEM-WP(C) Costs not in AURORA 2007PCORC-5.07Update_DEM-WP(C) Production O&amp;M 2009GRC Rebuttal_Book2" xfId="3292"/>
    <cellStyle name="_DEM-WP(C) Costs not in AURORA 2007PCORC-5.07Update_DEM-WP(C) Production O&amp;M 2009GRC Rebuttal_Book2 2" xfId="3293"/>
    <cellStyle name="_DEM-WP(C) Costs not in AURORA 2007PCORC-5.07Update_DEM-WP(C) Production O&amp;M 2009GRC Rebuttal_Book2 2 2" xfId="3294"/>
    <cellStyle name="_DEM-WP(C) Costs not in AURORA 2007PCORC-5.07Update_DEM-WP(C) Production O&amp;M 2009GRC Rebuttal_Book2 3" xfId="3295"/>
    <cellStyle name="_DEM-WP(C) Costs not in AURORA 2007PCORC-5.07Update_DEM-WP(C) Production O&amp;M 2009GRC Rebuttal_Book2_Adj Bench DR 3 for Initial Briefs (Electric)" xfId="3296"/>
    <cellStyle name="_DEM-WP(C) Costs not in AURORA 2007PCORC-5.07Update_DEM-WP(C) Production O&amp;M 2009GRC Rebuttal_Book2_Adj Bench DR 3 for Initial Briefs (Electric) 2" xfId="3297"/>
    <cellStyle name="_DEM-WP(C) Costs not in AURORA 2007PCORC-5.07Update_DEM-WP(C) Production O&amp;M 2009GRC Rebuttal_Book2_Adj Bench DR 3 for Initial Briefs (Electric) 2 2" xfId="3298"/>
    <cellStyle name="_DEM-WP(C) Costs not in AURORA 2007PCORC-5.07Update_DEM-WP(C) Production O&amp;M 2009GRC Rebuttal_Book2_Adj Bench DR 3 for Initial Briefs (Electric) 3" xfId="3299"/>
    <cellStyle name="_DEM-WP(C) Costs not in AURORA 2007PCORC-5.07Update_DEM-WP(C) Production O&amp;M 2009GRC Rebuttal_Book2_Electric Rev Req Model (2009 GRC) Rebuttal" xfId="3300"/>
    <cellStyle name="_DEM-WP(C) Costs not in AURORA 2007PCORC-5.07Update_DEM-WP(C) Production O&amp;M 2009GRC Rebuttal_Book2_Electric Rev Req Model (2009 GRC) Rebuttal 2" xfId="3301"/>
    <cellStyle name="_DEM-WP(C) Costs not in AURORA 2007PCORC-5.07Update_DEM-WP(C) Production O&amp;M 2009GRC Rebuttal_Book2_Electric Rev Req Model (2009 GRC) Rebuttal 2 2" xfId="3302"/>
    <cellStyle name="_DEM-WP(C) Costs not in AURORA 2007PCORC-5.07Update_DEM-WP(C) Production O&amp;M 2009GRC Rebuttal_Book2_Electric Rev Req Model (2009 GRC) Rebuttal 3" xfId="3303"/>
    <cellStyle name="_DEM-WP(C) Costs not in AURORA 2007PCORC-5.07Update_DEM-WP(C) Production O&amp;M 2009GRC Rebuttal_Book2_Electric Rev Req Model (2009 GRC) Rebuttal REmoval of New  WH Solar AdjustMI" xfId="3304"/>
    <cellStyle name="_DEM-WP(C) Costs not in AURORA 2007PCORC-5.07Update_DEM-WP(C) Production O&amp;M 2009GRC Rebuttal_Book2_Electric Rev Req Model (2009 GRC) Rebuttal REmoval of New  WH Solar AdjustMI 2" xfId="3305"/>
    <cellStyle name="_DEM-WP(C) Costs not in AURORA 2007PCORC-5.07Update_DEM-WP(C) Production O&amp;M 2009GRC Rebuttal_Book2_Electric Rev Req Model (2009 GRC) Rebuttal REmoval of New  WH Solar AdjustMI 2 2" xfId="3306"/>
    <cellStyle name="_DEM-WP(C) Costs not in AURORA 2007PCORC-5.07Update_DEM-WP(C) Production O&amp;M 2009GRC Rebuttal_Book2_Electric Rev Req Model (2009 GRC) Rebuttal REmoval of New  WH Solar AdjustMI 3" xfId="3307"/>
    <cellStyle name="_DEM-WP(C) Costs not in AURORA 2007PCORC-5.07Update_DEM-WP(C) Production O&amp;M 2009GRC Rebuttal_Book2_Electric Rev Req Model (2009 GRC) Revised 01-18-2010" xfId="3308"/>
    <cellStyle name="_DEM-WP(C) Costs not in AURORA 2007PCORC-5.07Update_DEM-WP(C) Production O&amp;M 2009GRC Rebuttal_Book2_Electric Rev Req Model (2009 GRC) Revised 01-18-2010 2" xfId="3309"/>
    <cellStyle name="_DEM-WP(C) Costs not in AURORA 2007PCORC-5.07Update_DEM-WP(C) Production O&amp;M 2009GRC Rebuttal_Book2_Electric Rev Req Model (2009 GRC) Revised 01-18-2010 2 2" xfId="3310"/>
    <cellStyle name="_DEM-WP(C) Costs not in AURORA 2007PCORC-5.07Update_DEM-WP(C) Production O&amp;M 2009GRC Rebuttal_Book2_Electric Rev Req Model (2009 GRC) Revised 01-18-2010 3" xfId="3311"/>
    <cellStyle name="_DEM-WP(C) Costs not in AURORA 2007PCORC-5.07Update_DEM-WP(C) Production O&amp;M 2009GRC Rebuttal_Book2_Final Order Electric EXHIBIT A-1" xfId="3312"/>
    <cellStyle name="_DEM-WP(C) Costs not in AURORA 2007PCORC-5.07Update_DEM-WP(C) Production O&amp;M 2009GRC Rebuttal_Book2_Final Order Electric EXHIBIT A-1 2" xfId="3313"/>
    <cellStyle name="_DEM-WP(C) Costs not in AURORA 2007PCORC-5.07Update_DEM-WP(C) Production O&amp;M 2009GRC Rebuttal_Book2_Final Order Electric EXHIBIT A-1 2 2" xfId="3314"/>
    <cellStyle name="_DEM-WP(C) Costs not in AURORA 2007PCORC-5.07Update_DEM-WP(C) Production O&amp;M 2009GRC Rebuttal_Book2_Final Order Electric EXHIBIT A-1 3" xfId="3315"/>
    <cellStyle name="_DEM-WP(C) Costs not in AURORA 2007PCORC-5.07Update_DEM-WP(C) Production O&amp;M 2009GRC Rebuttal_Electric Rev Req Model (2009 GRC) Rebuttal" xfId="3316"/>
    <cellStyle name="_DEM-WP(C) Costs not in AURORA 2007PCORC-5.07Update_DEM-WP(C) Production O&amp;M 2009GRC Rebuttal_Electric Rev Req Model (2009 GRC) Rebuttal 2" xfId="3317"/>
    <cellStyle name="_DEM-WP(C) Costs not in AURORA 2007PCORC-5.07Update_DEM-WP(C) Production O&amp;M 2009GRC Rebuttal_Electric Rev Req Model (2009 GRC) Rebuttal 2 2" xfId="3318"/>
    <cellStyle name="_DEM-WP(C) Costs not in AURORA 2007PCORC-5.07Update_DEM-WP(C) Production O&amp;M 2009GRC Rebuttal_Electric Rev Req Model (2009 GRC) Rebuttal 3" xfId="3319"/>
    <cellStyle name="_DEM-WP(C) Costs not in AURORA 2007PCORC-5.07Update_DEM-WP(C) Production O&amp;M 2009GRC Rebuttal_Electric Rev Req Model (2009 GRC) Rebuttal REmoval of New  WH Solar AdjustMI" xfId="3320"/>
    <cellStyle name="_DEM-WP(C) Costs not in AURORA 2007PCORC-5.07Update_DEM-WP(C) Production O&amp;M 2009GRC Rebuttal_Electric Rev Req Model (2009 GRC) Rebuttal REmoval of New  WH Solar AdjustMI 2" xfId="3321"/>
    <cellStyle name="_DEM-WP(C) Costs not in AURORA 2007PCORC-5.07Update_DEM-WP(C) Production O&amp;M 2009GRC Rebuttal_Electric Rev Req Model (2009 GRC) Rebuttal REmoval of New  WH Solar AdjustMI 2 2" xfId="3322"/>
    <cellStyle name="_DEM-WP(C) Costs not in AURORA 2007PCORC-5.07Update_DEM-WP(C) Production O&amp;M 2009GRC Rebuttal_Electric Rev Req Model (2009 GRC) Rebuttal REmoval of New  WH Solar AdjustMI 3" xfId="3323"/>
    <cellStyle name="_DEM-WP(C) Costs not in AURORA 2007PCORC-5.07Update_DEM-WP(C) Production O&amp;M 2009GRC Rebuttal_Electric Rev Req Model (2009 GRC) Revised 01-18-2010" xfId="3324"/>
    <cellStyle name="_DEM-WP(C) Costs not in AURORA 2007PCORC-5.07Update_DEM-WP(C) Production O&amp;M 2009GRC Rebuttal_Electric Rev Req Model (2009 GRC) Revised 01-18-2010 2" xfId="3325"/>
    <cellStyle name="_DEM-WP(C) Costs not in AURORA 2007PCORC-5.07Update_DEM-WP(C) Production O&amp;M 2009GRC Rebuttal_Electric Rev Req Model (2009 GRC) Revised 01-18-2010 2 2" xfId="3326"/>
    <cellStyle name="_DEM-WP(C) Costs not in AURORA 2007PCORC-5.07Update_DEM-WP(C) Production O&amp;M 2009GRC Rebuttal_Electric Rev Req Model (2009 GRC) Revised 01-18-2010 3" xfId="3327"/>
    <cellStyle name="_DEM-WP(C) Costs not in AURORA 2007PCORC-5.07Update_DEM-WP(C) Production O&amp;M 2009GRC Rebuttal_Final Order Electric EXHIBIT A-1" xfId="3328"/>
    <cellStyle name="_DEM-WP(C) Costs not in AURORA 2007PCORC-5.07Update_DEM-WP(C) Production O&amp;M 2009GRC Rebuttal_Final Order Electric EXHIBIT A-1 2" xfId="3329"/>
    <cellStyle name="_DEM-WP(C) Costs not in AURORA 2007PCORC-5.07Update_DEM-WP(C) Production O&amp;M 2009GRC Rebuttal_Final Order Electric EXHIBIT A-1 2 2" xfId="3330"/>
    <cellStyle name="_DEM-WP(C) Costs not in AURORA 2007PCORC-5.07Update_DEM-WP(C) Production O&amp;M 2009GRC Rebuttal_Final Order Electric EXHIBIT A-1 3" xfId="3331"/>
    <cellStyle name="_DEM-WP(C) Costs not in AURORA 2007PCORC-5.07Update_DEM-WP(C) Production O&amp;M 2009GRC Rebuttal_Rebuttal Power Costs" xfId="3332"/>
    <cellStyle name="_DEM-WP(C) Costs not in AURORA 2007PCORC-5.07Update_DEM-WP(C) Production O&amp;M 2009GRC Rebuttal_Rebuttal Power Costs 2" xfId="3333"/>
    <cellStyle name="_DEM-WP(C) Costs not in AURORA 2007PCORC-5.07Update_DEM-WP(C) Production O&amp;M 2009GRC Rebuttal_Rebuttal Power Costs 2 2" xfId="3334"/>
    <cellStyle name="_DEM-WP(C) Costs not in AURORA 2007PCORC-5.07Update_DEM-WP(C) Production O&amp;M 2009GRC Rebuttal_Rebuttal Power Costs 3" xfId="3335"/>
    <cellStyle name="_DEM-WP(C) Costs not in AURORA 2007PCORC-5.07Update_DEM-WP(C) Production O&amp;M 2009GRC Rebuttal_Rebuttal Power Costs_Adj Bench DR 3 for Initial Briefs (Electric)" xfId="3336"/>
    <cellStyle name="_DEM-WP(C) Costs not in AURORA 2007PCORC-5.07Update_DEM-WP(C) Production O&amp;M 2009GRC Rebuttal_Rebuttal Power Costs_Adj Bench DR 3 for Initial Briefs (Electric) 2" xfId="3337"/>
    <cellStyle name="_DEM-WP(C) Costs not in AURORA 2007PCORC-5.07Update_DEM-WP(C) Production O&amp;M 2009GRC Rebuttal_Rebuttal Power Costs_Adj Bench DR 3 for Initial Briefs (Electric) 2 2" xfId="3338"/>
    <cellStyle name="_DEM-WP(C) Costs not in AURORA 2007PCORC-5.07Update_DEM-WP(C) Production O&amp;M 2009GRC Rebuttal_Rebuttal Power Costs_Adj Bench DR 3 for Initial Briefs (Electric) 3" xfId="3339"/>
    <cellStyle name="_DEM-WP(C) Costs not in AURORA 2007PCORC-5.07Update_DEM-WP(C) Production O&amp;M 2009GRC Rebuttal_Rebuttal Power Costs_Electric Rev Req Model (2009 GRC) Rebuttal" xfId="3340"/>
    <cellStyle name="_DEM-WP(C) Costs not in AURORA 2007PCORC-5.07Update_DEM-WP(C) Production O&amp;M 2009GRC Rebuttal_Rebuttal Power Costs_Electric Rev Req Model (2009 GRC) Rebuttal 2" xfId="3341"/>
    <cellStyle name="_DEM-WP(C) Costs not in AURORA 2007PCORC-5.07Update_DEM-WP(C) Production O&amp;M 2009GRC Rebuttal_Rebuttal Power Costs_Electric Rev Req Model (2009 GRC) Rebuttal 2 2" xfId="3342"/>
    <cellStyle name="_DEM-WP(C) Costs not in AURORA 2007PCORC-5.07Update_DEM-WP(C) Production O&amp;M 2009GRC Rebuttal_Rebuttal Power Costs_Electric Rev Req Model (2009 GRC) Rebuttal 3" xfId="3343"/>
    <cellStyle name="_DEM-WP(C) Costs not in AURORA 2007PCORC-5.07Update_DEM-WP(C) Production O&amp;M 2009GRC Rebuttal_Rebuttal Power Costs_Electric Rev Req Model (2009 GRC) Rebuttal REmoval of New  WH Solar AdjustMI" xfId="3344"/>
    <cellStyle name="_DEM-WP(C) Costs not in AURORA 2007PCORC-5.07Update_DEM-WP(C) Production O&amp;M 2009GRC Rebuttal_Rebuttal Power Costs_Electric Rev Req Model (2009 GRC) Rebuttal REmoval of New  WH Solar AdjustMI 2" xfId="3345"/>
    <cellStyle name="_DEM-WP(C) Costs not in AURORA 2007PCORC-5.07Update_DEM-WP(C) Production O&amp;M 2009GRC Rebuttal_Rebuttal Power Costs_Electric Rev Req Model (2009 GRC) Rebuttal REmoval of New  WH Solar AdjustMI 2 2" xfId="3346"/>
    <cellStyle name="_DEM-WP(C) Costs not in AURORA 2007PCORC-5.07Update_DEM-WP(C) Production O&amp;M 2009GRC Rebuttal_Rebuttal Power Costs_Electric Rev Req Model (2009 GRC) Rebuttal REmoval of New  WH Solar AdjustMI 3" xfId="3347"/>
    <cellStyle name="_DEM-WP(C) Costs not in AURORA 2007PCORC-5.07Update_DEM-WP(C) Production O&amp;M 2009GRC Rebuttal_Rebuttal Power Costs_Electric Rev Req Model (2009 GRC) Revised 01-18-2010" xfId="3348"/>
    <cellStyle name="_DEM-WP(C) Costs not in AURORA 2007PCORC-5.07Update_DEM-WP(C) Production O&amp;M 2009GRC Rebuttal_Rebuttal Power Costs_Electric Rev Req Model (2009 GRC) Revised 01-18-2010 2" xfId="3349"/>
    <cellStyle name="_DEM-WP(C) Costs not in AURORA 2007PCORC-5.07Update_DEM-WP(C) Production O&amp;M 2009GRC Rebuttal_Rebuttal Power Costs_Electric Rev Req Model (2009 GRC) Revised 01-18-2010 2 2" xfId="3350"/>
    <cellStyle name="_DEM-WP(C) Costs not in AURORA 2007PCORC-5.07Update_DEM-WP(C) Production O&amp;M 2009GRC Rebuttal_Rebuttal Power Costs_Electric Rev Req Model (2009 GRC) Revised 01-18-2010 3" xfId="3351"/>
    <cellStyle name="_DEM-WP(C) Costs not in AURORA 2007PCORC-5.07Update_DEM-WP(C) Production O&amp;M 2009GRC Rebuttal_Rebuttal Power Costs_Final Order Electric EXHIBIT A-1" xfId="3352"/>
    <cellStyle name="_DEM-WP(C) Costs not in AURORA 2007PCORC-5.07Update_DEM-WP(C) Production O&amp;M 2009GRC Rebuttal_Rebuttal Power Costs_Final Order Electric EXHIBIT A-1 2" xfId="3353"/>
    <cellStyle name="_DEM-WP(C) Costs not in AURORA 2007PCORC-5.07Update_DEM-WP(C) Production O&amp;M 2009GRC Rebuttal_Rebuttal Power Costs_Final Order Electric EXHIBIT A-1 2 2" xfId="3354"/>
    <cellStyle name="_DEM-WP(C) Costs not in AURORA 2007PCORC-5.07Update_DEM-WP(C) Production O&amp;M 2009GRC Rebuttal_Rebuttal Power Costs_Final Order Electric EXHIBIT A-1 3" xfId="3355"/>
    <cellStyle name="_DEM-WP(C) Costs not in AURORA 2007PCORC-5.07Update_Electric Rev Req Model (2009 GRC) " xfId="3356"/>
    <cellStyle name="_DEM-WP(C) Costs not in AURORA 2007PCORC-5.07Update_Electric Rev Req Model (2009 GRC)  2" xfId="3357"/>
    <cellStyle name="_DEM-WP(C) Costs not in AURORA 2007PCORC-5.07Update_Electric Rev Req Model (2009 GRC)  2 2" xfId="3358"/>
    <cellStyle name="_DEM-WP(C) Costs not in AURORA 2007PCORC-5.07Update_Electric Rev Req Model (2009 GRC)  3" xfId="3359"/>
    <cellStyle name="_DEM-WP(C) Costs not in AURORA 2007PCORC-5.07Update_Electric Rev Req Model (2009 GRC) Rebuttal" xfId="3360"/>
    <cellStyle name="_DEM-WP(C) Costs not in AURORA 2007PCORC-5.07Update_Electric Rev Req Model (2009 GRC) Rebuttal 2" xfId="3361"/>
    <cellStyle name="_DEM-WP(C) Costs not in AURORA 2007PCORC-5.07Update_Electric Rev Req Model (2009 GRC) Rebuttal 2 2" xfId="3362"/>
    <cellStyle name="_DEM-WP(C) Costs not in AURORA 2007PCORC-5.07Update_Electric Rev Req Model (2009 GRC) Rebuttal 3" xfId="3363"/>
    <cellStyle name="_DEM-WP(C) Costs not in AURORA 2007PCORC-5.07Update_Electric Rev Req Model (2009 GRC) Rebuttal REmoval of New  WH Solar AdjustMI" xfId="3364"/>
    <cellStyle name="_DEM-WP(C) Costs not in AURORA 2007PCORC-5.07Update_Electric Rev Req Model (2009 GRC) Rebuttal REmoval of New  WH Solar AdjustMI 2" xfId="3365"/>
    <cellStyle name="_DEM-WP(C) Costs not in AURORA 2007PCORC-5.07Update_Electric Rev Req Model (2009 GRC) Rebuttal REmoval of New  WH Solar AdjustMI 2 2" xfId="3366"/>
    <cellStyle name="_DEM-WP(C) Costs not in AURORA 2007PCORC-5.07Update_Electric Rev Req Model (2009 GRC) Rebuttal REmoval of New  WH Solar AdjustMI 3" xfId="3367"/>
    <cellStyle name="_DEM-WP(C) Costs not in AURORA 2007PCORC-5.07Update_Electric Rev Req Model (2009 GRC) Revised 01-18-2010" xfId="3368"/>
    <cellStyle name="_DEM-WP(C) Costs not in AURORA 2007PCORC-5.07Update_Electric Rev Req Model (2009 GRC) Revised 01-18-2010 2" xfId="3369"/>
    <cellStyle name="_DEM-WP(C) Costs not in AURORA 2007PCORC-5.07Update_Electric Rev Req Model (2009 GRC) Revised 01-18-2010 2 2" xfId="3370"/>
    <cellStyle name="_DEM-WP(C) Costs not in AURORA 2007PCORC-5.07Update_Electric Rev Req Model (2009 GRC) Revised 01-18-2010 3" xfId="3371"/>
    <cellStyle name="_DEM-WP(C) Costs not in AURORA 2007PCORC-5.07Update_Final Order Electric EXHIBIT A-1" xfId="3372"/>
    <cellStyle name="_DEM-WP(C) Costs not in AURORA 2007PCORC-5.07Update_Final Order Electric EXHIBIT A-1 2" xfId="3373"/>
    <cellStyle name="_DEM-WP(C) Costs not in AURORA 2007PCORC-5.07Update_Final Order Electric EXHIBIT A-1 2 2" xfId="3374"/>
    <cellStyle name="_DEM-WP(C) Costs not in AURORA 2007PCORC-5.07Update_Final Order Electric EXHIBIT A-1 3" xfId="3375"/>
    <cellStyle name="_DEM-WP(C) Costs not in AURORA 2007PCORC-5.07Update_NIM Summary" xfId="3376"/>
    <cellStyle name="_DEM-WP(C) Costs not in AURORA 2007PCORC-5.07Update_NIM Summary 09GRC" xfId="3377"/>
    <cellStyle name="_DEM-WP(C) Costs not in AURORA 2007PCORC-5.07Update_NIM Summary 09GRC 2" xfId="3378"/>
    <cellStyle name="_DEM-WP(C) Costs not in AURORA 2007PCORC-5.07Update_NIM Summary 09GRC_NIM Summary" xfId="3379"/>
    <cellStyle name="_DEM-WP(C) Costs not in AURORA 2007PCORC-5.07Update_NIM Summary 09GRC_NIM Summary 2" xfId="3380"/>
    <cellStyle name="_DEM-WP(C) Costs not in AURORA 2007PCORC-5.07Update_NIM Summary 2" xfId="3381"/>
    <cellStyle name="_DEM-WP(C) Costs not in AURORA 2007PCORC-5.07Update_NIM Summary 3" xfId="3382"/>
    <cellStyle name="_DEM-WP(C) Costs not in AURORA 2007PCORC-5.07Update_NIM Summary 4" xfId="3383"/>
    <cellStyle name="_DEM-WP(C) Costs not in AURORA 2007PCORC-5.07Update_NIM Summary 5" xfId="3384"/>
    <cellStyle name="_DEM-WP(C) Costs not in AURORA 2007PCORC-5.07Update_NIM Summary 6" xfId="3385"/>
    <cellStyle name="_DEM-WP(C) Costs not in AURORA 2007PCORC-5.07Update_NIM Summary 7" xfId="3386"/>
    <cellStyle name="_DEM-WP(C) Costs not in AURORA 2007PCORC-5.07Update_NIM Summary 8" xfId="3387"/>
    <cellStyle name="_DEM-WP(C) Costs not in AURORA 2007PCORC-5.07Update_NIM Summary 9" xfId="3388"/>
    <cellStyle name="_DEM-WP(C) Costs not in AURORA 2007PCORC-5.07Update_Power Costs - Comparison bx Rbtl-Staff-Jt-PC" xfId="3389"/>
    <cellStyle name="_DEM-WP(C) Costs not in AURORA 2007PCORC-5.07Update_Power Costs - Comparison bx Rbtl-Staff-Jt-PC 2" xfId="3390"/>
    <cellStyle name="_DEM-WP(C) Costs not in AURORA 2007PCORC-5.07Update_Power Costs - Comparison bx Rbtl-Staff-Jt-PC 2 2" xfId="3391"/>
    <cellStyle name="_DEM-WP(C) Costs not in AURORA 2007PCORC-5.07Update_Power Costs - Comparison bx Rbtl-Staff-Jt-PC 3" xfId="3392"/>
    <cellStyle name="_DEM-WP(C) Costs not in AURORA 2007PCORC-5.07Update_Rebuttal Power Costs" xfId="3393"/>
    <cellStyle name="_DEM-WP(C) Costs not in AURORA 2007PCORC-5.07Update_Rebuttal Power Costs 2" xfId="3394"/>
    <cellStyle name="_DEM-WP(C) Costs not in AURORA 2007PCORC-5.07Update_Rebuttal Power Costs 2 2" xfId="3395"/>
    <cellStyle name="_DEM-WP(C) Costs not in AURORA 2007PCORC-5.07Update_Rebuttal Power Costs 3" xfId="3396"/>
    <cellStyle name="_DEM-WP(C) Costs not in AURORA 2007PCORC-5.07Update_TENASKA REGULATORY ASSET" xfId="3397"/>
    <cellStyle name="_DEM-WP(C) Costs not in AURORA 2007PCORC-5.07Update_TENASKA REGULATORY ASSET 2" xfId="3398"/>
    <cellStyle name="_DEM-WP(C) Costs not in AURORA 2007PCORC-5.07Update_TENASKA REGULATORY ASSET 2 2" xfId="3399"/>
    <cellStyle name="_DEM-WP(C) Costs not in AURORA 2007PCORC-5.07Update_TENASKA REGULATORY ASSET 3" xfId="3400"/>
    <cellStyle name="_DEM-WP(C) Prod O&amp;M 2007GRC" xfId="3401"/>
    <cellStyle name="_DEM-WP(C) Prod O&amp;M 2007GRC 2" xfId="3402"/>
    <cellStyle name="_DEM-WP(C) Prod O&amp;M 2007GRC 2 2" xfId="3403"/>
    <cellStyle name="_DEM-WP(C) Prod O&amp;M 2007GRC 3" xfId="3404"/>
    <cellStyle name="_DEM-WP(C) Prod O&amp;M 2007GRC_Adj Bench DR 3 for Initial Briefs (Electric)" xfId="3405"/>
    <cellStyle name="_DEM-WP(C) Prod O&amp;M 2007GRC_Adj Bench DR 3 for Initial Briefs (Electric) 2" xfId="3406"/>
    <cellStyle name="_DEM-WP(C) Prod O&amp;M 2007GRC_Adj Bench DR 3 for Initial Briefs (Electric) 2 2" xfId="3407"/>
    <cellStyle name="_DEM-WP(C) Prod O&amp;M 2007GRC_Adj Bench DR 3 for Initial Briefs (Electric) 3" xfId="3408"/>
    <cellStyle name="_DEM-WP(C) Prod O&amp;M 2007GRC_Book2" xfId="3409"/>
    <cellStyle name="_DEM-WP(C) Prod O&amp;M 2007GRC_Book2 2" xfId="3410"/>
    <cellStyle name="_DEM-WP(C) Prod O&amp;M 2007GRC_Book2 2 2" xfId="3411"/>
    <cellStyle name="_DEM-WP(C) Prod O&amp;M 2007GRC_Book2 3" xfId="3412"/>
    <cellStyle name="_DEM-WP(C) Prod O&amp;M 2007GRC_Book2_Adj Bench DR 3 for Initial Briefs (Electric)" xfId="3413"/>
    <cellStyle name="_DEM-WP(C) Prod O&amp;M 2007GRC_Book2_Adj Bench DR 3 for Initial Briefs (Electric) 2" xfId="3414"/>
    <cellStyle name="_DEM-WP(C) Prod O&amp;M 2007GRC_Book2_Adj Bench DR 3 for Initial Briefs (Electric) 2 2" xfId="3415"/>
    <cellStyle name="_DEM-WP(C) Prod O&amp;M 2007GRC_Book2_Adj Bench DR 3 for Initial Briefs (Electric) 3" xfId="3416"/>
    <cellStyle name="_DEM-WP(C) Prod O&amp;M 2007GRC_Book2_Electric Rev Req Model (2009 GRC) Rebuttal" xfId="3417"/>
    <cellStyle name="_DEM-WP(C) Prod O&amp;M 2007GRC_Book2_Electric Rev Req Model (2009 GRC) Rebuttal 2" xfId="3418"/>
    <cellStyle name="_DEM-WP(C) Prod O&amp;M 2007GRC_Book2_Electric Rev Req Model (2009 GRC) Rebuttal 2 2" xfId="3419"/>
    <cellStyle name="_DEM-WP(C) Prod O&amp;M 2007GRC_Book2_Electric Rev Req Model (2009 GRC) Rebuttal 3" xfId="3420"/>
    <cellStyle name="_DEM-WP(C) Prod O&amp;M 2007GRC_Book2_Electric Rev Req Model (2009 GRC) Rebuttal REmoval of New  WH Solar AdjustMI" xfId="3421"/>
    <cellStyle name="_DEM-WP(C) Prod O&amp;M 2007GRC_Book2_Electric Rev Req Model (2009 GRC) Rebuttal REmoval of New  WH Solar AdjustMI 2" xfId="3422"/>
    <cellStyle name="_DEM-WP(C) Prod O&amp;M 2007GRC_Book2_Electric Rev Req Model (2009 GRC) Rebuttal REmoval of New  WH Solar AdjustMI 2 2" xfId="3423"/>
    <cellStyle name="_DEM-WP(C) Prod O&amp;M 2007GRC_Book2_Electric Rev Req Model (2009 GRC) Rebuttal REmoval of New  WH Solar AdjustMI 3" xfId="3424"/>
    <cellStyle name="_DEM-WP(C) Prod O&amp;M 2007GRC_Book2_Electric Rev Req Model (2009 GRC) Revised 01-18-2010" xfId="3425"/>
    <cellStyle name="_DEM-WP(C) Prod O&amp;M 2007GRC_Book2_Electric Rev Req Model (2009 GRC) Revised 01-18-2010 2" xfId="3426"/>
    <cellStyle name="_DEM-WP(C) Prod O&amp;M 2007GRC_Book2_Electric Rev Req Model (2009 GRC) Revised 01-18-2010 2 2" xfId="3427"/>
    <cellStyle name="_DEM-WP(C) Prod O&amp;M 2007GRC_Book2_Electric Rev Req Model (2009 GRC) Revised 01-18-2010 3" xfId="3428"/>
    <cellStyle name="_DEM-WP(C) Prod O&amp;M 2007GRC_Book2_Final Order Electric EXHIBIT A-1" xfId="3429"/>
    <cellStyle name="_DEM-WP(C) Prod O&amp;M 2007GRC_Book2_Final Order Electric EXHIBIT A-1 2" xfId="3430"/>
    <cellStyle name="_DEM-WP(C) Prod O&amp;M 2007GRC_Book2_Final Order Electric EXHIBIT A-1 2 2" xfId="3431"/>
    <cellStyle name="_DEM-WP(C) Prod O&amp;M 2007GRC_Book2_Final Order Electric EXHIBIT A-1 3" xfId="3432"/>
    <cellStyle name="_DEM-WP(C) Prod O&amp;M 2007GRC_Electric Rev Req Model (2009 GRC) Rebuttal" xfId="3433"/>
    <cellStyle name="_DEM-WP(C) Prod O&amp;M 2007GRC_Electric Rev Req Model (2009 GRC) Rebuttal 2" xfId="3434"/>
    <cellStyle name="_DEM-WP(C) Prod O&amp;M 2007GRC_Electric Rev Req Model (2009 GRC) Rebuttal 2 2" xfId="3435"/>
    <cellStyle name="_DEM-WP(C) Prod O&amp;M 2007GRC_Electric Rev Req Model (2009 GRC) Rebuttal 3" xfId="3436"/>
    <cellStyle name="_DEM-WP(C) Prod O&amp;M 2007GRC_Electric Rev Req Model (2009 GRC) Rebuttal REmoval of New  WH Solar AdjustMI" xfId="3437"/>
    <cellStyle name="_DEM-WP(C) Prod O&amp;M 2007GRC_Electric Rev Req Model (2009 GRC) Rebuttal REmoval of New  WH Solar AdjustMI 2" xfId="3438"/>
    <cellStyle name="_DEM-WP(C) Prod O&amp;M 2007GRC_Electric Rev Req Model (2009 GRC) Rebuttal REmoval of New  WH Solar AdjustMI 2 2" xfId="3439"/>
    <cellStyle name="_DEM-WP(C) Prod O&amp;M 2007GRC_Electric Rev Req Model (2009 GRC) Rebuttal REmoval of New  WH Solar AdjustMI 3" xfId="3440"/>
    <cellStyle name="_DEM-WP(C) Prod O&amp;M 2007GRC_Electric Rev Req Model (2009 GRC) Revised 01-18-2010" xfId="3441"/>
    <cellStyle name="_DEM-WP(C) Prod O&amp;M 2007GRC_Electric Rev Req Model (2009 GRC) Revised 01-18-2010 2" xfId="3442"/>
    <cellStyle name="_DEM-WP(C) Prod O&amp;M 2007GRC_Electric Rev Req Model (2009 GRC) Revised 01-18-2010 2 2" xfId="3443"/>
    <cellStyle name="_DEM-WP(C) Prod O&amp;M 2007GRC_Electric Rev Req Model (2009 GRC) Revised 01-18-2010 3" xfId="3444"/>
    <cellStyle name="_DEM-WP(C) Prod O&amp;M 2007GRC_Final Order Electric EXHIBIT A-1" xfId="3445"/>
    <cellStyle name="_DEM-WP(C) Prod O&amp;M 2007GRC_Final Order Electric EXHIBIT A-1 2" xfId="3446"/>
    <cellStyle name="_DEM-WP(C) Prod O&amp;M 2007GRC_Final Order Electric EXHIBIT A-1 2 2" xfId="3447"/>
    <cellStyle name="_DEM-WP(C) Prod O&amp;M 2007GRC_Final Order Electric EXHIBIT A-1 3" xfId="3448"/>
    <cellStyle name="_DEM-WP(C) Prod O&amp;M 2007GRC_Rebuttal Power Costs" xfId="3449"/>
    <cellStyle name="_DEM-WP(C) Prod O&amp;M 2007GRC_Rebuttal Power Costs 2" xfId="3450"/>
    <cellStyle name="_DEM-WP(C) Prod O&amp;M 2007GRC_Rebuttal Power Costs 2 2" xfId="3451"/>
    <cellStyle name="_DEM-WP(C) Prod O&amp;M 2007GRC_Rebuttal Power Costs 3" xfId="3452"/>
    <cellStyle name="_DEM-WP(C) Prod O&amp;M 2007GRC_Rebuttal Power Costs_Adj Bench DR 3 for Initial Briefs (Electric)" xfId="3453"/>
    <cellStyle name="_DEM-WP(C) Prod O&amp;M 2007GRC_Rebuttal Power Costs_Adj Bench DR 3 for Initial Briefs (Electric) 2" xfId="3454"/>
    <cellStyle name="_DEM-WP(C) Prod O&amp;M 2007GRC_Rebuttal Power Costs_Adj Bench DR 3 for Initial Briefs (Electric) 2 2" xfId="3455"/>
    <cellStyle name="_DEM-WP(C) Prod O&amp;M 2007GRC_Rebuttal Power Costs_Adj Bench DR 3 for Initial Briefs (Electric) 3" xfId="3456"/>
    <cellStyle name="_DEM-WP(C) Prod O&amp;M 2007GRC_Rebuttal Power Costs_Electric Rev Req Model (2009 GRC) Rebuttal" xfId="3457"/>
    <cellStyle name="_DEM-WP(C) Prod O&amp;M 2007GRC_Rebuttal Power Costs_Electric Rev Req Model (2009 GRC) Rebuttal 2" xfId="3458"/>
    <cellStyle name="_DEM-WP(C) Prod O&amp;M 2007GRC_Rebuttal Power Costs_Electric Rev Req Model (2009 GRC) Rebuttal 2 2" xfId="3459"/>
    <cellStyle name="_DEM-WP(C) Prod O&amp;M 2007GRC_Rebuttal Power Costs_Electric Rev Req Model (2009 GRC) Rebuttal 3" xfId="3460"/>
    <cellStyle name="_DEM-WP(C) Prod O&amp;M 2007GRC_Rebuttal Power Costs_Electric Rev Req Model (2009 GRC) Rebuttal REmoval of New  WH Solar AdjustMI" xfId="3461"/>
    <cellStyle name="_DEM-WP(C) Prod O&amp;M 2007GRC_Rebuttal Power Costs_Electric Rev Req Model (2009 GRC) Rebuttal REmoval of New  WH Solar AdjustMI 2" xfId="3462"/>
    <cellStyle name="_DEM-WP(C) Prod O&amp;M 2007GRC_Rebuttal Power Costs_Electric Rev Req Model (2009 GRC) Rebuttal REmoval of New  WH Solar AdjustMI 2 2" xfId="3463"/>
    <cellStyle name="_DEM-WP(C) Prod O&amp;M 2007GRC_Rebuttal Power Costs_Electric Rev Req Model (2009 GRC) Rebuttal REmoval of New  WH Solar AdjustMI 3" xfId="3464"/>
    <cellStyle name="_DEM-WP(C) Prod O&amp;M 2007GRC_Rebuttal Power Costs_Electric Rev Req Model (2009 GRC) Revised 01-18-2010" xfId="3465"/>
    <cellStyle name="_DEM-WP(C) Prod O&amp;M 2007GRC_Rebuttal Power Costs_Electric Rev Req Model (2009 GRC) Revised 01-18-2010 2" xfId="3466"/>
    <cellStyle name="_DEM-WP(C) Prod O&amp;M 2007GRC_Rebuttal Power Costs_Electric Rev Req Model (2009 GRC) Revised 01-18-2010 2 2" xfId="3467"/>
    <cellStyle name="_DEM-WP(C) Prod O&amp;M 2007GRC_Rebuttal Power Costs_Electric Rev Req Model (2009 GRC) Revised 01-18-2010 3" xfId="3468"/>
    <cellStyle name="_DEM-WP(C) Prod O&amp;M 2007GRC_Rebuttal Power Costs_Final Order Electric EXHIBIT A-1" xfId="3469"/>
    <cellStyle name="_DEM-WP(C) Prod O&amp;M 2007GRC_Rebuttal Power Costs_Final Order Electric EXHIBIT A-1 2" xfId="3470"/>
    <cellStyle name="_DEM-WP(C) Prod O&amp;M 2007GRC_Rebuttal Power Costs_Final Order Electric EXHIBIT A-1 2 2" xfId="3471"/>
    <cellStyle name="_DEM-WP(C) Prod O&amp;M 2007GRC_Rebuttal Power Costs_Final Order Electric EXHIBIT A-1 3" xfId="3472"/>
    <cellStyle name="_DEM-WP(C) Rate Year Sumas by Month Update Corrected" xfId="3473"/>
    <cellStyle name="_DEM-WP(C) Sumas Proforma 11.5.07" xfId="65"/>
    <cellStyle name="_DEM-WP(C) Westside Hydro Data_051007" xfId="66"/>
    <cellStyle name="_DEM-WP(C) Westside Hydro Data_051007 2" xfId="3474"/>
    <cellStyle name="_DEM-WP(C) Westside Hydro Data_051007 2 2" xfId="3475"/>
    <cellStyle name="_DEM-WP(C) Westside Hydro Data_051007 3" xfId="3476"/>
    <cellStyle name="_DEM-WP(C) Westside Hydro Data_051007_16.37E Wild Horse Expansion DeferralRevwrkingfile SF" xfId="3477"/>
    <cellStyle name="_DEM-WP(C) Westside Hydro Data_051007_16.37E Wild Horse Expansion DeferralRevwrkingfile SF 2" xfId="3478"/>
    <cellStyle name="_DEM-WP(C) Westside Hydro Data_051007_16.37E Wild Horse Expansion DeferralRevwrkingfile SF 2 2" xfId="3479"/>
    <cellStyle name="_DEM-WP(C) Westside Hydro Data_051007_16.37E Wild Horse Expansion DeferralRevwrkingfile SF 3" xfId="3480"/>
    <cellStyle name="_DEM-WP(C) Westside Hydro Data_051007_2009 GRC Compl Filing - Exhibit D" xfId="3481"/>
    <cellStyle name="_DEM-WP(C) Westside Hydro Data_051007_2009 GRC Compl Filing - Exhibit D 2" xfId="3482"/>
    <cellStyle name="_DEM-WP(C) Westside Hydro Data_051007_Adj Bench DR 3 for Initial Briefs (Electric)" xfId="3483"/>
    <cellStyle name="_DEM-WP(C) Westside Hydro Data_051007_Adj Bench DR 3 for Initial Briefs (Electric) 2" xfId="3484"/>
    <cellStyle name="_DEM-WP(C) Westside Hydro Data_051007_Adj Bench DR 3 for Initial Briefs (Electric) 2 2" xfId="3485"/>
    <cellStyle name="_DEM-WP(C) Westside Hydro Data_051007_Adj Bench DR 3 for Initial Briefs (Electric) 3" xfId="3486"/>
    <cellStyle name="_DEM-WP(C) Westside Hydro Data_051007_Book2" xfId="3487"/>
    <cellStyle name="_DEM-WP(C) Westside Hydro Data_051007_Book2 2" xfId="3488"/>
    <cellStyle name="_DEM-WP(C) Westside Hydro Data_051007_Book2 2 2" xfId="3489"/>
    <cellStyle name="_DEM-WP(C) Westside Hydro Data_051007_Book2 3" xfId="3490"/>
    <cellStyle name="_DEM-WP(C) Westside Hydro Data_051007_Book4" xfId="3491"/>
    <cellStyle name="_DEM-WP(C) Westside Hydro Data_051007_Book4 2" xfId="3492"/>
    <cellStyle name="_DEM-WP(C) Westside Hydro Data_051007_Book4 2 2" xfId="3493"/>
    <cellStyle name="_DEM-WP(C) Westside Hydro Data_051007_Book4 3" xfId="3494"/>
    <cellStyle name="_DEM-WP(C) Westside Hydro Data_051007_Electric Rev Req Model (2009 GRC) " xfId="3495"/>
    <cellStyle name="_DEM-WP(C) Westside Hydro Data_051007_Electric Rev Req Model (2009 GRC)  2" xfId="3496"/>
    <cellStyle name="_DEM-WP(C) Westside Hydro Data_051007_Electric Rev Req Model (2009 GRC)  2 2" xfId="3497"/>
    <cellStyle name="_DEM-WP(C) Westside Hydro Data_051007_Electric Rev Req Model (2009 GRC)  3" xfId="3498"/>
    <cellStyle name="_DEM-WP(C) Westside Hydro Data_051007_Electric Rev Req Model (2009 GRC) Rebuttal" xfId="3499"/>
    <cellStyle name="_DEM-WP(C) Westside Hydro Data_051007_Electric Rev Req Model (2009 GRC) Rebuttal 2" xfId="3500"/>
    <cellStyle name="_DEM-WP(C) Westside Hydro Data_051007_Electric Rev Req Model (2009 GRC) Rebuttal 2 2" xfId="3501"/>
    <cellStyle name="_DEM-WP(C) Westside Hydro Data_051007_Electric Rev Req Model (2009 GRC) Rebuttal 3" xfId="3502"/>
    <cellStyle name="_DEM-WP(C) Westside Hydro Data_051007_Electric Rev Req Model (2009 GRC) Rebuttal REmoval of New  WH Solar AdjustMI" xfId="3503"/>
    <cellStyle name="_DEM-WP(C) Westside Hydro Data_051007_Electric Rev Req Model (2009 GRC) Rebuttal REmoval of New  WH Solar AdjustMI 2" xfId="3504"/>
    <cellStyle name="_DEM-WP(C) Westside Hydro Data_051007_Electric Rev Req Model (2009 GRC) Rebuttal REmoval of New  WH Solar AdjustMI 2 2" xfId="3505"/>
    <cellStyle name="_DEM-WP(C) Westside Hydro Data_051007_Electric Rev Req Model (2009 GRC) Rebuttal REmoval of New  WH Solar AdjustMI 3" xfId="3506"/>
    <cellStyle name="_DEM-WP(C) Westside Hydro Data_051007_Electric Rev Req Model (2009 GRC) Revised 01-18-2010" xfId="3507"/>
    <cellStyle name="_DEM-WP(C) Westside Hydro Data_051007_Electric Rev Req Model (2009 GRC) Revised 01-18-2010 2" xfId="3508"/>
    <cellStyle name="_DEM-WP(C) Westside Hydro Data_051007_Electric Rev Req Model (2009 GRC) Revised 01-18-2010 2 2" xfId="3509"/>
    <cellStyle name="_DEM-WP(C) Westside Hydro Data_051007_Electric Rev Req Model (2009 GRC) Revised 01-18-2010 3" xfId="3510"/>
    <cellStyle name="_DEM-WP(C) Westside Hydro Data_051007_Final Order Electric EXHIBIT A-1" xfId="3511"/>
    <cellStyle name="_DEM-WP(C) Westside Hydro Data_051007_Final Order Electric EXHIBIT A-1 2" xfId="3512"/>
    <cellStyle name="_DEM-WP(C) Westside Hydro Data_051007_Final Order Electric EXHIBIT A-1 2 2" xfId="3513"/>
    <cellStyle name="_DEM-WP(C) Westside Hydro Data_051007_Final Order Electric EXHIBIT A-1 3" xfId="3514"/>
    <cellStyle name="_DEM-WP(C) Westside Hydro Data_051007_NIM Summary" xfId="3515"/>
    <cellStyle name="_DEM-WP(C) Westside Hydro Data_051007_NIM Summary 2" xfId="3516"/>
    <cellStyle name="_DEM-WP(C) Westside Hydro Data_051007_Power Costs - Comparison bx Rbtl-Staff-Jt-PC" xfId="3517"/>
    <cellStyle name="_DEM-WP(C) Westside Hydro Data_051007_Power Costs - Comparison bx Rbtl-Staff-Jt-PC 2" xfId="3518"/>
    <cellStyle name="_DEM-WP(C) Westside Hydro Data_051007_Power Costs - Comparison bx Rbtl-Staff-Jt-PC 2 2" xfId="3519"/>
    <cellStyle name="_DEM-WP(C) Westside Hydro Data_051007_Power Costs - Comparison bx Rbtl-Staff-Jt-PC 3" xfId="3520"/>
    <cellStyle name="_DEM-WP(C) Westside Hydro Data_051007_Rebuttal Power Costs" xfId="3521"/>
    <cellStyle name="_DEM-WP(C) Westside Hydro Data_051007_Rebuttal Power Costs 2" xfId="3522"/>
    <cellStyle name="_DEM-WP(C) Westside Hydro Data_051007_Rebuttal Power Costs 2 2" xfId="3523"/>
    <cellStyle name="_DEM-WP(C) Westside Hydro Data_051007_Rebuttal Power Costs 3" xfId="3524"/>
    <cellStyle name="_DEM-WP(C) Westside Hydro Data_051007_TENASKA REGULATORY ASSET" xfId="3525"/>
    <cellStyle name="_DEM-WP(C) Westside Hydro Data_051007_TENASKA REGULATORY ASSET 2" xfId="3526"/>
    <cellStyle name="_DEM-WP(C) Westside Hydro Data_051007_TENASKA REGULATORY ASSET 2 2" xfId="3527"/>
    <cellStyle name="_DEM-WP(C) Westside Hydro Data_051007_TENASKA REGULATORY ASSET 3" xfId="3528"/>
    <cellStyle name="_Elec Peak Capacity Need_2008-2029_032709_Wind 5% Cap" xfId="3529"/>
    <cellStyle name="_Elec Peak Capacity Need_2008-2029_032709_Wind 5% Cap 2" xfId="3530"/>
    <cellStyle name="_Elec Peak Capacity Need_2008-2029_032709_Wind 5% Cap_NIM Summary" xfId="3531"/>
    <cellStyle name="_Elec Peak Capacity Need_2008-2029_032709_Wind 5% Cap_NIM Summary 2" xfId="3532"/>
    <cellStyle name="_Elec Peak Capacity Need_2008-2029_032709_Wind 5% Cap-ST-Adj-PJP1" xfId="3533"/>
    <cellStyle name="_Elec Peak Capacity Need_2008-2029_032709_Wind 5% Cap-ST-Adj-PJP1 2" xfId="3534"/>
    <cellStyle name="_Elec Peak Capacity Need_2008-2029_032709_Wind 5% Cap-ST-Adj-PJP1_NIM Summary" xfId="3535"/>
    <cellStyle name="_Elec Peak Capacity Need_2008-2029_032709_Wind 5% Cap-ST-Adj-PJP1_NIM Summary 2" xfId="3536"/>
    <cellStyle name="_Elec Peak Capacity Need_2008-2029_120908_Wind 5% Cap_Low" xfId="3537"/>
    <cellStyle name="_Elec Peak Capacity Need_2008-2029_120908_Wind 5% Cap_Low 2" xfId="3538"/>
    <cellStyle name="_Elec Peak Capacity Need_2008-2029_120908_Wind 5% Cap_Low_NIM Summary" xfId="3539"/>
    <cellStyle name="_Elec Peak Capacity Need_2008-2029_120908_Wind 5% Cap_Low_NIM Summary 2" xfId="3540"/>
    <cellStyle name="_Elec Peak Capacity Need_2008-2029_Wind 5% Cap_050809" xfId="3541"/>
    <cellStyle name="_Elec Peak Capacity Need_2008-2029_Wind 5% Cap_050809 2" xfId="3542"/>
    <cellStyle name="_Elec Peak Capacity Need_2008-2029_Wind 5% Cap_050809_NIM Summary" xfId="3543"/>
    <cellStyle name="_Elec Peak Capacity Need_2008-2029_Wind 5% Cap_050809_NIM Summary 2" xfId="3544"/>
    <cellStyle name="_x0013__Electric Rev Req Model (2009 GRC) " xfId="3545"/>
    <cellStyle name="_x0013__Electric Rev Req Model (2009 GRC)  2" xfId="3546"/>
    <cellStyle name="_x0013__Electric Rev Req Model (2009 GRC)  2 2" xfId="3547"/>
    <cellStyle name="_x0013__Electric Rev Req Model (2009 GRC)  3" xfId="3548"/>
    <cellStyle name="_x0013__Electric Rev Req Model (2009 GRC) Rebuttal" xfId="3549"/>
    <cellStyle name="_x0013__Electric Rev Req Model (2009 GRC) Rebuttal 2" xfId="3550"/>
    <cellStyle name="_x0013__Electric Rev Req Model (2009 GRC) Rebuttal 2 2" xfId="3551"/>
    <cellStyle name="_x0013__Electric Rev Req Model (2009 GRC) Rebuttal 3" xfId="3552"/>
    <cellStyle name="_x0013__Electric Rev Req Model (2009 GRC) Rebuttal REmoval of New  WH Solar AdjustMI" xfId="3553"/>
    <cellStyle name="_x0013__Electric Rev Req Model (2009 GRC) Rebuttal REmoval of New  WH Solar AdjustMI 2" xfId="3554"/>
    <cellStyle name="_x0013__Electric Rev Req Model (2009 GRC) Rebuttal REmoval of New  WH Solar AdjustMI 2 2" xfId="3555"/>
    <cellStyle name="_x0013__Electric Rev Req Model (2009 GRC) Rebuttal REmoval of New  WH Solar AdjustMI 3" xfId="3556"/>
    <cellStyle name="_x0013__Electric Rev Req Model (2009 GRC) Revised 01-18-2010" xfId="3557"/>
    <cellStyle name="_x0013__Electric Rev Req Model (2009 GRC) Revised 01-18-2010 2" xfId="3558"/>
    <cellStyle name="_x0013__Electric Rev Req Model (2009 GRC) Revised 01-18-2010 2 2" xfId="3559"/>
    <cellStyle name="_x0013__Electric Rev Req Model (2009 GRC) Revised 01-18-2010 3" xfId="3560"/>
    <cellStyle name="_ENCOGEN_WBOOK" xfId="3561"/>
    <cellStyle name="_ENCOGEN_WBOOK 2" xfId="3562"/>
    <cellStyle name="_ENCOGEN_WBOOK_NIM Summary" xfId="3563"/>
    <cellStyle name="_ENCOGEN_WBOOK_NIM Summary 2" xfId="3564"/>
    <cellStyle name="_x0013__Final Order Electric EXHIBIT A-1" xfId="3565"/>
    <cellStyle name="_x0013__Final Order Electric EXHIBIT A-1 2" xfId="3566"/>
    <cellStyle name="_x0013__Final Order Electric EXHIBIT A-1 2 2" xfId="3567"/>
    <cellStyle name="_x0013__Final Order Electric EXHIBIT A-1 3" xfId="3568"/>
    <cellStyle name="_Fixed Gas Transport 1 19 09" xfId="3569"/>
    <cellStyle name="_Fixed Gas Transport 1 19 09 2" xfId="3570"/>
    <cellStyle name="_Fixed Gas Transport 1 19 09 2 2" xfId="3571"/>
    <cellStyle name="_Fixed Gas Transport 1 19 09 3" xfId="3572"/>
    <cellStyle name="_Fuel Prices 4-14" xfId="67"/>
    <cellStyle name="_Fuel Prices 4-14 2" xfId="3573"/>
    <cellStyle name="_Fuel Prices 4-14 2 2" xfId="3574"/>
    <cellStyle name="_Fuel Prices 4-14 2 2 2" xfId="3575"/>
    <cellStyle name="_Fuel Prices 4-14 2 3" xfId="3576"/>
    <cellStyle name="_Fuel Prices 4-14 3" xfId="3577"/>
    <cellStyle name="_Fuel Prices 4-14 3 2" xfId="3578"/>
    <cellStyle name="_Fuel Prices 4-14 4" xfId="3579"/>
    <cellStyle name="_Fuel Prices 4-14 4 2" xfId="3580"/>
    <cellStyle name="_Fuel Prices 4-14_04 07E Wild Horse Wind Expansion (C) (2)" xfId="3581"/>
    <cellStyle name="_Fuel Prices 4-14_04 07E Wild Horse Wind Expansion (C) (2) 2" xfId="3582"/>
    <cellStyle name="_Fuel Prices 4-14_04 07E Wild Horse Wind Expansion (C) (2) 2 2" xfId="3583"/>
    <cellStyle name="_Fuel Prices 4-14_04 07E Wild Horse Wind Expansion (C) (2) 3" xfId="3584"/>
    <cellStyle name="_Fuel Prices 4-14_04 07E Wild Horse Wind Expansion (C) (2)_Adj Bench DR 3 for Initial Briefs (Electric)" xfId="3585"/>
    <cellStyle name="_Fuel Prices 4-14_04 07E Wild Horse Wind Expansion (C) (2)_Adj Bench DR 3 for Initial Briefs (Electric) 2" xfId="3586"/>
    <cellStyle name="_Fuel Prices 4-14_04 07E Wild Horse Wind Expansion (C) (2)_Adj Bench DR 3 for Initial Briefs (Electric) 2 2" xfId="3587"/>
    <cellStyle name="_Fuel Prices 4-14_04 07E Wild Horse Wind Expansion (C) (2)_Adj Bench DR 3 for Initial Briefs (Electric) 3" xfId="3588"/>
    <cellStyle name="_Fuel Prices 4-14_04 07E Wild Horse Wind Expansion (C) (2)_Electric Rev Req Model (2009 GRC) " xfId="3589"/>
    <cellStyle name="_Fuel Prices 4-14_04 07E Wild Horse Wind Expansion (C) (2)_Electric Rev Req Model (2009 GRC)  2" xfId="3590"/>
    <cellStyle name="_Fuel Prices 4-14_04 07E Wild Horse Wind Expansion (C) (2)_Electric Rev Req Model (2009 GRC)  2 2" xfId="3591"/>
    <cellStyle name="_Fuel Prices 4-14_04 07E Wild Horse Wind Expansion (C) (2)_Electric Rev Req Model (2009 GRC)  3" xfId="3592"/>
    <cellStyle name="_Fuel Prices 4-14_04 07E Wild Horse Wind Expansion (C) (2)_Electric Rev Req Model (2009 GRC) Rebuttal" xfId="3593"/>
    <cellStyle name="_Fuel Prices 4-14_04 07E Wild Horse Wind Expansion (C) (2)_Electric Rev Req Model (2009 GRC) Rebuttal 2" xfId="3594"/>
    <cellStyle name="_Fuel Prices 4-14_04 07E Wild Horse Wind Expansion (C) (2)_Electric Rev Req Model (2009 GRC) Rebuttal 2 2" xfId="3595"/>
    <cellStyle name="_Fuel Prices 4-14_04 07E Wild Horse Wind Expansion (C) (2)_Electric Rev Req Model (2009 GRC) Rebuttal 3" xfId="3596"/>
    <cellStyle name="_Fuel Prices 4-14_04 07E Wild Horse Wind Expansion (C) (2)_Electric Rev Req Model (2009 GRC) Rebuttal REmoval of New  WH Solar AdjustMI" xfId="3597"/>
    <cellStyle name="_Fuel Prices 4-14_04 07E Wild Horse Wind Expansion (C) (2)_Electric Rev Req Model (2009 GRC) Rebuttal REmoval of New  WH Solar AdjustMI 2" xfId="3598"/>
    <cellStyle name="_Fuel Prices 4-14_04 07E Wild Horse Wind Expansion (C) (2)_Electric Rev Req Model (2009 GRC) Rebuttal REmoval of New  WH Solar AdjustMI 2 2" xfId="3599"/>
    <cellStyle name="_Fuel Prices 4-14_04 07E Wild Horse Wind Expansion (C) (2)_Electric Rev Req Model (2009 GRC) Rebuttal REmoval of New  WH Solar AdjustMI 3" xfId="3600"/>
    <cellStyle name="_Fuel Prices 4-14_04 07E Wild Horse Wind Expansion (C) (2)_Electric Rev Req Model (2009 GRC) Revised 01-18-2010" xfId="3601"/>
    <cellStyle name="_Fuel Prices 4-14_04 07E Wild Horse Wind Expansion (C) (2)_Electric Rev Req Model (2009 GRC) Revised 01-18-2010 2" xfId="3602"/>
    <cellStyle name="_Fuel Prices 4-14_04 07E Wild Horse Wind Expansion (C) (2)_Electric Rev Req Model (2009 GRC) Revised 01-18-2010 2 2" xfId="3603"/>
    <cellStyle name="_Fuel Prices 4-14_04 07E Wild Horse Wind Expansion (C) (2)_Electric Rev Req Model (2009 GRC) Revised 01-18-2010 3" xfId="3604"/>
    <cellStyle name="_Fuel Prices 4-14_04 07E Wild Horse Wind Expansion (C) (2)_Final Order Electric EXHIBIT A-1" xfId="3605"/>
    <cellStyle name="_Fuel Prices 4-14_04 07E Wild Horse Wind Expansion (C) (2)_Final Order Electric EXHIBIT A-1 2" xfId="3606"/>
    <cellStyle name="_Fuel Prices 4-14_04 07E Wild Horse Wind Expansion (C) (2)_Final Order Electric EXHIBIT A-1 2 2" xfId="3607"/>
    <cellStyle name="_Fuel Prices 4-14_04 07E Wild Horse Wind Expansion (C) (2)_Final Order Electric EXHIBIT A-1 3" xfId="3608"/>
    <cellStyle name="_Fuel Prices 4-14_04 07E Wild Horse Wind Expansion (C) (2)_TENASKA REGULATORY ASSET" xfId="3609"/>
    <cellStyle name="_Fuel Prices 4-14_04 07E Wild Horse Wind Expansion (C) (2)_TENASKA REGULATORY ASSET 2" xfId="3610"/>
    <cellStyle name="_Fuel Prices 4-14_04 07E Wild Horse Wind Expansion (C) (2)_TENASKA REGULATORY ASSET 2 2" xfId="3611"/>
    <cellStyle name="_Fuel Prices 4-14_04 07E Wild Horse Wind Expansion (C) (2)_TENASKA REGULATORY ASSET 3" xfId="3612"/>
    <cellStyle name="_Fuel Prices 4-14_16.37E Wild Horse Expansion DeferralRevwrkingfile SF" xfId="3613"/>
    <cellStyle name="_Fuel Prices 4-14_16.37E Wild Horse Expansion DeferralRevwrkingfile SF 2" xfId="3614"/>
    <cellStyle name="_Fuel Prices 4-14_16.37E Wild Horse Expansion DeferralRevwrkingfile SF 2 2" xfId="3615"/>
    <cellStyle name="_Fuel Prices 4-14_16.37E Wild Horse Expansion DeferralRevwrkingfile SF 3" xfId="3616"/>
    <cellStyle name="_Fuel Prices 4-14_2009 GRC Compl Filing - Exhibit D" xfId="3617"/>
    <cellStyle name="_Fuel Prices 4-14_2009 GRC Compl Filing - Exhibit D 2" xfId="3618"/>
    <cellStyle name="_Fuel Prices 4-14_3.01 Income Statement" xfId="3619"/>
    <cellStyle name="_Fuel Prices 4-14_4 31 Regulatory Assets and Liabilities  7 06- Exhibit D" xfId="3620"/>
    <cellStyle name="_Fuel Prices 4-14_4 31 Regulatory Assets and Liabilities  7 06- Exhibit D 2" xfId="3621"/>
    <cellStyle name="_Fuel Prices 4-14_4 31 Regulatory Assets and Liabilities  7 06- Exhibit D 2 2" xfId="3622"/>
    <cellStyle name="_Fuel Prices 4-14_4 31 Regulatory Assets and Liabilities  7 06- Exhibit D 3" xfId="3623"/>
    <cellStyle name="_Fuel Prices 4-14_4 31 Regulatory Assets and Liabilities  7 06- Exhibit D_NIM Summary" xfId="3624"/>
    <cellStyle name="_Fuel Prices 4-14_4 31 Regulatory Assets and Liabilities  7 06- Exhibit D_NIM Summary 2" xfId="3625"/>
    <cellStyle name="_Fuel Prices 4-14_4 32 Regulatory Assets and Liabilities  7 06- Exhibit D" xfId="3626"/>
    <cellStyle name="_Fuel Prices 4-14_4 32 Regulatory Assets and Liabilities  7 06- Exhibit D 2" xfId="3627"/>
    <cellStyle name="_Fuel Prices 4-14_4 32 Regulatory Assets and Liabilities  7 06- Exhibit D 2 2" xfId="3628"/>
    <cellStyle name="_Fuel Prices 4-14_4 32 Regulatory Assets and Liabilities  7 06- Exhibit D 3" xfId="3629"/>
    <cellStyle name="_Fuel Prices 4-14_4 32 Regulatory Assets and Liabilities  7 06- Exhibit D_NIM Summary" xfId="3630"/>
    <cellStyle name="_Fuel Prices 4-14_4 32 Regulatory Assets and Liabilities  7 06- Exhibit D_NIM Summary 2" xfId="3631"/>
    <cellStyle name="_Fuel Prices 4-14_AURORA Total New" xfId="3632"/>
    <cellStyle name="_Fuel Prices 4-14_AURORA Total New 2" xfId="3633"/>
    <cellStyle name="_Fuel Prices 4-14_Book2" xfId="3634"/>
    <cellStyle name="_Fuel Prices 4-14_Book2 2" xfId="3635"/>
    <cellStyle name="_Fuel Prices 4-14_Book2 2 2" xfId="3636"/>
    <cellStyle name="_Fuel Prices 4-14_Book2 3" xfId="3637"/>
    <cellStyle name="_Fuel Prices 4-14_Book2_Adj Bench DR 3 for Initial Briefs (Electric)" xfId="3638"/>
    <cellStyle name="_Fuel Prices 4-14_Book2_Adj Bench DR 3 for Initial Briefs (Electric) 2" xfId="3639"/>
    <cellStyle name="_Fuel Prices 4-14_Book2_Adj Bench DR 3 for Initial Briefs (Electric) 2 2" xfId="3640"/>
    <cellStyle name="_Fuel Prices 4-14_Book2_Adj Bench DR 3 for Initial Briefs (Electric) 3" xfId="3641"/>
    <cellStyle name="_Fuel Prices 4-14_Book2_Electric Rev Req Model (2009 GRC) Rebuttal" xfId="3642"/>
    <cellStyle name="_Fuel Prices 4-14_Book2_Electric Rev Req Model (2009 GRC) Rebuttal 2" xfId="3643"/>
    <cellStyle name="_Fuel Prices 4-14_Book2_Electric Rev Req Model (2009 GRC) Rebuttal 2 2" xfId="3644"/>
    <cellStyle name="_Fuel Prices 4-14_Book2_Electric Rev Req Model (2009 GRC) Rebuttal 3" xfId="3645"/>
    <cellStyle name="_Fuel Prices 4-14_Book2_Electric Rev Req Model (2009 GRC) Rebuttal REmoval of New  WH Solar AdjustMI" xfId="3646"/>
    <cellStyle name="_Fuel Prices 4-14_Book2_Electric Rev Req Model (2009 GRC) Rebuttal REmoval of New  WH Solar AdjustMI 2" xfId="3647"/>
    <cellStyle name="_Fuel Prices 4-14_Book2_Electric Rev Req Model (2009 GRC) Rebuttal REmoval of New  WH Solar AdjustMI 2 2" xfId="3648"/>
    <cellStyle name="_Fuel Prices 4-14_Book2_Electric Rev Req Model (2009 GRC) Rebuttal REmoval of New  WH Solar AdjustMI 3" xfId="3649"/>
    <cellStyle name="_Fuel Prices 4-14_Book2_Electric Rev Req Model (2009 GRC) Revised 01-18-2010" xfId="3650"/>
    <cellStyle name="_Fuel Prices 4-14_Book2_Electric Rev Req Model (2009 GRC) Revised 01-18-2010 2" xfId="3651"/>
    <cellStyle name="_Fuel Prices 4-14_Book2_Electric Rev Req Model (2009 GRC) Revised 01-18-2010 2 2" xfId="3652"/>
    <cellStyle name="_Fuel Prices 4-14_Book2_Electric Rev Req Model (2009 GRC) Revised 01-18-2010 3" xfId="3653"/>
    <cellStyle name="_Fuel Prices 4-14_Book2_Final Order Electric EXHIBIT A-1" xfId="3654"/>
    <cellStyle name="_Fuel Prices 4-14_Book2_Final Order Electric EXHIBIT A-1 2" xfId="3655"/>
    <cellStyle name="_Fuel Prices 4-14_Book2_Final Order Electric EXHIBIT A-1 2 2" xfId="3656"/>
    <cellStyle name="_Fuel Prices 4-14_Book2_Final Order Electric EXHIBIT A-1 3" xfId="3657"/>
    <cellStyle name="_Fuel Prices 4-14_Book4" xfId="3658"/>
    <cellStyle name="_Fuel Prices 4-14_Book4 2" xfId="3659"/>
    <cellStyle name="_Fuel Prices 4-14_Book4 2 2" xfId="3660"/>
    <cellStyle name="_Fuel Prices 4-14_Book4 3" xfId="3661"/>
    <cellStyle name="_Fuel Prices 4-14_Book9" xfId="3662"/>
    <cellStyle name="_Fuel Prices 4-14_Book9 2" xfId="3663"/>
    <cellStyle name="_Fuel Prices 4-14_Book9 2 2" xfId="3664"/>
    <cellStyle name="_Fuel Prices 4-14_Book9 3" xfId="3665"/>
    <cellStyle name="_Fuel Prices 4-14_Direct Assignment Distribution Plant 2008" xfId="3666"/>
    <cellStyle name="_Fuel Prices 4-14_Direct Assignment Distribution Plant 2008 2" xfId="3667"/>
    <cellStyle name="_Fuel Prices 4-14_Direct Assignment Distribution Plant 2008 2 2" xfId="3668"/>
    <cellStyle name="_Fuel Prices 4-14_Direct Assignment Distribution Plant 2008 2 2 2" xfId="3669"/>
    <cellStyle name="_Fuel Prices 4-14_Direct Assignment Distribution Plant 2008 2 3" xfId="3670"/>
    <cellStyle name="_Fuel Prices 4-14_Direct Assignment Distribution Plant 2008 2 3 2" xfId="3671"/>
    <cellStyle name="_Fuel Prices 4-14_Direct Assignment Distribution Plant 2008 2 4" xfId="3672"/>
    <cellStyle name="_Fuel Prices 4-14_Direct Assignment Distribution Plant 2008 2 4 2" xfId="3673"/>
    <cellStyle name="_Fuel Prices 4-14_Direct Assignment Distribution Plant 2008 3" xfId="3674"/>
    <cellStyle name="_Fuel Prices 4-14_Direct Assignment Distribution Plant 2008 3 2" xfId="3675"/>
    <cellStyle name="_Fuel Prices 4-14_Direct Assignment Distribution Plant 2008 4" xfId="3676"/>
    <cellStyle name="_Fuel Prices 4-14_Direct Assignment Distribution Plant 2008 4 2" xfId="3677"/>
    <cellStyle name="_Fuel Prices 4-14_Direct Assignment Distribution Plant 2008 5" xfId="3678"/>
    <cellStyle name="_Fuel Prices 4-14_Electric COS Inputs" xfId="3679"/>
    <cellStyle name="_Fuel Prices 4-14_Electric COS Inputs 2" xfId="3680"/>
    <cellStyle name="_Fuel Prices 4-14_Electric COS Inputs 2 2" xfId="3681"/>
    <cellStyle name="_Fuel Prices 4-14_Electric COS Inputs 2 2 2" xfId="3682"/>
    <cellStyle name="_Fuel Prices 4-14_Electric COS Inputs 2 3" xfId="3683"/>
    <cellStyle name="_Fuel Prices 4-14_Electric COS Inputs 2 3 2" xfId="3684"/>
    <cellStyle name="_Fuel Prices 4-14_Electric COS Inputs 2 4" xfId="3685"/>
    <cellStyle name="_Fuel Prices 4-14_Electric COS Inputs 2 4 2" xfId="3686"/>
    <cellStyle name="_Fuel Prices 4-14_Electric COS Inputs 3" xfId="3687"/>
    <cellStyle name="_Fuel Prices 4-14_Electric COS Inputs 3 2" xfId="3688"/>
    <cellStyle name="_Fuel Prices 4-14_Electric COS Inputs 4" xfId="3689"/>
    <cellStyle name="_Fuel Prices 4-14_Electric COS Inputs 4 2" xfId="3690"/>
    <cellStyle name="_Fuel Prices 4-14_Electric COS Inputs 5" xfId="3691"/>
    <cellStyle name="_Fuel Prices 4-14_Electric Rate Spread and Rate Design 3.23.09" xfId="3692"/>
    <cellStyle name="_Fuel Prices 4-14_Electric Rate Spread and Rate Design 3.23.09 2" xfId="3693"/>
    <cellStyle name="_Fuel Prices 4-14_Electric Rate Spread and Rate Design 3.23.09 2 2" xfId="3694"/>
    <cellStyle name="_Fuel Prices 4-14_Electric Rate Spread and Rate Design 3.23.09 2 2 2" xfId="3695"/>
    <cellStyle name="_Fuel Prices 4-14_Electric Rate Spread and Rate Design 3.23.09 2 3" xfId="3696"/>
    <cellStyle name="_Fuel Prices 4-14_Electric Rate Spread and Rate Design 3.23.09 2 3 2" xfId="3697"/>
    <cellStyle name="_Fuel Prices 4-14_Electric Rate Spread and Rate Design 3.23.09 2 4" xfId="3698"/>
    <cellStyle name="_Fuel Prices 4-14_Electric Rate Spread and Rate Design 3.23.09 2 4 2" xfId="3699"/>
    <cellStyle name="_Fuel Prices 4-14_Electric Rate Spread and Rate Design 3.23.09 3" xfId="3700"/>
    <cellStyle name="_Fuel Prices 4-14_Electric Rate Spread and Rate Design 3.23.09 3 2" xfId="3701"/>
    <cellStyle name="_Fuel Prices 4-14_Electric Rate Spread and Rate Design 3.23.09 4" xfId="3702"/>
    <cellStyle name="_Fuel Prices 4-14_Electric Rate Spread and Rate Design 3.23.09 4 2" xfId="3703"/>
    <cellStyle name="_Fuel Prices 4-14_Electric Rate Spread and Rate Design 3.23.09 5" xfId="3704"/>
    <cellStyle name="_Fuel Prices 4-14_INPUTS" xfId="3705"/>
    <cellStyle name="_Fuel Prices 4-14_INPUTS 2" xfId="3706"/>
    <cellStyle name="_Fuel Prices 4-14_INPUTS 2 2" xfId="3707"/>
    <cellStyle name="_Fuel Prices 4-14_INPUTS 2 2 2" xfId="3708"/>
    <cellStyle name="_Fuel Prices 4-14_INPUTS 2 3" xfId="3709"/>
    <cellStyle name="_Fuel Prices 4-14_INPUTS 2 3 2" xfId="3710"/>
    <cellStyle name="_Fuel Prices 4-14_INPUTS 2 4" xfId="3711"/>
    <cellStyle name="_Fuel Prices 4-14_INPUTS 2 4 2" xfId="3712"/>
    <cellStyle name="_Fuel Prices 4-14_INPUTS 3" xfId="3713"/>
    <cellStyle name="_Fuel Prices 4-14_INPUTS 3 2" xfId="3714"/>
    <cellStyle name="_Fuel Prices 4-14_INPUTS 4" xfId="3715"/>
    <cellStyle name="_Fuel Prices 4-14_INPUTS 4 2" xfId="3716"/>
    <cellStyle name="_Fuel Prices 4-14_INPUTS 5" xfId="3717"/>
    <cellStyle name="_Fuel Prices 4-14_Leased Transformer &amp; Substation Plant &amp; Rev 12-2009" xfId="3718"/>
    <cellStyle name="_Fuel Prices 4-14_Leased Transformer &amp; Substation Plant &amp; Rev 12-2009 2" xfId="3719"/>
    <cellStyle name="_Fuel Prices 4-14_Leased Transformer &amp; Substation Plant &amp; Rev 12-2009 2 2" xfId="3720"/>
    <cellStyle name="_Fuel Prices 4-14_Leased Transformer &amp; Substation Plant &amp; Rev 12-2009 2 2 2" xfId="3721"/>
    <cellStyle name="_Fuel Prices 4-14_Leased Transformer &amp; Substation Plant &amp; Rev 12-2009 2 3" xfId="3722"/>
    <cellStyle name="_Fuel Prices 4-14_Leased Transformer &amp; Substation Plant &amp; Rev 12-2009 2 3 2" xfId="3723"/>
    <cellStyle name="_Fuel Prices 4-14_Leased Transformer &amp; Substation Plant &amp; Rev 12-2009 2 4" xfId="3724"/>
    <cellStyle name="_Fuel Prices 4-14_Leased Transformer &amp; Substation Plant &amp; Rev 12-2009 2 4 2" xfId="3725"/>
    <cellStyle name="_Fuel Prices 4-14_Leased Transformer &amp; Substation Plant &amp; Rev 12-2009 3" xfId="3726"/>
    <cellStyle name="_Fuel Prices 4-14_Leased Transformer &amp; Substation Plant &amp; Rev 12-2009 3 2" xfId="3727"/>
    <cellStyle name="_Fuel Prices 4-14_Leased Transformer &amp; Substation Plant &amp; Rev 12-2009 4" xfId="3728"/>
    <cellStyle name="_Fuel Prices 4-14_Leased Transformer &amp; Substation Plant &amp; Rev 12-2009 4 2" xfId="3729"/>
    <cellStyle name="_Fuel Prices 4-14_Leased Transformer &amp; Substation Plant &amp; Rev 12-2009 5" xfId="3730"/>
    <cellStyle name="_Fuel Prices 4-14_NIM Summary" xfId="3731"/>
    <cellStyle name="_Fuel Prices 4-14_NIM Summary 09GRC" xfId="3732"/>
    <cellStyle name="_Fuel Prices 4-14_NIM Summary 09GRC 2" xfId="3733"/>
    <cellStyle name="_Fuel Prices 4-14_NIM Summary 2" xfId="3734"/>
    <cellStyle name="_Fuel Prices 4-14_NIM Summary 3" xfId="3735"/>
    <cellStyle name="_Fuel Prices 4-14_NIM Summary 4" xfId="3736"/>
    <cellStyle name="_Fuel Prices 4-14_NIM Summary 5" xfId="3737"/>
    <cellStyle name="_Fuel Prices 4-14_NIM Summary 6" xfId="3738"/>
    <cellStyle name="_Fuel Prices 4-14_NIM Summary 7" xfId="3739"/>
    <cellStyle name="_Fuel Prices 4-14_NIM Summary 8" xfId="3740"/>
    <cellStyle name="_Fuel Prices 4-14_NIM Summary 9" xfId="3741"/>
    <cellStyle name="_Fuel Prices 4-14_PCA 9 -  Exhibit D April 2010 (3)" xfId="3742"/>
    <cellStyle name="_Fuel Prices 4-14_PCA 9 -  Exhibit D April 2010 (3) 2" xfId="3743"/>
    <cellStyle name="_Fuel Prices 4-14_Peak Credit Exhibits for 2009 GRC" xfId="3744"/>
    <cellStyle name="_Fuel Prices 4-14_Peak Credit Exhibits for 2009 GRC 2" xfId="3745"/>
    <cellStyle name="_Fuel Prices 4-14_Peak Credit Exhibits for 2009 GRC 2 2" xfId="3746"/>
    <cellStyle name="_Fuel Prices 4-14_Peak Credit Exhibits for 2009 GRC 2 2 2" xfId="3747"/>
    <cellStyle name="_Fuel Prices 4-14_Peak Credit Exhibits for 2009 GRC 2 3" xfId="3748"/>
    <cellStyle name="_Fuel Prices 4-14_Peak Credit Exhibits for 2009 GRC 2 3 2" xfId="3749"/>
    <cellStyle name="_Fuel Prices 4-14_Peak Credit Exhibits for 2009 GRC 2 4" xfId="3750"/>
    <cellStyle name="_Fuel Prices 4-14_Peak Credit Exhibits for 2009 GRC 2 4 2" xfId="3751"/>
    <cellStyle name="_Fuel Prices 4-14_Peak Credit Exhibits for 2009 GRC 3" xfId="3752"/>
    <cellStyle name="_Fuel Prices 4-14_Peak Credit Exhibits for 2009 GRC 3 2" xfId="3753"/>
    <cellStyle name="_Fuel Prices 4-14_Peak Credit Exhibits for 2009 GRC 4" xfId="3754"/>
    <cellStyle name="_Fuel Prices 4-14_Peak Credit Exhibits for 2009 GRC 4 2" xfId="3755"/>
    <cellStyle name="_Fuel Prices 4-14_Peak Credit Exhibits for 2009 GRC 5" xfId="3756"/>
    <cellStyle name="_Fuel Prices 4-14_Power Costs - Comparison bx Rbtl-Staff-Jt-PC" xfId="3757"/>
    <cellStyle name="_Fuel Prices 4-14_Power Costs - Comparison bx Rbtl-Staff-Jt-PC 2" xfId="3758"/>
    <cellStyle name="_Fuel Prices 4-14_Power Costs - Comparison bx Rbtl-Staff-Jt-PC 2 2" xfId="3759"/>
    <cellStyle name="_Fuel Prices 4-14_Power Costs - Comparison bx Rbtl-Staff-Jt-PC 3" xfId="3760"/>
    <cellStyle name="_Fuel Prices 4-14_Power Costs - Comparison bx Rbtl-Staff-Jt-PC_Adj Bench DR 3 for Initial Briefs (Electric)" xfId="3761"/>
    <cellStyle name="_Fuel Prices 4-14_Power Costs - Comparison bx Rbtl-Staff-Jt-PC_Adj Bench DR 3 for Initial Briefs (Electric) 2" xfId="3762"/>
    <cellStyle name="_Fuel Prices 4-14_Power Costs - Comparison bx Rbtl-Staff-Jt-PC_Adj Bench DR 3 for Initial Briefs (Electric) 2 2" xfId="3763"/>
    <cellStyle name="_Fuel Prices 4-14_Power Costs - Comparison bx Rbtl-Staff-Jt-PC_Adj Bench DR 3 for Initial Briefs (Electric) 3" xfId="3764"/>
    <cellStyle name="_Fuel Prices 4-14_Power Costs - Comparison bx Rbtl-Staff-Jt-PC_Electric Rev Req Model (2009 GRC) Rebuttal" xfId="3765"/>
    <cellStyle name="_Fuel Prices 4-14_Power Costs - Comparison bx Rbtl-Staff-Jt-PC_Electric Rev Req Model (2009 GRC) Rebuttal 2" xfId="3766"/>
    <cellStyle name="_Fuel Prices 4-14_Power Costs - Comparison bx Rbtl-Staff-Jt-PC_Electric Rev Req Model (2009 GRC) Rebuttal 2 2" xfId="3767"/>
    <cellStyle name="_Fuel Prices 4-14_Power Costs - Comparison bx Rbtl-Staff-Jt-PC_Electric Rev Req Model (2009 GRC) Rebuttal 3" xfId="3768"/>
    <cellStyle name="_Fuel Prices 4-14_Power Costs - Comparison bx Rbtl-Staff-Jt-PC_Electric Rev Req Model (2009 GRC) Rebuttal REmoval of New  WH Solar AdjustMI" xfId="3769"/>
    <cellStyle name="_Fuel Prices 4-14_Power Costs - Comparison bx Rbtl-Staff-Jt-PC_Electric Rev Req Model (2009 GRC) Rebuttal REmoval of New  WH Solar AdjustMI 2" xfId="3770"/>
    <cellStyle name="_Fuel Prices 4-14_Power Costs - Comparison bx Rbtl-Staff-Jt-PC_Electric Rev Req Model (2009 GRC) Rebuttal REmoval of New  WH Solar AdjustMI 2 2" xfId="3771"/>
    <cellStyle name="_Fuel Prices 4-14_Power Costs - Comparison bx Rbtl-Staff-Jt-PC_Electric Rev Req Model (2009 GRC) Rebuttal REmoval of New  WH Solar AdjustMI 3" xfId="3772"/>
    <cellStyle name="_Fuel Prices 4-14_Power Costs - Comparison bx Rbtl-Staff-Jt-PC_Electric Rev Req Model (2009 GRC) Revised 01-18-2010" xfId="3773"/>
    <cellStyle name="_Fuel Prices 4-14_Power Costs - Comparison bx Rbtl-Staff-Jt-PC_Electric Rev Req Model (2009 GRC) Revised 01-18-2010 2" xfId="3774"/>
    <cellStyle name="_Fuel Prices 4-14_Power Costs - Comparison bx Rbtl-Staff-Jt-PC_Electric Rev Req Model (2009 GRC) Revised 01-18-2010 2 2" xfId="3775"/>
    <cellStyle name="_Fuel Prices 4-14_Power Costs - Comparison bx Rbtl-Staff-Jt-PC_Electric Rev Req Model (2009 GRC) Revised 01-18-2010 3" xfId="3776"/>
    <cellStyle name="_Fuel Prices 4-14_Power Costs - Comparison bx Rbtl-Staff-Jt-PC_Final Order Electric EXHIBIT A-1" xfId="3777"/>
    <cellStyle name="_Fuel Prices 4-14_Power Costs - Comparison bx Rbtl-Staff-Jt-PC_Final Order Electric EXHIBIT A-1 2" xfId="3778"/>
    <cellStyle name="_Fuel Prices 4-14_Power Costs - Comparison bx Rbtl-Staff-Jt-PC_Final Order Electric EXHIBIT A-1 2 2" xfId="3779"/>
    <cellStyle name="_Fuel Prices 4-14_Power Costs - Comparison bx Rbtl-Staff-Jt-PC_Final Order Electric EXHIBIT A-1 3" xfId="3780"/>
    <cellStyle name="_Fuel Prices 4-14_Production Adj 4.37" xfId="3781"/>
    <cellStyle name="_Fuel Prices 4-14_Production Adj 4.37 2" xfId="3782"/>
    <cellStyle name="_Fuel Prices 4-14_Production Adj 4.37 2 2" xfId="3783"/>
    <cellStyle name="_Fuel Prices 4-14_Production Adj 4.37 3" xfId="3784"/>
    <cellStyle name="_Fuel Prices 4-14_Purchased Power Adj 4.03" xfId="3785"/>
    <cellStyle name="_Fuel Prices 4-14_Purchased Power Adj 4.03 2" xfId="3786"/>
    <cellStyle name="_Fuel Prices 4-14_Purchased Power Adj 4.03 2 2" xfId="3787"/>
    <cellStyle name="_Fuel Prices 4-14_Purchased Power Adj 4.03 3" xfId="3788"/>
    <cellStyle name="_Fuel Prices 4-14_Rate Design Sch 24" xfId="3789"/>
    <cellStyle name="_Fuel Prices 4-14_Rate Design Sch 24 2" xfId="3790"/>
    <cellStyle name="_Fuel Prices 4-14_Rate Design Sch 25" xfId="3791"/>
    <cellStyle name="_Fuel Prices 4-14_Rate Design Sch 25 2" xfId="3792"/>
    <cellStyle name="_Fuel Prices 4-14_Rate Design Sch 25 2 2" xfId="3793"/>
    <cellStyle name="_Fuel Prices 4-14_Rate Design Sch 25 3" xfId="3794"/>
    <cellStyle name="_Fuel Prices 4-14_Rate Design Sch 26" xfId="3795"/>
    <cellStyle name="_Fuel Prices 4-14_Rate Design Sch 26 2" xfId="3796"/>
    <cellStyle name="_Fuel Prices 4-14_Rate Design Sch 26 2 2" xfId="3797"/>
    <cellStyle name="_Fuel Prices 4-14_Rate Design Sch 26 3" xfId="3798"/>
    <cellStyle name="_Fuel Prices 4-14_Rate Design Sch 31" xfId="3799"/>
    <cellStyle name="_Fuel Prices 4-14_Rate Design Sch 31 2" xfId="3800"/>
    <cellStyle name="_Fuel Prices 4-14_Rate Design Sch 31 2 2" xfId="3801"/>
    <cellStyle name="_Fuel Prices 4-14_Rate Design Sch 31 3" xfId="3802"/>
    <cellStyle name="_Fuel Prices 4-14_Rate Design Sch 43" xfId="3803"/>
    <cellStyle name="_Fuel Prices 4-14_Rate Design Sch 43 2" xfId="3804"/>
    <cellStyle name="_Fuel Prices 4-14_Rate Design Sch 43 2 2" xfId="3805"/>
    <cellStyle name="_Fuel Prices 4-14_Rate Design Sch 43 3" xfId="3806"/>
    <cellStyle name="_Fuel Prices 4-14_Rate Design Sch 448-449" xfId="3807"/>
    <cellStyle name="_Fuel Prices 4-14_Rate Design Sch 448-449 2" xfId="3808"/>
    <cellStyle name="_Fuel Prices 4-14_Rate Design Sch 46" xfId="3809"/>
    <cellStyle name="_Fuel Prices 4-14_Rate Design Sch 46 2" xfId="3810"/>
    <cellStyle name="_Fuel Prices 4-14_Rate Design Sch 46 2 2" xfId="3811"/>
    <cellStyle name="_Fuel Prices 4-14_Rate Design Sch 46 3" xfId="3812"/>
    <cellStyle name="_Fuel Prices 4-14_Rate Spread" xfId="3813"/>
    <cellStyle name="_Fuel Prices 4-14_Rate Spread 2" xfId="3814"/>
    <cellStyle name="_Fuel Prices 4-14_Rate Spread 2 2" xfId="3815"/>
    <cellStyle name="_Fuel Prices 4-14_Rate Spread 3" xfId="3816"/>
    <cellStyle name="_Fuel Prices 4-14_Rebuttal Power Costs" xfId="3817"/>
    <cellStyle name="_Fuel Prices 4-14_Rebuttal Power Costs 2" xfId="3818"/>
    <cellStyle name="_Fuel Prices 4-14_Rebuttal Power Costs 2 2" xfId="3819"/>
    <cellStyle name="_Fuel Prices 4-14_Rebuttal Power Costs 3" xfId="3820"/>
    <cellStyle name="_Fuel Prices 4-14_Rebuttal Power Costs_Adj Bench DR 3 for Initial Briefs (Electric)" xfId="3821"/>
    <cellStyle name="_Fuel Prices 4-14_Rebuttal Power Costs_Adj Bench DR 3 for Initial Briefs (Electric) 2" xfId="3822"/>
    <cellStyle name="_Fuel Prices 4-14_Rebuttal Power Costs_Adj Bench DR 3 for Initial Briefs (Electric) 2 2" xfId="3823"/>
    <cellStyle name="_Fuel Prices 4-14_Rebuttal Power Costs_Adj Bench DR 3 for Initial Briefs (Electric) 3" xfId="3824"/>
    <cellStyle name="_Fuel Prices 4-14_Rebuttal Power Costs_Electric Rev Req Model (2009 GRC) Rebuttal" xfId="3825"/>
    <cellStyle name="_Fuel Prices 4-14_Rebuttal Power Costs_Electric Rev Req Model (2009 GRC) Rebuttal 2" xfId="3826"/>
    <cellStyle name="_Fuel Prices 4-14_Rebuttal Power Costs_Electric Rev Req Model (2009 GRC) Rebuttal 2 2" xfId="3827"/>
    <cellStyle name="_Fuel Prices 4-14_Rebuttal Power Costs_Electric Rev Req Model (2009 GRC) Rebuttal 3" xfId="3828"/>
    <cellStyle name="_Fuel Prices 4-14_Rebuttal Power Costs_Electric Rev Req Model (2009 GRC) Rebuttal REmoval of New  WH Solar AdjustMI" xfId="3829"/>
    <cellStyle name="_Fuel Prices 4-14_Rebuttal Power Costs_Electric Rev Req Model (2009 GRC) Rebuttal REmoval of New  WH Solar AdjustMI 2" xfId="3830"/>
    <cellStyle name="_Fuel Prices 4-14_Rebuttal Power Costs_Electric Rev Req Model (2009 GRC) Rebuttal REmoval of New  WH Solar AdjustMI 2 2" xfId="3831"/>
    <cellStyle name="_Fuel Prices 4-14_Rebuttal Power Costs_Electric Rev Req Model (2009 GRC) Rebuttal REmoval of New  WH Solar AdjustMI 3" xfId="3832"/>
    <cellStyle name="_Fuel Prices 4-14_Rebuttal Power Costs_Electric Rev Req Model (2009 GRC) Revised 01-18-2010" xfId="3833"/>
    <cellStyle name="_Fuel Prices 4-14_Rebuttal Power Costs_Electric Rev Req Model (2009 GRC) Revised 01-18-2010 2" xfId="3834"/>
    <cellStyle name="_Fuel Prices 4-14_Rebuttal Power Costs_Electric Rev Req Model (2009 GRC) Revised 01-18-2010 2 2" xfId="3835"/>
    <cellStyle name="_Fuel Prices 4-14_Rebuttal Power Costs_Electric Rev Req Model (2009 GRC) Revised 01-18-2010 3" xfId="3836"/>
    <cellStyle name="_Fuel Prices 4-14_Rebuttal Power Costs_Final Order Electric EXHIBIT A-1" xfId="3837"/>
    <cellStyle name="_Fuel Prices 4-14_Rebuttal Power Costs_Final Order Electric EXHIBIT A-1 2" xfId="3838"/>
    <cellStyle name="_Fuel Prices 4-14_Rebuttal Power Costs_Final Order Electric EXHIBIT A-1 2 2" xfId="3839"/>
    <cellStyle name="_Fuel Prices 4-14_Rebuttal Power Costs_Final Order Electric EXHIBIT A-1 3" xfId="3840"/>
    <cellStyle name="_Fuel Prices 4-14_ROR 5.02" xfId="3841"/>
    <cellStyle name="_Fuel Prices 4-14_ROR 5.02 2" xfId="3842"/>
    <cellStyle name="_Fuel Prices 4-14_ROR 5.02 2 2" xfId="3843"/>
    <cellStyle name="_Fuel Prices 4-14_ROR 5.02 3" xfId="3844"/>
    <cellStyle name="_Fuel Prices 4-14_Sch 40 Feeder OH 2008" xfId="3845"/>
    <cellStyle name="_Fuel Prices 4-14_Sch 40 Feeder OH 2008 2" xfId="3846"/>
    <cellStyle name="_Fuel Prices 4-14_Sch 40 Feeder OH 2008 2 2" xfId="3847"/>
    <cellStyle name="_Fuel Prices 4-14_Sch 40 Feeder OH 2008 3" xfId="3848"/>
    <cellStyle name="_Fuel Prices 4-14_Sch 40 Interim Energy Rates " xfId="3849"/>
    <cellStyle name="_Fuel Prices 4-14_Sch 40 Interim Energy Rates  2" xfId="3850"/>
    <cellStyle name="_Fuel Prices 4-14_Sch 40 Interim Energy Rates  2 2" xfId="3851"/>
    <cellStyle name="_Fuel Prices 4-14_Sch 40 Interim Energy Rates  3" xfId="3852"/>
    <cellStyle name="_Fuel Prices 4-14_Sch 40 Substation A&amp;G 2008" xfId="3853"/>
    <cellStyle name="_Fuel Prices 4-14_Sch 40 Substation A&amp;G 2008 2" xfId="3854"/>
    <cellStyle name="_Fuel Prices 4-14_Sch 40 Substation A&amp;G 2008 2 2" xfId="3855"/>
    <cellStyle name="_Fuel Prices 4-14_Sch 40 Substation A&amp;G 2008 3" xfId="3856"/>
    <cellStyle name="_Fuel Prices 4-14_Sch 40 Substation O&amp;M 2008" xfId="3857"/>
    <cellStyle name="_Fuel Prices 4-14_Sch 40 Substation O&amp;M 2008 2" xfId="3858"/>
    <cellStyle name="_Fuel Prices 4-14_Sch 40 Substation O&amp;M 2008 2 2" xfId="3859"/>
    <cellStyle name="_Fuel Prices 4-14_Sch 40 Substation O&amp;M 2008 3" xfId="3860"/>
    <cellStyle name="_Fuel Prices 4-14_Subs 2008" xfId="3861"/>
    <cellStyle name="_Fuel Prices 4-14_Subs 2008 2" xfId="3862"/>
    <cellStyle name="_Fuel Prices 4-14_Subs 2008 2 2" xfId="3863"/>
    <cellStyle name="_Fuel Prices 4-14_Subs 2008 3" xfId="3864"/>
    <cellStyle name="_Fuel Prices 4-14_Wind Integration 10GRC" xfId="3865"/>
    <cellStyle name="_Fuel Prices 4-14_Wind Integration 10GRC 2" xfId="3866"/>
    <cellStyle name="_Gas Transportation Charges_2009GRC_120308" xfId="3867"/>
    <cellStyle name="_Gas Transportation Charges_2009GRC_120308 2" xfId="3868"/>
    <cellStyle name="_Gas Transportation Charges_2009GRC_120308 2 2" xfId="3869"/>
    <cellStyle name="_Gas Transportation Charges_2009GRC_120308 3" xfId="3870"/>
    <cellStyle name="_Gas Transportation Charges_2009GRC_120308_DEM-WP(C) Costs Not In AURORA 2010GRC As Filed" xfId="3871"/>
    <cellStyle name="_Gas Transportation Charges_2009GRC_120308_NIM Summary" xfId="3872"/>
    <cellStyle name="_Gas Transportation Charges_2009GRC_120308_NIM Summary 09GRC" xfId="3873"/>
    <cellStyle name="_Gas Transportation Charges_2009GRC_120308_NIM Summary 09GRC 2" xfId="3874"/>
    <cellStyle name="_Gas Transportation Charges_2009GRC_120308_NIM Summary 2" xfId="3875"/>
    <cellStyle name="_Gas Transportation Charges_2009GRC_120308_NIM Summary 3" xfId="3876"/>
    <cellStyle name="_Gas Transportation Charges_2009GRC_120308_NIM Summary 4" xfId="3877"/>
    <cellStyle name="_Gas Transportation Charges_2009GRC_120308_NIM Summary 5" xfId="3878"/>
    <cellStyle name="_Gas Transportation Charges_2009GRC_120308_NIM Summary 6" xfId="3879"/>
    <cellStyle name="_Gas Transportation Charges_2009GRC_120308_NIM Summary 7" xfId="3880"/>
    <cellStyle name="_Gas Transportation Charges_2009GRC_120308_NIM Summary 8" xfId="3881"/>
    <cellStyle name="_Gas Transportation Charges_2009GRC_120308_NIM Summary 9" xfId="3882"/>
    <cellStyle name="_Gas Transportation Charges_2009GRC_120308_PCA 9 -  Exhibit D April 2010 (3)" xfId="3883"/>
    <cellStyle name="_Gas Transportation Charges_2009GRC_120308_PCA 9 -  Exhibit D April 2010 (3) 2" xfId="3884"/>
    <cellStyle name="_Gas Transportation Charges_2009GRC_120308_Reconciliation" xfId="3885"/>
    <cellStyle name="_Gas Transportation Charges_2009GRC_120308_Wind Integration 10GRC" xfId="3886"/>
    <cellStyle name="_Gas Transportation Charges_2009GRC_120308_Wind Integration 10GRC 2" xfId="3887"/>
    <cellStyle name="_Monthly Fixed Input" xfId="3888"/>
    <cellStyle name="_Monthly Fixed Input 2" xfId="3889"/>
    <cellStyle name="_Monthly Fixed Input_NIM Summary" xfId="3890"/>
    <cellStyle name="_Monthly Fixed Input_NIM Summary 2" xfId="3891"/>
    <cellStyle name="_NIM 06 Base Case Current Trends" xfId="3892"/>
    <cellStyle name="_NIM 06 Base Case Current Trends 2" xfId="3893"/>
    <cellStyle name="_NIM 06 Base Case Current Trends 2 2" xfId="3894"/>
    <cellStyle name="_NIM 06 Base Case Current Trends 3" xfId="3895"/>
    <cellStyle name="_NIM 06 Base Case Current Trends_Adj Bench DR 3 for Initial Briefs (Electric)" xfId="3896"/>
    <cellStyle name="_NIM 06 Base Case Current Trends_Adj Bench DR 3 for Initial Briefs (Electric) 2" xfId="3897"/>
    <cellStyle name="_NIM 06 Base Case Current Trends_Adj Bench DR 3 for Initial Briefs (Electric) 2 2" xfId="3898"/>
    <cellStyle name="_NIM 06 Base Case Current Trends_Adj Bench DR 3 for Initial Briefs (Electric) 3" xfId="3899"/>
    <cellStyle name="_NIM 06 Base Case Current Trends_Book2" xfId="3900"/>
    <cellStyle name="_NIM 06 Base Case Current Trends_Book2 2" xfId="3901"/>
    <cellStyle name="_NIM 06 Base Case Current Trends_Book2 2 2" xfId="3902"/>
    <cellStyle name="_NIM 06 Base Case Current Trends_Book2 3" xfId="3903"/>
    <cellStyle name="_NIM 06 Base Case Current Trends_Book2_Adj Bench DR 3 for Initial Briefs (Electric)" xfId="3904"/>
    <cellStyle name="_NIM 06 Base Case Current Trends_Book2_Adj Bench DR 3 for Initial Briefs (Electric) 2" xfId="3905"/>
    <cellStyle name="_NIM 06 Base Case Current Trends_Book2_Adj Bench DR 3 for Initial Briefs (Electric) 2 2" xfId="3906"/>
    <cellStyle name="_NIM 06 Base Case Current Trends_Book2_Adj Bench DR 3 for Initial Briefs (Electric) 3" xfId="3907"/>
    <cellStyle name="_NIM 06 Base Case Current Trends_Book2_Electric Rev Req Model (2009 GRC) Rebuttal" xfId="3908"/>
    <cellStyle name="_NIM 06 Base Case Current Trends_Book2_Electric Rev Req Model (2009 GRC) Rebuttal 2" xfId="3909"/>
    <cellStyle name="_NIM 06 Base Case Current Trends_Book2_Electric Rev Req Model (2009 GRC) Rebuttal 2 2" xfId="3910"/>
    <cellStyle name="_NIM 06 Base Case Current Trends_Book2_Electric Rev Req Model (2009 GRC) Rebuttal 3" xfId="3911"/>
    <cellStyle name="_NIM 06 Base Case Current Trends_Book2_Electric Rev Req Model (2009 GRC) Rebuttal REmoval of New  WH Solar AdjustMI" xfId="3912"/>
    <cellStyle name="_NIM 06 Base Case Current Trends_Book2_Electric Rev Req Model (2009 GRC) Rebuttal REmoval of New  WH Solar AdjustMI 2" xfId="3913"/>
    <cellStyle name="_NIM 06 Base Case Current Trends_Book2_Electric Rev Req Model (2009 GRC) Rebuttal REmoval of New  WH Solar AdjustMI 2 2" xfId="3914"/>
    <cellStyle name="_NIM 06 Base Case Current Trends_Book2_Electric Rev Req Model (2009 GRC) Rebuttal REmoval of New  WH Solar AdjustMI 3" xfId="3915"/>
    <cellStyle name="_NIM 06 Base Case Current Trends_Book2_Electric Rev Req Model (2009 GRC) Revised 01-18-2010" xfId="3916"/>
    <cellStyle name="_NIM 06 Base Case Current Trends_Book2_Electric Rev Req Model (2009 GRC) Revised 01-18-2010 2" xfId="3917"/>
    <cellStyle name="_NIM 06 Base Case Current Trends_Book2_Electric Rev Req Model (2009 GRC) Revised 01-18-2010 2 2" xfId="3918"/>
    <cellStyle name="_NIM 06 Base Case Current Trends_Book2_Electric Rev Req Model (2009 GRC) Revised 01-18-2010 3" xfId="3919"/>
    <cellStyle name="_NIM 06 Base Case Current Trends_Book2_Final Order Electric EXHIBIT A-1" xfId="3920"/>
    <cellStyle name="_NIM 06 Base Case Current Trends_Book2_Final Order Electric EXHIBIT A-1 2" xfId="3921"/>
    <cellStyle name="_NIM 06 Base Case Current Trends_Book2_Final Order Electric EXHIBIT A-1 2 2" xfId="3922"/>
    <cellStyle name="_NIM 06 Base Case Current Trends_Book2_Final Order Electric EXHIBIT A-1 3" xfId="3923"/>
    <cellStyle name="_NIM 06 Base Case Current Trends_Electric Rev Req Model (2009 GRC) " xfId="3924"/>
    <cellStyle name="_NIM 06 Base Case Current Trends_Electric Rev Req Model (2009 GRC)  2" xfId="3925"/>
    <cellStyle name="_NIM 06 Base Case Current Trends_Electric Rev Req Model (2009 GRC)  2 2" xfId="3926"/>
    <cellStyle name="_NIM 06 Base Case Current Trends_Electric Rev Req Model (2009 GRC)  3" xfId="3927"/>
    <cellStyle name="_NIM 06 Base Case Current Trends_Electric Rev Req Model (2009 GRC) Rebuttal" xfId="3928"/>
    <cellStyle name="_NIM 06 Base Case Current Trends_Electric Rev Req Model (2009 GRC) Rebuttal 2" xfId="3929"/>
    <cellStyle name="_NIM 06 Base Case Current Trends_Electric Rev Req Model (2009 GRC) Rebuttal 2 2" xfId="3930"/>
    <cellStyle name="_NIM 06 Base Case Current Trends_Electric Rev Req Model (2009 GRC) Rebuttal 3" xfId="3931"/>
    <cellStyle name="_NIM 06 Base Case Current Trends_Electric Rev Req Model (2009 GRC) Rebuttal REmoval of New  WH Solar AdjustMI" xfId="3932"/>
    <cellStyle name="_NIM 06 Base Case Current Trends_Electric Rev Req Model (2009 GRC) Rebuttal REmoval of New  WH Solar AdjustMI 2" xfId="3933"/>
    <cellStyle name="_NIM 06 Base Case Current Trends_Electric Rev Req Model (2009 GRC) Rebuttal REmoval of New  WH Solar AdjustMI 2 2" xfId="3934"/>
    <cellStyle name="_NIM 06 Base Case Current Trends_Electric Rev Req Model (2009 GRC) Rebuttal REmoval of New  WH Solar AdjustMI 3" xfId="3935"/>
    <cellStyle name="_NIM 06 Base Case Current Trends_Electric Rev Req Model (2009 GRC) Revised 01-18-2010" xfId="3936"/>
    <cellStyle name="_NIM 06 Base Case Current Trends_Electric Rev Req Model (2009 GRC) Revised 01-18-2010 2" xfId="3937"/>
    <cellStyle name="_NIM 06 Base Case Current Trends_Electric Rev Req Model (2009 GRC) Revised 01-18-2010 2 2" xfId="3938"/>
    <cellStyle name="_NIM 06 Base Case Current Trends_Electric Rev Req Model (2009 GRC) Revised 01-18-2010 3" xfId="3939"/>
    <cellStyle name="_NIM 06 Base Case Current Trends_Final Order Electric EXHIBIT A-1" xfId="3940"/>
    <cellStyle name="_NIM 06 Base Case Current Trends_Final Order Electric EXHIBIT A-1 2" xfId="3941"/>
    <cellStyle name="_NIM 06 Base Case Current Trends_Final Order Electric EXHIBIT A-1 2 2" xfId="3942"/>
    <cellStyle name="_NIM 06 Base Case Current Trends_Final Order Electric EXHIBIT A-1 3" xfId="3943"/>
    <cellStyle name="_NIM 06 Base Case Current Trends_NIM Summary" xfId="3944"/>
    <cellStyle name="_NIM 06 Base Case Current Trends_NIM Summary 2" xfId="3945"/>
    <cellStyle name="_NIM 06 Base Case Current Trends_Rebuttal Power Costs" xfId="3946"/>
    <cellStyle name="_NIM 06 Base Case Current Trends_Rebuttal Power Costs 2" xfId="3947"/>
    <cellStyle name="_NIM 06 Base Case Current Trends_Rebuttal Power Costs 2 2" xfId="3948"/>
    <cellStyle name="_NIM 06 Base Case Current Trends_Rebuttal Power Costs 3" xfId="3949"/>
    <cellStyle name="_NIM 06 Base Case Current Trends_Rebuttal Power Costs_Adj Bench DR 3 for Initial Briefs (Electric)" xfId="3950"/>
    <cellStyle name="_NIM 06 Base Case Current Trends_Rebuttal Power Costs_Adj Bench DR 3 for Initial Briefs (Electric) 2" xfId="3951"/>
    <cellStyle name="_NIM 06 Base Case Current Trends_Rebuttal Power Costs_Adj Bench DR 3 for Initial Briefs (Electric) 2 2" xfId="3952"/>
    <cellStyle name="_NIM 06 Base Case Current Trends_Rebuttal Power Costs_Adj Bench DR 3 for Initial Briefs (Electric) 3" xfId="3953"/>
    <cellStyle name="_NIM 06 Base Case Current Trends_Rebuttal Power Costs_Electric Rev Req Model (2009 GRC) Rebuttal" xfId="3954"/>
    <cellStyle name="_NIM 06 Base Case Current Trends_Rebuttal Power Costs_Electric Rev Req Model (2009 GRC) Rebuttal 2" xfId="3955"/>
    <cellStyle name="_NIM 06 Base Case Current Trends_Rebuttal Power Costs_Electric Rev Req Model (2009 GRC) Rebuttal 2 2" xfId="3956"/>
    <cellStyle name="_NIM 06 Base Case Current Trends_Rebuttal Power Costs_Electric Rev Req Model (2009 GRC) Rebuttal 3" xfId="3957"/>
    <cellStyle name="_NIM 06 Base Case Current Trends_Rebuttal Power Costs_Electric Rev Req Model (2009 GRC) Rebuttal REmoval of New  WH Solar AdjustMI" xfId="3958"/>
    <cellStyle name="_NIM 06 Base Case Current Trends_Rebuttal Power Costs_Electric Rev Req Model (2009 GRC) Rebuttal REmoval of New  WH Solar AdjustMI 2" xfId="3959"/>
    <cellStyle name="_NIM 06 Base Case Current Trends_Rebuttal Power Costs_Electric Rev Req Model (2009 GRC) Rebuttal REmoval of New  WH Solar AdjustMI 2 2" xfId="3960"/>
    <cellStyle name="_NIM 06 Base Case Current Trends_Rebuttal Power Costs_Electric Rev Req Model (2009 GRC) Rebuttal REmoval of New  WH Solar AdjustMI 3" xfId="3961"/>
    <cellStyle name="_NIM 06 Base Case Current Trends_Rebuttal Power Costs_Electric Rev Req Model (2009 GRC) Revised 01-18-2010" xfId="3962"/>
    <cellStyle name="_NIM 06 Base Case Current Trends_Rebuttal Power Costs_Electric Rev Req Model (2009 GRC) Revised 01-18-2010 2" xfId="3963"/>
    <cellStyle name="_NIM 06 Base Case Current Trends_Rebuttal Power Costs_Electric Rev Req Model (2009 GRC) Revised 01-18-2010 2 2" xfId="3964"/>
    <cellStyle name="_NIM 06 Base Case Current Trends_Rebuttal Power Costs_Electric Rev Req Model (2009 GRC) Revised 01-18-2010 3" xfId="3965"/>
    <cellStyle name="_NIM 06 Base Case Current Trends_Rebuttal Power Costs_Final Order Electric EXHIBIT A-1" xfId="3966"/>
    <cellStyle name="_NIM 06 Base Case Current Trends_Rebuttal Power Costs_Final Order Electric EXHIBIT A-1 2" xfId="3967"/>
    <cellStyle name="_NIM 06 Base Case Current Trends_Rebuttal Power Costs_Final Order Electric EXHIBIT A-1 2 2" xfId="3968"/>
    <cellStyle name="_NIM 06 Base Case Current Trends_Rebuttal Power Costs_Final Order Electric EXHIBIT A-1 3" xfId="3969"/>
    <cellStyle name="_NIM 06 Base Case Current Trends_TENASKA REGULATORY ASSET" xfId="3970"/>
    <cellStyle name="_NIM 06 Base Case Current Trends_TENASKA REGULATORY ASSET 2" xfId="3971"/>
    <cellStyle name="_NIM 06 Base Case Current Trends_TENASKA REGULATORY ASSET 2 2" xfId="3972"/>
    <cellStyle name="_NIM 06 Base Case Current Trends_TENASKA REGULATORY ASSET 3" xfId="3973"/>
    <cellStyle name="_NIM Summary 09GRC" xfId="3974"/>
    <cellStyle name="_NIM Summary 09GRC 2" xfId="3975"/>
    <cellStyle name="_NIM Summary 09GRC_NIM Summary" xfId="3976"/>
    <cellStyle name="_NIM Summary 09GRC_NIM Summary 2" xfId="3977"/>
    <cellStyle name="_PCA 7 - Exhibit D update 9_30_2008" xfId="3978"/>
    <cellStyle name="_PCA 7 - Exhibit D update 9_30_2008_NIM Summary" xfId="3979"/>
    <cellStyle name="_PCA 7 - Exhibit D update 9_30_2008_NIM Summary 2" xfId="3980"/>
    <cellStyle name="_PCA 7 - Exhibit D update 9_30_2008_Transmission Workbook for May BOD" xfId="3981"/>
    <cellStyle name="_PCA 7 - Exhibit D update 9_30_2008_Transmission Workbook for May BOD 2" xfId="3982"/>
    <cellStyle name="_PCA 7 - Exhibit D update 9_30_2008_Wind Integration 10GRC" xfId="3983"/>
    <cellStyle name="_PCA 7 - Exhibit D update 9_30_2008_Wind Integration 10GRC 2" xfId="3984"/>
    <cellStyle name="_Portfolio SPlan Base Case.xls Chart 1" xfId="3985"/>
    <cellStyle name="_Portfolio SPlan Base Case.xls Chart 1 2" xfId="3986"/>
    <cellStyle name="_Portfolio SPlan Base Case.xls Chart 1 2 2" xfId="3987"/>
    <cellStyle name="_Portfolio SPlan Base Case.xls Chart 1 3" xfId="3988"/>
    <cellStyle name="_Portfolio SPlan Base Case.xls Chart 1_Adj Bench DR 3 for Initial Briefs (Electric)" xfId="3989"/>
    <cellStyle name="_Portfolio SPlan Base Case.xls Chart 1_Adj Bench DR 3 for Initial Briefs (Electric) 2" xfId="3990"/>
    <cellStyle name="_Portfolio SPlan Base Case.xls Chart 1_Adj Bench DR 3 for Initial Briefs (Electric) 2 2" xfId="3991"/>
    <cellStyle name="_Portfolio SPlan Base Case.xls Chart 1_Adj Bench DR 3 for Initial Briefs (Electric) 3" xfId="3992"/>
    <cellStyle name="_Portfolio SPlan Base Case.xls Chart 1_Book2" xfId="3993"/>
    <cellStyle name="_Portfolio SPlan Base Case.xls Chart 1_Book2 2" xfId="3994"/>
    <cellStyle name="_Portfolio SPlan Base Case.xls Chart 1_Book2 2 2" xfId="3995"/>
    <cellStyle name="_Portfolio SPlan Base Case.xls Chart 1_Book2 3" xfId="3996"/>
    <cellStyle name="_Portfolio SPlan Base Case.xls Chart 1_Book2_Adj Bench DR 3 for Initial Briefs (Electric)" xfId="3997"/>
    <cellStyle name="_Portfolio SPlan Base Case.xls Chart 1_Book2_Adj Bench DR 3 for Initial Briefs (Electric) 2" xfId="3998"/>
    <cellStyle name="_Portfolio SPlan Base Case.xls Chart 1_Book2_Adj Bench DR 3 for Initial Briefs (Electric) 2 2" xfId="3999"/>
    <cellStyle name="_Portfolio SPlan Base Case.xls Chart 1_Book2_Adj Bench DR 3 for Initial Briefs (Electric) 3" xfId="4000"/>
    <cellStyle name="_Portfolio SPlan Base Case.xls Chart 1_Book2_Electric Rev Req Model (2009 GRC) Rebuttal" xfId="4001"/>
    <cellStyle name="_Portfolio SPlan Base Case.xls Chart 1_Book2_Electric Rev Req Model (2009 GRC) Rebuttal 2" xfId="4002"/>
    <cellStyle name="_Portfolio SPlan Base Case.xls Chart 1_Book2_Electric Rev Req Model (2009 GRC) Rebuttal 2 2" xfId="4003"/>
    <cellStyle name="_Portfolio SPlan Base Case.xls Chart 1_Book2_Electric Rev Req Model (2009 GRC) Rebuttal 3" xfId="4004"/>
    <cellStyle name="_Portfolio SPlan Base Case.xls Chart 1_Book2_Electric Rev Req Model (2009 GRC) Rebuttal REmoval of New  WH Solar AdjustMI" xfId="4005"/>
    <cellStyle name="_Portfolio SPlan Base Case.xls Chart 1_Book2_Electric Rev Req Model (2009 GRC) Rebuttal REmoval of New  WH Solar AdjustMI 2" xfId="4006"/>
    <cellStyle name="_Portfolio SPlan Base Case.xls Chart 1_Book2_Electric Rev Req Model (2009 GRC) Rebuttal REmoval of New  WH Solar AdjustMI 2 2" xfId="4007"/>
    <cellStyle name="_Portfolio SPlan Base Case.xls Chart 1_Book2_Electric Rev Req Model (2009 GRC) Rebuttal REmoval of New  WH Solar AdjustMI 3" xfId="4008"/>
    <cellStyle name="_Portfolio SPlan Base Case.xls Chart 1_Book2_Electric Rev Req Model (2009 GRC) Revised 01-18-2010" xfId="4009"/>
    <cellStyle name="_Portfolio SPlan Base Case.xls Chart 1_Book2_Electric Rev Req Model (2009 GRC) Revised 01-18-2010 2" xfId="4010"/>
    <cellStyle name="_Portfolio SPlan Base Case.xls Chart 1_Book2_Electric Rev Req Model (2009 GRC) Revised 01-18-2010 2 2" xfId="4011"/>
    <cellStyle name="_Portfolio SPlan Base Case.xls Chart 1_Book2_Electric Rev Req Model (2009 GRC) Revised 01-18-2010 3" xfId="4012"/>
    <cellStyle name="_Portfolio SPlan Base Case.xls Chart 1_Book2_Final Order Electric EXHIBIT A-1" xfId="4013"/>
    <cellStyle name="_Portfolio SPlan Base Case.xls Chart 1_Book2_Final Order Electric EXHIBIT A-1 2" xfId="4014"/>
    <cellStyle name="_Portfolio SPlan Base Case.xls Chart 1_Book2_Final Order Electric EXHIBIT A-1 2 2" xfId="4015"/>
    <cellStyle name="_Portfolio SPlan Base Case.xls Chart 1_Book2_Final Order Electric EXHIBIT A-1 3" xfId="4016"/>
    <cellStyle name="_Portfolio SPlan Base Case.xls Chart 1_Electric Rev Req Model (2009 GRC) " xfId="4017"/>
    <cellStyle name="_Portfolio SPlan Base Case.xls Chart 1_Electric Rev Req Model (2009 GRC)  2" xfId="4018"/>
    <cellStyle name="_Portfolio SPlan Base Case.xls Chart 1_Electric Rev Req Model (2009 GRC)  2 2" xfId="4019"/>
    <cellStyle name="_Portfolio SPlan Base Case.xls Chart 1_Electric Rev Req Model (2009 GRC)  3" xfId="4020"/>
    <cellStyle name="_Portfolio SPlan Base Case.xls Chart 1_Electric Rev Req Model (2009 GRC) Rebuttal" xfId="4021"/>
    <cellStyle name="_Portfolio SPlan Base Case.xls Chart 1_Electric Rev Req Model (2009 GRC) Rebuttal 2" xfId="4022"/>
    <cellStyle name="_Portfolio SPlan Base Case.xls Chart 1_Electric Rev Req Model (2009 GRC) Rebuttal 2 2" xfId="4023"/>
    <cellStyle name="_Portfolio SPlan Base Case.xls Chart 1_Electric Rev Req Model (2009 GRC) Rebuttal 3" xfId="4024"/>
    <cellStyle name="_Portfolio SPlan Base Case.xls Chart 1_Electric Rev Req Model (2009 GRC) Rebuttal REmoval of New  WH Solar AdjustMI" xfId="4025"/>
    <cellStyle name="_Portfolio SPlan Base Case.xls Chart 1_Electric Rev Req Model (2009 GRC) Rebuttal REmoval of New  WH Solar AdjustMI 2" xfId="4026"/>
    <cellStyle name="_Portfolio SPlan Base Case.xls Chart 1_Electric Rev Req Model (2009 GRC) Rebuttal REmoval of New  WH Solar AdjustMI 2 2" xfId="4027"/>
    <cellStyle name="_Portfolio SPlan Base Case.xls Chart 1_Electric Rev Req Model (2009 GRC) Rebuttal REmoval of New  WH Solar AdjustMI 3" xfId="4028"/>
    <cellStyle name="_Portfolio SPlan Base Case.xls Chart 1_Electric Rev Req Model (2009 GRC) Revised 01-18-2010" xfId="4029"/>
    <cellStyle name="_Portfolio SPlan Base Case.xls Chart 1_Electric Rev Req Model (2009 GRC) Revised 01-18-2010 2" xfId="4030"/>
    <cellStyle name="_Portfolio SPlan Base Case.xls Chart 1_Electric Rev Req Model (2009 GRC) Revised 01-18-2010 2 2" xfId="4031"/>
    <cellStyle name="_Portfolio SPlan Base Case.xls Chart 1_Electric Rev Req Model (2009 GRC) Revised 01-18-2010 3" xfId="4032"/>
    <cellStyle name="_Portfolio SPlan Base Case.xls Chart 1_Final Order Electric EXHIBIT A-1" xfId="4033"/>
    <cellStyle name="_Portfolio SPlan Base Case.xls Chart 1_Final Order Electric EXHIBIT A-1 2" xfId="4034"/>
    <cellStyle name="_Portfolio SPlan Base Case.xls Chart 1_Final Order Electric EXHIBIT A-1 2 2" xfId="4035"/>
    <cellStyle name="_Portfolio SPlan Base Case.xls Chart 1_Final Order Electric EXHIBIT A-1 3" xfId="4036"/>
    <cellStyle name="_Portfolio SPlan Base Case.xls Chart 1_NIM Summary" xfId="4037"/>
    <cellStyle name="_Portfolio SPlan Base Case.xls Chart 1_NIM Summary 2" xfId="4038"/>
    <cellStyle name="_Portfolio SPlan Base Case.xls Chart 1_Rebuttal Power Costs" xfId="4039"/>
    <cellStyle name="_Portfolio SPlan Base Case.xls Chart 1_Rebuttal Power Costs 2" xfId="4040"/>
    <cellStyle name="_Portfolio SPlan Base Case.xls Chart 1_Rebuttal Power Costs 2 2" xfId="4041"/>
    <cellStyle name="_Portfolio SPlan Base Case.xls Chart 1_Rebuttal Power Costs 3" xfId="4042"/>
    <cellStyle name="_Portfolio SPlan Base Case.xls Chart 1_Rebuttal Power Costs_Adj Bench DR 3 for Initial Briefs (Electric)" xfId="4043"/>
    <cellStyle name="_Portfolio SPlan Base Case.xls Chart 1_Rebuttal Power Costs_Adj Bench DR 3 for Initial Briefs (Electric) 2" xfId="4044"/>
    <cellStyle name="_Portfolio SPlan Base Case.xls Chart 1_Rebuttal Power Costs_Adj Bench DR 3 for Initial Briefs (Electric) 2 2" xfId="4045"/>
    <cellStyle name="_Portfolio SPlan Base Case.xls Chart 1_Rebuttal Power Costs_Adj Bench DR 3 for Initial Briefs (Electric) 3" xfId="4046"/>
    <cellStyle name="_Portfolio SPlan Base Case.xls Chart 1_Rebuttal Power Costs_Electric Rev Req Model (2009 GRC) Rebuttal" xfId="4047"/>
    <cellStyle name="_Portfolio SPlan Base Case.xls Chart 1_Rebuttal Power Costs_Electric Rev Req Model (2009 GRC) Rebuttal 2" xfId="4048"/>
    <cellStyle name="_Portfolio SPlan Base Case.xls Chart 1_Rebuttal Power Costs_Electric Rev Req Model (2009 GRC) Rebuttal 2 2" xfId="4049"/>
    <cellStyle name="_Portfolio SPlan Base Case.xls Chart 1_Rebuttal Power Costs_Electric Rev Req Model (2009 GRC) Rebuttal 3" xfId="4050"/>
    <cellStyle name="_Portfolio SPlan Base Case.xls Chart 1_Rebuttal Power Costs_Electric Rev Req Model (2009 GRC) Rebuttal REmoval of New  WH Solar AdjustMI" xfId="4051"/>
    <cellStyle name="_Portfolio SPlan Base Case.xls Chart 1_Rebuttal Power Costs_Electric Rev Req Model (2009 GRC) Rebuttal REmoval of New  WH Solar AdjustMI 2" xfId="4052"/>
    <cellStyle name="_Portfolio SPlan Base Case.xls Chart 1_Rebuttal Power Costs_Electric Rev Req Model (2009 GRC) Rebuttal REmoval of New  WH Solar AdjustMI 2 2" xfId="4053"/>
    <cellStyle name="_Portfolio SPlan Base Case.xls Chart 1_Rebuttal Power Costs_Electric Rev Req Model (2009 GRC) Rebuttal REmoval of New  WH Solar AdjustMI 3" xfId="4054"/>
    <cellStyle name="_Portfolio SPlan Base Case.xls Chart 1_Rebuttal Power Costs_Electric Rev Req Model (2009 GRC) Revised 01-18-2010" xfId="4055"/>
    <cellStyle name="_Portfolio SPlan Base Case.xls Chart 1_Rebuttal Power Costs_Electric Rev Req Model (2009 GRC) Revised 01-18-2010 2" xfId="4056"/>
    <cellStyle name="_Portfolio SPlan Base Case.xls Chart 1_Rebuttal Power Costs_Electric Rev Req Model (2009 GRC) Revised 01-18-2010 2 2" xfId="4057"/>
    <cellStyle name="_Portfolio SPlan Base Case.xls Chart 1_Rebuttal Power Costs_Electric Rev Req Model (2009 GRC) Revised 01-18-2010 3" xfId="4058"/>
    <cellStyle name="_Portfolio SPlan Base Case.xls Chart 1_Rebuttal Power Costs_Final Order Electric EXHIBIT A-1" xfId="4059"/>
    <cellStyle name="_Portfolio SPlan Base Case.xls Chart 1_Rebuttal Power Costs_Final Order Electric EXHIBIT A-1 2" xfId="4060"/>
    <cellStyle name="_Portfolio SPlan Base Case.xls Chart 1_Rebuttal Power Costs_Final Order Electric EXHIBIT A-1 2 2" xfId="4061"/>
    <cellStyle name="_Portfolio SPlan Base Case.xls Chart 1_Rebuttal Power Costs_Final Order Electric EXHIBIT A-1 3" xfId="4062"/>
    <cellStyle name="_Portfolio SPlan Base Case.xls Chart 1_TENASKA REGULATORY ASSET" xfId="4063"/>
    <cellStyle name="_Portfolio SPlan Base Case.xls Chart 1_TENASKA REGULATORY ASSET 2" xfId="4064"/>
    <cellStyle name="_Portfolio SPlan Base Case.xls Chart 1_TENASKA REGULATORY ASSET 2 2" xfId="4065"/>
    <cellStyle name="_Portfolio SPlan Base Case.xls Chart 1_TENASKA REGULATORY ASSET 3" xfId="4066"/>
    <cellStyle name="_Portfolio SPlan Base Case.xls Chart 2" xfId="4067"/>
    <cellStyle name="_Portfolio SPlan Base Case.xls Chart 2 2" xfId="4068"/>
    <cellStyle name="_Portfolio SPlan Base Case.xls Chart 2 2 2" xfId="4069"/>
    <cellStyle name="_Portfolio SPlan Base Case.xls Chart 2 3" xfId="4070"/>
    <cellStyle name="_Portfolio SPlan Base Case.xls Chart 2_Adj Bench DR 3 for Initial Briefs (Electric)" xfId="4071"/>
    <cellStyle name="_Portfolio SPlan Base Case.xls Chart 2_Adj Bench DR 3 for Initial Briefs (Electric) 2" xfId="4072"/>
    <cellStyle name="_Portfolio SPlan Base Case.xls Chart 2_Adj Bench DR 3 for Initial Briefs (Electric) 2 2" xfId="4073"/>
    <cellStyle name="_Portfolio SPlan Base Case.xls Chart 2_Adj Bench DR 3 for Initial Briefs (Electric) 3" xfId="4074"/>
    <cellStyle name="_Portfolio SPlan Base Case.xls Chart 2_Book2" xfId="4075"/>
    <cellStyle name="_Portfolio SPlan Base Case.xls Chart 2_Book2 2" xfId="4076"/>
    <cellStyle name="_Portfolio SPlan Base Case.xls Chart 2_Book2 2 2" xfId="4077"/>
    <cellStyle name="_Portfolio SPlan Base Case.xls Chart 2_Book2 3" xfId="4078"/>
    <cellStyle name="_Portfolio SPlan Base Case.xls Chart 2_Book2_Adj Bench DR 3 for Initial Briefs (Electric)" xfId="4079"/>
    <cellStyle name="_Portfolio SPlan Base Case.xls Chart 2_Book2_Adj Bench DR 3 for Initial Briefs (Electric) 2" xfId="4080"/>
    <cellStyle name="_Portfolio SPlan Base Case.xls Chart 2_Book2_Adj Bench DR 3 for Initial Briefs (Electric) 2 2" xfId="4081"/>
    <cellStyle name="_Portfolio SPlan Base Case.xls Chart 2_Book2_Adj Bench DR 3 for Initial Briefs (Electric) 3" xfId="4082"/>
    <cellStyle name="_Portfolio SPlan Base Case.xls Chart 2_Book2_Electric Rev Req Model (2009 GRC) Rebuttal" xfId="4083"/>
    <cellStyle name="_Portfolio SPlan Base Case.xls Chart 2_Book2_Electric Rev Req Model (2009 GRC) Rebuttal 2" xfId="4084"/>
    <cellStyle name="_Portfolio SPlan Base Case.xls Chart 2_Book2_Electric Rev Req Model (2009 GRC) Rebuttal 2 2" xfId="4085"/>
    <cellStyle name="_Portfolio SPlan Base Case.xls Chart 2_Book2_Electric Rev Req Model (2009 GRC) Rebuttal 3" xfId="4086"/>
    <cellStyle name="_Portfolio SPlan Base Case.xls Chart 2_Book2_Electric Rev Req Model (2009 GRC) Rebuttal REmoval of New  WH Solar AdjustMI" xfId="4087"/>
    <cellStyle name="_Portfolio SPlan Base Case.xls Chart 2_Book2_Electric Rev Req Model (2009 GRC) Rebuttal REmoval of New  WH Solar AdjustMI 2" xfId="4088"/>
    <cellStyle name="_Portfolio SPlan Base Case.xls Chart 2_Book2_Electric Rev Req Model (2009 GRC) Rebuttal REmoval of New  WH Solar AdjustMI 2 2" xfId="4089"/>
    <cellStyle name="_Portfolio SPlan Base Case.xls Chart 2_Book2_Electric Rev Req Model (2009 GRC) Rebuttal REmoval of New  WH Solar AdjustMI 3" xfId="4090"/>
    <cellStyle name="_Portfolio SPlan Base Case.xls Chart 2_Book2_Electric Rev Req Model (2009 GRC) Revised 01-18-2010" xfId="4091"/>
    <cellStyle name="_Portfolio SPlan Base Case.xls Chart 2_Book2_Electric Rev Req Model (2009 GRC) Revised 01-18-2010 2" xfId="4092"/>
    <cellStyle name="_Portfolio SPlan Base Case.xls Chart 2_Book2_Electric Rev Req Model (2009 GRC) Revised 01-18-2010 2 2" xfId="4093"/>
    <cellStyle name="_Portfolio SPlan Base Case.xls Chart 2_Book2_Electric Rev Req Model (2009 GRC) Revised 01-18-2010 3" xfId="4094"/>
    <cellStyle name="_Portfolio SPlan Base Case.xls Chart 2_Book2_Final Order Electric EXHIBIT A-1" xfId="4095"/>
    <cellStyle name="_Portfolio SPlan Base Case.xls Chart 2_Book2_Final Order Electric EXHIBIT A-1 2" xfId="4096"/>
    <cellStyle name="_Portfolio SPlan Base Case.xls Chart 2_Book2_Final Order Electric EXHIBIT A-1 2 2" xfId="4097"/>
    <cellStyle name="_Portfolio SPlan Base Case.xls Chart 2_Book2_Final Order Electric EXHIBIT A-1 3" xfId="4098"/>
    <cellStyle name="_Portfolio SPlan Base Case.xls Chart 2_Electric Rev Req Model (2009 GRC) " xfId="4099"/>
    <cellStyle name="_Portfolio SPlan Base Case.xls Chart 2_Electric Rev Req Model (2009 GRC)  2" xfId="4100"/>
    <cellStyle name="_Portfolio SPlan Base Case.xls Chart 2_Electric Rev Req Model (2009 GRC)  2 2" xfId="4101"/>
    <cellStyle name="_Portfolio SPlan Base Case.xls Chart 2_Electric Rev Req Model (2009 GRC)  3" xfId="4102"/>
    <cellStyle name="_Portfolio SPlan Base Case.xls Chart 2_Electric Rev Req Model (2009 GRC) Rebuttal" xfId="4103"/>
    <cellStyle name="_Portfolio SPlan Base Case.xls Chart 2_Electric Rev Req Model (2009 GRC) Rebuttal 2" xfId="4104"/>
    <cellStyle name="_Portfolio SPlan Base Case.xls Chart 2_Electric Rev Req Model (2009 GRC) Rebuttal 2 2" xfId="4105"/>
    <cellStyle name="_Portfolio SPlan Base Case.xls Chart 2_Electric Rev Req Model (2009 GRC) Rebuttal 3" xfId="4106"/>
    <cellStyle name="_Portfolio SPlan Base Case.xls Chart 2_Electric Rev Req Model (2009 GRC) Rebuttal REmoval of New  WH Solar AdjustMI" xfId="4107"/>
    <cellStyle name="_Portfolio SPlan Base Case.xls Chart 2_Electric Rev Req Model (2009 GRC) Rebuttal REmoval of New  WH Solar AdjustMI 2" xfId="4108"/>
    <cellStyle name="_Portfolio SPlan Base Case.xls Chart 2_Electric Rev Req Model (2009 GRC) Rebuttal REmoval of New  WH Solar AdjustMI 2 2" xfId="4109"/>
    <cellStyle name="_Portfolio SPlan Base Case.xls Chart 2_Electric Rev Req Model (2009 GRC) Rebuttal REmoval of New  WH Solar AdjustMI 3" xfId="4110"/>
    <cellStyle name="_Portfolio SPlan Base Case.xls Chart 2_Electric Rev Req Model (2009 GRC) Revised 01-18-2010" xfId="4111"/>
    <cellStyle name="_Portfolio SPlan Base Case.xls Chart 2_Electric Rev Req Model (2009 GRC) Revised 01-18-2010 2" xfId="4112"/>
    <cellStyle name="_Portfolio SPlan Base Case.xls Chart 2_Electric Rev Req Model (2009 GRC) Revised 01-18-2010 2 2" xfId="4113"/>
    <cellStyle name="_Portfolio SPlan Base Case.xls Chart 2_Electric Rev Req Model (2009 GRC) Revised 01-18-2010 3" xfId="4114"/>
    <cellStyle name="_Portfolio SPlan Base Case.xls Chart 2_Final Order Electric EXHIBIT A-1" xfId="4115"/>
    <cellStyle name="_Portfolio SPlan Base Case.xls Chart 2_Final Order Electric EXHIBIT A-1 2" xfId="4116"/>
    <cellStyle name="_Portfolio SPlan Base Case.xls Chart 2_Final Order Electric EXHIBIT A-1 2 2" xfId="4117"/>
    <cellStyle name="_Portfolio SPlan Base Case.xls Chart 2_Final Order Electric EXHIBIT A-1 3" xfId="4118"/>
    <cellStyle name="_Portfolio SPlan Base Case.xls Chart 2_NIM Summary" xfId="4119"/>
    <cellStyle name="_Portfolio SPlan Base Case.xls Chart 2_NIM Summary 2" xfId="4120"/>
    <cellStyle name="_Portfolio SPlan Base Case.xls Chart 2_Rebuttal Power Costs" xfId="4121"/>
    <cellStyle name="_Portfolio SPlan Base Case.xls Chart 2_Rebuttal Power Costs 2" xfId="4122"/>
    <cellStyle name="_Portfolio SPlan Base Case.xls Chart 2_Rebuttal Power Costs 2 2" xfId="4123"/>
    <cellStyle name="_Portfolio SPlan Base Case.xls Chart 2_Rebuttal Power Costs 3" xfId="4124"/>
    <cellStyle name="_Portfolio SPlan Base Case.xls Chart 2_Rebuttal Power Costs_Adj Bench DR 3 for Initial Briefs (Electric)" xfId="4125"/>
    <cellStyle name="_Portfolio SPlan Base Case.xls Chart 2_Rebuttal Power Costs_Adj Bench DR 3 for Initial Briefs (Electric) 2" xfId="4126"/>
    <cellStyle name="_Portfolio SPlan Base Case.xls Chart 2_Rebuttal Power Costs_Adj Bench DR 3 for Initial Briefs (Electric) 2 2" xfId="4127"/>
    <cellStyle name="_Portfolio SPlan Base Case.xls Chart 2_Rebuttal Power Costs_Adj Bench DR 3 for Initial Briefs (Electric) 3" xfId="4128"/>
    <cellStyle name="_Portfolio SPlan Base Case.xls Chart 2_Rebuttal Power Costs_Electric Rev Req Model (2009 GRC) Rebuttal" xfId="4129"/>
    <cellStyle name="_Portfolio SPlan Base Case.xls Chart 2_Rebuttal Power Costs_Electric Rev Req Model (2009 GRC) Rebuttal 2" xfId="4130"/>
    <cellStyle name="_Portfolio SPlan Base Case.xls Chart 2_Rebuttal Power Costs_Electric Rev Req Model (2009 GRC) Rebuttal 2 2" xfId="4131"/>
    <cellStyle name="_Portfolio SPlan Base Case.xls Chart 2_Rebuttal Power Costs_Electric Rev Req Model (2009 GRC) Rebuttal 3" xfId="4132"/>
    <cellStyle name="_Portfolio SPlan Base Case.xls Chart 2_Rebuttal Power Costs_Electric Rev Req Model (2009 GRC) Rebuttal REmoval of New  WH Solar AdjustMI" xfId="4133"/>
    <cellStyle name="_Portfolio SPlan Base Case.xls Chart 2_Rebuttal Power Costs_Electric Rev Req Model (2009 GRC) Rebuttal REmoval of New  WH Solar AdjustMI 2" xfId="4134"/>
    <cellStyle name="_Portfolio SPlan Base Case.xls Chart 2_Rebuttal Power Costs_Electric Rev Req Model (2009 GRC) Rebuttal REmoval of New  WH Solar AdjustMI 2 2" xfId="4135"/>
    <cellStyle name="_Portfolio SPlan Base Case.xls Chart 2_Rebuttal Power Costs_Electric Rev Req Model (2009 GRC) Rebuttal REmoval of New  WH Solar AdjustMI 3" xfId="4136"/>
    <cellStyle name="_Portfolio SPlan Base Case.xls Chart 2_Rebuttal Power Costs_Electric Rev Req Model (2009 GRC) Revised 01-18-2010" xfId="4137"/>
    <cellStyle name="_Portfolio SPlan Base Case.xls Chart 2_Rebuttal Power Costs_Electric Rev Req Model (2009 GRC) Revised 01-18-2010 2" xfId="4138"/>
    <cellStyle name="_Portfolio SPlan Base Case.xls Chart 2_Rebuttal Power Costs_Electric Rev Req Model (2009 GRC) Revised 01-18-2010 2 2" xfId="4139"/>
    <cellStyle name="_Portfolio SPlan Base Case.xls Chart 2_Rebuttal Power Costs_Electric Rev Req Model (2009 GRC) Revised 01-18-2010 3" xfId="4140"/>
    <cellStyle name="_Portfolio SPlan Base Case.xls Chart 2_Rebuttal Power Costs_Final Order Electric EXHIBIT A-1" xfId="4141"/>
    <cellStyle name="_Portfolio SPlan Base Case.xls Chart 2_Rebuttal Power Costs_Final Order Electric EXHIBIT A-1 2" xfId="4142"/>
    <cellStyle name="_Portfolio SPlan Base Case.xls Chart 2_Rebuttal Power Costs_Final Order Electric EXHIBIT A-1 2 2" xfId="4143"/>
    <cellStyle name="_Portfolio SPlan Base Case.xls Chart 2_Rebuttal Power Costs_Final Order Electric EXHIBIT A-1 3" xfId="4144"/>
    <cellStyle name="_Portfolio SPlan Base Case.xls Chart 2_TENASKA REGULATORY ASSET" xfId="4145"/>
    <cellStyle name="_Portfolio SPlan Base Case.xls Chart 2_TENASKA REGULATORY ASSET 2" xfId="4146"/>
    <cellStyle name="_Portfolio SPlan Base Case.xls Chart 2_TENASKA REGULATORY ASSET 2 2" xfId="4147"/>
    <cellStyle name="_Portfolio SPlan Base Case.xls Chart 2_TENASKA REGULATORY ASSET 3" xfId="4148"/>
    <cellStyle name="_Portfolio SPlan Base Case.xls Chart 3" xfId="4149"/>
    <cellStyle name="_Portfolio SPlan Base Case.xls Chart 3 2" xfId="4150"/>
    <cellStyle name="_Portfolio SPlan Base Case.xls Chart 3 2 2" xfId="4151"/>
    <cellStyle name="_Portfolio SPlan Base Case.xls Chart 3 3" xfId="4152"/>
    <cellStyle name="_Portfolio SPlan Base Case.xls Chart 3_Adj Bench DR 3 for Initial Briefs (Electric)" xfId="4153"/>
    <cellStyle name="_Portfolio SPlan Base Case.xls Chart 3_Adj Bench DR 3 for Initial Briefs (Electric) 2" xfId="4154"/>
    <cellStyle name="_Portfolio SPlan Base Case.xls Chart 3_Adj Bench DR 3 for Initial Briefs (Electric) 2 2" xfId="4155"/>
    <cellStyle name="_Portfolio SPlan Base Case.xls Chart 3_Adj Bench DR 3 for Initial Briefs (Electric) 3" xfId="4156"/>
    <cellStyle name="_Portfolio SPlan Base Case.xls Chart 3_Book2" xfId="4157"/>
    <cellStyle name="_Portfolio SPlan Base Case.xls Chart 3_Book2 2" xfId="4158"/>
    <cellStyle name="_Portfolio SPlan Base Case.xls Chart 3_Book2 2 2" xfId="4159"/>
    <cellStyle name="_Portfolio SPlan Base Case.xls Chart 3_Book2 3" xfId="4160"/>
    <cellStyle name="_Portfolio SPlan Base Case.xls Chart 3_Book2_Adj Bench DR 3 for Initial Briefs (Electric)" xfId="4161"/>
    <cellStyle name="_Portfolio SPlan Base Case.xls Chart 3_Book2_Adj Bench DR 3 for Initial Briefs (Electric) 2" xfId="4162"/>
    <cellStyle name="_Portfolio SPlan Base Case.xls Chart 3_Book2_Adj Bench DR 3 for Initial Briefs (Electric) 2 2" xfId="4163"/>
    <cellStyle name="_Portfolio SPlan Base Case.xls Chart 3_Book2_Adj Bench DR 3 for Initial Briefs (Electric) 3" xfId="4164"/>
    <cellStyle name="_Portfolio SPlan Base Case.xls Chart 3_Book2_Electric Rev Req Model (2009 GRC) Rebuttal" xfId="4165"/>
    <cellStyle name="_Portfolio SPlan Base Case.xls Chart 3_Book2_Electric Rev Req Model (2009 GRC) Rebuttal 2" xfId="4166"/>
    <cellStyle name="_Portfolio SPlan Base Case.xls Chart 3_Book2_Electric Rev Req Model (2009 GRC) Rebuttal 2 2" xfId="4167"/>
    <cellStyle name="_Portfolio SPlan Base Case.xls Chart 3_Book2_Electric Rev Req Model (2009 GRC) Rebuttal 3" xfId="4168"/>
    <cellStyle name="_Portfolio SPlan Base Case.xls Chart 3_Book2_Electric Rev Req Model (2009 GRC) Rebuttal REmoval of New  WH Solar AdjustMI" xfId="4169"/>
    <cellStyle name="_Portfolio SPlan Base Case.xls Chart 3_Book2_Electric Rev Req Model (2009 GRC) Rebuttal REmoval of New  WH Solar AdjustMI 2" xfId="4170"/>
    <cellStyle name="_Portfolio SPlan Base Case.xls Chart 3_Book2_Electric Rev Req Model (2009 GRC) Rebuttal REmoval of New  WH Solar AdjustMI 2 2" xfId="4171"/>
    <cellStyle name="_Portfolio SPlan Base Case.xls Chart 3_Book2_Electric Rev Req Model (2009 GRC) Rebuttal REmoval of New  WH Solar AdjustMI 3" xfId="4172"/>
    <cellStyle name="_Portfolio SPlan Base Case.xls Chart 3_Book2_Electric Rev Req Model (2009 GRC) Revised 01-18-2010" xfId="4173"/>
    <cellStyle name="_Portfolio SPlan Base Case.xls Chart 3_Book2_Electric Rev Req Model (2009 GRC) Revised 01-18-2010 2" xfId="4174"/>
    <cellStyle name="_Portfolio SPlan Base Case.xls Chart 3_Book2_Electric Rev Req Model (2009 GRC) Revised 01-18-2010 2 2" xfId="4175"/>
    <cellStyle name="_Portfolio SPlan Base Case.xls Chart 3_Book2_Electric Rev Req Model (2009 GRC) Revised 01-18-2010 3" xfId="4176"/>
    <cellStyle name="_Portfolio SPlan Base Case.xls Chart 3_Book2_Final Order Electric EXHIBIT A-1" xfId="4177"/>
    <cellStyle name="_Portfolio SPlan Base Case.xls Chart 3_Book2_Final Order Electric EXHIBIT A-1 2" xfId="4178"/>
    <cellStyle name="_Portfolio SPlan Base Case.xls Chart 3_Book2_Final Order Electric EXHIBIT A-1 2 2" xfId="4179"/>
    <cellStyle name="_Portfolio SPlan Base Case.xls Chart 3_Book2_Final Order Electric EXHIBIT A-1 3" xfId="4180"/>
    <cellStyle name="_Portfolio SPlan Base Case.xls Chart 3_Electric Rev Req Model (2009 GRC) " xfId="4181"/>
    <cellStyle name="_Portfolio SPlan Base Case.xls Chart 3_Electric Rev Req Model (2009 GRC)  2" xfId="4182"/>
    <cellStyle name="_Portfolio SPlan Base Case.xls Chart 3_Electric Rev Req Model (2009 GRC)  2 2" xfId="4183"/>
    <cellStyle name="_Portfolio SPlan Base Case.xls Chart 3_Electric Rev Req Model (2009 GRC)  3" xfId="4184"/>
    <cellStyle name="_Portfolio SPlan Base Case.xls Chart 3_Electric Rev Req Model (2009 GRC) Rebuttal" xfId="4185"/>
    <cellStyle name="_Portfolio SPlan Base Case.xls Chart 3_Electric Rev Req Model (2009 GRC) Rebuttal 2" xfId="4186"/>
    <cellStyle name="_Portfolio SPlan Base Case.xls Chart 3_Electric Rev Req Model (2009 GRC) Rebuttal 2 2" xfId="4187"/>
    <cellStyle name="_Portfolio SPlan Base Case.xls Chart 3_Electric Rev Req Model (2009 GRC) Rebuttal 3" xfId="4188"/>
    <cellStyle name="_Portfolio SPlan Base Case.xls Chart 3_Electric Rev Req Model (2009 GRC) Rebuttal REmoval of New  WH Solar AdjustMI" xfId="4189"/>
    <cellStyle name="_Portfolio SPlan Base Case.xls Chart 3_Electric Rev Req Model (2009 GRC) Rebuttal REmoval of New  WH Solar AdjustMI 2" xfId="4190"/>
    <cellStyle name="_Portfolio SPlan Base Case.xls Chart 3_Electric Rev Req Model (2009 GRC) Rebuttal REmoval of New  WH Solar AdjustMI 2 2" xfId="4191"/>
    <cellStyle name="_Portfolio SPlan Base Case.xls Chart 3_Electric Rev Req Model (2009 GRC) Rebuttal REmoval of New  WH Solar AdjustMI 3" xfId="4192"/>
    <cellStyle name="_Portfolio SPlan Base Case.xls Chart 3_Electric Rev Req Model (2009 GRC) Revised 01-18-2010" xfId="4193"/>
    <cellStyle name="_Portfolio SPlan Base Case.xls Chart 3_Electric Rev Req Model (2009 GRC) Revised 01-18-2010 2" xfId="4194"/>
    <cellStyle name="_Portfolio SPlan Base Case.xls Chart 3_Electric Rev Req Model (2009 GRC) Revised 01-18-2010 2 2" xfId="4195"/>
    <cellStyle name="_Portfolio SPlan Base Case.xls Chart 3_Electric Rev Req Model (2009 GRC) Revised 01-18-2010 3" xfId="4196"/>
    <cellStyle name="_Portfolio SPlan Base Case.xls Chart 3_Final Order Electric EXHIBIT A-1" xfId="4197"/>
    <cellStyle name="_Portfolio SPlan Base Case.xls Chart 3_Final Order Electric EXHIBIT A-1 2" xfId="4198"/>
    <cellStyle name="_Portfolio SPlan Base Case.xls Chart 3_Final Order Electric EXHIBIT A-1 2 2" xfId="4199"/>
    <cellStyle name="_Portfolio SPlan Base Case.xls Chart 3_Final Order Electric EXHIBIT A-1 3" xfId="4200"/>
    <cellStyle name="_Portfolio SPlan Base Case.xls Chart 3_NIM Summary" xfId="4201"/>
    <cellStyle name="_Portfolio SPlan Base Case.xls Chart 3_NIM Summary 2" xfId="4202"/>
    <cellStyle name="_Portfolio SPlan Base Case.xls Chart 3_Rebuttal Power Costs" xfId="4203"/>
    <cellStyle name="_Portfolio SPlan Base Case.xls Chart 3_Rebuttal Power Costs 2" xfId="4204"/>
    <cellStyle name="_Portfolio SPlan Base Case.xls Chart 3_Rebuttal Power Costs 2 2" xfId="4205"/>
    <cellStyle name="_Portfolio SPlan Base Case.xls Chart 3_Rebuttal Power Costs 3" xfId="4206"/>
    <cellStyle name="_Portfolio SPlan Base Case.xls Chart 3_Rebuttal Power Costs_Adj Bench DR 3 for Initial Briefs (Electric)" xfId="4207"/>
    <cellStyle name="_Portfolio SPlan Base Case.xls Chart 3_Rebuttal Power Costs_Adj Bench DR 3 for Initial Briefs (Electric) 2" xfId="4208"/>
    <cellStyle name="_Portfolio SPlan Base Case.xls Chart 3_Rebuttal Power Costs_Adj Bench DR 3 for Initial Briefs (Electric) 2 2" xfId="4209"/>
    <cellStyle name="_Portfolio SPlan Base Case.xls Chart 3_Rebuttal Power Costs_Adj Bench DR 3 for Initial Briefs (Electric) 3" xfId="4210"/>
    <cellStyle name="_Portfolio SPlan Base Case.xls Chart 3_Rebuttal Power Costs_Electric Rev Req Model (2009 GRC) Rebuttal" xfId="4211"/>
    <cellStyle name="_Portfolio SPlan Base Case.xls Chart 3_Rebuttal Power Costs_Electric Rev Req Model (2009 GRC) Rebuttal 2" xfId="4212"/>
    <cellStyle name="_Portfolio SPlan Base Case.xls Chart 3_Rebuttal Power Costs_Electric Rev Req Model (2009 GRC) Rebuttal 2 2" xfId="4213"/>
    <cellStyle name="_Portfolio SPlan Base Case.xls Chart 3_Rebuttal Power Costs_Electric Rev Req Model (2009 GRC) Rebuttal 3" xfId="4214"/>
    <cellStyle name="_Portfolio SPlan Base Case.xls Chart 3_Rebuttal Power Costs_Electric Rev Req Model (2009 GRC) Rebuttal REmoval of New  WH Solar AdjustMI" xfId="4215"/>
    <cellStyle name="_Portfolio SPlan Base Case.xls Chart 3_Rebuttal Power Costs_Electric Rev Req Model (2009 GRC) Rebuttal REmoval of New  WH Solar AdjustMI 2" xfId="4216"/>
    <cellStyle name="_Portfolio SPlan Base Case.xls Chart 3_Rebuttal Power Costs_Electric Rev Req Model (2009 GRC) Rebuttal REmoval of New  WH Solar AdjustMI 2 2" xfId="4217"/>
    <cellStyle name="_Portfolio SPlan Base Case.xls Chart 3_Rebuttal Power Costs_Electric Rev Req Model (2009 GRC) Rebuttal REmoval of New  WH Solar AdjustMI 3" xfId="4218"/>
    <cellStyle name="_Portfolio SPlan Base Case.xls Chart 3_Rebuttal Power Costs_Electric Rev Req Model (2009 GRC) Revised 01-18-2010" xfId="4219"/>
    <cellStyle name="_Portfolio SPlan Base Case.xls Chart 3_Rebuttal Power Costs_Electric Rev Req Model (2009 GRC) Revised 01-18-2010 2" xfId="4220"/>
    <cellStyle name="_Portfolio SPlan Base Case.xls Chart 3_Rebuttal Power Costs_Electric Rev Req Model (2009 GRC) Revised 01-18-2010 2 2" xfId="4221"/>
    <cellStyle name="_Portfolio SPlan Base Case.xls Chart 3_Rebuttal Power Costs_Electric Rev Req Model (2009 GRC) Revised 01-18-2010 3" xfId="4222"/>
    <cellStyle name="_Portfolio SPlan Base Case.xls Chart 3_Rebuttal Power Costs_Final Order Electric EXHIBIT A-1" xfId="4223"/>
    <cellStyle name="_Portfolio SPlan Base Case.xls Chart 3_Rebuttal Power Costs_Final Order Electric EXHIBIT A-1 2" xfId="4224"/>
    <cellStyle name="_Portfolio SPlan Base Case.xls Chart 3_Rebuttal Power Costs_Final Order Electric EXHIBIT A-1 2 2" xfId="4225"/>
    <cellStyle name="_Portfolio SPlan Base Case.xls Chart 3_Rebuttal Power Costs_Final Order Electric EXHIBIT A-1 3" xfId="4226"/>
    <cellStyle name="_Portfolio SPlan Base Case.xls Chart 3_TENASKA REGULATORY ASSET" xfId="4227"/>
    <cellStyle name="_Portfolio SPlan Base Case.xls Chart 3_TENASKA REGULATORY ASSET 2" xfId="4228"/>
    <cellStyle name="_Portfolio SPlan Base Case.xls Chart 3_TENASKA REGULATORY ASSET 2 2" xfId="4229"/>
    <cellStyle name="_Portfolio SPlan Base Case.xls Chart 3_TENASKA REGULATORY ASSET 3" xfId="4230"/>
    <cellStyle name="_Power Cost Value Copy 11.30.05 gas 1.09.06 AURORA at 1.10.06" xfId="68"/>
    <cellStyle name="_Power Cost Value Copy 11.30.05 gas 1.09.06 AURORA at 1.10.06 2" xfId="4231"/>
    <cellStyle name="_Power Cost Value Copy 11.30.05 gas 1.09.06 AURORA at 1.10.06 2 2" xfId="4232"/>
    <cellStyle name="_Power Cost Value Copy 11.30.05 gas 1.09.06 AURORA at 1.10.06 2 2 2" xfId="4233"/>
    <cellStyle name="_Power Cost Value Copy 11.30.05 gas 1.09.06 AURORA at 1.10.06 2 3" xfId="4234"/>
    <cellStyle name="_Power Cost Value Copy 11.30.05 gas 1.09.06 AURORA at 1.10.06 3" xfId="4235"/>
    <cellStyle name="_Power Cost Value Copy 11.30.05 gas 1.09.06 AURORA at 1.10.06 3 2" xfId="4236"/>
    <cellStyle name="_Power Cost Value Copy 11.30.05 gas 1.09.06 AURORA at 1.10.06 4" xfId="4237"/>
    <cellStyle name="_Power Cost Value Copy 11.30.05 gas 1.09.06 AURORA at 1.10.06 4 2" xfId="4238"/>
    <cellStyle name="_Power Cost Value Copy 11.30.05 gas 1.09.06 AURORA at 1.10.06_04 07E Wild Horse Wind Expansion (C) (2)" xfId="4239"/>
    <cellStyle name="_Power Cost Value Copy 11.30.05 gas 1.09.06 AURORA at 1.10.06_04 07E Wild Horse Wind Expansion (C) (2) 2" xfId="4240"/>
    <cellStyle name="_Power Cost Value Copy 11.30.05 gas 1.09.06 AURORA at 1.10.06_04 07E Wild Horse Wind Expansion (C) (2) 2 2" xfId="4241"/>
    <cellStyle name="_Power Cost Value Copy 11.30.05 gas 1.09.06 AURORA at 1.10.06_04 07E Wild Horse Wind Expansion (C) (2) 3" xfId="4242"/>
    <cellStyle name="_Power Cost Value Copy 11.30.05 gas 1.09.06 AURORA at 1.10.06_04 07E Wild Horse Wind Expansion (C) (2)_Adj Bench DR 3 for Initial Briefs (Electric)" xfId="4243"/>
    <cellStyle name="_Power Cost Value Copy 11.30.05 gas 1.09.06 AURORA at 1.10.06_04 07E Wild Horse Wind Expansion (C) (2)_Adj Bench DR 3 for Initial Briefs (Electric) 2" xfId="4244"/>
    <cellStyle name="_Power Cost Value Copy 11.30.05 gas 1.09.06 AURORA at 1.10.06_04 07E Wild Horse Wind Expansion (C) (2)_Adj Bench DR 3 for Initial Briefs (Electric) 2 2" xfId="4245"/>
    <cellStyle name="_Power Cost Value Copy 11.30.05 gas 1.09.06 AURORA at 1.10.06_04 07E Wild Horse Wind Expansion (C) (2)_Adj Bench DR 3 for Initial Briefs (Electric) 3" xfId="4246"/>
    <cellStyle name="_Power Cost Value Copy 11.30.05 gas 1.09.06 AURORA at 1.10.06_04 07E Wild Horse Wind Expansion (C) (2)_Electric Rev Req Model (2009 GRC) " xfId="4247"/>
    <cellStyle name="_Power Cost Value Copy 11.30.05 gas 1.09.06 AURORA at 1.10.06_04 07E Wild Horse Wind Expansion (C) (2)_Electric Rev Req Model (2009 GRC)  2" xfId="4248"/>
    <cellStyle name="_Power Cost Value Copy 11.30.05 gas 1.09.06 AURORA at 1.10.06_04 07E Wild Horse Wind Expansion (C) (2)_Electric Rev Req Model (2009 GRC)  2 2" xfId="4249"/>
    <cellStyle name="_Power Cost Value Copy 11.30.05 gas 1.09.06 AURORA at 1.10.06_04 07E Wild Horse Wind Expansion (C) (2)_Electric Rev Req Model (2009 GRC)  3" xfId="4250"/>
    <cellStyle name="_Power Cost Value Copy 11.30.05 gas 1.09.06 AURORA at 1.10.06_04 07E Wild Horse Wind Expansion (C) (2)_Electric Rev Req Model (2009 GRC) Rebuttal" xfId="4251"/>
    <cellStyle name="_Power Cost Value Copy 11.30.05 gas 1.09.06 AURORA at 1.10.06_04 07E Wild Horse Wind Expansion (C) (2)_Electric Rev Req Model (2009 GRC) Rebuttal 2" xfId="4252"/>
    <cellStyle name="_Power Cost Value Copy 11.30.05 gas 1.09.06 AURORA at 1.10.06_04 07E Wild Horse Wind Expansion (C) (2)_Electric Rev Req Model (2009 GRC) Rebuttal 2 2" xfId="4253"/>
    <cellStyle name="_Power Cost Value Copy 11.30.05 gas 1.09.06 AURORA at 1.10.06_04 07E Wild Horse Wind Expansion (C) (2)_Electric Rev Req Model (2009 GRC) Rebuttal 3" xfId="4254"/>
    <cellStyle name="_Power Cost Value Copy 11.30.05 gas 1.09.06 AURORA at 1.10.06_04 07E Wild Horse Wind Expansion (C) (2)_Electric Rev Req Model (2009 GRC) Rebuttal REmoval of New  WH Solar AdjustMI" xfId="4255"/>
    <cellStyle name="_Power Cost Value Copy 11.30.05 gas 1.09.06 AURORA at 1.10.06_04 07E Wild Horse Wind Expansion (C) (2)_Electric Rev Req Model (2009 GRC) Rebuttal REmoval of New  WH Solar AdjustMI 2" xfId="4256"/>
    <cellStyle name="_Power Cost Value Copy 11.30.05 gas 1.09.06 AURORA at 1.10.06_04 07E Wild Horse Wind Expansion (C) (2)_Electric Rev Req Model (2009 GRC) Rebuttal REmoval of New  WH Solar AdjustMI 2 2" xfId="4257"/>
    <cellStyle name="_Power Cost Value Copy 11.30.05 gas 1.09.06 AURORA at 1.10.06_04 07E Wild Horse Wind Expansion (C) (2)_Electric Rev Req Model (2009 GRC) Rebuttal REmoval of New  WH Solar AdjustMI 3" xfId="4258"/>
    <cellStyle name="_Power Cost Value Copy 11.30.05 gas 1.09.06 AURORA at 1.10.06_04 07E Wild Horse Wind Expansion (C) (2)_Electric Rev Req Model (2009 GRC) Revised 01-18-2010" xfId="4259"/>
    <cellStyle name="_Power Cost Value Copy 11.30.05 gas 1.09.06 AURORA at 1.10.06_04 07E Wild Horse Wind Expansion (C) (2)_Electric Rev Req Model (2009 GRC) Revised 01-18-2010 2" xfId="4260"/>
    <cellStyle name="_Power Cost Value Copy 11.30.05 gas 1.09.06 AURORA at 1.10.06_04 07E Wild Horse Wind Expansion (C) (2)_Electric Rev Req Model (2009 GRC) Revised 01-18-2010 2 2" xfId="4261"/>
    <cellStyle name="_Power Cost Value Copy 11.30.05 gas 1.09.06 AURORA at 1.10.06_04 07E Wild Horse Wind Expansion (C) (2)_Electric Rev Req Model (2009 GRC) Revised 01-18-2010 3" xfId="4262"/>
    <cellStyle name="_Power Cost Value Copy 11.30.05 gas 1.09.06 AURORA at 1.10.06_04 07E Wild Horse Wind Expansion (C) (2)_Final Order Electric EXHIBIT A-1" xfId="4263"/>
    <cellStyle name="_Power Cost Value Copy 11.30.05 gas 1.09.06 AURORA at 1.10.06_04 07E Wild Horse Wind Expansion (C) (2)_Final Order Electric EXHIBIT A-1 2" xfId="4264"/>
    <cellStyle name="_Power Cost Value Copy 11.30.05 gas 1.09.06 AURORA at 1.10.06_04 07E Wild Horse Wind Expansion (C) (2)_Final Order Electric EXHIBIT A-1 2 2" xfId="4265"/>
    <cellStyle name="_Power Cost Value Copy 11.30.05 gas 1.09.06 AURORA at 1.10.06_04 07E Wild Horse Wind Expansion (C) (2)_Final Order Electric EXHIBIT A-1 3" xfId="4266"/>
    <cellStyle name="_Power Cost Value Copy 11.30.05 gas 1.09.06 AURORA at 1.10.06_04 07E Wild Horse Wind Expansion (C) (2)_TENASKA REGULATORY ASSET" xfId="4267"/>
    <cellStyle name="_Power Cost Value Copy 11.30.05 gas 1.09.06 AURORA at 1.10.06_04 07E Wild Horse Wind Expansion (C) (2)_TENASKA REGULATORY ASSET 2" xfId="4268"/>
    <cellStyle name="_Power Cost Value Copy 11.30.05 gas 1.09.06 AURORA at 1.10.06_04 07E Wild Horse Wind Expansion (C) (2)_TENASKA REGULATORY ASSET 2 2" xfId="4269"/>
    <cellStyle name="_Power Cost Value Copy 11.30.05 gas 1.09.06 AURORA at 1.10.06_04 07E Wild Horse Wind Expansion (C) (2)_TENASKA REGULATORY ASSET 3" xfId="4270"/>
    <cellStyle name="_Power Cost Value Copy 11.30.05 gas 1.09.06 AURORA at 1.10.06_16.37E Wild Horse Expansion DeferralRevwrkingfile SF" xfId="4271"/>
    <cellStyle name="_Power Cost Value Copy 11.30.05 gas 1.09.06 AURORA at 1.10.06_16.37E Wild Horse Expansion DeferralRevwrkingfile SF 2" xfId="4272"/>
    <cellStyle name="_Power Cost Value Copy 11.30.05 gas 1.09.06 AURORA at 1.10.06_16.37E Wild Horse Expansion DeferralRevwrkingfile SF 2 2" xfId="4273"/>
    <cellStyle name="_Power Cost Value Copy 11.30.05 gas 1.09.06 AURORA at 1.10.06_16.37E Wild Horse Expansion DeferralRevwrkingfile SF 3" xfId="4274"/>
    <cellStyle name="_Power Cost Value Copy 11.30.05 gas 1.09.06 AURORA at 1.10.06_2009 GRC Compl Filing - Exhibit D" xfId="4275"/>
    <cellStyle name="_Power Cost Value Copy 11.30.05 gas 1.09.06 AURORA at 1.10.06_2009 GRC Compl Filing - Exhibit D 2" xfId="4276"/>
    <cellStyle name="_Power Cost Value Copy 11.30.05 gas 1.09.06 AURORA at 1.10.06_3.01 Income Statement" xfId="4277"/>
    <cellStyle name="_Power Cost Value Copy 11.30.05 gas 1.09.06 AURORA at 1.10.06_4 31 Regulatory Assets and Liabilities  7 06- Exhibit D" xfId="4278"/>
    <cellStyle name="_Power Cost Value Copy 11.30.05 gas 1.09.06 AURORA at 1.10.06_4 31 Regulatory Assets and Liabilities  7 06- Exhibit D 2" xfId="4279"/>
    <cellStyle name="_Power Cost Value Copy 11.30.05 gas 1.09.06 AURORA at 1.10.06_4 31 Regulatory Assets and Liabilities  7 06- Exhibit D 2 2" xfId="4280"/>
    <cellStyle name="_Power Cost Value Copy 11.30.05 gas 1.09.06 AURORA at 1.10.06_4 31 Regulatory Assets and Liabilities  7 06- Exhibit D 3" xfId="4281"/>
    <cellStyle name="_Power Cost Value Copy 11.30.05 gas 1.09.06 AURORA at 1.10.06_4 31 Regulatory Assets and Liabilities  7 06- Exhibit D_NIM Summary" xfId="4282"/>
    <cellStyle name="_Power Cost Value Copy 11.30.05 gas 1.09.06 AURORA at 1.10.06_4 31 Regulatory Assets and Liabilities  7 06- Exhibit D_NIM Summary 2" xfId="4283"/>
    <cellStyle name="_Power Cost Value Copy 11.30.05 gas 1.09.06 AURORA at 1.10.06_4 32 Regulatory Assets and Liabilities  7 06- Exhibit D" xfId="4284"/>
    <cellStyle name="_Power Cost Value Copy 11.30.05 gas 1.09.06 AURORA at 1.10.06_4 32 Regulatory Assets and Liabilities  7 06- Exhibit D 2" xfId="4285"/>
    <cellStyle name="_Power Cost Value Copy 11.30.05 gas 1.09.06 AURORA at 1.10.06_4 32 Regulatory Assets and Liabilities  7 06- Exhibit D 2 2" xfId="4286"/>
    <cellStyle name="_Power Cost Value Copy 11.30.05 gas 1.09.06 AURORA at 1.10.06_4 32 Regulatory Assets and Liabilities  7 06- Exhibit D 3" xfId="4287"/>
    <cellStyle name="_Power Cost Value Copy 11.30.05 gas 1.09.06 AURORA at 1.10.06_4 32 Regulatory Assets and Liabilities  7 06- Exhibit D_NIM Summary" xfId="4288"/>
    <cellStyle name="_Power Cost Value Copy 11.30.05 gas 1.09.06 AURORA at 1.10.06_4 32 Regulatory Assets and Liabilities  7 06- Exhibit D_NIM Summary 2" xfId="4289"/>
    <cellStyle name="_Power Cost Value Copy 11.30.05 gas 1.09.06 AURORA at 1.10.06_AURORA Total New" xfId="4290"/>
    <cellStyle name="_Power Cost Value Copy 11.30.05 gas 1.09.06 AURORA at 1.10.06_AURORA Total New 2" xfId="4291"/>
    <cellStyle name="_Power Cost Value Copy 11.30.05 gas 1.09.06 AURORA at 1.10.06_Book2" xfId="4292"/>
    <cellStyle name="_Power Cost Value Copy 11.30.05 gas 1.09.06 AURORA at 1.10.06_Book2 2" xfId="4293"/>
    <cellStyle name="_Power Cost Value Copy 11.30.05 gas 1.09.06 AURORA at 1.10.06_Book2 2 2" xfId="4294"/>
    <cellStyle name="_Power Cost Value Copy 11.30.05 gas 1.09.06 AURORA at 1.10.06_Book2 3" xfId="4295"/>
    <cellStyle name="_Power Cost Value Copy 11.30.05 gas 1.09.06 AURORA at 1.10.06_Book2_Adj Bench DR 3 for Initial Briefs (Electric)" xfId="4296"/>
    <cellStyle name="_Power Cost Value Copy 11.30.05 gas 1.09.06 AURORA at 1.10.06_Book2_Adj Bench DR 3 for Initial Briefs (Electric) 2" xfId="4297"/>
    <cellStyle name="_Power Cost Value Copy 11.30.05 gas 1.09.06 AURORA at 1.10.06_Book2_Adj Bench DR 3 for Initial Briefs (Electric) 2 2" xfId="4298"/>
    <cellStyle name="_Power Cost Value Copy 11.30.05 gas 1.09.06 AURORA at 1.10.06_Book2_Adj Bench DR 3 for Initial Briefs (Electric) 3" xfId="4299"/>
    <cellStyle name="_Power Cost Value Copy 11.30.05 gas 1.09.06 AURORA at 1.10.06_Book2_Electric Rev Req Model (2009 GRC) Rebuttal" xfId="4300"/>
    <cellStyle name="_Power Cost Value Copy 11.30.05 gas 1.09.06 AURORA at 1.10.06_Book2_Electric Rev Req Model (2009 GRC) Rebuttal 2" xfId="4301"/>
    <cellStyle name="_Power Cost Value Copy 11.30.05 gas 1.09.06 AURORA at 1.10.06_Book2_Electric Rev Req Model (2009 GRC) Rebuttal 2 2" xfId="4302"/>
    <cellStyle name="_Power Cost Value Copy 11.30.05 gas 1.09.06 AURORA at 1.10.06_Book2_Electric Rev Req Model (2009 GRC) Rebuttal 3" xfId="4303"/>
    <cellStyle name="_Power Cost Value Copy 11.30.05 gas 1.09.06 AURORA at 1.10.06_Book2_Electric Rev Req Model (2009 GRC) Rebuttal REmoval of New  WH Solar AdjustMI" xfId="4304"/>
    <cellStyle name="_Power Cost Value Copy 11.30.05 gas 1.09.06 AURORA at 1.10.06_Book2_Electric Rev Req Model (2009 GRC) Rebuttal REmoval of New  WH Solar AdjustMI 2" xfId="4305"/>
    <cellStyle name="_Power Cost Value Copy 11.30.05 gas 1.09.06 AURORA at 1.10.06_Book2_Electric Rev Req Model (2009 GRC) Rebuttal REmoval of New  WH Solar AdjustMI 2 2" xfId="4306"/>
    <cellStyle name="_Power Cost Value Copy 11.30.05 gas 1.09.06 AURORA at 1.10.06_Book2_Electric Rev Req Model (2009 GRC) Rebuttal REmoval of New  WH Solar AdjustMI 3" xfId="4307"/>
    <cellStyle name="_Power Cost Value Copy 11.30.05 gas 1.09.06 AURORA at 1.10.06_Book2_Electric Rev Req Model (2009 GRC) Revised 01-18-2010" xfId="4308"/>
    <cellStyle name="_Power Cost Value Copy 11.30.05 gas 1.09.06 AURORA at 1.10.06_Book2_Electric Rev Req Model (2009 GRC) Revised 01-18-2010 2" xfId="4309"/>
    <cellStyle name="_Power Cost Value Copy 11.30.05 gas 1.09.06 AURORA at 1.10.06_Book2_Electric Rev Req Model (2009 GRC) Revised 01-18-2010 2 2" xfId="4310"/>
    <cellStyle name="_Power Cost Value Copy 11.30.05 gas 1.09.06 AURORA at 1.10.06_Book2_Electric Rev Req Model (2009 GRC) Revised 01-18-2010 3" xfId="4311"/>
    <cellStyle name="_Power Cost Value Copy 11.30.05 gas 1.09.06 AURORA at 1.10.06_Book2_Final Order Electric EXHIBIT A-1" xfId="4312"/>
    <cellStyle name="_Power Cost Value Copy 11.30.05 gas 1.09.06 AURORA at 1.10.06_Book2_Final Order Electric EXHIBIT A-1 2" xfId="4313"/>
    <cellStyle name="_Power Cost Value Copy 11.30.05 gas 1.09.06 AURORA at 1.10.06_Book2_Final Order Electric EXHIBIT A-1 2 2" xfId="4314"/>
    <cellStyle name="_Power Cost Value Copy 11.30.05 gas 1.09.06 AURORA at 1.10.06_Book2_Final Order Electric EXHIBIT A-1 3" xfId="4315"/>
    <cellStyle name="_Power Cost Value Copy 11.30.05 gas 1.09.06 AURORA at 1.10.06_Book4" xfId="4316"/>
    <cellStyle name="_Power Cost Value Copy 11.30.05 gas 1.09.06 AURORA at 1.10.06_Book4 2" xfId="4317"/>
    <cellStyle name="_Power Cost Value Copy 11.30.05 gas 1.09.06 AURORA at 1.10.06_Book4 2 2" xfId="4318"/>
    <cellStyle name="_Power Cost Value Copy 11.30.05 gas 1.09.06 AURORA at 1.10.06_Book4 3" xfId="4319"/>
    <cellStyle name="_Power Cost Value Copy 11.30.05 gas 1.09.06 AURORA at 1.10.06_Book9" xfId="4320"/>
    <cellStyle name="_Power Cost Value Copy 11.30.05 gas 1.09.06 AURORA at 1.10.06_Book9 2" xfId="4321"/>
    <cellStyle name="_Power Cost Value Copy 11.30.05 gas 1.09.06 AURORA at 1.10.06_Book9 2 2" xfId="4322"/>
    <cellStyle name="_Power Cost Value Copy 11.30.05 gas 1.09.06 AURORA at 1.10.06_Book9 3" xfId="4323"/>
    <cellStyle name="_Power Cost Value Copy 11.30.05 gas 1.09.06 AURORA at 1.10.06_Direct Assignment Distribution Plant 2008" xfId="4324"/>
    <cellStyle name="_Power Cost Value Copy 11.30.05 gas 1.09.06 AURORA at 1.10.06_Direct Assignment Distribution Plant 2008 2" xfId="4325"/>
    <cellStyle name="_Power Cost Value Copy 11.30.05 gas 1.09.06 AURORA at 1.10.06_Direct Assignment Distribution Plant 2008 2 2" xfId="4326"/>
    <cellStyle name="_Power Cost Value Copy 11.30.05 gas 1.09.06 AURORA at 1.10.06_Direct Assignment Distribution Plant 2008 2 2 2" xfId="4327"/>
    <cellStyle name="_Power Cost Value Copy 11.30.05 gas 1.09.06 AURORA at 1.10.06_Direct Assignment Distribution Plant 2008 2 3" xfId="4328"/>
    <cellStyle name="_Power Cost Value Copy 11.30.05 gas 1.09.06 AURORA at 1.10.06_Direct Assignment Distribution Plant 2008 2 3 2" xfId="4329"/>
    <cellStyle name="_Power Cost Value Copy 11.30.05 gas 1.09.06 AURORA at 1.10.06_Direct Assignment Distribution Plant 2008 2 4" xfId="4330"/>
    <cellStyle name="_Power Cost Value Copy 11.30.05 gas 1.09.06 AURORA at 1.10.06_Direct Assignment Distribution Plant 2008 2 4 2" xfId="4331"/>
    <cellStyle name="_Power Cost Value Copy 11.30.05 gas 1.09.06 AURORA at 1.10.06_Direct Assignment Distribution Plant 2008 3" xfId="4332"/>
    <cellStyle name="_Power Cost Value Copy 11.30.05 gas 1.09.06 AURORA at 1.10.06_Direct Assignment Distribution Plant 2008 3 2" xfId="4333"/>
    <cellStyle name="_Power Cost Value Copy 11.30.05 gas 1.09.06 AURORA at 1.10.06_Direct Assignment Distribution Plant 2008 4" xfId="4334"/>
    <cellStyle name="_Power Cost Value Copy 11.30.05 gas 1.09.06 AURORA at 1.10.06_Direct Assignment Distribution Plant 2008 4 2" xfId="4335"/>
    <cellStyle name="_Power Cost Value Copy 11.30.05 gas 1.09.06 AURORA at 1.10.06_Direct Assignment Distribution Plant 2008 5" xfId="4336"/>
    <cellStyle name="_Power Cost Value Copy 11.30.05 gas 1.09.06 AURORA at 1.10.06_Electric COS Inputs" xfId="4337"/>
    <cellStyle name="_Power Cost Value Copy 11.30.05 gas 1.09.06 AURORA at 1.10.06_Electric COS Inputs 2" xfId="4338"/>
    <cellStyle name="_Power Cost Value Copy 11.30.05 gas 1.09.06 AURORA at 1.10.06_Electric COS Inputs 2 2" xfId="4339"/>
    <cellStyle name="_Power Cost Value Copy 11.30.05 gas 1.09.06 AURORA at 1.10.06_Electric COS Inputs 2 2 2" xfId="4340"/>
    <cellStyle name="_Power Cost Value Copy 11.30.05 gas 1.09.06 AURORA at 1.10.06_Electric COS Inputs 2 3" xfId="4341"/>
    <cellStyle name="_Power Cost Value Copy 11.30.05 gas 1.09.06 AURORA at 1.10.06_Electric COS Inputs 2 3 2" xfId="4342"/>
    <cellStyle name="_Power Cost Value Copy 11.30.05 gas 1.09.06 AURORA at 1.10.06_Electric COS Inputs 2 4" xfId="4343"/>
    <cellStyle name="_Power Cost Value Copy 11.30.05 gas 1.09.06 AURORA at 1.10.06_Electric COS Inputs 2 4 2" xfId="4344"/>
    <cellStyle name="_Power Cost Value Copy 11.30.05 gas 1.09.06 AURORA at 1.10.06_Electric COS Inputs 3" xfId="4345"/>
    <cellStyle name="_Power Cost Value Copy 11.30.05 gas 1.09.06 AURORA at 1.10.06_Electric COS Inputs 3 2" xfId="4346"/>
    <cellStyle name="_Power Cost Value Copy 11.30.05 gas 1.09.06 AURORA at 1.10.06_Electric COS Inputs 4" xfId="4347"/>
    <cellStyle name="_Power Cost Value Copy 11.30.05 gas 1.09.06 AURORA at 1.10.06_Electric COS Inputs 4 2" xfId="4348"/>
    <cellStyle name="_Power Cost Value Copy 11.30.05 gas 1.09.06 AURORA at 1.10.06_Electric COS Inputs 5" xfId="4349"/>
    <cellStyle name="_Power Cost Value Copy 11.30.05 gas 1.09.06 AURORA at 1.10.06_Electric Rate Spread and Rate Design 3.23.09" xfId="4350"/>
    <cellStyle name="_Power Cost Value Copy 11.30.05 gas 1.09.06 AURORA at 1.10.06_Electric Rate Spread and Rate Design 3.23.09 2" xfId="4351"/>
    <cellStyle name="_Power Cost Value Copy 11.30.05 gas 1.09.06 AURORA at 1.10.06_Electric Rate Spread and Rate Design 3.23.09 2 2" xfId="4352"/>
    <cellStyle name="_Power Cost Value Copy 11.30.05 gas 1.09.06 AURORA at 1.10.06_Electric Rate Spread and Rate Design 3.23.09 2 2 2" xfId="4353"/>
    <cellStyle name="_Power Cost Value Copy 11.30.05 gas 1.09.06 AURORA at 1.10.06_Electric Rate Spread and Rate Design 3.23.09 2 3" xfId="4354"/>
    <cellStyle name="_Power Cost Value Copy 11.30.05 gas 1.09.06 AURORA at 1.10.06_Electric Rate Spread and Rate Design 3.23.09 2 3 2" xfId="4355"/>
    <cellStyle name="_Power Cost Value Copy 11.30.05 gas 1.09.06 AURORA at 1.10.06_Electric Rate Spread and Rate Design 3.23.09 2 4" xfId="4356"/>
    <cellStyle name="_Power Cost Value Copy 11.30.05 gas 1.09.06 AURORA at 1.10.06_Electric Rate Spread and Rate Design 3.23.09 2 4 2" xfId="4357"/>
    <cellStyle name="_Power Cost Value Copy 11.30.05 gas 1.09.06 AURORA at 1.10.06_Electric Rate Spread and Rate Design 3.23.09 3" xfId="4358"/>
    <cellStyle name="_Power Cost Value Copy 11.30.05 gas 1.09.06 AURORA at 1.10.06_Electric Rate Spread and Rate Design 3.23.09 3 2" xfId="4359"/>
    <cellStyle name="_Power Cost Value Copy 11.30.05 gas 1.09.06 AURORA at 1.10.06_Electric Rate Spread and Rate Design 3.23.09 4" xfId="4360"/>
    <cellStyle name="_Power Cost Value Copy 11.30.05 gas 1.09.06 AURORA at 1.10.06_Electric Rate Spread and Rate Design 3.23.09 4 2" xfId="4361"/>
    <cellStyle name="_Power Cost Value Copy 11.30.05 gas 1.09.06 AURORA at 1.10.06_Electric Rate Spread and Rate Design 3.23.09 5" xfId="4362"/>
    <cellStyle name="_Power Cost Value Copy 11.30.05 gas 1.09.06 AURORA at 1.10.06_Exhibit D fr R Gho 12-31-08" xfId="4363"/>
    <cellStyle name="_Power Cost Value Copy 11.30.05 gas 1.09.06 AURORA at 1.10.06_Exhibit D fr R Gho 12-31-08 2" xfId="4364"/>
    <cellStyle name="_Power Cost Value Copy 11.30.05 gas 1.09.06 AURORA at 1.10.06_Exhibit D fr R Gho 12-31-08 v2" xfId="4365"/>
    <cellStyle name="_Power Cost Value Copy 11.30.05 gas 1.09.06 AURORA at 1.10.06_Exhibit D fr R Gho 12-31-08 v2 2" xfId="4366"/>
    <cellStyle name="_Power Cost Value Copy 11.30.05 gas 1.09.06 AURORA at 1.10.06_Exhibit D fr R Gho 12-31-08 v2_NIM Summary" xfId="4367"/>
    <cellStyle name="_Power Cost Value Copy 11.30.05 gas 1.09.06 AURORA at 1.10.06_Exhibit D fr R Gho 12-31-08 v2_NIM Summary 2" xfId="4368"/>
    <cellStyle name="_Power Cost Value Copy 11.30.05 gas 1.09.06 AURORA at 1.10.06_Exhibit D fr R Gho 12-31-08_NIM Summary" xfId="4369"/>
    <cellStyle name="_Power Cost Value Copy 11.30.05 gas 1.09.06 AURORA at 1.10.06_Exhibit D fr R Gho 12-31-08_NIM Summary 2" xfId="4370"/>
    <cellStyle name="_Power Cost Value Copy 11.30.05 gas 1.09.06 AURORA at 1.10.06_Hopkins Ridge Prepaid Tran - Interest Earned RY 12ME Feb  '11" xfId="4371"/>
    <cellStyle name="_Power Cost Value Copy 11.30.05 gas 1.09.06 AURORA at 1.10.06_Hopkins Ridge Prepaid Tran - Interest Earned RY 12ME Feb  '11 2" xfId="4372"/>
    <cellStyle name="_Power Cost Value Copy 11.30.05 gas 1.09.06 AURORA at 1.10.06_Hopkins Ridge Prepaid Tran - Interest Earned RY 12ME Feb  '11_NIM Summary" xfId="4373"/>
    <cellStyle name="_Power Cost Value Copy 11.30.05 gas 1.09.06 AURORA at 1.10.06_Hopkins Ridge Prepaid Tran - Interest Earned RY 12ME Feb  '11_NIM Summary 2" xfId="4374"/>
    <cellStyle name="_Power Cost Value Copy 11.30.05 gas 1.09.06 AURORA at 1.10.06_Hopkins Ridge Prepaid Tran - Interest Earned RY 12ME Feb  '11_Transmission Workbook for May BOD" xfId="4375"/>
    <cellStyle name="_Power Cost Value Copy 11.30.05 gas 1.09.06 AURORA at 1.10.06_Hopkins Ridge Prepaid Tran - Interest Earned RY 12ME Feb  '11_Transmission Workbook for May BOD 2" xfId="4376"/>
    <cellStyle name="_Power Cost Value Copy 11.30.05 gas 1.09.06 AURORA at 1.10.06_INPUTS" xfId="4377"/>
    <cellStyle name="_Power Cost Value Copy 11.30.05 gas 1.09.06 AURORA at 1.10.06_INPUTS 2" xfId="4378"/>
    <cellStyle name="_Power Cost Value Copy 11.30.05 gas 1.09.06 AURORA at 1.10.06_INPUTS 2 2" xfId="4379"/>
    <cellStyle name="_Power Cost Value Copy 11.30.05 gas 1.09.06 AURORA at 1.10.06_INPUTS 2 2 2" xfId="4380"/>
    <cellStyle name="_Power Cost Value Copy 11.30.05 gas 1.09.06 AURORA at 1.10.06_INPUTS 2 3" xfId="4381"/>
    <cellStyle name="_Power Cost Value Copy 11.30.05 gas 1.09.06 AURORA at 1.10.06_INPUTS 2 3 2" xfId="4382"/>
    <cellStyle name="_Power Cost Value Copy 11.30.05 gas 1.09.06 AURORA at 1.10.06_INPUTS 2 4" xfId="4383"/>
    <cellStyle name="_Power Cost Value Copy 11.30.05 gas 1.09.06 AURORA at 1.10.06_INPUTS 2 4 2" xfId="4384"/>
    <cellStyle name="_Power Cost Value Copy 11.30.05 gas 1.09.06 AURORA at 1.10.06_INPUTS 3" xfId="4385"/>
    <cellStyle name="_Power Cost Value Copy 11.30.05 gas 1.09.06 AURORA at 1.10.06_INPUTS 3 2" xfId="4386"/>
    <cellStyle name="_Power Cost Value Copy 11.30.05 gas 1.09.06 AURORA at 1.10.06_INPUTS 4" xfId="4387"/>
    <cellStyle name="_Power Cost Value Copy 11.30.05 gas 1.09.06 AURORA at 1.10.06_INPUTS 4 2" xfId="4388"/>
    <cellStyle name="_Power Cost Value Copy 11.30.05 gas 1.09.06 AURORA at 1.10.06_INPUTS 5" xfId="4389"/>
    <cellStyle name="_Power Cost Value Copy 11.30.05 gas 1.09.06 AURORA at 1.10.06_Leased Transformer &amp; Substation Plant &amp; Rev 12-2009" xfId="4390"/>
    <cellStyle name="_Power Cost Value Copy 11.30.05 gas 1.09.06 AURORA at 1.10.06_Leased Transformer &amp; Substation Plant &amp; Rev 12-2009 2" xfId="4391"/>
    <cellStyle name="_Power Cost Value Copy 11.30.05 gas 1.09.06 AURORA at 1.10.06_Leased Transformer &amp; Substation Plant &amp; Rev 12-2009 2 2" xfId="4392"/>
    <cellStyle name="_Power Cost Value Copy 11.30.05 gas 1.09.06 AURORA at 1.10.06_Leased Transformer &amp; Substation Plant &amp; Rev 12-2009 2 2 2" xfId="4393"/>
    <cellStyle name="_Power Cost Value Copy 11.30.05 gas 1.09.06 AURORA at 1.10.06_Leased Transformer &amp; Substation Plant &amp; Rev 12-2009 2 3" xfId="4394"/>
    <cellStyle name="_Power Cost Value Copy 11.30.05 gas 1.09.06 AURORA at 1.10.06_Leased Transformer &amp; Substation Plant &amp; Rev 12-2009 2 3 2" xfId="4395"/>
    <cellStyle name="_Power Cost Value Copy 11.30.05 gas 1.09.06 AURORA at 1.10.06_Leased Transformer &amp; Substation Plant &amp; Rev 12-2009 2 4" xfId="4396"/>
    <cellStyle name="_Power Cost Value Copy 11.30.05 gas 1.09.06 AURORA at 1.10.06_Leased Transformer &amp; Substation Plant &amp; Rev 12-2009 2 4 2" xfId="4397"/>
    <cellStyle name="_Power Cost Value Copy 11.30.05 gas 1.09.06 AURORA at 1.10.06_Leased Transformer &amp; Substation Plant &amp; Rev 12-2009 3" xfId="4398"/>
    <cellStyle name="_Power Cost Value Copy 11.30.05 gas 1.09.06 AURORA at 1.10.06_Leased Transformer &amp; Substation Plant &amp; Rev 12-2009 3 2" xfId="4399"/>
    <cellStyle name="_Power Cost Value Copy 11.30.05 gas 1.09.06 AURORA at 1.10.06_Leased Transformer &amp; Substation Plant &amp; Rev 12-2009 4" xfId="4400"/>
    <cellStyle name="_Power Cost Value Copy 11.30.05 gas 1.09.06 AURORA at 1.10.06_Leased Transformer &amp; Substation Plant &amp; Rev 12-2009 4 2" xfId="4401"/>
    <cellStyle name="_Power Cost Value Copy 11.30.05 gas 1.09.06 AURORA at 1.10.06_Leased Transformer &amp; Substation Plant &amp; Rev 12-2009 5" xfId="4402"/>
    <cellStyle name="_Power Cost Value Copy 11.30.05 gas 1.09.06 AURORA at 1.10.06_NIM Summary" xfId="4403"/>
    <cellStyle name="_Power Cost Value Copy 11.30.05 gas 1.09.06 AURORA at 1.10.06_NIM Summary 09GRC" xfId="4404"/>
    <cellStyle name="_Power Cost Value Copy 11.30.05 gas 1.09.06 AURORA at 1.10.06_NIM Summary 09GRC 2" xfId="4405"/>
    <cellStyle name="_Power Cost Value Copy 11.30.05 gas 1.09.06 AURORA at 1.10.06_NIM Summary 2" xfId="4406"/>
    <cellStyle name="_Power Cost Value Copy 11.30.05 gas 1.09.06 AURORA at 1.10.06_NIM Summary 3" xfId="4407"/>
    <cellStyle name="_Power Cost Value Copy 11.30.05 gas 1.09.06 AURORA at 1.10.06_NIM Summary 4" xfId="4408"/>
    <cellStyle name="_Power Cost Value Copy 11.30.05 gas 1.09.06 AURORA at 1.10.06_NIM Summary 5" xfId="4409"/>
    <cellStyle name="_Power Cost Value Copy 11.30.05 gas 1.09.06 AURORA at 1.10.06_NIM Summary 6" xfId="4410"/>
    <cellStyle name="_Power Cost Value Copy 11.30.05 gas 1.09.06 AURORA at 1.10.06_NIM Summary 7" xfId="4411"/>
    <cellStyle name="_Power Cost Value Copy 11.30.05 gas 1.09.06 AURORA at 1.10.06_NIM Summary 8" xfId="4412"/>
    <cellStyle name="_Power Cost Value Copy 11.30.05 gas 1.09.06 AURORA at 1.10.06_NIM Summary 9" xfId="4413"/>
    <cellStyle name="_Power Cost Value Copy 11.30.05 gas 1.09.06 AURORA at 1.10.06_PCA 7 - Exhibit D update 11_30_08 (2)" xfId="4414"/>
    <cellStyle name="_Power Cost Value Copy 11.30.05 gas 1.09.06 AURORA at 1.10.06_PCA 7 - Exhibit D update 11_30_08 (2) 2" xfId="4415"/>
    <cellStyle name="_Power Cost Value Copy 11.30.05 gas 1.09.06 AURORA at 1.10.06_PCA 7 - Exhibit D update 11_30_08 (2) 2 2" xfId="4416"/>
    <cellStyle name="_Power Cost Value Copy 11.30.05 gas 1.09.06 AURORA at 1.10.06_PCA 7 - Exhibit D update 11_30_08 (2) 3" xfId="4417"/>
    <cellStyle name="_Power Cost Value Copy 11.30.05 gas 1.09.06 AURORA at 1.10.06_PCA 7 - Exhibit D update 11_30_08 (2)_NIM Summary" xfId="4418"/>
    <cellStyle name="_Power Cost Value Copy 11.30.05 gas 1.09.06 AURORA at 1.10.06_PCA 7 - Exhibit D update 11_30_08 (2)_NIM Summary 2" xfId="4419"/>
    <cellStyle name="_Power Cost Value Copy 11.30.05 gas 1.09.06 AURORA at 1.10.06_PCA 9 -  Exhibit D April 2010 (3)" xfId="4420"/>
    <cellStyle name="_Power Cost Value Copy 11.30.05 gas 1.09.06 AURORA at 1.10.06_PCA 9 -  Exhibit D April 2010 (3) 2" xfId="4421"/>
    <cellStyle name="_Power Cost Value Copy 11.30.05 gas 1.09.06 AURORA at 1.10.06_Power Costs - Comparison bx Rbtl-Staff-Jt-PC" xfId="4422"/>
    <cellStyle name="_Power Cost Value Copy 11.30.05 gas 1.09.06 AURORA at 1.10.06_Power Costs - Comparison bx Rbtl-Staff-Jt-PC 2" xfId="4423"/>
    <cellStyle name="_Power Cost Value Copy 11.30.05 gas 1.09.06 AURORA at 1.10.06_Power Costs - Comparison bx Rbtl-Staff-Jt-PC 2 2" xfId="4424"/>
    <cellStyle name="_Power Cost Value Copy 11.30.05 gas 1.09.06 AURORA at 1.10.06_Power Costs - Comparison bx Rbtl-Staff-Jt-PC 3" xfId="4425"/>
    <cellStyle name="_Power Cost Value Copy 11.30.05 gas 1.09.06 AURORA at 1.10.06_Power Costs - Comparison bx Rbtl-Staff-Jt-PC_Adj Bench DR 3 for Initial Briefs (Electric)" xfId="4426"/>
    <cellStyle name="_Power Cost Value Copy 11.30.05 gas 1.09.06 AURORA at 1.10.06_Power Costs - Comparison bx Rbtl-Staff-Jt-PC_Adj Bench DR 3 for Initial Briefs (Electric) 2" xfId="4427"/>
    <cellStyle name="_Power Cost Value Copy 11.30.05 gas 1.09.06 AURORA at 1.10.06_Power Costs - Comparison bx Rbtl-Staff-Jt-PC_Adj Bench DR 3 for Initial Briefs (Electric) 2 2" xfId="4428"/>
    <cellStyle name="_Power Cost Value Copy 11.30.05 gas 1.09.06 AURORA at 1.10.06_Power Costs - Comparison bx Rbtl-Staff-Jt-PC_Adj Bench DR 3 for Initial Briefs (Electric) 3" xfId="4429"/>
    <cellStyle name="_Power Cost Value Copy 11.30.05 gas 1.09.06 AURORA at 1.10.06_Power Costs - Comparison bx Rbtl-Staff-Jt-PC_Electric Rev Req Model (2009 GRC) Rebuttal" xfId="4430"/>
    <cellStyle name="_Power Cost Value Copy 11.30.05 gas 1.09.06 AURORA at 1.10.06_Power Costs - Comparison bx Rbtl-Staff-Jt-PC_Electric Rev Req Model (2009 GRC) Rebuttal 2" xfId="4431"/>
    <cellStyle name="_Power Cost Value Copy 11.30.05 gas 1.09.06 AURORA at 1.10.06_Power Costs - Comparison bx Rbtl-Staff-Jt-PC_Electric Rev Req Model (2009 GRC) Rebuttal 2 2" xfId="4432"/>
    <cellStyle name="_Power Cost Value Copy 11.30.05 gas 1.09.06 AURORA at 1.10.06_Power Costs - Comparison bx Rbtl-Staff-Jt-PC_Electric Rev Req Model (2009 GRC) Rebuttal 3" xfId="4433"/>
    <cellStyle name="_Power Cost Value Copy 11.30.05 gas 1.09.06 AURORA at 1.10.06_Power Costs - Comparison bx Rbtl-Staff-Jt-PC_Electric Rev Req Model (2009 GRC) Rebuttal REmoval of New  WH Solar AdjustMI" xfId="4434"/>
    <cellStyle name="_Power Cost Value Copy 11.30.05 gas 1.09.06 AURORA at 1.10.06_Power Costs - Comparison bx Rbtl-Staff-Jt-PC_Electric Rev Req Model (2009 GRC) Rebuttal REmoval of New  WH Solar AdjustMI 2" xfId="4435"/>
    <cellStyle name="_Power Cost Value Copy 11.30.05 gas 1.09.06 AURORA at 1.10.06_Power Costs - Comparison bx Rbtl-Staff-Jt-PC_Electric Rev Req Model (2009 GRC) Rebuttal REmoval of New  WH Solar AdjustMI 2 2" xfId="4436"/>
    <cellStyle name="_Power Cost Value Copy 11.30.05 gas 1.09.06 AURORA at 1.10.06_Power Costs - Comparison bx Rbtl-Staff-Jt-PC_Electric Rev Req Model (2009 GRC) Rebuttal REmoval of New  WH Solar AdjustMI 3" xfId="4437"/>
    <cellStyle name="_Power Cost Value Copy 11.30.05 gas 1.09.06 AURORA at 1.10.06_Power Costs - Comparison bx Rbtl-Staff-Jt-PC_Electric Rev Req Model (2009 GRC) Revised 01-18-2010" xfId="4438"/>
    <cellStyle name="_Power Cost Value Copy 11.30.05 gas 1.09.06 AURORA at 1.10.06_Power Costs - Comparison bx Rbtl-Staff-Jt-PC_Electric Rev Req Model (2009 GRC) Revised 01-18-2010 2" xfId="4439"/>
    <cellStyle name="_Power Cost Value Copy 11.30.05 gas 1.09.06 AURORA at 1.10.06_Power Costs - Comparison bx Rbtl-Staff-Jt-PC_Electric Rev Req Model (2009 GRC) Revised 01-18-2010 2 2" xfId="4440"/>
    <cellStyle name="_Power Cost Value Copy 11.30.05 gas 1.09.06 AURORA at 1.10.06_Power Costs - Comparison bx Rbtl-Staff-Jt-PC_Electric Rev Req Model (2009 GRC) Revised 01-18-2010 3" xfId="4441"/>
    <cellStyle name="_Power Cost Value Copy 11.30.05 gas 1.09.06 AURORA at 1.10.06_Power Costs - Comparison bx Rbtl-Staff-Jt-PC_Final Order Electric EXHIBIT A-1" xfId="4442"/>
    <cellStyle name="_Power Cost Value Copy 11.30.05 gas 1.09.06 AURORA at 1.10.06_Power Costs - Comparison bx Rbtl-Staff-Jt-PC_Final Order Electric EXHIBIT A-1 2" xfId="4443"/>
    <cellStyle name="_Power Cost Value Copy 11.30.05 gas 1.09.06 AURORA at 1.10.06_Power Costs - Comparison bx Rbtl-Staff-Jt-PC_Final Order Electric EXHIBIT A-1 2 2" xfId="4444"/>
    <cellStyle name="_Power Cost Value Copy 11.30.05 gas 1.09.06 AURORA at 1.10.06_Power Costs - Comparison bx Rbtl-Staff-Jt-PC_Final Order Electric EXHIBIT A-1 3" xfId="4445"/>
    <cellStyle name="_Power Cost Value Copy 11.30.05 gas 1.09.06 AURORA at 1.10.06_Production Adj 4.37" xfId="4446"/>
    <cellStyle name="_Power Cost Value Copy 11.30.05 gas 1.09.06 AURORA at 1.10.06_Production Adj 4.37 2" xfId="4447"/>
    <cellStyle name="_Power Cost Value Copy 11.30.05 gas 1.09.06 AURORA at 1.10.06_Production Adj 4.37 2 2" xfId="4448"/>
    <cellStyle name="_Power Cost Value Copy 11.30.05 gas 1.09.06 AURORA at 1.10.06_Production Adj 4.37 3" xfId="4449"/>
    <cellStyle name="_Power Cost Value Copy 11.30.05 gas 1.09.06 AURORA at 1.10.06_Purchased Power Adj 4.03" xfId="4450"/>
    <cellStyle name="_Power Cost Value Copy 11.30.05 gas 1.09.06 AURORA at 1.10.06_Purchased Power Adj 4.03 2" xfId="4451"/>
    <cellStyle name="_Power Cost Value Copy 11.30.05 gas 1.09.06 AURORA at 1.10.06_Purchased Power Adj 4.03 2 2" xfId="4452"/>
    <cellStyle name="_Power Cost Value Copy 11.30.05 gas 1.09.06 AURORA at 1.10.06_Purchased Power Adj 4.03 3" xfId="4453"/>
    <cellStyle name="_Power Cost Value Copy 11.30.05 gas 1.09.06 AURORA at 1.10.06_Rate Design Sch 24" xfId="4454"/>
    <cellStyle name="_Power Cost Value Copy 11.30.05 gas 1.09.06 AURORA at 1.10.06_Rate Design Sch 24 2" xfId="4455"/>
    <cellStyle name="_Power Cost Value Copy 11.30.05 gas 1.09.06 AURORA at 1.10.06_Rate Design Sch 25" xfId="4456"/>
    <cellStyle name="_Power Cost Value Copy 11.30.05 gas 1.09.06 AURORA at 1.10.06_Rate Design Sch 25 2" xfId="4457"/>
    <cellStyle name="_Power Cost Value Copy 11.30.05 gas 1.09.06 AURORA at 1.10.06_Rate Design Sch 25 2 2" xfId="4458"/>
    <cellStyle name="_Power Cost Value Copy 11.30.05 gas 1.09.06 AURORA at 1.10.06_Rate Design Sch 25 3" xfId="4459"/>
    <cellStyle name="_Power Cost Value Copy 11.30.05 gas 1.09.06 AURORA at 1.10.06_Rate Design Sch 26" xfId="4460"/>
    <cellStyle name="_Power Cost Value Copy 11.30.05 gas 1.09.06 AURORA at 1.10.06_Rate Design Sch 26 2" xfId="4461"/>
    <cellStyle name="_Power Cost Value Copy 11.30.05 gas 1.09.06 AURORA at 1.10.06_Rate Design Sch 26 2 2" xfId="4462"/>
    <cellStyle name="_Power Cost Value Copy 11.30.05 gas 1.09.06 AURORA at 1.10.06_Rate Design Sch 26 3" xfId="4463"/>
    <cellStyle name="_Power Cost Value Copy 11.30.05 gas 1.09.06 AURORA at 1.10.06_Rate Design Sch 31" xfId="4464"/>
    <cellStyle name="_Power Cost Value Copy 11.30.05 gas 1.09.06 AURORA at 1.10.06_Rate Design Sch 31 2" xfId="4465"/>
    <cellStyle name="_Power Cost Value Copy 11.30.05 gas 1.09.06 AURORA at 1.10.06_Rate Design Sch 31 2 2" xfId="4466"/>
    <cellStyle name="_Power Cost Value Copy 11.30.05 gas 1.09.06 AURORA at 1.10.06_Rate Design Sch 31 3" xfId="4467"/>
    <cellStyle name="_Power Cost Value Copy 11.30.05 gas 1.09.06 AURORA at 1.10.06_Rate Design Sch 43" xfId="4468"/>
    <cellStyle name="_Power Cost Value Copy 11.30.05 gas 1.09.06 AURORA at 1.10.06_Rate Design Sch 43 2" xfId="4469"/>
    <cellStyle name="_Power Cost Value Copy 11.30.05 gas 1.09.06 AURORA at 1.10.06_Rate Design Sch 43 2 2" xfId="4470"/>
    <cellStyle name="_Power Cost Value Copy 11.30.05 gas 1.09.06 AURORA at 1.10.06_Rate Design Sch 43 3" xfId="4471"/>
    <cellStyle name="_Power Cost Value Copy 11.30.05 gas 1.09.06 AURORA at 1.10.06_Rate Design Sch 448-449" xfId="4472"/>
    <cellStyle name="_Power Cost Value Copy 11.30.05 gas 1.09.06 AURORA at 1.10.06_Rate Design Sch 448-449 2" xfId="4473"/>
    <cellStyle name="_Power Cost Value Copy 11.30.05 gas 1.09.06 AURORA at 1.10.06_Rate Design Sch 46" xfId="4474"/>
    <cellStyle name="_Power Cost Value Copy 11.30.05 gas 1.09.06 AURORA at 1.10.06_Rate Design Sch 46 2" xfId="4475"/>
    <cellStyle name="_Power Cost Value Copy 11.30.05 gas 1.09.06 AURORA at 1.10.06_Rate Design Sch 46 2 2" xfId="4476"/>
    <cellStyle name="_Power Cost Value Copy 11.30.05 gas 1.09.06 AURORA at 1.10.06_Rate Design Sch 46 3" xfId="4477"/>
    <cellStyle name="_Power Cost Value Copy 11.30.05 gas 1.09.06 AURORA at 1.10.06_Rate Spread" xfId="4478"/>
    <cellStyle name="_Power Cost Value Copy 11.30.05 gas 1.09.06 AURORA at 1.10.06_Rate Spread 2" xfId="4479"/>
    <cellStyle name="_Power Cost Value Copy 11.30.05 gas 1.09.06 AURORA at 1.10.06_Rate Spread 2 2" xfId="4480"/>
    <cellStyle name="_Power Cost Value Copy 11.30.05 gas 1.09.06 AURORA at 1.10.06_Rate Spread 3" xfId="4481"/>
    <cellStyle name="_Power Cost Value Copy 11.30.05 gas 1.09.06 AURORA at 1.10.06_Rebuttal Power Costs" xfId="4482"/>
    <cellStyle name="_Power Cost Value Copy 11.30.05 gas 1.09.06 AURORA at 1.10.06_Rebuttal Power Costs 2" xfId="4483"/>
    <cellStyle name="_Power Cost Value Copy 11.30.05 gas 1.09.06 AURORA at 1.10.06_Rebuttal Power Costs 2 2" xfId="4484"/>
    <cellStyle name="_Power Cost Value Copy 11.30.05 gas 1.09.06 AURORA at 1.10.06_Rebuttal Power Costs 3" xfId="4485"/>
    <cellStyle name="_Power Cost Value Copy 11.30.05 gas 1.09.06 AURORA at 1.10.06_Rebuttal Power Costs_Adj Bench DR 3 for Initial Briefs (Electric)" xfId="4486"/>
    <cellStyle name="_Power Cost Value Copy 11.30.05 gas 1.09.06 AURORA at 1.10.06_Rebuttal Power Costs_Adj Bench DR 3 for Initial Briefs (Electric) 2" xfId="4487"/>
    <cellStyle name="_Power Cost Value Copy 11.30.05 gas 1.09.06 AURORA at 1.10.06_Rebuttal Power Costs_Adj Bench DR 3 for Initial Briefs (Electric) 2 2" xfId="4488"/>
    <cellStyle name="_Power Cost Value Copy 11.30.05 gas 1.09.06 AURORA at 1.10.06_Rebuttal Power Costs_Adj Bench DR 3 for Initial Briefs (Electric) 3" xfId="4489"/>
    <cellStyle name="_Power Cost Value Copy 11.30.05 gas 1.09.06 AURORA at 1.10.06_Rebuttal Power Costs_Electric Rev Req Model (2009 GRC) Rebuttal" xfId="4490"/>
    <cellStyle name="_Power Cost Value Copy 11.30.05 gas 1.09.06 AURORA at 1.10.06_Rebuttal Power Costs_Electric Rev Req Model (2009 GRC) Rebuttal 2" xfId="4491"/>
    <cellStyle name="_Power Cost Value Copy 11.30.05 gas 1.09.06 AURORA at 1.10.06_Rebuttal Power Costs_Electric Rev Req Model (2009 GRC) Rebuttal 2 2" xfId="4492"/>
    <cellStyle name="_Power Cost Value Copy 11.30.05 gas 1.09.06 AURORA at 1.10.06_Rebuttal Power Costs_Electric Rev Req Model (2009 GRC) Rebuttal 3" xfId="4493"/>
    <cellStyle name="_Power Cost Value Copy 11.30.05 gas 1.09.06 AURORA at 1.10.06_Rebuttal Power Costs_Electric Rev Req Model (2009 GRC) Rebuttal REmoval of New  WH Solar AdjustMI" xfId="4494"/>
    <cellStyle name="_Power Cost Value Copy 11.30.05 gas 1.09.06 AURORA at 1.10.06_Rebuttal Power Costs_Electric Rev Req Model (2009 GRC) Rebuttal REmoval of New  WH Solar AdjustMI 2" xfId="4495"/>
    <cellStyle name="_Power Cost Value Copy 11.30.05 gas 1.09.06 AURORA at 1.10.06_Rebuttal Power Costs_Electric Rev Req Model (2009 GRC) Rebuttal REmoval of New  WH Solar AdjustMI 2 2" xfId="4496"/>
    <cellStyle name="_Power Cost Value Copy 11.30.05 gas 1.09.06 AURORA at 1.10.06_Rebuttal Power Costs_Electric Rev Req Model (2009 GRC) Rebuttal REmoval of New  WH Solar AdjustMI 3" xfId="4497"/>
    <cellStyle name="_Power Cost Value Copy 11.30.05 gas 1.09.06 AURORA at 1.10.06_Rebuttal Power Costs_Electric Rev Req Model (2009 GRC) Revised 01-18-2010" xfId="4498"/>
    <cellStyle name="_Power Cost Value Copy 11.30.05 gas 1.09.06 AURORA at 1.10.06_Rebuttal Power Costs_Electric Rev Req Model (2009 GRC) Revised 01-18-2010 2" xfId="4499"/>
    <cellStyle name="_Power Cost Value Copy 11.30.05 gas 1.09.06 AURORA at 1.10.06_Rebuttal Power Costs_Electric Rev Req Model (2009 GRC) Revised 01-18-2010 2 2" xfId="4500"/>
    <cellStyle name="_Power Cost Value Copy 11.30.05 gas 1.09.06 AURORA at 1.10.06_Rebuttal Power Costs_Electric Rev Req Model (2009 GRC) Revised 01-18-2010 3" xfId="4501"/>
    <cellStyle name="_Power Cost Value Copy 11.30.05 gas 1.09.06 AURORA at 1.10.06_Rebuttal Power Costs_Final Order Electric EXHIBIT A-1" xfId="4502"/>
    <cellStyle name="_Power Cost Value Copy 11.30.05 gas 1.09.06 AURORA at 1.10.06_Rebuttal Power Costs_Final Order Electric EXHIBIT A-1 2" xfId="4503"/>
    <cellStyle name="_Power Cost Value Copy 11.30.05 gas 1.09.06 AURORA at 1.10.06_Rebuttal Power Costs_Final Order Electric EXHIBIT A-1 2 2" xfId="4504"/>
    <cellStyle name="_Power Cost Value Copy 11.30.05 gas 1.09.06 AURORA at 1.10.06_Rebuttal Power Costs_Final Order Electric EXHIBIT A-1 3" xfId="4505"/>
    <cellStyle name="_Power Cost Value Copy 11.30.05 gas 1.09.06 AURORA at 1.10.06_ROR 5.02" xfId="4506"/>
    <cellStyle name="_Power Cost Value Copy 11.30.05 gas 1.09.06 AURORA at 1.10.06_ROR 5.02 2" xfId="4507"/>
    <cellStyle name="_Power Cost Value Copy 11.30.05 gas 1.09.06 AURORA at 1.10.06_ROR 5.02 2 2" xfId="4508"/>
    <cellStyle name="_Power Cost Value Copy 11.30.05 gas 1.09.06 AURORA at 1.10.06_ROR 5.02 3" xfId="4509"/>
    <cellStyle name="_Power Cost Value Copy 11.30.05 gas 1.09.06 AURORA at 1.10.06_Sch 40 Feeder OH 2008" xfId="4510"/>
    <cellStyle name="_Power Cost Value Copy 11.30.05 gas 1.09.06 AURORA at 1.10.06_Sch 40 Feeder OH 2008 2" xfId="4511"/>
    <cellStyle name="_Power Cost Value Copy 11.30.05 gas 1.09.06 AURORA at 1.10.06_Sch 40 Feeder OH 2008 2 2" xfId="4512"/>
    <cellStyle name="_Power Cost Value Copy 11.30.05 gas 1.09.06 AURORA at 1.10.06_Sch 40 Feeder OH 2008 3" xfId="4513"/>
    <cellStyle name="_Power Cost Value Copy 11.30.05 gas 1.09.06 AURORA at 1.10.06_Sch 40 Interim Energy Rates " xfId="4514"/>
    <cellStyle name="_Power Cost Value Copy 11.30.05 gas 1.09.06 AURORA at 1.10.06_Sch 40 Interim Energy Rates  2" xfId="4515"/>
    <cellStyle name="_Power Cost Value Copy 11.30.05 gas 1.09.06 AURORA at 1.10.06_Sch 40 Interim Energy Rates  2 2" xfId="4516"/>
    <cellStyle name="_Power Cost Value Copy 11.30.05 gas 1.09.06 AURORA at 1.10.06_Sch 40 Interim Energy Rates  3" xfId="4517"/>
    <cellStyle name="_Power Cost Value Copy 11.30.05 gas 1.09.06 AURORA at 1.10.06_Sch 40 Substation A&amp;G 2008" xfId="4518"/>
    <cellStyle name="_Power Cost Value Copy 11.30.05 gas 1.09.06 AURORA at 1.10.06_Sch 40 Substation A&amp;G 2008 2" xfId="4519"/>
    <cellStyle name="_Power Cost Value Copy 11.30.05 gas 1.09.06 AURORA at 1.10.06_Sch 40 Substation A&amp;G 2008 2 2" xfId="4520"/>
    <cellStyle name="_Power Cost Value Copy 11.30.05 gas 1.09.06 AURORA at 1.10.06_Sch 40 Substation A&amp;G 2008 3" xfId="4521"/>
    <cellStyle name="_Power Cost Value Copy 11.30.05 gas 1.09.06 AURORA at 1.10.06_Sch 40 Substation O&amp;M 2008" xfId="4522"/>
    <cellStyle name="_Power Cost Value Copy 11.30.05 gas 1.09.06 AURORA at 1.10.06_Sch 40 Substation O&amp;M 2008 2" xfId="4523"/>
    <cellStyle name="_Power Cost Value Copy 11.30.05 gas 1.09.06 AURORA at 1.10.06_Sch 40 Substation O&amp;M 2008 2 2" xfId="4524"/>
    <cellStyle name="_Power Cost Value Copy 11.30.05 gas 1.09.06 AURORA at 1.10.06_Sch 40 Substation O&amp;M 2008 3" xfId="4525"/>
    <cellStyle name="_Power Cost Value Copy 11.30.05 gas 1.09.06 AURORA at 1.10.06_Subs 2008" xfId="4526"/>
    <cellStyle name="_Power Cost Value Copy 11.30.05 gas 1.09.06 AURORA at 1.10.06_Subs 2008 2" xfId="4527"/>
    <cellStyle name="_Power Cost Value Copy 11.30.05 gas 1.09.06 AURORA at 1.10.06_Subs 2008 2 2" xfId="4528"/>
    <cellStyle name="_Power Cost Value Copy 11.30.05 gas 1.09.06 AURORA at 1.10.06_Subs 2008 3" xfId="4529"/>
    <cellStyle name="_Power Cost Value Copy 11.30.05 gas 1.09.06 AURORA at 1.10.06_Transmission Workbook for May BOD" xfId="4530"/>
    <cellStyle name="_Power Cost Value Copy 11.30.05 gas 1.09.06 AURORA at 1.10.06_Transmission Workbook for May BOD 2" xfId="4531"/>
    <cellStyle name="_Power Cost Value Copy 11.30.05 gas 1.09.06 AURORA at 1.10.06_Wind Integration 10GRC" xfId="4532"/>
    <cellStyle name="_Power Cost Value Copy 11.30.05 gas 1.09.06 AURORA at 1.10.06_Wind Integration 10GRC 2" xfId="4533"/>
    <cellStyle name="_Price Output" xfId="4534"/>
    <cellStyle name="_Price Output_NIM Summary" xfId="4535"/>
    <cellStyle name="_Price Output_NIM Summary 2" xfId="4536"/>
    <cellStyle name="_Price Output_Wind Integration 10GRC" xfId="4537"/>
    <cellStyle name="_Price Output_Wind Integration 10GRC 2" xfId="4538"/>
    <cellStyle name="_Prices" xfId="4539"/>
    <cellStyle name="_Prices_NIM Summary" xfId="4540"/>
    <cellStyle name="_Prices_NIM Summary 2" xfId="4541"/>
    <cellStyle name="_Prices_Wind Integration 10GRC" xfId="4542"/>
    <cellStyle name="_Prices_Wind Integration 10GRC 2" xfId="4543"/>
    <cellStyle name="_Pro Forma Rev 07 GRC" xfId="4544"/>
    <cellStyle name="_x0013__Rebuttal Power Costs" xfId="4545"/>
    <cellStyle name="_x0013__Rebuttal Power Costs 2" xfId="4546"/>
    <cellStyle name="_x0013__Rebuttal Power Costs 2 2" xfId="4547"/>
    <cellStyle name="_x0013__Rebuttal Power Costs 3" xfId="4548"/>
    <cellStyle name="_x0013__Rebuttal Power Costs_Adj Bench DR 3 for Initial Briefs (Electric)" xfId="4549"/>
    <cellStyle name="_x0013__Rebuttal Power Costs_Adj Bench DR 3 for Initial Briefs (Electric) 2" xfId="4550"/>
    <cellStyle name="_x0013__Rebuttal Power Costs_Adj Bench DR 3 for Initial Briefs (Electric) 2 2" xfId="4551"/>
    <cellStyle name="_x0013__Rebuttal Power Costs_Adj Bench DR 3 for Initial Briefs (Electric) 3" xfId="4552"/>
    <cellStyle name="_x0013__Rebuttal Power Costs_Electric Rev Req Model (2009 GRC) Rebuttal" xfId="4553"/>
    <cellStyle name="_x0013__Rebuttal Power Costs_Electric Rev Req Model (2009 GRC) Rebuttal 2" xfId="4554"/>
    <cellStyle name="_x0013__Rebuttal Power Costs_Electric Rev Req Model (2009 GRC) Rebuttal 2 2" xfId="4555"/>
    <cellStyle name="_x0013__Rebuttal Power Costs_Electric Rev Req Model (2009 GRC) Rebuttal 3" xfId="4556"/>
    <cellStyle name="_x0013__Rebuttal Power Costs_Electric Rev Req Model (2009 GRC) Rebuttal REmoval of New  WH Solar AdjustMI" xfId="4557"/>
    <cellStyle name="_x0013__Rebuttal Power Costs_Electric Rev Req Model (2009 GRC) Rebuttal REmoval of New  WH Solar AdjustMI 2" xfId="4558"/>
    <cellStyle name="_x0013__Rebuttal Power Costs_Electric Rev Req Model (2009 GRC) Rebuttal REmoval of New  WH Solar AdjustMI 2 2" xfId="4559"/>
    <cellStyle name="_x0013__Rebuttal Power Costs_Electric Rev Req Model (2009 GRC) Rebuttal REmoval of New  WH Solar AdjustMI 3" xfId="4560"/>
    <cellStyle name="_x0013__Rebuttal Power Costs_Electric Rev Req Model (2009 GRC) Revised 01-18-2010" xfId="4561"/>
    <cellStyle name="_x0013__Rebuttal Power Costs_Electric Rev Req Model (2009 GRC) Revised 01-18-2010 2" xfId="4562"/>
    <cellStyle name="_x0013__Rebuttal Power Costs_Electric Rev Req Model (2009 GRC) Revised 01-18-2010 2 2" xfId="4563"/>
    <cellStyle name="_x0013__Rebuttal Power Costs_Electric Rev Req Model (2009 GRC) Revised 01-18-2010 3" xfId="4564"/>
    <cellStyle name="_x0013__Rebuttal Power Costs_Final Order Electric EXHIBIT A-1" xfId="4565"/>
    <cellStyle name="_x0013__Rebuttal Power Costs_Final Order Electric EXHIBIT A-1 2" xfId="4566"/>
    <cellStyle name="_x0013__Rebuttal Power Costs_Final Order Electric EXHIBIT A-1 2 2" xfId="4567"/>
    <cellStyle name="_x0013__Rebuttal Power Costs_Final Order Electric EXHIBIT A-1 3" xfId="4568"/>
    <cellStyle name="_recommendation" xfId="4569"/>
    <cellStyle name="_recommendation_DEM-WP(C) Wind Integration Summary 2010GRC" xfId="4570"/>
    <cellStyle name="_recommendation_DEM-WP(C) Wind Integration Summary 2010GRC 2" xfId="4571"/>
    <cellStyle name="_recommendation_NIM Summary" xfId="4572"/>
    <cellStyle name="_recommendation_NIM Summary 2" xfId="4573"/>
    <cellStyle name="_Recon to Darrin's 5.11.05 proforma" xfId="69"/>
    <cellStyle name="_Recon to Darrin's 5.11.05 proforma 2" xfId="4574"/>
    <cellStyle name="_Recon to Darrin's 5.11.05 proforma 2 2" xfId="4575"/>
    <cellStyle name="_Recon to Darrin's 5.11.05 proforma 2 2 2" xfId="4576"/>
    <cellStyle name="_Recon to Darrin's 5.11.05 proforma 2 3" xfId="4577"/>
    <cellStyle name="_Recon to Darrin's 5.11.05 proforma 3" xfId="4578"/>
    <cellStyle name="_Recon to Darrin's 5.11.05 proforma 3 2" xfId="4579"/>
    <cellStyle name="_Recon to Darrin's 5.11.05 proforma 3 2 2" xfId="4580"/>
    <cellStyle name="_Recon to Darrin's 5.11.05 proforma 3 3" xfId="4581"/>
    <cellStyle name="_Recon to Darrin's 5.11.05 proforma 3 3 2" xfId="4582"/>
    <cellStyle name="_Recon to Darrin's 5.11.05 proforma 3 4" xfId="4583"/>
    <cellStyle name="_Recon to Darrin's 5.11.05 proforma 3 4 2" xfId="4584"/>
    <cellStyle name="_Recon to Darrin's 5.11.05 proforma 4" xfId="4585"/>
    <cellStyle name="_Recon to Darrin's 5.11.05 proforma 4 2" xfId="4586"/>
    <cellStyle name="_Recon to Darrin's 5.11.05 proforma 5" xfId="4587"/>
    <cellStyle name="_Recon to Darrin's 5.11.05 proforma_(C) WHE Proforma with ITC cash grant 10 Yr Amort_for deferral_102809" xfId="4588"/>
    <cellStyle name="_Recon to Darrin's 5.11.05 proforma_(C) WHE Proforma with ITC cash grant 10 Yr Amort_for deferral_102809 2" xfId="4589"/>
    <cellStyle name="_Recon to Darrin's 5.11.05 proforma_(C) WHE Proforma with ITC cash grant 10 Yr Amort_for deferral_102809 2 2" xfId="4590"/>
    <cellStyle name="_Recon to Darrin's 5.11.05 proforma_(C) WHE Proforma with ITC cash grant 10 Yr Amort_for deferral_102809 3" xfId="4591"/>
    <cellStyle name="_Recon to Darrin's 5.11.05 proforma_(C) WHE Proforma with ITC cash grant 10 Yr Amort_for deferral_102809_16.07E Wild Horse Wind Expansionwrkingfile" xfId="4592"/>
    <cellStyle name="_Recon to Darrin's 5.11.05 proforma_(C) WHE Proforma with ITC cash grant 10 Yr Amort_for deferral_102809_16.07E Wild Horse Wind Expansionwrkingfile 2" xfId="4593"/>
    <cellStyle name="_Recon to Darrin's 5.11.05 proforma_(C) WHE Proforma with ITC cash grant 10 Yr Amort_for deferral_102809_16.07E Wild Horse Wind Expansionwrkingfile 2 2" xfId="4594"/>
    <cellStyle name="_Recon to Darrin's 5.11.05 proforma_(C) WHE Proforma with ITC cash grant 10 Yr Amort_for deferral_102809_16.07E Wild Horse Wind Expansionwrkingfile 3" xfId="4595"/>
    <cellStyle name="_Recon to Darrin's 5.11.05 proforma_(C) WHE Proforma with ITC cash grant 10 Yr Amort_for deferral_102809_16.07E Wild Horse Wind Expansionwrkingfile SF" xfId="4596"/>
    <cellStyle name="_Recon to Darrin's 5.11.05 proforma_(C) WHE Proforma with ITC cash grant 10 Yr Amort_for deferral_102809_16.07E Wild Horse Wind Expansionwrkingfile SF 2" xfId="4597"/>
    <cellStyle name="_Recon to Darrin's 5.11.05 proforma_(C) WHE Proforma with ITC cash grant 10 Yr Amort_for deferral_102809_16.07E Wild Horse Wind Expansionwrkingfile SF 2 2" xfId="4598"/>
    <cellStyle name="_Recon to Darrin's 5.11.05 proforma_(C) WHE Proforma with ITC cash grant 10 Yr Amort_for deferral_102809_16.07E Wild Horse Wind Expansionwrkingfile SF 3" xfId="4599"/>
    <cellStyle name="_Recon to Darrin's 5.11.05 proforma_(C) WHE Proforma with ITC cash grant 10 Yr Amort_for deferral_102809_16.37E Wild Horse Expansion DeferralRevwrkingfile SF" xfId="4600"/>
    <cellStyle name="_Recon to Darrin's 5.11.05 proforma_(C) WHE Proforma with ITC cash grant 10 Yr Amort_for deferral_102809_16.37E Wild Horse Expansion DeferralRevwrkingfile SF 2" xfId="4601"/>
    <cellStyle name="_Recon to Darrin's 5.11.05 proforma_(C) WHE Proforma with ITC cash grant 10 Yr Amort_for deferral_102809_16.37E Wild Horse Expansion DeferralRevwrkingfile SF 2 2" xfId="4602"/>
    <cellStyle name="_Recon to Darrin's 5.11.05 proforma_(C) WHE Proforma with ITC cash grant 10 Yr Amort_for deferral_102809_16.37E Wild Horse Expansion DeferralRevwrkingfile SF 3" xfId="4603"/>
    <cellStyle name="_Recon to Darrin's 5.11.05 proforma_(C) WHE Proforma with ITC cash grant 10 Yr Amort_for rebuttal_120709" xfId="4604"/>
    <cellStyle name="_Recon to Darrin's 5.11.05 proforma_(C) WHE Proforma with ITC cash grant 10 Yr Amort_for rebuttal_120709 2" xfId="4605"/>
    <cellStyle name="_Recon to Darrin's 5.11.05 proforma_(C) WHE Proforma with ITC cash grant 10 Yr Amort_for rebuttal_120709 2 2" xfId="4606"/>
    <cellStyle name="_Recon to Darrin's 5.11.05 proforma_(C) WHE Proforma with ITC cash grant 10 Yr Amort_for rebuttal_120709 3" xfId="4607"/>
    <cellStyle name="_Recon to Darrin's 5.11.05 proforma_04.07E Wild Horse Wind Expansion" xfId="4608"/>
    <cellStyle name="_Recon to Darrin's 5.11.05 proforma_04.07E Wild Horse Wind Expansion 2" xfId="4609"/>
    <cellStyle name="_Recon to Darrin's 5.11.05 proforma_04.07E Wild Horse Wind Expansion 2 2" xfId="4610"/>
    <cellStyle name="_Recon to Darrin's 5.11.05 proforma_04.07E Wild Horse Wind Expansion 3" xfId="4611"/>
    <cellStyle name="_Recon to Darrin's 5.11.05 proforma_04.07E Wild Horse Wind Expansion_16.07E Wild Horse Wind Expansionwrkingfile" xfId="4612"/>
    <cellStyle name="_Recon to Darrin's 5.11.05 proforma_04.07E Wild Horse Wind Expansion_16.07E Wild Horse Wind Expansionwrkingfile 2" xfId="4613"/>
    <cellStyle name="_Recon to Darrin's 5.11.05 proforma_04.07E Wild Horse Wind Expansion_16.07E Wild Horse Wind Expansionwrkingfile 2 2" xfId="4614"/>
    <cellStyle name="_Recon to Darrin's 5.11.05 proforma_04.07E Wild Horse Wind Expansion_16.07E Wild Horse Wind Expansionwrkingfile 3" xfId="4615"/>
    <cellStyle name="_Recon to Darrin's 5.11.05 proforma_04.07E Wild Horse Wind Expansion_16.07E Wild Horse Wind Expansionwrkingfile SF" xfId="4616"/>
    <cellStyle name="_Recon to Darrin's 5.11.05 proforma_04.07E Wild Horse Wind Expansion_16.07E Wild Horse Wind Expansionwrkingfile SF 2" xfId="4617"/>
    <cellStyle name="_Recon to Darrin's 5.11.05 proforma_04.07E Wild Horse Wind Expansion_16.07E Wild Horse Wind Expansionwrkingfile SF 2 2" xfId="4618"/>
    <cellStyle name="_Recon to Darrin's 5.11.05 proforma_04.07E Wild Horse Wind Expansion_16.07E Wild Horse Wind Expansionwrkingfile SF 3" xfId="4619"/>
    <cellStyle name="_Recon to Darrin's 5.11.05 proforma_04.07E Wild Horse Wind Expansion_16.37E Wild Horse Expansion DeferralRevwrkingfile SF" xfId="4620"/>
    <cellStyle name="_Recon to Darrin's 5.11.05 proforma_04.07E Wild Horse Wind Expansion_16.37E Wild Horse Expansion DeferralRevwrkingfile SF 2" xfId="4621"/>
    <cellStyle name="_Recon to Darrin's 5.11.05 proforma_04.07E Wild Horse Wind Expansion_16.37E Wild Horse Expansion DeferralRevwrkingfile SF 2 2" xfId="4622"/>
    <cellStyle name="_Recon to Darrin's 5.11.05 proforma_04.07E Wild Horse Wind Expansion_16.37E Wild Horse Expansion DeferralRevwrkingfile SF 3" xfId="4623"/>
    <cellStyle name="_Recon to Darrin's 5.11.05 proforma_16.07E Wild Horse Wind Expansionwrkingfile" xfId="4624"/>
    <cellStyle name="_Recon to Darrin's 5.11.05 proforma_16.07E Wild Horse Wind Expansionwrkingfile 2" xfId="4625"/>
    <cellStyle name="_Recon to Darrin's 5.11.05 proforma_16.07E Wild Horse Wind Expansionwrkingfile 2 2" xfId="4626"/>
    <cellStyle name="_Recon to Darrin's 5.11.05 proforma_16.07E Wild Horse Wind Expansionwrkingfile 3" xfId="4627"/>
    <cellStyle name="_Recon to Darrin's 5.11.05 proforma_16.07E Wild Horse Wind Expansionwrkingfile SF" xfId="4628"/>
    <cellStyle name="_Recon to Darrin's 5.11.05 proforma_16.07E Wild Horse Wind Expansionwrkingfile SF 2" xfId="4629"/>
    <cellStyle name="_Recon to Darrin's 5.11.05 proforma_16.07E Wild Horse Wind Expansionwrkingfile SF 2 2" xfId="4630"/>
    <cellStyle name="_Recon to Darrin's 5.11.05 proforma_16.07E Wild Horse Wind Expansionwrkingfile SF 3" xfId="4631"/>
    <cellStyle name="_Recon to Darrin's 5.11.05 proforma_16.37E Wild Horse Expansion DeferralRevwrkingfile SF" xfId="4632"/>
    <cellStyle name="_Recon to Darrin's 5.11.05 proforma_16.37E Wild Horse Expansion DeferralRevwrkingfile SF 2" xfId="4633"/>
    <cellStyle name="_Recon to Darrin's 5.11.05 proforma_16.37E Wild Horse Expansion DeferralRevwrkingfile SF 2 2" xfId="4634"/>
    <cellStyle name="_Recon to Darrin's 5.11.05 proforma_16.37E Wild Horse Expansion DeferralRevwrkingfile SF 3" xfId="4635"/>
    <cellStyle name="_Recon to Darrin's 5.11.05 proforma_2009 GRC Compl Filing - Exhibit D" xfId="4636"/>
    <cellStyle name="_Recon to Darrin's 5.11.05 proforma_2009 GRC Compl Filing - Exhibit D 2" xfId="4637"/>
    <cellStyle name="_Recon to Darrin's 5.11.05 proforma_3.01 Income Statement" xfId="4638"/>
    <cellStyle name="_Recon to Darrin's 5.11.05 proforma_4 31 Regulatory Assets and Liabilities  7 06- Exhibit D" xfId="4639"/>
    <cellStyle name="_Recon to Darrin's 5.11.05 proforma_4 31 Regulatory Assets and Liabilities  7 06- Exhibit D 2" xfId="4640"/>
    <cellStyle name="_Recon to Darrin's 5.11.05 proforma_4 31 Regulatory Assets and Liabilities  7 06- Exhibit D 2 2" xfId="4641"/>
    <cellStyle name="_Recon to Darrin's 5.11.05 proforma_4 31 Regulatory Assets and Liabilities  7 06- Exhibit D 3" xfId="4642"/>
    <cellStyle name="_Recon to Darrin's 5.11.05 proforma_4 31 Regulatory Assets and Liabilities  7 06- Exhibit D_NIM Summary" xfId="4643"/>
    <cellStyle name="_Recon to Darrin's 5.11.05 proforma_4 31 Regulatory Assets and Liabilities  7 06- Exhibit D_NIM Summary 2" xfId="4644"/>
    <cellStyle name="_Recon to Darrin's 5.11.05 proforma_4 32 Regulatory Assets and Liabilities  7 06- Exhibit D" xfId="4645"/>
    <cellStyle name="_Recon to Darrin's 5.11.05 proforma_4 32 Regulatory Assets and Liabilities  7 06- Exhibit D 2" xfId="4646"/>
    <cellStyle name="_Recon to Darrin's 5.11.05 proforma_4 32 Regulatory Assets and Liabilities  7 06- Exhibit D 2 2" xfId="4647"/>
    <cellStyle name="_Recon to Darrin's 5.11.05 proforma_4 32 Regulatory Assets and Liabilities  7 06- Exhibit D 3" xfId="4648"/>
    <cellStyle name="_Recon to Darrin's 5.11.05 proforma_4 32 Regulatory Assets and Liabilities  7 06- Exhibit D_NIM Summary" xfId="4649"/>
    <cellStyle name="_Recon to Darrin's 5.11.05 proforma_4 32 Regulatory Assets and Liabilities  7 06- Exhibit D_NIM Summary 2" xfId="4650"/>
    <cellStyle name="_Recon to Darrin's 5.11.05 proforma_AURORA Total New" xfId="4651"/>
    <cellStyle name="_Recon to Darrin's 5.11.05 proforma_AURORA Total New 2" xfId="4652"/>
    <cellStyle name="_Recon to Darrin's 5.11.05 proforma_Book2" xfId="4653"/>
    <cellStyle name="_Recon to Darrin's 5.11.05 proforma_Book2 2" xfId="4654"/>
    <cellStyle name="_Recon to Darrin's 5.11.05 proforma_Book2 2 2" xfId="4655"/>
    <cellStyle name="_Recon to Darrin's 5.11.05 proforma_Book2 3" xfId="4656"/>
    <cellStyle name="_Recon to Darrin's 5.11.05 proforma_Book2_Adj Bench DR 3 for Initial Briefs (Electric)" xfId="4657"/>
    <cellStyle name="_Recon to Darrin's 5.11.05 proforma_Book2_Adj Bench DR 3 for Initial Briefs (Electric) 2" xfId="4658"/>
    <cellStyle name="_Recon to Darrin's 5.11.05 proforma_Book2_Adj Bench DR 3 for Initial Briefs (Electric) 2 2" xfId="4659"/>
    <cellStyle name="_Recon to Darrin's 5.11.05 proforma_Book2_Adj Bench DR 3 for Initial Briefs (Electric) 3" xfId="4660"/>
    <cellStyle name="_Recon to Darrin's 5.11.05 proforma_Book2_Electric Rev Req Model (2009 GRC) Rebuttal" xfId="4661"/>
    <cellStyle name="_Recon to Darrin's 5.11.05 proforma_Book2_Electric Rev Req Model (2009 GRC) Rebuttal 2" xfId="4662"/>
    <cellStyle name="_Recon to Darrin's 5.11.05 proforma_Book2_Electric Rev Req Model (2009 GRC) Rebuttal 2 2" xfId="4663"/>
    <cellStyle name="_Recon to Darrin's 5.11.05 proforma_Book2_Electric Rev Req Model (2009 GRC) Rebuttal 3" xfId="4664"/>
    <cellStyle name="_Recon to Darrin's 5.11.05 proforma_Book2_Electric Rev Req Model (2009 GRC) Rebuttal REmoval of New  WH Solar AdjustMI" xfId="4665"/>
    <cellStyle name="_Recon to Darrin's 5.11.05 proforma_Book2_Electric Rev Req Model (2009 GRC) Rebuttal REmoval of New  WH Solar AdjustMI 2" xfId="4666"/>
    <cellStyle name="_Recon to Darrin's 5.11.05 proforma_Book2_Electric Rev Req Model (2009 GRC) Rebuttal REmoval of New  WH Solar AdjustMI 2 2" xfId="4667"/>
    <cellStyle name="_Recon to Darrin's 5.11.05 proforma_Book2_Electric Rev Req Model (2009 GRC) Rebuttal REmoval of New  WH Solar AdjustMI 3" xfId="4668"/>
    <cellStyle name="_Recon to Darrin's 5.11.05 proforma_Book2_Electric Rev Req Model (2009 GRC) Revised 01-18-2010" xfId="4669"/>
    <cellStyle name="_Recon to Darrin's 5.11.05 proforma_Book2_Electric Rev Req Model (2009 GRC) Revised 01-18-2010 2" xfId="4670"/>
    <cellStyle name="_Recon to Darrin's 5.11.05 proforma_Book2_Electric Rev Req Model (2009 GRC) Revised 01-18-2010 2 2" xfId="4671"/>
    <cellStyle name="_Recon to Darrin's 5.11.05 proforma_Book2_Electric Rev Req Model (2009 GRC) Revised 01-18-2010 3" xfId="4672"/>
    <cellStyle name="_Recon to Darrin's 5.11.05 proforma_Book2_Final Order Electric EXHIBIT A-1" xfId="4673"/>
    <cellStyle name="_Recon to Darrin's 5.11.05 proforma_Book2_Final Order Electric EXHIBIT A-1 2" xfId="4674"/>
    <cellStyle name="_Recon to Darrin's 5.11.05 proforma_Book2_Final Order Electric EXHIBIT A-1 2 2" xfId="4675"/>
    <cellStyle name="_Recon to Darrin's 5.11.05 proforma_Book2_Final Order Electric EXHIBIT A-1 3" xfId="4676"/>
    <cellStyle name="_Recon to Darrin's 5.11.05 proforma_Book4" xfId="4677"/>
    <cellStyle name="_Recon to Darrin's 5.11.05 proforma_Book4 2" xfId="4678"/>
    <cellStyle name="_Recon to Darrin's 5.11.05 proforma_Book4 2 2" xfId="4679"/>
    <cellStyle name="_Recon to Darrin's 5.11.05 proforma_Book4 3" xfId="4680"/>
    <cellStyle name="_Recon to Darrin's 5.11.05 proforma_Book9" xfId="4681"/>
    <cellStyle name="_Recon to Darrin's 5.11.05 proforma_Book9 2" xfId="4682"/>
    <cellStyle name="_Recon to Darrin's 5.11.05 proforma_Book9 2 2" xfId="4683"/>
    <cellStyle name="_Recon to Darrin's 5.11.05 proforma_Book9 3" xfId="4684"/>
    <cellStyle name="_Recon to Darrin's 5.11.05 proforma_Exhibit D fr R Gho 12-31-08" xfId="4685"/>
    <cellStyle name="_Recon to Darrin's 5.11.05 proforma_Exhibit D fr R Gho 12-31-08 2" xfId="4686"/>
    <cellStyle name="_Recon to Darrin's 5.11.05 proforma_Exhibit D fr R Gho 12-31-08 v2" xfId="4687"/>
    <cellStyle name="_Recon to Darrin's 5.11.05 proforma_Exhibit D fr R Gho 12-31-08 v2 2" xfId="4688"/>
    <cellStyle name="_Recon to Darrin's 5.11.05 proforma_Exhibit D fr R Gho 12-31-08 v2_NIM Summary" xfId="4689"/>
    <cellStyle name="_Recon to Darrin's 5.11.05 proforma_Exhibit D fr R Gho 12-31-08 v2_NIM Summary 2" xfId="4690"/>
    <cellStyle name="_Recon to Darrin's 5.11.05 proforma_Exhibit D fr R Gho 12-31-08_NIM Summary" xfId="4691"/>
    <cellStyle name="_Recon to Darrin's 5.11.05 proforma_Exhibit D fr R Gho 12-31-08_NIM Summary 2" xfId="4692"/>
    <cellStyle name="_Recon to Darrin's 5.11.05 proforma_Hopkins Ridge Prepaid Tran - Interest Earned RY 12ME Feb  '11" xfId="4693"/>
    <cellStyle name="_Recon to Darrin's 5.11.05 proforma_Hopkins Ridge Prepaid Tran - Interest Earned RY 12ME Feb  '11 2" xfId="4694"/>
    <cellStyle name="_Recon to Darrin's 5.11.05 proforma_Hopkins Ridge Prepaid Tran - Interest Earned RY 12ME Feb  '11_NIM Summary" xfId="4695"/>
    <cellStyle name="_Recon to Darrin's 5.11.05 proforma_Hopkins Ridge Prepaid Tran - Interest Earned RY 12ME Feb  '11_NIM Summary 2" xfId="4696"/>
    <cellStyle name="_Recon to Darrin's 5.11.05 proforma_Hopkins Ridge Prepaid Tran - Interest Earned RY 12ME Feb  '11_Transmission Workbook for May BOD" xfId="4697"/>
    <cellStyle name="_Recon to Darrin's 5.11.05 proforma_Hopkins Ridge Prepaid Tran - Interest Earned RY 12ME Feb  '11_Transmission Workbook for May BOD 2" xfId="4698"/>
    <cellStyle name="_Recon to Darrin's 5.11.05 proforma_INPUTS" xfId="4699"/>
    <cellStyle name="_Recon to Darrin's 5.11.05 proforma_INPUTS 2" xfId="4700"/>
    <cellStyle name="_Recon to Darrin's 5.11.05 proforma_INPUTS 2 2" xfId="4701"/>
    <cellStyle name="_Recon to Darrin's 5.11.05 proforma_INPUTS 3" xfId="4702"/>
    <cellStyle name="_Recon to Darrin's 5.11.05 proforma_NIM Summary" xfId="4703"/>
    <cellStyle name="_Recon to Darrin's 5.11.05 proforma_NIM Summary 09GRC" xfId="4704"/>
    <cellStyle name="_Recon to Darrin's 5.11.05 proforma_NIM Summary 09GRC 2" xfId="4705"/>
    <cellStyle name="_Recon to Darrin's 5.11.05 proforma_NIM Summary 2" xfId="4706"/>
    <cellStyle name="_Recon to Darrin's 5.11.05 proforma_NIM Summary 3" xfId="4707"/>
    <cellStyle name="_Recon to Darrin's 5.11.05 proforma_NIM Summary 4" xfId="4708"/>
    <cellStyle name="_Recon to Darrin's 5.11.05 proforma_NIM Summary 5" xfId="4709"/>
    <cellStyle name="_Recon to Darrin's 5.11.05 proforma_NIM Summary 6" xfId="4710"/>
    <cellStyle name="_Recon to Darrin's 5.11.05 proforma_NIM Summary 7" xfId="4711"/>
    <cellStyle name="_Recon to Darrin's 5.11.05 proforma_NIM Summary 8" xfId="4712"/>
    <cellStyle name="_Recon to Darrin's 5.11.05 proforma_NIM Summary 9" xfId="4713"/>
    <cellStyle name="_Recon to Darrin's 5.11.05 proforma_PCA 7 - Exhibit D update 11_30_08 (2)" xfId="4714"/>
    <cellStyle name="_Recon to Darrin's 5.11.05 proforma_PCA 7 - Exhibit D update 11_30_08 (2) 2" xfId="4715"/>
    <cellStyle name="_Recon to Darrin's 5.11.05 proforma_PCA 7 - Exhibit D update 11_30_08 (2) 2 2" xfId="4716"/>
    <cellStyle name="_Recon to Darrin's 5.11.05 proforma_PCA 7 - Exhibit D update 11_30_08 (2) 3" xfId="4717"/>
    <cellStyle name="_Recon to Darrin's 5.11.05 proforma_PCA 7 - Exhibit D update 11_30_08 (2)_NIM Summary" xfId="4718"/>
    <cellStyle name="_Recon to Darrin's 5.11.05 proforma_PCA 7 - Exhibit D update 11_30_08 (2)_NIM Summary 2" xfId="4719"/>
    <cellStyle name="_Recon to Darrin's 5.11.05 proforma_PCA 9 -  Exhibit D April 2010 (3)" xfId="4720"/>
    <cellStyle name="_Recon to Darrin's 5.11.05 proforma_PCA 9 -  Exhibit D April 2010 (3) 2" xfId="4721"/>
    <cellStyle name="_Recon to Darrin's 5.11.05 proforma_Power Costs - Comparison bx Rbtl-Staff-Jt-PC" xfId="4722"/>
    <cellStyle name="_Recon to Darrin's 5.11.05 proforma_Power Costs - Comparison bx Rbtl-Staff-Jt-PC 2" xfId="4723"/>
    <cellStyle name="_Recon to Darrin's 5.11.05 proforma_Power Costs - Comparison bx Rbtl-Staff-Jt-PC 2 2" xfId="4724"/>
    <cellStyle name="_Recon to Darrin's 5.11.05 proforma_Power Costs - Comparison bx Rbtl-Staff-Jt-PC 3" xfId="4725"/>
    <cellStyle name="_Recon to Darrin's 5.11.05 proforma_Power Costs - Comparison bx Rbtl-Staff-Jt-PC_Adj Bench DR 3 for Initial Briefs (Electric)" xfId="4726"/>
    <cellStyle name="_Recon to Darrin's 5.11.05 proforma_Power Costs - Comparison bx Rbtl-Staff-Jt-PC_Adj Bench DR 3 for Initial Briefs (Electric) 2" xfId="4727"/>
    <cellStyle name="_Recon to Darrin's 5.11.05 proforma_Power Costs - Comparison bx Rbtl-Staff-Jt-PC_Adj Bench DR 3 for Initial Briefs (Electric) 2 2" xfId="4728"/>
    <cellStyle name="_Recon to Darrin's 5.11.05 proforma_Power Costs - Comparison bx Rbtl-Staff-Jt-PC_Adj Bench DR 3 for Initial Briefs (Electric) 3" xfId="4729"/>
    <cellStyle name="_Recon to Darrin's 5.11.05 proforma_Power Costs - Comparison bx Rbtl-Staff-Jt-PC_Electric Rev Req Model (2009 GRC) Rebuttal" xfId="4730"/>
    <cellStyle name="_Recon to Darrin's 5.11.05 proforma_Power Costs - Comparison bx Rbtl-Staff-Jt-PC_Electric Rev Req Model (2009 GRC) Rebuttal 2" xfId="4731"/>
    <cellStyle name="_Recon to Darrin's 5.11.05 proforma_Power Costs - Comparison bx Rbtl-Staff-Jt-PC_Electric Rev Req Model (2009 GRC) Rebuttal 2 2" xfId="4732"/>
    <cellStyle name="_Recon to Darrin's 5.11.05 proforma_Power Costs - Comparison bx Rbtl-Staff-Jt-PC_Electric Rev Req Model (2009 GRC) Rebuttal 3" xfId="4733"/>
    <cellStyle name="_Recon to Darrin's 5.11.05 proforma_Power Costs - Comparison bx Rbtl-Staff-Jt-PC_Electric Rev Req Model (2009 GRC) Rebuttal REmoval of New  WH Solar AdjustMI" xfId="4734"/>
    <cellStyle name="_Recon to Darrin's 5.11.05 proforma_Power Costs - Comparison bx Rbtl-Staff-Jt-PC_Electric Rev Req Model (2009 GRC) Rebuttal REmoval of New  WH Solar AdjustMI 2" xfId="4735"/>
    <cellStyle name="_Recon to Darrin's 5.11.05 proforma_Power Costs - Comparison bx Rbtl-Staff-Jt-PC_Electric Rev Req Model (2009 GRC) Rebuttal REmoval of New  WH Solar AdjustMI 2 2" xfId="4736"/>
    <cellStyle name="_Recon to Darrin's 5.11.05 proforma_Power Costs - Comparison bx Rbtl-Staff-Jt-PC_Electric Rev Req Model (2009 GRC) Rebuttal REmoval of New  WH Solar AdjustMI 3" xfId="4737"/>
    <cellStyle name="_Recon to Darrin's 5.11.05 proforma_Power Costs - Comparison bx Rbtl-Staff-Jt-PC_Electric Rev Req Model (2009 GRC) Revised 01-18-2010" xfId="4738"/>
    <cellStyle name="_Recon to Darrin's 5.11.05 proforma_Power Costs - Comparison bx Rbtl-Staff-Jt-PC_Electric Rev Req Model (2009 GRC) Revised 01-18-2010 2" xfId="4739"/>
    <cellStyle name="_Recon to Darrin's 5.11.05 proforma_Power Costs - Comparison bx Rbtl-Staff-Jt-PC_Electric Rev Req Model (2009 GRC) Revised 01-18-2010 2 2" xfId="4740"/>
    <cellStyle name="_Recon to Darrin's 5.11.05 proforma_Power Costs - Comparison bx Rbtl-Staff-Jt-PC_Electric Rev Req Model (2009 GRC) Revised 01-18-2010 3" xfId="4741"/>
    <cellStyle name="_Recon to Darrin's 5.11.05 proforma_Power Costs - Comparison bx Rbtl-Staff-Jt-PC_Final Order Electric EXHIBIT A-1" xfId="4742"/>
    <cellStyle name="_Recon to Darrin's 5.11.05 proforma_Power Costs - Comparison bx Rbtl-Staff-Jt-PC_Final Order Electric EXHIBIT A-1 2" xfId="4743"/>
    <cellStyle name="_Recon to Darrin's 5.11.05 proforma_Power Costs - Comparison bx Rbtl-Staff-Jt-PC_Final Order Electric EXHIBIT A-1 2 2" xfId="4744"/>
    <cellStyle name="_Recon to Darrin's 5.11.05 proforma_Power Costs - Comparison bx Rbtl-Staff-Jt-PC_Final Order Electric EXHIBIT A-1 3" xfId="4745"/>
    <cellStyle name="_Recon to Darrin's 5.11.05 proforma_Production Adj 4.37" xfId="4746"/>
    <cellStyle name="_Recon to Darrin's 5.11.05 proforma_Production Adj 4.37 2" xfId="4747"/>
    <cellStyle name="_Recon to Darrin's 5.11.05 proforma_Production Adj 4.37 2 2" xfId="4748"/>
    <cellStyle name="_Recon to Darrin's 5.11.05 proforma_Production Adj 4.37 3" xfId="4749"/>
    <cellStyle name="_Recon to Darrin's 5.11.05 proforma_Purchased Power Adj 4.03" xfId="4750"/>
    <cellStyle name="_Recon to Darrin's 5.11.05 proforma_Purchased Power Adj 4.03 2" xfId="4751"/>
    <cellStyle name="_Recon to Darrin's 5.11.05 proforma_Purchased Power Adj 4.03 2 2" xfId="4752"/>
    <cellStyle name="_Recon to Darrin's 5.11.05 proforma_Purchased Power Adj 4.03 3" xfId="4753"/>
    <cellStyle name="_Recon to Darrin's 5.11.05 proforma_Rebuttal Power Costs" xfId="4754"/>
    <cellStyle name="_Recon to Darrin's 5.11.05 proforma_Rebuttal Power Costs 2" xfId="4755"/>
    <cellStyle name="_Recon to Darrin's 5.11.05 proforma_Rebuttal Power Costs 2 2" xfId="4756"/>
    <cellStyle name="_Recon to Darrin's 5.11.05 proforma_Rebuttal Power Costs 3" xfId="4757"/>
    <cellStyle name="_Recon to Darrin's 5.11.05 proforma_Rebuttal Power Costs_Adj Bench DR 3 for Initial Briefs (Electric)" xfId="4758"/>
    <cellStyle name="_Recon to Darrin's 5.11.05 proforma_Rebuttal Power Costs_Adj Bench DR 3 for Initial Briefs (Electric) 2" xfId="4759"/>
    <cellStyle name="_Recon to Darrin's 5.11.05 proforma_Rebuttal Power Costs_Adj Bench DR 3 for Initial Briefs (Electric) 2 2" xfId="4760"/>
    <cellStyle name="_Recon to Darrin's 5.11.05 proforma_Rebuttal Power Costs_Adj Bench DR 3 for Initial Briefs (Electric) 3" xfId="4761"/>
    <cellStyle name="_Recon to Darrin's 5.11.05 proforma_Rebuttal Power Costs_Electric Rev Req Model (2009 GRC) Rebuttal" xfId="4762"/>
    <cellStyle name="_Recon to Darrin's 5.11.05 proforma_Rebuttal Power Costs_Electric Rev Req Model (2009 GRC) Rebuttal 2" xfId="4763"/>
    <cellStyle name="_Recon to Darrin's 5.11.05 proforma_Rebuttal Power Costs_Electric Rev Req Model (2009 GRC) Rebuttal 2 2" xfId="4764"/>
    <cellStyle name="_Recon to Darrin's 5.11.05 proforma_Rebuttal Power Costs_Electric Rev Req Model (2009 GRC) Rebuttal 3" xfId="4765"/>
    <cellStyle name="_Recon to Darrin's 5.11.05 proforma_Rebuttal Power Costs_Electric Rev Req Model (2009 GRC) Rebuttal REmoval of New  WH Solar AdjustMI" xfId="4766"/>
    <cellStyle name="_Recon to Darrin's 5.11.05 proforma_Rebuttal Power Costs_Electric Rev Req Model (2009 GRC) Rebuttal REmoval of New  WH Solar AdjustMI 2" xfId="4767"/>
    <cellStyle name="_Recon to Darrin's 5.11.05 proforma_Rebuttal Power Costs_Electric Rev Req Model (2009 GRC) Rebuttal REmoval of New  WH Solar AdjustMI 2 2" xfId="4768"/>
    <cellStyle name="_Recon to Darrin's 5.11.05 proforma_Rebuttal Power Costs_Electric Rev Req Model (2009 GRC) Rebuttal REmoval of New  WH Solar AdjustMI 3" xfId="4769"/>
    <cellStyle name="_Recon to Darrin's 5.11.05 proforma_Rebuttal Power Costs_Electric Rev Req Model (2009 GRC) Revised 01-18-2010" xfId="4770"/>
    <cellStyle name="_Recon to Darrin's 5.11.05 proforma_Rebuttal Power Costs_Electric Rev Req Model (2009 GRC) Revised 01-18-2010 2" xfId="4771"/>
    <cellStyle name="_Recon to Darrin's 5.11.05 proforma_Rebuttal Power Costs_Electric Rev Req Model (2009 GRC) Revised 01-18-2010 2 2" xfId="4772"/>
    <cellStyle name="_Recon to Darrin's 5.11.05 proforma_Rebuttal Power Costs_Electric Rev Req Model (2009 GRC) Revised 01-18-2010 3" xfId="4773"/>
    <cellStyle name="_Recon to Darrin's 5.11.05 proforma_Rebuttal Power Costs_Final Order Electric EXHIBIT A-1" xfId="4774"/>
    <cellStyle name="_Recon to Darrin's 5.11.05 proforma_Rebuttal Power Costs_Final Order Electric EXHIBIT A-1 2" xfId="4775"/>
    <cellStyle name="_Recon to Darrin's 5.11.05 proforma_Rebuttal Power Costs_Final Order Electric EXHIBIT A-1 2 2" xfId="4776"/>
    <cellStyle name="_Recon to Darrin's 5.11.05 proforma_Rebuttal Power Costs_Final Order Electric EXHIBIT A-1 3" xfId="4777"/>
    <cellStyle name="_Recon to Darrin's 5.11.05 proforma_ROR &amp; CONV FACTOR" xfId="4778"/>
    <cellStyle name="_Recon to Darrin's 5.11.05 proforma_ROR &amp; CONV FACTOR 2" xfId="4779"/>
    <cellStyle name="_Recon to Darrin's 5.11.05 proforma_ROR &amp; CONV FACTOR 2 2" xfId="4780"/>
    <cellStyle name="_Recon to Darrin's 5.11.05 proforma_ROR &amp; CONV FACTOR 3" xfId="4781"/>
    <cellStyle name="_Recon to Darrin's 5.11.05 proforma_ROR 5.02" xfId="4782"/>
    <cellStyle name="_Recon to Darrin's 5.11.05 proforma_ROR 5.02 2" xfId="4783"/>
    <cellStyle name="_Recon to Darrin's 5.11.05 proforma_ROR 5.02 2 2" xfId="4784"/>
    <cellStyle name="_Recon to Darrin's 5.11.05 proforma_ROR 5.02 3" xfId="4785"/>
    <cellStyle name="_Recon to Darrin's 5.11.05 proforma_Transmission Workbook for May BOD" xfId="4786"/>
    <cellStyle name="_Recon to Darrin's 5.11.05 proforma_Transmission Workbook for May BOD 2" xfId="4787"/>
    <cellStyle name="_Recon to Darrin's 5.11.05 proforma_Wind Integration 10GRC" xfId="4788"/>
    <cellStyle name="_Recon to Darrin's 5.11.05 proforma_Wind Integration 10GRC 2" xfId="4789"/>
    <cellStyle name="_Revenue" xfId="4790"/>
    <cellStyle name="_Revenue_Data" xfId="4791"/>
    <cellStyle name="_Revenue_Data_1" xfId="4792"/>
    <cellStyle name="_Revenue_Data_Pro Forma Rev 09 GRC" xfId="4793"/>
    <cellStyle name="_Revenue_Data_Pro Forma Rev 2010 GRC" xfId="4794"/>
    <cellStyle name="_Revenue_Data_Pro Forma Rev 2010 GRC_Preliminary" xfId="4795"/>
    <cellStyle name="_Revenue_Data_Revenue (Feb 09 - Jan 10)" xfId="4796"/>
    <cellStyle name="_Revenue_Data_Revenue (Jan 09 - Dec 09)" xfId="4797"/>
    <cellStyle name="_Revenue_Data_Revenue (Mar 09 - Feb 10)" xfId="4798"/>
    <cellStyle name="_Revenue_Data_Volume Exhibit (Jan09 - Dec09)" xfId="4799"/>
    <cellStyle name="_Revenue_Mins" xfId="4800"/>
    <cellStyle name="_Revenue_Pro Forma Rev 07 GRC" xfId="4801"/>
    <cellStyle name="_Revenue_Pro Forma Rev 08 GRC" xfId="4802"/>
    <cellStyle name="_Revenue_Pro Forma Rev 09 GRC" xfId="4803"/>
    <cellStyle name="_Revenue_Pro Forma Rev 2010 GRC" xfId="4804"/>
    <cellStyle name="_Revenue_Pro Forma Rev 2010 GRC_Preliminary" xfId="4805"/>
    <cellStyle name="_Revenue_Revenue (Feb 09 - Jan 10)" xfId="4806"/>
    <cellStyle name="_Revenue_Revenue (Jan 09 - Dec 09)" xfId="4807"/>
    <cellStyle name="_Revenue_Revenue (Mar 09 - Feb 10)" xfId="4808"/>
    <cellStyle name="_Revenue_Sheet2" xfId="4809"/>
    <cellStyle name="_Revenue_Therms Data" xfId="4810"/>
    <cellStyle name="_Revenue_Therms Data Rerun" xfId="4811"/>
    <cellStyle name="_Revenue_Volume Exhibit (Jan09 - Dec09)" xfId="4812"/>
    <cellStyle name="_Sumas Proforma - 11-09-07" xfId="4813"/>
    <cellStyle name="_Sumas Property Taxes v1" xfId="4814"/>
    <cellStyle name="_Tenaska Comparison" xfId="70"/>
    <cellStyle name="_Tenaska Comparison 2" xfId="4815"/>
    <cellStyle name="_Tenaska Comparison 2 2" xfId="4816"/>
    <cellStyle name="_Tenaska Comparison 2 2 2" xfId="4817"/>
    <cellStyle name="_Tenaska Comparison 2 3" xfId="4818"/>
    <cellStyle name="_Tenaska Comparison 3" xfId="4819"/>
    <cellStyle name="_Tenaska Comparison 3 2" xfId="4820"/>
    <cellStyle name="_Tenaska Comparison 4" xfId="4821"/>
    <cellStyle name="_Tenaska Comparison 4 2" xfId="4822"/>
    <cellStyle name="_Tenaska Comparison_(C) WHE Proforma with ITC cash grant 10 Yr Amort_for deferral_102809" xfId="4823"/>
    <cellStyle name="_Tenaska Comparison_(C) WHE Proforma with ITC cash grant 10 Yr Amort_for deferral_102809 2" xfId="4824"/>
    <cellStyle name="_Tenaska Comparison_(C) WHE Proforma with ITC cash grant 10 Yr Amort_for deferral_102809 2 2" xfId="4825"/>
    <cellStyle name="_Tenaska Comparison_(C) WHE Proforma with ITC cash grant 10 Yr Amort_for deferral_102809 3" xfId="4826"/>
    <cellStyle name="_Tenaska Comparison_(C) WHE Proforma with ITC cash grant 10 Yr Amort_for deferral_102809_16.07E Wild Horse Wind Expansionwrkingfile" xfId="4827"/>
    <cellStyle name="_Tenaska Comparison_(C) WHE Proforma with ITC cash grant 10 Yr Amort_for deferral_102809_16.07E Wild Horse Wind Expansionwrkingfile 2" xfId="4828"/>
    <cellStyle name="_Tenaska Comparison_(C) WHE Proforma with ITC cash grant 10 Yr Amort_for deferral_102809_16.07E Wild Horse Wind Expansionwrkingfile 2 2" xfId="4829"/>
    <cellStyle name="_Tenaska Comparison_(C) WHE Proforma with ITC cash grant 10 Yr Amort_for deferral_102809_16.07E Wild Horse Wind Expansionwrkingfile 3" xfId="4830"/>
    <cellStyle name="_Tenaska Comparison_(C) WHE Proforma with ITC cash grant 10 Yr Amort_for deferral_102809_16.07E Wild Horse Wind Expansionwrkingfile SF" xfId="4831"/>
    <cellStyle name="_Tenaska Comparison_(C) WHE Proforma with ITC cash grant 10 Yr Amort_for deferral_102809_16.07E Wild Horse Wind Expansionwrkingfile SF 2" xfId="4832"/>
    <cellStyle name="_Tenaska Comparison_(C) WHE Proforma with ITC cash grant 10 Yr Amort_for deferral_102809_16.07E Wild Horse Wind Expansionwrkingfile SF 2 2" xfId="4833"/>
    <cellStyle name="_Tenaska Comparison_(C) WHE Proforma with ITC cash grant 10 Yr Amort_for deferral_102809_16.07E Wild Horse Wind Expansionwrkingfile SF 3" xfId="4834"/>
    <cellStyle name="_Tenaska Comparison_(C) WHE Proforma with ITC cash grant 10 Yr Amort_for deferral_102809_16.37E Wild Horse Expansion DeferralRevwrkingfile SF" xfId="4835"/>
    <cellStyle name="_Tenaska Comparison_(C) WHE Proforma with ITC cash grant 10 Yr Amort_for deferral_102809_16.37E Wild Horse Expansion DeferralRevwrkingfile SF 2" xfId="4836"/>
    <cellStyle name="_Tenaska Comparison_(C) WHE Proforma with ITC cash grant 10 Yr Amort_for deferral_102809_16.37E Wild Horse Expansion DeferralRevwrkingfile SF 2 2" xfId="4837"/>
    <cellStyle name="_Tenaska Comparison_(C) WHE Proforma with ITC cash grant 10 Yr Amort_for deferral_102809_16.37E Wild Horse Expansion DeferralRevwrkingfile SF 3" xfId="4838"/>
    <cellStyle name="_Tenaska Comparison_(C) WHE Proforma with ITC cash grant 10 Yr Amort_for rebuttal_120709" xfId="4839"/>
    <cellStyle name="_Tenaska Comparison_(C) WHE Proforma with ITC cash grant 10 Yr Amort_for rebuttal_120709 2" xfId="4840"/>
    <cellStyle name="_Tenaska Comparison_(C) WHE Proforma with ITC cash grant 10 Yr Amort_for rebuttal_120709 2 2" xfId="4841"/>
    <cellStyle name="_Tenaska Comparison_(C) WHE Proforma with ITC cash grant 10 Yr Amort_for rebuttal_120709 3" xfId="4842"/>
    <cellStyle name="_Tenaska Comparison_04.07E Wild Horse Wind Expansion" xfId="4843"/>
    <cellStyle name="_Tenaska Comparison_04.07E Wild Horse Wind Expansion 2" xfId="4844"/>
    <cellStyle name="_Tenaska Comparison_04.07E Wild Horse Wind Expansion 2 2" xfId="4845"/>
    <cellStyle name="_Tenaska Comparison_04.07E Wild Horse Wind Expansion 3" xfId="4846"/>
    <cellStyle name="_Tenaska Comparison_04.07E Wild Horse Wind Expansion_16.07E Wild Horse Wind Expansionwrkingfile" xfId="4847"/>
    <cellStyle name="_Tenaska Comparison_04.07E Wild Horse Wind Expansion_16.07E Wild Horse Wind Expansionwrkingfile 2" xfId="4848"/>
    <cellStyle name="_Tenaska Comparison_04.07E Wild Horse Wind Expansion_16.07E Wild Horse Wind Expansionwrkingfile 2 2" xfId="4849"/>
    <cellStyle name="_Tenaska Comparison_04.07E Wild Horse Wind Expansion_16.07E Wild Horse Wind Expansionwrkingfile 3" xfId="4850"/>
    <cellStyle name="_Tenaska Comparison_04.07E Wild Horse Wind Expansion_16.07E Wild Horse Wind Expansionwrkingfile SF" xfId="4851"/>
    <cellStyle name="_Tenaska Comparison_04.07E Wild Horse Wind Expansion_16.07E Wild Horse Wind Expansionwrkingfile SF 2" xfId="4852"/>
    <cellStyle name="_Tenaska Comparison_04.07E Wild Horse Wind Expansion_16.07E Wild Horse Wind Expansionwrkingfile SF 2 2" xfId="4853"/>
    <cellStyle name="_Tenaska Comparison_04.07E Wild Horse Wind Expansion_16.07E Wild Horse Wind Expansionwrkingfile SF 3" xfId="4854"/>
    <cellStyle name="_Tenaska Comparison_04.07E Wild Horse Wind Expansion_16.37E Wild Horse Expansion DeferralRevwrkingfile SF" xfId="4855"/>
    <cellStyle name="_Tenaska Comparison_04.07E Wild Horse Wind Expansion_16.37E Wild Horse Expansion DeferralRevwrkingfile SF 2" xfId="4856"/>
    <cellStyle name="_Tenaska Comparison_04.07E Wild Horse Wind Expansion_16.37E Wild Horse Expansion DeferralRevwrkingfile SF 2 2" xfId="4857"/>
    <cellStyle name="_Tenaska Comparison_04.07E Wild Horse Wind Expansion_16.37E Wild Horse Expansion DeferralRevwrkingfile SF 3" xfId="4858"/>
    <cellStyle name="_Tenaska Comparison_16.07E Wild Horse Wind Expansionwrkingfile" xfId="4859"/>
    <cellStyle name="_Tenaska Comparison_16.07E Wild Horse Wind Expansionwrkingfile 2" xfId="4860"/>
    <cellStyle name="_Tenaska Comparison_16.07E Wild Horse Wind Expansionwrkingfile 2 2" xfId="4861"/>
    <cellStyle name="_Tenaska Comparison_16.07E Wild Horse Wind Expansionwrkingfile 3" xfId="4862"/>
    <cellStyle name="_Tenaska Comparison_16.07E Wild Horse Wind Expansionwrkingfile SF" xfId="4863"/>
    <cellStyle name="_Tenaska Comparison_16.07E Wild Horse Wind Expansionwrkingfile SF 2" xfId="4864"/>
    <cellStyle name="_Tenaska Comparison_16.07E Wild Horse Wind Expansionwrkingfile SF 2 2" xfId="4865"/>
    <cellStyle name="_Tenaska Comparison_16.07E Wild Horse Wind Expansionwrkingfile SF 3" xfId="4866"/>
    <cellStyle name="_Tenaska Comparison_16.37E Wild Horse Expansion DeferralRevwrkingfile SF" xfId="4867"/>
    <cellStyle name="_Tenaska Comparison_16.37E Wild Horse Expansion DeferralRevwrkingfile SF 2" xfId="4868"/>
    <cellStyle name="_Tenaska Comparison_16.37E Wild Horse Expansion DeferralRevwrkingfile SF 2 2" xfId="4869"/>
    <cellStyle name="_Tenaska Comparison_16.37E Wild Horse Expansion DeferralRevwrkingfile SF 3" xfId="4870"/>
    <cellStyle name="_Tenaska Comparison_2009 GRC Compl Filing - Exhibit D" xfId="4871"/>
    <cellStyle name="_Tenaska Comparison_2009 GRC Compl Filing - Exhibit D 2" xfId="4872"/>
    <cellStyle name="_Tenaska Comparison_3.01 Income Statement" xfId="4873"/>
    <cellStyle name="_Tenaska Comparison_4 31 Regulatory Assets and Liabilities  7 06- Exhibit D" xfId="4874"/>
    <cellStyle name="_Tenaska Comparison_4 31 Regulatory Assets and Liabilities  7 06- Exhibit D 2" xfId="4875"/>
    <cellStyle name="_Tenaska Comparison_4 31 Regulatory Assets and Liabilities  7 06- Exhibit D 2 2" xfId="4876"/>
    <cellStyle name="_Tenaska Comparison_4 31 Regulatory Assets and Liabilities  7 06- Exhibit D 3" xfId="4877"/>
    <cellStyle name="_Tenaska Comparison_4 31 Regulatory Assets and Liabilities  7 06- Exhibit D_NIM Summary" xfId="4878"/>
    <cellStyle name="_Tenaska Comparison_4 31 Regulatory Assets and Liabilities  7 06- Exhibit D_NIM Summary 2" xfId="4879"/>
    <cellStyle name="_Tenaska Comparison_4 32 Regulatory Assets and Liabilities  7 06- Exhibit D" xfId="4880"/>
    <cellStyle name="_Tenaska Comparison_4 32 Regulatory Assets and Liabilities  7 06- Exhibit D 2" xfId="4881"/>
    <cellStyle name="_Tenaska Comparison_4 32 Regulatory Assets and Liabilities  7 06- Exhibit D 2 2" xfId="4882"/>
    <cellStyle name="_Tenaska Comparison_4 32 Regulatory Assets and Liabilities  7 06- Exhibit D 3" xfId="4883"/>
    <cellStyle name="_Tenaska Comparison_4 32 Regulatory Assets and Liabilities  7 06- Exhibit D_NIM Summary" xfId="4884"/>
    <cellStyle name="_Tenaska Comparison_4 32 Regulatory Assets and Liabilities  7 06- Exhibit D_NIM Summary 2" xfId="4885"/>
    <cellStyle name="_Tenaska Comparison_AURORA Total New" xfId="4886"/>
    <cellStyle name="_Tenaska Comparison_AURORA Total New 2" xfId="4887"/>
    <cellStyle name="_Tenaska Comparison_Book2" xfId="4888"/>
    <cellStyle name="_Tenaska Comparison_Book2 2" xfId="4889"/>
    <cellStyle name="_Tenaska Comparison_Book2 2 2" xfId="4890"/>
    <cellStyle name="_Tenaska Comparison_Book2 3" xfId="4891"/>
    <cellStyle name="_Tenaska Comparison_Book2_Adj Bench DR 3 for Initial Briefs (Electric)" xfId="4892"/>
    <cellStyle name="_Tenaska Comparison_Book2_Adj Bench DR 3 for Initial Briefs (Electric) 2" xfId="4893"/>
    <cellStyle name="_Tenaska Comparison_Book2_Adj Bench DR 3 for Initial Briefs (Electric) 2 2" xfId="4894"/>
    <cellStyle name="_Tenaska Comparison_Book2_Adj Bench DR 3 for Initial Briefs (Electric) 3" xfId="4895"/>
    <cellStyle name="_Tenaska Comparison_Book2_Electric Rev Req Model (2009 GRC) Rebuttal" xfId="4896"/>
    <cellStyle name="_Tenaska Comparison_Book2_Electric Rev Req Model (2009 GRC) Rebuttal 2" xfId="4897"/>
    <cellStyle name="_Tenaska Comparison_Book2_Electric Rev Req Model (2009 GRC) Rebuttal 2 2" xfId="4898"/>
    <cellStyle name="_Tenaska Comparison_Book2_Electric Rev Req Model (2009 GRC) Rebuttal 3" xfId="4899"/>
    <cellStyle name="_Tenaska Comparison_Book2_Electric Rev Req Model (2009 GRC) Rebuttal REmoval of New  WH Solar AdjustMI" xfId="4900"/>
    <cellStyle name="_Tenaska Comparison_Book2_Electric Rev Req Model (2009 GRC) Rebuttal REmoval of New  WH Solar AdjustMI 2" xfId="4901"/>
    <cellStyle name="_Tenaska Comparison_Book2_Electric Rev Req Model (2009 GRC) Rebuttal REmoval of New  WH Solar AdjustMI 2 2" xfId="4902"/>
    <cellStyle name="_Tenaska Comparison_Book2_Electric Rev Req Model (2009 GRC) Rebuttal REmoval of New  WH Solar AdjustMI 3" xfId="4903"/>
    <cellStyle name="_Tenaska Comparison_Book2_Electric Rev Req Model (2009 GRC) Revised 01-18-2010" xfId="4904"/>
    <cellStyle name="_Tenaska Comparison_Book2_Electric Rev Req Model (2009 GRC) Revised 01-18-2010 2" xfId="4905"/>
    <cellStyle name="_Tenaska Comparison_Book2_Electric Rev Req Model (2009 GRC) Revised 01-18-2010 2 2" xfId="4906"/>
    <cellStyle name="_Tenaska Comparison_Book2_Electric Rev Req Model (2009 GRC) Revised 01-18-2010 3" xfId="4907"/>
    <cellStyle name="_Tenaska Comparison_Book2_Final Order Electric EXHIBIT A-1" xfId="4908"/>
    <cellStyle name="_Tenaska Comparison_Book2_Final Order Electric EXHIBIT A-1 2" xfId="4909"/>
    <cellStyle name="_Tenaska Comparison_Book2_Final Order Electric EXHIBIT A-1 2 2" xfId="4910"/>
    <cellStyle name="_Tenaska Comparison_Book2_Final Order Electric EXHIBIT A-1 3" xfId="4911"/>
    <cellStyle name="_Tenaska Comparison_Book4" xfId="4912"/>
    <cellStyle name="_Tenaska Comparison_Book4 2" xfId="4913"/>
    <cellStyle name="_Tenaska Comparison_Book4 2 2" xfId="4914"/>
    <cellStyle name="_Tenaska Comparison_Book4 3" xfId="4915"/>
    <cellStyle name="_Tenaska Comparison_Book9" xfId="4916"/>
    <cellStyle name="_Tenaska Comparison_Book9 2" xfId="4917"/>
    <cellStyle name="_Tenaska Comparison_Book9 2 2" xfId="4918"/>
    <cellStyle name="_Tenaska Comparison_Book9 3" xfId="4919"/>
    <cellStyle name="_Tenaska Comparison_Electric COS Inputs" xfId="4920"/>
    <cellStyle name="_Tenaska Comparison_Electric COS Inputs 2" xfId="4921"/>
    <cellStyle name="_Tenaska Comparison_Electric COS Inputs 2 2" xfId="4922"/>
    <cellStyle name="_Tenaska Comparison_Electric COS Inputs 2 2 2" xfId="4923"/>
    <cellStyle name="_Tenaska Comparison_Electric COS Inputs 2 3" xfId="4924"/>
    <cellStyle name="_Tenaska Comparison_Electric COS Inputs 2 3 2" xfId="4925"/>
    <cellStyle name="_Tenaska Comparison_Electric COS Inputs 2 4" xfId="4926"/>
    <cellStyle name="_Tenaska Comparison_Electric COS Inputs 2 4 2" xfId="4927"/>
    <cellStyle name="_Tenaska Comparison_Electric COS Inputs 3" xfId="4928"/>
    <cellStyle name="_Tenaska Comparison_Electric COS Inputs 3 2" xfId="4929"/>
    <cellStyle name="_Tenaska Comparison_Electric COS Inputs 4" xfId="4930"/>
    <cellStyle name="_Tenaska Comparison_Electric COS Inputs 4 2" xfId="4931"/>
    <cellStyle name="_Tenaska Comparison_Electric COS Inputs 5" xfId="4932"/>
    <cellStyle name="_Tenaska Comparison_NIM Summary" xfId="4933"/>
    <cellStyle name="_Tenaska Comparison_NIM Summary 09GRC" xfId="4934"/>
    <cellStyle name="_Tenaska Comparison_NIM Summary 09GRC 2" xfId="4935"/>
    <cellStyle name="_Tenaska Comparison_NIM Summary 2" xfId="4936"/>
    <cellStyle name="_Tenaska Comparison_NIM Summary 3" xfId="4937"/>
    <cellStyle name="_Tenaska Comparison_NIM Summary 4" xfId="4938"/>
    <cellStyle name="_Tenaska Comparison_NIM Summary 5" xfId="4939"/>
    <cellStyle name="_Tenaska Comparison_NIM Summary 6" xfId="4940"/>
    <cellStyle name="_Tenaska Comparison_NIM Summary 7" xfId="4941"/>
    <cellStyle name="_Tenaska Comparison_NIM Summary 8" xfId="4942"/>
    <cellStyle name="_Tenaska Comparison_NIM Summary 9" xfId="4943"/>
    <cellStyle name="_Tenaska Comparison_PCA 9 -  Exhibit D April 2010 (3)" xfId="4944"/>
    <cellStyle name="_Tenaska Comparison_PCA 9 -  Exhibit D April 2010 (3) 2" xfId="4945"/>
    <cellStyle name="_Tenaska Comparison_Power Costs - Comparison bx Rbtl-Staff-Jt-PC" xfId="4946"/>
    <cellStyle name="_Tenaska Comparison_Power Costs - Comparison bx Rbtl-Staff-Jt-PC 2" xfId="4947"/>
    <cellStyle name="_Tenaska Comparison_Power Costs - Comparison bx Rbtl-Staff-Jt-PC 2 2" xfId="4948"/>
    <cellStyle name="_Tenaska Comparison_Power Costs - Comparison bx Rbtl-Staff-Jt-PC 3" xfId="4949"/>
    <cellStyle name="_Tenaska Comparison_Power Costs - Comparison bx Rbtl-Staff-Jt-PC_Adj Bench DR 3 for Initial Briefs (Electric)" xfId="4950"/>
    <cellStyle name="_Tenaska Comparison_Power Costs - Comparison bx Rbtl-Staff-Jt-PC_Adj Bench DR 3 for Initial Briefs (Electric) 2" xfId="4951"/>
    <cellStyle name="_Tenaska Comparison_Power Costs - Comparison bx Rbtl-Staff-Jt-PC_Adj Bench DR 3 for Initial Briefs (Electric) 2 2" xfId="4952"/>
    <cellStyle name="_Tenaska Comparison_Power Costs - Comparison bx Rbtl-Staff-Jt-PC_Adj Bench DR 3 for Initial Briefs (Electric) 3" xfId="4953"/>
    <cellStyle name="_Tenaska Comparison_Power Costs - Comparison bx Rbtl-Staff-Jt-PC_Electric Rev Req Model (2009 GRC) Rebuttal" xfId="4954"/>
    <cellStyle name="_Tenaska Comparison_Power Costs - Comparison bx Rbtl-Staff-Jt-PC_Electric Rev Req Model (2009 GRC) Rebuttal 2" xfId="4955"/>
    <cellStyle name="_Tenaska Comparison_Power Costs - Comparison bx Rbtl-Staff-Jt-PC_Electric Rev Req Model (2009 GRC) Rebuttal 2 2" xfId="4956"/>
    <cellStyle name="_Tenaska Comparison_Power Costs - Comparison bx Rbtl-Staff-Jt-PC_Electric Rev Req Model (2009 GRC) Rebuttal 3" xfId="4957"/>
    <cellStyle name="_Tenaska Comparison_Power Costs - Comparison bx Rbtl-Staff-Jt-PC_Electric Rev Req Model (2009 GRC) Rebuttal REmoval of New  WH Solar AdjustMI" xfId="4958"/>
    <cellStyle name="_Tenaska Comparison_Power Costs - Comparison bx Rbtl-Staff-Jt-PC_Electric Rev Req Model (2009 GRC) Rebuttal REmoval of New  WH Solar AdjustMI 2" xfId="4959"/>
    <cellStyle name="_Tenaska Comparison_Power Costs - Comparison bx Rbtl-Staff-Jt-PC_Electric Rev Req Model (2009 GRC) Rebuttal REmoval of New  WH Solar AdjustMI 2 2" xfId="4960"/>
    <cellStyle name="_Tenaska Comparison_Power Costs - Comparison bx Rbtl-Staff-Jt-PC_Electric Rev Req Model (2009 GRC) Rebuttal REmoval of New  WH Solar AdjustMI 3" xfId="4961"/>
    <cellStyle name="_Tenaska Comparison_Power Costs - Comparison bx Rbtl-Staff-Jt-PC_Electric Rev Req Model (2009 GRC) Revised 01-18-2010" xfId="4962"/>
    <cellStyle name="_Tenaska Comparison_Power Costs - Comparison bx Rbtl-Staff-Jt-PC_Electric Rev Req Model (2009 GRC) Revised 01-18-2010 2" xfId="4963"/>
    <cellStyle name="_Tenaska Comparison_Power Costs - Comparison bx Rbtl-Staff-Jt-PC_Electric Rev Req Model (2009 GRC) Revised 01-18-2010 2 2" xfId="4964"/>
    <cellStyle name="_Tenaska Comparison_Power Costs - Comparison bx Rbtl-Staff-Jt-PC_Electric Rev Req Model (2009 GRC) Revised 01-18-2010 3" xfId="4965"/>
    <cellStyle name="_Tenaska Comparison_Power Costs - Comparison bx Rbtl-Staff-Jt-PC_Final Order Electric EXHIBIT A-1" xfId="4966"/>
    <cellStyle name="_Tenaska Comparison_Power Costs - Comparison bx Rbtl-Staff-Jt-PC_Final Order Electric EXHIBIT A-1 2" xfId="4967"/>
    <cellStyle name="_Tenaska Comparison_Power Costs - Comparison bx Rbtl-Staff-Jt-PC_Final Order Electric EXHIBIT A-1 2 2" xfId="4968"/>
    <cellStyle name="_Tenaska Comparison_Power Costs - Comparison bx Rbtl-Staff-Jt-PC_Final Order Electric EXHIBIT A-1 3" xfId="4969"/>
    <cellStyle name="_Tenaska Comparison_Production Adj 4.37" xfId="4970"/>
    <cellStyle name="_Tenaska Comparison_Production Adj 4.37 2" xfId="4971"/>
    <cellStyle name="_Tenaska Comparison_Production Adj 4.37 2 2" xfId="4972"/>
    <cellStyle name="_Tenaska Comparison_Production Adj 4.37 3" xfId="4973"/>
    <cellStyle name="_Tenaska Comparison_Purchased Power Adj 4.03" xfId="4974"/>
    <cellStyle name="_Tenaska Comparison_Purchased Power Adj 4.03 2" xfId="4975"/>
    <cellStyle name="_Tenaska Comparison_Purchased Power Adj 4.03 2 2" xfId="4976"/>
    <cellStyle name="_Tenaska Comparison_Purchased Power Adj 4.03 3" xfId="4977"/>
    <cellStyle name="_Tenaska Comparison_Rebuttal Power Costs" xfId="4978"/>
    <cellStyle name="_Tenaska Comparison_Rebuttal Power Costs 2" xfId="4979"/>
    <cellStyle name="_Tenaska Comparison_Rebuttal Power Costs 2 2" xfId="4980"/>
    <cellStyle name="_Tenaska Comparison_Rebuttal Power Costs 3" xfId="4981"/>
    <cellStyle name="_Tenaska Comparison_Rebuttal Power Costs_Adj Bench DR 3 for Initial Briefs (Electric)" xfId="4982"/>
    <cellStyle name="_Tenaska Comparison_Rebuttal Power Costs_Adj Bench DR 3 for Initial Briefs (Electric) 2" xfId="4983"/>
    <cellStyle name="_Tenaska Comparison_Rebuttal Power Costs_Adj Bench DR 3 for Initial Briefs (Electric) 2 2" xfId="4984"/>
    <cellStyle name="_Tenaska Comparison_Rebuttal Power Costs_Adj Bench DR 3 for Initial Briefs (Electric) 3" xfId="4985"/>
    <cellStyle name="_Tenaska Comparison_Rebuttal Power Costs_Electric Rev Req Model (2009 GRC) Rebuttal" xfId="4986"/>
    <cellStyle name="_Tenaska Comparison_Rebuttal Power Costs_Electric Rev Req Model (2009 GRC) Rebuttal 2" xfId="4987"/>
    <cellStyle name="_Tenaska Comparison_Rebuttal Power Costs_Electric Rev Req Model (2009 GRC) Rebuttal 2 2" xfId="4988"/>
    <cellStyle name="_Tenaska Comparison_Rebuttal Power Costs_Electric Rev Req Model (2009 GRC) Rebuttal 3" xfId="4989"/>
    <cellStyle name="_Tenaska Comparison_Rebuttal Power Costs_Electric Rev Req Model (2009 GRC) Rebuttal REmoval of New  WH Solar AdjustMI" xfId="4990"/>
    <cellStyle name="_Tenaska Comparison_Rebuttal Power Costs_Electric Rev Req Model (2009 GRC) Rebuttal REmoval of New  WH Solar AdjustMI 2" xfId="4991"/>
    <cellStyle name="_Tenaska Comparison_Rebuttal Power Costs_Electric Rev Req Model (2009 GRC) Rebuttal REmoval of New  WH Solar AdjustMI 2 2" xfId="4992"/>
    <cellStyle name="_Tenaska Comparison_Rebuttal Power Costs_Electric Rev Req Model (2009 GRC) Rebuttal REmoval of New  WH Solar AdjustMI 3" xfId="4993"/>
    <cellStyle name="_Tenaska Comparison_Rebuttal Power Costs_Electric Rev Req Model (2009 GRC) Revised 01-18-2010" xfId="4994"/>
    <cellStyle name="_Tenaska Comparison_Rebuttal Power Costs_Electric Rev Req Model (2009 GRC) Revised 01-18-2010 2" xfId="4995"/>
    <cellStyle name="_Tenaska Comparison_Rebuttal Power Costs_Electric Rev Req Model (2009 GRC) Revised 01-18-2010 2 2" xfId="4996"/>
    <cellStyle name="_Tenaska Comparison_Rebuttal Power Costs_Electric Rev Req Model (2009 GRC) Revised 01-18-2010 3" xfId="4997"/>
    <cellStyle name="_Tenaska Comparison_Rebuttal Power Costs_Final Order Electric EXHIBIT A-1" xfId="4998"/>
    <cellStyle name="_Tenaska Comparison_Rebuttal Power Costs_Final Order Electric EXHIBIT A-1 2" xfId="4999"/>
    <cellStyle name="_Tenaska Comparison_Rebuttal Power Costs_Final Order Electric EXHIBIT A-1 2 2" xfId="5000"/>
    <cellStyle name="_Tenaska Comparison_Rebuttal Power Costs_Final Order Electric EXHIBIT A-1 3" xfId="5001"/>
    <cellStyle name="_Tenaska Comparison_ROR 5.02" xfId="5002"/>
    <cellStyle name="_Tenaska Comparison_ROR 5.02 2" xfId="5003"/>
    <cellStyle name="_Tenaska Comparison_ROR 5.02 2 2" xfId="5004"/>
    <cellStyle name="_Tenaska Comparison_ROR 5.02 3" xfId="5005"/>
    <cellStyle name="_Tenaska Comparison_Transmission Workbook for May BOD" xfId="5006"/>
    <cellStyle name="_Tenaska Comparison_Transmission Workbook for May BOD 2" xfId="5007"/>
    <cellStyle name="_Tenaska Comparison_Wind Integration 10GRC" xfId="5008"/>
    <cellStyle name="_Tenaska Comparison_Wind Integration 10GRC 2" xfId="5009"/>
    <cellStyle name="_x0013__TENASKA REGULATORY ASSET" xfId="5010"/>
    <cellStyle name="_x0013__TENASKA REGULATORY ASSET 2" xfId="5011"/>
    <cellStyle name="_x0013__TENASKA REGULATORY ASSET 2 2" xfId="5012"/>
    <cellStyle name="_x0013__TENASKA REGULATORY ASSET 3" xfId="5013"/>
    <cellStyle name="_Therms Data" xfId="5014"/>
    <cellStyle name="_Therms Data_Pro Forma Rev 09 GRC" xfId="5015"/>
    <cellStyle name="_Therms Data_Pro Forma Rev 2010 GRC" xfId="5016"/>
    <cellStyle name="_Therms Data_Pro Forma Rev 2010 GRC_Preliminary" xfId="5017"/>
    <cellStyle name="_Therms Data_Revenue (Feb 09 - Jan 10)" xfId="5018"/>
    <cellStyle name="_Therms Data_Revenue (Jan 09 - Dec 09)" xfId="5019"/>
    <cellStyle name="_Therms Data_Revenue (Mar 09 - Feb 10)" xfId="5020"/>
    <cellStyle name="_Therms Data_Volume Exhibit (Jan09 - Dec09)" xfId="5021"/>
    <cellStyle name="_Value Copy 11 30 05 gas 12 09 05 AURORA at 12 14 05" xfId="71"/>
    <cellStyle name="_Value Copy 11 30 05 gas 12 09 05 AURORA at 12 14 05 2" xfId="5022"/>
    <cellStyle name="_Value Copy 11 30 05 gas 12 09 05 AURORA at 12 14 05 2 2" xfId="5023"/>
    <cellStyle name="_Value Copy 11 30 05 gas 12 09 05 AURORA at 12 14 05 2 2 2" xfId="5024"/>
    <cellStyle name="_Value Copy 11 30 05 gas 12 09 05 AURORA at 12 14 05 2 3" xfId="5025"/>
    <cellStyle name="_Value Copy 11 30 05 gas 12 09 05 AURORA at 12 14 05 3" xfId="5026"/>
    <cellStyle name="_Value Copy 11 30 05 gas 12 09 05 AURORA at 12 14 05 3 2" xfId="5027"/>
    <cellStyle name="_Value Copy 11 30 05 gas 12 09 05 AURORA at 12 14 05 4" xfId="5028"/>
    <cellStyle name="_Value Copy 11 30 05 gas 12 09 05 AURORA at 12 14 05 4 2" xfId="5029"/>
    <cellStyle name="_Value Copy 11 30 05 gas 12 09 05 AURORA at 12 14 05_04 07E Wild Horse Wind Expansion (C) (2)" xfId="5030"/>
    <cellStyle name="_Value Copy 11 30 05 gas 12 09 05 AURORA at 12 14 05_04 07E Wild Horse Wind Expansion (C) (2) 2" xfId="5031"/>
    <cellStyle name="_Value Copy 11 30 05 gas 12 09 05 AURORA at 12 14 05_04 07E Wild Horse Wind Expansion (C) (2) 2 2" xfId="5032"/>
    <cellStyle name="_Value Copy 11 30 05 gas 12 09 05 AURORA at 12 14 05_04 07E Wild Horse Wind Expansion (C) (2) 3" xfId="5033"/>
    <cellStyle name="_Value Copy 11 30 05 gas 12 09 05 AURORA at 12 14 05_04 07E Wild Horse Wind Expansion (C) (2)_Adj Bench DR 3 for Initial Briefs (Electric)" xfId="5034"/>
    <cellStyle name="_Value Copy 11 30 05 gas 12 09 05 AURORA at 12 14 05_04 07E Wild Horse Wind Expansion (C) (2)_Adj Bench DR 3 for Initial Briefs (Electric) 2" xfId="5035"/>
    <cellStyle name="_Value Copy 11 30 05 gas 12 09 05 AURORA at 12 14 05_04 07E Wild Horse Wind Expansion (C) (2)_Adj Bench DR 3 for Initial Briefs (Electric) 2 2" xfId="5036"/>
    <cellStyle name="_Value Copy 11 30 05 gas 12 09 05 AURORA at 12 14 05_04 07E Wild Horse Wind Expansion (C) (2)_Adj Bench DR 3 for Initial Briefs (Electric) 3" xfId="5037"/>
    <cellStyle name="_Value Copy 11 30 05 gas 12 09 05 AURORA at 12 14 05_04 07E Wild Horse Wind Expansion (C) (2)_Electric Rev Req Model (2009 GRC) " xfId="5038"/>
    <cellStyle name="_Value Copy 11 30 05 gas 12 09 05 AURORA at 12 14 05_04 07E Wild Horse Wind Expansion (C) (2)_Electric Rev Req Model (2009 GRC)  2" xfId="5039"/>
    <cellStyle name="_Value Copy 11 30 05 gas 12 09 05 AURORA at 12 14 05_04 07E Wild Horse Wind Expansion (C) (2)_Electric Rev Req Model (2009 GRC)  2 2" xfId="5040"/>
    <cellStyle name="_Value Copy 11 30 05 gas 12 09 05 AURORA at 12 14 05_04 07E Wild Horse Wind Expansion (C) (2)_Electric Rev Req Model (2009 GRC)  3" xfId="5041"/>
    <cellStyle name="_Value Copy 11 30 05 gas 12 09 05 AURORA at 12 14 05_04 07E Wild Horse Wind Expansion (C) (2)_Electric Rev Req Model (2009 GRC) Rebuttal" xfId="5042"/>
    <cellStyle name="_Value Copy 11 30 05 gas 12 09 05 AURORA at 12 14 05_04 07E Wild Horse Wind Expansion (C) (2)_Electric Rev Req Model (2009 GRC) Rebuttal 2" xfId="5043"/>
    <cellStyle name="_Value Copy 11 30 05 gas 12 09 05 AURORA at 12 14 05_04 07E Wild Horse Wind Expansion (C) (2)_Electric Rev Req Model (2009 GRC) Rebuttal 2 2" xfId="5044"/>
    <cellStyle name="_Value Copy 11 30 05 gas 12 09 05 AURORA at 12 14 05_04 07E Wild Horse Wind Expansion (C) (2)_Electric Rev Req Model (2009 GRC) Rebuttal 3" xfId="5045"/>
    <cellStyle name="_Value Copy 11 30 05 gas 12 09 05 AURORA at 12 14 05_04 07E Wild Horse Wind Expansion (C) (2)_Electric Rev Req Model (2009 GRC) Rebuttal REmoval of New  WH Solar AdjustMI" xfId="5046"/>
    <cellStyle name="_Value Copy 11 30 05 gas 12 09 05 AURORA at 12 14 05_04 07E Wild Horse Wind Expansion (C) (2)_Electric Rev Req Model (2009 GRC) Rebuttal REmoval of New  WH Solar AdjustMI 2" xfId="5047"/>
    <cellStyle name="_Value Copy 11 30 05 gas 12 09 05 AURORA at 12 14 05_04 07E Wild Horse Wind Expansion (C) (2)_Electric Rev Req Model (2009 GRC) Rebuttal REmoval of New  WH Solar AdjustMI 2 2" xfId="5048"/>
    <cellStyle name="_Value Copy 11 30 05 gas 12 09 05 AURORA at 12 14 05_04 07E Wild Horse Wind Expansion (C) (2)_Electric Rev Req Model (2009 GRC) Rebuttal REmoval of New  WH Solar AdjustMI 3" xfId="5049"/>
    <cellStyle name="_Value Copy 11 30 05 gas 12 09 05 AURORA at 12 14 05_04 07E Wild Horse Wind Expansion (C) (2)_Electric Rev Req Model (2009 GRC) Revised 01-18-2010" xfId="5050"/>
    <cellStyle name="_Value Copy 11 30 05 gas 12 09 05 AURORA at 12 14 05_04 07E Wild Horse Wind Expansion (C) (2)_Electric Rev Req Model (2009 GRC) Revised 01-18-2010 2" xfId="5051"/>
    <cellStyle name="_Value Copy 11 30 05 gas 12 09 05 AURORA at 12 14 05_04 07E Wild Horse Wind Expansion (C) (2)_Electric Rev Req Model (2009 GRC) Revised 01-18-2010 2 2" xfId="5052"/>
    <cellStyle name="_Value Copy 11 30 05 gas 12 09 05 AURORA at 12 14 05_04 07E Wild Horse Wind Expansion (C) (2)_Electric Rev Req Model (2009 GRC) Revised 01-18-2010 3" xfId="5053"/>
    <cellStyle name="_Value Copy 11 30 05 gas 12 09 05 AURORA at 12 14 05_04 07E Wild Horse Wind Expansion (C) (2)_Final Order Electric EXHIBIT A-1" xfId="5054"/>
    <cellStyle name="_Value Copy 11 30 05 gas 12 09 05 AURORA at 12 14 05_04 07E Wild Horse Wind Expansion (C) (2)_Final Order Electric EXHIBIT A-1 2" xfId="5055"/>
    <cellStyle name="_Value Copy 11 30 05 gas 12 09 05 AURORA at 12 14 05_04 07E Wild Horse Wind Expansion (C) (2)_Final Order Electric EXHIBIT A-1 2 2" xfId="5056"/>
    <cellStyle name="_Value Copy 11 30 05 gas 12 09 05 AURORA at 12 14 05_04 07E Wild Horse Wind Expansion (C) (2)_Final Order Electric EXHIBIT A-1 3" xfId="5057"/>
    <cellStyle name="_Value Copy 11 30 05 gas 12 09 05 AURORA at 12 14 05_04 07E Wild Horse Wind Expansion (C) (2)_TENASKA REGULATORY ASSET" xfId="5058"/>
    <cellStyle name="_Value Copy 11 30 05 gas 12 09 05 AURORA at 12 14 05_04 07E Wild Horse Wind Expansion (C) (2)_TENASKA REGULATORY ASSET 2" xfId="5059"/>
    <cellStyle name="_Value Copy 11 30 05 gas 12 09 05 AURORA at 12 14 05_04 07E Wild Horse Wind Expansion (C) (2)_TENASKA REGULATORY ASSET 2 2" xfId="5060"/>
    <cellStyle name="_Value Copy 11 30 05 gas 12 09 05 AURORA at 12 14 05_04 07E Wild Horse Wind Expansion (C) (2)_TENASKA REGULATORY ASSET 3" xfId="5061"/>
    <cellStyle name="_Value Copy 11 30 05 gas 12 09 05 AURORA at 12 14 05_16.37E Wild Horse Expansion DeferralRevwrkingfile SF" xfId="5062"/>
    <cellStyle name="_Value Copy 11 30 05 gas 12 09 05 AURORA at 12 14 05_16.37E Wild Horse Expansion DeferralRevwrkingfile SF 2" xfId="5063"/>
    <cellStyle name="_Value Copy 11 30 05 gas 12 09 05 AURORA at 12 14 05_16.37E Wild Horse Expansion DeferralRevwrkingfile SF 2 2" xfId="5064"/>
    <cellStyle name="_Value Copy 11 30 05 gas 12 09 05 AURORA at 12 14 05_16.37E Wild Horse Expansion DeferralRevwrkingfile SF 3" xfId="5065"/>
    <cellStyle name="_Value Copy 11 30 05 gas 12 09 05 AURORA at 12 14 05_2009 GRC Compl Filing - Exhibit D" xfId="5066"/>
    <cellStyle name="_Value Copy 11 30 05 gas 12 09 05 AURORA at 12 14 05_2009 GRC Compl Filing - Exhibit D 2" xfId="5067"/>
    <cellStyle name="_Value Copy 11 30 05 gas 12 09 05 AURORA at 12 14 05_3.01 Income Statement" xfId="5068"/>
    <cellStyle name="_Value Copy 11 30 05 gas 12 09 05 AURORA at 12 14 05_4 31 Regulatory Assets and Liabilities  7 06- Exhibit D" xfId="5069"/>
    <cellStyle name="_Value Copy 11 30 05 gas 12 09 05 AURORA at 12 14 05_4 31 Regulatory Assets and Liabilities  7 06- Exhibit D 2" xfId="5070"/>
    <cellStyle name="_Value Copy 11 30 05 gas 12 09 05 AURORA at 12 14 05_4 31 Regulatory Assets and Liabilities  7 06- Exhibit D 2 2" xfId="5071"/>
    <cellStyle name="_Value Copy 11 30 05 gas 12 09 05 AURORA at 12 14 05_4 31 Regulatory Assets and Liabilities  7 06- Exhibit D 3" xfId="5072"/>
    <cellStyle name="_Value Copy 11 30 05 gas 12 09 05 AURORA at 12 14 05_4 31 Regulatory Assets and Liabilities  7 06- Exhibit D_NIM Summary" xfId="5073"/>
    <cellStyle name="_Value Copy 11 30 05 gas 12 09 05 AURORA at 12 14 05_4 31 Regulatory Assets and Liabilities  7 06- Exhibit D_NIM Summary 2" xfId="5074"/>
    <cellStyle name="_Value Copy 11 30 05 gas 12 09 05 AURORA at 12 14 05_4 32 Regulatory Assets and Liabilities  7 06- Exhibit D" xfId="5075"/>
    <cellStyle name="_Value Copy 11 30 05 gas 12 09 05 AURORA at 12 14 05_4 32 Regulatory Assets and Liabilities  7 06- Exhibit D 2" xfId="5076"/>
    <cellStyle name="_Value Copy 11 30 05 gas 12 09 05 AURORA at 12 14 05_4 32 Regulatory Assets and Liabilities  7 06- Exhibit D 2 2" xfId="5077"/>
    <cellStyle name="_Value Copy 11 30 05 gas 12 09 05 AURORA at 12 14 05_4 32 Regulatory Assets and Liabilities  7 06- Exhibit D 3" xfId="5078"/>
    <cellStyle name="_Value Copy 11 30 05 gas 12 09 05 AURORA at 12 14 05_4 32 Regulatory Assets and Liabilities  7 06- Exhibit D_NIM Summary" xfId="5079"/>
    <cellStyle name="_Value Copy 11 30 05 gas 12 09 05 AURORA at 12 14 05_4 32 Regulatory Assets and Liabilities  7 06- Exhibit D_NIM Summary 2" xfId="5080"/>
    <cellStyle name="_Value Copy 11 30 05 gas 12 09 05 AURORA at 12 14 05_AURORA Total New" xfId="5081"/>
    <cellStyle name="_Value Copy 11 30 05 gas 12 09 05 AURORA at 12 14 05_AURORA Total New 2" xfId="5082"/>
    <cellStyle name="_Value Copy 11 30 05 gas 12 09 05 AURORA at 12 14 05_Book2" xfId="5083"/>
    <cellStyle name="_Value Copy 11 30 05 gas 12 09 05 AURORA at 12 14 05_Book2 2" xfId="5084"/>
    <cellStyle name="_Value Copy 11 30 05 gas 12 09 05 AURORA at 12 14 05_Book2 2 2" xfId="5085"/>
    <cellStyle name="_Value Copy 11 30 05 gas 12 09 05 AURORA at 12 14 05_Book2 3" xfId="5086"/>
    <cellStyle name="_Value Copy 11 30 05 gas 12 09 05 AURORA at 12 14 05_Book2_Adj Bench DR 3 for Initial Briefs (Electric)" xfId="5087"/>
    <cellStyle name="_Value Copy 11 30 05 gas 12 09 05 AURORA at 12 14 05_Book2_Adj Bench DR 3 for Initial Briefs (Electric) 2" xfId="5088"/>
    <cellStyle name="_Value Copy 11 30 05 gas 12 09 05 AURORA at 12 14 05_Book2_Adj Bench DR 3 for Initial Briefs (Electric) 2 2" xfId="5089"/>
    <cellStyle name="_Value Copy 11 30 05 gas 12 09 05 AURORA at 12 14 05_Book2_Adj Bench DR 3 for Initial Briefs (Electric) 3" xfId="5090"/>
    <cellStyle name="_Value Copy 11 30 05 gas 12 09 05 AURORA at 12 14 05_Book2_Electric Rev Req Model (2009 GRC) Rebuttal" xfId="5091"/>
    <cellStyle name="_Value Copy 11 30 05 gas 12 09 05 AURORA at 12 14 05_Book2_Electric Rev Req Model (2009 GRC) Rebuttal 2" xfId="5092"/>
    <cellStyle name="_Value Copy 11 30 05 gas 12 09 05 AURORA at 12 14 05_Book2_Electric Rev Req Model (2009 GRC) Rebuttal 2 2" xfId="5093"/>
    <cellStyle name="_Value Copy 11 30 05 gas 12 09 05 AURORA at 12 14 05_Book2_Electric Rev Req Model (2009 GRC) Rebuttal 3" xfId="5094"/>
    <cellStyle name="_Value Copy 11 30 05 gas 12 09 05 AURORA at 12 14 05_Book2_Electric Rev Req Model (2009 GRC) Rebuttal REmoval of New  WH Solar AdjustMI" xfId="5095"/>
    <cellStyle name="_Value Copy 11 30 05 gas 12 09 05 AURORA at 12 14 05_Book2_Electric Rev Req Model (2009 GRC) Rebuttal REmoval of New  WH Solar AdjustMI 2" xfId="5096"/>
    <cellStyle name="_Value Copy 11 30 05 gas 12 09 05 AURORA at 12 14 05_Book2_Electric Rev Req Model (2009 GRC) Rebuttal REmoval of New  WH Solar AdjustMI 2 2" xfId="5097"/>
    <cellStyle name="_Value Copy 11 30 05 gas 12 09 05 AURORA at 12 14 05_Book2_Electric Rev Req Model (2009 GRC) Rebuttal REmoval of New  WH Solar AdjustMI 3" xfId="5098"/>
    <cellStyle name="_Value Copy 11 30 05 gas 12 09 05 AURORA at 12 14 05_Book2_Electric Rev Req Model (2009 GRC) Revised 01-18-2010" xfId="5099"/>
    <cellStyle name="_Value Copy 11 30 05 gas 12 09 05 AURORA at 12 14 05_Book2_Electric Rev Req Model (2009 GRC) Revised 01-18-2010 2" xfId="5100"/>
    <cellStyle name="_Value Copy 11 30 05 gas 12 09 05 AURORA at 12 14 05_Book2_Electric Rev Req Model (2009 GRC) Revised 01-18-2010 2 2" xfId="5101"/>
    <cellStyle name="_Value Copy 11 30 05 gas 12 09 05 AURORA at 12 14 05_Book2_Electric Rev Req Model (2009 GRC) Revised 01-18-2010 3" xfId="5102"/>
    <cellStyle name="_Value Copy 11 30 05 gas 12 09 05 AURORA at 12 14 05_Book2_Final Order Electric EXHIBIT A-1" xfId="5103"/>
    <cellStyle name="_Value Copy 11 30 05 gas 12 09 05 AURORA at 12 14 05_Book2_Final Order Electric EXHIBIT A-1 2" xfId="5104"/>
    <cellStyle name="_Value Copy 11 30 05 gas 12 09 05 AURORA at 12 14 05_Book2_Final Order Electric EXHIBIT A-1 2 2" xfId="5105"/>
    <cellStyle name="_Value Copy 11 30 05 gas 12 09 05 AURORA at 12 14 05_Book2_Final Order Electric EXHIBIT A-1 3" xfId="5106"/>
    <cellStyle name="_Value Copy 11 30 05 gas 12 09 05 AURORA at 12 14 05_Book4" xfId="5107"/>
    <cellStyle name="_Value Copy 11 30 05 gas 12 09 05 AURORA at 12 14 05_Book4 2" xfId="5108"/>
    <cellStyle name="_Value Copy 11 30 05 gas 12 09 05 AURORA at 12 14 05_Book4 2 2" xfId="5109"/>
    <cellStyle name="_Value Copy 11 30 05 gas 12 09 05 AURORA at 12 14 05_Book4 3" xfId="5110"/>
    <cellStyle name="_Value Copy 11 30 05 gas 12 09 05 AURORA at 12 14 05_Book9" xfId="5111"/>
    <cellStyle name="_Value Copy 11 30 05 gas 12 09 05 AURORA at 12 14 05_Book9 2" xfId="5112"/>
    <cellStyle name="_Value Copy 11 30 05 gas 12 09 05 AURORA at 12 14 05_Book9 2 2" xfId="5113"/>
    <cellStyle name="_Value Copy 11 30 05 gas 12 09 05 AURORA at 12 14 05_Book9 3" xfId="5114"/>
    <cellStyle name="_Value Copy 11 30 05 gas 12 09 05 AURORA at 12 14 05_Direct Assignment Distribution Plant 2008" xfId="5115"/>
    <cellStyle name="_Value Copy 11 30 05 gas 12 09 05 AURORA at 12 14 05_Direct Assignment Distribution Plant 2008 2" xfId="5116"/>
    <cellStyle name="_Value Copy 11 30 05 gas 12 09 05 AURORA at 12 14 05_Direct Assignment Distribution Plant 2008 2 2" xfId="5117"/>
    <cellStyle name="_Value Copy 11 30 05 gas 12 09 05 AURORA at 12 14 05_Direct Assignment Distribution Plant 2008 2 2 2" xfId="5118"/>
    <cellStyle name="_Value Copy 11 30 05 gas 12 09 05 AURORA at 12 14 05_Direct Assignment Distribution Plant 2008 2 3" xfId="5119"/>
    <cellStyle name="_Value Copy 11 30 05 gas 12 09 05 AURORA at 12 14 05_Direct Assignment Distribution Plant 2008 2 3 2" xfId="5120"/>
    <cellStyle name="_Value Copy 11 30 05 gas 12 09 05 AURORA at 12 14 05_Direct Assignment Distribution Plant 2008 2 4" xfId="5121"/>
    <cellStyle name="_Value Copy 11 30 05 gas 12 09 05 AURORA at 12 14 05_Direct Assignment Distribution Plant 2008 2 4 2" xfId="5122"/>
    <cellStyle name="_Value Copy 11 30 05 gas 12 09 05 AURORA at 12 14 05_Direct Assignment Distribution Plant 2008 3" xfId="5123"/>
    <cellStyle name="_Value Copy 11 30 05 gas 12 09 05 AURORA at 12 14 05_Direct Assignment Distribution Plant 2008 3 2" xfId="5124"/>
    <cellStyle name="_Value Copy 11 30 05 gas 12 09 05 AURORA at 12 14 05_Direct Assignment Distribution Plant 2008 4" xfId="5125"/>
    <cellStyle name="_Value Copy 11 30 05 gas 12 09 05 AURORA at 12 14 05_Direct Assignment Distribution Plant 2008 4 2" xfId="5126"/>
    <cellStyle name="_Value Copy 11 30 05 gas 12 09 05 AURORA at 12 14 05_Direct Assignment Distribution Plant 2008 5" xfId="5127"/>
    <cellStyle name="_Value Copy 11 30 05 gas 12 09 05 AURORA at 12 14 05_Electric COS Inputs" xfId="5128"/>
    <cellStyle name="_Value Copy 11 30 05 gas 12 09 05 AURORA at 12 14 05_Electric COS Inputs 2" xfId="5129"/>
    <cellStyle name="_Value Copy 11 30 05 gas 12 09 05 AURORA at 12 14 05_Electric COS Inputs 2 2" xfId="5130"/>
    <cellStyle name="_Value Copy 11 30 05 gas 12 09 05 AURORA at 12 14 05_Electric COS Inputs 2 2 2" xfId="5131"/>
    <cellStyle name="_Value Copy 11 30 05 gas 12 09 05 AURORA at 12 14 05_Electric COS Inputs 2 3" xfId="5132"/>
    <cellStyle name="_Value Copy 11 30 05 gas 12 09 05 AURORA at 12 14 05_Electric COS Inputs 2 3 2" xfId="5133"/>
    <cellStyle name="_Value Copy 11 30 05 gas 12 09 05 AURORA at 12 14 05_Electric COS Inputs 2 4" xfId="5134"/>
    <cellStyle name="_Value Copy 11 30 05 gas 12 09 05 AURORA at 12 14 05_Electric COS Inputs 2 4 2" xfId="5135"/>
    <cellStyle name="_Value Copy 11 30 05 gas 12 09 05 AURORA at 12 14 05_Electric COS Inputs 3" xfId="5136"/>
    <cellStyle name="_Value Copy 11 30 05 gas 12 09 05 AURORA at 12 14 05_Electric COS Inputs 3 2" xfId="5137"/>
    <cellStyle name="_Value Copy 11 30 05 gas 12 09 05 AURORA at 12 14 05_Electric COS Inputs 4" xfId="5138"/>
    <cellStyle name="_Value Copy 11 30 05 gas 12 09 05 AURORA at 12 14 05_Electric COS Inputs 4 2" xfId="5139"/>
    <cellStyle name="_Value Copy 11 30 05 gas 12 09 05 AURORA at 12 14 05_Electric COS Inputs 5" xfId="5140"/>
    <cellStyle name="_Value Copy 11 30 05 gas 12 09 05 AURORA at 12 14 05_Electric Rate Spread and Rate Design 3.23.09" xfId="5141"/>
    <cellStyle name="_Value Copy 11 30 05 gas 12 09 05 AURORA at 12 14 05_Electric Rate Spread and Rate Design 3.23.09 2" xfId="5142"/>
    <cellStyle name="_Value Copy 11 30 05 gas 12 09 05 AURORA at 12 14 05_Electric Rate Spread and Rate Design 3.23.09 2 2" xfId="5143"/>
    <cellStyle name="_Value Copy 11 30 05 gas 12 09 05 AURORA at 12 14 05_Electric Rate Spread and Rate Design 3.23.09 2 2 2" xfId="5144"/>
    <cellStyle name="_Value Copy 11 30 05 gas 12 09 05 AURORA at 12 14 05_Electric Rate Spread and Rate Design 3.23.09 2 3" xfId="5145"/>
    <cellStyle name="_Value Copy 11 30 05 gas 12 09 05 AURORA at 12 14 05_Electric Rate Spread and Rate Design 3.23.09 2 3 2" xfId="5146"/>
    <cellStyle name="_Value Copy 11 30 05 gas 12 09 05 AURORA at 12 14 05_Electric Rate Spread and Rate Design 3.23.09 2 4" xfId="5147"/>
    <cellStyle name="_Value Copy 11 30 05 gas 12 09 05 AURORA at 12 14 05_Electric Rate Spread and Rate Design 3.23.09 2 4 2" xfId="5148"/>
    <cellStyle name="_Value Copy 11 30 05 gas 12 09 05 AURORA at 12 14 05_Electric Rate Spread and Rate Design 3.23.09 3" xfId="5149"/>
    <cellStyle name="_Value Copy 11 30 05 gas 12 09 05 AURORA at 12 14 05_Electric Rate Spread and Rate Design 3.23.09 3 2" xfId="5150"/>
    <cellStyle name="_Value Copy 11 30 05 gas 12 09 05 AURORA at 12 14 05_Electric Rate Spread and Rate Design 3.23.09 4" xfId="5151"/>
    <cellStyle name="_Value Copy 11 30 05 gas 12 09 05 AURORA at 12 14 05_Electric Rate Spread and Rate Design 3.23.09 4 2" xfId="5152"/>
    <cellStyle name="_Value Copy 11 30 05 gas 12 09 05 AURORA at 12 14 05_Electric Rate Spread and Rate Design 3.23.09 5" xfId="5153"/>
    <cellStyle name="_Value Copy 11 30 05 gas 12 09 05 AURORA at 12 14 05_Exhibit D fr R Gho 12-31-08" xfId="5154"/>
    <cellStyle name="_Value Copy 11 30 05 gas 12 09 05 AURORA at 12 14 05_Exhibit D fr R Gho 12-31-08 2" xfId="5155"/>
    <cellStyle name="_Value Copy 11 30 05 gas 12 09 05 AURORA at 12 14 05_Exhibit D fr R Gho 12-31-08 v2" xfId="5156"/>
    <cellStyle name="_Value Copy 11 30 05 gas 12 09 05 AURORA at 12 14 05_Exhibit D fr R Gho 12-31-08 v2 2" xfId="5157"/>
    <cellStyle name="_Value Copy 11 30 05 gas 12 09 05 AURORA at 12 14 05_Exhibit D fr R Gho 12-31-08 v2_NIM Summary" xfId="5158"/>
    <cellStyle name="_Value Copy 11 30 05 gas 12 09 05 AURORA at 12 14 05_Exhibit D fr R Gho 12-31-08 v2_NIM Summary 2" xfId="5159"/>
    <cellStyle name="_Value Copy 11 30 05 gas 12 09 05 AURORA at 12 14 05_Exhibit D fr R Gho 12-31-08_NIM Summary" xfId="5160"/>
    <cellStyle name="_Value Copy 11 30 05 gas 12 09 05 AURORA at 12 14 05_Exhibit D fr R Gho 12-31-08_NIM Summary 2" xfId="5161"/>
    <cellStyle name="_Value Copy 11 30 05 gas 12 09 05 AURORA at 12 14 05_Hopkins Ridge Prepaid Tran - Interest Earned RY 12ME Feb  '11" xfId="5162"/>
    <cellStyle name="_Value Copy 11 30 05 gas 12 09 05 AURORA at 12 14 05_Hopkins Ridge Prepaid Tran - Interest Earned RY 12ME Feb  '11 2" xfId="5163"/>
    <cellStyle name="_Value Copy 11 30 05 gas 12 09 05 AURORA at 12 14 05_Hopkins Ridge Prepaid Tran - Interest Earned RY 12ME Feb  '11_NIM Summary" xfId="5164"/>
    <cellStyle name="_Value Copy 11 30 05 gas 12 09 05 AURORA at 12 14 05_Hopkins Ridge Prepaid Tran - Interest Earned RY 12ME Feb  '11_NIM Summary 2" xfId="5165"/>
    <cellStyle name="_Value Copy 11 30 05 gas 12 09 05 AURORA at 12 14 05_Hopkins Ridge Prepaid Tran - Interest Earned RY 12ME Feb  '11_Transmission Workbook for May BOD" xfId="5166"/>
    <cellStyle name="_Value Copy 11 30 05 gas 12 09 05 AURORA at 12 14 05_Hopkins Ridge Prepaid Tran - Interest Earned RY 12ME Feb  '11_Transmission Workbook for May BOD 2" xfId="5167"/>
    <cellStyle name="_Value Copy 11 30 05 gas 12 09 05 AURORA at 12 14 05_INPUTS" xfId="5168"/>
    <cellStyle name="_Value Copy 11 30 05 gas 12 09 05 AURORA at 12 14 05_INPUTS 2" xfId="5169"/>
    <cellStyle name="_Value Copy 11 30 05 gas 12 09 05 AURORA at 12 14 05_INPUTS 2 2" xfId="5170"/>
    <cellStyle name="_Value Copy 11 30 05 gas 12 09 05 AURORA at 12 14 05_INPUTS 2 2 2" xfId="5171"/>
    <cellStyle name="_Value Copy 11 30 05 gas 12 09 05 AURORA at 12 14 05_INPUTS 2 3" xfId="5172"/>
    <cellStyle name="_Value Copy 11 30 05 gas 12 09 05 AURORA at 12 14 05_INPUTS 2 3 2" xfId="5173"/>
    <cellStyle name="_Value Copy 11 30 05 gas 12 09 05 AURORA at 12 14 05_INPUTS 2 4" xfId="5174"/>
    <cellStyle name="_Value Copy 11 30 05 gas 12 09 05 AURORA at 12 14 05_INPUTS 2 4 2" xfId="5175"/>
    <cellStyle name="_Value Copy 11 30 05 gas 12 09 05 AURORA at 12 14 05_INPUTS 3" xfId="5176"/>
    <cellStyle name="_Value Copy 11 30 05 gas 12 09 05 AURORA at 12 14 05_INPUTS 3 2" xfId="5177"/>
    <cellStyle name="_Value Copy 11 30 05 gas 12 09 05 AURORA at 12 14 05_INPUTS 4" xfId="5178"/>
    <cellStyle name="_Value Copy 11 30 05 gas 12 09 05 AURORA at 12 14 05_INPUTS 4 2" xfId="5179"/>
    <cellStyle name="_Value Copy 11 30 05 gas 12 09 05 AURORA at 12 14 05_INPUTS 5" xfId="5180"/>
    <cellStyle name="_Value Copy 11 30 05 gas 12 09 05 AURORA at 12 14 05_Leased Transformer &amp; Substation Plant &amp; Rev 12-2009" xfId="5181"/>
    <cellStyle name="_Value Copy 11 30 05 gas 12 09 05 AURORA at 12 14 05_Leased Transformer &amp; Substation Plant &amp; Rev 12-2009 2" xfId="5182"/>
    <cellStyle name="_Value Copy 11 30 05 gas 12 09 05 AURORA at 12 14 05_Leased Transformer &amp; Substation Plant &amp; Rev 12-2009 2 2" xfId="5183"/>
    <cellStyle name="_Value Copy 11 30 05 gas 12 09 05 AURORA at 12 14 05_Leased Transformer &amp; Substation Plant &amp; Rev 12-2009 2 2 2" xfId="5184"/>
    <cellStyle name="_Value Copy 11 30 05 gas 12 09 05 AURORA at 12 14 05_Leased Transformer &amp; Substation Plant &amp; Rev 12-2009 2 3" xfId="5185"/>
    <cellStyle name="_Value Copy 11 30 05 gas 12 09 05 AURORA at 12 14 05_Leased Transformer &amp; Substation Plant &amp; Rev 12-2009 2 3 2" xfId="5186"/>
    <cellStyle name="_Value Copy 11 30 05 gas 12 09 05 AURORA at 12 14 05_Leased Transformer &amp; Substation Plant &amp; Rev 12-2009 2 4" xfId="5187"/>
    <cellStyle name="_Value Copy 11 30 05 gas 12 09 05 AURORA at 12 14 05_Leased Transformer &amp; Substation Plant &amp; Rev 12-2009 2 4 2" xfId="5188"/>
    <cellStyle name="_Value Copy 11 30 05 gas 12 09 05 AURORA at 12 14 05_Leased Transformer &amp; Substation Plant &amp; Rev 12-2009 3" xfId="5189"/>
    <cellStyle name="_Value Copy 11 30 05 gas 12 09 05 AURORA at 12 14 05_Leased Transformer &amp; Substation Plant &amp; Rev 12-2009 3 2" xfId="5190"/>
    <cellStyle name="_Value Copy 11 30 05 gas 12 09 05 AURORA at 12 14 05_Leased Transformer &amp; Substation Plant &amp; Rev 12-2009 4" xfId="5191"/>
    <cellStyle name="_Value Copy 11 30 05 gas 12 09 05 AURORA at 12 14 05_Leased Transformer &amp; Substation Plant &amp; Rev 12-2009 4 2" xfId="5192"/>
    <cellStyle name="_Value Copy 11 30 05 gas 12 09 05 AURORA at 12 14 05_Leased Transformer &amp; Substation Plant &amp; Rev 12-2009 5" xfId="5193"/>
    <cellStyle name="_Value Copy 11 30 05 gas 12 09 05 AURORA at 12 14 05_NIM Summary" xfId="5194"/>
    <cellStyle name="_Value Copy 11 30 05 gas 12 09 05 AURORA at 12 14 05_NIM Summary 09GRC" xfId="5195"/>
    <cellStyle name="_Value Copy 11 30 05 gas 12 09 05 AURORA at 12 14 05_NIM Summary 09GRC 2" xfId="5196"/>
    <cellStyle name="_Value Copy 11 30 05 gas 12 09 05 AURORA at 12 14 05_NIM Summary 2" xfId="5197"/>
    <cellStyle name="_Value Copy 11 30 05 gas 12 09 05 AURORA at 12 14 05_NIM Summary 3" xfId="5198"/>
    <cellStyle name="_Value Copy 11 30 05 gas 12 09 05 AURORA at 12 14 05_NIM Summary 4" xfId="5199"/>
    <cellStyle name="_Value Copy 11 30 05 gas 12 09 05 AURORA at 12 14 05_NIM Summary 5" xfId="5200"/>
    <cellStyle name="_Value Copy 11 30 05 gas 12 09 05 AURORA at 12 14 05_NIM Summary 6" xfId="5201"/>
    <cellStyle name="_Value Copy 11 30 05 gas 12 09 05 AURORA at 12 14 05_NIM Summary 7" xfId="5202"/>
    <cellStyle name="_Value Copy 11 30 05 gas 12 09 05 AURORA at 12 14 05_NIM Summary 8" xfId="5203"/>
    <cellStyle name="_Value Copy 11 30 05 gas 12 09 05 AURORA at 12 14 05_NIM Summary 9" xfId="5204"/>
    <cellStyle name="_Value Copy 11 30 05 gas 12 09 05 AURORA at 12 14 05_PCA 7 - Exhibit D update 11_30_08 (2)" xfId="5205"/>
    <cellStyle name="_Value Copy 11 30 05 gas 12 09 05 AURORA at 12 14 05_PCA 7 - Exhibit D update 11_30_08 (2) 2" xfId="5206"/>
    <cellStyle name="_Value Copy 11 30 05 gas 12 09 05 AURORA at 12 14 05_PCA 7 - Exhibit D update 11_30_08 (2) 2 2" xfId="5207"/>
    <cellStyle name="_Value Copy 11 30 05 gas 12 09 05 AURORA at 12 14 05_PCA 7 - Exhibit D update 11_30_08 (2) 3" xfId="5208"/>
    <cellStyle name="_Value Copy 11 30 05 gas 12 09 05 AURORA at 12 14 05_PCA 7 - Exhibit D update 11_30_08 (2)_NIM Summary" xfId="5209"/>
    <cellStyle name="_Value Copy 11 30 05 gas 12 09 05 AURORA at 12 14 05_PCA 7 - Exhibit D update 11_30_08 (2)_NIM Summary 2" xfId="5210"/>
    <cellStyle name="_Value Copy 11 30 05 gas 12 09 05 AURORA at 12 14 05_PCA 9 -  Exhibit D April 2010 (3)" xfId="5211"/>
    <cellStyle name="_Value Copy 11 30 05 gas 12 09 05 AURORA at 12 14 05_PCA 9 -  Exhibit D April 2010 (3) 2" xfId="5212"/>
    <cellStyle name="_Value Copy 11 30 05 gas 12 09 05 AURORA at 12 14 05_Power Costs - Comparison bx Rbtl-Staff-Jt-PC" xfId="5213"/>
    <cellStyle name="_Value Copy 11 30 05 gas 12 09 05 AURORA at 12 14 05_Power Costs - Comparison bx Rbtl-Staff-Jt-PC 2" xfId="5214"/>
    <cellStyle name="_Value Copy 11 30 05 gas 12 09 05 AURORA at 12 14 05_Power Costs - Comparison bx Rbtl-Staff-Jt-PC 2 2" xfId="5215"/>
    <cellStyle name="_Value Copy 11 30 05 gas 12 09 05 AURORA at 12 14 05_Power Costs - Comparison bx Rbtl-Staff-Jt-PC 3" xfId="5216"/>
    <cellStyle name="_Value Copy 11 30 05 gas 12 09 05 AURORA at 12 14 05_Power Costs - Comparison bx Rbtl-Staff-Jt-PC_Adj Bench DR 3 for Initial Briefs (Electric)" xfId="5217"/>
    <cellStyle name="_Value Copy 11 30 05 gas 12 09 05 AURORA at 12 14 05_Power Costs - Comparison bx Rbtl-Staff-Jt-PC_Adj Bench DR 3 for Initial Briefs (Electric) 2" xfId="5218"/>
    <cellStyle name="_Value Copy 11 30 05 gas 12 09 05 AURORA at 12 14 05_Power Costs - Comparison bx Rbtl-Staff-Jt-PC_Adj Bench DR 3 for Initial Briefs (Electric) 2 2" xfId="5219"/>
    <cellStyle name="_Value Copy 11 30 05 gas 12 09 05 AURORA at 12 14 05_Power Costs - Comparison bx Rbtl-Staff-Jt-PC_Adj Bench DR 3 for Initial Briefs (Electric) 3" xfId="5220"/>
    <cellStyle name="_Value Copy 11 30 05 gas 12 09 05 AURORA at 12 14 05_Power Costs - Comparison bx Rbtl-Staff-Jt-PC_Electric Rev Req Model (2009 GRC) Rebuttal" xfId="5221"/>
    <cellStyle name="_Value Copy 11 30 05 gas 12 09 05 AURORA at 12 14 05_Power Costs - Comparison bx Rbtl-Staff-Jt-PC_Electric Rev Req Model (2009 GRC) Rebuttal 2" xfId="5222"/>
    <cellStyle name="_Value Copy 11 30 05 gas 12 09 05 AURORA at 12 14 05_Power Costs - Comparison bx Rbtl-Staff-Jt-PC_Electric Rev Req Model (2009 GRC) Rebuttal 2 2" xfId="5223"/>
    <cellStyle name="_Value Copy 11 30 05 gas 12 09 05 AURORA at 12 14 05_Power Costs - Comparison bx Rbtl-Staff-Jt-PC_Electric Rev Req Model (2009 GRC) Rebuttal 3" xfId="5224"/>
    <cellStyle name="_Value Copy 11 30 05 gas 12 09 05 AURORA at 12 14 05_Power Costs - Comparison bx Rbtl-Staff-Jt-PC_Electric Rev Req Model (2009 GRC) Rebuttal REmoval of New  WH Solar AdjustMI" xfId="5225"/>
    <cellStyle name="_Value Copy 11 30 05 gas 12 09 05 AURORA at 12 14 05_Power Costs - Comparison bx Rbtl-Staff-Jt-PC_Electric Rev Req Model (2009 GRC) Rebuttal REmoval of New  WH Solar AdjustMI 2" xfId="5226"/>
    <cellStyle name="_Value Copy 11 30 05 gas 12 09 05 AURORA at 12 14 05_Power Costs - Comparison bx Rbtl-Staff-Jt-PC_Electric Rev Req Model (2009 GRC) Rebuttal REmoval of New  WH Solar AdjustMI 2 2" xfId="5227"/>
    <cellStyle name="_Value Copy 11 30 05 gas 12 09 05 AURORA at 12 14 05_Power Costs - Comparison bx Rbtl-Staff-Jt-PC_Electric Rev Req Model (2009 GRC) Rebuttal REmoval of New  WH Solar AdjustMI 3" xfId="5228"/>
    <cellStyle name="_Value Copy 11 30 05 gas 12 09 05 AURORA at 12 14 05_Power Costs - Comparison bx Rbtl-Staff-Jt-PC_Electric Rev Req Model (2009 GRC) Revised 01-18-2010" xfId="5229"/>
    <cellStyle name="_Value Copy 11 30 05 gas 12 09 05 AURORA at 12 14 05_Power Costs - Comparison bx Rbtl-Staff-Jt-PC_Electric Rev Req Model (2009 GRC) Revised 01-18-2010 2" xfId="5230"/>
    <cellStyle name="_Value Copy 11 30 05 gas 12 09 05 AURORA at 12 14 05_Power Costs - Comparison bx Rbtl-Staff-Jt-PC_Electric Rev Req Model (2009 GRC) Revised 01-18-2010 2 2" xfId="5231"/>
    <cellStyle name="_Value Copy 11 30 05 gas 12 09 05 AURORA at 12 14 05_Power Costs - Comparison bx Rbtl-Staff-Jt-PC_Electric Rev Req Model (2009 GRC) Revised 01-18-2010 3" xfId="5232"/>
    <cellStyle name="_Value Copy 11 30 05 gas 12 09 05 AURORA at 12 14 05_Power Costs - Comparison bx Rbtl-Staff-Jt-PC_Final Order Electric EXHIBIT A-1" xfId="5233"/>
    <cellStyle name="_Value Copy 11 30 05 gas 12 09 05 AURORA at 12 14 05_Power Costs - Comparison bx Rbtl-Staff-Jt-PC_Final Order Electric EXHIBIT A-1 2" xfId="5234"/>
    <cellStyle name="_Value Copy 11 30 05 gas 12 09 05 AURORA at 12 14 05_Power Costs - Comparison bx Rbtl-Staff-Jt-PC_Final Order Electric EXHIBIT A-1 2 2" xfId="5235"/>
    <cellStyle name="_Value Copy 11 30 05 gas 12 09 05 AURORA at 12 14 05_Power Costs - Comparison bx Rbtl-Staff-Jt-PC_Final Order Electric EXHIBIT A-1 3" xfId="5236"/>
    <cellStyle name="_Value Copy 11 30 05 gas 12 09 05 AURORA at 12 14 05_Production Adj 4.37" xfId="5237"/>
    <cellStyle name="_Value Copy 11 30 05 gas 12 09 05 AURORA at 12 14 05_Production Adj 4.37 2" xfId="5238"/>
    <cellStyle name="_Value Copy 11 30 05 gas 12 09 05 AURORA at 12 14 05_Production Adj 4.37 2 2" xfId="5239"/>
    <cellStyle name="_Value Copy 11 30 05 gas 12 09 05 AURORA at 12 14 05_Production Adj 4.37 3" xfId="5240"/>
    <cellStyle name="_Value Copy 11 30 05 gas 12 09 05 AURORA at 12 14 05_Purchased Power Adj 4.03" xfId="5241"/>
    <cellStyle name="_Value Copy 11 30 05 gas 12 09 05 AURORA at 12 14 05_Purchased Power Adj 4.03 2" xfId="5242"/>
    <cellStyle name="_Value Copy 11 30 05 gas 12 09 05 AURORA at 12 14 05_Purchased Power Adj 4.03 2 2" xfId="5243"/>
    <cellStyle name="_Value Copy 11 30 05 gas 12 09 05 AURORA at 12 14 05_Purchased Power Adj 4.03 3" xfId="5244"/>
    <cellStyle name="_Value Copy 11 30 05 gas 12 09 05 AURORA at 12 14 05_Rate Design Sch 24" xfId="5245"/>
    <cellStyle name="_Value Copy 11 30 05 gas 12 09 05 AURORA at 12 14 05_Rate Design Sch 24 2" xfId="5246"/>
    <cellStyle name="_Value Copy 11 30 05 gas 12 09 05 AURORA at 12 14 05_Rate Design Sch 25" xfId="5247"/>
    <cellStyle name="_Value Copy 11 30 05 gas 12 09 05 AURORA at 12 14 05_Rate Design Sch 25 2" xfId="5248"/>
    <cellStyle name="_Value Copy 11 30 05 gas 12 09 05 AURORA at 12 14 05_Rate Design Sch 25 2 2" xfId="5249"/>
    <cellStyle name="_Value Copy 11 30 05 gas 12 09 05 AURORA at 12 14 05_Rate Design Sch 25 3" xfId="5250"/>
    <cellStyle name="_Value Copy 11 30 05 gas 12 09 05 AURORA at 12 14 05_Rate Design Sch 26" xfId="5251"/>
    <cellStyle name="_Value Copy 11 30 05 gas 12 09 05 AURORA at 12 14 05_Rate Design Sch 26 2" xfId="5252"/>
    <cellStyle name="_Value Copy 11 30 05 gas 12 09 05 AURORA at 12 14 05_Rate Design Sch 26 2 2" xfId="5253"/>
    <cellStyle name="_Value Copy 11 30 05 gas 12 09 05 AURORA at 12 14 05_Rate Design Sch 26 3" xfId="5254"/>
    <cellStyle name="_Value Copy 11 30 05 gas 12 09 05 AURORA at 12 14 05_Rate Design Sch 31" xfId="5255"/>
    <cellStyle name="_Value Copy 11 30 05 gas 12 09 05 AURORA at 12 14 05_Rate Design Sch 31 2" xfId="5256"/>
    <cellStyle name="_Value Copy 11 30 05 gas 12 09 05 AURORA at 12 14 05_Rate Design Sch 31 2 2" xfId="5257"/>
    <cellStyle name="_Value Copy 11 30 05 gas 12 09 05 AURORA at 12 14 05_Rate Design Sch 31 3" xfId="5258"/>
    <cellStyle name="_Value Copy 11 30 05 gas 12 09 05 AURORA at 12 14 05_Rate Design Sch 43" xfId="5259"/>
    <cellStyle name="_Value Copy 11 30 05 gas 12 09 05 AURORA at 12 14 05_Rate Design Sch 43 2" xfId="5260"/>
    <cellStyle name="_Value Copy 11 30 05 gas 12 09 05 AURORA at 12 14 05_Rate Design Sch 43 2 2" xfId="5261"/>
    <cellStyle name="_Value Copy 11 30 05 gas 12 09 05 AURORA at 12 14 05_Rate Design Sch 43 3" xfId="5262"/>
    <cellStyle name="_Value Copy 11 30 05 gas 12 09 05 AURORA at 12 14 05_Rate Design Sch 448-449" xfId="5263"/>
    <cellStyle name="_Value Copy 11 30 05 gas 12 09 05 AURORA at 12 14 05_Rate Design Sch 448-449 2" xfId="5264"/>
    <cellStyle name="_Value Copy 11 30 05 gas 12 09 05 AURORA at 12 14 05_Rate Design Sch 46" xfId="5265"/>
    <cellStyle name="_Value Copy 11 30 05 gas 12 09 05 AURORA at 12 14 05_Rate Design Sch 46 2" xfId="5266"/>
    <cellStyle name="_Value Copy 11 30 05 gas 12 09 05 AURORA at 12 14 05_Rate Design Sch 46 2 2" xfId="5267"/>
    <cellStyle name="_Value Copy 11 30 05 gas 12 09 05 AURORA at 12 14 05_Rate Design Sch 46 3" xfId="5268"/>
    <cellStyle name="_Value Copy 11 30 05 gas 12 09 05 AURORA at 12 14 05_Rate Spread" xfId="5269"/>
    <cellStyle name="_Value Copy 11 30 05 gas 12 09 05 AURORA at 12 14 05_Rate Spread 2" xfId="5270"/>
    <cellStyle name="_Value Copy 11 30 05 gas 12 09 05 AURORA at 12 14 05_Rate Spread 2 2" xfId="5271"/>
    <cellStyle name="_Value Copy 11 30 05 gas 12 09 05 AURORA at 12 14 05_Rate Spread 3" xfId="5272"/>
    <cellStyle name="_Value Copy 11 30 05 gas 12 09 05 AURORA at 12 14 05_Rebuttal Power Costs" xfId="5273"/>
    <cellStyle name="_Value Copy 11 30 05 gas 12 09 05 AURORA at 12 14 05_Rebuttal Power Costs 2" xfId="5274"/>
    <cellStyle name="_Value Copy 11 30 05 gas 12 09 05 AURORA at 12 14 05_Rebuttal Power Costs 2 2" xfId="5275"/>
    <cellStyle name="_Value Copy 11 30 05 gas 12 09 05 AURORA at 12 14 05_Rebuttal Power Costs 3" xfId="5276"/>
    <cellStyle name="_Value Copy 11 30 05 gas 12 09 05 AURORA at 12 14 05_Rebuttal Power Costs_Adj Bench DR 3 for Initial Briefs (Electric)" xfId="5277"/>
    <cellStyle name="_Value Copy 11 30 05 gas 12 09 05 AURORA at 12 14 05_Rebuttal Power Costs_Adj Bench DR 3 for Initial Briefs (Electric) 2" xfId="5278"/>
    <cellStyle name="_Value Copy 11 30 05 gas 12 09 05 AURORA at 12 14 05_Rebuttal Power Costs_Adj Bench DR 3 for Initial Briefs (Electric) 2 2" xfId="5279"/>
    <cellStyle name="_Value Copy 11 30 05 gas 12 09 05 AURORA at 12 14 05_Rebuttal Power Costs_Adj Bench DR 3 for Initial Briefs (Electric) 3" xfId="5280"/>
    <cellStyle name="_Value Copy 11 30 05 gas 12 09 05 AURORA at 12 14 05_Rebuttal Power Costs_Electric Rev Req Model (2009 GRC) Rebuttal" xfId="5281"/>
    <cellStyle name="_Value Copy 11 30 05 gas 12 09 05 AURORA at 12 14 05_Rebuttal Power Costs_Electric Rev Req Model (2009 GRC) Rebuttal 2" xfId="5282"/>
    <cellStyle name="_Value Copy 11 30 05 gas 12 09 05 AURORA at 12 14 05_Rebuttal Power Costs_Electric Rev Req Model (2009 GRC) Rebuttal 2 2" xfId="5283"/>
    <cellStyle name="_Value Copy 11 30 05 gas 12 09 05 AURORA at 12 14 05_Rebuttal Power Costs_Electric Rev Req Model (2009 GRC) Rebuttal 3" xfId="5284"/>
    <cellStyle name="_Value Copy 11 30 05 gas 12 09 05 AURORA at 12 14 05_Rebuttal Power Costs_Electric Rev Req Model (2009 GRC) Rebuttal REmoval of New  WH Solar AdjustMI" xfId="5285"/>
    <cellStyle name="_Value Copy 11 30 05 gas 12 09 05 AURORA at 12 14 05_Rebuttal Power Costs_Electric Rev Req Model (2009 GRC) Rebuttal REmoval of New  WH Solar AdjustMI 2" xfId="5286"/>
    <cellStyle name="_Value Copy 11 30 05 gas 12 09 05 AURORA at 12 14 05_Rebuttal Power Costs_Electric Rev Req Model (2009 GRC) Rebuttal REmoval of New  WH Solar AdjustMI 2 2" xfId="5287"/>
    <cellStyle name="_Value Copy 11 30 05 gas 12 09 05 AURORA at 12 14 05_Rebuttal Power Costs_Electric Rev Req Model (2009 GRC) Rebuttal REmoval of New  WH Solar AdjustMI 3" xfId="5288"/>
    <cellStyle name="_Value Copy 11 30 05 gas 12 09 05 AURORA at 12 14 05_Rebuttal Power Costs_Electric Rev Req Model (2009 GRC) Revised 01-18-2010" xfId="5289"/>
    <cellStyle name="_Value Copy 11 30 05 gas 12 09 05 AURORA at 12 14 05_Rebuttal Power Costs_Electric Rev Req Model (2009 GRC) Revised 01-18-2010 2" xfId="5290"/>
    <cellStyle name="_Value Copy 11 30 05 gas 12 09 05 AURORA at 12 14 05_Rebuttal Power Costs_Electric Rev Req Model (2009 GRC) Revised 01-18-2010 2 2" xfId="5291"/>
    <cellStyle name="_Value Copy 11 30 05 gas 12 09 05 AURORA at 12 14 05_Rebuttal Power Costs_Electric Rev Req Model (2009 GRC) Revised 01-18-2010 3" xfId="5292"/>
    <cellStyle name="_Value Copy 11 30 05 gas 12 09 05 AURORA at 12 14 05_Rebuttal Power Costs_Final Order Electric EXHIBIT A-1" xfId="5293"/>
    <cellStyle name="_Value Copy 11 30 05 gas 12 09 05 AURORA at 12 14 05_Rebuttal Power Costs_Final Order Electric EXHIBIT A-1 2" xfId="5294"/>
    <cellStyle name="_Value Copy 11 30 05 gas 12 09 05 AURORA at 12 14 05_Rebuttal Power Costs_Final Order Electric EXHIBIT A-1 2 2" xfId="5295"/>
    <cellStyle name="_Value Copy 11 30 05 gas 12 09 05 AURORA at 12 14 05_Rebuttal Power Costs_Final Order Electric EXHIBIT A-1 3" xfId="5296"/>
    <cellStyle name="_Value Copy 11 30 05 gas 12 09 05 AURORA at 12 14 05_ROR 5.02" xfId="5297"/>
    <cellStyle name="_Value Copy 11 30 05 gas 12 09 05 AURORA at 12 14 05_ROR 5.02 2" xfId="5298"/>
    <cellStyle name="_Value Copy 11 30 05 gas 12 09 05 AURORA at 12 14 05_ROR 5.02 2 2" xfId="5299"/>
    <cellStyle name="_Value Copy 11 30 05 gas 12 09 05 AURORA at 12 14 05_ROR 5.02 3" xfId="5300"/>
    <cellStyle name="_Value Copy 11 30 05 gas 12 09 05 AURORA at 12 14 05_Sch 40 Feeder OH 2008" xfId="5301"/>
    <cellStyle name="_Value Copy 11 30 05 gas 12 09 05 AURORA at 12 14 05_Sch 40 Feeder OH 2008 2" xfId="5302"/>
    <cellStyle name="_Value Copy 11 30 05 gas 12 09 05 AURORA at 12 14 05_Sch 40 Feeder OH 2008 2 2" xfId="5303"/>
    <cellStyle name="_Value Copy 11 30 05 gas 12 09 05 AURORA at 12 14 05_Sch 40 Feeder OH 2008 3" xfId="5304"/>
    <cellStyle name="_Value Copy 11 30 05 gas 12 09 05 AURORA at 12 14 05_Sch 40 Interim Energy Rates " xfId="5305"/>
    <cellStyle name="_Value Copy 11 30 05 gas 12 09 05 AURORA at 12 14 05_Sch 40 Interim Energy Rates  2" xfId="5306"/>
    <cellStyle name="_Value Copy 11 30 05 gas 12 09 05 AURORA at 12 14 05_Sch 40 Interim Energy Rates  2 2" xfId="5307"/>
    <cellStyle name="_Value Copy 11 30 05 gas 12 09 05 AURORA at 12 14 05_Sch 40 Interim Energy Rates  3" xfId="5308"/>
    <cellStyle name="_Value Copy 11 30 05 gas 12 09 05 AURORA at 12 14 05_Sch 40 Substation A&amp;G 2008" xfId="5309"/>
    <cellStyle name="_Value Copy 11 30 05 gas 12 09 05 AURORA at 12 14 05_Sch 40 Substation A&amp;G 2008 2" xfId="5310"/>
    <cellStyle name="_Value Copy 11 30 05 gas 12 09 05 AURORA at 12 14 05_Sch 40 Substation A&amp;G 2008 2 2" xfId="5311"/>
    <cellStyle name="_Value Copy 11 30 05 gas 12 09 05 AURORA at 12 14 05_Sch 40 Substation A&amp;G 2008 3" xfId="5312"/>
    <cellStyle name="_Value Copy 11 30 05 gas 12 09 05 AURORA at 12 14 05_Sch 40 Substation O&amp;M 2008" xfId="5313"/>
    <cellStyle name="_Value Copy 11 30 05 gas 12 09 05 AURORA at 12 14 05_Sch 40 Substation O&amp;M 2008 2" xfId="5314"/>
    <cellStyle name="_Value Copy 11 30 05 gas 12 09 05 AURORA at 12 14 05_Sch 40 Substation O&amp;M 2008 2 2" xfId="5315"/>
    <cellStyle name="_Value Copy 11 30 05 gas 12 09 05 AURORA at 12 14 05_Sch 40 Substation O&amp;M 2008 3" xfId="5316"/>
    <cellStyle name="_Value Copy 11 30 05 gas 12 09 05 AURORA at 12 14 05_Subs 2008" xfId="5317"/>
    <cellStyle name="_Value Copy 11 30 05 gas 12 09 05 AURORA at 12 14 05_Subs 2008 2" xfId="5318"/>
    <cellStyle name="_Value Copy 11 30 05 gas 12 09 05 AURORA at 12 14 05_Subs 2008 2 2" xfId="5319"/>
    <cellStyle name="_Value Copy 11 30 05 gas 12 09 05 AURORA at 12 14 05_Subs 2008 3" xfId="5320"/>
    <cellStyle name="_Value Copy 11 30 05 gas 12 09 05 AURORA at 12 14 05_Transmission Workbook for May BOD" xfId="5321"/>
    <cellStyle name="_Value Copy 11 30 05 gas 12 09 05 AURORA at 12 14 05_Transmission Workbook for May BOD 2" xfId="5322"/>
    <cellStyle name="_Value Copy 11 30 05 gas 12 09 05 AURORA at 12 14 05_Wind Integration 10GRC" xfId="5323"/>
    <cellStyle name="_Value Copy 11 30 05 gas 12 09 05 AURORA at 12 14 05_Wind Integration 10GRC 2" xfId="5324"/>
    <cellStyle name="_VC 6.15.06 update on 06GRC power costs.xls Chart 1" xfId="72"/>
    <cellStyle name="_VC 6.15.06 update on 06GRC power costs.xls Chart 1 2" xfId="5325"/>
    <cellStyle name="_VC 6.15.06 update on 06GRC power costs.xls Chart 1 2 2" xfId="5326"/>
    <cellStyle name="_VC 6.15.06 update on 06GRC power costs.xls Chart 1 2 2 2" xfId="5327"/>
    <cellStyle name="_VC 6.15.06 update on 06GRC power costs.xls Chart 1 2 3" xfId="5328"/>
    <cellStyle name="_VC 6.15.06 update on 06GRC power costs.xls Chart 1 3" xfId="5329"/>
    <cellStyle name="_VC 6.15.06 update on 06GRC power costs.xls Chart 1 3 2" xfId="5330"/>
    <cellStyle name="_VC 6.15.06 update on 06GRC power costs.xls Chart 1 3 2 2" xfId="5331"/>
    <cellStyle name="_VC 6.15.06 update on 06GRC power costs.xls Chart 1 3 3" xfId="5332"/>
    <cellStyle name="_VC 6.15.06 update on 06GRC power costs.xls Chart 1 3 3 2" xfId="5333"/>
    <cellStyle name="_VC 6.15.06 update on 06GRC power costs.xls Chart 1 3 4" xfId="5334"/>
    <cellStyle name="_VC 6.15.06 update on 06GRC power costs.xls Chart 1 3 4 2" xfId="5335"/>
    <cellStyle name="_VC 6.15.06 update on 06GRC power costs.xls Chart 1 4" xfId="5336"/>
    <cellStyle name="_VC 6.15.06 update on 06GRC power costs.xls Chart 1 4 2" xfId="5337"/>
    <cellStyle name="_VC 6.15.06 update on 06GRC power costs.xls Chart 1 5" xfId="5338"/>
    <cellStyle name="_VC 6.15.06 update on 06GRC power costs.xls Chart 1_04 07E Wild Horse Wind Expansion (C) (2)" xfId="5339"/>
    <cellStyle name="_VC 6.15.06 update on 06GRC power costs.xls Chart 1_04 07E Wild Horse Wind Expansion (C) (2) 2" xfId="5340"/>
    <cellStyle name="_VC 6.15.06 update on 06GRC power costs.xls Chart 1_04 07E Wild Horse Wind Expansion (C) (2) 2 2" xfId="5341"/>
    <cellStyle name="_VC 6.15.06 update on 06GRC power costs.xls Chart 1_04 07E Wild Horse Wind Expansion (C) (2) 3" xfId="5342"/>
    <cellStyle name="_VC 6.15.06 update on 06GRC power costs.xls Chart 1_04 07E Wild Horse Wind Expansion (C) (2)_Adj Bench DR 3 for Initial Briefs (Electric)" xfId="5343"/>
    <cellStyle name="_VC 6.15.06 update on 06GRC power costs.xls Chart 1_04 07E Wild Horse Wind Expansion (C) (2)_Adj Bench DR 3 for Initial Briefs (Electric) 2" xfId="5344"/>
    <cellStyle name="_VC 6.15.06 update on 06GRC power costs.xls Chart 1_04 07E Wild Horse Wind Expansion (C) (2)_Adj Bench DR 3 for Initial Briefs (Electric) 2 2" xfId="5345"/>
    <cellStyle name="_VC 6.15.06 update on 06GRC power costs.xls Chart 1_04 07E Wild Horse Wind Expansion (C) (2)_Adj Bench DR 3 for Initial Briefs (Electric) 3" xfId="5346"/>
    <cellStyle name="_VC 6.15.06 update on 06GRC power costs.xls Chart 1_04 07E Wild Horse Wind Expansion (C) (2)_Electric Rev Req Model (2009 GRC) " xfId="5347"/>
    <cellStyle name="_VC 6.15.06 update on 06GRC power costs.xls Chart 1_04 07E Wild Horse Wind Expansion (C) (2)_Electric Rev Req Model (2009 GRC)  2" xfId="5348"/>
    <cellStyle name="_VC 6.15.06 update on 06GRC power costs.xls Chart 1_04 07E Wild Horse Wind Expansion (C) (2)_Electric Rev Req Model (2009 GRC)  2 2" xfId="5349"/>
    <cellStyle name="_VC 6.15.06 update on 06GRC power costs.xls Chart 1_04 07E Wild Horse Wind Expansion (C) (2)_Electric Rev Req Model (2009 GRC)  3" xfId="5350"/>
    <cellStyle name="_VC 6.15.06 update on 06GRC power costs.xls Chart 1_04 07E Wild Horse Wind Expansion (C) (2)_Electric Rev Req Model (2009 GRC) Rebuttal" xfId="5351"/>
    <cellStyle name="_VC 6.15.06 update on 06GRC power costs.xls Chart 1_04 07E Wild Horse Wind Expansion (C) (2)_Electric Rev Req Model (2009 GRC) Rebuttal 2" xfId="5352"/>
    <cellStyle name="_VC 6.15.06 update on 06GRC power costs.xls Chart 1_04 07E Wild Horse Wind Expansion (C) (2)_Electric Rev Req Model (2009 GRC) Rebuttal 2 2" xfId="5353"/>
    <cellStyle name="_VC 6.15.06 update on 06GRC power costs.xls Chart 1_04 07E Wild Horse Wind Expansion (C) (2)_Electric Rev Req Model (2009 GRC) Rebuttal 3" xfId="5354"/>
    <cellStyle name="_VC 6.15.06 update on 06GRC power costs.xls Chart 1_04 07E Wild Horse Wind Expansion (C) (2)_Electric Rev Req Model (2009 GRC) Rebuttal REmoval of New  WH Solar AdjustMI" xfId="5355"/>
    <cellStyle name="_VC 6.15.06 update on 06GRC power costs.xls Chart 1_04 07E Wild Horse Wind Expansion (C) (2)_Electric Rev Req Model (2009 GRC) Rebuttal REmoval of New  WH Solar AdjustMI 2" xfId="5356"/>
    <cellStyle name="_VC 6.15.06 update on 06GRC power costs.xls Chart 1_04 07E Wild Horse Wind Expansion (C) (2)_Electric Rev Req Model (2009 GRC) Rebuttal REmoval of New  WH Solar AdjustMI 2 2" xfId="5357"/>
    <cellStyle name="_VC 6.15.06 update on 06GRC power costs.xls Chart 1_04 07E Wild Horse Wind Expansion (C) (2)_Electric Rev Req Model (2009 GRC) Rebuttal REmoval of New  WH Solar AdjustMI 3" xfId="5358"/>
    <cellStyle name="_VC 6.15.06 update on 06GRC power costs.xls Chart 1_04 07E Wild Horse Wind Expansion (C) (2)_Electric Rev Req Model (2009 GRC) Revised 01-18-2010" xfId="5359"/>
    <cellStyle name="_VC 6.15.06 update on 06GRC power costs.xls Chart 1_04 07E Wild Horse Wind Expansion (C) (2)_Electric Rev Req Model (2009 GRC) Revised 01-18-2010 2" xfId="5360"/>
    <cellStyle name="_VC 6.15.06 update on 06GRC power costs.xls Chart 1_04 07E Wild Horse Wind Expansion (C) (2)_Electric Rev Req Model (2009 GRC) Revised 01-18-2010 2 2" xfId="5361"/>
    <cellStyle name="_VC 6.15.06 update on 06GRC power costs.xls Chart 1_04 07E Wild Horse Wind Expansion (C) (2)_Electric Rev Req Model (2009 GRC) Revised 01-18-2010 3" xfId="5362"/>
    <cellStyle name="_VC 6.15.06 update on 06GRC power costs.xls Chart 1_04 07E Wild Horse Wind Expansion (C) (2)_Final Order Electric EXHIBIT A-1" xfId="5363"/>
    <cellStyle name="_VC 6.15.06 update on 06GRC power costs.xls Chart 1_04 07E Wild Horse Wind Expansion (C) (2)_Final Order Electric EXHIBIT A-1 2" xfId="5364"/>
    <cellStyle name="_VC 6.15.06 update on 06GRC power costs.xls Chart 1_04 07E Wild Horse Wind Expansion (C) (2)_Final Order Electric EXHIBIT A-1 2 2" xfId="5365"/>
    <cellStyle name="_VC 6.15.06 update on 06GRC power costs.xls Chart 1_04 07E Wild Horse Wind Expansion (C) (2)_Final Order Electric EXHIBIT A-1 3" xfId="5366"/>
    <cellStyle name="_VC 6.15.06 update on 06GRC power costs.xls Chart 1_04 07E Wild Horse Wind Expansion (C) (2)_TENASKA REGULATORY ASSET" xfId="5367"/>
    <cellStyle name="_VC 6.15.06 update on 06GRC power costs.xls Chart 1_04 07E Wild Horse Wind Expansion (C) (2)_TENASKA REGULATORY ASSET 2" xfId="5368"/>
    <cellStyle name="_VC 6.15.06 update on 06GRC power costs.xls Chart 1_04 07E Wild Horse Wind Expansion (C) (2)_TENASKA REGULATORY ASSET 2 2" xfId="5369"/>
    <cellStyle name="_VC 6.15.06 update on 06GRC power costs.xls Chart 1_04 07E Wild Horse Wind Expansion (C) (2)_TENASKA REGULATORY ASSET 3" xfId="5370"/>
    <cellStyle name="_VC 6.15.06 update on 06GRC power costs.xls Chart 1_16.37E Wild Horse Expansion DeferralRevwrkingfile SF" xfId="5371"/>
    <cellStyle name="_VC 6.15.06 update on 06GRC power costs.xls Chart 1_16.37E Wild Horse Expansion DeferralRevwrkingfile SF 2" xfId="5372"/>
    <cellStyle name="_VC 6.15.06 update on 06GRC power costs.xls Chart 1_16.37E Wild Horse Expansion DeferralRevwrkingfile SF 2 2" xfId="5373"/>
    <cellStyle name="_VC 6.15.06 update on 06GRC power costs.xls Chart 1_16.37E Wild Horse Expansion DeferralRevwrkingfile SF 3" xfId="5374"/>
    <cellStyle name="_VC 6.15.06 update on 06GRC power costs.xls Chart 1_2009 GRC Compl Filing - Exhibit D" xfId="5375"/>
    <cellStyle name="_VC 6.15.06 update on 06GRC power costs.xls Chart 1_2009 GRC Compl Filing - Exhibit D 2" xfId="5376"/>
    <cellStyle name="_VC 6.15.06 update on 06GRC power costs.xls Chart 1_3.01 Income Statement" xfId="5377"/>
    <cellStyle name="_VC 6.15.06 update on 06GRC power costs.xls Chart 1_4 31 Regulatory Assets and Liabilities  7 06- Exhibit D" xfId="5378"/>
    <cellStyle name="_VC 6.15.06 update on 06GRC power costs.xls Chart 1_4 31 Regulatory Assets and Liabilities  7 06- Exhibit D 2" xfId="5379"/>
    <cellStyle name="_VC 6.15.06 update on 06GRC power costs.xls Chart 1_4 31 Regulatory Assets and Liabilities  7 06- Exhibit D 2 2" xfId="5380"/>
    <cellStyle name="_VC 6.15.06 update on 06GRC power costs.xls Chart 1_4 31 Regulatory Assets and Liabilities  7 06- Exhibit D 3" xfId="5381"/>
    <cellStyle name="_VC 6.15.06 update on 06GRC power costs.xls Chart 1_4 31 Regulatory Assets and Liabilities  7 06- Exhibit D_NIM Summary" xfId="5382"/>
    <cellStyle name="_VC 6.15.06 update on 06GRC power costs.xls Chart 1_4 31 Regulatory Assets and Liabilities  7 06- Exhibit D_NIM Summary 2" xfId="5383"/>
    <cellStyle name="_VC 6.15.06 update on 06GRC power costs.xls Chart 1_4 32 Regulatory Assets and Liabilities  7 06- Exhibit D" xfId="5384"/>
    <cellStyle name="_VC 6.15.06 update on 06GRC power costs.xls Chart 1_4 32 Regulatory Assets and Liabilities  7 06- Exhibit D 2" xfId="5385"/>
    <cellStyle name="_VC 6.15.06 update on 06GRC power costs.xls Chart 1_4 32 Regulatory Assets and Liabilities  7 06- Exhibit D 2 2" xfId="5386"/>
    <cellStyle name="_VC 6.15.06 update on 06GRC power costs.xls Chart 1_4 32 Regulatory Assets and Liabilities  7 06- Exhibit D 3" xfId="5387"/>
    <cellStyle name="_VC 6.15.06 update on 06GRC power costs.xls Chart 1_4 32 Regulatory Assets and Liabilities  7 06- Exhibit D_NIM Summary" xfId="5388"/>
    <cellStyle name="_VC 6.15.06 update on 06GRC power costs.xls Chart 1_4 32 Regulatory Assets and Liabilities  7 06- Exhibit D_NIM Summary 2" xfId="5389"/>
    <cellStyle name="_VC 6.15.06 update on 06GRC power costs.xls Chart 1_AURORA Total New" xfId="5390"/>
    <cellStyle name="_VC 6.15.06 update on 06GRC power costs.xls Chart 1_AURORA Total New 2" xfId="5391"/>
    <cellStyle name="_VC 6.15.06 update on 06GRC power costs.xls Chart 1_Book2" xfId="5392"/>
    <cellStyle name="_VC 6.15.06 update on 06GRC power costs.xls Chart 1_Book2 2" xfId="5393"/>
    <cellStyle name="_VC 6.15.06 update on 06GRC power costs.xls Chart 1_Book2 2 2" xfId="5394"/>
    <cellStyle name="_VC 6.15.06 update on 06GRC power costs.xls Chart 1_Book2 3" xfId="5395"/>
    <cellStyle name="_VC 6.15.06 update on 06GRC power costs.xls Chart 1_Book2_Adj Bench DR 3 for Initial Briefs (Electric)" xfId="5396"/>
    <cellStyle name="_VC 6.15.06 update on 06GRC power costs.xls Chart 1_Book2_Adj Bench DR 3 for Initial Briefs (Electric) 2" xfId="5397"/>
    <cellStyle name="_VC 6.15.06 update on 06GRC power costs.xls Chart 1_Book2_Adj Bench DR 3 for Initial Briefs (Electric) 2 2" xfId="5398"/>
    <cellStyle name="_VC 6.15.06 update on 06GRC power costs.xls Chart 1_Book2_Adj Bench DR 3 for Initial Briefs (Electric) 3" xfId="5399"/>
    <cellStyle name="_VC 6.15.06 update on 06GRC power costs.xls Chart 1_Book2_Electric Rev Req Model (2009 GRC) Rebuttal" xfId="5400"/>
    <cellStyle name="_VC 6.15.06 update on 06GRC power costs.xls Chart 1_Book2_Electric Rev Req Model (2009 GRC) Rebuttal 2" xfId="5401"/>
    <cellStyle name="_VC 6.15.06 update on 06GRC power costs.xls Chart 1_Book2_Electric Rev Req Model (2009 GRC) Rebuttal 2 2" xfId="5402"/>
    <cellStyle name="_VC 6.15.06 update on 06GRC power costs.xls Chart 1_Book2_Electric Rev Req Model (2009 GRC) Rebuttal 3" xfId="5403"/>
    <cellStyle name="_VC 6.15.06 update on 06GRC power costs.xls Chart 1_Book2_Electric Rev Req Model (2009 GRC) Rebuttal REmoval of New  WH Solar AdjustMI" xfId="5404"/>
    <cellStyle name="_VC 6.15.06 update on 06GRC power costs.xls Chart 1_Book2_Electric Rev Req Model (2009 GRC) Rebuttal REmoval of New  WH Solar AdjustMI 2" xfId="5405"/>
    <cellStyle name="_VC 6.15.06 update on 06GRC power costs.xls Chart 1_Book2_Electric Rev Req Model (2009 GRC) Rebuttal REmoval of New  WH Solar AdjustMI 2 2" xfId="5406"/>
    <cellStyle name="_VC 6.15.06 update on 06GRC power costs.xls Chart 1_Book2_Electric Rev Req Model (2009 GRC) Rebuttal REmoval of New  WH Solar AdjustMI 3" xfId="5407"/>
    <cellStyle name="_VC 6.15.06 update on 06GRC power costs.xls Chart 1_Book2_Electric Rev Req Model (2009 GRC) Revised 01-18-2010" xfId="5408"/>
    <cellStyle name="_VC 6.15.06 update on 06GRC power costs.xls Chart 1_Book2_Electric Rev Req Model (2009 GRC) Revised 01-18-2010 2" xfId="5409"/>
    <cellStyle name="_VC 6.15.06 update on 06GRC power costs.xls Chart 1_Book2_Electric Rev Req Model (2009 GRC) Revised 01-18-2010 2 2" xfId="5410"/>
    <cellStyle name="_VC 6.15.06 update on 06GRC power costs.xls Chart 1_Book2_Electric Rev Req Model (2009 GRC) Revised 01-18-2010 3" xfId="5411"/>
    <cellStyle name="_VC 6.15.06 update on 06GRC power costs.xls Chart 1_Book2_Final Order Electric EXHIBIT A-1" xfId="5412"/>
    <cellStyle name="_VC 6.15.06 update on 06GRC power costs.xls Chart 1_Book2_Final Order Electric EXHIBIT A-1 2" xfId="5413"/>
    <cellStyle name="_VC 6.15.06 update on 06GRC power costs.xls Chart 1_Book2_Final Order Electric EXHIBIT A-1 2 2" xfId="5414"/>
    <cellStyle name="_VC 6.15.06 update on 06GRC power costs.xls Chart 1_Book2_Final Order Electric EXHIBIT A-1 3" xfId="5415"/>
    <cellStyle name="_VC 6.15.06 update on 06GRC power costs.xls Chart 1_Book4" xfId="5416"/>
    <cellStyle name="_VC 6.15.06 update on 06GRC power costs.xls Chart 1_Book4 2" xfId="5417"/>
    <cellStyle name="_VC 6.15.06 update on 06GRC power costs.xls Chart 1_Book4 2 2" xfId="5418"/>
    <cellStyle name="_VC 6.15.06 update on 06GRC power costs.xls Chart 1_Book4 3" xfId="5419"/>
    <cellStyle name="_VC 6.15.06 update on 06GRC power costs.xls Chart 1_Book9" xfId="5420"/>
    <cellStyle name="_VC 6.15.06 update on 06GRC power costs.xls Chart 1_Book9 2" xfId="5421"/>
    <cellStyle name="_VC 6.15.06 update on 06GRC power costs.xls Chart 1_Book9 2 2" xfId="5422"/>
    <cellStyle name="_VC 6.15.06 update on 06GRC power costs.xls Chart 1_Book9 3" xfId="5423"/>
    <cellStyle name="_VC 6.15.06 update on 06GRC power costs.xls Chart 1_INPUTS" xfId="5424"/>
    <cellStyle name="_VC 6.15.06 update on 06GRC power costs.xls Chart 1_INPUTS 2" xfId="5425"/>
    <cellStyle name="_VC 6.15.06 update on 06GRC power costs.xls Chart 1_INPUTS 2 2" xfId="5426"/>
    <cellStyle name="_VC 6.15.06 update on 06GRC power costs.xls Chart 1_INPUTS 3" xfId="5427"/>
    <cellStyle name="_VC 6.15.06 update on 06GRC power costs.xls Chart 1_NIM Summary" xfId="5428"/>
    <cellStyle name="_VC 6.15.06 update on 06GRC power costs.xls Chart 1_NIM Summary 09GRC" xfId="5429"/>
    <cellStyle name="_VC 6.15.06 update on 06GRC power costs.xls Chart 1_NIM Summary 09GRC 2" xfId="5430"/>
    <cellStyle name="_VC 6.15.06 update on 06GRC power costs.xls Chart 1_NIM Summary 2" xfId="5431"/>
    <cellStyle name="_VC 6.15.06 update on 06GRC power costs.xls Chart 1_NIM Summary 3" xfId="5432"/>
    <cellStyle name="_VC 6.15.06 update on 06GRC power costs.xls Chart 1_NIM Summary 4" xfId="5433"/>
    <cellStyle name="_VC 6.15.06 update on 06GRC power costs.xls Chart 1_NIM Summary 5" xfId="5434"/>
    <cellStyle name="_VC 6.15.06 update on 06GRC power costs.xls Chart 1_NIM Summary 6" xfId="5435"/>
    <cellStyle name="_VC 6.15.06 update on 06GRC power costs.xls Chart 1_NIM Summary 7" xfId="5436"/>
    <cellStyle name="_VC 6.15.06 update on 06GRC power costs.xls Chart 1_NIM Summary 8" xfId="5437"/>
    <cellStyle name="_VC 6.15.06 update on 06GRC power costs.xls Chart 1_NIM Summary 9" xfId="5438"/>
    <cellStyle name="_VC 6.15.06 update on 06GRC power costs.xls Chart 1_PCA 9 -  Exhibit D April 2010 (3)" xfId="5439"/>
    <cellStyle name="_VC 6.15.06 update on 06GRC power costs.xls Chart 1_PCA 9 -  Exhibit D April 2010 (3) 2" xfId="5440"/>
    <cellStyle name="_VC 6.15.06 update on 06GRC power costs.xls Chart 1_Power Costs - Comparison bx Rbtl-Staff-Jt-PC" xfId="5441"/>
    <cellStyle name="_VC 6.15.06 update on 06GRC power costs.xls Chart 1_Power Costs - Comparison bx Rbtl-Staff-Jt-PC 2" xfId="5442"/>
    <cellStyle name="_VC 6.15.06 update on 06GRC power costs.xls Chart 1_Power Costs - Comparison bx Rbtl-Staff-Jt-PC 2 2" xfId="5443"/>
    <cellStyle name="_VC 6.15.06 update on 06GRC power costs.xls Chart 1_Power Costs - Comparison bx Rbtl-Staff-Jt-PC 3" xfId="5444"/>
    <cellStyle name="_VC 6.15.06 update on 06GRC power costs.xls Chart 1_Power Costs - Comparison bx Rbtl-Staff-Jt-PC_Adj Bench DR 3 for Initial Briefs (Electric)" xfId="5445"/>
    <cellStyle name="_VC 6.15.06 update on 06GRC power costs.xls Chart 1_Power Costs - Comparison bx Rbtl-Staff-Jt-PC_Adj Bench DR 3 for Initial Briefs (Electric) 2" xfId="5446"/>
    <cellStyle name="_VC 6.15.06 update on 06GRC power costs.xls Chart 1_Power Costs - Comparison bx Rbtl-Staff-Jt-PC_Adj Bench DR 3 for Initial Briefs (Electric) 2 2" xfId="5447"/>
    <cellStyle name="_VC 6.15.06 update on 06GRC power costs.xls Chart 1_Power Costs - Comparison bx Rbtl-Staff-Jt-PC_Adj Bench DR 3 for Initial Briefs (Electric) 3" xfId="5448"/>
    <cellStyle name="_VC 6.15.06 update on 06GRC power costs.xls Chart 1_Power Costs - Comparison bx Rbtl-Staff-Jt-PC_Electric Rev Req Model (2009 GRC) Rebuttal" xfId="5449"/>
    <cellStyle name="_VC 6.15.06 update on 06GRC power costs.xls Chart 1_Power Costs - Comparison bx Rbtl-Staff-Jt-PC_Electric Rev Req Model (2009 GRC) Rebuttal 2" xfId="5450"/>
    <cellStyle name="_VC 6.15.06 update on 06GRC power costs.xls Chart 1_Power Costs - Comparison bx Rbtl-Staff-Jt-PC_Electric Rev Req Model (2009 GRC) Rebuttal 2 2" xfId="5451"/>
    <cellStyle name="_VC 6.15.06 update on 06GRC power costs.xls Chart 1_Power Costs - Comparison bx Rbtl-Staff-Jt-PC_Electric Rev Req Model (2009 GRC) Rebuttal 3" xfId="5452"/>
    <cellStyle name="_VC 6.15.06 update on 06GRC power costs.xls Chart 1_Power Costs - Comparison bx Rbtl-Staff-Jt-PC_Electric Rev Req Model (2009 GRC) Rebuttal REmoval of New  WH Solar AdjustMI" xfId="5453"/>
    <cellStyle name="_VC 6.15.06 update on 06GRC power costs.xls Chart 1_Power Costs - Comparison bx Rbtl-Staff-Jt-PC_Electric Rev Req Model (2009 GRC) Rebuttal REmoval of New  WH Solar AdjustMI 2" xfId="5454"/>
    <cellStyle name="_VC 6.15.06 update on 06GRC power costs.xls Chart 1_Power Costs - Comparison bx Rbtl-Staff-Jt-PC_Electric Rev Req Model (2009 GRC) Rebuttal REmoval of New  WH Solar AdjustMI 2 2" xfId="5455"/>
    <cellStyle name="_VC 6.15.06 update on 06GRC power costs.xls Chart 1_Power Costs - Comparison bx Rbtl-Staff-Jt-PC_Electric Rev Req Model (2009 GRC) Rebuttal REmoval of New  WH Solar AdjustMI 3" xfId="5456"/>
    <cellStyle name="_VC 6.15.06 update on 06GRC power costs.xls Chart 1_Power Costs - Comparison bx Rbtl-Staff-Jt-PC_Electric Rev Req Model (2009 GRC) Revised 01-18-2010" xfId="5457"/>
    <cellStyle name="_VC 6.15.06 update on 06GRC power costs.xls Chart 1_Power Costs - Comparison bx Rbtl-Staff-Jt-PC_Electric Rev Req Model (2009 GRC) Revised 01-18-2010 2" xfId="5458"/>
    <cellStyle name="_VC 6.15.06 update on 06GRC power costs.xls Chart 1_Power Costs - Comparison bx Rbtl-Staff-Jt-PC_Electric Rev Req Model (2009 GRC) Revised 01-18-2010 2 2" xfId="5459"/>
    <cellStyle name="_VC 6.15.06 update on 06GRC power costs.xls Chart 1_Power Costs - Comparison bx Rbtl-Staff-Jt-PC_Electric Rev Req Model (2009 GRC) Revised 01-18-2010 3" xfId="5460"/>
    <cellStyle name="_VC 6.15.06 update on 06GRC power costs.xls Chart 1_Power Costs - Comparison bx Rbtl-Staff-Jt-PC_Final Order Electric EXHIBIT A-1" xfId="5461"/>
    <cellStyle name="_VC 6.15.06 update on 06GRC power costs.xls Chart 1_Power Costs - Comparison bx Rbtl-Staff-Jt-PC_Final Order Electric EXHIBIT A-1 2" xfId="5462"/>
    <cellStyle name="_VC 6.15.06 update on 06GRC power costs.xls Chart 1_Power Costs - Comparison bx Rbtl-Staff-Jt-PC_Final Order Electric EXHIBIT A-1 2 2" xfId="5463"/>
    <cellStyle name="_VC 6.15.06 update on 06GRC power costs.xls Chart 1_Power Costs - Comparison bx Rbtl-Staff-Jt-PC_Final Order Electric EXHIBIT A-1 3" xfId="5464"/>
    <cellStyle name="_VC 6.15.06 update on 06GRC power costs.xls Chart 1_Production Adj 4.37" xfId="5465"/>
    <cellStyle name="_VC 6.15.06 update on 06GRC power costs.xls Chart 1_Production Adj 4.37 2" xfId="5466"/>
    <cellStyle name="_VC 6.15.06 update on 06GRC power costs.xls Chart 1_Production Adj 4.37 2 2" xfId="5467"/>
    <cellStyle name="_VC 6.15.06 update on 06GRC power costs.xls Chart 1_Production Adj 4.37 3" xfId="5468"/>
    <cellStyle name="_VC 6.15.06 update on 06GRC power costs.xls Chart 1_Purchased Power Adj 4.03" xfId="5469"/>
    <cellStyle name="_VC 6.15.06 update on 06GRC power costs.xls Chart 1_Purchased Power Adj 4.03 2" xfId="5470"/>
    <cellStyle name="_VC 6.15.06 update on 06GRC power costs.xls Chart 1_Purchased Power Adj 4.03 2 2" xfId="5471"/>
    <cellStyle name="_VC 6.15.06 update on 06GRC power costs.xls Chart 1_Purchased Power Adj 4.03 3" xfId="5472"/>
    <cellStyle name="_VC 6.15.06 update on 06GRC power costs.xls Chart 1_Rebuttal Power Costs" xfId="5473"/>
    <cellStyle name="_VC 6.15.06 update on 06GRC power costs.xls Chart 1_Rebuttal Power Costs 2" xfId="5474"/>
    <cellStyle name="_VC 6.15.06 update on 06GRC power costs.xls Chart 1_Rebuttal Power Costs 2 2" xfId="5475"/>
    <cellStyle name="_VC 6.15.06 update on 06GRC power costs.xls Chart 1_Rebuttal Power Costs 3" xfId="5476"/>
    <cellStyle name="_VC 6.15.06 update on 06GRC power costs.xls Chart 1_Rebuttal Power Costs_Adj Bench DR 3 for Initial Briefs (Electric)" xfId="5477"/>
    <cellStyle name="_VC 6.15.06 update on 06GRC power costs.xls Chart 1_Rebuttal Power Costs_Adj Bench DR 3 for Initial Briefs (Electric) 2" xfId="5478"/>
    <cellStyle name="_VC 6.15.06 update on 06GRC power costs.xls Chart 1_Rebuttal Power Costs_Adj Bench DR 3 for Initial Briefs (Electric) 2 2" xfId="5479"/>
    <cellStyle name="_VC 6.15.06 update on 06GRC power costs.xls Chart 1_Rebuttal Power Costs_Adj Bench DR 3 for Initial Briefs (Electric) 3" xfId="5480"/>
    <cellStyle name="_VC 6.15.06 update on 06GRC power costs.xls Chart 1_Rebuttal Power Costs_Electric Rev Req Model (2009 GRC) Rebuttal" xfId="5481"/>
    <cellStyle name="_VC 6.15.06 update on 06GRC power costs.xls Chart 1_Rebuttal Power Costs_Electric Rev Req Model (2009 GRC) Rebuttal 2" xfId="5482"/>
    <cellStyle name="_VC 6.15.06 update on 06GRC power costs.xls Chart 1_Rebuttal Power Costs_Electric Rev Req Model (2009 GRC) Rebuttal 2 2" xfId="5483"/>
    <cellStyle name="_VC 6.15.06 update on 06GRC power costs.xls Chart 1_Rebuttal Power Costs_Electric Rev Req Model (2009 GRC) Rebuttal 3" xfId="5484"/>
    <cellStyle name="_VC 6.15.06 update on 06GRC power costs.xls Chart 1_Rebuttal Power Costs_Electric Rev Req Model (2009 GRC) Rebuttal REmoval of New  WH Solar AdjustMI" xfId="5485"/>
    <cellStyle name="_VC 6.15.06 update on 06GRC power costs.xls Chart 1_Rebuttal Power Costs_Electric Rev Req Model (2009 GRC) Rebuttal REmoval of New  WH Solar AdjustMI 2" xfId="5486"/>
    <cellStyle name="_VC 6.15.06 update on 06GRC power costs.xls Chart 1_Rebuttal Power Costs_Electric Rev Req Model (2009 GRC) Rebuttal REmoval of New  WH Solar AdjustMI 2 2" xfId="5487"/>
    <cellStyle name="_VC 6.15.06 update on 06GRC power costs.xls Chart 1_Rebuttal Power Costs_Electric Rev Req Model (2009 GRC) Rebuttal REmoval of New  WH Solar AdjustMI 3" xfId="5488"/>
    <cellStyle name="_VC 6.15.06 update on 06GRC power costs.xls Chart 1_Rebuttal Power Costs_Electric Rev Req Model (2009 GRC) Revised 01-18-2010" xfId="5489"/>
    <cellStyle name="_VC 6.15.06 update on 06GRC power costs.xls Chart 1_Rebuttal Power Costs_Electric Rev Req Model (2009 GRC) Revised 01-18-2010 2" xfId="5490"/>
    <cellStyle name="_VC 6.15.06 update on 06GRC power costs.xls Chart 1_Rebuttal Power Costs_Electric Rev Req Model (2009 GRC) Revised 01-18-2010 2 2" xfId="5491"/>
    <cellStyle name="_VC 6.15.06 update on 06GRC power costs.xls Chart 1_Rebuttal Power Costs_Electric Rev Req Model (2009 GRC) Revised 01-18-2010 3" xfId="5492"/>
    <cellStyle name="_VC 6.15.06 update on 06GRC power costs.xls Chart 1_Rebuttal Power Costs_Final Order Electric EXHIBIT A-1" xfId="5493"/>
    <cellStyle name="_VC 6.15.06 update on 06GRC power costs.xls Chart 1_Rebuttal Power Costs_Final Order Electric EXHIBIT A-1 2" xfId="5494"/>
    <cellStyle name="_VC 6.15.06 update on 06GRC power costs.xls Chart 1_Rebuttal Power Costs_Final Order Electric EXHIBIT A-1 2 2" xfId="5495"/>
    <cellStyle name="_VC 6.15.06 update on 06GRC power costs.xls Chart 1_Rebuttal Power Costs_Final Order Electric EXHIBIT A-1 3" xfId="5496"/>
    <cellStyle name="_VC 6.15.06 update on 06GRC power costs.xls Chart 1_ROR &amp; CONV FACTOR" xfId="5497"/>
    <cellStyle name="_VC 6.15.06 update on 06GRC power costs.xls Chart 1_ROR &amp; CONV FACTOR 2" xfId="5498"/>
    <cellStyle name="_VC 6.15.06 update on 06GRC power costs.xls Chart 1_ROR &amp; CONV FACTOR 2 2" xfId="5499"/>
    <cellStyle name="_VC 6.15.06 update on 06GRC power costs.xls Chart 1_ROR &amp; CONV FACTOR 3" xfId="5500"/>
    <cellStyle name="_VC 6.15.06 update on 06GRC power costs.xls Chart 1_ROR 5.02" xfId="5501"/>
    <cellStyle name="_VC 6.15.06 update on 06GRC power costs.xls Chart 1_ROR 5.02 2" xfId="5502"/>
    <cellStyle name="_VC 6.15.06 update on 06GRC power costs.xls Chart 1_ROR 5.02 2 2" xfId="5503"/>
    <cellStyle name="_VC 6.15.06 update on 06GRC power costs.xls Chart 1_ROR 5.02 3" xfId="5504"/>
    <cellStyle name="_VC 6.15.06 update on 06GRC power costs.xls Chart 1_Wind Integration 10GRC" xfId="5505"/>
    <cellStyle name="_VC 6.15.06 update on 06GRC power costs.xls Chart 1_Wind Integration 10GRC 2" xfId="5506"/>
    <cellStyle name="_VC 6.15.06 update on 06GRC power costs.xls Chart 2" xfId="73"/>
    <cellStyle name="_VC 6.15.06 update on 06GRC power costs.xls Chart 2 2" xfId="5507"/>
    <cellStyle name="_VC 6.15.06 update on 06GRC power costs.xls Chart 2 2 2" xfId="5508"/>
    <cellStyle name="_VC 6.15.06 update on 06GRC power costs.xls Chart 2 2 2 2" xfId="5509"/>
    <cellStyle name="_VC 6.15.06 update on 06GRC power costs.xls Chart 2 2 3" xfId="5510"/>
    <cellStyle name="_VC 6.15.06 update on 06GRC power costs.xls Chart 2 3" xfId="5511"/>
    <cellStyle name="_VC 6.15.06 update on 06GRC power costs.xls Chart 2 3 2" xfId="5512"/>
    <cellStyle name="_VC 6.15.06 update on 06GRC power costs.xls Chart 2 3 2 2" xfId="5513"/>
    <cellStyle name="_VC 6.15.06 update on 06GRC power costs.xls Chart 2 3 3" xfId="5514"/>
    <cellStyle name="_VC 6.15.06 update on 06GRC power costs.xls Chart 2 3 3 2" xfId="5515"/>
    <cellStyle name="_VC 6.15.06 update on 06GRC power costs.xls Chart 2 3 4" xfId="5516"/>
    <cellStyle name="_VC 6.15.06 update on 06GRC power costs.xls Chart 2 3 4 2" xfId="5517"/>
    <cellStyle name="_VC 6.15.06 update on 06GRC power costs.xls Chart 2 4" xfId="5518"/>
    <cellStyle name="_VC 6.15.06 update on 06GRC power costs.xls Chart 2 4 2" xfId="5519"/>
    <cellStyle name="_VC 6.15.06 update on 06GRC power costs.xls Chart 2 5" xfId="5520"/>
    <cellStyle name="_VC 6.15.06 update on 06GRC power costs.xls Chart 2_04 07E Wild Horse Wind Expansion (C) (2)" xfId="5521"/>
    <cellStyle name="_VC 6.15.06 update on 06GRC power costs.xls Chart 2_04 07E Wild Horse Wind Expansion (C) (2) 2" xfId="5522"/>
    <cellStyle name="_VC 6.15.06 update on 06GRC power costs.xls Chart 2_04 07E Wild Horse Wind Expansion (C) (2) 2 2" xfId="5523"/>
    <cellStyle name="_VC 6.15.06 update on 06GRC power costs.xls Chart 2_04 07E Wild Horse Wind Expansion (C) (2) 3" xfId="5524"/>
    <cellStyle name="_VC 6.15.06 update on 06GRC power costs.xls Chart 2_04 07E Wild Horse Wind Expansion (C) (2)_Adj Bench DR 3 for Initial Briefs (Electric)" xfId="5525"/>
    <cellStyle name="_VC 6.15.06 update on 06GRC power costs.xls Chart 2_04 07E Wild Horse Wind Expansion (C) (2)_Adj Bench DR 3 for Initial Briefs (Electric) 2" xfId="5526"/>
    <cellStyle name="_VC 6.15.06 update on 06GRC power costs.xls Chart 2_04 07E Wild Horse Wind Expansion (C) (2)_Adj Bench DR 3 for Initial Briefs (Electric) 2 2" xfId="5527"/>
    <cellStyle name="_VC 6.15.06 update on 06GRC power costs.xls Chart 2_04 07E Wild Horse Wind Expansion (C) (2)_Adj Bench DR 3 for Initial Briefs (Electric) 3" xfId="5528"/>
    <cellStyle name="_VC 6.15.06 update on 06GRC power costs.xls Chart 2_04 07E Wild Horse Wind Expansion (C) (2)_Electric Rev Req Model (2009 GRC) " xfId="5529"/>
    <cellStyle name="_VC 6.15.06 update on 06GRC power costs.xls Chart 2_04 07E Wild Horse Wind Expansion (C) (2)_Electric Rev Req Model (2009 GRC)  2" xfId="5530"/>
    <cellStyle name="_VC 6.15.06 update on 06GRC power costs.xls Chart 2_04 07E Wild Horse Wind Expansion (C) (2)_Electric Rev Req Model (2009 GRC)  2 2" xfId="5531"/>
    <cellStyle name="_VC 6.15.06 update on 06GRC power costs.xls Chart 2_04 07E Wild Horse Wind Expansion (C) (2)_Electric Rev Req Model (2009 GRC)  3" xfId="5532"/>
    <cellStyle name="_VC 6.15.06 update on 06GRC power costs.xls Chart 2_04 07E Wild Horse Wind Expansion (C) (2)_Electric Rev Req Model (2009 GRC) Rebuttal" xfId="5533"/>
    <cellStyle name="_VC 6.15.06 update on 06GRC power costs.xls Chart 2_04 07E Wild Horse Wind Expansion (C) (2)_Electric Rev Req Model (2009 GRC) Rebuttal 2" xfId="5534"/>
    <cellStyle name="_VC 6.15.06 update on 06GRC power costs.xls Chart 2_04 07E Wild Horse Wind Expansion (C) (2)_Electric Rev Req Model (2009 GRC) Rebuttal 2 2" xfId="5535"/>
    <cellStyle name="_VC 6.15.06 update on 06GRC power costs.xls Chart 2_04 07E Wild Horse Wind Expansion (C) (2)_Electric Rev Req Model (2009 GRC) Rebuttal 3" xfId="5536"/>
    <cellStyle name="_VC 6.15.06 update on 06GRC power costs.xls Chart 2_04 07E Wild Horse Wind Expansion (C) (2)_Electric Rev Req Model (2009 GRC) Rebuttal REmoval of New  WH Solar AdjustMI" xfId="5537"/>
    <cellStyle name="_VC 6.15.06 update on 06GRC power costs.xls Chart 2_04 07E Wild Horse Wind Expansion (C) (2)_Electric Rev Req Model (2009 GRC) Rebuttal REmoval of New  WH Solar AdjustMI 2" xfId="5538"/>
    <cellStyle name="_VC 6.15.06 update on 06GRC power costs.xls Chart 2_04 07E Wild Horse Wind Expansion (C) (2)_Electric Rev Req Model (2009 GRC) Rebuttal REmoval of New  WH Solar AdjustMI 2 2" xfId="5539"/>
    <cellStyle name="_VC 6.15.06 update on 06GRC power costs.xls Chart 2_04 07E Wild Horse Wind Expansion (C) (2)_Electric Rev Req Model (2009 GRC) Rebuttal REmoval of New  WH Solar AdjustMI 3" xfId="5540"/>
    <cellStyle name="_VC 6.15.06 update on 06GRC power costs.xls Chart 2_04 07E Wild Horse Wind Expansion (C) (2)_Electric Rev Req Model (2009 GRC) Revised 01-18-2010" xfId="5541"/>
    <cellStyle name="_VC 6.15.06 update on 06GRC power costs.xls Chart 2_04 07E Wild Horse Wind Expansion (C) (2)_Electric Rev Req Model (2009 GRC) Revised 01-18-2010 2" xfId="5542"/>
    <cellStyle name="_VC 6.15.06 update on 06GRC power costs.xls Chart 2_04 07E Wild Horse Wind Expansion (C) (2)_Electric Rev Req Model (2009 GRC) Revised 01-18-2010 2 2" xfId="5543"/>
    <cellStyle name="_VC 6.15.06 update on 06GRC power costs.xls Chart 2_04 07E Wild Horse Wind Expansion (C) (2)_Electric Rev Req Model (2009 GRC) Revised 01-18-2010 3" xfId="5544"/>
    <cellStyle name="_VC 6.15.06 update on 06GRC power costs.xls Chart 2_04 07E Wild Horse Wind Expansion (C) (2)_Final Order Electric EXHIBIT A-1" xfId="5545"/>
    <cellStyle name="_VC 6.15.06 update on 06GRC power costs.xls Chart 2_04 07E Wild Horse Wind Expansion (C) (2)_Final Order Electric EXHIBIT A-1 2" xfId="5546"/>
    <cellStyle name="_VC 6.15.06 update on 06GRC power costs.xls Chart 2_04 07E Wild Horse Wind Expansion (C) (2)_Final Order Electric EXHIBIT A-1 2 2" xfId="5547"/>
    <cellStyle name="_VC 6.15.06 update on 06GRC power costs.xls Chart 2_04 07E Wild Horse Wind Expansion (C) (2)_Final Order Electric EXHIBIT A-1 3" xfId="5548"/>
    <cellStyle name="_VC 6.15.06 update on 06GRC power costs.xls Chart 2_04 07E Wild Horse Wind Expansion (C) (2)_TENASKA REGULATORY ASSET" xfId="5549"/>
    <cellStyle name="_VC 6.15.06 update on 06GRC power costs.xls Chart 2_04 07E Wild Horse Wind Expansion (C) (2)_TENASKA REGULATORY ASSET 2" xfId="5550"/>
    <cellStyle name="_VC 6.15.06 update on 06GRC power costs.xls Chart 2_04 07E Wild Horse Wind Expansion (C) (2)_TENASKA REGULATORY ASSET 2 2" xfId="5551"/>
    <cellStyle name="_VC 6.15.06 update on 06GRC power costs.xls Chart 2_04 07E Wild Horse Wind Expansion (C) (2)_TENASKA REGULATORY ASSET 3" xfId="5552"/>
    <cellStyle name="_VC 6.15.06 update on 06GRC power costs.xls Chart 2_16.37E Wild Horse Expansion DeferralRevwrkingfile SF" xfId="5553"/>
    <cellStyle name="_VC 6.15.06 update on 06GRC power costs.xls Chart 2_16.37E Wild Horse Expansion DeferralRevwrkingfile SF 2" xfId="5554"/>
    <cellStyle name="_VC 6.15.06 update on 06GRC power costs.xls Chart 2_16.37E Wild Horse Expansion DeferralRevwrkingfile SF 2 2" xfId="5555"/>
    <cellStyle name="_VC 6.15.06 update on 06GRC power costs.xls Chart 2_16.37E Wild Horse Expansion DeferralRevwrkingfile SF 3" xfId="5556"/>
    <cellStyle name="_VC 6.15.06 update on 06GRC power costs.xls Chart 2_2009 GRC Compl Filing - Exhibit D" xfId="5557"/>
    <cellStyle name="_VC 6.15.06 update on 06GRC power costs.xls Chart 2_2009 GRC Compl Filing - Exhibit D 2" xfId="5558"/>
    <cellStyle name="_VC 6.15.06 update on 06GRC power costs.xls Chart 2_3.01 Income Statement" xfId="5559"/>
    <cellStyle name="_VC 6.15.06 update on 06GRC power costs.xls Chart 2_4 31 Regulatory Assets and Liabilities  7 06- Exhibit D" xfId="5560"/>
    <cellStyle name="_VC 6.15.06 update on 06GRC power costs.xls Chart 2_4 31 Regulatory Assets and Liabilities  7 06- Exhibit D 2" xfId="5561"/>
    <cellStyle name="_VC 6.15.06 update on 06GRC power costs.xls Chart 2_4 31 Regulatory Assets and Liabilities  7 06- Exhibit D 2 2" xfId="5562"/>
    <cellStyle name="_VC 6.15.06 update on 06GRC power costs.xls Chart 2_4 31 Regulatory Assets and Liabilities  7 06- Exhibit D 3" xfId="5563"/>
    <cellStyle name="_VC 6.15.06 update on 06GRC power costs.xls Chart 2_4 31 Regulatory Assets and Liabilities  7 06- Exhibit D_NIM Summary" xfId="5564"/>
    <cellStyle name="_VC 6.15.06 update on 06GRC power costs.xls Chart 2_4 31 Regulatory Assets and Liabilities  7 06- Exhibit D_NIM Summary 2" xfId="5565"/>
    <cellStyle name="_VC 6.15.06 update on 06GRC power costs.xls Chart 2_4 32 Regulatory Assets and Liabilities  7 06- Exhibit D" xfId="5566"/>
    <cellStyle name="_VC 6.15.06 update on 06GRC power costs.xls Chart 2_4 32 Regulatory Assets and Liabilities  7 06- Exhibit D 2" xfId="5567"/>
    <cellStyle name="_VC 6.15.06 update on 06GRC power costs.xls Chart 2_4 32 Regulatory Assets and Liabilities  7 06- Exhibit D 2 2" xfId="5568"/>
    <cellStyle name="_VC 6.15.06 update on 06GRC power costs.xls Chart 2_4 32 Regulatory Assets and Liabilities  7 06- Exhibit D 3" xfId="5569"/>
    <cellStyle name="_VC 6.15.06 update on 06GRC power costs.xls Chart 2_4 32 Regulatory Assets and Liabilities  7 06- Exhibit D_NIM Summary" xfId="5570"/>
    <cellStyle name="_VC 6.15.06 update on 06GRC power costs.xls Chart 2_4 32 Regulatory Assets and Liabilities  7 06- Exhibit D_NIM Summary 2" xfId="5571"/>
    <cellStyle name="_VC 6.15.06 update on 06GRC power costs.xls Chart 2_AURORA Total New" xfId="5572"/>
    <cellStyle name="_VC 6.15.06 update on 06GRC power costs.xls Chart 2_AURORA Total New 2" xfId="5573"/>
    <cellStyle name="_VC 6.15.06 update on 06GRC power costs.xls Chart 2_Book2" xfId="5574"/>
    <cellStyle name="_VC 6.15.06 update on 06GRC power costs.xls Chart 2_Book2 2" xfId="5575"/>
    <cellStyle name="_VC 6.15.06 update on 06GRC power costs.xls Chart 2_Book2 2 2" xfId="5576"/>
    <cellStyle name="_VC 6.15.06 update on 06GRC power costs.xls Chart 2_Book2 3" xfId="5577"/>
    <cellStyle name="_VC 6.15.06 update on 06GRC power costs.xls Chart 2_Book2_Adj Bench DR 3 for Initial Briefs (Electric)" xfId="5578"/>
    <cellStyle name="_VC 6.15.06 update on 06GRC power costs.xls Chart 2_Book2_Adj Bench DR 3 for Initial Briefs (Electric) 2" xfId="5579"/>
    <cellStyle name="_VC 6.15.06 update on 06GRC power costs.xls Chart 2_Book2_Adj Bench DR 3 for Initial Briefs (Electric) 2 2" xfId="5580"/>
    <cellStyle name="_VC 6.15.06 update on 06GRC power costs.xls Chart 2_Book2_Adj Bench DR 3 for Initial Briefs (Electric) 3" xfId="5581"/>
    <cellStyle name="_VC 6.15.06 update on 06GRC power costs.xls Chart 2_Book2_Electric Rev Req Model (2009 GRC) Rebuttal" xfId="5582"/>
    <cellStyle name="_VC 6.15.06 update on 06GRC power costs.xls Chart 2_Book2_Electric Rev Req Model (2009 GRC) Rebuttal 2" xfId="5583"/>
    <cellStyle name="_VC 6.15.06 update on 06GRC power costs.xls Chart 2_Book2_Electric Rev Req Model (2009 GRC) Rebuttal 2 2" xfId="5584"/>
    <cellStyle name="_VC 6.15.06 update on 06GRC power costs.xls Chart 2_Book2_Electric Rev Req Model (2009 GRC) Rebuttal 3" xfId="5585"/>
    <cellStyle name="_VC 6.15.06 update on 06GRC power costs.xls Chart 2_Book2_Electric Rev Req Model (2009 GRC) Rebuttal REmoval of New  WH Solar AdjustMI" xfId="5586"/>
    <cellStyle name="_VC 6.15.06 update on 06GRC power costs.xls Chart 2_Book2_Electric Rev Req Model (2009 GRC) Rebuttal REmoval of New  WH Solar AdjustMI 2" xfId="5587"/>
    <cellStyle name="_VC 6.15.06 update on 06GRC power costs.xls Chart 2_Book2_Electric Rev Req Model (2009 GRC) Rebuttal REmoval of New  WH Solar AdjustMI 2 2" xfId="5588"/>
    <cellStyle name="_VC 6.15.06 update on 06GRC power costs.xls Chart 2_Book2_Electric Rev Req Model (2009 GRC) Rebuttal REmoval of New  WH Solar AdjustMI 3" xfId="5589"/>
    <cellStyle name="_VC 6.15.06 update on 06GRC power costs.xls Chart 2_Book2_Electric Rev Req Model (2009 GRC) Revised 01-18-2010" xfId="5590"/>
    <cellStyle name="_VC 6.15.06 update on 06GRC power costs.xls Chart 2_Book2_Electric Rev Req Model (2009 GRC) Revised 01-18-2010 2" xfId="5591"/>
    <cellStyle name="_VC 6.15.06 update on 06GRC power costs.xls Chart 2_Book2_Electric Rev Req Model (2009 GRC) Revised 01-18-2010 2 2" xfId="5592"/>
    <cellStyle name="_VC 6.15.06 update on 06GRC power costs.xls Chart 2_Book2_Electric Rev Req Model (2009 GRC) Revised 01-18-2010 3" xfId="5593"/>
    <cellStyle name="_VC 6.15.06 update on 06GRC power costs.xls Chart 2_Book2_Final Order Electric EXHIBIT A-1" xfId="5594"/>
    <cellStyle name="_VC 6.15.06 update on 06GRC power costs.xls Chart 2_Book2_Final Order Electric EXHIBIT A-1 2" xfId="5595"/>
    <cellStyle name="_VC 6.15.06 update on 06GRC power costs.xls Chart 2_Book2_Final Order Electric EXHIBIT A-1 2 2" xfId="5596"/>
    <cellStyle name="_VC 6.15.06 update on 06GRC power costs.xls Chart 2_Book2_Final Order Electric EXHIBIT A-1 3" xfId="5597"/>
    <cellStyle name="_VC 6.15.06 update on 06GRC power costs.xls Chart 2_Book4" xfId="5598"/>
    <cellStyle name="_VC 6.15.06 update on 06GRC power costs.xls Chart 2_Book4 2" xfId="5599"/>
    <cellStyle name="_VC 6.15.06 update on 06GRC power costs.xls Chart 2_Book4 2 2" xfId="5600"/>
    <cellStyle name="_VC 6.15.06 update on 06GRC power costs.xls Chart 2_Book4 3" xfId="5601"/>
    <cellStyle name="_VC 6.15.06 update on 06GRC power costs.xls Chart 2_Book9" xfId="5602"/>
    <cellStyle name="_VC 6.15.06 update on 06GRC power costs.xls Chart 2_Book9 2" xfId="5603"/>
    <cellStyle name="_VC 6.15.06 update on 06GRC power costs.xls Chart 2_Book9 2 2" xfId="5604"/>
    <cellStyle name="_VC 6.15.06 update on 06GRC power costs.xls Chart 2_Book9 3" xfId="5605"/>
    <cellStyle name="_VC 6.15.06 update on 06GRC power costs.xls Chart 2_INPUTS" xfId="5606"/>
    <cellStyle name="_VC 6.15.06 update on 06GRC power costs.xls Chart 2_INPUTS 2" xfId="5607"/>
    <cellStyle name="_VC 6.15.06 update on 06GRC power costs.xls Chart 2_INPUTS 2 2" xfId="5608"/>
    <cellStyle name="_VC 6.15.06 update on 06GRC power costs.xls Chart 2_INPUTS 3" xfId="5609"/>
    <cellStyle name="_VC 6.15.06 update on 06GRC power costs.xls Chart 2_NIM Summary" xfId="5610"/>
    <cellStyle name="_VC 6.15.06 update on 06GRC power costs.xls Chart 2_NIM Summary 09GRC" xfId="5611"/>
    <cellStyle name="_VC 6.15.06 update on 06GRC power costs.xls Chart 2_NIM Summary 09GRC 2" xfId="5612"/>
    <cellStyle name="_VC 6.15.06 update on 06GRC power costs.xls Chart 2_NIM Summary 2" xfId="5613"/>
    <cellStyle name="_VC 6.15.06 update on 06GRC power costs.xls Chart 2_NIM Summary 3" xfId="5614"/>
    <cellStyle name="_VC 6.15.06 update on 06GRC power costs.xls Chart 2_NIM Summary 4" xfId="5615"/>
    <cellStyle name="_VC 6.15.06 update on 06GRC power costs.xls Chart 2_NIM Summary 5" xfId="5616"/>
    <cellStyle name="_VC 6.15.06 update on 06GRC power costs.xls Chart 2_NIM Summary 6" xfId="5617"/>
    <cellStyle name="_VC 6.15.06 update on 06GRC power costs.xls Chart 2_NIM Summary 7" xfId="5618"/>
    <cellStyle name="_VC 6.15.06 update on 06GRC power costs.xls Chart 2_NIM Summary 8" xfId="5619"/>
    <cellStyle name="_VC 6.15.06 update on 06GRC power costs.xls Chart 2_NIM Summary 9" xfId="5620"/>
    <cellStyle name="_VC 6.15.06 update on 06GRC power costs.xls Chart 2_PCA 9 -  Exhibit D April 2010 (3)" xfId="5621"/>
    <cellStyle name="_VC 6.15.06 update on 06GRC power costs.xls Chart 2_PCA 9 -  Exhibit D April 2010 (3) 2" xfId="5622"/>
    <cellStyle name="_VC 6.15.06 update on 06GRC power costs.xls Chart 2_Power Costs - Comparison bx Rbtl-Staff-Jt-PC" xfId="5623"/>
    <cellStyle name="_VC 6.15.06 update on 06GRC power costs.xls Chart 2_Power Costs - Comparison bx Rbtl-Staff-Jt-PC 2" xfId="5624"/>
    <cellStyle name="_VC 6.15.06 update on 06GRC power costs.xls Chart 2_Power Costs - Comparison bx Rbtl-Staff-Jt-PC 2 2" xfId="5625"/>
    <cellStyle name="_VC 6.15.06 update on 06GRC power costs.xls Chart 2_Power Costs - Comparison bx Rbtl-Staff-Jt-PC 3" xfId="5626"/>
    <cellStyle name="_VC 6.15.06 update on 06GRC power costs.xls Chart 2_Power Costs - Comparison bx Rbtl-Staff-Jt-PC_Adj Bench DR 3 for Initial Briefs (Electric)" xfId="5627"/>
    <cellStyle name="_VC 6.15.06 update on 06GRC power costs.xls Chart 2_Power Costs - Comparison bx Rbtl-Staff-Jt-PC_Adj Bench DR 3 for Initial Briefs (Electric) 2" xfId="5628"/>
    <cellStyle name="_VC 6.15.06 update on 06GRC power costs.xls Chart 2_Power Costs - Comparison bx Rbtl-Staff-Jt-PC_Adj Bench DR 3 for Initial Briefs (Electric) 2 2" xfId="5629"/>
    <cellStyle name="_VC 6.15.06 update on 06GRC power costs.xls Chart 2_Power Costs - Comparison bx Rbtl-Staff-Jt-PC_Adj Bench DR 3 for Initial Briefs (Electric) 3" xfId="5630"/>
    <cellStyle name="_VC 6.15.06 update on 06GRC power costs.xls Chart 2_Power Costs - Comparison bx Rbtl-Staff-Jt-PC_Electric Rev Req Model (2009 GRC) Rebuttal" xfId="5631"/>
    <cellStyle name="_VC 6.15.06 update on 06GRC power costs.xls Chart 2_Power Costs - Comparison bx Rbtl-Staff-Jt-PC_Electric Rev Req Model (2009 GRC) Rebuttal 2" xfId="5632"/>
    <cellStyle name="_VC 6.15.06 update on 06GRC power costs.xls Chart 2_Power Costs - Comparison bx Rbtl-Staff-Jt-PC_Electric Rev Req Model (2009 GRC) Rebuttal 2 2" xfId="5633"/>
    <cellStyle name="_VC 6.15.06 update on 06GRC power costs.xls Chart 2_Power Costs - Comparison bx Rbtl-Staff-Jt-PC_Electric Rev Req Model (2009 GRC) Rebuttal 3" xfId="5634"/>
    <cellStyle name="_VC 6.15.06 update on 06GRC power costs.xls Chart 2_Power Costs - Comparison bx Rbtl-Staff-Jt-PC_Electric Rev Req Model (2009 GRC) Rebuttal REmoval of New  WH Solar AdjustMI" xfId="5635"/>
    <cellStyle name="_VC 6.15.06 update on 06GRC power costs.xls Chart 2_Power Costs - Comparison bx Rbtl-Staff-Jt-PC_Electric Rev Req Model (2009 GRC) Rebuttal REmoval of New  WH Solar AdjustMI 2" xfId="5636"/>
    <cellStyle name="_VC 6.15.06 update on 06GRC power costs.xls Chart 2_Power Costs - Comparison bx Rbtl-Staff-Jt-PC_Electric Rev Req Model (2009 GRC) Rebuttal REmoval of New  WH Solar AdjustMI 2 2" xfId="5637"/>
    <cellStyle name="_VC 6.15.06 update on 06GRC power costs.xls Chart 2_Power Costs - Comparison bx Rbtl-Staff-Jt-PC_Electric Rev Req Model (2009 GRC) Rebuttal REmoval of New  WH Solar AdjustMI 3" xfId="5638"/>
    <cellStyle name="_VC 6.15.06 update on 06GRC power costs.xls Chart 2_Power Costs - Comparison bx Rbtl-Staff-Jt-PC_Electric Rev Req Model (2009 GRC) Revised 01-18-2010" xfId="5639"/>
    <cellStyle name="_VC 6.15.06 update on 06GRC power costs.xls Chart 2_Power Costs - Comparison bx Rbtl-Staff-Jt-PC_Electric Rev Req Model (2009 GRC) Revised 01-18-2010 2" xfId="5640"/>
    <cellStyle name="_VC 6.15.06 update on 06GRC power costs.xls Chart 2_Power Costs - Comparison bx Rbtl-Staff-Jt-PC_Electric Rev Req Model (2009 GRC) Revised 01-18-2010 2 2" xfId="5641"/>
    <cellStyle name="_VC 6.15.06 update on 06GRC power costs.xls Chart 2_Power Costs - Comparison bx Rbtl-Staff-Jt-PC_Electric Rev Req Model (2009 GRC) Revised 01-18-2010 3" xfId="5642"/>
    <cellStyle name="_VC 6.15.06 update on 06GRC power costs.xls Chart 2_Power Costs - Comparison bx Rbtl-Staff-Jt-PC_Final Order Electric EXHIBIT A-1" xfId="5643"/>
    <cellStyle name="_VC 6.15.06 update on 06GRC power costs.xls Chart 2_Power Costs - Comparison bx Rbtl-Staff-Jt-PC_Final Order Electric EXHIBIT A-1 2" xfId="5644"/>
    <cellStyle name="_VC 6.15.06 update on 06GRC power costs.xls Chart 2_Power Costs - Comparison bx Rbtl-Staff-Jt-PC_Final Order Electric EXHIBIT A-1 2 2" xfId="5645"/>
    <cellStyle name="_VC 6.15.06 update on 06GRC power costs.xls Chart 2_Power Costs - Comparison bx Rbtl-Staff-Jt-PC_Final Order Electric EXHIBIT A-1 3" xfId="5646"/>
    <cellStyle name="_VC 6.15.06 update on 06GRC power costs.xls Chart 2_Production Adj 4.37" xfId="5647"/>
    <cellStyle name="_VC 6.15.06 update on 06GRC power costs.xls Chart 2_Production Adj 4.37 2" xfId="5648"/>
    <cellStyle name="_VC 6.15.06 update on 06GRC power costs.xls Chart 2_Production Adj 4.37 2 2" xfId="5649"/>
    <cellStyle name="_VC 6.15.06 update on 06GRC power costs.xls Chart 2_Production Adj 4.37 3" xfId="5650"/>
    <cellStyle name="_VC 6.15.06 update on 06GRC power costs.xls Chart 2_Purchased Power Adj 4.03" xfId="5651"/>
    <cellStyle name="_VC 6.15.06 update on 06GRC power costs.xls Chart 2_Purchased Power Adj 4.03 2" xfId="5652"/>
    <cellStyle name="_VC 6.15.06 update on 06GRC power costs.xls Chart 2_Purchased Power Adj 4.03 2 2" xfId="5653"/>
    <cellStyle name="_VC 6.15.06 update on 06GRC power costs.xls Chart 2_Purchased Power Adj 4.03 3" xfId="5654"/>
    <cellStyle name="_VC 6.15.06 update on 06GRC power costs.xls Chart 2_Rebuttal Power Costs" xfId="5655"/>
    <cellStyle name="_VC 6.15.06 update on 06GRC power costs.xls Chart 2_Rebuttal Power Costs 2" xfId="5656"/>
    <cellStyle name="_VC 6.15.06 update on 06GRC power costs.xls Chart 2_Rebuttal Power Costs 2 2" xfId="5657"/>
    <cellStyle name="_VC 6.15.06 update on 06GRC power costs.xls Chart 2_Rebuttal Power Costs 3" xfId="5658"/>
    <cellStyle name="_VC 6.15.06 update on 06GRC power costs.xls Chart 2_Rebuttal Power Costs_Adj Bench DR 3 for Initial Briefs (Electric)" xfId="5659"/>
    <cellStyle name="_VC 6.15.06 update on 06GRC power costs.xls Chart 2_Rebuttal Power Costs_Adj Bench DR 3 for Initial Briefs (Electric) 2" xfId="5660"/>
    <cellStyle name="_VC 6.15.06 update on 06GRC power costs.xls Chart 2_Rebuttal Power Costs_Adj Bench DR 3 for Initial Briefs (Electric) 2 2" xfId="5661"/>
    <cellStyle name="_VC 6.15.06 update on 06GRC power costs.xls Chart 2_Rebuttal Power Costs_Adj Bench DR 3 for Initial Briefs (Electric) 3" xfId="5662"/>
    <cellStyle name="_VC 6.15.06 update on 06GRC power costs.xls Chart 2_Rebuttal Power Costs_Electric Rev Req Model (2009 GRC) Rebuttal" xfId="5663"/>
    <cellStyle name="_VC 6.15.06 update on 06GRC power costs.xls Chart 2_Rebuttal Power Costs_Electric Rev Req Model (2009 GRC) Rebuttal 2" xfId="5664"/>
    <cellStyle name="_VC 6.15.06 update on 06GRC power costs.xls Chart 2_Rebuttal Power Costs_Electric Rev Req Model (2009 GRC) Rebuttal 2 2" xfId="5665"/>
    <cellStyle name="_VC 6.15.06 update on 06GRC power costs.xls Chart 2_Rebuttal Power Costs_Electric Rev Req Model (2009 GRC) Rebuttal 3" xfId="5666"/>
    <cellStyle name="_VC 6.15.06 update on 06GRC power costs.xls Chart 2_Rebuttal Power Costs_Electric Rev Req Model (2009 GRC) Rebuttal REmoval of New  WH Solar AdjustMI" xfId="5667"/>
    <cellStyle name="_VC 6.15.06 update on 06GRC power costs.xls Chart 2_Rebuttal Power Costs_Electric Rev Req Model (2009 GRC) Rebuttal REmoval of New  WH Solar AdjustMI 2" xfId="5668"/>
    <cellStyle name="_VC 6.15.06 update on 06GRC power costs.xls Chart 2_Rebuttal Power Costs_Electric Rev Req Model (2009 GRC) Rebuttal REmoval of New  WH Solar AdjustMI 2 2" xfId="5669"/>
    <cellStyle name="_VC 6.15.06 update on 06GRC power costs.xls Chart 2_Rebuttal Power Costs_Electric Rev Req Model (2009 GRC) Rebuttal REmoval of New  WH Solar AdjustMI 3" xfId="5670"/>
    <cellStyle name="_VC 6.15.06 update on 06GRC power costs.xls Chart 2_Rebuttal Power Costs_Electric Rev Req Model (2009 GRC) Revised 01-18-2010" xfId="5671"/>
    <cellStyle name="_VC 6.15.06 update on 06GRC power costs.xls Chart 2_Rebuttal Power Costs_Electric Rev Req Model (2009 GRC) Revised 01-18-2010 2" xfId="5672"/>
    <cellStyle name="_VC 6.15.06 update on 06GRC power costs.xls Chart 2_Rebuttal Power Costs_Electric Rev Req Model (2009 GRC) Revised 01-18-2010 2 2" xfId="5673"/>
    <cellStyle name="_VC 6.15.06 update on 06GRC power costs.xls Chart 2_Rebuttal Power Costs_Electric Rev Req Model (2009 GRC) Revised 01-18-2010 3" xfId="5674"/>
    <cellStyle name="_VC 6.15.06 update on 06GRC power costs.xls Chart 2_Rebuttal Power Costs_Final Order Electric EXHIBIT A-1" xfId="5675"/>
    <cellStyle name="_VC 6.15.06 update on 06GRC power costs.xls Chart 2_Rebuttal Power Costs_Final Order Electric EXHIBIT A-1 2" xfId="5676"/>
    <cellStyle name="_VC 6.15.06 update on 06GRC power costs.xls Chart 2_Rebuttal Power Costs_Final Order Electric EXHIBIT A-1 2 2" xfId="5677"/>
    <cellStyle name="_VC 6.15.06 update on 06GRC power costs.xls Chart 2_Rebuttal Power Costs_Final Order Electric EXHIBIT A-1 3" xfId="5678"/>
    <cellStyle name="_VC 6.15.06 update on 06GRC power costs.xls Chart 2_ROR &amp; CONV FACTOR" xfId="5679"/>
    <cellStyle name="_VC 6.15.06 update on 06GRC power costs.xls Chart 2_ROR &amp; CONV FACTOR 2" xfId="5680"/>
    <cellStyle name="_VC 6.15.06 update on 06GRC power costs.xls Chart 2_ROR &amp; CONV FACTOR 2 2" xfId="5681"/>
    <cellStyle name="_VC 6.15.06 update on 06GRC power costs.xls Chart 2_ROR &amp; CONV FACTOR 3" xfId="5682"/>
    <cellStyle name="_VC 6.15.06 update on 06GRC power costs.xls Chart 2_ROR 5.02" xfId="5683"/>
    <cellStyle name="_VC 6.15.06 update on 06GRC power costs.xls Chart 2_ROR 5.02 2" xfId="5684"/>
    <cellStyle name="_VC 6.15.06 update on 06GRC power costs.xls Chart 2_ROR 5.02 2 2" xfId="5685"/>
    <cellStyle name="_VC 6.15.06 update on 06GRC power costs.xls Chart 2_ROR 5.02 3" xfId="5686"/>
    <cellStyle name="_VC 6.15.06 update on 06GRC power costs.xls Chart 2_Wind Integration 10GRC" xfId="5687"/>
    <cellStyle name="_VC 6.15.06 update on 06GRC power costs.xls Chart 2_Wind Integration 10GRC 2" xfId="5688"/>
    <cellStyle name="_VC 6.15.06 update on 06GRC power costs.xls Chart 3" xfId="74"/>
    <cellStyle name="_VC 6.15.06 update on 06GRC power costs.xls Chart 3 2" xfId="5689"/>
    <cellStyle name="_VC 6.15.06 update on 06GRC power costs.xls Chart 3 2 2" xfId="5690"/>
    <cellStyle name="_VC 6.15.06 update on 06GRC power costs.xls Chart 3 2 2 2" xfId="5691"/>
    <cellStyle name="_VC 6.15.06 update on 06GRC power costs.xls Chart 3 2 3" xfId="5692"/>
    <cellStyle name="_VC 6.15.06 update on 06GRC power costs.xls Chart 3 3" xfId="5693"/>
    <cellStyle name="_VC 6.15.06 update on 06GRC power costs.xls Chart 3 3 2" xfId="5694"/>
    <cellStyle name="_VC 6.15.06 update on 06GRC power costs.xls Chart 3 3 2 2" xfId="5695"/>
    <cellStyle name="_VC 6.15.06 update on 06GRC power costs.xls Chart 3 3 3" xfId="5696"/>
    <cellStyle name="_VC 6.15.06 update on 06GRC power costs.xls Chart 3 3 3 2" xfId="5697"/>
    <cellStyle name="_VC 6.15.06 update on 06GRC power costs.xls Chart 3 3 4" xfId="5698"/>
    <cellStyle name="_VC 6.15.06 update on 06GRC power costs.xls Chart 3 3 4 2" xfId="5699"/>
    <cellStyle name="_VC 6.15.06 update on 06GRC power costs.xls Chart 3 4" xfId="5700"/>
    <cellStyle name="_VC 6.15.06 update on 06GRC power costs.xls Chart 3 4 2" xfId="5701"/>
    <cellStyle name="_VC 6.15.06 update on 06GRC power costs.xls Chart 3 5" xfId="5702"/>
    <cellStyle name="_VC 6.15.06 update on 06GRC power costs.xls Chart 3_04 07E Wild Horse Wind Expansion (C) (2)" xfId="5703"/>
    <cellStyle name="_VC 6.15.06 update on 06GRC power costs.xls Chart 3_04 07E Wild Horse Wind Expansion (C) (2) 2" xfId="5704"/>
    <cellStyle name="_VC 6.15.06 update on 06GRC power costs.xls Chart 3_04 07E Wild Horse Wind Expansion (C) (2) 2 2" xfId="5705"/>
    <cellStyle name="_VC 6.15.06 update on 06GRC power costs.xls Chart 3_04 07E Wild Horse Wind Expansion (C) (2) 3" xfId="5706"/>
    <cellStyle name="_VC 6.15.06 update on 06GRC power costs.xls Chart 3_04 07E Wild Horse Wind Expansion (C) (2)_Adj Bench DR 3 for Initial Briefs (Electric)" xfId="5707"/>
    <cellStyle name="_VC 6.15.06 update on 06GRC power costs.xls Chart 3_04 07E Wild Horse Wind Expansion (C) (2)_Adj Bench DR 3 for Initial Briefs (Electric) 2" xfId="5708"/>
    <cellStyle name="_VC 6.15.06 update on 06GRC power costs.xls Chart 3_04 07E Wild Horse Wind Expansion (C) (2)_Adj Bench DR 3 for Initial Briefs (Electric) 2 2" xfId="5709"/>
    <cellStyle name="_VC 6.15.06 update on 06GRC power costs.xls Chart 3_04 07E Wild Horse Wind Expansion (C) (2)_Adj Bench DR 3 for Initial Briefs (Electric) 3" xfId="5710"/>
    <cellStyle name="_VC 6.15.06 update on 06GRC power costs.xls Chart 3_04 07E Wild Horse Wind Expansion (C) (2)_Electric Rev Req Model (2009 GRC) " xfId="5711"/>
    <cellStyle name="_VC 6.15.06 update on 06GRC power costs.xls Chart 3_04 07E Wild Horse Wind Expansion (C) (2)_Electric Rev Req Model (2009 GRC)  2" xfId="5712"/>
    <cellStyle name="_VC 6.15.06 update on 06GRC power costs.xls Chart 3_04 07E Wild Horse Wind Expansion (C) (2)_Electric Rev Req Model (2009 GRC)  2 2" xfId="5713"/>
    <cellStyle name="_VC 6.15.06 update on 06GRC power costs.xls Chart 3_04 07E Wild Horse Wind Expansion (C) (2)_Electric Rev Req Model (2009 GRC)  3" xfId="5714"/>
    <cellStyle name="_VC 6.15.06 update on 06GRC power costs.xls Chart 3_04 07E Wild Horse Wind Expansion (C) (2)_Electric Rev Req Model (2009 GRC) Rebuttal" xfId="5715"/>
    <cellStyle name="_VC 6.15.06 update on 06GRC power costs.xls Chart 3_04 07E Wild Horse Wind Expansion (C) (2)_Electric Rev Req Model (2009 GRC) Rebuttal 2" xfId="5716"/>
    <cellStyle name="_VC 6.15.06 update on 06GRC power costs.xls Chart 3_04 07E Wild Horse Wind Expansion (C) (2)_Electric Rev Req Model (2009 GRC) Rebuttal 2 2" xfId="5717"/>
    <cellStyle name="_VC 6.15.06 update on 06GRC power costs.xls Chart 3_04 07E Wild Horse Wind Expansion (C) (2)_Electric Rev Req Model (2009 GRC) Rebuttal 3" xfId="5718"/>
    <cellStyle name="_VC 6.15.06 update on 06GRC power costs.xls Chart 3_04 07E Wild Horse Wind Expansion (C) (2)_Electric Rev Req Model (2009 GRC) Rebuttal REmoval of New  WH Solar AdjustMI" xfId="5719"/>
    <cellStyle name="_VC 6.15.06 update on 06GRC power costs.xls Chart 3_04 07E Wild Horse Wind Expansion (C) (2)_Electric Rev Req Model (2009 GRC) Rebuttal REmoval of New  WH Solar AdjustMI 2" xfId="5720"/>
    <cellStyle name="_VC 6.15.06 update on 06GRC power costs.xls Chart 3_04 07E Wild Horse Wind Expansion (C) (2)_Electric Rev Req Model (2009 GRC) Rebuttal REmoval of New  WH Solar AdjustMI 2 2" xfId="5721"/>
    <cellStyle name="_VC 6.15.06 update on 06GRC power costs.xls Chart 3_04 07E Wild Horse Wind Expansion (C) (2)_Electric Rev Req Model (2009 GRC) Rebuttal REmoval of New  WH Solar AdjustMI 3" xfId="5722"/>
    <cellStyle name="_VC 6.15.06 update on 06GRC power costs.xls Chart 3_04 07E Wild Horse Wind Expansion (C) (2)_Electric Rev Req Model (2009 GRC) Revised 01-18-2010" xfId="5723"/>
    <cellStyle name="_VC 6.15.06 update on 06GRC power costs.xls Chart 3_04 07E Wild Horse Wind Expansion (C) (2)_Electric Rev Req Model (2009 GRC) Revised 01-18-2010 2" xfId="5724"/>
    <cellStyle name="_VC 6.15.06 update on 06GRC power costs.xls Chart 3_04 07E Wild Horse Wind Expansion (C) (2)_Electric Rev Req Model (2009 GRC) Revised 01-18-2010 2 2" xfId="5725"/>
    <cellStyle name="_VC 6.15.06 update on 06GRC power costs.xls Chart 3_04 07E Wild Horse Wind Expansion (C) (2)_Electric Rev Req Model (2009 GRC) Revised 01-18-2010 3" xfId="5726"/>
    <cellStyle name="_VC 6.15.06 update on 06GRC power costs.xls Chart 3_04 07E Wild Horse Wind Expansion (C) (2)_Final Order Electric EXHIBIT A-1" xfId="5727"/>
    <cellStyle name="_VC 6.15.06 update on 06GRC power costs.xls Chart 3_04 07E Wild Horse Wind Expansion (C) (2)_Final Order Electric EXHIBIT A-1 2" xfId="5728"/>
    <cellStyle name="_VC 6.15.06 update on 06GRC power costs.xls Chart 3_04 07E Wild Horse Wind Expansion (C) (2)_Final Order Electric EXHIBIT A-1 2 2" xfId="5729"/>
    <cellStyle name="_VC 6.15.06 update on 06GRC power costs.xls Chart 3_04 07E Wild Horse Wind Expansion (C) (2)_Final Order Electric EXHIBIT A-1 3" xfId="5730"/>
    <cellStyle name="_VC 6.15.06 update on 06GRC power costs.xls Chart 3_04 07E Wild Horse Wind Expansion (C) (2)_TENASKA REGULATORY ASSET" xfId="5731"/>
    <cellStyle name="_VC 6.15.06 update on 06GRC power costs.xls Chart 3_04 07E Wild Horse Wind Expansion (C) (2)_TENASKA REGULATORY ASSET 2" xfId="5732"/>
    <cellStyle name="_VC 6.15.06 update on 06GRC power costs.xls Chart 3_04 07E Wild Horse Wind Expansion (C) (2)_TENASKA REGULATORY ASSET 2 2" xfId="5733"/>
    <cellStyle name="_VC 6.15.06 update on 06GRC power costs.xls Chart 3_04 07E Wild Horse Wind Expansion (C) (2)_TENASKA REGULATORY ASSET 3" xfId="5734"/>
    <cellStyle name="_VC 6.15.06 update on 06GRC power costs.xls Chart 3_16.37E Wild Horse Expansion DeferralRevwrkingfile SF" xfId="5735"/>
    <cellStyle name="_VC 6.15.06 update on 06GRC power costs.xls Chart 3_16.37E Wild Horse Expansion DeferralRevwrkingfile SF 2" xfId="5736"/>
    <cellStyle name="_VC 6.15.06 update on 06GRC power costs.xls Chart 3_16.37E Wild Horse Expansion DeferralRevwrkingfile SF 2 2" xfId="5737"/>
    <cellStyle name="_VC 6.15.06 update on 06GRC power costs.xls Chart 3_16.37E Wild Horse Expansion DeferralRevwrkingfile SF 3" xfId="5738"/>
    <cellStyle name="_VC 6.15.06 update on 06GRC power costs.xls Chart 3_2009 GRC Compl Filing - Exhibit D" xfId="5739"/>
    <cellStyle name="_VC 6.15.06 update on 06GRC power costs.xls Chart 3_2009 GRC Compl Filing - Exhibit D 2" xfId="5740"/>
    <cellStyle name="_VC 6.15.06 update on 06GRC power costs.xls Chart 3_3.01 Income Statement" xfId="5741"/>
    <cellStyle name="_VC 6.15.06 update on 06GRC power costs.xls Chart 3_4 31 Regulatory Assets and Liabilities  7 06- Exhibit D" xfId="5742"/>
    <cellStyle name="_VC 6.15.06 update on 06GRC power costs.xls Chart 3_4 31 Regulatory Assets and Liabilities  7 06- Exhibit D 2" xfId="5743"/>
    <cellStyle name="_VC 6.15.06 update on 06GRC power costs.xls Chart 3_4 31 Regulatory Assets and Liabilities  7 06- Exhibit D 2 2" xfId="5744"/>
    <cellStyle name="_VC 6.15.06 update on 06GRC power costs.xls Chart 3_4 31 Regulatory Assets and Liabilities  7 06- Exhibit D 3" xfId="5745"/>
    <cellStyle name="_VC 6.15.06 update on 06GRC power costs.xls Chart 3_4 31 Regulatory Assets and Liabilities  7 06- Exhibit D_NIM Summary" xfId="5746"/>
    <cellStyle name="_VC 6.15.06 update on 06GRC power costs.xls Chart 3_4 31 Regulatory Assets and Liabilities  7 06- Exhibit D_NIM Summary 2" xfId="5747"/>
    <cellStyle name="_VC 6.15.06 update on 06GRC power costs.xls Chart 3_4 32 Regulatory Assets and Liabilities  7 06- Exhibit D" xfId="5748"/>
    <cellStyle name="_VC 6.15.06 update on 06GRC power costs.xls Chart 3_4 32 Regulatory Assets and Liabilities  7 06- Exhibit D 2" xfId="5749"/>
    <cellStyle name="_VC 6.15.06 update on 06GRC power costs.xls Chart 3_4 32 Regulatory Assets and Liabilities  7 06- Exhibit D 2 2" xfId="5750"/>
    <cellStyle name="_VC 6.15.06 update on 06GRC power costs.xls Chart 3_4 32 Regulatory Assets and Liabilities  7 06- Exhibit D 3" xfId="5751"/>
    <cellStyle name="_VC 6.15.06 update on 06GRC power costs.xls Chart 3_4 32 Regulatory Assets and Liabilities  7 06- Exhibit D_NIM Summary" xfId="5752"/>
    <cellStyle name="_VC 6.15.06 update on 06GRC power costs.xls Chart 3_4 32 Regulatory Assets and Liabilities  7 06- Exhibit D_NIM Summary 2" xfId="5753"/>
    <cellStyle name="_VC 6.15.06 update on 06GRC power costs.xls Chart 3_AURORA Total New" xfId="5754"/>
    <cellStyle name="_VC 6.15.06 update on 06GRC power costs.xls Chart 3_AURORA Total New 2" xfId="5755"/>
    <cellStyle name="_VC 6.15.06 update on 06GRC power costs.xls Chart 3_Book2" xfId="5756"/>
    <cellStyle name="_VC 6.15.06 update on 06GRC power costs.xls Chart 3_Book2 2" xfId="5757"/>
    <cellStyle name="_VC 6.15.06 update on 06GRC power costs.xls Chart 3_Book2 2 2" xfId="5758"/>
    <cellStyle name="_VC 6.15.06 update on 06GRC power costs.xls Chart 3_Book2 3" xfId="5759"/>
    <cellStyle name="_VC 6.15.06 update on 06GRC power costs.xls Chart 3_Book2_Adj Bench DR 3 for Initial Briefs (Electric)" xfId="5760"/>
    <cellStyle name="_VC 6.15.06 update on 06GRC power costs.xls Chart 3_Book2_Adj Bench DR 3 for Initial Briefs (Electric) 2" xfId="5761"/>
    <cellStyle name="_VC 6.15.06 update on 06GRC power costs.xls Chart 3_Book2_Adj Bench DR 3 for Initial Briefs (Electric) 2 2" xfId="5762"/>
    <cellStyle name="_VC 6.15.06 update on 06GRC power costs.xls Chart 3_Book2_Adj Bench DR 3 for Initial Briefs (Electric) 3" xfId="5763"/>
    <cellStyle name="_VC 6.15.06 update on 06GRC power costs.xls Chart 3_Book2_Electric Rev Req Model (2009 GRC) Rebuttal" xfId="5764"/>
    <cellStyle name="_VC 6.15.06 update on 06GRC power costs.xls Chart 3_Book2_Electric Rev Req Model (2009 GRC) Rebuttal 2" xfId="5765"/>
    <cellStyle name="_VC 6.15.06 update on 06GRC power costs.xls Chart 3_Book2_Electric Rev Req Model (2009 GRC) Rebuttal 2 2" xfId="5766"/>
    <cellStyle name="_VC 6.15.06 update on 06GRC power costs.xls Chart 3_Book2_Electric Rev Req Model (2009 GRC) Rebuttal 3" xfId="5767"/>
    <cellStyle name="_VC 6.15.06 update on 06GRC power costs.xls Chart 3_Book2_Electric Rev Req Model (2009 GRC) Rebuttal REmoval of New  WH Solar AdjustMI" xfId="5768"/>
    <cellStyle name="_VC 6.15.06 update on 06GRC power costs.xls Chart 3_Book2_Electric Rev Req Model (2009 GRC) Rebuttal REmoval of New  WH Solar AdjustMI 2" xfId="5769"/>
    <cellStyle name="_VC 6.15.06 update on 06GRC power costs.xls Chart 3_Book2_Electric Rev Req Model (2009 GRC) Rebuttal REmoval of New  WH Solar AdjustMI 2 2" xfId="5770"/>
    <cellStyle name="_VC 6.15.06 update on 06GRC power costs.xls Chart 3_Book2_Electric Rev Req Model (2009 GRC) Rebuttal REmoval of New  WH Solar AdjustMI 3" xfId="5771"/>
    <cellStyle name="_VC 6.15.06 update on 06GRC power costs.xls Chart 3_Book2_Electric Rev Req Model (2009 GRC) Revised 01-18-2010" xfId="5772"/>
    <cellStyle name="_VC 6.15.06 update on 06GRC power costs.xls Chart 3_Book2_Electric Rev Req Model (2009 GRC) Revised 01-18-2010 2" xfId="5773"/>
    <cellStyle name="_VC 6.15.06 update on 06GRC power costs.xls Chart 3_Book2_Electric Rev Req Model (2009 GRC) Revised 01-18-2010 2 2" xfId="5774"/>
    <cellStyle name="_VC 6.15.06 update on 06GRC power costs.xls Chart 3_Book2_Electric Rev Req Model (2009 GRC) Revised 01-18-2010 3" xfId="5775"/>
    <cellStyle name="_VC 6.15.06 update on 06GRC power costs.xls Chart 3_Book2_Final Order Electric EXHIBIT A-1" xfId="5776"/>
    <cellStyle name="_VC 6.15.06 update on 06GRC power costs.xls Chart 3_Book2_Final Order Electric EXHIBIT A-1 2" xfId="5777"/>
    <cellStyle name="_VC 6.15.06 update on 06GRC power costs.xls Chart 3_Book2_Final Order Electric EXHIBIT A-1 2 2" xfId="5778"/>
    <cellStyle name="_VC 6.15.06 update on 06GRC power costs.xls Chart 3_Book2_Final Order Electric EXHIBIT A-1 3" xfId="5779"/>
    <cellStyle name="_VC 6.15.06 update on 06GRC power costs.xls Chart 3_Book4" xfId="5780"/>
    <cellStyle name="_VC 6.15.06 update on 06GRC power costs.xls Chart 3_Book4 2" xfId="5781"/>
    <cellStyle name="_VC 6.15.06 update on 06GRC power costs.xls Chart 3_Book4 2 2" xfId="5782"/>
    <cellStyle name="_VC 6.15.06 update on 06GRC power costs.xls Chart 3_Book4 3" xfId="5783"/>
    <cellStyle name="_VC 6.15.06 update on 06GRC power costs.xls Chart 3_Book9" xfId="5784"/>
    <cellStyle name="_VC 6.15.06 update on 06GRC power costs.xls Chart 3_Book9 2" xfId="5785"/>
    <cellStyle name="_VC 6.15.06 update on 06GRC power costs.xls Chart 3_Book9 2 2" xfId="5786"/>
    <cellStyle name="_VC 6.15.06 update on 06GRC power costs.xls Chart 3_Book9 3" xfId="5787"/>
    <cellStyle name="_VC 6.15.06 update on 06GRC power costs.xls Chart 3_INPUTS" xfId="5788"/>
    <cellStyle name="_VC 6.15.06 update on 06GRC power costs.xls Chart 3_INPUTS 2" xfId="5789"/>
    <cellStyle name="_VC 6.15.06 update on 06GRC power costs.xls Chart 3_INPUTS 2 2" xfId="5790"/>
    <cellStyle name="_VC 6.15.06 update on 06GRC power costs.xls Chart 3_INPUTS 3" xfId="5791"/>
    <cellStyle name="_VC 6.15.06 update on 06GRC power costs.xls Chart 3_NIM Summary" xfId="5792"/>
    <cellStyle name="_VC 6.15.06 update on 06GRC power costs.xls Chart 3_NIM Summary 09GRC" xfId="5793"/>
    <cellStyle name="_VC 6.15.06 update on 06GRC power costs.xls Chart 3_NIM Summary 09GRC 2" xfId="5794"/>
    <cellStyle name="_VC 6.15.06 update on 06GRC power costs.xls Chart 3_NIM Summary 2" xfId="5795"/>
    <cellStyle name="_VC 6.15.06 update on 06GRC power costs.xls Chart 3_NIM Summary 3" xfId="5796"/>
    <cellStyle name="_VC 6.15.06 update on 06GRC power costs.xls Chart 3_NIM Summary 4" xfId="5797"/>
    <cellStyle name="_VC 6.15.06 update on 06GRC power costs.xls Chart 3_NIM Summary 5" xfId="5798"/>
    <cellStyle name="_VC 6.15.06 update on 06GRC power costs.xls Chart 3_NIM Summary 6" xfId="5799"/>
    <cellStyle name="_VC 6.15.06 update on 06GRC power costs.xls Chart 3_NIM Summary 7" xfId="5800"/>
    <cellStyle name="_VC 6.15.06 update on 06GRC power costs.xls Chart 3_NIM Summary 8" xfId="5801"/>
    <cellStyle name="_VC 6.15.06 update on 06GRC power costs.xls Chart 3_NIM Summary 9" xfId="5802"/>
    <cellStyle name="_VC 6.15.06 update on 06GRC power costs.xls Chart 3_PCA 9 -  Exhibit D April 2010 (3)" xfId="5803"/>
    <cellStyle name="_VC 6.15.06 update on 06GRC power costs.xls Chart 3_PCA 9 -  Exhibit D April 2010 (3) 2" xfId="5804"/>
    <cellStyle name="_VC 6.15.06 update on 06GRC power costs.xls Chart 3_Power Costs - Comparison bx Rbtl-Staff-Jt-PC" xfId="5805"/>
    <cellStyle name="_VC 6.15.06 update on 06GRC power costs.xls Chart 3_Power Costs - Comparison bx Rbtl-Staff-Jt-PC 2" xfId="5806"/>
    <cellStyle name="_VC 6.15.06 update on 06GRC power costs.xls Chart 3_Power Costs - Comparison bx Rbtl-Staff-Jt-PC 2 2" xfId="5807"/>
    <cellStyle name="_VC 6.15.06 update on 06GRC power costs.xls Chart 3_Power Costs - Comparison bx Rbtl-Staff-Jt-PC 3" xfId="5808"/>
    <cellStyle name="_VC 6.15.06 update on 06GRC power costs.xls Chart 3_Power Costs - Comparison bx Rbtl-Staff-Jt-PC_Adj Bench DR 3 for Initial Briefs (Electric)" xfId="5809"/>
    <cellStyle name="_VC 6.15.06 update on 06GRC power costs.xls Chart 3_Power Costs - Comparison bx Rbtl-Staff-Jt-PC_Adj Bench DR 3 for Initial Briefs (Electric) 2" xfId="5810"/>
    <cellStyle name="_VC 6.15.06 update on 06GRC power costs.xls Chart 3_Power Costs - Comparison bx Rbtl-Staff-Jt-PC_Adj Bench DR 3 for Initial Briefs (Electric) 2 2" xfId="5811"/>
    <cellStyle name="_VC 6.15.06 update on 06GRC power costs.xls Chart 3_Power Costs - Comparison bx Rbtl-Staff-Jt-PC_Adj Bench DR 3 for Initial Briefs (Electric) 3" xfId="5812"/>
    <cellStyle name="_VC 6.15.06 update on 06GRC power costs.xls Chart 3_Power Costs - Comparison bx Rbtl-Staff-Jt-PC_Electric Rev Req Model (2009 GRC) Rebuttal" xfId="5813"/>
    <cellStyle name="_VC 6.15.06 update on 06GRC power costs.xls Chart 3_Power Costs - Comparison bx Rbtl-Staff-Jt-PC_Electric Rev Req Model (2009 GRC) Rebuttal 2" xfId="5814"/>
    <cellStyle name="_VC 6.15.06 update on 06GRC power costs.xls Chart 3_Power Costs - Comparison bx Rbtl-Staff-Jt-PC_Electric Rev Req Model (2009 GRC) Rebuttal 2 2" xfId="5815"/>
    <cellStyle name="_VC 6.15.06 update on 06GRC power costs.xls Chart 3_Power Costs - Comparison bx Rbtl-Staff-Jt-PC_Electric Rev Req Model (2009 GRC) Rebuttal 3" xfId="5816"/>
    <cellStyle name="_VC 6.15.06 update on 06GRC power costs.xls Chart 3_Power Costs - Comparison bx Rbtl-Staff-Jt-PC_Electric Rev Req Model (2009 GRC) Rebuttal REmoval of New  WH Solar AdjustMI" xfId="5817"/>
    <cellStyle name="_VC 6.15.06 update on 06GRC power costs.xls Chart 3_Power Costs - Comparison bx Rbtl-Staff-Jt-PC_Electric Rev Req Model (2009 GRC) Rebuttal REmoval of New  WH Solar AdjustMI 2" xfId="5818"/>
    <cellStyle name="_VC 6.15.06 update on 06GRC power costs.xls Chart 3_Power Costs - Comparison bx Rbtl-Staff-Jt-PC_Electric Rev Req Model (2009 GRC) Rebuttal REmoval of New  WH Solar AdjustMI 2 2" xfId="5819"/>
    <cellStyle name="_VC 6.15.06 update on 06GRC power costs.xls Chart 3_Power Costs - Comparison bx Rbtl-Staff-Jt-PC_Electric Rev Req Model (2009 GRC) Rebuttal REmoval of New  WH Solar AdjustMI 3" xfId="5820"/>
    <cellStyle name="_VC 6.15.06 update on 06GRC power costs.xls Chart 3_Power Costs - Comparison bx Rbtl-Staff-Jt-PC_Electric Rev Req Model (2009 GRC) Revised 01-18-2010" xfId="5821"/>
    <cellStyle name="_VC 6.15.06 update on 06GRC power costs.xls Chart 3_Power Costs - Comparison bx Rbtl-Staff-Jt-PC_Electric Rev Req Model (2009 GRC) Revised 01-18-2010 2" xfId="5822"/>
    <cellStyle name="_VC 6.15.06 update on 06GRC power costs.xls Chart 3_Power Costs - Comparison bx Rbtl-Staff-Jt-PC_Electric Rev Req Model (2009 GRC) Revised 01-18-2010 2 2" xfId="5823"/>
    <cellStyle name="_VC 6.15.06 update on 06GRC power costs.xls Chart 3_Power Costs - Comparison bx Rbtl-Staff-Jt-PC_Electric Rev Req Model (2009 GRC) Revised 01-18-2010 3" xfId="5824"/>
    <cellStyle name="_VC 6.15.06 update on 06GRC power costs.xls Chart 3_Power Costs - Comparison bx Rbtl-Staff-Jt-PC_Final Order Electric EXHIBIT A-1" xfId="5825"/>
    <cellStyle name="_VC 6.15.06 update on 06GRC power costs.xls Chart 3_Power Costs - Comparison bx Rbtl-Staff-Jt-PC_Final Order Electric EXHIBIT A-1 2" xfId="5826"/>
    <cellStyle name="_VC 6.15.06 update on 06GRC power costs.xls Chart 3_Power Costs - Comparison bx Rbtl-Staff-Jt-PC_Final Order Electric EXHIBIT A-1 2 2" xfId="5827"/>
    <cellStyle name="_VC 6.15.06 update on 06GRC power costs.xls Chart 3_Power Costs - Comparison bx Rbtl-Staff-Jt-PC_Final Order Electric EXHIBIT A-1 3" xfId="5828"/>
    <cellStyle name="_VC 6.15.06 update on 06GRC power costs.xls Chart 3_Production Adj 4.37" xfId="5829"/>
    <cellStyle name="_VC 6.15.06 update on 06GRC power costs.xls Chart 3_Production Adj 4.37 2" xfId="5830"/>
    <cellStyle name="_VC 6.15.06 update on 06GRC power costs.xls Chart 3_Production Adj 4.37 2 2" xfId="5831"/>
    <cellStyle name="_VC 6.15.06 update on 06GRC power costs.xls Chart 3_Production Adj 4.37 3" xfId="5832"/>
    <cellStyle name="_VC 6.15.06 update on 06GRC power costs.xls Chart 3_Purchased Power Adj 4.03" xfId="5833"/>
    <cellStyle name="_VC 6.15.06 update on 06GRC power costs.xls Chart 3_Purchased Power Adj 4.03 2" xfId="5834"/>
    <cellStyle name="_VC 6.15.06 update on 06GRC power costs.xls Chart 3_Purchased Power Adj 4.03 2 2" xfId="5835"/>
    <cellStyle name="_VC 6.15.06 update on 06GRC power costs.xls Chart 3_Purchased Power Adj 4.03 3" xfId="5836"/>
    <cellStyle name="_VC 6.15.06 update on 06GRC power costs.xls Chart 3_Rebuttal Power Costs" xfId="5837"/>
    <cellStyle name="_VC 6.15.06 update on 06GRC power costs.xls Chart 3_Rebuttal Power Costs 2" xfId="5838"/>
    <cellStyle name="_VC 6.15.06 update on 06GRC power costs.xls Chart 3_Rebuttal Power Costs 2 2" xfId="5839"/>
    <cellStyle name="_VC 6.15.06 update on 06GRC power costs.xls Chart 3_Rebuttal Power Costs 3" xfId="5840"/>
    <cellStyle name="_VC 6.15.06 update on 06GRC power costs.xls Chart 3_Rebuttal Power Costs_Adj Bench DR 3 for Initial Briefs (Electric)" xfId="5841"/>
    <cellStyle name="_VC 6.15.06 update on 06GRC power costs.xls Chart 3_Rebuttal Power Costs_Adj Bench DR 3 for Initial Briefs (Electric) 2" xfId="5842"/>
    <cellStyle name="_VC 6.15.06 update on 06GRC power costs.xls Chart 3_Rebuttal Power Costs_Adj Bench DR 3 for Initial Briefs (Electric) 2 2" xfId="5843"/>
    <cellStyle name="_VC 6.15.06 update on 06GRC power costs.xls Chart 3_Rebuttal Power Costs_Adj Bench DR 3 for Initial Briefs (Electric) 3" xfId="5844"/>
    <cellStyle name="_VC 6.15.06 update on 06GRC power costs.xls Chart 3_Rebuttal Power Costs_Electric Rev Req Model (2009 GRC) Rebuttal" xfId="5845"/>
    <cellStyle name="_VC 6.15.06 update on 06GRC power costs.xls Chart 3_Rebuttal Power Costs_Electric Rev Req Model (2009 GRC) Rebuttal 2" xfId="5846"/>
    <cellStyle name="_VC 6.15.06 update on 06GRC power costs.xls Chart 3_Rebuttal Power Costs_Electric Rev Req Model (2009 GRC) Rebuttal 2 2" xfId="5847"/>
    <cellStyle name="_VC 6.15.06 update on 06GRC power costs.xls Chart 3_Rebuttal Power Costs_Electric Rev Req Model (2009 GRC) Rebuttal 3" xfId="5848"/>
    <cellStyle name="_VC 6.15.06 update on 06GRC power costs.xls Chart 3_Rebuttal Power Costs_Electric Rev Req Model (2009 GRC) Rebuttal REmoval of New  WH Solar AdjustMI" xfId="5849"/>
    <cellStyle name="_VC 6.15.06 update on 06GRC power costs.xls Chart 3_Rebuttal Power Costs_Electric Rev Req Model (2009 GRC) Rebuttal REmoval of New  WH Solar AdjustMI 2" xfId="5850"/>
    <cellStyle name="_VC 6.15.06 update on 06GRC power costs.xls Chart 3_Rebuttal Power Costs_Electric Rev Req Model (2009 GRC) Rebuttal REmoval of New  WH Solar AdjustMI 2 2" xfId="5851"/>
    <cellStyle name="_VC 6.15.06 update on 06GRC power costs.xls Chart 3_Rebuttal Power Costs_Electric Rev Req Model (2009 GRC) Rebuttal REmoval of New  WH Solar AdjustMI 3" xfId="5852"/>
    <cellStyle name="_VC 6.15.06 update on 06GRC power costs.xls Chart 3_Rebuttal Power Costs_Electric Rev Req Model (2009 GRC) Revised 01-18-2010" xfId="5853"/>
    <cellStyle name="_VC 6.15.06 update on 06GRC power costs.xls Chart 3_Rebuttal Power Costs_Electric Rev Req Model (2009 GRC) Revised 01-18-2010 2" xfId="5854"/>
    <cellStyle name="_VC 6.15.06 update on 06GRC power costs.xls Chart 3_Rebuttal Power Costs_Electric Rev Req Model (2009 GRC) Revised 01-18-2010 2 2" xfId="5855"/>
    <cellStyle name="_VC 6.15.06 update on 06GRC power costs.xls Chart 3_Rebuttal Power Costs_Electric Rev Req Model (2009 GRC) Revised 01-18-2010 3" xfId="5856"/>
    <cellStyle name="_VC 6.15.06 update on 06GRC power costs.xls Chart 3_Rebuttal Power Costs_Final Order Electric EXHIBIT A-1" xfId="5857"/>
    <cellStyle name="_VC 6.15.06 update on 06GRC power costs.xls Chart 3_Rebuttal Power Costs_Final Order Electric EXHIBIT A-1 2" xfId="5858"/>
    <cellStyle name="_VC 6.15.06 update on 06GRC power costs.xls Chart 3_Rebuttal Power Costs_Final Order Electric EXHIBIT A-1 2 2" xfId="5859"/>
    <cellStyle name="_VC 6.15.06 update on 06GRC power costs.xls Chart 3_Rebuttal Power Costs_Final Order Electric EXHIBIT A-1 3" xfId="5860"/>
    <cellStyle name="_VC 6.15.06 update on 06GRC power costs.xls Chart 3_ROR &amp; CONV FACTOR" xfId="5861"/>
    <cellStyle name="_VC 6.15.06 update on 06GRC power costs.xls Chart 3_ROR &amp; CONV FACTOR 2" xfId="5862"/>
    <cellStyle name="_VC 6.15.06 update on 06GRC power costs.xls Chart 3_ROR &amp; CONV FACTOR 2 2" xfId="5863"/>
    <cellStyle name="_VC 6.15.06 update on 06GRC power costs.xls Chart 3_ROR &amp; CONV FACTOR 3" xfId="5864"/>
    <cellStyle name="_VC 6.15.06 update on 06GRC power costs.xls Chart 3_ROR 5.02" xfId="5865"/>
    <cellStyle name="_VC 6.15.06 update on 06GRC power costs.xls Chart 3_ROR 5.02 2" xfId="5866"/>
    <cellStyle name="_VC 6.15.06 update on 06GRC power costs.xls Chart 3_ROR 5.02 2 2" xfId="5867"/>
    <cellStyle name="_VC 6.15.06 update on 06GRC power costs.xls Chart 3_ROR 5.02 3" xfId="5868"/>
    <cellStyle name="_VC 6.15.06 update on 06GRC power costs.xls Chart 3_Wind Integration 10GRC" xfId="5869"/>
    <cellStyle name="_VC 6.15.06 update on 06GRC power costs.xls Chart 3_Wind Integration 10GRC 2" xfId="5870"/>
    <cellStyle name="_Worksheet" xfId="5871"/>
    <cellStyle name="_Worksheet_NIM Summary" xfId="5872"/>
    <cellStyle name="_Worksheet_NIM Summary 2" xfId="5873"/>
    <cellStyle name="_Worksheet_Transmission Workbook for May BOD" xfId="5874"/>
    <cellStyle name="_Worksheet_Transmission Workbook for May BOD 2" xfId="5875"/>
    <cellStyle name="_Worksheet_Wind Integration 10GRC" xfId="5876"/>
    <cellStyle name="_Worksheet_Wind Integration 10GRC 2" xfId="5877"/>
    <cellStyle name="0,0_x000d__x000a_NA_x000d__x000a_" xfId="75"/>
    <cellStyle name="0000" xfId="213"/>
    <cellStyle name="000000" xfId="214"/>
    <cellStyle name="20% - Accent1" xfId="19" builtinId="30" customBuiltin="1"/>
    <cellStyle name="20% - Accent1 2" xfId="215"/>
    <cellStyle name="20% - Accent1 2 2" xfId="5878"/>
    <cellStyle name="20% - Accent1 2 2 2" xfId="5879"/>
    <cellStyle name="20% - Accent1 2 3" xfId="5880"/>
    <cellStyle name="20% - Accent1 2 4" xfId="5881"/>
    <cellStyle name="20% - Accent1 2_2009 GRC Compl Filing - Exhibit D" xfId="5882"/>
    <cellStyle name="20% - Accent1 3" xfId="216"/>
    <cellStyle name="20% - Accent1 3 2" xfId="5883"/>
    <cellStyle name="20% - Accent1 3 3" xfId="5884"/>
    <cellStyle name="20% - Accent1 3 3 2" xfId="5885"/>
    <cellStyle name="20% - Accent1 3 4" xfId="5886"/>
    <cellStyle name="20% - Accent1 3 5" xfId="5887"/>
    <cellStyle name="20% - Accent1 4" xfId="217"/>
    <cellStyle name="20% - Accent1 4 2" xfId="5888"/>
    <cellStyle name="20% - Accent1 4 2 2" xfId="5889"/>
    <cellStyle name="20% - Accent1 4 2 2 2" xfId="5890"/>
    <cellStyle name="20% - Accent1 4 2 3" xfId="5891"/>
    <cellStyle name="20% - Accent1 4 2 3 2" xfId="5892"/>
    <cellStyle name="20% - Accent1 4 2 4" xfId="5893"/>
    <cellStyle name="20% - Accent1 4 2 4 2" xfId="5894"/>
    <cellStyle name="20% - Accent1 4 2 5" xfId="5895"/>
    <cellStyle name="20% - Accent1 4 3" xfId="5896"/>
    <cellStyle name="20% - Accent1 4 3 2" xfId="5897"/>
    <cellStyle name="20% - Accent1 4 3 2 2" xfId="5898"/>
    <cellStyle name="20% - Accent1 4 3 3" xfId="5899"/>
    <cellStyle name="20% - Accent1 4 4" xfId="5900"/>
    <cellStyle name="20% - Accent1 4 4 2" xfId="5901"/>
    <cellStyle name="20% - Accent1 4 5" xfId="5902"/>
    <cellStyle name="20% - Accent1 4 5 2" xfId="5903"/>
    <cellStyle name="20% - Accent1 4 6" xfId="5904"/>
    <cellStyle name="20% - Accent1 4 6 2" xfId="5905"/>
    <cellStyle name="20% - Accent1 4 7" xfId="5906"/>
    <cellStyle name="20% - Accent1 4 7 2" xfId="5907"/>
    <cellStyle name="20% - Accent1 5" xfId="5908"/>
    <cellStyle name="20% - Accent1 5 2" xfId="5909"/>
    <cellStyle name="20% - Accent2" xfId="23" builtinId="34" customBuiltin="1"/>
    <cellStyle name="20% - Accent2 2" xfId="218"/>
    <cellStyle name="20% - Accent2 2 2" xfId="5910"/>
    <cellStyle name="20% - Accent2 2 2 2" xfId="5911"/>
    <cellStyle name="20% - Accent2 2 3" xfId="5912"/>
    <cellStyle name="20% - Accent2 2 4" xfId="5913"/>
    <cellStyle name="20% - Accent2 2_2009 GRC Compl Filing - Exhibit D" xfId="5914"/>
    <cellStyle name="20% - Accent2 3" xfId="219"/>
    <cellStyle name="20% - Accent2 3 2" xfId="5915"/>
    <cellStyle name="20% - Accent2 3 3" xfId="5916"/>
    <cellStyle name="20% - Accent2 3 3 2" xfId="5917"/>
    <cellStyle name="20% - Accent2 3 4" xfId="5918"/>
    <cellStyle name="20% - Accent2 3 5" xfId="5919"/>
    <cellStyle name="20% - Accent2 4" xfId="220"/>
    <cellStyle name="20% - Accent2 4 2" xfId="5920"/>
    <cellStyle name="20% - Accent2 4 2 2" xfId="5921"/>
    <cellStyle name="20% - Accent2 4 2 2 2" xfId="5922"/>
    <cellStyle name="20% - Accent2 4 2 3" xfId="5923"/>
    <cellStyle name="20% - Accent2 4 2 3 2" xfId="5924"/>
    <cellStyle name="20% - Accent2 4 2 4" xfId="5925"/>
    <cellStyle name="20% - Accent2 4 2 4 2" xfId="5926"/>
    <cellStyle name="20% - Accent2 4 2 5" xfId="5927"/>
    <cellStyle name="20% - Accent2 4 3" xfId="5928"/>
    <cellStyle name="20% - Accent2 4 3 2" xfId="5929"/>
    <cellStyle name="20% - Accent2 4 3 2 2" xfId="5930"/>
    <cellStyle name="20% - Accent2 4 3 3" xfId="5931"/>
    <cellStyle name="20% - Accent2 4 4" xfId="5932"/>
    <cellStyle name="20% - Accent2 4 4 2" xfId="5933"/>
    <cellStyle name="20% - Accent2 4 5" xfId="5934"/>
    <cellStyle name="20% - Accent2 4 5 2" xfId="5935"/>
    <cellStyle name="20% - Accent2 4 6" xfId="5936"/>
    <cellStyle name="20% - Accent2 4 6 2" xfId="5937"/>
    <cellStyle name="20% - Accent2 4 7" xfId="5938"/>
    <cellStyle name="20% - Accent2 4 7 2" xfId="5939"/>
    <cellStyle name="20% - Accent2 5" xfId="5940"/>
    <cellStyle name="20% - Accent2 5 2" xfId="5941"/>
    <cellStyle name="20% - Accent3" xfId="27" builtinId="38" customBuiltin="1"/>
    <cellStyle name="20% - Accent3 2" xfId="221"/>
    <cellStyle name="20% - Accent3 2 2" xfId="5942"/>
    <cellStyle name="20% - Accent3 2 2 2" xfId="5943"/>
    <cellStyle name="20% - Accent3 2 3" xfId="5944"/>
    <cellStyle name="20% - Accent3 2 4" xfId="5945"/>
    <cellStyle name="20% - Accent3 2_2009 GRC Compl Filing - Exhibit D" xfId="5946"/>
    <cellStyle name="20% - Accent3 3" xfId="222"/>
    <cellStyle name="20% - Accent3 3 2" xfId="5947"/>
    <cellStyle name="20% - Accent3 3 3" xfId="5948"/>
    <cellStyle name="20% - Accent3 3 3 2" xfId="5949"/>
    <cellStyle name="20% - Accent3 3 4" xfId="5950"/>
    <cellStyle name="20% - Accent3 3 5" xfId="5951"/>
    <cellStyle name="20% - Accent3 4" xfId="223"/>
    <cellStyle name="20% - Accent3 4 2" xfId="5952"/>
    <cellStyle name="20% - Accent3 4 2 2" xfId="5953"/>
    <cellStyle name="20% - Accent3 4 2 2 2" xfId="5954"/>
    <cellStyle name="20% - Accent3 4 2 3" xfId="5955"/>
    <cellStyle name="20% - Accent3 4 2 3 2" xfId="5956"/>
    <cellStyle name="20% - Accent3 4 2 4" xfId="5957"/>
    <cellStyle name="20% - Accent3 4 2 4 2" xfId="5958"/>
    <cellStyle name="20% - Accent3 4 2 5" xfId="5959"/>
    <cellStyle name="20% - Accent3 4 3" xfId="5960"/>
    <cellStyle name="20% - Accent3 4 3 2" xfId="5961"/>
    <cellStyle name="20% - Accent3 4 3 2 2" xfId="5962"/>
    <cellStyle name="20% - Accent3 4 3 3" xfId="5963"/>
    <cellStyle name="20% - Accent3 4 4" xfId="5964"/>
    <cellStyle name="20% - Accent3 4 4 2" xfId="5965"/>
    <cellStyle name="20% - Accent3 4 5" xfId="5966"/>
    <cellStyle name="20% - Accent3 4 5 2" xfId="5967"/>
    <cellStyle name="20% - Accent3 4 6" xfId="5968"/>
    <cellStyle name="20% - Accent3 4 6 2" xfId="5969"/>
    <cellStyle name="20% - Accent3 4 7" xfId="5970"/>
    <cellStyle name="20% - Accent3 4 7 2" xfId="5971"/>
    <cellStyle name="20% - Accent3 5" xfId="5972"/>
    <cellStyle name="20% - Accent3 5 2" xfId="5973"/>
    <cellStyle name="20% - Accent4" xfId="31" builtinId="42" customBuiltin="1"/>
    <cellStyle name="20% - Accent4 2" xfId="224"/>
    <cellStyle name="20% - Accent4 2 2" xfId="5974"/>
    <cellStyle name="20% - Accent4 2 2 2" xfId="5975"/>
    <cellStyle name="20% - Accent4 2 3" xfId="5976"/>
    <cellStyle name="20% - Accent4 2 4" xfId="5977"/>
    <cellStyle name="20% - Accent4 2_2009 GRC Compl Filing - Exhibit D" xfId="5978"/>
    <cellStyle name="20% - Accent4 3" xfId="225"/>
    <cellStyle name="20% - Accent4 3 2" xfId="5979"/>
    <cellStyle name="20% - Accent4 3 3" xfId="5980"/>
    <cellStyle name="20% - Accent4 3 3 2" xfId="5981"/>
    <cellStyle name="20% - Accent4 3 4" xfId="5982"/>
    <cellStyle name="20% - Accent4 3 5" xfId="5983"/>
    <cellStyle name="20% - Accent4 4" xfId="226"/>
    <cellStyle name="20% - Accent4 4 2" xfId="5984"/>
    <cellStyle name="20% - Accent4 4 2 2" xfId="5985"/>
    <cellStyle name="20% - Accent4 4 2 2 2" xfId="5986"/>
    <cellStyle name="20% - Accent4 4 2 3" xfId="5987"/>
    <cellStyle name="20% - Accent4 4 2 3 2" xfId="5988"/>
    <cellStyle name="20% - Accent4 4 2 4" xfId="5989"/>
    <cellStyle name="20% - Accent4 4 2 4 2" xfId="5990"/>
    <cellStyle name="20% - Accent4 4 2 5" xfId="5991"/>
    <cellStyle name="20% - Accent4 4 3" xfId="5992"/>
    <cellStyle name="20% - Accent4 4 3 2" xfId="5993"/>
    <cellStyle name="20% - Accent4 4 3 2 2" xfId="5994"/>
    <cellStyle name="20% - Accent4 4 3 3" xfId="5995"/>
    <cellStyle name="20% - Accent4 4 4" xfId="5996"/>
    <cellStyle name="20% - Accent4 4 4 2" xfId="5997"/>
    <cellStyle name="20% - Accent4 4 5" xfId="5998"/>
    <cellStyle name="20% - Accent4 4 5 2" xfId="5999"/>
    <cellStyle name="20% - Accent4 4 6" xfId="6000"/>
    <cellStyle name="20% - Accent4 4 6 2" xfId="6001"/>
    <cellStyle name="20% - Accent4 4 7" xfId="6002"/>
    <cellStyle name="20% - Accent4 4 7 2" xfId="6003"/>
    <cellStyle name="20% - Accent4 5" xfId="6004"/>
    <cellStyle name="20% - Accent4 5 2" xfId="6005"/>
    <cellStyle name="20% - Accent5" xfId="35" builtinId="46" customBuiltin="1"/>
    <cellStyle name="20% - Accent5 2" xfId="227"/>
    <cellStyle name="20% - Accent5 2 2" xfId="6006"/>
    <cellStyle name="20% - Accent5 2 2 2" xfId="6007"/>
    <cellStyle name="20% - Accent5 2 3" xfId="6008"/>
    <cellStyle name="20% - Accent5 2 4" xfId="6009"/>
    <cellStyle name="20% - Accent5 2_2009 GRC Compl Filing - Exhibit D" xfId="6010"/>
    <cellStyle name="20% - Accent5 3" xfId="228"/>
    <cellStyle name="20% - Accent5 3 2" xfId="6011"/>
    <cellStyle name="20% - Accent5 3 3" xfId="6012"/>
    <cellStyle name="20% - Accent5 3 3 2" xfId="6013"/>
    <cellStyle name="20% - Accent5 3 4" xfId="6014"/>
    <cellStyle name="20% - Accent5 3 5" xfId="6015"/>
    <cellStyle name="20% - Accent5 4" xfId="229"/>
    <cellStyle name="20% - Accent5 4 2" xfId="6016"/>
    <cellStyle name="20% - Accent5 4 2 2" xfId="6017"/>
    <cellStyle name="20% - Accent5 4 3" xfId="6018"/>
    <cellStyle name="20% - Accent5 4 3 2" xfId="6019"/>
    <cellStyle name="20% - Accent5 5" xfId="6020"/>
    <cellStyle name="20% - Accent5 5 2" xfId="6021"/>
    <cellStyle name="20% - Accent5 5 2 2" xfId="6022"/>
    <cellStyle name="20% - Accent5 5 3" xfId="6023"/>
    <cellStyle name="20% - Accent5 6" xfId="6024"/>
    <cellStyle name="20% - Accent5 6 2" xfId="6025"/>
    <cellStyle name="20% - Accent5 6 2 2" xfId="6026"/>
    <cellStyle name="20% - Accent5 6 3" xfId="6027"/>
    <cellStyle name="20% - Accent5 7" xfId="6028"/>
    <cellStyle name="20% - Accent5 7 2" xfId="6029"/>
    <cellStyle name="20% - Accent5 8" xfId="6030"/>
    <cellStyle name="20% - Accent5 8 2" xfId="6031"/>
    <cellStyle name="20% - Accent6" xfId="39" builtinId="50" customBuiltin="1"/>
    <cellStyle name="20% - Accent6 2" xfId="230"/>
    <cellStyle name="20% - Accent6 2 2" xfId="6032"/>
    <cellStyle name="20% - Accent6 2 2 2" xfId="6033"/>
    <cellStyle name="20% - Accent6 2 3" xfId="6034"/>
    <cellStyle name="20% - Accent6 2 4" xfId="6035"/>
    <cellStyle name="20% - Accent6 2_2009 GRC Compl Filing - Exhibit D" xfId="6036"/>
    <cellStyle name="20% - Accent6 3" xfId="231"/>
    <cellStyle name="20% - Accent6 3 2" xfId="6037"/>
    <cellStyle name="20% - Accent6 3 3" xfId="6038"/>
    <cellStyle name="20% - Accent6 3 3 2" xfId="6039"/>
    <cellStyle name="20% - Accent6 3 4" xfId="6040"/>
    <cellStyle name="20% - Accent6 3 5" xfId="6041"/>
    <cellStyle name="20% - Accent6 4" xfId="232"/>
    <cellStyle name="20% - Accent6 4 2" xfId="6042"/>
    <cellStyle name="20% - Accent6 4 2 2" xfId="6043"/>
    <cellStyle name="20% - Accent6 4 2 2 2" xfId="6044"/>
    <cellStyle name="20% - Accent6 4 2 3" xfId="6045"/>
    <cellStyle name="20% - Accent6 4 2 3 2" xfId="6046"/>
    <cellStyle name="20% - Accent6 4 2 4" xfId="6047"/>
    <cellStyle name="20% - Accent6 4 2 4 2" xfId="6048"/>
    <cellStyle name="20% - Accent6 4 2 5" xfId="6049"/>
    <cellStyle name="20% - Accent6 4 3" xfId="6050"/>
    <cellStyle name="20% - Accent6 4 3 2" xfId="6051"/>
    <cellStyle name="20% - Accent6 4 3 2 2" xfId="6052"/>
    <cellStyle name="20% - Accent6 4 3 3" xfId="6053"/>
    <cellStyle name="20% - Accent6 4 4" xfId="6054"/>
    <cellStyle name="20% - Accent6 4 4 2" xfId="6055"/>
    <cellStyle name="20% - Accent6 4 5" xfId="6056"/>
    <cellStyle name="20% - Accent6 4 5 2" xfId="6057"/>
    <cellStyle name="20% - Accent6 4 6" xfId="6058"/>
    <cellStyle name="20% - Accent6 4 6 2" xfId="6059"/>
    <cellStyle name="20% - Accent6 4 7" xfId="6060"/>
    <cellStyle name="20% - Accent6 4 7 2" xfId="6061"/>
    <cellStyle name="20% - Accent6 5" xfId="6062"/>
    <cellStyle name="20% - Accent6 5 2" xfId="6063"/>
    <cellStyle name="40% - Accent1" xfId="20" builtinId="31" customBuiltin="1"/>
    <cellStyle name="40% - Accent1 2" xfId="233"/>
    <cellStyle name="40% - Accent1 2 2" xfId="6064"/>
    <cellStyle name="40% - Accent1 2 2 2" xfId="6065"/>
    <cellStyle name="40% - Accent1 2 3" xfId="6066"/>
    <cellStyle name="40% - Accent1 2 4" xfId="6067"/>
    <cellStyle name="40% - Accent1 2_2009 GRC Compl Filing - Exhibit D" xfId="6068"/>
    <cellStyle name="40% - Accent1 3" xfId="234"/>
    <cellStyle name="40% - Accent1 3 2" xfId="6069"/>
    <cellStyle name="40% - Accent1 3 3" xfId="6070"/>
    <cellStyle name="40% - Accent1 3 3 2" xfId="6071"/>
    <cellStyle name="40% - Accent1 3 4" xfId="6072"/>
    <cellStyle name="40% - Accent1 3 5" xfId="6073"/>
    <cellStyle name="40% - Accent1 4" xfId="235"/>
    <cellStyle name="40% - Accent1 4 2" xfId="6074"/>
    <cellStyle name="40% - Accent1 4 2 2" xfId="6075"/>
    <cellStyle name="40% - Accent1 4 2 2 2" xfId="6076"/>
    <cellStyle name="40% - Accent1 4 2 3" xfId="6077"/>
    <cellStyle name="40% - Accent1 4 2 3 2" xfId="6078"/>
    <cellStyle name="40% - Accent1 4 2 4" xfId="6079"/>
    <cellStyle name="40% - Accent1 4 2 4 2" xfId="6080"/>
    <cellStyle name="40% - Accent1 4 2 5" xfId="6081"/>
    <cellStyle name="40% - Accent1 4 3" xfId="6082"/>
    <cellStyle name="40% - Accent1 4 3 2" xfId="6083"/>
    <cellStyle name="40% - Accent1 4 3 2 2" xfId="6084"/>
    <cellStyle name="40% - Accent1 4 3 3" xfId="6085"/>
    <cellStyle name="40% - Accent1 4 4" xfId="6086"/>
    <cellStyle name="40% - Accent1 4 4 2" xfId="6087"/>
    <cellStyle name="40% - Accent1 4 5" xfId="6088"/>
    <cellStyle name="40% - Accent1 4 5 2" xfId="6089"/>
    <cellStyle name="40% - Accent1 4 6" xfId="6090"/>
    <cellStyle name="40% - Accent1 4 6 2" xfId="6091"/>
    <cellStyle name="40% - Accent1 4 7" xfId="6092"/>
    <cellStyle name="40% - Accent1 4 7 2" xfId="6093"/>
    <cellStyle name="40% - Accent1 5" xfId="6094"/>
    <cellStyle name="40% - Accent1 5 2" xfId="6095"/>
    <cellStyle name="40% - Accent2" xfId="24" builtinId="35" customBuiltin="1"/>
    <cellStyle name="40% - Accent2 2" xfId="236"/>
    <cellStyle name="40% - Accent2 2 2" xfId="6096"/>
    <cellStyle name="40% - Accent2 2 2 2" xfId="6097"/>
    <cellStyle name="40% - Accent2 2 3" xfId="6098"/>
    <cellStyle name="40% - Accent2 2 4" xfId="6099"/>
    <cellStyle name="40% - Accent2 2_2009 GRC Compl Filing - Exhibit D" xfId="6100"/>
    <cellStyle name="40% - Accent2 3" xfId="237"/>
    <cellStyle name="40% - Accent2 3 2" xfId="6101"/>
    <cellStyle name="40% - Accent2 3 3" xfId="6102"/>
    <cellStyle name="40% - Accent2 3 3 2" xfId="6103"/>
    <cellStyle name="40% - Accent2 3 4" xfId="6104"/>
    <cellStyle name="40% - Accent2 3 5" xfId="6105"/>
    <cellStyle name="40% - Accent2 4" xfId="238"/>
    <cellStyle name="40% - Accent2 4 2" xfId="6106"/>
    <cellStyle name="40% - Accent2 4 2 2" xfId="6107"/>
    <cellStyle name="40% - Accent2 4 3" xfId="6108"/>
    <cellStyle name="40% - Accent2 4 3 2" xfId="6109"/>
    <cellStyle name="40% - Accent2 5" xfId="6110"/>
    <cellStyle name="40% - Accent2 5 2" xfId="6111"/>
    <cellStyle name="40% - Accent2 5 2 2" xfId="6112"/>
    <cellStyle name="40% - Accent2 5 3" xfId="6113"/>
    <cellStyle name="40% - Accent2 6" xfId="6114"/>
    <cellStyle name="40% - Accent2 6 2" xfId="6115"/>
    <cellStyle name="40% - Accent2 6 2 2" xfId="6116"/>
    <cellStyle name="40% - Accent2 6 3" xfId="6117"/>
    <cellStyle name="40% - Accent2 7" xfId="6118"/>
    <cellStyle name="40% - Accent2 7 2" xfId="6119"/>
    <cellStyle name="40% - Accent2 8" xfId="6120"/>
    <cellStyle name="40% - Accent2 8 2" xfId="6121"/>
    <cellStyle name="40% - Accent3" xfId="28" builtinId="39" customBuiltin="1"/>
    <cellStyle name="40% - Accent3 2" xfId="239"/>
    <cellStyle name="40% - Accent3 2 2" xfId="6122"/>
    <cellStyle name="40% - Accent3 2 2 2" xfId="6123"/>
    <cellStyle name="40% - Accent3 2 3" xfId="6124"/>
    <cellStyle name="40% - Accent3 2 4" xfId="6125"/>
    <cellStyle name="40% - Accent3 2_2009 GRC Compl Filing - Exhibit D" xfId="6126"/>
    <cellStyle name="40% - Accent3 3" xfId="240"/>
    <cellStyle name="40% - Accent3 3 2" xfId="6127"/>
    <cellStyle name="40% - Accent3 3 3" xfId="6128"/>
    <cellStyle name="40% - Accent3 3 3 2" xfId="6129"/>
    <cellStyle name="40% - Accent3 3 4" xfId="6130"/>
    <cellStyle name="40% - Accent3 3 5" xfId="6131"/>
    <cellStyle name="40% - Accent3 4" xfId="241"/>
    <cellStyle name="40% - Accent3 4 2" xfId="6132"/>
    <cellStyle name="40% - Accent3 4 2 2" xfId="6133"/>
    <cellStyle name="40% - Accent3 4 2 2 2" xfId="6134"/>
    <cellStyle name="40% - Accent3 4 2 3" xfId="6135"/>
    <cellStyle name="40% - Accent3 4 2 3 2" xfId="6136"/>
    <cellStyle name="40% - Accent3 4 2 4" xfId="6137"/>
    <cellStyle name="40% - Accent3 4 2 4 2" xfId="6138"/>
    <cellStyle name="40% - Accent3 4 2 5" xfId="6139"/>
    <cellStyle name="40% - Accent3 4 3" xfId="6140"/>
    <cellStyle name="40% - Accent3 4 3 2" xfId="6141"/>
    <cellStyle name="40% - Accent3 4 3 2 2" xfId="6142"/>
    <cellStyle name="40% - Accent3 4 3 3" xfId="6143"/>
    <cellStyle name="40% - Accent3 4 4" xfId="6144"/>
    <cellStyle name="40% - Accent3 4 4 2" xfId="6145"/>
    <cellStyle name="40% - Accent3 4 5" xfId="6146"/>
    <cellStyle name="40% - Accent3 4 5 2" xfId="6147"/>
    <cellStyle name="40% - Accent3 4 6" xfId="6148"/>
    <cellStyle name="40% - Accent3 4 6 2" xfId="6149"/>
    <cellStyle name="40% - Accent3 4 7" xfId="6150"/>
    <cellStyle name="40% - Accent3 4 7 2" xfId="6151"/>
    <cellStyle name="40% - Accent3 5" xfId="6152"/>
    <cellStyle name="40% - Accent3 5 2" xfId="6153"/>
    <cellStyle name="40% - Accent4" xfId="32" builtinId="43" customBuiltin="1"/>
    <cellStyle name="40% - Accent4 2" xfId="242"/>
    <cellStyle name="40% - Accent4 2 2" xfId="6154"/>
    <cellStyle name="40% - Accent4 2 2 2" xfId="6155"/>
    <cellStyle name="40% - Accent4 2 3" xfId="6156"/>
    <cellStyle name="40% - Accent4 2 4" xfId="6157"/>
    <cellStyle name="40% - Accent4 2_2009 GRC Compl Filing - Exhibit D" xfId="6158"/>
    <cellStyle name="40% - Accent4 3" xfId="243"/>
    <cellStyle name="40% - Accent4 3 2" xfId="6159"/>
    <cellStyle name="40% - Accent4 3 3" xfId="6160"/>
    <cellStyle name="40% - Accent4 3 3 2" xfId="6161"/>
    <cellStyle name="40% - Accent4 3 4" xfId="6162"/>
    <cellStyle name="40% - Accent4 3 5" xfId="6163"/>
    <cellStyle name="40% - Accent4 4" xfId="244"/>
    <cellStyle name="40% - Accent4 4 2" xfId="6164"/>
    <cellStyle name="40% - Accent4 4 2 2" xfId="6165"/>
    <cellStyle name="40% - Accent4 4 2 2 2" xfId="6166"/>
    <cellStyle name="40% - Accent4 4 2 3" xfId="6167"/>
    <cellStyle name="40% - Accent4 4 2 3 2" xfId="6168"/>
    <cellStyle name="40% - Accent4 4 2 4" xfId="6169"/>
    <cellStyle name="40% - Accent4 4 2 4 2" xfId="6170"/>
    <cellStyle name="40% - Accent4 4 2 5" xfId="6171"/>
    <cellStyle name="40% - Accent4 4 3" xfId="6172"/>
    <cellStyle name="40% - Accent4 4 3 2" xfId="6173"/>
    <cellStyle name="40% - Accent4 4 3 2 2" xfId="6174"/>
    <cellStyle name="40% - Accent4 4 3 3" xfId="6175"/>
    <cellStyle name="40% - Accent4 4 4" xfId="6176"/>
    <cellStyle name="40% - Accent4 4 4 2" xfId="6177"/>
    <cellStyle name="40% - Accent4 4 5" xfId="6178"/>
    <cellStyle name="40% - Accent4 4 5 2" xfId="6179"/>
    <cellStyle name="40% - Accent4 4 6" xfId="6180"/>
    <cellStyle name="40% - Accent4 4 6 2" xfId="6181"/>
    <cellStyle name="40% - Accent4 4 7" xfId="6182"/>
    <cellStyle name="40% - Accent4 4 7 2" xfId="6183"/>
    <cellStyle name="40% - Accent4 5" xfId="6184"/>
    <cellStyle name="40% - Accent4 5 2" xfId="6185"/>
    <cellStyle name="40% - Accent5" xfId="36" builtinId="47" customBuiltin="1"/>
    <cellStyle name="40% - Accent5 2" xfId="245"/>
    <cellStyle name="40% - Accent5 2 2" xfId="6186"/>
    <cellStyle name="40% - Accent5 2 2 2" xfId="6187"/>
    <cellStyle name="40% - Accent5 2 3" xfId="6188"/>
    <cellStyle name="40% - Accent5 2 4" xfId="6189"/>
    <cellStyle name="40% - Accent5 2_2009 GRC Compl Filing - Exhibit D" xfId="6190"/>
    <cellStyle name="40% - Accent5 3" xfId="246"/>
    <cellStyle name="40% - Accent5 3 2" xfId="6191"/>
    <cellStyle name="40% - Accent5 3 3" xfId="6192"/>
    <cellStyle name="40% - Accent5 3 3 2" xfId="6193"/>
    <cellStyle name="40% - Accent5 3 4" xfId="6194"/>
    <cellStyle name="40% - Accent5 3 5" xfId="6195"/>
    <cellStyle name="40% - Accent5 4" xfId="247"/>
    <cellStyle name="40% - Accent5 4 2" xfId="6196"/>
    <cellStyle name="40% - Accent5 4 2 2" xfId="6197"/>
    <cellStyle name="40% - Accent5 4 2 2 2" xfId="6198"/>
    <cellStyle name="40% - Accent5 4 2 3" xfId="6199"/>
    <cellStyle name="40% - Accent5 4 2 3 2" xfId="6200"/>
    <cellStyle name="40% - Accent5 4 2 4" xfId="6201"/>
    <cellStyle name="40% - Accent5 4 2 4 2" xfId="6202"/>
    <cellStyle name="40% - Accent5 4 2 5" xfId="6203"/>
    <cellStyle name="40% - Accent5 4 3" xfId="6204"/>
    <cellStyle name="40% - Accent5 4 3 2" xfId="6205"/>
    <cellStyle name="40% - Accent5 4 3 2 2" xfId="6206"/>
    <cellStyle name="40% - Accent5 4 3 3" xfId="6207"/>
    <cellStyle name="40% - Accent5 4 4" xfId="6208"/>
    <cellStyle name="40% - Accent5 4 4 2" xfId="6209"/>
    <cellStyle name="40% - Accent5 4 5" xfId="6210"/>
    <cellStyle name="40% - Accent5 4 5 2" xfId="6211"/>
    <cellStyle name="40% - Accent5 4 6" xfId="6212"/>
    <cellStyle name="40% - Accent5 4 6 2" xfId="6213"/>
    <cellStyle name="40% - Accent5 4 7" xfId="6214"/>
    <cellStyle name="40% - Accent5 4 7 2" xfId="6215"/>
    <cellStyle name="40% - Accent5 5" xfId="6216"/>
    <cellStyle name="40% - Accent5 5 2" xfId="6217"/>
    <cellStyle name="40% - Accent6" xfId="40" builtinId="51" customBuiltin="1"/>
    <cellStyle name="40% - Accent6 2" xfId="248"/>
    <cellStyle name="40% - Accent6 2 2" xfId="6218"/>
    <cellStyle name="40% - Accent6 2 2 2" xfId="6219"/>
    <cellStyle name="40% - Accent6 2 3" xfId="6220"/>
    <cellStyle name="40% - Accent6 2 4" xfId="6221"/>
    <cellStyle name="40% - Accent6 2_2009 GRC Compl Filing - Exhibit D" xfId="6222"/>
    <cellStyle name="40% - Accent6 3" xfId="249"/>
    <cellStyle name="40% - Accent6 3 2" xfId="6223"/>
    <cellStyle name="40% - Accent6 3 3" xfId="6224"/>
    <cellStyle name="40% - Accent6 3 3 2" xfId="6225"/>
    <cellStyle name="40% - Accent6 3 4" xfId="6226"/>
    <cellStyle name="40% - Accent6 3 5" xfId="6227"/>
    <cellStyle name="40% - Accent6 4" xfId="250"/>
    <cellStyle name="40% - Accent6 4 2" xfId="6228"/>
    <cellStyle name="40% - Accent6 4 2 2" xfId="6229"/>
    <cellStyle name="40% - Accent6 4 2 2 2" xfId="6230"/>
    <cellStyle name="40% - Accent6 4 2 3" xfId="6231"/>
    <cellStyle name="40% - Accent6 4 2 3 2" xfId="6232"/>
    <cellStyle name="40% - Accent6 4 2 4" xfId="6233"/>
    <cellStyle name="40% - Accent6 4 2 4 2" xfId="6234"/>
    <cellStyle name="40% - Accent6 4 2 5" xfId="6235"/>
    <cellStyle name="40% - Accent6 4 3" xfId="6236"/>
    <cellStyle name="40% - Accent6 4 3 2" xfId="6237"/>
    <cellStyle name="40% - Accent6 4 3 2 2" xfId="6238"/>
    <cellStyle name="40% - Accent6 4 3 3" xfId="6239"/>
    <cellStyle name="40% - Accent6 4 4" xfId="6240"/>
    <cellStyle name="40% - Accent6 4 4 2" xfId="6241"/>
    <cellStyle name="40% - Accent6 4 5" xfId="6242"/>
    <cellStyle name="40% - Accent6 4 5 2" xfId="6243"/>
    <cellStyle name="40% - Accent6 4 6" xfId="6244"/>
    <cellStyle name="40% - Accent6 4 6 2" xfId="6245"/>
    <cellStyle name="40% - Accent6 4 7" xfId="6246"/>
    <cellStyle name="40% - Accent6 4 7 2" xfId="6247"/>
    <cellStyle name="40% - Accent6 5" xfId="6248"/>
    <cellStyle name="40% - Accent6 5 2" xfId="6249"/>
    <cellStyle name="60% - Accent1" xfId="21" builtinId="32" customBuiltin="1"/>
    <cellStyle name="60% - Accent1 2" xfId="6250"/>
    <cellStyle name="60% - Accent1 2 2" xfId="6251"/>
    <cellStyle name="60% - Accent1 2 3" xfId="6252"/>
    <cellStyle name="60% - Accent1 2 4" xfId="6253"/>
    <cellStyle name="60% - Accent1 3" xfId="6254"/>
    <cellStyle name="60% - Accent1 3 2" xfId="6255"/>
    <cellStyle name="60% - Accent1 3 3" xfId="6256"/>
    <cellStyle name="60% - Accent1 3 4" xfId="6257"/>
    <cellStyle name="60% - Accent2" xfId="25" builtinId="36" customBuiltin="1"/>
    <cellStyle name="60% - Accent2 2" xfId="6258"/>
    <cellStyle name="60% - Accent2 2 2" xfId="6259"/>
    <cellStyle name="60% - Accent2 2 3" xfId="6260"/>
    <cellStyle name="60% - Accent2 2 4" xfId="6261"/>
    <cellStyle name="60% - Accent2 3" xfId="6262"/>
    <cellStyle name="60% - Accent2 3 2" xfId="6263"/>
    <cellStyle name="60% - Accent2 3 3" xfId="6264"/>
    <cellStyle name="60% - Accent2 3 4" xfId="6265"/>
    <cellStyle name="60% - Accent3" xfId="29" builtinId="40" customBuiltin="1"/>
    <cellStyle name="60% - Accent3 2" xfId="6266"/>
    <cellStyle name="60% - Accent3 2 2" xfId="6267"/>
    <cellStyle name="60% - Accent3 2 3" xfId="6268"/>
    <cellStyle name="60% - Accent3 2 4" xfId="6269"/>
    <cellStyle name="60% - Accent3 3" xfId="6270"/>
    <cellStyle name="60% - Accent3 3 2" xfId="6271"/>
    <cellStyle name="60% - Accent3 3 3" xfId="6272"/>
    <cellStyle name="60% - Accent3 3 4" xfId="6273"/>
    <cellStyle name="60% - Accent4" xfId="33" builtinId="44" customBuiltin="1"/>
    <cellStyle name="60% - Accent4 2" xfId="6274"/>
    <cellStyle name="60% - Accent4 2 2" xfId="6275"/>
    <cellStyle name="60% - Accent4 2 3" xfId="6276"/>
    <cellStyle name="60% - Accent4 2 4" xfId="6277"/>
    <cellStyle name="60% - Accent4 3" xfId="6278"/>
    <cellStyle name="60% - Accent4 3 2" xfId="6279"/>
    <cellStyle name="60% - Accent4 3 3" xfId="6280"/>
    <cellStyle name="60% - Accent4 3 4" xfId="6281"/>
    <cellStyle name="60% - Accent5" xfId="37" builtinId="48" customBuiltin="1"/>
    <cellStyle name="60% - Accent5 2" xfId="6282"/>
    <cellStyle name="60% - Accent5 2 2" xfId="6283"/>
    <cellStyle name="60% - Accent5 2 3" xfId="6284"/>
    <cellStyle name="60% - Accent5 2 4" xfId="6285"/>
    <cellStyle name="60% - Accent5 3" xfId="6286"/>
    <cellStyle name="60% - Accent5 3 2" xfId="6287"/>
    <cellStyle name="60% - Accent5 3 3" xfId="6288"/>
    <cellStyle name="60% - Accent5 3 4" xfId="6289"/>
    <cellStyle name="60% - Accent6" xfId="41" builtinId="52" customBuiltin="1"/>
    <cellStyle name="60% - Accent6 2" xfId="6290"/>
    <cellStyle name="60% - Accent6 2 2" xfId="6291"/>
    <cellStyle name="60% - Accent6 2 3" xfId="6292"/>
    <cellStyle name="60% - Accent6 2 4" xfId="6293"/>
    <cellStyle name="60% - Accent6 3" xfId="6294"/>
    <cellStyle name="60% - Accent6 3 2" xfId="6295"/>
    <cellStyle name="60% - Accent6 3 3" xfId="6296"/>
    <cellStyle name="60% - Accent6 3 4" xfId="6297"/>
    <cellStyle name="Accent1" xfId="18" builtinId="29" customBuiltin="1"/>
    <cellStyle name="Accent1 - 20%" xfId="251"/>
    <cellStyle name="Accent1 - 40%" xfId="252"/>
    <cellStyle name="Accent1 - 60%" xfId="253"/>
    <cellStyle name="Accent1 2" xfId="6298"/>
    <cellStyle name="Accent1 2 2" xfId="6299"/>
    <cellStyle name="Accent1 2 3" xfId="6300"/>
    <cellStyle name="Accent1 2 4" xfId="6301"/>
    <cellStyle name="Accent1 3" xfId="6302"/>
    <cellStyle name="Accent1 3 2" xfId="6303"/>
    <cellStyle name="Accent1 3 3" xfId="6304"/>
    <cellStyle name="Accent1 3 4" xfId="6305"/>
    <cellStyle name="Accent1 4" xfId="6306"/>
    <cellStyle name="Accent1 4 2" xfId="6307"/>
    <cellStyle name="Accent1 4 3" xfId="6308"/>
    <cellStyle name="Accent1 5" xfId="6309"/>
    <cellStyle name="Accent1 6" xfId="6310"/>
    <cellStyle name="Accent1 7" xfId="6311"/>
    <cellStyle name="Accent1 8" xfId="6312"/>
    <cellStyle name="Accent1 9" xfId="6313"/>
    <cellStyle name="Accent2" xfId="22" builtinId="33" customBuiltin="1"/>
    <cellStyle name="Accent2 - 20%" xfId="254"/>
    <cellStyle name="Accent2 - 40%" xfId="255"/>
    <cellStyle name="Accent2 - 60%" xfId="256"/>
    <cellStyle name="Accent2 2" xfId="6314"/>
    <cellStyle name="Accent2 2 2" xfId="6315"/>
    <cellStyle name="Accent2 2 3" xfId="6316"/>
    <cellStyle name="Accent2 2 4" xfId="6317"/>
    <cellStyle name="Accent2 3" xfId="6318"/>
    <cellStyle name="Accent2 3 2" xfId="6319"/>
    <cellStyle name="Accent2 3 3" xfId="6320"/>
    <cellStyle name="Accent2 3 4" xfId="6321"/>
    <cellStyle name="Accent2 4" xfId="6322"/>
    <cellStyle name="Accent2 4 2" xfId="6323"/>
    <cellStyle name="Accent2 4 3" xfId="6324"/>
    <cellStyle name="Accent2 5" xfId="6325"/>
    <cellStyle name="Accent2 6" xfId="6326"/>
    <cellStyle name="Accent2 7" xfId="6327"/>
    <cellStyle name="Accent2 8" xfId="6328"/>
    <cellStyle name="Accent2 9" xfId="6329"/>
    <cellStyle name="Accent3" xfId="26" builtinId="37" customBuiltin="1"/>
    <cellStyle name="Accent3 - 20%" xfId="257"/>
    <cellStyle name="Accent3 - 40%" xfId="258"/>
    <cellStyle name="Accent3 - 60%" xfId="259"/>
    <cellStyle name="Accent3 2" xfId="6330"/>
    <cellStyle name="Accent3 2 2" xfId="6331"/>
    <cellStyle name="Accent3 2 3" xfId="6332"/>
    <cellStyle name="Accent3 2 4" xfId="6333"/>
    <cellStyle name="Accent3 3" xfId="6334"/>
    <cellStyle name="Accent3 3 2" xfId="6335"/>
    <cellStyle name="Accent3 3 3" xfId="6336"/>
    <cellStyle name="Accent3 3 4" xfId="6337"/>
    <cellStyle name="Accent3 4" xfId="6338"/>
    <cellStyle name="Accent3 4 2" xfId="6339"/>
    <cellStyle name="Accent3 4 3" xfId="6340"/>
    <cellStyle name="Accent3 5" xfId="6341"/>
    <cellStyle name="Accent3 6" xfId="6342"/>
    <cellStyle name="Accent3 7" xfId="6343"/>
    <cellStyle name="Accent3 8" xfId="6344"/>
    <cellStyle name="Accent3 9" xfId="6345"/>
    <cellStyle name="Accent4" xfId="30" builtinId="41" customBuiltin="1"/>
    <cellStyle name="Accent4 - 20%" xfId="260"/>
    <cellStyle name="Accent4 - 40%" xfId="261"/>
    <cellStyle name="Accent4 - 60%" xfId="262"/>
    <cellStyle name="Accent4 2" xfId="6346"/>
    <cellStyle name="Accent4 2 2" xfId="6347"/>
    <cellStyle name="Accent4 2 3" xfId="6348"/>
    <cellStyle name="Accent4 2 4" xfId="6349"/>
    <cellStyle name="Accent4 3" xfId="6350"/>
    <cellStyle name="Accent4 3 2" xfId="6351"/>
    <cellStyle name="Accent4 3 3" xfId="6352"/>
    <cellStyle name="Accent4 3 4" xfId="6353"/>
    <cellStyle name="Accent4 4" xfId="6354"/>
    <cellStyle name="Accent4 4 2" xfId="6355"/>
    <cellStyle name="Accent4 4 3" xfId="6356"/>
    <cellStyle name="Accent4 5" xfId="6357"/>
    <cellStyle name="Accent4 6" xfId="6358"/>
    <cellStyle name="Accent4 7" xfId="6359"/>
    <cellStyle name="Accent4 8" xfId="6360"/>
    <cellStyle name="Accent4 9" xfId="6361"/>
    <cellStyle name="Accent5" xfId="34" builtinId="45" customBuiltin="1"/>
    <cellStyle name="Accent5 - 20%" xfId="263"/>
    <cellStyle name="Accent5 - 40%" xfId="264"/>
    <cellStyle name="Accent5 - 60%" xfId="265"/>
    <cellStyle name="Accent5 10" xfId="6362"/>
    <cellStyle name="Accent5 11" xfId="6363"/>
    <cellStyle name="Accent5 12" xfId="6364"/>
    <cellStyle name="Accent5 13" xfId="6365"/>
    <cellStyle name="Accent5 14" xfId="6366"/>
    <cellStyle name="Accent5 15" xfId="6367"/>
    <cellStyle name="Accent5 16" xfId="6368"/>
    <cellStyle name="Accent5 17" xfId="6369"/>
    <cellStyle name="Accent5 18" xfId="6370"/>
    <cellStyle name="Accent5 19" xfId="6371"/>
    <cellStyle name="Accent5 2" xfId="6372"/>
    <cellStyle name="Accent5 2 2" xfId="6373"/>
    <cellStyle name="Accent5 2 3" xfId="6374"/>
    <cellStyle name="Accent5 2 4" xfId="6375"/>
    <cellStyle name="Accent5 20" xfId="6376"/>
    <cellStyle name="Accent5 21" xfId="6377"/>
    <cellStyle name="Accent5 22" xfId="6378"/>
    <cellStyle name="Accent5 23" xfId="6379"/>
    <cellStyle name="Accent5 24" xfId="6380"/>
    <cellStyle name="Accent5 25" xfId="6381"/>
    <cellStyle name="Accent5 26" xfId="6382"/>
    <cellStyle name="Accent5 27" xfId="6383"/>
    <cellStyle name="Accent5 28" xfId="6384"/>
    <cellStyle name="Accent5 29" xfId="6385"/>
    <cellStyle name="Accent5 3" xfId="6386"/>
    <cellStyle name="Accent5 3 2" xfId="6387"/>
    <cellStyle name="Accent5 3 3" xfId="6388"/>
    <cellStyle name="Accent5 30" xfId="6389"/>
    <cellStyle name="Accent5 4" xfId="6390"/>
    <cellStyle name="Accent5 5" xfId="6391"/>
    <cellStyle name="Accent5 6" xfId="6392"/>
    <cellStyle name="Accent5 7" xfId="6393"/>
    <cellStyle name="Accent5 8" xfId="6394"/>
    <cellStyle name="Accent5 9" xfId="6395"/>
    <cellStyle name="Accent6" xfId="38" builtinId="49" customBuiltin="1"/>
    <cellStyle name="Accent6 - 20%" xfId="266"/>
    <cellStyle name="Accent6 - 40%" xfId="267"/>
    <cellStyle name="Accent6 - 60%" xfId="268"/>
    <cellStyle name="Accent6 2" xfId="6396"/>
    <cellStyle name="Accent6 2 2" xfId="6397"/>
    <cellStyle name="Accent6 2 3" xfId="6398"/>
    <cellStyle name="Accent6 2 4" xfId="6399"/>
    <cellStyle name="Accent6 3" xfId="6400"/>
    <cellStyle name="Accent6 3 2" xfId="6401"/>
    <cellStyle name="Accent6 3 3" xfId="6402"/>
    <cellStyle name="Accent6 3 4" xfId="6403"/>
    <cellStyle name="Accent6 4" xfId="6404"/>
    <cellStyle name="Accent6 4 2" xfId="6405"/>
    <cellStyle name="Accent6 4 3" xfId="6406"/>
    <cellStyle name="Accent6 5" xfId="6407"/>
    <cellStyle name="Accent6 6" xfId="6408"/>
    <cellStyle name="Accent6 7" xfId="6409"/>
    <cellStyle name="Accent6 8" xfId="6410"/>
    <cellStyle name="Accent6 9" xfId="6411"/>
    <cellStyle name="Bad" xfId="7" builtinId="27" customBuiltin="1"/>
    <cellStyle name="Bad 2" xfId="6412"/>
    <cellStyle name="Bad 2 2" xfId="6413"/>
    <cellStyle name="Bad 2 3" xfId="6414"/>
    <cellStyle name="Bad 2 4" xfId="6415"/>
    <cellStyle name="Bad 3" xfId="6416"/>
    <cellStyle name="Bad 3 2" xfId="6417"/>
    <cellStyle name="Bad 3 3" xfId="6418"/>
    <cellStyle name="Bad 3 4" xfId="6419"/>
    <cellStyle name="blank" xfId="269"/>
    <cellStyle name="Calc Currency (0)" xfId="76"/>
    <cellStyle name="Calc Currency (0) 2" xfId="6420"/>
    <cellStyle name="Calc Currency (0) 2 2" xfId="6421"/>
    <cellStyle name="Calc Currency (0) 3" xfId="6422"/>
    <cellStyle name="Calculation" xfId="11" builtinId="22" customBuiltin="1"/>
    <cellStyle name="Calculation 2" xfId="6423"/>
    <cellStyle name="Calculation 2 2" xfId="6424"/>
    <cellStyle name="Calculation 2 2 2" xfId="6425"/>
    <cellStyle name="Calculation 2 3" xfId="6426"/>
    <cellStyle name="Calculation 2 3 2" xfId="6427"/>
    <cellStyle name="Calculation 2 3 3" xfId="6428"/>
    <cellStyle name="Calculation 2 3 4" xfId="6429"/>
    <cellStyle name="Calculation 2 4" xfId="6430"/>
    <cellStyle name="Calculation 2 4 2" xfId="6431"/>
    <cellStyle name="Calculation 2 5" xfId="6432"/>
    <cellStyle name="Calculation 3" xfId="6433"/>
    <cellStyle name="Calculation 3 2" xfId="6434"/>
    <cellStyle name="Calculation 3 3" xfId="6435"/>
    <cellStyle name="Calculation 3 4" xfId="6436"/>
    <cellStyle name="Calculation 4" xfId="6437"/>
    <cellStyle name="Calculation 4 2" xfId="6438"/>
    <cellStyle name="Calculation 4 2 2" xfId="6439"/>
    <cellStyle name="Calculation 4 3" xfId="6440"/>
    <cellStyle name="Calculation 4 3 2" xfId="6441"/>
    <cellStyle name="Calculation 4 4" xfId="6442"/>
    <cellStyle name="Calculation 4 4 2" xfId="6443"/>
    <cellStyle name="Calculation 5" xfId="6444"/>
    <cellStyle name="Calculation 5 2" xfId="6445"/>
    <cellStyle name="Calculation 6" xfId="6446"/>
    <cellStyle name="Check Cell" xfId="13" builtinId="23" customBuiltin="1"/>
    <cellStyle name="Check Cell 2" xfId="6447"/>
    <cellStyle name="Check Cell 2 2" xfId="6448"/>
    <cellStyle name="Check Cell 2 2 2" xfId="6449"/>
    <cellStyle name="Check Cell 2 3" xfId="6450"/>
    <cellStyle name="Check Cell 2 4" xfId="6451"/>
    <cellStyle name="Check Cell 3" xfId="6452"/>
    <cellStyle name="CheckCell" xfId="77"/>
    <cellStyle name="CheckCell 2" xfId="6453"/>
    <cellStyle name="CheckCell 2 2" xfId="6454"/>
    <cellStyle name="CheckCell 3" xfId="6455"/>
    <cellStyle name="CheckCell_Electric Rev Req Model (2009 GRC) Rebuttal" xfId="6456"/>
    <cellStyle name="Comma" xfId="42" builtinId="3"/>
    <cellStyle name="Comma 10" xfId="78"/>
    <cellStyle name="Comma 10 2" xfId="6457"/>
    <cellStyle name="Comma 10 2 2" xfId="6458"/>
    <cellStyle name="Comma 10 3" xfId="6459"/>
    <cellStyle name="Comma 10 4" xfId="6460"/>
    <cellStyle name="Comma 11" xfId="270"/>
    <cellStyle name="Comma 11 2" xfId="324"/>
    <cellStyle name="Comma 11 2 2" xfId="6461"/>
    <cellStyle name="Comma 11 3" xfId="6462"/>
    <cellStyle name="Comma 11 4" xfId="6463"/>
    <cellStyle name="Comma 12" xfId="6464"/>
    <cellStyle name="Comma 12 2" xfId="6465"/>
    <cellStyle name="Comma 12 2 2" xfId="6466"/>
    <cellStyle name="Comma 12 3" xfId="6467"/>
    <cellStyle name="Comma 13" xfId="6468"/>
    <cellStyle name="Comma 13 2" xfId="6469"/>
    <cellStyle name="Comma 13 2 2" xfId="6470"/>
    <cellStyle name="Comma 13 3" xfId="6471"/>
    <cellStyle name="Comma 14" xfId="6472"/>
    <cellStyle name="Comma 14 2" xfId="6473"/>
    <cellStyle name="Comma 14 2 2" xfId="6474"/>
    <cellStyle name="Comma 14 3" xfId="6475"/>
    <cellStyle name="Comma 15" xfId="6476"/>
    <cellStyle name="Comma 15 2" xfId="6477"/>
    <cellStyle name="Comma 16" xfId="6478"/>
    <cellStyle name="Comma 16 2" xfId="6479"/>
    <cellStyle name="Comma 17" xfId="6480"/>
    <cellStyle name="Comma 17 2" xfId="6481"/>
    <cellStyle name="Comma 17 2 2" xfId="6482"/>
    <cellStyle name="Comma 17 3" xfId="6483"/>
    <cellStyle name="Comma 17 3 2" xfId="6484"/>
    <cellStyle name="Comma 17 4" xfId="6485"/>
    <cellStyle name="Comma 17 4 2" xfId="6486"/>
    <cellStyle name="Comma 18" xfId="6487"/>
    <cellStyle name="Comma 18 2" xfId="6488"/>
    <cellStyle name="Comma 18 3" xfId="6489"/>
    <cellStyle name="Comma 18 4" xfId="6490"/>
    <cellStyle name="Comma 19" xfId="6491"/>
    <cellStyle name="Comma 2" xfId="46"/>
    <cellStyle name="Comma 2 2" xfId="271"/>
    <cellStyle name="Comma 2 2 2" xfId="6492"/>
    <cellStyle name="Comma 2 2 2 2" xfId="6493"/>
    <cellStyle name="Comma 2 2 3" xfId="6494"/>
    <cellStyle name="Comma 2 3" xfId="6495"/>
    <cellStyle name="Comma 2 3 2" xfId="6496"/>
    <cellStyle name="Comma 2 3 3" xfId="6497"/>
    <cellStyle name="Comma 2 4" xfId="6498"/>
    <cellStyle name="Comma 2 4 2" xfId="6499"/>
    <cellStyle name="Comma 2 5" xfId="6500"/>
    <cellStyle name="Comma 2 6" xfId="6501"/>
    <cellStyle name="Comma 2 7" xfId="6502"/>
    <cellStyle name="Comma 2 8" xfId="6503"/>
    <cellStyle name="Comma 2_DEM-WP(C) Costs Not In AURORA 2010GRC As Filed" xfId="6504"/>
    <cellStyle name="Comma 20" xfId="6505"/>
    <cellStyle name="Comma 20 2" xfId="6506"/>
    <cellStyle name="Comma 20 3" xfId="6507"/>
    <cellStyle name="Comma 21" xfId="6508"/>
    <cellStyle name="Comma 22" xfId="6509"/>
    <cellStyle name="Comma 23" xfId="6510"/>
    <cellStyle name="Comma 24" xfId="6511"/>
    <cellStyle name="Comma 25" xfId="6512"/>
    <cellStyle name="Comma 26" xfId="6513"/>
    <cellStyle name="Comma 27" xfId="6514"/>
    <cellStyle name="Comma 28" xfId="6515"/>
    <cellStyle name="Comma 3" xfId="79"/>
    <cellStyle name="Comma 3 2" xfId="272"/>
    <cellStyle name="Comma 3 2 2" xfId="6516"/>
    <cellStyle name="Comma 3 2 2 2" xfId="6517"/>
    <cellStyle name="Comma 3 2 3" xfId="6518"/>
    <cellStyle name="Comma 3 3" xfId="273"/>
    <cellStyle name="Comma 3 3 2" xfId="6519"/>
    <cellStyle name="Comma 3 4" xfId="6520"/>
    <cellStyle name="Comma 3 4 2" xfId="6521"/>
    <cellStyle name="Comma 3 5" xfId="6522"/>
    <cellStyle name="Comma 4" xfId="80"/>
    <cellStyle name="Comma 4 2" xfId="6523"/>
    <cellStyle name="Comma 4 2 2" xfId="6524"/>
    <cellStyle name="Comma 4 3" xfId="6525"/>
    <cellStyle name="Comma 4 3 2" xfId="6526"/>
    <cellStyle name="Comma 4 4" xfId="6527"/>
    <cellStyle name="Comma 4 5" xfId="6528"/>
    <cellStyle name="Comma 5" xfId="81"/>
    <cellStyle name="Comma 5 2" xfId="6529"/>
    <cellStyle name="Comma 5 2 2" xfId="6530"/>
    <cellStyle name="Comma 5 3" xfId="6531"/>
    <cellStyle name="Comma 6" xfId="82"/>
    <cellStyle name="Comma 6 2" xfId="6532"/>
    <cellStyle name="Comma 6 2 2" xfId="6533"/>
    <cellStyle name="Comma 6 2 2 2" xfId="6534"/>
    <cellStyle name="Comma 6 2 3" xfId="6535"/>
    <cellStyle name="Comma 6 3" xfId="6536"/>
    <cellStyle name="Comma 7" xfId="83"/>
    <cellStyle name="Comma 7 2" xfId="6537"/>
    <cellStyle name="Comma 7 2 2" xfId="6538"/>
    <cellStyle name="Comma 7 3" xfId="6539"/>
    <cellStyle name="Comma 7 4" xfId="6540"/>
    <cellStyle name="Comma 7 5" xfId="6541"/>
    <cellStyle name="Comma 8" xfId="48"/>
    <cellStyle name="Comma 8 2" xfId="84"/>
    <cellStyle name="Comma 8 2 2" xfId="6542"/>
    <cellStyle name="Comma 8 2 2 2" xfId="6543"/>
    <cellStyle name="Comma 8 2 3" xfId="6544"/>
    <cellStyle name="Comma 8 3" xfId="6545"/>
    <cellStyle name="Comma 8 3 2" xfId="6546"/>
    <cellStyle name="Comma 8 4" xfId="6547"/>
    <cellStyle name="Comma 9" xfId="85"/>
    <cellStyle name="Comma 9 2" xfId="6548"/>
    <cellStyle name="Comma 9 2 2" xfId="6549"/>
    <cellStyle name="Comma 9 2 2 2" xfId="6550"/>
    <cellStyle name="Comma 9 2 3" xfId="6551"/>
    <cellStyle name="Comma 9 3" xfId="6552"/>
    <cellStyle name="Comma 9 3 2" xfId="6553"/>
    <cellStyle name="Comma 9 3 3" xfId="6554"/>
    <cellStyle name="Comma 9 3 4" xfId="6555"/>
    <cellStyle name="Comma 9 4" xfId="6556"/>
    <cellStyle name="Comma 9 4 2" xfId="6557"/>
    <cellStyle name="Comma 9 5" xfId="6558"/>
    <cellStyle name="Comma 9 5 2" xfId="6559"/>
    <cellStyle name="Comma 9 6" xfId="6560"/>
    <cellStyle name="Comma 9 7" xfId="6561"/>
    <cellStyle name="Comma 9 8" xfId="6562"/>
    <cellStyle name="Comma_Common Allocators GRC TY 0903" xfId="210"/>
    <cellStyle name="Comma_Wage.FERC DL 12ME 0905 2" xfId="329"/>
    <cellStyle name="Comma0" xfId="86"/>
    <cellStyle name="Comma0 - Style2" xfId="87"/>
    <cellStyle name="Comma0 - Style4" xfId="88"/>
    <cellStyle name="Comma0 - Style5" xfId="89"/>
    <cellStyle name="Comma0 - Style5 2" xfId="6563"/>
    <cellStyle name="Comma0 - Style5_Electric Rev Req Model (2009 GRC) Rebuttal" xfId="6564"/>
    <cellStyle name="Comma0 10" xfId="6565"/>
    <cellStyle name="Comma0 11" xfId="6566"/>
    <cellStyle name="Comma0 2" xfId="6567"/>
    <cellStyle name="Comma0 2 2" xfId="6568"/>
    <cellStyle name="Comma0 3" xfId="6569"/>
    <cellStyle name="Comma0 3 2" xfId="6570"/>
    <cellStyle name="Comma0 4" xfId="6571"/>
    <cellStyle name="Comma0 5" xfId="6572"/>
    <cellStyle name="Comma0 5 2" xfId="6573"/>
    <cellStyle name="Comma0 5 3" xfId="6574"/>
    <cellStyle name="Comma0 6" xfId="6575"/>
    <cellStyle name="Comma0 7" xfId="6576"/>
    <cellStyle name="Comma0 8" xfId="6577"/>
    <cellStyle name="Comma0 9" xfId="6578"/>
    <cellStyle name="Comma0_00COS Ind Allocators" xfId="90"/>
    <cellStyle name="Comma1 - Style1" xfId="91"/>
    <cellStyle name="Comma1 - Style1 2" xfId="6579"/>
    <cellStyle name="Comma1 - Style1_Electric Rev Req Model (2009 GRC) Rebuttal" xfId="6580"/>
    <cellStyle name="Copied" xfId="92"/>
    <cellStyle name="Copied 2" xfId="6581"/>
    <cellStyle name="Copied 2 2" xfId="6582"/>
    <cellStyle name="Copied 3" xfId="6583"/>
    <cellStyle name="COST1" xfId="93"/>
    <cellStyle name="COST1 2" xfId="6584"/>
    <cellStyle name="COST1 2 2" xfId="6585"/>
    <cellStyle name="COST1 3" xfId="6586"/>
    <cellStyle name="Curren - Style1" xfId="94"/>
    <cellStyle name="Curren - Style2" xfId="95"/>
    <cellStyle name="Curren - Style2 2" xfId="6587"/>
    <cellStyle name="Curren - Style2_Electric Rev Req Model (2009 GRC) Rebuttal" xfId="6588"/>
    <cellStyle name="Curren - Style5" xfId="96"/>
    <cellStyle name="Curren - Style6" xfId="97"/>
    <cellStyle name="Curren - Style6 2" xfId="6589"/>
    <cellStyle name="Curren - Style6_Electric Rev Req Model (2009 GRC) Rebuttal" xfId="6590"/>
    <cellStyle name="Currency" xfId="323" builtinId="4"/>
    <cellStyle name="Currency 10" xfId="274"/>
    <cellStyle name="Currency 10 2" xfId="6591"/>
    <cellStyle name="Currency 10 2 2" xfId="6592"/>
    <cellStyle name="Currency 10 3" xfId="6593"/>
    <cellStyle name="Currency 11" xfId="6594"/>
    <cellStyle name="Currency 11 2" xfId="6595"/>
    <cellStyle name="Currency 11 2 2" xfId="6596"/>
    <cellStyle name="Currency 11 3" xfId="6597"/>
    <cellStyle name="Currency 12" xfId="6598"/>
    <cellStyle name="Currency 12 2" xfId="6599"/>
    <cellStyle name="Currency 12 3" xfId="6600"/>
    <cellStyle name="Currency 12 4" xfId="6601"/>
    <cellStyle name="Currency 12 5" xfId="6602"/>
    <cellStyle name="Currency 13" xfId="6603"/>
    <cellStyle name="Currency 13 2" xfId="6604"/>
    <cellStyle name="Currency 14" xfId="6605"/>
    <cellStyle name="Currency 14 2" xfId="6606"/>
    <cellStyle name="Currency 14 2 2" xfId="6607"/>
    <cellStyle name="Currency 14 3" xfId="6608"/>
    <cellStyle name="Currency 14 3 2" xfId="6609"/>
    <cellStyle name="Currency 14 4" xfId="6610"/>
    <cellStyle name="Currency 14 4 2" xfId="6611"/>
    <cellStyle name="Currency 15" xfId="6612"/>
    <cellStyle name="Currency 15 2" xfId="6613"/>
    <cellStyle name="Currency 15 3" xfId="6614"/>
    <cellStyle name="Currency 15 4" xfId="6615"/>
    <cellStyle name="Currency 16" xfId="6616"/>
    <cellStyle name="Currency 17" xfId="6617"/>
    <cellStyle name="Currency 18" xfId="6618"/>
    <cellStyle name="Currency 18 2" xfId="6619"/>
    <cellStyle name="Currency 19" xfId="6620"/>
    <cellStyle name="Currency 2" xfId="98"/>
    <cellStyle name="Currency 2 2" xfId="6621"/>
    <cellStyle name="Currency 2 2 2" xfId="6622"/>
    <cellStyle name="Currency 2 2 2 2" xfId="6623"/>
    <cellStyle name="Currency 2 2 3" xfId="6624"/>
    <cellStyle name="Currency 2 3" xfId="6625"/>
    <cellStyle name="Currency 2 3 2" xfId="6626"/>
    <cellStyle name="Currency 2 4" xfId="6627"/>
    <cellStyle name="Currency 2 5" xfId="6628"/>
    <cellStyle name="Currency 2 6" xfId="6629"/>
    <cellStyle name="Currency 2 7" xfId="6630"/>
    <cellStyle name="Currency 2 8" xfId="6631"/>
    <cellStyle name="Currency 20" xfId="6632"/>
    <cellStyle name="Currency 21" xfId="6633"/>
    <cellStyle name="Currency 22" xfId="6634"/>
    <cellStyle name="Currency 23" xfId="6635"/>
    <cellStyle name="Currency 3" xfId="99"/>
    <cellStyle name="Currency 3 2" xfId="6636"/>
    <cellStyle name="Currency 3 2 2" xfId="6637"/>
    <cellStyle name="Currency 3 2 2 2" xfId="6638"/>
    <cellStyle name="Currency 3 2 3" xfId="6639"/>
    <cellStyle name="Currency 3 3" xfId="6640"/>
    <cellStyle name="Currency 3 3 2" xfId="6641"/>
    <cellStyle name="Currency 3 4" xfId="6642"/>
    <cellStyle name="Currency 4" xfId="100"/>
    <cellStyle name="Currency 4 2" xfId="6643"/>
    <cellStyle name="Currency 4 2 2" xfId="6644"/>
    <cellStyle name="Currency 4 2 2 2" xfId="6645"/>
    <cellStyle name="Currency 4 2 3" xfId="6646"/>
    <cellStyle name="Currency 4 3" xfId="6647"/>
    <cellStyle name="Currency 4 3 2" xfId="6648"/>
    <cellStyle name="Currency 4 3 2 2" xfId="6649"/>
    <cellStyle name="Currency 4 3 3" xfId="6650"/>
    <cellStyle name="Currency 4 3 3 2" xfId="6651"/>
    <cellStyle name="Currency 4 3 4" xfId="6652"/>
    <cellStyle name="Currency 4 3 4 2" xfId="6653"/>
    <cellStyle name="Currency 4 4" xfId="6654"/>
    <cellStyle name="Currency 4 4 2" xfId="6655"/>
    <cellStyle name="Currency 4 5" xfId="6656"/>
    <cellStyle name="Currency 4_DEM-WP(C) Costs Not In AURORA 2010GRC As Filed" xfId="6657"/>
    <cellStyle name="Currency 5" xfId="211"/>
    <cellStyle name="Currency 5 2" xfId="325"/>
    <cellStyle name="Currency 5 2 2" xfId="6658"/>
    <cellStyle name="Currency 5 3" xfId="6659"/>
    <cellStyle name="Currency 6" xfId="275"/>
    <cellStyle name="Currency 6 2" xfId="6660"/>
    <cellStyle name="Currency 6 2 2" xfId="6661"/>
    <cellStyle name="Currency 6 3" xfId="6662"/>
    <cellStyle name="Currency 7" xfId="276"/>
    <cellStyle name="Currency 7 2" xfId="6663"/>
    <cellStyle name="Currency 7 2 2" xfId="6664"/>
    <cellStyle name="Currency 7 3" xfId="6665"/>
    <cellStyle name="Currency 8" xfId="277"/>
    <cellStyle name="Currency 8 2" xfId="6666"/>
    <cellStyle name="Currency 8 2 2" xfId="6667"/>
    <cellStyle name="Currency 8 2 2 2" xfId="6668"/>
    <cellStyle name="Currency 8 2 2 3" xfId="6669"/>
    <cellStyle name="Currency 8 2 2 4" xfId="6670"/>
    <cellStyle name="Currency 8 2 3" xfId="6671"/>
    <cellStyle name="Currency 8 2 3 2" xfId="6672"/>
    <cellStyle name="Currency 8 2 4" xfId="6673"/>
    <cellStyle name="Currency 8 2 5" xfId="6674"/>
    <cellStyle name="Currency 8 2 6" xfId="6675"/>
    <cellStyle name="Currency 8 3" xfId="6676"/>
    <cellStyle name="Currency 8 3 2" xfId="6677"/>
    <cellStyle name="Currency 8 4" xfId="6678"/>
    <cellStyle name="Currency 8 4 2" xfId="6679"/>
    <cellStyle name="Currency 8 5" xfId="6680"/>
    <cellStyle name="Currency 9" xfId="278"/>
    <cellStyle name="Currency 9 2" xfId="6681"/>
    <cellStyle name="Currency 9 2 2" xfId="6682"/>
    <cellStyle name="Currency 9 2 2 2" xfId="6683"/>
    <cellStyle name="Currency 9 2 3" xfId="6684"/>
    <cellStyle name="Currency 9 3" xfId="6685"/>
    <cellStyle name="Currency 9 3 2" xfId="6686"/>
    <cellStyle name="Currency 9 3 3" xfId="6687"/>
    <cellStyle name="Currency 9 3 4" xfId="6688"/>
    <cellStyle name="Currency 9 4" xfId="6689"/>
    <cellStyle name="Currency 9 4 2" xfId="6690"/>
    <cellStyle name="Currency 9 5" xfId="6691"/>
    <cellStyle name="Currency 9 5 2" xfId="6692"/>
    <cellStyle name="Currency 9 6" xfId="6693"/>
    <cellStyle name="Currency 9 7" xfId="6694"/>
    <cellStyle name="Currency 9 8" xfId="6695"/>
    <cellStyle name="Currency_Common Allocators GRC TY 0903" xfId="212"/>
    <cellStyle name="Currency0" xfId="101"/>
    <cellStyle name="Currency0 2" xfId="6696"/>
    <cellStyle name="Currency0 2 2" xfId="6697"/>
    <cellStyle name="Currency0 2 2 2" xfId="6698"/>
    <cellStyle name="Currency0 2 3" xfId="6699"/>
    <cellStyle name="Currency0 3" xfId="6700"/>
    <cellStyle name="Currency0 4" xfId="6701"/>
    <cellStyle name="Currency0 4 2" xfId="6702"/>
    <cellStyle name="Currency0 4 3" xfId="6703"/>
    <cellStyle name="Date" xfId="102"/>
    <cellStyle name="Date 2" xfId="6704"/>
    <cellStyle name="Date 2 2" xfId="6705"/>
    <cellStyle name="Date 3" xfId="6706"/>
    <cellStyle name="Date 3 2" xfId="6707"/>
    <cellStyle name="Date 4" xfId="6708"/>
    <cellStyle name="Date 5" xfId="6709"/>
    <cellStyle name="Date 5 2" xfId="6710"/>
    <cellStyle name="Date 5 3" xfId="6711"/>
    <cellStyle name="Date_903 SAP 2-6-09" xfId="6712"/>
    <cellStyle name="Emphasis 1" xfId="279"/>
    <cellStyle name="Emphasis 2" xfId="280"/>
    <cellStyle name="Emphasis 3" xfId="281"/>
    <cellStyle name="Entered" xfId="103"/>
    <cellStyle name="Entered 2" xfId="6713"/>
    <cellStyle name="Entered 2 2" xfId="6714"/>
    <cellStyle name="Entered 2 2 2" xfId="6715"/>
    <cellStyle name="Entered 2 3" xfId="6716"/>
    <cellStyle name="Entered 3" xfId="6717"/>
    <cellStyle name="Entered 3 2" xfId="6718"/>
    <cellStyle name="Entered 3 2 2" xfId="6719"/>
    <cellStyle name="Entered 3 3" xfId="6720"/>
    <cellStyle name="Entered 3 3 2" xfId="6721"/>
    <cellStyle name="Entered 3 4" xfId="6722"/>
    <cellStyle name="Entered 3 4 2" xfId="6723"/>
    <cellStyle name="Entered 4" xfId="6724"/>
    <cellStyle name="Entered 4 2" xfId="6725"/>
    <cellStyle name="Entered 5" xfId="6726"/>
    <cellStyle name="Entered 5 2" xfId="6727"/>
    <cellStyle name="Entered 6" xfId="6728"/>
    <cellStyle name="Entered 7" xfId="6729"/>
    <cellStyle name="Entered_AURORA Total New" xfId="6730"/>
    <cellStyle name="Euro" xfId="6731"/>
    <cellStyle name="Euro 2" xfId="6732"/>
    <cellStyle name="Euro 2 2" xfId="6733"/>
    <cellStyle name="Euro 2 2 2" xfId="6734"/>
    <cellStyle name="Euro 2 3" xfId="6735"/>
    <cellStyle name="Euro 3" xfId="6736"/>
    <cellStyle name="Euro 3 2" xfId="6737"/>
    <cellStyle name="Euro 4" xfId="6738"/>
    <cellStyle name="Explanatory Text" xfId="16" builtinId="53" customBuiltin="1"/>
    <cellStyle name="Explanatory Text 2" xfId="6739"/>
    <cellStyle name="Explanatory Text 2 2" xfId="6740"/>
    <cellStyle name="Explanatory Text 2 3" xfId="6741"/>
    <cellStyle name="Explanatory Text 2 4" xfId="6742"/>
    <cellStyle name="Explanatory Text 3" xfId="6743"/>
    <cellStyle name="Fixed" xfId="104"/>
    <cellStyle name="Fixed 2" xfId="6744"/>
    <cellStyle name="Fixed 2 2" xfId="6745"/>
    <cellStyle name="Fixed 3" xfId="6746"/>
    <cellStyle name="Fixed 4" xfId="6747"/>
    <cellStyle name="Fixed3 - Style3" xfId="105"/>
    <cellStyle name="Good" xfId="6" builtinId="26" customBuiltin="1"/>
    <cellStyle name="Good 2" xfId="6748"/>
    <cellStyle name="Good 2 2" xfId="6749"/>
    <cellStyle name="Good 2 3" xfId="6750"/>
    <cellStyle name="Good 2 4" xfId="6751"/>
    <cellStyle name="Good 3" xfId="6752"/>
    <cellStyle name="Good 3 2" xfId="6753"/>
    <cellStyle name="Good 3 3" xfId="6754"/>
    <cellStyle name="Good 3 4" xfId="6755"/>
    <cellStyle name="Grey" xfId="106"/>
    <cellStyle name="Grey 2" xfId="6756"/>
    <cellStyle name="Grey 2 2" xfId="6757"/>
    <cellStyle name="Grey 2 3" xfId="6758"/>
    <cellStyle name="Grey 3" xfId="6759"/>
    <cellStyle name="Grey 3 2" xfId="6760"/>
    <cellStyle name="Grey 3 3" xfId="6761"/>
    <cellStyle name="Grey 4" xfId="6762"/>
    <cellStyle name="Grey 4 2" xfId="6763"/>
    <cellStyle name="Grey 4 3" xfId="6764"/>
    <cellStyle name="Grey 5" xfId="6765"/>
    <cellStyle name="Grey 5 2" xfId="6766"/>
    <cellStyle name="Grey 6" xfId="6767"/>
    <cellStyle name="Grey_(C) WHE Proforma with ITC cash grant 10 Yr Amort_for deferral_102809" xfId="6768"/>
    <cellStyle name="Header" xfId="282"/>
    <cellStyle name="Header1" xfId="107"/>
    <cellStyle name="Header1 2" xfId="6769"/>
    <cellStyle name="Header1 3" xfId="6770"/>
    <cellStyle name="Header1 3 2" xfId="6771"/>
    <cellStyle name="Header1_AURORA Total New" xfId="6772"/>
    <cellStyle name="Header2" xfId="108"/>
    <cellStyle name="Header2 2" xfId="6773"/>
    <cellStyle name="Header2 2 2" xfId="6774"/>
    <cellStyle name="Header2 3" xfId="6775"/>
    <cellStyle name="Header2 3 2" xfId="6776"/>
    <cellStyle name="Header2 3 3" xfId="6777"/>
    <cellStyle name="Header2 4" xfId="6778"/>
    <cellStyle name="Header2 5" xfId="6779"/>
    <cellStyle name="Header2_AURORA Total New" xfId="6780"/>
    <cellStyle name="Heading" xfId="283"/>
    <cellStyle name="Heading 1" xfId="2" builtinId="16" customBuiltin="1"/>
    <cellStyle name="Heading 1 2" xfId="6781"/>
    <cellStyle name="Heading 1 2 2" xfId="6782"/>
    <cellStyle name="Heading 1 2 3" xfId="6783"/>
    <cellStyle name="Heading 1 2 3 2" xfId="6784"/>
    <cellStyle name="Heading 1 2 3 3" xfId="6785"/>
    <cellStyle name="Heading 1 2 3 4" xfId="6786"/>
    <cellStyle name="Heading 1 3" xfId="6787"/>
    <cellStyle name="Heading 1 3 2" xfId="6788"/>
    <cellStyle name="Heading 1 3 3" xfId="6789"/>
    <cellStyle name="Heading 1 3 4" xfId="6790"/>
    <cellStyle name="Heading 1 4" xfId="6791"/>
    <cellStyle name="Heading 1 4 2" xfId="6792"/>
    <cellStyle name="Heading 2" xfId="3" builtinId="17" customBuiltin="1"/>
    <cellStyle name="Heading 2 2" xfId="6793"/>
    <cellStyle name="Heading 2 2 2" xfId="6794"/>
    <cellStyle name="Heading 2 2 3" xfId="6795"/>
    <cellStyle name="Heading 2 2 3 2" xfId="6796"/>
    <cellStyle name="Heading 2 2 3 3" xfId="6797"/>
    <cellStyle name="Heading 2 2 3 4" xfId="6798"/>
    <cellStyle name="Heading 2 3" xfId="6799"/>
    <cellStyle name="Heading 2 3 2" xfId="6800"/>
    <cellStyle name="Heading 2 3 3" xfId="6801"/>
    <cellStyle name="Heading 2 3 4" xfId="6802"/>
    <cellStyle name="Heading 2 4" xfId="6803"/>
    <cellStyle name="Heading 2 4 2" xfId="6804"/>
    <cellStyle name="Heading 3" xfId="4" builtinId="18" customBuiltin="1"/>
    <cellStyle name="Heading 3 2" xfId="6805"/>
    <cellStyle name="Heading 3 2 2" xfId="6806"/>
    <cellStyle name="Heading 3 2 3" xfId="6807"/>
    <cellStyle name="Heading 3 2 4" xfId="6808"/>
    <cellStyle name="Heading 3 3" xfId="6809"/>
    <cellStyle name="Heading 3 3 2" xfId="6810"/>
    <cellStyle name="Heading 3 3 3" xfId="6811"/>
    <cellStyle name="Heading 3 3 4" xfId="6812"/>
    <cellStyle name="Heading 4" xfId="5" builtinId="19" customBuiltin="1"/>
    <cellStyle name="Heading 4 2" xfId="6813"/>
    <cellStyle name="Heading 4 2 2" xfId="6814"/>
    <cellStyle name="Heading 4 2 3" xfId="6815"/>
    <cellStyle name="Heading 4 2 4" xfId="6816"/>
    <cellStyle name="Heading 4 3" xfId="6817"/>
    <cellStyle name="Heading 4 3 2" xfId="6818"/>
    <cellStyle name="Heading 4 3 3" xfId="6819"/>
    <cellStyle name="Heading 4 3 4" xfId="6820"/>
    <cellStyle name="Heading1" xfId="109"/>
    <cellStyle name="Heading1 2" xfId="6821"/>
    <cellStyle name="Heading1 3" xfId="6822"/>
    <cellStyle name="Heading1 3 2" xfId="6823"/>
    <cellStyle name="Heading2" xfId="110"/>
    <cellStyle name="Heading2 2" xfId="6824"/>
    <cellStyle name="Heading2 3" xfId="6825"/>
    <cellStyle name="Heading2 3 2" xfId="6826"/>
    <cellStyle name="Hyperlink 2" xfId="6827"/>
    <cellStyle name="Hyperlink 3" xfId="6828"/>
    <cellStyle name="Input" xfId="9" builtinId="20" customBuiltin="1"/>
    <cellStyle name="Input [yellow]" xfId="111"/>
    <cellStyle name="Input [yellow] 2" xfId="6829"/>
    <cellStyle name="Input [yellow] 2 2" xfId="6830"/>
    <cellStyle name="Input [yellow] 2 3" xfId="6831"/>
    <cellStyle name="Input [yellow] 3" xfId="6832"/>
    <cellStyle name="Input [yellow] 3 2" xfId="6833"/>
    <cellStyle name="Input [yellow] 3 3" xfId="6834"/>
    <cellStyle name="Input [yellow] 4" xfId="6835"/>
    <cellStyle name="Input [yellow] 4 2" xfId="6836"/>
    <cellStyle name="Input [yellow] 4 3" xfId="6837"/>
    <cellStyle name="Input [yellow] 5" xfId="6838"/>
    <cellStyle name="Input [yellow] 5 2" xfId="6839"/>
    <cellStyle name="Input [yellow] 6" xfId="6840"/>
    <cellStyle name="Input [yellow]_(C) WHE Proforma with ITC cash grant 10 Yr Amort_for deferral_102809" xfId="6841"/>
    <cellStyle name="Input 10" xfId="6842"/>
    <cellStyle name="Input 11" xfId="6843"/>
    <cellStyle name="Input 12" xfId="6844"/>
    <cellStyle name="Input 13" xfId="6845"/>
    <cellStyle name="Input 14" xfId="6846"/>
    <cellStyle name="Input 15" xfId="6847"/>
    <cellStyle name="Input 16" xfId="6848"/>
    <cellStyle name="Input 17" xfId="6849"/>
    <cellStyle name="Input 2" xfId="6850"/>
    <cellStyle name="Input 2 2" xfId="6851"/>
    <cellStyle name="Input 2 2 2" xfId="6852"/>
    <cellStyle name="Input 2 3" xfId="6853"/>
    <cellStyle name="Input 2 4" xfId="6854"/>
    <cellStyle name="Input 3" xfId="6855"/>
    <cellStyle name="Input 3 2" xfId="6856"/>
    <cellStyle name="Input 3 3" xfId="6857"/>
    <cellStyle name="Input 3 4" xfId="6858"/>
    <cellStyle name="Input 3 5" xfId="6859"/>
    <cellStyle name="Input 4" xfId="6860"/>
    <cellStyle name="Input 4 2" xfId="6861"/>
    <cellStyle name="Input 4 3" xfId="6862"/>
    <cellStyle name="Input 5" xfId="6863"/>
    <cellStyle name="Input 6" xfId="6864"/>
    <cellStyle name="Input 7" xfId="6865"/>
    <cellStyle name="Input 8" xfId="6866"/>
    <cellStyle name="Input 9" xfId="6867"/>
    <cellStyle name="Input Cells" xfId="112"/>
    <cellStyle name="Input Cells 2" xfId="6868"/>
    <cellStyle name="Input Cells Percent" xfId="113"/>
    <cellStyle name="Input Cells Percent 2" xfId="6869"/>
    <cellStyle name="Input Cells Percent_AURORA Total New" xfId="6870"/>
    <cellStyle name="Input Cells_4.34E Mint Farm Deferral" xfId="6871"/>
    <cellStyle name="Lines" xfId="114"/>
    <cellStyle name="Lines 2" xfId="6872"/>
    <cellStyle name="Lines 3" xfId="6873"/>
    <cellStyle name="Lines_Electric Rev Req Model (2009 GRC) Rebuttal" xfId="6874"/>
    <cellStyle name="LINKED" xfId="115"/>
    <cellStyle name="LINKED 2" xfId="6875"/>
    <cellStyle name="LINKED 2 2" xfId="6876"/>
    <cellStyle name="Linked Cell" xfId="12" builtinId="24" customBuiltin="1"/>
    <cellStyle name="Linked Cell 2" xfId="6877"/>
    <cellStyle name="Linked Cell 2 2" xfId="6878"/>
    <cellStyle name="Linked Cell 2 3" xfId="6879"/>
    <cellStyle name="Linked Cell 2 4" xfId="6880"/>
    <cellStyle name="Linked Cell 3" xfId="6881"/>
    <cellStyle name="Linked Cell 3 2" xfId="6882"/>
    <cellStyle name="Linked Cell 3 3" xfId="6883"/>
    <cellStyle name="Linked Cell 3 4" xfId="6884"/>
    <cellStyle name="modified border" xfId="116"/>
    <cellStyle name="modified border 2" xfId="6885"/>
    <cellStyle name="modified border 3" xfId="6886"/>
    <cellStyle name="modified border 4" xfId="6887"/>
    <cellStyle name="modified border 5" xfId="6888"/>
    <cellStyle name="modified border 5 2" xfId="6889"/>
    <cellStyle name="modified border_4.34E Mint Farm Deferral" xfId="6890"/>
    <cellStyle name="modified border1" xfId="117"/>
    <cellStyle name="modified border1 2" xfId="6891"/>
    <cellStyle name="modified border1 3" xfId="6892"/>
    <cellStyle name="modified border1 4" xfId="6893"/>
    <cellStyle name="modified border1 5" xfId="6894"/>
    <cellStyle name="modified border1 5 2" xfId="6895"/>
    <cellStyle name="modified border1_4.34E Mint Farm Deferral" xfId="6896"/>
    <cellStyle name="Neutral" xfId="8" builtinId="28" customBuiltin="1"/>
    <cellStyle name="Neutral 2" xfId="6897"/>
    <cellStyle name="Neutral 2 2" xfId="6898"/>
    <cellStyle name="Neutral 2 3" xfId="6899"/>
    <cellStyle name="Neutral 2 4" xfId="6900"/>
    <cellStyle name="Neutral 3" xfId="6901"/>
    <cellStyle name="Neutral 3 2" xfId="6902"/>
    <cellStyle name="Neutral 3 3" xfId="6903"/>
    <cellStyle name="Neutral 3 4" xfId="6904"/>
    <cellStyle name="no dec" xfId="118"/>
    <cellStyle name="no dec 2" xfId="6905"/>
    <cellStyle name="no dec 2 2" xfId="6906"/>
    <cellStyle name="no dec 3" xfId="6907"/>
    <cellStyle name="Normal" xfId="0" builtinId="0"/>
    <cellStyle name="Normal - Style1" xfId="119"/>
    <cellStyle name="Normal - Style1 2" xfId="6908"/>
    <cellStyle name="Normal - Style1 2 2" xfId="6909"/>
    <cellStyle name="Normal - Style1 2 2 2" xfId="6910"/>
    <cellStyle name="Normal - Style1 2 3" xfId="6911"/>
    <cellStyle name="Normal - Style1 2 4" xfId="6912"/>
    <cellStyle name="Normal - Style1 3" xfId="6913"/>
    <cellStyle name="Normal - Style1 3 2" xfId="6914"/>
    <cellStyle name="Normal - Style1 3 2 2" xfId="6915"/>
    <cellStyle name="Normal - Style1 3 3" xfId="6916"/>
    <cellStyle name="Normal - Style1 3 4" xfId="6917"/>
    <cellStyle name="Normal - Style1 4" xfId="6918"/>
    <cellStyle name="Normal - Style1 4 2" xfId="6919"/>
    <cellStyle name="Normal - Style1 4 2 2" xfId="6920"/>
    <cellStyle name="Normal - Style1 4 3" xfId="6921"/>
    <cellStyle name="Normal - Style1 5" xfId="6922"/>
    <cellStyle name="Normal - Style1 5 2" xfId="6923"/>
    <cellStyle name="Normal - Style1 5 3" xfId="6924"/>
    <cellStyle name="Normal - Style1 5 4" xfId="6925"/>
    <cellStyle name="Normal - Style1 6" xfId="6926"/>
    <cellStyle name="Normal - Style1 6 2" xfId="6927"/>
    <cellStyle name="Normal - Style1 6 2 2" xfId="6928"/>
    <cellStyle name="Normal - Style1 6 3" xfId="6929"/>
    <cellStyle name="Normal - Style1 6 4" xfId="6930"/>
    <cellStyle name="Normal - Style1 7" xfId="6931"/>
    <cellStyle name="Normal - Style1_(C) WHE Proforma with ITC cash grant 10 Yr Amort_for deferral_102809" xfId="6932"/>
    <cellStyle name="Normal 1" xfId="6933"/>
    <cellStyle name="Normal 10" xfId="120"/>
    <cellStyle name="Normal 10 2" xfId="6934"/>
    <cellStyle name="Normal 10 2 2" xfId="6935"/>
    <cellStyle name="Normal 10 2 2 2" xfId="6936"/>
    <cellStyle name="Normal 10 2 3" xfId="6937"/>
    <cellStyle name="Normal 10 3" xfId="6938"/>
    <cellStyle name="Normal 10 3 2" xfId="6939"/>
    <cellStyle name="Normal 10 3 2 2" xfId="6940"/>
    <cellStyle name="Normal 10 3 3" xfId="6941"/>
    <cellStyle name="Normal 10 4" xfId="6942"/>
    <cellStyle name="Normal 10 4 2" xfId="6943"/>
    <cellStyle name="Normal 10 4 2 2" xfId="6944"/>
    <cellStyle name="Normal 10 4 3" xfId="6945"/>
    <cellStyle name="Normal 10 5" xfId="6946"/>
    <cellStyle name="Normal 10 5 2" xfId="6947"/>
    <cellStyle name="Normal 10 5 2 2" xfId="6948"/>
    <cellStyle name="Normal 10 5 3" xfId="6949"/>
    <cellStyle name="Normal 10 5 3 2" xfId="6950"/>
    <cellStyle name="Normal 10 6" xfId="6951"/>
    <cellStyle name="Normal 10 6 2" xfId="6952"/>
    <cellStyle name="Normal 10 6 2 2" xfId="6953"/>
    <cellStyle name="Normal 10 6 3" xfId="6954"/>
    <cellStyle name="Normal 10 7" xfId="6955"/>
    <cellStyle name="Normal 10 7 2" xfId="6956"/>
    <cellStyle name="Normal 10 8" xfId="6957"/>
    <cellStyle name="Normal 10 8 2" xfId="6958"/>
    <cellStyle name="Normal 10 9" xfId="6959"/>
    <cellStyle name="Normal 10_04.07E Wild Horse Wind Expansion" xfId="6960"/>
    <cellStyle name="Normal 100" xfId="6961"/>
    <cellStyle name="Normal 101" xfId="6962"/>
    <cellStyle name="Normal 102" xfId="6963"/>
    <cellStyle name="Normal 103" xfId="6964"/>
    <cellStyle name="Normal 104" xfId="6965"/>
    <cellStyle name="Normal 105" xfId="6966"/>
    <cellStyle name="Normal 106" xfId="6967"/>
    <cellStyle name="Normal 107" xfId="6968"/>
    <cellStyle name="Normal 108" xfId="6969"/>
    <cellStyle name="Normal 109" xfId="6970"/>
    <cellStyle name="Normal 11" xfId="284"/>
    <cellStyle name="Normal 11 2" xfId="6971"/>
    <cellStyle name="Normal 11 2 2" xfId="6972"/>
    <cellStyle name="Normal 11 2 2 2" xfId="6973"/>
    <cellStyle name="Normal 11 2 3" xfId="6974"/>
    <cellStyle name="Normal 11 3" xfId="6975"/>
    <cellStyle name="Normal 11 3 2" xfId="6976"/>
    <cellStyle name="Normal 11 3 2 2" xfId="6977"/>
    <cellStyle name="Normal 11 3 3" xfId="6978"/>
    <cellStyle name="Normal 11 3 3 2" xfId="6979"/>
    <cellStyle name="Normal 11 4" xfId="6980"/>
    <cellStyle name="Normal 11 4 2" xfId="6981"/>
    <cellStyle name="Normal 11 4 2 2" xfId="6982"/>
    <cellStyle name="Normal 11 4 3" xfId="6983"/>
    <cellStyle name="Normal 11 5" xfId="6984"/>
    <cellStyle name="Normal 11 5 2" xfId="6985"/>
    <cellStyle name="Normal 11 6" xfId="6986"/>
    <cellStyle name="Normal 11 6 2" xfId="6987"/>
    <cellStyle name="Normal 11 7" xfId="6988"/>
    <cellStyle name="Normal 11_16.37E Wild Horse Expansion DeferralRevwrkingfile SF" xfId="6989"/>
    <cellStyle name="Normal 110" xfId="6990"/>
    <cellStyle name="Normal 111" xfId="6991"/>
    <cellStyle name="Normal 112" xfId="6992"/>
    <cellStyle name="Normal 113" xfId="6993"/>
    <cellStyle name="Normal 114" xfId="6994"/>
    <cellStyle name="Normal 115" xfId="6995"/>
    <cellStyle name="Normal 116" xfId="6996"/>
    <cellStyle name="Normal 117" xfId="6997"/>
    <cellStyle name="Normal 118" xfId="6998"/>
    <cellStyle name="Normal 119" xfId="8308"/>
    <cellStyle name="Normal 12" xfId="285"/>
    <cellStyle name="Normal 12 2" xfId="6999"/>
    <cellStyle name="Normal 12 2 2" xfId="7000"/>
    <cellStyle name="Normal 12 2 2 2" xfId="7001"/>
    <cellStyle name="Normal 12 2 3" xfId="7002"/>
    <cellStyle name="Normal 12 3" xfId="7003"/>
    <cellStyle name="Normal 12 3 2" xfId="7004"/>
    <cellStyle name="Normal 12 3 2 2" xfId="7005"/>
    <cellStyle name="Normal 12 3 3" xfId="7006"/>
    <cellStyle name="Normal 12 3 3 2" xfId="7007"/>
    <cellStyle name="Normal 12 4" xfId="7008"/>
    <cellStyle name="Normal 12 4 2" xfId="7009"/>
    <cellStyle name="Normal 12 4 2 2" xfId="7010"/>
    <cellStyle name="Normal 12 4 3" xfId="7011"/>
    <cellStyle name="Normal 12 5" xfId="7012"/>
    <cellStyle name="Normal 12 5 2" xfId="7013"/>
    <cellStyle name="Normal 12 6" xfId="7014"/>
    <cellStyle name="Normal 12 6 2" xfId="7015"/>
    <cellStyle name="Normal 12 7" xfId="7016"/>
    <cellStyle name="Normal 13" xfId="286"/>
    <cellStyle name="Normal 13 2" xfId="7017"/>
    <cellStyle name="Normal 13 2 2" xfId="7018"/>
    <cellStyle name="Normal 13 2 2 2" xfId="7019"/>
    <cellStyle name="Normal 13 2 3" xfId="7020"/>
    <cellStyle name="Normal 13 3" xfId="7021"/>
    <cellStyle name="Normal 13 3 2" xfId="7022"/>
    <cellStyle name="Normal 13 3 2 2" xfId="7023"/>
    <cellStyle name="Normal 13 3 3" xfId="7024"/>
    <cellStyle name="Normal 13 3 3 2" xfId="7025"/>
    <cellStyle name="Normal 13 3 4" xfId="7026"/>
    <cellStyle name="Normal 13 4" xfId="7027"/>
    <cellStyle name="Normal 13 4 2" xfId="7028"/>
    <cellStyle name="Normal 13 4 2 2" xfId="7029"/>
    <cellStyle name="Normal 13 4 3" xfId="7030"/>
    <cellStyle name="Normal 13 5" xfId="7031"/>
    <cellStyle name="Normal 13 5 2" xfId="7032"/>
    <cellStyle name="Normal 13 6" xfId="7033"/>
    <cellStyle name="Normal 13 6 2" xfId="7034"/>
    <cellStyle name="Normal 13 7" xfId="7035"/>
    <cellStyle name="Normal 14" xfId="287"/>
    <cellStyle name="Normal 14 2" xfId="7036"/>
    <cellStyle name="Normal 14 2 2" xfId="7037"/>
    <cellStyle name="Normal 14 3" xfId="7038"/>
    <cellStyle name="Normal 14 4" xfId="7039"/>
    <cellStyle name="Normal 15" xfId="288"/>
    <cellStyle name="Normal 15 2" xfId="7040"/>
    <cellStyle name="Normal 15 2 2" xfId="7041"/>
    <cellStyle name="Normal 15 3" xfId="7042"/>
    <cellStyle name="Normal 15 3 2" xfId="7043"/>
    <cellStyle name="Normal 15 3 2 2" xfId="7044"/>
    <cellStyle name="Normal 15 3 3" xfId="7045"/>
    <cellStyle name="Normal 15 3 3 2" xfId="7046"/>
    <cellStyle name="Normal 15 3 4" xfId="7047"/>
    <cellStyle name="Normal 15 4" xfId="7048"/>
    <cellStyle name="Normal 15 4 2" xfId="7049"/>
    <cellStyle name="Normal 15 4 2 2" xfId="7050"/>
    <cellStyle name="Normal 15 4 3" xfId="7051"/>
    <cellStyle name="Normal 15 5" xfId="7052"/>
    <cellStyle name="Normal 15 5 2" xfId="7053"/>
    <cellStyle name="Normal 15 6" xfId="7054"/>
    <cellStyle name="Normal 15 6 2" xfId="7055"/>
    <cellStyle name="Normal 15 7" xfId="7056"/>
    <cellStyle name="Normal 15 8" xfId="7057"/>
    <cellStyle name="Normal 16" xfId="289"/>
    <cellStyle name="Normal 16 2" xfId="7058"/>
    <cellStyle name="Normal 16 3" xfId="7059"/>
    <cellStyle name="Normal 16 3 2" xfId="7060"/>
    <cellStyle name="Normal 16 3 2 2" xfId="7061"/>
    <cellStyle name="Normal 16 3 3" xfId="7062"/>
    <cellStyle name="Normal 16 3 3 2" xfId="7063"/>
    <cellStyle name="Normal 16 3 4" xfId="7064"/>
    <cellStyle name="Normal 16 4" xfId="7065"/>
    <cellStyle name="Normal 16 4 2" xfId="7066"/>
    <cellStyle name="Normal 16 4 2 2" xfId="7067"/>
    <cellStyle name="Normal 16 4 3" xfId="7068"/>
    <cellStyle name="Normal 16 5" xfId="7069"/>
    <cellStyle name="Normal 16 5 2" xfId="7070"/>
    <cellStyle name="Normal 16 6" xfId="7071"/>
    <cellStyle name="Normal 16 6 2" xfId="7072"/>
    <cellStyle name="Normal 17" xfId="290"/>
    <cellStyle name="Normal 17 2" xfId="7073"/>
    <cellStyle name="Normal 17 3" xfId="7074"/>
    <cellStyle name="Normal 17 3 2" xfId="7075"/>
    <cellStyle name="Normal 17 4" xfId="7076"/>
    <cellStyle name="Normal 18" xfId="331"/>
    <cellStyle name="Normal 18 2" xfId="7077"/>
    <cellStyle name="Normal 18 3" xfId="7078"/>
    <cellStyle name="Normal 18 3 2" xfId="7079"/>
    <cellStyle name="Normal 18 4" xfId="7080"/>
    <cellStyle name="Normal 19" xfId="7081"/>
    <cellStyle name="Normal 19 2" xfId="7082"/>
    <cellStyle name="Normal 19 3" xfId="7083"/>
    <cellStyle name="Normal 19 3 2" xfId="7084"/>
    <cellStyle name="Normal 2" xfId="44"/>
    <cellStyle name="Normal 2 10" xfId="7085"/>
    <cellStyle name="Normal 2 11" xfId="7086"/>
    <cellStyle name="Normal 2 12" xfId="7087"/>
    <cellStyle name="Normal 2 2" xfId="45"/>
    <cellStyle name="Normal 2 2 2" xfId="121"/>
    <cellStyle name="Normal 2 2 2 2" xfId="7088"/>
    <cellStyle name="Normal 2 2 2 3" xfId="7089"/>
    <cellStyle name="Normal 2 2 2 4" xfId="7090"/>
    <cellStyle name="Normal 2 2 3" xfId="291"/>
    <cellStyle name="Normal 2 2 3 2" xfId="7091"/>
    <cellStyle name="Normal 2 2 3 3" xfId="7092"/>
    <cellStyle name="Normal 2 2 3 4" xfId="7093"/>
    <cellStyle name="Normal 2 2 4" xfId="7094"/>
    <cellStyle name="Normal 2 2 4 2" xfId="7095"/>
    <cellStyle name="Normal 2 2 5" xfId="7096"/>
    <cellStyle name="Normal 2 2_4.14E Miscellaneous Operating Expense working file" xfId="7097"/>
    <cellStyle name="Normal 2 3" xfId="292"/>
    <cellStyle name="Normal 2 3 2" xfId="7098"/>
    <cellStyle name="Normal 2 3 3" xfId="7099"/>
    <cellStyle name="Normal 2 3 4" xfId="7100"/>
    <cellStyle name="Normal 2 3 5" xfId="7101"/>
    <cellStyle name="Normal 2 4" xfId="293"/>
    <cellStyle name="Normal 2 4 2" xfId="7102"/>
    <cellStyle name="Normal 2 4 3" xfId="7103"/>
    <cellStyle name="Normal 2 4 4" xfId="7104"/>
    <cellStyle name="Normal 2 5" xfId="294"/>
    <cellStyle name="Normal 2 5 2" xfId="7105"/>
    <cellStyle name="Normal 2 5 3" xfId="7106"/>
    <cellStyle name="Normal 2 5 4" xfId="7107"/>
    <cellStyle name="Normal 2 6" xfId="295"/>
    <cellStyle name="Normal 2 6 2" xfId="7108"/>
    <cellStyle name="Normal 2 6 2 2" xfId="7109"/>
    <cellStyle name="Normal 2 6 3" xfId="7110"/>
    <cellStyle name="Normal 2 7" xfId="296"/>
    <cellStyle name="Normal 2 7 2" xfId="7111"/>
    <cellStyle name="Normal 2 7 2 2" xfId="7112"/>
    <cellStyle name="Normal 2 7 3" xfId="7113"/>
    <cellStyle name="Normal 2 8" xfId="297"/>
    <cellStyle name="Normal 2 8 2" xfId="7114"/>
    <cellStyle name="Normal 2 8 2 2" xfId="7115"/>
    <cellStyle name="Normal 2 8 2 2 2" xfId="7116"/>
    <cellStyle name="Normal 2 8 2 3" xfId="7117"/>
    <cellStyle name="Normal 2 8 3" xfId="7118"/>
    <cellStyle name="Normal 2 8 3 2" xfId="7119"/>
    <cellStyle name="Normal 2 8 4" xfId="7120"/>
    <cellStyle name="Normal 2 9" xfId="7121"/>
    <cellStyle name="Normal 2 9 2" xfId="7122"/>
    <cellStyle name="Normal 2 9 2 2" xfId="7123"/>
    <cellStyle name="Normal 2 9 3" xfId="7124"/>
    <cellStyle name="Normal 2_16.37E Wild Horse Expansion DeferralRevwrkingfile SF" xfId="7125"/>
    <cellStyle name="Normal 20" xfId="7126"/>
    <cellStyle name="Normal 20 2" xfId="7127"/>
    <cellStyle name="Normal 20 2 2" xfId="7128"/>
    <cellStyle name="Normal 20 3" xfId="7129"/>
    <cellStyle name="Normal 20 3 2" xfId="7130"/>
    <cellStyle name="Normal 20 3 3" xfId="7131"/>
    <cellStyle name="Normal 20 4" xfId="7132"/>
    <cellStyle name="Normal 20 4 2" xfId="7133"/>
    <cellStyle name="Normal 20 5" xfId="7134"/>
    <cellStyle name="Normal 21" xfId="7135"/>
    <cellStyle name="Normal 21 2" xfId="7136"/>
    <cellStyle name="Normal 21 2 2" xfId="7137"/>
    <cellStyle name="Normal 21 2 2 2" xfId="7138"/>
    <cellStyle name="Normal 21 2 3" xfId="7139"/>
    <cellStyle name="Normal 21 2 3 2" xfId="7140"/>
    <cellStyle name="Normal 21 2 4" xfId="7141"/>
    <cellStyle name="Normal 21 3" xfId="7142"/>
    <cellStyle name="Normal 21 3 2" xfId="7143"/>
    <cellStyle name="Normal 21 3 2 2" xfId="7144"/>
    <cellStyle name="Normal 21 3 3" xfId="7145"/>
    <cellStyle name="Normal 21 4" xfId="7146"/>
    <cellStyle name="Normal 21 4 2" xfId="7147"/>
    <cellStyle name="Normal 21 5" xfId="7148"/>
    <cellStyle name="Normal 21 5 2" xfId="7149"/>
    <cellStyle name="Normal 21 6" xfId="7150"/>
    <cellStyle name="Normal 22" xfId="7151"/>
    <cellStyle name="Normal 22 2" xfId="7152"/>
    <cellStyle name="Normal 22 2 2" xfId="7153"/>
    <cellStyle name="Normal 22 2 2 2" xfId="7154"/>
    <cellStyle name="Normal 22 2 3" xfId="7155"/>
    <cellStyle name="Normal 22 2 3 2" xfId="7156"/>
    <cellStyle name="Normal 22 2 4" xfId="7157"/>
    <cellStyle name="Normal 22 3" xfId="7158"/>
    <cellStyle name="Normal 22 3 2" xfId="7159"/>
    <cellStyle name="Normal 22 3 2 2" xfId="7160"/>
    <cellStyle name="Normal 22 3 3" xfId="7161"/>
    <cellStyle name="Normal 22 4" xfId="7162"/>
    <cellStyle name="Normal 22 4 2" xfId="7163"/>
    <cellStyle name="Normal 22 5" xfId="7164"/>
    <cellStyle name="Normal 22 5 2" xfId="7165"/>
    <cellStyle name="Normal 22 6" xfId="7166"/>
    <cellStyle name="Normal 23" xfId="7167"/>
    <cellStyle name="Normal 23 2" xfId="7168"/>
    <cellStyle name="Normal 23 2 2" xfId="7169"/>
    <cellStyle name="Normal 23 2 2 2" xfId="7170"/>
    <cellStyle name="Normal 23 2 3" xfId="7171"/>
    <cellStyle name="Normal 23 2 3 2" xfId="7172"/>
    <cellStyle name="Normal 23 2 4" xfId="7173"/>
    <cellStyle name="Normal 23 3" xfId="7174"/>
    <cellStyle name="Normal 23 3 2" xfId="7175"/>
    <cellStyle name="Normal 23 3 2 2" xfId="7176"/>
    <cellStyle name="Normal 23 3 3" xfId="7177"/>
    <cellStyle name="Normal 23 4" xfId="7178"/>
    <cellStyle name="Normal 23 4 2" xfId="7179"/>
    <cellStyle name="Normal 23 5" xfId="7180"/>
    <cellStyle name="Normal 23 5 2" xfId="7181"/>
    <cellStyle name="Normal 23 6" xfId="7182"/>
    <cellStyle name="Normal 24" xfId="7183"/>
    <cellStyle name="Normal 24 2" xfId="7184"/>
    <cellStyle name="Normal 24 2 2" xfId="7185"/>
    <cellStyle name="Normal 24 2 2 2" xfId="7186"/>
    <cellStyle name="Normal 24 2 3" xfId="7187"/>
    <cellStyle name="Normal 24 2 3 2" xfId="7188"/>
    <cellStyle name="Normal 24 3" xfId="7189"/>
    <cellStyle name="Normal 24 3 2" xfId="7190"/>
    <cellStyle name="Normal 24 3 2 2" xfId="7191"/>
    <cellStyle name="Normal 24 3 3" xfId="7192"/>
    <cellStyle name="Normal 24 4" xfId="7193"/>
    <cellStyle name="Normal 24 4 2" xfId="7194"/>
    <cellStyle name="Normal 24 5" xfId="7195"/>
    <cellStyle name="Normal 24 5 2" xfId="7196"/>
    <cellStyle name="Normal 24 6" xfId="7197"/>
    <cellStyle name="Normal 25" xfId="7198"/>
    <cellStyle name="Normal 25 2" xfId="7199"/>
    <cellStyle name="Normal 25 2 2" xfId="7200"/>
    <cellStyle name="Normal 25 2 2 2" xfId="7201"/>
    <cellStyle name="Normal 25 2 3" xfId="7202"/>
    <cellStyle name="Normal 25 2 3 2" xfId="7203"/>
    <cellStyle name="Normal 25 2 4" xfId="7204"/>
    <cellStyle name="Normal 25 3" xfId="7205"/>
    <cellStyle name="Normal 25 3 2" xfId="7206"/>
    <cellStyle name="Normal 25 3 2 2" xfId="7207"/>
    <cellStyle name="Normal 25 3 3" xfId="7208"/>
    <cellStyle name="Normal 25 4" xfId="7209"/>
    <cellStyle name="Normal 25 4 2" xfId="7210"/>
    <cellStyle name="Normal 25 5" xfId="7211"/>
    <cellStyle name="Normal 25 5 2" xfId="7212"/>
    <cellStyle name="Normal 25 6" xfId="7213"/>
    <cellStyle name="Normal 26" xfId="7214"/>
    <cellStyle name="Normal 26 2" xfId="7215"/>
    <cellStyle name="Normal 26 2 2" xfId="7216"/>
    <cellStyle name="Normal 26 2 2 2" xfId="7217"/>
    <cellStyle name="Normal 26 2 3" xfId="7218"/>
    <cellStyle name="Normal 26 2 3 2" xfId="7219"/>
    <cellStyle name="Normal 26 2 4" xfId="7220"/>
    <cellStyle name="Normal 26 3" xfId="7221"/>
    <cellStyle name="Normal 26 3 2" xfId="7222"/>
    <cellStyle name="Normal 26 3 2 2" xfId="7223"/>
    <cellStyle name="Normal 26 3 3" xfId="7224"/>
    <cellStyle name="Normal 26 4" xfId="7225"/>
    <cellStyle name="Normal 26 4 2" xfId="7226"/>
    <cellStyle name="Normal 26 5" xfId="7227"/>
    <cellStyle name="Normal 26 5 2" xfId="7228"/>
    <cellStyle name="Normal 26 6" xfId="7229"/>
    <cellStyle name="Normal 27" xfId="7230"/>
    <cellStyle name="Normal 27 2" xfId="7231"/>
    <cellStyle name="Normal 27 2 2" xfId="7232"/>
    <cellStyle name="Normal 27 2 2 2" xfId="7233"/>
    <cellStyle name="Normal 27 2 3" xfId="7234"/>
    <cellStyle name="Normal 27 2 3 2" xfId="7235"/>
    <cellStyle name="Normal 27 2 4" xfId="7236"/>
    <cellStyle name="Normal 27 3" xfId="7237"/>
    <cellStyle name="Normal 27 3 2" xfId="7238"/>
    <cellStyle name="Normal 27 3 2 2" xfId="7239"/>
    <cellStyle name="Normal 27 3 3" xfId="7240"/>
    <cellStyle name="Normal 27 4" xfId="7241"/>
    <cellStyle name="Normal 27 4 2" xfId="7242"/>
    <cellStyle name="Normal 27 5" xfId="7243"/>
    <cellStyle name="Normal 27 5 2" xfId="7244"/>
    <cellStyle name="Normal 27 6" xfId="7245"/>
    <cellStyle name="Normal 28" xfId="7246"/>
    <cellStyle name="Normal 28 2" xfId="7247"/>
    <cellStyle name="Normal 28 2 2" xfId="7248"/>
    <cellStyle name="Normal 28 2 2 2" xfId="7249"/>
    <cellStyle name="Normal 28 2 3" xfId="7250"/>
    <cellStyle name="Normal 28 2 3 2" xfId="7251"/>
    <cellStyle name="Normal 28 2 4" xfId="7252"/>
    <cellStyle name="Normal 28 3" xfId="7253"/>
    <cellStyle name="Normal 28 3 2" xfId="7254"/>
    <cellStyle name="Normal 28 3 2 2" xfId="7255"/>
    <cellStyle name="Normal 28 3 3" xfId="7256"/>
    <cellStyle name="Normal 28 4" xfId="7257"/>
    <cellStyle name="Normal 28 4 2" xfId="7258"/>
    <cellStyle name="Normal 28 5" xfId="7259"/>
    <cellStyle name="Normal 28 5 2" xfId="7260"/>
    <cellStyle name="Normal 28 6" xfId="7261"/>
    <cellStyle name="Normal 29" xfId="7262"/>
    <cellStyle name="Normal 29 2" xfId="7263"/>
    <cellStyle name="Normal 29 2 2" xfId="7264"/>
    <cellStyle name="Normal 29 2 2 2" xfId="7265"/>
    <cellStyle name="Normal 29 2 3" xfId="7266"/>
    <cellStyle name="Normal 29 2 3 2" xfId="7267"/>
    <cellStyle name="Normal 29 2 4" xfId="7268"/>
    <cellStyle name="Normal 29 3" xfId="7269"/>
    <cellStyle name="Normal 29 3 2" xfId="7270"/>
    <cellStyle name="Normal 29 3 2 2" xfId="7271"/>
    <cellStyle name="Normal 29 3 3" xfId="7272"/>
    <cellStyle name="Normal 29 4" xfId="7273"/>
    <cellStyle name="Normal 29 4 2" xfId="7274"/>
    <cellStyle name="Normal 29 5" xfId="7275"/>
    <cellStyle name="Normal 29 5 2" xfId="7276"/>
    <cellStyle name="Normal 29 6" xfId="7277"/>
    <cellStyle name="Normal 3" xfId="122"/>
    <cellStyle name="Normal 3 2" xfId="298"/>
    <cellStyle name="Normal 3 2 2" xfId="7278"/>
    <cellStyle name="Normal 3 2 2 2" xfId="7279"/>
    <cellStyle name="Normal 3 2 3" xfId="7280"/>
    <cellStyle name="Normal 3 3" xfId="299"/>
    <cellStyle name="Normal 3 3 2" xfId="7281"/>
    <cellStyle name="Normal 3 3 2 2" xfId="7282"/>
    <cellStyle name="Normal 3 3 3" xfId="7283"/>
    <cellStyle name="Normal 3 4" xfId="300"/>
    <cellStyle name="Normal 3 4 2" xfId="7284"/>
    <cellStyle name="Normal 3 4 2 2" xfId="7285"/>
    <cellStyle name="Normal 3 4 3" xfId="7286"/>
    <cellStyle name="Normal 3 4 3 2" xfId="7287"/>
    <cellStyle name="Normal 3 4 4" xfId="7288"/>
    <cellStyle name="Normal 3 4 4 2" xfId="7289"/>
    <cellStyle name="Normal 3 5" xfId="301"/>
    <cellStyle name="Normal 3 5 2" xfId="7290"/>
    <cellStyle name="Normal 3 5 2 2" xfId="7291"/>
    <cellStyle name="Normal 3 6" xfId="7292"/>
    <cellStyle name="Normal 3 6 2" xfId="7293"/>
    <cellStyle name="Normal 3_2009 GRC Compl Filing - Exhibit D" xfId="7294"/>
    <cellStyle name="Normal 30" xfId="7295"/>
    <cellStyle name="Normal 30 2" xfId="7296"/>
    <cellStyle name="Normal 30 2 2" xfId="7297"/>
    <cellStyle name="Normal 30 2 2 2" xfId="7298"/>
    <cellStyle name="Normal 30 2 3" xfId="7299"/>
    <cellStyle name="Normal 30 2 3 2" xfId="7300"/>
    <cellStyle name="Normal 30 2 4" xfId="7301"/>
    <cellStyle name="Normal 30 3" xfId="7302"/>
    <cellStyle name="Normal 30 3 2" xfId="7303"/>
    <cellStyle name="Normal 30 3 2 2" xfId="7304"/>
    <cellStyle name="Normal 30 3 3" xfId="7305"/>
    <cellStyle name="Normal 30 4" xfId="7306"/>
    <cellStyle name="Normal 30 4 2" xfId="7307"/>
    <cellStyle name="Normal 30 5" xfId="7308"/>
    <cellStyle name="Normal 30 5 2" xfId="7309"/>
    <cellStyle name="Normal 30 6" xfId="7310"/>
    <cellStyle name="Normal 31" xfId="7311"/>
    <cellStyle name="Normal 31 2" xfId="7312"/>
    <cellStyle name="Normal 31 2 2" xfId="7313"/>
    <cellStyle name="Normal 31 2 2 2" xfId="7314"/>
    <cellStyle name="Normal 31 2 3" xfId="7315"/>
    <cellStyle name="Normal 31 2 3 2" xfId="7316"/>
    <cellStyle name="Normal 31 2 4" xfId="7317"/>
    <cellStyle name="Normal 31 3" xfId="7318"/>
    <cellStyle name="Normal 31 3 2" xfId="7319"/>
    <cellStyle name="Normal 31 3 2 2" xfId="7320"/>
    <cellStyle name="Normal 31 3 3" xfId="7321"/>
    <cellStyle name="Normal 31 4" xfId="7322"/>
    <cellStyle name="Normal 31 4 2" xfId="7323"/>
    <cellStyle name="Normal 31 5" xfId="7324"/>
    <cellStyle name="Normal 31 5 2" xfId="7325"/>
    <cellStyle name="Normal 31 6" xfId="7326"/>
    <cellStyle name="Normal 32" xfId="7327"/>
    <cellStyle name="Normal 32 2" xfId="7328"/>
    <cellStyle name="Normal 32 2 2" xfId="7329"/>
    <cellStyle name="Normal 32 2 2 2" xfId="7330"/>
    <cellStyle name="Normal 32 2 3" xfId="7331"/>
    <cellStyle name="Normal 32 2 3 2" xfId="7332"/>
    <cellStyle name="Normal 32 2 4" xfId="7333"/>
    <cellStyle name="Normal 32 3" xfId="7334"/>
    <cellStyle name="Normal 32 3 2" xfId="7335"/>
    <cellStyle name="Normal 32 3 2 2" xfId="7336"/>
    <cellStyle name="Normal 32 3 3" xfId="7337"/>
    <cellStyle name="Normal 32 4" xfId="7338"/>
    <cellStyle name="Normal 32 4 2" xfId="7339"/>
    <cellStyle name="Normal 32 5" xfId="7340"/>
    <cellStyle name="Normal 32 5 2" xfId="7341"/>
    <cellStyle name="Normal 32 6" xfId="7342"/>
    <cellStyle name="Normal 33" xfId="7343"/>
    <cellStyle name="Normal 33 2" xfId="7344"/>
    <cellStyle name="Normal 33 2 2" xfId="7345"/>
    <cellStyle name="Normal 33 2 2 2" xfId="7346"/>
    <cellStyle name="Normal 33 2 3" xfId="7347"/>
    <cellStyle name="Normal 33 2 3 2" xfId="7348"/>
    <cellStyle name="Normal 33 2 4" xfId="7349"/>
    <cellStyle name="Normal 33 3" xfId="7350"/>
    <cellStyle name="Normal 33 3 2" xfId="7351"/>
    <cellStyle name="Normal 33 3 2 2" xfId="7352"/>
    <cellStyle name="Normal 33 3 3" xfId="7353"/>
    <cellStyle name="Normal 33 4" xfId="7354"/>
    <cellStyle name="Normal 33 4 2" xfId="7355"/>
    <cellStyle name="Normal 33 5" xfId="7356"/>
    <cellStyle name="Normal 33 5 2" xfId="7357"/>
    <cellStyle name="Normal 33 6" xfId="7358"/>
    <cellStyle name="Normal 34" xfId="7359"/>
    <cellStyle name="Normal 34 2" xfId="7360"/>
    <cellStyle name="Normal 34 2 2" xfId="7361"/>
    <cellStyle name="Normal 34 2 2 2" xfId="7362"/>
    <cellStyle name="Normal 34 2 3" xfId="7363"/>
    <cellStyle name="Normal 34 2 3 2" xfId="7364"/>
    <cellStyle name="Normal 34 2 4" xfId="7365"/>
    <cellStyle name="Normal 34 3" xfId="7366"/>
    <cellStyle name="Normal 34 3 2" xfId="7367"/>
    <cellStyle name="Normal 34 3 2 2" xfId="7368"/>
    <cellStyle name="Normal 34 3 3" xfId="7369"/>
    <cellStyle name="Normal 34 4" xfId="7370"/>
    <cellStyle name="Normal 34 4 2" xfId="7371"/>
    <cellStyle name="Normal 34 5" xfId="7372"/>
    <cellStyle name="Normal 34 5 2" xfId="7373"/>
    <cellStyle name="Normal 34 6" xfId="7374"/>
    <cellStyle name="Normal 35" xfId="7375"/>
    <cellStyle name="Normal 35 2" xfId="7376"/>
    <cellStyle name="Normal 35 2 2" xfId="7377"/>
    <cellStyle name="Normal 35 2 2 2" xfId="7378"/>
    <cellStyle name="Normal 35 2 3" xfId="7379"/>
    <cellStyle name="Normal 35 2 3 2" xfId="7380"/>
    <cellStyle name="Normal 35 2 4" xfId="7381"/>
    <cellStyle name="Normal 35 3" xfId="7382"/>
    <cellStyle name="Normal 35 3 2" xfId="7383"/>
    <cellStyle name="Normal 35 3 2 2" xfId="7384"/>
    <cellStyle name="Normal 35 3 3" xfId="7385"/>
    <cellStyle name="Normal 35 4" xfId="7386"/>
    <cellStyle name="Normal 35 4 2" xfId="7387"/>
    <cellStyle name="Normal 35 5" xfId="7388"/>
    <cellStyle name="Normal 35 5 2" xfId="7389"/>
    <cellStyle name="Normal 35 6" xfId="7390"/>
    <cellStyle name="Normal 36" xfId="7391"/>
    <cellStyle name="Normal 36 2" xfId="7392"/>
    <cellStyle name="Normal 36 2 2" xfId="7393"/>
    <cellStyle name="Normal 36 2 2 2" xfId="7394"/>
    <cellStyle name="Normal 36 2 3" xfId="7395"/>
    <cellStyle name="Normal 36 2 3 2" xfId="7396"/>
    <cellStyle name="Normal 36 2 4" xfId="7397"/>
    <cellStyle name="Normal 36 3" xfId="7398"/>
    <cellStyle name="Normal 36 3 2" xfId="7399"/>
    <cellStyle name="Normal 36 3 2 2" xfId="7400"/>
    <cellStyle name="Normal 36 3 3" xfId="7401"/>
    <cellStyle name="Normal 36 4" xfId="7402"/>
    <cellStyle name="Normal 36 4 2" xfId="7403"/>
    <cellStyle name="Normal 36 5" xfId="7404"/>
    <cellStyle name="Normal 36 5 2" xfId="7405"/>
    <cellStyle name="Normal 36 6" xfId="7406"/>
    <cellStyle name="Normal 37" xfId="7407"/>
    <cellStyle name="Normal 37 2" xfId="7408"/>
    <cellStyle name="Normal 37 2 2" xfId="7409"/>
    <cellStyle name="Normal 37 2 2 2" xfId="7410"/>
    <cellStyle name="Normal 37 2 3" xfId="7411"/>
    <cellStyle name="Normal 37 2 3 2" xfId="7412"/>
    <cellStyle name="Normal 37 2 4" xfId="7413"/>
    <cellStyle name="Normal 37 3" xfId="7414"/>
    <cellStyle name="Normal 37 3 2" xfId="7415"/>
    <cellStyle name="Normal 37 3 2 2" xfId="7416"/>
    <cellStyle name="Normal 37 3 3" xfId="7417"/>
    <cellStyle name="Normal 37 4" xfId="7418"/>
    <cellStyle name="Normal 37 4 2" xfId="7419"/>
    <cellStyle name="Normal 37 5" xfId="7420"/>
    <cellStyle name="Normal 37 5 2" xfId="7421"/>
    <cellStyle name="Normal 37 6" xfId="7422"/>
    <cellStyle name="Normal 38" xfId="7423"/>
    <cellStyle name="Normal 38 2" xfId="7424"/>
    <cellStyle name="Normal 38 2 2" xfId="7425"/>
    <cellStyle name="Normal 38 2 2 2" xfId="7426"/>
    <cellStyle name="Normal 38 2 3" xfId="7427"/>
    <cellStyle name="Normal 38 2 3 2" xfId="7428"/>
    <cellStyle name="Normal 38 2 4" xfId="7429"/>
    <cellStyle name="Normal 38 3" xfId="7430"/>
    <cellStyle name="Normal 38 3 2" xfId="7431"/>
    <cellStyle name="Normal 38 3 2 2" xfId="7432"/>
    <cellStyle name="Normal 38 3 3" xfId="7433"/>
    <cellStyle name="Normal 38 4" xfId="7434"/>
    <cellStyle name="Normal 38 4 2" xfId="7435"/>
    <cellStyle name="Normal 38 5" xfId="7436"/>
    <cellStyle name="Normal 38 5 2" xfId="7437"/>
    <cellStyle name="Normal 38 6" xfId="7438"/>
    <cellStyle name="Normal 39" xfId="7439"/>
    <cellStyle name="Normal 39 2" xfId="7440"/>
    <cellStyle name="Normal 39 2 2" xfId="7441"/>
    <cellStyle name="Normal 39 2 2 2" xfId="7442"/>
    <cellStyle name="Normal 39 2 3" xfId="7443"/>
    <cellStyle name="Normal 39 2 3 2" xfId="7444"/>
    <cellStyle name="Normal 39 2 4" xfId="7445"/>
    <cellStyle name="Normal 39 3" xfId="7446"/>
    <cellStyle name="Normal 39 3 2" xfId="7447"/>
    <cellStyle name="Normal 39 3 2 2" xfId="7448"/>
    <cellStyle name="Normal 39 3 3" xfId="7449"/>
    <cellStyle name="Normal 39 4" xfId="7450"/>
    <cellStyle name="Normal 39 4 2" xfId="7451"/>
    <cellStyle name="Normal 39 5" xfId="7452"/>
    <cellStyle name="Normal 39 5 2" xfId="7453"/>
    <cellStyle name="Normal 39 6" xfId="7454"/>
    <cellStyle name="Normal 4" xfId="123"/>
    <cellStyle name="Normal 4 2" xfId="302"/>
    <cellStyle name="Normal 4 2 2" xfId="7455"/>
    <cellStyle name="Normal 4 2 2 2" xfId="7456"/>
    <cellStyle name="Normal 4 2 2 2 2" xfId="7457"/>
    <cellStyle name="Normal 4 2 2 3" xfId="7458"/>
    <cellStyle name="Normal 4 2 2 3 2" xfId="7459"/>
    <cellStyle name="Normal 4 2 2 4" xfId="7460"/>
    <cellStyle name="Normal 4 2 3" xfId="7461"/>
    <cellStyle name="Normal 4 2 3 2" xfId="7462"/>
    <cellStyle name="Normal 4 2 3 2 2" xfId="7463"/>
    <cellStyle name="Normal 4 2 3 3" xfId="7464"/>
    <cellStyle name="Normal 4 2 4" xfId="7465"/>
    <cellStyle name="Normal 4 2 4 2" xfId="7466"/>
    <cellStyle name="Normal 4 2 5" xfId="7467"/>
    <cellStyle name="Normal 4 2 5 2" xfId="7468"/>
    <cellStyle name="Normal 4 3" xfId="7469"/>
    <cellStyle name="Normal 4 3 2" xfId="7470"/>
    <cellStyle name="Normal 4 4" xfId="7471"/>
    <cellStyle name="Normal 4 5" xfId="7472"/>
    <cellStyle name="Normal 4_3.05 Allocation Method 2010 GTR WF" xfId="7473"/>
    <cellStyle name="Normal 40" xfId="7474"/>
    <cellStyle name="Normal 41" xfId="7475"/>
    <cellStyle name="Normal 41 2" xfId="7476"/>
    <cellStyle name="Normal 41 2 2" xfId="7477"/>
    <cellStyle name="Normal 41 3" xfId="7478"/>
    <cellStyle name="Normal 41 3 2" xfId="7479"/>
    <cellStyle name="Normal 41 4" xfId="7480"/>
    <cellStyle name="Normal 41 4 2" xfId="7481"/>
    <cellStyle name="Normal 42" xfId="7482"/>
    <cellStyle name="Normal 42 2" xfId="7483"/>
    <cellStyle name="Normal 42 2 2" xfId="7484"/>
    <cellStyle name="Normal 42 2 2 2" xfId="7485"/>
    <cellStyle name="Normal 42 2 3" xfId="7486"/>
    <cellStyle name="Normal 42 3" xfId="7487"/>
    <cellStyle name="Normal 42 3 2" xfId="7488"/>
    <cellStyle name="Normal 42 4" xfId="7489"/>
    <cellStyle name="Normal 42 4 2" xfId="7490"/>
    <cellStyle name="Normal 42 5" xfId="7491"/>
    <cellStyle name="Normal 42 5 2" xfId="7492"/>
    <cellStyle name="Normal 43" xfId="7493"/>
    <cellStyle name="Normal 43 2" xfId="7494"/>
    <cellStyle name="Normal 43 3" xfId="7495"/>
    <cellStyle name="Normal 43 3 2" xfId="7496"/>
    <cellStyle name="Normal 44" xfId="7497"/>
    <cellStyle name="Normal 44 2" xfId="7498"/>
    <cellStyle name="Normal 44 2 2" xfId="7499"/>
    <cellStyle name="Normal 44 2 2 2" xfId="7500"/>
    <cellStyle name="Normal 44 2 3" xfId="7501"/>
    <cellStyle name="Normal 44 2 4" xfId="7502"/>
    <cellStyle name="Normal 44 3" xfId="7503"/>
    <cellStyle name="Normal 44 3 2" xfId="7504"/>
    <cellStyle name="Normal 44 3 3" xfId="7505"/>
    <cellStyle name="Normal 44 4" xfId="7506"/>
    <cellStyle name="Normal 44 4 2" xfId="7507"/>
    <cellStyle name="Normal 44 5" xfId="7508"/>
    <cellStyle name="Normal 44 5 2" xfId="7509"/>
    <cellStyle name="Normal 45" xfId="7510"/>
    <cellStyle name="Normal 45 2" xfId="7511"/>
    <cellStyle name="Normal 45 2 2" xfId="7512"/>
    <cellStyle name="Normal 45 3" xfId="7513"/>
    <cellStyle name="Normal 45 4" xfId="7514"/>
    <cellStyle name="Normal 45 5" xfId="7515"/>
    <cellStyle name="Normal 46" xfId="7516"/>
    <cellStyle name="Normal 46 2" xfId="7517"/>
    <cellStyle name="Normal 46 2 2" xfId="7518"/>
    <cellStyle name="Normal 46 2 2 2" xfId="7519"/>
    <cellStyle name="Normal 46 2 3" xfId="7520"/>
    <cellStyle name="Normal 46 2 3 2" xfId="7521"/>
    <cellStyle name="Normal 46 2 4" xfId="7522"/>
    <cellStyle name="Normal 46 3" xfId="7523"/>
    <cellStyle name="Normal 46 3 2" xfId="7524"/>
    <cellStyle name="Normal 46 4" xfId="7525"/>
    <cellStyle name="Normal 46 4 2" xfId="7526"/>
    <cellStyle name="Normal 46 5" xfId="7527"/>
    <cellStyle name="Normal 47" xfId="7528"/>
    <cellStyle name="Normal 47 2" xfId="7529"/>
    <cellStyle name="Normal 47 2 2" xfId="7530"/>
    <cellStyle name="Normal 47 3" xfId="7531"/>
    <cellStyle name="Normal 47 3 2" xfId="7532"/>
    <cellStyle name="Normal 47 4" xfId="7533"/>
    <cellStyle name="Normal 47 4 2" xfId="7534"/>
    <cellStyle name="Normal 48" xfId="7535"/>
    <cellStyle name="Normal 48 2" xfId="7536"/>
    <cellStyle name="Normal 48 2 2" xfId="7537"/>
    <cellStyle name="Normal 48 3" xfId="7538"/>
    <cellStyle name="Normal 48 3 2" xfId="7539"/>
    <cellStyle name="Normal 48 4" xfId="7540"/>
    <cellStyle name="Normal 48 4 2" xfId="7541"/>
    <cellStyle name="Normal 49" xfId="7542"/>
    <cellStyle name="Normal 49 2" xfId="7543"/>
    <cellStyle name="Normal 49 2 2" xfId="7544"/>
    <cellStyle name="Normal 49 3" xfId="7545"/>
    <cellStyle name="Normal 49 3 2" xfId="7546"/>
    <cellStyle name="Normal 49 4" xfId="7547"/>
    <cellStyle name="Normal 49 4 2" xfId="7548"/>
    <cellStyle name="Normal 5" xfId="209"/>
    <cellStyle name="Normal 5 2" xfId="333"/>
    <cellStyle name="Normal 5 2 2" xfId="7549"/>
    <cellStyle name="Normal 5 3" xfId="7550"/>
    <cellStyle name="Normal 50" xfId="7551"/>
    <cellStyle name="Normal 50 2" xfId="7552"/>
    <cellStyle name="Normal 50 2 2" xfId="7553"/>
    <cellStyle name="Normal 50 3" xfId="7554"/>
    <cellStyle name="Normal 50 3 2" xfId="7555"/>
    <cellStyle name="Normal 50 4" xfId="7556"/>
    <cellStyle name="Normal 50 4 2" xfId="7557"/>
    <cellStyle name="Normal 51" xfId="7558"/>
    <cellStyle name="Normal 51 2" xfId="7559"/>
    <cellStyle name="Normal 51 2 2" xfId="7560"/>
    <cellStyle name="Normal 51 2 2 2" xfId="7561"/>
    <cellStyle name="Normal 51 2 3" xfId="7562"/>
    <cellStyle name="Normal 51 2 3 2" xfId="7563"/>
    <cellStyle name="Normal 51 2 4" xfId="7564"/>
    <cellStyle name="Normal 51 3" xfId="7565"/>
    <cellStyle name="Normal 51 3 2" xfId="7566"/>
    <cellStyle name="Normal 51 4" xfId="7567"/>
    <cellStyle name="Normal 51 4 2" xfId="7568"/>
    <cellStyle name="Normal 51 5" xfId="7569"/>
    <cellStyle name="Normal 52" xfId="7570"/>
    <cellStyle name="Normal 53" xfId="7571"/>
    <cellStyle name="Normal 53 2" xfId="7572"/>
    <cellStyle name="Normal 53 3" xfId="7573"/>
    <cellStyle name="Normal 53 3 2" xfId="7574"/>
    <cellStyle name="Normal 53 4" xfId="7575"/>
    <cellStyle name="Normal 54" xfId="7576"/>
    <cellStyle name="Normal 54 2" xfId="7577"/>
    <cellStyle name="Normal 54 3" xfId="7578"/>
    <cellStyle name="Normal 54 3 2" xfId="7579"/>
    <cellStyle name="Normal 54 4" xfId="7580"/>
    <cellStyle name="Normal 55" xfId="7581"/>
    <cellStyle name="Normal 55 2" xfId="7582"/>
    <cellStyle name="Normal 55 2 2" xfId="7583"/>
    <cellStyle name="Normal 55 3" xfId="7584"/>
    <cellStyle name="Normal 56" xfId="7585"/>
    <cellStyle name="Normal 56 2" xfId="7586"/>
    <cellStyle name="Normal 56 2 2" xfId="7587"/>
    <cellStyle name="Normal 56 3" xfId="7588"/>
    <cellStyle name="Normal 57" xfId="7589"/>
    <cellStyle name="Normal 57 2" xfId="7590"/>
    <cellStyle name="Normal 58" xfId="7591"/>
    <cellStyle name="Normal 58 2" xfId="7592"/>
    <cellStyle name="Normal 59" xfId="7593"/>
    <cellStyle name="Normal 59 2" xfId="7594"/>
    <cellStyle name="Normal 6" xfId="124"/>
    <cellStyle name="Normal 6 2" xfId="7595"/>
    <cellStyle name="Normal 6 2 2" xfId="7596"/>
    <cellStyle name="Normal 6 2 2 2" xfId="7597"/>
    <cellStyle name="Normal 6 2 3" xfId="7598"/>
    <cellStyle name="Normal 60" xfId="7599"/>
    <cellStyle name="Normal 60 2" xfId="7600"/>
    <cellStyle name="Normal 61" xfId="7601"/>
    <cellStyle name="Normal 61 2" xfId="7602"/>
    <cellStyle name="Normal 62" xfId="7603"/>
    <cellStyle name="Normal 62 2" xfId="7604"/>
    <cellStyle name="Normal 63" xfId="7605"/>
    <cellStyle name="Normal 63 2" xfId="7606"/>
    <cellStyle name="Normal 64" xfId="7607"/>
    <cellStyle name="Normal 64 2" xfId="7608"/>
    <cellStyle name="Normal 65" xfId="7609"/>
    <cellStyle name="Normal 65 2" xfId="7610"/>
    <cellStyle name="Normal 66" xfId="7611"/>
    <cellStyle name="Normal 66 2" xfId="7612"/>
    <cellStyle name="Normal 67" xfId="7613"/>
    <cellStyle name="Normal 67 2" xfId="7614"/>
    <cellStyle name="Normal 68" xfId="7615"/>
    <cellStyle name="Normal 68 2" xfId="7616"/>
    <cellStyle name="Normal 69" xfId="7617"/>
    <cellStyle name="Normal 69 2" xfId="7618"/>
    <cellStyle name="Normal 7" xfId="125"/>
    <cellStyle name="Normal 7 2" xfId="7619"/>
    <cellStyle name="Normal 7 2 2" xfId="7620"/>
    <cellStyle name="Normal 7 2 2 2" xfId="7621"/>
    <cellStyle name="Normal 7 2 3" xfId="7622"/>
    <cellStyle name="Normal 7 3" xfId="7623"/>
    <cellStyle name="Normal 70" xfId="7624"/>
    <cellStyle name="Normal 70 2" xfId="7625"/>
    <cellStyle name="Normal 71" xfId="7626"/>
    <cellStyle name="Normal 71 2" xfId="7627"/>
    <cellStyle name="Normal 72" xfId="7628"/>
    <cellStyle name="Normal 72 2" xfId="7629"/>
    <cellStyle name="Normal 73" xfId="7630"/>
    <cellStyle name="Normal 73 2" xfId="7631"/>
    <cellStyle name="Normal 74" xfId="7632"/>
    <cellStyle name="Normal 75" xfId="7633"/>
    <cellStyle name="Normal 76" xfId="7634"/>
    <cellStyle name="Normal 77" xfId="7635"/>
    <cellStyle name="Normal 78" xfId="7636"/>
    <cellStyle name="Normal 79" xfId="7637"/>
    <cellStyle name="Normal 8" xfId="126"/>
    <cellStyle name="Normal 8 2" xfId="7638"/>
    <cellStyle name="Normal 8 2 2" xfId="7639"/>
    <cellStyle name="Normal 8 2 2 2" xfId="7640"/>
    <cellStyle name="Normal 8 2 3" xfId="7641"/>
    <cellStyle name="Normal 8 3" xfId="7642"/>
    <cellStyle name="Normal 80" xfId="7643"/>
    <cellStyle name="Normal 81" xfId="7644"/>
    <cellStyle name="Normal 82" xfId="7645"/>
    <cellStyle name="Normal 83" xfId="7646"/>
    <cellStyle name="Normal 84" xfId="7647"/>
    <cellStyle name="Normal 85" xfId="7648"/>
    <cellStyle name="Normal 86" xfId="7649"/>
    <cellStyle name="Normal 87" xfId="7650"/>
    <cellStyle name="Normal 88" xfId="7651"/>
    <cellStyle name="Normal 89" xfId="7652"/>
    <cellStyle name="Normal 9" xfId="127"/>
    <cellStyle name="Normal 9 2" xfId="7653"/>
    <cellStyle name="Normal 9 2 2" xfId="7654"/>
    <cellStyle name="Normal 9 2 2 2" xfId="7655"/>
    <cellStyle name="Normal 9 2 3" xfId="7656"/>
    <cellStyle name="Normal 9 3" xfId="7657"/>
    <cellStyle name="Normal 90" xfId="7658"/>
    <cellStyle name="Normal 91" xfId="7659"/>
    <cellStyle name="Normal 92" xfId="7660"/>
    <cellStyle name="Normal 93" xfId="7661"/>
    <cellStyle name="Normal 94" xfId="7662"/>
    <cellStyle name="Normal 95" xfId="7663"/>
    <cellStyle name="Normal 96" xfId="7664"/>
    <cellStyle name="Normal 97" xfId="7665"/>
    <cellStyle name="Normal 98" xfId="7666"/>
    <cellStyle name="Normal 99" xfId="7667"/>
    <cellStyle name="Note" xfId="15" builtinId="10" customBuiltin="1"/>
    <cellStyle name="Note 10" xfId="303"/>
    <cellStyle name="Note 10 2" xfId="7668"/>
    <cellStyle name="Note 10 3" xfId="7669"/>
    <cellStyle name="Note 11" xfId="304"/>
    <cellStyle name="Note 11 2" xfId="7670"/>
    <cellStyle name="Note 11 3" xfId="7671"/>
    <cellStyle name="Note 12" xfId="305"/>
    <cellStyle name="Note 12 2" xfId="7672"/>
    <cellStyle name="Note 12 3" xfId="7673"/>
    <cellStyle name="Note 12 3 2" xfId="7674"/>
    <cellStyle name="Note 12 4" xfId="7675"/>
    <cellStyle name="Note 12 5" xfId="7676"/>
    <cellStyle name="Note 13" xfId="306"/>
    <cellStyle name="Note 2" xfId="128"/>
    <cellStyle name="Note 2 2" xfId="307"/>
    <cellStyle name="Note 2 2 2" xfId="7677"/>
    <cellStyle name="Note 2 2 3" xfId="7678"/>
    <cellStyle name="Note 2 3" xfId="7679"/>
    <cellStyle name="Note 2 4" xfId="7680"/>
    <cellStyle name="Note 2 5" xfId="7681"/>
    <cellStyle name="Note 2_AURORA Total New" xfId="7682"/>
    <cellStyle name="Note 3" xfId="129"/>
    <cellStyle name="Note 3 2" xfId="7683"/>
    <cellStyle name="Note 3 3" xfId="7684"/>
    <cellStyle name="Note 3 4" xfId="7685"/>
    <cellStyle name="Note 4" xfId="130"/>
    <cellStyle name="Note 4 2" xfId="7686"/>
    <cellStyle name="Note 4 3" xfId="7687"/>
    <cellStyle name="Note 4 4" xfId="7688"/>
    <cellStyle name="Note 5" xfId="308"/>
    <cellStyle name="Note 5 2" xfId="326"/>
    <cellStyle name="Note 5 3" xfId="7689"/>
    <cellStyle name="Note 5 4" xfId="7690"/>
    <cellStyle name="Note 6" xfId="309"/>
    <cellStyle name="Note 6 2" xfId="7691"/>
    <cellStyle name="Note 6 3" xfId="7692"/>
    <cellStyle name="Note 6 4" xfId="7693"/>
    <cellStyle name="Note 7" xfId="310"/>
    <cellStyle name="Note 7 2" xfId="7694"/>
    <cellStyle name="Note 7 3" xfId="7695"/>
    <cellStyle name="Note 7 4" xfId="7696"/>
    <cellStyle name="Note 8" xfId="311"/>
    <cellStyle name="Note 8 2" xfId="7697"/>
    <cellStyle name="Note 8 3" xfId="7698"/>
    <cellStyle name="Note 8 4" xfId="7699"/>
    <cellStyle name="Note 9" xfId="312"/>
    <cellStyle name="Note 9 2" xfId="7700"/>
    <cellStyle name="Note 9 3" xfId="7701"/>
    <cellStyle name="Note 9 4" xfId="7702"/>
    <cellStyle name="Output" xfId="10" builtinId="21" customBuiltin="1"/>
    <cellStyle name="Output 2" xfId="7703"/>
    <cellStyle name="Output 2 2" xfId="7704"/>
    <cellStyle name="Output 2 2 2" xfId="7705"/>
    <cellStyle name="Output 2 3" xfId="7706"/>
    <cellStyle name="Output 2 4" xfId="7707"/>
    <cellStyle name="Output 3" xfId="7708"/>
    <cellStyle name="Output 3 2" xfId="7709"/>
    <cellStyle name="Output 3 3" xfId="7710"/>
    <cellStyle name="Output 3 4" xfId="7711"/>
    <cellStyle name="Percen - Style1" xfId="131"/>
    <cellStyle name="Percen - Style2" xfId="132"/>
    <cellStyle name="Percen - Style3" xfId="133"/>
    <cellStyle name="Percen - Style3 2" xfId="7712"/>
    <cellStyle name="Percen - Style3_Electric Rev Req Model (2009 GRC) Rebuttal" xfId="7713"/>
    <cellStyle name="Percent" xfId="43" builtinId="5"/>
    <cellStyle name="Percent (0)" xfId="313"/>
    <cellStyle name="Percent [2]" xfId="134"/>
    <cellStyle name="Percent [2] 2" xfId="7714"/>
    <cellStyle name="Percent [2] 2 2" xfId="7715"/>
    <cellStyle name="Percent [2] 2 2 2" xfId="7716"/>
    <cellStyle name="Percent [2] 2 3" xfId="7717"/>
    <cellStyle name="Percent [2] 3" xfId="7718"/>
    <cellStyle name="Percent [2] 3 2" xfId="7719"/>
    <cellStyle name="Percent [2] 3 2 2" xfId="7720"/>
    <cellStyle name="Percent [2] 3 3" xfId="7721"/>
    <cellStyle name="Percent [2] 3 3 2" xfId="7722"/>
    <cellStyle name="Percent [2] 3 4" xfId="7723"/>
    <cellStyle name="Percent [2] 3 4 2" xfId="7724"/>
    <cellStyle name="Percent [2] 4" xfId="7725"/>
    <cellStyle name="Percent [2] 4 2" xfId="7726"/>
    <cellStyle name="Percent [2] 5" xfId="7727"/>
    <cellStyle name="Percent 10" xfId="7728"/>
    <cellStyle name="Percent 10 2" xfId="7729"/>
    <cellStyle name="Percent 10 3" xfId="7730"/>
    <cellStyle name="Percent 10 3 2" xfId="7731"/>
    <cellStyle name="Percent 11" xfId="7732"/>
    <cellStyle name="Percent 11 2" xfId="7733"/>
    <cellStyle name="Percent 11 2 2" xfId="7734"/>
    <cellStyle name="Percent 11 3" xfId="7735"/>
    <cellStyle name="Percent 11 3 2" xfId="7736"/>
    <cellStyle name="Percent 11 4" xfId="7737"/>
    <cellStyle name="Percent 11 4 2" xfId="7738"/>
    <cellStyle name="Percent 12" xfId="7739"/>
    <cellStyle name="Percent 12 2" xfId="7740"/>
    <cellStyle name="Percent 12 2 2" xfId="7741"/>
    <cellStyle name="Percent 12 2 2 2" xfId="7742"/>
    <cellStyle name="Percent 12 2 3" xfId="7743"/>
    <cellStyle name="Percent 12 3" xfId="7744"/>
    <cellStyle name="Percent 12 3 2" xfId="7745"/>
    <cellStyle name="Percent 12 4" xfId="7746"/>
    <cellStyle name="Percent 12 4 2" xfId="7747"/>
    <cellStyle name="Percent 12 5" xfId="7748"/>
    <cellStyle name="Percent 12 5 2" xfId="7749"/>
    <cellStyle name="Percent 13" xfId="7750"/>
    <cellStyle name="Percent 13 2" xfId="7751"/>
    <cellStyle name="Percent 13 2 2" xfId="7752"/>
    <cellStyle name="Percent 13 2 3" xfId="7753"/>
    <cellStyle name="Percent 13 3" xfId="7754"/>
    <cellStyle name="Percent 13 3 2" xfId="7755"/>
    <cellStyle name="Percent 13 4" xfId="7756"/>
    <cellStyle name="Percent 13 5" xfId="7757"/>
    <cellStyle name="Percent 14" xfId="7758"/>
    <cellStyle name="Percent 14 2" xfId="7759"/>
    <cellStyle name="Percent 14 2 2" xfId="7760"/>
    <cellStyle name="Percent 14 3" xfId="7761"/>
    <cellStyle name="Percent 14 4" xfId="7762"/>
    <cellStyle name="Percent 14 4 2" xfId="7763"/>
    <cellStyle name="Percent 14 5" xfId="7764"/>
    <cellStyle name="Percent 15" xfId="7765"/>
    <cellStyle name="Percent 15 2" xfId="7766"/>
    <cellStyle name="Percent 15 2 2" xfId="7767"/>
    <cellStyle name="Percent 15 2 3" xfId="7768"/>
    <cellStyle name="Percent 15 2 4" xfId="7769"/>
    <cellStyle name="Percent 15 3" xfId="7770"/>
    <cellStyle name="Percent 15 3 2" xfId="7771"/>
    <cellStyle name="Percent 15 4" xfId="7772"/>
    <cellStyle name="Percent 15 4 2" xfId="7773"/>
    <cellStyle name="Percent 15 5" xfId="7774"/>
    <cellStyle name="Percent 15 6" xfId="7775"/>
    <cellStyle name="Percent 16" xfId="7776"/>
    <cellStyle name="Percent 16 2" xfId="7777"/>
    <cellStyle name="Percent 16 2 2" xfId="7778"/>
    <cellStyle name="Percent 16 3" xfId="7779"/>
    <cellStyle name="Percent 16 3 2" xfId="7780"/>
    <cellStyle name="Percent 16 4" xfId="7781"/>
    <cellStyle name="Percent 16 4 2" xfId="7782"/>
    <cellStyle name="Percent 17" xfId="7783"/>
    <cellStyle name="Percent 17 2" xfId="7784"/>
    <cellStyle name="Percent 17 2 2" xfId="7785"/>
    <cellStyle name="Percent 17 3" xfId="7786"/>
    <cellStyle name="Percent 17 3 2" xfId="7787"/>
    <cellStyle name="Percent 17 4" xfId="7788"/>
    <cellStyle name="Percent 17 4 2" xfId="7789"/>
    <cellStyle name="Percent 18" xfId="7790"/>
    <cellStyle name="Percent 18 2" xfId="7791"/>
    <cellStyle name="Percent 18 2 2" xfId="7792"/>
    <cellStyle name="Percent 18 3" xfId="7793"/>
    <cellStyle name="Percent 18 3 2" xfId="7794"/>
    <cellStyle name="Percent 18 4" xfId="7795"/>
    <cellStyle name="Percent 18 4 2" xfId="7796"/>
    <cellStyle name="Percent 19" xfId="7797"/>
    <cellStyle name="Percent 19 2" xfId="7798"/>
    <cellStyle name="Percent 19 2 2" xfId="7799"/>
    <cellStyle name="Percent 19 3" xfId="7800"/>
    <cellStyle name="Percent 19 3 2" xfId="7801"/>
    <cellStyle name="Percent 19 4" xfId="7802"/>
    <cellStyle name="Percent 19 4 2" xfId="7803"/>
    <cellStyle name="Percent 2" xfId="47"/>
    <cellStyle name="Percent 2 2" xfId="328"/>
    <cellStyle name="Percent 2 2 2" xfId="7804"/>
    <cellStyle name="Percent 2 2 2 2" xfId="7805"/>
    <cellStyle name="Percent 2 2 3" xfId="7806"/>
    <cellStyle name="Percent 2 3" xfId="7807"/>
    <cellStyle name="Percent 2 3 2" xfId="7808"/>
    <cellStyle name="Percent 2 4" xfId="7809"/>
    <cellStyle name="Percent 2 4 2" xfId="7810"/>
    <cellStyle name="Percent 2 5" xfId="7811"/>
    <cellStyle name="Percent 20" xfId="7812"/>
    <cellStyle name="Percent 20 2" xfId="7813"/>
    <cellStyle name="Percent 20 2 2" xfId="7814"/>
    <cellStyle name="Percent 20 2 3" xfId="7815"/>
    <cellStyle name="Percent 20 2 4" xfId="7816"/>
    <cellStyle name="Percent 20 3" xfId="7817"/>
    <cellStyle name="Percent 20 4" xfId="7818"/>
    <cellStyle name="Percent 20 5" xfId="7819"/>
    <cellStyle name="Percent 21" xfId="7820"/>
    <cellStyle name="Percent 21 2" xfId="7821"/>
    <cellStyle name="Percent 21 3" xfId="7822"/>
    <cellStyle name="Percent 22" xfId="7823"/>
    <cellStyle name="Percent 22 2" xfId="7824"/>
    <cellStyle name="Percent 22 3" xfId="7825"/>
    <cellStyle name="Percent 22 3 2" xfId="7826"/>
    <cellStyle name="Percent 22 4" xfId="7827"/>
    <cellStyle name="Percent 23" xfId="7828"/>
    <cellStyle name="Percent 23 2" xfId="7829"/>
    <cellStyle name="Percent 23 3" xfId="7830"/>
    <cellStyle name="Percent 23 3 2" xfId="7831"/>
    <cellStyle name="Percent 23 4" xfId="7832"/>
    <cellStyle name="Percent 24" xfId="7833"/>
    <cellStyle name="Percent 24 2" xfId="7834"/>
    <cellStyle name="Percent 24 2 2" xfId="7835"/>
    <cellStyle name="Percent 24 3" xfId="7836"/>
    <cellStyle name="Percent 24 3 2" xfId="7837"/>
    <cellStyle name="Percent 24 4" xfId="7838"/>
    <cellStyle name="Percent 24 4 2" xfId="7839"/>
    <cellStyle name="Percent 24 5" xfId="7840"/>
    <cellStyle name="Percent 25" xfId="7841"/>
    <cellStyle name="Percent 25 2" xfId="7842"/>
    <cellStyle name="Percent 25 2 2" xfId="7843"/>
    <cellStyle name="Percent 25 3" xfId="7844"/>
    <cellStyle name="Percent 26" xfId="7845"/>
    <cellStyle name="Percent 26 2" xfId="7846"/>
    <cellStyle name="Percent 27" xfId="7847"/>
    <cellStyle name="Percent 27 2" xfId="7848"/>
    <cellStyle name="Percent 28" xfId="7849"/>
    <cellStyle name="Percent 28 2" xfId="7850"/>
    <cellStyle name="Percent 29" xfId="7851"/>
    <cellStyle name="Percent 29 2" xfId="7852"/>
    <cellStyle name="Percent 3" xfId="135"/>
    <cellStyle name="Percent 3 2" xfId="314"/>
    <cellStyle name="Percent 3 2 2" xfId="7853"/>
    <cellStyle name="Percent 3 2 2 2" xfId="7854"/>
    <cellStyle name="Percent 3 2 3" xfId="7855"/>
    <cellStyle name="Percent 3 3" xfId="7856"/>
    <cellStyle name="Percent 3 3 2" xfId="7857"/>
    <cellStyle name="Percent 3 4" xfId="7858"/>
    <cellStyle name="Percent 30" xfId="7859"/>
    <cellStyle name="Percent 30 2" xfId="7860"/>
    <cellStyle name="Percent 31" xfId="7861"/>
    <cellStyle name="Percent 31 2" xfId="7862"/>
    <cellStyle name="Percent 32" xfId="7863"/>
    <cellStyle name="Percent 32 2" xfId="7864"/>
    <cellStyle name="Percent 33" xfId="7865"/>
    <cellStyle name="Percent 33 2" xfId="7866"/>
    <cellStyle name="Percent 34" xfId="7867"/>
    <cellStyle name="Percent 34 2" xfId="7868"/>
    <cellStyle name="Percent 35" xfId="7869"/>
    <cellStyle name="Percent 35 2" xfId="7870"/>
    <cellStyle name="Percent 36" xfId="7871"/>
    <cellStyle name="Percent 36 2" xfId="7872"/>
    <cellStyle name="Percent 37" xfId="7873"/>
    <cellStyle name="Percent 37 2" xfId="7874"/>
    <cellStyle name="Percent 38" xfId="7875"/>
    <cellStyle name="Percent 38 2" xfId="7876"/>
    <cellStyle name="Percent 39" xfId="7877"/>
    <cellStyle name="Percent 39 2" xfId="7878"/>
    <cellStyle name="Percent 4" xfId="49"/>
    <cellStyle name="Percent 4 2" xfId="7879"/>
    <cellStyle name="Percent 4 2 2" xfId="7880"/>
    <cellStyle name="Percent 4 2 3" xfId="7881"/>
    <cellStyle name="Percent 4 2 3 2" xfId="7882"/>
    <cellStyle name="Percent 4 2 4" xfId="7883"/>
    <cellStyle name="Percent 4 3" xfId="7884"/>
    <cellStyle name="Percent 4 3 2" xfId="7885"/>
    <cellStyle name="Percent 4 4" xfId="7886"/>
    <cellStyle name="Percent 4 5" xfId="7887"/>
    <cellStyle name="Percent 40" xfId="7888"/>
    <cellStyle name="Percent 40 2" xfId="7889"/>
    <cellStyle name="Percent 41" xfId="7890"/>
    <cellStyle name="Percent 41 2" xfId="7891"/>
    <cellStyle name="Percent 42" xfId="7892"/>
    <cellStyle name="Percent 42 2" xfId="7893"/>
    <cellStyle name="Percent 43" xfId="7894"/>
    <cellStyle name="Percent 43 2" xfId="7895"/>
    <cellStyle name="Percent 44" xfId="7896"/>
    <cellStyle name="Percent 44 2" xfId="7897"/>
    <cellStyle name="Percent 45" xfId="7898"/>
    <cellStyle name="Percent 45 2" xfId="7899"/>
    <cellStyle name="Percent 46" xfId="7900"/>
    <cellStyle name="Percent 47" xfId="7901"/>
    <cellStyle name="Percent 48" xfId="7902"/>
    <cellStyle name="Percent 49" xfId="7903"/>
    <cellStyle name="Percent 5" xfId="136"/>
    <cellStyle name="Percent 5 2" xfId="7904"/>
    <cellStyle name="Percent 5 2 2" xfId="7905"/>
    <cellStyle name="Percent 5 3" xfId="7906"/>
    <cellStyle name="Percent 50" xfId="7907"/>
    <cellStyle name="Percent 51" xfId="7908"/>
    <cellStyle name="Percent 52" xfId="7909"/>
    <cellStyle name="Percent 53" xfId="7910"/>
    <cellStyle name="Percent 54" xfId="7911"/>
    <cellStyle name="Percent 55" xfId="7912"/>
    <cellStyle name="Percent 56" xfId="7913"/>
    <cellStyle name="Percent 57" xfId="7914"/>
    <cellStyle name="Percent 58" xfId="7915"/>
    <cellStyle name="Percent 59" xfId="7916"/>
    <cellStyle name="Percent 6" xfId="137"/>
    <cellStyle name="Percent 6 2" xfId="7917"/>
    <cellStyle name="Percent 6 2 2" xfId="7918"/>
    <cellStyle name="Percent 6 2 2 2" xfId="7919"/>
    <cellStyle name="Percent 6 2 3" xfId="7920"/>
    <cellStyle name="Percent 6 3" xfId="7921"/>
    <cellStyle name="Percent 6 3 2" xfId="7922"/>
    <cellStyle name="Percent 6 4" xfId="7923"/>
    <cellStyle name="Percent 60" xfId="7924"/>
    <cellStyle name="Percent 61" xfId="7925"/>
    <cellStyle name="Percent 62" xfId="7926"/>
    <cellStyle name="Percent 63" xfId="7927"/>
    <cellStyle name="Percent 64" xfId="7928"/>
    <cellStyle name="Percent 65" xfId="7929"/>
    <cellStyle name="Percent 66" xfId="7930"/>
    <cellStyle name="Percent 67" xfId="7931"/>
    <cellStyle name="Percent 68" xfId="7932"/>
    <cellStyle name="Percent 69" xfId="7933"/>
    <cellStyle name="Percent 7" xfId="315"/>
    <cellStyle name="Percent 7 2" xfId="327"/>
    <cellStyle name="Percent 7 3" xfId="7934"/>
    <cellStyle name="Percent 7 3 2" xfId="7935"/>
    <cellStyle name="Percent 7 3 3" xfId="7936"/>
    <cellStyle name="Percent 7 3 4" xfId="7937"/>
    <cellStyle name="Percent 7 4" xfId="7938"/>
    <cellStyle name="Percent 7 4 2" xfId="7939"/>
    <cellStyle name="Percent 7 5" xfId="7940"/>
    <cellStyle name="Percent 7 5 2" xfId="7941"/>
    <cellStyle name="Percent 7 6" xfId="7942"/>
    <cellStyle name="Percent 7 7" xfId="7943"/>
    <cellStyle name="Percent 7 8" xfId="7944"/>
    <cellStyle name="Percent 70" xfId="7945"/>
    <cellStyle name="Percent 71" xfId="7946"/>
    <cellStyle name="Percent 72" xfId="7947"/>
    <cellStyle name="Percent 73" xfId="7948"/>
    <cellStyle name="Percent 74" xfId="7949"/>
    <cellStyle name="Percent 75" xfId="7950"/>
    <cellStyle name="Percent 76" xfId="7951"/>
    <cellStyle name="Percent 77" xfId="7952"/>
    <cellStyle name="Percent 78" xfId="7953"/>
    <cellStyle name="Percent 79" xfId="7954"/>
    <cellStyle name="Percent 8" xfId="316"/>
    <cellStyle name="Percent 8 2" xfId="330"/>
    <cellStyle name="Percent 8 3" xfId="7955"/>
    <cellStyle name="Percent 80" xfId="7956"/>
    <cellStyle name="Percent 81" xfId="7957"/>
    <cellStyle name="Percent 82" xfId="7958"/>
    <cellStyle name="Percent 83" xfId="7959"/>
    <cellStyle name="Percent 84" xfId="7960"/>
    <cellStyle name="Percent 85" xfId="7961"/>
    <cellStyle name="Percent 86" xfId="7962"/>
    <cellStyle name="Percent 9" xfId="317"/>
    <cellStyle name="Percent 9 2" xfId="7963"/>
    <cellStyle name="Percent 9 2 2" xfId="7964"/>
    <cellStyle name="Percent 9 3" xfId="7965"/>
    <cellStyle name="Percent 9 4" xfId="7966"/>
    <cellStyle name="Processing" xfId="138"/>
    <cellStyle name="Processing 2" xfId="7967"/>
    <cellStyle name="Processing 2 2" xfId="7968"/>
    <cellStyle name="Processing 3" xfId="7969"/>
    <cellStyle name="Processing_AURORA Total New" xfId="7970"/>
    <cellStyle name="PSChar" xfId="139"/>
    <cellStyle name="PSChar 2" xfId="7971"/>
    <cellStyle name="PSChar 2 2" xfId="7972"/>
    <cellStyle name="PSChar 3" xfId="7973"/>
    <cellStyle name="PSDate" xfId="140"/>
    <cellStyle name="PSDate 2" xfId="7974"/>
    <cellStyle name="PSDate 2 2" xfId="7975"/>
    <cellStyle name="PSDate 3" xfId="7976"/>
    <cellStyle name="PSDec" xfId="141"/>
    <cellStyle name="PSDec 2" xfId="7977"/>
    <cellStyle name="PSDec 2 2" xfId="7978"/>
    <cellStyle name="PSDec 3" xfId="7979"/>
    <cellStyle name="PSHeading" xfId="142"/>
    <cellStyle name="PSHeading 2" xfId="7980"/>
    <cellStyle name="PSHeading 2 2" xfId="7981"/>
    <cellStyle name="PSHeading 3" xfId="7982"/>
    <cellStyle name="PSInt" xfId="143"/>
    <cellStyle name="PSInt 2" xfId="7983"/>
    <cellStyle name="PSInt 2 2" xfId="7984"/>
    <cellStyle name="PSInt 3" xfId="7985"/>
    <cellStyle name="PSSpacer" xfId="144"/>
    <cellStyle name="PSSpacer 2" xfId="7986"/>
    <cellStyle name="PSSpacer 2 2" xfId="7987"/>
    <cellStyle name="PSSpacer 3" xfId="7988"/>
    <cellStyle name="purple - Style8" xfId="145"/>
    <cellStyle name="purple - Style8 2" xfId="7989"/>
    <cellStyle name="purple - Style8_Electric Rev Req Model (2009 GRC) Rebuttal" xfId="7990"/>
    <cellStyle name="RED" xfId="146"/>
    <cellStyle name="Red - Style7" xfId="147"/>
    <cellStyle name="Red - Style7 2" xfId="7991"/>
    <cellStyle name="Red - Style7_Electric Rev Req Model (2009 GRC) Rebuttal" xfId="7992"/>
    <cellStyle name="RED 2" xfId="7993"/>
    <cellStyle name="RED 2 2" xfId="7994"/>
    <cellStyle name="RED_04 07E Wild Horse Wind Expansion (C) (2)" xfId="7995"/>
    <cellStyle name="Report" xfId="148"/>
    <cellStyle name="Report - Style5" xfId="7996"/>
    <cellStyle name="Report - Style6" xfId="7997"/>
    <cellStyle name="Report - Style7" xfId="7998"/>
    <cellStyle name="Report - Style7 2" xfId="7999"/>
    <cellStyle name="Report - Style8" xfId="8000"/>
    <cellStyle name="Report - Style8 2" xfId="8001"/>
    <cellStyle name="Report 2" xfId="8002"/>
    <cellStyle name="Report 2 2" xfId="8003"/>
    <cellStyle name="Report 3" xfId="8004"/>
    <cellStyle name="Report 4" xfId="8005"/>
    <cellStyle name="Report Bar" xfId="149"/>
    <cellStyle name="Report Bar 2" xfId="8006"/>
    <cellStyle name="Report Bar 2 2" xfId="8007"/>
    <cellStyle name="Report Bar 3" xfId="8008"/>
    <cellStyle name="Report Bar 4" xfId="8009"/>
    <cellStyle name="Report Bar_AURORA Total New" xfId="8010"/>
    <cellStyle name="Report Heading" xfId="150"/>
    <cellStyle name="Report Heading 2" xfId="8011"/>
    <cellStyle name="Report Heading_Electric Rev Req Model (2009 GRC) Rebuttal" xfId="8012"/>
    <cellStyle name="Report Percent" xfId="151"/>
    <cellStyle name="Report Percent 2" xfId="8013"/>
    <cellStyle name="Report Percent 2 2" xfId="8014"/>
    <cellStyle name="Report Percent 2 2 2" xfId="8015"/>
    <cellStyle name="Report Percent 2 3" xfId="8016"/>
    <cellStyle name="Report Percent 3" xfId="8017"/>
    <cellStyle name="Report Percent 3 2" xfId="8018"/>
    <cellStyle name="Report Percent 3 2 2" xfId="8019"/>
    <cellStyle name="Report Percent 3 3" xfId="8020"/>
    <cellStyle name="Report Percent 3 3 2" xfId="8021"/>
    <cellStyle name="Report Percent 3 4" xfId="8022"/>
    <cellStyle name="Report Percent 3 4 2" xfId="8023"/>
    <cellStyle name="Report Percent 4" xfId="8024"/>
    <cellStyle name="Report Percent 4 2" xfId="8025"/>
    <cellStyle name="Report Percent 5" xfId="8026"/>
    <cellStyle name="Report Percent_AURORA Total New" xfId="8027"/>
    <cellStyle name="Report Unit Cost" xfId="152"/>
    <cellStyle name="Report Unit Cost 2" xfId="8028"/>
    <cellStyle name="Report Unit Cost 2 2" xfId="8029"/>
    <cellStyle name="Report Unit Cost 2 2 2" xfId="8030"/>
    <cellStyle name="Report Unit Cost 2 3" xfId="8031"/>
    <cellStyle name="Report Unit Cost 3" xfId="8032"/>
    <cellStyle name="Report Unit Cost 3 2" xfId="8033"/>
    <cellStyle name="Report Unit Cost 3 2 2" xfId="8034"/>
    <cellStyle name="Report Unit Cost 3 3" xfId="8035"/>
    <cellStyle name="Report Unit Cost 3 3 2" xfId="8036"/>
    <cellStyle name="Report Unit Cost 3 4" xfId="8037"/>
    <cellStyle name="Report Unit Cost 3 4 2" xfId="8038"/>
    <cellStyle name="Report Unit Cost 4" xfId="8039"/>
    <cellStyle name="Report Unit Cost 4 2" xfId="8040"/>
    <cellStyle name="Report Unit Cost 5" xfId="8041"/>
    <cellStyle name="Report Unit Cost_AURORA Total New" xfId="8042"/>
    <cellStyle name="Report_Adj Bench DR 3 for Initial Briefs (Electric)" xfId="8043"/>
    <cellStyle name="Reports" xfId="153"/>
    <cellStyle name="Reports 2" xfId="8044"/>
    <cellStyle name="Reports Total" xfId="154"/>
    <cellStyle name="Reports Total 2" xfId="8045"/>
    <cellStyle name="Reports Total 2 2" xfId="8046"/>
    <cellStyle name="Reports Total 2 3" xfId="8047"/>
    <cellStyle name="Reports Total 3" xfId="8048"/>
    <cellStyle name="Reports Total 4" xfId="8049"/>
    <cellStyle name="Reports Total 5" xfId="8050"/>
    <cellStyle name="Reports Total_AURORA Total New" xfId="8051"/>
    <cellStyle name="Reports Unit Cost Total" xfId="155"/>
    <cellStyle name="Reports Unit Cost Total 2" xfId="8052"/>
    <cellStyle name="Reports Unit Cost Total 3" xfId="8053"/>
    <cellStyle name="Reports_14.21G &amp; 16.28E Incentive Pay" xfId="8054"/>
    <cellStyle name="RevList" xfId="156"/>
    <cellStyle name="round100" xfId="157"/>
    <cellStyle name="round100 2" xfId="8055"/>
    <cellStyle name="round100 2 2" xfId="8056"/>
    <cellStyle name="round100 2 2 2" xfId="8057"/>
    <cellStyle name="round100 2 3" xfId="8058"/>
    <cellStyle name="round100 3" xfId="8059"/>
    <cellStyle name="round100 3 2" xfId="8060"/>
    <cellStyle name="round100 3 2 2" xfId="8061"/>
    <cellStyle name="round100 3 3" xfId="8062"/>
    <cellStyle name="round100 3 3 2" xfId="8063"/>
    <cellStyle name="round100 3 4" xfId="8064"/>
    <cellStyle name="round100 3 4 2" xfId="8065"/>
    <cellStyle name="round100 4" xfId="8066"/>
    <cellStyle name="round100 4 2" xfId="8067"/>
    <cellStyle name="round100 5" xfId="8068"/>
    <cellStyle name="SAPBEXaggData" xfId="158"/>
    <cellStyle name="SAPBEXaggData 2" xfId="8069"/>
    <cellStyle name="SAPBEXaggData 3" xfId="8070"/>
    <cellStyle name="SAPBEXaggData 4" xfId="8314"/>
    <cellStyle name="SAPBEXaggDataEmph" xfId="159"/>
    <cellStyle name="SAPBEXaggDataEmph 2" xfId="8071"/>
    <cellStyle name="SAPBEXaggDataEmph 3" xfId="8072"/>
    <cellStyle name="SAPBEXaggItem" xfId="160"/>
    <cellStyle name="SAPBEXaggItem 2" xfId="8073"/>
    <cellStyle name="SAPBEXaggItem 3" xfId="8074"/>
    <cellStyle name="SAPBEXaggItem 4" xfId="8313"/>
    <cellStyle name="SAPBEXaggItemX" xfId="161"/>
    <cellStyle name="SAPBEXaggItemX 2" xfId="8075"/>
    <cellStyle name="SAPBEXaggItemX 3" xfId="8076"/>
    <cellStyle name="SAPBEXchaText" xfId="162"/>
    <cellStyle name="SAPBEXchaText 2" xfId="318"/>
    <cellStyle name="SAPBEXchaText 2 2" xfId="8077"/>
    <cellStyle name="SAPBEXchaText 2 2 2" xfId="8078"/>
    <cellStyle name="SAPBEXchaText 2 3" xfId="8079"/>
    <cellStyle name="SAPBEXchaText 3" xfId="8080"/>
    <cellStyle name="SAPBEXchaText 3 2" xfId="8081"/>
    <cellStyle name="SAPBEXchaText 3 2 2" xfId="8082"/>
    <cellStyle name="SAPBEXchaText 3 3" xfId="8083"/>
    <cellStyle name="SAPBEXchaText 3 3 2" xfId="8084"/>
    <cellStyle name="SAPBEXchaText 3 4" xfId="8085"/>
    <cellStyle name="SAPBEXchaText 3 4 2" xfId="8086"/>
    <cellStyle name="SAPBEXchaText 4" xfId="8087"/>
    <cellStyle name="SAPBEXchaText 4 2" xfId="8088"/>
    <cellStyle name="SAPBEXchaText 5" xfId="8089"/>
    <cellStyle name="SAPBEXchaText 6" xfId="8090"/>
    <cellStyle name="SAPBEXchaText 7" xfId="8309"/>
    <cellStyle name="SAPBEXexcBad7" xfId="163"/>
    <cellStyle name="SAPBEXexcBad7 2" xfId="8091"/>
    <cellStyle name="SAPBEXexcBad7 3" xfId="8092"/>
    <cellStyle name="SAPBEXexcBad8" xfId="164"/>
    <cellStyle name="SAPBEXexcBad8 2" xfId="8093"/>
    <cellStyle name="SAPBEXexcBad8 3" xfId="8094"/>
    <cellStyle name="SAPBEXexcBad9" xfId="165"/>
    <cellStyle name="SAPBEXexcBad9 2" xfId="8095"/>
    <cellStyle name="SAPBEXexcBad9 3" xfId="8096"/>
    <cellStyle name="SAPBEXexcCritical4" xfId="166"/>
    <cellStyle name="SAPBEXexcCritical4 2" xfId="8097"/>
    <cellStyle name="SAPBEXexcCritical4 3" xfId="8098"/>
    <cellStyle name="SAPBEXexcCritical5" xfId="167"/>
    <cellStyle name="SAPBEXexcCritical5 2" xfId="8099"/>
    <cellStyle name="SAPBEXexcCritical5 3" xfId="8100"/>
    <cellStyle name="SAPBEXexcCritical6" xfId="168"/>
    <cellStyle name="SAPBEXexcCritical6 2" xfId="8101"/>
    <cellStyle name="SAPBEXexcCritical6 3" xfId="8102"/>
    <cellStyle name="SAPBEXexcGood1" xfId="169"/>
    <cellStyle name="SAPBEXexcGood1 2" xfId="8103"/>
    <cellStyle name="SAPBEXexcGood1 3" xfId="8104"/>
    <cellStyle name="SAPBEXexcGood2" xfId="170"/>
    <cellStyle name="SAPBEXexcGood2 2" xfId="8105"/>
    <cellStyle name="SAPBEXexcGood2 3" xfId="8106"/>
    <cellStyle name="SAPBEXexcGood3" xfId="171"/>
    <cellStyle name="SAPBEXexcGood3 2" xfId="8107"/>
    <cellStyle name="SAPBEXexcGood3 3" xfId="8108"/>
    <cellStyle name="SAPBEXfilterDrill" xfId="172"/>
    <cellStyle name="SAPBEXfilterDrill 2" xfId="8109"/>
    <cellStyle name="SAPBEXfilterDrill 3" xfId="8110"/>
    <cellStyle name="SAPBEXfilterItem" xfId="173"/>
    <cellStyle name="SAPBEXfilterItem 2" xfId="8111"/>
    <cellStyle name="SAPBEXfilterText" xfId="174"/>
    <cellStyle name="SAPBEXformats" xfId="175"/>
    <cellStyle name="SAPBEXformats 2" xfId="8112"/>
    <cellStyle name="SAPBEXformats 2 2" xfId="8113"/>
    <cellStyle name="SAPBEXformats 3" xfId="8114"/>
    <cellStyle name="SAPBEXformats 4" xfId="8115"/>
    <cellStyle name="SAPBEXheaderItem" xfId="176"/>
    <cellStyle name="SAPBEXheaderItem 2" xfId="8116"/>
    <cellStyle name="SAPBEXheaderItem 3" xfId="8117"/>
    <cellStyle name="SAPBEXheaderText" xfId="177"/>
    <cellStyle name="SAPBEXheaderText 2" xfId="8118"/>
    <cellStyle name="SAPBEXheaderText 3" xfId="8119"/>
    <cellStyle name="SAPBEXHLevel0" xfId="178"/>
    <cellStyle name="SAPBEXHLevel0 2" xfId="8120"/>
    <cellStyle name="SAPBEXHLevel0 2 2" xfId="8121"/>
    <cellStyle name="SAPBEXHLevel0 3" xfId="8122"/>
    <cellStyle name="SAPBEXHLevel0 4" xfId="8123"/>
    <cellStyle name="SAPBEXHLevel0X" xfId="179"/>
    <cellStyle name="SAPBEXHLevel0X 2" xfId="8124"/>
    <cellStyle name="SAPBEXHLevel0X 2 2" xfId="8125"/>
    <cellStyle name="SAPBEXHLevel0X 2 2 2" xfId="8126"/>
    <cellStyle name="SAPBEXHLevel0X 2 3" xfId="8127"/>
    <cellStyle name="SAPBEXHLevel0X 3" xfId="8128"/>
    <cellStyle name="SAPBEXHLevel0X 3 2" xfId="8129"/>
    <cellStyle name="SAPBEXHLevel0X 3 2 2" xfId="8130"/>
    <cellStyle name="SAPBEXHLevel0X 3 3" xfId="8131"/>
    <cellStyle name="SAPBEXHLevel0X 3 3 2" xfId="8132"/>
    <cellStyle name="SAPBEXHLevel0X 3 4" xfId="8133"/>
    <cellStyle name="SAPBEXHLevel0X 3 4 2" xfId="8134"/>
    <cellStyle name="SAPBEXHLevel0X 4" xfId="8135"/>
    <cellStyle name="SAPBEXHLevel0X 4 2" xfId="8136"/>
    <cellStyle name="SAPBEXHLevel0X 5" xfId="8137"/>
    <cellStyle name="SAPBEXHLevel0X 6" xfId="8138"/>
    <cellStyle name="SAPBEXHLevel0X 7" xfId="8310"/>
    <cellStyle name="SAPBEXHLevel1" xfId="180"/>
    <cellStyle name="SAPBEXHLevel1 2" xfId="8139"/>
    <cellStyle name="SAPBEXHLevel1 2 2" xfId="8140"/>
    <cellStyle name="SAPBEXHLevel1 3" xfId="8141"/>
    <cellStyle name="SAPBEXHLevel1 4" xfId="8142"/>
    <cellStyle name="SAPBEXHLevel1X" xfId="181"/>
    <cellStyle name="SAPBEXHLevel1X 2" xfId="8143"/>
    <cellStyle name="SAPBEXHLevel1X 2 2" xfId="8144"/>
    <cellStyle name="SAPBEXHLevel1X 3" xfId="8145"/>
    <cellStyle name="SAPBEXHLevel1X 4" xfId="8146"/>
    <cellStyle name="SAPBEXHLevel1X 5" xfId="8315"/>
    <cellStyle name="SAPBEXHLevel2" xfId="182"/>
    <cellStyle name="SAPBEXHLevel2 2" xfId="8147"/>
    <cellStyle name="SAPBEXHLevel2 2 2" xfId="8148"/>
    <cellStyle name="SAPBEXHLevel2 3" xfId="8149"/>
    <cellStyle name="SAPBEXHLevel2 4" xfId="8150"/>
    <cellStyle name="SAPBEXHLevel2X" xfId="183"/>
    <cellStyle name="SAPBEXHLevel2X 2" xfId="8151"/>
    <cellStyle name="SAPBEXHLevel2X 2 2" xfId="8152"/>
    <cellStyle name="SAPBEXHLevel2X 3" xfId="8153"/>
    <cellStyle name="SAPBEXHLevel2X 4" xfId="8154"/>
    <cellStyle name="SAPBEXHLevel3" xfId="184"/>
    <cellStyle name="SAPBEXHLevel3 2" xfId="8155"/>
    <cellStyle name="SAPBEXHLevel3 2 2" xfId="8156"/>
    <cellStyle name="SAPBEXHLevel3 3" xfId="8157"/>
    <cellStyle name="SAPBEXHLevel3 4" xfId="8158"/>
    <cellStyle name="SAPBEXHLevel3X" xfId="185"/>
    <cellStyle name="SAPBEXHLevel3X 2" xfId="8159"/>
    <cellStyle name="SAPBEXHLevel3X 2 2" xfId="8160"/>
    <cellStyle name="SAPBEXHLevel3X 3" xfId="8161"/>
    <cellStyle name="SAPBEXHLevel3X 4" xfId="8162"/>
    <cellStyle name="SAPBEXinputData" xfId="319"/>
    <cellStyle name="SAPBEXinputData 2" xfId="8163"/>
    <cellStyle name="SAPBEXinputData 2 2" xfId="8164"/>
    <cellStyle name="SAPBEXinputData 3" xfId="8165"/>
    <cellStyle name="SAPBEXItemHeader" xfId="8166"/>
    <cellStyle name="SAPBEXresData" xfId="186"/>
    <cellStyle name="SAPBEXresData 2" xfId="8167"/>
    <cellStyle name="SAPBEXresData 3" xfId="8168"/>
    <cellStyle name="SAPBEXresDataEmph" xfId="187"/>
    <cellStyle name="SAPBEXresDataEmph 2" xfId="8169"/>
    <cellStyle name="SAPBEXresDataEmph 3" xfId="8170"/>
    <cellStyle name="SAPBEXresItem" xfId="188"/>
    <cellStyle name="SAPBEXresItem 2" xfId="8171"/>
    <cellStyle name="SAPBEXresItem 3" xfId="8172"/>
    <cellStyle name="SAPBEXresItemX" xfId="189"/>
    <cellStyle name="SAPBEXresItemX 2" xfId="8173"/>
    <cellStyle name="SAPBEXresItemX 3" xfId="8174"/>
    <cellStyle name="SAPBEXstdData" xfId="190"/>
    <cellStyle name="SAPBEXstdData 2" xfId="8175"/>
    <cellStyle name="SAPBEXstdData 3" xfId="8176"/>
    <cellStyle name="SAPBEXstdData 4" xfId="8177"/>
    <cellStyle name="SAPBEXstdData 5" xfId="8312"/>
    <cellStyle name="SAPBEXstdDataEmph" xfId="191"/>
    <cellStyle name="SAPBEXstdDataEmph 2" xfId="8178"/>
    <cellStyle name="SAPBEXstdDataEmph 3" xfId="8179"/>
    <cellStyle name="SAPBEXstdItem" xfId="192"/>
    <cellStyle name="SAPBEXstdItem 2" xfId="8180"/>
    <cellStyle name="SAPBEXstdItem 2 2" xfId="8181"/>
    <cellStyle name="SAPBEXstdItem 2 2 2" xfId="8182"/>
    <cellStyle name="SAPBEXstdItem 2 3" xfId="8183"/>
    <cellStyle name="SAPBEXstdItem 3" xfId="8184"/>
    <cellStyle name="SAPBEXstdItem 3 2" xfId="8185"/>
    <cellStyle name="SAPBEXstdItem 3 2 2" xfId="8186"/>
    <cellStyle name="SAPBEXstdItem 3 3" xfId="8187"/>
    <cellStyle name="SAPBEXstdItem 3 3 2" xfId="8188"/>
    <cellStyle name="SAPBEXstdItem 3 4" xfId="8189"/>
    <cellStyle name="SAPBEXstdItem 3 4 2" xfId="8190"/>
    <cellStyle name="SAPBEXstdItem 4" xfId="8191"/>
    <cellStyle name="SAPBEXstdItem 4 2" xfId="8192"/>
    <cellStyle name="SAPBEXstdItem 5" xfId="8193"/>
    <cellStyle name="SAPBEXstdItem 6" xfId="8194"/>
    <cellStyle name="SAPBEXstdItem 7" xfId="8311"/>
    <cellStyle name="SAPBEXstdItemX" xfId="193"/>
    <cellStyle name="SAPBEXstdItemX 2" xfId="8195"/>
    <cellStyle name="SAPBEXstdItemX 2 2" xfId="8196"/>
    <cellStyle name="SAPBEXstdItemX 2 2 2" xfId="8197"/>
    <cellStyle name="SAPBEXstdItemX 2 3" xfId="8198"/>
    <cellStyle name="SAPBEXstdItemX 3" xfId="8199"/>
    <cellStyle name="SAPBEXstdItemX 3 2" xfId="8200"/>
    <cellStyle name="SAPBEXstdItemX 3 2 2" xfId="8201"/>
    <cellStyle name="SAPBEXstdItemX 3 3" xfId="8202"/>
    <cellStyle name="SAPBEXstdItemX 3 3 2" xfId="8203"/>
    <cellStyle name="SAPBEXstdItemX 3 4" xfId="8204"/>
    <cellStyle name="SAPBEXstdItemX 3 4 2" xfId="8205"/>
    <cellStyle name="SAPBEXstdItemX 4" xfId="8206"/>
    <cellStyle name="SAPBEXstdItemX 4 2" xfId="8207"/>
    <cellStyle name="SAPBEXstdItemX 5" xfId="8208"/>
    <cellStyle name="SAPBEXstdItemX 6" xfId="8209"/>
    <cellStyle name="SAPBEXtitle" xfId="194"/>
    <cellStyle name="SAPBEXunassignedItem" xfId="8210"/>
    <cellStyle name="SAPBEXundefined" xfId="195"/>
    <cellStyle name="SAPBEXundefined 2" xfId="8211"/>
    <cellStyle name="SAPBEXundefined 3" xfId="8212"/>
    <cellStyle name="shade" xfId="196"/>
    <cellStyle name="shade 2" xfId="8213"/>
    <cellStyle name="shade 2 2" xfId="8214"/>
    <cellStyle name="shade 2 2 2" xfId="8215"/>
    <cellStyle name="shade 2 3" xfId="8216"/>
    <cellStyle name="shade 3" xfId="8217"/>
    <cellStyle name="shade 3 2" xfId="8218"/>
    <cellStyle name="shade 3 2 2" xfId="8219"/>
    <cellStyle name="shade 3 3" xfId="8220"/>
    <cellStyle name="shade 3 3 2" xfId="8221"/>
    <cellStyle name="shade 3 4" xfId="8222"/>
    <cellStyle name="shade 3 4 2" xfId="8223"/>
    <cellStyle name="shade 4" xfId="8224"/>
    <cellStyle name="shade 4 2" xfId="8225"/>
    <cellStyle name="shade 5" xfId="8226"/>
    <cellStyle name="shade_AURORA Total New" xfId="8227"/>
    <cellStyle name="Sheet Title" xfId="320"/>
    <cellStyle name="StmtTtl1" xfId="197"/>
    <cellStyle name="StmtTtl1 2" xfId="8228"/>
    <cellStyle name="StmtTtl1 2 2" xfId="8229"/>
    <cellStyle name="StmtTtl1 2 3" xfId="8230"/>
    <cellStyle name="StmtTtl1 3" xfId="8231"/>
    <cellStyle name="StmtTtl1 3 2" xfId="8232"/>
    <cellStyle name="StmtTtl1 3 3" xfId="8233"/>
    <cellStyle name="StmtTtl1 4" xfId="8234"/>
    <cellStyle name="StmtTtl1 4 2" xfId="8235"/>
    <cellStyle name="StmtTtl1 4 3" xfId="8236"/>
    <cellStyle name="StmtTtl1 5" xfId="8237"/>
    <cellStyle name="StmtTtl1 5 2" xfId="8238"/>
    <cellStyle name="StmtTtl1_(C) WHE Proforma with ITC cash grant 10 Yr Amort_for deferral_102809" xfId="8239"/>
    <cellStyle name="StmtTtl2" xfId="198"/>
    <cellStyle name="StmtTtl2 2" xfId="8240"/>
    <cellStyle name="StmtTtl2 2 2" xfId="8241"/>
    <cellStyle name="StmtTtl2 3" xfId="8242"/>
    <cellStyle name="StmtTtl2 3 2" xfId="8243"/>
    <cellStyle name="StmtTtl2 3 3" xfId="8244"/>
    <cellStyle name="StmtTtl2 4" xfId="8245"/>
    <cellStyle name="StmtTtl2 5" xfId="8246"/>
    <cellStyle name="STYL1 - Style1" xfId="199"/>
    <cellStyle name="Style 1" xfId="200"/>
    <cellStyle name="Style 1 2" xfId="201"/>
    <cellStyle name="Style 1 2 2" xfId="332"/>
    <cellStyle name="Style 1 2 2 2" xfId="8247"/>
    <cellStyle name="Style 1 2 3" xfId="8248"/>
    <cellStyle name="Style 1 2 4" xfId="8249"/>
    <cellStyle name="Style 1 2 5" xfId="8250"/>
    <cellStyle name="Style 1 3" xfId="202"/>
    <cellStyle name="Style 1 3 2" xfId="8251"/>
    <cellStyle name="Style 1 3 2 2" xfId="8252"/>
    <cellStyle name="Style 1 3 3" xfId="8253"/>
    <cellStyle name="Style 1 3 4" xfId="8254"/>
    <cellStyle name="Style 1 4" xfId="8255"/>
    <cellStyle name="Style 1 4 2" xfId="8256"/>
    <cellStyle name="Style 1 4 2 2" xfId="8257"/>
    <cellStyle name="Style 1 4 3" xfId="8258"/>
    <cellStyle name="Style 1 5" xfId="8259"/>
    <cellStyle name="Style 1 5 2" xfId="8260"/>
    <cellStyle name="Style 1 5 2 2" xfId="8261"/>
    <cellStyle name="Style 1 5 3" xfId="8262"/>
    <cellStyle name="Style 1 5 4" xfId="8263"/>
    <cellStyle name="Style 1 6" xfId="8264"/>
    <cellStyle name="Style 1 6 2" xfId="8265"/>
    <cellStyle name="Style 1 6 2 2" xfId="8266"/>
    <cellStyle name="Style 1 6 3" xfId="8267"/>
    <cellStyle name="Style 1 6 4" xfId="8268"/>
    <cellStyle name="Style 1 6 5" xfId="8269"/>
    <cellStyle name="Style 1 7" xfId="8270"/>
    <cellStyle name="Style 1 8" xfId="8271"/>
    <cellStyle name="Style 1 9" xfId="8272"/>
    <cellStyle name="Style 1_04.07E Wild Horse Wind Expansion" xfId="8273"/>
    <cellStyle name="Subtotal" xfId="203"/>
    <cellStyle name="Sub-total" xfId="204"/>
    <cellStyle name="taples Plaza" xfId="321"/>
    <cellStyle name="Test" xfId="8274"/>
    <cellStyle name="Tickmark" xfId="322"/>
    <cellStyle name="Title" xfId="1" builtinId="15" customBuiltin="1"/>
    <cellStyle name="Title 2" xfId="8275"/>
    <cellStyle name="Title 2 2" xfId="8276"/>
    <cellStyle name="Title 2 3" xfId="8277"/>
    <cellStyle name="Title 2 4" xfId="8278"/>
    <cellStyle name="Title 3" xfId="8279"/>
    <cellStyle name="Title 3 2" xfId="8280"/>
    <cellStyle name="Title 3 3" xfId="8281"/>
    <cellStyle name="Title 3 4" xfId="8282"/>
    <cellStyle name="Title: - Style3" xfId="8283"/>
    <cellStyle name="Title: - Style4" xfId="8284"/>
    <cellStyle name="Title: Major" xfId="205"/>
    <cellStyle name="Title: Minor" xfId="206"/>
    <cellStyle name="Title: Minor 2" xfId="8285"/>
    <cellStyle name="Title: Minor_Electric Rev Req Model (2009 GRC) Rebuttal" xfId="8286"/>
    <cellStyle name="Title: Worksheet" xfId="207"/>
    <cellStyle name="Total" xfId="17" builtinId="25" customBuiltin="1"/>
    <cellStyle name="Total 2" xfId="8287"/>
    <cellStyle name="Total 2 2" xfId="8288"/>
    <cellStyle name="Total 2 2 2" xfId="8289"/>
    <cellStyle name="Total 2 3" xfId="8290"/>
    <cellStyle name="Total 2 3 2" xfId="8291"/>
    <cellStyle name="Total 2 3 3" xfId="8292"/>
    <cellStyle name="Total 2 3 4" xfId="8293"/>
    <cellStyle name="Total 3" xfId="8294"/>
    <cellStyle name="Total 3 2" xfId="8295"/>
    <cellStyle name="Total 3 3" xfId="8296"/>
    <cellStyle name="Total 3 4" xfId="8297"/>
    <cellStyle name="Total 4" xfId="8298"/>
    <cellStyle name="Total 4 2" xfId="8299"/>
    <cellStyle name="Total 5" xfId="8300"/>
    <cellStyle name="Total4 - Style4" xfId="208"/>
    <cellStyle name="Total4 - Style4 2" xfId="8301"/>
    <cellStyle name="Total4 - Style4_Electric Rev Req Model (2009 GRC) Rebuttal" xfId="8302"/>
    <cellStyle name="Warning Text" xfId="14" builtinId="11" customBuiltin="1"/>
    <cellStyle name="Warning Text 2" xfId="8303"/>
    <cellStyle name="Warning Text 2 2" xfId="8304"/>
    <cellStyle name="Warning Text 2 3" xfId="8305"/>
    <cellStyle name="Warning Text 2 4" xfId="8306"/>
    <cellStyle name="Warning Text 3" xfId="8307"/>
  </cellStyles>
  <dxfs count="0"/>
  <tableStyles count="0" defaultTableStyle="TableStyleMedium2" defaultPivotStyle="PivotStyleLight16"/>
  <colors>
    <mruColors>
      <color rgb="FF0000CC"/>
      <color rgb="FF00FF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5.05E%20&amp;%205.05G%20Allocation%20Method%2017GR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4 &amp; 4.04 Lead"/>
      <sheetName val="Meter count"/>
      <sheetName val="E &amp; G RB"/>
      <sheetName val="2016 Sept IS "/>
      <sheetName val="SAP DL Downld"/>
      <sheetName val="12ME Sept 16 ZRW_DLF1"/>
      <sheetName val="Electric"/>
      <sheetName val="Gas"/>
      <sheetName val="Pg 6a CustCount_Electric"/>
      <sheetName val="Pg 6b CustCount_Gas"/>
    </sheetNames>
    <sheetDataSet>
      <sheetData sheetId="0">
        <row r="8">
          <cell r="E8">
            <v>1115041</v>
          </cell>
          <cell r="F8">
            <v>803909</v>
          </cell>
        </row>
        <row r="11">
          <cell r="E11">
            <v>755880</v>
          </cell>
          <cell r="F11">
            <v>449176</v>
          </cell>
        </row>
        <row r="15">
          <cell r="E15">
            <v>3525057125</v>
          </cell>
          <cell r="F15">
            <v>3276390620</v>
          </cell>
        </row>
        <row r="16">
          <cell r="E16">
            <v>1389050214</v>
          </cell>
          <cell r="F16">
            <v>0</v>
          </cell>
        </row>
        <row r="17">
          <cell r="E17">
            <v>219791580</v>
          </cell>
          <cell r="F17">
            <v>32844304</v>
          </cell>
        </row>
        <row r="22">
          <cell r="E22">
            <v>1115041</v>
          </cell>
          <cell r="F22">
            <v>803909</v>
          </cell>
        </row>
        <row r="25">
          <cell r="E25">
            <v>50692855.399999999</v>
          </cell>
          <cell r="F25">
            <v>24077925.619999997</v>
          </cell>
        </row>
        <row r="28">
          <cell r="E28">
            <v>74663501.429999799</v>
          </cell>
          <cell r="F28">
            <v>32511062.219999999</v>
          </cell>
        </row>
        <row r="31">
          <cell r="E31">
            <v>5574577973.7149992</v>
          </cell>
          <cell r="F31">
            <v>2044228678.2845836</v>
          </cell>
        </row>
        <row r="38">
          <cell r="E38">
            <v>56256422.469999999</v>
          </cell>
          <cell r="F38">
            <v>27160090.619999997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4"/>
  <sheetViews>
    <sheetView tabSelected="1" zoomScaleNormal="100" workbookViewId="0">
      <selection activeCell="E15" sqref="E15"/>
    </sheetView>
  </sheetViews>
  <sheetFormatPr defaultColWidth="9.109375" defaultRowHeight="13.2"/>
  <cols>
    <col min="1" max="1" width="5.33203125" style="101" customWidth="1"/>
    <col min="2" max="2" width="40.109375" style="101" customWidth="1"/>
    <col min="3" max="3" width="5.5546875" style="101" customWidth="1"/>
    <col min="4" max="4" width="6" style="101" customWidth="1"/>
    <col min="5" max="6" width="13.33203125" style="101" bestFit="1" customWidth="1"/>
    <col min="7" max="7" width="14.109375" style="101" customWidth="1"/>
    <col min="8" max="8" width="7.6640625" style="12" customWidth="1"/>
    <col min="9" max="9" width="14.33203125" style="12" bestFit="1" customWidth="1"/>
    <col min="10" max="10" width="13.6640625" style="12" bestFit="1" customWidth="1"/>
    <col min="11" max="11" width="12.88671875" style="12" bestFit="1" customWidth="1"/>
    <col min="12" max="13" width="13.33203125" style="12" bestFit="1" customWidth="1"/>
    <col min="14" max="14" width="11.88671875" style="12" bestFit="1" customWidth="1"/>
    <col min="15" max="250" width="9.109375" style="12"/>
    <col min="251" max="251" width="5.88671875" style="12" customWidth="1"/>
    <col min="252" max="252" width="36.6640625" style="12" customWidth="1"/>
    <col min="253" max="254" width="5.5546875" style="12" customWidth="1"/>
    <col min="255" max="257" width="15.44140625" style="12" customWidth="1"/>
    <col min="258" max="258" width="9.109375" style="12"/>
    <col min="259" max="259" width="13.5546875" style="12" bestFit="1" customWidth="1"/>
    <col min="260" max="260" width="10.33203125" style="12" bestFit="1" customWidth="1"/>
    <col min="261" max="506" width="9.109375" style="12"/>
    <col min="507" max="507" width="5.88671875" style="12" customWidth="1"/>
    <col min="508" max="508" width="36.6640625" style="12" customWidth="1"/>
    <col min="509" max="510" width="5.5546875" style="12" customWidth="1"/>
    <col min="511" max="513" width="15.44140625" style="12" customWidth="1"/>
    <col min="514" max="514" width="9.109375" style="12"/>
    <col min="515" max="515" width="13.5546875" style="12" bestFit="1" customWidth="1"/>
    <col min="516" max="516" width="10.33203125" style="12" bestFit="1" customWidth="1"/>
    <col min="517" max="762" width="9.109375" style="12"/>
    <col min="763" max="763" width="5.88671875" style="12" customWidth="1"/>
    <col min="764" max="764" width="36.6640625" style="12" customWidth="1"/>
    <col min="765" max="766" width="5.5546875" style="12" customWidth="1"/>
    <col min="767" max="769" width="15.44140625" style="12" customWidth="1"/>
    <col min="770" max="770" width="9.109375" style="12"/>
    <col min="771" max="771" width="13.5546875" style="12" bestFit="1" customWidth="1"/>
    <col min="772" max="772" width="10.33203125" style="12" bestFit="1" customWidth="1"/>
    <col min="773" max="1018" width="9.109375" style="12"/>
    <col min="1019" max="1019" width="5.88671875" style="12" customWidth="1"/>
    <col min="1020" max="1020" width="36.6640625" style="12" customWidth="1"/>
    <col min="1021" max="1022" width="5.5546875" style="12" customWidth="1"/>
    <col min="1023" max="1025" width="15.44140625" style="12" customWidth="1"/>
    <col min="1026" max="1026" width="9.109375" style="12"/>
    <col min="1027" max="1027" width="13.5546875" style="12" bestFit="1" customWidth="1"/>
    <col min="1028" max="1028" width="10.33203125" style="12" bestFit="1" customWidth="1"/>
    <col min="1029" max="1274" width="9.109375" style="12"/>
    <col min="1275" max="1275" width="5.88671875" style="12" customWidth="1"/>
    <col min="1276" max="1276" width="36.6640625" style="12" customWidth="1"/>
    <col min="1277" max="1278" width="5.5546875" style="12" customWidth="1"/>
    <col min="1279" max="1281" width="15.44140625" style="12" customWidth="1"/>
    <col min="1282" max="1282" width="9.109375" style="12"/>
    <col min="1283" max="1283" width="13.5546875" style="12" bestFit="1" customWidth="1"/>
    <col min="1284" max="1284" width="10.33203125" style="12" bestFit="1" customWidth="1"/>
    <col min="1285" max="1530" width="9.109375" style="12"/>
    <col min="1531" max="1531" width="5.88671875" style="12" customWidth="1"/>
    <col min="1532" max="1532" width="36.6640625" style="12" customWidth="1"/>
    <col min="1533" max="1534" width="5.5546875" style="12" customWidth="1"/>
    <col min="1535" max="1537" width="15.44140625" style="12" customWidth="1"/>
    <col min="1538" max="1538" width="9.109375" style="12"/>
    <col min="1539" max="1539" width="13.5546875" style="12" bestFit="1" customWidth="1"/>
    <col min="1540" max="1540" width="10.33203125" style="12" bestFit="1" customWidth="1"/>
    <col min="1541" max="1786" width="9.109375" style="12"/>
    <col min="1787" max="1787" width="5.88671875" style="12" customWidth="1"/>
    <col min="1788" max="1788" width="36.6640625" style="12" customWidth="1"/>
    <col min="1789" max="1790" width="5.5546875" style="12" customWidth="1"/>
    <col min="1791" max="1793" width="15.44140625" style="12" customWidth="1"/>
    <col min="1794" max="1794" width="9.109375" style="12"/>
    <col min="1795" max="1795" width="13.5546875" style="12" bestFit="1" customWidth="1"/>
    <col min="1796" max="1796" width="10.33203125" style="12" bestFit="1" customWidth="1"/>
    <col min="1797" max="2042" width="9.109375" style="12"/>
    <col min="2043" max="2043" width="5.88671875" style="12" customWidth="1"/>
    <col min="2044" max="2044" width="36.6640625" style="12" customWidth="1"/>
    <col min="2045" max="2046" width="5.5546875" style="12" customWidth="1"/>
    <col min="2047" max="2049" width="15.44140625" style="12" customWidth="1"/>
    <col min="2050" max="2050" width="9.109375" style="12"/>
    <col min="2051" max="2051" width="13.5546875" style="12" bestFit="1" customWidth="1"/>
    <col min="2052" max="2052" width="10.33203125" style="12" bestFit="1" customWidth="1"/>
    <col min="2053" max="2298" width="9.109375" style="12"/>
    <col min="2299" max="2299" width="5.88671875" style="12" customWidth="1"/>
    <col min="2300" max="2300" width="36.6640625" style="12" customWidth="1"/>
    <col min="2301" max="2302" width="5.5546875" style="12" customWidth="1"/>
    <col min="2303" max="2305" width="15.44140625" style="12" customWidth="1"/>
    <col min="2306" max="2306" width="9.109375" style="12"/>
    <col min="2307" max="2307" width="13.5546875" style="12" bestFit="1" customWidth="1"/>
    <col min="2308" max="2308" width="10.33203125" style="12" bestFit="1" customWidth="1"/>
    <col min="2309" max="2554" width="9.109375" style="12"/>
    <col min="2555" max="2555" width="5.88671875" style="12" customWidth="1"/>
    <col min="2556" max="2556" width="36.6640625" style="12" customWidth="1"/>
    <col min="2557" max="2558" width="5.5546875" style="12" customWidth="1"/>
    <col min="2559" max="2561" width="15.44140625" style="12" customWidth="1"/>
    <col min="2562" max="2562" width="9.109375" style="12"/>
    <col min="2563" max="2563" width="13.5546875" style="12" bestFit="1" customWidth="1"/>
    <col min="2564" max="2564" width="10.33203125" style="12" bestFit="1" customWidth="1"/>
    <col min="2565" max="2810" width="9.109375" style="12"/>
    <col min="2811" max="2811" width="5.88671875" style="12" customWidth="1"/>
    <col min="2812" max="2812" width="36.6640625" style="12" customWidth="1"/>
    <col min="2813" max="2814" width="5.5546875" style="12" customWidth="1"/>
    <col min="2815" max="2817" width="15.44140625" style="12" customWidth="1"/>
    <col min="2818" max="2818" width="9.109375" style="12"/>
    <col min="2819" max="2819" width="13.5546875" style="12" bestFit="1" customWidth="1"/>
    <col min="2820" max="2820" width="10.33203125" style="12" bestFit="1" customWidth="1"/>
    <col min="2821" max="3066" width="9.109375" style="12"/>
    <col min="3067" max="3067" width="5.88671875" style="12" customWidth="1"/>
    <col min="3068" max="3068" width="36.6640625" style="12" customWidth="1"/>
    <col min="3069" max="3070" width="5.5546875" style="12" customWidth="1"/>
    <col min="3071" max="3073" width="15.44140625" style="12" customWidth="1"/>
    <col min="3074" max="3074" width="9.109375" style="12"/>
    <col min="3075" max="3075" width="13.5546875" style="12" bestFit="1" customWidth="1"/>
    <col min="3076" max="3076" width="10.33203125" style="12" bestFit="1" customWidth="1"/>
    <col min="3077" max="3322" width="9.109375" style="12"/>
    <col min="3323" max="3323" width="5.88671875" style="12" customWidth="1"/>
    <col min="3324" max="3324" width="36.6640625" style="12" customWidth="1"/>
    <col min="3325" max="3326" width="5.5546875" style="12" customWidth="1"/>
    <col min="3327" max="3329" width="15.44140625" style="12" customWidth="1"/>
    <col min="3330" max="3330" width="9.109375" style="12"/>
    <col min="3331" max="3331" width="13.5546875" style="12" bestFit="1" customWidth="1"/>
    <col min="3332" max="3332" width="10.33203125" style="12" bestFit="1" customWidth="1"/>
    <col min="3333" max="3578" width="9.109375" style="12"/>
    <col min="3579" max="3579" width="5.88671875" style="12" customWidth="1"/>
    <col min="3580" max="3580" width="36.6640625" style="12" customWidth="1"/>
    <col min="3581" max="3582" width="5.5546875" style="12" customWidth="1"/>
    <col min="3583" max="3585" width="15.44140625" style="12" customWidth="1"/>
    <col min="3586" max="3586" width="9.109375" style="12"/>
    <col min="3587" max="3587" width="13.5546875" style="12" bestFit="1" customWidth="1"/>
    <col min="3588" max="3588" width="10.33203125" style="12" bestFit="1" customWidth="1"/>
    <col min="3589" max="3834" width="9.109375" style="12"/>
    <col min="3835" max="3835" width="5.88671875" style="12" customWidth="1"/>
    <col min="3836" max="3836" width="36.6640625" style="12" customWidth="1"/>
    <col min="3837" max="3838" width="5.5546875" style="12" customWidth="1"/>
    <col min="3839" max="3841" width="15.44140625" style="12" customWidth="1"/>
    <col min="3842" max="3842" width="9.109375" style="12"/>
    <col min="3843" max="3843" width="13.5546875" style="12" bestFit="1" customWidth="1"/>
    <col min="3844" max="3844" width="10.33203125" style="12" bestFit="1" customWidth="1"/>
    <col min="3845" max="4090" width="9.109375" style="12"/>
    <col min="4091" max="4091" width="5.88671875" style="12" customWidth="1"/>
    <col min="4092" max="4092" width="36.6640625" style="12" customWidth="1"/>
    <col min="4093" max="4094" width="5.5546875" style="12" customWidth="1"/>
    <col min="4095" max="4097" width="15.44140625" style="12" customWidth="1"/>
    <col min="4098" max="4098" width="9.109375" style="12"/>
    <col min="4099" max="4099" width="13.5546875" style="12" bestFit="1" customWidth="1"/>
    <col min="4100" max="4100" width="10.33203125" style="12" bestFit="1" customWidth="1"/>
    <col min="4101" max="4346" width="9.109375" style="12"/>
    <col min="4347" max="4347" width="5.88671875" style="12" customWidth="1"/>
    <col min="4348" max="4348" width="36.6640625" style="12" customWidth="1"/>
    <col min="4349" max="4350" width="5.5546875" style="12" customWidth="1"/>
    <col min="4351" max="4353" width="15.44140625" style="12" customWidth="1"/>
    <col min="4354" max="4354" width="9.109375" style="12"/>
    <col min="4355" max="4355" width="13.5546875" style="12" bestFit="1" customWidth="1"/>
    <col min="4356" max="4356" width="10.33203125" style="12" bestFit="1" customWidth="1"/>
    <col min="4357" max="4602" width="9.109375" style="12"/>
    <col min="4603" max="4603" width="5.88671875" style="12" customWidth="1"/>
    <col min="4604" max="4604" width="36.6640625" style="12" customWidth="1"/>
    <col min="4605" max="4606" width="5.5546875" style="12" customWidth="1"/>
    <col min="4607" max="4609" width="15.44140625" style="12" customWidth="1"/>
    <col min="4610" max="4610" width="9.109375" style="12"/>
    <col min="4611" max="4611" width="13.5546875" style="12" bestFit="1" customWidth="1"/>
    <col min="4612" max="4612" width="10.33203125" style="12" bestFit="1" customWidth="1"/>
    <col min="4613" max="4858" width="9.109375" style="12"/>
    <col min="4859" max="4859" width="5.88671875" style="12" customWidth="1"/>
    <col min="4860" max="4860" width="36.6640625" style="12" customWidth="1"/>
    <col min="4861" max="4862" width="5.5546875" style="12" customWidth="1"/>
    <col min="4863" max="4865" width="15.44140625" style="12" customWidth="1"/>
    <col min="4866" max="4866" width="9.109375" style="12"/>
    <col min="4867" max="4867" width="13.5546875" style="12" bestFit="1" customWidth="1"/>
    <col min="4868" max="4868" width="10.33203125" style="12" bestFit="1" customWidth="1"/>
    <col min="4869" max="5114" width="9.109375" style="12"/>
    <col min="5115" max="5115" width="5.88671875" style="12" customWidth="1"/>
    <col min="5116" max="5116" width="36.6640625" style="12" customWidth="1"/>
    <col min="5117" max="5118" width="5.5546875" style="12" customWidth="1"/>
    <col min="5119" max="5121" width="15.44140625" style="12" customWidth="1"/>
    <col min="5122" max="5122" width="9.109375" style="12"/>
    <col min="5123" max="5123" width="13.5546875" style="12" bestFit="1" customWidth="1"/>
    <col min="5124" max="5124" width="10.33203125" style="12" bestFit="1" customWidth="1"/>
    <col min="5125" max="5370" width="9.109375" style="12"/>
    <col min="5371" max="5371" width="5.88671875" style="12" customWidth="1"/>
    <col min="5372" max="5372" width="36.6640625" style="12" customWidth="1"/>
    <col min="5373" max="5374" width="5.5546875" style="12" customWidth="1"/>
    <col min="5375" max="5377" width="15.44140625" style="12" customWidth="1"/>
    <col min="5378" max="5378" width="9.109375" style="12"/>
    <col min="5379" max="5379" width="13.5546875" style="12" bestFit="1" customWidth="1"/>
    <col min="5380" max="5380" width="10.33203125" style="12" bestFit="1" customWidth="1"/>
    <col min="5381" max="5626" width="9.109375" style="12"/>
    <col min="5627" max="5627" width="5.88671875" style="12" customWidth="1"/>
    <col min="5628" max="5628" width="36.6640625" style="12" customWidth="1"/>
    <col min="5629" max="5630" width="5.5546875" style="12" customWidth="1"/>
    <col min="5631" max="5633" width="15.44140625" style="12" customWidth="1"/>
    <col min="5634" max="5634" width="9.109375" style="12"/>
    <col min="5635" max="5635" width="13.5546875" style="12" bestFit="1" customWidth="1"/>
    <col min="5636" max="5636" width="10.33203125" style="12" bestFit="1" customWidth="1"/>
    <col min="5637" max="5882" width="9.109375" style="12"/>
    <col min="5883" max="5883" width="5.88671875" style="12" customWidth="1"/>
    <col min="5884" max="5884" width="36.6640625" style="12" customWidth="1"/>
    <col min="5885" max="5886" width="5.5546875" style="12" customWidth="1"/>
    <col min="5887" max="5889" width="15.44140625" style="12" customWidth="1"/>
    <col min="5890" max="5890" width="9.109375" style="12"/>
    <col min="5891" max="5891" width="13.5546875" style="12" bestFit="1" customWidth="1"/>
    <col min="5892" max="5892" width="10.33203125" style="12" bestFit="1" customWidth="1"/>
    <col min="5893" max="6138" width="9.109375" style="12"/>
    <col min="6139" max="6139" width="5.88671875" style="12" customWidth="1"/>
    <col min="6140" max="6140" width="36.6640625" style="12" customWidth="1"/>
    <col min="6141" max="6142" width="5.5546875" style="12" customWidth="1"/>
    <col min="6143" max="6145" width="15.44140625" style="12" customWidth="1"/>
    <col min="6146" max="6146" width="9.109375" style="12"/>
    <col min="6147" max="6147" width="13.5546875" style="12" bestFit="1" customWidth="1"/>
    <col min="6148" max="6148" width="10.33203125" style="12" bestFit="1" customWidth="1"/>
    <col min="6149" max="6394" width="9.109375" style="12"/>
    <col min="6395" max="6395" width="5.88671875" style="12" customWidth="1"/>
    <col min="6396" max="6396" width="36.6640625" style="12" customWidth="1"/>
    <col min="6397" max="6398" width="5.5546875" style="12" customWidth="1"/>
    <col min="6399" max="6401" width="15.44140625" style="12" customWidth="1"/>
    <col min="6402" max="6402" width="9.109375" style="12"/>
    <col min="6403" max="6403" width="13.5546875" style="12" bestFit="1" customWidth="1"/>
    <col min="6404" max="6404" width="10.33203125" style="12" bestFit="1" customWidth="1"/>
    <col min="6405" max="6650" width="9.109375" style="12"/>
    <col min="6651" max="6651" width="5.88671875" style="12" customWidth="1"/>
    <col min="6652" max="6652" width="36.6640625" style="12" customWidth="1"/>
    <col min="6653" max="6654" width="5.5546875" style="12" customWidth="1"/>
    <col min="6655" max="6657" width="15.44140625" style="12" customWidth="1"/>
    <col min="6658" max="6658" width="9.109375" style="12"/>
    <col min="6659" max="6659" width="13.5546875" style="12" bestFit="1" customWidth="1"/>
    <col min="6660" max="6660" width="10.33203125" style="12" bestFit="1" customWidth="1"/>
    <col min="6661" max="6906" width="9.109375" style="12"/>
    <col min="6907" max="6907" width="5.88671875" style="12" customWidth="1"/>
    <col min="6908" max="6908" width="36.6640625" style="12" customWidth="1"/>
    <col min="6909" max="6910" width="5.5546875" style="12" customWidth="1"/>
    <col min="6911" max="6913" width="15.44140625" style="12" customWidth="1"/>
    <col min="6914" max="6914" width="9.109375" style="12"/>
    <col min="6915" max="6915" width="13.5546875" style="12" bestFit="1" customWidth="1"/>
    <col min="6916" max="6916" width="10.33203125" style="12" bestFit="1" customWidth="1"/>
    <col min="6917" max="7162" width="9.109375" style="12"/>
    <col min="7163" max="7163" width="5.88671875" style="12" customWidth="1"/>
    <col min="7164" max="7164" width="36.6640625" style="12" customWidth="1"/>
    <col min="7165" max="7166" width="5.5546875" style="12" customWidth="1"/>
    <col min="7167" max="7169" width="15.44140625" style="12" customWidth="1"/>
    <col min="7170" max="7170" width="9.109375" style="12"/>
    <col min="7171" max="7171" width="13.5546875" style="12" bestFit="1" customWidth="1"/>
    <col min="7172" max="7172" width="10.33203125" style="12" bestFit="1" customWidth="1"/>
    <col min="7173" max="7418" width="9.109375" style="12"/>
    <col min="7419" max="7419" width="5.88671875" style="12" customWidth="1"/>
    <col min="7420" max="7420" width="36.6640625" style="12" customWidth="1"/>
    <col min="7421" max="7422" width="5.5546875" style="12" customWidth="1"/>
    <col min="7423" max="7425" width="15.44140625" style="12" customWidth="1"/>
    <col min="7426" max="7426" width="9.109375" style="12"/>
    <col min="7427" max="7427" width="13.5546875" style="12" bestFit="1" customWidth="1"/>
    <col min="7428" max="7428" width="10.33203125" style="12" bestFit="1" customWidth="1"/>
    <col min="7429" max="7674" width="9.109375" style="12"/>
    <col min="7675" max="7675" width="5.88671875" style="12" customWidth="1"/>
    <col min="7676" max="7676" width="36.6640625" style="12" customWidth="1"/>
    <col min="7677" max="7678" width="5.5546875" style="12" customWidth="1"/>
    <col min="7679" max="7681" width="15.44140625" style="12" customWidth="1"/>
    <col min="7682" max="7682" width="9.109375" style="12"/>
    <col min="7683" max="7683" width="13.5546875" style="12" bestFit="1" customWidth="1"/>
    <col min="7684" max="7684" width="10.33203125" style="12" bestFit="1" customWidth="1"/>
    <col min="7685" max="7930" width="9.109375" style="12"/>
    <col min="7931" max="7931" width="5.88671875" style="12" customWidth="1"/>
    <col min="7932" max="7932" width="36.6640625" style="12" customWidth="1"/>
    <col min="7933" max="7934" width="5.5546875" style="12" customWidth="1"/>
    <col min="7935" max="7937" width="15.44140625" style="12" customWidth="1"/>
    <col min="7938" max="7938" width="9.109375" style="12"/>
    <col min="7939" max="7939" width="13.5546875" style="12" bestFit="1" customWidth="1"/>
    <col min="7940" max="7940" width="10.33203125" style="12" bestFit="1" customWidth="1"/>
    <col min="7941" max="8186" width="9.109375" style="12"/>
    <col min="8187" max="8187" width="5.88671875" style="12" customWidth="1"/>
    <col min="8188" max="8188" width="36.6640625" style="12" customWidth="1"/>
    <col min="8189" max="8190" width="5.5546875" style="12" customWidth="1"/>
    <col min="8191" max="8193" width="15.44140625" style="12" customWidth="1"/>
    <col min="8194" max="8194" width="9.109375" style="12"/>
    <col min="8195" max="8195" width="13.5546875" style="12" bestFit="1" customWidth="1"/>
    <col min="8196" max="8196" width="10.33203125" style="12" bestFit="1" customWidth="1"/>
    <col min="8197" max="8442" width="9.109375" style="12"/>
    <col min="8443" max="8443" width="5.88671875" style="12" customWidth="1"/>
    <col min="8444" max="8444" width="36.6640625" style="12" customWidth="1"/>
    <col min="8445" max="8446" width="5.5546875" style="12" customWidth="1"/>
    <col min="8447" max="8449" width="15.44140625" style="12" customWidth="1"/>
    <col min="8450" max="8450" width="9.109375" style="12"/>
    <col min="8451" max="8451" width="13.5546875" style="12" bestFit="1" customWidth="1"/>
    <col min="8452" max="8452" width="10.33203125" style="12" bestFit="1" customWidth="1"/>
    <col min="8453" max="8698" width="9.109375" style="12"/>
    <col min="8699" max="8699" width="5.88671875" style="12" customWidth="1"/>
    <col min="8700" max="8700" width="36.6640625" style="12" customWidth="1"/>
    <col min="8701" max="8702" width="5.5546875" style="12" customWidth="1"/>
    <col min="8703" max="8705" width="15.44140625" style="12" customWidth="1"/>
    <col min="8706" max="8706" width="9.109375" style="12"/>
    <col min="8707" max="8707" width="13.5546875" style="12" bestFit="1" customWidth="1"/>
    <col min="8708" max="8708" width="10.33203125" style="12" bestFit="1" customWidth="1"/>
    <col min="8709" max="8954" width="9.109375" style="12"/>
    <col min="8955" max="8955" width="5.88671875" style="12" customWidth="1"/>
    <col min="8956" max="8956" width="36.6640625" style="12" customWidth="1"/>
    <col min="8957" max="8958" width="5.5546875" style="12" customWidth="1"/>
    <col min="8959" max="8961" width="15.44140625" style="12" customWidth="1"/>
    <col min="8962" max="8962" width="9.109375" style="12"/>
    <col min="8963" max="8963" width="13.5546875" style="12" bestFit="1" customWidth="1"/>
    <col min="8964" max="8964" width="10.33203125" style="12" bestFit="1" customWidth="1"/>
    <col min="8965" max="9210" width="9.109375" style="12"/>
    <col min="9211" max="9211" width="5.88671875" style="12" customWidth="1"/>
    <col min="9212" max="9212" width="36.6640625" style="12" customWidth="1"/>
    <col min="9213" max="9214" width="5.5546875" style="12" customWidth="1"/>
    <col min="9215" max="9217" width="15.44140625" style="12" customWidth="1"/>
    <col min="9218" max="9218" width="9.109375" style="12"/>
    <col min="9219" max="9219" width="13.5546875" style="12" bestFit="1" customWidth="1"/>
    <col min="9220" max="9220" width="10.33203125" style="12" bestFit="1" customWidth="1"/>
    <col min="9221" max="9466" width="9.109375" style="12"/>
    <col min="9467" max="9467" width="5.88671875" style="12" customWidth="1"/>
    <col min="9468" max="9468" width="36.6640625" style="12" customWidth="1"/>
    <col min="9469" max="9470" width="5.5546875" style="12" customWidth="1"/>
    <col min="9471" max="9473" width="15.44140625" style="12" customWidth="1"/>
    <col min="9474" max="9474" width="9.109375" style="12"/>
    <col min="9475" max="9475" width="13.5546875" style="12" bestFit="1" customWidth="1"/>
    <col min="9476" max="9476" width="10.33203125" style="12" bestFit="1" customWidth="1"/>
    <col min="9477" max="9722" width="9.109375" style="12"/>
    <col min="9723" max="9723" width="5.88671875" style="12" customWidth="1"/>
    <col min="9724" max="9724" width="36.6640625" style="12" customWidth="1"/>
    <col min="9725" max="9726" width="5.5546875" style="12" customWidth="1"/>
    <col min="9727" max="9729" width="15.44140625" style="12" customWidth="1"/>
    <col min="9730" max="9730" width="9.109375" style="12"/>
    <col min="9731" max="9731" width="13.5546875" style="12" bestFit="1" customWidth="1"/>
    <col min="9732" max="9732" width="10.33203125" style="12" bestFit="1" customWidth="1"/>
    <col min="9733" max="9978" width="9.109375" style="12"/>
    <col min="9979" max="9979" width="5.88671875" style="12" customWidth="1"/>
    <col min="9980" max="9980" width="36.6640625" style="12" customWidth="1"/>
    <col min="9981" max="9982" width="5.5546875" style="12" customWidth="1"/>
    <col min="9983" max="9985" width="15.44140625" style="12" customWidth="1"/>
    <col min="9986" max="9986" width="9.109375" style="12"/>
    <col min="9987" max="9987" width="13.5546875" style="12" bestFit="1" customWidth="1"/>
    <col min="9988" max="9988" width="10.33203125" style="12" bestFit="1" customWidth="1"/>
    <col min="9989" max="10234" width="9.109375" style="12"/>
    <col min="10235" max="10235" width="5.88671875" style="12" customWidth="1"/>
    <col min="10236" max="10236" width="36.6640625" style="12" customWidth="1"/>
    <col min="10237" max="10238" width="5.5546875" style="12" customWidth="1"/>
    <col min="10239" max="10241" width="15.44140625" style="12" customWidth="1"/>
    <col min="10242" max="10242" width="9.109375" style="12"/>
    <col min="10243" max="10243" width="13.5546875" style="12" bestFit="1" customWidth="1"/>
    <col min="10244" max="10244" width="10.33203125" style="12" bestFit="1" customWidth="1"/>
    <col min="10245" max="10490" width="9.109375" style="12"/>
    <col min="10491" max="10491" width="5.88671875" style="12" customWidth="1"/>
    <col min="10492" max="10492" width="36.6640625" style="12" customWidth="1"/>
    <col min="10493" max="10494" width="5.5546875" style="12" customWidth="1"/>
    <col min="10495" max="10497" width="15.44140625" style="12" customWidth="1"/>
    <col min="10498" max="10498" width="9.109375" style="12"/>
    <col min="10499" max="10499" width="13.5546875" style="12" bestFit="1" customWidth="1"/>
    <col min="10500" max="10500" width="10.33203125" style="12" bestFit="1" customWidth="1"/>
    <col min="10501" max="10746" width="9.109375" style="12"/>
    <col min="10747" max="10747" width="5.88671875" style="12" customWidth="1"/>
    <col min="10748" max="10748" width="36.6640625" style="12" customWidth="1"/>
    <col min="10749" max="10750" width="5.5546875" style="12" customWidth="1"/>
    <col min="10751" max="10753" width="15.44140625" style="12" customWidth="1"/>
    <col min="10754" max="10754" width="9.109375" style="12"/>
    <col min="10755" max="10755" width="13.5546875" style="12" bestFit="1" customWidth="1"/>
    <col min="10756" max="10756" width="10.33203125" style="12" bestFit="1" customWidth="1"/>
    <col min="10757" max="11002" width="9.109375" style="12"/>
    <col min="11003" max="11003" width="5.88671875" style="12" customWidth="1"/>
    <col min="11004" max="11004" width="36.6640625" style="12" customWidth="1"/>
    <col min="11005" max="11006" width="5.5546875" style="12" customWidth="1"/>
    <col min="11007" max="11009" width="15.44140625" style="12" customWidth="1"/>
    <col min="11010" max="11010" width="9.109375" style="12"/>
    <col min="11011" max="11011" width="13.5546875" style="12" bestFit="1" customWidth="1"/>
    <col min="11012" max="11012" width="10.33203125" style="12" bestFit="1" customWidth="1"/>
    <col min="11013" max="11258" width="9.109375" style="12"/>
    <col min="11259" max="11259" width="5.88671875" style="12" customWidth="1"/>
    <col min="11260" max="11260" width="36.6640625" style="12" customWidth="1"/>
    <col min="11261" max="11262" width="5.5546875" style="12" customWidth="1"/>
    <col min="11263" max="11265" width="15.44140625" style="12" customWidth="1"/>
    <col min="11266" max="11266" width="9.109375" style="12"/>
    <col min="11267" max="11267" width="13.5546875" style="12" bestFit="1" customWidth="1"/>
    <col min="11268" max="11268" width="10.33203125" style="12" bestFit="1" customWidth="1"/>
    <col min="11269" max="11514" width="9.109375" style="12"/>
    <col min="11515" max="11515" width="5.88671875" style="12" customWidth="1"/>
    <col min="11516" max="11516" width="36.6640625" style="12" customWidth="1"/>
    <col min="11517" max="11518" width="5.5546875" style="12" customWidth="1"/>
    <col min="11519" max="11521" width="15.44140625" style="12" customWidth="1"/>
    <col min="11522" max="11522" width="9.109375" style="12"/>
    <col min="11523" max="11523" width="13.5546875" style="12" bestFit="1" customWidth="1"/>
    <col min="11524" max="11524" width="10.33203125" style="12" bestFit="1" customWidth="1"/>
    <col min="11525" max="11770" width="9.109375" style="12"/>
    <col min="11771" max="11771" width="5.88671875" style="12" customWidth="1"/>
    <col min="11772" max="11772" width="36.6640625" style="12" customWidth="1"/>
    <col min="11773" max="11774" width="5.5546875" style="12" customWidth="1"/>
    <col min="11775" max="11777" width="15.44140625" style="12" customWidth="1"/>
    <col min="11778" max="11778" width="9.109375" style="12"/>
    <col min="11779" max="11779" width="13.5546875" style="12" bestFit="1" customWidth="1"/>
    <col min="11780" max="11780" width="10.33203125" style="12" bestFit="1" customWidth="1"/>
    <col min="11781" max="12026" width="9.109375" style="12"/>
    <col min="12027" max="12027" width="5.88671875" style="12" customWidth="1"/>
    <col min="12028" max="12028" width="36.6640625" style="12" customWidth="1"/>
    <col min="12029" max="12030" width="5.5546875" style="12" customWidth="1"/>
    <col min="12031" max="12033" width="15.44140625" style="12" customWidth="1"/>
    <col min="12034" max="12034" width="9.109375" style="12"/>
    <col min="12035" max="12035" width="13.5546875" style="12" bestFit="1" customWidth="1"/>
    <col min="12036" max="12036" width="10.33203125" style="12" bestFit="1" customWidth="1"/>
    <col min="12037" max="12282" width="9.109375" style="12"/>
    <col min="12283" max="12283" width="5.88671875" style="12" customWidth="1"/>
    <col min="12284" max="12284" width="36.6640625" style="12" customWidth="1"/>
    <col min="12285" max="12286" width="5.5546875" style="12" customWidth="1"/>
    <col min="12287" max="12289" width="15.44140625" style="12" customWidth="1"/>
    <col min="12290" max="12290" width="9.109375" style="12"/>
    <col min="12291" max="12291" width="13.5546875" style="12" bestFit="1" customWidth="1"/>
    <col min="12292" max="12292" width="10.33203125" style="12" bestFit="1" customWidth="1"/>
    <col min="12293" max="12538" width="9.109375" style="12"/>
    <col min="12539" max="12539" width="5.88671875" style="12" customWidth="1"/>
    <col min="12540" max="12540" width="36.6640625" style="12" customWidth="1"/>
    <col min="12541" max="12542" width="5.5546875" style="12" customWidth="1"/>
    <col min="12543" max="12545" width="15.44140625" style="12" customWidth="1"/>
    <col min="12546" max="12546" width="9.109375" style="12"/>
    <col min="12547" max="12547" width="13.5546875" style="12" bestFit="1" customWidth="1"/>
    <col min="12548" max="12548" width="10.33203125" style="12" bestFit="1" customWidth="1"/>
    <col min="12549" max="12794" width="9.109375" style="12"/>
    <col min="12795" max="12795" width="5.88671875" style="12" customWidth="1"/>
    <col min="12796" max="12796" width="36.6640625" style="12" customWidth="1"/>
    <col min="12797" max="12798" width="5.5546875" style="12" customWidth="1"/>
    <col min="12799" max="12801" width="15.44140625" style="12" customWidth="1"/>
    <col min="12802" max="12802" width="9.109375" style="12"/>
    <col min="12803" max="12803" width="13.5546875" style="12" bestFit="1" customWidth="1"/>
    <col min="12804" max="12804" width="10.33203125" style="12" bestFit="1" customWidth="1"/>
    <col min="12805" max="13050" width="9.109375" style="12"/>
    <col min="13051" max="13051" width="5.88671875" style="12" customWidth="1"/>
    <col min="13052" max="13052" width="36.6640625" style="12" customWidth="1"/>
    <col min="13053" max="13054" width="5.5546875" style="12" customWidth="1"/>
    <col min="13055" max="13057" width="15.44140625" style="12" customWidth="1"/>
    <col min="13058" max="13058" width="9.109375" style="12"/>
    <col min="13059" max="13059" width="13.5546875" style="12" bestFit="1" customWidth="1"/>
    <col min="13060" max="13060" width="10.33203125" style="12" bestFit="1" customWidth="1"/>
    <col min="13061" max="13306" width="9.109375" style="12"/>
    <col min="13307" max="13307" width="5.88671875" style="12" customWidth="1"/>
    <col min="13308" max="13308" width="36.6640625" style="12" customWidth="1"/>
    <col min="13309" max="13310" width="5.5546875" style="12" customWidth="1"/>
    <col min="13311" max="13313" width="15.44140625" style="12" customWidth="1"/>
    <col min="13314" max="13314" width="9.109375" style="12"/>
    <col min="13315" max="13315" width="13.5546875" style="12" bestFit="1" customWidth="1"/>
    <col min="13316" max="13316" width="10.33203125" style="12" bestFit="1" customWidth="1"/>
    <col min="13317" max="13562" width="9.109375" style="12"/>
    <col min="13563" max="13563" width="5.88671875" style="12" customWidth="1"/>
    <col min="13564" max="13564" width="36.6640625" style="12" customWidth="1"/>
    <col min="13565" max="13566" width="5.5546875" style="12" customWidth="1"/>
    <col min="13567" max="13569" width="15.44140625" style="12" customWidth="1"/>
    <col min="13570" max="13570" width="9.109375" style="12"/>
    <col min="13571" max="13571" width="13.5546875" style="12" bestFit="1" customWidth="1"/>
    <col min="13572" max="13572" width="10.33203125" style="12" bestFit="1" customWidth="1"/>
    <col min="13573" max="13818" width="9.109375" style="12"/>
    <col min="13819" max="13819" width="5.88671875" style="12" customWidth="1"/>
    <col min="13820" max="13820" width="36.6640625" style="12" customWidth="1"/>
    <col min="13821" max="13822" width="5.5546875" style="12" customWidth="1"/>
    <col min="13823" max="13825" width="15.44140625" style="12" customWidth="1"/>
    <col min="13826" max="13826" width="9.109375" style="12"/>
    <col min="13827" max="13827" width="13.5546875" style="12" bestFit="1" customWidth="1"/>
    <col min="13828" max="13828" width="10.33203125" style="12" bestFit="1" customWidth="1"/>
    <col min="13829" max="14074" width="9.109375" style="12"/>
    <col min="14075" max="14075" width="5.88671875" style="12" customWidth="1"/>
    <col min="14076" max="14076" width="36.6640625" style="12" customWidth="1"/>
    <col min="14077" max="14078" width="5.5546875" style="12" customWidth="1"/>
    <col min="14079" max="14081" width="15.44140625" style="12" customWidth="1"/>
    <col min="14082" max="14082" width="9.109375" style="12"/>
    <col min="14083" max="14083" width="13.5546875" style="12" bestFit="1" customWidth="1"/>
    <col min="14084" max="14084" width="10.33203125" style="12" bestFit="1" customWidth="1"/>
    <col min="14085" max="14330" width="9.109375" style="12"/>
    <col min="14331" max="14331" width="5.88671875" style="12" customWidth="1"/>
    <col min="14332" max="14332" width="36.6640625" style="12" customWidth="1"/>
    <col min="14333" max="14334" width="5.5546875" style="12" customWidth="1"/>
    <col min="14335" max="14337" width="15.44140625" style="12" customWidth="1"/>
    <col min="14338" max="14338" width="9.109375" style="12"/>
    <col min="14339" max="14339" width="13.5546875" style="12" bestFit="1" customWidth="1"/>
    <col min="14340" max="14340" width="10.33203125" style="12" bestFit="1" customWidth="1"/>
    <col min="14341" max="14586" width="9.109375" style="12"/>
    <col min="14587" max="14587" width="5.88671875" style="12" customWidth="1"/>
    <col min="14588" max="14588" width="36.6640625" style="12" customWidth="1"/>
    <col min="14589" max="14590" width="5.5546875" style="12" customWidth="1"/>
    <col min="14591" max="14593" width="15.44140625" style="12" customWidth="1"/>
    <col min="14594" max="14594" width="9.109375" style="12"/>
    <col min="14595" max="14595" width="13.5546875" style="12" bestFit="1" customWidth="1"/>
    <col min="14596" max="14596" width="10.33203125" style="12" bestFit="1" customWidth="1"/>
    <col min="14597" max="14842" width="9.109375" style="12"/>
    <col min="14843" max="14843" width="5.88671875" style="12" customWidth="1"/>
    <col min="14844" max="14844" width="36.6640625" style="12" customWidth="1"/>
    <col min="14845" max="14846" width="5.5546875" style="12" customWidth="1"/>
    <col min="14847" max="14849" width="15.44140625" style="12" customWidth="1"/>
    <col min="14850" max="14850" width="9.109375" style="12"/>
    <col min="14851" max="14851" width="13.5546875" style="12" bestFit="1" customWidth="1"/>
    <col min="14852" max="14852" width="10.33203125" style="12" bestFit="1" customWidth="1"/>
    <col min="14853" max="15098" width="9.109375" style="12"/>
    <col min="15099" max="15099" width="5.88671875" style="12" customWidth="1"/>
    <col min="15100" max="15100" width="36.6640625" style="12" customWidth="1"/>
    <col min="15101" max="15102" width="5.5546875" style="12" customWidth="1"/>
    <col min="15103" max="15105" width="15.44140625" style="12" customWidth="1"/>
    <col min="15106" max="15106" width="9.109375" style="12"/>
    <col min="15107" max="15107" width="13.5546875" style="12" bestFit="1" customWidth="1"/>
    <col min="15108" max="15108" width="10.33203125" style="12" bestFit="1" customWidth="1"/>
    <col min="15109" max="15354" width="9.109375" style="12"/>
    <col min="15355" max="15355" width="5.88671875" style="12" customWidth="1"/>
    <col min="15356" max="15356" width="36.6640625" style="12" customWidth="1"/>
    <col min="15357" max="15358" width="5.5546875" style="12" customWidth="1"/>
    <col min="15359" max="15361" width="15.44140625" style="12" customWidth="1"/>
    <col min="15362" max="15362" width="9.109375" style="12"/>
    <col min="15363" max="15363" width="13.5546875" style="12" bestFit="1" customWidth="1"/>
    <col min="15364" max="15364" width="10.33203125" style="12" bestFit="1" customWidth="1"/>
    <col min="15365" max="15610" width="9.109375" style="12"/>
    <col min="15611" max="15611" width="5.88671875" style="12" customWidth="1"/>
    <col min="15612" max="15612" width="36.6640625" style="12" customWidth="1"/>
    <col min="15613" max="15614" width="5.5546875" style="12" customWidth="1"/>
    <col min="15615" max="15617" width="15.44140625" style="12" customWidth="1"/>
    <col min="15618" max="15618" width="9.109375" style="12"/>
    <col min="15619" max="15619" width="13.5546875" style="12" bestFit="1" customWidth="1"/>
    <col min="15620" max="15620" width="10.33203125" style="12" bestFit="1" customWidth="1"/>
    <col min="15621" max="15866" width="9.109375" style="12"/>
    <col min="15867" max="15867" width="5.88671875" style="12" customWidth="1"/>
    <col min="15868" max="15868" width="36.6640625" style="12" customWidth="1"/>
    <col min="15869" max="15870" width="5.5546875" style="12" customWidth="1"/>
    <col min="15871" max="15873" width="15.44140625" style="12" customWidth="1"/>
    <col min="15874" max="15874" width="9.109375" style="12"/>
    <col min="15875" max="15875" width="13.5546875" style="12" bestFit="1" customWidth="1"/>
    <col min="15876" max="15876" width="10.33203125" style="12" bestFit="1" customWidth="1"/>
    <col min="15877" max="16122" width="9.109375" style="12"/>
    <col min="16123" max="16123" width="5.88671875" style="12" customWidth="1"/>
    <col min="16124" max="16124" width="36.6640625" style="12" customWidth="1"/>
    <col min="16125" max="16126" width="5.5546875" style="12" customWidth="1"/>
    <col min="16127" max="16129" width="15.44140625" style="12" customWidth="1"/>
    <col min="16130" max="16130" width="9.109375" style="12"/>
    <col min="16131" max="16131" width="13.5546875" style="12" bestFit="1" customWidth="1"/>
    <col min="16132" max="16132" width="10.33203125" style="12" bestFit="1" customWidth="1"/>
    <col min="16133" max="16384" width="9.109375" style="12"/>
  </cols>
  <sheetData>
    <row r="1" spans="1:14">
      <c r="A1" s="100"/>
      <c r="B1" s="36"/>
      <c r="C1" s="36"/>
      <c r="D1" s="113"/>
      <c r="E1" s="36"/>
      <c r="F1" s="36"/>
      <c r="G1" s="102" t="s">
        <v>3530</v>
      </c>
    </row>
    <row r="2" spans="1:14">
      <c r="A2" s="36"/>
      <c r="B2" s="36"/>
      <c r="C2" s="36"/>
      <c r="D2" s="113"/>
      <c r="E2" s="36"/>
      <c r="F2" s="36"/>
      <c r="G2" s="102" t="s">
        <v>3532</v>
      </c>
    </row>
    <row r="3" spans="1:14" ht="14.4">
      <c r="A3" s="103"/>
      <c r="B3" s="103"/>
      <c r="C3" s="103"/>
      <c r="D3" s="103"/>
      <c r="E3" s="103"/>
      <c r="F3" s="103"/>
      <c r="G3" s="329"/>
    </row>
    <row r="4" spans="1:14">
      <c r="A4" s="103"/>
      <c r="B4" s="103"/>
      <c r="C4" s="103"/>
      <c r="D4" s="103"/>
      <c r="E4" s="103"/>
      <c r="F4" s="103"/>
      <c r="G4" s="190"/>
    </row>
    <row r="5" spans="1:14">
      <c r="A5" s="448" t="s">
        <v>2848</v>
      </c>
      <c r="B5" s="104"/>
      <c r="C5" s="104"/>
      <c r="D5" s="104"/>
      <c r="E5" s="104"/>
      <c r="F5" s="104"/>
      <c r="G5" s="104"/>
    </row>
    <row r="6" spans="1:14">
      <c r="A6" s="104" t="s">
        <v>2849</v>
      </c>
      <c r="B6" s="104"/>
      <c r="C6" s="104"/>
      <c r="D6" s="104"/>
      <c r="E6" s="104"/>
      <c r="F6" s="104"/>
      <c r="G6" s="449"/>
    </row>
    <row r="7" spans="1:14">
      <c r="A7" s="104" t="s">
        <v>3528</v>
      </c>
      <c r="B7" s="104"/>
      <c r="C7" s="104"/>
      <c r="D7" s="104"/>
      <c r="E7" s="104"/>
      <c r="F7" s="104"/>
      <c r="G7" s="544"/>
    </row>
    <row r="8" spans="1:14">
      <c r="A8" s="104" t="s">
        <v>3529</v>
      </c>
      <c r="B8" s="104"/>
      <c r="C8" s="104"/>
      <c r="D8" s="104"/>
      <c r="E8" s="104"/>
      <c r="F8" s="104"/>
      <c r="G8" s="544"/>
    </row>
    <row r="9" spans="1:14" ht="14.4">
      <c r="A9" s="103"/>
      <c r="B9" s="105"/>
      <c r="C9" s="105"/>
      <c r="D9" s="105"/>
      <c r="E9" s="105"/>
      <c r="F9" s="184"/>
      <c r="G9" s="103"/>
      <c r="I9"/>
      <c r="J9"/>
      <c r="K9"/>
    </row>
    <row r="10" spans="1:14" ht="14.4">
      <c r="A10" s="106" t="s">
        <v>2850</v>
      </c>
      <c r="B10" s="103"/>
      <c r="C10" s="103"/>
      <c r="D10" s="103"/>
      <c r="E10" s="285"/>
      <c r="F10" s="285"/>
      <c r="G10" s="107"/>
      <c r="I10"/>
      <c r="J10"/>
      <c r="K10"/>
    </row>
    <row r="11" spans="1:14" ht="14.4">
      <c r="A11" s="108" t="s">
        <v>2851</v>
      </c>
      <c r="B11" s="109" t="s">
        <v>2852</v>
      </c>
      <c r="C11" s="109"/>
      <c r="D11" s="109"/>
      <c r="E11" s="110" t="s">
        <v>2853</v>
      </c>
      <c r="F11" s="110" t="s">
        <v>2854</v>
      </c>
      <c r="G11" s="110" t="s">
        <v>2855</v>
      </c>
      <c r="I11"/>
      <c r="J11"/>
      <c r="K11"/>
      <c r="L11"/>
    </row>
    <row r="12" spans="1:14" ht="14.4">
      <c r="A12" s="530"/>
      <c r="B12" s="112"/>
      <c r="C12" s="112"/>
      <c r="D12" s="112"/>
      <c r="E12" s="113"/>
      <c r="F12" s="113"/>
      <c r="G12" s="113"/>
      <c r="I12"/>
      <c r="J12"/>
      <c r="K12"/>
      <c r="L12"/>
    </row>
    <row r="13" spans="1:14" ht="14.4">
      <c r="A13" s="530">
        <v>1</v>
      </c>
      <c r="B13" s="213" t="s">
        <v>2856</v>
      </c>
      <c r="C13" s="113"/>
      <c r="D13" s="113"/>
      <c r="E13" s="114"/>
      <c r="F13" s="115"/>
      <c r="G13" s="114"/>
      <c r="I13"/>
      <c r="J13"/>
      <c r="K13"/>
      <c r="L13"/>
      <c r="M13"/>
      <c r="N13"/>
    </row>
    <row r="14" spans="1:14" ht="14.4">
      <c r="A14" s="530">
        <f t="shared" ref="A14:A29" si="0">+A13+1</f>
        <v>2</v>
      </c>
      <c r="B14" s="116" t="s">
        <v>2857</v>
      </c>
      <c r="C14" s="112"/>
      <c r="D14" s="112"/>
      <c r="E14" s="183">
        <f>+'Summary by IS Category'!F9</f>
        <v>4380759.8377278037</v>
      </c>
      <c r="F14" s="183">
        <f ca="1">+'Summary by IS Category'!F22</f>
        <v>4511306.4808920929</v>
      </c>
      <c r="G14" s="183">
        <f t="shared" ref="G14:G21" ca="1" si="1">F14-E14</f>
        <v>130546.64316428918</v>
      </c>
      <c r="I14"/>
      <c r="J14"/>
      <c r="K14"/>
      <c r="L14"/>
      <c r="M14"/>
      <c r="N14"/>
    </row>
    <row r="15" spans="1:14" ht="14.4">
      <c r="A15" s="530">
        <f t="shared" si="0"/>
        <v>3</v>
      </c>
      <c r="B15" s="116" t="s">
        <v>2858</v>
      </c>
      <c r="C15" s="112"/>
      <c r="D15" s="112"/>
      <c r="E15" s="183">
        <f>+'Summary by IS Category'!F10</f>
        <v>20419279.131090328</v>
      </c>
      <c r="F15" s="183">
        <f ca="1">+'Summary by IS Category'!F23</f>
        <v>20731146.497479629</v>
      </c>
      <c r="G15" s="118">
        <f t="shared" ca="1" si="1"/>
        <v>311867.36638930067</v>
      </c>
      <c r="I15"/>
      <c r="J15"/>
      <c r="K15"/>
      <c r="L15"/>
      <c r="M15"/>
      <c r="N15"/>
    </row>
    <row r="16" spans="1:14" ht="14.4">
      <c r="A16" s="530">
        <f t="shared" si="0"/>
        <v>4</v>
      </c>
      <c r="B16" s="116" t="s">
        <v>2859</v>
      </c>
      <c r="C16" s="112"/>
      <c r="D16" s="112"/>
      <c r="E16" s="183">
        <f>+'Summary by IS Category'!F11</f>
        <v>8959227.0002665874</v>
      </c>
      <c r="F16" s="183">
        <f ca="1">+'Summary by IS Category'!F24</f>
        <v>9172906.2088294737</v>
      </c>
      <c r="G16" s="118">
        <f t="shared" ca="1" si="1"/>
        <v>213679.20856288634</v>
      </c>
      <c r="I16"/>
      <c r="J16"/>
      <c r="K16"/>
      <c r="L16"/>
      <c r="M16"/>
      <c r="N16"/>
    </row>
    <row r="17" spans="1:14" ht="14.4">
      <c r="A17" s="530">
        <f t="shared" si="0"/>
        <v>5</v>
      </c>
      <c r="B17" s="116" t="s">
        <v>2860</v>
      </c>
      <c r="C17" s="112"/>
      <c r="D17" s="112"/>
      <c r="E17" s="183">
        <f>+'Summary by IS Category'!F12</f>
        <v>24060543.133236647</v>
      </c>
      <c r="F17" s="183">
        <f ca="1">+'Summary by IS Category'!F25</f>
        <v>24400551.446550019</v>
      </c>
      <c r="G17" s="118">
        <f t="shared" ca="1" si="1"/>
        <v>340008.31331337243</v>
      </c>
      <c r="I17"/>
      <c r="J17"/>
      <c r="K17"/>
      <c r="L17"/>
      <c r="M17"/>
      <c r="N17"/>
    </row>
    <row r="18" spans="1:14" ht="14.4">
      <c r="A18" s="530">
        <f t="shared" si="0"/>
        <v>6</v>
      </c>
      <c r="B18" s="116" t="s">
        <v>2861</v>
      </c>
      <c r="C18" s="112"/>
      <c r="D18" s="112"/>
      <c r="E18" s="183">
        <f ca="1">+'Summary by IS Category'!F13</f>
        <v>11030663.555404065</v>
      </c>
      <c r="F18" s="183">
        <f ca="1">+'Summary by IS Category'!F26</f>
        <v>11152893.808019754</v>
      </c>
      <c r="G18" s="118">
        <f t="shared" ca="1" si="1"/>
        <v>122230.25261568837</v>
      </c>
      <c r="I18"/>
      <c r="J18"/>
      <c r="K18"/>
      <c r="L18"/>
      <c r="M18"/>
      <c r="N18"/>
    </row>
    <row r="19" spans="1:14" ht="14.4">
      <c r="A19" s="111">
        <f t="shared" si="0"/>
        <v>7</v>
      </c>
      <c r="B19" s="116" t="s">
        <v>2862</v>
      </c>
      <c r="C19" s="112"/>
      <c r="D19" s="112"/>
      <c r="E19" s="183">
        <f ca="1">+'Summary by IS Category'!F14</f>
        <v>1385463.025825866</v>
      </c>
      <c r="F19" s="183">
        <f ca="1">+'Summary by IS Category'!F27</f>
        <v>1422849.8356199341</v>
      </c>
      <c r="G19" s="118">
        <f t="shared" ca="1" si="1"/>
        <v>37386.809794068104</v>
      </c>
      <c r="I19"/>
      <c r="J19"/>
      <c r="K19"/>
      <c r="L19"/>
      <c r="M19"/>
      <c r="N19"/>
    </row>
    <row r="20" spans="1:14" ht="14.4">
      <c r="A20" s="111">
        <f t="shared" si="0"/>
        <v>8</v>
      </c>
      <c r="B20" s="116" t="s">
        <v>2863</v>
      </c>
      <c r="C20" s="112"/>
      <c r="D20" s="112"/>
      <c r="E20" s="183">
        <f ca="1">+'Summary by IS Category'!F15</f>
        <v>209317.86788684683</v>
      </c>
      <c r="F20" s="183">
        <f ca="1">+'Summary by IS Category'!F28</f>
        <v>213614.34113897898</v>
      </c>
      <c r="G20" s="118">
        <f t="shared" ca="1" si="1"/>
        <v>4296.4732521321566</v>
      </c>
      <c r="I20"/>
      <c r="J20"/>
      <c r="K20"/>
      <c r="L20"/>
      <c r="M20"/>
      <c r="N20"/>
    </row>
    <row r="21" spans="1:14" ht="14.4">
      <c r="A21" s="111">
        <f t="shared" si="0"/>
        <v>9</v>
      </c>
      <c r="B21" s="116" t="s">
        <v>2864</v>
      </c>
      <c r="C21" s="112"/>
      <c r="D21" s="112"/>
      <c r="E21" s="183">
        <f ca="1">+'Summary by IS Category'!F16</f>
        <v>27183671.346791636</v>
      </c>
      <c r="F21" s="183">
        <f ca="1">+'Summary by IS Category'!F29</f>
        <v>27978916.317603432</v>
      </c>
      <c r="G21" s="634">
        <f t="shared" ca="1" si="1"/>
        <v>795244.97081179544</v>
      </c>
      <c r="I21"/>
      <c r="J21"/>
      <c r="K21"/>
      <c r="L21"/>
      <c r="M21"/>
      <c r="N21"/>
    </row>
    <row r="22" spans="1:14" ht="14.4">
      <c r="A22" s="111">
        <f t="shared" si="0"/>
        <v>10</v>
      </c>
      <c r="B22" s="112" t="s">
        <v>2865</v>
      </c>
      <c r="C22" s="112"/>
      <c r="D22" s="112"/>
      <c r="E22" s="182">
        <f ca="1">SUM(E13:E21)</f>
        <v>97628924.898229778</v>
      </c>
      <c r="F22" s="182">
        <f ca="1">SUM(F13:F21)</f>
        <v>99584184.936133325</v>
      </c>
      <c r="G22" s="182">
        <f ca="1">SUM(G13:G21)</f>
        <v>1955260.0379035326</v>
      </c>
      <c r="I22"/>
      <c r="J22"/>
      <c r="K22"/>
      <c r="L22"/>
      <c r="M22"/>
      <c r="N22"/>
    </row>
    <row r="23" spans="1:14" ht="14.4">
      <c r="A23" s="111">
        <f t="shared" si="0"/>
        <v>11</v>
      </c>
      <c r="B23" s="113"/>
      <c r="C23" s="113"/>
      <c r="D23" s="113"/>
      <c r="E23" s="118"/>
      <c r="F23" s="118"/>
      <c r="G23" s="118"/>
      <c r="I23"/>
      <c r="J23"/>
      <c r="K23"/>
      <c r="L23"/>
      <c r="M23"/>
      <c r="N23"/>
    </row>
    <row r="24" spans="1:14" ht="14.4">
      <c r="A24" s="111">
        <f t="shared" si="0"/>
        <v>12</v>
      </c>
      <c r="B24" s="112" t="s">
        <v>2866</v>
      </c>
      <c r="C24" s="120"/>
      <c r="D24" s="112"/>
      <c r="E24" s="119">
        <f ca="1">'TY Payroll Tax Alloc '!C16</f>
        <v>6486464.3989615748</v>
      </c>
      <c r="F24" s="119">
        <f ca="1">+E24+G24</f>
        <v>6619997.5749932379</v>
      </c>
      <c r="G24" s="119">
        <f ca="1">'PR Taxes'!K24</f>
        <v>133533.17603166337</v>
      </c>
      <c r="H24" s="191"/>
      <c r="I24"/>
      <c r="J24"/>
      <c r="K24"/>
      <c r="L24"/>
      <c r="M24"/>
      <c r="N24"/>
    </row>
    <row r="25" spans="1:14" ht="14.4">
      <c r="A25" s="111">
        <f t="shared" si="0"/>
        <v>13</v>
      </c>
      <c r="B25" s="112" t="s">
        <v>2867</v>
      </c>
      <c r="C25" s="112"/>
      <c r="D25" s="112"/>
      <c r="E25" s="121">
        <f ca="1">+E24+E22</f>
        <v>104115389.29719135</v>
      </c>
      <c r="F25" s="121">
        <f ca="1">+F24+F22</f>
        <v>106204182.51112656</v>
      </c>
      <c r="G25" s="117">
        <f ca="1">SUM(G22:G24)</f>
        <v>2088793.2139351959</v>
      </c>
      <c r="H25" s="218"/>
      <c r="I25"/>
      <c r="J25"/>
      <c r="K25"/>
      <c r="L25"/>
      <c r="M25"/>
      <c r="N25"/>
    </row>
    <row r="26" spans="1:14" ht="14.4">
      <c r="A26" s="111">
        <f t="shared" si="0"/>
        <v>14</v>
      </c>
      <c r="B26" s="112"/>
      <c r="C26" s="112"/>
      <c r="D26" s="112"/>
      <c r="E26" s="114"/>
      <c r="F26" s="114"/>
      <c r="G26" s="114"/>
      <c r="I26"/>
      <c r="J26"/>
      <c r="K26"/>
      <c r="L26"/>
      <c r="M26"/>
      <c r="N26"/>
    </row>
    <row r="27" spans="1:14" ht="14.4">
      <c r="A27" s="111">
        <f t="shared" si="0"/>
        <v>15</v>
      </c>
      <c r="B27" s="122" t="s">
        <v>2868</v>
      </c>
      <c r="C27" s="122"/>
      <c r="D27" s="122"/>
      <c r="E27" s="478"/>
      <c r="F27" s="478"/>
      <c r="G27" s="124">
        <f ca="1">+G25</f>
        <v>2088793.2139351959</v>
      </c>
      <c r="I27"/>
      <c r="J27"/>
      <c r="K27"/>
      <c r="L27"/>
      <c r="M27"/>
      <c r="N27"/>
    </row>
    <row r="28" spans="1:14" s="125" customFormat="1" ht="14.4">
      <c r="A28" s="676">
        <f t="shared" si="0"/>
        <v>16</v>
      </c>
      <c r="B28" s="112" t="s">
        <v>3926</v>
      </c>
      <c r="C28" s="112"/>
      <c r="D28" s="112"/>
      <c r="E28" s="114"/>
      <c r="F28" s="114"/>
      <c r="G28" s="114">
        <f ca="1">-G27*0.21</f>
        <v>-438646.57492639113</v>
      </c>
      <c r="I28" s="677"/>
      <c r="J28" s="677"/>
      <c r="K28" s="677"/>
      <c r="L28" s="677"/>
      <c r="M28" s="677"/>
      <c r="N28" s="677"/>
    </row>
    <row r="29" spans="1:14" s="125" customFormat="1" ht="15" thickBot="1">
      <c r="A29" s="676">
        <f t="shared" si="0"/>
        <v>17</v>
      </c>
      <c r="B29" s="112" t="s">
        <v>2869</v>
      </c>
      <c r="C29" s="112"/>
      <c r="D29" s="112"/>
      <c r="E29" s="113"/>
      <c r="F29" s="113"/>
      <c r="G29" s="678">
        <f ca="1">-G27-G28</f>
        <v>-1650146.6390088047</v>
      </c>
      <c r="I29" s="677"/>
      <c r="J29" s="677"/>
      <c r="K29" s="677"/>
      <c r="L29" s="677"/>
      <c r="M29" s="677"/>
      <c r="N29" s="677"/>
    </row>
    <row r="30" spans="1:14" ht="15" thickTop="1">
      <c r="A30" s="113"/>
      <c r="B30" s="113"/>
      <c r="C30" s="113"/>
      <c r="D30" s="113"/>
      <c r="E30" s="221"/>
      <c r="F30" s="125"/>
      <c r="G30" s="647"/>
      <c r="I30"/>
      <c r="J30"/>
      <c r="K30"/>
      <c r="L30"/>
      <c r="M30"/>
      <c r="N30"/>
    </row>
    <row r="31" spans="1:14" ht="14.4">
      <c r="A31" s="113"/>
      <c r="C31" s="669"/>
      <c r="D31" s="669"/>
      <c r="E31" s="669"/>
      <c r="F31"/>
      <c r="G31"/>
      <c r="H31"/>
      <c r="I31"/>
      <c r="J31"/>
      <c r="K31"/>
      <c r="L31"/>
      <c r="M31"/>
      <c r="N31"/>
    </row>
    <row r="32" spans="1:14" ht="14.4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ht="14.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ht="14.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ht="14.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ht="14.4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ht="14.4">
      <c r="A37"/>
      <c r="B37"/>
      <c r="C37"/>
      <c r="D37"/>
      <c r="E37"/>
      <c r="F37"/>
      <c r="G37"/>
      <c r="H37"/>
      <c r="I37"/>
    </row>
    <row r="38" spans="1:14" ht="14.4">
      <c r="A38"/>
      <c r="B38"/>
      <c r="C38"/>
      <c r="D38"/>
      <c r="E38"/>
      <c r="F38"/>
      <c r="G38"/>
      <c r="H38"/>
      <c r="I38"/>
    </row>
    <row r="39" spans="1:14" ht="14.4">
      <c r="A39"/>
      <c r="B39"/>
      <c r="C39"/>
      <c r="D39"/>
      <c r="E39"/>
      <c r="F39"/>
      <c r="G39"/>
      <c r="H39"/>
      <c r="I39"/>
    </row>
    <row r="40" spans="1:14" ht="14.4">
      <c r="A40"/>
      <c r="B40"/>
      <c r="C40"/>
      <c r="D40"/>
      <c r="E40"/>
      <c r="F40"/>
      <c r="G40"/>
      <c r="H40"/>
      <c r="I40"/>
    </row>
    <row r="41" spans="1:14" ht="14.4">
      <c r="A41"/>
      <c r="B41"/>
      <c r="C41"/>
      <c r="D41"/>
      <c r="E41"/>
      <c r="F41"/>
      <c r="G41"/>
      <c r="H41"/>
      <c r="I41"/>
    </row>
    <row r="42" spans="1:14" ht="14.4">
      <c r="A42"/>
      <c r="B42"/>
      <c r="C42"/>
      <c r="D42"/>
      <c r="E42"/>
      <c r="F42"/>
      <c r="G42"/>
      <c r="H42"/>
      <c r="I42"/>
    </row>
    <row r="43" spans="1:14" ht="14.4">
      <c r="A43"/>
      <c r="B43"/>
      <c r="C43"/>
      <c r="D43"/>
      <c r="E43"/>
      <c r="F43"/>
      <c r="G43"/>
      <c r="H43"/>
      <c r="I43"/>
    </row>
    <row r="44" spans="1:14" ht="14.4">
      <c r="A44"/>
      <c r="B44"/>
      <c r="C44"/>
      <c r="D44"/>
      <c r="E44"/>
      <c r="F44"/>
      <c r="G44"/>
      <c r="H44"/>
      <c r="I44"/>
    </row>
    <row r="45" spans="1:14" ht="14.4">
      <c r="A45"/>
      <c r="B45"/>
      <c r="C45"/>
      <c r="D45"/>
      <c r="E45"/>
      <c r="F45"/>
      <c r="G45"/>
      <c r="H45"/>
      <c r="I45"/>
    </row>
    <row r="46" spans="1:14" ht="14.4">
      <c r="A46"/>
      <c r="B46"/>
      <c r="C46"/>
      <c r="D46"/>
      <c r="E46"/>
      <c r="F46"/>
      <c r="G46"/>
      <c r="H46"/>
      <c r="I46"/>
    </row>
    <row r="47" spans="1:14" ht="14.4">
      <c r="A47"/>
      <c r="B47"/>
      <c r="C47"/>
      <c r="D47"/>
      <c r="E47"/>
      <c r="F47"/>
      <c r="G47"/>
      <c r="H47"/>
      <c r="I47"/>
    </row>
    <row r="48" spans="1:14" ht="14.4">
      <c r="A48"/>
      <c r="B48"/>
      <c r="C48"/>
      <c r="D48"/>
      <c r="E48"/>
      <c r="F48"/>
      <c r="G48"/>
      <c r="H48"/>
      <c r="I48"/>
    </row>
    <row r="49" spans="1:9" ht="14.4">
      <c r="A49"/>
      <c r="B49"/>
      <c r="C49"/>
      <c r="D49"/>
      <c r="E49"/>
      <c r="F49"/>
      <c r="G49"/>
      <c r="H49"/>
      <c r="I49"/>
    </row>
    <row r="50" spans="1:9" ht="14.4">
      <c r="A50"/>
      <c r="B50"/>
      <c r="C50"/>
      <c r="D50"/>
      <c r="E50"/>
      <c r="F50"/>
      <c r="G50"/>
      <c r="H50"/>
      <c r="I50"/>
    </row>
    <row r="51" spans="1:9" ht="14.4">
      <c r="A51"/>
      <c r="B51"/>
      <c r="C51"/>
      <c r="D51"/>
      <c r="E51"/>
      <c r="F51"/>
      <c r="G51"/>
      <c r="H51"/>
      <c r="I51"/>
    </row>
    <row r="52" spans="1:9" ht="14.4">
      <c r="A52"/>
      <c r="B52"/>
      <c r="C52"/>
      <c r="D52"/>
      <c r="E52"/>
      <c r="F52"/>
      <c r="G52"/>
      <c r="H52"/>
      <c r="I52"/>
    </row>
    <row r="53" spans="1:9" ht="14.4">
      <c r="A53"/>
      <c r="B53"/>
      <c r="C53"/>
      <c r="D53"/>
      <c r="E53"/>
      <c r="F53"/>
      <c r="G53"/>
      <c r="H53"/>
      <c r="I53"/>
    </row>
    <row r="54" spans="1:9" ht="14.4">
      <c r="A54"/>
      <c r="B54"/>
      <c r="C54"/>
      <c r="D54"/>
      <c r="E54"/>
      <c r="F54"/>
      <c r="G54"/>
      <c r="H54"/>
      <c r="I54"/>
    </row>
    <row r="55" spans="1:9" ht="14.4">
      <c r="A55"/>
      <c r="B55"/>
      <c r="C55"/>
      <c r="D55"/>
      <c r="E55"/>
      <c r="F55"/>
      <c r="G55"/>
      <c r="H55"/>
      <c r="I55"/>
    </row>
    <row r="56" spans="1:9" ht="14.4">
      <c r="A56"/>
      <c r="B56"/>
      <c r="C56"/>
      <c r="D56"/>
      <c r="E56"/>
      <c r="F56"/>
      <c r="G56"/>
      <c r="H56"/>
      <c r="I56"/>
    </row>
    <row r="57" spans="1:9" ht="14.4">
      <c r="A57"/>
      <c r="B57"/>
      <c r="C57"/>
      <c r="D57"/>
      <c r="E57"/>
      <c r="F57"/>
      <c r="G57"/>
      <c r="H57"/>
      <c r="I57"/>
    </row>
    <row r="58" spans="1:9" ht="14.4">
      <c r="A58"/>
      <c r="B58"/>
      <c r="C58"/>
      <c r="D58"/>
      <c r="E58"/>
      <c r="F58"/>
      <c r="G58"/>
      <c r="H58"/>
      <c r="I58"/>
    </row>
    <row r="59" spans="1:9" ht="14.4">
      <c r="A59"/>
      <c r="B59"/>
      <c r="C59"/>
      <c r="D59"/>
      <c r="E59"/>
      <c r="F59"/>
      <c r="G59"/>
      <c r="H59"/>
      <c r="I59"/>
    </row>
    <row r="60" spans="1:9" ht="14.4">
      <c r="A60"/>
      <c r="B60"/>
      <c r="C60"/>
      <c r="D60"/>
      <c r="E60"/>
      <c r="F60"/>
      <c r="G60"/>
      <c r="H60"/>
      <c r="I60"/>
    </row>
    <row r="61" spans="1:9" ht="14.4">
      <c r="A61"/>
      <c r="B61"/>
      <c r="C61"/>
      <c r="D61"/>
      <c r="E61"/>
      <c r="F61"/>
      <c r="G61"/>
      <c r="H61"/>
      <c r="I61"/>
    </row>
    <row r="62" spans="1:9" ht="14.4">
      <c r="A62"/>
      <c r="B62"/>
      <c r="C62"/>
      <c r="D62"/>
      <c r="E62"/>
      <c r="F62"/>
      <c r="G62"/>
      <c r="H62"/>
      <c r="I62"/>
    </row>
    <row r="63" spans="1:9" ht="14.4">
      <c r="A63"/>
      <c r="B63"/>
      <c r="C63"/>
      <c r="D63"/>
      <c r="E63"/>
      <c r="F63"/>
      <c r="G63"/>
      <c r="H63"/>
      <c r="I63"/>
    </row>
    <row r="64" spans="1:9" ht="14.4">
      <c r="A64"/>
      <c r="B64"/>
      <c r="C64"/>
      <c r="D64"/>
      <c r="E64"/>
      <c r="F64"/>
      <c r="G64"/>
      <c r="H64"/>
      <c r="I64"/>
    </row>
    <row r="65" spans="1:9" ht="14.4">
      <c r="A65"/>
      <c r="B65"/>
      <c r="C65"/>
      <c r="D65"/>
      <c r="E65"/>
      <c r="F65"/>
      <c r="G65"/>
      <c r="H65"/>
      <c r="I65"/>
    </row>
    <row r="66" spans="1:9" ht="14.4">
      <c r="A66"/>
      <c r="B66"/>
      <c r="C66"/>
      <c r="D66"/>
      <c r="E66"/>
      <c r="F66"/>
      <c r="G66"/>
      <c r="H66"/>
      <c r="I66"/>
    </row>
    <row r="67" spans="1:9" ht="14.4">
      <c r="A67"/>
      <c r="B67"/>
      <c r="C67"/>
      <c r="D67"/>
      <c r="E67"/>
      <c r="F67"/>
      <c r="G67"/>
      <c r="H67"/>
      <c r="I67"/>
    </row>
    <row r="68" spans="1:9" ht="14.4">
      <c r="A68"/>
      <c r="B68"/>
      <c r="C68"/>
      <c r="D68"/>
      <c r="E68"/>
      <c r="F68"/>
      <c r="G68"/>
      <c r="H68"/>
      <c r="I68"/>
    </row>
    <row r="69" spans="1:9" ht="14.4">
      <c r="A69"/>
      <c r="B69"/>
      <c r="C69"/>
      <c r="D69"/>
      <c r="E69"/>
      <c r="F69"/>
      <c r="G69"/>
      <c r="H69"/>
      <c r="I69"/>
    </row>
    <row r="70" spans="1:9" ht="14.4">
      <c r="A70"/>
      <c r="B70"/>
      <c r="C70"/>
      <c r="D70"/>
      <c r="E70"/>
      <c r="F70"/>
      <c r="G70"/>
      <c r="H70"/>
      <c r="I70"/>
    </row>
    <row r="71" spans="1:9" ht="14.4">
      <c r="A71"/>
      <c r="B71"/>
      <c r="C71"/>
      <c r="D71"/>
      <c r="E71"/>
      <c r="F71"/>
      <c r="G71"/>
      <c r="H71"/>
      <c r="I71"/>
    </row>
    <row r="72" spans="1:9" ht="14.4">
      <c r="A72"/>
      <c r="B72"/>
      <c r="C72"/>
      <c r="D72"/>
      <c r="E72"/>
      <c r="F72"/>
      <c r="G72"/>
      <c r="H72"/>
      <c r="I72"/>
    </row>
    <row r="73" spans="1:9" ht="14.4">
      <c r="A73"/>
      <c r="B73"/>
      <c r="C73"/>
      <c r="D73"/>
      <c r="E73"/>
      <c r="F73"/>
      <c r="G73"/>
      <c r="H73"/>
      <c r="I73"/>
    </row>
    <row r="74" spans="1:9" ht="14.4">
      <c r="A74"/>
      <c r="B74"/>
      <c r="C74"/>
      <c r="D74"/>
      <c r="E74"/>
      <c r="F74"/>
      <c r="G74"/>
      <c r="H74"/>
      <c r="I74"/>
    </row>
  </sheetData>
  <printOptions horizontalCentered="1"/>
  <pageMargins left="0.25" right="0.25" top="0.28000000000000003" bottom="0.37" header="0.25" footer="0.18"/>
  <pageSetup scale="90" orientation="portrait" r:id="rId1"/>
  <headerFooter alignWithMargins="0"/>
  <colBreaks count="1" manualBreakCount="1">
    <brk id="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38"/>
  <sheetViews>
    <sheetView zoomScaleNormal="100" workbookViewId="0">
      <pane xSplit="1" ySplit="14" topLeftCell="B15" activePane="bottomRight" state="frozen"/>
      <selection activeCell="J41" sqref="J41"/>
      <selection pane="topRight" activeCell="J41" sqref="J41"/>
      <selection pane="bottomLeft" activeCell="J41" sqref="J41"/>
      <selection pane="bottomRight" activeCell="AN11" sqref="AN11"/>
    </sheetView>
  </sheetViews>
  <sheetFormatPr defaultRowHeight="14.4" outlineLevelCol="1"/>
  <cols>
    <col min="1" max="1" width="16.6640625" customWidth="1"/>
    <col min="2" max="2" width="11" bestFit="1" customWidth="1"/>
    <col min="3" max="3" width="13.6640625" bestFit="1" customWidth="1"/>
    <col min="4" max="4" width="12" bestFit="1" customWidth="1"/>
    <col min="5" max="5" width="15.109375" bestFit="1" customWidth="1"/>
    <col min="6" max="6" width="18.33203125" customWidth="1"/>
    <col min="7" max="7" width="1.88671875" style="15" customWidth="1"/>
    <col min="8" max="8" width="14.5546875" bestFit="1" customWidth="1"/>
    <col min="9" max="9" width="13.44140625" bestFit="1" customWidth="1"/>
    <col min="10" max="10" width="13.6640625" bestFit="1" customWidth="1"/>
    <col min="11" max="11" width="13.109375" bestFit="1" customWidth="1"/>
    <col min="12" max="12" width="13.6640625" bestFit="1" customWidth="1"/>
    <col min="13" max="13" width="13.88671875" customWidth="1"/>
    <col min="14" max="14" width="0.88671875" style="15" customWidth="1"/>
    <col min="15" max="15" width="21.5546875" hidden="1" customWidth="1" outlineLevel="1"/>
    <col min="16" max="16" width="15.44140625" hidden="1" customWidth="1" outlineLevel="1"/>
    <col min="17" max="17" width="14" hidden="1" customWidth="1" outlineLevel="1"/>
    <col min="18" max="18" width="13.6640625" hidden="1" customWidth="1" outlineLevel="1"/>
    <col min="19" max="20" width="13.33203125" hidden="1" customWidth="1" outlineLevel="1"/>
    <col min="21" max="21" width="11" style="324" hidden="1" customWidth="1" outlineLevel="1"/>
    <col min="22" max="22" width="12.88671875" hidden="1" customWidth="1" outlineLevel="1"/>
    <col min="23" max="23" width="13.6640625" hidden="1" customWidth="1" outlineLevel="1"/>
    <col min="24" max="24" width="15.33203125" hidden="1" customWidth="1" outlineLevel="1"/>
    <col min="25" max="25" width="8.88671875" collapsed="1"/>
    <col min="26" max="26" width="11.109375" bestFit="1" customWidth="1"/>
    <col min="30" max="30" width="12" bestFit="1" customWidth="1"/>
  </cols>
  <sheetData>
    <row r="1" spans="1:35" ht="31.2">
      <c r="A1" s="329"/>
      <c r="B1" s="329"/>
      <c r="C1" s="329"/>
      <c r="D1" s="329"/>
      <c r="E1" s="329"/>
      <c r="F1" s="329"/>
      <c r="G1" s="18"/>
      <c r="H1" s="18"/>
      <c r="I1" s="18"/>
      <c r="J1" s="18"/>
      <c r="K1" s="18"/>
      <c r="L1" s="18"/>
      <c r="M1" s="18"/>
      <c r="N1" s="18"/>
      <c r="O1" s="1" t="s">
        <v>0</v>
      </c>
    </row>
    <row r="2" spans="1:35" ht="21.6">
      <c r="A2" s="702" t="s">
        <v>2745</v>
      </c>
      <c r="B2" s="702"/>
      <c r="C2" s="702"/>
      <c r="D2" s="702"/>
      <c r="E2" s="702"/>
      <c r="F2" s="702"/>
      <c r="G2" s="203"/>
      <c r="N2" s="203"/>
      <c r="O2" s="381" t="s">
        <v>1</v>
      </c>
      <c r="P2" s="3" t="s">
        <v>3543</v>
      </c>
      <c r="Q2" s="329"/>
    </row>
    <row r="3" spans="1:35" ht="15.6" customHeight="1">
      <c r="A3" s="702" t="s">
        <v>2746</v>
      </c>
      <c r="B3" s="702"/>
      <c r="C3" s="702"/>
      <c r="D3" s="702"/>
      <c r="E3" s="702"/>
      <c r="F3" s="702"/>
      <c r="G3" s="204"/>
      <c r="N3" s="204"/>
      <c r="O3" s="383"/>
      <c r="P3" s="329"/>
      <c r="Q3" s="329"/>
    </row>
    <row r="4" spans="1:35" ht="15.6">
      <c r="A4" s="703" t="s">
        <v>3878</v>
      </c>
      <c r="B4" s="703"/>
      <c r="C4" s="703"/>
      <c r="D4" s="703"/>
      <c r="E4" s="703"/>
      <c r="F4" s="703"/>
      <c r="G4" s="18"/>
      <c r="N4" s="18"/>
      <c r="O4" s="698" t="s">
        <v>2</v>
      </c>
      <c r="P4" s="698"/>
      <c r="Q4" s="329"/>
    </row>
    <row r="5" spans="1:35" ht="15.6" customHeight="1">
      <c r="A5" s="704" t="s">
        <v>3536</v>
      </c>
      <c r="B5" s="704"/>
      <c r="C5" s="704"/>
      <c r="D5" s="704"/>
      <c r="E5" s="704"/>
      <c r="F5" s="704"/>
      <c r="G5" s="18"/>
      <c r="H5" s="329"/>
      <c r="N5" s="18"/>
      <c r="O5" s="381" t="s">
        <v>3</v>
      </c>
      <c r="P5" s="382" t="s">
        <v>4</v>
      </c>
      <c r="Q5" s="329"/>
    </row>
    <row r="6" spans="1:35" ht="15" thickBot="1">
      <c r="G6" s="22"/>
      <c r="H6" s="280"/>
      <c r="I6" s="19"/>
      <c r="J6" s="18"/>
      <c r="K6" s="18"/>
      <c r="L6" s="18"/>
      <c r="M6" s="18"/>
      <c r="N6" s="22"/>
      <c r="O6" s="381" t="s">
        <v>5</v>
      </c>
      <c r="P6" s="381" t="s">
        <v>5</v>
      </c>
      <c r="Q6" s="329"/>
    </row>
    <row r="7" spans="1:35" ht="18.600000000000001" thickBot="1">
      <c r="A7" s="33" t="s">
        <v>2752</v>
      </c>
      <c r="B7" s="284">
        <f>'12ME Sept 2016 Inc Alloc'!B34</f>
        <v>0.14174735973331989</v>
      </c>
      <c r="C7" s="181"/>
      <c r="D7" s="32"/>
      <c r="F7" s="202" t="s">
        <v>2753</v>
      </c>
      <c r="G7" s="18"/>
      <c r="H7" s="20"/>
      <c r="I7" s="216"/>
      <c r="J7" s="18"/>
      <c r="K7" s="18"/>
      <c r="L7" s="18"/>
      <c r="M7" s="18"/>
      <c r="N7" s="18"/>
      <c r="O7" s="698" t="s">
        <v>6</v>
      </c>
      <c r="P7" s="698"/>
      <c r="Q7" s="329"/>
    </row>
    <row r="8" spans="1:35" ht="15.6" customHeight="1">
      <c r="I8" s="214"/>
      <c r="J8" s="214"/>
      <c r="K8" s="214"/>
      <c r="O8" s="381" t="s">
        <v>7</v>
      </c>
      <c r="P8" s="382" t="s">
        <v>8</v>
      </c>
      <c r="Q8" s="329"/>
    </row>
    <row r="9" spans="1:35" ht="28.2" customHeight="1" thickBot="1">
      <c r="I9" s="215"/>
      <c r="O9" s="381" t="s">
        <v>9</v>
      </c>
      <c r="P9" s="3" t="s">
        <v>3544</v>
      </c>
      <c r="Q9" s="329"/>
    </row>
    <row r="10" spans="1:35" ht="15" thickBot="1">
      <c r="B10" s="699" t="s">
        <v>3891</v>
      </c>
      <c r="C10" s="699"/>
      <c r="D10" s="699"/>
      <c r="E10" s="699"/>
      <c r="F10" s="699"/>
      <c r="G10" s="387"/>
      <c r="H10" s="699" t="s">
        <v>3554</v>
      </c>
      <c r="I10" s="699"/>
      <c r="J10" s="699"/>
      <c r="K10" s="699"/>
      <c r="L10" s="699"/>
      <c r="M10" s="699"/>
      <c r="N10" s="389"/>
      <c r="O10" s="700" t="s">
        <v>3542</v>
      </c>
      <c r="P10" s="699"/>
      <c r="Q10" s="699"/>
      <c r="R10" s="699"/>
      <c r="S10" s="699"/>
      <c r="T10" s="699"/>
      <c r="U10" s="699"/>
      <c r="V10" s="699"/>
      <c r="W10" s="699"/>
      <c r="X10" s="701"/>
    </row>
    <row r="11" spans="1:35">
      <c r="A11" s="20"/>
      <c r="B11" s="204" t="s">
        <v>2747</v>
      </c>
      <c r="C11" s="18" t="s">
        <v>2748</v>
      </c>
      <c r="D11" s="18" t="s">
        <v>2749</v>
      </c>
      <c r="E11" s="18" t="s">
        <v>19</v>
      </c>
      <c r="F11" s="18" t="s">
        <v>20</v>
      </c>
      <c r="G11" s="387"/>
      <c r="H11" s="20"/>
      <c r="I11" s="18" t="s">
        <v>2747</v>
      </c>
      <c r="J11" s="18" t="s">
        <v>2748</v>
      </c>
      <c r="K11" s="18" t="s">
        <v>2749</v>
      </c>
      <c r="L11" s="18" t="s">
        <v>19</v>
      </c>
      <c r="M11" s="18" t="s">
        <v>20</v>
      </c>
      <c r="N11" s="387"/>
    </row>
    <row r="12" spans="1:35" ht="22.2" customHeight="1" thickBot="1">
      <c r="A12" s="21" t="s">
        <v>12</v>
      </c>
      <c r="B12" s="235" t="s">
        <v>2751</v>
      </c>
      <c r="C12" s="22" t="s">
        <v>2751</v>
      </c>
      <c r="D12" s="22" t="s">
        <v>2751</v>
      </c>
      <c r="E12" s="22" t="s">
        <v>2751</v>
      </c>
      <c r="F12" s="22" t="s">
        <v>2751</v>
      </c>
      <c r="G12" s="387"/>
      <c r="H12" s="21" t="s">
        <v>12</v>
      </c>
      <c r="I12" s="22" t="s">
        <v>2751</v>
      </c>
      <c r="J12" s="22" t="s">
        <v>2751</v>
      </c>
      <c r="K12" s="22" t="s">
        <v>2751</v>
      </c>
      <c r="L12" s="22" t="s">
        <v>2751</v>
      </c>
      <c r="M12" s="22" t="s">
        <v>2751</v>
      </c>
      <c r="N12" s="387"/>
      <c r="O12" s="384" t="s">
        <v>12</v>
      </c>
      <c r="P12" s="16" t="s">
        <v>13</v>
      </c>
      <c r="Q12" s="16" t="s">
        <v>14</v>
      </c>
      <c r="R12" s="16" t="s">
        <v>15</v>
      </c>
      <c r="S12" s="16" t="s">
        <v>16</v>
      </c>
      <c r="T12" s="16" t="s">
        <v>17</v>
      </c>
      <c r="U12" s="16" t="s">
        <v>3553</v>
      </c>
      <c r="V12" s="16" t="s">
        <v>18</v>
      </c>
      <c r="W12" s="16" t="s">
        <v>19</v>
      </c>
      <c r="X12" s="17" t="s">
        <v>20</v>
      </c>
    </row>
    <row r="13" spans="1:35" ht="18" customHeight="1" thickBot="1">
      <c r="A13" s="26" t="s">
        <v>21</v>
      </c>
      <c r="G13" s="387"/>
      <c r="H13" s="26" t="s">
        <v>21</v>
      </c>
      <c r="N13" s="387"/>
      <c r="O13" s="385" t="s">
        <v>21</v>
      </c>
      <c r="P13" s="4" t="s">
        <v>22</v>
      </c>
      <c r="Q13" s="4" t="s">
        <v>22</v>
      </c>
      <c r="R13" s="4" t="s">
        <v>22</v>
      </c>
      <c r="S13" s="4" t="s">
        <v>22</v>
      </c>
      <c r="T13" s="4" t="s">
        <v>22</v>
      </c>
      <c r="U13" s="4" t="s">
        <v>22</v>
      </c>
      <c r="V13" s="4" t="s">
        <v>22</v>
      </c>
      <c r="W13" s="4" t="s">
        <v>22</v>
      </c>
      <c r="X13" s="6" t="s">
        <v>22</v>
      </c>
    </row>
    <row r="14" spans="1:35" s="189" customFormat="1" ht="19.95" customHeight="1" thickBot="1">
      <c r="A14" s="185" t="s">
        <v>20</v>
      </c>
      <c r="B14" s="187">
        <f t="shared" ref="B14:E14" si="0">SUM(B15:B121)</f>
        <v>83738566.101190194</v>
      </c>
      <c r="C14" s="187">
        <f t="shared" si="0"/>
        <v>56057880.058875091</v>
      </c>
      <c r="D14" s="187">
        <f t="shared" si="0"/>
        <v>18182101.151562203</v>
      </c>
      <c r="E14" s="513">
        <f t="shared" si="0"/>
        <v>-10740584.838844173</v>
      </c>
      <c r="F14" s="187">
        <f>SUM(F15:F121)</f>
        <v>147237962.47278333</v>
      </c>
      <c r="G14" s="388"/>
      <c r="H14" s="186" t="s">
        <v>20</v>
      </c>
      <c r="I14" s="187">
        <f>SUM(I15:I121)</f>
        <v>73342465.290000007</v>
      </c>
      <c r="J14" s="187">
        <f t="shared" ref="J14:M14" si="1">SUM(J15:J121)</f>
        <v>49098322.480000019</v>
      </c>
      <c r="K14" s="187">
        <f t="shared" si="1"/>
        <v>15924802.449999999</v>
      </c>
      <c r="L14" s="513">
        <f t="shared" si="1"/>
        <v>-9407146.6399999969</v>
      </c>
      <c r="M14" s="187">
        <f t="shared" si="1"/>
        <v>128958443.58000003</v>
      </c>
      <c r="N14" s="388"/>
      <c r="O14" s="386" t="s">
        <v>20</v>
      </c>
      <c r="P14" s="188">
        <f>SUM(P15:P121)</f>
        <v>64248121.709999986</v>
      </c>
      <c r="Q14" s="188">
        <f t="shared" ref="Q14:W14" si="2">SUM(Q15:Q121)</f>
        <v>36536912.490000002</v>
      </c>
      <c r="R14" s="188">
        <f t="shared" si="2"/>
        <v>12561409.990000004</v>
      </c>
      <c r="S14" s="188">
        <f t="shared" si="2"/>
        <v>9094343.5800000001</v>
      </c>
      <c r="T14" s="188">
        <f t="shared" si="2"/>
        <v>6242364.8200000012</v>
      </c>
      <c r="U14" s="188">
        <f>SUM(U15:U121)</f>
        <v>94.529999999999973</v>
      </c>
      <c r="V14" s="188">
        <f t="shared" si="2"/>
        <v>9682343.0999999978</v>
      </c>
      <c r="W14" s="188">
        <f t="shared" si="2"/>
        <v>-9407146.6399999969</v>
      </c>
      <c r="X14" s="509">
        <f>P14+Q14+R14+S14+T14+U14+V14+W14</f>
        <v>128958443.58</v>
      </c>
      <c r="Z14"/>
      <c r="AA14"/>
      <c r="AB14"/>
      <c r="AC14"/>
      <c r="AD14"/>
      <c r="AE14"/>
      <c r="AF14"/>
      <c r="AG14"/>
      <c r="AH14"/>
      <c r="AI14"/>
    </row>
    <row r="15" spans="1:35" ht="15" thickBot="1">
      <c r="A15" s="200" t="str">
        <f>H15</f>
        <v>500</v>
      </c>
      <c r="B15" s="23">
        <f>SUMIF($H$15:$H$121,$H15,I$15:I$121)*(1+$B$7)</f>
        <v>175809.03289782073</v>
      </c>
      <c r="C15" s="23">
        <f>SUMIF($H$15:$H$121,$H15,J$15:J$121)*(1+$B$7)</f>
        <v>5838.6790656778485</v>
      </c>
      <c r="D15" s="23">
        <f>SUMIF($H$15:$H$121,$H15,K$15:K$121)*(1+$B$7)</f>
        <v>0</v>
      </c>
      <c r="E15" s="23">
        <f t="shared" ref="E15" si="3">SUMIF($H$15:$H$121,$H15,L$15:L$121)*(1+$B$7)</f>
        <v>0</v>
      </c>
      <c r="F15" s="201">
        <f>SUM(B15:E15)</f>
        <v>181647.71196349859</v>
      </c>
      <c r="G15" s="387"/>
      <c r="H15" s="27" t="str">
        <f>O15</f>
        <v>500</v>
      </c>
      <c r="I15" s="217">
        <f>P15+S15</f>
        <v>153982.43</v>
      </c>
      <c r="J15" s="217">
        <f>Q15+R15</f>
        <v>5113.8100000000004</v>
      </c>
      <c r="K15" s="217">
        <f>T15+U15+V15</f>
        <v>0</v>
      </c>
      <c r="L15" s="220">
        <f>W15</f>
        <v>0</v>
      </c>
      <c r="M15" s="34">
        <f>SUM(I15:L15)</f>
        <v>159096.24</v>
      </c>
      <c r="N15" s="387"/>
      <c r="O15" s="385" t="s">
        <v>23</v>
      </c>
      <c r="P15" s="9">
        <v>152149.72</v>
      </c>
      <c r="Q15" s="9">
        <v>5110.7700000000004</v>
      </c>
      <c r="R15" s="9">
        <v>3.04</v>
      </c>
      <c r="S15" s="9">
        <v>1832.71</v>
      </c>
      <c r="T15" s="10"/>
      <c r="U15" s="10"/>
      <c r="V15" s="10"/>
      <c r="W15" s="9"/>
      <c r="X15" s="7">
        <f>P15+Q15+R15+S15+T15+U15+V15+W15</f>
        <v>159096.24</v>
      </c>
    </row>
    <row r="16" spans="1:35" ht="15" thickBot="1">
      <c r="A16" s="200" t="str">
        <f t="shared" ref="A16:A79" si="4">H16</f>
        <v>505</v>
      </c>
      <c r="B16" s="23">
        <f t="shared" ref="B16:B79" si="5">SUMIF($H$15:$H$121,$H16,I$15:I$121)*(1+$B$7)</f>
        <v>20.448695212823758</v>
      </c>
      <c r="C16" s="23">
        <f t="shared" ref="C16:C79" si="6">SUMIF($H$15:$H$121,$H16,J$15:J$121)*(1+$B$7)</f>
        <v>106.98172760701206</v>
      </c>
      <c r="D16" s="23">
        <f t="shared" ref="D16:D79" si="7">SUMIF($H$15:$H$121,$H16,K$15:K$121)*(1+$B$7)</f>
        <v>0</v>
      </c>
      <c r="E16" s="23">
        <f t="shared" ref="E16:E79" si="8">SUMIF($H$15:$H$121,$H16,L$15:L$121)*(1+$B$7)</f>
        <v>0</v>
      </c>
      <c r="F16" s="201">
        <f t="shared" ref="F16:F79" si="9">SUM(B16:E16)</f>
        <v>127.43042281983583</v>
      </c>
      <c r="G16" s="387"/>
      <c r="H16" s="27" t="str">
        <f t="shared" ref="H16:H79" si="10">O16</f>
        <v>505</v>
      </c>
      <c r="I16" s="34">
        <f t="shared" ref="I16:I79" si="11">P16+S16</f>
        <v>17.91</v>
      </c>
      <c r="J16" s="34">
        <f t="shared" ref="J16:J79" si="12">Q16+R16</f>
        <v>93.699999999999989</v>
      </c>
      <c r="K16" s="217">
        <f t="shared" ref="K16:K79" si="13">T16+U16+V16</f>
        <v>0</v>
      </c>
      <c r="L16" s="35">
        <f t="shared" ref="L16:L79" si="14">W16</f>
        <v>0</v>
      </c>
      <c r="M16" s="34">
        <f t="shared" ref="M16:M79" si="15">SUM(I16:L16)</f>
        <v>111.60999999999999</v>
      </c>
      <c r="N16" s="387"/>
      <c r="O16" s="385" t="s">
        <v>3545</v>
      </c>
      <c r="P16" s="8">
        <v>17.91</v>
      </c>
      <c r="Q16" s="8">
        <v>93.82</v>
      </c>
      <c r="R16" s="8">
        <v>-0.12</v>
      </c>
      <c r="S16" s="11"/>
      <c r="T16" s="11"/>
      <c r="U16" s="11"/>
      <c r="V16" s="11"/>
      <c r="W16" s="11"/>
      <c r="X16" s="7">
        <f t="shared" ref="X16:X79" si="16">P16+Q16+R16+S16+T16+U16+V16+W16</f>
        <v>111.60999999999999</v>
      </c>
    </row>
    <row r="17" spans="1:24" ht="15" thickBot="1">
      <c r="A17" s="200" t="str">
        <f t="shared" si="4"/>
        <v>506</v>
      </c>
      <c r="B17" s="23">
        <f t="shared" si="5"/>
        <v>179609.79568363697</v>
      </c>
      <c r="C17" s="23">
        <f t="shared" si="6"/>
        <v>0</v>
      </c>
      <c r="D17" s="23">
        <f t="shared" si="7"/>
        <v>0</v>
      </c>
      <c r="E17" s="23">
        <f t="shared" si="8"/>
        <v>0</v>
      </c>
      <c r="F17" s="201">
        <f t="shared" si="9"/>
        <v>179609.79568363697</v>
      </c>
      <c r="G17" s="387"/>
      <c r="H17" s="27" t="str">
        <f t="shared" si="10"/>
        <v>506</v>
      </c>
      <c r="I17" s="34">
        <f t="shared" si="11"/>
        <v>157311.32999999999</v>
      </c>
      <c r="J17" s="34">
        <f t="shared" si="12"/>
        <v>0</v>
      </c>
      <c r="K17" s="217">
        <f t="shared" si="13"/>
        <v>0</v>
      </c>
      <c r="L17" s="35">
        <f t="shared" si="14"/>
        <v>0</v>
      </c>
      <c r="M17" s="34">
        <f t="shared" si="15"/>
        <v>157311.32999999999</v>
      </c>
      <c r="N17" s="387"/>
      <c r="O17" s="385" t="s">
        <v>24</v>
      </c>
      <c r="P17" s="9">
        <v>157311.32999999999</v>
      </c>
      <c r="Q17" s="10"/>
      <c r="R17" s="10"/>
      <c r="S17" s="9"/>
      <c r="T17" s="10"/>
      <c r="U17" s="10"/>
      <c r="V17" s="10"/>
      <c r="W17" s="10"/>
      <c r="X17" s="7">
        <f t="shared" si="16"/>
        <v>157311.32999999999</v>
      </c>
    </row>
    <row r="18" spans="1:24" ht="15" thickBot="1">
      <c r="A18" s="200" t="str">
        <f t="shared" si="4"/>
        <v>511</v>
      </c>
      <c r="B18" s="23">
        <f>SUMIF($H$15:$H$121,$H18,I$15:I$121)*(1+$B$7)</f>
        <v>16835.647110421265</v>
      </c>
      <c r="C18" s="23">
        <f t="shared" si="6"/>
        <v>99825.049641678881</v>
      </c>
      <c r="D18" s="23">
        <f t="shared" si="7"/>
        <v>0</v>
      </c>
      <c r="E18" s="23">
        <f t="shared" si="8"/>
        <v>-175.85192834612593</v>
      </c>
      <c r="F18" s="201">
        <f t="shared" si="9"/>
        <v>116484.84482375403</v>
      </c>
      <c r="G18" s="387"/>
      <c r="H18" s="27" t="str">
        <f t="shared" si="10"/>
        <v>511</v>
      </c>
      <c r="I18" s="34">
        <f t="shared" si="11"/>
        <v>14745.51</v>
      </c>
      <c r="J18" s="34">
        <f t="shared" si="12"/>
        <v>87431.82</v>
      </c>
      <c r="K18" s="217">
        <f t="shared" si="13"/>
        <v>0</v>
      </c>
      <c r="L18" s="35">
        <f t="shared" si="14"/>
        <v>-154.02000000000001</v>
      </c>
      <c r="M18" s="34">
        <f t="shared" si="15"/>
        <v>102023.31</v>
      </c>
      <c r="N18" s="387"/>
      <c r="O18" s="385" t="s">
        <v>25</v>
      </c>
      <c r="P18" s="8">
        <v>14595.22</v>
      </c>
      <c r="Q18" s="8">
        <v>87414.25</v>
      </c>
      <c r="R18" s="8">
        <v>17.57</v>
      </c>
      <c r="S18" s="8">
        <v>150.29</v>
      </c>
      <c r="T18" s="11"/>
      <c r="U18" s="11"/>
      <c r="V18" s="11"/>
      <c r="W18" s="8">
        <v>-154.02000000000001</v>
      </c>
      <c r="X18" s="7">
        <f t="shared" si="16"/>
        <v>102023.31</v>
      </c>
    </row>
    <row r="19" spans="1:24" ht="15" thickBot="1">
      <c r="A19" s="200" t="str">
        <f t="shared" si="4"/>
        <v>512</v>
      </c>
      <c r="B19" s="23">
        <f t="shared" si="5"/>
        <v>23846.54677286372</v>
      </c>
      <c r="C19" s="23">
        <f t="shared" si="6"/>
        <v>255764.82411174051</v>
      </c>
      <c r="D19" s="23">
        <f t="shared" si="7"/>
        <v>0</v>
      </c>
      <c r="E19" s="23">
        <f t="shared" si="8"/>
        <v>-1567.6533773346403</v>
      </c>
      <c r="F19" s="201">
        <f t="shared" si="9"/>
        <v>278043.71750726958</v>
      </c>
      <c r="G19" s="387"/>
      <c r="H19" s="27" t="str">
        <f t="shared" si="10"/>
        <v>512</v>
      </c>
      <c r="I19" s="34">
        <f t="shared" si="11"/>
        <v>20886.010000000002</v>
      </c>
      <c r="J19" s="34">
        <f t="shared" si="12"/>
        <v>224011.75</v>
      </c>
      <c r="K19" s="217">
        <f t="shared" si="13"/>
        <v>0</v>
      </c>
      <c r="L19" s="35">
        <f t="shared" si="14"/>
        <v>-1373.03</v>
      </c>
      <c r="M19" s="34">
        <f t="shared" si="15"/>
        <v>243524.73</v>
      </c>
      <c r="N19" s="387"/>
      <c r="O19" s="385" t="s">
        <v>26</v>
      </c>
      <c r="P19" s="9">
        <v>20693.490000000002</v>
      </c>
      <c r="Q19" s="9">
        <v>223994.61</v>
      </c>
      <c r="R19" s="9">
        <v>17.14</v>
      </c>
      <c r="S19" s="9">
        <v>192.52</v>
      </c>
      <c r="T19" s="10"/>
      <c r="U19" s="10"/>
      <c r="V19" s="10"/>
      <c r="W19" s="9">
        <v>-1373.03</v>
      </c>
      <c r="X19" s="7">
        <f t="shared" si="16"/>
        <v>243524.72999999998</v>
      </c>
    </row>
    <row r="20" spans="1:24" ht="15" thickBot="1">
      <c r="A20" s="200" t="str">
        <f t="shared" si="4"/>
        <v>513</v>
      </c>
      <c r="B20" s="23">
        <f t="shared" si="5"/>
        <v>38662.043192340832</v>
      </c>
      <c r="C20" s="23">
        <f t="shared" si="6"/>
        <v>243253.99040777949</v>
      </c>
      <c r="D20" s="23">
        <f t="shared" si="7"/>
        <v>0</v>
      </c>
      <c r="E20" s="23">
        <f t="shared" si="8"/>
        <v>-301.98075917586578</v>
      </c>
      <c r="F20" s="201">
        <f t="shared" si="9"/>
        <v>281614.0528409445</v>
      </c>
      <c r="G20" s="387"/>
      <c r="H20" s="27" t="str">
        <f t="shared" si="10"/>
        <v>513</v>
      </c>
      <c r="I20" s="34">
        <f>P20+S20</f>
        <v>33862.17</v>
      </c>
      <c r="J20" s="34">
        <f t="shared" si="12"/>
        <v>213054.13</v>
      </c>
      <c r="K20" s="217">
        <f t="shared" si="13"/>
        <v>0</v>
      </c>
      <c r="L20" s="35">
        <f t="shared" si="14"/>
        <v>-264.49</v>
      </c>
      <c r="M20" s="34">
        <f t="shared" si="15"/>
        <v>246651.81</v>
      </c>
      <c r="N20" s="387"/>
      <c r="O20" s="385" t="s">
        <v>27</v>
      </c>
      <c r="P20" s="8">
        <v>33025.519999999997</v>
      </c>
      <c r="Q20" s="8">
        <v>212740.89</v>
      </c>
      <c r="R20" s="8">
        <v>313.24</v>
      </c>
      <c r="S20" s="8">
        <v>836.65</v>
      </c>
      <c r="T20" s="11"/>
      <c r="U20" s="11"/>
      <c r="V20" s="11"/>
      <c r="W20" s="8">
        <v>-264.49</v>
      </c>
      <c r="X20" s="7">
        <f t="shared" si="16"/>
        <v>246651.81</v>
      </c>
    </row>
    <row r="21" spans="1:24" ht="15" thickBot="1">
      <c r="A21" s="200" t="str">
        <f t="shared" si="4"/>
        <v>514</v>
      </c>
      <c r="B21" s="23">
        <f t="shared" si="5"/>
        <v>6967.3420006686247</v>
      </c>
      <c r="C21" s="23">
        <f t="shared" si="6"/>
        <v>74014.297798497937</v>
      </c>
      <c r="D21" s="23">
        <f t="shared" si="7"/>
        <v>0</v>
      </c>
      <c r="E21" s="23">
        <f t="shared" si="8"/>
        <v>-49.608922780412755</v>
      </c>
      <c r="F21" s="201">
        <f t="shared" si="9"/>
        <v>80932.030876386139</v>
      </c>
      <c r="G21" s="387"/>
      <c r="H21" s="27" t="str">
        <f t="shared" si="10"/>
        <v>514</v>
      </c>
      <c r="I21" s="34">
        <f>P21+S21</f>
        <v>6102.35</v>
      </c>
      <c r="J21" s="34">
        <f t="shared" si="12"/>
        <v>64825.46</v>
      </c>
      <c r="K21" s="217">
        <f t="shared" si="13"/>
        <v>0</v>
      </c>
      <c r="L21" s="35">
        <f t="shared" si="14"/>
        <v>-43.45</v>
      </c>
      <c r="M21" s="34">
        <f t="shared" si="15"/>
        <v>70884.36</v>
      </c>
      <c r="N21" s="387"/>
      <c r="O21" s="385" t="s">
        <v>28</v>
      </c>
      <c r="P21" s="9">
        <v>6102.35</v>
      </c>
      <c r="Q21" s="9">
        <v>64817.99</v>
      </c>
      <c r="R21" s="9">
        <v>7.47</v>
      </c>
      <c r="S21" s="10"/>
      <c r="T21" s="10"/>
      <c r="U21" s="10"/>
      <c r="V21" s="10"/>
      <c r="W21" s="9">
        <v>-43.45</v>
      </c>
      <c r="X21" s="7">
        <f t="shared" si="16"/>
        <v>70884.36</v>
      </c>
    </row>
    <row r="22" spans="1:24" ht="15" thickBot="1">
      <c r="A22" s="200" t="str">
        <f t="shared" si="4"/>
        <v>535</v>
      </c>
      <c r="B22" s="23">
        <f t="shared" si="5"/>
        <v>1042190.6778085463</v>
      </c>
      <c r="C22" s="23">
        <f t="shared" si="6"/>
        <v>359496.59069421893</v>
      </c>
      <c r="D22" s="23">
        <f t="shared" si="7"/>
        <v>0</v>
      </c>
      <c r="E22" s="23">
        <f t="shared" si="8"/>
        <v>-1098.9546686905151</v>
      </c>
      <c r="F22" s="201">
        <f t="shared" si="9"/>
        <v>1400588.3138340749</v>
      </c>
      <c r="G22" s="387"/>
      <c r="H22" s="27" t="str">
        <f t="shared" si="10"/>
        <v>535</v>
      </c>
      <c r="I22" s="34">
        <f t="shared" si="11"/>
        <v>912803.23</v>
      </c>
      <c r="J22" s="34">
        <f t="shared" si="12"/>
        <v>314865.27</v>
      </c>
      <c r="K22" s="217">
        <f t="shared" si="13"/>
        <v>0</v>
      </c>
      <c r="L22" s="35">
        <f t="shared" si="14"/>
        <v>-962.52</v>
      </c>
      <c r="M22" s="34">
        <f t="shared" si="15"/>
        <v>1226705.98</v>
      </c>
      <c r="N22" s="387"/>
      <c r="O22" s="385" t="s">
        <v>29</v>
      </c>
      <c r="P22" s="8">
        <v>910091.83</v>
      </c>
      <c r="Q22" s="8">
        <v>214665.39</v>
      </c>
      <c r="R22" s="8">
        <v>100199.88</v>
      </c>
      <c r="S22" s="8">
        <v>2711.4</v>
      </c>
      <c r="T22" s="11"/>
      <c r="U22" s="11"/>
      <c r="V22" s="11"/>
      <c r="W22" s="8">
        <v>-962.52</v>
      </c>
      <c r="X22" s="7">
        <f t="shared" si="16"/>
        <v>1226705.98</v>
      </c>
    </row>
    <row r="23" spans="1:24" ht="15" thickBot="1">
      <c r="A23" s="200" t="str">
        <f t="shared" si="4"/>
        <v>537</v>
      </c>
      <c r="B23" s="23">
        <f t="shared" si="5"/>
        <v>520356.04036263539</v>
      </c>
      <c r="C23" s="23">
        <f t="shared" si="6"/>
        <v>1149175.419628588</v>
      </c>
      <c r="D23" s="23">
        <f t="shared" si="7"/>
        <v>0</v>
      </c>
      <c r="E23" s="23">
        <f t="shared" si="8"/>
        <v>7050.552548245988</v>
      </c>
      <c r="F23" s="201">
        <f t="shared" si="9"/>
        <v>1676582.0125394694</v>
      </c>
      <c r="G23" s="387"/>
      <c r="H23" s="27" t="str">
        <f t="shared" si="10"/>
        <v>537</v>
      </c>
      <c r="I23" s="34">
        <f t="shared" si="11"/>
        <v>455754.1</v>
      </c>
      <c r="J23" s="34">
        <f t="shared" si="12"/>
        <v>1006505.87</v>
      </c>
      <c r="K23" s="217">
        <f t="shared" si="13"/>
        <v>0</v>
      </c>
      <c r="L23" s="35">
        <f t="shared" si="14"/>
        <v>6175.23</v>
      </c>
      <c r="M23" s="34">
        <f t="shared" si="15"/>
        <v>1468435.2</v>
      </c>
      <c r="N23" s="387"/>
      <c r="O23" s="385" t="s">
        <v>30</v>
      </c>
      <c r="P23" s="9">
        <v>435121.1</v>
      </c>
      <c r="Q23" s="9">
        <v>1003355.24</v>
      </c>
      <c r="R23" s="9">
        <v>3150.63</v>
      </c>
      <c r="S23" s="9">
        <v>20633</v>
      </c>
      <c r="T23" s="10"/>
      <c r="U23" s="10"/>
      <c r="V23" s="10"/>
      <c r="W23" s="9">
        <v>6175.23</v>
      </c>
      <c r="X23" s="7">
        <f t="shared" si="16"/>
        <v>1468435.1999999997</v>
      </c>
    </row>
    <row r="24" spans="1:24" ht="15" thickBot="1">
      <c r="A24" s="200" t="str">
        <f t="shared" si="4"/>
        <v>538</v>
      </c>
      <c r="B24" s="23">
        <f t="shared" si="5"/>
        <v>29447.662465401852</v>
      </c>
      <c r="C24" s="23">
        <f t="shared" si="6"/>
        <v>228218.31942745141</v>
      </c>
      <c r="D24" s="23">
        <f t="shared" si="7"/>
        <v>0</v>
      </c>
      <c r="E24" s="23">
        <f t="shared" si="8"/>
        <v>-73.791131859564459</v>
      </c>
      <c r="F24" s="201">
        <f t="shared" si="9"/>
        <v>257592.19076099372</v>
      </c>
      <c r="G24" s="387"/>
      <c r="H24" s="27" t="str">
        <f t="shared" si="10"/>
        <v>538</v>
      </c>
      <c r="I24" s="34">
        <f t="shared" si="11"/>
        <v>25791.75</v>
      </c>
      <c r="J24" s="34">
        <f t="shared" si="12"/>
        <v>199885.13</v>
      </c>
      <c r="K24" s="217">
        <f t="shared" si="13"/>
        <v>0</v>
      </c>
      <c r="L24" s="35">
        <f t="shared" si="14"/>
        <v>-64.63</v>
      </c>
      <c r="M24" s="34">
        <f t="shared" si="15"/>
        <v>225612.25</v>
      </c>
      <c r="N24" s="387"/>
      <c r="O24" s="385" t="s">
        <v>31</v>
      </c>
      <c r="P24" s="8">
        <v>26191.84</v>
      </c>
      <c r="Q24" s="8">
        <v>199838.89</v>
      </c>
      <c r="R24" s="8">
        <v>46.24</v>
      </c>
      <c r="S24" s="8">
        <v>-400.09</v>
      </c>
      <c r="T24" s="11"/>
      <c r="U24" s="11"/>
      <c r="V24" s="11"/>
      <c r="W24" s="8">
        <v>-64.63</v>
      </c>
      <c r="X24" s="7">
        <f t="shared" si="16"/>
        <v>225612.25</v>
      </c>
    </row>
    <row r="25" spans="1:24" ht="15" thickBot="1">
      <c r="A25" s="200" t="str">
        <f t="shared" si="4"/>
        <v>539</v>
      </c>
      <c r="B25" s="23">
        <f t="shared" si="5"/>
        <v>887272.10501197726</v>
      </c>
      <c r="C25" s="23">
        <f t="shared" si="6"/>
        <v>548835.94634845376</v>
      </c>
      <c r="D25" s="23">
        <f t="shared" si="7"/>
        <v>0</v>
      </c>
      <c r="E25" s="23">
        <f t="shared" si="8"/>
        <v>-720.36266167654344</v>
      </c>
      <c r="F25" s="201">
        <f t="shared" si="9"/>
        <v>1435387.6886987546</v>
      </c>
      <c r="G25" s="387"/>
      <c r="H25" s="27" t="str">
        <f t="shared" si="10"/>
        <v>539</v>
      </c>
      <c r="I25" s="34">
        <f t="shared" si="11"/>
        <v>777117.72</v>
      </c>
      <c r="J25" s="34">
        <f t="shared" si="12"/>
        <v>480698.24</v>
      </c>
      <c r="K25" s="217">
        <f t="shared" si="13"/>
        <v>0</v>
      </c>
      <c r="L25" s="35">
        <f t="shared" si="14"/>
        <v>-630.92999999999995</v>
      </c>
      <c r="M25" s="34">
        <f t="shared" si="15"/>
        <v>1257185.03</v>
      </c>
      <c r="N25" s="387"/>
      <c r="O25" s="385" t="s">
        <v>32</v>
      </c>
      <c r="P25" s="9">
        <v>769174.94</v>
      </c>
      <c r="Q25" s="9">
        <v>429697.17</v>
      </c>
      <c r="R25" s="9">
        <v>51001.07</v>
      </c>
      <c r="S25" s="9">
        <v>7942.78</v>
      </c>
      <c r="T25" s="10"/>
      <c r="U25" s="10"/>
      <c r="V25" s="10"/>
      <c r="W25" s="9">
        <v>-630.92999999999995</v>
      </c>
      <c r="X25" s="7">
        <f t="shared" si="16"/>
        <v>1257185.03</v>
      </c>
    </row>
    <row r="26" spans="1:24" ht="15" thickBot="1">
      <c r="A26" s="200" t="str">
        <f t="shared" si="4"/>
        <v>541</v>
      </c>
      <c r="B26" s="23">
        <f t="shared" si="5"/>
        <v>-1.153164833330653</v>
      </c>
      <c r="C26" s="23">
        <f t="shared" si="6"/>
        <v>1502.8820496169692</v>
      </c>
      <c r="D26" s="23">
        <f t="shared" si="7"/>
        <v>0</v>
      </c>
      <c r="E26" s="23">
        <f t="shared" si="8"/>
        <v>-0.99332020296798829</v>
      </c>
      <c r="F26" s="201">
        <f t="shared" si="9"/>
        <v>1500.7355645806706</v>
      </c>
      <c r="G26" s="387"/>
      <c r="H26" s="27" t="str">
        <f t="shared" si="10"/>
        <v>541</v>
      </c>
      <c r="I26" s="34">
        <f t="shared" si="11"/>
        <v>-1.01</v>
      </c>
      <c r="J26" s="34">
        <f t="shared" si="12"/>
        <v>1316.3000000000002</v>
      </c>
      <c r="K26" s="217">
        <f t="shared" si="13"/>
        <v>0</v>
      </c>
      <c r="L26" s="35">
        <f t="shared" si="14"/>
        <v>-0.87</v>
      </c>
      <c r="M26" s="34">
        <f t="shared" si="15"/>
        <v>1314.4200000000003</v>
      </c>
      <c r="N26" s="387"/>
      <c r="O26" s="385" t="s">
        <v>3546</v>
      </c>
      <c r="P26" s="8">
        <v>-1.01</v>
      </c>
      <c r="Q26" s="8">
        <v>1316.88</v>
      </c>
      <c r="R26" s="8">
        <v>-0.57999999999999996</v>
      </c>
      <c r="S26" s="8"/>
      <c r="T26" s="11"/>
      <c r="U26" s="11"/>
      <c r="V26" s="11"/>
      <c r="W26" s="8">
        <v>-0.87</v>
      </c>
      <c r="X26" s="7">
        <f t="shared" si="16"/>
        <v>1314.4200000000003</v>
      </c>
    </row>
    <row r="27" spans="1:24" ht="15" thickBot="1">
      <c r="A27" s="200" t="str">
        <f t="shared" si="4"/>
        <v>542</v>
      </c>
      <c r="B27" s="23">
        <f t="shared" si="5"/>
        <v>14779.04042628083</v>
      </c>
      <c r="C27" s="23">
        <f t="shared" si="6"/>
        <v>149173.41425712689</v>
      </c>
      <c r="D27" s="23">
        <f t="shared" si="7"/>
        <v>0</v>
      </c>
      <c r="E27" s="23">
        <f t="shared" si="8"/>
        <v>-313.94627150587098</v>
      </c>
      <c r="F27" s="201">
        <f t="shared" si="9"/>
        <v>163638.50841190186</v>
      </c>
      <c r="G27" s="387"/>
      <c r="H27" s="27" t="str">
        <f t="shared" si="10"/>
        <v>542</v>
      </c>
      <c r="I27" s="34">
        <f t="shared" si="11"/>
        <v>12944.23</v>
      </c>
      <c r="J27" s="34">
        <f t="shared" si="12"/>
        <v>130653.61</v>
      </c>
      <c r="K27" s="217">
        <f t="shared" si="13"/>
        <v>0</v>
      </c>
      <c r="L27" s="35">
        <f t="shared" si="14"/>
        <v>-274.97000000000003</v>
      </c>
      <c r="M27" s="34">
        <f t="shared" si="15"/>
        <v>143322.87</v>
      </c>
      <c r="N27" s="387"/>
      <c r="O27" s="385" t="s">
        <v>33</v>
      </c>
      <c r="P27" s="9">
        <v>13042.05</v>
      </c>
      <c r="Q27" s="9">
        <v>130614.46</v>
      </c>
      <c r="R27" s="9">
        <v>39.15</v>
      </c>
      <c r="S27" s="9">
        <v>-97.82</v>
      </c>
      <c r="T27" s="10"/>
      <c r="U27" s="10"/>
      <c r="V27" s="10"/>
      <c r="W27" s="9">
        <v>-274.97000000000003</v>
      </c>
      <c r="X27" s="7">
        <f t="shared" si="16"/>
        <v>143322.87</v>
      </c>
    </row>
    <row r="28" spans="1:24" ht="15" thickBot="1">
      <c r="A28" s="200" t="str">
        <f t="shared" si="4"/>
        <v>543</v>
      </c>
      <c r="B28" s="23">
        <f t="shared" si="5"/>
        <v>52270.541390475868</v>
      </c>
      <c r="C28" s="23">
        <f t="shared" si="6"/>
        <v>274765.58957537124</v>
      </c>
      <c r="D28" s="23">
        <f t="shared" si="7"/>
        <v>0</v>
      </c>
      <c r="E28" s="23">
        <f t="shared" si="8"/>
        <v>1013.2094419745426</v>
      </c>
      <c r="F28" s="201">
        <f t="shared" si="9"/>
        <v>328049.34040782164</v>
      </c>
      <c r="G28" s="387"/>
      <c r="H28" s="27" t="str">
        <f t="shared" si="10"/>
        <v>543</v>
      </c>
      <c r="I28" s="34">
        <f t="shared" si="11"/>
        <v>45781.18</v>
      </c>
      <c r="J28" s="34">
        <f t="shared" si="12"/>
        <v>240653.58</v>
      </c>
      <c r="K28" s="217">
        <f t="shared" si="13"/>
        <v>0</v>
      </c>
      <c r="L28" s="35">
        <f t="shared" si="14"/>
        <v>887.42</v>
      </c>
      <c r="M28" s="34">
        <f t="shared" si="15"/>
        <v>287322.18</v>
      </c>
      <c r="N28" s="387"/>
      <c r="O28" s="385" t="s">
        <v>34</v>
      </c>
      <c r="P28" s="8">
        <v>44297.58</v>
      </c>
      <c r="Q28" s="8">
        <v>240589.72</v>
      </c>
      <c r="R28" s="8">
        <v>63.86</v>
      </c>
      <c r="S28" s="8">
        <v>1483.6</v>
      </c>
      <c r="T28" s="11"/>
      <c r="U28" s="11"/>
      <c r="V28" s="11"/>
      <c r="W28" s="8">
        <v>887.42</v>
      </c>
      <c r="X28" s="7">
        <f t="shared" si="16"/>
        <v>287322.17999999993</v>
      </c>
    </row>
    <row r="29" spans="1:24" ht="15" thickBot="1">
      <c r="A29" s="200" t="str">
        <f t="shared" si="4"/>
        <v>544</v>
      </c>
      <c r="B29" s="23">
        <f t="shared" si="5"/>
        <v>285078.47968953045</v>
      </c>
      <c r="C29" s="23">
        <f t="shared" si="6"/>
        <v>450652.30696354824</v>
      </c>
      <c r="D29" s="23">
        <f t="shared" si="7"/>
        <v>0</v>
      </c>
      <c r="E29" s="23">
        <f t="shared" si="8"/>
        <v>-911.85652885101592</v>
      </c>
      <c r="F29" s="201">
        <f t="shared" si="9"/>
        <v>734818.93012422766</v>
      </c>
      <c r="G29" s="387"/>
      <c r="H29" s="27" t="str">
        <f t="shared" si="10"/>
        <v>544</v>
      </c>
      <c r="I29" s="34">
        <f t="shared" si="11"/>
        <v>249686.13</v>
      </c>
      <c r="J29" s="34">
        <f t="shared" si="12"/>
        <v>394704.05</v>
      </c>
      <c r="K29" s="217">
        <f t="shared" si="13"/>
        <v>0</v>
      </c>
      <c r="L29" s="35">
        <f t="shared" si="14"/>
        <v>-798.65</v>
      </c>
      <c r="M29" s="34">
        <f t="shared" si="15"/>
        <v>643591.52999999991</v>
      </c>
      <c r="N29" s="387"/>
      <c r="O29" s="385" t="s">
        <v>35</v>
      </c>
      <c r="P29" s="9">
        <v>237359.34</v>
      </c>
      <c r="Q29" s="9">
        <v>394430.36</v>
      </c>
      <c r="R29" s="9">
        <v>273.69</v>
      </c>
      <c r="S29" s="9">
        <v>12326.79</v>
      </c>
      <c r="T29" s="10"/>
      <c r="U29" s="10"/>
      <c r="V29" s="10"/>
      <c r="W29" s="9">
        <v>-798.65</v>
      </c>
      <c r="X29" s="7">
        <f t="shared" si="16"/>
        <v>643591.52999999991</v>
      </c>
    </row>
    <row r="30" spans="1:24" ht="15" thickBot="1">
      <c r="A30" s="200" t="str">
        <f t="shared" si="4"/>
        <v>545</v>
      </c>
      <c r="B30" s="23">
        <f t="shared" si="5"/>
        <v>371186.80490084522</v>
      </c>
      <c r="C30" s="23">
        <f t="shared" si="6"/>
        <v>946401.9676854175</v>
      </c>
      <c r="D30" s="23">
        <f t="shared" si="7"/>
        <v>0</v>
      </c>
      <c r="E30" s="23">
        <f t="shared" si="8"/>
        <v>1447.1990308827749</v>
      </c>
      <c r="F30" s="201">
        <f t="shared" si="9"/>
        <v>1319035.9716171455</v>
      </c>
      <c r="G30" s="387"/>
      <c r="H30" s="27" t="str">
        <f t="shared" si="10"/>
        <v>545</v>
      </c>
      <c r="I30" s="34">
        <f t="shared" si="11"/>
        <v>325104.15000000002</v>
      </c>
      <c r="J30" s="34">
        <f t="shared" si="12"/>
        <v>828906.64</v>
      </c>
      <c r="K30" s="217">
        <f t="shared" si="13"/>
        <v>0</v>
      </c>
      <c r="L30" s="35">
        <f t="shared" si="14"/>
        <v>1267.53</v>
      </c>
      <c r="M30" s="34">
        <f t="shared" si="15"/>
        <v>1155278.32</v>
      </c>
      <c r="N30" s="387"/>
      <c r="O30" s="385" t="s">
        <v>36</v>
      </c>
      <c r="P30" s="8">
        <v>166029.51999999999</v>
      </c>
      <c r="Q30" s="8">
        <v>828552.27</v>
      </c>
      <c r="R30" s="8">
        <v>354.37</v>
      </c>
      <c r="S30" s="8">
        <v>159074.63</v>
      </c>
      <c r="T30" s="11"/>
      <c r="U30" s="11"/>
      <c r="V30" s="11"/>
      <c r="W30" s="8">
        <v>1267.53</v>
      </c>
      <c r="X30" s="7">
        <f t="shared" si="16"/>
        <v>1155278.32</v>
      </c>
    </row>
    <row r="31" spans="1:24" ht="15" thickBot="1">
      <c r="A31" s="200" t="str">
        <f t="shared" si="4"/>
        <v>546</v>
      </c>
      <c r="B31" s="23">
        <f t="shared" si="5"/>
        <v>2386258.5012200624</v>
      </c>
      <c r="C31" s="23">
        <f t="shared" si="6"/>
        <v>135574.9634357575</v>
      </c>
      <c r="D31" s="23">
        <f t="shared" si="7"/>
        <v>0</v>
      </c>
      <c r="E31" s="23">
        <f t="shared" si="8"/>
        <v>-828.68023369444347</v>
      </c>
      <c r="F31" s="201">
        <f t="shared" si="9"/>
        <v>2521004.7844221252</v>
      </c>
      <c r="G31" s="387"/>
      <c r="H31" s="27" t="str">
        <f t="shared" si="10"/>
        <v>546</v>
      </c>
      <c r="I31" s="34">
        <f t="shared" si="11"/>
        <v>2090005.71</v>
      </c>
      <c r="J31" s="34">
        <f t="shared" si="12"/>
        <v>118743.4</v>
      </c>
      <c r="K31" s="217">
        <f t="shared" si="13"/>
        <v>0</v>
      </c>
      <c r="L31" s="35">
        <f t="shared" si="14"/>
        <v>-725.8</v>
      </c>
      <c r="M31" s="34">
        <f t="shared" si="15"/>
        <v>2208023.31</v>
      </c>
      <c r="N31" s="387"/>
      <c r="O31" s="385" t="s">
        <v>37</v>
      </c>
      <c r="P31" s="9">
        <v>1979230.27</v>
      </c>
      <c r="Q31" s="9">
        <v>97704.43</v>
      </c>
      <c r="R31" s="9">
        <v>21038.97</v>
      </c>
      <c r="S31" s="9">
        <v>110775.44</v>
      </c>
      <c r="T31" s="10"/>
      <c r="U31" s="10"/>
      <c r="V31" s="10"/>
      <c r="W31" s="9">
        <v>-725.8</v>
      </c>
      <c r="X31" s="7">
        <f t="shared" si="16"/>
        <v>2208023.31</v>
      </c>
    </row>
    <row r="32" spans="1:24" ht="15" thickBot="1">
      <c r="A32" s="200" t="str">
        <f t="shared" si="4"/>
        <v>548</v>
      </c>
      <c r="B32" s="23">
        <f t="shared" si="5"/>
        <v>600609.50794818485</v>
      </c>
      <c r="C32" s="23">
        <f t="shared" si="6"/>
        <v>6060587.9750206769</v>
      </c>
      <c r="D32" s="23">
        <f t="shared" si="7"/>
        <v>0</v>
      </c>
      <c r="E32" s="23">
        <f t="shared" si="8"/>
        <v>1430.1984126963459</v>
      </c>
      <c r="F32" s="201">
        <f t="shared" si="9"/>
        <v>6662627.6813815571</v>
      </c>
      <c r="G32" s="387"/>
      <c r="H32" s="27" t="str">
        <f t="shared" si="10"/>
        <v>548</v>
      </c>
      <c r="I32" s="34">
        <f t="shared" si="11"/>
        <v>526044.14</v>
      </c>
      <c r="J32" s="34">
        <f t="shared" si="12"/>
        <v>5308169.0299999993</v>
      </c>
      <c r="K32" s="217">
        <f t="shared" si="13"/>
        <v>0</v>
      </c>
      <c r="L32" s="35">
        <f t="shared" si="14"/>
        <v>1252.6400000000001</v>
      </c>
      <c r="M32" s="34">
        <f t="shared" si="15"/>
        <v>5835465.8099999987</v>
      </c>
      <c r="N32" s="387"/>
      <c r="O32" s="385" t="s">
        <v>38</v>
      </c>
      <c r="P32" s="8">
        <v>524973.11</v>
      </c>
      <c r="Q32" s="8">
        <v>5164475.72</v>
      </c>
      <c r="R32" s="8">
        <v>143693.31</v>
      </c>
      <c r="S32" s="8">
        <v>1071.03</v>
      </c>
      <c r="T32" s="11"/>
      <c r="U32" s="11"/>
      <c r="V32" s="11"/>
      <c r="W32" s="8">
        <v>1252.6400000000001</v>
      </c>
      <c r="X32" s="7">
        <f t="shared" si="16"/>
        <v>5835465.8099999996</v>
      </c>
    </row>
    <row r="33" spans="1:24" ht="15" thickBot="1">
      <c r="A33" s="200" t="str">
        <f t="shared" si="4"/>
        <v>549</v>
      </c>
      <c r="B33" s="23">
        <f t="shared" si="5"/>
        <v>241426.84069052464</v>
      </c>
      <c r="C33" s="23">
        <f t="shared" si="6"/>
        <v>776945.65134957375</v>
      </c>
      <c r="D33" s="23">
        <f t="shared" si="7"/>
        <v>0</v>
      </c>
      <c r="E33" s="23">
        <f t="shared" si="8"/>
        <v>1081.1091574578832</v>
      </c>
      <c r="F33" s="201">
        <f t="shared" si="9"/>
        <v>1019453.6011975562</v>
      </c>
      <c r="G33" s="387"/>
      <c r="H33" s="27" t="str">
        <f t="shared" si="10"/>
        <v>549</v>
      </c>
      <c r="I33" s="34">
        <f t="shared" si="11"/>
        <v>211453.81999999998</v>
      </c>
      <c r="J33" s="34">
        <f t="shared" si="12"/>
        <v>680488.24</v>
      </c>
      <c r="K33" s="217">
        <f t="shared" si="13"/>
        <v>0</v>
      </c>
      <c r="L33" s="35">
        <f t="shared" si="14"/>
        <v>946.89</v>
      </c>
      <c r="M33" s="34">
        <f t="shared" si="15"/>
        <v>892888.95</v>
      </c>
      <c r="N33" s="387"/>
      <c r="O33" s="385" t="s">
        <v>39</v>
      </c>
      <c r="P33" s="9">
        <v>202491.27</v>
      </c>
      <c r="Q33" s="10">
        <v>626038.27</v>
      </c>
      <c r="R33" s="10">
        <v>54449.97</v>
      </c>
      <c r="S33" s="10">
        <v>8962.5499999999993</v>
      </c>
      <c r="T33" s="10"/>
      <c r="U33" s="10"/>
      <c r="V33" s="10"/>
      <c r="W33" s="10">
        <v>946.89</v>
      </c>
      <c r="X33" s="7">
        <f t="shared" si="16"/>
        <v>892888.95000000007</v>
      </c>
    </row>
    <row r="34" spans="1:24" ht="15" thickBot="1">
      <c r="A34" s="200" t="str">
        <f t="shared" si="4"/>
        <v>550</v>
      </c>
      <c r="B34" s="23">
        <f t="shared" si="5"/>
        <v>652.5771209291762</v>
      </c>
      <c r="C34" s="23">
        <f t="shared" si="6"/>
        <v>0</v>
      </c>
      <c r="D34" s="23">
        <f t="shared" si="7"/>
        <v>0</v>
      </c>
      <c r="E34" s="23">
        <f t="shared" si="8"/>
        <v>0</v>
      </c>
      <c r="F34" s="201">
        <f t="shared" si="9"/>
        <v>652.5771209291762</v>
      </c>
      <c r="G34" s="387"/>
      <c r="H34" s="27" t="str">
        <f t="shared" si="10"/>
        <v>550</v>
      </c>
      <c r="I34" s="34">
        <f t="shared" si="11"/>
        <v>571.55999999999995</v>
      </c>
      <c r="J34" s="34">
        <f t="shared" si="12"/>
        <v>0</v>
      </c>
      <c r="K34" s="217">
        <f t="shared" si="13"/>
        <v>0</v>
      </c>
      <c r="L34" s="35">
        <f t="shared" si="14"/>
        <v>0</v>
      </c>
      <c r="M34" s="34">
        <f t="shared" si="15"/>
        <v>571.55999999999995</v>
      </c>
      <c r="N34" s="387"/>
      <c r="O34" s="385" t="s">
        <v>40</v>
      </c>
      <c r="P34" s="8">
        <v>571.55999999999995</v>
      </c>
      <c r="Q34" s="8"/>
      <c r="R34" s="8"/>
      <c r="S34" s="8"/>
      <c r="T34" s="11"/>
      <c r="U34" s="11"/>
      <c r="V34" s="11"/>
      <c r="W34" s="8"/>
      <c r="X34" s="7">
        <f t="shared" si="16"/>
        <v>571.55999999999995</v>
      </c>
    </row>
    <row r="35" spans="1:24" ht="15" thickBot="1">
      <c r="A35" s="200" t="str">
        <f t="shared" si="4"/>
        <v>551</v>
      </c>
      <c r="B35" s="23">
        <f t="shared" si="5"/>
        <v>330298.58270649629</v>
      </c>
      <c r="C35" s="23">
        <f t="shared" si="6"/>
        <v>525.27229031891113</v>
      </c>
      <c r="D35" s="23">
        <f t="shared" si="7"/>
        <v>0</v>
      </c>
      <c r="E35" s="23">
        <f t="shared" si="8"/>
        <v>15.071065148479821</v>
      </c>
      <c r="F35" s="201">
        <f t="shared" si="9"/>
        <v>330838.92606196366</v>
      </c>
      <c r="G35" s="387"/>
      <c r="H35" s="27" t="str">
        <f t="shared" si="10"/>
        <v>551</v>
      </c>
      <c r="I35" s="34">
        <f t="shared" si="11"/>
        <v>289292.18</v>
      </c>
      <c r="J35" s="34">
        <f t="shared" si="12"/>
        <v>460.06</v>
      </c>
      <c r="K35" s="217">
        <f t="shared" si="13"/>
        <v>0</v>
      </c>
      <c r="L35" s="35">
        <f t="shared" si="14"/>
        <v>13.2</v>
      </c>
      <c r="M35" s="34">
        <f t="shared" si="15"/>
        <v>289765.44</v>
      </c>
      <c r="N35" s="387"/>
      <c r="O35" s="385" t="s">
        <v>41</v>
      </c>
      <c r="P35" s="9">
        <v>281165.40999999997</v>
      </c>
      <c r="Q35" s="9">
        <v>459.91</v>
      </c>
      <c r="R35" s="9">
        <v>0.15</v>
      </c>
      <c r="S35" s="9">
        <v>8126.77</v>
      </c>
      <c r="T35" s="10"/>
      <c r="U35" s="10"/>
      <c r="V35" s="10"/>
      <c r="W35" s="9">
        <v>13.2</v>
      </c>
      <c r="X35" s="7">
        <f t="shared" si="16"/>
        <v>289765.44</v>
      </c>
    </row>
    <row r="36" spans="1:24" ht="15" thickBot="1">
      <c r="A36" s="200" t="str">
        <f t="shared" si="4"/>
        <v>552</v>
      </c>
      <c r="B36" s="23">
        <f t="shared" si="5"/>
        <v>25285.114193706908</v>
      </c>
      <c r="C36" s="23">
        <f t="shared" si="6"/>
        <v>141789.66557688991</v>
      </c>
      <c r="D36" s="23">
        <f t="shared" si="7"/>
        <v>0</v>
      </c>
      <c r="E36" s="23">
        <f t="shared" si="8"/>
        <v>-341.55372266422262</v>
      </c>
      <c r="F36" s="201">
        <f t="shared" si="9"/>
        <v>166733.22604793261</v>
      </c>
      <c r="G36" s="387"/>
      <c r="H36" s="27" t="str">
        <f t="shared" si="10"/>
        <v>552</v>
      </c>
      <c r="I36" s="34">
        <f t="shared" si="11"/>
        <v>22145.98</v>
      </c>
      <c r="J36" s="34">
        <f t="shared" si="12"/>
        <v>124186.55</v>
      </c>
      <c r="K36" s="217">
        <f t="shared" si="13"/>
        <v>0</v>
      </c>
      <c r="L36" s="35">
        <f t="shared" si="14"/>
        <v>-299.14999999999998</v>
      </c>
      <c r="M36" s="34">
        <f t="shared" si="15"/>
        <v>146033.38</v>
      </c>
      <c r="N36" s="387"/>
      <c r="O36" s="385" t="s">
        <v>42</v>
      </c>
      <c r="P36" s="8">
        <v>17162.46</v>
      </c>
      <c r="Q36" s="8">
        <v>124179.28</v>
      </c>
      <c r="R36" s="8">
        <v>7.27</v>
      </c>
      <c r="S36" s="8">
        <v>4983.5200000000004</v>
      </c>
      <c r="T36" s="8"/>
      <c r="U36" s="8"/>
      <c r="V36" s="8"/>
      <c r="W36" s="8">
        <v>-299.14999999999998</v>
      </c>
      <c r="X36" s="7">
        <f t="shared" si="16"/>
        <v>146033.37999999998</v>
      </c>
    </row>
    <row r="37" spans="1:24" ht="15" thickBot="1">
      <c r="A37" s="200" t="str">
        <f t="shared" si="4"/>
        <v>553</v>
      </c>
      <c r="B37" s="23">
        <f t="shared" si="5"/>
        <v>169739.04723453452</v>
      </c>
      <c r="C37" s="23">
        <f t="shared" si="6"/>
        <v>954139.2356006488</v>
      </c>
      <c r="D37" s="23">
        <f t="shared" si="7"/>
        <v>17120.376066991561</v>
      </c>
      <c r="E37" s="23">
        <f t="shared" si="8"/>
        <v>-101478.71084762222</v>
      </c>
      <c r="F37" s="201">
        <f t="shared" si="9"/>
        <v>1039519.9480545525</v>
      </c>
      <c r="G37" s="387"/>
      <c r="H37" s="27" t="str">
        <f t="shared" si="10"/>
        <v>553</v>
      </c>
      <c r="I37" s="34">
        <f t="shared" si="11"/>
        <v>148666.03</v>
      </c>
      <c r="J37" s="34">
        <f t="shared" si="12"/>
        <v>835683.33000000007</v>
      </c>
      <c r="K37" s="217">
        <f t="shared" si="13"/>
        <v>14994.89</v>
      </c>
      <c r="L37" s="35">
        <f t="shared" si="14"/>
        <v>-88880.18</v>
      </c>
      <c r="M37" s="34">
        <f t="shared" si="15"/>
        <v>910464.07000000007</v>
      </c>
      <c r="N37" s="387"/>
      <c r="O37" s="385" t="s">
        <v>43</v>
      </c>
      <c r="P37" s="9">
        <v>141017.98000000001</v>
      </c>
      <c r="Q37" s="9">
        <v>834382.67</v>
      </c>
      <c r="R37" s="9">
        <v>1300.6600000000001</v>
      </c>
      <c r="S37" s="9">
        <v>7648.05</v>
      </c>
      <c r="T37" s="10">
        <v>7600.8</v>
      </c>
      <c r="U37" s="10">
        <v>-0.38</v>
      </c>
      <c r="V37" s="10">
        <v>7394.47</v>
      </c>
      <c r="W37" s="9">
        <v>-88880.18</v>
      </c>
      <c r="X37" s="7">
        <f t="shared" si="16"/>
        <v>910464.07000000007</v>
      </c>
    </row>
    <row r="38" spans="1:24" ht="15" thickBot="1">
      <c r="A38" s="200" t="str">
        <f t="shared" si="4"/>
        <v>554</v>
      </c>
      <c r="B38" s="23">
        <f t="shared" si="5"/>
        <v>43813.321842617639</v>
      </c>
      <c r="C38" s="23">
        <f t="shared" si="6"/>
        <v>179493.40595778576</v>
      </c>
      <c r="D38" s="23">
        <f t="shared" si="7"/>
        <v>0</v>
      </c>
      <c r="E38" s="23">
        <f t="shared" si="8"/>
        <v>138.6994692604037</v>
      </c>
      <c r="F38" s="201">
        <f t="shared" si="9"/>
        <v>223445.42726966381</v>
      </c>
      <c r="G38" s="387"/>
      <c r="H38" s="27" t="str">
        <f t="shared" si="10"/>
        <v>554</v>
      </c>
      <c r="I38" s="34">
        <f t="shared" si="11"/>
        <v>38373.919999999998</v>
      </c>
      <c r="J38" s="34">
        <f t="shared" si="12"/>
        <v>157209.38999999998</v>
      </c>
      <c r="K38" s="217">
        <f t="shared" si="13"/>
        <v>0</v>
      </c>
      <c r="L38" s="35">
        <f t="shared" si="14"/>
        <v>121.48</v>
      </c>
      <c r="M38" s="34">
        <f t="shared" si="15"/>
        <v>195704.79</v>
      </c>
      <c r="N38" s="387"/>
      <c r="O38" s="385" t="s">
        <v>44</v>
      </c>
      <c r="P38" s="8">
        <v>36642.720000000001</v>
      </c>
      <c r="Q38" s="8">
        <v>157214.01999999999</v>
      </c>
      <c r="R38" s="8">
        <v>-4.63</v>
      </c>
      <c r="S38" s="8">
        <v>1731.2</v>
      </c>
      <c r="T38" s="11"/>
      <c r="U38" s="11"/>
      <c r="V38" s="11"/>
      <c r="W38" s="11">
        <v>121.48</v>
      </c>
      <c r="X38" s="7">
        <f t="shared" si="16"/>
        <v>195704.79</v>
      </c>
    </row>
    <row r="39" spans="1:24" ht="15" thickBot="1">
      <c r="A39" s="200" t="str">
        <f t="shared" si="4"/>
        <v>556</v>
      </c>
      <c r="B39" s="23">
        <f t="shared" si="5"/>
        <v>10614.836620914273</v>
      </c>
      <c r="C39" s="23">
        <f t="shared" si="6"/>
        <v>8734.8468358509854</v>
      </c>
      <c r="D39" s="23">
        <f t="shared" si="7"/>
        <v>0</v>
      </c>
      <c r="E39" s="23">
        <f t="shared" si="8"/>
        <v>0</v>
      </c>
      <c r="F39" s="201">
        <f t="shared" si="9"/>
        <v>19349.683456765259</v>
      </c>
      <c r="G39" s="387"/>
      <c r="H39" s="200" t="str">
        <f t="shared" si="10"/>
        <v>556</v>
      </c>
      <c r="I39" s="217">
        <f t="shared" si="11"/>
        <v>9297.01</v>
      </c>
      <c r="J39" s="217">
        <f t="shared" si="12"/>
        <v>7650.42</v>
      </c>
      <c r="K39" s="217">
        <f t="shared" si="13"/>
        <v>0</v>
      </c>
      <c r="L39" s="220">
        <f t="shared" si="14"/>
        <v>0</v>
      </c>
      <c r="M39" s="217">
        <f t="shared" si="15"/>
        <v>16947.43</v>
      </c>
      <c r="N39" s="387"/>
      <c r="O39" s="385" t="s">
        <v>45</v>
      </c>
      <c r="P39" s="9">
        <v>9008.94</v>
      </c>
      <c r="Q39" s="9">
        <v>7578.56</v>
      </c>
      <c r="R39" s="10">
        <v>71.86</v>
      </c>
      <c r="S39" s="9">
        <v>288.07</v>
      </c>
      <c r="T39" s="10"/>
      <c r="U39" s="10"/>
      <c r="V39" s="10"/>
      <c r="W39" s="9"/>
      <c r="X39" s="7">
        <f t="shared" si="16"/>
        <v>16947.43</v>
      </c>
    </row>
    <row r="40" spans="1:24" ht="15" thickBot="1">
      <c r="A40" s="200" t="str">
        <f t="shared" si="4"/>
        <v>557</v>
      </c>
      <c r="B40" s="23">
        <f t="shared" si="5"/>
        <v>4380759.8377278037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01">
        <f t="shared" si="9"/>
        <v>4380759.8377278037</v>
      </c>
      <c r="G40" s="387"/>
      <c r="H40" s="27" t="str">
        <f t="shared" si="10"/>
        <v>557</v>
      </c>
      <c r="I40" s="34">
        <f t="shared" si="11"/>
        <v>3836890.7100000004</v>
      </c>
      <c r="J40" s="34">
        <f t="shared" si="12"/>
        <v>0</v>
      </c>
      <c r="K40" s="217">
        <f t="shared" si="13"/>
        <v>0</v>
      </c>
      <c r="L40" s="35">
        <f t="shared" si="14"/>
        <v>0</v>
      </c>
      <c r="M40" s="34">
        <f t="shared" si="15"/>
        <v>3836890.7100000004</v>
      </c>
      <c r="N40" s="387"/>
      <c r="O40" s="385" t="s">
        <v>46</v>
      </c>
      <c r="P40" s="8">
        <v>3778832.74</v>
      </c>
      <c r="Q40" s="11"/>
      <c r="R40" s="11"/>
      <c r="S40" s="8">
        <v>58057.97</v>
      </c>
      <c r="T40" s="11"/>
      <c r="U40" s="11"/>
      <c r="V40" s="11"/>
      <c r="W40" s="8">
        <v>0</v>
      </c>
      <c r="X40" s="7">
        <f t="shared" si="16"/>
        <v>3836890.7100000004</v>
      </c>
    </row>
    <row r="41" spans="1:24" ht="16.95" customHeight="1" thickBot="1">
      <c r="A41" s="200" t="str">
        <f t="shared" si="4"/>
        <v>560</v>
      </c>
      <c r="B41" s="23">
        <f t="shared" si="5"/>
        <v>2012479.6101233622</v>
      </c>
      <c r="C41" s="23">
        <f t="shared" si="6"/>
        <v>0</v>
      </c>
      <c r="D41" s="23">
        <f t="shared" si="7"/>
        <v>0</v>
      </c>
      <c r="E41" s="23">
        <f t="shared" si="8"/>
        <v>-2044.0931330777571</v>
      </c>
      <c r="F41" s="201">
        <f t="shared" si="9"/>
        <v>2010435.5169902844</v>
      </c>
      <c r="G41" s="387"/>
      <c r="H41" s="27" t="str">
        <f t="shared" si="10"/>
        <v>560</v>
      </c>
      <c r="I41" s="34">
        <f t="shared" si="11"/>
        <v>1762631.28</v>
      </c>
      <c r="J41" s="34">
        <f t="shared" si="12"/>
        <v>0</v>
      </c>
      <c r="K41" s="217">
        <f t="shared" si="13"/>
        <v>0</v>
      </c>
      <c r="L41" s="35">
        <f t="shared" si="14"/>
        <v>-1790.32</v>
      </c>
      <c r="M41" s="34">
        <f t="shared" si="15"/>
        <v>1760840.96</v>
      </c>
      <c r="N41" s="387"/>
      <c r="O41" s="385" t="s">
        <v>47</v>
      </c>
      <c r="P41" s="9">
        <v>1248380.49</v>
      </c>
      <c r="Q41" s="10"/>
      <c r="R41" s="10"/>
      <c r="S41" s="10">
        <v>514250.79</v>
      </c>
      <c r="T41" s="10"/>
      <c r="U41" s="10"/>
      <c r="V41" s="10"/>
      <c r="W41" s="10">
        <v>-1790.32</v>
      </c>
      <c r="X41" s="7">
        <f t="shared" si="16"/>
        <v>1760840.96</v>
      </c>
    </row>
    <row r="42" spans="1:24" ht="16.2" customHeight="1" thickBot="1">
      <c r="A42" s="200" t="str">
        <f t="shared" si="4"/>
        <v>5611</v>
      </c>
      <c r="B42" s="23">
        <f t="shared" si="5"/>
        <v>2437.6991178722219</v>
      </c>
      <c r="C42" s="23">
        <f t="shared" si="6"/>
        <v>0</v>
      </c>
      <c r="D42" s="23">
        <f t="shared" si="7"/>
        <v>0</v>
      </c>
      <c r="E42" s="23">
        <f t="shared" si="8"/>
        <v>0</v>
      </c>
      <c r="F42" s="201">
        <f t="shared" si="9"/>
        <v>2437.6991178722219</v>
      </c>
      <c r="G42" s="387"/>
      <c r="H42" s="27" t="str">
        <f t="shared" si="10"/>
        <v>5611</v>
      </c>
      <c r="I42" s="34">
        <f t="shared" si="11"/>
        <v>2135.06</v>
      </c>
      <c r="J42" s="34">
        <f t="shared" si="12"/>
        <v>0</v>
      </c>
      <c r="K42" s="217">
        <f t="shared" si="13"/>
        <v>0</v>
      </c>
      <c r="L42" s="35">
        <f t="shared" si="14"/>
        <v>0</v>
      </c>
      <c r="M42" s="34">
        <f t="shared" si="15"/>
        <v>2135.06</v>
      </c>
      <c r="N42" s="387"/>
      <c r="O42" s="385" t="s">
        <v>48</v>
      </c>
      <c r="P42" s="8">
        <v>2135.06</v>
      </c>
      <c r="Q42" s="11"/>
      <c r="R42" s="11"/>
      <c r="S42" s="8"/>
      <c r="T42" s="11"/>
      <c r="U42" s="11"/>
      <c r="V42" s="11"/>
      <c r="W42" s="11"/>
      <c r="X42" s="7">
        <f t="shared" si="16"/>
        <v>2135.06</v>
      </c>
    </row>
    <row r="43" spans="1:24" ht="16.95" customHeight="1" thickBot="1">
      <c r="A43" s="200" t="str">
        <f t="shared" si="4"/>
        <v>5612</v>
      </c>
      <c r="B43" s="23">
        <f t="shared" si="5"/>
        <v>2691452.1945535857</v>
      </c>
      <c r="C43" s="23">
        <f t="shared" si="6"/>
        <v>0</v>
      </c>
      <c r="D43" s="23">
        <f t="shared" si="7"/>
        <v>0</v>
      </c>
      <c r="E43" s="23">
        <f t="shared" si="8"/>
        <v>0</v>
      </c>
      <c r="F43" s="201">
        <f t="shared" si="9"/>
        <v>2691452.1945535857</v>
      </c>
      <c r="G43" s="387"/>
      <c r="H43" s="27" t="str">
        <f t="shared" si="10"/>
        <v>5612</v>
      </c>
      <c r="I43" s="34">
        <f t="shared" si="11"/>
        <v>2357309.7599999998</v>
      </c>
      <c r="J43" s="34">
        <f t="shared" si="12"/>
        <v>0</v>
      </c>
      <c r="K43" s="217">
        <f t="shared" si="13"/>
        <v>0</v>
      </c>
      <c r="L43" s="35">
        <f t="shared" si="14"/>
        <v>0</v>
      </c>
      <c r="M43" s="34">
        <f t="shared" si="15"/>
        <v>2357309.7599999998</v>
      </c>
      <c r="N43" s="387"/>
      <c r="O43" s="385" t="s">
        <v>49</v>
      </c>
      <c r="P43" s="9">
        <v>610808.71</v>
      </c>
      <c r="Q43" s="10"/>
      <c r="R43" s="10"/>
      <c r="S43" s="9">
        <v>1746501.05</v>
      </c>
      <c r="T43" s="10"/>
      <c r="U43" s="10"/>
      <c r="V43" s="10"/>
      <c r="W43" s="10"/>
      <c r="X43" s="7">
        <f t="shared" si="16"/>
        <v>2357309.7599999998</v>
      </c>
    </row>
    <row r="44" spans="1:24" ht="15" customHeight="1" thickBot="1">
      <c r="A44" s="200" t="str">
        <f t="shared" si="4"/>
        <v>5613</v>
      </c>
      <c r="B44" s="23">
        <f t="shared" si="5"/>
        <v>815781.82243174734</v>
      </c>
      <c r="C44" s="23">
        <f t="shared" si="6"/>
        <v>3530.3170887162169</v>
      </c>
      <c r="D44" s="23">
        <f t="shared" si="7"/>
        <v>0</v>
      </c>
      <c r="E44" s="23">
        <f t="shared" si="8"/>
        <v>0</v>
      </c>
      <c r="F44" s="201">
        <f t="shared" si="9"/>
        <v>819312.13952046353</v>
      </c>
      <c r="G44" s="387"/>
      <c r="H44" s="27" t="str">
        <f t="shared" si="10"/>
        <v>5613</v>
      </c>
      <c r="I44" s="34">
        <f t="shared" si="11"/>
        <v>714502.91999999993</v>
      </c>
      <c r="J44" s="34">
        <f t="shared" si="12"/>
        <v>3092.0299999999997</v>
      </c>
      <c r="K44" s="217">
        <f t="shared" si="13"/>
        <v>0</v>
      </c>
      <c r="L44" s="35">
        <f t="shared" si="14"/>
        <v>0</v>
      </c>
      <c r="M44" s="34">
        <f t="shared" si="15"/>
        <v>717594.95</v>
      </c>
      <c r="N44" s="387"/>
      <c r="O44" s="385" t="s">
        <v>50</v>
      </c>
      <c r="P44" s="8">
        <v>192911.19</v>
      </c>
      <c r="Q44" s="11">
        <v>3061.72</v>
      </c>
      <c r="R44" s="11">
        <v>30.31</v>
      </c>
      <c r="S44" s="11">
        <v>521591.73</v>
      </c>
      <c r="T44" s="11"/>
      <c r="U44" s="11"/>
      <c r="V44" s="11"/>
      <c r="W44" s="11"/>
      <c r="X44" s="7">
        <f t="shared" si="16"/>
        <v>717594.95</v>
      </c>
    </row>
    <row r="45" spans="1:24" ht="15.6" customHeight="1" thickBot="1">
      <c r="A45" s="200" t="str">
        <f t="shared" si="4"/>
        <v>5615</v>
      </c>
      <c r="B45" s="23">
        <f t="shared" si="5"/>
        <v>62948.585145224984</v>
      </c>
      <c r="C45" s="23">
        <f t="shared" si="6"/>
        <v>0</v>
      </c>
      <c r="D45" s="23">
        <f t="shared" si="7"/>
        <v>0</v>
      </c>
      <c r="E45" s="23">
        <f t="shared" si="8"/>
        <v>-740.12630847352727</v>
      </c>
      <c r="F45" s="201">
        <f t="shared" si="9"/>
        <v>62208.458836751459</v>
      </c>
      <c r="G45" s="387"/>
      <c r="H45" s="27" t="str">
        <f t="shared" si="10"/>
        <v>5615</v>
      </c>
      <c r="I45" s="34">
        <f t="shared" si="11"/>
        <v>55133.55</v>
      </c>
      <c r="J45" s="34">
        <f t="shared" si="12"/>
        <v>0</v>
      </c>
      <c r="K45" s="217">
        <f t="shared" si="13"/>
        <v>0</v>
      </c>
      <c r="L45" s="35">
        <f t="shared" si="14"/>
        <v>-648.24</v>
      </c>
      <c r="M45" s="34">
        <f t="shared" si="15"/>
        <v>54485.310000000005</v>
      </c>
      <c r="N45" s="387"/>
      <c r="O45" s="385" t="s">
        <v>51</v>
      </c>
      <c r="P45" s="9">
        <v>55133.55</v>
      </c>
      <c r="Q45" s="10"/>
      <c r="R45" s="10"/>
      <c r="S45" s="10"/>
      <c r="T45" s="10"/>
      <c r="U45" s="10"/>
      <c r="V45" s="10"/>
      <c r="W45" s="10">
        <v>-648.24</v>
      </c>
      <c r="X45" s="7">
        <f t="shared" si="16"/>
        <v>54485.310000000005</v>
      </c>
    </row>
    <row r="46" spans="1:24" ht="16.2" customHeight="1" thickBot="1">
      <c r="A46" s="200" t="str">
        <f t="shared" si="4"/>
        <v>5616</v>
      </c>
      <c r="B46" s="23">
        <f t="shared" si="5"/>
        <v>4125.2930553468468</v>
      </c>
      <c r="C46" s="23">
        <f t="shared" si="6"/>
        <v>0</v>
      </c>
      <c r="D46" s="23">
        <f t="shared" si="7"/>
        <v>0</v>
      </c>
      <c r="E46" s="23">
        <f t="shared" si="8"/>
        <v>0</v>
      </c>
      <c r="F46" s="201">
        <f t="shared" si="9"/>
        <v>4125.2930553468468</v>
      </c>
      <c r="G46" s="387"/>
      <c r="H46" s="27" t="str">
        <f t="shared" si="10"/>
        <v>5616</v>
      </c>
      <c r="I46" s="34">
        <f t="shared" si="11"/>
        <v>3613.14</v>
      </c>
      <c r="J46" s="34">
        <f t="shared" si="12"/>
        <v>0</v>
      </c>
      <c r="K46" s="217">
        <f t="shared" si="13"/>
        <v>0</v>
      </c>
      <c r="L46" s="35">
        <f t="shared" si="14"/>
        <v>0</v>
      </c>
      <c r="M46" s="34">
        <f t="shared" si="15"/>
        <v>3613.14</v>
      </c>
      <c r="N46" s="387"/>
      <c r="O46" s="385" t="s">
        <v>52</v>
      </c>
      <c r="P46" s="8">
        <v>3613.14</v>
      </c>
      <c r="Q46" s="11"/>
      <c r="R46" s="11"/>
      <c r="S46" s="11"/>
      <c r="T46" s="11"/>
      <c r="U46" s="11"/>
      <c r="V46" s="11"/>
      <c r="W46" s="11"/>
      <c r="X46" s="7">
        <f t="shared" si="16"/>
        <v>3613.14</v>
      </c>
    </row>
    <row r="47" spans="1:24" ht="15" thickBot="1">
      <c r="A47" s="200" t="str">
        <f t="shared" si="4"/>
        <v>5617</v>
      </c>
      <c r="B47" s="23">
        <f t="shared" si="5"/>
        <v>50783.404036949622</v>
      </c>
      <c r="C47" s="23">
        <f t="shared" si="6"/>
        <v>0</v>
      </c>
      <c r="D47" s="23">
        <f t="shared" si="7"/>
        <v>0</v>
      </c>
      <c r="E47" s="23">
        <f t="shared" si="8"/>
        <v>-1022.0808189596706</v>
      </c>
      <c r="F47" s="201">
        <f t="shared" si="9"/>
        <v>49761.32321798995</v>
      </c>
      <c r="G47" s="387"/>
      <c r="H47" s="27" t="str">
        <f t="shared" si="10"/>
        <v>5617</v>
      </c>
      <c r="I47" s="34">
        <f t="shared" si="11"/>
        <v>44478.67</v>
      </c>
      <c r="J47" s="34">
        <f t="shared" si="12"/>
        <v>0</v>
      </c>
      <c r="K47" s="217">
        <f t="shared" si="13"/>
        <v>0</v>
      </c>
      <c r="L47" s="35">
        <f t="shared" si="14"/>
        <v>-895.19</v>
      </c>
      <c r="M47" s="34">
        <f t="shared" si="15"/>
        <v>43583.479999999996</v>
      </c>
      <c r="N47" s="387"/>
      <c r="O47" s="385" t="s">
        <v>53</v>
      </c>
      <c r="P47" s="9">
        <v>44478.67</v>
      </c>
      <c r="Q47" s="9"/>
      <c r="R47" s="9"/>
      <c r="S47" s="9"/>
      <c r="T47" s="10"/>
      <c r="U47" s="10"/>
      <c r="V47" s="10"/>
      <c r="W47" s="9">
        <v>-895.19</v>
      </c>
      <c r="X47" s="7">
        <f t="shared" si="16"/>
        <v>43583.479999999996</v>
      </c>
    </row>
    <row r="48" spans="1:24" ht="15" thickBot="1">
      <c r="A48" s="200" t="str">
        <f t="shared" si="4"/>
        <v>562</v>
      </c>
      <c r="B48" s="23">
        <f t="shared" si="5"/>
        <v>69037.900591311482</v>
      </c>
      <c r="C48" s="23">
        <f t="shared" si="6"/>
        <v>716786.25224691478</v>
      </c>
      <c r="D48" s="23">
        <f t="shared" si="7"/>
        <v>0</v>
      </c>
      <c r="E48" s="23">
        <f t="shared" si="8"/>
        <v>-323.70821143159083</v>
      </c>
      <c r="F48" s="201">
        <f t="shared" si="9"/>
        <v>785500.44462679466</v>
      </c>
      <c r="G48" s="387"/>
      <c r="H48" s="27" t="str">
        <f t="shared" si="10"/>
        <v>562</v>
      </c>
      <c r="I48" s="34">
        <f t="shared" si="11"/>
        <v>60466.879999999997</v>
      </c>
      <c r="J48" s="34">
        <f t="shared" si="12"/>
        <v>627797.6</v>
      </c>
      <c r="K48" s="217">
        <f t="shared" si="13"/>
        <v>0</v>
      </c>
      <c r="L48" s="35">
        <f t="shared" si="14"/>
        <v>-283.52</v>
      </c>
      <c r="M48" s="34">
        <f t="shared" si="15"/>
        <v>687980.96</v>
      </c>
      <c r="N48" s="387"/>
      <c r="O48" s="385" t="s">
        <v>54</v>
      </c>
      <c r="P48" s="8">
        <v>58802.239999999998</v>
      </c>
      <c r="Q48" s="8">
        <v>621397.32999999996</v>
      </c>
      <c r="R48" s="8">
        <v>6400.27</v>
      </c>
      <c r="S48" s="8">
        <v>1664.64</v>
      </c>
      <c r="T48" s="8"/>
      <c r="U48" s="8"/>
      <c r="V48" s="8"/>
      <c r="W48" s="8">
        <v>-283.52</v>
      </c>
      <c r="X48" s="7">
        <f t="shared" si="16"/>
        <v>687980.96</v>
      </c>
    </row>
    <row r="49" spans="1:24" ht="15" thickBot="1">
      <c r="A49" s="200" t="str">
        <f t="shared" si="4"/>
        <v>563</v>
      </c>
      <c r="B49" s="23">
        <f t="shared" si="5"/>
        <v>8518.2002743415869</v>
      </c>
      <c r="C49" s="23">
        <f t="shared" si="6"/>
        <v>139038.0886923534</v>
      </c>
      <c r="D49" s="23">
        <f t="shared" si="7"/>
        <v>0</v>
      </c>
      <c r="E49" s="23">
        <f t="shared" si="8"/>
        <v>-42.084807679770172</v>
      </c>
      <c r="F49" s="201">
        <f t="shared" si="9"/>
        <v>147514.20415901521</v>
      </c>
      <c r="G49" s="387"/>
      <c r="H49" s="27" t="str">
        <f t="shared" si="10"/>
        <v>563</v>
      </c>
      <c r="I49" s="34">
        <f t="shared" si="11"/>
        <v>7460.67</v>
      </c>
      <c r="J49" s="34">
        <f t="shared" si="12"/>
        <v>121776.58</v>
      </c>
      <c r="K49" s="217">
        <f t="shared" si="13"/>
        <v>0</v>
      </c>
      <c r="L49" s="35">
        <f t="shared" si="14"/>
        <v>-36.86</v>
      </c>
      <c r="M49" s="34">
        <f t="shared" si="15"/>
        <v>129200.39</v>
      </c>
      <c r="N49" s="387"/>
      <c r="O49" s="385" t="s">
        <v>55</v>
      </c>
      <c r="P49" s="9">
        <v>7113.3</v>
      </c>
      <c r="Q49" s="10">
        <v>118294.62</v>
      </c>
      <c r="R49" s="10">
        <v>3481.96</v>
      </c>
      <c r="S49" s="10">
        <v>347.37</v>
      </c>
      <c r="T49" s="10"/>
      <c r="U49" s="10"/>
      <c r="V49" s="10"/>
      <c r="W49" s="10">
        <v>-36.86</v>
      </c>
      <c r="X49" s="7">
        <f t="shared" si="16"/>
        <v>129200.39</v>
      </c>
    </row>
    <row r="50" spans="1:24" ht="15" thickBot="1">
      <c r="A50" s="200" t="str">
        <f t="shared" si="4"/>
        <v>566</v>
      </c>
      <c r="B50" s="23">
        <f t="shared" si="5"/>
        <v>428671.74073564389</v>
      </c>
      <c r="C50" s="23">
        <f t="shared" si="6"/>
        <v>0</v>
      </c>
      <c r="D50" s="23">
        <f t="shared" si="7"/>
        <v>0</v>
      </c>
      <c r="E50" s="23">
        <f t="shared" si="8"/>
        <v>-6340.3971079654611</v>
      </c>
      <c r="F50" s="201">
        <f t="shared" si="9"/>
        <v>422331.34362767841</v>
      </c>
      <c r="G50" s="387"/>
      <c r="H50" s="27" t="str">
        <f t="shared" si="10"/>
        <v>566</v>
      </c>
      <c r="I50" s="34">
        <f t="shared" si="11"/>
        <v>375452.36</v>
      </c>
      <c r="J50" s="34">
        <f t="shared" si="12"/>
        <v>0</v>
      </c>
      <c r="K50" s="217">
        <f t="shared" si="13"/>
        <v>0</v>
      </c>
      <c r="L50" s="35">
        <f t="shared" si="14"/>
        <v>-5553.24</v>
      </c>
      <c r="M50" s="34">
        <f t="shared" si="15"/>
        <v>369899.12</v>
      </c>
      <c r="N50" s="387"/>
      <c r="O50" s="385" t="s">
        <v>56</v>
      </c>
      <c r="P50" s="8">
        <v>373745.69</v>
      </c>
      <c r="Q50" s="8"/>
      <c r="R50" s="8"/>
      <c r="S50" s="8">
        <v>1706.67</v>
      </c>
      <c r="T50" s="11"/>
      <c r="U50" s="11"/>
      <c r="V50" s="11"/>
      <c r="W50" s="8">
        <v>-5553.24</v>
      </c>
      <c r="X50" s="7">
        <f t="shared" si="16"/>
        <v>369899.12</v>
      </c>
    </row>
    <row r="51" spans="1:24" ht="15" thickBot="1">
      <c r="A51" s="200" t="str">
        <f t="shared" si="4"/>
        <v>570</v>
      </c>
      <c r="B51" s="23">
        <f t="shared" si="5"/>
        <v>153898.35302580567</v>
      </c>
      <c r="C51" s="23">
        <f t="shared" si="6"/>
        <v>1262805.0854123833</v>
      </c>
      <c r="D51" s="23">
        <f t="shared" si="7"/>
        <v>0</v>
      </c>
      <c r="E51" s="23">
        <f t="shared" si="8"/>
        <v>3891.5659533358394</v>
      </c>
      <c r="F51" s="201">
        <f t="shared" si="9"/>
        <v>1420595.0043915247</v>
      </c>
      <c r="G51" s="387"/>
      <c r="H51" s="27" t="str">
        <f t="shared" si="10"/>
        <v>570</v>
      </c>
      <c r="I51" s="34">
        <f t="shared" si="11"/>
        <v>134791.95000000001</v>
      </c>
      <c r="J51" s="34">
        <f t="shared" si="12"/>
        <v>1106028.47</v>
      </c>
      <c r="K51" s="217">
        <f t="shared" si="13"/>
        <v>0</v>
      </c>
      <c r="L51" s="35">
        <f t="shared" si="14"/>
        <v>3408.43</v>
      </c>
      <c r="M51" s="34">
        <f t="shared" si="15"/>
        <v>1244228.8499999999</v>
      </c>
      <c r="N51" s="387"/>
      <c r="O51" s="385" t="s">
        <v>57</v>
      </c>
      <c r="P51" s="9">
        <v>127770.92</v>
      </c>
      <c r="Q51" s="9">
        <v>1095619.32</v>
      </c>
      <c r="R51" s="9">
        <v>10409.15</v>
      </c>
      <c r="S51" s="9">
        <v>7021.03</v>
      </c>
      <c r="T51" s="10"/>
      <c r="U51" s="10"/>
      <c r="V51" s="10"/>
      <c r="W51" s="9">
        <v>3408.43</v>
      </c>
      <c r="X51" s="7">
        <f t="shared" si="16"/>
        <v>1244228.8499999999</v>
      </c>
    </row>
    <row r="52" spans="1:24" ht="15" thickBot="1">
      <c r="A52" s="200" t="str">
        <f t="shared" si="4"/>
        <v>571</v>
      </c>
      <c r="B52" s="23">
        <f t="shared" si="5"/>
        <v>309467.05960395397</v>
      </c>
      <c r="C52" s="23">
        <f t="shared" si="6"/>
        <v>462015.41055161104</v>
      </c>
      <c r="D52" s="23">
        <f t="shared" si="7"/>
        <v>0</v>
      </c>
      <c r="E52" s="23">
        <f t="shared" si="8"/>
        <v>-227929.09198628375</v>
      </c>
      <c r="F52" s="201">
        <f t="shared" si="9"/>
        <v>543553.37816928129</v>
      </c>
      <c r="G52" s="387"/>
      <c r="H52" s="27" t="str">
        <f t="shared" si="10"/>
        <v>571</v>
      </c>
      <c r="I52" s="34">
        <f t="shared" si="11"/>
        <v>271046.88</v>
      </c>
      <c r="J52" s="34">
        <f t="shared" si="12"/>
        <v>404656.43000000005</v>
      </c>
      <c r="K52" s="217">
        <f t="shared" si="13"/>
        <v>0</v>
      </c>
      <c r="L52" s="35">
        <f t="shared" si="14"/>
        <v>-199631.81</v>
      </c>
      <c r="M52" s="34">
        <f t="shared" si="15"/>
        <v>476071.50000000006</v>
      </c>
      <c r="N52" s="387"/>
      <c r="O52" s="385" t="s">
        <v>58</v>
      </c>
      <c r="P52" s="8">
        <v>246596.09</v>
      </c>
      <c r="Q52" s="8">
        <v>398761.03</v>
      </c>
      <c r="R52" s="8">
        <v>5895.4</v>
      </c>
      <c r="S52" s="8">
        <v>24450.79</v>
      </c>
      <c r="T52" s="11"/>
      <c r="U52" s="11"/>
      <c r="V52" s="11"/>
      <c r="W52" s="11">
        <v>-199631.81</v>
      </c>
      <c r="X52" s="7">
        <f t="shared" si="16"/>
        <v>476071.50000000006</v>
      </c>
    </row>
    <row r="53" spans="1:24" ht="15" thickBot="1">
      <c r="A53" s="200" t="str">
        <f t="shared" si="4"/>
        <v>580</v>
      </c>
      <c r="B53" s="23">
        <f t="shared" si="5"/>
        <v>873687.45791618712</v>
      </c>
      <c r="C53" s="23">
        <f t="shared" si="6"/>
        <v>0</v>
      </c>
      <c r="D53" s="23">
        <f t="shared" si="7"/>
        <v>0</v>
      </c>
      <c r="E53" s="23">
        <f t="shared" si="8"/>
        <v>1979.0249510465553</v>
      </c>
      <c r="F53" s="201">
        <f t="shared" si="9"/>
        <v>875666.48286723369</v>
      </c>
      <c r="G53" s="387"/>
      <c r="H53" s="27" t="str">
        <f t="shared" si="10"/>
        <v>580</v>
      </c>
      <c r="I53" s="34">
        <f t="shared" si="11"/>
        <v>765219.6</v>
      </c>
      <c r="J53" s="34">
        <f t="shared" si="12"/>
        <v>0</v>
      </c>
      <c r="K53" s="217">
        <f t="shared" si="13"/>
        <v>0</v>
      </c>
      <c r="L53" s="35">
        <f t="shared" si="14"/>
        <v>1733.33</v>
      </c>
      <c r="M53" s="34">
        <f t="shared" si="15"/>
        <v>766952.92999999993</v>
      </c>
      <c r="N53" s="387"/>
      <c r="O53" s="385" t="s">
        <v>59</v>
      </c>
      <c r="P53" s="9">
        <v>703677.32</v>
      </c>
      <c r="Q53" s="10"/>
      <c r="R53" s="10"/>
      <c r="S53" s="9">
        <v>61542.28</v>
      </c>
      <c r="T53" s="10"/>
      <c r="U53" s="10"/>
      <c r="V53" s="10"/>
      <c r="W53" s="9">
        <v>1733.33</v>
      </c>
      <c r="X53" s="7">
        <f t="shared" si="16"/>
        <v>766952.92999999993</v>
      </c>
    </row>
    <row r="54" spans="1:24" ht="15" thickBot="1">
      <c r="A54" s="200" t="str">
        <f t="shared" si="4"/>
        <v>581</v>
      </c>
      <c r="B54" s="23">
        <f t="shared" si="5"/>
        <v>498050.64701088698</v>
      </c>
      <c r="C54" s="23">
        <f t="shared" si="6"/>
        <v>2265188.4218345666</v>
      </c>
      <c r="D54" s="23">
        <f t="shared" si="7"/>
        <v>0</v>
      </c>
      <c r="E54" s="23">
        <f t="shared" si="8"/>
        <v>-411.01763203039781</v>
      </c>
      <c r="F54" s="201">
        <f t="shared" si="9"/>
        <v>2762828.0512134233</v>
      </c>
      <c r="G54" s="387"/>
      <c r="H54" s="27" t="str">
        <f t="shared" si="10"/>
        <v>581</v>
      </c>
      <c r="I54" s="34">
        <f t="shared" si="11"/>
        <v>436217.91000000003</v>
      </c>
      <c r="J54" s="34">
        <f t="shared" si="12"/>
        <v>1983966.42</v>
      </c>
      <c r="K54" s="217">
        <f t="shared" si="13"/>
        <v>0</v>
      </c>
      <c r="L54" s="35">
        <f t="shared" si="14"/>
        <v>-359.99</v>
      </c>
      <c r="M54" s="34">
        <f t="shared" si="15"/>
        <v>2419824.34</v>
      </c>
      <c r="N54" s="387"/>
      <c r="O54" s="385" t="s">
        <v>60</v>
      </c>
      <c r="P54" s="8">
        <v>417956.95</v>
      </c>
      <c r="Q54" s="8">
        <v>1983966.42</v>
      </c>
      <c r="R54" s="11"/>
      <c r="S54" s="8">
        <v>18260.96</v>
      </c>
      <c r="T54" s="11"/>
      <c r="U54" s="11"/>
      <c r="V54" s="11"/>
      <c r="W54" s="11">
        <v>-359.99</v>
      </c>
      <c r="X54" s="7">
        <f t="shared" si="16"/>
        <v>2419824.34</v>
      </c>
    </row>
    <row r="55" spans="1:24" ht="15" thickBot="1">
      <c r="A55" s="200" t="str">
        <f t="shared" si="4"/>
        <v>582</v>
      </c>
      <c r="B55" s="23">
        <f t="shared" si="5"/>
        <v>56752.778922896148</v>
      </c>
      <c r="C55" s="23">
        <f t="shared" si="6"/>
        <v>573837.45049800293</v>
      </c>
      <c r="D55" s="23">
        <f t="shared" si="7"/>
        <v>0</v>
      </c>
      <c r="E55" s="23">
        <f t="shared" si="8"/>
        <v>-150.44804959205956</v>
      </c>
      <c r="F55" s="201">
        <f t="shared" si="9"/>
        <v>630439.78137130698</v>
      </c>
      <c r="G55" s="387"/>
      <c r="H55" s="27" t="str">
        <f t="shared" si="10"/>
        <v>582</v>
      </c>
      <c r="I55" s="34">
        <f t="shared" si="11"/>
        <v>49706.950000000004</v>
      </c>
      <c r="J55" s="34">
        <f t="shared" si="12"/>
        <v>502595.82</v>
      </c>
      <c r="K55" s="217">
        <f t="shared" si="13"/>
        <v>0</v>
      </c>
      <c r="L55" s="35">
        <f t="shared" si="14"/>
        <v>-131.77000000000001</v>
      </c>
      <c r="M55" s="34">
        <f t="shared" si="15"/>
        <v>552171</v>
      </c>
      <c r="N55" s="387"/>
      <c r="O55" s="385" t="s">
        <v>61</v>
      </c>
      <c r="P55" s="9">
        <v>48421.8</v>
      </c>
      <c r="Q55" s="9">
        <v>497349.54</v>
      </c>
      <c r="R55" s="9">
        <v>5246.28</v>
      </c>
      <c r="S55" s="9">
        <v>1285.1500000000001</v>
      </c>
      <c r="T55" s="10"/>
      <c r="U55" s="10"/>
      <c r="V55" s="10"/>
      <c r="W55" s="9">
        <v>-131.77000000000001</v>
      </c>
      <c r="X55" s="7">
        <f t="shared" si="16"/>
        <v>552171</v>
      </c>
    </row>
    <row r="56" spans="1:24" ht="15" thickBot="1">
      <c r="A56" s="200" t="str">
        <f t="shared" si="4"/>
        <v>583</v>
      </c>
      <c r="B56" s="23">
        <f t="shared" si="5"/>
        <v>217847.89666383524</v>
      </c>
      <c r="C56" s="23">
        <f t="shared" si="6"/>
        <v>2168778.0873614312</v>
      </c>
      <c r="D56" s="23">
        <f t="shared" si="7"/>
        <v>0</v>
      </c>
      <c r="E56" s="23">
        <f t="shared" si="8"/>
        <v>305.47450609664975</v>
      </c>
      <c r="F56" s="201">
        <f t="shared" si="9"/>
        <v>2386931.4585313629</v>
      </c>
      <c r="G56" s="387"/>
      <c r="H56" s="27" t="str">
        <f t="shared" si="10"/>
        <v>583</v>
      </c>
      <c r="I56" s="34">
        <f t="shared" si="11"/>
        <v>190802.19</v>
      </c>
      <c r="J56" s="34">
        <f t="shared" si="12"/>
        <v>1899525.3800000001</v>
      </c>
      <c r="K56" s="217">
        <f t="shared" si="13"/>
        <v>0</v>
      </c>
      <c r="L56" s="35">
        <f t="shared" si="14"/>
        <v>267.55</v>
      </c>
      <c r="M56" s="34">
        <f t="shared" si="15"/>
        <v>2090595.12</v>
      </c>
      <c r="N56" s="387"/>
      <c r="O56" s="385" t="s">
        <v>62</v>
      </c>
      <c r="P56" s="8">
        <v>181607.06</v>
      </c>
      <c r="Q56" s="8">
        <v>1857934.04</v>
      </c>
      <c r="R56" s="8">
        <v>41591.339999999997</v>
      </c>
      <c r="S56" s="8">
        <v>9195.1299999999992</v>
      </c>
      <c r="T56" s="8"/>
      <c r="U56" s="8"/>
      <c r="V56" s="8"/>
      <c r="W56" s="8">
        <v>267.55</v>
      </c>
      <c r="X56" s="7">
        <f t="shared" si="16"/>
        <v>2090595.12</v>
      </c>
    </row>
    <row r="57" spans="1:24" ht="15" thickBot="1">
      <c r="A57" s="200" t="str">
        <f t="shared" si="4"/>
        <v>584</v>
      </c>
      <c r="B57" s="23">
        <f t="shared" si="5"/>
        <v>17790.75302925898</v>
      </c>
      <c r="C57" s="23">
        <f t="shared" si="6"/>
        <v>211799.95814206544</v>
      </c>
      <c r="D57" s="23">
        <f t="shared" si="7"/>
        <v>0</v>
      </c>
      <c r="E57" s="23">
        <f t="shared" si="8"/>
        <v>107.63252360206006</v>
      </c>
      <c r="F57" s="201">
        <f t="shared" si="9"/>
        <v>229698.34369492647</v>
      </c>
      <c r="G57" s="387"/>
      <c r="H57" s="27" t="str">
        <f t="shared" si="10"/>
        <v>584</v>
      </c>
      <c r="I57" s="34">
        <f t="shared" si="11"/>
        <v>15582.039999999999</v>
      </c>
      <c r="J57" s="34">
        <f t="shared" si="12"/>
        <v>185505.09999999998</v>
      </c>
      <c r="K57" s="217">
        <f t="shared" si="13"/>
        <v>0</v>
      </c>
      <c r="L57" s="35">
        <f t="shared" si="14"/>
        <v>94.27</v>
      </c>
      <c r="M57" s="34">
        <f t="shared" si="15"/>
        <v>201181.40999999997</v>
      </c>
      <c r="N57" s="387"/>
      <c r="O57" s="385" t="s">
        <v>63</v>
      </c>
      <c r="P57" s="9">
        <v>14583.23</v>
      </c>
      <c r="Q57" s="9">
        <v>180157.3</v>
      </c>
      <c r="R57" s="9">
        <v>5347.8</v>
      </c>
      <c r="S57" s="9">
        <v>998.81</v>
      </c>
      <c r="T57" s="10"/>
      <c r="U57" s="10"/>
      <c r="V57" s="10"/>
      <c r="W57" s="9">
        <v>94.27</v>
      </c>
      <c r="X57" s="7">
        <f t="shared" si="16"/>
        <v>201181.40999999997</v>
      </c>
    </row>
    <row r="58" spans="1:24" ht="15" thickBot="1">
      <c r="A58" s="200" t="str">
        <f t="shared" si="4"/>
        <v>585</v>
      </c>
      <c r="B58" s="23">
        <f t="shared" si="5"/>
        <v>40386.412812272465</v>
      </c>
      <c r="C58" s="23">
        <f t="shared" si="6"/>
        <v>0</v>
      </c>
      <c r="D58" s="23">
        <f t="shared" si="7"/>
        <v>0</v>
      </c>
      <c r="E58" s="23">
        <f t="shared" si="8"/>
        <v>0</v>
      </c>
      <c r="F58" s="201">
        <f t="shared" si="9"/>
        <v>40386.412812272465</v>
      </c>
      <c r="G58" s="387"/>
      <c r="H58" s="27" t="str">
        <f t="shared" si="10"/>
        <v>585</v>
      </c>
      <c r="I58" s="34">
        <f t="shared" si="11"/>
        <v>35372.46</v>
      </c>
      <c r="J58" s="34">
        <f t="shared" si="12"/>
        <v>0</v>
      </c>
      <c r="K58" s="217">
        <f t="shared" si="13"/>
        <v>0</v>
      </c>
      <c r="L58" s="35">
        <f t="shared" si="14"/>
        <v>0</v>
      </c>
      <c r="M58" s="34">
        <f t="shared" si="15"/>
        <v>35372.46</v>
      </c>
      <c r="N58" s="387"/>
      <c r="O58" s="385" t="s">
        <v>64</v>
      </c>
      <c r="P58" s="8">
        <v>22883.31</v>
      </c>
      <c r="Q58" s="8"/>
      <c r="R58" s="8"/>
      <c r="S58" s="8">
        <v>12489.15</v>
      </c>
      <c r="T58" s="8"/>
      <c r="U58" s="8"/>
      <c r="V58" s="8"/>
      <c r="W58" s="8"/>
      <c r="X58" s="7">
        <f t="shared" si="16"/>
        <v>35372.46</v>
      </c>
    </row>
    <row r="59" spans="1:24" ht="15" thickBot="1">
      <c r="A59" s="200" t="str">
        <f t="shared" si="4"/>
        <v>586</v>
      </c>
      <c r="B59" s="23">
        <f t="shared" si="5"/>
        <v>264713.48597564874</v>
      </c>
      <c r="C59" s="23">
        <f t="shared" si="6"/>
        <v>2348253.4537109332</v>
      </c>
      <c r="D59" s="23">
        <f t="shared" si="7"/>
        <v>0</v>
      </c>
      <c r="E59" s="23">
        <f t="shared" si="8"/>
        <v>-4686032.1860369379</v>
      </c>
      <c r="F59" s="201">
        <f t="shared" si="9"/>
        <v>-2073065.2463503559</v>
      </c>
      <c r="G59" s="387"/>
      <c r="H59" s="27" t="str">
        <f t="shared" si="10"/>
        <v>586</v>
      </c>
      <c r="I59" s="34">
        <f t="shared" si="11"/>
        <v>231849.44</v>
      </c>
      <c r="J59" s="34">
        <f t="shared" si="12"/>
        <v>2056718.97</v>
      </c>
      <c r="K59" s="217">
        <f t="shared" si="13"/>
        <v>0</v>
      </c>
      <c r="L59" s="35">
        <f t="shared" si="14"/>
        <v>-4104263.65</v>
      </c>
      <c r="M59" s="34">
        <f t="shared" si="15"/>
        <v>-1815695.2399999998</v>
      </c>
      <c r="N59" s="387"/>
      <c r="O59" s="385" t="s">
        <v>65</v>
      </c>
      <c r="P59" s="9">
        <v>227353.45</v>
      </c>
      <c r="Q59" s="9">
        <v>1929232.23</v>
      </c>
      <c r="R59" s="9">
        <v>127486.74</v>
      </c>
      <c r="S59" s="9">
        <v>4495.99</v>
      </c>
      <c r="T59" s="9"/>
      <c r="U59" s="9"/>
      <c r="V59" s="9"/>
      <c r="W59" s="9">
        <v>-4104263.65</v>
      </c>
      <c r="X59" s="7">
        <f t="shared" si="16"/>
        <v>-1815695.2399999993</v>
      </c>
    </row>
    <row r="60" spans="1:24" ht="15" thickBot="1">
      <c r="A60" s="200" t="str">
        <f t="shared" si="4"/>
        <v>587</v>
      </c>
      <c r="B60" s="23">
        <f t="shared" si="5"/>
        <v>427631.49471619091</v>
      </c>
      <c r="C60" s="23">
        <f t="shared" si="6"/>
        <v>3203832.6957444875</v>
      </c>
      <c r="D60" s="23">
        <f t="shared" si="7"/>
        <v>0</v>
      </c>
      <c r="E60" s="23">
        <f t="shared" si="8"/>
        <v>4248.6246051452408</v>
      </c>
      <c r="F60" s="201">
        <f t="shared" si="9"/>
        <v>3635712.8150658235</v>
      </c>
      <c r="G60" s="387"/>
      <c r="H60" s="27" t="str">
        <f t="shared" si="10"/>
        <v>587</v>
      </c>
      <c r="I60" s="34">
        <f t="shared" si="11"/>
        <v>374541.26</v>
      </c>
      <c r="J60" s="34">
        <f t="shared" si="12"/>
        <v>2806078.48</v>
      </c>
      <c r="K60" s="217">
        <f t="shared" si="13"/>
        <v>0</v>
      </c>
      <c r="L60" s="35">
        <f t="shared" si="14"/>
        <v>3721.16</v>
      </c>
      <c r="M60" s="34">
        <f t="shared" si="15"/>
        <v>3184340.9000000004</v>
      </c>
      <c r="N60" s="387"/>
      <c r="O60" s="385" t="s">
        <v>66</v>
      </c>
      <c r="P60" s="8">
        <v>354438.19</v>
      </c>
      <c r="Q60" s="8">
        <v>2740765.28</v>
      </c>
      <c r="R60" s="8">
        <v>65313.2</v>
      </c>
      <c r="S60" s="8">
        <v>20103.07</v>
      </c>
      <c r="T60" s="8"/>
      <c r="U60" s="8"/>
      <c r="V60" s="8"/>
      <c r="W60" s="8">
        <v>3721.16</v>
      </c>
      <c r="X60" s="7">
        <f t="shared" si="16"/>
        <v>3184340.9</v>
      </c>
    </row>
    <row r="61" spans="1:24" ht="15" thickBot="1">
      <c r="A61" s="200" t="str">
        <f t="shared" si="4"/>
        <v>588</v>
      </c>
      <c r="B61" s="23">
        <f t="shared" si="5"/>
        <v>3076762.0375177036</v>
      </c>
      <c r="C61" s="23">
        <f t="shared" si="6"/>
        <v>702286.43755493034</v>
      </c>
      <c r="D61" s="23">
        <f t="shared" si="7"/>
        <v>566.04408853498796</v>
      </c>
      <c r="E61" s="23">
        <f t="shared" si="8"/>
        <v>50958.182722777601</v>
      </c>
      <c r="F61" s="201">
        <f t="shared" si="9"/>
        <v>3830572.7018839465</v>
      </c>
      <c r="G61" s="387"/>
      <c r="H61" s="27" t="str">
        <f t="shared" si="10"/>
        <v>588</v>
      </c>
      <c r="I61" s="34">
        <f t="shared" si="11"/>
        <v>2694783.58</v>
      </c>
      <c r="J61" s="34">
        <f t="shared" si="12"/>
        <v>615097.92999999993</v>
      </c>
      <c r="K61" s="217">
        <f t="shared" si="13"/>
        <v>495.77</v>
      </c>
      <c r="L61" s="35">
        <f t="shared" si="14"/>
        <v>44631.75</v>
      </c>
      <c r="M61" s="34">
        <f t="shared" si="15"/>
        <v>3355009.03</v>
      </c>
      <c r="N61" s="387"/>
      <c r="O61" s="385" t="s">
        <v>67</v>
      </c>
      <c r="P61" s="9">
        <v>2574147.83</v>
      </c>
      <c r="Q61" s="9">
        <v>274167.45</v>
      </c>
      <c r="R61" s="9">
        <v>340930.48</v>
      </c>
      <c r="S61" s="9">
        <v>120635.75</v>
      </c>
      <c r="T61" s="10">
        <v>391.92</v>
      </c>
      <c r="U61" s="10"/>
      <c r="V61" s="10">
        <v>103.85</v>
      </c>
      <c r="W61" s="10">
        <v>44631.75</v>
      </c>
      <c r="X61" s="7">
        <f t="shared" si="16"/>
        <v>3355009.0300000003</v>
      </c>
    </row>
    <row r="62" spans="1:24" ht="15" thickBot="1">
      <c r="A62" s="200" t="str">
        <f t="shared" si="4"/>
        <v>589</v>
      </c>
      <c r="B62" s="23">
        <f t="shared" si="5"/>
        <v>162.69899876199807</v>
      </c>
      <c r="C62" s="23">
        <f t="shared" si="6"/>
        <v>0</v>
      </c>
      <c r="D62" s="23">
        <f t="shared" si="7"/>
        <v>0</v>
      </c>
      <c r="E62" s="23">
        <f t="shared" si="8"/>
        <v>0</v>
      </c>
      <c r="F62" s="201">
        <f t="shared" si="9"/>
        <v>162.69899876199807</v>
      </c>
      <c r="G62" s="387"/>
      <c r="H62" s="27" t="str">
        <f t="shared" si="10"/>
        <v>589</v>
      </c>
      <c r="I62" s="34">
        <f t="shared" si="11"/>
        <v>142.5</v>
      </c>
      <c r="J62" s="34">
        <f t="shared" si="12"/>
        <v>0</v>
      </c>
      <c r="K62" s="217">
        <f t="shared" si="13"/>
        <v>0</v>
      </c>
      <c r="L62" s="35">
        <f t="shared" si="14"/>
        <v>0</v>
      </c>
      <c r="M62" s="34">
        <f t="shared" si="15"/>
        <v>142.5</v>
      </c>
      <c r="N62" s="387"/>
      <c r="O62" s="385" t="s">
        <v>3547</v>
      </c>
      <c r="P62" s="8">
        <v>129.21</v>
      </c>
      <c r="Q62" s="8"/>
      <c r="R62" s="8"/>
      <c r="S62" s="8">
        <v>13.29</v>
      </c>
      <c r="T62" s="11"/>
      <c r="U62" s="11"/>
      <c r="V62" s="11"/>
      <c r="W62" s="8"/>
      <c r="X62" s="7">
        <f t="shared" si="16"/>
        <v>142.5</v>
      </c>
    </row>
    <row r="63" spans="1:24" ht="15" thickBot="1">
      <c r="A63" s="200" t="str">
        <f t="shared" si="4"/>
        <v>592</v>
      </c>
      <c r="B63" s="23">
        <f t="shared" si="5"/>
        <v>90264.411192953572</v>
      </c>
      <c r="C63" s="23">
        <f t="shared" si="6"/>
        <v>913332.87669199274</v>
      </c>
      <c r="D63" s="23">
        <f t="shared" si="7"/>
        <v>0</v>
      </c>
      <c r="E63" s="23">
        <f t="shared" si="8"/>
        <v>2326.9724589252846</v>
      </c>
      <c r="F63" s="201">
        <f t="shared" si="9"/>
        <v>1005924.2603438717</v>
      </c>
      <c r="G63" s="387"/>
      <c r="H63" s="27" t="str">
        <f t="shared" si="10"/>
        <v>592</v>
      </c>
      <c r="I63" s="34">
        <f t="shared" si="11"/>
        <v>79058.13</v>
      </c>
      <c r="J63" s="34">
        <f t="shared" si="12"/>
        <v>799943.06</v>
      </c>
      <c r="K63" s="217">
        <f t="shared" si="13"/>
        <v>0</v>
      </c>
      <c r="L63" s="35">
        <f t="shared" si="14"/>
        <v>2038.08</v>
      </c>
      <c r="M63" s="34">
        <f t="shared" si="15"/>
        <v>881039.27</v>
      </c>
      <c r="N63" s="387"/>
      <c r="O63" s="385" t="s">
        <v>68</v>
      </c>
      <c r="P63" s="9">
        <v>76249.440000000002</v>
      </c>
      <c r="Q63" s="9">
        <v>789486.02</v>
      </c>
      <c r="R63" s="9">
        <v>10457.040000000001</v>
      </c>
      <c r="S63" s="9">
        <v>2808.69</v>
      </c>
      <c r="T63" s="9"/>
      <c r="U63" s="9"/>
      <c r="V63" s="9"/>
      <c r="W63" s="9">
        <v>2038.08</v>
      </c>
      <c r="X63" s="7">
        <f t="shared" si="16"/>
        <v>881039.2699999999</v>
      </c>
    </row>
    <row r="64" spans="1:24" ht="15" thickBot="1">
      <c r="A64" s="200" t="str">
        <f t="shared" si="4"/>
        <v>593</v>
      </c>
      <c r="B64" s="23">
        <f t="shared" si="5"/>
        <v>3232619.8573622834</v>
      </c>
      <c r="C64" s="23">
        <f t="shared" si="6"/>
        <v>7523209.0327728419</v>
      </c>
      <c r="D64" s="23">
        <f t="shared" si="7"/>
        <v>6195.8176398024307</v>
      </c>
      <c r="E64" s="23">
        <f t="shared" si="8"/>
        <v>-4482466.509853269</v>
      </c>
      <c r="F64" s="201">
        <f t="shared" si="9"/>
        <v>6279558.197921657</v>
      </c>
      <c r="G64" s="387"/>
      <c r="H64" s="27" t="str">
        <f t="shared" si="10"/>
        <v>593</v>
      </c>
      <c r="I64" s="34">
        <f t="shared" si="11"/>
        <v>2831291.73</v>
      </c>
      <c r="J64" s="34">
        <f t="shared" si="12"/>
        <v>6589206.4200000009</v>
      </c>
      <c r="K64" s="217">
        <f t="shared" si="13"/>
        <v>5426.61</v>
      </c>
      <c r="L64" s="35">
        <f t="shared" si="14"/>
        <v>-3925970.55</v>
      </c>
      <c r="M64" s="34">
        <f t="shared" si="15"/>
        <v>5499954.21</v>
      </c>
      <c r="N64" s="387"/>
      <c r="O64" s="385" t="s">
        <v>69</v>
      </c>
      <c r="P64" s="8">
        <v>2621873.0499999998</v>
      </c>
      <c r="Q64" s="8">
        <v>6362605.7300000004</v>
      </c>
      <c r="R64" s="8">
        <v>226600.69</v>
      </c>
      <c r="S64" s="8">
        <v>209418.68</v>
      </c>
      <c r="T64" s="11">
        <v>3881.54</v>
      </c>
      <c r="U64" s="11"/>
      <c r="V64" s="11">
        <v>1545.07</v>
      </c>
      <c r="W64" s="8">
        <v>-3925970.55</v>
      </c>
      <c r="X64" s="7">
        <f t="shared" si="16"/>
        <v>5499954.21</v>
      </c>
    </row>
    <row r="65" spans="1:24" ht="15" thickBot="1">
      <c r="A65" s="200" t="str">
        <f t="shared" si="4"/>
        <v>594</v>
      </c>
      <c r="B65" s="23">
        <f t="shared" si="5"/>
        <v>397355.59729856486</v>
      </c>
      <c r="C65" s="23">
        <f t="shared" si="6"/>
        <v>3330070.4378548716</v>
      </c>
      <c r="D65" s="23">
        <f t="shared" si="7"/>
        <v>0</v>
      </c>
      <c r="E65" s="23">
        <f t="shared" si="8"/>
        <v>4806.5394524789281</v>
      </c>
      <c r="F65" s="201">
        <f t="shared" si="9"/>
        <v>3732232.5746059152</v>
      </c>
      <c r="G65" s="387"/>
      <c r="H65" s="27" t="str">
        <f t="shared" si="10"/>
        <v>594</v>
      </c>
      <c r="I65" s="34">
        <f t="shared" si="11"/>
        <v>348024.1</v>
      </c>
      <c r="J65" s="34">
        <f t="shared" si="12"/>
        <v>2916643.8699999996</v>
      </c>
      <c r="K65" s="217">
        <f t="shared" si="13"/>
        <v>0</v>
      </c>
      <c r="L65" s="35">
        <f t="shared" si="14"/>
        <v>4209.8100000000004</v>
      </c>
      <c r="M65" s="34">
        <f t="shared" si="15"/>
        <v>3268877.78</v>
      </c>
      <c r="N65" s="387"/>
      <c r="O65" s="385" t="s">
        <v>70</v>
      </c>
      <c r="P65" s="9">
        <v>323756.71999999997</v>
      </c>
      <c r="Q65" s="9">
        <v>2787426.51</v>
      </c>
      <c r="R65" s="9">
        <v>129217.36</v>
      </c>
      <c r="S65" s="9">
        <v>24267.38</v>
      </c>
      <c r="T65" s="10"/>
      <c r="U65" s="10"/>
      <c r="V65" s="10"/>
      <c r="W65" s="9">
        <v>4209.8100000000004</v>
      </c>
      <c r="X65" s="7">
        <f t="shared" si="16"/>
        <v>3268877.7799999993</v>
      </c>
    </row>
    <row r="66" spans="1:24" ht="15" thickBot="1">
      <c r="A66" s="200" t="str">
        <f t="shared" si="4"/>
        <v>595</v>
      </c>
      <c r="B66" s="23">
        <f t="shared" si="5"/>
        <v>7833.1061886072066</v>
      </c>
      <c r="C66" s="23">
        <f t="shared" si="6"/>
        <v>134440.97995807035</v>
      </c>
      <c r="D66" s="23">
        <f t="shared" si="7"/>
        <v>0</v>
      </c>
      <c r="E66" s="23">
        <f t="shared" si="8"/>
        <v>-38.93358496690621</v>
      </c>
      <c r="F66" s="201">
        <f t="shared" si="9"/>
        <v>142235.15256171065</v>
      </c>
      <c r="G66" s="387"/>
      <c r="H66" s="27" t="str">
        <f t="shared" si="10"/>
        <v>595</v>
      </c>
      <c r="I66" s="34">
        <f t="shared" si="11"/>
        <v>6860.63</v>
      </c>
      <c r="J66" s="34">
        <f t="shared" si="12"/>
        <v>117750.2</v>
      </c>
      <c r="K66" s="217">
        <f t="shared" si="13"/>
        <v>0</v>
      </c>
      <c r="L66" s="35">
        <f t="shared" si="14"/>
        <v>-34.1</v>
      </c>
      <c r="M66" s="34">
        <f t="shared" si="15"/>
        <v>124576.73</v>
      </c>
      <c r="N66" s="387"/>
      <c r="O66" s="385" t="s">
        <v>71</v>
      </c>
      <c r="P66" s="8">
        <v>6529.66</v>
      </c>
      <c r="Q66" s="11">
        <v>114263.19</v>
      </c>
      <c r="R66" s="11">
        <v>3487.01</v>
      </c>
      <c r="S66" s="8">
        <v>330.97</v>
      </c>
      <c r="T66" s="11"/>
      <c r="U66" s="11"/>
      <c r="V66" s="11"/>
      <c r="W66" s="8">
        <v>-34.1</v>
      </c>
      <c r="X66" s="7">
        <f t="shared" si="16"/>
        <v>124576.73</v>
      </c>
    </row>
    <row r="67" spans="1:24" ht="15" thickBot="1">
      <c r="A67" s="200" t="str">
        <f t="shared" si="4"/>
        <v>596</v>
      </c>
      <c r="B67" s="23">
        <f t="shared" si="5"/>
        <v>183935.84217724574</v>
      </c>
      <c r="C67" s="23">
        <f t="shared" si="6"/>
        <v>-4.5669894389332795</v>
      </c>
      <c r="D67" s="23">
        <f t="shared" si="7"/>
        <v>0</v>
      </c>
      <c r="E67" s="23">
        <f t="shared" si="8"/>
        <v>456.50484684217327</v>
      </c>
      <c r="F67" s="201">
        <f t="shared" si="9"/>
        <v>184387.78003464898</v>
      </c>
      <c r="G67" s="387"/>
      <c r="H67" s="27" t="str">
        <f t="shared" si="10"/>
        <v>596</v>
      </c>
      <c r="I67" s="34">
        <f t="shared" si="11"/>
        <v>161100.29999999999</v>
      </c>
      <c r="J67" s="34">
        <f t="shared" si="12"/>
        <v>-4</v>
      </c>
      <c r="K67" s="217">
        <f t="shared" si="13"/>
        <v>0</v>
      </c>
      <c r="L67" s="35">
        <f t="shared" si="14"/>
        <v>399.83</v>
      </c>
      <c r="M67" s="34">
        <f t="shared" si="15"/>
        <v>161496.12999999998</v>
      </c>
      <c r="N67" s="387"/>
      <c r="O67" s="385" t="s">
        <v>72</v>
      </c>
      <c r="P67" s="9">
        <v>129598.01</v>
      </c>
      <c r="Q67" s="9"/>
      <c r="R67" s="9">
        <v>-4</v>
      </c>
      <c r="S67" s="9">
        <v>31502.29</v>
      </c>
      <c r="T67" s="10"/>
      <c r="U67" s="10"/>
      <c r="V67" s="10"/>
      <c r="W67" s="10">
        <v>399.83</v>
      </c>
      <c r="X67" s="7">
        <f t="shared" si="16"/>
        <v>161496.12999999998</v>
      </c>
    </row>
    <row r="68" spans="1:24" ht="15" thickBot="1">
      <c r="A68" s="200" t="str">
        <f t="shared" si="4"/>
        <v>597</v>
      </c>
      <c r="B68" s="23">
        <f t="shared" si="5"/>
        <v>41291.978313171348</v>
      </c>
      <c r="C68" s="23">
        <f t="shared" si="6"/>
        <v>355654.165547246</v>
      </c>
      <c r="D68" s="23">
        <f t="shared" si="7"/>
        <v>0</v>
      </c>
      <c r="E68" s="23">
        <f t="shared" si="8"/>
        <v>-74.47618027540446</v>
      </c>
      <c r="F68" s="201">
        <f t="shared" si="9"/>
        <v>396871.66768014198</v>
      </c>
      <c r="G68" s="387"/>
      <c r="H68" s="27" t="str">
        <f t="shared" si="10"/>
        <v>597</v>
      </c>
      <c r="I68" s="34">
        <f t="shared" si="11"/>
        <v>36165.599999999999</v>
      </c>
      <c r="J68" s="34">
        <f t="shared" si="12"/>
        <v>311499.88</v>
      </c>
      <c r="K68" s="217">
        <f t="shared" si="13"/>
        <v>0</v>
      </c>
      <c r="L68" s="35">
        <f t="shared" si="14"/>
        <v>-65.23</v>
      </c>
      <c r="M68" s="34">
        <f t="shared" si="15"/>
        <v>347600.25</v>
      </c>
      <c r="N68" s="387"/>
      <c r="O68" s="385" t="s">
        <v>73</v>
      </c>
      <c r="P68" s="8">
        <v>35541.68</v>
      </c>
      <c r="Q68" s="8">
        <v>318050.14</v>
      </c>
      <c r="R68" s="8">
        <v>-6550.26</v>
      </c>
      <c r="S68" s="8">
        <v>623.91999999999996</v>
      </c>
      <c r="T68" s="8"/>
      <c r="U68" s="8"/>
      <c r="V68" s="8"/>
      <c r="W68" s="8">
        <v>-65.23</v>
      </c>
      <c r="X68" s="7">
        <f t="shared" si="16"/>
        <v>347600.25</v>
      </c>
    </row>
    <row r="69" spans="1:24" ht="15" thickBot="1">
      <c r="A69" s="200" t="str">
        <f t="shared" si="4"/>
        <v>717</v>
      </c>
      <c r="B69" s="23">
        <f t="shared" si="5"/>
        <v>61249.505229311442</v>
      </c>
      <c r="C69" s="23">
        <f t="shared" si="6"/>
        <v>176.9137533906779</v>
      </c>
      <c r="D69" s="23">
        <f t="shared" si="7"/>
        <v>36640.453899723419</v>
      </c>
      <c r="E69" s="23">
        <f t="shared" si="8"/>
        <v>0</v>
      </c>
      <c r="F69" s="201">
        <f t="shared" si="9"/>
        <v>98066.872882425538</v>
      </c>
      <c r="G69" s="387"/>
      <c r="H69" s="27" t="str">
        <f t="shared" si="10"/>
        <v>717</v>
      </c>
      <c r="I69" s="34">
        <f t="shared" si="11"/>
        <v>53645.41</v>
      </c>
      <c r="J69" s="34">
        <f t="shared" si="12"/>
        <v>154.94999999999999</v>
      </c>
      <c r="K69" s="217">
        <f t="shared" si="13"/>
        <v>32091.559999999998</v>
      </c>
      <c r="L69" s="35">
        <f t="shared" si="14"/>
        <v>0</v>
      </c>
      <c r="M69" s="34">
        <f t="shared" si="15"/>
        <v>85891.92</v>
      </c>
      <c r="N69" s="387"/>
      <c r="O69" s="385" t="s">
        <v>74</v>
      </c>
      <c r="P69" s="9">
        <v>53598.720000000001</v>
      </c>
      <c r="Q69" s="10"/>
      <c r="R69" s="10">
        <v>154.94999999999999</v>
      </c>
      <c r="S69" s="9">
        <v>46.69</v>
      </c>
      <c r="T69" s="10">
        <v>12512.14</v>
      </c>
      <c r="U69" s="10"/>
      <c r="V69" s="10">
        <v>19579.419999999998</v>
      </c>
      <c r="W69" s="10"/>
      <c r="X69" s="7">
        <f t="shared" si="16"/>
        <v>85891.92</v>
      </c>
    </row>
    <row r="70" spans="1:24" ht="15" customHeight="1" thickBot="1">
      <c r="A70" s="200" t="str">
        <f t="shared" si="4"/>
        <v>8072</v>
      </c>
      <c r="B70" s="23">
        <f t="shared" si="5"/>
        <v>29477.884518013994</v>
      </c>
      <c r="C70" s="23">
        <f t="shared" si="6"/>
        <v>0</v>
      </c>
      <c r="D70" s="23">
        <f t="shared" si="7"/>
        <v>133700.43120307373</v>
      </c>
      <c r="E70" s="23">
        <f t="shared" si="8"/>
        <v>0</v>
      </c>
      <c r="F70" s="201">
        <f t="shared" si="9"/>
        <v>163178.31572108774</v>
      </c>
      <c r="G70" s="387"/>
      <c r="H70" s="27" t="str">
        <f t="shared" si="10"/>
        <v>8072</v>
      </c>
      <c r="I70" s="34">
        <f t="shared" si="11"/>
        <v>25818.22</v>
      </c>
      <c r="J70" s="34">
        <f t="shared" si="12"/>
        <v>0</v>
      </c>
      <c r="K70" s="217">
        <f t="shared" si="13"/>
        <v>117101.59</v>
      </c>
      <c r="L70" s="35">
        <f t="shared" si="14"/>
        <v>0</v>
      </c>
      <c r="M70" s="34">
        <f t="shared" si="15"/>
        <v>142919.81</v>
      </c>
      <c r="N70" s="387"/>
      <c r="O70" s="385" t="s">
        <v>75</v>
      </c>
      <c r="P70" s="8">
        <v>25818.22</v>
      </c>
      <c r="Q70" s="11"/>
      <c r="R70" s="11"/>
      <c r="S70" s="11"/>
      <c r="T70" s="8">
        <v>58510.85</v>
      </c>
      <c r="U70" s="8"/>
      <c r="V70" s="8">
        <v>58590.74</v>
      </c>
      <c r="W70" s="11"/>
      <c r="X70" s="7">
        <f t="shared" si="16"/>
        <v>142919.81</v>
      </c>
    </row>
    <row r="71" spans="1:24" ht="15.6" customHeight="1" thickBot="1">
      <c r="A71" s="200" t="str">
        <f t="shared" si="4"/>
        <v>8074</v>
      </c>
      <c r="B71" s="23">
        <f t="shared" si="5"/>
        <v>155228.72846684052</v>
      </c>
      <c r="C71" s="23">
        <f t="shared" si="6"/>
        <v>0</v>
      </c>
      <c r="D71" s="23">
        <f t="shared" si="7"/>
        <v>0</v>
      </c>
      <c r="E71" s="23">
        <f t="shared" si="8"/>
        <v>0</v>
      </c>
      <c r="F71" s="201">
        <f t="shared" si="9"/>
        <v>155228.72846684052</v>
      </c>
      <c r="G71" s="387"/>
      <c r="H71" s="27" t="str">
        <f t="shared" si="10"/>
        <v>8074</v>
      </c>
      <c r="I71" s="34">
        <f t="shared" si="11"/>
        <v>135957.16</v>
      </c>
      <c r="J71" s="34">
        <f t="shared" si="12"/>
        <v>0</v>
      </c>
      <c r="K71" s="217">
        <f t="shared" si="13"/>
        <v>0</v>
      </c>
      <c r="L71" s="35">
        <f t="shared" si="14"/>
        <v>0</v>
      </c>
      <c r="M71" s="34">
        <f t="shared" si="15"/>
        <v>135957.16</v>
      </c>
      <c r="N71" s="387"/>
      <c r="O71" s="385" t="s">
        <v>76</v>
      </c>
      <c r="P71" s="9">
        <v>23819.65</v>
      </c>
      <c r="Q71" s="10"/>
      <c r="R71" s="10"/>
      <c r="S71" s="9">
        <v>112137.51</v>
      </c>
      <c r="T71" s="10"/>
      <c r="U71" s="10"/>
      <c r="V71" s="10"/>
      <c r="W71" s="10"/>
      <c r="X71" s="7">
        <f t="shared" si="16"/>
        <v>135957.16</v>
      </c>
    </row>
    <row r="72" spans="1:24" ht="15" thickBot="1">
      <c r="A72" s="200" t="str">
        <f t="shared" si="4"/>
        <v>814</v>
      </c>
      <c r="B72" s="23">
        <f t="shared" si="5"/>
        <v>123304.66164807149</v>
      </c>
      <c r="C72" s="23">
        <f t="shared" si="6"/>
        <v>0</v>
      </c>
      <c r="D72" s="23">
        <f t="shared" si="7"/>
        <v>1399.9192727162181</v>
      </c>
      <c r="E72" s="23">
        <f t="shared" si="8"/>
        <v>11140.474270388297</v>
      </c>
      <c r="F72" s="201">
        <f t="shared" si="9"/>
        <v>135845.05519117601</v>
      </c>
      <c r="G72" s="387"/>
      <c r="H72" s="27" t="str">
        <f t="shared" si="10"/>
        <v>814</v>
      </c>
      <c r="I72" s="34">
        <f t="shared" si="11"/>
        <v>107996.45</v>
      </c>
      <c r="J72" s="34">
        <f t="shared" si="12"/>
        <v>0</v>
      </c>
      <c r="K72" s="217">
        <f t="shared" si="13"/>
        <v>1226.1199999999999</v>
      </c>
      <c r="L72" s="35">
        <f t="shared" si="14"/>
        <v>9757.39</v>
      </c>
      <c r="M72" s="34">
        <f t="shared" si="15"/>
        <v>118979.95999999999</v>
      </c>
      <c r="N72" s="387"/>
      <c r="O72" s="385" t="s">
        <v>77</v>
      </c>
      <c r="P72" s="8">
        <v>100099.14</v>
      </c>
      <c r="Q72" s="11"/>
      <c r="R72" s="11"/>
      <c r="S72" s="8">
        <v>7897.31</v>
      </c>
      <c r="T72" s="8">
        <v>1226.1199999999999</v>
      </c>
      <c r="U72" s="8"/>
      <c r="V72" s="11"/>
      <c r="W72" s="8">
        <v>9757.39</v>
      </c>
      <c r="X72" s="7">
        <f t="shared" si="16"/>
        <v>118979.95999999999</v>
      </c>
    </row>
    <row r="73" spans="1:24" ht="15" thickBot="1">
      <c r="A73" s="200" t="str">
        <f t="shared" si="4"/>
        <v>818</v>
      </c>
      <c r="B73" s="23">
        <f t="shared" si="5"/>
        <v>268.59606637726353</v>
      </c>
      <c r="C73" s="23">
        <f t="shared" si="6"/>
        <v>4.3728923877786148</v>
      </c>
      <c r="D73" s="23">
        <f t="shared" si="7"/>
        <v>153511.1979135937</v>
      </c>
      <c r="E73" s="23">
        <f t="shared" si="8"/>
        <v>15680.586976473456</v>
      </c>
      <c r="F73" s="201">
        <f t="shared" si="9"/>
        <v>169464.75384883219</v>
      </c>
      <c r="G73" s="387"/>
      <c r="H73" s="27" t="str">
        <f t="shared" si="10"/>
        <v>818</v>
      </c>
      <c r="I73" s="34">
        <f t="shared" si="11"/>
        <v>235.25</v>
      </c>
      <c r="J73" s="34">
        <f t="shared" si="12"/>
        <v>3.83</v>
      </c>
      <c r="K73" s="217">
        <f t="shared" si="13"/>
        <v>134452.86000000002</v>
      </c>
      <c r="L73" s="35">
        <f t="shared" si="14"/>
        <v>13733.85</v>
      </c>
      <c r="M73" s="34">
        <f t="shared" si="15"/>
        <v>148425.79</v>
      </c>
      <c r="N73" s="387"/>
      <c r="O73" s="385" t="s">
        <v>78</v>
      </c>
      <c r="P73" s="9">
        <v>175.52</v>
      </c>
      <c r="Q73" s="9">
        <v>-0.59</v>
      </c>
      <c r="R73" s="10">
        <v>4.42</v>
      </c>
      <c r="S73" s="9">
        <v>59.73</v>
      </c>
      <c r="T73" s="9">
        <v>134444.29</v>
      </c>
      <c r="U73" s="9"/>
      <c r="V73" s="10">
        <v>8.57</v>
      </c>
      <c r="W73" s="9">
        <v>13733.85</v>
      </c>
      <c r="X73" s="7">
        <f t="shared" si="16"/>
        <v>148425.79</v>
      </c>
    </row>
    <row r="74" spans="1:24" ht="15" thickBot="1">
      <c r="A74" s="200" t="str">
        <f t="shared" si="4"/>
        <v>824</v>
      </c>
      <c r="B74" s="23">
        <f t="shared" si="5"/>
        <v>5026.24589691241</v>
      </c>
      <c r="C74" s="23">
        <f t="shared" si="6"/>
        <v>1061.6994523424169</v>
      </c>
      <c r="D74" s="23">
        <f t="shared" si="7"/>
        <v>0</v>
      </c>
      <c r="E74" s="23">
        <f t="shared" si="8"/>
        <v>1.1417473597333199E-2</v>
      </c>
      <c r="F74" s="201">
        <f t="shared" si="9"/>
        <v>6087.9567667284246</v>
      </c>
      <c r="G74" s="387"/>
      <c r="H74" s="27" t="str">
        <f t="shared" si="10"/>
        <v>824</v>
      </c>
      <c r="I74" s="34">
        <f t="shared" si="11"/>
        <v>4402.24</v>
      </c>
      <c r="J74" s="34">
        <f t="shared" si="12"/>
        <v>929.89</v>
      </c>
      <c r="K74" s="217">
        <f t="shared" si="13"/>
        <v>0</v>
      </c>
      <c r="L74" s="35">
        <f t="shared" si="14"/>
        <v>0.01</v>
      </c>
      <c r="M74" s="34">
        <f t="shared" si="15"/>
        <v>5332.14</v>
      </c>
      <c r="N74" s="387"/>
      <c r="O74" s="385" t="s">
        <v>79</v>
      </c>
      <c r="P74" s="8">
        <v>4153.05</v>
      </c>
      <c r="Q74" s="8">
        <v>929.89</v>
      </c>
      <c r="R74" s="11"/>
      <c r="S74" s="8">
        <v>249.19</v>
      </c>
      <c r="T74" s="11"/>
      <c r="U74" s="11"/>
      <c r="V74" s="11"/>
      <c r="W74" s="8">
        <v>0.01</v>
      </c>
      <c r="X74" s="7">
        <f t="shared" si="16"/>
        <v>5332.14</v>
      </c>
    </row>
    <row r="75" spans="1:24" ht="15" thickBot="1">
      <c r="A75" s="200" t="str">
        <f t="shared" si="4"/>
        <v>830</v>
      </c>
      <c r="B75" s="23">
        <f t="shared" si="5"/>
        <v>116518.89173002126</v>
      </c>
      <c r="C75" s="23">
        <f t="shared" si="6"/>
        <v>0</v>
      </c>
      <c r="D75" s="23">
        <f t="shared" si="7"/>
        <v>1388.2734496469384</v>
      </c>
      <c r="E75" s="23">
        <f t="shared" si="8"/>
        <v>11020.179768566795</v>
      </c>
      <c r="F75" s="201">
        <f t="shared" si="9"/>
        <v>128927.344948235</v>
      </c>
      <c r="G75" s="387"/>
      <c r="H75" s="27" t="str">
        <f t="shared" si="10"/>
        <v>830</v>
      </c>
      <c r="I75" s="34">
        <f t="shared" si="11"/>
        <v>102053.13</v>
      </c>
      <c r="J75" s="34">
        <f t="shared" si="12"/>
        <v>0</v>
      </c>
      <c r="K75" s="217">
        <f t="shared" si="13"/>
        <v>1215.92</v>
      </c>
      <c r="L75" s="35">
        <f t="shared" si="14"/>
        <v>9652.0300000000007</v>
      </c>
      <c r="M75" s="34">
        <f t="shared" si="15"/>
        <v>112921.08</v>
      </c>
      <c r="N75" s="387"/>
      <c r="O75" s="385" t="s">
        <v>80</v>
      </c>
      <c r="P75" s="9">
        <v>94964.7</v>
      </c>
      <c r="Q75" s="10"/>
      <c r="R75" s="10"/>
      <c r="S75" s="9">
        <v>7088.43</v>
      </c>
      <c r="T75" s="9">
        <v>1215.92</v>
      </c>
      <c r="U75" s="9"/>
      <c r="V75" s="10"/>
      <c r="W75" s="10">
        <v>9652.0300000000007</v>
      </c>
      <c r="X75" s="7">
        <f t="shared" si="16"/>
        <v>112921.08</v>
      </c>
    </row>
    <row r="76" spans="1:24" ht="15" thickBot="1">
      <c r="A76" s="200" t="str">
        <f t="shared" si="4"/>
        <v>831</v>
      </c>
      <c r="B76" s="23">
        <f t="shared" si="5"/>
        <v>5.5717271154986019</v>
      </c>
      <c r="C76" s="23">
        <f t="shared" si="6"/>
        <v>0</v>
      </c>
      <c r="D76" s="23">
        <f t="shared" si="7"/>
        <v>4085.800014173672</v>
      </c>
      <c r="E76" s="23">
        <f t="shared" si="8"/>
        <v>675.13804875750679</v>
      </c>
      <c r="F76" s="201">
        <f t="shared" si="9"/>
        <v>4766.5097900466772</v>
      </c>
      <c r="G76" s="387"/>
      <c r="H76" s="27" t="str">
        <f t="shared" si="10"/>
        <v>831</v>
      </c>
      <c r="I76" s="34">
        <f t="shared" si="11"/>
        <v>4.8800000000000008</v>
      </c>
      <c r="J76" s="34">
        <f t="shared" si="12"/>
        <v>0</v>
      </c>
      <c r="K76" s="217">
        <f t="shared" si="13"/>
        <v>3578.55</v>
      </c>
      <c r="L76" s="35">
        <f t="shared" si="14"/>
        <v>591.32000000000005</v>
      </c>
      <c r="M76" s="34">
        <f t="shared" si="15"/>
        <v>4174.75</v>
      </c>
      <c r="N76" s="387"/>
      <c r="O76" s="385" t="s">
        <v>3548</v>
      </c>
      <c r="P76" s="8">
        <v>4.6500000000000004</v>
      </c>
      <c r="Q76" s="11"/>
      <c r="R76" s="11"/>
      <c r="S76" s="8">
        <v>0.23</v>
      </c>
      <c r="T76" s="8">
        <v>3578.55</v>
      </c>
      <c r="U76" s="8"/>
      <c r="V76" s="11"/>
      <c r="W76" s="11">
        <v>591.32000000000005</v>
      </c>
      <c r="X76" s="7">
        <f t="shared" si="16"/>
        <v>4174.75</v>
      </c>
    </row>
    <row r="77" spans="1:24" ht="15" thickBot="1">
      <c r="A77" s="200" t="str">
        <f t="shared" si="4"/>
        <v>832</v>
      </c>
      <c r="B77" s="23">
        <f t="shared" si="5"/>
        <v>127.19065587429183</v>
      </c>
      <c r="C77" s="23">
        <f t="shared" si="6"/>
        <v>0</v>
      </c>
      <c r="D77" s="23">
        <f t="shared" si="7"/>
        <v>11300.524415275715</v>
      </c>
      <c r="E77" s="23">
        <f t="shared" si="8"/>
        <v>1719.6884557567291</v>
      </c>
      <c r="F77" s="201">
        <f t="shared" si="9"/>
        <v>13147.403526906735</v>
      </c>
      <c r="G77" s="387"/>
      <c r="H77" s="27" t="str">
        <f t="shared" si="10"/>
        <v>832</v>
      </c>
      <c r="I77" s="34">
        <f t="shared" si="11"/>
        <v>111.4</v>
      </c>
      <c r="J77" s="34">
        <f t="shared" si="12"/>
        <v>0</v>
      </c>
      <c r="K77" s="217">
        <f t="shared" si="13"/>
        <v>9897.57</v>
      </c>
      <c r="L77" s="35">
        <f t="shared" si="14"/>
        <v>1506.19</v>
      </c>
      <c r="M77" s="34">
        <f t="shared" si="15"/>
        <v>11515.16</v>
      </c>
      <c r="N77" s="387"/>
      <c r="O77" s="385" t="s">
        <v>3549</v>
      </c>
      <c r="P77" s="9">
        <v>106.61</v>
      </c>
      <c r="Q77" s="10"/>
      <c r="R77" s="9"/>
      <c r="S77" s="9">
        <v>4.79</v>
      </c>
      <c r="T77" s="9">
        <v>9897.57</v>
      </c>
      <c r="U77" s="9"/>
      <c r="V77" s="9"/>
      <c r="W77" s="10">
        <v>1506.19</v>
      </c>
      <c r="X77" s="7">
        <f t="shared" si="16"/>
        <v>11515.16</v>
      </c>
    </row>
    <row r="78" spans="1:24" ht="15" thickBot="1">
      <c r="A78" s="200" t="str">
        <f t="shared" si="4"/>
        <v>833</v>
      </c>
      <c r="B78" s="23">
        <f t="shared" si="5"/>
        <v>-36.136303935559575</v>
      </c>
      <c r="C78" s="23">
        <f t="shared" si="6"/>
        <v>0</v>
      </c>
      <c r="D78" s="23">
        <f t="shared" si="7"/>
        <v>6772.251629310992</v>
      </c>
      <c r="E78" s="23">
        <f t="shared" si="8"/>
        <v>1156.7841724610075</v>
      </c>
      <c r="F78" s="201">
        <f t="shared" si="9"/>
        <v>7892.8994978364408</v>
      </c>
      <c r="G78" s="387"/>
      <c r="H78" s="27" t="str">
        <f t="shared" si="10"/>
        <v>833</v>
      </c>
      <c r="I78" s="34">
        <f t="shared" si="11"/>
        <v>-31.65</v>
      </c>
      <c r="J78" s="34">
        <f t="shared" si="12"/>
        <v>0</v>
      </c>
      <c r="K78" s="217">
        <f t="shared" si="13"/>
        <v>5931.48</v>
      </c>
      <c r="L78" s="35">
        <f t="shared" si="14"/>
        <v>1013.17</v>
      </c>
      <c r="M78" s="34">
        <f t="shared" si="15"/>
        <v>6913</v>
      </c>
      <c r="N78" s="387"/>
      <c r="O78" s="385" t="s">
        <v>3550</v>
      </c>
      <c r="P78" s="8">
        <v>-36.11</v>
      </c>
      <c r="Q78" s="11"/>
      <c r="R78" s="11"/>
      <c r="S78" s="8">
        <v>4.46</v>
      </c>
      <c r="T78" s="11">
        <v>5931.48</v>
      </c>
      <c r="U78" s="11"/>
      <c r="V78" s="11"/>
      <c r="W78" s="11">
        <v>1013.17</v>
      </c>
      <c r="X78" s="7">
        <f t="shared" si="16"/>
        <v>6913</v>
      </c>
    </row>
    <row r="79" spans="1:24" ht="15" thickBot="1">
      <c r="A79" s="200" t="str">
        <f t="shared" si="4"/>
        <v>834</v>
      </c>
      <c r="B79" s="23">
        <f t="shared" si="5"/>
        <v>413.57514611620047</v>
      </c>
      <c r="C79" s="23">
        <f t="shared" si="6"/>
        <v>0</v>
      </c>
      <c r="D79" s="23">
        <f t="shared" si="7"/>
        <v>107235.68647223755</v>
      </c>
      <c r="E79" s="23">
        <f t="shared" si="8"/>
        <v>6916.5799130548812</v>
      </c>
      <c r="F79" s="201">
        <f t="shared" si="9"/>
        <v>114565.84153140863</v>
      </c>
      <c r="G79" s="387"/>
      <c r="H79" s="27" t="str">
        <f t="shared" si="10"/>
        <v>834</v>
      </c>
      <c r="I79" s="34">
        <f t="shared" si="11"/>
        <v>362.23</v>
      </c>
      <c r="J79" s="34">
        <f t="shared" si="12"/>
        <v>0</v>
      </c>
      <c r="K79" s="217">
        <f t="shared" si="13"/>
        <v>93922.43</v>
      </c>
      <c r="L79" s="35">
        <f t="shared" si="14"/>
        <v>6057.89</v>
      </c>
      <c r="M79" s="34">
        <f t="shared" si="15"/>
        <v>100342.54999999999</v>
      </c>
      <c r="N79" s="387"/>
      <c r="O79" s="385" t="s">
        <v>81</v>
      </c>
      <c r="P79" s="9">
        <v>324.24</v>
      </c>
      <c r="Q79" s="10"/>
      <c r="R79" s="9"/>
      <c r="S79" s="9">
        <v>37.99</v>
      </c>
      <c r="T79" s="9">
        <v>93906.42</v>
      </c>
      <c r="U79" s="9"/>
      <c r="V79" s="9">
        <v>16.010000000000002</v>
      </c>
      <c r="W79" s="9">
        <v>6057.89</v>
      </c>
      <c r="X79" s="7">
        <f t="shared" si="16"/>
        <v>100342.54999999999</v>
      </c>
    </row>
    <row r="80" spans="1:24" ht="15" thickBot="1">
      <c r="A80" s="200" t="str">
        <f t="shared" ref="A80:A119" si="17">H80</f>
        <v>835</v>
      </c>
      <c r="B80" s="23">
        <f t="shared" ref="B80:B120" si="18">SUMIF($H$15:$H$121,$H80,I$15:I$121)*(1+$B$7)</f>
        <v>-0.27401936633599677</v>
      </c>
      <c r="C80" s="23">
        <f t="shared" ref="C80:C121" si="19">SUMIF($H$15:$H$121,$H80,J$15:J$121)*(1+$B$7)</f>
        <v>0</v>
      </c>
      <c r="D80" s="23">
        <f t="shared" ref="D80:D121" si="20">SUMIF($H$15:$H$121,$H80,K$15:K$121)*(1+$B$7)</f>
        <v>56.333814729242008</v>
      </c>
      <c r="E80" s="23">
        <f t="shared" ref="E80:E121" si="21">SUMIF($H$15:$H$121,$H80,L$15:L$121)*(1+$B$7)</f>
        <v>9.3394934026185563</v>
      </c>
      <c r="F80" s="201">
        <f t="shared" ref="F80:F119" si="22">SUM(B80:E80)</f>
        <v>65.39928876552456</v>
      </c>
      <c r="G80" s="387"/>
      <c r="H80" s="27" t="str">
        <f t="shared" ref="H80:H119" si="23">O80</f>
        <v>835</v>
      </c>
      <c r="I80" s="34">
        <f t="shared" ref="I80:I119" si="24">P80+S80</f>
        <v>-0.24</v>
      </c>
      <c r="J80" s="34">
        <f t="shared" ref="J80:J119" si="25">Q80+R80</f>
        <v>0</v>
      </c>
      <c r="K80" s="217">
        <f t="shared" ref="K80:K121" si="26">T80+U80+V80</f>
        <v>49.34</v>
      </c>
      <c r="L80" s="35">
        <f t="shared" ref="L80:L119" si="27">W80</f>
        <v>8.18</v>
      </c>
      <c r="M80" s="34">
        <f t="shared" ref="M80:M119" si="28">SUM(I80:L80)</f>
        <v>57.28</v>
      </c>
      <c r="N80" s="387"/>
      <c r="O80" s="385" t="s">
        <v>3551</v>
      </c>
      <c r="P80" s="8">
        <v>-0.24</v>
      </c>
      <c r="Q80" s="11"/>
      <c r="R80" s="11"/>
      <c r="S80" s="8">
        <v>0</v>
      </c>
      <c r="T80" s="8">
        <v>49.34</v>
      </c>
      <c r="U80" s="8"/>
      <c r="V80" s="8"/>
      <c r="W80" s="11">
        <v>8.18</v>
      </c>
      <c r="X80" s="7">
        <f t="shared" ref="X80:X121" si="29">P80+Q80+R80+S80+T80+U80+V80+W80</f>
        <v>57.28</v>
      </c>
    </row>
    <row r="81" spans="1:24" ht="15" thickBot="1">
      <c r="A81" s="200" t="str">
        <f t="shared" si="17"/>
        <v>836</v>
      </c>
      <c r="B81" s="23">
        <f t="shared" si="18"/>
        <v>-2.6031839801919694</v>
      </c>
      <c r="C81" s="23">
        <f t="shared" si="19"/>
        <v>0</v>
      </c>
      <c r="D81" s="23">
        <f t="shared" si="20"/>
        <v>1681.6682686776096</v>
      </c>
      <c r="E81" s="23">
        <f t="shared" si="21"/>
        <v>257.49828204065562</v>
      </c>
      <c r="F81" s="201">
        <f t="shared" si="22"/>
        <v>1936.5633667380732</v>
      </c>
      <c r="G81" s="387"/>
      <c r="H81" s="27" t="str">
        <f t="shared" si="23"/>
        <v>836</v>
      </c>
      <c r="I81" s="34">
        <f t="shared" si="24"/>
        <v>-2.2800000000000002</v>
      </c>
      <c r="J81" s="34">
        <f t="shared" si="25"/>
        <v>0</v>
      </c>
      <c r="K81" s="217">
        <f t="shared" si="26"/>
        <v>1472.89</v>
      </c>
      <c r="L81" s="35">
        <f t="shared" si="27"/>
        <v>225.53</v>
      </c>
      <c r="M81" s="34">
        <f t="shared" si="28"/>
        <v>1696.14</v>
      </c>
      <c r="N81" s="387"/>
      <c r="O81" s="385" t="s">
        <v>3552</v>
      </c>
      <c r="P81" s="9">
        <v>-2.7</v>
      </c>
      <c r="Q81" s="10"/>
      <c r="R81" s="9"/>
      <c r="S81" s="9">
        <v>0.42</v>
      </c>
      <c r="T81" s="9">
        <v>1472.89</v>
      </c>
      <c r="U81" s="9"/>
      <c r="V81" s="9"/>
      <c r="W81" s="9">
        <v>225.53</v>
      </c>
      <c r="X81" s="7">
        <f t="shared" si="29"/>
        <v>1696.14</v>
      </c>
    </row>
    <row r="82" spans="1:24" ht="15" thickBot="1">
      <c r="A82" s="200" t="str">
        <f t="shared" si="17"/>
        <v>841</v>
      </c>
      <c r="B82" s="23">
        <f t="shared" si="18"/>
        <v>113617.48333946695</v>
      </c>
      <c r="C82" s="23">
        <f t="shared" si="19"/>
        <v>2550.4580871194848</v>
      </c>
      <c r="D82" s="23">
        <f t="shared" si="20"/>
        <v>162625.32180487449</v>
      </c>
      <c r="E82" s="23">
        <f t="shared" si="21"/>
        <v>0</v>
      </c>
      <c r="F82" s="201">
        <f t="shared" si="22"/>
        <v>278793.26323146094</v>
      </c>
      <c r="G82" s="387"/>
      <c r="H82" s="27" t="str">
        <f t="shared" si="23"/>
        <v>841</v>
      </c>
      <c r="I82" s="34">
        <f t="shared" si="24"/>
        <v>99511.930000000008</v>
      </c>
      <c r="J82" s="34">
        <f t="shared" si="25"/>
        <v>2233.8200000000002</v>
      </c>
      <c r="K82" s="217">
        <f t="shared" si="26"/>
        <v>142435.47</v>
      </c>
      <c r="L82" s="35">
        <f t="shared" si="27"/>
        <v>0</v>
      </c>
      <c r="M82" s="34">
        <f t="shared" si="28"/>
        <v>244181.22000000003</v>
      </c>
      <c r="N82" s="387"/>
      <c r="O82" s="385" t="s">
        <v>82</v>
      </c>
      <c r="P82" s="8">
        <v>98956.22</v>
      </c>
      <c r="Q82" s="11"/>
      <c r="R82" s="8">
        <v>2233.8200000000002</v>
      </c>
      <c r="S82" s="8">
        <v>555.71</v>
      </c>
      <c r="T82" s="8">
        <v>65339.33</v>
      </c>
      <c r="U82" s="8">
        <v>-4.57</v>
      </c>
      <c r="V82" s="8">
        <v>77100.710000000006</v>
      </c>
      <c r="W82" s="8"/>
      <c r="X82" s="7">
        <f t="shared" si="29"/>
        <v>244181.22000000003</v>
      </c>
    </row>
    <row r="83" spans="1:24" ht="15" thickBot="1">
      <c r="A83" s="200" t="str">
        <f t="shared" si="17"/>
        <v>870</v>
      </c>
      <c r="B83" s="23">
        <f t="shared" si="18"/>
        <v>1402806.5348569853</v>
      </c>
      <c r="C83" s="23">
        <f t="shared" si="19"/>
        <v>312.58759214778826</v>
      </c>
      <c r="D83" s="23">
        <f t="shared" si="20"/>
        <v>7851.3627288893431</v>
      </c>
      <c r="E83" s="23">
        <f t="shared" si="21"/>
        <v>2531.2310615815754</v>
      </c>
      <c r="F83" s="201">
        <f t="shared" si="22"/>
        <v>1413501.7162396039</v>
      </c>
      <c r="G83" s="387"/>
      <c r="H83" s="27" t="str">
        <f t="shared" si="23"/>
        <v>870</v>
      </c>
      <c r="I83" s="34">
        <f t="shared" si="24"/>
        <v>1228648.81</v>
      </c>
      <c r="J83" s="34">
        <f t="shared" si="25"/>
        <v>273.77999999999997</v>
      </c>
      <c r="K83" s="217">
        <f t="shared" si="26"/>
        <v>6876.6200000000008</v>
      </c>
      <c r="L83" s="35">
        <f t="shared" si="27"/>
        <v>2216.98</v>
      </c>
      <c r="M83" s="34">
        <f t="shared" si="28"/>
        <v>1238016.1900000002</v>
      </c>
      <c r="N83" s="387"/>
      <c r="O83" s="385" t="s">
        <v>83</v>
      </c>
      <c r="P83" s="9">
        <v>1179884.98</v>
      </c>
      <c r="Q83" s="10"/>
      <c r="R83" s="9">
        <v>273.77999999999997</v>
      </c>
      <c r="S83" s="9">
        <v>48763.83</v>
      </c>
      <c r="T83" s="9">
        <v>1650.52</v>
      </c>
      <c r="U83" s="9">
        <v>-1</v>
      </c>
      <c r="V83" s="9">
        <v>5227.1000000000004</v>
      </c>
      <c r="W83" s="9">
        <v>2216.98</v>
      </c>
      <c r="X83" s="7">
        <f t="shared" si="29"/>
        <v>1238016.1900000002</v>
      </c>
    </row>
    <row r="84" spans="1:24" ht="15" thickBot="1">
      <c r="A84" s="200" t="str">
        <f t="shared" si="17"/>
        <v>871</v>
      </c>
      <c r="B84" s="23">
        <f t="shared" si="18"/>
        <v>1049693.5335733509</v>
      </c>
      <c r="C84" s="23">
        <f t="shared" si="19"/>
        <v>0</v>
      </c>
      <c r="D84" s="23">
        <f t="shared" si="20"/>
        <v>0</v>
      </c>
      <c r="E84" s="23">
        <f t="shared" si="21"/>
        <v>0</v>
      </c>
      <c r="F84" s="201">
        <f t="shared" si="22"/>
        <v>1049693.5335733509</v>
      </c>
      <c r="G84" s="387"/>
      <c r="H84" s="27" t="str">
        <f t="shared" si="23"/>
        <v>871</v>
      </c>
      <c r="I84" s="34">
        <f t="shared" si="24"/>
        <v>919374.6100000001</v>
      </c>
      <c r="J84" s="34">
        <f t="shared" si="25"/>
        <v>0</v>
      </c>
      <c r="K84" s="217">
        <f t="shared" si="26"/>
        <v>0</v>
      </c>
      <c r="L84" s="35">
        <f t="shared" si="27"/>
        <v>0</v>
      </c>
      <c r="M84" s="34">
        <f t="shared" si="28"/>
        <v>919374.6100000001</v>
      </c>
      <c r="N84" s="387"/>
      <c r="O84" s="385" t="s">
        <v>84</v>
      </c>
      <c r="P84" s="8">
        <v>161362.43</v>
      </c>
      <c r="Q84" s="8"/>
      <c r="R84" s="8"/>
      <c r="S84" s="8">
        <v>758012.18</v>
      </c>
      <c r="T84" s="8"/>
      <c r="U84" s="8"/>
      <c r="V84" s="8"/>
      <c r="W84" s="8"/>
      <c r="X84" s="7">
        <f t="shared" si="29"/>
        <v>919374.6100000001</v>
      </c>
    </row>
    <row r="85" spans="1:24" ht="15" thickBot="1">
      <c r="A85" s="200" t="str">
        <f t="shared" si="17"/>
        <v>874</v>
      </c>
      <c r="B85" s="23">
        <f t="shared" si="18"/>
        <v>1856081.6296028921</v>
      </c>
      <c r="C85" s="23">
        <f t="shared" si="19"/>
        <v>140756.12161443851</v>
      </c>
      <c r="D85" s="23">
        <f t="shared" si="20"/>
        <v>4141424.6439478891</v>
      </c>
      <c r="E85" s="23">
        <f t="shared" si="21"/>
        <v>-9214.1523774670331</v>
      </c>
      <c r="F85" s="201">
        <f t="shared" si="22"/>
        <v>6129048.2427877532</v>
      </c>
      <c r="G85" s="387"/>
      <c r="H85" s="27" t="str">
        <f t="shared" si="23"/>
        <v>874</v>
      </c>
      <c r="I85" s="34">
        <f t="shared" si="24"/>
        <v>1625650.0299999998</v>
      </c>
      <c r="J85" s="34">
        <f t="shared" si="25"/>
        <v>123281.31999999999</v>
      </c>
      <c r="K85" s="217">
        <f t="shared" si="26"/>
        <v>3627268.86</v>
      </c>
      <c r="L85" s="35">
        <f t="shared" si="27"/>
        <v>-8070.22</v>
      </c>
      <c r="M85" s="34">
        <f t="shared" si="28"/>
        <v>5368129.99</v>
      </c>
      <c r="N85" s="387"/>
      <c r="O85" s="385" t="s">
        <v>85</v>
      </c>
      <c r="P85" s="9">
        <v>1290126.1599999999</v>
      </c>
      <c r="Q85" s="10">
        <v>-601.58000000000004</v>
      </c>
      <c r="R85" s="9">
        <v>123882.9</v>
      </c>
      <c r="S85" s="9">
        <v>335523.87</v>
      </c>
      <c r="T85" s="9">
        <v>1421528.71</v>
      </c>
      <c r="U85" s="9">
        <v>-308.94</v>
      </c>
      <c r="V85" s="9">
        <v>2206049.09</v>
      </c>
      <c r="W85" s="9">
        <v>-8070.22</v>
      </c>
      <c r="X85" s="7">
        <f t="shared" si="29"/>
        <v>5368129.9899999993</v>
      </c>
    </row>
    <row r="86" spans="1:24" ht="15" thickBot="1">
      <c r="A86" s="200" t="str">
        <f t="shared" si="17"/>
        <v>875</v>
      </c>
      <c r="B86" s="23">
        <f t="shared" si="18"/>
        <v>406747.21146815526</v>
      </c>
      <c r="C86" s="23">
        <f t="shared" si="19"/>
        <v>7588.3840595219663</v>
      </c>
      <c r="D86" s="23">
        <f t="shared" si="20"/>
        <v>1132293.3947404143</v>
      </c>
      <c r="E86" s="23">
        <f t="shared" si="21"/>
        <v>1272.3518402132145</v>
      </c>
      <c r="F86" s="201">
        <f t="shared" si="22"/>
        <v>1547901.3421083048</v>
      </c>
      <c r="G86" s="387"/>
      <c r="H86" s="27" t="str">
        <f t="shared" si="23"/>
        <v>875</v>
      </c>
      <c r="I86" s="34">
        <f t="shared" si="24"/>
        <v>356249.75</v>
      </c>
      <c r="J86" s="34">
        <f t="shared" si="25"/>
        <v>6646.29</v>
      </c>
      <c r="K86" s="217">
        <f t="shared" si="26"/>
        <v>991719.74</v>
      </c>
      <c r="L86" s="35">
        <f t="shared" si="27"/>
        <v>1114.3900000000001</v>
      </c>
      <c r="M86" s="34">
        <f t="shared" si="28"/>
        <v>1355730.17</v>
      </c>
      <c r="N86" s="387"/>
      <c r="O86" s="385" t="s">
        <v>86</v>
      </c>
      <c r="P86" s="8">
        <v>283550.77</v>
      </c>
      <c r="Q86" s="8"/>
      <c r="R86" s="8">
        <v>6646.29</v>
      </c>
      <c r="S86" s="8">
        <v>72698.98</v>
      </c>
      <c r="T86" s="8">
        <v>465975.88</v>
      </c>
      <c r="U86" s="8">
        <v>-7.15</v>
      </c>
      <c r="V86" s="8">
        <v>525751.01</v>
      </c>
      <c r="W86" s="8">
        <v>1114.3900000000001</v>
      </c>
      <c r="X86" s="7">
        <f t="shared" si="29"/>
        <v>1355730.1699999997</v>
      </c>
    </row>
    <row r="87" spans="1:24" ht="15" thickBot="1">
      <c r="A87" s="200" t="str">
        <f t="shared" si="17"/>
        <v>876</v>
      </c>
      <c r="B87" s="23">
        <f t="shared" si="18"/>
        <v>8777.2627502650776</v>
      </c>
      <c r="C87" s="23">
        <f t="shared" si="19"/>
        <v>1171.4442085599835</v>
      </c>
      <c r="D87" s="23">
        <f t="shared" si="20"/>
        <v>50740.965287588333</v>
      </c>
      <c r="E87" s="23">
        <f t="shared" si="21"/>
        <v>0</v>
      </c>
      <c r="F87" s="201">
        <f t="shared" si="22"/>
        <v>60689.672246413393</v>
      </c>
      <c r="G87" s="387"/>
      <c r="H87" s="27" t="str">
        <f t="shared" si="23"/>
        <v>876</v>
      </c>
      <c r="I87" s="34">
        <f t="shared" si="24"/>
        <v>7687.57</v>
      </c>
      <c r="J87" s="34">
        <f t="shared" si="25"/>
        <v>1026.01</v>
      </c>
      <c r="K87" s="217">
        <f t="shared" si="26"/>
        <v>44441.5</v>
      </c>
      <c r="L87" s="35">
        <f t="shared" si="27"/>
        <v>0</v>
      </c>
      <c r="M87" s="34">
        <f t="shared" si="28"/>
        <v>53155.08</v>
      </c>
      <c r="N87" s="387"/>
      <c r="O87" s="385" t="s">
        <v>87</v>
      </c>
      <c r="P87" s="9">
        <v>5479.43</v>
      </c>
      <c r="Q87" s="10"/>
      <c r="R87" s="9">
        <v>1026.01</v>
      </c>
      <c r="S87" s="9">
        <v>2208.14</v>
      </c>
      <c r="T87" s="9">
        <v>16244.45</v>
      </c>
      <c r="U87" s="9"/>
      <c r="V87" s="9">
        <v>28197.05</v>
      </c>
      <c r="W87" s="9"/>
      <c r="X87" s="7">
        <f t="shared" si="29"/>
        <v>53155.08</v>
      </c>
    </row>
    <row r="88" spans="1:24" ht="15" thickBot="1">
      <c r="A88" s="200" t="str">
        <f t="shared" si="17"/>
        <v>878</v>
      </c>
      <c r="B88" s="23">
        <f t="shared" si="18"/>
        <v>775905.64509706618</v>
      </c>
      <c r="C88" s="23">
        <f t="shared" si="19"/>
        <v>228174.636173468</v>
      </c>
      <c r="D88" s="23">
        <f t="shared" si="20"/>
        <v>3950139.1685015149</v>
      </c>
      <c r="E88" s="23">
        <f t="shared" si="21"/>
        <v>-1546157.1631716818</v>
      </c>
      <c r="F88" s="201">
        <f t="shared" si="22"/>
        <v>3408062.2866003672</v>
      </c>
      <c r="G88" s="387"/>
      <c r="H88" s="27" t="str">
        <f t="shared" si="23"/>
        <v>878</v>
      </c>
      <c r="I88" s="34">
        <f t="shared" si="24"/>
        <v>679577.35</v>
      </c>
      <c r="J88" s="34">
        <f t="shared" si="25"/>
        <v>199846.87</v>
      </c>
      <c r="K88" s="217">
        <f t="shared" si="26"/>
        <v>3459731.38</v>
      </c>
      <c r="L88" s="35">
        <f t="shared" si="27"/>
        <v>-1354202.53</v>
      </c>
      <c r="M88" s="34">
        <f t="shared" si="28"/>
        <v>2984953.0699999994</v>
      </c>
      <c r="N88" s="387"/>
      <c r="O88" s="385" t="s">
        <v>88</v>
      </c>
      <c r="P88" s="8">
        <v>642549.31999999995</v>
      </c>
      <c r="Q88" s="8"/>
      <c r="R88" s="8">
        <v>199846.87</v>
      </c>
      <c r="S88" s="8">
        <v>37028.03</v>
      </c>
      <c r="T88" s="8">
        <v>1265669.01</v>
      </c>
      <c r="U88" s="8">
        <v>-416.15</v>
      </c>
      <c r="V88" s="8">
        <v>2194478.52</v>
      </c>
      <c r="W88" s="8">
        <v>-1354202.53</v>
      </c>
      <c r="X88" s="7">
        <f t="shared" si="29"/>
        <v>2984953.0699999994</v>
      </c>
    </row>
    <row r="89" spans="1:24" ht="15" thickBot="1">
      <c r="A89" s="200" t="str">
        <f t="shared" si="17"/>
        <v>879</v>
      </c>
      <c r="B89" s="23">
        <f t="shared" si="18"/>
        <v>449373.18456149189</v>
      </c>
      <c r="C89" s="23">
        <f t="shared" si="19"/>
        <v>113244.55439935725</v>
      </c>
      <c r="D89" s="23">
        <f t="shared" si="20"/>
        <v>3409738.1433749842</v>
      </c>
      <c r="E89" s="23">
        <f t="shared" si="21"/>
        <v>0</v>
      </c>
      <c r="F89" s="201">
        <f t="shared" si="22"/>
        <v>3972355.8823358333</v>
      </c>
      <c r="G89" s="387"/>
      <c r="H89" s="27" t="str">
        <f t="shared" si="23"/>
        <v>879</v>
      </c>
      <c r="I89" s="34">
        <f t="shared" si="24"/>
        <v>393583.73000000004</v>
      </c>
      <c r="J89" s="34">
        <f t="shared" si="25"/>
        <v>99185.3</v>
      </c>
      <c r="K89" s="217">
        <f t="shared" si="26"/>
        <v>2986420.87</v>
      </c>
      <c r="L89" s="35">
        <f t="shared" si="27"/>
        <v>0</v>
      </c>
      <c r="M89" s="34">
        <f t="shared" si="28"/>
        <v>3479189.9000000004</v>
      </c>
      <c r="N89" s="387"/>
      <c r="O89" s="385" t="s">
        <v>89</v>
      </c>
      <c r="P89" s="9">
        <v>382551.77</v>
      </c>
      <c r="Q89" s="10"/>
      <c r="R89" s="9">
        <v>99185.3</v>
      </c>
      <c r="S89" s="9">
        <v>11031.96</v>
      </c>
      <c r="T89" s="9">
        <v>1027430.69</v>
      </c>
      <c r="U89" s="9">
        <v>956.18</v>
      </c>
      <c r="V89" s="9">
        <v>1958034</v>
      </c>
      <c r="W89" s="9"/>
      <c r="X89" s="7">
        <f t="shared" si="29"/>
        <v>3479189.9</v>
      </c>
    </row>
    <row r="90" spans="1:24" ht="15" thickBot="1">
      <c r="A90" s="200" t="str">
        <f t="shared" si="17"/>
        <v>880</v>
      </c>
      <c r="B90" s="23">
        <f t="shared" si="18"/>
        <v>2244424.8326999284</v>
      </c>
      <c r="C90" s="23">
        <f t="shared" si="19"/>
        <v>475030.25721005275</v>
      </c>
      <c r="D90" s="23">
        <f t="shared" si="20"/>
        <v>460451.04540667241</v>
      </c>
      <c r="E90" s="23">
        <f t="shared" si="21"/>
        <v>55356.821513518204</v>
      </c>
      <c r="F90" s="201">
        <f t="shared" si="22"/>
        <v>3235262.9568301714</v>
      </c>
      <c r="G90" s="387"/>
      <c r="H90" s="27" t="str">
        <f t="shared" si="23"/>
        <v>880</v>
      </c>
      <c r="I90" s="34">
        <f t="shared" si="24"/>
        <v>1965780.6199999999</v>
      </c>
      <c r="J90" s="34">
        <f t="shared" si="25"/>
        <v>416055.49000000005</v>
      </c>
      <c r="K90" s="217">
        <f t="shared" si="26"/>
        <v>403286.28</v>
      </c>
      <c r="L90" s="35">
        <f t="shared" si="27"/>
        <v>48484.3</v>
      </c>
      <c r="M90" s="34">
        <f t="shared" si="28"/>
        <v>2833606.6899999995</v>
      </c>
      <c r="N90" s="387"/>
      <c r="O90" s="385" t="s">
        <v>90</v>
      </c>
      <c r="P90" s="8">
        <v>1866691.89</v>
      </c>
      <c r="Q90" s="11">
        <v>-759.22</v>
      </c>
      <c r="R90" s="8">
        <v>416814.71</v>
      </c>
      <c r="S90" s="8">
        <v>99088.73</v>
      </c>
      <c r="T90" s="8">
        <v>199496.99</v>
      </c>
      <c r="U90" s="8">
        <v>-2.06</v>
      </c>
      <c r="V90" s="8">
        <v>203791.35</v>
      </c>
      <c r="W90" s="8">
        <v>48484.3</v>
      </c>
      <c r="X90" s="7">
        <f t="shared" si="29"/>
        <v>2833606.6899999995</v>
      </c>
    </row>
    <row r="91" spans="1:24" ht="15" thickBot="1">
      <c r="A91" s="200" t="str">
        <f t="shared" si="17"/>
        <v>887</v>
      </c>
      <c r="B91" s="23">
        <f t="shared" si="18"/>
        <v>808699.50647195382</v>
      </c>
      <c r="C91" s="23">
        <f t="shared" si="19"/>
        <v>55161.263025743072</v>
      </c>
      <c r="D91" s="23">
        <f t="shared" si="20"/>
        <v>1423241.6889461225</v>
      </c>
      <c r="E91" s="23">
        <f t="shared" si="21"/>
        <v>23424.568366179876</v>
      </c>
      <c r="F91" s="201">
        <f t="shared" si="22"/>
        <v>2310527.0268099993</v>
      </c>
      <c r="G91" s="387"/>
      <c r="H91" s="27" t="str">
        <f t="shared" si="23"/>
        <v>887</v>
      </c>
      <c r="I91" s="34">
        <f t="shared" si="24"/>
        <v>708299.87000000011</v>
      </c>
      <c r="J91" s="34">
        <f t="shared" si="25"/>
        <v>48313.02</v>
      </c>
      <c r="K91" s="217">
        <f t="shared" si="26"/>
        <v>1246546.95</v>
      </c>
      <c r="L91" s="35">
        <f t="shared" si="27"/>
        <v>20516.419999999998</v>
      </c>
      <c r="M91" s="34">
        <f t="shared" si="28"/>
        <v>2023676.26</v>
      </c>
      <c r="N91" s="387"/>
      <c r="O91" s="385" t="s">
        <v>91</v>
      </c>
      <c r="P91" s="9">
        <v>627147.30000000005</v>
      </c>
      <c r="Q91" s="9">
        <v>-48.65</v>
      </c>
      <c r="R91" s="9">
        <v>48361.67</v>
      </c>
      <c r="S91" s="9">
        <v>81152.570000000007</v>
      </c>
      <c r="T91" s="9">
        <v>538809.72</v>
      </c>
      <c r="U91" s="9">
        <v>-6.96</v>
      </c>
      <c r="V91" s="9">
        <v>707744.19</v>
      </c>
      <c r="W91" s="9">
        <v>20516.419999999998</v>
      </c>
      <c r="X91" s="7">
        <f t="shared" si="29"/>
        <v>2023676.26</v>
      </c>
    </row>
    <row r="92" spans="1:24" ht="15" thickBot="1">
      <c r="A92" s="200" t="str">
        <f t="shared" si="17"/>
        <v>889</v>
      </c>
      <c r="B92" s="23">
        <f t="shared" si="18"/>
        <v>158153.86236753012</v>
      </c>
      <c r="C92" s="23">
        <f t="shared" si="19"/>
        <v>170.55422059696332</v>
      </c>
      <c r="D92" s="23">
        <f t="shared" si="20"/>
        <v>304526.04514744563</v>
      </c>
      <c r="E92" s="23">
        <f t="shared" si="21"/>
        <v>-107.86087307400673</v>
      </c>
      <c r="F92" s="201">
        <f t="shared" si="22"/>
        <v>462742.60086249874</v>
      </c>
      <c r="G92" s="387"/>
      <c r="H92" s="27" t="str">
        <f t="shared" si="23"/>
        <v>889</v>
      </c>
      <c r="I92" s="34">
        <f t="shared" si="24"/>
        <v>138519.14000000001</v>
      </c>
      <c r="J92" s="34">
        <f t="shared" si="25"/>
        <v>149.38</v>
      </c>
      <c r="K92" s="217">
        <f t="shared" si="26"/>
        <v>266719.28999999998</v>
      </c>
      <c r="L92" s="35">
        <f t="shared" si="27"/>
        <v>-94.47</v>
      </c>
      <c r="M92" s="34">
        <f t="shared" si="28"/>
        <v>405293.34</v>
      </c>
      <c r="N92" s="387"/>
      <c r="O92" s="385" t="s">
        <v>92</v>
      </c>
      <c r="P92" s="8">
        <v>136239.41</v>
      </c>
      <c r="Q92" s="11">
        <v>51.41</v>
      </c>
      <c r="R92" s="8">
        <v>97.97</v>
      </c>
      <c r="S92" s="8">
        <v>2279.73</v>
      </c>
      <c r="T92" s="8">
        <v>131831.54999999999</v>
      </c>
      <c r="U92" s="8"/>
      <c r="V92" s="8">
        <v>134887.74</v>
      </c>
      <c r="W92" s="8">
        <v>-94.47</v>
      </c>
      <c r="X92" s="7">
        <f t="shared" si="29"/>
        <v>405293.34</v>
      </c>
    </row>
    <row r="93" spans="1:24" ht="16.2" customHeight="1" thickBot="1">
      <c r="A93" s="200" t="str">
        <f t="shared" si="17"/>
        <v>890</v>
      </c>
      <c r="B93" s="23">
        <f t="shared" si="18"/>
        <v>71541.113172685204</v>
      </c>
      <c r="C93" s="23">
        <f t="shared" si="19"/>
        <v>12173.744213473354</v>
      </c>
      <c r="D93" s="23">
        <f t="shared" si="20"/>
        <v>277401.59879215556</v>
      </c>
      <c r="E93" s="23">
        <f t="shared" si="21"/>
        <v>0</v>
      </c>
      <c r="F93" s="201">
        <f t="shared" si="22"/>
        <v>361116.45617831411</v>
      </c>
      <c r="G93" s="387"/>
      <c r="H93" s="27" t="str">
        <f t="shared" si="23"/>
        <v>890</v>
      </c>
      <c r="I93" s="34">
        <f t="shared" si="24"/>
        <v>62659.32</v>
      </c>
      <c r="J93" s="34">
        <f t="shared" si="25"/>
        <v>10662.38</v>
      </c>
      <c r="K93" s="217">
        <f t="shared" si="26"/>
        <v>242962.33000000002</v>
      </c>
      <c r="L93" s="35">
        <f t="shared" si="27"/>
        <v>0</v>
      </c>
      <c r="M93" s="34">
        <f t="shared" si="28"/>
        <v>316284.03000000003</v>
      </c>
      <c r="N93" s="387"/>
      <c r="O93" s="385" t="s">
        <v>93</v>
      </c>
      <c r="P93" s="9">
        <v>51785.03</v>
      </c>
      <c r="Q93" s="10"/>
      <c r="R93" s="10">
        <v>10662.38</v>
      </c>
      <c r="S93" s="9">
        <v>10874.29</v>
      </c>
      <c r="T93" s="10">
        <v>53980.23</v>
      </c>
      <c r="U93" s="10"/>
      <c r="V93" s="10">
        <v>188982.1</v>
      </c>
      <c r="W93" s="10"/>
      <c r="X93" s="7">
        <f t="shared" si="29"/>
        <v>316284.03000000003</v>
      </c>
    </row>
    <row r="94" spans="1:24" ht="17.399999999999999" customHeight="1" thickBot="1">
      <c r="A94" s="200" t="str">
        <f t="shared" si="17"/>
        <v>892</v>
      </c>
      <c r="B94" s="23">
        <f t="shared" si="18"/>
        <v>274180.39838361356</v>
      </c>
      <c r="C94" s="23">
        <f t="shared" si="19"/>
        <v>15204.478327464662</v>
      </c>
      <c r="D94" s="23">
        <f t="shared" si="20"/>
        <v>457267.59116584319</v>
      </c>
      <c r="E94" s="23">
        <f t="shared" si="21"/>
        <v>5722.5405242457755</v>
      </c>
      <c r="F94" s="201">
        <f t="shared" si="22"/>
        <v>752375.00840116723</v>
      </c>
      <c r="G94" s="387"/>
      <c r="H94" s="27" t="str">
        <f t="shared" si="23"/>
        <v>892</v>
      </c>
      <c r="I94" s="34">
        <f t="shared" si="24"/>
        <v>240141.03999999998</v>
      </c>
      <c r="J94" s="34">
        <f t="shared" si="25"/>
        <v>13316.85</v>
      </c>
      <c r="K94" s="217">
        <f t="shared" si="26"/>
        <v>400498.05000000005</v>
      </c>
      <c r="L94" s="35">
        <f t="shared" si="27"/>
        <v>5012.09</v>
      </c>
      <c r="M94" s="34">
        <f t="shared" si="28"/>
        <v>658968.03</v>
      </c>
      <c r="N94" s="387"/>
      <c r="O94" s="385" t="s">
        <v>94</v>
      </c>
      <c r="P94" s="8">
        <v>192275.33</v>
      </c>
      <c r="Q94" s="8"/>
      <c r="R94" s="8">
        <v>13316.85</v>
      </c>
      <c r="S94" s="8">
        <v>47865.71</v>
      </c>
      <c r="T94" s="11">
        <v>156448.48000000001</v>
      </c>
      <c r="U94" s="11">
        <v>-24.24</v>
      </c>
      <c r="V94" s="11">
        <v>244073.81</v>
      </c>
      <c r="W94" s="8">
        <v>5012.09</v>
      </c>
      <c r="X94" s="7">
        <f t="shared" si="29"/>
        <v>658968.02999999991</v>
      </c>
    </row>
    <row r="95" spans="1:24" ht="18" customHeight="1" thickBot="1">
      <c r="A95" s="200" t="str">
        <f t="shared" si="17"/>
        <v>893</v>
      </c>
      <c r="B95" s="23">
        <f t="shared" si="18"/>
        <v>109629.05154013133</v>
      </c>
      <c r="C95" s="23">
        <f t="shared" si="19"/>
        <v>19091.602883571137</v>
      </c>
      <c r="D95" s="23">
        <f t="shared" si="20"/>
        <v>556615.73293536133</v>
      </c>
      <c r="E95" s="23">
        <f t="shared" si="21"/>
        <v>252.77144797135966</v>
      </c>
      <c r="F95" s="201">
        <f t="shared" si="22"/>
        <v>685589.15880703519</v>
      </c>
      <c r="G95" s="387"/>
      <c r="H95" s="27" t="str">
        <f t="shared" si="23"/>
        <v>893</v>
      </c>
      <c r="I95" s="34">
        <f t="shared" si="24"/>
        <v>96018.66</v>
      </c>
      <c r="J95" s="34">
        <f t="shared" si="25"/>
        <v>16721.39</v>
      </c>
      <c r="K95" s="217">
        <f t="shared" si="26"/>
        <v>487512.17</v>
      </c>
      <c r="L95" s="35">
        <f t="shared" si="27"/>
        <v>221.39</v>
      </c>
      <c r="M95" s="34">
        <f t="shared" si="28"/>
        <v>600473.61</v>
      </c>
      <c r="N95" s="387"/>
      <c r="O95" s="385" t="s">
        <v>95</v>
      </c>
      <c r="P95" s="9">
        <v>94590.25</v>
      </c>
      <c r="Q95" s="9"/>
      <c r="R95" s="9">
        <v>16721.39</v>
      </c>
      <c r="S95" s="9">
        <v>1428.41</v>
      </c>
      <c r="T95" s="10">
        <v>174621.03</v>
      </c>
      <c r="U95" s="10">
        <v>-46.02</v>
      </c>
      <c r="V95" s="10">
        <v>312937.15999999997</v>
      </c>
      <c r="W95" s="9">
        <v>221.39</v>
      </c>
      <c r="X95" s="7">
        <f t="shared" si="29"/>
        <v>600473.61</v>
      </c>
    </row>
    <row r="96" spans="1:24" ht="16.2" customHeight="1" thickBot="1">
      <c r="A96" s="200" t="str">
        <f t="shared" si="17"/>
        <v>894</v>
      </c>
      <c r="B96" s="23">
        <f t="shared" si="18"/>
        <v>114431.56062443041</v>
      </c>
      <c r="C96" s="23">
        <f t="shared" si="19"/>
        <v>12367.647167576864</v>
      </c>
      <c r="D96" s="23">
        <f t="shared" si="20"/>
        <v>639191.72016513301</v>
      </c>
      <c r="E96" s="23">
        <f t="shared" si="21"/>
        <v>-8.2776683580665686</v>
      </c>
      <c r="F96" s="201">
        <f t="shared" si="22"/>
        <v>765982.6502887822</v>
      </c>
      <c r="G96" s="387"/>
      <c r="H96" s="27" t="str">
        <f t="shared" si="23"/>
        <v>894</v>
      </c>
      <c r="I96" s="34">
        <f t="shared" si="24"/>
        <v>100224.94</v>
      </c>
      <c r="J96" s="34">
        <f t="shared" si="25"/>
        <v>10832.21</v>
      </c>
      <c r="K96" s="217">
        <f t="shared" si="26"/>
        <v>559836.3899999999</v>
      </c>
      <c r="L96" s="35">
        <f t="shared" si="27"/>
        <v>-7.25</v>
      </c>
      <c r="M96" s="34">
        <f t="shared" si="28"/>
        <v>670886.28999999992</v>
      </c>
      <c r="N96" s="387"/>
      <c r="O96" s="385" t="s">
        <v>96</v>
      </c>
      <c r="P96" s="8">
        <v>84255.3</v>
      </c>
      <c r="Q96" s="11"/>
      <c r="R96" s="8">
        <v>10832.21</v>
      </c>
      <c r="S96" s="8">
        <v>15969.64</v>
      </c>
      <c r="T96" s="8">
        <v>206939.3</v>
      </c>
      <c r="U96" s="8">
        <v>-21.39</v>
      </c>
      <c r="V96" s="8">
        <v>352918.48</v>
      </c>
      <c r="W96" s="11">
        <v>-7.25</v>
      </c>
      <c r="X96" s="7">
        <f t="shared" si="29"/>
        <v>670886.29</v>
      </c>
    </row>
    <row r="97" spans="1:24" ht="15.6" customHeight="1" thickBot="1">
      <c r="A97" s="200" t="str">
        <f t="shared" si="17"/>
        <v>901C</v>
      </c>
      <c r="B97" s="23">
        <f t="shared" si="18"/>
        <v>218446.84591127775</v>
      </c>
      <c r="C97" s="23">
        <f t="shared" si="19"/>
        <v>0</v>
      </c>
      <c r="D97" s="23">
        <f t="shared" si="20"/>
        <v>0</v>
      </c>
      <c r="E97" s="23">
        <f t="shared" si="21"/>
        <v>0</v>
      </c>
      <c r="F97" s="201">
        <f t="shared" si="22"/>
        <v>218446.84591127775</v>
      </c>
      <c r="G97" s="387"/>
      <c r="H97" s="27" t="str">
        <f t="shared" si="23"/>
        <v>901C</v>
      </c>
      <c r="I97" s="34">
        <f t="shared" si="24"/>
        <v>191326.78</v>
      </c>
      <c r="J97" s="34">
        <f t="shared" si="25"/>
        <v>0</v>
      </c>
      <c r="K97" s="217">
        <f t="shared" si="26"/>
        <v>0</v>
      </c>
      <c r="L97" s="35">
        <f t="shared" si="27"/>
        <v>0</v>
      </c>
      <c r="M97" s="34">
        <f t="shared" si="28"/>
        <v>191326.78</v>
      </c>
      <c r="N97" s="387"/>
      <c r="O97" s="385" t="s">
        <v>97</v>
      </c>
      <c r="P97" s="9">
        <v>182984.45</v>
      </c>
      <c r="Q97" s="9"/>
      <c r="R97" s="9"/>
      <c r="S97" s="9">
        <v>8342.33</v>
      </c>
      <c r="T97" s="10"/>
      <c r="U97" s="10"/>
      <c r="V97" s="10"/>
      <c r="W97" s="9"/>
      <c r="X97" s="7">
        <f t="shared" si="29"/>
        <v>191326.78</v>
      </c>
    </row>
    <row r="98" spans="1:24" ht="14.4" customHeight="1" thickBot="1">
      <c r="A98" s="200" t="str">
        <f t="shared" si="17"/>
        <v>902C</v>
      </c>
      <c r="B98" s="23">
        <f t="shared" si="18"/>
        <v>85462.347390124778</v>
      </c>
      <c r="C98" s="23">
        <f t="shared" si="19"/>
        <v>397733.40149990062</v>
      </c>
      <c r="D98" s="23">
        <f t="shared" si="20"/>
        <v>0</v>
      </c>
      <c r="E98" s="23">
        <f t="shared" si="21"/>
        <v>75.218316059231114</v>
      </c>
      <c r="F98" s="201">
        <f t="shared" si="22"/>
        <v>483270.96720608464</v>
      </c>
      <c r="G98" s="387"/>
      <c r="H98" s="27" t="str">
        <f t="shared" si="23"/>
        <v>902C</v>
      </c>
      <c r="I98" s="34">
        <f t="shared" si="24"/>
        <v>74852.239999999991</v>
      </c>
      <c r="J98" s="34">
        <f t="shared" si="25"/>
        <v>348355</v>
      </c>
      <c r="K98" s="217">
        <f t="shared" si="26"/>
        <v>0</v>
      </c>
      <c r="L98" s="35">
        <f t="shared" si="27"/>
        <v>65.88</v>
      </c>
      <c r="M98" s="34">
        <f t="shared" si="28"/>
        <v>423273.12</v>
      </c>
      <c r="N98" s="387"/>
      <c r="O98" s="385" t="s">
        <v>98</v>
      </c>
      <c r="P98" s="8">
        <v>46651.99</v>
      </c>
      <c r="Q98" s="8">
        <v>329954.59000000003</v>
      </c>
      <c r="R98" s="8">
        <v>18400.41</v>
      </c>
      <c r="S98" s="8">
        <v>28200.25</v>
      </c>
      <c r="T98" s="11"/>
      <c r="U98" s="11"/>
      <c r="V98" s="11"/>
      <c r="W98" s="8">
        <v>65.88</v>
      </c>
      <c r="X98" s="7">
        <f t="shared" si="29"/>
        <v>423273.12</v>
      </c>
    </row>
    <row r="99" spans="1:24" ht="18.600000000000001" customHeight="1" thickBot="1">
      <c r="A99" s="200" t="str">
        <f t="shared" si="17"/>
        <v>902E</v>
      </c>
      <c r="B99" s="23">
        <f t="shared" si="18"/>
        <v>27645.870957006704</v>
      </c>
      <c r="C99" s="23">
        <f t="shared" si="19"/>
        <v>224786.42096114423</v>
      </c>
      <c r="D99" s="23">
        <f t="shared" si="20"/>
        <v>0</v>
      </c>
      <c r="E99" s="23">
        <f t="shared" si="21"/>
        <v>-709.90425586138622</v>
      </c>
      <c r="F99" s="201">
        <f t="shared" si="22"/>
        <v>251722.38766228955</v>
      </c>
      <c r="G99" s="387"/>
      <c r="H99" s="27" t="str">
        <f t="shared" si="23"/>
        <v>902E</v>
      </c>
      <c r="I99" s="34">
        <f t="shared" si="24"/>
        <v>24213.65</v>
      </c>
      <c r="J99" s="34">
        <f t="shared" si="25"/>
        <v>196879.30000000002</v>
      </c>
      <c r="K99" s="217">
        <f t="shared" si="26"/>
        <v>0</v>
      </c>
      <c r="L99" s="35">
        <f t="shared" si="27"/>
        <v>-621.77</v>
      </c>
      <c r="M99" s="34">
        <f t="shared" si="28"/>
        <v>220471.18000000002</v>
      </c>
      <c r="N99" s="387"/>
      <c r="O99" s="385" t="s">
        <v>99</v>
      </c>
      <c r="P99" s="9">
        <v>24256.36</v>
      </c>
      <c r="Q99" s="9">
        <v>197043.73</v>
      </c>
      <c r="R99" s="9">
        <v>-164.43</v>
      </c>
      <c r="S99" s="9">
        <v>-42.71</v>
      </c>
      <c r="T99" s="9"/>
      <c r="U99" s="9"/>
      <c r="V99" s="9"/>
      <c r="W99" s="9">
        <v>-621.77</v>
      </c>
      <c r="X99" s="7">
        <f t="shared" si="29"/>
        <v>220471.18000000005</v>
      </c>
    </row>
    <row r="100" spans="1:24" ht="19.2" customHeight="1" thickBot="1">
      <c r="A100" s="200" t="str">
        <f t="shared" si="17"/>
        <v>902G</v>
      </c>
      <c r="B100" s="23">
        <f t="shared" si="18"/>
        <v>173401.43024035107</v>
      </c>
      <c r="C100" s="23">
        <f t="shared" si="19"/>
        <v>858.12589810196596</v>
      </c>
      <c r="D100" s="23">
        <f t="shared" si="20"/>
        <v>102985.15514900157</v>
      </c>
      <c r="E100" s="23">
        <f t="shared" si="21"/>
        <v>0</v>
      </c>
      <c r="F100" s="201">
        <f t="shared" si="22"/>
        <v>277244.71128745459</v>
      </c>
      <c r="G100" s="387"/>
      <c r="H100" s="27" t="str">
        <f t="shared" si="23"/>
        <v>902G</v>
      </c>
      <c r="I100" s="34">
        <f t="shared" si="24"/>
        <v>151873.72999999998</v>
      </c>
      <c r="J100" s="34">
        <f t="shared" si="25"/>
        <v>751.59</v>
      </c>
      <c r="K100" s="217">
        <f t="shared" si="26"/>
        <v>90199.6</v>
      </c>
      <c r="L100" s="35">
        <f t="shared" si="27"/>
        <v>0</v>
      </c>
      <c r="M100" s="34">
        <f t="shared" si="28"/>
        <v>242824.91999999998</v>
      </c>
      <c r="N100" s="387"/>
      <c r="O100" s="385" t="s">
        <v>100</v>
      </c>
      <c r="P100" s="8">
        <v>79409.56</v>
      </c>
      <c r="Q100" s="8"/>
      <c r="R100" s="8">
        <v>751.59</v>
      </c>
      <c r="S100" s="8">
        <v>72464.17</v>
      </c>
      <c r="T100" s="11">
        <v>21309.43</v>
      </c>
      <c r="U100" s="11"/>
      <c r="V100" s="11">
        <v>68890.17</v>
      </c>
      <c r="W100" s="8"/>
      <c r="X100" s="7">
        <f t="shared" si="29"/>
        <v>242824.91999999998</v>
      </c>
    </row>
    <row r="101" spans="1:24" ht="18" customHeight="1" thickBot="1">
      <c r="A101" s="200" t="str">
        <f t="shared" si="17"/>
        <v>903C</v>
      </c>
      <c r="B101" s="23">
        <f t="shared" si="18"/>
        <v>2347132.1778813596</v>
      </c>
      <c r="C101" s="23">
        <f t="shared" si="19"/>
        <v>12164212.289970728</v>
      </c>
      <c r="D101" s="23">
        <f t="shared" si="20"/>
        <v>0</v>
      </c>
      <c r="E101" s="23">
        <f t="shared" si="21"/>
        <v>8753.149046027509</v>
      </c>
      <c r="F101" s="201">
        <f t="shared" si="22"/>
        <v>14520097.616898116</v>
      </c>
      <c r="G101" s="387"/>
      <c r="H101" s="27" t="str">
        <f t="shared" si="23"/>
        <v>903C</v>
      </c>
      <c r="I101" s="34">
        <f t="shared" si="24"/>
        <v>2055736.9</v>
      </c>
      <c r="J101" s="34">
        <f t="shared" si="25"/>
        <v>10654031.460000001</v>
      </c>
      <c r="K101" s="217">
        <f t="shared" si="26"/>
        <v>0</v>
      </c>
      <c r="L101" s="35">
        <f t="shared" si="27"/>
        <v>7666.45</v>
      </c>
      <c r="M101" s="34">
        <f t="shared" si="28"/>
        <v>12717434.810000001</v>
      </c>
      <c r="N101" s="387"/>
      <c r="O101" s="385" t="s">
        <v>101</v>
      </c>
      <c r="P101" s="9">
        <v>1964111.88</v>
      </c>
      <c r="Q101" s="10">
        <v>968936.97</v>
      </c>
      <c r="R101" s="9">
        <v>9685094.4900000002</v>
      </c>
      <c r="S101" s="9">
        <v>91625.02</v>
      </c>
      <c r="T101" s="10"/>
      <c r="U101" s="10"/>
      <c r="V101" s="10"/>
      <c r="W101" s="10">
        <v>7666.45</v>
      </c>
      <c r="X101" s="7">
        <f t="shared" si="29"/>
        <v>12717434.809999999</v>
      </c>
    </row>
    <row r="102" spans="1:24" ht="17.399999999999999" customHeight="1" thickBot="1">
      <c r="A102" s="200" t="str">
        <f t="shared" si="17"/>
        <v>903E</v>
      </c>
      <c r="B102" s="23">
        <f t="shared" si="18"/>
        <v>455304.50500793842</v>
      </c>
      <c r="C102" s="23">
        <f t="shared" si="19"/>
        <v>1485334.6486199636</v>
      </c>
      <c r="D102" s="23">
        <f t="shared" si="20"/>
        <v>0</v>
      </c>
      <c r="E102" s="23">
        <f t="shared" si="21"/>
        <v>-7094.9322681188232</v>
      </c>
      <c r="F102" s="201">
        <f t="shared" si="22"/>
        <v>1933544.2213597833</v>
      </c>
      <c r="G102" s="387"/>
      <c r="H102" s="27" t="str">
        <f t="shared" si="23"/>
        <v>903E</v>
      </c>
      <c r="I102" s="34">
        <f t="shared" si="24"/>
        <v>398778.68</v>
      </c>
      <c r="J102" s="34">
        <f t="shared" si="25"/>
        <v>1300931.1000000001</v>
      </c>
      <c r="K102" s="217">
        <f t="shared" si="26"/>
        <v>0</v>
      </c>
      <c r="L102" s="35">
        <f t="shared" si="27"/>
        <v>-6214.1</v>
      </c>
      <c r="M102" s="34">
        <f t="shared" si="28"/>
        <v>1693495.68</v>
      </c>
      <c r="N102" s="387"/>
      <c r="O102" s="385" t="s">
        <v>102</v>
      </c>
      <c r="P102" s="8">
        <v>385496.25</v>
      </c>
      <c r="Q102" s="11">
        <v>927936.01</v>
      </c>
      <c r="R102" s="8">
        <v>372995.09</v>
      </c>
      <c r="S102" s="8">
        <v>13282.43</v>
      </c>
      <c r="T102" s="11"/>
      <c r="U102" s="11"/>
      <c r="V102" s="11"/>
      <c r="W102" s="8">
        <v>-6214.1</v>
      </c>
      <c r="X102" s="7">
        <f t="shared" si="29"/>
        <v>1693495.68</v>
      </c>
    </row>
    <row r="103" spans="1:24" ht="15.6" customHeight="1" thickBot="1">
      <c r="A103" s="200" t="str">
        <f t="shared" si="17"/>
        <v>903G</v>
      </c>
      <c r="B103" s="23">
        <f t="shared" si="18"/>
        <v>318982.621866917</v>
      </c>
      <c r="C103" s="23">
        <f t="shared" si="19"/>
        <v>106197.75819992479</v>
      </c>
      <c r="D103" s="23">
        <f t="shared" si="20"/>
        <v>450991.42876433628</v>
      </c>
      <c r="E103" s="23">
        <f t="shared" si="21"/>
        <v>131.04976195019046</v>
      </c>
      <c r="F103" s="201">
        <f t="shared" si="22"/>
        <v>876302.85859312827</v>
      </c>
      <c r="G103" s="387"/>
      <c r="H103" s="27" t="str">
        <f t="shared" si="23"/>
        <v>903G</v>
      </c>
      <c r="I103" s="34">
        <f t="shared" si="24"/>
        <v>279381.08999999997</v>
      </c>
      <c r="J103" s="34">
        <f t="shared" si="25"/>
        <v>93013.36</v>
      </c>
      <c r="K103" s="217">
        <f t="shared" si="26"/>
        <v>395001.07</v>
      </c>
      <c r="L103" s="35">
        <f t="shared" si="27"/>
        <v>114.78</v>
      </c>
      <c r="M103" s="34">
        <f t="shared" si="28"/>
        <v>767510.3</v>
      </c>
      <c r="N103" s="387"/>
      <c r="O103" s="385" t="s">
        <v>103</v>
      </c>
      <c r="P103" s="9">
        <v>267481.62</v>
      </c>
      <c r="Q103" s="10">
        <v>79819.81</v>
      </c>
      <c r="R103" s="9">
        <v>13193.55</v>
      </c>
      <c r="S103" s="9">
        <v>11899.47</v>
      </c>
      <c r="T103" s="9">
        <v>150733.66</v>
      </c>
      <c r="U103" s="9">
        <v>-22.79</v>
      </c>
      <c r="V103" s="9">
        <v>244290.2</v>
      </c>
      <c r="W103" s="9">
        <v>114.78</v>
      </c>
      <c r="X103" s="7">
        <f t="shared" si="29"/>
        <v>767510.3</v>
      </c>
    </row>
    <row r="104" spans="1:24" ht="16.95" customHeight="1" thickBot="1">
      <c r="A104" s="200" t="str">
        <f t="shared" si="17"/>
        <v>908C</v>
      </c>
      <c r="B104" s="23">
        <f t="shared" si="18"/>
        <v>769556.04550538131</v>
      </c>
      <c r="C104" s="23">
        <f t="shared" si="19"/>
        <v>313682.37943861581</v>
      </c>
      <c r="D104" s="23">
        <f t="shared" si="20"/>
        <v>0</v>
      </c>
      <c r="E104" s="23">
        <f t="shared" si="21"/>
        <v>-18005.538542572012</v>
      </c>
      <c r="F104" s="201">
        <f t="shared" si="22"/>
        <v>1065232.8864014251</v>
      </c>
      <c r="G104" s="387"/>
      <c r="H104" s="27" t="str">
        <f t="shared" si="23"/>
        <v>908C</v>
      </c>
      <c r="I104" s="34">
        <f>P104+S104</f>
        <v>674016.05</v>
      </c>
      <c r="J104" s="34">
        <f t="shared" si="25"/>
        <v>274738.87</v>
      </c>
      <c r="K104" s="217">
        <f t="shared" si="26"/>
        <v>0</v>
      </c>
      <c r="L104" s="35">
        <f t="shared" si="27"/>
        <v>-15770.16</v>
      </c>
      <c r="M104" s="34">
        <f t="shared" si="28"/>
        <v>932984.76</v>
      </c>
      <c r="N104" s="387"/>
      <c r="O104" s="385" t="s">
        <v>104</v>
      </c>
      <c r="P104" s="8">
        <v>657839.49</v>
      </c>
      <c r="Q104" s="11">
        <v>154517.29999999999</v>
      </c>
      <c r="R104" s="11">
        <v>120221.57</v>
      </c>
      <c r="S104" s="8">
        <v>16176.56</v>
      </c>
      <c r="T104" s="11"/>
      <c r="U104" s="11"/>
      <c r="V104" s="11"/>
      <c r="W104" s="11">
        <v>-15770.16</v>
      </c>
      <c r="X104" s="7">
        <f t="shared" si="29"/>
        <v>932984.76000000013</v>
      </c>
    </row>
    <row r="105" spans="1:24" ht="17.399999999999999" customHeight="1" thickBot="1">
      <c r="A105" s="200" t="str">
        <f t="shared" si="17"/>
        <v>908E</v>
      </c>
      <c r="B105" s="23">
        <f t="shared" si="18"/>
        <v>305533.23758083442</v>
      </c>
      <c r="C105" s="23">
        <f t="shared" si="19"/>
        <v>-2.397669455439972</v>
      </c>
      <c r="D105" s="23">
        <f t="shared" si="20"/>
        <v>0</v>
      </c>
      <c r="E105" s="23">
        <f t="shared" si="21"/>
        <v>-19.306947853090438</v>
      </c>
      <c r="F105" s="201">
        <f t="shared" si="22"/>
        <v>305511.53296352591</v>
      </c>
      <c r="G105" s="387"/>
      <c r="H105" s="27" t="str">
        <f t="shared" si="23"/>
        <v>908E</v>
      </c>
      <c r="I105" s="34">
        <f t="shared" si="24"/>
        <v>267601.44</v>
      </c>
      <c r="J105" s="34">
        <f t="shared" si="25"/>
        <v>-2.1</v>
      </c>
      <c r="K105" s="217">
        <f t="shared" si="26"/>
        <v>0</v>
      </c>
      <c r="L105" s="35">
        <f t="shared" si="27"/>
        <v>-16.91</v>
      </c>
      <c r="M105" s="34">
        <f t="shared" si="28"/>
        <v>267582.43000000005</v>
      </c>
      <c r="N105" s="387"/>
      <c r="O105" s="385" t="s">
        <v>105</v>
      </c>
      <c r="P105" s="9">
        <v>260715.09</v>
      </c>
      <c r="Q105" s="10"/>
      <c r="R105" s="10">
        <v>-2.1</v>
      </c>
      <c r="S105" s="9">
        <v>6886.35</v>
      </c>
      <c r="T105" s="10"/>
      <c r="U105" s="10"/>
      <c r="V105" s="10"/>
      <c r="W105" s="9">
        <v>-16.91</v>
      </c>
      <c r="X105" s="7">
        <f t="shared" si="29"/>
        <v>267582.43</v>
      </c>
    </row>
    <row r="106" spans="1:24" ht="16.95" customHeight="1" thickBot="1">
      <c r="A106" s="200" t="str">
        <f t="shared" si="17"/>
        <v>908G</v>
      </c>
      <c r="B106" s="23">
        <f t="shared" si="18"/>
        <v>256037.98716755671</v>
      </c>
      <c r="C106" s="23">
        <f t="shared" si="19"/>
        <v>-1.826795775573312</v>
      </c>
      <c r="D106" s="23">
        <f t="shared" si="20"/>
        <v>0</v>
      </c>
      <c r="E106" s="23">
        <f t="shared" si="21"/>
        <v>651.20702409749629</v>
      </c>
      <c r="F106" s="201">
        <f t="shared" si="22"/>
        <v>256687.36739587865</v>
      </c>
      <c r="G106" s="387"/>
      <c r="H106" s="27" t="str">
        <f t="shared" si="23"/>
        <v>908G</v>
      </c>
      <c r="I106" s="34">
        <f t="shared" si="24"/>
        <v>224251</v>
      </c>
      <c r="J106" s="34">
        <f t="shared" si="25"/>
        <v>-1.6</v>
      </c>
      <c r="K106" s="217">
        <f t="shared" si="26"/>
        <v>0</v>
      </c>
      <c r="L106" s="35">
        <f t="shared" si="27"/>
        <v>570.36</v>
      </c>
      <c r="M106" s="34">
        <f t="shared" si="28"/>
        <v>224819.75999999998</v>
      </c>
      <c r="N106" s="387"/>
      <c r="O106" s="385" t="s">
        <v>106</v>
      </c>
      <c r="P106" s="8">
        <v>218689.32</v>
      </c>
      <c r="Q106" s="11"/>
      <c r="R106" s="11">
        <v>-1.6</v>
      </c>
      <c r="S106" s="8">
        <v>5561.68</v>
      </c>
      <c r="T106" s="11"/>
      <c r="U106" s="11"/>
      <c r="V106" s="11"/>
      <c r="W106" s="11">
        <v>570.36</v>
      </c>
      <c r="X106" s="7">
        <f t="shared" si="29"/>
        <v>224819.75999999998</v>
      </c>
    </row>
    <row r="107" spans="1:24" ht="18" customHeight="1" thickBot="1">
      <c r="A107" s="200" t="str">
        <f t="shared" si="17"/>
        <v>909C</v>
      </c>
      <c r="B107" s="23">
        <f t="shared" si="18"/>
        <v>662409.86060867331</v>
      </c>
      <c r="C107" s="23">
        <f t="shared" si="19"/>
        <v>0</v>
      </c>
      <c r="D107" s="23">
        <f t="shared" si="20"/>
        <v>0</v>
      </c>
      <c r="E107" s="23">
        <f t="shared" si="21"/>
        <v>-913.61481978500524</v>
      </c>
      <c r="F107" s="201">
        <f t="shared" si="22"/>
        <v>661496.24578888831</v>
      </c>
      <c r="G107" s="387"/>
      <c r="H107" s="27" t="str">
        <f t="shared" si="23"/>
        <v>909C</v>
      </c>
      <c r="I107" s="34">
        <f t="shared" si="24"/>
        <v>580172.01</v>
      </c>
      <c r="J107" s="34">
        <f t="shared" si="25"/>
        <v>0</v>
      </c>
      <c r="K107" s="217">
        <f t="shared" si="26"/>
        <v>0</v>
      </c>
      <c r="L107" s="35">
        <f t="shared" si="27"/>
        <v>-800.19</v>
      </c>
      <c r="M107" s="34">
        <f t="shared" si="28"/>
        <v>579371.82000000007</v>
      </c>
      <c r="N107" s="387"/>
      <c r="O107" s="385" t="s">
        <v>107</v>
      </c>
      <c r="P107" s="9">
        <v>563677.43000000005</v>
      </c>
      <c r="Q107" s="9"/>
      <c r="R107" s="9"/>
      <c r="S107" s="9">
        <v>16494.580000000002</v>
      </c>
      <c r="T107" s="10"/>
      <c r="U107" s="10"/>
      <c r="V107" s="10"/>
      <c r="W107" s="9">
        <v>-800.19</v>
      </c>
      <c r="X107" s="7">
        <f t="shared" si="29"/>
        <v>579371.82000000007</v>
      </c>
    </row>
    <row r="108" spans="1:24" ht="17.399999999999999" customHeight="1" thickBot="1">
      <c r="A108" s="200" t="str">
        <f t="shared" si="17"/>
        <v>910C</v>
      </c>
      <c r="B108" s="23">
        <f t="shared" si="18"/>
        <v>131731.533551108</v>
      </c>
      <c r="C108" s="23">
        <f t="shared" si="19"/>
        <v>0</v>
      </c>
      <c r="D108" s="23">
        <f t="shared" si="20"/>
        <v>0</v>
      </c>
      <c r="E108" s="23">
        <f t="shared" si="21"/>
        <v>0</v>
      </c>
      <c r="F108" s="201">
        <f t="shared" si="22"/>
        <v>131731.533551108</v>
      </c>
      <c r="G108" s="387"/>
      <c r="H108" s="27" t="str">
        <f t="shared" si="23"/>
        <v>910C</v>
      </c>
      <c r="I108" s="34">
        <f t="shared" si="24"/>
        <v>115377.13</v>
      </c>
      <c r="J108" s="34">
        <f t="shared" si="25"/>
        <v>0</v>
      </c>
      <c r="K108" s="217">
        <f t="shared" si="26"/>
        <v>0</v>
      </c>
      <c r="L108" s="35">
        <f t="shared" si="27"/>
        <v>0</v>
      </c>
      <c r="M108" s="34">
        <f t="shared" si="28"/>
        <v>115377.13</v>
      </c>
      <c r="N108" s="387"/>
      <c r="O108" s="385" t="s">
        <v>108</v>
      </c>
      <c r="P108" s="8">
        <v>109241.24</v>
      </c>
      <c r="Q108" s="8"/>
      <c r="R108" s="8"/>
      <c r="S108" s="8">
        <v>6135.89</v>
      </c>
      <c r="T108" s="11"/>
      <c r="U108" s="11"/>
      <c r="V108" s="11"/>
      <c r="W108" s="8"/>
      <c r="X108" s="7">
        <f t="shared" si="29"/>
        <v>115377.13</v>
      </c>
    </row>
    <row r="109" spans="1:24" ht="16.2" customHeight="1" thickBot="1">
      <c r="A109" s="200" t="str">
        <f t="shared" si="17"/>
        <v>912E</v>
      </c>
      <c r="B109" s="23">
        <f t="shared" si="18"/>
        <v>132584.09913956808</v>
      </c>
      <c r="C109" s="23">
        <f t="shared" si="19"/>
        <v>390.76303386872871</v>
      </c>
      <c r="D109" s="23">
        <f t="shared" si="20"/>
        <v>0</v>
      </c>
      <c r="E109" s="23">
        <f t="shared" si="21"/>
        <v>76343.005713410021</v>
      </c>
      <c r="F109" s="201">
        <f t="shared" si="22"/>
        <v>209317.86788684683</v>
      </c>
      <c r="G109" s="387"/>
      <c r="H109" s="27" t="str">
        <f t="shared" si="23"/>
        <v>912E</v>
      </c>
      <c r="I109" s="34">
        <f t="shared" si="24"/>
        <v>116123.85</v>
      </c>
      <c r="J109" s="34">
        <f t="shared" si="25"/>
        <v>342.25</v>
      </c>
      <c r="K109" s="217">
        <f t="shared" si="26"/>
        <v>0</v>
      </c>
      <c r="L109" s="35">
        <f t="shared" si="27"/>
        <v>66865.06</v>
      </c>
      <c r="M109" s="34">
        <f t="shared" si="28"/>
        <v>183331.16</v>
      </c>
      <c r="N109" s="387"/>
      <c r="O109" s="385" t="s">
        <v>109</v>
      </c>
      <c r="P109" s="9">
        <v>48921.73</v>
      </c>
      <c r="Q109" s="10">
        <v>0.43</v>
      </c>
      <c r="R109" s="10">
        <v>341.82</v>
      </c>
      <c r="S109" s="9">
        <v>67202.12</v>
      </c>
      <c r="T109" s="10"/>
      <c r="U109" s="10"/>
      <c r="V109" s="10"/>
      <c r="W109" s="9">
        <v>66865.06</v>
      </c>
      <c r="X109" s="7">
        <f t="shared" si="29"/>
        <v>183331.16</v>
      </c>
    </row>
    <row r="110" spans="1:24" ht="18.600000000000001" customHeight="1" thickBot="1">
      <c r="A110" s="200" t="str">
        <f t="shared" si="17"/>
        <v>912G</v>
      </c>
      <c r="B110" s="23">
        <f t="shared" si="18"/>
        <v>1679.4190263789349</v>
      </c>
      <c r="C110" s="23">
        <f t="shared" si="19"/>
        <v>0</v>
      </c>
      <c r="D110" s="23">
        <f t="shared" si="20"/>
        <v>0</v>
      </c>
      <c r="E110" s="23">
        <f t="shared" si="21"/>
        <v>0</v>
      </c>
      <c r="F110" s="201">
        <f t="shared" si="22"/>
        <v>1679.4190263789349</v>
      </c>
      <c r="G110" s="387"/>
      <c r="H110" s="27" t="str">
        <f t="shared" si="23"/>
        <v>912G</v>
      </c>
      <c r="I110" s="34">
        <f t="shared" si="24"/>
        <v>1470.92</v>
      </c>
      <c r="J110" s="34">
        <f t="shared" si="25"/>
        <v>0</v>
      </c>
      <c r="K110" s="217">
        <f t="shared" si="26"/>
        <v>0</v>
      </c>
      <c r="L110" s="35">
        <f t="shared" si="27"/>
        <v>0</v>
      </c>
      <c r="M110" s="34">
        <f t="shared" si="28"/>
        <v>1470.92</v>
      </c>
      <c r="N110" s="387"/>
      <c r="O110" s="385" t="s">
        <v>110</v>
      </c>
      <c r="P110" s="8"/>
      <c r="Q110" s="11"/>
      <c r="R110" s="11"/>
      <c r="S110" s="8">
        <v>1470.92</v>
      </c>
      <c r="T110" s="11"/>
      <c r="U110" s="11"/>
      <c r="V110" s="11"/>
      <c r="W110" s="11"/>
      <c r="X110" s="7">
        <f t="shared" si="29"/>
        <v>1470.92</v>
      </c>
    </row>
    <row r="111" spans="1:24" ht="16.95" customHeight="1" thickBot="1">
      <c r="A111" s="200" t="str">
        <f t="shared" si="17"/>
        <v>920C</v>
      </c>
      <c r="B111" s="23">
        <f>SUMIF($H$15:$H$121,$H111,I$15:I$121)*(1+$B$7)</f>
        <v>33963479.324293144</v>
      </c>
      <c r="C111" s="23">
        <f t="shared" si="19"/>
        <v>732010.47138622927</v>
      </c>
      <c r="D111" s="23">
        <f t="shared" si="20"/>
        <v>0.92481536138398912</v>
      </c>
      <c r="E111" s="23">
        <f t="shared" si="21"/>
        <v>-17337.262395446502</v>
      </c>
      <c r="F111" s="201">
        <f t="shared" si="22"/>
        <v>34678153.458099291</v>
      </c>
      <c r="G111" s="387"/>
      <c r="H111" s="27" t="str">
        <f t="shared" si="23"/>
        <v>920C</v>
      </c>
      <c r="I111" s="34">
        <f t="shared" si="24"/>
        <v>29746930.469999999</v>
      </c>
      <c r="J111" s="34">
        <f t="shared" si="25"/>
        <v>641131.74</v>
      </c>
      <c r="K111" s="217">
        <f t="shared" si="26"/>
        <v>0.81</v>
      </c>
      <c r="L111" s="35">
        <f t="shared" si="27"/>
        <v>-15184.85</v>
      </c>
      <c r="M111" s="34">
        <f t="shared" si="28"/>
        <v>30372878.169999994</v>
      </c>
      <c r="N111" s="387"/>
      <c r="O111" s="385" t="s">
        <v>111</v>
      </c>
      <c r="P111" s="9">
        <v>26828361.199999999</v>
      </c>
      <c r="Q111" s="10">
        <v>639119.23</v>
      </c>
      <c r="R111" s="10">
        <v>2012.51</v>
      </c>
      <c r="S111" s="9">
        <v>2918569.27</v>
      </c>
      <c r="T111" s="10">
        <v>-0.47</v>
      </c>
      <c r="U111" s="10"/>
      <c r="V111" s="10">
        <v>1.28</v>
      </c>
      <c r="W111" s="10">
        <v>-15184.85</v>
      </c>
      <c r="X111" s="7">
        <f t="shared" si="29"/>
        <v>30372878.170000002</v>
      </c>
    </row>
    <row r="112" spans="1:24" ht="15" thickBot="1">
      <c r="A112" s="200" t="str">
        <f t="shared" si="17"/>
        <v>920E</v>
      </c>
      <c r="B112" s="23">
        <f t="shared" si="18"/>
        <v>3176056.8482680484</v>
      </c>
      <c r="C112" s="23">
        <f t="shared" si="19"/>
        <v>2.1693199834933075</v>
      </c>
      <c r="D112" s="23">
        <f t="shared" si="20"/>
        <v>0</v>
      </c>
      <c r="E112" s="23">
        <f t="shared" si="21"/>
        <v>67657.630790656272</v>
      </c>
      <c r="F112" s="201">
        <f t="shared" si="22"/>
        <v>3243716.6483786884</v>
      </c>
      <c r="G112" s="387"/>
      <c r="H112" s="27" t="str">
        <f t="shared" si="23"/>
        <v>920E</v>
      </c>
      <c r="I112" s="34">
        <f t="shared" si="24"/>
        <v>2781750.9899999998</v>
      </c>
      <c r="J112" s="34">
        <f t="shared" si="25"/>
        <v>1.9</v>
      </c>
      <c r="K112" s="217">
        <f t="shared" si="26"/>
        <v>0</v>
      </c>
      <c r="L112" s="35">
        <f t="shared" si="27"/>
        <v>59257.97</v>
      </c>
      <c r="M112" s="34">
        <f t="shared" si="28"/>
        <v>2841010.86</v>
      </c>
      <c r="N112" s="387"/>
      <c r="O112" s="385" t="s">
        <v>112</v>
      </c>
      <c r="P112" s="8">
        <v>2537803.0099999998</v>
      </c>
      <c r="Q112" s="8">
        <v>1.69</v>
      </c>
      <c r="R112" s="8">
        <v>0.21</v>
      </c>
      <c r="S112" s="8">
        <v>243947.98</v>
      </c>
      <c r="T112" s="8"/>
      <c r="U112" s="8"/>
      <c r="V112" s="8"/>
      <c r="W112" s="11">
        <v>59257.97</v>
      </c>
      <c r="X112" s="7">
        <f t="shared" si="29"/>
        <v>2841010.86</v>
      </c>
    </row>
    <row r="113" spans="1:34" ht="15" thickBot="1">
      <c r="A113" s="200" t="str">
        <f t="shared" si="17"/>
        <v>920G</v>
      </c>
      <c r="B113" s="23">
        <f t="shared" si="18"/>
        <v>1545404.4205548833</v>
      </c>
      <c r="C113" s="23">
        <f t="shared" si="19"/>
        <v>-5.7087367986665999E-2</v>
      </c>
      <c r="D113" s="23">
        <f t="shared" si="20"/>
        <v>0</v>
      </c>
      <c r="E113" s="23">
        <f t="shared" si="21"/>
        <v>-2.2834947194666399E-2</v>
      </c>
      <c r="F113" s="201">
        <f t="shared" si="22"/>
        <v>1545404.3406325681</v>
      </c>
      <c r="G113" s="387"/>
      <c r="H113" s="27" t="str">
        <f t="shared" si="23"/>
        <v>920G</v>
      </c>
      <c r="I113" s="34">
        <f t="shared" si="24"/>
        <v>1353543.24</v>
      </c>
      <c r="J113" s="34">
        <f t="shared" si="25"/>
        <v>-0.05</v>
      </c>
      <c r="K113" s="217">
        <f t="shared" si="26"/>
        <v>0</v>
      </c>
      <c r="L113" s="35">
        <f t="shared" si="27"/>
        <v>-0.02</v>
      </c>
      <c r="M113" s="34">
        <f t="shared" si="28"/>
        <v>1353543.17</v>
      </c>
      <c r="N113" s="387"/>
      <c r="O113" s="385" t="s">
        <v>113</v>
      </c>
      <c r="P113" s="9">
        <v>1332175.22</v>
      </c>
      <c r="Q113" s="10">
        <v>-0.05</v>
      </c>
      <c r="R113" s="10">
        <v>0</v>
      </c>
      <c r="S113" s="9">
        <v>21368.02</v>
      </c>
      <c r="T113" s="10"/>
      <c r="U113" s="10"/>
      <c r="V113" s="10"/>
      <c r="W113" s="10">
        <v>-0.02</v>
      </c>
      <c r="X113" s="7">
        <f t="shared" si="29"/>
        <v>1353543.17</v>
      </c>
    </row>
    <row r="114" spans="1:34" ht="15" thickBot="1">
      <c r="A114" s="200" t="str">
        <f t="shared" si="17"/>
        <v>924E</v>
      </c>
      <c r="B114" s="23">
        <f t="shared" si="18"/>
        <v>278179.95080223295</v>
      </c>
      <c r="C114" s="23">
        <f t="shared" si="19"/>
        <v>0</v>
      </c>
      <c r="D114" s="23">
        <f t="shared" si="20"/>
        <v>0</v>
      </c>
      <c r="E114" s="23">
        <f t="shared" si="21"/>
        <v>0</v>
      </c>
      <c r="F114" s="201">
        <f t="shared" si="22"/>
        <v>278179.95080223295</v>
      </c>
      <c r="G114" s="387"/>
      <c r="H114" s="27" t="str">
        <f t="shared" si="23"/>
        <v>924E</v>
      </c>
      <c r="I114" s="34">
        <f t="shared" si="24"/>
        <v>243644.05</v>
      </c>
      <c r="J114" s="34">
        <f t="shared" si="25"/>
        <v>0</v>
      </c>
      <c r="K114" s="217">
        <f t="shared" si="26"/>
        <v>0</v>
      </c>
      <c r="L114" s="35">
        <f t="shared" si="27"/>
        <v>0</v>
      </c>
      <c r="M114" s="34">
        <f t="shared" si="28"/>
        <v>243644.05</v>
      </c>
      <c r="N114" s="387"/>
      <c r="O114" s="385" t="s">
        <v>114</v>
      </c>
      <c r="P114" s="8">
        <v>184985.25</v>
      </c>
      <c r="Q114" s="11"/>
      <c r="R114" s="11"/>
      <c r="S114" s="8">
        <v>58658.8</v>
      </c>
      <c r="T114" s="11"/>
      <c r="U114" s="11"/>
      <c r="V114" s="11"/>
      <c r="W114" s="11"/>
      <c r="X114" s="7">
        <f t="shared" si="29"/>
        <v>243644.05</v>
      </c>
    </row>
    <row r="115" spans="1:34" ht="15" thickBot="1">
      <c r="A115" s="200" t="str">
        <f t="shared" si="17"/>
        <v>924G</v>
      </c>
      <c r="B115" s="23">
        <f t="shared" si="18"/>
        <v>213609.57061987481</v>
      </c>
      <c r="C115" s="23">
        <f t="shared" si="19"/>
        <v>0</v>
      </c>
      <c r="D115" s="23">
        <f t="shared" si="20"/>
        <v>0</v>
      </c>
      <c r="E115" s="23">
        <f t="shared" si="21"/>
        <v>0</v>
      </c>
      <c r="F115" s="201">
        <f t="shared" si="22"/>
        <v>213609.57061987481</v>
      </c>
      <c r="G115" s="387"/>
      <c r="H115" s="27" t="str">
        <f t="shared" si="23"/>
        <v>924G</v>
      </c>
      <c r="I115" s="34">
        <f t="shared" si="24"/>
        <v>187090.05000000002</v>
      </c>
      <c r="J115" s="34">
        <f t="shared" si="25"/>
        <v>0</v>
      </c>
      <c r="K115" s="217">
        <f t="shared" si="26"/>
        <v>0</v>
      </c>
      <c r="L115" s="35">
        <f t="shared" si="27"/>
        <v>0</v>
      </c>
      <c r="M115" s="34">
        <f t="shared" si="28"/>
        <v>187090.05000000002</v>
      </c>
      <c r="N115" s="387"/>
      <c r="O115" s="385" t="s">
        <v>115</v>
      </c>
      <c r="P115" s="9">
        <v>142030.64000000001</v>
      </c>
      <c r="Q115" s="9"/>
      <c r="R115" s="10"/>
      <c r="S115" s="9">
        <v>45059.41</v>
      </c>
      <c r="T115" s="10"/>
      <c r="U115" s="10"/>
      <c r="V115" s="10"/>
      <c r="W115" s="9"/>
      <c r="X115" s="7">
        <f t="shared" si="29"/>
        <v>187090.05000000002</v>
      </c>
    </row>
    <row r="116" spans="1:34" ht="15" thickBot="1">
      <c r="A116" s="200" t="str">
        <f t="shared" si="17"/>
        <v>925E</v>
      </c>
      <c r="B116" s="23">
        <f t="shared" si="18"/>
        <v>92255.630005802072</v>
      </c>
      <c r="C116" s="23">
        <f t="shared" si="19"/>
        <v>0</v>
      </c>
      <c r="D116" s="23">
        <f t="shared" si="20"/>
        <v>0</v>
      </c>
      <c r="E116" s="23">
        <f t="shared" si="21"/>
        <v>0</v>
      </c>
      <c r="F116" s="201">
        <f t="shared" si="22"/>
        <v>92255.630005802072</v>
      </c>
      <c r="G116" s="387"/>
      <c r="H116" s="27" t="str">
        <f t="shared" si="23"/>
        <v>925E</v>
      </c>
      <c r="I116" s="34">
        <f t="shared" si="24"/>
        <v>80802.14</v>
      </c>
      <c r="J116" s="34">
        <f t="shared" si="25"/>
        <v>0</v>
      </c>
      <c r="K116" s="217">
        <f t="shared" si="26"/>
        <v>0</v>
      </c>
      <c r="L116" s="35">
        <f t="shared" si="27"/>
        <v>0</v>
      </c>
      <c r="M116" s="34">
        <f t="shared" si="28"/>
        <v>80802.14</v>
      </c>
      <c r="N116" s="387"/>
      <c r="O116" s="385" t="s">
        <v>117</v>
      </c>
      <c r="P116" s="8">
        <v>61242.63</v>
      </c>
      <c r="Q116" s="8"/>
      <c r="R116" s="8"/>
      <c r="S116" s="8">
        <v>19559.509999999998</v>
      </c>
      <c r="T116" s="8"/>
      <c r="U116" s="8"/>
      <c r="V116" s="8"/>
      <c r="W116" s="8"/>
      <c r="X116" s="7">
        <f t="shared" si="29"/>
        <v>80802.14</v>
      </c>
    </row>
    <row r="117" spans="1:34" ht="15" thickBot="1">
      <c r="A117" s="200" t="str">
        <f t="shared" si="17"/>
        <v>925G</v>
      </c>
      <c r="B117" s="23">
        <f t="shared" si="18"/>
        <v>68673.135144823886</v>
      </c>
      <c r="C117" s="23">
        <f t="shared" si="19"/>
        <v>0</v>
      </c>
      <c r="D117" s="23">
        <f t="shared" si="20"/>
        <v>0</v>
      </c>
      <c r="E117" s="23">
        <f t="shared" si="21"/>
        <v>0</v>
      </c>
      <c r="F117" s="201">
        <f t="shared" si="22"/>
        <v>68673.135144823886</v>
      </c>
      <c r="G117" s="387"/>
      <c r="H117" s="27" t="str">
        <f t="shared" si="23"/>
        <v>925G</v>
      </c>
      <c r="I117" s="34">
        <f t="shared" si="24"/>
        <v>60147.4</v>
      </c>
      <c r="J117" s="34">
        <f t="shared" si="25"/>
        <v>0</v>
      </c>
      <c r="K117" s="217">
        <f t="shared" si="26"/>
        <v>0</v>
      </c>
      <c r="L117" s="35">
        <f t="shared" si="27"/>
        <v>0</v>
      </c>
      <c r="M117" s="34">
        <f t="shared" si="28"/>
        <v>60147.4</v>
      </c>
      <c r="N117" s="387"/>
      <c r="O117" s="385" t="s">
        <v>118</v>
      </c>
      <c r="P117" s="9">
        <v>45605.39</v>
      </c>
      <c r="Q117" s="9"/>
      <c r="R117" s="9"/>
      <c r="S117" s="9">
        <v>14542.01</v>
      </c>
      <c r="T117" s="10"/>
      <c r="U117" s="10"/>
      <c r="V117" s="10"/>
      <c r="W117" s="9"/>
      <c r="X117" s="7">
        <f t="shared" si="29"/>
        <v>60147.4</v>
      </c>
    </row>
    <row r="118" spans="1:34" ht="18.600000000000001" customHeight="1" thickBot="1">
      <c r="A118" s="200" t="str">
        <f t="shared" si="17"/>
        <v>9302C</v>
      </c>
      <c r="B118" s="23">
        <f t="shared" si="18"/>
        <v>910.61202422890653</v>
      </c>
      <c r="C118" s="23">
        <f t="shared" si="19"/>
        <v>6.1083483745732607</v>
      </c>
      <c r="D118" s="23">
        <f t="shared" si="20"/>
        <v>0</v>
      </c>
      <c r="E118" s="23">
        <f t="shared" si="21"/>
        <v>0</v>
      </c>
      <c r="F118" s="201">
        <f t="shared" si="22"/>
        <v>916.72037260347975</v>
      </c>
      <c r="G118" s="387"/>
      <c r="H118" s="27" t="str">
        <f t="shared" si="23"/>
        <v>9302C</v>
      </c>
      <c r="I118" s="34">
        <f t="shared" si="24"/>
        <v>797.56</v>
      </c>
      <c r="J118" s="34">
        <f t="shared" si="25"/>
        <v>5.35</v>
      </c>
      <c r="K118" s="217">
        <f t="shared" si="26"/>
        <v>0</v>
      </c>
      <c r="L118" s="35">
        <f t="shared" si="27"/>
        <v>0</v>
      </c>
      <c r="M118" s="34">
        <f t="shared" si="28"/>
        <v>802.91</v>
      </c>
      <c r="N118" s="387"/>
      <c r="O118" s="385" t="s">
        <v>119</v>
      </c>
      <c r="P118" s="8">
        <v>706.76</v>
      </c>
      <c r="Q118" s="8">
        <v>5.35</v>
      </c>
      <c r="R118" s="11"/>
      <c r="S118" s="8">
        <v>90.8</v>
      </c>
      <c r="T118" s="11"/>
      <c r="U118" s="11"/>
      <c r="V118" s="11"/>
      <c r="W118" s="8"/>
      <c r="X118" s="7">
        <f t="shared" si="29"/>
        <v>802.91</v>
      </c>
    </row>
    <row r="119" spans="1:34" ht="16.2" customHeight="1" thickBot="1">
      <c r="A119" s="200" t="str">
        <f t="shared" si="17"/>
        <v>932G</v>
      </c>
      <c r="B119" s="23">
        <f t="shared" si="18"/>
        <v>44702.080822381256</v>
      </c>
      <c r="C119" s="23">
        <f t="shared" si="19"/>
        <v>53788.220485874983</v>
      </c>
      <c r="D119" s="23">
        <f t="shared" si="20"/>
        <v>172960.44174012772</v>
      </c>
      <c r="E119" s="23">
        <f t="shared" si="21"/>
        <v>0</v>
      </c>
      <c r="F119" s="201">
        <f t="shared" si="22"/>
        <v>271450.74304838397</v>
      </c>
      <c r="G119" s="387"/>
      <c r="H119" s="27" t="str">
        <f t="shared" si="23"/>
        <v>932G</v>
      </c>
      <c r="I119" s="34">
        <f t="shared" si="24"/>
        <v>39152.340000000004</v>
      </c>
      <c r="J119" s="34">
        <f t="shared" si="25"/>
        <v>47110.44</v>
      </c>
      <c r="K119" s="217">
        <f>T119+U119+V119</f>
        <v>151487.49000000002</v>
      </c>
      <c r="L119" s="35">
        <f t="shared" si="27"/>
        <v>0</v>
      </c>
      <c r="M119" s="34">
        <f t="shared" si="28"/>
        <v>237750.27000000002</v>
      </c>
      <c r="N119" s="387"/>
      <c r="O119" s="385" t="s">
        <v>120</v>
      </c>
      <c r="P119" s="9">
        <v>38525.660000000003</v>
      </c>
      <c r="Q119" s="9">
        <v>47.64</v>
      </c>
      <c r="R119" s="9">
        <v>47062.8</v>
      </c>
      <c r="S119" s="9">
        <v>626.67999999999995</v>
      </c>
      <c r="T119" s="10">
        <v>9736.48</v>
      </c>
      <c r="U119" s="10"/>
      <c r="V119" s="10">
        <v>141751.01</v>
      </c>
      <c r="W119" s="9"/>
      <c r="X119" s="7">
        <f t="shared" si="29"/>
        <v>237750.27000000002</v>
      </c>
    </row>
    <row r="120" spans="1:34" s="324" customFormat="1" ht="16.2" customHeight="1" thickBot="1">
      <c r="A120" s="200" t="str">
        <f t="shared" ref="A120:A121" si="30">H120</f>
        <v>935C</v>
      </c>
      <c r="B120" s="23">
        <f t="shared" si="18"/>
        <v>256313.78765977389</v>
      </c>
      <c r="C120" s="23">
        <f t="shared" si="19"/>
        <v>134909.19913282341</v>
      </c>
      <c r="D120" s="23">
        <f t="shared" si="20"/>
        <v>0</v>
      </c>
      <c r="E120" s="23">
        <f t="shared" si="21"/>
        <v>524.41597979911114</v>
      </c>
      <c r="F120" s="201">
        <f t="shared" ref="F120:F121" si="31">SUM(B120:E120)</f>
        <v>391747.40277239645</v>
      </c>
      <c r="G120" s="32"/>
      <c r="H120" s="27" t="str">
        <f t="shared" ref="H120:H121" si="32">O120</f>
        <v>935C</v>
      </c>
      <c r="I120" s="34">
        <f t="shared" ref="I120:I121" si="33">P120+S120</f>
        <v>224492.56</v>
      </c>
      <c r="J120" s="34">
        <f t="shared" ref="J120:J121" si="34">Q120+R120</f>
        <v>118160.29000000001</v>
      </c>
      <c r="K120" s="217">
        <f t="shared" si="26"/>
        <v>0</v>
      </c>
      <c r="L120" s="35">
        <f t="shared" ref="L120:L121" si="35">W120</f>
        <v>459.31</v>
      </c>
      <c r="M120" s="34">
        <f t="shared" ref="M120:M121" si="36">SUM(I120:L120)</f>
        <v>343112.16</v>
      </c>
      <c r="N120" s="32"/>
      <c r="O120" s="5" t="s">
        <v>121</v>
      </c>
      <c r="P120" s="9">
        <v>194719.55</v>
      </c>
      <c r="Q120" s="9">
        <v>118102.71</v>
      </c>
      <c r="R120" s="9">
        <v>57.58</v>
      </c>
      <c r="S120" s="9">
        <v>29773.01</v>
      </c>
      <c r="T120" s="510"/>
      <c r="U120" s="510"/>
      <c r="V120" s="510"/>
      <c r="W120" s="9">
        <v>459.31</v>
      </c>
      <c r="X120" s="7">
        <f t="shared" si="29"/>
        <v>343112.16000000003</v>
      </c>
      <c r="Z120"/>
      <c r="AA120"/>
      <c r="AB120"/>
      <c r="AC120"/>
      <c r="AD120"/>
      <c r="AE120"/>
      <c r="AF120"/>
      <c r="AG120"/>
      <c r="AH120"/>
    </row>
    <row r="121" spans="1:34" s="324" customFormat="1" ht="16.2" customHeight="1" thickBot="1">
      <c r="A121" s="200" t="str">
        <f t="shared" si="30"/>
        <v>935E</v>
      </c>
      <c r="B121" s="23">
        <f>SUMIF($H$15:$H$121,$H121,I$15:I$121)*(1+$B$7)</f>
        <v>6950.5697319541423</v>
      </c>
      <c r="C121" s="23">
        <f t="shared" si="19"/>
        <v>59.804726702831296</v>
      </c>
      <c r="D121" s="23">
        <f t="shared" si="20"/>
        <v>0</v>
      </c>
      <c r="E121" s="23">
        <f t="shared" si="21"/>
        <v>1933.4920663403907</v>
      </c>
      <c r="F121" s="201">
        <f t="shared" si="31"/>
        <v>8943.8665249973637</v>
      </c>
      <c r="G121" s="32"/>
      <c r="H121" s="27" t="str">
        <f t="shared" si="32"/>
        <v>935E</v>
      </c>
      <c r="I121" s="34">
        <f t="shared" si="33"/>
        <v>6087.66</v>
      </c>
      <c r="J121" s="34">
        <f t="shared" si="34"/>
        <v>52.38</v>
      </c>
      <c r="K121" s="217">
        <f t="shared" si="26"/>
        <v>0</v>
      </c>
      <c r="L121" s="35">
        <f t="shared" si="35"/>
        <v>1693.45</v>
      </c>
      <c r="M121" s="34">
        <f t="shared" si="36"/>
        <v>7833.49</v>
      </c>
      <c r="N121" s="32"/>
      <c r="O121" s="5" t="s">
        <v>122</v>
      </c>
      <c r="P121" s="8">
        <v>5483.8</v>
      </c>
      <c r="Q121" s="8">
        <v>52.38</v>
      </c>
      <c r="R121" s="511"/>
      <c r="S121" s="8">
        <v>603.86</v>
      </c>
      <c r="T121" s="511"/>
      <c r="U121" s="511"/>
      <c r="V121" s="511"/>
      <c r="W121" s="8">
        <v>1693.45</v>
      </c>
      <c r="X121" s="7">
        <f t="shared" si="29"/>
        <v>7833.49</v>
      </c>
      <c r="Z121"/>
      <c r="AA121"/>
      <c r="AB121"/>
      <c r="AC121"/>
      <c r="AD121"/>
      <c r="AE121"/>
      <c r="AF121"/>
      <c r="AG121"/>
      <c r="AH121"/>
    </row>
    <row r="122" spans="1:34" s="324" customFormat="1" ht="16.2" customHeight="1">
      <c r="A122" s="200"/>
      <c r="B122" s="23"/>
      <c r="C122" s="23"/>
      <c r="D122" s="23"/>
      <c r="E122" s="23"/>
      <c r="F122" s="201"/>
      <c r="G122" s="32"/>
      <c r="H122" s="27"/>
      <c r="I122" s="34"/>
      <c r="J122" s="34"/>
      <c r="K122" s="34"/>
      <c r="L122" s="35"/>
      <c r="M122" s="34"/>
      <c r="N122" s="32"/>
      <c r="O122" s="13"/>
      <c r="P122" s="14"/>
      <c r="Q122" s="14"/>
      <c r="R122" s="14"/>
      <c r="S122" s="14"/>
      <c r="T122" s="512"/>
      <c r="U122" s="512"/>
      <c r="V122" s="512"/>
      <c r="W122" s="14"/>
      <c r="X122" s="14"/>
      <c r="Y122" s="329"/>
      <c r="Z122"/>
      <c r="AA122"/>
      <c r="AB122"/>
      <c r="AC122"/>
      <c r="AD122"/>
      <c r="AE122"/>
      <c r="AF122"/>
      <c r="AG122"/>
      <c r="AH122"/>
    </row>
    <row r="123" spans="1:34">
      <c r="A123" s="15"/>
      <c r="B123" s="15"/>
      <c r="C123" s="15"/>
      <c r="D123" s="15"/>
      <c r="E123" s="15"/>
      <c r="F123" s="15"/>
      <c r="I123" s="34"/>
      <c r="J123" s="34"/>
      <c r="K123" s="34"/>
      <c r="L123" s="28"/>
      <c r="M123" s="34"/>
      <c r="O123" s="329"/>
      <c r="P123" s="329"/>
      <c r="Q123" s="329"/>
      <c r="R123" s="329"/>
      <c r="S123" s="329"/>
      <c r="T123" s="329"/>
      <c r="U123" s="329"/>
      <c r="V123" s="329"/>
      <c r="W123" s="329"/>
      <c r="X123" s="329"/>
      <c r="Y123" s="329"/>
    </row>
    <row r="124" spans="1:34">
      <c r="G124"/>
    </row>
    <row r="125" spans="1:34">
      <c r="G125"/>
    </row>
    <row r="126" spans="1:34">
      <c r="G126"/>
    </row>
    <row r="127" spans="1:34">
      <c r="G127"/>
    </row>
    <row r="128" spans="1:34">
      <c r="G128"/>
    </row>
    <row r="129" spans="1:7">
      <c r="G129"/>
    </row>
    <row r="130" spans="1:7">
      <c r="A130" s="15"/>
      <c r="B130" s="15"/>
      <c r="C130" s="15"/>
      <c r="D130" s="15"/>
      <c r="E130" s="15"/>
      <c r="F130" s="15"/>
    </row>
    <row r="131" spans="1:7">
      <c r="A131" s="15"/>
      <c r="B131" s="15"/>
      <c r="C131" s="15"/>
      <c r="D131" s="15"/>
      <c r="E131" s="15"/>
      <c r="F131" s="15"/>
    </row>
    <row r="132" spans="1:7">
      <c r="A132" s="15"/>
      <c r="B132" s="15"/>
      <c r="C132" s="15"/>
      <c r="D132" s="15"/>
      <c r="E132" s="15"/>
      <c r="F132" s="15"/>
    </row>
    <row r="133" spans="1:7">
      <c r="A133" s="15"/>
      <c r="B133" s="15"/>
      <c r="C133" s="15"/>
      <c r="D133" s="15"/>
      <c r="E133" s="15"/>
      <c r="F133" s="15"/>
    </row>
    <row r="134" spans="1:7">
      <c r="A134" s="15"/>
      <c r="B134" s="15"/>
      <c r="C134" s="15"/>
      <c r="D134" s="15"/>
      <c r="E134" s="15"/>
      <c r="F134" s="15"/>
    </row>
    <row r="135" spans="1:7">
      <c r="A135" s="15"/>
      <c r="B135" s="15"/>
      <c r="C135" s="15"/>
      <c r="D135" s="15"/>
      <c r="E135" s="15"/>
      <c r="F135" s="15"/>
    </row>
    <row r="136" spans="1:7">
      <c r="A136" s="15"/>
      <c r="B136" s="15"/>
      <c r="C136" s="15"/>
      <c r="D136" s="15"/>
      <c r="E136" s="15"/>
      <c r="F136" s="15"/>
    </row>
    <row r="137" spans="1:7">
      <c r="A137" s="15"/>
      <c r="B137" s="15"/>
      <c r="C137" s="15"/>
      <c r="D137" s="15"/>
      <c r="E137" s="15"/>
      <c r="F137" s="15"/>
    </row>
    <row r="138" spans="1:7">
      <c r="A138" s="15"/>
      <c r="B138" s="15"/>
      <c r="C138" s="15"/>
      <c r="D138" s="15"/>
      <c r="E138" s="15"/>
      <c r="F138" s="15"/>
    </row>
    <row r="139" spans="1:7">
      <c r="A139" s="15"/>
      <c r="B139" s="15"/>
      <c r="C139" s="15"/>
      <c r="D139" s="15"/>
      <c r="E139" s="15"/>
      <c r="F139" s="15"/>
    </row>
    <row r="140" spans="1:7">
      <c r="A140" s="15"/>
      <c r="B140" s="15"/>
      <c r="C140" s="15"/>
      <c r="D140" s="15"/>
      <c r="E140" s="15"/>
      <c r="F140" s="15"/>
    </row>
    <row r="141" spans="1:7">
      <c r="A141" s="15"/>
      <c r="B141" s="15"/>
      <c r="C141" s="15"/>
      <c r="D141" s="15"/>
      <c r="E141" s="15"/>
      <c r="F141" s="15"/>
    </row>
    <row r="142" spans="1:7">
      <c r="A142" s="15"/>
      <c r="B142" s="15"/>
      <c r="C142" s="15"/>
      <c r="D142" s="15"/>
      <c r="E142" s="15"/>
      <c r="F142" s="15"/>
    </row>
    <row r="143" spans="1:7">
      <c r="A143" s="15"/>
      <c r="B143" s="15"/>
      <c r="C143" s="15"/>
      <c r="D143" s="15"/>
      <c r="E143" s="15"/>
      <c r="F143" s="15"/>
    </row>
    <row r="144" spans="1:7">
      <c r="A144" s="15"/>
      <c r="B144" s="15"/>
      <c r="C144" s="15"/>
      <c r="D144" s="15"/>
      <c r="E144" s="15"/>
      <c r="F144" s="15"/>
    </row>
    <row r="145" spans="1:6">
      <c r="A145" s="15"/>
      <c r="B145" s="15"/>
      <c r="C145" s="15"/>
      <c r="D145" s="15"/>
      <c r="E145" s="15"/>
      <c r="F145" s="15"/>
    </row>
    <row r="146" spans="1:6">
      <c r="A146" s="15"/>
      <c r="B146" s="15"/>
      <c r="C146" s="15"/>
      <c r="D146" s="15"/>
      <c r="E146" s="15"/>
      <c r="F146" s="15"/>
    </row>
    <row r="147" spans="1:6">
      <c r="A147" s="15"/>
      <c r="B147" s="15"/>
      <c r="C147" s="15"/>
      <c r="D147" s="15"/>
      <c r="E147" s="15"/>
      <c r="F147" s="15"/>
    </row>
    <row r="148" spans="1:6">
      <c r="A148" s="15"/>
      <c r="B148" s="15"/>
      <c r="C148" s="15"/>
      <c r="D148" s="15"/>
      <c r="E148" s="15"/>
      <c r="F148" s="15"/>
    </row>
    <row r="149" spans="1:6">
      <c r="A149" s="15"/>
      <c r="B149" s="15"/>
      <c r="C149" s="15"/>
      <c r="D149" s="15"/>
      <c r="E149" s="15"/>
      <c r="F149" s="15"/>
    </row>
    <row r="150" spans="1:6">
      <c r="A150" s="15"/>
      <c r="B150" s="15"/>
      <c r="C150" s="15"/>
      <c r="D150" s="15"/>
      <c r="E150" s="15"/>
      <c r="F150" s="15"/>
    </row>
    <row r="151" spans="1:6">
      <c r="A151" s="15"/>
      <c r="B151" s="15"/>
      <c r="C151" s="15"/>
      <c r="D151" s="15"/>
      <c r="E151" s="15"/>
      <c r="F151" s="15"/>
    </row>
    <row r="152" spans="1:6">
      <c r="A152" s="15"/>
      <c r="B152" s="15"/>
      <c r="C152" s="15"/>
      <c r="D152" s="15"/>
      <c r="E152" s="15"/>
      <c r="F152" s="15"/>
    </row>
    <row r="153" spans="1:6">
      <c r="A153" s="15"/>
      <c r="B153" s="15"/>
      <c r="C153" s="15"/>
      <c r="D153" s="15"/>
      <c r="E153" s="15"/>
      <c r="F153" s="15"/>
    </row>
    <row r="154" spans="1:6">
      <c r="A154" s="15"/>
      <c r="B154" s="15"/>
      <c r="C154" s="15"/>
      <c r="D154" s="15"/>
      <c r="E154" s="15"/>
      <c r="F154" s="15"/>
    </row>
    <row r="155" spans="1:6">
      <c r="A155" s="15"/>
      <c r="B155" s="15"/>
      <c r="C155" s="15"/>
      <c r="D155" s="15"/>
      <c r="E155" s="15"/>
      <c r="F155" s="15"/>
    </row>
    <row r="156" spans="1:6">
      <c r="A156" s="15"/>
      <c r="B156" s="15"/>
      <c r="C156" s="15"/>
      <c r="D156" s="15"/>
      <c r="E156" s="15"/>
      <c r="F156" s="15"/>
    </row>
    <row r="157" spans="1:6">
      <c r="A157" s="15"/>
      <c r="B157" s="15"/>
      <c r="C157" s="15"/>
      <c r="D157" s="15"/>
      <c r="E157" s="15"/>
      <c r="F157" s="15"/>
    </row>
    <row r="158" spans="1:6">
      <c r="A158" s="15"/>
      <c r="B158" s="15"/>
      <c r="C158" s="15"/>
      <c r="D158" s="15"/>
      <c r="E158" s="15"/>
      <c r="F158" s="15"/>
    </row>
    <row r="159" spans="1:6">
      <c r="A159" s="15"/>
      <c r="B159" s="15"/>
      <c r="C159" s="15"/>
      <c r="D159" s="15"/>
      <c r="E159" s="15"/>
      <c r="F159" s="15"/>
    </row>
    <row r="160" spans="1:6">
      <c r="A160" s="15"/>
      <c r="B160" s="15"/>
      <c r="C160" s="15"/>
      <c r="D160" s="15"/>
      <c r="E160" s="15"/>
      <c r="F160" s="15"/>
    </row>
    <row r="161" spans="1:6">
      <c r="A161" s="15"/>
      <c r="B161" s="15"/>
      <c r="C161" s="15"/>
      <c r="D161" s="15"/>
      <c r="E161" s="15"/>
      <c r="F161" s="15"/>
    </row>
    <row r="162" spans="1:6">
      <c r="A162" s="15"/>
      <c r="B162" s="15"/>
      <c r="C162" s="15"/>
      <c r="D162" s="15"/>
      <c r="E162" s="15"/>
      <c r="F162" s="15"/>
    </row>
    <row r="163" spans="1:6">
      <c r="A163" s="15"/>
      <c r="B163" s="15"/>
      <c r="C163" s="15"/>
      <c r="D163" s="15"/>
      <c r="E163" s="15"/>
      <c r="F163" s="15"/>
    </row>
    <row r="164" spans="1:6">
      <c r="A164" s="15"/>
      <c r="B164" s="15"/>
      <c r="C164" s="15"/>
      <c r="D164" s="15"/>
      <c r="E164" s="15"/>
      <c r="F164" s="15"/>
    </row>
    <row r="165" spans="1:6">
      <c r="A165" s="15"/>
      <c r="B165" s="15"/>
      <c r="C165" s="15"/>
      <c r="D165" s="15"/>
      <c r="E165" s="15"/>
      <c r="F165" s="15"/>
    </row>
    <row r="166" spans="1:6">
      <c r="A166" s="15"/>
      <c r="B166" s="15"/>
      <c r="C166" s="15"/>
      <c r="D166" s="15"/>
      <c r="E166" s="15"/>
      <c r="F166" s="15"/>
    </row>
    <row r="167" spans="1:6">
      <c r="A167" s="15"/>
      <c r="B167" s="15"/>
      <c r="C167" s="15"/>
      <c r="D167" s="15"/>
      <c r="E167" s="15"/>
      <c r="F167" s="15"/>
    </row>
    <row r="168" spans="1:6">
      <c r="A168" s="15"/>
      <c r="B168" s="15"/>
      <c r="C168" s="15"/>
      <c r="D168" s="15"/>
      <c r="E168" s="15"/>
      <c r="F168" s="15"/>
    </row>
    <row r="169" spans="1:6">
      <c r="A169" s="15"/>
      <c r="B169" s="15"/>
      <c r="C169" s="15"/>
      <c r="D169" s="15"/>
      <c r="E169" s="15"/>
      <c r="F169" s="15"/>
    </row>
    <row r="170" spans="1:6">
      <c r="A170" s="15"/>
      <c r="B170" s="15"/>
      <c r="C170" s="15"/>
      <c r="D170" s="15"/>
      <c r="E170" s="15"/>
      <c r="F170" s="15"/>
    </row>
    <row r="171" spans="1:6">
      <c r="A171" s="15"/>
      <c r="B171" s="15"/>
      <c r="C171" s="15"/>
      <c r="D171" s="15"/>
      <c r="E171" s="15"/>
      <c r="F171" s="15"/>
    </row>
    <row r="172" spans="1:6">
      <c r="A172" s="15"/>
      <c r="B172" s="15"/>
      <c r="C172" s="15"/>
      <c r="D172" s="15"/>
      <c r="E172" s="15"/>
      <c r="F172" s="15"/>
    </row>
    <row r="173" spans="1:6">
      <c r="A173" s="15"/>
      <c r="B173" s="15"/>
      <c r="C173" s="15"/>
      <c r="D173" s="15"/>
      <c r="E173" s="15"/>
      <c r="F173" s="15"/>
    </row>
    <row r="174" spans="1:6">
      <c r="A174" s="15"/>
      <c r="B174" s="15"/>
      <c r="C174" s="15"/>
      <c r="D174" s="15"/>
      <c r="E174" s="15"/>
      <c r="F174" s="15"/>
    </row>
    <row r="175" spans="1:6">
      <c r="A175" s="15"/>
      <c r="B175" s="15"/>
      <c r="C175" s="15"/>
      <c r="D175" s="15"/>
      <c r="E175" s="15"/>
      <c r="F175" s="15"/>
    </row>
    <row r="176" spans="1:6">
      <c r="A176" s="15"/>
      <c r="B176" s="15"/>
      <c r="C176" s="15"/>
      <c r="D176" s="15"/>
      <c r="E176" s="15"/>
      <c r="F176" s="15"/>
    </row>
    <row r="177" spans="1:6">
      <c r="A177" s="15"/>
      <c r="B177" s="15"/>
      <c r="C177" s="15"/>
      <c r="D177" s="15"/>
      <c r="E177" s="15"/>
      <c r="F177" s="15"/>
    </row>
    <row r="178" spans="1:6">
      <c r="A178" s="15"/>
      <c r="B178" s="15"/>
      <c r="C178" s="15"/>
      <c r="D178" s="15"/>
      <c r="E178" s="15"/>
      <c r="F178" s="15"/>
    </row>
    <row r="179" spans="1:6">
      <c r="A179" s="15"/>
      <c r="B179" s="15"/>
      <c r="C179" s="15"/>
      <c r="D179" s="15"/>
      <c r="E179" s="15"/>
      <c r="F179" s="15"/>
    </row>
    <row r="180" spans="1:6">
      <c r="A180" s="15"/>
      <c r="B180" s="15"/>
      <c r="C180" s="15"/>
      <c r="D180" s="15"/>
      <c r="E180" s="15"/>
      <c r="F180" s="15"/>
    </row>
    <row r="181" spans="1:6">
      <c r="A181" s="15"/>
      <c r="B181" s="15"/>
      <c r="C181" s="15"/>
      <c r="D181" s="15"/>
      <c r="E181" s="15"/>
      <c r="F181" s="15"/>
    </row>
    <row r="182" spans="1:6">
      <c r="A182" s="15"/>
      <c r="B182" s="15"/>
      <c r="C182" s="15"/>
      <c r="D182" s="15"/>
      <c r="E182" s="15"/>
      <c r="F182" s="15"/>
    </row>
    <row r="183" spans="1:6">
      <c r="A183" s="15"/>
      <c r="B183" s="15"/>
      <c r="C183" s="15"/>
      <c r="D183" s="15"/>
      <c r="E183" s="15"/>
      <c r="F183" s="15"/>
    </row>
    <row r="184" spans="1:6">
      <c r="A184" s="15"/>
      <c r="B184" s="15"/>
      <c r="C184" s="15"/>
      <c r="D184" s="15"/>
      <c r="E184" s="15"/>
      <c r="F184" s="15"/>
    </row>
    <row r="185" spans="1:6">
      <c r="A185" s="15"/>
      <c r="B185" s="15"/>
      <c r="C185" s="15"/>
      <c r="D185" s="15"/>
      <c r="E185" s="15"/>
      <c r="F185" s="15"/>
    </row>
    <row r="186" spans="1:6">
      <c r="A186" s="15"/>
      <c r="B186" s="15"/>
      <c r="C186" s="15"/>
      <c r="D186" s="15"/>
      <c r="E186" s="15"/>
      <c r="F186" s="15"/>
    </row>
    <row r="187" spans="1:6">
      <c r="A187" s="15"/>
      <c r="B187" s="15"/>
      <c r="C187" s="15"/>
      <c r="D187" s="15"/>
      <c r="E187" s="15"/>
      <c r="F187" s="15"/>
    </row>
    <row r="188" spans="1:6">
      <c r="A188" s="15"/>
      <c r="B188" s="15"/>
      <c r="C188" s="15"/>
      <c r="D188" s="15"/>
      <c r="E188" s="15"/>
      <c r="F188" s="15"/>
    </row>
    <row r="189" spans="1:6">
      <c r="A189" s="15"/>
      <c r="B189" s="15"/>
      <c r="C189" s="15"/>
      <c r="D189" s="15"/>
      <c r="E189" s="15"/>
      <c r="F189" s="15"/>
    </row>
    <row r="190" spans="1:6">
      <c r="A190" s="15"/>
      <c r="B190" s="15"/>
      <c r="C190" s="15"/>
      <c r="D190" s="15"/>
      <c r="E190" s="15"/>
      <c r="F190" s="15"/>
    </row>
    <row r="191" spans="1:6">
      <c r="A191" s="15"/>
      <c r="B191" s="15"/>
      <c r="C191" s="15"/>
      <c r="D191" s="15"/>
      <c r="E191" s="15"/>
      <c r="F191" s="15"/>
    </row>
    <row r="192" spans="1:6">
      <c r="A192" s="15"/>
      <c r="B192" s="15"/>
      <c r="C192" s="15"/>
      <c r="D192" s="15"/>
      <c r="E192" s="15"/>
      <c r="F192" s="15"/>
    </row>
    <row r="193" spans="1:6">
      <c r="A193" s="15"/>
      <c r="B193" s="15"/>
      <c r="C193" s="15"/>
      <c r="D193" s="15"/>
      <c r="E193" s="15"/>
      <c r="F193" s="15"/>
    </row>
    <row r="194" spans="1:6">
      <c r="A194" s="15"/>
      <c r="B194" s="15"/>
      <c r="C194" s="15"/>
      <c r="D194" s="15"/>
      <c r="E194" s="15"/>
      <c r="F194" s="15"/>
    </row>
    <row r="195" spans="1:6">
      <c r="A195" s="15"/>
      <c r="B195" s="15"/>
      <c r="C195" s="15"/>
      <c r="D195" s="15"/>
      <c r="E195" s="15"/>
      <c r="F195" s="15"/>
    </row>
    <row r="196" spans="1:6">
      <c r="A196" s="15"/>
      <c r="B196" s="15"/>
      <c r="C196" s="15"/>
      <c r="D196" s="15"/>
      <c r="E196" s="15"/>
      <c r="F196" s="15"/>
    </row>
    <row r="197" spans="1:6">
      <c r="A197" s="15"/>
      <c r="B197" s="15"/>
      <c r="C197" s="15"/>
      <c r="D197" s="15"/>
      <c r="E197" s="15"/>
      <c r="F197" s="15"/>
    </row>
    <row r="198" spans="1:6">
      <c r="A198" s="15"/>
      <c r="B198" s="15"/>
      <c r="C198" s="15"/>
      <c r="D198" s="15"/>
      <c r="E198" s="15"/>
      <c r="F198" s="15"/>
    </row>
    <row r="199" spans="1:6">
      <c r="A199" s="15"/>
      <c r="B199" s="15"/>
      <c r="C199" s="15"/>
      <c r="D199" s="15"/>
      <c r="E199" s="15"/>
      <c r="F199" s="15"/>
    </row>
    <row r="200" spans="1:6">
      <c r="A200" s="15"/>
      <c r="B200" s="15"/>
      <c r="C200" s="15"/>
      <c r="D200" s="15"/>
      <c r="E200" s="15"/>
      <c r="F200" s="15"/>
    </row>
    <row r="201" spans="1:6">
      <c r="A201" s="15"/>
      <c r="B201" s="15"/>
      <c r="C201" s="15"/>
      <c r="D201" s="15"/>
      <c r="E201" s="15"/>
      <c r="F201" s="15"/>
    </row>
    <row r="202" spans="1:6">
      <c r="A202" s="15"/>
      <c r="B202" s="15"/>
      <c r="C202" s="15"/>
      <c r="D202" s="15"/>
      <c r="E202" s="15"/>
      <c r="F202" s="15"/>
    </row>
    <row r="203" spans="1:6">
      <c r="A203" s="15"/>
      <c r="B203" s="15"/>
      <c r="C203" s="15"/>
      <c r="D203" s="15"/>
      <c r="E203" s="15"/>
      <c r="F203" s="15"/>
    </row>
    <row r="204" spans="1:6">
      <c r="A204" s="15"/>
      <c r="B204" s="15"/>
      <c r="C204" s="15"/>
      <c r="D204" s="15"/>
      <c r="E204" s="15"/>
      <c r="F204" s="15"/>
    </row>
    <row r="205" spans="1:6">
      <c r="A205" s="15"/>
      <c r="B205" s="15"/>
      <c r="C205" s="15"/>
      <c r="D205" s="15"/>
      <c r="E205" s="15"/>
      <c r="F205" s="15"/>
    </row>
    <row r="206" spans="1:6">
      <c r="A206" s="15"/>
      <c r="B206" s="15"/>
      <c r="C206" s="15"/>
      <c r="D206" s="15"/>
      <c r="E206" s="15"/>
      <c r="F206" s="15"/>
    </row>
    <row r="207" spans="1:6">
      <c r="A207" s="15"/>
      <c r="B207" s="15"/>
      <c r="C207" s="15"/>
      <c r="D207" s="15"/>
      <c r="E207" s="15"/>
      <c r="F207" s="15"/>
    </row>
    <row r="208" spans="1:6">
      <c r="A208" s="15"/>
      <c r="B208" s="15"/>
      <c r="C208" s="15"/>
      <c r="D208" s="15"/>
      <c r="E208" s="15"/>
      <c r="F208" s="15"/>
    </row>
    <row r="209" spans="1:6">
      <c r="A209" s="15"/>
      <c r="B209" s="15"/>
      <c r="C209" s="15"/>
      <c r="D209" s="15"/>
      <c r="E209" s="15"/>
      <c r="F209" s="15"/>
    </row>
    <row r="210" spans="1:6">
      <c r="A210" s="15"/>
      <c r="B210" s="15"/>
      <c r="C210" s="15"/>
      <c r="D210" s="15"/>
      <c r="E210" s="15"/>
      <c r="F210" s="15"/>
    </row>
    <row r="211" spans="1:6">
      <c r="A211" s="15"/>
      <c r="B211" s="15"/>
      <c r="C211" s="15"/>
      <c r="D211" s="15"/>
      <c r="E211" s="15"/>
      <c r="F211" s="15"/>
    </row>
    <row r="212" spans="1:6">
      <c r="A212" s="15"/>
      <c r="B212" s="15"/>
      <c r="C212" s="15"/>
      <c r="D212" s="15"/>
      <c r="E212" s="15"/>
      <c r="F212" s="15"/>
    </row>
    <row r="213" spans="1:6">
      <c r="A213" s="15"/>
      <c r="B213" s="15"/>
      <c r="C213" s="15"/>
      <c r="D213" s="15"/>
      <c r="E213" s="15"/>
      <c r="F213" s="15"/>
    </row>
    <row r="214" spans="1:6">
      <c r="A214" s="15"/>
      <c r="B214" s="15"/>
      <c r="C214" s="15"/>
      <c r="D214" s="15"/>
      <c r="E214" s="15"/>
      <c r="F214" s="15"/>
    </row>
    <row r="215" spans="1:6">
      <c r="A215" s="15"/>
      <c r="B215" s="15"/>
      <c r="C215" s="15"/>
      <c r="D215" s="15"/>
      <c r="E215" s="15"/>
      <c r="F215" s="15"/>
    </row>
    <row r="216" spans="1:6">
      <c r="A216" s="15"/>
      <c r="B216" s="15"/>
      <c r="C216" s="15"/>
      <c r="D216" s="15"/>
      <c r="E216" s="15"/>
      <c r="F216" s="15"/>
    </row>
    <row r="217" spans="1:6">
      <c r="A217" s="15"/>
      <c r="B217" s="15"/>
      <c r="C217" s="15"/>
      <c r="D217" s="15"/>
      <c r="E217" s="15"/>
      <c r="F217" s="15"/>
    </row>
    <row r="218" spans="1:6">
      <c r="A218" s="15"/>
      <c r="B218" s="15"/>
      <c r="C218" s="15"/>
      <c r="D218" s="15"/>
      <c r="E218" s="15"/>
      <c r="F218" s="15"/>
    </row>
    <row r="219" spans="1:6">
      <c r="A219" s="15"/>
      <c r="B219" s="15"/>
      <c r="C219" s="15"/>
      <c r="D219" s="15"/>
      <c r="E219" s="15"/>
      <c r="F219" s="15"/>
    </row>
    <row r="220" spans="1:6">
      <c r="A220" s="15"/>
      <c r="B220" s="15"/>
      <c r="C220" s="15"/>
      <c r="D220" s="15"/>
      <c r="E220" s="15"/>
      <c r="F220" s="15"/>
    </row>
    <row r="221" spans="1:6">
      <c r="A221" s="15"/>
      <c r="B221" s="15"/>
      <c r="C221" s="15"/>
      <c r="D221" s="15"/>
      <c r="E221" s="15"/>
      <c r="F221" s="15"/>
    </row>
    <row r="222" spans="1:6">
      <c r="A222" s="15"/>
      <c r="B222" s="15"/>
      <c r="C222" s="15"/>
      <c r="D222" s="15"/>
      <c r="E222" s="15"/>
      <c r="F222" s="15"/>
    </row>
    <row r="223" spans="1:6">
      <c r="A223" s="15"/>
      <c r="B223" s="15"/>
      <c r="C223" s="15"/>
      <c r="D223" s="15"/>
      <c r="E223" s="15"/>
      <c r="F223" s="15"/>
    </row>
    <row r="224" spans="1:6">
      <c r="A224" s="15"/>
      <c r="B224" s="15"/>
      <c r="C224" s="15"/>
      <c r="D224" s="15"/>
      <c r="E224" s="15"/>
      <c r="F224" s="15"/>
    </row>
    <row r="225" spans="1:6">
      <c r="A225" s="15"/>
      <c r="B225" s="15"/>
      <c r="C225" s="15"/>
      <c r="D225" s="15"/>
      <c r="E225" s="15"/>
      <c r="F225" s="15"/>
    </row>
    <row r="226" spans="1:6">
      <c r="A226" s="15"/>
      <c r="B226" s="15"/>
      <c r="C226" s="15"/>
      <c r="D226" s="15"/>
      <c r="E226" s="15"/>
      <c r="F226" s="15"/>
    </row>
    <row r="227" spans="1:6">
      <c r="A227" s="15"/>
      <c r="B227" s="15"/>
      <c r="C227" s="15"/>
      <c r="D227" s="15"/>
      <c r="E227" s="15"/>
      <c r="F227" s="15"/>
    </row>
    <row r="228" spans="1:6">
      <c r="A228" s="15"/>
      <c r="B228" s="15"/>
      <c r="C228" s="15"/>
      <c r="D228" s="15"/>
      <c r="E228" s="15"/>
      <c r="F228" s="15"/>
    </row>
    <row r="229" spans="1:6">
      <c r="A229" s="15"/>
      <c r="B229" s="15"/>
      <c r="C229" s="15"/>
      <c r="D229" s="15"/>
      <c r="E229" s="15"/>
      <c r="F229" s="15"/>
    </row>
    <row r="230" spans="1:6">
      <c r="A230" s="15"/>
      <c r="B230" s="15"/>
      <c r="C230" s="15"/>
      <c r="D230" s="15"/>
      <c r="E230" s="15"/>
      <c r="F230" s="15"/>
    </row>
    <row r="231" spans="1:6">
      <c r="A231" s="15"/>
      <c r="B231" s="15"/>
      <c r="C231" s="15"/>
      <c r="D231" s="15"/>
      <c r="E231" s="15"/>
      <c r="F231" s="15"/>
    </row>
    <row r="232" spans="1:6">
      <c r="A232" s="15"/>
      <c r="B232" s="15"/>
      <c r="C232" s="15"/>
      <c r="D232" s="15"/>
      <c r="E232" s="15"/>
      <c r="F232" s="15"/>
    </row>
    <row r="233" spans="1:6">
      <c r="A233" s="15"/>
      <c r="B233" s="15"/>
      <c r="C233" s="15"/>
      <c r="D233" s="15"/>
      <c r="E233" s="15"/>
      <c r="F233" s="15"/>
    </row>
    <row r="234" spans="1:6">
      <c r="A234" s="15"/>
      <c r="B234" s="15"/>
      <c r="C234" s="15"/>
      <c r="D234" s="15"/>
      <c r="E234" s="15"/>
      <c r="F234" s="15"/>
    </row>
    <row r="235" spans="1:6">
      <c r="A235" s="15"/>
      <c r="B235" s="15"/>
      <c r="C235" s="15"/>
      <c r="D235" s="15"/>
      <c r="E235" s="15"/>
      <c r="F235" s="15"/>
    </row>
    <row r="236" spans="1:6">
      <c r="A236" s="15"/>
      <c r="B236" s="15"/>
      <c r="C236" s="15"/>
      <c r="D236" s="15"/>
      <c r="E236" s="15"/>
      <c r="F236" s="15"/>
    </row>
    <row r="237" spans="1:6">
      <c r="A237" s="15"/>
      <c r="B237" s="15"/>
      <c r="C237" s="15"/>
      <c r="D237" s="15"/>
      <c r="E237" s="15"/>
      <c r="F237" s="15"/>
    </row>
    <row r="238" spans="1:6">
      <c r="A238" s="15"/>
      <c r="B238" s="15"/>
      <c r="C238" s="15"/>
      <c r="D238" s="15"/>
      <c r="E238" s="15"/>
      <c r="F238" s="15"/>
    </row>
  </sheetData>
  <mergeCells count="9">
    <mergeCell ref="O7:P7"/>
    <mergeCell ref="B10:F10"/>
    <mergeCell ref="H10:M10"/>
    <mergeCell ref="O10:X10"/>
    <mergeCell ref="A2:F2"/>
    <mergeCell ref="A3:F3"/>
    <mergeCell ref="A4:F4"/>
    <mergeCell ref="A5:F5"/>
    <mergeCell ref="O4:P4"/>
  </mergeCells>
  <pageMargins left="1" right="0.75" top="1" bottom="1" header="0.5" footer="0.5"/>
  <pageSetup scale="55" orientation="landscape" r:id="rId1"/>
  <rowBreaks count="1" manualBreakCount="1">
    <brk id="67" min="14" max="2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3"/>
  <sheetViews>
    <sheetView zoomScaleNormal="100" workbookViewId="0">
      <selection activeCell="G27" sqref="G27"/>
    </sheetView>
  </sheetViews>
  <sheetFormatPr defaultColWidth="9.109375" defaultRowHeight="14.4"/>
  <cols>
    <col min="1" max="1" width="35.5546875" style="329" bestFit="1" customWidth="1"/>
    <col min="2" max="2" width="25.6640625" style="329" bestFit="1" customWidth="1"/>
    <col min="3" max="3" width="11.5546875" style="329" bestFit="1" customWidth="1"/>
    <col min="4" max="4" width="11.33203125" style="329" bestFit="1" customWidth="1"/>
    <col min="5" max="5" width="12.109375" style="329" bestFit="1" customWidth="1"/>
    <col min="6" max="16384" width="9.109375" style="329"/>
  </cols>
  <sheetData>
    <row r="1" spans="1:6" ht="31.2">
      <c r="A1" s="529" t="s">
        <v>0</v>
      </c>
      <c r="D1"/>
      <c r="E1"/>
      <c r="F1"/>
    </row>
    <row r="2" spans="1:6">
      <c r="A2" s="383"/>
    </row>
    <row r="3" spans="1:6">
      <c r="A3" s="381" t="s">
        <v>1</v>
      </c>
      <c r="B3" s="382" t="s">
        <v>3877</v>
      </c>
    </row>
    <row r="4" spans="1:6">
      <c r="A4" s="383"/>
    </row>
    <row r="5" spans="1:6" ht="15.6" customHeight="1">
      <c r="A5" s="698" t="s">
        <v>2</v>
      </c>
      <c r="B5" s="698"/>
    </row>
    <row r="6" spans="1:6">
      <c r="A6" s="381" t="s">
        <v>3</v>
      </c>
      <c r="B6" s="382" t="s">
        <v>4</v>
      </c>
    </row>
    <row r="7" spans="1:6">
      <c r="A7" s="381" t="s">
        <v>5</v>
      </c>
      <c r="B7" s="381" t="s">
        <v>5</v>
      </c>
    </row>
    <row r="8" spans="1:6" ht="15.6" customHeight="1">
      <c r="A8" s="698" t="s">
        <v>6</v>
      </c>
      <c r="B8" s="698"/>
    </row>
    <row r="9" spans="1:6" ht="21.6">
      <c r="A9" s="381" t="s">
        <v>7</v>
      </c>
      <c r="B9" s="381" t="s">
        <v>3276</v>
      </c>
    </row>
    <row r="10" spans="1:6">
      <c r="A10" s="381" t="s">
        <v>9</v>
      </c>
      <c r="B10" s="382" t="s">
        <v>3544</v>
      </c>
    </row>
    <row r="11" spans="1:6">
      <c r="A11" s="381" t="s">
        <v>5</v>
      </c>
      <c r="B11" s="381" t="s">
        <v>5</v>
      </c>
    </row>
    <row r="12" spans="1:6" ht="15.6" customHeight="1">
      <c r="A12" s="698" t="s">
        <v>10</v>
      </c>
      <c r="B12" s="698"/>
    </row>
    <row r="13" spans="1:6">
      <c r="A13" s="381" t="s">
        <v>11</v>
      </c>
      <c r="B13" s="382"/>
    </row>
    <row r="14" spans="1:6" ht="15" thickBot="1">
      <c r="A14" s="383"/>
    </row>
    <row r="15" spans="1:6" ht="15" thickBot="1">
      <c r="A15" s="664" t="s">
        <v>7</v>
      </c>
      <c r="B15" s="665" t="s">
        <v>8</v>
      </c>
      <c r="C15" s="665" t="s">
        <v>124</v>
      </c>
      <c r="D15" s="665" t="s">
        <v>123</v>
      </c>
      <c r="E15" s="665" t="s">
        <v>20</v>
      </c>
    </row>
    <row r="16" spans="1:6" ht="15" thickBot="1">
      <c r="A16" s="664"/>
      <c r="B16" s="665" t="s">
        <v>2751</v>
      </c>
      <c r="C16" s="665" t="s">
        <v>2751</v>
      </c>
      <c r="D16" s="665" t="s">
        <v>2751</v>
      </c>
      <c r="E16" s="665" t="s">
        <v>2751</v>
      </c>
    </row>
    <row r="17" spans="1:5" ht="15" thickBot="1">
      <c r="A17" s="665" t="s">
        <v>125</v>
      </c>
      <c r="B17" s="664" t="s">
        <v>22</v>
      </c>
      <c r="C17" s="664" t="s">
        <v>22</v>
      </c>
      <c r="D17" s="664" t="s">
        <v>22</v>
      </c>
      <c r="E17" s="664" t="s">
        <v>22</v>
      </c>
    </row>
    <row r="18" spans="1:5" ht="15" thickBot="1">
      <c r="A18" s="665" t="s">
        <v>20</v>
      </c>
      <c r="B18" s="666">
        <v>237455545.58000001</v>
      </c>
      <c r="C18" s="666">
        <v>33658696.640000001</v>
      </c>
      <c r="D18" s="666">
        <v>16098832.15</v>
      </c>
      <c r="E18" s="666">
        <v>287213074.37</v>
      </c>
    </row>
    <row r="19" spans="1:5" ht="15" thickBot="1">
      <c r="A19" s="665" t="s">
        <v>126</v>
      </c>
      <c r="B19" s="666">
        <v>77394880.849999994</v>
      </c>
      <c r="C19" s="667"/>
      <c r="D19" s="666">
        <v>252683.21</v>
      </c>
      <c r="E19" s="666">
        <v>77647564.060000002</v>
      </c>
    </row>
    <row r="20" spans="1:5" ht="15" thickBot="1">
      <c r="A20" s="665" t="s">
        <v>127</v>
      </c>
      <c r="B20" s="666">
        <v>7434685.46</v>
      </c>
      <c r="C20" s="667"/>
      <c r="D20" s="666">
        <v>12944.58</v>
      </c>
      <c r="E20" s="666">
        <v>7447630.04</v>
      </c>
    </row>
    <row r="21" spans="1:5" ht="15" thickBot="1">
      <c r="A21" s="665" t="s">
        <v>128</v>
      </c>
      <c r="B21" s="666">
        <v>4152271.3</v>
      </c>
      <c r="C21" s="667"/>
      <c r="D21" s="667"/>
      <c r="E21" s="666">
        <v>4152271.3</v>
      </c>
    </row>
    <row r="22" spans="1:5" ht="15" thickBot="1">
      <c r="A22" s="665" t="s">
        <v>129</v>
      </c>
      <c r="B22" s="666">
        <v>8895691.0500000007</v>
      </c>
      <c r="C22" s="667"/>
      <c r="D22" s="666">
        <v>18032.29</v>
      </c>
      <c r="E22" s="666">
        <v>8913723.3399999999</v>
      </c>
    </row>
    <row r="23" spans="1:5" ht="15" thickBot="1">
      <c r="A23" s="665" t="s">
        <v>130</v>
      </c>
      <c r="B23" s="666">
        <v>1735126.55</v>
      </c>
      <c r="C23" s="667"/>
      <c r="D23" s="666">
        <v>237.47</v>
      </c>
      <c r="E23" s="666">
        <v>1735364.02</v>
      </c>
    </row>
    <row r="24" spans="1:5" ht="15" thickBot="1">
      <c r="A24" s="665" t="s">
        <v>131</v>
      </c>
      <c r="B24" s="666">
        <v>1278780.83</v>
      </c>
      <c r="C24" s="667"/>
      <c r="D24" s="666">
        <v>15387787.560000001</v>
      </c>
      <c r="E24" s="666">
        <v>16666568.390000001</v>
      </c>
    </row>
    <row r="25" spans="1:5" ht="15" thickBot="1">
      <c r="A25" s="665" t="s">
        <v>132</v>
      </c>
      <c r="B25" s="666">
        <v>50676860.340000004</v>
      </c>
      <c r="C25" s="667"/>
      <c r="D25" s="666">
        <v>193016.56</v>
      </c>
      <c r="E25" s="666">
        <v>50869876.899999999</v>
      </c>
    </row>
    <row r="26" spans="1:5" ht="15" thickBot="1">
      <c r="A26" s="665" t="s">
        <v>133</v>
      </c>
      <c r="B26" s="666">
        <v>24116070.469999999</v>
      </c>
      <c r="C26" s="667"/>
      <c r="D26" s="666">
        <v>9304.27</v>
      </c>
      <c r="E26" s="666">
        <v>24125374.739999998</v>
      </c>
    </row>
    <row r="27" spans="1:5" ht="15" thickBot="1">
      <c r="A27" s="665" t="s">
        <v>134</v>
      </c>
      <c r="B27" s="666">
        <v>54319000.329999998</v>
      </c>
      <c r="C27" s="667"/>
      <c r="D27" s="666">
        <v>212876.08</v>
      </c>
      <c r="E27" s="666">
        <v>54531876.409999996</v>
      </c>
    </row>
    <row r="28" spans="1:5" ht="15" thickBot="1">
      <c r="A28" s="665" t="s">
        <v>135</v>
      </c>
      <c r="B28" s="666">
        <v>4061489.61</v>
      </c>
      <c r="C28" s="667"/>
      <c r="D28" s="666">
        <v>5575.32</v>
      </c>
      <c r="E28" s="666">
        <v>4067064.93</v>
      </c>
    </row>
    <row r="29" spans="1:5" ht="15" thickBot="1">
      <c r="A29" s="665" t="s">
        <v>136</v>
      </c>
      <c r="B29" s="666">
        <v>3390688.79</v>
      </c>
      <c r="C29" s="667"/>
      <c r="D29" s="666">
        <v>6374.81</v>
      </c>
      <c r="E29" s="666">
        <v>3397063.6</v>
      </c>
    </row>
    <row r="30" spans="1:5" ht="15" thickBot="1">
      <c r="A30" s="665" t="s">
        <v>19</v>
      </c>
      <c r="B30" s="667"/>
      <c r="C30" s="666">
        <v>33658696.640000001</v>
      </c>
      <c r="D30" s="667"/>
      <c r="E30" s="666">
        <v>33658696.640000001</v>
      </c>
    </row>
    <row r="31" spans="1:5">
      <c r="A31" s="13"/>
      <c r="B31" s="14"/>
      <c r="C31" s="14"/>
      <c r="D31" s="14"/>
      <c r="E31" s="14"/>
    </row>
    <row r="32" spans="1:5">
      <c r="A32" s="12" t="s">
        <v>2737</v>
      </c>
      <c r="B32" s="506">
        <f>C18</f>
        <v>33658696.640000001</v>
      </c>
    </row>
    <row r="33" spans="1:4" ht="15" thickBot="1">
      <c r="A33" s="12" t="s">
        <v>2736</v>
      </c>
      <c r="B33" s="508">
        <f>B18</f>
        <v>237455545.58000001</v>
      </c>
      <c r="C33"/>
      <c r="D33"/>
    </row>
    <row r="34" spans="1:4" ht="15" thickBot="1">
      <c r="A34" s="30" t="s">
        <v>2738</v>
      </c>
      <c r="B34" s="31">
        <f>B32/B33</f>
        <v>0.14174735973331989</v>
      </c>
      <c r="C34"/>
      <c r="D34"/>
    </row>
    <row r="35" spans="1:4">
      <c r="A35" s="12"/>
      <c r="B35"/>
      <c r="C35"/>
      <c r="D35"/>
    </row>
    <row r="36" spans="1:4">
      <c r="A36" s="12"/>
      <c r="B36"/>
      <c r="C36"/>
      <c r="D36"/>
    </row>
    <row r="37" spans="1:4">
      <c r="A37" s="12" t="s">
        <v>2739</v>
      </c>
      <c r="B37" s="507">
        <f>D18</f>
        <v>16098832.15</v>
      </c>
      <c r="C37"/>
      <c r="D37"/>
    </row>
    <row r="38" spans="1:4" ht="15" thickBot="1">
      <c r="A38" s="12" t="s">
        <v>2740</v>
      </c>
      <c r="B38" s="507">
        <f>E18</f>
        <v>287213074.37</v>
      </c>
      <c r="C38"/>
      <c r="D38"/>
    </row>
    <row r="39" spans="1:4" ht="15" thickBot="1">
      <c r="A39" s="30" t="s">
        <v>2741</v>
      </c>
      <c r="B39" s="31">
        <f>B37/B38</f>
        <v>5.6051877809924509E-2</v>
      </c>
      <c r="C39"/>
      <c r="D39"/>
    </row>
    <row r="40" spans="1:4">
      <c r="A40" s="324"/>
      <c r="B40"/>
      <c r="C40"/>
      <c r="D40"/>
    </row>
    <row r="41" spans="1:4">
      <c r="A41" s="479"/>
      <c r="B41"/>
      <c r="C41"/>
      <c r="D41"/>
    </row>
    <row r="42" spans="1:4">
      <c r="A42"/>
      <c r="B42"/>
      <c r="C42"/>
      <c r="D42"/>
    </row>
    <row r="43" spans="1:4">
      <c r="A43"/>
      <c r="B43"/>
      <c r="C43"/>
      <c r="D43"/>
    </row>
  </sheetData>
  <mergeCells count="3">
    <mergeCell ref="A5:B5"/>
    <mergeCell ref="A8:B8"/>
    <mergeCell ref="A12:B12"/>
  </mergeCells>
  <pageMargins left="0.75" right="0.75" top="1" bottom="1" header="0.5" footer="0.5"/>
  <pageSetup scale="9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42"/>
  <sheetViews>
    <sheetView zoomScaleNormal="100" workbookViewId="0">
      <pane xSplit="4" ySplit="6" topLeftCell="E7" activePane="bottomRight" state="frozen"/>
      <selection activeCell="J41" sqref="J41"/>
      <selection pane="topRight" activeCell="J41" sqref="J41"/>
      <selection pane="bottomLeft" activeCell="J41" sqref="J41"/>
      <selection pane="bottomRight" activeCell="F29" sqref="F29"/>
    </sheetView>
  </sheetViews>
  <sheetFormatPr defaultColWidth="7.33203125" defaultRowHeight="15" customHeight="1"/>
  <cols>
    <col min="1" max="1" width="4.33203125" style="169" customWidth="1"/>
    <col min="2" max="2" width="1.5546875" style="169" customWidth="1"/>
    <col min="3" max="3" width="45" style="169" bestFit="1" customWidth="1"/>
    <col min="4" max="4" width="9.109375" style="170" customWidth="1"/>
    <col min="5" max="5" width="13.44140625" style="169" customWidth="1"/>
    <col min="6" max="6" width="14.5546875" style="169" customWidth="1"/>
    <col min="7" max="7" width="13.109375" style="169" customWidth="1"/>
    <col min="8" max="8" width="4.33203125" customWidth="1"/>
    <col min="9" max="11" width="13.33203125" bestFit="1" customWidth="1"/>
    <col min="12" max="12" width="11" bestFit="1" customWidth="1"/>
    <col min="13" max="13" width="6.6640625" bestFit="1" customWidth="1"/>
    <col min="14" max="14" width="7.109375" customWidth="1"/>
    <col min="15" max="15" width="6" bestFit="1" customWidth="1"/>
    <col min="37" max="16384" width="7.33203125" style="169"/>
  </cols>
  <sheetData>
    <row r="1" spans="1:36" ht="15" customHeight="1">
      <c r="G1" s="171"/>
    </row>
    <row r="2" spans="1:36" ht="14.25" customHeight="1">
      <c r="A2" s="172" t="s">
        <v>2921</v>
      </c>
      <c r="B2" s="172"/>
      <c r="C2" s="172"/>
      <c r="D2" s="172"/>
      <c r="E2" s="172"/>
      <c r="F2" s="172"/>
      <c r="G2" s="172"/>
    </row>
    <row r="3" spans="1:36" ht="15" customHeight="1">
      <c r="A3" s="172" t="s">
        <v>3528</v>
      </c>
      <c r="B3" s="172"/>
      <c r="C3" s="172"/>
      <c r="D3" s="172"/>
      <c r="E3" s="172"/>
      <c r="F3" s="172"/>
      <c r="G3" s="172"/>
      <c r="H3" s="329"/>
      <c r="I3" s="329"/>
      <c r="J3" s="329"/>
      <c r="K3" s="329"/>
      <c r="L3" s="329"/>
      <c r="M3" s="329"/>
      <c r="N3" s="329"/>
      <c r="O3" s="329"/>
      <c r="P3" s="329"/>
      <c r="Q3" s="329"/>
      <c r="R3" s="329"/>
      <c r="S3" s="329"/>
      <c r="T3" s="329"/>
      <c r="U3" s="329"/>
      <c r="V3" s="329"/>
      <c r="W3" s="329"/>
      <c r="X3" s="329"/>
      <c r="Y3" s="329"/>
      <c r="Z3" s="329"/>
      <c r="AA3" s="329"/>
      <c r="AB3" s="329"/>
      <c r="AC3" s="329"/>
      <c r="AD3" s="329"/>
      <c r="AE3" s="329"/>
      <c r="AF3" s="329"/>
      <c r="AG3" s="329"/>
      <c r="AH3" s="329"/>
      <c r="AI3" s="329"/>
      <c r="AJ3" s="329"/>
    </row>
    <row r="4" spans="1:36" ht="15" customHeight="1">
      <c r="A4" s="172" t="s">
        <v>2922</v>
      </c>
      <c r="B4" s="172"/>
      <c r="C4" s="172"/>
      <c r="D4" s="172"/>
      <c r="E4" s="172"/>
      <c r="F4" s="172"/>
      <c r="G4" s="172"/>
    </row>
    <row r="5" spans="1:36" s="173" customFormat="1" ht="15" customHeight="1">
      <c r="C5" s="174"/>
      <c r="D5" s="174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</row>
    <row r="6" spans="1:36" s="173" customFormat="1" ht="15" customHeight="1">
      <c r="A6" s="175" t="s">
        <v>2923</v>
      </c>
      <c r="B6" s="175"/>
      <c r="C6" s="175" t="s">
        <v>2919</v>
      </c>
      <c r="D6" s="175"/>
      <c r="E6" s="175" t="s">
        <v>2804</v>
      </c>
      <c r="F6" s="175" t="s">
        <v>2805</v>
      </c>
      <c r="G6" s="175" t="s">
        <v>2762</v>
      </c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36" s="173" customFormat="1" ht="29.25" customHeight="1">
      <c r="D7" s="174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36" s="173" customFormat="1" ht="15" customHeight="1">
      <c r="A8" s="176">
        <v>1</v>
      </c>
      <c r="B8" s="176" t="s">
        <v>2924</v>
      </c>
      <c r="C8" s="177" t="s">
        <v>2925</v>
      </c>
      <c r="D8" s="489">
        <v>42643</v>
      </c>
      <c r="E8" s="490">
        <f ca="1">'[2]3.04 &amp; 4.04 Lead'!E8</f>
        <v>1115041</v>
      </c>
      <c r="F8" s="490">
        <f ca="1">'[2]3.04 &amp; 4.04 Lead'!F8</f>
        <v>803909</v>
      </c>
      <c r="G8" s="490">
        <f ca="1">SUM(E8:F8)</f>
        <v>1918950</v>
      </c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36" s="173" customFormat="1" ht="18.899999999999999" customHeight="1" thickBot="1">
      <c r="B9" s="174"/>
      <c r="C9" s="178" t="s">
        <v>2763</v>
      </c>
      <c r="D9" s="174"/>
      <c r="E9" s="491">
        <f ca="1">ROUND(+E8/G8,4)</f>
        <v>0.58109999999999995</v>
      </c>
      <c r="F9" s="491">
        <f ca="1">ROUND(+F8/G8,4)</f>
        <v>0.41889999999999999</v>
      </c>
      <c r="G9" s="492">
        <f ca="1">SUM(E9:F9)</f>
        <v>1</v>
      </c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36" s="173" customFormat="1" ht="15" customHeight="1" thickTop="1">
      <c r="A10" s="174"/>
      <c r="B10" s="174"/>
      <c r="D10" s="489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</row>
    <row r="11" spans="1:36" s="173" customFormat="1" ht="15" customHeight="1">
      <c r="A11" s="176">
        <v>2</v>
      </c>
      <c r="B11" s="176" t="s">
        <v>2924</v>
      </c>
      <c r="C11" s="177" t="s">
        <v>2835</v>
      </c>
      <c r="D11" s="489">
        <v>42643</v>
      </c>
      <c r="E11" s="493">
        <f ca="1">'[2]3.04 &amp; 4.04 Lead'!E11</f>
        <v>755880</v>
      </c>
      <c r="F11" s="493">
        <f ca="1">'[2]3.04 &amp; 4.04 Lead'!F11</f>
        <v>449176</v>
      </c>
      <c r="G11" s="493">
        <f ca="1">SUM(E11:F11)</f>
        <v>1205056</v>
      </c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36" s="173" customFormat="1" ht="18.899999999999999" customHeight="1" thickBot="1">
      <c r="B12" s="174"/>
      <c r="C12" s="178" t="s">
        <v>2763</v>
      </c>
      <c r="D12" s="174"/>
      <c r="E12" s="491">
        <f ca="1">ROUND(+E11/G11,4)</f>
        <v>0.62729999999999997</v>
      </c>
      <c r="F12" s="491">
        <f ca="1">ROUND(+F11/G11,4)</f>
        <v>0.37269999999999998</v>
      </c>
      <c r="G12" s="492">
        <f ca="1">SUM(E12:F12)</f>
        <v>1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</row>
    <row r="13" spans="1:36" s="173" customFormat="1" ht="15" customHeight="1" thickTop="1">
      <c r="A13" s="174"/>
      <c r="B13" s="174"/>
      <c r="D13" s="174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36" s="173" customFormat="1" ht="15" customHeight="1">
      <c r="A14" s="176">
        <v>3</v>
      </c>
      <c r="B14" s="176" t="s">
        <v>2924</v>
      </c>
      <c r="C14" s="177" t="s">
        <v>2836</v>
      </c>
      <c r="D14" s="17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</row>
    <row r="15" spans="1:36" s="173" customFormat="1" ht="15" customHeight="1">
      <c r="A15" s="174"/>
      <c r="B15" s="174"/>
      <c r="C15" s="179" t="s">
        <v>2926</v>
      </c>
      <c r="D15" s="489">
        <v>42643</v>
      </c>
      <c r="E15" s="494">
        <f ca="1">'[2]3.04 &amp; 4.04 Lead'!E15</f>
        <v>3525057125</v>
      </c>
      <c r="F15" s="494">
        <f ca="1">'[2]3.04 &amp; 4.04 Lead'!F15</f>
        <v>3276390620</v>
      </c>
      <c r="G15" s="494">
        <f ca="1">SUM(E15:F15)</f>
        <v>6801447745</v>
      </c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</row>
    <row r="16" spans="1:36" s="173" customFormat="1" ht="15" customHeight="1">
      <c r="A16" s="174"/>
      <c r="B16" s="174"/>
      <c r="C16" s="179" t="s">
        <v>2927</v>
      </c>
      <c r="D16" s="489">
        <v>42643</v>
      </c>
      <c r="E16" s="494">
        <f ca="1">'[2]3.04 &amp; 4.04 Lead'!E16</f>
        <v>1389050214</v>
      </c>
      <c r="F16" s="494">
        <f ca="1">'[2]3.04 &amp; 4.04 Lead'!F16</f>
        <v>0</v>
      </c>
      <c r="G16" s="495">
        <f ca="1">SUM(E16:F16)</f>
        <v>1389050214</v>
      </c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</row>
    <row r="17" spans="1:36" s="173" customFormat="1" ht="15" customHeight="1">
      <c r="A17" s="174"/>
      <c r="B17" s="174"/>
      <c r="C17" s="179" t="s">
        <v>2928</v>
      </c>
      <c r="D17" s="489">
        <v>42643</v>
      </c>
      <c r="E17" s="494">
        <f ca="1">'[2]3.04 &amp; 4.04 Lead'!E17</f>
        <v>219791580</v>
      </c>
      <c r="F17" s="494">
        <f ca="1">'[2]3.04 &amp; 4.04 Lead'!F17</f>
        <v>32844304</v>
      </c>
      <c r="G17" s="495">
        <f ca="1">SUM(E17:F17)</f>
        <v>252635884</v>
      </c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</row>
    <row r="18" spans="1:36" s="173" customFormat="1" ht="15" customHeight="1">
      <c r="A18" s="174"/>
      <c r="B18" s="174"/>
      <c r="C18" s="179" t="s">
        <v>2762</v>
      </c>
      <c r="D18" s="496"/>
      <c r="E18" s="497">
        <f ca="1">SUM(E15:E17)</f>
        <v>5133898919</v>
      </c>
      <c r="F18" s="497">
        <f ca="1">SUM(F15:F17)</f>
        <v>3309234924</v>
      </c>
      <c r="G18" s="497">
        <f ca="1">SUM(E18:F18)</f>
        <v>8443133843</v>
      </c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</row>
    <row r="19" spans="1:36" s="173" customFormat="1" ht="18.899999999999999" customHeight="1" thickBot="1">
      <c r="B19" s="174"/>
      <c r="C19" s="178" t="s">
        <v>2763</v>
      </c>
      <c r="D19" s="174"/>
      <c r="E19" s="491">
        <f ca="1">ROUND(+E18/G18,4)</f>
        <v>0.60809999999999997</v>
      </c>
      <c r="F19" s="491">
        <f ca="1">ROUND(+F18/G18,4)</f>
        <v>0.39190000000000003</v>
      </c>
      <c r="G19" s="492">
        <f ca="1">SUM(E19:F19)</f>
        <v>1</v>
      </c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</row>
    <row r="20" spans="1:36" s="173" customFormat="1" ht="15" customHeight="1" thickTop="1">
      <c r="A20" s="174"/>
      <c r="B20" s="174"/>
      <c r="D20" s="174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</row>
    <row r="21" spans="1:36" s="173" customFormat="1" ht="15" customHeight="1">
      <c r="A21" s="176">
        <v>4</v>
      </c>
      <c r="B21" s="176" t="s">
        <v>2924</v>
      </c>
      <c r="C21" s="177" t="s">
        <v>2837</v>
      </c>
      <c r="D21" s="174" t="s">
        <v>2929</v>
      </c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</row>
    <row r="22" spans="1:36" s="173" customFormat="1" ht="15" customHeight="1">
      <c r="A22" s="174"/>
      <c r="B22" s="174"/>
      <c r="C22" s="179" t="s">
        <v>2930</v>
      </c>
      <c r="D22" s="489">
        <v>42643</v>
      </c>
      <c r="E22" s="490">
        <f ca="1">'[2]3.04 &amp; 4.04 Lead'!E22</f>
        <v>1115041</v>
      </c>
      <c r="F22" s="490">
        <f ca="1">'[2]3.04 &amp; 4.04 Lead'!F22</f>
        <v>803909</v>
      </c>
      <c r="G22" s="490">
        <f ca="1">SUM(E22:F22)</f>
        <v>1918950</v>
      </c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</row>
    <row r="23" spans="1:36" s="173" customFormat="1" ht="15" customHeight="1">
      <c r="A23" s="174"/>
      <c r="B23" s="174"/>
      <c r="C23" s="178" t="s">
        <v>2931</v>
      </c>
      <c r="D23" s="174"/>
      <c r="E23" s="498">
        <f ca="1">+E22/G22</f>
        <v>0.58106829255582482</v>
      </c>
      <c r="F23" s="498">
        <f ca="1">+F22/G22</f>
        <v>0.41893170744417518</v>
      </c>
      <c r="G23" s="499">
        <f ca="1">SUM(E23:F23)</f>
        <v>1</v>
      </c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</row>
    <row r="24" spans="1:36" s="173" customFormat="1" ht="15" customHeight="1">
      <c r="A24" s="174"/>
      <c r="B24" s="174"/>
      <c r="D24" s="174"/>
      <c r="H24"/>
      <c r="I24"/>
      <c r="J24"/>
      <c r="K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</row>
    <row r="25" spans="1:36" s="173" customFormat="1" ht="15" customHeight="1">
      <c r="A25" s="174"/>
      <c r="B25" s="174"/>
      <c r="C25" s="173" t="s">
        <v>2932</v>
      </c>
      <c r="D25" s="489">
        <v>42643</v>
      </c>
      <c r="E25" s="490">
        <f ca="1">'[2]3.04 &amp; 4.04 Lead'!E25</f>
        <v>50692855.399999999</v>
      </c>
      <c r="F25" s="490">
        <f ca="1">'[2]3.04 &amp; 4.04 Lead'!F25</f>
        <v>24077925.619999997</v>
      </c>
      <c r="G25" s="500">
        <f ca="1">SUM(E25:F25)</f>
        <v>74770781.019999996</v>
      </c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</row>
    <row r="26" spans="1:36" s="173" customFormat="1" ht="15" customHeight="1">
      <c r="A26" s="174"/>
      <c r="B26" s="174"/>
      <c r="C26" s="178" t="s">
        <v>2931</v>
      </c>
      <c r="D26" s="174"/>
      <c r="E26" s="498">
        <f ca="1">+E25/G25</f>
        <v>0.67797680736329968</v>
      </c>
      <c r="F26" s="498">
        <f ca="1">+F25/G25</f>
        <v>0.32202319263670037</v>
      </c>
      <c r="G26" s="499">
        <f ca="1">SUM(E26:F26)</f>
        <v>1</v>
      </c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</row>
    <row r="27" spans="1:36" s="173" customFormat="1" ht="15" customHeight="1">
      <c r="A27" s="174"/>
      <c r="B27" s="174"/>
      <c r="D27" s="174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</row>
    <row r="28" spans="1:36" s="173" customFormat="1" ht="15" customHeight="1">
      <c r="A28" s="174"/>
      <c r="B28" s="174"/>
      <c r="C28" s="173" t="s">
        <v>2933</v>
      </c>
      <c r="D28" s="489">
        <v>42643</v>
      </c>
      <c r="E28" s="490">
        <f ca="1">'[2]3.04 &amp; 4.04 Lead'!E28</f>
        <v>74663501.429999799</v>
      </c>
      <c r="F28" s="490">
        <f ca="1">'[2]3.04 &amp; 4.04 Lead'!F28</f>
        <v>32511062.219999999</v>
      </c>
      <c r="G28" s="501">
        <f ca="1">SUM(E28:F28)</f>
        <v>107174563.6499998</v>
      </c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</row>
    <row r="29" spans="1:36" s="173" customFormat="1" ht="15" customHeight="1">
      <c r="A29" s="174"/>
      <c r="B29" s="174"/>
      <c r="C29" s="178" t="s">
        <v>2931</v>
      </c>
      <c r="D29" s="489"/>
      <c r="E29" s="498">
        <f ca="1">+E28/G28</f>
        <v>0.69665318791339848</v>
      </c>
      <c r="F29" s="498">
        <f ca="1">+F28/G28</f>
        <v>0.30334681208660147</v>
      </c>
      <c r="G29" s="499">
        <f ca="1">SUM(E29:F29)</f>
        <v>1</v>
      </c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</row>
    <row r="30" spans="1:36" s="173" customFormat="1" ht="15" customHeight="1">
      <c r="A30" s="174"/>
      <c r="B30" s="174"/>
      <c r="D30" s="174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</row>
    <row r="31" spans="1:36" s="173" customFormat="1" ht="15" customHeight="1">
      <c r="A31" s="174"/>
      <c r="B31" s="174"/>
      <c r="C31" s="173" t="s">
        <v>2934</v>
      </c>
      <c r="D31" s="489">
        <v>42643</v>
      </c>
      <c r="E31" s="490">
        <f ca="1">'[2]3.04 &amp; 4.04 Lead'!E31</f>
        <v>5574577973.7149992</v>
      </c>
      <c r="F31" s="490">
        <f ca="1">'[2]3.04 &amp; 4.04 Lead'!F31</f>
        <v>2044228678.2845836</v>
      </c>
      <c r="G31" s="490">
        <f ca="1">SUM(E31:F31)</f>
        <v>7618806651.9995823</v>
      </c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</row>
    <row r="32" spans="1:36" s="173" customFormat="1" ht="15" customHeight="1">
      <c r="A32" s="174"/>
      <c r="B32" s="174"/>
      <c r="C32" s="178" t="s">
        <v>2931</v>
      </c>
      <c r="D32" s="174"/>
      <c r="E32" s="498">
        <f ca="1">+E31/G31</f>
        <v>0.73168650004419422</v>
      </c>
      <c r="F32" s="498">
        <f ca="1">+F31/G31</f>
        <v>0.26831349995580589</v>
      </c>
      <c r="G32" s="499">
        <f ca="1">SUM(E32:F32)</f>
        <v>1</v>
      </c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</row>
    <row r="33" spans="1:36" s="173" customFormat="1" ht="15" customHeight="1">
      <c r="A33" s="174"/>
      <c r="D33" s="174"/>
      <c r="E33" s="502"/>
      <c r="F33" s="502"/>
      <c r="G33" s="502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</row>
    <row r="34" spans="1:36" s="173" customFormat="1" ht="15" customHeight="1">
      <c r="A34" s="174"/>
      <c r="C34" s="173" t="s">
        <v>2935</v>
      </c>
      <c r="D34" s="174"/>
      <c r="E34" s="503">
        <f ca="1">+E32+E29+E26+E23</f>
        <v>2.6873847878767174</v>
      </c>
      <c r="F34" s="503">
        <f ca="1">+F32+F29+F26+F23</f>
        <v>1.3126152121232828</v>
      </c>
      <c r="G34" s="503">
        <f ca="1">+G32+G29+G26+G23</f>
        <v>4</v>
      </c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</row>
    <row r="35" spans="1:36" s="173" customFormat="1" ht="18.899999999999999" customHeight="1" thickBot="1">
      <c r="C35" s="173" t="s">
        <v>2763</v>
      </c>
      <c r="D35" s="174"/>
      <c r="E35" s="491">
        <f ca="1">ROUND(+E34/4,4)</f>
        <v>0.67179999999999995</v>
      </c>
      <c r="F35" s="491">
        <f ca="1">ROUND(+F34/4,4)</f>
        <v>0.32819999999999999</v>
      </c>
      <c r="G35" s="492">
        <f ca="1">+G34/4</f>
        <v>1</v>
      </c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</row>
    <row r="36" spans="1:36" s="173" customFormat="1" ht="15" customHeight="1" thickTop="1">
      <c r="D36" s="174"/>
      <c r="H36"/>
      <c r="I36"/>
      <c r="J36"/>
      <c r="K36"/>
      <c r="L36" s="318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</row>
    <row r="37" spans="1:36" s="173" customFormat="1" ht="15" customHeight="1">
      <c r="A37" s="176">
        <v>5</v>
      </c>
      <c r="B37" s="176" t="s">
        <v>2924</v>
      </c>
      <c r="C37" s="177" t="s">
        <v>2936</v>
      </c>
      <c r="D37" s="174"/>
      <c r="H37"/>
      <c r="I37"/>
      <c r="J37"/>
      <c r="K37"/>
      <c r="L37" s="318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</row>
    <row r="38" spans="1:36" s="173" customFormat="1" ht="15" customHeight="1">
      <c r="C38" s="178" t="s">
        <v>2937</v>
      </c>
      <c r="D38" s="489">
        <v>42643</v>
      </c>
      <c r="E38" s="490">
        <f ca="1">'[2]3.04 &amp; 4.04 Lead'!E38</f>
        <v>56256422.469999999</v>
      </c>
      <c r="F38" s="490">
        <f ca="1">'[2]3.04 &amp; 4.04 Lead'!F38</f>
        <v>27160090.619999997</v>
      </c>
      <c r="G38" s="490">
        <f ca="1">SUM(E38:F38)</f>
        <v>83416513.090000004</v>
      </c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</row>
    <row r="39" spans="1:36" s="173" customFormat="1" ht="15" customHeight="1">
      <c r="C39" s="173" t="s">
        <v>2762</v>
      </c>
      <c r="D39" s="174"/>
      <c r="E39" s="504">
        <f ca="1">SUM(E38:E38)</f>
        <v>56256422.469999999</v>
      </c>
      <c r="F39" s="504">
        <f ca="1">SUM(F38:F38)</f>
        <v>27160090.619999997</v>
      </c>
      <c r="G39" s="504">
        <f ca="1">SUM(G38:G38)</f>
        <v>83416513.090000004</v>
      </c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</row>
    <row r="40" spans="1:36" s="173" customFormat="1" ht="18.899999999999999" customHeight="1" thickBot="1">
      <c r="C40" s="173" t="s">
        <v>2763</v>
      </c>
      <c r="D40" s="174"/>
      <c r="E40" s="491">
        <f ca="1">ROUND(+E39/G39,4)</f>
        <v>0.6744</v>
      </c>
      <c r="F40" s="491">
        <f ca="1">ROUND(+F39/G39,4)</f>
        <v>0.3256</v>
      </c>
      <c r="G40" s="505">
        <f ca="1">SUM(E40:F40)</f>
        <v>1</v>
      </c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</row>
    <row r="41" spans="1:36" s="173" customFormat="1" ht="15" customHeight="1" thickTop="1">
      <c r="D41" s="174"/>
      <c r="E41" s="169"/>
      <c r="F41" s="169"/>
      <c r="G41" s="169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</row>
    <row r="42" spans="1:36" s="173" customFormat="1" ht="15" customHeight="1">
      <c r="D42" s="174"/>
      <c r="E42" s="169"/>
      <c r="F42" s="169"/>
      <c r="G42" s="169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</row>
  </sheetData>
  <pageMargins left="0.5" right="0.41" top="0.75" bottom="0.5" header="0.5" footer="0.25"/>
  <pageSetup scale="95" orientation="portrait" r:id="rId1"/>
  <headerFooter alignWithMargins="0">
    <oddFooter xml:space="preserve">&amp;C
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"/>
  <sheetViews>
    <sheetView workbookViewId="0">
      <selection activeCell="R29" sqref="R29"/>
    </sheetView>
  </sheetViews>
  <sheetFormatPr defaultRowHeight="14.4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zoomScaleNormal="100" workbookViewId="0">
      <selection activeCell="I32" sqref="I32"/>
    </sheetView>
  </sheetViews>
  <sheetFormatPr defaultRowHeight="14.4"/>
  <cols>
    <col min="1" max="1" width="35.109375" style="319" customWidth="1"/>
    <col min="2" max="2" width="16.33203125" style="319" bestFit="1" customWidth="1"/>
    <col min="3" max="3" width="13.33203125" style="319" bestFit="1" customWidth="1"/>
    <col min="4" max="4" width="13.6640625" style="319" bestFit="1" customWidth="1"/>
    <col min="5" max="5" width="14.33203125" style="319" bestFit="1" customWidth="1"/>
    <col min="6" max="6" width="3" style="319" bestFit="1" customWidth="1"/>
    <col min="7" max="256" width="8.88671875" style="319"/>
    <col min="257" max="257" width="35.109375" style="319" customWidth="1"/>
    <col min="258" max="258" width="11.5546875" style="319" bestFit="1" customWidth="1"/>
    <col min="259" max="260" width="10.44140625" style="319" bestFit="1" customWidth="1"/>
    <col min="261" max="261" width="11.44140625" style="319" bestFit="1" customWidth="1"/>
    <col min="262" max="512" width="8.88671875" style="319"/>
    <col min="513" max="513" width="35.109375" style="319" customWidth="1"/>
    <col min="514" max="514" width="11.5546875" style="319" bestFit="1" customWidth="1"/>
    <col min="515" max="516" width="10.44140625" style="319" bestFit="1" customWidth="1"/>
    <col min="517" max="517" width="11.44140625" style="319" bestFit="1" customWidth="1"/>
    <col min="518" max="768" width="8.88671875" style="319"/>
    <col min="769" max="769" width="35.109375" style="319" customWidth="1"/>
    <col min="770" max="770" width="11.5546875" style="319" bestFit="1" customWidth="1"/>
    <col min="771" max="772" width="10.44140625" style="319" bestFit="1" customWidth="1"/>
    <col min="773" max="773" width="11.44140625" style="319" bestFit="1" customWidth="1"/>
    <col min="774" max="1024" width="8.88671875" style="319"/>
    <col min="1025" max="1025" width="35.109375" style="319" customWidth="1"/>
    <col min="1026" max="1026" width="11.5546875" style="319" bestFit="1" customWidth="1"/>
    <col min="1027" max="1028" width="10.44140625" style="319" bestFit="1" customWidth="1"/>
    <col min="1029" max="1029" width="11.44140625" style="319" bestFit="1" customWidth="1"/>
    <col min="1030" max="1280" width="8.88671875" style="319"/>
    <col min="1281" max="1281" width="35.109375" style="319" customWidth="1"/>
    <col min="1282" max="1282" width="11.5546875" style="319" bestFit="1" customWidth="1"/>
    <col min="1283" max="1284" width="10.44140625" style="319" bestFit="1" customWidth="1"/>
    <col min="1285" max="1285" width="11.44140625" style="319" bestFit="1" customWidth="1"/>
    <col min="1286" max="1536" width="8.88671875" style="319"/>
    <col min="1537" max="1537" width="35.109375" style="319" customWidth="1"/>
    <col min="1538" max="1538" width="11.5546875" style="319" bestFit="1" customWidth="1"/>
    <col min="1539" max="1540" width="10.44140625" style="319" bestFit="1" customWidth="1"/>
    <col min="1541" max="1541" width="11.44140625" style="319" bestFit="1" customWidth="1"/>
    <col min="1542" max="1792" width="8.88671875" style="319"/>
    <col min="1793" max="1793" width="35.109375" style="319" customWidth="1"/>
    <col min="1794" max="1794" width="11.5546875" style="319" bestFit="1" customWidth="1"/>
    <col min="1795" max="1796" width="10.44140625" style="319" bestFit="1" customWidth="1"/>
    <col min="1797" max="1797" width="11.44140625" style="319" bestFit="1" customWidth="1"/>
    <col min="1798" max="2048" width="8.88671875" style="319"/>
    <col min="2049" max="2049" width="35.109375" style="319" customWidth="1"/>
    <col min="2050" max="2050" width="11.5546875" style="319" bestFit="1" customWidth="1"/>
    <col min="2051" max="2052" width="10.44140625" style="319" bestFit="1" customWidth="1"/>
    <col min="2053" max="2053" width="11.44140625" style="319" bestFit="1" customWidth="1"/>
    <col min="2054" max="2304" width="8.88671875" style="319"/>
    <col min="2305" max="2305" width="35.109375" style="319" customWidth="1"/>
    <col min="2306" max="2306" width="11.5546875" style="319" bestFit="1" customWidth="1"/>
    <col min="2307" max="2308" width="10.44140625" style="319" bestFit="1" customWidth="1"/>
    <col min="2309" max="2309" width="11.44140625" style="319" bestFit="1" customWidth="1"/>
    <col min="2310" max="2560" width="8.88671875" style="319"/>
    <col min="2561" max="2561" width="35.109375" style="319" customWidth="1"/>
    <col min="2562" max="2562" width="11.5546875" style="319" bestFit="1" customWidth="1"/>
    <col min="2563" max="2564" width="10.44140625" style="319" bestFit="1" customWidth="1"/>
    <col min="2565" max="2565" width="11.44140625" style="319" bestFit="1" customWidth="1"/>
    <col min="2566" max="2816" width="8.88671875" style="319"/>
    <col min="2817" max="2817" width="35.109375" style="319" customWidth="1"/>
    <col min="2818" max="2818" width="11.5546875" style="319" bestFit="1" customWidth="1"/>
    <col min="2819" max="2820" width="10.44140625" style="319" bestFit="1" customWidth="1"/>
    <col min="2821" max="2821" width="11.44140625" style="319" bestFit="1" customWidth="1"/>
    <col min="2822" max="3072" width="8.88671875" style="319"/>
    <col min="3073" max="3073" width="35.109375" style="319" customWidth="1"/>
    <col min="3074" max="3074" width="11.5546875" style="319" bestFit="1" customWidth="1"/>
    <col min="3075" max="3076" width="10.44140625" style="319" bestFit="1" customWidth="1"/>
    <col min="3077" max="3077" width="11.44140625" style="319" bestFit="1" customWidth="1"/>
    <col min="3078" max="3328" width="8.88671875" style="319"/>
    <col min="3329" max="3329" width="35.109375" style="319" customWidth="1"/>
    <col min="3330" max="3330" width="11.5546875" style="319" bestFit="1" customWidth="1"/>
    <col min="3331" max="3332" width="10.44140625" style="319" bestFit="1" customWidth="1"/>
    <col min="3333" max="3333" width="11.44140625" style="319" bestFit="1" customWidth="1"/>
    <col min="3334" max="3584" width="8.88671875" style="319"/>
    <col min="3585" max="3585" width="35.109375" style="319" customWidth="1"/>
    <col min="3586" max="3586" width="11.5546875" style="319" bestFit="1" customWidth="1"/>
    <col min="3587" max="3588" width="10.44140625" style="319" bestFit="1" customWidth="1"/>
    <col min="3589" max="3589" width="11.44140625" style="319" bestFit="1" customWidth="1"/>
    <col min="3590" max="3840" width="8.88671875" style="319"/>
    <col min="3841" max="3841" width="35.109375" style="319" customWidth="1"/>
    <col min="3842" max="3842" width="11.5546875" style="319" bestFit="1" customWidth="1"/>
    <col min="3843" max="3844" width="10.44140625" style="319" bestFit="1" customWidth="1"/>
    <col min="3845" max="3845" width="11.44140625" style="319" bestFit="1" customWidth="1"/>
    <col min="3846" max="4096" width="8.88671875" style="319"/>
    <col min="4097" max="4097" width="35.109375" style="319" customWidth="1"/>
    <col min="4098" max="4098" width="11.5546875" style="319" bestFit="1" customWidth="1"/>
    <col min="4099" max="4100" width="10.44140625" style="319" bestFit="1" customWidth="1"/>
    <col min="4101" max="4101" width="11.44140625" style="319" bestFit="1" customWidth="1"/>
    <col min="4102" max="4352" width="8.88671875" style="319"/>
    <col min="4353" max="4353" width="35.109375" style="319" customWidth="1"/>
    <col min="4354" max="4354" width="11.5546875" style="319" bestFit="1" customWidth="1"/>
    <col min="4355" max="4356" width="10.44140625" style="319" bestFit="1" customWidth="1"/>
    <col min="4357" max="4357" width="11.44140625" style="319" bestFit="1" customWidth="1"/>
    <col min="4358" max="4608" width="8.88671875" style="319"/>
    <col min="4609" max="4609" width="35.109375" style="319" customWidth="1"/>
    <col min="4610" max="4610" width="11.5546875" style="319" bestFit="1" customWidth="1"/>
    <col min="4611" max="4612" width="10.44140625" style="319" bestFit="1" customWidth="1"/>
    <col min="4613" max="4613" width="11.44140625" style="319" bestFit="1" customWidth="1"/>
    <col min="4614" max="4864" width="8.88671875" style="319"/>
    <col min="4865" max="4865" width="35.109375" style="319" customWidth="1"/>
    <col min="4866" max="4866" width="11.5546875" style="319" bestFit="1" customWidth="1"/>
    <col min="4867" max="4868" width="10.44140625" style="319" bestFit="1" customWidth="1"/>
    <col min="4869" max="4869" width="11.44140625" style="319" bestFit="1" customWidth="1"/>
    <col min="4870" max="5120" width="8.88671875" style="319"/>
    <col min="5121" max="5121" width="35.109375" style="319" customWidth="1"/>
    <col min="5122" max="5122" width="11.5546875" style="319" bestFit="1" customWidth="1"/>
    <col min="5123" max="5124" width="10.44140625" style="319" bestFit="1" customWidth="1"/>
    <col min="5125" max="5125" width="11.44140625" style="319" bestFit="1" customWidth="1"/>
    <col min="5126" max="5376" width="8.88671875" style="319"/>
    <col min="5377" max="5377" width="35.109375" style="319" customWidth="1"/>
    <col min="5378" max="5378" width="11.5546875" style="319" bestFit="1" customWidth="1"/>
    <col min="5379" max="5380" width="10.44140625" style="319" bestFit="1" customWidth="1"/>
    <col min="5381" max="5381" width="11.44140625" style="319" bestFit="1" customWidth="1"/>
    <col min="5382" max="5632" width="8.88671875" style="319"/>
    <col min="5633" max="5633" width="35.109375" style="319" customWidth="1"/>
    <col min="5634" max="5634" width="11.5546875" style="319" bestFit="1" customWidth="1"/>
    <col min="5635" max="5636" width="10.44140625" style="319" bestFit="1" customWidth="1"/>
    <col min="5637" max="5637" width="11.44140625" style="319" bestFit="1" customWidth="1"/>
    <col min="5638" max="5888" width="8.88671875" style="319"/>
    <col min="5889" max="5889" width="35.109375" style="319" customWidth="1"/>
    <col min="5890" max="5890" width="11.5546875" style="319" bestFit="1" customWidth="1"/>
    <col min="5891" max="5892" width="10.44140625" style="319" bestFit="1" customWidth="1"/>
    <col min="5893" max="5893" width="11.44140625" style="319" bestFit="1" customWidth="1"/>
    <col min="5894" max="6144" width="8.88671875" style="319"/>
    <col min="6145" max="6145" width="35.109375" style="319" customWidth="1"/>
    <col min="6146" max="6146" width="11.5546875" style="319" bestFit="1" customWidth="1"/>
    <col min="6147" max="6148" width="10.44140625" style="319" bestFit="1" customWidth="1"/>
    <col min="6149" max="6149" width="11.44140625" style="319" bestFit="1" customWidth="1"/>
    <col min="6150" max="6400" width="8.88671875" style="319"/>
    <col min="6401" max="6401" width="35.109375" style="319" customWidth="1"/>
    <col min="6402" max="6402" width="11.5546875" style="319" bestFit="1" customWidth="1"/>
    <col min="6403" max="6404" width="10.44140625" style="319" bestFit="1" customWidth="1"/>
    <col min="6405" max="6405" width="11.44140625" style="319" bestFit="1" customWidth="1"/>
    <col min="6406" max="6656" width="8.88671875" style="319"/>
    <col min="6657" max="6657" width="35.109375" style="319" customWidth="1"/>
    <col min="6658" max="6658" width="11.5546875" style="319" bestFit="1" customWidth="1"/>
    <col min="6659" max="6660" width="10.44140625" style="319" bestFit="1" customWidth="1"/>
    <col min="6661" max="6661" width="11.44140625" style="319" bestFit="1" customWidth="1"/>
    <col min="6662" max="6912" width="8.88671875" style="319"/>
    <col min="6913" max="6913" width="35.109375" style="319" customWidth="1"/>
    <col min="6914" max="6914" width="11.5546875" style="319" bestFit="1" customWidth="1"/>
    <col min="6915" max="6916" width="10.44140625" style="319" bestFit="1" customWidth="1"/>
    <col min="6917" max="6917" width="11.44140625" style="319" bestFit="1" customWidth="1"/>
    <col min="6918" max="7168" width="8.88671875" style="319"/>
    <col min="7169" max="7169" width="35.109375" style="319" customWidth="1"/>
    <col min="7170" max="7170" width="11.5546875" style="319" bestFit="1" customWidth="1"/>
    <col min="7171" max="7172" width="10.44140625" style="319" bestFit="1" customWidth="1"/>
    <col min="7173" max="7173" width="11.44140625" style="319" bestFit="1" customWidth="1"/>
    <col min="7174" max="7424" width="8.88671875" style="319"/>
    <col min="7425" max="7425" width="35.109375" style="319" customWidth="1"/>
    <col min="7426" max="7426" width="11.5546875" style="319" bestFit="1" customWidth="1"/>
    <col min="7427" max="7428" width="10.44140625" style="319" bestFit="1" customWidth="1"/>
    <col min="7429" max="7429" width="11.44140625" style="319" bestFit="1" customWidth="1"/>
    <col min="7430" max="7680" width="8.88671875" style="319"/>
    <col min="7681" max="7681" width="35.109375" style="319" customWidth="1"/>
    <col min="7682" max="7682" width="11.5546875" style="319" bestFit="1" customWidth="1"/>
    <col min="7683" max="7684" width="10.44140625" style="319" bestFit="1" customWidth="1"/>
    <col min="7685" max="7685" width="11.44140625" style="319" bestFit="1" customWidth="1"/>
    <col min="7686" max="7936" width="8.88671875" style="319"/>
    <col min="7937" max="7937" width="35.109375" style="319" customWidth="1"/>
    <col min="7938" max="7938" width="11.5546875" style="319" bestFit="1" customWidth="1"/>
    <col min="7939" max="7940" width="10.44140625" style="319" bestFit="1" customWidth="1"/>
    <col min="7941" max="7941" width="11.44140625" style="319" bestFit="1" customWidth="1"/>
    <col min="7942" max="8192" width="8.88671875" style="319"/>
    <col min="8193" max="8193" width="35.109375" style="319" customWidth="1"/>
    <col min="8194" max="8194" width="11.5546875" style="319" bestFit="1" customWidth="1"/>
    <col min="8195" max="8196" width="10.44140625" style="319" bestFit="1" customWidth="1"/>
    <col min="8197" max="8197" width="11.44140625" style="319" bestFit="1" customWidth="1"/>
    <col min="8198" max="8448" width="8.88671875" style="319"/>
    <col min="8449" max="8449" width="35.109375" style="319" customWidth="1"/>
    <col min="8450" max="8450" width="11.5546875" style="319" bestFit="1" customWidth="1"/>
    <col min="8451" max="8452" width="10.44140625" style="319" bestFit="1" customWidth="1"/>
    <col min="8453" max="8453" width="11.44140625" style="319" bestFit="1" customWidth="1"/>
    <col min="8454" max="8704" width="8.88671875" style="319"/>
    <col min="8705" max="8705" width="35.109375" style="319" customWidth="1"/>
    <col min="8706" max="8706" width="11.5546875" style="319" bestFit="1" customWidth="1"/>
    <col min="8707" max="8708" width="10.44140625" style="319" bestFit="1" customWidth="1"/>
    <col min="8709" max="8709" width="11.44140625" style="319" bestFit="1" customWidth="1"/>
    <col min="8710" max="8960" width="8.88671875" style="319"/>
    <col min="8961" max="8961" width="35.109375" style="319" customWidth="1"/>
    <col min="8962" max="8962" width="11.5546875" style="319" bestFit="1" customWidth="1"/>
    <col min="8963" max="8964" width="10.44140625" style="319" bestFit="1" customWidth="1"/>
    <col min="8965" max="8965" width="11.44140625" style="319" bestFit="1" customWidth="1"/>
    <col min="8966" max="9216" width="8.88671875" style="319"/>
    <col min="9217" max="9217" width="35.109375" style="319" customWidth="1"/>
    <col min="9218" max="9218" width="11.5546875" style="319" bestFit="1" customWidth="1"/>
    <col min="9219" max="9220" width="10.44140625" style="319" bestFit="1" customWidth="1"/>
    <col min="9221" max="9221" width="11.44140625" style="319" bestFit="1" customWidth="1"/>
    <col min="9222" max="9472" width="8.88671875" style="319"/>
    <col min="9473" max="9473" width="35.109375" style="319" customWidth="1"/>
    <col min="9474" max="9474" width="11.5546875" style="319" bestFit="1" customWidth="1"/>
    <col min="9475" max="9476" width="10.44140625" style="319" bestFit="1" customWidth="1"/>
    <col min="9477" max="9477" width="11.44140625" style="319" bestFit="1" customWidth="1"/>
    <col min="9478" max="9728" width="8.88671875" style="319"/>
    <col min="9729" max="9729" width="35.109375" style="319" customWidth="1"/>
    <col min="9730" max="9730" width="11.5546875" style="319" bestFit="1" customWidth="1"/>
    <col min="9731" max="9732" width="10.44140625" style="319" bestFit="1" customWidth="1"/>
    <col min="9733" max="9733" width="11.44140625" style="319" bestFit="1" customWidth="1"/>
    <col min="9734" max="9984" width="8.88671875" style="319"/>
    <col min="9985" max="9985" width="35.109375" style="319" customWidth="1"/>
    <col min="9986" max="9986" width="11.5546875" style="319" bestFit="1" customWidth="1"/>
    <col min="9987" max="9988" width="10.44140625" style="319" bestFit="1" customWidth="1"/>
    <col min="9989" max="9989" width="11.44140625" style="319" bestFit="1" customWidth="1"/>
    <col min="9990" max="10240" width="8.88671875" style="319"/>
    <col min="10241" max="10241" width="35.109375" style="319" customWidth="1"/>
    <col min="10242" max="10242" width="11.5546875" style="319" bestFit="1" customWidth="1"/>
    <col min="10243" max="10244" width="10.44140625" style="319" bestFit="1" customWidth="1"/>
    <col min="10245" max="10245" width="11.44140625" style="319" bestFit="1" customWidth="1"/>
    <col min="10246" max="10496" width="8.88671875" style="319"/>
    <col min="10497" max="10497" width="35.109375" style="319" customWidth="1"/>
    <col min="10498" max="10498" width="11.5546875" style="319" bestFit="1" customWidth="1"/>
    <col min="10499" max="10500" width="10.44140625" style="319" bestFit="1" customWidth="1"/>
    <col min="10501" max="10501" width="11.44140625" style="319" bestFit="1" customWidth="1"/>
    <col min="10502" max="10752" width="8.88671875" style="319"/>
    <col min="10753" max="10753" width="35.109375" style="319" customWidth="1"/>
    <col min="10754" max="10754" width="11.5546875" style="319" bestFit="1" customWidth="1"/>
    <col min="10755" max="10756" width="10.44140625" style="319" bestFit="1" customWidth="1"/>
    <col min="10757" max="10757" width="11.44140625" style="319" bestFit="1" customWidth="1"/>
    <col min="10758" max="11008" width="8.88671875" style="319"/>
    <col min="11009" max="11009" width="35.109375" style="319" customWidth="1"/>
    <col min="11010" max="11010" width="11.5546875" style="319" bestFit="1" customWidth="1"/>
    <col min="11011" max="11012" width="10.44140625" style="319" bestFit="1" customWidth="1"/>
    <col min="11013" max="11013" width="11.44140625" style="319" bestFit="1" customWidth="1"/>
    <col min="11014" max="11264" width="8.88671875" style="319"/>
    <col min="11265" max="11265" width="35.109375" style="319" customWidth="1"/>
    <col min="11266" max="11266" width="11.5546875" style="319" bestFit="1" customWidth="1"/>
    <col min="11267" max="11268" width="10.44140625" style="319" bestFit="1" customWidth="1"/>
    <col min="11269" max="11269" width="11.44140625" style="319" bestFit="1" customWidth="1"/>
    <col min="11270" max="11520" width="8.88671875" style="319"/>
    <col min="11521" max="11521" width="35.109375" style="319" customWidth="1"/>
    <col min="11522" max="11522" width="11.5546875" style="319" bestFit="1" customWidth="1"/>
    <col min="11523" max="11524" width="10.44140625" style="319" bestFit="1" customWidth="1"/>
    <col min="11525" max="11525" width="11.44140625" style="319" bestFit="1" customWidth="1"/>
    <col min="11526" max="11776" width="8.88671875" style="319"/>
    <col min="11777" max="11777" width="35.109375" style="319" customWidth="1"/>
    <col min="11778" max="11778" width="11.5546875" style="319" bestFit="1" customWidth="1"/>
    <col min="11779" max="11780" width="10.44140625" style="319" bestFit="1" customWidth="1"/>
    <col min="11781" max="11781" width="11.44140625" style="319" bestFit="1" customWidth="1"/>
    <col min="11782" max="12032" width="8.88671875" style="319"/>
    <col min="12033" max="12033" width="35.109375" style="319" customWidth="1"/>
    <col min="12034" max="12034" width="11.5546875" style="319" bestFit="1" customWidth="1"/>
    <col min="12035" max="12036" width="10.44140625" style="319" bestFit="1" customWidth="1"/>
    <col min="12037" max="12037" width="11.44140625" style="319" bestFit="1" customWidth="1"/>
    <col min="12038" max="12288" width="8.88671875" style="319"/>
    <col min="12289" max="12289" width="35.109375" style="319" customWidth="1"/>
    <col min="12290" max="12290" width="11.5546875" style="319" bestFit="1" customWidth="1"/>
    <col min="12291" max="12292" width="10.44140625" style="319" bestFit="1" customWidth="1"/>
    <col min="12293" max="12293" width="11.44140625" style="319" bestFit="1" customWidth="1"/>
    <col min="12294" max="12544" width="8.88671875" style="319"/>
    <col min="12545" max="12545" width="35.109375" style="319" customWidth="1"/>
    <col min="12546" max="12546" width="11.5546875" style="319" bestFit="1" customWidth="1"/>
    <col min="12547" max="12548" width="10.44140625" style="319" bestFit="1" customWidth="1"/>
    <col min="12549" max="12549" width="11.44140625" style="319" bestFit="1" customWidth="1"/>
    <col min="12550" max="12800" width="8.88671875" style="319"/>
    <col min="12801" max="12801" width="35.109375" style="319" customWidth="1"/>
    <col min="12802" max="12802" width="11.5546875" style="319" bestFit="1" customWidth="1"/>
    <col min="12803" max="12804" width="10.44140625" style="319" bestFit="1" customWidth="1"/>
    <col min="12805" max="12805" width="11.44140625" style="319" bestFit="1" customWidth="1"/>
    <col min="12806" max="13056" width="8.88671875" style="319"/>
    <col min="13057" max="13057" width="35.109375" style="319" customWidth="1"/>
    <col min="13058" max="13058" width="11.5546875" style="319" bestFit="1" customWidth="1"/>
    <col min="13059" max="13060" width="10.44140625" style="319" bestFit="1" customWidth="1"/>
    <col min="13061" max="13061" width="11.44140625" style="319" bestFit="1" customWidth="1"/>
    <col min="13062" max="13312" width="8.88671875" style="319"/>
    <col min="13313" max="13313" width="35.109375" style="319" customWidth="1"/>
    <col min="13314" max="13314" width="11.5546875" style="319" bestFit="1" customWidth="1"/>
    <col min="13315" max="13316" width="10.44140625" style="319" bestFit="1" customWidth="1"/>
    <col min="13317" max="13317" width="11.44140625" style="319" bestFit="1" customWidth="1"/>
    <col min="13318" max="13568" width="8.88671875" style="319"/>
    <col min="13569" max="13569" width="35.109375" style="319" customWidth="1"/>
    <col min="13570" max="13570" width="11.5546875" style="319" bestFit="1" customWidth="1"/>
    <col min="13571" max="13572" width="10.44140625" style="319" bestFit="1" customWidth="1"/>
    <col min="13573" max="13573" width="11.44140625" style="319" bestFit="1" customWidth="1"/>
    <col min="13574" max="13824" width="8.88671875" style="319"/>
    <col min="13825" max="13825" width="35.109375" style="319" customWidth="1"/>
    <col min="13826" max="13826" width="11.5546875" style="319" bestFit="1" customWidth="1"/>
    <col min="13827" max="13828" width="10.44140625" style="319" bestFit="1" customWidth="1"/>
    <col min="13829" max="13829" width="11.44140625" style="319" bestFit="1" customWidth="1"/>
    <col min="13830" max="14080" width="8.88671875" style="319"/>
    <col min="14081" max="14081" width="35.109375" style="319" customWidth="1"/>
    <col min="14082" max="14082" width="11.5546875" style="319" bestFit="1" customWidth="1"/>
    <col min="14083" max="14084" width="10.44140625" style="319" bestFit="1" customWidth="1"/>
    <col min="14085" max="14085" width="11.44140625" style="319" bestFit="1" customWidth="1"/>
    <col min="14086" max="14336" width="8.88671875" style="319"/>
    <col min="14337" max="14337" width="35.109375" style="319" customWidth="1"/>
    <col min="14338" max="14338" width="11.5546875" style="319" bestFit="1" customWidth="1"/>
    <col min="14339" max="14340" width="10.44140625" style="319" bestFit="1" customWidth="1"/>
    <col min="14341" max="14341" width="11.44140625" style="319" bestFit="1" customWidth="1"/>
    <col min="14342" max="14592" width="8.88671875" style="319"/>
    <col min="14593" max="14593" width="35.109375" style="319" customWidth="1"/>
    <col min="14594" max="14594" width="11.5546875" style="319" bestFit="1" customWidth="1"/>
    <col min="14595" max="14596" width="10.44140625" style="319" bestFit="1" customWidth="1"/>
    <col min="14597" max="14597" width="11.44140625" style="319" bestFit="1" customWidth="1"/>
    <col min="14598" max="14848" width="8.88671875" style="319"/>
    <col min="14849" max="14849" width="35.109375" style="319" customWidth="1"/>
    <col min="14850" max="14850" width="11.5546875" style="319" bestFit="1" customWidth="1"/>
    <col min="14851" max="14852" width="10.44140625" style="319" bestFit="1" customWidth="1"/>
    <col min="14853" max="14853" width="11.44140625" style="319" bestFit="1" customWidth="1"/>
    <col min="14854" max="15104" width="8.88671875" style="319"/>
    <col min="15105" max="15105" width="35.109375" style="319" customWidth="1"/>
    <col min="15106" max="15106" width="11.5546875" style="319" bestFit="1" customWidth="1"/>
    <col min="15107" max="15108" width="10.44140625" style="319" bestFit="1" customWidth="1"/>
    <col min="15109" max="15109" width="11.44140625" style="319" bestFit="1" customWidth="1"/>
    <col min="15110" max="15360" width="8.88671875" style="319"/>
    <col min="15361" max="15361" width="35.109375" style="319" customWidth="1"/>
    <col min="15362" max="15362" width="11.5546875" style="319" bestFit="1" customWidth="1"/>
    <col min="15363" max="15364" width="10.44140625" style="319" bestFit="1" customWidth="1"/>
    <col min="15365" max="15365" width="11.44140625" style="319" bestFit="1" customWidth="1"/>
    <col min="15366" max="15616" width="8.88671875" style="319"/>
    <col min="15617" max="15617" width="35.109375" style="319" customWidth="1"/>
    <col min="15618" max="15618" width="11.5546875" style="319" bestFit="1" customWidth="1"/>
    <col min="15619" max="15620" width="10.44140625" style="319" bestFit="1" customWidth="1"/>
    <col min="15621" max="15621" width="11.44140625" style="319" bestFit="1" customWidth="1"/>
    <col min="15622" max="15872" width="8.88671875" style="319"/>
    <col min="15873" max="15873" width="35.109375" style="319" customWidth="1"/>
    <col min="15874" max="15874" width="11.5546875" style="319" bestFit="1" customWidth="1"/>
    <col min="15875" max="15876" width="10.44140625" style="319" bestFit="1" customWidth="1"/>
    <col min="15877" max="15877" width="11.44140625" style="319" bestFit="1" customWidth="1"/>
    <col min="15878" max="16128" width="8.88671875" style="319"/>
    <col min="16129" max="16129" width="35.109375" style="319" customWidth="1"/>
    <col min="16130" max="16130" width="11.5546875" style="319" bestFit="1" customWidth="1"/>
    <col min="16131" max="16132" width="10.44140625" style="319" bestFit="1" customWidth="1"/>
    <col min="16133" max="16133" width="11.44140625" style="319" bestFit="1" customWidth="1"/>
    <col min="16134" max="16384" width="8.88671875" style="319"/>
  </cols>
  <sheetData>
    <row r="1" spans="1:14">
      <c r="A1" s="705" t="s">
        <v>2866</v>
      </c>
      <c r="B1" s="705"/>
      <c r="C1" s="705"/>
      <c r="D1" s="705"/>
      <c r="E1" s="705"/>
    </row>
    <row r="2" spans="1:14">
      <c r="A2" s="706" t="s">
        <v>3539</v>
      </c>
      <c r="B2" s="706"/>
      <c r="C2" s="706"/>
      <c r="D2" s="706"/>
      <c r="E2" s="706"/>
      <c r="F2" s="329"/>
      <c r="G2" s="329"/>
      <c r="H2" s="329"/>
      <c r="J2" s="329"/>
      <c r="K2" s="329"/>
      <c r="L2" s="329"/>
      <c r="M2" s="329"/>
      <c r="N2" s="329"/>
    </row>
    <row r="3" spans="1:14">
      <c r="A3" s="586"/>
      <c r="B3" s="200"/>
      <c r="C3" s="587"/>
      <c r="D3" s="587"/>
      <c r="E3" s="587"/>
      <c r="F3" s="329"/>
      <c r="G3" s="329"/>
      <c r="H3" s="329"/>
      <c r="J3" s="329"/>
      <c r="K3" s="329"/>
      <c r="L3" s="329"/>
      <c r="M3" s="329"/>
      <c r="N3" s="329"/>
    </row>
    <row r="4" spans="1:14">
      <c r="A4" s="588"/>
      <c r="B4" s="589" t="s">
        <v>3288</v>
      </c>
      <c r="C4" s="311"/>
      <c r="D4" s="311"/>
      <c r="E4" s="311"/>
      <c r="F4" s="329"/>
      <c r="G4" s="329"/>
      <c r="H4" s="329"/>
      <c r="J4" s="329"/>
      <c r="K4" s="329"/>
      <c r="L4" s="329"/>
      <c r="M4" s="329"/>
      <c r="N4" s="329"/>
    </row>
    <row r="5" spans="1:14">
      <c r="A5" s="32" t="s">
        <v>2804</v>
      </c>
      <c r="B5" s="590">
        <f>'SAP Payroll Data'!C9</f>
        <v>5761245.5800000001</v>
      </c>
      <c r="C5" s="310"/>
      <c r="D5" s="310"/>
      <c r="E5" s="310"/>
      <c r="F5" s="329"/>
      <c r="G5" s="329"/>
      <c r="H5" s="329"/>
      <c r="J5" s="329"/>
      <c r="K5" s="329"/>
      <c r="L5" s="329"/>
      <c r="M5" s="329"/>
      <c r="N5" s="329"/>
    </row>
    <row r="6" spans="1:14">
      <c r="A6" s="32" t="s">
        <v>2805</v>
      </c>
      <c r="B6" s="590">
        <f>'SAP Payroll Data'!C10</f>
        <v>4177923.13</v>
      </c>
      <c r="C6" s="310"/>
      <c r="D6" s="310"/>
      <c r="E6" s="310"/>
      <c r="F6" s="329"/>
      <c r="G6" s="329"/>
      <c r="H6" s="329"/>
      <c r="J6" s="329"/>
      <c r="K6" s="329"/>
      <c r="L6" s="329"/>
      <c r="M6" s="329"/>
      <c r="N6" s="329"/>
    </row>
    <row r="7" spans="1:14">
      <c r="A7" s="32" t="s">
        <v>2780</v>
      </c>
      <c r="B7" s="591">
        <f>'SAP Payroll Data'!C11</f>
        <v>1652853.1</v>
      </c>
      <c r="C7" s="309"/>
      <c r="D7" s="309"/>
      <c r="E7" s="309"/>
      <c r="F7" s="329"/>
      <c r="G7" s="329"/>
      <c r="H7" s="329"/>
      <c r="J7" s="329"/>
      <c r="K7" s="329"/>
      <c r="L7" s="329"/>
      <c r="M7" s="329"/>
      <c r="N7" s="329"/>
    </row>
    <row r="8" spans="1:14">
      <c r="A8" s="308" t="s">
        <v>2762</v>
      </c>
      <c r="B8" s="592">
        <f>SUM(B5:B7)</f>
        <v>11592021.810000001</v>
      </c>
      <c r="C8" s="309"/>
      <c r="D8" s="309"/>
      <c r="E8" s="309"/>
      <c r="F8" s="329"/>
      <c r="G8" s="329"/>
      <c r="H8" s="329"/>
      <c r="J8" s="329"/>
      <c r="K8" s="329"/>
      <c r="L8" s="329"/>
      <c r="M8" s="329"/>
      <c r="N8" s="329"/>
    </row>
    <row r="9" spans="1:14">
      <c r="A9" s="308"/>
      <c r="B9" s="592"/>
      <c r="C9" s="559"/>
      <c r="D9" s="559"/>
      <c r="E9" s="559"/>
      <c r="F9" s="32"/>
      <c r="G9" s="329"/>
      <c r="H9" s="329"/>
      <c r="J9" s="329"/>
      <c r="K9" s="329"/>
      <c r="L9" s="329"/>
      <c r="M9" s="329"/>
      <c r="N9" s="329"/>
    </row>
    <row r="10" spans="1:14">
      <c r="A10" s="565" t="s">
        <v>3480</v>
      </c>
      <c r="B10" s="566"/>
      <c r="C10" s="567" t="s">
        <v>2804</v>
      </c>
      <c r="D10" s="567" t="s">
        <v>2805</v>
      </c>
      <c r="E10" s="567" t="s">
        <v>2762</v>
      </c>
      <c r="F10" s="32"/>
      <c r="G10" s="329"/>
      <c r="H10" s="329"/>
      <c r="J10" s="329"/>
      <c r="K10" s="329"/>
      <c r="L10" s="329"/>
      <c r="M10" s="329"/>
      <c r="N10" s="329"/>
    </row>
    <row r="11" spans="1:14">
      <c r="A11" s="568" t="s">
        <v>2837</v>
      </c>
      <c r="B11" s="29"/>
      <c r="C11" s="569">
        <f ca="1">'3.05 Lead'!E35</f>
        <v>0.67179999999999995</v>
      </c>
      <c r="D11" s="569">
        <f ca="1">'3.05 Lead'!F35</f>
        <v>0.32819999999999999</v>
      </c>
      <c r="E11" s="569">
        <f ca="1">SUM(C11:D11)</f>
        <v>1</v>
      </c>
      <c r="F11" s="29"/>
      <c r="J11" s="329"/>
      <c r="K11" s="329"/>
      <c r="L11" s="329"/>
      <c r="M11" s="329"/>
      <c r="N11" s="329"/>
    </row>
    <row r="12" spans="1:14" ht="15" thickBot="1">
      <c r="B12" s="27"/>
      <c r="C12" s="309"/>
      <c r="D12" s="309"/>
      <c r="E12" s="312"/>
      <c r="J12" s="329"/>
      <c r="K12" s="329"/>
      <c r="L12" s="329"/>
      <c r="M12" s="329"/>
      <c r="N12" s="329"/>
    </row>
    <row r="13" spans="1:14" ht="15.6">
      <c r="A13" s="437"/>
      <c r="B13" s="555"/>
      <c r="C13" s="556" t="s">
        <v>3476</v>
      </c>
      <c r="D13" s="556" t="s">
        <v>2805</v>
      </c>
      <c r="E13" s="557" t="s">
        <v>2762</v>
      </c>
      <c r="J13" s="329"/>
      <c r="K13" s="329"/>
      <c r="L13" s="329"/>
      <c r="M13" s="329"/>
      <c r="N13" s="329"/>
    </row>
    <row r="14" spans="1:14">
      <c r="A14" s="560" t="s">
        <v>3477</v>
      </c>
      <c r="B14" s="558"/>
      <c r="C14" s="575">
        <f ca="1">B5+B7*C11</f>
        <v>6871632.2925800001</v>
      </c>
      <c r="D14" s="575">
        <f ca="1">B6+B7*D11</f>
        <v>4720389.5174199995</v>
      </c>
      <c r="E14" s="576">
        <f ca="1">SUM(C14:D14)</f>
        <v>11592021.809999999</v>
      </c>
      <c r="F14" s="329"/>
      <c r="J14" s="329"/>
      <c r="K14" s="329"/>
      <c r="L14" s="329"/>
      <c r="M14" s="329"/>
      <c r="N14" s="329"/>
    </row>
    <row r="15" spans="1:14" ht="15.6">
      <c r="A15" s="322" t="s">
        <v>3478</v>
      </c>
      <c r="B15" s="574" t="s">
        <v>3887</v>
      </c>
      <c r="C15" s="571">
        <f ca="1">-C21</f>
        <v>-385167.89361842559</v>
      </c>
      <c r="D15" s="571">
        <f ca="1">-D21</f>
        <v>-264586.69644567434</v>
      </c>
      <c r="E15" s="577">
        <f ca="1">-E21</f>
        <v>-649754.59006409999</v>
      </c>
      <c r="F15" s="578"/>
      <c r="J15" s="329"/>
      <c r="K15" s="329"/>
      <c r="L15" s="329"/>
      <c r="M15" s="329"/>
      <c r="N15" s="329"/>
    </row>
    <row r="16" spans="1:14" ht="15.6">
      <c r="A16" s="323" t="s">
        <v>3888</v>
      </c>
      <c r="B16" s="558"/>
      <c r="C16" s="570">
        <f ca="1">SUM(C14:C15)</f>
        <v>6486464.3989615748</v>
      </c>
      <c r="D16" s="570">
        <f ca="1">SUM(D14:D15)</f>
        <v>4455802.8209743248</v>
      </c>
      <c r="E16" s="579">
        <f ca="1">SUM(E14:E15)</f>
        <v>10942267.219935898</v>
      </c>
      <c r="F16" s="329"/>
      <c r="J16" s="329"/>
      <c r="K16" s="329"/>
      <c r="L16" s="329"/>
      <c r="M16" s="329"/>
      <c r="N16" s="329"/>
    </row>
    <row r="17" spans="1:14" s="324" customFormat="1" ht="16.2" thickBot="1">
      <c r="A17" s="561"/>
      <c r="B17" s="562"/>
      <c r="C17" s="563"/>
      <c r="D17" s="563"/>
      <c r="E17" s="564"/>
      <c r="F17" s="329"/>
      <c r="G17" s="329"/>
      <c r="H17" s="329"/>
      <c r="I17" s="329"/>
      <c r="J17" s="329"/>
      <c r="K17" s="329"/>
      <c r="L17" s="329"/>
      <c r="M17" s="329"/>
      <c r="N17" s="329"/>
    </row>
    <row r="18" spans="1:14">
      <c r="A18" s="329"/>
      <c r="B18" s="200"/>
      <c r="C18" s="309"/>
      <c r="D18" s="309"/>
      <c r="E18" s="309"/>
      <c r="F18" s="329"/>
      <c r="G18" s="329"/>
      <c r="H18" s="329"/>
      <c r="I18" s="329"/>
      <c r="J18" s="329"/>
      <c r="K18" s="329"/>
      <c r="L18" s="329"/>
      <c r="M18" s="329"/>
      <c r="N18" s="329"/>
    </row>
    <row r="19" spans="1:14">
      <c r="A19" s="329" t="s">
        <v>3477</v>
      </c>
      <c r="B19" s="200"/>
      <c r="C19" s="553">
        <f ca="1">C14</f>
        <v>6871632.2925800001</v>
      </c>
      <c r="D19" s="553">
        <f ca="1">D14</f>
        <v>4720389.5174199995</v>
      </c>
      <c r="E19" s="553">
        <f ca="1">E14</f>
        <v>11592021.809999999</v>
      </c>
      <c r="J19" s="329"/>
      <c r="K19" s="329"/>
      <c r="L19" s="329"/>
      <c r="M19" s="329"/>
      <c r="N19" s="329"/>
    </row>
    <row r="20" spans="1:14">
      <c r="A20" s="329" t="s">
        <v>3886</v>
      </c>
      <c r="B20" s="200"/>
      <c r="C20" s="554">
        <f>'12ME Sept 2016 Inc Alloc'!$B$39</f>
        <v>5.6051877809924509E-2</v>
      </c>
      <c r="D20" s="554">
        <f>'12ME Sept 2016 Inc Alloc'!$B$39</f>
        <v>5.6051877809924509E-2</v>
      </c>
      <c r="E20" s="554">
        <f>'12ME Sept 2016 Inc Alloc'!$B$39</f>
        <v>5.6051877809924509E-2</v>
      </c>
    </row>
    <row r="21" spans="1:14">
      <c r="A21" s="445" t="s">
        <v>3479</v>
      </c>
      <c r="B21" s="200"/>
      <c r="C21" s="566">
        <f ca="1">C19*C20</f>
        <v>385167.89361842559</v>
      </c>
      <c r="D21" s="566">
        <f ca="1">D19*D20</f>
        <v>264586.69644567434</v>
      </c>
      <c r="E21" s="566">
        <f ca="1">SUM(C21:D21)</f>
        <v>649754.59006409999</v>
      </c>
      <c r="F21" s="573" t="s">
        <v>3887</v>
      </c>
    </row>
    <row r="22" spans="1:14">
      <c r="C22" s="572"/>
      <c r="D22" s="572"/>
      <c r="E22" s="572"/>
      <c r="F22" s="329"/>
      <c r="G22" s="329"/>
    </row>
    <row r="23" spans="1:14">
      <c r="C23" s="329"/>
      <c r="D23" s="329"/>
      <c r="E23" s="329"/>
      <c r="F23" s="329"/>
      <c r="G23" s="329"/>
    </row>
    <row r="24" spans="1:14">
      <c r="C24" s="552"/>
      <c r="D24" s="329"/>
      <c r="E24" s="329"/>
      <c r="F24" s="329"/>
      <c r="G24" s="329"/>
    </row>
    <row r="25" spans="1:14">
      <c r="C25" s="329"/>
      <c r="D25" s="329"/>
      <c r="E25" s="329"/>
      <c r="F25" s="329"/>
      <c r="G25" s="329"/>
    </row>
  </sheetData>
  <mergeCells count="2">
    <mergeCell ref="A1:E1"/>
    <mergeCell ref="A2:E2"/>
  </mergeCells>
  <pageMargins left="0.7" right="0.7" top="0.75" bottom="0.75" header="0.3" footer="0.3"/>
  <pageSetup scale="9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09"/>
  <sheetViews>
    <sheetView zoomScaleNormal="100" workbookViewId="0">
      <selection activeCell="G27" sqref="G27"/>
    </sheetView>
  </sheetViews>
  <sheetFormatPr defaultRowHeight="14.4" outlineLevelRow="1"/>
  <cols>
    <col min="1" max="1" width="33.5546875" customWidth="1"/>
    <col min="2" max="2" width="14.44140625" customWidth="1"/>
    <col min="3" max="3" width="13.6640625" customWidth="1"/>
    <col min="4" max="4" width="12" bestFit="1" customWidth="1"/>
    <col min="5" max="5" width="14.109375" bestFit="1" customWidth="1"/>
    <col min="6" max="6" width="1.33203125" style="324" customWidth="1"/>
    <col min="7" max="7" width="34.5546875" customWidth="1"/>
    <col min="8" max="8" width="13.5546875" bestFit="1" customWidth="1"/>
    <col min="9" max="9" width="16.33203125" bestFit="1" customWidth="1"/>
    <col min="10" max="10" width="16" bestFit="1" customWidth="1"/>
    <col min="11" max="11" width="14.88671875" bestFit="1" customWidth="1"/>
    <col min="12" max="12" width="3.6640625" bestFit="1" customWidth="1"/>
  </cols>
  <sheetData>
    <row r="1" spans="1:15">
      <c r="A1" s="325" t="s">
        <v>3475</v>
      </c>
      <c r="B1" s="324"/>
      <c r="C1" s="324"/>
      <c r="D1" s="324"/>
      <c r="E1" s="324"/>
    </row>
    <row r="2" spans="1:15">
      <c r="A2" s="325" t="s">
        <v>3870</v>
      </c>
      <c r="B2" s="315" t="s">
        <v>3522</v>
      </c>
      <c r="C2" s="324"/>
      <c r="D2" s="324"/>
      <c r="E2" s="324"/>
      <c r="K2" s="329"/>
      <c r="L2" s="329"/>
      <c r="M2" s="329"/>
      <c r="N2" s="329"/>
      <c r="O2" s="329"/>
    </row>
    <row r="3" spans="1:15">
      <c r="A3" s="324" t="s">
        <v>3285</v>
      </c>
      <c r="B3" s="324"/>
      <c r="C3" s="324"/>
      <c r="D3" s="324"/>
      <c r="E3" s="324"/>
      <c r="K3" s="329"/>
      <c r="L3" s="329"/>
      <c r="M3" s="329"/>
      <c r="N3" s="329"/>
      <c r="O3" s="329"/>
    </row>
    <row r="4" spans="1:15" s="319" customFormat="1">
      <c r="A4" s="328" t="s">
        <v>3539</v>
      </c>
      <c r="F4" s="324"/>
      <c r="K4" s="329"/>
      <c r="L4" s="329"/>
      <c r="M4" s="329"/>
      <c r="N4" s="329"/>
      <c r="O4" s="329"/>
    </row>
    <row r="5" spans="1:15" s="324" customFormat="1">
      <c r="K5" s="329"/>
      <c r="L5" s="329"/>
      <c r="M5" s="329"/>
      <c r="N5" s="329"/>
      <c r="O5" s="329"/>
    </row>
    <row r="6" spans="1:15" ht="14.4" customHeight="1" thickBot="1">
      <c r="A6" s="710" t="s">
        <v>3538</v>
      </c>
      <c r="B6" s="710"/>
      <c r="C6" s="710"/>
      <c r="D6" s="710"/>
      <c r="E6" s="710"/>
      <c r="F6" s="609"/>
      <c r="O6" s="329"/>
    </row>
    <row r="7" spans="1:15">
      <c r="A7" s="524" t="s">
        <v>3286</v>
      </c>
      <c r="B7" s="314" t="s">
        <v>3287</v>
      </c>
      <c r="C7" s="542" t="s">
        <v>3288</v>
      </c>
      <c r="D7" s="314" t="s">
        <v>3289</v>
      </c>
      <c r="E7" s="543" t="s">
        <v>3290</v>
      </c>
      <c r="F7" s="581"/>
      <c r="O7" s="329"/>
    </row>
    <row r="8" spans="1:15">
      <c r="A8" s="323" t="s">
        <v>3291</v>
      </c>
      <c r="B8" s="313">
        <f>B16+H16</f>
        <v>1815104235.1599998</v>
      </c>
      <c r="C8" s="313">
        <f>C16+I16</f>
        <v>12799772.09</v>
      </c>
      <c r="D8" s="313">
        <f>D16+J16</f>
        <v>47355754.620000005</v>
      </c>
      <c r="E8" s="546">
        <f>E16+K16</f>
        <v>1754948708.45</v>
      </c>
      <c r="F8" s="317"/>
      <c r="G8" s="317"/>
      <c r="H8" s="317"/>
      <c r="I8" s="317"/>
      <c r="J8" s="317"/>
      <c r="K8" s="29"/>
      <c r="O8" s="329"/>
    </row>
    <row r="9" spans="1:15">
      <c r="A9" s="322" t="s">
        <v>3292</v>
      </c>
      <c r="B9" s="547">
        <f t="shared" ref="B9:B11" si="0">B17+H17</f>
        <v>1238509337.0899999</v>
      </c>
      <c r="C9" s="547">
        <f t="shared" ref="C9:C11" si="1">C17+I17</f>
        <v>5761245.5800000001</v>
      </c>
      <c r="D9" s="547">
        <f t="shared" ref="D9:D11" si="2">D17+J17</f>
        <v>21283649.52</v>
      </c>
      <c r="E9" s="548">
        <f t="shared" ref="E9:E11" si="3">E17+K17</f>
        <v>1211464441.99</v>
      </c>
      <c r="F9" s="551"/>
      <c r="G9" s="320"/>
      <c r="H9" s="320"/>
      <c r="I9" s="320"/>
      <c r="J9" s="320"/>
      <c r="K9" s="29"/>
      <c r="O9" s="329"/>
    </row>
    <row r="10" spans="1:15">
      <c r="A10" s="322" t="s">
        <v>3387</v>
      </c>
      <c r="B10" s="547">
        <f t="shared" si="0"/>
        <v>1089890732.9299998</v>
      </c>
      <c r="C10" s="547">
        <f t="shared" si="1"/>
        <v>4177923.13</v>
      </c>
      <c r="D10" s="547">
        <f t="shared" si="2"/>
        <v>15482839.890000001</v>
      </c>
      <c r="E10" s="548">
        <f t="shared" si="3"/>
        <v>1070229969.91</v>
      </c>
      <c r="F10" s="551"/>
      <c r="G10" s="320"/>
      <c r="H10" s="320"/>
      <c r="I10" s="320"/>
      <c r="J10" s="320"/>
      <c r="K10" s="29"/>
      <c r="O10" s="329"/>
    </row>
    <row r="11" spans="1:15" ht="15" thickBot="1">
      <c r="A11" s="321" t="s">
        <v>3454</v>
      </c>
      <c r="B11" s="549">
        <f t="shared" si="0"/>
        <v>762781622.83999991</v>
      </c>
      <c r="C11" s="549">
        <f t="shared" si="1"/>
        <v>1652853.1</v>
      </c>
      <c r="D11" s="549">
        <f t="shared" si="2"/>
        <v>6117622.2899999991</v>
      </c>
      <c r="E11" s="550">
        <f t="shared" si="3"/>
        <v>755011147.45000005</v>
      </c>
      <c r="F11" s="551"/>
      <c r="G11" s="320"/>
      <c r="H11" s="320"/>
      <c r="I11" s="320"/>
      <c r="J11" s="320"/>
      <c r="K11" s="29"/>
      <c r="O11" s="329"/>
    </row>
    <row r="12" spans="1:15" s="324" customFormat="1">
      <c r="A12" s="32"/>
      <c r="B12" s="551"/>
      <c r="C12" s="551"/>
      <c r="D12" s="551"/>
      <c r="E12" s="551"/>
      <c r="F12" s="551"/>
      <c r="G12" s="320"/>
      <c r="H12" s="320"/>
      <c r="I12" s="320"/>
      <c r="J12" s="320"/>
      <c r="K12" s="29"/>
      <c r="O12" s="329"/>
    </row>
    <row r="13" spans="1:15" ht="15" thickBot="1">
      <c r="A13" s="711" t="s">
        <v>3885</v>
      </c>
      <c r="B13" s="711"/>
      <c r="C13" s="711"/>
      <c r="D13" s="711"/>
      <c r="E13" s="711"/>
      <c r="F13" s="711"/>
      <c r="G13" s="711"/>
      <c r="H13" s="711"/>
      <c r="I13" s="711"/>
      <c r="J13" s="711"/>
      <c r="K13" s="711"/>
      <c r="O13" s="329"/>
    </row>
    <row r="14" spans="1:15" ht="15" thickBot="1">
      <c r="A14" s="329"/>
      <c r="B14" s="707" t="s">
        <v>3872</v>
      </c>
      <c r="C14" s="708"/>
      <c r="D14" s="708"/>
      <c r="E14" s="709"/>
      <c r="F14" s="582"/>
      <c r="G14" s="329"/>
      <c r="H14" s="707" t="s">
        <v>3876</v>
      </c>
      <c r="I14" s="708"/>
      <c r="J14" s="708"/>
      <c r="K14" s="709"/>
      <c r="O14" s="329"/>
    </row>
    <row r="15" spans="1:15">
      <c r="A15" s="522" t="s">
        <v>3286</v>
      </c>
      <c r="B15" s="523" t="s">
        <v>3287</v>
      </c>
      <c r="C15" s="523" t="s">
        <v>3288</v>
      </c>
      <c r="D15" s="523" t="s">
        <v>3289</v>
      </c>
      <c r="E15" s="523" t="s">
        <v>3290</v>
      </c>
      <c r="F15" s="583"/>
      <c r="G15" s="329"/>
      <c r="H15" s="523" t="s">
        <v>3287</v>
      </c>
      <c r="I15" s="523" t="s">
        <v>3288</v>
      </c>
      <c r="J15" s="523" t="s">
        <v>3289</v>
      </c>
      <c r="K15" s="523" t="s">
        <v>3290</v>
      </c>
      <c r="O15" s="329"/>
    </row>
    <row r="16" spans="1:15" outlineLevel="1">
      <c r="A16" s="328" t="s">
        <v>3291</v>
      </c>
      <c r="B16" s="327">
        <v>529819592.58999997</v>
      </c>
      <c r="C16" s="327">
        <v>3129918.04</v>
      </c>
      <c r="D16" s="327">
        <v>12277957.02</v>
      </c>
      <c r="E16" s="327">
        <v>514411717.52999997</v>
      </c>
      <c r="F16" s="584"/>
      <c r="G16" s="329" t="s">
        <v>3291</v>
      </c>
      <c r="H16" s="326">
        <v>1285284642.5699999</v>
      </c>
      <c r="I16" s="326">
        <v>9669854.0500000007</v>
      </c>
      <c r="J16" s="326">
        <v>35077797.600000001</v>
      </c>
      <c r="K16" s="326">
        <v>1240536990.9200001</v>
      </c>
      <c r="L16" s="545"/>
      <c r="O16" s="329"/>
    </row>
    <row r="17" spans="1:15" outlineLevel="1">
      <c r="A17" s="329" t="s">
        <v>3292</v>
      </c>
      <c r="B17" s="326">
        <v>349963429.54000002</v>
      </c>
      <c r="C17" s="326">
        <v>1435169.48</v>
      </c>
      <c r="D17" s="326">
        <v>5611567.0999999996</v>
      </c>
      <c r="E17" s="326">
        <v>342916692.95999998</v>
      </c>
      <c r="F17" s="585"/>
      <c r="G17" s="329" t="s">
        <v>3292</v>
      </c>
      <c r="H17" s="326">
        <v>888545907.54999995</v>
      </c>
      <c r="I17" s="326">
        <v>4326076.0999999996</v>
      </c>
      <c r="J17" s="326">
        <v>15672082.42</v>
      </c>
      <c r="K17" s="326">
        <v>868547749.02999997</v>
      </c>
      <c r="L17" s="545"/>
      <c r="O17" s="329"/>
    </row>
    <row r="18" spans="1:15" outlineLevel="1">
      <c r="A18" s="329" t="s">
        <v>3293</v>
      </c>
      <c r="B18" s="326">
        <v>313821721.88</v>
      </c>
      <c r="C18" s="326">
        <v>1001733.36</v>
      </c>
      <c r="D18" s="326">
        <v>3942898.29</v>
      </c>
      <c r="E18" s="326">
        <v>308877090.23000002</v>
      </c>
      <c r="F18" s="585"/>
      <c r="G18" s="329" t="s">
        <v>3293</v>
      </c>
      <c r="H18" s="326">
        <v>776069011.04999995</v>
      </c>
      <c r="I18" s="326">
        <v>3176189.77</v>
      </c>
      <c r="J18" s="326">
        <v>11539941.6</v>
      </c>
      <c r="K18" s="326">
        <v>761352879.67999995</v>
      </c>
      <c r="L18" s="545"/>
      <c r="O18" s="329"/>
    </row>
    <row r="19" spans="1:15" outlineLevel="1">
      <c r="A19" s="329" t="s">
        <v>3294</v>
      </c>
      <c r="B19" s="326">
        <v>230361161.13</v>
      </c>
      <c r="C19" s="326">
        <v>408675.56</v>
      </c>
      <c r="D19" s="326">
        <v>1611709.23</v>
      </c>
      <c r="E19" s="326">
        <v>228340776.34</v>
      </c>
      <c r="F19" s="585"/>
      <c r="G19" s="329" t="s">
        <v>3294</v>
      </c>
      <c r="H19" s="326">
        <v>532420461.70999998</v>
      </c>
      <c r="I19" s="326">
        <v>1244177.54</v>
      </c>
      <c r="J19" s="326">
        <v>4505913.0599999996</v>
      </c>
      <c r="K19" s="326">
        <v>526670371.11000001</v>
      </c>
      <c r="L19" s="545"/>
      <c r="M19" s="329"/>
      <c r="N19" s="329"/>
      <c r="O19" s="329"/>
    </row>
    <row r="20" spans="1:15" outlineLevel="1">
      <c r="A20" s="329" t="s">
        <v>3295</v>
      </c>
      <c r="B20" s="326">
        <v>530120.63</v>
      </c>
      <c r="C20" s="326">
        <v>3624.81</v>
      </c>
      <c r="D20" s="326">
        <v>14269.23</v>
      </c>
      <c r="E20" s="326">
        <v>512226.59</v>
      </c>
      <c r="F20" s="585"/>
      <c r="G20" s="329" t="s">
        <v>3295</v>
      </c>
      <c r="H20" s="326">
        <v>1545087.86</v>
      </c>
      <c r="I20" s="326">
        <v>11535.13</v>
      </c>
      <c r="J20" s="326">
        <v>42114.85</v>
      </c>
      <c r="K20" s="326">
        <v>1491437.88</v>
      </c>
      <c r="L20" s="545"/>
      <c r="M20" s="329"/>
      <c r="N20" s="329"/>
      <c r="O20" s="329"/>
    </row>
    <row r="21" spans="1:15" outlineLevel="1">
      <c r="A21" s="329" t="s">
        <v>3296</v>
      </c>
      <c r="B21" s="326">
        <v>19716011.57</v>
      </c>
      <c r="C21" s="326">
        <v>0</v>
      </c>
      <c r="D21" s="326">
        <v>0</v>
      </c>
      <c r="E21" s="326">
        <v>19716011.57</v>
      </c>
      <c r="F21" s="585"/>
      <c r="G21" s="329" t="s">
        <v>3296</v>
      </c>
      <c r="H21" s="326">
        <v>65530003.140000001</v>
      </c>
      <c r="I21" s="326">
        <v>0</v>
      </c>
      <c r="J21" s="326">
        <v>0</v>
      </c>
      <c r="K21" s="326">
        <v>65530003.140000001</v>
      </c>
      <c r="L21" s="545"/>
      <c r="M21" s="329"/>
      <c r="N21" s="329"/>
      <c r="O21" s="329"/>
    </row>
    <row r="22" spans="1:15" outlineLevel="1">
      <c r="A22" s="329" t="s">
        <v>3297</v>
      </c>
      <c r="B22" s="326">
        <v>2259721.98</v>
      </c>
      <c r="C22" s="326">
        <v>0</v>
      </c>
      <c r="D22" s="326">
        <v>0</v>
      </c>
      <c r="E22" s="326">
        <v>2259721.98</v>
      </c>
      <c r="F22" s="585"/>
      <c r="G22" s="329" t="s">
        <v>3297</v>
      </c>
      <c r="H22" s="326">
        <v>6869421.5499999998</v>
      </c>
      <c r="I22" s="326">
        <v>0</v>
      </c>
      <c r="J22" s="326">
        <v>0</v>
      </c>
      <c r="K22" s="326">
        <v>6869421.5499999998</v>
      </c>
      <c r="L22" s="545"/>
    </row>
    <row r="23" spans="1:15" outlineLevel="1">
      <c r="A23" s="329" t="s">
        <v>3298</v>
      </c>
      <c r="B23" s="326">
        <v>863380.02</v>
      </c>
      <c r="C23" s="326">
        <v>0</v>
      </c>
      <c r="D23" s="326">
        <v>0</v>
      </c>
      <c r="E23" s="326">
        <v>863380.02</v>
      </c>
      <c r="F23" s="585"/>
      <c r="G23" s="329" t="s">
        <v>3298</v>
      </c>
      <c r="H23" s="326">
        <v>1792109.34</v>
      </c>
      <c r="I23" s="326">
        <v>10.62</v>
      </c>
      <c r="J23" s="326">
        <v>38.840000000000003</v>
      </c>
      <c r="K23" s="326">
        <v>1792059.88</v>
      </c>
      <c r="L23" s="545"/>
    </row>
    <row r="24" spans="1:15" outlineLevel="1">
      <c r="A24" s="329" t="s">
        <v>3299</v>
      </c>
      <c r="B24" s="326">
        <v>2564480.09</v>
      </c>
      <c r="C24" s="326">
        <v>3593.57</v>
      </c>
      <c r="D24" s="326">
        <v>13783.9</v>
      </c>
      <c r="E24" s="326">
        <v>2547102.62</v>
      </c>
      <c r="F24" s="585"/>
      <c r="G24" s="329" t="s">
        <v>3299</v>
      </c>
      <c r="H24" s="326">
        <v>6011420.4699999997</v>
      </c>
      <c r="I24" s="326">
        <v>11905.94</v>
      </c>
      <c r="J24" s="326">
        <v>42246.75</v>
      </c>
      <c r="K24" s="326">
        <v>5957267.7800000003</v>
      </c>
      <c r="L24" s="545"/>
    </row>
    <row r="25" spans="1:15" outlineLevel="1">
      <c r="A25" s="329" t="s">
        <v>3300</v>
      </c>
      <c r="B25" s="326">
        <v>11387</v>
      </c>
      <c r="C25" s="326">
        <v>0</v>
      </c>
      <c r="D25" s="326">
        <v>0</v>
      </c>
      <c r="E25" s="326">
        <v>11387</v>
      </c>
      <c r="F25" s="585"/>
      <c r="G25" s="329" t="s">
        <v>3300</v>
      </c>
      <c r="H25" s="326">
        <v>40831.75</v>
      </c>
      <c r="I25" s="326">
        <v>0</v>
      </c>
      <c r="J25" s="326">
        <v>0</v>
      </c>
      <c r="K25" s="326">
        <v>40831.75</v>
      </c>
      <c r="L25" s="545"/>
    </row>
    <row r="26" spans="1:15" outlineLevel="1">
      <c r="A26" s="329" t="s">
        <v>3301</v>
      </c>
      <c r="B26" s="326">
        <v>577451.78</v>
      </c>
      <c r="C26" s="326">
        <v>28539.5</v>
      </c>
      <c r="D26" s="326">
        <v>112463.46</v>
      </c>
      <c r="E26" s="326">
        <v>436448.82</v>
      </c>
      <c r="F26" s="585"/>
      <c r="G26" s="329" t="s">
        <v>3301</v>
      </c>
      <c r="H26" s="326">
        <v>1737919.84</v>
      </c>
      <c r="I26" s="326">
        <v>88760.83</v>
      </c>
      <c r="J26" s="326">
        <v>315152.81</v>
      </c>
      <c r="K26" s="326">
        <v>1334006.2</v>
      </c>
      <c r="L26" s="545"/>
    </row>
    <row r="27" spans="1:15" outlineLevel="1">
      <c r="A27" s="329" t="s">
        <v>3302</v>
      </c>
      <c r="B27" s="326">
        <v>1140808.97</v>
      </c>
      <c r="C27" s="326">
        <v>34843.53</v>
      </c>
      <c r="D27" s="326">
        <v>137393.32</v>
      </c>
      <c r="E27" s="326">
        <v>968572.12</v>
      </c>
      <c r="F27" s="585"/>
      <c r="G27" s="329" t="s">
        <v>3302</v>
      </c>
      <c r="H27" s="326">
        <v>2776341.4</v>
      </c>
      <c r="I27" s="326">
        <v>105443.98</v>
      </c>
      <c r="J27" s="326">
        <v>365336.51</v>
      </c>
      <c r="K27" s="326">
        <v>2305560.91</v>
      </c>
      <c r="L27" s="545"/>
    </row>
    <row r="28" spans="1:15" outlineLevel="1">
      <c r="A28" s="329" t="s">
        <v>3303</v>
      </c>
      <c r="B28" s="326">
        <v>107566.55</v>
      </c>
      <c r="C28" s="326">
        <v>5520.12</v>
      </c>
      <c r="D28" s="326">
        <v>21723.360000000001</v>
      </c>
      <c r="E28" s="326">
        <v>80323.070000000007</v>
      </c>
      <c r="F28" s="585"/>
      <c r="G28" s="329" t="s">
        <v>3303</v>
      </c>
      <c r="H28" s="326">
        <v>304296.71999999997</v>
      </c>
      <c r="I28" s="326">
        <v>15983.48</v>
      </c>
      <c r="J28" s="326">
        <v>58424.83</v>
      </c>
      <c r="K28" s="326">
        <v>229888.41</v>
      </c>
      <c r="L28" s="545"/>
    </row>
    <row r="29" spans="1:15" outlineLevel="1">
      <c r="A29" s="329" t="s">
        <v>3304</v>
      </c>
      <c r="B29" s="326">
        <v>816102.14</v>
      </c>
      <c r="C29" s="326">
        <v>28675.52</v>
      </c>
      <c r="D29" s="326">
        <v>113556.99</v>
      </c>
      <c r="E29" s="326">
        <v>673869.63</v>
      </c>
      <c r="F29" s="585"/>
      <c r="G29" s="329" t="s">
        <v>3304</v>
      </c>
      <c r="H29" s="326">
        <v>2525603.09</v>
      </c>
      <c r="I29" s="326">
        <v>92029.63</v>
      </c>
      <c r="J29" s="326">
        <v>334100.19</v>
      </c>
      <c r="K29" s="326">
        <v>2099473.27</v>
      </c>
      <c r="L29" s="545"/>
    </row>
    <row r="30" spans="1:15" outlineLevel="1">
      <c r="A30" s="329" t="s">
        <v>3305</v>
      </c>
      <c r="B30" s="326">
        <v>945781.47</v>
      </c>
      <c r="C30" s="326">
        <v>50036.4</v>
      </c>
      <c r="D30" s="326">
        <v>198387.38</v>
      </c>
      <c r="E30" s="326">
        <v>697357.69</v>
      </c>
      <c r="F30" s="585"/>
      <c r="G30" s="329" t="s">
        <v>3305</v>
      </c>
      <c r="H30" s="326">
        <v>3506879.68</v>
      </c>
      <c r="I30" s="326">
        <v>160594.73000000001</v>
      </c>
      <c r="J30" s="326">
        <v>586201.17000000004</v>
      </c>
      <c r="K30" s="326">
        <v>2760083.78</v>
      </c>
      <c r="L30" s="545"/>
    </row>
    <row r="31" spans="1:15" outlineLevel="1">
      <c r="A31" s="329" t="s">
        <v>3306</v>
      </c>
      <c r="B31" s="326">
        <v>49660111.82</v>
      </c>
      <c r="C31" s="326">
        <v>0</v>
      </c>
      <c r="D31" s="326">
        <v>0</v>
      </c>
      <c r="E31" s="326">
        <v>49660111.82</v>
      </c>
      <c r="F31" s="585"/>
      <c r="G31" s="329" t="s">
        <v>3306</v>
      </c>
      <c r="H31" s="326">
        <v>100096759.97</v>
      </c>
      <c r="I31" s="326">
        <v>0</v>
      </c>
      <c r="J31" s="326">
        <v>0</v>
      </c>
      <c r="K31" s="326">
        <v>100096759.97</v>
      </c>
      <c r="L31" s="545"/>
    </row>
    <row r="32" spans="1:15" outlineLevel="1">
      <c r="A32" s="329" t="s">
        <v>3307</v>
      </c>
      <c r="B32" s="326">
        <v>3604691.49</v>
      </c>
      <c r="C32" s="326">
        <v>144108.20000000001</v>
      </c>
      <c r="D32" s="326">
        <v>569886.15</v>
      </c>
      <c r="E32" s="326">
        <v>2890697.14</v>
      </c>
      <c r="F32" s="585"/>
      <c r="G32" s="329" t="s">
        <v>3307</v>
      </c>
      <c r="H32" s="326">
        <v>10136331.869999999</v>
      </c>
      <c r="I32" s="326">
        <v>412527.42</v>
      </c>
      <c r="J32" s="326">
        <v>1504914.78</v>
      </c>
      <c r="K32" s="326">
        <v>8218889.6699999999</v>
      </c>
      <c r="L32" s="545"/>
    </row>
    <row r="33" spans="1:12" outlineLevel="1">
      <c r="A33" s="329" t="s">
        <v>3308</v>
      </c>
      <c r="B33" s="326">
        <v>1279399.6200000001</v>
      </c>
      <c r="C33" s="326">
        <v>21444.49</v>
      </c>
      <c r="D33" s="326">
        <v>85317.31</v>
      </c>
      <c r="E33" s="326">
        <v>1172637.82</v>
      </c>
      <c r="F33" s="585"/>
      <c r="G33" s="329" t="s">
        <v>3308</v>
      </c>
      <c r="H33" s="326">
        <v>3501424.61</v>
      </c>
      <c r="I33" s="326">
        <v>63381.01</v>
      </c>
      <c r="J33" s="326">
        <v>232063.19</v>
      </c>
      <c r="K33" s="326">
        <v>3205980.41</v>
      </c>
      <c r="L33" s="545"/>
    </row>
    <row r="34" spans="1:12" outlineLevel="1">
      <c r="A34" s="329" t="s">
        <v>3309</v>
      </c>
      <c r="B34" s="326">
        <v>1929321.58</v>
      </c>
      <c r="C34" s="326">
        <v>57.16</v>
      </c>
      <c r="D34" s="326">
        <v>217.19</v>
      </c>
      <c r="E34" s="326">
        <v>1929047.23</v>
      </c>
      <c r="F34" s="585"/>
      <c r="G34" s="329" t="s">
        <v>3309</v>
      </c>
      <c r="H34" s="326">
        <v>5525215.9199999999</v>
      </c>
      <c r="I34" s="326">
        <v>0</v>
      </c>
      <c r="J34" s="326">
        <v>0</v>
      </c>
      <c r="K34" s="326">
        <v>5525215.9199999999</v>
      </c>
      <c r="L34" s="545"/>
    </row>
    <row r="35" spans="1:12" outlineLevel="1">
      <c r="A35" s="329" t="s">
        <v>3310</v>
      </c>
      <c r="B35" s="326">
        <v>161176084.25999999</v>
      </c>
      <c r="C35" s="326">
        <v>0</v>
      </c>
      <c r="D35" s="326">
        <v>0</v>
      </c>
      <c r="E35" s="326">
        <v>161176084.25999999</v>
      </c>
      <c r="F35" s="585"/>
      <c r="G35" s="329" t="s">
        <v>3310</v>
      </c>
      <c r="H35" s="326">
        <v>361861911.55000001</v>
      </c>
      <c r="I35" s="326">
        <v>0</v>
      </c>
      <c r="J35" s="326">
        <v>0</v>
      </c>
      <c r="K35" s="326">
        <v>361861911.55000001</v>
      </c>
      <c r="L35" s="545"/>
    </row>
    <row r="36" spans="1:12" outlineLevel="1">
      <c r="A36" s="329" t="s">
        <v>3311</v>
      </c>
      <c r="B36" s="326">
        <v>-20175587.449999999</v>
      </c>
      <c r="C36" s="326">
        <v>0</v>
      </c>
      <c r="D36" s="326">
        <v>0</v>
      </c>
      <c r="E36" s="326">
        <v>-20175587.449999999</v>
      </c>
      <c r="F36" s="585"/>
      <c r="G36" s="329" t="s">
        <v>3311</v>
      </c>
      <c r="H36" s="326">
        <v>-49092632.219999999</v>
      </c>
      <c r="I36" s="326">
        <v>0</v>
      </c>
      <c r="J36" s="326">
        <v>0</v>
      </c>
      <c r="K36" s="326">
        <v>-49092632.219999999</v>
      </c>
      <c r="L36" s="545"/>
    </row>
    <row r="37" spans="1:12" outlineLevel="1">
      <c r="A37" s="329" t="s">
        <v>3312</v>
      </c>
      <c r="B37" s="326">
        <v>27698.880000000001</v>
      </c>
      <c r="C37" s="326">
        <v>359.84</v>
      </c>
      <c r="D37" s="326">
        <v>1405.59</v>
      </c>
      <c r="E37" s="326">
        <v>25933.45</v>
      </c>
      <c r="F37" s="585"/>
      <c r="G37" s="329" t="s">
        <v>3312</v>
      </c>
      <c r="H37" s="326">
        <v>37033.589999999997</v>
      </c>
      <c r="I37" s="326">
        <v>1261.55</v>
      </c>
      <c r="J37" s="326">
        <v>4573.38</v>
      </c>
      <c r="K37" s="326">
        <v>31198.66</v>
      </c>
      <c r="L37" s="545"/>
    </row>
    <row r="38" spans="1:12" outlineLevel="1">
      <c r="A38" s="329" t="s">
        <v>3313</v>
      </c>
      <c r="B38" s="326">
        <v>3326628.73</v>
      </c>
      <c r="C38" s="326">
        <v>87872.42</v>
      </c>
      <c r="D38" s="326">
        <v>343305.35</v>
      </c>
      <c r="E38" s="326">
        <v>2895450.96</v>
      </c>
      <c r="F38" s="585"/>
      <c r="G38" s="329" t="s">
        <v>3313</v>
      </c>
      <c r="H38" s="326">
        <v>7714501.5800000001</v>
      </c>
      <c r="I38" s="326">
        <v>280743.21999999997</v>
      </c>
      <c r="J38" s="326">
        <v>1020745.76</v>
      </c>
      <c r="K38" s="326">
        <v>6413012.5999999996</v>
      </c>
      <c r="L38" s="545"/>
    </row>
    <row r="39" spans="1:12" outlineLevel="1">
      <c r="A39" s="329" t="s">
        <v>3314</v>
      </c>
      <c r="B39" s="326">
        <v>32141837.66</v>
      </c>
      <c r="C39" s="326">
        <v>135682.39000000001</v>
      </c>
      <c r="D39" s="326">
        <v>537255.47</v>
      </c>
      <c r="E39" s="326">
        <v>31468899.800000001</v>
      </c>
      <c r="F39" s="585"/>
      <c r="G39" s="329" t="s">
        <v>3314</v>
      </c>
      <c r="H39" s="326">
        <v>94560773.799999997</v>
      </c>
      <c r="I39" s="326">
        <v>458076.96</v>
      </c>
      <c r="J39" s="326">
        <v>1660152.17</v>
      </c>
      <c r="K39" s="326">
        <v>92442544.670000002</v>
      </c>
      <c r="L39" s="545"/>
    </row>
    <row r="40" spans="1:12" outlineLevel="1">
      <c r="A40" s="329" t="s">
        <v>3315</v>
      </c>
      <c r="B40" s="326">
        <v>605563.05000000005</v>
      </c>
      <c r="C40" s="326">
        <v>32407.5</v>
      </c>
      <c r="D40" s="326">
        <v>129331.45</v>
      </c>
      <c r="E40" s="326">
        <v>443824.1</v>
      </c>
      <c r="F40" s="585"/>
      <c r="G40" s="329" t="s">
        <v>3315</v>
      </c>
      <c r="H40" s="326">
        <v>2778433.57</v>
      </c>
      <c r="I40" s="326">
        <v>135180.57999999999</v>
      </c>
      <c r="J40" s="326">
        <v>495669.7</v>
      </c>
      <c r="K40" s="326">
        <v>2147583.29</v>
      </c>
      <c r="L40" s="545"/>
    </row>
    <row r="41" spans="1:12" outlineLevel="1">
      <c r="A41" s="329" t="s">
        <v>3316</v>
      </c>
      <c r="B41" s="326">
        <v>11306.1</v>
      </c>
      <c r="C41" s="326">
        <v>202.18</v>
      </c>
      <c r="D41" s="326">
        <v>821.4</v>
      </c>
      <c r="E41" s="326">
        <v>10282.52</v>
      </c>
      <c r="F41" s="585"/>
      <c r="G41" s="329" t="s">
        <v>3316</v>
      </c>
      <c r="H41" s="326">
        <v>24094.080000000002</v>
      </c>
      <c r="I41" s="326">
        <v>0</v>
      </c>
      <c r="J41" s="326">
        <v>0</v>
      </c>
      <c r="K41" s="326">
        <v>24094.080000000002</v>
      </c>
      <c r="L41" s="545"/>
    </row>
    <row r="42" spans="1:12" outlineLevel="1">
      <c r="A42" s="329" t="s">
        <v>3317</v>
      </c>
      <c r="B42" s="326">
        <v>983903.32</v>
      </c>
      <c r="C42" s="326">
        <v>53332.31</v>
      </c>
      <c r="D42" s="326">
        <v>210903.71</v>
      </c>
      <c r="E42" s="326">
        <v>719667.3</v>
      </c>
      <c r="F42" s="585"/>
      <c r="G42" s="329" t="s">
        <v>3317</v>
      </c>
      <c r="H42" s="326">
        <v>3173594.86</v>
      </c>
      <c r="I42" s="326">
        <v>176958.78</v>
      </c>
      <c r="J42" s="326">
        <v>634046.49</v>
      </c>
      <c r="K42" s="326">
        <v>2362589.59</v>
      </c>
      <c r="L42" s="545"/>
    </row>
    <row r="43" spans="1:12" outlineLevel="1">
      <c r="A43" s="329" t="s">
        <v>3318</v>
      </c>
      <c r="B43" s="326">
        <v>409571.94</v>
      </c>
      <c r="C43" s="326">
        <v>19086.34</v>
      </c>
      <c r="D43" s="326">
        <v>75586.03</v>
      </c>
      <c r="E43" s="326">
        <v>314899.57</v>
      </c>
      <c r="F43" s="585"/>
      <c r="G43" s="329" t="s">
        <v>3318</v>
      </c>
      <c r="H43" s="326">
        <v>1022034.62</v>
      </c>
      <c r="I43" s="326">
        <v>50894.54</v>
      </c>
      <c r="J43" s="326">
        <v>182367.26</v>
      </c>
      <c r="K43" s="326">
        <v>788772.82</v>
      </c>
      <c r="L43" s="545"/>
    </row>
    <row r="44" spans="1:12" outlineLevel="1">
      <c r="A44" s="329" t="s">
        <v>3319</v>
      </c>
      <c r="B44" s="326">
        <v>63153.760000000002</v>
      </c>
      <c r="C44" s="326">
        <v>2643.89</v>
      </c>
      <c r="D44" s="326">
        <v>10741.37</v>
      </c>
      <c r="E44" s="326">
        <v>49768.5</v>
      </c>
      <c r="F44" s="585"/>
      <c r="G44" s="329" t="s">
        <v>3319</v>
      </c>
      <c r="H44" s="326">
        <v>66458.009999999995</v>
      </c>
      <c r="I44" s="326">
        <v>2419.7800000000002</v>
      </c>
      <c r="J44" s="326">
        <v>9237.1</v>
      </c>
      <c r="K44" s="326">
        <v>54801.13</v>
      </c>
      <c r="L44" s="545"/>
    </row>
    <row r="45" spans="1:12" outlineLevel="1">
      <c r="A45" s="329" t="s">
        <v>3320</v>
      </c>
      <c r="B45" s="326">
        <v>9729.24</v>
      </c>
      <c r="C45" s="326">
        <v>342.15</v>
      </c>
      <c r="D45" s="326">
        <v>1390.06</v>
      </c>
      <c r="E45" s="326">
        <v>7997.03</v>
      </c>
      <c r="F45" s="585"/>
      <c r="G45" s="329" t="s">
        <v>3320</v>
      </c>
      <c r="H45" s="326">
        <v>107100</v>
      </c>
      <c r="I45" s="326">
        <v>0</v>
      </c>
      <c r="J45" s="326">
        <v>0</v>
      </c>
      <c r="K45" s="326">
        <v>107100</v>
      </c>
      <c r="L45" s="545"/>
    </row>
    <row r="46" spans="1:12" outlineLevel="1">
      <c r="A46" s="329" t="s">
        <v>3321</v>
      </c>
      <c r="B46" s="326">
        <v>13801.32</v>
      </c>
      <c r="C46" s="326">
        <v>653.19000000000005</v>
      </c>
      <c r="D46" s="326">
        <v>2653.76</v>
      </c>
      <c r="E46" s="326">
        <v>10494.37</v>
      </c>
      <c r="F46" s="585"/>
      <c r="G46" s="329" t="s">
        <v>3321</v>
      </c>
      <c r="H46" s="326">
        <v>65383.13</v>
      </c>
      <c r="I46" s="326">
        <v>3341.6</v>
      </c>
      <c r="J46" s="326">
        <v>12755.98</v>
      </c>
      <c r="K46" s="326">
        <v>49285.55</v>
      </c>
      <c r="L46" s="545"/>
    </row>
    <row r="47" spans="1:12" outlineLevel="1">
      <c r="A47" s="329" t="s">
        <v>3322</v>
      </c>
      <c r="B47" s="326">
        <v>368756.61</v>
      </c>
      <c r="C47" s="326">
        <v>15275.59</v>
      </c>
      <c r="D47" s="326">
        <v>59199.73</v>
      </c>
      <c r="E47" s="326">
        <v>294281.28999999998</v>
      </c>
      <c r="F47" s="585"/>
      <c r="G47" s="329" t="s">
        <v>3322</v>
      </c>
      <c r="H47" s="326">
        <v>1308516.27</v>
      </c>
      <c r="I47" s="326">
        <v>54204.1</v>
      </c>
      <c r="J47" s="326">
        <v>194980.52</v>
      </c>
      <c r="K47" s="326">
        <v>1059331.6499999999</v>
      </c>
      <c r="L47" s="545"/>
    </row>
    <row r="48" spans="1:12" outlineLevel="1">
      <c r="A48" s="329" t="s">
        <v>3323</v>
      </c>
      <c r="B48" s="326">
        <v>96496.71</v>
      </c>
      <c r="C48" s="326">
        <v>4740.71</v>
      </c>
      <c r="D48" s="326">
        <v>18194.919999999998</v>
      </c>
      <c r="E48" s="326">
        <v>73561.08</v>
      </c>
      <c r="F48" s="585"/>
      <c r="G48" s="329" t="s">
        <v>3323</v>
      </c>
      <c r="H48" s="326">
        <v>239849.07</v>
      </c>
      <c r="I48" s="326">
        <v>7858.4</v>
      </c>
      <c r="J48" s="326">
        <v>28158.02</v>
      </c>
      <c r="K48" s="326">
        <v>203832.65</v>
      </c>
      <c r="L48" s="545"/>
    </row>
    <row r="49" spans="1:12" outlineLevel="1">
      <c r="A49" s="329" t="s">
        <v>3324</v>
      </c>
      <c r="B49" s="326">
        <v>29256799.18</v>
      </c>
      <c r="C49" s="326">
        <v>0</v>
      </c>
      <c r="D49" s="326">
        <v>0</v>
      </c>
      <c r="E49" s="326">
        <v>29256799.18</v>
      </c>
      <c r="F49" s="585"/>
      <c r="G49" s="329" t="s">
        <v>3324</v>
      </c>
      <c r="H49" s="326">
        <v>84543394.040000007</v>
      </c>
      <c r="I49" s="326">
        <v>0</v>
      </c>
      <c r="J49" s="326">
        <v>0</v>
      </c>
      <c r="K49" s="326">
        <v>84543394.040000007</v>
      </c>
      <c r="L49" s="545"/>
    </row>
    <row r="50" spans="1:12" outlineLevel="1">
      <c r="A50" s="329" t="s">
        <v>3325</v>
      </c>
      <c r="B50" s="326">
        <v>264270.94</v>
      </c>
      <c r="C50" s="326">
        <v>6998.53</v>
      </c>
      <c r="D50" s="326">
        <v>28433.040000000001</v>
      </c>
      <c r="E50" s="326">
        <v>228839.37</v>
      </c>
      <c r="F50" s="585"/>
      <c r="G50" s="329" t="s">
        <v>3325</v>
      </c>
      <c r="H50" s="326">
        <v>859064.66</v>
      </c>
      <c r="I50" s="326">
        <v>27219.18</v>
      </c>
      <c r="J50" s="326">
        <v>102937.1</v>
      </c>
      <c r="K50" s="326">
        <v>728908.38</v>
      </c>
      <c r="L50" s="545"/>
    </row>
    <row r="51" spans="1:12" outlineLevel="1">
      <c r="A51" s="329" t="s">
        <v>3326</v>
      </c>
      <c r="B51" s="326">
        <v>58485.49</v>
      </c>
      <c r="C51" s="326">
        <v>0</v>
      </c>
      <c r="D51" s="326">
        <v>0</v>
      </c>
      <c r="E51" s="326">
        <v>58485.49</v>
      </c>
      <c r="F51" s="585"/>
      <c r="G51" s="329" t="s">
        <v>3326</v>
      </c>
      <c r="H51" s="326">
        <v>372851.49</v>
      </c>
      <c r="I51" s="326">
        <v>0</v>
      </c>
      <c r="J51" s="326">
        <v>0</v>
      </c>
      <c r="K51" s="326">
        <v>372851.49</v>
      </c>
      <c r="L51" s="545"/>
    </row>
    <row r="52" spans="1:12" outlineLevel="1">
      <c r="A52" s="329" t="s">
        <v>3327</v>
      </c>
      <c r="B52" s="326">
        <v>6848399.5700000003</v>
      </c>
      <c r="C52" s="326">
        <v>332069</v>
      </c>
      <c r="D52" s="326">
        <v>1295956.3999999999</v>
      </c>
      <c r="E52" s="326">
        <v>5220374.17</v>
      </c>
      <c r="F52" s="585"/>
      <c r="G52" s="329" t="s">
        <v>3327</v>
      </c>
      <c r="H52" s="326">
        <v>21585659.710000001</v>
      </c>
      <c r="I52" s="326">
        <v>1072814.8500000001</v>
      </c>
      <c r="J52" s="326">
        <v>3895067.06</v>
      </c>
      <c r="K52" s="326">
        <v>16617777.800000001</v>
      </c>
      <c r="L52" s="545"/>
    </row>
    <row r="53" spans="1:12" outlineLevel="1">
      <c r="A53" s="329" t="s">
        <v>3328</v>
      </c>
      <c r="B53" s="326">
        <v>190929.15</v>
      </c>
      <c r="C53" s="326">
        <v>19240.63</v>
      </c>
      <c r="D53" s="326">
        <v>75219.820000000007</v>
      </c>
      <c r="E53" s="326">
        <v>96468.7</v>
      </c>
      <c r="F53" s="585"/>
      <c r="G53" s="329" t="s">
        <v>3328</v>
      </c>
      <c r="H53" s="326">
        <v>1183854.26</v>
      </c>
      <c r="I53" s="326">
        <v>53764.38</v>
      </c>
      <c r="J53" s="326">
        <v>197452.63</v>
      </c>
      <c r="K53" s="326">
        <v>932637.25</v>
      </c>
      <c r="L53" s="545"/>
    </row>
    <row r="54" spans="1:12" outlineLevel="1">
      <c r="A54" s="329" t="s">
        <v>3329</v>
      </c>
      <c r="B54" s="326">
        <v>939333.09</v>
      </c>
      <c r="C54" s="326">
        <v>52273.17</v>
      </c>
      <c r="D54" s="326">
        <v>206990.4</v>
      </c>
      <c r="E54" s="326">
        <v>680069.52</v>
      </c>
      <c r="F54" s="585"/>
      <c r="G54" s="329" t="s">
        <v>3329</v>
      </c>
      <c r="H54" s="326">
        <v>3163641.53</v>
      </c>
      <c r="I54" s="326">
        <v>179992.48</v>
      </c>
      <c r="J54" s="326">
        <v>661326.31000000006</v>
      </c>
      <c r="K54" s="326">
        <v>2322322.7400000002</v>
      </c>
      <c r="L54" s="545"/>
    </row>
    <row r="55" spans="1:12" outlineLevel="1">
      <c r="A55" s="329" t="s">
        <v>3330</v>
      </c>
      <c r="B55" s="326">
        <v>395009.36</v>
      </c>
      <c r="C55" s="326">
        <v>13026.63</v>
      </c>
      <c r="D55" s="326">
        <v>50488.160000000003</v>
      </c>
      <c r="E55" s="326">
        <v>331494.57</v>
      </c>
      <c r="F55" s="585"/>
      <c r="G55" s="329" t="s">
        <v>3330</v>
      </c>
      <c r="H55" s="326">
        <v>1352513.69</v>
      </c>
      <c r="I55" s="326">
        <v>42949.83</v>
      </c>
      <c r="J55" s="326">
        <v>154281.22</v>
      </c>
      <c r="K55" s="326">
        <v>1155282.6399999999</v>
      </c>
      <c r="L55" s="545"/>
    </row>
    <row r="56" spans="1:12" outlineLevel="1">
      <c r="A56" s="329" t="s">
        <v>3331</v>
      </c>
      <c r="B56" s="326">
        <v>1148211.4099999999</v>
      </c>
      <c r="C56" s="326">
        <v>49468.68</v>
      </c>
      <c r="D56" s="326">
        <v>191778.29</v>
      </c>
      <c r="E56" s="326">
        <v>906964.44</v>
      </c>
      <c r="F56" s="585"/>
      <c r="G56" s="329" t="s">
        <v>3331</v>
      </c>
      <c r="H56" s="326">
        <v>3332818.93</v>
      </c>
      <c r="I56" s="326">
        <v>152988.46</v>
      </c>
      <c r="J56" s="326">
        <v>551701.46</v>
      </c>
      <c r="K56" s="326">
        <v>2628129.0099999998</v>
      </c>
      <c r="L56" s="545"/>
    </row>
    <row r="57" spans="1:12" outlineLevel="1">
      <c r="A57" s="329" t="s">
        <v>3332</v>
      </c>
      <c r="B57" s="326">
        <v>567493.5</v>
      </c>
      <c r="C57" s="326">
        <v>4541.42</v>
      </c>
      <c r="D57" s="326">
        <v>17438.62</v>
      </c>
      <c r="E57" s="326">
        <v>545513.46</v>
      </c>
      <c r="F57" s="585"/>
      <c r="G57" s="329" t="s">
        <v>3332</v>
      </c>
      <c r="H57" s="326">
        <v>2252829.1</v>
      </c>
      <c r="I57" s="326">
        <v>15065.9</v>
      </c>
      <c r="J57" s="326">
        <v>54003.53</v>
      </c>
      <c r="K57" s="326">
        <v>2183759.67</v>
      </c>
      <c r="L57" s="545"/>
    </row>
    <row r="58" spans="1:12" outlineLevel="1">
      <c r="A58" s="329" t="s">
        <v>3333</v>
      </c>
      <c r="B58" s="326">
        <v>0</v>
      </c>
      <c r="C58" s="326">
        <v>0</v>
      </c>
      <c r="D58" s="326">
        <v>0</v>
      </c>
      <c r="E58" s="326">
        <v>0</v>
      </c>
      <c r="F58" s="585"/>
      <c r="G58" s="329" t="s">
        <v>3333</v>
      </c>
      <c r="H58" s="326">
        <v>553431.4</v>
      </c>
      <c r="I58" s="326">
        <v>2131.71</v>
      </c>
      <c r="J58" s="326">
        <v>7808.85</v>
      </c>
      <c r="K58" s="326">
        <v>543490.84</v>
      </c>
      <c r="L58" s="545"/>
    </row>
    <row r="59" spans="1:12" outlineLevel="1">
      <c r="A59" s="329" t="s">
        <v>3334</v>
      </c>
      <c r="B59" s="326">
        <v>282119.84999999998</v>
      </c>
      <c r="C59" s="326">
        <v>31974.49</v>
      </c>
      <c r="D59" s="326">
        <v>125481.86</v>
      </c>
      <c r="E59" s="326">
        <v>124663.5</v>
      </c>
      <c r="F59" s="585"/>
      <c r="G59" s="329" t="s">
        <v>3334</v>
      </c>
      <c r="H59" s="326">
        <v>-259184.59</v>
      </c>
      <c r="I59" s="326">
        <v>158144.29</v>
      </c>
      <c r="J59" s="326">
        <v>575643.71</v>
      </c>
      <c r="K59" s="326">
        <v>-992972.59</v>
      </c>
      <c r="L59" s="545"/>
    </row>
    <row r="60" spans="1:12" outlineLevel="1">
      <c r="A60" s="329" t="s">
        <v>3335</v>
      </c>
      <c r="B60" s="326">
        <v>1451144.24</v>
      </c>
      <c r="C60" s="326">
        <v>76703.039999999994</v>
      </c>
      <c r="D60" s="326">
        <v>296670.68</v>
      </c>
      <c r="E60" s="326">
        <v>1077770.52</v>
      </c>
      <c r="F60" s="585"/>
      <c r="G60" s="329" t="s">
        <v>3335</v>
      </c>
      <c r="H60" s="326">
        <v>4574771.6500000004</v>
      </c>
      <c r="I60" s="326">
        <v>232539.17</v>
      </c>
      <c r="J60" s="326">
        <v>838110.99</v>
      </c>
      <c r="K60" s="326">
        <v>3504121.49</v>
      </c>
      <c r="L60" s="545"/>
    </row>
    <row r="61" spans="1:12" outlineLevel="1">
      <c r="A61" s="329" t="s">
        <v>3336</v>
      </c>
      <c r="B61" s="326">
        <v>1630646.68</v>
      </c>
      <c r="C61" s="326">
        <v>84840.94</v>
      </c>
      <c r="D61" s="326">
        <v>331888.57</v>
      </c>
      <c r="E61" s="326">
        <v>1213917.17</v>
      </c>
      <c r="F61" s="585"/>
      <c r="G61" s="329" t="s">
        <v>3336</v>
      </c>
      <c r="H61" s="326">
        <v>4666457.29</v>
      </c>
      <c r="I61" s="326">
        <v>235225.09</v>
      </c>
      <c r="J61" s="326">
        <v>854688.77</v>
      </c>
      <c r="K61" s="326">
        <v>3576543.43</v>
      </c>
      <c r="L61" s="545"/>
    </row>
    <row r="62" spans="1:12" outlineLevel="1">
      <c r="A62" s="329" t="s">
        <v>3337</v>
      </c>
      <c r="B62" s="326">
        <v>243512.29</v>
      </c>
      <c r="C62" s="326">
        <v>0</v>
      </c>
      <c r="D62" s="326">
        <v>0</v>
      </c>
      <c r="E62" s="326">
        <v>243512.29</v>
      </c>
      <c r="F62" s="585"/>
      <c r="G62" s="329" t="s">
        <v>3337</v>
      </c>
      <c r="H62" s="326">
        <v>764526.45</v>
      </c>
      <c r="I62" s="326">
        <v>13.54</v>
      </c>
      <c r="J62" s="326">
        <v>49.59</v>
      </c>
      <c r="K62" s="326">
        <v>764463.32</v>
      </c>
      <c r="L62" s="545"/>
    </row>
    <row r="63" spans="1:12" outlineLevel="1">
      <c r="A63" s="329" t="s">
        <v>3338</v>
      </c>
      <c r="B63" s="326">
        <v>6182993.5599999996</v>
      </c>
      <c r="C63" s="326">
        <v>44147.89</v>
      </c>
      <c r="D63" s="326">
        <v>174118.3</v>
      </c>
      <c r="E63" s="326">
        <v>5964727.3700000001</v>
      </c>
      <c r="F63" s="585"/>
      <c r="G63" s="329" t="s">
        <v>3338</v>
      </c>
      <c r="H63" s="326">
        <v>24173149.559999999</v>
      </c>
      <c r="I63" s="326">
        <v>138495.44</v>
      </c>
      <c r="J63" s="326">
        <v>504998.09</v>
      </c>
      <c r="K63" s="326">
        <v>23529656.030000001</v>
      </c>
      <c r="L63" s="545"/>
    </row>
    <row r="64" spans="1:12" outlineLevel="1">
      <c r="A64" s="329" t="s">
        <v>3339</v>
      </c>
      <c r="B64" s="326">
        <v>2408469.5699999998</v>
      </c>
      <c r="C64" s="326">
        <v>7078.4</v>
      </c>
      <c r="D64" s="326">
        <v>27806.57</v>
      </c>
      <c r="E64" s="326">
        <v>2373584.6</v>
      </c>
      <c r="F64" s="585"/>
      <c r="G64" s="329" t="s">
        <v>3339</v>
      </c>
      <c r="H64" s="326">
        <v>7989239.2800000003</v>
      </c>
      <c r="I64" s="326">
        <v>14002.54</v>
      </c>
      <c r="J64" s="326">
        <v>50955.67</v>
      </c>
      <c r="K64" s="326">
        <v>7924281.0700000003</v>
      </c>
      <c r="L64" s="545"/>
    </row>
    <row r="65" spans="1:12" outlineLevel="1">
      <c r="A65" s="329" t="s">
        <v>3340</v>
      </c>
      <c r="B65" s="326">
        <v>834315</v>
      </c>
      <c r="C65" s="326">
        <v>37069.49</v>
      </c>
      <c r="D65" s="326">
        <v>146311.73000000001</v>
      </c>
      <c r="E65" s="326">
        <v>650933.78</v>
      </c>
      <c r="F65" s="585"/>
      <c r="G65" s="329" t="s">
        <v>3340</v>
      </c>
      <c r="H65" s="326">
        <v>2717059.64</v>
      </c>
      <c r="I65" s="326">
        <v>124492.9</v>
      </c>
      <c r="J65" s="326">
        <v>454042.42</v>
      </c>
      <c r="K65" s="326">
        <v>2138524.3199999998</v>
      </c>
      <c r="L65" s="545"/>
    </row>
    <row r="66" spans="1:12" outlineLevel="1">
      <c r="A66" s="329" t="s">
        <v>3341</v>
      </c>
      <c r="B66" s="326">
        <v>2940208.99</v>
      </c>
      <c r="C66" s="326">
        <v>0</v>
      </c>
      <c r="D66" s="326">
        <v>0</v>
      </c>
      <c r="E66" s="326">
        <v>2940208.99</v>
      </c>
      <c r="F66" s="585"/>
      <c r="G66" s="329" t="s">
        <v>3341</v>
      </c>
      <c r="H66" s="326">
        <v>13466850.640000001</v>
      </c>
      <c r="I66" s="326">
        <v>0</v>
      </c>
      <c r="J66" s="326">
        <v>0</v>
      </c>
      <c r="K66" s="326">
        <v>13466850.640000001</v>
      </c>
      <c r="L66" s="545"/>
    </row>
    <row r="67" spans="1:12" outlineLevel="1">
      <c r="A67" s="329" t="s">
        <v>3342</v>
      </c>
      <c r="B67" s="326">
        <v>32991116.75</v>
      </c>
      <c r="C67" s="326">
        <v>6450.37</v>
      </c>
      <c r="D67" s="326">
        <v>25463.17</v>
      </c>
      <c r="E67" s="326">
        <v>32959203.210000001</v>
      </c>
      <c r="F67" s="585"/>
      <c r="G67" s="329" t="s">
        <v>3342</v>
      </c>
      <c r="H67" s="326">
        <v>82570538.519999996</v>
      </c>
      <c r="I67" s="326">
        <v>19047.16</v>
      </c>
      <c r="J67" s="326">
        <v>69464.09</v>
      </c>
      <c r="K67" s="326">
        <v>82482027.269999996</v>
      </c>
      <c r="L67" s="545"/>
    </row>
    <row r="68" spans="1:12" outlineLevel="1">
      <c r="A68" s="329" t="s">
        <v>3343</v>
      </c>
      <c r="B68" s="326">
        <v>4678444.45</v>
      </c>
      <c r="C68" s="326">
        <v>6450.37</v>
      </c>
      <c r="D68" s="326">
        <v>25463.17</v>
      </c>
      <c r="E68" s="326">
        <v>4646530.91</v>
      </c>
      <c r="F68" s="585"/>
      <c r="G68" s="329" t="s">
        <v>3343</v>
      </c>
      <c r="H68" s="326">
        <v>12280867.710000001</v>
      </c>
      <c r="I68" s="326">
        <v>19047.16</v>
      </c>
      <c r="J68" s="326">
        <v>69464.09</v>
      </c>
      <c r="K68" s="326">
        <v>12192356.460000001</v>
      </c>
      <c r="L68" s="545"/>
    </row>
    <row r="69" spans="1:12" outlineLevel="1">
      <c r="A69" s="329" t="s">
        <v>3344</v>
      </c>
      <c r="B69" s="326">
        <v>28184894.329999998</v>
      </c>
      <c r="C69" s="326">
        <v>0</v>
      </c>
      <c r="D69" s="326">
        <v>0</v>
      </c>
      <c r="E69" s="326">
        <v>28184894.329999998</v>
      </c>
      <c r="F69" s="585"/>
      <c r="G69" s="329" t="s">
        <v>3344</v>
      </c>
      <c r="H69" s="326">
        <v>69382080.629999995</v>
      </c>
      <c r="I69" s="326">
        <v>0</v>
      </c>
      <c r="J69" s="326">
        <v>0</v>
      </c>
      <c r="K69" s="326">
        <v>69382080.629999995</v>
      </c>
      <c r="L69" s="545"/>
    </row>
    <row r="70" spans="1:12" outlineLevel="1">
      <c r="A70" s="329" t="s">
        <v>3345</v>
      </c>
      <c r="B70" s="326">
        <v>127777.97</v>
      </c>
      <c r="C70" s="326">
        <v>0</v>
      </c>
      <c r="D70" s="326">
        <v>0</v>
      </c>
      <c r="E70" s="326">
        <v>127777.97</v>
      </c>
      <c r="F70" s="585"/>
      <c r="G70" s="329" t="s">
        <v>3345</v>
      </c>
      <c r="H70" s="326">
        <v>907590.18</v>
      </c>
      <c r="I70" s="326">
        <v>0</v>
      </c>
      <c r="J70" s="326">
        <v>0</v>
      </c>
      <c r="K70" s="326">
        <v>907590.18</v>
      </c>
      <c r="L70" s="545"/>
    </row>
    <row r="71" spans="1:12" outlineLevel="1">
      <c r="A71" s="329" t="s">
        <v>3346</v>
      </c>
      <c r="B71" s="326">
        <v>116506.96</v>
      </c>
      <c r="C71" s="326">
        <v>5292.28</v>
      </c>
      <c r="D71" s="326">
        <v>20697.599999999999</v>
      </c>
      <c r="E71" s="326">
        <v>90517.08</v>
      </c>
      <c r="F71" s="585"/>
      <c r="G71" s="329" t="s">
        <v>3346</v>
      </c>
      <c r="H71" s="326">
        <v>291842.65999999997</v>
      </c>
      <c r="I71" s="326">
        <v>13130.91</v>
      </c>
      <c r="J71" s="326">
        <v>48945.2</v>
      </c>
      <c r="K71" s="326">
        <v>229766.55</v>
      </c>
      <c r="L71" s="545"/>
    </row>
    <row r="72" spans="1:12" outlineLevel="1">
      <c r="A72" s="329" t="s">
        <v>3347</v>
      </c>
      <c r="B72" s="326">
        <v>5179706.25</v>
      </c>
      <c r="C72" s="326">
        <v>69415.87</v>
      </c>
      <c r="D72" s="326">
        <v>277698.12</v>
      </c>
      <c r="E72" s="326">
        <v>4832592.26</v>
      </c>
      <c r="F72" s="585"/>
      <c r="G72" s="329" t="s">
        <v>3347</v>
      </c>
      <c r="H72" s="326">
        <v>20466585.09</v>
      </c>
      <c r="I72" s="326">
        <v>230446.91</v>
      </c>
      <c r="J72" s="326">
        <v>855401.93</v>
      </c>
      <c r="K72" s="326">
        <v>19380736.25</v>
      </c>
      <c r="L72" s="545"/>
    </row>
    <row r="73" spans="1:12" outlineLevel="1">
      <c r="A73" s="329" t="s">
        <v>3348</v>
      </c>
      <c r="B73" s="326">
        <v>1232375.5</v>
      </c>
      <c r="C73" s="326">
        <v>62200.2</v>
      </c>
      <c r="D73" s="326">
        <v>249116.52</v>
      </c>
      <c r="E73" s="326">
        <v>921058.78</v>
      </c>
      <c r="F73" s="585"/>
      <c r="G73" s="329" t="s">
        <v>3348</v>
      </c>
      <c r="H73" s="326">
        <v>4088251.04</v>
      </c>
      <c r="I73" s="326">
        <v>206844.85</v>
      </c>
      <c r="J73" s="326">
        <v>768928.63</v>
      </c>
      <c r="K73" s="326">
        <v>3112477.56</v>
      </c>
      <c r="L73" s="545"/>
    </row>
    <row r="74" spans="1:12" outlineLevel="1">
      <c r="A74" s="329" t="s">
        <v>3349</v>
      </c>
      <c r="B74" s="326">
        <v>-116457.74</v>
      </c>
      <c r="C74" s="326">
        <v>0</v>
      </c>
      <c r="D74" s="326">
        <v>0</v>
      </c>
      <c r="E74" s="326">
        <v>-116457.74</v>
      </c>
      <c r="F74" s="585"/>
      <c r="G74" s="329" t="s">
        <v>3349</v>
      </c>
      <c r="H74" s="326">
        <v>2984193.61</v>
      </c>
      <c r="I74" s="326">
        <v>0</v>
      </c>
      <c r="J74" s="326">
        <v>0</v>
      </c>
      <c r="K74" s="326">
        <v>2984193.61</v>
      </c>
      <c r="L74" s="545"/>
    </row>
    <row r="75" spans="1:12" outlineLevel="1">
      <c r="A75" s="329" t="s">
        <v>3350</v>
      </c>
      <c r="B75" s="326">
        <v>1220829.28</v>
      </c>
      <c r="C75" s="326">
        <v>4926.2299999999996</v>
      </c>
      <c r="D75" s="326">
        <v>19513.04</v>
      </c>
      <c r="E75" s="326">
        <v>1196390.01</v>
      </c>
      <c r="F75" s="585"/>
      <c r="G75" s="329" t="s">
        <v>3350</v>
      </c>
      <c r="H75" s="326">
        <v>3829695.22</v>
      </c>
      <c r="I75" s="326">
        <v>18216.349999999999</v>
      </c>
      <c r="J75" s="326">
        <v>66741.14</v>
      </c>
      <c r="K75" s="326">
        <v>3744737.73</v>
      </c>
      <c r="L75" s="545"/>
    </row>
    <row r="76" spans="1:12" outlineLevel="1">
      <c r="A76" s="329" t="s">
        <v>3351</v>
      </c>
      <c r="B76" s="326">
        <v>127384.11</v>
      </c>
      <c r="C76" s="326">
        <v>2289.44</v>
      </c>
      <c r="D76" s="326">
        <v>9068.56</v>
      </c>
      <c r="E76" s="326">
        <v>116026.11</v>
      </c>
      <c r="F76" s="585"/>
      <c r="G76" s="329" t="s">
        <v>3351</v>
      </c>
      <c r="H76" s="326">
        <v>746575.87</v>
      </c>
      <c r="I76" s="326">
        <v>5385.71</v>
      </c>
      <c r="J76" s="326">
        <v>19732.16</v>
      </c>
      <c r="K76" s="326">
        <v>721458</v>
      </c>
      <c r="L76" s="545"/>
    </row>
    <row r="77" spans="1:12" outlineLevel="1">
      <c r="A77" s="329" t="s">
        <v>3352</v>
      </c>
      <c r="B77" s="326">
        <v>1796094.55</v>
      </c>
      <c r="C77" s="326">
        <v>0</v>
      </c>
      <c r="D77" s="326">
        <v>0</v>
      </c>
      <c r="E77" s="326">
        <v>1796094.55</v>
      </c>
      <c r="F77" s="585"/>
      <c r="G77" s="329" t="s">
        <v>3352</v>
      </c>
      <c r="H77" s="326">
        <v>6247168.4400000004</v>
      </c>
      <c r="I77" s="326">
        <v>0</v>
      </c>
      <c r="J77" s="326">
        <v>0</v>
      </c>
      <c r="K77" s="326">
        <v>6247168.4400000004</v>
      </c>
      <c r="L77" s="545"/>
    </row>
    <row r="78" spans="1:12" outlineLevel="1">
      <c r="A78" s="329" t="s">
        <v>3353</v>
      </c>
      <c r="B78" s="326">
        <v>866343.55</v>
      </c>
      <c r="C78" s="326">
        <v>0</v>
      </c>
      <c r="D78" s="326">
        <v>0</v>
      </c>
      <c r="E78" s="326">
        <v>866343.55</v>
      </c>
      <c r="F78" s="585"/>
      <c r="G78" s="329" t="s">
        <v>3353</v>
      </c>
      <c r="H78" s="326">
        <v>2408349.91</v>
      </c>
      <c r="I78" s="326">
        <v>0</v>
      </c>
      <c r="J78" s="326">
        <v>0</v>
      </c>
      <c r="K78" s="326">
        <v>2408349.91</v>
      </c>
      <c r="L78" s="545"/>
    </row>
    <row r="79" spans="1:12" outlineLevel="1">
      <c r="A79" s="329" t="s">
        <v>3354</v>
      </c>
      <c r="B79" s="326">
        <v>53137</v>
      </c>
      <c r="C79" s="326">
        <v>0</v>
      </c>
      <c r="D79" s="326">
        <v>0</v>
      </c>
      <c r="E79" s="326">
        <v>53137</v>
      </c>
      <c r="F79" s="585"/>
      <c r="G79" s="329" t="s">
        <v>3354</v>
      </c>
      <c r="H79" s="326">
        <v>162351</v>
      </c>
      <c r="I79" s="326">
        <v>0</v>
      </c>
      <c r="J79" s="326">
        <v>0</v>
      </c>
      <c r="K79" s="326">
        <v>162351</v>
      </c>
      <c r="L79" s="545"/>
    </row>
    <row r="80" spans="1:12" outlineLevel="1">
      <c r="A80" s="329" t="s">
        <v>3355</v>
      </c>
      <c r="B80" s="326">
        <v>36141707.659999996</v>
      </c>
      <c r="C80" s="326">
        <v>433436.12</v>
      </c>
      <c r="D80" s="326">
        <v>1668668.81</v>
      </c>
      <c r="E80" s="326">
        <v>34039602.729999997</v>
      </c>
      <c r="F80" s="585"/>
      <c r="G80" s="329" t="s">
        <v>3355</v>
      </c>
      <c r="H80" s="326">
        <v>112476896.5</v>
      </c>
      <c r="I80" s="326">
        <v>1149886.33</v>
      </c>
      <c r="J80" s="326">
        <v>4132140.82</v>
      </c>
      <c r="K80" s="326">
        <v>107194869.34999999</v>
      </c>
      <c r="L80" s="545"/>
    </row>
    <row r="81" spans="1:12" outlineLevel="1">
      <c r="A81" s="329" t="s">
        <v>3356</v>
      </c>
      <c r="B81" s="326">
        <v>18099297.969999999</v>
      </c>
      <c r="C81" s="326">
        <v>97992.91</v>
      </c>
      <c r="D81" s="326">
        <v>385132.05</v>
      </c>
      <c r="E81" s="326">
        <v>17616173.010000002</v>
      </c>
      <c r="F81" s="585"/>
      <c r="G81" s="329" t="s">
        <v>3356</v>
      </c>
      <c r="H81" s="326">
        <v>52843019.140000001</v>
      </c>
      <c r="I81" s="326">
        <v>325490.28999999998</v>
      </c>
      <c r="J81" s="326">
        <v>1166286.0900000001</v>
      </c>
      <c r="K81" s="326">
        <v>51351242.759999998</v>
      </c>
      <c r="L81" s="545"/>
    </row>
    <row r="82" spans="1:12" outlineLevel="1">
      <c r="A82" s="329" t="s">
        <v>3357</v>
      </c>
      <c r="B82" s="326">
        <v>446449.93</v>
      </c>
      <c r="C82" s="326">
        <v>0</v>
      </c>
      <c r="D82" s="326">
        <v>0</v>
      </c>
      <c r="E82" s="326">
        <v>446449.93</v>
      </c>
      <c r="F82" s="585"/>
      <c r="G82" s="329" t="s">
        <v>3357</v>
      </c>
      <c r="H82" s="326">
        <v>1373009.99</v>
      </c>
      <c r="I82" s="326">
        <v>0</v>
      </c>
      <c r="J82" s="326">
        <v>0</v>
      </c>
      <c r="K82" s="326">
        <v>1373009.99</v>
      </c>
      <c r="L82" s="545"/>
    </row>
    <row r="83" spans="1:12" outlineLevel="1">
      <c r="A83" s="329" t="s">
        <v>3358</v>
      </c>
      <c r="B83" s="326">
        <v>954879.17</v>
      </c>
      <c r="C83" s="326">
        <v>2736.82</v>
      </c>
      <c r="D83" s="326">
        <v>11155.36</v>
      </c>
      <c r="E83" s="326">
        <v>940986.99</v>
      </c>
      <c r="F83" s="585"/>
      <c r="G83" s="329" t="s">
        <v>3358</v>
      </c>
      <c r="H83" s="326">
        <v>1570844.17</v>
      </c>
      <c r="I83" s="326">
        <v>6977.73</v>
      </c>
      <c r="J83" s="326">
        <v>25516.74</v>
      </c>
      <c r="K83" s="326">
        <v>1538349.7</v>
      </c>
      <c r="L83" s="545"/>
    </row>
    <row r="84" spans="1:12" outlineLevel="1">
      <c r="A84" s="329" t="s">
        <v>3359</v>
      </c>
      <c r="B84" s="326">
        <v>3805811.94</v>
      </c>
      <c r="C84" s="326">
        <v>5223.41</v>
      </c>
      <c r="D84" s="326">
        <v>20610.22</v>
      </c>
      <c r="E84" s="326">
        <v>3779978.31</v>
      </c>
      <c r="F84" s="585"/>
      <c r="G84" s="329" t="s">
        <v>3359</v>
      </c>
      <c r="H84" s="326">
        <v>11160448.810000001</v>
      </c>
      <c r="I84" s="326">
        <v>18050.419999999998</v>
      </c>
      <c r="J84" s="326">
        <v>65996.67</v>
      </c>
      <c r="K84" s="326">
        <v>11076401.720000001</v>
      </c>
      <c r="L84" s="545"/>
    </row>
    <row r="85" spans="1:12" outlineLevel="1">
      <c r="A85" s="329" t="s">
        <v>3360</v>
      </c>
      <c r="B85" s="326">
        <v>1375138.62</v>
      </c>
      <c r="C85" s="326">
        <v>3998.1</v>
      </c>
      <c r="D85" s="326">
        <v>15783.05</v>
      </c>
      <c r="E85" s="326">
        <v>1355357.47</v>
      </c>
      <c r="F85" s="585"/>
      <c r="G85" s="329" t="s">
        <v>3360</v>
      </c>
      <c r="H85" s="326">
        <v>6648574.79</v>
      </c>
      <c r="I85" s="326">
        <v>19326.41</v>
      </c>
      <c r="J85" s="326">
        <v>70400.66</v>
      </c>
      <c r="K85" s="326">
        <v>6558847.7199999997</v>
      </c>
      <c r="L85" s="545"/>
    </row>
    <row r="86" spans="1:12" outlineLevel="1">
      <c r="A86" s="329" t="s">
        <v>3361</v>
      </c>
      <c r="B86" s="326">
        <v>620024.98</v>
      </c>
      <c r="C86" s="326">
        <v>1092.33</v>
      </c>
      <c r="D86" s="326">
        <v>4310.62</v>
      </c>
      <c r="E86" s="326">
        <v>614622.03</v>
      </c>
      <c r="F86" s="585"/>
      <c r="G86" s="329" t="s">
        <v>3361</v>
      </c>
      <c r="H86" s="326">
        <v>1801337.98</v>
      </c>
      <c r="I86" s="326">
        <v>5656.74</v>
      </c>
      <c r="J86" s="326">
        <v>20671.169999999998</v>
      </c>
      <c r="K86" s="326">
        <v>1775010.07</v>
      </c>
      <c r="L86" s="545"/>
    </row>
    <row r="87" spans="1:12" outlineLevel="1">
      <c r="A87" s="329" t="s">
        <v>3873</v>
      </c>
      <c r="B87" s="326">
        <v>0</v>
      </c>
      <c r="C87" s="326">
        <v>0</v>
      </c>
      <c r="D87" s="326">
        <v>0</v>
      </c>
      <c r="E87" s="326">
        <v>0</v>
      </c>
      <c r="F87" s="585"/>
      <c r="G87" s="329" t="s">
        <v>3873</v>
      </c>
      <c r="H87" s="326">
        <v>2286.98</v>
      </c>
      <c r="I87" s="326">
        <v>126.12</v>
      </c>
      <c r="J87" s="326">
        <v>391.97</v>
      </c>
      <c r="K87" s="326">
        <v>1768.89</v>
      </c>
      <c r="L87" s="545"/>
    </row>
    <row r="88" spans="1:12" outlineLevel="1">
      <c r="A88" s="329" t="s">
        <v>3362</v>
      </c>
      <c r="B88" s="326">
        <v>127782.28</v>
      </c>
      <c r="C88" s="326">
        <v>4846.09</v>
      </c>
      <c r="D88" s="326">
        <v>19060.66</v>
      </c>
      <c r="E88" s="326">
        <v>103875.53</v>
      </c>
      <c r="F88" s="585"/>
      <c r="G88" s="329" t="s">
        <v>3362</v>
      </c>
      <c r="H88" s="326">
        <v>367587.89</v>
      </c>
      <c r="I88" s="326">
        <v>8834.5300000000007</v>
      </c>
      <c r="J88" s="326">
        <v>31402.74</v>
      </c>
      <c r="K88" s="326">
        <v>327350.62</v>
      </c>
      <c r="L88" s="545"/>
    </row>
    <row r="89" spans="1:12" outlineLevel="1">
      <c r="A89" s="329" t="s">
        <v>3363</v>
      </c>
      <c r="B89" s="326">
        <v>227345.44</v>
      </c>
      <c r="C89" s="326">
        <v>5926.37</v>
      </c>
      <c r="D89" s="326">
        <v>23280.38</v>
      </c>
      <c r="E89" s="326">
        <v>198138.69</v>
      </c>
      <c r="F89" s="585"/>
      <c r="G89" s="329" t="s">
        <v>3363</v>
      </c>
      <c r="H89" s="326">
        <v>597344.15</v>
      </c>
      <c r="I89" s="326">
        <v>21489.34</v>
      </c>
      <c r="J89" s="326">
        <v>75946.149999999994</v>
      </c>
      <c r="K89" s="326">
        <v>499908.66</v>
      </c>
      <c r="L89" s="545"/>
    </row>
    <row r="90" spans="1:12" outlineLevel="1">
      <c r="A90" s="329" t="s">
        <v>3364</v>
      </c>
      <c r="B90" s="326">
        <v>756705.72</v>
      </c>
      <c r="C90" s="326">
        <v>12130.72</v>
      </c>
      <c r="D90" s="326">
        <v>47649.52</v>
      </c>
      <c r="E90" s="326">
        <v>696925.48</v>
      </c>
      <c r="F90" s="585"/>
      <c r="G90" s="329" t="s">
        <v>3364</v>
      </c>
      <c r="H90" s="326">
        <v>1944653.4</v>
      </c>
      <c r="I90" s="326">
        <v>49265.75</v>
      </c>
      <c r="J90" s="326">
        <v>177100.24</v>
      </c>
      <c r="K90" s="326">
        <v>1718287.41</v>
      </c>
      <c r="L90" s="545"/>
    </row>
    <row r="91" spans="1:12" outlineLevel="1">
      <c r="A91" s="329" t="s">
        <v>3365</v>
      </c>
      <c r="B91" s="326">
        <v>934694.59</v>
      </c>
      <c r="C91" s="326">
        <v>21407.37</v>
      </c>
      <c r="D91" s="326">
        <v>84166.87</v>
      </c>
      <c r="E91" s="326">
        <v>829120.35</v>
      </c>
      <c r="F91" s="585"/>
      <c r="G91" s="329" t="s">
        <v>3365</v>
      </c>
      <c r="H91" s="326">
        <v>3208519.92</v>
      </c>
      <c r="I91" s="326">
        <v>88999.01</v>
      </c>
      <c r="J91" s="326">
        <v>310072.34000000003</v>
      </c>
      <c r="K91" s="326">
        <v>2809448.57</v>
      </c>
      <c r="L91" s="545"/>
    </row>
    <row r="92" spans="1:12" outlineLevel="1">
      <c r="A92" s="329" t="s">
        <v>3366</v>
      </c>
      <c r="B92" s="326">
        <v>209991.25</v>
      </c>
      <c r="C92" s="326">
        <v>8081.39</v>
      </c>
      <c r="D92" s="326">
        <v>31846.17</v>
      </c>
      <c r="E92" s="326">
        <v>170063.69</v>
      </c>
      <c r="F92" s="585"/>
      <c r="G92" s="329" t="s">
        <v>3366</v>
      </c>
      <c r="H92" s="326">
        <v>486650.11</v>
      </c>
      <c r="I92" s="326">
        <v>19470.04</v>
      </c>
      <c r="J92" s="326">
        <v>71220.69</v>
      </c>
      <c r="K92" s="326">
        <v>395959.38</v>
      </c>
      <c r="L92" s="545"/>
    </row>
    <row r="93" spans="1:12" outlineLevel="1">
      <c r="A93" s="329" t="s">
        <v>3367</v>
      </c>
      <c r="B93" s="326">
        <v>186257.25</v>
      </c>
      <c r="C93" s="326">
        <v>4152.34</v>
      </c>
      <c r="D93" s="326">
        <v>16290.42</v>
      </c>
      <c r="E93" s="326">
        <v>165814.49</v>
      </c>
      <c r="F93" s="585"/>
      <c r="G93" s="329" t="s">
        <v>3367</v>
      </c>
      <c r="H93" s="326">
        <v>527488.62</v>
      </c>
      <c r="I93" s="326">
        <v>9817.9599999999991</v>
      </c>
      <c r="J93" s="326">
        <v>35755.089999999997</v>
      </c>
      <c r="K93" s="326">
        <v>481915.57</v>
      </c>
      <c r="L93" s="545"/>
    </row>
    <row r="94" spans="1:12" outlineLevel="1">
      <c r="A94" s="329" t="s">
        <v>3368</v>
      </c>
      <c r="B94" s="326">
        <v>8115990.7599999998</v>
      </c>
      <c r="C94" s="326">
        <v>23347.06</v>
      </c>
      <c r="D94" s="326">
        <v>91309.42</v>
      </c>
      <c r="E94" s="326">
        <v>8001334.2800000003</v>
      </c>
      <c r="F94" s="585"/>
      <c r="G94" s="329" t="s">
        <v>3368</v>
      </c>
      <c r="H94" s="326">
        <v>22049601.920000002</v>
      </c>
      <c r="I94" s="326">
        <v>63955.54</v>
      </c>
      <c r="J94" s="326">
        <v>231962.92</v>
      </c>
      <c r="K94" s="326">
        <v>21753683.460000001</v>
      </c>
      <c r="L94" s="545"/>
    </row>
    <row r="95" spans="1:12" outlineLevel="1">
      <c r="A95" s="329" t="s">
        <v>3369</v>
      </c>
      <c r="B95" s="326">
        <v>338226.04</v>
      </c>
      <c r="C95" s="326">
        <v>5050.91</v>
      </c>
      <c r="D95" s="326">
        <v>19669.36</v>
      </c>
      <c r="E95" s="326">
        <v>313505.77</v>
      </c>
      <c r="F95" s="585"/>
      <c r="G95" s="329" t="s">
        <v>3369</v>
      </c>
      <c r="H95" s="326">
        <v>1104670.4099999999</v>
      </c>
      <c r="I95" s="326">
        <v>13520.7</v>
      </c>
      <c r="J95" s="326">
        <v>49848.71</v>
      </c>
      <c r="K95" s="326">
        <v>1041301</v>
      </c>
      <c r="L95" s="545"/>
    </row>
    <row r="96" spans="1:12" outlineLevel="1">
      <c r="A96" s="329" t="s">
        <v>3370</v>
      </c>
      <c r="B96" s="326">
        <v>3321013.36</v>
      </c>
      <c r="C96" s="326">
        <v>54605.35</v>
      </c>
      <c r="D96" s="326">
        <v>211019.84</v>
      </c>
      <c r="E96" s="326">
        <v>3055388.17</v>
      </c>
      <c r="F96" s="585"/>
      <c r="G96" s="329" t="s">
        <v>3370</v>
      </c>
      <c r="H96" s="326">
        <v>7621844.75</v>
      </c>
      <c r="I96" s="326">
        <v>112463.52</v>
      </c>
      <c r="J96" s="326">
        <v>405970.27</v>
      </c>
      <c r="K96" s="326">
        <v>7103410.96</v>
      </c>
      <c r="L96" s="545"/>
    </row>
    <row r="97" spans="1:12" outlineLevel="1">
      <c r="A97" s="329" t="s">
        <v>3371</v>
      </c>
      <c r="B97" s="326">
        <v>29996.18</v>
      </c>
      <c r="C97" s="326">
        <v>0</v>
      </c>
      <c r="D97" s="326">
        <v>0</v>
      </c>
      <c r="E97" s="326">
        <v>29996.18</v>
      </c>
      <c r="F97" s="585"/>
      <c r="G97" s="329" t="s">
        <v>3371</v>
      </c>
      <c r="H97" s="326">
        <v>83329.66</v>
      </c>
      <c r="I97" s="326">
        <v>0</v>
      </c>
      <c r="J97" s="326">
        <v>0</v>
      </c>
      <c r="K97" s="326">
        <v>83329.66</v>
      </c>
      <c r="L97" s="545"/>
    </row>
    <row r="98" spans="1:12" outlineLevel="1">
      <c r="A98" s="329" t="s">
        <v>3372</v>
      </c>
      <c r="B98" s="326">
        <v>0</v>
      </c>
      <c r="C98" s="326">
        <v>0</v>
      </c>
      <c r="D98" s="326">
        <v>0</v>
      </c>
      <c r="E98" s="326">
        <v>0</v>
      </c>
      <c r="F98" s="585"/>
      <c r="G98" s="329" t="s">
        <v>3372</v>
      </c>
      <c r="H98" s="326">
        <v>785.32</v>
      </c>
      <c r="I98" s="326">
        <v>0</v>
      </c>
      <c r="J98" s="326">
        <v>0</v>
      </c>
      <c r="K98" s="326">
        <v>785.32</v>
      </c>
      <c r="L98" s="545"/>
    </row>
    <row r="99" spans="1:12" outlineLevel="1">
      <c r="A99" s="329" t="s">
        <v>3373</v>
      </c>
      <c r="B99" s="326">
        <v>0</v>
      </c>
      <c r="C99" s="326">
        <v>0</v>
      </c>
      <c r="D99" s="326">
        <v>0</v>
      </c>
      <c r="E99" s="326">
        <v>0</v>
      </c>
      <c r="F99" s="585"/>
      <c r="G99" s="329" t="s">
        <v>3374</v>
      </c>
      <c r="H99" s="326">
        <v>42275.37</v>
      </c>
      <c r="I99" s="326">
        <v>0</v>
      </c>
      <c r="J99" s="326">
        <v>0</v>
      </c>
      <c r="K99" s="326">
        <v>42275.37</v>
      </c>
      <c r="L99" s="545"/>
    </row>
    <row r="100" spans="1:12" outlineLevel="1">
      <c r="A100" s="329" t="s">
        <v>3374</v>
      </c>
      <c r="B100" s="326">
        <v>89129.55</v>
      </c>
      <c r="C100" s="326">
        <v>0</v>
      </c>
      <c r="D100" s="326">
        <v>0</v>
      </c>
      <c r="E100" s="326">
        <v>89129.55</v>
      </c>
      <c r="F100" s="585"/>
      <c r="G100" s="329" t="s">
        <v>3375</v>
      </c>
      <c r="H100" s="326">
        <v>2296787.2200000002</v>
      </c>
      <c r="I100" s="326">
        <v>85151.15</v>
      </c>
      <c r="J100" s="326">
        <v>307184.49</v>
      </c>
      <c r="K100" s="326">
        <v>1904451.58</v>
      </c>
      <c r="L100" s="545"/>
    </row>
    <row r="101" spans="1:12" outlineLevel="1">
      <c r="A101" s="329" t="s">
        <v>3375</v>
      </c>
      <c r="B101" s="326">
        <v>944296.01</v>
      </c>
      <c r="C101" s="326">
        <v>34485.85</v>
      </c>
      <c r="D101" s="326">
        <v>134031.22</v>
      </c>
      <c r="E101" s="326">
        <v>775778.94</v>
      </c>
      <c r="F101" s="585"/>
      <c r="G101" s="329" t="s">
        <v>3376</v>
      </c>
      <c r="H101" s="326">
        <v>5198667.18</v>
      </c>
      <c r="I101" s="326">
        <v>27312.37</v>
      </c>
      <c r="J101" s="326">
        <v>98785.78</v>
      </c>
      <c r="K101" s="326">
        <v>5072569.03</v>
      </c>
      <c r="L101" s="545"/>
    </row>
    <row r="102" spans="1:12" outlineLevel="1">
      <c r="A102" s="329" t="s">
        <v>3376</v>
      </c>
      <c r="B102" s="326">
        <v>2257591.62</v>
      </c>
      <c r="C102" s="326">
        <v>20119.5</v>
      </c>
      <c r="D102" s="326">
        <v>76988.62</v>
      </c>
      <c r="E102" s="326">
        <v>2160483.5</v>
      </c>
      <c r="F102" s="585"/>
      <c r="G102" s="329" t="s">
        <v>3377</v>
      </c>
      <c r="H102" s="326">
        <v>0</v>
      </c>
      <c r="I102" s="326">
        <v>0</v>
      </c>
      <c r="J102" s="326">
        <v>0</v>
      </c>
      <c r="K102" s="326">
        <v>0</v>
      </c>
      <c r="L102" s="545"/>
    </row>
    <row r="103" spans="1:12" outlineLevel="1">
      <c r="A103" s="329" t="s">
        <v>3377</v>
      </c>
      <c r="B103" s="326">
        <v>0</v>
      </c>
      <c r="C103" s="326">
        <v>0</v>
      </c>
      <c r="D103" s="326">
        <v>0</v>
      </c>
      <c r="E103" s="326">
        <v>0</v>
      </c>
      <c r="F103" s="585"/>
      <c r="G103" s="329" t="s">
        <v>3378</v>
      </c>
      <c r="H103" s="326">
        <v>51531969.140000001</v>
      </c>
      <c r="I103" s="326">
        <v>711490.11</v>
      </c>
      <c r="J103" s="326">
        <v>2558250.1</v>
      </c>
      <c r="K103" s="326">
        <v>48262228.93</v>
      </c>
      <c r="L103" s="545"/>
    </row>
    <row r="104" spans="1:12" outlineLevel="1">
      <c r="A104" s="329" t="s">
        <v>3378</v>
      </c>
      <c r="B104" s="326">
        <v>14607481.050000001</v>
      </c>
      <c r="C104" s="326">
        <v>280529.96999999997</v>
      </c>
      <c r="D104" s="326">
        <v>1071302.8</v>
      </c>
      <c r="E104" s="326">
        <v>13255648.279999999</v>
      </c>
      <c r="F104" s="585"/>
      <c r="G104" s="329" t="s">
        <v>3379</v>
      </c>
      <c r="H104" s="326">
        <v>1516810.81</v>
      </c>
      <c r="I104" s="326">
        <v>63115.12</v>
      </c>
      <c r="J104" s="326">
        <v>227071.14</v>
      </c>
      <c r="K104" s="326">
        <v>1226624.55</v>
      </c>
      <c r="L104" s="545"/>
    </row>
    <row r="105" spans="1:12" outlineLevel="1">
      <c r="A105" s="329" t="s">
        <v>3379</v>
      </c>
      <c r="B105" s="326">
        <v>458816.78</v>
      </c>
      <c r="C105" s="326">
        <v>18223.96</v>
      </c>
      <c r="D105" s="326">
        <v>70580.55</v>
      </c>
      <c r="E105" s="326">
        <v>370012.27</v>
      </c>
      <c r="F105" s="585"/>
      <c r="G105" s="329" t="s">
        <v>3380</v>
      </c>
      <c r="H105" s="326">
        <v>33712714.200000003</v>
      </c>
      <c r="I105" s="326">
        <v>358398.55</v>
      </c>
      <c r="J105" s="326">
        <v>1285509.71</v>
      </c>
      <c r="K105" s="326">
        <v>32068805.940000001</v>
      </c>
      <c r="L105" s="545"/>
    </row>
    <row r="106" spans="1:12" outlineLevel="1">
      <c r="A106" s="329" t="s">
        <v>3380</v>
      </c>
      <c r="B106" s="326">
        <v>9391039.8599999994</v>
      </c>
      <c r="C106" s="326">
        <v>175736.22</v>
      </c>
      <c r="D106" s="326">
        <v>665351.74</v>
      </c>
      <c r="E106" s="326">
        <v>8549951.9000000004</v>
      </c>
      <c r="F106" s="585"/>
      <c r="G106" s="329" t="s">
        <v>3381</v>
      </c>
      <c r="H106" s="326">
        <v>13760994.470000001</v>
      </c>
      <c r="I106" s="326">
        <v>245053.27</v>
      </c>
      <c r="J106" s="326">
        <v>882341.74</v>
      </c>
      <c r="K106" s="326">
        <v>12633599.460000001</v>
      </c>
      <c r="L106" s="545"/>
    </row>
    <row r="107" spans="1:12" outlineLevel="1">
      <c r="A107" s="329" t="s">
        <v>3381</v>
      </c>
      <c r="B107" s="326">
        <v>3717593.66</v>
      </c>
      <c r="C107" s="326">
        <v>72690.36</v>
      </c>
      <c r="D107" s="326">
        <v>281002.53999999998</v>
      </c>
      <c r="E107" s="326">
        <v>3363900.76</v>
      </c>
      <c r="F107" s="585"/>
      <c r="G107" s="329" t="s">
        <v>3382</v>
      </c>
      <c r="H107" s="326">
        <v>237465.16</v>
      </c>
      <c r="I107" s="326">
        <v>9624.48</v>
      </c>
      <c r="J107" s="326">
        <v>34494.28</v>
      </c>
      <c r="K107" s="326">
        <v>193346.4</v>
      </c>
      <c r="L107" s="545"/>
    </row>
    <row r="108" spans="1:12" outlineLevel="1">
      <c r="A108" s="329" t="s">
        <v>3382</v>
      </c>
      <c r="B108" s="326">
        <v>73352.88</v>
      </c>
      <c r="C108" s="326">
        <v>2512.65</v>
      </c>
      <c r="D108" s="326">
        <v>9653.61</v>
      </c>
      <c r="E108" s="326">
        <v>61186.62</v>
      </c>
      <c r="F108" s="585"/>
      <c r="G108" s="329" t="s">
        <v>3383</v>
      </c>
      <c r="H108" s="326">
        <v>1789223.55</v>
      </c>
      <c r="I108" s="326">
        <v>9203.0300000000007</v>
      </c>
      <c r="J108" s="326">
        <v>33723.71</v>
      </c>
      <c r="K108" s="326">
        <v>1746296.81</v>
      </c>
      <c r="L108" s="545"/>
    </row>
    <row r="109" spans="1:12" outlineLevel="1">
      <c r="A109" s="329" t="s">
        <v>3383</v>
      </c>
      <c r="B109" s="326">
        <v>828273.36</v>
      </c>
      <c r="C109" s="326">
        <v>4276.34</v>
      </c>
      <c r="D109" s="326">
        <v>16880.810000000001</v>
      </c>
      <c r="E109" s="326">
        <v>807116.21</v>
      </c>
      <c r="F109" s="585"/>
      <c r="G109" s="329" t="s">
        <v>3384</v>
      </c>
      <c r="H109" s="326">
        <v>514760.95</v>
      </c>
      <c r="I109" s="326">
        <v>26095.66</v>
      </c>
      <c r="J109" s="326">
        <v>95109.52</v>
      </c>
      <c r="K109" s="326">
        <v>393555.77</v>
      </c>
      <c r="L109" s="545"/>
    </row>
    <row r="110" spans="1:12" outlineLevel="1">
      <c r="A110" s="329" t="s">
        <v>3384</v>
      </c>
      <c r="B110" s="326">
        <v>138404.51</v>
      </c>
      <c r="C110" s="326">
        <v>7090.44</v>
      </c>
      <c r="D110" s="326">
        <v>27833.55</v>
      </c>
      <c r="E110" s="326">
        <v>103480.52</v>
      </c>
      <c r="F110" s="585"/>
      <c r="G110" s="329" t="s">
        <v>3385</v>
      </c>
      <c r="H110" s="326">
        <v>480063.47</v>
      </c>
      <c r="I110" s="326">
        <v>442.41</v>
      </c>
      <c r="J110" s="326">
        <v>1634.36</v>
      </c>
      <c r="K110" s="326">
        <v>477986.7</v>
      </c>
      <c r="L110" s="545"/>
    </row>
    <row r="111" spans="1:12" outlineLevel="1" collapsed="1">
      <c r="A111" s="329" t="s">
        <v>3385</v>
      </c>
      <c r="B111" s="326">
        <v>113915.28</v>
      </c>
      <c r="C111" s="326">
        <v>307.89</v>
      </c>
      <c r="D111" s="326">
        <v>1214.1199999999999</v>
      </c>
      <c r="E111" s="326">
        <v>112393.27</v>
      </c>
      <c r="F111" s="585"/>
      <c r="G111" s="329" t="s">
        <v>3386</v>
      </c>
      <c r="H111" s="326">
        <v>287759790.76999998</v>
      </c>
      <c r="I111" s="326">
        <v>2052662.65</v>
      </c>
      <c r="J111" s="326">
        <v>7506292.2300000004</v>
      </c>
      <c r="K111" s="326">
        <v>278200835.88999999</v>
      </c>
      <c r="L111" s="545"/>
    </row>
    <row r="112" spans="1:12" outlineLevel="1">
      <c r="A112" s="329" t="s">
        <v>3386</v>
      </c>
      <c r="B112" s="326">
        <v>147947074.36000001</v>
      </c>
      <c r="C112" s="326">
        <v>662153.81999999995</v>
      </c>
      <c r="D112" s="326">
        <v>2608044.33</v>
      </c>
      <c r="E112" s="326">
        <v>144676876.21000001</v>
      </c>
      <c r="F112" s="585"/>
      <c r="G112" s="329" t="s">
        <v>3387</v>
      </c>
      <c r="H112" s="326">
        <v>271898115.20999998</v>
      </c>
      <c r="I112" s="326">
        <v>1672699.37</v>
      </c>
      <c r="J112" s="326">
        <v>6114831.9299999997</v>
      </c>
      <c r="K112" s="326">
        <v>264110583.91</v>
      </c>
      <c r="L112" s="545"/>
    </row>
    <row r="113" spans="1:12" outlineLevel="1">
      <c r="A113" s="329" t="s">
        <v>3387</v>
      </c>
      <c r="B113" s="326">
        <v>143834208.46000001</v>
      </c>
      <c r="C113" s="326">
        <v>546799.76</v>
      </c>
      <c r="D113" s="326">
        <v>2152729.5499999998</v>
      </c>
      <c r="E113" s="326">
        <v>141134679.15000001</v>
      </c>
      <c r="F113" s="585"/>
      <c r="G113" s="329" t="s">
        <v>3388</v>
      </c>
      <c r="H113" s="326">
        <v>153436.44</v>
      </c>
      <c r="I113" s="326">
        <v>5809.58</v>
      </c>
      <c r="J113" s="326">
        <v>21514.720000000001</v>
      </c>
      <c r="K113" s="326">
        <v>126112.14</v>
      </c>
      <c r="L113" s="545"/>
    </row>
    <row r="114" spans="1:12" outlineLevel="1">
      <c r="A114" s="329" t="s">
        <v>3388</v>
      </c>
      <c r="B114" s="326">
        <v>46087.61</v>
      </c>
      <c r="C114" s="326">
        <v>2223.59</v>
      </c>
      <c r="D114" s="326">
        <v>8881.17</v>
      </c>
      <c r="E114" s="326">
        <v>34982.85</v>
      </c>
      <c r="F114" s="585"/>
      <c r="G114" s="329" t="s">
        <v>3389</v>
      </c>
      <c r="H114" s="326">
        <v>205917609.91</v>
      </c>
      <c r="I114" s="326">
        <v>18720</v>
      </c>
      <c r="J114" s="326">
        <v>68658.45</v>
      </c>
      <c r="K114" s="326">
        <v>205830231.46000001</v>
      </c>
      <c r="L114" s="545"/>
    </row>
    <row r="115" spans="1:12" outlineLevel="1">
      <c r="A115" s="329" t="s">
        <v>3389</v>
      </c>
      <c r="B115" s="326">
        <v>121108893.02</v>
      </c>
      <c r="C115" s="326">
        <v>7798.97</v>
      </c>
      <c r="D115" s="326">
        <v>30777.66</v>
      </c>
      <c r="E115" s="326">
        <v>121070316.39</v>
      </c>
      <c r="F115" s="585"/>
      <c r="G115" s="329" t="s">
        <v>3390</v>
      </c>
      <c r="H115" s="326">
        <v>218545773.90000001</v>
      </c>
      <c r="I115" s="326">
        <v>0</v>
      </c>
      <c r="J115" s="326">
        <v>0</v>
      </c>
      <c r="K115" s="326">
        <v>218545773.90000001</v>
      </c>
      <c r="L115" s="545"/>
    </row>
    <row r="116" spans="1:12" outlineLevel="1">
      <c r="A116" s="329" t="s">
        <v>3390</v>
      </c>
      <c r="B116" s="326">
        <v>108350096.90000001</v>
      </c>
      <c r="C116" s="326">
        <v>0</v>
      </c>
      <c r="D116" s="326">
        <v>0</v>
      </c>
      <c r="E116" s="326">
        <v>108350096.90000001</v>
      </c>
      <c r="F116" s="585"/>
      <c r="G116" s="329" t="s">
        <v>3391</v>
      </c>
      <c r="H116" s="326">
        <v>30786.17</v>
      </c>
      <c r="I116" s="326">
        <v>0</v>
      </c>
      <c r="J116" s="326">
        <v>0</v>
      </c>
      <c r="K116" s="326">
        <v>30786.17</v>
      </c>
      <c r="L116" s="545"/>
    </row>
    <row r="117" spans="1:12" outlineLevel="1">
      <c r="A117" s="329" t="s">
        <v>3391</v>
      </c>
      <c r="B117" s="326">
        <v>14755.5</v>
      </c>
      <c r="C117" s="326">
        <v>0</v>
      </c>
      <c r="D117" s="326">
        <v>0</v>
      </c>
      <c r="E117" s="326">
        <v>14755.5</v>
      </c>
      <c r="F117" s="585"/>
      <c r="G117" s="329" t="s">
        <v>3392</v>
      </c>
      <c r="H117" s="326">
        <v>-10968020.91</v>
      </c>
      <c r="I117" s="326">
        <v>0</v>
      </c>
      <c r="J117" s="326">
        <v>0</v>
      </c>
      <c r="K117" s="326">
        <v>-10968020.91</v>
      </c>
      <c r="L117" s="545"/>
    </row>
    <row r="118" spans="1:12" outlineLevel="1">
      <c r="A118" s="329" t="s">
        <v>3392</v>
      </c>
      <c r="B118" s="326">
        <v>4189222.58</v>
      </c>
      <c r="C118" s="326">
        <v>0</v>
      </c>
      <c r="D118" s="326">
        <v>0</v>
      </c>
      <c r="E118" s="326">
        <v>4189222.58</v>
      </c>
      <c r="F118" s="585"/>
      <c r="G118" s="329" t="s">
        <v>3393</v>
      </c>
      <c r="H118" s="326">
        <v>21967880.66</v>
      </c>
      <c r="I118" s="326">
        <v>0</v>
      </c>
      <c r="J118" s="326">
        <v>0</v>
      </c>
      <c r="K118" s="326">
        <v>21967880.66</v>
      </c>
      <c r="L118" s="545"/>
    </row>
    <row r="119" spans="1:12" outlineLevel="1">
      <c r="A119" s="329" t="s">
        <v>3393</v>
      </c>
      <c r="B119" s="326">
        <v>12736681.949999999</v>
      </c>
      <c r="C119" s="326">
        <v>0</v>
      </c>
      <c r="D119" s="326">
        <v>0</v>
      </c>
      <c r="E119" s="326">
        <v>12736681.949999999</v>
      </c>
      <c r="F119" s="585"/>
      <c r="G119" s="329" t="s">
        <v>3394</v>
      </c>
      <c r="H119" s="326">
        <v>-24158903.460000001</v>
      </c>
      <c r="I119" s="326">
        <v>0</v>
      </c>
      <c r="J119" s="326">
        <v>0</v>
      </c>
      <c r="K119" s="326">
        <v>-24158903.460000001</v>
      </c>
      <c r="L119" s="545"/>
    </row>
    <row r="120" spans="1:12" outlineLevel="1">
      <c r="A120" s="329" t="s">
        <v>3394</v>
      </c>
      <c r="B120" s="326">
        <v>-4314904.1399999997</v>
      </c>
      <c r="C120" s="326">
        <v>0</v>
      </c>
      <c r="D120" s="326">
        <v>0</v>
      </c>
      <c r="E120" s="326">
        <v>-4314904.1399999997</v>
      </c>
      <c r="F120" s="585"/>
      <c r="G120" s="329" t="s">
        <v>3395</v>
      </c>
      <c r="H120" s="326">
        <v>377787.93</v>
      </c>
      <c r="I120" s="326">
        <v>9398.61</v>
      </c>
      <c r="J120" s="326">
        <v>34397.96</v>
      </c>
      <c r="K120" s="326">
        <v>333991.36</v>
      </c>
      <c r="L120" s="545"/>
    </row>
    <row r="121" spans="1:12" outlineLevel="1">
      <c r="A121" s="329" t="s">
        <v>3395</v>
      </c>
      <c r="B121" s="326">
        <v>89939.89</v>
      </c>
      <c r="C121" s="326">
        <v>4217.3</v>
      </c>
      <c r="D121" s="326">
        <v>16608.259999999998</v>
      </c>
      <c r="E121" s="326">
        <v>69114.33</v>
      </c>
      <c r="F121" s="585"/>
      <c r="G121" s="329" t="s">
        <v>3396</v>
      </c>
      <c r="H121" s="326">
        <v>164930.18</v>
      </c>
      <c r="I121" s="326">
        <v>9321.39</v>
      </c>
      <c r="J121" s="326">
        <v>34260.49</v>
      </c>
      <c r="K121" s="326">
        <v>121348.3</v>
      </c>
      <c r="L121" s="545"/>
    </row>
    <row r="122" spans="1:12" outlineLevel="1">
      <c r="A122" s="329" t="s">
        <v>3396</v>
      </c>
      <c r="B122" s="326">
        <v>64282.79</v>
      </c>
      <c r="C122" s="326">
        <v>3581.67</v>
      </c>
      <c r="D122" s="326">
        <v>14169.4</v>
      </c>
      <c r="E122" s="326">
        <v>46531.72</v>
      </c>
      <c r="F122" s="585"/>
      <c r="G122" s="329" t="s">
        <v>3397</v>
      </c>
      <c r="H122" s="326">
        <v>-42624.56</v>
      </c>
      <c r="I122" s="326">
        <v>0</v>
      </c>
      <c r="J122" s="326">
        <v>0</v>
      </c>
      <c r="K122" s="326">
        <v>-42624.56</v>
      </c>
      <c r="L122" s="545"/>
    </row>
    <row r="123" spans="1:12" outlineLevel="1">
      <c r="A123" s="329" t="s">
        <v>3397</v>
      </c>
      <c r="B123" s="326">
        <v>-21182.45</v>
      </c>
      <c r="C123" s="326">
        <v>0</v>
      </c>
      <c r="D123" s="326">
        <v>0</v>
      </c>
      <c r="E123" s="326">
        <v>-21182.45</v>
      </c>
      <c r="F123" s="585"/>
      <c r="G123" s="329" t="s">
        <v>3398</v>
      </c>
      <c r="H123" s="326">
        <v>929742.92</v>
      </c>
      <c r="I123" s="326">
        <v>35154.65</v>
      </c>
      <c r="J123" s="326">
        <v>129517.13</v>
      </c>
      <c r="K123" s="326">
        <v>765071.14</v>
      </c>
      <c r="L123" s="545"/>
    </row>
    <row r="124" spans="1:12" outlineLevel="1">
      <c r="A124" s="329" t="s">
        <v>3398</v>
      </c>
      <c r="B124" s="326">
        <v>346942.76</v>
      </c>
      <c r="C124" s="326">
        <v>11723.59</v>
      </c>
      <c r="D124" s="326">
        <v>46040.34</v>
      </c>
      <c r="E124" s="326">
        <v>289178.83</v>
      </c>
      <c r="F124" s="585"/>
      <c r="G124" s="329" t="s">
        <v>3399</v>
      </c>
      <c r="H124" s="326">
        <v>141969.16</v>
      </c>
      <c r="I124" s="326">
        <v>7651.36</v>
      </c>
      <c r="J124" s="326">
        <v>28026.25</v>
      </c>
      <c r="K124" s="326">
        <v>106291.55</v>
      </c>
      <c r="L124" s="545"/>
    </row>
    <row r="125" spans="1:12" outlineLevel="1">
      <c r="A125" s="329" t="s">
        <v>3399</v>
      </c>
      <c r="B125" s="326">
        <v>61705.61</v>
      </c>
      <c r="C125" s="326">
        <v>2752.57</v>
      </c>
      <c r="D125" s="326">
        <v>10892.82</v>
      </c>
      <c r="E125" s="326">
        <v>48060.22</v>
      </c>
      <c r="F125" s="585"/>
      <c r="G125" s="329" t="s">
        <v>3400</v>
      </c>
      <c r="H125" s="326">
        <v>5556.23</v>
      </c>
      <c r="I125" s="326">
        <v>0</v>
      </c>
      <c r="J125" s="326">
        <v>0</v>
      </c>
      <c r="K125" s="326">
        <v>5556.23</v>
      </c>
      <c r="L125" s="545"/>
    </row>
    <row r="126" spans="1:12" outlineLevel="1">
      <c r="A126" s="329" t="s">
        <v>3400</v>
      </c>
      <c r="B126" s="326">
        <v>3440.63</v>
      </c>
      <c r="C126" s="326">
        <v>0</v>
      </c>
      <c r="D126" s="326">
        <v>0</v>
      </c>
      <c r="E126" s="326">
        <v>3440.63</v>
      </c>
      <c r="F126" s="585"/>
      <c r="G126" s="329" t="s">
        <v>3401</v>
      </c>
      <c r="H126" s="326">
        <v>13022.42</v>
      </c>
      <c r="I126" s="326">
        <v>0</v>
      </c>
      <c r="J126" s="326">
        <v>0</v>
      </c>
      <c r="K126" s="326">
        <v>13022.42</v>
      </c>
      <c r="L126" s="545"/>
    </row>
    <row r="127" spans="1:12" outlineLevel="1">
      <c r="A127" s="329" t="s">
        <v>3401</v>
      </c>
      <c r="B127" s="326">
        <v>16169.93</v>
      </c>
      <c r="C127" s="326">
        <v>0</v>
      </c>
      <c r="D127" s="326">
        <v>0</v>
      </c>
      <c r="E127" s="326">
        <v>16169.93</v>
      </c>
      <c r="F127" s="585"/>
      <c r="G127" s="329" t="s">
        <v>3402</v>
      </c>
      <c r="H127" s="326">
        <v>224215.38</v>
      </c>
      <c r="I127" s="326">
        <v>9850.9699999999993</v>
      </c>
      <c r="J127" s="326">
        <v>36468.949999999997</v>
      </c>
      <c r="K127" s="326">
        <v>177895.46</v>
      </c>
      <c r="L127" s="545"/>
    </row>
    <row r="128" spans="1:12" outlineLevel="1">
      <c r="A128" s="329" t="s">
        <v>3402</v>
      </c>
      <c r="B128" s="326">
        <v>77137.64</v>
      </c>
      <c r="C128" s="326">
        <v>2993.67</v>
      </c>
      <c r="D128" s="326">
        <v>11810.94</v>
      </c>
      <c r="E128" s="326">
        <v>62333.03</v>
      </c>
      <c r="F128" s="585"/>
      <c r="G128" s="329" t="s">
        <v>3403</v>
      </c>
      <c r="H128" s="326">
        <v>21627.27</v>
      </c>
      <c r="I128" s="326">
        <v>0</v>
      </c>
      <c r="J128" s="326">
        <v>0</v>
      </c>
      <c r="K128" s="326">
        <v>21627.27</v>
      </c>
      <c r="L128" s="545"/>
    </row>
    <row r="129" spans="1:12" outlineLevel="1">
      <c r="A129" s="329" t="s">
        <v>3403</v>
      </c>
      <c r="B129" s="326">
        <v>7444.34</v>
      </c>
      <c r="C129" s="326">
        <v>0</v>
      </c>
      <c r="D129" s="326">
        <v>0</v>
      </c>
      <c r="E129" s="326">
        <v>7444.34</v>
      </c>
      <c r="F129" s="585"/>
      <c r="G129" s="329" t="s">
        <v>3404</v>
      </c>
      <c r="H129" s="326">
        <v>3748.27</v>
      </c>
      <c r="I129" s="326">
        <v>0</v>
      </c>
      <c r="J129" s="326">
        <v>0</v>
      </c>
      <c r="K129" s="326">
        <v>3748.27</v>
      </c>
      <c r="L129" s="545"/>
    </row>
    <row r="130" spans="1:12" outlineLevel="1">
      <c r="A130" s="329" t="s">
        <v>3404</v>
      </c>
      <c r="B130" s="326">
        <v>1487.6</v>
      </c>
      <c r="C130" s="326">
        <v>0</v>
      </c>
      <c r="D130" s="326">
        <v>0</v>
      </c>
      <c r="E130" s="326">
        <v>1487.6</v>
      </c>
      <c r="F130" s="585"/>
      <c r="G130" s="329" t="s">
        <v>3871</v>
      </c>
      <c r="H130" s="326">
        <v>17113.740000000002</v>
      </c>
      <c r="I130" s="326">
        <v>0</v>
      </c>
      <c r="J130" s="326">
        <v>0</v>
      </c>
      <c r="K130" s="326">
        <v>17113.740000000002</v>
      </c>
      <c r="L130" s="545"/>
    </row>
    <row r="131" spans="1:12" outlineLevel="1">
      <c r="A131" s="329" t="s">
        <v>3871</v>
      </c>
      <c r="B131" s="326">
        <v>12353.12</v>
      </c>
      <c r="C131" s="326">
        <v>0</v>
      </c>
      <c r="D131" s="326">
        <v>0</v>
      </c>
      <c r="E131" s="326">
        <v>12353.12</v>
      </c>
      <c r="F131" s="585"/>
      <c r="G131" s="329" t="s">
        <v>3405</v>
      </c>
      <c r="H131" s="326">
        <v>61359.51</v>
      </c>
      <c r="I131" s="326">
        <v>288.82</v>
      </c>
      <c r="J131" s="326">
        <v>1063.44</v>
      </c>
      <c r="K131" s="326">
        <v>60007.25</v>
      </c>
      <c r="L131" s="545"/>
    </row>
    <row r="132" spans="1:12" outlineLevel="1">
      <c r="A132" s="329" t="s">
        <v>3405</v>
      </c>
      <c r="B132" s="326">
        <v>25516.03</v>
      </c>
      <c r="C132" s="326">
        <v>188.84</v>
      </c>
      <c r="D132" s="326">
        <v>738.92</v>
      </c>
      <c r="E132" s="326">
        <v>24588.27</v>
      </c>
      <c r="F132" s="585"/>
      <c r="G132" s="329" t="s">
        <v>3406</v>
      </c>
      <c r="H132" s="326">
        <v>4361.07</v>
      </c>
      <c r="I132" s="326">
        <v>0</v>
      </c>
      <c r="J132" s="326">
        <v>0</v>
      </c>
      <c r="K132" s="326">
        <v>4361.07</v>
      </c>
      <c r="L132" s="545"/>
    </row>
    <row r="133" spans="1:12" outlineLevel="1">
      <c r="A133" s="329" t="s">
        <v>3406</v>
      </c>
      <c r="B133" s="326">
        <v>28163.64</v>
      </c>
      <c r="C133" s="326">
        <v>0</v>
      </c>
      <c r="D133" s="326">
        <v>0</v>
      </c>
      <c r="E133" s="326">
        <v>28163.64</v>
      </c>
      <c r="F133" s="585"/>
      <c r="G133" s="329" t="s">
        <v>3407</v>
      </c>
      <c r="H133" s="326">
        <v>436769.87</v>
      </c>
      <c r="I133" s="326">
        <v>17363.5</v>
      </c>
      <c r="J133" s="326">
        <v>63958.49</v>
      </c>
      <c r="K133" s="326">
        <v>355447.88</v>
      </c>
      <c r="L133" s="545"/>
    </row>
    <row r="134" spans="1:12" outlineLevel="1">
      <c r="A134" s="329" t="s">
        <v>3407</v>
      </c>
      <c r="B134" s="326">
        <v>113524.22</v>
      </c>
      <c r="C134" s="326">
        <v>5788.51</v>
      </c>
      <c r="D134" s="326">
        <v>22597.66</v>
      </c>
      <c r="E134" s="326">
        <v>85138.05</v>
      </c>
      <c r="F134" s="585"/>
      <c r="G134" s="329" t="s">
        <v>3408</v>
      </c>
      <c r="H134" s="326">
        <v>37095639.039999999</v>
      </c>
      <c r="I134" s="326">
        <v>1402380.96</v>
      </c>
      <c r="J134" s="326">
        <v>5125568.87</v>
      </c>
      <c r="K134" s="326">
        <v>30567689.210000001</v>
      </c>
      <c r="L134" s="545"/>
    </row>
    <row r="135" spans="1:12" outlineLevel="1">
      <c r="A135" s="329" t="s">
        <v>3408</v>
      </c>
      <c r="B135" s="326">
        <v>11326460.720000001</v>
      </c>
      <c r="C135" s="326">
        <v>464062.88</v>
      </c>
      <c r="D135" s="326">
        <v>1827416.91</v>
      </c>
      <c r="E135" s="326">
        <v>9034980.9299999997</v>
      </c>
      <c r="F135" s="585"/>
      <c r="G135" s="329" t="s">
        <v>3328</v>
      </c>
      <c r="H135" s="326">
        <v>1748883.75</v>
      </c>
      <c r="I135" s="326">
        <v>90574.8</v>
      </c>
      <c r="J135" s="326">
        <v>331175.28000000003</v>
      </c>
      <c r="K135" s="326">
        <v>1327133.67</v>
      </c>
      <c r="L135" s="545"/>
    </row>
    <row r="136" spans="1:12" outlineLevel="1">
      <c r="A136" s="329" t="s">
        <v>3328</v>
      </c>
      <c r="B136" s="326">
        <v>527535.42000000004</v>
      </c>
      <c r="C136" s="326">
        <v>26961.599999999999</v>
      </c>
      <c r="D136" s="326">
        <v>106243.29</v>
      </c>
      <c r="E136" s="326">
        <v>394330.53</v>
      </c>
      <c r="F136" s="585"/>
      <c r="G136" s="329" t="s">
        <v>3329</v>
      </c>
      <c r="H136" s="326">
        <v>1171313.3400000001</v>
      </c>
      <c r="I136" s="326">
        <v>65249.66</v>
      </c>
      <c r="J136" s="326">
        <v>239823.34</v>
      </c>
      <c r="K136" s="326">
        <v>866240.34</v>
      </c>
      <c r="L136" s="545"/>
    </row>
    <row r="137" spans="1:12" outlineLevel="1">
      <c r="A137" s="329" t="s">
        <v>3329</v>
      </c>
      <c r="B137" s="326">
        <v>400184.34</v>
      </c>
      <c r="C137" s="326">
        <v>22001.64</v>
      </c>
      <c r="D137" s="326">
        <v>87040.62</v>
      </c>
      <c r="E137" s="326">
        <v>291142.08</v>
      </c>
      <c r="F137" s="585"/>
      <c r="G137" s="329" t="s">
        <v>3409</v>
      </c>
      <c r="H137" s="326">
        <v>16802521.879999999</v>
      </c>
      <c r="I137" s="326">
        <v>406982.64</v>
      </c>
      <c r="J137" s="326">
        <v>1483576.2</v>
      </c>
      <c r="K137" s="326">
        <v>14911963.039999999</v>
      </c>
      <c r="L137" s="545"/>
    </row>
    <row r="138" spans="1:12" outlineLevel="1">
      <c r="A138" s="329" t="s">
        <v>3409</v>
      </c>
      <c r="B138" s="326">
        <v>4147539.6</v>
      </c>
      <c r="C138" s="326">
        <v>105069.88</v>
      </c>
      <c r="D138" s="326">
        <v>414347.55</v>
      </c>
      <c r="E138" s="326">
        <v>3628122.17</v>
      </c>
      <c r="F138" s="585"/>
      <c r="G138" s="329" t="s">
        <v>3410</v>
      </c>
      <c r="H138" s="326">
        <v>1995637.38</v>
      </c>
      <c r="I138" s="326">
        <v>93991.21</v>
      </c>
      <c r="J138" s="326">
        <v>343828.32</v>
      </c>
      <c r="K138" s="326">
        <v>1557817.85</v>
      </c>
      <c r="L138" s="545"/>
    </row>
    <row r="139" spans="1:12" outlineLevel="1">
      <c r="A139" s="329" t="s">
        <v>3410</v>
      </c>
      <c r="B139" s="326">
        <v>763334.73</v>
      </c>
      <c r="C139" s="326">
        <v>35746.480000000003</v>
      </c>
      <c r="D139" s="326">
        <v>140702.62</v>
      </c>
      <c r="E139" s="326">
        <v>586885.63</v>
      </c>
      <c r="F139" s="585"/>
      <c r="G139" s="329" t="s">
        <v>3411</v>
      </c>
      <c r="H139" s="326">
        <v>78267.62</v>
      </c>
      <c r="I139" s="326">
        <v>3413.84</v>
      </c>
      <c r="J139" s="326">
        <v>12509.93</v>
      </c>
      <c r="K139" s="326">
        <v>62343.85</v>
      </c>
      <c r="L139" s="545"/>
    </row>
    <row r="140" spans="1:12" outlineLevel="1">
      <c r="A140" s="329" t="s">
        <v>3411</v>
      </c>
      <c r="B140" s="326">
        <v>36096.74</v>
      </c>
      <c r="C140" s="326">
        <v>1621.39</v>
      </c>
      <c r="D140" s="326">
        <v>6451.96</v>
      </c>
      <c r="E140" s="326">
        <v>28023.39</v>
      </c>
      <c r="F140" s="585"/>
      <c r="G140" s="329" t="s">
        <v>3412</v>
      </c>
      <c r="H140" s="326">
        <v>5619158.0099999998</v>
      </c>
      <c r="I140" s="326">
        <v>325404.56</v>
      </c>
      <c r="J140" s="326">
        <v>1192900.95</v>
      </c>
      <c r="K140" s="326">
        <v>4100852.5</v>
      </c>
      <c r="L140" s="545"/>
    </row>
    <row r="141" spans="1:12" outlineLevel="1">
      <c r="A141" s="329" t="s">
        <v>3412</v>
      </c>
      <c r="B141" s="326">
        <v>1506267.74</v>
      </c>
      <c r="C141" s="326">
        <v>88292.14</v>
      </c>
      <c r="D141" s="326">
        <v>348217.85</v>
      </c>
      <c r="E141" s="326">
        <v>1069757.75</v>
      </c>
      <c r="F141" s="585"/>
      <c r="G141" s="329" t="s">
        <v>3413</v>
      </c>
      <c r="H141" s="326">
        <v>4760724.05</v>
      </c>
      <c r="I141" s="326">
        <v>222551.17</v>
      </c>
      <c r="J141" s="326">
        <v>815254.68</v>
      </c>
      <c r="K141" s="326">
        <v>3722918.2</v>
      </c>
      <c r="L141" s="545"/>
    </row>
    <row r="142" spans="1:12" outlineLevel="1">
      <c r="A142" s="329" t="s">
        <v>3413</v>
      </c>
      <c r="B142" s="326">
        <v>2214544.77</v>
      </c>
      <c r="C142" s="326">
        <v>108706.44</v>
      </c>
      <c r="D142" s="326">
        <v>428325.75</v>
      </c>
      <c r="E142" s="326">
        <v>1677512.58</v>
      </c>
      <c r="F142" s="585"/>
      <c r="G142" s="329" t="s">
        <v>3414</v>
      </c>
      <c r="H142" s="326">
        <v>4808302.8899999997</v>
      </c>
      <c r="I142" s="326">
        <v>194213.08</v>
      </c>
      <c r="J142" s="326">
        <v>706500.17</v>
      </c>
      <c r="K142" s="326">
        <v>3907589.64</v>
      </c>
      <c r="L142" s="545"/>
    </row>
    <row r="143" spans="1:12" outlineLevel="1">
      <c r="A143" s="329" t="s">
        <v>3414</v>
      </c>
      <c r="B143" s="326">
        <v>1623845.77</v>
      </c>
      <c r="C143" s="326">
        <v>75663.31</v>
      </c>
      <c r="D143" s="326">
        <v>296087.27</v>
      </c>
      <c r="E143" s="326">
        <v>1252095.19</v>
      </c>
      <c r="F143" s="585"/>
      <c r="G143" s="329" t="s">
        <v>3415</v>
      </c>
      <c r="H143" s="326">
        <v>110830.12</v>
      </c>
      <c r="I143" s="326">
        <v>0</v>
      </c>
      <c r="J143" s="326">
        <v>0</v>
      </c>
      <c r="K143" s="326">
        <v>110830.12</v>
      </c>
      <c r="L143" s="545"/>
    </row>
    <row r="144" spans="1:12" outlineLevel="1">
      <c r="A144" s="329" t="s">
        <v>3415</v>
      </c>
      <c r="B144" s="326">
        <v>107111.61</v>
      </c>
      <c r="C144" s="326">
        <v>0</v>
      </c>
      <c r="D144" s="326">
        <v>0</v>
      </c>
      <c r="E144" s="326">
        <v>107111.61</v>
      </c>
      <c r="F144" s="585"/>
      <c r="G144" s="329" t="s">
        <v>3416</v>
      </c>
      <c r="H144" s="326">
        <v>10587156.25</v>
      </c>
      <c r="I144" s="326">
        <v>74639.22</v>
      </c>
      <c r="J144" s="326">
        <v>274013.56</v>
      </c>
      <c r="K144" s="326">
        <v>10238503.470000001</v>
      </c>
      <c r="L144" s="545"/>
    </row>
    <row r="145" spans="1:12" outlineLevel="1">
      <c r="A145" s="329" t="s">
        <v>3416</v>
      </c>
      <c r="B145" s="326">
        <v>2953781.53</v>
      </c>
      <c r="C145" s="326">
        <v>22101.52</v>
      </c>
      <c r="D145" s="326">
        <v>87612.33</v>
      </c>
      <c r="E145" s="326">
        <v>2844067.68</v>
      </c>
      <c r="F145" s="585"/>
      <c r="G145" s="329" t="s">
        <v>3417</v>
      </c>
      <c r="H145" s="326">
        <v>5722259.1299999999</v>
      </c>
      <c r="I145" s="326">
        <v>17693.439999999999</v>
      </c>
      <c r="J145" s="326">
        <v>64923.59</v>
      </c>
      <c r="K145" s="326">
        <v>5639642.0999999996</v>
      </c>
      <c r="L145" s="545"/>
    </row>
    <row r="146" spans="1:12" outlineLevel="1">
      <c r="A146" s="329" t="s">
        <v>3417</v>
      </c>
      <c r="B146" s="326">
        <v>1758489.08</v>
      </c>
      <c r="C146" s="326">
        <v>6169.85</v>
      </c>
      <c r="D146" s="326">
        <v>24332.03</v>
      </c>
      <c r="E146" s="326">
        <v>1727987.2</v>
      </c>
      <c r="F146" s="585"/>
      <c r="G146" s="329" t="s">
        <v>3418</v>
      </c>
      <c r="H146" s="326">
        <v>1274482.33</v>
      </c>
      <c r="I146" s="326">
        <v>56945.78</v>
      </c>
      <c r="J146" s="326">
        <v>209089.97</v>
      </c>
      <c r="K146" s="326">
        <v>1008446.58</v>
      </c>
      <c r="L146" s="545"/>
    </row>
    <row r="147" spans="1:12" outlineLevel="1">
      <c r="A147" s="329" t="s">
        <v>3418</v>
      </c>
      <c r="B147" s="326">
        <v>323981.39</v>
      </c>
      <c r="C147" s="326">
        <v>15931.67</v>
      </c>
      <c r="D147" s="326">
        <v>63280.3</v>
      </c>
      <c r="E147" s="326">
        <v>244769.42</v>
      </c>
      <c r="F147" s="585"/>
      <c r="G147" s="329" t="s">
        <v>3419</v>
      </c>
      <c r="H147" s="326">
        <v>3590414.79</v>
      </c>
      <c r="I147" s="326">
        <v>0</v>
      </c>
      <c r="J147" s="326">
        <v>0</v>
      </c>
      <c r="K147" s="326">
        <v>3590414.79</v>
      </c>
      <c r="L147" s="545"/>
    </row>
    <row r="148" spans="1:12" outlineLevel="1">
      <c r="A148" s="329" t="s">
        <v>3419</v>
      </c>
      <c r="B148" s="326">
        <v>871311.06</v>
      </c>
      <c r="C148" s="326">
        <v>0</v>
      </c>
      <c r="D148" s="326">
        <v>0</v>
      </c>
      <c r="E148" s="326">
        <v>871311.06</v>
      </c>
      <c r="F148" s="585"/>
      <c r="G148" s="329" t="s">
        <v>3420</v>
      </c>
      <c r="H148" s="326">
        <v>12917864.4</v>
      </c>
      <c r="I148" s="326">
        <v>16846.41</v>
      </c>
      <c r="J148" s="326">
        <v>60805.23</v>
      </c>
      <c r="K148" s="326">
        <v>12840212.76</v>
      </c>
      <c r="L148" s="545"/>
    </row>
    <row r="149" spans="1:12" outlineLevel="1">
      <c r="A149" s="329" t="s">
        <v>3420</v>
      </c>
      <c r="B149" s="326">
        <v>6417481.3499999996</v>
      </c>
      <c r="C149" s="326">
        <v>4834.99</v>
      </c>
      <c r="D149" s="326">
        <v>19203.43</v>
      </c>
      <c r="E149" s="326">
        <v>6393442.9299999997</v>
      </c>
      <c r="F149" s="585"/>
      <c r="G149" s="329" t="s">
        <v>3421</v>
      </c>
      <c r="H149" s="326">
        <v>4010435.56</v>
      </c>
      <c r="I149" s="326">
        <v>16846.41</v>
      </c>
      <c r="J149" s="326">
        <v>60805.23</v>
      </c>
      <c r="K149" s="326">
        <v>3932783.92</v>
      </c>
      <c r="L149" s="545"/>
    </row>
    <row r="150" spans="1:12" outlineLevel="1">
      <c r="A150" s="329" t="s">
        <v>3421</v>
      </c>
      <c r="B150" s="326">
        <v>2067621.83</v>
      </c>
      <c r="C150" s="326">
        <v>4834.99</v>
      </c>
      <c r="D150" s="326">
        <v>19203.43</v>
      </c>
      <c r="E150" s="326">
        <v>2043583.41</v>
      </c>
      <c r="F150" s="585"/>
      <c r="G150" s="329" t="s">
        <v>3422</v>
      </c>
      <c r="H150" s="326">
        <v>8169243.8899999997</v>
      </c>
      <c r="I150" s="326">
        <v>0</v>
      </c>
      <c r="J150" s="326">
        <v>0</v>
      </c>
      <c r="K150" s="326">
        <v>8169243.8899999997</v>
      </c>
      <c r="L150" s="545"/>
    </row>
    <row r="151" spans="1:12" outlineLevel="1">
      <c r="A151" s="329" t="s">
        <v>3422</v>
      </c>
      <c r="B151" s="326">
        <v>4291563.54</v>
      </c>
      <c r="C151" s="326">
        <v>0</v>
      </c>
      <c r="D151" s="326">
        <v>0</v>
      </c>
      <c r="E151" s="326">
        <v>4291563.54</v>
      </c>
      <c r="F151" s="585"/>
      <c r="G151" s="329" t="s">
        <v>3423</v>
      </c>
      <c r="H151" s="326">
        <v>738184.95</v>
      </c>
      <c r="I151" s="326">
        <v>0</v>
      </c>
      <c r="J151" s="326">
        <v>0</v>
      </c>
      <c r="K151" s="326">
        <v>738184.95</v>
      </c>
      <c r="L151" s="545"/>
    </row>
    <row r="152" spans="1:12" outlineLevel="1">
      <c r="A152" s="329" t="s">
        <v>3423</v>
      </c>
      <c r="B152" s="326">
        <v>58295.98</v>
      </c>
      <c r="C152" s="326">
        <v>0</v>
      </c>
      <c r="D152" s="326">
        <v>0</v>
      </c>
      <c r="E152" s="326">
        <v>58295.98</v>
      </c>
      <c r="F152" s="585"/>
      <c r="G152" s="329" t="s">
        <v>3425</v>
      </c>
      <c r="H152" s="326">
        <v>4296666.25</v>
      </c>
      <c r="I152" s="326">
        <v>119148.55</v>
      </c>
      <c r="J152" s="326">
        <v>434753.97</v>
      </c>
      <c r="K152" s="326">
        <v>3742763.73</v>
      </c>
      <c r="L152" s="545"/>
    </row>
    <row r="153" spans="1:12" outlineLevel="1">
      <c r="A153" s="329" t="s">
        <v>3424</v>
      </c>
      <c r="B153" s="326">
        <v>2544.71</v>
      </c>
      <c r="C153" s="326">
        <v>147.1</v>
      </c>
      <c r="D153" s="326">
        <v>558.95000000000005</v>
      </c>
      <c r="E153" s="326">
        <v>1838.66</v>
      </c>
      <c r="F153" s="585"/>
      <c r="G153" s="329" t="s">
        <v>3426</v>
      </c>
      <c r="H153" s="326">
        <v>1978771</v>
      </c>
      <c r="I153" s="326">
        <v>101143.41</v>
      </c>
      <c r="J153" s="326">
        <v>368786.66</v>
      </c>
      <c r="K153" s="326">
        <v>1508840.93</v>
      </c>
      <c r="L153" s="545"/>
    </row>
    <row r="154" spans="1:12" outlineLevel="1">
      <c r="A154" s="329" t="s">
        <v>3425</v>
      </c>
      <c r="B154" s="326">
        <v>1632016.76</v>
      </c>
      <c r="C154" s="326">
        <v>33907.120000000003</v>
      </c>
      <c r="D154" s="326">
        <v>132238.76</v>
      </c>
      <c r="E154" s="326">
        <v>1465870.88</v>
      </c>
      <c r="F154" s="585"/>
      <c r="G154" s="329" t="s">
        <v>3427</v>
      </c>
      <c r="H154" s="326">
        <v>31138.34</v>
      </c>
      <c r="I154" s="326">
        <v>0</v>
      </c>
      <c r="J154" s="326">
        <v>0</v>
      </c>
      <c r="K154" s="326">
        <v>31138.34</v>
      </c>
      <c r="L154" s="545"/>
    </row>
    <row r="155" spans="1:12" outlineLevel="1">
      <c r="A155" s="329" t="s">
        <v>3426</v>
      </c>
      <c r="B155" s="326">
        <v>606474.47</v>
      </c>
      <c r="C155" s="326">
        <v>28428.27</v>
      </c>
      <c r="D155" s="326">
        <v>110404.21</v>
      </c>
      <c r="E155" s="326">
        <v>467641.99</v>
      </c>
      <c r="F155" s="585"/>
      <c r="G155" s="329" t="s">
        <v>3428</v>
      </c>
      <c r="H155" s="326">
        <v>366411.25</v>
      </c>
      <c r="I155" s="326">
        <v>13886.65</v>
      </c>
      <c r="J155" s="326">
        <v>50878.04</v>
      </c>
      <c r="K155" s="326">
        <v>301646.56</v>
      </c>
      <c r="L155" s="545"/>
    </row>
    <row r="156" spans="1:12" outlineLevel="1">
      <c r="A156" s="329" t="s">
        <v>3427</v>
      </c>
      <c r="B156" s="326">
        <v>135149.19</v>
      </c>
      <c r="C156" s="326">
        <v>0</v>
      </c>
      <c r="D156" s="326">
        <v>0</v>
      </c>
      <c r="E156" s="326">
        <v>135149.19</v>
      </c>
      <c r="F156" s="585"/>
      <c r="G156" s="329" t="s">
        <v>3429</v>
      </c>
      <c r="H156" s="326">
        <v>336477.26</v>
      </c>
      <c r="I156" s="326">
        <v>4118.49</v>
      </c>
      <c r="J156" s="326">
        <v>15089.27</v>
      </c>
      <c r="K156" s="326">
        <v>317269.5</v>
      </c>
      <c r="L156" s="545"/>
    </row>
    <row r="157" spans="1:12" outlineLevel="1">
      <c r="A157" s="329" t="s">
        <v>3428</v>
      </c>
      <c r="B157" s="326">
        <v>119601.23</v>
      </c>
      <c r="C157" s="326">
        <v>3884.14</v>
      </c>
      <c r="D157" s="326">
        <v>15385.27</v>
      </c>
      <c r="E157" s="326">
        <v>100331.82</v>
      </c>
      <c r="F157" s="585"/>
      <c r="G157" s="329" t="s">
        <v>3430</v>
      </c>
      <c r="H157" s="326">
        <v>1195805.3500000001</v>
      </c>
      <c r="I157" s="326">
        <v>0</v>
      </c>
      <c r="J157" s="326">
        <v>0</v>
      </c>
      <c r="K157" s="326">
        <v>1195805.3500000001</v>
      </c>
      <c r="L157" s="545"/>
    </row>
    <row r="158" spans="1:12" outlineLevel="1">
      <c r="A158" s="329" t="s">
        <v>3429</v>
      </c>
      <c r="B158" s="326">
        <v>49177.85</v>
      </c>
      <c r="C158" s="326">
        <v>1594.71</v>
      </c>
      <c r="D158" s="326">
        <v>6316.73</v>
      </c>
      <c r="E158" s="326">
        <v>41266.410000000003</v>
      </c>
      <c r="F158" s="585"/>
      <c r="G158" s="329" t="s">
        <v>3431</v>
      </c>
      <c r="H158" s="326">
        <v>388063.05</v>
      </c>
      <c r="I158" s="326">
        <v>0</v>
      </c>
      <c r="J158" s="326">
        <v>0</v>
      </c>
      <c r="K158" s="326">
        <v>388063.05</v>
      </c>
      <c r="L158" s="545"/>
    </row>
    <row r="159" spans="1:12" outlineLevel="1">
      <c r="A159" s="329" t="s">
        <v>3430</v>
      </c>
      <c r="B159" s="326">
        <v>592114</v>
      </c>
      <c r="C159" s="326">
        <v>0</v>
      </c>
      <c r="D159" s="326">
        <v>0</v>
      </c>
      <c r="E159" s="326">
        <v>592114</v>
      </c>
      <c r="F159" s="585"/>
      <c r="G159" s="329" t="s">
        <v>3432</v>
      </c>
      <c r="H159" s="326">
        <v>15861675.560000001</v>
      </c>
      <c r="I159" s="326">
        <v>379963.28</v>
      </c>
      <c r="J159" s="326">
        <v>1391460.3</v>
      </c>
      <c r="K159" s="326">
        <v>14090251.98</v>
      </c>
      <c r="L159" s="545"/>
    </row>
    <row r="160" spans="1:12" outlineLevel="1">
      <c r="A160" s="329" t="s">
        <v>3431</v>
      </c>
      <c r="B160" s="326">
        <v>129500.02</v>
      </c>
      <c r="C160" s="326">
        <v>0</v>
      </c>
      <c r="D160" s="326">
        <v>132.55000000000001</v>
      </c>
      <c r="E160" s="326">
        <v>129367.47</v>
      </c>
      <c r="F160" s="585"/>
      <c r="G160" s="329" t="s">
        <v>3434</v>
      </c>
      <c r="H160" s="326">
        <v>596071.65</v>
      </c>
      <c r="I160" s="326">
        <v>14853.01</v>
      </c>
      <c r="J160" s="326">
        <v>54403.05</v>
      </c>
      <c r="K160" s="326">
        <v>526815.59</v>
      </c>
      <c r="L160" s="545"/>
    </row>
    <row r="161" spans="1:12" outlineLevel="1">
      <c r="A161" s="329" t="s">
        <v>3432</v>
      </c>
      <c r="B161" s="326">
        <v>4112865.9</v>
      </c>
      <c r="C161" s="326">
        <v>115354.06</v>
      </c>
      <c r="D161" s="326">
        <v>455314.78</v>
      </c>
      <c r="E161" s="326">
        <v>3542197.06</v>
      </c>
      <c r="F161" s="585"/>
      <c r="G161" s="329" t="s">
        <v>3435</v>
      </c>
      <c r="H161" s="326">
        <v>131616.24</v>
      </c>
      <c r="I161" s="326">
        <v>7265.62</v>
      </c>
      <c r="J161" s="326">
        <v>26613.040000000001</v>
      </c>
      <c r="K161" s="326">
        <v>97737.58</v>
      </c>
      <c r="L161" s="545"/>
    </row>
    <row r="162" spans="1:12" outlineLevel="1">
      <c r="A162" s="329" t="s">
        <v>3433</v>
      </c>
      <c r="B162" s="326">
        <v>0</v>
      </c>
      <c r="C162" s="326">
        <v>0</v>
      </c>
      <c r="D162" s="326">
        <v>0</v>
      </c>
      <c r="E162" s="326">
        <v>0</v>
      </c>
      <c r="F162" s="585"/>
      <c r="G162" s="329" t="s">
        <v>3436</v>
      </c>
      <c r="H162" s="326">
        <v>22631.3</v>
      </c>
      <c r="I162" s="326">
        <v>340.45</v>
      </c>
      <c r="J162" s="326">
        <v>1247.07</v>
      </c>
      <c r="K162" s="326">
        <v>21043.78</v>
      </c>
      <c r="L162" s="545"/>
    </row>
    <row r="163" spans="1:12" outlineLevel="1">
      <c r="A163" s="329" t="s">
        <v>3434</v>
      </c>
      <c r="B163" s="326">
        <v>201245</v>
      </c>
      <c r="C163" s="326">
        <v>6006.02</v>
      </c>
      <c r="D163" s="326">
        <v>23694.63</v>
      </c>
      <c r="E163" s="326">
        <v>171544.35</v>
      </c>
      <c r="F163" s="585"/>
      <c r="G163" s="329" t="s">
        <v>3437</v>
      </c>
      <c r="H163" s="326">
        <v>152052.54999999999</v>
      </c>
      <c r="I163" s="326">
        <v>950.91</v>
      </c>
      <c r="J163" s="326">
        <v>3484.46</v>
      </c>
      <c r="K163" s="326">
        <v>147617.18</v>
      </c>
      <c r="L163" s="545"/>
    </row>
    <row r="164" spans="1:12" outlineLevel="1">
      <c r="A164" s="329" t="s">
        <v>3435</v>
      </c>
      <c r="B164" s="326">
        <v>50327.360000000001</v>
      </c>
      <c r="C164" s="326">
        <v>2588.84</v>
      </c>
      <c r="D164" s="326">
        <v>10213.629999999999</v>
      </c>
      <c r="E164" s="326">
        <v>37524.89</v>
      </c>
      <c r="F164" s="585"/>
      <c r="G164" s="329" t="s">
        <v>3438</v>
      </c>
      <c r="H164" s="326">
        <v>18384.509999999998</v>
      </c>
      <c r="I164" s="326">
        <v>560.70000000000005</v>
      </c>
      <c r="J164" s="326">
        <v>2053.16</v>
      </c>
      <c r="K164" s="326">
        <v>15770.65</v>
      </c>
      <c r="L164" s="545"/>
    </row>
    <row r="165" spans="1:12" outlineLevel="1">
      <c r="A165" s="329" t="s">
        <v>3436</v>
      </c>
      <c r="B165" s="326">
        <v>21202.31</v>
      </c>
      <c r="C165" s="326">
        <v>0</v>
      </c>
      <c r="D165" s="326">
        <v>0</v>
      </c>
      <c r="E165" s="326">
        <v>21202.31</v>
      </c>
      <c r="F165" s="585"/>
      <c r="G165" s="329" t="s">
        <v>3439</v>
      </c>
      <c r="H165" s="326">
        <v>236714.91</v>
      </c>
      <c r="I165" s="326">
        <v>5537.95</v>
      </c>
      <c r="J165" s="326">
        <v>20282.57</v>
      </c>
      <c r="K165" s="326">
        <v>210894.39</v>
      </c>
      <c r="L165" s="545"/>
    </row>
    <row r="166" spans="1:12" outlineLevel="1">
      <c r="A166" s="329" t="s">
        <v>3437</v>
      </c>
      <c r="B166" s="326">
        <v>19379.599999999999</v>
      </c>
      <c r="C166" s="326">
        <v>0</v>
      </c>
      <c r="D166" s="326">
        <v>0</v>
      </c>
      <c r="E166" s="326">
        <v>19379.599999999999</v>
      </c>
      <c r="F166" s="585"/>
      <c r="G166" s="329" t="s">
        <v>3874</v>
      </c>
      <c r="H166" s="326">
        <v>89.03</v>
      </c>
      <c r="I166" s="326">
        <v>4.66</v>
      </c>
      <c r="J166" s="326">
        <v>17.09</v>
      </c>
      <c r="K166" s="326">
        <v>67.28</v>
      </c>
      <c r="L166" s="545"/>
    </row>
    <row r="167" spans="1:12" outlineLevel="1">
      <c r="A167" s="329" t="s">
        <v>3438</v>
      </c>
      <c r="B167" s="326">
        <v>3791.51</v>
      </c>
      <c r="C167" s="326">
        <v>0</v>
      </c>
      <c r="D167" s="326">
        <v>0</v>
      </c>
      <c r="E167" s="326">
        <v>3791.51</v>
      </c>
      <c r="F167" s="585"/>
      <c r="G167" s="329" t="s">
        <v>3440</v>
      </c>
      <c r="H167" s="326">
        <v>20839.310000000001</v>
      </c>
      <c r="I167" s="326">
        <v>140.88</v>
      </c>
      <c r="J167" s="326">
        <v>515.83000000000004</v>
      </c>
      <c r="K167" s="326">
        <v>20182.599999999999</v>
      </c>
      <c r="L167" s="545"/>
    </row>
    <row r="168" spans="1:12" outlineLevel="1">
      <c r="A168" s="329" t="s">
        <v>3439</v>
      </c>
      <c r="B168" s="326">
        <v>94319.42</v>
      </c>
      <c r="C168" s="326">
        <v>3417.18</v>
      </c>
      <c r="D168" s="326">
        <v>13481</v>
      </c>
      <c r="E168" s="326">
        <v>77421.240000000005</v>
      </c>
      <c r="F168" s="585"/>
      <c r="G168" s="329" t="s">
        <v>3441</v>
      </c>
      <c r="H168" s="326">
        <v>13722.3</v>
      </c>
      <c r="I168" s="326">
        <v>51.84</v>
      </c>
      <c r="J168" s="326">
        <v>189.83</v>
      </c>
      <c r="K168" s="326">
        <v>13480.63</v>
      </c>
      <c r="L168" s="545"/>
    </row>
    <row r="169" spans="1:12" outlineLevel="1">
      <c r="A169" s="329" t="s">
        <v>3440</v>
      </c>
      <c r="B169" s="326">
        <v>2126.04</v>
      </c>
      <c r="C169" s="326">
        <v>0</v>
      </c>
      <c r="D169" s="326">
        <v>0</v>
      </c>
      <c r="E169" s="326">
        <v>2126.04</v>
      </c>
      <c r="F169" s="585"/>
      <c r="G169" s="329" t="s">
        <v>3875</v>
      </c>
      <c r="H169" s="326">
        <v>21.5</v>
      </c>
      <c r="I169" s="326">
        <v>0</v>
      </c>
      <c r="J169" s="326">
        <v>0</v>
      </c>
      <c r="K169" s="326">
        <v>21.5</v>
      </c>
      <c r="L169" s="545"/>
    </row>
    <row r="170" spans="1:12" outlineLevel="1">
      <c r="A170" s="329" t="s">
        <v>3441</v>
      </c>
      <c r="B170" s="326">
        <v>10098.76</v>
      </c>
      <c r="C170" s="326">
        <v>0</v>
      </c>
      <c r="D170" s="326">
        <v>0</v>
      </c>
      <c r="E170" s="326">
        <v>10098.76</v>
      </c>
      <c r="F170" s="585"/>
      <c r="G170" s="329" t="s">
        <v>3443</v>
      </c>
      <c r="H170" s="326">
        <v>14353918.92</v>
      </c>
      <c r="I170" s="326">
        <v>346847.97</v>
      </c>
      <c r="J170" s="326">
        <v>1270497.05</v>
      </c>
      <c r="K170" s="326">
        <v>12736573.9</v>
      </c>
      <c r="L170" s="545"/>
    </row>
    <row r="171" spans="1:12" outlineLevel="1">
      <c r="A171" s="329" t="s">
        <v>3442</v>
      </c>
      <c r="B171" s="326">
        <v>0</v>
      </c>
      <c r="C171" s="326">
        <v>0</v>
      </c>
      <c r="D171" s="326">
        <v>0</v>
      </c>
      <c r="E171" s="326">
        <v>0</v>
      </c>
      <c r="F171" s="585"/>
      <c r="G171" s="329" t="s">
        <v>3444</v>
      </c>
      <c r="H171" s="326">
        <v>281377.11</v>
      </c>
      <c r="I171" s="326">
        <v>5692.4</v>
      </c>
      <c r="J171" s="326">
        <v>20841.88</v>
      </c>
      <c r="K171" s="326">
        <v>254842.83</v>
      </c>
      <c r="L171" s="545"/>
    </row>
    <row r="172" spans="1:12" outlineLevel="1">
      <c r="A172" s="329" t="s">
        <v>3443</v>
      </c>
      <c r="B172" s="326">
        <v>3690796.32</v>
      </c>
      <c r="C172" s="326">
        <v>105017.58</v>
      </c>
      <c r="D172" s="326">
        <v>414482.31</v>
      </c>
      <c r="E172" s="326">
        <v>3171296.43</v>
      </c>
      <c r="F172" s="585"/>
      <c r="G172" s="329" t="s">
        <v>3445</v>
      </c>
      <c r="H172" s="326">
        <v>6520680.5300000003</v>
      </c>
      <c r="I172" s="326">
        <v>145959.20000000001</v>
      </c>
      <c r="J172" s="326">
        <v>534518.82999999996</v>
      </c>
      <c r="K172" s="326">
        <v>5840202.5</v>
      </c>
      <c r="L172" s="545"/>
    </row>
    <row r="173" spans="1:12" outlineLevel="1">
      <c r="A173" s="329" t="s">
        <v>3444</v>
      </c>
      <c r="B173" s="326">
        <v>41069.870000000003</v>
      </c>
      <c r="C173" s="326">
        <v>1564.77</v>
      </c>
      <c r="D173" s="326">
        <v>6161.53</v>
      </c>
      <c r="E173" s="326">
        <v>33343.57</v>
      </c>
      <c r="F173" s="585"/>
      <c r="G173" s="329" t="s">
        <v>3446</v>
      </c>
      <c r="H173" s="326">
        <v>788651.04</v>
      </c>
      <c r="I173" s="326">
        <v>27008.12</v>
      </c>
      <c r="J173" s="326">
        <v>98763.29</v>
      </c>
      <c r="K173" s="326">
        <v>662879.63</v>
      </c>
      <c r="L173" s="545"/>
    </row>
    <row r="174" spans="1:12" outlineLevel="1">
      <c r="A174" s="329" t="s">
        <v>3445</v>
      </c>
      <c r="B174" s="326">
        <v>1685897.95</v>
      </c>
      <c r="C174" s="326">
        <v>46539.360000000001</v>
      </c>
      <c r="D174" s="326">
        <v>183499.93</v>
      </c>
      <c r="E174" s="326">
        <v>1455858.66</v>
      </c>
      <c r="F174" s="585"/>
      <c r="G174" s="329" t="s">
        <v>3447</v>
      </c>
      <c r="H174" s="326">
        <v>470983.64</v>
      </c>
      <c r="I174" s="326">
        <v>22152.36</v>
      </c>
      <c r="J174" s="326">
        <v>81190.31</v>
      </c>
      <c r="K174" s="326">
        <v>367640.97</v>
      </c>
      <c r="L174" s="545"/>
    </row>
    <row r="175" spans="1:12" outlineLevel="1">
      <c r="A175" s="329" t="s">
        <v>3446</v>
      </c>
      <c r="B175" s="326">
        <v>329780.44</v>
      </c>
      <c r="C175" s="326">
        <v>11591.49</v>
      </c>
      <c r="D175" s="326">
        <v>45672.62</v>
      </c>
      <c r="E175" s="326">
        <v>272516.33</v>
      </c>
      <c r="F175" s="585"/>
      <c r="G175" s="329" t="s">
        <v>3448</v>
      </c>
      <c r="H175" s="326">
        <v>3861795.27</v>
      </c>
      <c r="I175" s="326">
        <v>51053.16</v>
      </c>
      <c r="J175" s="326">
        <v>187112.82</v>
      </c>
      <c r="K175" s="326">
        <v>3623629.29</v>
      </c>
      <c r="L175" s="545"/>
    </row>
    <row r="176" spans="1:12" outlineLevel="1">
      <c r="A176" s="329" t="s">
        <v>3447</v>
      </c>
      <c r="B176" s="326">
        <v>173283.31</v>
      </c>
      <c r="C176" s="326">
        <v>7828.6</v>
      </c>
      <c r="D176" s="326">
        <v>30912.01</v>
      </c>
      <c r="E176" s="326">
        <v>134542.70000000001</v>
      </c>
      <c r="F176" s="585"/>
      <c r="G176" s="329" t="s">
        <v>3449</v>
      </c>
      <c r="H176" s="326">
        <v>1443530.29</v>
      </c>
      <c r="I176" s="326">
        <v>49110.17</v>
      </c>
      <c r="J176" s="326">
        <v>179921.48</v>
      </c>
      <c r="K176" s="326">
        <v>1214498.6399999999</v>
      </c>
      <c r="L176" s="545"/>
    </row>
    <row r="177" spans="1:12" outlineLevel="1">
      <c r="A177" s="329" t="s">
        <v>3448</v>
      </c>
      <c r="B177" s="326">
        <v>872773.99</v>
      </c>
      <c r="C177" s="326">
        <v>11658.74</v>
      </c>
      <c r="D177" s="326">
        <v>45972.160000000003</v>
      </c>
      <c r="E177" s="326">
        <v>815143.09</v>
      </c>
      <c r="F177" s="585"/>
      <c r="G177" s="329" t="s">
        <v>3450</v>
      </c>
      <c r="H177" s="326">
        <v>986901.04</v>
      </c>
      <c r="I177" s="326">
        <v>45872.56</v>
      </c>
      <c r="J177" s="326">
        <v>168148.44</v>
      </c>
      <c r="K177" s="326">
        <v>772880.04</v>
      </c>
      <c r="L177" s="545"/>
    </row>
    <row r="178" spans="1:12" outlineLevel="1">
      <c r="A178" s="329" t="s">
        <v>3449</v>
      </c>
      <c r="B178" s="326">
        <v>196821.72</v>
      </c>
      <c r="C178" s="326">
        <v>7996.65</v>
      </c>
      <c r="D178" s="326">
        <v>31549.82</v>
      </c>
      <c r="E178" s="326">
        <v>157275.25</v>
      </c>
      <c r="F178" s="585"/>
      <c r="G178" s="329" t="s">
        <v>3451</v>
      </c>
      <c r="H178" s="326">
        <v>911684.99</v>
      </c>
      <c r="I178" s="326">
        <v>18262.3</v>
      </c>
      <c r="J178" s="326">
        <v>66560.2</v>
      </c>
      <c r="K178" s="326">
        <v>826862.49</v>
      </c>
      <c r="L178" s="545"/>
    </row>
    <row r="179" spans="1:12" outlineLevel="1" collapsed="1">
      <c r="A179" s="329" t="s">
        <v>3450</v>
      </c>
      <c r="B179" s="326">
        <v>391169.04</v>
      </c>
      <c r="C179" s="326">
        <v>17837.97</v>
      </c>
      <c r="D179" s="326">
        <v>70714.240000000005</v>
      </c>
      <c r="E179" s="326">
        <v>302616.83</v>
      </c>
      <c r="F179" s="585"/>
      <c r="G179" s="329" t="s">
        <v>3452</v>
      </c>
      <c r="H179" s="326">
        <v>108978944.25</v>
      </c>
      <c r="I179" s="326">
        <v>3291115.3</v>
      </c>
      <c r="J179" s="326">
        <v>11899422.949999999</v>
      </c>
      <c r="K179" s="326">
        <v>93788406</v>
      </c>
      <c r="L179" s="545"/>
    </row>
    <row r="180" spans="1:12" outlineLevel="1">
      <c r="A180" s="329" t="s">
        <v>3451</v>
      </c>
      <c r="B180" s="326">
        <v>220824.58</v>
      </c>
      <c r="C180" s="326">
        <v>4330.46</v>
      </c>
      <c r="D180" s="326">
        <v>17137.84</v>
      </c>
      <c r="E180" s="326">
        <v>199356.28</v>
      </c>
      <c r="F180" s="585"/>
      <c r="G180" s="329" t="s">
        <v>3453</v>
      </c>
      <c r="H180" s="326">
        <v>95568417.489999995</v>
      </c>
      <c r="I180" s="326">
        <v>3265191.78</v>
      </c>
      <c r="J180" s="326">
        <v>11803535.880000001</v>
      </c>
      <c r="K180" s="326">
        <v>80499689.829999998</v>
      </c>
      <c r="L180" s="545"/>
    </row>
    <row r="181" spans="1:12" outlineLevel="1">
      <c r="A181" s="329" t="s">
        <v>3452</v>
      </c>
      <c r="B181" s="326">
        <v>31909088.690000001</v>
      </c>
      <c r="C181" s="326">
        <v>1032594.74</v>
      </c>
      <c r="D181" s="326">
        <v>4058345.59</v>
      </c>
      <c r="E181" s="326">
        <v>26818148.359999999</v>
      </c>
      <c r="F181" s="585"/>
      <c r="G181" s="329" t="s">
        <v>3454</v>
      </c>
      <c r="H181" s="326">
        <v>28081624.949999999</v>
      </c>
      <c r="I181" s="326">
        <v>958239.25</v>
      </c>
      <c r="J181" s="326">
        <v>3483768.26</v>
      </c>
      <c r="K181" s="326">
        <v>23639617.440000001</v>
      </c>
      <c r="L181" s="545"/>
    </row>
    <row r="182" spans="1:12" outlineLevel="1">
      <c r="A182" s="329" t="s">
        <v>3453</v>
      </c>
      <c r="B182" s="326">
        <v>28003244.02</v>
      </c>
      <c r="C182" s="326">
        <v>1026264.18</v>
      </c>
      <c r="D182" s="326">
        <v>4033381.28</v>
      </c>
      <c r="E182" s="326">
        <v>22943598.559999999</v>
      </c>
      <c r="F182" s="585"/>
      <c r="G182" s="329" t="s">
        <v>3455</v>
      </c>
      <c r="H182" s="326">
        <v>239504.32</v>
      </c>
      <c r="I182" s="326">
        <v>12891.56</v>
      </c>
      <c r="J182" s="326">
        <v>47350.14</v>
      </c>
      <c r="K182" s="326">
        <v>179262.62</v>
      </c>
      <c r="L182" s="545"/>
    </row>
    <row r="183" spans="1:12" outlineLevel="1">
      <c r="A183" s="329" t="s">
        <v>3454</v>
      </c>
      <c r="B183" s="326">
        <v>9010655.5299999993</v>
      </c>
      <c r="C183" s="326">
        <v>312942.40000000002</v>
      </c>
      <c r="D183" s="326">
        <v>1228966.2</v>
      </c>
      <c r="E183" s="326">
        <v>7468746.9299999997</v>
      </c>
      <c r="F183" s="585"/>
      <c r="G183" s="329" t="s">
        <v>3456</v>
      </c>
      <c r="H183" s="326">
        <v>601871.25</v>
      </c>
      <c r="I183" s="326">
        <v>29863.14</v>
      </c>
      <c r="J183" s="326">
        <v>108737.15</v>
      </c>
      <c r="K183" s="326">
        <v>463270.96</v>
      </c>
      <c r="L183" s="545"/>
    </row>
    <row r="184" spans="1:12" outlineLevel="1">
      <c r="A184" s="329" t="s">
        <v>3455</v>
      </c>
      <c r="B184" s="326">
        <v>97838.87</v>
      </c>
      <c r="C184" s="326">
        <v>5284.37</v>
      </c>
      <c r="D184" s="326">
        <v>20859.669999999998</v>
      </c>
      <c r="E184" s="326">
        <v>71694.83</v>
      </c>
      <c r="F184" s="585"/>
      <c r="G184" s="329" t="s">
        <v>3457</v>
      </c>
      <c r="H184" s="326">
        <v>27238763.32</v>
      </c>
      <c r="I184" s="326">
        <v>915484.55</v>
      </c>
      <c r="J184" s="326">
        <v>3327680.97</v>
      </c>
      <c r="K184" s="326">
        <v>22995597.800000001</v>
      </c>
      <c r="L184" s="545"/>
    </row>
    <row r="185" spans="1:12" outlineLevel="1">
      <c r="A185" s="329" t="s">
        <v>3456</v>
      </c>
      <c r="B185" s="326">
        <v>208958.04</v>
      </c>
      <c r="C185" s="326">
        <v>10294.76</v>
      </c>
      <c r="D185" s="326">
        <v>40451.85</v>
      </c>
      <c r="E185" s="326">
        <v>158211.43</v>
      </c>
      <c r="F185" s="585"/>
      <c r="G185" s="329" t="s">
        <v>3458</v>
      </c>
      <c r="H185" s="326">
        <v>1486.06</v>
      </c>
      <c r="I185" s="326">
        <v>0</v>
      </c>
      <c r="J185" s="326">
        <v>0</v>
      </c>
      <c r="K185" s="326">
        <v>1486.06</v>
      </c>
      <c r="L185" s="545"/>
    </row>
    <row r="186" spans="1:12" outlineLevel="1">
      <c r="A186" s="329" t="s">
        <v>3457</v>
      </c>
      <c r="B186" s="326">
        <v>8699913.1500000004</v>
      </c>
      <c r="C186" s="326">
        <v>297363.27</v>
      </c>
      <c r="D186" s="326">
        <v>1167654.68</v>
      </c>
      <c r="E186" s="326">
        <v>7234895.2000000002</v>
      </c>
      <c r="F186" s="585"/>
      <c r="G186" s="329" t="s">
        <v>3459</v>
      </c>
      <c r="H186" s="326">
        <v>2564649.9300000002</v>
      </c>
      <c r="I186" s="326">
        <v>113936.23</v>
      </c>
      <c r="J186" s="326">
        <v>413497.71</v>
      </c>
      <c r="K186" s="326">
        <v>2037215.99</v>
      </c>
      <c r="L186" s="545"/>
    </row>
    <row r="187" spans="1:12" outlineLevel="1">
      <c r="A187" s="329" t="s">
        <v>3458</v>
      </c>
      <c r="B187" s="326">
        <v>3945.47</v>
      </c>
      <c r="C187" s="326">
        <v>0</v>
      </c>
      <c r="D187" s="326">
        <v>0</v>
      </c>
      <c r="E187" s="326">
        <v>3945.47</v>
      </c>
      <c r="F187" s="585"/>
      <c r="G187" s="329" t="s">
        <v>3460</v>
      </c>
      <c r="H187" s="326">
        <v>1314053.6399999999</v>
      </c>
      <c r="I187" s="326">
        <v>64671.26</v>
      </c>
      <c r="J187" s="326">
        <v>231484.86</v>
      </c>
      <c r="K187" s="326">
        <v>1017897.52</v>
      </c>
      <c r="L187" s="545"/>
    </row>
    <row r="188" spans="1:12" outlineLevel="1">
      <c r="A188" s="329" t="s">
        <v>3459</v>
      </c>
      <c r="B188" s="326">
        <v>970305.76</v>
      </c>
      <c r="C188" s="326">
        <v>39720.980000000003</v>
      </c>
      <c r="D188" s="326">
        <v>154880.29</v>
      </c>
      <c r="E188" s="326">
        <v>775704.49</v>
      </c>
      <c r="F188" s="585"/>
      <c r="G188" s="329" t="s">
        <v>3461</v>
      </c>
      <c r="H188" s="326">
        <v>1094976.57</v>
      </c>
      <c r="I188" s="326">
        <v>41019.199999999997</v>
      </c>
      <c r="J188" s="326">
        <v>151496.23000000001</v>
      </c>
      <c r="K188" s="326">
        <v>902461.14</v>
      </c>
      <c r="L188" s="545"/>
    </row>
    <row r="189" spans="1:12" outlineLevel="1">
      <c r="A189" s="329" t="s">
        <v>3460</v>
      </c>
      <c r="B189" s="326">
        <v>499728.33</v>
      </c>
      <c r="C189" s="326">
        <v>23522.18</v>
      </c>
      <c r="D189" s="326">
        <v>90658.65</v>
      </c>
      <c r="E189" s="326">
        <v>385547.5</v>
      </c>
      <c r="F189" s="585"/>
      <c r="G189" s="329" t="s">
        <v>3462</v>
      </c>
      <c r="H189" s="326">
        <v>155619.72</v>
      </c>
      <c r="I189" s="326">
        <v>8245.77</v>
      </c>
      <c r="J189" s="326">
        <v>30516.62</v>
      </c>
      <c r="K189" s="326">
        <v>116857.33</v>
      </c>
      <c r="L189" s="545"/>
    </row>
    <row r="190" spans="1:12" outlineLevel="1">
      <c r="A190" s="329" t="s">
        <v>3461</v>
      </c>
      <c r="B190" s="326">
        <v>418353.8</v>
      </c>
      <c r="C190" s="326">
        <v>13569.12</v>
      </c>
      <c r="D190" s="326">
        <v>53585.11</v>
      </c>
      <c r="E190" s="326">
        <v>351199.57</v>
      </c>
      <c r="F190" s="585"/>
      <c r="G190" s="329" t="s">
        <v>3463</v>
      </c>
      <c r="H190" s="326">
        <v>64922142.609999999</v>
      </c>
      <c r="I190" s="326">
        <v>2193016.2999999998</v>
      </c>
      <c r="J190" s="326">
        <v>7906269.9100000001</v>
      </c>
      <c r="K190" s="326">
        <v>54822856.399999999</v>
      </c>
      <c r="L190" s="545"/>
    </row>
    <row r="191" spans="1:12" outlineLevel="1">
      <c r="A191" s="329" t="s">
        <v>3462</v>
      </c>
      <c r="B191" s="326">
        <v>52223.63</v>
      </c>
      <c r="C191" s="326">
        <v>2629.68</v>
      </c>
      <c r="D191" s="326">
        <v>10636.53</v>
      </c>
      <c r="E191" s="326">
        <v>38957.42</v>
      </c>
      <c r="F191" s="585"/>
      <c r="G191" s="329" t="s">
        <v>3464</v>
      </c>
      <c r="H191" s="326">
        <v>42830905.469999999</v>
      </c>
      <c r="I191" s="326">
        <v>2193016.2999999998</v>
      </c>
      <c r="J191" s="326">
        <v>8071875.8399999999</v>
      </c>
      <c r="K191" s="326">
        <v>32566013.329999998</v>
      </c>
      <c r="L191" s="545"/>
    </row>
    <row r="192" spans="1:12" outlineLevel="1">
      <c r="A192" s="329" t="s">
        <v>3463</v>
      </c>
      <c r="B192" s="326">
        <v>18022282.73</v>
      </c>
      <c r="C192" s="326">
        <v>673600.8</v>
      </c>
      <c r="D192" s="326">
        <v>2649534.79</v>
      </c>
      <c r="E192" s="326">
        <v>14699147.140000001</v>
      </c>
      <c r="F192" s="585"/>
      <c r="G192" s="329" t="s">
        <v>3465</v>
      </c>
      <c r="H192" s="326">
        <v>-168029.67</v>
      </c>
      <c r="I192" s="326">
        <v>0</v>
      </c>
      <c r="J192" s="326">
        <v>0</v>
      </c>
      <c r="K192" s="326">
        <v>-168029.67</v>
      </c>
      <c r="L192" s="545"/>
    </row>
    <row r="193" spans="1:12" outlineLevel="1">
      <c r="A193" s="329" t="s">
        <v>3464</v>
      </c>
      <c r="B193" s="326">
        <v>13390745.529999999</v>
      </c>
      <c r="C193" s="326">
        <v>673524.52</v>
      </c>
      <c r="D193" s="326">
        <v>2665907.2400000002</v>
      </c>
      <c r="E193" s="326">
        <v>10051313.77</v>
      </c>
      <c r="F193" s="585"/>
      <c r="G193" s="329" t="s">
        <v>3466</v>
      </c>
      <c r="H193" s="326">
        <v>12001326.98</v>
      </c>
      <c r="I193" s="326">
        <v>0</v>
      </c>
      <c r="J193" s="326">
        <v>0</v>
      </c>
      <c r="K193" s="326">
        <v>12001326.98</v>
      </c>
      <c r="L193" s="545"/>
    </row>
    <row r="194" spans="1:12" outlineLevel="1">
      <c r="A194" s="329" t="s">
        <v>3465</v>
      </c>
      <c r="B194" s="326">
        <v>-64448.46</v>
      </c>
      <c r="C194" s="326">
        <v>0</v>
      </c>
      <c r="D194" s="326">
        <v>0</v>
      </c>
      <c r="E194" s="326">
        <v>-64448.46</v>
      </c>
      <c r="F194" s="585"/>
      <c r="G194" s="329" t="s">
        <v>3467</v>
      </c>
      <c r="H194" s="326">
        <v>464945.97</v>
      </c>
      <c r="I194" s="326">
        <v>0</v>
      </c>
      <c r="J194" s="326">
        <v>0</v>
      </c>
      <c r="K194" s="326">
        <v>464945.97</v>
      </c>
      <c r="L194" s="545"/>
    </row>
    <row r="195" spans="1:12" outlineLevel="1">
      <c r="A195" s="329" t="s">
        <v>3466</v>
      </c>
      <c r="B195" s="326">
        <v>2104818.4500000002</v>
      </c>
      <c r="C195" s="326">
        <v>0</v>
      </c>
      <c r="D195" s="326">
        <v>0</v>
      </c>
      <c r="E195" s="326">
        <v>2104818.4500000002</v>
      </c>
      <c r="F195" s="585"/>
      <c r="G195" s="329" t="s">
        <v>3468</v>
      </c>
      <c r="H195" s="326">
        <v>3742391.76</v>
      </c>
      <c r="I195" s="326">
        <v>0</v>
      </c>
      <c r="J195" s="326">
        <v>0</v>
      </c>
      <c r="K195" s="326">
        <v>3742391.76</v>
      </c>
      <c r="L195" s="545"/>
    </row>
    <row r="196" spans="1:12" outlineLevel="1">
      <c r="A196" s="329" t="s">
        <v>3467</v>
      </c>
      <c r="B196" s="326">
        <v>-66659.3</v>
      </c>
      <c r="C196" s="326">
        <v>0</v>
      </c>
      <c r="D196" s="326">
        <v>0</v>
      </c>
      <c r="E196" s="326">
        <v>-66659.3</v>
      </c>
      <c r="F196" s="585"/>
      <c r="G196" s="329" t="s">
        <v>3469</v>
      </c>
      <c r="H196" s="326">
        <v>-4622564.99</v>
      </c>
      <c r="I196" s="326">
        <v>0</v>
      </c>
      <c r="J196" s="326">
        <v>-165605.93</v>
      </c>
      <c r="K196" s="326">
        <v>-4456959.0599999996</v>
      </c>
      <c r="L196" s="545"/>
    </row>
    <row r="197" spans="1:12" outlineLevel="1">
      <c r="A197" s="329" t="s">
        <v>3468</v>
      </c>
      <c r="B197" s="326">
        <v>1147446.7</v>
      </c>
      <c r="C197" s="326">
        <v>0</v>
      </c>
      <c r="D197" s="326">
        <v>0</v>
      </c>
      <c r="E197" s="326">
        <v>1147446.7</v>
      </c>
      <c r="F197" s="585"/>
      <c r="G197" s="329" t="s">
        <v>3470</v>
      </c>
      <c r="H197" s="326">
        <v>302330.15999999997</v>
      </c>
      <c r="I197" s="326">
        <v>0</v>
      </c>
      <c r="J197" s="326">
        <v>0</v>
      </c>
      <c r="K197" s="326">
        <v>302330.15999999997</v>
      </c>
      <c r="L197" s="545"/>
    </row>
    <row r="198" spans="1:12" outlineLevel="1">
      <c r="A198" s="329" t="s">
        <v>3469</v>
      </c>
      <c r="B198" s="326">
        <v>-1637933.56</v>
      </c>
      <c r="C198" s="326">
        <v>0</v>
      </c>
      <c r="D198" s="326">
        <v>-16673.59</v>
      </c>
      <c r="E198" s="326">
        <v>-1621259.97</v>
      </c>
      <c r="F198" s="585"/>
      <c r="G198" s="329" t="s">
        <v>3471</v>
      </c>
      <c r="H198" s="326">
        <v>4177.8500000000004</v>
      </c>
      <c r="I198" s="326">
        <v>0</v>
      </c>
      <c r="J198" s="326">
        <v>0</v>
      </c>
      <c r="K198" s="326">
        <v>4177.8500000000004</v>
      </c>
      <c r="L198" s="545"/>
    </row>
    <row r="199" spans="1:12" outlineLevel="1">
      <c r="A199" s="329" t="s">
        <v>3470</v>
      </c>
      <c r="B199" s="326">
        <v>158636.12</v>
      </c>
      <c r="C199" s="326">
        <v>0</v>
      </c>
      <c r="D199" s="326">
        <v>0</v>
      </c>
      <c r="E199" s="326">
        <v>158636.12</v>
      </c>
      <c r="F199" s="585"/>
      <c r="G199" s="329" t="s">
        <v>3472</v>
      </c>
      <c r="H199" s="326">
        <v>1776805.95</v>
      </c>
      <c r="I199" s="326">
        <v>0</v>
      </c>
      <c r="J199" s="326">
        <v>0</v>
      </c>
      <c r="K199" s="326">
        <v>1776805.95</v>
      </c>
      <c r="L199" s="545"/>
    </row>
    <row r="200" spans="1:12" outlineLevel="1">
      <c r="A200" s="329" t="s">
        <v>3471</v>
      </c>
      <c r="B200" s="326">
        <v>15084.06</v>
      </c>
      <c r="C200" s="326">
        <v>0</v>
      </c>
      <c r="D200" s="326">
        <v>0</v>
      </c>
      <c r="E200" s="326">
        <v>15084.06</v>
      </c>
      <c r="F200" s="585"/>
      <c r="G200" s="329" t="s">
        <v>3473</v>
      </c>
      <c r="H200" s="326">
        <v>8589853.1300000008</v>
      </c>
      <c r="I200" s="326">
        <v>0</v>
      </c>
      <c r="J200" s="326">
        <v>0</v>
      </c>
      <c r="K200" s="326">
        <v>8589853.1300000008</v>
      </c>
      <c r="L200" s="545"/>
    </row>
    <row r="201" spans="1:12" outlineLevel="1">
      <c r="A201" s="329" t="s">
        <v>3472</v>
      </c>
      <c r="B201" s="326">
        <v>504683</v>
      </c>
      <c r="C201" s="326">
        <v>76.28</v>
      </c>
      <c r="D201" s="326">
        <v>301.14</v>
      </c>
      <c r="E201" s="326">
        <v>504305.58</v>
      </c>
      <c r="F201" s="585"/>
      <c r="G201" s="329" t="s">
        <v>3474</v>
      </c>
      <c r="H201" s="326">
        <v>13410526.76</v>
      </c>
      <c r="I201" s="326">
        <v>25923.52</v>
      </c>
      <c r="J201" s="326">
        <v>95887.07</v>
      </c>
      <c r="K201" s="326">
        <v>13288716.17</v>
      </c>
      <c r="L201" s="545"/>
    </row>
    <row r="202" spans="1:12" outlineLevel="1" collapsed="1">
      <c r="A202" s="329" t="s">
        <v>3473</v>
      </c>
      <c r="B202" s="326">
        <v>2469910.19</v>
      </c>
      <c r="C202" s="326">
        <v>0</v>
      </c>
      <c r="D202" s="326">
        <v>0</v>
      </c>
      <c r="E202" s="326">
        <v>2469910.19</v>
      </c>
      <c r="F202" s="585"/>
      <c r="G202" s="329"/>
    </row>
    <row r="203" spans="1:12">
      <c r="A203" s="329" t="s">
        <v>3474</v>
      </c>
      <c r="B203" s="326">
        <v>3905844.67</v>
      </c>
      <c r="C203" s="326">
        <v>6330.56</v>
      </c>
      <c r="D203" s="326">
        <v>24964.31</v>
      </c>
      <c r="E203" s="326">
        <v>3874549.8</v>
      </c>
      <c r="F203" s="585"/>
      <c r="G203" s="329"/>
    </row>
    <row r="204" spans="1:12">
      <c r="A204" s="319"/>
      <c r="B204" s="316"/>
      <c r="C204" s="316"/>
      <c r="D204" s="316"/>
      <c r="E204" s="316"/>
      <c r="F204" s="316"/>
    </row>
    <row r="205" spans="1:12">
      <c r="A205" s="319"/>
      <c r="B205" s="316"/>
      <c r="C205" s="316"/>
      <c r="D205" s="316"/>
      <c r="E205" s="316"/>
      <c r="F205" s="316"/>
    </row>
    <row r="206" spans="1:12">
      <c r="A206" s="319"/>
      <c r="B206" s="316"/>
      <c r="C206" s="316"/>
      <c r="D206" s="316"/>
      <c r="E206" s="316"/>
      <c r="F206" s="316"/>
    </row>
    <row r="207" spans="1:12">
      <c r="A207" s="324"/>
      <c r="B207" s="318"/>
      <c r="C207" s="318"/>
      <c r="D207" s="318"/>
      <c r="E207" s="318"/>
      <c r="F207" s="318"/>
    </row>
    <row r="208" spans="1:12">
      <c r="A208" s="324"/>
      <c r="B208" s="318"/>
      <c r="C208" s="318"/>
      <c r="D208" s="318"/>
      <c r="E208" s="318"/>
      <c r="F208" s="318"/>
    </row>
    <row r="209" spans="1:6">
      <c r="A209" s="324"/>
      <c r="B209" s="318"/>
      <c r="C209" s="318"/>
      <c r="D209" s="318"/>
      <c r="E209" s="318"/>
      <c r="F209" s="318"/>
    </row>
  </sheetData>
  <mergeCells count="4">
    <mergeCell ref="B14:E14"/>
    <mergeCell ref="A6:E6"/>
    <mergeCell ref="H14:K14"/>
    <mergeCell ref="A13:K13"/>
  </mergeCells>
  <pageMargins left="0.7" right="0.7" top="0.75" bottom="0.75" header="0.3" footer="0.3"/>
  <pageSetup scale="1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7"/>
  <sheetViews>
    <sheetView zoomScaleNormal="100" workbookViewId="0">
      <selection activeCell="P5" sqref="P5"/>
    </sheetView>
  </sheetViews>
  <sheetFormatPr defaultColWidth="9.109375" defaultRowHeight="13.2"/>
  <cols>
    <col min="1" max="1" width="22.44140625" style="12" bestFit="1" customWidth="1"/>
    <col min="2" max="6" width="9.5546875" style="12" bestFit="1" customWidth="1"/>
    <col min="7" max="8" width="11.44140625" style="12" bestFit="1" customWidth="1"/>
    <col min="9" max="10" width="10.33203125" style="12" bestFit="1" customWidth="1"/>
    <col min="11" max="13" width="9.88671875" style="12" bestFit="1" customWidth="1"/>
    <col min="14" max="14" width="10" style="12" bestFit="1" customWidth="1"/>
    <col min="15" max="16" width="9.88671875" style="12" bestFit="1" customWidth="1"/>
    <col min="17" max="256" width="9.109375" style="12"/>
    <col min="257" max="257" width="20.109375" style="12" bestFit="1" customWidth="1"/>
    <col min="258" max="262" width="9.109375" style="12"/>
    <col min="263" max="264" width="11.33203125" style="12" bestFit="1" customWidth="1"/>
    <col min="265" max="266" width="9.6640625" style="12" bestFit="1" customWidth="1"/>
    <col min="267" max="512" width="9.109375" style="12"/>
    <col min="513" max="513" width="20.109375" style="12" bestFit="1" customWidth="1"/>
    <col min="514" max="518" width="9.109375" style="12"/>
    <col min="519" max="520" width="11.33203125" style="12" bestFit="1" customWidth="1"/>
    <col min="521" max="522" width="9.6640625" style="12" bestFit="1" customWidth="1"/>
    <col min="523" max="768" width="9.109375" style="12"/>
    <col min="769" max="769" width="20.109375" style="12" bestFit="1" customWidth="1"/>
    <col min="770" max="774" width="9.109375" style="12"/>
    <col min="775" max="776" width="11.33203125" style="12" bestFit="1" customWidth="1"/>
    <col min="777" max="778" width="9.6640625" style="12" bestFit="1" customWidth="1"/>
    <col min="779" max="1024" width="9.109375" style="12"/>
    <col min="1025" max="1025" width="20.109375" style="12" bestFit="1" customWidth="1"/>
    <col min="1026" max="1030" width="9.109375" style="12"/>
    <col min="1031" max="1032" width="11.33203125" style="12" bestFit="1" customWidth="1"/>
    <col min="1033" max="1034" width="9.6640625" style="12" bestFit="1" customWidth="1"/>
    <col min="1035" max="1280" width="9.109375" style="12"/>
    <col min="1281" max="1281" width="20.109375" style="12" bestFit="1" customWidth="1"/>
    <col min="1282" max="1286" width="9.109375" style="12"/>
    <col min="1287" max="1288" width="11.33203125" style="12" bestFit="1" customWidth="1"/>
    <col min="1289" max="1290" width="9.6640625" style="12" bestFit="1" customWidth="1"/>
    <col min="1291" max="1536" width="9.109375" style="12"/>
    <col min="1537" max="1537" width="20.109375" style="12" bestFit="1" customWidth="1"/>
    <col min="1538" max="1542" width="9.109375" style="12"/>
    <col min="1543" max="1544" width="11.33203125" style="12" bestFit="1" customWidth="1"/>
    <col min="1545" max="1546" width="9.6640625" style="12" bestFit="1" customWidth="1"/>
    <col min="1547" max="1792" width="9.109375" style="12"/>
    <col min="1793" max="1793" width="20.109375" style="12" bestFit="1" customWidth="1"/>
    <col min="1794" max="1798" width="9.109375" style="12"/>
    <col min="1799" max="1800" width="11.33203125" style="12" bestFit="1" customWidth="1"/>
    <col min="1801" max="1802" width="9.6640625" style="12" bestFit="1" customWidth="1"/>
    <col min="1803" max="2048" width="9.109375" style="12"/>
    <col min="2049" max="2049" width="20.109375" style="12" bestFit="1" customWidth="1"/>
    <col min="2050" max="2054" width="9.109375" style="12"/>
    <col min="2055" max="2056" width="11.33203125" style="12" bestFit="1" customWidth="1"/>
    <col min="2057" max="2058" width="9.6640625" style="12" bestFit="1" customWidth="1"/>
    <col min="2059" max="2304" width="9.109375" style="12"/>
    <col min="2305" max="2305" width="20.109375" style="12" bestFit="1" customWidth="1"/>
    <col min="2306" max="2310" width="9.109375" style="12"/>
    <col min="2311" max="2312" width="11.33203125" style="12" bestFit="1" customWidth="1"/>
    <col min="2313" max="2314" width="9.6640625" style="12" bestFit="1" customWidth="1"/>
    <col min="2315" max="2560" width="9.109375" style="12"/>
    <col min="2561" max="2561" width="20.109375" style="12" bestFit="1" customWidth="1"/>
    <col min="2562" max="2566" width="9.109375" style="12"/>
    <col min="2567" max="2568" width="11.33203125" style="12" bestFit="1" customWidth="1"/>
    <col min="2569" max="2570" width="9.6640625" style="12" bestFit="1" customWidth="1"/>
    <col min="2571" max="2816" width="9.109375" style="12"/>
    <col min="2817" max="2817" width="20.109375" style="12" bestFit="1" customWidth="1"/>
    <col min="2818" max="2822" width="9.109375" style="12"/>
    <col min="2823" max="2824" width="11.33203125" style="12" bestFit="1" customWidth="1"/>
    <col min="2825" max="2826" width="9.6640625" style="12" bestFit="1" customWidth="1"/>
    <col min="2827" max="3072" width="9.109375" style="12"/>
    <col min="3073" max="3073" width="20.109375" style="12" bestFit="1" customWidth="1"/>
    <col min="3074" max="3078" width="9.109375" style="12"/>
    <col min="3079" max="3080" width="11.33203125" style="12" bestFit="1" customWidth="1"/>
    <col min="3081" max="3082" width="9.6640625" style="12" bestFit="1" customWidth="1"/>
    <col min="3083" max="3328" width="9.109375" style="12"/>
    <col min="3329" max="3329" width="20.109375" style="12" bestFit="1" customWidth="1"/>
    <col min="3330" max="3334" width="9.109375" style="12"/>
    <col min="3335" max="3336" width="11.33203125" style="12" bestFit="1" customWidth="1"/>
    <col min="3337" max="3338" width="9.6640625" style="12" bestFit="1" customWidth="1"/>
    <col min="3339" max="3584" width="9.109375" style="12"/>
    <col min="3585" max="3585" width="20.109375" style="12" bestFit="1" customWidth="1"/>
    <col min="3586" max="3590" width="9.109375" style="12"/>
    <col min="3591" max="3592" width="11.33203125" style="12" bestFit="1" customWidth="1"/>
    <col min="3593" max="3594" width="9.6640625" style="12" bestFit="1" customWidth="1"/>
    <col min="3595" max="3840" width="9.109375" style="12"/>
    <col min="3841" max="3841" width="20.109375" style="12" bestFit="1" customWidth="1"/>
    <col min="3842" max="3846" width="9.109375" style="12"/>
    <col min="3847" max="3848" width="11.33203125" style="12" bestFit="1" customWidth="1"/>
    <col min="3849" max="3850" width="9.6640625" style="12" bestFit="1" customWidth="1"/>
    <col min="3851" max="4096" width="9.109375" style="12"/>
    <col min="4097" max="4097" width="20.109375" style="12" bestFit="1" customWidth="1"/>
    <col min="4098" max="4102" width="9.109375" style="12"/>
    <col min="4103" max="4104" width="11.33203125" style="12" bestFit="1" customWidth="1"/>
    <col min="4105" max="4106" width="9.6640625" style="12" bestFit="1" customWidth="1"/>
    <col min="4107" max="4352" width="9.109375" style="12"/>
    <col min="4353" max="4353" width="20.109375" style="12" bestFit="1" customWidth="1"/>
    <col min="4354" max="4358" width="9.109375" style="12"/>
    <col min="4359" max="4360" width="11.33203125" style="12" bestFit="1" customWidth="1"/>
    <col min="4361" max="4362" width="9.6640625" style="12" bestFit="1" customWidth="1"/>
    <col min="4363" max="4608" width="9.109375" style="12"/>
    <col min="4609" max="4609" width="20.109375" style="12" bestFit="1" customWidth="1"/>
    <col min="4610" max="4614" width="9.109375" style="12"/>
    <col min="4615" max="4616" width="11.33203125" style="12" bestFit="1" customWidth="1"/>
    <col min="4617" max="4618" width="9.6640625" style="12" bestFit="1" customWidth="1"/>
    <col min="4619" max="4864" width="9.109375" style="12"/>
    <col min="4865" max="4865" width="20.109375" style="12" bestFit="1" customWidth="1"/>
    <col min="4866" max="4870" width="9.109375" style="12"/>
    <col min="4871" max="4872" width="11.33203125" style="12" bestFit="1" customWidth="1"/>
    <col min="4873" max="4874" width="9.6640625" style="12" bestFit="1" customWidth="1"/>
    <col min="4875" max="5120" width="9.109375" style="12"/>
    <col min="5121" max="5121" width="20.109375" style="12" bestFit="1" customWidth="1"/>
    <col min="5122" max="5126" width="9.109375" style="12"/>
    <col min="5127" max="5128" width="11.33203125" style="12" bestFit="1" customWidth="1"/>
    <col min="5129" max="5130" width="9.6640625" style="12" bestFit="1" customWidth="1"/>
    <col min="5131" max="5376" width="9.109375" style="12"/>
    <col min="5377" max="5377" width="20.109375" style="12" bestFit="1" customWidth="1"/>
    <col min="5378" max="5382" width="9.109375" style="12"/>
    <col min="5383" max="5384" width="11.33203125" style="12" bestFit="1" customWidth="1"/>
    <col min="5385" max="5386" width="9.6640625" style="12" bestFit="1" customWidth="1"/>
    <col min="5387" max="5632" width="9.109375" style="12"/>
    <col min="5633" max="5633" width="20.109375" style="12" bestFit="1" customWidth="1"/>
    <col min="5634" max="5638" width="9.109375" style="12"/>
    <col min="5639" max="5640" width="11.33203125" style="12" bestFit="1" customWidth="1"/>
    <col min="5641" max="5642" width="9.6640625" style="12" bestFit="1" customWidth="1"/>
    <col min="5643" max="5888" width="9.109375" style="12"/>
    <col min="5889" max="5889" width="20.109375" style="12" bestFit="1" customWidth="1"/>
    <col min="5890" max="5894" width="9.109375" style="12"/>
    <col min="5895" max="5896" width="11.33203125" style="12" bestFit="1" customWidth="1"/>
    <col min="5897" max="5898" width="9.6640625" style="12" bestFit="1" customWidth="1"/>
    <col min="5899" max="6144" width="9.109375" style="12"/>
    <col min="6145" max="6145" width="20.109375" style="12" bestFit="1" customWidth="1"/>
    <col min="6146" max="6150" width="9.109375" style="12"/>
    <col min="6151" max="6152" width="11.33203125" style="12" bestFit="1" customWidth="1"/>
    <col min="6153" max="6154" width="9.6640625" style="12" bestFit="1" customWidth="1"/>
    <col min="6155" max="6400" width="9.109375" style="12"/>
    <col min="6401" max="6401" width="20.109375" style="12" bestFit="1" customWidth="1"/>
    <col min="6402" max="6406" width="9.109375" style="12"/>
    <col min="6407" max="6408" width="11.33203125" style="12" bestFit="1" customWidth="1"/>
    <col min="6409" max="6410" width="9.6640625" style="12" bestFit="1" customWidth="1"/>
    <col min="6411" max="6656" width="9.109375" style="12"/>
    <col min="6657" max="6657" width="20.109375" style="12" bestFit="1" customWidth="1"/>
    <col min="6658" max="6662" width="9.109375" style="12"/>
    <col min="6663" max="6664" width="11.33203125" style="12" bestFit="1" customWidth="1"/>
    <col min="6665" max="6666" width="9.6640625" style="12" bestFit="1" customWidth="1"/>
    <col min="6667" max="6912" width="9.109375" style="12"/>
    <col min="6913" max="6913" width="20.109375" style="12" bestFit="1" customWidth="1"/>
    <col min="6914" max="6918" width="9.109375" style="12"/>
    <col min="6919" max="6920" width="11.33203125" style="12" bestFit="1" customWidth="1"/>
    <col min="6921" max="6922" width="9.6640625" style="12" bestFit="1" customWidth="1"/>
    <col min="6923" max="7168" width="9.109375" style="12"/>
    <col min="7169" max="7169" width="20.109375" style="12" bestFit="1" customWidth="1"/>
    <col min="7170" max="7174" width="9.109375" style="12"/>
    <col min="7175" max="7176" width="11.33203125" style="12" bestFit="1" customWidth="1"/>
    <col min="7177" max="7178" width="9.6640625" style="12" bestFit="1" customWidth="1"/>
    <col min="7179" max="7424" width="9.109375" style="12"/>
    <col min="7425" max="7425" width="20.109375" style="12" bestFit="1" customWidth="1"/>
    <col min="7426" max="7430" width="9.109375" style="12"/>
    <col min="7431" max="7432" width="11.33203125" style="12" bestFit="1" customWidth="1"/>
    <col min="7433" max="7434" width="9.6640625" style="12" bestFit="1" customWidth="1"/>
    <col min="7435" max="7680" width="9.109375" style="12"/>
    <col min="7681" max="7681" width="20.109375" style="12" bestFit="1" customWidth="1"/>
    <col min="7682" max="7686" width="9.109375" style="12"/>
    <col min="7687" max="7688" width="11.33203125" style="12" bestFit="1" customWidth="1"/>
    <col min="7689" max="7690" width="9.6640625" style="12" bestFit="1" customWidth="1"/>
    <col min="7691" max="7936" width="9.109375" style="12"/>
    <col min="7937" max="7937" width="20.109375" style="12" bestFit="1" customWidth="1"/>
    <col min="7938" max="7942" width="9.109375" style="12"/>
    <col min="7943" max="7944" width="11.33203125" style="12" bestFit="1" customWidth="1"/>
    <col min="7945" max="7946" width="9.6640625" style="12" bestFit="1" customWidth="1"/>
    <col min="7947" max="8192" width="9.109375" style="12"/>
    <col min="8193" max="8193" width="20.109375" style="12" bestFit="1" customWidth="1"/>
    <col min="8194" max="8198" width="9.109375" style="12"/>
    <col min="8199" max="8200" width="11.33203125" style="12" bestFit="1" customWidth="1"/>
    <col min="8201" max="8202" width="9.6640625" style="12" bestFit="1" customWidth="1"/>
    <col min="8203" max="8448" width="9.109375" style="12"/>
    <col min="8449" max="8449" width="20.109375" style="12" bestFit="1" customWidth="1"/>
    <col min="8450" max="8454" width="9.109375" style="12"/>
    <col min="8455" max="8456" width="11.33203125" style="12" bestFit="1" customWidth="1"/>
    <col min="8457" max="8458" width="9.6640625" style="12" bestFit="1" customWidth="1"/>
    <col min="8459" max="8704" width="9.109375" style="12"/>
    <col min="8705" max="8705" width="20.109375" style="12" bestFit="1" customWidth="1"/>
    <col min="8706" max="8710" width="9.109375" style="12"/>
    <col min="8711" max="8712" width="11.33203125" style="12" bestFit="1" customWidth="1"/>
    <col min="8713" max="8714" width="9.6640625" style="12" bestFit="1" customWidth="1"/>
    <col min="8715" max="8960" width="9.109375" style="12"/>
    <col min="8961" max="8961" width="20.109375" style="12" bestFit="1" customWidth="1"/>
    <col min="8962" max="8966" width="9.109375" style="12"/>
    <col min="8967" max="8968" width="11.33203125" style="12" bestFit="1" customWidth="1"/>
    <col min="8969" max="8970" width="9.6640625" style="12" bestFit="1" customWidth="1"/>
    <col min="8971" max="9216" width="9.109375" style="12"/>
    <col min="9217" max="9217" width="20.109375" style="12" bestFit="1" customWidth="1"/>
    <col min="9218" max="9222" width="9.109375" style="12"/>
    <col min="9223" max="9224" width="11.33203125" style="12" bestFit="1" customWidth="1"/>
    <col min="9225" max="9226" width="9.6640625" style="12" bestFit="1" customWidth="1"/>
    <col min="9227" max="9472" width="9.109375" style="12"/>
    <col min="9473" max="9473" width="20.109375" style="12" bestFit="1" customWidth="1"/>
    <col min="9474" max="9478" width="9.109375" style="12"/>
    <col min="9479" max="9480" width="11.33203125" style="12" bestFit="1" customWidth="1"/>
    <col min="9481" max="9482" width="9.6640625" style="12" bestFit="1" customWidth="1"/>
    <col min="9483" max="9728" width="9.109375" style="12"/>
    <col min="9729" max="9729" width="20.109375" style="12" bestFit="1" customWidth="1"/>
    <col min="9730" max="9734" width="9.109375" style="12"/>
    <col min="9735" max="9736" width="11.33203125" style="12" bestFit="1" customWidth="1"/>
    <col min="9737" max="9738" width="9.6640625" style="12" bestFit="1" customWidth="1"/>
    <col min="9739" max="9984" width="9.109375" style="12"/>
    <col min="9985" max="9985" width="20.109375" style="12" bestFit="1" customWidth="1"/>
    <col min="9986" max="9990" width="9.109375" style="12"/>
    <col min="9991" max="9992" width="11.33203125" style="12" bestFit="1" customWidth="1"/>
    <col min="9993" max="9994" width="9.6640625" style="12" bestFit="1" customWidth="1"/>
    <col min="9995" max="10240" width="9.109375" style="12"/>
    <col min="10241" max="10241" width="20.109375" style="12" bestFit="1" customWidth="1"/>
    <col min="10242" max="10246" width="9.109375" style="12"/>
    <col min="10247" max="10248" width="11.33203125" style="12" bestFit="1" customWidth="1"/>
    <col min="10249" max="10250" width="9.6640625" style="12" bestFit="1" customWidth="1"/>
    <col min="10251" max="10496" width="9.109375" style="12"/>
    <col min="10497" max="10497" width="20.109375" style="12" bestFit="1" customWidth="1"/>
    <col min="10498" max="10502" width="9.109375" style="12"/>
    <col min="10503" max="10504" width="11.33203125" style="12" bestFit="1" customWidth="1"/>
    <col min="10505" max="10506" width="9.6640625" style="12" bestFit="1" customWidth="1"/>
    <col min="10507" max="10752" width="9.109375" style="12"/>
    <col min="10753" max="10753" width="20.109375" style="12" bestFit="1" customWidth="1"/>
    <col min="10754" max="10758" width="9.109375" style="12"/>
    <col min="10759" max="10760" width="11.33203125" style="12" bestFit="1" customWidth="1"/>
    <col min="10761" max="10762" width="9.6640625" style="12" bestFit="1" customWidth="1"/>
    <col min="10763" max="11008" width="9.109375" style="12"/>
    <col min="11009" max="11009" width="20.109375" style="12" bestFit="1" customWidth="1"/>
    <col min="11010" max="11014" width="9.109375" style="12"/>
    <col min="11015" max="11016" width="11.33203125" style="12" bestFit="1" customWidth="1"/>
    <col min="11017" max="11018" width="9.6640625" style="12" bestFit="1" customWidth="1"/>
    <col min="11019" max="11264" width="9.109375" style="12"/>
    <col min="11265" max="11265" width="20.109375" style="12" bestFit="1" customWidth="1"/>
    <col min="11266" max="11270" width="9.109375" style="12"/>
    <col min="11271" max="11272" width="11.33203125" style="12" bestFit="1" customWidth="1"/>
    <col min="11273" max="11274" width="9.6640625" style="12" bestFit="1" customWidth="1"/>
    <col min="11275" max="11520" width="9.109375" style="12"/>
    <col min="11521" max="11521" width="20.109375" style="12" bestFit="1" customWidth="1"/>
    <col min="11522" max="11526" width="9.109375" style="12"/>
    <col min="11527" max="11528" width="11.33203125" style="12" bestFit="1" customWidth="1"/>
    <col min="11529" max="11530" width="9.6640625" style="12" bestFit="1" customWidth="1"/>
    <col min="11531" max="11776" width="9.109375" style="12"/>
    <col min="11777" max="11777" width="20.109375" style="12" bestFit="1" customWidth="1"/>
    <col min="11778" max="11782" width="9.109375" style="12"/>
    <col min="11783" max="11784" width="11.33203125" style="12" bestFit="1" customWidth="1"/>
    <col min="11785" max="11786" width="9.6640625" style="12" bestFit="1" customWidth="1"/>
    <col min="11787" max="12032" width="9.109375" style="12"/>
    <col min="12033" max="12033" width="20.109375" style="12" bestFit="1" customWidth="1"/>
    <col min="12034" max="12038" width="9.109375" style="12"/>
    <col min="12039" max="12040" width="11.33203125" style="12" bestFit="1" customWidth="1"/>
    <col min="12041" max="12042" width="9.6640625" style="12" bestFit="1" customWidth="1"/>
    <col min="12043" max="12288" width="9.109375" style="12"/>
    <col min="12289" max="12289" width="20.109375" style="12" bestFit="1" customWidth="1"/>
    <col min="12290" max="12294" width="9.109375" style="12"/>
    <col min="12295" max="12296" width="11.33203125" style="12" bestFit="1" customWidth="1"/>
    <col min="12297" max="12298" width="9.6640625" style="12" bestFit="1" customWidth="1"/>
    <col min="12299" max="12544" width="9.109375" style="12"/>
    <col min="12545" max="12545" width="20.109375" style="12" bestFit="1" customWidth="1"/>
    <col min="12546" max="12550" width="9.109375" style="12"/>
    <col min="12551" max="12552" width="11.33203125" style="12" bestFit="1" customWidth="1"/>
    <col min="12553" max="12554" width="9.6640625" style="12" bestFit="1" customWidth="1"/>
    <col min="12555" max="12800" width="9.109375" style="12"/>
    <col min="12801" max="12801" width="20.109375" style="12" bestFit="1" customWidth="1"/>
    <col min="12802" max="12806" width="9.109375" style="12"/>
    <col min="12807" max="12808" width="11.33203125" style="12" bestFit="1" customWidth="1"/>
    <col min="12809" max="12810" width="9.6640625" style="12" bestFit="1" customWidth="1"/>
    <col min="12811" max="13056" width="9.109375" style="12"/>
    <col min="13057" max="13057" width="20.109375" style="12" bestFit="1" customWidth="1"/>
    <col min="13058" max="13062" width="9.109375" style="12"/>
    <col min="13063" max="13064" width="11.33203125" style="12" bestFit="1" customWidth="1"/>
    <col min="13065" max="13066" width="9.6640625" style="12" bestFit="1" customWidth="1"/>
    <col min="13067" max="13312" width="9.109375" style="12"/>
    <col min="13313" max="13313" width="20.109375" style="12" bestFit="1" customWidth="1"/>
    <col min="13314" max="13318" width="9.109375" style="12"/>
    <col min="13319" max="13320" width="11.33203125" style="12" bestFit="1" customWidth="1"/>
    <col min="13321" max="13322" width="9.6640625" style="12" bestFit="1" customWidth="1"/>
    <col min="13323" max="13568" width="9.109375" style="12"/>
    <col min="13569" max="13569" width="20.109375" style="12" bestFit="1" customWidth="1"/>
    <col min="13570" max="13574" width="9.109375" style="12"/>
    <col min="13575" max="13576" width="11.33203125" style="12" bestFit="1" customWidth="1"/>
    <col min="13577" max="13578" width="9.6640625" style="12" bestFit="1" customWidth="1"/>
    <col min="13579" max="13824" width="9.109375" style="12"/>
    <col min="13825" max="13825" width="20.109375" style="12" bestFit="1" customWidth="1"/>
    <col min="13826" max="13830" width="9.109375" style="12"/>
    <col min="13831" max="13832" width="11.33203125" style="12" bestFit="1" customWidth="1"/>
    <col min="13833" max="13834" width="9.6640625" style="12" bestFit="1" customWidth="1"/>
    <col min="13835" max="14080" width="9.109375" style="12"/>
    <col min="14081" max="14081" width="20.109375" style="12" bestFit="1" customWidth="1"/>
    <col min="14082" max="14086" width="9.109375" style="12"/>
    <col min="14087" max="14088" width="11.33203125" style="12" bestFit="1" customWidth="1"/>
    <col min="14089" max="14090" width="9.6640625" style="12" bestFit="1" customWidth="1"/>
    <col min="14091" max="14336" width="9.109375" style="12"/>
    <col min="14337" max="14337" width="20.109375" style="12" bestFit="1" customWidth="1"/>
    <col min="14338" max="14342" width="9.109375" style="12"/>
    <col min="14343" max="14344" width="11.33203125" style="12" bestFit="1" customWidth="1"/>
    <col min="14345" max="14346" width="9.6640625" style="12" bestFit="1" customWidth="1"/>
    <col min="14347" max="14592" width="9.109375" style="12"/>
    <col min="14593" max="14593" width="20.109375" style="12" bestFit="1" customWidth="1"/>
    <col min="14594" max="14598" width="9.109375" style="12"/>
    <col min="14599" max="14600" width="11.33203125" style="12" bestFit="1" customWidth="1"/>
    <col min="14601" max="14602" width="9.6640625" style="12" bestFit="1" customWidth="1"/>
    <col min="14603" max="14848" width="9.109375" style="12"/>
    <col min="14849" max="14849" width="20.109375" style="12" bestFit="1" customWidth="1"/>
    <col min="14850" max="14854" width="9.109375" style="12"/>
    <col min="14855" max="14856" width="11.33203125" style="12" bestFit="1" customWidth="1"/>
    <col min="14857" max="14858" width="9.6640625" style="12" bestFit="1" customWidth="1"/>
    <col min="14859" max="15104" width="9.109375" style="12"/>
    <col min="15105" max="15105" width="20.109375" style="12" bestFit="1" customWidth="1"/>
    <col min="15106" max="15110" width="9.109375" style="12"/>
    <col min="15111" max="15112" width="11.33203125" style="12" bestFit="1" customWidth="1"/>
    <col min="15113" max="15114" width="9.6640625" style="12" bestFit="1" customWidth="1"/>
    <col min="15115" max="15360" width="9.109375" style="12"/>
    <col min="15361" max="15361" width="20.109375" style="12" bestFit="1" customWidth="1"/>
    <col min="15362" max="15366" width="9.109375" style="12"/>
    <col min="15367" max="15368" width="11.33203125" style="12" bestFit="1" customWidth="1"/>
    <col min="15369" max="15370" width="9.6640625" style="12" bestFit="1" customWidth="1"/>
    <col min="15371" max="15616" width="9.109375" style="12"/>
    <col min="15617" max="15617" width="20.109375" style="12" bestFit="1" customWidth="1"/>
    <col min="15618" max="15622" width="9.109375" style="12"/>
    <col min="15623" max="15624" width="11.33203125" style="12" bestFit="1" customWidth="1"/>
    <col min="15625" max="15626" width="9.6640625" style="12" bestFit="1" customWidth="1"/>
    <col min="15627" max="15872" width="9.109375" style="12"/>
    <col min="15873" max="15873" width="20.109375" style="12" bestFit="1" customWidth="1"/>
    <col min="15874" max="15878" width="9.109375" style="12"/>
    <col min="15879" max="15880" width="11.33203125" style="12" bestFit="1" customWidth="1"/>
    <col min="15881" max="15882" width="9.6640625" style="12" bestFit="1" customWidth="1"/>
    <col min="15883" max="16128" width="9.109375" style="12"/>
    <col min="16129" max="16129" width="20.109375" style="12" bestFit="1" customWidth="1"/>
    <col min="16130" max="16134" width="9.109375" style="12"/>
    <col min="16135" max="16136" width="11.33203125" style="12" bestFit="1" customWidth="1"/>
    <col min="16137" max="16138" width="9.6640625" style="12" bestFit="1" customWidth="1"/>
    <col min="16139" max="16384" width="9.109375" style="12"/>
  </cols>
  <sheetData>
    <row r="1" spans="1:16">
      <c r="A1" s="125" t="s">
        <v>2745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</row>
    <row r="2" spans="1:16">
      <c r="A2" s="125" t="s">
        <v>2909</v>
      </c>
      <c r="B2" s="125"/>
      <c r="C2" s="125"/>
      <c r="D2" s="125"/>
      <c r="E2" s="125"/>
      <c r="F2" s="125"/>
      <c r="G2" s="125"/>
      <c r="H2" s="125"/>
      <c r="I2" s="125"/>
      <c r="J2" s="161"/>
      <c r="K2" s="161"/>
      <c r="L2" s="161"/>
      <c r="M2" s="161"/>
      <c r="N2" s="161"/>
      <c r="O2" s="36"/>
      <c r="P2" s="36"/>
    </row>
    <row r="3" spans="1:16">
      <c r="A3" s="125"/>
      <c r="B3" s="42">
        <v>2003</v>
      </c>
      <c r="C3" s="42">
        <v>2004</v>
      </c>
      <c r="D3" s="42">
        <v>2005</v>
      </c>
      <c r="E3" s="42">
        <v>2006</v>
      </c>
      <c r="F3" s="42">
        <v>2007</v>
      </c>
      <c r="G3" s="42">
        <v>2008</v>
      </c>
      <c r="H3" s="42">
        <v>2009</v>
      </c>
      <c r="I3" s="42">
        <v>2010</v>
      </c>
      <c r="J3" s="199">
        <v>2011</v>
      </c>
      <c r="K3" s="199">
        <v>2012</v>
      </c>
      <c r="L3" s="199">
        <v>2013</v>
      </c>
      <c r="M3" s="199">
        <v>2014</v>
      </c>
      <c r="N3" s="199">
        <v>2015</v>
      </c>
      <c r="O3" s="132">
        <v>2016</v>
      </c>
      <c r="P3" s="132">
        <v>2017</v>
      </c>
    </row>
    <row r="4" spans="1:16">
      <c r="A4" s="125" t="s">
        <v>2910</v>
      </c>
      <c r="B4" s="125"/>
      <c r="C4" s="125"/>
      <c r="D4" s="125"/>
      <c r="E4" s="125"/>
      <c r="F4" s="125"/>
      <c r="G4" s="125"/>
      <c r="H4" s="125"/>
      <c r="I4" s="125"/>
      <c r="J4" s="161"/>
      <c r="K4" s="161"/>
      <c r="L4" s="161"/>
      <c r="M4" s="161"/>
      <c r="N4" s="161"/>
      <c r="O4" s="36"/>
      <c r="P4" s="161"/>
    </row>
    <row r="5" spans="1:16">
      <c r="A5" s="155" t="s">
        <v>2911</v>
      </c>
      <c r="B5" s="156">
        <v>87000</v>
      </c>
      <c r="C5" s="156">
        <v>87900</v>
      </c>
      <c r="D5" s="156">
        <v>90000</v>
      </c>
      <c r="E5" s="156">
        <v>94200</v>
      </c>
      <c r="F5" s="156">
        <v>97500</v>
      </c>
      <c r="G5" s="156">
        <v>102000</v>
      </c>
      <c r="H5" s="156">
        <v>106800</v>
      </c>
      <c r="I5" s="157">
        <v>106800</v>
      </c>
      <c r="J5" s="157">
        <v>106800</v>
      </c>
      <c r="K5" s="157">
        <v>110100</v>
      </c>
      <c r="L5" s="157">
        <v>113700</v>
      </c>
      <c r="M5" s="157">
        <v>117000</v>
      </c>
      <c r="N5" s="157">
        <v>118500</v>
      </c>
      <c r="O5" s="157">
        <v>118500</v>
      </c>
      <c r="P5" s="157">
        <v>127200</v>
      </c>
    </row>
    <row r="6" spans="1:16">
      <c r="A6" s="155" t="s">
        <v>2912</v>
      </c>
      <c r="B6" s="158">
        <v>6.2E-2</v>
      </c>
      <c r="C6" s="158">
        <v>6.2E-2</v>
      </c>
      <c r="D6" s="158">
        <v>6.2E-2</v>
      </c>
      <c r="E6" s="158">
        <v>6.2E-2</v>
      </c>
      <c r="F6" s="158">
        <v>6.2E-2</v>
      </c>
      <c r="G6" s="158">
        <v>6.2E-2</v>
      </c>
      <c r="H6" s="158">
        <v>6.2E-2</v>
      </c>
      <c r="I6" s="159">
        <v>6.2E-2</v>
      </c>
      <c r="J6" s="366" t="s">
        <v>3515</v>
      </c>
      <c r="K6" s="159" t="s">
        <v>3515</v>
      </c>
      <c r="L6" s="159">
        <v>6.2E-2</v>
      </c>
      <c r="M6" s="159">
        <v>6.2E-2</v>
      </c>
      <c r="N6" s="159">
        <v>6.2E-2</v>
      </c>
      <c r="O6" s="159">
        <v>6.2E-2</v>
      </c>
      <c r="P6" s="159">
        <v>6.2E-2</v>
      </c>
    </row>
    <row r="7" spans="1:16">
      <c r="A7" s="160"/>
      <c r="B7" s="125"/>
      <c r="C7" s="125"/>
      <c r="D7" s="125"/>
      <c r="E7" s="125"/>
      <c r="F7" s="125"/>
      <c r="G7" s="125"/>
      <c r="H7" s="125"/>
      <c r="I7" s="161"/>
      <c r="J7" s="367" t="s">
        <v>3516</v>
      </c>
      <c r="K7" s="367" t="s">
        <v>3516</v>
      </c>
      <c r="L7" s="161"/>
      <c r="M7" s="161"/>
      <c r="N7" s="161"/>
      <c r="O7" s="36"/>
      <c r="P7" s="161"/>
    </row>
    <row r="8" spans="1:16">
      <c r="A8" s="125" t="s">
        <v>2913</v>
      </c>
      <c r="B8" s="125"/>
      <c r="C8" s="125"/>
      <c r="D8" s="125"/>
      <c r="E8" s="125"/>
      <c r="F8" s="125"/>
      <c r="G8" s="125"/>
      <c r="H8" s="125"/>
      <c r="I8" s="161"/>
      <c r="J8" s="161"/>
      <c r="K8" s="161"/>
      <c r="L8" s="161"/>
      <c r="M8" s="161"/>
      <c r="N8" s="161"/>
      <c r="O8" s="36"/>
      <c r="P8" s="161"/>
    </row>
    <row r="9" spans="1:16">
      <c r="A9" s="155" t="s">
        <v>2911</v>
      </c>
      <c r="B9" s="162" t="s">
        <v>2914</v>
      </c>
      <c r="C9" s="162" t="s">
        <v>2914</v>
      </c>
      <c r="D9" s="162" t="s">
        <v>2914</v>
      </c>
      <c r="E9" s="162" t="s">
        <v>2914</v>
      </c>
      <c r="F9" s="162" t="s">
        <v>2914</v>
      </c>
      <c r="G9" s="162" t="s">
        <v>2914</v>
      </c>
      <c r="H9" s="162" t="s">
        <v>2914</v>
      </c>
      <c r="I9" s="163" t="s">
        <v>2914</v>
      </c>
      <c r="J9" s="163" t="s">
        <v>2914</v>
      </c>
      <c r="K9" s="163" t="s">
        <v>2914</v>
      </c>
      <c r="L9" s="163" t="s">
        <v>2914</v>
      </c>
      <c r="M9" s="163" t="s">
        <v>2914</v>
      </c>
      <c r="N9" s="163" t="s">
        <v>2914</v>
      </c>
      <c r="O9" s="163" t="s">
        <v>2914</v>
      </c>
      <c r="P9" s="163" t="s">
        <v>2914</v>
      </c>
    </row>
    <row r="10" spans="1:16">
      <c r="A10" s="155" t="s">
        <v>2912</v>
      </c>
      <c r="B10" s="158">
        <v>1.4500000000000001E-2</v>
      </c>
      <c r="C10" s="158">
        <v>1.4500000000000001E-2</v>
      </c>
      <c r="D10" s="158">
        <v>1.4500000000000001E-2</v>
      </c>
      <c r="E10" s="158">
        <v>1.4500000000000001E-2</v>
      </c>
      <c r="F10" s="158">
        <v>1.4500000000000001E-2</v>
      </c>
      <c r="G10" s="158">
        <v>1.4499999999999999E-2</v>
      </c>
      <c r="H10" s="158">
        <v>1.4500000000000001E-2</v>
      </c>
      <c r="I10" s="159">
        <v>1.4500000000000001E-2</v>
      </c>
      <c r="J10" s="159">
        <v>1.4500000000000001E-2</v>
      </c>
      <c r="K10" s="159">
        <v>1.4500000000000001E-2</v>
      </c>
      <c r="L10" s="159">
        <v>1.4500000000000001E-2</v>
      </c>
      <c r="M10" s="159">
        <v>1.4500000000000001E-2</v>
      </c>
      <c r="N10" s="159">
        <v>1.4500000000000001E-2</v>
      </c>
      <c r="O10" s="159">
        <v>1.4500000000000001E-2</v>
      </c>
      <c r="P10" s="159">
        <v>1.4500000000000001E-2</v>
      </c>
    </row>
    <row r="11" spans="1:16">
      <c r="A11" s="160"/>
      <c r="B11" s="125"/>
      <c r="C11" s="125"/>
      <c r="D11" s="125"/>
      <c r="E11" s="125"/>
      <c r="F11" s="125"/>
      <c r="G11" s="125"/>
      <c r="H11" s="125"/>
      <c r="I11" s="161"/>
      <c r="J11" s="161"/>
      <c r="K11" s="161"/>
      <c r="L11" s="161"/>
      <c r="M11" s="161"/>
      <c r="N11" s="161"/>
      <c r="O11" s="161"/>
      <c r="P11" s="161"/>
    </row>
    <row r="12" spans="1:16">
      <c r="A12" s="125" t="s">
        <v>3501</v>
      </c>
      <c r="B12" s="125"/>
      <c r="C12" s="125"/>
      <c r="D12" s="125"/>
      <c r="E12" s="125"/>
      <c r="F12" s="125"/>
      <c r="G12" s="125"/>
      <c r="H12" s="125"/>
      <c r="I12" s="161"/>
      <c r="J12" s="161"/>
      <c r="K12" s="161"/>
      <c r="L12" s="161"/>
      <c r="M12" s="161"/>
      <c r="N12" s="161"/>
      <c r="O12" s="161"/>
      <c r="P12" s="161"/>
    </row>
    <row r="13" spans="1:16">
      <c r="A13" s="155" t="s">
        <v>2911</v>
      </c>
      <c r="B13" s="156">
        <v>7000</v>
      </c>
      <c r="C13" s="156">
        <v>7000</v>
      </c>
      <c r="D13" s="156">
        <v>7000</v>
      </c>
      <c r="E13" s="156">
        <v>7000</v>
      </c>
      <c r="F13" s="156">
        <v>7000</v>
      </c>
      <c r="G13" s="157">
        <v>7000</v>
      </c>
      <c r="H13" s="156">
        <v>7000</v>
      </c>
      <c r="I13" s="157">
        <v>7000</v>
      </c>
      <c r="J13" s="157">
        <v>7000</v>
      </c>
      <c r="K13" s="157">
        <v>7000</v>
      </c>
      <c r="L13" s="157">
        <v>7000</v>
      </c>
      <c r="M13" s="157">
        <v>7000</v>
      </c>
      <c r="N13" s="157">
        <v>7000</v>
      </c>
      <c r="O13" s="157">
        <v>7000</v>
      </c>
      <c r="P13" s="157">
        <v>7000</v>
      </c>
    </row>
    <row r="14" spans="1:16">
      <c r="A14" s="155" t="s">
        <v>2912</v>
      </c>
      <c r="B14" s="158">
        <v>8.0000000000000002E-3</v>
      </c>
      <c r="C14" s="158">
        <v>8.0000000000000002E-3</v>
      </c>
      <c r="D14" s="158">
        <v>8.0000000000000002E-3</v>
      </c>
      <c r="E14" s="158">
        <v>8.0000000000000002E-3</v>
      </c>
      <c r="F14" s="158">
        <v>8.0000000000000002E-3</v>
      </c>
      <c r="G14" s="158">
        <v>8.0000000000000002E-3</v>
      </c>
      <c r="H14" s="158">
        <v>8.0000000000000002E-3</v>
      </c>
      <c r="I14" s="159">
        <v>8.0000000000000002E-3</v>
      </c>
      <c r="J14" s="159">
        <v>6.0000000000000001E-3</v>
      </c>
      <c r="K14" s="159">
        <v>6.0000000000000001E-3</v>
      </c>
      <c r="L14" s="159">
        <v>6.0000000000000001E-3</v>
      </c>
      <c r="M14" s="159">
        <v>6.0000000000000001E-3</v>
      </c>
      <c r="N14" s="159">
        <v>6.0000000000000001E-3</v>
      </c>
      <c r="O14" s="159">
        <v>6.0000000000000001E-3</v>
      </c>
      <c r="P14" s="159">
        <v>6.0000000000000001E-3</v>
      </c>
    </row>
    <row r="15" spans="1:16">
      <c r="A15" s="160"/>
      <c r="B15" s="125"/>
      <c r="C15" s="30"/>
      <c r="D15" s="125"/>
      <c r="E15" s="125"/>
      <c r="F15" s="125"/>
      <c r="G15" s="125"/>
      <c r="H15" s="125"/>
      <c r="I15" s="161"/>
      <c r="J15" s="161"/>
      <c r="K15" s="161"/>
      <c r="L15" s="161"/>
      <c r="M15" s="161"/>
      <c r="N15" s="161"/>
      <c r="O15" s="36"/>
      <c r="P15" s="161"/>
    </row>
    <row r="16" spans="1:16">
      <c r="A16" s="125" t="s">
        <v>3502</v>
      </c>
      <c r="B16" s="164"/>
      <c r="C16" s="125"/>
      <c r="D16" s="125"/>
      <c r="E16" s="125"/>
      <c r="F16" s="125"/>
      <c r="G16" s="125"/>
      <c r="H16" s="125"/>
      <c r="I16" s="161"/>
      <c r="J16" s="161"/>
      <c r="K16" s="161"/>
      <c r="L16" s="161"/>
      <c r="M16" s="161"/>
      <c r="N16" s="161"/>
      <c r="O16" s="36"/>
      <c r="P16" s="161"/>
    </row>
    <row r="17" spans="1:21">
      <c r="A17" s="155" t="s">
        <v>2911</v>
      </c>
      <c r="B17" s="156">
        <v>29700</v>
      </c>
      <c r="C17" s="157">
        <v>30200</v>
      </c>
      <c r="D17" s="157">
        <v>30500</v>
      </c>
      <c r="E17" s="156">
        <v>30900</v>
      </c>
      <c r="F17" s="156">
        <v>31400</v>
      </c>
      <c r="G17" s="157">
        <v>34000</v>
      </c>
      <c r="H17" s="156">
        <v>35700</v>
      </c>
      <c r="I17" s="157">
        <v>36800</v>
      </c>
      <c r="J17" s="157">
        <v>37300</v>
      </c>
      <c r="K17" s="157">
        <v>38200</v>
      </c>
      <c r="L17" s="157">
        <v>39800</v>
      </c>
      <c r="M17" s="157">
        <v>41300</v>
      </c>
      <c r="N17" s="157">
        <v>42100</v>
      </c>
      <c r="O17" s="157">
        <v>44000</v>
      </c>
      <c r="P17" s="157">
        <v>45000</v>
      </c>
    </row>
    <row r="18" spans="1:21">
      <c r="A18" s="155" t="s">
        <v>2912</v>
      </c>
      <c r="B18" s="158">
        <v>2.4500000000000001E-2</v>
      </c>
      <c r="C18" s="158">
        <v>3.4299999999999997E-2</v>
      </c>
      <c r="D18" s="158">
        <v>3.27E-2</v>
      </c>
      <c r="E18" s="158">
        <v>2.8000000000000001E-2</v>
      </c>
      <c r="F18" s="158">
        <v>1.7500000000000002E-2</v>
      </c>
      <c r="G18" s="165">
        <v>0.01</v>
      </c>
      <c r="H18" s="166">
        <v>8.6E-3</v>
      </c>
      <c r="I18" s="166">
        <v>1.2999999999999999E-2</v>
      </c>
      <c r="J18" s="166">
        <v>9.9000000000000008E-3</v>
      </c>
      <c r="K18" s="166">
        <v>6.6E-3</v>
      </c>
      <c r="L18" s="166">
        <v>7.7999999999999996E-3</v>
      </c>
      <c r="M18" s="166">
        <v>7.7999999999999996E-3</v>
      </c>
      <c r="N18" s="166">
        <v>7.7999999999999996E-3</v>
      </c>
      <c r="O18" s="166">
        <v>6.0000000000000001E-3</v>
      </c>
      <c r="P18" s="166">
        <v>6.0000000000000001E-3</v>
      </c>
    </row>
    <row r="19" spans="1:21">
      <c r="J19" s="36"/>
      <c r="K19" s="36"/>
      <c r="L19" s="36"/>
      <c r="M19" s="36"/>
      <c r="N19" s="36"/>
      <c r="O19" s="36"/>
      <c r="P19" s="36"/>
    </row>
    <row r="20" spans="1:21" ht="14.4">
      <c r="K20"/>
      <c r="L20"/>
      <c r="M20"/>
      <c r="N20"/>
      <c r="O20" s="329"/>
      <c r="P20" s="329"/>
      <c r="Q20"/>
      <c r="R20"/>
      <c r="S20"/>
      <c r="T20"/>
      <c r="U20"/>
    </row>
    <row r="21" spans="1:21" ht="14.4">
      <c r="A21" s="30"/>
      <c r="K21" s="325"/>
      <c r="L21"/>
      <c r="M21"/>
      <c r="N21"/>
      <c r="O21"/>
      <c r="P21"/>
      <c r="Q21"/>
      <c r="R21"/>
      <c r="S21"/>
      <c r="T21"/>
      <c r="U21"/>
    </row>
    <row r="27" spans="1:21">
      <c r="J27" s="12" t="s">
        <v>5</v>
      </c>
      <c r="K27" s="12" t="s">
        <v>5</v>
      </c>
      <c r="L27" s="12" t="s">
        <v>5</v>
      </c>
      <c r="M27" s="12" t="s">
        <v>5</v>
      </c>
      <c r="N27" s="12" t="s">
        <v>5</v>
      </c>
    </row>
  </sheetData>
  <pageMargins left="0.75" right="0.75" top="1" bottom="1" header="0.5" footer="0.5"/>
  <pageSetup scale="6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4"/>
  <sheetViews>
    <sheetView zoomScaleNormal="100" workbookViewId="0">
      <selection activeCell="R29" sqref="R29"/>
    </sheetView>
  </sheetViews>
  <sheetFormatPr defaultColWidth="9.109375" defaultRowHeight="13.2"/>
  <cols>
    <col min="1" max="1" width="14.6640625" style="12" customWidth="1"/>
    <col min="2" max="2" width="1.6640625" style="12" customWidth="1"/>
    <col min="3" max="3" width="10" style="12" bestFit="1" customWidth="1"/>
    <col min="4" max="4" width="1.6640625" style="12" customWidth="1"/>
    <col min="5" max="5" width="9.33203125" style="12" customWidth="1"/>
    <col min="6" max="6" width="1.6640625" style="12" customWidth="1"/>
    <col min="7" max="7" width="10.6640625" style="12" customWidth="1"/>
    <col min="8" max="8" width="1.6640625" style="12" customWidth="1"/>
    <col min="9" max="9" width="12.33203125" style="12" bestFit="1" customWidth="1"/>
    <col min="10" max="10" width="1.6640625" style="12" customWidth="1"/>
    <col min="11" max="11" width="12.33203125" style="12" bestFit="1" customWidth="1"/>
    <col min="12" max="12" width="1.6640625" style="12" customWidth="1"/>
    <col min="13" max="13" width="12" style="12" bestFit="1" customWidth="1"/>
    <col min="14" max="17" width="9.109375" style="12"/>
    <col min="18" max="18" width="11.44140625" style="12" bestFit="1" customWidth="1"/>
    <col min="19" max="256" width="9.109375" style="12"/>
    <col min="257" max="257" width="16.33203125" style="12" customWidth="1"/>
    <col min="258" max="258" width="1.6640625" style="12" customWidth="1"/>
    <col min="259" max="259" width="10" style="12" bestFit="1" customWidth="1"/>
    <col min="260" max="260" width="1.6640625" style="12" customWidth="1"/>
    <col min="261" max="261" width="9.33203125" style="12" customWidth="1"/>
    <col min="262" max="262" width="1.6640625" style="12" customWidth="1"/>
    <col min="263" max="263" width="10.6640625" style="12" customWidth="1"/>
    <col min="264" max="264" width="1.6640625" style="12" customWidth="1"/>
    <col min="265" max="265" width="11.33203125" style="12" bestFit="1" customWidth="1"/>
    <col min="266" max="266" width="1.6640625" style="12" customWidth="1"/>
    <col min="267" max="267" width="11.33203125" style="12" bestFit="1" customWidth="1"/>
    <col min="268" max="268" width="1.6640625" style="12" customWidth="1"/>
    <col min="269" max="269" width="11.33203125" style="12" bestFit="1" customWidth="1"/>
    <col min="270" max="512" width="9.109375" style="12"/>
    <col min="513" max="513" width="16.33203125" style="12" customWidth="1"/>
    <col min="514" max="514" width="1.6640625" style="12" customWidth="1"/>
    <col min="515" max="515" width="10" style="12" bestFit="1" customWidth="1"/>
    <col min="516" max="516" width="1.6640625" style="12" customWidth="1"/>
    <col min="517" max="517" width="9.33203125" style="12" customWidth="1"/>
    <col min="518" max="518" width="1.6640625" style="12" customWidth="1"/>
    <col min="519" max="519" width="10.6640625" style="12" customWidth="1"/>
    <col min="520" max="520" width="1.6640625" style="12" customWidth="1"/>
    <col min="521" max="521" width="11.33203125" style="12" bestFit="1" customWidth="1"/>
    <col min="522" max="522" width="1.6640625" style="12" customWidth="1"/>
    <col min="523" max="523" width="11.33203125" style="12" bestFit="1" customWidth="1"/>
    <col min="524" max="524" width="1.6640625" style="12" customWidth="1"/>
    <col min="525" max="525" width="11.33203125" style="12" bestFit="1" customWidth="1"/>
    <col min="526" max="768" width="9.109375" style="12"/>
    <col min="769" max="769" width="16.33203125" style="12" customWidth="1"/>
    <col min="770" max="770" width="1.6640625" style="12" customWidth="1"/>
    <col min="771" max="771" width="10" style="12" bestFit="1" customWidth="1"/>
    <col min="772" max="772" width="1.6640625" style="12" customWidth="1"/>
    <col min="773" max="773" width="9.33203125" style="12" customWidth="1"/>
    <col min="774" max="774" width="1.6640625" style="12" customWidth="1"/>
    <col min="775" max="775" width="10.6640625" style="12" customWidth="1"/>
    <col min="776" max="776" width="1.6640625" style="12" customWidth="1"/>
    <col min="777" max="777" width="11.33203125" style="12" bestFit="1" customWidth="1"/>
    <col min="778" max="778" width="1.6640625" style="12" customWidth="1"/>
    <col min="779" max="779" width="11.33203125" style="12" bestFit="1" customWidth="1"/>
    <col min="780" max="780" width="1.6640625" style="12" customWidth="1"/>
    <col min="781" max="781" width="11.33203125" style="12" bestFit="1" customWidth="1"/>
    <col min="782" max="1024" width="9.109375" style="12"/>
    <col min="1025" max="1025" width="16.33203125" style="12" customWidth="1"/>
    <col min="1026" max="1026" width="1.6640625" style="12" customWidth="1"/>
    <col min="1027" max="1027" width="10" style="12" bestFit="1" customWidth="1"/>
    <col min="1028" max="1028" width="1.6640625" style="12" customWidth="1"/>
    <col min="1029" max="1029" width="9.33203125" style="12" customWidth="1"/>
    <col min="1030" max="1030" width="1.6640625" style="12" customWidth="1"/>
    <col min="1031" max="1031" width="10.6640625" style="12" customWidth="1"/>
    <col min="1032" max="1032" width="1.6640625" style="12" customWidth="1"/>
    <col min="1033" max="1033" width="11.33203125" style="12" bestFit="1" customWidth="1"/>
    <col min="1034" max="1034" width="1.6640625" style="12" customWidth="1"/>
    <col min="1035" max="1035" width="11.33203125" style="12" bestFit="1" customWidth="1"/>
    <col min="1036" max="1036" width="1.6640625" style="12" customWidth="1"/>
    <col min="1037" max="1037" width="11.33203125" style="12" bestFit="1" customWidth="1"/>
    <col min="1038" max="1280" width="9.109375" style="12"/>
    <col min="1281" max="1281" width="16.33203125" style="12" customWidth="1"/>
    <col min="1282" max="1282" width="1.6640625" style="12" customWidth="1"/>
    <col min="1283" max="1283" width="10" style="12" bestFit="1" customWidth="1"/>
    <col min="1284" max="1284" width="1.6640625" style="12" customWidth="1"/>
    <col min="1285" max="1285" width="9.33203125" style="12" customWidth="1"/>
    <col min="1286" max="1286" width="1.6640625" style="12" customWidth="1"/>
    <col min="1287" max="1287" width="10.6640625" style="12" customWidth="1"/>
    <col min="1288" max="1288" width="1.6640625" style="12" customWidth="1"/>
    <col min="1289" max="1289" width="11.33203125" style="12" bestFit="1" customWidth="1"/>
    <col min="1290" max="1290" width="1.6640625" style="12" customWidth="1"/>
    <col min="1291" max="1291" width="11.33203125" style="12" bestFit="1" customWidth="1"/>
    <col min="1292" max="1292" width="1.6640625" style="12" customWidth="1"/>
    <col min="1293" max="1293" width="11.33203125" style="12" bestFit="1" customWidth="1"/>
    <col min="1294" max="1536" width="9.109375" style="12"/>
    <col min="1537" max="1537" width="16.33203125" style="12" customWidth="1"/>
    <col min="1538" max="1538" width="1.6640625" style="12" customWidth="1"/>
    <col min="1539" max="1539" width="10" style="12" bestFit="1" customWidth="1"/>
    <col min="1540" max="1540" width="1.6640625" style="12" customWidth="1"/>
    <col min="1541" max="1541" width="9.33203125" style="12" customWidth="1"/>
    <col min="1542" max="1542" width="1.6640625" style="12" customWidth="1"/>
    <col min="1543" max="1543" width="10.6640625" style="12" customWidth="1"/>
    <col min="1544" max="1544" width="1.6640625" style="12" customWidth="1"/>
    <col min="1545" max="1545" width="11.33203125" style="12" bestFit="1" customWidth="1"/>
    <col min="1546" max="1546" width="1.6640625" style="12" customWidth="1"/>
    <col min="1547" max="1547" width="11.33203125" style="12" bestFit="1" customWidth="1"/>
    <col min="1548" max="1548" width="1.6640625" style="12" customWidth="1"/>
    <col min="1549" max="1549" width="11.33203125" style="12" bestFit="1" customWidth="1"/>
    <col min="1550" max="1792" width="9.109375" style="12"/>
    <col min="1793" max="1793" width="16.33203125" style="12" customWidth="1"/>
    <col min="1794" max="1794" width="1.6640625" style="12" customWidth="1"/>
    <col min="1795" max="1795" width="10" style="12" bestFit="1" customWidth="1"/>
    <col min="1796" max="1796" width="1.6640625" style="12" customWidth="1"/>
    <col min="1797" max="1797" width="9.33203125" style="12" customWidth="1"/>
    <col min="1798" max="1798" width="1.6640625" style="12" customWidth="1"/>
    <col min="1799" max="1799" width="10.6640625" style="12" customWidth="1"/>
    <col min="1800" max="1800" width="1.6640625" style="12" customWidth="1"/>
    <col min="1801" max="1801" width="11.33203125" style="12" bestFit="1" customWidth="1"/>
    <col min="1802" max="1802" width="1.6640625" style="12" customWidth="1"/>
    <col min="1803" max="1803" width="11.33203125" style="12" bestFit="1" customWidth="1"/>
    <col min="1804" max="1804" width="1.6640625" style="12" customWidth="1"/>
    <col min="1805" max="1805" width="11.33203125" style="12" bestFit="1" customWidth="1"/>
    <col min="1806" max="2048" width="9.109375" style="12"/>
    <col min="2049" max="2049" width="16.33203125" style="12" customWidth="1"/>
    <col min="2050" max="2050" width="1.6640625" style="12" customWidth="1"/>
    <col min="2051" max="2051" width="10" style="12" bestFit="1" customWidth="1"/>
    <col min="2052" max="2052" width="1.6640625" style="12" customWidth="1"/>
    <col min="2053" max="2053" width="9.33203125" style="12" customWidth="1"/>
    <col min="2054" max="2054" width="1.6640625" style="12" customWidth="1"/>
    <col min="2055" max="2055" width="10.6640625" style="12" customWidth="1"/>
    <col min="2056" max="2056" width="1.6640625" style="12" customWidth="1"/>
    <col min="2057" max="2057" width="11.33203125" style="12" bestFit="1" customWidth="1"/>
    <col min="2058" max="2058" width="1.6640625" style="12" customWidth="1"/>
    <col min="2059" max="2059" width="11.33203125" style="12" bestFit="1" customWidth="1"/>
    <col min="2060" max="2060" width="1.6640625" style="12" customWidth="1"/>
    <col min="2061" max="2061" width="11.33203125" style="12" bestFit="1" customWidth="1"/>
    <col min="2062" max="2304" width="9.109375" style="12"/>
    <col min="2305" max="2305" width="16.33203125" style="12" customWidth="1"/>
    <col min="2306" max="2306" width="1.6640625" style="12" customWidth="1"/>
    <col min="2307" max="2307" width="10" style="12" bestFit="1" customWidth="1"/>
    <col min="2308" max="2308" width="1.6640625" style="12" customWidth="1"/>
    <col min="2309" max="2309" width="9.33203125" style="12" customWidth="1"/>
    <col min="2310" max="2310" width="1.6640625" style="12" customWidth="1"/>
    <col min="2311" max="2311" width="10.6640625" style="12" customWidth="1"/>
    <col min="2312" max="2312" width="1.6640625" style="12" customWidth="1"/>
    <col min="2313" max="2313" width="11.33203125" style="12" bestFit="1" customWidth="1"/>
    <col min="2314" max="2314" width="1.6640625" style="12" customWidth="1"/>
    <col min="2315" max="2315" width="11.33203125" style="12" bestFit="1" customWidth="1"/>
    <col min="2316" max="2316" width="1.6640625" style="12" customWidth="1"/>
    <col min="2317" max="2317" width="11.33203125" style="12" bestFit="1" customWidth="1"/>
    <col min="2318" max="2560" width="9.109375" style="12"/>
    <col min="2561" max="2561" width="16.33203125" style="12" customWidth="1"/>
    <col min="2562" max="2562" width="1.6640625" style="12" customWidth="1"/>
    <col min="2563" max="2563" width="10" style="12" bestFit="1" customWidth="1"/>
    <col min="2564" max="2564" width="1.6640625" style="12" customWidth="1"/>
    <col min="2565" max="2565" width="9.33203125" style="12" customWidth="1"/>
    <col min="2566" max="2566" width="1.6640625" style="12" customWidth="1"/>
    <col min="2567" max="2567" width="10.6640625" style="12" customWidth="1"/>
    <col min="2568" max="2568" width="1.6640625" style="12" customWidth="1"/>
    <col min="2569" max="2569" width="11.33203125" style="12" bestFit="1" customWidth="1"/>
    <col min="2570" max="2570" width="1.6640625" style="12" customWidth="1"/>
    <col min="2571" max="2571" width="11.33203125" style="12" bestFit="1" customWidth="1"/>
    <col min="2572" max="2572" width="1.6640625" style="12" customWidth="1"/>
    <col min="2573" max="2573" width="11.33203125" style="12" bestFit="1" customWidth="1"/>
    <col min="2574" max="2816" width="9.109375" style="12"/>
    <col min="2817" max="2817" width="16.33203125" style="12" customWidth="1"/>
    <col min="2818" max="2818" width="1.6640625" style="12" customWidth="1"/>
    <col min="2819" max="2819" width="10" style="12" bestFit="1" customWidth="1"/>
    <col min="2820" max="2820" width="1.6640625" style="12" customWidth="1"/>
    <col min="2821" max="2821" width="9.33203125" style="12" customWidth="1"/>
    <col min="2822" max="2822" width="1.6640625" style="12" customWidth="1"/>
    <col min="2823" max="2823" width="10.6640625" style="12" customWidth="1"/>
    <col min="2824" max="2824" width="1.6640625" style="12" customWidth="1"/>
    <col min="2825" max="2825" width="11.33203125" style="12" bestFit="1" customWidth="1"/>
    <col min="2826" max="2826" width="1.6640625" style="12" customWidth="1"/>
    <col min="2827" max="2827" width="11.33203125" style="12" bestFit="1" customWidth="1"/>
    <col min="2828" max="2828" width="1.6640625" style="12" customWidth="1"/>
    <col min="2829" max="2829" width="11.33203125" style="12" bestFit="1" customWidth="1"/>
    <col min="2830" max="3072" width="9.109375" style="12"/>
    <col min="3073" max="3073" width="16.33203125" style="12" customWidth="1"/>
    <col min="3074" max="3074" width="1.6640625" style="12" customWidth="1"/>
    <col min="3075" max="3075" width="10" style="12" bestFit="1" customWidth="1"/>
    <col min="3076" max="3076" width="1.6640625" style="12" customWidth="1"/>
    <col min="3077" max="3077" width="9.33203125" style="12" customWidth="1"/>
    <col min="3078" max="3078" width="1.6640625" style="12" customWidth="1"/>
    <col min="3079" max="3079" width="10.6640625" style="12" customWidth="1"/>
    <col min="3080" max="3080" width="1.6640625" style="12" customWidth="1"/>
    <col min="3081" max="3081" width="11.33203125" style="12" bestFit="1" customWidth="1"/>
    <col min="3082" max="3082" width="1.6640625" style="12" customWidth="1"/>
    <col min="3083" max="3083" width="11.33203125" style="12" bestFit="1" customWidth="1"/>
    <col min="3084" max="3084" width="1.6640625" style="12" customWidth="1"/>
    <col min="3085" max="3085" width="11.33203125" style="12" bestFit="1" customWidth="1"/>
    <col min="3086" max="3328" width="9.109375" style="12"/>
    <col min="3329" max="3329" width="16.33203125" style="12" customWidth="1"/>
    <col min="3330" max="3330" width="1.6640625" style="12" customWidth="1"/>
    <col min="3331" max="3331" width="10" style="12" bestFit="1" customWidth="1"/>
    <col min="3332" max="3332" width="1.6640625" style="12" customWidth="1"/>
    <col min="3333" max="3333" width="9.33203125" style="12" customWidth="1"/>
    <col min="3334" max="3334" width="1.6640625" style="12" customWidth="1"/>
    <col min="3335" max="3335" width="10.6640625" style="12" customWidth="1"/>
    <col min="3336" max="3336" width="1.6640625" style="12" customWidth="1"/>
    <col min="3337" max="3337" width="11.33203125" style="12" bestFit="1" customWidth="1"/>
    <col min="3338" max="3338" width="1.6640625" style="12" customWidth="1"/>
    <col min="3339" max="3339" width="11.33203125" style="12" bestFit="1" customWidth="1"/>
    <col min="3340" max="3340" width="1.6640625" style="12" customWidth="1"/>
    <col min="3341" max="3341" width="11.33203125" style="12" bestFit="1" customWidth="1"/>
    <col min="3342" max="3584" width="9.109375" style="12"/>
    <col min="3585" max="3585" width="16.33203125" style="12" customWidth="1"/>
    <col min="3586" max="3586" width="1.6640625" style="12" customWidth="1"/>
    <col min="3587" max="3587" width="10" style="12" bestFit="1" customWidth="1"/>
    <col min="3588" max="3588" width="1.6640625" style="12" customWidth="1"/>
    <col min="3589" max="3589" width="9.33203125" style="12" customWidth="1"/>
    <col min="3590" max="3590" width="1.6640625" style="12" customWidth="1"/>
    <col min="3591" max="3591" width="10.6640625" style="12" customWidth="1"/>
    <col min="3592" max="3592" width="1.6640625" style="12" customWidth="1"/>
    <col min="3593" max="3593" width="11.33203125" style="12" bestFit="1" customWidth="1"/>
    <col min="3594" max="3594" width="1.6640625" style="12" customWidth="1"/>
    <col min="3595" max="3595" width="11.33203125" style="12" bestFit="1" customWidth="1"/>
    <col min="3596" max="3596" width="1.6640625" style="12" customWidth="1"/>
    <col min="3597" max="3597" width="11.33203125" style="12" bestFit="1" customWidth="1"/>
    <col min="3598" max="3840" width="9.109375" style="12"/>
    <col min="3841" max="3841" width="16.33203125" style="12" customWidth="1"/>
    <col min="3842" max="3842" width="1.6640625" style="12" customWidth="1"/>
    <col min="3843" max="3843" width="10" style="12" bestFit="1" customWidth="1"/>
    <col min="3844" max="3844" width="1.6640625" style="12" customWidth="1"/>
    <col min="3845" max="3845" width="9.33203125" style="12" customWidth="1"/>
    <col min="3846" max="3846" width="1.6640625" style="12" customWidth="1"/>
    <col min="3847" max="3847" width="10.6640625" style="12" customWidth="1"/>
    <col min="3848" max="3848" width="1.6640625" style="12" customWidth="1"/>
    <col min="3849" max="3849" width="11.33203125" style="12" bestFit="1" customWidth="1"/>
    <col min="3850" max="3850" width="1.6640625" style="12" customWidth="1"/>
    <col min="3851" max="3851" width="11.33203125" style="12" bestFit="1" customWidth="1"/>
    <col min="3852" max="3852" width="1.6640625" style="12" customWidth="1"/>
    <col min="3853" max="3853" width="11.33203125" style="12" bestFit="1" customWidth="1"/>
    <col min="3854" max="4096" width="9.109375" style="12"/>
    <col min="4097" max="4097" width="16.33203125" style="12" customWidth="1"/>
    <col min="4098" max="4098" width="1.6640625" style="12" customWidth="1"/>
    <col min="4099" max="4099" width="10" style="12" bestFit="1" customWidth="1"/>
    <col min="4100" max="4100" width="1.6640625" style="12" customWidth="1"/>
    <col min="4101" max="4101" width="9.33203125" style="12" customWidth="1"/>
    <col min="4102" max="4102" width="1.6640625" style="12" customWidth="1"/>
    <col min="4103" max="4103" width="10.6640625" style="12" customWidth="1"/>
    <col min="4104" max="4104" width="1.6640625" style="12" customWidth="1"/>
    <col min="4105" max="4105" width="11.33203125" style="12" bestFit="1" customWidth="1"/>
    <col min="4106" max="4106" width="1.6640625" style="12" customWidth="1"/>
    <col min="4107" max="4107" width="11.33203125" style="12" bestFit="1" customWidth="1"/>
    <col min="4108" max="4108" width="1.6640625" style="12" customWidth="1"/>
    <col min="4109" max="4109" width="11.33203125" style="12" bestFit="1" customWidth="1"/>
    <col min="4110" max="4352" width="9.109375" style="12"/>
    <col min="4353" max="4353" width="16.33203125" style="12" customWidth="1"/>
    <col min="4354" max="4354" width="1.6640625" style="12" customWidth="1"/>
    <col min="4355" max="4355" width="10" style="12" bestFit="1" customWidth="1"/>
    <col min="4356" max="4356" width="1.6640625" style="12" customWidth="1"/>
    <col min="4357" max="4357" width="9.33203125" style="12" customWidth="1"/>
    <col min="4358" max="4358" width="1.6640625" style="12" customWidth="1"/>
    <col min="4359" max="4359" width="10.6640625" style="12" customWidth="1"/>
    <col min="4360" max="4360" width="1.6640625" style="12" customWidth="1"/>
    <col min="4361" max="4361" width="11.33203125" style="12" bestFit="1" customWidth="1"/>
    <col min="4362" max="4362" width="1.6640625" style="12" customWidth="1"/>
    <col min="4363" max="4363" width="11.33203125" style="12" bestFit="1" customWidth="1"/>
    <col min="4364" max="4364" width="1.6640625" style="12" customWidth="1"/>
    <col min="4365" max="4365" width="11.33203125" style="12" bestFit="1" customWidth="1"/>
    <col min="4366" max="4608" width="9.109375" style="12"/>
    <col min="4609" max="4609" width="16.33203125" style="12" customWidth="1"/>
    <col min="4610" max="4610" width="1.6640625" style="12" customWidth="1"/>
    <col min="4611" max="4611" width="10" style="12" bestFit="1" customWidth="1"/>
    <col min="4612" max="4612" width="1.6640625" style="12" customWidth="1"/>
    <col min="4613" max="4613" width="9.33203125" style="12" customWidth="1"/>
    <col min="4614" max="4614" width="1.6640625" style="12" customWidth="1"/>
    <col min="4615" max="4615" width="10.6640625" style="12" customWidth="1"/>
    <col min="4616" max="4616" width="1.6640625" style="12" customWidth="1"/>
    <col min="4617" max="4617" width="11.33203125" style="12" bestFit="1" customWidth="1"/>
    <col min="4618" max="4618" width="1.6640625" style="12" customWidth="1"/>
    <col min="4619" max="4619" width="11.33203125" style="12" bestFit="1" customWidth="1"/>
    <col min="4620" max="4620" width="1.6640625" style="12" customWidth="1"/>
    <col min="4621" max="4621" width="11.33203125" style="12" bestFit="1" customWidth="1"/>
    <col min="4622" max="4864" width="9.109375" style="12"/>
    <col min="4865" max="4865" width="16.33203125" style="12" customWidth="1"/>
    <col min="4866" max="4866" width="1.6640625" style="12" customWidth="1"/>
    <col min="4867" max="4867" width="10" style="12" bestFit="1" customWidth="1"/>
    <col min="4868" max="4868" width="1.6640625" style="12" customWidth="1"/>
    <col min="4869" max="4869" width="9.33203125" style="12" customWidth="1"/>
    <col min="4870" max="4870" width="1.6640625" style="12" customWidth="1"/>
    <col min="4871" max="4871" width="10.6640625" style="12" customWidth="1"/>
    <col min="4872" max="4872" width="1.6640625" style="12" customWidth="1"/>
    <col min="4873" max="4873" width="11.33203125" style="12" bestFit="1" customWidth="1"/>
    <col min="4874" max="4874" width="1.6640625" style="12" customWidth="1"/>
    <col min="4875" max="4875" width="11.33203125" style="12" bestFit="1" customWidth="1"/>
    <col min="4876" max="4876" width="1.6640625" style="12" customWidth="1"/>
    <col min="4877" max="4877" width="11.33203125" style="12" bestFit="1" customWidth="1"/>
    <col min="4878" max="5120" width="9.109375" style="12"/>
    <col min="5121" max="5121" width="16.33203125" style="12" customWidth="1"/>
    <col min="5122" max="5122" width="1.6640625" style="12" customWidth="1"/>
    <col min="5123" max="5123" width="10" style="12" bestFit="1" customWidth="1"/>
    <col min="5124" max="5124" width="1.6640625" style="12" customWidth="1"/>
    <col min="5125" max="5125" width="9.33203125" style="12" customWidth="1"/>
    <col min="5126" max="5126" width="1.6640625" style="12" customWidth="1"/>
    <col min="5127" max="5127" width="10.6640625" style="12" customWidth="1"/>
    <col min="5128" max="5128" width="1.6640625" style="12" customWidth="1"/>
    <col min="5129" max="5129" width="11.33203125" style="12" bestFit="1" customWidth="1"/>
    <col min="5130" max="5130" width="1.6640625" style="12" customWidth="1"/>
    <col min="5131" max="5131" width="11.33203125" style="12" bestFit="1" customWidth="1"/>
    <col min="5132" max="5132" width="1.6640625" style="12" customWidth="1"/>
    <col min="5133" max="5133" width="11.33203125" style="12" bestFit="1" customWidth="1"/>
    <col min="5134" max="5376" width="9.109375" style="12"/>
    <col min="5377" max="5377" width="16.33203125" style="12" customWidth="1"/>
    <col min="5378" max="5378" width="1.6640625" style="12" customWidth="1"/>
    <col min="5379" max="5379" width="10" style="12" bestFit="1" customWidth="1"/>
    <col min="5380" max="5380" width="1.6640625" style="12" customWidth="1"/>
    <col min="5381" max="5381" width="9.33203125" style="12" customWidth="1"/>
    <col min="5382" max="5382" width="1.6640625" style="12" customWidth="1"/>
    <col min="5383" max="5383" width="10.6640625" style="12" customWidth="1"/>
    <col min="5384" max="5384" width="1.6640625" style="12" customWidth="1"/>
    <col min="5385" max="5385" width="11.33203125" style="12" bestFit="1" customWidth="1"/>
    <col min="5386" max="5386" width="1.6640625" style="12" customWidth="1"/>
    <col min="5387" max="5387" width="11.33203125" style="12" bestFit="1" customWidth="1"/>
    <col min="5388" max="5388" width="1.6640625" style="12" customWidth="1"/>
    <col min="5389" max="5389" width="11.33203125" style="12" bestFit="1" customWidth="1"/>
    <col min="5390" max="5632" width="9.109375" style="12"/>
    <col min="5633" max="5633" width="16.33203125" style="12" customWidth="1"/>
    <col min="5634" max="5634" width="1.6640625" style="12" customWidth="1"/>
    <col min="5635" max="5635" width="10" style="12" bestFit="1" customWidth="1"/>
    <col min="5636" max="5636" width="1.6640625" style="12" customWidth="1"/>
    <col min="5637" max="5637" width="9.33203125" style="12" customWidth="1"/>
    <col min="5638" max="5638" width="1.6640625" style="12" customWidth="1"/>
    <col min="5639" max="5639" width="10.6640625" style="12" customWidth="1"/>
    <col min="5640" max="5640" width="1.6640625" style="12" customWidth="1"/>
    <col min="5641" max="5641" width="11.33203125" style="12" bestFit="1" customWidth="1"/>
    <col min="5642" max="5642" width="1.6640625" style="12" customWidth="1"/>
    <col min="5643" max="5643" width="11.33203125" style="12" bestFit="1" customWidth="1"/>
    <col min="5644" max="5644" width="1.6640625" style="12" customWidth="1"/>
    <col min="5645" max="5645" width="11.33203125" style="12" bestFit="1" customWidth="1"/>
    <col min="5646" max="5888" width="9.109375" style="12"/>
    <col min="5889" max="5889" width="16.33203125" style="12" customWidth="1"/>
    <col min="5890" max="5890" width="1.6640625" style="12" customWidth="1"/>
    <col min="5891" max="5891" width="10" style="12" bestFit="1" customWidth="1"/>
    <col min="5892" max="5892" width="1.6640625" style="12" customWidth="1"/>
    <col min="5893" max="5893" width="9.33203125" style="12" customWidth="1"/>
    <col min="5894" max="5894" width="1.6640625" style="12" customWidth="1"/>
    <col min="5895" max="5895" width="10.6640625" style="12" customWidth="1"/>
    <col min="5896" max="5896" width="1.6640625" style="12" customWidth="1"/>
    <col min="5897" max="5897" width="11.33203125" style="12" bestFit="1" customWidth="1"/>
    <col min="5898" max="5898" width="1.6640625" style="12" customWidth="1"/>
    <col min="5899" max="5899" width="11.33203125" style="12" bestFit="1" customWidth="1"/>
    <col min="5900" max="5900" width="1.6640625" style="12" customWidth="1"/>
    <col min="5901" max="5901" width="11.33203125" style="12" bestFit="1" customWidth="1"/>
    <col min="5902" max="6144" width="9.109375" style="12"/>
    <col min="6145" max="6145" width="16.33203125" style="12" customWidth="1"/>
    <col min="6146" max="6146" width="1.6640625" style="12" customWidth="1"/>
    <col min="6147" max="6147" width="10" style="12" bestFit="1" customWidth="1"/>
    <col min="6148" max="6148" width="1.6640625" style="12" customWidth="1"/>
    <col min="6149" max="6149" width="9.33203125" style="12" customWidth="1"/>
    <col min="6150" max="6150" width="1.6640625" style="12" customWidth="1"/>
    <col min="6151" max="6151" width="10.6640625" style="12" customWidth="1"/>
    <col min="6152" max="6152" width="1.6640625" style="12" customWidth="1"/>
    <col min="6153" max="6153" width="11.33203125" style="12" bestFit="1" customWidth="1"/>
    <col min="6154" max="6154" width="1.6640625" style="12" customWidth="1"/>
    <col min="6155" max="6155" width="11.33203125" style="12" bestFit="1" customWidth="1"/>
    <col min="6156" max="6156" width="1.6640625" style="12" customWidth="1"/>
    <col min="6157" max="6157" width="11.33203125" style="12" bestFit="1" customWidth="1"/>
    <col min="6158" max="6400" width="9.109375" style="12"/>
    <col min="6401" max="6401" width="16.33203125" style="12" customWidth="1"/>
    <col min="6402" max="6402" width="1.6640625" style="12" customWidth="1"/>
    <col min="6403" max="6403" width="10" style="12" bestFit="1" customWidth="1"/>
    <col min="6404" max="6404" width="1.6640625" style="12" customWidth="1"/>
    <col min="6405" max="6405" width="9.33203125" style="12" customWidth="1"/>
    <col min="6406" max="6406" width="1.6640625" style="12" customWidth="1"/>
    <col min="6407" max="6407" width="10.6640625" style="12" customWidth="1"/>
    <col min="6408" max="6408" width="1.6640625" style="12" customWidth="1"/>
    <col min="6409" max="6409" width="11.33203125" style="12" bestFit="1" customWidth="1"/>
    <col min="6410" max="6410" width="1.6640625" style="12" customWidth="1"/>
    <col min="6411" max="6411" width="11.33203125" style="12" bestFit="1" customWidth="1"/>
    <col min="6412" max="6412" width="1.6640625" style="12" customWidth="1"/>
    <col min="6413" max="6413" width="11.33203125" style="12" bestFit="1" customWidth="1"/>
    <col min="6414" max="6656" width="9.109375" style="12"/>
    <col min="6657" max="6657" width="16.33203125" style="12" customWidth="1"/>
    <col min="6658" max="6658" width="1.6640625" style="12" customWidth="1"/>
    <col min="6659" max="6659" width="10" style="12" bestFit="1" customWidth="1"/>
    <col min="6660" max="6660" width="1.6640625" style="12" customWidth="1"/>
    <col min="6661" max="6661" width="9.33203125" style="12" customWidth="1"/>
    <col min="6662" max="6662" width="1.6640625" style="12" customWidth="1"/>
    <col min="6663" max="6663" width="10.6640625" style="12" customWidth="1"/>
    <col min="6664" max="6664" width="1.6640625" style="12" customWidth="1"/>
    <col min="6665" max="6665" width="11.33203125" style="12" bestFit="1" customWidth="1"/>
    <col min="6666" max="6666" width="1.6640625" style="12" customWidth="1"/>
    <col min="6667" max="6667" width="11.33203125" style="12" bestFit="1" customWidth="1"/>
    <col min="6668" max="6668" width="1.6640625" style="12" customWidth="1"/>
    <col min="6669" max="6669" width="11.33203125" style="12" bestFit="1" customWidth="1"/>
    <col min="6670" max="6912" width="9.109375" style="12"/>
    <col min="6913" max="6913" width="16.33203125" style="12" customWidth="1"/>
    <col min="6914" max="6914" width="1.6640625" style="12" customWidth="1"/>
    <col min="6915" max="6915" width="10" style="12" bestFit="1" customWidth="1"/>
    <col min="6916" max="6916" width="1.6640625" style="12" customWidth="1"/>
    <col min="6917" max="6917" width="9.33203125" style="12" customWidth="1"/>
    <col min="6918" max="6918" width="1.6640625" style="12" customWidth="1"/>
    <col min="6919" max="6919" width="10.6640625" style="12" customWidth="1"/>
    <col min="6920" max="6920" width="1.6640625" style="12" customWidth="1"/>
    <col min="6921" max="6921" width="11.33203125" style="12" bestFit="1" customWidth="1"/>
    <col min="6922" max="6922" width="1.6640625" style="12" customWidth="1"/>
    <col min="6923" max="6923" width="11.33203125" style="12" bestFit="1" customWidth="1"/>
    <col min="6924" max="6924" width="1.6640625" style="12" customWidth="1"/>
    <col min="6925" max="6925" width="11.33203125" style="12" bestFit="1" customWidth="1"/>
    <col min="6926" max="7168" width="9.109375" style="12"/>
    <col min="7169" max="7169" width="16.33203125" style="12" customWidth="1"/>
    <col min="7170" max="7170" width="1.6640625" style="12" customWidth="1"/>
    <col min="7171" max="7171" width="10" style="12" bestFit="1" customWidth="1"/>
    <col min="7172" max="7172" width="1.6640625" style="12" customWidth="1"/>
    <col min="7173" max="7173" width="9.33203125" style="12" customWidth="1"/>
    <col min="7174" max="7174" width="1.6640625" style="12" customWidth="1"/>
    <col min="7175" max="7175" width="10.6640625" style="12" customWidth="1"/>
    <col min="7176" max="7176" width="1.6640625" style="12" customWidth="1"/>
    <col min="7177" max="7177" width="11.33203125" style="12" bestFit="1" customWidth="1"/>
    <col min="7178" max="7178" width="1.6640625" style="12" customWidth="1"/>
    <col min="7179" max="7179" width="11.33203125" style="12" bestFit="1" customWidth="1"/>
    <col min="7180" max="7180" width="1.6640625" style="12" customWidth="1"/>
    <col min="7181" max="7181" width="11.33203125" style="12" bestFit="1" customWidth="1"/>
    <col min="7182" max="7424" width="9.109375" style="12"/>
    <col min="7425" max="7425" width="16.33203125" style="12" customWidth="1"/>
    <col min="7426" max="7426" width="1.6640625" style="12" customWidth="1"/>
    <col min="7427" max="7427" width="10" style="12" bestFit="1" customWidth="1"/>
    <col min="7428" max="7428" width="1.6640625" style="12" customWidth="1"/>
    <col min="7429" max="7429" width="9.33203125" style="12" customWidth="1"/>
    <col min="7430" max="7430" width="1.6640625" style="12" customWidth="1"/>
    <col min="7431" max="7431" width="10.6640625" style="12" customWidth="1"/>
    <col min="7432" max="7432" width="1.6640625" style="12" customWidth="1"/>
    <col min="7433" max="7433" width="11.33203125" style="12" bestFit="1" customWidth="1"/>
    <col min="7434" max="7434" width="1.6640625" style="12" customWidth="1"/>
    <col min="7435" max="7435" width="11.33203125" style="12" bestFit="1" customWidth="1"/>
    <col min="7436" max="7436" width="1.6640625" style="12" customWidth="1"/>
    <col min="7437" max="7437" width="11.33203125" style="12" bestFit="1" customWidth="1"/>
    <col min="7438" max="7680" width="9.109375" style="12"/>
    <col min="7681" max="7681" width="16.33203125" style="12" customWidth="1"/>
    <col min="7682" max="7682" width="1.6640625" style="12" customWidth="1"/>
    <col min="7683" max="7683" width="10" style="12" bestFit="1" customWidth="1"/>
    <col min="7684" max="7684" width="1.6640625" style="12" customWidth="1"/>
    <col min="7685" max="7685" width="9.33203125" style="12" customWidth="1"/>
    <col min="7686" max="7686" width="1.6640625" style="12" customWidth="1"/>
    <col min="7687" max="7687" width="10.6640625" style="12" customWidth="1"/>
    <col min="7688" max="7688" width="1.6640625" style="12" customWidth="1"/>
    <col min="7689" max="7689" width="11.33203125" style="12" bestFit="1" customWidth="1"/>
    <col min="7690" max="7690" width="1.6640625" style="12" customWidth="1"/>
    <col min="7691" max="7691" width="11.33203125" style="12" bestFit="1" customWidth="1"/>
    <col min="7692" max="7692" width="1.6640625" style="12" customWidth="1"/>
    <col min="7693" max="7693" width="11.33203125" style="12" bestFit="1" customWidth="1"/>
    <col min="7694" max="7936" width="9.109375" style="12"/>
    <col min="7937" max="7937" width="16.33203125" style="12" customWidth="1"/>
    <col min="7938" max="7938" width="1.6640625" style="12" customWidth="1"/>
    <col min="7939" max="7939" width="10" style="12" bestFit="1" customWidth="1"/>
    <col min="7940" max="7940" width="1.6640625" style="12" customWidth="1"/>
    <col min="7941" max="7941" width="9.33203125" style="12" customWidth="1"/>
    <col min="7942" max="7942" width="1.6640625" style="12" customWidth="1"/>
    <col min="7943" max="7943" width="10.6640625" style="12" customWidth="1"/>
    <col min="7944" max="7944" width="1.6640625" style="12" customWidth="1"/>
    <col min="7945" max="7945" width="11.33203125" style="12" bestFit="1" customWidth="1"/>
    <col min="7946" max="7946" width="1.6640625" style="12" customWidth="1"/>
    <col min="7947" max="7947" width="11.33203125" style="12" bestFit="1" customWidth="1"/>
    <col min="7948" max="7948" width="1.6640625" style="12" customWidth="1"/>
    <col min="7949" max="7949" width="11.33203125" style="12" bestFit="1" customWidth="1"/>
    <col min="7950" max="8192" width="9.109375" style="12"/>
    <col min="8193" max="8193" width="16.33203125" style="12" customWidth="1"/>
    <col min="8194" max="8194" width="1.6640625" style="12" customWidth="1"/>
    <col min="8195" max="8195" width="10" style="12" bestFit="1" customWidth="1"/>
    <col min="8196" max="8196" width="1.6640625" style="12" customWidth="1"/>
    <col min="8197" max="8197" width="9.33203125" style="12" customWidth="1"/>
    <col min="8198" max="8198" width="1.6640625" style="12" customWidth="1"/>
    <col min="8199" max="8199" width="10.6640625" style="12" customWidth="1"/>
    <col min="8200" max="8200" width="1.6640625" style="12" customWidth="1"/>
    <col min="8201" max="8201" width="11.33203125" style="12" bestFit="1" customWidth="1"/>
    <col min="8202" max="8202" width="1.6640625" style="12" customWidth="1"/>
    <col min="8203" max="8203" width="11.33203125" style="12" bestFit="1" customWidth="1"/>
    <col min="8204" max="8204" width="1.6640625" style="12" customWidth="1"/>
    <col min="8205" max="8205" width="11.33203125" style="12" bestFit="1" customWidth="1"/>
    <col min="8206" max="8448" width="9.109375" style="12"/>
    <col min="8449" max="8449" width="16.33203125" style="12" customWidth="1"/>
    <col min="8450" max="8450" width="1.6640625" style="12" customWidth="1"/>
    <col min="8451" max="8451" width="10" style="12" bestFit="1" customWidth="1"/>
    <col min="8452" max="8452" width="1.6640625" style="12" customWidth="1"/>
    <col min="8453" max="8453" width="9.33203125" style="12" customWidth="1"/>
    <col min="8454" max="8454" width="1.6640625" style="12" customWidth="1"/>
    <col min="8455" max="8455" width="10.6640625" style="12" customWidth="1"/>
    <col min="8456" max="8456" width="1.6640625" style="12" customWidth="1"/>
    <col min="8457" max="8457" width="11.33203125" style="12" bestFit="1" customWidth="1"/>
    <col min="8458" max="8458" width="1.6640625" style="12" customWidth="1"/>
    <col min="8459" max="8459" width="11.33203125" style="12" bestFit="1" customWidth="1"/>
    <col min="8460" max="8460" width="1.6640625" style="12" customWidth="1"/>
    <col min="8461" max="8461" width="11.33203125" style="12" bestFit="1" customWidth="1"/>
    <col min="8462" max="8704" width="9.109375" style="12"/>
    <col min="8705" max="8705" width="16.33203125" style="12" customWidth="1"/>
    <col min="8706" max="8706" width="1.6640625" style="12" customWidth="1"/>
    <col min="8707" max="8707" width="10" style="12" bestFit="1" customWidth="1"/>
    <col min="8708" max="8708" width="1.6640625" style="12" customWidth="1"/>
    <col min="8709" max="8709" width="9.33203125" style="12" customWidth="1"/>
    <col min="8710" max="8710" width="1.6640625" style="12" customWidth="1"/>
    <col min="8711" max="8711" width="10.6640625" style="12" customWidth="1"/>
    <col min="8712" max="8712" width="1.6640625" style="12" customWidth="1"/>
    <col min="8713" max="8713" width="11.33203125" style="12" bestFit="1" customWidth="1"/>
    <col min="8714" max="8714" width="1.6640625" style="12" customWidth="1"/>
    <col min="8715" max="8715" width="11.33203125" style="12" bestFit="1" customWidth="1"/>
    <col min="8716" max="8716" width="1.6640625" style="12" customWidth="1"/>
    <col min="8717" max="8717" width="11.33203125" style="12" bestFit="1" customWidth="1"/>
    <col min="8718" max="8960" width="9.109375" style="12"/>
    <col min="8961" max="8961" width="16.33203125" style="12" customWidth="1"/>
    <col min="8962" max="8962" width="1.6640625" style="12" customWidth="1"/>
    <col min="8963" max="8963" width="10" style="12" bestFit="1" customWidth="1"/>
    <col min="8964" max="8964" width="1.6640625" style="12" customWidth="1"/>
    <col min="8965" max="8965" width="9.33203125" style="12" customWidth="1"/>
    <col min="8966" max="8966" width="1.6640625" style="12" customWidth="1"/>
    <col min="8967" max="8967" width="10.6640625" style="12" customWidth="1"/>
    <col min="8968" max="8968" width="1.6640625" style="12" customWidth="1"/>
    <col min="8969" max="8969" width="11.33203125" style="12" bestFit="1" customWidth="1"/>
    <col min="8970" max="8970" width="1.6640625" style="12" customWidth="1"/>
    <col min="8971" max="8971" width="11.33203125" style="12" bestFit="1" customWidth="1"/>
    <col min="8972" max="8972" width="1.6640625" style="12" customWidth="1"/>
    <col min="8973" max="8973" width="11.33203125" style="12" bestFit="1" customWidth="1"/>
    <col min="8974" max="9216" width="9.109375" style="12"/>
    <col min="9217" max="9217" width="16.33203125" style="12" customWidth="1"/>
    <col min="9218" max="9218" width="1.6640625" style="12" customWidth="1"/>
    <col min="9219" max="9219" width="10" style="12" bestFit="1" customWidth="1"/>
    <col min="9220" max="9220" width="1.6640625" style="12" customWidth="1"/>
    <col min="9221" max="9221" width="9.33203125" style="12" customWidth="1"/>
    <col min="9222" max="9222" width="1.6640625" style="12" customWidth="1"/>
    <col min="9223" max="9223" width="10.6640625" style="12" customWidth="1"/>
    <col min="9224" max="9224" width="1.6640625" style="12" customWidth="1"/>
    <col min="9225" max="9225" width="11.33203125" style="12" bestFit="1" customWidth="1"/>
    <col min="9226" max="9226" width="1.6640625" style="12" customWidth="1"/>
    <col min="9227" max="9227" width="11.33203125" style="12" bestFit="1" customWidth="1"/>
    <col min="9228" max="9228" width="1.6640625" style="12" customWidth="1"/>
    <col min="9229" max="9229" width="11.33203125" style="12" bestFit="1" customWidth="1"/>
    <col min="9230" max="9472" width="9.109375" style="12"/>
    <col min="9473" max="9473" width="16.33203125" style="12" customWidth="1"/>
    <col min="9474" max="9474" width="1.6640625" style="12" customWidth="1"/>
    <col min="9475" max="9475" width="10" style="12" bestFit="1" customWidth="1"/>
    <col min="9476" max="9476" width="1.6640625" style="12" customWidth="1"/>
    <col min="9477" max="9477" width="9.33203125" style="12" customWidth="1"/>
    <col min="9478" max="9478" width="1.6640625" style="12" customWidth="1"/>
    <col min="9479" max="9479" width="10.6640625" style="12" customWidth="1"/>
    <col min="9480" max="9480" width="1.6640625" style="12" customWidth="1"/>
    <col min="9481" max="9481" width="11.33203125" style="12" bestFit="1" customWidth="1"/>
    <col min="9482" max="9482" width="1.6640625" style="12" customWidth="1"/>
    <col min="9483" max="9483" width="11.33203125" style="12" bestFit="1" customWidth="1"/>
    <col min="9484" max="9484" width="1.6640625" style="12" customWidth="1"/>
    <col min="9485" max="9485" width="11.33203125" style="12" bestFit="1" customWidth="1"/>
    <col min="9486" max="9728" width="9.109375" style="12"/>
    <col min="9729" max="9729" width="16.33203125" style="12" customWidth="1"/>
    <col min="9730" max="9730" width="1.6640625" style="12" customWidth="1"/>
    <col min="9731" max="9731" width="10" style="12" bestFit="1" customWidth="1"/>
    <col min="9732" max="9732" width="1.6640625" style="12" customWidth="1"/>
    <col min="9733" max="9733" width="9.33203125" style="12" customWidth="1"/>
    <col min="9734" max="9734" width="1.6640625" style="12" customWidth="1"/>
    <col min="9735" max="9735" width="10.6640625" style="12" customWidth="1"/>
    <col min="9736" max="9736" width="1.6640625" style="12" customWidth="1"/>
    <col min="9737" max="9737" width="11.33203125" style="12" bestFit="1" customWidth="1"/>
    <col min="9738" max="9738" width="1.6640625" style="12" customWidth="1"/>
    <col min="9739" max="9739" width="11.33203125" style="12" bestFit="1" customWidth="1"/>
    <col min="9740" max="9740" width="1.6640625" style="12" customWidth="1"/>
    <col min="9741" max="9741" width="11.33203125" style="12" bestFit="1" customWidth="1"/>
    <col min="9742" max="9984" width="9.109375" style="12"/>
    <col min="9985" max="9985" width="16.33203125" style="12" customWidth="1"/>
    <col min="9986" max="9986" width="1.6640625" style="12" customWidth="1"/>
    <col min="9987" max="9987" width="10" style="12" bestFit="1" customWidth="1"/>
    <col min="9988" max="9988" width="1.6640625" style="12" customWidth="1"/>
    <col min="9989" max="9989" width="9.33203125" style="12" customWidth="1"/>
    <col min="9990" max="9990" width="1.6640625" style="12" customWidth="1"/>
    <col min="9991" max="9991" width="10.6640625" style="12" customWidth="1"/>
    <col min="9992" max="9992" width="1.6640625" style="12" customWidth="1"/>
    <col min="9993" max="9993" width="11.33203125" style="12" bestFit="1" customWidth="1"/>
    <col min="9994" max="9994" width="1.6640625" style="12" customWidth="1"/>
    <col min="9995" max="9995" width="11.33203125" style="12" bestFit="1" customWidth="1"/>
    <col min="9996" max="9996" width="1.6640625" style="12" customWidth="1"/>
    <col min="9997" max="9997" width="11.33203125" style="12" bestFit="1" customWidth="1"/>
    <col min="9998" max="10240" width="9.109375" style="12"/>
    <col min="10241" max="10241" width="16.33203125" style="12" customWidth="1"/>
    <col min="10242" max="10242" width="1.6640625" style="12" customWidth="1"/>
    <col min="10243" max="10243" width="10" style="12" bestFit="1" customWidth="1"/>
    <col min="10244" max="10244" width="1.6640625" style="12" customWidth="1"/>
    <col min="10245" max="10245" width="9.33203125" style="12" customWidth="1"/>
    <col min="10246" max="10246" width="1.6640625" style="12" customWidth="1"/>
    <col min="10247" max="10247" width="10.6640625" style="12" customWidth="1"/>
    <col min="10248" max="10248" width="1.6640625" style="12" customWidth="1"/>
    <col min="10249" max="10249" width="11.33203125" style="12" bestFit="1" customWidth="1"/>
    <col min="10250" max="10250" width="1.6640625" style="12" customWidth="1"/>
    <col min="10251" max="10251" width="11.33203125" style="12" bestFit="1" customWidth="1"/>
    <col min="10252" max="10252" width="1.6640625" style="12" customWidth="1"/>
    <col min="10253" max="10253" width="11.33203125" style="12" bestFit="1" customWidth="1"/>
    <col min="10254" max="10496" width="9.109375" style="12"/>
    <col min="10497" max="10497" width="16.33203125" style="12" customWidth="1"/>
    <col min="10498" max="10498" width="1.6640625" style="12" customWidth="1"/>
    <col min="10499" max="10499" width="10" style="12" bestFit="1" customWidth="1"/>
    <col min="10500" max="10500" width="1.6640625" style="12" customWidth="1"/>
    <col min="10501" max="10501" width="9.33203125" style="12" customWidth="1"/>
    <col min="10502" max="10502" width="1.6640625" style="12" customWidth="1"/>
    <col min="10503" max="10503" width="10.6640625" style="12" customWidth="1"/>
    <col min="10504" max="10504" width="1.6640625" style="12" customWidth="1"/>
    <col min="10505" max="10505" width="11.33203125" style="12" bestFit="1" customWidth="1"/>
    <col min="10506" max="10506" width="1.6640625" style="12" customWidth="1"/>
    <col min="10507" max="10507" width="11.33203125" style="12" bestFit="1" customWidth="1"/>
    <col min="10508" max="10508" width="1.6640625" style="12" customWidth="1"/>
    <col min="10509" max="10509" width="11.33203125" style="12" bestFit="1" customWidth="1"/>
    <col min="10510" max="10752" width="9.109375" style="12"/>
    <col min="10753" max="10753" width="16.33203125" style="12" customWidth="1"/>
    <col min="10754" max="10754" width="1.6640625" style="12" customWidth="1"/>
    <col min="10755" max="10755" width="10" style="12" bestFit="1" customWidth="1"/>
    <col min="10756" max="10756" width="1.6640625" style="12" customWidth="1"/>
    <col min="10757" max="10757" width="9.33203125" style="12" customWidth="1"/>
    <col min="10758" max="10758" width="1.6640625" style="12" customWidth="1"/>
    <col min="10759" max="10759" width="10.6640625" style="12" customWidth="1"/>
    <col min="10760" max="10760" width="1.6640625" style="12" customWidth="1"/>
    <col min="10761" max="10761" width="11.33203125" style="12" bestFit="1" customWidth="1"/>
    <col min="10762" max="10762" width="1.6640625" style="12" customWidth="1"/>
    <col min="10763" max="10763" width="11.33203125" style="12" bestFit="1" customWidth="1"/>
    <col min="10764" max="10764" width="1.6640625" style="12" customWidth="1"/>
    <col min="10765" max="10765" width="11.33203125" style="12" bestFit="1" customWidth="1"/>
    <col min="10766" max="11008" width="9.109375" style="12"/>
    <col min="11009" max="11009" width="16.33203125" style="12" customWidth="1"/>
    <col min="11010" max="11010" width="1.6640625" style="12" customWidth="1"/>
    <col min="11011" max="11011" width="10" style="12" bestFit="1" customWidth="1"/>
    <col min="11012" max="11012" width="1.6640625" style="12" customWidth="1"/>
    <col min="11013" max="11013" width="9.33203125" style="12" customWidth="1"/>
    <col min="11014" max="11014" width="1.6640625" style="12" customWidth="1"/>
    <col min="11015" max="11015" width="10.6640625" style="12" customWidth="1"/>
    <col min="11016" max="11016" width="1.6640625" style="12" customWidth="1"/>
    <col min="11017" max="11017" width="11.33203125" style="12" bestFit="1" customWidth="1"/>
    <col min="11018" max="11018" width="1.6640625" style="12" customWidth="1"/>
    <col min="11019" max="11019" width="11.33203125" style="12" bestFit="1" customWidth="1"/>
    <col min="11020" max="11020" width="1.6640625" style="12" customWidth="1"/>
    <col min="11021" max="11021" width="11.33203125" style="12" bestFit="1" customWidth="1"/>
    <col min="11022" max="11264" width="9.109375" style="12"/>
    <col min="11265" max="11265" width="16.33203125" style="12" customWidth="1"/>
    <col min="11266" max="11266" width="1.6640625" style="12" customWidth="1"/>
    <col min="11267" max="11267" width="10" style="12" bestFit="1" customWidth="1"/>
    <col min="11268" max="11268" width="1.6640625" style="12" customWidth="1"/>
    <col min="11269" max="11269" width="9.33203125" style="12" customWidth="1"/>
    <col min="11270" max="11270" width="1.6640625" style="12" customWidth="1"/>
    <col min="11271" max="11271" width="10.6640625" style="12" customWidth="1"/>
    <col min="11272" max="11272" width="1.6640625" style="12" customWidth="1"/>
    <col min="11273" max="11273" width="11.33203125" style="12" bestFit="1" customWidth="1"/>
    <col min="11274" max="11274" width="1.6640625" style="12" customWidth="1"/>
    <col min="11275" max="11275" width="11.33203125" style="12" bestFit="1" customWidth="1"/>
    <col min="11276" max="11276" width="1.6640625" style="12" customWidth="1"/>
    <col min="11277" max="11277" width="11.33203125" style="12" bestFit="1" customWidth="1"/>
    <col min="11278" max="11520" width="9.109375" style="12"/>
    <col min="11521" max="11521" width="16.33203125" style="12" customWidth="1"/>
    <col min="11522" max="11522" width="1.6640625" style="12" customWidth="1"/>
    <col min="11523" max="11523" width="10" style="12" bestFit="1" customWidth="1"/>
    <col min="11524" max="11524" width="1.6640625" style="12" customWidth="1"/>
    <col min="11525" max="11525" width="9.33203125" style="12" customWidth="1"/>
    <col min="11526" max="11526" width="1.6640625" style="12" customWidth="1"/>
    <col min="11527" max="11527" width="10.6640625" style="12" customWidth="1"/>
    <col min="11528" max="11528" width="1.6640625" style="12" customWidth="1"/>
    <col min="11529" max="11529" width="11.33203125" style="12" bestFit="1" customWidth="1"/>
    <col min="11530" max="11530" width="1.6640625" style="12" customWidth="1"/>
    <col min="11531" max="11531" width="11.33203125" style="12" bestFit="1" customWidth="1"/>
    <col min="11532" max="11532" width="1.6640625" style="12" customWidth="1"/>
    <col min="11533" max="11533" width="11.33203125" style="12" bestFit="1" customWidth="1"/>
    <col min="11534" max="11776" width="9.109375" style="12"/>
    <col min="11777" max="11777" width="16.33203125" style="12" customWidth="1"/>
    <col min="11778" max="11778" width="1.6640625" style="12" customWidth="1"/>
    <col min="11779" max="11779" width="10" style="12" bestFit="1" customWidth="1"/>
    <col min="11780" max="11780" width="1.6640625" style="12" customWidth="1"/>
    <col min="11781" max="11781" width="9.33203125" style="12" customWidth="1"/>
    <col min="11782" max="11782" width="1.6640625" style="12" customWidth="1"/>
    <col min="11783" max="11783" width="10.6640625" style="12" customWidth="1"/>
    <col min="11784" max="11784" width="1.6640625" style="12" customWidth="1"/>
    <col min="11785" max="11785" width="11.33203125" style="12" bestFit="1" customWidth="1"/>
    <col min="11786" max="11786" width="1.6640625" style="12" customWidth="1"/>
    <col min="11787" max="11787" width="11.33203125" style="12" bestFit="1" customWidth="1"/>
    <col min="11788" max="11788" width="1.6640625" style="12" customWidth="1"/>
    <col min="11789" max="11789" width="11.33203125" style="12" bestFit="1" customWidth="1"/>
    <col min="11790" max="12032" width="9.109375" style="12"/>
    <col min="12033" max="12033" width="16.33203125" style="12" customWidth="1"/>
    <col min="12034" max="12034" width="1.6640625" style="12" customWidth="1"/>
    <col min="12035" max="12035" width="10" style="12" bestFit="1" customWidth="1"/>
    <col min="12036" max="12036" width="1.6640625" style="12" customWidth="1"/>
    <col min="12037" max="12037" width="9.33203125" style="12" customWidth="1"/>
    <col min="12038" max="12038" width="1.6640625" style="12" customWidth="1"/>
    <col min="12039" max="12039" width="10.6640625" style="12" customWidth="1"/>
    <col min="12040" max="12040" width="1.6640625" style="12" customWidth="1"/>
    <col min="12041" max="12041" width="11.33203125" style="12" bestFit="1" customWidth="1"/>
    <col min="12042" max="12042" width="1.6640625" style="12" customWidth="1"/>
    <col min="12043" max="12043" width="11.33203125" style="12" bestFit="1" customWidth="1"/>
    <col min="12044" max="12044" width="1.6640625" style="12" customWidth="1"/>
    <col min="12045" max="12045" width="11.33203125" style="12" bestFit="1" customWidth="1"/>
    <col min="12046" max="12288" width="9.109375" style="12"/>
    <col min="12289" max="12289" width="16.33203125" style="12" customWidth="1"/>
    <col min="12290" max="12290" width="1.6640625" style="12" customWidth="1"/>
    <col min="12291" max="12291" width="10" style="12" bestFit="1" customWidth="1"/>
    <col min="12292" max="12292" width="1.6640625" style="12" customWidth="1"/>
    <col min="12293" max="12293" width="9.33203125" style="12" customWidth="1"/>
    <col min="12294" max="12294" width="1.6640625" style="12" customWidth="1"/>
    <col min="12295" max="12295" width="10.6640625" style="12" customWidth="1"/>
    <col min="12296" max="12296" width="1.6640625" style="12" customWidth="1"/>
    <col min="12297" max="12297" width="11.33203125" style="12" bestFit="1" customWidth="1"/>
    <col min="12298" max="12298" width="1.6640625" style="12" customWidth="1"/>
    <col min="12299" max="12299" width="11.33203125" style="12" bestFit="1" customWidth="1"/>
    <col min="12300" max="12300" width="1.6640625" style="12" customWidth="1"/>
    <col min="12301" max="12301" width="11.33203125" style="12" bestFit="1" customWidth="1"/>
    <col min="12302" max="12544" width="9.109375" style="12"/>
    <col min="12545" max="12545" width="16.33203125" style="12" customWidth="1"/>
    <col min="12546" max="12546" width="1.6640625" style="12" customWidth="1"/>
    <col min="12547" max="12547" width="10" style="12" bestFit="1" customWidth="1"/>
    <col min="12548" max="12548" width="1.6640625" style="12" customWidth="1"/>
    <col min="12549" max="12549" width="9.33203125" style="12" customWidth="1"/>
    <col min="12550" max="12550" width="1.6640625" style="12" customWidth="1"/>
    <col min="12551" max="12551" width="10.6640625" style="12" customWidth="1"/>
    <col min="12552" max="12552" width="1.6640625" style="12" customWidth="1"/>
    <col min="12553" max="12553" width="11.33203125" style="12" bestFit="1" customWidth="1"/>
    <col min="12554" max="12554" width="1.6640625" style="12" customWidth="1"/>
    <col min="12555" max="12555" width="11.33203125" style="12" bestFit="1" customWidth="1"/>
    <col min="12556" max="12556" width="1.6640625" style="12" customWidth="1"/>
    <col min="12557" max="12557" width="11.33203125" style="12" bestFit="1" customWidth="1"/>
    <col min="12558" max="12800" width="9.109375" style="12"/>
    <col min="12801" max="12801" width="16.33203125" style="12" customWidth="1"/>
    <col min="12802" max="12802" width="1.6640625" style="12" customWidth="1"/>
    <col min="12803" max="12803" width="10" style="12" bestFit="1" customWidth="1"/>
    <col min="12804" max="12804" width="1.6640625" style="12" customWidth="1"/>
    <col min="12805" max="12805" width="9.33203125" style="12" customWidth="1"/>
    <col min="12806" max="12806" width="1.6640625" style="12" customWidth="1"/>
    <col min="12807" max="12807" width="10.6640625" style="12" customWidth="1"/>
    <col min="12808" max="12808" width="1.6640625" style="12" customWidth="1"/>
    <col min="12809" max="12809" width="11.33203125" style="12" bestFit="1" customWidth="1"/>
    <col min="12810" max="12810" width="1.6640625" style="12" customWidth="1"/>
    <col min="12811" max="12811" width="11.33203125" style="12" bestFit="1" customWidth="1"/>
    <col min="12812" max="12812" width="1.6640625" style="12" customWidth="1"/>
    <col min="12813" max="12813" width="11.33203125" style="12" bestFit="1" customWidth="1"/>
    <col min="12814" max="13056" width="9.109375" style="12"/>
    <col min="13057" max="13057" width="16.33203125" style="12" customWidth="1"/>
    <col min="13058" max="13058" width="1.6640625" style="12" customWidth="1"/>
    <col min="13059" max="13059" width="10" style="12" bestFit="1" customWidth="1"/>
    <col min="13060" max="13060" width="1.6640625" style="12" customWidth="1"/>
    <col min="13061" max="13061" width="9.33203125" style="12" customWidth="1"/>
    <col min="13062" max="13062" width="1.6640625" style="12" customWidth="1"/>
    <col min="13063" max="13063" width="10.6640625" style="12" customWidth="1"/>
    <col min="13064" max="13064" width="1.6640625" style="12" customWidth="1"/>
    <col min="13065" max="13065" width="11.33203125" style="12" bestFit="1" customWidth="1"/>
    <col min="13066" max="13066" width="1.6640625" style="12" customWidth="1"/>
    <col min="13067" max="13067" width="11.33203125" style="12" bestFit="1" customWidth="1"/>
    <col min="13068" max="13068" width="1.6640625" style="12" customWidth="1"/>
    <col min="13069" max="13069" width="11.33203125" style="12" bestFit="1" customWidth="1"/>
    <col min="13070" max="13312" width="9.109375" style="12"/>
    <col min="13313" max="13313" width="16.33203125" style="12" customWidth="1"/>
    <col min="13314" max="13314" width="1.6640625" style="12" customWidth="1"/>
    <col min="13315" max="13315" width="10" style="12" bestFit="1" customWidth="1"/>
    <col min="13316" max="13316" width="1.6640625" style="12" customWidth="1"/>
    <col min="13317" max="13317" width="9.33203125" style="12" customWidth="1"/>
    <col min="13318" max="13318" width="1.6640625" style="12" customWidth="1"/>
    <col min="13319" max="13319" width="10.6640625" style="12" customWidth="1"/>
    <col min="13320" max="13320" width="1.6640625" style="12" customWidth="1"/>
    <col min="13321" max="13321" width="11.33203125" style="12" bestFit="1" customWidth="1"/>
    <col min="13322" max="13322" width="1.6640625" style="12" customWidth="1"/>
    <col min="13323" max="13323" width="11.33203125" style="12" bestFit="1" customWidth="1"/>
    <col min="13324" max="13324" width="1.6640625" style="12" customWidth="1"/>
    <col min="13325" max="13325" width="11.33203125" style="12" bestFit="1" customWidth="1"/>
    <col min="13326" max="13568" width="9.109375" style="12"/>
    <col min="13569" max="13569" width="16.33203125" style="12" customWidth="1"/>
    <col min="13570" max="13570" width="1.6640625" style="12" customWidth="1"/>
    <col min="13571" max="13571" width="10" style="12" bestFit="1" customWidth="1"/>
    <col min="13572" max="13572" width="1.6640625" style="12" customWidth="1"/>
    <col min="13573" max="13573" width="9.33203125" style="12" customWidth="1"/>
    <col min="13574" max="13574" width="1.6640625" style="12" customWidth="1"/>
    <col min="13575" max="13575" width="10.6640625" style="12" customWidth="1"/>
    <col min="13576" max="13576" width="1.6640625" style="12" customWidth="1"/>
    <col min="13577" max="13577" width="11.33203125" style="12" bestFit="1" customWidth="1"/>
    <col min="13578" max="13578" width="1.6640625" style="12" customWidth="1"/>
    <col min="13579" max="13579" width="11.33203125" style="12" bestFit="1" customWidth="1"/>
    <col min="13580" max="13580" width="1.6640625" style="12" customWidth="1"/>
    <col min="13581" max="13581" width="11.33203125" style="12" bestFit="1" customWidth="1"/>
    <col min="13582" max="13824" width="9.109375" style="12"/>
    <col min="13825" max="13825" width="16.33203125" style="12" customWidth="1"/>
    <col min="13826" max="13826" width="1.6640625" style="12" customWidth="1"/>
    <col min="13827" max="13827" width="10" style="12" bestFit="1" customWidth="1"/>
    <col min="13828" max="13828" width="1.6640625" style="12" customWidth="1"/>
    <col min="13829" max="13829" width="9.33203125" style="12" customWidth="1"/>
    <col min="13830" max="13830" width="1.6640625" style="12" customWidth="1"/>
    <col min="13831" max="13831" width="10.6640625" style="12" customWidth="1"/>
    <col min="13832" max="13832" width="1.6640625" style="12" customWidth="1"/>
    <col min="13833" max="13833" width="11.33203125" style="12" bestFit="1" customWidth="1"/>
    <col min="13834" max="13834" width="1.6640625" style="12" customWidth="1"/>
    <col min="13835" max="13835" width="11.33203125" style="12" bestFit="1" customWidth="1"/>
    <col min="13836" max="13836" width="1.6640625" style="12" customWidth="1"/>
    <col min="13837" max="13837" width="11.33203125" style="12" bestFit="1" customWidth="1"/>
    <col min="13838" max="14080" width="9.109375" style="12"/>
    <col min="14081" max="14081" width="16.33203125" style="12" customWidth="1"/>
    <col min="14082" max="14082" width="1.6640625" style="12" customWidth="1"/>
    <col min="14083" max="14083" width="10" style="12" bestFit="1" customWidth="1"/>
    <col min="14084" max="14084" width="1.6640625" style="12" customWidth="1"/>
    <col min="14085" max="14085" width="9.33203125" style="12" customWidth="1"/>
    <col min="14086" max="14086" width="1.6640625" style="12" customWidth="1"/>
    <col min="14087" max="14087" width="10.6640625" style="12" customWidth="1"/>
    <col min="14088" max="14088" width="1.6640625" style="12" customWidth="1"/>
    <col min="14089" max="14089" width="11.33203125" style="12" bestFit="1" customWidth="1"/>
    <col min="14090" max="14090" width="1.6640625" style="12" customWidth="1"/>
    <col min="14091" max="14091" width="11.33203125" style="12" bestFit="1" customWidth="1"/>
    <col min="14092" max="14092" width="1.6640625" style="12" customWidth="1"/>
    <col min="14093" max="14093" width="11.33203125" style="12" bestFit="1" customWidth="1"/>
    <col min="14094" max="14336" width="9.109375" style="12"/>
    <col min="14337" max="14337" width="16.33203125" style="12" customWidth="1"/>
    <col min="14338" max="14338" width="1.6640625" style="12" customWidth="1"/>
    <col min="14339" max="14339" width="10" style="12" bestFit="1" customWidth="1"/>
    <col min="14340" max="14340" width="1.6640625" style="12" customWidth="1"/>
    <col min="14341" max="14341" width="9.33203125" style="12" customWidth="1"/>
    <col min="14342" max="14342" width="1.6640625" style="12" customWidth="1"/>
    <col min="14343" max="14343" width="10.6640625" style="12" customWidth="1"/>
    <col min="14344" max="14344" width="1.6640625" style="12" customWidth="1"/>
    <col min="14345" max="14345" width="11.33203125" style="12" bestFit="1" customWidth="1"/>
    <col min="14346" max="14346" width="1.6640625" style="12" customWidth="1"/>
    <col min="14347" max="14347" width="11.33203125" style="12" bestFit="1" customWidth="1"/>
    <col min="14348" max="14348" width="1.6640625" style="12" customWidth="1"/>
    <col min="14349" max="14349" width="11.33203125" style="12" bestFit="1" customWidth="1"/>
    <col min="14350" max="14592" width="9.109375" style="12"/>
    <col min="14593" max="14593" width="16.33203125" style="12" customWidth="1"/>
    <col min="14594" max="14594" width="1.6640625" style="12" customWidth="1"/>
    <col min="14595" max="14595" width="10" style="12" bestFit="1" customWidth="1"/>
    <col min="14596" max="14596" width="1.6640625" style="12" customWidth="1"/>
    <col min="14597" max="14597" width="9.33203125" style="12" customWidth="1"/>
    <col min="14598" max="14598" width="1.6640625" style="12" customWidth="1"/>
    <col min="14599" max="14599" width="10.6640625" style="12" customWidth="1"/>
    <col min="14600" max="14600" width="1.6640625" style="12" customWidth="1"/>
    <col min="14601" max="14601" width="11.33203125" style="12" bestFit="1" customWidth="1"/>
    <col min="14602" max="14602" width="1.6640625" style="12" customWidth="1"/>
    <col min="14603" max="14603" width="11.33203125" style="12" bestFit="1" customWidth="1"/>
    <col min="14604" max="14604" width="1.6640625" style="12" customWidth="1"/>
    <col min="14605" max="14605" width="11.33203125" style="12" bestFit="1" customWidth="1"/>
    <col min="14606" max="14848" width="9.109375" style="12"/>
    <col min="14849" max="14849" width="16.33203125" style="12" customWidth="1"/>
    <col min="14850" max="14850" width="1.6640625" style="12" customWidth="1"/>
    <col min="14851" max="14851" width="10" style="12" bestFit="1" customWidth="1"/>
    <col min="14852" max="14852" width="1.6640625" style="12" customWidth="1"/>
    <col min="14853" max="14853" width="9.33203125" style="12" customWidth="1"/>
    <col min="14854" max="14854" width="1.6640625" style="12" customWidth="1"/>
    <col min="14855" max="14855" width="10.6640625" style="12" customWidth="1"/>
    <col min="14856" max="14856" width="1.6640625" style="12" customWidth="1"/>
    <col min="14857" max="14857" width="11.33203125" style="12" bestFit="1" customWidth="1"/>
    <col min="14858" max="14858" width="1.6640625" style="12" customWidth="1"/>
    <col min="14859" max="14859" width="11.33203125" style="12" bestFit="1" customWidth="1"/>
    <col min="14860" max="14860" width="1.6640625" style="12" customWidth="1"/>
    <col min="14861" max="14861" width="11.33203125" style="12" bestFit="1" customWidth="1"/>
    <col min="14862" max="15104" width="9.109375" style="12"/>
    <col min="15105" max="15105" width="16.33203125" style="12" customWidth="1"/>
    <col min="15106" max="15106" width="1.6640625" style="12" customWidth="1"/>
    <col min="15107" max="15107" width="10" style="12" bestFit="1" customWidth="1"/>
    <col min="15108" max="15108" width="1.6640625" style="12" customWidth="1"/>
    <col min="15109" max="15109" width="9.33203125" style="12" customWidth="1"/>
    <col min="15110" max="15110" width="1.6640625" style="12" customWidth="1"/>
    <col min="15111" max="15111" width="10.6640625" style="12" customWidth="1"/>
    <col min="15112" max="15112" width="1.6640625" style="12" customWidth="1"/>
    <col min="15113" max="15113" width="11.33203125" style="12" bestFit="1" customWidth="1"/>
    <col min="15114" max="15114" width="1.6640625" style="12" customWidth="1"/>
    <col min="15115" max="15115" width="11.33203125" style="12" bestFit="1" customWidth="1"/>
    <col min="15116" max="15116" width="1.6640625" style="12" customWidth="1"/>
    <col min="15117" max="15117" width="11.33203125" style="12" bestFit="1" customWidth="1"/>
    <col min="15118" max="15360" width="9.109375" style="12"/>
    <col min="15361" max="15361" width="16.33203125" style="12" customWidth="1"/>
    <col min="15362" max="15362" width="1.6640625" style="12" customWidth="1"/>
    <col min="15363" max="15363" width="10" style="12" bestFit="1" customWidth="1"/>
    <col min="15364" max="15364" width="1.6640625" style="12" customWidth="1"/>
    <col min="15365" max="15365" width="9.33203125" style="12" customWidth="1"/>
    <col min="15366" max="15366" width="1.6640625" style="12" customWidth="1"/>
    <col min="15367" max="15367" width="10.6640625" style="12" customWidth="1"/>
    <col min="15368" max="15368" width="1.6640625" style="12" customWidth="1"/>
    <col min="15369" max="15369" width="11.33203125" style="12" bestFit="1" customWidth="1"/>
    <col min="15370" max="15370" width="1.6640625" style="12" customWidth="1"/>
    <col min="15371" max="15371" width="11.33203125" style="12" bestFit="1" customWidth="1"/>
    <col min="15372" max="15372" width="1.6640625" style="12" customWidth="1"/>
    <col min="15373" max="15373" width="11.33203125" style="12" bestFit="1" customWidth="1"/>
    <col min="15374" max="15616" width="9.109375" style="12"/>
    <col min="15617" max="15617" width="16.33203125" style="12" customWidth="1"/>
    <col min="15618" max="15618" width="1.6640625" style="12" customWidth="1"/>
    <col min="15619" max="15619" width="10" style="12" bestFit="1" customWidth="1"/>
    <col min="15620" max="15620" width="1.6640625" style="12" customWidth="1"/>
    <col min="15621" max="15621" width="9.33203125" style="12" customWidth="1"/>
    <col min="15622" max="15622" width="1.6640625" style="12" customWidth="1"/>
    <col min="15623" max="15623" width="10.6640625" style="12" customWidth="1"/>
    <col min="15624" max="15624" width="1.6640625" style="12" customWidth="1"/>
    <col min="15625" max="15625" width="11.33203125" style="12" bestFit="1" customWidth="1"/>
    <col min="15626" max="15626" width="1.6640625" style="12" customWidth="1"/>
    <col min="15627" max="15627" width="11.33203125" style="12" bestFit="1" customWidth="1"/>
    <col min="15628" max="15628" width="1.6640625" style="12" customWidth="1"/>
    <col min="15629" max="15629" width="11.33203125" style="12" bestFit="1" customWidth="1"/>
    <col min="15630" max="15872" width="9.109375" style="12"/>
    <col min="15873" max="15873" width="16.33203125" style="12" customWidth="1"/>
    <col min="15874" max="15874" width="1.6640625" style="12" customWidth="1"/>
    <col min="15875" max="15875" width="10" style="12" bestFit="1" customWidth="1"/>
    <col min="15876" max="15876" width="1.6640625" style="12" customWidth="1"/>
    <col min="15877" max="15877" width="9.33203125" style="12" customWidth="1"/>
    <col min="15878" max="15878" width="1.6640625" style="12" customWidth="1"/>
    <col min="15879" max="15879" width="10.6640625" style="12" customWidth="1"/>
    <col min="15880" max="15880" width="1.6640625" style="12" customWidth="1"/>
    <col min="15881" max="15881" width="11.33203125" style="12" bestFit="1" customWidth="1"/>
    <col min="15882" max="15882" width="1.6640625" style="12" customWidth="1"/>
    <col min="15883" max="15883" width="11.33203125" style="12" bestFit="1" customWidth="1"/>
    <col min="15884" max="15884" width="1.6640625" style="12" customWidth="1"/>
    <col min="15885" max="15885" width="11.33203125" style="12" bestFit="1" customWidth="1"/>
    <col min="15886" max="16128" width="9.109375" style="12"/>
    <col min="16129" max="16129" width="16.33203125" style="12" customWidth="1"/>
    <col min="16130" max="16130" width="1.6640625" style="12" customWidth="1"/>
    <col min="16131" max="16131" width="10" style="12" bestFit="1" customWidth="1"/>
    <col min="16132" max="16132" width="1.6640625" style="12" customWidth="1"/>
    <col min="16133" max="16133" width="9.33203125" style="12" customWidth="1"/>
    <col min="16134" max="16134" width="1.6640625" style="12" customWidth="1"/>
    <col min="16135" max="16135" width="10.6640625" style="12" customWidth="1"/>
    <col min="16136" max="16136" width="1.6640625" style="12" customWidth="1"/>
    <col min="16137" max="16137" width="11.33203125" style="12" bestFit="1" customWidth="1"/>
    <col min="16138" max="16138" width="1.6640625" style="12" customWidth="1"/>
    <col min="16139" max="16139" width="11.33203125" style="12" bestFit="1" customWidth="1"/>
    <col min="16140" max="16140" width="1.6640625" style="12" customWidth="1"/>
    <col min="16141" max="16141" width="11.33203125" style="12" bestFit="1" customWidth="1"/>
    <col min="16142" max="16384" width="9.109375" style="12"/>
  </cols>
  <sheetData>
    <row r="1" spans="1:16">
      <c r="A1" s="307"/>
    </row>
    <row r="2" spans="1:16">
      <c r="J2" s="36"/>
      <c r="K2" s="36"/>
      <c r="L2" s="36"/>
      <c r="M2" s="36"/>
      <c r="N2" s="36"/>
    </row>
    <row r="3" spans="1:16">
      <c r="J3" s="36"/>
      <c r="K3" s="36"/>
      <c r="L3" s="36"/>
      <c r="M3" s="36"/>
      <c r="N3" s="36"/>
    </row>
    <row r="4" spans="1:16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</row>
    <row r="5" spans="1:16">
      <c r="A5" s="41" t="s">
        <v>3481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36"/>
    </row>
    <row r="6" spans="1:16">
      <c r="A6" s="41" t="s">
        <v>3506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36"/>
    </row>
    <row r="7" spans="1:16">
      <c r="A7" s="41" t="s">
        <v>3541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36"/>
    </row>
    <row r="8" spans="1:16">
      <c r="A8" s="36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</row>
    <row r="9" spans="1:16">
      <c r="C9" s="36"/>
      <c r="D9" s="36"/>
      <c r="E9" s="36"/>
      <c r="F9" s="36"/>
      <c r="G9" s="203" t="s">
        <v>2762</v>
      </c>
      <c r="H9" s="36"/>
      <c r="I9" s="203" t="s">
        <v>2750</v>
      </c>
      <c r="J9" s="36"/>
      <c r="K9" s="36"/>
      <c r="L9" s="36"/>
      <c r="M9" s="36"/>
      <c r="N9" s="36"/>
      <c r="O9" s="36"/>
      <c r="P9" s="36"/>
    </row>
    <row r="10" spans="1:16" ht="14.4">
      <c r="C10" s="36"/>
      <c r="D10" s="36"/>
      <c r="E10" s="36"/>
      <c r="F10" s="36"/>
      <c r="G10" s="203" t="s">
        <v>3507</v>
      </c>
      <c r="H10" s="36"/>
      <c r="I10" s="203" t="s">
        <v>3507</v>
      </c>
      <c r="J10" s="36"/>
      <c r="K10" s="355">
        <f ca="1">'Sal by FERC'!W337</f>
        <v>0.66161749747009757</v>
      </c>
      <c r="L10" s="355"/>
      <c r="M10" s="355">
        <f ca="1">'Sal by FERC'!W341</f>
        <v>0.33838250252990243</v>
      </c>
      <c r="N10" s="36"/>
      <c r="O10" s="36"/>
    </row>
    <row r="11" spans="1:16">
      <c r="A11" s="86"/>
      <c r="B11" s="86"/>
      <c r="C11" s="203"/>
      <c r="D11" s="203"/>
      <c r="E11" s="203" t="s">
        <v>3508</v>
      </c>
      <c r="F11" s="203"/>
      <c r="G11" s="203" t="s">
        <v>3509</v>
      </c>
      <c r="H11" s="203"/>
      <c r="I11" s="203" t="s">
        <v>3509</v>
      </c>
      <c r="J11" s="203"/>
      <c r="K11" s="203" t="s">
        <v>3510</v>
      </c>
      <c r="L11" s="203"/>
      <c r="M11" s="203" t="s">
        <v>3510</v>
      </c>
      <c r="N11" s="36"/>
      <c r="O11" s="36"/>
    </row>
    <row r="12" spans="1:16">
      <c r="A12" s="332" t="s">
        <v>3508</v>
      </c>
      <c r="B12" s="86"/>
      <c r="C12" s="129" t="s">
        <v>3511</v>
      </c>
      <c r="D12" s="203"/>
      <c r="E12" s="129" t="s">
        <v>3512</v>
      </c>
      <c r="F12" s="203"/>
      <c r="G12" s="129" t="s">
        <v>2878</v>
      </c>
      <c r="H12" s="203"/>
      <c r="I12" s="129" t="s">
        <v>2878</v>
      </c>
      <c r="J12" s="203"/>
      <c r="K12" s="129" t="s">
        <v>2804</v>
      </c>
      <c r="L12" s="203"/>
      <c r="M12" s="129" t="s">
        <v>2805</v>
      </c>
      <c r="N12" s="36"/>
      <c r="O12" s="36"/>
    </row>
    <row r="13" spans="1:16"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</row>
    <row r="14" spans="1:16" ht="14.4">
      <c r="A14" s="12" t="s">
        <v>3513</v>
      </c>
      <c r="C14" s="292">
        <f>'PR Tax Rates '!$P$5</f>
        <v>127200</v>
      </c>
      <c r="D14" s="36"/>
      <c r="E14" s="333">
        <f>'PR Tax Rates '!P6</f>
        <v>6.2E-2</v>
      </c>
      <c r="F14" s="36"/>
      <c r="G14" s="356">
        <f>FICA!J15</f>
        <v>300849.37476239883</v>
      </c>
      <c r="H14" s="36"/>
      <c r="I14" s="357">
        <f>FICA!N15</f>
        <v>157769.39286338404</v>
      </c>
      <c r="J14" s="36"/>
      <c r="K14" s="356">
        <f ca="1">$I14*K$10</f>
        <v>104382.99088364882</v>
      </c>
      <c r="L14" s="36"/>
      <c r="M14" s="356">
        <f ca="1">$I14*M$10</f>
        <v>53386.401979735223</v>
      </c>
      <c r="N14" s="36"/>
      <c r="O14" s="36"/>
    </row>
    <row r="15" spans="1:16" ht="14.4">
      <c r="A15" s="12" t="s">
        <v>2916</v>
      </c>
      <c r="C15" s="292">
        <f>'PR Tax Rates '!P17</f>
        <v>45000</v>
      </c>
      <c r="D15" s="36"/>
      <c r="E15" s="333">
        <f>'PR Tax Rates '!P18</f>
        <v>6.0000000000000001E-3</v>
      </c>
      <c r="F15" s="36"/>
      <c r="G15" s="45">
        <f>SUTA!J15</f>
        <v>2174.6947179570002</v>
      </c>
      <c r="H15" s="36"/>
      <c r="I15" s="45">
        <f>SUTA!N15</f>
        <v>1173.8098343335701</v>
      </c>
      <c r="J15" s="36"/>
      <c r="K15" s="45">
        <f ca="1">$I15*K$10</f>
        <v>776.61312509756647</v>
      </c>
      <c r="L15" s="36"/>
      <c r="M15" s="45">
        <f ca="1">$I15*M$10</f>
        <v>397.19670923600364</v>
      </c>
      <c r="N15" s="36"/>
      <c r="O15" s="36"/>
    </row>
    <row r="16" spans="1:16" ht="16.2">
      <c r="A16" s="12" t="s">
        <v>2915</v>
      </c>
      <c r="C16" s="292">
        <f>'PR Tax Rates '!P13</f>
        <v>7000</v>
      </c>
      <c r="D16" s="36"/>
      <c r="E16" s="333">
        <f>'PR Tax Rates '!P14</f>
        <v>6.0000000000000001E-3</v>
      </c>
      <c r="F16" s="36"/>
      <c r="G16" s="211">
        <f>FUTA!J15</f>
        <v>61.139715963000022</v>
      </c>
      <c r="H16" s="36"/>
      <c r="I16" s="648">
        <f>FUTA!N15</f>
        <v>33.707502296804257</v>
      </c>
      <c r="J16" s="649"/>
      <c r="K16" s="648">
        <f ca="1">$I16*K$10</f>
        <v>22.301473315579198</v>
      </c>
      <c r="L16" s="649"/>
      <c r="M16" s="648">
        <f ca="1">$I16*M$10</f>
        <v>11.406028981225059</v>
      </c>
      <c r="N16" s="36"/>
      <c r="O16" s="36"/>
    </row>
    <row r="17" spans="1:19" ht="15" thickBot="1">
      <c r="A17" s="12" t="s">
        <v>3894</v>
      </c>
      <c r="C17" s="292"/>
      <c r="D17" s="36"/>
      <c r="E17" s="333"/>
      <c r="F17" s="36"/>
      <c r="G17" s="353">
        <f>SUM(G14:G16)</f>
        <v>303085.20919631881</v>
      </c>
      <c r="H17" s="74"/>
      <c r="I17" s="71">
        <f>SUM(I14:I16)</f>
        <v>158976.91020001442</v>
      </c>
      <c r="J17" s="74"/>
      <c r="K17" s="71">
        <f ca="1">SUM(K14:K16)</f>
        <v>105181.90548206195</v>
      </c>
      <c r="L17" s="74"/>
      <c r="M17" s="71">
        <f ca="1">SUM(M14:M16)</f>
        <v>53795.004717952455</v>
      </c>
      <c r="N17" s="36"/>
      <c r="O17" s="36"/>
    </row>
    <row r="18" spans="1:19" ht="15" thickTop="1">
      <c r="C18" s="292"/>
      <c r="D18" s="36"/>
      <c r="E18" s="333"/>
      <c r="F18" s="36"/>
      <c r="G18" s="45"/>
      <c r="H18" s="36"/>
      <c r="I18" s="45"/>
      <c r="J18" s="36"/>
      <c r="K18" s="45"/>
      <c r="L18" s="36"/>
      <c r="M18" s="45"/>
      <c r="N18" s="36"/>
      <c r="O18" s="36"/>
    </row>
    <row r="19" spans="1:19" ht="14.4">
      <c r="A19" s="12" t="s">
        <v>2913</v>
      </c>
      <c r="C19" s="334" t="s">
        <v>2914</v>
      </c>
      <c r="D19" s="36"/>
      <c r="F19" s="36"/>
      <c r="G19" s="71"/>
      <c r="H19" s="36"/>
      <c r="I19" s="45"/>
      <c r="J19" s="36"/>
      <c r="K19" s="333">
        <f>'PR Tax Rates '!P10</f>
        <v>1.4500000000000001E-2</v>
      </c>
      <c r="L19" s="36"/>
      <c r="M19" s="333">
        <f>'PR Tax Rates '!P10</f>
        <v>1.4500000000000001E-2</v>
      </c>
      <c r="N19" s="36"/>
      <c r="O19" s="36"/>
    </row>
    <row r="20" spans="1:19" ht="14.4">
      <c r="C20" s="334"/>
      <c r="D20" s="36"/>
      <c r="E20" s="333"/>
      <c r="F20" s="36"/>
      <c r="G20" s="71"/>
      <c r="H20" s="36"/>
      <c r="I20" s="45"/>
      <c r="J20" s="52" t="s">
        <v>3895</v>
      </c>
      <c r="K20" s="45">
        <f ca="1">+'Summary by IS Category'!F31</f>
        <v>1955260.0379035473</v>
      </c>
      <c r="L20" s="36"/>
      <c r="M20" s="45">
        <f ca="1">+'Summary by IS Category'!M31</f>
        <v>1323035.215555951</v>
      </c>
      <c r="N20" s="36"/>
      <c r="O20" s="36"/>
    </row>
    <row r="21" spans="1:19" ht="14.4">
      <c r="A21" s="12" t="s">
        <v>3894</v>
      </c>
      <c r="C21" s="334"/>
      <c r="D21" s="36"/>
      <c r="E21" s="333"/>
      <c r="F21" s="36"/>
      <c r="G21" s="71"/>
      <c r="H21" s="36"/>
      <c r="I21" s="45"/>
      <c r="J21" s="36"/>
      <c r="K21" s="612">
        <f ca="1">+K19*K20</f>
        <v>28351.270549601439</v>
      </c>
      <c r="L21" s="36"/>
      <c r="M21" s="612">
        <f ca="1">+M19*M20</f>
        <v>19184.010625561292</v>
      </c>
      <c r="N21" s="36"/>
      <c r="O21" s="36"/>
    </row>
    <row r="22" spans="1:19" ht="14.4">
      <c r="C22" s="334"/>
      <c r="D22" s="36"/>
      <c r="E22" s="333"/>
      <c r="F22" s="36"/>
      <c r="G22" s="71"/>
      <c r="H22" s="36"/>
      <c r="I22"/>
      <c r="J22" s="36"/>
      <c r="K22" s="45"/>
      <c r="L22" s="36"/>
      <c r="M22" s="45"/>
      <c r="N22" s="36"/>
      <c r="O22" s="36"/>
    </row>
    <row r="23" spans="1:19" ht="14.4">
      <c r="C23" s="36"/>
      <c r="D23" s="36"/>
      <c r="E23" s="36"/>
      <c r="F23" s="36"/>
      <c r="G23" s="74"/>
      <c r="H23" s="36"/>
      <c r="I23"/>
      <c r="J23" s="36"/>
      <c r="K23" s="67"/>
      <c r="L23" s="36"/>
      <c r="M23" s="67"/>
      <c r="N23" s="36"/>
      <c r="O23" s="36"/>
    </row>
    <row r="24" spans="1:19" ht="15" thickBot="1">
      <c r="A24" s="12" t="s">
        <v>3896</v>
      </c>
      <c r="C24" s="36"/>
      <c r="D24" s="36"/>
      <c r="E24" s="36"/>
      <c r="F24" s="36"/>
      <c r="G24" s="354"/>
      <c r="H24" s="36"/>
      <c r="I24"/>
      <c r="J24" s="36"/>
      <c r="K24" s="633">
        <f ca="1">+K21+K17</f>
        <v>133533.17603166337</v>
      </c>
      <c r="L24" s="36"/>
      <c r="M24" s="633">
        <f ca="1">+M21+M17</f>
        <v>72979.015343513747</v>
      </c>
      <c r="N24" s="36"/>
      <c r="O24" s="36"/>
    </row>
    <row r="25" spans="1:19" ht="15" thickTop="1">
      <c r="C25" s="36"/>
      <c r="D25" s="36"/>
      <c r="E25" s="36"/>
      <c r="F25" s="36"/>
      <c r="G25" s="36"/>
      <c r="H25" s="36"/>
      <c r="I25"/>
      <c r="J25"/>
      <c r="K25" s="329"/>
      <c r="L25" s="329"/>
      <c r="M25" s="329"/>
      <c r="N25"/>
      <c r="O25"/>
      <c r="P25"/>
      <c r="Q25"/>
      <c r="R25"/>
      <c r="S25"/>
    </row>
    <row r="26" spans="1:19" ht="14.4">
      <c r="C26" s="36"/>
      <c r="D26" s="36"/>
      <c r="E26" s="36"/>
      <c r="F26" s="36"/>
      <c r="G26" s="36"/>
      <c r="H26" s="36"/>
      <c r="I26"/>
      <c r="J26"/>
      <c r="K26"/>
      <c r="L26"/>
      <c r="M26"/>
      <c r="N26"/>
      <c r="O26"/>
      <c r="P26"/>
      <c r="Q26"/>
      <c r="R26"/>
      <c r="S26"/>
    </row>
    <row r="27" spans="1:19" ht="14.4">
      <c r="C27" s="36"/>
      <c r="D27" s="36"/>
      <c r="E27" s="36"/>
      <c r="F27" s="36"/>
      <c r="G27" s="36"/>
      <c r="H27" s="36"/>
      <c r="I27"/>
      <c r="J27"/>
      <c r="K27"/>
      <c r="L27"/>
      <c r="M27"/>
      <c r="N27"/>
      <c r="O27"/>
      <c r="P27"/>
      <c r="Q27"/>
      <c r="R27"/>
      <c r="S27"/>
    </row>
    <row r="28" spans="1:19" ht="14.4">
      <c r="C28" s="36"/>
      <c r="D28" s="36"/>
      <c r="E28" s="36"/>
      <c r="F28" s="36"/>
      <c r="G28" s="36"/>
      <c r="H28" s="36"/>
      <c r="I28"/>
      <c r="J28"/>
      <c r="K28"/>
      <c r="L28"/>
      <c r="M28"/>
      <c r="N28"/>
      <c r="O28"/>
      <c r="P28"/>
      <c r="Q28"/>
      <c r="R28"/>
      <c r="S28"/>
    </row>
    <row r="29" spans="1:19" ht="14.4">
      <c r="C29" s="36"/>
      <c r="D29" s="36"/>
      <c r="E29" s="36"/>
      <c r="F29" s="36"/>
      <c r="G29" s="36"/>
      <c r="H29" s="36"/>
      <c r="I29"/>
      <c r="J29"/>
      <c r="K29"/>
      <c r="L29"/>
      <c r="M29"/>
      <c r="N29"/>
      <c r="O29"/>
      <c r="P29"/>
      <c r="Q29"/>
      <c r="R29"/>
      <c r="S29"/>
    </row>
    <row r="30" spans="1:19" ht="14.4">
      <c r="C30" s="36"/>
      <c r="D30" s="36"/>
      <c r="E30" s="36"/>
      <c r="F30" s="36"/>
      <c r="G30" s="36"/>
      <c r="H30" s="36"/>
      <c r="I30"/>
      <c r="J30"/>
      <c r="K30"/>
      <c r="L30"/>
      <c r="M30"/>
      <c r="N30"/>
      <c r="O30"/>
      <c r="P30"/>
      <c r="Q30"/>
      <c r="R30"/>
      <c r="S30"/>
    </row>
    <row r="31" spans="1:19" ht="14.4">
      <c r="C31" s="36"/>
      <c r="D31" s="36"/>
      <c r="E31" s="36"/>
      <c r="F31" s="36"/>
      <c r="G31" s="36"/>
      <c r="H31" s="36"/>
      <c r="I31"/>
      <c r="J31"/>
      <c r="K31"/>
      <c r="L31"/>
      <c r="M31"/>
      <c r="N31"/>
      <c r="O31"/>
      <c r="P31"/>
      <c r="Q31"/>
      <c r="R31"/>
      <c r="S31"/>
    </row>
    <row r="32" spans="1:19" ht="14.4">
      <c r="C32" s="36"/>
      <c r="D32" s="36"/>
      <c r="E32" s="36"/>
      <c r="F32" s="36"/>
      <c r="G32" s="36"/>
      <c r="H32" s="36"/>
      <c r="I32"/>
      <c r="J32"/>
      <c r="K32"/>
      <c r="L32"/>
      <c r="M32"/>
      <c r="N32"/>
      <c r="O32"/>
      <c r="P32"/>
      <c r="Q32"/>
      <c r="R32"/>
      <c r="S32"/>
    </row>
    <row r="33" spans="3:19" ht="14.4">
      <c r="C33" s="36"/>
      <c r="D33" s="36"/>
      <c r="E33" s="36"/>
      <c r="F33" s="36"/>
      <c r="G33" s="36"/>
      <c r="H33" s="36"/>
      <c r="I33"/>
      <c r="J33"/>
      <c r="K33"/>
      <c r="L33"/>
      <c r="M33"/>
      <c r="N33"/>
      <c r="O33"/>
      <c r="P33"/>
      <c r="Q33"/>
      <c r="R33"/>
      <c r="S33"/>
    </row>
    <row r="34" spans="3:19" ht="14.4">
      <c r="C34" s="36"/>
      <c r="D34" s="36"/>
      <c r="E34" s="36"/>
      <c r="F34" s="36"/>
      <c r="G34" s="36"/>
      <c r="H34" s="36"/>
      <c r="I34"/>
      <c r="J34" s="36"/>
      <c r="K34" s="36"/>
      <c r="L34" s="36"/>
      <c r="M34" s="36"/>
      <c r="N34" s="36"/>
      <c r="O34" s="36"/>
    </row>
    <row r="35" spans="3:19"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</row>
    <row r="36" spans="3:19"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</row>
    <row r="37" spans="3:19"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</row>
    <row r="38" spans="3:19"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</row>
    <row r="39" spans="3:19"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</row>
    <row r="40" spans="3:19"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</row>
    <row r="41" spans="3:19"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</row>
    <row r="42" spans="3:19"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</row>
    <row r="43" spans="3:19"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</row>
    <row r="44" spans="3:19"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</row>
  </sheetData>
  <printOptions horizontalCentered="1"/>
  <pageMargins left="0.75" right="0.75" top="0.25" bottom="0.5" header="0.5" footer="0.5"/>
  <pageSetup scale="97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707"/>
  <sheetViews>
    <sheetView zoomScaleNormal="100" workbookViewId="0">
      <pane xSplit="2" ySplit="15" topLeftCell="C3466" activePane="bottomRight" state="frozen"/>
      <selection activeCell="E3466" sqref="E3466"/>
      <selection pane="topRight" activeCell="E3466" sqref="E3466"/>
      <selection pane="bottomLeft" activeCell="E3466" sqref="E3466"/>
      <selection pane="bottomRight" activeCell="I3435" sqref="I3435"/>
    </sheetView>
  </sheetViews>
  <sheetFormatPr defaultColWidth="9.109375" defaultRowHeight="13.2"/>
  <cols>
    <col min="1" max="1" width="6" style="12" bestFit="1" customWidth="1"/>
    <col min="2" max="2" width="5.5546875" style="36" customWidth="1"/>
    <col min="3" max="3" width="13.6640625" style="36" bestFit="1" customWidth="1"/>
    <col min="4" max="4" width="8.109375" style="36" bestFit="1" customWidth="1"/>
    <col min="5" max="5" width="17.33203125" style="302" bestFit="1" customWidth="1"/>
    <col min="6" max="6" width="18.33203125" style="302" customWidth="1"/>
    <col min="7" max="7" width="1.6640625" style="302" customWidth="1"/>
    <col min="8" max="8" width="22.109375" style="302" customWidth="1"/>
    <col min="9" max="9" width="21.5546875" style="302" bestFit="1" customWidth="1"/>
    <col min="10" max="10" width="16.33203125" style="302" bestFit="1" customWidth="1"/>
    <col min="11" max="11" width="16.33203125" style="36" customWidth="1"/>
    <col min="12" max="12" width="13.44140625" style="36" customWidth="1"/>
    <col min="13" max="13" width="17.88671875" style="36" bestFit="1" customWidth="1"/>
    <col min="14" max="14" width="11.6640625" style="36" bestFit="1" customWidth="1"/>
    <col min="15" max="15" width="6.44140625" style="36" bestFit="1" customWidth="1"/>
    <col min="16" max="16" width="3.6640625" style="36" bestFit="1" customWidth="1"/>
    <col min="17" max="17" width="12.33203125" style="12" bestFit="1" customWidth="1"/>
    <col min="18" max="18" width="9.6640625" style="12" bestFit="1" customWidth="1"/>
    <col min="19" max="256" width="9.109375" style="12"/>
    <col min="257" max="257" width="6.5546875" style="12" bestFit="1" customWidth="1"/>
    <col min="258" max="258" width="20.5546875" style="12" customWidth="1"/>
    <col min="259" max="259" width="14.44140625" style="12" customWidth="1"/>
    <col min="260" max="260" width="8.6640625" style="12" bestFit="1" customWidth="1"/>
    <col min="261" max="262" width="15" style="12" bestFit="1" customWidth="1"/>
    <col min="263" max="263" width="1.6640625" style="12" customWidth="1"/>
    <col min="264" max="264" width="13.44140625" style="12" bestFit="1" customWidth="1"/>
    <col min="265" max="265" width="14" style="12" bestFit="1" customWidth="1"/>
    <col min="266" max="266" width="12.88671875" style="12" bestFit="1" customWidth="1"/>
    <col min="267" max="267" width="14.109375" style="12" customWidth="1"/>
    <col min="268" max="268" width="12.88671875" style="12" bestFit="1" customWidth="1"/>
    <col min="269" max="269" width="14" style="12" bestFit="1" customWidth="1"/>
    <col min="270" max="270" width="11.44140625" style="12" customWidth="1"/>
    <col min="271" max="271" width="10.88671875" style="12" bestFit="1" customWidth="1"/>
    <col min="272" max="272" width="9.109375" style="12"/>
    <col min="273" max="273" width="12.33203125" style="12" bestFit="1" customWidth="1"/>
    <col min="274" max="274" width="9.6640625" style="12" bestFit="1" customWidth="1"/>
    <col min="275" max="512" width="9.109375" style="12"/>
    <col min="513" max="513" width="6.5546875" style="12" bestFit="1" customWidth="1"/>
    <col min="514" max="514" width="20.5546875" style="12" customWidth="1"/>
    <col min="515" max="515" width="14.44140625" style="12" customWidth="1"/>
    <col min="516" max="516" width="8.6640625" style="12" bestFit="1" customWidth="1"/>
    <col min="517" max="518" width="15" style="12" bestFit="1" customWidth="1"/>
    <col min="519" max="519" width="1.6640625" style="12" customWidth="1"/>
    <col min="520" max="520" width="13.44140625" style="12" bestFit="1" customWidth="1"/>
    <col min="521" max="521" width="14" style="12" bestFit="1" customWidth="1"/>
    <col min="522" max="522" width="12.88671875" style="12" bestFit="1" customWidth="1"/>
    <col min="523" max="523" width="14.109375" style="12" customWidth="1"/>
    <col min="524" max="524" width="12.88671875" style="12" bestFit="1" customWidth="1"/>
    <col min="525" max="525" width="14" style="12" bestFit="1" customWidth="1"/>
    <col min="526" max="526" width="11.44140625" style="12" customWidth="1"/>
    <col min="527" max="527" width="10.88671875" style="12" bestFit="1" customWidth="1"/>
    <col min="528" max="528" width="9.109375" style="12"/>
    <col min="529" max="529" width="12.33203125" style="12" bestFit="1" customWidth="1"/>
    <col min="530" max="530" width="9.6640625" style="12" bestFit="1" customWidth="1"/>
    <col min="531" max="768" width="9.109375" style="12"/>
    <col min="769" max="769" width="6.5546875" style="12" bestFit="1" customWidth="1"/>
    <col min="770" max="770" width="20.5546875" style="12" customWidth="1"/>
    <col min="771" max="771" width="14.44140625" style="12" customWidth="1"/>
    <col min="772" max="772" width="8.6640625" style="12" bestFit="1" customWidth="1"/>
    <col min="773" max="774" width="15" style="12" bestFit="1" customWidth="1"/>
    <col min="775" max="775" width="1.6640625" style="12" customWidth="1"/>
    <col min="776" max="776" width="13.44140625" style="12" bestFit="1" customWidth="1"/>
    <col min="777" max="777" width="14" style="12" bestFit="1" customWidth="1"/>
    <col min="778" max="778" width="12.88671875" style="12" bestFit="1" customWidth="1"/>
    <col min="779" max="779" width="14.109375" style="12" customWidth="1"/>
    <col min="780" max="780" width="12.88671875" style="12" bestFit="1" customWidth="1"/>
    <col min="781" max="781" width="14" style="12" bestFit="1" customWidth="1"/>
    <col min="782" max="782" width="11.44140625" style="12" customWidth="1"/>
    <col min="783" max="783" width="10.88671875" style="12" bestFit="1" customWidth="1"/>
    <col min="784" max="784" width="9.109375" style="12"/>
    <col min="785" max="785" width="12.33203125" style="12" bestFit="1" customWidth="1"/>
    <col min="786" max="786" width="9.6640625" style="12" bestFit="1" customWidth="1"/>
    <col min="787" max="1024" width="9.109375" style="12"/>
    <col min="1025" max="1025" width="6.5546875" style="12" bestFit="1" customWidth="1"/>
    <col min="1026" max="1026" width="20.5546875" style="12" customWidth="1"/>
    <col min="1027" max="1027" width="14.44140625" style="12" customWidth="1"/>
    <col min="1028" max="1028" width="8.6640625" style="12" bestFit="1" customWidth="1"/>
    <col min="1029" max="1030" width="15" style="12" bestFit="1" customWidth="1"/>
    <col min="1031" max="1031" width="1.6640625" style="12" customWidth="1"/>
    <col min="1032" max="1032" width="13.44140625" style="12" bestFit="1" customWidth="1"/>
    <col min="1033" max="1033" width="14" style="12" bestFit="1" customWidth="1"/>
    <col min="1034" max="1034" width="12.88671875" style="12" bestFit="1" customWidth="1"/>
    <col min="1035" max="1035" width="14.109375" style="12" customWidth="1"/>
    <col min="1036" max="1036" width="12.88671875" style="12" bestFit="1" customWidth="1"/>
    <col min="1037" max="1037" width="14" style="12" bestFit="1" customWidth="1"/>
    <col min="1038" max="1038" width="11.44140625" style="12" customWidth="1"/>
    <col min="1039" max="1039" width="10.88671875" style="12" bestFit="1" customWidth="1"/>
    <col min="1040" max="1040" width="9.109375" style="12"/>
    <col min="1041" max="1041" width="12.33203125" style="12" bestFit="1" customWidth="1"/>
    <col min="1042" max="1042" width="9.6640625" style="12" bestFit="1" customWidth="1"/>
    <col min="1043" max="1280" width="9.109375" style="12"/>
    <col min="1281" max="1281" width="6.5546875" style="12" bestFit="1" customWidth="1"/>
    <col min="1282" max="1282" width="20.5546875" style="12" customWidth="1"/>
    <col min="1283" max="1283" width="14.44140625" style="12" customWidth="1"/>
    <col min="1284" max="1284" width="8.6640625" style="12" bestFit="1" customWidth="1"/>
    <col min="1285" max="1286" width="15" style="12" bestFit="1" customWidth="1"/>
    <col min="1287" max="1287" width="1.6640625" style="12" customWidth="1"/>
    <col min="1288" max="1288" width="13.44140625" style="12" bestFit="1" customWidth="1"/>
    <col min="1289" max="1289" width="14" style="12" bestFit="1" customWidth="1"/>
    <col min="1290" max="1290" width="12.88671875" style="12" bestFit="1" customWidth="1"/>
    <col min="1291" max="1291" width="14.109375" style="12" customWidth="1"/>
    <col min="1292" max="1292" width="12.88671875" style="12" bestFit="1" customWidth="1"/>
    <col min="1293" max="1293" width="14" style="12" bestFit="1" customWidth="1"/>
    <col min="1294" max="1294" width="11.44140625" style="12" customWidth="1"/>
    <col min="1295" max="1295" width="10.88671875" style="12" bestFit="1" customWidth="1"/>
    <col min="1296" max="1296" width="9.109375" style="12"/>
    <col min="1297" max="1297" width="12.33203125" style="12" bestFit="1" customWidth="1"/>
    <col min="1298" max="1298" width="9.6640625" style="12" bestFit="1" customWidth="1"/>
    <col min="1299" max="1536" width="9.109375" style="12"/>
    <col min="1537" max="1537" width="6.5546875" style="12" bestFit="1" customWidth="1"/>
    <col min="1538" max="1538" width="20.5546875" style="12" customWidth="1"/>
    <col min="1539" max="1539" width="14.44140625" style="12" customWidth="1"/>
    <col min="1540" max="1540" width="8.6640625" style="12" bestFit="1" customWidth="1"/>
    <col min="1541" max="1542" width="15" style="12" bestFit="1" customWidth="1"/>
    <col min="1543" max="1543" width="1.6640625" style="12" customWidth="1"/>
    <col min="1544" max="1544" width="13.44140625" style="12" bestFit="1" customWidth="1"/>
    <col min="1545" max="1545" width="14" style="12" bestFit="1" customWidth="1"/>
    <col min="1546" max="1546" width="12.88671875" style="12" bestFit="1" customWidth="1"/>
    <col min="1547" max="1547" width="14.109375" style="12" customWidth="1"/>
    <col min="1548" max="1548" width="12.88671875" style="12" bestFit="1" customWidth="1"/>
    <col min="1549" max="1549" width="14" style="12" bestFit="1" customWidth="1"/>
    <col min="1550" max="1550" width="11.44140625" style="12" customWidth="1"/>
    <col min="1551" max="1551" width="10.88671875" style="12" bestFit="1" customWidth="1"/>
    <col min="1552" max="1552" width="9.109375" style="12"/>
    <col min="1553" max="1553" width="12.33203125" style="12" bestFit="1" customWidth="1"/>
    <col min="1554" max="1554" width="9.6640625" style="12" bestFit="1" customWidth="1"/>
    <col min="1555" max="1792" width="9.109375" style="12"/>
    <col min="1793" max="1793" width="6.5546875" style="12" bestFit="1" customWidth="1"/>
    <col min="1794" max="1794" width="20.5546875" style="12" customWidth="1"/>
    <col min="1795" max="1795" width="14.44140625" style="12" customWidth="1"/>
    <col min="1796" max="1796" width="8.6640625" style="12" bestFit="1" customWidth="1"/>
    <col min="1797" max="1798" width="15" style="12" bestFit="1" customWidth="1"/>
    <col min="1799" max="1799" width="1.6640625" style="12" customWidth="1"/>
    <col min="1800" max="1800" width="13.44140625" style="12" bestFit="1" customWidth="1"/>
    <col min="1801" max="1801" width="14" style="12" bestFit="1" customWidth="1"/>
    <col min="1802" max="1802" width="12.88671875" style="12" bestFit="1" customWidth="1"/>
    <col min="1803" max="1803" width="14.109375" style="12" customWidth="1"/>
    <col min="1804" max="1804" width="12.88671875" style="12" bestFit="1" customWidth="1"/>
    <col min="1805" max="1805" width="14" style="12" bestFit="1" customWidth="1"/>
    <col min="1806" max="1806" width="11.44140625" style="12" customWidth="1"/>
    <col min="1807" max="1807" width="10.88671875" style="12" bestFit="1" customWidth="1"/>
    <col min="1808" max="1808" width="9.109375" style="12"/>
    <col min="1809" max="1809" width="12.33203125" style="12" bestFit="1" customWidth="1"/>
    <col min="1810" max="1810" width="9.6640625" style="12" bestFit="1" customWidth="1"/>
    <col min="1811" max="2048" width="9.109375" style="12"/>
    <col min="2049" max="2049" width="6.5546875" style="12" bestFit="1" customWidth="1"/>
    <col min="2050" max="2050" width="20.5546875" style="12" customWidth="1"/>
    <col min="2051" max="2051" width="14.44140625" style="12" customWidth="1"/>
    <col min="2052" max="2052" width="8.6640625" style="12" bestFit="1" customWidth="1"/>
    <col min="2053" max="2054" width="15" style="12" bestFit="1" customWidth="1"/>
    <col min="2055" max="2055" width="1.6640625" style="12" customWidth="1"/>
    <col min="2056" max="2056" width="13.44140625" style="12" bestFit="1" customWidth="1"/>
    <col min="2057" max="2057" width="14" style="12" bestFit="1" customWidth="1"/>
    <col min="2058" max="2058" width="12.88671875" style="12" bestFit="1" customWidth="1"/>
    <col min="2059" max="2059" width="14.109375" style="12" customWidth="1"/>
    <col min="2060" max="2060" width="12.88671875" style="12" bestFit="1" customWidth="1"/>
    <col min="2061" max="2061" width="14" style="12" bestFit="1" customWidth="1"/>
    <col min="2062" max="2062" width="11.44140625" style="12" customWidth="1"/>
    <col min="2063" max="2063" width="10.88671875" style="12" bestFit="1" customWidth="1"/>
    <col min="2064" max="2064" width="9.109375" style="12"/>
    <col min="2065" max="2065" width="12.33203125" style="12" bestFit="1" customWidth="1"/>
    <col min="2066" max="2066" width="9.6640625" style="12" bestFit="1" customWidth="1"/>
    <col min="2067" max="2304" width="9.109375" style="12"/>
    <col min="2305" max="2305" width="6.5546875" style="12" bestFit="1" customWidth="1"/>
    <col min="2306" max="2306" width="20.5546875" style="12" customWidth="1"/>
    <col min="2307" max="2307" width="14.44140625" style="12" customWidth="1"/>
    <col min="2308" max="2308" width="8.6640625" style="12" bestFit="1" customWidth="1"/>
    <col min="2309" max="2310" width="15" style="12" bestFit="1" customWidth="1"/>
    <col min="2311" max="2311" width="1.6640625" style="12" customWidth="1"/>
    <col min="2312" max="2312" width="13.44140625" style="12" bestFit="1" customWidth="1"/>
    <col min="2313" max="2313" width="14" style="12" bestFit="1" customWidth="1"/>
    <col min="2314" max="2314" width="12.88671875" style="12" bestFit="1" customWidth="1"/>
    <col min="2315" max="2315" width="14.109375" style="12" customWidth="1"/>
    <col min="2316" max="2316" width="12.88671875" style="12" bestFit="1" customWidth="1"/>
    <col min="2317" max="2317" width="14" style="12" bestFit="1" customWidth="1"/>
    <col min="2318" max="2318" width="11.44140625" style="12" customWidth="1"/>
    <col min="2319" max="2319" width="10.88671875" style="12" bestFit="1" customWidth="1"/>
    <col min="2320" max="2320" width="9.109375" style="12"/>
    <col min="2321" max="2321" width="12.33203125" style="12" bestFit="1" customWidth="1"/>
    <col min="2322" max="2322" width="9.6640625" style="12" bestFit="1" customWidth="1"/>
    <col min="2323" max="2560" width="9.109375" style="12"/>
    <col min="2561" max="2561" width="6.5546875" style="12" bestFit="1" customWidth="1"/>
    <col min="2562" max="2562" width="20.5546875" style="12" customWidth="1"/>
    <col min="2563" max="2563" width="14.44140625" style="12" customWidth="1"/>
    <col min="2564" max="2564" width="8.6640625" style="12" bestFit="1" customWidth="1"/>
    <col min="2565" max="2566" width="15" style="12" bestFit="1" customWidth="1"/>
    <col min="2567" max="2567" width="1.6640625" style="12" customWidth="1"/>
    <col min="2568" max="2568" width="13.44140625" style="12" bestFit="1" customWidth="1"/>
    <col min="2569" max="2569" width="14" style="12" bestFit="1" customWidth="1"/>
    <col min="2570" max="2570" width="12.88671875" style="12" bestFit="1" customWidth="1"/>
    <col min="2571" max="2571" width="14.109375" style="12" customWidth="1"/>
    <col min="2572" max="2572" width="12.88671875" style="12" bestFit="1" customWidth="1"/>
    <col min="2573" max="2573" width="14" style="12" bestFit="1" customWidth="1"/>
    <col min="2574" max="2574" width="11.44140625" style="12" customWidth="1"/>
    <col min="2575" max="2575" width="10.88671875" style="12" bestFit="1" customWidth="1"/>
    <col min="2576" max="2576" width="9.109375" style="12"/>
    <col min="2577" max="2577" width="12.33203125" style="12" bestFit="1" customWidth="1"/>
    <col min="2578" max="2578" width="9.6640625" style="12" bestFit="1" customWidth="1"/>
    <col min="2579" max="2816" width="9.109375" style="12"/>
    <col min="2817" max="2817" width="6.5546875" style="12" bestFit="1" customWidth="1"/>
    <col min="2818" max="2818" width="20.5546875" style="12" customWidth="1"/>
    <col min="2819" max="2819" width="14.44140625" style="12" customWidth="1"/>
    <col min="2820" max="2820" width="8.6640625" style="12" bestFit="1" customWidth="1"/>
    <col min="2821" max="2822" width="15" style="12" bestFit="1" customWidth="1"/>
    <col min="2823" max="2823" width="1.6640625" style="12" customWidth="1"/>
    <col min="2824" max="2824" width="13.44140625" style="12" bestFit="1" customWidth="1"/>
    <col min="2825" max="2825" width="14" style="12" bestFit="1" customWidth="1"/>
    <col min="2826" max="2826" width="12.88671875" style="12" bestFit="1" customWidth="1"/>
    <col min="2827" max="2827" width="14.109375" style="12" customWidth="1"/>
    <col min="2828" max="2828" width="12.88671875" style="12" bestFit="1" customWidth="1"/>
    <col min="2829" max="2829" width="14" style="12" bestFit="1" customWidth="1"/>
    <col min="2830" max="2830" width="11.44140625" style="12" customWidth="1"/>
    <col min="2831" max="2831" width="10.88671875" style="12" bestFit="1" customWidth="1"/>
    <col min="2832" max="2832" width="9.109375" style="12"/>
    <col min="2833" max="2833" width="12.33203125" style="12" bestFit="1" customWidth="1"/>
    <col min="2834" max="2834" width="9.6640625" style="12" bestFit="1" customWidth="1"/>
    <col min="2835" max="3072" width="9.109375" style="12"/>
    <col min="3073" max="3073" width="6.5546875" style="12" bestFit="1" customWidth="1"/>
    <col min="3074" max="3074" width="20.5546875" style="12" customWidth="1"/>
    <col min="3075" max="3075" width="14.44140625" style="12" customWidth="1"/>
    <col min="3076" max="3076" width="8.6640625" style="12" bestFit="1" customWidth="1"/>
    <col min="3077" max="3078" width="15" style="12" bestFit="1" customWidth="1"/>
    <col min="3079" max="3079" width="1.6640625" style="12" customWidth="1"/>
    <col min="3080" max="3080" width="13.44140625" style="12" bestFit="1" customWidth="1"/>
    <col min="3081" max="3081" width="14" style="12" bestFit="1" customWidth="1"/>
    <col min="3082" max="3082" width="12.88671875" style="12" bestFit="1" customWidth="1"/>
    <col min="3083" max="3083" width="14.109375" style="12" customWidth="1"/>
    <col min="3084" max="3084" width="12.88671875" style="12" bestFit="1" customWidth="1"/>
    <col min="3085" max="3085" width="14" style="12" bestFit="1" customWidth="1"/>
    <col min="3086" max="3086" width="11.44140625" style="12" customWidth="1"/>
    <col min="3087" max="3087" width="10.88671875" style="12" bestFit="1" customWidth="1"/>
    <col min="3088" max="3088" width="9.109375" style="12"/>
    <col min="3089" max="3089" width="12.33203125" style="12" bestFit="1" customWidth="1"/>
    <col min="3090" max="3090" width="9.6640625" style="12" bestFit="1" customWidth="1"/>
    <col min="3091" max="3328" width="9.109375" style="12"/>
    <col min="3329" max="3329" width="6.5546875" style="12" bestFit="1" customWidth="1"/>
    <col min="3330" max="3330" width="20.5546875" style="12" customWidth="1"/>
    <col min="3331" max="3331" width="14.44140625" style="12" customWidth="1"/>
    <col min="3332" max="3332" width="8.6640625" style="12" bestFit="1" customWidth="1"/>
    <col min="3333" max="3334" width="15" style="12" bestFit="1" customWidth="1"/>
    <col min="3335" max="3335" width="1.6640625" style="12" customWidth="1"/>
    <col min="3336" max="3336" width="13.44140625" style="12" bestFit="1" customWidth="1"/>
    <col min="3337" max="3337" width="14" style="12" bestFit="1" customWidth="1"/>
    <col min="3338" max="3338" width="12.88671875" style="12" bestFit="1" customWidth="1"/>
    <col min="3339" max="3339" width="14.109375" style="12" customWidth="1"/>
    <col min="3340" max="3340" width="12.88671875" style="12" bestFit="1" customWidth="1"/>
    <col min="3341" max="3341" width="14" style="12" bestFit="1" customWidth="1"/>
    <col min="3342" max="3342" width="11.44140625" style="12" customWidth="1"/>
    <col min="3343" max="3343" width="10.88671875" style="12" bestFit="1" customWidth="1"/>
    <col min="3344" max="3344" width="9.109375" style="12"/>
    <col min="3345" max="3345" width="12.33203125" style="12" bestFit="1" customWidth="1"/>
    <col min="3346" max="3346" width="9.6640625" style="12" bestFit="1" customWidth="1"/>
    <col min="3347" max="3584" width="9.109375" style="12"/>
    <col min="3585" max="3585" width="6.5546875" style="12" bestFit="1" customWidth="1"/>
    <col min="3586" max="3586" width="20.5546875" style="12" customWidth="1"/>
    <col min="3587" max="3587" width="14.44140625" style="12" customWidth="1"/>
    <col min="3588" max="3588" width="8.6640625" style="12" bestFit="1" customWidth="1"/>
    <col min="3589" max="3590" width="15" style="12" bestFit="1" customWidth="1"/>
    <col min="3591" max="3591" width="1.6640625" style="12" customWidth="1"/>
    <col min="3592" max="3592" width="13.44140625" style="12" bestFit="1" customWidth="1"/>
    <col min="3593" max="3593" width="14" style="12" bestFit="1" customWidth="1"/>
    <col min="3594" max="3594" width="12.88671875" style="12" bestFit="1" customWidth="1"/>
    <col min="3595" max="3595" width="14.109375" style="12" customWidth="1"/>
    <col min="3596" max="3596" width="12.88671875" style="12" bestFit="1" customWidth="1"/>
    <col min="3597" max="3597" width="14" style="12" bestFit="1" customWidth="1"/>
    <col min="3598" max="3598" width="11.44140625" style="12" customWidth="1"/>
    <col min="3599" max="3599" width="10.88671875" style="12" bestFit="1" customWidth="1"/>
    <col min="3600" max="3600" width="9.109375" style="12"/>
    <col min="3601" max="3601" width="12.33203125" style="12" bestFit="1" customWidth="1"/>
    <col min="3602" max="3602" width="9.6640625" style="12" bestFit="1" customWidth="1"/>
    <col min="3603" max="3840" width="9.109375" style="12"/>
    <col min="3841" max="3841" width="6.5546875" style="12" bestFit="1" customWidth="1"/>
    <col min="3842" max="3842" width="20.5546875" style="12" customWidth="1"/>
    <col min="3843" max="3843" width="14.44140625" style="12" customWidth="1"/>
    <col min="3844" max="3844" width="8.6640625" style="12" bestFit="1" customWidth="1"/>
    <col min="3845" max="3846" width="15" style="12" bestFit="1" customWidth="1"/>
    <col min="3847" max="3847" width="1.6640625" style="12" customWidth="1"/>
    <col min="3848" max="3848" width="13.44140625" style="12" bestFit="1" customWidth="1"/>
    <col min="3849" max="3849" width="14" style="12" bestFit="1" customWidth="1"/>
    <col min="3850" max="3850" width="12.88671875" style="12" bestFit="1" customWidth="1"/>
    <col min="3851" max="3851" width="14.109375" style="12" customWidth="1"/>
    <col min="3852" max="3852" width="12.88671875" style="12" bestFit="1" customWidth="1"/>
    <col min="3853" max="3853" width="14" style="12" bestFit="1" customWidth="1"/>
    <col min="3854" max="3854" width="11.44140625" style="12" customWidth="1"/>
    <col min="3855" max="3855" width="10.88671875" style="12" bestFit="1" customWidth="1"/>
    <col min="3856" max="3856" width="9.109375" style="12"/>
    <col min="3857" max="3857" width="12.33203125" style="12" bestFit="1" customWidth="1"/>
    <col min="3858" max="3858" width="9.6640625" style="12" bestFit="1" customWidth="1"/>
    <col min="3859" max="4096" width="9.109375" style="12"/>
    <col min="4097" max="4097" width="6.5546875" style="12" bestFit="1" customWidth="1"/>
    <col min="4098" max="4098" width="20.5546875" style="12" customWidth="1"/>
    <col min="4099" max="4099" width="14.44140625" style="12" customWidth="1"/>
    <col min="4100" max="4100" width="8.6640625" style="12" bestFit="1" customWidth="1"/>
    <col min="4101" max="4102" width="15" style="12" bestFit="1" customWidth="1"/>
    <col min="4103" max="4103" width="1.6640625" style="12" customWidth="1"/>
    <col min="4104" max="4104" width="13.44140625" style="12" bestFit="1" customWidth="1"/>
    <col min="4105" max="4105" width="14" style="12" bestFit="1" customWidth="1"/>
    <col min="4106" max="4106" width="12.88671875" style="12" bestFit="1" customWidth="1"/>
    <col min="4107" max="4107" width="14.109375" style="12" customWidth="1"/>
    <col min="4108" max="4108" width="12.88671875" style="12" bestFit="1" customWidth="1"/>
    <col min="4109" max="4109" width="14" style="12" bestFit="1" customWidth="1"/>
    <col min="4110" max="4110" width="11.44140625" style="12" customWidth="1"/>
    <col min="4111" max="4111" width="10.88671875" style="12" bestFit="1" customWidth="1"/>
    <col min="4112" max="4112" width="9.109375" style="12"/>
    <col min="4113" max="4113" width="12.33203125" style="12" bestFit="1" customWidth="1"/>
    <col min="4114" max="4114" width="9.6640625" style="12" bestFit="1" customWidth="1"/>
    <col min="4115" max="4352" width="9.109375" style="12"/>
    <col min="4353" max="4353" width="6.5546875" style="12" bestFit="1" customWidth="1"/>
    <col min="4354" max="4354" width="20.5546875" style="12" customWidth="1"/>
    <col min="4355" max="4355" width="14.44140625" style="12" customWidth="1"/>
    <col min="4356" max="4356" width="8.6640625" style="12" bestFit="1" customWidth="1"/>
    <col min="4357" max="4358" width="15" style="12" bestFit="1" customWidth="1"/>
    <col min="4359" max="4359" width="1.6640625" style="12" customWidth="1"/>
    <col min="4360" max="4360" width="13.44140625" style="12" bestFit="1" customWidth="1"/>
    <col min="4361" max="4361" width="14" style="12" bestFit="1" customWidth="1"/>
    <col min="4362" max="4362" width="12.88671875" style="12" bestFit="1" customWidth="1"/>
    <col min="4363" max="4363" width="14.109375" style="12" customWidth="1"/>
    <col min="4364" max="4364" width="12.88671875" style="12" bestFit="1" customWidth="1"/>
    <col min="4365" max="4365" width="14" style="12" bestFit="1" customWidth="1"/>
    <col min="4366" max="4366" width="11.44140625" style="12" customWidth="1"/>
    <col min="4367" max="4367" width="10.88671875" style="12" bestFit="1" customWidth="1"/>
    <col min="4368" max="4368" width="9.109375" style="12"/>
    <col min="4369" max="4369" width="12.33203125" style="12" bestFit="1" customWidth="1"/>
    <col min="4370" max="4370" width="9.6640625" style="12" bestFit="1" customWidth="1"/>
    <col min="4371" max="4608" width="9.109375" style="12"/>
    <col min="4609" max="4609" width="6.5546875" style="12" bestFit="1" customWidth="1"/>
    <col min="4610" max="4610" width="20.5546875" style="12" customWidth="1"/>
    <col min="4611" max="4611" width="14.44140625" style="12" customWidth="1"/>
    <col min="4612" max="4612" width="8.6640625" style="12" bestFit="1" customWidth="1"/>
    <col min="4613" max="4614" width="15" style="12" bestFit="1" customWidth="1"/>
    <col min="4615" max="4615" width="1.6640625" style="12" customWidth="1"/>
    <col min="4616" max="4616" width="13.44140625" style="12" bestFit="1" customWidth="1"/>
    <col min="4617" max="4617" width="14" style="12" bestFit="1" customWidth="1"/>
    <col min="4618" max="4618" width="12.88671875" style="12" bestFit="1" customWidth="1"/>
    <col min="4619" max="4619" width="14.109375" style="12" customWidth="1"/>
    <col min="4620" max="4620" width="12.88671875" style="12" bestFit="1" customWidth="1"/>
    <col min="4621" max="4621" width="14" style="12" bestFit="1" customWidth="1"/>
    <col min="4622" max="4622" width="11.44140625" style="12" customWidth="1"/>
    <col min="4623" max="4623" width="10.88671875" style="12" bestFit="1" customWidth="1"/>
    <col min="4624" max="4624" width="9.109375" style="12"/>
    <col min="4625" max="4625" width="12.33203125" style="12" bestFit="1" customWidth="1"/>
    <col min="4626" max="4626" width="9.6640625" style="12" bestFit="1" customWidth="1"/>
    <col min="4627" max="4864" width="9.109375" style="12"/>
    <col min="4865" max="4865" width="6.5546875" style="12" bestFit="1" customWidth="1"/>
    <col min="4866" max="4866" width="20.5546875" style="12" customWidth="1"/>
    <col min="4867" max="4867" width="14.44140625" style="12" customWidth="1"/>
    <col min="4868" max="4868" width="8.6640625" style="12" bestFit="1" customWidth="1"/>
    <col min="4869" max="4870" width="15" style="12" bestFit="1" customWidth="1"/>
    <col min="4871" max="4871" width="1.6640625" style="12" customWidth="1"/>
    <col min="4872" max="4872" width="13.44140625" style="12" bestFit="1" customWidth="1"/>
    <col min="4873" max="4873" width="14" style="12" bestFit="1" customWidth="1"/>
    <col min="4874" max="4874" width="12.88671875" style="12" bestFit="1" customWidth="1"/>
    <col min="4875" max="4875" width="14.109375" style="12" customWidth="1"/>
    <col min="4876" max="4876" width="12.88671875" style="12" bestFit="1" customWidth="1"/>
    <col min="4877" max="4877" width="14" style="12" bestFit="1" customWidth="1"/>
    <col min="4878" max="4878" width="11.44140625" style="12" customWidth="1"/>
    <col min="4879" max="4879" width="10.88671875" style="12" bestFit="1" customWidth="1"/>
    <col min="4880" max="4880" width="9.109375" style="12"/>
    <col min="4881" max="4881" width="12.33203125" style="12" bestFit="1" customWidth="1"/>
    <col min="4882" max="4882" width="9.6640625" style="12" bestFit="1" customWidth="1"/>
    <col min="4883" max="5120" width="9.109375" style="12"/>
    <col min="5121" max="5121" width="6.5546875" style="12" bestFit="1" customWidth="1"/>
    <col min="5122" max="5122" width="20.5546875" style="12" customWidth="1"/>
    <col min="5123" max="5123" width="14.44140625" style="12" customWidth="1"/>
    <col min="5124" max="5124" width="8.6640625" style="12" bestFit="1" customWidth="1"/>
    <col min="5125" max="5126" width="15" style="12" bestFit="1" customWidth="1"/>
    <col min="5127" max="5127" width="1.6640625" style="12" customWidth="1"/>
    <col min="5128" max="5128" width="13.44140625" style="12" bestFit="1" customWidth="1"/>
    <col min="5129" max="5129" width="14" style="12" bestFit="1" customWidth="1"/>
    <col min="5130" max="5130" width="12.88671875" style="12" bestFit="1" customWidth="1"/>
    <col min="5131" max="5131" width="14.109375" style="12" customWidth="1"/>
    <col min="5132" max="5132" width="12.88671875" style="12" bestFit="1" customWidth="1"/>
    <col min="5133" max="5133" width="14" style="12" bestFit="1" customWidth="1"/>
    <col min="5134" max="5134" width="11.44140625" style="12" customWidth="1"/>
    <col min="5135" max="5135" width="10.88671875" style="12" bestFit="1" customWidth="1"/>
    <col min="5136" max="5136" width="9.109375" style="12"/>
    <col min="5137" max="5137" width="12.33203125" style="12" bestFit="1" customWidth="1"/>
    <col min="5138" max="5138" width="9.6640625" style="12" bestFit="1" customWidth="1"/>
    <col min="5139" max="5376" width="9.109375" style="12"/>
    <col min="5377" max="5377" width="6.5546875" style="12" bestFit="1" customWidth="1"/>
    <col min="5378" max="5378" width="20.5546875" style="12" customWidth="1"/>
    <col min="5379" max="5379" width="14.44140625" style="12" customWidth="1"/>
    <col min="5380" max="5380" width="8.6640625" style="12" bestFit="1" customWidth="1"/>
    <col min="5381" max="5382" width="15" style="12" bestFit="1" customWidth="1"/>
    <col min="5383" max="5383" width="1.6640625" style="12" customWidth="1"/>
    <col min="5384" max="5384" width="13.44140625" style="12" bestFit="1" customWidth="1"/>
    <col min="5385" max="5385" width="14" style="12" bestFit="1" customWidth="1"/>
    <col min="5386" max="5386" width="12.88671875" style="12" bestFit="1" customWidth="1"/>
    <col min="5387" max="5387" width="14.109375" style="12" customWidth="1"/>
    <col min="5388" max="5388" width="12.88671875" style="12" bestFit="1" customWidth="1"/>
    <col min="5389" max="5389" width="14" style="12" bestFit="1" customWidth="1"/>
    <col min="5390" max="5390" width="11.44140625" style="12" customWidth="1"/>
    <col min="5391" max="5391" width="10.88671875" style="12" bestFit="1" customWidth="1"/>
    <col min="5392" max="5392" width="9.109375" style="12"/>
    <col min="5393" max="5393" width="12.33203125" style="12" bestFit="1" customWidth="1"/>
    <col min="5394" max="5394" width="9.6640625" style="12" bestFit="1" customWidth="1"/>
    <col min="5395" max="5632" width="9.109375" style="12"/>
    <col min="5633" max="5633" width="6.5546875" style="12" bestFit="1" customWidth="1"/>
    <col min="5634" max="5634" width="20.5546875" style="12" customWidth="1"/>
    <col min="5635" max="5635" width="14.44140625" style="12" customWidth="1"/>
    <col min="5636" max="5636" width="8.6640625" style="12" bestFit="1" customWidth="1"/>
    <col min="5637" max="5638" width="15" style="12" bestFit="1" customWidth="1"/>
    <col min="5639" max="5639" width="1.6640625" style="12" customWidth="1"/>
    <col min="5640" max="5640" width="13.44140625" style="12" bestFit="1" customWidth="1"/>
    <col min="5641" max="5641" width="14" style="12" bestFit="1" customWidth="1"/>
    <col min="5642" max="5642" width="12.88671875" style="12" bestFit="1" customWidth="1"/>
    <col min="5643" max="5643" width="14.109375" style="12" customWidth="1"/>
    <col min="5644" max="5644" width="12.88671875" style="12" bestFit="1" customWidth="1"/>
    <col min="5645" max="5645" width="14" style="12" bestFit="1" customWidth="1"/>
    <col min="5646" max="5646" width="11.44140625" style="12" customWidth="1"/>
    <col min="5647" max="5647" width="10.88671875" style="12" bestFit="1" customWidth="1"/>
    <col min="5648" max="5648" width="9.109375" style="12"/>
    <col min="5649" max="5649" width="12.33203125" style="12" bestFit="1" customWidth="1"/>
    <col min="5650" max="5650" width="9.6640625" style="12" bestFit="1" customWidth="1"/>
    <col min="5651" max="5888" width="9.109375" style="12"/>
    <col min="5889" max="5889" width="6.5546875" style="12" bestFit="1" customWidth="1"/>
    <col min="5890" max="5890" width="20.5546875" style="12" customWidth="1"/>
    <col min="5891" max="5891" width="14.44140625" style="12" customWidth="1"/>
    <col min="5892" max="5892" width="8.6640625" style="12" bestFit="1" customWidth="1"/>
    <col min="5893" max="5894" width="15" style="12" bestFit="1" customWidth="1"/>
    <col min="5895" max="5895" width="1.6640625" style="12" customWidth="1"/>
    <col min="5896" max="5896" width="13.44140625" style="12" bestFit="1" customWidth="1"/>
    <col min="5897" max="5897" width="14" style="12" bestFit="1" customWidth="1"/>
    <col min="5898" max="5898" width="12.88671875" style="12" bestFit="1" customWidth="1"/>
    <col min="5899" max="5899" width="14.109375" style="12" customWidth="1"/>
    <col min="5900" max="5900" width="12.88671875" style="12" bestFit="1" customWidth="1"/>
    <col min="5901" max="5901" width="14" style="12" bestFit="1" customWidth="1"/>
    <col min="5902" max="5902" width="11.44140625" style="12" customWidth="1"/>
    <col min="5903" max="5903" width="10.88671875" style="12" bestFit="1" customWidth="1"/>
    <col min="5904" max="5904" width="9.109375" style="12"/>
    <col min="5905" max="5905" width="12.33203125" style="12" bestFit="1" customWidth="1"/>
    <col min="5906" max="5906" width="9.6640625" style="12" bestFit="1" customWidth="1"/>
    <col min="5907" max="6144" width="9.109375" style="12"/>
    <col min="6145" max="6145" width="6.5546875" style="12" bestFit="1" customWidth="1"/>
    <col min="6146" max="6146" width="20.5546875" style="12" customWidth="1"/>
    <col min="6147" max="6147" width="14.44140625" style="12" customWidth="1"/>
    <col min="6148" max="6148" width="8.6640625" style="12" bestFit="1" customWidth="1"/>
    <col min="6149" max="6150" width="15" style="12" bestFit="1" customWidth="1"/>
    <col min="6151" max="6151" width="1.6640625" style="12" customWidth="1"/>
    <col min="6152" max="6152" width="13.44140625" style="12" bestFit="1" customWidth="1"/>
    <col min="6153" max="6153" width="14" style="12" bestFit="1" customWidth="1"/>
    <col min="6154" max="6154" width="12.88671875" style="12" bestFit="1" customWidth="1"/>
    <col min="6155" max="6155" width="14.109375" style="12" customWidth="1"/>
    <col min="6156" max="6156" width="12.88671875" style="12" bestFit="1" customWidth="1"/>
    <col min="6157" max="6157" width="14" style="12" bestFit="1" customWidth="1"/>
    <col min="6158" max="6158" width="11.44140625" style="12" customWidth="1"/>
    <col min="6159" max="6159" width="10.88671875" style="12" bestFit="1" customWidth="1"/>
    <col min="6160" max="6160" width="9.109375" style="12"/>
    <col min="6161" max="6161" width="12.33203125" style="12" bestFit="1" customWidth="1"/>
    <col min="6162" max="6162" width="9.6640625" style="12" bestFit="1" customWidth="1"/>
    <col min="6163" max="6400" width="9.109375" style="12"/>
    <col min="6401" max="6401" width="6.5546875" style="12" bestFit="1" customWidth="1"/>
    <col min="6402" max="6402" width="20.5546875" style="12" customWidth="1"/>
    <col min="6403" max="6403" width="14.44140625" style="12" customWidth="1"/>
    <col min="6404" max="6404" width="8.6640625" style="12" bestFit="1" customWidth="1"/>
    <col min="6405" max="6406" width="15" style="12" bestFit="1" customWidth="1"/>
    <col min="6407" max="6407" width="1.6640625" style="12" customWidth="1"/>
    <col min="6408" max="6408" width="13.44140625" style="12" bestFit="1" customWidth="1"/>
    <col min="6409" max="6409" width="14" style="12" bestFit="1" customWidth="1"/>
    <col min="6410" max="6410" width="12.88671875" style="12" bestFit="1" customWidth="1"/>
    <col min="6411" max="6411" width="14.109375" style="12" customWidth="1"/>
    <col min="6412" max="6412" width="12.88671875" style="12" bestFit="1" customWidth="1"/>
    <col min="6413" max="6413" width="14" style="12" bestFit="1" customWidth="1"/>
    <col min="6414" max="6414" width="11.44140625" style="12" customWidth="1"/>
    <col min="6415" max="6415" width="10.88671875" style="12" bestFit="1" customWidth="1"/>
    <col min="6416" max="6416" width="9.109375" style="12"/>
    <col min="6417" max="6417" width="12.33203125" style="12" bestFit="1" customWidth="1"/>
    <col min="6418" max="6418" width="9.6640625" style="12" bestFit="1" customWidth="1"/>
    <col min="6419" max="6656" width="9.109375" style="12"/>
    <col min="6657" max="6657" width="6.5546875" style="12" bestFit="1" customWidth="1"/>
    <col min="6658" max="6658" width="20.5546875" style="12" customWidth="1"/>
    <col min="6659" max="6659" width="14.44140625" style="12" customWidth="1"/>
    <col min="6660" max="6660" width="8.6640625" style="12" bestFit="1" customWidth="1"/>
    <col min="6661" max="6662" width="15" style="12" bestFit="1" customWidth="1"/>
    <col min="6663" max="6663" width="1.6640625" style="12" customWidth="1"/>
    <col min="6664" max="6664" width="13.44140625" style="12" bestFit="1" customWidth="1"/>
    <col min="6665" max="6665" width="14" style="12" bestFit="1" customWidth="1"/>
    <col min="6666" max="6666" width="12.88671875" style="12" bestFit="1" customWidth="1"/>
    <col min="6667" max="6667" width="14.109375" style="12" customWidth="1"/>
    <col min="6668" max="6668" width="12.88671875" style="12" bestFit="1" customWidth="1"/>
    <col min="6669" max="6669" width="14" style="12" bestFit="1" customWidth="1"/>
    <col min="6670" max="6670" width="11.44140625" style="12" customWidth="1"/>
    <col min="6671" max="6671" width="10.88671875" style="12" bestFit="1" customWidth="1"/>
    <col min="6672" max="6672" width="9.109375" style="12"/>
    <col min="6673" max="6673" width="12.33203125" style="12" bestFit="1" customWidth="1"/>
    <col min="6674" max="6674" width="9.6640625" style="12" bestFit="1" customWidth="1"/>
    <col min="6675" max="6912" width="9.109375" style="12"/>
    <col min="6913" max="6913" width="6.5546875" style="12" bestFit="1" customWidth="1"/>
    <col min="6914" max="6914" width="20.5546875" style="12" customWidth="1"/>
    <col min="6915" max="6915" width="14.44140625" style="12" customWidth="1"/>
    <col min="6916" max="6916" width="8.6640625" style="12" bestFit="1" customWidth="1"/>
    <col min="6917" max="6918" width="15" style="12" bestFit="1" customWidth="1"/>
    <col min="6919" max="6919" width="1.6640625" style="12" customWidth="1"/>
    <col min="6920" max="6920" width="13.44140625" style="12" bestFit="1" customWidth="1"/>
    <col min="6921" max="6921" width="14" style="12" bestFit="1" customWidth="1"/>
    <col min="6922" max="6922" width="12.88671875" style="12" bestFit="1" customWidth="1"/>
    <col min="6923" max="6923" width="14.109375" style="12" customWidth="1"/>
    <col min="6924" max="6924" width="12.88671875" style="12" bestFit="1" customWidth="1"/>
    <col min="6925" max="6925" width="14" style="12" bestFit="1" customWidth="1"/>
    <col min="6926" max="6926" width="11.44140625" style="12" customWidth="1"/>
    <col min="6927" max="6927" width="10.88671875" style="12" bestFit="1" customWidth="1"/>
    <col min="6928" max="6928" width="9.109375" style="12"/>
    <col min="6929" max="6929" width="12.33203125" style="12" bestFit="1" customWidth="1"/>
    <col min="6930" max="6930" width="9.6640625" style="12" bestFit="1" customWidth="1"/>
    <col min="6931" max="7168" width="9.109375" style="12"/>
    <col min="7169" max="7169" width="6.5546875" style="12" bestFit="1" customWidth="1"/>
    <col min="7170" max="7170" width="20.5546875" style="12" customWidth="1"/>
    <col min="7171" max="7171" width="14.44140625" style="12" customWidth="1"/>
    <col min="7172" max="7172" width="8.6640625" style="12" bestFit="1" customWidth="1"/>
    <col min="7173" max="7174" width="15" style="12" bestFit="1" customWidth="1"/>
    <col min="7175" max="7175" width="1.6640625" style="12" customWidth="1"/>
    <col min="7176" max="7176" width="13.44140625" style="12" bestFit="1" customWidth="1"/>
    <col min="7177" max="7177" width="14" style="12" bestFit="1" customWidth="1"/>
    <col min="7178" max="7178" width="12.88671875" style="12" bestFit="1" customWidth="1"/>
    <col min="7179" max="7179" width="14.109375" style="12" customWidth="1"/>
    <col min="7180" max="7180" width="12.88671875" style="12" bestFit="1" customWidth="1"/>
    <col min="7181" max="7181" width="14" style="12" bestFit="1" customWidth="1"/>
    <col min="7182" max="7182" width="11.44140625" style="12" customWidth="1"/>
    <col min="7183" max="7183" width="10.88671875" style="12" bestFit="1" customWidth="1"/>
    <col min="7184" max="7184" width="9.109375" style="12"/>
    <col min="7185" max="7185" width="12.33203125" style="12" bestFit="1" customWidth="1"/>
    <col min="7186" max="7186" width="9.6640625" style="12" bestFit="1" customWidth="1"/>
    <col min="7187" max="7424" width="9.109375" style="12"/>
    <col min="7425" max="7425" width="6.5546875" style="12" bestFit="1" customWidth="1"/>
    <col min="7426" max="7426" width="20.5546875" style="12" customWidth="1"/>
    <col min="7427" max="7427" width="14.44140625" style="12" customWidth="1"/>
    <col min="7428" max="7428" width="8.6640625" style="12" bestFit="1" customWidth="1"/>
    <col min="7429" max="7430" width="15" style="12" bestFit="1" customWidth="1"/>
    <col min="7431" max="7431" width="1.6640625" style="12" customWidth="1"/>
    <col min="7432" max="7432" width="13.44140625" style="12" bestFit="1" customWidth="1"/>
    <col min="7433" max="7433" width="14" style="12" bestFit="1" customWidth="1"/>
    <col min="7434" max="7434" width="12.88671875" style="12" bestFit="1" customWidth="1"/>
    <col min="7435" max="7435" width="14.109375" style="12" customWidth="1"/>
    <col min="7436" max="7436" width="12.88671875" style="12" bestFit="1" customWidth="1"/>
    <col min="7437" max="7437" width="14" style="12" bestFit="1" customWidth="1"/>
    <col min="7438" max="7438" width="11.44140625" style="12" customWidth="1"/>
    <col min="7439" max="7439" width="10.88671875" style="12" bestFit="1" customWidth="1"/>
    <col min="7440" max="7440" width="9.109375" style="12"/>
    <col min="7441" max="7441" width="12.33203125" style="12" bestFit="1" customWidth="1"/>
    <col min="7442" max="7442" width="9.6640625" style="12" bestFit="1" customWidth="1"/>
    <col min="7443" max="7680" width="9.109375" style="12"/>
    <col min="7681" max="7681" width="6.5546875" style="12" bestFit="1" customWidth="1"/>
    <col min="7682" max="7682" width="20.5546875" style="12" customWidth="1"/>
    <col min="7683" max="7683" width="14.44140625" style="12" customWidth="1"/>
    <col min="7684" max="7684" width="8.6640625" style="12" bestFit="1" customWidth="1"/>
    <col min="7685" max="7686" width="15" style="12" bestFit="1" customWidth="1"/>
    <col min="7687" max="7687" width="1.6640625" style="12" customWidth="1"/>
    <col min="7688" max="7688" width="13.44140625" style="12" bestFit="1" customWidth="1"/>
    <col min="7689" max="7689" width="14" style="12" bestFit="1" customWidth="1"/>
    <col min="7690" max="7690" width="12.88671875" style="12" bestFit="1" customWidth="1"/>
    <col min="7691" max="7691" width="14.109375" style="12" customWidth="1"/>
    <col min="7692" max="7692" width="12.88671875" style="12" bestFit="1" customWidth="1"/>
    <col min="7693" max="7693" width="14" style="12" bestFit="1" customWidth="1"/>
    <col min="7694" max="7694" width="11.44140625" style="12" customWidth="1"/>
    <col min="7695" max="7695" width="10.88671875" style="12" bestFit="1" customWidth="1"/>
    <col min="7696" max="7696" width="9.109375" style="12"/>
    <col min="7697" max="7697" width="12.33203125" style="12" bestFit="1" customWidth="1"/>
    <col min="7698" max="7698" width="9.6640625" style="12" bestFit="1" customWidth="1"/>
    <col min="7699" max="7936" width="9.109375" style="12"/>
    <col min="7937" max="7937" width="6.5546875" style="12" bestFit="1" customWidth="1"/>
    <col min="7938" max="7938" width="20.5546875" style="12" customWidth="1"/>
    <col min="7939" max="7939" width="14.44140625" style="12" customWidth="1"/>
    <col min="7940" max="7940" width="8.6640625" style="12" bestFit="1" customWidth="1"/>
    <col min="7941" max="7942" width="15" style="12" bestFit="1" customWidth="1"/>
    <col min="7943" max="7943" width="1.6640625" style="12" customWidth="1"/>
    <col min="7944" max="7944" width="13.44140625" style="12" bestFit="1" customWidth="1"/>
    <col min="7945" max="7945" width="14" style="12" bestFit="1" customWidth="1"/>
    <col min="7946" max="7946" width="12.88671875" style="12" bestFit="1" customWidth="1"/>
    <col min="7947" max="7947" width="14.109375" style="12" customWidth="1"/>
    <col min="7948" max="7948" width="12.88671875" style="12" bestFit="1" customWidth="1"/>
    <col min="7949" max="7949" width="14" style="12" bestFit="1" customWidth="1"/>
    <col min="7950" max="7950" width="11.44140625" style="12" customWidth="1"/>
    <col min="7951" max="7951" width="10.88671875" style="12" bestFit="1" customWidth="1"/>
    <col min="7952" max="7952" width="9.109375" style="12"/>
    <col min="7953" max="7953" width="12.33203125" style="12" bestFit="1" customWidth="1"/>
    <col min="7954" max="7954" width="9.6640625" style="12" bestFit="1" customWidth="1"/>
    <col min="7955" max="8192" width="9.109375" style="12"/>
    <col min="8193" max="8193" width="6.5546875" style="12" bestFit="1" customWidth="1"/>
    <col min="8194" max="8194" width="20.5546875" style="12" customWidth="1"/>
    <col min="8195" max="8195" width="14.44140625" style="12" customWidth="1"/>
    <col min="8196" max="8196" width="8.6640625" style="12" bestFit="1" customWidth="1"/>
    <col min="8197" max="8198" width="15" style="12" bestFit="1" customWidth="1"/>
    <col min="8199" max="8199" width="1.6640625" style="12" customWidth="1"/>
    <col min="8200" max="8200" width="13.44140625" style="12" bestFit="1" customWidth="1"/>
    <col min="8201" max="8201" width="14" style="12" bestFit="1" customWidth="1"/>
    <col min="8202" max="8202" width="12.88671875" style="12" bestFit="1" customWidth="1"/>
    <col min="8203" max="8203" width="14.109375" style="12" customWidth="1"/>
    <col min="8204" max="8204" width="12.88671875" style="12" bestFit="1" customWidth="1"/>
    <col min="8205" max="8205" width="14" style="12" bestFit="1" customWidth="1"/>
    <col min="8206" max="8206" width="11.44140625" style="12" customWidth="1"/>
    <col min="8207" max="8207" width="10.88671875" style="12" bestFit="1" customWidth="1"/>
    <col min="8208" max="8208" width="9.109375" style="12"/>
    <col min="8209" max="8209" width="12.33203125" style="12" bestFit="1" customWidth="1"/>
    <col min="8210" max="8210" width="9.6640625" style="12" bestFit="1" customWidth="1"/>
    <col min="8211" max="8448" width="9.109375" style="12"/>
    <col min="8449" max="8449" width="6.5546875" style="12" bestFit="1" customWidth="1"/>
    <col min="8450" max="8450" width="20.5546875" style="12" customWidth="1"/>
    <col min="8451" max="8451" width="14.44140625" style="12" customWidth="1"/>
    <col min="8452" max="8452" width="8.6640625" style="12" bestFit="1" customWidth="1"/>
    <col min="8453" max="8454" width="15" style="12" bestFit="1" customWidth="1"/>
    <col min="8455" max="8455" width="1.6640625" style="12" customWidth="1"/>
    <col min="8456" max="8456" width="13.44140625" style="12" bestFit="1" customWidth="1"/>
    <col min="8457" max="8457" width="14" style="12" bestFit="1" customWidth="1"/>
    <col min="8458" max="8458" width="12.88671875" style="12" bestFit="1" customWidth="1"/>
    <col min="8459" max="8459" width="14.109375" style="12" customWidth="1"/>
    <col min="8460" max="8460" width="12.88671875" style="12" bestFit="1" customWidth="1"/>
    <col min="8461" max="8461" width="14" style="12" bestFit="1" customWidth="1"/>
    <col min="8462" max="8462" width="11.44140625" style="12" customWidth="1"/>
    <col min="8463" max="8463" width="10.88671875" style="12" bestFit="1" customWidth="1"/>
    <col min="8464" max="8464" width="9.109375" style="12"/>
    <col min="8465" max="8465" width="12.33203125" style="12" bestFit="1" customWidth="1"/>
    <col min="8466" max="8466" width="9.6640625" style="12" bestFit="1" customWidth="1"/>
    <col min="8467" max="8704" width="9.109375" style="12"/>
    <col min="8705" max="8705" width="6.5546875" style="12" bestFit="1" customWidth="1"/>
    <col min="8706" max="8706" width="20.5546875" style="12" customWidth="1"/>
    <col min="8707" max="8707" width="14.44140625" style="12" customWidth="1"/>
    <col min="8708" max="8708" width="8.6640625" style="12" bestFit="1" customWidth="1"/>
    <col min="8709" max="8710" width="15" style="12" bestFit="1" customWidth="1"/>
    <col min="8711" max="8711" width="1.6640625" style="12" customWidth="1"/>
    <col min="8712" max="8712" width="13.44140625" style="12" bestFit="1" customWidth="1"/>
    <col min="8713" max="8713" width="14" style="12" bestFit="1" customWidth="1"/>
    <col min="8714" max="8714" width="12.88671875" style="12" bestFit="1" customWidth="1"/>
    <col min="8715" max="8715" width="14.109375" style="12" customWidth="1"/>
    <col min="8716" max="8716" width="12.88671875" style="12" bestFit="1" customWidth="1"/>
    <col min="8717" max="8717" width="14" style="12" bestFit="1" customWidth="1"/>
    <col min="8718" max="8718" width="11.44140625" style="12" customWidth="1"/>
    <col min="8719" max="8719" width="10.88671875" style="12" bestFit="1" customWidth="1"/>
    <col min="8720" max="8720" width="9.109375" style="12"/>
    <col min="8721" max="8721" width="12.33203125" style="12" bestFit="1" customWidth="1"/>
    <col min="8722" max="8722" width="9.6640625" style="12" bestFit="1" customWidth="1"/>
    <col min="8723" max="8960" width="9.109375" style="12"/>
    <col min="8961" max="8961" width="6.5546875" style="12" bestFit="1" customWidth="1"/>
    <col min="8962" max="8962" width="20.5546875" style="12" customWidth="1"/>
    <col min="8963" max="8963" width="14.44140625" style="12" customWidth="1"/>
    <col min="8964" max="8964" width="8.6640625" style="12" bestFit="1" customWidth="1"/>
    <col min="8965" max="8966" width="15" style="12" bestFit="1" customWidth="1"/>
    <col min="8967" max="8967" width="1.6640625" style="12" customWidth="1"/>
    <col min="8968" max="8968" width="13.44140625" style="12" bestFit="1" customWidth="1"/>
    <col min="8969" max="8969" width="14" style="12" bestFit="1" customWidth="1"/>
    <col min="8970" max="8970" width="12.88671875" style="12" bestFit="1" customWidth="1"/>
    <col min="8971" max="8971" width="14.109375" style="12" customWidth="1"/>
    <col min="8972" max="8972" width="12.88671875" style="12" bestFit="1" customWidth="1"/>
    <col min="8973" max="8973" width="14" style="12" bestFit="1" customWidth="1"/>
    <col min="8974" max="8974" width="11.44140625" style="12" customWidth="1"/>
    <col min="8975" max="8975" width="10.88671875" style="12" bestFit="1" customWidth="1"/>
    <col min="8976" max="8976" width="9.109375" style="12"/>
    <col min="8977" max="8977" width="12.33203125" style="12" bestFit="1" customWidth="1"/>
    <col min="8978" max="8978" width="9.6640625" style="12" bestFit="1" customWidth="1"/>
    <col min="8979" max="9216" width="9.109375" style="12"/>
    <col min="9217" max="9217" width="6.5546875" style="12" bestFit="1" customWidth="1"/>
    <col min="9218" max="9218" width="20.5546875" style="12" customWidth="1"/>
    <col min="9219" max="9219" width="14.44140625" style="12" customWidth="1"/>
    <col min="9220" max="9220" width="8.6640625" style="12" bestFit="1" customWidth="1"/>
    <col min="9221" max="9222" width="15" style="12" bestFit="1" customWidth="1"/>
    <col min="9223" max="9223" width="1.6640625" style="12" customWidth="1"/>
    <col min="9224" max="9224" width="13.44140625" style="12" bestFit="1" customWidth="1"/>
    <col min="9225" max="9225" width="14" style="12" bestFit="1" customWidth="1"/>
    <col min="9226" max="9226" width="12.88671875" style="12" bestFit="1" customWidth="1"/>
    <col min="9227" max="9227" width="14.109375" style="12" customWidth="1"/>
    <col min="9228" max="9228" width="12.88671875" style="12" bestFit="1" customWidth="1"/>
    <col min="9229" max="9229" width="14" style="12" bestFit="1" customWidth="1"/>
    <col min="9230" max="9230" width="11.44140625" style="12" customWidth="1"/>
    <col min="9231" max="9231" width="10.88671875" style="12" bestFit="1" customWidth="1"/>
    <col min="9232" max="9232" width="9.109375" style="12"/>
    <col min="9233" max="9233" width="12.33203125" style="12" bestFit="1" customWidth="1"/>
    <col min="9234" max="9234" width="9.6640625" style="12" bestFit="1" customWidth="1"/>
    <col min="9235" max="9472" width="9.109375" style="12"/>
    <col min="9473" max="9473" width="6.5546875" style="12" bestFit="1" customWidth="1"/>
    <col min="9474" max="9474" width="20.5546875" style="12" customWidth="1"/>
    <col min="9475" max="9475" width="14.44140625" style="12" customWidth="1"/>
    <col min="9476" max="9476" width="8.6640625" style="12" bestFit="1" customWidth="1"/>
    <col min="9477" max="9478" width="15" style="12" bestFit="1" customWidth="1"/>
    <col min="9479" max="9479" width="1.6640625" style="12" customWidth="1"/>
    <col min="9480" max="9480" width="13.44140625" style="12" bestFit="1" customWidth="1"/>
    <col min="9481" max="9481" width="14" style="12" bestFit="1" customWidth="1"/>
    <col min="9482" max="9482" width="12.88671875" style="12" bestFit="1" customWidth="1"/>
    <col min="9483" max="9483" width="14.109375" style="12" customWidth="1"/>
    <col min="9484" max="9484" width="12.88671875" style="12" bestFit="1" customWidth="1"/>
    <col min="9485" max="9485" width="14" style="12" bestFit="1" customWidth="1"/>
    <col min="9486" max="9486" width="11.44140625" style="12" customWidth="1"/>
    <col min="9487" max="9487" width="10.88671875" style="12" bestFit="1" customWidth="1"/>
    <col min="9488" max="9488" width="9.109375" style="12"/>
    <col min="9489" max="9489" width="12.33203125" style="12" bestFit="1" customWidth="1"/>
    <col min="9490" max="9490" width="9.6640625" style="12" bestFit="1" customWidth="1"/>
    <col min="9491" max="9728" width="9.109375" style="12"/>
    <col min="9729" max="9729" width="6.5546875" style="12" bestFit="1" customWidth="1"/>
    <col min="9730" max="9730" width="20.5546875" style="12" customWidth="1"/>
    <col min="9731" max="9731" width="14.44140625" style="12" customWidth="1"/>
    <col min="9732" max="9732" width="8.6640625" style="12" bestFit="1" customWidth="1"/>
    <col min="9733" max="9734" width="15" style="12" bestFit="1" customWidth="1"/>
    <col min="9735" max="9735" width="1.6640625" style="12" customWidth="1"/>
    <col min="9736" max="9736" width="13.44140625" style="12" bestFit="1" customWidth="1"/>
    <col min="9737" max="9737" width="14" style="12" bestFit="1" customWidth="1"/>
    <col min="9738" max="9738" width="12.88671875" style="12" bestFit="1" customWidth="1"/>
    <col min="9739" max="9739" width="14.109375" style="12" customWidth="1"/>
    <col min="9740" max="9740" width="12.88671875" style="12" bestFit="1" customWidth="1"/>
    <col min="9741" max="9741" width="14" style="12" bestFit="1" customWidth="1"/>
    <col min="9742" max="9742" width="11.44140625" style="12" customWidth="1"/>
    <col min="9743" max="9743" width="10.88671875" style="12" bestFit="1" customWidth="1"/>
    <col min="9744" max="9744" width="9.109375" style="12"/>
    <col min="9745" max="9745" width="12.33203125" style="12" bestFit="1" customWidth="1"/>
    <col min="9746" max="9746" width="9.6640625" style="12" bestFit="1" customWidth="1"/>
    <col min="9747" max="9984" width="9.109375" style="12"/>
    <col min="9985" max="9985" width="6.5546875" style="12" bestFit="1" customWidth="1"/>
    <col min="9986" max="9986" width="20.5546875" style="12" customWidth="1"/>
    <col min="9987" max="9987" width="14.44140625" style="12" customWidth="1"/>
    <col min="9988" max="9988" width="8.6640625" style="12" bestFit="1" customWidth="1"/>
    <col min="9989" max="9990" width="15" style="12" bestFit="1" customWidth="1"/>
    <col min="9991" max="9991" width="1.6640625" style="12" customWidth="1"/>
    <col min="9992" max="9992" width="13.44140625" style="12" bestFit="1" customWidth="1"/>
    <col min="9993" max="9993" width="14" style="12" bestFit="1" customWidth="1"/>
    <col min="9994" max="9994" width="12.88671875" style="12" bestFit="1" customWidth="1"/>
    <col min="9995" max="9995" width="14.109375" style="12" customWidth="1"/>
    <col min="9996" max="9996" width="12.88671875" style="12" bestFit="1" customWidth="1"/>
    <col min="9997" max="9997" width="14" style="12" bestFit="1" customWidth="1"/>
    <col min="9998" max="9998" width="11.44140625" style="12" customWidth="1"/>
    <col min="9999" max="9999" width="10.88671875" style="12" bestFit="1" customWidth="1"/>
    <col min="10000" max="10000" width="9.109375" style="12"/>
    <col min="10001" max="10001" width="12.33203125" style="12" bestFit="1" customWidth="1"/>
    <col min="10002" max="10002" width="9.6640625" style="12" bestFit="1" customWidth="1"/>
    <col min="10003" max="10240" width="9.109375" style="12"/>
    <col min="10241" max="10241" width="6.5546875" style="12" bestFit="1" customWidth="1"/>
    <col min="10242" max="10242" width="20.5546875" style="12" customWidth="1"/>
    <col min="10243" max="10243" width="14.44140625" style="12" customWidth="1"/>
    <col min="10244" max="10244" width="8.6640625" style="12" bestFit="1" customWidth="1"/>
    <col min="10245" max="10246" width="15" style="12" bestFit="1" customWidth="1"/>
    <col min="10247" max="10247" width="1.6640625" style="12" customWidth="1"/>
    <col min="10248" max="10248" width="13.44140625" style="12" bestFit="1" customWidth="1"/>
    <col min="10249" max="10249" width="14" style="12" bestFit="1" customWidth="1"/>
    <col min="10250" max="10250" width="12.88671875" style="12" bestFit="1" customWidth="1"/>
    <col min="10251" max="10251" width="14.109375" style="12" customWidth="1"/>
    <col min="10252" max="10252" width="12.88671875" style="12" bestFit="1" customWidth="1"/>
    <col min="10253" max="10253" width="14" style="12" bestFit="1" customWidth="1"/>
    <col min="10254" max="10254" width="11.44140625" style="12" customWidth="1"/>
    <col min="10255" max="10255" width="10.88671875" style="12" bestFit="1" customWidth="1"/>
    <col min="10256" max="10256" width="9.109375" style="12"/>
    <col min="10257" max="10257" width="12.33203125" style="12" bestFit="1" customWidth="1"/>
    <col min="10258" max="10258" width="9.6640625" style="12" bestFit="1" customWidth="1"/>
    <col min="10259" max="10496" width="9.109375" style="12"/>
    <col min="10497" max="10497" width="6.5546875" style="12" bestFit="1" customWidth="1"/>
    <col min="10498" max="10498" width="20.5546875" style="12" customWidth="1"/>
    <col min="10499" max="10499" width="14.44140625" style="12" customWidth="1"/>
    <col min="10500" max="10500" width="8.6640625" style="12" bestFit="1" customWidth="1"/>
    <col min="10501" max="10502" width="15" style="12" bestFit="1" customWidth="1"/>
    <col min="10503" max="10503" width="1.6640625" style="12" customWidth="1"/>
    <col min="10504" max="10504" width="13.44140625" style="12" bestFit="1" customWidth="1"/>
    <col min="10505" max="10505" width="14" style="12" bestFit="1" customWidth="1"/>
    <col min="10506" max="10506" width="12.88671875" style="12" bestFit="1" customWidth="1"/>
    <col min="10507" max="10507" width="14.109375" style="12" customWidth="1"/>
    <col min="10508" max="10508" width="12.88671875" style="12" bestFit="1" customWidth="1"/>
    <col min="10509" max="10509" width="14" style="12" bestFit="1" customWidth="1"/>
    <col min="10510" max="10510" width="11.44140625" style="12" customWidth="1"/>
    <col min="10511" max="10511" width="10.88671875" style="12" bestFit="1" customWidth="1"/>
    <col min="10512" max="10512" width="9.109375" style="12"/>
    <col min="10513" max="10513" width="12.33203125" style="12" bestFit="1" customWidth="1"/>
    <col min="10514" max="10514" width="9.6640625" style="12" bestFit="1" customWidth="1"/>
    <col min="10515" max="10752" width="9.109375" style="12"/>
    <col min="10753" max="10753" width="6.5546875" style="12" bestFit="1" customWidth="1"/>
    <col min="10754" max="10754" width="20.5546875" style="12" customWidth="1"/>
    <col min="10755" max="10755" width="14.44140625" style="12" customWidth="1"/>
    <col min="10756" max="10756" width="8.6640625" style="12" bestFit="1" customWidth="1"/>
    <col min="10757" max="10758" width="15" style="12" bestFit="1" customWidth="1"/>
    <col min="10759" max="10759" width="1.6640625" style="12" customWidth="1"/>
    <col min="10760" max="10760" width="13.44140625" style="12" bestFit="1" customWidth="1"/>
    <col min="10761" max="10761" width="14" style="12" bestFit="1" customWidth="1"/>
    <col min="10762" max="10762" width="12.88671875" style="12" bestFit="1" customWidth="1"/>
    <col min="10763" max="10763" width="14.109375" style="12" customWidth="1"/>
    <col min="10764" max="10764" width="12.88671875" style="12" bestFit="1" customWidth="1"/>
    <col min="10765" max="10765" width="14" style="12" bestFit="1" customWidth="1"/>
    <col min="10766" max="10766" width="11.44140625" style="12" customWidth="1"/>
    <col min="10767" max="10767" width="10.88671875" style="12" bestFit="1" customWidth="1"/>
    <col min="10768" max="10768" width="9.109375" style="12"/>
    <col min="10769" max="10769" width="12.33203125" style="12" bestFit="1" customWidth="1"/>
    <col min="10770" max="10770" width="9.6640625" style="12" bestFit="1" customWidth="1"/>
    <col min="10771" max="11008" width="9.109375" style="12"/>
    <col min="11009" max="11009" width="6.5546875" style="12" bestFit="1" customWidth="1"/>
    <col min="11010" max="11010" width="20.5546875" style="12" customWidth="1"/>
    <col min="11011" max="11011" width="14.44140625" style="12" customWidth="1"/>
    <col min="11012" max="11012" width="8.6640625" style="12" bestFit="1" customWidth="1"/>
    <col min="11013" max="11014" width="15" style="12" bestFit="1" customWidth="1"/>
    <col min="11015" max="11015" width="1.6640625" style="12" customWidth="1"/>
    <col min="11016" max="11016" width="13.44140625" style="12" bestFit="1" customWidth="1"/>
    <col min="11017" max="11017" width="14" style="12" bestFit="1" customWidth="1"/>
    <col min="11018" max="11018" width="12.88671875" style="12" bestFit="1" customWidth="1"/>
    <col min="11019" max="11019" width="14.109375" style="12" customWidth="1"/>
    <col min="11020" max="11020" width="12.88671875" style="12" bestFit="1" customWidth="1"/>
    <col min="11021" max="11021" width="14" style="12" bestFit="1" customWidth="1"/>
    <col min="11022" max="11022" width="11.44140625" style="12" customWidth="1"/>
    <col min="11023" max="11023" width="10.88671875" style="12" bestFit="1" customWidth="1"/>
    <col min="11024" max="11024" width="9.109375" style="12"/>
    <col min="11025" max="11025" width="12.33203125" style="12" bestFit="1" customWidth="1"/>
    <col min="11026" max="11026" width="9.6640625" style="12" bestFit="1" customWidth="1"/>
    <col min="11027" max="11264" width="9.109375" style="12"/>
    <col min="11265" max="11265" width="6.5546875" style="12" bestFit="1" customWidth="1"/>
    <col min="11266" max="11266" width="20.5546875" style="12" customWidth="1"/>
    <col min="11267" max="11267" width="14.44140625" style="12" customWidth="1"/>
    <col min="11268" max="11268" width="8.6640625" style="12" bestFit="1" customWidth="1"/>
    <col min="11269" max="11270" width="15" style="12" bestFit="1" customWidth="1"/>
    <col min="11271" max="11271" width="1.6640625" style="12" customWidth="1"/>
    <col min="11272" max="11272" width="13.44140625" style="12" bestFit="1" customWidth="1"/>
    <col min="11273" max="11273" width="14" style="12" bestFit="1" customWidth="1"/>
    <col min="11274" max="11274" width="12.88671875" style="12" bestFit="1" customWidth="1"/>
    <col min="11275" max="11275" width="14.109375" style="12" customWidth="1"/>
    <col min="11276" max="11276" width="12.88671875" style="12" bestFit="1" customWidth="1"/>
    <col min="11277" max="11277" width="14" style="12" bestFit="1" customWidth="1"/>
    <col min="11278" max="11278" width="11.44140625" style="12" customWidth="1"/>
    <col min="11279" max="11279" width="10.88671875" style="12" bestFit="1" customWidth="1"/>
    <col min="11280" max="11280" width="9.109375" style="12"/>
    <col min="11281" max="11281" width="12.33203125" style="12" bestFit="1" customWidth="1"/>
    <col min="11282" max="11282" width="9.6640625" style="12" bestFit="1" customWidth="1"/>
    <col min="11283" max="11520" width="9.109375" style="12"/>
    <col min="11521" max="11521" width="6.5546875" style="12" bestFit="1" customWidth="1"/>
    <col min="11522" max="11522" width="20.5546875" style="12" customWidth="1"/>
    <col min="11523" max="11523" width="14.44140625" style="12" customWidth="1"/>
    <col min="11524" max="11524" width="8.6640625" style="12" bestFit="1" customWidth="1"/>
    <col min="11525" max="11526" width="15" style="12" bestFit="1" customWidth="1"/>
    <col min="11527" max="11527" width="1.6640625" style="12" customWidth="1"/>
    <col min="11528" max="11528" width="13.44140625" style="12" bestFit="1" customWidth="1"/>
    <col min="11529" max="11529" width="14" style="12" bestFit="1" customWidth="1"/>
    <col min="11530" max="11530" width="12.88671875" style="12" bestFit="1" customWidth="1"/>
    <col min="11531" max="11531" width="14.109375" style="12" customWidth="1"/>
    <col min="11532" max="11532" width="12.88671875" style="12" bestFit="1" customWidth="1"/>
    <col min="11533" max="11533" width="14" style="12" bestFit="1" customWidth="1"/>
    <col min="11534" max="11534" width="11.44140625" style="12" customWidth="1"/>
    <col min="11535" max="11535" width="10.88671875" style="12" bestFit="1" customWidth="1"/>
    <col min="11536" max="11536" width="9.109375" style="12"/>
    <col min="11537" max="11537" width="12.33203125" style="12" bestFit="1" customWidth="1"/>
    <col min="11538" max="11538" width="9.6640625" style="12" bestFit="1" customWidth="1"/>
    <col min="11539" max="11776" width="9.109375" style="12"/>
    <col min="11777" max="11777" width="6.5546875" style="12" bestFit="1" customWidth="1"/>
    <col min="11778" max="11778" width="20.5546875" style="12" customWidth="1"/>
    <col min="11779" max="11779" width="14.44140625" style="12" customWidth="1"/>
    <col min="11780" max="11780" width="8.6640625" style="12" bestFit="1" customWidth="1"/>
    <col min="11781" max="11782" width="15" style="12" bestFit="1" customWidth="1"/>
    <col min="11783" max="11783" width="1.6640625" style="12" customWidth="1"/>
    <col min="11784" max="11784" width="13.44140625" style="12" bestFit="1" customWidth="1"/>
    <col min="11785" max="11785" width="14" style="12" bestFit="1" customWidth="1"/>
    <col min="11786" max="11786" width="12.88671875" style="12" bestFit="1" customWidth="1"/>
    <col min="11787" max="11787" width="14.109375" style="12" customWidth="1"/>
    <col min="11788" max="11788" width="12.88671875" style="12" bestFit="1" customWidth="1"/>
    <col min="11789" max="11789" width="14" style="12" bestFit="1" customWidth="1"/>
    <col min="11790" max="11790" width="11.44140625" style="12" customWidth="1"/>
    <col min="11791" max="11791" width="10.88671875" style="12" bestFit="1" customWidth="1"/>
    <col min="11792" max="11792" width="9.109375" style="12"/>
    <col min="11793" max="11793" width="12.33203125" style="12" bestFit="1" customWidth="1"/>
    <col min="11794" max="11794" width="9.6640625" style="12" bestFit="1" customWidth="1"/>
    <col min="11795" max="12032" width="9.109375" style="12"/>
    <col min="12033" max="12033" width="6.5546875" style="12" bestFit="1" customWidth="1"/>
    <col min="12034" max="12034" width="20.5546875" style="12" customWidth="1"/>
    <col min="12035" max="12035" width="14.44140625" style="12" customWidth="1"/>
    <col min="12036" max="12036" width="8.6640625" style="12" bestFit="1" customWidth="1"/>
    <col min="12037" max="12038" width="15" style="12" bestFit="1" customWidth="1"/>
    <col min="12039" max="12039" width="1.6640625" style="12" customWidth="1"/>
    <col min="12040" max="12040" width="13.44140625" style="12" bestFit="1" customWidth="1"/>
    <col min="12041" max="12041" width="14" style="12" bestFit="1" customWidth="1"/>
    <col min="12042" max="12042" width="12.88671875" style="12" bestFit="1" customWidth="1"/>
    <col min="12043" max="12043" width="14.109375" style="12" customWidth="1"/>
    <col min="12044" max="12044" width="12.88671875" style="12" bestFit="1" customWidth="1"/>
    <col min="12045" max="12045" width="14" style="12" bestFit="1" customWidth="1"/>
    <col min="12046" max="12046" width="11.44140625" style="12" customWidth="1"/>
    <col min="12047" max="12047" width="10.88671875" style="12" bestFit="1" customWidth="1"/>
    <col min="12048" max="12048" width="9.109375" style="12"/>
    <col min="12049" max="12049" width="12.33203125" style="12" bestFit="1" customWidth="1"/>
    <col min="12050" max="12050" width="9.6640625" style="12" bestFit="1" customWidth="1"/>
    <col min="12051" max="12288" width="9.109375" style="12"/>
    <col min="12289" max="12289" width="6.5546875" style="12" bestFit="1" customWidth="1"/>
    <col min="12290" max="12290" width="20.5546875" style="12" customWidth="1"/>
    <col min="12291" max="12291" width="14.44140625" style="12" customWidth="1"/>
    <col min="12292" max="12292" width="8.6640625" style="12" bestFit="1" customWidth="1"/>
    <col min="12293" max="12294" width="15" style="12" bestFit="1" customWidth="1"/>
    <col min="12295" max="12295" width="1.6640625" style="12" customWidth="1"/>
    <col min="12296" max="12296" width="13.44140625" style="12" bestFit="1" customWidth="1"/>
    <col min="12297" max="12297" width="14" style="12" bestFit="1" customWidth="1"/>
    <col min="12298" max="12298" width="12.88671875" style="12" bestFit="1" customWidth="1"/>
    <col min="12299" max="12299" width="14.109375" style="12" customWidth="1"/>
    <col min="12300" max="12300" width="12.88671875" style="12" bestFit="1" customWidth="1"/>
    <col min="12301" max="12301" width="14" style="12" bestFit="1" customWidth="1"/>
    <col min="12302" max="12302" width="11.44140625" style="12" customWidth="1"/>
    <col min="12303" max="12303" width="10.88671875" style="12" bestFit="1" customWidth="1"/>
    <col min="12304" max="12304" width="9.109375" style="12"/>
    <col min="12305" max="12305" width="12.33203125" style="12" bestFit="1" customWidth="1"/>
    <col min="12306" max="12306" width="9.6640625" style="12" bestFit="1" customWidth="1"/>
    <col min="12307" max="12544" width="9.109375" style="12"/>
    <col min="12545" max="12545" width="6.5546875" style="12" bestFit="1" customWidth="1"/>
    <col min="12546" max="12546" width="20.5546875" style="12" customWidth="1"/>
    <col min="12547" max="12547" width="14.44140625" style="12" customWidth="1"/>
    <col min="12548" max="12548" width="8.6640625" style="12" bestFit="1" customWidth="1"/>
    <col min="12549" max="12550" width="15" style="12" bestFit="1" customWidth="1"/>
    <col min="12551" max="12551" width="1.6640625" style="12" customWidth="1"/>
    <col min="12552" max="12552" width="13.44140625" style="12" bestFit="1" customWidth="1"/>
    <col min="12553" max="12553" width="14" style="12" bestFit="1" customWidth="1"/>
    <col min="12554" max="12554" width="12.88671875" style="12" bestFit="1" customWidth="1"/>
    <col min="12555" max="12555" width="14.109375" style="12" customWidth="1"/>
    <col min="12556" max="12556" width="12.88671875" style="12" bestFit="1" customWidth="1"/>
    <col min="12557" max="12557" width="14" style="12" bestFit="1" customWidth="1"/>
    <col min="12558" max="12558" width="11.44140625" style="12" customWidth="1"/>
    <col min="12559" max="12559" width="10.88671875" style="12" bestFit="1" customWidth="1"/>
    <col min="12560" max="12560" width="9.109375" style="12"/>
    <col min="12561" max="12561" width="12.33203125" style="12" bestFit="1" customWidth="1"/>
    <col min="12562" max="12562" width="9.6640625" style="12" bestFit="1" customWidth="1"/>
    <col min="12563" max="12800" width="9.109375" style="12"/>
    <col min="12801" max="12801" width="6.5546875" style="12" bestFit="1" customWidth="1"/>
    <col min="12802" max="12802" width="20.5546875" style="12" customWidth="1"/>
    <col min="12803" max="12803" width="14.44140625" style="12" customWidth="1"/>
    <col min="12804" max="12804" width="8.6640625" style="12" bestFit="1" customWidth="1"/>
    <col min="12805" max="12806" width="15" style="12" bestFit="1" customWidth="1"/>
    <col min="12807" max="12807" width="1.6640625" style="12" customWidth="1"/>
    <col min="12808" max="12808" width="13.44140625" style="12" bestFit="1" customWidth="1"/>
    <col min="12809" max="12809" width="14" style="12" bestFit="1" customWidth="1"/>
    <col min="12810" max="12810" width="12.88671875" style="12" bestFit="1" customWidth="1"/>
    <col min="12811" max="12811" width="14.109375" style="12" customWidth="1"/>
    <col min="12812" max="12812" width="12.88671875" style="12" bestFit="1" customWidth="1"/>
    <col min="12813" max="12813" width="14" style="12" bestFit="1" customWidth="1"/>
    <col min="12814" max="12814" width="11.44140625" style="12" customWidth="1"/>
    <col min="12815" max="12815" width="10.88671875" style="12" bestFit="1" customWidth="1"/>
    <col min="12816" max="12816" width="9.109375" style="12"/>
    <col min="12817" max="12817" width="12.33203125" style="12" bestFit="1" customWidth="1"/>
    <col min="12818" max="12818" width="9.6640625" style="12" bestFit="1" customWidth="1"/>
    <col min="12819" max="13056" width="9.109375" style="12"/>
    <col min="13057" max="13057" width="6.5546875" style="12" bestFit="1" customWidth="1"/>
    <col min="13058" max="13058" width="20.5546875" style="12" customWidth="1"/>
    <col min="13059" max="13059" width="14.44140625" style="12" customWidth="1"/>
    <col min="13060" max="13060" width="8.6640625" style="12" bestFit="1" customWidth="1"/>
    <col min="13061" max="13062" width="15" style="12" bestFit="1" customWidth="1"/>
    <col min="13063" max="13063" width="1.6640625" style="12" customWidth="1"/>
    <col min="13064" max="13064" width="13.44140625" style="12" bestFit="1" customWidth="1"/>
    <col min="13065" max="13065" width="14" style="12" bestFit="1" customWidth="1"/>
    <col min="13066" max="13066" width="12.88671875" style="12" bestFit="1" customWidth="1"/>
    <col min="13067" max="13067" width="14.109375" style="12" customWidth="1"/>
    <col min="13068" max="13068" width="12.88671875" style="12" bestFit="1" customWidth="1"/>
    <col min="13069" max="13069" width="14" style="12" bestFit="1" customWidth="1"/>
    <col min="13070" max="13070" width="11.44140625" style="12" customWidth="1"/>
    <col min="13071" max="13071" width="10.88671875" style="12" bestFit="1" customWidth="1"/>
    <col min="13072" max="13072" width="9.109375" style="12"/>
    <col min="13073" max="13073" width="12.33203125" style="12" bestFit="1" customWidth="1"/>
    <col min="13074" max="13074" width="9.6640625" style="12" bestFit="1" customWidth="1"/>
    <col min="13075" max="13312" width="9.109375" style="12"/>
    <col min="13313" max="13313" width="6.5546875" style="12" bestFit="1" customWidth="1"/>
    <col min="13314" max="13314" width="20.5546875" style="12" customWidth="1"/>
    <col min="13315" max="13315" width="14.44140625" style="12" customWidth="1"/>
    <col min="13316" max="13316" width="8.6640625" style="12" bestFit="1" customWidth="1"/>
    <col min="13317" max="13318" width="15" style="12" bestFit="1" customWidth="1"/>
    <col min="13319" max="13319" width="1.6640625" style="12" customWidth="1"/>
    <col min="13320" max="13320" width="13.44140625" style="12" bestFit="1" customWidth="1"/>
    <col min="13321" max="13321" width="14" style="12" bestFit="1" customWidth="1"/>
    <col min="13322" max="13322" width="12.88671875" style="12" bestFit="1" customWidth="1"/>
    <col min="13323" max="13323" width="14.109375" style="12" customWidth="1"/>
    <col min="13324" max="13324" width="12.88671875" style="12" bestFit="1" customWidth="1"/>
    <col min="13325" max="13325" width="14" style="12" bestFit="1" customWidth="1"/>
    <col min="13326" max="13326" width="11.44140625" style="12" customWidth="1"/>
    <col min="13327" max="13327" width="10.88671875" style="12" bestFit="1" customWidth="1"/>
    <col min="13328" max="13328" width="9.109375" style="12"/>
    <col min="13329" max="13329" width="12.33203125" style="12" bestFit="1" customWidth="1"/>
    <col min="13330" max="13330" width="9.6640625" style="12" bestFit="1" customWidth="1"/>
    <col min="13331" max="13568" width="9.109375" style="12"/>
    <col min="13569" max="13569" width="6.5546875" style="12" bestFit="1" customWidth="1"/>
    <col min="13570" max="13570" width="20.5546875" style="12" customWidth="1"/>
    <col min="13571" max="13571" width="14.44140625" style="12" customWidth="1"/>
    <col min="13572" max="13572" width="8.6640625" style="12" bestFit="1" customWidth="1"/>
    <col min="13573" max="13574" width="15" style="12" bestFit="1" customWidth="1"/>
    <col min="13575" max="13575" width="1.6640625" style="12" customWidth="1"/>
    <col min="13576" max="13576" width="13.44140625" style="12" bestFit="1" customWidth="1"/>
    <col min="13577" max="13577" width="14" style="12" bestFit="1" customWidth="1"/>
    <col min="13578" max="13578" width="12.88671875" style="12" bestFit="1" customWidth="1"/>
    <col min="13579" max="13579" width="14.109375" style="12" customWidth="1"/>
    <col min="13580" max="13580" width="12.88671875" style="12" bestFit="1" customWidth="1"/>
    <col min="13581" max="13581" width="14" style="12" bestFit="1" customWidth="1"/>
    <col min="13582" max="13582" width="11.44140625" style="12" customWidth="1"/>
    <col min="13583" max="13583" width="10.88671875" style="12" bestFit="1" customWidth="1"/>
    <col min="13584" max="13584" width="9.109375" style="12"/>
    <col min="13585" max="13585" width="12.33203125" style="12" bestFit="1" customWidth="1"/>
    <col min="13586" max="13586" width="9.6640625" style="12" bestFit="1" customWidth="1"/>
    <col min="13587" max="13824" width="9.109375" style="12"/>
    <col min="13825" max="13825" width="6.5546875" style="12" bestFit="1" customWidth="1"/>
    <col min="13826" max="13826" width="20.5546875" style="12" customWidth="1"/>
    <col min="13827" max="13827" width="14.44140625" style="12" customWidth="1"/>
    <col min="13828" max="13828" width="8.6640625" style="12" bestFit="1" customWidth="1"/>
    <col min="13829" max="13830" width="15" style="12" bestFit="1" customWidth="1"/>
    <col min="13831" max="13831" width="1.6640625" style="12" customWidth="1"/>
    <col min="13832" max="13832" width="13.44140625" style="12" bestFit="1" customWidth="1"/>
    <col min="13833" max="13833" width="14" style="12" bestFit="1" customWidth="1"/>
    <col min="13834" max="13834" width="12.88671875" style="12" bestFit="1" customWidth="1"/>
    <col min="13835" max="13835" width="14.109375" style="12" customWidth="1"/>
    <col min="13836" max="13836" width="12.88671875" style="12" bestFit="1" customWidth="1"/>
    <col min="13837" max="13837" width="14" style="12" bestFit="1" customWidth="1"/>
    <col min="13838" max="13838" width="11.44140625" style="12" customWidth="1"/>
    <col min="13839" max="13839" width="10.88671875" style="12" bestFit="1" customWidth="1"/>
    <col min="13840" max="13840" width="9.109375" style="12"/>
    <col min="13841" max="13841" width="12.33203125" style="12" bestFit="1" customWidth="1"/>
    <col min="13842" max="13842" width="9.6640625" style="12" bestFit="1" customWidth="1"/>
    <col min="13843" max="14080" width="9.109375" style="12"/>
    <col min="14081" max="14081" width="6.5546875" style="12" bestFit="1" customWidth="1"/>
    <col min="14082" max="14082" width="20.5546875" style="12" customWidth="1"/>
    <col min="14083" max="14083" width="14.44140625" style="12" customWidth="1"/>
    <col min="14084" max="14084" width="8.6640625" style="12" bestFit="1" customWidth="1"/>
    <col min="14085" max="14086" width="15" style="12" bestFit="1" customWidth="1"/>
    <col min="14087" max="14087" width="1.6640625" style="12" customWidth="1"/>
    <col min="14088" max="14088" width="13.44140625" style="12" bestFit="1" customWidth="1"/>
    <col min="14089" max="14089" width="14" style="12" bestFit="1" customWidth="1"/>
    <col min="14090" max="14090" width="12.88671875" style="12" bestFit="1" customWidth="1"/>
    <col min="14091" max="14091" width="14.109375" style="12" customWidth="1"/>
    <col min="14092" max="14092" width="12.88671875" style="12" bestFit="1" customWidth="1"/>
    <col min="14093" max="14093" width="14" style="12" bestFit="1" customWidth="1"/>
    <col min="14094" max="14094" width="11.44140625" style="12" customWidth="1"/>
    <col min="14095" max="14095" width="10.88671875" style="12" bestFit="1" customWidth="1"/>
    <col min="14096" max="14096" width="9.109375" style="12"/>
    <col min="14097" max="14097" width="12.33203125" style="12" bestFit="1" customWidth="1"/>
    <col min="14098" max="14098" width="9.6640625" style="12" bestFit="1" customWidth="1"/>
    <col min="14099" max="14336" width="9.109375" style="12"/>
    <col min="14337" max="14337" width="6.5546875" style="12" bestFit="1" customWidth="1"/>
    <col min="14338" max="14338" width="20.5546875" style="12" customWidth="1"/>
    <col min="14339" max="14339" width="14.44140625" style="12" customWidth="1"/>
    <col min="14340" max="14340" width="8.6640625" style="12" bestFit="1" customWidth="1"/>
    <col min="14341" max="14342" width="15" style="12" bestFit="1" customWidth="1"/>
    <col min="14343" max="14343" width="1.6640625" style="12" customWidth="1"/>
    <col min="14344" max="14344" width="13.44140625" style="12" bestFit="1" customWidth="1"/>
    <col min="14345" max="14345" width="14" style="12" bestFit="1" customWidth="1"/>
    <col min="14346" max="14346" width="12.88671875" style="12" bestFit="1" customWidth="1"/>
    <col min="14347" max="14347" width="14.109375" style="12" customWidth="1"/>
    <col min="14348" max="14348" width="12.88671875" style="12" bestFit="1" customWidth="1"/>
    <col min="14349" max="14349" width="14" style="12" bestFit="1" customWidth="1"/>
    <col min="14350" max="14350" width="11.44140625" style="12" customWidth="1"/>
    <col min="14351" max="14351" width="10.88671875" style="12" bestFit="1" customWidth="1"/>
    <col min="14352" max="14352" width="9.109375" style="12"/>
    <col min="14353" max="14353" width="12.33203125" style="12" bestFit="1" customWidth="1"/>
    <col min="14354" max="14354" width="9.6640625" style="12" bestFit="1" customWidth="1"/>
    <col min="14355" max="14592" width="9.109375" style="12"/>
    <col min="14593" max="14593" width="6.5546875" style="12" bestFit="1" customWidth="1"/>
    <col min="14594" max="14594" width="20.5546875" style="12" customWidth="1"/>
    <col min="14595" max="14595" width="14.44140625" style="12" customWidth="1"/>
    <col min="14596" max="14596" width="8.6640625" style="12" bestFit="1" customWidth="1"/>
    <col min="14597" max="14598" width="15" style="12" bestFit="1" customWidth="1"/>
    <col min="14599" max="14599" width="1.6640625" style="12" customWidth="1"/>
    <col min="14600" max="14600" width="13.44140625" style="12" bestFit="1" customWidth="1"/>
    <col min="14601" max="14601" width="14" style="12" bestFit="1" customWidth="1"/>
    <col min="14602" max="14602" width="12.88671875" style="12" bestFit="1" customWidth="1"/>
    <col min="14603" max="14603" width="14.109375" style="12" customWidth="1"/>
    <col min="14604" max="14604" width="12.88671875" style="12" bestFit="1" customWidth="1"/>
    <col min="14605" max="14605" width="14" style="12" bestFit="1" customWidth="1"/>
    <col min="14606" max="14606" width="11.44140625" style="12" customWidth="1"/>
    <col min="14607" max="14607" width="10.88671875" style="12" bestFit="1" customWidth="1"/>
    <col min="14608" max="14608" width="9.109375" style="12"/>
    <col min="14609" max="14609" width="12.33203125" style="12" bestFit="1" customWidth="1"/>
    <col min="14610" max="14610" width="9.6640625" style="12" bestFit="1" customWidth="1"/>
    <col min="14611" max="14848" width="9.109375" style="12"/>
    <col min="14849" max="14849" width="6.5546875" style="12" bestFit="1" customWidth="1"/>
    <col min="14850" max="14850" width="20.5546875" style="12" customWidth="1"/>
    <col min="14851" max="14851" width="14.44140625" style="12" customWidth="1"/>
    <col min="14852" max="14852" width="8.6640625" style="12" bestFit="1" customWidth="1"/>
    <col min="14853" max="14854" width="15" style="12" bestFit="1" customWidth="1"/>
    <col min="14855" max="14855" width="1.6640625" style="12" customWidth="1"/>
    <col min="14856" max="14856" width="13.44140625" style="12" bestFit="1" customWidth="1"/>
    <col min="14857" max="14857" width="14" style="12" bestFit="1" customWidth="1"/>
    <col min="14858" max="14858" width="12.88671875" style="12" bestFit="1" customWidth="1"/>
    <col min="14859" max="14859" width="14.109375" style="12" customWidth="1"/>
    <col min="14860" max="14860" width="12.88671875" style="12" bestFit="1" customWidth="1"/>
    <col min="14861" max="14861" width="14" style="12" bestFit="1" customWidth="1"/>
    <col min="14862" max="14862" width="11.44140625" style="12" customWidth="1"/>
    <col min="14863" max="14863" width="10.88671875" style="12" bestFit="1" customWidth="1"/>
    <col min="14864" max="14864" width="9.109375" style="12"/>
    <col min="14865" max="14865" width="12.33203125" style="12" bestFit="1" customWidth="1"/>
    <col min="14866" max="14866" width="9.6640625" style="12" bestFit="1" customWidth="1"/>
    <col min="14867" max="15104" width="9.109375" style="12"/>
    <col min="15105" max="15105" width="6.5546875" style="12" bestFit="1" customWidth="1"/>
    <col min="15106" max="15106" width="20.5546875" style="12" customWidth="1"/>
    <col min="15107" max="15107" width="14.44140625" style="12" customWidth="1"/>
    <col min="15108" max="15108" width="8.6640625" style="12" bestFit="1" customWidth="1"/>
    <col min="15109" max="15110" width="15" style="12" bestFit="1" customWidth="1"/>
    <col min="15111" max="15111" width="1.6640625" style="12" customWidth="1"/>
    <col min="15112" max="15112" width="13.44140625" style="12" bestFit="1" customWidth="1"/>
    <col min="15113" max="15113" width="14" style="12" bestFit="1" customWidth="1"/>
    <col min="15114" max="15114" width="12.88671875" style="12" bestFit="1" customWidth="1"/>
    <col min="15115" max="15115" width="14.109375" style="12" customWidth="1"/>
    <col min="15116" max="15116" width="12.88671875" style="12" bestFit="1" customWidth="1"/>
    <col min="15117" max="15117" width="14" style="12" bestFit="1" customWidth="1"/>
    <col min="15118" max="15118" width="11.44140625" style="12" customWidth="1"/>
    <col min="15119" max="15119" width="10.88671875" style="12" bestFit="1" customWidth="1"/>
    <col min="15120" max="15120" width="9.109375" style="12"/>
    <col min="15121" max="15121" width="12.33203125" style="12" bestFit="1" customWidth="1"/>
    <col min="15122" max="15122" width="9.6640625" style="12" bestFit="1" customWidth="1"/>
    <col min="15123" max="15360" width="9.109375" style="12"/>
    <col min="15361" max="15361" width="6.5546875" style="12" bestFit="1" customWidth="1"/>
    <col min="15362" max="15362" width="20.5546875" style="12" customWidth="1"/>
    <col min="15363" max="15363" width="14.44140625" style="12" customWidth="1"/>
    <col min="15364" max="15364" width="8.6640625" style="12" bestFit="1" customWidth="1"/>
    <col min="15365" max="15366" width="15" style="12" bestFit="1" customWidth="1"/>
    <col min="15367" max="15367" width="1.6640625" style="12" customWidth="1"/>
    <col min="15368" max="15368" width="13.44140625" style="12" bestFit="1" customWidth="1"/>
    <col min="15369" max="15369" width="14" style="12" bestFit="1" customWidth="1"/>
    <col min="15370" max="15370" width="12.88671875" style="12" bestFit="1" customWidth="1"/>
    <col min="15371" max="15371" width="14.109375" style="12" customWidth="1"/>
    <col min="15372" max="15372" width="12.88671875" style="12" bestFit="1" customWidth="1"/>
    <col min="15373" max="15373" width="14" style="12" bestFit="1" customWidth="1"/>
    <col min="15374" max="15374" width="11.44140625" style="12" customWidth="1"/>
    <col min="15375" max="15375" width="10.88671875" style="12" bestFit="1" customWidth="1"/>
    <col min="15376" max="15376" width="9.109375" style="12"/>
    <col min="15377" max="15377" width="12.33203125" style="12" bestFit="1" customWidth="1"/>
    <col min="15378" max="15378" width="9.6640625" style="12" bestFit="1" customWidth="1"/>
    <col min="15379" max="15616" width="9.109375" style="12"/>
    <col min="15617" max="15617" width="6.5546875" style="12" bestFit="1" customWidth="1"/>
    <col min="15618" max="15618" width="20.5546875" style="12" customWidth="1"/>
    <col min="15619" max="15619" width="14.44140625" style="12" customWidth="1"/>
    <col min="15620" max="15620" width="8.6640625" style="12" bestFit="1" customWidth="1"/>
    <col min="15621" max="15622" width="15" style="12" bestFit="1" customWidth="1"/>
    <col min="15623" max="15623" width="1.6640625" style="12" customWidth="1"/>
    <col min="15624" max="15624" width="13.44140625" style="12" bestFit="1" customWidth="1"/>
    <col min="15625" max="15625" width="14" style="12" bestFit="1" customWidth="1"/>
    <col min="15626" max="15626" width="12.88671875" style="12" bestFit="1" customWidth="1"/>
    <col min="15627" max="15627" width="14.109375" style="12" customWidth="1"/>
    <col min="15628" max="15628" width="12.88671875" style="12" bestFit="1" customWidth="1"/>
    <col min="15629" max="15629" width="14" style="12" bestFit="1" customWidth="1"/>
    <col min="15630" max="15630" width="11.44140625" style="12" customWidth="1"/>
    <col min="15631" max="15631" width="10.88671875" style="12" bestFit="1" customWidth="1"/>
    <col min="15632" max="15632" width="9.109375" style="12"/>
    <col min="15633" max="15633" width="12.33203125" style="12" bestFit="1" customWidth="1"/>
    <col min="15634" max="15634" width="9.6640625" style="12" bestFit="1" customWidth="1"/>
    <col min="15635" max="15872" width="9.109375" style="12"/>
    <col min="15873" max="15873" width="6.5546875" style="12" bestFit="1" customWidth="1"/>
    <col min="15874" max="15874" width="20.5546875" style="12" customWidth="1"/>
    <col min="15875" max="15875" width="14.44140625" style="12" customWidth="1"/>
    <col min="15876" max="15876" width="8.6640625" style="12" bestFit="1" customWidth="1"/>
    <col min="15877" max="15878" width="15" style="12" bestFit="1" customWidth="1"/>
    <col min="15879" max="15879" width="1.6640625" style="12" customWidth="1"/>
    <col min="15880" max="15880" width="13.44140625" style="12" bestFit="1" customWidth="1"/>
    <col min="15881" max="15881" width="14" style="12" bestFit="1" customWidth="1"/>
    <col min="15882" max="15882" width="12.88671875" style="12" bestFit="1" customWidth="1"/>
    <col min="15883" max="15883" width="14.109375" style="12" customWidth="1"/>
    <col min="15884" max="15884" width="12.88671875" style="12" bestFit="1" customWidth="1"/>
    <col min="15885" max="15885" width="14" style="12" bestFit="1" customWidth="1"/>
    <col min="15886" max="15886" width="11.44140625" style="12" customWidth="1"/>
    <col min="15887" max="15887" width="10.88671875" style="12" bestFit="1" customWidth="1"/>
    <col min="15888" max="15888" width="9.109375" style="12"/>
    <col min="15889" max="15889" width="12.33203125" style="12" bestFit="1" customWidth="1"/>
    <col min="15890" max="15890" width="9.6640625" style="12" bestFit="1" customWidth="1"/>
    <col min="15891" max="16128" width="9.109375" style="12"/>
    <col min="16129" max="16129" width="6.5546875" style="12" bestFit="1" customWidth="1"/>
    <col min="16130" max="16130" width="20.5546875" style="12" customWidth="1"/>
    <col min="16131" max="16131" width="14.44140625" style="12" customWidth="1"/>
    <col min="16132" max="16132" width="8.6640625" style="12" bestFit="1" customWidth="1"/>
    <col min="16133" max="16134" width="15" style="12" bestFit="1" customWidth="1"/>
    <col min="16135" max="16135" width="1.6640625" style="12" customWidth="1"/>
    <col min="16136" max="16136" width="13.44140625" style="12" bestFit="1" customWidth="1"/>
    <col min="16137" max="16137" width="14" style="12" bestFit="1" customWidth="1"/>
    <col min="16138" max="16138" width="12.88671875" style="12" bestFit="1" customWidth="1"/>
    <col min="16139" max="16139" width="14.109375" style="12" customWidth="1"/>
    <col min="16140" max="16140" width="12.88671875" style="12" bestFit="1" customWidth="1"/>
    <col min="16141" max="16141" width="14" style="12" bestFit="1" customWidth="1"/>
    <col min="16142" max="16142" width="11.44140625" style="12" customWidth="1"/>
    <col min="16143" max="16143" width="10.88671875" style="12" bestFit="1" customWidth="1"/>
    <col min="16144" max="16144" width="9.109375" style="12"/>
    <col min="16145" max="16145" width="12.33203125" style="12" bestFit="1" customWidth="1"/>
    <col min="16146" max="16146" width="9.6640625" style="12" bestFit="1" customWidth="1"/>
    <col min="16147" max="16384" width="9.109375" style="12"/>
  </cols>
  <sheetData>
    <row r="1" spans="1:16">
      <c r="A1" s="307"/>
      <c r="J1" s="300"/>
    </row>
    <row r="2" spans="1:16">
      <c r="A2" s="36"/>
    </row>
    <row r="3" spans="1:16">
      <c r="A3" s="41" t="s">
        <v>3481</v>
      </c>
      <c r="B3" s="41"/>
      <c r="C3" s="41"/>
      <c r="D3" s="41"/>
      <c r="E3" s="301"/>
      <c r="F3" s="301"/>
      <c r="G3" s="301"/>
      <c r="H3" s="301"/>
      <c r="I3" s="304"/>
      <c r="J3" s="304"/>
    </row>
    <row r="4" spans="1:16">
      <c r="A4" s="41" t="s">
        <v>3524</v>
      </c>
      <c r="B4" s="41"/>
      <c r="C4" s="41"/>
      <c r="D4" s="41"/>
      <c r="E4" s="301"/>
      <c r="F4" s="301"/>
      <c r="G4" s="301"/>
      <c r="H4" s="301"/>
      <c r="I4" s="304"/>
      <c r="J4" s="304"/>
    </row>
    <row r="5" spans="1:16">
      <c r="A5" s="41" t="s">
        <v>3527</v>
      </c>
      <c r="B5" s="41"/>
      <c r="C5" s="41"/>
      <c r="D5" s="41"/>
      <c r="E5" s="301"/>
      <c r="F5" s="301"/>
      <c r="G5" s="301"/>
      <c r="H5" s="301"/>
      <c r="I5" s="304"/>
      <c r="J5" s="304"/>
    </row>
    <row r="6" spans="1:16">
      <c r="A6" s="330" t="s">
        <v>3540</v>
      </c>
      <c r="B6" s="330"/>
      <c r="C6" s="41"/>
      <c r="D6" s="41"/>
      <c r="E6" s="301"/>
      <c r="F6" s="301"/>
      <c r="G6" s="301"/>
      <c r="H6" s="301"/>
      <c r="I6" s="304"/>
      <c r="J6" s="304"/>
    </row>
    <row r="7" spans="1:16">
      <c r="A7" s="330"/>
      <c r="B7" s="330"/>
      <c r="C7" s="41"/>
      <c r="D7" s="41"/>
      <c r="E7" s="301"/>
      <c r="F7" s="301"/>
      <c r="G7" s="301"/>
      <c r="H7" s="301"/>
      <c r="I7" s="304"/>
      <c r="J7" s="304"/>
    </row>
    <row r="8" spans="1:16">
      <c r="A8" s="330"/>
      <c r="B8" s="330"/>
      <c r="C8" s="41"/>
      <c r="D8" s="41"/>
      <c r="E8" s="301"/>
      <c r="F8" s="301"/>
      <c r="G8" s="301"/>
      <c r="H8" s="604"/>
      <c r="I8" s="604"/>
      <c r="J8" s="605"/>
      <c r="K8" s="606"/>
      <c r="L8" s="597"/>
      <c r="M8" s="597"/>
      <c r="N8" s="597"/>
    </row>
    <row r="9" spans="1:16">
      <c r="A9" s="330"/>
      <c r="B9" s="330"/>
      <c r="C9" s="482" t="s">
        <v>2756</v>
      </c>
      <c r="D9" s="483">
        <f>'Union Wage Inc'!C12</f>
        <v>6.875E-3</v>
      </c>
      <c r="F9" s="301"/>
      <c r="G9" s="301"/>
      <c r="H9" s="607"/>
      <c r="I9" s="608"/>
      <c r="J9" s="605"/>
    </row>
    <row r="10" spans="1:16">
      <c r="A10" s="36"/>
      <c r="C10" s="484" t="s">
        <v>3483</v>
      </c>
      <c r="D10" s="485">
        <f>'Non-Union Wage Incr'!G23</f>
        <v>2.98E-2</v>
      </c>
      <c r="K10" s="352"/>
    </row>
    <row r="11" spans="1:16">
      <c r="A11" s="36"/>
      <c r="C11" s="484" t="s">
        <v>3484</v>
      </c>
      <c r="D11" s="485">
        <v>0</v>
      </c>
      <c r="H11" s="368" t="s">
        <v>3504</v>
      </c>
      <c r="J11" s="369" t="s">
        <v>3505</v>
      </c>
    </row>
    <row r="12" spans="1:16" ht="14.4">
      <c r="A12" s="36"/>
      <c r="C12" s="486" t="s">
        <v>2758</v>
      </c>
      <c r="D12" s="487">
        <f>'Union Wage Inc'!C18</f>
        <v>0.03</v>
      </c>
      <c r="H12" s="602">
        <f>'PR Tax Rates '!$P$5</f>
        <v>127200</v>
      </c>
      <c r="J12" s="603">
        <f>'PR Tax Rates '!$P$6</f>
        <v>6.2E-2</v>
      </c>
    </row>
    <row r="13" spans="1:16" s="296" customFormat="1" ht="67.2" customHeight="1">
      <c r="A13" s="299" t="s">
        <v>3486</v>
      </c>
      <c r="B13" s="297"/>
      <c r="C13" s="82"/>
      <c r="D13" s="79"/>
      <c r="E13" s="298" t="s">
        <v>3487</v>
      </c>
      <c r="F13" s="298" t="s">
        <v>3488</v>
      </c>
      <c r="G13" s="298"/>
      <c r="H13" s="298" t="s">
        <v>3489</v>
      </c>
      <c r="I13" s="298" t="s">
        <v>3490</v>
      </c>
      <c r="J13" s="298" t="s">
        <v>3491</v>
      </c>
      <c r="K13" s="297" t="s">
        <v>3492</v>
      </c>
      <c r="L13" s="297" t="s">
        <v>3493</v>
      </c>
      <c r="M13" s="297" t="s">
        <v>3494</v>
      </c>
      <c r="N13" s="298" t="s">
        <v>3495</v>
      </c>
      <c r="O13" s="87"/>
      <c r="P13" s="87"/>
    </row>
    <row r="14" spans="1:16" s="346" customFormat="1" ht="12.75" customHeight="1">
      <c r="A14" s="342"/>
      <c r="B14" s="290"/>
      <c r="C14" s="347" t="s">
        <v>3496</v>
      </c>
      <c r="D14" s="347" t="s">
        <v>3497</v>
      </c>
      <c r="E14" s="348" t="s">
        <v>2839</v>
      </c>
      <c r="F14" s="348" t="s">
        <v>2840</v>
      </c>
      <c r="G14" s="348"/>
      <c r="H14" s="349" t="s">
        <v>3498</v>
      </c>
      <c r="I14" s="348" t="s">
        <v>2841</v>
      </c>
      <c r="J14" s="348" t="s">
        <v>2842</v>
      </c>
      <c r="K14" s="348" t="s">
        <v>2843</v>
      </c>
      <c r="L14" s="348" t="s">
        <v>2881</v>
      </c>
      <c r="M14" s="348" t="s">
        <v>3499</v>
      </c>
      <c r="N14" s="348" t="s">
        <v>3500</v>
      </c>
      <c r="O14" s="350"/>
      <c r="P14" s="350"/>
    </row>
    <row r="15" spans="1:16" s="296" customFormat="1" ht="14.4" customHeight="1">
      <c r="A15" s="295"/>
      <c r="B15" s="525" t="s">
        <v>20</v>
      </c>
      <c r="C15" s="335"/>
      <c r="D15" s="335"/>
      <c r="E15" s="358">
        <f>SUM(E16:E3466)</f>
        <v>237455549.84999987</v>
      </c>
      <c r="F15" s="358">
        <f>SUM(F16:F3466)</f>
        <v>242922847.94489273</v>
      </c>
      <c r="G15" s="358">
        <f t="shared" ref="G15:L15" si="0">SUM(G16:G3466)</f>
        <v>0</v>
      </c>
      <c r="H15" s="358">
        <f t="shared" si="0"/>
        <v>211193384.67000023</v>
      </c>
      <c r="I15" s="358">
        <f t="shared" si="0"/>
        <v>5467298.0948927589</v>
      </c>
      <c r="J15" s="358">
        <f t="shared" si="0"/>
        <v>300849.37476239883</v>
      </c>
      <c r="K15" s="358">
        <f t="shared" si="0"/>
        <v>129034335.66999996</v>
      </c>
      <c r="L15" s="358">
        <f t="shared" si="0"/>
        <v>1278780.83</v>
      </c>
      <c r="M15" s="358">
        <f>SUM(M16:M3466)</f>
        <v>107142433.35000011</v>
      </c>
      <c r="N15" s="358">
        <f>SUM(N16:N3466)</f>
        <v>157769.39286338404</v>
      </c>
      <c r="O15" s="645"/>
      <c r="P15" s="646"/>
    </row>
    <row r="16" spans="1:16" s="296" customFormat="1" ht="14.4">
      <c r="A16" s="36">
        <f>+A14+1</f>
        <v>1</v>
      </c>
      <c r="B16" s="526"/>
      <c r="C16" s="36" t="str">
        <f>VLOOKUP('Employee Salary Payroll Tax '!B18,'Employee Salary Payroll Tax '!$D$1:$E$7,2,FALSE)</f>
        <v>IBEW</v>
      </c>
      <c r="D16" s="61">
        <f>VLOOKUP(C16,C$9:D$12,2)</f>
        <v>6.875E-3</v>
      </c>
      <c r="E16" s="351">
        <f>'Employee Salary Payroll Tax '!N18</f>
        <v>63329.760000000002</v>
      </c>
      <c r="F16" s="351">
        <f>E16*(1+D16)</f>
        <v>63765.152099999999</v>
      </c>
      <c r="G16" s="352"/>
      <c r="H16" s="351">
        <f>IF(E16&gt;$H$12,0,$H$12-E16)</f>
        <v>63870.239999999998</v>
      </c>
      <c r="I16" s="351">
        <f>F16-E16</f>
        <v>435.3920999999973</v>
      </c>
      <c r="J16" s="351">
        <f>IF(H16&gt;I16,I16*$J$12,H16*$J$12)</f>
        <v>26.994310199999834</v>
      </c>
      <c r="K16" s="635">
        <f>SUM('Employee Salary Payroll Tax '!I18:K18)</f>
        <v>0</v>
      </c>
      <c r="L16" s="635">
        <f>'Employee Salary Payroll Tax '!H18</f>
        <v>0</v>
      </c>
      <c r="M16" s="635">
        <f>E16-K16-L16</f>
        <v>63329.760000000002</v>
      </c>
      <c r="N16" s="45">
        <f>J16*K16/(SUM(K16:M16)+0.000001)</f>
        <v>0</v>
      </c>
      <c r="O16" s="331"/>
      <c r="P16" s="87"/>
    </row>
    <row r="17" spans="1:19" ht="14.4">
      <c r="A17" s="36">
        <f t="shared" ref="A17:A80" si="1">+A16+1</f>
        <v>2</v>
      </c>
      <c r="B17" s="526"/>
      <c r="C17" s="36" t="str">
        <f>VLOOKUP('Employee Salary Payroll Tax '!B19,'Employee Salary Payroll Tax '!$D$1:$E$7,2,FALSE)</f>
        <v>NonUnion</v>
      </c>
      <c r="D17" s="61">
        <f>VLOOKUP(C17,C$9:D$12,2)</f>
        <v>2.98E-2</v>
      </c>
      <c r="E17" s="351">
        <f>'Employee Salary Payroll Tax '!N19</f>
        <v>120028.92</v>
      </c>
      <c r="F17" s="351">
        <f>E17*(1+D17)</f>
        <v>123605.781816</v>
      </c>
      <c r="G17" s="352"/>
      <c r="H17" s="351">
        <f t="shared" ref="H17:H80" si="2">IF(E17&gt;$H$12,0,$H$12-E17)</f>
        <v>7171.0800000000017</v>
      </c>
      <c r="I17" s="351">
        <f t="shared" ref="I17:I80" si="3">F17-E17</f>
        <v>3576.8618160000042</v>
      </c>
      <c r="J17" s="351">
        <f t="shared" ref="J17:J80" si="4">IF(H17&gt;I17,I17*$J$12,H17*$J$12)</f>
        <v>221.76543259200025</v>
      </c>
      <c r="K17" s="635">
        <f>SUM('Employee Salary Payroll Tax '!I19:K19)</f>
        <v>52352.619999999995</v>
      </c>
      <c r="L17" s="635">
        <f>'Employee Salary Payroll Tax '!H19</f>
        <v>0</v>
      </c>
      <c r="M17" s="635">
        <f>E17-K17-L17</f>
        <v>67676.3</v>
      </c>
      <c r="N17" s="45">
        <f t="shared" ref="N17:N80" si="5">J17*K17/(SUM(K17:M17)+0.000001)</f>
        <v>96.726700711194241</v>
      </c>
      <c r="O17" s="331"/>
      <c r="P17" s="61"/>
      <c r="Q17" s="294"/>
      <c r="R17" s="292"/>
      <c r="S17" s="291"/>
    </row>
    <row r="18" spans="1:19" ht="14.4">
      <c r="A18" s="36">
        <f t="shared" si="1"/>
        <v>3</v>
      </c>
      <c r="B18" s="526"/>
      <c r="C18" s="36" t="str">
        <f>VLOOKUP('Employee Salary Payroll Tax '!B20,'Employee Salary Payroll Tax '!$D$1:$E$7,2,FALSE)</f>
        <v>UA</v>
      </c>
      <c r="D18" s="61">
        <f>VLOOKUP(C18,C$9:D$12,2)</f>
        <v>0.03</v>
      </c>
      <c r="E18" s="351">
        <f>'Employee Salary Payroll Tax '!N20</f>
        <v>80423.490000000005</v>
      </c>
      <c r="F18" s="351">
        <f t="shared" ref="F18:F80" si="6">E18*(1+D18)</f>
        <v>82836.194700000007</v>
      </c>
      <c r="G18" s="352"/>
      <c r="H18" s="351">
        <f t="shared" si="2"/>
        <v>46776.509999999995</v>
      </c>
      <c r="I18" s="351">
        <f t="shared" si="3"/>
        <v>2412.704700000002</v>
      </c>
      <c r="J18" s="351">
        <f t="shared" si="4"/>
        <v>149.58769140000012</v>
      </c>
      <c r="K18" s="635">
        <f>SUM('Employee Salary Payroll Tax '!I20:K20)</f>
        <v>68620.819999999992</v>
      </c>
      <c r="L18" s="635">
        <f>'Employee Salary Payroll Tax '!H20</f>
        <v>1832.47</v>
      </c>
      <c r="M18" s="293">
        <f t="shared" ref="M18:M81" si="7">E18-K18-L18</f>
        <v>9970.2000000000135</v>
      </c>
      <c r="N18" s="45">
        <f t="shared" si="5"/>
        <v>127.63472519841307</v>
      </c>
      <c r="O18" s="331"/>
      <c r="P18" s="61"/>
      <c r="Q18" s="294"/>
      <c r="R18" s="292"/>
      <c r="S18" s="291"/>
    </row>
    <row r="19" spans="1:19" ht="14.4">
      <c r="A19" s="36">
        <f t="shared" si="1"/>
        <v>4</v>
      </c>
      <c r="B19" s="526"/>
      <c r="C19" s="36" t="str">
        <f>VLOOKUP('Employee Salary Payroll Tax '!B21,'Employee Salary Payroll Tax '!$D$1:$E$7,2,FALSE)</f>
        <v>NonUnion</v>
      </c>
      <c r="D19" s="61">
        <f t="shared" ref="D19:D80" si="8">VLOOKUP(C19,C$9:D$12,2)</f>
        <v>2.98E-2</v>
      </c>
      <c r="E19" s="351">
        <f>'Employee Salary Payroll Tax '!N21</f>
        <v>94009.5</v>
      </c>
      <c r="F19" s="351">
        <f t="shared" si="6"/>
        <v>96810.983099999998</v>
      </c>
      <c r="G19" s="352"/>
      <c r="H19" s="351">
        <f t="shared" si="2"/>
        <v>33190.5</v>
      </c>
      <c r="I19" s="351">
        <f t="shared" si="3"/>
        <v>2801.4830999999976</v>
      </c>
      <c r="J19" s="351">
        <f t="shared" si="4"/>
        <v>173.69195219999986</v>
      </c>
      <c r="K19" s="635">
        <f>SUM('Employee Salary Payroll Tax '!I21:K21)</f>
        <v>94009.5</v>
      </c>
      <c r="L19" s="635">
        <f>'Employee Salary Payroll Tax '!H21</f>
        <v>0</v>
      </c>
      <c r="M19" s="293">
        <f t="shared" si="7"/>
        <v>0</v>
      </c>
      <c r="N19" s="45">
        <f t="shared" si="5"/>
        <v>173.69195219815228</v>
      </c>
      <c r="O19" s="331"/>
      <c r="P19" s="61"/>
      <c r="Q19" s="294"/>
      <c r="R19" s="292"/>
      <c r="S19" s="291"/>
    </row>
    <row r="20" spans="1:19" ht="14.4">
      <c r="A20" s="36">
        <f t="shared" si="1"/>
        <v>5</v>
      </c>
      <c r="B20" s="526"/>
      <c r="C20" s="36" t="str">
        <f>VLOOKUP('Employee Salary Payroll Tax '!B22,'Employee Salary Payroll Tax '!$D$1:$E$7,2,FALSE)</f>
        <v>UA</v>
      </c>
      <c r="D20" s="61">
        <f t="shared" si="8"/>
        <v>0.03</v>
      </c>
      <c r="E20" s="351">
        <f>'Employee Salary Payroll Tax '!N22</f>
        <v>70894.45</v>
      </c>
      <c r="F20" s="351">
        <f t="shared" si="6"/>
        <v>73021.283500000005</v>
      </c>
      <c r="G20" s="352"/>
      <c r="H20" s="351">
        <f t="shared" si="2"/>
        <v>56305.55</v>
      </c>
      <c r="I20" s="351">
        <f t="shared" si="3"/>
        <v>2126.8335000000079</v>
      </c>
      <c r="J20" s="351">
        <f t="shared" si="4"/>
        <v>131.86367700000048</v>
      </c>
      <c r="K20" s="635">
        <f>SUM('Employee Salary Payroll Tax '!I22:K22)</f>
        <v>44592.84</v>
      </c>
      <c r="L20" s="635">
        <f>'Employee Salary Payroll Tax '!H22</f>
        <v>0</v>
      </c>
      <c r="M20" s="293">
        <f t="shared" si="7"/>
        <v>26301.61</v>
      </c>
      <c r="N20" s="45">
        <f t="shared" si="5"/>
        <v>82.942682398830357</v>
      </c>
      <c r="O20" s="331"/>
      <c r="P20" s="61"/>
      <c r="Q20" s="294"/>
      <c r="R20" s="292"/>
      <c r="S20" s="291"/>
    </row>
    <row r="21" spans="1:19" ht="14.4">
      <c r="A21" s="36">
        <f t="shared" si="1"/>
        <v>6</v>
      </c>
      <c r="B21" s="526"/>
      <c r="C21" s="36" t="str">
        <f>VLOOKUP('Employee Salary Payroll Tax '!B23,'Employee Salary Payroll Tax '!$D$1:$E$7,2,FALSE)</f>
        <v>IBEW</v>
      </c>
      <c r="D21" s="61">
        <f t="shared" si="8"/>
        <v>6.875E-3</v>
      </c>
      <c r="E21" s="351">
        <f>'Employee Salary Payroll Tax '!N23</f>
        <v>18198.009999999998</v>
      </c>
      <c r="F21" s="351">
        <f t="shared" si="6"/>
        <v>18323.121318749996</v>
      </c>
      <c r="G21" s="352"/>
      <c r="H21" s="351">
        <f t="shared" si="2"/>
        <v>109001.99</v>
      </c>
      <c r="I21" s="351">
        <f t="shared" si="3"/>
        <v>125.11131874999774</v>
      </c>
      <c r="J21" s="351">
        <f t="shared" si="4"/>
        <v>7.7569017624998597</v>
      </c>
      <c r="K21" s="635">
        <f>SUM('Employee Salary Payroll Tax '!I23:K23)</f>
        <v>18254.859999999997</v>
      </c>
      <c r="L21" s="635">
        <f>'Employee Salary Payroll Tax '!H23</f>
        <v>0</v>
      </c>
      <c r="M21" s="293">
        <f t="shared" si="7"/>
        <v>-56.849999999998545</v>
      </c>
      <c r="N21" s="45">
        <f>J21*K21/(SUM(K21:M21)+0.000001)</f>
        <v>7.781134074572277</v>
      </c>
      <c r="O21" s="331"/>
      <c r="P21" s="61"/>
      <c r="Q21" s="294"/>
      <c r="R21" s="292"/>
      <c r="S21" s="291"/>
    </row>
    <row r="22" spans="1:19" ht="14.4">
      <c r="A22" s="36">
        <f t="shared" si="1"/>
        <v>7</v>
      </c>
      <c r="B22" s="526"/>
      <c r="C22" s="36" t="str">
        <f>VLOOKUP('Employee Salary Payroll Tax '!B24,'Employee Salary Payroll Tax '!$D$1:$E$7,2,FALSE)</f>
        <v>NonUnion</v>
      </c>
      <c r="D22" s="61">
        <f>VLOOKUP(C22,C$9:D$12,2)</f>
        <v>2.98E-2</v>
      </c>
      <c r="E22" s="351">
        <f>'Employee Salary Payroll Tax '!N24</f>
        <v>19805.98</v>
      </c>
      <c r="F22" s="351">
        <f t="shared" si="6"/>
        <v>20396.198204</v>
      </c>
      <c r="G22" s="352"/>
      <c r="H22" s="351">
        <f t="shared" si="2"/>
        <v>107394.02</v>
      </c>
      <c r="I22" s="351">
        <f t="shared" si="3"/>
        <v>590.2182040000007</v>
      </c>
      <c r="J22" s="351">
        <f t="shared" si="4"/>
        <v>36.593528648000046</v>
      </c>
      <c r="K22" s="635">
        <f>SUM('Employee Salary Payroll Tax '!I24:K24)</f>
        <v>19813.68</v>
      </c>
      <c r="L22" s="635">
        <f>'Employee Salary Payroll Tax '!H24</f>
        <v>0</v>
      </c>
      <c r="M22" s="293">
        <f t="shared" si="7"/>
        <v>-7.7000000000007276</v>
      </c>
      <c r="N22" s="45">
        <f t="shared" si="5"/>
        <v>36.607755166151733</v>
      </c>
      <c r="O22" s="331"/>
      <c r="P22" s="61"/>
      <c r="Q22" s="294"/>
      <c r="R22" s="292"/>
      <c r="S22" s="291"/>
    </row>
    <row r="23" spans="1:19" ht="14.4">
      <c r="A23" s="36">
        <f t="shared" si="1"/>
        <v>8</v>
      </c>
      <c r="B23" s="526"/>
      <c r="C23" s="36" t="str">
        <f>VLOOKUP('Employee Salary Payroll Tax '!B25,'Employee Salary Payroll Tax '!$D$1:$E$7,2,FALSE)</f>
        <v>NonUnion</v>
      </c>
      <c r="D23" s="61">
        <f t="shared" si="8"/>
        <v>2.98E-2</v>
      </c>
      <c r="E23" s="351">
        <f>'Employee Salary Payroll Tax '!N25</f>
        <v>64777.440000000002</v>
      </c>
      <c r="F23" s="351">
        <f t="shared" si="6"/>
        <v>66707.807712000009</v>
      </c>
      <c r="G23" s="352"/>
      <c r="H23" s="351">
        <f t="shared" si="2"/>
        <v>62422.559999999998</v>
      </c>
      <c r="I23" s="351">
        <f t="shared" si="3"/>
        <v>1930.3677120000066</v>
      </c>
      <c r="J23" s="351">
        <f>IF(H23&gt;I23,I23*$J$12,H23*$J$12)</f>
        <v>119.6827981440004</v>
      </c>
      <c r="K23" s="635">
        <f>SUM('Employee Salary Payroll Tax '!I25:K25)</f>
        <v>22714.239999999998</v>
      </c>
      <c r="L23" s="635">
        <f>'Employee Salary Payroll Tax '!H25</f>
        <v>18836.22</v>
      </c>
      <c r="M23" s="293">
        <f t="shared" si="7"/>
        <v>23226.980000000003</v>
      </c>
      <c r="N23" s="45">
        <f t="shared" si="5"/>
        <v>41.966829823352271</v>
      </c>
      <c r="O23" s="331"/>
      <c r="P23" s="61"/>
      <c r="Q23" s="294"/>
      <c r="R23" s="292"/>
      <c r="S23" s="291"/>
    </row>
    <row r="24" spans="1:19" ht="14.4">
      <c r="A24" s="36">
        <f t="shared" si="1"/>
        <v>9</v>
      </c>
      <c r="B24" s="526"/>
      <c r="C24" s="36" t="str">
        <f>VLOOKUP('Employee Salary Payroll Tax '!B26,'Employee Salary Payroll Tax '!$D$1:$E$7,2,FALSE)</f>
        <v>NonUnion</v>
      </c>
      <c r="D24" s="61">
        <f t="shared" si="8"/>
        <v>2.98E-2</v>
      </c>
      <c r="E24" s="351">
        <f>'Employee Salary Payroll Tax '!N26</f>
        <v>92114.64</v>
      </c>
      <c r="F24" s="351">
        <f t="shared" si="6"/>
        <v>94859.656272000007</v>
      </c>
      <c r="G24" s="352"/>
      <c r="H24" s="351">
        <f t="shared" si="2"/>
        <v>35085.360000000001</v>
      </c>
      <c r="I24" s="351">
        <f t="shared" si="3"/>
        <v>2745.016272000008</v>
      </c>
      <c r="J24" s="351">
        <f t="shared" si="4"/>
        <v>170.19100886400051</v>
      </c>
      <c r="K24" s="635">
        <f>SUM('Employee Salary Payroll Tax '!I26:K26)</f>
        <v>56081.520000000004</v>
      </c>
      <c r="L24" s="635">
        <f>'Employee Salary Payroll Tax '!H26</f>
        <v>0</v>
      </c>
      <c r="M24" s="293">
        <f t="shared" si="7"/>
        <v>36033.119999999995</v>
      </c>
      <c r="N24" s="45">
        <f t="shared" si="5"/>
        <v>103.61621635087546</v>
      </c>
      <c r="O24" s="331"/>
      <c r="P24" s="61"/>
      <c r="Q24" s="294"/>
      <c r="R24" s="292"/>
      <c r="S24" s="291"/>
    </row>
    <row r="25" spans="1:19" ht="14.4">
      <c r="A25" s="36">
        <f t="shared" si="1"/>
        <v>10</v>
      </c>
      <c r="B25" s="526"/>
      <c r="C25" s="36" t="str">
        <f>VLOOKUP('Employee Salary Payroll Tax '!B27,'Employee Salary Payroll Tax '!$D$1:$E$7,2,FALSE)</f>
        <v>NonUnion</v>
      </c>
      <c r="D25" s="61">
        <f t="shared" si="8"/>
        <v>2.98E-2</v>
      </c>
      <c r="E25" s="351">
        <f>'Employee Salary Payroll Tax '!N27</f>
        <v>80154.429999999993</v>
      </c>
      <c r="F25" s="351">
        <f>E25*(1+D25)</f>
        <v>82543.032013999997</v>
      </c>
      <c r="G25" s="352"/>
      <c r="H25" s="351">
        <f t="shared" si="2"/>
        <v>47045.570000000007</v>
      </c>
      <c r="I25" s="351">
        <f t="shared" si="3"/>
        <v>2388.6020140000037</v>
      </c>
      <c r="J25" s="351">
        <f t="shared" si="4"/>
        <v>148.09332486800022</v>
      </c>
      <c r="K25" s="635">
        <f>SUM('Employee Salary Payroll Tax '!I27:K27)</f>
        <v>4987.58</v>
      </c>
      <c r="L25" s="635">
        <f>'Employee Salary Payroll Tax '!H27</f>
        <v>41.09</v>
      </c>
      <c r="M25" s="293">
        <f t="shared" si="7"/>
        <v>75125.759999999995</v>
      </c>
      <c r="N25" s="45">
        <f t="shared" si="5"/>
        <v>9.2150528078850495</v>
      </c>
      <c r="O25" s="331"/>
      <c r="P25" s="61"/>
      <c r="Q25" s="294"/>
      <c r="R25" s="292"/>
      <c r="S25" s="291"/>
    </row>
    <row r="26" spans="1:19" ht="14.4">
      <c r="A26" s="36">
        <f t="shared" si="1"/>
        <v>11</v>
      </c>
      <c r="B26" s="526"/>
      <c r="C26" s="36" t="str">
        <f>VLOOKUP('Employee Salary Payroll Tax '!B28,'Employee Salary Payroll Tax '!$D$1:$E$7,2,FALSE)</f>
        <v>UA</v>
      </c>
      <c r="D26" s="61">
        <f t="shared" si="8"/>
        <v>0.03</v>
      </c>
      <c r="E26" s="351">
        <f>'Employee Salary Payroll Tax '!N28</f>
        <v>67011.61</v>
      </c>
      <c r="F26" s="351">
        <f t="shared" si="6"/>
        <v>69021.958299999998</v>
      </c>
      <c r="G26" s="352"/>
      <c r="H26" s="351">
        <f t="shared" si="2"/>
        <v>60188.39</v>
      </c>
      <c r="I26" s="351">
        <f t="shared" si="3"/>
        <v>2010.3482999999978</v>
      </c>
      <c r="J26" s="351">
        <f t="shared" si="4"/>
        <v>124.64159459999986</v>
      </c>
      <c r="K26" s="635">
        <f>SUM('Employee Salary Payroll Tax '!I28:K28)</f>
        <v>27257.97</v>
      </c>
      <c r="L26" s="635">
        <f>'Employee Salary Payroll Tax '!H28</f>
        <v>0</v>
      </c>
      <c r="M26" s="293">
        <f t="shared" si="7"/>
        <v>39753.64</v>
      </c>
      <c r="N26" s="45">
        <f t="shared" si="5"/>
        <v>50.699824199243373</v>
      </c>
      <c r="O26" s="331"/>
      <c r="P26" s="61"/>
      <c r="Q26" s="294"/>
      <c r="R26" s="292"/>
      <c r="S26" s="291"/>
    </row>
    <row r="27" spans="1:19" ht="14.4">
      <c r="A27" s="36">
        <f t="shared" si="1"/>
        <v>12</v>
      </c>
      <c r="B27" s="526"/>
      <c r="C27" s="36" t="str">
        <f>VLOOKUP('Employee Salary Payroll Tax '!B29,'Employee Salary Payroll Tax '!$D$1:$E$7,2,FALSE)</f>
        <v>NonUnion</v>
      </c>
      <c r="D27" s="61">
        <f t="shared" si="8"/>
        <v>2.98E-2</v>
      </c>
      <c r="E27" s="351">
        <f>'Employee Salary Payroll Tax '!N29</f>
        <v>73977.22</v>
      </c>
      <c r="F27" s="351">
        <f t="shared" si="6"/>
        <v>76181.741156000004</v>
      </c>
      <c r="G27" s="352"/>
      <c r="H27" s="351">
        <f t="shared" si="2"/>
        <v>53222.78</v>
      </c>
      <c r="I27" s="351">
        <f t="shared" si="3"/>
        <v>2204.5211560000025</v>
      </c>
      <c r="J27" s="351">
        <f t="shared" si="4"/>
        <v>136.68031167200016</v>
      </c>
      <c r="K27" s="635">
        <f>SUM('Employee Salary Payroll Tax '!I29:K29)</f>
        <v>18001.989999999998</v>
      </c>
      <c r="L27" s="635">
        <f>'Employee Salary Payroll Tax '!H29</f>
        <v>0</v>
      </c>
      <c r="M27" s="293">
        <f t="shared" si="7"/>
        <v>55975.23</v>
      </c>
      <c r="N27" s="45">
        <f t="shared" si="5"/>
        <v>33.260476723550433</v>
      </c>
      <c r="O27" s="331"/>
      <c r="P27" s="61"/>
      <c r="Q27" s="294"/>
      <c r="R27" s="292"/>
      <c r="S27" s="291"/>
    </row>
    <row r="28" spans="1:19" ht="14.4">
      <c r="A28" s="36">
        <f t="shared" si="1"/>
        <v>13</v>
      </c>
      <c r="B28" s="526"/>
      <c r="C28" s="36" t="str">
        <f>VLOOKUP('Employee Salary Payroll Tax '!B30,'Employee Salary Payroll Tax '!$D$1:$E$7,2,FALSE)</f>
        <v>NonUnion</v>
      </c>
      <c r="D28" s="61">
        <f t="shared" si="8"/>
        <v>2.98E-2</v>
      </c>
      <c r="E28" s="351">
        <f>'Employee Salary Payroll Tax '!N30</f>
        <v>99633.73</v>
      </c>
      <c r="F28" s="351">
        <f t="shared" si="6"/>
        <v>102602.815154</v>
      </c>
      <c r="G28" s="352"/>
      <c r="H28" s="351">
        <f t="shared" si="2"/>
        <v>27566.270000000004</v>
      </c>
      <c r="I28" s="351">
        <f t="shared" si="3"/>
        <v>2969.0851540000003</v>
      </c>
      <c r="J28" s="351">
        <f t="shared" si="4"/>
        <v>184.08327954800001</v>
      </c>
      <c r="K28" s="635">
        <f>SUM('Employee Salary Payroll Tax '!I30:K30)</f>
        <v>14856.66</v>
      </c>
      <c r="L28" s="635">
        <f>'Employee Salary Payroll Tax '!H30</f>
        <v>0</v>
      </c>
      <c r="M28" s="293">
        <f t="shared" si="7"/>
        <v>84777.069999999992</v>
      </c>
      <c r="N28" s="45">
        <f t="shared" si="5"/>
        <v>27.449165015724503</v>
      </c>
      <c r="O28" s="331"/>
      <c r="P28" s="61"/>
      <c r="Q28" s="294"/>
      <c r="R28" s="292"/>
      <c r="S28" s="291"/>
    </row>
    <row r="29" spans="1:19" ht="14.4">
      <c r="A29" s="36">
        <f t="shared" si="1"/>
        <v>14</v>
      </c>
      <c r="B29" s="526"/>
      <c r="C29" s="36" t="str">
        <f>VLOOKUP('Employee Salary Payroll Tax '!B31,'Employee Salary Payroll Tax '!$D$1:$E$7,2,FALSE)</f>
        <v>NonUnion</v>
      </c>
      <c r="D29" s="61">
        <f t="shared" si="8"/>
        <v>2.98E-2</v>
      </c>
      <c r="E29" s="351">
        <f>'Employee Salary Payroll Tax '!N31</f>
        <v>99058.72</v>
      </c>
      <c r="F29" s="351">
        <f t="shared" si="6"/>
        <v>102010.66985600001</v>
      </c>
      <c r="G29" s="352"/>
      <c r="H29" s="351">
        <f t="shared" si="2"/>
        <v>28141.279999999999</v>
      </c>
      <c r="I29" s="351">
        <f t="shared" si="3"/>
        <v>2951.9498560000065</v>
      </c>
      <c r="J29" s="351">
        <f t="shared" si="4"/>
        <v>183.02089107200041</v>
      </c>
      <c r="K29" s="635">
        <f>SUM('Employee Salary Payroll Tax '!I31:K31)</f>
        <v>99058.72</v>
      </c>
      <c r="L29" s="635">
        <f>'Employee Salary Payroll Tax '!H31</f>
        <v>0</v>
      </c>
      <c r="M29" s="293">
        <f t="shared" si="7"/>
        <v>0</v>
      </c>
      <c r="N29" s="45">
        <f t="shared" si="5"/>
        <v>183.0208910701528</v>
      </c>
      <c r="O29" s="331"/>
      <c r="P29" s="61"/>
      <c r="Q29" s="294"/>
      <c r="R29" s="292"/>
      <c r="S29" s="291"/>
    </row>
    <row r="30" spans="1:19" ht="14.4">
      <c r="A30" s="36">
        <f t="shared" si="1"/>
        <v>15</v>
      </c>
      <c r="B30" s="526"/>
      <c r="C30" s="36" t="str">
        <f>VLOOKUP('Employee Salary Payroll Tax '!B32,'Employee Salary Payroll Tax '!$D$1:$E$7,2,FALSE)</f>
        <v>IBEW</v>
      </c>
      <c r="D30" s="61">
        <f t="shared" si="8"/>
        <v>6.875E-3</v>
      </c>
      <c r="E30" s="351">
        <f>'Employee Salary Payroll Tax '!N32</f>
        <v>113765.52</v>
      </c>
      <c r="F30" s="351">
        <f t="shared" si="6"/>
        <v>114547.65794999999</v>
      </c>
      <c r="G30" s="352"/>
      <c r="H30" s="351">
        <f t="shared" si="2"/>
        <v>13434.479999999996</v>
      </c>
      <c r="I30" s="351">
        <f t="shared" si="3"/>
        <v>782.13794999998936</v>
      </c>
      <c r="J30" s="351">
        <f t="shared" si="4"/>
        <v>48.492552899999339</v>
      </c>
      <c r="K30" s="635">
        <f>SUM('Employee Salary Payroll Tax '!I32:K32)</f>
        <v>13090.349999999999</v>
      </c>
      <c r="L30" s="635">
        <f>'Employee Salary Payroll Tax '!H32</f>
        <v>0</v>
      </c>
      <c r="M30" s="293">
        <f t="shared" si="7"/>
        <v>100675.17000000001</v>
      </c>
      <c r="N30" s="45">
        <f t="shared" si="5"/>
        <v>5.5797616874508771</v>
      </c>
      <c r="O30" s="331"/>
      <c r="P30" s="61"/>
      <c r="Q30" s="294"/>
      <c r="R30" s="292"/>
      <c r="S30" s="291"/>
    </row>
    <row r="31" spans="1:19" ht="14.4">
      <c r="A31" s="36">
        <f t="shared" si="1"/>
        <v>16</v>
      </c>
      <c r="B31" s="526"/>
      <c r="C31" s="36" t="str">
        <f>VLOOKUP('Employee Salary Payroll Tax '!B33,'Employee Salary Payroll Tax '!$D$1:$E$7,2,FALSE)</f>
        <v>IBEW</v>
      </c>
      <c r="D31" s="61">
        <f t="shared" si="8"/>
        <v>6.875E-3</v>
      </c>
      <c r="E31" s="351">
        <f>'Employee Salary Payroll Tax '!N33</f>
        <v>13801.15</v>
      </c>
      <c r="F31" s="351">
        <f t="shared" si="6"/>
        <v>13896.032906249999</v>
      </c>
      <c r="G31" s="352"/>
      <c r="H31" s="351">
        <f t="shared" si="2"/>
        <v>113398.85</v>
      </c>
      <c r="I31" s="351">
        <f t="shared" si="3"/>
        <v>94.882906249998996</v>
      </c>
      <c r="J31" s="351">
        <f t="shared" si="4"/>
        <v>5.8827401874999374</v>
      </c>
      <c r="K31" s="635">
        <f>SUM('Employee Salary Payroll Tax '!I33:K33)</f>
        <v>13915.67</v>
      </c>
      <c r="L31" s="635">
        <f>'Employee Salary Payroll Tax '!H33</f>
        <v>-0.09</v>
      </c>
      <c r="M31" s="293">
        <f t="shared" si="7"/>
        <v>-114.43000000000043</v>
      </c>
      <c r="N31" s="45">
        <f t="shared" si="5"/>
        <v>5.9315543370701507</v>
      </c>
      <c r="O31" s="331"/>
      <c r="P31" s="61"/>
      <c r="Q31" s="294"/>
      <c r="R31" s="292"/>
      <c r="S31" s="291"/>
    </row>
    <row r="32" spans="1:19" ht="14.4">
      <c r="A32" s="36">
        <f t="shared" si="1"/>
        <v>17</v>
      </c>
      <c r="B32" s="526"/>
      <c r="C32" s="36" t="str">
        <f>VLOOKUP('Employee Salary Payroll Tax '!B34,'Employee Salary Payroll Tax '!$D$1:$E$7,2,FALSE)</f>
        <v>NonUnion</v>
      </c>
      <c r="D32" s="61">
        <f t="shared" si="8"/>
        <v>2.98E-2</v>
      </c>
      <c r="E32" s="351">
        <f>'Employee Salary Payroll Tax '!N34</f>
        <v>42749.48</v>
      </c>
      <c r="F32" s="351">
        <f t="shared" si="6"/>
        <v>44023.414504000008</v>
      </c>
      <c r="G32" s="352"/>
      <c r="H32" s="351">
        <f t="shared" si="2"/>
        <v>84450.51999999999</v>
      </c>
      <c r="I32" s="351">
        <f t="shared" si="3"/>
        <v>1273.9345040000044</v>
      </c>
      <c r="J32" s="351">
        <f t="shared" si="4"/>
        <v>78.983939248000269</v>
      </c>
      <c r="K32" s="635">
        <f>SUM('Employee Salary Payroll Tax '!I34:K34)</f>
        <v>37662.949999999997</v>
      </c>
      <c r="L32" s="635">
        <f>'Employee Salary Payroll Tax '!H34</f>
        <v>855</v>
      </c>
      <c r="M32" s="293">
        <f t="shared" si="7"/>
        <v>4231.5300000000061</v>
      </c>
      <c r="N32" s="45">
        <f t="shared" si="5"/>
        <v>69.586066418372468</v>
      </c>
      <c r="O32" s="331"/>
      <c r="P32" s="61"/>
      <c r="Q32" s="294"/>
      <c r="R32" s="292"/>
      <c r="S32" s="291"/>
    </row>
    <row r="33" spans="1:19" ht="14.4">
      <c r="A33" s="36">
        <f t="shared" si="1"/>
        <v>18</v>
      </c>
      <c r="B33" s="526"/>
      <c r="C33" s="36" t="str">
        <f>VLOOKUP('Employee Salary Payroll Tax '!B35,'Employee Salary Payroll Tax '!$D$1:$E$7,2,FALSE)</f>
        <v>NonUnion</v>
      </c>
      <c r="D33" s="61">
        <f t="shared" si="8"/>
        <v>2.98E-2</v>
      </c>
      <c r="E33" s="351">
        <f>'Employee Salary Payroll Tax '!N35</f>
        <v>5569.69</v>
      </c>
      <c r="F33" s="351">
        <f t="shared" si="6"/>
        <v>5735.6667619999998</v>
      </c>
      <c r="G33" s="352"/>
      <c r="H33" s="351">
        <f t="shared" si="2"/>
        <v>121630.31</v>
      </c>
      <c r="I33" s="351">
        <f t="shared" si="3"/>
        <v>165.97676200000024</v>
      </c>
      <c r="J33" s="351">
        <f t="shared" si="4"/>
        <v>10.290559244000015</v>
      </c>
      <c r="K33" s="635">
        <f>SUM('Employee Salary Payroll Tax '!I35:K35)</f>
        <v>4957.0300000000007</v>
      </c>
      <c r="L33" s="635">
        <f>'Employee Salary Payroll Tax '!H35</f>
        <v>111.39</v>
      </c>
      <c r="M33" s="293">
        <f t="shared" si="7"/>
        <v>501.26999999999896</v>
      </c>
      <c r="N33" s="45">
        <f t="shared" si="5"/>
        <v>9.1586086263556492</v>
      </c>
      <c r="O33" s="331"/>
      <c r="P33" s="61"/>
      <c r="Q33" s="294"/>
      <c r="R33" s="292"/>
      <c r="S33" s="291"/>
    </row>
    <row r="34" spans="1:19" ht="14.4">
      <c r="A34" s="36">
        <f t="shared" si="1"/>
        <v>19</v>
      </c>
      <c r="B34" s="526"/>
      <c r="C34" s="36" t="str">
        <f>VLOOKUP('Employee Salary Payroll Tax '!B36,'Employee Salary Payroll Tax '!$D$1:$E$7,2,FALSE)</f>
        <v>IBEW</v>
      </c>
      <c r="D34" s="61">
        <f t="shared" si="8"/>
        <v>6.875E-3</v>
      </c>
      <c r="E34" s="351">
        <f>'Employee Salary Payroll Tax '!N36</f>
        <v>24026.99</v>
      </c>
      <c r="F34" s="351">
        <f t="shared" si="6"/>
        <v>24192.17555625</v>
      </c>
      <c r="G34" s="352"/>
      <c r="H34" s="351">
        <f t="shared" si="2"/>
        <v>103173.01</v>
      </c>
      <c r="I34" s="351">
        <f t="shared" si="3"/>
        <v>165.18555624999863</v>
      </c>
      <c r="J34" s="351">
        <f t="shared" si="4"/>
        <v>10.241504487499915</v>
      </c>
      <c r="K34" s="635">
        <f>SUM('Employee Salary Payroll Tax '!I36:K36)</f>
        <v>19926.46</v>
      </c>
      <c r="L34" s="635">
        <f>'Employee Salary Payroll Tax '!H36</f>
        <v>0</v>
      </c>
      <c r="M34" s="293">
        <f t="shared" si="7"/>
        <v>4100.5300000000025</v>
      </c>
      <c r="N34" s="45">
        <f t="shared" si="5"/>
        <v>8.4936535746464248</v>
      </c>
      <c r="O34" s="331"/>
      <c r="P34" s="61"/>
      <c r="Q34" s="294"/>
      <c r="R34" s="292"/>
      <c r="S34" s="291"/>
    </row>
    <row r="35" spans="1:19" ht="14.4">
      <c r="A35" s="36">
        <f t="shared" si="1"/>
        <v>20</v>
      </c>
      <c r="B35" s="526"/>
      <c r="C35" s="36" t="str">
        <f>VLOOKUP('Employee Salary Payroll Tax '!B37,'Employee Salary Payroll Tax '!$D$1:$E$7,2,FALSE)</f>
        <v>NonUnion</v>
      </c>
      <c r="D35" s="61">
        <f t="shared" si="8"/>
        <v>2.98E-2</v>
      </c>
      <c r="E35" s="351">
        <f>'Employee Salary Payroll Tax '!N37</f>
        <v>1951.97</v>
      </c>
      <c r="F35" s="351">
        <f t="shared" si="6"/>
        <v>2010.1387060000002</v>
      </c>
      <c r="G35" s="352"/>
      <c r="H35" s="351">
        <f t="shared" si="2"/>
        <v>125248.03</v>
      </c>
      <c r="I35" s="351">
        <f t="shared" si="3"/>
        <v>58.168706000000157</v>
      </c>
      <c r="J35" s="351">
        <f t="shared" si="4"/>
        <v>3.6064597720000098</v>
      </c>
      <c r="K35" s="635">
        <f>SUM('Employee Salary Payroll Tax '!I37:K37)</f>
        <v>1958.29</v>
      </c>
      <c r="L35" s="635">
        <f>'Employee Salary Payroll Tax '!H37</f>
        <v>0</v>
      </c>
      <c r="M35" s="293">
        <f t="shared" si="7"/>
        <v>-6.3199999999999363</v>
      </c>
      <c r="N35" s="45">
        <f t="shared" si="5"/>
        <v>3.6181366021464272</v>
      </c>
      <c r="O35" s="331"/>
      <c r="P35" s="61"/>
      <c r="Q35" s="294"/>
      <c r="R35" s="292"/>
      <c r="S35" s="291"/>
    </row>
    <row r="36" spans="1:19" ht="14.4">
      <c r="A36" s="36">
        <f t="shared" si="1"/>
        <v>21</v>
      </c>
      <c r="B36" s="526"/>
      <c r="C36" s="36" t="str">
        <f>VLOOKUP('Employee Salary Payroll Tax '!B38,'Employee Salary Payroll Tax '!$D$1:$E$7,2,FALSE)</f>
        <v>IBEW</v>
      </c>
      <c r="D36" s="61">
        <f t="shared" si="8"/>
        <v>6.875E-3</v>
      </c>
      <c r="E36" s="351">
        <f>'Employee Salary Payroll Tax '!N38</f>
        <v>51595.24</v>
      </c>
      <c r="F36" s="351">
        <f t="shared" si="6"/>
        <v>51949.957274999993</v>
      </c>
      <c r="G36" s="352"/>
      <c r="H36" s="351">
        <f t="shared" si="2"/>
        <v>75604.760000000009</v>
      </c>
      <c r="I36" s="351">
        <f t="shared" si="3"/>
        <v>354.71727499999542</v>
      </c>
      <c r="J36" s="351">
        <f t="shared" si="4"/>
        <v>21.992471049999715</v>
      </c>
      <c r="K36" s="635">
        <f>SUM('Employee Salary Payroll Tax '!I38:K38)</f>
        <v>51595.24</v>
      </c>
      <c r="L36" s="635">
        <f>'Employee Salary Payroll Tax '!H38</f>
        <v>0</v>
      </c>
      <c r="M36" s="293">
        <f t="shared" si="7"/>
        <v>0</v>
      </c>
      <c r="N36" s="45">
        <f t="shared" si="5"/>
        <v>21.992471049573464</v>
      </c>
      <c r="O36" s="331"/>
      <c r="P36" s="61"/>
      <c r="Q36" s="294"/>
      <c r="R36" s="292"/>
      <c r="S36" s="291"/>
    </row>
    <row r="37" spans="1:19" ht="14.4">
      <c r="A37" s="36">
        <f t="shared" si="1"/>
        <v>22</v>
      </c>
      <c r="B37" s="526"/>
      <c r="C37" s="36" t="str">
        <f>VLOOKUP('Employee Salary Payroll Tax '!B39,'Employee Salary Payroll Tax '!$D$1:$E$7,2,FALSE)</f>
        <v>UA</v>
      </c>
      <c r="D37" s="61">
        <f t="shared" si="8"/>
        <v>0.03</v>
      </c>
      <c r="E37" s="351">
        <f>'Employee Salary Payroll Tax '!N39</f>
        <v>81089.94</v>
      </c>
      <c r="F37" s="351">
        <f t="shared" si="6"/>
        <v>83522.638200000001</v>
      </c>
      <c r="G37" s="352"/>
      <c r="H37" s="351">
        <f t="shared" si="2"/>
        <v>46110.06</v>
      </c>
      <c r="I37" s="351">
        <f t="shared" si="3"/>
        <v>2432.6981999999989</v>
      </c>
      <c r="J37" s="351">
        <f t="shared" si="4"/>
        <v>150.82728839999993</v>
      </c>
      <c r="K37" s="635">
        <f>SUM('Employee Salary Payroll Tax '!I39:K39)</f>
        <v>36747.39</v>
      </c>
      <c r="L37" s="635">
        <f>'Employee Salary Payroll Tax '!H39</f>
        <v>0</v>
      </c>
      <c r="M37" s="293">
        <f t="shared" si="7"/>
        <v>44342.55</v>
      </c>
      <c r="N37" s="45">
        <f t="shared" si="5"/>
        <v>68.350145399157071</v>
      </c>
      <c r="O37" s="331"/>
      <c r="P37" s="61"/>
      <c r="Q37" s="294"/>
      <c r="R37" s="292"/>
      <c r="S37" s="291"/>
    </row>
    <row r="38" spans="1:19" ht="14.4">
      <c r="A38" s="36">
        <f t="shared" si="1"/>
        <v>23</v>
      </c>
      <c r="B38" s="526"/>
      <c r="C38" s="36" t="str">
        <f>VLOOKUP('Employee Salary Payroll Tax '!B40,'Employee Salary Payroll Tax '!$D$1:$E$7,2,FALSE)</f>
        <v>NonUnion</v>
      </c>
      <c r="D38" s="61">
        <f t="shared" si="8"/>
        <v>2.98E-2</v>
      </c>
      <c r="E38" s="351">
        <f>'Employee Salary Payroll Tax '!N40</f>
        <v>28973.84</v>
      </c>
      <c r="F38" s="351">
        <f t="shared" si="6"/>
        <v>29837.260432000003</v>
      </c>
      <c r="G38" s="352"/>
      <c r="H38" s="351">
        <f t="shared" si="2"/>
        <v>98226.16</v>
      </c>
      <c r="I38" s="351">
        <f t="shared" si="3"/>
        <v>863.42043200000262</v>
      </c>
      <c r="J38" s="351">
        <f t="shared" si="4"/>
        <v>53.532066784000165</v>
      </c>
      <c r="K38" s="635">
        <f>SUM('Employee Salary Payroll Tax '!I40:K40)</f>
        <v>463.1</v>
      </c>
      <c r="L38" s="635">
        <f>'Employee Salary Payroll Tax '!H40</f>
        <v>0</v>
      </c>
      <c r="M38" s="293">
        <f t="shared" si="7"/>
        <v>28510.74</v>
      </c>
      <c r="N38" s="45">
        <f t="shared" si="5"/>
        <v>0.85562355997047168</v>
      </c>
      <c r="O38" s="331"/>
      <c r="P38" s="61"/>
      <c r="Q38" s="294"/>
      <c r="R38" s="292"/>
      <c r="S38" s="291"/>
    </row>
    <row r="39" spans="1:19" ht="14.4">
      <c r="A39" s="36">
        <f t="shared" si="1"/>
        <v>24</v>
      </c>
      <c r="B39" s="526"/>
      <c r="C39" s="36" t="str">
        <f>VLOOKUP('Employee Salary Payroll Tax '!B41,'Employee Salary Payroll Tax '!$D$1:$E$7,2,FALSE)</f>
        <v>Not Assigned</v>
      </c>
      <c r="D39" s="61">
        <f t="shared" si="8"/>
        <v>0</v>
      </c>
      <c r="E39" s="351">
        <f>'Employee Salary Payroll Tax '!N41</f>
        <v>0.82</v>
      </c>
      <c r="F39" s="351">
        <f t="shared" si="6"/>
        <v>0.82</v>
      </c>
      <c r="G39" s="352"/>
      <c r="H39" s="351">
        <f t="shared" si="2"/>
        <v>127199.18</v>
      </c>
      <c r="I39" s="351">
        <f t="shared" si="3"/>
        <v>0</v>
      </c>
      <c r="J39" s="351">
        <f t="shared" si="4"/>
        <v>0</v>
      </c>
      <c r="K39" s="635">
        <f>SUM('Employee Salary Payroll Tax '!I41:K41)</f>
        <v>-171.5</v>
      </c>
      <c r="L39" s="635">
        <f>'Employee Salary Payroll Tax '!H41</f>
        <v>0</v>
      </c>
      <c r="M39" s="293">
        <f t="shared" si="7"/>
        <v>172.32</v>
      </c>
      <c r="N39" s="45">
        <f t="shared" si="5"/>
        <v>0</v>
      </c>
      <c r="O39" s="331"/>
      <c r="P39" s="61"/>
      <c r="Q39" s="294"/>
      <c r="R39" s="292"/>
      <c r="S39" s="291"/>
    </row>
    <row r="40" spans="1:19" ht="14.4">
      <c r="A40" s="36">
        <f t="shared" si="1"/>
        <v>25</v>
      </c>
      <c r="B40" s="526"/>
      <c r="C40" s="36" t="str">
        <f>VLOOKUP('Employee Salary Payroll Tax '!B42,'Employee Salary Payroll Tax '!$D$1:$E$7,2,FALSE)</f>
        <v>NonUnion</v>
      </c>
      <c r="D40" s="61">
        <f t="shared" si="8"/>
        <v>2.98E-2</v>
      </c>
      <c r="E40" s="351">
        <f>'Employee Salary Payroll Tax '!N42</f>
        <v>127419.36</v>
      </c>
      <c r="F40" s="351">
        <f>E40*(1+D40)</f>
        <v>131216.456928</v>
      </c>
      <c r="G40" s="352"/>
      <c r="H40" s="351">
        <f>IF(E40&gt;$H$12,0,$H$12-E40)</f>
        <v>0</v>
      </c>
      <c r="I40" s="351">
        <f>F40-E40</f>
        <v>3797.096927999999</v>
      </c>
      <c r="J40" s="351">
        <f t="shared" si="4"/>
        <v>0</v>
      </c>
      <c r="K40" s="635">
        <f>SUM('Employee Salary Payroll Tax '!I42:K42)</f>
        <v>127419.36000000002</v>
      </c>
      <c r="L40" s="635">
        <f>'Employee Salary Payroll Tax '!H42</f>
        <v>0</v>
      </c>
      <c r="M40" s="293">
        <f t="shared" si="7"/>
        <v>-1.4551915228366852E-11</v>
      </c>
      <c r="N40" s="45">
        <f t="shared" si="5"/>
        <v>0</v>
      </c>
      <c r="O40" s="331"/>
      <c r="P40" s="61"/>
      <c r="Q40" s="294"/>
      <c r="R40" s="292"/>
      <c r="S40" s="291"/>
    </row>
    <row r="41" spans="1:19" ht="14.4">
      <c r="A41" s="36">
        <f t="shared" si="1"/>
        <v>26</v>
      </c>
      <c r="B41" s="526"/>
      <c r="C41" s="36" t="str">
        <f>VLOOKUP('Employee Salary Payroll Tax '!B43,'Employee Salary Payroll Tax '!$D$1:$E$7,2,FALSE)</f>
        <v>UA</v>
      </c>
      <c r="D41" s="61">
        <f t="shared" si="8"/>
        <v>0.03</v>
      </c>
      <c r="E41" s="351">
        <f>'Employee Salary Payroll Tax '!N43</f>
        <v>74671.95</v>
      </c>
      <c r="F41" s="351">
        <f t="shared" si="6"/>
        <v>76912.108500000002</v>
      </c>
      <c r="G41" s="352"/>
      <c r="H41" s="351">
        <f t="shared" si="2"/>
        <v>52528.05</v>
      </c>
      <c r="I41" s="351">
        <f t="shared" si="3"/>
        <v>2240.158500000005</v>
      </c>
      <c r="J41" s="351">
        <f t="shared" si="4"/>
        <v>138.88982700000031</v>
      </c>
      <c r="K41" s="635">
        <f>SUM('Employee Salary Payroll Tax '!I43:K43)</f>
        <v>67131.72</v>
      </c>
      <c r="L41" s="635">
        <f>'Employee Salary Payroll Tax '!H43</f>
        <v>1637.87</v>
      </c>
      <c r="M41" s="293">
        <f t="shared" si="7"/>
        <v>5902.359999999996</v>
      </c>
      <c r="N41" s="45">
        <f t="shared" si="5"/>
        <v>124.86499919832812</v>
      </c>
      <c r="O41" s="331"/>
      <c r="P41" s="61"/>
      <c r="Q41" s="294"/>
      <c r="R41" s="292"/>
      <c r="S41" s="291"/>
    </row>
    <row r="42" spans="1:19" ht="14.4">
      <c r="A42" s="36">
        <f t="shared" si="1"/>
        <v>27</v>
      </c>
      <c r="B42" s="526"/>
      <c r="C42" s="36" t="str">
        <f>VLOOKUP('Employee Salary Payroll Tax '!B44,'Employee Salary Payroll Tax '!$D$1:$E$7,2,FALSE)</f>
        <v>NonUnion</v>
      </c>
      <c r="D42" s="61">
        <f t="shared" si="8"/>
        <v>2.98E-2</v>
      </c>
      <c r="E42" s="351">
        <f>'Employee Salary Payroll Tax '!N44</f>
        <v>34950.44</v>
      </c>
      <c r="F42" s="351">
        <f t="shared" si="6"/>
        <v>35991.963112000005</v>
      </c>
      <c r="G42" s="352"/>
      <c r="H42" s="351">
        <f t="shared" si="2"/>
        <v>92249.56</v>
      </c>
      <c r="I42" s="351">
        <f t="shared" si="3"/>
        <v>1041.5231120000026</v>
      </c>
      <c r="J42" s="351">
        <f t="shared" si="4"/>
        <v>64.574432944000165</v>
      </c>
      <c r="K42" s="635">
        <f>SUM('Employee Salary Payroll Tax '!I44:K44)</f>
        <v>34950.44</v>
      </c>
      <c r="L42" s="635">
        <f>'Employee Salary Payroll Tax '!H44</f>
        <v>0</v>
      </c>
      <c r="M42" s="293">
        <f t="shared" si="7"/>
        <v>0</v>
      </c>
      <c r="N42" s="45">
        <f t="shared" si="5"/>
        <v>64.574432942152569</v>
      </c>
      <c r="O42" s="331"/>
      <c r="P42" s="61"/>
      <c r="Q42" s="294"/>
      <c r="R42" s="292"/>
      <c r="S42" s="291"/>
    </row>
    <row r="43" spans="1:19" ht="14.4">
      <c r="A43" s="36">
        <f t="shared" si="1"/>
        <v>28</v>
      </c>
      <c r="B43" s="526"/>
      <c r="C43" s="36" t="str">
        <f>VLOOKUP('Employee Salary Payroll Tax '!B45,'Employee Salary Payroll Tax '!$D$1:$E$7,2,FALSE)</f>
        <v>NonUnion</v>
      </c>
      <c r="D43" s="61">
        <f t="shared" si="8"/>
        <v>2.98E-2</v>
      </c>
      <c r="E43" s="351">
        <f>'Employee Salary Payroll Tax '!N45</f>
        <v>43089.79</v>
      </c>
      <c r="F43" s="351">
        <f t="shared" si="6"/>
        <v>44373.865742000002</v>
      </c>
      <c r="G43" s="352"/>
      <c r="H43" s="351">
        <f t="shared" si="2"/>
        <v>84110.209999999992</v>
      </c>
      <c r="I43" s="351">
        <f t="shared" si="3"/>
        <v>1284.0757420000009</v>
      </c>
      <c r="J43" s="351">
        <f t="shared" si="4"/>
        <v>79.612696004000057</v>
      </c>
      <c r="K43" s="635">
        <f>SUM('Employee Salary Payroll Tax '!I45:K45)</f>
        <v>20510.77</v>
      </c>
      <c r="L43" s="635">
        <f>'Employee Salary Payroll Tax '!H45</f>
        <v>0</v>
      </c>
      <c r="M43" s="293">
        <f t="shared" si="7"/>
        <v>22579.02</v>
      </c>
      <c r="N43" s="45">
        <f t="shared" si="5"/>
        <v>37.895698651120568</v>
      </c>
      <c r="O43" s="331"/>
      <c r="P43" s="61"/>
      <c r="Q43" s="294"/>
      <c r="R43" s="292"/>
      <c r="S43" s="291"/>
    </row>
    <row r="44" spans="1:19" ht="14.4">
      <c r="A44" s="36">
        <f t="shared" si="1"/>
        <v>29</v>
      </c>
      <c r="B44" s="526"/>
      <c r="C44" s="36" t="str">
        <f>VLOOKUP('Employee Salary Payroll Tax '!B46,'Employee Salary Payroll Tax '!$D$1:$E$7,2,FALSE)</f>
        <v>UA</v>
      </c>
      <c r="D44" s="61">
        <f t="shared" si="8"/>
        <v>0.03</v>
      </c>
      <c r="E44" s="351">
        <f>'Employee Salary Payroll Tax '!N46</f>
        <v>78794.789999999994</v>
      </c>
      <c r="F44" s="351">
        <f t="shared" si="6"/>
        <v>81158.633699999991</v>
      </c>
      <c r="G44" s="352"/>
      <c r="H44" s="351">
        <f t="shared" si="2"/>
        <v>48405.210000000006</v>
      </c>
      <c r="I44" s="351">
        <f t="shared" si="3"/>
        <v>2363.8436999999976</v>
      </c>
      <c r="J44" s="351">
        <f t="shared" si="4"/>
        <v>146.55830939999984</v>
      </c>
      <c r="K44" s="635">
        <f>SUM('Employee Salary Payroll Tax '!I46:K46)</f>
        <v>73607.12</v>
      </c>
      <c r="L44" s="635">
        <f>'Employee Salary Payroll Tax '!H46</f>
        <v>1203.56</v>
      </c>
      <c r="M44" s="293">
        <f t="shared" si="7"/>
        <v>3984.1099999999983</v>
      </c>
      <c r="N44" s="45">
        <f t="shared" si="5"/>
        <v>136.90924319826232</v>
      </c>
      <c r="O44" s="331"/>
      <c r="P44" s="61"/>
      <c r="Q44" s="294"/>
      <c r="R44" s="292"/>
      <c r="S44" s="291"/>
    </row>
    <row r="45" spans="1:19" ht="14.4">
      <c r="A45" s="36">
        <f t="shared" si="1"/>
        <v>30</v>
      </c>
      <c r="B45" s="526"/>
      <c r="C45" s="36" t="str">
        <f>VLOOKUP('Employee Salary Payroll Tax '!B47,'Employee Salary Payroll Tax '!$D$1:$E$7,2,FALSE)</f>
        <v>NonUnion</v>
      </c>
      <c r="D45" s="61">
        <f t="shared" si="8"/>
        <v>2.98E-2</v>
      </c>
      <c r="E45" s="351">
        <f>'Employee Salary Payroll Tax '!N47</f>
        <v>99653.94</v>
      </c>
      <c r="F45" s="351">
        <f t="shared" si="6"/>
        <v>102623.627412</v>
      </c>
      <c r="G45" s="352"/>
      <c r="H45" s="351">
        <f t="shared" si="2"/>
        <v>27546.059999999998</v>
      </c>
      <c r="I45" s="351">
        <f t="shared" si="3"/>
        <v>2969.6874119999993</v>
      </c>
      <c r="J45" s="351">
        <f t="shared" si="4"/>
        <v>184.12061954399996</v>
      </c>
      <c r="K45" s="635">
        <f>SUM('Employee Salary Payroll Tax '!I47:K47)</f>
        <v>28028.38</v>
      </c>
      <c r="L45" s="635">
        <f>'Employee Salary Payroll Tax '!H47</f>
        <v>0</v>
      </c>
      <c r="M45" s="293">
        <f t="shared" si="7"/>
        <v>71625.56</v>
      </c>
      <c r="N45" s="45">
        <f t="shared" si="5"/>
        <v>51.785234887480343</v>
      </c>
      <c r="O45" s="331"/>
      <c r="P45" s="61"/>
      <c r="Q45" s="294"/>
      <c r="R45" s="292"/>
      <c r="S45" s="291"/>
    </row>
    <row r="46" spans="1:19" ht="14.4">
      <c r="A46" s="36">
        <f t="shared" si="1"/>
        <v>31</v>
      </c>
      <c r="B46" s="526"/>
      <c r="C46" s="36" t="str">
        <f>VLOOKUP('Employee Salary Payroll Tax '!B48,'Employee Salary Payroll Tax '!$D$1:$E$7,2,FALSE)</f>
        <v>UA</v>
      </c>
      <c r="D46" s="61">
        <f t="shared" si="8"/>
        <v>0.03</v>
      </c>
      <c r="E46" s="351">
        <f>'Employee Salary Payroll Tax '!N48</f>
        <v>79855.61</v>
      </c>
      <c r="F46" s="351">
        <f t="shared" si="6"/>
        <v>82251.278300000005</v>
      </c>
      <c r="G46" s="352"/>
      <c r="H46" s="351">
        <f t="shared" si="2"/>
        <v>47344.39</v>
      </c>
      <c r="I46" s="351">
        <f t="shared" si="3"/>
        <v>2395.6683000000048</v>
      </c>
      <c r="J46" s="351">
        <f t="shared" si="4"/>
        <v>148.5314346000003</v>
      </c>
      <c r="K46" s="635">
        <f>SUM('Employee Salary Payroll Tax '!I48:K48)</f>
        <v>71916.63</v>
      </c>
      <c r="L46" s="635">
        <f>'Employee Salary Payroll Tax '!H48</f>
        <v>0</v>
      </c>
      <c r="M46" s="293">
        <f t="shared" si="7"/>
        <v>7938.9799999999959</v>
      </c>
      <c r="N46" s="45">
        <f t="shared" si="5"/>
        <v>133.76493179832522</v>
      </c>
      <c r="O46" s="331"/>
      <c r="P46" s="61"/>
      <c r="Q46" s="294"/>
      <c r="R46" s="292"/>
      <c r="S46" s="291"/>
    </row>
    <row r="47" spans="1:19" ht="14.4">
      <c r="A47" s="36">
        <f t="shared" si="1"/>
        <v>32</v>
      </c>
      <c r="B47" s="526"/>
      <c r="C47" s="36" t="str">
        <f>VLOOKUP('Employee Salary Payroll Tax '!B49,'Employee Salary Payroll Tax '!$D$1:$E$7,2,FALSE)</f>
        <v>IBEW</v>
      </c>
      <c r="D47" s="61">
        <f t="shared" si="8"/>
        <v>6.875E-3</v>
      </c>
      <c r="E47" s="351">
        <f>'Employee Salary Payroll Tax '!N49</f>
        <v>24194.27</v>
      </c>
      <c r="F47" s="351">
        <f t="shared" si="6"/>
        <v>24360.605606249999</v>
      </c>
      <c r="G47" s="352"/>
      <c r="H47" s="351">
        <f t="shared" si="2"/>
        <v>103005.73</v>
      </c>
      <c r="I47" s="351">
        <f t="shared" si="3"/>
        <v>166.33560624999882</v>
      </c>
      <c r="J47" s="351">
        <f t="shared" si="4"/>
        <v>10.312807587499927</v>
      </c>
      <c r="K47" s="635">
        <f>SUM('Employee Salary Payroll Tax '!I49:K49)</f>
        <v>24194.27</v>
      </c>
      <c r="L47" s="635">
        <f>'Employee Salary Payroll Tax '!H49</f>
        <v>0</v>
      </c>
      <c r="M47" s="293">
        <f t="shared" si="7"/>
        <v>0</v>
      </c>
      <c r="N47" s="45">
        <f t="shared" si="5"/>
        <v>10.312807587073676</v>
      </c>
      <c r="O47" s="331"/>
      <c r="P47" s="61"/>
      <c r="Q47" s="294"/>
      <c r="R47" s="292"/>
      <c r="S47" s="291"/>
    </row>
    <row r="48" spans="1:19" ht="14.4">
      <c r="A48" s="36">
        <f t="shared" si="1"/>
        <v>33</v>
      </c>
      <c r="B48" s="526"/>
      <c r="C48" s="36" t="str">
        <f>VLOOKUP('Employee Salary Payroll Tax '!B50,'Employee Salary Payroll Tax '!$D$1:$E$7,2,FALSE)</f>
        <v>NonUnion</v>
      </c>
      <c r="D48" s="61">
        <f t="shared" si="8"/>
        <v>2.98E-2</v>
      </c>
      <c r="E48" s="351">
        <f>'Employee Salary Payroll Tax '!N50</f>
        <v>75548.47</v>
      </c>
      <c r="F48" s="351">
        <f t="shared" si="6"/>
        <v>77799.814406000005</v>
      </c>
      <c r="G48" s="352"/>
      <c r="H48" s="351">
        <f t="shared" si="2"/>
        <v>51651.53</v>
      </c>
      <c r="I48" s="351">
        <f t="shared" si="3"/>
        <v>2251.3444060000038</v>
      </c>
      <c r="J48" s="351">
        <f t="shared" si="4"/>
        <v>139.58335317200024</v>
      </c>
      <c r="K48" s="635">
        <f>SUM('Employee Salary Payroll Tax '!I50:K50)</f>
        <v>47952.08</v>
      </c>
      <c r="L48" s="635">
        <f>'Employee Salary Payroll Tax '!H50</f>
        <v>0</v>
      </c>
      <c r="M48" s="293">
        <f t="shared" si="7"/>
        <v>27596.39</v>
      </c>
      <c r="N48" s="45">
        <f t="shared" si="5"/>
        <v>88.596263006827456</v>
      </c>
      <c r="O48" s="331"/>
      <c r="P48" s="61"/>
      <c r="Q48" s="294"/>
      <c r="R48" s="292"/>
      <c r="S48" s="291"/>
    </row>
    <row r="49" spans="1:19" ht="14.4">
      <c r="A49" s="36">
        <f t="shared" si="1"/>
        <v>34</v>
      </c>
      <c r="B49" s="526"/>
      <c r="C49" s="36" t="str">
        <f>VLOOKUP('Employee Salary Payroll Tax '!B51,'Employee Salary Payroll Tax '!$D$1:$E$7,2,FALSE)</f>
        <v>UA</v>
      </c>
      <c r="D49" s="61">
        <f t="shared" si="8"/>
        <v>0.03</v>
      </c>
      <c r="E49" s="351">
        <f>'Employee Salary Payroll Tax '!N51</f>
        <v>40931.67</v>
      </c>
      <c r="F49" s="351">
        <f t="shared" si="6"/>
        <v>42159.6201</v>
      </c>
      <c r="G49" s="352"/>
      <c r="H49" s="351">
        <f t="shared" si="2"/>
        <v>86268.33</v>
      </c>
      <c r="I49" s="351">
        <f t="shared" si="3"/>
        <v>1227.9501000000018</v>
      </c>
      <c r="J49" s="351">
        <f t="shared" si="4"/>
        <v>76.132906200000107</v>
      </c>
      <c r="K49" s="635">
        <f>SUM('Employee Salary Payroll Tax '!I51:K51)</f>
        <v>23392.129999999997</v>
      </c>
      <c r="L49" s="635">
        <f>'Employee Salary Payroll Tax '!H51</f>
        <v>72.959999999999994</v>
      </c>
      <c r="M49" s="293">
        <f t="shared" si="7"/>
        <v>17466.580000000002</v>
      </c>
      <c r="N49" s="45">
        <f t="shared" si="5"/>
        <v>43.509361798937086</v>
      </c>
      <c r="O49" s="331"/>
      <c r="P49" s="61"/>
      <c r="Q49" s="294"/>
      <c r="R49" s="292"/>
      <c r="S49" s="291"/>
    </row>
    <row r="50" spans="1:19" ht="14.4">
      <c r="A50" s="36">
        <f t="shared" si="1"/>
        <v>35</v>
      </c>
      <c r="B50" s="526"/>
      <c r="C50" s="36" t="str">
        <f>VLOOKUP('Employee Salary Payroll Tax '!B52,'Employee Salary Payroll Tax '!$D$1:$E$7,2,FALSE)</f>
        <v>UA</v>
      </c>
      <c r="D50" s="61">
        <f t="shared" si="8"/>
        <v>0.03</v>
      </c>
      <c r="E50" s="351">
        <f>'Employee Salary Payroll Tax '!N52</f>
        <v>776.93</v>
      </c>
      <c r="F50" s="351">
        <f t="shared" si="6"/>
        <v>800.23789999999997</v>
      </c>
      <c r="G50" s="352"/>
      <c r="H50" s="351">
        <f t="shared" si="2"/>
        <v>126423.07</v>
      </c>
      <c r="I50" s="351">
        <f t="shared" si="3"/>
        <v>23.307900000000018</v>
      </c>
      <c r="J50" s="351">
        <f t="shared" si="4"/>
        <v>1.4450898000000012</v>
      </c>
      <c r="K50" s="635">
        <f>SUM('Employee Salary Payroll Tax '!I52:K52)</f>
        <v>179.65</v>
      </c>
      <c r="L50" s="635">
        <f>'Employee Salary Payroll Tax '!H52</f>
        <v>0.62</v>
      </c>
      <c r="M50" s="293">
        <f t="shared" si="7"/>
        <v>596.66</v>
      </c>
      <c r="N50" s="45">
        <f t="shared" si="5"/>
        <v>0.3341489995699114</v>
      </c>
      <c r="O50" s="331"/>
      <c r="P50" s="61"/>
      <c r="Q50" s="294"/>
      <c r="R50" s="292"/>
      <c r="S50" s="291"/>
    </row>
    <row r="51" spans="1:19" ht="14.4">
      <c r="A51" s="36">
        <f t="shared" si="1"/>
        <v>36</v>
      </c>
      <c r="B51" s="526"/>
      <c r="C51" s="36" t="str">
        <f>VLOOKUP('Employee Salary Payroll Tax '!B53,'Employee Salary Payroll Tax '!$D$1:$E$7,2,FALSE)</f>
        <v>IBEW</v>
      </c>
      <c r="D51" s="61">
        <f t="shared" si="8"/>
        <v>6.875E-3</v>
      </c>
      <c r="E51" s="351">
        <f>'Employee Salary Payroll Tax '!N53</f>
        <v>0</v>
      </c>
      <c r="F51" s="351">
        <f t="shared" si="6"/>
        <v>0</v>
      </c>
      <c r="G51" s="352"/>
      <c r="H51" s="351">
        <f t="shared" si="2"/>
        <v>127200</v>
      </c>
      <c r="I51" s="351">
        <f t="shared" si="3"/>
        <v>0</v>
      </c>
      <c r="J51" s="351">
        <f t="shared" si="4"/>
        <v>0</v>
      </c>
      <c r="K51" s="635">
        <f>SUM('Employee Salary Payroll Tax '!I53:K53)</f>
        <v>0</v>
      </c>
      <c r="L51" s="635">
        <f>'Employee Salary Payroll Tax '!H53</f>
        <v>0</v>
      </c>
      <c r="M51" s="293">
        <f t="shared" si="7"/>
        <v>0</v>
      </c>
      <c r="N51" s="45">
        <f t="shared" si="5"/>
        <v>0</v>
      </c>
      <c r="O51" s="331"/>
      <c r="P51" s="61"/>
      <c r="Q51" s="294"/>
      <c r="R51" s="292"/>
      <c r="S51" s="291"/>
    </row>
    <row r="52" spans="1:19" ht="14.4">
      <c r="A52" s="36">
        <f t="shared" si="1"/>
        <v>37</v>
      </c>
      <c r="B52" s="526"/>
      <c r="C52" s="36" t="str">
        <f>VLOOKUP('Employee Salary Payroll Tax '!B54,'Employee Salary Payroll Tax '!$D$1:$E$7,2,FALSE)</f>
        <v>NonUnion</v>
      </c>
      <c r="D52" s="61">
        <f t="shared" si="8"/>
        <v>2.98E-2</v>
      </c>
      <c r="E52" s="351">
        <f>'Employee Salary Payroll Tax '!N54</f>
        <v>52106.8</v>
      </c>
      <c r="F52" s="351">
        <f t="shared" si="6"/>
        <v>53659.582640000008</v>
      </c>
      <c r="G52" s="352"/>
      <c r="H52" s="351">
        <f t="shared" si="2"/>
        <v>75093.2</v>
      </c>
      <c r="I52" s="351">
        <f t="shared" si="3"/>
        <v>1552.7826400000049</v>
      </c>
      <c r="J52" s="351">
        <f t="shared" si="4"/>
        <v>96.272523680000305</v>
      </c>
      <c r="K52" s="635">
        <f>SUM('Employee Salary Payroll Tax '!I54:K54)</f>
        <v>31859.62</v>
      </c>
      <c r="L52" s="635">
        <f>'Employee Salary Payroll Tax '!H54</f>
        <v>0</v>
      </c>
      <c r="M52" s="293">
        <f t="shared" si="7"/>
        <v>20247.180000000004</v>
      </c>
      <c r="N52" s="45">
        <f t="shared" si="5"/>
        <v>58.863833910870504</v>
      </c>
      <c r="O52" s="331"/>
      <c r="P52" s="61"/>
      <c r="Q52" s="294"/>
      <c r="R52" s="292"/>
      <c r="S52" s="291"/>
    </row>
    <row r="53" spans="1:19" ht="14.4">
      <c r="A53" s="36">
        <f t="shared" si="1"/>
        <v>38</v>
      </c>
      <c r="B53" s="526"/>
      <c r="C53" s="36" t="str">
        <f>VLOOKUP('Employee Salary Payroll Tax '!B55,'Employee Salary Payroll Tax '!$D$1:$E$7,2,FALSE)</f>
        <v>IBEW</v>
      </c>
      <c r="D53" s="61">
        <f t="shared" si="8"/>
        <v>6.875E-3</v>
      </c>
      <c r="E53" s="351">
        <f>'Employee Salary Payroll Tax '!N55</f>
        <v>50531.79</v>
      </c>
      <c r="F53" s="351">
        <f t="shared" si="6"/>
        <v>50879.196056250003</v>
      </c>
      <c r="G53" s="352"/>
      <c r="H53" s="351">
        <f t="shared" si="2"/>
        <v>76668.209999999992</v>
      </c>
      <c r="I53" s="351">
        <f t="shared" si="3"/>
        <v>347.40605625000171</v>
      </c>
      <c r="J53" s="351">
        <f t="shared" si="4"/>
        <v>21.539175487500106</v>
      </c>
      <c r="K53" s="635">
        <f>SUM('Employee Salary Payroll Tax '!I55:K55)</f>
        <v>50531.62</v>
      </c>
      <c r="L53" s="635">
        <f>'Employee Salary Payroll Tax '!H55</f>
        <v>0</v>
      </c>
      <c r="M53" s="293">
        <f t="shared" si="7"/>
        <v>0.16999999999825377</v>
      </c>
      <c r="N53" s="45">
        <f t="shared" si="5"/>
        <v>21.539103024573858</v>
      </c>
      <c r="O53" s="331"/>
      <c r="P53" s="61"/>
      <c r="Q53" s="294"/>
      <c r="R53" s="292"/>
      <c r="S53" s="291"/>
    </row>
    <row r="54" spans="1:19" ht="14.4">
      <c r="A54" s="36">
        <f t="shared" si="1"/>
        <v>39</v>
      </c>
      <c r="B54" s="526"/>
      <c r="C54" s="36" t="str">
        <f>VLOOKUP('Employee Salary Payroll Tax '!B56,'Employee Salary Payroll Tax '!$D$1:$E$7,2,FALSE)</f>
        <v>IBEW</v>
      </c>
      <c r="D54" s="61">
        <f t="shared" si="8"/>
        <v>6.875E-3</v>
      </c>
      <c r="E54" s="351">
        <f>'Employee Salary Payroll Tax '!N56</f>
        <v>55618.02</v>
      </c>
      <c r="F54" s="351">
        <f t="shared" si="6"/>
        <v>56000.393887499995</v>
      </c>
      <c r="G54" s="352"/>
      <c r="H54" s="351">
        <f t="shared" si="2"/>
        <v>71581.98000000001</v>
      </c>
      <c r="I54" s="351">
        <f t="shared" si="3"/>
        <v>382.37388749999809</v>
      </c>
      <c r="J54" s="351">
        <f t="shared" si="4"/>
        <v>23.70718102499988</v>
      </c>
      <c r="K54" s="635">
        <f>SUM('Employee Salary Payroll Tax '!I56:K56)</f>
        <v>49820.9</v>
      </c>
      <c r="L54" s="635">
        <f>'Employee Salary Payroll Tax '!H56</f>
        <v>0</v>
      </c>
      <c r="M54" s="293">
        <f t="shared" si="7"/>
        <v>5797.1199999999953</v>
      </c>
      <c r="N54" s="45">
        <f t="shared" si="5"/>
        <v>21.236158624618074</v>
      </c>
      <c r="O54" s="331"/>
      <c r="P54" s="61"/>
      <c r="Q54" s="294"/>
      <c r="R54" s="292"/>
      <c r="S54" s="291"/>
    </row>
    <row r="55" spans="1:19" ht="14.4">
      <c r="A55" s="36">
        <f t="shared" si="1"/>
        <v>40</v>
      </c>
      <c r="B55" s="526"/>
      <c r="C55" s="36" t="str">
        <f>VLOOKUP('Employee Salary Payroll Tax '!B57,'Employee Salary Payroll Tax '!$D$1:$E$7,2,FALSE)</f>
        <v>IBEW</v>
      </c>
      <c r="D55" s="61">
        <f t="shared" si="8"/>
        <v>6.875E-3</v>
      </c>
      <c r="E55" s="351">
        <f>'Employee Salary Payroll Tax '!N57</f>
        <v>67306.070000000007</v>
      </c>
      <c r="F55" s="351">
        <f t="shared" si="6"/>
        <v>67768.799231249999</v>
      </c>
      <c r="G55" s="352"/>
      <c r="H55" s="351">
        <f>IF(E55&gt;$H$12,0,$H$12-E55)</f>
        <v>59893.929999999993</v>
      </c>
      <c r="I55" s="351">
        <f t="shared" si="3"/>
        <v>462.72923124999215</v>
      </c>
      <c r="J55" s="351">
        <f t="shared" si="4"/>
        <v>28.689212337499512</v>
      </c>
      <c r="K55" s="635">
        <f>SUM('Employee Salary Payroll Tax '!I57:K57)</f>
        <v>0</v>
      </c>
      <c r="L55" s="635">
        <f>'Employee Salary Payroll Tax '!H57</f>
        <v>0</v>
      </c>
      <c r="M55" s="293">
        <f t="shared" si="7"/>
        <v>67306.070000000007</v>
      </c>
      <c r="N55" s="45">
        <f t="shared" si="5"/>
        <v>0</v>
      </c>
      <c r="O55" s="331"/>
      <c r="P55" s="61"/>
      <c r="Q55" s="294"/>
      <c r="R55" s="292"/>
      <c r="S55" s="291"/>
    </row>
    <row r="56" spans="1:19" ht="14.4">
      <c r="A56" s="36">
        <f t="shared" si="1"/>
        <v>41</v>
      </c>
      <c r="B56" s="526"/>
      <c r="C56" s="36" t="str">
        <f>VLOOKUP('Employee Salary Payroll Tax '!B58,'Employee Salary Payroll Tax '!$D$1:$E$7,2,FALSE)</f>
        <v>IBEW</v>
      </c>
      <c r="D56" s="61">
        <f t="shared" si="8"/>
        <v>6.875E-3</v>
      </c>
      <c r="E56" s="351">
        <f>'Employee Salary Payroll Tax '!N58</f>
        <v>88416.51</v>
      </c>
      <c r="F56" s="351">
        <f t="shared" si="6"/>
        <v>89024.373506249991</v>
      </c>
      <c r="G56" s="352"/>
      <c r="H56" s="351">
        <f t="shared" si="2"/>
        <v>38783.490000000005</v>
      </c>
      <c r="I56" s="351">
        <f t="shared" si="3"/>
        <v>607.86350624999614</v>
      </c>
      <c r="J56" s="351">
        <f t="shared" si="4"/>
        <v>37.687537387499759</v>
      </c>
      <c r="K56" s="635">
        <f>SUM('Employee Salary Payroll Tax '!I58:K58)</f>
        <v>63417.73</v>
      </c>
      <c r="L56" s="635">
        <f>'Employee Salary Payroll Tax '!H58</f>
        <v>0</v>
      </c>
      <c r="M56" s="293">
        <f t="shared" si="7"/>
        <v>24998.779999999992</v>
      </c>
      <c r="N56" s="45">
        <f t="shared" si="5"/>
        <v>27.031807412194102</v>
      </c>
      <c r="O56" s="331"/>
      <c r="P56" s="61"/>
      <c r="Q56" s="294"/>
      <c r="R56" s="292"/>
      <c r="S56" s="291"/>
    </row>
    <row r="57" spans="1:19" ht="14.4">
      <c r="A57" s="36">
        <f t="shared" si="1"/>
        <v>42</v>
      </c>
      <c r="B57" s="526"/>
      <c r="C57" s="36" t="str">
        <f>VLOOKUP('Employee Salary Payroll Tax '!B59,'Employee Salary Payroll Tax '!$D$1:$E$7,2,FALSE)</f>
        <v>NonUnion</v>
      </c>
      <c r="D57" s="61">
        <f t="shared" si="8"/>
        <v>2.98E-2</v>
      </c>
      <c r="E57" s="351">
        <f>'Employee Salary Payroll Tax '!N59</f>
        <v>64923.39</v>
      </c>
      <c r="F57" s="351">
        <f t="shared" si="6"/>
        <v>66858.107021999997</v>
      </c>
      <c r="G57" s="352"/>
      <c r="H57" s="351">
        <f t="shared" si="2"/>
        <v>62276.61</v>
      </c>
      <c r="I57" s="351">
        <f t="shared" si="3"/>
        <v>1934.7170219999971</v>
      </c>
      <c r="J57" s="351">
        <f t="shared" si="4"/>
        <v>119.95245536399982</v>
      </c>
      <c r="K57" s="635">
        <f>SUM('Employee Salary Payroll Tax '!I59:K59)</f>
        <v>19.55</v>
      </c>
      <c r="L57" s="635">
        <f>'Employee Salary Payroll Tax '!H59</f>
        <v>0</v>
      </c>
      <c r="M57" s="293">
        <f t="shared" si="7"/>
        <v>64903.839999999997</v>
      </c>
      <c r="N57" s="45">
        <f t="shared" si="5"/>
        <v>3.612057999944359E-2</v>
      </c>
      <c r="O57" s="331"/>
      <c r="P57" s="61"/>
      <c r="Q57" s="294"/>
      <c r="R57" s="292"/>
      <c r="S57" s="291"/>
    </row>
    <row r="58" spans="1:19" ht="14.4">
      <c r="A58" s="36">
        <f t="shared" si="1"/>
        <v>43</v>
      </c>
      <c r="B58" s="526"/>
      <c r="C58" s="36" t="str">
        <f>VLOOKUP('Employee Salary Payroll Tax '!B60,'Employee Salary Payroll Tax '!$D$1:$E$7,2,FALSE)</f>
        <v>IBEW</v>
      </c>
      <c r="D58" s="61">
        <f t="shared" si="8"/>
        <v>6.875E-3</v>
      </c>
      <c r="E58" s="351">
        <f>'Employee Salary Payroll Tax '!N60</f>
        <v>252513.81</v>
      </c>
      <c r="F58" s="351">
        <f t="shared" si="6"/>
        <v>254249.84244374998</v>
      </c>
      <c r="G58" s="352"/>
      <c r="H58" s="351">
        <f t="shared" si="2"/>
        <v>0</v>
      </c>
      <c r="I58" s="351">
        <f t="shared" si="3"/>
        <v>1736.0324437499803</v>
      </c>
      <c r="J58" s="351">
        <f t="shared" si="4"/>
        <v>0</v>
      </c>
      <c r="K58" s="635">
        <f>SUM('Employee Salary Payroll Tax '!I60:K60)</f>
        <v>209837.88</v>
      </c>
      <c r="L58" s="635">
        <f>'Employee Salary Payroll Tax '!H60</f>
        <v>0</v>
      </c>
      <c r="M58" s="293">
        <f t="shared" si="7"/>
        <v>42675.929999999993</v>
      </c>
      <c r="N58" s="359">
        <f t="shared" si="5"/>
        <v>0</v>
      </c>
      <c r="O58" s="331"/>
      <c r="P58" s="61"/>
      <c r="Q58" s="294"/>
      <c r="R58" s="292"/>
      <c r="S58" s="291"/>
    </row>
    <row r="59" spans="1:19" ht="14.4">
      <c r="A59" s="36">
        <f t="shared" si="1"/>
        <v>44</v>
      </c>
      <c r="B59" s="526"/>
      <c r="C59" s="36" t="str">
        <f>VLOOKUP('Employee Salary Payroll Tax '!B61,'Employee Salary Payroll Tax '!$D$1:$E$7,2,FALSE)</f>
        <v>NonUnion</v>
      </c>
      <c r="D59" s="61">
        <f t="shared" si="8"/>
        <v>2.98E-2</v>
      </c>
      <c r="E59" s="351">
        <f>'Employee Salary Payroll Tax '!N61</f>
        <v>39332.550000000003</v>
      </c>
      <c r="F59" s="351">
        <f t="shared" si="6"/>
        <v>40504.659990000007</v>
      </c>
      <c r="G59" s="352"/>
      <c r="H59" s="351">
        <f t="shared" si="2"/>
        <v>87867.45</v>
      </c>
      <c r="I59" s="351">
        <f t="shared" si="3"/>
        <v>1172.1099900000045</v>
      </c>
      <c r="J59" s="351">
        <f t="shared" si="4"/>
        <v>72.670819380000282</v>
      </c>
      <c r="K59" s="635">
        <f>SUM('Employee Salary Payroll Tax '!I61:K61)</f>
        <v>3591.76</v>
      </c>
      <c r="L59" s="635">
        <f>'Employee Salary Payroll Tax '!H61</f>
        <v>7.85</v>
      </c>
      <c r="M59" s="293">
        <f t="shared" si="7"/>
        <v>35732.94</v>
      </c>
      <c r="N59" s="359">
        <f t="shared" si="5"/>
        <v>6.6361357758313071</v>
      </c>
      <c r="O59" s="331"/>
      <c r="P59" s="61"/>
      <c r="Q59" s="294"/>
      <c r="R59" s="292"/>
      <c r="S59" s="291"/>
    </row>
    <row r="60" spans="1:19" ht="14.4">
      <c r="A60" s="36">
        <f t="shared" si="1"/>
        <v>45</v>
      </c>
      <c r="B60" s="526"/>
      <c r="C60" s="36" t="str">
        <f>VLOOKUP('Employee Salary Payroll Tax '!B62,'Employee Salary Payroll Tax '!$D$1:$E$7,2,FALSE)</f>
        <v>NonUnion</v>
      </c>
      <c r="D60" s="61">
        <f t="shared" si="8"/>
        <v>2.98E-2</v>
      </c>
      <c r="E60" s="351">
        <f>'Employee Salary Payroll Tax '!N62</f>
        <v>50477.02</v>
      </c>
      <c r="F60" s="351">
        <f t="shared" si="6"/>
        <v>51981.235196000001</v>
      </c>
      <c r="G60" s="352"/>
      <c r="H60" s="351">
        <f>IF(E60&gt;$H$12,0,$H$12-E60)</f>
        <v>76722.98000000001</v>
      </c>
      <c r="I60" s="351">
        <f t="shared" si="3"/>
        <v>1504.2151960000047</v>
      </c>
      <c r="J60" s="351">
        <f t="shared" si="4"/>
        <v>93.261342152000282</v>
      </c>
      <c r="K60" s="635">
        <f>SUM('Employee Salary Payroll Tax '!I62:K62)</f>
        <v>42246</v>
      </c>
      <c r="L60" s="635">
        <f>'Employee Salary Payroll Tax '!H62</f>
        <v>0</v>
      </c>
      <c r="M60" s="293">
        <f t="shared" si="7"/>
        <v>8231.0199999999968</v>
      </c>
      <c r="N60" s="359">
        <f t="shared" si="5"/>
        <v>78.053709598453921</v>
      </c>
      <c r="O60" s="331"/>
      <c r="P60" s="61"/>
      <c r="Q60" s="294"/>
      <c r="R60" s="292"/>
      <c r="S60" s="291"/>
    </row>
    <row r="61" spans="1:19" ht="14.4">
      <c r="A61" s="36">
        <f t="shared" si="1"/>
        <v>46</v>
      </c>
      <c r="B61" s="526"/>
      <c r="C61" s="36" t="str">
        <f>VLOOKUP('Employee Salary Payroll Tax '!B63,'Employee Salary Payroll Tax '!$D$1:$E$7,2,FALSE)</f>
        <v>IBEW</v>
      </c>
      <c r="D61" s="61">
        <f t="shared" si="8"/>
        <v>6.875E-3</v>
      </c>
      <c r="E61" s="351">
        <f>'Employee Salary Payroll Tax '!N63</f>
        <v>44363.65</v>
      </c>
      <c r="F61" s="351">
        <f t="shared" si="6"/>
        <v>44668.650093750002</v>
      </c>
      <c r="G61" s="352"/>
      <c r="H61" s="351">
        <f t="shared" si="2"/>
        <v>82836.350000000006</v>
      </c>
      <c r="I61" s="351">
        <f t="shared" si="3"/>
        <v>305.00009375000081</v>
      </c>
      <c r="J61" s="351">
        <f t="shared" si="4"/>
        <v>18.910005812500049</v>
      </c>
      <c r="K61" s="635">
        <f>SUM('Employee Salary Payroll Tax '!I63:K63)</f>
        <v>14866.46</v>
      </c>
      <c r="L61" s="635">
        <f>'Employee Salary Payroll Tax '!H63</f>
        <v>0</v>
      </c>
      <c r="M61" s="293">
        <f t="shared" si="7"/>
        <v>29497.190000000002</v>
      </c>
      <c r="N61" s="359">
        <f t="shared" si="5"/>
        <v>6.3368285748571775</v>
      </c>
      <c r="O61" s="331"/>
      <c r="P61" s="61"/>
      <c r="Q61" s="294"/>
      <c r="R61" s="292"/>
      <c r="S61" s="291"/>
    </row>
    <row r="62" spans="1:19" ht="14.4">
      <c r="A62" s="36">
        <f t="shared" si="1"/>
        <v>47</v>
      </c>
      <c r="B62" s="526"/>
      <c r="C62" s="36" t="str">
        <f>VLOOKUP('Employee Salary Payroll Tax '!B64,'Employee Salary Payroll Tax '!$D$1:$E$7,2,FALSE)</f>
        <v>UA</v>
      </c>
      <c r="D62" s="61">
        <f t="shared" si="8"/>
        <v>0.03</v>
      </c>
      <c r="E62" s="351">
        <f>'Employee Salary Payroll Tax '!N64</f>
        <v>49258.65</v>
      </c>
      <c r="F62" s="351">
        <f t="shared" si="6"/>
        <v>50736.409500000002</v>
      </c>
      <c r="G62" s="352"/>
      <c r="H62" s="351">
        <f t="shared" si="2"/>
        <v>77941.350000000006</v>
      </c>
      <c r="I62" s="351">
        <f t="shared" si="3"/>
        <v>1477.7595000000001</v>
      </c>
      <c r="J62" s="351">
        <f t="shared" si="4"/>
        <v>91.621089000000012</v>
      </c>
      <c r="K62" s="635">
        <f>SUM('Employee Salary Payroll Tax '!I64:K64)</f>
        <v>26370.13</v>
      </c>
      <c r="L62" s="635">
        <f>'Employee Salary Payroll Tax '!H64</f>
        <v>85.04</v>
      </c>
      <c r="M62" s="293">
        <f t="shared" si="7"/>
        <v>22803.48</v>
      </c>
      <c r="N62" s="359">
        <f t="shared" si="5"/>
        <v>49.048441799004273</v>
      </c>
      <c r="O62" s="331"/>
      <c r="P62" s="61"/>
      <c r="Q62" s="294"/>
      <c r="R62" s="292"/>
      <c r="S62" s="291"/>
    </row>
    <row r="63" spans="1:19" ht="14.4">
      <c r="A63" s="36">
        <f t="shared" si="1"/>
        <v>48</v>
      </c>
      <c r="B63" s="526"/>
      <c r="C63" s="36" t="str">
        <f>VLOOKUP('Employee Salary Payroll Tax '!B65,'Employee Salary Payroll Tax '!$D$1:$E$7,2,FALSE)</f>
        <v>UA</v>
      </c>
      <c r="D63" s="61">
        <f t="shared" si="8"/>
        <v>0.03</v>
      </c>
      <c r="E63" s="351">
        <f>'Employee Salary Payroll Tax '!N65</f>
        <v>1311.67</v>
      </c>
      <c r="F63" s="351">
        <f t="shared" si="6"/>
        <v>1351.0201000000002</v>
      </c>
      <c r="G63" s="352"/>
      <c r="H63" s="351">
        <f t="shared" si="2"/>
        <v>125888.33</v>
      </c>
      <c r="I63" s="351">
        <f t="shared" si="3"/>
        <v>39.350100000000111</v>
      </c>
      <c r="J63" s="351">
        <f t="shared" si="4"/>
        <v>2.4397062000000069</v>
      </c>
      <c r="K63" s="635">
        <f>SUM('Employee Salary Payroll Tax '!I65:K65)</f>
        <v>212.26999999999998</v>
      </c>
      <c r="L63" s="635">
        <f>'Employee Salary Payroll Tax '!H65</f>
        <v>0.73</v>
      </c>
      <c r="M63" s="293">
        <f t="shared" si="7"/>
        <v>1098.67</v>
      </c>
      <c r="N63" s="359">
        <f t="shared" si="5"/>
        <v>0.39482219969899374</v>
      </c>
      <c r="O63" s="331"/>
      <c r="P63" s="61"/>
      <c r="Q63" s="294"/>
      <c r="R63" s="292"/>
      <c r="S63" s="291"/>
    </row>
    <row r="64" spans="1:19" ht="14.4">
      <c r="A64" s="36">
        <f t="shared" si="1"/>
        <v>49</v>
      </c>
      <c r="B64" s="526"/>
      <c r="C64" s="36" t="str">
        <f>VLOOKUP('Employee Salary Payroll Tax '!B66,'Employee Salary Payroll Tax '!$D$1:$E$7,2,FALSE)</f>
        <v>NonUnion</v>
      </c>
      <c r="D64" s="61">
        <f t="shared" si="8"/>
        <v>2.98E-2</v>
      </c>
      <c r="E64" s="351">
        <f>'Employee Salary Payroll Tax '!N66</f>
        <v>66444.45</v>
      </c>
      <c r="F64" s="351">
        <f t="shared" si="6"/>
        <v>68424.494609999994</v>
      </c>
      <c r="G64" s="352"/>
      <c r="H64" s="351">
        <f t="shared" si="2"/>
        <v>60755.55</v>
      </c>
      <c r="I64" s="351">
        <f t="shared" si="3"/>
        <v>1980.0446099999972</v>
      </c>
      <c r="J64" s="351">
        <f t="shared" si="4"/>
        <v>122.76276581999983</v>
      </c>
      <c r="K64" s="635">
        <f>SUM('Employee Salary Payroll Tax '!I66:K66)</f>
        <v>4498.32</v>
      </c>
      <c r="L64" s="635">
        <f>'Employee Salary Payroll Tax '!H66</f>
        <v>0</v>
      </c>
      <c r="M64" s="293">
        <f t="shared" si="7"/>
        <v>61946.13</v>
      </c>
      <c r="N64" s="359">
        <f t="shared" si="5"/>
        <v>8.3110960318749072</v>
      </c>
      <c r="O64" s="331"/>
      <c r="P64" s="61"/>
      <c r="Q64" s="294"/>
      <c r="R64" s="292"/>
      <c r="S64" s="291"/>
    </row>
    <row r="65" spans="1:19" ht="14.4">
      <c r="A65" s="36">
        <f t="shared" si="1"/>
        <v>50</v>
      </c>
      <c r="B65" s="526"/>
      <c r="C65" s="36" t="str">
        <f>VLOOKUP('Employee Salary Payroll Tax '!B67,'Employee Salary Payroll Tax '!$D$1:$E$7,2,FALSE)</f>
        <v>NonUnion</v>
      </c>
      <c r="D65" s="61">
        <f t="shared" si="8"/>
        <v>2.98E-2</v>
      </c>
      <c r="E65" s="351">
        <f>'Employee Salary Payroll Tax '!N67</f>
        <v>113435.2</v>
      </c>
      <c r="F65" s="351">
        <f t="shared" si="6"/>
        <v>116815.56896</v>
      </c>
      <c r="G65" s="352"/>
      <c r="H65" s="351">
        <f t="shared" si="2"/>
        <v>13764.800000000003</v>
      </c>
      <c r="I65" s="351">
        <f t="shared" si="3"/>
        <v>3380.3689600000071</v>
      </c>
      <c r="J65" s="351">
        <f t="shared" si="4"/>
        <v>209.58287552000044</v>
      </c>
      <c r="K65" s="635">
        <f>SUM('Employee Salary Payroll Tax '!I67:K67)</f>
        <v>113435.2</v>
      </c>
      <c r="L65" s="635">
        <f>'Employee Salary Payroll Tax '!H67</f>
        <v>0</v>
      </c>
      <c r="M65" s="293">
        <f t="shared" si="7"/>
        <v>0</v>
      </c>
      <c r="N65" s="359">
        <f t="shared" si="5"/>
        <v>209.58287551815286</v>
      </c>
      <c r="O65" s="331"/>
      <c r="P65" s="61"/>
      <c r="Q65" s="294"/>
      <c r="R65" s="292"/>
      <c r="S65" s="291"/>
    </row>
    <row r="66" spans="1:19" ht="14.4">
      <c r="A66" s="36">
        <f t="shared" si="1"/>
        <v>51</v>
      </c>
      <c r="B66" s="526"/>
      <c r="C66" s="36" t="str">
        <f>VLOOKUP('Employee Salary Payroll Tax '!B68,'Employee Salary Payroll Tax '!$D$1:$E$7,2,FALSE)</f>
        <v>UA</v>
      </c>
      <c r="D66" s="61">
        <f t="shared" si="8"/>
        <v>0.03</v>
      </c>
      <c r="E66" s="351">
        <f>'Employee Salary Payroll Tax '!N68</f>
        <v>67722.42</v>
      </c>
      <c r="F66" s="351">
        <f t="shared" si="6"/>
        <v>69754.092600000004</v>
      </c>
      <c r="G66" s="352"/>
      <c r="H66" s="351">
        <f t="shared" si="2"/>
        <v>59477.58</v>
      </c>
      <c r="I66" s="351">
        <f t="shared" si="3"/>
        <v>2031.6726000000053</v>
      </c>
      <c r="J66" s="351">
        <f t="shared" si="4"/>
        <v>125.96370120000033</v>
      </c>
      <c r="K66" s="635">
        <f>SUM('Employee Salary Payroll Tax '!I68:K68)</f>
        <v>54190.44</v>
      </c>
      <c r="L66" s="635">
        <f>'Employee Salary Payroll Tax '!H68</f>
        <v>0</v>
      </c>
      <c r="M66" s="293">
        <f t="shared" si="7"/>
        <v>13531.979999999996</v>
      </c>
      <c r="N66" s="359">
        <f t="shared" si="5"/>
        <v>100.79421839851194</v>
      </c>
      <c r="O66" s="331"/>
      <c r="P66" s="61"/>
      <c r="Q66" s="294"/>
      <c r="R66" s="292"/>
      <c r="S66" s="291"/>
    </row>
    <row r="67" spans="1:19" ht="14.4">
      <c r="A67" s="36">
        <f t="shared" si="1"/>
        <v>52</v>
      </c>
      <c r="B67" s="526"/>
      <c r="C67" s="36" t="str">
        <f>VLOOKUP('Employee Salary Payroll Tax '!B69,'Employee Salary Payroll Tax '!$D$1:$E$7,2,FALSE)</f>
        <v>IBEW</v>
      </c>
      <c r="D67" s="61">
        <f t="shared" si="8"/>
        <v>6.875E-3</v>
      </c>
      <c r="E67" s="351">
        <f>'Employee Salary Payroll Tax '!N69</f>
        <v>111080.98</v>
      </c>
      <c r="F67" s="351">
        <f t="shared" si="6"/>
        <v>111844.66173749999</v>
      </c>
      <c r="G67" s="352"/>
      <c r="H67" s="351">
        <f t="shared" si="2"/>
        <v>16119.020000000004</v>
      </c>
      <c r="I67" s="351">
        <f t="shared" si="3"/>
        <v>763.68173749999551</v>
      </c>
      <c r="J67" s="351">
        <f t="shared" si="4"/>
        <v>47.348267724999722</v>
      </c>
      <c r="K67" s="635">
        <f>SUM('Employee Salary Payroll Tax '!I69:K69)</f>
        <v>30065.300000000003</v>
      </c>
      <c r="L67" s="635">
        <f>'Employee Salary Payroll Tax '!H69</f>
        <v>0</v>
      </c>
      <c r="M67" s="293">
        <f t="shared" si="7"/>
        <v>81015.679999999993</v>
      </c>
      <c r="N67" s="359">
        <f t="shared" si="5"/>
        <v>12.815334124884558</v>
      </c>
      <c r="O67" s="331"/>
      <c r="P67" s="61"/>
      <c r="Q67" s="294"/>
      <c r="R67" s="292"/>
      <c r="S67" s="291"/>
    </row>
    <row r="68" spans="1:19" ht="14.4">
      <c r="A68" s="36">
        <f t="shared" si="1"/>
        <v>53</v>
      </c>
      <c r="B68" s="526"/>
      <c r="C68" s="36" t="str">
        <f>VLOOKUP('Employee Salary Payroll Tax '!B70,'Employee Salary Payroll Tax '!$D$1:$E$7,2,FALSE)</f>
        <v>NonUnion</v>
      </c>
      <c r="D68" s="61">
        <f t="shared" si="8"/>
        <v>2.98E-2</v>
      </c>
      <c r="E68" s="351">
        <f>'Employee Salary Payroll Tax '!N70</f>
        <v>106160.86</v>
      </c>
      <c r="F68" s="351">
        <f t="shared" si="6"/>
        <v>109324.453628</v>
      </c>
      <c r="G68" s="352"/>
      <c r="H68" s="351">
        <f t="shared" si="2"/>
        <v>21039.14</v>
      </c>
      <c r="I68" s="351">
        <f t="shared" si="3"/>
        <v>3163.5936280000024</v>
      </c>
      <c r="J68" s="351">
        <f t="shared" si="4"/>
        <v>196.14280493600015</v>
      </c>
      <c r="K68" s="635">
        <f>SUM('Employee Salary Payroll Tax '!I70:K70)</f>
        <v>32012.16</v>
      </c>
      <c r="L68" s="635">
        <f>'Employee Salary Payroll Tax '!H70</f>
        <v>13.71</v>
      </c>
      <c r="M68" s="293">
        <f t="shared" si="7"/>
        <v>74134.989999999991</v>
      </c>
      <c r="N68" s="359">
        <f t="shared" si="5"/>
        <v>59.145666815442922</v>
      </c>
      <c r="O68" s="331"/>
      <c r="P68" s="61"/>
      <c r="Q68" s="294"/>
      <c r="R68" s="292"/>
      <c r="S68" s="291"/>
    </row>
    <row r="69" spans="1:19" ht="14.4">
      <c r="A69" s="36">
        <f t="shared" si="1"/>
        <v>54</v>
      </c>
      <c r="B69" s="526"/>
      <c r="C69" s="36" t="str">
        <f>VLOOKUP('Employee Salary Payroll Tax '!B71,'Employee Salary Payroll Tax '!$D$1:$E$7,2,FALSE)</f>
        <v>NonUnion</v>
      </c>
      <c r="D69" s="61">
        <f t="shared" si="8"/>
        <v>2.98E-2</v>
      </c>
      <c r="E69" s="351">
        <f>'Employee Salary Payroll Tax '!N71</f>
        <v>115541.89</v>
      </c>
      <c r="F69" s="351">
        <f t="shared" si="6"/>
        <v>118985.03832200001</v>
      </c>
      <c r="G69" s="352"/>
      <c r="H69" s="351">
        <f t="shared" si="2"/>
        <v>11658.11</v>
      </c>
      <c r="I69" s="351">
        <f t="shared" si="3"/>
        <v>3443.1483220000082</v>
      </c>
      <c r="J69" s="351">
        <f t="shared" si="4"/>
        <v>213.47519596400051</v>
      </c>
      <c r="K69" s="635">
        <f>SUM('Employee Salary Payroll Tax '!I71:K71)</f>
        <v>104980.03000000001</v>
      </c>
      <c r="L69" s="635">
        <f>'Employee Salary Payroll Tax '!H71</f>
        <v>0</v>
      </c>
      <c r="M69" s="293">
        <f t="shared" si="7"/>
        <v>10561.859999999986</v>
      </c>
      <c r="N69" s="359">
        <f t="shared" si="5"/>
        <v>193.96110342632178</v>
      </c>
      <c r="O69" s="331"/>
      <c r="P69" s="61"/>
      <c r="Q69" s="294"/>
      <c r="R69" s="292"/>
      <c r="S69" s="291"/>
    </row>
    <row r="70" spans="1:19" ht="14.4">
      <c r="A70" s="36">
        <f t="shared" si="1"/>
        <v>55</v>
      </c>
      <c r="B70" s="526"/>
      <c r="C70" s="36" t="str">
        <f>VLOOKUP('Employee Salary Payroll Tax '!B72,'Employee Salary Payroll Tax '!$D$1:$E$7,2,FALSE)</f>
        <v>IBEW</v>
      </c>
      <c r="D70" s="61">
        <f t="shared" si="8"/>
        <v>6.875E-3</v>
      </c>
      <c r="E70" s="351">
        <f>'Employee Salary Payroll Tax '!N72</f>
        <v>135010.91</v>
      </c>
      <c r="F70" s="351">
        <f t="shared" si="6"/>
        <v>135939.11000625</v>
      </c>
      <c r="G70" s="352"/>
      <c r="H70" s="351">
        <f t="shared" si="2"/>
        <v>0</v>
      </c>
      <c r="I70" s="351">
        <f t="shared" si="3"/>
        <v>928.20000625000102</v>
      </c>
      <c r="J70" s="351">
        <f t="shared" si="4"/>
        <v>0</v>
      </c>
      <c r="K70" s="635">
        <f>SUM('Employee Salary Payroll Tax '!I72:K72)</f>
        <v>123481.24</v>
      </c>
      <c r="L70" s="635">
        <f>'Employee Salary Payroll Tax '!H72</f>
        <v>0</v>
      </c>
      <c r="M70" s="293">
        <f t="shared" si="7"/>
        <v>11529.669999999998</v>
      </c>
      <c r="N70" s="359">
        <f t="shared" si="5"/>
        <v>0</v>
      </c>
      <c r="O70" s="331"/>
      <c r="P70" s="61"/>
      <c r="Q70" s="294"/>
      <c r="R70" s="292"/>
      <c r="S70" s="291"/>
    </row>
    <row r="71" spans="1:19" ht="14.4">
      <c r="A71" s="36">
        <f t="shared" si="1"/>
        <v>56</v>
      </c>
      <c r="B71" s="526"/>
      <c r="C71" s="36" t="str">
        <f>VLOOKUP('Employee Salary Payroll Tax '!B73,'Employee Salary Payroll Tax '!$D$1:$E$7,2,FALSE)</f>
        <v>NonUnion</v>
      </c>
      <c r="D71" s="61">
        <f t="shared" si="8"/>
        <v>2.98E-2</v>
      </c>
      <c r="E71" s="351">
        <f>'Employee Salary Payroll Tax '!N73</f>
        <v>1642.45</v>
      </c>
      <c r="F71" s="351">
        <f t="shared" si="6"/>
        <v>1691.3950100000002</v>
      </c>
      <c r="G71" s="352"/>
      <c r="H71" s="351">
        <f t="shared" si="2"/>
        <v>125557.55</v>
      </c>
      <c r="I71" s="351">
        <f t="shared" si="3"/>
        <v>48.945010000000138</v>
      </c>
      <c r="J71" s="351">
        <f t="shared" si="4"/>
        <v>3.0345906200000083</v>
      </c>
      <c r="K71" s="635">
        <f>SUM('Employee Salary Payroll Tax '!I73:K73)</f>
        <v>313.92999999999995</v>
      </c>
      <c r="L71" s="635">
        <f>'Employee Salary Payroll Tax '!H73</f>
        <v>0</v>
      </c>
      <c r="M71" s="293">
        <f t="shared" si="7"/>
        <v>1328.52</v>
      </c>
      <c r="N71" s="359">
        <f t="shared" si="5"/>
        <v>0.58001706764686012</v>
      </c>
      <c r="O71" s="331"/>
      <c r="P71" s="61"/>
      <c r="Q71" s="294"/>
      <c r="R71" s="292"/>
      <c r="S71" s="291"/>
    </row>
    <row r="72" spans="1:19" ht="14.4">
      <c r="A72" s="36">
        <f t="shared" si="1"/>
        <v>57</v>
      </c>
      <c r="B72" s="526"/>
      <c r="C72" s="36" t="str">
        <f>VLOOKUP('Employee Salary Payroll Tax '!B74,'Employee Salary Payroll Tax '!$D$1:$E$7,2,FALSE)</f>
        <v>IBEW</v>
      </c>
      <c r="D72" s="61">
        <f t="shared" si="8"/>
        <v>6.875E-3</v>
      </c>
      <c r="E72" s="351">
        <f>'Employee Salary Payroll Tax '!N74</f>
        <v>1356.44</v>
      </c>
      <c r="F72" s="351">
        <f t="shared" si="6"/>
        <v>1365.765525</v>
      </c>
      <c r="G72" s="352"/>
      <c r="H72" s="351">
        <f t="shared" si="2"/>
        <v>125843.56</v>
      </c>
      <c r="I72" s="351">
        <f t="shared" si="3"/>
        <v>9.3255249999999705</v>
      </c>
      <c r="J72" s="351">
        <f t="shared" si="4"/>
        <v>0.57818254999999819</v>
      </c>
      <c r="K72" s="635">
        <f>SUM('Employee Salary Payroll Tax '!I74:K74)</f>
        <v>43.9</v>
      </c>
      <c r="L72" s="635">
        <f>'Employee Salary Payroll Tax '!H74</f>
        <v>0</v>
      </c>
      <c r="M72" s="293">
        <f t="shared" si="7"/>
        <v>1312.54</v>
      </c>
      <c r="N72" s="359">
        <f t="shared" si="5"/>
        <v>1.8712374986204726E-2</v>
      </c>
      <c r="O72" s="331"/>
      <c r="P72" s="61"/>
      <c r="Q72" s="294"/>
      <c r="R72" s="292"/>
      <c r="S72" s="291"/>
    </row>
    <row r="73" spans="1:19" ht="14.4">
      <c r="A73" s="36">
        <f t="shared" si="1"/>
        <v>58</v>
      </c>
      <c r="B73" s="526"/>
      <c r="C73" s="36" t="str">
        <f>VLOOKUP('Employee Salary Payroll Tax '!B75,'Employee Salary Payroll Tax '!$D$1:$E$7,2,FALSE)</f>
        <v>NonUnion</v>
      </c>
      <c r="D73" s="61">
        <f t="shared" si="8"/>
        <v>2.98E-2</v>
      </c>
      <c r="E73" s="351">
        <f>'Employee Salary Payroll Tax '!N75</f>
        <v>53754.51</v>
      </c>
      <c r="F73" s="351">
        <f t="shared" si="6"/>
        <v>55356.394398000004</v>
      </c>
      <c r="G73" s="352"/>
      <c r="H73" s="351">
        <f t="shared" si="2"/>
        <v>73445.489999999991</v>
      </c>
      <c r="I73" s="351">
        <f t="shared" si="3"/>
        <v>1601.884398000002</v>
      </c>
      <c r="J73" s="351">
        <f t="shared" si="4"/>
        <v>99.316832676000118</v>
      </c>
      <c r="K73" s="635">
        <f>SUM('Employee Salary Payroll Tax '!I75:K75)</f>
        <v>10407.23</v>
      </c>
      <c r="L73" s="635">
        <f>'Employee Salary Payroll Tax '!H75</f>
        <v>0</v>
      </c>
      <c r="M73" s="293">
        <f t="shared" si="7"/>
        <v>43347.28</v>
      </c>
      <c r="N73" s="359">
        <f t="shared" si="5"/>
        <v>19.228398147642316</v>
      </c>
      <c r="O73" s="331"/>
      <c r="P73" s="61"/>
      <c r="Q73" s="294"/>
      <c r="R73" s="292"/>
      <c r="S73" s="291"/>
    </row>
    <row r="74" spans="1:19" ht="14.4">
      <c r="A74" s="36">
        <f t="shared" si="1"/>
        <v>59</v>
      </c>
      <c r="B74" s="526"/>
      <c r="C74" s="36" t="str">
        <f>VLOOKUP('Employee Salary Payroll Tax '!B76,'Employee Salary Payroll Tax '!$D$1:$E$7,2,FALSE)</f>
        <v>NonUnion</v>
      </c>
      <c r="D74" s="61">
        <f t="shared" si="8"/>
        <v>2.98E-2</v>
      </c>
      <c r="E74" s="351">
        <f>'Employee Salary Payroll Tax '!N76</f>
        <v>17918.79</v>
      </c>
      <c r="F74" s="351">
        <f t="shared" si="6"/>
        <v>18452.769942000003</v>
      </c>
      <c r="G74" s="352"/>
      <c r="H74" s="351">
        <f t="shared" si="2"/>
        <v>109281.20999999999</v>
      </c>
      <c r="I74" s="351">
        <f t="shared" si="3"/>
        <v>533.97994200000176</v>
      </c>
      <c r="J74" s="351">
        <f t="shared" si="4"/>
        <v>33.106756404000109</v>
      </c>
      <c r="K74" s="635">
        <f>SUM('Employee Salary Payroll Tax '!I76:K76)</f>
        <v>-16.989999999999998</v>
      </c>
      <c r="L74" s="635">
        <f>'Employee Salary Payroll Tax '!H76</f>
        <v>-4.1100000000000003</v>
      </c>
      <c r="M74" s="293">
        <f t="shared" si="7"/>
        <v>17939.890000000003</v>
      </c>
      <c r="N74" s="359">
        <f t="shared" si="5"/>
        <v>-3.1390723998248257E-2</v>
      </c>
      <c r="O74" s="331"/>
      <c r="P74" s="61"/>
      <c r="Q74" s="294"/>
      <c r="R74" s="292"/>
      <c r="S74" s="291"/>
    </row>
    <row r="75" spans="1:19" ht="14.4">
      <c r="A75" s="36">
        <f t="shared" si="1"/>
        <v>60</v>
      </c>
      <c r="B75" s="526"/>
      <c r="C75" s="36" t="str">
        <f>VLOOKUP('Employee Salary Payroll Tax '!B77,'Employee Salary Payroll Tax '!$D$1:$E$7,2,FALSE)</f>
        <v>NonUnion</v>
      </c>
      <c r="D75" s="61">
        <f t="shared" si="8"/>
        <v>2.98E-2</v>
      </c>
      <c r="E75" s="351">
        <f>'Employee Salary Payroll Tax '!N77</f>
        <v>121523.36</v>
      </c>
      <c r="F75" s="351">
        <f t="shared" si="6"/>
        <v>125144.75612800001</v>
      </c>
      <c r="G75" s="352"/>
      <c r="H75" s="351">
        <f t="shared" si="2"/>
        <v>5676.6399999999994</v>
      </c>
      <c r="I75" s="351">
        <f t="shared" si="3"/>
        <v>3621.3961280000076</v>
      </c>
      <c r="J75" s="351">
        <f t="shared" si="4"/>
        <v>224.52655993600047</v>
      </c>
      <c r="K75" s="635">
        <f>SUM('Employee Salary Payroll Tax '!I77:K77)</f>
        <v>74853.06</v>
      </c>
      <c r="L75" s="635">
        <f>'Employee Salary Payroll Tax '!H77</f>
        <v>0</v>
      </c>
      <c r="M75" s="293">
        <f t="shared" si="7"/>
        <v>46670.3</v>
      </c>
      <c r="N75" s="359">
        <f t="shared" si="5"/>
        <v>138.29851365486226</v>
      </c>
      <c r="O75" s="331"/>
      <c r="P75" s="61"/>
      <c r="Q75" s="294"/>
      <c r="R75" s="292"/>
      <c r="S75" s="291"/>
    </row>
    <row r="76" spans="1:19" ht="14.4">
      <c r="A76" s="36">
        <f t="shared" si="1"/>
        <v>61</v>
      </c>
      <c r="B76" s="526"/>
      <c r="C76" s="36" t="str">
        <f>VLOOKUP('Employee Salary Payroll Tax '!B78,'Employee Salary Payroll Tax '!$D$1:$E$7,2,FALSE)</f>
        <v>NonUnion</v>
      </c>
      <c r="D76" s="61">
        <f t="shared" si="8"/>
        <v>2.98E-2</v>
      </c>
      <c r="E76" s="351">
        <f>'Employee Salary Payroll Tax '!N78</f>
        <v>70653.62</v>
      </c>
      <c r="F76" s="351">
        <f t="shared" si="6"/>
        <v>72759.097876</v>
      </c>
      <c r="G76" s="352"/>
      <c r="H76" s="351">
        <f t="shared" si="2"/>
        <v>56546.380000000005</v>
      </c>
      <c r="I76" s="351">
        <f t="shared" si="3"/>
        <v>2105.4778760000045</v>
      </c>
      <c r="J76" s="351">
        <f t="shared" si="4"/>
        <v>130.53962831200027</v>
      </c>
      <c r="K76" s="635">
        <f>SUM('Employee Salary Payroll Tax '!I78:K78)</f>
        <v>0</v>
      </c>
      <c r="L76" s="635">
        <f>'Employee Salary Payroll Tax '!H78</f>
        <v>0</v>
      </c>
      <c r="M76" s="293">
        <f t="shared" si="7"/>
        <v>70653.62</v>
      </c>
      <c r="N76" s="359">
        <f t="shared" si="5"/>
        <v>0</v>
      </c>
      <c r="O76" s="331"/>
      <c r="P76" s="61"/>
      <c r="Q76" s="294"/>
      <c r="R76" s="292"/>
      <c r="S76" s="291"/>
    </row>
    <row r="77" spans="1:19" ht="14.4">
      <c r="A77" s="36">
        <f t="shared" si="1"/>
        <v>62</v>
      </c>
      <c r="B77" s="526"/>
      <c r="C77" s="36" t="str">
        <f>VLOOKUP('Employee Salary Payroll Tax '!B79,'Employee Salary Payroll Tax '!$D$1:$E$7,2,FALSE)</f>
        <v>IBEW</v>
      </c>
      <c r="D77" s="61">
        <f t="shared" si="8"/>
        <v>6.875E-3</v>
      </c>
      <c r="E77" s="351">
        <f>'Employee Salary Payroll Tax '!N79</f>
        <v>5291.09</v>
      </c>
      <c r="F77" s="351">
        <f t="shared" si="6"/>
        <v>5327.4662437500001</v>
      </c>
      <c r="G77" s="352"/>
      <c r="H77" s="351">
        <f t="shared" si="2"/>
        <v>121908.91</v>
      </c>
      <c r="I77" s="351">
        <f t="shared" si="3"/>
        <v>36.376243749999958</v>
      </c>
      <c r="J77" s="351">
        <f t="shared" si="4"/>
        <v>2.2553271124999972</v>
      </c>
      <c r="K77" s="635">
        <f>SUM('Employee Salary Payroll Tax '!I79:K79)</f>
        <v>5291.09</v>
      </c>
      <c r="L77" s="635">
        <f>'Employee Salary Payroll Tax '!H79</f>
        <v>0</v>
      </c>
      <c r="M77" s="293">
        <f t="shared" si="7"/>
        <v>0</v>
      </c>
      <c r="N77" s="359">
        <f t="shared" si="5"/>
        <v>2.255327112073747</v>
      </c>
      <c r="O77" s="331"/>
      <c r="P77" s="61"/>
      <c r="Q77" s="294"/>
      <c r="R77" s="292"/>
      <c r="S77" s="291"/>
    </row>
    <row r="78" spans="1:19" ht="14.4">
      <c r="A78" s="36">
        <f t="shared" si="1"/>
        <v>63</v>
      </c>
      <c r="B78" s="526"/>
      <c r="C78" s="36" t="str">
        <f>VLOOKUP('Employee Salary Payroll Tax '!B80,'Employee Salary Payroll Tax '!$D$1:$E$7,2,FALSE)</f>
        <v>NonUnion</v>
      </c>
      <c r="D78" s="61">
        <f t="shared" si="8"/>
        <v>2.98E-2</v>
      </c>
      <c r="E78" s="351">
        <f>'Employee Salary Payroll Tax '!N80</f>
        <v>62954.18</v>
      </c>
      <c r="F78" s="351">
        <f t="shared" si="6"/>
        <v>64830.214564000002</v>
      </c>
      <c r="G78" s="352"/>
      <c r="H78" s="351">
        <f t="shared" si="2"/>
        <v>64245.82</v>
      </c>
      <c r="I78" s="351">
        <f t="shared" si="3"/>
        <v>1876.0345640000014</v>
      </c>
      <c r="J78" s="351">
        <f t="shared" si="4"/>
        <v>116.31414296800008</v>
      </c>
      <c r="K78" s="635">
        <f>SUM('Employee Salary Payroll Tax '!I80:K80)</f>
        <v>78.05</v>
      </c>
      <c r="L78" s="635">
        <f>'Employee Salary Payroll Tax '!H80</f>
        <v>0</v>
      </c>
      <c r="M78" s="293">
        <f t="shared" si="7"/>
        <v>62876.13</v>
      </c>
      <c r="N78" s="359">
        <f t="shared" si="5"/>
        <v>0.14420517999770946</v>
      </c>
      <c r="O78" s="331"/>
      <c r="P78" s="61"/>
      <c r="Q78" s="294"/>
      <c r="R78" s="292"/>
      <c r="S78" s="291"/>
    </row>
    <row r="79" spans="1:19" ht="14.4">
      <c r="A79" s="36">
        <f t="shared" si="1"/>
        <v>64</v>
      </c>
      <c r="B79" s="526"/>
      <c r="C79" s="36" t="str">
        <f>VLOOKUP('Employee Salary Payroll Tax '!B81,'Employee Salary Payroll Tax '!$D$1:$E$7,2,FALSE)</f>
        <v>NonUnion</v>
      </c>
      <c r="D79" s="61">
        <f t="shared" si="8"/>
        <v>2.98E-2</v>
      </c>
      <c r="E79" s="351">
        <f>'Employee Salary Payroll Tax '!N81</f>
        <v>79140.210000000006</v>
      </c>
      <c r="F79" s="351">
        <f t="shared" si="6"/>
        <v>81498.588258000003</v>
      </c>
      <c r="G79" s="352"/>
      <c r="H79" s="351">
        <f t="shared" si="2"/>
        <v>48059.789999999994</v>
      </c>
      <c r="I79" s="351">
        <f t="shared" si="3"/>
        <v>2358.378257999997</v>
      </c>
      <c r="J79" s="351">
        <f t="shared" si="4"/>
        <v>146.2194519959998</v>
      </c>
      <c r="K79" s="635">
        <f>SUM('Employee Salary Payroll Tax '!I81:K81)</f>
        <v>31087.7</v>
      </c>
      <c r="L79" s="635">
        <f>'Employee Salary Payroll Tax '!H81</f>
        <v>0</v>
      </c>
      <c r="M79" s="293">
        <f t="shared" si="7"/>
        <v>48052.510000000009</v>
      </c>
      <c r="N79" s="359">
        <f t="shared" si="5"/>
        <v>57.437634519274148</v>
      </c>
      <c r="O79" s="331"/>
      <c r="P79" s="61"/>
      <c r="Q79" s="294"/>
      <c r="R79" s="292"/>
      <c r="S79" s="291"/>
    </row>
    <row r="80" spans="1:19" ht="14.4">
      <c r="A80" s="36">
        <f t="shared" si="1"/>
        <v>65</v>
      </c>
      <c r="B80" s="526"/>
      <c r="C80" s="36" t="str">
        <f>VLOOKUP('Employee Salary Payroll Tax '!B82,'Employee Salary Payroll Tax '!$D$1:$E$7,2,FALSE)</f>
        <v>NonUnion</v>
      </c>
      <c r="D80" s="61">
        <f t="shared" si="8"/>
        <v>2.98E-2</v>
      </c>
      <c r="E80" s="351">
        <f>'Employee Salary Payroll Tax '!N82</f>
        <v>61750.03</v>
      </c>
      <c r="F80" s="351">
        <f t="shared" si="6"/>
        <v>63590.180894000005</v>
      </c>
      <c r="G80" s="352"/>
      <c r="H80" s="351">
        <f t="shared" si="2"/>
        <v>65449.97</v>
      </c>
      <c r="I80" s="351">
        <f t="shared" si="3"/>
        <v>1840.1508940000058</v>
      </c>
      <c r="J80" s="351">
        <f t="shared" si="4"/>
        <v>114.08935542800036</v>
      </c>
      <c r="K80" s="635">
        <f>SUM('Employee Salary Payroll Tax '!I82:K82)</f>
        <v>-98.38</v>
      </c>
      <c r="L80" s="635">
        <f>'Employee Salary Payroll Tax '!H82</f>
        <v>0</v>
      </c>
      <c r="M80" s="293">
        <f t="shared" si="7"/>
        <v>61848.409999999996</v>
      </c>
      <c r="N80" s="359">
        <f t="shared" si="5"/>
        <v>-0.18176688799705698</v>
      </c>
      <c r="O80" s="331"/>
      <c r="P80" s="61"/>
      <c r="Q80" s="294"/>
      <c r="R80" s="292"/>
      <c r="S80" s="291"/>
    </row>
    <row r="81" spans="1:19" ht="14.4">
      <c r="A81" s="36">
        <f t="shared" ref="A81:A144" si="9">+A80+1</f>
        <v>66</v>
      </c>
      <c r="B81" s="526"/>
      <c r="C81" s="36" t="str">
        <f>VLOOKUP('Employee Salary Payroll Tax '!B83,'Employee Salary Payroll Tax '!$D$1:$E$7,2,FALSE)</f>
        <v>NonUnion</v>
      </c>
      <c r="D81" s="61">
        <f t="shared" ref="D81:D144" si="10">VLOOKUP(C81,C$9:D$12,2)</f>
        <v>2.98E-2</v>
      </c>
      <c r="E81" s="351">
        <f>'Employee Salary Payroll Tax '!N83</f>
        <v>71856.399999999994</v>
      </c>
      <c r="F81" s="351">
        <f t="shared" ref="F81:F144" si="11">E81*(1+D81)</f>
        <v>73997.720719999998</v>
      </c>
      <c r="G81" s="352"/>
      <c r="H81" s="351">
        <f>IF(E81&gt;$H$12,0,$H$12-E81)</f>
        <v>55343.600000000006</v>
      </c>
      <c r="I81" s="351">
        <f t="shared" ref="I81:I144" si="12">F81-E81</f>
        <v>2141.3207200000033</v>
      </c>
      <c r="J81" s="351">
        <f t="shared" ref="J81:J144" si="13">IF(H81&gt;I81,I81*$J$12,H81*$J$12)</f>
        <v>132.7618846400002</v>
      </c>
      <c r="K81" s="635">
        <f>SUM('Employee Salary Payroll Tax '!I83:K83)</f>
        <v>4237.22</v>
      </c>
      <c r="L81" s="635">
        <f>'Employee Salary Payroll Tax '!H83</f>
        <v>0</v>
      </c>
      <c r="M81" s="293">
        <f t="shared" si="7"/>
        <v>67619.179999999993</v>
      </c>
      <c r="N81" s="359">
        <f t="shared" ref="N81:N144" si="14">J81*K81/(SUM(K81:M81)+0.000001)</f>
        <v>7.828687671891065</v>
      </c>
      <c r="O81" s="331"/>
      <c r="P81" s="61"/>
      <c r="Q81" s="294"/>
      <c r="R81" s="292"/>
      <c r="S81" s="291"/>
    </row>
    <row r="82" spans="1:19" ht="14.4">
      <c r="A82" s="36">
        <f t="shared" si="9"/>
        <v>67</v>
      </c>
      <c r="B82" s="526"/>
      <c r="C82" s="36" t="str">
        <f>VLOOKUP('Employee Salary Payroll Tax '!B84,'Employee Salary Payroll Tax '!$D$1:$E$7,2,FALSE)</f>
        <v>IBEW</v>
      </c>
      <c r="D82" s="61">
        <f t="shared" si="10"/>
        <v>6.875E-3</v>
      </c>
      <c r="E82" s="351">
        <f>'Employee Salary Payroll Tax '!N84</f>
        <v>54926.34</v>
      </c>
      <c r="F82" s="351">
        <f t="shared" si="11"/>
        <v>55303.958587499998</v>
      </c>
      <c r="G82" s="352"/>
      <c r="H82" s="351">
        <f t="shared" ref="H82:H145" si="15">IF(E82&gt;$H$12,0,$H$12-E82)</f>
        <v>72273.66</v>
      </c>
      <c r="I82" s="351">
        <f t="shared" si="12"/>
        <v>377.61858750000101</v>
      </c>
      <c r="J82" s="351">
        <f t="shared" si="13"/>
        <v>23.412352425000062</v>
      </c>
      <c r="K82" s="635">
        <f>SUM('Employee Salary Payroll Tax '!I84:K84)</f>
        <v>54810.48</v>
      </c>
      <c r="L82" s="635">
        <f>'Employee Salary Payroll Tax '!H84</f>
        <v>0</v>
      </c>
      <c r="M82" s="293">
        <f t="shared" ref="M82:M145" si="16">E82-K82-L82</f>
        <v>115.85999999999331</v>
      </c>
      <c r="N82" s="359">
        <f t="shared" si="14"/>
        <v>23.362967099574714</v>
      </c>
      <c r="O82" s="331"/>
      <c r="P82" s="61"/>
      <c r="Q82" s="294"/>
      <c r="R82" s="292"/>
      <c r="S82" s="291"/>
    </row>
    <row r="83" spans="1:19" ht="14.4">
      <c r="A83" s="36">
        <f t="shared" si="9"/>
        <v>68</v>
      </c>
      <c r="B83" s="526"/>
      <c r="C83" s="36" t="str">
        <f>VLOOKUP('Employee Salary Payroll Tax '!B85,'Employee Salary Payroll Tax '!$D$1:$E$7,2,FALSE)</f>
        <v>UA</v>
      </c>
      <c r="D83" s="61">
        <f t="shared" si="10"/>
        <v>0.03</v>
      </c>
      <c r="E83" s="351">
        <f>'Employee Salary Payroll Tax '!N85</f>
        <v>74643.44</v>
      </c>
      <c r="F83" s="351">
        <f t="shared" si="11"/>
        <v>76882.743199999997</v>
      </c>
      <c r="G83" s="352"/>
      <c r="H83" s="351">
        <f>IF(E83&gt;$H$12,0,$H$12-E83)</f>
        <v>52556.56</v>
      </c>
      <c r="I83" s="351">
        <f t="shared" si="12"/>
        <v>2239.3031999999948</v>
      </c>
      <c r="J83" s="351">
        <f t="shared" si="13"/>
        <v>138.83679839999968</v>
      </c>
      <c r="K83" s="635">
        <f>SUM('Employee Salary Payroll Tax '!I85:K85)</f>
        <v>64169.17</v>
      </c>
      <c r="L83" s="635">
        <f>'Employee Salary Payroll Tax '!H85</f>
        <v>311.63</v>
      </c>
      <c r="M83" s="293">
        <f t="shared" si="16"/>
        <v>10162.640000000005</v>
      </c>
      <c r="N83" s="359">
        <f t="shared" si="14"/>
        <v>119.35465619840073</v>
      </c>
      <c r="O83" s="331"/>
      <c r="P83" s="61"/>
      <c r="Q83" s="294"/>
      <c r="R83" s="292"/>
      <c r="S83" s="291"/>
    </row>
    <row r="84" spans="1:19" ht="14.4">
      <c r="A84" s="36">
        <f t="shared" si="9"/>
        <v>69</v>
      </c>
      <c r="B84" s="526"/>
      <c r="C84" s="36" t="str">
        <f>VLOOKUP('Employee Salary Payroll Tax '!B86,'Employee Salary Payroll Tax '!$D$1:$E$7,2,FALSE)</f>
        <v>IBEW</v>
      </c>
      <c r="D84" s="61">
        <f t="shared" si="10"/>
        <v>6.875E-3</v>
      </c>
      <c r="E84" s="351">
        <f>'Employee Salary Payroll Tax '!N86</f>
        <v>27981.17</v>
      </c>
      <c r="F84" s="351">
        <f t="shared" si="11"/>
        <v>28173.540543749998</v>
      </c>
      <c r="G84" s="352"/>
      <c r="H84" s="351">
        <f t="shared" si="15"/>
        <v>99218.83</v>
      </c>
      <c r="I84" s="351">
        <f t="shared" si="12"/>
        <v>192.37054374999934</v>
      </c>
      <c r="J84" s="351">
        <f t="shared" si="13"/>
        <v>11.92697371249996</v>
      </c>
      <c r="K84" s="635">
        <f>SUM('Employee Salary Payroll Tax '!I86:K86)</f>
        <v>27981.170000000002</v>
      </c>
      <c r="L84" s="635">
        <f>'Employee Salary Payroll Tax '!H86</f>
        <v>0</v>
      </c>
      <c r="M84" s="293">
        <f t="shared" si="16"/>
        <v>-3.637978807091713E-12</v>
      </c>
      <c r="N84" s="359">
        <f t="shared" si="14"/>
        <v>11.926973712073712</v>
      </c>
      <c r="O84" s="331"/>
      <c r="P84" s="61"/>
      <c r="Q84" s="294"/>
      <c r="R84" s="292"/>
      <c r="S84" s="291"/>
    </row>
    <row r="85" spans="1:19" ht="14.4">
      <c r="A85" s="36">
        <f t="shared" si="9"/>
        <v>70</v>
      </c>
      <c r="B85" s="526"/>
      <c r="C85" s="36" t="str">
        <f>VLOOKUP('Employee Salary Payroll Tax '!B87,'Employee Salary Payroll Tax '!$D$1:$E$7,2,FALSE)</f>
        <v>NonUnion</v>
      </c>
      <c r="D85" s="61">
        <f t="shared" si="10"/>
        <v>2.98E-2</v>
      </c>
      <c r="E85" s="351">
        <f>'Employee Salary Payroll Tax '!N87</f>
        <v>8067</v>
      </c>
      <c r="F85" s="351">
        <f t="shared" si="11"/>
        <v>8307.3966</v>
      </c>
      <c r="G85" s="352"/>
      <c r="H85" s="351">
        <f t="shared" si="15"/>
        <v>119133</v>
      </c>
      <c r="I85" s="351">
        <f t="shared" si="12"/>
        <v>240.39660000000003</v>
      </c>
      <c r="J85" s="351">
        <f t="shared" si="13"/>
        <v>14.904589200000002</v>
      </c>
      <c r="K85" s="635">
        <f>SUM('Employee Salary Payroll Tax '!I87:K87)</f>
        <v>5888.91</v>
      </c>
      <c r="L85" s="635">
        <f>'Employee Salary Payroll Tax '!H87</f>
        <v>0</v>
      </c>
      <c r="M85" s="293">
        <f t="shared" si="16"/>
        <v>2178.09</v>
      </c>
      <c r="N85" s="359">
        <f t="shared" si="14"/>
        <v>10.880350114651254</v>
      </c>
      <c r="O85" s="331"/>
      <c r="P85" s="61"/>
      <c r="Q85" s="294"/>
      <c r="R85" s="292"/>
      <c r="S85" s="291"/>
    </row>
    <row r="86" spans="1:19" ht="14.4">
      <c r="A86" s="36">
        <f t="shared" si="9"/>
        <v>71</v>
      </c>
      <c r="B86" s="526"/>
      <c r="C86" s="36" t="str">
        <f>VLOOKUP('Employee Salary Payroll Tax '!B88,'Employee Salary Payroll Tax '!$D$1:$E$7,2,FALSE)</f>
        <v>NonUnion</v>
      </c>
      <c r="D86" s="61">
        <f t="shared" si="10"/>
        <v>2.98E-2</v>
      </c>
      <c r="E86" s="351">
        <f>'Employee Salary Payroll Tax '!N88</f>
        <v>67758.48</v>
      </c>
      <c r="F86" s="351">
        <f t="shared" si="11"/>
        <v>69777.682704000006</v>
      </c>
      <c r="G86" s="352"/>
      <c r="H86" s="351">
        <f t="shared" si="15"/>
        <v>59441.520000000004</v>
      </c>
      <c r="I86" s="351">
        <f t="shared" si="12"/>
        <v>2019.2027040000103</v>
      </c>
      <c r="J86" s="351">
        <f t="shared" si="13"/>
        <v>125.19056764800064</v>
      </c>
      <c r="K86" s="635">
        <f>SUM('Employee Salary Payroll Tax '!I88:K88)</f>
        <v>13270.88</v>
      </c>
      <c r="L86" s="635">
        <f>'Employee Salary Payroll Tax '!H88</f>
        <v>0</v>
      </c>
      <c r="M86" s="293">
        <f t="shared" si="16"/>
        <v>54487.6</v>
      </c>
      <c r="N86" s="359">
        <f t="shared" si="14"/>
        <v>24.519277887638264</v>
      </c>
      <c r="O86" s="331"/>
      <c r="P86" s="61"/>
      <c r="Q86" s="294"/>
      <c r="R86" s="292"/>
      <c r="S86" s="291"/>
    </row>
    <row r="87" spans="1:19" ht="14.4">
      <c r="A87" s="36">
        <f t="shared" si="9"/>
        <v>72</v>
      </c>
      <c r="B87" s="526"/>
      <c r="C87" s="36" t="str">
        <f>VLOOKUP('Employee Salary Payroll Tax '!B89,'Employee Salary Payroll Tax '!$D$1:$E$7,2,FALSE)</f>
        <v>UA</v>
      </c>
      <c r="D87" s="61">
        <f t="shared" si="10"/>
        <v>0.03</v>
      </c>
      <c r="E87" s="351">
        <f>'Employee Salary Payroll Tax '!N89</f>
        <v>91938.94</v>
      </c>
      <c r="F87" s="351">
        <f t="shared" si="11"/>
        <v>94697.108200000002</v>
      </c>
      <c r="G87" s="352"/>
      <c r="H87" s="351">
        <f t="shared" si="15"/>
        <v>35261.06</v>
      </c>
      <c r="I87" s="351">
        <f t="shared" si="12"/>
        <v>2758.1682000000001</v>
      </c>
      <c r="J87" s="351">
        <f t="shared" si="13"/>
        <v>171.0064284</v>
      </c>
      <c r="K87" s="635">
        <f>SUM('Employee Salary Payroll Tax '!I89:K89)</f>
        <v>88229.85</v>
      </c>
      <c r="L87" s="635">
        <f>'Employee Salary Payroll Tax '!H89</f>
        <v>171.8</v>
      </c>
      <c r="M87" s="293">
        <f t="shared" si="16"/>
        <v>3537.2899999999963</v>
      </c>
      <c r="N87" s="359">
        <f t="shared" si="14"/>
        <v>164.10752099821508</v>
      </c>
      <c r="O87" s="331"/>
      <c r="P87" s="61"/>
      <c r="Q87" s="294"/>
      <c r="R87" s="292"/>
      <c r="S87" s="291"/>
    </row>
    <row r="88" spans="1:19" ht="14.4">
      <c r="A88" s="36">
        <f t="shared" si="9"/>
        <v>73</v>
      </c>
      <c r="B88" s="526"/>
      <c r="C88" s="36" t="str">
        <f>VLOOKUP('Employee Salary Payroll Tax '!B90,'Employee Salary Payroll Tax '!$D$1:$E$7,2,FALSE)</f>
        <v>NonUnion</v>
      </c>
      <c r="D88" s="61">
        <f t="shared" si="10"/>
        <v>2.98E-2</v>
      </c>
      <c r="E88" s="351">
        <f>'Employee Salary Payroll Tax '!N90</f>
        <v>262716</v>
      </c>
      <c r="F88" s="351">
        <f t="shared" si="11"/>
        <v>270544.93680000002</v>
      </c>
      <c r="G88" s="352"/>
      <c r="H88" s="351">
        <f t="shared" si="15"/>
        <v>0</v>
      </c>
      <c r="I88" s="351">
        <f t="shared" si="12"/>
        <v>7828.936800000025</v>
      </c>
      <c r="J88" s="351">
        <f t="shared" si="13"/>
        <v>0</v>
      </c>
      <c r="K88" s="635">
        <f>SUM('Employee Salary Payroll Tax '!I90:K90)</f>
        <v>262716</v>
      </c>
      <c r="L88" s="635">
        <f>'Employee Salary Payroll Tax '!H90</f>
        <v>0</v>
      </c>
      <c r="M88" s="293">
        <f t="shared" si="16"/>
        <v>0</v>
      </c>
      <c r="N88" s="359">
        <f t="shared" si="14"/>
        <v>0</v>
      </c>
      <c r="O88" s="331"/>
      <c r="P88" s="61"/>
      <c r="Q88" s="294"/>
      <c r="R88" s="292"/>
      <c r="S88" s="291"/>
    </row>
    <row r="89" spans="1:19" ht="14.4">
      <c r="A89" s="36">
        <f t="shared" si="9"/>
        <v>74</v>
      </c>
      <c r="B89" s="526"/>
      <c r="C89" s="36" t="str">
        <f>VLOOKUP('Employee Salary Payroll Tax '!B91,'Employee Salary Payroll Tax '!$D$1:$E$7,2,FALSE)</f>
        <v>IBEW</v>
      </c>
      <c r="D89" s="61">
        <f t="shared" si="10"/>
        <v>6.875E-3</v>
      </c>
      <c r="E89" s="351">
        <f>'Employee Salary Payroll Tax '!N91</f>
        <v>115642.36</v>
      </c>
      <c r="F89" s="351">
        <f t="shared" si="11"/>
        <v>116437.40122499999</v>
      </c>
      <c r="G89" s="352"/>
      <c r="H89" s="351">
        <f t="shared" si="15"/>
        <v>11557.64</v>
      </c>
      <c r="I89" s="351">
        <f t="shared" si="12"/>
        <v>795.04122499999357</v>
      </c>
      <c r="J89" s="351">
        <f t="shared" si="13"/>
        <v>49.292555949999603</v>
      </c>
      <c r="K89" s="635">
        <f>SUM('Employee Salary Payroll Tax '!I91:K91)</f>
        <v>108957.84</v>
      </c>
      <c r="L89" s="635">
        <f>'Employee Salary Payroll Tax '!H91</f>
        <v>0</v>
      </c>
      <c r="M89" s="293">
        <f t="shared" si="16"/>
        <v>6684.5200000000041</v>
      </c>
      <c r="N89" s="359">
        <f t="shared" si="14"/>
        <v>46.443279299598018</v>
      </c>
      <c r="O89" s="331"/>
      <c r="P89" s="61"/>
      <c r="Q89" s="294"/>
      <c r="R89" s="292"/>
      <c r="S89" s="291"/>
    </row>
    <row r="90" spans="1:19" ht="14.4">
      <c r="A90" s="36">
        <f t="shared" si="9"/>
        <v>75</v>
      </c>
      <c r="B90" s="526"/>
      <c r="C90" s="36" t="str">
        <f>VLOOKUP('Employee Salary Payroll Tax '!B92,'Employee Salary Payroll Tax '!$D$1:$E$7,2,FALSE)</f>
        <v>NonUnion</v>
      </c>
      <c r="D90" s="61">
        <f t="shared" si="10"/>
        <v>2.98E-2</v>
      </c>
      <c r="E90" s="351">
        <f>'Employee Salary Payroll Tax '!N92</f>
        <v>89838.37</v>
      </c>
      <c r="F90" s="351">
        <f t="shared" si="11"/>
        <v>92515.553425999999</v>
      </c>
      <c r="G90" s="352"/>
      <c r="H90" s="351">
        <f t="shared" si="15"/>
        <v>37361.630000000005</v>
      </c>
      <c r="I90" s="351">
        <f t="shared" si="12"/>
        <v>2677.1834260000032</v>
      </c>
      <c r="J90" s="351">
        <f t="shared" si="13"/>
        <v>165.9853724120002</v>
      </c>
      <c r="K90" s="635">
        <f>SUM('Employee Salary Payroll Tax '!I92:K92)</f>
        <v>10.15</v>
      </c>
      <c r="L90" s="635">
        <f>'Employee Salary Payroll Tax '!H92</f>
        <v>0</v>
      </c>
      <c r="M90" s="293">
        <f t="shared" si="16"/>
        <v>89828.22</v>
      </c>
      <c r="N90" s="359">
        <f t="shared" si="14"/>
        <v>1.8753139999791283E-2</v>
      </c>
      <c r="O90" s="331"/>
      <c r="P90" s="61"/>
      <c r="Q90" s="294"/>
      <c r="R90" s="292"/>
      <c r="S90" s="291"/>
    </row>
    <row r="91" spans="1:19" ht="14.4">
      <c r="A91" s="36">
        <f t="shared" si="9"/>
        <v>76</v>
      </c>
      <c r="B91" s="526"/>
      <c r="C91" s="36" t="str">
        <f>VLOOKUP('Employee Salary Payroll Tax '!B93,'Employee Salary Payroll Tax '!$D$1:$E$7,2,FALSE)</f>
        <v>NonUnion</v>
      </c>
      <c r="D91" s="61">
        <f t="shared" si="10"/>
        <v>2.98E-2</v>
      </c>
      <c r="E91" s="351">
        <f>'Employee Salary Payroll Tax '!N93</f>
        <v>66465.73</v>
      </c>
      <c r="F91" s="351">
        <f t="shared" si="11"/>
        <v>68446.408754000004</v>
      </c>
      <c r="G91" s="352"/>
      <c r="H91" s="351">
        <f t="shared" si="15"/>
        <v>60734.270000000004</v>
      </c>
      <c r="I91" s="351">
        <f t="shared" si="12"/>
        <v>1980.6787540000078</v>
      </c>
      <c r="J91" s="351">
        <f t="shared" si="13"/>
        <v>122.80208274800049</v>
      </c>
      <c r="K91" s="635">
        <f>SUM('Employee Salary Payroll Tax '!I93:K93)</f>
        <v>22938.94</v>
      </c>
      <c r="L91" s="635">
        <f>'Employee Salary Payroll Tax '!H93</f>
        <v>19076.18</v>
      </c>
      <c r="M91" s="293">
        <f t="shared" si="16"/>
        <v>24450.609999999993</v>
      </c>
      <c r="N91" s="359">
        <f t="shared" si="14"/>
        <v>42.381985543362532</v>
      </c>
      <c r="O91" s="331"/>
      <c r="P91" s="61"/>
      <c r="Q91" s="294"/>
      <c r="R91" s="292"/>
      <c r="S91" s="291"/>
    </row>
    <row r="92" spans="1:19" ht="14.4">
      <c r="A92" s="36">
        <f t="shared" si="9"/>
        <v>77</v>
      </c>
      <c r="B92" s="526"/>
      <c r="C92" s="36" t="str">
        <f>VLOOKUP('Employee Salary Payroll Tax '!B94,'Employee Salary Payroll Tax '!$D$1:$E$7,2,FALSE)</f>
        <v>NonUnion</v>
      </c>
      <c r="D92" s="61">
        <f t="shared" si="10"/>
        <v>2.98E-2</v>
      </c>
      <c r="E92" s="351">
        <f>'Employee Salary Payroll Tax '!N94</f>
        <v>81314.13</v>
      </c>
      <c r="F92" s="351">
        <f t="shared" si="11"/>
        <v>83737.291074000008</v>
      </c>
      <c r="G92" s="352"/>
      <c r="H92" s="351">
        <f t="shared" si="15"/>
        <v>45885.869999999995</v>
      </c>
      <c r="I92" s="351">
        <f t="shared" si="12"/>
        <v>2423.1610740000033</v>
      </c>
      <c r="J92" s="351">
        <f t="shared" si="13"/>
        <v>150.2359865880002</v>
      </c>
      <c r="K92" s="635">
        <f>SUM('Employee Salary Payroll Tax '!I94:K94)</f>
        <v>5051.9399999999996</v>
      </c>
      <c r="L92" s="635">
        <f>'Employee Salary Payroll Tax '!H94</f>
        <v>0</v>
      </c>
      <c r="M92" s="293">
        <f t="shared" si="16"/>
        <v>76262.19</v>
      </c>
      <c r="N92" s="359">
        <f t="shared" si="14"/>
        <v>9.3339643438852242</v>
      </c>
      <c r="O92" s="331"/>
      <c r="P92" s="61"/>
      <c r="Q92" s="294"/>
      <c r="R92" s="292"/>
      <c r="S92" s="291"/>
    </row>
    <row r="93" spans="1:19" ht="14.4">
      <c r="A93" s="36">
        <f t="shared" si="9"/>
        <v>78</v>
      </c>
      <c r="B93" s="526"/>
      <c r="C93" s="36" t="str">
        <f>VLOOKUP('Employee Salary Payroll Tax '!B95,'Employee Salary Payroll Tax '!$D$1:$E$7,2,FALSE)</f>
        <v>NonUnion</v>
      </c>
      <c r="D93" s="61">
        <f t="shared" si="10"/>
        <v>2.98E-2</v>
      </c>
      <c r="E93" s="351">
        <f>'Employee Salary Payroll Tax '!N95</f>
        <v>78074.61</v>
      </c>
      <c r="F93" s="351">
        <f t="shared" si="11"/>
        <v>80401.233378000004</v>
      </c>
      <c r="G93" s="352"/>
      <c r="H93" s="351">
        <f t="shared" si="15"/>
        <v>49125.39</v>
      </c>
      <c r="I93" s="351">
        <f t="shared" si="12"/>
        <v>2326.6233780000039</v>
      </c>
      <c r="J93" s="351">
        <f t="shared" si="13"/>
        <v>144.25064943600023</v>
      </c>
      <c r="K93" s="635">
        <f>SUM('Employee Salary Payroll Tax '!I95:K95)</f>
        <v>55892.630000000005</v>
      </c>
      <c r="L93" s="635">
        <f>'Employee Salary Payroll Tax '!H95</f>
        <v>0</v>
      </c>
      <c r="M93" s="293">
        <f t="shared" si="16"/>
        <v>22181.979999999996</v>
      </c>
      <c r="N93" s="359">
        <f t="shared" si="14"/>
        <v>103.2672231866775</v>
      </c>
      <c r="O93" s="331"/>
      <c r="P93" s="61"/>
      <c r="Q93" s="294"/>
      <c r="R93" s="292"/>
      <c r="S93" s="291"/>
    </row>
    <row r="94" spans="1:19" ht="14.4">
      <c r="A94" s="36">
        <f t="shared" si="9"/>
        <v>79</v>
      </c>
      <c r="B94" s="526"/>
      <c r="C94" s="36" t="str">
        <f>VLOOKUP('Employee Salary Payroll Tax '!B96,'Employee Salary Payroll Tax '!$D$1:$E$7,2,FALSE)</f>
        <v>NonUnion</v>
      </c>
      <c r="D94" s="61">
        <f t="shared" si="10"/>
        <v>2.98E-2</v>
      </c>
      <c r="E94" s="351">
        <f>'Employee Salary Payroll Tax '!N96</f>
        <v>74444.66</v>
      </c>
      <c r="F94" s="351">
        <f t="shared" si="11"/>
        <v>76663.110868000003</v>
      </c>
      <c r="G94" s="352"/>
      <c r="H94" s="351">
        <f t="shared" si="15"/>
        <v>52755.34</v>
      </c>
      <c r="I94" s="351">
        <f t="shared" si="12"/>
        <v>2218.4508679999999</v>
      </c>
      <c r="J94" s="351">
        <f t="shared" si="13"/>
        <v>137.543953816</v>
      </c>
      <c r="K94" s="635">
        <f>SUM('Employee Salary Payroll Tax '!I96:K96)</f>
        <v>5918.79</v>
      </c>
      <c r="L94" s="635">
        <f>'Employee Salary Payroll Tax '!H96</f>
        <v>0</v>
      </c>
      <c r="M94" s="293">
        <f t="shared" si="16"/>
        <v>68525.87000000001</v>
      </c>
      <c r="N94" s="359">
        <f t="shared" si="14"/>
        <v>10.935556403853106</v>
      </c>
      <c r="O94" s="331"/>
      <c r="P94" s="61"/>
      <c r="Q94" s="294"/>
      <c r="R94" s="292"/>
      <c r="S94" s="291"/>
    </row>
    <row r="95" spans="1:19" ht="14.4">
      <c r="A95" s="36">
        <f t="shared" si="9"/>
        <v>80</v>
      </c>
      <c r="B95" s="526"/>
      <c r="C95" s="36" t="str">
        <f>VLOOKUP('Employee Salary Payroll Tax '!B97,'Employee Salary Payroll Tax '!$D$1:$E$7,2,FALSE)</f>
        <v>NonUnion</v>
      </c>
      <c r="D95" s="61">
        <f t="shared" si="10"/>
        <v>2.98E-2</v>
      </c>
      <c r="E95" s="351">
        <f>'Employee Salary Payroll Tax '!N97</f>
        <v>92027.18</v>
      </c>
      <c r="F95" s="351">
        <f t="shared" si="11"/>
        <v>94769.589963999999</v>
      </c>
      <c r="G95" s="352"/>
      <c r="H95" s="351">
        <f t="shared" si="15"/>
        <v>35172.820000000007</v>
      </c>
      <c r="I95" s="351">
        <f t="shared" si="12"/>
        <v>2742.4099640000059</v>
      </c>
      <c r="J95" s="351">
        <f t="shared" si="13"/>
        <v>170.02941776800037</v>
      </c>
      <c r="K95" s="635">
        <f>SUM('Employee Salary Payroll Tax '!I97:K97)</f>
        <v>6370.69</v>
      </c>
      <c r="L95" s="635">
        <f>'Employee Salary Payroll Tax '!H97</f>
        <v>0</v>
      </c>
      <c r="M95" s="293">
        <f t="shared" si="16"/>
        <v>85656.489999999991</v>
      </c>
      <c r="N95" s="359">
        <f t="shared" si="14"/>
        <v>11.770486843872124</v>
      </c>
      <c r="O95" s="331"/>
      <c r="P95" s="61"/>
      <c r="Q95" s="294"/>
      <c r="R95" s="292"/>
      <c r="S95" s="291"/>
    </row>
    <row r="96" spans="1:19" ht="14.4">
      <c r="A96" s="36">
        <f t="shared" si="9"/>
        <v>81</v>
      </c>
      <c r="B96" s="526"/>
      <c r="C96" s="36" t="str">
        <f>VLOOKUP('Employee Salary Payroll Tax '!B98,'Employee Salary Payroll Tax '!$D$1:$E$7,2,FALSE)</f>
        <v>NonUnion</v>
      </c>
      <c r="D96" s="61">
        <f t="shared" si="10"/>
        <v>2.98E-2</v>
      </c>
      <c r="E96" s="351">
        <f>'Employee Salary Payroll Tax '!N98</f>
        <v>19752.53</v>
      </c>
      <c r="F96" s="351">
        <f t="shared" si="11"/>
        <v>20341.155394000001</v>
      </c>
      <c r="G96" s="352"/>
      <c r="H96" s="351">
        <f t="shared" si="15"/>
        <v>107447.47</v>
      </c>
      <c r="I96" s="351">
        <f t="shared" si="12"/>
        <v>588.62539400000242</v>
      </c>
      <c r="J96" s="351">
        <f t="shared" si="13"/>
        <v>36.494774428000149</v>
      </c>
      <c r="K96" s="635">
        <f>SUM('Employee Salary Payroll Tax '!I98:K98)</f>
        <v>4904.6799999999994</v>
      </c>
      <c r="L96" s="635">
        <f>'Employee Salary Payroll Tax '!H98</f>
        <v>0</v>
      </c>
      <c r="M96" s="293">
        <f t="shared" si="16"/>
        <v>14847.849999999999</v>
      </c>
      <c r="N96" s="359">
        <f t="shared" si="14"/>
        <v>9.0618867675412655</v>
      </c>
      <c r="O96" s="331"/>
      <c r="P96" s="61"/>
      <c r="Q96" s="294"/>
      <c r="R96" s="292"/>
      <c r="S96" s="291"/>
    </row>
    <row r="97" spans="1:19" ht="14.4">
      <c r="A97" s="36">
        <f t="shared" si="9"/>
        <v>82</v>
      </c>
      <c r="B97" s="526"/>
      <c r="C97" s="36" t="str">
        <f>VLOOKUP('Employee Salary Payroll Tax '!B99,'Employee Salary Payroll Tax '!$D$1:$E$7,2,FALSE)</f>
        <v>UA</v>
      </c>
      <c r="D97" s="61">
        <f t="shared" si="10"/>
        <v>0.03</v>
      </c>
      <c r="E97" s="351">
        <f>'Employee Salary Payroll Tax '!N99</f>
        <v>80022.039999999994</v>
      </c>
      <c r="F97" s="351">
        <f t="shared" si="11"/>
        <v>82422.701199999996</v>
      </c>
      <c r="G97" s="352"/>
      <c r="H97" s="351">
        <f t="shared" si="15"/>
        <v>47177.960000000006</v>
      </c>
      <c r="I97" s="351">
        <f t="shared" si="12"/>
        <v>2400.6612000000023</v>
      </c>
      <c r="J97" s="351">
        <f t="shared" si="13"/>
        <v>148.84099440000014</v>
      </c>
      <c r="K97" s="635">
        <f>SUM('Employee Salary Payroll Tax '!I99:K99)</f>
        <v>65713.16</v>
      </c>
      <c r="L97" s="635">
        <f>'Employee Salary Payroll Tax '!H99</f>
        <v>0</v>
      </c>
      <c r="M97" s="293">
        <f t="shared" si="16"/>
        <v>14308.87999999999</v>
      </c>
      <c r="N97" s="359">
        <f t="shared" si="14"/>
        <v>122.22647759847273</v>
      </c>
      <c r="O97" s="331"/>
      <c r="P97" s="61"/>
      <c r="Q97" s="294"/>
      <c r="R97" s="292"/>
      <c r="S97" s="291"/>
    </row>
    <row r="98" spans="1:19" ht="14.4">
      <c r="A98" s="36">
        <f t="shared" si="9"/>
        <v>83</v>
      </c>
      <c r="B98" s="526"/>
      <c r="C98" s="36" t="str">
        <f>VLOOKUP('Employee Salary Payroll Tax '!B100,'Employee Salary Payroll Tax '!$D$1:$E$7,2,FALSE)</f>
        <v>NonUnion</v>
      </c>
      <c r="D98" s="61">
        <f t="shared" si="10"/>
        <v>2.98E-2</v>
      </c>
      <c r="E98" s="351">
        <f>'Employee Salary Payroll Tax '!N100</f>
        <v>151479.70000000001</v>
      </c>
      <c r="F98" s="351">
        <f t="shared" si="11"/>
        <v>155993.79506000003</v>
      </c>
      <c r="G98" s="352"/>
      <c r="H98" s="351">
        <f t="shared" si="15"/>
        <v>0</v>
      </c>
      <c r="I98" s="351">
        <f t="shared" si="12"/>
        <v>4514.0950600000215</v>
      </c>
      <c r="J98" s="351">
        <f t="shared" si="13"/>
        <v>0</v>
      </c>
      <c r="K98" s="635">
        <f>SUM('Employee Salary Payroll Tax '!I100:K100)</f>
        <v>33494.32</v>
      </c>
      <c r="L98" s="635">
        <f>'Employee Salary Payroll Tax '!H100</f>
        <v>0</v>
      </c>
      <c r="M98" s="293">
        <f t="shared" si="16"/>
        <v>117985.38</v>
      </c>
      <c r="N98" s="359">
        <f t="shared" si="14"/>
        <v>0</v>
      </c>
      <c r="O98" s="331"/>
      <c r="P98" s="61"/>
      <c r="Q98" s="294"/>
      <c r="R98" s="292"/>
      <c r="S98" s="291"/>
    </row>
    <row r="99" spans="1:19" ht="14.4">
      <c r="A99" s="36">
        <f t="shared" si="9"/>
        <v>84</v>
      </c>
      <c r="B99" s="526"/>
      <c r="C99" s="36" t="str">
        <f>VLOOKUP('Employee Salary Payroll Tax '!B101,'Employee Salary Payroll Tax '!$D$1:$E$7,2,FALSE)</f>
        <v>NonUnion</v>
      </c>
      <c r="D99" s="61">
        <f t="shared" si="10"/>
        <v>2.98E-2</v>
      </c>
      <c r="E99" s="351">
        <f>'Employee Salary Payroll Tax '!N101</f>
        <v>39461</v>
      </c>
      <c r="F99" s="351">
        <f t="shared" si="11"/>
        <v>40636.9378</v>
      </c>
      <c r="G99" s="352"/>
      <c r="H99" s="351">
        <f t="shared" si="15"/>
        <v>87739</v>
      </c>
      <c r="I99" s="351">
        <f t="shared" si="12"/>
        <v>1175.9377999999997</v>
      </c>
      <c r="J99" s="351">
        <f t="shared" si="13"/>
        <v>72.908143599999974</v>
      </c>
      <c r="K99" s="635">
        <f>SUM('Employee Salary Payroll Tax '!I101:K101)</f>
        <v>1223.3800000000001</v>
      </c>
      <c r="L99" s="635">
        <f>'Employee Salary Payroll Tax '!H101</f>
        <v>408.34</v>
      </c>
      <c r="M99" s="293">
        <f t="shared" si="16"/>
        <v>37829.280000000006</v>
      </c>
      <c r="N99" s="359">
        <f t="shared" si="14"/>
        <v>2.2603168879427193</v>
      </c>
      <c r="O99" s="331"/>
      <c r="P99" s="61"/>
      <c r="Q99" s="294"/>
      <c r="R99" s="292"/>
      <c r="S99" s="291"/>
    </row>
    <row r="100" spans="1:19" ht="14.4">
      <c r="A100" s="36">
        <f t="shared" si="9"/>
        <v>85</v>
      </c>
      <c r="B100" s="526"/>
      <c r="C100" s="36" t="str">
        <f>VLOOKUP('Employee Salary Payroll Tax '!B102,'Employee Salary Payroll Tax '!$D$1:$E$7,2,FALSE)</f>
        <v>NonUnion</v>
      </c>
      <c r="D100" s="61">
        <f t="shared" si="10"/>
        <v>2.98E-2</v>
      </c>
      <c r="E100" s="351">
        <f>'Employee Salary Payroll Tax '!N102</f>
        <v>30554.68</v>
      </c>
      <c r="F100" s="351">
        <f t="shared" si="11"/>
        <v>31465.209464000003</v>
      </c>
      <c r="G100" s="352"/>
      <c r="H100" s="351">
        <f t="shared" si="15"/>
        <v>96645.32</v>
      </c>
      <c r="I100" s="351">
        <f t="shared" si="12"/>
        <v>910.52946400000292</v>
      </c>
      <c r="J100" s="351">
        <f t="shared" si="13"/>
        <v>56.452826768000179</v>
      </c>
      <c r="K100" s="635">
        <f>SUM('Employee Salary Payroll Tax '!I102:K102)</f>
        <v>7619.7100000000009</v>
      </c>
      <c r="L100" s="635">
        <f>'Employee Salary Payroll Tax '!H102</f>
        <v>0</v>
      </c>
      <c r="M100" s="293">
        <f t="shared" si="16"/>
        <v>22934.97</v>
      </c>
      <c r="N100" s="359">
        <f t="shared" si="14"/>
        <v>14.078176195539292</v>
      </c>
      <c r="O100" s="331"/>
      <c r="P100" s="61"/>
      <c r="Q100" s="294"/>
      <c r="R100" s="292"/>
      <c r="S100" s="291"/>
    </row>
    <row r="101" spans="1:19" ht="14.4">
      <c r="A101" s="36">
        <f t="shared" si="9"/>
        <v>86</v>
      </c>
      <c r="B101" s="526"/>
      <c r="C101" s="36" t="str">
        <f>VLOOKUP('Employee Salary Payroll Tax '!B103,'Employee Salary Payroll Tax '!$D$1:$E$7,2,FALSE)</f>
        <v>NonUnion</v>
      </c>
      <c r="D101" s="61">
        <f t="shared" si="10"/>
        <v>2.98E-2</v>
      </c>
      <c r="E101" s="351">
        <f>'Employee Salary Payroll Tax '!N103</f>
        <v>104486.08</v>
      </c>
      <c r="F101" s="351">
        <f t="shared" si="11"/>
        <v>107599.765184</v>
      </c>
      <c r="G101" s="352"/>
      <c r="H101" s="351">
        <f>IF(E101&gt;$H$12,0,$H$12-E101)</f>
        <v>22713.919999999998</v>
      </c>
      <c r="I101" s="351">
        <f t="shared" si="12"/>
        <v>3113.6851840000018</v>
      </c>
      <c r="J101" s="351">
        <f t="shared" si="13"/>
        <v>193.0484814080001</v>
      </c>
      <c r="K101" s="635">
        <f>SUM('Employee Salary Payroll Tax '!I103:K103)</f>
        <v>3526.47</v>
      </c>
      <c r="L101" s="635">
        <f>'Employee Salary Payroll Tax '!H103</f>
        <v>0</v>
      </c>
      <c r="M101" s="293">
        <f t="shared" si="16"/>
        <v>100959.61</v>
      </c>
      <c r="N101" s="359">
        <f t="shared" si="14"/>
        <v>6.5155059719376451</v>
      </c>
      <c r="O101" s="331"/>
      <c r="P101" s="61"/>
      <c r="Q101" s="294"/>
      <c r="R101" s="292"/>
      <c r="S101" s="291"/>
    </row>
    <row r="102" spans="1:19" ht="14.4">
      <c r="A102" s="36">
        <f t="shared" si="9"/>
        <v>87</v>
      </c>
      <c r="B102" s="526"/>
      <c r="C102" s="36" t="str">
        <f>VLOOKUP('Employee Salary Payroll Tax '!B104,'Employee Salary Payroll Tax '!$D$1:$E$7,2,FALSE)</f>
        <v>IBEW</v>
      </c>
      <c r="D102" s="61">
        <f t="shared" si="10"/>
        <v>6.875E-3</v>
      </c>
      <c r="E102" s="351">
        <f>'Employee Salary Payroll Tax '!N104</f>
        <v>1744.69</v>
      </c>
      <c r="F102" s="351">
        <f t="shared" si="11"/>
        <v>1756.6847437500001</v>
      </c>
      <c r="G102" s="352"/>
      <c r="H102" s="351">
        <f t="shared" si="15"/>
        <v>125455.31</v>
      </c>
      <c r="I102" s="351">
        <f t="shared" si="12"/>
        <v>11.994743749999998</v>
      </c>
      <c r="J102" s="351">
        <f t="shared" si="13"/>
        <v>0.74367411249999982</v>
      </c>
      <c r="K102" s="635">
        <f>SUM('Employee Salary Payroll Tax '!I104:K104)</f>
        <v>1744.69</v>
      </c>
      <c r="L102" s="635">
        <f>'Employee Salary Payroll Tax '!H104</f>
        <v>0</v>
      </c>
      <c r="M102" s="293">
        <f t="shared" si="16"/>
        <v>0</v>
      </c>
      <c r="N102" s="359">
        <f t="shared" si="14"/>
        <v>0.74367411207374967</v>
      </c>
      <c r="O102" s="331"/>
      <c r="P102" s="61"/>
      <c r="Q102" s="294"/>
      <c r="R102" s="292"/>
      <c r="S102" s="291"/>
    </row>
    <row r="103" spans="1:19" ht="14.4">
      <c r="A103" s="36">
        <f t="shared" si="9"/>
        <v>88</v>
      </c>
      <c r="B103" s="526"/>
      <c r="C103" s="36" t="str">
        <f>VLOOKUP('Employee Salary Payroll Tax '!B105,'Employee Salary Payroll Tax '!$D$1:$E$7,2,FALSE)</f>
        <v>NonUnion</v>
      </c>
      <c r="D103" s="61">
        <f t="shared" si="10"/>
        <v>2.98E-2</v>
      </c>
      <c r="E103" s="351">
        <f>'Employee Salary Payroll Tax '!N105</f>
        <v>37118.74</v>
      </c>
      <c r="F103" s="351">
        <f t="shared" si="11"/>
        <v>38224.878451999997</v>
      </c>
      <c r="G103" s="352"/>
      <c r="H103" s="351">
        <f t="shared" si="15"/>
        <v>90081.260000000009</v>
      </c>
      <c r="I103" s="351">
        <f t="shared" si="12"/>
        <v>1106.1384519999992</v>
      </c>
      <c r="J103" s="351">
        <f t="shared" si="13"/>
        <v>68.580584023999947</v>
      </c>
      <c r="K103" s="635">
        <f>SUM('Employee Salary Payroll Tax '!I105:K105)</f>
        <v>37118.740000000005</v>
      </c>
      <c r="L103" s="635">
        <f>'Employee Salary Payroll Tax '!H105</f>
        <v>0</v>
      </c>
      <c r="M103" s="293">
        <f t="shared" si="16"/>
        <v>-7.2759576141834259E-12</v>
      </c>
      <c r="N103" s="359">
        <f t="shared" si="14"/>
        <v>68.580584022152365</v>
      </c>
      <c r="O103" s="331"/>
      <c r="P103" s="61"/>
      <c r="Q103" s="294"/>
      <c r="R103" s="292"/>
      <c r="S103" s="291"/>
    </row>
    <row r="104" spans="1:19" ht="14.4">
      <c r="A104" s="36">
        <f t="shared" si="9"/>
        <v>89</v>
      </c>
      <c r="B104" s="526"/>
      <c r="C104" s="36" t="str">
        <f>VLOOKUP('Employee Salary Payroll Tax '!B106,'Employee Salary Payroll Tax '!$D$1:$E$7,2,FALSE)</f>
        <v>IBEW</v>
      </c>
      <c r="D104" s="61">
        <f t="shared" si="10"/>
        <v>6.875E-3</v>
      </c>
      <c r="E104" s="351">
        <f>'Employee Salary Payroll Tax '!N106</f>
        <v>48607.06</v>
      </c>
      <c r="F104" s="351">
        <f t="shared" si="11"/>
        <v>48941.233537499997</v>
      </c>
      <c r="G104" s="352"/>
      <c r="H104" s="351">
        <f t="shared" si="15"/>
        <v>78592.94</v>
      </c>
      <c r="I104" s="351">
        <f t="shared" si="12"/>
        <v>334.17353749999893</v>
      </c>
      <c r="J104" s="351">
        <f t="shared" si="13"/>
        <v>20.718759324999933</v>
      </c>
      <c r="K104" s="635">
        <f>SUM('Employee Salary Payroll Tax '!I106:K106)</f>
        <v>48607.06</v>
      </c>
      <c r="L104" s="635">
        <f>'Employee Salary Payroll Tax '!H106</f>
        <v>0</v>
      </c>
      <c r="M104" s="293">
        <f t="shared" si="16"/>
        <v>0</v>
      </c>
      <c r="N104" s="359">
        <f t="shared" si="14"/>
        <v>20.718759324573682</v>
      </c>
      <c r="O104" s="331"/>
      <c r="P104" s="61"/>
      <c r="Q104" s="294"/>
      <c r="R104" s="292"/>
      <c r="S104" s="291"/>
    </row>
    <row r="105" spans="1:19" ht="14.4">
      <c r="A105" s="36">
        <f t="shared" si="9"/>
        <v>90</v>
      </c>
      <c r="B105" s="526"/>
      <c r="C105" s="36" t="str">
        <f>VLOOKUP('Employee Salary Payroll Tax '!B107,'Employee Salary Payroll Tax '!$D$1:$E$7,2,FALSE)</f>
        <v>NonUnion</v>
      </c>
      <c r="D105" s="61">
        <f t="shared" si="10"/>
        <v>2.98E-2</v>
      </c>
      <c r="E105" s="351">
        <f>'Employee Salary Payroll Tax '!N107</f>
        <v>65245.26</v>
      </c>
      <c r="F105" s="351">
        <f t="shared" si="11"/>
        <v>67189.568748000005</v>
      </c>
      <c r="G105" s="352"/>
      <c r="H105" s="351">
        <f t="shared" si="15"/>
        <v>61954.74</v>
      </c>
      <c r="I105" s="351">
        <f t="shared" si="12"/>
        <v>1944.3087480000031</v>
      </c>
      <c r="J105" s="351">
        <f t="shared" si="13"/>
        <v>120.5471423760002</v>
      </c>
      <c r="K105" s="635">
        <f>SUM('Employee Salary Payroll Tax '!I107:K107)</f>
        <v>6760.7699999999995</v>
      </c>
      <c r="L105" s="635">
        <f>'Employee Salary Payroll Tax '!H107</f>
        <v>0</v>
      </c>
      <c r="M105" s="293">
        <f t="shared" si="16"/>
        <v>58484.490000000005</v>
      </c>
      <c r="N105" s="359">
        <f t="shared" si="14"/>
        <v>12.491198651808569</v>
      </c>
      <c r="O105" s="331"/>
      <c r="P105" s="61"/>
      <c r="Q105" s="294"/>
      <c r="R105" s="292"/>
      <c r="S105" s="291"/>
    </row>
    <row r="106" spans="1:19" ht="14.4">
      <c r="A106" s="36">
        <f t="shared" si="9"/>
        <v>91</v>
      </c>
      <c r="B106" s="526"/>
      <c r="C106" s="36" t="str">
        <f>VLOOKUP('Employee Salary Payroll Tax '!B108,'Employee Salary Payroll Tax '!$D$1:$E$7,2,FALSE)</f>
        <v>NonUnion</v>
      </c>
      <c r="D106" s="61">
        <f t="shared" si="10"/>
        <v>2.98E-2</v>
      </c>
      <c r="E106" s="351">
        <f>'Employee Salary Payroll Tax '!N108</f>
        <v>70990.41</v>
      </c>
      <c r="F106" s="351">
        <f t="shared" si="11"/>
        <v>73105.924218</v>
      </c>
      <c r="G106" s="352"/>
      <c r="H106" s="351">
        <f t="shared" si="15"/>
        <v>56209.59</v>
      </c>
      <c r="I106" s="351">
        <f t="shared" si="12"/>
        <v>2115.5142179999966</v>
      </c>
      <c r="J106" s="351">
        <f t="shared" si="13"/>
        <v>131.1618815159998</v>
      </c>
      <c r="K106" s="635">
        <f>SUM('Employee Salary Payroll Tax '!I108:K108)</f>
        <v>54753.93</v>
      </c>
      <c r="L106" s="635">
        <f>'Employee Salary Payroll Tax '!H108</f>
        <v>0</v>
      </c>
      <c r="M106" s="293">
        <f t="shared" si="16"/>
        <v>16236.480000000003</v>
      </c>
      <c r="N106" s="359">
        <f t="shared" si="14"/>
        <v>101.16336106657482</v>
      </c>
      <c r="O106" s="331"/>
      <c r="P106" s="61"/>
      <c r="Q106" s="294"/>
      <c r="R106" s="292"/>
      <c r="S106" s="291"/>
    </row>
    <row r="107" spans="1:19" ht="14.4">
      <c r="A107" s="36">
        <f t="shared" si="9"/>
        <v>92</v>
      </c>
      <c r="B107" s="526"/>
      <c r="C107" s="36" t="str">
        <f>VLOOKUP('Employee Salary Payroll Tax '!B109,'Employee Salary Payroll Tax '!$D$1:$E$7,2,FALSE)</f>
        <v>IBEW</v>
      </c>
      <c r="D107" s="61">
        <f t="shared" si="10"/>
        <v>6.875E-3</v>
      </c>
      <c r="E107" s="351">
        <f>'Employee Salary Payroll Tax '!N109</f>
        <v>41566.080000000002</v>
      </c>
      <c r="F107" s="351">
        <f t="shared" si="11"/>
        <v>41851.846799999999</v>
      </c>
      <c r="G107" s="352"/>
      <c r="H107" s="351">
        <f t="shared" si="15"/>
        <v>85633.919999999998</v>
      </c>
      <c r="I107" s="351">
        <f t="shared" si="12"/>
        <v>285.7667999999976</v>
      </c>
      <c r="J107" s="351">
        <f t="shared" si="13"/>
        <v>17.717541599999851</v>
      </c>
      <c r="K107" s="635">
        <f>SUM('Employee Salary Payroll Tax '!I109:K109)</f>
        <v>34983</v>
      </c>
      <c r="L107" s="635">
        <f>'Employee Salary Payroll Tax '!H109</f>
        <v>0</v>
      </c>
      <c r="M107" s="293">
        <f t="shared" si="16"/>
        <v>6583.0800000000017</v>
      </c>
      <c r="N107" s="359">
        <f t="shared" si="14"/>
        <v>14.911503749641133</v>
      </c>
      <c r="O107" s="331"/>
      <c r="P107" s="61"/>
      <c r="Q107" s="294"/>
      <c r="R107" s="292"/>
      <c r="S107" s="291"/>
    </row>
    <row r="108" spans="1:19" ht="14.4">
      <c r="A108" s="36">
        <f t="shared" si="9"/>
        <v>93</v>
      </c>
      <c r="B108" s="526"/>
      <c r="C108" s="36" t="str">
        <f>VLOOKUP('Employee Salary Payroll Tax '!B110,'Employee Salary Payroll Tax '!$D$1:$E$7,2,FALSE)</f>
        <v>IBEW</v>
      </c>
      <c r="D108" s="61">
        <f t="shared" si="10"/>
        <v>6.875E-3</v>
      </c>
      <c r="E108" s="351">
        <f>'Employee Salary Payroll Tax '!N110</f>
        <v>147557.46</v>
      </c>
      <c r="F108" s="351">
        <f t="shared" si="11"/>
        <v>148571.91753749998</v>
      </c>
      <c r="G108" s="352"/>
      <c r="H108" s="351">
        <f t="shared" si="15"/>
        <v>0</v>
      </c>
      <c r="I108" s="351">
        <f t="shared" si="12"/>
        <v>1014.457537499984</v>
      </c>
      <c r="J108" s="351">
        <f t="shared" si="13"/>
        <v>0</v>
      </c>
      <c r="K108" s="635">
        <f>SUM('Employee Salary Payroll Tax '!I110:K110)</f>
        <v>132561.57</v>
      </c>
      <c r="L108" s="635">
        <f>'Employee Salary Payroll Tax '!H110</f>
        <v>0</v>
      </c>
      <c r="M108" s="293">
        <f t="shared" si="16"/>
        <v>14995.889999999985</v>
      </c>
      <c r="N108" s="359">
        <f t="shared" si="14"/>
        <v>0</v>
      </c>
      <c r="O108" s="331"/>
      <c r="P108" s="61"/>
      <c r="Q108" s="294"/>
      <c r="R108" s="292"/>
      <c r="S108" s="291"/>
    </row>
    <row r="109" spans="1:19" ht="14.4">
      <c r="A109" s="36">
        <f t="shared" si="9"/>
        <v>94</v>
      </c>
      <c r="B109" s="526"/>
      <c r="C109" s="36" t="str">
        <f>VLOOKUP('Employee Salary Payroll Tax '!B111,'Employee Salary Payroll Tax '!$D$1:$E$7,2,FALSE)</f>
        <v>IBEW</v>
      </c>
      <c r="D109" s="61">
        <f t="shared" si="10"/>
        <v>6.875E-3</v>
      </c>
      <c r="E109" s="351">
        <f>'Employee Salary Payroll Tax '!N111</f>
        <v>57294.18</v>
      </c>
      <c r="F109" s="351">
        <f t="shared" si="11"/>
        <v>57688.077487499999</v>
      </c>
      <c r="G109" s="352"/>
      <c r="H109" s="351">
        <f t="shared" si="15"/>
        <v>69905.820000000007</v>
      </c>
      <c r="I109" s="351">
        <f t="shared" si="12"/>
        <v>393.89748749999853</v>
      </c>
      <c r="J109" s="351">
        <f t="shared" si="13"/>
        <v>24.421644224999909</v>
      </c>
      <c r="K109" s="635">
        <f>SUM('Employee Salary Payroll Tax '!I111:K111)</f>
        <v>57203.09</v>
      </c>
      <c r="L109" s="635">
        <f>'Employee Salary Payroll Tax '!H111</f>
        <v>0</v>
      </c>
      <c r="M109" s="293">
        <f t="shared" si="16"/>
        <v>91.090000000003783</v>
      </c>
      <c r="N109" s="359">
        <f t="shared" si="14"/>
        <v>24.382817112074335</v>
      </c>
      <c r="O109" s="331"/>
      <c r="P109" s="61"/>
      <c r="Q109" s="294"/>
      <c r="R109" s="292"/>
      <c r="S109" s="291"/>
    </row>
    <row r="110" spans="1:19" ht="14.4">
      <c r="A110" s="36">
        <f t="shared" si="9"/>
        <v>95</v>
      </c>
      <c r="B110" s="526"/>
      <c r="C110" s="36" t="str">
        <f>VLOOKUP('Employee Salary Payroll Tax '!B112,'Employee Salary Payroll Tax '!$D$1:$E$7,2,FALSE)</f>
        <v>IBEW</v>
      </c>
      <c r="D110" s="61">
        <f t="shared" si="10"/>
        <v>6.875E-3</v>
      </c>
      <c r="E110" s="351">
        <f>'Employee Salary Payroll Tax '!N112</f>
        <v>53246.8</v>
      </c>
      <c r="F110" s="351">
        <f t="shared" si="11"/>
        <v>53612.871749999998</v>
      </c>
      <c r="G110" s="352"/>
      <c r="H110" s="351">
        <f t="shared" si="15"/>
        <v>73953.2</v>
      </c>
      <c r="I110" s="351">
        <f t="shared" si="12"/>
        <v>366.07174999999552</v>
      </c>
      <c r="J110" s="351">
        <f t="shared" si="13"/>
        <v>22.696448499999722</v>
      </c>
      <c r="K110" s="635">
        <f>SUM('Employee Salary Payroll Tax '!I112:K112)</f>
        <v>45802.31</v>
      </c>
      <c r="L110" s="635">
        <f>'Employee Salary Payroll Tax '!H112</f>
        <v>0</v>
      </c>
      <c r="M110" s="293">
        <f t="shared" si="16"/>
        <v>7444.4900000000052</v>
      </c>
      <c r="N110" s="359">
        <f t="shared" si="14"/>
        <v>19.523234637133104</v>
      </c>
      <c r="O110" s="331"/>
      <c r="P110" s="61"/>
      <c r="Q110" s="294"/>
      <c r="R110" s="292"/>
      <c r="S110" s="291"/>
    </row>
    <row r="111" spans="1:19" ht="14.4">
      <c r="A111" s="36">
        <f t="shared" si="9"/>
        <v>96</v>
      </c>
      <c r="B111" s="526"/>
      <c r="C111" s="36" t="str">
        <f>VLOOKUP('Employee Salary Payroll Tax '!B113,'Employee Salary Payroll Tax '!$D$1:$E$7,2,FALSE)</f>
        <v>NonUnion</v>
      </c>
      <c r="D111" s="61">
        <f t="shared" si="10"/>
        <v>2.98E-2</v>
      </c>
      <c r="E111" s="351">
        <f>'Employee Salary Payroll Tax '!N113</f>
        <v>90983.78</v>
      </c>
      <c r="F111" s="351">
        <f t="shared" si="11"/>
        <v>93695.096644000005</v>
      </c>
      <c r="G111" s="352"/>
      <c r="H111" s="351">
        <f t="shared" si="15"/>
        <v>36216.22</v>
      </c>
      <c r="I111" s="351">
        <f t="shared" si="12"/>
        <v>2711.3166440000059</v>
      </c>
      <c r="J111" s="351">
        <f t="shared" si="13"/>
        <v>168.10163192800036</v>
      </c>
      <c r="K111" s="635">
        <f>SUM('Employee Salary Payroll Tax '!I113:K113)</f>
        <v>7297.07</v>
      </c>
      <c r="L111" s="635">
        <f>'Employee Salary Payroll Tax '!H113</f>
        <v>0</v>
      </c>
      <c r="M111" s="293">
        <f t="shared" si="16"/>
        <v>83686.709999999992</v>
      </c>
      <c r="N111" s="359">
        <f t="shared" si="14"/>
        <v>13.482066531851848</v>
      </c>
      <c r="O111" s="331"/>
      <c r="P111" s="61"/>
      <c r="Q111" s="294"/>
      <c r="R111" s="292"/>
      <c r="S111" s="291"/>
    </row>
    <row r="112" spans="1:19" ht="14.4">
      <c r="A112" s="36">
        <f t="shared" si="9"/>
        <v>97</v>
      </c>
      <c r="B112" s="526"/>
      <c r="C112" s="36" t="str">
        <f>VLOOKUP('Employee Salary Payroll Tax '!B114,'Employee Salary Payroll Tax '!$D$1:$E$7,2,FALSE)</f>
        <v>IBEW</v>
      </c>
      <c r="D112" s="61">
        <f t="shared" si="10"/>
        <v>6.875E-3</v>
      </c>
      <c r="E112" s="351">
        <f>'Employee Salary Payroll Tax '!N114</f>
        <v>48569.8</v>
      </c>
      <c r="F112" s="351">
        <f t="shared" si="11"/>
        <v>48903.717375</v>
      </c>
      <c r="G112" s="352"/>
      <c r="H112" s="351">
        <f t="shared" si="15"/>
        <v>78630.2</v>
      </c>
      <c r="I112" s="351">
        <f t="shared" si="12"/>
        <v>333.91737499999726</v>
      </c>
      <c r="J112" s="351">
        <f t="shared" si="13"/>
        <v>20.70287724999983</v>
      </c>
      <c r="K112" s="635">
        <f>SUM('Employee Salary Payroll Tax '!I114:K114)</f>
        <v>34425.589999999997</v>
      </c>
      <c r="L112" s="635">
        <f>'Employee Salary Payroll Tax '!H114</f>
        <v>0</v>
      </c>
      <c r="M112" s="293">
        <f t="shared" si="16"/>
        <v>14144.210000000006</v>
      </c>
      <c r="N112" s="359">
        <f t="shared" si="14"/>
        <v>14.673907737197757</v>
      </c>
      <c r="O112" s="331"/>
      <c r="P112" s="61"/>
      <c r="Q112" s="294"/>
      <c r="R112" s="292"/>
      <c r="S112" s="291"/>
    </row>
    <row r="113" spans="1:19" ht="14.4">
      <c r="A113" s="36">
        <f t="shared" si="9"/>
        <v>98</v>
      </c>
      <c r="B113" s="526"/>
      <c r="C113" s="36" t="str">
        <f>VLOOKUP('Employee Salary Payroll Tax '!B115,'Employee Salary Payroll Tax '!$D$1:$E$7,2,FALSE)</f>
        <v>IBEW</v>
      </c>
      <c r="D113" s="61">
        <f t="shared" si="10"/>
        <v>6.875E-3</v>
      </c>
      <c r="E113" s="351">
        <f>'Employee Salary Payroll Tax '!N115</f>
        <v>16657.82</v>
      </c>
      <c r="F113" s="351">
        <f t="shared" si="11"/>
        <v>16772.342512499999</v>
      </c>
      <c r="G113" s="352"/>
      <c r="H113" s="351">
        <f t="shared" si="15"/>
        <v>110542.18</v>
      </c>
      <c r="I113" s="351">
        <f t="shared" si="12"/>
        <v>114.52251249999972</v>
      </c>
      <c r="J113" s="351">
        <f t="shared" si="13"/>
        <v>7.1003957749999822</v>
      </c>
      <c r="K113" s="635">
        <f>SUM('Employee Salary Payroll Tax '!I115:K115)</f>
        <v>16657.82</v>
      </c>
      <c r="L113" s="635">
        <f>'Employee Salary Payroll Tax '!H115</f>
        <v>0</v>
      </c>
      <c r="M113" s="293">
        <f t="shared" si="16"/>
        <v>0</v>
      </c>
      <c r="N113" s="359">
        <f t="shared" si="14"/>
        <v>7.1003957745737321</v>
      </c>
      <c r="O113" s="331"/>
      <c r="P113" s="61"/>
      <c r="Q113" s="294"/>
      <c r="R113" s="292"/>
      <c r="S113" s="291"/>
    </row>
    <row r="114" spans="1:19" ht="14.4">
      <c r="A114" s="36">
        <f t="shared" si="9"/>
        <v>99</v>
      </c>
      <c r="B114" s="526"/>
      <c r="C114" s="36" t="str">
        <f>VLOOKUP('Employee Salary Payroll Tax '!B116,'Employee Salary Payroll Tax '!$D$1:$E$7,2,FALSE)</f>
        <v>NonUnion</v>
      </c>
      <c r="D114" s="61">
        <f t="shared" si="10"/>
        <v>2.98E-2</v>
      </c>
      <c r="E114" s="351">
        <f>'Employee Salary Payroll Tax '!N116</f>
        <v>21827.96</v>
      </c>
      <c r="F114" s="351">
        <f t="shared" si="11"/>
        <v>22478.433207999999</v>
      </c>
      <c r="G114" s="352"/>
      <c r="H114" s="351">
        <f t="shared" si="15"/>
        <v>105372.04000000001</v>
      </c>
      <c r="I114" s="351">
        <f t="shared" si="12"/>
        <v>650.47320799999943</v>
      </c>
      <c r="J114" s="351">
        <f t="shared" si="13"/>
        <v>40.329338895999967</v>
      </c>
      <c r="K114" s="635">
        <f>SUM('Employee Salary Payroll Tax '!I116:K116)</f>
        <v>457.54</v>
      </c>
      <c r="L114" s="635">
        <f>'Employee Salary Payroll Tax '!H116</f>
        <v>2.15</v>
      </c>
      <c r="M114" s="293">
        <f t="shared" si="16"/>
        <v>21368.269999999997</v>
      </c>
      <c r="N114" s="359">
        <f t="shared" si="14"/>
        <v>0.84535090396127155</v>
      </c>
      <c r="O114" s="331"/>
      <c r="P114" s="61"/>
      <c r="Q114" s="294"/>
      <c r="R114" s="292"/>
      <c r="S114" s="291"/>
    </row>
    <row r="115" spans="1:19" ht="14.4">
      <c r="A115" s="36">
        <f t="shared" si="9"/>
        <v>100</v>
      </c>
      <c r="B115" s="526"/>
      <c r="C115" s="36" t="str">
        <f>VLOOKUP('Employee Salary Payroll Tax '!B117,'Employee Salary Payroll Tax '!$D$1:$E$7,2,FALSE)</f>
        <v>NonUnion</v>
      </c>
      <c r="D115" s="61">
        <f t="shared" si="10"/>
        <v>2.98E-2</v>
      </c>
      <c r="E115" s="351">
        <f>'Employee Salary Payroll Tax '!N117</f>
        <v>30051.78</v>
      </c>
      <c r="F115" s="351">
        <f t="shared" si="11"/>
        <v>30947.323044000001</v>
      </c>
      <c r="G115" s="352"/>
      <c r="H115" s="351">
        <f t="shared" si="15"/>
        <v>97148.22</v>
      </c>
      <c r="I115" s="351">
        <f t="shared" si="12"/>
        <v>895.54304400000183</v>
      </c>
      <c r="J115" s="351">
        <f t="shared" si="13"/>
        <v>55.523668728000111</v>
      </c>
      <c r="K115" s="635">
        <f>SUM('Employee Salary Payroll Tax '!I117:K117)</f>
        <v>29600.129999999997</v>
      </c>
      <c r="L115" s="635">
        <f>'Employee Salary Payroll Tax '!H117</f>
        <v>-3.07</v>
      </c>
      <c r="M115" s="293">
        <f t="shared" si="16"/>
        <v>454.72000000000145</v>
      </c>
      <c r="N115" s="359">
        <f t="shared" si="14"/>
        <v>54.689200186180273</v>
      </c>
      <c r="O115" s="331"/>
      <c r="P115" s="61"/>
      <c r="Q115" s="294"/>
      <c r="R115" s="292"/>
      <c r="S115" s="291"/>
    </row>
    <row r="116" spans="1:19" ht="14.4">
      <c r="A116" s="36">
        <f t="shared" si="9"/>
        <v>101</v>
      </c>
      <c r="B116" s="526"/>
      <c r="C116" s="36" t="str">
        <f>VLOOKUP('Employee Salary Payroll Tax '!B118,'Employee Salary Payroll Tax '!$D$1:$E$7,2,FALSE)</f>
        <v>NonUnion</v>
      </c>
      <c r="D116" s="61">
        <f t="shared" si="10"/>
        <v>2.98E-2</v>
      </c>
      <c r="E116" s="351">
        <f>'Employee Salary Payroll Tax '!N118</f>
        <v>100103.7</v>
      </c>
      <c r="F116" s="351">
        <f t="shared" si="11"/>
        <v>103086.79026000001</v>
      </c>
      <c r="G116" s="352"/>
      <c r="H116" s="351">
        <f t="shared" si="15"/>
        <v>27096.300000000003</v>
      </c>
      <c r="I116" s="351">
        <f t="shared" si="12"/>
        <v>2983.0902600000118</v>
      </c>
      <c r="J116" s="351">
        <f t="shared" si="13"/>
        <v>184.95159612000072</v>
      </c>
      <c r="K116" s="635">
        <f>SUM('Employee Salary Payroll Tax '!I118:K118)</f>
        <v>100103.7</v>
      </c>
      <c r="L116" s="635">
        <f>'Employee Salary Payroll Tax '!H118</f>
        <v>0</v>
      </c>
      <c r="M116" s="293">
        <f t="shared" si="16"/>
        <v>0</v>
      </c>
      <c r="N116" s="359">
        <f t="shared" si="14"/>
        <v>184.95159611815313</v>
      </c>
      <c r="O116" s="331"/>
      <c r="P116" s="61"/>
      <c r="Q116" s="294"/>
      <c r="R116" s="292"/>
      <c r="S116" s="291"/>
    </row>
    <row r="117" spans="1:19" ht="14.4">
      <c r="A117" s="36">
        <f t="shared" si="9"/>
        <v>102</v>
      </c>
      <c r="B117" s="526"/>
      <c r="C117" s="36" t="str">
        <f>VLOOKUP('Employee Salary Payroll Tax '!B119,'Employee Salary Payroll Tax '!$D$1:$E$7,2,FALSE)</f>
        <v>UA</v>
      </c>
      <c r="D117" s="61">
        <f t="shared" si="10"/>
        <v>0.03</v>
      </c>
      <c r="E117" s="351">
        <f>'Employee Salary Payroll Tax '!N119</f>
        <v>82783.02</v>
      </c>
      <c r="F117" s="351">
        <f t="shared" si="11"/>
        <v>85266.510600000009</v>
      </c>
      <c r="G117" s="352"/>
      <c r="H117" s="351">
        <f t="shared" si="15"/>
        <v>44416.979999999996</v>
      </c>
      <c r="I117" s="351">
        <f t="shared" si="12"/>
        <v>2483.4906000000046</v>
      </c>
      <c r="J117" s="351">
        <f t="shared" si="13"/>
        <v>153.9764172000003</v>
      </c>
      <c r="K117" s="635">
        <f>SUM('Employee Salary Payroll Tax '!I119:K119)</f>
        <v>73866.12</v>
      </c>
      <c r="L117" s="635">
        <f>'Employee Salary Payroll Tax '!H119</f>
        <v>0</v>
      </c>
      <c r="M117" s="293">
        <f t="shared" si="16"/>
        <v>8916.9000000000087</v>
      </c>
      <c r="N117" s="359">
        <f t="shared" si="14"/>
        <v>137.39098319834062</v>
      </c>
      <c r="O117" s="331"/>
      <c r="P117" s="61"/>
      <c r="Q117" s="294"/>
      <c r="R117" s="292"/>
      <c r="S117" s="291"/>
    </row>
    <row r="118" spans="1:19" ht="14.4">
      <c r="A118" s="36">
        <f t="shared" si="9"/>
        <v>103</v>
      </c>
      <c r="B118" s="526"/>
      <c r="C118" s="36" t="str">
        <f>VLOOKUP('Employee Salary Payroll Tax '!B120,'Employee Salary Payroll Tax '!$D$1:$E$7,2,FALSE)</f>
        <v>NonUnion</v>
      </c>
      <c r="D118" s="61">
        <f t="shared" si="10"/>
        <v>2.98E-2</v>
      </c>
      <c r="E118" s="351">
        <f>'Employee Salary Payroll Tax '!N120</f>
        <v>63303.46</v>
      </c>
      <c r="F118" s="351">
        <f t="shared" si="11"/>
        <v>65189.903107999999</v>
      </c>
      <c r="G118" s="352"/>
      <c r="H118" s="351">
        <f t="shared" si="15"/>
        <v>63896.54</v>
      </c>
      <c r="I118" s="351">
        <f t="shared" si="12"/>
        <v>1886.4431079999995</v>
      </c>
      <c r="J118" s="351">
        <f t="shared" si="13"/>
        <v>116.95947269599996</v>
      </c>
      <c r="K118" s="635">
        <f>SUM('Employee Salary Payroll Tax '!I120:K120)</f>
        <v>14056.03</v>
      </c>
      <c r="L118" s="635">
        <f>'Employee Salary Payroll Tax '!H120</f>
        <v>0</v>
      </c>
      <c r="M118" s="293">
        <f t="shared" si="16"/>
        <v>49247.43</v>
      </c>
      <c r="N118" s="359">
        <f t="shared" si="14"/>
        <v>25.969921027589749</v>
      </c>
      <c r="O118" s="331"/>
      <c r="P118" s="61"/>
      <c r="Q118" s="294"/>
      <c r="R118" s="292"/>
      <c r="S118" s="291"/>
    </row>
    <row r="119" spans="1:19" ht="14.4">
      <c r="A119" s="36">
        <f t="shared" si="9"/>
        <v>104</v>
      </c>
      <c r="B119" s="526"/>
      <c r="C119" s="36" t="str">
        <f>VLOOKUP('Employee Salary Payroll Tax '!B121,'Employee Salary Payroll Tax '!$D$1:$E$7,2,FALSE)</f>
        <v>IBEW</v>
      </c>
      <c r="D119" s="61">
        <f t="shared" si="10"/>
        <v>6.875E-3</v>
      </c>
      <c r="E119" s="351">
        <f>'Employee Salary Payroll Tax '!N121</f>
        <v>38359.72</v>
      </c>
      <c r="F119" s="351">
        <f t="shared" si="11"/>
        <v>38623.443075000003</v>
      </c>
      <c r="G119" s="352"/>
      <c r="H119" s="351">
        <f t="shared" si="15"/>
        <v>88840.28</v>
      </c>
      <c r="I119" s="351">
        <f t="shared" si="12"/>
        <v>263.7230750000017</v>
      </c>
      <c r="J119" s="351">
        <f t="shared" si="13"/>
        <v>16.350830650000105</v>
      </c>
      <c r="K119" s="635">
        <f>SUM('Employee Salary Payroll Tax '!I121:K121)</f>
        <v>23440.11</v>
      </c>
      <c r="L119" s="635">
        <f>'Employee Salary Payroll Tax '!H121</f>
        <v>0</v>
      </c>
      <c r="M119" s="293">
        <f t="shared" si="16"/>
        <v>14919.61</v>
      </c>
      <c r="N119" s="359">
        <f t="shared" si="14"/>
        <v>9.9913468872395992</v>
      </c>
      <c r="O119" s="331"/>
      <c r="P119" s="61"/>
      <c r="Q119" s="294"/>
      <c r="R119" s="292"/>
      <c r="S119" s="291"/>
    </row>
    <row r="120" spans="1:19" ht="14.4">
      <c r="A120" s="36">
        <f t="shared" si="9"/>
        <v>105</v>
      </c>
      <c r="B120" s="526"/>
      <c r="C120" s="36" t="str">
        <f>VLOOKUP('Employee Salary Payroll Tax '!B122,'Employee Salary Payroll Tax '!$D$1:$E$7,2,FALSE)</f>
        <v>UA</v>
      </c>
      <c r="D120" s="61">
        <f t="shared" si="10"/>
        <v>0.03</v>
      </c>
      <c r="E120" s="351">
        <f>'Employee Salary Payroll Tax '!N122</f>
        <v>71288.009999999995</v>
      </c>
      <c r="F120" s="351">
        <f t="shared" si="11"/>
        <v>73426.650299999994</v>
      </c>
      <c r="G120" s="352"/>
      <c r="H120" s="351">
        <f t="shared" si="15"/>
        <v>55911.990000000005</v>
      </c>
      <c r="I120" s="351">
        <f t="shared" si="12"/>
        <v>2138.6402999999991</v>
      </c>
      <c r="J120" s="351">
        <f t="shared" si="13"/>
        <v>132.59569859999993</v>
      </c>
      <c r="K120" s="635">
        <f>SUM('Employee Salary Payroll Tax '!I122:K122)</f>
        <v>63519.29</v>
      </c>
      <c r="L120" s="635">
        <f>'Employee Salary Payroll Tax '!H122</f>
        <v>1808.93</v>
      </c>
      <c r="M120" s="293">
        <f t="shared" si="16"/>
        <v>5959.7899999999936</v>
      </c>
      <c r="N120" s="359">
        <f t="shared" si="14"/>
        <v>118.14587939834267</v>
      </c>
      <c r="O120" s="331"/>
      <c r="P120" s="61"/>
      <c r="Q120" s="294"/>
      <c r="R120" s="292"/>
      <c r="S120" s="291"/>
    </row>
    <row r="121" spans="1:19" ht="14.4">
      <c r="A121" s="36">
        <f t="shared" si="9"/>
        <v>106</v>
      </c>
      <c r="B121" s="526"/>
      <c r="C121" s="36" t="str">
        <f>VLOOKUP('Employee Salary Payroll Tax '!B123,'Employee Salary Payroll Tax '!$D$1:$E$7,2,FALSE)</f>
        <v>NonUnion</v>
      </c>
      <c r="D121" s="61">
        <f t="shared" si="10"/>
        <v>2.98E-2</v>
      </c>
      <c r="E121" s="351">
        <f>'Employee Salary Payroll Tax '!N123</f>
        <v>63897.85</v>
      </c>
      <c r="F121" s="351">
        <f t="shared" si="11"/>
        <v>65802.005929999999</v>
      </c>
      <c r="G121" s="352"/>
      <c r="H121" s="351">
        <f t="shared" si="15"/>
        <v>63302.15</v>
      </c>
      <c r="I121" s="351">
        <f t="shared" si="12"/>
        <v>1904.1559300000008</v>
      </c>
      <c r="J121" s="351">
        <f t="shared" si="13"/>
        <v>118.05766766000005</v>
      </c>
      <c r="K121" s="635">
        <f>SUM('Employee Salary Payroll Tax '!I123:K123)</f>
        <v>26526.420000000002</v>
      </c>
      <c r="L121" s="635">
        <f>'Employee Salary Payroll Tax '!H123</f>
        <v>0</v>
      </c>
      <c r="M121" s="293">
        <f t="shared" si="16"/>
        <v>37371.429999999993</v>
      </c>
      <c r="N121" s="359">
        <f t="shared" si="14"/>
        <v>49.010213591233025</v>
      </c>
      <c r="O121" s="331"/>
      <c r="P121" s="61"/>
      <c r="Q121" s="294"/>
      <c r="R121" s="292"/>
      <c r="S121" s="291"/>
    </row>
    <row r="122" spans="1:19" ht="14.4">
      <c r="A122" s="36">
        <f t="shared" si="9"/>
        <v>107</v>
      </c>
      <c r="B122" s="526"/>
      <c r="C122" s="36" t="str">
        <f>VLOOKUP('Employee Salary Payroll Tax '!B124,'Employee Salary Payroll Tax '!$D$1:$E$7,2,FALSE)</f>
        <v>NonUnion</v>
      </c>
      <c r="D122" s="61">
        <f t="shared" si="10"/>
        <v>2.98E-2</v>
      </c>
      <c r="E122" s="351">
        <f>'Employee Salary Payroll Tax '!N124</f>
        <v>15638.83</v>
      </c>
      <c r="F122" s="351">
        <f t="shared" si="11"/>
        <v>16104.867134</v>
      </c>
      <c r="G122" s="352"/>
      <c r="H122" s="351">
        <f t="shared" si="15"/>
        <v>111561.17</v>
      </c>
      <c r="I122" s="351">
        <f t="shared" si="12"/>
        <v>466.03713400000015</v>
      </c>
      <c r="J122" s="351">
        <f t="shared" si="13"/>
        <v>28.894302308000007</v>
      </c>
      <c r="K122" s="635">
        <f>SUM('Employee Salary Payroll Tax '!I124:K124)</f>
        <v>6960.75</v>
      </c>
      <c r="L122" s="635">
        <f>'Employee Salary Payroll Tax '!H124</f>
        <v>0</v>
      </c>
      <c r="M122" s="293">
        <f t="shared" si="16"/>
        <v>8678.08</v>
      </c>
      <c r="N122" s="359">
        <f t="shared" si="14"/>
        <v>12.860681699177647</v>
      </c>
      <c r="O122" s="331"/>
      <c r="P122" s="61"/>
      <c r="Q122" s="294"/>
      <c r="R122" s="292"/>
      <c r="S122" s="291"/>
    </row>
    <row r="123" spans="1:19" ht="14.4">
      <c r="A123" s="36">
        <f t="shared" si="9"/>
        <v>108</v>
      </c>
      <c r="B123" s="526"/>
      <c r="C123" s="36" t="str">
        <f>VLOOKUP('Employee Salary Payroll Tax '!B125,'Employee Salary Payroll Tax '!$D$1:$E$7,2,FALSE)</f>
        <v>IBEW</v>
      </c>
      <c r="D123" s="61">
        <f t="shared" si="10"/>
        <v>6.875E-3</v>
      </c>
      <c r="E123" s="351">
        <f>'Employee Salary Payroll Tax '!N125</f>
        <v>98078.2</v>
      </c>
      <c r="F123" s="351">
        <f t="shared" si="11"/>
        <v>98752.487624999994</v>
      </c>
      <c r="G123" s="352"/>
      <c r="H123" s="351">
        <f t="shared" si="15"/>
        <v>29121.800000000003</v>
      </c>
      <c r="I123" s="351">
        <f t="shared" si="12"/>
        <v>674.28762499999721</v>
      </c>
      <c r="J123" s="351">
        <f t="shared" si="13"/>
        <v>41.80583274999983</v>
      </c>
      <c r="K123" s="635">
        <f>SUM('Employee Salary Payroll Tax '!I125:K125)</f>
        <v>88205.67</v>
      </c>
      <c r="L123" s="635">
        <f>'Employee Salary Payroll Tax '!H125</f>
        <v>0</v>
      </c>
      <c r="M123" s="293">
        <f t="shared" si="16"/>
        <v>9872.5299999999988</v>
      </c>
      <c r="N123" s="359">
        <f t="shared" si="14"/>
        <v>37.597666837116506</v>
      </c>
      <c r="O123" s="331"/>
      <c r="P123" s="61"/>
      <c r="Q123" s="294"/>
      <c r="R123" s="292"/>
      <c r="S123" s="291"/>
    </row>
    <row r="124" spans="1:19" ht="14.4">
      <c r="A124" s="36">
        <f t="shared" si="9"/>
        <v>109</v>
      </c>
      <c r="B124" s="526"/>
      <c r="C124" s="36" t="str">
        <f>VLOOKUP('Employee Salary Payroll Tax '!B126,'Employee Salary Payroll Tax '!$D$1:$E$7,2,FALSE)</f>
        <v>NonUnion</v>
      </c>
      <c r="D124" s="61">
        <f t="shared" si="10"/>
        <v>2.98E-2</v>
      </c>
      <c r="E124" s="351">
        <f>'Employee Salary Payroll Tax '!N126</f>
        <v>77770.789999999994</v>
      </c>
      <c r="F124" s="351">
        <f t="shared" si="11"/>
        <v>80088.359541999991</v>
      </c>
      <c r="G124" s="352"/>
      <c r="H124" s="351">
        <f t="shared" si="15"/>
        <v>49429.210000000006</v>
      </c>
      <c r="I124" s="351">
        <f t="shared" si="12"/>
        <v>2317.5695419999975</v>
      </c>
      <c r="J124" s="351">
        <f t="shared" si="13"/>
        <v>143.68931160399984</v>
      </c>
      <c r="K124" s="635">
        <f>SUM('Employee Salary Payroll Tax '!I126:K126)</f>
        <v>25928.87</v>
      </c>
      <c r="L124" s="635">
        <f>'Employee Salary Payroll Tax '!H126</f>
        <v>0</v>
      </c>
      <c r="M124" s="293">
        <f t="shared" si="16"/>
        <v>51841.919999999998</v>
      </c>
      <c r="N124" s="359">
        <f t="shared" si="14"/>
        <v>47.906180211383962</v>
      </c>
      <c r="O124" s="331"/>
      <c r="P124" s="61"/>
      <c r="Q124" s="294"/>
      <c r="R124" s="292"/>
      <c r="S124" s="291"/>
    </row>
    <row r="125" spans="1:19" ht="14.4">
      <c r="A125" s="36">
        <f t="shared" si="9"/>
        <v>110</v>
      </c>
      <c r="B125" s="526"/>
      <c r="C125" s="36" t="str">
        <f>VLOOKUP('Employee Salary Payroll Tax '!B127,'Employee Salary Payroll Tax '!$D$1:$E$7,2,FALSE)</f>
        <v>IBEW</v>
      </c>
      <c r="D125" s="61">
        <f t="shared" si="10"/>
        <v>6.875E-3</v>
      </c>
      <c r="E125" s="351">
        <f>'Employee Salary Payroll Tax '!N127</f>
        <v>10711.48</v>
      </c>
      <c r="F125" s="351">
        <f t="shared" si="11"/>
        <v>10785.121424999999</v>
      </c>
      <c r="G125" s="352"/>
      <c r="H125" s="351">
        <f t="shared" si="15"/>
        <v>116488.52</v>
      </c>
      <c r="I125" s="351">
        <f t="shared" si="12"/>
        <v>73.641424999999799</v>
      </c>
      <c r="J125" s="351">
        <f t="shared" si="13"/>
        <v>4.5657683499999875</v>
      </c>
      <c r="K125" s="635">
        <f>SUM('Employee Salary Payroll Tax '!I127:K127)</f>
        <v>10711.48</v>
      </c>
      <c r="L125" s="635">
        <f>'Employee Salary Payroll Tax '!H127</f>
        <v>0</v>
      </c>
      <c r="M125" s="293">
        <f t="shared" si="16"/>
        <v>0</v>
      </c>
      <c r="N125" s="359">
        <f t="shared" si="14"/>
        <v>4.5657683495737373</v>
      </c>
      <c r="O125" s="331"/>
      <c r="P125" s="61"/>
      <c r="Q125" s="294"/>
      <c r="R125" s="292"/>
      <c r="S125" s="291"/>
    </row>
    <row r="126" spans="1:19" ht="14.4">
      <c r="A126" s="36">
        <f t="shared" si="9"/>
        <v>111</v>
      </c>
      <c r="B126" s="526"/>
      <c r="C126" s="36" t="str">
        <f>VLOOKUP('Employee Salary Payroll Tax '!B128,'Employee Salary Payroll Tax '!$D$1:$E$7,2,FALSE)</f>
        <v>NonUnion</v>
      </c>
      <c r="D126" s="61">
        <f t="shared" si="10"/>
        <v>2.98E-2</v>
      </c>
      <c r="E126" s="351">
        <f>'Employee Salary Payroll Tax '!N128</f>
        <v>78149.66</v>
      </c>
      <c r="F126" s="351">
        <f t="shared" si="11"/>
        <v>80478.519868000003</v>
      </c>
      <c r="G126" s="352"/>
      <c r="H126" s="351">
        <f t="shared" si="15"/>
        <v>49050.34</v>
      </c>
      <c r="I126" s="351">
        <f t="shared" si="12"/>
        <v>2328.8598679999996</v>
      </c>
      <c r="J126" s="351">
        <f t="shared" si="13"/>
        <v>144.38931181599997</v>
      </c>
      <c r="K126" s="635">
        <f>SUM('Employee Salary Payroll Tax '!I128:K128)</f>
        <v>1704.47</v>
      </c>
      <c r="L126" s="635">
        <f>'Employee Salary Payroll Tax '!H128</f>
        <v>0</v>
      </c>
      <c r="M126" s="293">
        <f t="shared" si="16"/>
        <v>76445.19</v>
      </c>
      <c r="N126" s="359">
        <f t="shared" si="14"/>
        <v>3.1491787719597029</v>
      </c>
      <c r="O126" s="331"/>
      <c r="P126" s="61"/>
      <c r="Q126" s="294"/>
      <c r="R126" s="292"/>
      <c r="S126" s="291"/>
    </row>
    <row r="127" spans="1:19" ht="14.4">
      <c r="A127" s="36">
        <f t="shared" si="9"/>
        <v>112</v>
      </c>
      <c r="B127" s="526"/>
      <c r="C127" s="36" t="str">
        <f>VLOOKUP('Employee Salary Payroll Tax '!B129,'Employee Salary Payroll Tax '!$D$1:$E$7,2,FALSE)</f>
        <v>NonUnion</v>
      </c>
      <c r="D127" s="61">
        <f t="shared" si="10"/>
        <v>2.98E-2</v>
      </c>
      <c r="E127" s="351">
        <f>'Employee Salary Payroll Tax '!N129</f>
        <v>104553.53</v>
      </c>
      <c r="F127" s="351">
        <f t="shared" si="11"/>
        <v>107669.225194</v>
      </c>
      <c r="G127" s="352"/>
      <c r="H127" s="351">
        <f t="shared" si="15"/>
        <v>22646.47</v>
      </c>
      <c r="I127" s="351">
        <f t="shared" si="12"/>
        <v>3115.6951939999999</v>
      </c>
      <c r="J127" s="351">
        <f t="shared" si="13"/>
        <v>193.17310202799999</v>
      </c>
      <c r="K127" s="635">
        <f>SUM('Employee Salary Payroll Tax '!I129:K129)</f>
        <v>7610.3499999999995</v>
      </c>
      <c r="L127" s="635">
        <f>'Employee Salary Payroll Tax '!H129</f>
        <v>0</v>
      </c>
      <c r="M127" s="293">
        <f t="shared" si="16"/>
        <v>96943.18</v>
      </c>
      <c r="N127" s="359">
        <f t="shared" si="14"/>
        <v>14.060882659865515</v>
      </c>
      <c r="O127" s="331"/>
      <c r="P127" s="61"/>
      <c r="Q127" s="294"/>
      <c r="R127" s="292"/>
      <c r="S127" s="291"/>
    </row>
    <row r="128" spans="1:19" ht="14.4">
      <c r="A128" s="36">
        <f t="shared" si="9"/>
        <v>113</v>
      </c>
      <c r="B128" s="526"/>
      <c r="C128" s="36" t="str">
        <f>VLOOKUP('Employee Salary Payroll Tax '!B130,'Employee Salary Payroll Tax '!$D$1:$E$7,2,FALSE)</f>
        <v>NonUnion</v>
      </c>
      <c r="D128" s="61">
        <f t="shared" si="10"/>
        <v>2.98E-2</v>
      </c>
      <c r="E128" s="351">
        <f>'Employee Salary Payroll Tax '!N130</f>
        <v>50810.48</v>
      </c>
      <c r="F128" s="351">
        <f t="shared" si="11"/>
        <v>52324.632304000006</v>
      </c>
      <c r="G128" s="352"/>
      <c r="H128" s="351">
        <f t="shared" si="15"/>
        <v>76389.51999999999</v>
      </c>
      <c r="I128" s="351">
        <f t="shared" si="12"/>
        <v>1514.1523040000029</v>
      </c>
      <c r="J128" s="351">
        <f t="shared" si="13"/>
        <v>93.877442848000186</v>
      </c>
      <c r="K128" s="635">
        <f>SUM('Employee Salary Payroll Tax '!I130:K130)</f>
        <v>50810.48</v>
      </c>
      <c r="L128" s="635">
        <f>'Employee Salary Payroll Tax '!H130</f>
        <v>0</v>
      </c>
      <c r="M128" s="293">
        <f t="shared" si="16"/>
        <v>0</v>
      </c>
      <c r="N128" s="359">
        <f t="shared" si="14"/>
        <v>93.877442846152576</v>
      </c>
      <c r="O128" s="331"/>
      <c r="P128" s="61"/>
      <c r="Q128" s="294"/>
      <c r="R128" s="292"/>
      <c r="S128" s="291"/>
    </row>
    <row r="129" spans="1:19" ht="14.4">
      <c r="A129" s="36">
        <f t="shared" si="9"/>
        <v>114</v>
      </c>
      <c r="B129" s="526"/>
      <c r="C129" s="36" t="str">
        <f>VLOOKUP('Employee Salary Payroll Tax '!B131,'Employee Salary Payroll Tax '!$D$1:$E$7,2,FALSE)</f>
        <v>NonUnion</v>
      </c>
      <c r="D129" s="61">
        <f t="shared" si="10"/>
        <v>2.98E-2</v>
      </c>
      <c r="E129" s="351">
        <f>'Employee Salary Payroll Tax '!N131</f>
        <v>33577.85</v>
      </c>
      <c r="F129" s="351">
        <f t="shared" si="11"/>
        <v>34578.469929999999</v>
      </c>
      <c r="G129" s="352"/>
      <c r="H129" s="351">
        <f t="shared" si="15"/>
        <v>93622.15</v>
      </c>
      <c r="I129" s="351">
        <f t="shared" si="12"/>
        <v>1000.6199300000007</v>
      </c>
      <c r="J129" s="351">
        <f t="shared" si="13"/>
        <v>62.038435660000047</v>
      </c>
      <c r="K129" s="635">
        <f>SUM('Employee Salary Payroll Tax '!I131:K131)</f>
        <v>20534.43</v>
      </c>
      <c r="L129" s="635">
        <f>'Employee Salary Payroll Tax '!H131</f>
        <v>0</v>
      </c>
      <c r="M129" s="293">
        <f t="shared" si="16"/>
        <v>13043.419999999998</v>
      </c>
      <c r="N129" s="359">
        <f t="shared" si="14"/>
        <v>37.939412866870136</v>
      </c>
      <c r="O129" s="331"/>
      <c r="P129" s="61"/>
      <c r="Q129" s="294"/>
      <c r="R129" s="292"/>
      <c r="S129" s="291"/>
    </row>
    <row r="130" spans="1:19" ht="14.4">
      <c r="A130" s="36">
        <f t="shared" si="9"/>
        <v>115</v>
      </c>
      <c r="B130" s="526"/>
      <c r="C130" s="36" t="str">
        <f>VLOOKUP('Employee Salary Payroll Tax '!B132,'Employee Salary Payroll Tax '!$D$1:$E$7,2,FALSE)</f>
        <v>IBEW</v>
      </c>
      <c r="D130" s="61">
        <f t="shared" si="10"/>
        <v>6.875E-3</v>
      </c>
      <c r="E130" s="351">
        <f>'Employee Salary Payroll Tax '!N132</f>
        <v>98439.18</v>
      </c>
      <c r="F130" s="351">
        <f t="shared" si="11"/>
        <v>99115.949362499989</v>
      </c>
      <c r="G130" s="352"/>
      <c r="H130" s="351">
        <f t="shared" si="15"/>
        <v>28760.820000000007</v>
      </c>
      <c r="I130" s="351">
        <f t="shared" si="12"/>
        <v>676.76936249999562</v>
      </c>
      <c r="J130" s="351">
        <f t="shared" si="13"/>
        <v>41.959700474999728</v>
      </c>
      <c r="K130" s="635">
        <f>SUM('Employee Salary Payroll Tax '!I132:K132)</f>
        <v>95912.41</v>
      </c>
      <c r="L130" s="635">
        <f>'Employee Salary Payroll Tax '!H132</f>
        <v>0.19</v>
      </c>
      <c r="M130" s="293">
        <f t="shared" si="16"/>
        <v>2526.5799999999895</v>
      </c>
      <c r="N130" s="359">
        <f t="shared" si="14"/>
        <v>40.882664762084431</v>
      </c>
      <c r="O130" s="331"/>
      <c r="P130" s="61"/>
      <c r="Q130" s="294"/>
      <c r="R130" s="292"/>
      <c r="S130" s="291"/>
    </row>
    <row r="131" spans="1:19" ht="14.4">
      <c r="A131" s="36">
        <f t="shared" si="9"/>
        <v>116</v>
      </c>
      <c r="B131" s="526"/>
      <c r="C131" s="36" t="str">
        <f>VLOOKUP('Employee Salary Payroll Tax '!B133,'Employee Salary Payroll Tax '!$D$1:$E$7,2,FALSE)</f>
        <v>NonUnion</v>
      </c>
      <c r="D131" s="61">
        <f t="shared" si="10"/>
        <v>2.98E-2</v>
      </c>
      <c r="E131" s="351">
        <f>'Employee Salary Payroll Tax '!N133</f>
        <v>93945.29</v>
      </c>
      <c r="F131" s="351">
        <f t="shared" si="11"/>
        <v>96744.859641999996</v>
      </c>
      <c r="G131" s="352"/>
      <c r="H131" s="351">
        <f t="shared" si="15"/>
        <v>33254.710000000006</v>
      </c>
      <c r="I131" s="351">
        <f t="shared" si="12"/>
        <v>2799.5696420000022</v>
      </c>
      <c r="J131" s="351">
        <f t="shared" si="13"/>
        <v>173.57331780400014</v>
      </c>
      <c r="K131" s="635">
        <f>SUM('Employee Salary Payroll Tax '!I133:K133)</f>
        <v>88575.15</v>
      </c>
      <c r="L131" s="635">
        <f>'Employee Salary Payroll Tax '!H133</f>
        <v>0</v>
      </c>
      <c r="M131" s="293">
        <f t="shared" si="16"/>
        <v>5370.1399999999994</v>
      </c>
      <c r="N131" s="359">
        <f t="shared" si="14"/>
        <v>163.65144713825816</v>
      </c>
      <c r="O131" s="331"/>
      <c r="P131" s="61"/>
      <c r="Q131" s="294"/>
      <c r="R131" s="292"/>
      <c r="S131" s="291"/>
    </row>
    <row r="132" spans="1:19" ht="14.4">
      <c r="A132" s="36">
        <f t="shared" si="9"/>
        <v>117</v>
      </c>
      <c r="B132" s="526"/>
      <c r="C132" s="36" t="str">
        <f>VLOOKUP('Employee Salary Payroll Tax '!B134,'Employee Salary Payroll Tax '!$D$1:$E$7,2,FALSE)</f>
        <v>NonUnion</v>
      </c>
      <c r="D132" s="61">
        <f t="shared" si="10"/>
        <v>2.98E-2</v>
      </c>
      <c r="E132" s="351">
        <f>'Employee Salary Payroll Tax '!N134</f>
        <v>104868.32</v>
      </c>
      <c r="F132" s="351">
        <f t="shared" si="11"/>
        <v>107993.39593600002</v>
      </c>
      <c r="G132" s="352"/>
      <c r="H132" s="351">
        <f t="shared" si="15"/>
        <v>22331.679999999993</v>
      </c>
      <c r="I132" s="351">
        <f t="shared" si="12"/>
        <v>3125.0759360000084</v>
      </c>
      <c r="J132" s="351">
        <f t="shared" si="13"/>
        <v>193.75470803200051</v>
      </c>
      <c r="K132" s="635">
        <f>SUM('Employee Salary Payroll Tax '!I134:K134)</f>
        <v>4810.5</v>
      </c>
      <c r="L132" s="635">
        <f>'Employee Salary Payroll Tax '!H134</f>
        <v>0</v>
      </c>
      <c r="M132" s="293">
        <f t="shared" si="16"/>
        <v>100057.82</v>
      </c>
      <c r="N132" s="359">
        <f t="shared" si="14"/>
        <v>8.8878797999152717</v>
      </c>
      <c r="O132" s="331"/>
      <c r="P132" s="61"/>
      <c r="Q132" s="294"/>
      <c r="R132" s="292"/>
      <c r="S132" s="291"/>
    </row>
    <row r="133" spans="1:19" ht="14.4">
      <c r="A133" s="36">
        <f t="shared" si="9"/>
        <v>118</v>
      </c>
      <c r="B133" s="526"/>
      <c r="C133" s="36" t="str">
        <f>VLOOKUP('Employee Salary Payroll Tax '!B135,'Employee Salary Payroll Tax '!$D$1:$E$7,2,FALSE)</f>
        <v>IBEW</v>
      </c>
      <c r="D133" s="61">
        <f t="shared" si="10"/>
        <v>6.875E-3</v>
      </c>
      <c r="E133" s="351">
        <f>'Employee Salary Payroll Tax '!N135</f>
        <v>59669.91</v>
      </c>
      <c r="F133" s="351">
        <f t="shared" si="11"/>
        <v>60080.140631250004</v>
      </c>
      <c r="G133" s="352"/>
      <c r="H133" s="351">
        <f t="shared" si="15"/>
        <v>67530.09</v>
      </c>
      <c r="I133" s="351">
        <f t="shared" si="12"/>
        <v>410.23063125000044</v>
      </c>
      <c r="J133" s="351">
        <f t="shared" si="13"/>
        <v>25.434299137500027</v>
      </c>
      <c r="K133" s="635">
        <f>SUM('Employee Salary Payroll Tax '!I135:K135)</f>
        <v>0</v>
      </c>
      <c r="L133" s="635">
        <f>'Employee Salary Payroll Tax '!H135</f>
        <v>0</v>
      </c>
      <c r="M133" s="293">
        <f t="shared" si="16"/>
        <v>59669.91</v>
      </c>
      <c r="N133" s="359">
        <f t="shared" si="14"/>
        <v>0</v>
      </c>
      <c r="O133" s="331"/>
      <c r="P133" s="61"/>
      <c r="Q133" s="294"/>
      <c r="R133" s="292"/>
      <c r="S133" s="291"/>
    </row>
    <row r="134" spans="1:19" ht="14.4">
      <c r="A134" s="36">
        <f t="shared" si="9"/>
        <v>119</v>
      </c>
      <c r="B134" s="526"/>
      <c r="C134" s="36" t="str">
        <f>VLOOKUP('Employee Salary Payroll Tax '!B136,'Employee Salary Payroll Tax '!$D$1:$E$7,2,FALSE)</f>
        <v>IBEW</v>
      </c>
      <c r="D134" s="61">
        <f t="shared" si="10"/>
        <v>6.875E-3</v>
      </c>
      <c r="E134" s="351">
        <f>'Employee Salary Payroll Tax '!N136</f>
        <v>91455.09</v>
      </c>
      <c r="F134" s="351">
        <f t="shared" si="11"/>
        <v>92083.843743749996</v>
      </c>
      <c r="G134" s="352"/>
      <c r="H134" s="351">
        <f t="shared" si="15"/>
        <v>35744.910000000003</v>
      </c>
      <c r="I134" s="351">
        <f t="shared" si="12"/>
        <v>628.75374374999956</v>
      </c>
      <c r="J134" s="351">
        <f t="shared" si="13"/>
        <v>38.982732112499974</v>
      </c>
      <c r="K134" s="635">
        <f>SUM('Employee Salary Payroll Tax '!I136:K136)</f>
        <v>24312.760000000002</v>
      </c>
      <c r="L134" s="635">
        <f>'Employee Salary Payroll Tax '!H136</f>
        <v>0</v>
      </c>
      <c r="M134" s="293">
        <f t="shared" si="16"/>
        <v>67142.329999999987</v>
      </c>
      <c r="N134" s="359">
        <f t="shared" si="14"/>
        <v>10.363313949886679</v>
      </c>
      <c r="O134" s="331"/>
      <c r="P134" s="61"/>
      <c r="Q134" s="294"/>
      <c r="R134" s="292"/>
      <c r="S134" s="291"/>
    </row>
    <row r="135" spans="1:19" ht="14.4">
      <c r="A135" s="36">
        <f t="shared" si="9"/>
        <v>120</v>
      </c>
      <c r="B135" s="526"/>
      <c r="C135" s="36" t="str">
        <f>VLOOKUP('Employee Salary Payroll Tax '!B137,'Employee Salary Payroll Tax '!$D$1:$E$7,2,FALSE)</f>
        <v>NonUnion</v>
      </c>
      <c r="D135" s="61">
        <f t="shared" si="10"/>
        <v>2.98E-2</v>
      </c>
      <c r="E135" s="351">
        <f>'Employee Salary Payroll Tax '!N137</f>
        <v>87444.32</v>
      </c>
      <c r="F135" s="351">
        <f t="shared" si="11"/>
        <v>90050.160736000005</v>
      </c>
      <c r="G135" s="352"/>
      <c r="H135" s="351">
        <f t="shared" si="15"/>
        <v>39755.679999999993</v>
      </c>
      <c r="I135" s="351">
        <f t="shared" si="12"/>
        <v>2605.8407359999983</v>
      </c>
      <c r="J135" s="351">
        <f t="shared" si="13"/>
        <v>161.56212563199989</v>
      </c>
      <c r="K135" s="635">
        <f>SUM('Employee Salary Payroll Tax '!I137:K137)</f>
        <v>62296.3</v>
      </c>
      <c r="L135" s="635">
        <f>'Employee Salary Payroll Tax '!H137</f>
        <v>0</v>
      </c>
      <c r="M135" s="293">
        <f t="shared" si="16"/>
        <v>25148.020000000004</v>
      </c>
      <c r="N135" s="359">
        <f t="shared" si="14"/>
        <v>115.09864387868369</v>
      </c>
      <c r="O135" s="331"/>
      <c r="P135" s="61"/>
      <c r="Q135" s="294"/>
      <c r="R135" s="292"/>
      <c r="S135" s="291"/>
    </row>
    <row r="136" spans="1:19" ht="14.4">
      <c r="A136" s="36">
        <f t="shared" si="9"/>
        <v>121</v>
      </c>
      <c r="B136" s="526"/>
      <c r="C136" s="36" t="str">
        <f>VLOOKUP('Employee Salary Payroll Tax '!B138,'Employee Salary Payroll Tax '!$D$1:$E$7,2,FALSE)</f>
        <v>IBEW</v>
      </c>
      <c r="D136" s="61">
        <f t="shared" si="10"/>
        <v>6.875E-3</v>
      </c>
      <c r="E136" s="351">
        <f>'Employee Salary Payroll Tax '!N138</f>
        <v>129115.75</v>
      </c>
      <c r="F136" s="351">
        <f t="shared" si="11"/>
        <v>130003.42078125</v>
      </c>
      <c r="G136" s="352"/>
      <c r="H136" s="351">
        <f t="shared" si="15"/>
        <v>0</v>
      </c>
      <c r="I136" s="351">
        <f t="shared" si="12"/>
        <v>887.67078124999534</v>
      </c>
      <c r="J136" s="351">
        <f t="shared" si="13"/>
        <v>0</v>
      </c>
      <c r="K136" s="635">
        <f>SUM('Employee Salary Payroll Tax '!I138:K138)</f>
        <v>55862.43</v>
      </c>
      <c r="L136" s="635">
        <f>'Employee Salary Payroll Tax '!H138</f>
        <v>0</v>
      </c>
      <c r="M136" s="293">
        <f t="shared" si="16"/>
        <v>73253.320000000007</v>
      </c>
      <c r="N136" s="359">
        <f t="shared" si="14"/>
        <v>0</v>
      </c>
      <c r="O136" s="331"/>
      <c r="P136" s="61"/>
      <c r="Q136" s="294"/>
      <c r="R136" s="292"/>
      <c r="S136" s="291"/>
    </row>
    <row r="137" spans="1:19" ht="14.4">
      <c r="A137" s="36">
        <f t="shared" si="9"/>
        <v>122</v>
      </c>
      <c r="B137" s="526"/>
      <c r="C137" s="36" t="str">
        <f>VLOOKUP('Employee Salary Payroll Tax '!B139,'Employee Salary Payroll Tax '!$D$1:$E$7,2,FALSE)</f>
        <v>NonUnion</v>
      </c>
      <c r="D137" s="61">
        <f t="shared" si="10"/>
        <v>2.98E-2</v>
      </c>
      <c r="E137" s="351">
        <f>'Employee Salary Payroll Tax '!N139</f>
        <v>54636.54</v>
      </c>
      <c r="F137" s="351">
        <f t="shared" si="11"/>
        <v>56264.708892000002</v>
      </c>
      <c r="G137" s="352"/>
      <c r="H137" s="351">
        <f t="shared" si="15"/>
        <v>72563.459999999992</v>
      </c>
      <c r="I137" s="351">
        <f t="shared" si="12"/>
        <v>1628.1688920000015</v>
      </c>
      <c r="J137" s="351">
        <f t="shared" si="13"/>
        <v>100.9464713040001</v>
      </c>
      <c r="K137" s="635">
        <f>SUM('Employee Salary Payroll Tax '!I139:K139)</f>
        <v>54636.54</v>
      </c>
      <c r="L137" s="635">
        <f>'Employee Salary Payroll Tax '!H139</f>
        <v>0</v>
      </c>
      <c r="M137" s="293">
        <f t="shared" si="16"/>
        <v>0</v>
      </c>
      <c r="N137" s="359">
        <f t="shared" si="14"/>
        <v>100.94647130215249</v>
      </c>
      <c r="O137" s="331"/>
      <c r="P137" s="61"/>
      <c r="Q137" s="294"/>
      <c r="R137" s="292"/>
      <c r="S137" s="291"/>
    </row>
    <row r="138" spans="1:19" ht="14.4">
      <c r="A138" s="36">
        <f t="shared" si="9"/>
        <v>123</v>
      </c>
      <c r="B138" s="526"/>
      <c r="C138" s="36" t="str">
        <f>VLOOKUP('Employee Salary Payroll Tax '!B140,'Employee Salary Payroll Tax '!$D$1:$E$7,2,FALSE)</f>
        <v>UA</v>
      </c>
      <c r="D138" s="61">
        <f t="shared" si="10"/>
        <v>0.03</v>
      </c>
      <c r="E138" s="351">
        <f>'Employee Salary Payroll Tax '!N140</f>
        <v>90769.75</v>
      </c>
      <c r="F138" s="351">
        <f t="shared" si="11"/>
        <v>93492.842499999999</v>
      </c>
      <c r="G138" s="352"/>
      <c r="H138" s="351">
        <f t="shared" si="15"/>
        <v>36430.25</v>
      </c>
      <c r="I138" s="351">
        <f t="shared" si="12"/>
        <v>2723.0924999999988</v>
      </c>
      <c r="J138" s="351">
        <f t="shared" si="13"/>
        <v>168.83173499999992</v>
      </c>
      <c r="K138" s="635">
        <f>SUM('Employee Salary Payroll Tax '!I140:K140)</f>
        <v>82192.759999999995</v>
      </c>
      <c r="L138" s="635">
        <f>'Employee Salary Payroll Tax '!H140</f>
        <v>884.11</v>
      </c>
      <c r="M138" s="293">
        <f t="shared" si="16"/>
        <v>7692.8800000000056</v>
      </c>
      <c r="N138" s="359">
        <f t="shared" si="14"/>
        <v>152.87853359831567</v>
      </c>
      <c r="O138" s="331"/>
      <c r="P138" s="61"/>
      <c r="Q138" s="294"/>
      <c r="R138" s="292"/>
      <c r="S138" s="291"/>
    </row>
    <row r="139" spans="1:19" ht="14.4">
      <c r="A139" s="36">
        <f t="shared" si="9"/>
        <v>124</v>
      </c>
      <c r="B139" s="526"/>
      <c r="C139" s="36" t="str">
        <f>VLOOKUP('Employee Salary Payroll Tax '!B141,'Employee Salary Payroll Tax '!$D$1:$E$7,2,FALSE)</f>
        <v>IBEW</v>
      </c>
      <c r="D139" s="61">
        <f t="shared" si="10"/>
        <v>6.875E-3</v>
      </c>
      <c r="E139" s="351">
        <f>'Employee Salary Payroll Tax '!N141</f>
        <v>132795.41</v>
      </c>
      <c r="F139" s="351">
        <f t="shared" si="11"/>
        <v>133708.37844375</v>
      </c>
      <c r="G139" s="352"/>
      <c r="H139" s="351">
        <f t="shared" si="15"/>
        <v>0</v>
      </c>
      <c r="I139" s="351">
        <f t="shared" si="12"/>
        <v>912.96844374999637</v>
      </c>
      <c r="J139" s="351">
        <f t="shared" si="13"/>
        <v>0</v>
      </c>
      <c r="K139" s="635">
        <f>SUM('Employee Salary Payroll Tax '!I141:K141)</f>
        <v>132364.06</v>
      </c>
      <c r="L139" s="635">
        <f>'Employee Salary Payroll Tax '!H141</f>
        <v>0</v>
      </c>
      <c r="M139" s="293">
        <f t="shared" si="16"/>
        <v>431.35000000000582</v>
      </c>
      <c r="N139" s="359">
        <f t="shared" si="14"/>
        <v>0</v>
      </c>
      <c r="O139" s="331"/>
      <c r="P139" s="61"/>
      <c r="Q139" s="294"/>
      <c r="R139" s="292"/>
      <c r="S139" s="291"/>
    </row>
    <row r="140" spans="1:19" ht="14.4">
      <c r="A140" s="36">
        <f t="shared" si="9"/>
        <v>125</v>
      </c>
      <c r="B140" s="526"/>
      <c r="C140" s="36" t="str">
        <f>VLOOKUP('Employee Salary Payroll Tax '!B142,'Employee Salary Payroll Tax '!$D$1:$E$7,2,FALSE)</f>
        <v>IBEW</v>
      </c>
      <c r="D140" s="61">
        <f t="shared" si="10"/>
        <v>6.875E-3</v>
      </c>
      <c r="E140" s="351">
        <f>'Employee Salary Payroll Tax '!N142</f>
        <v>2734.77</v>
      </c>
      <c r="F140" s="351">
        <f t="shared" si="11"/>
        <v>2753.5715437499998</v>
      </c>
      <c r="G140" s="352"/>
      <c r="H140" s="351">
        <f t="shared" si="15"/>
        <v>124465.23</v>
      </c>
      <c r="I140" s="351">
        <f t="shared" si="12"/>
        <v>18.801543749999837</v>
      </c>
      <c r="J140" s="351">
        <f t="shared" si="13"/>
        <v>1.1656957124999898</v>
      </c>
      <c r="K140" s="635">
        <f>SUM('Employee Salary Payroll Tax '!I142:K142)</f>
        <v>2732.77</v>
      </c>
      <c r="L140" s="635">
        <f>'Employee Salary Payroll Tax '!H142</f>
        <v>0</v>
      </c>
      <c r="M140" s="293">
        <f t="shared" si="16"/>
        <v>2</v>
      </c>
      <c r="N140" s="359">
        <f t="shared" si="14"/>
        <v>1.1648432120740517</v>
      </c>
      <c r="O140" s="331"/>
      <c r="P140" s="61"/>
      <c r="Q140" s="294"/>
      <c r="R140" s="292"/>
      <c r="S140" s="291"/>
    </row>
    <row r="141" spans="1:19" ht="14.4">
      <c r="A141" s="36">
        <f t="shared" si="9"/>
        <v>126</v>
      </c>
      <c r="B141" s="526"/>
      <c r="C141" s="36" t="str">
        <f>VLOOKUP('Employee Salary Payroll Tax '!B143,'Employee Salary Payroll Tax '!$D$1:$E$7,2,FALSE)</f>
        <v>Not Assigned</v>
      </c>
      <c r="D141" s="61">
        <f t="shared" si="10"/>
        <v>0</v>
      </c>
      <c r="E141" s="351">
        <f>'Employee Salary Payroll Tax '!N143</f>
        <v>0.03</v>
      </c>
      <c r="F141" s="351">
        <f t="shared" si="11"/>
        <v>0.03</v>
      </c>
      <c r="G141" s="352"/>
      <c r="H141" s="351">
        <f t="shared" si="15"/>
        <v>127199.97</v>
      </c>
      <c r="I141" s="351">
        <f t="shared" si="12"/>
        <v>0</v>
      </c>
      <c r="J141" s="351">
        <f t="shared" si="13"/>
        <v>0</v>
      </c>
      <c r="K141" s="635">
        <f>SUM('Employee Salary Payroll Tax '!I143:K143)</f>
        <v>4.4000000000000004</v>
      </c>
      <c r="L141" s="635">
        <f>'Employee Salary Payroll Tax '!H143</f>
        <v>0</v>
      </c>
      <c r="M141" s="293">
        <f t="shared" si="16"/>
        <v>-4.37</v>
      </c>
      <c r="N141" s="359">
        <f t="shared" si="14"/>
        <v>0</v>
      </c>
      <c r="O141" s="331"/>
      <c r="P141" s="61"/>
      <c r="Q141" s="294"/>
      <c r="R141" s="292"/>
      <c r="S141" s="291"/>
    </row>
    <row r="142" spans="1:19" ht="14.4">
      <c r="A142" s="36">
        <f t="shared" si="9"/>
        <v>127</v>
      </c>
      <c r="B142" s="526"/>
      <c r="C142" s="36" t="str">
        <f>VLOOKUP('Employee Salary Payroll Tax '!B144,'Employee Salary Payroll Tax '!$D$1:$E$7,2,FALSE)</f>
        <v>NonUnion</v>
      </c>
      <c r="D142" s="61">
        <f t="shared" si="10"/>
        <v>2.98E-2</v>
      </c>
      <c r="E142" s="351">
        <f>'Employee Salary Payroll Tax '!N144</f>
        <v>55898.61</v>
      </c>
      <c r="F142" s="351">
        <f t="shared" si="11"/>
        <v>57564.388578000006</v>
      </c>
      <c r="G142" s="352"/>
      <c r="H142" s="351">
        <f t="shared" si="15"/>
        <v>71301.39</v>
      </c>
      <c r="I142" s="351">
        <f t="shared" si="12"/>
        <v>1665.7785780000049</v>
      </c>
      <c r="J142" s="351">
        <f t="shared" si="13"/>
        <v>103.2782718360003</v>
      </c>
      <c r="K142" s="635">
        <f>SUM('Employee Salary Payroll Tax '!I144:K144)</f>
        <v>55898.61</v>
      </c>
      <c r="L142" s="635">
        <f>'Employee Salary Payroll Tax '!H144</f>
        <v>0</v>
      </c>
      <c r="M142" s="293">
        <f t="shared" si="16"/>
        <v>0</v>
      </c>
      <c r="N142" s="359">
        <f t="shared" si="14"/>
        <v>103.2782718341527</v>
      </c>
      <c r="O142" s="331"/>
      <c r="P142" s="61"/>
      <c r="Q142" s="294"/>
      <c r="R142" s="292"/>
      <c r="S142" s="291"/>
    </row>
    <row r="143" spans="1:19" ht="14.4">
      <c r="A143" s="36">
        <f t="shared" si="9"/>
        <v>128</v>
      </c>
      <c r="B143" s="526"/>
      <c r="C143" s="36" t="str">
        <f>VLOOKUP('Employee Salary Payroll Tax '!B145,'Employee Salary Payroll Tax '!$D$1:$E$7,2,FALSE)</f>
        <v>UA</v>
      </c>
      <c r="D143" s="61">
        <f t="shared" si="10"/>
        <v>0.03</v>
      </c>
      <c r="E143" s="351">
        <f>'Employee Salary Payroll Tax '!N145</f>
        <v>32102.17</v>
      </c>
      <c r="F143" s="351">
        <f t="shared" si="11"/>
        <v>33065.235099999998</v>
      </c>
      <c r="G143" s="352"/>
      <c r="H143" s="351">
        <f t="shared" si="15"/>
        <v>95097.83</v>
      </c>
      <c r="I143" s="351">
        <f t="shared" si="12"/>
        <v>963.0650999999998</v>
      </c>
      <c r="J143" s="351">
        <f t="shared" si="13"/>
        <v>59.71003619999999</v>
      </c>
      <c r="K143" s="635">
        <f>SUM('Employee Salary Payroll Tax '!I145:K145)</f>
        <v>31073.17</v>
      </c>
      <c r="L143" s="635">
        <f>'Employee Salary Payroll Tax '!H145</f>
        <v>0</v>
      </c>
      <c r="M143" s="293">
        <f t="shared" si="16"/>
        <v>1029</v>
      </c>
      <c r="N143" s="359">
        <f t="shared" si="14"/>
        <v>57.796096198199614</v>
      </c>
      <c r="O143" s="331"/>
      <c r="P143" s="61"/>
      <c r="Q143" s="294"/>
      <c r="R143" s="292"/>
      <c r="S143" s="291"/>
    </row>
    <row r="144" spans="1:19" ht="14.4">
      <c r="A144" s="36">
        <f t="shared" si="9"/>
        <v>129</v>
      </c>
      <c r="B144" s="526"/>
      <c r="C144" s="36" t="str">
        <f>VLOOKUP('Employee Salary Payroll Tax '!B146,'Employee Salary Payroll Tax '!$D$1:$E$7,2,FALSE)</f>
        <v>NonUnion</v>
      </c>
      <c r="D144" s="61">
        <f t="shared" si="10"/>
        <v>2.98E-2</v>
      </c>
      <c r="E144" s="351">
        <f>'Employee Salary Payroll Tax '!N146</f>
        <v>23409.93</v>
      </c>
      <c r="F144" s="351">
        <f t="shared" si="11"/>
        <v>24107.545914000002</v>
      </c>
      <c r="G144" s="352"/>
      <c r="H144" s="351">
        <f t="shared" si="15"/>
        <v>103790.07</v>
      </c>
      <c r="I144" s="351">
        <f t="shared" si="12"/>
        <v>697.61591400000179</v>
      </c>
      <c r="J144" s="351">
        <f t="shared" si="13"/>
        <v>43.252186668000114</v>
      </c>
      <c r="K144" s="635">
        <f>SUM('Employee Salary Payroll Tax '!I146:K146)</f>
        <v>3.29</v>
      </c>
      <c r="L144" s="635">
        <f>'Employee Salary Payroll Tax '!H146</f>
        <v>0</v>
      </c>
      <c r="M144" s="293">
        <f t="shared" si="16"/>
        <v>23406.639999999999</v>
      </c>
      <c r="N144" s="359">
        <f t="shared" si="14"/>
        <v>6.0786039997403566E-3</v>
      </c>
      <c r="O144" s="331"/>
      <c r="P144" s="61"/>
      <c r="Q144" s="294"/>
      <c r="R144" s="292"/>
      <c r="S144" s="291"/>
    </row>
    <row r="145" spans="1:19" ht="14.4">
      <c r="A145" s="36">
        <f t="shared" ref="A145:A208" si="17">+A144+1</f>
        <v>130</v>
      </c>
      <c r="B145" s="526"/>
      <c r="C145" s="36" t="str">
        <f>VLOOKUP('Employee Salary Payroll Tax '!B147,'Employee Salary Payroll Tax '!$D$1:$E$7,2,FALSE)</f>
        <v>Not Assigned</v>
      </c>
      <c r="D145" s="61">
        <f t="shared" ref="D145:D208" si="18">VLOOKUP(C145,C$9:D$12,2)</f>
        <v>0</v>
      </c>
      <c r="E145" s="351">
        <f>'Employee Salary Payroll Tax '!N147</f>
        <v>-0.05</v>
      </c>
      <c r="F145" s="351">
        <f t="shared" ref="F145:F208" si="19">E145*(1+D145)</f>
        <v>-0.05</v>
      </c>
      <c r="G145" s="352"/>
      <c r="H145" s="351">
        <f t="shared" si="15"/>
        <v>127200.05</v>
      </c>
      <c r="I145" s="351">
        <f t="shared" ref="I145:I208" si="20">F145-E145</f>
        <v>0</v>
      </c>
      <c r="J145" s="351">
        <f t="shared" ref="J145:J208" si="21">IF(H145&gt;I145,I145*$J$12,H145*$J$12)</f>
        <v>0</v>
      </c>
      <c r="K145" s="635">
        <f>SUM('Employee Salary Payroll Tax '!I147:K147)</f>
        <v>0</v>
      </c>
      <c r="L145" s="635">
        <f>'Employee Salary Payroll Tax '!H147</f>
        <v>0</v>
      </c>
      <c r="M145" s="293">
        <f t="shared" si="16"/>
        <v>-0.05</v>
      </c>
      <c r="N145" s="359">
        <f t="shared" ref="N145:N208" si="22">J145*K145/(SUM(K145:M145)+0.000001)</f>
        <v>0</v>
      </c>
      <c r="O145" s="331"/>
      <c r="P145" s="61"/>
      <c r="Q145" s="294"/>
      <c r="R145" s="292"/>
      <c r="S145" s="291"/>
    </row>
    <row r="146" spans="1:19" ht="14.4">
      <c r="A146" s="36">
        <f t="shared" si="17"/>
        <v>131</v>
      </c>
      <c r="B146" s="526"/>
      <c r="C146" s="36" t="str">
        <f>VLOOKUP('Employee Salary Payroll Tax '!B148,'Employee Salary Payroll Tax '!$D$1:$E$7,2,FALSE)</f>
        <v>UA</v>
      </c>
      <c r="D146" s="61">
        <f t="shared" si="18"/>
        <v>0.03</v>
      </c>
      <c r="E146" s="351">
        <f>'Employee Salary Payroll Tax '!N148</f>
        <v>59908.03</v>
      </c>
      <c r="F146" s="351">
        <f t="shared" si="19"/>
        <v>61705.270900000003</v>
      </c>
      <c r="G146" s="352"/>
      <c r="H146" s="351">
        <f t="shared" ref="H146:H209" si="23">IF(E146&gt;$H$12,0,$H$12-E146)</f>
        <v>67291.97</v>
      </c>
      <c r="I146" s="351">
        <f t="shared" si="20"/>
        <v>1797.2409000000043</v>
      </c>
      <c r="J146" s="351">
        <f t="shared" si="21"/>
        <v>111.42893580000026</v>
      </c>
      <c r="K146" s="635">
        <f>SUM('Employee Salary Payroll Tax '!I148:K148)</f>
        <v>28928.799999999999</v>
      </c>
      <c r="L146" s="635">
        <f>'Employee Salary Payroll Tax '!H148</f>
        <v>0</v>
      </c>
      <c r="M146" s="293">
        <f t="shared" ref="M146:M209" si="24">E146-K146-L146</f>
        <v>30979.23</v>
      </c>
      <c r="N146" s="359">
        <f t="shared" si="22"/>
        <v>53.807567999101956</v>
      </c>
      <c r="O146" s="331"/>
      <c r="P146" s="61"/>
      <c r="Q146" s="294"/>
      <c r="R146" s="292"/>
      <c r="S146" s="291"/>
    </row>
    <row r="147" spans="1:19" ht="14.4">
      <c r="A147" s="36">
        <f t="shared" si="17"/>
        <v>132</v>
      </c>
      <c r="B147" s="526"/>
      <c r="C147" s="36" t="str">
        <f>VLOOKUP('Employee Salary Payroll Tax '!B149,'Employee Salary Payroll Tax '!$D$1:$E$7,2,FALSE)</f>
        <v>NonUnion</v>
      </c>
      <c r="D147" s="61">
        <f t="shared" si="18"/>
        <v>2.98E-2</v>
      </c>
      <c r="E147" s="351">
        <f>'Employee Salary Payroll Tax '!N149</f>
        <v>71715.77</v>
      </c>
      <c r="F147" s="351">
        <f t="shared" si="19"/>
        <v>73852.899946000005</v>
      </c>
      <c r="G147" s="352"/>
      <c r="H147" s="351">
        <f t="shared" si="23"/>
        <v>55484.229999999996</v>
      </c>
      <c r="I147" s="351">
        <f t="shared" si="20"/>
        <v>2137.1299460000009</v>
      </c>
      <c r="J147" s="351">
        <f t="shared" si="21"/>
        <v>132.50205665200005</v>
      </c>
      <c r="K147" s="635">
        <f>SUM('Employee Salary Payroll Tax '!I149:K149)</f>
        <v>1366.53</v>
      </c>
      <c r="L147" s="635">
        <f>'Employee Salary Payroll Tax '!H149</f>
        <v>0</v>
      </c>
      <c r="M147" s="293">
        <f t="shared" si="24"/>
        <v>70349.240000000005</v>
      </c>
      <c r="N147" s="359">
        <f t="shared" si="22"/>
        <v>2.5248008279647953</v>
      </c>
      <c r="O147" s="331"/>
      <c r="P147" s="61"/>
      <c r="Q147" s="294"/>
      <c r="R147" s="292"/>
      <c r="S147" s="291"/>
    </row>
    <row r="148" spans="1:19" ht="14.4">
      <c r="A148" s="36">
        <f t="shared" si="17"/>
        <v>133</v>
      </c>
      <c r="B148" s="526"/>
      <c r="C148" s="36" t="str">
        <f>VLOOKUP('Employee Salary Payroll Tax '!B150,'Employee Salary Payroll Tax '!$D$1:$E$7,2,FALSE)</f>
        <v>NonUnion</v>
      </c>
      <c r="D148" s="61">
        <f t="shared" si="18"/>
        <v>2.98E-2</v>
      </c>
      <c r="E148" s="351">
        <f>'Employee Salary Payroll Tax '!N150</f>
        <v>22889.01</v>
      </c>
      <c r="F148" s="351">
        <f t="shared" si="19"/>
        <v>23571.102498</v>
      </c>
      <c r="G148" s="352"/>
      <c r="H148" s="351">
        <f t="shared" si="23"/>
        <v>104310.99</v>
      </c>
      <c r="I148" s="351">
        <f t="shared" si="20"/>
        <v>682.0924980000018</v>
      </c>
      <c r="J148" s="351">
        <f t="shared" si="21"/>
        <v>42.289734876000111</v>
      </c>
      <c r="K148" s="635">
        <f>SUM('Employee Salary Payroll Tax '!I150:K150)</f>
        <v>9155.6</v>
      </c>
      <c r="L148" s="635">
        <f>'Employee Salary Payroll Tax '!H150</f>
        <v>0</v>
      </c>
      <c r="M148" s="293">
        <f t="shared" si="24"/>
        <v>13733.409999999998</v>
      </c>
      <c r="N148" s="359">
        <f t="shared" si="22"/>
        <v>16.915886559261004</v>
      </c>
      <c r="O148" s="331"/>
      <c r="P148" s="61"/>
      <c r="Q148" s="294"/>
      <c r="R148" s="292"/>
      <c r="S148" s="291"/>
    </row>
    <row r="149" spans="1:19" ht="14.4">
      <c r="A149" s="36">
        <f t="shared" si="17"/>
        <v>134</v>
      </c>
      <c r="B149" s="526"/>
      <c r="C149" s="36" t="str">
        <f>VLOOKUP('Employee Salary Payroll Tax '!B151,'Employee Salary Payroll Tax '!$D$1:$E$7,2,FALSE)</f>
        <v>NonUnion</v>
      </c>
      <c r="D149" s="61">
        <f t="shared" si="18"/>
        <v>2.98E-2</v>
      </c>
      <c r="E149" s="351">
        <f>'Employee Salary Payroll Tax '!N151</f>
        <v>48892.21</v>
      </c>
      <c r="F149" s="351">
        <f t="shared" si="19"/>
        <v>50349.197858</v>
      </c>
      <c r="G149" s="352"/>
      <c r="H149" s="351">
        <f t="shared" si="23"/>
        <v>78307.790000000008</v>
      </c>
      <c r="I149" s="351">
        <f t="shared" si="20"/>
        <v>1456.9878580000004</v>
      </c>
      <c r="J149" s="351">
        <f t="shared" si="21"/>
        <v>90.33324719600003</v>
      </c>
      <c r="K149" s="635">
        <f>SUM('Employee Salary Payroll Tax '!I151:K151)</f>
        <v>48728.7</v>
      </c>
      <c r="L149" s="635">
        <f>'Employee Salary Payroll Tax '!H151</f>
        <v>0</v>
      </c>
      <c r="M149" s="293">
        <f t="shared" si="24"/>
        <v>163.51000000000204</v>
      </c>
      <c r="N149" s="359">
        <f t="shared" si="22"/>
        <v>90.031146118158603</v>
      </c>
      <c r="O149" s="331"/>
      <c r="P149" s="61"/>
      <c r="Q149" s="294"/>
      <c r="R149" s="292"/>
      <c r="S149" s="291"/>
    </row>
    <row r="150" spans="1:19" ht="14.4">
      <c r="A150" s="36">
        <f t="shared" si="17"/>
        <v>135</v>
      </c>
      <c r="B150" s="526"/>
      <c r="C150" s="36" t="str">
        <f>VLOOKUP('Employee Salary Payroll Tax '!B152,'Employee Salary Payroll Tax '!$D$1:$E$7,2,FALSE)</f>
        <v>IBEW</v>
      </c>
      <c r="D150" s="61">
        <f t="shared" si="18"/>
        <v>6.875E-3</v>
      </c>
      <c r="E150" s="351">
        <f>'Employee Salary Payroll Tax '!N152</f>
        <v>40870.370000000003</v>
      </c>
      <c r="F150" s="351">
        <f t="shared" si="19"/>
        <v>41151.35379375</v>
      </c>
      <c r="G150" s="352"/>
      <c r="H150" s="351">
        <f t="shared" si="23"/>
        <v>86329.63</v>
      </c>
      <c r="I150" s="351">
        <f t="shared" si="20"/>
        <v>280.98379374999786</v>
      </c>
      <c r="J150" s="351">
        <f t="shared" si="21"/>
        <v>17.420995212499868</v>
      </c>
      <c r="K150" s="635">
        <f>SUM('Employee Salary Payroll Tax '!I152:K152)</f>
        <v>40808.21</v>
      </c>
      <c r="L150" s="635">
        <f>'Employee Salary Payroll Tax '!H152</f>
        <v>0</v>
      </c>
      <c r="M150" s="293">
        <f t="shared" si="24"/>
        <v>62.160000000003492</v>
      </c>
      <c r="N150" s="359">
        <f t="shared" si="22"/>
        <v>17.394499512074265</v>
      </c>
      <c r="O150" s="331"/>
      <c r="P150" s="61"/>
      <c r="Q150" s="294"/>
      <c r="R150" s="292"/>
      <c r="S150" s="291"/>
    </row>
    <row r="151" spans="1:19" ht="14.4">
      <c r="A151" s="36">
        <f t="shared" si="17"/>
        <v>136</v>
      </c>
      <c r="B151" s="526"/>
      <c r="C151" s="36" t="str">
        <f>VLOOKUP('Employee Salary Payroll Tax '!B153,'Employee Salary Payroll Tax '!$D$1:$E$7,2,FALSE)</f>
        <v>NonUnion</v>
      </c>
      <c r="D151" s="61">
        <f t="shared" si="18"/>
        <v>2.98E-2</v>
      </c>
      <c r="E151" s="351">
        <f>'Employee Salary Payroll Tax '!N153</f>
        <v>101023.5</v>
      </c>
      <c r="F151" s="351">
        <f t="shared" si="19"/>
        <v>104034.0003</v>
      </c>
      <c r="G151" s="352"/>
      <c r="H151" s="351">
        <f t="shared" si="23"/>
        <v>26176.5</v>
      </c>
      <c r="I151" s="351">
        <f t="shared" si="20"/>
        <v>3010.5002999999997</v>
      </c>
      <c r="J151" s="351">
        <f t="shared" si="21"/>
        <v>186.65101859999999</v>
      </c>
      <c r="K151" s="635">
        <f>SUM('Employee Salary Payroll Tax '!I153:K153)</f>
        <v>4445.7</v>
      </c>
      <c r="L151" s="635">
        <f>'Employee Salary Payroll Tax '!H153</f>
        <v>0</v>
      </c>
      <c r="M151" s="293">
        <f t="shared" si="24"/>
        <v>96577.8</v>
      </c>
      <c r="N151" s="359">
        <f t="shared" si="22"/>
        <v>8.213875319918694</v>
      </c>
      <c r="O151" s="331"/>
      <c r="P151" s="61"/>
      <c r="Q151" s="294"/>
      <c r="R151" s="292"/>
      <c r="S151" s="291"/>
    </row>
    <row r="152" spans="1:19" ht="14.4">
      <c r="A152" s="36">
        <f t="shared" si="17"/>
        <v>137</v>
      </c>
      <c r="B152" s="526"/>
      <c r="C152" s="36" t="str">
        <f>VLOOKUP('Employee Salary Payroll Tax '!B154,'Employee Salary Payroll Tax '!$D$1:$E$7,2,FALSE)</f>
        <v>IBEW</v>
      </c>
      <c r="D152" s="61">
        <f t="shared" si="18"/>
        <v>6.875E-3</v>
      </c>
      <c r="E152" s="351">
        <f>'Employee Salary Payroll Tax '!N154</f>
        <v>177038.9</v>
      </c>
      <c r="F152" s="351">
        <f t="shared" si="19"/>
        <v>178256.0424375</v>
      </c>
      <c r="G152" s="352"/>
      <c r="H152" s="351">
        <f t="shared" si="23"/>
        <v>0</v>
      </c>
      <c r="I152" s="351">
        <f t="shared" si="20"/>
        <v>1217.1424375000061</v>
      </c>
      <c r="J152" s="351">
        <f t="shared" si="21"/>
        <v>0</v>
      </c>
      <c r="K152" s="635">
        <f>SUM('Employee Salary Payroll Tax '!I154:K154)</f>
        <v>64507.63</v>
      </c>
      <c r="L152" s="635">
        <f>'Employee Salary Payroll Tax '!H154</f>
        <v>0</v>
      </c>
      <c r="M152" s="293">
        <f t="shared" si="24"/>
        <v>112531.26999999999</v>
      </c>
      <c r="N152" s="359">
        <f t="shared" si="22"/>
        <v>0</v>
      </c>
      <c r="O152" s="331"/>
      <c r="P152" s="61"/>
      <c r="Q152" s="294"/>
      <c r="R152" s="292"/>
      <c r="S152" s="291"/>
    </row>
    <row r="153" spans="1:19" ht="14.4">
      <c r="A153" s="36">
        <f t="shared" si="17"/>
        <v>138</v>
      </c>
      <c r="B153" s="526"/>
      <c r="C153" s="36" t="str">
        <f>VLOOKUP('Employee Salary Payroll Tax '!B155,'Employee Salary Payroll Tax '!$D$1:$E$7,2,FALSE)</f>
        <v>IBEW</v>
      </c>
      <c r="D153" s="61">
        <f t="shared" si="18"/>
        <v>6.875E-3</v>
      </c>
      <c r="E153" s="351">
        <f>'Employee Salary Payroll Tax '!N155</f>
        <v>45053.59</v>
      </c>
      <c r="F153" s="351">
        <f t="shared" si="19"/>
        <v>45363.333431249994</v>
      </c>
      <c r="G153" s="352"/>
      <c r="H153" s="351">
        <f t="shared" si="23"/>
        <v>82146.41</v>
      </c>
      <c r="I153" s="351">
        <f t="shared" si="20"/>
        <v>309.74343124999723</v>
      </c>
      <c r="J153" s="351">
        <f t="shared" si="21"/>
        <v>19.204092737499828</v>
      </c>
      <c r="K153" s="635">
        <f>SUM('Employee Salary Payroll Tax '!I155:K155)</f>
        <v>44370.83</v>
      </c>
      <c r="L153" s="635">
        <f>'Employee Salary Payroll Tax '!H155</f>
        <v>0</v>
      </c>
      <c r="M153" s="293">
        <f t="shared" si="24"/>
        <v>682.75999999999476</v>
      </c>
      <c r="N153" s="359">
        <f t="shared" si="22"/>
        <v>18.913066287080042</v>
      </c>
      <c r="O153" s="331"/>
      <c r="P153" s="61"/>
      <c r="Q153" s="294"/>
      <c r="R153" s="292"/>
      <c r="S153" s="291"/>
    </row>
    <row r="154" spans="1:19" ht="14.4">
      <c r="A154" s="36">
        <f t="shared" si="17"/>
        <v>139</v>
      </c>
      <c r="B154" s="526"/>
      <c r="C154" s="36" t="str">
        <f>VLOOKUP('Employee Salary Payroll Tax '!B156,'Employee Salary Payroll Tax '!$D$1:$E$7,2,FALSE)</f>
        <v>NonUnion</v>
      </c>
      <c r="D154" s="61">
        <f t="shared" si="18"/>
        <v>2.98E-2</v>
      </c>
      <c r="E154" s="351">
        <f>'Employee Salary Payroll Tax '!N156</f>
        <v>64420.15</v>
      </c>
      <c r="F154" s="351">
        <f t="shared" si="19"/>
        <v>66339.870470000009</v>
      </c>
      <c r="G154" s="352"/>
      <c r="H154" s="351">
        <f t="shared" si="23"/>
        <v>62779.85</v>
      </c>
      <c r="I154" s="351">
        <f t="shared" si="20"/>
        <v>1919.7204700000075</v>
      </c>
      <c r="J154" s="351">
        <f t="shared" si="21"/>
        <v>119.02266914000046</v>
      </c>
      <c r="K154" s="635">
        <f>SUM('Employee Salary Payroll Tax '!I156:K156)</f>
        <v>64420.15</v>
      </c>
      <c r="L154" s="635">
        <f>'Employee Salary Payroll Tax '!H156</f>
        <v>0</v>
      </c>
      <c r="M154" s="293">
        <f t="shared" si="24"/>
        <v>0</v>
      </c>
      <c r="N154" s="359">
        <f t="shared" si="22"/>
        <v>119.02266913815286</v>
      </c>
      <c r="O154" s="331"/>
      <c r="P154" s="61"/>
      <c r="Q154" s="294"/>
      <c r="R154" s="292"/>
      <c r="S154" s="291"/>
    </row>
    <row r="155" spans="1:19" ht="14.4">
      <c r="A155" s="36">
        <f t="shared" si="17"/>
        <v>140</v>
      </c>
      <c r="B155" s="526"/>
      <c r="C155" s="36" t="str">
        <f>VLOOKUP('Employee Salary Payroll Tax '!B157,'Employee Salary Payroll Tax '!$D$1:$E$7,2,FALSE)</f>
        <v>NonUnion</v>
      </c>
      <c r="D155" s="61">
        <f t="shared" si="18"/>
        <v>2.98E-2</v>
      </c>
      <c r="E155" s="351">
        <f>'Employee Salary Payroll Tax '!N157</f>
        <v>39517.99</v>
      </c>
      <c r="F155" s="351">
        <f t="shared" si="19"/>
        <v>40695.626102000002</v>
      </c>
      <c r="G155" s="352"/>
      <c r="H155" s="351">
        <f t="shared" si="23"/>
        <v>87682.010000000009</v>
      </c>
      <c r="I155" s="351">
        <f t="shared" si="20"/>
        <v>1177.636102000004</v>
      </c>
      <c r="J155" s="351">
        <f t="shared" si="21"/>
        <v>73.013438324000248</v>
      </c>
      <c r="K155" s="635">
        <f>SUM('Employee Salary Payroll Tax '!I157:K157)</f>
        <v>39517.99</v>
      </c>
      <c r="L155" s="635">
        <f>'Employee Salary Payroll Tax '!H157</f>
        <v>0</v>
      </c>
      <c r="M155" s="293">
        <f t="shared" si="24"/>
        <v>0</v>
      </c>
      <c r="N155" s="359">
        <f t="shared" si="22"/>
        <v>73.013438322152638</v>
      </c>
      <c r="O155" s="331"/>
      <c r="P155" s="61"/>
      <c r="Q155" s="294"/>
      <c r="R155" s="292"/>
      <c r="S155" s="291"/>
    </row>
    <row r="156" spans="1:19" ht="14.4">
      <c r="A156" s="36">
        <f t="shared" si="17"/>
        <v>141</v>
      </c>
      <c r="B156" s="526"/>
      <c r="C156" s="36" t="str">
        <f>VLOOKUP('Employee Salary Payroll Tax '!B158,'Employee Salary Payroll Tax '!$D$1:$E$7,2,FALSE)</f>
        <v>IBEW</v>
      </c>
      <c r="D156" s="61">
        <f t="shared" si="18"/>
        <v>6.875E-3</v>
      </c>
      <c r="E156" s="351">
        <f>'Employee Salary Payroll Tax '!N158</f>
        <v>19197.759999999998</v>
      </c>
      <c r="F156" s="351">
        <f t="shared" si="19"/>
        <v>19329.744599999998</v>
      </c>
      <c r="G156" s="352"/>
      <c r="H156" s="351">
        <f t="shared" si="23"/>
        <v>108002.24000000001</v>
      </c>
      <c r="I156" s="351">
        <f t="shared" si="20"/>
        <v>131.98459999999977</v>
      </c>
      <c r="J156" s="351">
        <f t="shared" si="21"/>
        <v>8.1830451999999863</v>
      </c>
      <c r="K156" s="635">
        <f>SUM('Employee Salary Payroll Tax '!I158:K158)</f>
        <v>19109.86</v>
      </c>
      <c r="L156" s="635">
        <f>'Employee Salary Payroll Tax '!H158</f>
        <v>0</v>
      </c>
      <c r="M156" s="293">
        <f t="shared" si="24"/>
        <v>87.899999999997817</v>
      </c>
      <c r="N156" s="359">
        <f t="shared" si="22"/>
        <v>8.1455778245756889</v>
      </c>
      <c r="O156" s="331"/>
      <c r="P156" s="61"/>
      <c r="Q156" s="294"/>
      <c r="R156" s="292"/>
      <c r="S156" s="291"/>
    </row>
    <row r="157" spans="1:19" ht="14.4">
      <c r="A157" s="36">
        <f t="shared" si="17"/>
        <v>142</v>
      </c>
      <c r="B157" s="526"/>
      <c r="C157" s="36" t="str">
        <f>VLOOKUP('Employee Salary Payroll Tax '!B159,'Employee Salary Payroll Tax '!$D$1:$E$7,2,FALSE)</f>
        <v>NonUnion</v>
      </c>
      <c r="D157" s="61">
        <f t="shared" si="18"/>
        <v>2.98E-2</v>
      </c>
      <c r="E157" s="351">
        <f>'Employee Salary Payroll Tax '!N159</f>
        <v>52780.33</v>
      </c>
      <c r="F157" s="351">
        <f t="shared" si="19"/>
        <v>54353.183834000003</v>
      </c>
      <c r="G157" s="352"/>
      <c r="H157" s="351">
        <f t="shared" si="23"/>
        <v>74419.67</v>
      </c>
      <c r="I157" s="351">
        <f t="shared" si="20"/>
        <v>1572.8538340000014</v>
      </c>
      <c r="J157" s="351">
        <f t="shared" si="21"/>
        <v>97.516937708000086</v>
      </c>
      <c r="K157" s="635">
        <f>SUM('Employee Salary Payroll Tax '!I159:K159)</f>
        <v>2124.4899999999998</v>
      </c>
      <c r="L157" s="635">
        <f>'Employee Salary Payroll Tax '!H159</f>
        <v>0</v>
      </c>
      <c r="M157" s="293">
        <f t="shared" si="24"/>
        <v>50655.840000000004</v>
      </c>
      <c r="N157" s="359">
        <f t="shared" si="22"/>
        <v>3.925207723925634</v>
      </c>
      <c r="O157" s="331"/>
      <c r="P157" s="61"/>
      <c r="Q157" s="294"/>
      <c r="R157" s="292"/>
      <c r="S157" s="291"/>
    </row>
    <row r="158" spans="1:19" ht="14.4">
      <c r="A158" s="36">
        <f t="shared" si="17"/>
        <v>143</v>
      </c>
      <c r="B158" s="526"/>
      <c r="C158" s="36" t="str">
        <f>VLOOKUP('Employee Salary Payroll Tax '!B160,'Employee Salary Payroll Tax '!$D$1:$E$7,2,FALSE)</f>
        <v>NonUnion</v>
      </c>
      <c r="D158" s="61">
        <f t="shared" si="18"/>
        <v>2.98E-2</v>
      </c>
      <c r="E158" s="351">
        <f>'Employee Salary Payroll Tax '!N160</f>
        <v>89779.29</v>
      </c>
      <c r="F158" s="351">
        <f t="shared" si="19"/>
        <v>92454.712841999994</v>
      </c>
      <c r="G158" s="352"/>
      <c r="H158" s="351">
        <f t="shared" si="23"/>
        <v>37420.710000000006</v>
      </c>
      <c r="I158" s="351">
        <f t="shared" si="20"/>
        <v>2675.4228419999999</v>
      </c>
      <c r="J158" s="351">
        <f t="shared" si="21"/>
        <v>165.876216204</v>
      </c>
      <c r="K158" s="635">
        <f>SUM('Employee Salary Payroll Tax '!I160:K160)</f>
        <v>79514.959999999992</v>
      </c>
      <c r="L158" s="635">
        <f>'Employee Salary Payroll Tax '!H160</f>
        <v>0</v>
      </c>
      <c r="M158" s="293">
        <f t="shared" si="24"/>
        <v>10264.330000000002</v>
      </c>
      <c r="N158" s="359">
        <f t="shared" si="22"/>
        <v>146.91184009436364</v>
      </c>
      <c r="O158" s="331"/>
      <c r="P158" s="61"/>
      <c r="Q158" s="294"/>
      <c r="R158" s="292"/>
      <c r="S158" s="291"/>
    </row>
    <row r="159" spans="1:19" ht="14.4">
      <c r="A159" s="36">
        <f t="shared" si="17"/>
        <v>144</v>
      </c>
      <c r="B159" s="526"/>
      <c r="C159" s="36" t="str">
        <f>VLOOKUP('Employee Salary Payroll Tax '!B161,'Employee Salary Payroll Tax '!$D$1:$E$7,2,FALSE)</f>
        <v>IBEW</v>
      </c>
      <c r="D159" s="61">
        <f t="shared" si="18"/>
        <v>6.875E-3</v>
      </c>
      <c r="E159" s="351">
        <f>'Employee Salary Payroll Tax '!N161</f>
        <v>36025.339999999997</v>
      </c>
      <c r="F159" s="351">
        <f t="shared" si="19"/>
        <v>36273.014212499998</v>
      </c>
      <c r="G159" s="352"/>
      <c r="H159" s="351">
        <f t="shared" si="23"/>
        <v>91174.66</v>
      </c>
      <c r="I159" s="351">
        <f t="shared" si="20"/>
        <v>247.67421250000189</v>
      </c>
      <c r="J159" s="351">
        <f t="shared" si="21"/>
        <v>15.355801175000117</v>
      </c>
      <c r="K159" s="635">
        <f>SUM('Employee Salary Payroll Tax '!I161:K161)</f>
        <v>36025.339999999997</v>
      </c>
      <c r="L159" s="635">
        <f>'Employee Salary Payroll Tax '!H161</f>
        <v>0</v>
      </c>
      <c r="M159" s="293">
        <f t="shared" si="24"/>
        <v>0</v>
      </c>
      <c r="N159" s="359">
        <f t="shared" si="22"/>
        <v>15.355801174573866</v>
      </c>
      <c r="O159" s="331"/>
      <c r="P159" s="61"/>
      <c r="Q159" s="294"/>
      <c r="R159" s="292"/>
      <c r="S159" s="291"/>
    </row>
    <row r="160" spans="1:19" ht="14.4">
      <c r="A160" s="36">
        <f t="shared" si="17"/>
        <v>145</v>
      </c>
      <c r="B160" s="526"/>
      <c r="C160" s="36" t="str">
        <f>VLOOKUP('Employee Salary Payroll Tax '!B162,'Employee Salary Payroll Tax '!$D$1:$E$7,2,FALSE)</f>
        <v>NonUnion</v>
      </c>
      <c r="D160" s="61">
        <f t="shared" si="18"/>
        <v>2.98E-2</v>
      </c>
      <c r="E160" s="351">
        <f>'Employee Salary Payroll Tax '!N162</f>
        <v>93727.43</v>
      </c>
      <c r="F160" s="351">
        <f t="shared" si="19"/>
        <v>96520.507413999992</v>
      </c>
      <c r="G160" s="352"/>
      <c r="H160" s="351">
        <f t="shared" si="23"/>
        <v>33472.570000000007</v>
      </c>
      <c r="I160" s="351">
        <f t="shared" si="20"/>
        <v>2793.0774139999994</v>
      </c>
      <c r="J160" s="351">
        <f t="shared" si="21"/>
        <v>173.17079966799997</v>
      </c>
      <c r="K160" s="635">
        <f>SUM('Employee Salary Payroll Tax '!I162:K162)</f>
        <v>72782.570000000007</v>
      </c>
      <c r="L160" s="635">
        <f>'Employee Salary Payroll Tax '!H162</f>
        <v>0</v>
      </c>
      <c r="M160" s="293">
        <f t="shared" si="24"/>
        <v>20944.859999999986</v>
      </c>
      <c r="N160" s="359">
        <f t="shared" si="22"/>
        <v>134.47307633056528</v>
      </c>
      <c r="O160" s="331"/>
      <c r="P160" s="61"/>
      <c r="Q160" s="294"/>
      <c r="R160" s="292"/>
      <c r="S160" s="291"/>
    </row>
    <row r="161" spans="1:19" ht="14.4">
      <c r="A161" s="36">
        <f t="shared" si="17"/>
        <v>146</v>
      </c>
      <c r="B161" s="526"/>
      <c r="C161" s="36" t="str">
        <f>VLOOKUP('Employee Salary Payroll Tax '!B163,'Employee Salary Payroll Tax '!$D$1:$E$7,2,FALSE)</f>
        <v>NonUnion</v>
      </c>
      <c r="D161" s="61">
        <f t="shared" si="18"/>
        <v>2.98E-2</v>
      </c>
      <c r="E161" s="351">
        <f>'Employee Salary Payroll Tax '!N163</f>
        <v>100972.86</v>
      </c>
      <c r="F161" s="351">
        <f t="shared" si="19"/>
        <v>103981.851228</v>
      </c>
      <c r="G161" s="352"/>
      <c r="H161" s="351">
        <f t="shared" si="23"/>
        <v>26227.14</v>
      </c>
      <c r="I161" s="351">
        <f t="shared" si="20"/>
        <v>3008.991227999999</v>
      </c>
      <c r="J161" s="351">
        <f t="shared" si="21"/>
        <v>186.55745613599993</v>
      </c>
      <c r="K161" s="635">
        <f>SUM('Employee Salary Payroll Tax '!I163:K163)</f>
        <v>25214.73</v>
      </c>
      <c r="L161" s="635">
        <f>'Employee Salary Payroll Tax '!H163</f>
        <v>0</v>
      </c>
      <c r="M161" s="293">
        <f t="shared" si="24"/>
        <v>75758.13</v>
      </c>
      <c r="N161" s="359">
        <f t="shared" si="22"/>
        <v>46.586735147538604</v>
      </c>
      <c r="O161" s="331"/>
      <c r="P161" s="61"/>
      <c r="Q161" s="294"/>
      <c r="R161" s="292"/>
      <c r="S161" s="291"/>
    </row>
    <row r="162" spans="1:19" ht="14.4">
      <c r="A162" s="36">
        <f t="shared" si="17"/>
        <v>147</v>
      </c>
      <c r="B162" s="526"/>
      <c r="C162" s="36" t="str">
        <f>VLOOKUP('Employee Salary Payroll Tax '!B164,'Employee Salary Payroll Tax '!$D$1:$E$7,2,FALSE)</f>
        <v>NonUnion</v>
      </c>
      <c r="D162" s="61">
        <f t="shared" si="18"/>
        <v>2.98E-2</v>
      </c>
      <c r="E162" s="351">
        <f>'Employee Salary Payroll Tax '!N164</f>
        <v>111447.82</v>
      </c>
      <c r="F162" s="351">
        <f t="shared" si="19"/>
        <v>114768.96503600001</v>
      </c>
      <c r="G162" s="352"/>
      <c r="H162" s="351">
        <f t="shared" si="23"/>
        <v>15752.179999999993</v>
      </c>
      <c r="I162" s="351">
        <f t="shared" si="20"/>
        <v>3321.1450360000017</v>
      </c>
      <c r="J162" s="351">
        <f t="shared" si="21"/>
        <v>205.9109922320001</v>
      </c>
      <c r="K162" s="635">
        <f>SUM('Employee Salary Payroll Tax '!I164:K164)</f>
        <v>111447.82</v>
      </c>
      <c r="L162" s="635">
        <f>'Employee Salary Payroll Tax '!H164</f>
        <v>0</v>
      </c>
      <c r="M162" s="293">
        <f t="shared" si="24"/>
        <v>0</v>
      </c>
      <c r="N162" s="359">
        <f t="shared" si="22"/>
        <v>205.91099223015252</v>
      </c>
      <c r="O162" s="331"/>
      <c r="P162" s="61"/>
      <c r="Q162" s="294"/>
      <c r="R162" s="292"/>
      <c r="S162" s="291"/>
    </row>
    <row r="163" spans="1:19" ht="14.4">
      <c r="A163" s="36">
        <f t="shared" si="17"/>
        <v>148</v>
      </c>
      <c r="B163" s="526"/>
      <c r="C163" s="36" t="str">
        <f>VLOOKUP('Employee Salary Payroll Tax '!B165,'Employee Salary Payroll Tax '!$D$1:$E$7,2,FALSE)</f>
        <v>NonUnion</v>
      </c>
      <c r="D163" s="61">
        <f t="shared" si="18"/>
        <v>2.98E-2</v>
      </c>
      <c r="E163" s="351">
        <f>'Employee Salary Payroll Tax '!N165</f>
        <v>77449.64</v>
      </c>
      <c r="F163" s="351">
        <f t="shared" si="19"/>
        <v>79757.639272</v>
      </c>
      <c r="G163" s="352"/>
      <c r="H163" s="351">
        <f t="shared" si="23"/>
        <v>49750.36</v>
      </c>
      <c r="I163" s="351">
        <f t="shared" si="20"/>
        <v>2307.9992720000009</v>
      </c>
      <c r="J163" s="351">
        <f t="shared" si="21"/>
        <v>143.09595486400005</v>
      </c>
      <c r="K163" s="635">
        <f>SUM('Employee Salary Payroll Tax '!I165:K165)</f>
        <v>39058.22</v>
      </c>
      <c r="L163" s="635">
        <f>'Employee Salary Payroll Tax '!H165</f>
        <v>0</v>
      </c>
      <c r="M163" s="293">
        <f t="shared" si="24"/>
        <v>38391.42</v>
      </c>
      <c r="N163" s="359">
        <f t="shared" si="22"/>
        <v>72.163967271068287</v>
      </c>
      <c r="O163" s="331"/>
      <c r="P163" s="61"/>
      <c r="Q163" s="294"/>
      <c r="R163" s="292"/>
      <c r="S163" s="291"/>
    </row>
    <row r="164" spans="1:19" ht="14.4">
      <c r="A164" s="36">
        <f t="shared" si="17"/>
        <v>149</v>
      </c>
      <c r="B164" s="526"/>
      <c r="C164" s="36" t="str">
        <f>VLOOKUP('Employee Salary Payroll Tax '!B166,'Employee Salary Payroll Tax '!$D$1:$E$7,2,FALSE)</f>
        <v>NonUnion</v>
      </c>
      <c r="D164" s="61">
        <f t="shared" si="18"/>
        <v>2.98E-2</v>
      </c>
      <c r="E164" s="351">
        <f>'Employee Salary Payroll Tax '!N166</f>
        <v>93502.57</v>
      </c>
      <c r="F164" s="351">
        <f t="shared" si="19"/>
        <v>96288.946586000005</v>
      </c>
      <c r="G164" s="352"/>
      <c r="H164" s="351">
        <f t="shared" si="23"/>
        <v>33697.429999999993</v>
      </c>
      <c r="I164" s="351">
        <f t="shared" si="20"/>
        <v>2786.3765859999985</v>
      </c>
      <c r="J164" s="351">
        <f t="shared" si="21"/>
        <v>172.7553483319999</v>
      </c>
      <c r="K164" s="635">
        <f>SUM('Employee Salary Payroll Tax '!I166:K166)</f>
        <v>2665.51</v>
      </c>
      <c r="L164" s="635">
        <f>'Employee Salary Payroll Tax '!H166</f>
        <v>0</v>
      </c>
      <c r="M164" s="293">
        <f t="shared" si="24"/>
        <v>90837.060000000012</v>
      </c>
      <c r="N164" s="359">
        <f t="shared" si="22"/>
        <v>4.9247962759473269</v>
      </c>
      <c r="O164" s="331"/>
      <c r="P164" s="61"/>
      <c r="Q164" s="294"/>
      <c r="R164" s="292"/>
      <c r="S164" s="291"/>
    </row>
    <row r="165" spans="1:19" ht="14.4">
      <c r="A165" s="36">
        <f t="shared" si="17"/>
        <v>150</v>
      </c>
      <c r="B165" s="526"/>
      <c r="C165" s="36" t="str">
        <f>VLOOKUP('Employee Salary Payroll Tax '!B167,'Employee Salary Payroll Tax '!$D$1:$E$7,2,FALSE)</f>
        <v>NonUnion</v>
      </c>
      <c r="D165" s="61">
        <f t="shared" si="18"/>
        <v>2.98E-2</v>
      </c>
      <c r="E165" s="351">
        <f>'Employee Salary Payroll Tax '!N167</f>
        <v>75770.45</v>
      </c>
      <c r="F165" s="351">
        <f t="shared" si="19"/>
        <v>78028.409410000007</v>
      </c>
      <c r="G165" s="352"/>
      <c r="H165" s="351">
        <f t="shared" si="23"/>
        <v>51429.55</v>
      </c>
      <c r="I165" s="351">
        <f t="shared" si="20"/>
        <v>2257.9594100000104</v>
      </c>
      <c r="J165" s="351">
        <f t="shared" si="21"/>
        <v>139.99348342000064</v>
      </c>
      <c r="K165" s="635">
        <f>SUM('Employee Salary Payroll Tax '!I167:K167)</f>
        <v>9913.93</v>
      </c>
      <c r="L165" s="635">
        <f>'Employee Salary Payroll Tax '!H167</f>
        <v>0</v>
      </c>
      <c r="M165" s="293">
        <f t="shared" si="24"/>
        <v>65856.51999999999</v>
      </c>
      <c r="N165" s="359">
        <f t="shared" si="22"/>
        <v>18.316977067758348</v>
      </c>
      <c r="O165" s="331"/>
      <c r="P165" s="61"/>
      <c r="Q165" s="294"/>
      <c r="R165" s="292"/>
      <c r="S165" s="291"/>
    </row>
    <row r="166" spans="1:19" ht="14.4">
      <c r="A166" s="36">
        <f t="shared" si="17"/>
        <v>151</v>
      </c>
      <c r="B166" s="526"/>
      <c r="C166" s="36" t="str">
        <f>VLOOKUP('Employee Salary Payroll Tax '!B168,'Employee Salary Payroll Tax '!$D$1:$E$7,2,FALSE)</f>
        <v>NonUnion</v>
      </c>
      <c r="D166" s="61">
        <f t="shared" si="18"/>
        <v>2.98E-2</v>
      </c>
      <c r="E166" s="351">
        <f>'Employee Salary Payroll Tax '!N168</f>
        <v>64650.77</v>
      </c>
      <c r="F166" s="351">
        <f t="shared" si="19"/>
        <v>66577.362945999994</v>
      </c>
      <c r="G166" s="352"/>
      <c r="H166" s="351">
        <f t="shared" si="23"/>
        <v>62549.23</v>
      </c>
      <c r="I166" s="351">
        <f t="shared" si="20"/>
        <v>1926.592945999997</v>
      </c>
      <c r="J166" s="351">
        <f t="shared" si="21"/>
        <v>119.44876265199981</v>
      </c>
      <c r="K166" s="635">
        <f>SUM('Employee Salary Payroll Tax '!I168:K168)</f>
        <v>39706.959999999999</v>
      </c>
      <c r="L166" s="635">
        <f>'Employee Salary Payroll Tax '!H168</f>
        <v>0</v>
      </c>
      <c r="M166" s="293">
        <f t="shared" si="24"/>
        <v>24943.809999999998</v>
      </c>
      <c r="N166" s="359">
        <f t="shared" si="22"/>
        <v>73.362579294865142</v>
      </c>
      <c r="O166" s="331"/>
      <c r="P166" s="61"/>
      <c r="Q166" s="294"/>
      <c r="R166" s="292"/>
      <c r="S166" s="291"/>
    </row>
    <row r="167" spans="1:19" ht="14.4">
      <c r="A167" s="36">
        <f t="shared" si="17"/>
        <v>152</v>
      </c>
      <c r="B167" s="526"/>
      <c r="C167" s="36" t="str">
        <f>VLOOKUP('Employee Salary Payroll Tax '!B169,'Employee Salary Payroll Tax '!$D$1:$E$7,2,FALSE)</f>
        <v>NonUnion</v>
      </c>
      <c r="D167" s="61">
        <f t="shared" si="18"/>
        <v>2.98E-2</v>
      </c>
      <c r="E167" s="351">
        <f>'Employee Salary Payroll Tax '!N169</f>
        <v>97949.45</v>
      </c>
      <c r="F167" s="351">
        <f t="shared" si="19"/>
        <v>100868.34361</v>
      </c>
      <c r="G167" s="352"/>
      <c r="H167" s="351">
        <f t="shared" si="23"/>
        <v>29250.550000000003</v>
      </c>
      <c r="I167" s="351">
        <f t="shared" si="20"/>
        <v>2918.8936099999992</v>
      </c>
      <c r="J167" s="351">
        <f t="shared" si="21"/>
        <v>180.97140381999995</v>
      </c>
      <c r="K167" s="635">
        <f>SUM('Employee Salary Payroll Tax '!I169:K169)</f>
        <v>15935.8</v>
      </c>
      <c r="L167" s="635">
        <f>'Employee Salary Payroll Tax '!H169</f>
        <v>0</v>
      </c>
      <c r="M167" s="293">
        <f t="shared" si="24"/>
        <v>82013.649999999994</v>
      </c>
      <c r="N167" s="359">
        <f t="shared" si="22"/>
        <v>29.442984079699396</v>
      </c>
      <c r="O167" s="331"/>
      <c r="P167" s="61"/>
      <c r="Q167" s="294"/>
      <c r="R167" s="292"/>
      <c r="S167" s="291"/>
    </row>
    <row r="168" spans="1:19" ht="14.4">
      <c r="A168" s="36">
        <f t="shared" si="17"/>
        <v>153</v>
      </c>
      <c r="B168" s="526"/>
      <c r="C168" s="36" t="str">
        <f>VLOOKUP('Employee Salary Payroll Tax '!B170,'Employee Salary Payroll Tax '!$D$1:$E$7,2,FALSE)</f>
        <v>NonUnion</v>
      </c>
      <c r="D168" s="61">
        <f t="shared" si="18"/>
        <v>2.98E-2</v>
      </c>
      <c r="E168" s="351">
        <f>'Employee Salary Payroll Tax '!N170</f>
        <v>83219.539999999994</v>
      </c>
      <c r="F168" s="351">
        <f t="shared" si="19"/>
        <v>85699.482292000001</v>
      </c>
      <c r="G168" s="352"/>
      <c r="H168" s="351">
        <f t="shared" si="23"/>
        <v>43980.460000000006</v>
      </c>
      <c r="I168" s="351">
        <f t="shared" si="20"/>
        <v>2479.942292000007</v>
      </c>
      <c r="J168" s="351">
        <f t="shared" si="21"/>
        <v>153.75642210400042</v>
      </c>
      <c r="K168" s="635">
        <f>SUM('Employee Salary Payroll Tax '!I170:K170)</f>
        <v>8699.65</v>
      </c>
      <c r="L168" s="635">
        <f>'Employee Salary Payroll Tax '!H170</f>
        <v>0</v>
      </c>
      <c r="M168" s="293">
        <f t="shared" si="24"/>
        <v>74519.89</v>
      </c>
      <c r="N168" s="359">
        <f t="shared" si="22"/>
        <v>16.073473339806899</v>
      </c>
      <c r="O168" s="331"/>
      <c r="P168" s="61"/>
      <c r="Q168" s="294"/>
      <c r="R168" s="292"/>
      <c r="S168" s="291"/>
    </row>
    <row r="169" spans="1:19" ht="14.4">
      <c r="A169" s="36">
        <f t="shared" si="17"/>
        <v>154</v>
      </c>
      <c r="B169" s="526"/>
      <c r="C169" s="36" t="str">
        <f>VLOOKUP('Employee Salary Payroll Tax '!B171,'Employee Salary Payroll Tax '!$D$1:$E$7,2,FALSE)</f>
        <v>IBEW</v>
      </c>
      <c r="D169" s="61">
        <f t="shared" si="18"/>
        <v>6.875E-3</v>
      </c>
      <c r="E169" s="351">
        <f>'Employee Salary Payroll Tax '!N171</f>
        <v>58663.94</v>
      </c>
      <c r="F169" s="351">
        <f t="shared" si="19"/>
        <v>59067.2545875</v>
      </c>
      <c r="G169" s="352"/>
      <c r="H169" s="351">
        <f t="shared" si="23"/>
        <v>68536.06</v>
      </c>
      <c r="I169" s="351">
        <f t="shared" si="20"/>
        <v>403.31458749999729</v>
      </c>
      <c r="J169" s="351">
        <f t="shared" si="21"/>
        <v>25.005504424999831</v>
      </c>
      <c r="K169" s="635">
        <f>SUM('Employee Salary Payroll Tax '!I171:K171)</f>
        <v>58663.94</v>
      </c>
      <c r="L169" s="635">
        <f>'Employee Salary Payroll Tax '!H171</f>
        <v>0</v>
      </c>
      <c r="M169" s="293">
        <f t="shared" si="24"/>
        <v>0</v>
      </c>
      <c r="N169" s="359">
        <f t="shared" si="22"/>
        <v>25.005504424573584</v>
      </c>
      <c r="O169" s="331"/>
      <c r="P169" s="61"/>
      <c r="Q169" s="294"/>
      <c r="R169" s="292"/>
      <c r="S169" s="291"/>
    </row>
    <row r="170" spans="1:19" ht="14.4">
      <c r="A170" s="36">
        <f t="shared" si="17"/>
        <v>155</v>
      </c>
      <c r="B170" s="526"/>
      <c r="C170" s="36" t="str">
        <f>VLOOKUP('Employee Salary Payroll Tax '!B172,'Employee Salary Payroll Tax '!$D$1:$E$7,2,FALSE)</f>
        <v>IBEW</v>
      </c>
      <c r="D170" s="61">
        <f t="shared" si="18"/>
        <v>6.875E-3</v>
      </c>
      <c r="E170" s="351">
        <f>'Employee Salary Payroll Tax '!N172</f>
        <v>119958.39</v>
      </c>
      <c r="F170" s="351">
        <f t="shared" si="19"/>
        <v>120783.10393124999</v>
      </c>
      <c r="G170" s="352"/>
      <c r="H170" s="351">
        <f t="shared" si="23"/>
        <v>7241.6100000000006</v>
      </c>
      <c r="I170" s="351">
        <f t="shared" si="20"/>
        <v>824.71393124999304</v>
      </c>
      <c r="J170" s="351">
        <f t="shared" si="21"/>
        <v>51.132263737499571</v>
      </c>
      <c r="K170" s="635">
        <f>SUM('Employee Salary Payroll Tax '!I172:K172)</f>
        <v>109624.15</v>
      </c>
      <c r="L170" s="635">
        <f>'Employee Salary Payroll Tax '!H172</f>
        <v>0</v>
      </c>
      <c r="M170" s="293">
        <f t="shared" si="24"/>
        <v>10334.240000000005</v>
      </c>
      <c r="N170" s="359">
        <f t="shared" si="22"/>
        <v>46.727293937110083</v>
      </c>
      <c r="O170" s="331"/>
      <c r="P170" s="61"/>
      <c r="Q170" s="294"/>
      <c r="R170" s="292"/>
      <c r="S170" s="291"/>
    </row>
    <row r="171" spans="1:19" ht="14.4">
      <c r="A171" s="36">
        <f t="shared" si="17"/>
        <v>156</v>
      </c>
      <c r="B171" s="526"/>
      <c r="C171" s="36" t="str">
        <f>VLOOKUP('Employee Salary Payroll Tax '!B173,'Employee Salary Payroll Tax '!$D$1:$E$7,2,FALSE)</f>
        <v>NonUnion</v>
      </c>
      <c r="D171" s="61">
        <f t="shared" si="18"/>
        <v>2.98E-2</v>
      </c>
      <c r="E171" s="351">
        <f>'Employee Salary Payroll Tax '!N173</f>
        <v>100214.01</v>
      </c>
      <c r="F171" s="351">
        <f t="shared" si="19"/>
        <v>103200.387498</v>
      </c>
      <c r="G171" s="352"/>
      <c r="H171" s="351">
        <f t="shared" si="23"/>
        <v>26985.990000000005</v>
      </c>
      <c r="I171" s="351">
        <f t="shared" si="20"/>
        <v>2986.3774980000017</v>
      </c>
      <c r="J171" s="351">
        <f t="shared" si="21"/>
        <v>185.15540487600009</v>
      </c>
      <c r="K171" s="635">
        <f>SUM('Employee Salary Payroll Tax '!I173:K173)</f>
        <v>9781.14</v>
      </c>
      <c r="L171" s="635">
        <f>'Employee Salary Payroll Tax '!H173</f>
        <v>0</v>
      </c>
      <c r="M171" s="293">
        <f t="shared" si="24"/>
        <v>90432.87</v>
      </c>
      <c r="N171" s="359">
        <f t="shared" si="22"/>
        <v>18.071634263819682</v>
      </c>
      <c r="O171" s="331"/>
      <c r="P171" s="61"/>
      <c r="Q171" s="294"/>
      <c r="R171" s="292"/>
      <c r="S171" s="291"/>
    </row>
    <row r="172" spans="1:19" ht="14.4">
      <c r="A172" s="36">
        <f t="shared" si="17"/>
        <v>157</v>
      </c>
      <c r="B172" s="526"/>
      <c r="C172" s="36" t="str">
        <f>VLOOKUP('Employee Salary Payroll Tax '!B174,'Employee Salary Payroll Tax '!$D$1:$E$7,2,FALSE)</f>
        <v>NonUnion</v>
      </c>
      <c r="D172" s="61">
        <f t="shared" si="18"/>
        <v>2.98E-2</v>
      </c>
      <c r="E172" s="351">
        <f>'Employee Salary Payroll Tax '!N174</f>
        <v>73951.149999999994</v>
      </c>
      <c r="F172" s="351">
        <f t="shared" si="19"/>
        <v>76154.894270000004</v>
      </c>
      <c r="G172" s="352"/>
      <c r="H172" s="351">
        <f t="shared" si="23"/>
        <v>53248.850000000006</v>
      </c>
      <c r="I172" s="351">
        <f t="shared" si="20"/>
        <v>2203.7442700000101</v>
      </c>
      <c r="J172" s="351">
        <f t="shared" si="21"/>
        <v>136.63214474000063</v>
      </c>
      <c r="K172" s="635">
        <f>SUM('Employee Salary Payroll Tax '!I174:K174)</f>
        <v>26814.09</v>
      </c>
      <c r="L172" s="635">
        <f>'Employee Salary Payroll Tax '!H174</f>
        <v>32408.91</v>
      </c>
      <c r="M172" s="293">
        <f t="shared" si="24"/>
        <v>14728.149999999998</v>
      </c>
      <c r="N172" s="359">
        <f t="shared" si="22"/>
        <v>49.54171268333031</v>
      </c>
      <c r="O172" s="331"/>
      <c r="P172" s="61"/>
      <c r="Q172" s="294"/>
      <c r="R172" s="292"/>
      <c r="S172" s="291"/>
    </row>
    <row r="173" spans="1:19" ht="14.4">
      <c r="A173" s="36">
        <f t="shared" si="17"/>
        <v>158</v>
      </c>
      <c r="B173" s="526"/>
      <c r="C173" s="36" t="str">
        <f>VLOOKUP('Employee Salary Payroll Tax '!B175,'Employee Salary Payroll Tax '!$D$1:$E$7,2,FALSE)</f>
        <v>NonUnion</v>
      </c>
      <c r="D173" s="61">
        <f t="shared" si="18"/>
        <v>2.98E-2</v>
      </c>
      <c r="E173" s="351">
        <f>'Employee Salary Payroll Tax '!N175</f>
        <v>69174.8</v>
      </c>
      <c r="F173" s="351">
        <f t="shared" si="19"/>
        <v>71236.209040000002</v>
      </c>
      <c r="G173" s="352"/>
      <c r="H173" s="351">
        <f t="shared" si="23"/>
        <v>58025.2</v>
      </c>
      <c r="I173" s="351">
        <f t="shared" si="20"/>
        <v>2061.4090399999986</v>
      </c>
      <c r="J173" s="351">
        <f t="shared" si="21"/>
        <v>127.80736047999991</v>
      </c>
      <c r="K173" s="635">
        <f>SUM('Employee Salary Payroll Tax '!I175:K175)</f>
        <v>50843.12</v>
      </c>
      <c r="L173" s="635">
        <f>'Employee Salary Payroll Tax '!H175</f>
        <v>0</v>
      </c>
      <c r="M173" s="293">
        <f t="shared" si="24"/>
        <v>18331.68</v>
      </c>
      <c r="N173" s="359">
        <f t="shared" si="22"/>
        <v>93.937748510641981</v>
      </c>
      <c r="O173" s="331"/>
      <c r="P173" s="61"/>
      <c r="Q173" s="294"/>
      <c r="R173" s="292"/>
      <c r="S173" s="291"/>
    </row>
    <row r="174" spans="1:19" ht="14.4">
      <c r="A174" s="36">
        <f t="shared" si="17"/>
        <v>159</v>
      </c>
      <c r="B174" s="526"/>
      <c r="C174" s="36" t="str">
        <f>VLOOKUP('Employee Salary Payroll Tax '!B176,'Employee Salary Payroll Tax '!$D$1:$E$7,2,FALSE)</f>
        <v>NonUnion</v>
      </c>
      <c r="D174" s="61">
        <f t="shared" si="18"/>
        <v>2.98E-2</v>
      </c>
      <c r="E174" s="351">
        <f>'Employee Salary Payroll Tax '!N176</f>
        <v>59551.81</v>
      </c>
      <c r="F174" s="351">
        <f t="shared" si="19"/>
        <v>61326.453937999999</v>
      </c>
      <c r="G174" s="352"/>
      <c r="H174" s="351">
        <f t="shared" si="23"/>
        <v>67648.19</v>
      </c>
      <c r="I174" s="351">
        <f t="shared" si="20"/>
        <v>1774.6439380000011</v>
      </c>
      <c r="J174" s="351">
        <f t="shared" si="21"/>
        <v>110.02792415600007</v>
      </c>
      <c r="K174" s="635">
        <f>SUM('Employee Salary Payroll Tax '!I176:K176)</f>
        <v>59551.81</v>
      </c>
      <c r="L174" s="635">
        <f>'Employee Salary Payroll Tax '!H176</f>
        <v>0</v>
      </c>
      <c r="M174" s="293">
        <f t="shared" si="24"/>
        <v>0</v>
      </c>
      <c r="N174" s="359">
        <f t="shared" si="22"/>
        <v>110.02792415415247</v>
      </c>
      <c r="O174" s="331"/>
      <c r="P174" s="61"/>
      <c r="Q174" s="294"/>
      <c r="R174" s="292"/>
      <c r="S174" s="291"/>
    </row>
    <row r="175" spans="1:19" ht="14.4">
      <c r="A175" s="36">
        <f t="shared" si="17"/>
        <v>160</v>
      </c>
      <c r="B175" s="526"/>
      <c r="C175" s="36" t="str">
        <f>VLOOKUP('Employee Salary Payroll Tax '!B177,'Employee Salary Payroll Tax '!$D$1:$E$7,2,FALSE)</f>
        <v>IBEW</v>
      </c>
      <c r="D175" s="61">
        <f t="shared" si="18"/>
        <v>6.875E-3</v>
      </c>
      <c r="E175" s="351">
        <f>'Employee Salary Payroll Tax '!N177</f>
        <v>2734.77</v>
      </c>
      <c r="F175" s="351">
        <f t="shared" si="19"/>
        <v>2753.5715437499998</v>
      </c>
      <c r="G175" s="352"/>
      <c r="H175" s="351">
        <f t="shared" si="23"/>
        <v>124465.23</v>
      </c>
      <c r="I175" s="351">
        <f t="shared" si="20"/>
        <v>18.801543749999837</v>
      </c>
      <c r="J175" s="351">
        <f t="shared" si="21"/>
        <v>1.1656957124999898</v>
      </c>
      <c r="K175" s="635">
        <f>SUM('Employee Salary Payroll Tax '!I177:K177)</f>
        <v>2732.77</v>
      </c>
      <c r="L175" s="635">
        <f>'Employee Salary Payroll Tax '!H177</f>
        <v>0</v>
      </c>
      <c r="M175" s="293">
        <f t="shared" si="24"/>
        <v>2</v>
      </c>
      <c r="N175" s="359">
        <f t="shared" si="22"/>
        <v>1.1648432120740517</v>
      </c>
      <c r="O175" s="331"/>
      <c r="P175" s="61"/>
      <c r="Q175" s="294"/>
      <c r="R175" s="292"/>
      <c r="S175" s="291"/>
    </row>
    <row r="176" spans="1:19" ht="14.4">
      <c r="A176" s="36">
        <f t="shared" si="17"/>
        <v>161</v>
      </c>
      <c r="B176" s="526"/>
      <c r="C176" s="36" t="str">
        <f>VLOOKUP('Employee Salary Payroll Tax '!B178,'Employee Salary Payroll Tax '!$D$1:$E$7,2,FALSE)</f>
        <v>Not Assigned</v>
      </c>
      <c r="D176" s="61">
        <f t="shared" si="18"/>
        <v>0</v>
      </c>
      <c r="E176" s="351">
        <f>'Employee Salary Payroll Tax '!N178</f>
        <v>0.03</v>
      </c>
      <c r="F176" s="351">
        <f t="shared" si="19"/>
        <v>0.03</v>
      </c>
      <c r="G176" s="352"/>
      <c r="H176" s="351">
        <f t="shared" si="23"/>
        <v>127199.97</v>
      </c>
      <c r="I176" s="351">
        <f t="shared" si="20"/>
        <v>0</v>
      </c>
      <c r="J176" s="351">
        <f t="shared" si="21"/>
        <v>0</v>
      </c>
      <c r="K176" s="635">
        <f>SUM('Employee Salary Payroll Tax '!I178:K178)</f>
        <v>4.4000000000000004</v>
      </c>
      <c r="L176" s="635">
        <f>'Employee Salary Payroll Tax '!H178</f>
        <v>0</v>
      </c>
      <c r="M176" s="293">
        <f t="shared" si="24"/>
        <v>-4.37</v>
      </c>
      <c r="N176" s="359">
        <f t="shared" si="22"/>
        <v>0</v>
      </c>
      <c r="O176" s="331"/>
      <c r="P176" s="61"/>
      <c r="Q176" s="294"/>
      <c r="R176" s="292"/>
      <c r="S176" s="291"/>
    </row>
    <row r="177" spans="1:19" ht="14.4">
      <c r="A177" s="36">
        <f t="shared" si="17"/>
        <v>162</v>
      </c>
      <c r="B177" s="526"/>
      <c r="C177" s="36" t="str">
        <f>VLOOKUP('Employee Salary Payroll Tax '!B179,'Employee Salary Payroll Tax '!$D$1:$E$7,2,FALSE)</f>
        <v>UA</v>
      </c>
      <c r="D177" s="61">
        <f t="shared" si="18"/>
        <v>0.03</v>
      </c>
      <c r="E177" s="351">
        <f>'Employee Salary Payroll Tax '!N179</f>
        <v>69199.55</v>
      </c>
      <c r="F177" s="351">
        <f t="shared" si="19"/>
        <v>71275.536500000002</v>
      </c>
      <c r="G177" s="352"/>
      <c r="H177" s="351">
        <f t="shared" si="23"/>
        <v>58000.45</v>
      </c>
      <c r="I177" s="351">
        <f t="shared" si="20"/>
        <v>2075.9864999999991</v>
      </c>
      <c r="J177" s="351">
        <f t="shared" si="21"/>
        <v>128.71116299999994</v>
      </c>
      <c r="K177" s="635">
        <f>SUM('Employee Salary Payroll Tax '!I179:K179)</f>
        <v>63550.5</v>
      </c>
      <c r="L177" s="635">
        <f>'Employee Salary Payroll Tax '!H179</f>
        <v>762.27</v>
      </c>
      <c r="M177" s="293">
        <f t="shared" si="24"/>
        <v>4886.7800000000025</v>
      </c>
      <c r="N177" s="359">
        <f t="shared" si="22"/>
        <v>118.2039299982918</v>
      </c>
      <c r="O177" s="331"/>
      <c r="P177" s="61"/>
      <c r="Q177" s="294"/>
      <c r="R177" s="292"/>
      <c r="S177" s="291"/>
    </row>
    <row r="178" spans="1:19" ht="14.4">
      <c r="A178" s="36">
        <f t="shared" si="17"/>
        <v>163</v>
      </c>
      <c r="B178" s="526"/>
      <c r="C178" s="36" t="str">
        <f>VLOOKUP('Employee Salary Payroll Tax '!B180,'Employee Salary Payroll Tax '!$D$1:$E$7,2,FALSE)</f>
        <v>NonUnion</v>
      </c>
      <c r="D178" s="61">
        <f t="shared" si="18"/>
        <v>2.98E-2</v>
      </c>
      <c r="E178" s="351">
        <f>'Employee Salary Payroll Tax '!N180</f>
        <v>58665.67</v>
      </c>
      <c r="F178" s="351">
        <f t="shared" si="19"/>
        <v>60413.906966000002</v>
      </c>
      <c r="G178" s="352"/>
      <c r="H178" s="351">
        <f t="shared" si="23"/>
        <v>68534.33</v>
      </c>
      <c r="I178" s="351">
        <f t="shared" si="20"/>
        <v>1748.236966000004</v>
      </c>
      <c r="J178" s="351">
        <f t="shared" si="21"/>
        <v>108.39069189200025</v>
      </c>
      <c r="K178" s="635">
        <f>SUM('Employee Salary Payroll Tax '!I180:K180)</f>
        <v>-8.65</v>
      </c>
      <c r="L178" s="635">
        <f>'Employee Salary Payroll Tax '!H180</f>
        <v>0</v>
      </c>
      <c r="M178" s="293">
        <f t="shared" si="24"/>
        <v>58674.32</v>
      </c>
      <c r="N178" s="359">
        <f t="shared" si="22"/>
        <v>-1.5981739999727618E-2</v>
      </c>
      <c r="O178" s="331"/>
      <c r="P178" s="61"/>
      <c r="Q178" s="294"/>
      <c r="R178" s="292"/>
      <c r="S178" s="291"/>
    </row>
    <row r="179" spans="1:19" ht="14.4">
      <c r="A179" s="36">
        <f t="shared" si="17"/>
        <v>164</v>
      </c>
      <c r="B179" s="526"/>
      <c r="C179" s="36" t="str">
        <f>VLOOKUP('Employee Salary Payroll Tax '!B181,'Employee Salary Payroll Tax '!$D$1:$E$7,2,FALSE)</f>
        <v>IBEW</v>
      </c>
      <c r="D179" s="61">
        <f t="shared" si="18"/>
        <v>6.875E-3</v>
      </c>
      <c r="E179" s="351">
        <f>'Employee Salary Payroll Tax '!N181</f>
        <v>175612.49</v>
      </c>
      <c r="F179" s="351">
        <f t="shared" si="19"/>
        <v>176819.82586874999</v>
      </c>
      <c r="G179" s="352"/>
      <c r="H179" s="351">
        <f t="shared" si="23"/>
        <v>0</v>
      </c>
      <c r="I179" s="351">
        <f t="shared" si="20"/>
        <v>1207.3358687500004</v>
      </c>
      <c r="J179" s="351">
        <f t="shared" si="21"/>
        <v>0</v>
      </c>
      <c r="K179" s="635">
        <f>SUM('Employee Salary Payroll Tax '!I181:K181)</f>
        <v>142215.07</v>
      </c>
      <c r="L179" s="635">
        <f>'Employee Salary Payroll Tax '!H181</f>
        <v>0</v>
      </c>
      <c r="M179" s="293">
        <f t="shared" si="24"/>
        <v>33397.419999999984</v>
      </c>
      <c r="N179" s="359">
        <f t="shared" si="22"/>
        <v>0</v>
      </c>
      <c r="O179" s="331"/>
      <c r="P179" s="61"/>
      <c r="Q179" s="294"/>
      <c r="R179" s="292"/>
      <c r="S179" s="291"/>
    </row>
    <row r="180" spans="1:19" ht="14.4">
      <c r="A180" s="36">
        <f t="shared" si="17"/>
        <v>165</v>
      </c>
      <c r="B180" s="526"/>
      <c r="C180" s="36" t="str">
        <f>VLOOKUP('Employee Salary Payroll Tax '!B182,'Employee Salary Payroll Tax '!$D$1:$E$7,2,FALSE)</f>
        <v>NonUnion</v>
      </c>
      <c r="D180" s="61">
        <f t="shared" si="18"/>
        <v>2.98E-2</v>
      </c>
      <c r="E180" s="351">
        <f>'Employee Salary Payroll Tax '!N182</f>
        <v>16362.6</v>
      </c>
      <c r="F180" s="351">
        <f t="shared" si="19"/>
        <v>16850.205480000001</v>
      </c>
      <c r="G180" s="352"/>
      <c r="H180" s="351">
        <f t="shared" si="23"/>
        <v>110837.4</v>
      </c>
      <c r="I180" s="351">
        <f t="shared" si="20"/>
        <v>487.60548000000017</v>
      </c>
      <c r="J180" s="351">
        <f t="shared" si="21"/>
        <v>30.231539760000011</v>
      </c>
      <c r="K180" s="635">
        <f>SUM('Employee Salary Payroll Tax '!I182:K182)</f>
        <v>-167.86</v>
      </c>
      <c r="L180" s="635">
        <f>'Employee Salary Payroll Tax '!H182</f>
        <v>0</v>
      </c>
      <c r="M180" s="293">
        <f t="shared" si="24"/>
        <v>16530.46</v>
      </c>
      <c r="N180" s="359">
        <f t="shared" si="22"/>
        <v>-0.31013813598104611</v>
      </c>
      <c r="O180" s="331"/>
      <c r="P180" s="61"/>
      <c r="Q180" s="294"/>
      <c r="R180" s="292"/>
      <c r="S180" s="291"/>
    </row>
    <row r="181" spans="1:19" ht="14.4">
      <c r="A181" s="36">
        <f t="shared" si="17"/>
        <v>166</v>
      </c>
      <c r="B181" s="526"/>
      <c r="C181" s="36" t="str">
        <f>VLOOKUP('Employee Salary Payroll Tax '!B183,'Employee Salary Payroll Tax '!$D$1:$E$7,2,FALSE)</f>
        <v>UA</v>
      </c>
      <c r="D181" s="61">
        <f t="shared" si="18"/>
        <v>0.03</v>
      </c>
      <c r="E181" s="351">
        <f>'Employee Salary Payroll Tax '!N183</f>
        <v>70782.41</v>
      </c>
      <c r="F181" s="351">
        <f t="shared" si="19"/>
        <v>72905.882300000012</v>
      </c>
      <c r="G181" s="352"/>
      <c r="H181" s="351">
        <f t="shared" si="23"/>
        <v>56417.59</v>
      </c>
      <c r="I181" s="351">
        <f t="shared" si="20"/>
        <v>2123.4723000000085</v>
      </c>
      <c r="J181" s="351">
        <f t="shared" si="21"/>
        <v>131.65528260000053</v>
      </c>
      <c r="K181" s="635">
        <f>SUM('Employee Salary Payroll Tax '!I183:K183)</f>
        <v>62714.9</v>
      </c>
      <c r="L181" s="635">
        <f>'Employee Salary Payroll Tax '!H183</f>
        <v>0</v>
      </c>
      <c r="M181" s="293">
        <f t="shared" si="24"/>
        <v>8067.510000000002</v>
      </c>
      <c r="N181" s="359">
        <f t="shared" si="22"/>
        <v>116.64971399835248</v>
      </c>
      <c r="O181" s="331"/>
      <c r="P181" s="61"/>
      <c r="Q181" s="294"/>
      <c r="R181" s="292"/>
      <c r="S181" s="291"/>
    </row>
    <row r="182" spans="1:19" ht="14.4">
      <c r="A182" s="36">
        <f t="shared" si="17"/>
        <v>167</v>
      </c>
      <c r="B182" s="526"/>
      <c r="C182" s="36" t="str">
        <f>VLOOKUP('Employee Salary Payroll Tax '!B184,'Employee Salary Payroll Tax '!$D$1:$E$7,2,FALSE)</f>
        <v>IBEW</v>
      </c>
      <c r="D182" s="61">
        <f t="shared" si="18"/>
        <v>6.875E-3</v>
      </c>
      <c r="E182" s="351">
        <f>'Employee Salary Payroll Tax '!N184</f>
        <v>66008.83</v>
      </c>
      <c r="F182" s="351">
        <f t="shared" si="19"/>
        <v>66462.640706249993</v>
      </c>
      <c r="G182" s="352"/>
      <c r="H182" s="351">
        <f t="shared" si="23"/>
        <v>61191.17</v>
      </c>
      <c r="I182" s="351">
        <f t="shared" si="20"/>
        <v>453.8107062499912</v>
      </c>
      <c r="J182" s="351">
        <f t="shared" si="21"/>
        <v>28.136263787499455</v>
      </c>
      <c r="K182" s="635">
        <f>SUM('Employee Salary Payroll Tax '!I184:K184)</f>
        <v>66008.83</v>
      </c>
      <c r="L182" s="635">
        <f>'Employee Salary Payroll Tax '!H184</f>
        <v>0</v>
      </c>
      <c r="M182" s="293">
        <f t="shared" si="24"/>
        <v>0</v>
      </c>
      <c r="N182" s="359">
        <f t="shared" si="22"/>
        <v>28.136263787073208</v>
      </c>
      <c r="O182" s="331"/>
      <c r="P182" s="61"/>
      <c r="Q182" s="294"/>
      <c r="R182" s="292"/>
      <c r="S182" s="291"/>
    </row>
    <row r="183" spans="1:19" ht="14.4">
      <c r="A183" s="36">
        <f t="shared" si="17"/>
        <v>168</v>
      </c>
      <c r="B183" s="526"/>
      <c r="C183" s="36" t="str">
        <f>VLOOKUP('Employee Salary Payroll Tax '!B185,'Employee Salary Payroll Tax '!$D$1:$E$7,2,FALSE)</f>
        <v>NonUnion</v>
      </c>
      <c r="D183" s="61">
        <f t="shared" si="18"/>
        <v>2.98E-2</v>
      </c>
      <c r="E183" s="351">
        <f>'Employee Salary Payroll Tax '!N185</f>
        <v>73732.45</v>
      </c>
      <c r="F183" s="351">
        <f t="shared" si="19"/>
        <v>75929.677009999999</v>
      </c>
      <c r="G183" s="352"/>
      <c r="H183" s="351">
        <f t="shared" si="23"/>
        <v>53467.55</v>
      </c>
      <c r="I183" s="351">
        <f t="shared" si="20"/>
        <v>2197.2270100000023</v>
      </c>
      <c r="J183" s="351">
        <f t="shared" si="21"/>
        <v>136.22807462000014</v>
      </c>
      <c r="K183" s="635">
        <f>SUM('Employee Salary Payroll Tax '!I185:K185)</f>
        <v>3813.0499999999997</v>
      </c>
      <c r="L183" s="635">
        <f>'Employee Salary Payroll Tax '!H185</f>
        <v>0</v>
      </c>
      <c r="M183" s="293">
        <f t="shared" si="24"/>
        <v>69919.399999999994</v>
      </c>
      <c r="N183" s="359">
        <f t="shared" si="22"/>
        <v>7.0449911799044598</v>
      </c>
      <c r="O183" s="331"/>
      <c r="P183" s="61"/>
      <c r="Q183" s="294"/>
      <c r="R183" s="292"/>
      <c r="S183" s="291"/>
    </row>
    <row r="184" spans="1:19" ht="14.4">
      <c r="A184" s="36">
        <f t="shared" si="17"/>
        <v>169</v>
      </c>
      <c r="B184" s="526"/>
      <c r="C184" s="36" t="str">
        <f>VLOOKUP('Employee Salary Payroll Tax '!B186,'Employee Salary Payroll Tax '!$D$1:$E$7,2,FALSE)</f>
        <v>NonUnion</v>
      </c>
      <c r="D184" s="61">
        <f t="shared" si="18"/>
        <v>2.98E-2</v>
      </c>
      <c r="E184" s="351">
        <f>'Employee Salary Payroll Tax '!N186</f>
        <v>86488.17</v>
      </c>
      <c r="F184" s="351">
        <f t="shared" si="19"/>
        <v>89065.517466000005</v>
      </c>
      <c r="G184" s="352"/>
      <c r="H184" s="351">
        <f t="shared" si="23"/>
        <v>40711.83</v>
      </c>
      <c r="I184" s="351">
        <f t="shared" si="20"/>
        <v>2577.3474660000065</v>
      </c>
      <c r="J184" s="351">
        <f t="shared" si="21"/>
        <v>159.79554289200041</v>
      </c>
      <c r="K184" s="635">
        <f>SUM('Employee Salary Payroll Tax '!I186:K186)</f>
        <v>21658.54</v>
      </c>
      <c r="L184" s="635">
        <f>'Employee Salary Payroll Tax '!H186</f>
        <v>0</v>
      </c>
      <c r="M184" s="293">
        <f t="shared" si="24"/>
        <v>64829.63</v>
      </c>
      <c r="N184" s="359">
        <f t="shared" si="22"/>
        <v>40.016318503537427</v>
      </c>
      <c r="O184" s="331"/>
      <c r="P184" s="61"/>
      <c r="Q184" s="294"/>
      <c r="R184" s="292"/>
      <c r="S184" s="291"/>
    </row>
    <row r="185" spans="1:19" ht="14.4">
      <c r="A185" s="36">
        <f t="shared" si="17"/>
        <v>170</v>
      </c>
      <c r="B185" s="526"/>
      <c r="C185" s="36" t="str">
        <f>VLOOKUP('Employee Salary Payroll Tax '!B187,'Employee Salary Payroll Tax '!$D$1:$E$7,2,FALSE)</f>
        <v>IBEW</v>
      </c>
      <c r="D185" s="61">
        <f t="shared" si="18"/>
        <v>6.875E-3</v>
      </c>
      <c r="E185" s="351">
        <f>'Employee Salary Payroll Tax '!N187</f>
        <v>120767.4</v>
      </c>
      <c r="F185" s="351">
        <f t="shared" si="19"/>
        <v>121597.67587499999</v>
      </c>
      <c r="G185" s="352"/>
      <c r="H185" s="351">
        <f t="shared" si="23"/>
        <v>6432.6000000000058</v>
      </c>
      <c r="I185" s="351">
        <f t="shared" si="20"/>
        <v>830.27587499999208</v>
      </c>
      <c r="J185" s="351">
        <f t="shared" si="21"/>
        <v>51.477104249999506</v>
      </c>
      <c r="K185" s="635">
        <f>SUM('Employee Salary Payroll Tax '!I187:K187)</f>
        <v>106285.23</v>
      </c>
      <c r="L185" s="635">
        <f>'Employee Salary Payroll Tax '!H187</f>
        <v>0</v>
      </c>
      <c r="M185" s="293">
        <f t="shared" si="24"/>
        <v>14482.169999999998</v>
      </c>
      <c r="N185" s="359">
        <f t="shared" si="22"/>
        <v>45.304079287124438</v>
      </c>
      <c r="O185" s="331"/>
      <c r="P185" s="61"/>
      <c r="Q185" s="294"/>
      <c r="R185" s="292"/>
      <c r="S185" s="291"/>
    </row>
    <row r="186" spans="1:19" ht="14.4">
      <c r="A186" s="36">
        <f t="shared" si="17"/>
        <v>171</v>
      </c>
      <c r="B186" s="526"/>
      <c r="C186" s="36" t="str">
        <f>VLOOKUP('Employee Salary Payroll Tax '!B188,'Employee Salary Payroll Tax '!$D$1:$E$7,2,FALSE)</f>
        <v>NonUnion</v>
      </c>
      <c r="D186" s="61">
        <f t="shared" si="18"/>
        <v>2.98E-2</v>
      </c>
      <c r="E186" s="351">
        <f>'Employee Salary Payroll Tax '!N188</f>
        <v>115076.36</v>
      </c>
      <c r="F186" s="351">
        <f t="shared" si="19"/>
        <v>118505.63552800001</v>
      </c>
      <c r="G186" s="352"/>
      <c r="H186" s="351">
        <f t="shared" si="23"/>
        <v>12123.64</v>
      </c>
      <c r="I186" s="351">
        <f t="shared" si="20"/>
        <v>3429.2755280000129</v>
      </c>
      <c r="J186" s="351">
        <f t="shared" si="21"/>
        <v>212.6150827360008</v>
      </c>
      <c r="K186" s="635">
        <f>SUM('Employee Salary Payroll Tax '!I188:K188)</f>
        <v>44902.9</v>
      </c>
      <c r="L186" s="635">
        <f>'Employee Salary Payroll Tax '!H188</f>
        <v>0</v>
      </c>
      <c r="M186" s="293">
        <f t="shared" si="24"/>
        <v>70173.459999999992</v>
      </c>
      <c r="N186" s="359">
        <f t="shared" si="22"/>
        <v>82.962598039279399</v>
      </c>
      <c r="O186" s="331"/>
      <c r="P186" s="61"/>
      <c r="Q186" s="294"/>
      <c r="R186" s="292"/>
      <c r="S186" s="291"/>
    </row>
    <row r="187" spans="1:19" ht="14.4">
      <c r="A187" s="36">
        <f t="shared" si="17"/>
        <v>172</v>
      </c>
      <c r="B187" s="526"/>
      <c r="C187" s="36" t="str">
        <f>VLOOKUP('Employee Salary Payroll Tax '!B189,'Employee Salary Payroll Tax '!$D$1:$E$7,2,FALSE)</f>
        <v>NonUnion</v>
      </c>
      <c r="D187" s="61">
        <f t="shared" si="18"/>
        <v>2.98E-2</v>
      </c>
      <c r="E187" s="351">
        <f>'Employee Salary Payroll Tax '!N189</f>
        <v>53166.43</v>
      </c>
      <c r="F187" s="351">
        <f t="shared" si="19"/>
        <v>54750.789614000001</v>
      </c>
      <c r="G187" s="352"/>
      <c r="H187" s="351">
        <f t="shared" si="23"/>
        <v>74033.570000000007</v>
      </c>
      <c r="I187" s="351">
        <f t="shared" si="20"/>
        <v>1584.3596140000009</v>
      </c>
      <c r="J187" s="351">
        <f t="shared" si="21"/>
        <v>98.230296068000058</v>
      </c>
      <c r="K187" s="635">
        <f>SUM('Employee Salary Payroll Tax '!I189:K189)</f>
        <v>972.22</v>
      </c>
      <c r="L187" s="635">
        <f>'Employee Salary Payroll Tax '!H189</f>
        <v>0</v>
      </c>
      <c r="M187" s="293">
        <f t="shared" si="24"/>
        <v>52194.21</v>
      </c>
      <c r="N187" s="359">
        <f t="shared" si="22"/>
        <v>1.7962736719662153</v>
      </c>
      <c r="O187" s="331"/>
      <c r="P187" s="61"/>
      <c r="Q187" s="294"/>
      <c r="R187" s="292"/>
      <c r="S187" s="291"/>
    </row>
    <row r="188" spans="1:19" ht="14.4">
      <c r="A188" s="36">
        <f t="shared" si="17"/>
        <v>173</v>
      </c>
      <c r="B188" s="526"/>
      <c r="C188" s="36" t="str">
        <f>VLOOKUP('Employee Salary Payroll Tax '!B190,'Employee Salary Payroll Tax '!$D$1:$E$7,2,FALSE)</f>
        <v>IBEW</v>
      </c>
      <c r="D188" s="61">
        <f t="shared" si="18"/>
        <v>6.875E-3</v>
      </c>
      <c r="E188" s="351">
        <f>'Employee Salary Payroll Tax '!N190</f>
        <v>44964.19</v>
      </c>
      <c r="F188" s="351">
        <f t="shared" si="19"/>
        <v>45273.318806249998</v>
      </c>
      <c r="G188" s="352"/>
      <c r="H188" s="351">
        <f t="shared" si="23"/>
        <v>82235.81</v>
      </c>
      <c r="I188" s="351">
        <f t="shared" si="20"/>
        <v>309.12880624999525</v>
      </c>
      <c r="J188" s="351">
        <f t="shared" si="21"/>
        <v>19.165985987499706</v>
      </c>
      <c r="K188" s="635">
        <f>SUM('Employee Salary Payroll Tax '!I190:K190)</f>
        <v>44964.189999999995</v>
      </c>
      <c r="L188" s="635">
        <f>'Employee Salary Payroll Tax '!H190</f>
        <v>0</v>
      </c>
      <c r="M188" s="293">
        <f t="shared" si="24"/>
        <v>7.2759576141834259E-12</v>
      </c>
      <c r="N188" s="359">
        <f t="shared" si="22"/>
        <v>19.165985987073455</v>
      </c>
      <c r="O188" s="331"/>
      <c r="P188" s="61"/>
      <c r="Q188" s="294"/>
      <c r="R188" s="292"/>
      <c r="S188" s="291"/>
    </row>
    <row r="189" spans="1:19" ht="14.4">
      <c r="A189" s="36">
        <f t="shared" si="17"/>
        <v>174</v>
      </c>
      <c r="B189" s="526"/>
      <c r="C189" s="36" t="str">
        <f>VLOOKUP('Employee Salary Payroll Tax '!B191,'Employee Salary Payroll Tax '!$D$1:$E$7,2,FALSE)</f>
        <v>NonUnion</v>
      </c>
      <c r="D189" s="61">
        <f t="shared" si="18"/>
        <v>2.98E-2</v>
      </c>
      <c r="E189" s="351">
        <f>'Employee Salary Payroll Tax '!N191</f>
        <v>108677.4</v>
      </c>
      <c r="F189" s="351">
        <f t="shared" si="19"/>
        <v>111915.98652000001</v>
      </c>
      <c r="G189" s="352"/>
      <c r="H189" s="351">
        <f t="shared" si="23"/>
        <v>18522.600000000006</v>
      </c>
      <c r="I189" s="351">
        <f t="shared" si="20"/>
        <v>3238.5865200000117</v>
      </c>
      <c r="J189" s="351">
        <f t="shared" si="21"/>
        <v>200.79236424000072</v>
      </c>
      <c r="K189" s="635">
        <f>SUM('Employee Salary Payroll Tax '!I191:K191)</f>
        <v>12831.17</v>
      </c>
      <c r="L189" s="635">
        <f>'Employee Salary Payroll Tax '!H191</f>
        <v>0</v>
      </c>
      <c r="M189" s="293">
        <f t="shared" si="24"/>
        <v>95846.23</v>
      </c>
      <c r="N189" s="359">
        <f t="shared" si="22"/>
        <v>23.70686969178195</v>
      </c>
      <c r="O189" s="331"/>
      <c r="P189" s="61"/>
      <c r="Q189" s="294"/>
      <c r="R189" s="292"/>
      <c r="S189" s="291"/>
    </row>
    <row r="190" spans="1:19" ht="14.4">
      <c r="A190" s="36">
        <f t="shared" si="17"/>
        <v>175</v>
      </c>
      <c r="B190" s="526"/>
      <c r="C190" s="36" t="str">
        <f>VLOOKUP('Employee Salary Payroll Tax '!B192,'Employee Salary Payroll Tax '!$D$1:$E$7,2,FALSE)</f>
        <v>UA</v>
      </c>
      <c r="D190" s="61">
        <f t="shared" si="18"/>
        <v>0.03</v>
      </c>
      <c r="E190" s="351">
        <f>'Employee Salary Payroll Tax '!N192</f>
        <v>749.36</v>
      </c>
      <c r="F190" s="351">
        <f t="shared" si="19"/>
        <v>771.84080000000006</v>
      </c>
      <c r="G190" s="352"/>
      <c r="H190" s="351">
        <f t="shared" si="23"/>
        <v>126450.64</v>
      </c>
      <c r="I190" s="351">
        <f t="shared" si="20"/>
        <v>22.480800000000045</v>
      </c>
      <c r="J190" s="351">
        <f t="shared" si="21"/>
        <v>1.3938096000000029</v>
      </c>
      <c r="K190" s="635">
        <f>SUM('Employee Salary Payroll Tax '!I192:K192)</f>
        <v>-12.129999999999999</v>
      </c>
      <c r="L190" s="635">
        <f>'Employee Salary Payroll Tax '!H192</f>
        <v>-0.04</v>
      </c>
      <c r="M190" s="293">
        <f t="shared" si="24"/>
        <v>761.53</v>
      </c>
      <c r="N190" s="359">
        <f t="shared" si="22"/>
        <v>-2.2561799969891952E-2</v>
      </c>
      <c r="O190" s="331"/>
      <c r="P190" s="61"/>
      <c r="Q190" s="294"/>
      <c r="R190" s="292"/>
      <c r="S190" s="291"/>
    </row>
    <row r="191" spans="1:19" ht="14.4">
      <c r="A191" s="36">
        <f t="shared" si="17"/>
        <v>176</v>
      </c>
      <c r="B191" s="526"/>
      <c r="C191" s="36" t="str">
        <f>VLOOKUP('Employee Salary Payroll Tax '!B193,'Employee Salary Payroll Tax '!$D$1:$E$7,2,FALSE)</f>
        <v>UA</v>
      </c>
      <c r="D191" s="61">
        <f t="shared" si="18"/>
        <v>0.03</v>
      </c>
      <c r="E191" s="351">
        <f>'Employee Salary Payroll Tax '!N193</f>
        <v>25442.3</v>
      </c>
      <c r="F191" s="351">
        <f t="shared" si="19"/>
        <v>26205.569</v>
      </c>
      <c r="G191" s="352"/>
      <c r="H191" s="351">
        <f t="shared" si="23"/>
        <v>101757.7</v>
      </c>
      <c r="I191" s="351">
        <f t="shared" si="20"/>
        <v>763.26900000000023</v>
      </c>
      <c r="J191" s="351">
        <f t="shared" si="21"/>
        <v>47.322678000000018</v>
      </c>
      <c r="K191" s="635">
        <f>SUM('Employee Salary Payroll Tax '!I193:K193)</f>
        <v>11309.88</v>
      </c>
      <c r="L191" s="635">
        <f>'Employee Salary Payroll Tax '!H193</f>
        <v>42.54</v>
      </c>
      <c r="M191" s="293">
        <f t="shared" si="24"/>
        <v>14089.88</v>
      </c>
      <c r="N191" s="359">
        <f t="shared" si="22"/>
        <v>21.03637679917318</v>
      </c>
      <c r="O191" s="331"/>
      <c r="P191" s="61"/>
      <c r="Q191" s="294"/>
      <c r="R191" s="292"/>
      <c r="S191" s="291"/>
    </row>
    <row r="192" spans="1:19" ht="14.4">
      <c r="A192" s="36">
        <f t="shared" si="17"/>
        <v>177</v>
      </c>
      <c r="B192" s="526"/>
      <c r="C192" s="36" t="str">
        <f>VLOOKUP('Employee Salary Payroll Tax '!B194,'Employee Salary Payroll Tax '!$D$1:$E$7,2,FALSE)</f>
        <v>NonUnion</v>
      </c>
      <c r="D192" s="61">
        <f t="shared" si="18"/>
        <v>2.98E-2</v>
      </c>
      <c r="E192" s="351">
        <f>'Employee Salary Payroll Tax '!N194</f>
        <v>89615.42</v>
      </c>
      <c r="F192" s="351">
        <f t="shared" si="19"/>
        <v>92285.959516000003</v>
      </c>
      <c r="G192" s="352"/>
      <c r="H192" s="351">
        <f t="shared" si="23"/>
        <v>37584.58</v>
      </c>
      <c r="I192" s="351">
        <f t="shared" si="20"/>
        <v>2670.5395160000044</v>
      </c>
      <c r="J192" s="351">
        <f t="shared" si="21"/>
        <v>165.57344999200026</v>
      </c>
      <c r="K192" s="635">
        <f>SUM('Employee Salary Payroll Tax '!I194:K194)</f>
        <v>270.29000000000002</v>
      </c>
      <c r="L192" s="635">
        <f>'Employee Salary Payroll Tax '!H194</f>
        <v>282.18</v>
      </c>
      <c r="M192" s="293">
        <f t="shared" si="24"/>
        <v>89062.950000000012</v>
      </c>
      <c r="N192" s="359">
        <f t="shared" si="22"/>
        <v>0.49938780399442823</v>
      </c>
      <c r="O192" s="331"/>
      <c r="P192" s="61"/>
      <c r="Q192" s="294"/>
      <c r="R192" s="292"/>
      <c r="S192" s="291"/>
    </row>
    <row r="193" spans="1:19" ht="14.4">
      <c r="A193" s="36">
        <f t="shared" si="17"/>
        <v>178</v>
      </c>
      <c r="B193" s="526"/>
      <c r="C193" s="36" t="str">
        <f>VLOOKUP('Employee Salary Payroll Tax '!B195,'Employee Salary Payroll Tax '!$D$1:$E$7,2,FALSE)</f>
        <v>NonUnion</v>
      </c>
      <c r="D193" s="61">
        <f t="shared" si="18"/>
        <v>2.98E-2</v>
      </c>
      <c r="E193" s="351">
        <f>'Employee Salary Payroll Tax '!N195</f>
        <v>76149.33</v>
      </c>
      <c r="F193" s="351">
        <f t="shared" si="19"/>
        <v>78418.580033999999</v>
      </c>
      <c r="G193" s="352"/>
      <c r="H193" s="351">
        <f t="shared" si="23"/>
        <v>51050.67</v>
      </c>
      <c r="I193" s="351">
        <f t="shared" si="20"/>
        <v>2269.250033999997</v>
      </c>
      <c r="J193" s="351">
        <f t="shared" si="21"/>
        <v>140.69350210799982</v>
      </c>
      <c r="K193" s="635">
        <f>SUM('Employee Salary Payroll Tax '!I195:K195)</f>
        <v>31530.720000000001</v>
      </c>
      <c r="L193" s="635">
        <f>'Employee Salary Payroll Tax '!H195</f>
        <v>0</v>
      </c>
      <c r="M193" s="293">
        <f t="shared" si="24"/>
        <v>44618.61</v>
      </c>
      <c r="N193" s="359">
        <f t="shared" si="22"/>
        <v>58.256158271234909</v>
      </c>
      <c r="O193" s="331"/>
      <c r="P193" s="61"/>
      <c r="Q193" s="294"/>
      <c r="R193" s="292"/>
      <c r="S193" s="291"/>
    </row>
    <row r="194" spans="1:19" ht="14.4">
      <c r="A194" s="36">
        <f t="shared" si="17"/>
        <v>179</v>
      </c>
      <c r="B194" s="526"/>
      <c r="C194" s="36" t="str">
        <f>VLOOKUP('Employee Salary Payroll Tax '!B196,'Employee Salary Payroll Tax '!$D$1:$E$7,2,FALSE)</f>
        <v>NonUnion</v>
      </c>
      <c r="D194" s="61">
        <f t="shared" si="18"/>
        <v>2.98E-2</v>
      </c>
      <c r="E194" s="351">
        <f>'Employee Salary Payroll Tax '!N196</f>
        <v>65478.68</v>
      </c>
      <c r="F194" s="351">
        <f t="shared" si="19"/>
        <v>67429.94466400001</v>
      </c>
      <c r="G194" s="352"/>
      <c r="H194" s="351">
        <f t="shared" si="23"/>
        <v>61721.32</v>
      </c>
      <c r="I194" s="351">
        <f t="shared" si="20"/>
        <v>1951.2646640000094</v>
      </c>
      <c r="J194" s="351">
        <f t="shared" si="21"/>
        <v>120.97840916800058</v>
      </c>
      <c r="K194" s="635">
        <f>SUM('Employee Salary Payroll Tax '!I196:K196)</f>
        <v>40191.08</v>
      </c>
      <c r="L194" s="635">
        <f>'Employee Salary Payroll Tax '!H196</f>
        <v>0</v>
      </c>
      <c r="M194" s="293">
        <f t="shared" si="24"/>
        <v>25287.599999999999</v>
      </c>
      <c r="N194" s="359">
        <f t="shared" si="22"/>
        <v>74.257039406866284</v>
      </c>
      <c r="O194" s="331"/>
      <c r="P194" s="61"/>
      <c r="Q194" s="294"/>
      <c r="R194" s="292"/>
      <c r="S194" s="291"/>
    </row>
    <row r="195" spans="1:19" ht="14.4">
      <c r="A195" s="36">
        <f t="shared" si="17"/>
        <v>180</v>
      </c>
      <c r="B195" s="526"/>
      <c r="C195" s="36" t="str">
        <f>VLOOKUP('Employee Salary Payroll Tax '!B197,'Employee Salary Payroll Tax '!$D$1:$E$7,2,FALSE)</f>
        <v>IBEW</v>
      </c>
      <c r="D195" s="61">
        <f t="shared" si="18"/>
        <v>6.875E-3</v>
      </c>
      <c r="E195" s="351">
        <f>'Employee Salary Payroll Tax '!N197</f>
        <v>66228.34</v>
      </c>
      <c r="F195" s="351">
        <f t="shared" si="19"/>
        <v>66683.659837499988</v>
      </c>
      <c r="G195" s="352"/>
      <c r="H195" s="351">
        <f t="shared" si="23"/>
        <v>60971.66</v>
      </c>
      <c r="I195" s="351">
        <f t="shared" si="20"/>
        <v>455.31983749999199</v>
      </c>
      <c r="J195" s="351">
        <f t="shared" si="21"/>
        <v>28.229829924999503</v>
      </c>
      <c r="K195" s="635">
        <f>SUM('Employee Salary Payroll Tax '!I197:K197)</f>
        <v>0</v>
      </c>
      <c r="L195" s="635">
        <f>'Employee Salary Payroll Tax '!H197</f>
        <v>0</v>
      </c>
      <c r="M195" s="293">
        <f t="shared" si="24"/>
        <v>66228.34</v>
      </c>
      <c r="N195" s="359">
        <f t="shared" si="22"/>
        <v>0</v>
      </c>
      <c r="O195" s="331"/>
      <c r="P195" s="61"/>
      <c r="Q195" s="294"/>
      <c r="R195" s="292"/>
      <c r="S195" s="291"/>
    </row>
    <row r="196" spans="1:19" ht="14.4">
      <c r="A196" s="36">
        <f t="shared" si="17"/>
        <v>181</v>
      </c>
      <c r="B196" s="526"/>
      <c r="C196" s="36" t="str">
        <f>VLOOKUP('Employee Salary Payroll Tax '!B198,'Employee Salary Payroll Tax '!$D$1:$E$7,2,FALSE)</f>
        <v>NonUnion</v>
      </c>
      <c r="D196" s="61">
        <f t="shared" si="18"/>
        <v>2.98E-2</v>
      </c>
      <c r="E196" s="351">
        <f>'Employee Salary Payroll Tax '!N198</f>
        <v>102896.63</v>
      </c>
      <c r="F196" s="351">
        <f t="shared" si="19"/>
        <v>105962.94957400001</v>
      </c>
      <c r="G196" s="352"/>
      <c r="H196" s="351">
        <f t="shared" si="23"/>
        <v>24303.369999999995</v>
      </c>
      <c r="I196" s="351">
        <f t="shared" si="20"/>
        <v>3066.3195740000083</v>
      </c>
      <c r="J196" s="351">
        <f t="shared" si="21"/>
        <v>190.1118135880005</v>
      </c>
      <c r="K196" s="635">
        <f>SUM('Employee Salary Payroll Tax '!I198:K198)</f>
        <v>1838.6100000000001</v>
      </c>
      <c r="L196" s="635">
        <f>'Employee Salary Payroll Tax '!H198</f>
        <v>0</v>
      </c>
      <c r="M196" s="293">
        <f t="shared" si="24"/>
        <v>101058.02</v>
      </c>
      <c r="N196" s="359">
        <f t="shared" si="22"/>
        <v>3.3970158359669953</v>
      </c>
      <c r="O196" s="331"/>
      <c r="P196" s="61"/>
      <c r="Q196" s="294"/>
      <c r="R196" s="292"/>
      <c r="S196" s="291"/>
    </row>
    <row r="197" spans="1:19" ht="14.4">
      <c r="A197" s="36">
        <f t="shared" si="17"/>
        <v>182</v>
      </c>
      <c r="B197" s="526"/>
      <c r="C197" s="36" t="str">
        <f>VLOOKUP('Employee Salary Payroll Tax '!B199,'Employee Salary Payroll Tax '!$D$1:$E$7,2,FALSE)</f>
        <v>NonUnion</v>
      </c>
      <c r="D197" s="61">
        <f t="shared" si="18"/>
        <v>2.98E-2</v>
      </c>
      <c r="E197" s="351">
        <f>'Employee Salary Payroll Tax '!N199</f>
        <v>83250.429999999993</v>
      </c>
      <c r="F197" s="351">
        <f t="shared" si="19"/>
        <v>85731.292814</v>
      </c>
      <c r="G197" s="352"/>
      <c r="H197" s="351">
        <f t="shared" si="23"/>
        <v>43949.570000000007</v>
      </c>
      <c r="I197" s="351">
        <f t="shared" si="20"/>
        <v>2480.8628140000073</v>
      </c>
      <c r="J197" s="351">
        <f t="shared" si="21"/>
        <v>153.81349446800044</v>
      </c>
      <c r="K197" s="635">
        <f>SUM('Employee Salary Payroll Tax '!I199:K199)</f>
        <v>4373.3900000000003</v>
      </c>
      <c r="L197" s="635">
        <f>'Employee Salary Payroll Tax '!H199</f>
        <v>0</v>
      </c>
      <c r="M197" s="293">
        <f t="shared" si="24"/>
        <v>78877.039999999994</v>
      </c>
      <c r="N197" s="359">
        <f t="shared" si="22"/>
        <v>8.080275363902965</v>
      </c>
      <c r="O197" s="331"/>
      <c r="P197" s="61"/>
      <c r="Q197" s="294"/>
      <c r="R197" s="292"/>
      <c r="S197" s="291"/>
    </row>
    <row r="198" spans="1:19" ht="14.4">
      <c r="A198" s="36">
        <f t="shared" si="17"/>
        <v>183</v>
      </c>
      <c r="B198" s="526"/>
      <c r="C198" s="36" t="str">
        <f>VLOOKUP('Employee Salary Payroll Tax '!B200,'Employee Salary Payroll Tax '!$D$1:$E$7,2,FALSE)</f>
        <v>NonUnion</v>
      </c>
      <c r="D198" s="61">
        <f t="shared" si="18"/>
        <v>2.98E-2</v>
      </c>
      <c r="E198" s="351">
        <f>'Employee Salary Payroll Tax '!N200</f>
        <v>62245.599999999999</v>
      </c>
      <c r="F198" s="351">
        <f t="shared" si="19"/>
        <v>64100.518880000003</v>
      </c>
      <c r="G198" s="352"/>
      <c r="H198" s="351">
        <f t="shared" si="23"/>
        <v>64954.400000000001</v>
      </c>
      <c r="I198" s="351">
        <f t="shared" si="20"/>
        <v>1854.9188800000047</v>
      </c>
      <c r="J198" s="351">
        <f t="shared" si="21"/>
        <v>115.00497056000029</v>
      </c>
      <c r="K198" s="635">
        <f>SUM('Employee Salary Payroll Tax '!I200:K200)</f>
        <v>62245.599999999999</v>
      </c>
      <c r="L198" s="635">
        <f>'Employee Salary Payroll Tax '!H200</f>
        <v>0</v>
      </c>
      <c r="M198" s="293">
        <f t="shared" si="24"/>
        <v>0</v>
      </c>
      <c r="N198" s="359">
        <f t="shared" si="22"/>
        <v>115.00497055815269</v>
      </c>
      <c r="O198" s="331"/>
      <c r="P198" s="61"/>
      <c r="Q198" s="294"/>
      <c r="R198" s="292"/>
      <c r="S198" s="291"/>
    </row>
    <row r="199" spans="1:19" ht="14.4">
      <c r="A199" s="36">
        <f t="shared" si="17"/>
        <v>184</v>
      </c>
      <c r="B199" s="526"/>
      <c r="C199" s="36" t="str">
        <f>VLOOKUP('Employee Salary Payroll Tax '!B201,'Employee Salary Payroll Tax '!$D$1:$E$7,2,FALSE)</f>
        <v>NonUnion</v>
      </c>
      <c r="D199" s="61">
        <f t="shared" si="18"/>
        <v>2.98E-2</v>
      </c>
      <c r="E199" s="351">
        <f>'Employee Salary Payroll Tax '!N201</f>
        <v>102433.5</v>
      </c>
      <c r="F199" s="351">
        <f t="shared" si="19"/>
        <v>105486.01830000001</v>
      </c>
      <c r="G199" s="352"/>
      <c r="H199" s="351">
        <f t="shared" si="23"/>
        <v>24766.5</v>
      </c>
      <c r="I199" s="351">
        <f t="shared" si="20"/>
        <v>3052.5183000000106</v>
      </c>
      <c r="J199" s="351">
        <f t="shared" si="21"/>
        <v>189.25613460000065</v>
      </c>
      <c r="K199" s="635">
        <f>SUM('Employee Salary Payroll Tax '!I201:K201)</f>
        <v>3062.96</v>
      </c>
      <c r="L199" s="635">
        <f>'Employee Salary Payroll Tax '!H201</f>
        <v>0</v>
      </c>
      <c r="M199" s="293">
        <f t="shared" si="24"/>
        <v>99370.54</v>
      </c>
      <c r="N199" s="359">
        <f t="shared" si="22"/>
        <v>5.6591248959447737</v>
      </c>
      <c r="O199" s="331"/>
      <c r="P199" s="61"/>
      <c r="Q199" s="294"/>
      <c r="R199" s="292"/>
      <c r="S199" s="291"/>
    </row>
    <row r="200" spans="1:19" ht="14.4">
      <c r="A200" s="36">
        <f t="shared" si="17"/>
        <v>185</v>
      </c>
      <c r="B200" s="526"/>
      <c r="C200" s="36" t="str">
        <f>VLOOKUP('Employee Salary Payroll Tax '!B202,'Employee Salary Payroll Tax '!$D$1:$E$7,2,FALSE)</f>
        <v>NonUnion</v>
      </c>
      <c r="D200" s="61">
        <f t="shared" si="18"/>
        <v>2.98E-2</v>
      </c>
      <c r="E200" s="351">
        <f>'Employee Salary Payroll Tax '!N202</f>
        <v>102950.62</v>
      </c>
      <c r="F200" s="351">
        <f t="shared" si="19"/>
        <v>106018.548476</v>
      </c>
      <c r="G200" s="352"/>
      <c r="H200" s="351">
        <f t="shared" si="23"/>
        <v>24249.380000000005</v>
      </c>
      <c r="I200" s="351">
        <f t="shared" si="20"/>
        <v>3067.928476000001</v>
      </c>
      <c r="J200" s="351">
        <f t="shared" si="21"/>
        <v>190.21156551200005</v>
      </c>
      <c r="K200" s="635">
        <f>SUM('Employee Salary Payroll Tax '!I202:K202)</f>
        <v>102950.62</v>
      </c>
      <c r="L200" s="635">
        <f>'Employee Salary Payroll Tax '!H202</f>
        <v>0</v>
      </c>
      <c r="M200" s="293">
        <f t="shared" si="24"/>
        <v>0</v>
      </c>
      <c r="N200" s="359">
        <f t="shared" si="22"/>
        <v>190.21156551015247</v>
      </c>
      <c r="O200" s="331"/>
      <c r="P200" s="61"/>
      <c r="Q200" s="294"/>
      <c r="R200" s="292"/>
      <c r="S200" s="291"/>
    </row>
    <row r="201" spans="1:19" ht="14.4">
      <c r="A201" s="36">
        <f t="shared" si="17"/>
        <v>186</v>
      </c>
      <c r="B201" s="526"/>
      <c r="C201" s="36" t="str">
        <f>VLOOKUP('Employee Salary Payroll Tax '!B203,'Employee Salary Payroll Tax '!$D$1:$E$7,2,FALSE)</f>
        <v>NonUnion</v>
      </c>
      <c r="D201" s="61">
        <f t="shared" si="18"/>
        <v>2.98E-2</v>
      </c>
      <c r="E201" s="351">
        <f>'Employee Salary Payroll Tax '!N203</f>
        <v>62018.94</v>
      </c>
      <c r="F201" s="351">
        <f t="shared" si="19"/>
        <v>63867.104412000008</v>
      </c>
      <c r="G201" s="352"/>
      <c r="H201" s="351">
        <f t="shared" si="23"/>
        <v>65181.06</v>
      </c>
      <c r="I201" s="351">
        <f t="shared" si="20"/>
        <v>1848.1644120000055</v>
      </c>
      <c r="J201" s="351">
        <f t="shared" si="21"/>
        <v>114.58619354400034</v>
      </c>
      <c r="K201" s="635">
        <f>SUM('Employee Salary Payroll Tax '!I203:K203)</f>
        <v>62018.94</v>
      </c>
      <c r="L201" s="635">
        <f>'Employee Salary Payroll Tax '!H203</f>
        <v>0</v>
      </c>
      <c r="M201" s="293">
        <f t="shared" si="24"/>
        <v>0</v>
      </c>
      <c r="N201" s="359">
        <f t="shared" si="22"/>
        <v>114.58619354215273</v>
      </c>
      <c r="O201" s="331"/>
      <c r="P201" s="61"/>
      <c r="Q201" s="294"/>
      <c r="R201" s="292"/>
      <c r="S201" s="291"/>
    </row>
    <row r="202" spans="1:19" ht="14.4">
      <c r="A202" s="36">
        <f t="shared" si="17"/>
        <v>187</v>
      </c>
      <c r="B202" s="526"/>
      <c r="C202" s="36" t="str">
        <f>VLOOKUP('Employee Salary Payroll Tax '!B204,'Employee Salary Payroll Tax '!$D$1:$E$7,2,FALSE)</f>
        <v>NonUnion</v>
      </c>
      <c r="D202" s="61">
        <f t="shared" si="18"/>
        <v>2.98E-2</v>
      </c>
      <c r="E202" s="351">
        <f>'Employee Salary Payroll Tax '!N204</f>
        <v>83510.75</v>
      </c>
      <c r="F202" s="351">
        <f t="shared" si="19"/>
        <v>85999.370349999997</v>
      </c>
      <c r="G202" s="352"/>
      <c r="H202" s="351">
        <f t="shared" si="23"/>
        <v>43689.25</v>
      </c>
      <c r="I202" s="351">
        <f t="shared" si="20"/>
        <v>2488.6203499999974</v>
      </c>
      <c r="J202" s="351">
        <f t="shared" si="21"/>
        <v>154.29446169999983</v>
      </c>
      <c r="K202" s="635">
        <f>SUM('Employee Salary Payroll Tax '!I204:K204)</f>
        <v>60767.19</v>
      </c>
      <c r="L202" s="635">
        <f>'Employee Salary Payroll Tax '!H204</f>
        <v>0</v>
      </c>
      <c r="M202" s="293">
        <f t="shared" si="24"/>
        <v>22743.559999999998</v>
      </c>
      <c r="N202" s="359">
        <f t="shared" si="22"/>
        <v>112.27346024265546</v>
      </c>
      <c r="O202" s="331"/>
      <c r="P202" s="61"/>
      <c r="Q202" s="294"/>
      <c r="R202" s="292"/>
      <c r="S202" s="291"/>
    </row>
    <row r="203" spans="1:19" ht="14.4">
      <c r="A203" s="36">
        <f t="shared" si="17"/>
        <v>188</v>
      </c>
      <c r="B203" s="526"/>
      <c r="C203" s="36" t="str">
        <f>VLOOKUP('Employee Salary Payroll Tax '!B205,'Employee Salary Payroll Tax '!$D$1:$E$7,2,FALSE)</f>
        <v>IBEW</v>
      </c>
      <c r="D203" s="61">
        <f t="shared" si="18"/>
        <v>6.875E-3</v>
      </c>
      <c r="E203" s="351">
        <f>'Employee Salary Payroll Tax '!N205</f>
        <v>13108.59</v>
      </c>
      <c r="F203" s="351">
        <f t="shared" si="19"/>
        <v>13198.71155625</v>
      </c>
      <c r="G203" s="352"/>
      <c r="H203" s="351">
        <f t="shared" si="23"/>
        <v>114091.41</v>
      </c>
      <c r="I203" s="351">
        <f t="shared" si="20"/>
        <v>90.12155625000014</v>
      </c>
      <c r="J203" s="351">
        <f t="shared" si="21"/>
        <v>5.5875364875000084</v>
      </c>
      <c r="K203" s="635">
        <f>SUM('Employee Salary Payroll Tax '!I205:K205)</f>
        <v>13108.59</v>
      </c>
      <c r="L203" s="635">
        <f>'Employee Salary Payroll Tax '!H205</f>
        <v>0</v>
      </c>
      <c r="M203" s="293">
        <f t="shared" si="24"/>
        <v>0</v>
      </c>
      <c r="N203" s="359">
        <f t="shared" si="22"/>
        <v>5.5875364870737583</v>
      </c>
      <c r="O203" s="331"/>
      <c r="P203" s="61"/>
      <c r="Q203" s="294"/>
      <c r="R203" s="292"/>
      <c r="S203" s="291"/>
    </row>
    <row r="204" spans="1:19" ht="14.4">
      <c r="A204" s="36">
        <f t="shared" si="17"/>
        <v>189</v>
      </c>
      <c r="B204" s="526"/>
      <c r="C204" s="36" t="str">
        <f>VLOOKUP('Employee Salary Payroll Tax '!B206,'Employee Salary Payroll Tax '!$D$1:$E$7,2,FALSE)</f>
        <v>IBEW</v>
      </c>
      <c r="D204" s="61">
        <f t="shared" si="18"/>
        <v>6.875E-3</v>
      </c>
      <c r="E204" s="351">
        <f>'Employee Salary Payroll Tax '!N206</f>
        <v>10138.4</v>
      </c>
      <c r="F204" s="351">
        <f t="shared" si="19"/>
        <v>10208.101499999999</v>
      </c>
      <c r="G204" s="352"/>
      <c r="H204" s="351">
        <f t="shared" si="23"/>
        <v>117061.6</v>
      </c>
      <c r="I204" s="351">
        <f t="shared" si="20"/>
        <v>69.701499999999214</v>
      </c>
      <c r="J204" s="351">
        <f t="shared" si="21"/>
        <v>4.3214929999999514</v>
      </c>
      <c r="K204" s="635">
        <f>SUM('Employee Salary Payroll Tax '!I206:K206)</f>
        <v>10138.4</v>
      </c>
      <c r="L204" s="635">
        <f>'Employee Salary Payroll Tax '!H206</f>
        <v>0</v>
      </c>
      <c r="M204" s="293">
        <f t="shared" si="24"/>
        <v>0</v>
      </c>
      <c r="N204" s="359">
        <f t="shared" si="22"/>
        <v>4.3214929995737013</v>
      </c>
      <c r="O204" s="331"/>
      <c r="P204" s="61"/>
      <c r="Q204" s="294"/>
      <c r="R204" s="292"/>
      <c r="S204" s="291"/>
    </row>
    <row r="205" spans="1:19" ht="14.4">
      <c r="A205" s="36">
        <f t="shared" si="17"/>
        <v>190</v>
      </c>
      <c r="B205" s="526"/>
      <c r="C205" s="36" t="str">
        <f>VLOOKUP('Employee Salary Payroll Tax '!B207,'Employee Salary Payroll Tax '!$D$1:$E$7,2,FALSE)</f>
        <v>IBEW</v>
      </c>
      <c r="D205" s="61">
        <f t="shared" si="18"/>
        <v>6.875E-3</v>
      </c>
      <c r="E205" s="351">
        <f>'Employee Salary Payroll Tax '!N207</f>
        <v>187944.7</v>
      </c>
      <c r="F205" s="351">
        <f t="shared" si="19"/>
        <v>189236.81981250001</v>
      </c>
      <c r="G205" s="352"/>
      <c r="H205" s="351">
        <f t="shared" si="23"/>
        <v>0</v>
      </c>
      <c r="I205" s="351">
        <f t="shared" si="20"/>
        <v>1292.1198124999937</v>
      </c>
      <c r="J205" s="351">
        <f t="shared" si="21"/>
        <v>0</v>
      </c>
      <c r="K205" s="635">
        <f>SUM('Employee Salary Payroll Tax '!I207:K207)</f>
        <v>46253.72</v>
      </c>
      <c r="L205" s="635">
        <f>'Employee Salary Payroll Tax '!H207</f>
        <v>0</v>
      </c>
      <c r="M205" s="293">
        <f t="shared" si="24"/>
        <v>141690.98000000001</v>
      </c>
      <c r="N205" s="359">
        <f t="shared" si="22"/>
        <v>0</v>
      </c>
      <c r="O205" s="331"/>
      <c r="P205" s="61"/>
      <c r="Q205" s="294"/>
      <c r="R205" s="292"/>
      <c r="S205" s="291"/>
    </row>
    <row r="206" spans="1:19" ht="14.4">
      <c r="A206" s="36">
        <f t="shared" si="17"/>
        <v>191</v>
      </c>
      <c r="B206" s="526"/>
      <c r="C206" s="36" t="str">
        <f>VLOOKUP('Employee Salary Payroll Tax '!B208,'Employee Salary Payroll Tax '!$D$1:$E$7,2,FALSE)</f>
        <v>UA</v>
      </c>
      <c r="D206" s="61">
        <f t="shared" si="18"/>
        <v>0.03</v>
      </c>
      <c r="E206" s="351">
        <f>'Employee Salary Payroll Tax '!N208</f>
        <v>71929.149999999994</v>
      </c>
      <c r="F206" s="351">
        <f t="shared" si="19"/>
        <v>74087.0245</v>
      </c>
      <c r="G206" s="352"/>
      <c r="H206" s="351">
        <f t="shared" si="23"/>
        <v>55270.850000000006</v>
      </c>
      <c r="I206" s="351">
        <f t="shared" si="20"/>
        <v>2157.8745000000054</v>
      </c>
      <c r="J206" s="351">
        <f t="shared" si="21"/>
        <v>133.78821900000034</v>
      </c>
      <c r="K206" s="635">
        <f>SUM('Employee Salary Payroll Tax '!I208:K208)</f>
        <v>26780</v>
      </c>
      <c r="L206" s="635">
        <f>'Employee Salary Payroll Tax '!H208</f>
        <v>0</v>
      </c>
      <c r="M206" s="293">
        <f t="shared" si="24"/>
        <v>45149.149999999994</v>
      </c>
      <c r="N206" s="359">
        <f t="shared" si="22"/>
        <v>49.81079999930764</v>
      </c>
      <c r="O206" s="331"/>
      <c r="P206" s="61"/>
      <c r="Q206" s="294"/>
      <c r="R206" s="292"/>
      <c r="S206" s="291"/>
    </row>
    <row r="207" spans="1:19" ht="14.4">
      <c r="A207" s="36">
        <f t="shared" si="17"/>
        <v>192</v>
      </c>
      <c r="B207" s="526"/>
      <c r="C207" s="36" t="str">
        <f>VLOOKUP('Employee Salary Payroll Tax '!B209,'Employee Salary Payroll Tax '!$D$1:$E$7,2,FALSE)</f>
        <v>IBEW</v>
      </c>
      <c r="D207" s="61">
        <f t="shared" si="18"/>
        <v>6.875E-3</v>
      </c>
      <c r="E207" s="351">
        <f>'Employee Salary Payroll Tax '!N209</f>
        <v>2734.78</v>
      </c>
      <c r="F207" s="351">
        <f t="shared" si="19"/>
        <v>2753.5816125000001</v>
      </c>
      <c r="G207" s="352"/>
      <c r="H207" s="351">
        <f t="shared" si="23"/>
        <v>124465.22</v>
      </c>
      <c r="I207" s="351">
        <f t="shared" si="20"/>
        <v>18.801612499999919</v>
      </c>
      <c r="J207" s="351">
        <f t="shared" si="21"/>
        <v>1.165699974999995</v>
      </c>
      <c r="K207" s="635">
        <f>SUM('Employee Salary Payroll Tax '!I209:K209)</f>
        <v>2732.6600000000003</v>
      </c>
      <c r="L207" s="635">
        <f>'Employee Salary Payroll Tax '!H209</f>
        <v>0</v>
      </c>
      <c r="M207" s="293">
        <f t="shared" si="24"/>
        <v>2.1199999999998909</v>
      </c>
      <c r="N207" s="359">
        <f t="shared" si="22"/>
        <v>1.1647963245740756</v>
      </c>
      <c r="O207" s="331"/>
      <c r="P207" s="61"/>
      <c r="Q207" s="294"/>
      <c r="R207" s="292"/>
      <c r="S207" s="291"/>
    </row>
    <row r="208" spans="1:19" ht="14.4">
      <c r="A208" s="36">
        <f t="shared" si="17"/>
        <v>193</v>
      </c>
      <c r="B208" s="526"/>
      <c r="C208" s="36" t="str">
        <f>VLOOKUP('Employee Salary Payroll Tax '!B210,'Employee Salary Payroll Tax '!$D$1:$E$7,2,FALSE)</f>
        <v>Not Assigned</v>
      </c>
      <c r="D208" s="61">
        <f t="shared" si="18"/>
        <v>0</v>
      </c>
      <c r="E208" s="351">
        <f>'Employee Salary Payroll Tax '!N210</f>
        <v>0.02</v>
      </c>
      <c r="F208" s="351">
        <f t="shared" si="19"/>
        <v>0.02</v>
      </c>
      <c r="G208" s="352"/>
      <c r="H208" s="351">
        <f t="shared" si="23"/>
        <v>127199.98</v>
      </c>
      <c r="I208" s="351">
        <f t="shared" si="20"/>
        <v>0</v>
      </c>
      <c r="J208" s="351">
        <f t="shared" si="21"/>
        <v>0</v>
      </c>
      <c r="K208" s="635">
        <f>SUM('Employee Salary Payroll Tax '!I210:K210)</f>
        <v>4.33</v>
      </c>
      <c r="L208" s="635">
        <f>'Employee Salary Payroll Tax '!H210</f>
        <v>0</v>
      </c>
      <c r="M208" s="293">
        <f t="shared" si="24"/>
        <v>-4.3100000000000005</v>
      </c>
      <c r="N208" s="359">
        <f t="shared" si="22"/>
        <v>0</v>
      </c>
      <c r="O208" s="331"/>
      <c r="P208" s="61"/>
      <c r="Q208" s="294"/>
      <c r="R208" s="292"/>
      <c r="S208" s="291"/>
    </row>
    <row r="209" spans="1:19" ht="14.4">
      <c r="A209" s="36">
        <f t="shared" ref="A209:A272" si="25">+A208+1</f>
        <v>194</v>
      </c>
      <c r="B209" s="526"/>
      <c r="C209" s="36" t="str">
        <f>VLOOKUP('Employee Salary Payroll Tax '!B211,'Employee Salary Payroll Tax '!$D$1:$E$7,2,FALSE)</f>
        <v>UA</v>
      </c>
      <c r="D209" s="61">
        <f t="shared" ref="D209:D272" si="26">VLOOKUP(C209,C$9:D$12,2)</f>
        <v>0.03</v>
      </c>
      <c r="E209" s="351">
        <f>'Employee Salary Payroll Tax '!N211</f>
        <v>87911.55</v>
      </c>
      <c r="F209" s="351">
        <f t="shared" ref="F209:F272" si="27">E209*(1+D209)</f>
        <v>90548.896500000003</v>
      </c>
      <c r="G209" s="352"/>
      <c r="H209" s="351">
        <f t="shared" si="23"/>
        <v>39288.449999999997</v>
      </c>
      <c r="I209" s="351">
        <f t="shared" ref="I209:I272" si="28">F209-E209</f>
        <v>2637.3464999999997</v>
      </c>
      <c r="J209" s="351">
        <f t="shared" ref="J209:J272" si="29">IF(H209&gt;I209,I209*$J$12,H209*$J$12)</f>
        <v>163.51548299999999</v>
      </c>
      <c r="K209" s="635">
        <f>SUM('Employee Salary Payroll Tax '!I211:K211)</f>
        <v>79821.099999999991</v>
      </c>
      <c r="L209" s="635">
        <f>'Employee Salary Payroll Tax '!H211</f>
        <v>1938.33</v>
      </c>
      <c r="M209" s="293">
        <f t="shared" si="24"/>
        <v>6152.1200000000117</v>
      </c>
      <c r="N209" s="359">
        <f t="shared" ref="N209:N272" si="30">J209*K209/(SUM(K209:M209)+0.000001)</f>
        <v>148.46724599831117</v>
      </c>
      <c r="O209" s="331"/>
      <c r="P209" s="61"/>
      <c r="Q209" s="294"/>
      <c r="R209" s="292"/>
      <c r="S209" s="291"/>
    </row>
    <row r="210" spans="1:19" ht="14.4">
      <c r="A210" s="36">
        <f t="shared" si="25"/>
        <v>195</v>
      </c>
      <c r="B210" s="526"/>
      <c r="C210" s="36" t="str">
        <f>VLOOKUP('Employee Salary Payroll Tax '!B212,'Employee Salary Payroll Tax '!$D$1:$E$7,2,FALSE)</f>
        <v>NonUnion</v>
      </c>
      <c r="D210" s="61">
        <f t="shared" si="26"/>
        <v>2.98E-2</v>
      </c>
      <c r="E210" s="351">
        <f>'Employee Salary Payroll Tax '!N212</f>
        <v>24316.080000000002</v>
      </c>
      <c r="F210" s="351">
        <f t="shared" si="27"/>
        <v>25040.699184000005</v>
      </c>
      <c r="G210" s="352"/>
      <c r="H210" s="351">
        <f t="shared" ref="H210:H273" si="31">IF(E210&gt;$H$12,0,$H$12-E210)</f>
        <v>102883.92</v>
      </c>
      <c r="I210" s="351">
        <f t="shared" si="28"/>
        <v>724.61918400000286</v>
      </c>
      <c r="J210" s="351">
        <f t="shared" si="29"/>
        <v>44.926389408000176</v>
      </c>
      <c r="K210" s="635">
        <f>SUM('Employee Salary Payroll Tax '!I212:K212)</f>
        <v>23725.46</v>
      </c>
      <c r="L210" s="635">
        <f>'Employee Salary Payroll Tax '!H212</f>
        <v>0</v>
      </c>
      <c r="M210" s="293">
        <f t="shared" ref="M210:M273" si="32">E210-K210-L210</f>
        <v>590.62000000000262</v>
      </c>
      <c r="N210" s="359">
        <f t="shared" si="30"/>
        <v>43.835159894197446</v>
      </c>
      <c r="O210" s="331"/>
      <c r="P210" s="61"/>
      <c r="Q210" s="294"/>
      <c r="R210" s="292"/>
      <c r="S210" s="291"/>
    </row>
    <row r="211" spans="1:19" ht="14.4">
      <c r="A211" s="36">
        <f t="shared" si="25"/>
        <v>196</v>
      </c>
      <c r="B211" s="526"/>
      <c r="C211" s="36" t="str">
        <f>VLOOKUP('Employee Salary Payroll Tax '!B213,'Employee Salary Payroll Tax '!$D$1:$E$7,2,FALSE)</f>
        <v>NonUnion</v>
      </c>
      <c r="D211" s="61">
        <f t="shared" si="26"/>
        <v>2.98E-2</v>
      </c>
      <c r="E211" s="351">
        <f>'Employee Salary Payroll Tax '!N213</f>
        <v>26533.83</v>
      </c>
      <c r="F211" s="351">
        <f t="shared" si="27"/>
        <v>27324.538134000002</v>
      </c>
      <c r="G211" s="352"/>
      <c r="H211" s="351">
        <f t="shared" si="31"/>
        <v>100666.17</v>
      </c>
      <c r="I211" s="351">
        <f t="shared" si="28"/>
        <v>790.70813400000043</v>
      </c>
      <c r="J211" s="351">
        <f t="shared" si="29"/>
        <v>49.023904308000027</v>
      </c>
      <c r="K211" s="635">
        <f>SUM('Employee Salary Payroll Tax '!I213:K213)</f>
        <v>18612.910000000003</v>
      </c>
      <c r="L211" s="635">
        <f>'Employee Salary Payroll Tax '!H213</f>
        <v>0</v>
      </c>
      <c r="M211" s="293">
        <f t="shared" si="32"/>
        <v>7920.9199999999983</v>
      </c>
      <c r="N211" s="359">
        <f t="shared" si="30"/>
        <v>34.389212514703971</v>
      </c>
      <c r="O211" s="331"/>
      <c r="P211" s="61"/>
      <c r="Q211" s="294"/>
      <c r="R211" s="292"/>
      <c r="S211" s="291"/>
    </row>
    <row r="212" spans="1:19" ht="14.4">
      <c r="A212" s="36">
        <f t="shared" si="25"/>
        <v>197</v>
      </c>
      <c r="B212" s="526"/>
      <c r="C212" s="36" t="str">
        <f>VLOOKUP('Employee Salary Payroll Tax '!B214,'Employee Salary Payroll Tax '!$D$1:$E$7,2,FALSE)</f>
        <v>IBEW</v>
      </c>
      <c r="D212" s="61">
        <f t="shared" si="26"/>
        <v>6.875E-3</v>
      </c>
      <c r="E212" s="351">
        <f>'Employee Salary Payroll Tax '!N214</f>
        <v>10002.52</v>
      </c>
      <c r="F212" s="351">
        <f t="shared" si="27"/>
        <v>10071.287324999999</v>
      </c>
      <c r="G212" s="352"/>
      <c r="H212" s="351">
        <f t="shared" si="31"/>
        <v>117197.48</v>
      </c>
      <c r="I212" s="351">
        <f t="shared" si="28"/>
        <v>68.767324999998891</v>
      </c>
      <c r="J212" s="351">
        <f t="shared" si="29"/>
        <v>4.2635741499999309</v>
      </c>
      <c r="K212" s="635">
        <f>SUM('Employee Salary Payroll Tax '!I214:K214)</f>
        <v>10002.41</v>
      </c>
      <c r="L212" s="635">
        <f>'Employee Salary Payroll Tax '!H214</f>
        <v>0</v>
      </c>
      <c r="M212" s="293">
        <f t="shared" si="32"/>
        <v>0.11000000000058208</v>
      </c>
      <c r="N212" s="359">
        <f t="shared" si="30"/>
        <v>4.2635272620736853</v>
      </c>
      <c r="O212" s="331"/>
      <c r="P212" s="61"/>
      <c r="Q212" s="294"/>
      <c r="R212" s="292"/>
      <c r="S212" s="291"/>
    </row>
    <row r="213" spans="1:19" ht="14.4">
      <c r="A213" s="36">
        <f t="shared" si="25"/>
        <v>198</v>
      </c>
      <c r="B213" s="526"/>
      <c r="C213" s="36" t="str">
        <f>VLOOKUP('Employee Salary Payroll Tax '!B215,'Employee Salary Payroll Tax '!$D$1:$E$7,2,FALSE)</f>
        <v>Not Assigned</v>
      </c>
      <c r="D213" s="61">
        <f t="shared" si="26"/>
        <v>0</v>
      </c>
      <c r="E213" s="351">
        <f>'Employee Salary Payroll Tax '!N215</f>
        <v>0.09</v>
      </c>
      <c r="F213" s="351">
        <f t="shared" si="27"/>
        <v>0.09</v>
      </c>
      <c r="G213" s="352"/>
      <c r="H213" s="351">
        <f t="shared" si="31"/>
        <v>127199.91</v>
      </c>
      <c r="I213" s="351">
        <f t="shared" si="28"/>
        <v>0</v>
      </c>
      <c r="J213" s="351">
        <f t="shared" si="29"/>
        <v>0</v>
      </c>
      <c r="K213" s="635">
        <f>SUM('Employee Salary Payroll Tax '!I215:K215)</f>
        <v>2.37</v>
      </c>
      <c r="L213" s="635">
        <f>'Employee Salary Payroll Tax '!H215</f>
        <v>0</v>
      </c>
      <c r="M213" s="293">
        <f t="shared" si="32"/>
        <v>-2.2800000000000002</v>
      </c>
      <c r="N213" s="359">
        <f t="shared" si="30"/>
        <v>0</v>
      </c>
      <c r="O213" s="331"/>
      <c r="P213" s="61"/>
      <c r="Q213" s="294"/>
      <c r="R213" s="292"/>
      <c r="S213" s="291"/>
    </row>
    <row r="214" spans="1:19" ht="14.4">
      <c r="A214" s="36">
        <f t="shared" si="25"/>
        <v>199</v>
      </c>
      <c r="B214" s="526"/>
      <c r="C214" s="36" t="str">
        <f>VLOOKUP('Employee Salary Payroll Tax '!B216,'Employee Salary Payroll Tax '!$D$1:$E$7,2,FALSE)</f>
        <v>NonUnion</v>
      </c>
      <c r="D214" s="61">
        <f t="shared" si="26"/>
        <v>2.98E-2</v>
      </c>
      <c r="E214" s="351">
        <f>'Employee Salary Payroll Tax '!N216</f>
        <v>106810.76</v>
      </c>
      <c r="F214" s="351">
        <f t="shared" si="27"/>
        <v>109993.720648</v>
      </c>
      <c r="G214" s="352"/>
      <c r="H214" s="351">
        <f t="shared" si="31"/>
        <v>20389.240000000005</v>
      </c>
      <c r="I214" s="351">
        <f t="shared" si="28"/>
        <v>3182.9606480000075</v>
      </c>
      <c r="J214" s="351">
        <f t="shared" si="29"/>
        <v>197.34356017600047</v>
      </c>
      <c r="K214" s="635">
        <f>SUM('Employee Salary Payroll Tax '!I216:K216)</f>
        <v>65327.63</v>
      </c>
      <c r="L214" s="635">
        <f>'Employee Salary Payroll Tax '!H216</f>
        <v>0</v>
      </c>
      <c r="M214" s="293">
        <f t="shared" si="32"/>
        <v>41483.129999999997</v>
      </c>
      <c r="N214" s="359">
        <f t="shared" si="30"/>
        <v>120.69932918687027</v>
      </c>
      <c r="O214" s="331"/>
      <c r="P214" s="61"/>
      <c r="Q214" s="294"/>
      <c r="R214" s="292"/>
      <c r="S214" s="291"/>
    </row>
    <row r="215" spans="1:19" ht="14.4">
      <c r="A215" s="36">
        <f t="shared" si="25"/>
        <v>200</v>
      </c>
      <c r="B215" s="526"/>
      <c r="C215" s="36" t="str">
        <f>VLOOKUP('Employee Salary Payroll Tax '!B217,'Employee Salary Payroll Tax '!$D$1:$E$7,2,FALSE)</f>
        <v>NonUnion</v>
      </c>
      <c r="D215" s="61">
        <f t="shared" si="26"/>
        <v>2.98E-2</v>
      </c>
      <c r="E215" s="351">
        <f>'Employee Salary Payroll Tax '!N217</f>
        <v>58731.14</v>
      </c>
      <c r="F215" s="351">
        <f t="shared" si="27"/>
        <v>60481.327971999999</v>
      </c>
      <c r="G215" s="352"/>
      <c r="H215" s="351">
        <f t="shared" si="31"/>
        <v>68468.86</v>
      </c>
      <c r="I215" s="351">
        <f t="shared" si="28"/>
        <v>1750.1879719999997</v>
      </c>
      <c r="J215" s="351">
        <f t="shared" si="29"/>
        <v>108.51165426399999</v>
      </c>
      <c r="K215" s="635">
        <f>SUM('Employee Salary Payroll Tax '!I217:K217)</f>
        <v>-160.84</v>
      </c>
      <c r="L215" s="635">
        <f>'Employee Salary Payroll Tax '!H217</f>
        <v>0</v>
      </c>
      <c r="M215" s="293">
        <f t="shared" si="32"/>
        <v>58891.979999999996</v>
      </c>
      <c r="N215" s="359">
        <f t="shared" si="30"/>
        <v>-0.29716798399494021</v>
      </c>
      <c r="O215" s="331"/>
      <c r="P215" s="61"/>
      <c r="Q215" s="294"/>
      <c r="R215" s="292"/>
      <c r="S215" s="291"/>
    </row>
    <row r="216" spans="1:19" ht="14.4">
      <c r="A216" s="36">
        <f t="shared" si="25"/>
        <v>201</v>
      </c>
      <c r="B216" s="526"/>
      <c r="C216" s="36" t="str">
        <f>VLOOKUP('Employee Salary Payroll Tax '!B218,'Employee Salary Payroll Tax '!$D$1:$E$7,2,FALSE)</f>
        <v>IBEW</v>
      </c>
      <c r="D216" s="61">
        <f t="shared" si="26"/>
        <v>6.875E-3</v>
      </c>
      <c r="E216" s="351">
        <f>'Employee Salary Payroll Tax '!N218</f>
        <v>43593.69</v>
      </c>
      <c r="F216" s="351">
        <f t="shared" si="27"/>
        <v>43893.396618749997</v>
      </c>
      <c r="G216" s="352"/>
      <c r="H216" s="351">
        <f t="shared" si="31"/>
        <v>83606.31</v>
      </c>
      <c r="I216" s="351">
        <f t="shared" si="28"/>
        <v>299.70661874999496</v>
      </c>
      <c r="J216" s="351">
        <f t="shared" si="29"/>
        <v>18.581810362499688</v>
      </c>
      <c r="K216" s="635">
        <f>SUM('Employee Salary Payroll Tax '!I218:K218)</f>
        <v>43593.69</v>
      </c>
      <c r="L216" s="635">
        <f>'Employee Salary Payroll Tax '!H218</f>
        <v>0</v>
      </c>
      <c r="M216" s="293">
        <f t="shared" si="32"/>
        <v>0</v>
      </c>
      <c r="N216" s="359">
        <f t="shared" si="30"/>
        <v>18.581810362073437</v>
      </c>
      <c r="O216" s="331"/>
      <c r="P216" s="61"/>
      <c r="Q216" s="294"/>
      <c r="R216" s="292"/>
      <c r="S216" s="291"/>
    </row>
    <row r="217" spans="1:19" ht="14.4">
      <c r="A217" s="36">
        <f t="shared" si="25"/>
        <v>202</v>
      </c>
      <c r="B217" s="526"/>
      <c r="C217" s="36" t="str">
        <f>VLOOKUP('Employee Salary Payroll Tax '!B219,'Employee Salary Payroll Tax '!$D$1:$E$7,2,FALSE)</f>
        <v>IBEW</v>
      </c>
      <c r="D217" s="61">
        <f t="shared" si="26"/>
        <v>6.875E-3</v>
      </c>
      <c r="E217" s="351">
        <f>'Employee Salary Payroll Tax '!N219</f>
        <v>1094.72</v>
      </c>
      <c r="F217" s="351">
        <f t="shared" si="27"/>
        <v>1102.2462</v>
      </c>
      <c r="G217" s="352"/>
      <c r="H217" s="351">
        <f t="shared" si="31"/>
        <v>126105.28</v>
      </c>
      <c r="I217" s="351">
        <f t="shared" si="28"/>
        <v>7.5262000000000171</v>
      </c>
      <c r="J217" s="351">
        <f t="shared" si="29"/>
        <v>0.46662440000000105</v>
      </c>
      <c r="K217" s="635">
        <f>SUM('Employee Salary Payroll Tax '!I219:K219)</f>
        <v>1094.72</v>
      </c>
      <c r="L217" s="635">
        <f>'Employee Salary Payroll Tax '!H219</f>
        <v>0</v>
      </c>
      <c r="M217" s="293">
        <f t="shared" si="32"/>
        <v>0</v>
      </c>
      <c r="N217" s="359">
        <f t="shared" si="30"/>
        <v>0.46662439957375101</v>
      </c>
      <c r="O217" s="331"/>
      <c r="P217" s="61"/>
      <c r="Q217" s="294"/>
      <c r="R217" s="292"/>
      <c r="S217" s="291"/>
    </row>
    <row r="218" spans="1:19" ht="14.4">
      <c r="A218" s="36">
        <f t="shared" si="25"/>
        <v>203</v>
      </c>
      <c r="B218" s="526"/>
      <c r="C218" s="36" t="str">
        <f>VLOOKUP('Employee Salary Payroll Tax '!B220,'Employee Salary Payroll Tax '!$D$1:$E$7,2,FALSE)</f>
        <v>NonUnion</v>
      </c>
      <c r="D218" s="61">
        <f t="shared" si="26"/>
        <v>2.98E-2</v>
      </c>
      <c r="E218" s="351">
        <f>'Employee Salary Payroll Tax '!N220</f>
        <v>91315.63</v>
      </c>
      <c r="F218" s="351">
        <f t="shared" si="27"/>
        <v>94036.835774000006</v>
      </c>
      <c r="G218" s="352"/>
      <c r="H218" s="351">
        <f t="shared" si="31"/>
        <v>35884.369999999995</v>
      </c>
      <c r="I218" s="351">
        <f t="shared" si="28"/>
        <v>2721.2057740000018</v>
      </c>
      <c r="J218" s="351">
        <f t="shared" si="29"/>
        <v>168.71475798800012</v>
      </c>
      <c r="K218" s="635">
        <f>SUM('Employee Salary Payroll Tax '!I220:K220)</f>
        <v>79829.03</v>
      </c>
      <c r="L218" s="635">
        <f>'Employee Salary Payroll Tax '!H220</f>
        <v>0</v>
      </c>
      <c r="M218" s="293">
        <f t="shared" si="32"/>
        <v>11486.600000000006</v>
      </c>
      <c r="N218" s="359">
        <f t="shared" si="30"/>
        <v>147.49211582638492</v>
      </c>
      <c r="O218" s="331"/>
      <c r="P218" s="61"/>
      <c r="Q218" s="294"/>
      <c r="R218" s="292"/>
      <c r="S218" s="291"/>
    </row>
    <row r="219" spans="1:19" ht="14.4">
      <c r="A219" s="36">
        <f t="shared" si="25"/>
        <v>204</v>
      </c>
      <c r="B219" s="526"/>
      <c r="C219" s="36" t="str">
        <f>VLOOKUP('Employee Salary Payroll Tax '!B221,'Employee Salary Payroll Tax '!$D$1:$E$7,2,FALSE)</f>
        <v>IBEW</v>
      </c>
      <c r="D219" s="61">
        <f t="shared" si="26"/>
        <v>6.875E-3</v>
      </c>
      <c r="E219" s="351">
        <f>'Employee Salary Payroll Tax '!N221</f>
        <v>46469.21</v>
      </c>
      <c r="F219" s="351">
        <f t="shared" si="27"/>
        <v>46788.685818749997</v>
      </c>
      <c r="G219" s="352"/>
      <c r="H219" s="351">
        <f t="shared" si="31"/>
        <v>80730.790000000008</v>
      </c>
      <c r="I219" s="351">
        <f t="shared" si="28"/>
        <v>319.47581874999742</v>
      </c>
      <c r="J219" s="351">
        <f t="shared" si="29"/>
        <v>19.807500762499838</v>
      </c>
      <c r="K219" s="635">
        <f>SUM('Employee Salary Payroll Tax '!I221:K221)</f>
        <v>46387.07</v>
      </c>
      <c r="L219" s="635">
        <f>'Employee Salary Payroll Tax '!H221</f>
        <v>0</v>
      </c>
      <c r="M219" s="293">
        <f t="shared" si="32"/>
        <v>82.139999999999418</v>
      </c>
      <c r="N219" s="359">
        <f t="shared" si="30"/>
        <v>19.772488587074342</v>
      </c>
      <c r="O219" s="331"/>
      <c r="P219" s="61"/>
      <c r="Q219" s="294"/>
      <c r="R219" s="292"/>
      <c r="S219" s="291"/>
    </row>
    <row r="220" spans="1:19" ht="14.4">
      <c r="A220" s="36">
        <f t="shared" si="25"/>
        <v>205</v>
      </c>
      <c r="B220" s="526"/>
      <c r="C220" s="36" t="str">
        <f>VLOOKUP('Employee Salary Payroll Tax '!B222,'Employee Salary Payroll Tax '!$D$1:$E$7,2,FALSE)</f>
        <v>NonUnion</v>
      </c>
      <c r="D220" s="61">
        <f t="shared" si="26"/>
        <v>2.98E-2</v>
      </c>
      <c r="E220" s="351">
        <f>'Employee Salary Payroll Tax '!N222</f>
        <v>99893.23</v>
      </c>
      <c r="F220" s="351">
        <f t="shared" si="27"/>
        <v>102870.04825399999</v>
      </c>
      <c r="G220" s="352"/>
      <c r="H220" s="351">
        <f t="shared" si="31"/>
        <v>27306.770000000004</v>
      </c>
      <c r="I220" s="351">
        <f t="shared" si="28"/>
        <v>2976.818253999998</v>
      </c>
      <c r="J220" s="351">
        <f t="shared" si="29"/>
        <v>184.56273174799986</v>
      </c>
      <c r="K220" s="635">
        <f>SUM('Employee Salary Payroll Tax '!I222:K222)</f>
        <v>12980.62</v>
      </c>
      <c r="L220" s="635">
        <f>'Employee Salary Payroll Tax '!H222</f>
        <v>0</v>
      </c>
      <c r="M220" s="293">
        <f t="shared" si="32"/>
        <v>86912.61</v>
      </c>
      <c r="N220" s="359">
        <f t="shared" si="30"/>
        <v>23.982993511759901</v>
      </c>
      <c r="O220" s="331"/>
      <c r="P220" s="61"/>
      <c r="Q220" s="294"/>
      <c r="R220" s="292"/>
      <c r="S220" s="291"/>
    </row>
    <row r="221" spans="1:19" ht="14.4">
      <c r="A221" s="36">
        <f t="shared" si="25"/>
        <v>206</v>
      </c>
      <c r="B221" s="526"/>
      <c r="C221" s="36" t="str">
        <f>VLOOKUP('Employee Salary Payroll Tax '!B223,'Employee Salary Payroll Tax '!$D$1:$E$7,2,FALSE)</f>
        <v>NonUnion</v>
      </c>
      <c r="D221" s="61">
        <f t="shared" si="26"/>
        <v>2.98E-2</v>
      </c>
      <c r="E221" s="351">
        <f>'Employee Salary Payroll Tax '!N223</f>
        <v>10956.33</v>
      </c>
      <c r="F221" s="351">
        <f t="shared" si="27"/>
        <v>11282.828634000001</v>
      </c>
      <c r="G221" s="352"/>
      <c r="H221" s="351">
        <f t="shared" si="31"/>
        <v>116243.67</v>
      </c>
      <c r="I221" s="351">
        <f t="shared" si="28"/>
        <v>326.4986340000014</v>
      </c>
      <c r="J221" s="351">
        <f t="shared" si="29"/>
        <v>20.242915308000086</v>
      </c>
      <c r="K221" s="635">
        <f>SUM('Employee Salary Payroll Tax '!I223:K223)</f>
        <v>8086.41</v>
      </c>
      <c r="L221" s="635">
        <f>'Employee Salary Payroll Tax '!H223</f>
        <v>0</v>
      </c>
      <c r="M221" s="293">
        <f t="shared" si="32"/>
        <v>2869.92</v>
      </c>
      <c r="N221" s="359">
        <f t="shared" si="30"/>
        <v>14.940451114636426</v>
      </c>
      <c r="O221" s="331"/>
      <c r="P221" s="61"/>
      <c r="Q221" s="294"/>
      <c r="R221" s="292"/>
      <c r="S221" s="291"/>
    </row>
    <row r="222" spans="1:19" ht="14.4">
      <c r="A222" s="36">
        <f t="shared" si="25"/>
        <v>207</v>
      </c>
      <c r="B222" s="526"/>
      <c r="C222" s="36" t="str">
        <f>VLOOKUP('Employee Salary Payroll Tax '!B224,'Employee Salary Payroll Tax '!$D$1:$E$7,2,FALSE)</f>
        <v>NonUnion</v>
      </c>
      <c r="D222" s="61">
        <f t="shared" si="26"/>
        <v>2.98E-2</v>
      </c>
      <c r="E222" s="351">
        <f>'Employee Salary Payroll Tax '!N224</f>
        <v>61144.07</v>
      </c>
      <c r="F222" s="351">
        <f t="shared" si="27"/>
        <v>62966.163286000003</v>
      </c>
      <c r="G222" s="352"/>
      <c r="H222" s="351">
        <f t="shared" si="31"/>
        <v>66055.929999999993</v>
      </c>
      <c r="I222" s="351">
        <f t="shared" si="28"/>
        <v>1822.093286000003</v>
      </c>
      <c r="J222" s="351">
        <f t="shared" si="29"/>
        <v>112.96978373200018</v>
      </c>
      <c r="K222" s="635">
        <f>SUM('Employee Salary Payroll Tax '!I224:K224)</f>
        <v>61144.07</v>
      </c>
      <c r="L222" s="635">
        <f>'Employee Salary Payroll Tax '!H224</f>
        <v>0</v>
      </c>
      <c r="M222" s="293">
        <f t="shared" si="32"/>
        <v>0</v>
      </c>
      <c r="N222" s="359">
        <f t="shared" si="30"/>
        <v>112.96978373015257</v>
      </c>
      <c r="O222" s="331"/>
      <c r="P222" s="61"/>
      <c r="Q222" s="294"/>
      <c r="R222" s="292"/>
      <c r="S222" s="291"/>
    </row>
    <row r="223" spans="1:19" ht="14.4">
      <c r="A223" s="36">
        <f t="shared" si="25"/>
        <v>208</v>
      </c>
      <c r="B223" s="526"/>
      <c r="C223" s="36" t="str">
        <f>VLOOKUP('Employee Salary Payroll Tax '!B225,'Employee Salary Payroll Tax '!$D$1:$E$7,2,FALSE)</f>
        <v>NonUnion</v>
      </c>
      <c r="D223" s="61">
        <f t="shared" si="26"/>
        <v>2.98E-2</v>
      </c>
      <c r="E223" s="351">
        <f>'Employee Salary Payroll Tax '!N225</f>
        <v>103077.62</v>
      </c>
      <c r="F223" s="351">
        <f t="shared" si="27"/>
        <v>106149.333076</v>
      </c>
      <c r="G223" s="352"/>
      <c r="H223" s="351">
        <f t="shared" si="31"/>
        <v>24122.380000000005</v>
      </c>
      <c r="I223" s="351">
        <f t="shared" si="28"/>
        <v>3071.713076</v>
      </c>
      <c r="J223" s="351">
        <f t="shared" si="29"/>
        <v>190.44621071200001</v>
      </c>
      <c r="K223" s="635">
        <f>SUM('Employee Salary Payroll Tax '!I225:K225)</f>
        <v>6806.32</v>
      </c>
      <c r="L223" s="635">
        <f>'Employee Salary Payroll Tax '!H225</f>
        <v>0</v>
      </c>
      <c r="M223" s="293">
        <f t="shared" si="32"/>
        <v>96271.299999999988</v>
      </c>
      <c r="N223" s="359">
        <f t="shared" si="30"/>
        <v>12.575356831878002</v>
      </c>
      <c r="O223" s="331"/>
      <c r="P223" s="61"/>
      <c r="Q223" s="294"/>
      <c r="R223" s="292"/>
      <c r="S223" s="291"/>
    </row>
    <row r="224" spans="1:19" ht="14.4">
      <c r="A224" s="36">
        <f t="shared" si="25"/>
        <v>209</v>
      </c>
      <c r="B224" s="526"/>
      <c r="C224" s="36" t="str">
        <f>VLOOKUP('Employee Salary Payroll Tax '!B226,'Employee Salary Payroll Tax '!$D$1:$E$7,2,FALSE)</f>
        <v>IBEW</v>
      </c>
      <c r="D224" s="61">
        <f t="shared" si="26"/>
        <v>6.875E-3</v>
      </c>
      <c r="E224" s="351">
        <f>'Employee Salary Payroll Tax '!N226</f>
        <v>62515.78</v>
      </c>
      <c r="F224" s="351">
        <f t="shared" si="27"/>
        <v>62945.575987499993</v>
      </c>
      <c r="G224" s="352"/>
      <c r="H224" s="351">
        <f t="shared" si="31"/>
        <v>64684.22</v>
      </c>
      <c r="I224" s="351">
        <f t="shared" si="28"/>
        <v>429.79598749999423</v>
      </c>
      <c r="J224" s="351">
        <f t="shared" si="29"/>
        <v>26.647351224999642</v>
      </c>
      <c r="K224" s="635">
        <f>SUM('Employee Salary Payroll Tax '!I226:K226)</f>
        <v>62515.780000000006</v>
      </c>
      <c r="L224" s="635">
        <f>'Employee Salary Payroll Tax '!H226</f>
        <v>0</v>
      </c>
      <c r="M224" s="293">
        <f t="shared" si="32"/>
        <v>-7.2759576141834259E-12</v>
      </c>
      <c r="N224" s="359">
        <f t="shared" si="30"/>
        <v>26.647351224573395</v>
      </c>
      <c r="O224" s="331"/>
      <c r="P224" s="61"/>
      <c r="Q224" s="294"/>
      <c r="R224" s="292"/>
      <c r="S224" s="291"/>
    </row>
    <row r="225" spans="1:19" ht="14.4">
      <c r="A225" s="36">
        <f t="shared" si="25"/>
        <v>210</v>
      </c>
      <c r="B225" s="526"/>
      <c r="C225" s="36" t="str">
        <f>VLOOKUP('Employee Salary Payroll Tax '!B227,'Employee Salary Payroll Tax '!$D$1:$E$7,2,FALSE)</f>
        <v>NonUnion</v>
      </c>
      <c r="D225" s="61">
        <f t="shared" si="26"/>
        <v>2.98E-2</v>
      </c>
      <c r="E225" s="351">
        <f>'Employee Salary Payroll Tax '!N227</f>
        <v>88076.31</v>
      </c>
      <c r="F225" s="351">
        <f t="shared" si="27"/>
        <v>90700.984037999995</v>
      </c>
      <c r="G225" s="352"/>
      <c r="H225" s="351">
        <f t="shared" si="31"/>
        <v>39123.69</v>
      </c>
      <c r="I225" s="351">
        <f t="shared" si="28"/>
        <v>2624.6740379999974</v>
      </c>
      <c r="J225" s="351">
        <f t="shared" si="29"/>
        <v>162.72979035599982</v>
      </c>
      <c r="K225" s="635">
        <f>SUM('Employee Salary Payroll Tax '!I227:K227)</f>
        <v>22021.63</v>
      </c>
      <c r="L225" s="635">
        <f>'Employee Salary Payroll Tax '!H227</f>
        <v>0</v>
      </c>
      <c r="M225" s="293">
        <f t="shared" si="32"/>
        <v>66054.679999999993</v>
      </c>
      <c r="N225" s="359">
        <f t="shared" si="30"/>
        <v>40.687163587538009</v>
      </c>
      <c r="O225" s="331"/>
      <c r="P225" s="61"/>
      <c r="Q225" s="294"/>
      <c r="R225" s="292"/>
      <c r="S225" s="291"/>
    </row>
    <row r="226" spans="1:19" ht="14.4">
      <c r="A226" s="36">
        <f t="shared" si="25"/>
        <v>211</v>
      </c>
      <c r="B226" s="526"/>
      <c r="C226" s="36" t="str">
        <f>VLOOKUP('Employee Salary Payroll Tax '!B228,'Employee Salary Payroll Tax '!$D$1:$E$7,2,FALSE)</f>
        <v>NonUnion</v>
      </c>
      <c r="D226" s="61">
        <f t="shared" si="26"/>
        <v>2.98E-2</v>
      </c>
      <c r="E226" s="351">
        <f>'Employee Salary Payroll Tax '!N228</f>
        <v>93071.88</v>
      </c>
      <c r="F226" s="351">
        <f t="shared" si="27"/>
        <v>95845.422024000014</v>
      </c>
      <c r="G226" s="352"/>
      <c r="H226" s="351">
        <f t="shared" si="31"/>
        <v>34128.119999999995</v>
      </c>
      <c r="I226" s="351">
        <f t="shared" si="28"/>
        <v>2773.5420240000094</v>
      </c>
      <c r="J226" s="351">
        <f t="shared" si="29"/>
        <v>171.95960548800059</v>
      </c>
      <c r="K226" s="635">
        <f>SUM('Employee Salary Payroll Tax '!I228:K228)</f>
        <v>14702.089999999998</v>
      </c>
      <c r="L226" s="635">
        <f>'Employee Salary Payroll Tax '!H228</f>
        <v>0</v>
      </c>
      <c r="M226" s="293">
        <f t="shared" si="32"/>
        <v>78369.790000000008</v>
      </c>
      <c r="N226" s="359">
        <f t="shared" si="30"/>
        <v>27.163581483708235</v>
      </c>
      <c r="O226" s="331"/>
      <c r="P226" s="61"/>
      <c r="Q226" s="294"/>
      <c r="R226" s="292"/>
      <c r="S226" s="291"/>
    </row>
    <row r="227" spans="1:19" ht="14.4">
      <c r="A227" s="36">
        <f t="shared" si="25"/>
        <v>212</v>
      </c>
      <c r="B227" s="526"/>
      <c r="C227" s="36" t="str">
        <f>VLOOKUP('Employee Salary Payroll Tax '!B229,'Employee Salary Payroll Tax '!$D$1:$E$7,2,FALSE)</f>
        <v>NonUnion</v>
      </c>
      <c r="D227" s="61">
        <f t="shared" si="26"/>
        <v>2.98E-2</v>
      </c>
      <c r="E227" s="351">
        <f>'Employee Salary Payroll Tax '!N229</f>
        <v>91842.11</v>
      </c>
      <c r="F227" s="351">
        <f t="shared" si="27"/>
        <v>94579.004878000007</v>
      </c>
      <c r="G227" s="352"/>
      <c r="H227" s="351">
        <f t="shared" si="31"/>
        <v>35357.89</v>
      </c>
      <c r="I227" s="351">
        <f t="shared" si="28"/>
        <v>2736.8948780000064</v>
      </c>
      <c r="J227" s="351">
        <f t="shared" si="29"/>
        <v>169.68748243600041</v>
      </c>
      <c r="K227" s="635">
        <f>SUM('Employee Salary Payroll Tax '!I229:K229)</f>
        <v>91842.11</v>
      </c>
      <c r="L227" s="635">
        <f>'Employee Salary Payroll Tax '!H229</f>
        <v>0</v>
      </c>
      <c r="M227" s="293">
        <f t="shared" si="32"/>
        <v>0</v>
      </c>
      <c r="N227" s="359">
        <f t="shared" si="30"/>
        <v>169.68748243415283</v>
      </c>
      <c r="O227" s="331"/>
      <c r="P227" s="61"/>
      <c r="Q227" s="294"/>
      <c r="R227" s="292"/>
      <c r="S227" s="291"/>
    </row>
    <row r="228" spans="1:19" ht="14.4">
      <c r="A228" s="36">
        <f t="shared" si="25"/>
        <v>213</v>
      </c>
      <c r="B228" s="526"/>
      <c r="C228" s="36" t="str">
        <f>VLOOKUP('Employee Salary Payroll Tax '!B230,'Employee Salary Payroll Tax '!$D$1:$E$7,2,FALSE)</f>
        <v>NonUnion</v>
      </c>
      <c r="D228" s="61">
        <f t="shared" si="26"/>
        <v>2.98E-2</v>
      </c>
      <c r="E228" s="351">
        <f>'Employee Salary Payroll Tax '!N230</f>
        <v>79880.47</v>
      </c>
      <c r="F228" s="351">
        <f t="shared" si="27"/>
        <v>82260.908005999998</v>
      </c>
      <c r="G228" s="352"/>
      <c r="H228" s="351">
        <f t="shared" si="31"/>
        <v>47319.53</v>
      </c>
      <c r="I228" s="351">
        <f t="shared" si="28"/>
        <v>2380.4380059999967</v>
      </c>
      <c r="J228" s="351">
        <f t="shared" si="29"/>
        <v>147.58715637199978</v>
      </c>
      <c r="K228" s="635">
        <f>SUM('Employee Salary Payroll Tax '!I230:K230)</f>
        <v>10966.94</v>
      </c>
      <c r="L228" s="635">
        <f>'Employee Salary Payroll Tax '!H230</f>
        <v>0</v>
      </c>
      <c r="M228" s="293">
        <f t="shared" si="32"/>
        <v>68913.53</v>
      </c>
      <c r="N228" s="359">
        <f t="shared" si="30"/>
        <v>20.262518343746311</v>
      </c>
      <c r="O228" s="331"/>
      <c r="P228" s="61"/>
      <c r="Q228" s="294"/>
      <c r="R228" s="292"/>
      <c r="S228" s="291"/>
    </row>
    <row r="229" spans="1:19" ht="14.4">
      <c r="A229" s="36">
        <f t="shared" si="25"/>
        <v>214</v>
      </c>
      <c r="B229" s="526"/>
      <c r="C229" s="36" t="str">
        <f>VLOOKUP('Employee Salary Payroll Tax '!B231,'Employee Salary Payroll Tax '!$D$1:$E$7,2,FALSE)</f>
        <v>NonUnion</v>
      </c>
      <c r="D229" s="61">
        <f t="shared" si="26"/>
        <v>2.98E-2</v>
      </c>
      <c r="E229" s="351">
        <f>'Employee Salary Payroll Tax '!N231</f>
        <v>57856.56</v>
      </c>
      <c r="F229" s="351">
        <f t="shared" si="27"/>
        <v>59580.685488000003</v>
      </c>
      <c r="G229" s="352"/>
      <c r="H229" s="351">
        <f t="shared" si="31"/>
        <v>69343.44</v>
      </c>
      <c r="I229" s="351">
        <f t="shared" si="28"/>
        <v>1724.1254880000051</v>
      </c>
      <c r="J229" s="351">
        <f t="shared" si="29"/>
        <v>106.89578025600032</v>
      </c>
      <c r="K229" s="635">
        <f>SUM('Employee Salary Payroll Tax '!I231:K231)</f>
        <v>22329.73</v>
      </c>
      <c r="L229" s="635">
        <f>'Employee Salary Payroll Tax '!H231</f>
        <v>0</v>
      </c>
      <c r="M229" s="293">
        <f t="shared" si="32"/>
        <v>35526.83</v>
      </c>
      <c r="N229" s="359">
        <f t="shared" si="30"/>
        <v>41.256409147287044</v>
      </c>
      <c r="O229" s="331"/>
      <c r="P229" s="61"/>
      <c r="Q229" s="294"/>
      <c r="R229" s="292"/>
      <c r="S229" s="291"/>
    </row>
    <row r="230" spans="1:19" ht="14.4">
      <c r="A230" s="36">
        <f t="shared" si="25"/>
        <v>215</v>
      </c>
      <c r="B230" s="526"/>
      <c r="C230" s="36" t="str">
        <f>VLOOKUP('Employee Salary Payroll Tax '!B232,'Employee Salary Payroll Tax '!$D$1:$E$7,2,FALSE)</f>
        <v>NonUnion</v>
      </c>
      <c r="D230" s="61">
        <f t="shared" si="26"/>
        <v>2.98E-2</v>
      </c>
      <c r="E230" s="351">
        <f>'Employee Salary Payroll Tax '!N232</f>
        <v>48153.32</v>
      </c>
      <c r="F230" s="351">
        <f t="shared" si="27"/>
        <v>49588.288936000004</v>
      </c>
      <c r="G230" s="352"/>
      <c r="H230" s="351">
        <f t="shared" si="31"/>
        <v>79046.679999999993</v>
      </c>
      <c r="I230" s="351">
        <f t="shared" si="28"/>
        <v>1434.9689360000048</v>
      </c>
      <c r="J230" s="351">
        <f t="shared" si="29"/>
        <v>88.968074032000288</v>
      </c>
      <c r="K230" s="635">
        <f>SUM('Employee Salary Payroll Tax '!I232:K232)</f>
        <v>15314.73</v>
      </c>
      <c r="L230" s="635">
        <f>'Employee Salary Payroll Tax '!H232</f>
        <v>0</v>
      </c>
      <c r="M230" s="293">
        <f t="shared" si="32"/>
        <v>32838.589999999997</v>
      </c>
      <c r="N230" s="359">
        <f t="shared" si="30"/>
        <v>28.295495147412485</v>
      </c>
      <c r="O230" s="331"/>
      <c r="P230" s="61"/>
      <c r="Q230" s="294"/>
      <c r="R230" s="292"/>
      <c r="S230" s="291"/>
    </row>
    <row r="231" spans="1:19" ht="14.4">
      <c r="A231" s="36">
        <f t="shared" si="25"/>
        <v>216</v>
      </c>
      <c r="B231" s="526"/>
      <c r="C231" s="36" t="str">
        <f>VLOOKUP('Employee Salary Payroll Tax '!B233,'Employee Salary Payroll Tax '!$D$1:$E$7,2,FALSE)</f>
        <v>NonUnion</v>
      </c>
      <c r="D231" s="61">
        <f t="shared" si="26"/>
        <v>2.98E-2</v>
      </c>
      <c r="E231" s="351">
        <f>'Employee Salary Payroll Tax '!N233</f>
        <v>73457.98</v>
      </c>
      <c r="F231" s="351">
        <f t="shared" si="27"/>
        <v>75647.027803999998</v>
      </c>
      <c r="G231" s="352"/>
      <c r="H231" s="351">
        <f t="shared" si="31"/>
        <v>53742.020000000004</v>
      </c>
      <c r="I231" s="351">
        <f t="shared" si="28"/>
        <v>2189.0478040000016</v>
      </c>
      <c r="J231" s="351">
        <f t="shared" si="29"/>
        <v>135.72096384800011</v>
      </c>
      <c r="K231" s="635">
        <f>SUM('Employee Salary Payroll Tax '!I233:K233)</f>
        <v>73457.98</v>
      </c>
      <c r="L231" s="635">
        <f>'Employee Salary Payroll Tax '!H233</f>
        <v>0</v>
      </c>
      <c r="M231" s="293">
        <f t="shared" si="32"/>
        <v>0</v>
      </c>
      <c r="N231" s="359">
        <f t="shared" si="30"/>
        <v>135.72096384615253</v>
      </c>
      <c r="O231" s="331"/>
      <c r="P231" s="61"/>
      <c r="Q231" s="294"/>
      <c r="R231" s="292"/>
      <c r="S231" s="291"/>
    </row>
    <row r="232" spans="1:19" ht="14.4">
      <c r="A232" s="36">
        <f t="shared" si="25"/>
        <v>217</v>
      </c>
      <c r="B232" s="526"/>
      <c r="C232" s="36" t="str">
        <f>VLOOKUP('Employee Salary Payroll Tax '!B234,'Employee Salary Payroll Tax '!$D$1:$E$7,2,FALSE)</f>
        <v>IBEW</v>
      </c>
      <c r="D232" s="61">
        <f t="shared" si="26"/>
        <v>6.875E-3</v>
      </c>
      <c r="E232" s="351">
        <f>'Employee Salary Payroll Tax '!N234</f>
        <v>42616.24</v>
      </c>
      <c r="F232" s="351">
        <f t="shared" si="27"/>
        <v>42909.226649999997</v>
      </c>
      <c r="G232" s="352"/>
      <c r="H232" s="351">
        <f t="shared" si="31"/>
        <v>84583.760000000009</v>
      </c>
      <c r="I232" s="351">
        <f t="shared" si="28"/>
        <v>292.98664999999892</v>
      </c>
      <c r="J232" s="351">
        <f t="shared" si="29"/>
        <v>18.165172299999934</v>
      </c>
      <c r="K232" s="635">
        <f>SUM('Employee Salary Payroll Tax '!I234:K234)</f>
        <v>0</v>
      </c>
      <c r="L232" s="635">
        <f>'Employee Salary Payroll Tax '!H234</f>
        <v>0</v>
      </c>
      <c r="M232" s="293">
        <f t="shared" si="32"/>
        <v>42616.24</v>
      </c>
      <c r="N232" s="359">
        <f t="shared" si="30"/>
        <v>0</v>
      </c>
      <c r="O232" s="331"/>
      <c r="P232" s="61"/>
      <c r="Q232" s="294"/>
      <c r="R232" s="292"/>
      <c r="S232" s="291"/>
    </row>
    <row r="233" spans="1:19" ht="14.4">
      <c r="A233" s="36">
        <f t="shared" si="25"/>
        <v>218</v>
      </c>
      <c r="B233" s="526"/>
      <c r="C233" s="36" t="str">
        <f>VLOOKUP('Employee Salary Payroll Tax '!B235,'Employee Salary Payroll Tax '!$D$1:$E$7,2,FALSE)</f>
        <v>NonUnion</v>
      </c>
      <c r="D233" s="61">
        <f t="shared" si="26"/>
        <v>2.98E-2</v>
      </c>
      <c r="E233" s="351">
        <f>'Employee Salary Payroll Tax '!N235</f>
        <v>12984.4</v>
      </c>
      <c r="F233" s="351">
        <f t="shared" si="27"/>
        <v>13371.33512</v>
      </c>
      <c r="G233" s="352"/>
      <c r="H233" s="351">
        <f t="shared" si="31"/>
        <v>114215.6</v>
      </c>
      <c r="I233" s="351">
        <f t="shared" si="28"/>
        <v>386.9351200000001</v>
      </c>
      <c r="J233" s="351">
        <f t="shared" si="29"/>
        <v>23.989977440000004</v>
      </c>
      <c r="K233" s="635">
        <f>SUM('Employee Salary Payroll Tax '!I235:K235)</f>
        <v>0</v>
      </c>
      <c r="L233" s="635">
        <f>'Employee Salary Payroll Tax '!H235</f>
        <v>0</v>
      </c>
      <c r="M233" s="293">
        <f t="shared" si="32"/>
        <v>12984.4</v>
      </c>
      <c r="N233" s="359">
        <f t="shared" si="30"/>
        <v>0</v>
      </c>
      <c r="O233" s="331"/>
      <c r="P233" s="61"/>
      <c r="Q233" s="294"/>
      <c r="R233" s="292"/>
      <c r="S233" s="291"/>
    </row>
    <row r="234" spans="1:19" ht="14.4">
      <c r="A234" s="36">
        <f t="shared" si="25"/>
        <v>219</v>
      </c>
      <c r="B234" s="526"/>
      <c r="C234" s="36" t="str">
        <f>VLOOKUP('Employee Salary Payroll Tax '!B236,'Employee Salary Payroll Tax '!$D$1:$E$7,2,FALSE)</f>
        <v>NonUnion</v>
      </c>
      <c r="D234" s="61">
        <f t="shared" si="26"/>
        <v>2.98E-2</v>
      </c>
      <c r="E234" s="351">
        <f>'Employee Salary Payroll Tax '!N236</f>
        <v>18404.25</v>
      </c>
      <c r="F234" s="351">
        <f t="shared" si="27"/>
        <v>18952.696650000002</v>
      </c>
      <c r="G234" s="352"/>
      <c r="H234" s="351">
        <f t="shared" si="31"/>
        <v>108795.75</v>
      </c>
      <c r="I234" s="351">
        <f t="shared" si="28"/>
        <v>548.44665000000168</v>
      </c>
      <c r="J234" s="351">
        <f t="shared" si="29"/>
        <v>34.003692300000104</v>
      </c>
      <c r="K234" s="635">
        <f>SUM('Employee Salary Payroll Tax '!I236:K236)</f>
        <v>0</v>
      </c>
      <c r="L234" s="635">
        <f>'Employee Salary Payroll Tax '!H236</f>
        <v>0</v>
      </c>
      <c r="M234" s="293">
        <f t="shared" si="32"/>
        <v>18404.25</v>
      </c>
      <c r="N234" s="359">
        <f t="shared" si="30"/>
        <v>0</v>
      </c>
      <c r="O234" s="331"/>
      <c r="P234" s="61"/>
      <c r="Q234" s="294"/>
      <c r="R234" s="292"/>
      <c r="S234" s="291"/>
    </row>
    <row r="235" spans="1:19" ht="14.4">
      <c r="A235" s="36">
        <f t="shared" si="25"/>
        <v>220</v>
      </c>
      <c r="B235" s="526"/>
      <c r="C235" s="36" t="str">
        <f>VLOOKUP('Employee Salary Payroll Tax '!B237,'Employee Salary Payroll Tax '!$D$1:$E$7,2,FALSE)</f>
        <v>NonUnion</v>
      </c>
      <c r="D235" s="61">
        <f t="shared" si="26"/>
        <v>2.98E-2</v>
      </c>
      <c r="E235" s="351">
        <f>'Employee Salary Payroll Tax '!N237</f>
        <v>99175.42</v>
      </c>
      <c r="F235" s="351">
        <f t="shared" si="27"/>
        <v>102130.84751600001</v>
      </c>
      <c r="G235" s="352"/>
      <c r="H235" s="351">
        <f t="shared" si="31"/>
        <v>28024.58</v>
      </c>
      <c r="I235" s="351">
        <f t="shared" si="28"/>
        <v>2955.4275160000107</v>
      </c>
      <c r="J235" s="351">
        <f t="shared" si="29"/>
        <v>183.23650599200067</v>
      </c>
      <c r="K235" s="635">
        <f>SUM('Employee Salary Payroll Tax '!I237:K237)</f>
        <v>98956.34</v>
      </c>
      <c r="L235" s="635">
        <f>'Employee Salary Payroll Tax '!H237</f>
        <v>0</v>
      </c>
      <c r="M235" s="293">
        <f t="shared" si="32"/>
        <v>219.08000000000175</v>
      </c>
      <c r="N235" s="359">
        <f t="shared" si="30"/>
        <v>182.83173378215716</v>
      </c>
      <c r="O235" s="331"/>
      <c r="P235" s="61"/>
      <c r="Q235" s="294"/>
      <c r="R235" s="292"/>
      <c r="S235" s="291"/>
    </row>
    <row r="236" spans="1:19" ht="14.4">
      <c r="A236" s="36">
        <f t="shared" si="25"/>
        <v>221</v>
      </c>
      <c r="B236" s="526"/>
      <c r="C236" s="36" t="str">
        <f>VLOOKUP('Employee Salary Payroll Tax '!B238,'Employee Salary Payroll Tax '!$D$1:$E$7,2,FALSE)</f>
        <v>NonUnion</v>
      </c>
      <c r="D236" s="61">
        <f t="shared" si="26"/>
        <v>2.98E-2</v>
      </c>
      <c r="E236" s="351">
        <f>'Employee Salary Payroll Tax '!N238</f>
        <v>113472.59</v>
      </c>
      <c r="F236" s="351">
        <f t="shared" si="27"/>
        <v>116854.07318200001</v>
      </c>
      <c r="G236" s="352"/>
      <c r="H236" s="351">
        <f t="shared" si="31"/>
        <v>13727.410000000003</v>
      </c>
      <c r="I236" s="351">
        <f t="shared" si="28"/>
        <v>3381.4831820000109</v>
      </c>
      <c r="J236" s="351">
        <f t="shared" si="29"/>
        <v>209.65195728400067</v>
      </c>
      <c r="K236" s="635">
        <f>SUM('Employee Salary Payroll Tax '!I238:K238)</f>
        <v>113472.59</v>
      </c>
      <c r="L236" s="635">
        <f>'Employee Salary Payroll Tax '!H238</f>
        <v>0</v>
      </c>
      <c r="M236" s="293">
        <f t="shared" si="32"/>
        <v>0</v>
      </c>
      <c r="N236" s="359">
        <f t="shared" si="30"/>
        <v>209.65195728215309</v>
      </c>
      <c r="O236" s="331"/>
      <c r="P236" s="61"/>
      <c r="Q236" s="294"/>
      <c r="R236" s="292"/>
      <c r="S236" s="291"/>
    </row>
    <row r="237" spans="1:19" ht="14.4">
      <c r="A237" s="36">
        <f t="shared" si="25"/>
        <v>222</v>
      </c>
      <c r="B237" s="526"/>
      <c r="C237" s="36" t="str">
        <f>VLOOKUP('Employee Salary Payroll Tax '!B239,'Employee Salary Payroll Tax '!$D$1:$E$7,2,FALSE)</f>
        <v>NonUnion</v>
      </c>
      <c r="D237" s="61">
        <f t="shared" si="26"/>
        <v>2.98E-2</v>
      </c>
      <c r="E237" s="351">
        <f>'Employee Salary Payroll Tax '!N239</f>
        <v>109811.98</v>
      </c>
      <c r="F237" s="351">
        <f t="shared" si="27"/>
        <v>113084.37700399999</v>
      </c>
      <c r="G237" s="352"/>
      <c r="H237" s="351">
        <f t="shared" si="31"/>
        <v>17388.020000000004</v>
      </c>
      <c r="I237" s="351">
        <f t="shared" si="28"/>
        <v>3272.3970039999986</v>
      </c>
      <c r="J237" s="351">
        <f t="shared" si="29"/>
        <v>202.8886142479999</v>
      </c>
      <c r="K237" s="635">
        <f>SUM('Employee Salary Payroll Tax '!I239:K239)</f>
        <v>25339.13</v>
      </c>
      <c r="L237" s="635">
        <f>'Employee Salary Payroll Tax '!H239</f>
        <v>0</v>
      </c>
      <c r="M237" s="293">
        <f t="shared" si="32"/>
        <v>84472.849999999991</v>
      </c>
      <c r="N237" s="359">
        <f t="shared" si="30"/>
        <v>46.81657658757365</v>
      </c>
      <c r="O237" s="331"/>
      <c r="P237" s="61"/>
      <c r="Q237" s="294"/>
      <c r="R237" s="292"/>
      <c r="S237" s="291"/>
    </row>
    <row r="238" spans="1:19" ht="14.4">
      <c r="A238" s="36">
        <f t="shared" si="25"/>
        <v>223</v>
      </c>
      <c r="B238" s="526"/>
      <c r="C238" s="36" t="str">
        <f>VLOOKUP('Employee Salary Payroll Tax '!B240,'Employee Salary Payroll Tax '!$D$1:$E$7,2,FALSE)</f>
        <v>IBEW</v>
      </c>
      <c r="D238" s="61">
        <f t="shared" si="26"/>
        <v>6.875E-3</v>
      </c>
      <c r="E238" s="351">
        <f>'Employee Salary Payroll Tax '!N240</f>
        <v>173507.87</v>
      </c>
      <c r="F238" s="351">
        <f t="shared" si="27"/>
        <v>174700.73660624999</v>
      </c>
      <c r="G238" s="352"/>
      <c r="H238" s="351">
        <f t="shared" si="31"/>
        <v>0</v>
      </c>
      <c r="I238" s="351">
        <f t="shared" si="28"/>
        <v>1192.8666062499979</v>
      </c>
      <c r="J238" s="351">
        <f t="shared" si="29"/>
        <v>0</v>
      </c>
      <c r="K238" s="635">
        <f>SUM('Employee Salary Payroll Tax '!I240:K240)</f>
        <v>36012.33</v>
      </c>
      <c r="L238" s="635">
        <f>'Employee Salary Payroll Tax '!H240</f>
        <v>0</v>
      </c>
      <c r="M238" s="293">
        <f t="shared" si="32"/>
        <v>137495.53999999998</v>
      </c>
      <c r="N238" s="359">
        <f t="shared" si="30"/>
        <v>0</v>
      </c>
      <c r="O238" s="331"/>
      <c r="P238" s="61"/>
      <c r="Q238" s="294"/>
      <c r="R238" s="292"/>
      <c r="S238" s="291"/>
    </row>
    <row r="239" spans="1:19" ht="14.4">
      <c r="A239" s="36">
        <f t="shared" si="25"/>
        <v>224</v>
      </c>
      <c r="B239" s="526"/>
      <c r="C239" s="36" t="str">
        <f>VLOOKUP('Employee Salary Payroll Tax '!B241,'Employee Salary Payroll Tax '!$D$1:$E$7,2,FALSE)</f>
        <v>NonUnion</v>
      </c>
      <c r="D239" s="61">
        <f t="shared" si="26"/>
        <v>2.98E-2</v>
      </c>
      <c r="E239" s="351">
        <f>'Employee Salary Payroll Tax '!N241</f>
        <v>76862.31</v>
      </c>
      <c r="F239" s="351">
        <f t="shared" si="27"/>
        <v>79152.806838000004</v>
      </c>
      <c r="G239" s="352"/>
      <c r="H239" s="351">
        <f t="shared" si="31"/>
        <v>50337.69</v>
      </c>
      <c r="I239" s="351">
        <f t="shared" si="28"/>
        <v>2290.4968380000064</v>
      </c>
      <c r="J239" s="351">
        <f t="shared" si="29"/>
        <v>142.01080395600039</v>
      </c>
      <c r="K239" s="635">
        <f>SUM('Employee Salary Payroll Tax '!I241:K241)</f>
        <v>35246.36</v>
      </c>
      <c r="L239" s="635">
        <f>'Employee Salary Payroll Tax '!H241</f>
        <v>86.61</v>
      </c>
      <c r="M239" s="293">
        <f t="shared" si="32"/>
        <v>41529.339999999997</v>
      </c>
      <c r="N239" s="359">
        <f t="shared" si="30"/>
        <v>65.121174735152948</v>
      </c>
      <c r="O239" s="331"/>
      <c r="P239" s="61"/>
      <c r="Q239" s="294"/>
      <c r="R239" s="292"/>
      <c r="S239" s="291"/>
    </row>
    <row r="240" spans="1:19" ht="14.4">
      <c r="A240" s="36">
        <f t="shared" si="25"/>
        <v>225</v>
      </c>
      <c r="B240" s="526"/>
      <c r="C240" s="36" t="str">
        <f>VLOOKUP('Employee Salary Payroll Tax '!B242,'Employee Salary Payroll Tax '!$D$1:$E$7,2,FALSE)</f>
        <v>NonUnion</v>
      </c>
      <c r="D240" s="61">
        <f t="shared" si="26"/>
        <v>2.98E-2</v>
      </c>
      <c r="E240" s="351">
        <f>'Employee Salary Payroll Tax '!N242</f>
        <v>66455.13</v>
      </c>
      <c r="F240" s="351">
        <f t="shared" si="27"/>
        <v>68435.492874000003</v>
      </c>
      <c r="G240" s="352"/>
      <c r="H240" s="351">
        <f t="shared" si="31"/>
        <v>60744.869999999995</v>
      </c>
      <c r="I240" s="351">
        <f t="shared" si="28"/>
        <v>1980.3628739999986</v>
      </c>
      <c r="J240" s="351">
        <f t="shared" si="29"/>
        <v>122.78249818799991</v>
      </c>
      <c r="K240" s="635">
        <f>SUM('Employee Salary Payroll Tax '!I242:K242)</f>
        <v>6210.6</v>
      </c>
      <c r="L240" s="635">
        <f>'Employee Salary Payroll Tax '!H242</f>
        <v>0</v>
      </c>
      <c r="M240" s="293">
        <f t="shared" si="32"/>
        <v>60244.530000000006</v>
      </c>
      <c r="N240" s="359">
        <f t="shared" si="30"/>
        <v>11.474704559827323</v>
      </c>
      <c r="O240" s="331"/>
      <c r="P240" s="61"/>
      <c r="Q240" s="294"/>
      <c r="R240" s="292"/>
      <c r="S240" s="291"/>
    </row>
    <row r="241" spans="1:19" ht="14.4">
      <c r="A241" s="36">
        <f t="shared" si="25"/>
        <v>226</v>
      </c>
      <c r="B241" s="526"/>
      <c r="C241" s="36" t="str">
        <f>VLOOKUP('Employee Salary Payroll Tax '!B243,'Employee Salary Payroll Tax '!$D$1:$E$7,2,FALSE)</f>
        <v>IBEW</v>
      </c>
      <c r="D241" s="61">
        <f t="shared" si="26"/>
        <v>6.875E-3</v>
      </c>
      <c r="E241" s="351">
        <f>'Employee Salary Payroll Tax '!N243</f>
        <v>53285.04</v>
      </c>
      <c r="F241" s="351">
        <f t="shared" si="27"/>
        <v>53651.374649999998</v>
      </c>
      <c r="G241" s="352"/>
      <c r="H241" s="351">
        <f t="shared" si="31"/>
        <v>73914.959999999992</v>
      </c>
      <c r="I241" s="351">
        <f t="shared" si="28"/>
        <v>366.33464999999705</v>
      </c>
      <c r="J241" s="351">
        <f t="shared" si="29"/>
        <v>22.712748299999816</v>
      </c>
      <c r="K241" s="635">
        <f>SUM('Employee Salary Payroll Tax '!I243:K243)</f>
        <v>52740.49</v>
      </c>
      <c r="L241" s="635">
        <f>'Employee Salary Payroll Tax '!H243</f>
        <v>0</v>
      </c>
      <c r="M241" s="293">
        <f t="shared" si="32"/>
        <v>544.55000000000291</v>
      </c>
      <c r="N241" s="359">
        <f t="shared" si="30"/>
        <v>22.480633862077923</v>
      </c>
      <c r="O241" s="331"/>
      <c r="P241" s="61"/>
      <c r="Q241" s="294"/>
      <c r="R241" s="292"/>
      <c r="S241" s="291"/>
    </row>
    <row r="242" spans="1:19" ht="14.4">
      <c r="A242" s="36">
        <f t="shared" si="25"/>
        <v>227</v>
      </c>
      <c r="B242" s="526"/>
      <c r="C242" s="36" t="str">
        <f>VLOOKUP('Employee Salary Payroll Tax '!B244,'Employee Salary Payroll Tax '!$D$1:$E$7,2,FALSE)</f>
        <v>NonUnion</v>
      </c>
      <c r="D242" s="61">
        <f t="shared" si="26"/>
        <v>2.98E-2</v>
      </c>
      <c r="E242" s="351">
        <f>'Employee Salary Payroll Tax '!N244</f>
        <v>85283.39</v>
      </c>
      <c r="F242" s="351">
        <f t="shared" si="27"/>
        <v>87824.835021999999</v>
      </c>
      <c r="G242" s="352"/>
      <c r="H242" s="351">
        <f t="shared" si="31"/>
        <v>41916.61</v>
      </c>
      <c r="I242" s="351">
        <f t="shared" si="28"/>
        <v>2541.4450219999999</v>
      </c>
      <c r="J242" s="351">
        <f t="shared" si="29"/>
        <v>157.56959136399999</v>
      </c>
      <c r="K242" s="635">
        <f>SUM('Employee Salary Payroll Tax '!I244:K244)</f>
        <v>85283.39</v>
      </c>
      <c r="L242" s="635">
        <f>'Employee Salary Payroll Tax '!H244</f>
        <v>0</v>
      </c>
      <c r="M242" s="293">
        <f t="shared" si="32"/>
        <v>0</v>
      </c>
      <c r="N242" s="359">
        <f t="shared" si="30"/>
        <v>157.56959136215241</v>
      </c>
      <c r="O242" s="331"/>
      <c r="P242" s="61"/>
      <c r="Q242" s="294"/>
      <c r="R242" s="292"/>
      <c r="S242" s="291"/>
    </row>
    <row r="243" spans="1:19" ht="14.4">
      <c r="A243" s="36">
        <f t="shared" si="25"/>
        <v>228</v>
      </c>
      <c r="B243" s="526"/>
      <c r="C243" s="36" t="str">
        <f>VLOOKUP('Employee Salary Payroll Tax '!B245,'Employee Salary Payroll Tax '!$D$1:$E$7,2,FALSE)</f>
        <v>NonUnion</v>
      </c>
      <c r="D243" s="61">
        <f t="shared" si="26"/>
        <v>2.98E-2</v>
      </c>
      <c r="E243" s="351">
        <f>'Employee Salary Payroll Tax '!N245</f>
        <v>16786.669999999998</v>
      </c>
      <c r="F243" s="351">
        <f t="shared" si="27"/>
        <v>17286.912765999998</v>
      </c>
      <c r="G243" s="352"/>
      <c r="H243" s="351">
        <f t="shared" si="31"/>
        <v>110413.33</v>
      </c>
      <c r="I243" s="351">
        <f t="shared" si="28"/>
        <v>500.24276599999939</v>
      </c>
      <c r="J243" s="351">
        <f t="shared" si="29"/>
        <v>31.015051491999962</v>
      </c>
      <c r="K243" s="635">
        <f>SUM('Employee Salary Payroll Tax '!I245:K245)</f>
        <v>0</v>
      </c>
      <c r="L243" s="635">
        <f>'Employee Salary Payroll Tax '!H245</f>
        <v>0</v>
      </c>
      <c r="M243" s="293">
        <f t="shared" si="32"/>
        <v>16786.669999999998</v>
      </c>
      <c r="N243" s="359">
        <f t="shared" si="30"/>
        <v>0</v>
      </c>
      <c r="O243" s="331"/>
      <c r="P243" s="61"/>
      <c r="Q243" s="294"/>
      <c r="R243" s="292"/>
      <c r="S243" s="291"/>
    </row>
    <row r="244" spans="1:19" ht="14.4">
      <c r="A244" s="36">
        <f t="shared" si="25"/>
        <v>229</v>
      </c>
      <c r="B244" s="526"/>
      <c r="C244" s="36" t="str">
        <f>VLOOKUP('Employee Salary Payroll Tax '!B246,'Employee Salary Payroll Tax '!$D$1:$E$7,2,FALSE)</f>
        <v>NonUnion</v>
      </c>
      <c r="D244" s="61">
        <f t="shared" si="26"/>
        <v>2.98E-2</v>
      </c>
      <c r="E244" s="351">
        <f>'Employee Salary Payroll Tax '!N246</f>
        <v>110331.24</v>
      </c>
      <c r="F244" s="351">
        <f t="shared" si="27"/>
        <v>113619.11095200002</v>
      </c>
      <c r="G244" s="352"/>
      <c r="H244" s="351">
        <f t="shared" si="31"/>
        <v>16868.759999999995</v>
      </c>
      <c r="I244" s="351">
        <f t="shared" si="28"/>
        <v>3287.870952000012</v>
      </c>
      <c r="J244" s="351">
        <f t="shared" si="29"/>
        <v>203.84799902400076</v>
      </c>
      <c r="K244" s="635">
        <f>SUM('Employee Salary Payroll Tax '!I246:K246)</f>
        <v>40233.07</v>
      </c>
      <c r="L244" s="635">
        <f>'Employee Salary Payroll Tax '!H246</f>
        <v>0</v>
      </c>
      <c r="M244" s="293">
        <f t="shared" si="32"/>
        <v>70098.170000000013</v>
      </c>
      <c r="N244" s="359">
        <f t="shared" si="30"/>
        <v>74.334620131326531</v>
      </c>
      <c r="O244" s="331"/>
      <c r="P244" s="61"/>
      <c r="Q244" s="294"/>
      <c r="R244" s="292"/>
      <c r="S244" s="291"/>
    </row>
    <row r="245" spans="1:19" ht="14.4">
      <c r="A245" s="36">
        <f t="shared" si="25"/>
        <v>230</v>
      </c>
      <c r="B245" s="526"/>
      <c r="C245" s="36" t="str">
        <f>VLOOKUP('Employee Salary Payroll Tax '!B247,'Employee Salary Payroll Tax '!$D$1:$E$7,2,FALSE)</f>
        <v>NonUnion</v>
      </c>
      <c r="D245" s="61">
        <f t="shared" si="26"/>
        <v>2.98E-2</v>
      </c>
      <c r="E245" s="351">
        <f>'Employee Salary Payroll Tax '!N247</f>
        <v>56714.43</v>
      </c>
      <c r="F245" s="351">
        <f t="shared" si="27"/>
        <v>58404.520014000002</v>
      </c>
      <c r="G245" s="352"/>
      <c r="H245" s="351">
        <f t="shared" si="31"/>
        <v>70485.570000000007</v>
      </c>
      <c r="I245" s="351">
        <f t="shared" si="28"/>
        <v>1690.0900140000012</v>
      </c>
      <c r="J245" s="351">
        <f t="shared" si="29"/>
        <v>104.78558086800008</v>
      </c>
      <c r="K245" s="635">
        <f>SUM('Employee Salary Payroll Tax '!I247:K247)</f>
        <v>56729.409999999996</v>
      </c>
      <c r="L245" s="635">
        <f>'Employee Salary Payroll Tax '!H247</f>
        <v>0</v>
      </c>
      <c r="M245" s="293">
        <f t="shared" si="32"/>
        <v>-14.979999999995925</v>
      </c>
      <c r="N245" s="359">
        <f t="shared" si="30"/>
        <v>104.81325791415199</v>
      </c>
      <c r="O245" s="331"/>
      <c r="P245" s="61"/>
      <c r="Q245" s="294"/>
      <c r="R245" s="292"/>
      <c r="S245" s="291"/>
    </row>
    <row r="246" spans="1:19" ht="14.4">
      <c r="A246" s="36">
        <f t="shared" si="25"/>
        <v>231</v>
      </c>
      <c r="B246" s="526"/>
      <c r="C246" s="36" t="str">
        <f>VLOOKUP('Employee Salary Payroll Tax '!B248,'Employee Salary Payroll Tax '!$D$1:$E$7,2,FALSE)</f>
        <v>NonUnion</v>
      </c>
      <c r="D246" s="61">
        <f t="shared" si="26"/>
        <v>2.98E-2</v>
      </c>
      <c r="E246" s="351">
        <f>'Employee Salary Payroll Tax '!N248</f>
        <v>103732.65</v>
      </c>
      <c r="F246" s="351">
        <f t="shared" si="27"/>
        <v>106823.88297000001</v>
      </c>
      <c r="G246" s="352"/>
      <c r="H246" s="351">
        <f t="shared" si="31"/>
        <v>23467.350000000006</v>
      </c>
      <c r="I246" s="351">
        <f t="shared" si="28"/>
        <v>3091.2329700000118</v>
      </c>
      <c r="J246" s="351">
        <f t="shared" si="29"/>
        <v>191.65644414000073</v>
      </c>
      <c r="K246" s="635">
        <f>SUM('Employee Salary Payroll Tax '!I248:K248)</f>
        <v>19317.04</v>
      </c>
      <c r="L246" s="635">
        <f>'Employee Salary Payroll Tax '!H248</f>
        <v>0</v>
      </c>
      <c r="M246" s="293">
        <f t="shared" si="32"/>
        <v>84415.609999999986</v>
      </c>
      <c r="N246" s="359">
        <f t="shared" si="30"/>
        <v>35.690163103656083</v>
      </c>
      <c r="O246" s="331"/>
      <c r="P246" s="61"/>
      <c r="Q246" s="294"/>
      <c r="R246" s="292"/>
      <c r="S246" s="291"/>
    </row>
    <row r="247" spans="1:19" ht="14.4">
      <c r="A247" s="36">
        <f t="shared" si="25"/>
        <v>232</v>
      </c>
      <c r="B247" s="526"/>
      <c r="C247" s="36" t="str">
        <f>VLOOKUP('Employee Salary Payroll Tax '!B249,'Employee Salary Payroll Tax '!$D$1:$E$7,2,FALSE)</f>
        <v>NonUnion</v>
      </c>
      <c r="D247" s="61">
        <f t="shared" si="26"/>
        <v>2.98E-2</v>
      </c>
      <c r="E247" s="351">
        <f>'Employee Salary Payroll Tax '!N249</f>
        <v>127729.77</v>
      </c>
      <c r="F247" s="351">
        <f t="shared" si="27"/>
        <v>131536.117146</v>
      </c>
      <c r="G247" s="352"/>
      <c r="H247" s="351">
        <f t="shared" si="31"/>
        <v>0</v>
      </c>
      <c r="I247" s="351">
        <f t="shared" si="28"/>
        <v>3806.3471460000001</v>
      </c>
      <c r="J247" s="351">
        <f t="shared" si="29"/>
        <v>0</v>
      </c>
      <c r="K247" s="635">
        <f>SUM('Employee Salary Payroll Tax '!I249:K249)</f>
        <v>126393.37000000001</v>
      </c>
      <c r="L247" s="635">
        <f>'Employee Salary Payroll Tax '!H249</f>
        <v>0</v>
      </c>
      <c r="M247" s="293">
        <f t="shared" si="32"/>
        <v>1336.3999999999942</v>
      </c>
      <c r="N247" s="359">
        <f t="shared" si="30"/>
        <v>0</v>
      </c>
      <c r="O247" s="331"/>
      <c r="P247" s="61"/>
      <c r="Q247" s="294"/>
      <c r="R247" s="292"/>
      <c r="S247" s="291"/>
    </row>
    <row r="248" spans="1:19" ht="14.4">
      <c r="A248" s="36">
        <f t="shared" si="25"/>
        <v>233</v>
      </c>
      <c r="B248" s="526"/>
      <c r="C248" s="36" t="str">
        <f>VLOOKUP('Employee Salary Payroll Tax '!B250,'Employee Salary Payroll Tax '!$D$1:$E$7,2,FALSE)</f>
        <v>NonUnion</v>
      </c>
      <c r="D248" s="61">
        <f t="shared" si="26"/>
        <v>2.98E-2</v>
      </c>
      <c r="E248" s="351">
        <f>'Employee Salary Payroll Tax '!N250</f>
        <v>5157.33</v>
      </c>
      <c r="F248" s="351">
        <f t="shared" si="27"/>
        <v>5311.0184340000005</v>
      </c>
      <c r="G248" s="352"/>
      <c r="H248" s="351">
        <f t="shared" si="31"/>
        <v>122042.67</v>
      </c>
      <c r="I248" s="351">
        <f t="shared" si="28"/>
        <v>153.6884340000006</v>
      </c>
      <c r="J248" s="351">
        <f t="shared" si="29"/>
        <v>9.5286829080000377</v>
      </c>
      <c r="K248" s="635">
        <f>SUM('Employee Salary Payroll Tax '!I250:K250)</f>
        <v>618.88</v>
      </c>
      <c r="L248" s="635">
        <f>'Employee Salary Payroll Tax '!H250</f>
        <v>0</v>
      </c>
      <c r="M248" s="293">
        <f t="shared" si="32"/>
        <v>4538.45</v>
      </c>
      <c r="N248" s="359">
        <f t="shared" si="30"/>
        <v>1.1434426877782924</v>
      </c>
      <c r="O248" s="331"/>
      <c r="P248" s="61"/>
      <c r="Q248" s="294"/>
      <c r="R248" s="292"/>
      <c r="S248" s="291"/>
    </row>
    <row r="249" spans="1:19" ht="14.4">
      <c r="A249" s="36">
        <f t="shared" si="25"/>
        <v>234</v>
      </c>
      <c r="B249" s="526"/>
      <c r="C249" s="36" t="str">
        <f>VLOOKUP('Employee Salary Payroll Tax '!B251,'Employee Salary Payroll Tax '!$D$1:$E$7,2,FALSE)</f>
        <v>NonUnion</v>
      </c>
      <c r="D249" s="61">
        <f t="shared" si="26"/>
        <v>2.98E-2</v>
      </c>
      <c r="E249" s="351">
        <f>'Employee Salary Payroll Tax '!N251</f>
        <v>104331.95</v>
      </c>
      <c r="F249" s="351">
        <f t="shared" si="27"/>
        <v>107441.04210999999</v>
      </c>
      <c r="G249" s="352"/>
      <c r="H249" s="351">
        <f t="shared" si="31"/>
        <v>22868.050000000003</v>
      </c>
      <c r="I249" s="351">
        <f t="shared" si="28"/>
        <v>3109.0921099999978</v>
      </c>
      <c r="J249" s="351">
        <f t="shared" si="29"/>
        <v>192.76371081999986</v>
      </c>
      <c r="K249" s="635">
        <f>SUM('Employee Salary Payroll Tax '!I251:K251)</f>
        <v>35595.93</v>
      </c>
      <c r="L249" s="635">
        <f>'Employee Salary Payroll Tax '!H251</f>
        <v>0</v>
      </c>
      <c r="M249" s="293">
        <f t="shared" si="32"/>
        <v>68736.01999999999</v>
      </c>
      <c r="N249" s="359">
        <f t="shared" si="30"/>
        <v>65.767040267369609</v>
      </c>
      <c r="O249" s="331"/>
      <c r="P249" s="61"/>
      <c r="Q249" s="294"/>
      <c r="R249" s="292"/>
      <c r="S249" s="291"/>
    </row>
    <row r="250" spans="1:19" ht="14.4">
      <c r="A250" s="36">
        <f t="shared" si="25"/>
        <v>235</v>
      </c>
      <c r="B250" s="526"/>
      <c r="C250" s="36" t="str">
        <f>VLOOKUP('Employee Salary Payroll Tax '!B252,'Employee Salary Payroll Tax '!$D$1:$E$7,2,FALSE)</f>
        <v>NonUnion</v>
      </c>
      <c r="D250" s="61">
        <f t="shared" si="26"/>
        <v>2.98E-2</v>
      </c>
      <c r="E250" s="351">
        <f>'Employee Salary Payroll Tax '!N252</f>
        <v>81889.84</v>
      </c>
      <c r="F250" s="351">
        <f t="shared" si="27"/>
        <v>84330.157231999998</v>
      </c>
      <c r="G250" s="352"/>
      <c r="H250" s="351">
        <f t="shared" si="31"/>
        <v>45310.16</v>
      </c>
      <c r="I250" s="351">
        <f t="shared" si="28"/>
        <v>2440.3172320000012</v>
      </c>
      <c r="J250" s="351">
        <f t="shared" si="29"/>
        <v>151.29966838400009</v>
      </c>
      <c r="K250" s="635">
        <f>SUM('Employee Salary Payroll Tax '!I252:K252)</f>
        <v>81889.84</v>
      </c>
      <c r="L250" s="635">
        <f>'Employee Salary Payroll Tax '!H252</f>
        <v>0</v>
      </c>
      <c r="M250" s="293">
        <f t="shared" si="32"/>
        <v>0</v>
      </c>
      <c r="N250" s="359">
        <f t="shared" si="30"/>
        <v>151.2996683821525</v>
      </c>
      <c r="O250" s="331"/>
      <c r="P250" s="61"/>
      <c r="Q250" s="294"/>
      <c r="R250" s="292"/>
      <c r="S250" s="291"/>
    </row>
    <row r="251" spans="1:19" ht="14.4">
      <c r="A251" s="36">
        <f t="shared" si="25"/>
        <v>236</v>
      </c>
      <c r="B251" s="526"/>
      <c r="C251" s="36" t="str">
        <f>VLOOKUP('Employee Salary Payroll Tax '!B253,'Employee Salary Payroll Tax '!$D$1:$E$7,2,FALSE)</f>
        <v>NonUnion</v>
      </c>
      <c r="D251" s="61">
        <f t="shared" si="26"/>
        <v>2.98E-2</v>
      </c>
      <c r="E251" s="351">
        <f>'Employee Salary Payroll Tax '!N253</f>
        <v>74048.5</v>
      </c>
      <c r="F251" s="351">
        <f t="shared" si="27"/>
        <v>76255.145300000004</v>
      </c>
      <c r="G251" s="352"/>
      <c r="H251" s="351">
        <f t="shared" si="31"/>
        <v>53151.5</v>
      </c>
      <c r="I251" s="351">
        <f t="shared" si="28"/>
        <v>2206.6453000000038</v>
      </c>
      <c r="J251" s="351">
        <f t="shared" si="29"/>
        <v>136.81200860000024</v>
      </c>
      <c r="K251" s="635">
        <f>SUM('Employee Salary Payroll Tax '!I253:K253)</f>
        <v>19106.62</v>
      </c>
      <c r="L251" s="635">
        <f>'Employee Salary Payroll Tax '!H253</f>
        <v>0</v>
      </c>
      <c r="M251" s="293">
        <f t="shared" si="32"/>
        <v>54941.880000000005</v>
      </c>
      <c r="N251" s="359">
        <f t="shared" si="30"/>
        <v>35.30139111152333</v>
      </c>
      <c r="O251" s="331"/>
      <c r="P251" s="61"/>
      <c r="Q251" s="294"/>
      <c r="R251" s="292"/>
      <c r="S251" s="291"/>
    </row>
    <row r="252" spans="1:19" ht="14.4">
      <c r="A252" s="36">
        <f t="shared" si="25"/>
        <v>237</v>
      </c>
      <c r="B252" s="526"/>
      <c r="C252" s="36" t="str">
        <f>VLOOKUP('Employee Salary Payroll Tax '!B254,'Employee Salary Payroll Tax '!$D$1:$E$7,2,FALSE)</f>
        <v>NonUnion</v>
      </c>
      <c r="D252" s="61">
        <f t="shared" si="26"/>
        <v>2.98E-2</v>
      </c>
      <c r="E252" s="351">
        <f>'Employee Salary Payroll Tax '!N254</f>
        <v>100598.63</v>
      </c>
      <c r="F252" s="351">
        <f t="shared" si="27"/>
        <v>103596.46917400001</v>
      </c>
      <c r="G252" s="352"/>
      <c r="H252" s="351">
        <f t="shared" si="31"/>
        <v>26601.369999999995</v>
      </c>
      <c r="I252" s="351">
        <f t="shared" si="28"/>
        <v>2997.8391740000079</v>
      </c>
      <c r="J252" s="351">
        <f t="shared" si="29"/>
        <v>185.86602878800048</v>
      </c>
      <c r="K252" s="635">
        <f>SUM('Employee Salary Payroll Tax '!I254:K254)</f>
        <v>28507.35</v>
      </c>
      <c r="L252" s="635">
        <f>'Employee Salary Payroll Tax '!H254</f>
        <v>0</v>
      </c>
      <c r="M252" s="293">
        <f t="shared" si="32"/>
        <v>72091.28</v>
      </c>
      <c r="N252" s="359">
        <f t="shared" si="30"/>
        <v>52.670179859476569</v>
      </c>
      <c r="O252" s="331"/>
      <c r="P252" s="61"/>
      <c r="Q252" s="294"/>
      <c r="R252" s="292"/>
      <c r="S252" s="291"/>
    </row>
    <row r="253" spans="1:19" ht="14.4">
      <c r="A253" s="36">
        <f t="shared" si="25"/>
        <v>238</v>
      </c>
      <c r="B253" s="526"/>
      <c r="C253" s="36" t="str">
        <f>VLOOKUP('Employee Salary Payroll Tax '!B255,'Employee Salary Payroll Tax '!$D$1:$E$7,2,FALSE)</f>
        <v>NonUnion</v>
      </c>
      <c r="D253" s="61">
        <f t="shared" si="26"/>
        <v>2.98E-2</v>
      </c>
      <c r="E253" s="351">
        <f>'Employee Salary Payroll Tax '!N255</f>
        <v>91930.01</v>
      </c>
      <c r="F253" s="351">
        <f t="shared" si="27"/>
        <v>94669.524298000004</v>
      </c>
      <c r="G253" s="352"/>
      <c r="H253" s="351">
        <f t="shared" si="31"/>
        <v>35269.990000000005</v>
      </c>
      <c r="I253" s="351">
        <f t="shared" si="28"/>
        <v>2739.5142980000091</v>
      </c>
      <c r="J253" s="351">
        <f t="shared" si="29"/>
        <v>169.84988647600056</v>
      </c>
      <c r="K253" s="635">
        <f>SUM('Employee Salary Payroll Tax '!I255:K255)</f>
        <v>83534.849999999991</v>
      </c>
      <c r="L253" s="635">
        <f>'Employee Salary Payroll Tax '!H255</f>
        <v>1218.92</v>
      </c>
      <c r="M253" s="293">
        <f t="shared" si="32"/>
        <v>7176.2400000000034</v>
      </c>
      <c r="N253" s="359">
        <f t="shared" si="30"/>
        <v>154.33898885832164</v>
      </c>
      <c r="O253" s="331"/>
      <c r="P253" s="61"/>
      <c r="Q253" s="294"/>
      <c r="R253" s="292"/>
      <c r="S253" s="291"/>
    </row>
    <row r="254" spans="1:19" ht="14.4">
      <c r="A254" s="36">
        <f t="shared" si="25"/>
        <v>239</v>
      </c>
      <c r="B254" s="526"/>
      <c r="C254" s="36" t="str">
        <f>VLOOKUP('Employee Salary Payroll Tax '!B256,'Employee Salary Payroll Tax '!$D$1:$E$7,2,FALSE)</f>
        <v>IBEW</v>
      </c>
      <c r="D254" s="61">
        <f t="shared" si="26"/>
        <v>6.875E-3</v>
      </c>
      <c r="E254" s="351">
        <f>'Employee Salary Payroll Tax '!N256</f>
        <v>152727.62</v>
      </c>
      <c r="F254" s="351">
        <f t="shared" si="27"/>
        <v>153777.62238749999</v>
      </c>
      <c r="G254" s="352"/>
      <c r="H254" s="351">
        <f t="shared" si="31"/>
        <v>0</v>
      </c>
      <c r="I254" s="351">
        <f t="shared" si="28"/>
        <v>1050.0023874999897</v>
      </c>
      <c r="J254" s="351">
        <f t="shared" si="29"/>
        <v>0</v>
      </c>
      <c r="K254" s="635">
        <f>SUM('Employee Salary Payroll Tax '!I256:K256)</f>
        <v>52380.09</v>
      </c>
      <c r="L254" s="635">
        <f>'Employee Salary Payroll Tax '!H256</f>
        <v>0</v>
      </c>
      <c r="M254" s="293">
        <f t="shared" si="32"/>
        <v>100347.53</v>
      </c>
      <c r="N254" s="359">
        <f t="shared" si="30"/>
        <v>0</v>
      </c>
      <c r="O254" s="331"/>
      <c r="P254" s="61"/>
      <c r="Q254" s="294"/>
      <c r="R254" s="292"/>
      <c r="S254" s="291"/>
    </row>
    <row r="255" spans="1:19" ht="14.4">
      <c r="A255" s="36">
        <f t="shared" si="25"/>
        <v>240</v>
      </c>
      <c r="B255" s="526"/>
      <c r="C255" s="36" t="str">
        <f>VLOOKUP('Employee Salary Payroll Tax '!B257,'Employee Salary Payroll Tax '!$D$1:$E$7,2,FALSE)</f>
        <v>IBEW</v>
      </c>
      <c r="D255" s="61">
        <f t="shared" si="26"/>
        <v>6.875E-3</v>
      </c>
      <c r="E255" s="351">
        <f>'Employee Salary Payroll Tax '!N257</f>
        <v>147020.28</v>
      </c>
      <c r="F255" s="351">
        <f t="shared" si="27"/>
        <v>148031.044425</v>
      </c>
      <c r="G255" s="352"/>
      <c r="H255" s="351">
        <f t="shared" si="31"/>
        <v>0</v>
      </c>
      <c r="I255" s="351">
        <f t="shared" si="28"/>
        <v>1010.7644250000012</v>
      </c>
      <c r="J255" s="351">
        <f t="shared" si="29"/>
        <v>0</v>
      </c>
      <c r="K255" s="635">
        <f>SUM('Employee Salary Payroll Tax '!I257:K257)</f>
        <v>114831.40999999999</v>
      </c>
      <c r="L255" s="635">
        <f>'Employee Salary Payroll Tax '!H257</f>
        <v>0</v>
      </c>
      <c r="M255" s="293">
        <f t="shared" si="32"/>
        <v>32188.87000000001</v>
      </c>
      <c r="N255" s="359">
        <f t="shared" si="30"/>
        <v>0</v>
      </c>
      <c r="O255" s="331"/>
      <c r="P255" s="61"/>
      <c r="Q255" s="294"/>
      <c r="R255" s="292"/>
      <c r="S255" s="291"/>
    </row>
    <row r="256" spans="1:19" ht="14.4">
      <c r="A256" s="36">
        <f t="shared" si="25"/>
        <v>241</v>
      </c>
      <c r="B256" s="526"/>
      <c r="C256" s="36" t="str">
        <f>VLOOKUP('Employee Salary Payroll Tax '!B258,'Employee Salary Payroll Tax '!$D$1:$E$7,2,FALSE)</f>
        <v>IBEW</v>
      </c>
      <c r="D256" s="61">
        <f t="shared" si="26"/>
        <v>6.875E-3</v>
      </c>
      <c r="E256" s="351">
        <f>'Employee Salary Payroll Tax '!N258</f>
        <v>20629.189999999999</v>
      </c>
      <c r="F256" s="351">
        <f t="shared" si="27"/>
        <v>20771.015681249999</v>
      </c>
      <c r="G256" s="352"/>
      <c r="H256" s="351">
        <f t="shared" si="31"/>
        <v>106570.81</v>
      </c>
      <c r="I256" s="351">
        <f t="shared" si="28"/>
        <v>141.82568125000034</v>
      </c>
      <c r="J256" s="351">
        <f t="shared" si="29"/>
        <v>8.7931922375000209</v>
      </c>
      <c r="K256" s="635">
        <f>SUM('Employee Salary Payroll Tax '!I258:K258)</f>
        <v>20629.189999999999</v>
      </c>
      <c r="L256" s="635">
        <f>'Employee Salary Payroll Tax '!H258</f>
        <v>0</v>
      </c>
      <c r="M256" s="293">
        <f t="shared" si="32"/>
        <v>0</v>
      </c>
      <c r="N256" s="359">
        <f t="shared" si="30"/>
        <v>8.7931922370737716</v>
      </c>
      <c r="O256" s="331"/>
      <c r="P256" s="61"/>
      <c r="Q256" s="294"/>
      <c r="R256" s="292"/>
      <c r="S256" s="291"/>
    </row>
    <row r="257" spans="1:19" ht="14.4">
      <c r="A257" s="36">
        <f t="shared" si="25"/>
        <v>242</v>
      </c>
      <c r="B257" s="526"/>
      <c r="C257" s="36" t="str">
        <f>VLOOKUP('Employee Salary Payroll Tax '!B259,'Employee Salary Payroll Tax '!$D$1:$E$7,2,FALSE)</f>
        <v>NonUnion</v>
      </c>
      <c r="D257" s="61">
        <f t="shared" si="26"/>
        <v>2.98E-2</v>
      </c>
      <c r="E257" s="351">
        <f>'Employee Salary Payroll Tax '!N259</f>
        <v>20498.009999999998</v>
      </c>
      <c r="F257" s="351">
        <f t="shared" si="27"/>
        <v>21108.850697999998</v>
      </c>
      <c r="G257" s="352"/>
      <c r="H257" s="351">
        <f t="shared" si="31"/>
        <v>106701.99</v>
      </c>
      <c r="I257" s="351">
        <f t="shared" si="28"/>
        <v>610.84069799999997</v>
      </c>
      <c r="J257" s="351">
        <f t="shared" si="29"/>
        <v>37.872123275999996</v>
      </c>
      <c r="K257" s="635">
        <f>SUM('Employee Salary Payroll Tax '!I259:K259)</f>
        <v>20498.009999999998</v>
      </c>
      <c r="L257" s="635">
        <f>'Employee Salary Payroll Tax '!H259</f>
        <v>0</v>
      </c>
      <c r="M257" s="293">
        <f t="shared" si="32"/>
        <v>0</v>
      </c>
      <c r="N257" s="359">
        <f t="shared" si="30"/>
        <v>37.872123274152401</v>
      </c>
      <c r="O257" s="331"/>
      <c r="P257" s="61"/>
      <c r="Q257" s="294"/>
      <c r="R257" s="292"/>
      <c r="S257" s="291"/>
    </row>
    <row r="258" spans="1:19" ht="14.4">
      <c r="A258" s="36">
        <f t="shared" si="25"/>
        <v>243</v>
      </c>
      <c r="B258" s="526"/>
      <c r="C258" s="36" t="str">
        <f>VLOOKUP('Employee Salary Payroll Tax '!B260,'Employee Salary Payroll Tax '!$D$1:$E$7,2,FALSE)</f>
        <v>IBEW</v>
      </c>
      <c r="D258" s="61">
        <f t="shared" si="26"/>
        <v>6.875E-3</v>
      </c>
      <c r="E258" s="351">
        <f>'Employee Salary Payroll Tax '!N260</f>
        <v>54167.58</v>
      </c>
      <c r="F258" s="351">
        <f t="shared" si="27"/>
        <v>54539.982112500002</v>
      </c>
      <c r="G258" s="352"/>
      <c r="H258" s="351">
        <f t="shared" si="31"/>
        <v>73032.42</v>
      </c>
      <c r="I258" s="351">
        <f t="shared" si="28"/>
        <v>372.40211249999993</v>
      </c>
      <c r="J258" s="351">
        <f t="shared" si="29"/>
        <v>23.088930974999997</v>
      </c>
      <c r="K258" s="635">
        <f>SUM('Employee Salary Payroll Tax '!I260:K260)</f>
        <v>54167.58</v>
      </c>
      <c r="L258" s="635">
        <f>'Employee Salary Payroll Tax '!H260</f>
        <v>0</v>
      </c>
      <c r="M258" s="293">
        <f t="shared" si="32"/>
        <v>0</v>
      </c>
      <c r="N258" s="359">
        <f t="shared" si="30"/>
        <v>23.088930974573746</v>
      </c>
      <c r="O258" s="331"/>
      <c r="P258" s="61"/>
      <c r="Q258" s="294"/>
      <c r="R258" s="292"/>
      <c r="S258" s="291"/>
    </row>
    <row r="259" spans="1:19" ht="14.4">
      <c r="A259" s="36">
        <f t="shared" si="25"/>
        <v>244</v>
      </c>
      <c r="B259" s="526"/>
      <c r="C259" s="36" t="str">
        <f>VLOOKUP('Employee Salary Payroll Tax '!B261,'Employee Salary Payroll Tax '!$D$1:$E$7,2,FALSE)</f>
        <v>IBEW</v>
      </c>
      <c r="D259" s="61">
        <f t="shared" si="26"/>
        <v>6.875E-3</v>
      </c>
      <c r="E259" s="351">
        <f>'Employee Salary Payroll Tax '!N261</f>
        <v>54916.88</v>
      </c>
      <c r="F259" s="351">
        <f t="shared" si="27"/>
        <v>55294.433549999994</v>
      </c>
      <c r="G259" s="352"/>
      <c r="H259" s="351">
        <f t="shared" si="31"/>
        <v>72283.12</v>
      </c>
      <c r="I259" s="351">
        <f t="shared" si="28"/>
        <v>377.5535499999969</v>
      </c>
      <c r="J259" s="351">
        <f t="shared" si="29"/>
        <v>23.408320099999809</v>
      </c>
      <c r="K259" s="635">
        <f>SUM('Employee Salary Payroll Tax '!I261:K261)</f>
        <v>54916.88</v>
      </c>
      <c r="L259" s="635">
        <f>'Employee Salary Payroll Tax '!H261</f>
        <v>0</v>
      </c>
      <c r="M259" s="293">
        <f t="shared" si="32"/>
        <v>0</v>
      </c>
      <c r="N259" s="359">
        <f t="shared" si="30"/>
        <v>23.408320099573558</v>
      </c>
      <c r="O259" s="331"/>
      <c r="P259" s="61"/>
      <c r="Q259" s="294"/>
      <c r="R259" s="292"/>
      <c r="S259" s="291"/>
    </row>
    <row r="260" spans="1:19" ht="14.4">
      <c r="A260" s="36">
        <f t="shared" si="25"/>
        <v>245</v>
      </c>
      <c r="B260" s="526"/>
      <c r="C260" s="36" t="str">
        <f>VLOOKUP('Employee Salary Payroll Tax '!B262,'Employee Salary Payroll Tax '!$D$1:$E$7,2,FALSE)</f>
        <v>IBEW</v>
      </c>
      <c r="D260" s="61">
        <f t="shared" si="26"/>
        <v>6.875E-3</v>
      </c>
      <c r="E260" s="351">
        <f>'Employee Salary Payroll Tax '!N262</f>
        <v>22433.360000000001</v>
      </c>
      <c r="F260" s="351">
        <f t="shared" si="27"/>
        <v>22587.589349999998</v>
      </c>
      <c r="G260" s="352"/>
      <c r="H260" s="351">
        <f t="shared" si="31"/>
        <v>104766.64</v>
      </c>
      <c r="I260" s="351">
        <f t="shared" si="28"/>
        <v>154.22934999999779</v>
      </c>
      <c r="J260" s="351">
        <f t="shared" si="29"/>
        <v>9.5622196999998632</v>
      </c>
      <c r="K260" s="635">
        <f>SUM('Employee Salary Payroll Tax '!I262:K262)</f>
        <v>-802.17000000000007</v>
      </c>
      <c r="L260" s="635">
        <f>'Employee Salary Payroll Tax '!H262</f>
        <v>0</v>
      </c>
      <c r="M260" s="293">
        <f t="shared" si="32"/>
        <v>23235.53</v>
      </c>
      <c r="N260" s="359">
        <f t="shared" si="30"/>
        <v>-0.34192496248475335</v>
      </c>
      <c r="O260" s="331"/>
      <c r="P260" s="61"/>
      <c r="Q260" s="294"/>
      <c r="R260" s="292"/>
      <c r="S260" s="291"/>
    </row>
    <row r="261" spans="1:19" ht="14.4">
      <c r="A261" s="36">
        <f t="shared" si="25"/>
        <v>246</v>
      </c>
      <c r="B261" s="526"/>
      <c r="C261" s="36" t="str">
        <f>VLOOKUP('Employee Salary Payroll Tax '!B263,'Employee Salary Payroll Tax '!$D$1:$E$7,2,FALSE)</f>
        <v>IBEW</v>
      </c>
      <c r="D261" s="61">
        <f t="shared" si="26"/>
        <v>6.875E-3</v>
      </c>
      <c r="E261" s="351">
        <f>'Employee Salary Payroll Tax '!N263</f>
        <v>28349.200000000001</v>
      </c>
      <c r="F261" s="351">
        <f t="shared" si="27"/>
        <v>28544.100750000001</v>
      </c>
      <c r="G261" s="352"/>
      <c r="H261" s="351">
        <f t="shared" si="31"/>
        <v>98850.8</v>
      </c>
      <c r="I261" s="351">
        <f t="shared" si="28"/>
        <v>194.9007500000007</v>
      </c>
      <c r="J261" s="351">
        <f t="shared" si="29"/>
        <v>12.083846500000043</v>
      </c>
      <c r="K261" s="635">
        <f>SUM('Employee Salary Payroll Tax '!I263:K263)</f>
        <v>5987.65</v>
      </c>
      <c r="L261" s="635">
        <f>'Employee Salary Payroll Tax '!H263</f>
        <v>0</v>
      </c>
      <c r="M261" s="293">
        <f t="shared" si="32"/>
        <v>22361.550000000003</v>
      </c>
      <c r="N261" s="359">
        <f t="shared" si="30"/>
        <v>2.5522358124099798</v>
      </c>
      <c r="O261" s="331"/>
      <c r="P261" s="61"/>
      <c r="Q261" s="294"/>
      <c r="R261" s="292"/>
      <c r="S261" s="291"/>
    </row>
    <row r="262" spans="1:19" ht="14.4">
      <c r="A262" s="36">
        <f t="shared" si="25"/>
        <v>247</v>
      </c>
      <c r="B262" s="526"/>
      <c r="C262" s="36" t="str">
        <f>VLOOKUP('Employee Salary Payroll Tax '!B264,'Employee Salary Payroll Tax '!$D$1:$E$7,2,FALSE)</f>
        <v>IBEW</v>
      </c>
      <c r="D262" s="61">
        <f t="shared" si="26"/>
        <v>6.875E-3</v>
      </c>
      <c r="E262" s="351">
        <f>'Employee Salary Payroll Tax '!N264</f>
        <v>82803.41</v>
      </c>
      <c r="F262" s="351">
        <f t="shared" si="27"/>
        <v>83372.683443750007</v>
      </c>
      <c r="G262" s="352"/>
      <c r="H262" s="351">
        <f t="shared" si="31"/>
        <v>44396.59</v>
      </c>
      <c r="I262" s="351">
        <f t="shared" si="28"/>
        <v>569.27344375000393</v>
      </c>
      <c r="J262" s="351">
        <f t="shared" si="29"/>
        <v>35.294953512500243</v>
      </c>
      <c r="K262" s="635">
        <f>SUM('Employee Salary Payroll Tax '!I264:K264)</f>
        <v>46599.65</v>
      </c>
      <c r="L262" s="635">
        <f>'Employee Salary Payroll Tax '!H264</f>
        <v>0</v>
      </c>
      <c r="M262" s="293">
        <f t="shared" si="32"/>
        <v>36203.760000000002</v>
      </c>
      <c r="N262" s="359">
        <f t="shared" si="30"/>
        <v>19.863100812260257</v>
      </c>
      <c r="O262" s="331"/>
      <c r="P262" s="61"/>
      <c r="Q262" s="294"/>
      <c r="R262" s="292"/>
      <c r="S262" s="291"/>
    </row>
    <row r="263" spans="1:19" ht="14.4">
      <c r="A263" s="36">
        <f t="shared" si="25"/>
        <v>248</v>
      </c>
      <c r="B263" s="526"/>
      <c r="C263" s="36" t="str">
        <f>VLOOKUP('Employee Salary Payroll Tax '!B265,'Employee Salary Payroll Tax '!$D$1:$E$7,2,FALSE)</f>
        <v>UA</v>
      </c>
      <c r="D263" s="61">
        <f t="shared" si="26"/>
        <v>0.03</v>
      </c>
      <c r="E263" s="351">
        <f>'Employee Salary Payroll Tax '!N265</f>
        <v>67852.88</v>
      </c>
      <c r="F263" s="351">
        <f t="shared" si="27"/>
        <v>69888.466400000005</v>
      </c>
      <c r="G263" s="352"/>
      <c r="H263" s="351">
        <f t="shared" si="31"/>
        <v>59347.119999999995</v>
      </c>
      <c r="I263" s="351">
        <f t="shared" si="28"/>
        <v>2035.5864000000001</v>
      </c>
      <c r="J263" s="351">
        <f t="shared" si="29"/>
        <v>126.20635680000001</v>
      </c>
      <c r="K263" s="635">
        <f>SUM('Employee Salary Payroll Tax '!I265:K265)</f>
        <v>52808.770000000004</v>
      </c>
      <c r="L263" s="635">
        <f>'Employee Salary Payroll Tax '!H265</f>
        <v>0</v>
      </c>
      <c r="M263" s="293">
        <f t="shared" si="32"/>
        <v>15044.11</v>
      </c>
      <c r="N263" s="359">
        <f t="shared" si="30"/>
        <v>98.224312198552411</v>
      </c>
      <c r="O263" s="331"/>
      <c r="P263" s="61"/>
      <c r="Q263" s="294"/>
      <c r="R263" s="292"/>
      <c r="S263" s="291"/>
    </row>
    <row r="264" spans="1:19" ht="14.4">
      <c r="A264" s="36">
        <f t="shared" si="25"/>
        <v>249</v>
      </c>
      <c r="B264" s="526"/>
      <c r="C264" s="36" t="str">
        <f>VLOOKUP('Employee Salary Payroll Tax '!B266,'Employee Salary Payroll Tax '!$D$1:$E$7,2,FALSE)</f>
        <v>UA</v>
      </c>
      <c r="D264" s="61">
        <f t="shared" si="26"/>
        <v>0.03</v>
      </c>
      <c r="E264" s="351">
        <f>'Employee Salary Payroll Tax '!N266</f>
        <v>63050.38</v>
      </c>
      <c r="F264" s="351">
        <f t="shared" si="27"/>
        <v>64941.8914</v>
      </c>
      <c r="G264" s="352"/>
      <c r="H264" s="351">
        <f t="shared" si="31"/>
        <v>64149.62</v>
      </c>
      <c r="I264" s="351">
        <f t="shared" si="28"/>
        <v>1891.5114000000031</v>
      </c>
      <c r="J264" s="351">
        <f t="shared" si="29"/>
        <v>117.27370680000018</v>
      </c>
      <c r="K264" s="635">
        <f>SUM('Employee Salary Payroll Tax '!I266:K266)</f>
        <v>49792.759999999995</v>
      </c>
      <c r="L264" s="635">
        <f>'Employee Salary Payroll Tax '!H266</f>
        <v>0</v>
      </c>
      <c r="M264" s="293">
        <f t="shared" si="32"/>
        <v>13257.620000000003</v>
      </c>
      <c r="N264" s="359">
        <f t="shared" si="30"/>
        <v>92.614533598531239</v>
      </c>
      <c r="O264" s="331"/>
      <c r="P264" s="61"/>
      <c r="Q264" s="294"/>
      <c r="R264" s="292"/>
      <c r="S264" s="291"/>
    </row>
    <row r="265" spans="1:19" ht="14.4">
      <c r="A265" s="36">
        <f t="shared" si="25"/>
        <v>250</v>
      </c>
      <c r="B265" s="526"/>
      <c r="C265" s="36" t="str">
        <f>VLOOKUP('Employee Salary Payroll Tax '!B267,'Employee Salary Payroll Tax '!$D$1:$E$7,2,FALSE)</f>
        <v>NonUnion</v>
      </c>
      <c r="D265" s="61">
        <f t="shared" si="26"/>
        <v>2.98E-2</v>
      </c>
      <c r="E265" s="351">
        <f>'Employee Salary Payroll Tax '!N267</f>
        <v>43119.91</v>
      </c>
      <c r="F265" s="351">
        <f t="shared" si="27"/>
        <v>44404.883318000007</v>
      </c>
      <c r="G265" s="352"/>
      <c r="H265" s="351">
        <f t="shared" si="31"/>
        <v>84080.09</v>
      </c>
      <c r="I265" s="351">
        <f t="shared" si="28"/>
        <v>1284.9733180000039</v>
      </c>
      <c r="J265" s="351">
        <f t="shared" si="29"/>
        <v>79.668345716000246</v>
      </c>
      <c r="K265" s="635">
        <f>SUM('Employee Salary Payroll Tax '!I267:K267)</f>
        <v>43119.91</v>
      </c>
      <c r="L265" s="635">
        <f>'Employee Salary Payroll Tax '!H267</f>
        <v>0</v>
      </c>
      <c r="M265" s="293">
        <f t="shared" si="32"/>
        <v>0</v>
      </c>
      <c r="N265" s="359">
        <f t="shared" si="30"/>
        <v>79.66834571415265</v>
      </c>
      <c r="O265" s="331"/>
      <c r="P265" s="61"/>
      <c r="Q265" s="294"/>
      <c r="R265" s="292"/>
      <c r="S265" s="291"/>
    </row>
    <row r="266" spans="1:19" ht="14.4">
      <c r="A266" s="36">
        <f t="shared" si="25"/>
        <v>251</v>
      </c>
      <c r="B266" s="526"/>
      <c r="C266" s="36" t="str">
        <f>VLOOKUP('Employee Salary Payroll Tax '!B268,'Employee Salary Payroll Tax '!$D$1:$E$7,2,FALSE)</f>
        <v>NonUnion</v>
      </c>
      <c r="D266" s="61">
        <f t="shared" si="26"/>
        <v>2.98E-2</v>
      </c>
      <c r="E266" s="351">
        <f>'Employee Salary Payroll Tax '!N268</f>
        <v>97003.87</v>
      </c>
      <c r="F266" s="351">
        <f t="shared" si="27"/>
        <v>99894.585326</v>
      </c>
      <c r="G266" s="352"/>
      <c r="H266" s="351">
        <f t="shared" si="31"/>
        <v>30196.130000000005</v>
      </c>
      <c r="I266" s="351">
        <f t="shared" si="28"/>
        <v>2890.715326000005</v>
      </c>
      <c r="J266" s="351">
        <f t="shared" si="29"/>
        <v>179.2243502120003</v>
      </c>
      <c r="K266" s="635">
        <f>SUM('Employee Salary Payroll Tax '!I268:K268)</f>
        <v>95694.91</v>
      </c>
      <c r="L266" s="635">
        <f>'Employee Salary Payroll Tax '!H268</f>
        <v>1308.96</v>
      </c>
      <c r="M266" s="293">
        <f t="shared" si="32"/>
        <v>-8.1854523159563541E-12</v>
      </c>
      <c r="N266" s="359">
        <f t="shared" si="30"/>
        <v>176.80591571417764</v>
      </c>
      <c r="O266" s="331"/>
      <c r="P266" s="61"/>
      <c r="Q266" s="294"/>
      <c r="R266" s="292"/>
      <c r="S266" s="291"/>
    </row>
    <row r="267" spans="1:19" ht="14.4">
      <c r="A267" s="36">
        <f t="shared" si="25"/>
        <v>252</v>
      </c>
      <c r="B267" s="526"/>
      <c r="C267" s="36" t="str">
        <f>VLOOKUP('Employee Salary Payroll Tax '!B269,'Employee Salary Payroll Tax '!$D$1:$E$7,2,FALSE)</f>
        <v>NonUnion</v>
      </c>
      <c r="D267" s="61">
        <f t="shared" si="26"/>
        <v>2.98E-2</v>
      </c>
      <c r="E267" s="351">
        <f>'Employee Salary Payroll Tax '!N269</f>
        <v>69274.23</v>
      </c>
      <c r="F267" s="351">
        <f t="shared" si="27"/>
        <v>71338.602054000003</v>
      </c>
      <c r="G267" s="352"/>
      <c r="H267" s="351">
        <f t="shared" si="31"/>
        <v>57925.770000000004</v>
      </c>
      <c r="I267" s="351">
        <f t="shared" si="28"/>
        <v>2064.3720540000068</v>
      </c>
      <c r="J267" s="351">
        <f t="shared" si="29"/>
        <v>127.99106734800041</v>
      </c>
      <c r="K267" s="635">
        <f>SUM('Employee Salary Payroll Tax '!I269:K269)</f>
        <v>98.73</v>
      </c>
      <c r="L267" s="635">
        <f>'Employee Salary Payroll Tax '!H269</f>
        <v>0</v>
      </c>
      <c r="M267" s="293">
        <f t="shared" si="32"/>
        <v>69175.5</v>
      </c>
      <c r="N267" s="359">
        <f t="shared" si="30"/>
        <v>0.18241354799736742</v>
      </c>
      <c r="O267" s="331"/>
      <c r="P267" s="61"/>
      <c r="Q267" s="294"/>
      <c r="R267" s="292"/>
      <c r="S267" s="291"/>
    </row>
    <row r="268" spans="1:19" ht="14.4">
      <c r="A268" s="36">
        <f t="shared" si="25"/>
        <v>253</v>
      </c>
      <c r="B268" s="526"/>
      <c r="C268" s="36" t="str">
        <f>VLOOKUP('Employee Salary Payroll Tax '!B270,'Employee Salary Payroll Tax '!$D$1:$E$7,2,FALSE)</f>
        <v>IBEW</v>
      </c>
      <c r="D268" s="61">
        <f t="shared" si="26"/>
        <v>6.875E-3</v>
      </c>
      <c r="E268" s="351">
        <f>'Employee Salary Payroll Tax '!N270</f>
        <v>62698.47</v>
      </c>
      <c r="F268" s="351">
        <f t="shared" si="27"/>
        <v>63129.52198125</v>
      </c>
      <c r="G268" s="352"/>
      <c r="H268" s="351">
        <f t="shared" si="31"/>
        <v>64501.53</v>
      </c>
      <c r="I268" s="351">
        <f t="shared" si="28"/>
        <v>431.05198124999879</v>
      </c>
      <c r="J268" s="351">
        <f t="shared" si="29"/>
        <v>26.725222837499924</v>
      </c>
      <c r="K268" s="635">
        <f>SUM('Employee Salary Payroll Tax '!I270:K270)</f>
        <v>51504.34</v>
      </c>
      <c r="L268" s="635">
        <f>'Employee Salary Payroll Tax '!H270</f>
        <v>0</v>
      </c>
      <c r="M268" s="293">
        <f t="shared" si="32"/>
        <v>11194.130000000005</v>
      </c>
      <c r="N268" s="359">
        <f t="shared" si="30"/>
        <v>21.953724924649787</v>
      </c>
      <c r="O268" s="331"/>
      <c r="P268" s="61"/>
      <c r="Q268" s="294"/>
      <c r="R268" s="292"/>
      <c r="S268" s="291"/>
    </row>
    <row r="269" spans="1:19" ht="14.4">
      <c r="A269" s="36">
        <f t="shared" si="25"/>
        <v>254</v>
      </c>
      <c r="B269" s="526"/>
      <c r="C269" s="36" t="str">
        <f>VLOOKUP('Employee Salary Payroll Tax '!B271,'Employee Salary Payroll Tax '!$D$1:$E$7,2,FALSE)</f>
        <v>IBEW</v>
      </c>
      <c r="D269" s="61">
        <f t="shared" si="26"/>
        <v>6.875E-3</v>
      </c>
      <c r="E269" s="351">
        <f>'Employee Salary Payroll Tax '!N271</f>
        <v>59285.48</v>
      </c>
      <c r="F269" s="351">
        <f t="shared" si="27"/>
        <v>59693.067674999998</v>
      </c>
      <c r="G269" s="352"/>
      <c r="H269" s="351">
        <f t="shared" si="31"/>
        <v>67914.51999999999</v>
      </c>
      <c r="I269" s="351">
        <f t="shared" si="28"/>
        <v>407.58767499999522</v>
      </c>
      <c r="J269" s="351">
        <f t="shared" si="29"/>
        <v>25.270435849999703</v>
      </c>
      <c r="K269" s="635">
        <f>SUM('Employee Salary Payroll Tax '!I271:K271)</f>
        <v>44294.239999999998</v>
      </c>
      <c r="L269" s="635">
        <f>'Employee Salary Payroll Tax '!H271</f>
        <v>0</v>
      </c>
      <c r="M269" s="293">
        <f t="shared" si="32"/>
        <v>14991.240000000005</v>
      </c>
      <c r="N269" s="359">
        <f t="shared" si="30"/>
        <v>18.880419799681313</v>
      </c>
      <c r="O269" s="331"/>
      <c r="P269" s="61"/>
      <c r="Q269" s="294"/>
      <c r="R269" s="292"/>
      <c r="S269" s="291"/>
    </row>
    <row r="270" spans="1:19" ht="14.4">
      <c r="A270" s="36">
        <f t="shared" si="25"/>
        <v>255</v>
      </c>
      <c r="B270" s="526"/>
      <c r="C270" s="36" t="str">
        <f>VLOOKUP('Employee Salary Payroll Tax '!B272,'Employee Salary Payroll Tax '!$D$1:$E$7,2,FALSE)</f>
        <v>IBEW</v>
      </c>
      <c r="D270" s="61">
        <f t="shared" si="26"/>
        <v>6.875E-3</v>
      </c>
      <c r="E270" s="351">
        <f>'Employee Salary Payroll Tax '!N272</f>
        <v>96353.98</v>
      </c>
      <c r="F270" s="351">
        <f t="shared" si="27"/>
        <v>97016.413612499993</v>
      </c>
      <c r="G270" s="352"/>
      <c r="H270" s="351">
        <f t="shared" si="31"/>
        <v>30846.020000000004</v>
      </c>
      <c r="I270" s="351">
        <f t="shared" si="28"/>
        <v>662.43361249999725</v>
      </c>
      <c r="J270" s="351">
        <f t="shared" si="29"/>
        <v>41.07088397499983</v>
      </c>
      <c r="K270" s="635">
        <f>SUM('Employee Salary Payroll Tax '!I272:K272)</f>
        <v>94413.23</v>
      </c>
      <c r="L270" s="635">
        <f>'Employee Salary Payroll Tax '!H272</f>
        <v>0</v>
      </c>
      <c r="M270" s="293">
        <f t="shared" si="32"/>
        <v>1940.75</v>
      </c>
      <c r="N270" s="359">
        <f t="shared" si="30"/>
        <v>40.243639287082168</v>
      </c>
      <c r="O270" s="331"/>
      <c r="P270" s="61"/>
      <c r="Q270" s="294"/>
      <c r="R270" s="292"/>
      <c r="S270" s="291"/>
    </row>
    <row r="271" spans="1:19" ht="14.4">
      <c r="A271" s="36">
        <f t="shared" si="25"/>
        <v>256</v>
      </c>
      <c r="B271" s="526"/>
      <c r="C271" s="36" t="str">
        <f>VLOOKUP('Employee Salary Payroll Tax '!B273,'Employee Salary Payroll Tax '!$D$1:$E$7,2,FALSE)</f>
        <v>NonUnion</v>
      </c>
      <c r="D271" s="61">
        <f t="shared" si="26"/>
        <v>2.98E-2</v>
      </c>
      <c r="E271" s="351">
        <f>'Employee Salary Payroll Tax '!N273</f>
        <v>52117.599999999999</v>
      </c>
      <c r="F271" s="351">
        <f t="shared" si="27"/>
        <v>53670.70448</v>
      </c>
      <c r="G271" s="352"/>
      <c r="H271" s="351">
        <f t="shared" si="31"/>
        <v>75082.399999999994</v>
      </c>
      <c r="I271" s="351">
        <f t="shared" si="28"/>
        <v>1553.1044800000018</v>
      </c>
      <c r="J271" s="351">
        <f t="shared" si="29"/>
        <v>96.292477760000111</v>
      </c>
      <c r="K271" s="635">
        <f>SUM('Employee Salary Payroll Tax '!I273:K273)</f>
        <v>0</v>
      </c>
      <c r="L271" s="635">
        <f>'Employee Salary Payroll Tax '!H273</f>
        <v>0</v>
      </c>
      <c r="M271" s="293">
        <f t="shared" si="32"/>
        <v>52117.599999999999</v>
      </c>
      <c r="N271" s="359">
        <f t="shared" si="30"/>
        <v>0</v>
      </c>
      <c r="O271" s="331"/>
      <c r="P271" s="61"/>
      <c r="Q271" s="294"/>
      <c r="R271" s="292"/>
      <c r="S271" s="291"/>
    </row>
    <row r="272" spans="1:19" ht="14.4">
      <c r="A272" s="36">
        <f t="shared" si="25"/>
        <v>257</v>
      </c>
      <c r="B272" s="526"/>
      <c r="C272" s="36" t="str">
        <f>VLOOKUP('Employee Salary Payroll Tax '!B274,'Employee Salary Payroll Tax '!$D$1:$E$7,2,FALSE)</f>
        <v>NonUnion</v>
      </c>
      <c r="D272" s="61">
        <f t="shared" si="26"/>
        <v>2.98E-2</v>
      </c>
      <c r="E272" s="351">
        <f>'Employee Salary Payroll Tax '!N274</f>
        <v>68582.03</v>
      </c>
      <c r="F272" s="351">
        <f t="shared" si="27"/>
        <v>70625.774493999998</v>
      </c>
      <c r="G272" s="352"/>
      <c r="H272" s="351">
        <f t="shared" si="31"/>
        <v>58617.97</v>
      </c>
      <c r="I272" s="351">
        <f t="shared" si="28"/>
        <v>2043.7444939999987</v>
      </c>
      <c r="J272" s="351">
        <f t="shared" si="29"/>
        <v>126.71215862799991</v>
      </c>
      <c r="K272" s="635">
        <f>SUM('Employee Salary Payroll Tax '!I274:K274)</f>
        <v>9101.4399999999987</v>
      </c>
      <c r="L272" s="635">
        <f>'Employee Salary Payroll Tax '!H274</f>
        <v>0</v>
      </c>
      <c r="M272" s="293">
        <f t="shared" si="32"/>
        <v>59480.59</v>
      </c>
      <c r="N272" s="359">
        <f t="shared" si="30"/>
        <v>16.815820543754796</v>
      </c>
      <c r="O272" s="331"/>
      <c r="P272" s="61"/>
      <c r="Q272" s="294"/>
      <c r="R272" s="292"/>
      <c r="S272" s="291"/>
    </row>
    <row r="273" spans="1:19" ht="14.4">
      <c r="A273" s="36">
        <f t="shared" ref="A273:A336" si="33">+A272+1</f>
        <v>258</v>
      </c>
      <c r="B273" s="526"/>
      <c r="C273" s="36" t="str">
        <f>VLOOKUP('Employee Salary Payroll Tax '!B275,'Employee Salary Payroll Tax '!$D$1:$E$7,2,FALSE)</f>
        <v>IBEW</v>
      </c>
      <c r="D273" s="61">
        <f t="shared" ref="D273:D336" si="34">VLOOKUP(C273,C$9:D$12,2)</f>
        <v>6.875E-3</v>
      </c>
      <c r="E273" s="351">
        <f>'Employee Salary Payroll Tax '!N275</f>
        <v>7656.57</v>
      </c>
      <c r="F273" s="351">
        <f t="shared" ref="F273:F336" si="35">E273*(1+D273)</f>
        <v>7709.2089187499996</v>
      </c>
      <c r="G273" s="352"/>
      <c r="H273" s="351">
        <f t="shared" si="31"/>
        <v>119543.43</v>
      </c>
      <c r="I273" s="351">
        <f t="shared" ref="I273:I336" si="36">F273-E273</f>
        <v>52.638918749999903</v>
      </c>
      <c r="J273" s="351">
        <f t="shared" ref="J273:J336" si="37">IF(H273&gt;I273,I273*$J$12,H273*$J$12)</f>
        <v>3.2636129624999941</v>
      </c>
      <c r="K273" s="635">
        <f>SUM('Employee Salary Payroll Tax '!I275:K275)</f>
        <v>6960.59</v>
      </c>
      <c r="L273" s="635">
        <f>'Employee Salary Payroll Tax '!H275</f>
        <v>0</v>
      </c>
      <c r="M273" s="293">
        <f t="shared" si="32"/>
        <v>695.97999999999956</v>
      </c>
      <c r="N273" s="359">
        <f t="shared" ref="N273:N336" si="38">J273*K273/(SUM(K273:M273)+0.000001)</f>
        <v>2.9669514871124907</v>
      </c>
      <c r="O273" s="331"/>
      <c r="P273" s="61"/>
      <c r="Q273" s="294"/>
      <c r="R273" s="292"/>
      <c r="S273" s="291"/>
    </row>
    <row r="274" spans="1:19" ht="14.4">
      <c r="A274" s="36">
        <f t="shared" si="33"/>
        <v>259</v>
      </c>
      <c r="B274" s="526"/>
      <c r="C274" s="36" t="str">
        <f>VLOOKUP('Employee Salary Payroll Tax '!B276,'Employee Salary Payroll Tax '!$D$1:$E$7,2,FALSE)</f>
        <v>NonUnion</v>
      </c>
      <c r="D274" s="61">
        <f t="shared" si="34"/>
        <v>2.98E-2</v>
      </c>
      <c r="E274" s="351">
        <f>'Employee Salary Payroll Tax '!N276</f>
        <v>104406.18</v>
      </c>
      <c r="F274" s="351">
        <f t="shared" si="35"/>
        <v>107517.48416399999</v>
      </c>
      <c r="G274" s="352"/>
      <c r="H274" s="351">
        <f t="shared" ref="H274:H337" si="39">IF(E274&gt;$H$12,0,$H$12-E274)</f>
        <v>22793.820000000007</v>
      </c>
      <c r="I274" s="351">
        <f t="shared" si="36"/>
        <v>3111.304164000001</v>
      </c>
      <c r="J274" s="351">
        <f t="shared" si="37"/>
        <v>192.90085816800007</v>
      </c>
      <c r="K274" s="635">
        <f>SUM('Employee Salary Payroll Tax '!I276:K276)</f>
        <v>103620.95</v>
      </c>
      <c r="L274" s="635">
        <f>'Employee Salary Payroll Tax '!H276</f>
        <v>0</v>
      </c>
      <c r="M274" s="293">
        <f t="shared" ref="M274:M337" si="40">E274-K274-L274</f>
        <v>785.22999999999593</v>
      </c>
      <c r="N274" s="359">
        <f t="shared" si="38"/>
        <v>191.4500672181664</v>
      </c>
      <c r="O274" s="331"/>
      <c r="P274" s="61"/>
      <c r="Q274" s="294"/>
      <c r="R274" s="292"/>
      <c r="S274" s="291"/>
    </row>
    <row r="275" spans="1:19" ht="14.4">
      <c r="A275" s="36">
        <f t="shared" si="33"/>
        <v>260</v>
      </c>
      <c r="B275" s="526"/>
      <c r="C275" s="36" t="str">
        <f>VLOOKUP('Employee Salary Payroll Tax '!B277,'Employee Salary Payroll Tax '!$D$1:$E$7,2,FALSE)</f>
        <v>NonUnion</v>
      </c>
      <c r="D275" s="61">
        <f t="shared" si="34"/>
        <v>2.98E-2</v>
      </c>
      <c r="E275" s="351">
        <f>'Employee Salary Payroll Tax '!N277</f>
        <v>43377.27</v>
      </c>
      <c r="F275" s="351">
        <f t="shared" si="35"/>
        <v>44669.912645999997</v>
      </c>
      <c r="G275" s="352"/>
      <c r="H275" s="351">
        <f t="shared" si="39"/>
        <v>83822.73000000001</v>
      </c>
      <c r="I275" s="351">
        <f t="shared" si="36"/>
        <v>1292.6426460000002</v>
      </c>
      <c r="J275" s="351">
        <f t="shared" si="37"/>
        <v>80.14384405200002</v>
      </c>
      <c r="K275" s="635">
        <f>SUM('Employee Salary Payroll Tax '!I277:K277)</f>
        <v>39652.69</v>
      </c>
      <c r="L275" s="635">
        <f>'Employee Salary Payroll Tax '!H277</f>
        <v>0</v>
      </c>
      <c r="M275" s="293">
        <f t="shared" si="40"/>
        <v>3724.5799999999945</v>
      </c>
      <c r="N275" s="359">
        <f t="shared" si="38"/>
        <v>73.262310042311071</v>
      </c>
      <c r="O275" s="331"/>
      <c r="P275" s="61"/>
      <c r="Q275" s="294"/>
      <c r="R275" s="292"/>
      <c r="S275" s="291"/>
    </row>
    <row r="276" spans="1:19" ht="14.4">
      <c r="A276" s="36">
        <f t="shared" si="33"/>
        <v>261</v>
      </c>
      <c r="B276" s="526"/>
      <c r="C276" s="36" t="str">
        <f>VLOOKUP('Employee Salary Payroll Tax '!B278,'Employee Salary Payroll Tax '!$D$1:$E$7,2,FALSE)</f>
        <v>NonUnion</v>
      </c>
      <c r="D276" s="61">
        <f t="shared" si="34"/>
        <v>2.98E-2</v>
      </c>
      <c r="E276" s="351">
        <f>'Employee Salary Payroll Tax '!N278</f>
        <v>61096.94</v>
      </c>
      <c r="F276" s="351">
        <f t="shared" si="35"/>
        <v>62917.628812000003</v>
      </c>
      <c r="G276" s="352"/>
      <c r="H276" s="351">
        <f t="shared" si="39"/>
        <v>66103.06</v>
      </c>
      <c r="I276" s="351">
        <f t="shared" si="36"/>
        <v>1820.6888120000003</v>
      </c>
      <c r="J276" s="351">
        <f t="shared" si="37"/>
        <v>112.88270634400001</v>
      </c>
      <c r="K276" s="635">
        <f>SUM('Employee Salary Payroll Tax '!I278:K278)</f>
        <v>22908.5</v>
      </c>
      <c r="L276" s="635">
        <f>'Employee Salary Payroll Tax '!H278</f>
        <v>0</v>
      </c>
      <c r="M276" s="293">
        <f t="shared" si="40"/>
        <v>38188.44</v>
      </c>
      <c r="N276" s="359">
        <f t="shared" si="38"/>
        <v>42.325744599307242</v>
      </c>
      <c r="O276" s="331"/>
      <c r="P276" s="61"/>
      <c r="Q276" s="294"/>
      <c r="R276" s="292"/>
      <c r="S276" s="291"/>
    </row>
    <row r="277" spans="1:19" ht="14.4">
      <c r="A277" s="36">
        <f t="shared" si="33"/>
        <v>262</v>
      </c>
      <c r="B277" s="526"/>
      <c r="C277" s="36" t="str">
        <f>VLOOKUP('Employee Salary Payroll Tax '!B279,'Employee Salary Payroll Tax '!$D$1:$E$7,2,FALSE)</f>
        <v>NonUnion</v>
      </c>
      <c r="D277" s="61">
        <f t="shared" si="34"/>
        <v>2.98E-2</v>
      </c>
      <c r="E277" s="351">
        <f>'Employee Salary Payroll Tax '!N279</f>
        <v>3852.71</v>
      </c>
      <c r="F277" s="351">
        <f t="shared" si="35"/>
        <v>3967.5207580000001</v>
      </c>
      <c r="G277" s="352"/>
      <c r="H277" s="351">
        <f t="shared" si="39"/>
        <v>123347.29</v>
      </c>
      <c r="I277" s="351">
        <f t="shared" si="36"/>
        <v>114.81075800000008</v>
      </c>
      <c r="J277" s="351">
        <f t="shared" si="37"/>
        <v>7.1182669960000045</v>
      </c>
      <c r="K277" s="635">
        <f>SUM('Employee Salary Payroll Tax '!I279:K279)</f>
        <v>3496.54</v>
      </c>
      <c r="L277" s="635">
        <f>'Employee Salary Payroll Tax '!H279</f>
        <v>0</v>
      </c>
      <c r="M277" s="293">
        <f t="shared" si="40"/>
        <v>356.17000000000007</v>
      </c>
      <c r="N277" s="359">
        <f t="shared" si="38"/>
        <v>6.4602073023232078</v>
      </c>
      <c r="O277" s="331"/>
      <c r="P277" s="61"/>
      <c r="Q277" s="294"/>
      <c r="R277" s="292"/>
      <c r="S277" s="291"/>
    </row>
    <row r="278" spans="1:19" ht="14.4">
      <c r="A278" s="36">
        <f t="shared" si="33"/>
        <v>263</v>
      </c>
      <c r="B278" s="526"/>
      <c r="C278" s="36" t="str">
        <f>VLOOKUP('Employee Salary Payroll Tax '!B280,'Employee Salary Payroll Tax '!$D$1:$E$7,2,FALSE)</f>
        <v>NonUnion</v>
      </c>
      <c r="D278" s="61">
        <f t="shared" si="34"/>
        <v>2.98E-2</v>
      </c>
      <c r="E278" s="351">
        <f>'Employee Salary Payroll Tax '!N280</f>
        <v>73012.039999999994</v>
      </c>
      <c r="F278" s="351">
        <f t="shared" si="35"/>
        <v>75187.798792000001</v>
      </c>
      <c r="G278" s="352"/>
      <c r="H278" s="351">
        <f t="shared" si="39"/>
        <v>54187.960000000006</v>
      </c>
      <c r="I278" s="351">
        <f t="shared" si="36"/>
        <v>2175.7587920000078</v>
      </c>
      <c r="J278" s="351">
        <f t="shared" si="37"/>
        <v>134.89704510400048</v>
      </c>
      <c r="K278" s="635">
        <f>SUM('Employee Salary Payroll Tax '!I280:K280)</f>
        <v>23231.49</v>
      </c>
      <c r="L278" s="635">
        <f>'Employee Salary Payroll Tax '!H280</f>
        <v>0</v>
      </c>
      <c r="M278" s="293">
        <f t="shared" si="40"/>
        <v>49780.549999999988</v>
      </c>
      <c r="N278" s="359">
        <f t="shared" si="38"/>
        <v>42.922500923412279</v>
      </c>
      <c r="O278" s="331"/>
      <c r="P278" s="61"/>
      <c r="Q278" s="294"/>
      <c r="R278" s="292"/>
      <c r="S278" s="291"/>
    </row>
    <row r="279" spans="1:19" ht="14.4">
      <c r="A279" s="36">
        <f t="shared" si="33"/>
        <v>264</v>
      </c>
      <c r="B279" s="526"/>
      <c r="C279" s="36" t="str">
        <f>VLOOKUP('Employee Salary Payroll Tax '!B281,'Employee Salary Payroll Tax '!$D$1:$E$7,2,FALSE)</f>
        <v>NonUnion</v>
      </c>
      <c r="D279" s="61">
        <f t="shared" si="34"/>
        <v>2.98E-2</v>
      </c>
      <c r="E279" s="351">
        <f>'Employee Salary Payroll Tax '!N281</f>
        <v>72682.960000000006</v>
      </c>
      <c r="F279" s="351">
        <f t="shared" si="35"/>
        <v>74848.912208000009</v>
      </c>
      <c r="G279" s="352"/>
      <c r="H279" s="351">
        <f t="shared" si="39"/>
        <v>54517.039999999994</v>
      </c>
      <c r="I279" s="351">
        <f t="shared" si="36"/>
        <v>2165.9522080000024</v>
      </c>
      <c r="J279" s="351">
        <f t="shared" si="37"/>
        <v>134.28903689600014</v>
      </c>
      <c r="K279" s="635">
        <f>SUM('Employee Salary Payroll Tax '!I281:K281)</f>
        <v>2.0000000000000018E-2</v>
      </c>
      <c r="L279" s="635">
        <f>'Employee Salary Payroll Tax '!H281</f>
        <v>0</v>
      </c>
      <c r="M279" s="293">
        <f t="shared" si="40"/>
        <v>72682.94</v>
      </c>
      <c r="N279" s="359">
        <f t="shared" si="38"/>
        <v>3.6951999999491673E-5</v>
      </c>
      <c r="O279" s="331"/>
      <c r="P279" s="61"/>
      <c r="Q279" s="294"/>
      <c r="R279" s="292"/>
      <c r="S279" s="291"/>
    </row>
    <row r="280" spans="1:19" ht="14.4">
      <c r="A280" s="36">
        <f t="shared" si="33"/>
        <v>265</v>
      </c>
      <c r="B280" s="526"/>
      <c r="C280" s="36" t="str">
        <f>VLOOKUP('Employee Salary Payroll Tax '!B282,'Employee Salary Payroll Tax '!$D$1:$E$7,2,FALSE)</f>
        <v>IBEW</v>
      </c>
      <c r="D280" s="61">
        <f t="shared" si="34"/>
        <v>6.875E-3</v>
      </c>
      <c r="E280" s="351">
        <f>'Employee Salary Payroll Tax '!N282</f>
        <v>63937.599999999999</v>
      </c>
      <c r="F280" s="351">
        <f t="shared" si="35"/>
        <v>64377.170999999995</v>
      </c>
      <c r="G280" s="352"/>
      <c r="H280" s="351">
        <f t="shared" si="39"/>
        <v>63262.400000000001</v>
      </c>
      <c r="I280" s="351">
        <f t="shared" si="36"/>
        <v>439.57099999999627</v>
      </c>
      <c r="J280" s="351">
        <f t="shared" si="37"/>
        <v>27.25340199999977</v>
      </c>
      <c r="K280" s="635">
        <f>SUM('Employee Salary Payroll Tax '!I282:K282)</f>
        <v>48698.96</v>
      </c>
      <c r="L280" s="635">
        <f>'Employee Salary Payroll Tax '!H282</f>
        <v>0</v>
      </c>
      <c r="M280" s="293">
        <f t="shared" si="40"/>
        <v>15238.64</v>
      </c>
      <c r="N280" s="359">
        <f t="shared" si="38"/>
        <v>20.757931699675169</v>
      </c>
      <c r="O280" s="331"/>
      <c r="P280" s="61"/>
      <c r="Q280" s="294"/>
      <c r="R280" s="292"/>
      <c r="S280" s="291"/>
    </row>
    <row r="281" spans="1:19" ht="14.4">
      <c r="A281" s="36">
        <f t="shared" si="33"/>
        <v>266</v>
      </c>
      <c r="B281" s="526"/>
      <c r="C281" s="36" t="str">
        <f>VLOOKUP('Employee Salary Payroll Tax '!B283,'Employee Salary Payroll Tax '!$D$1:$E$7,2,FALSE)</f>
        <v>NonUnion</v>
      </c>
      <c r="D281" s="61">
        <f t="shared" si="34"/>
        <v>2.98E-2</v>
      </c>
      <c r="E281" s="351">
        <f>'Employee Salary Payroll Tax '!N283</f>
        <v>25166.99</v>
      </c>
      <c r="F281" s="351">
        <f t="shared" si="35"/>
        <v>25916.966302000004</v>
      </c>
      <c r="G281" s="352"/>
      <c r="H281" s="351">
        <f t="shared" si="39"/>
        <v>102033.01</v>
      </c>
      <c r="I281" s="351">
        <f t="shared" si="36"/>
        <v>749.97630200000276</v>
      </c>
      <c r="J281" s="351">
        <f t="shared" si="37"/>
        <v>46.498530724000169</v>
      </c>
      <c r="K281" s="635">
        <f>SUM('Employee Salary Payroll Tax '!I283:K283)</f>
        <v>21838.11</v>
      </c>
      <c r="L281" s="635">
        <f>'Employee Salary Payroll Tax '!H283</f>
        <v>0</v>
      </c>
      <c r="M281" s="293">
        <f t="shared" si="40"/>
        <v>3328.880000000001</v>
      </c>
      <c r="N281" s="359">
        <f t="shared" si="38"/>
        <v>40.348092034396927</v>
      </c>
      <c r="O281" s="331"/>
      <c r="P281" s="61"/>
      <c r="Q281" s="294"/>
      <c r="R281" s="292"/>
      <c r="S281" s="291"/>
    </row>
    <row r="282" spans="1:19" ht="14.4">
      <c r="A282" s="36">
        <f t="shared" si="33"/>
        <v>267</v>
      </c>
      <c r="B282" s="526"/>
      <c r="C282" s="36" t="str">
        <f>VLOOKUP('Employee Salary Payroll Tax '!B284,'Employee Salary Payroll Tax '!$D$1:$E$7,2,FALSE)</f>
        <v>NonUnion</v>
      </c>
      <c r="D282" s="61">
        <f t="shared" si="34"/>
        <v>2.98E-2</v>
      </c>
      <c r="E282" s="351">
        <f>'Employee Salary Payroll Tax '!N284</f>
        <v>54943.33</v>
      </c>
      <c r="F282" s="351">
        <f t="shared" si="35"/>
        <v>56580.641234000002</v>
      </c>
      <c r="G282" s="352"/>
      <c r="H282" s="351">
        <f t="shared" si="39"/>
        <v>72256.67</v>
      </c>
      <c r="I282" s="351">
        <f t="shared" si="36"/>
        <v>1637.3112340000007</v>
      </c>
      <c r="J282" s="351">
        <f t="shared" si="37"/>
        <v>101.51329650800004</v>
      </c>
      <c r="K282" s="635">
        <f>SUM('Employee Salary Payroll Tax '!I284:K284)</f>
        <v>12330.5</v>
      </c>
      <c r="L282" s="635">
        <f>'Employee Salary Payroll Tax '!H284</f>
        <v>3575.05</v>
      </c>
      <c r="M282" s="293">
        <f t="shared" si="40"/>
        <v>39037.78</v>
      </c>
      <c r="N282" s="359">
        <f t="shared" si="38"/>
        <v>22.781831799585365</v>
      </c>
      <c r="O282" s="331"/>
      <c r="P282" s="61"/>
      <c r="Q282" s="294"/>
      <c r="R282" s="292"/>
      <c r="S282" s="291"/>
    </row>
    <row r="283" spans="1:19" ht="14.4">
      <c r="A283" s="36">
        <f t="shared" si="33"/>
        <v>268</v>
      </c>
      <c r="B283" s="526"/>
      <c r="C283" s="36" t="str">
        <f>VLOOKUP('Employee Salary Payroll Tax '!B285,'Employee Salary Payroll Tax '!$D$1:$E$7,2,FALSE)</f>
        <v>NonUnion</v>
      </c>
      <c r="D283" s="61">
        <f t="shared" si="34"/>
        <v>2.98E-2</v>
      </c>
      <c r="E283" s="351">
        <f>'Employee Salary Payroll Tax '!N285</f>
        <v>66576.17</v>
      </c>
      <c r="F283" s="351">
        <f t="shared" si="35"/>
        <v>68560.139865999998</v>
      </c>
      <c r="G283" s="352"/>
      <c r="H283" s="351">
        <f t="shared" si="39"/>
        <v>60623.83</v>
      </c>
      <c r="I283" s="351">
        <f t="shared" si="36"/>
        <v>1983.9698659999995</v>
      </c>
      <c r="J283" s="351">
        <f t="shared" si="37"/>
        <v>123.00613169199997</v>
      </c>
      <c r="K283" s="635">
        <f>SUM('Employee Salary Payroll Tax '!I285:K285)</f>
        <v>11273.349999999999</v>
      </c>
      <c r="L283" s="635">
        <f>'Employee Salary Payroll Tax '!H285</f>
        <v>0</v>
      </c>
      <c r="M283" s="293">
        <f t="shared" si="40"/>
        <v>55302.82</v>
      </c>
      <c r="N283" s="359">
        <f t="shared" si="38"/>
        <v>20.828641459687141</v>
      </c>
      <c r="O283" s="331"/>
      <c r="P283" s="61"/>
      <c r="Q283" s="294"/>
      <c r="R283" s="292"/>
      <c r="S283" s="291"/>
    </row>
    <row r="284" spans="1:19" ht="14.4">
      <c r="A284" s="36">
        <f t="shared" si="33"/>
        <v>269</v>
      </c>
      <c r="B284" s="526"/>
      <c r="C284" s="36" t="str">
        <f>VLOOKUP('Employee Salary Payroll Tax '!B286,'Employee Salary Payroll Tax '!$D$1:$E$7,2,FALSE)</f>
        <v>IBEW</v>
      </c>
      <c r="D284" s="61">
        <f t="shared" si="34"/>
        <v>6.875E-3</v>
      </c>
      <c r="E284" s="351">
        <f>'Employee Salary Payroll Tax '!N286</f>
        <v>16080.03</v>
      </c>
      <c r="F284" s="351">
        <f t="shared" si="35"/>
        <v>16190.580206250001</v>
      </c>
      <c r="G284" s="352"/>
      <c r="H284" s="351">
        <f t="shared" si="39"/>
        <v>111119.97</v>
      </c>
      <c r="I284" s="351">
        <f t="shared" si="36"/>
        <v>110.55020624999997</v>
      </c>
      <c r="J284" s="351">
        <f t="shared" si="37"/>
        <v>6.8541127874999983</v>
      </c>
      <c r="K284" s="635">
        <f>SUM('Employee Salary Payroll Tax '!I286:K286)</f>
        <v>15677.210000000001</v>
      </c>
      <c r="L284" s="635">
        <f>'Employee Salary Payroll Tax '!H286</f>
        <v>0</v>
      </c>
      <c r="M284" s="293">
        <f t="shared" si="40"/>
        <v>402.81999999999971</v>
      </c>
      <c r="N284" s="359">
        <f t="shared" si="38"/>
        <v>6.6824107620844257</v>
      </c>
      <c r="O284" s="331"/>
      <c r="P284" s="61"/>
      <c r="Q284" s="294"/>
      <c r="R284" s="292"/>
      <c r="S284" s="291"/>
    </row>
    <row r="285" spans="1:19" ht="14.4">
      <c r="A285" s="36">
        <f t="shared" si="33"/>
        <v>270</v>
      </c>
      <c r="B285" s="526"/>
      <c r="C285" s="36" t="str">
        <f>VLOOKUP('Employee Salary Payroll Tax '!B287,'Employee Salary Payroll Tax '!$D$1:$E$7,2,FALSE)</f>
        <v>NonUnion</v>
      </c>
      <c r="D285" s="61">
        <f t="shared" si="34"/>
        <v>2.98E-2</v>
      </c>
      <c r="E285" s="351">
        <f>'Employee Salary Payroll Tax '!N287</f>
        <v>11567.56</v>
      </c>
      <c r="F285" s="351">
        <f t="shared" si="35"/>
        <v>11912.273288</v>
      </c>
      <c r="G285" s="352"/>
      <c r="H285" s="351">
        <f t="shared" si="39"/>
        <v>115632.44</v>
      </c>
      <c r="I285" s="351">
        <f t="shared" si="36"/>
        <v>344.71328800000083</v>
      </c>
      <c r="J285" s="351">
        <f t="shared" si="37"/>
        <v>21.372223856000051</v>
      </c>
      <c r="K285" s="635">
        <f>SUM('Employee Salary Payroll Tax '!I287:K287)</f>
        <v>11567.56</v>
      </c>
      <c r="L285" s="635">
        <f>'Employee Salary Payroll Tax '!H287</f>
        <v>0</v>
      </c>
      <c r="M285" s="293">
        <f t="shared" si="40"/>
        <v>0</v>
      </c>
      <c r="N285" s="359">
        <f t="shared" si="38"/>
        <v>21.372223854152448</v>
      </c>
      <c r="O285" s="331"/>
      <c r="P285" s="61"/>
      <c r="Q285" s="294"/>
      <c r="R285" s="292"/>
      <c r="S285" s="291"/>
    </row>
    <row r="286" spans="1:19" ht="14.4">
      <c r="A286" s="36">
        <f t="shared" si="33"/>
        <v>271</v>
      </c>
      <c r="B286" s="526"/>
      <c r="C286" s="36" t="str">
        <f>VLOOKUP('Employee Salary Payroll Tax '!B288,'Employee Salary Payroll Tax '!$D$1:$E$7,2,FALSE)</f>
        <v>NonUnion</v>
      </c>
      <c r="D286" s="61">
        <f t="shared" si="34"/>
        <v>2.98E-2</v>
      </c>
      <c r="E286" s="351">
        <f>'Employee Salary Payroll Tax '!N288</f>
        <v>94740.97</v>
      </c>
      <c r="F286" s="351">
        <f t="shared" si="35"/>
        <v>97564.250906000001</v>
      </c>
      <c r="G286" s="352"/>
      <c r="H286" s="351">
        <f t="shared" si="39"/>
        <v>32459.03</v>
      </c>
      <c r="I286" s="351">
        <f t="shared" si="36"/>
        <v>2823.280906</v>
      </c>
      <c r="J286" s="351">
        <f t="shared" si="37"/>
        <v>175.04341617200001</v>
      </c>
      <c r="K286" s="635">
        <f>SUM('Employee Salary Payroll Tax '!I288:K288)</f>
        <v>24283.66</v>
      </c>
      <c r="L286" s="635">
        <f>'Employee Salary Payroll Tax '!H288</f>
        <v>0</v>
      </c>
      <c r="M286" s="293">
        <f t="shared" si="40"/>
        <v>70457.31</v>
      </c>
      <c r="N286" s="359">
        <f t="shared" si="38"/>
        <v>44.866490215526433</v>
      </c>
      <c r="O286" s="331"/>
      <c r="P286" s="61"/>
      <c r="Q286" s="294"/>
      <c r="R286" s="292"/>
      <c r="S286" s="291"/>
    </row>
    <row r="287" spans="1:19" ht="14.4">
      <c r="A287" s="36">
        <f t="shared" si="33"/>
        <v>272</v>
      </c>
      <c r="B287" s="526"/>
      <c r="C287" s="36" t="str">
        <f>VLOOKUP('Employee Salary Payroll Tax '!B289,'Employee Salary Payroll Tax '!$D$1:$E$7,2,FALSE)</f>
        <v>IBEW</v>
      </c>
      <c r="D287" s="61">
        <f t="shared" si="34"/>
        <v>6.875E-3</v>
      </c>
      <c r="E287" s="351">
        <f>'Employee Salary Payroll Tax '!N289</f>
        <v>60687.89</v>
      </c>
      <c r="F287" s="351">
        <f t="shared" si="35"/>
        <v>61105.119243749999</v>
      </c>
      <c r="G287" s="352"/>
      <c r="H287" s="351">
        <f t="shared" si="39"/>
        <v>66512.11</v>
      </c>
      <c r="I287" s="351">
        <f t="shared" si="36"/>
        <v>417.22924375000002</v>
      </c>
      <c r="J287" s="351">
        <f t="shared" si="37"/>
        <v>25.868213112500001</v>
      </c>
      <c r="K287" s="635">
        <f>SUM('Employee Salary Payroll Tax '!I289:K289)</f>
        <v>16277.2</v>
      </c>
      <c r="L287" s="635">
        <f>'Employee Salary Payroll Tax '!H289</f>
        <v>0</v>
      </c>
      <c r="M287" s="293">
        <f t="shared" si="40"/>
        <v>44410.69</v>
      </c>
      <c r="N287" s="359">
        <f t="shared" si="38"/>
        <v>6.9381564998856753</v>
      </c>
      <c r="O287" s="331"/>
      <c r="P287" s="61"/>
      <c r="Q287" s="294"/>
      <c r="R287" s="292"/>
      <c r="S287" s="291"/>
    </row>
    <row r="288" spans="1:19" ht="14.4">
      <c r="A288" s="36">
        <f t="shared" si="33"/>
        <v>273</v>
      </c>
      <c r="B288" s="526"/>
      <c r="C288" s="36" t="str">
        <f>VLOOKUP('Employee Salary Payroll Tax '!B290,'Employee Salary Payroll Tax '!$D$1:$E$7,2,FALSE)</f>
        <v>NonUnion</v>
      </c>
      <c r="D288" s="61">
        <f t="shared" si="34"/>
        <v>2.98E-2</v>
      </c>
      <c r="E288" s="351">
        <f>'Employee Salary Payroll Tax '!N290</f>
        <v>34437.85</v>
      </c>
      <c r="F288" s="351">
        <f t="shared" si="35"/>
        <v>35464.097930000004</v>
      </c>
      <c r="G288" s="352"/>
      <c r="H288" s="351">
        <f t="shared" si="39"/>
        <v>92762.15</v>
      </c>
      <c r="I288" s="351">
        <f t="shared" si="36"/>
        <v>1026.247930000005</v>
      </c>
      <c r="J288" s="351">
        <f t="shared" si="37"/>
        <v>63.627371660000307</v>
      </c>
      <c r="K288" s="635">
        <f>SUM('Employee Salary Payroll Tax '!I290:K290)</f>
        <v>2598.5699999999997</v>
      </c>
      <c r="L288" s="635">
        <f>'Employee Salary Payroll Tax '!H290</f>
        <v>0</v>
      </c>
      <c r="M288" s="293">
        <f t="shared" si="40"/>
        <v>31839.279999999999</v>
      </c>
      <c r="N288" s="359">
        <f t="shared" si="38"/>
        <v>4.8011179318606088</v>
      </c>
      <c r="O288" s="331"/>
      <c r="P288" s="61"/>
      <c r="Q288" s="294"/>
      <c r="R288" s="292"/>
      <c r="S288" s="291"/>
    </row>
    <row r="289" spans="1:19" ht="14.4">
      <c r="A289" s="36">
        <f t="shared" si="33"/>
        <v>274</v>
      </c>
      <c r="B289" s="526"/>
      <c r="C289" s="36" t="str">
        <f>VLOOKUP('Employee Salary Payroll Tax '!B291,'Employee Salary Payroll Tax '!$D$1:$E$7,2,FALSE)</f>
        <v>Not Assigned</v>
      </c>
      <c r="D289" s="61">
        <f t="shared" si="34"/>
        <v>0</v>
      </c>
      <c r="E289" s="351">
        <f>'Employee Salary Payroll Tax '!N291</f>
        <v>-1.18</v>
      </c>
      <c r="F289" s="351">
        <f t="shared" si="35"/>
        <v>-1.18</v>
      </c>
      <c r="G289" s="352"/>
      <c r="H289" s="351">
        <f t="shared" si="39"/>
        <v>127201.18</v>
      </c>
      <c r="I289" s="351">
        <f t="shared" si="36"/>
        <v>0</v>
      </c>
      <c r="J289" s="351">
        <f t="shared" si="37"/>
        <v>0</v>
      </c>
      <c r="K289" s="635">
        <f>SUM('Employee Salary Payroll Tax '!I291:K291)</f>
        <v>-266.23</v>
      </c>
      <c r="L289" s="635">
        <f>'Employee Salary Payroll Tax '!H291</f>
        <v>0</v>
      </c>
      <c r="M289" s="293">
        <f t="shared" si="40"/>
        <v>265.05</v>
      </c>
      <c r="N289" s="359">
        <f t="shared" si="38"/>
        <v>0</v>
      </c>
      <c r="O289" s="331"/>
      <c r="P289" s="61"/>
      <c r="Q289" s="294"/>
      <c r="R289" s="292"/>
      <c r="S289" s="291"/>
    </row>
    <row r="290" spans="1:19" ht="14.4">
      <c r="A290" s="36">
        <f t="shared" si="33"/>
        <v>275</v>
      </c>
      <c r="B290" s="526"/>
      <c r="C290" s="36" t="str">
        <f>VLOOKUP('Employee Salary Payroll Tax '!B292,'Employee Salary Payroll Tax '!$D$1:$E$7,2,FALSE)</f>
        <v>IBEW</v>
      </c>
      <c r="D290" s="61">
        <f t="shared" si="34"/>
        <v>6.875E-3</v>
      </c>
      <c r="E290" s="351">
        <f>'Employee Salary Payroll Tax '!N292</f>
        <v>128525.82</v>
      </c>
      <c r="F290" s="351">
        <f t="shared" si="35"/>
        <v>129409.43501250001</v>
      </c>
      <c r="G290" s="352"/>
      <c r="H290" s="351">
        <f t="shared" si="39"/>
        <v>0</v>
      </c>
      <c r="I290" s="351">
        <f t="shared" si="36"/>
        <v>883.61501249999856</v>
      </c>
      <c r="J290" s="351">
        <f t="shared" si="37"/>
        <v>0</v>
      </c>
      <c r="K290" s="635">
        <f>SUM('Employee Salary Payroll Tax '!I292:K292)</f>
        <v>128438.53</v>
      </c>
      <c r="L290" s="635">
        <f>'Employee Salary Payroll Tax '!H292</f>
        <v>0</v>
      </c>
      <c r="M290" s="293">
        <f t="shared" si="40"/>
        <v>87.290000000008149</v>
      </c>
      <c r="N290" s="359">
        <f t="shared" si="38"/>
        <v>0</v>
      </c>
      <c r="O290" s="331"/>
      <c r="P290" s="61"/>
      <c r="Q290" s="294"/>
      <c r="R290" s="292"/>
      <c r="S290" s="291"/>
    </row>
    <row r="291" spans="1:19" ht="14.4">
      <c r="A291" s="36">
        <f t="shared" si="33"/>
        <v>276</v>
      </c>
      <c r="B291" s="526"/>
      <c r="C291" s="36" t="str">
        <f>VLOOKUP('Employee Salary Payroll Tax '!B293,'Employee Salary Payroll Tax '!$D$1:$E$7,2,FALSE)</f>
        <v>IBEW</v>
      </c>
      <c r="D291" s="61">
        <f t="shared" si="34"/>
        <v>6.875E-3</v>
      </c>
      <c r="E291" s="351">
        <f>'Employee Salary Payroll Tax '!N293</f>
        <v>62409.04</v>
      </c>
      <c r="F291" s="351">
        <f t="shared" si="35"/>
        <v>62838.102149999999</v>
      </c>
      <c r="G291" s="352"/>
      <c r="H291" s="351">
        <f t="shared" si="39"/>
        <v>64790.96</v>
      </c>
      <c r="I291" s="351">
        <f t="shared" si="36"/>
        <v>429.06214999999793</v>
      </c>
      <c r="J291" s="351">
        <f t="shared" si="37"/>
        <v>26.60185329999987</v>
      </c>
      <c r="K291" s="635">
        <f>SUM('Employee Salary Payroll Tax '!I293:K293)</f>
        <v>16696.099999999999</v>
      </c>
      <c r="L291" s="635">
        <f>'Employee Salary Payroll Tax '!H293</f>
        <v>0</v>
      </c>
      <c r="M291" s="293">
        <f t="shared" si="40"/>
        <v>45712.94</v>
      </c>
      <c r="N291" s="359">
        <f t="shared" si="38"/>
        <v>7.1167126248859311</v>
      </c>
      <c r="O291" s="331"/>
      <c r="P291" s="61"/>
      <c r="Q291" s="294"/>
      <c r="R291" s="292"/>
      <c r="S291" s="291"/>
    </row>
    <row r="292" spans="1:19" ht="14.4">
      <c r="A292" s="36">
        <f t="shared" si="33"/>
        <v>277</v>
      </c>
      <c r="B292" s="526"/>
      <c r="C292" s="36" t="str">
        <f>VLOOKUP('Employee Salary Payroll Tax '!B294,'Employee Salary Payroll Tax '!$D$1:$E$7,2,FALSE)</f>
        <v>IBEW</v>
      </c>
      <c r="D292" s="61">
        <f t="shared" si="34"/>
        <v>6.875E-3</v>
      </c>
      <c r="E292" s="351">
        <f>'Employee Salary Payroll Tax '!N294</f>
        <v>18176.2</v>
      </c>
      <c r="F292" s="351">
        <f t="shared" si="35"/>
        <v>18301.161375</v>
      </c>
      <c r="G292" s="352"/>
      <c r="H292" s="351">
        <f t="shared" si="39"/>
        <v>109023.8</v>
      </c>
      <c r="I292" s="351">
        <f t="shared" si="36"/>
        <v>124.96137499999895</v>
      </c>
      <c r="J292" s="351">
        <f t="shared" si="37"/>
        <v>7.7476052499999346</v>
      </c>
      <c r="K292" s="635">
        <f>SUM('Employee Salary Payroll Tax '!I294:K294)</f>
        <v>18176.2</v>
      </c>
      <c r="L292" s="635">
        <f>'Employee Salary Payroll Tax '!H294</f>
        <v>0</v>
      </c>
      <c r="M292" s="293">
        <f t="shared" si="40"/>
        <v>0</v>
      </c>
      <c r="N292" s="359">
        <f t="shared" si="38"/>
        <v>7.7476052495736845</v>
      </c>
      <c r="O292" s="331"/>
      <c r="P292" s="61"/>
      <c r="Q292" s="294"/>
      <c r="R292" s="292"/>
      <c r="S292" s="291"/>
    </row>
    <row r="293" spans="1:19" ht="14.4">
      <c r="A293" s="36">
        <f t="shared" si="33"/>
        <v>278</v>
      </c>
      <c r="B293" s="526"/>
      <c r="C293" s="36" t="str">
        <f>VLOOKUP('Employee Salary Payroll Tax '!B295,'Employee Salary Payroll Tax '!$D$1:$E$7,2,FALSE)</f>
        <v>NonUnion</v>
      </c>
      <c r="D293" s="61">
        <f t="shared" si="34"/>
        <v>2.98E-2</v>
      </c>
      <c r="E293" s="351">
        <f>'Employee Salary Payroll Tax '!N295</f>
        <v>89239.08</v>
      </c>
      <c r="F293" s="351">
        <f t="shared" si="35"/>
        <v>91898.404584000004</v>
      </c>
      <c r="G293" s="352"/>
      <c r="H293" s="351">
        <f t="shared" si="39"/>
        <v>37960.92</v>
      </c>
      <c r="I293" s="351">
        <f t="shared" si="36"/>
        <v>2659.3245840000018</v>
      </c>
      <c r="J293" s="351">
        <f t="shared" si="37"/>
        <v>164.87812420800012</v>
      </c>
      <c r="K293" s="635">
        <f>SUM('Employee Salary Payroll Tax '!I295:K295)</f>
        <v>10235.64</v>
      </c>
      <c r="L293" s="635">
        <f>'Employee Salary Payroll Tax '!H295</f>
        <v>0</v>
      </c>
      <c r="M293" s="293">
        <f t="shared" si="40"/>
        <v>79003.44</v>
      </c>
      <c r="N293" s="359">
        <f t="shared" si="38"/>
        <v>18.911368463788097</v>
      </c>
      <c r="O293" s="331"/>
      <c r="P293" s="61"/>
      <c r="Q293" s="294"/>
      <c r="R293" s="292"/>
      <c r="S293" s="291"/>
    </row>
    <row r="294" spans="1:19" ht="14.4">
      <c r="A294" s="36">
        <f t="shared" si="33"/>
        <v>279</v>
      </c>
      <c r="B294" s="526"/>
      <c r="C294" s="36" t="str">
        <f>VLOOKUP('Employee Salary Payroll Tax '!B296,'Employee Salary Payroll Tax '!$D$1:$E$7,2,FALSE)</f>
        <v>NonUnion</v>
      </c>
      <c r="D294" s="61">
        <f t="shared" si="34"/>
        <v>2.98E-2</v>
      </c>
      <c r="E294" s="351">
        <f>'Employee Salary Payroll Tax '!N296</f>
        <v>105520.86</v>
      </c>
      <c r="F294" s="351">
        <f t="shared" si="35"/>
        <v>108665.381628</v>
      </c>
      <c r="G294" s="352"/>
      <c r="H294" s="351">
        <f t="shared" si="39"/>
        <v>21679.14</v>
      </c>
      <c r="I294" s="351">
        <f t="shared" si="36"/>
        <v>3144.5216280000022</v>
      </c>
      <c r="J294" s="351">
        <f t="shared" si="37"/>
        <v>194.96034093600014</v>
      </c>
      <c r="K294" s="635">
        <f>SUM('Employee Salary Payroll Tax '!I296:K296)</f>
        <v>25345.11</v>
      </c>
      <c r="L294" s="635">
        <f>'Employee Salary Payroll Tax '!H296</f>
        <v>0</v>
      </c>
      <c r="M294" s="293">
        <f t="shared" si="40"/>
        <v>80175.75</v>
      </c>
      <c r="N294" s="359">
        <f t="shared" si="38"/>
        <v>46.827625235556262</v>
      </c>
      <c r="O294" s="331"/>
      <c r="P294" s="61"/>
      <c r="Q294" s="294"/>
      <c r="R294" s="292"/>
      <c r="S294" s="291"/>
    </row>
    <row r="295" spans="1:19" ht="14.4">
      <c r="A295" s="36">
        <f t="shared" si="33"/>
        <v>280</v>
      </c>
      <c r="B295" s="526"/>
      <c r="C295" s="36" t="str">
        <f>VLOOKUP('Employee Salary Payroll Tax '!B297,'Employee Salary Payroll Tax '!$D$1:$E$7,2,FALSE)</f>
        <v>IBEW</v>
      </c>
      <c r="D295" s="61">
        <f t="shared" si="34"/>
        <v>6.875E-3</v>
      </c>
      <c r="E295" s="351">
        <f>'Employee Salary Payroll Tax '!N297</f>
        <v>22699.64</v>
      </c>
      <c r="F295" s="351">
        <f t="shared" si="35"/>
        <v>22855.700024999998</v>
      </c>
      <c r="G295" s="352"/>
      <c r="H295" s="351">
        <f t="shared" si="39"/>
        <v>104500.36</v>
      </c>
      <c r="I295" s="351">
        <f t="shared" si="36"/>
        <v>156.06002499999886</v>
      </c>
      <c r="J295" s="351">
        <f t="shared" si="37"/>
        <v>9.6757215499999294</v>
      </c>
      <c r="K295" s="635">
        <f>SUM('Employee Salary Payroll Tax '!I297:K297)</f>
        <v>22699.640000000003</v>
      </c>
      <c r="L295" s="635">
        <f>'Employee Salary Payroll Tax '!H297</f>
        <v>0</v>
      </c>
      <c r="M295" s="293">
        <f t="shared" si="40"/>
        <v>-3.637978807091713E-12</v>
      </c>
      <c r="N295" s="359">
        <f t="shared" si="38"/>
        <v>9.6757215495736801</v>
      </c>
      <c r="O295" s="331"/>
      <c r="P295" s="61"/>
      <c r="Q295" s="294"/>
      <c r="R295" s="292"/>
      <c r="S295" s="291"/>
    </row>
    <row r="296" spans="1:19" ht="14.4">
      <c r="A296" s="36">
        <f t="shared" si="33"/>
        <v>281</v>
      </c>
      <c r="B296" s="526"/>
      <c r="C296" s="36" t="str">
        <f>VLOOKUP('Employee Salary Payroll Tax '!B298,'Employee Salary Payroll Tax '!$D$1:$E$7,2,FALSE)</f>
        <v>NonUnion</v>
      </c>
      <c r="D296" s="61">
        <f t="shared" si="34"/>
        <v>2.98E-2</v>
      </c>
      <c r="E296" s="351">
        <f>'Employee Salary Payroll Tax '!N298</f>
        <v>101628.62</v>
      </c>
      <c r="F296" s="351">
        <f t="shared" si="35"/>
        <v>104657.15287600001</v>
      </c>
      <c r="G296" s="352"/>
      <c r="H296" s="351">
        <f t="shared" si="39"/>
        <v>25571.380000000005</v>
      </c>
      <c r="I296" s="351">
        <f t="shared" si="36"/>
        <v>3028.532876000012</v>
      </c>
      <c r="J296" s="351">
        <f t="shared" si="37"/>
        <v>187.76903831200073</v>
      </c>
      <c r="K296" s="635">
        <f>SUM('Employee Salary Payroll Tax '!I298:K298)</f>
        <v>11501.23</v>
      </c>
      <c r="L296" s="635">
        <f>'Employee Salary Payroll Tax '!H298</f>
        <v>0</v>
      </c>
      <c r="M296" s="293">
        <f t="shared" si="40"/>
        <v>90127.39</v>
      </c>
      <c r="N296" s="359">
        <f t="shared" si="38"/>
        <v>21.249672547790997</v>
      </c>
      <c r="O296" s="331"/>
      <c r="P296" s="61"/>
      <c r="Q296" s="294"/>
      <c r="R296" s="292"/>
      <c r="S296" s="291"/>
    </row>
    <row r="297" spans="1:19" ht="14.4">
      <c r="A297" s="36">
        <f t="shared" si="33"/>
        <v>282</v>
      </c>
      <c r="B297" s="526"/>
      <c r="C297" s="36" t="str">
        <f>VLOOKUP('Employee Salary Payroll Tax '!B299,'Employee Salary Payroll Tax '!$D$1:$E$7,2,FALSE)</f>
        <v>NonUnion</v>
      </c>
      <c r="D297" s="61">
        <f t="shared" si="34"/>
        <v>2.98E-2</v>
      </c>
      <c r="E297" s="351">
        <f>'Employee Salary Payroll Tax '!N299</f>
        <v>72932.58</v>
      </c>
      <c r="F297" s="351">
        <f t="shared" si="35"/>
        <v>75105.970884000009</v>
      </c>
      <c r="G297" s="352"/>
      <c r="H297" s="351">
        <f t="shared" si="39"/>
        <v>54267.42</v>
      </c>
      <c r="I297" s="351">
        <f t="shared" si="36"/>
        <v>2173.3908840000076</v>
      </c>
      <c r="J297" s="351">
        <f t="shared" si="37"/>
        <v>134.75023480800047</v>
      </c>
      <c r="K297" s="635">
        <f>SUM('Employee Salary Payroll Tax '!I299:K299)</f>
        <v>34392.909999999996</v>
      </c>
      <c r="L297" s="635">
        <f>'Employee Salary Payroll Tax '!H299</f>
        <v>0</v>
      </c>
      <c r="M297" s="293">
        <f t="shared" si="40"/>
        <v>38539.670000000006</v>
      </c>
      <c r="N297" s="359">
        <f t="shared" si="38"/>
        <v>63.544340515128944</v>
      </c>
      <c r="O297" s="331"/>
      <c r="P297" s="61"/>
      <c r="Q297" s="294"/>
      <c r="R297" s="292"/>
      <c r="S297" s="291"/>
    </row>
    <row r="298" spans="1:19" ht="14.4">
      <c r="A298" s="36">
        <f t="shared" si="33"/>
        <v>283</v>
      </c>
      <c r="B298" s="526"/>
      <c r="C298" s="36" t="str">
        <f>VLOOKUP('Employee Salary Payroll Tax '!B300,'Employee Salary Payroll Tax '!$D$1:$E$7,2,FALSE)</f>
        <v>NonUnion</v>
      </c>
      <c r="D298" s="61">
        <f t="shared" si="34"/>
        <v>2.98E-2</v>
      </c>
      <c r="E298" s="351">
        <f>'Employee Salary Payroll Tax '!N300</f>
        <v>119736.28</v>
      </c>
      <c r="F298" s="351">
        <f t="shared" si="35"/>
        <v>123304.42114400001</v>
      </c>
      <c r="G298" s="352"/>
      <c r="H298" s="351">
        <f t="shared" si="39"/>
        <v>7463.7200000000012</v>
      </c>
      <c r="I298" s="351">
        <f t="shared" si="36"/>
        <v>3568.1411440000084</v>
      </c>
      <c r="J298" s="351">
        <f t="shared" si="37"/>
        <v>221.2247509280005</v>
      </c>
      <c r="K298" s="635">
        <f>SUM('Employee Salary Payroll Tax '!I300:K300)</f>
        <v>119736.28</v>
      </c>
      <c r="L298" s="635">
        <f>'Employee Salary Payroll Tax '!H300</f>
        <v>0</v>
      </c>
      <c r="M298" s="293">
        <f t="shared" si="40"/>
        <v>0</v>
      </c>
      <c r="N298" s="359">
        <f t="shared" si="38"/>
        <v>221.22475092615292</v>
      </c>
      <c r="O298" s="331"/>
      <c r="P298" s="61"/>
      <c r="Q298" s="294"/>
      <c r="R298" s="292"/>
      <c r="S298" s="291"/>
    </row>
    <row r="299" spans="1:19" ht="14.4">
      <c r="A299" s="36">
        <f t="shared" si="33"/>
        <v>284</v>
      </c>
      <c r="B299" s="526"/>
      <c r="C299" s="36" t="str">
        <f>VLOOKUP('Employee Salary Payroll Tax '!B301,'Employee Salary Payroll Tax '!$D$1:$E$7,2,FALSE)</f>
        <v>UA</v>
      </c>
      <c r="D299" s="61">
        <f t="shared" si="34"/>
        <v>0.03</v>
      </c>
      <c r="E299" s="351">
        <f>'Employee Salary Payroll Tax '!N301</f>
        <v>88806.54</v>
      </c>
      <c r="F299" s="351">
        <f t="shared" si="35"/>
        <v>91470.736199999999</v>
      </c>
      <c r="G299" s="352"/>
      <c r="H299" s="351">
        <f t="shared" si="39"/>
        <v>38393.460000000006</v>
      </c>
      <c r="I299" s="351">
        <f t="shared" si="36"/>
        <v>2664.1962000000058</v>
      </c>
      <c r="J299" s="351">
        <f t="shared" si="37"/>
        <v>165.18016440000036</v>
      </c>
      <c r="K299" s="635">
        <f>SUM('Employee Salary Payroll Tax '!I301:K301)</f>
        <v>74232.179999999993</v>
      </c>
      <c r="L299" s="635">
        <f>'Employee Salary Payroll Tax '!H301</f>
        <v>0</v>
      </c>
      <c r="M299" s="293">
        <f t="shared" si="40"/>
        <v>14574.36</v>
      </c>
      <c r="N299" s="359">
        <f t="shared" si="38"/>
        <v>138.07185479844557</v>
      </c>
      <c r="O299" s="331"/>
      <c r="P299" s="61"/>
      <c r="Q299" s="294"/>
      <c r="R299" s="292"/>
      <c r="S299" s="291"/>
    </row>
    <row r="300" spans="1:19" ht="14.4">
      <c r="A300" s="36">
        <f t="shared" si="33"/>
        <v>285</v>
      </c>
      <c r="B300" s="526"/>
      <c r="C300" s="36" t="str">
        <f>VLOOKUP('Employee Salary Payroll Tax '!B302,'Employee Salary Payroll Tax '!$D$1:$E$7,2,FALSE)</f>
        <v>UA</v>
      </c>
      <c r="D300" s="61">
        <f t="shared" si="34"/>
        <v>0.03</v>
      </c>
      <c r="E300" s="351">
        <f>'Employee Salary Payroll Tax '!N302</f>
        <v>79595.66</v>
      </c>
      <c r="F300" s="351">
        <f t="shared" si="35"/>
        <v>81983.529800000004</v>
      </c>
      <c r="G300" s="352"/>
      <c r="H300" s="351">
        <f t="shared" si="39"/>
        <v>47604.34</v>
      </c>
      <c r="I300" s="351">
        <f t="shared" si="36"/>
        <v>2387.8698000000004</v>
      </c>
      <c r="J300" s="351">
        <f t="shared" si="37"/>
        <v>148.04792760000004</v>
      </c>
      <c r="K300" s="635">
        <f>SUM('Employee Salary Payroll Tax '!I302:K302)</f>
        <v>26353.45</v>
      </c>
      <c r="L300" s="635">
        <f>'Employee Salary Payroll Tax '!H302</f>
        <v>0</v>
      </c>
      <c r="M300" s="293">
        <f t="shared" si="40"/>
        <v>53242.210000000006</v>
      </c>
      <c r="N300" s="359">
        <f t="shared" si="38"/>
        <v>49.017416999384189</v>
      </c>
      <c r="O300" s="331"/>
      <c r="P300" s="61"/>
      <c r="Q300" s="294"/>
      <c r="R300" s="292"/>
      <c r="S300" s="291"/>
    </row>
    <row r="301" spans="1:19" ht="14.4">
      <c r="A301" s="36">
        <f t="shared" si="33"/>
        <v>286</v>
      </c>
      <c r="B301" s="526"/>
      <c r="C301" s="36" t="str">
        <f>VLOOKUP('Employee Salary Payroll Tax '!B303,'Employee Salary Payroll Tax '!$D$1:$E$7,2,FALSE)</f>
        <v>IBEW</v>
      </c>
      <c r="D301" s="61">
        <f t="shared" si="34"/>
        <v>6.875E-3</v>
      </c>
      <c r="E301" s="351">
        <f>'Employee Salary Payroll Tax '!N303</f>
        <v>204718.06</v>
      </c>
      <c r="F301" s="351">
        <f t="shared" si="35"/>
        <v>206125.49666249999</v>
      </c>
      <c r="G301" s="352"/>
      <c r="H301" s="351">
        <f t="shared" si="39"/>
        <v>0</v>
      </c>
      <c r="I301" s="351">
        <f t="shared" si="36"/>
        <v>1407.4366624999966</v>
      </c>
      <c r="J301" s="351">
        <f t="shared" si="37"/>
        <v>0</v>
      </c>
      <c r="K301" s="635">
        <f>SUM('Employee Salary Payroll Tax '!I303:K303)</f>
        <v>168287.85</v>
      </c>
      <c r="L301" s="635">
        <f>'Employee Salary Payroll Tax '!H303</f>
        <v>0</v>
      </c>
      <c r="M301" s="293">
        <f t="shared" si="40"/>
        <v>36430.209999999992</v>
      </c>
      <c r="N301" s="359">
        <f t="shared" si="38"/>
        <v>0</v>
      </c>
      <c r="O301" s="331"/>
      <c r="P301" s="61"/>
      <c r="Q301" s="294"/>
      <c r="R301" s="292"/>
      <c r="S301" s="291"/>
    </row>
    <row r="302" spans="1:19" ht="14.4">
      <c r="A302" s="36">
        <f t="shared" si="33"/>
        <v>287</v>
      </c>
      <c r="B302" s="526"/>
      <c r="C302" s="36" t="str">
        <f>VLOOKUP('Employee Salary Payroll Tax '!B304,'Employee Salary Payroll Tax '!$D$1:$E$7,2,FALSE)</f>
        <v>IBEW</v>
      </c>
      <c r="D302" s="61">
        <f t="shared" si="34"/>
        <v>6.875E-3</v>
      </c>
      <c r="E302" s="351">
        <f>'Employee Salary Payroll Tax '!N304</f>
        <v>39143.35</v>
      </c>
      <c r="F302" s="351">
        <f t="shared" si="35"/>
        <v>39412.460531249999</v>
      </c>
      <c r="G302" s="352"/>
      <c r="H302" s="351">
        <f t="shared" si="39"/>
        <v>88056.65</v>
      </c>
      <c r="I302" s="351">
        <f t="shared" si="36"/>
        <v>269.11053125000035</v>
      </c>
      <c r="J302" s="351">
        <f t="shared" si="37"/>
        <v>16.684852937500022</v>
      </c>
      <c r="K302" s="635">
        <f>SUM('Employee Salary Payroll Tax '!I304:K304)</f>
        <v>38908.949999999997</v>
      </c>
      <c r="L302" s="635">
        <f>'Employee Salary Payroll Tax '!H304</f>
        <v>0</v>
      </c>
      <c r="M302" s="293">
        <f t="shared" si="40"/>
        <v>234.40000000000146</v>
      </c>
      <c r="N302" s="359">
        <f t="shared" si="38"/>
        <v>16.584939937076324</v>
      </c>
      <c r="O302" s="331"/>
      <c r="P302" s="61"/>
      <c r="Q302" s="294"/>
      <c r="R302" s="292"/>
      <c r="S302" s="291"/>
    </row>
    <row r="303" spans="1:19" ht="14.4">
      <c r="A303" s="36">
        <f t="shared" si="33"/>
        <v>288</v>
      </c>
      <c r="B303" s="526"/>
      <c r="C303" s="36" t="str">
        <f>VLOOKUP('Employee Salary Payroll Tax '!B305,'Employee Salary Payroll Tax '!$D$1:$E$7,2,FALSE)</f>
        <v>NonUnion</v>
      </c>
      <c r="D303" s="61">
        <f t="shared" si="34"/>
        <v>2.98E-2</v>
      </c>
      <c r="E303" s="351">
        <f>'Employee Salary Payroll Tax '!N305</f>
        <v>42476.71</v>
      </c>
      <c r="F303" s="351">
        <f t="shared" si="35"/>
        <v>43742.515958000004</v>
      </c>
      <c r="G303" s="352"/>
      <c r="H303" s="351">
        <f t="shared" si="39"/>
        <v>84723.290000000008</v>
      </c>
      <c r="I303" s="351">
        <f t="shared" si="36"/>
        <v>1265.8059580000045</v>
      </c>
      <c r="J303" s="351">
        <f t="shared" si="37"/>
        <v>78.479969396000271</v>
      </c>
      <c r="K303" s="635">
        <f>SUM('Employee Salary Payroll Tax '!I305:K305)</f>
        <v>10054.91</v>
      </c>
      <c r="L303" s="635">
        <f>'Employee Salary Payroll Tax '!H305</f>
        <v>0</v>
      </c>
      <c r="M303" s="293">
        <f t="shared" si="40"/>
        <v>32421.8</v>
      </c>
      <c r="N303" s="359">
        <f t="shared" si="38"/>
        <v>18.577451715562706</v>
      </c>
      <c r="O303" s="331"/>
      <c r="P303" s="61"/>
      <c r="Q303" s="294"/>
      <c r="R303" s="292"/>
      <c r="S303" s="291"/>
    </row>
    <row r="304" spans="1:19" ht="14.4">
      <c r="A304" s="36">
        <f t="shared" si="33"/>
        <v>289</v>
      </c>
      <c r="B304" s="526"/>
      <c r="C304" s="36" t="str">
        <f>VLOOKUP('Employee Salary Payroll Tax '!B306,'Employee Salary Payroll Tax '!$D$1:$E$7,2,FALSE)</f>
        <v>UA</v>
      </c>
      <c r="D304" s="61">
        <f t="shared" si="34"/>
        <v>0.03</v>
      </c>
      <c r="E304" s="351">
        <f>'Employee Salary Payroll Tax '!N306</f>
        <v>74501.11</v>
      </c>
      <c r="F304" s="351">
        <f t="shared" si="35"/>
        <v>76736.143299999996</v>
      </c>
      <c r="G304" s="352"/>
      <c r="H304" s="351">
        <f t="shared" si="39"/>
        <v>52698.89</v>
      </c>
      <c r="I304" s="351">
        <f t="shared" si="36"/>
        <v>2235.0332999999955</v>
      </c>
      <c r="J304" s="351">
        <f t="shared" si="37"/>
        <v>138.57206459999972</v>
      </c>
      <c r="K304" s="635">
        <f>SUM('Employee Salary Payroll Tax '!I306:K306)</f>
        <v>66808.179999999993</v>
      </c>
      <c r="L304" s="635">
        <f>'Employee Salary Payroll Tax '!H306</f>
        <v>709.53</v>
      </c>
      <c r="M304" s="293">
        <f t="shared" si="40"/>
        <v>6983.4000000000078</v>
      </c>
      <c r="N304" s="359">
        <f t="shared" si="38"/>
        <v>124.26321479833182</v>
      </c>
      <c r="O304" s="331"/>
      <c r="P304" s="61"/>
      <c r="Q304" s="294"/>
      <c r="R304" s="292"/>
      <c r="S304" s="291"/>
    </row>
    <row r="305" spans="1:19" ht="14.4">
      <c r="A305" s="36">
        <f t="shared" si="33"/>
        <v>290</v>
      </c>
      <c r="B305" s="526"/>
      <c r="C305" s="36" t="str">
        <f>VLOOKUP('Employee Salary Payroll Tax '!B307,'Employee Salary Payroll Tax '!$D$1:$E$7,2,FALSE)</f>
        <v>NonUnion</v>
      </c>
      <c r="D305" s="61">
        <f t="shared" si="34"/>
        <v>2.98E-2</v>
      </c>
      <c r="E305" s="351">
        <f>'Employee Salary Payroll Tax '!N307</f>
        <v>-0.01</v>
      </c>
      <c r="F305" s="351">
        <f t="shared" si="35"/>
        <v>-1.0298E-2</v>
      </c>
      <c r="G305" s="352"/>
      <c r="H305" s="351">
        <f t="shared" si="39"/>
        <v>127200.01</v>
      </c>
      <c r="I305" s="351">
        <f t="shared" si="36"/>
        <v>-2.9799999999999965E-4</v>
      </c>
      <c r="J305" s="351">
        <f t="shared" si="37"/>
        <v>-1.8475999999999977E-5</v>
      </c>
      <c r="K305" s="635">
        <f>SUM('Employee Salary Payroll Tax '!I307:K307)</f>
        <v>77.45</v>
      </c>
      <c r="L305" s="635">
        <f>'Employee Salary Payroll Tax '!H307</f>
        <v>0</v>
      </c>
      <c r="M305" s="293">
        <f t="shared" si="40"/>
        <v>-77.460000000000008</v>
      </c>
      <c r="N305" s="359">
        <f t="shared" si="38"/>
        <v>0.14311093109303591</v>
      </c>
      <c r="O305" s="331"/>
      <c r="P305" s="61"/>
      <c r="Q305" s="294"/>
      <c r="R305" s="292"/>
      <c r="S305" s="291"/>
    </row>
    <row r="306" spans="1:19" ht="14.4">
      <c r="A306" s="36">
        <f t="shared" si="33"/>
        <v>291</v>
      </c>
      <c r="B306" s="526"/>
      <c r="C306" s="36" t="str">
        <f>VLOOKUP('Employee Salary Payroll Tax '!B308,'Employee Salary Payroll Tax '!$D$1:$E$7,2,FALSE)</f>
        <v>UA</v>
      </c>
      <c r="D306" s="61">
        <f t="shared" si="34"/>
        <v>0.03</v>
      </c>
      <c r="E306" s="351">
        <f>'Employee Salary Payroll Tax '!N308</f>
        <v>100454.06</v>
      </c>
      <c r="F306" s="351">
        <f t="shared" si="35"/>
        <v>103467.68180000001</v>
      </c>
      <c r="G306" s="352"/>
      <c r="H306" s="351">
        <f t="shared" si="39"/>
        <v>26745.940000000002</v>
      </c>
      <c r="I306" s="351">
        <f t="shared" si="36"/>
        <v>3013.6218000000081</v>
      </c>
      <c r="J306" s="351">
        <f t="shared" si="37"/>
        <v>186.8445516000005</v>
      </c>
      <c r="K306" s="635">
        <f>SUM('Employee Salary Payroll Tax '!I308:K308)</f>
        <v>78884.11</v>
      </c>
      <c r="L306" s="635">
        <f>'Employee Salary Payroll Tax '!H308</f>
        <v>0</v>
      </c>
      <c r="M306" s="293">
        <f t="shared" si="40"/>
        <v>21569.949999999997</v>
      </c>
      <c r="N306" s="359">
        <f t="shared" si="38"/>
        <v>146.7244445985398</v>
      </c>
      <c r="O306" s="331"/>
      <c r="P306" s="61"/>
      <c r="Q306" s="294"/>
      <c r="R306" s="292"/>
      <c r="S306" s="291"/>
    </row>
    <row r="307" spans="1:19" ht="14.4">
      <c r="A307" s="36">
        <f t="shared" si="33"/>
        <v>292</v>
      </c>
      <c r="B307" s="526"/>
      <c r="C307" s="36" t="str">
        <f>VLOOKUP('Employee Salary Payroll Tax '!B309,'Employee Salary Payroll Tax '!$D$1:$E$7,2,FALSE)</f>
        <v>NonUnion</v>
      </c>
      <c r="D307" s="61">
        <f t="shared" si="34"/>
        <v>2.98E-2</v>
      </c>
      <c r="E307" s="351">
        <f>'Employee Salary Payroll Tax '!N309</f>
        <v>84195.03</v>
      </c>
      <c r="F307" s="351">
        <f t="shared" si="35"/>
        <v>86704.041894000009</v>
      </c>
      <c r="G307" s="352"/>
      <c r="H307" s="351">
        <f t="shared" si="39"/>
        <v>43004.97</v>
      </c>
      <c r="I307" s="351">
        <f t="shared" si="36"/>
        <v>2509.0118940000102</v>
      </c>
      <c r="J307" s="351">
        <f t="shared" si="37"/>
        <v>155.55873742800063</v>
      </c>
      <c r="K307" s="635">
        <f>SUM('Employee Salary Payroll Tax '!I309:K309)</f>
        <v>29228.89</v>
      </c>
      <c r="L307" s="635">
        <f>'Employee Salary Payroll Tax '!H309</f>
        <v>0</v>
      </c>
      <c r="M307" s="293">
        <f t="shared" si="40"/>
        <v>54966.14</v>
      </c>
      <c r="N307" s="359">
        <f t="shared" si="38"/>
        <v>54.003297163358816</v>
      </c>
      <c r="O307" s="331"/>
      <c r="P307" s="61"/>
      <c r="Q307" s="294"/>
      <c r="R307" s="292"/>
      <c r="S307" s="291"/>
    </row>
    <row r="308" spans="1:19" ht="14.4">
      <c r="A308" s="36">
        <f t="shared" si="33"/>
        <v>293</v>
      </c>
      <c r="B308" s="526"/>
      <c r="C308" s="36" t="str">
        <f>VLOOKUP('Employee Salary Payroll Tax '!B310,'Employee Salary Payroll Tax '!$D$1:$E$7,2,FALSE)</f>
        <v>NonUnion</v>
      </c>
      <c r="D308" s="61">
        <f t="shared" si="34"/>
        <v>2.98E-2</v>
      </c>
      <c r="E308" s="351">
        <f>'Employee Salary Payroll Tax '!N310</f>
        <v>79217.39</v>
      </c>
      <c r="F308" s="351">
        <f t="shared" si="35"/>
        <v>81578.068222000002</v>
      </c>
      <c r="G308" s="352"/>
      <c r="H308" s="351">
        <f t="shared" si="39"/>
        <v>47982.61</v>
      </c>
      <c r="I308" s="351">
        <f t="shared" si="36"/>
        <v>2360.6782220000023</v>
      </c>
      <c r="J308" s="351">
        <f t="shared" si="37"/>
        <v>146.36204976400015</v>
      </c>
      <c r="K308" s="635">
        <f>SUM('Employee Salary Payroll Tax '!I310:K310)</f>
        <v>79046.97</v>
      </c>
      <c r="L308" s="635">
        <f>'Employee Salary Payroll Tax '!H310</f>
        <v>0</v>
      </c>
      <c r="M308" s="293">
        <f t="shared" si="40"/>
        <v>170.41999999999825</v>
      </c>
      <c r="N308" s="359">
        <f t="shared" si="38"/>
        <v>146.04718177015656</v>
      </c>
      <c r="O308" s="331"/>
      <c r="P308" s="61"/>
      <c r="Q308" s="294"/>
      <c r="R308" s="292"/>
      <c r="S308" s="291"/>
    </row>
    <row r="309" spans="1:19" ht="14.4">
      <c r="A309" s="36">
        <f t="shared" si="33"/>
        <v>294</v>
      </c>
      <c r="B309" s="526"/>
      <c r="C309" s="36" t="str">
        <f>VLOOKUP('Employee Salary Payroll Tax '!B311,'Employee Salary Payroll Tax '!$D$1:$E$7,2,FALSE)</f>
        <v>NonUnion</v>
      </c>
      <c r="D309" s="61">
        <f t="shared" si="34"/>
        <v>2.98E-2</v>
      </c>
      <c r="E309" s="351">
        <f>'Employee Salary Payroll Tax '!N311</f>
        <v>120631.89</v>
      </c>
      <c r="F309" s="351">
        <f t="shared" si="35"/>
        <v>124226.72032200001</v>
      </c>
      <c r="G309" s="352"/>
      <c r="H309" s="351">
        <f t="shared" si="39"/>
        <v>6568.1100000000006</v>
      </c>
      <c r="I309" s="351">
        <f t="shared" si="36"/>
        <v>3594.8303220000089</v>
      </c>
      <c r="J309" s="351">
        <f t="shared" si="37"/>
        <v>222.87947996400055</v>
      </c>
      <c r="K309" s="635">
        <f>SUM('Employee Salary Payroll Tax '!I311:K311)</f>
        <v>112506.67000000001</v>
      </c>
      <c r="L309" s="635">
        <f>'Employee Salary Payroll Tax '!H311</f>
        <v>0</v>
      </c>
      <c r="M309" s="293">
        <f t="shared" si="40"/>
        <v>8125.2199999999866</v>
      </c>
      <c r="N309" s="359">
        <f t="shared" si="38"/>
        <v>207.86732349027741</v>
      </c>
      <c r="O309" s="331"/>
      <c r="P309" s="61"/>
      <c r="Q309" s="294"/>
      <c r="R309" s="292"/>
      <c r="S309" s="291"/>
    </row>
    <row r="310" spans="1:19" ht="14.4">
      <c r="A310" s="36">
        <f t="shared" si="33"/>
        <v>295</v>
      </c>
      <c r="B310" s="526"/>
      <c r="C310" s="36" t="str">
        <f>VLOOKUP('Employee Salary Payroll Tax '!B312,'Employee Salary Payroll Tax '!$D$1:$E$7,2,FALSE)</f>
        <v>NonUnion</v>
      </c>
      <c r="D310" s="61">
        <f t="shared" si="34"/>
        <v>2.98E-2</v>
      </c>
      <c r="E310" s="351">
        <f>'Employee Salary Payroll Tax '!N312</f>
        <v>92658.240000000005</v>
      </c>
      <c r="F310" s="351">
        <f t="shared" si="35"/>
        <v>95419.455552000014</v>
      </c>
      <c r="G310" s="352"/>
      <c r="H310" s="351">
        <f t="shared" si="39"/>
        <v>34541.759999999995</v>
      </c>
      <c r="I310" s="351">
        <f t="shared" si="36"/>
        <v>2761.2155520000088</v>
      </c>
      <c r="J310" s="351">
        <f t="shared" si="37"/>
        <v>171.19536422400054</v>
      </c>
      <c r="K310" s="635">
        <f>SUM('Employee Salary Payroll Tax '!I312:K312)</f>
        <v>26432.920000000002</v>
      </c>
      <c r="L310" s="635">
        <f>'Employee Salary Payroll Tax '!H312</f>
        <v>0</v>
      </c>
      <c r="M310" s="293">
        <f t="shared" si="40"/>
        <v>66225.320000000007</v>
      </c>
      <c r="N310" s="359">
        <f t="shared" si="38"/>
        <v>48.837462991473089</v>
      </c>
      <c r="O310" s="331"/>
      <c r="P310" s="61"/>
      <c r="Q310" s="294"/>
      <c r="R310" s="292"/>
      <c r="S310" s="291"/>
    </row>
    <row r="311" spans="1:19" ht="14.4">
      <c r="A311" s="36">
        <f t="shared" si="33"/>
        <v>296</v>
      </c>
      <c r="B311" s="526"/>
      <c r="C311" s="36" t="str">
        <f>VLOOKUP('Employee Salary Payroll Tax '!B313,'Employee Salary Payroll Tax '!$D$1:$E$7,2,FALSE)</f>
        <v>IBEW</v>
      </c>
      <c r="D311" s="61">
        <f t="shared" si="34"/>
        <v>6.875E-3</v>
      </c>
      <c r="E311" s="351">
        <f>'Employee Salary Payroll Tax '!N313</f>
        <v>174300.36</v>
      </c>
      <c r="F311" s="351">
        <f t="shared" si="35"/>
        <v>175498.67497499997</v>
      </c>
      <c r="G311" s="352"/>
      <c r="H311" s="351">
        <f t="shared" si="39"/>
        <v>0</v>
      </c>
      <c r="I311" s="351">
        <f t="shared" si="36"/>
        <v>1198.3149749999866</v>
      </c>
      <c r="J311" s="351">
        <f t="shared" si="37"/>
        <v>0</v>
      </c>
      <c r="K311" s="635">
        <f>SUM('Employee Salary Payroll Tax '!I313:K313)</f>
        <v>159692.26999999999</v>
      </c>
      <c r="L311" s="635">
        <f>'Employee Salary Payroll Tax '!H313</f>
        <v>0</v>
      </c>
      <c r="M311" s="293">
        <f t="shared" si="40"/>
        <v>14608.089999999997</v>
      </c>
      <c r="N311" s="359">
        <f t="shared" si="38"/>
        <v>0</v>
      </c>
      <c r="O311" s="331"/>
      <c r="P311" s="61"/>
      <c r="Q311" s="294"/>
      <c r="R311" s="292"/>
      <c r="S311" s="291"/>
    </row>
    <row r="312" spans="1:19" ht="14.4">
      <c r="A312" s="36">
        <f t="shared" si="33"/>
        <v>297</v>
      </c>
      <c r="B312" s="526"/>
      <c r="C312" s="36" t="str">
        <f>VLOOKUP('Employee Salary Payroll Tax '!B314,'Employee Salary Payroll Tax '!$D$1:$E$7,2,FALSE)</f>
        <v>IBEW</v>
      </c>
      <c r="D312" s="61">
        <f t="shared" si="34"/>
        <v>6.875E-3</v>
      </c>
      <c r="E312" s="351">
        <f>'Employee Salary Payroll Tax '!N314</f>
        <v>69428.320000000007</v>
      </c>
      <c r="F312" s="351">
        <f t="shared" si="35"/>
        <v>69905.6397</v>
      </c>
      <c r="G312" s="352"/>
      <c r="H312" s="351">
        <f t="shared" si="39"/>
        <v>57771.679999999993</v>
      </c>
      <c r="I312" s="351">
        <f t="shared" si="36"/>
        <v>477.31969999999274</v>
      </c>
      <c r="J312" s="351">
        <f t="shared" si="37"/>
        <v>29.593821399999548</v>
      </c>
      <c r="K312" s="635">
        <f>SUM('Employee Salary Payroll Tax '!I314:K314)</f>
        <v>0</v>
      </c>
      <c r="L312" s="635">
        <f>'Employee Salary Payroll Tax '!H314</f>
        <v>0</v>
      </c>
      <c r="M312" s="293">
        <f t="shared" si="40"/>
        <v>69428.320000000007</v>
      </c>
      <c r="N312" s="359">
        <f t="shared" si="38"/>
        <v>0</v>
      </c>
      <c r="O312" s="331"/>
      <c r="P312" s="61"/>
      <c r="Q312" s="294"/>
      <c r="R312" s="292"/>
      <c r="S312" s="291"/>
    </row>
    <row r="313" spans="1:19" ht="14.4">
      <c r="A313" s="36">
        <f t="shared" si="33"/>
        <v>298</v>
      </c>
      <c r="B313" s="526"/>
      <c r="C313" s="36" t="str">
        <f>VLOOKUP('Employee Salary Payroll Tax '!B315,'Employee Salary Payroll Tax '!$D$1:$E$7,2,FALSE)</f>
        <v>IBEW</v>
      </c>
      <c r="D313" s="61">
        <f t="shared" si="34"/>
        <v>6.875E-3</v>
      </c>
      <c r="E313" s="351">
        <f>'Employee Salary Payroll Tax '!N315</f>
        <v>113663.91</v>
      </c>
      <c r="F313" s="351">
        <f t="shared" si="35"/>
        <v>114445.34938124999</v>
      </c>
      <c r="G313" s="352"/>
      <c r="H313" s="351">
        <f t="shared" si="39"/>
        <v>13536.089999999997</v>
      </c>
      <c r="I313" s="351">
        <f t="shared" si="36"/>
        <v>781.43938124999113</v>
      </c>
      <c r="J313" s="351">
        <f t="shared" si="37"/>
        <v>48.449241637499448</v>
      </c>
      <c r="K313" s="635">
        <f>SUM('Employee Salary Payroll Tax '!I315:K315)</f>
        <v>24846.48</v>
      </c>
      <c r="L313" s="635">
        <f>'Employee Salary Payroll Tax '!H315</f>
        <v>0</v>
      </c>
      <c r="M313" s="293">
        <f t="shared" si="40"/>
        <v>88817.430000000008</v>
      </c>
      <c r="N313" s="359">
        <f t="shared" si="38"/>
        <v>10.590812099906701</v>
      </c>
      <c r="O313" s="331"/>
      <c r="P313" s="61"/>
      <c r="Q313" s="294"/>
      <c r="R313" s="292"/>
      <c r="S313" s="291"/>
    </row>
    <row r="314" spans="1:19" ht="14.4">
      <c r="A314" s="36">
        <f t="shared" si="33"/>
        <v>299</v>
      </c>
      <c r="B314" s="526"/>
      <c r="C314" s="36" t="str">
        <f>VLOOKUP('Employee Salary Payroll Tax '!B316,'Employee Salary Payroll Tax '!$D$1:$E$7,2,FALSE)</f>
        <v>IBEW</v>
      </c>
      <c r="D314" s="61">
        <f t="shared" si="34"/>
        <v>6.875E-3</v>
      </c>
      <c r="E314" s="351">
        <f>'Employee Salary Payroll Tax '!N316</f>
        <v>92010.44</v>
      </c>
      <c r="F314" s="351">
        <f t="shared" si="35"/>
        <v>92643.011775000006</v>
      </c>
      <c r="G314" s="352"/>
      <c r="H314" s="351">
        <f t="shared" si="39"/>
        <v>35189.56</v>
      </c>
      <c r="I314" s="351">
        <f t="shared" si="36"/>
        <v>632.57177500000398</v>
      </c>
      <c r="J314" s="351">
        <f t="shared" si="37"/>
        <v>39.219450050000248</v>
      </c>
      <c r="K314" s="635">
        <f>SUM('Employee Salary Payroll Tax '!I316:K316)</f>
        <v>84633</v>
      </c>
      <c r="L314" s="635">
        <f>'Employee Salary Payroll Tax '!H316</f>
        <v>0</v>
      </c>
      <c r="M314" s="293">
        <f t="shared" si="40"/>
        <v>7377.4400000000023</v>
      </c>
      <c r="N314" s="359">
        <f t="shared" si="38"/>
        <v>36.074816249608155</v>
      </c>
      <c r="O314" s="331"/>
      <c r="P314" s="61"/>
      <c r="Q314" s="294"/>
      <c r="R314" s="292"/>
      <c r="S314" s="291"/>
    </row>
    <row r="315" spans="1:19" ht="14.4">
      <c r="A315" s="36">
        <f t="shared" si="33"/>
        <v>300</v>
      </c>
      <c r="B315" s="526"/>
      <c r="C315" s="36" t="str">
        <f>VLOOKUP('Employee Salary Payroll Tax '!B317,'Employee Salary Payroll Tax '!$D$1:$E$7,2,FALSE)</f>
        <v>IBEW</v>
      </c>
      <c r="D315" s="61">
        <f t="shared" si="34"/>
        <v>6.875E-3</v>
      </c>
      <c r="E315" s="351">
        <f>'Employee Salary Payroll Tax '!N317</f>
        <v>152582.07</v>
      </c>
      <c r="F315" s="351">
        <f t="shared" si="35"/>
        <v>153631.07173125001</v>
      </c>
      <c r="G315" s="352"/>
      <c r="H315" s="351">
        <f t="shared" si="39"/>
        <v>0</v>
      </c>
      <c r="I315" s="351">
        <f t="shared" si="36"/>
        <v>1049.0017312499986</v>
      </c>
      <c r="J315" s="351">
        <f t="shared" si="37"/>
        <v>0</v>
      </c>
      <c r="K315" s="635">
        <f>SUM('Employee Salary Payroll Tax '!I317:K317)</f>
        <v>145597.82</v>
      </c>
      <c r="L315" s="635">
        <f>'Employee Salary Payroll Tax '!H317</f>
        <v>0</v>
      </c>
      <c r="M315" s="293">
        <f t="shared" si="40"/>
        <v>6984.25</v>
      </c>
      <c r="N315" s="359">
        <f t="shared" si="38"/>
        <v>0</v>
      </c>
      <c r="O315" s="331"/>
      <c r="P315" s="61"/>
      <c r="Q315" s="294"/>
      <c r="R315" s="292"/>
      <c r="S315" s="291"/>
    </row>
    <row r="316" spans="1:19" ht="14.4">
      <c r="A316" s="36">
        <f t="shared" si="33"/>
        <v>301</v>
      </c>
      <c r="B316" s="526"/>
      <c r="C316" s="36" t="str">
        <f>VLOOKUP('Employee Salary Payroll Tax '!B318,'Employee Salary Payroll Tax '!$D$1:$E$7,2,FALSE)</f>
        <v>IBEW</v>
      </c>
      <c r="D316" s="61">
        <f t="shared" si="34"/>
        <v>6.875E-3</v>
      </c>
      <c r="E316" s="351">
        <f>'Employee Salary Payroll Tax '!N318</f>
        <v>5798.39</v>
      </c>
      <c r="F316" s="351">
        <f t="shared" si="35"/>
        <v>5838.2539312500003</v>
      </c>
      <c r="G316" s="352"/>
      <c r="H316" s="351">
        <f t="shared" si="39"/>
        <v>121401.61</v>
      </c>
      <c r="I316" s="351">
        <f t="shared" si="36"/>
        <v>39.863931249999951</v>
      </c>
      <c r="J316" s="351">
        <f t="shared" si="37"/>
        <v>2.4715637374999968</v>
      </c>
      <c r="K316" s="635">
        <f>SUM('Employee Salary Payroll Tax '!I318:K318)</f>
        <v>5798.39</v>
      </c>
      <c r="L316" s="635">
        <f>'Employee Salary Payroll Tax '!H318</f>
        <v>0</v>
      </c>
      <c r="M316" s="293">
        <f t="shared" si="40"/>
        <v>0</v>
      </c>
      <c r="N316" s="359">
        <f t="shared" si="38"/>
        <v>2.4715637370737467</v>
      </c>
      <c r="O316" s="331"/>
      <c r="P316" s="61"/>
      <c r="Q316" s="294"/>
      <c r="R316" s="292"/>
      <c r="S316" s="291"/>
    </row>
    <row r="317" spans="1:19" ht="14.4">
      <c r="A317" s="36">
        <f t="shared" si="33"/>
        <v>302</v>
      </c>
      <c r="B317" s="526"/>
      <c r="C317" s="36" t="str">
        <f>VLOOKUP('Employee Salary Payroll Tax '!B319,'Employee Salary Payroll Tax '!$D$1:$E$7,2,FALSE)</f>
        <v>NonUnion</v>
      </c>
      <c r="D317" s="61">
        <f t="shared" si="34"/>
        <v>2.98E-2</v>
      </c>
      <c r="E317" s="351">
        <f>'Employee Salary Payroll Tax '!N319</f>
        <v>46653.56</v>
      </c>
      <c r="F317" s="351">
        <f t="shared" si="35"/>
        <v>48043.836087999996</v>
      </c>
      <c r="G317" s="352"/>
      <c r="H317" s="351">
        <f t="shared" si="39"/>
        <v>80546.44</v>
      </c>
      <c r="I317" s="351">
        <f t="shared" si="36"/>
        <v>1390.2760879999987</v>
      </c>
      <c r="J317" s="351">
        <f t="shared" si="37"/>
        <v>86.197117455999916</v>
      </c>
      <c r="K317" s="635">
        <f>SUM('Employee Salary Payroll Tax '!I319:K319)</f>
        <v>7448.9500000000007</v>
      </c>
      <c r="L317" s="635">
        <f>'Employee Salary Payroll Tax '!H319</f>
        <v>0</v>
      </c>
      <c r="M317" s="293">
        <f t="shared" si="40"/>
        <v>39204.61</v>
      </c>
      <c r="N317" s="359">
        <f t="shared" si="38"/>
        <v>13.762680019704993</v>
      </c>
      <c r="O317" s="331"/>
      <c r="P317" s="61"/>
      <c r="Q317" s="294"/>
      <c r="R317" s="292"/>
      <c r="S317" s="291"/>
    </row>
    <row r="318" spans="1:19" ht="14.4">
      <c r="A318" s="36">
        <f t="shared" si="33"/>
        <v>303</v>
      </c>
      <c r="B318" s="526"/>
      <c r="C318" s="36" t="str">
        <f>VLOOKUP('Employee Salary Payroll Tax '!B320,'Employee Salary Payroll Tax '!$D$1:$E$7,2,FALSE)</f>
        <v>NonUnion</v>
      </c>
      <c r="D318" s="61">
        <f t="shared" si="34"/>
        <v>2.98E-2</v>
      </c>
      <c r="E318" s="351">
        <f>'Employee Salary Payroll Tax '!N320</f>
        <v>103064</v>
      </c>
      <c r="F318" s="351">
        <f t="shared" si="35"/>
        <v>106135.30720000001</v>
      </c>
      <c r="G318" s="352"/>
      <c r="H318" s="351">
        <f t="shared" si="39"/>
        <v>24136</v>
      </c>
      <c r="I318" s="351">
        <f t="shared" si="36"/>
        <v>3071.3072000000102</v>
      </c>
      <c r="J318" s="351">
        <f t="shared" si="37"/>
        <v>190.42104640000062</v>
      </c>
      <c r="K318" s="635">
        <f>SUM('Employee Salary Payroll Tax '!I320:K320)</f>
        <v>20979.070000000003</v>
      </c>
      <c r="L318" s="635">
        <f>'Employee Salary Payroll Tax '!H320</f>
        <v>0</v>
      </c>
      <c r="M318" s="293">
        <f t="shared" si="40"/>
        <v>82084.929999999993</v>
      </c>
      <c r="N318" s="359">
        <f t="shared" si="38"/>
        <v>38.760929731624046</v>
      </c>
      <c r="O318" s="331"/>
      <c r="P318" s="61"/>
      <c r="Q318" s="294"/>
      <c r="R318" s="292"/>
      <c r="S318" s="291"/>
    </row>
    <row r="319" spans="1:19" ht="14.4">
      <c r="A319" s="36">
        <f t="shared" si="33"/>
        <v>304</v>
      </c>
      <c r="B319" s="526"/>
      <c r="C319" s="36" t="str">
        <f>VLOOKUP('Employee Salary Payroll Tax '!B321,'Employee Salary Payroll Tax '!$D$1:$E$7,2,FALSE)</f>
        <v>NonUnion</v>
      </c>
      <c r="D319" s="61">
        <f t="shared" si="34"/>
        <v>2.98E-2</v>
      </c>
      <c r="E319" s="351">
        <f>'Employee Salary Payroll Tax '!N321</f>
        <v>88658.37</v>
      </c>
      <c r="F319" s="351">
        <f t="shared" si="35"/>
        <v>91300.389425999994</v>
      </c>
      <c r="G319" s="352"/>
      <c r="H319" s="351">
        <f t="shared" si="39"/>
        <v>38541.630000000005</v>
      </c>
      <c r="I319" s="351">
        <f t="shared" si="36"/>
        <v>2642.0194259999989</v>
      </c>
      <c r="J319" s="351">
        <f t="shared" si="37"/>
        <v>163.80520441199994</v>
      </c>
      <c r="K319" s="635">
        <f>SUM('Employee Salary Payroll Tax '!I321:K321)</f>
        <v>13887.789999999999</v>
      </c>
      <c r="L319" s="635">
        <f>'Employee Salary Payroll Tax '!H321</f>
        <v>0</v>
      </c>
      <c r="M319" s="293">
        <f t="shared" si="40"/>
        <v>74770.58</v>
      </c>
      <c r="N319" s="359">
        <f t="shared" si="38"/>
        <v>25.659080803710577</v>
      </c>
      <c r="O319" s="331"/>
      <c r="P319" s="61"/>
      <c r="Q319" s="294"/>
      <c r="R319" s="292"/>
      <c r="S319" s="291"/>
    </row>
    <row r="320" spans="1:19" ht="14.4">
      <c r="A320" s="36">
        <f t="shared" si="33"/>
        <v>305</v>
      </c>
      <c r="B320" s="526"/>
      <c r="C320" s="36" t="str">
        <f>VLOOKUP('Employee Salary Payroll Tax '!B322,'Employee Salary Payroll Tax '!$D$1:$E$7,2,FALSE)</f>
        <v>IBEW</v>
      </c>
      <c r="D320" s="61">
        <f t="shared" si="34"/>
        <v>6.875E-3</v>
      </c>
      <c r="E320" s="351">
        <f>'Employee Salary Payroll Tax '!N322</f>
        <v>11932.82</v>
      </c>
      <c r="F320" s="351">
        <f t="shared" si="35"/>
        <v>12014.858137499999</v>
      </c>
      <c r="G320" s="352"/>
      <c r="H320" s="351">
        <f t="shared" si="39"/>
        <v>115267.18</v>
      </c>
      <c r="I320" s="351">
        <f t="shared" si="36"/>
        <v>82.038137499999721</v>
      </c>
      <c r="J320" s="351">
        <f t="shared" si="37"/>
        <v>5.0863645249999827</v>
      </c>
      <c r="K320" s="635">
        <f>SUM('Employee Salary Payroll Tax '!I322:K322)</f>
        <v>11913.49</v>
      </c>
      <c r="L320" s="635">
        <f>'Employee Salary Payroll Tax '!H322</f>
        <v>0</v>
      </c>
      <c r="M320" s="293">
        <f t="shared" si="40"/>
        <v>19.329999999999927</v>
      </c>
      <c r="N320" s="359">
        <f t="shared" si="38"/>
        <v>5.0781251120744226</v>
      </c>
      <c r="O320" s="331"/>
      <c r="P320" s="61"/>
      <c r="Q320" s="294"/>
      <c r="R320" s="292"/>
      <c r="S320" s="291"/>
    </row>
    <row r="321" spans="1:19" ht="14.4">
      <c r="A321" s="36">
        <f t="shared" si="33"/>
        <v>306</v>
      </c>
      <c r="B321" s="526"/>
      <c r="C321" s="36" t="str">
        <f>VLOOKUP('Employee Salary Payroll Tax '!B323,'Employee Salary Payroll Tax '!$D$1:$E$7,2,FALSE)</f>
        <v>NonUnion</v>
      </c>
      <c r="D321" s="61">
        <f t="shared" si="34"/>
        <v>2.98E-2</v>
      </c>
      <c r="E321" s="351">
        <f>'Employee Salary Payroll Tax '!N323</f>
        <v>40109.39</v>
      </c>
      <c r="F321" s="351">
        <f t="shared" si="35"/>
        <v>41304.649821999999</v>
      </c>
      <c r="G321" s="352"/>
      <c r="H321" s="351">
        <f t="shared" si="39"/>
        <v>87090.61</v>
      </c>
      <c r="I321" s="351">
        <f t="shared" si="36"/>
        <v>1195.259822</v>
      </c>
      <c r="J321" s="351">
        <f t="shared" si="37"/>
        <v>74.106108964000001</v>
      </c>
      <c r="K321" s="635">
        <f>SUM('Employee Salary Payroll Tax '!I323:K323)</f>
        <v>1594.06</v>
      </c>
      <c r="L321" s="635">
        <f>'Employee Salary Payroll Tax '!H323</f>
        <v>0</v>
      </c>
      <c r="M321" s="293">
        <f t="shared" si="40"/>
        <v>38515.33</v>
      </c>
      <c r="N321" s="359">
        <f t="shared" si="38"/>
        <v>2.9451852559265714</v>
      </c>
      <c r="O321" s="331"/>
      <c r="P321" s="61"/>
      <c r="Q321" s="294"/>
      <c r="R321" s="292"/>
      <c r="S321" s="291"/>
    </row>
    <row r="322" spans="1:19" ht="14.4">
      <c r="A322" s="36">
        <f t="shared" si="33"/>
        <v>307</v>
      </c>
      <c r="B322" s="526"/>
      <c r="C322" s="36" t="str">
        <f>VLOOKUP('Employee Salary Payroll Tax '!B324,'Employee Salary Payroll Tax '!$D$1:$E$7,2,FALSE)</f>
        <v>IBEW</v>
      </c>
      <c r="D322" s="61">
        <f t="shared" si="34"/>
        <v>6.875E-3</v>
      </c>
      <c r="E322" s="351">
        <f>'Employee Salary Payroll Tax '!N324</f>
        <v>40919.15</v>
      </c>
      <c r="F322" s="351">
        <f t="shared" si="35"/>
        <v>41200.469156250001</v>
      </c>
      <c r="G322" s="352"/>
      <c r="H322" s="351">
        <f t="shared" si="39"/>
        <v>86280.85</v>
      </c>
      <c r="I322" s="351">
        <f t="shared" si="36"/>
        <v>281.31915624999965</v>
      </c>
      <c r="J322" s="351">
        <f t="shared" si="37"/>
        <v>17.441787687499978</v>
      </c>
      <c r="K322" s="635">
        <f>SUM('Employee Salary Payroll Tax '!I324:K324)</f>
        <v>40919.15</v>
      </c>
      <c r="L322" s="635">
        <f>'Employee Salary Payroll Tax '!H324</f>
        <v>0</v>
      </c>
      <c r="M322" s="293">
        <f t="shared" si="40"/>
        <v>0</v>
      </c>
      <c r="N322" s="359">
        <f t="shared" si="38"/>
        <v>17.441787687073727</v>
      </c>
      <c r="O322" s="331"/>
      <c r="P322" s="61"/>
      <c r="Q322" s="294"/>
      <c r="R322" s="292"/>
      <c r="S322" s="291"/>
    </row>
    <row r="323" spans="1:19" ht="14.4">
      <c r="A323" s="36">
        <f t="shared" si="33"/>
        <v>308</v>
      </c>
      <c r="B323" s="526"/>
      <c r="C323" s="36" t="str">
        <f>VLOOKUP('Employee Salary Payroll Tax '!B325,'Employee Salary Payroll Tax '!$D$1:$E$7,2,FALSE)</f>
        <v>NonUnion</v>
      </c>
      <c r="D323" s="61">
        <f t="shared" si="34"/>
        <v>2.98E-2</v>
      </c>
      <c r="E323" s="351">
        <f>'Employee Salary Payroll Tax '!N325</f>
        <v>69041.13</v>
      </c>
      <c r="F323" s="351">
        <f t="shared" si="35"/>
        <v>71098.555674000003</v>
      </c>
      <c r="G323" s="352"/>
      <c r="H323" s="351">
        <f t="shared" si="39"/>
        <v>58158.869999999995</v>
      </c>
      <c r="I323" s="351">
        <f t="shared" si="36"/>
        <v>2057.4256739999983</v>
      </c>
      <c r="J323" s="351">
        <f t="shared" si="37"/>
        <v>127.56039178799989</v>
      </c>
      <c r="K323" s="635">
        <f>SUM('Employee Salary Payroll Tax '!I325:K325)</f>
        <v>69041.13</v>
      </c>
      <c r="L323" s="635">
        <f>'Employee Salary Payroll Tax '!H325</f>
        <v>0</v>
      </c>
      <c r="M323" s="293">
        <f t="shared" si="40"/>
        <v>0</v>
      </c>
      <c r="N323" s="359">
        <f t="shared" si="38"/>
        <v>127.56039178615229</v>
      </c>
      <c r="O323" s="331"/>
      <c r="P323" s="61"/>
      <c r="Q323" s="294"/>
      <c r="R323" s="292"/>
      <c r="S323" s="291"/>
    </row>
    <row r="324" spans="1:19" ht="14.4">
      <c r="A324" s="36">
        <f t="shared" si="33"/>
        <v>309</v>
      </c>
      <c r="B324" s="526"/>
      <c r="C324" s="36" t="str">
        <f>VLOOKUP('Employee Salary Payroll Tax '!B326,'Employee Salary Payroll Tax '!$D$1:$E$7,2,FALSE)</f>
        <v>NonUnion</v>
      </c>
      <c r="D324" s="61">
        <f t="shared" si="34"/>
        <v>2.98E-2</v>
      </c>
      <c r="E324" s="351">
        <f>'Employee Salary Payroll Tax '!N326</f>
        <v>51899.95</v>
      </c>
      <c r="F324" s="351">
        <f t="shared" si="35"/>
        <v>53446.568509999997</v>
      </c>
      <c r="G324" s="352"/>
      <c r="H324" s="351">
        <f t="shared" si="39"/>
        <v>75300.05</v>
      </c>
      <c r="I324" s="351">
        <f t="shared" si="36"/>
        <v>1546.6185100000002</v>
      </c>
      <c r="J324" s="351">
        <f t="shared" si="37"/>
        <v>95.890347620000014</v>
      </c>
      <c r="K324" s="635">
        <f>SUM('Employee Salary Payroll Tax '!I326:K326)</f>
        <v>3156.76</v>
      </c>
      <c r="L324" s="635">
        <f>'Employee Salary Payroll Tax '!H326</f>
        <v>0</v>
      </c>
      <c r="M324" s="293">
        <f t="shared" si="40"/>
        <v>48743.189999999995</v>
      </c>
      <c r="N324" s="359">
        <f t="shared" si="38"/>
        <v>5.8324297758876238</v>
      </c>
      <c r="O324" s="331"/>
      <c r="P324" s="61"/>
      <c r="Q324" s="294"/>
      <c r="R324" s="292"/>
      <c r="S324" s="291"/>
    </row>
    <row r="325" spans="1:19" ht="14.4">
      <c r="A325" s="36">
        <f t="shared" si="33"/>
        <v>310</v>
      </c>
      <c r="B325" s="526"/>
      <c r="C325" s="36" t="str">
        <f>VLOOKUP('Employee Salary Payroll Tax '!B327,'Employee Salary Payroll Tax '!$D$1:$E$7,2,FALSE)</f>
        <v>NonUnion</v>
      </c>
      <c r="D325" s="61">
        <f t="shared" si="34"/>
        <v>2.98E-2</v>
      </c>
      <c r="E325" s="351">
        <f>'Employee Salary Payroll Tax '!N327</f>
        <v>53547.49</v>
      </c>
      <c r="F325" s="351">
        <f t="shared" si="35"/>
        <v>55143.205201999997</v>
      </c>
      <c r="G325" s="352"/>
      <c r="H325" s="351">
        <f t="shared" si="39"/>
        <v>73652.510000000009</v>
      </c>
      <c r="I325" s="351">
        <f t="shared" si="36"/>
        <v>1595.7152019999994</v>
      </c>
      <c r="J325" s="351">
        <f t="shared" si="37"/>
        <v>98.934342523999959</v>
      </c>
      <c r="K325" s="635">
        <f>SUM('Employee Salary Payroll Tax '!I327:K327)</f>
        <v>44571.25</v>
      </c>
      <c r="L325" s="635">
        <f>'Employee Salary Payroll Tax '!H327</f>
        <v>1225.9100000000001</v>
      </c>
      <c r="M325" s="293">
        <f t="shared" si="40"/>
        <v>7750.3299999999981</v>
      </c>
      <c r="N325" s="359">
        <f t="shared" si="38"/>
        <v>82.349841498462069</v>
      </c>
      <c r="O325" s="331"/>
      <c r="P325" s="61"/>
      <c r="Q325" s="294"/>
      <c r="R325" s="292"/>
      <c r="S325" s="291"/>
    </row>
    <row r="326" spans="1:19" ht="14.4">
      <c r="A326" s="36">
        <f t="shared" si="33"/>
        <v>311</v>
      </c>
      <c r="B326" s="526"/>
      <c r="C326" s="36" t="str">
        <f>VLOOKUP('Employee Salary Payroll Tax '!B328,'Employee Salary Payroll Tax '!$D$1:$E$7,2,FALSE)</f>
        <v>IBEW</v>
      </c>
      <c r="D326" s="61">
        <f t="shared" si="34"/>
        <v>6.875E-3</v>
      </c>
      <c r="E326" s="351">
        <f>'Employee Salary Payroll Tax '!N328</f>
        <v>48124.53</v>
      </c>
      <c r="F326" s="351">
        <f t="shared" si="35"/>
        <v>48455.386143749995</v>
      </c>
      <c r="G326" s="352"/>
      <c r="H326" s="351">
        <f t="shared" si="39"/>
        <v>79075.47</v>
      </c>
      <c r="I326" s="351">
        <f t="shared" si="36"/>
        <v>330.85614374999568</v>
      </c>
      <c r="J326" s="351">
        <f t="shared" si="37"/>
        <v>20.513080912499731</v>
      </c>
      <c r="K326" s="635">
        <f>SUM('Employee Salary Payroll Tax '!I328:K328)</f>
        <v>1707.88</v>
      </c>
      <c r="L326" s="635">
        <f>'Employee Salary Payroll Tax '!H328</f>
        <v>0</v>
      </c>
      <c r="M326" s="293">
        <f t="shared" si="40"/>
        <v>46416.65</v>
      </c>
      <c r="N326" s="359">
        <f t="shared" si="38"/>
        <v>0.72798384998486343</v>
      </c>
      <c r="O326" s="331"/>
      <c r="P326" s="61"/>
      <c r="Q326" s="294"/>
      <c r="R326" s="292"/>
      <c r="S326" s="291"/>
    </row>
    <row r="327" spans="1:19" ht="14.4">
      <c r="A327" s="36">
        <f t="shared" si="33"/>
        <v>312</v>
      </c>
      <c r="B327" s="526"/>
      <c r="C327" s="36" t="str">
        <f>VLOOKUP('Employee Salary Payroll Tax '!B329,'Employee Salary Payroll Tax '!$D$1:$E$7,2,FALSE)</f>
        <v>IBEW</v>
      </c>
      <c r="D327" s="61">
        <f t="shared" si="34"/>
        <v>6.875E-3</v>
      </c>
      <c r="E327" s="351">
        <f>'Employee Salary Payroll Tax '!N329</f>
        <v>33546.5</v>
      </c>
      <c r="F327" s="351">
        <f t="shared" si="35"/>
        <v>33777.132187499999</v>
      </c>
      <c r="G327" s="352"/>
      <c r="H327" s="351">
        <f t="shared" si="39"/>
        <v>93653.5</v>
      </c>
      <c r="I327" s="351">
        <f t="shared" si="36"/>
        <v>230.63218749999942</v>
      </c>
      <c r="J327" s="351">
        <f t="shared" si="37"/>
        <v>14.299195624999964</v>
      </c>
      <c r="K327" s="635">
        <f>SUM('Employee Salary Payroll Tax '!I329:K329)</f>
        <v>0</v>
      </c>
      <c r="L327" s="635">
        <f>'Employee Salary Payroll Tax '!H329</f>
        <v>0</v>
      </c>
      <c r="M327" s="293">
        <f t="shared" si="40"/>
        <v>33546.5</v>
      </c>
      <c r="N327" s="359">
        <f t="shared" si="38"/>
        <v>0</v>
      </c>
      <c r="O327" s="331"/>
      <c r="P327" s="61"/>
      <c r="Q327" s="294"/>
      <c r="R327" s="292"/>
      <c r="S327" s="291"/>
    </row>
    <row r="328" spans="1:19" ht="14.4">
      <c r="A328" s="36">
        <f t="shared" si="33"/>
        <v>313</v>
      </c>
      <c r="B328" s="526"/>
      <c r="C328" s="36" t="str">
        <f>VLOOKUP('Employee Salary Payroll Tax '!B330,'Employee Salary Payroll Tax '!$D$1:$E$7,2,FALSE)</f>
        <v>Not Assigned</v>
      </c>
      <c r="D328" s="61">
        <f t="shared" si="34"/>
        <v>0</v>
      </c>
      <c r="E328" s="351">
        <f>'Employee Salary Payroll Tax '!N330</f>
        <v>0</v>
      </c>
      <c r="F328" s="351">
        <f t="shared" si="35"/>
        <v>0</v>
      </c>
      <c r="G328" s="352"/>
      <c r="H328" s="351">
        <f t="shared" si="39"/>
        <v>127200</v>
      </c>
      <c r="I328" s="351">
        <f t="shared" si="36"/>
        <v>0</v>
      </c>
      <c r="J328" s="351">
        <f t="shared" si="37"/>
        <v>0</v>
      </c>
      <c r="K328" s="635">
        <f>SUM('Employee Salary Payroll Tax '!I330:K330)</f>
        <v>0</v>
      </c>
      <c r="L328" s="635">
        <f>'Employee Salary Payroll Tax '!H330</f>
        <v>0</v>
      </c>
      <c r="M328" s="293">
        <f t="shared" si="40"/>
        <v>0</v>
      </c>
      <c r="N328" s="359">
        <f t="shared" si="38"/>
        <v>0</v>
      </c>
      <c r="O328" s="331"/>
      <c r="P328" s="61"/>
      <c r="Q328" s="294"/>
      <c r="R328" s="292"/>
      <c r="S328" s="291"/>
    </row>
    <row r="329" spans="1:19" ht="14.4">
      <c r="A329" s="36">
        <f t="shared" si="33"/>
        <v>314</v>
      </c>
      <c r="B329" s="526"/>
      <c r="C329" s="36" t="str">
        <f>VLOOKUP('Employee Salary Payroll Tax '!B331,'Employee Salary Payroll Tax '!$D$1:$E$7,2,FALSE)</f>
        <v>NonUnion</v>
      </c>
      <c r="D329" s="61">
        <f t="shared" si="34"/>
        <v>2.98E-2</v>
      </c>
      <c r="E329" s="351">
        <f>'Employee Salary Payroll Tax '!N331</f>
        <v>77176.460000000006</v>
      </c>
      <c r="F329" s="351">
        <f t="shared" si="35"/>
        <v>79476.318508000011</v>
      </c>
      <c r="G329" s="352"/>
      <c r="H329" s="351">
        <f t="shared" si="39"/>
        <v>50023.539999999994</v>
      </c>
      <c r="I329" s="351">
        <f t="shared" si="36"/>
        <v>2299.8585080000048</v>
      </c>
      <c r="J329" s="351">
        <f t="shared" si="37"/>
        <v>142.5912274960003</v>
      </c>
      <c r="K329" s="635">
        <f>SUM('Employee Salary Payroll Tax '!I331:K331)</f>
        <v>75182.559999999998</v>
      </c>
      <c r="L329" s="635">
        <f>'Employee Salary Payroll Tax '!H331</f>
        <v>0</v>
      </c>
      <c r="M329" s="293">
        <f t="shared" si="40"/>
        <v>1993.9000000000087</v>
      </c>
      <c r="N329" s="359">
        <f t="shared" si="38"/>
        <v>138.90729785420044</v>
      </c>
      <c r="O329" s="331"/>
      <c r="P329" s="61"/>
      <c r="Q329" s="294"/>
      <c r="R329" s="292"/>
      <c r="S329" s="291"/>
    </row>
    <row r="330" spans="1:19" ht="14.4">
      <c r="A330" s="36">
        <f t="shared" si="33"/>
        <v>315</v>
      </c>
      <c r="B330" s="526"/>
      <c r="C330" s="36" t="str">
        <f>VLOOKUP('Employee Salary Payroll Tax '!B332,'Employee Salary Payroll Tax '!$D$1:$E$7,2,FALSE)</f>
        <v>NonUnion</v>
      </c>
      <c r="D330" s="61">
        <f t="shared" si="34"/>
        <v>2.98E-2</v>
      </c>
      <c r="E330" s="351">
        <f>'Employee Salary Payroll Tax '!N332</f>
        <v>94052.07</v>
      </c>
      <c r="F330" s="351">
        <f t="shared" si="35"/>
        <v>96854.82168600001</v>
      </c>
      <c r="G330" s="352"/>
      <c r="H330" s="351">
        <f t="shared" si="39"/>
        <v>33147.929999999993</v>
      </c>
      <c r="I330" s="351">
        <f t="shared" si="36"/>
        <v>2802.7516860000032</v>
      </c>
      <c r="J330" s="351">
        <f t="shared" si="37"/>
        <v>173.77060453200019</v>
      </c>
      <c r="K330" s="635">
        <f>SUM('Employee Salary Payroll Tax '!I332:K332)</f>
        <v>7158.99</v>
      </c>
      <c r="L330" s="635">
        <f>'Employee Salary Payroll Tax '!H332</f>
        <v>0</v>
      </c>
      <c r="M330" s="293">
        <f t="shared" si="40"/>
        <v>86893.08</v>
      </c>
      <c r="N330" s="359">
        <f t="shared" si="38"/>
        <v>13.22694992385938</v>
      </c>
      <c r="O330" s="331"/>
      <c r="P330" s="61"/>
      <c r="Q330" s="294"/>
      <c r="R330" s="292"/>
      <c r="S330" s="291"/>
    </row>
    <row r="331" spans="1:19" ht="14.4">
      <c r="A331" s="36">
        <f t="shared" si="33"/>
        <v>316</v>
      </c>
      <c r="B331" s="526"/>
      <c r="C331" s="36" t="str">
        <f>VLOOKUP('Employee Salary Payroll Tax '!B333,'Employee Salary Payroll Tax '!$D$1:$E$7,2,FALSE)</f>
        <v>UA</v>
      </c>
      <c r="D331" s="61">
        <f t="shared" si="34"/>
        <v>0.03</v>
      </c>
      <c r="E331" s="351">
        <f>'Employee Salary Payroll Tax '!N333</f>
        <v>66597.72</v>
      </c>
      <c r="F331" s="351">
        <f t="shared" si="35"/>
        <v>68595.651599999997</v>
      </c>
      <c r="G331" s="352"/>
      <c r="H331" s="351">
        <f t="shared" si="39"/>
        <v>60602.28</v>
      </c>
      <c r="I331" s="351">
        <f t="shared" si="36"/>
        <v>1997.9315999999963</v>
      </c>
      <c r="J331" s="351">
        <f t="shared" si="37"/>
        <v>123.87175919999977</v>
      </c>
      <c r="K331" s="635">
        <f>SUM('Employee Salary Payroll Tax '!I333:K333)</f>
        <v>65982.690000000017</v>
      </c>
      <c r="L331" s="635">
        <f>'Employee Salary Payroll Tax '!H333</f>
        <v>41.4</v>
      </c>
      <c r="M331" s="293">
        <f t="shared" si="40"/>
        <v>573.62999999998431</v>
      </c>
      <c r="N331" s="359">
        <f t="shared" si="38"/>
        <v>122.72780339815699</v>
      </c>
      <c r="O331" s="331"/>
      <c r="P331" s="61"/>
      <c r="Q331" s="294"/>
      <c r="R331" s="292"/>
      <c r="S331" s="291"/>
    </row>
    <row r="332" spans="1:19" ht="14.4">
      <c r="A332" s="36">
        <f t="shared" si="33"/>
        <v>317</v>
      </c>
      <c r="B332" s="526"/>
      <c r="C332" s="36" t="str">
        <f>VLOOKUP('Employee Salary Payroll Tax '!B334,'Employee Salary Payroll Tax '!$D$1:$E$7,2,FALSE)</f>
        <v>IBEW</v>
      </c>
      <c r="D332" s="61">
        <f t="shared" si="34"/>
        <v>6.875E-3</v>
      </c>
      <c r="E332" s="351">
        <f>'Employee Salary Payroll Tax '!N334</f>
        <v>30244.2</v>
      </c>
      <c r="F332" s="351">
        <f t="shared" si="35"/>
        <v>30452.128874999999</v>
      </c>
      <c r="G332" s="352"/>
      <c r="H332" s="351">
        <f t="shared" si="39"/>
        <v>96955.8</v>
      </c>
      <c r="I332" s="351">
        <f t="shared" si="36"/>
        <v>207.92887499999779</v>
      </c>
      <c r="J332" s="351">
        <f t="shared" si="37"/>
        <v>12.891590249999863</v>
      </c>
      <c r="K332" s="635">
        <f>SUM('Employee Salary Payroll Tax '!I334:K334)</f>
        <v>30244.2</v>
      </c>
      <c r="L332" s="635">
        <f>'Employee Salary Payroll Tax '!H334</f>
        <v>0</v>
      </c>
      <c r="M332" s="293">
        <f t="shared" si="40"/>
        <v>0</v>
      </c>
      <c r="N332" s="359">
        <f t="shared" si="38"/>
        <v>12.891590249573614</v>
      </c>
      <c r="O332" s="331"/>
      <c r="P332" s="61"/>
      <c r="Q332" s="294"/>
      <c r="R332" s="292"/>
      <c r="S332" s="291"/>
    </row>
    <row r="333" spans="1:19" ht="14.4">
      <c r="A333" s="36">
        <f t="shared" si="33"/>
        <v>318</v>
      </c>
      <c r="B333" s="526"/>
      <c r="C333" s="36" t="str">
        <f>VLOOKUP('Employee Salary Payroll Tax '!B335,'Employee Salary Payroll Tax '!$D$1:$E$7,2,FALSE)</f>
        <v>UA</v>
      </c>
      <c r="D333" s="61">
        <f t="shared" si="34"/>
        <v>0.03</v>
      </c>
      <c r="E333" s="351">
        <f>'Employee Salary Payroll Tax '!N335</f>
        <v>78029.84</v>
      </c>
      <c r="F333" s="351">
        <f t="shared" si="35"/>
        <v>80370.735199999996</v>
      </c>
      <c r="G333" s="352"/>
      <c r="H333" s="351">
        <f t="shared" si="39"/>
        <v>49170.16</v>
      </c>
      <c r="I333" s="351">
        <f t="shared" si="36"/>
        <v>2340.895199999999</v>
      </c>
      <c r="J333" s="351">
        <f t="shared" si="37"/>
        <v>145.13550239999995</v>
      </c>
      <c r="K333" s="635">
        <f>SUM('Employee Salary Payroll Tax '!I335:K335)</f>
        <v>72167.22</v>
      </c>
      <c r="L333" s="635">
        <f>'Employee Salary Payroll Tax '!H335</f>
        <v>1256.56</v>
      </c>
      <c r="M333" s="293">
        <f t="shared" si="40"/>
        <v>4606.0599999999959</v>
      </c>
      <c r="N333" s="359">
        <f t="shared" si="38"/>
        <v>134.23102919827971</v>
      </c>
      <c r="O333" s="331"/>
      <c r="P333" s="61"/>
      <c r="Q333" s="294"/>
      <c r="R333" s="292"/>
      <c r="S333" s="291"/>
    </row>
    <row r="334" spans="1:19" ht="14.4">
      <c r="A334" s="36">
        <f t="shared" si="33"/>
        <v>319</v>
      </c>
      <c r="B334" s="526"/>
      <c r="C334" s="36" t="str">
        <f>VLOOKUP('Employee Salary Payroll Tax '!B336,'Employee Salary Payroll Tax '!$D$1:$E$7,2,FALSE)</f>
        <v>NonUnion</v>
      </c>
      <c r="D334" s="61">
        <f t="shared" si="34"/>
        <v>2.98E-2</v>
      </c>
      <c r="E334" s="351">
        <f>'Employee Salary Payroll Tax '!N336</f>
        <v>59605.09</v>
      </c>
      <c r="F334" s="351">
        <f t="shared" si="35"/>
        <v>61381.321682000002</v>
      </c>
      <c r="G334" s="352"/>
      <c r="H334" s="351">
        <f t="shared" si="39"/>
        <v>67594.91</v>
      </c>
      <c r="I334" s="351">
        <f t="shared" si="36"/>
        <v>1776.2316820000051</v>
      </c>
      <c r="J334" s="351">
        <f t="shared" si="37"/>
        <v>110.12636428400032</v>
      </c>
      <c r="K334" s="635">
        <f>SUM('Employee Salary Payroll Tax '!I336:K336)</f>
        <v>283.65999999999997</v>
      </c>
      <c r="L334" s="635">
        <f>'Employee Salary Payroll Tax '!H336</f>
        <v>0</v>
      </c>
      <c r="M334" s="293">
        <f t="shared" si="40"/>
        <v>59321.429999999993</v>
      </c>
      <c r="N334" s="359">
        <f t="shared" si="38"/>
        <v>0.52409021599120875</v>
      </c>
      <c r="O334" s="331"/>
      <c r="P334" s="61"/>
      <c r="Q334" s="294"/>
      <c r="R334" s="292"/>
      <c r="S334" s="291"/>
    </row>
    <row r="335" spans="1:19" ht="14.4">
      <c r="A335" s="36">
        <f t="shared" si="33"/>
        <v>320</v>
      </c>
      <c r="B335" s="526"/>
      <c r="C335" s="36" t="str">
        <f>VLOOKUP('Employee Salary Payroll Tax '!B337,'Employee Salary Payroll Tax '!$D$1:$E$7,2,FALSE)</f>
        <v>NonUnion</v>
      </c>
      <c r="D335" s="61">
        <f t="shared" si="34"/>
        <v>2.98E-2</v>
      </c>
      <c r="E335" s="351">
        <f>'Employee Salary Payroll Tax '!N337</f>
        <v>57232.07</v>
      </c>
      <c r="F335" s="351">
        <f t="shared" si="35"/>
        <v>58937.585686000006</v>
      </c>
      <c r="G335" s="352"/>
      <c r="H335" s="351">
        <f t="shared" si="39"/>
        <v>69967.929999999993</v>
      </c>
      <c r="I335" s="351">
        <f t="shared" si="36"/>
        <v>1705.5156860000061</v>
      </c>
      <c r="J335" s="351">
        <f t="shared" si="37"/>
        <v>105.74197253200037</v>
      </c>
      <c r="K335" s="635">
        <f>SUM('Employee Salary Payroll Tax '!I337:K337)</f>
        <v>57232.07</v>
      </c>
      <c r="L335" s="635">
        <f>'Employee Salary Payroll Tax '!H337</f>
        <v>0</v>
      </c>
      <c r="M335" s="293">
        <f t="shared" si="40"/>
        <v>0</v>
      </c>
      <c r="N335" s="359">
        <f t="shared" si="38"/>
        <v>105.74197253015276</v>
      </c>
      <c r="O335" s="331"/>
      <c r="P335" s="61"/>
      <c r="Q335" s="294"/>
      <c r="R335" s="292"/>
      <c r="S335" s="291"/>
    </row>
    <row r="336" spans="1:19" ht="14.4">
      <c r="A336" s="36">
        <f t="shared" si="33"/>
        <v>321</v>
      </c>
      <c r="B336" s="526"/>
      <c r="C336" s="36" t="str">
        <f>VLOOKUP('Employee Salary Payroll Tax '!B338,'Employee Salary Payroll Tax '!$D$1:$E$7,2,FALSE)</f>
        <v>IBEW</v>
      </c>
      <c r="D336" s="61">
        <f t="shared" si="34"/>
        <v>6.875E-3</v>
      </c>
      <c r="E336" s="351">
        <f>'Employee Salary Payroll Tax '!N338</f>
        <v>101138.92</v>
      </c>
      <c r="F336" s="351">
        <f t="shared" si="35"/>
        <v>101834.25007499999</v>
      </c>
      <c r="G336" s="352"/>
      <c r="H336" s="351">
        <f t="shared" si="39"/>
        <v>26061.08</v>
      </c>
      <c r="I336" s="351">
        <f t="shared" si="36"/>
        <v>695.33007499999076</v>
      </c>
      <c r="J336" s="351">
        <f t="shared" si="37"/>
        <v>43.110464649999429</v>
      </c>
      <c r="K336" s="635">
        <f>SUM('Employee Salary Payroll Tax '!I338:K338)</f>
        <v>51384.27</v>
      </c>
      <c r="L336" s="635">
        <f>'Employee Salary Payroll Tax '!H338</f>
        <v>0</v>
      </c>
      <c r="M336" s="293">
        <f t="shared" si="40"/>
        <v>49754.65</v>
      </c>
      <c r="N336" s="359">
        <f t="shared" si="38"/>
        <v>21.902545087283151</v>
      </c>
      <c r="O336" s="331"/>
      <c r="P336" s="61"/>
      <c r="Q336" s="294"/>
      <c r="R336" s="292"/>
      <c r="S336" s="291"/>
    </row>
    <row r="337" spans="1:19" ht="14.4">
      <c r="A337" s="36">
        <f t="shared" ref="A337:A400" si="41">+A336+1</f>
        <v>322</v>
      </c>
      <c r="B337" s="526"/>
      <c r="C337" s="36" t="str">
        <f>VLOOKUP('Employee Salary Payroll Tax '!B339,'Employee Salary Payroll Tax '!$D$1:$E$7,2,FALSE)</f>
        <v>IBEW</v>
      </c>
      <c r="D337" s="61">
        <f t="shared" ref="D337:D400" si="42">VLOOKUP(C337,C$9:D$12,2)</f>
        <v>6.875E-3</v>
      </c>
      <c r="E337" s="351">
        <f>'Employee Salary Payroll Tax '!N339</f>
        <v>64577.82</v>
      </c>
      <c r="F337" s="351">
        <f t="shared" ref="F337:F400" si="43">E337*(1+D337)</f>
        <v>65021.792512499997</v>
      </c>
      <c r="G337" s="352"/>
      <c r="H337" s="351">
        <f t="shared" si="39"/>
        <v>62622.18</v>
      </c>
      <c r="I337" s="351">
        <f t="shared" ref="I337:I400" si="44">F337-E337</f>
        <v>443.97251249999681</v>
      </c>
      <c r="J337" s="351">
        <f t="shared" ref="J337:J400" si="45">IF(H337&gt;I337,I337*$J$12,H337*$J$12)</f>
        <v>27.526295774999802</v>
      </c>
      <c r="K337" s="635">
        <f>SUM('Employee Salary Payroll Tax '!I339:K339)</f>
        <v>24407.230000000003</v>
      </c>
      <c r="L337" s="635">
        <f>'Employee Salary Payroll Tax '!H339</f>
        <v>0</v>
      </c>
      <c r="M337" s="293">
        <f t="shared" si="40"/>
        <v>40170.589999999997</v>
      </c>
      <c r="N337" s="359">
        <f t="shared" ref="N337:N400" si="46">J337*K337/(SUM(K337:M337)+0.000001)</f>
        <v>10.403581787338824</v>
      </c>
      <c r="O337" s="331"/>
      <c r="P337" s="61"/>
      <c r="Q337" s="294"/>
      <c r="R337" s="292"/>
      <c r="S337" s="291"/>
    </row>
    <row r="338" spans="1:19" ht="14.4">
      <c r="A338" s="36">
        <f t="shared" si="41"/>
        <v>323</v>
      </c>
      <c r="B338" s="526"/>
      <c r="C338" s="36" t="str">
        <f>VLOOKUP('Employee Salary Payroll Tax '!B340,'Employee Salary Payroll Tax '!$D$1:$E$7,2,FALSE)</f>
        <v>NonUnion</v>
      </c>
      <c r="D338" s="61">
        <f t="shared" si="42"/>
        <v>2.98E-2</v>
      </c>
      <c r="E338" s="351">
        <f>'Employee Salary Payroll Tax '!N340</f>
        <v>72888.94</v>
      </c>
      <c r="F338" s="351">
        <f t="shared" si="43"/>
        <v>75061.030412000007</v>
      </c>
      <c r="G338" s="352"/>
      <c r="H338" s="351">
        <f t="shared" ref="H338:H401" si="47">IF(E338&gt;$H$12,0,$H$12-E338)</f>
        <v>54311.06</v>
      </c>
      <c r="I338" s="351">
        <f t="shared" si="44"/>
        <v>2172.090412000005</v>
      </c>
      <c r="J338" s="351">
        <f t="shared" si="45"/>
        <v>134.66960554400032</v>
      </c>
      <c r="K338" s="635">
        <f>SUM('Employee Salary Payroll Tax '!I340:K340)</f>
        <v>16498.159999999996</v>
      </c>
      <c r="L338" s="635">
        <f>'Employee Salary Payroll Tax '!H340</f>
        <v>0</v>
      </c>
      <c r="M338" s="293">
        <f t="shared" ref="M338:M401" si="48">E338-K338-L338</f>
        <v>56390.780000000006</v>
      </c>
      <c r="N338" s="359">
        <f t="shared" si="46"/>
        <v>30.482000415581869</v>
      </c>
      <c r="O338" s="331"/>
      <c r="P338" s="61"/>
      <c r="Q338" s="294"/>
      <c r="R338" s="292"/>
      <c r="S338" s="291"/>
    </row>
    <row r="339" spans="1:19" ht="14.4">
      <c r="A339" s="36">
        <f t="shared" si="41"/>
        <v>324</v>
      </c>
      <c r="B339" s="526"/>
      <c r="C339" s="36" t="str">
        <f>VLOOKUP('Employee Salary Payroll Tax '!B341,'Employee Salary Payroll Tax '!$D$1:$E$7,2,FALSE)</f>
        <v>IBEW</v>
      </c>
      <c r="D339" s="61">
        <f t="shared" si="42"/>
        <v>6.875E-3</v>
      </c>
      <c r="E339" s="351">
        <f>'Employee Salary Payroll Tax '!N341</f>
        <v>125773.26</v>
      </c>
      <c r="F339" s="351">
        <f t="shared" si="43"/>
        <v>126637.95116249999</v>
      </c>
      <c r="G339" s="352"/>
      <c r="H339" s="351">
        <f t="shared" si="47"/>
        <v>1426.7400000000052</v>
      </c>
      <c r="I339" s="351">
        <f t="shared" si="44"/>
        <v>864.69116249999206</v>
      </c>
      <c r="J339" s="351">
        <f t="shared" si="45"/>
        <v>53.610852074999507</v>
      </c>
      <c r="K339" s="635">
        <f>SUM('Employee Salary Payroll Tax '!I341:K341)</f>
        <v>125205</v>
      </c>
      <c r="L339" s="635">
        <f>'Employee Salary Payroll Tax '!H341</f>
        <v>0</v>
      </c>
      <c r="M339" s="293">
        <f t="shared" si="48"/>
        <v>568.25999999999476</v>
      </c>
      <c r="N339" s="359">
        <f t="shared" si="46"/>
        <v>53.368631249575188</v>
      </c>
      <c r="O339" s="331"/>
      <c r="P339" s="61"/>
      <c r="Q339" s="294"/>
      <c r="R339" s="292"/>
      <c r="S339" s="291"/>
    </row>
    <row r="340" spans="1:19" ht="14.4">
      <c r="A340" s="36">
        <f t="shared" si="41"/>
        <v>325</v>
      </c>
      <c r="B340" s="526"/>
      <c r="C340" s="36" t="str">
        <f>VLOOKUP('Employee Salary Payroll Tax '!B342,'Employee Salary Payroll Tax '!$D$1:$E$7,2,FALSE)</f>
        <v>NonUnion</v>
      </c>
      <c r="D340" s="61">
        <f t="shared" si="42"/>
        <v>2.98E-2</v>
      </c>
      <c r="E340" s="351">
        <f>'Employee Salary Payroll Tax '!N342</f>
        <v>32482.76</v>
      </c>
      <c r="F340" s="351">
        <f t="shared" si="43"/>
        <v>33450.746248000003</v>
      </c>
      <c r="G340" s="352"/>
      <c r="H340" s="351">
        <f t="shared" si="47"/>
        <v>94717.24</v>
      </c>
      <c r="I340" s="351">
        <f t="shared" si="44"/>
        <v>967.98624800000471</v>
      </c>
      <c r="J340" s="351">
        <f t="shared" si="45"/>
        <v>60.015147376000293</v>
      </c>
      <c r="K340" s="635">
        <f>SUM('Employee Salary Payroll Tax '!I342:K342)</f>
        <v>5938.48</v>
      </c>
      <c r="L340" s="635">
        <f>'Employee Salary Payroll Tax '!H342</f>
        <v>0</v>
      </c>
      <c r="M340" s="293">
        <f t="shared" si="48"/>
        <v>26544.28</v>
      </c>
      <c r="N340" s="359">
        <f t="shared" si="46"/>
        <v>10.971935647662276</v>
      </c>
      <c r="O340" s="331"/>
      <c r="P340" s="61"/>
      <c r="Q340" s="294"/>
      <c r="R340" s="292"/>
      <c r="S340" s="291"/>
    </row>
    <row r="341" spans="1:19" ht="14.4">
      <c r="A341" s="36">
        <f t="shared" si="41"/>
        <v>326</v>
      </c>
      <c r="B341" s="526"/>
      <c r="C341" s="36" t="str">
        <f>VLOOKUP('Employee Salary Payroll Tax '!B343,'Employee Salary Payroll Tax '!$D$1:$E$7,2,FALSE)</f>
        <v>NonUnion</v>
      </c>
      <c r="D341" s="61">
        <f t="shared" si="42"/>
        <v>2.98E-2</v>
      </c>
      <c r="E341" s="351">
        <f>'Employee Salary Payroll Tax '!N343</f>
        <v>29080.63</v>
      </c>
      <c r="F341" s="351">
        <f t="shared" si="43"/>
        <v>29947.232774000004</v>
      </c>
      <c r="G341" s="352"/>
      <c r="H341" s="351">
        <f t="shared" si="47"/>
        <v>98119.37</v>
      </c>
      <c r="I341" s="351">
        <f t="shared" si="44"/>
        <v>866.60277400000268</v>
      </c>
      <c r="J341" s="351">
        <f t="shared" si="45"/>
        <v>53.729371988000167</v>
      </c>
      <c r="K341" s="635">
        <f>SUM('Employee Salary Payroll Tax '!I343:K343)</f>
        <v>1561.64</v>
      </c>
      <c r="L341" s="635">
        <f>'Employee Salary Payroll Tax '!H343</f>
        <v>0</v>
      </c>
      <c r="M341" s="293">
        <f t="shared" si="48"/>
        <v>27518.99</v>
      </c>
      <c r="N341" s="359">
        <f t="shared" si="46"/>
        <v>2.885286063900792</v>
      </c>
      <c r="O341" s="331"/>
      <c r="P341" s="61"/>
      <c r="Q341" s="294"/>
      <c r="R341" s="292"/>
      <c r="S341" s="291"/>
    </row>
    <row r="342" spans="1:19" ht="14.4">
      <c r="A342" s="36">
        <f t="shared" si="41"/>
        <v>327</v>
      </c>
      <c r="B342" s="526"/>
      <c r="C342" s="36" t="str">
        <f>VLOOKUP('Employee Salary Payroll Tax '!B344,'Employee Salary Payroll Tax '!$D$1:$E$7,2,FALSE)</f>
        <v>IBEW</v>
      </c>
      <c r="D342" s="61">
        <f t="shared" si="42"/>
        <v>6.875E-3</v>
      </c>
      <c r="E342" s="351">
        <f>'Employee Salary Payroll Tax '!N344</f>
        <v>59054.46</v>
      </c>
      <c r="F342" s="351">
        <f t="shared" si="43"/>
        <v>59460.4594125</v>
      </c>
      <c r="G342" s="352"/>
      <c r="H342" s="351">
        <f t="shared" si="47"/>
        <v>68145.540000000008</v>
      </c>
      <c r="I342" s="351">
        <f t="shared" si="44"/>
        <v>405.9994125000012</v>
      </c>
      <c r="J342" s="351">
        <f t="shared" si="45"/>
        <v>25.171963575000074</v>
      </c>
      <c r="K342" s="635">
        <f>SUM('Employee Salary Payroll Tax '!I344:K344)</f>
        <v>59054.460000000006</v>
      </c>
      <c r="L342" s="635">
        <f>'Employee Salary Payroll Tax '!H344</f>
        <v>0</v>
      </c>
      <c r="M342" s="293">
        <f t="shared" si="48"/>
        <v>-7.2759576141834259E-12</v>
      </c>
      <c r="N342" s="359">
        <f t="shared" si="46"/>
        <v>25.171963574573827</v>
      </c>
      <c r="O342" s="331"/>
      <c r="P342" s="61"/>
      <c r="Q342" s="294"/>
      <c r="R342" s="292"/>
      <c r="S342" s="291"/>
    </row>
    <row r="343" spans="1:19" ht="14.4">
      <c r="A343" s="36">
        <f t="shared" si="41"/>
        <v>328</v>
      </c>
      <c r="B343" s="526"/>
      <c r="C343" s="36" t="str">
        <f>VLOOKUP('Employee Salary Payroll Tax '!B345,'Employee Salary Payroll Tax '!$D$1:$E$7,2,FALSE)</f>
        <v>NonUnion</v>
      </c>
      <c r="D343" s="61">
        <f t="shared" si="42"/>
        <v>2.98E-2</v>
      </c>
      <c r="E343" s="351">
        <f>'Employee Salary Payroll Tax '!N345</f>
        <v>85675.02</v>
      </c>
      <c r="F343" s="351">
        <f t="shared" si="43"/>
        <v>88228.135596000007</v>
      </c>
      <c r="G343" s="352"/>
      <c r="H343" s="351">
        <f t="shared" si="47"/>
        <v>41524.979999999996</v>
      </c>
      <c r="I343" s="351">
        <f t="shared" si="44"/>
        <v>2553.1155960000033</v>
      </c>
      <c r="J343" s="351">
        <f t="shared" si="45"/>
        <v>158.29316695200021</v>
      </c>
      <c r="K343" s="635">
        <f>SUM('Employee Salary Payroll Tax '!I345:K345)</f>
        <v>29856.61</v>
      </c>
      <c r="L343" s="635">
        <f>'Employee Salary Payroll Tax '!H345</f>
        <v>0</v>
      </c>
      <c r="M343" s="293">
        <f t="shared" si="48"/>
        <v>55818.41</v>
      </c>
      <c r="N343" s="359">
        <f t="shared" si="46"/>
        <v>55.163072635356215</v>
      </c>
      <c r="O343" s="331"/>
      <c r="P343" s="61"/>
      <c r="Q343" s="294"/>
      <c r="R343" s="292"/>
      <c r="S343" s="291"/>
    </row>
    <row r="344" spans="1:19" ht="14.4">
      <c r="A344" s="36">
        <f t="shared" si="41"/>
        <v>329</v>
      </c>
      <c r="B344" s="526"/>
      <c r="C344" s="36" t="str">
        <f>VLOOKUP('Employee Salary Payroll Tax '!B346,'Employee Salary Payroll Tax '!$D$1:$E$7,2,FALSE)</f>
        <v>NonUnion</v>
      </c>
      <c r="D344" s="61">
        <f t="shared" si="42"/>
        <v>2.98E-2</v>
      </c>
      <c r="E344" s="351">
        <f>'Employee Salary Payroll Tax '!N346</f>
        <v>84879.37</v>
      </c>
      <c r="F344" s="351">
        <f t="shared" si="43"/>
        <v>87408.775225999998</v>
      </c>
      <c r="G344" s="352"/>
      <c r="H344" s="351">
        <f t="shared" si="47"/>
        <v>42320.630000000005</v>
      </c>
      <c r="I344" s="351">
        <f t="shared" si="44"/>
        <v>2529.4052260000026</v>
      </c>
      <c r="J344" s="351">
        <f t="shared" si="45"/>
        <v>156.82312401200016</v>
      </c>
      <c r="K344" s="635">
        <f>SUM('Employee Salary Payroll Tax '!I346:K346)</f>
        <v>154.02000000000001</v>
      </c>
      <c r="L344" s="635">
        <f>'Employee Salary Payroll Tax '!H346</f>
        <v>0</v>
      </c>
      <c r="M344" s="293">
        <f t="shared" si="48"/>
        <v>84725.349999999991</v>
      </c>
      <c r="N344" s="359">
        <f t="shared" si="46"/>
        <v>0.28456735199664773</v>
      </c>
      <c r="O344" s="331"/>
      <c r="P344" s="61"/>
      <c r="Q344" s="294"/>
      <c r="R344" s="292"/>
      <c r="S344" s="291"/>
    </row>
    <row r="345" spans="1:19" ht="14.4">
      <c r="A345" s="36">
        <f t="shared" si="41"/>
        <v>330</v>
      </c>
      <c r="B345" s="526"/>
      <c r="C345" s="36" t="str">
        <f>VLOOKUP('Employee Salary Payroll Tax '!B347,'Employee Salary Payroll Tax '!$D$1:$E$7,2,FALSE)</f>
        <v>UA</v>
      </c>
      <c r="D345" s="61">
        <f t="shared" si="42"/>
        <v>0.03</v>
      </c>
      <c r="E345" s="351">
        <f>'Employee Salary Payroll Tax '!N347</f>
        <v>97276.14</v>
      </c>
      <c r="F345" s="351">
        <f t="shared" si="43"/>
        <v>100194.42420000001</v>
      </c>
      <c r="G345" s="352"/>
      <c r="H345" s="351">
        <f t="shared" si="47"/>
        <v>29923.86</v>
      </c>
      <c r="I345" s="351">
        <f t="shared" si="44"/>
        <v>2918.2842000000092</v>
      </c>
      <c r="J345" s="351">
        <f t="shared" si="45"/>
        <v>180.93362040000056</v>
      </c>
      <c r="K345" s="635">
        <f>SUM('Employee Salary Payroll Tax '!I347:K347)</f>
        <v>89918.5</v>
      </c>
      <c r="L345" s="635">
        <f>'Employee Salary Payroll Tax '!H347</f>
        <v>505.66</v>
      </c>
      <c r="M345" s="293">
        <f t="shared" si="48"/>
        <v>6851.98</v>
      </c>
      <c r="N345" s="359">
        <f t="shared" si="46"/>
        <v>167.2484099982812</v>
      </c>
      <c r="O345" s="331"/>
      <c r="P345" s="61"/>
      <c r="Q345" s="294"/>
      <c r="R345" s="292"/>
      <c r="S345" s="291"/>
    </row>
    <row r="346" spans="1:19" ht="14.4">
      <c r="A346" s="36">
        <f t="shared" si="41"/>
        <v>331</v>
      </c>
      <c r="B346" s="526"/>
      <c r="C346" s="36" t="str">
        <f>VLOOKUP('Employee Salary Payroll Tax '!B348,'Employee Salary Payroll Tax '!$D$1:$E$7,2,FALSE)</f>
        <v>IBEW</v>
      </c>
      <c r="D346" s="61">
        <f t="shared" si="42"/>
        <v>6.875E-3</v>
      </c>
      <c r="E346" s="351">
        <f>'Employee Salary Payroll Tax '!N348</f>
        <v>40220.51</v>
      </c>
      <c r="F346" s="351">
        <f t="shared" si="43"/>
        <v>40497.026006250002</v>
      </c>
      <c r="G346" s="352"/>
      <c r="H346" s="351">
        <f t="shared" si="47"/>
        <v>86979.489999999991</v>
      </c>
      <c r="I346" s="351">
        <f t="shared" si="44"/>
        <v>276.51600624999992</v>
      </c>
      <c r="J346" s="351">
        <f t="shared" si="45"/>
        <v>17.143992387499996</v>
      </c>
      <c r="K346" s="635">
        <f>SUM('Employee Salary Payroll Tax '!I348:K348)</f>
        <v>1171</v>
      </c>
      <c r="L346" s="635">
        <f>'Employee Salary Payroll Tax '!H348</f>
        <v>0</v>
      </c>
      <c r="M346" s="293">
        <f t="shared" si="48"/>
        <v>39049.51</v>
      </c>
      <c r="N346" s="359">
        <f t="shared" si="46"/>
        <v>0.49913874998758984</v>
      </c>
      <c r="O346" s="331"/>
      <c r="P346" s="61"/>
      <c r="Q346" s="294"/>
      <c r="R346" s="292"/>
      <c r="S346" s="291"/>
    </row>
    <row r="347" spans="1:19" ht="14.4">
      <c r="A347" s="36">
        <f t="shared" si="41"/>
        <v>332</v>
      </c>
      <c r="B347" s="526"/>
      <c r="C347" s="36" t="str">
        <f>VLOOKUP('Employee Salary Payroll Tax '!B349,'Employee Salary Payroll Tax '!$D$1:$E$7,2,FALSE)</f>
        <v>IBEW</v>
      </c>
      <c r="D347" s="61">
        <f t="shared" si="42"/>
        <v>6.875E-3</v>
      </c>
      <c r="E347" s="351">
        <f>'Employee Salary Payroll Tax '!N349</f>
        <v>149761.81</v>
      </c>
      <c r="F347" s="351">
        <f t="shared" si="43"/>
        <v>150791.42244374999</v>
      </c>
      <c r="G347" s="352"/>
      <c r="H347" s="351">
        <f t="shared" si="47"/>
        <v>0</v>
      </c>
      <c r="I347" s="351">
        <f t="shared" si="44"/>
        <v>1029.6124437499966</v>
      </c>
      <c r="J347" s="351">
        <f t="shared" si="45"/>
        <v>0</v>
      </c>
      <c r="K347" s="635">
        <f>SUM('Employee Salary Payroll Tax '!I349:K349)</f>
        <v>87656.599999999991</v>
      </c>
      <c r="L347" s="635">
        <f>'Employee Salary Payroll Tax '!H349</f>
        <v>0</v>
      </c>
      <c r="M347" s="293">
        <f t="shared" si="48"/>
        <v>62105.210000000006</v>
      </c>
      <c r="N347" s="359">
        <f t="shared" si="46"/>
        <v>0</v>
      </c>
      <c r="O347" s="331"/>
      <c r="P347" s="61"/>
      <c r="Q347" s="294"/>
      <c r="R347" s="292"/>
      <c r="S347" s="291"/>
    </row>
    <row r="348" spans="1:19" ht="14.4">
      <c r="A348" s="36">
        <f t="shared" si="41"/>
        <v>333</v>
      </c>
      <c r="B348" s="526"/>
      <c r="C348" s="36" t="str">
        <f>VLOOKUP('Employee Salary Payroll Tax '!B350,'Employee Salary Payroll Tax '!$D$1:$E$7,2,FALSE)</f>
        <v>NonUnion</v>
      </c>
      <c r="D348" s="61">
        <f t="shared" si="42"/>
        <v>2.98E-2</v>
      </c>
      <c r="E348" s="351">
        <f>'Employee Salary Payroll Tax '!N350</f>
        <v>110048.59</v>
      </c>
      <c r="F348" s="351">
        <f t="shared" si="43"/>
        <v>113328.03798200001</v>
      </c>
      <c r="G348" s="352"/>
      <c r="H348" s="351">
        <f t="shared" si="47"/>
        <v>17151.410000000003</v>
      </c>
      <c r="I348" s="351">
        <f t="shared" si="44"/>
        <v>3279.4479820000124</v>
      </c>
      <c r="J348" s="351">
        <f t="shared" si="45"/>
        <v>203.32577488400077</v>
      </c>
      <c r="K348" s="635">
        <f>SUM('Employee Salary Payroll Tax '!I350:K350)</f>
        <v>37693.58</v>
      </c>
      <c r="L348" s="635">
        <f>'Employee Salary Payroll Tax '!H350</f>
        <v>0</v>
      </c>
      <c r="M348" s="293">
        <f t="shared" si="48"/>
        <v>72355.009999999995</v>
      </c>
      <c r="N348" s="359">
        <f t="shared" si="46"/>
        <v>69.642658407367435</v>
      </c>
      <c r="O348" s="331"/>
      <c r="P348" s="61"/>
      <c r="Q348" s="294"/>
      <c r="R348" s="292"/>
      <c r="S348" s="291"/>
    </row>
    <row r="349" spans="1:19" ht="14.4">
      <c r="A349" s="36">
        <f t="shared" si="41"/>
        <v>334</v>
      </c>
      <c r="B349" s="526"/>
      <c r="C349" s="36" t="str">
        <f>VLOOKUP('Employee Salary Payroll Tax '!B351,'Employee Salary Payroll Tax '!$D$1:$E$7,2,FALSE)</f>
        <v>NonUnion</v>
      </c>
      <c r="D349" s="61">
        <f t="shared" si="42"/>
        <v>2.98E-2</v>
      </c>
      <c r="E349" s="351">
        <f>'Employee Salary Payroll Tax '!N351</f>
        <v>51590.41</v>
      </c>
      <c r="F349" s="351">
        <f t="shared" si="43"/>
        <v>53127.804218000005</v>
      </c>
      <c r="G349" s="352"/>
      <c r="H349" s="351">
        <f t="shared" si="47"/>
        <v>75609.59</v>
      </c>
      <c r="I349" s="351">
        <f t="shared" si="44"/>
        <v>1537.3942180000013</v>
      </c>
      <c r="J349" s="351">
        <f t="shared" si="45"/>
        <v>95.318441516000078</v>
      </c>
      <c r="K349" s="635">
        <f>SUM('Employee Salary Payroll Tax '!I351:K351)</f>
        <v>20169.169999999998</v>
      </c>
      <c r="L349" s="635">
        <f>'Employee Salary Payroll Tax '!H351</f>
        <v>0</v>
      </c>
      <c r="M349" s="293">
        <f t="shared" si="48"/>
        <v>31421.240000000005</v>
      </c>
      <c r="N349" s="359">
        <f t="shared" si="46"/>
        <v>37.264558491277711</v>
      </c>
      <c r="O349" s="331"/>
      <c r="P349" s="61"/>
      <c r="Q349" s="294"/>
      <c r="R349" s="292"/>
      <c r="S349" s="291"/>
    </row>
    <row r="350" spans="1:19" ht="14.4">
      <c r="A350" s="36">
        <f t="shared" si="41"/>
        <v>335</v>
      </c>
      <c r="B350" s="526"/>
      <c r="C350" s="36" t="str">
        <f>VLOOKUP('Employee Salary Payroll Tax '!B352,'Employee Salary Payroll Tax '!$D$1:$E$7,2,FALSE)</f>
        <v>NonUnion</v>
      </c>
      <c r="D350" s="61">
        <f t="shared" si="42"/>
        <v>2.98E-2</v>
      </c>
      <c r="E350" s="351">
        <f>'Employee Salary Payroll Tax '!N352</f>
        <v>28066.9</v>
      </c>
      <c r="F350" s="351">
        <f t="shared" si="43"/>
        <v>28903.293620000004</v>
      </c>
      <c r="G350" s="352"/>
      <c r="H350" s="351">
        <f t="shared" si="47"/>
        <v>99133.1</v>
      </c>
      <c r="I350" s="351">
        <f t="shared" si="44"/>
        <v>836.39362000000256</v>
      </c>
      <c r="J350" s="351">
        <f t="shared" si="45"/>
        <v>51.856404440000155</v>
      </c>
      <c r="K350" s="635">
        <f>SUM('Employee Salary Payroll Tax '!I352:K352)</f>
        <v>13242.1</v>
      </c>
      <c r="L350" s="635">
        <f>'Employee Salary Payroll Tax '!H352</f>
        <v>0</v>
      </c>
      <c r="M350" s="293">
        <f t="shared" si="48"/>
        <v>14824.800000000001</v>
      </c>
      <c r="N350" s="359">
        <f t="shared" si="46"/>
        <v>24.466103959128365</v>
      </c>
      <c r="O350" s="331"/>
      <c r="P350" s="61"/>
      <c r="Q350" s="294"/>
      <c r="R350" s="292"/>
      <c r="S350" s="291"/>
    </row>
    <row r="351" spans="1:19" ht="14.4">
      <c r="A351" s="36">
        <f t="shared" si="41"/>
        <v>336</v>
      </c>
      <c r="B351" s="526"/>
      <c r="C351" s="36" t="str">
        <f>VLOOKUP('Employee Salary Payroll Tax '!B353,'Employee Salary Payroll Tax '!$D$1:$E$7,2,FALSE)</f>
        <v>IBEW</v>
      </c>
      <c r="D351" s="61">
        <f t="shared" si="42"/>
        <v>6.875E-3</v>
      </c>
      <c r="E351" s="351">
        <f>'Employee Salary Payroll Tax '!N353</f>
        <v>76651.25</v>
      </c>
      <c r="F351" s="351">
        <f t="shared" si="43"/>
        <v>77178.227343749997</v>
      </c>
      <c r="G351" s="352"/>
      <c r="H351" s="351">
        <f t="shared" si="47"/>
        <v>50548.75</v>
      </c>
      <c r="I351" s="351">
        <f t="shared" si="44"/>
        <v>526.97734374999709</v>
      </c>
      <c r="J351" s="351">
        <f t="shared" si="45"/>
        <v>32.672595312499823</v>
      </c>
      <c r="K351" s="635">
        <f>SUM('Employee Salary Payroll Tax '!I353:K353)</f>
        <v>4185.82</v>
      </c>
      <c r="L351" s="635">
        <f>'Employee Salary Payroll Tax '!H353</f>
        <v>0</v>
      </c>
      <c r="M351" s="293">
        <f t="shared" si="48"/>
        <v>72465.429999999993</v>
      </c>
      <c r="N351" s="359">
        <f t="shared" si="46"/>
        <v>1.7842057749767135</v>
      </c>
      <c r="O351" s="331"/>
      <c r="P351" s="61"/>
      <c r="Q351" s="294"/>
      <c r="R351" s="292"/>
      <c r="S351" s="291"/>
    </row>
    <row r="352" spans="1:19" ht="14.4">
      <c r="A352" s="36">
        <f t="shared" si="41"/>
        <v>337</v>
      </c>
      <c r="B352" s="526"/>
      <c r="C352" s="36" t="str">
        <f>VLOOKUP('Employee Salary Payroll Tax '!B354,'Employee Salary Payroll Tax '!$D$1:$E$7,2,FALSE)</f>
        <v>IBEW</v>
      </c>
      <c r="D352" s="61">
        <f t="shared" si="42"/>
        <v>6.875E-3</v>
      </c>
      <c r="E352" s="351">
        <f>'Employee Salary Payroll Tax '!N354</f>
        <v>47882.94</v>
      </c>
      <c r="F352" s="351">
        <f t="shared" si="43"/>
        <v>48212.135212499998</v>
      </c>
      <c r="G352" s="352"/>
      <c r="H352" s="351">
        <f t="shared" si="47"/>
        <v>79317.06</v>
      </c>
      <c r="I352" s="351">
        <f t="shared" si="44"/>
        <v>329.19521249999525</v>
      </c>
      <c r="J352" s="351">
        <f t="shared" si="45"/>
        <v>20.410103174999705</v>
      </c>
      <c r="K352" s="635">
        <f>SUM('Employee Salary Payroll Tax '!I354:K354)</f>
        <v>43310.38</v>
      </c>
      <c r="L352" s="635">
        <f>'Employee Salary Payroll Tax '!H354</f>
        <v>781.89</v>
      </c>
      <c r="M352" s="293">
        <f t="shared" si="48"/>
        <v>3790.6700000000051</v>
      </c>
      <c r="N352" s="359">
        <f t="shared" si="46"/>
        <v>18.461049474614185</v>
      </c>
      <c r="O352" s="331"/>
      <c r="P352" s="61"/>
      <c r="Q352" s="294"/>
      <c r="R352" s="292"/>
      <c r="S352" s="291"/>
    </row>
    <row r="353" spans="1:19" ht="14.4">
      <c r="A353" s="36">
        <f t="shared" si="41"/>
        <v>338</v>
      </c>
      <c r="B353" s="526"/>
      <c r="C353" s="36" t="str">
        <f>VLOOKUP('Employee Salary Payroll Tax '!B355,'Employee Salary Payroll Tax '!$D$1:$E$7,2,FALSE)</f>
        <v>IBEW</v>
      </c>
      <c r="D353" s="61">
        <f t="shared" si="42"/>
        <v>6.875E-3</v>
      </c>
      <c r="E353" s="351">
        <f>'Employee Salary Payroll Tax '!N355</f>
        <v>96073.71</v>
      </c>
      <c r="F353" s="351">
        <f t="shared" si="43"/>
        <v>96734.216756249996</v>
      </c>
      <c r="G353" s="352"/>
      <c r="H353" s="351">
        <f t="shared" si="47"/>
        <v>31126.289999999994</v>
      </c>
      <c r="I353" s="351">
        <f t="shared" si="44"/>
        <v>660.50675624998985</v>
      </c>
      <c r="J353" s="351">
        <f t="shared" si="45"/>
        <v>40.951418887499372</v>
      </c>
      <c r="K353" s="635">
        <f>SUM('Employee Salary Payroll Tax '!I355:K355)</f>
        <v>65141.119999999995</v>
      </c>
      <c r="L353" s="635">
        <f>'Employee Salary Payroll Tax '!H355</f>
        <v>0</v>
      </c>
      <c r="M353" s="293">
        <f t="shared" si="48"/>
        <v>30932.590000000011</v>
      </c>
      <c r="N353" s="359">
        <f t="shared" si="46"/>
        <v>27.766402399710564</v>
      </c>
      <c r="O353" s="331"/>
      <c r="P353" s="61"/>
      <c r="Q353" s="294"/>
      <c r="R353" s="292"/>
      <c r="S353" s="291"/>
    </row>
    <row r="354" spans="1:19" ht="14.4">
      <c r="A354" s="36">
        <f t="shared" si="41"/>
        <v>339</v>
      </c>
      <c r="B354" s="526"/>
      <c r="C354" s="36" t="str">
        <f>VLOOKUP('Employee Salary Payroll Tax '!B356,'Employee Salary Payroll Tax '!$D$1:$E$7,2,FALSE)</f>
        <v>NonUnion</v>
      </c>
      <c r="D354" s="61">
        <f t="shared" si="42"/>
        <v>2.98E-2</v>
      </c>
      <c r="E354" s="351">
        <f>'Employee Salary Payroll Tax '!N356</f>
        <v>45635.42</v>
      </c>
      <c r="F354" s="351">
        <f t="shared" si="43"/>
        <v>46995.355516000003</v>
      </c>
      <c r="G354" s="352"/>
      <c r="H354" s="351">
        <f t="shared" si="47"/>
        <v>81564.58</v>
      </c>
      <c r="I354" s="351">
        <f t="shared" si="44"/>
        <v>1359.935516000005</v>
      </c>
      <c r="J354" s="351">
        <f t="shared" si="45"/>
        <v>84.316001992000309</v>
      </c>
      <c r="K354" s="635">
        <f>SUM('Employee Salary Payroll Tax '!I356:K356)</f>
        <v>10862.72</v>
      </c>
      <c r="L354" s="635">
        <f>'Employee Salary Payroll Tax '!H356</f>
        <v>0</v>
      </c>
      <c r="M354" s="293">
        <f t="shared" si="48"/>
        <v>34772.699999999997</v>
      </c>
      <c r="N354" s="359">
        <f t="shared" si="46"/>
        <v>20.069961471560283</v>
      </c>
      <c r="O354" s="331"/>
      <c r="P354" s="61"/>
      <c r="Q354" s="294"/>
      <c r="R354" s="292"/>
      <c r="S354" s="291"/>
    </row>
    <row r="355" spans="1:19" ht="14.4">
      <c r="A355" s="36">
        <f t="shared" si="41"/>
        <v>340</v>
      </c>
      <c r="B355" s="526"/>
      <c r="C355" s="36" t="str">
        <f>VLOOKUP('Employee Salary Payroll Tax '!B357,'Employee Salary Payroll Tax '!$D$1:$E$7,2,FALSE)</f>
        <v>IBEW</v>
      </c>
      <c r="D355" s="61">
        <f t="shared" si="42"/>
        <v>6.875E-3</v>
      </c>
      <c r="E355" s="351">
        <f>'Employee Salary Payroll Tax '!N357</f>
        <v>5801.34</v>
      </c>
      <c r="F355" s="351">
        <f t="shared" si="43"/>
        <v>5841.2242125000002</v>
      </c>
      <c r="G355" s="352"/>
      <c r="H355" s="351">
        <f t="shared" si="47"/>
        <v>121398.66</v>
      </c>
      <c r="I355" s="351">
        <f t="shared" si="44"/>
        <v>39.884212500000103</v>
      </c>
      <c r="J355" s="351">
        <f t="shared" si="45"/>
        <v>2.4728211750000062</v>
      </c>
      <c r="K355" s="635">
        <f>SUM('Employee Salary Payroll Tax '!I357:K357)</f>
        <v>5801.34</v>
      </c>
      <c r="L355" s="635">
        <f>'Employee Salary Payroll Tax '!H357</f>
        <v>0</v>
      </c>
      <c r="M355" s="293">
        <f t="shared" si="48"/>
        <v>0</v>
      </c>
      <c r="N355" s="359">
        <f t="shared" si="46"/>
        <v>2.4728211745737561</v>
      </c>
      <c r="O355" s="331"/>
      <c r="P355" s="61"/>
      <c r="Q355" s="294"/>
      <c r="R355" s="292"/>
      <c r="S355" s="291"/>
    </row>
    <row r="356" spans="1:19" ht="14.4">
      <c r="A356" s="36">
        <f t="shared" si="41"/>
        <v>341</v>
      </c>
      <c r="B356" s="526"/>
      <c r="C356" s="36" t="str">
        <f>VLOOKUP('Employee Salary Payroll Tax '!B358,'Employee Salary Payroll Tax '!$D$1:$E$7,2,FALSE)</f>
        <v>NonUnion</v>
      </c>
      <c r="D356" s="61">
        <f t="shared" si="42"/>
        <v>2.98E-2</v>
      </c>
      <c r="E356" s="351">
        <f>'Employee Salary Payroll Tax '!N358</f>
        <v>69650.850000000006</v>
      </c>
      <c r="F356" s="351">
        <f t="shared" si="43"/>
        <v>71726.445330000002</v>
      </c>
      <c r="G356" s="352"/>
      <c r="H356" s="351">
        <f t="shared" si="47"/>
        <v>57549.149999999994</v>
      </c>
      <c r="I356" s="351">
        <f t="shared" si="44"/>
        <v>2075.5953299999965</v>
      </c>
      <c r="J356" s="351">
        <f t="shared" si="45"/>
        <v>128.68691045999978</v>
      </c>
      <c r="K356" s="635">
        <f>SUM('Employee Salary Payroll Tax '!I358:K358)</f>
        <v>1472.24</v>
      </c>
      <c r="L356" s="635">
        <f>'Employee Salary Payroll Tax '!H358</f>
        <v>0</v>
      </c>
      <c r="M356" s="293">
        <f t="shared" si="48"/>
        <v>68178.61</v>
      </c>
      <c r="N356" s="359">
        <f t="shared" si="46"/>
        <v>2.7201106239609416</v>
      </c>
      <c r="O356" s="331"/>
      <c r="P356" s="61"/>
      <c r="Q356" s="294"/>
      <c r="R356" s="292"/>
      <c r="S356" s="291"/>
    </row>
    <row r="357" spans="1:19" ht="14.4">
      <c r="A357" s="36">
        <f t="shared" si="41"/>
        <v>342</v>
      </c>
      <c r="B357" s="526"/>
      <c r="C357" s="36" t="str">
        <f>VLOOKUP('Employee Salary Payroll Tax '!B359,'Employee Salary Payroll Tax '!$D$1:$E$7,2,FALSE)</f>
        <v>NonUnion</v>
      </c>
      <c r="D357" s="61">
        <f t="shared" si="42"/>
        <v>2.98E-2</v>
      </c>
      <c r="E357" s="351">
        <f>'Employee Salary Payroll Tax '!N359</f>
        <v>60112.82</v>
      </c>
      <c r="F357" s="351">
        <f t="shared" si="43"/>
        <v>61904.182036000006</v>
      </c>
      <c r="G357" s="352"/>
      <c r="H357" s="351">
        <f t="shared" si="47"/>
        <v>67087.179999999993</v>
      </c>
      <c r="I357" s="351">
        <f t="shared" si="44"/>
        <v>1791.3620360000059</v>
      </c>
      <c r="J357" s="351">
        <f t="shared" si="45"/>
        <v>111.06444623200036</v>
      </c>
      <c r="K357" s="635">
        <f>SUM('Employee Salary Payroll Tax '!I359:K359)</f>
        <v>6612.6</v>
      </c>
      <c r="L357" s="635">
        <f>'Employee Salary Payroll Tax '!H359</f>
        <v>0</v>
      </c>
      <c r="M357" s="293">
        <f t="shared" si="48"/>
        <v>53500.22</v>
      </c>
      <c r="N357" s="359">
        <f t="shared" si="46"/>
        <v>12.217439759796799</v>
      </c>
      <c r="O357" s="331"/>
      <c r="P357" s="61"/>
      <c r="Q357" s="294"/>
      <c r="R357" s="292"/>
      <c r="S357" s="291"/>
    </row>
    <row r="358" spans="1:19" ht="14.4">
      <c r="A358" s="36">
        <f t="shared" si="41"/>
        <v>343</v>
      </c>
      <c r="B358" s="526"/>
      <c r="C358" s="36" t="str">
        <f>VLOOKUP('Employee Salary Payroll Tax '!B360,'Employee Salary Payroll Tax '!$D$1:$E$7,2,FALSE)</f>
        <v>NonUnion</v>
      </c>
      <c r="D358" s="61">
        <f t="shared" si="42"/>
        <v>2.98E-2</v>
      </c>
      <c r="E358" s="351">
        <f>'Employee Salary Payroll Tax '!N360</f>
        <v>112855.2</v>
      </c>
      <c r="F358" s="351">
        <f t="shared" si="43"/>
        <v>116218.28496</v>
      </c>
      <c r="G358" s="352"/>
      <c r="H358" s="351">
        <f t="shared" si="47"/>
        <v>14344.800000000003</v>
      </c>
      <c r="I358" s="351">
        <f t="shared" si="44"/>
        <v>3363.0849600000074</v>
      </c>
      <c r="J358" s="351">
        <f t="shared" si="45"/>
        <v>208.51126752000044</v>
      </c>
      <c r="K358" s="635">
        <f>SUM('Employee Salary Payroll Tax '!I360:K360)</f>
        <v>15455.74</v>
      </c>
      <c r="L358" s="635">
        <f>'Employee Salary Payroll Tax '!H360</f>
        <v>0</v>
      </c>
      <c r="M358" s="293">
        <f t="shared" si="48"/>
        <v>97399.459999999992</v>
      </c>
      <c r="N358" s="359">
        <f t="shared" si="46"/>
        <v>28.556025223747028</v>
      </c>
      <c r="O358" s="331"/>
      <c r="P358" s="61"/>
      <c r="Q358" s="294"/>
      <c r="R358" s="292"/>
      <c r="S358" s="291"/>
    </row>
    <row r="359" spans="1:19" ht="14.4">
      <c r="A359" s="36">
        <f t="shared" si="41"/>
        <v>344</v>
      </c>
      <c r="B359" s="526"/>
      <c r="C359" s="36" t="str">
        <f>VLOOKUP('Employee Salary Payroll Tax '!B361,'Employee Salary Payroll Tax '!$D$1:$E$7,2,FALSE)</f>
        <v>NonUnion</v>
      </c>
      <c r="D359" s="61">
        <f t="shared" si="42"/>
        <v>2.98E-2</v>
      </c>
      <c r="E359" s="351">
        <f>'Employee Salary Payroll Tax '!N361</f>
        <v>68210.44</v>
      </c>
      <c r="F359" s="351">
        <f t="shared" si="43"/>
        <v>70243.111111999999</v>
      </c>
      <c r="G359" s="352"/>
      <c r="H359" s="351">
        <f t="shared" si="47"/>
        <v>58989.56</v>
      </c>
      <c r="I359" s="351">
        <f t="shared" si="44"/>
        <v>2032.6711119999964</v>
      </c>
      <c r="J359" s="351">
        <f t="shared" si="45"/>
        <v>126.02560894399977</v>
      </c>
      <c r="K359" s="635">
        <f>SUM('Employee Salary Payroll Tax '!I361:K361)</f>
        <v>1526.75</v>
      </c>
      <c r="L359" s="635">
        <f>'Employee Salary Payroll Tax '!H361</f>
        <v>0</v>
      </c>
      <c r="M359" s="293">
        <f t="shared" si="48"/>
        <v>66683.69</v>
      </c>
      <c r="N359" s="359">
        <f t="shared" si="46"/>
        <v>2.8208232999586405</v>
      </c>
      <c r="O359" s="331"/>
      <c r="P359" s="61"/>
      <c r="Q359" s="294"/>
      <c r="R359" s="292"/>
      <c r="S359" s="291"/>
    </row>
    <row r="360" spans="1:19" ht="14.4">
      <c r="A360" s="36">
        <f t="shared" si="41"/>
        <v>345</v>
      </c>
      <c r="B360" s="526"/>
      <c r="C360" s="36" t="str">
        <f>VLOOKUP('Employee Salary Payroll Tax '!B362,'Employee Salary Payroll Tax '!$D$1:$E$7,2,FALSE)</f>
        <v>NonUnion</v>
      </c>
      <c r="D360" s="61">
        <f t="shared" si="42"/>
        <v>2.98E-2</v>
      </c>
      <c r="E360" s="351">
        <f>'Employee Salary Payroll Tax '!N362</f>
        <v>45107.93</v>
      </c>
      <c r="F360" s="351">
        <f t="shared" si="43"/>
        <v>46452.146314000005</v>
      </c>
      <c r="G360" s="352"/>
      <c r="H360" s="351">
        <f t="shared" si="47"/>
        <v>82092.070000000007</v>
      </c>
      <c r="I360" s="351">
        <f t="shared" si="44"/>
        <v>1344.2163140000048</v>
      </c>
      <c r="J360" s="351">
        <f t="shared" si="45"/>
        <v>83.341411468000302</v>
      </c>
      <c r="K360" s="635">
        <f>SUM('Employee Salary Payroll Tax '!I362:K362)</f>
        <v>15038.97</v>
      </c>
      <c r="L360" s="635">
        <f>'Employee Salary Payroll Tax '!H362</f>
        <v>0</v>
      </c>
      <c r="M360" s="293">
        <f t="shared" si="48"/>
        <v>30068.959999999999</v>
      </c>
      <c r="N360" s="359">
        <f t="shared" si="46"/>
        <v>27.786000971384112</v>
      </c>
      <c r="O360" s="331"/>
      <c r="P360" s="61"/>
      <c r="Q360" s="294"/>
      <c r="R360" s="292"/>
      <c r="S360" s="291"/>
    </row>
    <row r="361" spans="1:19" ht="14.4">
      <c r="A361" s="36">
        <f t="shared" si="41"/>
        <v>346</v>
      </c>
      <c r="B361" s="526"/>
      <c r="C361" s="36" t="str">
        <f>VLOOKUP('Employee Salary Payroll Tax '!B363,'Employee Salary Payroll Tax '!$D$1:$E$7,2,FALSE)</f>
        <v>UA</v>
      </c>
      <c r="D361" s="61">
        <f t="shared" si="42"/>
        <v>0.03</v>
      </c>
      <c r="E361" s="351">
        <f>'Employee Salary Payroll Tax '!N363</f>
        <v>72025.39</v>
      </c>
      <c r="F361" s="351">
        <f t="shared" si="43"/>
        <v>74186.151700000002</v>
      </c>
      <c r="G361" s="352"/>
      <c r="H361" s="351">
        <f t="shared" si="47"/>
        <v>55174.61</v>
      </c>
      <c r="I361" s="351">
        <f t="shared" si="44"/>
        <v>2160.7617000000027</v>
      </c>
      <c r="J361" s="351">
        <f t="shared" si="45"/>
        <v>133.96722540000016</v>
      </c>
      <c r="K361" s="635">
        <f>SUM('Employee Salary Payroll Tax '!I363:K363)</f>
        <v>64303.14</v>
      </c>
      <c r="L361" s="635">
        <f>'Employee Salary Payroll Tax '!H363</f>
        <v>1710.15</v>
      </c>
      <c r="M361" s="293">
        <f t="shared" si="48"/>
        <v>6012.1</v>
      </c>
      <c r="N361" s="359">
        <f t="shared" si="46"/>
        <v>119.60384039833959</v>
      </c>
      <c r="O361" s="331"/>
      <c r="P361" s="61"/>
      <c r="Q361" s="294"/>
      <c r="R361" s="292"/>
      <c r="S361" s="291"/>
    </row>
    <row r="362" spans="1:19" ht="14.4">
      <c r="A362" s="36">
        <f t="shared" si="41"/>
        <v>347</v>
      </c>
      <c r="B362" s="526"/>
      <c r="C362" s="36" t="str">
        <f>VLOOKUP('Employee Salary Payroll Tax '!B364,'Employee Salary Payroll Tax '!$D$1:$E$7,2,FALSE)</f>
        <v>NonUnion</v>
      </c>
      <c r="D362" s="61">
        <f t="shared" si="42"/>
        <v>2.98E-2</v>
      </c>
      <c r="E362" s="351">
        <f>'Employee Salary Payroll Tax '!N364</f>
        <v>38767.620000000003</v>
      </c>
      <c r="F362" s="351">
        <f t="shared" si="43"/>
        <v>39922.895076000008</v>
      </c>
      <c r="G362" s="352"/>
      <c r="H362" s="351">
        <f t="shared" si="47"/>
        <v>88432.38</v>
      </c>
      <c r="I362" s="351">
        <f t="shared" si="44"/>
        <v>1155.2750760000054</v>
      </c>
      <c r="J362" s="351">
        <f t="shared" si="45"/>
        <v>71.62705471200033</v>
      </c>
      <c r="K362" s="635">
        <f>SUM('Employee Salary Payroll Tax '!I364:K364)</f>
        <v>23575.52</v>
      </c>
      <c r="L362" s="635">
        <f>'Employee Salary Payroll Tax '!H364</f>
        <v>0</v>
      </c>
      <c r="M362" s="293">
        <f t="shared" si="48"/>
        <v>15192.100000000002</v>
      </c>
      <c r="N362" s="359">
        <f t="shared" si="46"/>
        <v>43.558130750876629</v>
      </c>
      <c r="O362" s="331"/>
      <c r="P362" s="61"/>
      <c r="Q362" s="294"/>
      <c r="R362" s="292"/>
      <c r="S362" s="291"/>
    </row>
    <row r="363" spans="1:19" ht="14.4">
      <c r="A363" s="36">
        <f t="shared" si="41"/>
        <v>348</v>
      </c>
      <c r="B363" s="526"/>
      <c r="C363" s="36" t="str">
        <f>VLOOKUP('Employee Salary Payroll Tax '!B365,'Employee Salary Payroll Tax '!$D$1:$E$7,2,FALSE)</f>
        <v>NonUnion</v>
      </c>
      <c r="D363" s="61">
        <f t="shared" si="42"/>
        <v>2.98E-2</v>
      </c>
      <c r="E363" s="351">
        <f>'Employee Salary Payroll Tax '!N365</f>
        <v>11891.5</v>
      </c>
      <c r="F363" s="351">
        <f t="shared" si="43"/>
        <v>12245.8667</v>
      </c>
      <c r="G363" s="352"/>
      <c r="H363" s="351">
        <f t="shared" si="47"/>
        <v>115308.5</v>
      </c>
      <c r="I363" s="351">
        <f t="shared" si="44"/>
        <v>354.36670000000049</v>
      </c>
      <c r="J363" s="351">
        <f t="shared" si="45"/>
        <v>21.970735400000031</v>
      </c>
      <c r="K363" s="635">
        <f>SUM('Employee Salary Payroll Tax '!I365:K365)</f>
        <v>0</v>
      </c>
      <c r="L363" s="635">
        <f>'Employee Salary Payroll Tax '!H365</f>
        <v>0</v>
      </c>
      <c r="M363" s="293">
        <f t="shared" si="48"/>
        <v>11891.5</v>
      </c>
      <c r="N363" s="359">
        <f t="shared" si="46"/>
        <v>0</v>
      </c>
      <c r="O363" s="331"/>
      <c r="P363" s="61"/>
      <c r="Q363" s="294"/>
      <c r="R363" s="292"/>
      <c r="S363" s="291"/>
    </row>
    <row r="364" spans="1:19" ht="14.4">
      <c r="A364" s="36">
        <f t="shared" si="41"/>
        <v>349</v>
      </c>
      <c r="B364" s="526"/>
      <c r="C364" s="36" t="str">
        <f>VLOOKUP('Employee Salary Payroll Tax '!B366,'Employee Salary Payroll Tax '!$D$1:$E$7,2,FALSE)</f>
        <v>NonUnion</v>
      </c>
      <c r="D364" s="61">
        <f t="shared" si="42"/>
        <v>2.98E-2</v>
      </c>
      <c r="E364" s="351">
        <f>'Employee Salary Payroll Tax '!N366</f>
        <v>52515.1</v>
      </c>
      <c r="F364" s="351">
        <f t="shared" si="43"/>
        <v>54080.049980000003</v>
      </c>
      <c r="G364" s="352"/>
      <c r="H364" s="351">
        <f t="shared" si="47"/>
        <v>74684.899999999994</v>
      </c>
      <c r="I364" s="351">
        <f t="shared" si="44"/>
        <v>1564.9499800000049</v>
      </c>
      <c r="J364" s="351">
        <f t="shared" si="45"/>
        <v>97.026898760000307</v>
      </c>
      <c r="K364" s="635">
        <f>SUM('Employee Salary Payroll Tax '!I366:K366)</f>
        <v>21376.93</v>
      </c>
      <c r="L364" s="635">
        <f>'Employee Salary Payroll Tax '!H366</f>
        <v>0</v>
      </c>
      <c r="M364" s="293">
        <f t="shared" si="48"/>
        <v>31138.17</v>
      </c>
      <c r="N364" s="359">
        <f t="shared" si="46"/>
        <v>39.496015867248033</v>
      </c>
      <c r="O364" s="331"/>
      <c r="P364" s="61"/>
      <c r="Q364" s="294"/>
      <c r="R364" s="292"/>
      <c r="S364" s="291"/>
    </row>
    <row r="365" spans="1:19" ht="14.4">
      <c r="A365" s="36">
        <f t="shared" si="41"/>
        <v>350</v>
      </c>
      <c r="B365" s="526"/>
      <c r="C365" s="36" t="str">
        <f>VLOOKUP('Employee Salary Payroll Tax '!B367,'Employee Salary Payroll Tax '!$D$1:$E$7,2,FALSE)</f>
        <v>NonUnion</v>
      </c>
      <c r="D365" s="61">
        <f t="shared" si="42"/>
        <v>2.98E-2</v>
      </c>
      <c r="E365" s="351">
        <f>'Employee Salary Payroll Tax '!N367</f>
        <v>97539.94</v>
      </c>
      <c r="F365" s="351">
        <f t="shared" si="43"/>
        <v>100446.630212</v>
      </c>
      <c r="G365" s="352"/>
      <c r="H365" s="351">
        <f t="shared" si="47"/>
        <v>29660.059999999998</v>
      </c>
      <c r="I365" s="351">
        <f t="shared" si="44"/>
        <v>2906.6902120000013</v>
      </c>
      <c r="J365" s="351">
        <f t="shared" si="45"/>
        <v>180.21479314400008</v>
      </c>
      <c r="K365" s="635">
        <f>SUM('Employee Salary Payroll Tax '!I367:K367)</f>
        <v>34034.35</v>
      </c>
      <c r="L365" s="635">
        <f>'Employee Salary Payroll Tax '!H367</f>
        <v>0</v>
      </c>
      <c r="M365" s="293">
        <f t="shared" si="48"/>
        <v>63505.590000000004</v>
      </c>
      <c r="N365" s="359">
        <f t="shared" si="46"/>
        <v>62.881865059355356</v>
      </c>
      <c r="O365" s="331"/>
      <c r="P365" s="61"/>
      <c r="Q365" s="294"/>
      <c r="R365" s="292"/>
      <c r="S365" s="291"/>
    </row>
    <row r="366" spans="1:19" ht="14.4">
      <c r="A366" s="36">
        <f t="shared" si="41"/>
        <v>351</v>
      </c>
      <c r="B366" s="526"/>
      <c r="C366" s="36" t="str">
        <f>VLOOKUP('Employee Salary Payroll Tax '!B368,'Employee Salary Payroll Tax '!$D$1:$E$7,2,FALSE)</f>
        <v>IBEW</v>
      </c>
      <c r="D366" s="61">
        <f t="shared" si="42"/>
        <v>6.875E-3</v>
      </c>
      <c r="E366" s="351">
        <f>'Employee Salary Payroll Tax '!N368</f>
        <v>39415.43</v>
      </c>
      <c r="F366" s="351">
        <f t="shared" si="43"/>
        <v>39686.41108125</v>
      </c>
      <c r="G366" s="352"/>
      <c r="H366" s="351">
        <f t="shared" si="47"/>
        <v>87784.57</v>
      </c>
      <c r="I366" s="351">
        <f t="shared" si="44"/>
        <v>270.98108124999999</v>
      </c>
      <c r="J366" s="351">
        <f t="shared" si="45"/>
        <v>16.8008270375</v>
      </c>
      <c r="K366" s="635">
        <f>SUM('Employee Salary Payroll Tax '!I368:K368)</f>
        <v>39415.43</v>
      </c>
      <c r="L366" s="635">
        <f>'Employee Salary Payroll Tax '!H368</f>
        <v>0</v>
      </c>
      <c r="M366" s="293">
        <f t="shared" si="48"/>
        <v>0</v>
      </c>
      <c r="N366" s="359">
        <f t="shared" si="46"/>
        <v>16.800827037073748</v>
      </c>
      <c r="O366" s="331"/>
      <c r="P366" s="61"/>
      <c r="Q366" s="294"/>
      <c r="R366" s="292"/>
      <c r="S366" s="291"/>
    </row>
    <row r="367" spans="1:19" ht="14.4">
      <c r="A367" s="36">
        <f t="shared" si="41"/>
        <v>352</v>
      </c>
      <c r="B367" s="526"/>
      <c r="C367" s="36" t="str">
        <f>VLOOKUP('Employee Salary Payroll Tax '!B369,'Employee Salary Payroll Tax '!$D$1:$E$7,2,FALSE)</f>
        <v>NonUnion</v>
      </c>
      <c r="D367" s="61">
        <f t="shared" si="42"/>
        <v>2.98E-2</v>
      </c>
      <c r="E367" s="351">
        <f>'Employee Salary Payroll Tax '!N369</f>
        <v>84751.48</v>
      </c>
      <c r="F367" s="351">
        <f t="shared" si="43"/>
        <v>87277.074103999999</v>
      </c>
      <c r="G367" s="352"/>
      <c r="H367" s="351">
        <f t="shared" si="47"/>
        <v>42448.520000000004</v>
      </c>
      <c r="I367" s="351">
        <f t="shared" si="44"/>
        <v>2525.5941040000034</v>
      </c>
      <c r="J367" s="351">
        <f t="shared" si="45"/>
        <v>156.58683444800022</v>
      </c>
      <c r="K367" s="635">
        <f>SUM('Employee Salary Payroll Tax '!I369:K369)</f>
        <v>12068.3</v>
      </c>
      <c r="L367" s="635">
        <f>'Employee Salary Payroll Tax '!H369</f>
        <v>0</v>
      </c>
      <c r="M367" s="293">
        <f t="shared" si="48"/>
        <v>72683.179999999993</v>
      </c>
      <c r="N367" s="359">
        <f t="shared" si="46"/>
        <v>22.29739107973694</v>
      </c>
      <c r="O367" s="331"/>
      <c r="P367" s="61"/>
      <c r="Q367" s="294"/>
      <c r="R367" s="292"/>
      <c r="S367" s="291"/>
    </row>
    <row r="368" spans="1:19" ht="14.4">
      <c r="A368" s="36">
        <f t="shared" si="41"/>
        <v>353</v>
      </c>
      <c r="B368" s="526"/>
      <c r="C368" s="36" t="str">
        <f>VLOOKUP('Employee Salary Payroll Tax '!B370,'Employee Salary Payroll Tax '!$D$1:$E$7,2,FALSE)</f>
        <v>IBEW</v>
      </c>
      <c r="D368" s="61">
        <f t="shared" si="42"/>
        <v>6.875E-3</v>
      </c>
      <c r="E368" s="351">
        <f>'Employee Salary Payroll Tax '!N370</f>
        <v>60618.02</v>
      </c>
      <c r="F368" s="351">
        <f t="shared" si="43"/>
        <v>61034.768887499995</v>
      </c>
      <c r="G368" s="352"/>
      <c r="H368" s="351">
        <f t="shared" si="47"/>
        <v>66581.98000000001</v>
      </c>
      <c r="I368" s="351">
        <f t="shared" si="44"/>
        <v>416.74888749999809</v>
      </c>
      <c r="J368" s="351">
        <f t="shared" si="45"/>
        <v>25.838431024999881</v>
      </c>
      <c r="K368" s="635">
        <f>SUM('Employee Salary Payroll Tax '!I370:K370)</f>
        <v>0</v>
      </c>
      <c r="L368" s="635">
        <f>'Employee Salary Payroll Tax '!H370</f>
        <v>0</v>
      </c>
      <c r="M368" s="293">
        <f t="shared" si="48"/>
        <v>60618.02</v>
      </c>
      <c r="N368" s="359">
        <f t="shared" si="46"/>
        <v>0</v>
      </c>
      <c r="O368" s="331"/>
      <c r="P368" s="61"/>
      <c r="Q368" s="294"/>
      <c r="R368" s="292"/>
      <c r="S368" s="291"/>
    </row>
    <row r="369" spans="1:19" ht="14.4">
      <c r="A369" s="36">
        <f t="shared" si="41"/>
        <v>354</v>
      </c>
      <c r="B369" s="526"/>
      <c r="C369" s="36" t="str">
        <f>VLOOKUP('Employee Salary Payroll Tax '!B371,'Employee Salary Payroll Tax '!$D$1:$E$7,2,FALSE)</f>
        <v>NonUnion</v>
      </c>
      <c r="D369" s="61">
        <f t="shared" si="42"/>
        <v>2.98E-2</v>
      </c>
      <c r="E369" s="351">
        <f>'Employee Salary Payroll Tax '!N371</f>
        <v>104261.06</v>
      </c>
      <c r="F369" s="351">
        <f t="shared" si="43"/>
        <v>107368.039588</v>
      </c>
      <c r="G369" s="352"/>
      <c r="H369" s="351">
        <f t="shared" si="47"/>
        <v>22938.940000000002</v>
      </c>
      <c r="I369" s="351">
        <f t="shared" si="44"/>
        <v>3106.979588000002</v>
      </c>
      <c r="J369" s="351">
        <f t="shared" si="45"/>
        <v>192.63273445600012</v>
      </c>
      <c r="K369" s="635">
        <f>SUM('Employee Salary Payroll Tax '!I371:K371)</f>
        <v>57937.479999999996</v>
      </c>
      <c r="L369" s="635">
        <f>'Employee Salary Payroll Tax '!H371</f>
        <v>0</v>
      </c>
      <c r="M369" s="293">
        <f t="shared" si="48"/>
        <v>46323.58</v>
      </c>
      <c r="N369" s="359">
        <f t="shared" si="46"/>
        <v>107.04528804697335</v>
      </c>
      <c r="O369" s="331"/>
      <c r="P369" s="61"/>
      <c r="Q369" s="294"/>
      <c r="R369" s="292"/>
      <c r="S369" s="291"/>
    </row>
    <row r="370" spans="1:19" ht="14.4">
      <c r="A370" s="36">
        <f t="shared" si="41"/>
        <v>355</v>
      </c>
      <c r="B370" s="526"/>
      <c r="C370" s="36" t="str">
        <f>VLOOKUP('Employee Salary Payroll Tax '!B372,'Employee Salary Payroll Tax '!$D$1:$E$7,2,FALSE)</f>
        <v>IBEW</v>
      </c>
      <c r="D370" s="61">
        <f t="shared" si="42"/>
        <v>6.875E-3</v>
      </c>
      <c r="E370" s="351">
        <f>'Employee Salary Payroll Tax '!N372</f>
        <v>50251.13</v>
      </c>
      <c r="F370" s="351">
        <f t="shared" si="43"/>
        <v>50596.606518749999</v>
      </c>
      <c r="G370" s="352"/>
      <c r="H370" s="351">
        <f t="shared" si="47"/>
        <v>76948.87</v>
      </c>
      <c r="I370" s="351">
        <f t="shared" si="44"/>
        <v>345.47651875000156</v>
      </c>
      <c r="J370" s="351">
        <f t="shared" si="45"/>
        <v>21.419544162500095</v>
      </c>
      <c r="K370" s="635">
        <f>SUM('Employee Salary Payroll Tax '!I372:K372)</f>
        <v>13441.41</v>
      </c>
      <c r="L370" s="635">
        <f>'Employee Salary Payroll Tax '!H372</f>
        <v>0</v>
      </c>
      <c r="M370" s="293">
        <f t="shared" si="48"/>
        <v>36809.72</v>
      </c>
      <c r="N370" s="359">
        <f t="shared" si="46"/>
        <v>5.7294010123860089</v>
      </c>
      <c r="O370" s="331"/>
      <c r="P370" s="61"/>
      <c r="Q370" s="294"/>
      <c r="R370" s="292"/>
      <c r="S370" s="291"/>
    </row>
    <row r="371" spans="1:19" ht="14.4">
      <c r="A371" s="36">
        <f t="shared" si="41"/>
        <v>356</v>
      </c>
      <c r="B371" s="526"/>
      <c r="C371" s="36" t="str">
        <f>VLOOKUP('Employee Salary Payroll Tax '!B373,'Employee Salary Payroll Tax '!$D$1:$E$7,2,FALSE)</f>
        <v>IBEW</v>
      </c>
      <c r="D371" s="61">
        <f t="shared" si="42"/>
        <v>6.875E-3</v>
      </c>
      <c r="E371" s="351">
        <f>'Employee Salary Payroll Tax '!N373</f>
        <v>48379.37</v>
      </c>
      <c r="F371" s="351">
        <f t="shared" si="43"/>
        <v>48711.97816875</v>
      </c>
      <c r="G371" s="352"/>
      <c r="H371" s="351">
        <f t="shared" si="47"/>
        <v>78820.63</v>
      </c>
      <c r="I371" s="351">
        <f t="shared" si="44"/>
        <v>332.60816874999728</v>
      </c>
      <c r="J371" s="351">
        <f t="shared" si="45"/>
        <v>20.62170646249983</v>
      </c>
      <c r="K371" s="635">
        <f>SUM('Employee Salary Payroll Tax '!I373:K373)</f>
        <v>47965.299999999996</v>
      </c>
      <c r="L371" s="635">
        <f>'Employee Salary Payroll Tax '!H373</f>
        <v>0</v>
      </c>
      <c r="M371" s="293">
        <f t="shared" si="48"/>
        <v>414.07000000000698</v>
      </c>
      <c r="N371" s="359">
        <f t="shared" si="46"/>
        <v>20.445209124577225</v>
      </c>
      <c r="O371" s="331"/>
      <c r="P371" s="61"/>
      <c r="Q371" s="294"/>
      <c r="R371" s="292"/>
      <c r="S371" s="291"/>
    </row>
    <row r="372" spans="1:19" ht="14.4">
      <c r="A372" s="36">
        <f t="shared" si="41"/>
        <v>357</v>
      </c>
      <c r="B372" s="526"/>
      <c r="C372" s="36" t="str">
        <f>VLOOKUP('Employee Salary Payroll Tax '!B374,'Employee Salary Payroll Tax '!$D$1:$E$7,2,FALSE)</f>
        <v>NonUnion</v>
      </c>
      <c r="D372" s="61">
        <f t="shared" si="42"/>
        <v>2.98E-2</v>
      </c>
      <c r="E372" s="351">
        <f>'Employee Salary Payroll Tax '!N374</f>
        <v>142935.82999999999</v>
      </c>
      <c r="F372" s="351">
        <f t="shared" si="43"/>
        <v>147195.31773399998</v>
      </c>
      <c r="G372" s="352"/>
      <c r="H372" s="351">
        <f t="shared" si="47"/>
        <v>0</v>
      </c>
      <c r="I372" s="351">
        <f t="shared" si="44"/>
        <v>4259.4877339999948</v>
      </c>
      <c r="J372" s="351">
        <f t="shared" si="45"/>
        <v>0</v>
      </c>
      <c r="K372" s="635">
        <f>SUM('Employee Salary Payroll Tax '!I374:K374)</f>
        <v>142935.82999999999</v>
      </c>
      <c r="L372" s="635">
        <f>'Employee Salary Payroll Tax '!H374</f>
        <v>0</v>
      </c>
      <c r="M372" s="293">
        <f t="shared" si="48"/>
        <v>0</v>
      </c>
      <c r="N372" s="359">
        <f t="shared" si="46"/>
        <v>0</v>
      </c>
      <c r="O372" s="331"/>
      <c r="P372" s="61"/>
      <c r="Q372" s="294"/>
      <c r="R372" s="292"/>
      <c r="S372" s="291"/>
    </row>
    <row r="373" spans="1:19" ht="14.4">
      <c r="A373" s="36">
        <f t="shared" si="41"/>
        <v>358</v>
      </c>
      <c r="B373" s="526"/>
      <c r="C373" s="36" t="str">
        <f>VLOOKUP('Employee Salary Payroll Tax '!B375,'Employee Salary Payroll Tax '!$D$1:$E$7,2,FALSE)</f>
        <v>UA</v>
      </c>
      <c r="D373" s="61">
        <f t="shared" si="42"/>
        <v>0.03</v>
      </c>
      <c r="E373" s="351">
        <f>'Employee Salary Payroll Tax '!N375</f>
        <v>52490.66</v>
      </c>
      <c r="F373" s="351">
        <f t="shared" si="43"/>
        <v>54065.379800000002</v>
      </c>
      <c r="G373" s="352"/>
      <c r="H373" s="351">
        <f t="shared" si="47"/>
        <v>74709.34</v>
      </c>
      <c r="I373" s="351">
        <f t="shared" si="44"/>
        <v>1574.7197999999989</v>
      </c>
      <c r="J373" s="351">
        <f t="shared" si="45"/>
        <v>97.632627599999935</v>
      </c>
      <c r="K373" s="635">
        <f>SUM('Employee Salary Payroll Tax '!I375:K375)</f>
        <v>24292.480000000003</v>
      </c>
      <c r="L373" s="635">
        <f>'Employee Salary Payroll Tax '!H375</f>
        <v>0</v>
      </c>
      <c r="M373" s="293">
        <f t="shared" si="48"/>
        <v>28198.18</v>
      </c>
      <c r="N373" s="359">
        <f t="shared" si="46"/>
        <v>45.184012799139168</v>
      </c>
      <c r="O373" s="331"/>
      <c r="P373" s="61"/>
      <c r="Q373" s="294"/>
      <c r="R373" s="292"/>
      <c r="S373" s="291"/>
    </row>
    <row r="374" spans="1:19" ht="14.4">
      <c r="A374" s="36">
        <f t="shared" si="41"/>
        <v>359</v>
      </c>
      <c r="B374" s="526"/>
      <c r="C374" s="36" t="str">
        <f>VLOOKUP('Employee Salary Payroll Tax '!B376,'Employee Salary Payroll Tax '!$D$1:$E$7,2,FALSE)</f>
        <v>NonUnion</v>
      </c>
      <c r="D374" s="61">
        <f t="shared" si="42"/>
        <v>2.98E-2</v>
      </c>
      <c r="E374" s="351">
        <f>'Employee Salary Payroll Tax '!N376</f>
        <v>64793.96</v>
      </c>
      <c r="F374" s="351">
        <f t="shared" si="43"/>
        <v>66724.820007999995</v>
      </c>
      <c r="G374" s="352"/>
      <c r="H374" s="351">
        <f t="shared" si="47"/>
        <v>62406.04</v>
      </c>
      <c r="I374" s="351">
        <f t="shared" si="44"/>
        <v>1930.860007999996</v>
      </c>
      <c r="J374" s="351">
        <f t="shared" si="45"/>
        <v>119.71332049599975</v>
      </c>
      <c r="K374" s="635">
        <f>SUM('Employee Salary Payroll Tax '!I376:K376)</f>
        <v>483.96000000000004</v>
      </c>
      <c r="L374" s="635">
        <f>'Employee Salary Payroll Tax '!H376</f>
        <v>0</v>
      </c>
      <c r="M374" s="293">
        <f t="shared" si="48"/>
        <v>64310</v>
      </c>
      <c r="N374" s="359">
        <f t="shared" si="46"/>
        <v>0.89416449598619807</v>
      </c>
      <c r="O374" s="331"/>
      <c r="P374" s="61"/>
      <c r="Q374" s="294"/>
      <c r="R374" s="292"/>
      <c r="S374" s="291"/>
    </row>
    <row r="375" spans="1:19" ht="14.4">
      <c r="A375" s="36">
        <f t="shared" si="41"/>
        <v>360</v>
      </c>
      <c r="B375" s="526"/>
      <c r="C375" s="36" t="str">
        <f>VLOOKUP('Employee Salary Payroll Tax '!B377,'Employee Salary Payroll Tax '!$D$1:$E$7,2,FALSE)</f>
        <v>NonUnion</v>
      </c>
      <c r="D375" s="61">
        <f t="shared" si="42"/>
        <v>2.98E-2</v>
      </c>
      <c r="E375" s="351">
        <f>'Employee Salary Payroll Tax '!N377</f>
        <v>82117.899999999994</v>
      </c>
      <c r="F375" s="351">
        <f t="shared" si="43"/>
        <v>84565.013420000003</v>
      </c>
      <c r="G375" s="352"/>
      <c r="H375" s="351">
        <f t="shared" si="47"/>
        <v>45082.100000000006</v>
      </c>
      <c r="I375" s="351">
        <f t="shared" si="44"/>
        <v>2447.1134200000088</v>
      </c>
      <c r="J375" s="351">
        <f t="shared" si="45"/>
        <v>151.72103204000055</v>
      </c>
      <c r="K375" s="635">
        <f>SUM('Employee Salary Payroll Tax '!I377:K377)</f>
        <v>21465.440000000002</v>
      </c>
      <c r="L375" s="635">
        <f>'Employee Salary Payroll Tax '!H377</f>
        <v>32807.550000000003</v>
      </c>
      <c r="M375" s="293">
        <f t="shared" si="48"/>
        <v>27844.909999999989</v>
      </c>
      <c r="N375" s="359">
        <f t="shared" si="46"/>
        <v>39.659546943517192</v>
      </c>
      <c r="O375" s="331"/>
      <c r="P375" s="61"/>
      <c r="Q375" s="294"/>
      <c r="R375" s="292"/>
      <c r="S375" s="291"/>
    </row>
    <row r="376" spans="1:19" ht="14.4">
      <c r="A376" s="36">
        <f t="shared" si="41"/>
        <v>361</v>
      </c>
      <c r="B376" s="526"/>
      <c r="C376" s="36" t="str">
        <f>VLOOKUP('Employee Salary Payroll Tax '!B378,'Employee Salary Payroll Tax '!$D$1:$E$7,2,FALSE)</f>
        <v>NonUnion</v>
      </c>
      <c r="D376" s="61">
        <f t="shared" si="42"/>
        <v>2.98E-2</v>
      </c>
      <c r="E376" s="351">
        <f>'Employee Salary Payroll Tax '!N378</f>
        <v>76244.11</v>
      </c>
      <c r="F376" s="351">
        <f t="shared" si="43"/>
        <v>78516.18447800001</v>
      </c>
      <c r="G376" s="352"/>
      <c r="H376" s="351">
        <f t="shared" si="47"/>
        <v>50955.89</v>
      </c>
      <c r="I376" s="351">
        <f t="shared" si="44"/>
        <v>2272.0744780000095</v>
      </c>
      <c r="J376" s="351">
        <f t="shared" si="45"/>
        <v>140.86861763600058</v>
      </c>
      <c r="K376" s="635">
        <f>SUM('Employee Salary Payroll Tax '!I378:K378)</f>
        <v>1563.7099999999998</v>
      </c>
      <c r="L376" s="635">
        <f>'Employee Salary Payroll Tax '!H378</f>
        <v>23.1</v>
      </c>
      <c r="M376" s="293">
        <f t="shared" si="48"/>
        <v>74657.299999999988</v>
      </c>
      <c r="N376" s="359">
        <f t="shared" si="46"/>
        <v>2.8891105959621197</v>
      </c>
      <c r="O376" s="331"/>
      <c r="P376" s="61"/>
      <c r="Q376" s="294"/>
      <c r="R376" s="292"/>
      <c r="S376" s="291"/>
    </row>
    <row r="377" spans="1:19" ht="14.4">
      <c r="A377" s="36">
        <f t="shared" si="41"/>
        <v>362</v>
      </c>
      <c r="B377" s="526"/>
      <c r="C377" s="36" t="str">
        <f>VLOOKUP('Employee Salary Payroll Tax '!B379,'Employee Salary Payroll Tax '!$D$1:$E$7,2,FALSE)</f>
        <v>NonUnion</v>
      </c>
      <c r="D377" s="61">
        <f t="shared" si="42"/>
        <v>2.98E-2</v>
      </c>
      <c r="E377" s="351">
        <f>'Employee Salary Payroll Tax '!N379</f>
        <v>56428.639999999999</v>
      </c>
      <c r="F377" s="351">
        <f t="shared" si="43"/>
        <v>58110.213472000003</v>
      </c>
      <c r="G377" s="352"/>
      <c r="H377" s="351">
        <f t="shared" si="47"/>
        <v>70771.360000000001</v>
      </c>
      <c r="I377" s="351">
        <f t="shared" si="44"/>
        <v>1681.5734720000037</v>
      </c>
      <c r="J377" s="351">
        <f t="shared" si="45"/>
        <v>104.25755526400023</v>
      </c>
      <c r="K377" s="635">
        <f>SUM('Employee Salary Payroll Tax '!I379:K379)</f>
        <v>4443.2299999999996</v>
      </c>
      <c r="L377" s="635">
        <f>'Employee Salary Payroll Tax '!H379</f>
        <v>250.73</v>
      </c>
      <c r="M377" s="293">
        <f t="shared" si="48"/>
        <v>51734.68</v>
      </c>
      <c r="N377" s="359">
        <f t="shared" si="46"/>
        <v>8.209311747854537</v>
      </c>
      <c r="O377" s="331"/>
      <c r="P377" s="61"/>
      <c r="Q377" s="294"/>
      <c r="R377" s="292"/>
      <c r="S377" s="291"/>
    </row>
    <row r="378" spans="1:19" ht="14.4">
      <c r="A378" s="36">
        <f t="shared" si="41"/>
        <v>363</v>
      </c>
      <c r="B378" s="526"/>
      <c r="C378" s="36" t="str">
        <f>VLOOKUP('Employee Salary Payroll Tax '!B380,'Employee Salary Payroll Tax '!$D$1:$E$7,2,FALSE)</f>
        <v>UA</v>
      </c>
      <c r="D378" s="61">
        <f t="shared" si="42"/>
        <v>0.03</v>
      </c>
      <c r="E378" s="351">
        <f>'Employee Salary Payroll Tax '!N380</f>
        <v>89839.07</v>
      </c>
      <c r="F378" s="351">
        <f t="shared" si="43"/>
        <v>92534.242100000003</v>
      </c>
      <c r="G378" s="352"/>
      <c r="H378" s="351">
        <f t="shared" si="47"/>
        <v>37360.929999999993</v>
      </c>
      <c r="I378" s="351">
        <f t="shared" si="44"/>
        <v>2695.1720999999961</v>
      </c>
      <c r="J378" s="351">
        <f t="shared" si="45"/>
        <v>167.10067019999977</v>
      </c>
      <c r="K378" s="635">
        <f>SUM('Employee Salary Payroll Tax '!I380:K380)</f>
        <v>80736.179999999993</v>
      </c>
      <c r="L378" s="635">
        <f>'Employee Salary Payroll Tax '!H380</f>
        <v>1515.23</v>
      </c>
      <c r="M378" s="293">
        <f t="shared" si="48"/>
        <v>7587.6600000000144</v>
      </c>
      <c r="N378" s="359">
        <f t="shared" si="46"/>
        <v>150.16929479832825</v>
      </c>
      <c r="O378" s="331"/>
      <c r="P378" s="61"/>
      <c r="Q378" s="294"/>
      <c r="R378" s="292"/>
      <c r="S378" s="291"/>
    </row>
    <row r="379" spans="1:19" ht="14.4">
      <c r="A379" s="36">
        <f t="shared" si="41"/>
        <v>364</v>
      </c>
      <c r="B379" s="526"/>
      <c r="C379" s="36" t="str">
        <f>VLOOKUP('Employee Salary Payroll Tax '!B381,'Employee Salary Payroll Tax '!$D$1:$E$7,2,FALSE)</f>
        <v>NonUnion</v>
      </c>
      <c r="D379" s="61">
        <f t="shared" si="42"/>
        <v>2.98E-2</v>
      </c>
      <c r="E379" s="351">
        <f>'Employee Salary Payroll Tax '!N381</f>
        <v>49829.77</v>
      </c>
      <c r="F379" s="351">
        <f t="shared" si="43"/>
        <v>51314.697145999999</v>
      </c>
      <c r="G379" s="352"/>
      <c r="H379" s="351">
        <f t="shared" si="47"/>
        <v>77370.23000000001</v>
      </c>
      <c r="I379" s="351">
        <f t="shared" si="44"/>
        <v>1484.9271460000018</v>
      </c>
      <c r="J379" s="351">
        <f t="shared" si="45"/>
        <v>92.065483052000118</v>
      </c>
      <c r="K379" s="635">
        <f>SUM('Employee Salary Payroll Tax '!I381:K381)</f>
        <v>49829.770000000004</v>
      </c>
      <c r="L379" s="635">
        <f>'Employee Salary Payroll Tax '!H381</f>
        <v>0</v>
      </c>
      <c r="M379" s="293">
        <f t="shared" si="48"/>
        <v>-7.2759576141834259E-12</v>
      </c>
      <c r="N379" s="359">
        <f t="shared" si="46"/>
        <v>92.065483050152537</v>
      </c>
      <c r="O379" s="331"/>
      <c r="P379" s="61"/>
      <c r="Q379" s="294"/>
      <c r="R379" s="292"/>
      <c r="S379" s="291"/>
    </row>
    <row r="380" spans="1:19" ht="14.4">
      <c r="A380" s="36">
        <f t="shared" si="41"/>
        <v>365</v>
      </c>
      <c r="B380" s="526"/>
      <c r="C380" s="36" t="str">
        <f>VLOOKUP('Employee Salary Payroll Tax '!B382,'Employee Salary Payroll Tax '!$D$1:$E$7,2,FALSE)</f>
        <v>NonUnion</v>
      </c>
      <c r="D380" s="61">
        <f t="shared" si="42"/>
        <v>2.98E-2</v>
      </c>
      <c r="E380" s="351">
        <f>'Employee Salary Payroll Tax '!N382</f>
        <v>44386.26</v>
      </c>
      <c r="F380" s="351">
        <f t="shared" si="43"/>
        <v>45708.970548000005</v>
      </c>
      <c r="G380" s="352"/>
      <c r="H380" s="351">
        <f t="shared" si="47"/>
        <v>82813.739999999991</v>
      </c>
      <c r="I380" s="351">
        <f t="shared" si="44"/>
        <v>1322.7105480000027</v>
      </c>
      <c r="J380" s="351">
        <f t="shared" si="45"/>
        <v>82.00805397600017</v>
      </c>
      <c r="K380" s="635">
        <f>SUM('Employee Salary Payroll Tax '!I382:K382)</f>
        <v>13901.35</v>
      </c>
      <c r="L380" s="635">
        <f>'Employee Salary Payroll Tax '!H382</f>
        <v>0</v>
      </c>
      <c r="M380" s="293">
        <f t="shared" si="48"/>
        <v>30484.910000000003</v>
      </c>
      <c r="N380" s="359">
        <f t="shared" si="46"/>
        <v>25.684134259421402</v>
      </c>
      <c r="O380" s="331"/>
      <c r="P380" s="61"/>
      <c r="Q380" s="294"/>
      <c r="R380" s="292"/>
      <c r="S380" s="291"/>
    </row>
    <row r="381" spans="1:19" ht="14.4">
      <c r="A381" s="36">
        <f t="shared" si="41"/>
        <v>366</v>
      </c>
      <c r="B381" s="526"/>
      <c r="C381" s="36" t="str">
        <f>VLOOKUP('Employee Salary Payroll Tax '!B383,'Employee Salary Payroll Tax '!$D$1:$E$7,2,FALSE)</f>
        <v>NonUnion</v>
      </c>
      <c r="D381" s="61">
        <f t="shared" si="42"/>
        <v>2.98E-2</v>
      </c>
      <c r="E381" s="351">
        <f>'Employee Salary Payroll Tax '!N383</f>
        <v>110684.25</v>
      </c>
      <c r="F381" s="351">
        <f t="shared" si="43"/>
        <v>113982.64065</v>
      </c>
      <c r="G381" s="352"/>
      <c r="H381" s="351">
        <f t="shared" si="47"/>
        <v>16515.75</v>
      </c>
      <c r="I381" s="351">
        <f t="shared" si="44"/>
        <v>3298.3906500000012</v>
      </c>
      <c r="J381" s="351">
        <f t="shared" si="45"/>
        <v>204.50022030000008</v>
      </c>
      <c r="K381" s="635">
        <f>SUM('Employee Salary Payroll Tax '!I383:K383)</f>
        <v>100544.07</v>
      </c>
      <c r="L381" s="635">
        <f>'Employee Salary Payroll Tax '!H383</f>
        <v>1485.64</v>
      </c>
      <c r="M381" s="293">
        <f t="shared" si="48"/>
        <v>8654.5399999999936</v>
      </c>
      <c r="N381" s="359">
        <f t="shared" si="46"/>
        <v>185.76522373032174</v>
      </c>
      <c r="O381" s="331"/>
      <c r="P381" s="61"/>
      <c r="Q381" s="294"/>
      <c r="R381" s="292"/>
      <c r="S381" s="291"/>
    </row>
    <row r="382" spans="1:19" ht="14.4">
      <c r="A382" s="36">
        <f t="shared" si="41"/>
        <v>367</v>
      </c>
      <c r="B382" s="526"/>
      <c r="C382" s="36" t="str">
        <f>VLOOKUP('Employee Salary Payroll Tax '!B384,'Employee Salary Payroll Tax '!$D$1:$E$7,2,FALSE)</f>
        <v>NonUnion</v>
      </c>
      <c r="D382" s="61">
        <f t="shared" si="42"/>
        <v>2.98E-2</v>
      </c>
      <c r="E382" s="351">
        <f>'Employee Salary Payroll Tax '!N384</f>
        <v>73488.67</v>
      </c>
      <c r="F382" s="351">
        <f t="shared" si="43"/>
        <v>75678.632366000005</v>
      </c>
      <c r="G382" s="352"/>
      <c r="H382" s="351">
        <f t="shared" si="47"/>
        <v>53711.33</v>
      </c>
      <c r="I382" s="351">
        <f t="shared" si="44"/>
        <v>2189.962366000007</v>
      </c>
      <c r="J382" s="351">
        <f t="shared" si="45"/>
        <v>135.77766669200042</v>
      </c>
      <c r="K382" s="635">
        <f>SUM('Employee Salary Payroll Tax '!I384:K384)</f>
        <v>1538.74</v>
      </c>
      <c r="L382" s="635">
        <f>'Employee Salary Payroll Tax '!H384</f>
        <v>0</v>
      </c>
      <c r="M382" s="293">
        <f t="shared" si="48"/>
        <v>71949.929999999993</v>
      </c>
      <c r="N382" s="359">
        <f t="shared" si="46"/>
        <v>2.8429760239613233</v>
      </c>
      <c r="O382" s="331"/>
      <c r="P382" s="61"/>
      <c r="Q382" s="294"/>
      <c r="R382" s="292"/>
      <c r="S382" s="291"/>
    </row>
    <row r="383" spans="1:19" ht="14.4">
      <c r="A383" s="36">
        <f t="shared" si="41"/>
        <v>368</v>
      </c>
      <c r="B383" s="526"/>
      <c r="C383" s="36" t="str">
        <f>VLOOKUP('Employee Salary Payroll Tax '!B385,'Employee Salary Payroll Tax '!$D$1:$E$7,2,FALSE)</f>
        <v>NonUnion</v>
      </c>
      <c r="D383" s="61">
        <f t="shared" si="42"/>
        <v>2.98E-2</v>
      </c>
      <c r="E383" s="351">
        <f>'Employee Salary Payroll Tax '!N385</f>
        <v>83650.509999999995</v>
      </c>
      <c r="F383" s="351">
        <f t="shared" si="43"/>
        <v>86143.295197999993</v>
      </c>
      <c r="G383" s="352"/>
      <c r="H383" s="351">
        <f t="shared" si="47"/>
        <v>43549.490000000005</v>
      </c>
      <c r="I383" s="351">
        <f t="shared" si="44"/>
        <v>2492.7851979999978</v>
      </c>
      <c r="J383" s="351">
        <f t="shared" si="45"/>
        <v>154.55268227599987</v>
      </c>
      <c r="K383" s="635">
        <f>SUM('Employee Salary Payroll Tax '!I385:K385)</f>
        <v>0</v>
      </c>
      <c r="L383" s="635">
        <f>'Employee Salary Payroll Tax '!H385</f>
        <v>0</v>
      </c>
      <c r="M383" s="293">
        <f t="shared" si="48"/>
        <v>83650.509999999995</v>
      </c>
      <c r="N383" s="359">
        <f t="shared" si="46"/>
        <v>0</v>
      </c>
      <c r="O383" s="331"/>
      <c r="P383" s="61"/>
      <c r="Q383" s="294"/>
      <c r="R383" s="292"/>
      <c r="S383" s="291"/>
    </row>
    <row r="384" spans="1:19" ht="14.4">
      <c r="A384" s="36">
        <f t="shared" si="41"/>
        <v>369</v>
      </c>
      <c r="B384" s="526"/>
      <c r="C384" s="36" t="str">
        <f>VLOOKUP('Employee Salary Payroll Tax '!B386,'Employee Salary Payroll Tax '!$D$1:$E$7,2,FALSE)</f>
        <v>IBEW</v>
      </c>
      <c r="D384" s="61">
        <f t="shared" si="42"/>
        <v>6.875E-3</v>
      </c>
      <c r="E384" s="351">
        <f>'Employee Salary Payroll Tax '!N386</f>
        <v>139449.39000000001</v>
      </c>
      <c r="F384" s="351">
        <f t="shared" si="43"/>
        <v>140408.10455625001</v>
      </c>
      <c r="G384" s="352"/>
      <c r="H384" s="351">
        <f t="shared" si="47"/>
        <v>0</v>
      </c>
      <c r="I384" s="351">
        <f t="shared" si="44"/>
        <v>958.71455624999362</v>
      </c>
      <c r="J384" s="351">
        <f t="shared" si="45"/>
        <v>0</v>
      </c>
      <c r="K384" s="635">
        <f>SUM('Employee Salary Payroll Tax '!I386:K386)</f>
        <v>84978.1</v>
      </c>
      <c r="L384" s="635">
        <f>'Employee Salary Payroll Tax '!H386</f>
        <v>0</v>
      </c>
      <c r="M384" s="293">
        <f t="shared" si="48"/>
        <v>54471.290000000008</v>
      </c>
      <c r="N384" s="359">
        <f t="shared" si="46"/>
        <v>0</v>
      </c>
      <c r="O384" s="331"/>
      <c r="P384" s="61"/>
      <c r="Q384" s="294"/>
      <c r="R384" s="292"/>
      <c r="S384" s="291"/>
    </row>
    <row r="385" spans="1:19" ht="14.4">
      <c r="A385" s="36">
        <f t="shared" si="41"/>
        <v>370</v>
      </c>
      <c r="B385" s="526"/>
      <c r="C385" s="36" t="str">
        <f>VLOOKUP('Employee Salary Payroll Tax '!B387,'Employee Salary Payroll Tax '!$D$1:$E$7,2,FALSE)</f>
        <v>NonUnion</v>
      </c>
      <c r="D385" s="61">
        <f t="shared" si="42"/>
        <v>2.98E-2</v>
      </c>
      <c r="E385" s="351">
        <f>'Employee Salary Payroll Tax '!N387</f>
        <v>105134.73</v>
      </c>
      <c r="F385" s="351">
        <f t="shared" si="43"/>
        <v>108267.74495399999</v>
      </c>
      <c r="G385" s="352"/>
      <c r="H385" s="351">
        <f t="shared" si="47"/>
        <v>22065.270000000004</v>
      </c>
      <c r="I385" s="351">
        <f t="shared" si="44"/>
        <v>3133.0149539999984</v>
      </c>
      <c r="J385" s="351">
        <f t="shared" si="45"/>
        <v>194.24692714799991</v>
      </c>
      <c r="K385" s="635">
        <f>SUM('Employee Salary Payroll Tax '!I387:K387)</f>
        <v>39810.79</v>
      </c>
      <c r="L385" s="635">
        <f>'Employee Salary Payroll Tax '!H387</f>
        <v>34642.910000000003</v>
      </c>
      <c r="M385" s="293">
        <f t="shared" si="48"/>
        <v>30681.029999999992</v>
      </c>
      <c r="N385" s="359">
        <f t="shared" si="46"/>
        <v>73.554415603300342</v>
      </c>
      <c r="O385" s="331"/>
      <c r="P385" s="61"/>
      <c r="Q385" s="294"/>
      <c r="R385" s="292"/>
      <c r="S385" s="291"/>
    </row>
    <row r="386" spans="1:19" ht="14.4">
      <c r="A386" s="36">
        <f t="shared" si="41"/>
        <v>371</v>
      </c>
      <c r="B386" s="526"/>
      <c r="C386" s="36" t="str">
        <f>VLOOKUP('Employee Salary Payroll Tax '!B388,'Employee Salary Payroll Tax '!$D$1:$E$7,2,FALSE)</f>
        <v>NonUnion</v>
      </c>
      <c r="D386" s="61">
        <f t="shared" si="42"/>
        <v>2.98E-2</v>
      </c>
      <c r="E386" s="351">
        <f>'Employee Salary Payroll Tax '!N388</f>
        <v>102754.88</v>
      </c>
      <c r="F386" s="351">
        <f t="shared" si="43"/>
        <v>105816.975424</v>
      </c>
      <c r="G386" s="352"/>
      <c r="H386" s="351">
        <f t="shared" si="47"/>
        <v>24445.119999999995</v>
      </c>
      <c r="I386" s="351">
        <f t="shared" si="44"/>
        <v>3062.0954239999992</v>
      </c>
      <c r="J386" s="351">
        <f t="shared" si="45"/>
        <v>189.84991628799995</v>
      </c>
      <c r="K386" s="635">
        <f>SUM('Employee Salary Payroll Tax '!I388:K388)</f>
        <v>16958.490000000002</v>
      </c>
      <c r="L386" s="635">
        <f>'Employee Salary Payroll Tax '!H388</f>
        <v>0</v>
      </c>
      <c r="M386" s="293">
        <f t="shared" si="48"/>
        <v>85796.39</v>
      </c>
      <c r="N386" s="359">
        <f t="shared" si="46"/>
        <v>31.332506123695069</v>
      </c>
      <c r="O386" s="331"/>
      <c r="P386" s="61"/>
      <c r="Q386" s="294"/>
      <c r="R386" s="292"/>
      <c r="S386" s="291"/>
    </row>
    <row r="387" spans="1:19" ht="14.4">
      <c r="A387" s="36">
        <f t="shared" si="41"/>
        <v>372</v>
      </c>
      <c r="B387" s="526"/>
      <c r="C387" s="36" t="str">
        <f>VLOOKUP('Employee Salary Payroll Tax '!B389,'Employee Salary Payroll Tax '!$D$1:$E$7,2,FALSE)</f>
        <v>NonUnion</v>
      </c>
      <c r="D387" s="61">
        <f t="shared" si="42"/>
        <v>2.98E-2</v>
      </c>
      <c r="E387" s="351">
        <f>'Employee Salary Payroll Tax '!N389</f>
        <v>75542.080000000002</v>
      </c>
      <c r="F387" s="351">
        <f t="shared" si="43"/>
        <v>77793.233984000006</v>
      </c>
      <c r="G387" s="352"/>
      <c r="H387" s="351">
        <f t="shared" si="47"/>
        <v>51657.919999999998</v>
      </c>
      <c r="I387" s="351">
        <f t="shared" si="44"/>
        <v>2251.1539840000041</v>
      </c>
      <c r="J387" s="351">
        <f t="shared" si="45"/>
        <v>139.57154700800027</v>
      </c>
      <c r="K387" s="635">
        <f>SUM('Employee Salary Payroll Tax '!I389:K389)</f>
        <v>8571.56</v>
      </c>
      <c r="L387" s="635">
        <f>'Employee Salary Payroll Tax '!H389</f>
        <v>0</v>
      </c>
      <c r="M387" s="293">
        <f t="shared" si="48"/>
        <v>66970.52</v>
      </c>
      <c r="N387" s="359">
        <f t="shared" si="46"/>
        <v>15.836814255790387</v>
      </c>
      <c r="O387" s="331"/>
      <c r="P387" s="61"/>
      <c r="Q387" s="294"/>
      <c r="R387" s="292"/>
      <c r="S387" s="291"/>
    </row>
    <row r="388" spans="1:19" ht="14.4">
      <c r="A388" s="36">
        <f t="shared" si="41"/>
        <v>373</v>
      </c>
      <c r="B388" s="526"/>
      <c r="C388" s="36" t="str">
        <f>VLOOKUP('Employee Salary Payroll Tax '!B390,'Employee Salary Payroll Tax '!$D$1:$E$7,2,FALSE)</f>
        <v>NonUnion</v>
      </c>
      <c r="D388" s="61">
        <f t="shared" si="42"/>
        <v>2.98E-2</v>
      </c>
      <c r="E388" s="351">
        <f>'Employee Salary Payroll Tax '!N390</f>
        <v>69259.05</v>
      </c>
      <c r="F388" s="351">
        <f t="shared" si="43"/>
        <v>71322.969690000013</v>
      </c>
      <c r="G388" s="352"/>
      <c r="H388" s="351">
        <f t="shared" si="47"/>
        <v>57940.95</v>
      </c>
      <c r="I388" s="351">
        <f t="shared" si="44"/>
        <v>2063.9196900000097</v>
      </c>
      <c r="J388" s="351">
        <f t="shared" si="45"/>
        <v>127.9630207800006</v>
      </c>
      <c r="K388" s="635">
        <f>SUM('Employee Salary Payroll Tax '!I390:K390)</f>
        <v>68221.41</v>
      </c>
      <c r="L388" s="635">
        <f>'Employee Salary Payroll Tax '!H390</f>
        <v>0</v>
      </c>
      <c r="M388" s="293">
        <f t="shared" si="48"/>
        <v>1037.6399999999994</v>
      </c>
      <c r="N388" s="359">
        <f t="shared" si="46"/>
        <v>126.0458771141807</v>
      </c>
      <c r="O388" s="331"/>
      <c r="P388" s="61"/>
      <c r="Q388" s="294"/>
      <c r="R388" s="292"/>
      <c r="S388" s="291"/>
    </row>
    <row r="389" spans="1:19" ht="14.4">
      <c r="A389" s="36">
        <f t="shared" si="41"/>
        <v>374</v>
      </c>
      <c r="B389" s="526"/>
      <c r="C389" s="36" t="str">
        <f>VLOOKUP('Employee Salary Payroll Tax '!B391,'Employee Salary Payroll Tax '!$D$1:$E$7,2,FALSE)</f>
        <v>UA</v>
      </c>
      <c r="D389" s="61">
        <f t="shared" si="42"/>
        <v>0.03</v>
      </c>
      <c r="E389" s="351">
        <f>'Employee Salary Payroll Tax '!N391</f>
        <v>98717.64</v>
      </c>
      <c r="F389" s="351">
        <f t="shared" si="43"/>
        <v>101679.1692</v>
      </c>
      <c r="G389" s="352"/>
      <c r="H389" s="351">
        <f t="shared" si="47"/>
        <v>28482.36</v>
      </c>
      <c r="I389" s="351">
        <f t="shared" si="44"/>
        <v>2961.5292000000045</v>
      </c>
      <c r="J389" s="351">
        <f t="shared" si="45"/>
        <v>183.61481040000027</v>
      </c>
      <c r="K389" s="635">
        <f>SUM('Employee Salary Payroll Tax '!I391:K391)</f>
        <v>87146.61</v>
      </c>
      <c r="L389" s="635">
        <f>'Employee Salary Payroll Tax '!H391</f>
        <v>1972.9</v>
      </c>
      <c r="M389" s="293">
        <f t="shared" si="48"/>
        <v>9598.1299999999992</v>
      </c>
      <c r="N389" s="359">
        <f t="shared" si="46"/>
        <v>162.09269459835826</v>
      </c>
      <c r="O389" s="331"/>
      <c r="P389" s="61"/>
      <c r="Q389" s="294"/>
      <c r="R389" s="292"/>
      <c r="S389" s="291"/>
    </row>
    <row r="390" spans="1:19" ht="14.4">
      <c r="A390" s="36">
        <f t="shared" si="41"/>
        <v>375</v>
      </c>
      <c r="B390" s="526"/>
      <c r="C390" s="36" t="str">
        <f>VLOOKUP('Employee Salary Payroll Tax '!B392,'Employee Salary Payroll Tax '!$D$1:$E$7,2,FALSE)</f>
        <v>NonUnion</v>
      </c>
      <c r="D390" s="61">
        <f t="shared" si="42"/>
        <v>2.98E-2</v>
      </c>
      <c r="E390" s="351">
        <f>'Employee Salary Payroll Tax '!N392</f>
        <v>87639.49</v>
      </c>
      <c r="F390" s="351">
        <f t="shared" si="43"/>
        <v>90251.146802000003</v>
      </c>
      <c r="G390" s="352"/>
      <c r="H390" s="351">
        <f t="shared" si="47"/>
        <v>39560.509999999995</v>
      </c>
      <c r="I390" s="351">
        <f t="shared" si="44"/>
        <v>2611.6568019999977</v>
      </c>
      <c r="J390" s="351">
        <f t="shared" si="45"/>
        <v>161.92272172399984</v>
      </c>
      <c r="K390" s="635">
        <f>SUM('Employee Salary Payroll Tax '!I392:K392)</f>
        <v>18278.899999999998</v>
      </c>
      <c r="L390" s="635">
        <f>'Employee Salary Payroll Tax '!H392</f>
        <v>0</v>
      </c>
      <c r="M390" s="293">
        <f t="shared" si="48"/>
        <v>69360.590000000011</v>
      </c>
      <c r="N390" s="359">
        <f t="shared" si="46"/>
        <v>33.772095639614612</v>
      </c>
      <c r="O390" s="331"/>
      <c r="P390" s="61"/>
      <c r="Q390" s="294"/>
      <c r="R390" s="292"/>
      <c r="S390" s="291"/>
    </row>
    <row r="391" spans="1:19" ht="14.4">
      <c r="A391" s="36">
        <f t="shared" si="41"/>
        <v>376</v>
      </c>
      <c r="B391" s="526"/>
      <c r="C391" s="36" t="str">
        <f>VLOOKUP('Employee Salary Payroll Tax '!B393,'Employee Salary Payroll Tax '!$D$1:$E$7,2,FALSE)</f>
        <v>NonUnion</v>
      </c>
      <c r="D391" s="61">
        <f t="shared" si="42"/>
        <v>2.98E-2</v>
      </c>
      <c r="E391" s="351">
        <f>'Employee Salary Payroll Tax '!N393</f>
        <v>64469.14</v>
      </c>
      <c r="F391" s="351">
        <f t="shared" si="43"/>
        <v>66390.320372000002</v>
      </c>
      <c r="G391" s="352"/>
      <c r="H391" s="351">
        <f t="shared" si="47"/>
        <v>62730.86</v>
      </c>
      <c r="I391" s="351">
        <f t="shared" si="44"/>
        <v>1921.1803720000025</v>
      </c>
      <c r="J391" s="351">
        <f t="shared" si="45"/>
        <v>119.11318306400015</v>
      </c>
      <c r="K391" s="635">
        <f>SUM('Employee Salary Payroll Tax '!I393:K393)</f>
        <v>3268.83</v>
      </c>
      <c r="L391" s="635">
        <f>'Employee Salary Payroll Tax '!H393</f>
        <v>0</v>
      </c>
      <c r="M391" s="293">
        <f t="shared" si="48"/>
        <v>61200.31</v>
      </c>
      <c r="N391" s="359">
        <f t="shared" si="46"/>
        <v>6.0394903079063269</v>
      </c>
      <c r="O391" s="331"/>
      <c r="P391" s="61"/>
      <c r="Q391" s="294"/>
      <c r="R391" s="292"/>
      <c r="S391" s="291"/>
    </row>
    <row r="392" spans="1:19" ht="14.4">
      <c r="A392" s="36">
        <f t="shared" si="41"/>
        <v>377</v>
      </c>
      <c r="B392" s="526"/>
      <c r="C392" s="36" t="str">
        <f>VLOOKUP('Employee Salary Payroll Tax '!B394,'Employee Salary Payroll Tax '!$D$1:$E$7,2,FALSE)</f>
        <v>NonUnion</v>
      </c>
      <c r="D392" s="61">
        <f t="shared" si="42"/>
        <v>2.98E-2</v>
      </c>
      <c r="E392" s="351">
        <f>'Employee Salary Payroll Tax '!N394</f>
        <v>8690.4599999999991</v>
      </c>
      <c r="F392" s="351">
        <f t="shared" si="43"/>
        <v>8949.4357079999991</v>
      </c>
      <c r="G392" s="352"/>
      <c r="H392" s="351">
        <f t="shared" si="47"/>
        <v>118509.54000000001</v>
      </c>
      <c r="I392" s="351">
        <f t="shared" si="44"/>
        <v>258.97570799999994</v>
      </c>
      <c r="J392" s="351">
        <f t="shared" si="45"/>
        <v>16.056493895999996</v>
      </c>
      <c r="K392" s="635">
        <f>SUM('Employee Salary Payroll Tax '!I394:K394)</f>
        <v>8119.51</v>
      </c>
      <c r="L392" s="635">
        <f>'Employee Salary Payroll Tax '!H394</f>
        <v>0</v>
      </c>
      <c r="M392" s="293">
        <f t="shared" si="48"/>
        <v>570.94999999999891</v>
      </c>
      <c r="N392" s="359">
        <f t="shared" si="46"/>
        <v>15.001606674273782</v>
      </c>
      <c r="O392" s="331"/>
      <c r="P392" s="61"/>
      <c r="Q392" s="294"/>
      <c r="R392" s="292"/>
      <c r="S392" s="291"/>
    </row>
    <row r="393" spans="1:19" ht="14.4">
      <c r="A393" s="36">
        <f t="shared" si="41"/>
        <v>378</v>
      </c>
      <c r="B393" s="526"/>
      <c r="C393" s="36" t="str">
        <f>VLOOKUP('Employee Salary Payroll Tax '!B395,'Employee Salary Payroll Tax '!$D$1:$E$7,2,FALSE)</f>
        <v>NonUnion</v>
      </c>
      <c r="D393" s="61">
        <f t="shared" si="42"/>
        <v>2.98E-2</v>
      </c>
      <c r="E393" s="351">
        <f>'Employee Salary Payroll Tax '!N395</f>
        <v>39837.61</v>
      </c>
      <c r="F393" s="351">
        <f t="shared" si="43"/>
        <v>41024.770778000006</v>
      </c>
      <c r="G393" s="352"/>
      <c r="H393" s="351">
        <f t="shared" si="47"/>
        <v>87362.39</v>
      </c>
      <c r="I393" s="351">
        <f t="shared" si="44"/>
        <v>1187.1607780000049</v>
      </c>
      <c r="J393" s="351">
        <f t="shared" si="45"/>
        <v>73.603968236000313</v>
      </c>
      <c r="K393" s="635">
        <f>SUM('Employee Salary Payroll Tax '!I395:K395)</f>
        <v>19035.289999999997</v>
      </c>
      <c r="L393" s="635">
        <f>'Employee Salary Payroll Tax '!H395</f>
        <v>50.92</v>
      </c>
      <c r="M393" s="293">
        <f t="shared" si="48"/>
        <v>20751.400000000005</v>
      </c>
      <c r="N393" s="359">
        <f t="shared" si="46"/>
        <v>35.169601803117317</v>
      </c>
      <c r="O393" s="331"/>
      <c r="P393" s="61"/>
      <c r="Q393" s="294"/>
      <c r="R393" s="292"/>
      <c r="S393" s="291"/>
    </row>
    <row r="394" spans="1:19" ht="14.4">
      <c r="A394" s="36">
        <f t="shared" si="41"/>
        <v>379</v>
      </c>
      <c r="B394" s="526"/>
      <c r="C394" s="36" t="str">
        <f>VLOOKUP('Employee Salary Payroll Tax '!B396,'Employee Salary Payroll Tax '!$D$1:$E$7,2,FALSE)</f>
        <v>NonUnion</v>
      </c>
      <c r="D394" s="61">
        <f t="shared" si="42"/>
        <v>2.98E-2</v>
      </c>
      <c r="E394" s="351">
        <f>'Employee Salary Payroll Tax '!N396</f>
        <v>57935.79</v>
      </c>
      <c r="F394" s="351">
        <f t="shared" si="43"/>
        <v>59662.276542000007</v>
      </c>
      <c r="G394" s="352"/>
      <c r="H394" s="351">
        <f t="shared" si="47"/>
        <v>69264.209999999992</v>
      </c>
      <c r="I394" s="351">
        <f t="shared" si="44"/>
        <v>1726.486542000006</v>
      </c>
      <c r="J394" s="351">
        <f t="shared" si="45"/>
        <v>107.04216560400037</v>
      </c>
      <c r="K394" s="635">
        <f>SUM('Employee Salary Payroll Tax '!I396:K396)</f>
        <v>45184.95</v>
      </c>
      <c r="L394" s="635">
        <f>'Employee Salary Payroll Tax '!H396</f>
        <v>0</v>
      </c>
      <c r="M394" s="293">
        <f t="shared" si="48"/>
        <v>12750.840000000004</v>
      </c>
      <c r="N394" s="359">
        <f t="shared" si="46"/>
        <v>83.483713618559307</v>
      </c>
      <c r="O394" s="331"/>
      <c r="P394" s="61"/>
      <c r="Q394" s="294"/>
      <c r="R394" s="292"/>
      <c r="S394" s="291"/>
    </row>
    <row r="395" spans="1:19" ht="14.4">
      <c r="A395" s="36">
        <f t="shared" si="41"/>
        <v>380</v>
      </c>
      <c r="B395" s="526"/>
      <c r="C395" s="36" t="str">
        <f>VLOOKUP('Employee Salary Payroll Tax '!B397,'Employee Salary Payroll Tax '!$D$1:$E$7,2,FALSE)</f>
        <v>NonUnion</v>
      </c>
      <c r="D395" s="61">
        <f t="shared" si="42"/>
        <v>2.98E-2</v>
      </c>
      <c r="E395" s="351">
        <f>'Employee Salary Payroll Tax '!N397</f>
        <v>128849.29</v>
      </c>
      <c r="F395" s="351">
        <f t="shared" si="43"/>
        <v>132688.998842</v>
      </c>
      <c r="G395" s="352"/>
      <c r="H395" s="351">
        <f t="shared" si="47"/>
        <v>0</v>
      </c>
      <c r="I395" s="351">
        <f t="shared" si="44"/>
        <v>3839.7088420000073</v>
      </c>
      <c r="J395" s="351">
        <f t="shared" si="45"/>
        <v>0</v>
      </c>
      <c r="K395" s="635">
        <f>SUM('Employee Salary Payroll Tax '!I397:K397)</f>
        <v>128849.29</v>
      </c>
      <c r="L395" s="635">
        <f>'Employee Salary Payroll Tax '!H397</f>
        <v>0</v>
      </c>
      <c r="M395" s="293">
        <f t="shared" si="48"/>
        <v>0</v>
      </c>
      <c r="N395" s="359">
        <f t="shared" si="46"/>
        <v>0</v>
      </c>
      <c r="O395" s="331"/>
      <c r="P395" s="61"/>
      <c r="Q395" s="294"/>
      <c r="R395" s="292"/>
      <c r="S395" s="291"/>
    </row>
    <row r="396" spans="1:19" ht="14.4">
      <c r="A396" s="36">
        <f t="shared" si="41"/>
        <v>381</v>
      </c>
      <c r="B396" s="526"/>
      <c r="C396" s="36" t="str">
        <f>VLOOKUP('Employee Salary Payroll Tax '!B398,'Employee Salary Payroll Tax '!$D$1:$E$7,2,FALSE)</f>
        <v>UA</v>
      </c>
      <c r="D396" s="61">
        <f t="shared" si="42"/>
        <v>0.03</v>
      </c>
      <c r="E396" s="351">
        <f>'Employee Salary Payroll Tax '!N398</f>
        <v>93178.01</v>
      </c>
      <c r="F396" s="351">
        <f t="shared" si="43"/>
        <v>95973.350299999991</v>
      </c>
      <c r="G396" s="352"/>
      <c r="H396" s="351">
        <f t="shared" si="47"/>
        <v>34021.990000000005</v>
      </c>
      <c r="I396" s="351">
        <f t="shared" si="44"/>
        <v>2795.3402999999962</v>
      </c>
      <c r="J396" s="351">
        <f t="shared" si="45"/>
        <v>173.31109859999975</v>
      </c>
      <c r="K396" s="635">
        <f>SUM('Employee Salary Payroll Tax '!I398:K398)</f>
        <v>67743.159999999989</v>
      </c>
      <c r="L396" s="635">
        <f>'Employee Salary Payroll Tax '!H398</f>
        <v>365.26</v>
      </c>
      <c r="M396" s="293">
        <f t="shared" si="48"/>
        <v>25069.590000000007</v>
      </c>
      <c r="N396" s="359">
        <f t="shared" si="46"/>
        <v>126.00227759864754</v>
      </c>
      <c r="O396" s="331"/>
      <c r="P396" s="61"/>
      <c r="Q396" s="294"/>
      <c r="R396" s="292"/>
      <c r="S396" s="291"/>
    </row>
    <row r="397" spans="1:19" ht="14.4">
      <c r="A397" s="36">
        <f t="shared" si="41"/>
        <v>382</v>
      </c>
      <c r="B397" s="526"/>
      <c r="C397" s="36" t="str">
        <f>VLOOKUP('Employee Salary Payroll Tax '!B399,'Employee Salary Payroll Tax '!$D$1:$E$7,2,FALSE)</f>
        <v>NonUnion</v>
      </c>
      <c r="D397" s="61">
        <f t="shared" si="42"/>
        <v>2.98E-2</v>
      </c>
      <c r="E397" s="351">
        <f>'Employee Salary Payroll Tax '!N399</f>
        <v>48121.43</v>
      </c>
      <c r="F397" s="351">
        <f t="shared" si="43"/>
        <v>49555.448614000001</v>
      </c>
      <c r="G397" s="352"/>
      <c r="H397" s="351">
        <f t="shared" si="47"/>
        <v>79078.570000000007</v>
      </c>
      <c r="I397" s="351">
        <f t="shared" si="44"/>
        <v>1434.0186140000005</v>
      </c>
      <c r="J397" s="351">
        <f t="shared" si="45"/>
        <v>88.909154068000035</v>
      </c>
      <c r="K397" s="635">
        <f>SUM('Employee Salary Payroll Tax '!I399:K399)</f>
        <v>9436.64</v>
      </c>
      <c r="L397" s="635">
        <f>'Employee Salary Payroll Tax '!H399</f>
        <v>0</v>
      </c>
      <c r="M397" s="293">
        <f t="shared" si="48"/>
        <v>38684.79</v>
      </c>
      <c r="N397" s="359">
        <f t="shared" si="46"/>
        <v>17.435136063637692</v>
      </c>
      <c r="O397" s="331"/>
      <c r="P397" s="61"/>
      <c r="Q397" s="294"/>
      <c r="R397" s="292"/>
      <c r="S397" s="291"/>
    </row>
    <row r="398" spans="1:19" ht="14.4">
      <c r="A398" s="36">
        <f t="shared" si="41"/>
        <v>383</v>
      </c>
      <c r="B398" s="526"/>
      <c r="C398" s="36" t="str">
        <f>VLOOKUP('Employee Salary Payroll Tax '!B400,'Employee Salary Payroll Tax '!$D$1:$E$7,2,FALSE)</f>
        <v>IBEW</v>
      </c>
      <c r="D398" s="61">
        <f t="shared" si="42"/>
        <v>6.875E-3</v>
      </c>
      <c r="E398" s="351">
        <f>'Employee Salary Payroll Tax '!N400</f>
        <v>46139.86</v>
      </c>
      <c r="F398" s="351">
        <f t="shared" si="43"/>
        <v>46457.0715375</v>
      </c>
      <c r="G398" s="352"/>
      <c r="H398" s="351">
        <f t="shared" si="47"/>
        <v>81060.14</v>
      </c>
      <c r="I398" s="351">
        <f t="shared" si="44"/>
        <v>317.21153749999939</v>
      </c>
      <c r="J398" s="351">
        <f t="shared" si="45"/>
        <v>19.667115324999962</v>
      </c>
      <c r="K398" s="635">
        <f>SUM('Employee Salary Payroll Tax '!I400:K400)</f>
        <v>1499.69</v>
      </c>
      <c r="L398" s="635">
        <f>'Employee Salary Payroll Tax '!H400</f>
        <v>0</v>
      </c>
      <c r="M398" s="293">
        <f t="shared" si="48"/>
        <v>44640.17</v>
      </c>
      <c r="N398" s="359">
        <f t="shared" si="46"/>
        <v>0.63924286248614437</v>
      </c>
      <c r="O398" s="331"/>
      <c r="P398" s="61"/>
      <c r="Q398" s="294"/>
      <c r="R398" s="292"/>
      <c r="S398" s="291"/>
    </row>
    <row r="399" spans="1:19" ht="14.4">
      <c r="A399" s="36">
        <f t="shared" si="41"/>
        <v>384</v>
      </c>
      <c r="B399" s="526"/>
      <c r="C399" s="36" t="str">
        <f>VLOOKUP('Employee Salary Payroll Tax '!B401,'Employee Salary Payroll Tax '!$D$1:$E$7,2,FALSE)</f>
        <v>UA</v>
      </c>
      <c r="D399" s="61">
        <f t="shared" si="42"/>
        <v>0.03</v>
      </c>
      <c r="E399" s="351">
        <f>'Employee Salary Payroll Tax '!N401</f>
        <v>93792.53</v>
      </c>
      <c r="F399" s="351">
        <f t="shared" si="43"/>
        <v>96606.305900000007</v>
      </c>
      <c r="G399" s="352"/>
      <c r="H399" s="351">
        <f t="shared" si="47"/>
        <v>33407.47</v>
      </c>
      <c r="I399" s="351">
        <f t="shared" si="44"/>
        <v>2813.7759000000078</v>
      </c>
      <c r="J399" s="351">
        <f t="shared" si="45"/>
        <v>174.45410580000049</v>
      </c>
      <c r="K399" s="635">
        <f>SUM('Employee Salary Payroll Tax '!I401:K401)</f>
        <v>73541.47</v>
      </c>
      <c r="L399" s="635">
        <f>'Employee Salary Payroll Tax '!H401</f>
        <v>395.88</v>
      </c>
      <c r="M399" s="293">
        <f t="shared" si="48"/>
        <v>19855.179999999997</v>
      </c>
      <c r="N399" s="359">
        <f t="shared" si="46"/>
        <v>136.78713419854199</v>
      </c>
      <c r="O399" s="331"/>
      <c r="P399" s="61"/>
      <c r="Q399" s="294"/>
      <c r="R399" s="292"/>
      <c r="S399" s="291"/>
    </row>
    <row r="400" spans="1:19" ht="14.4">
      <c r="A400" s="36">
        <f t="shared" si="41"/>
        <v>385</v>
      </c>
      <c r="B400" s="526"/>
      <c r="C400" s="36" t="str">
        <f>VLOOKUP('Employee Salary Payroll Tax '!B402,'Employee Salary Payroll Tax '!$D$1:$E$7,2,FALSE)</f>
        <v>IBEW</v>
      </c>
      <c r="D400" s="61">
        <f t="shared" si="42"/>
        <v>6.875E-3</v>
      </c>
      <c r="E400" s="351">
        <f>'Employee Salary Payroll Tax '!N402</f>
        <v>39137.120000000003</v>
      </c>
      <c r="F400" s="351">
        <f t="shared" si="43"/>
        <v>39406.187700000002</v>
      </c>
      <c r="G400" s="352"/>
      <c r="H400" s="351">
        <f t="shared" si="47"/>
        <v>88062.88</v>
      </c>
      <c r="I400" s="351">
        <f t="shared" si="44"/>
        <v>269.0676999999996</v>
      </c>
      <c r="J400" s="351">
        <f t="shared" si="45"/>
        <v>16.682197399999975</v>
      </c>
      <c r="K400" s="635">
        <f>SUM('Employee Salary Payroll Tax '!I402:K402)</f>
        <v>39137.120000000003</v>
      </c>
      <c r="L400" s="635">
        <f>'Employee Salary Payroll Tax '!H402</f>
        <v>0</v>
      </c>
      <c r="M400" s="293">
        <f t="shared" si="48"/>
        <v>0</v>
      </c>
      <c r="N400" s="359">
        <f t="shared" si="46"/>
        <v>16.682197399573724</v>
      </c>
      <c r="O400" s="331"/>
      <c r="P400" s="61"/>
      <c r="Q400" s="294"/>
      <c r="R400" s="292"/>
      <c r="S400" s="291"/>
    </row>
    <row r="401" spans="1:19" ht="14.4">
      <c r="A401" s="36">
        <f t="shared" ref="A401:A464" si="49">+A400+1</f>
        <v>386</v>
      </c>
      <c r="B401" s="526"/>
      <c r="C401" s="36" t="str">
        <f>VLOOKUP('Employee Salary Payroll Tax '!B403,'Employee Salary Payroll Tax '!$D$1:$E$7,2,FALSE)</f>
        <v>UA</v>
      </c>
      <c r="D401" s="61">
        <f t="shared" ref="D401:D464" si="50">VLOOKUP(C401,C$9:D$12,2)</f>
        <v>0.03</v>
      </c>
      <c r="E401" s="351">
        <f>'Employee Salary Payroll Tax '!N403</f>
        <v>39345.800000000003</v>
      </c>
      <c r="F401" s="351">
        <f t="shared" ref="F401:F464" si="51">E401*(1+D401)</f>
        <v>40526.174000000006</v>
      </c>
      <c r="G401" s="352"/>
      <c r="H401" s="351">
        <f t="shared" si="47"/>
        <v>87854.2</v>
      </c>
      <c r="I401" s="351">
        <f t="shared" ref="I401:I464" si="52">F401-E401</f>
        <v>1180.3740000000034</v>
      </c>
      <c r="J401" s="351">
        <f t="shared" ref="J401:J464" si="53">IF(H401&gt;I401,I401*$J$12,H401*$J$12)</f>
        <v>73.183188000000214</v>
      </c>
      <c r="K401" s="635">
        <f>SUM('Employee Salary Payroll Tax '!I403:K403)</f>
        <v>22290.739999999998</v>
      </c>
      <c r="L401" s="635">
        <f>'Employee Salary Payroll Tax '!H403</f>
        <v>77.44</v>
      </c>
      <c r="M401" s="293">
        <f t="shared" si="48"/>
        <v>16977.620000000006</v>
      </c>
      <c r="N401" s="359">
        <f t="shared" ref="N401:N464" si="54">J401*K401/(SUM(K401:M401)+0.000001)</f>
        <v>41.460776398946365</v>
      </c>
      <c r="O401" s="331"/>
      <c r="P401" s="61"/>
      <c r="Q401" s="294"/>
      <c r="R401" s="292"/>
      <c r="S401" s="291"/>
    </row>
    <row r="402" spans="1:19" ht="14.4">
      <c r="A402" s="36">
        <f t="shared" si="49"/>
        <v>387</v>
      </c>
      <c r="B402" s="526"/>
      <c r="C402" s="36" t="str">
        <f>VLOOKUP('Employee Salary Payroll Tax '!B404,'Employee Salary Payroll Tax '!$D$1:$E$7,2,FALSE)</f>
        <v>IBEW</v>
      </c>
      <c r="D402" s="61">
        <f t="shared" si="50"/>
        <v>6.875E-3</v>
      </c>
      <c r="E402" s="351">
        <f>'Employee Salary Payroll Tax '!N404</f>
        <v>94580.14</v>
      </c>
      <c r="F402" s="351">
        <f t="shared" si="51"/>
        <v>95230.378462499997</v>
      </c>
      <c r="G402" s="352"/>
      <c r="H402" s="351">
        <f t="shared" ref="H402:H465" si="55">IF(E402&gt;$H$12,0,$H$12-E402)</f>
        <v>32619.86</v>
      </c>
      <c r="I402" s="351">
        <f t="shared" si="52"/>
        <v>650.23846249999769</v>
      </c>
      <c r="J402" s="351">
        <f t="shared" si="53"/>
        <v>40.314784674999856</v>
      </c>
      <c r="K402" s="635">
        <f>SUM('Employee Salary Payroll Tax '!I404:K404)</f>
        <v>18453.64</v>
      </c>
      <c r="L402" s="635">
        <f>'Employee Salary Payroll Tax '!H404</f>
        <v>0</v>
      </c>
      <c r="M402" s="293">
        <f t="shared" ref="M402:M465" si="56">E402-K402-L402</f>
        <v>76126.5</v>
      </c>
      <c r="N402" s="359">
        <f t="shared" si="54"/>
        <v>7.8658640499168069</v>
      </c>
      <c r="O402" s="331"/>
      <c r="P402" s="61"/>
      <c r="Q402" s="294"/>
      <c r="R402" s="292"/>
      <c r="S402" s="291"/>
    </row>
    <row r="403" spans="1:19" ht="14.4">
      <c r="A403" s="36">
        <f t="shared" si="49"/>
        <v>388</v>
      </c>
      <c r="B403" s="526"/>
      <c r="C403" s="36" t="str">
        <f>VLOOKUP('Employee Salary Payroll Tax '!B405,'Employee Salary Payroll Tax '!$D$1:$E$7,2,FALSE)</f>
        <v>IBEW</v>
      </c>
      <c r="D403" s="61">
        <f t="shared" si="50"/>
        <v>6.875E-3</v>
      </c>
      <c r="E403" s="351">
        <f>'Employee Salary Payroll Tax '!N405</f>
        <v>122310.95</v>
      </c>
      <c r="F403" s="351">
        <f t="shared" si="51"/>
        <v>123151.83778125</v>
      </c>
      <c r="G403" s="352"/>
      <c r="H403" s="351">
        <f t="shared" si="55"/>
        <v>4889.0500000000029</v>
      </c>
      <c r="I403" s="351">
        <f t="shared" si="52"/>
        <v>840.88778124999953</v>
      </c>
      <c r="J403" s="351">
        <f t="shared" si="53"/>
        <v>52.135042437499969</v>
      </c>
      <c r="K403" s="635">
        <f>SUM('Employee Salary Payroll Tax '!I405:K405)</f>
        <v>40763.11</v>
      </c>
      <c r="L403" s="635">
        <f>'Employee Salary Payroll Tax '!H405</f>
        <v>0</v>
      </c>
      <c r="M403" s="293">
        <f t="shared" si="56"/>
        <v>81547.839999999997</v>
      </c>
      <c r="N403" s="359">
        <f t="shared" si="54"/>
        <v>17.37527563735793</v>
      </c>
      <c r="O403" s="331"/>
      <c r="P403" s="61"/>
      <c r="Q403" s="294"/>
      <c r="R403" s="292"/>
      <c r="S403" s="291"/>
    </row>
    <row r="404" spans="1:19" ht="14.4">
      <c r="A404" s="36">
        <f t="shared" si="49"/>
        <v>389</v>
      </c>
      <c r="B404" s="526"/>
      <c r="C404" s="36" t="str">
        <f>VLOOKUP('Employee Salary Payroll Tax '!B406,'Employee Salary Payroll Tax '!$D$1:$E$7,2,FALSE)</f>
        <v>NonUnion</v>
      </c>
      <c r="D404" s="61">
        <f t="shared" si="50"/>
        <v>2.98E-2</v>
      </c>
      <c r="E404" s="351">
        <f>'Employee Salary Payroll Tax '!N406</f>
        <v>59022.44</v>
      </c>
      <c r="F404" s="351">
        <f t="shared" si="51"/>
        <v>60781.308712000005</v>
      </c>
      <c r="G404" s="352"/>
      <c r="H404" s="351">
        <f t="shared" si="55"/>
        <v>68177.56</v>
      </c>
      <c r="I404" s="351">
        <f t="shared" si="52"/>
        <v>1758.8687120000031</v>
      </c>
      <c r="J404" s="351">
        <f t="shared" si="53"/>
        <v>109.04986014400019</v>
      </c>
      <c r="K404" s="635">
        <f>SUM('Employee Salary Payroll Tax '!I406:K406)</f>
        <v>46723.4</v>
      </c>
      <c r="L404" s="635">
        <f>'Employee Salary Payroll Tax '!H406</f>
        <v>0</v>
      </c>
      <c r="M404" s="293">
        <f t="shared" si="56"/>
        <v>12299.04</v>
      </c>
      <c r="N404" s="359">
        <f t="shared" si="54"/>
        <v>86.32615383853755</v>
      </c>
      <c r="O404" s="331"/>
      <c r="P404" s="61"/>
      <c r="Q404" s="294"/>
      <c r="R404" s="292"/>
      <c r="S404" s="291"/>
    </row>
    <row r="405" spans="1:19" ht="14.4">
      <c r="A405" s="36">
        <f t="shared" si="49"/>
        <v>390</v>
      </c>
      <c r="B405" s="526"/>
      <c r="C405" s="36" t="str">
        <f>VLOOKUP('Employee Salary Payroll Tax '!B407,'Employee Salary Payroll Tax '!$D$1:$E$7,2,FALSE)</f>
        <v>UA</v>
      </c>
      <c r="D405" s="61">
        <f t="shared" si="50"/>
        <v>0.03</v>
      </c>
      <c r="E405" s="351">
        <f>'Employee Salary Payroll Tax '!N407</f>
        <v>64762.74</v>
      </c>
      <c r="F405" s="351">
        <f t="shared" si="51"/>
        <v>66705.622199999998</v>
      </c>
      <c r="G405" s="352"/>
      <c r="H405" s="351">
        <f t="shared" si="55"/>
        <v>62437.26</v>
      </c>
      <c r="I405" s="351">
        <f t="shared" si="52"/>
        <v>1942.8822</v>
      </c>
      <c r="J405" s="351">
        <f t="shared" si="53"/>
        <v>120.45869639999999</v>
      </c>
      <c r="K405" s="635">
        <f>SUM('Employee Salary Payroll Tax '!I407:K407)</f>
        <v>55986.619999999995</v>
      </c>
      <c r="L405" s="635">
        <f>'Employee Salary Payroll Tax '!H407</f>
        <v>1329.56</v>
      </c>
      <c r="M405" s="293">
        <f t="shared" si="56"/>
        <v>7446.5600000000031</v>
      </c>
      <c r="N405" s="359">
        <f t="shared" si="54"/>
        <v>104.13511319839205</v>
      </c>
      <c r="O405" s="331"/>
      <c r="P405" s="61"/>
      <c r="Q405" s="294"/>
      <c r="R405" s="292"/>
      <c r="S405" s="291"/>
    </row>
    <row r="406" spans="1:19" ht="14.4">
      <c r="A406" s="36">
        <f t="shared" si="49"/>
        <v>391</v>
      </c>
      <c r="B406" s="526"/>
      <c r="C406" s="36" t="str">
        <f>VLOOKUP('Employee Salary Payroll Tax '!B408,'Employee Salary Payroll Tax '!$D$1:$E$7,2,FALSE)</f>
        <v>UA</v>
      </c>
      <c r="D406" s="61">
        <f t="shared" si="50"/>
        <v>0.03</v>
      </c>
      <c r="E406" s="351">
        <f>'Employee Salary Payroll Tax '!N408</f>
        <v>73258.38</v>
      </c>
      <c r="F406" s="351">
        <f t="shared" si="51"/>
        <v>75456.131400000013</v>
      </c>
      <c r="G406" s="352"/>
      <c r="H406" s="351">
        <f t="shared" si="55"/>
        <v>53941.619999999995</v>
      </c>
      <c r="I406" s="351">
        <f t="shared" si="52"/>
        <v>2197.7514000000083</v>
      </c>
      <c r="J406" s="351">
        <f t="shared" si="53"/>
        <v>136.26058680000051</v>
      </c>
      <c r="K406" s="635">
        <f>SUM('Employee Salary Payroll Tax '!I408:K408)</f>
        <v>53663.56</v>
      </c>
      <c r="L406" s="635">
        <f>'Employee Salary Payroll Tax '!H408</f>
        <v>0</v>
      </c>
      <c r="M406" s="293">
        <f t="shared" si="56"/>
        <v>19594.820000000007</v>
      </c>
      <c r="N406" s="359">
        <f t="shared" si="54"/>
        <v>99.814221598637886</v>
      </c>
      <c r="O406" s="331"/>
      <c r="P406" s="61"/>
      <c r="Q406" s="294"/>
      <c r="R406" s="292"/>
      <c r="S406" s="291"/>
    </row>
    <row r="407" spans="1:19" ht="14.4">
      <c r="A407" s="36">
        <f t="shared" si="49"/>
        <v>392</v>
      </c>
      <c r="B407" s="526"/>
      <c r="C407" s="36" t="str">
        <f>VLOOKUP('Employee Salary Payroll Tax '!B409,'Employee Salary Payroll Tax '!$D$1:$E$7,2,FALSE)</f>
        <v>UA</v>
      </c>
      <c r="D407" s="61">
        <f t="shared" si="50"/>
        <v>0.03</v>
      </c>
      <c r="E407" s="351">
        <f>'Employee Salary Payroll Tax '!N409</f>
        <v>92971.68</v>
      </c>
      <c r="F407" s="351">
        <f t="shared" si="51"/>
        <v>95760.830399999992</v>
      </c>
      <c r="G407" s="352"/>
      <c r="H407" s="351">
        <f t="shared" si="55"/>
        <v>34228.320000000007</v>
      </c>
      <c r="I407" s="351">
        <f t="shared" si="52"/>
        <v>2789.1503999999986</v>
      </c>
      <c r="J407" s="351">
        <f t="shared" si="53"/>
        <v>172.92732479999992</v>
      </c>
      <c r="K407" s="635">
        <f>SUM('Employee Salary Payroll Tax '!I409:K409)</f>
        <v>82079.22</v>
      </c>
      <c r="L407" s="635">
        <f>'Employee Salary Payroll Tax '!H409</f>
        <v>1859.44</v>
      </c>
      <c r="M407" s="293">
        <f t="shared" si="56"/>
        <v>9033.0199999999913</v>
      </c>
      <c r="N407" s="359">
        <f t="shared" si="54"/>
        <v>152.66734919835787</v>
      </c>
      <c r="O407" s="331"/>
      <c r="P407" s="61"/>
      <c r="Q407" s="294"/>
      <c r="R407" s="292"/>
      <c r="S407" s="291"/>
    </row>
    <row r="408" spans="1:19" ht="14.4">
      <c r="A408" s="36">
        <f t="shared" si="49"/>
        <v>393</v>
      </c>
      <c r="B408" s="526"/>
      <c r="C408" s="36" t="str">
        <f>VLOOKUP('Employee Salary Payroll Tax '!B410,'Employee Salary Payroll Tax '!$D$1:$E$7,2,FALSE)</f>
        <v>NonUnion</v>
      </c>
      <c r="D408" s="61">
        <f t="shared" si="50"/>
        <v>2.98E-2</v>
      </c>
      <c r="E408" s="351">
        <f>'Employee Salary Payroll Tax '!N410</f>
        <v>80378.75</v>
      </c>
      <c r="F408" s="351">
        <f t="shared" si="51"/>
        <v>82774.036749999999</v>
      </c>
      <c r="G408" s="352"/>
      <c r="H408" s="351">
        <f t="shared" si="55"/>
        <v>46821.25</v>
      </c>
      <c r="I408" s="351">
        <f t="shared" si="52"/>
        <v>2395.2867499999993</v>
      </c>
      <c r="J408" s="351">
        <f t="shared" si="53"/>
        <v>148.50777849999994</v>
      </c>
      <c r="K408" s="635">
        <f>SUM('Employee Salary Payroll Tax '!I410:K410)</f>
        <v>0</v>
      </c>
      <c r="L408" s="635">
        <f>'Employee Salary Payroll Tax '!H410</f>
        <v>0</v>
      </c>
      <c r="M408" s="293">
        <f t="shared" si="56"/>
        <v>80378.75</v>
      </c>
      <c r="N408" s="359">
        <f t="shared" si="54"/>
        <v>0</v>
      </c>
      <c r="O408" s="331"/>
      <c r="P408" s="61"/>
      <c r="Q408" s="294"/>
      <c r="R408" s="292"/>
      <c r="S408" s="291"/>
    </row>
    <row r="409" spans="1:19" ht="14.4">
      <c r="A409" s="36">
        <f t="shared" si="49"/>
        <v>394</v>
      </c>
      <c r="B409" s="526"/>
      <c r="C409" s="36" t="str">
        <f>VLOOKUP('Employee Salary Payroll Tax '!B411,'Employee Salary Payroll Tax '!$D$1:$E$7,2,FALSE)</f>
        <v>IBEW</v>
      </c>
      <c r="D409" s="61">
        <f t="shared" si="50"/>
        <v>6.875E-3</v>
      </c>
      <c r="E409" s="351">
        <f>'Employee Salary Payroll Tax '!N411</f>
        <v>5994.4</v>
      </c>
      <c r="F409" s="351">
        <f t="shared" si="51"/>
        <v>6035.6114999999991</v>
      </c>
      <c r="G409" s="352"/>
      <c r="H409" s="351">
        <f t="shared" si="55"/>
        <v>121205.6</v>
      </c>
      <c r="I409" s="351">
        <f t="shared" si="52"/>
        <v>41.211499999999432</v>
      </c>
      <c r="J409" s="351">
        <f t="shared" si="53"/>
        <v>2.5551129999999649</v>
      </c>
      <c r="K409" s="635">
        <f>SUM('Employee Salary Payroll Tax '!I411:K411)</f>
        <v>5994.4000000000005</v>
      </c>
      <c r="L409" s="635">
        <f>'Employee Salary Payroll Tax '!H411</f>
        <v>0</v>
      </c>
      <c r="M409" s="293">
        <f t="shared" si="56"/>
        <v>-9.0949470177292824E-13</v>
      </c>
      <c r="N409" s="359">
        <f t="shared" si="54"/>
        <v>2.5551129995737152</v>
      </c>
      <c r="O409" s="331"/>
      <c r="P409" s="61"/>
      <c r="Q409" s="294"/>
      <c r="R409" s="292"/>
      <c r="S409" s="291"/>
    </row>
    <row r="410" spans="1:19" ht="14.4">
      <c r="A410" s="36">
        <f t="shared" si="49"/>
        <v>395</v>
      </c>
      <c r="B410" s="526"/>
      <c r="C410" s="36" t="str">
        <f>VLOOKUP('Employee Salary Payroll Tax '!B412,'Employee Salary Payroll Tax '!$D$1:$E$7,2,FALSE)</f>
        <v>NonUnion</v>
      </c>
      <c r="D410" s="61">
        <f t="shared" si="50"/>
        <v>2.98E-2</v>
      </c>
      <c r="E410" s="351">
        <f>'Employee Salary Payroll Tax '!N412</f>
        <v>116189.96</v>
      </c>
      <c r="F410" s="351">
        <f t="shared" si="51"/>
        <v>119652.42080800001</v>
      </c>
      <c r="G410" s="352"/>
      <c r="H410" s="351">
        <f t="shared" si="55"/>
        <v>11010.039999999994</v>
      </c>
      <c r="I410" s="351">
        <f t="shared" si="52"/>
        <v>3462.4608080000035</v>
      </c>
      <c r="J410" s="351">
        <f t="shared" si="53"/>
        <v>214.67257009600021</v>
      </c>
      <c r="K410" s="635">
        <f>SUM('Employee Salary Payroll Tax '!I412:K412)</f>
        <v>116189.95999999999</v>
      </c>
      <c r="L410" s="635">
        <f>'Employee Salary Payroll Tax '!H412</f>
        <v>0</v>
      </c>
      <c r="M410" s="293">
        <f t="shared" si="56"/>
        <v>1.4551915228366852E-11</v>
      </c>
      <c r="N410" s="359">
        <f t="shared" si="54"/>
        <v>214.6725700941526</v>
      </c>
      <c r="O410" s="331"/>
      <c r="P410" s="61"/>
      <c r="Q410" s="294"/>
      <c r="R410" s="292"/>
      <c r="S410" s="291"/>
    </row>
    <row r="411" spans="1:19" ht="14.4">
      <c r="A411" s="36">
        <f t="shared" si="49"/>
        <v>396</v>
      </c>
      <c r="B411" s="526"/>
      <c r="C411" s="36" t="str">
        <f>VLOOKUP('Employee Salary Payroll Tax '!B413,'Employee Salary Payroll Tax '!$D$1:$E$7,2,FALSE)</f>
        <v>IBEW</v>
      </c>
      <c r="D411" s="61">
        <f t="shared" si="50"/>
        <v>6.875E-3</v>
      </c>
      <c r="E411" s="351">
        <f>'Employee Salary Payroll Tax '!N413</f>
        <v>100044.21</v>
      </c>
      <c r="F411" s="351">
        <f t="shared" si="51"/>
        <v>100732.01394375</v>
      </c>
      <c r="G411" s="352"/>
      <c r="H411" s="351">
        <f t="shared" si="55"/>
        <v>27155.789999999994</v>
      </c>
      <c r="I411" s="351">
        <f t="shared" si="52"/>
        <v>687.80394374999742</v>
      </c>
      <c r="J411" s="351">
        <f t="shared" si="53"/>
        <v>42.64384451249984</v>
      </c>
      <c r="K411" s="635">
        <f>SUM('Employee Salary Payroll Tax '!I413:K413)</f>
        <v>17409.739999999998</v>
      </c>
      <c r="L411" s="635">
        <f>'Employee Salary Payroll Tax '!H413</f>
        <v>0</v>
      </c>
      <c r="M411" s="293">
        <f t="shared" si="56"/>
        <v>82634.47</v>
      </c>
      <c r="N411" s="359">
        <f t="shared" si="54"/>
        <v>7.4209016749257959</v>
      </c>
      <c r="O411" s="331"/>
      <c r="P411" s="61"/>
      <c r="Q411" s="294"/>
      <c r="R411" s="292"/>
      <c r="S411" s="291"/>
    </row>
    <row r="412" spans="1:19" ht="14.4">
      <c r="A412" s="36">
        <f t="shared" si="49"/>
        <v>397</v>
      </c>
      <c r="B412" s="526"/>
      <c r="C412" s="36" t="str">
        <f>VLOOKUP('Employee Salary Payroll Tax '!B414,'Employee Salary Payroll Tax '!$D$1:$E$7,2,FALSE)</f>
        <v>NonUnion</v>
      </c>
      <c r="D412" s="61">
        <f t="shared" si="50"/>
        <v>2.98E-2</v>
      </c>
      <c r="E412" s="351">
        <f>'Employee Salary Payroll Tax '!N414</f>
        <v>72746.539999999994</v>
      </c>
      <c r="F412" s="351">
        <f t="shared" si="51"/>
        <v>74914.386891999995</v>
      </c>
      <c r="G412" s="352"/>
      <c r="H412" s="351">
        <f t="shared" si="55"/>
        <v>54453.460000000006</v>
      </c>
      <c r="I412" s="351">
        <f t="shared" si="52"/>
        <v>2167.8468920000014</v>
      </c>
      <c r="J412" s="351">
        <f t="shared" si="53"/>
        <v>134.40650730400009</v>
      </c>
      <c r="K412" s="635">
        <f>SUM('Employee Salary Payroll Tax '!I414:K414)</f>
        <v>72746.539999999994</v>
      </c>
      <c r="L412" s="635">
        <f>'Employee Salary Payroll Tax '!H414</f>
        <v>0</v>
      </c>
      <c r="M412" s="293">
        <f t="shared" si="56"/>
        <v>0</v>
      </c>
      <c r="N412" s="359">
        <f t="shared" si="54"/>
        <v>134.40650730215251</v>
      </c>
      <c r="O412" s="331"/>
      <c r="P412" s="61"/>
      <c r="Q412" s="294"/>
      <c r="R412" s="292"/>
      <c r="S412" s="291"/>
    </row>
    <row r="413" spans="1:19" ht="14.4">
      <c r="A413" s="36">
        <f t="shared" si="49"/>
        <v>398</v>
      </c>
      <c r="B413" s="526"/>
      <c r="C413" s="36" t="str">
        <f>VLOOKUP('Employee Salary Payroll Tax '!B415,'Employee Salary Payroll Tax '!$D$1:$E$7,2,FALSE)</f>
        <v>NonUnion</v>
      </c>
      <c r="D413" s="61">
        <f t="shared" si="50"/>
        <v>2.98E-2</v>
      </c>
      <c r="E413" s="351">
        <f>'Employee Salary Payroll Tax '!N415</f>
        <v>100973.73</v>
      </c>
      <c r="F413" s="351">
        <f t="shared" si="51"/>
        <v>103982.747154</v>
      </c>
      <c r="G413" s="352"/>
      <c r="H413" s="351">
        <f t="shared" si="55"/>
        <v>26226.270000000004</v>
      </c>
      <c r="I413" s="351">
        <f t="shared" si="52"/>
        <v>3009.017154000001</v>
      </c>
      <c r="J413" s="351">
        <f t="shared" si="53"/>
        <v>186.55906354800007</v>
      </c>
      <c r="K413" s="635">
        <f>SUM('Employee Salary Payroll Tax '!I415:K415)</f>
        <v>95681.88</v>
      </c>
      <c r="L413" s="635">
        <f>'Employee Salary Payroll Tax '!H415</f>
        <v>0</v>
      </c>
      <c r="M413" s="293">
        <f t="shared" si="56"/>
        <v>5291.8499999999913</v>
      </c>
      <c r="N413" s="359">
        <f t="shared" si="54"/>
        <v>176.78184148624933</v>
      </c>
      <c r="O413" s="331"/>
      <c r="P413" s="61"/>
      <c r="Q413" s="294"/>
      <c r="R413" s="292"/>
      <c r="S413" s="291"/>
    </row>
    <row r="414" spans="1:19" ht="14.4">
      <c r="A414" s="36">
        <f t="shared" si="49"/>
        <v>399</v>
      </c>
      <c r="B414" s="526"/>
      <c r="C414" s="36" t="str">
        <f>VLOOKUP('Employee Salary Payroll Tax '!B416,'Employee Salary Payroll Tax '!$D$1:$E$7,2,FALSE)</f>
        <v>NonUnion</v>
      </c>
      <c r="D414" s="61">
        <f t="shared" si="50"/>
        <v>2.98E-2</v>
      </c>
      <c r="E414" s="351">
        <f>'Employee Salary Payroll Tax '!N416</f>
        <v>70383.210000000006</v>
      </c>
      <c r="F414" s="351">
        <f t="shared" si="51"/>
        <v>72480.629658000005</v>
      </c>
      <c r="G414" s="352"/>
      <c r="H414" s="351">
        <f t="shared" si="55"/>
        <v>56816.789999999994</v>
      </c>
      <c r="I414" s="351">
        <f t="shared" si="52"/>
        <v>2097.4196579999989</v>
      </c>
      <c r="J414" s="351">
        <f t="shared" si="53"/>
        <v>130.04001879599994</v>
      </c>
      <c r="K414" s="635">
        <f>SUM('Employee Salary Payroll Tax '!I416:K416)</f>
        <v>24763.239999999998</v>
      </c>
      <c r="L414" s="635">
        <f>'Employee Salary Payroll Tax '!H416</f>
        <v>19979.52</v>
      </c>
      <c r="M414" s="293">
        <f t="shared" si="56"/>
        <v>25640.450000000008</v>
      </c>
      <c r="N414" s="359">
        <f t="shared" si="54"/>
        <v>45.752562223349926</v>
      </c>
      <c r="O414" s="331"/>
      <c r="P414" s="61"/>
      <c r="Q414" s="294"/>
      <c r="R414" s="292"/>
      <c r="S414" s="291"/>
    </row>
    <row r="415" spans="1:19" ht="14.4">
      <c r="A415" s="36">
        <f t="shared" si="49"/>
        <v>400</v>
      </c>
      <c r="B415" s="526"/>
      <c r="C415" s="36" t="str">
        <f>VLOOKUP('Employee Salary Payroll Tax '!B417,'Employee Salary Payroll Tax '!$D$1:$E$7,2,FALSE)</f>
        <v>NonUnion</v>
      </c>
      <c r="D415" s="61">
        <f t="shared" si="50"/>
        <v>2.98E-2</v>
      </c>
      <c r="E415" s="351">
        <f>'Employee Salary Payroll Tax '!N417</f>
        <v>48600.38</v>
      </c>
      <c r="F415" s="351">
        <f t="shared" si="51"/>
        <v>50048.671324000003</v>
      </c>
      <c r="G415" s="352"/>
      <c r="H415" s="351">
        <f t="shared" si="55"/>
        <v>78599.62</v>
      </c>
      <c r="I415" s="351">
        <f t="shared" si="52"/>
        <v>1448.2913240000053</v>
      </c>
      <c r="J415" s="351">
        <f t="shared" si="53"/>
        <v>89.794062088000331</v>
      </c>
      <c r="K415" s="635">
        <f>SUM('Employee Salary Payroll Tax '!I417:K417)</f>
        <v>48600.38</v>
      </c>
      <c r="L415" s="635">
        <f>'Employee Salary Payroll Tax '!H417</f>
        <v>0</v>
      </c>
      <c r="M415" s="293">
        <f t="shared" si="56"/>
        <v>0</v>
      </c>
      <c r="N415" s="359">
        <f t="shared" si="54"/>
        <v>89.794062086152735</v>
      </c>
      <c r="O415" s="331"/>
      <c r="P415" s="61"/>
      <c r="Q415" s="294"/>
      <c r="R415" s="292"/>
      <c r="S415" s="291"/>
    </row>
    <row r="416" spans="1:19" ht="14.4">
      <c r="A416" s="36">
        <f t="shared" si="49"/>
        <v>401</v>
      </c>
      <c r="B416" s="526"/>
      <c r="C416" s="36" t="str">
        <f>VLOOKUP('Employee Salary Payroll Tax '!B418,'Employee Salary Payroll Tax '!$D$1:$E$7,2,FALSE)</f>
        <v>NonUnion</v>
      </c>
      <c r="D416" s="61">
        <f t="shared" si="50"/>
        <v>2.98E-2</v>
      </c>
      <c r="E416" s="351">
        <f>'Employee Salary Payroll Tax '!N418</f>
        <v>100379.25</v>
      </c>
      <c r="F416" s="351">
        <f t="shared" si="51"/>
        <v>103370.55165000001</v>
      </c>
      <c r="G416" s="352"/>
      <c r="H416" s="351">
        <f t="shared" si="55"/>
        <v>26820.75</v>
      </c>
      <c r="I416" s="351">
        <f t="shared" si="52"/>
        <v>2991.3016500000085</v>
      </c>
      <c r="J416" s="351">
        <f t="shared" si="53"/>
        <v>185.46070230000052</v>
      </c>
      <c r="K416" s="635">
        <f>SUM('Employee Salary Payroll Tax '!I418:K418)</f>
        <v>1275.8499999999999</v>
      </c>
      <c r="L416" s="635">
        <f>'Employee Salary Payroll Tax '!H418</f>
        <v>195.27</v>
      </c>
      <c r="M416" s="293">
        <f t="shared" si="56"/>
        <v>98908.12999999999</v>
      </c>
      <c r="N416" s="359">
        <f t="shared" si="54"/>
        <v>2.3572604599765232</v>
      </c>
      <c r="O416" s="331"/>
      <c r="P416" s="61"/>
      <c r="Q416" s="294"/>
      <c r="R416" s="292"/>
      <c r="S416" s="291"/>
    </row>
    <row r="417" spans="1:19" ht="14.4">
      <c r="A417" s="36">
        <f t="shared" si="49"/>
        <v>402</v>
      </c>
      <c r="B417" s="526"/>
      <c r="C417" s="36" t="str">
        <f>VLOOKUP('Employee Salary Payroll Tax '!B419,'Employee Salary Payroll Tax '!$D$1:$E$7,2,FALSE)</f>
        <v>NonUnion</v>
      </c>
      <c r="D417" s="61">
        <f t="shared" si="50"/>
        <v>2.98E-2</v>
      </c>
      <c r="E417" s="351">
        <f>'Employee Salary Payroll Tax '!N419</f>
        <v>52156.74</v>
      </c>
      <c r="F417" s="351">
        <f t="shared" si="51"/>
        <v>53711.010851999999</v>
      </c>
      <c r="G417" s="352"/>
      <c r="H417" s="351">
        <f t="shared" si="55"/>
        <v>75043.260000000009</v>
      </c>
      <c r="I417" s="351">
        <f t="shared" si="52"/>
        <v>1554.2708520000015</v>
      </c>
      <c r="J417" s="351">
        <f t="shared" si="53"/>
        <v>96.364792824000091</v>
      </c>
      <c r="K417" s="635">
        <f>SUM('Employee Salary Payroll Tax '!I419:K419)</f>
        <v>22459.660000000003</v>
      </c>
      <c r="L417" s="635">
        <f>'Employee Salary Payroll Tax '!H419</f>
        <v>0</v>
      </c>
      <c r="M417" s="293">
        <f t="shared" si="56"/>
        <v>29697.079999999994</v>
      </c>
      <c r="N417" s="359">
        <f t="shared" si="54"/>
        <v>41.496467815204433</v>
      </c>
      <c r="O417" s="331"/>
      <c r="P417" s="61"/>
      <c r="Q417" s="294"/>
      <c r="R417" s="292"/>
      <c r="S417" s="291"/>
    </row>
    <row r="418" spans="1:19" ht="14.4">
      <c r="A418" s="36">
        <f t="shared" si="49"/>
        <v>403</v>
      </c>
      <c r="B418" s="526"/>
      <c r="C418" s="36" t="str">
        <f>VLOOKUP('Employee Salary Payroll Tax '!B420,'Employee Salary Payroll Tax '!$D$1:$E$7,2,FALSE)</f>
        <v>NonUnion</v>
      </c>
      <c r="D418" s="61">
        <f t="shared" si="50"/>
        <v>2.98E-2</v>
      </c>
      <c r="E418" s="351">
        <f>'Employee Salary Payroll Tax '!N420</f>
        <v>44751.98</v>
      </c>
      <c r="F418" s="351">
        <f t="shared" si="51"/>
        <v>46085.589004000009</v>
      </c>
      <c r="G418" s="352"/>
      <c r="H418" s="351">
        <f t="shared" si="55"/>
        <v>82448.01999999999</v>
      </c>
      <c r="I418" s="351">
        <f t="shared" si="52"/>
        <v>1333.6090040000054</v>
      </c>
      <c r="J418" s="351">
        <f t="shared" si="53"/>
        <v>82.683758248000331</v>
      </c>
      <c r="K418" s="635">
        <f>SUM('Employee Salary Payroll Tax '!I420:K420)</f>
        <v>44751.98</v>
      </c>
      <c r="L418" s="635">
        <f>'Employee Salary Payroll Tax '!H420</f>
        <v>0</v>
      </c>
      <c r="M418" s="293">
        <f t="shared" si="56"/>
        <v>0</v>
      </c>
      <c r="N418" s="359">
        <f t="shared" si="54"/>
        <v>82.683758246152735</v>
      </c>
      <c r="O418" s="331"/>
      <c r="P418" s="61"/>
      <c r="Q418" s="294"/>
      <c r="R418" s="292"/>
      <c r="S418" s="291"/>
    </row>
    <row r="419" spans="1:19" ht="14.4">
      <c r="A419" s="36">
        <f t="shared" si="49"/>
        <v>404</v>
      </c>
      <c r="B419" s="526"/>
      <c r="C419" s="36" t="str">
        <f>VLOOKUP('Employee Salary Payroll Tax '!B421,'Employee Salary Payroll Tax '!$D$1:$E$7,2,FALSE)</f>
        <v>NonUnion</v>
      </c>
      <c r="D419" s="61">
        <f t="shared" si="50"/>
        <v>2.98E-2</v>
      </c>
      <c r="E419" s="351">
        <f>'Employee Salary Payroll Tax '!N421</f>
        <v>88060.34</v>
      </c>
      <c r="F419" s="351">
        <f t="shared" si="51"/>
        <v>90684.538132000001</v>
      </c>
      <c r="G419" s="352"/>
      <c r="H419" s="351">
        <f t="shared" si="55"/>
        <v>39139.660000000003</v>
      </c>
      <c r="I419" s="351">
        <f t="shared" si="52"/>
        <v>2624.198132000005</v>
      </c>
      <c r="J419" s="351">
        <f t="shared" si="53"/>
        <v>162.70028418400031</v>
      </c>
      <c r="K419" s="635">
        <f>SUM('Employee Salary Payroll Tax '!I421:K421)</f>
        <v>32245.01</v>
      </c>
      <c r="L419" s="635">
        <f>'Employee Salary Payroll Tax '!H421</f>
        <v>0</v>
      </c>
      <c r="M419" s="293">
        <f t="shared" si="56"/>
        <v>55815.33</v>
      </c>
      <c r="N419" s="359">
        <f t="shared" si="54"/>
        <v>59.575880475323579</v>
      </c>
      <c r="O419" s="331"/>
      <c r="P419" s="61"/>
      <c r="Q419" s="294"/>
      <c r="R419" s="292"/>
      <c r="S419" s="291"/>
    </row>
    <row r="420" spans="1:19" ht="14.4">
      <c r="A420" s="36">
        <f t="shared" si="49"/>
        <v>405</v>
      </c>
      <c r="B420" s="526"/>
      <c r="C420" s="36" t="str">
        <f>VLOOKUP('Employee Salary Payroll Tax '!B422,'Employee Salary Payroll Tax '!$D$1:$E$7,2,FALSE)</f>
        <v>IBEW</v>
      </c>
      <c r="D420" s="61">
        <f t="shared" si="50"/>
        <v>6.875E-3</v>
      </c>
      <c r="E420" s="351">
        <f>'Employee Salary Payroll Tax '!N422</f>
        <v>90482.46</v>
      </c>
      <c r="F420" s="351">
        <f t="shared" si="51"/>
        <v>91104.526912500005</v>
      </c>
      <c r="G420" s="352"/>
      <c r="H420" s="351">
        <f t="shared" si="55"/>
        <v>36717.539999999994</v>
      </c>
      <c r="I420" s="351">
        <f t="shared" si="52"/>
        <v>622.06691249999858</v>
      </c>
      <c r="J420" s="351">
        <f t="shared" si="53"/>
        <v>38.56814857499991</v>
      </c>
      <c r="K420" s="635">
        <f>SUM('Employee Salary Payroll Tax '!I422:K422)</f>
        <v>74724.58</v>
      </c>
      <c r="L420" s="635">
        <f>'Employee Salary Payroll Tax '!H422</f>
        <v>0</v>
      </c>
      <c r="M420" s="293">
        <f t="shared" si="56"/>
        <v>15757.880000000005</v>
      </c>
      <c r="N420" s="359">
        <f t="shared" si="54"/>
        <v>31.851352224647911</v>
      </c>
      <c r="O420" s="331"/>
      <c r="P420" s="61"/>
      <c r="Q420" s="294"/>
      <c r="R420" s="292"/>
      <c r="S420" s="291"/>
    </row>
    <row r="421" spans="1:19" ht="14.4">
      <c r="A421" s="36">
        <f t="shared" si="49"/>
        <v>406</v>
      </c>
      <c r="B421" s="526"/>
      <c r="C421" s="36" t="str">
        <f>VLOOKUP('Employee Salary Payroll Tax '!B423,'Employee Salary Payroll Tax '!$D$1:$E$7,2,FALSE)</f>
        <v>IBEW</v>
      </c>
      <c r="D421" s="61">
        <f t="shared" si="50"/>
        <v>6.875E-3</v>
      </c>
      <c r="E421" s="351">
        <f>'Employee Salary Payroll Tax '!N423</f>
        <v>9870.9</v>
      </c>
      <c r="F421" s="351">
        <f t="shared" si="51"/>
        <v>9938.7624374999996</v>
      </c>
      <c r="G421" s="352"/>
      <c r="H421" s="351">
        <f t="shared" si="55"/>
        <v>117329.1</v>
      </c>
      <c r="I421" s="351">
        <f t="shared" si="52"/>
        <v>67.862437499999942</v>
      </c>
      <c r="J421" s="351">
        <f t="shared" si="53"/>
        <v>4.2074711249999961</v>
      </c>
      <c r="K421" s="635">
        <f>SUM('Employee Salary Payroll Tax '!I423:K423)</f>
        <v>9867.58</v>
      </c>
      <c r="L421" s="635">
        <f>'Employee Salary Payroll Tax '!H423</f>
        <v>0</v>
      </c>
      <c r="M421" s="293">
        <f t="shared" si="56"/>
        <v>3.319999999999709</v>
      </c>
      <c r="N421" s="359">
        <f t="shared" si="54"/>
        <v>4.2060559745738901</v>
      </c>
      <c r="O421" s="331"/>
      <c r="P421" s="61"/>
      <c r="Q421" s="294"/>
      <c r="R421" s="292"/>
      <c r="S421" s="291"/>
    </row>
    <row r="422" spans="1:19" ht="14.4">
      <c r="A422" s="36">
        <f t="shared" si="49"/>
        <v>407</v>
      </c>
      <c r="B422" s="526"/>
      <c r="C422" s="36" t="str">
        <f>VLOOKUP('Employee Salary Payroll Tax '!B424,'Employee Salary Payroll Tax '!$D$1:$E$7,2,FALSE)</f>
        <v>Not Assigned</v>
      </c>
      <c r="D422" s="61">
        <f t="shared" si="50"/>
        <v>0</v>
      </c>
      <c r="E422" s="351">
        <f>'Employee Salary Payroll Tax '!N424</f>
        <v>0.01</v>
      </c>
      <c r="F422" s="351">
        <f t="shared" si="51"/>
        <v>0.01</v>
      </c>
      <c r="G422" s="352"/>
      <c r="H422" s="351">
        <f t="shared" si="55"/>
        <v>127199.99</v>
      </c>
      <c r="I422" s="351">
        <f t="shared" si="52"/>
        <v>0</v>
      </c>
      <c r="J422" s="351">
        <f t="shared" si="53"/>
        <v>0</v>
      </c>
      <c r="K422" s="635">
        <f>SUM('Employee Salary Payroll Tax '!I424:K424)</f>
        <v>17.330000000000002</v>
      </c>
      <c r="L422" s="635">
        <f>'Employee Salary Payroll Tax '!H424</f>
        <v>0</v>
      </c>
      <c r="M422" s="293">
        <f t="shared" si="56"/>
        <v>-17.32</v>
      </c>
      <c r="N422" s="359">
        <f t="shared" si="54"/>
        <v>0</v>
      </c>
      <c r="O422" s="331"/>
      <c r="P422" s="61"/>
      <c r="Q422" s="294"/>
      <c r="R422" s="292"/>
      <c r="S422" s="291"/>
    </row>
    <row r="423" spans="1:19" ht="14.4">
      <c r="A423" s="36">
        <f t="shared" si="49"/>
        <v>408</v>
      </c>
      <c r="B423" s="526"/>
      <c r="C423" s="36" t="str">
        <f>VLOOKUP('Employee Salary Payroll Tax '!B425,'Employee Salary Payroll Tax '!$D$1:$E$7,2,FALSE)</f>
        <v>NonUnion</v>
      </c>
      <c r="D423" s="61">
        <f t="shared" si="50"/>
        <v>2.98E-2</v>
      </c>
      <c r="E423" s="351">
        <f>'Employee Salary Payroll Tax '!N425</f>
        <v>59328.29</v>
      </c>
      <c r="F423" s="351">
        <f t="shared" si="51"/>
        <v>61096.273042000001</v>
      </c>
      <c r="G423" s="352"/>
      <c r="H423" s="351">
        <f t="shared" si="55"/>
        <v>67871.709999999992</v>
      </c>
      <c r="I423" s="351">
        <f t="shared" si="52"/>
        <v>1767.9830419999998</v>
      </c>
      <c r="J423" s="351">
        <f t="shared" si="53"/>
        <v>109.61494860399999</v>
      </c>
      <c r="K423" s="635">
        <f>SUM('Employee Salary Payroll Tax '!I425:K425)</f>
        <v>24541.24</v>
      </c>
      <c r="L423" s="635">
        <f>'Employee Salary Payroll Tax '!H425</f>
        <v>0</v>
      </c>
      <c r="M423" s="293">
        <f t="shared" si="56"/>
        <v>34787.050000000003</v>
      </c>
      <c r="N423" s="359">
        <f t="shared" si="54"/>
        <v>45.342395023235731</v>
      </c>
      <c r="O423" s="331"/>
      <c r="P423" s="61"/>
      <c r="Q423" s="294"/>
      <c r="R423" s="292"/>
      <c r="S423" s="291"/>
    </row>
    <row r="424" spans="1:19" ht="14.4">
      <c r="A424" s="36">
        <f t="shared" si="49"/>
        <v>409</v>
      </c>
      <c r="B424" s="526"/>
      <c r="C424" s="36" t="str">
        <f>VLOOKUP('Employee Salary Payroll Tax '!B426,'Employee Salary Payroll Tax '!$D$1:$E$7,2,FALSE)</f>
        <v>IBEW</v>
      </c>
      <c r="D424" s="61">
        <f t="shared" si="50"/>
        <v>6.875E-3</v>
      </c>
      <c r="E424" s="351">
        <f>'Employee Salary Payroll Tax '!N426</f>
        <v>12418.93</v>
      </c>
      <c r="F424" s="351">
        <f t="shared" si="51"/>
        <v>12504.310143749999</v>
      </c>
      <c r="G424" s="352"/>
      <c r="H424" s="351">
        <f t="shared" si="55"/>
        <v>114781.07</v>
      </c>
      <c r="I424" s="351">
        <f t="shared" si="52"/>
        <v>85.380143749998751</v>
      </c>
      <c r="J424" s="351">
        <f t="shared" si="53"/>
        <v>5.2935689124999223</v>
      </c>
      <c r="K424" s="635">
        <f>SUM('Employee Salary Payroll Tax '!I426:K426)</f>
        <v>12418.93</v>
      </c>
      <c r="L424" s="635">
        <f>'Employee Salary Payroll Tax '!H426</f>
        <v>0</v>
      </c>
      <c r="M424" s="293">
        <f t="shared" si="56"/>
        <v>0</v>
      </c>
      <c r="N424" s="359">
        <f t="shared" si="54"/>
        <v>5.2935689120736722</v>
      </c>
      <c r="O424" s="331"/>
      <c r="P424" s="61"/>
      <c r="Q424" s="294"/>
      <c r="R424" s="292"/>
      <c r="S424" s="291"/>
    </row>
    <row r="425" spans="1:19" ht="14.4">
      <c r="A425" s="36">
        <f t="shared" si="49"/>
        <v>410</v>
      </c>
      <c r="B425" s="526"/>
      <c r="C425" s="36" t="str">
        <f>VLOOKUP('Employee Salary Payroll Tax '!B427,'Employee Salary Payroll Tax '!$D$1:$E$7,2,FALSE)</f>
        <v>Not Assigned</v>
      </c>
      <c r="D425" s="61">
        <f t="shared" si="50"/>
        <v>0</v>
      </c>
      <c r="E425" s="351">
        <f>'Employee Salary Payroll Tax '!N427</f>
        <v>0</v>
      </c>
      <c r="F425" s="351">
        <f t="shared" si="51"/>
        <v>0</v>
      </c>
      <c r="G425" s="352"/>
      <c r="H425" s="351">
        <f t="shared" si="55"/>
        <v>127200</v>
      </c>
      <c r="I425" s="351">
        <f t="shared" si="52"/>
        <v>0</v>
      </c>
      <c r="J425" s="351">
        <f t="shared" si="53"/>
        <v>0</v>
      </c>
      <c r="K425" s="635">
        <f>SUM('Employee Salary Payroll Tax '!I427:K427)</f>
        <v>0</v>
      </c>
      <c r="L425" s="635">
        <f>'Employee Salary Payroll Tax '!H427</f>
        <v>0</v>
      </c>
      <c r="M425" s="293">
        <f t="shared" si="56"/>
        <v>0</v>
      </c>
      <c r="N425" s="359">
        <f t="shared" si="54"/>
        <v>0</v>
      </c>
      <c r="O425" s="331"/>
      <c r="P425" s="61"/>
      <c r="Q425" s="294"/>
      <c r="R425" s="292"/>
      <c r="S425" s="291"/>
    </row>
    <row r="426" spans="1:19" ht="14.4">
      <c r="A426" s="36">
        <f t="shared" si="49"/>
        <v>411</v>
      </c>
      <c r="B426" s="526"/>
      <c r="C426" s="36" t="str">
        <f>VLOOKUP('Employee Salary Payroll Tax '!B428,'Employee Salary Payroll Tax '!$D$1:$E$7,2,FALSE)</f>
        <v>NonUnion</v>
      </c>
      <c r="D426" s="61">
        <f t="shared" si="50"/>
        <v>2.98E-2</v>
      </c>
      <c r="E426" s="351">
        <f>'Employee Salary Payroll Tax '!N428</f>
        <v>77697.960000000006</v>
      </c>
      <c r="F426" s="351">
        <f t="shared" si="51"/>
        <v>80013.359208000009</v>
      </c>
      <c r="G426" s="352"/>
      <c r="H426" s="351">
        <f t="shared" si="55"/>
        <v>49502.039999999994</v>
      </c>
      <c r="I426" s="351">
        <f t="shared" si="52"/>
        <v>2315.3992080000025</v>
      </c>
      <c r="J426" s="351">
        <f t="shared" si="53"/>
        <v>143.55475089600014</v>
      </c>
      <c r="K426" s="635">
        <f>SUM('Employee Salary Payroll Tax '!I428:K428)</f>
        <v>9055.86</v>
      </c>
      <c r="L426" s="635">
        <f>'Employee Salary Payroll Tax '!H428</f>
        <v>0</v>
      </c>
      <c r="M426" s="293">
        <f t="shared" si="56"/>
        <v>68642.100000000006</v>
      </c>
      <c r="N426" s="359">
        <f t="shared" si="54"/>
        <v>16.731606935784676</v>
      </c>
      <c r="O426" s="331"/>
      <c r="P426" s="61"/>
      <c r="Q426" s="294"/>
      <c r="R426" s="292"/>
      <c r="S426" s="291"/>
    </row>
    <row r="427" spans="1:19" ht="14.4">
      <c r="A427" s="36">
        <f t="shared" si="49"/>
        <v>412</v>
      </c>
      <c r="B427" s="526"/>
      <c r="C427" s="36" t="str">
        <f>VLOOKUP('Employee Salary Payroll Tax '!B429,'Employee Salary Payroll Tax '!$D$1:$E$7,2,FALSE)</f>
        <v>NonUnion</v>
      </c>
      <c r="D427" s="61">
        <f t="shared" si="50"/>
        <v>2.98E-2</v>
      </c>
      <c r="E427" s="351">
        <f>'Employee Salary Payroll Tax '!N429</f>
        <v>69583.740000000005</v>
      </c>
      <c r="F427" s="351">
        <f t="shared" si="51"/>
        <v>71657.335452000014</v>
      </c>
      <c r="G427" s="352"/>
      <c r="H427" s="351">
        <f t="shared" si="55"/>
        <v>57616.259999999995</v>
      </c>
      <c r="I427" s="351">
        <f t="shared" si="52"/>
        <v>2073.5954520000087</v>
      </c>
      <c r="J427" s="351">
        <f t="shared" si="53"/>
        <v>128.56291802400054</v>
      </c>
      <c r="K427" s="635">
        <f>SUM('Employee Salary Payroll Tax '!I429:K429)</f>
        <v>5828.98</v>
      </c>
      <c r="L427" s="635">
        <f>'Employee Salary Payroll Tax '!H429</f>
        <v>0</v>
      </c>
      <c r="M427" s="293">
        <f t="shared" si="56"/>
        <v>63754.760000000009</v>
      </c>
      <c r="N427" s="359">
        <f t="shared" si="54"/>
        <v>10.769623447845271</v>
      </c>
      <c r="O427" s="331"/>
      <c r="P427" s="61"/>
      <c r="Q427" s="294"/>
      <c r="R427" s="292"/>
      <c r="S427" s="291"/>
    </row>
    <row r="428" spans="1:19" ht="14.4">
      <c r="A428" s="36">
        <f t="shared" si="49"/>
        <v>413</v>
      </c>
      <c r="B428" s="526"/>
      <c r="C428" s="36" t="str">
        <f>VLOOKUP('Employee Salary Payroll Tax '!B430,'Employee Salary Payroll Tax '!$D$1:$E$7,2,FALSE)</f>
        <v>NonUnion</v>
      </c>
      <c r="D428" s="61">
        <f t="shared" si="50"/>
        <v>2.98E-2</v>
      </c>
      <c r="E428" s="351">
        <f>'Employee Salary Payroll Tax '!N430</f>
        <v>76009.960000000006</v>
      </c>
      <c r="F428" s="351">
        <f t="shared" si="51"/>
        <v>78275.056808000008</v>
      </c>
      <c r="G428" s="352"/>
      <c r="H428" s="351">
        <f t="shared" si="55"/>
        <v>51190.039999999994</v>
      </c>
      <c r="I428" s="351">
        <f t="shared" si="52"/>
        <v>2265.0968080000021</v>
      </c>
      <c r="J428" s="351">
        <f t="shared" si="53"/>
        <v>140.43600209600012</v>
      </c>
      <c r="K428" s="635">
        <f>SUM('Employee Salary Payroll Tax '!I430:K430)</f>
        <v>76011.070000000007</v>
      </c>
      <c r="L428" s="635">
        <f>'Employee Salary Payroll Tax '!H430</f>
        <v>0</v>
      </c>
      <c r="M428" s="293">
        <f t="shared" si="56"/>
        <v>-1.1100000000005821</v>
      </c>
      <c r="N428" s="359">
        <f t="shared" si="54"/>
        <v>140.43805293015251</v>
      </c>
      <c r="O428" s="331"/>
      <c r="P428" s="61"/>
      <c r="Q428" s="294"/>
      <c r="R428" s="292"/>
      <c r="S428" s="291"/>
    </row>
    <row r="429" spans="1:19" ht="14.4">
      <c r="A429" s="36">
        <f t="shared" si="49"/>
        <v>414</v>
      </c>
      <c r="B429" s="526"/>
      <c r="C429" s="36" t="str">
        <f>VLOOKUP('Employee Salary Payroll Tax '!B431,'Employee Salary Payroll Tax '!$D$1:$E$7,2,FALSE)</f>
        <v>IBEW</v>
      </c>
      <c r="D429" s="61">
        <f t="shared" si="50"/>
        <v>6.875E-3</v>
      </c>
      <c r="E429" s="351">
        <f>'Employee Salary Payroll Tax '!N431</f>
        <v>1555.62</v>
      </c>
      <c r="F429" s="351">
        <f t="shared" si="51"/>
        <v>1566.3148874999999</v>
      </c>
      <c r="G429" s="352"/>
      <c r="H429" s="351">
        <f t="shared" si="55"/>
        <v>125644.38</v>
      </c>
      <c r="I429" s="351">
        <f t="shared" si="52"/>
        <v>10.69488750000005</v>
      </c>
      <c r="J429" s="351">
        <f t="shared" si="53"/>
        <v>0.66308302500000305</v>
      </c>
      <c r="K429" s="635">
        <f>SUM('Employee Salary Payroll Tax '!I431:K431)</f>
        <v>1365.82</v>
      </c>
      <c r="L429" s="635">
        <f>'Employee Salary Payroll Tax '!H431</f>
        <v>0</v>
      </c>
      <c r="M429" s="293">
        <f t="shared" si="56"/>
        <v>189.79999999999995</v>
      </c>
      <c r="N429" s="359">
        <f t="shared" si="54"/>
        <v>0.58218077462575901</v>
      </c>
      <c r="O429" s="331"/>
      <c r="P429" s="61"/>
      <c r="Q429" s="294"/>
      <c r="R429" s="292"/>
      <c r="S429" s="291"/>
    </row>
    <row r="430" spans="1:19" ht="14.4">
      <c r="A430" s="36">
        <f t="shared" si="49"/>
        <v>415</v>
      </c>
      <c r="B430" s="526"/>
      <c r="C430" s="36" t="str">
        <f>VLOOKUP('Employee Salary Payroll Tax '!B432,'Employee Salary Payroll Tax '!$D$1:$E$7,2,FALSE)</f>
        <v>NonUnion</v>
      </c>
      <c r="D430" s="61">
        <f t="shared" si="50"/>
        <v>2.98E-2</v>
      </c>
      <c r="E430" s="351">
        <f>'Employee Salary Payroll Tax '!N432</f>
        <v>40840.92</v>
      </c>
      <c r="F430" s="351">
        <f t="shared" si="51"/>
        <v>42057.979416000002</v>
      </c>
      <c r="G430" s="352"/>
      <c r="H430" s="351">
        <f t="shared" si="55"/>
        <v>86359.08</v>
      </c>
      <c r="I430" s="351">
        <f t="shared" si="52"/>
        <v>1217.0594160000037</v>
      </c>
      <c r="J430" s="351">
        <f t="shared" si="53"/>
        <v>75.457683792000225</v>
      </c>
      <c r="K430" s="635">
        <f>SUM('Employee Salary Payroll Tax '!I432:K432)</f>
        <v>9789.39</v>
      </c>
      <c r="L430" s="635">
        <f>'Employee Salary Payroll Tax '!H432</f>
        <v>0</v>
      </c>
      <c r="M430" s="293">
        <f t="shared" si="56"/>
        <v>31051.53</v>
      </c>
      <c r="N430" s="359">
        <f t="shared" si="54"/>
        <v>18.086876963557192</v>
      </c>
      <c r="O430" s="331"/>
      <c r="P430" s="61"/>
      <c r="Q430" s="294"/>
      <c r="R430" s="292"/>
      <c r="S430" s="291"/>
    </row>
    <row r="431" spans="1:19" ht="14.4">
      <c r="A431" s="36">
        <f t="shared" si="49"/>
        <v>416</v>
      </c>
      <c r="B431" s="526"/>
      <c r="C431" s="36" t="str">
        <f>VLOOKUP('Employee Salary Payroll Tax '!B433,'Employee Salary Payroll Tax '!$D$1:$E$7,2,FALSE)</f>
        <v>IBEW</v>
      </c>
      <c r="D431" s="61">
        <f t="shared" si="50"/>
        <v>6.875E-3</v>
      </c>
      <c r="E431" s="351">
        <f>'Employee Salary Payroll Tax '!N433</f>
        <v>36311.83</v>
      </c>
      <c r="F431" s="351">
        <f t="shared" si="51"/>
        <v>36561.473831249998</v>
      </c>
      <c r="G431" s="352"/>
      <c r="H431" s="351">
        <f t="shared" si="55"/>
        <v>90888.17</v>
      </c>
      <c r="I431" s="351">
        <f t="shared" si="52"/>
        <v>249.64383124999586</v>
      </c>
      <c r="J431" s="351">
        <f t="shared" si="53"/>
        <v>15.477917537499742</v>
      </c>
      <c r="K431" s="635">
        <f>SUM('Employee Salary Payroll Tax '!I433:K433)</f>
        <v>36311.83</v>
      </c>
      <c r="L431" s="635">
        <f>'Employee Salary Payroll Tax '!H433</f>
        <v>0</v>
      </c>
      <c r="M431" s="293">
        <f t="shared" si="56"/>
        <v>0</v>
      </c>
      <c r="N431" s="359">
        <f t="shared" si="54"/>
        <v>15.477917537073491</v>
      </c>
      <c r="O431" s="331"/>
      <c r="P431" s="61"/>
      <c r="Q431" s="294"/>
      <c r="R431" s="292"/>
      <c r="S431" s="291"/>
    </row>
    <row r="432" spans="1:19" ht="14.4">
      <c r="A432" s="36">
        <f t="shared" si="49"/>
        <v>417</v>
      </c>
      <c r="B432" s="526"/>
      <c r="C432" s="36" t="str">
        <f>VLOOKUP('Employee Salary Payroll Tax '!B434,'Employee Salary Payroll Tax '!$D$1:$E$7,2,FALSE)</f>
        <v>NonUnion</v>
      </c>
      <c r="D432" s="61">
        <f t="shared" si="50"/>
        <v>2.98E-2</v>
      </c>
      <c r="E432" s="351">
        <f>'Employee Salary Payroll Tax '!N434</f>
        <v>69518.509999999995</v>
      </c>
      <c r="F432" s="351">
        <f t="shared" si="51"/>
        <v>71590.161597999991</v>
      </c>
      <c r="G432" s="352"/>
      <c r="H432" s="351">
        <f t="shared" si="55"/>
        <v>57681.490000000005</v>
      </c>
      <c r="I432" s="351">
        <f t="shared" si="52"/>
        <v>2071.6515979999967</v>
      </c>
      <c r="J432" s="351">
        <f t="shared" si="53"/>
        <v>128.44239907599979</v>
      </c>
      <c r="K432" s="635">
        <f>SUM('Employee Salary Payroll Tax '!I434:K434)</f>
        <v>69518.509999999995</v>
      </c>
      <c r="L432" s="635">
        <f>'Employee Salary Payroll Tax '!H434</f>
        <v>0</v>
      </c>
      <c r="M432" s="293">
        <f t="shared" si="56"/>
        <v>0</v>
      </c>
      <c r="N432" s="359">
        <f t="shared" si="54"/>
        <v>128.44239907415221</v>
      </c>
      <c r="O432" s="331"/>
      <c r="P432" s="61"/>
      <c r="Q432" s="294"/>
      <c r="R432" s="292"/>
      <c r="S432" s="291"/>
    </row>
    <row r="433" spans="1:19" ht="14.4">
      <c r="A433" s="36">
        <f t="shared" si="49"/>
        <v>418</v>
      </c>
      <c r="B433" s="526"/>
      <c r="C433" s="36" t="str">
        <f>VLOOKUP('Employee Salary Payroll Tax '!B435,'Employee Salary Payroll Tax '!$D$1:$E$7,2,FALSE)</f>
        <v>IBEW</v>
      </c>
      <c r="D433" s="61">
        <f t="shared" si="50"/>
        <v>6.875E-3</v>
      </c>
      <c r="E433" s="351">
        <f>'Employee Salary Payroll Tax '!N435</f>
        <v>35098.07</v>
      </c>
      <c r="F433" s="351">
        <f t="shared" si="51"/>
        <v>35339.369231249999</v>
      </c>
      <c r="G433" s="352"/>
      <c r="H433" s="351">
        <f t="shared" si="55"/>
        <v>92101.93</v>
      </c>
      <c r="I433" s="351">
        <f t="shared" si="52"/>
        <v>241.29923124999914</v>
      </c>
      <c r="J433" s="351">
        <f t="shared" si="53"/>
        <v>14.960552337499946</v>
      </c>
      <c r="K433" s="635">
        <f>SUM('Employee Salary Payroll Tax '!I435:K435)</f>
        <v>35098.07</v>
      </c>
      <c r="L433" s="635">
        <f>'Employee Salary Payroll Tax '!H435</f>
        <v>0</v>
      </c>
      <c r="M433" s="293">
        <f t="shared" si="56"/>
        <v>0</v>
      </c>
      <c r="N433" s="359">
        <f t="shared" si="54"/>
        <v>14.960552337073695</v>
      </c>
      <c r="O433" s="331"/>
      <c r="P433" s="61"/>
      <c r="Q433" s="294"/>
      <c r="R433" s="292"/>
      <c r="S433" s="291"/>
    </row>
    <row r="434" spans="1:19" ht="14.4">
      <c r="A434" s="36">
        <f t="shared" si="49"/>
        <v>419</v>
      </c>
      <c r="B434" s="526"/>
      <c r="C434" s="36" t="str">
        <f>VLOOKUP('Employee Salary Payroll Tax '!B436,'Employee Salary Payroll Tax '!$D$1:$E$7,2,FALSE)</f>
        <v>NonUnion</v>
      </c>
      <c r="D434" s="61">
        <f t="shared" si="50"/>
        <v>2.98E-2</v>
      </c>
      <c r="E434" s="351">
        <f>'Employee Salary Payroll Tax '!N436</f>
        <v>74946.429999999993</v>
      </c>
      <c r="F434" s="351">
        <f t="shared" si="51"/>
        <v>77179.833614000003</v>
      </c>
      <c r="G434" s="352"/>
      <c r="H434" s="351">
        <f t="shared" si="55"/>
        <v>52253.570000000007</v>
      </c>
      <c r="I434" s="351">
        <f t="shared" si="52"/>
        <v>2233.4036140000098</v>
      </c>
      <c r="J434" s="351">
        <f t="shared" si="53"/>
        <v>138.47102406800062</v>
      </c>
      <c r="K434" s="635">
        <f>SUM('Employee Salary Payroll Tax '!I436:K436)</f>
        <v>3418</v>
      </c>
      <c r="L434" s="635">
        <f>'Employee Salary Payroll Tax '!H436</f>
        <v>148.13</v>
      </c>
      <c r="M434" s="293">
        <f t="shared" si="56"/>
        <v>71380.299999999988</v>
      </c>
      <c r="N434" s="359">
        <f t="shared" si="54"/>
        <v>6.3150967999157679</v>
      </c>
      <c r="O434" s="331"/>
      <c r="P434" s="61"/>
      <c r="Q434" s="294"/>
      <c r="R434" s="292"/>
      <c r="S434" s="291"/>
    </row>
    <row r="435" spans="1:19" ht="14.4">
      <c r="A435" s="36">
        <f t="shared" si="49"/>
        <v>420</v>
      </c>
      <c r="B435" s="526"/>
      <c r="C435" s="36" t="str">
        <f>VLOOKUP('Employee Salary Payroll Tax '!B437,'Employee Salary Payroll Tax '!$D$1:$E$7,2,FALSE)</f>
        <v>UA</v>
      </c>
      <c r="D435" s="61">
        <f t="shared" si="50"/>
        <v>0.03</v>
      </c>
      <c r="E435" s="351">
        <f>'Employee Salary Payroll Tax '!N437</f>
        <v>21353.38</v>
      </c>
      <c r="F435" s="351">
        <f t="shared" si="51"/>
        <v>21993.981400000001</v>
      </c>
      <c r="G435" s="352"/>
      <c r="H435" s="351">
        <f t="shared" si="55"/>
        <v>105846.62</v>
      </c>
      <c r="I435" s="351">
        <f t="shared" si="52"/>
        <v>640.60139999999956</v>
      </c>
      <c r="J435" s="351">
        <f t="shared" si="53"/>
        <v>39.717286799999975</v>
      </c>
      <c r="K435" s="635">
        <f>SUM('Employee Salary Payroll Tax '!I437:K437)</f>
        <v>18836.900000000001</v>
      </c>
      <c r="L435" s="635">
        <f>'Employee Salary Payroll Tax '!H437</f>
        <v>532.91</v>
      </c>
      <c r="M435" s="293">
        <f t="shared" si="56"/>
        <v>1983.5699999999997</v>
      </c>
      <c r="N435" s="359">
        <f t="shared" si="54"/>
        <v>35.036633998359179</v>
      </c>
      <c r="O435" s="331"/>
      <c r="P435" s="61"/>
      <c r="Q435" s="294"/>
      <c r="R435" s="292"/>
      <c r="S435" s="291"/>
    </row>
    <row r="436" spans="1:19" ht="14.4">
      <c r="A436" s="36">
        <f t="shared" si="49"/>
        <v>421</v>
      </c>
      <c r="B436" s="526"/>
      <c r="C436" s="36" t="str">
        <f>VLOOKUP('Employee Salary Payroll Tax '!B438,'Employee Salary Payroll Tax '!$D$1:$E$7,2,FALSE)</f>
        <v>NonUnion</v>
      </c>
      <c r="D436" s="61">
        <f t="shared" si="50"/>
        <v>2.98E-2</v>
      </c>
      <c r="E436" s="351">
        <f>'Employee Salary Payroll Tax '!N438</f>
        <v>51830.68</v>
      </c>
      <c r="F436" s="351">
        <f t="shared" si="51"/>
        <v>53375.234264000006</v>
      </c>
      <c r="G436" s="352"/>
      <c r="H436" s="351">
        <f t="shared" si="55"/>
        <v>75369.320000000007</v>
      </c>
      <c r="I436" s="351">
        <f t="shared" si="52"/>
        <v>1544.5542640000058</v>
      </c>
      <c r="J436" s="351">
        <f t="shared" si="53"/>
        <v>95.762364368000362</v>
      </c>
      <c r="K436" s="635">
        <f>SUM('Employee Salary Payroll Tax '!I438:K438)</f>
        <v>10426.39</v>
      </c>
      <c r="L436" s="635">
        <f>'Employee Salary Payroll Tax '!H438</f>
        <v>0</v>
      </c>
      <c r="M436" s="293">
        <f t="shared" si="56"/>
        <v>41404.29</v>
      </c>
      <c r="N436" s="359">
        <f t="shared" si="54"/>
        <v>19.263798163628401</v>
      </c>
      <c r="O436" s="331"/>
      <c r="P436" s="61"/>
      <c r="Q436" s="294"/>
      <c r="R436" s="292"/>
      <c r="S436" s="291"/>
    </row>
    <row r="437" spans="1:19" ht="14.4">
      <c r="A437" s="36">
        <f t="shared" si="49"/>
        <v>422</v>
      </c>
      <c r="B437" s="526"/>
      <c r="C437" s="36" t="str">
        <f>VLOOKUP('Employee Salary Payroll Tax '!B439,'Employee Salary Payroll Tax '!$D$1:$E$7,2,FALSE)</f>
        <v>IBEW</v>
      </c>
      <c r="D437" s="61">
        <f t="shared" si="50"/>
        <v>6.875E-3</v>
      </c>
      <c r="E437" s="351">
        <f>'Employee Salary Payroll Tax '!N439</f>
        <v>97802.27</v>
      </c>
      <c r="F437" s="351">
        <f t="shared" si="51"/>
        <v>98474.660606250007</v>
      </c>
      <c r="G437" s="352"/>
      <c r="H437" s="351">
        <f t="shared" si="55"/>
        <v>29397.729999999996</v>
      </c>
      <c r="I437" s="351">
        <f t="shared" si="52"/>
        <v>672.39060625000275</v>
      </c>
      <c r="J437" s="351">
        <f t="shared" si="53"/>
        <v>41.688217587500169</v>
      </c>
      <c r="K437" s="635">
        <f>SUM('Employee Salary Payroll Tax '!I439:K439)</f>
        <v>25874.04</v>
      </c>
      <c r="L437" s="635">
        <f>'Employee Salary Payroll Tax '!H439</f>
        <v>0</v>
      </c>
      <c r="M437" s="293">
        <f t="shared" si="56"/>
        <v>71928.23000000001</v>
      </c>
      <c r="N437" s="359">
        <f t="shared" si="54"/>
        <v>11.028809549887278</v>
      </c>
      <c r="O437" s="331"/>
      <c r="P437" s="61"/>
      <c r="Q437" s="294"/>
      <c r="R437" s="292"/>
      <c r="S437" s="291"/>
    </row>
    <row r="438" spans="1:19" ht="14.4">
      <c r="A438" s="36">
        <f t="shared" si="49"/>
        <v>423</v>
      </c>
      <c r="B438" s="526"/>
      <c r="C438" s="36" t="str">
        <f>VLOOKUP('Employee Salary Payroll Tax '!B440,'Employee Salary Payroll Tax '!$D$1:$E$7,2,FALSE)</f>
        <v>IBEW</v>
      </c>
      <c r="D438" s="61">
        <f t="shared" si="50"/>
        <v>6.875E-3</v>
      </c>
      <c r="E438" s="351">
        <f>'Employee Salary Payroll Tax '!N440</f>
        <v>76041.279999999999</v>
      </c>
      <c r="F438" s="351">
        <f t="shared" si="51"/>
        <v>76564.063799999989</v>
      </c>
      <c r="G438" s="352"/>
      <c r="H438" s="351">
        <f t="shared" si="55"/>
        <v>51158.720000000001</v>
      </c>
      <c r="I438" s="351">
        <f t="shared" si="52"/>
        <v>522.78379999999015</v>
      </c>
      <c r="J438" s="351">
        <f t="shared" si="53"/>
        <v>32.412595599999392</v>
      </c>
      <c r="K438" s="635">
        <f>SUM('Employee Salary Payroll Tax '!I440:K440)</f>
        <v>20339.86</v>
      </c>
      <c r="L438" s="635">
        <f>'Employee Salary Payroll Tax '!H440</f>
        <v>0</v>
      </c>
      <c r="M438" s="293">
        <f t="shared" si="56"/>
        <v>55701.42</v>
      </c>
      <c r="N438" s="359">
        <f t="shared" si="54"/>
        <v>8.6698653248858228</v>
      </c>
      <c r="O438" s="331"/>
      <c r="P438" s="61"/>
      <c r="Q438" s="294"/>
      <c r="R438" s="292"/>
      <c r="S438" s="291"/>
    </row>
    <row r="439" spans="1:19" ht="14.4">
      <c r="A439" s="36">
        <f t="shared" si="49"/>
        <v>424</v>
      </c>
      <c r="B439" s="526"/>
      <c r="C439" s="36" t="str">
        <f>VLOOKUP('Employee Salary Payroll Tax '!B441,'Employee Salary Payroll Tax '!$D$1:$E$7,2,FALSE)</f>
        <v>NonUnion</v>
      </c>
      <c r="D439" s="61">
        <f t="shared" si="50"/>
        <v>2.98E-2</v>
      </c>
      <c r="E439" s="351">
        <f>'Employee Salary Payroll Tax '!N441</f>
        <v>66341.2</v>
      </c>
      <c r="F439" s="351">
        <f t="shared" si="51"/>
        <v>68318.167759999997</v>
      </c>
      <c r="G439" s="352"/>
      <c r="H439" s="351">
        <f t="shared" si="55"/>
        <v>60858.8</v>
      </c>
      <c r="I439" s="351">
        <f t="shared" si="52"/>
        <v>1976.9677599999995</v>
      </c>
      <c r="J439" s="351">
        <f t="shared" si="53"/>
        <v>122.57200111999997</v>
      </c>
      <c r="K439" s="635">
        <f>SUM('Employee Salary Payroll Tax '!I441:K441)</f>
        <v>12778.45</v>
      </c>
      <c r="L439" s="635">
        <f>'Employee Salary Payroll Tax '!H441</f>
        <v>0</v>
      </c>
      <c r="M439" s="293">
        <f t="shared" si="56"/>
        <v>53562.75</v>
      </c>
      <c r="N439" s="359">
        <f t="shared" si="54"/>
        <v>23.609464219644121</v>
      </c>
      <c r="O439" s="331"/>
      <c r="P439" s="61"/>
      <c r="Q439" s="294"/>
      <c r="R439" s="292"/>
      <c r="S439" s="291"/>
    </row>
    <row r="440" spans="1:19" ht="14.4">
      <c r="A440" s="36">
        <f t="shared" si="49"/>
        <v>425</v>
      </c>
      <c r="B440" s="526"/>
      <c r="C440" s="36" t="str">
        <f>VLOOKUP('Employee Salary Payroll Tax '!B442,'Employee Salary Payroll Tax '!$D$1:$E$7,2,FALSE)</f>
        <v>NonUnion</v>
      </c>
      <c r="D440" s="61">
        <f t="shared" si="50"/>
        <v>2.98E-2</v>
      </c>
      <c r="E440" s="351">
        <f>'Employee Salary Payroll Tax '!N442</f>
        <v>62781.62</v>
      </c>
      <c r="F440" s="351">
        <f t="shared" si="51"/>
        <v>64652.512276000009</v>
      </c>
      <c r="G440" s="352"/>
      <c r="H440" s="351">
        <f t="shared" si="55"/>
        <v>64418.38</v>
      </c>
      <c r="I440" s="351">
        <f t="shared" si="52"/>
        <v>1870.8922760000059</v>
      </c>
      <c r="J440" s="351">
        <f t="shared" si="53"/>
        <v>115.99532111200037</v>
      </c>
      <c r="K440" s="635">
        <f>SUM('Employee Salary Payroll Tax '!I442:K442)</f>
        <v>24119.4</v>
      </c>
      <c r="L440" s="635">
        <f>'Employee Salary Payroll Tax '!H442</f>
        <v>0</v>
      </c>
      <c r="M440" s="293">
        <f t="shared" si="56"/>
        <v>38662.22</v>
      </c>
      <c r="N440" s="359">
        <f t="shared" si="54"/>
        <v>44.563003439290334</v>
      </c>
      <c r="O440" s="331"/>
      <c r="P440" s="61"/>
      <c r="Q440" s="294"/>
      <c r="R440" s="292"/>
      <c r="S440" s="291"/>
    </row>
    <row r="441" spans="1:19" ht="14.4">
      <c r="A441" s="36">
        <f t="shared" si="49"/>
        <v>426</v>
      </c>
      <c r="B441" s="526"/>
      <c r="C441" s="36" t="str">
        <f>VLOOKUP('Employee Salary Payroll Tax '!B443,'Employee Salary Payroll Tax '!$D$1:$E$7,2,FALSE)</f>
        <v>NonUnion</v>
      </c>
      <c r="D441" s="61">
        <f t="shared" si="50"/>
        <v>2.98E-2</v>
      </c>
      <c r="E441" s="351">
        <f>'Employee Salary Payroll Tax '!N443</f>
        <v>84898.83</v>
      </c>
      <c r="F441" s="351">
        <f t="shared" si="51"/>
        <v>87428.815134000004</v>
      </c>
      <c r="G441" s="352"/>
      <c r="H441" s="351">
        <f t="shared" si="55"/>
        <v>42301.17</v>
      </c>
      <c r="I441" s="351">
        <f t="shared" si="52"/>
        <v>2529.9851340000023</v>
      </c>
      <c r="J441" s="351">
        <f t="shared" si="53"/>
        <v>156.85907830800014</v>
      </c>
      <c r="K441" s="635">
        <f>SUM('Employee Salary Payroll Tax '!I443:K443)</f>
        <v>26819.17</v>
      </c>
      <c r="L441" s="635">
        <f>'Employee Salary Payroll Tax '!H443</f>
        <v>0</v>
      </c>
      <c r="M441" s="293">
        <f t="shared" si="56"/>
        <v>58079.66</v>
      </c>
      <c r="N441" s="359">
        <f t="shared" si="54"/>
        <v>49.55109849141639</v>
      </c>
      <c r="O441" s="331"/>
      <c r="P441" s="61"/>
      <c r="Q441" s="294"/>
      <c r="R441" s="292"/>
      <c r="S441" s="291"/>
    </row>
    <row r="442" spans="1:19" ht="14.4">
      <c r="A442" s="36">
        <f t="shared" si="49"/>
        <v>427</v>
      </c>
      <c r="B442" s="526"/>
      <c r="C442" s="36" t="str">
        <f>VLOOKUP('Employee Salary Payroll Tax '!B444,'Employee Salary Payroll Tax '!$D$1:$E$7,2,FALSE)</f>
        <v>NonUnion</v>
      </c>
      <c r="D442" s="61">
        <f t="shared" si="50"/>
        <v>2.98E-2</v>
      </c>
      <c r="E442" s="351">
        <f>'Employee Salary Payroll Tax '!N444</f>
        <v>38810.959999999999</v>
      </c>
      <c r="F442" s="351">
        <f t="shared" si="51"/>
        <v>39967.526608</v>
      </c>
      <c r="G442" s="352"/>
      <c r="H442" s="351">
        <f t="shared" si="55"/>
        <v>88389.040000000008</v>
      </c>
      <c r="I442" s="351">
        <f t="shared" si="52"/>
        <v>1156.566608000001</v>
      </c>
      <c r="J442" s="351">
        <f t="shared" si="53"/>
        <v>71.707129696000067</v>
      </c>
      <c r="K442" s="635">
        <f>SUM('Employee Salary Payroll Tax '!I444:K444)</f>
        <v>34153.68</v>
      </c>
      <c r="L442" s="635">
        <f>'Employee Salary Payroll Tax '!H444</f>
        <v>776.2</v>
      </c>
      <c r="M442" s="293">
        <f t="shared" si="56"/>
        <v>3881.079999999999</v>
      </c>
      <c r="N442" s="359">
        <f t="shared" si="54"/>
        <v>63.102339166374172</v>
      </c>
      <c r="O442" s="331"/>
      <c r="P442" s="61"/>
      <c r="Q442" s="294"/>
      <c r="R442" s="292"/>
      <c r="S442" s="291"/>
    </row>
    <row r="443" spans="1:19" ht="14.4">
      <c r="A443" s="36">
        <f t="shared" si="49"/>
        <v>428</v>
      </c>
      <c r="B443" s="526"/>
      <c r="C443" s="36" t="str">
        <f>VLOOKUP('Employee Salary Payroll Tax '!B445,'Employee Salary Payroll Tax '!$D$1:$E$7,2,FALSE)</f>
        <v>IBEW</v>
      </c>
      <c r="D443" s="61">
        <f t="shared" si="50"/>
        <v>6.875E-3</v>
      </c>
      <c r="E443" s="351">
        <f>'Employee Salary Payroll Tax '!N445</f>
        <v>95325.67</v>
      </c>
      <c r="F443" s="351">
        <f t="shared" si="51"/>
        <v>95981.033981249988</v>
      </c>
      <c r="G443" s="352"/>
      <c r="H443" s="351">
        <f t="shared" si="55"/>
        <v>31874.33</v>
      </c>
      <c r="I443" s="351">
        <f t="shared" si="52"/>
        <v>655.36398124998959</v>
      </c>
      <c r="J443" s="351">
        <f t="shared" si="53"/>
        <v>40.632566837499354</v>
      </c>
      <c r="K443" s="635">
        <f>SUM('Employee Salary Payroll Tax '!I445:K445)</f>
        <v>88118.31</v>
      </c>
      <c r="L443" s="635">
        <f>'Employee Salary Payroll Tax '!H445</f>
        <v>0</v>
      </c>
      <c r="M443" s="293">
        <f t="shared" si="56"/>
        <v>7207.3600000000006</v>
      </c>
      <c r="N443" s="359">
        <f t="shared" si="54"/>
        <v>37.560429637105386</v>
      </c>
      <c r="O443" s="331"/>
      <c r="P443" s="61"/>
      <c r="Q443" s="294"/>
      <c r="R443" s="292"/>
      <c r="S443" s="291"/>
    </row>
    <row r="444" spans="1:19" ht="14.4">
      <c r="A444" s="36">
        <f t="shared" si="49"/>
        <v>429</v>
      </c>
      <c r="B444" s="526"/>
      <c r="C444" s="36" t="str">
        <f>VLOOKUP('Employee Salary Payroll Tax '!B446,'Employee Salary Payroll Tax '!$D$1:$E$7,2,FALSE)</f>
        <v>NonUnion</v>
      </c>
      <c r="D444" s="61">
        <f t="shared" si="50"/>
        <v>2.98E-2</v>
      </c>
      <c r="E444" s="351">
        <f>'Employee Salary Payroll Tax '!N446</f>
        <v>61171.14</v>
      </c>
      <c r="F444" s="351">
        <f t="shared" si="51"/>
        <v>62994.039972000006</v>
      </c>
      <c r="G444" s="352"/>
      <c r="H444" s="351">
        <f t="shared" si="55"/>
        <v>66028.86</v>
      </c>
      <c r="I444" s="351">
        <f t="shared" si="52"/>
        <v>1822.8999720000065</v>
      </c>
      <c r="J444" s="351">
        <f t="shared" si="53"/>
        <v>113.0197982640004</v>
      </c>
      <c r="K444" s="635">
        <f>SUM('Employee Salary Payroll Tax '!I446:K446)</f>
        <v>11887.74</v>
      </c>
      <c r="L444" s="635">
        <f>'Employee Salary Payroll Tax '!H446</f>
        <v>0</v>
      </c>
      <c r="M444" s="293">
        <f t="shared" si="56"/>
        <v>49283.4</v>
      </c>
      <c r="N444" s="359">
        <f t="shared" si="54"/>
        <v>21.963788423641024</v>
      </c>
      <c r="O444" s="331"/>
      <c r="P444" s="61"/>
      <c r="Q444" s="294"/>
      <c r="R444" s="292"/>
      <c r="S444" s="291"/>
    </row>
    <row r="445" spans="1:19" ht="14.4">
      <c r="A445" s="36">
        <f t="shared" si="49"/>
        <v>430</v>
      </c>
      <c r="B445" s="526"/>
      <c r="C445" s="36" t="str">
        <f>VLOOKUP('Employee Salary Payroll Tax '!B447,'Employee Salary Payroll Tax '!$D$1:$E$7,2,FALSE)</f>
        <v>NonUnion</v>
      </c>
      <c r="D445" s="61">
        <f t="shared" si="50"/>
        <v>2.98E-2</v>
      </c>
      <c r="E445" s="351">
        <f>'Employee Salary Payroll Tax '!N447</f>
        <v>76082.37</v>
      </c>
      <c r="F445" s="351">
        <f t="shared" si="51"/>
        <v>78349.624626000004</v>
      </c>
      <c r="G445" s="352"/>
      <c r="H445" s="351">
        <f t="shared" si="55"/>
        <v>51117.630000000005</v>
      </c>
      <c r="I445" s="351">
        <f t="shared" si="52"/>
        <v>2267.254626000009</v>
      </c>
      <c r="J445" s="351">
        <f t="shared" si="53"/>
        <v>140.56978681200056</v>
      </c>
      <c r="K445" s="635">
        <f>SUM('Employee Salary Payroll Tax '!I447:K447)</f>
        <v>62689.2</v>
      </c>
      <c r="L445" s="635">
        <f>'Employee Salary Payroll Tax '!H447</f>
        <v>0</v>
      </c>
      <c r="M445" s="293">
        <f t="shared" si="56"/>
        <v>13393.169999999998</v>
      </c>
      <c r="N445" s="359">
        <f t="shared" si="54"/>
        <v>115.82456591847811</v>
      </c>
      <c r="O445" s="331"/>
      <c r="P445" s="61"/>
      <c r="Q445" s="294"/>
      <c r="R445" s="292"/>
      <c r="S445" s="291"/>
    </row>
    <row r="446" spans="1:19" ht="14.4">
      <c r="A446" s="36">
        <f t="shared" si="49"/>
        <v>431</v>
      </c>
      <c r="B446" s="526"/>
      <c r="C446" s="36" t="str">
        <f>VLOOKUP('Employee Salary Payroll Tax '!B448,'Employee Salary Payroll Tax '!$D$1:$E$7,2,FALSE)</f>
        <v>UA</v>
      </c>
      <c r="D446" s="61">
        <f t="shared" si="50"/>
        <v>0.03</v>
      </c>
      <c r="E446" s="351">
        <f>'Employee Salary Payroll Tax '!N448</f>
        <v>83748.06</v>
      </c>
      <c r="F446" s="351">
        <f t="shared" si="51"/>
        <v>86260.501799999998</v>
      </c>
      <c r="G446" s="352"/>
      <c r="H446" s="351">
        <f t="shared" si="55"/>
        <v>43451.94</v>
      </c>
      <c r="I446" s="351">
        <f t="shared" si="52"/>
        <v>2512.4418000000005</v>
      </c>
      <c r="J446" s="351">
        <f t="shared" si="53"/>
        <v>155.77139160000004</v>
      </c>
      <c r="K446" s="635">
        <f>SUM('Employee Salary Payroll Tax '!I448:K448)</f>
        <v>81103.950000000012</v>
      </c>
      <c r="L446" s="635">
        <f>'Employee Salary Payroll Tax '!H448</f>
        <v>280.81</v>
      </c>
      <c r="M446" s="293">
        <f t="shared" si="56"/>
        <v>2363.2999999999861</v>
      </c>
      <c r="N446" s="359">
        <f t="shared" si="54"/>
        <v>150.85334699819882</v>
      </c>
      <c r="O446" s="331"/>
      <c r="P446" s="61"/>
      <c r="Q446" s="294"/>
      <c r="R446" s="292"/>
      <c r="S446" s="291"/>
    </row>
    <row r="447" spans="1:19" ht="14.4">
      <c r="A447" s="36">
        <f t="shared" si="49"/>
        <v>432</v>
      </c>
      <c r="B447" s="526"/>
      <c r="C447" s="36" t="str">
        <f>VLOOKUP('Employee Salary Payroll Tax '!B449,'Employee Salary Payroll Tax '!$D$1:$E$7,2,FALSE)</f>
        <v>NonUnion</v>
      </c>
      <c r="D447" s="61">
        <f t="shared" si="50"/>
        <v>2.98E-2</v>
      </c>
      <c r="E447" s="351">
        <f>'Employee Salary Payroll Tax '!N449</f>
        <v>115523.39</v>
      </c>
      <c r="F447" s="351">
        <f t="shared" si="51"/>
        <v>118965.987022</v>
      </c>
      <c r="G447" s="352"/>
      <c r="H447" s="351">
        <f t="shared" si="55"/>
        <v>11676.61</v>
      </c>
      <c r="I447" s="351">
        <f t="shared" si="52"/>
        <v>3442.5970220000017</v>
      </c>
      <c r="J447" s="351">
        <f t="shared" si="53"/>
        <v>213.44101536400009</v>
      </c>
      <c r="K447" s="635">
        <f>SUM('Employee Salary Payroll Tax '!I449:K449)</f>
        <v>44998.92</v>
      </c>
      <c r="L447" s="635">
        <f>'Employee Salary Payroll Tax '!H449</f>
        <v>0</v>
      </c>
      <c r="M447" s="293">
        <f t="shared" si="56"/>
        <v>70524.47</v>
      </c>
      <c r="N447" s="359">
        <f t="shared" si="54"/>
        <v>83.140004591280345</v>
      </c>
      <c r="O447" s="331"/>
      <c r="P447" s="61"/>
      <c r="Q447" s="294"/>
      <c r="R447" s="292"/>
      <c r="S447" s="291"/>
    </row>
    <row r="448" spans="1:19" ht="14.4">
      <c r="A448" s="36">
        <f t="shared" si="49"/>
        <v>433</v>
      </c>
      <c r="B448" s="526"/>
      <c r="C448" s="36" t="str">
        <f>VLOOKUP('Employee Salary Payroll Tax '!B450,'Employee Salary Payroll Tax '!$D$1:$E$7,2,FALSE)</f>
        <v>NonUnion</v>
      </c>
      <c r="D448" s="61">
        <f t="shared" si="50"/>
        <v>2.98E-2</v>
      </c>
      <c r="E448" s="351">
        <f>'Employee Salary Payroll Tax '!N450</f>
        <v>1202.4000000000001</v>
      </c>
      <c r="F448" s="351">
        <f t="shared" si="51"/>
        <v>1238.23152</v>
      </c>
      <c r="G448" s="352"/>
      <c r="H448" s="351">
        <f t="shared" si="55"/>
        <v>125997.6</v>
      </c>
      <c r="I448" s="351">
        <f t="shared" si="52"/>
        <v>35.831519999999955</v>
      </c>
      <c r="J448" s="351">
        <f t="shared" si="53"/>
        <v>2.221554239999997</v>
      </c>
      <c r="K448" s="635">
        <f>SUM('Employee Salary Payroll Tax '!I450:K450)</f>
        <v>1202.4000000000001</v>
      </c>
      <c r="L448" s="635">
        <f>'Employee Salary Payroll Tax '!H450</f>
        <v>0</v>
      </c>
      <c r="M448" s="293">
        <f t="shared" si="56"/>
        <v>0</v>
      </c>
      <c r="N448" s="359">
        <f t="shared" si="54"/>
        <v>2.2215542381523967</v>
      </c>
      <c r="O448" s="331"/>
      <c r="P448" s="61"/>
      <c r="Q448" s="294"/>
      <c r="R448" s="292"/>
      <c r="S448" s="291"/>
    </row>
    <row r="449" spans="1:19" ht="14.4">
      <c r="A449" s="36">
        <f t="shared" si="49"/>
        <v>434</v>
      </c>
      <c r="B449" s="526"/>
      <c r="C449" s="36" t="str">
        <f>VLOOKUP('Employee Salary Payroll Tax '!B451,'Employee Salary Payroll Tax '!$D$1:$E$7,2,FALSE)</f>
        <v>Not Assigned</v>
      </c>
      <c r="D449" s="61">
        <f t="shared" si="50"/>
        <v>0</v>
      </c>
      <c r="E449" s="351">
        <f>'Employee Salary Payroll Tax '!N451</f>
        <v>0</v>
      </c>
      <c r="F449" s="351">
        <f t="shared" si="51"/>
        <v>0</v>
      </c>
      <c r="G449" s="352"/>
      <c r="H449" s="351">
        <f t="shared" si="55"/>
        <v>127200</v>
      </c>
      <c r="I449" s="351">
        <f t="shared" si="52"/>
        <v>0</v>
      </c>
      <c r="J449" s="351">
        <f t="shared" si="53"/>
        <v>0</v>
      </c>
      <c r="K449" s="635">
        <f>SUM('Employee Salary Payroll Tax '!I451:K451)</f>
        <v>0</v>
      </c>
      <c r="L449" s="635">
        <f>'Employee Salary Payroll Tax '!H451</f>
        <v>0</v>
      </c>
      <c r="M449" s="293">
        <f t="shared" si="56"/>
        <v>0</v>
      </c>
      <c r="N449" s="359">
        <f t="shared" si="54"/>
        <v>0</v>
      </c>
      <c r="O449" s="331"/>
      <c r="P449" s="61"/>
      <c r="Q449" s="294"/>
      <c r="R449" s="292"/>
      <c r="S449" s="291"/>
    </row>
    <row r="450" spans="1:19" ht="14.4">
      <c r="A450" s="36">
        <f t="shared" si="49"/>
        <v>435</v>
      </c>
      <c r="B450" s="526"/>
      <c r="C450" s="36" t="str">
        <f>VLOOKUP('Employee Salary Payroll Tax '!B452,'Employee Salary Payroll Tax '!$D$1:$E$7,2,FALSE)</f>
        <v>IBEW</v>
      </c>
      <c r="D450" s="61">
        <f t="shared" si="50"/>
        <v>6.875E-3</v>
      </c>
      <c r="E450" s="351">
        <f>'Employee Salary Payroll Tax '!N452</f>
        <v>58646.38</v>
      </c>
      <c r="F450" s="351">
        <f t="shared" si="51"/>
        <v>59049.573862499994</v>
      </c>
      <c r="G450" s="352"/>
      <c r="H450" s="351">
        <f t="shared" si="55"/>
        <v>68553.62</v>
      </c>
      <c r="I450" s="351">
        <f t="shared" si="52"/>
        <v>403.19386249999661</v>
      </c>
      <c r="J450" s="351">
        <f t="shared" si="53"/>
        <v>24.99801947499979</v>
      </c>
      <c r="K450" s="635">
        <f>SUM('Employee Salary Payroll Tax '!I452:K452)</f>
        <v>58131.95</v>
      </c>
      <c r="L450" s="635">
        <f>'Employee Salary Payroll Tax '!H452</f>
        <v>0</v>
      </c>
      <c r="M450" s="293">
        <f t="shared" si="56"/>
        <v>514.43000000000029</v>
      </c>
      <c r="N450" s="359">
        <f t="shared" si="54"/>
        <v>24.778743687077281</v>
      </c>
      <c r="O450" s="331"/>
      <c r="P450" s="61"/>
      <c r="Q450" s="294"/>
      <c r="R450" s="292"/>
      <c r="S450" s="291"/>
    </row>
    <row r="451" spans="1:19" ht="14.4">
      <c r="A451" s="36">
        <f t="shared" si="49"/>
        <v>436</v>
      </c>
      <c r="B451" s="526"/>
      <c r="C451" s="36" t="str">
        <f>VLOOKUP('Employee Salary Payroll Tax '!B453,'Employee Salary Payroll Tax '!$D$1:$E$7,2,FALSE)</f>
        <v>IBEW</v>
      </c>
      <c r="D451" s="61">
        <f t="shared" si="50"/>
        <v>6.875E-3</v>
      </c>
      <c r="E451" s="351">
        <f>'Employee Salary Payroll Tax '!N453</f>
        <v>10811.92</v>
      </c>
      <c r="F451" s="351">
        <f t="shared" si="51"/>
        <v>10886.25195</v>
      </c>
      <c r="G451" s="352"/>
      <c r="H451" s="351">
        <f t="shared" si="55"/>
        <v>116388.08</v>
      </c>
      <c r="I451" s="351">
        <f t="shared" si="52"/>
        <v>74.331949999999779</v>
      </c>
      <c r="J451" s="351">
        <f t="shared" si="53"/>
        <v>4.6085808999999864</v>
      </c>
      <c r="K451" s="635">
        <f>SUM('Employee Salary Payroll Tax '!I453:K453)</f>
        <v>461.5</v>
      </c>
      <c r="L451" s="635">
        <f>'Employee Salary Payroll Tax '!H453</f>
        <v>0</v>
      </c>
      <c r="M451" s="293">
        <f t="shared" si="56"/>
        <v>10350.42</v>
      </c>
      <c r="N451" s="359">
        <f t="shared" si="54"/>
        <v>0.19671437498180522</v>
      </c>
      <c r="O451" s="331"/>
      <c r="P451" s="61"/>
      <c r="Q451" s="294"/>
      <c r="R451" s="292"/>
      <c r="S451" s="291"/>
    </row>
    <row r="452" spans="1:19" ht="14.4">
      <c r="A452" s="36">
        <f t="shared" si="49"/>
        <v>437</v>
      </c>
      <c r="B452" s="526"/>
      <c r="C452" s="36" t="str">
        <f>VLOOKUP('Employee Salary Payroll Tax '!B454,'Employee Salary Payroll Tax '!$D$1:$E$7,2,FALSE)</f>
        <v>IBEW</v>
      </c>
      <c r="D452" s="61">
        <f t="shared" si="50"/>
        <v>6.875E-3</v>
      </c>
      <c r="E452" s="351">
        <f>'Employee Salary Payroll Tax '!N454</f>
        <v>39473.39</v>
      </c>
      <c r="F452" s="351">
        <f t="shared" si="51"/>
        <v>39744.769556250001</v>
      </c>
      <c r="G452" s="352"/>
      <c r="H452" s="351">
        <f t="shared" si="55"/>
        <v>87726.61</v>
      </c>
      <c r="I452" s="351">
        <f t="shared" si="52"/>
        <v>271.37955625000177</v>
      </c>
      <c r="J452" s="351">
        <f t="shared" si="53"/>
        <v>16.825532487500109</v>
      </c>
      <c r="K452" s="635">
        <f>SUM('Employee Salary Payroll Tax '!I454:K454)</f>
        <v>39473.39</v>
      </c>
      <c r="L452" s="635">
        <f>'Employee Salary Payroll Tax '!H454</f>
        <v>0</v>
      </c>
      <c r="M452" s="293">
        <f t="shared" si="56"/>
        <v>0</v>
      </c>
      <c r="N452" s="359">
        <f t="shared" si="54"/>
        <v>16.825532487073861</v>
      </c>
      <c r="O452" s="331"/>
      <c r="P452" s="61"/>
      <c r="Q452" s="294"/>
      <c r="R452" s="292"/>
      <c r="S452" s="291"/>
    </row>
    <row r="453" spans="1:19" ht="14.4">
      <c r="A453" s="36">
        <f t="shared" si="49"/>
        <v>438</v>
      </c>
      <c r="B453" s="526"/>
      <c r="C453" s="36" t="str">
        <f>VLOOKUP('Employee Salary Payroll Tax '!B455,'Employee Salary Payroll Tax '!$D$1:$E$7,2,FALSE)</f>
        <v>NonUnion</v>
      </c>
      <c r="D453" s="61">
        <f t="shared" si="50"/>
        <v>2.98E-2</v>
      </c>
      <c r="E453" s="351">
        <f>'Employee Salary Payroll Tax '!N455</f>
        <v>60056.42</v>
      </c>
      <c r="F453" s="351">
        <f t="shared" si="51"/>
        <v>61846.101316</v>
      </c>
      <c r="G453" s="352"/>
      <c r="H453" s="351">
        <f t="shared" si="55"/>
        <v>67143.58</v>
      </c>
      <c r="I453" s="351">
        <f t="shared" si="52"/>
        <v>1789.681316000002</v>
      </c>
      <c r="J453" s="351">
        <f t="shared" si="53"/>
        <v>110.96024159200012</v>
      </c>
      <c r="K453" s="635">
        <f>SUM('Employee Salary Payroll Tax '!I455:K455)</f>
        <v>60056.42</v>
      </c>
      <c r="L453" s="635">
        <f>'Employee Salary Payroll Tax '!H455</f>
        <v>0</v>
      </c>
      <c r="M453" s="293">
        <f t="shared" si="56"/>
        <v>0</v>
      </c>
      <c r="N453" s="359">
        <f t="shared" si="54"/>
        <v>110.96024159015252</v>
      </c>
      <c r="O453" s="331"/>
      <c r="P453" s="61"/>
      <c r="Q453" s="294"/>
      <c r="R453" s="292"/>
      <c r="S453" s="291"/>
    </row>
    <row r="454" spans="1:19" ht="14.4">
      <c r="A454" s="36">
        <f t="shared" si="49"/>
        <v>439</v>
      </c>
      <c r="B454" s="526"/>
      <c r="C454" s="36" t="str">
        <f>VLOOKUP('Employee Salary Payroll Tax '!B456,'Employee Salary Payroll Tax '!$D$1:$E$7,2,FALSE)</f>
        <v>IBEW</v>
      </c>
      <c r="D454" s="61">
        <f t="shared" si="50"/>
        <v>6.875E-3</v>
      </c>
      <c r="E454" s="351">
        <f>'Employee Salary Payroll Tax '!N456</f>
        <v>15826.44</v>
      </c>
      <c r="F454" s="351">
        <f t="shared" si="51"/>
        <v>15935.246775</v>
      </c>
      <c r="G454" s="352"/>
      <c r="H454" s="351">
        <f t="shared" si="55"/>
        <v>111373.56</v>
      </c>
      <c r="I454" s="351">
        <f t="shared" si="52"/>
        <v>108.80677499999911</v>
      </c>
      <c r="J454" s="351">
        <f t="shared" si="53"/>
        <v>6.7460200499999443</v>
      </c>
      <c r="K454" s="635">
        <f>SUM('Employee Salary Payroll Tax '!I456:K456)</f>
        <v>15826.44</v>
      </c>
      <c r="L454" s="635">
        <f>'Employee Salary Payroll Tax '!H456</f>
        <v>0</v>
      </c>
      <c r="M454" s="293">
        <f t="shared" si="56"/>
        <v>0</v>
      </c>
      <c r="N454" s="359">
        <f t="shared" si="54"/>
        <v>6.7460200495736942</v>
      </c>
      <c r="O454" s="331"/>
      <c r="P454" s="61"/>
      <c r="Q454" s="294"/>
      <c r="R454" s="292"/>
      <c r="S454" s="291"/>
    </row>
    <row r="455" spans="1:19" ht="14.4">
      <c r="A455" s="36">
        <f t="shared" si="49"/>
        <v>440</v>
      </c>
      <c r="B455" s="526"/>
      <c r="C455" s="36" t="str">
        <f>VLOOKUP('Employee Salary Payroll Tax '!B457,'Employee Salary Payroll Tax '!$D$1:$E$7,2,FALSE)</f>
        <v>NonUnion</v>
      </c>
      <c r="D455" s="61">
        <f t="shared" si="50"/>
        <v>2.98E-2</v>
      </c>
      <c r="E455" s="351">
        <f>'Employee Salary Payroll Tax '!N457</f>
        <v>0.1</v>
      </c>
      <c r="F455" s="351">
        <f t="shared" si="51"/>
        <v>0.10298000000000002</v>
      </c>
      <c r="G455" s="352"/>
      <c r="H455" s="351">
        <f t="shared" si="55"/>
        <v>127199.9</v>
      </c>
      <c r="I455" s="351">
        <f t="shared" si="52"/>
        <v>2.9800000000000104E-3</v>
      </c>
      <c r="J455" s="351">
        <f t="shared" si="53"/>
        <v>1.8476000000000064E-4</v>
      </c>
      <c r="K455" s="635">
        <f>SUM('Employee Salary Payroll Tax '!I457:K457)</f>
        <v>0.1</v>
      </c>
      <c r="L455" s="635">
        <f>'Employee Salary Payroll Tax '!H457</f>
        <v>0</v>
      </c>
      <c r="M455" s="293">
        <f t="shared" si="56"/>
        <v>0</v>
      </c>
      <c r="N455" s="359">
        <f t="shared" si="54"/>
        <v>1.8475815241847645E-4</v>
      </c>
      <c r="O455" s="331"/>
      <c r="P455" s="61"/>
      <c r="Q455" s="294"/>
      <c r="R455" s="292"/>
      <c r="S455" s="291"/>
    </row>
    <row r="456" spans="1:19" ht="14.4">
      <c r="A456" s="36">
        <f t="shared" si="49"/>
        <v>441</v>
      </c>
      <c r="B456" s="526"/>
      <c r="C456" s="36" t="str">
        <f>VLOOKUP('Employee Salary Payroll Tax '!B458,'Employee Salary Payroll Tax '!$D$1:$E$7,2,FALSE)</f>
        <v>IBEW</v>
      </c>
      <c r="D456" s="61">
        <f t="shared" si="50"/>
        <v>6.875E-3</v>
      </c>
      <c r="E456" s="351">
        <f>'Employee Salary Payroll Tax '!N458</f>
        <v>46152.86</v>
      </c>
      <c r="F456" s="351">
        <f t="shared" si="51"/>
        <v>46470.160912499996</v>
      </c>
      <c r="G456" s="352"/>
      <c r="H456" s="351">
        <f t="shared" si="55"/>
        <v>81047.14</v>
      </c>
      <c r="I456" s="351">
        <f t="shared" si="52"/>
        <v>317.30091249999532</v>
      </c>
      <c r="J456" s="351">
        <f t="shared" si="53"/>
        <v>19.67265657499971</v>
      </c>
      <c r="K456" s="635">
        <f>SUM('Employee Salary Payroll Tax '!I458:K458)</f>
        <v>28563.190000000002</v>
      </c>
      <c r="L456" s="635">
        <f>'Employee Salary Payroll Tax '!H458</f>
        <v>0</v>
      </c>
      <c r="M456" s="293">
        <f t="shared" si="56"/>
        <v>17589.669999999998</v>
      </c>
      <c r="N456" s="359">
        <f t="shared" si="54"/>
        <v>12.175059737236023</v>
      </c>
      <c r="O456" s="331"/>
      <c r="P456" s="61"/>
      <c r="Q456" s="294"/>
      <c r="R456" s="292"/>
      <c r="S456" s="291"/>
    </row>
    <row r="457" spans="1:19" ht="14.4">
      <c r="A457" s="36">
        <f t="shared" si="49"/>
        <v>442</v>
      </c>
      <c r="B457" s="526"/>
      <c r="C457" s="36" t="str">
        <f>VLOOKUP('Employee Salary Payroll Tax '!B459,'Employee Salary Payroll Tax '!$D$1:$E$7,2,FALSE)</f>
        <v>NonUnion</v>
      </c>
      <c r="D457" s="61">
        <f t="shared" si="50"/>
        <v>2.98E-2</v>
      </c>
      <c r="E457" s="351">
        <f>'Employee Salary Payroll Tax '!N459</f>
        <v>92837.34</v>
      </c>
      <c r="F457" s="351">
        <f t="shared" si="51"/>
        <v>95603.892732000008</v>
      </c>
      <c r="G457" s="352"/>
      <c r="H457" s="351">
        <f t="shared" si="55"/>
        <v>34362.660000000003</v>
      </c>
      <c r="I457" s="351">
        <f t="shared" si="52"/>
        <v>2766.552732000011</v>
      </c>
      <c r="J457" s="351">
        <f t="shared" si="53"/>
        <v>171.52626938400067</v>
      </c>
      <c r="K457" s="635">
        <f>SUM('Employee Salary Payroll Tax '!I459:K459)</f>
        <v>92691.78</v>
      </c>
      <c r="L457" s="635">
        <f>'Employee Salary Payroll Tax '!H459</f>
        <v>98.45</v>
      </c>
      <c r="M457" s="293">
        <f t="shared" si="56"/>
        <v>47.109999999997669</v>
      </c>
      <c r="N457" s="359">
        <f t="shared" si="54"/>
        <v>171.25733272615599</v>
      </c>
      <c r="O457" s="331"/>
      <c r="P457" s="61"/>
      <c r="Q457" s="294"/>
      <c r="R457" s="292"/>
      <c r="S457" s="291"/>
    </row>
    <row r="458" spans="1:19" ht="14.4">
      <c r="A458" s="36">
        <f t="shared" si="49"/>
        <v>443</v>
      </c>
      <c r="B458" s="526"/>
      <c r="C458" s="36" t="str">
        <f>VLOOKUP('Employee Salary Payroll Tax '!B460,'Employee Salary Payroll Tax '!$D$1:$E$7,2,FALSE)</f>
        <v>NonUnion</v>
      </c>
      <c r="D458" s="61">
        <f t="shared" si="50"/>
        <v>2.98E-2</v>
      </c>
      <c r="E458" s="351">
        <f>'Employee Salary Payroll Tax '!N460</f>
        <v>60636.44</v>
      </c>
      <c r="F458" s="351">
        <f t="shared" si="51"/>
        <v>62443.405912000002</v>
      </c>
      <c r="G458" s="352"/>
      <c r="H458" s="351">
        <f t="shared" si="55"/>
        <v>66563.56</v>
      </c>
      <c r="I458" s="351">
        <f t="shared" si="52"/>
        <v>1806.9659119999997</v>
      </c>
      <c r="J458" s="351">
        <f t="shared" si="53"/>
        <v>112.03188654399997</v>
      </c>
      <c r="K458" s="635">
        <f>SUM('Employee Salary Payroll Tax '!I460:K460)</f>
        <v>20874.86</v>
      </c>
      <c r="L458" s="635">
        <f>'Employee Salary Payroll Tax '!H460</f>
        <v>0</v>
      </c>
      <c r="M458" s="293">
        <f t="shared" si="56"/>
        <v>39761.58</v>
      </c>
      <c r="N458" s="359">
        <f t="shared" si="54"/>
        <v>38.568391335363934</v>
      </c>
      <c r="O458" s="331"/>
      <c r="P458" s="61"/>
      <c r="Q458" s="294"/>
      <c r="R458" s="292"/>
      <c r="S458" s="291"/>
    </row>
    <row r="459" spans="1:19" ht="14.4">
      <c r="A459" s="36">
        <f t="shared" si="49"/>
        <v>444</v>
      </c>
      <c r="B459" s="526"/>
      <c r="C459" s="36" t="str">
        <f>VLOOKUP('Employee Salary Payroll Tax '!B461,'Employee Salary Payroll Tax '!$D$1:$E$7,2,FALSE)</f>
        <v>IBEW</v>
      </c>
      <c r="D459" s="61">
        <f t="shared" si="50"/>
        <v>6.875E-3</v>
      </c>
      <c r="E459" s="351">
        <f>'Employee Salary Payroll Tax '!N461</f>
        <v>124849.85</v>
      </c>
      <c r="F459" s="351">
        <f t="shared" si="51"/>
        <v>125708.19271875</v>
      </c>
      <c r="G459" s="352"/>
      <c r="H459" s="351">
        <f t="shared" si="55"/>
        <v>2350.1499999999942</v>
      </c>
      <c r="I459" s="351">
        <f t="shared" si="52"/>
        <v>858.34271874999104</v>
      </c>
      <c r="J459" s="351">
        <f t="shared" si="53"/>
        <v>53.217248562499442</v>
      </c>
      <c r="K459" s="635">
        <f>SUM('Employee Salary Payroll Tax '!I461:K461)</f>
        <v>39211.369999999995</v>
      </c>
      <c r="L459" s="635">
        <f>'Employee Salary Payroll Tax '!H461</f>
        <v>0</v>
      </c>
      <c r="M459" s="293">
        <f t="shared" si="56"/>
        <v>85638.48000000001</v>
      </c>
      <c r="N459" s="359">
        <f t="shared" si="54"/>
        <v>16.71384646236595</v>
      </c>
      <c r="O459" s="331"/>
      <c r="P459" s="61"/>
      <c r="Q459" s="294"/>
      <c r="R459" s="292"/>
      <c r="S459" s="291"/>
    </row>
    <row r="460" spans="1:19" ht="14.4">
      <c r="A460" s="36">
        <f t="shared" si="49"/>
        <v>445</v>
      </c>
      <c r="B460" s="526"/>
      <c r="C460" s="36" t="str">
        <f>VLOOKUP('Employee Salary Payroll Tax '!B462,'Employee Salary Payroll Tax '!$D$1:$E$7,2,FALSE)</f>
        <v>NonUnion</v>
      </c>
      <c r="D460" s="61">
        <f t="shared" si="50"/>
        <v>2.98E-2</v>
      </c>
      <c r="E460" s="351">
        <f>'Employee Salary Payroll Tax '!N462</f>
        <v>2487.0300000000002</v>
      </c>
      <c r="F460" s="351">
        <f t="shared" si="51"/>
        <v>2561.1434940000004</v>
      </c>
      <c r="G460" s="352"/>
      <c r="H460" s="351">
        <f t="shared" si="55"/>
        <v>124712.97</v>
      </c>
      <c r="I460" s="351">
        <f t="shared" si="52"/>
        <v>74.113494000000173</v>
      </c>
      <c r="J460" s="351">
        <f t="shared" si="53"/>
        <v>4.5950366280000106</v>
      </c>
      <c r="K460" s="635">
        <f>SUM('Employee Salary Payroll Tax '!I462:K462)</f>
        <v>746.9</v>
      </c>
      <c r="L460" s="635">
        <f>'Employee Salary Payroll Tax '!H462</f>
        <v>1740.13</v>
      </c>
      <c r="M460" s="293">
        <f t="shared" si="56"/>
        <v>0</v>
      </c>
      <c r="N460" s="359">
        <f t="shared" si="54"/>
        <v>1.3799724394451354</v>
      </c>
      <c r="O460" s="331"/>
      <c r="P460" s="61"/>
      <c r="Q460" s="294"/>
      <c r="R460" s="292"/>
      <c r="S460" s="291"/>
    </row>
    <row r="461" spans="1:19" ht="14.4">
      <c r="A461" s="36">
        <f t="shared" si="49"/>
        <v>446</v>
      </c>
      <c r="B461" s="526"/>
      <c r="C461" s="36" t="str">
        <f>VLOOKUP('Employee Salary Payroll Tax '!B463,'Employee Salary Payroll Tax '!$D$1:$E$7,2,FALSE)</f>
        <v>IBEW</v>
      </c>
      <c r="D461" s="61">
        <f t="shared" si="50"/>
        <v>6.875E-3</v>
      </c>
      <c r="E461" s="351">
        <f>'Employee Salary Payroll Tax '!N463</f>
        <v>14512.84</v>
      </c>
      <c r="F461" s="351">
        <f t="shared" si="51"/>
        <v>14612.615775</v>
      </c>
      <c r="G461" s="352"/>
      <c r="H461" s="351">
        <f t="shared" si="55"/>
        <v>112687.16</v>
      </c>
      <c r="I461" s="351">
        <f t="shared" si="52"/>
        <v>99.775775000000067</v>
      </c>
      <c r="J461" s="351">
        <f t="shared" si="53"/>
        <v>6.1860980500000045</v>
      </c>
      <c r="K461" s="635">
        <f>SUM('Employee Salary Payroll Tax '!I463:K463)</f>
        <v>14512.84</v>
      </c>
      <c r="L461" s="635">
        <f>'Employee Salary Payroll Tax '!H463</f>
        <v>0</v>
      </c>
      <c r="M461" s="293">
        <f t="shared" si="56"/>
        <v>0</v>
      </c>
      <c r="N461" s="359">
        <f t="shared" si="54"/>
        <v>6.1860980495737543</v>
      </c>
      <c r="O461" s="331"/>
      <c r="P461" s="61"/>
      <c r="Q461" s="294"/>
      <c r="R461" s="292"/>
      <c r="S461" s="291"/>
    </row>
    <row r="462" spans="1:19" ht="14.4">
      <c r="A462" s="36">
        <f t="shared" si="49"/>
        <v>447</v>
      </c>
      <c r="B462" s="526"/>
      <c r="C462" s="36" t="str">
        <f>VLOOKUP('Employee Salary Payroll Tax '!B464,'Employee Salary Payroll Tax '!$D$1:$E$7,2,FALSE)</f>
        <v>NonUnion</v>
      </c>
      <c r="D462" s="61">
        <f t="shared" si="50"/>
        <v>2.98E-2</v>
      </c>
      <c r="E462" s="351">
        <f>'Employee Salary Payroll Tax '!N464</f>
        <v>22535.89</v>
      </c>
      <c r="F462" s="351">
        <f t="shared" si="51"/>
        <v>23207.459522000001</v>
      </c>
      <c r="G462" s="352"/>
      <c r="H462" s="351">
        <f t="shared" si="55"/>
        <v>104664.11</v>
      </c>
      <c r="I462" s="351">
        <f t="shared" si="52"/>
        <v>671.5695220000016</v>
      </c>
      <c r="J462" s="351">
        <f t="shared" si="53"/>
        <v>41.637310364000101</v>
      </c>
      <c r="K462" s="635">
        <f>SUM('Employee Salary Payroll Tax '!I464:K464)</f>
        <v>12394.74</v>
      </c>
      <c r="L462" s="635">
        <f>'Employee Salary Payroll Tax '!H464</f>
        <v>0</v>
      </c>
      <c r="M462" s="293">
        <f t="shared" si="56"/>
        <v>10141.15</v>
      </c>
      <c r="N462" s="359">
        <f t="shared" si="54"/>
        <v>22.900521622983877</v>
      </c>
      <c r="O462" s="331"/>
      <c r="P462" s="61"/>
      <c r="Q462" s="294"/>
      <c r="R462" s="292"/>
      <c r="S462" s="291"/>
    </row>
    <row r="463" spans="1:19" ht="14.4">
      <c r="A463" s="36">
        <f t="shared" si="49"/>
        <v>448</v>
      </c>
      <c r="B463" s="526"/>
      <c r="C463" s="36" t="str">
        <f>VLOOKUP('Employee Salary Payroll Tax '!B465,'Employee Salary Payroll Tax '!$D$1:$E$7,2,FALSE)</f>
        <v>NonUnion</v>
      </c>
      <c r="D463" s="61">
        <f t="shared" si="50"/>
        <v>2.98E-2</v>
      </c>
      <c r="E463" s="351">
        <f>'Employee Salary Payroll Tax '!N465</f>
        <v>114422.67</v>
      </c>
      <c r="F463" s="351">
        <f t="shared" si="51"/>
        <v>117832.465566</v>
      </c>
      <c r="G463" s="352"/>
      <c r="H463" s="351">
        <f t="shared" si="55"/>
        <v>12777.330000000002</v>
      </c>
      <c r="I463" s="351">
        <f t="shared" si="52"/>
        <v>3409.7955660000007</v>
      </c>
      <c r="J463" s="351">
        <f t="shared" si="53"/>
        <v>211.40732509200004</v>
      </c>
      <c r="K463" s="635">
        <f>SUM('Employee Salary Payroll Tax '!I465:K465)</f>
        <v>34078.370000000003</v>
      </c>
      <c r="L463" s="635">
        <f>'Employee Salary Payroll Tax '!H465</f>
        <v>0</v>
      </c>
      <c r="M463" s="293">
        <f t="shared" si="56"/>
        <v>80344.299999999988</v>
      </c>
      <c r="N463" s="359">
        <f t="shared" si="54"/>
        <v>62.963196411449765</v>
      </c>
      <c r="O463" s="331"/>
      <c r="P463" s="61"/>
      <c r="Q463" s="294"/>
      <c r="R463" s="292"/>
      <c r="S463" s="291"/>
    </row>
    <row r="464" spans="1:19" ht="14.4">
      <c r="A464" s="36">
        <f t="shared" si="49"/>
        <v>449</v>
      </c>
      <c r="B464" s="526"/>
      <c r="C464" s="36" t="str">
        <f>VLOOKUP('Employee Salary Payroll Tax '!B466,'Employee Salary Payroll Tax '!$D$1:$E$7,2,FALSE)</f>
        <v>IBEW</v>
      </c>
      <c r="D464" s="61">
        <f t="shared" si="50"/>
        <v>6.875E-3</v>
      </c>
      <c r="E464" s="351">
        <f>'Employee Salary Payroll Tax '!N466</f>
        <v>56654.38</v>
      </c>
      <c r="F464" s="351">
        <f t="shared" si="51"/>
        <v>57043.878862499994</v>
      </c>
      <c r="G464" s="352"/>
      <c r="H464" s="351">
        <f t="shared" si="55"/>
        <v>70545.62</v>
      </c>
      <c r="I464" s="351">
        <f t="shared" si="52"/>
        <v>389.4988624999969</v>
      </c>
      <c r="J464" s="351">
        <f t="shared" si="53"/>
        <v>24.148929474999807</v>
      </c>
      <c r="K464" s="635">
        <f>SUM('Employee Salary Payroll Tax '!I466:K466)</f>
        <v>56251.600000000006</v>
      </c>
      <c r="L464" s="635">
        <f>'Employee Salary Payroll Tax '!H466</f>
        <v>0</v>
      </c>
      <c r="M464" s="293">
        <f t="shared" si="56"/>
        <v>402.77999999999156</v>
      </c>
      <c r="N464" s="359">
        <f t="shared" si="54"/>
        <v>23.977244499576592</v>
      </c>
      <c r="O464" s="331"/>
      <c r="P464" s="61"/>
      <c r="Q464" s="294"/>
      <c r="R464" s="292"/>
      <c r="S464" s="291"/>
    </row>
    <row r="465" spans="1:19" ht="14.4">
      <c r="A465" s="36">
        <f t="shared" ref="A465:A528" si="57">+A464+1</f>
        <v>450</v>
      </c>
      <c r="B465" s="526"/>
      <c r="C465" s="36" t="str">
        <f>VLOOKUP('Employee Salary Payroll Tax '!B467,'Employee Salary Payroll Tax '!$D$1:$E$7,2,FALSE)</f>
        <v>IBEW</v>
      </c>
      <c r="D465" s="61">
        <f t="shared" ref="D465:D528" si="58">VLOOKUP(C465,C$9:D$12,2)</f>
        <v>6.875E-3</v>
      </c>
      <c r="E465" s="351">
        <f>'Employee Salary Payroll Tax '!N467</f>
        <v>138473.88</v>
      </c>
      <c r="F465" s="351">
        <f t="shared" ref="F465:F528" si="59">E465*(1+D465)</f>
        <v>139425.88792499999</v>
      </c>
      <c r="G465" s="352"/>
      <c r="H465" s="351">
        <f t="shared" si="55"/>
        <v>0</v>
      </c>
      <c r="I465" s="351">
        <f t="shared" ref="I465:I528" si="60">F465-E465</f>
        <v>952.00792499998352</v>
      </c>
      <c r="J465" s="351">
        <f t="shared" ref="J465:J528" si="61">IF(H465&gt;I465,I465*$J$12,H465*$J$12)</f>
        <v>0</v>
      </c>
      <c r="K465" s="635">
        <f>SUM('Employee Salary Payroll Tax '!I467:K467)</f>
        <v>123591.23</v>
      </c>
      <c r="L465" s="635">
        <f>'Employee Salary Payroll Tax '!H467</f>
        <v>0</v>
      </c>
      <c r="M465" s="293">
        <f t="shared" si="56"/>
        <v>14882.650000000009</v>
      </c>
      <c r="N465" s="359">
        <f t="shared" ref="N465:N528" si="62">J465*K465/(SUM(K465:M465)+0.000001)</f>
        <v>0</v>
      </c>
      <c r="O465" s="331"/>
      <c r="P465" s="61"/>
      <c r="Q465" s="294"/>
      <c r="R465" s="292"/>
      <c r="S465" s="291"/>
    </row>
    <row r="466" spans="1:19" ht="14.4">
      <c r="A466" s="36">
        <f t="shared" si="57"/>
        <v>451</v>
      </c>
      <c r="B466" s="526"/>
      <c r="C466" s="36" t="str">
        <f>VLOOKUP('Employee Salary Payroll Tax '!B468,'Employee Salary Payroll Tax '!$D$1:$E$7,2,FALSE)</f>
        <v>NonUnion</v>
      </c>
      <c r="D466" s="61">
        <f t="shared" si="58"/>
        <v>2.98E-2</v>
      </c>
      <c r="E466" s="351">
        <f>'Employee Salary Payroll Tax '!N468</f>
        <v>74134.77</v>
      </c>
      <c r="F466" s="351">
        <f t="shared" si="59"/>
        <v>76343.98614600001</v>
      </c>
      <c r="G466" s="352"/>
      <c r="H466" s="351">
        <f t="shared" ref="H466:H529" si="63">IF(E466&gt;$H$12,0,$H$12-E466)</f>
        <v>53065.229999999996</v>
      </c>
      <c r="I466" s="351">
        <f t="shared" si="60"/>
        <v>2209.2161460000061</v>
      </c>
      <c r="J466" s="351">
        <f t="shared" si="61"/>
        <v>136.97140105200037</v>
      </c>
      <c r="K466" s="635">
        <f>SUM('Employee Salary Payroll Tax '!I468:K468)</f>
        <v>72181.100000000006</v>
      </c>
      <c r="L466" s="635">
        <f>'Employee Salary Payroll Tax '!H468</f>
        <v>0</v>
      </c>
      <c r="M466" s="293">
        <f t="shared" ref="M466:M529" si="64">E466-K466-L466</f>
        <v>1953.6699999999983</v>
      </c>
      <c r="N466" s="359">
        <f t="shared" si="62"/>
        <v>133.36180035820149</v>
      </c>
      <c r="O466" s="331"/>
      <c r="P466" s="61"/>
      <c r="Q466" s="294"/>
      <c r="R466" s="292"/>
      <c r="S466" s="291"/>
    </row>
    <row r="467" spans="1:19" ht="14.4">
      <c r="A467" s="36">
        <f t="shared" si="57"/>
        <v>452</v>
      </c>
      <c r="B467" s="526"/>
      <c r="C467" s="36" t="str">
        <f>VLOOKUP('Employee Salary Payroll Tax '!B469,'Employee Salary Payroll Tax '!$D$1:$E$7,2,FALSE)</f>
        <v>NonUnion</v>
      </c>
      <c r="D467" s="61">
        <f t="shared" si="58"/>
        <v>2.98E-2</v>
      </c>
      <c r="E467" s="351">
        <f>'Employee Salary Payroll Tax '!N469</f>
        <v>92247.679999999993</v>
      </c>
      <c r="F467" s="351">
        <f t="shared" si="59"/>
        <v>94996.66086399999</v>
      </c>
      <c r="G467" s="352"/>
      <c r="H467" s="351">
        <f t="shared" si="63"/>
        <v>34952.320000000007</v>
      </c>
      <c r="I467" s="351">
        <f t="shared" si="60"/>
        <v>2748.9808639999974</v>
      </c>
      <c r="J467" s="351">
        <f t="shared" si="61"/>
        <v>170.43681356799985</v>
      </c>
      <c r="K467" s="635">
        <f>SUM('Employee Salary Payroll Tax '!I469:K469)</f>
        <v>4999.42</v>
      </c>
      <c r="L467" s="635">
        <f>'Employee Salary Payroll Tax '!H469</f>
        <v>0</v>
      </c>
      <c r="M467" s="293">
        <f t="shared" si="64"/>
        <v>87248.26</v>
      </c>
      <c r="N467" s="359">
        <f t="shared" si="62"/>
        <v>9.2369283918998608</v>
      </c>
      <c r="O467" s="331"/>
      <c r="P467" s="61"/>
      <c r="Q467" s="294"/>
      <c r="R467" s="292"/>
      <c r="S467" s="291"/>
    </row>
    <row r="468" spans="1:19" ht="14.4">
      <c r="A468" s="36">
        <f t="shared" si="57"/>
        <v>453</v>
      </c>
      <c r="B468" s="526"/>
      <c r="C468" s="36" t="str">
        <f>VLOOKUP('Employee Salary Payroll Tax '!B470,'Employee Salary Payroll Tax '!$D$1:$E$7,2,FALSE)</f>
        <v>NonUnion</v>
      </c>
      <c r="D468" s="61">
        <f t="shared" si="58"/>
        <v>2.98E-2</v>
      </c>
      <c r="E468" s="351">
        <f>'Employee Salary Payroll Tax '!N470</f>
        <v>4360.21</v>
      </c>
      <c r="F468" s="351">
        <f t="shared" si="59"/>
        <v>4490.1442580000003</v>
      </c>
      <c r="G468" s="352"/>
      <c r="H468" s="351">
        <f t="shared" si="63"/>
        <v>122839.79</v>
      </c>
      <c r="I468" s="351">
        <f t="shared" si="60"/>
        <v>129.93425800000023</v>
      </c>
      <c r="J468" s="351">
        <f t="shared" si="61"/>
        <v>8.0559239960000149</v>
      </c>
      <c r="K468" s="635">
        <f>SUM('Employee Salary Payroll Tax '!I470:K470)</f>
        <v>833.05</v>
      </c>
      <c r="L468" s="635">
        <f>'Employee Salary Payroll Tax '!H470</f>
        <v>0</v>
      </c>
      <c r="M468" s="293">
        <f t="shared" si="64"/>
        <v>3527.16</v>
      </c>
      <c r="N468" s="359">
        <f t="shared" si="62"/>
        <v>1.5391431796470052</v>
      </c>
      <c r="O468" s="331"/>
      <c r="P468" s="61"/>
      <c r="Q468" s="294"/>
      <c r="R468" s="292"/>
      <c r="S468" s="291"/>
    </row>
    <row r="469" spans="1:19" ht="14.4">
      <c r="A469" s="36">
        <f t="shared" si="57"/>
        <v>454</v>
      </c>
      <c r="B469" s="526"/>
      <c r="C469" s="36" t="str">
        <f>VLOOKUP('Employee Salary Payroll Tax '!B471,'Employee Salary Payroll Tax '!$D$1:$E$7,2,FALSE)</f>
        <v>NonUnion</v>
      </c>
      <c r="D469" s="61">
        <f t="shared" si="58"/>
        <v>2.98E-2</v>
      </c>
      <c r="E469" s="351">
        <f>'Employee Salary Payroll Tax '!N471</f>
        <v>21540.35</v>
      </c>
      <c r="F469" s="351">
        <f t="shared" si="59"/>
        <v>22182.25243</v>
      </c>
      <c r="G469" s="352"/>
      <c r="H469" s="351">
        <f t="shared" si="63"/>
        <v>105659.65</v>
      </c>
      <c r="I469" s="351">
        <f t="shared" si="60"/>
        <v>641.90243000000191</v>
      </c>
      <c r="J469" s="351">
        <f t="shared" si="61"/>
        <v>39.797950660000119</v>
      </c>
      <c r="K469" s="635">
        <f>SUM('Employee Salary Payroll Tax '!I471:K471)</f>
        <v>-204.01</v>
      </c>
      <c r="L469" s="635">
        <f>'Employee Salary Payroll Tax '!H471</f>
        <v>0</v>
      </c>
      <c r="M469" s="293">
        <f t="shared" si="64"/>
        <v>21744.359999999997</v>
      </c>
      <c r="N469" s="359">
        <f t="shared" si="62"/>
        <v>-0.37692887598250235</v>
      </c>
      <c r="O469" s="331"/>
      <c r="P469" s="61"/>
      <c r="Q469" s="294"/>
      <c r="R469" s="292"/>
      <c r="S469" s="291"/>
    </row>
    <row r="470" spans="1:19" ht="14.4">
      <c r="A470" s="36">
        <f t="shared" si="57"/>
        <v>455</v>
      </c>
      <c r="B470" s="526"/>
      <c r="C470" s="36" t="str">
        <f>VLOOKUP('Employee Salary Payroll Tax '!B472,'Employee Salary Payroll Tax '!$D$1:$E$7,2,FALSE)</f>
        <v>NonUnion</v>
      </c>
      <c r="D470" s="61">
        <f t="shared" si="58"/>
        <v>2.98E-2</v>
      </c>
      <c r="E470" s="351">
        <f>'Employee Salary Payroll Tax '!N472</f>
        <v>30024.9</v>
      </c>
      <c r="F470" s="351">
        <f t="shared" si="59"/>
        <v>30919.642020000003</v>
      </c>
      <c r="G470" s="352"/>
      <c r="H470" s="351">
        <f t="shared" si="63"/>
        <v>97175.1</v>
      </c>
      <c r="I470" s="351">
        <f t="shared" si="60"/>
        <v>894.7420200000015</v>
      </c>
      <c r="J470" s="351">
        <f t="shared" si="61"/>
        <v>55.474005240000096</v>
      </c>
      <c r="K470" s="635">
        <f>SUM('Employee Salary Payroll Tax '!I472:K472)</f>
        <v>3002.0200000000004</v>
      </c>
      <c r="L470" s="635">
        <f>'Employee Salary Payroll Tax '!H472</f>
        <v>0</v>
      </c>
      <c r="M470" s="293">
        <f t="shared" si="64"/>
        <v>27022.880000000001</v>
      </c>
      <c r="N470" s="359">
        <f t="shared" si="62"/>
        <v>5.5465321518152786</v>
      </c>
      <c r="O470" s="331"/>
      <c r="P470" s="61"/>
      <c r="Q470" s="294"/>
      <c r="R470" s="292"/>
      <c r="S470" s="291"/>
    </row>
    <row r="471" spans="1:19" ht="14.4">
      <c r="A471" s="36">
        <f t="shared" si="57"/>
        <v>456</v>
      </c>
      <c r="B471" s="526"/>
      <c r="C471" s="36" t="str">
        <f>VLOOKUP('Employee Salary Payroll Tax '!B473,'Employee Salary Payroll Tax '!$D$1:$E$7,2,FALSE)</f>
        <v>UA</v>
      </c>
      <c r="D471" s="61">
        <f t="shared" si="58"/>
        <v>0.03</v>
      </c>
      <c r="E471" s="351">
        <f>'Employee Salary Payroll Tax '!N473</f>
        <v>73136.98</v>
      </c>
      <c r="F471" s="351">
        <f t="shared" si="59"/>
        <v>75331.089399999997</v>
      </c>
      <c r="G471" s="352"/>
      <c r="H471" s="351">
        <f t="shared" si="63"/>
        <v>54063.020000000004</v>
      </c>
      <c r="I471" s="351">
        <f t="shared" si="60"/>
        <v>2194.1094000000012</v>
      </c>
      <c r="J471" s="351">
        <f t="shared" si="61"/>
        <v>136.03478280000007</v>
      </c>
      <c r="K471" s="635">
        <f>SUM('Employee Salary Payroll Tax '!I473:K473)</f>
        <v>24383.82</v>
      </c>
      <c r="L471" s="635">
        <f>'Employee Salary Payroll Tax '!H473</f>
        <v>0</v>
      </c>
      <c r="M471" s="293">
        <f t="shared" si="64"/>
        <v>48753.159999999996</v>
      </c>
      <c r="N471" s="359">
        <f t="shared" si="62"/>
        <v>45.353905199379902</v>
      </c>
      <c r="O471" s="331"/>
      <c r="P471" s="61"/>
      <c r="Q471" s="294"/>
      <c r="R471" s="292"/>
      <c r="S471" s="291"/>
    </row>
    <row r="472" spans="1:19" ht="14.4">
      <c r="A472" s="36">
        <f t="shared" si="57"/>
        <v>457</v>
      </c>
      <c r="B472" s="526"/>
      <c r="C472" s="36" t="str">
        <f>VLOOKUP('Employee Salary Payroll Tax '!B474,'Employee Salary Payroll Tax '!$D$1:$E$7,2,FALSE)</f>
        <v>NonUnion</v>
      </c>
      <c r="D472" s="61">
        <f t="shared" si="58"/>
        <v>2.98E-2</v>
      </c>
      <c r="E472" s="351">
        <f>'Employee Salary Payroll Tax '!N474</f>
        <v>88917.25</v>
      </c>
      <c r="F472" s="351">
        <f t="shared" si="59"/>
        <v>91566.984049999999</v>
      </c>
      <c r="G472" s="352"/>
      <c r="H472" s="351">
        <f t="shared" si="63"/>
        <v>38282.75</v>
      </c>
      <c r="I472" s="351">
        <f t="shared" si="60"/>
        <v>2649.7340499999991</v>
      </c>
      <c r="J472" s="351">
        <f t="shared" si="61"/>
        <v>164.28351109999994</v>
      </c>
      <c r="K472" s="635">
        <f>SUM('Employee Salary Payroll Tax '!I474:K474)</f>
        <v>88917.25</v>
      </c>
      <c r="L472" s="635">
        <f>'Employee Salary Payroll Tax '!H474</f>
        <v>0</v>
      </c>
      <c r="M472" s="293">
        <f t="shared" si="64"/>
        <v>0</v>
      </c>
      <c r="N472" s="359">
        <f t="shared" si="62"/>
        <v>164.28351109815236</v>
      </c>
      <c r="O472" s="331"/>
      <c r="P472" s="61"/>
      <c r="Q472" s="294"/>
      <c r="R472" s="292"/>
      <c r="S472" s="291"/>
    </row>
    <row r="473" spans="1:19" ht="14.4">
      <c r="A473" s="36">
        <f t="shared" si="57"/>
        <v>458</v>
      </c>
      <c r="B473" s="526"/>
      <c r="C473" s="36" t="str">
        <f>VLOOKUP('Employee Salary Payroll Tax '!B475,'Employee Salary Payroll Tax '!$D$1:$E$7,2,FALSE)</f>
        <v>NonUnion</v>
      </c>
      <c r="D473" s="61">
        <f t="shared" si="58"/>
        <v>2.98E-2</v>
      </c>
      <c r="E473" s="351">
        <f>'Employee Salary Payroll Tax '!N475</f>
        <v>84924.21</v>
      </c>
      <c r="F473" s="351">
        <f t="shared" si="59"/>
        <v>87454.95145800001</v>
      </c>
      <c r="G473" s="352"/>
      <c r="H473" s="351">
        <f t="shared" si="63"/>
        <v>42275.789999999994</v>
      </c>
      <c r="I473" s="351">
        <f t="shared" si="60"/>
        <v>2530.7414580000041</v>
      </c>
      <c r="J473" s="351">
        <f t="shared" si="61"/>
        <v>156.90597039600024</v>
      </c>
      <c r="K473" s="635">
        <f>SUM('Employee Salary Payroll Tax '!I475:K475)</f>
        <v>28555.82</v>
      </c>
      <c r="L473" s="635">
        <f>'Employee Salary Payroll Tax '!H475</f>
        <v>0</v>
      </c>
      <c r="M473" s="293">
        <f t="shared" si="64"/>
        <v>56368.390000000007</v>
      </c>
      <c r="N473" s="359">
        <f t="shared" si="62"/>
        <v>52.759733031378829</v>
      </c>
      <c r="O473" s="331"/>
      <c r="P473" s="61"/>
      <c r="Q473" s="294"/>
      <c r="R473" s="292"/>
      <c r="S473" s="291"/>
    </row>
    <row r="474" spans="1:19" ht="14.4">
      <c r="A474" s="36">
        <f t="shared" si="57"/>
        <v>459</v>
      </c>
      <c r="B474" s="526"/>
      <c r="C474" s="36" t="str">
        <f>VLOOKUP('Employee Salary Payroll Tax '!B476,'Employee Salary Payroll Tax '!$D$1:$E$7,2,FALSE)</f>
        <v>UA</v>
      </c>
      <c r="D474" s="61">
        <f t="shared" si="58"/>
        <v>0.03</v>
      </c>
      <c r="E474" s="351">
        <f>'Employee Salary Payroll Tax '!N476</f>
        <v>94532.31</v>
      </c>
      <c r="F474" s="351">
        <f t="shared" si="59"/>
        <v>97368.279299999995</v>
      </c>
      <c r="G474" s="352"/>
      <c r="H474" s="351">
        <f t="shared" si="63"/>
        <v>32667.690000000002</v>
      </c>
      <c r="I474" s="351">
        <f t="shared" si="60"/>
        <v>2835.969299999997</v>
      </c>
      <c r="J474" s="351">
        <f t="shared" si="61"/>
        <v>175.83009659999982</v>
      </c>
      <c r="K474" s="635">
        <f>SUM('Employee Salary Payroll Tax '!I476:K476)</f>
        <v>91673.720000000016</v>
      </c>
      <c r="L474" s="635">
        <f>'Employee Salary Payroll Tax '!H476</f>
        <v>104.93</v>
      </c>
      <c r="M474" s="293">
        <f t="shared" si="64"/>
        <v>2753.6599999999821</v>
      </c>
      <c r="N474" s="359">
        <f t="shared" si="62"/>
        <v>170.51311919819614</v>
      </c>
      <c r="O474" s="331"/>
      <c r="P474" s="61"/>
      <c r="Q474" s="294"/>
      <c r="R474" s="292"/>
      <c r="S474" s="291"/>
    </row>
    <row r="475" spans="1:19" ht="14.4">
      <c r="A475" s="36">
        <f t="shared" si="57"/>
        <v>460</v>
      </c>
      <c r="B475" s="526"/>
      <c r="C475" s="36" t="str">
        <f>VLOOKUP('Employee Salary Payroll Tax '!B477,'Employee Salary Payroll Tax '!$D$1:$E$7,2,FALSE)</f>
        <v>NonUnion</v>
      </c>
      <c r="D475" s="61">
        <f t="shared" si="58"/>
        <v>2.98E-2</v>
      </c>
      <c r="E475" s="351">
        <f>'Employee Salary Payroll Tax '!N477</f>
        <v>59303.89</v>
      </c>
      <c r="F475" s="351">
        <f t="shared" si="59"/>
        <v>61071.145922000003</v>
      </c>
      <c r="G475" s="352"/>
      <c r="H475" s="351">
        <f t="shared" si="63"/>
        <v>67896.11</v>
      </c>
      <c r="I475" s="351">
        <f t="shared" si="60"/>
        <v>1767.2559220000039</v>
      </c>
      <c r="J475" s="351">
        <f t="shared" si="61"/>
        <v>109.56986716400024</v>
      </c>
      <c r="K475" s="635">
        <f>SUM('Employee Salary Payroll Tax '!I477:K477)</f>
        <v>23783.59</v>
      </c>
      <c r="L475" s="635">
        <f>'Employee Salary Payroll Tax '!H477</f>
        <v>0</v>
      </c>
      <c r="M475" s="293">
        <f t="shared" si="64"/>
        <v>35520.300000000003</v>
      </c>
      <c r="N475" s="359">
        <f t="shared" si="62"/>
        <v>43.942560883259127</v>
      </c>
      <c r="O475" s="331"/>
      <c r="P475" s="61"/>
      <c r="Q475" s="294"/>
      <c r="R475" s="292"/>
      <c r="S475" s="291"/>
    </row>
    <row r="476" spans="1:19" ht="14.4">
      <c r="A476" s="36">
        <f t="shared" si="57"/>
        <v>461</v>
      </c>
      <c r="B476" s="526"/>
      <c r="C476" s="36" t="str">
        <f>VLOOKUP('Employee Salary Payroll Tax '!B478,'Employee Salary Payroll Tax '!$D$1:$E$7,2,FALSE)</f>
        <v>UA</v>
      </c>
      <c r="D476" s="61">
        <f t="shared" si="58"/>
        <v>0.03</v>
      </c>
      <c r="E476" s="351">
        <f>'Employee Salary Payroll Tax '!N478</f>
        <v>50557.84</v>
      </c>
      <c r="F476" s="351">
        <f t="shared" si="59"/>
        <v>52074.575199999999</v>
      </c>
      <c r="G476" s="352"/>
      <c r="H476" s="351">
        <f t="shared" si="63"/>
        <v>76642.16</v>
      </c>
      <c r="I476" s="351">
        <f t="shared" si="60"/>
        <v>1516.7352000000028</v>
      </c>
      <c r="J476" s="351">
        <f t="shared" si="61"/>
        <v>94.037582400000176</v>
      </c>
      <c r="K476" s="635">
        <f>SUM('Employee Salary Payroll Tax '!I478:K478)</f>
        <v>48750.44</v>
      </c>
      <c r="L476" s="635">
        <f>'Employee Salary Payroll Tax '!H478</f>
        <v>297.49</v>
      </c>
      <c r="M476" s="293">
        <f t="shared" si="64"/>
        <v>1509.9099999999942</v>
      </c>
      <c r="N476" s="359">
        <f t="shared" si="62"/>
        <v>90.675818398206673</v>
      </c>
      <c r="O476" s="331"/>
      <c r="P476" s="61"/>
      <c r="Q476" s="294"/>
      <c r="R476" s="292"/>
      <c r="S476" s="291"/>
    </row>
    <row r="477" spans="1:19" ht="14.4">
      <c r="A477" s="36">
        <f t="shared" si="57"/>
        <v>462</v>
      </c>
      <c r="B477" s="526"/>
      <c r="C477" s="36" t="str">
        <f>VLOOKUP('Employee Salary Payroll Tax '!B479,'Employee Salary Payroll Tax '!$D$1:$E$7,2,FALSE)</f>
        <v>NonUnion</v>
      </c>
      <c r="D477" s="61">
        <f t="shared" si="58"/>
        <v>2.98E-2</v>
      </c>
      <c r="E477" s="351">
        <f>'Employee Salary Payroll Tax '!N479</f>
        <v>70563.7</v>
      </c>
      <c r="F477" s="351">
        <f t="shared" si="59"/>
        <v>72666.498260000008</v>
      </c>
      <c r="G477" s="352"/>
      <c r="H477" s="351">
        <f t="shared" si="63"/>
        <v>56636.3</v>
      </c>
      <c r="I477" s="351">
        <f t="shared" si="60"/>
        <v>2102.7982600000105</v>
      </c>
      <c r="J477" s="351">
        <f t="shared" si="61"/>
        <v>130.37349212000066</v>
      </c>
      <c r="K477" s="635">
        <f>SUM('Employee Salary Payroll Tax '!I479:K479)</f>
        <v>50192.54</v>
      </c>
      <c r="L477" s="635">
        <f>'Employee Salary Payroll Tax '!H479</f>
        <v>0</v>
      </c>
      <c r="M477" s="293">
        <f t="shared" si="64"/>
        <v>20371.159999999996</v>
      </c>
      <c r="N477" s="359">
        <f t="shared" si="62"/>
        <v>92.73573690268627</v>
      </c>
      <c r="O477" s="331"/>
      <c r="P477" s="61"/>
      <c r="Q477" s="294"/>
      <c r="R477" s="292"/>
      <c r="S477" s="291"/>
    </row>
    <row r="478" spans="1:19" ht="14.4">
      <c r="A478" s="36">
        <f t="shared" si="57"/>
        <v>463</v>
      </c>
      <c r="B478" s="526"/>
      <c r="C478" s="36" t="str">
        <f>VLOOKUP('Employee Salary Payroll Tax '!B480,'Employee Salary Payroll Tax '!$D$1:$E$7,2,FALSE)</f>
        <v>IBEW</v>
      </c>
      <c r="D478" s="61">
        <f t="shared" si="58"/>
        <v>6.875E-3</v>
      </c>
      <c r="E478" s="351">
        <f>'Employee Salary Payroll Tax '!N480</f>
        <v>31541.7</v>
      </c>
      <c r="F478" s="351">
        <f t="shared" si="59"/>
        <v>31758.549187500001</v>
      </c>
      <c r="G478" s="352"/>
      <c r="H478" s="351">
        <f t="shared" si="63"/>
        <v>95658.3</v>
      </c>
      <c r="I478" s="351">
        <f t="shared" si="60"/>
        <v>216.84918749999997</v>
      </c>
      <c r="J478" s="351">
        <f t="shared" si="61"/>
        <v>13.444649624999998</v>
      </c>
      <c r="K478" s="635">
        <f>SUM('Employee Salary Payroll Tax '!I480:K480)</f>
        <v>31541.699999999997</v>
      </c>
      <c r="L478" s="635">
        <f>'Employee Salary Payroll Tax '!H480</f>
        <v>0</v>
      </c>
      <c r="M478" s="293">
        <f t="shared" si="64"/>
        <v>3.637978807091713E-12</v>
      </c>
      <c r="N478" s="359">
        <f t="shared" si="62"/>
        <v>13.444649624573747</v>
      </c>
      <c r="O478" s="331"/>
      <c r="P478" s="61"/>
      <c r="Q478" s="294"/>
      <c r="R478" s="292"/>
      <c r="S478" s="291"/>
    </row>
    <row r="479" spans="1:19" ht="14.4">
      <c r="A479" s="36">
        <f t="shared" si="57"/>
        <v>464</v>
      </c>
      <c r="B479" s="526"/>
      <c r="C479" s="36" t="str">
        <f>VLOOKUP('Employee Salary Payroll Tax '!B481,'Employee Salary Payroll Tax '!$D$1:$E$7,2,FALSE)</f>
        <v>NonUnion</v>
      </c>
      <c r="D479" s="61">
        <f t="shared" si="58"/>
        <v>2.98E-2</v>
      </c>
      <c r="E479" s="351">
        <f>'Employee Salary Payroll Tax '!N481</f>
        <v>3396.99</v>
      </c>
      <c r="F479" s="351">
        <f t="shared" si="59"/>
        <v>3498.2203019999997</v>
      </c>
      <c r="G479" s="352"/>
      <c r="H479" s="351">
        <f t="shared" si="63"/>
        <v>123803.01</v>
      </c>
      <c r="I479" s="351">
        <f t="shared" si="60"/>
        <v>101.23030199999994</v>
      </c>
      <c r="J479" s="351">
        <f t="shared" si="61"/>
        <v>6.2762787239999964</v>
      </c>
      <c r="K479" s="635">
        <f>SUM('Employee Salary Payroll Tax '!I481:K481)</f>
        <v>3396.99</v>
      </c>
      <c r="L479" s="635">
        <f>'Employee Salary Payroll Tax '!H481</f>
        <v>0</v>
      </c>
      <c r="M479" s="293">
        <f t="shared" si="64"/>
        <v>0</v>
      </c>
      <c r="N479" s="359">
        <f t="shared" si="62"/>
        <v>6.276278722152397</v>
      </c>
      <c r="O479" s="331"/>
      <c r="P479" s="61"/>
      <c r="Q479" s="294"/>
      <c r="R479" s="292"/>
      <c r="S479" s="291"/>
    </row>
    <row r="480" spans="1:19" ht="14.4">
      <c r="A480" s="36">
        <f t="shared" si="57"/>
        <v>465</v>
      </c>
      <c r="B480" s="526"/>
      <c r="C480" s="36" t="str">
        <f>VLOOKUP('Employee Salary Payroll Tax '!B482,'Employee Salary Payroll Tax '!$D$1:$E$7,2,FALSE)</f>
        <v>NonUnion</v>
      </c>
      <c r="D480" s="61">
        <f t="shared" si="58"/>
        <v>2.98E-2</v>
      </c>
      <c r="E480" s="351">
        <f>'Employee Salary Payroll Tax '!N482</f>
        <v>50679.56</v>
      </c>
      <c r="F480" s="351">
        <f t="shared" si="59"/>
        <v>52189.810888</v>
      </c>
      <c r="G480" s="352"/>
      <c r="H480" s="351">
        <f t="shared" si="63"/>
        <v>76520.44</v>
      </c>
      <c r="I480" s="351">
        <f t="shared" si="60"/>
        <v>1510.2508880000023</v>
      </c>
      <c r="J480" s="351">
        <f t="shared" si="61"/>
        <v>93.635555056000143</v>
      </c>
      <c r="K480" s="635">
        <f>SUM('Employee Salary Payroll Tax '!I482:K482)</f>
        <v>42281.509999999995</v>
      </c>
      <c r="L480" s="635">
        <f>'Employee Salary Payroll Tax '!H482</f>
        <v>0</v>
      </c>
      <c r="M480" s="293">
        <f t="shared" si="64"/>
        <v>8398.0500000000029</v>
      </c>
      <c r="N480" s="359">
        <f t="shared" si="62"/>
        <v>78.119317874458673</v>
      </c>
      <c r="O480" s="331"/>
      <c r="P480" s="61"/>
      <c r="Q480" s="294"/>
      <c r="R480" s="292"/>
      <c r="S480" s="291"/>
    </row>
    <row r="481" spans="1:19" ht="14.4">
      <c r="A481" s="36">
        <f t="shared" si="57"/>
        <v>466</v>
      </c>
      <c r="B481" s="526"/>
      <c r="C481" s="36" t="str">
        <f>VLOOKUP('Employee Salary Payroll Tax '!B483,'Employee Salary Payroll Tax '!$D$1:$E$7,2,FALSE)</f>
        <v>IBEW</v>
      </c>
      <c r="D481" s="61">
        <f t="shared" si="58"/>
        <v>6.875E-3</v>
      </c>
      <c r="E481" s="351">
        <f>'Employee Salary Payroll Tax '!N483</f>
        <v>28493.66</v>
      </c>
      <c r="F481" s="351">
        <f t="shared" si="59"/>
        <v>28689.5539125</v>
      </c>
      <c r="G481" s="352"/>
      <c r="H481" s="351">
        <f t="shared" si="63"/>
        <v>98706.34</v>
      </c>
      <c r="I481" s="351">
        <f t="shared" si="60"/>
        <v>195.89391249999971</v>
      </c>
      <c r="J481" s="351">
        <f t="shared" si="61"/>
        <v>12.145422574999982</v>
      </c>
      <c r="K481" s="635">
        <f>SUM('Employee Salary Payroll Tax '!I483:K483)</f>
        <v>28367.71</v>
      </c>
      <c r="L481" s="635">
        <f>'Employee Salary Payroll Tax '!H483</f>
        <v>0</v>
      </c>
      <c r="M481" s="293">
        <f t="shared" si="64"/>
        <v>125.95000000000073</v>
      </c>
      <c r="N481" s="359">
        <f t="shared" si="62"/>
        <v>12.091736387075617</v>
      </c>
      <c r="O481" s="331"/>
      <c r="P481" s="61"/>
      <c r="Q481" s="294"/>
      <c r="R481" s="292"/>
      <c r="S481" s="291"/>
    </row>
    <row r="482" spans="1:19" ht="14.4">
      <c r="A482" s="36">
        <f t="shared" si="57"/>
        <v>467</v>
      </c>
      <c r="B482" s="526"/>
      <c r="C482" s="36" t="str">
        <f>VLOOKUP('Employee Salary Payroll Tax '!B484,'Employee Salary Payroll Tax '!$D$1:$E$7,2,FALSE)</f>
        <v>NonUnion</v>
      </c>
      <c r="D482" s="61">
        <f t="shared" si="58"/>
        <v>2.98E-2</v>
      </c>
      <c r="E482" s="351">
        <f>'Employee Salary Payroll Tax '!N484</f>
        <v>90869.89</v>
      </c>
      <c r="F482" s="351">
        <f t="shared" si="59"/>
        <v>93577.812722000002</v>
      </c>
      <c r="G482" s="352"/>
      <c r="H482" s="351">
        <f t="shared" si="63"/>
        <v>36330.11</v>
      </c>
      <c r="I482" s="351">
        <f t="shared" si="60"/>
        <v>2707.922722000003</v>
      </c>
      <c r="J482" s="351">
        <f t="shared" si="61"/>
        <v>167.8912087640002</v>
      </c>
      <c r="K482" s="635">
        <f>SUM('Employee Salary Payroll Tax '!I484:K484)</f>
        <v>90869.89</v>
      </c>
      <c r="L482" s="635">
        <f>'Employee Salary Payroll Tax '!H484</f>
        <v>0</v>
      </c>
      <c r="M482" s="293">
        <f t="shared" si="64"/>
        <v>0</v>
      </c>
      <c r="N482" s="359">
        <f t="shared" si="62"/>
        <v>167.89120876215259</v>
      </c>
      <c r="O482" s="331"/>
      <c r="P482" s="61"/>
      <c r="Q482" s="294"/>
      <c r="R482" s="292"/>
      <c r="S482" s="291"/>
    </row>
    <row r="483" spans="1:19" ht="14.4">
      <c r="A483" s="36">
        <f t="shared" si="57"/>
        <v>468</v>
      </c>
      <c r="B483" s="526"/>
      <c r="C483" s="36" t="str">
        <f>VLOOKUP('Employee Salary Payroll Tax '!B485,'Employee Salary Payroll Tax '!$D$1:$E$7,2,FALSE)</f>
        <v>NonUnion</v>
      </c>
      <c r="D483" s="61">
        <f t="shared" si="58"/>
        <v>2.98E-2</v>
      </c>
      <c r="E483" s="351">
        <f>'Employee Salary Payroll Tax '!N485</f>
        <v>1812.72</v>
      </c>
      <c r="F483" s="351">
        <f t="shared" si="59"/>
        <v>1866.7390560000001</v>
      </c>
      <c r="G483" s="352"/>
      <c r="H483" s="351">
        <f t="shared" si="63"/>
        <v>125387.28</v>
      </c>
      <c r="I483" s="351">
        <f t="shared" si="60"/>
        <v>54.019056000000091</v>
      </c>
      <c r="J483" s="351">
        <f t="shared" si="61"/>
        <v>3.3491814720000055</v>
      </c>
      <c r="K483" s="635">
        <f>SUM('Employee Salary Payroll Tax '!I485:K485)</f>
        <v>598.20000000000005</v>
      </c>
      <c r="L483" s="635">
        <f>'Employee Salary Payroll Tax '!H485</f>
        <v>0</v>
      </c>
      <c r="M483" s="293">
        <f t="shared" si="64"/>
        <v>1214.52</v>
      </c>
      <c r="N483" s="359">
        <f t="shared" si="62"/>
        <v>1.1052343193902914</v>
      </c>
      <c r="O483" s="331"/>
      <c r="P483" s="61"/>
      <c r="Q483" s="294"/>
      <c r="R483" s="292"/>
      <c r="S483" s="291"/>
    </row>
    <row r="484" spans="1:19" ht="14.4">
      <c r="A484" s="36">
        <f t="shared" si="57"/>
        <v>469</v>
      </c>
      <c r="B484" s="526"/>
      <c r="C484" s="36" t="str">
        <f>VLOOKUP('Employee Salary Payroll Tax '!B486,'Employee Salary Payroll Tax '!$D$1:$E$7,2,FALSE)</f>
        <v>IBEW</v>
      </c>
      <c r="D484" s="61">
        <f t="shared" si="58"/>
        <v>6.875E-3</v>
      </c>
      <c r="E484" s="351">
        <f>'Employee Salary Payroll Tax '!N486</f>
        <v>116319.9</v>
      </c>
      <c r="F484" s="351">
        <f t="shared" si="59"/>
        <v>117119.59931249999</v>
      </c>
      <c r="G484" s="352"/>
      <c r="H484" s="351">
        <f t="shared" si="63"/>
        <v>10880.100000000006</v>
      </c>
      <c r="I484" s="351">
        <f t="shared" si="60"/>
        <v>799.69931250000081</v>
      </c>
      <c r="J484" s="351">
        <f t="shared" si="61"/>
        <v>49.581357375000053</v>
      </c>
      <c r="K484" s="635">
        <f>SUM('Employee Salary Payroll Tax '!I486:K486)</f>
        <v>103506.07</v>
      </c>
      <c r="L484" s="635">
        <f>'Employee Salary Payroll Tax '!H486</f>
        <v>0</v>
      </c>
      <c r="M484" s="293">
        <f t="shared" si="64"/>
        <v>12813.829999999987</v>
      </c>
      <c r="N484" s="359">
        <f t="shared" si="62"/>
        <v>44.119462337120758</v>
      </c>
      <c r="O484" s="331"/>
      <c r="P484" s="61"/>
      <c r="Q484" s="294"/>
      <c r="R484" s="292"/>
      <c r="S484" s="291"/>
    </row>
    <row r="485" spans="1:19" ht="14.4">
      <c r="A485" s="36">
        <f t="shared" si="57"/>
        <v>470</v>
      </c>
      <c r="B485" s="526"/>
      <c r="C485" s="36" t="str">
        <f>VLOOKUP('Employee Salary Payroll Tax '!B487,'Employee Salary Payroll Tax '!$D$1:$E$7,2,FALSE)</f>
        <v>IBEW</v>
      </c>
      <c r="D485" s="61">
        <f t="shared" si="58"/>
        <v>6.875E-3</v>
      </c>
      <c r="E485" s="351">
        <f>'Employee Salary Payroll Tax '!N487</f>
        <v>2734.78</v>
      </c>
      <c r="F485" s="351">
        <f t="shared" si="59"/>
        <v>2753.5816125000001</v>
      </c>
      <c r="G485" s="352"/>
      <c r="H485" s="351">
        <f t="shared" si="63"/>
        <v>124465.22</v>
      </c>
      <c r="I485" s="351">
        <f t="shared" si="60"/>
        <v>18.801612499999919</v>
      </c>
      <c r="J485" s="351">
        <f t="shared" si="61"/>
        <v>1.165699974999995</v>
      </c>
      <c r="K485" s="635">
        <f>SUM('Employee Salary Payroll Tax '!I487:K487)</f>
        <v>2732.6600000000003</v>
      </c>
      <c r="L485" s="635">
        <f>'Employee Salary Payroll Tax '!H487</f>
        <v>0</v>
      </c>
      <c r="M485" s="293">
        <f t="shared" si="64"/>
        <v>2.1199999999998909</v>
      </c>
      <c r="N485" s="359">
        <f t="shared" si="62"/>
        <v>1.1647963245740756</v>
      </c>
      <c r="O485" s="331"/>
      <c r="P485" s="61"/>
      <c r="Q485" s="294"/>
      <c r="R485" s="292"/>
      <c r="S485" s="291"/>
    </row>
    <row r="486" spans="1:19" ht="14.4">
      <c r="A486" s="36">
        <f t="shared" si="57"/>
        <v>471</v>
      </c>
      <c r="B486" s="526"/>
      <c r="C486" s="36" t="str">
        <f>VLOOKUP('Employee Salary Payroll Tax '!B488,'Employee Salary Payroll Tax '!$D$1:$E$7,2,FALSE)</f>
        <v>Not Assigned</v>
      </c>
      <c r="D486" s="61">
        <f t="shared" si="58"/>
        <v>0</v>
      </c>
      <c r="E486" s="351">
        <f>'Employee Salary Payroll Tax '!N488</f>
        <v>0</v>
      </c>
      <c r="F486" s="351">
        <f t="shared" si="59"/>
        <v>0</v>
      </c>
      <c r="G486" s="352"/>
      <c r="H486" s="351">
        <f t="shared" si="63"/>
        <v>127200</v>
      </c>
      <c r="I486" s="351">
        <f t="shared" si="60"/>
        <v>0</v>
      </c>
      <c r="J486" s="351">
        <f t="shared" si="61"/>
        <v>0</v>
      </c>
      <c r="K486" s="635">
        <f>SUM('Employee Salary Payroll Tax '!I488:K488)</f>
        <v>4.3100000000000005</v>
      </c>
      <c r="L486" s="635">
        <f>'Employee Salary Payroll Tax '!H488</f>
        <v>0</v>
      </c>
      <c r="M486" s="293">
        <f t="shared" si="64"/>
        <v>-4.3100000000000005</v>
      </c>
      <c r="N486" s="359">
        <f t="shared" si="62"/>
        <v>0</v>
      </c>
      <c r="O486" s="331"/>
      <c r="P486" s="61"/>
      <c r="Q486" s="294"/>
      <c r="R486" s="292"/>
      <c r="S486" s="291"/>
    </row>
    <row r="487" spans="1:19" ht="14.4">
      <c r="A487" s="36">
        <f t="shared" si="57"/>
        <v>472</v>
      </c>
      <c r="B487" s="526"/>
      <c r="C487" s="36" t="str">
        <f>VLOOKUP('Employee Salary Payroll Tax '!B489,'Employee Salary Payroll Tax '!$D$1:$E$7,2,FALSE)</f>
        <v>IBEW</v>
      </c>
      <c r="D487" s="61">
        <f t="shared" si="58"/>
        <v>6.875E-3</v>
      </c>
      <c r="E487" s="351">
        <f>'Employee Salary Payroll Tax '!N489</f>
        <v>43991.08</v>
      </c>
      <c r="F487" s="351">
        <f t="shared" si="59"/>
        <v>44293.518674999999</v>
      </c>
      <c r="G487" s="352"/>
      <c r="H487" s="351">
        <f t="shared" si="63"/>
        <v>83208.92</v>
      </c>
      <c r="I487" s="351">
        <f t="shared" si="60"/>
        <v>302.4386749999976</v>
      </c>
      <c r="J487" s="351">
        <f t="shared" si="61"/>
        <v>18.751197849999851</v>
      </c>
      <c r="K487" s="635">
        <f>SUM('Employee Salary Payroll Tax '!I489:K489)</f>
        <v>38830.25</v>
      </c>
      <c r="L487" s="635">
        <f>'Employee Salary Payroll Tax '!H489</f>
        <v>0</v>
      </c>
      <c r="M487" s="293">
        <f t="shared" si="64"/>
        <v>5160.8300000000017</v>
      </c>
      <c r="N487" s="359">
        <f t="shared" si="62"/>
        <v>16.551394062123624</v>
      </c>
      <c r="O487" s="331"/>
      <c r="P487" s="61"/>
      <c r="Q487" s="294"/>
      <c r="R487" s="292"/>
      <c r="S487" s="291"/>
    </row>
    <row r="488" spans="1:19" ht="14.4">
      <c r="A488" s="36">
        <f t="shared" si="57"/>
        <v>473</v>
      </c>
      <c r="B488" s="526"/>
      <c r="C488" s="36" t="str">
        <f>VLOOKUP('Employee Salary Payroll Tax '!B490,'Employee Salary Payroll Tax '!$D$1:$E$7,2,FALSE)</f>
        <v>NonUnion</v>
      </c>
      <c r="D488" s="61">
        <f t="shared" si="58"/>
        <v>2.98E-2</v>
      </c>
      <c r="E488" s="351">
        <f>'Employee Salary Payroll Tax '!N490</f>
        <v>79366.42</v>
      </c>
      <c r="F488" s="351">
        <f t="shared" si="59"/>
        <v>81731.539315999995</v>
      </c>
      <c r="G488" s="352"/>
      <c r="H488" s="351">
        <f t="shared" si="63"/>
        <v>47833.58</v>
      </c>
      <c r="I488" s="351">
        <f t="shared" si="60"/>
        <v>2365.1193159999966</v>
      </c>
      <c r="J488" s="351">
        <f t="shared" si="61"/>
        <v>146.63739759199979</v>
      </c>
      <c r="K488" s="635">
        <f>SUM('Employee Salary Payroll Tax '!I490:K490)</f>
        <v>76191.759999999995</v>
      </c>
      <c r="L488" s="635">
        <f>'Employee Salary Payroll Tax '!H490</f>
        <v>0</v>
      </c>
      <c r="M488" s="293">
        <f t="shared" si="64"/>
        <v>3174.6600000000035</v>
      </c>
      <c r="N488" s="359">
        <f t="shared" si="62"/>
        <v>140.7718957742261</v>
      </c>
      <c r="O488" s="331"/>
      <c r="P488" s="61"/>
      <c r="Q488" s="294"/>
      <c r="R488" s="292"/>
      <c r="S488" s="291"/>
    </row>
    <row r="489" spans="1:19" ht="14.4">
      <c r="A489" s="36">
        <f t="shared" si="57"/>
        <v>474</v>
      </c>
      <c r="B489" s="526"/>
      <c r="C489" s="36" t="str">
        <f>VLOOKUP('Employee Salary Payroll Tax '!B491,'Employee Salary Payroll Tax '!$D$1:$E$7,2,FALSE)</f>
        <v>NonUnion</v>
      </c>
      <c r="D489" s="61">
        <f t="shared" si="58"/>
        <v>2.98E-2</v>
      </c>
      <c r="E489" s="351">
        <f>'Employee Salary Payroll Tax '!N491</f>
        <v>91249.5</v>
      </c>
      <c r="F489" s="351">
        <f t="shared" si="59"/>
        <v>93968.735100000005</v>
      </c>
      <c r="G489" s="352"/>
      <c r="H489" s="351">
        <f t="shared" si="63"/>
        <v>35950.5</v>
      </c>
      <c r="I489" s="351">
        <f t="shared" si="60"/>
        <v>2719.2351000000053</v>
      </c>
      <c r="J489" s="351">
        <f t="shared" si="61"/>
        <v>168.59257620000034</v>
      </c>
      <c r="K489" s="635">
        <f>SUM('Employee Salary Payroll Tax '!I491:K491)</f>
        <v>89043.44</v>
      </c>
      <c r="L489" s="635">
        <f>'Employee Salary Payroll Tax '!H491</f>
        <v>0</v>
      </c>
      <c r="M489" s="293">
        <f t="shared" si="64"/>
        <v>2206.0599999999977</v>
      </c>
      <c r="N489" s="359">
        <f t="shared" si="62"/>
        <v>164.51665974219742</v>
      </c>
      <c r="O489" s="331"/>
      <c r="P489" s="61"/>
      <c r="Q489" s="294"/>
      <c r="R489" s="292"/>
      <c r="S489" s="291"/>
    </row>
    <row r="490" spans="1:19" ht="14.4">
      <c r="A490" s="36">
        <f t="shared" si="57"/>
        <v>475</v>
      </c>
      <c r="B490" s="526"/>
      <c r="C490" s="36" t="str">
        <f>VLOOKUP('Employee Salary Payroll Tax '!B492,'Employee Salary Payroll Tax '!$D$1:$E$7,2,FALSE)</f>
        <v>NonUnion</v>
      </c>
      <c r="D490" s="61">
        <f t="shared" si="58"/>
        <v>2.98E-2</v>
      </c>
      <c r="E490" s="351">
        <f>'Employee Salary Payroll Tax '!N492</f>
        <v>131246.88</v>
      </c>
      <c r="F490" s="351">
        <f t="shared" si="59"/>
        <v>135158.03702400002</v>
      </c>
      <c r="G490" s="352"/>
      <c r="H490" s="351">
        <f t="shared" si="63"/>
        <v>0</v>
      </c>
      <c r="I490" s="351">
        <f t="shared" si="60"/>
        <v>3911.1570240000146</v>
      </c>
      <c r="J490" s="351">
        <f t="shared" si="61"/>
        <v>0</v>
      </c>
      <c r="K490" s="635">
        <f>SUM('Employee Salary Payroll Tax '!I492:K492)</f>
        <v>80248.19</v>
      </c>
      <c r="L490" s="635">
        <f>'Employee Salary Payroll Tax '!H492</f>
        <v>0</v>
      </c>
      <c r="M490" s="293">
        <f t="shared" si="64"/>
        <v>50998.69</v>
      </c>
      <c r="N490" s="359">
        <f t="shared" si="62"/>
        <v>0</v>
      </c>
      <c r="O490" s="331"/>
      <c r="P490" s="61"/>
      <c r="Q490" s="294"/>
      <c r="R490" s="292"/>
      <c r="S490" s="291"/>
    </row>
    <row r="491" spans="1:19" ht="14.4">
      <c r="A491" s="36">
        <f t="shared" si="57"/>
        <v>476</v>
      </c>
      <c r="B491" s="526"/>
      <c r="C491" s="36" t="str">
        <f>VLOOKUP('Employee Salary Payroll Tax '!B493,'Employee Salary Payroll Tax '!$D$1:$E$7,2,FALSE)</f>
        <v>IBEW</v>
      </c>
      <c r="D491" s="61">
        <f t="shared" si="58"/>
        <v>6.875E-3</v>
      </c>
      <c r="E491" s="351">
        <f>'Employee Salary Payroll Tax '!N493</f>
        <v>39865.050000000003</v>
      </c>
      <c r="F491" s="351">
        <f t="shared" si="59"/>
        <v>40139.122218750003</v>
      </c>
      <c r="G491" s="352"/>
      <c r="H491" s="351">
        <f t="shared" si="63"/>
        <v>87334.95</v>
      </c>
      <c r="I491" s="351">
        <f t="shared" si="60"/>
        <v>274.07221874999959</v>
      </c>
      <c r="J491" s="351">
        <f t="shared" si="61"/>
        <v>16.992477562499975</v>
      </c>
      <c r="K491" s="635">
        <f>SUM('Employee Salary Payroll Tax '!I493:K493)</f>
        <v>40158</v>
      </c>
      <c r="L491" s="635">
        <f>'Employee Salary Payroll Tax '!H493</f>
        <v>0</v>
      </c>
      <c r="M491" s="293">
        <f t="shared" si="64"/>
        <v>-292.94999999999709</v>
      </c>
      <c r="N491" s="359">
        <f t="shared" si="62"/>
        <v>17.117347499570592</v>
      </c>
      <c r="O491" s="331"/>
      <c r="P491" s="61"/>
      <c r="Q491" s="294"/>
      <c r="R491" s="292"/>
      <c r="S491" s="291"/>
    </row>
    <row r="492" spans="1:19" ht="14.4">
      <c r="A492" s="36">
        <f t="shared" si="57"/>
        <v>477</v>
      </c>
      <c r="B492" s="526"/>
      <c r="C492" s="36" t="str">
        <f>VLOOKUP('Employee Salary Payroll Tax '!B494,'Employee Salary Payroll Tax '!$D$1:$E$7,2,FALSE)</f>
        <v>NonUnion</v>
      </c>
      <c r="D492" s="61">
        <f t="shared" si="58"/>
        <v>2.98E-2</v>
      </c>
      <c r="E492" s="351">
        <f>'Employee Salary Payroll Tax '!N494</f>
        <v>27270.79</v>
      </c>
      <c r="F492" s="351">
        <f t="shared" si="59"/>
        <v>28083.459542000001</v>
      </c>
      <c r="G492" s="352"/>
      <c r="H492" s="351">
        <f t="shared" si="63"/>
        <v>99929.209999999992</v>
      </c>
      <c r="I492" s="351">
        <f t="shared" si="60"/>
        <v>812.66954199999964</v>
      </c>
      <c r="J492" s="351">
        <f t="shared" si="61"/>
        <v>50.38551160399998</v>
      </c>
      <c r="K492" s="635">
        <f>SUM('Employee Salary Payroll Tax '!I494:K494)</f>
        <v>11597.14</v>
      </c>
      <c r="L492" s="635">
        <f>'Employee Salary Payroll Tax '!H494</f>
        <v>0</v>
      </c>
      <c r="M492" s="293">
        <f t="shared" si="64"/>
        <v>15673.650000000001</v>
      </c>
      <c r="N492" s="359">
        <f t="shared" si="62"/>
        <v>21.426875863214281</v>
      </c>
      <c r="O492" s="331"/>
      <c r="P492" s="61"/>
      <c r="Q492" s="294"/>
      <c r="R492" s="292"/>
      <c r="S492" s="291"/>
    </row>
    <row r="493" spans="1:19" ht="14.4">
      <c r="A493" s="36">
        <f t="shared" si="57"/>
        <v>478</v>
      </c>
      <c r="B493" s="526"/>
      <c r="C493" s="36" t="str">
        <f>VLOOKUP('Employee Salary Payroll Tax '!B495,'Employee Salary Payroll Tax '!$D$1:$E$7,2,FALSE)</f>
        <v>Not Assigned</v>
      </c>
      <c r="D493" s="61">
        <f t="shared" si="58"/>
        <v>0</v>
      </c>
      <c r="E493" s="351">
        <f>'Employee Salary Payroll Tax '!N495</f>
        <v>-0.01</v>
      </c>
      <c r="F493" s="351">
        <f t="shared" si="59"/>
        <v>-0.01</v>
      </c>
      <c r="G493" s="352"/>
      <c r="H493" s="351">
        <f t="shared" si="63"/>
        <v>127200.01</v>
      </c>
      <c r="I493" s="351">
        <f t="shared" si="60"/>
        <v>0</v>
      </c>
      <c r="J493" s="351">
        <f t="shared" si="61"/>
        <v>0</v>
      </c>
      <c r="K493" s="635">
        <f>SUM('Employee Salary Payroll Tax '!I495:K495)</f>
        <v>-60.08</v>
      </c>
      <c r="L493" s="635">
        <f>'Employee Salary Payroll Tax '!H495</f>
        <v>0</v>
      </c>
      <c r="M493" s="293">
        <f t="shared" si="64"/>
        <v>60.07</v>
      </c>
      <c r="N493" s="359">
        <f t="shared" si="62"/>
        <v>0</v>
      </c>
      <c r="O493" s="331"/>
      <c r="P493" s="61"/>
      <c r="Q493" s="294"/>
      <c r="R493" s="292"/>
      <c r="S493" s="291"/>
    </row>
    <row r="494" spans="1:19" ht="14.4">
      <c r="A494" s="36">
        <f t="shared" si="57"/>
        <v>479</v>
      </c>
      <c r="B494" s="526"/>
      <c r="C494" s="36" t="str">
        <f>VLOOKUP('Employee Salary Payroll Tax '!B496,'Employee Salary Payroll Tax '!$D$1:$E$7,2,FALSE)</f>
        <v>NonUnion</v>
      </c>
      <c r="D494" s="61">
        <f t="shared" si="58"/>
        <v>2.98E-2</v>
      </c>
      <c r="E494" s="351">
        <f>'Employee Salary Payroll Tax '!N496</f>
        <v>64147.27</v>
      </c>
      <c r="F494" s="351">
        <f t="shared" si="59"/>
        <v>66058.858645999993</v>
      </c>
      <c r="G494" s="352"/>
      <c r="H494" s="351">
        <f t="shared" si="63"/>
        <v>63052.73</v>
      </c>
      <c r="I494" s="351">
        <f t="shared" si="60"/>
        <v>1911.5886459999965</v>
      </c>
      <c r="J494" s="351">
        <f t="shared" si="61"/>
        <v>118.51849605199979</v>
      </c>
      <c r="K494" s="635">
        <f>SUM('Employee Salary Payroll Tax '!I496:K496)</f>
        <v>62969.86</v>
      </c>
      <c r="L494" s="635">
        <f>'Employee Salary Payroll Tax '!H496</f>
        <v>0</v>
      </c>
      <c r="M494" s="293">
        <f t="shared" si="64"/>
        <v>1177.4099999999962</v>
      </c>
      <c r="N494" s="359">
        <f t="shared" si="62"/>
        <v>116.34311333418611</v>
      </c>
      <c r="O494" s="331"/>
      <c r="P494" s="61"/>
      <c r="Q494" s="294"/>
      <c r="R494" s="292"/>
      <c r="S494" s="291"/>
    </row>
    <row r="495" spans="1:19" ht="14.4">
      <c r="A495" s="36">
        <f t="shared" si="57"/>
        <v>480</v>
      </c>
      <c r="B495" s="526"/>
      <c r="C495" s="36" t="str">
        <f>VLOOKUP('Employee Salary Payroll Tax '!B497,'Employee Salary Payroll Tax '!$D$1:$E$7,2,FALSE)</f>
        <v>IBEW</v>
      </c>
      <c r="D495" s="61">
        <f t="shared" si="58"/>
        <v>6.875E-3</v>
      </c>
      <c r="E495" s="351">
        <f>'Employee Salary Payroll Tax '!N497</f>
        <v>53879.47</v>
      </c>
      <c r="F495" s="351">
        <f t="shared" si="59"/>
        <v>54249.891356250002</v>
      </c>
      <c r="G495" s="352"/>
      <c r="H495" s="351">
        <f t="shared" si="63"/>
        <v>73320.53</v>
      </c>
      <c r="I495" s="351">
        <f t="shared" si="60"/>
        <v>370.42135625000083</v>
      </c>
      <c r="J495" s="351">
        <f t="shared" si="61"/>
        <v>22.966124087500052</v>
      </c>
      <c r="K495" s="635">
        <f>SUM('Employee Salary Payroll Tax '!I497:K497)</f>
        <v>1751.45</v>
      </c>
      <c r="L495" s="635">
        <f>'Employee Salary Payroll Tax '!H497</f>
        <v>0</v>
      </c>
      <c r="M495" s="293">
        <f t="shared" si="64"/>
        <v>52128.020000000004</v>
      </c>
      <c r="N495" s="359">
        <f t="shared" si="62"/>
        <v>0.74655556248614563</v>
      </c>
      <c r="O495" s="331"/>
      <c r="P495" s="61"/>
      <c r="Q495" s="294"/>
      <c r="R495" s="292"/>
      <c r="S495" s="291"/>
    </row>
    <row r="496" spans="1:19" ht="14.4">
      <c r="A496" s="36">
        <f t="shared" si="57"/>
        <v>481</v>
      </c>
      <c r="B496" s="526"/>
      <c r="C496" s="36" t="str">
        <f>VLOOKUP('Employee Salary Payroll Tax '!B498,'Employee Salary Payroll Tax '!$D$1:$E$7,2,FALSE)</f>
        <v>NonUnion</v>
      </c>
      <c r="D496" s="61">
        <f t="shared" si="58"/>
        <v>2.98E-2</v>
      </c>
      <c r="E496" s="351">
        <f>'Employee Salary Payroll Tax '!N498</f>
        <v>41183.629999999997</v>
      </c>
      <c r="F496" s="351">
        <f t="shared" si="59"/>
        <v>42410.902174000003</v>
      </c>
      <c r="G496" s="352"/>
      <c r="H496" s="351">
        <f t="shared" si="63"/>
        <v>86016.37</v>
      </c>
      <c r="I496" s="351">
        <f t="shared" si="60"/>
        <v>1227.2721740000052</v>
      </c>
      <c r="J496" s="351">
        <f t="shared" si="61"/>
        <v>76.09087478800032</v>
      </c>
      <c r="K496" s="635">
        <f>SUM('Employee Salary Payroll Tax '!I498:K498)</f>
        <v>19603.419999999998</v>
      </c>
      <c r="L496" s="635">
        <f>'Employee Salary Payroll Tax '!H498</f>
        <v>0</v>
      </c>
      <c r="M496" s="293">
        <f t="shared" si="64"/>
        <v>21580.21</v>
      </c>
      <c r="N496" s="359">
        <f t="shared" si="62"/>
        <v>36.219278791120693</v>
      </c>
      <c r="O496" s="331"/>
      <c r="P496" s="61"/>
      <c r="Q496" s="294"/>
      <c r="R496" s="292"/>
      <c r="S496" s="291"/>
    </row>
    <row r="497" spans="1:19" ht="14.4">
      <c r="A497" s="36">
        <f t="shared" si="57"/>
        <v>482</v>
      </c>
      <c r="B497" s="526"/>
      <c r="C497" s="36" t="str">
        <f>VLOOKUP('Employee Salary Payroll Tax '!B499,'Employee Salary Payroll Tax '!$D$1:$E$7,2,FALSE)</f>
        <v>NonUnion</v>
      </c>
      <c r="D497" s="61">
        <f t="shared" si="58"/>
        <v>2.98E-2</v>
      </c>
      <c r="E497" s="351">
        <f>'Employee Salary Payroll Tax '!N499</f>
        <v>89461.71</v>
      </c>
      <c r="F497" s="351">
        <f t="shared" si="59"/>
        <v>92127.668958000009</v>
      </c>
      <c r="G497" s="352"/>
      <c r="H497" s="351">
        <f t="shared" si="63"/>
        <v>37738.289999999994</v>
      </c>
      <c r="I497" s="351">
        <f t="shared" si="60"/>
        <v>2665.9589580000029</v>
      </c>
      <c r="J497" s="351">
        <f t="shared" si="61"/>
        <v>165.28945539600016</v>
      </c>
      <c r="K497" s="635">
        <f>SUM('Employee Salary Payroll Tax '!I499:K499)</f>
        <v>2957.12</v>
      </c>
      <c r="L497" s="635">
        <f>'Employee Salary Payroll Tax '!H499</f>
        <v>0</v>
      </c>
      <c r="M497" s="293">
        <f t="shared" si="64"/>
        <v>86504.590000000011</v>
      </c>
      <c r="N497" s="359">
        <f t="shared" si="62"/>
        <v>5.4635749119389336</v>
      </c>
      <c r="O497" s="331"/>
      <c r="P497" s="61"/>
      <c r="Q497" s="294"/>
      <c r="R497" s="292"/>
      <c r="S497" s="291"/>
    </row>
    <row r="498" spans="1:19" ht="14.4">
      <c r="A498" s="36">
        <f t="shared" si="57"/>
        <v>483</v>
      </c>
      <c r="B498" s="526"/>
      <c r="C498" s="36" t="str">
        <f>VLOOKUP('Employee Salary Payroll Tax '!B500,'Employee Salary Payroll Tax '!$D$1:$E$7,2,FALSE)</f>
        <v>IBEW</v>
      </c>
      <c r="D498" s="61">
        <f t="shared" si="58"/>
        <v>6.875E-3</v>
      </c>
      <c r="E498" s="351">
        <f>'Employee Salary Payroll Tax '!N500</f>
        <v>69510.41</v>
      </c>
      <c r="F498" s="351">
        <f t="shared" si="59"/>
        <v>69988.294068749994</v>
      </c>
      <c r="G498" s="352"/>
      <c r="H498" s="351">
        <f t="shared" si="63"/>
        <v>57689.59</v>
      </c>
      <c r="I498" s="351">
        <f t="shared" si="60"/>
        <v>477.88406874999055</v>
      </c>
      <c r="J498" s="351">
        <f t="shared" si="61"/>
        <v>29.628812262499412</v>
      </c>
      <c r="K498" s="635">
        <f>SUM('Employee Salary Payroll Tax '!I500:K500)</f>
        <v>69510.41</v>
      </c>
      <c r="L498" s="635">
        <f>'Employee Salary Payroll Tax '!H500</f>
        <v>0</v>
      </c>
      <c r="M498" s="293">
        <f t="shared" si="64"/>
        <v>0</v>
      </c>
      <c r="N498" s="359">
        <f t="shared" si="62"/>
        <v>29.628812262073165</v>
      </c>
      <c r="O498" s="331"/>
      <c r="P498" s="61"/>
      <c r="Q498" s="294"/>
      <c r="R498" s="292"/>
      <c r="S498" s="291"/>
    </row>
    <row r="499" spans="1:19" ht="14.4">
      <c r="A499" s="36">
        <f t="shared" si="57"/>
        <v>484</v>
      </c>
      <c r="B499" s="526"/>
      <c r="C499" s="36" t="str">
        <f>VLOOKUP('Employee Salary Payroll Tax '!B501,'Employee Salary Payroll Tax '!$D$1:$E$7,2,FALSE)</f>
        <v>IBEW</v>
      </c>
      <c r="D499" s="61">
        <f t="shared" si="58"/>
        <v>6.875E-3</v>
      </c>
      <c r="E499" s="351">
        <f>'Employee Salary Payroll Tax '!N501</f>
        <v>53523.53</v>
      </c>
      <c r="F499" s="351">
        <f t="shared" si="59"/>
        <v>53891.504268749995</v>
      </c>
      <c r="G499" s="352"/>
      <c r="H499" s="351">
        <f t="shared" si="63"/>
        <v>73676.47</v>
      </c>
      <c r="I499" s="351">
        <f t="shared" si="60"/>
        <v>367.97426874999655</v>
      </c>
      <c r="J499" s="351">
        <f t="shared" si="61"/>
        <v>22.814404662499786</v>
      </c>
      <c r="K499" s="635">
        <f>SUM('Employee Salary Payroll Tax '!I501:K501)</f>
        <v>53523.53</v>
      </c>
      <c r="L499" s="635">
        <f>'Employee Salary Payroll Tax '!H501</f>
        <v>0</v>
      </c>
      <c r="M499" s="293">
        <f t="shared" si="64"/>
        <v>0</v>
      </c>
      <c r="N499" s="359">
        <f t="shared" si="62"/>
        <v>22.814404662073539</v>
      </c>
      <c r="O499" s="331"/>
      <c r="P499" s="61"/>
      <c r="Q499" s="294"/>
      <c r="R499" s="292"/>
      <c r="S499" s="291"/>
    </row>
    <row r="500" spans="1:19" ht="14.4">
      <c r="A500" s="36">
        <f t="shared" si="57"/>
        <v>485</v>
      </c>
      <c r="B500" s="526"/>
      <c r="C500" s="36" t="str">
        <f>VLOOKUP('Employee Salary Payroll Tax '!B502,'Employee Salary Payroll Tax '!$D$1:$E$7,2,FALSE)</f>
        <v>UA</v>
      </c>
      <c r="D500" s="61">
        <f t="shared" si="58"/>
        <v>0.03</v>
      </c>
      <c r="E500" s="351">
        <f>'Employee Salary Payroll Tax '!N502</f>
        <v>65550.44</v>
      </c>
      <c r="F500" s="351">
        <f t="shared" si="59"/>
        <v>67516.953200000004</v>
      </c>
      <c r="G500" s="352"/>
      <c r="H500" s="351">
        <f t="shared" si="63"/>
        <v>61649.56</v>
      </c>
      <c r="I500" s="351">
        <f t="shared" si="60"/>
        <v>1966.5132000000012</v>
      </c>
      <c r="J500" s="351">
        <f t="shared" si="61"/>
        <v>121.92381840000007</v>
      </c>
      <c r="K500" s="635">
        <f>SUM('Employee Salary Payroll Tax '!I502:K502)</f>
        <v>57595.07</v>
      </c>
      <c r="L500" s="635">
        <f>'Employee Salary Payroll Tax '!H502</f>
        <v>2362.5300000000002</v>
      </c>
      <c r="M500" s="293">
        <f t="shared" si="64"/>
        <v>5592.840000000002</v>
      </c>
      <c r="N500" s="359">
        <f t="shared" si="62"/>
        <v>107.12683019836581</v>
      </c>
      <c r="O500" s="331"/>
      <c r="P500" s="61"/>
      <c r="Q500" s="294"/>
      <c r="R500" s="292"/>
      <c r="S500" s="291"/>
    </row>
    <row r="501" spans="1:19" ht="14.4">
      <c r="A501" s="36">
        <f t="shared" si="57"/>
        <v>486</v>
      </c>
      <c r="B501" s="526"/>
      <c r="C501" s="36" t="str">
        <f>VLOOKUP('Employee Salary Payroll Tax '!B503,'Employee Salary Payroll Tax '!$D$1:$E$7,2,FALSE)</f>
        <v>IBEW</v>
      </c>
      <c r="D501" s="61">
        <f t="shared" si="58"/>
        <v>6.875E-3</v>
      </c>
      <c r="E501" s="351">
        <f>'Employee Salary Payroll Tax '!N503</f>
        <v>40422.1</v>
      </c>
      <c r="F501" s="351">
        <f t="shared" si="59"/>
        <v>40700.001937499997</v>
      </c>
      <c r="G501" s="352"/>
      <c r="H501" s="351">
        <f t="shared" si="63"/>
        <v>86777.9</v>
      </c>
      <c r="I501" s="351">
        <f t="shared" si="60"/>
        <v>277.90193749999889</v>
      </c>
      <c r="J501" s="351">
        <f t="shared" si="61"/>
        <v>17.229920124999932</v>
      </c>
      <c r="K501" s="635">
        <f>SUM('Employee Salary Payroll Tax '!I503:K503)</f>
        <v>40422.1</v>
      </c>
      <c r="L501" s="635">
        <f>'Employee Salary Payroll Tax '!H503</f>
        <v>0</v>
      </c>
      <c r="M501" s="293">
        <f t="shared" si="64"/>
        <v>0</v>
      </c>
      <c r="N501" s="359">
        <f t="shared" si="62"/>
        <v>17.229920124573681</v>
      </c>
      <c r="O501" s="331"/>
      <c r="P501" s="61"/>
      <c r="Q501" s="294"/>
      <c r="R501" s="292"/>
      <c r="S501" s="291"/>
    </row>
    <row r="502" spans="1:19" ht="14.4">
      <c r="A502" s="36">
        <f t="shared" si="57"/>
        <v>487</v>
      </c>
      <c r="B502" s="526"/>
      <c r="C502" s="36" t="str">
        <f>VLOOKUP('Employee Salary Payroll Tax '!B504,'Employee Salary Payroll Tax '!$D$1:$E$7,2,FALSE)</f>
        <v>NonUnion</v>
      </c>
      <c r="D502" s="61">
        <f t="shared" si="58"/>
        <v>2.98E-2</v>
      </c>
      <c r="E502" s="351">
        <f>'Employee Salary Payroll Tax '!N504</f>
        <v>38937.64</v>
      </c>
      <c r="F502" s="351">
        <f t="shared" si="59"/>
        <v>40097.981672000002</v>
      </c>
      <c r="G502" s="352"/>
      <c r="H502" s="351">
        <f t="shared" si="63"/>
        <v>88262.36</v>
      </c>
      <c r="I502" s="351">
        <f t="shared" si="60"/>
        <v>1160.3416720000023</v>
      </c>
      <c r="J502" s="351">
        <f t="shared" si="61"/>
        <v>71.941183664000135</v>
      </c>
      <c r="K502" s="635">
        <f>SUM('Employee Salary Payroll Tax '!I504:K504)</f>
        <v>24980.89</v>
      </c>
      <c r="L502" s="635">
        <f>'Employee Salary Payroll Tax '!H504</f>
        <v>0</v>
      </c>
      <c r="M502" s="293">
        <f t="shared" si="64"/>
        <v>13956.75</v>
      </c>
      <c r="N502" s="359">
        <f t="shared" si="62"/>
        <v>46.154692362814735</v>
      </c>
      <c r="O502" s="331"/>
      <c r="P502" s="61"/>
      <c r="Q502" s="294"/>
      <c r="R502" s="292"/>
      <c r="S502" s="291"/>
    </row>
    <row r="503" spans="1:19" ht="14.4">
      <c r="A503" s="36">
        <f t="shared" si="57"/>
        <v>488</v>
      </c>
      <c r="B503" s="526"/>
      <c r="C503" s="36" t="str">
        <f>VLOOKUP('Employee Salary Payroll Tax '!B505,'Employee Salary Payroll Tax '!$D$1:$E$7,2,FALSE)</f>
        <v>IBEW</v>
      </c>
      <c r="D503" s="61">
        <f t="shared" si="58"/>
        <v>6.875E-3</v>
      </c>
      <c r="E503" s="351">
        <f>'Employee Salary Payroll Tax '!N505</f>
        <v>75927.360000000001</v>
      </c>
      <c r="F503" s="351">
        <f t="shared" si="59"/>
        <v>76449.3606</v>
      </c>
      <c r="G503" s="352"/>
      <c r="H503" s="351">
        <f t="shared" si="63"/>
        <v>51272.639999999999</v>
      </c>
      <c r="I503" s="351">
        <f t="shared" si="60"/>
        <v>522.00059999999939</v>
      </c>
      <c r="J503" s="351">
        <f t="shared" si="61"/>
        <v>32.364037199999963</v>
      </c>
      <c r="K503" s="635">
        <f>SUM('Employee Salary Payroll Tax '!I505:K505)</f>
        <v>64757.229999999996</v>
      </c>
      <c r="L503" s="635">
        <f>'Employee Salary Payroll Tax '!H505</f>
        <v>0</v>
      </c>
      <c r="M503" s="293">
        <f t="shared" si="64"/>
        <v>11170.130000000005</v>
      </c>
      <c r="N503" s="359">
        <f t="shared" si="62"/>
        <v>27.602769287136429</v>
      </c>
      <c r="O503" s="331"/>
      <c r="P503" s="61"/>
      <c r="Q503" s="294"/>
      <c r="R503" s="292"/>
      <c r="S503" s="291"/>
    </row>
    <row r="504" spans="1:19" ht="14.4">
      <c r="A504" s="36">
        <f t="shared" si="57"/>
        <v>489</v>
      </c>
      <c r="B504" s="526"/>
      <c r="C504" s="36" t="str">
        <f>VLOOKUP('Employee Salary Payroll Tax '!B506,'Employee Salary Payroll Tax '!$D$1:$E$7,2,FALSE)</f>
        <v>NonUnion</v>
      </c>
      <c r="D504" s="61">
        <f t="shared" si="58"/>
        <v>2.98E-2</v>
      </c>
      <c r="E504" s="351">
        <f>'Employee Salary Payroll Tax '!N506</f>
        <v>60980.12</v>
      </c>
      <c r="F504" s="351">
        <f t="shared" si="59"/>
        <v>62797.327576000003</v>
      </c>
      <c r="G504" s="352"/>
      <c r="H504" s="351">
        <f t="shared" si="63"/>
        <v>66219.88</v>
      </c>
      <c r="I504" s="351">
        <f t="shared" si="60"/>
        <v>1817.2075760000007</v>
      </c>
      <c r="J504" s="351">
        <f t="shared" si="61"/>
        <v>112.66686971200004</v>
      </c>
      <c r="K504" s="635">
        <f>SUM('Employee Salary Payroll Tax '!I506:K506)</f>
        <v>9530.09</v>
      </c>
      <c r="L504" s="635">
        <f>'Employee Salary Payroll Tax '!H506</f>
        <v>18.309999999999999</v>
      </c>
      <c r="M504" s="293">
        <f t="shared" si="64"/>
        <v>51431.72</v>
      </c>
      <c r="N504" s="359">
        <f t="shared" si="62"/>
        <v>17.607794283711257</v>
      </c>
      <c r="O504" s="331"/>
      <c r="P504" s="61"/>
      <c r="Q504" s="294"/>
      <c r="R504" s="292"/>
      <c r="S504" s="291"/>
    </row>
    <row r="505" spans="1:19" ht="14.4">
      <c r="A505" s="36">
        <f t="shared" si="57"/>
        <v>490</v>
      </c>
      <c r="B505" s="526"/>
      <c r="C505" s="36" t="str">
        <f>VLOOKUP('Employee Salary Payroll Tax '!B507,'Employee Salary Payroll Tax '!$D$1:$E$7,2,FALSE)</f>
        <v>NonUnion</v>
      </c>
      <c r="D505" s="61">
        <f t="shared" si="58"/>
        <v>2.98E-2</v>
      </c>
      <c r="E505" s="351">
        <f>'Employee Salary Payroll Tax '!N507</f>
        <v>73683.259999999995</v>
      </c>
      <c r="F505" s="351">
        <f t="shared" si="59"/>
        <v>75879.021148</v>
      </c>
      <c r="G505" s="352"/>
      <c r="H505" s="351">
        <f t="shared" si="63"/>
        <v>53516.740000000005</v>
      </c>
      <c r="I505" s="351">
        <f t="shared" si="60"/>
        <v>2195.7611480000051</v>
      </c>
      <c r="J505" s="351">
        <f t="shared" si="61"/>
        <v>136.1371911760003</v>
      </c>
      <c r="K505" s="635">
        <f>SUM('Employee Salary Payroll Tax '!I507:K507)</f>
        <v>68781.94</v>
      </c>
      <c r="L505" s="635">
        <f>'Employee Salary Payroll Tax '!H507</f>
        <v>0</v>
      </c>
      <c r="M505" s="293">
        <f t="shared" si="64"/>
        <v>4901.3199999999924</v>
      </c>
      <c r="N505" s="359">
        <f t="shared" si="62"/>
        <v>127.0815123422756</v>
      </c>
      <c r="O505" s="331"/>
      <c r="P505" s="61"/>
      <c r="Q505" s="294"/>
      <c r="R505" s="292"/>
      <c r="S505" s="291"/>
    </row>
    <row r="506" spans="1:19" ht="14.4">
      <c r="A506" s="36">
        <f t="shared" si="57"/>
        <v>491</v>
      </c>
      <c r="B506" s="526"/>
      <c r="C506" s="36" t="str">
        <f>VLOOKUP('Employee Salary Payroll Tax '!B508,'Employee Salary Payroll Tax '!$D$1:$E$7,2,FALSE)</f>
        <v>NonUnion</v>
      </c>
      <c r="D506" s="61">
        <f t="shared" si="58"/>
        <v>2.98E-2</v>
      </c>
      <c r="E506" s="351">
        <f>'Employee Salary Payroll Tax '!N508</f>
        <v>89996.33</v>
      </c>
      <c r="F506" s="351">
        <f t="shared" si="59"/>
        <v>92678.220634000012</v>
      </c>
      <c r="G506" s="352"/>
      <c r="H506" s="351">
        <f t="shared" si="63"/>
        <v>37203.67</v>
      </c>
      <c r="I506" s="351">
        <f t="shared" si="60"/>
        <v>2681.8906340000103</v>
      </c>
      <c r="J506" s="351">
        <f t="shared" si="61"/>
        <v>166.27721930800064</v>
      </c>
      <c r="K506" s="635">
        <f>SUM('Employee Salary Payroll Tax '!I508:K508)</f>
        <v>72614.490000000005</v>
      </c>
      <c r="L506" s="635">
        <f>'Employee Salary Payroll Tax '!H508</f>
        <v>0</v>
      </c>
      <c r="M506" s="293">
        <f t="shared" si="64"/>
        <v>17381.839999999997</v>
      </c>
      <c r="N506" s="359">
        <f t="shared" si="62"/>
        <v>134.16253172250978</v>
      </c>
      <c r="O506" s="331"/>
      <c r="P506" s="61"/>
      <c r="Q506" s="294"/>
      <c r="R506" s="292"/>
      <c r="S506" s="291"/>
    </row>
    <row r="507" spans="1:19" ht="14.4">
      <c r="A507" s="36">
        <f t="shared" si="57"/>
        <v>492</v>
      </c>
      <c r="B507" s="526"/>
      <c r="C507" s="36" t="str">
        <f>VLOOKUP('Employee Salary Payroll Tax '!B509,'Employee Salary Payroll Tax '!$D$1:$E$7,2,FALSE)</f>
        <v>NonUnion</v>
      </c>
      <c r="D507" s="61">
        <f t="shared" si="58"/>
        <v>2.98E-2</v>
      </c>
      <c r="E507" s="351">
        <f>'Employee Salary Payroll Tax '!N509</f>
        <v>94394.98</v>
      </c>
      <c r="F507" s="351">
        <f t="shared" si="59"/>
        <v>97207.950404000003</v>
      </c>
      <c r="G507" s="352"/>
      <c r="H507" s="351">
        <f t="shared" si="63"/>
        <v>32805.020000000004</v>
      </c>
      <c r="I507" s="351">
        <f t="shared" si="60"/>
        <v>2812.970404000007</v>
      </c>
      <c r="J507" s="351">
        <f t="shared" si="61"/>
        <v>174.40416504800044</v>
      </c>
      <c r="K507" s="635">
        <f>SUM('Employee Salary Payroll Tax '!I509:K509)</f>
        <v>43338.8</v>
      </c>
      <c r="L507" s="635">
        <f>'Employee Salary Payroll Tax '!H509</f>
        <v>0</v>
      </c>
      <c r="M507" s="293">
        <f t="shared" si="64"/>
        <v>51056.179999999993</v>
      </c>
      <c r="N507" s="359">
        <f t="shared" si="62"/>
        <v>80.072766879151942</v>
      </c>
      <c r="O507" s="331"/>
      <c r="P507" s="61"/>
      <c r="Q507" s="294"/>
      <c r="R507" s="292"/>
      <c r="S507" s="291"/>
    </row>
    <row r="508" spans="1:19" ht="14.4">
      <c r="A508" s="36">
        <f t="shared" si="57"/>
        <v>493</v>
      </c>
      <c r="B508" s="526"/>
      <c r="C508" s="36" t="str">
        <f>VLOOKUP('Employee Salary Payroll Tax '!B510,'Employee Salary Payroll Tax '!$D$1:$E$7,2,FALSE)</f>
        <v>NonUnion</v>
      </c>
      <c r="D508" s="61">
        <f t="shared" si="58"/>
        <v>2.98E-2</v>
      </c>
      <c r="E508" s="351">
        <f>'Employee Salary Payroll Tax '!N510</f>
        <v>56297.13</v>
      </c>
      <c r="F508" s="351">
        <f t="shared" si="59"/>
        <v>57974.784474</v>
      </c>
      <c r="G508" s="352"/>
      <c r="H508" s="351">
        <f t="shared" si="63"/>
        <v>70902.87</v>
      </c>
      <c r="I508" s="351">
        <f t="shared" si="60"/>
        <v>1677.6544740000027</v>
      </c>
      <c r="J508" s="351">
        <f t="shared" si="61"/>
        <v>104.01457738800016</v>
      </c>
      <c r="K508" s="635">
        <f>SUM('Employee Salary Payroll Tax '!I510:K510)</f>
        <v>40906.720000000001</v>
      </c>
      <c r="L508" s="635">
        <f>'Employee Salary Payroll Tax '!H510</f>
        <v>0</v>
      </c>
      <c r="M508" s="293">
        <f t="shared" si="64"/>
        <v>15390.409999999996</v>
      </c>
      <c r="N508" s="359">
        <f t="shared" si="62"/>
        <v>75.579255870657619</v>
      </c>
      <c r="O508" s="331"/>
      <c r="P508" s="61"/>
      <c r="Q508" s="294"/>
      <c r="R508" s="292"/>
      <c r="S508" s="291"/>
    </row>
    <row r="509" spans="1:19" ht="14.4">
      <c r="A509" s="36">
        <f t="shared" si="57"/>
        <v>494</v>
      </c>
      <c r="B509" s="526"/>
      <c r="C509" s="36" t="str">
        <f>VLOOKUP('Employee Salary Payroll Tax '!B511,'Employee Salary Payroll Tax '!$D$1:$E$7,2,FALSE)</f>
        <v>NonUnion</v>
      </c>
      <c r="D509" s="61">
        <f t="shared" si="58"/>
        <v>2.98E-2</v>
      </c>
      <c r="E509" s="351">
        <f>'Employee Salary Payroll Tax '!N511</f>
        <v>64414.98</v>
      </c>
      <c r="F509" s="351">
        <f t="shared" si="59"/>
        <v>66334.546404000008</v>
      </c>
      <c r="G509" s="352"/>
      <c r="H509" s="351">
        <f t="shared" si="63"/>
        <v>62785.02</v>
      </c>
      <c r="I509" s="351">
        <f t="shared" si="60"/>
        <v>1919.5664040000047</v>
      </c>
      <c r="J509" s="351">
        <f t="shared" si="61"/>
        <v>119.0131170480003</v>
      </c>
      <c r="K509" s="635">
        <f>SUM('Employee Salary Payroll Tax '!I511:K511)</f>
        <v>13131.439999999999</v>
      </c>
      <c r="L509" s="635">
        <f>'Employee Salary Payroll Tax '!H511</f>
        <v>0</v>
      </c>
      <c r="M509" s="293">
        <f t="shared" si="64"/>
        <v>51283.540000000008</v>
      </c>
      <c r="N509" s="359">
        <f t="shared" si="62"/>
        <v>24.261648543623409</v>
      </c>
      <c r="O509" s="331"/>
      <c r="P509" s="61"/>
      <c r="Q509" s="294"/>
      <c r="R509" s="292"/>
      <c r="S509" s="291"/>
    </row>
    <row r="510" spans="1:19" ht="14.4">
      <c r="A510" s="36">
        <f t="shared" si="57"/>
        <v>495</v>
      </c>
      <c r="B510" s="526"/>
      <c r="C510" s="36" t="str">
        <f>VLOOKUP('Employee Salary Payroll Tax '!B512,'Employee Salary Payroll Tax '!$D$1:$E$7,2,FALSE)</f>
        <v>IBEW</v>
      </c>
      <c r="D510" s="61">
        <f t="shared" si="58"/>
        <v>6.875E-3</v>
      </c>
      <c r="E510" s="351">
        <f>'Employee Salary Payroll Tax '!N512</f>
        <v>168006.16</v>
      </c>
      <c r="F510" s="351">
        <f t="shared" si="59"/>
        <v>169161.20235000001</v>
      </c>
      <c r="G510" s="352"/>
      <c r="H510" s="351">
        <f t="shared" si="63"/>
        <v>0</v>
      </c>
      <c r="I510" s="351">
        <f t="shared" si="60"/>
        <v>1155.0423500000034</v>
      </c>
      <c r="J510" s="351">
        <f t="shared" si="61"/>
        <v>0</v>
      </c>
      <c r="K510" s="635">
        <f>SUM('Employee Salary Payroll Tax '!I512:K512)</f>
        <v>139339.78</v>
      </c>
      <c r="L510" s="635">
        <f>'Employee Salary Payroll Tax '!H512</f>
        <v>0</v>
      </c>
      <c r="M510" s="293">
        <f t="shared" si="64"/>
        <v>28666.380000000005</v>
      </c>
      <c r="N510" s="359">
        <f t="shared" si="62"/>
        <v>0</v>
      </c>
      <c r="O510" s="331"/>
      <c r="P510" s="61"/>
      <c r="Q510" s="294"/>
      <c r="R510" s="292"/>
      <c r="S510" s="291"/>
    </row>
    <row r="511" spans="1:19" ht="14.4">
      <c r="A511" s="36">
        <f t="shared" si="57"/>
        <v>496</v>
      </c>
      <c r="B511" s="526"/>
      <c r="C511" s="36" t="str">
        <f>VLOOKUP('Employee Salary Payroll Tax '!B513,'Employee Salary Payroll Tax '!$D$1:$E$7,2,FALSE)</f>
        <v>NonUnion</v>
      </c>
      <c r="D511" s="61">
        <f t="shared" si="58"/>
        <v>2.98E-2</v>
      </c>
      <c r="E511" s="351">
        <f>'Employee Salary Payroll Tax '!N513</f>
        <v>51778.34</v>
      </c>
      <c r="F511" s="351">
        <f t="shared" si="59"/>
        <v>53321.334532000001</v>
      </c>
      <c r="G511" s="352"/>
      <c r="H511" s="351">
        <f t="shared" si="63"/>
        <v>75421.66</v>
      </c>
      <c r="I511" s="351">
        <f t="shared" si="60"/>
        <v>1542.9945320000043</v>
      </c>
      <c r="J511" s="351">
        <f t="shared" si="61"/>
        <v>95.665660984000269</v>
      </c>
      <c r="K511" s="635">
        <f>SUM('Employee Salary Payroll Tax '!I513:K513)</f>
        <v>15319.08</v>
      </c>
      <c r="L511" s="635">
        <f>'Employee Salary Payroll Tax '!H513</f>
        <v>0</v>
      </c>
      <c r="M511" s="293">
        <f t="shared" si="64"/>
        <v>36459.259999999995</v>
      </c>
      <c r="N511" s="359">
        <f t="shared" si="62"/>
        <v>28.303532207453454</v>
      </c>
      <c r="O511" s="331"/>
      <c r="P511" s="61"/>
      <c r="Q511" s="294"/>
      <c r="R511" s="292"/>
      <c r="S511" s="291"/>
    </row>
    <row r="512" spans="1:19" ht="14.4">
      <c r="A512" s="36">
        <f t="shared" si="57"/>
        <v>497</v>
      </c>
      <c r="B512" s="526"/>
      <c r="C512" s="36" t="str">
        <f>VLOOKUP('Employee Salary Payroll Tax '!B514,'Employee Salary Payroll Tax '!$D$1:$E$7,2,FALSE)</f>
        <v>UA</v>
      </c>
      <c r="D512" s="61">
        <f t="shared" si="58"/>
        <v>0.03</v>
      </c>
      <c r="E512" s="351">
        <f>'Employee Salary Payroll Tax '!N514</f>
        <v>62264.14</v>
      </c>
      <c r="F512" s="351">
        <f t="shared" si="59"/>
        <v>64132.064200000001</v>
      </c>
      <c r="G512" s="352"/>
      <c r="H512" s="351">
        <f t="shared" si="63"/>
        <v>64935.86</v>
      </c>
      <c r="I512" s="351">
        <f t="shared" si="60"/>
        <v>1867.9242000000013</v>
      </c>
      <c r="J512" s="351">
        <f t="shared" si="61"/>
        <v>115.81130040000008</v>
      </c>
      <c r="K512" s="635">
        <f>SUM('Employee Salary Payroll Tax '!I514:K514)</f>
        <v>55226.359999999993</v>
      </c>
      <c r="L512" s="635">
        <f>'Employee Salary Payroll Tax '!H514</f>
        <v>2050.0300000000002</v>
      </c>
      <c r="M512" s="293">
        <f t="shared" si="64"/>
        <v>4987.7500000000055</v>
      </c>
      <c r="N512" s="359">
        <f t="shared" si="62"/>
        <v>102.7210295983503</v>
      </c>
      <c r="O512" s="331"/>
      <c r="P512" s="61"/>
      <c r="Q512" s="294"/>
      <c r="R512" s="292"/>
      <c r="S512" s="291"/>
    </row>
    <row r="513" spans="1:19" ht="14.4">
      <c r="A513" s="36">
        <f t="shared" si="57"/>
        <v>498</v>
      </c>
      <c r="B513" s="526"/>
      <c r="C513" s="36" t="str">
        <f>VLOOKUP('Employee Salary Payroll Tax '!B515,'Employee Salary Payroll Tax '!$D$1:$E$7,2,FALSE)</f>
        <v>NonUnion</v>
      </c>
      <c r="D513" s="61">
        <f t="shared" si="58"/>
        <v>2.98E-2</v>
      </c>
      <c r="E513" s="351">
        <f>'Employee Salary Payroll Tax '!N515</f>
        <v>94519.09</v>
      </c>
      <c r="F513" s="351">
        <f t="shared" si="59"/>
        <v>97335.758881999995</v>
      </c>
      <c r="G513" s="352"/>
      <c r="H513" s="351">
        <f t="shared" si="63"/>
        <v>32680.910000000003</v>
      </c>
      <c r="I513" s="351">
        <f t="shared" si="60"/>
        <v>2816.6688819999981</v>
      </c>
      <c r="J513" s="351">
        <f t="shared" si="61"/>
        <v>174.63347068399989</v>
      </c>
      <c r="K513" s="635">
        <f>SUM('Employee Salary Payroll Tax '!I515:K515)</f>
        <v>18295.18</v>
      </c>
      <c r="L513" s="635">
        <f>'Employee Salary Payroll Tax '!H515</f>
        <v>0</v>
      </c>
      <c r="M513" s="293">
        <f t="shared" si="64"/>
        <v>76223.91</v>
      </c>
      <c r="N513" s="359">
        <f t="shared" si="62"/>
        <v>33.802174567642361</v>
      </c>
      <c r="O513" s="331"/>
      <c r="P513" s="61"/>
      <c r="Q513" s="294"/>
      <c r="R513" s="292"/>
      <c r="S513" s="291"/>
    </row>
    <row r="514" spans="1:19" ht="14.4">
      <c r="A514" s="36">
        <f t="shared" si="57"/>
        <v>499</v>
      </c>
      <c r="B514" s="526"/>
      <c r="C514" s="36" t="str">
        <f>VLOOKUP('Employee Salary Payroll Tax '!B516,'Employee Salary Payroll Tax '!$D$1:$E$7,2,FALSE)</f>
        <v>IBEW</v>
      </c>
      <c r="D514" s="61">
        <f t="shared" si="58"/>
        <v>6.875E-3</v>
      </c>
      <c r="E514" s="351">
        <f>'Employee Salary Payroll Tax '!N516</f>
        <v>139987.79999999999</v>
      </c>
      <c r="F514" s="351">
        <f t="shared" si="59"/>
        <v>140950.21612499998</v>
      </c>
      <c r="G514" s="352"/>
      <c r="H514" s="351">
        <f t="shared" si="63"/>
        <v>0</v>
      </c>
      <c r="I514" s="351">
        <f t="shared" si="60"/>
        <v>962.41612499998882</v>
      </c>
      <c r="J514" s="351">
        <f t="shared" si="61"/>
        <v>0</v>
      </c>
      <c r="K514" s="635">
        <f>SUM('Employee Salary Payroll Tax '!I516:K516)</f>
        <v>106032.26</v>
      </c>
      <c r="L514" s="635">
        <f>'Employee Salary Payroll Tax '!H516</f>
        <v>0</v>
      </c>
      <c r="M514" s="293">
        <f t="shared" si="64"/>
        <v>33955.539999999994</v>
      </c>
      <c r="N514" s="359">
        <f t="shared" si="62"/>
        <v>0</v>
      </c>
      <c r="O514" s="331"/>
      <c r="P514" s="61"/>
      <c r="Q514" s="294"/>
      <c r="R514" s="292"/>
      <c r="S514" s="291"/>
    </row>
    <row r="515" spans="1:19" ht="14.4">
      <c r="A515" s="36">
        <f t="shared" si="57"/>
        <v>500</v>
      </c>
      <c r="B515" s="526"/>
      <c r="C515" s="36" t="str">
        <f>VLOOKUP('Employee Salary Payroll Tax '!B517,'Employee Salary Payroll Tax '!$D$1:$E$7,2,FALSE)</f>
        <v>IBEW</v>
      </c>
      <c r="D515" s="61">
        <f t="shared" si="58"/>
        <v>6.875E-3</v>
      </c>
      <c r="E515" s="351">
        <f>'Employee Salary Payroll Tax '!N517</f>
        <v>41569.629999999997</v>
      </c>
      <c r="F515" s="351">
        <f t="shared" si="59"/>
        <v>41855.421206249994</v>
      </c>
      <c r="G515" s="352"/>
      <c r="H515" s="351">
        <f t="shared" si="63"/>
        <v>85630.37</v>
      </c>
      <c r="I515" s="351">
        <f t="shared" si="60"/>
        <v>285.79120624999632</v>
      </c>
      <c r="J515" s="351">
        <f t="shared" si="61"/>
        <v>17.719054787499772</v>
      </c>
      <c r="K515" s="635">
        <f>SUM('Employee Salary Payroll Tax '!I517:K517)</f>
        <v>41569.630000000005</v>
      </c>
      <c r="L515" s="635">
        <f>'Employee Salary Payroll Tax '!H517</f>
        <v>0</v>
      </c>
      <c r="M515" s="293">
        <f t="shared" si="64"/>
        <v>-7.2759576141834259E-12</v>
      </c>
      <c r="N515" s="359">
        <f t="shared" si="62"/>
        <v>17.719054787073524</v>
      </c>
      <c r="O515" s="331"/>
      <c r="P515" s="61"/>
      <c r="Q515" s="294"/>
      <c r="R515" s="292"/>
      <c r="S515" s="291"/>
    </row>
    <row r="516" spans="1:19" ht="14.4">
      <c r="A516" s="36">
        <f t="shared" si="57"/>
        <v>501</v>
      </c>
      <c r="B516" s="526"/>
      <c r="C516" s="36" t="str">
        <f>VLOOKUP('Employee Salary Payroll Tax '!B518,'Employee Salary Payroll Tax '!$D$1:$E$7,2,FALSE)</f>
        <v>NonUnion</v>
      </c>
      <c r="D516" s="61">
        <f t="shared" si="58"/>
        <v>2.98E-2</v>
      </c>
      <c r="E516" s="351">
        <f>'Employee Salary Payroll Tax '!N518</f>
        <v>92650.84</v>
      </c>
      <c r="F516" s="351">
        <f t="shared" si="59"/>
        <v>95411.835032000003</v>
      </c>
      <c r="G516" s="352"/>
      <c r="H516" s="351">
        <f t="shared" si="63"/>
        <v>34549.160000000003</v>
      </c>
      <c r="I516" s="351">
        <f t="shared" si="60"/>
        <v>2760.9950320000062</v>
      </c>
      <c r="J516" s="351">
        <f t="shared" si="61"/>
        <v>171.18169198400039</v>
      </c>
      <c r="K516" s="635">
        <f>SUM('Employee Salary Payroll Tax '!I518:K518)</f>
        <v>92650.84</v>
      </c>
      <c r="L516" s="635">
        <f>'Employee Salary Payroll Tax '!H518</f>
        <v>0</v>
      </c>
      <c r="M516" s="293">
        <f t="shared" si="64"/>
        <v>0</v>
      </c>
      <c r="N516" s="359">
        <f t="shared" si="62"/>
        <v>171.18169198215281</v>
      </c>
      <c r="O516" s="331"/>
      <c r="P516" s="61"/>
      <c r="Q516" s="294"/>
      <c r="R516" s="292"/>
      <c r="S516" s="291"/>
    </row>
    <row r="517" spans="1:19" ht="14.4">
      <c r="A517" s="36">
        <f t="shared" si="57"/>
        <v>502</v>
      </c>
      <c r="B517" s="526"/>
      <c r="C517" s="36" t="str">
        <f>VLOOKUP('Employee Salary Payroll Tax '!B519,'Employee Salary Payroll Tax '!$D$1:$E$7,2,FALSE)</f>
        <v>NonUnion</v>
      </c>
      <c r="D517" s="61">
        <f t="shared" si="58"/>
        <v>2.98E-2</v>
      </c>
      <c r="E517" s="351">
        <f>'Employee Salary Payroll Tax '!N519</f>
        <v>68176.399999999994</v>
      </c>
      <c r="F517" s="351">
        <f t="shared" si="59"/>
        <v>70208.056719999993</v>
      </c>
      <c r="G517" s="352"/>
      <c r="H517" s="351">
        <f t="shared" si="63"/>
        <v>59023.600000000006</v>
      </c>
      <c r="I517" s="351">
        <f t="shared" si="60"/>
        <v>2031.656719999999</v>
      </c>
      <c r="J517" s="351">
        <f t="shared" si="61"/>
        <v>125.96271663999994</v>
      </c>
      <c r="K517" s="635">
        <f>SUM('Employee Salary Payroll Tax '!I519:K519)</f>
        <v>66208.91</v>
      </c>
      <c r="L517" s="635">
        <f>'Employee Salary Payroll Tax '!H519</f>
        <v>0</v>
      </c>
      <c r="M517" s="293">
        <f t="shared" si="64"/>
        <v>1967.4899999999907</v>
      </c>
      <c r="N517" s="359">
        <f t="shared" si="62"/>
        <v>122.3275821142057</v>
      </c>
      <c r="O517" s="331"/>
      <c r="P517" s="61"/>
      <c r="Q517" s="294"/>
      <c r="R517" s="292"/>
      <c r="S517" s="291"/>
    </row>
    <row r="518" spans="1:19" ht="14.4">
      <c r="A518" s="36">
        <f t="shared" si="57"/>
        <v>503</v>
      </c>
      <c r="B518" s="526"/>
      <c r="C518" s="36" t="str">
        <f>VLOOKUP('Employee Salary Payroll Tax '!B520,'Employee Salary Payroll Tax '!$D$1:$E$7,2,FALSE)</f>
        <v>NonUnion</v>
      </c>
      <c r="D518" s="61">
        <f t="shared" si="58"/>
        <v>2.98E-2</v>
      </c>
      <c r="E518" s="351">
        <f>'Employee Salary Payroll Tax '!N520</f>
        <v>54671.07</v>
      </c>
      <c r="F518" s="351">
        <f t="shared" si="59"/>
        <v>56300.267886000001</v>
      </c>
      <c r="G518" s="352"/>
      <c r="H518" s="351">
        <f t="shared" si="63"/>
        <v>72528.929999999993</v>
      </c>
      <c r="I518" s="351">
        <f t="shared" si="60"/>
        <v>1629.1978860000017</v>
      </c>
      <c r="J518" s="351">
        <f t="shared" si="61"/>
        <v>101.0102689320001</v>
      </c>
      <c r="K518" s="635">
        <f>SUM('Employee Salary Payroll Tax '!I520:K520)</f>
        <v>3553.05</v>
      </c>
      <c r="L518" s="635">
        <f>'Employee Salary Payroll Tax '!H520</f>
        <v>0</v>
      </c>
      <c r="M518" s="293">
        <f t="shared" si="64"/>
        <v>51118.02</v>
      </c>
      <c r="N518" s="359">
        <f t="shared" si="62"/>
        <v>6.5646151798799321</v>
      </c>
      <c r="O518" s="331"/>
      <c r="P518" s="61"/>
      <c r="Q518" s="294"/>
      <c r="R518" s="292"/>
      <c r="S518" s="291"/>
    </row>
    <row r="519" spans="1:19" ht="14.4">
      <c r="A519" s="36">
        <f t="shared" si="57"/>
        <v>504</v>
      </c>
      <c r="B519" s="526"/>
      <c r="C519" s="36" t="str">
        <f>VLOOKUP('Employee Salary Payroll Tax '!B521,'Employee Salary Payroll Tax '!$D$1:$E$7,2,FALSE)</f>
        <v>NonUnion</v>
      </c>
      <c r="D519" s="61">
        <f t="shared" si="58"/>
        <v>2.98E-2</v>
      </c>
      <c r="E519" s="351">
        <f>'Employee Salary Payroll Tax '!N521</f>
        <v>73905.53</v>
      </c>
      <c r="F519" s="351">
        <f t="shared" si="59"/>
        <v>76107.914793999997</v>
      </c>
      <c r="G519" s="352"/>
      <c r="H519" s="351">
        <f t="shared" si="63"/>
        <v>53294.47</v>
      </c>
      <c r="I519" s="351">
        <f t="shared" si="60"/>
        <v>2202.3847939999978</v>
      </c>
      <c r="J519" s="351">
        <f t="shared" si="61"/>
        <v>136.54785722799986</v>
      </c>
      <c r="K519" s="635">
        <f>SUM('Employee Salary Payroll Tax '!I521:K521)</f>
        <v>23542.49</v>
      </c>
      <c r="L519" s="635">
        <f>'Employee Salary Payroll Tax '!H521</f>
        <v>0</v>
      </c>
      <c r="M519" s="293">
        <f t="shared" si="64"/>
        <v>50363.039999999994</v>
      </c>
      <c r="N519" s="359">
        <f t="shared" si="62"/>
        <v>43.497104523411409</v>
      </c>
      <c r="O519" s="331"/>
      <c r="P519" s="61"/>
      <c r="Q519" s="294"/>
      <c r="R519" s="292"/>
      <c r="S519" s="291"/>
    </row>
    <row r="520" spans="1:19" ht="14.4">
      <c r="A520" s="36">
        <f t="shared" si="57"/>
        <v>505</v>
      </c>
      <c r="B520" s="526"/>
      <c r="C520" s="36" t="str">
        <f>VLOOKUP('Employee Salary Payroll Tax '!B522,'Employee Salary Payroll Tax '!$D$1:$E$7,2,FALSE)</f>
        <v>NonUnion</v>
      </c>
      <c r="D520" s="61">
        <f t="shared" si="58"/>
        <v>2.98E-2</v>
      </c>
      <c r="E520" s="351">
        <f>'Employee Salary Payroll Tax '!N522</f>
        <v>70527.460000000006</v>
      </c>
      <c r="F520" s="351">
        <f t="shared" si="59"/>
        <v>72629.178308000017</v>
      </c>
      <c r="G520" s="352"/>
      <c r="H520" s="351">
        <f t="shared" si="63"/>
        <v>56672.539999999994</v>
      </c>
      <c r="I520" s="351">
        <f t="shared" si="60"/>
        <v>2101.7183080000104</v>
      </c>
      <c r="J520" s="351">
        <f t="shared" si="61"/>
        <v>130.30653509600066</v>
      </c>
      <c r="K520" s="635">
        <f>SUM('Employee Salary Payroll Tax '!I522:K522)</f>
        <v>67706.37</v>
      </c>
      <c r="L520" s="635">
        <f>'Employee Salary Payroll Tax '!H522</f>
        <v>0</v>
      </c>
      <c r="M520" s="293">
        <f t="shared" si="64"/>
        <v>2821.0900000000111</v>
      </c>
      <c r="N520" s="359">
        <f t="shared" si="62"/>
        <v>125.09428921022692</v>
      </c>
      <c r="O520" s="331"/>
      <c r="P520" s="61"/>
      <c r="Q520" s="294"/>
      <c r="R520" s="292"/>
      <c r="S520" s="291"/>
    </row>
    <row r="521" spans="1:19" ht="14.4">
      <c r="A521" s="36">
        <f t="shared" si="57"/>
        <v>506</v>
      </c>
      <c r="B521" s="526"/>
      <c r="C521" s="36" t="str">
        <f>VLOOKUP('Employee Salary Payroll Tax '!B523,'Employee Salary Payroll Tax '!$D$1:$E$7,2,FALSE)</f>
        <v>NonUnion</v>
      </c>
      <c r="D521" s="61">
        <f t="shared" si="58"/>
        <v>2.98E-2</v>
      </c>
      <c r="E521" s="351">
        <f>'Employee Salary Payroll Tax '!N523</f>
        <v>35302.85</v>
      </c>
      <c r="F521" s="351">
        <f t="shared" si="59"/>
        <v>36354.874929999998</v>
      </c>
      <c r="G521" s="352"/>
      <c r="H521" s="351">
        <f t="shared" si="63"/>
        <v>91897.15</v>
      </c>
      <c r="I521" s="351">
        <f t="shared" si="60"/>
        <v>1052.0249299999996</v>
      </c>
      <c r="J521" s="351">
        <f t="shared" si="61"/>
        <v>65.22554565999998</v>
      </c>
      <c r="K521" s="635">
        <f>SUM('Employee Salary Payroll Tax '!I523:K523)</f>
        <v>23.430000000000007</v>
      </c>
      <c r="L521" s="635">
        <f>'Employee Salary Payroll Tax '!H523</f>
        <v>0</v>
      </c>
      <c r="M521" s="293">
        <f t="shared" si="64"/>
        <v>35279.42</v>
      </c>
      <c r="N521" s="359">
        <f t="shared" si="62"/>
        <v>4.3289267998773771E-2</v>
      </c>
      <c r="O521" s="331"/>
      <c r="P521" s="61"/>
      <c r="Q521" s="294"/>
      <c r="R521" s="292"/>
      <c r="S521" s="291"/>
    </row>
    <row r="522" spans="1:19" ht="14.4">
      <c r="A522" s="36">
        <f t="shared" si="57"/>
        <v>507</v>
      </c>
      <c r="B522" s="526"/>
      <c r="C522" s="36" t="str">
        <f>VLOOKUP('Employee Salary Payroll Tax '!B524,'Employee Salary Payroll Tax '!$D$1:$E$7,2,FALSE)</f>
        <v>NonUnion</v>
      </c>
      <c r="D522" s="61">
        <f t="shared" si="58"/>
        <v>2.98E-2</v>
      </c>
      <c r="E522" s="351">
        <f>'Employee Salary Payroll Tax '!N524</f>
        <v>4069.77</v>
      </c>
      <c r="F522" s="351">
        <f t="shared" si="59"/>
        <v>4191.0491460000003</v>
      </c>
      <c r="G522" s="352"/>
      <c r="H522" s="351">
        <f t="shared" si="63"/>
        <v>123130.23</v>
      </c>
      <c r="I522" s="351">
        <f t="shared" si="60"/>
        <v>121.27914600000031</v>
      </c>
      <c r="J522" s="351">
        <f t="shared" si="61"/>
        <v>7.5193070520000189</v>
      </c>
      <c r="K522" s="635">
        <f>SUM('Employee Salary Payroll Tax '!I524:K524)</f>
        <v>110.66</v>
      </c>
      <c r="L522" s="635">
        <f>'Employee Salary Payroll Tax '!H524</f>
        <v>0</v>
      </c>
      <c r="M522" s="293">
        <f t="shared" si="64"/>
        <v>3959.11</v>
      </c>
      <c r="N522" s="359">
        <f t="shared" si="62"/>
        <v>0.20445541594976294</v>
      </c>
      <c r="O522" s="331"/>
      <c r="P522" s="61"/>
      <c r="Q522" s="294"/>
      <c r="R522" s="292"/>
      <c r="S522" s="291"/>
    </row>
    <row r="523" spans="1:19" ht="14.4">
      <c r="A523" s="36">
        <f t="shared" si="57"/>
        <v>508</v>
      </c>
      <c r="B523" s="526"/>
      <c r="C523" s="36" t="str">
        <f>VLOOKUP('Employee Salary Payroll Tax '!B525,'Employee Salary Payroll Tax '!$D$1:$E$7,2,FALSE)</f>
        <v>NonUnion</v>
      </c>
      <c r="D523" s="61">
        <f t="shared" si="58"/>
        <v>2.98E-2</v>
      </c>
      <c r="E523" s="351">
        <f>'Employee Salary Payroll Tax '!N525</f>
        <v>114163.79</v>
      </c>
      <c r="F523" s="351">
        <f t="shared" si="59"/>
        <v>117565.87094199999</v>
      </c>
      <c r="G523" s="352"/>
      <c r="H523" s="351">
        <f t="shared" si="63"/>
        <v>13036.210000000006</v>
      </c>
      <c r="I523" s="351">
        <f t="shared" si="60"/>
        <v>3402.0809420000005</v>
      </c>
      <c r="J523" s="351">
        <f t="shared" si="61"/>
        <v>210.92901840400003</v>
      </c>
      <c r="K523" s="635">
        <f>SUM('Employee Salary Payroll Tax '!I525:K525)</f>
        <v>109937.23</v>
      </c>
      <c r="L523" s="635">
        <f>'Employee Salary Payroll Tax '!H525</f>
        <v>0</v>
      </c>
      <c r="M523" s="293">
        <f t="shared" si="64"/>
        <v>4226.5599999999977</v>
      </c>
      <c r="N523" s="359">
        <f t="shared" si="62"/>
        <v>203.12002614622085</v>
      </c>
      <c r="O523" s="331"/>
      <c r="P523" s="61"/>
      <c r="Q523" s="294"/>
      <c r="R523" s="292"/>
      <c r="S523" s="291"/>
    </row>
    <row r="524" spans="1:19" ht="14.4">
      <c r="A524" s="36">
        <f t="shared" si="57"/>
        <v>509</v>
      </c>
      <c r="B524" s="526"/>
      <c r="C524" s="36" t="str">
        <f>VLOOKUP('Employee Salary Payroll Tax '!B526,'Employee Salary Payroll Tax '!$D$1:$E$7,2,FALSE)</f>
        <v>UA</v>
      </c>
      <c r="D524" s="61">
        <f t="shared" si="58"/>
        <v>0.03</v>
      </c>
      <c r="E524" s="351">
        <f>'Employee Salary Payroll Tax '!N526</f>
        <v>68034.59</v>
      </c>
      <c r="F524" s="351">
        <f t="shared" si="59"/>
        <v>70075.627699999997</v>
      </c>
      <c r="G524" s="352"/>
      <c r="H524" s="351">
        <f t="shared" si="63"/>
        <v>59165.41</v>
      </c>
      <c r="I524" s="351">
        <f t="shared" si="60"/>
        <v>2041.0377000000008</v>
      </c>
      <c r="J524" s="351">
        <f t="shared" si="61"/>
        <v>126.54433740000005</v>
      </c>
      <c r="K524" s="635">
        <f>SUM('Employee Salary Payroll Tax '!I526:K526)</f>
        <v>49388.59</v>
      </c>
      <c r="L524" s="635">
        <f>'Employee Salary Payroll Tax '!H526</f>
        <v>0</v>
      </c>
      <c r="M524" s="293">
        <f t="shared" si="64"/>
        <v>18646</v>
      </c>
      <c r="N524" s="359">
        <f t="shared" si="62"/>
        <v>91.862777398649811</v>
      </c>
      <c r="O524" s="331"/>
      <c r="P524" s="61"/>
      <c r="Q524" s="294"/>
      <c r="R524" s="292"/>
      <c r="S524" s="291"/>
    </row>
    <row r="525" spans="1:19" ht="14.4">
      <c r="A525" s="36">
        <f t="shared" si="57"/>
        <v>510</v>
      </c>
      <c r="B525" s="526"/>
      <c r="C525" s="36" t="str">
        <f>VLOOKUP('Employee Salary Payroll Tax '!B527,'Employee Salary Payroll Tax '!$D$1:$E$7,2,FALSE)</f>
        <v>NonUnion</v>
      </c>
      <c r="D525" s="61">
        <f t="shared" si="58"/>
        <v>2.98E-2</v>
      </c>
      <c r="E525" s="351">
        <f>'Employee Salary Payroll Tax '!N527</f>
        <v>15974.41</v>
      </c>
      <c r="F525" s="351">
        <f t="shared" si="59"/>
        <v>16450.447418</v>
      </c>
      <c r="G525" s="352"/>
      <c r="H525" s="351">
        <f t="shared" si="63"/>
        <v>111225.59</v>
      </c>
      <c r="I525" s="351">
        <f t="shared" si="60"/>
        <v>476.03741799999989</v>
      </c>
      <c r="J525" s="351">
        <f t="shared" si="61"/>
        <v>29.514319915999994</v>
      </c>
      <c r="K525" s="635">
        <f>SUM('Employee Salary Payroll Tax '!I527:K527)</f>
        <v>15974.41</v>
      </c>
      <c r="L525" s="635">
        <f>'Employee Salary Payroll Tax '!H527</f>
        <v>0</v>
      </c>
      <c r="M525" s="293">
        <f t="shared" si="64"/>
        <v>0</v>
      </c>
      <c r="N525" s="359">
        <f t="shared" si="62"/>
        <v>29.514319914152392</v>
      </c>
      <c r="O525" s="331"/>
      <c r="P525" s="61"/>
      <c r="Q525" s="294"/>
      <c r="R525" s="292"/>
      <c r="S525" s="291"/>
    </row>
    <row r="526" spans="1:19" ht="14.4">
      <c r="A526" s="36">
        <f t="shared" si="57"/>
        <v>511</v>
      </c>
      <c r="B526" s="526"/>
      <c r="C526" s="36" t="str">
        <f>VLOOKUP('Employee Salary Payroll Tax '!B528,'Employee Salary Payroll Tax '!$D$1:$E$7,2,FALSE)</f>
        <v>IBEW</v>
      </c>
      <c r="D526" s="61">
        <f t="shared" si="58"/>
        <v>6.875E-3</v>
      </c>
      <c r="E526" s="351">
        <f>'Employee Salary Payroll Tax '!N528</f>
        <v>96915.69</v>
      </c>
      <c r="F526" s="351">
        <f t="shared" si="59"/>
        <v>97581.98536875</v>
      </c>
      <c r="G526" s="352"/>
      <c r="H526" s="351">
        <f t="shared" si="63"/>
        <v>30284.309999999998</v>
      </c>
      <c r="I526" s="351">
        <f t="shared" si="60"/>
        <v>666.29536874999758</v>
      </c>
      <c r="J526" s="351">
        <f t="shared" si="61"/>
        <v>41.310312862499849</v>
      </c>
      <c r="K526" s="635">
        <f>SUM('Employee Salary Payroll Tax '!I528:K528)</f>
        <v>71330.460000000006</v>
      </c>
      <c r="L526" s="635">
        <f>'Employee Salary Payroll Tax '!H528</f>
        <v>0</v>
      </c>
      <c r="M526" s="293">
        <f t="shared" si="64"/>
        <v>25585.229999999996</v>
      </c>
      <c r="N526" s="359">
        <f t="shared" si="62"/>
        <v>30.404608574686172</v>
      </c>
      <c r="O526" s="331"/>
      <c r="P526" s="61"/>
      <c r="Q526" s="294"/>
      <c r="R526" s="292"/>
      <c r="S526" s="291"/>
    </row>
    <row r="527" spans="1:19" ht="14.4">
      <c r="A527" s="36">
        <f t="shared" si="57"/>
        <v>512</v>
      </c>
      <c r="B527" s="526"/>
      <c r="C527" s="36" t="str">
        <f>VLOOKUP('Employee Salary Payroll Tax '!B529,'Employee Salary Payroll Tax '!$D$1:$E$7,2,FALSE)</f>
        <v>IBEW</v>
      </c>
      <c r="D527" s="61">
        <f t="shared" si="58"/>
        <v>6.875E-3</v>
      </c>
      <c r="E527" s="351">
        <f>'Employee Salary Payroll Tax '!N529</f>
        <v>43649.440000000002</v>
      </c>
      <c r="F527" s="351">
        <f t="shared" si="59"/>
        <v>43949.529900000001</v>
      </c>
      <c r="G527" s="352"/>
      <c r="H527" s="351">
        <f t="shared" si="63"/>
        <v>83550.559999999998</v>
      </c>
      <c r="I527" s="351">
        <f t="shared" si="60"/>
        <v>300.08989999999903</v>
      </c>
      <c r="J527" s="351">
        <f t="shared" si="61"/>
        <v>18.605573799999942</v>
      </c>
      <c r="K527" s="635">
        <f>SUM('Employee Salary Payroll Tax '!I529:K529)</f>
        <v>43649.440000000002</v>
      </c>
      <c r="L527" s="635">
        <f>'Employee Salary Payroll Tax '!H529</f>
        <v>0</v>
      </c>
      <c r="M527" s="293">
        <f t="shared" si="64"/>
        <v>0</v>
      </c>
      <c r="N527" s="359">
        <f t="shared" si="62"/>
        <v>18.605573799573691</v>
      </c>
      <c r="O527" s="331"/>
      <c r="P527" s="61"/>
      <c r="Q527" s="294"/>
      <c r="R527" s="292"/>
      <c r="S527" s="291"/>
    </row>
    <row r="528" spans="1:19" ht="14.4">
      <c r="A528" s="36">
        <f t="shared" si="57"/>
        <v>513</v>
      </c>
      <c r="B528" s="526"/>
      <c r="C528" s="36" t="str">
        <f>VLOOKUP('Employee Salary Payroll Tax '!B530,'Employee Salary Payroll Tax '!$D$1:$E$7,2,FALSE)</f>
        <v>NonUnion</v>
      </c>
      <c r="D528" s="61">
        <f t="shared" si="58"/>
        <v>2.98E-2</v>
      </c>
      <c r="E528" s="351">
        <f>'Employee Salary Payroll Tax '!N530</f>
        <v>97506.02</v>
      </c>
      <c r="F528" s="351">
        <f t="shared" si="59"/>
        <v>100411.69939600001</v>
      </c>
      <c r="G528" s="352"/>
      <c r="H528" s="351">
        <f t="shared" si="63"/>
        <v>29693.979999999996</v>
      </c>
      <c r="I528" s="351">
        <f t="shared" si="60"/>
        <v>2905.6793960000068</v>
      </c>
      <c r="J528" s="351">
        <f t="shared" si="61"/>
        <v>180.15212255200044</v>
      </c>
      <c r="K528" s="635">
        <f>SUM('Employee Salary Payroll Tax '!I530:K530)</f>
        <v>39528</v>
      </c>
      <c r="L528" s="635">
        <f>'Employee Salary Payroll Tax '!H530</f>
        <v>0</v>
      </c>
      <c r="M528" s="293">
        <f t="shared" si="64"/>
        <v>57978.020000000004</v>
      </c>
      <c r="N528" s="359">
        <f t="shared" si="62"/>
        <v>73.03193279925118</v>
      </c>
      <c r="O528" s="331"/>
      <c r="P528" s="61"/>
      <c r="Q528" s="294"/>
      <c r="R528" s="292"/>
      <c r="S528" s="291"/>
    </row>
    <row r="529" spans="1:19" ht="14.4">
      <c r="A529" s="36">
        <f t="shared" ref="A529:A592" si="65">+A528+1</f>
        <v>514</v>
      </c>
      <c r="B529" s="526"/>
      <c r="C529" s="36" t="str">
        <f>VLOOKUP('Employee Salary Payroll Tax '!B531,'Employee Salary Payroll Tax '!$D$1:$E$7,2,FALSE)</f>
        <v>NonUnion</v>
      </c>
      <c r="D529" s="61">
        <f t="shared" ref="D529:D592" si="66">VLOOKUP(C529,C$9:D$12,2)</f>
        <v>2.98E-2</v>
      </c>
      <c r="E529" s="351">
        <f>'Employee Salary Payroll Tax '!N531</f>
        <v>68325.16</v>
      </c>
      <c r="F529" s="351">
        <f t="shared" ref="F529:F592" si="67">E529*(1+D529)</f>
        <v>70361.249768000009</v>
      </c>
      <c r="G529" s="352"/>
      <c r="H529" s="351">
        <f t="shared" si="63"/>
        <v>58874.84</v>
      </c>
      <c r="I529" s="351">
        <f t="shared" ref="I529:I592" si="68">F529-E529</f>
        <v>2036.0897680000053</v>
      </c>
      <c r="J529" s="351">
        <f t="shared" ref="J529:J592" si="69">IF(H529&gt;I529,I529*$J$12,H529*$J$12)</f>
        <v>126.23756561600032</v>
      </c>
      <c r="K529" s="635">
        <f>SUM('Employee Salary Payroll Tax '!I531:K531)</f>
        <v>5.26</v>
      </c>
      <c r="L529" s="635">
        <f>'Employee Salary Payroll Tax '!H531</f>
        <v>-3.4</v>
      </c>
      <c r="M529" s="293">
        <f t="shared" si="64"/>
        <v>68323.3</v>
      </c>
      <c r="N529" s="359">
        <f t="shared" ref="N529:N592" si="70">J529*K529/(SUM(K529:M529)+0.000001)</f>
        <v>9.7183759998577882E-3</v>
      </c>
      <c r="O529" s="331"/>
      <c r="P529" s="61"/>
      <c r="Q529" s="294"/>
      <c r="R529" s="292"/>
      <c r="S529" s="291"/>
    </row>
    <row r="530" spans="1:19" ht="14.4">
      <c r="A530" s="36">
        <f t="shared" si="65"/>
        <v>515</v>
      </c>
      <c r="B530" s="526"/>
      <c r="C530" s="36" t="str">
        <f>VLOOKUP('Employee Salary Payroll Tax '!B532,'Employee Salary Payroll Tax '!$D$1:$E$7,2,FALSE)</f>
        <v>NonUnion</v>
      </c>
      <c r="D530" s="61">
        <f t="shared" si="66"/>
        <v>2.98E-2</v>
      </c>
      <c r="E530" s="351">
        <f>'Employee Salary Payroll Tax '!N532</f>
        <v>66712.75</v>
      </c>
      <c r="F530" s="351">
        <f t="shared" si="67"/>
        <v>68700.789950000006</v>
      </c>
      <c r="G530" s="352"/>
      <c r="H530" s="351">
        <f t="shared" ref="H530:H593" si="71">IF(E530&gt;$H$12,0,$H$12-E530)</f>
        <v>60487.25</v>
      </c>
      <c r="I530" s="351">
        <f t="shared" si="68"/>
        <v>1988.0399500000058</v>
      </c>
      <c r="J530" s="351">
        <f t="shared" si="69"/>
        <v>123.25847690000036</v>
      </c>
      <c r="K530" s="635">
        <f>SUM('Employee Salary Payroll Tax '!I532:K532)</f>
        <v>20977.68</v>
      </c>
      <c r="L530" s="635">
        <f>'Employee Salary Payroll Tax '!H532</f>
        <v>0</v>
      </c>
      <c r="M530" s="293">
        <f t="shared" ref="M530:M593" si="72">E530-K530-L530</f>
        <v>45735.07</v>
      </c>
      <c r="N530" s="359">
        <f t="shared" si="70"/>
        <v>38.758361567419144</v>
      </c>
      <c r="O530" s="331"/>
      <c r="P530" s="61"/>
      <c r="Q530" s="294"/>
      <c r="R530" s="292"/>
      <c r="S530" s="291"/>
    </row>
    <row r="531" spans="1:19" ht="14.4">
      <c r="A531" s="36">
        <f t="shared" si="65"/>
        <v>516</v>
      </c>
      <c r="B531" s="526"/>
      <c r="C531" s="36" t="str">
        <f>VLOOKUP('Employee Salary Payroll Tax '!B533,'Employee Salary Payroll Tax '!$D$1:$E$7,2,FALSE)</f>
        <v>NonUnion</v>
      </c>
      <c r="D531" s="61">
        <f t="shared" si="66"/>
        <v>2.98E-2</v>
      </c>
      <c r="E531" s="351">
        <f>'Employee Salary Payroll Tax '!N533</f>
        <v>69161.850000000006</v>
      </c>
      <c r="F531" s="351">
        <f t="shared" si="67"/>
        <v>71222.873130000007</v>
      </c>
      <c r="G531" s="352"/>
      <c r="H531" s="351">
        <f t="shared" si="71"/>
        <v>58038.149999999994</v>
      </c>
      <c r="I531" s="351">
        <f t="shared" si="68"/>
        <v>2061.0231300000014</v>
      </c>
      <c r="J531" s="351">
        <f t="shared" si="69"/>
        <v>127.78343406000009</v>
      </c>
      <c r="K531" s="635">
        <f>SUM('Employee Salary Payroll Tax '!I533:K533)</f>
        <v>27925.18</v>
      </c>
      <c r="L531" s="635">
        <f>'Employee Salary Payroll Tax '!H533</f>
        <v>0</v>
      </c>
      <c r="M531" s="293">
        <f t="shared" si="72"/>
        <v>41236.670000000006</v>
      </c>
      <c r="N531" s="359">
        <f t="shared" si="70"/>
        <v>51.594562567254044</v>
      </c>
      <c r="O531" s="331"/>
      <c r="P531" s="61"/>
      <c r="Q531" s="294"/>
      <c r="R531" s="292"/>
      <c r="S531" s="291"/>
    </row>
    <row r="532" spans="1:19" ht="14.4">
      <c r="A532" s="36">
        <f t="shared" si="65"/>
        <v>517</v>
      </c>
      <c r="B532" s="526"/>
      <c r="C532" s="36" t="str">
        <f>VLOOKUP('Employee Salary Payroll Tax '!B534,'Employee Salary Payroll Tax '!$D$1:$E$7,2,FALSE)</f>
        <v>UA</v>
      </c>
      <c r="D532" s="61">
        <f t="shared" si="66"/>
        <v>0.03</v>
      </c>
      <c r="E532" s="351">
        <f>'Employee Salary Payroll Tax '!N534</f>
        <v>15840.93</v>
      </c>
      <c r="F532" s="351">
        <f t="shared" si="67"/>
        <v>16316.1579</v>
      </c>
      <c r="G532" s="352"/>
      <c r="H532" s="351">
        <f t="shared" si="71"/>
        <v>111359.07</v>
      </c>
      <c r="I532" s="351">
        <f t="shared" si="68"/>
        <v>475.22789999999986</v>
      </c>
      <c r="J532" s="351">
        <f t="shared" si="69"/>
        <v>29.464129799999991</v>
      </c>
      <c r="K532" s="635">
        <f>SUM('Employee Salary Payroll Tax '!I534:K534)</f>
        <v>14247.26</v>
      </c>
      <c r="L532" s="635">
        <f>'Employee Salary Payroll Tax '!H534</f>
        <v>203.15</v>
      </c>
      <c r="M532" s="293">
        <f t="shared" si="72"/>
        <v>1390.52</v>
      </c>
      <c r="N532" s="359">
        <f t="shared" si="70"/>
        <v>26.499903598327116</v>
      </c>
      <c r="O532" s="331"/>
      <c r="P532" s="61"/>
      <c r="Q532" s="294"/>
      <c r="R532" s="292"/>
      <c r="S532" s="291"/>
    </row>
    <row r="533" spans="1:19" ht="14.4">
      <c r="A533" s="36">
        <f t="shared" si="65"/>
        <v>518</v>
      </c>
      <c r="B533" s="526"/>
      <c r="C533" s="36" t="str">
        <f>VLOOKUP('Employee Salary Payroll Tax '!B535,'Employee Salary Payroll Tax '!$D$1:$E$7,2,FALSE)</f>
        <v>NonUnion</v>
      </c>
      <c r="D533" s="61">
        <f t="shared" si="66"/>
        <v>2.98E-2</v>
      </c>
      <c r="E533" s="351">
        <f>'Employee Salary Payroll Tax '!N535</f>
        <v>53492.27</v>
      </c>
      <c r="F533" s="351">
        <f t="shared" si="67"/>
        <v>55086.339646</v>
      </c>
      <c r="G533" s="352"/>
      <c r="H533" s="351">
        <f t="shared" si="71"/>
        <v>73707.73000000001</v>
      </c>
      <c r="I533" s="351">
        <f t="shared" si="68"/>
        <v>1594.0696460000036</v>
      </c>
      <c r="J533" s="351">
        <f t="shared" si="69"/>
        <v>98.832318052000218</v>
      </c>
      <c r="K533" s="635">
        <f>SUM('Employee Salary Payroll Tax '!I535:K535)</f>
        <v>501.66</v>
      </c>
      <c r="L533" s="635">
        <f>'Employee Salary Payroll Tax '!H535</f>
        <v>0</v>
      </c>
      <c r="M533" s="293">
        <f t="shared" si="72"/>
        <v>52990.609999999993</v>
      </c>
      <c r="N533" s="359">
        <f t="shared" si="70"/>
        <v>0.92686701598267507</v>
      </c>
      <c r="O533" s="331"/>
      <c r="P533" s="61"/>
      <c r="Q533" s="294"/>
      <c r="R533" s="292"/>
      <c r="S533" s="291"/>
    </row>
    <row r="534" spans="1:19" ht="14.4">
      <c r="A534" s="36">
        <f t="shared" si="65"/>
        <v>519</v>
      </c>
      <c r="B534" s="526"/>
      <c r="C534" s="36" t="str">
        <f>VLOOKUP('Employee Salary Payroll Tax '!B536,'Employee Salary Payroll Tax '!$D$1:$E$7,2,FALSE)</f>
        <v>IBEW</v>
      </c>
      <c r="D534" s="61">
        <f t="shared" si="66"/>
        <v>6.875E-3</v>
      </c>
      <c r="E534" s="351">
        <f>'Employee Salary Payroll Tax '!N536</f>
        <v>121994.87</v>
      </c>
      <c r="F534" s="351">
        <f t="shared" si="67"/>
        <v>122833.58473125</v>
      </c>
      <c r="G534" s="352"/>
      <c r="H534" s="351">
        <f t="shared" si="71"/>
        <v>5205.1300000000047</v>
      </c>
      <c r="I534" s="351">
        <f t="shared" si="68"/>
        <v>838.71473125000193</v>
      </c>
      <c r="J534" s="351">
        <f t="shared" si="69"/>
        <v>52.000313337500117</v>
      </c>
      <c r="K534" s="635">
        <f>SUM('Employee Salary Payroll Tax '!I536:K536)</f>
        <v>103404.93</v>
      </c>
      <c r="L534" s="635">
        <f>'Employee Salary Payroll Tax '!H536</f>
        <v>0</v>
      </c>
      <c r="M534" s="293">
        <f t="shared" si="72"/>
        <v>18589.940000000002</v>
      </c>
      <c r="N534" s="359">
        <f t="shared" si="70"/>
        <v>44.076351412138806</v>
      </c>
      <c r="O534" s="331"/>
      <c r="P534" s="61"/>
      <c r="Q534" s="294"/>
      <c r="R534" s="292"/>
      <c r="S534" s="291"/>
    </row>
    <row r="535" spans="1:19" ht="14.4">
      <c r="A535" s="36">
        <f t="shared" si="65"/>
        <v>520</v>
      </c>
      <c r="B535" s="526"/>
      <c r="C535" s="36" t="str">
        <f>VLOOKUP('Employee Salary Payroll Tax '!B537,'Employee Salary Payroll Tax '!$D$1:$E$7,2,FALSE)</f>
        <v>NonUnion</v>
      </c>
      <c r="D535" s="61">
        <f t="shared" si="66"/>
        <v>2.98E-2</v>
      </c>
      <c r="E535" s="351">
        <f>'Employee Salary Payroll Tax '!N537</f>
        <v>90696.73</v>
      </c>
      <c r="F535" s="351">
        <f t="shared" si="67"/>
        <v>93399.492553999997</v>
      </c>
      <c r="G535" s="352"/>
      <c r="H535" s="351">
        <f t="shared" si="71"/>
        <v>36503.270000000004</v>
      </c>
      <c r="I535" s="351">
        <f t="shared" si="68"/>
        <v>2702.7625540000008</v>
      </c>
      <c r="J535" s="351">
        <f t="shared" si="69"/>
        <v>167.57127834800005</v>
      </c>
      <c r="K535" s="635">
        <f>SUM('Employee Salary Payroll Tax '!I537:K537)</f>
        <v>46283.83</v>
      </c>
      <c r="L535" s="635">
        <f>'Employee Salary Payroll Tax '!H537</f>
        <v>43.82</v>
      </c>
      <c r="M535" s="293">
        <f t="shared" si="72"/>
        <v>44369.079999999994</v>
      </c>
      <c r="N535" s="359">
        <f t="shared" si="70"/>
        <v>85.514004307057178</v>
      </c>
      <c r="O535" s="331"/>
      <c r="P535" s="61"/>
      <c r="Q535" s="294"/>
      <c r="R535" s="292"/>
      <c r="S535" s="291"/>
    </row>
    <row r="536" spans="1:19" ht="14.4">
      <c r="A536" s="36">
        <f t="shared" si="65"/>
        <v>521</v>
      </c>
      <c r="B536" s="526"/>
      <c r="C536" s="36" t="str">
        <f>VLOOKUP('Employee Salary Payroll Tax '!B538,'Employee Salary Payroll Tax '!$D$1:$E$7,2,FALSE)</f>
        <v>UA</v>
      </c>
      <c r="D536" s="61">
        <f t="shared" si="66"/>
        <v>0.03</v>
      </c>
      <c r="E536" s="351">
        <f>'Employee Salary Payroll Tax '!N538</f>
        <v>749.34</v>
      </c>
      <c r="F536" s="351">
        <f t="shared" si="67"/>
        <v>771.8202</v>
      </c>
      <c r="G536" s="352"/>
      <c r="H536" s="351">
        <f t="shared" si="71"/>
        <v>126450.66</v>
      </c>
      <c r="I536" s="351">
        <f t="shared" si="68"/>
        <v>22.480199999999968</v>
      </c>
      <c r="J536" s="351">
        <f t="shared" si="69"/>
        <v>1.393772399999998</v>
      </c>
      <c r="K536" s="635">
        <f>SUM('Employee Salary Payroll Tax '!I538:K538)</f>
        <v>-12.129999999999999</v>
      </c>
      <c r="L536" s="635">
        <f>'Employee Salary Payroll Tax '!H538</f>
        <v>-0.04</v>
      </c>
      <c r="M536" s="293">
        <f t="shared" si="72"/>
        <v>761.51</v>
      </c>
      <c r="N536" s="359">
        <f t="shared" si="70"/>
        <v>-2.2561799969891067E-2</v>
      </c>
      <c r="O536" s="331"/>
      <c r="P536" s="61"/>
      <c r="Q536" s="294"/>
      <c r="R536" s="292"/>
      <c r="S536" s="291"/>
    </row>
    <row r="537" spans="1:19" ht="14.4">
      <c r="A537" s="36">
        <f t="shared" si="65"/>
        <v>522</v>
      </c>
      <c r="B537" s="526"/>
      <c r="C537" s="36" t="str">
        <f>VLOOKUP('Employee Salary Payroll Tax '!B539,'Employee Salary Payroll Tax '!$D$1:$E$7,2,FALSE)</f>
        <v>UA</v>
      </c>
      <c r="D537" s="61">
        <f t="shared" si="66"/>
        <v>0.03</v>
      </c>
      <c r="E537" s="351">
        <f>'Employee Salary Payroll Tax '!N539</f>
        <v>41261.199999999997</v>
      </c>
      <c r="F537" s="351">
        <f t="shared" si="67"/>
        <v>42499.036</v>
      </c>
      <c r="G537" s="352"/>
      <c r="H537" s="351">
        <f t="shared" si="71"/>
        <v>85938.8</v>
      </c>
      <c r="I537" s="351">
        <f t="shared" si="68"/>
        <v>1237.836000000003</v>
      </c>
      <c r="J537" s="351">
        <f t="shared" si="69"/>
        <v>76.745832000000178</v>
      </c>
      <c r="K537" s="635">
        <f>SUM('Employee Salary Payroll Tax '!I539:K539)</f>
        <v>22831.149999999998</v>
      </c>
      <c r="L537" s="635">
        <f>'Employee Salary Payroll Tax '!H539</f>
        <v>162.69</v>
      </c>
      <c r="M537" s="293">
        <f t="shared" si="72"/>
        <v>18267.36</v>
      </c>
      <c r="N537" s="359">
        <f t="shared" si="70"/>
        <v>42.465938998970898</v>
      </c>
      <c r="O537" s="331"/>
      <c r="P537" s="61"/>
      <c r="Q537" s="294"/>
      <c r="R537" s="292"/>
      <c r="S537" s="291"/>
    </row>
    <row r="538" spans="1:19" ht="14.4">
      <c r="A538" s="36">
        <f t="shared" si="65"/>
        <v>523</v>
      </c>
      <c r="B538" s="526"/>
      <c r="C538" s="36" t="str">
        <f>VLOOKUP('Employee Salary Payroll Tax '!B540,'Employee Salary Payroll Tax '!$D$1:$E$7,2,FALSE)</f>
        <v>IBEW</v>
      </c>
      <c r="D538" s="61">
        <f t="shared" si="66"/>
        <v>6.875E-3</v>
      </c>
      <c r="E538" s="351">
        <f>'Employee Salary Payroll Tax '!N540</f>
        <v>66886.47</v>
      </c>
      <c r="F538" s="351">
        <f t="shared" si="67"/>
        <v>67346.314481249996</v>
      </c>
      <c r="G538" s="352"/>
      <c r="H538" s="351">
        <f t="shared" si="71"/>
        <v>60313.53</v>
      </c>
      <c r="I538" s="351">
        <f t="shared" si="68"/>
        <v>459.84448124999471</v>
      </c>
      <c r="J538" s="351">
        <f t="shared" si="69"/>
        <v>28.510357837499672</v>
      </c>
      <c r="K538" s="635">
        <f>SUM('Employee Salary Payroll Tax '!I540:K540)</f>
        <v>0</v>
      </c>
      <c r="L538" s="635">
        <f>'Employee Salary Payroll Tax '!H540</f>
        <v>0</v>
      </c>
      <c r="M538" s="293">
        <f t="shared" si="72"/>
        <v>66886.47</v>
      </c>
      <c r="N538" s="359">
        <f t="shared" si="70"/>
        <v>0</v>
      </c>
      <c r="O538" s="331"/>
      <c r="P538" s="61"/>
      <c r="Q538" s="294"/>
      <c r="R538" s="292"/>
      <c r="S538" s="291"/>
    </row>
    <row r="539" spans="1:19" ht="14.4">
      <c r="A539" s="36">
        <f t="shared" si="65"/>
        <v>524</v>
      </c>
      <c r="B539" s="526"/>
      <c r="C539" s="36" t="str">
        <f>VLOOKUP('Employee Salary Payroll Tax '!B541,'Employee Salary Payroll Tax '!$D$1:$E$7,2,FALSE)</f>
        <v>IBEW</v>
      </c>
      <c r="D539" s="61">
        <f t="shared" si="66"/>
        <v>6.875E-3</v>
      </c>
      <c r="E539" s="351">
        <f>'Employee Salary Payroll Tax '!N541</f>
        <v>54174.82</v>
      </c>
      <c r="F539" s="351">
        <f t="shared" si="67"/>
        <v>54547.271887499999</v>
      </c>
      <c r="G539" s="352"/>
      <c r="H539" s="351">
        <f t="shared" si="71"/>
        <v>73025.179999999993</v>
      </c>
      <c r="I539" s="351">
        <f t="shared" si="68"/>
        <v>372.45188749999943</v>
      </c>
      <c r="J539" s="351">
        <f t="shared" si="69"/>
        <v>23.092017024999965</v>
      </c>
      <c r="K539" s="635">
        <f>SUM('Employee Salary Payroll Tax '!I541:K541)</f>
        <v>54174.82</v>
      </c>
      <c r="L539" s="635">
        <f>'Employee Salary Payroll Tax '!H541</f>
        <v>0</v>
      </c>
      <c r="M539" s="293">
        <f t="shared" si="72"/>
        <v>0</v>
      </c>
      <c r="N539" s="359">
        <f t="shared" si="70"/>
        <v>23.092017024573714</v>
      </c>
      <c r="O539" s="331"/>
      <c r="P539" s="61"/>
      <c r="Q539" s="294"/>
      <c r="R539" s="292"/>
      <c r="S539" s="291"/>
    </row>
    <row r="540" spans="1:19" ht="14.4">
      <c r="A540" s="36">
        <f t="shared" si="65"/>
        <v>525</v>
      </c>
      <c r="B540" s="526"/>
      <c r="C540" s="36" t="str">
        <f>VLOOKUP('Employee Salary Payroll Tax '!B542,'Employee Salary Payroll Tax '!$D$1:$E$7,2,FALSE)</f>
        <v>IBEW</v>
      </c>
      <c r="D540" s="61">
        <f t="shared" si="66"/>
        <v>6.875E-3</v>
      </c>
      <c r="E540" s="351">
        <f>'Employee Salary Payroll Tax '!N542</f>
        <v>22200.46</v>
      </c>
      <c r="F540" s="351">
        <f t="shared" si="67"/>
        <v>22353.088162499997</v>
      </c>
      <c r="G540" s="352"/>
      <c r="H540" s="351">
        <f t="shared" si="71"/>
        <v>104999.54000000001</v>
      </c>
      <c r="I540" s="351">
        <f t="shared" si="68"/>
        <v>152.62816249999742</v>
      </c>
      <c r="J540" s="351">
        <f t="shared" si="69"/>
        <v>9.4629460749998398</v>
      </c>
      <c r="K540" s="635">
        <f>SUM('Employee Salary Payroll Tax '!I542:K542)</f>
        <v>22200.460000000003</v>
      </c>
      <c r="L540" s="635">
        <f>'Employee Salary Payroll Tax '!H542</f>
        <v>0</v>
      </c>
      <c r="M540" s="293">
        <f t="shared" si="72"/>
        <v>-3.637978807091713E-12</v>
      </c>
      <c r="N540" s="359">
        <f t="shared" si="70"/>
        <v>9.4629460745735905</v>
      </c>
      <c r="O540" s="331"/>
      <c r="P540" s="61"/>
      <c r="Q540" s="294"/>
      <c r="R540" s="292"/>
      <c r="S540" s="291"/>
    </row>
    <row r="541" spans="1:19" ht="14.4">
      <c r="A541" s="36">
        <f t="shared" si="65"/>
        <v>526</v>
      </c>
      <c r="B541" s="526"/>
      <c r="C541" s="36" t="str">
        <f>VLOOKUP('Employee Salary Payroll Tax '!B543,'Employee Salary Payroll Tax '!$D$1:$E$7,2,FALSE)</f>
        <v>NonUnion</v>
      </c>
      <c r="D541" s="61">
        <f t="shared" si="66"/>
        <v>2.98E-2</v>
      </c>
      <c r="E541" s="351">
        <f>'Employee Salary Payroll Tax '!N543</f>
        <v>83046.27</v>
      </c>
      <c r="F541" s="351">
        <f t="shared" si="67"/>
        <v>85521.048846000005</v>
      </c>
      <c r="G541" s="352"/>
      <c r="H541" s="351">
        <f t="shared" si="71"/>
        <v>44153.729999999996</v>
      </c>
      <c r="I541" s="351">
        <f t="shared" si="68"/>
        <v>2474.7788460000011</v>
      </c>
      <c r="J541" s="351">
        <f t="shared" si="69"/>
        <v>153.43628845200007</v>
      </c>
      <c r="K541" s="635">
        <f>SUM('Employee Salary Payroll Tax '!I543:K543)</f>
        <v>2945.41</v>
      </c>
      <c r="L541" s="635">
        <f>'Employee Salary Payroll Tax '!H543</f>
        <v>0</v>
      </c>
      <c r="M541" s="293">
        <f t="shared" si="72"/>
        <v>80100.86</v>
      </c>
      <c r="N541" s="359">
        <f t="shared" si="70"/>
        <v>5.4419395159344734</v>
      </c>
      <c r="O541" s="331"/>
      <c r="P541" s="61"/>
      <c r="Q541" s="294"/>
      <c r="R541" s="292"/>
      <c r="S541" s="291"/>
    </row>
    <row r="542" spans="1:19" ht="14.4">
      <c r="A542" s="36">
        <f t="shared" si="65"/>
        <v>527</v>
      </c>
      <c r="B542" s="526"/>
      <c r="C542" s="36" t="str">
        <f>VLOOKUP('Employee Salary Payroll Tax '!B544,'Employee Salary Payroll Tax '!$D$1:$E$7,2,FALSE)</f>
        <v>NonUnion</v>
      </c>
      <c r="D542" s="61">
        <f t="shared" si="66"/>
        <v>2.98E-2</v>
      </c>
      <c r="E542" s="351">
        <f>'Employee Salary Payroll Tax '!N544</f>
        <v>91289.98</v>
      </c>
      <c r="F542" s="351">
        <f t="shared" si="67"/>
        <v>94010.421403999993</v>
      </c>
      <c r="G542" s="352"/>
      <c r="H542" s="351">
        <f t="shared" si="71"/>
        <v>35910.020000000004</v>
      </c>
      <c r="I542" s="351">
        <f t="shared" si="68"/>
        <v>2720.4414039999974</v>
      </c>
      <c r="J542" s="351">
        <f t="shared" si="69"/>
        <v>168.66736704799985</v>
      </c>
      <c r="K542" s="635">
        <f>SUM('Employee Salary Payroll Tax '!I544:K544)</f>
        <v>11031.189999999999</v>
      </c>
      <c r="L542" s="635">
        <f>'Employee Salary Payroll Tax '!H544</f>
        <v>0</v>
      </c>
      <c r="M542" s="293">
        <f t="shared" si="72"/>
        <v>80258.789999999994</v>
      </c>
      <c r="N542" s="359">
        <f t="shared" si="70"/>
        <v>20.381226643776724</v>
      </c>
      <c r="O542" s="331"/>
      <c r="P542" s="61"/>
      <c r="Q542" s="294"/>
      <c r="R542" s="292"/>
      <c r="S542" s="291"/>
    </row>
    <row r="543" spans="1:19" ht="14.4">
      <c r="A543" s="36">
        <f t="shared" si="65"/>
        <v>528</v>
      </c>
      <c r="B543" s="526"/>
      <c r="C543" s="36" t="str">
        <f>VLOOKUP('Employee Salary Payroll Tax '!B545,'Employee Salary Payroll Tax '!$D$1:$E$7,2,FALSE)</f>
        <v>IBEW</v>
      </c>
      <c r="D543" s="61">
        <f t="shared" si="66"/>
        <v>6.875E-3</v>
      </c>
      <c r="E543" s="351">
        <f>'Employee Salary Payroll Tax '!N545</f>
        <v>4791.7</v>
      </c>
      <c r="F543" s="351">
        <f t="shared" si="67"/>
        <v>4824.6429374999998</v>
      </c>
      <c r="G543" s="352"/>
      <c r="H543" s="351">
        <f t="shared" si="71"/>
        <v>122408.3</v>
      </c>
      <c r="I543" s="351">
        <f t="shared" si="68"/>
        <v>32.942937499999971</v>
      </c>
      <c r="J543" s="351">
        <f t="shared" si="69"/>
        <v>2.0424621249999984</v>
      </c>
      <c r="K543" s="635">
        <f>SUM('Employee Salary Payroll Tax '!I545:K545)</f>
        <v>4791.7</v>
      </c>
      <c r="L543" s="635">
        <f>'Employee Salary Payroll Tax '!H545</f>
        <v>0</v>
      </c>
      <c r="M543" s="293">
        <f t="shared" si="72"/>
        <v>0</v>
      </c>
      <c r="N543" s="359">
        <f t="shared" si="70"/>
        <v>2.0424621245737482</v>
      </c>
      <c r="O543" s="331"/>
      <c r="P543" s="61"/>
      <c r="Q543" s="294"/>
      <c r="R543" s="292"/>
      <c r="S543" s="291"/>
    </row>
    <row r="544" spans="1:19" ht="14.4">
      <c r="A544" s="36">
        <f t="shared" si="65"/>
        <v>529</v>
      </c>
      <c r="B544" s="526"/>
      <c r="C544" s="36" t="str">
        <f>VLOOKUP('Employee Salary Payroll Tax '!B546,'Employee Salary Payroll Tax '!$D$1:$E$7,2,FALSE)</f>
        <v>IBEW</v>
      </c>
      <c r="D544" s="61">
        <f t="shared" si="66"/>
        <v>6.875E-3</v>
      </c>
      <c r="E544" s="351">
        <f>'Employee Salary Payroll Tax '!N546</f>
        <v>108855.47</v>
      </c>
      <c r="F544" s="351">
        <f t="shared" si="67"/>
        <v>109603.85135625</v>
      </c>
      <c r="G544" s="352"/>
      <c r="H544" s="351">
        <f t="shared" si="71"/>
        <v>18344.53</v>
      </c>
      <c r="I544" s="351">
        <f t="shared" si="68"/>
        <v>748.38135624999995</v>
      </c>
      <c r="J544" s="351">
        <f t="shared" si="69"/>
        <v>46.399644087499993</v>
      </c>
      <c r="K544" s="635">
        <f>SUM('Employee Salary Payroll Tax '!I546:K546)</f>
        <v>106940.86</v>
      </c>
      <c r="L544" s="635">
        <f>'Employee Salary Payroll Tax '!H546</f>
        <v>0</v>
      </c>
      <c r="M544" s="293">
        <f t="shared" si="72"/>
        <v>1914.6100000000006</v>
      </c>
      <c r="N544" s="359">
        <f t="shared" si="70"/>
        <v>45.58354157458124</v>
      </c>
      <c r="O544" s="331"/>
      <c r="P544" s="61"/>
      <c r="Q544" s="294"/>
      <c r="R544" s="292"/>
      <c r="S544" s="291"/>
    </row>
    <row r="545" spans="1:19" ht="14.4">
      <c r="A545" s="36">
        <f t="shared" si="65"/>
        <v>530</v>
      </c>
      <c r="B545" s="526"/>
      <c r="C545" s="36" t="str">
        <f>VLOOKUP('Employee Salary Payroll Tax '!B547,'Employee Salary Payroll Tax '!$D$1:$E$7,2,FALSE)</f>
        <v>NonUnion</v>
      </c>
      <c r="D545" s="61">
        <f t="shared" si="66"/>
        <v>2.98E-2</v>
      </c>
      <c r="E545" s="351">
        <f>'Employee Salary Payroll Tax '!N547</f>
        <v>31414.28</v>
      </c>
      <c r="F545" s="351">
        <f t="shared" si="67"/>
        <v>32350.425544000002</v>
      </c>
      <c r="G545" s="352"/>
      <c r="H545" s="351">
        <f t="shared" si="71"/>
        <v>95785.72</v>
      </c>
      <c r="I545" s="351">
        <f t="shared" si="68"/>
        <v>936.1455440000027</v>
      </c>
      <c r="J545" s="351">
        <f t="shared" si="69"/>
        <v>58.04102372800017</v>
      </c>
      <c r="K545" s="635">
        <f>SUM('Employee Salary Payroll Tax '!I547:K547)</f>
        <v>3866.48</v>
      </c>
      <c r="L545" s="635">
        <f>'Employee Salary Payroll Tax '!H547</f>
        <v>0</v>
      </c>
      <c r="M545" s="293">
        <f t="shared" si="72"/>
        <v>27547.8</v>
      </c>
      <c r="N545" s="359">
        <f t="shared" si="70"/>
        <v>7.1437084477726174</v>
      </c>
      <c r="O545" s="331"/>
      <c r="P545" s="61"/>
      <c r="Q545" s="294"/>
      <c r="R545" s="292"/>
      <c r="S545" s="291"/>
    </row>
    <row r="546" spans="1:19" ht="14.4">
      <c r="A546" s="36">
        <f t="shared" si="65"/>
        <v>531</v>
      </c>
      <c r="B546" s="526"/>
      <c r="C546" s="36" t="str">
        <f>VLOOKUP('Employee Salary Payroll Tax '!B548,'Employee Salary Payroll Tax '!$D$1:$E$7,2,FALSE)</f>
        <v>NonUnion</v>
      </c>
      <c r="D546" s="61">
        <f t="shared" si="66"/>
        <v>2.98E-2</v>
      </c>
      <c r="E546" s="351">
        <f>'Employee Salary Payroll Tax '!N548</f>
        <v>67162.23</v>
      </c>
      <c r="F546" s="351">
        <f t="shared" si="67"/>
        <v>69163.664453999998</v>
      </c>
      <c r="G546" s="352"/>
      <c r="H546" s="351">
        <f t="shared" si="71"/>
        <v>60037.770000000004</v>
      </c>
      <c r="I546" s="351">
        <f t="shared" si="68"/>
        <v>2001.434454000002</v>
      </c>
      <c r="J546" s="351">
        <f t="shared" si="69"/>
        <v>124.08893614800013</v>
      </c>
      <c r="K546" s="635">
        <f>SUM('Employee Salary Payroll Tax '!I548:K548)</f>
        <v>53013.53</v>
      </c>
      <c r="L546" s="635">
        <f>'Employee Salary Payroll Tax '!H548</f>
        <v>985.55</v>
      </c>
      <c r="M546" s="293">
        <f t="shared" si="72"/>
        <v>13163.149999999998</v>
      </c>
      <c r="N546" s="359">
        <f t="shared" si="70"/>
        <v>97.947798026541733</v>
      </c>
      <c r="O546" s="331"/>
      <c r="P546" s="61"/>
      <c r="Q546" s="294"/>
      <c r="R546" s="292"/>
      <c r="S546" s="291"/>
    </row>
    <row r="547" spans="1:19" ht="14.4">
      <c r="A547" s="36">
        <f t="shared" si="65"/>
        <v>532</v>
      </c>
      <c r="B547" s="526"/>
      <c r="C547" s="36" t="str">
        <f>VLOOKUP('Employee Salary Payroll Tax '!B549,'Employee Salary Payroll Tax '!$D$1:$E$7,2,FALSE)</f>
        <v>NonUnion</v>
      </c>
      <c r="D547" s="61">
        <f t="shared" si="66"/>
        <v>2.98E-2</v>
      </c>
      <c r="E547" s="351">
        <f>'Employee Salary Payroll Tax '!N549</f>
        <v>52235.9</v>
      </c>
      <c r="F547" s="351">
        <f t="shared" si="67"/>
        <v>53792.529820000003</v>
      </c>
      <c r="G547" s="352"/>
      <c r="H547" s="351">
        <f t="shared" si="71"/>
        <v>74964.100000000006</v>
      </c>
      <c r="I547" s="351">
        <f t="shared" si="68"/>
        <v>1556.6298200000019</v>
      </c>
      <c r="J547" s="351">
        <f t="shared" si="69"/>
        <v>96.511048840000115</v>
      </c>
      <c r="K547" s="635">
        <f>SUM('Employee Salary Payroll Tax '!I549:K549)</f>
        <v>5921.08</v>
      </c>
      <c r="L547" s="635">
        <f>'Employee Salary Payroll Tax '!H549</f>
        <v>0</v>
      </c>
      <c r="M547" s="293">
        <f t="shared" si="72"/>
        <v>46314.82</v>
      </c>
      <c r="N547" s="359">
        <f t="shared" si="70"/>
        <v>10.939787407790581</v>
      </c>
      <c r="O547" s="331"/>
      <c r="P547" s="61"/>
      <c r="Q547" s="294"/>
      <c r="R547" s="292"/>
      <c r="S547" s="291"/>
    </row>
    <row r="548" spans="1:19" ht="14.4">
      <c r="A548" s="36">
        <f t="shared" si="65"/>
        <v>533</v>
      </c>
      <c r="B548" s="526"/>
      <c r="C548" s="36" t="str">
        <f>VLOOKUP('Employee Salary Payroll Tax '!B550,'Employee Salary Payroll Tax '!$D$1:$E$7,2,FALSE)</f>
        <v>NonUnion</v>
      </c>
      <c r="D548" s="61">
        <f t="shared" si="66"/>
        <v>2.98E-2</v>
      </c>
      <c r="E548" s="351">
        <f>'Employee Salary Payroll Tax '!N550</f>
        <v>91285.440000000002</v>
      </c>
      <c r="F548" s="351">
        <f t="shared" si="67"/>
        <v>94005.746112000008</v>
      </c>
      <c r="G548" s="352"/>
      <c r="H548" s="351">
        <f t="shared" si="71"/>
        <v>35914.559999999998</v>
      </c>
      <c r="I548" s="351">
        <f t="shared" si="68"/>
        <v>2720.3061120000057</v>
      </c>
      <c r="J548" s="351">
        <f t="shared" si="69"/>
        <v>168.65897894400035</v>
      </c>
      <c r="K548" s="635">
        <f>SUM('Employee Salary Payroll Tax '!I550:K550)</f>
        <v>1814.0200000000002</v>
      </c>
      <c r="L548" s="635">
        <f>'Employee Salary Payroll Tax '!H550</f>
        <v>0</v>
      </c>
      <c r="M548" s="293">
        <f t="shared" si="72"/>
        <v>89471.42</v>
      </c>
      <c r="N548" s="359">
        <f t="shared" si="70"/>
        <v>3.3515833519632925</v>
      </c>
      <c r="O548" s="331"/>
      <c r="P548" s="61"/>
      <c r="Q548" s="294"/>
      <c r="R548" s="292"/>
      <c r="S548" s="291"/>
    </row>
    <row r="549" spans="1:19" ht="14.4">
      <c r="A549" s="36">
        <f t="shared" si="65"/>
        <v>534</v>
      </c>
      <c r="B549" s="526"/>
      <c r="C549" s="36" t="str">
        <f>VLOOKUP('Employee Salary Payroll Tax '!B551,'Employee Salary Payroll Tax '!$D$1:$E$7,2,FALSE)</f>
        <v>IBEW</v>
      </c>
      <c r="D549" s="61">
        <f t="shared" si="66"/>
        <v>6.875E-3</v>
      </c>
      <c r="E549" s="351">
        <f>'Employee Salary Payroll Tax '!N551</f>
        <v>2734.78</v>
      </c>
      <c r="F549" s="351">
        <f t="shared" si="67"/>
        <v>2753.5816125000001</v>
      </c>
      <c r="G549" s="352"/>
      <c r="H549" s="351">
        <f t="shared" si="71"/>
        <v>124465.22</v>
      </c>
      <c r="I549" s="351">
        <f t="shared" si="68"/>
        <v>18.801612499999919</v>
      </c>
      <c r="J549" s="351">
        <f t="shared" si="69"/>
        <v>1.165699974999995</v>
      </c>
      <c r="K549" s="635">
        <f>SUM('Employee Salary Payroll Tax '!I551:K551)</f>
        <v>2732.6600000000003</v>
      </c>
      <c r="L549" s="635">
        <f>'Employee Salary Payroll Tax '!H551</f>
        <v>0</v>
      </c>
      <c r="M549" s="293">
        <f t="shared" si="72"/>
        <v>2.1199999999998909</v>
      </c>
      <c r="N549" s="359">
        <f t="shared" si="70"/>
        <v>1.1647963245740756</v>
      </c>
      <c r="O549" s="331"/>
      <c r="P549" s="61"/>
      <c r="Q549" s="294"/>
      <c r="R549" s="292"/>
      <c r="S549" s="291"/>
    </row>
    <row r="550" spans="1:19" ht="14.4">
      <c r="A550" s="36">
        <f t="shared" si="65"/>
        <v>535</v>
      </c>
      <c r="B550" s="526"/>
      <c r="C550" s="36" t="str">
        <f>VLOOKUP('Employee Salary Payroll Tax '!B552,'Employee Salary Payroll Tax '!$D$1:$E$7,2,FALSE)</f>
        <v>Not Assigned</v>
      </c>
      <c r="D550" s="61">
        <f t="shared" si="66"/>
        <v>0</v>
      </c>
      <c r="E550" s="351">
        <f>'Employee Salary Payroll Tax '!N552</f>
        <v>0.02</v>
      </c>
      <c r="F550" s="351">
        <f t="shared" si="67"/>
        <v>0.02</v>
      </c>
      <c r="G550" s="352"/>
      <c r="H550" s="351">
        <f t="shared" si="71"/>
        <v>127199.98</v>
      </c>
      <c r="I550" s="351">
        <f t="shared" si="68"/>
        <v>0</v>
      </c>
      <c r="J550" s="351">
        <f t="shared" si="69"/>
        <v>0</v>
      </c>
      <c r="K550" s="635">
        <f>SUM('Employee Salary Payroll Tax '!I552:K552)</f>
        <v>4.33</v>
      </c>
      <c r="L550" s="635">
        <f>'Employee Salary Payroll Tax '!H552</f>
        <v>0</v>
      </c>
      <c r="M550" s="293">
        <f t="shared" si="72"/>
        <v>-4.3100000000000005</v>
      </c>
      <c r="N550" s="359">
        <f t="shared" si="70"/>
        <v>0</v>
      </c>
      <c r="O550" s="331"/>
      <c r="P550" s="61"/>
      <c r="Q550" s="294"/>
      <c r="R550" s="292"/>
      <c r="S550" s="291"/>
    </row>
    <row r="551" spans="1:19" ht="14.4">
      <c r="A551" s="36">
        <f t="shared" si="65"/>
        <v>536</v>
      </c>
      <c r="B551" s="526"/>
      <c r="C551" s="36" t="str">
        <f>VLOOKUP('Employee Salary Payroll Tax '!B553,'Employee Salary Payroll Tax '!$D$1:$E$7,2,FALSE)</f>
        <v>NonUnion</v>
      </c>
      <c r="D551" s="61">
        <f t="shared" si="66"/>
        <v>2.98E-2</v>
      </c>
      <c r="E551" s="351">
        <f>'Employee Salary Payroll Tax '!N553</f>
        <v>64089.58</v>
      </c>
      <c r="F551" s="351">
        <f t="shared" si="67"/>
        <v>65999.449484000012</v>
      </c>
      <c r="G551" s="352"/>
      <c r="H551" s="351">
        <f t="shared" si="71"/>
        <v>63110.42</v>
      </c>
      <c r="I551" s="351">
        <f t="shared" si="68"/>
        <v>1909.8694840000098</v>
      </c>
      <c r="J551" s="351">
        <f t="shared" si="69"/>
        <v>118.41190800800061</v>
      </c>
      <c r="K551" s="635">
        <f>SUM('Employee Salary Payroll Tax '!I553:K553)</f>
        <v>39398.239999999998</v>
      </c>
      <c r="L551" s="635">
        <f>'Employee Salary Payroll Tax '!H553</f>
        <v>0</v>
      </c>
      <c r="M551" s="293">
        <f t="shared" si="72"/>
        <v>24691.340000000004</v>
      </c>
      <c r="N551" s="359">
        <f t="shared" si="70"/>
        <v>72.792188222864581</v>
      </c>
      <c r="O551" s="331"/>
      <c r="P551" s="61"/>
      <c r="Q551" s="294"/>
      <c r="R551" s="292"/>
      <c r="S551" s="291"/>
    </row>
    <row r="552" spans="1:19" ht="14.4">
      <c r="A552" s="36">
        <f t="shared" si="65"/>
        <v>537</v>
      </c>
      <c r="B552" s="526"/>
      <c r="C552" s="36" t="str">
        <f>VLOOKUP('Employee Salary Payroll Tax '!B554,'Employee Salary Payroll Tax '!$D$1:$E$7,2,FALSE)</f>
        <v>NonUnion</v>
      </c>
      <c r="D552" s="61">
        <f t="shared" si="66"/>
        <v>2.98E-2</v>
      </c>
      <c r="E552" s="351">
        <f>'Employee Salary Payroll Tax '!N554</f>
        <v>43990.559999999998</v>
      </c>
      <c r="F552" s="351">
        <f t="shared" si="67"/>
        <v>45301.478688000003</v>
      </c>
      <c r="G552" s="352"/>
      <c r="H552" s="351">
        <f t="shared" si="71"/>
        <v>83209.440000000002</v>
      </c>
      <c r="I552" s="351">
        <f t="shared" si="68"/>
        <v>1310.9186880000052</v>
      </c>
      <c r="J552" s="351">
        <f t="shared" si="69"/>
        <v>81.276958656000318</v>
      </c>
      <c r="K552" s="635">
        <f>SUM('Employee Salary Payroll Tax '!I554:K554)</f>
        <v>14516.86</v>
      </c>
      <c r="L552" s="635">
        <f>'Employee Salary Payroll Tax '!H554</f>
        <v>0</v>
      </c>
      <c r="M552" s="293">
        <f t="shared" si="72"/>
        <v>29473.699999999997</v>
      </c>
      <c r="N552" s="359">
        <f t="shared" si="70"/>
        <v>26.821350535390401</v>
      </c>
      <c r="O552" s="331"/>
      <c r="P552" s="61"/>
      <c r="Q552" s="294"/>
      <c r="R552" s="292"/>
      <c r="S552" s="291"/>
    </row>
    <row r="553" spans="1:19" ht="14.4">
      <c r="A553" s="36">
        <f t="shared" si="65"/>
        <v>538</v>
      </c>
      <c r="B553" s="526"/>
      <c r="C553" s="36" t="str">
        <f>VLOOKUP('Employee Salary Payroll Tax '!B555,'Employee Salary Payroll Tax '!$D$1:$E$7,2,FALSE)</f>
        <v>UA</v>
      </c>
      <c r="D553" s="61">
        <f t="shared" si="66"/>
        <v>0.03</v>
      </c>
      <c r="E553" s="351">
        <f>'Employee Salary Payroll Tax '!N555</f>
        <v>76322.78</v>
      </c>
      <c r="F553" s="351">
        <f t="shared" si="67"/>
        <v>78612.463400000008</v>
      </c>
      <c r="G553" s="352"/>
      <c r="H553" s="351">
        <f t="shared" si="71"/>
        <v>50877.22</v>
      </c>
      <c r="I553" s="351">
        <f t="shared" si="68"/>
        <v>2289.683400000009</v>
      </c>
      <c r="J553" s="351">
        <f t="shared" si="69"/>
        <v>141.96037080000056</v>
      </c>
      <c r="K553" s="635">
        <f>SUM('Employee Salary Payroll Tax '!I555:K555)</f>
        <v>67127.790000000008</v>
      </c>
      <c r="L553" s="635">
        <f>'Employee Salary Payroll Tax '!H555</f>
        <v>2057.2800000000002</v>
      </c>
      <c r="M553" s="293">
        <f t="shared" si="72"/>
        <v>7137.70999999999</v>
      </c>
      <c r="N553" s="359">
        <f t="shared" si="70"/>
        <v>124.8576893983646</v>
      </c>
      <c r="O553" s="331"/>
      <c r="P553" s="61"/>
      <c r="Q553" s="294"/>
      <c r="R553" s="292"/>
      <c r="S553" s="291"/>
    </row>
    <row r="554" spans="1:19" ht="14.4">
      <c r="A554" s="36">
        <f t="shared" si="65"/>
        <v>539</v>
      </c>
      <c r="B554" s="526"/>
      <c r="C554" s="36" t="str">
        <f>VLOOKUP('Employee Salary Payroll Tax '!B556,'Employee Salary Payroll Tax '!$D$1:$E$7,2,FALSE)</f>
        <v>UA</v>
      </c>
      <c r="D554" s="61">
        <f t="shared" si="66"/>
        <v>0.03</v>
      </c>
      <c r="E554" s="351">
        <f>'Employee Salary Payroll Tax '!N556</f>
        <v>91032</v>
      </c>
      <c r="F554" s="351">
        <f t="shared" si="67"/>
        <v>93762.96</v>
      </c>
      <c r="G554" s="352"/>
      <c r="H554" s="351">
        <f t="shared" si="71"/>
        <v>36168</v>
      </c>
      <c r="I554" s="351">
        <f t="shared" si="68"/>
        <v>2730.9600000000064</v>
      </c>
      <c r="J554" s="351">
        <f t="shared" si="69"/>
        <v>169.31952000000041</v>
      </c>
      <c r="K554" s="635">
        <f>SUM('Employee Salary Payroll Tax '!I556:K556)</f>
        <v>88378.98</v>
      </c>
      <c r="L554" s="635">
        <f>'Employee Salary Payroll Tax '!H556</f>
        <v>0</v>
      </c>
      <c r="M554" s="293">
        <f t="shared" si="72"/>
        <v>2653.0200000000041</v>
      </c>
      <c r="N554" s="359">
        <f t="shared" si="70"/>
        <v>164.38490279819462</v>
      </c>
      <c r="O554" s="331"/>
      <c r="P554" s="61"/>
      <c r="Q554" s="294"/>
      <c r="R554" s="292"/>
      <c r="S554" s="291"/>
    </row>
    <row r="555" spans="1:19" ht="14.4">
      <c r="A555" s="36">
        <f t="shared" si="65"/>
        <v>540</v>
      </c>
      <c r="B555" s="526"/>
      <c r="C555" s="36" t="str">
        <f>VLOOKUP('Employee Salary Payroll Tax '!B557,'Employee Salary Payroll Tax '!$D$1:$E$7,2,FALSE)</f>
        <v>NonUnion</v>
      </c>
      <c r="D555" s="61">
        <f t="shared" si="66"/>
        <v>2.98E-2</v>
      </c>
      <c r="E555" s="351">
        <f>'Employee Salary Payroll Tax '!N557</f>
        <v>-0.01</v>
      </c>
      <c r="F555" s="351">
        <f t="shared" si="67"/>
        <v>-1.0298E-2</v>
      </c>
      <c r="G555" s="352"/>
      <c r="H555" s="351">
        <f t="shared" si="71"/>
        <v>127200.01</v>
      </c>
      <c r="I555" s="351">
        <f t="shared" si="68"/>
        <v>-2.9799999999999965E-4</v>
      </c>
      <c r="J555" s="351">
        <f t="shared" si="69"/>
        <v>-1.8475999999999977E-5</v>
      </c>
      <c r="K555" s="635">
        <f>SUM('Employee Salary Payroll Tax '!I557:K557)</f>
        <v>-0.01</v>
      </c>
      <c r="L555" s="635">
        <f>'Employee Salary Payroll Tax '!H557</f>
        <v>0</v>
      </c>
      <c r="M555" s="293">
        <f t="shared" si="72"/>
        <v>0</v>
      </c>
      <c r="N555" s="359">
        <f t="shared" si="70"/>
        <v>-1.8477847784778455E-5</v>
      </c>
      <c r="O555" s="331"/>
      <c r="P555" s="61"/>
      <c r="Q555" s="294"/>
      <c r="R555" s="292"/>
      <c r="S555" s="291"/>
    </row>
    <row r="556" spans="1:19" ht="14.4">
      <c r="A556" s="36">
        <f t="shared" si="65"/>
        <v>541</v>
      </c>
      <c r="B556" s="526"/>
      <c r="C556" s="36" t="str">
        <f>VLOOKUP('Employee Salary Payroll Tax '!B558,'Employee Salary Payroll Tax '!$D$1:$E$7,2,FALSE)</f>
        <v>NonUnion</v>
      </c>
      <c r="D556" s="61">
        <f t="shared" si="66"/>
        <v>2.98E-2</v>
      </c>
      <c r="E556" s="351">
        <f>'Employee Salary Payroll Tax '!N558</f>
        <v>29331.84</v>
      </c>
      <c r="F556" s="351">
        <f t="shared" si="67"/>
        <v>30205.928832000001</v>
      </c>
      <c r="G556" s="352"/>
      <c r="H556" s="351">
        <f t="shared" si="71"/>
        <v>97868.160000000003</v>
      </c>
      <c r="I556" s="351">
        <f t="shared" si="68"/>
        <v>874.08883200000128</v>
      </c>
      <c r="J556" s="351">
        <f t="shared" si="69"/>
        <v>54.193507584000081</v>
      </c>
      <c r="K556" s="635">
        <f>SUM('Employee Salary Payroll Tax '!I558:K558)</f>
        <v>29331.84</v>
      </c>
      <c r="L556" s="635">
        <f>'Employee Salary Payroll Tax '!H558</f>
        <v>0</v>
      </c>
      <c r="M556" s="293">
        <f t="shared" si="72"/>
        <v>0</v>
      </c>
      <c r="N556" s="359">
        <f t="shared" si="70"/>
        <v>54.193507582152478</v>
      </c>
      <c r="O556" s="331"/>
      <c r="P556" s="61"/>
      <c r="Q556" s="294"/>
      <c r="R556" s="292"/>
      <c r="S556" s="291"/>
    </row>
    <row r="557" spans="1:19" ht="14.4">
      <c r="A557" s="36">
        <f t="shared" si="65"/>
        <v>542</v>
      </c>
      <c r="B557" s="526"/>
      <c r="C557" s="36" t="str">
        <f>VLOOKUP('Employee Salary Payroll Tax '!B559,'Employee Salary Payroll Tax '!$D$1:$E$7,2,FALSE)</f>
        <v>NonUnion</v>
      </c>
      <c r="D557" s="61">
        <f t="shared" si="66"/>
        <v>2.98E-2</v>
      </c>
      <c r="E557" s="351">
        <f>'Employee Salary Payroll Tax '!N559</f>
        <v>69653.63</v>
      </c>
      <c r="F557" s="351">
        <f t="shared" si="67"/>
        <v>71729.308174000005</v>
      </c>
      <c r="G557" s="352"/>
      <c r="H557" s="351">
        <f t="shared" si="71"/>
        <v>57546.369999999995</v>
      </c>
      <c r="I557" s="351">
        <f t="shared" si="68"/>
        <v>2075.6781740000006</v>
      </c>
      <c r="J557" s="351">
        <f t="shared" si="69"/>
        <v>128.69204678800003</v>
      </c>
      <c r="K557" s="635">
        <f>SUM('Employee Salary Payroll Tax '!I559:K559)</f>
        <v>66867.489999999991</v>
      </c>
      <c r="L557" s="635">
        <f>'Employee Salary Payroll Tax '!H559</f>
        <v>0</v>
      </c>
      <c r="M557" s="293">
        <f t="shared" si="72"/>
        <v>2786.140000000014</v>
      </c>
      <c r="N557" s="359">
        <f t="shared" si="70"/>
        <v>123.54437452222631</v>
      </c>
      <c r="O557" s="331"/>
      <c r="P557" s="61"/>
      <c r="Q557" s="294"/>
      <c r="R557" s="292"/>
      <c r="S557" s="291"/>
    </row>
    <row r="558" spans="1:19" ht="14.4">
      <c r="A558" s="36">
        <f t="shared" si="65"/>
        <v>543</v>
      </c>
      <c r="B558" s="526"/>
      <c r="C558" s="36" t="str">
        <f>VLOOKUP('Employee Salary Payroll Tax '!B560,'Employee Salary Payroll Tax '!$D$1:$E$7,2,FALSE)</f>
        <v>NonUnion</v>
      </c>
      <c r="D558" s="61">
        <f t="shared" si="66"/>
        <v>2.98E-2</v>
      </c>
      <c r="E558" s="351">
        <f>'Employee Salary Payroll Tax '!N560</f>
        <v>118317.34</v>
      </c>
      <c r="F558" s="351">
        <f t="shared" si="67"/>
        <v>121843.196732</v>
      </c>
      <c r="G558" s="352"/>
      <c r="H558" s="351">
        <f t="shared" si="71"/>
        <v>8882.6600000000035</v>
      </c>
      <c r="I558" s="351">
        <f t="shared" si="68"/>
        <v>3525.8567320000002</v>
      </c>
      <c r="J558" s="351">
        <f t="shared" si="69"/>
        <v>218.603117384</v>
      </c>
      <c r="K558" s="635">
        <f>SUM('Employee Salary Payroll Tax '!I560:K560)</f>
        <v>64655.54</v>
      </c>
      <c r="L558" s="635">
        <f>'Employee Salary Payroll Tax '!H560</f>
        <v>0</v>
      </c>
      <c r="M558" s="293">
        <f t="shared" si="72"/>
        <v>53661.799999999996</v>
      </c>
      <c r="N558" s="359">
        <f t="shared" si="70"/>
        <v>119.45757570299038</v>
      </c>
      <c r="O558" s="331"/>
      <c r="P558" s="61"/>
      <c r="Q558" s="294"/>
      <c r="R558" s="292"/>
      <c r="S558" s="291"/>
    </row>
    <row r="559" spans="1:19" ht="14.4">
      <c r="A559" s="36">
        <f t="shared" si="65"/>
        <v>544</v>
      </c>
      <c r="B559" s="526"/>
      <c r="C559" s="36" t="str">
        <f>VLOOKUP('Employee Salary Payroll Tax '!B561,'Employee Salary Payroll Tax '!$D$1:$E$7,2,FALSE)</f>
        <v>NonUnion</v>
      </c>
      <c r="D559" s="61">
        <f t="shared" si="66"/>
        <v>2.98E-2</v>
      </c>
      <c r="E559" s="351">
        <f>'Employee Salary Payroll Tax '!N561</f>
        <v>114509.51</v>
      </c>
      <c r="F559" s="351">
        <f t="shared" si="67"/>
        <v>117921.893398</v>
      </c>
      <c r="G559" s="352"/>
      <c r="H559" s="351">
        <f t="shared" si="71"/>
        <v>12690.490000000005</v>
      </c>
      <c r="I559" s="351">
        <f t="shared" si="68"/>
        <v>3412.3833980000054</v>
      </c>
      <c r="J559" s="351">
        <f t="shared" si="69"/>
        <v>211.56777067600032</v>
      </c>
      <c r="K559" s="635">
        <f>SUM('Employee Salary Payroll Tax '!I561:K561)</f>
        <v>32087.06</v>
      </c>
      <c r="L559" s="635">
        <f>'Employee Salary Payroll Tax '!H561</f>
        <v>3724.49</v>
      </c>
      <c r="M559" s="293">
        <f t="shared" si="72"/>
        <v>78697.959999999992</v>
      </c>
      <c r="N559" s="359">
        <f t="shared" si="70"/>
        <v>59.284052055482377</v>
      </c>
      <c r="O559" s="331"/>
      <c r="P559" s="61"/>
      <c r="Q559" s="294"/>
      <c r="R559" s="292"/>
      <c r="S559" s="291"/>
    </row>
    <row r="560" spans="1:19" ht="14.4">
      <c r="A560" s="36">
        <f t="shared" si="65"/>
        <v>545</v>
      </c>
      <c r="B560" s="526"/>
      <c r="C560" s="36" t="str">
        <f>VLOOKUP('Employee Salary Payroll Tax '!B562,'Employee Salary Payroll Tax '!$D$1:$E$7,2,FALSE)</f>
        <v>UA</v>
      </c>
      <c r="D560" s="61">
        <f t="shared" si="66"/>
        <v>0.03</v>
      </c>
      <c r="E560" s="351">
        <f>'Employee Salary Payroll Tax '!N562</f>
        <v>74651</v>
      </c>
      <c r="F560" s="351">
        <f t="shared" si="67"/>
        <v>76890.53</v>
      </c>
      <c r="G560" s="352"/>
      <c r="H560" s="351">
        <f t="shared" si="71"/>
        <v>52549</v>
      </c>
      <c r="I560" s="351">
        <f t="shared" si="68"/>
        <v>2239.5299999999988</v>
      </c>
      <c r="J560" s="351">
        <f t="shared" si="69"/>
        <v>138.85085999999993</v>
      </c>
      <c r="K560" s="635">
        <f>SUM('Employee Salary Payroll Tax '!I562:K562)</f>
        <v>67480.56</v>
      </c>
      <c r="L560" s="635">
        <f>'Employee Salary Payroll Tax '!H562</f>
        <v>1578.33</v>
      </c>
      <c r="M560" s="293">
        <f t="shared" si="72"/>
        <v>5592.1100000000024</v>
      </c>
      <c r="N560" s="359">
        <f t="shared" si="70"/>
        <v>125.51384159831861</v>
      </c>
      <c r="O560" s="331"/>
      <c r="P560" s="61"/>
      <c r="Q560" s="294"/>
      <c r="R560" s="292"/>
      <c r="S560" s="291"/>
    </row>
    <row r="561" spans="1:19" ht="14.4">
      <c r="A561" s="36">
        <f t="shared" si="65"/>
        <v>546</v>
      </c>
      <c r="B561" s="526"/>
      <c r="C561" s="36" t="str">
        <f>VLOOKUP('Employee Salary Payroll Tax '!B563,'Employee Salary Payroll Tax '!$D$1:$E$7,2,FALSE)</f>
        <v>IBEW</v>
      </c>
      <c r="D561" s="61">
        <f t="shared" si="66"/>
        <v>6.875E-3</v>
      </c>
      <c r="E561" s="351">
        <f>'Employee Salary Payroll Tax '!N563</f>
        <v>8475.16</v>
      </c>
      <c r="F561" s="351">
        <f t="shared" si="67"/>
        <v>8533.4267249999994</v>
      </c>
      <c r="G561" s="352"/>
      <c r="H561" s="351">
        <f t="shared" si="71"/>
        <v>118724.84</v>
      </c>
      <c r="I561" s="351">
        <f t="shared" si="68"/>
        <v>58.266724999999497</v>
      </c>
      <c r="J561" s="351">
        <f t="shared" si="69"/>
        <v>3.6125369499999689</v>
      </c>
      <c r="K561" s="635">
        <f>SUM('Employee Salary Payroll Tax '!I563:K563)</f>
        <v>8491.57</v>
      </c>
      <c r="L561" s="635">
        <f>'Employee Salary Payroll Tax '!H563</f>
        <v>-1.95</v>
      </c>
      <c r="M561" s="293">
        <f t="shared" si="72"/>
        <v>-14.459999999999855</v>
      </c>
      <c r="N561" s="359">
        <f t="shared" si="70"/>
        <v>3.6195317120728934</v>
      </c>
      <c r="O561" s="331"/>
      <c r="P561" s="61"/>
      <c r="Q561" s="294"/>
      <c r="R561" s="292"/>
      <c r="S561" s="291"/>
    </row>
    <row r="562" spans="1:19" ht="14.4">
      <c r="A562" s="36">
        <f t="shared" si="65"/>
        <v>547</v>
      </c>
      <c r="B562" s="526"/>
      <c r="C562" s="36" t="str">
        <f>VLOOKUP('Employee Salary Payroll Tax '!B564,'Employee Salary Payroll Tax '!$D$1:$E$7,2,FALSE)</f>
        <v>Not Assigned</v>
      </c>
      <c r="D562" s="61">
        <f t="shared" si="66"/>
        <v>0</v>
      </c>
      <c r="E562" s="351">
        <f>'Employee Salary Payroll Tax '!N564</f>
        <v>-0.1</v>
      </c>
      <c r="F562" s="351">
        <f t="shared" si="67"/>
        <v>-0.1</v>
      </c>
      <c r="G562" s="352"/>
      <c r="H562" s="351">
        <f t="shared" si="71"/>
        <v>127200.1</v>
      </c>
      <c r="I562" s="351">
        <f t="shared" si="68"/>
        <v>0</v>
      </c>
      <c r="J562" s="351">
        <f t="shared" si="69"/>
        <v>0</v>
      </c>
      <c r="K562" s="635">
        <f>SUM('Employee Salary Payroll Tax '!I564:K564)</f>
        <v>4.75</v>
      </c>
      <c r="L562" s="635">
        <f>'Employee Salary Payroll Tax '!H564</f>
        <v>-0.36</v>
      </c>
      <c r="M562" s="293">
        <f t="shared" si="72"/>
        <v>-4.4899999999999993</v>
      </c>
      <c r="N562" s="359">
        <f t="shared" si="70"/>
        <v>0</v>
      </c>
      <c r="O562" s="331"/>
      <c r="P562" s="61"/>
      <c r="Q562" s="294"/>
      <c r="R562" s="292"/>
      <c r="S562" s="291"/>
    </row>
    <row r="563" spans="1:19" ht="14.4">
      <c r="A563" s="36">
        <f t="shared" si="65"/>
        <v>548</v>
      </c>
      <c r="B563" s="526"/>
      <c r="C563" s="36" t="str">
        <f>VLOOKUP('Employee Salary Payroll Tax '!B565,'Employee Salary Payroll Tax '!$D$1:$E$7,2,FALSE)</f>
        <v>NonUnion</v>
      </c>
      <c r="D563" s="61">
        <f t="shared" si="66"/>
        <v>2.98E-2</v>
      </c>
      <c r="E563" s="351">
        <f>'Employee Salary Payroll Tax '!N565</f>
        <v>90196.32</v>
      </c>
      <c r="F563" s="351">
        <f t="shared" si="67"/>
        <v>92884.17033600001</v>
      </c>
      <c r="G563" s="352"/>
      <c r="H563" s="351">
        <f t="shared" si="71"/>
        <v>37003.679999999993</v>
      </c>
      <c r="I563" s="351">
        <f t="shared" si="68"/>
        <v>2687.8503360000032</v>
      </c>
      <c r="J563" s="351">
        <f t="shared" si="69"/>
        <v>166.6467208320002</v>
      </c>
      <c r="K563" s="635">
        <f>SUM('Employee Salary Payroll Tax '!I565:K565)</f>
        <v>90196.32</v>
      </c>
      <c r="L563" s="635">
        <f>'Employee Salary Payroll Tax '!H565</f>
        <v>0</v>
      </c>
      <c r="M563" s="293">
        <f t="shared" si="72"/>
        <v>0</v>
      </c>
      <c r="N563" s="359">
        <f t="shared" si="70"/>
        <v>166.64672083015262</v>
      </c>
      <c r="O563" s="331"/>
      <c r="P563" s="61"/>
      <c r="Q563" s="294"/>
      <c r="R563" s="292"/>
      <c r="S563" s="291"/>
    </row>
    <row r="564" spans="1:19" ht="14.4">
      <c r="A564" s="36">
        <f t="shared" si="65"/>
        <v>549</v>
      </c>
      <c r="B564" s="526"/>
      <c r="C564" s="36" t="str">
        <f>VLOOKUP('Employee Salary Payroll Tax '!B566,'Employee Salary Payroll Tax '!$D$1:$E$7,2,FALSE)</f>
        <v>UA</v>
      </c>
      <c r="D564" s="61">
        <f t="shared" si="66"/>
        <v>0.03</v>
      </c>
      <c r="E564" s="351">
        <f>'Employee Salary Payroll Tax '!N566</f>
        <v>73917.320000000007</v>
      </c>
      <c r="F564" s="351">
        <f t="shared" si="67"/>
        <v>76134.839600000007</v>
      </c>
      <c r="G564" s="352"/>
      <c r="H564" s="351">
        <f t="shared" si="71"/>
        <v>53282.679999999993</v>
      </c>
      <c r="I564" s="351">
        <f t="shared" si="68"/>
        <v>2217.5195999999996</v>
      </c>
      <c r="J564" s="351">
        <f t="shared" si="69"/>
        <v>137.48621519999998</v>
      </c>
      <c r="K564" s="635">
        <f>SUM('Employee Salary Payroll Tax '!I566:K566)</f>
        <v>65802.12</v>
      </c>
      <c r="L564" s="635">
        <f>'Employee Salary Payroll Tax '!H566</f>
        <v>1849.02</v>
      </c>
      <c r="M564" s="293">
        <f t="shared" si="72"/>
        <v>6266.1800000000112</v>
      </c>
      <c r="N564" s="359">
        <f t="shared" si="70"/>
        <v>122.39194319834417</v>
      </c>
      <c r="O564" s="331"/>
      <c r="P564" s="61"/>
      <c r="Q564" s="294"/>
      <c r="R564" s="292"/>
      <c r="S564" s="291"/>
    </row>
    <row r="565" spans="1:19" ht="14.4">
      <c r="A565" s="36">
        <f t="shared" si="65"/>
        <v>550</v>
      </c>
      <c r="B565" s="526"/>
      <c r="C565" s="36" t="str">
        <f>VLOOKUP('Employee Salary Payroll Tax '!B567,'Employee Salary Payroll Tax '!$D$1:$E$7,2,FALSE)</f>
        <v>NonUnion</v>
      </c>
      <c r="D565" s="61">
        <f t="shared" si="66"/>
        <v>2.98E-2</v>
      </c>
      <c r="E565" s="351">
        <f>'Employee Salary Payroll Tax '!N567</f>
        <v>58504.94</v>
      </c>
      <c r="F565" s="351">
        <f t="shared" si="67"/>
        <v>60248.387212000009</v>
      </c>
      <c r="G565" s="352"/>
      <c r="H565" s="351">
        <f t="shared" si="71"/>
        <v>68695.06</v>
      </c>
      <c r="I565" s="351">
        <f t="shared" si="68"/>
        <v>1743.4472120000064</v>
      </c>
      <c r="J565" s="351">
        <f t="shared" si="69"/>
        <v>108.0937271440004</v>
      </c>
      <c r="K565" s="635">
        <f>SUM('Employee Salary Payroll Tax '!I567:K567)</f>
        <v>13357.17</v>
      </c>
      <c r="L565" s="635">
        <f>'Employee Salary Payroll Tax '!H567</f>
        <v>0</v>
      </c>
      <c r="M565" s="293">
        <f t="shared" si="72"/>
        <v>45147.770000000004</v>
      </c>
      <c r="N565" s="359">
        <f t="shared" si="70"/>
        <v>24.678707291578267</v>
      </c>
      <c r="O565" s="331"/>
      <c r="P565" s="61"/>
      <c r="Q565" s="294"/>
      <c r="R565" s="292"/>
      <c r="S565" s="291"/>
    </row>
    <row r="566" spans="1:19" ht="14.4">
      <c r="A566" s="36">
        <f t="shared" si="65"/>
        <v>551</v>
      </c>
      <c r="B566" s="526"/>
      <c r="C566" s="36" t="str">
        <f>VLOOKUP('Employee Salary Payroll Tax '!B568,'Employee Salary Payroll Tax '!$D$1:$E$7,2,FALSE)</f>
        <v>IBEW</v>
      </c>
      <c r="D566" s="61">
        <f t="shared" si="66"/>
        <v>6.875E-3</v>
      </c>
      <c r="E566" s="351">
        <f>'Employee Salary Payroll Tax '!N568</f>
        <v>34302.58</v>
      </c>
      <c r="F566" s="351">
        <f t="shared" si="67"/>
        <v>34538.4102375</v>
      </c>
      <c r="G566" s="352"/>
      <c r="H566" s="351">
        <f t="shared" si="71"/>
        <v>92897.42</v>
      </c>
      <c r="I566" s="351">
        <f t="shared" si="68"/>
        <v>235.83023749999847</v>
      </c>
      <c r="J566" s="351">
        <f t="shared" si="69"/>
        <v>14.621474724999905</v>
      </c>
      <c r="K566" s="635">
        <f>SUM('Employee Salary Payroll Tax '!I568:K568)</f>
        <v>-2677.95</v>
      </c>
      <c r="L566" s="635">
        <f>'Employee Salary Payroll Tax '!H568</f>
        <v>0</v>
      </c>
      <c r="M566" s="293">
        <f t="shared" si="72"/>
        <v>36980.53</v>
      </c>
      <c r="N566" s="359">
        <f t="shared" si="70"/>
        <v>-1.1414761874667156</v>
      </c>
      <c r="O566" s="331"/>
      <c r="P566" s="61"/>
      <c r="Q566" s="294"/>
      <c r="R566" s="292"/>
      <c r="S566" s="291"/>
    </row>
    <row r="567" spans="1:19" ht="14.4">
      <c r="A567" s="36">
        <f t="shared" si="65"/>
        <v>552</v>
      </c>
      <c r="B567" s="526"/>
      <c r="C567" s="36" t="str">
        <f>VLOOKUP('Employee Salary Payroll Tax '!B569,'Employee Salary Payroll Tax '!$D$1:$E$7,2,FALSE)</f>
        <v>NonUnion</v>
      </c>
      <c r="D567" s="61">
        <f t="shared" si="66"/>
        <v>2.98E-2</v>
      </c>
      <c r="E567" s="351">
        <f>'Employee Salary Payroll Tax '!N569</f>
        <v>8504.99</v>
      </c>
      <c r="F567" s="351">
        <f t="shared" si="67"/>
        <v>8758.4387019999995</v>
      </c>
      <c r="G567" s="352"/>
      <c r="H567" s="351">
        <f t="shared" si="71"/>
        <v>118695.01</v>
      </c>
      <c r="I567" s="351">
        <f t="shared" si="68"/>
        <v>253.44870199999968</v>
      </c>
      <c r="J567" s="351">
        <f t="shared" si="69"/>
        <v>15.71381952399998</v>
      </c>
      <c r="K567" s="635">
        <f>SUM('Employee Salary Payroll Tax '!I569:K569)</f>
        <v>914.75</v>
      </c>
      <c r="L567" s="635">
        <f>'Employee Salary Payroll Tax '!H569</f>
        <v>0</v>
      </c>
      <c r="M567" s="293">
        <f t="shared" si="72"/>
        <v>7590.24</v>
      </c>
      <c r="N567" s="359">
        <f t="shared" si="70"/>
        <v>1.6900920998012801</v>
      </c>
      <c r="O567" s="331"/>
      <c r="P567" s="61"/>
      <c r="Q567" s="294"/>
      <c r="R567" s="292"/>
      <c r="S567" s="291"/>
    </row>
    <row r="568" spans="1:19" ht="14.4">
      <c r="A568" s="36">
        <f t="shared" si="65"/>
        <v>553</v>
      </c>
      <c r="B568" s="526"/>
      <c r="C568" s="36" t="str">
        <f>VLOOKUP('Employee Salary Payroll Tax '!B570,'Employee Salary Payroll Tax '!$D$1:$E$7,2,FALSE)</f>
        <v>NonUnion</v>
      </c>
      <c r="D568" s="61">
        <f t="shared" si="66"/>
        <v>2.98E-2</v>
      </c>
      <c r="E568" s="351">
        <f>'Employee Salary Payroll Tax '!N570</f>
        <v>94324.41</v>
      </c>
      <c r="F568" s="351">
        <f t="shared" si="67"/>
        <v>97135.277418000012</v>
      </c>
      <c r="G568" s="352"/>
      <c r="H568" s="351">
        <f t="shared" si="71"/>
        <v>32875.589999999997</v>
      </c>
      <c r="I568" s="351">
        <f t="shared" si="68"/>
        <v>2810.8674180000089</v>
      </c>
      <c r="J568" s="351">
        <f t="shared" si="69"/>
        <v>174.27377991600056</v>
      </c>
      <c r="K568" s="635">
        <f>SUM('Employee Salary Payroll Tax '!I570:K570)</f>
        <v>93644.57</v>
      </c>
      <c r="L568" s="635">
        <f>'Employee Salary Payroll Tax '!H570</f>
        <v>0</v>
      </c>
      <c r="M568" s="293">
        <f t="shared" si="72"/>
        <v>679.83999999999651</v>
      </c>
      <c r="N568" s="359">
        <f t="shared" si="70"/>
        <v>173.01770753016629</v>
      </c>
      <c r="O568" s="331"/>
      <c r="P568" s="61"/>
      <c r="Q568" s="294"/>
      <c r="R568" s="292"/>
      <c r="S568" s="291"/>
    </row>
    <row r="569" spans="1:19" ht="14.4">
      <c r="A569" s="36">
        <f t="shared" si="65"/>
        <v>554</v>
      </c>
      <c r="B569" s="526"/>
      <c r="C569" s="36" t="str">
        <f>VLOOKUP('Employee Salary Payroll Tax '!B571,'Employee Salary Payroll Tax '!$D$1:$E$7,2,FALSE)</f>
        <v>UA</v>
      </c>
      <c r="D569" s="61">
        <f t="shared" si="66"/>
        <v>0.03</v>
      </c>
      <c r="E569" s="351">
        <f>'Employee Salary Payroll Tax '!N571</f>
        <v>50811.18</v>
      </c>
      <c r="F569" s="351">
        <f t="shared" si="67"/>
        <v>52335.515400000004</v>
      </c>
      <c r="G569" s="352"/>
      <c r="H569" s="351">
        <f t="shared" si="71"/>
        <v>76388.820000000007</v>
      </c>
      <c r="I569" s="351">
        <f t="shared" si="68"/>
        <v>1524.3354000000036</v>
      </c>
      <c r="J569" s="351">
        <f t="shared" si="69"/>
        <v>94.508794800000217</v>
      </c>
      <c r="K569" s="635">
        <f>SUM('Employee Salary Payroll Tax '!I571:K571)</f>
        <v>15751.679999999998</v>
      </c>
      <c r="L569" s="635">
        <f>'Employee Salary Payroll Tax '!H571</f>
        <v>0</v>
      </c>
      <c r="M569" s="293">
        <f t="shared" si="72"/>
        <v>35059.5</v>
      </c>
      <c r="N569" s="359">
        <f t="shared" si="70"/>
        <v>29.298124799423459</v>
      </c>
      <c r="O569" s="331"/>
      <c r="P569" s="61"/>
      <c r="Q569" s="294"/>
      <c r="R569" s="292"/>
      <c r="S569" s="291"/>
    </row>
    <row r="570" spans="1:19" ht="14.4">
      <c r="A570" s="36">
        <f t="shared" si="65"/>
        <v>555</v>
      </c>
      <c r="B570" s="526"/>
      <c r="C570" s="36" t="str">
        <f>VLOOKUP('Employee Salary Payroll Tax '!B572,'Employee Salary Payroll Tax '!$D$1:$E$7,2,FALSE)</f>
        <v>NonUnion</v>
      </c>
      <c r="D570" s="61">
        <f t="shared" si="66"/>
        <v>2.98E-2</v>
      </c>
      <c r="E570" s="351">
        <f>'Employee Salary Payroll Tax '!N572</f>
        <v>44137.48</v>
      </c>
      <c r="F570" s="351">
        <f t="shared" si="67"/>
        <v>45452.776904000006</v>
      </c>
      <c r="G570" s="352"/>
      <c r="H570" s="351">
        <f t="shared" si="71"/>
        <v>83062.51999999999</v>
      </c>
      <c r="I570" s="351">
        <f t="shared" si="68"/>
        <v>1315.2969040000025</v>
      </c>
      <c r="J570" s="351">
        <f t="shared" si="69"/>
        <v>81.548408048000155</v>
      </c>
      <c r="K570" s="635">
        <f>SUM('Employee Salary Payroll Tax '!I572:K572)</f>
        <v>44097.22</v>
      </c>
      <c r="L570" s="635">
        <f>'Employee Salary Payroll Tax '!H572</f>
        <v>0.45</v>
      </c>
      <c r="M570" s="293">
        <f t="shared" si="72"/>
        <v>39.810000000002034</v>
      </c>
      <c r="N570" s="359">
        <f t="shared" si="70"/>
        <v>81.474023670154239</v>
      </c>
      <c r="O570" s="331"/>
      <c r="P570" s="61"/>
      <c r="Q570" s="294"/>
      <c r="R570" s="292"/>
      <c r="S570" s="291"/>
    </row>
    <row r="571" spans="1:19" ht="14.4">
      <c r="A571" s="36">
        <f t="shared" si="65"/>
        <v>556</v>
      </c>
      <c r="B571" s="526"/>
      <c r="C571" s="36" t="str">
        <f>VLOOKUP('Employee Salary Payroll Tax '!B573,'Employee Salary Payroll Tax '!$D$1:$E$7,2,FALSE)</f>
        <v>NonUnion</v>
      </c>
      <c r="D571" s="61">
        <f t="shared" si="66"/>
        <v>2.98E-2</v>
      </c>
      <c r="E571" s="351">
        <f>'Employee Salary Payroll Tax '!N573</f>
        <v>61023.27</v>
      </c>
      <c r="F571" s="351">
        <f t="shared" si="67"/>
        <v>62841.763445999997</v>
      </c>
      <c r="G571" s="352"/>
      <c r="H571" s="351">
        <f t="shared" si="71"/>
        <v>66176.73000000001</v>
      </c>
      <c r="I571" s="351">
        <f t="shared" si="68"/>
        <v>1818.4934460000004</v>
      </c>
      <c r="J571" s="351">
        <f t="shared" si="69"/>
        <v>112.74659365200003</v>
      </c>
      <c r="K571" s="635">
        <f>SUM('Employee Salary Payroll Tax '!I573:K573)</f>
        <v>7672.5899999999992</v>
      </c>
      <c r="L571" s="635">
        <f>'Employee Salary Payroll Tax '!H573</f>
        <v>0</v>
      </c>
      <c r="M571" s="293">
        <f t="shared" si="72"/>
        <v>53350.68</v>
      </c>
      <c r="N571" s="359">
        <f t="shared" si="70"/>
        <v>14.175877283767701</v>
      </c>
      <c r="O571" s="331"/>
      <c r="P571" s="61"/>
      <c r="Q571" s="294"/>
      <c r="R571" s="292"/>
      <c r="S571" s="291"/>
    </row>
    <row r="572" spans="1:19" ht="14.4">
      <c r="A572" s="36">
        <f t="shared" si="65"/>
        <v>557</v>
      </c>
      <c r="B572" s="526"/>
      <c r="C572" s="36" t="str">
        <f>VLOOKUP('Employee Salary Payroll Tax '!B574,'Employee Salary Payroll Tax '!$D$1:$E$7,2,FALSE)</f>
        <v>NonUnion</v>
      </c>
      <c r="D572" s="61">
        <f t="shared" si="66"/>
        <v>2.98E-2</v>
      </c>
      <c r="E572" s="351">
        <f>'Employee Salary Payroll Tax '!N574</f>
        <v>83184.87</v>
      </c>
      <c r="F572" s="351">
        <f t="shared" si="67"/>
        <v>85663.779125999994</v>
      </c>
      <c r="G572" s="352"/>
      <c r="H572" s="351">
        <f t="shared" si="71"/>
        <v>44015.130000000005</v>
      </c>
      <c r="I572" s="351">
        <f t="shared" si="68"/>
        <v>2478.9091259999987</v>
      </c>
      <c r="J572" s="351">
        <f t="shared" si="69"/>
        <v>153.69236581199991</v>
      </c>
      <c r="K572" s="635">
        <f>SUM('Employee Salary Payroll Tax '!I574:K574)</f>
        <v>73153.409999999989</v>
      </c>
      <c r="L572" s="635">
        <f>'Employee Salary Payroll Tax '!H574</f>
        <v>0</v>
      </c>
      <c r="M572" s="293">
        <f t="shared" si="72"/>
        <v>10031.460000000006</v>
      </c>
      <c r="N572" s="359">
        <f t="shared" si="70"/>
        <v>135.15824031437512</v>
      </c>
      <c r="O572" s="331"/>
      <c r="P572" s="61"/>
      <c r="Q572" s="294"/>
      <c r="R572" s="292"/>
      <c r="S572" s="291"/>
    </row>
    <row r="573" spans="1:19" ht="14.4">
      <c r="A573" s="36">
        <f t="shared" si="65"/>
        <v>558</v>
      </c>
      <c r="B573" s="526"/>
      <c r="C573" s="36" t="str">
        <f>VLOOKUP('Employee Salary Payroll Tax '!B575,'Employee Salary Payroll Tax '!$D$1:$E$7,2,FALSE)</f>
        <v>NonUnion</v>
      </c>
      <c r="D573" s="61">
        <f t="shared" si="66"/>
        <v>2.98E-2</v>
      </c>
      <c r="E573" s="351">
        <f>'Employee Salary Payroll Tax '!N575</f>
        <v>64954.16</v>
      </c>
      <c r="F573" s="351">
        <f t="shared" si="67"/>
        <v>66889.793968000013</v>
      </c>
      <c r="G573" s="352"/>
      <c r="H573" s="351">
        <f t="shared" si="71"/>
        <v>62245.84</v>
      </c>
      <c r="I573" s="351">
        <f t="shared" si="68"/>
        <v>1935.6339680000092</v>
      </c>
      <c r="J573" s="351">
        <f t="shared" si="69"/>
        <v>120.00930601600056</v>
      </c>
      <c r="K573" s="635">
        <f>SUM('Employee Salary Payroll Tax '!I575:K575)</f>
        <v>12935.679999999998</v>
      </c>
      <c r="L573" s="635">
        <f>'Employee Salary Payroll Tax '!H575</f>
        <v>0</v>
      </c>
      <c r="M573" s="293">
        <f t="shared" si="72"/>
        <v>52018.48</v>
      </c>
      <c r="N573" s="359">
        <f t="shared" si="70"/>
        <v>23.899962367632156</v>
      </c>
      <c r="O573" s="331"/>
      <c r="P573" s="61"/>
      <c r="Q573" s="294"/>
      <c r="R573" s="292"/>
      <c r="S573" s="291"/>
    </row>
    <row r="574" spans="1:19" ht="14.4">
      <c r="A574" s="36">
        <f t="shared" si="65"/>
        <v>559</v>
      </c>
      <c r="B574" s="526"/>
      <c r="C574" s="36" t="str">
        <f>VLOOKUP('Employee Salary Payroll Tax '!B576,'Employee Salary Payroll Tax '!$D$1:$E$7,2,FALSE)</f>
        <v>UA</v>
      </c>
      <c r="D574" s="61">
        <f t="shared" si="66"/>
        <v>0.03</v>
      </c>
      <c r="E574" s="351">
        <f>'Employee Salary Payroll Tax '!N576</f>
        <v>86674.46</v>
      </c>
      <c r="F574" s="351">
        <f t="shared" si="67"/>
        <v>89274.693800000008</v>
      </c>
      <c r="G574" s="352"/>
      <c r="H574" s="351">
        <f t="shared" si="71"/>
        <v>40525.539999999994</v>
      </c>
      <c r="I574" s="351">
        <f t="shared" si="68"/>
        <v>2600.2338000000018</v>
      </c>
      <c r="J574" s="351">
        <f t="shared" si="69"/>
        <v>161.21449560000011</v>
      </c>
      <c r="K574" s="635">
        <f>SUM('Employee Salary Payroll Tax '!I576:K576)</f>
        <v>66684.95</v>
      </c>
      <c r="L574" s="635">
        <f>'Employee Salary Payroll Tax '!H576</f>
        <v>0</v>
      </c>
      <c r="M574" s="293">
        <f t="shared" si="72"/>
        <v>19989.510000000009</v>
      </c>
      <c r="N574" s="359">
        <f t="shared" si="70"/>
        <v>124.03400699856904</v>
      </c>
      <c r="O574" s="331"/>
      <c r="P574" s="61"/>
      <c r="Q574" s="294"/>
      <c r="R574" s="292"/>
      <c r="S574" s="291"/>
    </row>
    <row r="575" spans="1:19" ht="14.4">
      <c r="A575" s="36">
        <f t="shared" si="65"/>
        <v>560</v>
      </c>
      <c r="B575" s="526"/>
      <c r="C575" s="36" t="str">
        <f>VLOOKUP('Employee Salary Payroll Tax '!B577,'Employee Salary Payroll Tax '!$D$1:$E$7,2,FALSE)</f>
        <v>NonUnion</v>
      </c>
      <c r="D575" s="61">
        <f t="shared" si="66"/>
        <v>2.98E-2</v>
      </c>
      <c r="E575" s="351">
        <f>'Employee Salary Payroll Tax '!N577</f>
        <v>15058.48</v>
      </c>
      <c r="F575" s="351">
        <f t="shared" si="67"/>
        <v>15507.222704</v>
      </c>
      <c r="G575" s="352"/>
      <c r="H575" s="351">
        <f t="shared" si="71"/>
        <v>112141.52</v>
      </c>
      <c r="I575" s="351">
        <f t="shared" si="68"/>
        <v>448.74270400000023</v>
      </c>
      <c r="J575" s="351">
        <f t="shared" si="69"/>
        <v>27.822047648000016</v>
      </c>
      <c r="K575" s="635">
        <f>SUM('Employee Salary Payroll Tax '!I577:K577)</f>
        <v>14456.14</v>
      </c>
      <c r="L575" s="635">
        <f>'Employee Salary Payroll Tax '!H577</f>
        <v>0</v>
      </c>
      <c r="M575" s="293">
        <f t="shared" si="72"/>
        <v>602.34000000000015</v>
      </c>
      <c r="N575" s="359">
        <f t="shared" si="70"/>
        <v>26.70916426222632</v>
      </c>
      <c r="O575" s="331"/>
      <c r="P575" s="61"/>
      <c r="Q575" s="294"/>
      <c r="R575" s="292"/>
      <c r="S575" s="291"/>
    </row>
    <row r="576" spans="1:19" ht="14.4">
      <c r="A576" s="36">
        <f t="shared" si="65"/>
        <v>561</v>
      </c>
      <c r="B576" s="526"/>
      <c r="C576" s="36" t="str">
        <f>VLOOKUP('Employee Salary Payroll Tax '!B578,'Employee Salary Payroll Tax '!$D$1:$E$7,2,FALSE)</f>
        <v>IBEW</v>
      </c>
      <c r="D576" s="61">
        <f t="shared" si="66"/>
        <v>6.875E-3</v>
      </c>
      <c r="E576" s="351">
        <f>'Employee Salary Payroll Tax '!N578</f>
        <v>54230.44</v>
      </c>
      <c r="F576" s="351">
        <f t="shared" si="67"/>
        <v>54603.274275000003</v>
      </c>
      <c r="G576" s="352"/>
      <c r="H576" s="351">
        <f t="shared" si="71"/>
        <v>72969.56</v>
      </c>
      <c r="I576" s="351">
        <f t="shared" si="68"/>
        <v>372.83427500000107</v>
      </c>
      <c r="J576" s="351">
        <f t="shared" si="69"/>
        <v>23.115725050000066</v>
      </c>
      <c r="K576" s="635">
        <f>SUM('Employee Salary Payroll Tax '!I578:K578)</f>
        <v>54230.44</v>
      </c>
      <c r="L576" s="635">
        <f>'Employee Salary Payroll Tax '!H578</f>
        <v>0</v>
      </c>
      <c r="M576" s="293">
        <f t="shared" si="72"/>
        <v>0</v>
      </c>
      <c r="N576" s="359">
        <f t="shared" si="70"/>
        <v>23.115725049573815</v>
      </c>
      <c r="O576" s="331"/>
      <c r="P576" s="61"/>
      <c r="Q576" s="294"/>
      <c r="R576" s="292"/>
      <c r="S576" s="291"/>
    </row>
    <row r="577" spans="1:19" ht="14.4">
      <c r="A577" s="36">
        <f t="shared" si="65"/>
        <v>562</v>
      </c>
      <c r="B577" s="526"/>
      <c r="C577" s="36" t="str">
        <f>VLOOKUP('Employee Salary Payroll Tax '!B579,'Employee Salary Payroll Tax '!$D$1:$E$7,2,FALSE)</f>
        <v>NonUnion</v>
      </c>
      <c r="D577" s="61">
        <f t="shared" si="66"/>
        <v>2.98E-2</v>
      </c>
      <c r="E577" s="351">
        <f>'Employee Salary Payroll Tax '!N579</f>
        <v>27804.81</v>
      </c>
      <c r="F577" s="351">
        <f t="shared" si="67"/>
        <v>28633.393338000002</v>
      </c>
      <c r="G577" s="352"/>
      <c r="H577" s="351">
        <f t="shared" si="71"/>
        <v>99395.19</v>
      </c>
      <c r="I577" s="351">
        <f t="shared" si="68"/>
        <v>828.58333800000037</v>
      </c>
      <c r="J577" s="351">
        <f t="shared" si="69"/>
        <v>51.372166956000022</v>
      </c>
      <c r="K577" s="635">
        <f>SUM('Employee Salary Payroll Tax '!I579:K579)</f>
        <v>23382.010000000002</v>
      </c>
      <c r="L577" s="635">
        <f>'Employee Salary Payroll Tax '!H579</f>
        <v>0</v>
      </c>
      <c r="M577" s="293">
        <f t="shared" si="72"/>
        <v>4422.7999999999993</v>
      </c>
      <c r="N577" s="359">
        <f t="shared" si="70"/>
        <v>43.200601674446304</v>
      </c>
      <c r="O577" s="331"/>
      <c r="P577" s="61"/>
      <c r="Q577" s="294"/>
      <c r="R577" s="292"/>
      <c r="S577" s="291"/>
    </row>
    <row r="578" spans="1:19" ht="14.4">
      <c r="A578" s="36">
        <f t="shared" si="65"/>
        <v>563</v>
      </c>
      <c r="B578" s="526"/>
      <c r="C578" s="36" t="str">
        <f>VLOOKUP('Employee Salary Payroll Tax '!B580,'Employee Salary Payroll Tax '!$D$1:$E$7,2,FALSE)</f>
        <v>NonUnion</v>
      </c>
      <c r="D578" s="61">
        <f t="shared" si="66"/>
        <v>2.98E-2</v>
      </c>
      <c r="E578" s="351">
        <f>'Employee Salary Payroll Tax '!N580</f>
        <v>170250.11</v>
      </c>
      <c r="F578" s="351">
        <f t="shared" si="67"/>
        <v>175323.56327799999</v>
      </c>
      <c r="G578" s="352"/>
      <c r="H578" s="351">
        <f t="shared" si="71"/>
        <v>0</v>
      </c>
      <c r="I578" s="351">
        <f t="shared" si="68"/>
        <v>5073.4532780000009</v>
      </c>
      <c r="J578" s="351">
        <f t="shared" si="69"/>
        <v>0</v>
      </c>
      <c r="K578" s="635">
        <f>SUM('Employee Salary Payroll Tax '!I580:K580)</f>
        <v>170250.11</v>
      </c>
      <c r="L578" s="635">
        <f>'Employee Salary Payroll Tax '!H580</f>
        <v>0</v>
      </c>
      <c r="M578" s="293">
        <f t="shared" si="72"/>
        <v>0</v>
      </c>
      <c r="N578" s="359">
        <f t="shared" si="70"/>
        <v>0</v>
      </c>
      <c r="O578" s="331"/>
      <c r="P578" s="61"/>
      <c r="Q578" s="294"/>
      <c r="R578" s="292"/>
      <c r="S578" s="291"/>
    </row>
    <row r="579" spans="1:19" ht="14.4">
      <c r="A579" s="36">
        <f t="shared" si="65"/>
        <v>564</v>
      </c>
      <c r="B579" s="526"/>
      <c r="C579" s="36" t="str">
        <f>VLOOKUP('Employee Salary Payroll Tax '!B581,'Employee Salary Payroll Tax '!$D$1:$E$7,2,FALSE)</f>
        <v>NonUnion</v>
      </c>
      <c r="D579" s="61">
        <f t="shared" si="66"/>
        <v>2.98E-2</v>
      </c>
      <c r="E579" s="351">
        <f>'Employee Salary Payroll Tax '!N581</f>
        <v>51668.14</v>
      </c>
      <c r="F579" s="351">
        <f t="shared" si="67"/>
        <v>53207.850572000003</v>
      </c>
      <c r="G579" s="352"/>
      <c r="H579" s="351">
        <f t="shared" si="71"/>
        <v>75531.86</v>
      </c>
      <c r="I579" s="351">
        <f t="shared" si="68"/>
        <v>1539.7105720000036</v>
      </c>
      <c r="J579" s="351">
        <f t="shared" si="69"/>
        <v>95.462055464000215</v>
      </c>
      <c r="K579" s="635">
        <f>SUM('Employee Salary Payroll Tax '!I581:K581)</f>
        <v>50226.48</v>
      </c>
      <c r="L579" s="635">
        <f>'Employee Salary Payroll Tax '!H581</f>
        <v>0</v>
      </c>
      <c r="M579" s="293">
        <f t="shared" si="72"/>
        <v>1441.6599999999962</v>
      </c>
      <c r="N579" s="359">
        <f t="shared" si="70"/>
        <v>92.798444446204172</v>
      </c>
      <c r="O579" s="331"/>
      <c r="P579" s="61"/>
      <c r="Q579" s="294"/>
      <c r="R579" s="292"/>
      <c r="S579" s="291"/>
    </row>
    <row r="580" spans="1:19" ht="14.4">
      <c r="A580" s="36">
        <f t="shared" si="65"/>
        <v>565</v>
      </c>
      <c r="B580" s="526"/>
      <c r="C580" s="36" t="str">
        <f>VLOOKUP('Employee Salary Payroll Tax '!B582,'Employee Salary Payroll Tax '!$D$1:$E$7,2,FALSE)</f>
        <v>NonUnion</v>
      </c>
      <c r="D580" s="61">
        <f t="shared" si="66"/>
        <v>2.98E-2</v>
      </c>
      <c r="E580" s="351">
        <f>'Employee Salary Payroll Tax '!N582</f>
        <v>42627.59</v>
      </c>
      <c r="F580" s="351">
        <f t="shared" si="67"/>
        <v>43897.892181999996</v>
      </c>
      <c r="G580" s="352"/>
      <c r="H580" s="351">
        <f t="shared" si="71"/>
        <v>84572.41</v>
      </c>
      <c r="I580" s="351">
        <f t="shared" si="68"/>
        <v>1270.3021819999994</v>
      </c>
      <c r="J580" s="351">
        <f t="shared" si="69"/>
        <v>78.758735283999968</v>
      </c>
      <c r="K580" s="635">
        <f>SUM('Employee Salary Payroll Tax '!I582:K582)</f>
        <v>16054.89</v>
      </c>
      <c r="L580" s="635">
        <f>'Employee Salary Payroll Tax '!H582</f>
        <v>0</v>
      </c>
      <c r="M580" s="293">
        <f t="shared" si="72"/>
        <v>26572.699999999997</v>
      </c>
      <c r="N580" s="359">
        <f t="shared" si="70"/>
        <v>29.663014763304123</v>
      </c>
      <c r="O580" s="331"/>
      <c r="P580" s="61"/>
      <c r="Q580" s="294"/>
      <c r="R580" s="292"/>
      <c r="S580" s="291"/>
    </row>
    <row r="581" spans="1:19" ht="14.4">
      <c r="A581" s="36">
        <f t="shared" si="65"/>
        <v>566</v>
      </c>
      <c r="B581" s="526"/>
      <c r="C581" s="36" t="str">
        <f>VLOOKUP('Employee Salary Payroll Tax '!B583,'Employee Salary Payroll Tax '!$D$1:$E$7,2,FALSE)</f>
        <v>IBEW</v>
      </c>
      <c r="D581" s="61">
        <f t="shared" si="66"/>
        <v>6.875E-3</v>
      </c>
      <c r="E581" s="351">
        <f>'Employee Salary Payroll Tax '!N583</f>
        <v>53311.83</v>
      </c>
      <c r="F581" s="351">
        <f t="shared" si="67"/>
        <v>53678.348831249998</v>
      </c>
      <c r="G581" s="352"/>
      <c r="H581" s="351">
        <f t="shared" si="71"/>
        <v>73888.17</v>
      </c>
      <c r="I581" s="351">
        <f t="shared" si="68"/>
        <v>366.51883124999586</v>
      </c>
      <c r="J581" s="351">
        <f t="shared" si="69"/>
        <v>22.724167537499742</v>
      </c>
      <c r="K581" s="635">
        <f>SUM('Employee Salary Payroll Tax '!I583:K583)</f>
        <v>53311.83</v>
      </c>
      <c r="L581" s="635">
        <f>'Employee Salary Payroll Tax '!H583</f>
        <v>0</v>
      </c>
      <c r="M581" s="293">
        <f t="shared" si="72"/>
        <v>0</v>
      </c>
      <c r="N581" s="359">
        <f t="shared" si="70"/>
        <v>22.724167537073491</v>
      </c>
      <c r="O581" s="331"/>
      <c r="P581" s="61"/>
      <c r="Q581" s="294"/>
      <c r="R581" s="292"/>
      <c r="S581" s="291"/>
    </row>
    <row r="582" spans="1:19" ht="14.4">
      <c r="A582" s="36">
        <f t="shared" si="65"/>
        <v>567</v>
      </c>
      <c r="B582" s="526"/>
      <c r="C582" s="36" t="str">
        <f>VLOOKUP('Employee Salary Payroll Tax '!B584,'Employee Salary Payroll Tax '!$D$1:$E$7,2,FALSE)</f>
        <v>NonUnion</v>
      </c>
      <c r="D582" s="61">
        <f t="shared" si="66"/>
        <v>2.98E-2</v>
      </c>
      <c r="E582" s="351">
        <f>'Employee Salary Payroll Tax '!N584</f>
        <v>15276.3</v>
      </c>
      <c r="F582" s="351">
        <f t="shared" si="67"/>
        <v>15731.533740000001</v>
      </c>
      <c r="G582" s="352"/>
      <c r="H582" s="351">
        <f t="shared" si="71"/>
        <v>111923.7</v>
      </c>
      <c r="I582" s="351">
        <f t="shared" si="68"/>
        <v>455.23374000000149</v>
      </c>
      <c r="J582" s="351">
        <f t="shared" si="69"/>
        <v>28.224491880000091</v>
      </c>
      <c r="K582" s="635">
        <f>SUM('Employee Salary Payroll Tax '!I584:K584)</f>
        <v>13828.820000000002</v>
      </c>
      <c r="L582" s="635">
        <f>'Employee Salary Payroll Tax '!H584</f>
        <v>106.09</v>
      </c>
      <c r="M582" s="293">
        <f t="shared" si="72"/>
        <v>1341.3899999999978</v>
      </c>
      <c r="N582" s="359">
        <f t="shared" si="70"/>
        <v>25.550127830327551</v>
      </c>
      <c r="O582" s="331"/>
      <c r="P582" s="61"/>
      <c r="Q582" s="294"/>
      <c r="R582" s="292"/>
      <c r="S582" s="291"/>
    </row>
    <row r="583" spans="1:19" ht="14.4">
      <c r="A583" s="36">
        <f t="shared" si="65"/>
        <v>568</v>
      </c>
      <c r="B583" s="526"/>
      <c r="C583" s="36" t="str">
        <f>VLOOKUP('Employee Salary Payroll Tax '!B585,'Employee Salary Payroll Tax '!$D$1:$E$7,2,FALSE)</f>
        <v>UA</v>
      </c>
      <c r="D583" s="61">
        <f t="shared" si="66"/>
        <v>0.03</v>
      </c>
      <c r="E583" s="351">
        <f>'Employee Salary Payroll Tax '!N585</f>
        <v>68823.27</v>
      </c>
      <c r="F583" s="351">
        <f t="shared" si="67"/>
        <v>70887.968100000013</v>
      </c>
      <c r="G583" s="352"/>
      <c r="H583" s="351">
        <f t="shared" si="71"/>
        <v>58376.729999999996</v>
      </c>
      <c r="I583" s="351">
        <f t="shared" si="68"/>
        <v>2064.6981000000087</v>
      </c>
      <c r="J583" s="351">
        <f t="shared" si="69"/>
        <v>128.01128220000055</v>
      </c>
      <c r="K583" s="635">
        <f>SUM('Employee Salary Payroll Tax '!I585:K585)</f>
        <v>61442.65</v>
      </c>
      <c r="L583" s="635">
        <f>'Employee Salary Payroll Tax '!H585</f>
        <v>1017.45</v>
      </c>
      <c r="M583" s="293">
        <f t="shared" si="72"/>
        <v>6363.1700000000028</v>
      </c>
      <c r="N583" s="359">
        <f t="shared" si="70"/>
        <v>114.28332899833997</v>
      </c>
      <c r="O583" s="331"/>
      <c r="P583" s="61"/>
      <c r="Q583" s="294"/>
      <c r="R583" s="292"/>
      <c r="S583" s="291"/>
    </row>
    <row r="584" spans="1:19" ht="14.4">
      <c r="A584" s="36">
        <f t="shared" si="65"/>
        <v>569</v>
      </c>
      <c r="B584" s="526"/>
      <c r="C584" s="36" t="str">
        <f>VLOOKUP('Employee Salary Payroll Tax '!B586,'Employee Salary Payroll Tax '!$D$1:$E$7,2,FALSE)</f>
        <v>NonUnion</v>
      </c>
      <c r="D584" s="61">
        <f t="shared" si="66"/>
        <v>2.98E-2</v>
      </c>
      <c r="E584" s="351">
        <f>'Employee Salary Payroll Tax '!N586</f>
        <v>103112.64</v>
      </c>
      <c r="F584" s="351">
        <f t="shared" si="67"/>
        <v>106185.396672</v>
      </c>
      <c r="G584" s="352"/>
      <c r="H584" s="351">
        <f t="shared" si="71"/>
        <v>24087.360000000001</v>
      </c>
      <c r="I584" s="351">
        <f t="shared" si="68"/>
        <v>3072.7566720000032</v>
      </c>
      <c r="J584" s="351">
        <f t="shared" si="69"/>
        <v>190.51091366400019</v>
      </c>
      <c r="K584" s="635">
        <f>SUM('Employee Salary Payroll Tax '!I586:K586)</f>
        <v>7473.99</v>
      </c>
      <c r="L584" s="635">
        <f>'Employee Salary Payroll Tax '!H586</f>
        <v>0</v>
      </c>
      <c r="M584" s="293">
        <f t="shared" si="72"/>
        <v>95638.65</v>
      </c>
      <c r="N584" s="359">
        <f t="shared" si="70"/>
        <v>13.808943923866092</v>
      </c>
      <c r="O584" s="331"/>
      <c r="P584" s="61"/>
      <c r="Q584" s="294"/>
      <c r="R584" s="292"/>
      <c r="S584" s="291"/>
    </row>
    <row r="585" spans="1:19" ht="14.4">
      <c r="A585" s="36">
        <f t="shared" si="65"/>
        <v>570</v>
      </c>
      <c r="B585" s="526"/>
      <c r="C585" s="36" t="str">
        <f>VLOOKUP('Employee Salary Payroll Tax '!B587,'Employee Salary Payroll Tax '!$D$1:$E$7,2,FALSE)</f>
        <v>NonUnion</v>
      </c>
      <c r="D585" s="61">
        <f t="shared" si="66"/>
        <v>2.98E-2</v>
      </c>
      <c r="E585" s="351">
        <f>'Employee Salary Payroll Tax '!N587</f>
        <v>110501.93</v>
      </c>
      <c r="F585" s="351">
        <f t="shared" si="67"/>
        <v>113794.887514</v>
      </c>
      <c r="G585" s="352"/>
      <c r="H585" s="351">
        <f t="shared" si="71"/>
        <v>16698.070000000007</v>
      </c>
      <c r="I585" s="351">
        <f t="shared" si="68"/>
        <v>3292.9575140000088</v>
      </c>
      <c r="J585" s="351">
        <f t="shared" si="69"/>
        <v>204.16336586800054</v>
      </c>
      <c r="K585" s="635">
        <f>SUM('Employee Salary Payroll Tax '!I587:K587)</f>
        <v>64681.279999999999</v>
      </c>
      <c r="L585" s="635">
        <f>'Employee Salary Payroll Tax '!H587</f>
        <v>0</v>
      </c>
      <c r="M585" s="293">
        <f t="shared" si="72"/>
        <v>45820.649999999994</v>
      </c>
      <c r="N585" s="359">
        <f t="shared" si="70"/>
        <v>119.50513292691885</v>
      </c>
      <c r="O585" s="331"/>
      <c r="P585" s="61"/>
      <c r="Q585" s="294"/>
      <c r="R585" s="292"/>
      <c r="S585" s="291"/>
    </row>
    <row r="586" spans="1:19" ht="14.4">
      <c r="A586" s="36">
        <f t="shared" si="65"/>
        <v>571</v>
      </c>
      <c r="B586" s="526"/>
      <c r="C586" s="36" t="str">
        <f>VLOOKUP('Employee Salary Payroll Tax '!B588,'Employee Salary Payroll Tax '!$D$1:$E$7,2,FALSE)</f>
        <v>UA</v>
      </c>
      <c r="D586" s="61">
        <f t="shared" si="66"/>
        <v>0.03</v>
      </c>
      <c r="E586" s="351">
        <f>'Employee Salary Payroll Tax '!N588</f>
        <v>121434.73</v>
      </c>
      <c r="F586" s="351">
        <f t="shared" si="67"/>
        <v>125077.77189999999</v>
      </c>
      <c r="G586" s="352"/>
      <c r="H586" s="351">
        <f t="shared" si="71"/>
        <v>5765.2700000000041</v>
      </c>
      <c r="I586" s="351">
        <f t="shared" si="68"/>
        <v>3643.0418999999965</v>
      </c>
      <c r="J586" s="351">
        <f t="shared" si="69"/>
        <v>225.86859779999978</v>
      </c>
      <c r="K586" s="635">
        <f>SUM('Employee Salary Payroll Tax '!I588:K588)</f>
        <v>91921.069999999992</v>
      </c>
      <c r="L586" s="635">
        <f>'Employee Salary Payroll Tax '!H588</f>
        <v>457.36</v>
      </c>
      <c r="M586" s="293">
        <f t="shared" si="72"/>
        <v>29056.300000000003</v>
      </c>
      <c r="N586" s="359">
        <f t="shared" si="70"/>
        <v>170.97319019859191</v>
      </c>
      <c r="O586" s="331"/>
      <c r="P586" s="61"/>
      <c r="Q586" s="294"/>
      <c r="R586" s="292"/>
      <c r="S586" s="291"/>
    </row>
    <row r="587" spans="1:19" ht="14.4">
      <c r="A587" s="36">
        <f t="shared" si="65"/>
        <v>572</v>
      </c>
      <c r="B587" s="526"/>
      <c r="C587" s="36" t="str">
        <f>VLOOKUP('Employee Salary Payroll Tax '!B589,'Employee Salary Payroll Tax '!$D$1:$E$7,2,FALSE)</f>
        <v>NonUnion</v>
      </c>
      <c r="D587" s="61">
        <f t="shared" si="66"/>
        <v>2.98E-2</v>
      </c>
      <c r="E587" s="351">
        <f>'Employee Salary Payroll Tax '!N589</f>
        <v>54698.97</v>
      </c>
      <c r="F587" s="351">
        <f t="shared" si="67"/>
        <v>56328.999306000005</v>
      </c>
      <c r="G587" s="352"/>
      <c r="H587" s="351">
        <f t="shared" si="71"/>
        <v>72501.03</v>
      </c>
      <c r="I587" s="351">
        <f t="shared" si="68"/>
        <v>1630.029306000004</v>
      </c>
      <c r="J587" s="351">
        <f t="shared" si="69"/>
        <v>101.06181697200024</v>
      </c>
      <c r="K587" s="635">
        <f>SUM('Employee Salary Payroll Tax '!I589:K589)</f>
        <v>13987.98</v>
      </c>
      <c r="L587" s="635">
        <f>'Employee Salary Payroll Tax '!H589</f>
        <v>0</v>
      </c>
      <c r="M587" s="293">
        <f t="shared" si="72"/>
        <v>40710.990000000005</v>
      </c>
      <c r="N587" s="359">
        <f t="shared" si="70"/>
        <v>25.844191847527583</v>
      </c>
      <c r="O587" s="331"/>
      <c r="P587" s="61"/>
      <c r="Q587" s="294"/>
      <c r="R587" s="292"/>
      <c r="S587" s="291"/>
    </row>
    <row r="588" spans="1:19" ht="14.4">
      <c r="A588" s="36">
        <f t="shared" si="65"/>
        <v>573</v>
      </c>
      <c r="B588" s="526"/>
      <c r="C588" s="36" t="str">
        <f>VLOOKUP('Employee Salary Payroll Tax '!B590,'Employee Salary Payroll Tax '!$D$1:$E$7,2,FALSE)</f>
        <v>IBEW</v>
      </c>
      <c r="D588" s="61">
        <f t="shared" si="66"/>
        <v>6.875E-3</v>
      </c>
      <c r="E588" s="351">
        <f>'Employee Salary Payroll Tax '!N590</f>
        <v>133437.04999999999</v>
      </c>
      <c r="F588" s="351">
        <f t="shared" si="67"/>
        <v>134354.42971874998</v>
      </c>
      <c r="G588" s="352"/>
      <c r="H588" s="351">
        <f t="shared" si="71"/>
        <v>0</v>
      </c>
      <c r="I588" s="351">
        <f t="shared" si="68"/>
        <v>917.37971874998766</v>
      </c>
      <c r="J588" s="351">
        <f t="shared" si="69"/>
        <v>0</v>
      </c>
      <c r="K588" s="635">
        <f>SUM('Employee Salary Payroll Tax '!I590:K590)</f>
        <v>54499.87</v>
      </c>
      <c r="L588" s="635">
        <f>'Employee Salary Payroll Tax '!H590</f>
        <v>0</v>
      </c>
      <c r="M588" s="293">
        <f t="shared" si="72"/>
        <v>78937.179999999993</v>
      </c>
      <c r="N588" s="359">
        <f t="shared" si="70"/>
        <v>0</v>
      </c>
      <c r="O588" s="331"/>
      <c r="P588" s="61"/>
      <c r="Q588" s="294"/>
      <c r="R588" s="292"/>
      <c r="S588" s="291"/>
    </row>
    <row r="589" spans="1:19" ht="14.4">
      <c r="A589" s="36">
        <f t="shared" si="65"/>
        <v>574</v>
      </c>
      <c r="B589" s="526"/>
      <c r="C589" s="36" t="str">
        <f>VLOOKUP('Employee Salary Payroll Tax '!B591,'Employee Salary Payroll Tax '!$D$1:$E$7,2,FALSE)</f>
        <v>NonUnion</v>
      </c>
      <c r="D589" s="61">
        <f t="shared" si="66"/>
        <v>2.98E-2</v>
      </c>
      <c r="E589" s="351">
        <f>'Employee Salary Payroll Tax '!N591</f>
        <v>6606.17</v>
      </c>
      <c r="F589" s="351">
        <f t="shared" si="67"/>
        <v>6803.0338660000007</v>
      </c>
      <c r="G589" s="352"/>
      <c r="H589" s="351">
        <f t="shared" si="71"/>
        <v>120593.83</v>
      </c>
      <c r="I589" s="351">
        <f t="shared" si="68"/>
        <v>196.8638660000006</v>
      </c>
      <c r="J589" s="351">
        <f t="shared" si="69"/>
        <v>12.205559692000037</v>
      </c>
      <c r="K589" s="635">
        <f>SUM('Employee Salary Payroll Tax '!I591:K591)</f>
        <v>124.51</v>
      </c>
      <c r="L589" s="635">
        <f>'Employee Salary Payroll Tax '!H591</f>
        <v>0</v>
      </c>
      <c r="M589" s="293">
        <f t="shared" si="72"/>
        <v>6481.66</v>
      </c>
      <c r="N589" s="359">
        <f t="shared" si="70"/>
        <v>0.230044675965178</v>
      </c>
      <c r="O589" s="331"/>
      <c r="P589" s="61"/>
      <c r="Q589" s="294"/>
      <c r="R589" s="292"/>
      <c r="S589" s="291"/>
    </row>
    <row r="590" spans="1:19" ht="14.4">
      <c r="A590" s="36">
        <f t="shared" si="65"/>
        <v>575</v>
      </c>
      <c r="B590" s="526"/>
      <c r="C590" s="36" t="str">
        <f>VLOOKUP('Employee Salary Payroll Tax '!B592,'Employee Salary Payroll Tax '!$D$1:$E$7,2,FALSE)</f>
        <v>NonUnion</v>
      </c>
      <c r="D590" s="61">
        <f t="shared" si="66"/>
        <v>2.98E-2</v>
      </c>
      <c r="E590" s="351">
        <f>'Employee Salary Payroll Tax '!N592</f>
        <v>53813.2</v>
      </c>
      <c r="F590" s="351">
        <f t="shared" si="67"/>
        <v>55416.833359999997</v>
      </c>
      <c r="G590" s="352"/>
      <c r="H590" s="351">
        <f t="shared" si="71"/>
        <v>73386.8</v>
      </c>
      <c r="I590" s="351">
        <f t="shared" si="68"/>
        <v>1603.6333599999998</v>
      </c>
      <c r="J590" s="351">
        <f t="shared" si="69"/>
        <v>99.425268319999986</v>
      </c>
      <c r="K590" s="635">
        <f>SUM('Employee Salary Payroll Tax '!I592:K592)</f>
        <v>-321.03999999999996</v>
      </c>
      <c r="L590" s="635">
        <f>'Employee Salary Payroll Tax '!H592</f>
        <v>0</v>
      </c>
      <c r="M590" s="293">
        <f t="shared" si="72"/>
        <v>54134.239999999998</v>
      </c>
      <c r="N590" s="359">
        <f t="shared" si="70"/>
        <v>-0.59315350398897737</v>
      </c>
      <c r="O590" s="331"/>
      <c r="P590" s="61"/>
      <c r="Q590" s="294"/>
      <c r="R590" s="292"/>
      <c r="S590" s="291"/>
    </row>
    <row r="591" spans="1:19" ht="14.4">
      <c r="A591" s="36">
        <f t="shared" si="65"/>
        <v>576</v>
      </c>
      <c r="B591" s="526"/>
      <c r="C591" s="36" t="str">
        <f>VLOOKUP('Employee Salary Payroll Tax '!B593,'Employee Salary Payroll Tax '!$D$1:$E$7,2,FALSE)</f>
        <v>NonUnion</v>
      </c>
      <c r="D591" s="61">
        <f t="shared" si="66"/>
        <v>2.98E-2</v>
      </c>
      <c r="E591" s="351">
        <f>'Employee Salary Payroll Tax '!N593</f>
        <v>13846.9</v>
      </c>
      <c r="F591" s="351">
        <f t="shared" si="67"/>
        <v>14259.537620000001</v>
      </c>
      <c r="G591" s="352"/>
      <c r="H591" s="351">
        <f t="shared" si="71"/>
        <v>113353.1</v>
      </c>
      <c r="I591" s="351">
        <f t="shared" si="68"/>
        <v>412.63762000000133</v>
      </c>
      <c r="J591" s="351">
        <f t="shared" si="69"/>
        <v>25.583532440000084</v>
      </c>
      <c r="K591" s="635">
        <f>SUM('Employee Salary Payroll Tax '!I593:K593)</f>
        <v>11908.33</v>
      </c>
      <c r="L591" s="635">
        <f>'Employee Salary Payroll Tax '!H593</f>
        <v>0</v>
      </c>
      <c r="M591" s="293">
        <f t="shared" si="72"/>
        <v>1938.5699999999997</v>
      </c>
      <c r="N591" s="359">
        <f t="shared" si="70"/>
        <v>22.001830506411135</v>
      </c>
      <c r="O591" s="331"/>
      <c r="P591" s="61"/>
      <c r="Q591" s="294"/>
      <c r="R591" s="292"/>
      <c r="S591" s="291"/>
    </row>
    <row r="592" spans="1:19" ht="14.4">
      <c r="A592" s="36">
        <f t="shared" si="65"/>
        <v>577</v>
      </c>
      <c r="B592" s="526"/>
      <c r="C592" s="36" t="str">
        <f>VLOOKUP('Employee Salary Payroll Tax '!B594,'Employee Salary Payroll Tax '!$D$1:$E$7,2,FALSE)</f>
        <v>NonUnion</v>
      </c>
      <c r="D592" s="61">
        <f t="shared" si="66"/>
        <v>2.98E-2</v>
      </c>
      <c r="E592" s="351">
        <f>'Employee Salary Payroll Tax '!N594</f>
        <v>99631.8</v>
      </c>
      <c r="F592" s="351">
        <f t="shared" si="67"/>
        <v>102600.82764</v>
      </c>
      <c r="G592" s="352"/>
      <c r="H592" s="351">
        <f t="shared" si="71"/>
        <v>27568.199999999997</v>
      </c>
      <c r="I592" s="351">
        <f t="shared" si="68"/>
        <v>2969.0276400000002</v>
      </c>
      <c r="J592" s="351">
        <f t="shared" si="69"/>
        <v>184.07971368000003</v>
      </c>
      <c r="K592" s="635">
        <f>SUM('Employee Salary Payroll Tax '!I594:K594)</f>
        <v>46357.98</v>
      </c>
      <c r="L592" s="635">
        <f>'Employee Salary Payroll Tax '!H594</f>
        <v>0</v>
      </c>
      <c r="M592" s="293">
        <f t="shared" si="72"/>
        <v>53273.82</v>
      </c>
      <c r="N592" s="359">
        <f t="shared" si="70"/>
        <v>85.651003847140345</v>
      </c>
      <c r="O592" s="331"/>
      <c r="P592" s="61"/>
      <c r="Q592" s="294"/>
      <c r="R592" s="292"/>
      <c r="S592" s="291"/>
    </row>
    <row r="593" spans="1:19" ht="14.4">
      <c r="A593" s="36">
        <f t="shared" ref="A593:A656" si="73">+A592+1</f>
        <v>578</v>
      </c>
      <c r="B593" s="526"/>
      <c r="C593" s="36" t="str">
        <f>VLOOKUP('Employee Salary Payroll Tax '!B595,'Employee Salary Payroll Tax '!$D$1:$E$7,2,FALSE)</f>
        <v>NonUnion</v>
      </c>
      <c r="D593" s="61">
        <f t="shared" ref="D593:D656" si="74">VLOOKUP(C593,C$9:D$12,2)</f>
        <v>2.98E-2</v>
      </c>
      <c r="E593" s="351">
        <f>'Employee Salary Payroll Tax '!N595</f>
        <v>94234.13</v>
      </c>
      <c r="F593" s="351">
        <f t="shared" ref="F593:F656" si="75">E593*(1+D593)</f>
        <v>97042.307074000011</v>
      </c>
      <c r="G593" s="352"/>
      <c r="H593" s="351">
        <f t="shared" si="71"/>
        <v>32965.869999999995</v>
      </c>
      <c r="I593" s="351">
        <f t="shared" ref="I593:I656" si="76">F593-E593</f>
        <v>2808.1770740000065</v>
      </c>
      <c r="J593" s="351">
        <f t="shared" ref="J593:J656" si="77">IF(H593&gt;I593,I593*$J$12,H593*$J$12)</f>
        <v>174.1069785880004</v>
      </c>
      <c r="K593" s="635">
        <f>SUM('Employee Salary Payroll Tax '!I595:K595)</f>
        <v>9678.01</v>
      </c>
      <c r="L593" s="635">
        <f>'Employee Salary Payroll Tax '!H595</f>
        <v>0</v>
      </c>
      <c r="M593" s="293">
        <f t="shared" si="72"/>
        <v>84556.12000000001</v>
      </c>
      <c r="N593" s="359">
        <f t="shared" ref="N593:N656" si="78">J593*K593/(SUM(K593:M593)+0.000001)</f>
        <v>17.881091275810292</v>
      </c>
      <c r="O593" s="331"/>
      <c r="P593" s="61"/>
      <c r="Q593" s="294"/>
      <c r="R593" s="292"/>
      <c r="S593" s="291"/>
    </row>
    <row r="594" spans="1:19" ht="14.4">
      <c r="A594" s="36">
        <f t="shared" si="73"/>
        <v>579</v>
      </c>
      <c r="B594" s="526"/>
      <c r="C594" s="36" t="str">
        <f>VLOOKUP('Employee Salary Payroll Tax '!B596,'Employee Salary Payroll Tax '!$D$1:$E$7,2,FALSE)</f>
        <v>NonUnion</v>
      </c>
      <c r="D594" s="61">
        <f t="shared" si="74"/>
        <v>2.98E-2</v>
      </c>
      <c r="E594" s="351">
        <f>'Employee Salary Payroll Tax '!N596</f>
        <v>76892.59</v>
      </c>
      <c r="F594" s="351">
        <f t="shared" si="75"/>
        <v>79183.989182000005</v>
      </c>
      <c r="G594" s="352"/>
      <c r="H594" s="351">
        <f t="shared" ref="H594:H657" si="79">IF(E594&gt;$H$12,0,$H$12-E594)</f>
        <v>50307.41</v>
      </c>
      <c r="I594" s="351">
        <f t="shared" si="76"/>
        <v>2291.3991820000083</v>
      </c>
      <c r="J594" s="351">
        <f t="shared" si="77"/>
        <v>142.06674928400051</v>
      </c>
      <c r="K594" s="635">
        <f>SUM('Employee Salary Payroll Tax '!I596:K596)</f>
        <v>74931.360000000001</v>
      </c>
      <c r="L594" s="635">
        <f>'Employee Salary Payroll Tax '!H596</f>
        <v>0</v>
      </c>
      <c r="M594" s="293">
        <f t="shared" ref="M594:M657" si="80">E594-K594-L594</f>
        <v>1961.2299999999959</v>
      </c>
      <c r="N594" s="359">
        <f t="shared" si="78"/>
        <v>138.44318073420004</v>
      </c>
      <c r="O594" s="331"/>
      <c r="P594" s="61"/>
      <c r="Q594" s="294"/>
      <c r="R594" s="292"/>
      <c r="S594" s="291"/>
    </row>
    <row r="595" spans="1:19" ht="14.4">
      <c r="A595" s="36">
        <f t="shared" si="73"/>
        <v>580</v>
      </c>
      <c r="B595" s="526"/>
      <c r="C595" s="36" t="str">
        <f>VLOOKUP('Employee Salary Payroll Tax '!B597,'Employee Salary Payroll Tax '!$D$1:$E$7,2,FALSE)</f>
        <v>IBEW</v>
      </c>
      <c r="D595" s="61">
        <f t="shared" si="74"/>
        <v>6.875E-3</v>
      </c>
      <c r="E595" s="351">
        <f>'Employee Salary Payroll Tax '!N597</f>
        <v>8993.27</v>
      </c>
      <c r="F595" s="351">
        <f t="shared" si="75"/>
        <v>9055.0987312500001</v>
      </c>
      <c r="G595" s="352"/>
      <c r="H595" s="351">
        <f t="shared" si="79"/>
        <v>118206.73</v>
      </c>
      <c r="I595" s="351">
        <f t="shared" si="76"/>
        <v>61.828731249999691</v>
      </c>
      <c r="J595" s="351">
        <f t="shared" si="77"/>
        <v>3.833381337499981</v>
      </c>
      <c r="K595" s="635">
        <f>SUM('Employee Salary Payroll Tax '!I597:K597)</f>
        <v>8993.27</v>
      </c>
      <c r="L595" s="635">
        <f>'Employee Salary Payroll Tax '!H597</f>
        <v>0</v>
      </c>
      <c r="M595" s="293">
        <f t="shared" si="80"/>
        <v>0</v>
      </c>
      <c r="N595" s="359">
        <f t="shared" si="78"/>
        <v>3.8333813370737313</v>
      </c>
      <c r="O595" s="331"/>
      <c r="P595" s="61"/>
      <c r="Q595" s="294"/>
      <c r="R595" s="292"/>
      <c r="S595" s="291"/>
    </row>
    <row r="596" spans="1:19" ht="14.4">
      <c r="A596" s="36">
        <f t="shared" si="73"/>
        <v>581</v>
      </c>
      <c r="B596" s="526"/>
      <c r="C596" s="36" t="str">
        <f>VLOOKUP('Employee Salary Payroll Tax '!B598,'Employee Salary Payroll Tax '!$D$1:$E$7,2,FALSE)</f>
        <v>NonUnion</v>
      </c>
      <c r="D596" s="61">
        <f t="shared" si="74"/>
        <v>2.98E-2</v>
      </c>
      <c r="E596" s="351">
        <f>'Employee Salary Payroll Tax '!N598</f>
        <v>102056.2</v>
      </c>
      <c r="F596" s="351">
        <f t="shared" si="75"/>
        <v>105097.47476</v>
      </c>
      <c r="G596" s="352"/>
      <c r="H596" s="351">
        <f t="shared" si="79"/>
        <v>25143.800000000003</v>
      </c>
      <c r="I596" s="351">
        <f t="shared" si="76"/>
        <v>3041.2747600000002</v>
      </c>
      <c r="J596" s="351">
        <f t="shared" si="77"/>
        <v>188.55903512</v>
      </c>
      <c r="K596" s="635">
        <f>SUM('Employee Salary Payroll Tax '!I598:K598)</f>
        <v>100848.34</v>
      </c>
      <c r="L596" s="635">
        <f>'Employee Salary Payroll Tax '!H598</f>
        <v>0</v>
      </c>
      <c r="M596" s="293">
        <f t="shared" si="80"/>
        <v>1207.8600000000006</v>
      </c>
      <c r="N596" s="359">
        <f t="shared" si="78"/>
        <v>186.32739298217427</v>
      </c>
      <c r="O596" s="331"/>
      <c r="P596" s="61"/>
      <c r="Q596" s="294"/>
      <c r="R596" s="292"/>
      <c r="S596" s="291"/>
    </row>
    <row r="597" spans="1:19" ht="14.4">
      <c r="A597" s="36">
        <f t="shared" si="73"/>
        <v>582</v>
      </c>
      <c r="B597" s="526"/>
      <c r="C597" s="36" t="str">
        <f>VLOOKUP('Employee Salary Payroll Tax '!B599,'Employee Salary Payroll Tax '!$D$1:$E$7,2,FALSE)</f>
        <v>NonUnion</v>
      </c>
      <c r="D597" s="61">
        <f t="shared" si="74"/>
        <v>2.98E-2</v>
      </c>
      <c r="E597" s="351">
        <f>'Employee Salary Payroll Tax '!N599</f>
        <v>69982.210000000006</v>
      </c>
      <c r="F597" s="351">
        <f t="shared" si="75"/>
        <v>72067.679858000003</v>
      </c>
      <c r="G597" s="352"/>
      <c r="H597" s="351">
        <f t="shared" si="79"/>
        <v>57217.789999999994</v>
      </c>
      <c r="I597" s="351">
        <f t="shared" si="76"/>
        <v>2085.4698579999967</v>
      </c>
      <c r="J597" s="351">
        <f t="shared" si="77"/>
        <v>129.29913119599979</v>
      </c>
      <c r="K597" s="635">
        <f>SUM('Employee Salary Payroll Tax '!I599:K599)</f>
        <v>17221.41</v>
      </c>
      <c r="L597" s="635">
        <f>'Employee Salary Payroll Tax '!H599</f>
        <v>0</v>
      </c>
      <c r="M597" s="293">
        <f t="shared" si="80"/>
        <v>52760.800000000003</v>
      </c>
      <c r="N597" s="359">
        <f t="shared" si="78"/>
        <v>31.818277115545289</v>
      </c>
      <c r="O597" s="331"/>
      <c r="P597" s="61"/>
      <c r="Q597" s="294"/>
      <c r="R597" s="292"/>
      <c r="S597" s="291"/>
    </row>
    <row r="598" spans="1:19" ht="14.4">
      <c r="A598" s="36">
        <f t="shared" si="73"/>
        <v>583</v>
      </c>
      <c r="B598" s="526"/>
      <c r="C598" s="36" t="str">
        <f>VLOOKUP('Employee Salary Payroll Tax '!B600,'Employee Salary Payroll Tax '!$D$1:$E$7,2,FALSE)</f>
        <v>NonUnion</v>
      </c>
      <c r="D598" s="61">
        <f t="shared" si="74"/>
        <v>2.98E-2</v>
      </c>
      <c r="E598" s="351">
        <f>'Employee Salary Payroll Tax '!N600</f>
        <v>102625.16</v>
      </c>
      <c r="F598" s="351">
        <f t="shared" si="75"/>
        <v>105683.38976800001</v>
      </c>
      <c r="G598" s="352"/>
      <c r="H598" s="351">
        <f t="shared" si="79"/>
        <v>24574.839999999997</v>
      </c>
      <c r="I598" s="351">
        <f t="shared" si="76"/>
        <v>3058.2297680000047</v>
      </c>
      <c r="J598" s="351">
        <f t="shared" si="77"/>
        <v>189.6102456160003</v>
      </c>
      <c r="K598" s="635">
        <f>SUM('Employee Salary Payroll Tax '!I600:K600)</f>
        <v>3495.79</v>
      </c>
      <c r="L598" s="635">
        <f>'Employee Salary Payroll Tax '!H600</f>
        <v>327.68</v>
      </c>
      <c r="M598" s="293">
        <f t="shared" si="80"/>
        <v>98801.690000000017</v>
      </c>
      <c r="N598" s="359">
        <f t="shared" si="78"/>
        <v>6.4588216039370741</v>
      </c>
      <c r="O598" s="331"/>
      <c r="P598" s="61"/>
      <c r="Q598" s="294"/>
      <c r="R598" s="292"/>
      <c r="S598" s="291"/>
    </row>
    <row r="599" spans="1:19" ht="14.4">
      <c r="A599" s="36">
        <f t="shared" si="73"/>
        <v>584</v>
      </c>
      <c r="B599" s="526"/>
      <c r="C599" s="36" t="str">
        <f>VLOOKUP('Employee Salary Payroll Tax '!B601,'Employee Salary Payroll Tax '!$D$1:$E$7,2,FALSE)</f>
        <v>NonUnion</v>
      </c>
      <c r="D599" s="61">
        <f t="shared" si="74"/>
        <v>2.98E-2</v>
      </c>
      <c r="E599" s="351">
        <f>'Employee Salary Payroll Tax '!N601</f>
        <v>64255.47</v>
      </c>
      <c r="F599" s="351">
        <f t="shared" si="75"/>
        <v>66170.283005999998</v>
      </c>
      <c r="G599" s="352"/>
      <c r="H599" s="351">
        <f t="shared" si="79"/>
        <v>62944.53</v>
      </c>
      <c r="I599" s="351">
        <f t="shared" si="76"/>
        <v>1914.8130059999967</v>
      </c>
      <c r="J599" s="351">
        <f t="shared" si="77"/>
        <v>118.71840637199979</v>
      </c>
      <c r="K599" s="635">
        <f>SUM('Employee Salary Payroll Tax '!I601:K601)</f>
        <v>3689.96</v>
      </c>
      <c r="L599" s="635">
        <f>'Employee Salary Payroll Tax '!H601</f>
        <v>0</v>
      </c>
      <c r="M599" s="293">
        <f t="shared" si="80"/>
        <v>60565.51</v>
      </c>
      <c r="N599" s="359">
        <f t="shared" si="78"/>
        <v>6.8175700958938865</v>
      </c>
      <c r="O599" s="331"/>
      <c r="P599" s="61"/>
      <c r="Q599" s="294"/>
      <c r="R599" s="292"/>
      <c r="S599" s="291"/>
    </row>
    <row r="600" spans="1:19" ht="14.4">
      <c r="A600" s="36">
        <f t="shared" si="73"/>
        <v>585</v>
      </c>
      <c r="B600" s="526"/>
      <c r="C600" s="36" t="str">
        <f>VLOOKUP('Employee Salary Payroll Tax '!B602,'Employee Salary Payroll Tax '!$D$1:$E$7,2,FALSE)</f>
        <v>Not Assigned</v>
      </c>
      <c r="D600" s="61">
        <f t="shared" si="74"/>
        <v>0</v>
      </c>
      <c r="E600" s="351">
        <f>'Employee Salary Payroll Tax '!N602</f>
        <v>-0.01</v>
      </c>
      <c r="F600" s="351">
        <f t="shared" si="75"/>
        <v>-0.01</v>
      </c>
      <c r="G600" s="352"/>
      <c r="H600" s="351">
        <f t="shared" si="79"/>
        <v>127200.01</v>
      </c>
      <c r="I600" s="351">
        <f t="shared" si="76"/>
        <v>0</v>
      </c>
      <c r="J600" s="351">
        <f t="shared" si="77"/>
        <v>0</v>
      </c>
      <c r="K600" s="635">
        <f>SUM('Employee Salary Payroll Tax '!I602:K602)</f>
        <v>250.18</v>
      </c>
      <c r="L600" s="635">
        <f>'Employee Salary Payroll Tax '!H602</f>
        <v>0</v>
      </c>
      <c r="M600" s="293">
        <f t="shared" si="80"/>
        <v>-250.19</v>
      </c>
      <c r="N600" s="359">
        <f t="shared" si="78"/>
        <v>0</v>
      </c>
      <c r="O600" s="331"/>
      <c r="P600" s="61"/>
      <c r="Q600" s="294"/>
      <c r="R600" s="292"/>
      <c r="S600" s="291"/>
    </row>
    <row r="601" spans="1:19" ht="14.4">
      <c r="A601" s="36">
        <f t="shared" si="73"/>
        <v>586</v>
      </c>
      <c r="B601" s="526"/>
      <c r="C601" s="36" t="str">
        <f>VLOOKUP('Employee Salary Payroll Tax '!B603,'Employee Salary Payroll Tax '!$D$1:$E$7,2,FALSE)</f>
        <v>IBEW</v>
      </c>
      <c r="D601" s="61">
        <f t="shared" si="74"/>
        <v>6.875E-3</v>
      </c>
      <c r="E601" s="351">
        <f>'Employee Salary Payroll Tax '!N603</f>
        <v>56747.11</v>
      </c>
      <c r="F601" s="351">
        <f t="shared" si="75"/>
        <v>57137.246381249999</v>
      </c>
      <c r="G601" s="352"/>
      <c r="H601" s="351">
        <f t="shared" si="79"/>
        <v>70452.89</v>
      </c>
      <c r="I601" s="351">
        <f t="shared" si="76"/>
        <v>390.13638124999852</v>
      </c>
      <c r="J601" s="351">
        <f t="shared" si="77"/>
        <v>24.188455637499906</v>
      </c>
      <c r="K601" s="635">
        <f>SUM('Employee Salary Payroll Tax '!I603:K603)</f>
        <v>21214.03</v>
      </c>
      <c r="L601" s="635">
        <f>'Employee Salary Payroll Tax '!H603</f>
        <v>0</v>
      </c>
      <c r="M601" s="293">
        <f t="shared" si="80"/>
        <v>35533.08</v>
      </c>
      <c r="N601" s="359">
        <f t="shared" si="78"/>
        <v>9.0424802873406165</v>
      </c>
      <c r="O601" s="331"/>
      <c r="P601" s="61"/>
      <c r="Q601" s="294"/>
      <c r="R601" s="292"/>
      <c r="S601" s="291"/>
    </row>
    <row r="602" spans="1:19" ht="14.4">
      <c r="A602" s="36">
        <f t="shared" si="73"/>
        <v>587</v>
      </c>
      <c r="B602" s="526"/>
      <c r="C602" s="36" t="str">
        <f>VLOOKUP('Employee Salary Payroll Tax '!B604,'Employee Salary Payroll Tax '!$D$1:$E$7,2,FALSE)</f>
        <v>NonUnion</v>
      </c>
      <c r="D602" s="61">
        <f t="shared" si="74"/>
        <v>2.98E-2</v>
      </c>
      <c r="E602" s="351">
        <f>'Employee Salary Payroll Tax '!N604</f>
        <v>50862.91</v>
      </c>
      <c r="F602" s="351">
        <f t="shared" si="75"/>
        <v>52378.624718000006</v>
      </c>
      <c r="G602" s="352"/>
      <c r="H602" s="351">
        <f t="shared" si="79"/>
        <v>76337.09</v>
      </c>
      <c r="I602" s="351">
        <f t="shared" si="76"/>
        <v>1515.7147180000029</v>
      </c>
      <c r="J602" s="351">
        <f t="shared" si="77"/>
        <v>93.974312516000182</v>
      </c>
      <c r="K602" s="635">
        <f>SUM('Employee Salary Payroll Tax '!I604:K604)</f>
        <v>50862.91</v>
      </c>
      <c r="L602" s="635">
        <f>'Employee Salary Payroll Tax '!H604</f>
        <v>0</v>
      </c>
      <c r="M602" s="293">
        <f t="shared" si="80"/>
        <v>0</v>
      </c>
      <c r="N602" s="359">
        <f t="shared" si="78"/>
        <v>93.974312514152587</v>
      </c>
      <c r="O602" s="331"/>
      <c r="P602" s="61"/>
      <c r="Q602" s="294"/>
      <c r="R602" s="292"/>
      <c r="S602" s="291"/>
    </row>
    <row r="603" spans="1:19" ht="14.4">
      <c r="A603" s="36">
        <f t="shared" si="73"/>
        <v>588</v>
      </c>
      <c r="B603" s="526"/>
      <c r="C603" s="36" t="str">
        <f>VLOOKUP('Employee Salary Payroll Tax '!B605,'Employee Salary Payroll Tax '!$D$1:$E$7,2,FALSE)</f>
        <v>NonUnion</v>
      </c>
      <c r="D603" s="61">
        <f t="shared" si="74"/>
        <v>2.98E-2</v>
      </c>
      <c r="E603" s="351">
        <f>'Employee Salary Payroll Tax '!N605</f>
        <v>121048.72</v>
      </c>
      <c r="F603" s="351">
        <f t="shared" si="75"/>
        <v>124655.971856</v>
      </c>
      <c r="G603" s="352"/>
      <c r="H603" s="351">
        <f t="shared" si="79"/>
        <v>6151.2799999999988</v>
      </c>
      <c r="I603" s="351">
        <f t="shared" si="76"/>
        <v>3607.2518560000026</v>
      </c>
      <c r="J603" s="351">
        <f t="shared" si="77"/>
        <v>223.64961507200016</v>
      </c>
      <c r="K603" s="635">
        <f>SUM('Employee Salary Payroll Tax '!I605:K605)</f>
        <v>39944.78</v>
      </c>
      <c r="L603" s="635">
        <f>'Employee Salary Payroll Tax '!H605</f>
        <v>0</v>
      </c>
      <c r="M603" s="293">
        <f t="shared" si="80"/>
        <v>81103.94</v>
      </c>
      <c r="N603" s="359">
        <f t="shared" si="78"/>
        <v>73.801975527390368</v>
      </c>
      <c r="O603" s="331"/>
      <c r="P603" s="61"/>
      <c r="Q603" s="294"/>
      <c r="R603" s="292"/>
      <c r="S603" s="291"/>
    </row>
    <row r="604" spans="1:19" ht="14.4">
      <c r="A604" s="36">
        <f t="shared" si="73"/>
        <v>589</v>
      </c>
      <c r="B604" s="526"/>
      <c r="C604" s="36" t="str">
        <f>VLOOKUP('Employee Salary Payroll Tax '!B606,'Employee Salary Payroll Tax '!$D$1:$E$7,2,FALSE)</f>
        <v>NonUnion</v>
      </c>
      <c r="D604" s="61">
        <f t="shared" si="74"/>
        <v>2.98E-2</v>
      </c>
      <c r="E604" s="351">
        <f>'Employee Salary Payroll Tax '!N606</f>
        <v>42185.31</v>
      </c>
      <c r="F604" s="351">
        <f t="shared" si="75"/>
        <v>43442.432238000001</v>
      </c>
      <c r="G604" s="352"/>
      <c r="H604" s="351">
        <f t="shared" si="79"/>
        <v>85014.69</v>
      </c>
      <c r="I604" s="351">
        <f t="shared" si="76"/>
        <v>1257.1222380000036</v>
      </c>
      <c r="J604" s="351">
        <f t="shared" si="77"/>
        <v>77.941578756000226</v>
      </c>
      <c r="K604" s="635">
        <f>SUM('Employee Salary Payroll Tax '!I606:K606)</f>
        <v>42185.31</v>
      </c>
      <c r="L604" s="635">
        <f>'Employee Salary Payroll Tax '!H606</f>
        <v>0</v>
      </c>
      <c r="M604" s="293">
        <f t="shared" si="80"/>
        <v>0</v>
      </c>
      <c r="N604" s="359">
        <f t="shared" si="78"/>
        <v>77.941578754152616</v>
      </c>
      <c r="O604" s="331"/>
      <c r="P604" s="61"/>
      <c r="Q604" s="294"/>
      <c r="R604" s="292"/>
      <c r="S604" s="291"/>
    </row>
    <row r="605" spans="1:19" ht="14.4">
      <c r="A605" s="36">
        <f t="shared" si="73"/>
        <v>590</v>
      </c>
      <c r="B605" s="526"/>
      <c r="C605" s="36" t="str">
        <f>VLOOKUP('Employee Salary Payroll Tax '!B607,'Employee Salary Payroll Tax '!$D$1:$E$7,2,FALSE)</f>
        <v>NonUnion</v>
      </c>
      <c r="D605" s="61">
        <f t="shared" si="74"/>
        <v>2.98E-2</v>
      </c>
      <c r="E605" s="351">
        <f>'Employee Salary Payroll Tax '!N607</f>
        <v>6426.16</v>
      </c>
      <c r="F605" s="351">
        <f t="shared" si="75"/>
        <v>6617.659568</v>
      </c>
      <c r="G605" s="352"/>
      <c r="H605" s="351">
        <f t="shared" si="79"/>
        <v>120773.84</v>
      </c>
      <c r="I605" s="351">
        <f t="shared" si="76"/>
        <v>191.49956800000018</v>
      </c>
      <c r="J605" s="351">
        <f t="shared" si="77"/>
        <v>11.872973216000011</v>
      </c>
      <c r="K605" s="635">
        <f>SUM('Employee Salary Payroll Tax '!I607:K607)</f>
        <v>3331.96</v>
      </c>
      <c r="L605" s="635">
        <f>'Employee Salary Payroll Tax '!H607</f>
        <v>0</v>
      </c>
      <c r="M605" s="293">
        <f t="shared" si="80"/>
        <v>3094.2</v>
      </c>
      <c r="N605" s="359">
        <f t="shared" si="78"/>
        <v>6.1561292950420254</v>
      </c>
      <c r="O605" s="331"/>
      <c r="P605" s="61"/>
      <c r="Q605" s="294"/>
      <c r="R605" s="292"/>
      <c r="S605" s="291"/>
    </row>
    <row r="606" spans="1:19" ht="14.4">
      <c r="A606" s="36">
        <f t="shared" si="73"/>
        <v>591</v>
      </c>
      <c r="B606" s="526"/>
      <c r="C606" s="36" t="str">
        <f>VLOOKUP('Employee Salary Payroll Tax '!B608,'Employee Salary Payroll Tax '!$D$1:$E$7,2,FALSE)</f>
        <v>NonUnion</v>
      </c>
      <c r="D606" s="61">
        <f t="shared" si="74"/>
        <v>2.98E-2</v>
      </c>
      <c r="E606" s="351">
        <f>'Employee Salary Payroll Tax '!N608</f>
        <v>71019.14</v>
      </c>
      <c r="F606" s="351">
        <f t="shared" si="75"/>
        <v>73135.510372000004</v>
      </c>
      <c r="G606" s="352"/>
      <c r="H606" s="351">
        <f t="shared" si="79"/>
        <v>56180.86</v>
      </c>
      <c r="I606" s="351">
        <f t="shared" si="76"/>
        <v>2116.3703720000049</v>
      </c>
      <c r="J606" s="351">
        <f t="shared" si="77"/>
        <v>131.2149630640003</v>
      </c>
      <c r="K606" s="635">
        <f>SUM('Employee Salary Payroll Tax '!I608:K608)</f>
        <v>3041.7200000000003</v>
      </c>
      <c r="L606" s="635">
        <f>'Employee Salary Payroll Tax '!H608</f>
        <v>0</v>
      </c>
      <c r="M606" s="293">
        <f t="shared" si="80"/>
        <v>67977.42</v>
      </c>
      <c r="N606" s="359">
        <f t="shared" si="78"/>
        <v>5.6198818719208825</v>
      </c>
      <c r="O606" s="331"/>
      <c r="P606" s="61"/>
      <c r="Q606" s="294"/>
      <c r="R606" s="292"/>
      <c r="S606" s="291"/>
    </row>
    <row r="607" spans="1:19" ht="14.4">
      <c r="A607" s="36">
        <f t="shared" si="73"/>
        <v>592</v>
      </c>
      <c r="B607" s="526"/>
      <c r="C607" s="36" t="str">
        <f>VLOOKUP('Employee Salary Payroll Tax '!B609,'Employee Salary Payroll Tax '!$D$1:$E$7,2,FALSE)</f>
        <v>NonUnion</v>
      </c>
      <c r="D607" s="61">
        <f t="shared" si="74"/>
        <v>2.98E-2</v>
      </c>
      <c r="E607" s="351">
        <f>'Employee Salary Payroll Tax '!N609</f>
        <v>62809.37</v>
      </c>
      <c r="F607" s="351">
        <f t="shared" si="75"/>
        <v>64681.089226000004</v>
      </c>
      <c r="G607" s="352"/>
      <c r="H607" s="351">
        <f t="shared" si="79"/>
        <v>64390.63</v>
      </c>
      <c r="I607" s="351">
        <f t="shared" si="76"/>
        <v>1871.7192260000011</v>
      </c>
      <c r="J607" s="351">
        <f t="shared" si="77"/>
        <v>116.04659201200006</v>
      </c>
      <c r="K607" s="635">
        <f>SUM('Employee Salary Payroll Tax '!I609:K609)</f>
        <v>6827.35</v>
      </c>
      <c r="L607" s="635">
        <f>'Employee Salary Payroll Tax '!H609</f>
        <v>0</v>
      </c>
      <c r="M607" s="293">
        <f t="shared" si="80"/>
        <v>55982.020000000004</v>
      </c>
      <c r="N607" s="359">
        <f t="shared" si="78"/>
        <v>12.614211859799173</v>
      </c>
      <c r="O607" s="331"/>
      <c r="P607" s="61"/>
      <c r="Q607" s="294"/>
      <c r="R607" s="292"/>
      <c r="S607" s="291"/>
    </row>
    <row r="608" spans="1:19" ht="14.4">
      <c r="A608" s="36">
        <f t="shared" si="73"/>
        <v>593</v>
      </c>
      <c r="B608" s="526"/>
      <c r="C608" s="36" t="str">
        <f>VLOOKUP('Employee Salary Payroll Tax '!B610,'Employee Salary Payroll Tax '!$D$1:$E$7,2,FALSE)</f>
        <v>NonUnion</v>
      </c>
      <c r="D608" s="61">
        <f t="shared" si="74"/>
        <v>2.98E-2</v>
      </c>
      <c r="E608" s="351">
        <f>'Employee Salary Payroll Tax '!N610</f>
        <v>67891.48</v>
      </c>
      <c r="F608" s="351">
        <f t="shared" si="75"/>
        <v>69914.646103999999</v>
      </c>
      <c r="G608" s="352"/>
      <c r="H608" s="351">
        <f t="shared" si="79"/>
        <v>59308.520000000004</v>
      </c>
      <c r="I608" s="351">
        <f t="shared" si="76"/>
        <v>2023.1661040000035</v>
      </c>
      <c r="J608" s="351">
        <f t="shared" si="77"/>
        <v>125.43629844800022</v>
      </c>
      <c r="K608" s="635">
        <f>SUM('Employee Salary Payroll Tax '!I610:K610)</f>
        <v>0</v>
      </c>
      <c r="L608" s="635">
        <f>'Employee Salary Payroll Tax '!H610</f>
        <v>0</v>
      </c>
      <c r="M608" s="293">
        <f t="shared" si="80"/>
        <v>67891.48</v>
      </c>
      <c r="N608" s="359">
        <f t="shared" si="78"/>
        <v>0</v>
      </c>
      <c r="O608" s="331"/>
      <c r="P608" s="61"/>
      <c r="Q608" s="294"/>
      <c r="R608" s="292"/>
      <c r="S608" s="291"/>
    </row>
    <row r="609" spans="1:19" ht="14.4">
      <c r="A609" s="36">
        <f t="shared" si="73"/>
        <v>594</v>
      </c>
      <c r="B609" s="526"/>
      <c r="C609" s="36" t="str">
        <f>VLOOKUP('Employee Salary Payroll Tax '!B611,'Employee Salary Payroll Tax '!$D$1:$E$7,2,FALSE)</f>
        <v>IBEW</v>
      </c>
      <c r="D609" s="61">
        <f t="shared" si="74"/>
        <v>6.875E-3</v>
      </c>
      <c r="E609" s="351">
        <f>'Employee Salary Payroll Tax '!N611</f>
        <v>100357.4</v>
      </c>
      <c r="F609" s="351">
        <f t="shared" si="75"/>
        <v>101047.35712499999</v>
      </c>
      <c r="G609" s="352"/>
      <c r="H609" s="351">
        <f t="shared" si="79"/>
        <v>26842.600000000006</v>
      </c>
      <c r="I609" s="351">
        <f t="shared" si="76"/>
        <v>689.95712500000081</v>
      </c>
      <c r="J609" s="351">
        <f t="shared" si="77"/>
        <v>42.777341750000048</v>
      </c>
      <c r="K609" s="635">
        <f>SUM('Employee Salary Payroll Tax '!I611:K611)</f>
        <v>83307.12</v>
      </c>
      <c r="L609" s="635">
        <f>'Employee Salary Payroll Tax '!H611</f>
        <v>0</v>
      </c>
      <c r="M609" s="293">
        <f t="shared" si="80"/>
        <v>17050.28</v>
      </c>
      <c r="N609" s="359">
        <f t="shared" si="78"/>
        <v>35.509659899646209</v>
      </c>
      <c r="O609" s="331"/>
      <c r="P609" s="61"/>
      <c r="Q609" s="294"/>
      <c r="R609" s="292"/>
      <c r="S609" s="291"/>
    </row>
    <row r="610" spans="1:19" ht="14.4">
      <c r="A610" s="36">
        <f t="shared" si="73"/>
        <v>595</v>
      </c>
      <c r="B610" s="526"/>
      <c r="C610" s="36" t="str">
        <f>VLOOKUP('Employee Salary Payroll Tax '!B612,'Employee Salary Payroll Tax '!$D$1:$E$7,2,FALSE)</f>
        <v>NonUnion</v>
      </c>
      <c r="D610" s="61">
        <f t="shared" si="74"/>
        <v>2.98E-2</v>
      </c>
      <c r="E610" s="351">
        <f>'Employee Salary Payroll Tax '!N612</f>
        <v>64610.79</v>
      </c>
      <c r="F610" s="351">
        <f t="shared" si="75"/>
        <v>66536.191542</v>
      </c>
      <c r="G610" s="352"/>
      <c r="H610" s="351">
        <f t="shared" si="79"/>
        <v>62589.21</v>
      </c>
      <c r="I610" s="351">
        <f t="shared" si="76"/>
        <v>1925.4015419999996</v>
      </c>
      <c r="J610" s="351">
        <f t="shared" si="77"/>
        <v>119.37489560399997</v>
      </c>
      <c r="K610" s="635">
        <f>SUM('Employee Salary Payroll Tax '!I612:K612)</f>
        <v>1340.9199999999998</v>
      </c>
      <c r="L610" s="635">
        <f>'Employee Salary Payroll Tax '!H612</f>
        <v>0</v>
      </c>
      <c r="M610" s="293">
        <f t="shared" si="80"/>
        <v>63269.87</v>
      </c>
      <c r="N610" s="359">
        <f t="shared" si="78"/>
        <v>2.4774837919616548</v>
      </c>
      <c r="O610" s="331"/>
      <c r="P610" s="61"/>
      <c r="Q610" s="294"/>
      <c r="R610" s="292"/>
      <c r="S610" s="291"/>
    </row>
    <row r="611" spans="1:19" ht="14.4">
      <c r="A611" s="36">
        <f t="shared" si="73"/>
        <v>596</v>
      </c>
      <c r="B611" s="526"/>
      <c r="C611" s="36" t="str">
        <f>VLOOKUP('Employee Salary Payroll Tax '!B613,'Employee Salary Payroll Tax '!$D$1:$E$7,2,FALSE)</f>
        <v>NonUnion</v>
      </c>
      <c r="D611" s="61">
        <f t="shared" si="74"/>
        <v>2.98E-2</v>
      </c>
      <c r="E611" s="351">
        <f>'Employee Salary Payroll Tax '!N613</f>
        <v>51995.98</v>
      </c>
      <c r="F611" s="351">
        <f t="shared" si="75"/>
        <v>53545.460204000003</v>
      </c>
      <c r="G611" s="352"/>
      <c r="H611" s="351">
        <f t="shared" si="79"/>
        <v>75204.01999999999</v>
      </c>
      <c r="I611" s="351">
        <f t="shared" si="76"/>
        <v>1549.4802039999995</v>
      </c>
      <c r="J611" s="351">
        <f t="shared" si="77"/>
        <v>96.067772647999973</v>
      </c>
      <c r="K611" s="635">
        <f>SUM('Employee Salary Payroll Tax '!I613:K613)</f>
        <v>52390.52</v>
      </c>
      <c r="L611" s="635">
        <f>'Employee Salary Payroll Tax '!H613</f>
        <v>0</v>
      </c>
      <c r="M611" s="293">
        <f t="shared" si="80"/>
        <v>-394.5399999999936</v>
      </c>
      <c r="N611" s="359">
        <f t="shared" si="78"/>
        <v>96.796724750138338</v>
      </c>
      <c r="O611" s="331"/>
      <c r="P611" s="61"/>
      <c r="Q611" s="294"/>
      <c r="R611" s="292"/>
      <c r="S611" s="291"/>
    </row>
    <row r="612" spans="1:19" ht="14.4">
      <c r="A612" s="36">
        <f t="shared" si="73"/>
        <v>597</v>
      </c>
      <c r="B612" s="526"/>
      <c r="C612" s="36" t="str">
        <f>VLOOKUP('Employee Salary Payroll Tax '!B614,'Employee Salary Payroll Tax '!$D$1:$E$7,2,FALSE)</f>
        <v>NonUnion</v>
      </c>
      <c r="D612" s="61">
        <f t="shared" si="74"/>
        <v>2.98E-2</v>
      </c>
      <c r="E612" s="351">
        <f>'Employee Salary Payroll Tax '!N614</f>
        <v>76623.09</v>
      </c>
      <c r="F612" s="351">
        <f t="shared" si="75"/>
        <v>78906.458081999997</v>
      </c>
      <c r="G612" s="352"/>
      <c r="H612" s="351">
        <f t="shared" si="79"/>
        <v>50576.91</v>
      </c>
      <c r="I612" s="351">
        <f t="shared" si="76"/>
        <v>2283.3680820000009</v>
      </c>
      <c r="J612" s="351">
        <f t="shared" si="77"/>
        <v>141.56882108400006</v>
      </c>
      <c r="K612" s="635">
        <f>SUM('Employee Salary Payroll Tax '!I614:K614)</f>
        <v>27848.03</v>
      </c>
      <c r="L612" s="635">
        <f>'Employee Salary Payroll Tax '!H614</f>
        <v>33661.019999999997</v>
      </c>
      <c r="M612" s="293">
        <f t="shared" si="80"/>
        <v>15114.04</v>
      </c>
      <c r="N612" s="359">
        <f t="shared" si="78"/>
        <v>51.452020227328532</v>
      </c>
      <c r="O612" s="331"/>
      <c r="P612" s="61"/>
      <c r="Q612" s="294"/>
      <c r="R612" s="292"/>
      <c r="S612" s="291"/>
    </row>
    <row r="613" spans="1:19" ht="14.4">
      <c r="A613" s="36">
        <f t="shared" si="73"/>
        <v>598</v>
      </c>
      <c r="B613" s="526"/>
      <c r="C613" s="36" t="str">
        <f>VLOOKUP('Employee Salary Payroll Tax '!B615,'Employee Salary Payroll Tax '!$D$1:$E$7,2,FALSE)</f>
        <v>NonUnion</v>
      </c>
      <c r="D613" s="61">
        <f t="shared" si="74"/>
        <v>2.98E-2</v>
      </c>
      <c r="E613" s="351">
        <f>'Employee Salary Payroll Tax '!N615</f>
        <v>33369.410000000003</v>
      </c>
      <c r="F613" s="351">
        <f t="shared" si="75"/>
        <v>34363.818418000003</v>
      </c>
      <c r="G613" s="352"/>
      <c r="H613" s="351">
        <f t="shared" si="79"/>
        <v>93830.59</v>
      </c>
      <c r="I613" s="351">
        <f t="shared" si="76"/>
        <v>994.40841799999907</v>
      </c>
      <c r="J613" s="351">
        <f t="shared" si="77"/>
        <v>61.653321915999939</v>
      </c>
      <c r="K613" s="635">
        <f>SUM('Employee Salary Payroll Tax '!I615:K615)</f>
        <v>27799.440000000002</v>
      </c>
      <c r="L613" s="635">
        <f>'Employee Salary Payroll Tax '!H615</f>
        <v>692.58</v>
      </c>
      <c r="M613" s="293">
        <f t="shared" si="80"/>
        <v>4877.3900000000012</v>
      </c>
      <c r="N613" s="359">
        <f t="shared" si="78"/>
        <v>51.362245342460746</v>
      </c>
      <c r="O613" s="331"/>
      <c r="P613" s="61"/>
      <c r="Q613" s="294"/>
      <c r="R613" s="292"/>
      <c r="S613" s="291"/>
    </row>
    <row r="614" spans="1:19" ht="14.4">
      <c r="A614" s="36">
        <f t="shared" si="73"/>
        <v>599</v>
      </c>
      <c r="B614" s="526"/>
      <c r="C614" s="36" t="str">
        <f>VLOOKUP('Employee Salary Payroll Tax '!B616,'Employee Salary Payroll Tax '!$D$1:$E$7,2,FALSE)</f>
        <v>NonUnion</v>
      </c>
      <c r="D614" s="61">
        <f t="shared" si="74"/>
        <v>2.98E-2</v>
      </c>
      <c r="E614" s="351">
        <f>'Employee Salary Payroll Tax '!N616</f>
        <v>41426.480000000003</v>
      </c>
      <c r="F614" s="351">
        <f t="shared" si="75"/>
        <v>42660.989104000008</v>
      </c>
      <c r="G614" s="352"/>
      <c r="H614" s="351">
        <f t="shared" si="79"/>
        <v>85773.51999999999</v>
      </c>
      <c r="I614" s="351">
        <f t="shared" si="76"/>
        <v>1234.5091040000043</v>
      </c>
      <c r="J614" s="351">
        <f t="shared" si="77"/>
        <v>76.539564448000263</v>
      </c>
      <c r="K614" s="635">
        <f>SUM('Employee Salary Payroll Tax '!I616:K616)</f>
        <v>25925.4</v>
      </c>
      <c r="L614" s="635">
        <f>'Employee Salary Payroll Tax '!H616</f>
        <v>0</v>
      </c>
      <c r="M614" s="293">
        <f t="shared" si="80"/>
        <v>15501.080000000002</v>
      </c>
      <c r="N614" s="359">
        <f t="shared" si="78"/>
        <v>47.899769038843907</v>
      </c>
      <c r="O614" s="331"/>
      <c r="P614" s="61"/>
      <c r="Q614" s="294"/>
      <c r="R614" s="292"/>
      <c r="S614" s="291"/>
    </row>
    <row r="615" spans="1:19" ht="14.4">
      <c r="A615" s="36">
        <f t="shared" si="73"/>
        <v>600</v>
      </c>
      <c r="B615" s="526"/>
      <c r="C615" s="36" t="str">
        <f>VLOOKUP('Employee Salary Payroll Tax '!B617,'Employee Salary Payroll Tax '!$D$1:$E$7,2,FALSE)</f>
        <v>NonUnion</v>
      </c>
      <c r="D615" s="61">
        <f t="shared" si="74"/>
        <v>2.98E-2</v>
      </c>
      <c r="E615" s="351">
        <f>'Employee Salary Payroll Tax '!N617</f>
        <v>55764.47</v>
      </c>
      <c r="F615" s="351">
        <f t="shared" si="75"/>
        <v>57426.251206000001</v>
      </c>
      <c r="G615" s="352"/>
      <c r="H615" s="351">
        <f t="shared" si="79"/>
        <v>71435.53</v>
      </c>
      <c r="I615" s="351">
        <f t="shared" si="76"/>
        <v>1661.7812059999997</v>
      </c>
      <c r="J615" s="351">
        <f t="shared" si="77"/>
        <v>103.03043477199998</v>
      </c>
      <c r="K615" s="635">
        <f>SUM('Employee Salary Payroll Tax '!I617:K617)</f>
        <v>12828.55</v>
      </c>
      <c r="L615" s="635">
        <f>'Employee Salary Payroll Tax '!H617</f>
        <v>0</v>
      </c>
      <c r="M615" s="293">
        <f t="shared" si="80"/>
        <v>42935.92</v>
      </c>
      <c r="N615" s="359">
        <f t="shared" si="78"/>
        <v>23.702028979574955</v>
      </c>
      <c r="O615" s="331"/>
      <c r="P615" s="61"/>
      <c r="Q615" s="294"/>
      <c r="R615" s="292"/>
      <c r="S615" s="291"/>
    </row>
    <row r="616" spans="1:19" ht="14.4">
      <c r="A616" s="36">
        <f t="shared" si="73"/>
        <v>601</v>
      </c>
      <c r="B616" s="526"/>
      <c r="C616" s="36" t="str">
        <f>VLOOKUP('Employee Salary Payroll Tax '!B618,'Employee Salary Payroll Tax '!$D$1:$E$7,2,FALSE)</f>
        <v>IBEW</v>
      </c>
      <c r="D616" s="61">
        <f t="shared" si="74"/>
        <v>6.875E-3</v>
      </c>
      <c r="E616" s="351">
        <f>'Employee Salary Payroll Tax '!N618</f>
        <v>130340.39</v>
      </c>
      <c r="F616" s="351">
        <f t="shared" si="75"/>
        <v>131236.48018124999</v>
      </c>
      <c r="G616" s="352"/>
      <c r="H616" s="351">
        <f t="shared" si="79"/>
        <v>0</v>
      </c>
      <c r="I616" s="351">
        <f t="shared" si="76"/>
        <v>896.0901812499942</v>
      </c>
      <c r="J616" s="351">
        <f t="shared" si="77"/>
        <v>0</v>
      </c>
      <c r="K616" s="635">
        <f>SUM('Employee Salary Payroll Tax '!I618:K618)</f>
        <v>126895.61</v>
      </c>
      <c r="L616" s="635">
        <f>'Employee Salary Payroll Tax '!H618</f>
        <v>0</v>
      </c>
      <c r="M616" s="293">
        <f t="shared" si="80"/>
        <v>3444.7799999999988</v>
      </c>
      <c r="N616" s="359">
        <f t="shared" si="78"/>
        <v>0</v>
      </c>
      <c r="O616" s="331"/>
      <c r="P616" s="61"/>
      <c r="Q616" s="294"/>
      <c r="R616" s="292"/>
      <c r="S616" s="291"/>
    </row>
    <row r="617" spans="1:19" ht="14.4">
      <c r="A617" s="36">
        <f t="shared" si="73"/>
        <v>602</v>
      </c>
      <c r="B617" s="526"/>
      <c r="C617" s="36" t="str">
        <f>VLOOKUP('Employee Salary Payroll Tax '!B619,'Employee Salary Payroll Tax '!$D$1:$E$7,2,FALSE)</f>
        <v>IBEW</v>
      </c>
      <c r="D617" s="61">
        <f t="shared" si="74"/>
        <v>6.875E-3</v>
      </c>
      <c r="E617" s="351">
        <f>'Employee Salary Payroll Tax '!N619</f>
        <v>127427.91</v>
      </c>
      <c r="F617" s="351">
        <f t="shared" si="75"/>
        <v>128303.97688125</v>
      </c>
      <c r="G617" s="352"/>
      <c r="H617" s="351">
        <f t="shared" si="79"/>
        <v>0</v>
      </c>
      <c r="I617" s="351">
        <f t="shared" si="76"/>
        <v>876.06688124999346</v>
      </c>
      <c r="J617" s="351">
        <f t="shared" si="77"/>
        <v>0</v>
      </c>
      <c r="K617" s="635">
        <f>SUM('Employee Salary Payroll Tax '!I619:K619)</f>
        <v>127396.91</v>
      </c>
      <c r="L617" s="635">
        <f>'Employee Salary Payroll Tax '!H619</f>
        <v>0</v>
      </c>
      <c r="M617" s="293">
        <f t="shared" si="80"/>
        <v>31</v>
      </c>
      <c r="N617" s="359">
        <f t="shared" si="78"/>
        <v>0</v>
      </c>
      <c r="O617" s="331"/>
      <c r="P617" s="61"/>
      <c r="Q617" s="294"/>
      <c r="R617" s="292"/>
      <c r="S617" s="291"/>
    </row>
    <row r="618" spans="1:19" ht="14.4">
      <c r="A618" s="36">
        <f t="shared" si="73"/>
        <v>603</v>
      </c>
      <c r="B618" s="526"/>
      <c r="C618" s="36" t="str">
        <f>VLOOKUP('Employee Salary Payroll Tax '!B620,'Employee Salary Payroll Tax '!$D$1:$E$7,2,FALSE)</f>
        <v>NonUnion</v>
      </c>
      <c r="D618" s="61">
        <f t="shared" si="74"/>
        <v>2.98E-2</v>
      </c>
      <c r="E618" s="351">
        <f>'Employee Salary Payroll Tax '!N620</f>
        <v>70246.820000000007</v>
      </c>
      <c r="F618" s="351">
        <f t="shared" si="75"/>
        <v>72340.17523600001</v>
      </c>
      <c r="G618" s="352"/>
      <c r="H618" s="351">
        <f t="shared" si="79"/>
        <v>56953.179999999993</v>
      </c>
      <c r="I618" s="351">
        <f t="shared" si="76"/>
        <v>2093.3552360000031</v>
      </c>
      <c r="J618" s="351">
        <f t="shared" si="77"/>
        <v>129.7880246320002</v>
      </c>
      <c r="K618" s="635">
        <f>SUM('Employee Salary Payroll Tax '!I620:K620)</f>
        <v>1615.27</v>
      </c>
      <c r="L618" s="635">
        <f>'Employee Salary Payroll Tax '!H620</f>
        <v>0</v>
      </c>
      <c r="M618" s="293">
        <f t="shared" si="80"/>
        <v>68631.55</v>
      </c>
      <c r="N618" s="359">
        <f t="shared" si="78"/>
        <v>2.9843728519575206</v>
      </c>
      <c r="O618" s="331"/>
      <c r="P618" s="61"/>
      <c r="Q618" s="294"/>
      <c r="R618" s="292"/>
      <c r="S618" s="291"/>
    </row>
    <row r="619" spans="1:19" ht="14.4">
      <c r="A619" s="36">
        <f t="shared" si="73"/>
        <v>604</v>
      </c>
      <c r="B619" s="526"/>
      <c r="C619" s="36" t="str">
        <f>VLOOKUP('Employee Salary Payroll Tax '!B621,'Employee Salary Payroll Tax '!$D$1:$E$7,2,FALSE)</f>
        <v>NonUnion</v>
      </c>
      <c r="D619" s="61">
        <f t="shared" si="74"/>
        <v>2.98E-2</v>
      </c>
      <c r="E619" s="351">
        <f>'Employee Salary Payroll Tax '!N621</f>
        <v>91284.53</v>
      </c>
      <c r="F619" s="351">
        <f t="shared" si="75"/>
        <v>94004.808994000006</v>
      </c>
      <c r="G619" s="352"/>
      <c r="H619" s="351">
        <f t="shared" si="79"/>
        <v>35915.47</v>
      </c>
      <c r="I619" s="351">
        <f t="shared" si="76"/>
        <v>2720.2789940000075</v>
      </c>
      <c r="J619" s="351">
        <f t="shared" si="77"/>
        <v>168.65729762800046</v>
      </c>
      <c r="K619" s="635">
        <f>SUM('Employee Salary Payroll Tax '!I621:K621)</f>
        <v>87633.16</v>
      </c>
      <c r="L619" s="635">
        <f>'Employee Salary Payroll Tax '!H621</f>
        <v>0</v>
      </c>
      <c r="M619" s="293">
        <f t="shared" si="80"/>
        <v>3651.3699999999953</v>
      </c>
      <c r="N619" s="359">
        <f t="shared" si="78"/>
        <v>161.91102641422677</v>
      </c>
      <c r="O619" s="331"/>
      <c r="P619" s="61"/>
      <c r="Q619" s="294"/>
      <c r="R619" s="292"/>
      <c r="S619" s="291"/>
    </row>
    <row r="620" spans="1:19" ht="14.4">
      <c r="A620" s="36">
        <f t="shared" si="73"/>
        <v>605</v>
      </c>
      <c r="B620" s="526"/>
      <c r="C620" s="36" t="str">
        <f>VLOOKUP('Employee Salary Payroll Tax '!B622,'Employee Salary Payroll Tax '!$D$1:$E$7,2,FALSE)</f>
        <v>NonUnion</v>
      </c>
      <c r="D620" s="61">
        <f t="shared" si="74"/>
        <v>2.98E-2</v>
      </c>
      <c r="E620" s="351">
        <f>'Employee Salary Payroll Tax '!N622</f>
        <v>5879.23</v>
      </c>
      <c r="F620" s="351">
        <f t="shared" si="75"/>
        <v>6054.4310539999997</v>
      </c>
      <c r="G620" s="352"/>
      <c r="H620" s="351">
        <f t="shared" si="79"/>
        <v>121320.77</v>
      </c>
      <c r="I620" s="351">
        <f t="shared" si="76"/>
        <v>175.20105400000011</v>
      </c>
      <c r="J620" s="351">
        <f t="shared" si="77"/>
        <v>10.862465348000008</v>
      </c>
      <c r="K620" s="635">
        <f>SUM('Employee Salary Payroll Tax '!I622:K622)</f>
        <v>5879.23</v>
      </c>
      <c r="L620" s="635">
        <f>'Employee Salary Payroll Tax '!H622</f>
        <v>0</v>
      </c>
      <c r="M620" s="293">
        <f t="shared" si="80"/>
        <v>0</v>
      </c>
      <c r="N620" s="359">
        <f t="shared" si="78"/>
        <v>10.862465346152407</v>
      </c>
      <c r="O620" s="331"/>
      <c r="P620" s="61"/>
      <c r="Q620" s="294"/>
      <c r="R620" s="292"/>
      <c r="S620" s="291"/>
    </row>
    <row r="621" spans="1:19" ht="14.4">
      <c r="A621" s="36">
        <f t="shared" si="73"/>
        <v>606</v>
      </c>
      <c r="B621" s="526"/>
      <c r="C621" s="36" t="str">
        <f>VLOOKUP('Employee Salary Payroll Tax '!B623,'Employee Salary Payroll Tax '!$D$1:$E$7,2,FALSE)</f>
        <v>IBEW</v>
      </c>
      <c r="D621" s="61">
        <f t="shared" si="74"/>
        <v>6.875E-3</v>
      </c>
      <c r="E621" s="351">
        <f>'Employee Salary Payroll Tax '!N623</f>
        <v>3184.29</v>
      </c>
      <c r="F621" s="351">
        <f t="shared" si="75"/>
        <v>3206.1819937499999</v>
      </c>
      <c r="G621" s="352"/>
      <c r="H621" s="351">
        <f t="shared" si="79"/>
        <v>124015.71</v>
      </c>
      <c r="I621" s="351">
        <f t="shared" si="76"/>
        <v>21.891993749999983</v>
      </c>
      <c r="J621" s="351">
        <f t="shared" si="77"/>
        <v>1.3573036124999989</v>
      </c>
      <c r="K621" s="635">
        <f>SUM('Employee Salary Payroll Tax '!I623:K623)</f>
        <v>3184.29</v>
      </c>
      <c r="L621" s="635">
        <f>'Employee Salary Payroll Tax '!H623</f>
        <v>0</v>
      </c>
      <c r="M621" s="293">
        <f t="shared" si="80"/>
        <v>0</v>
      </c>
      <c r="N621" s="359">
        <f t="shared" si="78"/>
        <v>1.3573036120737489</v>
      </c>
      <c r="O621" s="331"/>
      <c r="P621" s="61"/>
      <c r="Q621" s="294"/>
      <c r="R621" s="292"/>
      <c r="S621" s="291"/>
    </row>
    <row r="622" spans="1:19" ht="14.4">
      <c r="A622" s="36">
        <f t="shared" si="73"/>
        <v>607</v>
      </c>
      <c r="B622" s="526"/>
      <c r="C622" s="36" t="str">
        <f>VLOOKUP('Employee Salary Payroll Tax '!B624,'Employee Salary Payroll Tax '!$D$1:$E$7,2,FALSE)</f>
        <v>NonUnion</v>
      </c>
      <c r="D622" s="61">
        <f t="shared" si="74"/>
        <v>2.98E-2</v>
      </c>
      <c r="E622" s="351">
        <f>'Employee Salary Payroll Tax '!N624</f>
        <v>37817.879999999997</v>
      </c>
      <c r="F622" s="351">
        <f t="shared" si="75"/>
        <v>38944.852824000001</v>
      </c>
      <c r="G622" s="352"/>
      <c r="H622" s="351">
        <f t="shared" si="79"/>
        <v>89382.12</v>
      </c>
      <c r="I622" s="351">
        <f t="shared" si="76"/>
        <v>1126.972824000004</v>
      </c>
      <c r="J622" s="351">
        <f t="shared" si="77"/>
        <v>69.872315088000249</v>
      </c>
      <c r="K622" s="635">
        <f>SUM('Employee Salary Payroll Tax '!I624:K624)</f>
        <v>37817.879999999997</v>
      </c>
      <c r="L622" s="635">
        <f>'Employee Salary Payroll Tax '!H624</f>
        <v>0</v>
      </c>
      <c r="M622" s="293">
        <f t="shared" si="80"/>
        <v>0</v>
      </c>
      <c r="N622" s="359">
        <f t="shared" si="78"/>
        <v>69.872315086152653</v>
      </c>
      <c r="O622" s="331"/>
      <c r="P622" s="61"/>
      <c r="Q622" s="294"/>
      <c r="R622" s="292"/>
      <c r="S622" s="291"/>
    </row>
    <row r="623" spans="1:19" ht="14.4">
      <c r="A623" s="36">
        <f t="shared" si="73"/>
        <v>608</v>
      </c>
      <c r="B623" s="526"/>
      <c r="C623" s="36" t="str">
        <f>VLOOKUP('Employee Salary Payroll Tax '!B625,'Employee Salary Payroll Tax '!$D$1:$E$7,2,FALSE)</f>
        <v>NonUnion</v>
      </c>
      <c r="D623" s="61">
        <f t="shared" si="74"/>
        <v>2.98E-2</v>
      </c>
      <c r="E623" s="351">
        <f>'Employee Salary Payroll Tax '!N625</f>
        <v>136543.69</v>
      </c>
      <c r="F623" s="351">
        <f t="shared" si="75"/>
        <v>140612.69196200001</v>
      </c>
      <c r="G623" s="352"/>
      <c r="H623" s="351">
        <f t="shared" si="79"/>
        <v>0</v>
      </c>
      <c r="I623" s="351">
        <f t="shared" si="76"/>
        <v>4069.0019620000094</v>
      </c>
      <c r="J623" s="351">
        <f t="shared" si="77"/>
        <v>0</v>
      </c>
      <c r="K623" s="635">
        <f>SUM('Employee Salary Payroll Tax '!I625:K625)</f>
        <v>136543.69</v>
      </c>
      <c r="L623" s="635">
        <f>'Employee Salary Payroll Tax '!H625</f>
        <v>0</v>
      </c>
      <c r="M623" s="293">
        <f t="shared" si="80"/>
        <v>0</v>
      </c>
      <c r="N623" s="359">
        <f t="shared" si="78"/>
        <v>0</v>
      </c>
      <c r="O623" s="331"/>
      <c r="P623" s="61"/>
      <c r="Q623" s="294"/>
      <c r="R623" s="292"/>
      <c r="S623" s="291"/>
    </row>
    <row r="624" spans="1:19" ht="14.4">
      <c r="A624" s="36">
        <f t="shared" si="73"/>
        <v>609</v>
      </c>
      <c r="B624" s="526"/>
      <c r="C624" s="36" t="str">
        <f>VLOOKUP('Employee Salary Payroll Tax '!B626,'Employee Salary Payroll Tax '!$D$1:$E$7,2,FALSE)</f>
        <v>IBEW</v>
      </c>
      <c r="D624" s="61">
        <f t="shared" si="74"/>
        <v>6.875E-3</v>
      </c>
      <c r="E624" s="351">
        <f>'Employee Salary Payroll Tax '!N626</f>
        <v>182711.02</v>
      </c>
      <c r="F624" s="351">
        <f t="shared" si="75"/>
        <v>183967.15826249999</v>
      </c>
      <c r="G624" s="352"/>
      <c r="H624" s="351">
        <f t="shared" si="79"/>
        <v>0</v>
      </c>
      <c r="I624" s="351">
        <f t="shared" si="76"/>
        <v>1256.1382624999969</v>
      </c>
      <c r="J624" s="351">
        <f t="shared" si="77"/>
        <v>0</v>
      </c>
      <c r="K624" s="635">
        <f>SUM('Employee Salary Payroll Tax '!I626:K626)</f>
        <v>149638.79</v>
      </c>
      <c r="L624" s="635">
        <f>'Employee Salary Payroll Tax '!H626</f>
        <v>0</v>
      </c>
      <c r="M624" s="293">
        <f t="shared" si="80"/>
        <v>33072.229999999981</v>
      </c>
      <c r="N624" s="359">
        <f t="shared" si="78"/>
        <v>0</v>
      </c>
      <c r="O624" s="331"/>
      <c r="P624" s="61"/>
      <c r="Q624" s="294"/>
      <c r="R624" s="292"/>
      <c r="S624" s="291"/>
    </row>
    <row r="625" spans="1:19" ht="14.4">
      <c r="A625" s="36">
        <f t="shared" si="73"/>
        <v>610</v>
      </c>
      <c r="B625" s="526"/>
      <c r="C625" s="36" t="str">
        <f>VLOOKUP('Employee Salary Payroll Tax '!B627,'Employee Salary Payroll Tax '!$D$1:$E$7,2,FALSE)</f>
        <v>IBEW</v>
      </c>
      <c r="D625" s="61">
        <f t="shared" si="74"/>
        <v>6.875E-3</v>
      </c>
      <c r="E625" s="351">
        <f>'Employee Salary Payroll Tax '!N627</f>
        <v>98475.55</v>
      </c>
      <c r="F625" s="351">
        <f t="shared" si="75"/>
        <v>99152.569406249997</v>
      </c>
      <c r="G625" s="352"/>
      <c r="H625" s="351">
        <f t="shared" si="79"/>
        <v>28724.449999999997</v>
      </c>
      <c r="I625" s="351">
        <f t="shared" si="76"/>
        <v>677.01940624999406</v>
      </c>
      <c r="J625" s="351">
        <f t="shared" si="77"/>
        <v>41.975203187499631</v>
      </c>
      <c r="K625" s="635">
        <f>SUM('Employee Salary Payroll Tax '!I627:K627)</f>
        <v>90913.01</v>
      </c>
      <c r="L625" s="635">
        <f>'Employee Salary Payroll Tax '!H627</f>
        <v>0</v>
      </c>
      <c r="M625" s="293">
        <f t="shared" si="80"/>
        <v>7562.5400000000081</v>
      </c>
      <c r="N625" s="359">
        <f t="shared" si="78"/>
        <v>38.751670512106145</v>
      </c>
      <c r="O625" s="331"/>
      <c r="P625" s="61"/>
      <c r="Q625" s="294"/>
      <c r="R625" s="292"/>
      <c r="S625" s="291"/>
    </row>
    <row r="626" spans="1:19" ht="14.4">
      <c r="A626" s="36">
        <f t="shared" si="73"/>
        <v>611</v>
      </c>
      <c r="B626" s="526"/>
      <c r="C626" s="36" t="str">
        <f>VLOOKUP('Employee Salary Payroll Tax '!B628,'Employee Salary Payroll Tax '!$D$1:$E$7,2,FALSE)</f>
        <v>NonUnion</v>
      </c>
      <c r="D626" s="61">
        <f t="shared" si="74"/>
        <v>2.98E-2</v>
      </c>
      <c r="E626" s="351">
        <f>'Employee Salary Payroll Tax '!N628</f>
        <v>23739.34</v>
      </c>
      <c r="F626" s="351">
        <f t="shared" si="75"/>
        <v>24446.772332</v>
      </c>
      <c r="G626" s="352"/>
      <c r="H626" s="351">
        <f t="shared" si="79"/>
        <v>103460.66</v>
      </c>
      <c r="I626" s="351">
        <f t="shared" si="76"/>
        <v>707.43233200000032</v>
      </c>
      <c r="J626" s="351">
        <f t="shared" si="77"/>
        <v>43.860804584000022</v>
      </c>
      <c r="K626" s="635">
        <f>SUM('Employee Salary Payroll Tax '!I628:K628)</f>
        <v>23739.34</v>
      </c>
      <c r="L626" s="635">
        <f>'Employee Salary Payroll Tax '!H628</f>
        <v>0</v>
      </c>
      <c r="M626" s="293">
        <f t="shared" si="80"/>
        <v>0</v>
      </c>
      <c r="N626" s="359">
        <f t="shared" si="78"/>
        <v>43.860804582152419</v>
      </c>
      <c r="O626" s="331"/>
      <c r="P626" s="61"/>
      <c r="Q626" s="294"/>
      <c r="R626" s="292"/>
      <c r="S626" s="291"/>
    </row>
    <row r="627" spans="1:19" ht="14.4">
      <c r="A627" s="36">
        <f t="shared" si="73"/>
        <v>612</v>
      </c>
      <c r="B627" s="526"/>
      <c r="C627" s="36" t="str">
        <f>VLOOKUP('Employee Salary Payroll Tax '!B629,'Employee Salary Payroll Tax '!$D$1:$E$7,2,FALSE)</f>
        <v>NonUnion</v>
      </c>
      <c r="D627" s="61">
        <f t="shared" si="74"/>
        <v>2.98E-2</v>
      </c>
      <c r="E627" s="351">
        <f>'Employee Salary Payroll Tax '!N629</f>
        <v>81717.119999999995</v>
      </c>
      <c r="F627" s="351">
        <f t="shared" si="75"/>
        <v>84152.290175999995</v>
      </c>
      <c r="G627" s="352"/>
      <c r="H627" s="351">
        <f t="shared" si="79"/>
        <v>45482.880000000005</v>
      </c>
      <c r="I627" s="351">
        <f t="shared" si="76"/>
        <v>2435.1701759999996</v>
      </c>
      <c r="J627" s="351">
        <f t="shared" si="77"/>
        <v>150.98055091199998</v>
      </c>
      <c r="K627" s="635">
        <f>SUM('Employee Salary Payroll Tax '!I629:K629)</f>
        <v>74331.139999999985</v>
      </c>
      <c r="L627" s="635">
        <f>'Employee Salary Payroll Tax '!H629</f>
        <v>1109.1600000000001</v>
      </c>
      <c r="M627" s="293">
        <f t="shared" si="80"/>
        <v>6276.8200000000106</v>
      </c>
      <c r="N627" s="359">
        <f t="shared" si="78"/>
        <v>137.33421426231936</v>
      </c>
      <c r="O627" s="331"/>
      <c r="P627" s="61"/>
      <c r="Q627" s="294"/>
      <c r="R627" s="292"/>
      <c r="S627" s="291"/>
    </row>
    <row r="628" spans="1:19" ht="14.4">
      <c r="A628" s="36">
        <f t="shared" si="73"/>
        <v>613</v>
      </c>
      <c r="B628" s="526"/>
      <c r="C628" s="36" t="str">
        <f>VLOOKUP('Employee Salary Payroll Tax '!B630,'Employee Salary Payroll Tax '!$D$1:$E$7,2,FALSE)</f>
        <v>IBEW</v>
      </c>
      <c r="D628" s="61">
        <f t="shared" si="74"/>
        <v>6.875E-3</v>
      </c>
      <c r="E628" s="351">
        <f>'Employee Salary Payroll Tax '!N630</f>
        <v>21126.560000000001</v>
      </c>
      <c r="F628" s="351">
        <f t="shared" si="75"/>
        <v>21271.805100000001</v>
      </c>
      <c r="G628" s="352"/>
      <c r="H628" s="351">
        <f t="shared" si="79"/>
        <v>106073.44</v>
      </c>
      <c r="I628" s="351">
        <f t="shared" si="76"/>
        <v>145.24510000000009</v>
      </c>
      <c r="J628" s="351">
        <f t="shared" si="77"/>
        <v>9.0051962000000056</v>
      </c>
      <c r="K628" s="635">
        <f>SUM('Employee Salary Payroll Tax '!I630:K630)</f>
        <v>21126.560000000001</v>
      </c>
      <c r="L628" s="635">
        <f>'Employee Salary Payroll Tax '!H630</f>
        <v>0</v>
      </c>
      <c r="M628" s="293">
        <f t="shared" si="80"/>
        <v>0</v>
      </c>
      <c r="N628" s="359">
        <f t="shared" si="78"/>
        <v>9.0051961995737564</v>
      </c>
      <c r="O628" s="331"/>
      <c r="P628" s="61"/>
      <c r="Q628" s="294"/>
      <c r="R628" s="292"/>
      <c r="S628" s="291"/>
    </row>
    <row r="629" spans="1:19" ht="14.4">
      <c r="A629" s="36">
        <f t="shared" si="73"/>
        <v>614</v>
      </c>
      <c r="B629" s="526"/>
      <c r="C629" s="36" t="str">
        <f>VLOOKUP('Employee Salary Payroll Tax '!B631,'Employee Salary Payroll Tax '!$D$1:$E$7,2,FALSE)</f>
        <v>IBEW</v>
      </c>
      <c r="D629" s="61">
        <f t="shared" si="74"/>
        <v>6.875E-3</v>
      </c>
      <c r="E629" s="351">
        <f>'Employee Salary Payroll Tax '!N631</f>
        <v>128675.89</v>
      </c>
      <c r="F629" s="351">
        <f t="shared" si="75"/>
        <v>129560.53674375</v>
      </c>
      <c r="G629" s="352"/>
      <c r="H629" s="351">
        <f t="shared" si="79"/>
        <v>0</v>
      </c>
      <c r="I629" s="351">
        <f t="shared" si="76"/>
        <v>884.64674374999595</v>
      </c>
      <c r="J629" s="351">
        <f t="shared" si="77"/>
        <v>0</v>
      </c>
      <c r="K629" s="635">
        <f>SUM('Employee Salary Payroll Tax '!I631:K631)</f>
        <v>128612.38</v>
      </c>
      <c r="L629" s="635">
        <f>'Employee Salary Payroll Tax '!H631</f>
        <v>0</v>
      </c>
      <c r="M629" s="293">
        <f t="shared" si="80"/>
        <v>63.509999999994761</v>
      </c>
      <c r="N629" s="359">
        <f t="shared" si="78"/>
        <v>0</v>
      </c>
      <c r="O629" s="331"/>
      <c r="P629" s="61"/>
      <c r="Q629" s="294"/>
      <c r="R629" s="292"/>
      <c r="S629" s="291"/>
    </row>
    <row r="630" spans="1:19" ht="14.4">
      <c r="A630" s="36">
        <f t="shared" si="73"/>
        <v>615</v>
      </c>
      <c r="B630" s="526"/>
      <c r="C630" s="36" t="str">
        <f>VLOOKUP('Employee Salary Payroll Tax '!B632,'Employee Salary Payroll Tax '!$D$1:$E$7,2,FALSE)</f>
        <v>IBEW</v>
      </c>
      <c r="D630" s="61">
        <f t="shared" si="74"/>
        <v>6.875E-3</v>
      </c>
      <c r="E630" s="351">
        <f>'Employee Salary Payroll Tax '!N632</f>
        <v>34755.769999999997</v>
      </c>
      <c r="F630" s="351">
        <f t="shared" si="75"/>
        <v>34994.715918749993</v>
      </c>
      <c r="G630" s="352"/>
      <c r="H630" s="351">
        <f t="shared" si="79"/>
        <v>92444.23000000001</v>
      </c>
      <c r="I630" s="351">
        <f t="shared" si="76"/>
        <v>238.94591874999605</v>
      </c>
      <c r="J630" s="351">
        <f t="shared" si="77"/>
        <v>14.814646962499756</v>
      </c>
      <c r="K630" s="635">
        <f>SUM('Employee Salary Payroll Tax '!I632:K632)</f>
        <v>34755.769999999997</v>
      </c>
      <c r="L630" s="635">
        <f>'Employee Salary Payroll Tax '!H632</f>
        <v>0</v>
      </c>
      <c r="M630" s="293">
        <f t="shared" si="80"/>
        <v>0</v>
      </c>
      <c r="N630" s="359">
        <f t="shared" si="78"/>
        <v>14.814646962073507</v>
      </c>
      <c r="O630" s="331"/>
      <c r="P630" s="61"/>
      <c r="Q630" s="294"/>
      <c r="R630" s="292"/>
      <c r="S630" s="291"/>
    </row>
    <row r="631" spans="1:19" ht="14.4">
      <c r="A631" s="36">
        <f t="shared" si="73"/>
        <v>616</v>
      </c>
      <c r="B631" s="526"/>
      <c r="C631" s="36" t="str">
        <f>VLOOKUP('Employee Salary Payroll Tax '!B633,'Employee Salary Payroll Tax '!$D$1:$E$7,2,FALSE)</f>
        <v>NonUnion</v>
      </c>
      <c r="D631" s="61">
        <f t="shared" si="74"/>
        <v>2.98E-2</v>
      </c>
      <c r="E631" s="351">
        <f>'Employee Salary Payroll Tax '!N633</f>
        <v>55614.71</v>
      </c>
      <c r="F631" s="351">
        <f t="shared" si="75"/>
        <v>57272.028358000003</v>
      </c>
      <c r="G631" s="352"/>
      <c r="H631" s="351">
        <f t="shared" si="79"/>
        <v>71585.290000000008</v>
      </c>
      <c r="I631" s="351">
        <f t="shared" si="76"/>
        <v>1657.3183580000041</v>
      </c>
      <c r="J631" s="351">
        <f t="shared" si="77"/>
        <v>102.75373819600026</v>
      </c>
      <c r="K631" s="635">
        <f>SUM('Employee Salary Payroll Tax '!I633:K633)</f>
        <v>22278.2</v>
      </c>
      <c r="L631" s="635">
        <f>'Employee Salary Payroll Tax '!H633</f>
        <v>0</v>
      </c>
      <c r="M631" s="293">
        <f t="shared" si="80"/>
        <v>33336.509999999995</v>
      </c>
      <c r="N631" s="359">
        <f t="shared" si="78"/>
        <v>41.161202319259999</v>
      </c>
      <c r="O631" s="331"/>
      <c r="P631" s="61"/>
      <c r="Q631" s="294"/>
      <c r="R631" s="292"/>
      <c r="S631" s="291"/>
    </row>
    <row r="632" spans="1:19" ht="14.4">
      <c r="A632" s="36">
        <f t="shared" si="73"/>
        <v>617</v>
      </c>
      <c r="B632" s="526"/>
      <c r="C632" s="36" t="str">
        <f>VLOOKUP('Employee Salary Payroll Tax '!B634,'Employee Salary Payroll Tax '!$D$1:$E$7,2,FALSE)</f>
        <v>NonUnion</v>
      </c>
      <c r="D632" s="61">
        <f t="shared" si="74"/>
        <v>2.98E-2</v>
      </c>
      <c r="E632" s="351">
        <f>'Employee Salary Payroll Tax '!N634</f>
        <v>161949.48000000001</v>
      </c>
      <c r="F632" s="351">
        <f t="shared" si="75"/>
        <v>166775.57450400002</v>
      </c>
      <c r="G632" s="352"/>
      <c r="H632" s="351">
        <f t="shared" si="79"/>
        <v>0</v>
      </c>
      <c r="I632" s="351">
        <f t="shared" si="76"/>
        <v>4826.0945040000079</v>
      </c>
      <c r="J632" s="351">
        <f t="shared" si="77"/>
        <v>0</v>
      </c>
      <c r="K632" s="635">
        <f>SUM('Employee Salary Payroll Tax '!I634:K634)</f>
        <v>23128.210000000003</v>
      </c>
      <c r="L632" s="635">
        <f>'Employee Salary Payroll Tax '!H634</f>
        <v>0</v>
      </c>
      <c r="M632" s="293">
        <f t="shared" si="80"/>
        <v>138821.27000000002</v>
      </c>
      <c r="N632" s="359">
        <f t="shared" si="78"/>
        <v>0</v>
      </c>
      <c r="O632" s="331"/>
      <c r="P632" s="61"/>
      <c r="Q632" s="294"/>
      <c r="R632" s="292"/>
      <c r="S632" s="291"/>
    </row>
    <row r="633" spans="1:19" ht="14.4">
      <c r="A633" s="36">
        <f t="shared" si="73"/>
        <v>618</v>
      </c>
      <c r="B633" s="526"/>
      <c r="C633" s="36" t="str">
        <f>VLOOKUP('Employee Salary Payroll Tax '!B635,'Employee Salary Payroll Tax '!$D$1:$E$7,2,FALSE)</f>
        <v>IBEW</v>
      </c>
      <c r="D633" s="61">
        <f t="shared" si="74"/>
        <v>6.875E-3</v>
      </c>
      <c r="E633" s="351">
        <f>'Employee Salary Payroll Tax '!N635</f>
        <v>34720.57</v>
      </c>
      <c r="F633" s="351">
        <f t="shared" si="75"/>
        <v>34959.273918749997</v>
      </c>
      <c r="G633" s="352"/>
      <c r="H633" s="351">
        <f t="shared" si="79"/>
        <v>92479.43</v>
      </c>
      <c r="I633" s="351">
        <f t="shared" si="76"/>
        <v>238.70391874999768</v>
      </c>
      <c r="J633" s="351">
        <f t="shared" si="77"/>
        <v>14.799642962499856</v>
      </c>
      <c r="K633" s="635">
        <f>SUM('Employee Salary Payroll Tax '!I635:K635)</f>
        <v>34720.57</v>
      </c>
      <c r="L633" s="635">
        <f>'Employee Salary Payroll Tax '!H635</f>
        <v>0</v>
      </c>
      <c r="M633" s="293">
        <f t="shared" si="80"/>
        <v>0</v>
      </c>
      <c r="N633" s="359">
        <f t="shared" si="78"/>
        <v>14.799642962073605</v>
      </c>
      <c r="O633" s="331"/>
      <c r="P633" s="61"/>
      <c r="Q633" s="294"/>
      <c r="R633" s="292"/>
      <c r="S633" s="291"/>
    </row>
    <row r="634" spans="1:19" ht="14.4">
      <c r="A634" s="36">
        <f t="shared" si="73"/>
        <v>619</v>
      </c>
      <c r="B634" s="526"/>
      <c r="C634" s="36" t="str">
        <f>VLOOKUP('Employee Salary Payroll Tax '!B636,'Employee Salary Payroll Tax '!$D$1:$E$7,2,FALSE)</f>
        <v>IBEW</v>
      </c>
      <c r="D634" s="61">
        <f t="shared" si="74"/>
        <v>6.875E-3</v>
      </c>
      <c r="E634" s="351">
        <f>'Employee Salary Payroll Tax '!N636</f>
        <v>53226.239999999998</v>
      </c>
      <c r="F634" s="351">
        <f t="shared" si="75"/>
        <v>53592.170399999995</v>
      </c>
      <c r="G634" s="352"/>
      <c r="H634" s="351">
        <f t="shared" si="79"/>
        <v>73973.760000000009</v>
      </c>
      <c r="I634" s="351">
        <f t="shared" si="76"/>
        <v>365.93039999999746</v>
      </c>
      <c r="J634" s="351">
        <f t="shared" si="77"/>
        <v>22.687684799999843</v>
      </c>
      <c r="K634" s="635">
        <f>SUM('Employee Salary Payroll Tax '!I636:K636)</f>
        <v>48339.33</v>
      </c>
      <c r="L634" s="635">
        <f>'Employee Salary Payroll Tax '!H636</f>
        <v>733.7</v>
      </c>
      <c r="M634" s="293">
        <f t="shared" si="80"/>
        <v>4153.2099999999964</v>
      </c>
      <c r="N634" s="359">
        <f t="shared" si="78"/>
        <v>20.604639412112746</v>
      </c>
      <c r="O634" s="331"/>
      <c r="P634" s="61"/>
      <c r="Q634" s="294"/>
      <c r="R634" s="292"/>
      <c r="S634" s="291"/>
    </row>
    <row r="635" spans="1:19" ht="14.4">
      <c r="A635" s="36">
        <f t="shared" si="73"/>
        <v>620</v>
      </c>
      <c r="B635" s="526"/>
      <c r="C635" s="36" t="str">
        <f>VLOOKUP('Employee Salary Payroll Tax '!B637,'Employee Salary Payroll Tax '!$D$1:$E$7,2,FALSE)</f>
        <v>NonUnion</v>
      </c>
      <c r="D635" s="61">
        <f t="shared" si="74"/>
        <v>2.98E-2</v>
      </c>
      <c r="E635" s="351">
        <f>'Employee Salary Payroll Tax '!N637</f>
        <v>121845.05</v>
      </c>
      <c r="F635" s="351">
        <f t="shared" si="75"/>
        <v>125476.03249000001</v>
      </c>
      <c r="G635" s="352"/>
      <c r="H635" s="351">
        <f t="shared" si="79"/>
        <v>5354.9499999999971</v>
      </c>
      <c r="I635" s="351">
        <f t="shared" si="76"/>
        <v>3630.9824900000094</v>
      </c>
      <c r="J635" s="351">
        <f t="shared" si="77"/>
        <v>225.12091438000058</v>
      </c>
      <c r="K635" s="635">
        <f>SUM('Employee Salary Payroll Tax '!I637:K637)</f>
        <v>103974.34000000001</v>
      </c>
      <c r="L635" s="635">
        <f>'Employee Salary Payroll Tax '!H637</f>
        <v>0</v>
      </c>
      <c r="M635" s="293">
        <f t="shared" si="80"/>
        <v>17870.709999999992</v>
      </c>
      <c r="N635" s="359">
        <f t="shared" si="78"/>
        <v>192.1029905824239</v>
      </c>
      <c r="O635" s="331"/>
      <c r="P635" s="61"/>
      <c r="Q635" s="294"/>
      <c r="R635" s="292"/>
      <c r="S635" s="291"/>
    </row>
    <row r="636" spans="1:19" ht="14.4">
      <c r="A636" s="36">
        <f t="shared" si="73"/>
        <v>621</v>
      </c>
      <c r="B636" s="526"/>
      <c r="C636" s="36" t="str">
        <f>VLOOKUP('Employee Salary Payroll Tax '!B638,'Employee Salary Payroll Tax '!$D$1:$E$7,2,FALSE)</f>
        <v>NonUnion</v>
      </c>
      <c r="D636" s="61">
        <f t="shared" si="74"/>
        <v>2.98E-2</v>
      </c>
      <c r="E636" s="351">
        <f>'Employee Salary Payroll Tax '!N638</f>
        <v>62195.06</v>
      </c>
      <c r="F636" s="351">
        <f t="shared" si="75"/>
        <v>64048.472787999999</v>
      </c>
      <c r="G636" s="352"/>
      <c r="H636" s="351">
        <f t="shared" si="79"/>
        <v>65004.94</v>
      </c>
      <c r="I636" s="351">
        <f t="shared" si="76"/>
        <v>1853.4127880000015</v>
      </c>
      <c r="J636" s="351">
        <f t="shared" si="77"/>
        <v>114.91159285600008</v>
      </c>
      <c r="K636" s="635">
        <f>SUM('Employee Salary Payroll Tax '!I638:K638)</f>
        <v>54999.19</v>
      </c>
      <c r="L636" s="635">
        <f>'Employee Salary Payroll Tax '!H638</f>
        <v>0</v>
      </c>
      <c r="M636" s="293">
        <f t="shared" si="80"/>
        <v>7195.8699999999953</v>
      </c>
      <c r="N636" s="359">
        <f t="shared" si="78"/>
        <v>101.61650344236625</v>
      </c>
      <c r="O636" s="331"/>
      <c r="P636" s="61"/>
      <c r="Q636" s="294"/>
      <c r="R636" s="292"/>
      <c r="S636" s="291"/>
    </row>
    <row r="637" spans="1:19" ht="14.4">
      <c r="A637" s="36">
        <f t="shared" si="73"/>
        <v>622</v>
      </c>
      <c r="B637" s="526"/>
      <c r="C637" s="36" t="str">
        <f>VLOOKUP('Employee Salary Payroll Tax '!B639,'Employee Salary Payroll Tax '!$D$1:$E$7,2,FALSE)</f>
        <v>NonUnion</v>
      </c>
      <c r="D637" s="61">
        <f t="shared" si="74"/>
        <v>2.98E-2</v>
      </c>
      <c r="E637" s="351">
        <f>'Employee Salary Payroll Tax '!N639</f>
        <v>44391.56</v>
      </c>
      <c r="F637" s="351">
        <f t="shared" si="75"/>
        <v>45714.428487999998</v>
      </c>
      <c r="G637" s="352"/>
      <c r="H637" s="351">
        <f t="shared" si="79"/>
        <v>82808.44</v>
      </c>
      <c r="I637" s="351">
        <f t="shared" si="76"/>
        <v>1322.8684880000001</v>
      </c>
      <c r="J637" s="351">
        <f t="shared" si="77"/>
        <v>82.017846255999999</v>
      </c>
      <c r="K637" s="635">
        <f>SUM('Employee Salary Payroll Tax '!I639:K639)</f>
        <v>17026.75</v>
      </c>
      <c r="L637" s="635">
        <f>'Employee Salary Payroll Tax '!H639</f>
        <v>0</v>
      </c>
      <c r="M637" s="293">
        <f t="shared" si="80"/>
        <v>27364.809999999998</v>
      </c>
      <c r="N637" s="359">
        <f t="shared" si="78"/>
        <v>31.458623299291339</v>
      </c>
      <c r="O637" s="331"/>
      <c r="P637" s="61"/>
      <c r="Q637" s="294"/>
      <c r="R637" s="292"/>
      <c r="S637" s="291"/>
    </row>
    <row r="638" spans="1:19" ht="14.4">
      <c r="A638" s="36">
        <f t="shared" si="73"/>
        <v>623</v>
      </c>
      <c r="B638" s="526"/>
      <c r="C638" s="36" t="str">
        <f>VLOOKUP('Employee Salary Payroll Tax '!B640,'Employee Salary Payroll Tax '!$D$1:$E$7,2,FALSE)</f>
        <v>NonUnion</v>
      </c>
      <c r="D638" s="61">
        <f t="shared" si="74"/>
        <v>2.98E-2</v>
      </c>
      <c r="E638" s="351">
        <f>'Employee Salary Payroll Tax '!N640</f>
        <v>102943.94</v>
      </c>
      <c r="F638" s="351">
        <f t="shared" si="75"/>
        <v>106011.669412</v>
      </c>
      <c r="G638" s="352"/>
      <c r="H638" s="351">
        <f t="shared" si="79"/>
        <v>24256.059999999998</v>
      </c>
      <c r="I638" s="351">
        <f t="shared" si="76"/>
        <v>3067.7294120000006</v>
      </c>
      <c r="J638" s="351">
        <f t="shared" si="77"/>
        <v>190.19922354400003</v>
      </c>
      <c r="K638" s="635">
        <f>SUM('Employee Salary Payroll Tax '!I640:K640)</f>
        <v>102943.94</v>
      </c>
      <c r="L638" s="635">
        <f>'Employee Salary Payroll Tax '!H640</f>
        <v>0</v>
      </c>
      <c r="M638" s="293">
        <f t="shared" si="80"/>
        <v>0</v>
      </c>
      <c r="N638" s="359">
        <f t="shared" si="78"/>
        <v>190.19922354215245</v>
      </c>
      <c r="O638" s="331"/>
      <c r="P638" s="61"/>
      <c r="Q638" s="294"/>
      <c r="R638" s="292"/>
      <c r="S638" s="291"/>
    </row>
    <row r="639" spans="1:19" ht="14.4">
      <c r="A639" s="36">
        <f t="shared" si="73"/>
        <v>624</v>
      </c>
      <c r="B639" s="526"/>
      <c r="C639" s="36" t="str">
        <f>VLOOKUP('Employee Salary Payroll Tax '!B641,'Employee Salary Payroll Tax '!$D$1:$E$7,2,FALSE)</f>
        <v>NonUnion</v>
      </c>
      <c r="D639" s="61">
        <f t="shared" si="74"/>
        <v>2.98E-2</v>
      </c>
      <c r="E639" s="351">
        <f>'Employee Salary Payroll Tax '!N641</f>
        <v>64664.77</v>
      </c>
      <c r="F639" s="351">
        <f t="shared" si="75"/>
        <v>66591.780146000005</v>
      </c>
      <c r="G639" s="352"/>
      <c r="H639" s="351">
        <f t="shared" si="79"/>
        <v>62535.23</v>
      </c>
      <c r="I639" s="351">
        <f t="shared" si="76"/>
        <v>1927.0101460000078</v>
      </c>
      <c r="J639" s="351">
        <f t="shared" si="77"/>
        <v>119.47462905200048</v>
      </c>
      <c r="K639" s="635">
        <f>SUM('Employee Salary Payroll Tax '!I641:K641)</f>
        <v>16128.630000000001</v>
      </c>
      <c r="L639" s="635">
        <f>'Employee Salary Payroll Tax '!H641</f>
        <v>0</v>
      </c>
      <c r="M639" s="293">
        <f t="shared" si="80"/>
        <v>48536.14</v>
      </c>
      <c r="N639" s="359">
        <f t="shared" si="78"/>
        <v>29.799256787539292</v>
      </c>
      <c r="O639" s="331"/>
      <c r="P639" s="61"/>
      <c r="Q639" s="294"/>
      <c r="R639" s="292"/>
      <c r="S639" s="291"/>
    </row>
    <row r="640" spans="1:19" ht="14.4">
      <c r="A640" s="36">
        <f t="shared" si="73"/>
        <v>625</v>
      </c>
      <c r="B640" s="526"/>
      <c r="C640" s="36" t="str">
        <f>VLOOKUP('Employee Salary Payroll Tax '!B642,'Employee Salary Payroll Tax '!$D$1:$E$7,2,FALSE)</f>
        <v>NonUnion</v>
      </c>
      <c r="D640" s="61">
        <f t="shared" si="74"/>
        <v>2.98E-2</v>
      </c>
      <c r="E640" s="351">
        <f>'Employee Salary Payroll Tax '!N642</f>
        <v>67059.73</v>
      </c>
      <c r="F640" s="351">
        <f t="shared" si="75"/>
        <v>69058.109954</v>
      </c>
      <c r="G640" s="352"/>
      <c r="H640" s="351">
        <f t="shared" si="79"/>
        <v>60140.270000000004</v>
      </c>
      <c r="I640" s="351">
        <f t="shared" si="76"/>
        <v>1998.3799540000036</v>
      </c>
      <c r="J640" s="351">
        <f t="shared" si="77"/>
        <v>123.89955714800023</v>
      </c>
      <c r="K640" s="635">
        <f>SUM('Employee Salary Payroll Tax '!I642:K642)</f>
        <v>6781.21</v>
      </c>
      <c r="L640" s="635">
        <f>'Employee Salary Payroll Tax '!H642</f>
        <v>0</v>
      </c>
      <c r="M640" s="293">
        <f t="shared" si="80"/>
        <v>60278.52</v>
      </c>
      <c r="N640" s="359">
        <f t="shared" si="78"/>
        <v>12.528963595813192</v>
      </c>
      <c r="O640" s="331"/>
      <c r="P640" s="61"/>
      <c r="Q640" s="294"/>
      <c r="R640" s="292"/>
      <c r="S640" s="291"/>
    </row>
    <row r="641" spans="1:19" ht="14.4">
      <c r="A641" s="36">
        <f t="shared" si="73"/>
        <v>626</v>
      </c>
      <c r="B641" s="526"/>
      <c r="C641" s="36" t="str">
        <f>VLOOKUP('Employee Salary Payroll Tax '!B643,'Employee Salary Payroll Tax '!$D$1:$E$7,2,FALSE)</f>
        <v>NonUnion</v>
      </c>
      <c r="D641" s="61">
        <f t="shared" si="74"/>
        <v>2.98E-2</v>
      </c>
      <c r="E641" s="351">
        <f>'Employee Salary Payroll Tax '!N643</f>
        <v>83248.66</v>
      </c>
      <c r="F641" s="351">
        <f t="shared" si="75"/>
        <v>85729.47006800001</v>
      </c>
      <c r="G641" s="352"/>
      <c r="H641" s="351">
        <f t="shared" si="79"/>
        <v>43951.34</v>
      </c>
      <c r="I641" s="351">
        <f t="shared" si="76"/>
        <v>2480.8100680000061</v>
      </c>
      <c r="J641" s="351">
        <f t="shared" si="77"/>
        <v>153.81022421600039</v>
      </c>
      <c r="K641" s="635">
        <f>SUM('Employee Salary Payroll Tax '!I643:K643)</f>
        <v>15271.58</v>
      </c>
      <c r="L641" s="635">
        <f>'Employee Salary Payroll Tax '!H643</f>
        <v>0</v>
      </c>
      <c r="M641" s="293">
        <f t="shared" si="80"/>
        <v>67977.08</v>
      </c>
      <c r="N641" s="359">
        <f t="shared" si="78"/>
        <v>28.215771207661142</v>
      </c>
      <c r="O641" s="331"/>
      <c r="P641" s="61"/>
      <c r="Q641" s="294"/>
      <c r="R641" s="292"/>
      <c r="S641" s="291"/>
    </row>
    <row r="642" spans="1:19" ht="14.4">
      <c r="A642" s="36">
        <f t="shared" si="73"/>
        <v>627</v>
      </c>
      <c r="B642" s="526"/>
      <c r="C642" s="36" t="str">
        <f>VLOOKUP('Employee Salary Payroll Tax '!B644,'Employee Salary Payroll Tax '!$D$1:$E$7,2,FALSE)</f>
        <v>UA</v>
      </c>
      <c r="D642" s="61">
        <f t="shared" si="74"/>
        <v>0.03</v>
      </c>
      <c r="E642" s="351">
        <f>'Employee Salary Payroll Tax '!N644</f>
        <v>97704.3</v>
      </c>
      <c r="F642" s="351">
        <f t="shared" si="75"/>
        <v>100635.429</v>
      </c>
      <c r="G642" s="352"/>
      <c r="H642" s="351">
        <f t="shared" si="79"/>
        <v>29495.699999999997</v>
      </c>
      <c r="I642" s="351">
        <f t="shared" si="76"/>
        <v>2931.1290000000008</v>
      </c>
      <c r="J642" s="351">
        <f t="shared" si="77"/>
        <v>181.72999800000005</v>
      </c>
      <c r="K642" s="635">
        <f>SUM('Employee Salary Payroll Tax '!I644:K644)</f>
        <v>84410.430000000008</v>
      </c>
      <c r="L642" s="635">
        <f>'Employee Salary Payroll Tax '!H644</f>
        <v>1309.29</v>
      </c>
      <c r="M642" s="293">
        <f t="shared" si="80"/>
        <v>11984.579999999994</v>
      </c>
      <c r="N642" s="359">
        <f t="shared" si="78"/>
        <v>157.00339979839316</v>
      </c>
      <c r="O642" s="331"/>
      <c r="P642" s="61"/>
      <c r="Q642" s="294"/>
      <c r="R642" s="292"/>
      <c r="S642" s="291"/>
    </row>
    <row r="643" spans="1:19" ht="14.4">
      <c r="A643" s="36">
        <f t="shared" si="73"/>
        <v>628</v>
      </c>
      <c r="B643" s="526"/>
      <c r="C643" s="36" t="str">
        <f>VLOOKUP('Employee Salary Payroll Tax '!B645,'Employee Salary Payroll Tax '!$D$1:$E$7,2,FALSE)</f>
        <v>NonUnion</v>
      </c>
      <c r="D643" s="61">
        <f t="shared" si="74"/>
        <v>2.98E-2</v>
      </c>
      <c r="E643" s="351">
        <f>'Employee Salary Payroll Tax '!N645</f>
        <v>86428.6</v>
      </c>
      <c r="F643" s="351">
        <f t="shared" si="75"/>
        <v>89004.172280000013</v>
      </c>
      <c r="G643" s="352"/>
      <c r="H643" s="351">
        <f t="shared" si="79"/>
        <v>40771.399999999994</v>
      </c>
      <c r="I643" s="351">
        <f t="shared" si="76"/>
        <v>2575.5722800000076</v>
      </c>
      <c r="J643" s="351">
        <f t="shared" si="77"/>
        <v>159.68548136000047</v>
      </c>
      <c r="K643" s="635">
        <f>SUM('Employee Salary Payroll Tax '!I645:K645)</f>
        <v>42402.93</v>
      </c>
      <c r="L643" s="635">
        <f>'Employee Salary Payroll Tax '!H645</f>
        <v>0</v>
      </c>
      <c r="M643" s="293">
        <f t="shared" si="80"/>
        <v>44025.670000000006</v>
      </c>
      <c r="N643" s="359">
        <f t="shared" si="78"/>
        <v>78.343653467093773</v>
      </c>
      <c r="O643" s="331"/>
      <c r="P643" s="61"/>
      <c r="Q643" s="294"/>
      <c r="R643" s="292"/>
      <c r="S643" s="291"/>
    </row>
    <row r="644" spans="1:19" ht="14.4">
      <c r="A644" s="36">
        <f t="shared" si="73"/>
        <v>629</v>
      </c>
      <c r="B644" s="526"/>
      <c r="C644" s="36" t="str">
        <f>VLOOKUP('Employee Salary Payroll Tax '!B646,'Employee Salary Payroll Tax '!$D$1:$E$7,2,FALSE)</f>
        <v>NonUnion</v>
      </c>
      <c r="D644" s="61">
        <f t="shared" si="74"/>
        <v>2.98E-2</v>
      </c>
      <c r="E644" s="351">
        <f>'Employee Salary Payroll Tax '!N646</f>
        <v>63051.09</v>
      </c>
      <c r="F644" s="351">
        <f t="shared" si="75"/>
        <v>64930.012481999998</v>
      </c>
      <c r="G644" s="352"/>
      <c r="H644" s="351">
        <f t="shared" si="79"/>
        <v>64148.91</v>
      </c>
      <c r="I644" s="351">
        <f t="shared" si="76"/>
        <v>1878.9224820000018</v>
      </c>
      <c r="J644" s="351">
        <f t="shared" si="77"/>
        <v>116.49319388400011</v>
      </c>
      <c r="K644" s="635">
        <f>SUM('Employee Salary Payroll Tax '!I646:K646)</f>
        <v>11825.71</v>
      </c>
      <c r="L644" s="635">
        <f>'Employee Salary Payroll Tax '!H646</f>
        <v>0</v>
      </c>
      <c r="M644" s="293">
        <f t="shared" si="80"/>
        <v>51225.38</v>
      </c>
      <c r="N644" s="359">
        <f t="shared" si="78"/>
        <v>21.84918179565349</v>
      </c>
      <c r="O644" s="331"/>
      <c r="P644" s="61"/>
      <c r="Q644" s="294"/>
      <c r="R644" s="292"/>
      <c r="S644" s="291"/>
    </row>
    <row r="645" spans="1:19" ht="14.4">
      <c r="A645" s="36">
        <f t="shared" si="73"/>
        <v>630</v>
      </c>
      <c r="B645" s="526"/>
      <c r="C645" s="36" t="str">
        <f>VLOOKUP('Employee Salary Payroll Tax '!B647,'Employee Salary Payroll Tax '!$D$1:$E$7,2,FALSE)</f>
        <v>IBEW</v>
      </c>
      <c r="D645" s="61">
        <f t="shared" si="74"/>
        <v>6.875E-3</v>
      </c>
      <c r="E645" s="351">
        <f>'Employee Salary Payroll Tax '!N647</f>
        <v>154446.45000000001</v>
      </c>
      <c r="F645" s="351">
        <f t="shared" si="75"/>
        <v>155508.26934375</v>
      </c>
      <c r="G645" s="352"/>
      <c r="H645" s="351">
        <f t="shared" si="79"/>
        <v>0</v>
      </c>
      <c r="I645" s="351">
        <f t="shared" si="76"/>
        <v>1061.8193437499867</v>
      </c>
      <c r="J645" s="351">
        <f t="shared" si="77"/>
        <v>0</v>
      </c>
      <c r="K645" s="635">
        <f>SUM('Employee Salary Payroll Tax '!I647:K647)</f>
        <v>124557.81000000001</v>
      </c>
      <c r="L645" s="635">
        <f>'Employee Salary Payroll Tax '!H647</f>
        <v>0</v>
      </c>
      <c r="M645" s="293">
        <f t="shared" si="80"/>
        <v>29888.639999999999</v>
      </c>
      <c r="N645" s="359">
        <f t="shared" si="78"/>
        <v>0</v>
      </c>
      <c r="O645" s="331"/>
      <c r="P645" s="61"/>
      <c r="Q645" s="294"/>
      <c r="R645" s="292"/>
      <c r="S645" s="291"/>
    </row>
    <row r="646" spans="1:19" ht="14.4">
      <c r="A646" s="36">
        <f t="shared" si="73"/>
        <v>631</v>
      </c>
      <c r="B646" s="526"/>
      <c r="C646" s="36" t="str">
        <f>VLOOKUP('Employee Salary Payroll Tax '!B648,'Employee Salary Payroll Tax '!$D$1:$E$7,2,FALSE)</f>
        <v>NonUnion</v>
      </c>
      <c r="D646" s="61">
        <f t="shared" si="74"/>
        <v>2.98E-2</v>
      </c>
      <c r="E646" s="351">
        <f>'Employee Salary Payroll Tax '!N648</f>
        <v>93121.4</v>
      </c>
      <c r="F646" s="351">
        <f t="shared" si="75"/>
        <v>95896.417719999998</v>
      </c>
      <c r="G646" s="352"/>
      <c r="H646" s="351">
        <f t="shared" si="79"/>
        <v>34078.600000000006</v>
      </c>
      <c r="I646" s="351">
        <f t="shared" si="76"/>
        <v>2775.0177200000035</v>
      </c>
      <c r="J646" s="351">
        <f t="shared" si="77"/>
        <v>172.05109864000022</v>
      </c>
      <c r="K646" s="635">
        <f>SUM('Employee Salary Payroll Tax '!I648:K648)</f>
        <v>89707.72</v>
      </c>
      <c r="L646" s="635">
        <f>'Employee Salary Payroll Tax '!H648</f>
        <v>0</v>
      </c>
      <c r="M646" s="293">
        <f t="shared" si="80"/>
        <v>3413.679999999993</v>
      </c>
      <c r="N646" s="359">
        <f t="shared" si="78"/>
        <v>165.74398347022037</v>
      </c>
      <c r="O646" s="331"/>
      <c r="P646" s="61"/>
      <c r="Q646" s="294"/>
      <c r="R646" s="292"/>
      <c r="S646" s="291"/>
    </row>
    <row r="647" spans="1:19" ht="14.4">
      <c r="A647" s="36">
        <f t="shared" si="73"/>
        <v>632</v>
      </c>
      <c r="B647" s="526"/>
      <c r="C647" s="36" t="str">
        <f>VLOOKUP('Employee Salary Payroll Tax '!B649,'Employee Salary Payroll Tax '!$D$1:$E$7,2,FALSE)</f>
        <v>NonUnion</v>
      </c>
      <c r="D647" s="61">
        <f t="shared" si="74"/>
        <v>2.98E-2</v>
      </c>
      <c r="E647" s="351">
        <f>'Employee Salary Payroll Tax '!N649</f>
        <v>123299.42</v>
      </c>
      <c r="F647" s="351">
        <f t="shared" si="75"/>
        <v>126973.74271600001</v>
      </c>
      <c r="G647" s="352"/>
      <c r="H647" s="351">
        <f t="shared" si="79"/>
        <v>3900.5800000000017</v>
      </c>
      <c r="I647" s="351">
        <f t="shared" si="76"/>
        <v>3674.3227160000097</v>
      </c>
      <c r="J647" s="351">
        <f t="shared" si="77"/>
        <v>227.8080083920006</v>
      </c>
      <c r="K647" s="635">
        <f>SUM('Employee Salary Payroll Tax '!I649:K649)</f>
        <v>19825.47</v>
      </c>
      <c r="L647" s="635">
        <f>'Employee Salary Payroll Tax '!H649</f>
        <v>0</v>
      </c>
      <c r="M647" s="293">
        <f t="shared" si="80"/>
        <v>103473.95</v>
      </c>
      <c r="N647" s="359">
        <f t="shared" si="78"/>
        <v>36.629538371703028</v>
      </c>
      <c r="O647" s="331"/>
      <c r="P647" s="61"/>
      <c r="Q647" s="294"/>
      <c r="R647" s="292"/>
      <c r="S647" s="291"/>
    </row>
    <row r="648" spans="1:19" ht="14.4">
      <c r="A648" s="36">
        <f t="shared" si="73"/>
        <v>633</v>
      </c>
      <c r="B648" s="526"/>
      <c r="C648" s="36" t="str">
        <f>VLOOKUP('Employee Salary Payroll Tax '!B650,'Employee Salary Payroll Tax '!$D$1:$E$7,2,FALSE)</f>
        <v>NonUnion</v>
      </c>
      <c r="D648" s="61">
        <f t="shared" si="74"/>
        <v>2.98E-2</v>
      </c>
      <c r="E648" s="351">
        <f>'Employee Salary Payroll Tax '!N650</f>
        <v>104347.97</v>
      </c>
      <c r="F648" s="351">
        <f t="shared" si="75"/>
        <v>107457.539506</v>
      </c>
      <c r="G648" s="352"/>
      <c r="H648" s="351">
        <f t="shared" si="79"/>
        <v>22852.03</v>
      </c>
      <c r="I648" s="351">
        <f t="shared" si="76"/>
        <v>3109.5695059999998</v>
      </c>
      <c r="J648" s="351">
        <f t="shared" si="77"/>
        <v>192.79330937199998</v>
      </c>
      <c r="K648" s="635">
        <f>SUM('Employee Salary Payroll Tax '!I650:K650)</f>
        <v>34689.65</v>
      </c>
      <c r="L648" s="635">
        <f>'Employee Salary Payroll Tax '!H650</f>
        <v>0</v>
      </c>
      <c r="M648" s="293">
        <f t="shared" si="80"/>
        <v>69658.320000000007</v>
      </c>
      <c r="N648" s="359">
        <f t="shared" si="78"/>
        <v>64.09259733938579</v>
      </c>
      <c r="O648" s="331"/>
      <c r="P648" s="61"/>
      <c r="Q648" s="294"/>
      <c r="R648" s="292"/>
      <c r="S648" s="291"/>
    </row>
    <row r="649" spans="1:19" ht="14.4">
      <c r="A649" s="36">
        <f t="shared" si="73"/>
        <v>634</v>
      </c>
      <c r="B649" s="526"/>
      <c r="C649" s="36" t="str">
        <f>VLOOKUP('Employee Salary Payroll Tax '!B651,'Employee Salary Payroll Tax '!$D$1:$E$7,2,FALSE)</f>
        <v>NonUnion</v>
      </c>
      <c r="D649" s="61">
        <f t="shared" si="74"/>
        <v>2.98E-2</v>
      </c>
      <c r="E649" s="351">
        <f>'Employee Salary Payroll Tax '!N651</f>
        <v>64800.66</v>
      </c>
      <c r="F649" s="351">
        <f t="shared" si="75"/>
        <v>66731.719668000005</v>
      </c>
      <c r="G649" s="352"/>
      <c r="H649" s="351">
        <f t="shared" si="79"/>
        <v>62399.34</v>
      </c>
      <c r="I649" s="351">
        <f t="shared" si="76"/>
        <v>1931.0596680000017</v>
      </c>
      <c r="J649" s="351">
        <f t="shared" si="77"/>
        <v>119.7256994160001</v>
      </c>
      <c r="K649" s="635">
        <f>SUM('Employee Salary Payroll Tax '!I651:K651)</f>
        <v>35415.15</v>
      </c>
      <c r="L649" s="635">
        <f>'Employee Salary Payroll Tax '!H651</f>
        <v>0</v>
      </c>
      <c r="M649" s="293">
        <f t="shared" si="80"/>
        <v>29385.510000000002</v>
      </c>
      <c r="N649" s="359">
        <f t="shared" si="78"/>
        <v>65.433031138990287</v>
      </c>
      <c r="O649" s="331"/>
      <c r="P649" s="61"/>
      <c r="Q649" s="294"/>
      <c r="R649" s="292"/>
      <c r="S649" s="291"/>
    </row>
    <row r="650" spans="1:19" ht="14.4">
      <c r="A650" s="36">
        <f t="shared" si="73"/>
        <v>635</v>
      </c>
      <c r="B650" s="526"/>
      <c r="C650" s="36" t="str">
        <f>VLOOKUP('Employee Salary Payroll Tax '!B652,'Employee Salary Payroll Tax '!$D$1:$E$7,2,FALSE)</f>
        <v>NonUnion</v>
      </c>
      <c r="D650" s="61">
        <f t="shared" si="74"/>
        <v>2.98E-2</v>
      </c>
      <c r="E650" s="351">
        <f>'Employee Salary Payroll Tax '!N652</f>
        <v>124443.24</v>
      </c>
      <c r="F650" s="351">
        <f t="shared" si="75"/>
        <v>128151.64855200001</v>
      </c>
      <c r="G650" s="352"/>
      <c r="H650" s="351">
        <f t="shared" si="79"/>
        <v>2756.7599999999948</v>
      </c>
      <c r="I650" s="351">
        <f t="shared" si="76"/>
        <v>3708.4085520000081</v>
      </c>
      <c r="J650" s="351">
        <f t="shared" si="77"/>
        <v>170.91911999999968</v>
      </c>
      <c r="K650" s="635">
        <f>SUM('Employee Salary Payroll Tax '!I652:K652)</f>
        <v>42755.51</v>
      </c>
      <c r="L650" s="635">
        <f>'Employee Salary Payroll Tax '!H652</f>
        <v>0</v>
      </c>
      <c r="M650" s="293">
        <f t="shared" si="80"/>
        <v>81687.73000000001</v>
      </c>
      <c r="N650" s="359">
        <f t="shared" si="78"/>
        <v>58.723432018424319</v>
      </c>
      <c r="O650" s="331"/>
      <c r="P650" s="61"/>
      <c r="Q650" s="294"/>
      <c r="R650" s="292"/>
      <c r="S650" s="291"/>
    </row>
    <row r="651" spans="1:19" ht="14.4">
      <c r="A651" s="36">
        <f t="shared" si="73"/>
        <v>636</v>
      </c>
      <c r="B651" s="526"/>
      <c r="C651" s="36" t="str">
        <f>VLOOKUP('Employee Salary Payroll Tax '!B653,'Employee Salary Payroll Tax '!$D$1:$E$7,2,FALSE)</f>
        <v>NonUnion</v>
      </c>
      <c r="D651" s="61">
        <f t="shared" si="74"/>
        <v>2.98E-2</v>
      </c>
      <c r="E651" s="351">
        <f>'Employee Salary Payroll Tax '!N653</f>
        <v>96733.88</v>
      </c>
      <c r="F651" s="351">
        <f t="shared" si="75"/>
        <v>99616.549624000007</v>
      </c>
      <c r="G651" s="352"/>
      <c r="H651" s="351">
        <f t="shared" si="79"/>
        <v>30466.119999999995</v>
      </c>
      <c r="I651" s="351">
        <f t="shared" si="76"/>
        <v>2882.6696240000019</v>
      </c>
      <c r="J651" s="351">
        <f t="shared" si="77"/>
        <v>178.72551668800011</v>
      </c>
      <c r="K651" s="635">
        <f>SUM('Employee Salary Payroll Tax '!I653:K653)</f>
        <v>96733.88</v>
      </c>
      <c r="L651" s="635">
        <f>'Employee Salary Payroll Tax '!H653</f>
        <v>0</v>
      </c>
      <c r="M651" s="293">
        <f t="shared" si="80"/>
        <v>0</v>
      </c>
      <c r="N651" s="359">
        <f t="shared" si="78"/>
        <v>178.72551668615253</v>
      </c>
      <c r="O651" s="331"/>
      <c r="P651" s="61"/>
      <c r="Q651" s="294"/>
      <c r="R651" s="292"/>
      <c r="S651" s="291"/>
    </row>
    <row r="652" spans="1:19" ht="14.4">
      <c r="A652" s="36">
        <f t="shared" si="73"/>
        <v>637</v>
      </c>
      <c r="B652" s="526"/>
      <c r="C652" s="36" t="str">
        <f>VLOOKUP('Employee Salary Payroll Tax '!B654,'Employee Salary Payroll Tax '!$D$1:$E$7,2,FALSE)</f>
        <v>IBEW</v>
      </c>
      <c r="D652" s="61">
        <f t="shared" si="74"/>
        <v>6.875E-3</v>
      </c>
      <c r="E652" s="351">
        <f>'Employee Salary Payroll Tax '!N654</f>
        <v>105363.66</v>
      </c>
      <c r="F652" s="351">
        <f t="shared" si="75"/>
        <v>106088.0351625</v>
      </c>
      <c r="G652" s="352"/>
      <c r="H652" s="351">
        <f t="shared" si="79"/>
        <v>21836.339999999997</v>
      </c>
      <c r="I652" s="351">
        <f t="shared" si="76"/>
        <v>724.37516250000044</v>
      </c>
      <c r="J652" s="351">
        <f t="shared" si="77"/>
        <v>44.91126007500003</v>
      </c>
      <c r="K652" s="635">
        <f>SUM('Employee Salary Payroll Tax '!I654:K654)</f>
        <v>26612.799999999999</v>
      </c>
      <c r="L652" s="635">
        <f>'Employee Salary Payroll Tax '!H654</f>
        <v>0</v>
      </c>
      <c r="M652" s="293">
        <f t="shared" si="80"/>
        <v>78750.86</v>
      </c>
      <c r="N652" s="359">
        <f t="shared" si="78"/>
        <v>11.343705999892345</v>
      </c>
      <c r="O652" s="331"/>
      <c r="P652" s="61"/>
      <c r="Q652" s="294"/>
      <c r="R652" s="292"/>
      <c r="S652" s="291"/>
    </row>
    <row r="653" spans="1:19" ht="14.4">
      <c r="A653" s="36">
        <f t="shared" si="73"/>
        <v>638</v>
      </c>
      <c r="B653" s="526"/>
      <c r="C653" s="36" t="str">
        <f>VLOOKUP('Employee Salary Payroll Tax '!B655,'Employee Salary Payroll Tax '!$D$1:$E$7,2,FALSE)</f>
        <v>NonUnion</v>
      </c>
      <c r="D653" s="61">
        <f t="shared" si="74"/>
        <v>2.98E-2</v>
      </c>
      <c r="E653" s="351">
        <f>'Employee Salary Payroll Tax '!N655</f>
        <v>71479.92</v>
      </c>
      <c r="F653" s="351">
        <f t="shared" si="75"/>
        <v>73610.021615999998</v>
      </c>
      <c r="G653" s="352"/>
      <c r="H653" s="351">
        <f t="shared" si="79"/>
        <v>55720.08</v>
      </c>
      <c r="I653" s="351">
        <f t="shared" si="76"/>
        <v>2130.1016159999999</v>
      </c>
      <c r="J653" s="351">
        <f t="shared" si="77"/>
        <v>132.066300192</v>
      </c>
      <c r="K653" s="635">
        <f>SUM('Employee Salary Payroll Tax '!I655:K655)</f>
        <v>26026.45</v>
      </c>
      <c r="L653" s="635">
        <f>'Employee Salary Payroll Tax '!H655</f>
        <v>4154.05</v>
      </c>
      <c r="M653" s="293">
        <f t="shared" si="80"/>
        <v>41299.42</v>
      </c>
      <c r="N653" s="359">
        <f t="shared" si="78"/>
        <v>48.086469019327282</v>
      </c>
      <c r="O653" s="331"/>
      <c r="P653" s="61"/>
      <c r="Q653" s="294"/>
      <c r="R653" s="292"/>
      <c r="S653" s="291"/>
    </row>
    <row r="654" spans="1:19" ht="14.4">
      <c r="A654" s="36">
        <f t="shared" si="73"/>
        <v>639</v>
      </c>
      <c r="B654" s="526"/>
      <c r="C654" s="36" t="str">
        <f>VLOOKUP('Employee Salary Payroll Tax '!B656,'Employee Salary Payroll Tax '!$D$1:$E$7,2,FALSE)</f>
        <v>NonUnion</v>
      </c>
      <c r="D654" s="61">
        <f t="shared" si="74"/>
        <v>2.98E-2</v>
      </c>
      <c r="E654" s="351">
        <f>'Employee Salary Payroll Tax '!N656</f>
        <v>109124.29</v>
      </c>
      <c r="F654" s="351">
        <f t="shared" si="75"/>
        <v>112376.19384199999</v>
      </c>
      <c r="G654" s="352"/>
      <c r="H654" s="351">
        <f t="shared" si="79"/>
        <v>18075.710000000006</v>
      </c>
      <c r="I654" s="351">
        <f t="shared" si="76"/>
        <v>3251.9038419999997</v>
      </c>
      <c r="J654" s="351">
        <f t="shared" si="77"/>
        <v>201.61803820399999</v>
      </c>
      <c r="K654" s="635">
        <f>SUM('Employee Salary Payroll Tax '!I656:K656)</f>
        <v>108131.19</v>
      </c>
      <c r="L654" s="635">
        <f>'Employee Salary Payroll Tax '!H656</f>
        <v>0</v>
      </c>
      <c r="M654" s="293">
        <f t="shared" si="80"/>
        <v>993.09999999999127</v>
      </c>
      <c r="N654" s="359">
        <f t="shared" si="78"/>
        <v>199.78318664216923</v>
      </c>
      <c r="O654" s="331"/>
      <c r="P654" s="61"/>
      <c r="Q654" s="294"/>
      <c r="R654" s="292"/>
      <c r="S654" s="291"/>
    </row>
    <row r="655" spans="1:19" ht="14.4">
      <c r="A655" s="36">
        <f t="shared" si="73"/>
        <v>640</v>
      </c>
      <c r="B655" s="526"/>
      <c r="C655" s="36" t="str">
        <f>VLOOKUP('Employee Salary Payroll Tax '!B657,'Employee Salary Payroll Tax '!$D$1:$E$7,2,FALSE)</f>
        <v>IBEW</v>
      </c>
      <c r="D655" s="61">
        <f t="shared" si="74"/>
        <v>6.875E-3</v>
      </c>
      <c r="E655" s="351">
        <f>'Employee Salary Payroll Tax '!N657</f>
        <v>133793.71</v>
      </c>
      <c r="F655" s="351">
        <f t="shared" si="75"/>
        <v>134713.54175624999</v>
      </c>
      <c r="G655" s="352"/>
      <c r="H655" s="351">
        <f t="shared" si="79"/>
        <v>0</v>
      </c>
      <c r="I655" s="351">
        <f t="shared" si="76"/>
        <v>919.83175625000149</v>
      </c>
      <c r="J655" s="351">
        <f t="shared" si="77"/>
        <v>0</v>
      </c>
      <c r="K655" s="635">
        <f>SUM('Employee Salary Payroll Tax '!I657:K657)</f>
        <v>112753.4</v>
      </c>
      <c r="L655" s="635">
        <f>'Employee Salary Payroll Tax '!H657</f>
        <v>0</v>
      </c>
      <c r="M655" s="293">
        <f t="shared" si="80"/>
        <v>21040.309999999998</v>
      </c>
      <c r="N655" s="359">
        <f t="shared" si="78"/>
        <v>0</v>
      </c>
      <c r="O655" s="331"/>
      <c r="P655" s="61"/>
      <c r="Q655" s="294"/>
      <c r="R655" s="292"/>
      <c r="S655" s="291"/>
    </row>
    <row r="656" spans="1:19" ht="14.4">
      <c r="A656" s="36">
        <f t="shared" si="73"/>
        <v>641</v>
      </c>
      <c r="B656" s="526"/>
      <c r="C656" s="36" t="str">
        <f>VLOOKUP('Employee Salary Payroll Tax '!B658,'Employee Salary Payroll Tax '!$D$1:$E$7,2,FALSE)</f>
        <v>NonUnion</v>
      </c>
      <c r="D656" s="61">
        <f t="shared" si="74"/>
        <v>2.98E-2</v>
      </c>
      <c r="E656" s="351">
        <f>'Employee Salary Payroll Tax '!N658</f>
        <v>67715.350000000006</v>
      </c>
      <c r="F656" s="351">
        <f t="shared" si="75"/>
        <v>69733.267430000007</v>
      </c>
      <c r="G656" s="352"/>
      <c r="H656" s="351">
        <f t="shared" si="79"/>
        <v>59484.649999999994</v>
      </c>
      <c r="I656" s="351">
        <f t="shared" si="76"/>
        <v>2017.9174300000013</v>
      </c>
      <c r="J656" s="351">
        <f t="shared" si="77"/>
        <v>125.11088066000008</v>
      </c>
      <c r="K656" s="635">
        <f>SUM('Employee Salary Payroll Tax '!I658:K658)</f>
        <v>30131.710000000003</v>
      </c>
      <c r="L656" s="635">
        <f>'Employee Salary Payroll Tax '!H658</f>
        <v>0</v>
      </c>
      <c r="M656" s="293">
        <f t="shared" si="80"/>
        <v>37583.64</v>
      </c>
      <c r="N656" s="359">
        <f t="shared" si="78"/>
        <v>55.671347395177904</v>
      </c>
      <c r="O656" s="331"/>
      <c r="P656" s="61"/>
      <c r="Q656" s="294"/>
      <c r="R656" s="292"/>
      <c r="S656" s="291"/>
    </row>
    <row r="657" spans="1:19" ht="14.4">
      <c r="A657" s="36">
        <f t="shared" ref="A657:A720" si="81">+A656+1</f>
        <v>642</v>
      </c>
      <c r="B657" s="526"/>
      <c r="C657" s="36" t="str">
        <f>VLOOKUP('Employee Salary Payroll Tax '!B659,'Employee Salary Payroll Tax '!$D$1:$E$7,2,FALSE)</f>
        <v>NonUnion</v>
      </c>
      <c r="D657" s="61">
        <f t="shared" ref="D657:D720" si="82">VLOOKUP(C657,C$9:D$12,2)</f>
        <v>2.98E-2</v>
      </c>
      <c r="E657" s="351">
        <f>'Employee Salary Payroll Tax '!N659</f>
        <v>8831.07</v>
      </c>
      <c r="F657" s="351">
        <f t="shared" ref="F657:F720" si="83">E657*(1+D657)</f>
        <v>9094.2358860000004</v>
      </c>
      <c r="G657" s="352"/>
      <c r="H657" s="351">
        <f t="shared" si="79"/>
        <v>118368.93</v>
      </c>
      <c r="I657" s="351">
        <f t="shared" ref="I657:I720" si="84">F657-E657</f>
        <v>263.16588600000068</v>
      </c>
      <c r="J657" s="351">
        <f t="shared" ref="J657:J720" si="85">IF(H657&gt;I657,I657*$J$12,H657*$J$12)</f>
        <v>16.316284932000041</v>
      </c>
      <c r="K657" s="635">
        <f>SUM('Employee Salary Payroll Tax '!I659:K659)</f>
        <v>415.28</v>
      </c>
      <c r="L657" s="635">
        <f>'Employee Salary Payroll Tax '!H659</f>
        <v>0</v>
      </c>
      <c r="M657" s="293">
        <f t="shared" si="80"/>
        <v>8415.7899999999991</v>
      </c>
      <c r="N657" s="359">
        <f t="shared" ref="N657:N720" si="86">J657*K657/(SUM(K657:M657)+0.000001)</f>
        <v>0.76727132791311869</v>
      </c>
      <c r="O657" s="331"/>
      <c r="P657" s="61"/>
      <c r="Q657" s="294"/>
      <c r="R657" s="292"/>
      <c r="S657" s="291"/>
    </row>
    <row r="658" spans="1:19" ht="14.4">
      <c r="A658" s="36">
        <f t="shared" si="81"/>
        <v>643</v>
      </c>
      <c r="B658" s="526"/>
      <c r="C658" s="36" t="str">
        <f>VLOOKUP('Employee Salary Payroll Tax '!B660,'Employee Salary Payroll Tax '!$D$1:$E$7,2,FALSE)</f>
        <v>NonUnion</v>
      </c>
      <c r="D658" s="61">
        <f t="shared" si="82"/>
        <v>2.98E-2</v>
      </c>
      <c r="E658" s="351">
        <f>'Employee Salary Payroll Tax '!N660</f>
        <v>87445.2</v>
      </c>
      <c r="F658" s="351">
        <f t="shared" si="83"/>
        <v>90051.066959999996</v>
      </c>
      <c r="G658" s="352"/>
      <c r="H658" s="351">
        <f t="shared" ref="H658:H721" si="87">IF(E658&gt;$H$12,0,$H$12-E658)</f>
        <v>39754.800000000003</v>
      </c>
      <c r="I658" s="351">
        <f t="shared" si="84"/>
        <v>2605.8669599999994</v>
      </c>
      <c r="J658" s="351">
        <f t="shared" si="85"/>
        <v>161.56375151999995</v>
      </c>
      <c r="K658" s="635">
        <f>SUM('Employee Salary Payroll Tax '!I660:K660)</f>
        <v>85650.400000000009</v>
      </c>
      <c r="L658" s="635">
        <f>'Employee Salary Payroll Tax '!H660</f>
        <v>0</v>
      </c>
      <c r="M658" s="293">
        <f t="shared" ref="M658:M721" si="88">E658-K658-L658</f>
        <v>1794.7999999999884</v>
      </c>
      <c r="N658" s="359">
        <f t="shared" si="86"/>
        <v>158.24767903819031</v>
      </c>
      <c r="O658" s="331"/>
      <c r="P658" s="61"/>
      <c r="Q658" s="294"/>
      <c r="R658" s="292"/>
      <c r="S658" s="291"/>
    </row>
    <row r="659" spans="1:19" ht="14.4">
      <c r="A659" s="36">
        <f t="shared" si="81"/>
        <v>644</v>
      </c>
      <c r="B659" s="526"/>
      <c r="C659" s="36" t="str">
        <f>VLOOKUP('Employee Salary Payroll Tax '!B661,'Employee Salary Payroll Tax '!$D$1:$E$7,2,FALSE)</f>
        <v>NonUnion</v>
      </c>
      <c r="D659" s="61">
        <f t="shared" si="82"/>
        <v>2.98E-2</v>
      </c>
      <c r="E659" s="351">
        <f>'Employee Salary Payroll Tax '!N661</f>
        <v>46235.17</v>
      </c>
      <c r="F659" s="351">
        <f t="shared" si="83"/>
        <v>47612.978066000003</v>
      </c>
      <c r="G659" s="352"/>
      <c r="H659" s="351">
        <f t="shared" si="87"/>
        <v>80964.83</v>
      </c>
      <c r="I659" s="351">
        <f t="shared" si="84"/>
        <v>1377.8080660000051</v>
      </c>
      <c r="J659" s="351">
        <f t="shared" si="85"/>
        <v>85.424100092000316</v>
      </c>
      <c r="K659" s="635">
        <f>SUM('Employee Salary Payroll Tax '!I661:K661)</f>
        <v>32538.44</v>
      </c>
      <c r="L659" s="635">
        <f>'Employee Salary Payroll Tax '!H661</f>
        <v>0</v>
      </c>
      <c r="M659" s="293">
        <f t="shared" si="88"/>
        <v>13696.73</v>
      </c>
      <c r="N659" s="359">
        <f t="shared" si="86"/>
        <v>60.118021742699959</v>
      </c>
      <c r="O659" s="331"/>
      <c r="P659" s="61"/>
      <c r="Q659" s="294"/>
      <c r="R659" s="292"/>
      <c r="S659" s="291"/>
    </row>
    <row r="660" spans="1:19" ht="14.4">
      <c r="A660" s="36">
        <f t="shared" si="81"/>
        <v>645</v>
      </c>
      <c r="B660" s="526"/>
      <c r="C660" s="36" t="str">
        <f>VLOOKUP('Employee Salary Payroll Tax '!B662,'Employee Salary Payroll Tax '!$D$1:$E$7,2,FALSE)</f>
        <v>NonUnion</v>
      </c>
      <c r="D660" s="61">
        <f t="shared" si="82"/>
        <v>2.98E-2</v>
      </c>
      <c r="E660" s="351">
        <f>'Employee Salary Payroll Tax '!N662</f>
        <v>57405.83</v>
      </c>
      <c r="F660" s="351">
        <f t="shared" si="83"/>
        <v>59116.523734000002</v>
      </c>
      <c r="G660" s="352"/>
      <c r="H660" s="351">
        <f t="shared" si="87"/>
        <v>69794.17</v>
      </c>
      <c r="I660" s="351">
        <f t="shared" si="84"/>
        <v>1710.6937340000004</v>
      </c>
      <c r="J660" s="351">
        <f t="shared" si="85"/>
        <v>106.06301150800003</v>
      </c>
      <c r="K660" s="635">
        <f>SUM('Employee Salary Payroll Tax '!I662:K662)</f>
        <v>50661.490000000005</v>
      </c>
      <c r="L660" s="635">
        <f>'Employee Salary Payroll Tax '!H662</f>
        <v>1148.1099999999999</v>
      </c>
      <c r="M660" s="293">
        <f t="shared" si="88"/>
        <v>5596.2299999999968</v>
      </c>
      <c r="N660" s="359">
        <f t="shared" si="86"/>
        <v>93.602168922369486</v>
      </c>
      <c r="O660" s="331"/>
      <c r="P660" s="61"/>
      <c r="Q660" s="294"/>
      <c r="R660" s="292"/>
      <c r="S660" s="291"/>
    </row>
    <row r="661" spans="1:19" ht="14.4">
      <c r="A661" s="36">
        <f t="shared" si="81"/>
        <v>646</v>
      </c>
      <c r="B661" s="526"/>
      <c r="C661" s="36" t="str">
        <f>VLOOKUP('Employee Salary Payroll Tax '!B663,'Employee Salary Payroll Tax '!$D$1:$E$7,2,FALSE)</f>
        <v>IBEW</v>
      </c>
      <c r="D661" s="61">
        <f t="shared" si="82"/>
        <v>6.875E-3</v>
      </c>
      <c r="E661" s="351">
        <f>'Employee Salary Payroll Tax '!N663</f>
        <v>117593.26</v>
      </c>
      <c r="F661" s="351">
        <f t="shared" si="83"/>
        <v>118401.71366249998</v>
      </c>
      <c r="G661" s="352"/>
      <c r="H661" s="351">
        <f t="shared" si="87"/>
        <v>9606.7400000000052</v>
      </c>
      <c r="I661" s="351">
        <f t="shared" si="84"/>
        <v>808.45366249998915</v>
      </c>
      <c r="J661" s="351">
        <f t="shared" si="85"/>
        <v>50.124127074999329</v>
      </c>
      <c r="K661" s="635">
        <f>SUM('Employee Salary Payroll Tax '!I663:K663)</f>
        <v>107277.47</v>
      </c>
      <c r="L661" s="635">
        <f>'Employee Salary Payroll Tax '!H663</f>
        <v>0</v>
      </c>
      <c r="M661" s="293">
        <f t="shared" si="88"/>
        <v>10315.789999999994</v>
      </c>
      <c r="N661" s="359">
        <f t="shared" si="86"/>
        <v>45.727021587110542</v>
      </c>
      <c r="O661" s="331"/>
      <c r="P661" s="61"/>
      <c r="Q661" s="294"/>
      <c r="R661" s="292"/>
      <c r="S661" s="291"/>
    </row>
    <row r="662" spans="1:19" ht="14.4">
      <c r="A662" s="36">
        <f t="shared" si="81"/>
        <v>647</v>
      </c>
      <c r="B662" s="526"/>
      <c r="C662" s="36" t="str">
        <f>VLOOKUP('Employee Salary Payroll Tax '!B664,'Employee Salary Payroll Tax '!$D$1:$E$7,2,FALSE)</f>
        <v>NonUnion</v>
      </c>
      <c r="D662" s="61">
        <f t="shared" si="82"/>
        <v>2.98E-2</v>
      </c>
      <c r="E662" s="351">
        <f>'Employee Salary Payroll Tax '!N664</f>
        <v>31536.18</v>
      </c>
      <c r="F662" s="351">
        <f t="shared" si="83"/>
        <v>32475.958164000003</v>
      </c>
      <c r="G662" s="352"/>
      <c r="H662" s="351">
        <f t="shared" si="87"/>
        <v>95663.82</v>
      </c>
      <c r="I662" s="351">
        <f t="shared" si="84"/>
        <v>939.77816400000302</v>
      </c>
      <c r="J662" s="351">
        <f t="shared" si="85"/>
        <v>58.266246168000187</v>
      </c>
      <c r="K662" s="635">
        <f>SUM('Employee Salary Payroll Tax '!I664:K664)</f>
        <v>0</v>
      </c>
      <c r="L662" s="635">
        <f>'Employee Salary Payroll Tax '!H664</f>
        <v>0</v>
      </c>
      <c r="M662" s="293">
        <f t="shared" si="88"/>
        <v>31536.18</v>
      </c>
      <c r="N662" s="359">
        <f t="shared" si="86"/>
        <v>0</v>
      </c>
      <c r="O662" s="331"/>
      <c r="P662" s="61"/>
      <c r="Q662" s="294"/>
      <c r="R662" s="292"/>
      <c r="S662" s="291"/>
    </row>
    <row r="663" spans="1:19" ht="14.4">
      <c r="A663" s="36">
        <f t="shared" si="81"/>
        <v>648</v>
      </c>
      <c r="B663" s="526"/>
      <c r="C663" s="36" t="str">
        <f>VLOOKUP('Employee Salary Payroll Tax '!B665,'Employee Salary Payroll Tax '!$D$1:$E$7,2,FALSE)</f>
        <v>NonUnion</v>
      </c>
      <c r="D663" s="61">
        <f t="shared" si="82"/>
        <v>2.98E-2</v>
      </c>
      <c r="E663" s="351">
        <f>'Employee Salary Payroll Tax '!N665</f>
        <v>67977.73</v>
      </c>
      <c r="F663" s="351">
        <f t="shared" si="83"/>
        <v>70003.466354000004</v>
      </c>
      <c r="G663" s="352"/>
      <c r="H663" s="351">
        <f t="shared" si="87"/>
        <v>59222.270000000004</v>
      </c>
      <c r="I663" s="351">
        <f t="shared" si="84"/>
        <v>2025.7363540000079</v>
      </c>
      <c r="J663" s="351">
        <f t="shared" si="85"/>
        <v>125.59565394800049</v>
      </c>
      <c r="K663" s="635">
        <f>SUM('Employee Salary Payroll Tax '!I665:K665)</f>
        <v>26462.86</v>
      </c>
      <c r="L663" s="635">
        <f>'Employee Salary Payroll Tax '!H665</f>
        <v>0</v>
      </c>
      <c r="M663" s="293">
        <f t="shared" si="88"/>
        <v>41514.869999999995</v>
      </c>
      <c r="N663" s="359">
        <f t="shared" si="86"/>
        <v>48.892780135280951</v>
      </c>
      <c r="O663" s="331"/>
      <c r="P663" s="61"/>
      <c r="Q663" s="294"/>
      <c r="R663" s="292"/>
      <c r="S663" s="291"/>
    </row>
    <row r="664" spans="1:19" ht="14.4">
      <c r="A664" s="36">
        <f t="shared" si="81"/>
        <v>649</v>
      </c>
      <c r="B664" s="526"/>
      <c r="C664" s="36" t="str">
        <f>VLOOKUP('Employee Salary Payroll Tax '!B666,'Employee Salary Payroll Tax '!$D$1:$E$7,2,FALSE)</f>
        <v>NonUnion</v>
      </c>
      <c r="D664" s="61">
        <f t="shared" si="82"/>
        <v>2.98E-2</v>
      </c>
      <c r="E664" s="351">
        <f>'Employee Salary Payroll Tax '!N666</f>
        <v>59145.21</v>
      </c>
      <c r="F664" s="351">
        <f t="shared" si="83"/>
        <v>60907.737258000001</v>
      </c>
      <c r="G664" s="352"/>
      <c r="H664" s="351">
        <f t="shared" si="87"/>
        <v>68054.790000000008</v>
      </c>
      <c r="I664" s="351">
        <f t="shared" si="84"/>
        <v>1762.5272580000019</v>
      </c>
      <c r="J664" s="351">
        <f t="shared" si="85"/>
        <v>109.27668999600012</v>
      </c>
      <c r="K664" s="635">
        <f>SUM('Employee Salary Payroll Tax '!I666:K666)</f>
        <v>18099.420000000002</v>
      </c>
      <c r="L664" s="635">
        <f>'Employee Salary Payroll Tax '!H666</f>
        <v>0</v>
      </c>
      <c r="M664" s="293">
        <f t="shared" si="88"/>
        <v>41045.789999999994</v>
      </c>
      <c r="N664" s="359">
        <f t="shared" si="86"/>
        <v>33.440488391434648</v>
      </c>
      <c r="O664" s="331"/>
      <c r="P664" s="61"/>
      <c r="Q664" s="294"/>
      <c r="R664" s="292"/>
      <c r="S664" s="291"/>
    </row>
    <row r="665" spans="1:19" ht="14.4">
      <c r="A665" s="36">
        <f t="shared" si="81"/>
        <v>650</v>
      </c>
      <c r="B665" s="526"/>
      <c r="C665" s="36" t="str">
        <f>VLOOKUP('Employee Salary Payroll Tax '!B667,'Employee Salary Payroll Tax '!$D$1:$E$7,2,FALSE)</f>
        <v>NonUnion</v>
      </c>
      <c r="D665" s="61">
        <f t="shared" si="82"/>
        <v>2.98E-2</v>
      </c>
      <c r="E665" s="351">
        <f>'Employee Salary Payroll Tax '!N667</f>
        <v>46809.23</v>
      </c>
      <c r="F665" s="351">
        <f t="shared" si="83"/>
        <v>48204.145054000008</v>
      </c>
      <c r="G665" s="352"/>
      <c r="H665" s="351">
        <f t="shared" si="87"/>
        <v>80390.76999999999</v>
      </c>
      <c r="I665" s="351">
        <f t="shared" si="84"/>
        <v>1394.9150540000046</v>
      </c>
      <c r="J665" s="351">
        <f t="shared" si="85"/>
        <v>86.48473334800029</v>
      </c>
      <c r="K665" s="635">
        <f>SUM('Employee Salary Payroll Tax '!I667:K667)</f>
        <v>14187.650000000001</v>
      </c>
      <c r="L665" s="635">
        <f>'Employee Salary Payroll Tax '!H667</f>
        <v>0</v>
      </c>
      <c r="M665" s="293">
        <f t="shared" si="88"/>
        <v>32621.58</v>
      </c>
      <c r="N665" s="359">
        <f t="shared" si="86"/>
        <v>26.213102139440092</v>
      </c>
      <c r="O665" s="331"/>
      <c r="P665" s="61"/>
      <c r="Q665" s="294"/>
      <c r="R665" s="292"/>
      <c r="S665" s="291"/>
    </row>
    <row r="666" spans="1:19" ht="14.4">
      <c r="A666" s="36">
        <f t="shared" si="81"/>
        <v>651</v>
      </c>
      <c r="B666" s="526"/>
      <c r="C666" s="36" t="str">
        <f>VLOOKUP('Employee Salary Payroll Tax '!B668,'Employee Salary Payroll Tax '!$D$1:$E$7,2,FALSE)</f>
        <v>IBEW</v>
      </c>
      <c r="D666" s="61">
        <f t="shared" si="82"/>
        <v>6.875E-3</v>
      </c>
      <c r="E666" s="351">
        <f>'Employee Salary Payroll Tax '!N668</f>
        <v>53318.87</v>
      </c>
      <c r="F666" s="351">
        <f t="shared" si="83"/>
        <v>53685.437231249998</v>
      </c>
      <c r="G666" s="352"/>
      <c r="H666" s="351">
        <f t="shared" si="87"/>
        <v>73881.13</v>
      </c>
      <c r="I666" s="351">
        <f t="shared" si="84"/>
        <v>366.56723124999553</v>
      </c>
      <c r="J666" s="351">
        <f t="shared" si="85"/>
        <v>22.727168337499723</v>
      </c>
      <c r="K666" s="635">
        <f>SUM('Employee Salary Payroll Tax '!I668:K668)</f>
        <v>53318.87</v>
      </c>
      <c r="L666" s="635">
        <f>'Employee Salary Payroll Tax '!H668</f>
        <v>0</v>
      </c>
      <c r="M666" s="293">
        <f t="shared" si="88"/>
        <v>0</v>
      </c>
      <c r="N666" s="359">
        <f t="shared" si="86"/>
        <v>22.727168337073472</v>
      </c>
      <c r="O666" s="331"/>
      <c r="P666" s="61"/>
      <c r="Q666" s="294"/>
      <c r="R666" s="292"/>
      <c r="S666" s="291"/>
    </row>
    <row r="667" spans="1:19" ht="14.4">
      <c r="A667" s="36">
        <f t="shared" si="81"/>
        <v>652</v>
      </c>
      <c r="B667" s="526"/>
      <c r="C667" s="36" t="str">
        <f>VLOOKUP('Employee Salary Payroll Tax '!B669,'Employee Salary Payroll Tax '!$D$1:$E$7,2,FALSE)</f>
        <v>UA</v>
      </c>
      <c r="D667" s="61">
        <f t="shared" si="82"/>
        <v>0.03</v>
      </c>
      <c r="E667" s="351">
        <f>'Employee Salary Payroll Tax '!N669</f>
        <v>68153.440000000002</v>
      </c>
      <c r="F667" s="351">
        <f t="shared" si="83"/>
        <v>70198.0432</v>
      </c>
      <c r="G667" s="352"/>
      <c r="H667" s="351">
        <f t="shared" si="87"/>
        <v>59046.559999999998</v>
      </c>
      <c r="I667" s="351">
        <f t="shared" si="84"/>
        <v>2044.6031999999977</v>
      </c>
      <c r="J667" s="351">
        <f t="shared" si="85"/>
        <v>126.76539839999985</v>
      </c>
      <c r="K667" s="635">
        <f>SUM('Employee Salary Payroll Tax '!I669:K669)</f>
        <v>52045.21</v>
      </c>
      <c r="L667" s="635">
        <f>'Employee Salary Payroll Tax '!H669</f>
        <v>0</v>
      </c>
      <c r="M667" s="293">
        <f t="shared" si="88"/>
        <v>16108.230000000003</v>
      </c>
      <c r="N667" s="359">
        <f t="shared" si="86"/>
        <v>96.804090598579506</v>
      </c>
      <c r="O667" s="331"/>
      <c r="P667" s="61"/>
      <c r="Q667" s="294"/>
      <c r="R667" s="292"/>
      <c r="S667" s="291"/>
    </row>
    <row r="668" spans="1:19" ht="14.4">
      <c r="A668" s="36">
        <f t="shared" si="81"/>
        <v>653</v>
      </c>
      <c r="B668" s="526"/>
      <c r="C668" s="36" t="str">
        <f>VLOOKUP('Employee Salary Payroll Tax '!B670,'Employee Salary Payroll Tax '!$D$1:$E$7,2,FALSE)</f>
        <v>NonUnion</v>
      </c>
      <c r="D668" s="61">
        <f t="shared" si="82"/>
        <v>2.98E-2</v>
      </c>
      <c r="E668" s="351">
        <f>'Employee Salary Payroll Tax '!N670</f>
        <v>101842.05</v>
      </c>
      <c r="F668" s="351">
        <f t="shared" si="83"/>
        <v>104876.94309000002</v>
      </c>
      <c r="G668" s="352"/>
      <c r="H668" s="351">
        <f t="shared" si="87"/>
        <v>25357.949999999997</v>
      </c>
      <c r="I668" s="351">
        <f t="shared" si="84"/>
        <v>3034.8930900000123</v>
      </c>
      <c r="J668" s="351">
        <f t="shared" si="85"/>
        <v>188.16337158000076</v>
      </c>
      <c r="K668" s="635">
        <f>SUM('Employee Salary Payroll Tax '!I670:K670)</f>
        <v>63617.789999999994</v>
      </c>
      <c r="L668" s="635">
        <f>'Employee Salary Payroll Tax '!H670</f>
        <v>0</v>
      </c>
      <c r="M668" s="293">
        <f t="shared" si="88"/>
        <v>38224.260000000009</v>
      </c>
      <c r="N668" s="359">
        <f t="shared" si="86"/>
        <v>117.54022880284633</v>
      </c>
      <c r="O668" s="331"/>
      <c r="P668" s="61"/>
      <c r="Q668" s="294"/>
      <c r="R668" s="292"/>
      <c r="S668" s="291"/>
    </row>
    <row r="669" spans="1:19" ht="14.4">
      <c r="A669" s="36">
        <f t="shared" si="81"/>
        <v>654</v>
      </c>
      <c r="B669" s="526"/>
      <c r="C669" s="36" t="str">
        <f>VLOOKUP('Employee Salary Payroll Tax '!B671,'Employee Salary Payroll Tax '!$D$1:$E$7,2,FALSE)</f>
        <v>NonUnion</v>
      </c>
      <c r="D669" s="61">
        <f t="shared" si="82"/>
        <v>2.98E-2</v>
      </c>
      <c r="E669" s="351">
        <f>'Employee Salary Payroll Tax '!N671</f>
        <v>62954.22</v>
      </c>
      <c r="F669" s="351">
        <f t="shared" si="83"/>
        <v>64830.255756000006</v>
      </c>
      <c r="G669" s="352"/>
      <c r="H669" s="351">
        <f t="shared" si="87"/>
        <v>64245.78</v>
      </c>
      <c r="I669" s="351">
        <f t="shared" si="84"/>
        <v>1876.0357560000048</v>
      </c>
      <c r="J669" s="351">
        <f t="shared" si="85"/>
        <v>116.3142168720003</v>
      </c>
      <c r="K669" s="635">
        <f>SUM('Employee Salary Payroll Tax '!I671:K671)</f>
        <v>6150.75</v>
      </c>
      <c r="L669" s="635">
        <f>'Employee Salary Payroll Tax '!H671</f>
        <v>0</v>
      </c>
      <c r="M669" s="293">
        <f t="shared" si="88"/>
        <v>56803.47</v>
      </c>
      <c r="N669" s="359">
        <f t="shared" si="86"/>
        <v>11.364125699819516</v>
      </c>
      <c r="O669" s="331"/>
      <c r="P669" s="61"/>
      <c r="Q669" s="294"/>
      <c r="R669" s="292"/>
      <c r="S669" s="291"/>
    </row>
    <row r="670" spans="1:19" ht="14.4">
      <c r="A670" s="36">
        <f t="shared" si="81"/>
        <v>655</v>
      </c>
      <c r="B670" s="526"/>
      <c r="C670" s="36" t="str">
        <f>VLOOKUP('Employee Salary Payroll Tax '!B672,'Employee Salary Payroll Tax '!$D$1:$E$7,2,FALSE)</f>
        <v>IBEW</v>
      </c>
      <c r="D670" s="61">
        <f t="shared" si="82"/>
        <v>6.875E-3</v>
      </c>
      <c r="E670" s="351">
        <f>'Employee Salary Payroll Tax '!N672</f>
        <v>116491.01</v>
      </c>
      <c r="F670" s="351">
        <f t="shared" si="83"/>
        <v>117291.88569374999</v>
      </c>
      <c r="G670" s="352"/>
      <c r="H670" s="351">
        <f t="shared" si="87"/>
        <v>10708.990000000005</v>
      </c>
      <c r="I670" s="351">
        <f t="shared" si="84"/>
        <v>800.87569375000021</v>
      </c>
      <c r="J670" s="351">
        <f t="shared" si="85"/>
        <v>49.654293012500013</v>
      </c>
      <c r="K670" s="635">
        <f>SUM('Employee Salary Payroll Tax '!I672:K672)</f>
        <v>113520.53</v>
      </c>
      <c r="L670" s="635">
        <f>'Employee Salary Payroll Tax '!H672</f>
        <v>0</v>
      </c>
      <c r="M670" s="293">
        <f t="shared" si="88"/>
        <v>2970.4799999999959</v>
      </c>
      <c r="N670" s="359">
        <f t="shared" si="86"/>
        <v>48.388125912084639</v>
      </c>
      <c r="O670" s="331"/>
      <c r="P670" s="61"/>
      <c r="Q670" s="294"/>
      <c r="R670" s="292"/>
      <c r="S670" s="291"/>
    </row>
    <row r="671" spans="1:19" ht="14.4">
      <c r="A671" s="36">
        <f t="shared" si="81"/>
        <v>656</v>
      </c>
      <c r="B671" s="526"/>
      <c r="C671" s="36" t="str">
        <f>VLOOKUP('Employee Salary Payroll Tax '!B673,'Employee Salary Payroll Tax '!$D$1:$E$7,2,FALSE)</f>
        <v>IBEW</v>
      </c>
      <c r="D671" s="61">
        <f t="shared" si="82"/>
        <v>6.875E-3</v>
      </c>
      <c r="E671" s="351">
        <f>'Employee Salary Payroll Tax '!N673</f>
        <v>139461.32</v>
      </c>
      <c r="F671" s="351">
        <f t="shared" si="83"/>
        <v>140420.11657499999</v>
      </c>
      <c r="G671" s="352"/>
      <c r="H671" s="351">
        <f t="shared" si="87"/>
        <v>0</v>
      </c>
      <c r="I671" s="351">
        <f t="shared" si="84"/>
        <v>958.79657499998575</v>
      </c>
      <c r="J671" s="351">
        <f t="shared" si="85"/>
        <v>0</v>
      </c>
      <c r="K671" s="635">
        <f>SUM('Employee Salary Payroll Tax '!I673:K673)</f>
        <v>18143.18</v>
      </c>
      <c r="L671" s="635">
        <f>'Employee Salary Payroll Tax '!H673</f>
        <v>0</v>
      </c>
      <c r="M671" s="293">
        <f t="shared" si="88"/>
        <v>121318.14000000001</v>
      </c>
      <c r="N671" s="359">
        <f t="shared" si="86"/>
        <v>0</v>
      </c>
      <c r="O671" s="331"/>
      <c r="P671" s="61"/>
      <c r="Q671" s="294"/>
      <c r="R671" s="292"/>
      <c r="S671" s="291"/>
    </row>
    <row r="672" spans="1:19" ht="14.4">
      <c r="A672" s="36">
        <f t="shared" si="81"/>
        <v>657</v>
      </c>
      <c r="B672" s="526"/>
      <c r="C672" s="36" t="str">
        <f>VLOOKUP('Employee Salary Payroll Tax '!B674,'Employee Salary Payroll Tax '!$D$1:$E$7,2,FALSE)</f>
        <v>NonUnion</v>
      </c>
      <c r="D672" s="61">
        <f t="shared" si="82"/>
        <v>2.98E-2</v>
      </c>
      <c r="E672" s="351">
        <f>'Employee Salary Payroll Tax '!N674</f>
        <v>82655.66</v>
      </c>
      <c r="F672" s="351">
        <f t="shared" si="83"/>
        <v>85118.798668000003</v>
      </c>
      <c r="G672" s="352"/>
      <c r="H672" s="351">
        <f t="shared" si="87"/>
        <v>44544.34</v>
      </c>
      <c r="I672" s="351">
        <f t="shared" si="84"/>
        <v>2463.1386679999996</v>
      </c>
      <c r="J672" s="351">
        <f t="shared" si="85"/>
        <v>152.71459741599998</v>
      </c>
      <c r="K672" s="635">
        <f>SUM('Employee Salary Payroll Tax '!I674:K674)</f>
        <v>82655.66</v>
      </c>
      <c r="L672" s="635">
        <f>'Employee Salary Payroll Tax '!H674</f>
        <v>0</v>
      </c>
      <c r="M672" s="293">
        <f t="shared" si="88"/>
        <v>0</v>
      </c>
      <c r="N672" s="359">
        <f t="shared" si="86"/>
        <v>152.71459741415239</v>
      </c>
      <c r="O672" s="331"/>
      <c r="P672" s="61"/>
      <c r="Q672" s="294"/>
      <c r="R672" s="292"/>
      <c r="S672" s="291"/>
    </row>
    <row r="673" spans="1:19" ht="14.4">
      <c r="A673" s="36">
        <f t="shared" si="81"/>
        <v>658</v>
      </c>
      <c r="B673" s="526"/>
      <c r="C673" s="36" t="str">
        <f>VLOOKUP('Employee Salary Payroll Tax '!B675,'Employee Salary Payroll Tax '!$D$1:$E$7,2,FALSE)</f>
        <v>UA</v>
      </c>
      <c r="D673" s="61">
        <f t="shared" si="82"/>
        <v>0.03</v>
      </c>
      <c r="E673" s="351">
        <f>'Employee Salary Payroll Tax '!N675</f>
        <v>67357.88</v>
      </c>
      <c r="F673" s="351">
        <f t="shared" si="83"/>
        <v>69378.616400000014</v>
      </c>
      <c r="G673" s="352"/>
      <c r="H673" s="351">
        <f t="shared" si="87"/>
        <v>59842.119999999995</v>
      </c>
      <c r="I673" s="351">
        <f t="shared" si="84"/>
        <v>2020.7364000000089</v>
      </c>
      <c r="J673" s="351">
        <f t="shared" si="85"/>
        <v>125.28565680000055</v>
      </c>
      <c r="K673" s="635">
        <f>SUM('Employee Salary Payroll Tax '!I675:K675)</f>
        <v>60524.53</v>
      </c>
      <c r="L673" s="635">
        <f>'Employee Salary Payroll Tax '!H675</f>
        <v>1175.3699999999999</v>
      </c>
      <c r="M673" s="293">
        <f t="shared" si="88"/>
        <v>5657.9800000000059</v>
      </c>
      <c r="N673" s="359">
        <f t="shared" si="86"/>
        <v>112.5756257983292</v>
      </c>
      <c r="O673" s="331"/>
      <c r="P673" s="61"/>
      <c r="Q673" s="294"/>
      <c r="R673" s="292"/>
      <c r="S673" s="291"/>
    </row>
    <row r="674" spans="1:19" ht="14.4">
      <c r="A674" s="36">
        <f t="shared" si="81"/>
        <v>659</v>
      </c>
      <c r="B674" s="526"/>
      <c r="C674" s="36" t="str">
        <f>VLOOKUP('Employee Salary Payroll Tax '!B676,'Employee Salary Payroll Tax '!$D$1:$E$7,2,FALSE)</f>
        <v>NonUnion</v>
      </c>
      <c r="D674" s="61">
        <f t="shared" si="82"/>
        <v>2.98E-2</v>
      </c>
      <c r="E674" s="351">
        <f>'Employee Salary Payroll Tax '!N676</f>
        <v>105781.9</v>
      </c>
      <c r="F674" s="351">
        <f t="shared" si="83"/>
        <v>108934.20062</v>
      </c>
      <c r="G674" s="352"/>
      <c r="H674" s="351">
        <f t="shared" si="87"/>
        <v>21418.100000000006</v>
      </c>
      <c r="I674" s="351">
        <f t="shared" si="84"/>
        <v>3152.3006200000091</v>
      </c>
      <c r="J674" s="351">
        <f t="shared" si="85"/>
        <v>195.44263844000056</v>
      </c>
      <c r="K674" s="635">
        <f>SUM('Employee Salary Payroll Tax '!I676:K676)</f>
        <v>16560.72</v>
      </c>
      <c r="L674" s="635">
        <f>'Employee Salary Payroll Tax '!H676</f>
        <v>0</v>
      </c>
      <c r="M674" s="293">
        <f t="shared" si="88"/>
        <v>89221.18</v>
      </c>
      <c r="N674" s="359">
        <f t="shared" si="86"/>
        <v>30.597586271710846</v>
      </c>
      <c r="O674" s="331"/>
      <c r="P674" s="61"/>
      <c r="Q674" s="294"/>
      <c r="R674" s="292"/>
      <c r="S674" s="291"/>
    </row>
    <row r="675" spans="1:19" ht="14.4">
      <c r="A675" s="36">
        <f t="shared" si="81"/>
        <v>660</v>
      </c>
      <c r="B675" s="526"/>
      <c r="C675" s="36" t="str">
        <f>VLOOKUP('Employee Salary Payroll Tax '!B677,'Employee Salary Payroll Tax '!$D$1:$E$7,2,FALSE)</f>
        <v>NonUnion</v>
      </c>
      <c r="D675" s="61">
        <f t="shared" si="82"/>
        <v>2.98E-2</v>
      </c>
      <c r="E675" s="351">
        <f>'Employee Salary Payroll Tax '!N677</f>
        <v>75636.98</v>
      </c>
      <c r="F675" s="351">
        <f t="shared" si="83"/>
        <v>77890.962004000001</v>
      </c>
      <c r="G675" s="352"/>
      <c r="H675" s="351">
        <f t="shared" si="87"/>
        <v>51563.020000000004</v>
      </c>
      <c r="I675" s="351">
        <f t="shared" si="84"/>
        <v>2253.982004000005</v>
      </c>
      <c r="J675" s="351">
        <f t="shared" si="85"/>
        <v>139.7468842480003</v>
      </c>
      <c r="K675" s="635">
        <f>SUM('Employee Salary Payroll Tax '!I677:K677)</f>
        <v>38939.22</v>
      </c>
      <c r="L675" s="635">
        <f>'Employee Salary Payroll Tax '!H677</f>
        <v>0</v>
      </c>
      <c r="M675" s="293">
        <f t="shared" si="88"/>
        <v>36697.759999999995</v>
      </c>
      <c r="N675" s="359">
        <f t="shared" si="86"/>
        <v>71.944102871048983</v>
      </c>
      <c r="O675" s="331"/>
      <c r="P675" s="61"/>
      <c r="Q675" s="294"/>
      <c r="R675" s="292"/>
      <c r="S675" s="291"/>
    </row>
    <row r="676" spans="1:19" ht="14.4">
      <c r="A676" s="36">
        <f t="shared" si="81"/>
        <v>661</v>
      </c>
      <c r="B676" s="526"/>
      <c r="C676" s="36" t="str">
        <f>VLOOKUP('Employee Salary Payroll Tax '!B678,'Employee Salary Payroll Tax '!$D$1:$E$7,2,FALSE)</f>
        <v>NonUnion</v>
      </c>
      <c r="D676" s="61">
        <f t="shared" si="82"/>
        <v>2.98E-2</v>
      </c>
      <c r="E676" s="351">
        <f>'Employee Salary Payroll Tax '!N678</f>
        <v>146815.79</v>
      </c>
      <c r="F676" s="351">
        <f t="shared" si="83"/>
        <v>151190.90054200002</v>
      </c>
      <c r="G676" s="352"/>
      <c r="H676" s="351">
        <f t="shared" si="87"/>
        <v>0</v>
      </c>
      <c r="I676" s="351">
        <f t="shared" si="84"/>
        <v>4375.1105420000094</v>
      </c>
      <c r="J676" s="351">
        <f t="shared" si="85"/>
        <v>0</v>
      </c>
      <c r="K676" s="635">
        <f>SUM('Employee Salary Payroll Tax '!I678:K678)</f>
        <v>146815.79</v>
      </c>
      <c r="L676" s="635">
        <f>'Employee Salary Payroll Tax '!H678</f>
        <v>0</v>
      </c>
      <c r="M676" s="293">
        <f t="shared" si="88"/>
        <v>0</v>
      </c>
      <c r="N676" s="359">
        <f t="shared" si="86"/>
        <v>0</v>
      </c>
      <c r="O676" s="331"/>
      <c r="P676" s="61"/>
      <c r="Q676" s="294"/>
      <c r="R676" s="292"/>
      <c r="S676" s="291"/>
    </row>
    <row r="677" spans="1:19" ht="14.4">
      <c r="A677" s="36">
        <f t="shared" si="81"/>
        <v>662</v>
      </c>
      <c r="B677" s="526"/>
      <c r="C677" s="36" t="str">
        <f>VLOOKUP('Employee Salary Payroll Tax '!B679,'Employee Salary Payroll Tax '!$D$1:$E$7,2,FALSE)</f>
        <v>NonUnion</v>
      </c>
      <c r="D677" s="61">
        <f t="shared" si="82"/>
        <v>2.98E-2</v>
      </c>
      <c r="E677" s="351">
        <f>'Employee Salary Payroll Tax '!N679</f>
        <v>80744.66</v>
      </c>
      <c r="F677" s="351">
        <f t="shared" si="83"/>
        <v>83150.850868000009</v>
      </c>
      <c r="G677" s="352"/>
      <c r="H677" s="351">
        <f t="shared" si="87"/>
        <v>46455.34</v>
      </c>
      <c r="I677" s="351">
        <f t="shared" si="84"/>
        <v>2406.1908680000051</v>
      </c>
      <c r="J677" s="351">
        <f t="shared" si="85"/>
        <v>149.18383381600032</v>
      </c>
      <c r="K677" s="635">
        <f>SUM('Employee Salary Payroll Tax '!I679:K679)</f>
        <v>32915.69</v>
      </c>
      <c r="L677" s="635">
        <f>'Employee Salary Payroll Tax '!H679</f>
        <v>0</v>
      </c>
      <c r="M677" s="293">
        <f t="shared" si="88"/>
        <v>47828.97</v>
      </c>
      <c r="N677" s="359">
        <f t="shared" si="86"/>
        <v>60.815028843246957</v>
      </c>
      <c r="O677" s="331"/>
      <c r="P677" s="61"/>
      <c r="Q677" s="294"/>
      <c r="R677" s="292"/>
      <c r="S677" s="291"/>
    </row>
    <row r="678" spans="1:19" ht="14.4">
      <c r="A678" s="36">
        <f t="shared" si="81"/>
        <v>663</v>
      </c>
      <c r="B678" s="526"/>
      <c r="C678" s="36" t="str">
        <f>VLOOKUP('Employee Salary Payroll Tax '!B680,'Employee Salary Payroll Tax '!$D$1:$E$7,2,FALSE)</f>
        <v>NonUnion</v>
      </c>
      <c r="D678" s="61">
        <f t="shared" si="82"/>
        <v>2.98E-2</v>
      </c>
      <c r="E678" s="351">
        <f>'Employee Salary Payroll Tax '!N680</f>
        <v>101469.96</v>
      </c>
      <c r="F678" s="351">
        <f t="shared" si="83"/>
        <v>104493.76480800001</v>
      </c>
      <c r="G678" s="352"/>
      <c r="H678" s="351">
        <f t="shared" si="87"/>
        <v>25730.039999999994</v>
      </c>
      <c r="I678" s="351">
        <f t="shared" si="84"/>
        <v>3023.8048080000008</v>
      </c>
      <c r="J678" s="351">
        <f t="shared" si="85"/>
        <v>187.47589809600004</v>
      </c>
      <c r="K678" s="635">
        <f>SUM('Employee Salary Payroll Tax '!I680:K680)</f>
        <v>101469.96</v>
      </c>
      <c r="L678" s="635">
        <f>'Employee Salary Payroll Tax '!H680</f>
        <v>0</v>
      </c>
      <c r="M678" s="293">
        <f t="shared" si="88"/>
        <v>0</v>
      </c>
      <c r="N678" s="359">
        <f t="shared" si="86"/>
        <v>187.47589809415243</v>
      </c>
      <c r="O678" s="331"/>
      <c r="P678" s="61"/>
      <c r="Q678" s="294"/>
      <c r="R678" s="292"/>
      <c r="S678" s="291"/>
    </row>
    <row r="679" spans="1:19" ht="14.4">
      <c r="A679" s="36">
        <f t="shared" si="81"/>
        <v>664</v>
      </c>
      <c r="B679" s="526"/>
      <c r="C679" s="36" t="str">
        <f>VLOOKUP('Employee Salary Payroll Tax '!B681,'Employee Salary Payroll Tax '!$D$1:$E$7,2,FALSE)</f>
        <v>IBEW</v>
      </c>
      <c r="D679" s="61">
        <f t="shared" si="82"/>
        <v>6.875E-3</v>
      </c>
      <c r="E679" s="351">
        <f>'Employee Salary Payroll Tax '!N681</f>
        <v>91982.42</v>
      </c>
      <c r="F679" s="351">
        <f t="shared" si="83"/>
        <v>92614.799137499998</v>
      </c>
      <c r="G679" s="352"/>
      <c r="H679" s="351">
        <f t="shared" si="87"/>
        <v>35217.58</v>
      </c>
      <c r="I679" s="351">
        <f t="shared" si="84"/>
        <v>632.37913750000007</v>
      </c>
      <c r="J679" s="351">
        <f t="shared" si="85"/>
        <v>39.207506525000007</v>
      </c>
      <c r="K679" s="635">
        <f>SUM('Employee Salary Payroll Tax '!I681:K681)</f>
        <v>17596.02</v>
      </c>
      <c r="L679" s="635">
        <f>'Employee Salary Payroll Tax '!H681</f>
        <v>0</v>
      </c>
      <c r="M679" s="293">
        <f t="shared" si="88"/>
        <v>74386.399999999994</v>
      </c>
      <c r="N679" s="359">
        <f t="shared" si="86"/>
        <v>7.5003035249184613</v>
      </c>
      <c r="O679" s="331"/>
      <c r="P679" s="61"/>
      <c r="Q679" s="294"/>
      <c r="R679" s="292"/>
      <c r="S679" s="291"/>
    </row>
    <row r="680" spans="1:19" ht="14.4">
      <c r="A680" s="36">
        <f t="shared" si="81"/>
        <v>665</v>
      </c>
      <c r="B680" s="526"/>
      <c r="C680" s="36" t="str">
        <f>VLOOKUP('Employee Salary Payroll Tax '!B682,'Employee Salary Payroll Tax '!$D$1:$E$7,2,FALSE)</f>
        <v>IBEW</v>
      </c>
      <c r="D680" s="61">
        <f t="shared" si="82"/>
        <v>6.875E-3</v>
      </c>
      <c r="E680" s="351">
        <f>'Employee Salary Payroll Tax '!N682</f>
        <v>52318.64</v>
      </c>
      <c r="F680" s="351">
        <f t="shared" si="83"/>
        <v>52678.330649999996</v>
      </c>
      <c r="G680" s="352"/>
      <c r="H680" s="351">
        <f t="shared" si="87"/>
        <v>74881.36</v>
      </c>
      <c r="I680" s="351">
        <f t="shared" si="84"/>
        <v>359.69064999999682</v>
      </c>
      <c r="J680" s="351">
        <f t="shared" si="85"/>
        <v>22.300820299999803</v>
      </c>
      <c r="K680" s="635">
        <f>SUM('Employee Salary Payroll Tax '!I682:K682)</f>
        <v>14009.84</v>
      </c>
      <c r="L680" s="635">
        <f>'Employee Salary Payroll Tax '!H682</f>
        <v>0</v>
      </c>
      <c r="M680" s="293">
        <f t="shared" si="88"/>
        <v>38308.800000000003</v>
      </c>
      <c r="N680" s="359">
        <f t="shared" si="86"/>
        <v>5.9716942998858062</v>
      </c>
      <c r="O680" s="331"/>
      <c r="P680" s="61"/>
      <c r="Q680" s="294"/>
      <c r="R680" s="292"/>
      <c r="S680" s="291"/>
    </row>
    <row r="681" spans="1:19" ht="14.4">
      <c r="A681" s="36">
        <f t="shared" si="81"/>
        <v>666</v>
      </c>
      <c r="B681" s="526"/>
      <c r="C681" s="36" t="str">
        <f>VLOOKUP('Employee Salary Payroll Tax '!B683,'Employee Salary Payroll Tax '!$D$1:$E$7,2,FALSE)</f>
        <v>NonUnion</v>
      </c>
      <c r="D681" s="61">
        <f t="shared" si="82"/>
        <v>2.98E-2</v>
      </c>
      <c r="E681" s="351">
        <f>'Employee Salary Payroll Tax '!N683</f>
        <v>88591.2</v>
      </c>
      <c r="F681" s="351">
        <f t="shared" si="83"/>
        <v>91231.21776</v>
      </c>
      <c r="G681" s="352"/>
      <c r="H681" s="351">
        <f t="shared" si="87"/>
        <v>38608.800000000003</v>
      </c>
      <c r="I681" s="351">
        <f t="shared" si="84"/>
        <v>2640.0177600000025</v>
      </c>
      <c r="J681" s="351">
        <f t="shared" si="85"/>
        <v>163.68110112000016</v>
      </c>
      <c r="K681" s="635">
        <f>SUM('Employee Salary Payroll Tax '!I683:K683)</f>
        <v>2259.41</v>
      </c>
      <c r="L681" s="635">
        <f>'Employee Salary Payroll Tax '!H683</f>
        <v>0</v>
      </c>
      <c r="M681" s="293">
        <f t="shared" si="88"/>
        <v>86331.79</v>
      </c>
      <c r="N681" s="359">
        <f t="shared" si="86"/>
        <v>4.174485915952884</v>
      </c>
      <c r="O681" s="331"/>
      <c r="P681" s="61"/>
      <c r="Q681" s="294"/>
      <c r="R681" s="292"/>
      <c r="S681" s="291"/>
    </row>
    <row r="682" spans="1:19" ht="14.4">
      <c r="A682" s="36">
        <f t="shared" si="81"/>
        <v>667</v>
      </c>
      <c r="B682" s="526"/>
      <c r="C682" s="36" t="str">
        <f>VLOOKUP('Employee Salary Payroll Tax '!B684,'Employee Salary Payroll Tax '!$D$1:$E$7,2,FALSE)</f>
        <v>IBEW</v>
      </c>
      <c r="D682" s="61">
        <f t="shared" si="82"/>
        <v>6.875E-3</v>
      </c>
      <c r="E682" s="351">
        <f>'Employee Salary Payroll Tax '!N684</f>
        <v>137905.60000000001</v>
      </c>
      <c r="F682" s="351">
        <f t="shared" si="83"/>
        <v>138853.701</v>
      </c>
      <c r="G682" s="352"/>
      <c r="H682" s="351">
        <f t="shared" si="87"/>
        <v>0</v>
      </c>
      <c r="I682" s="351">
        <f t="shared" si="84"/>
        <v>948.10099999999511</v>
      </c>
      <c r="J682" s="351">
        <f t="shared" si="85"/>
        <v>0</v>
      </c>
      <c r="K682" s="635">
        <f>SUM('Employee Salary Payroll Tax '!I684:K684)</f>
        <v>57382.41</v>
      </c>
      <c r="L682" s="635">
        <f>'Employee Salary Payroll Tax '!H684</f>
        <v>0</v>
      </c>
      <c r="M682" s="293">
        <f t="shared" si="88"/>
        <v>80523.19</v>
      </c>
      <c r="N682" s="359">
        <f t="shared" si="86"/>
        <v>0</v>
      </c>
      <c r="O682" s="331"/>
      <c r="P682" s="61"/>
      <c r="Q682" s="294"/>
      <c r="R682" s="292"/>
      <c r="S682" s="291"/>
    </row>
    <row r="683" spans="1:19" ht="14.4">
      <c r="A683" s="36">
        <f t="shared" si="81"/>
        <v>668</v>
      </c>
      <c r="B683" s="526"/>
      <c r="C683" s="36" t="str">
        <f>VLOOKUP('Employee Salary Payroll Tax '!B685,'Employee Salary Payroll Tax '!$D$1:$E$7,2,FALSE)</f>
        <v>IBEW</v>
      </c>
      <c r="D683" s="61">
        <f t="shared" si="82"/>
        <v>6.875E-3</v>
      </c>
      <c r="E683" s="351">
        <f>'Employee Salary Payroll Tax '!N685</f>
        <v>77252.429999999993</v>
      </c>
      <c r="F683" s="351">
        <f t="shared" si="83"/>
        <v>77783.54045624999</v>
      </c>
      <c r="G683" s="352"/>
      <c r="H683" s="351">
        <f t="shared" si="87"/>
        <v>49947.570000000007</v>
      </c>
      <c r="I683" s="351">
        <f t="shared" si="84"/>
        <v>531.11045624999679</v>
      </c>
      <c r="J683" s="351">
        <f t="shared" si="85"/>
        <v>32.928848287499804</v>
      </c>
      <c r="K683" s="635">
        <f>SUM('Employee Salary Payroll Tax '!I685:K685)</f>
        <v>77252.429999999993</v>
      </c>
      <c r="L683" s="635">
        <f>'Employee Salary Payroll Tax '!H685</f>
        <v>0</v>
      </c>
      <c r="M683" s="293">
        <f t="shared" si="88"/>
        <v>0</v>
      </c>
      <c r="N683" s="359">
        <f t="shared" si="86"/>
        <v>32.928848287073556</v>
      </c>
      <c r="O683" s="331"/>
      <c r="P683" s="61"/>
      <c r="Q683" s="294"/>
      <c r="R683" s="292"/>
      <c r="S683" s="291"/>
    </row>
    <row r="684" spans="1:19" ht="14.4">
      <c r="A684" s="36">
        <f t="shared" si="81"/>
        <v>669</v>
      </c>
      <c r="B684" s="526"/>
      <c r="C684" s="36" t="str">
        <f>VLOOKUP('Employee Salary Payroll Tax '!B686,'Employee Salary Payroll Tax '!$D$1:$E$7,2,FALSE)</f>
        <v>IBEW</v>
      </c>
      <c r="D684" s="61">
        <f t="shared" si="82"/>
        <v>6.875E-3</v>
      </c>
      <c r="E684" s="351">
        <f>'Employee Salary Payroll Tax '!N686</f>
        <v>37887.57</v>
      </c>
      <c r="F684" s="351">
        <f t="shared" si="83"/>
        <v>38148.047043749997</v>
      </c>
      <c r="G684" s="352"/>
      <c r="H684" s="351">
        <f t="shared" si="87"/>
        <v>89312.43</v>
      </c>
      <c r="I684" s="351">
        <f t="shared" si="84"/>
        <v>260.47704374999739</v>
      </c>
      <c r="J684" s="351">
        <f t="shared" si="85"/>
        <v>16.149576712499837</v>
      </c>
      <c r="K684" s="635">
        <f>SUM('Employee Salary Payroll Tax '!I686:K686)</f>
        <v>3166.8</v>
      </c>
      <c r="L684" s="635">
        <f>'Employee Salary Payroll Tax '!H686</f>
        <v>0</v>
      </c>
      <c r="M684" s="293">
        <f t="shared" si="88"/>
        <v>34720.769999999997</v>
      </c>
      <c r="N684" s="359">
        <f t="shared" si="86"/>
        <v>1.3498484999643587</v>
      </c>
      <c r="O684" s="331"/>
      <c r="P684" s="61"/>
      <c r="Q684" s="294"/>
      <c r="R684" s="292"/>
      <c r="S684" s="291"/>
    </row>
    <row r="685" spans="1:19" ht="14.4">
      <c r="A685" s="36">
        <f t="shared" si="81"/>
        <v>670</v>
      </c>
      <c r="B685" s="526"/>
      <c r="C685" s="36" t="str">
        <f>VLOOKUP('Employee Salary Payroll Tax '!B687,'Employee Salary Payroll Tax '!$D$1:$E$7,2,FALSE)</f>
        <v>Not Assigned</v>
      </c>
      <c r="D685" s="61">
        <f t="shared" si="82"/>
        <v>0</v>
      </c>
      <c r="E685" s="351">
        <f>'Employee Salary Payroll Tax '!N687</f>
        <v>0</v>
      </c>
      <c r="F685" s="351">
        <f t="shared" si="83"/>
        <v>0</v>
      </c>
      <c r="G685" s="352"/>
      <c r="H685" s="351">
        <f t="shared" si="87"/>
        <v>127200</v>
      </c>
      <c r="I685" s="351">
        <f t="shared" si="84"/>
        <v>0</v>
      </c>
      <c r="J685" s="351">
        <f t="shared" si="85"/>
        <v>0</v>
      </c>
      <c r="K685" s="635">
        <f>SUM('Employee Salary Payroll Tax '!I687:K687)</f>
        <v>0</v>
      </c>
      <c r="L685" s="635">
        <f>'Employee Salary Payroll Tax '!H687</f>
        <v>0</v>
      </c>
      <c r="M685" s="293">
        <f t="shared" si="88"/>
        <v>0</v>
      </c>
      <c r="N685" s="359">
        <f t="shared" si="86"/>
        <v>0</v>
      </c>
      <c r="O685" s="331"/>
      <c r="P685" s="61"/>
      <c r="Q685" s="294"/>
      <c r="R685" s="292"/>
      <c r="S685" s="291"/>
    </row>
    <row r="686" spans="1:19" ht="14.4">
      <c r="A686" s="36">
        <f t="shared" si="81"/>
        <v>671</v>
      </c>
      <c r="B686" s="526"/>
      <c r="C686" s="36" t="str">
        <f>VLOOKUP('Employee Salary Payroll Tax '!B688,'Employee Salary Payroll Tax '!$D$1:$E$7,2,FALSE)</f>
        <v>IBEW</v>
      </c>
      <c r="D686" s="61">
        <f t="shared" si="82"/>
        <v>6.875E-3</v>
      </c>
      <c r="E686" s="351">
        <f>'Employee Salary Payroll Tax '!N688</f>
        <v>233367.09</v>
      </c>
      <c r="F686" s="351">
        <f t="shared" si="83"/>
        <v>234971.48874375</v>
      </c>
      <c r="G686" s="352"/>
      <c r="H686" s="351">
        <f t="shared" si="87"/>
        <v>0</v>
      </c>
      <c r="I686" s="351">
        <f t="shared" si="84"/>
        <v>1604.3987437500036</v>
      </c>
      <c r="J686" s="351">
        <f t="shared" si="85"/>
        <v>0</v>
      </c>
      <c r="K686" s="635">
        <f>SUM('Employee Salary Payroll Tax '!I688:K688)</f>
        <v>202626.97</v>
      </c>
      <c r="L686" s="635">
        <f>'Employee Salary Payroll Tax '!H688</f>
        <v>0</v>
      </c>
      <c r="M686" s="293">
        <f t="shared" si="88"/>
        <v>30740.119999999995</v>
      </c>
      <c r="N686" s="359">
        <f t="shared" si="86"/>
        <v>0</v>
      </c>
      <c r="O686" s="331"/>
      <c r="P686" s="61"/>
      <c r="Q686" s="294"/>
      <c r="R686" s="292"/>
      <c r="S686" s="291"/>
    </row>
    <row r="687" spans="1:19" ht="14.4">
      <c r="A687" s="36">
        <f t="shared" si="81"/>
        <v>672</v>
      </c>
      <c r="B687" s="526"/>
      <c r="C687" s="36" t="str">
        <f>VLOOKUP('Employee Salary Payroll Tax '!B689,'Employee Salary Payroll Tax '!$D$1:$E$7,2,FALSE)</f>
        <v>IBEW</v>
      </c>
      <c r="D687" s="61">
        <f t="shared" si="82"/>
        <v>6.875E-3</v>
      </c>
      <c r="E687" s="351">
        <f>'Employee Salary Payroll Tax '!N689</f>
        <v>63022.74</v>
      </c>
      <c r="F687" s="351">
        <f t="shared" si="83"/>
        <v>63456.021337499995</v>
      </c>
      <c r="G687" s="352"/>
      <c r="H687" s="351">
        <f t="shared" si="87"/>
        <v>64177.26</v>
      </c>
      <c r="I687" s="351">
        <f t="shared" si="84"/>
        <v>433.28133749999688</v>
      </c>
      <c r="J687" s="351">
        <f t="shared" si="85"/>
        <v>26.863442924999806</v>
      </c>
      <c r="K687" s="635">
        <f>SUM('Employee Salary Payroll Tax '!I689:K689)</f>
        <v>2156.29</v>
      </c>
      <c r="L687" s="635">
        <f>'Employee Salary Payroll Tax '!H689</f>
        <v>0</v>
      </c>
      <c r="M687" s="293">
        <f t="shared" si="88"/>
        <v>60866.45</v>
      </c>
      <c r="N687" s="359">
        <f t="shared" si="86"/>
        <v>0.91911861248540949</v>
      </c>
      <c r="O687" s="331"/>
      <c r="P687" s="61"/>
      <c r="Q687" s="294"/>
      <c r="R687" s="292"/>
      <c r="S687" s="291"/>
    </row>
    <row r="688" spans="1:19" ht="14.4">
      <c r="A688" s="36">
        <f t="shared" si="81"/>
        <v>673</v>
      </c>
      <c r="B688" s="526"/>
      <c r="C688" s="36" t="str">
        <f>VLOOKUP('Employee Salary Payroll Tax '!B690,'Employee Salary Payroll Tax '!$D$1:$E$7,2,FALSE)</f>
        <v>IBEW</v>
      </c>
      <c r="D688" s="61">
        <f t="shared" si="82"/>
        <v>6.875E-3</v>
      </c>
      <c r="E688" s="351">
        <f>'Employee Salary Payroll Tax '!N690</f>
        <v>50740.9</v>
      </c>
      <c r="F688" s="351">
        <f t="shared" si="83"/>
        <v>51089.743687499998</v>
      </c>
      <c r="G688" s="352"/>
      <c r="H688" s="351">
        <f t="shared" si="87"/>
        <v>76459.100000000006</v>
      </c>
      <c r="I688" s="351">
        <f t="shared" si="84"/>
        <v>348.84368749999703</v>
      </c>
      <c r="J688" s="351">
        <f t="shared" si="85"/>
        <v>21.628308624999814</v>
      </c>
      <c r="K688" s="635">
        <f>SUM('Employee Salary Payroll Tax '!I690:K690)</f>
        <v>50735.11</v>
      </c>
      <c r="L688" s="635">
        <f>'Employee Salary Payroll Tax '!H690</f>
        <v>0</v>
      </c>
      <c r="M688" s="293">
        <f t="shared" si="88"/>
        <v>5.7900000000008731</v>
      </c>
      <c r="N688" s="359">
        <f t="shared" si="86"/>
        <v>21.625840637073612</v>
      </c>
      <c r="O688" s="331"/>
      <c r="P688" s="61"/>
      <c r="Q688" s="294"/>
      <c r="R688" s="292"/>
      <c r="S688" s="291"/>
    </row>
    <row r="689" spans="1:19" ht="14.4">
      <c r="A689" s="36">
        <f t="shared" si="81"/>
        <v>674</v>
      </c>
      <c r="B689" s="526"/>
      <c r="C689" s="36" t="str">
        <f>VLOOKUP('Employee Salary Payroll Tax '!B691,'Employee Salary Payroll Tax '!$D$1:$E$7,2,FALSE)</f>
        <v>NonUnion</v>
      </c>
      <c r="D689" s="61">
        <f t="shared" si="82"/>
        <v>2.98E-2</v>
      </c>
      <c r="E689" s="351">
        <f>'Employee Salary Payroll Tax '!N691</f>
        <v>82283.929999999993</v>
      </c>
      <c r="F689" s="351">
        <f t="shared" si="83"/>
        <v>84735.991114000004</v>
      </c>
      <c r="G689" s="352"/>
      <c r="H689" s="351">
        <f t="shared" si="87"/>
        <v>44916.070000000007</v>
      </c>
      <c r="I689" s="351">
        <f t="shared" si="84"/>
        <v>2452.061114000011</v>
      </c>
      <c r="J689" s="351">
        <f t="shared" si="85"/>
        <v>152.02778906800069</v>
      </c>
      <c r="K689" s="635">
        <f>SUM('Employee Salary Payroll Tax '!I691:K691)</f>
        <v>19536.93</v>
      </c>
      <c r="L689" s="635">
        <f>'Employee Salary Payroll Tax '!H691</f>
        <v>0</v>
      </c>
      <c r="M689" s="293">
        <f t="shared" si="88"/>
        <v>62746.999999999993</v>
      </c>
      <c r="N689" s="359">
        <f t="shared" si="86"/>
        <v>36.096431867561492</v>
      </c>
      <c r="O689" s="331"/>
      <c r="P689" s="61"/>
      <c r="Q689" s="294"/>
      <c r="R689" s="292"/>
      <c r="S689" s="291"/>
    </row>
    <row r="690" spans="1:19" ht="14.4">
      <c r="A690" s="36">
        <f t="shared" si="81"/>
        <v>675</v>
      </c>
      <c r="B690" s="526"/>
      <c r="C690" s="36" t="str">
        <f>VLOOKUP('Employee Salary Payroll Tax '!B692,'Employee Salary Payroll Tax '!$D$1:$E$7,2,FALSE)</f>
        <v>NonUnion</v>
      </c>
      <c r="D690" s="61">
        <f t="shared" si="82"/>
        <v>2.98E-2</v>
      </c>
      <c r="E690" s="351">
        <f>'Employee Salary Payroll Tax '!N692</f>
        <v>57900.24</v>
      </c>
      <c r="F690" s="351">
        <f t="shared" si="83"/>
        <v>59625.667152000002</v>
      </c>
      <c r="G690" s="352"/>
      <c r="H690" s="351">
        <f t="shared" si="87"/>
        <v>69299.760000000009</v>
      </c>
      <c r="I690" s="351">
        <f t="shared" si="84"/>
        <v>1725.4271520000038</v>
      </c>
      <c r="J690" s="351">
        <f t="shared" si="85"/>
        <v>106.97648342400024</v>
      </c>
      <c r="K690" s="635">
        <f>SUM('Employee Salary Payroll Tax '!I692:K692)</f>
        <v>53.569999999999993</v>
      </c>
      <c r="L690" s="635">
        <f>'Employee Salary Payroll Tax '!H692</f>
        <v>0</v>
      </c>
      <c r="M690" s="293">
        <f t="shared" si="88"/>
        <v>57846.67</v>
      </c>
      <c r="N690" s="359">
        <f t="shared" si="86"/>
        <v>9.8975931998290786E-2</v>
      </c>
      <c r="O690" s="331"/>
      <c r="P690" s="61"/>
      <c r="Q690" s="294"/>
      <c r="R690" s="292"/>
      <c r="S690" s="291"/>
    </row>
    <row r="691" spans="1:19" ht="14.4">
      <c r="A691" s="36">
        <f t="shared" si="81"/>
        <v>676</v>
      </c>
      <c r="B691" s="526"/>
      <c r="C691" s="36" t="str">
        <f>VLOOKUP('Employee Salary Payroll Tax '!B693,'Employee Salary Payroll Tax '!$D$1:$E$7,2,FALSE)</f>
        <v>UA</v>
      </c>
      <c r="D691" s="61">
        <f t="shared" si="82"/>
        <v>0.03</v>
      </c>
      <c r="E691" s="351">
        <f>'Employee Salary Payroll Tax '!N693</f>
        <v>68217.94</v>
      </c>
      <c r="F691" s="351">
        <f t="shared" si="83"/>
        <v>70264.478199999998</v>
      </c>
      <c r="G691" s="352"/>
      <c r="H691" s="351">
        <f t="shared" si="87"/>
        <v>58982.06</v>
      </c>
      <c r="I691" s="351">
        <f t="shared" si="84"/>
        <v>2046.5381999999954</v>
      </c>
      <c r="J691" s="351">
        <f t="shared" si="85"/>
        <v>126.88536839999972</v>
      </c>
      <c r="K691" s="635">
        <f>SUM('Employee Salary Payroll Tax '!I693:K693)</f>
        <v>59826.29</v>
      </c>
      <c r="L691" s="635">
        <f>'Employee Salary Payroll Tax '!H693</f>
        <v>1346.13</v>
      </c>
      <c r="M691" s="293">
        <f t="shared" si="88"/>
        <v>7045.5200000000013</v>
      </c>
      <c r="N691" s="359">
        <f t="shared" si="86"/>
        <v>111.27689939836857</v>
      </c>
      <c r="O691" s="331"/>
      <c r="P691" s="61"/>
      <c r="Q691" s="294"/>
      <c r="R691" s="292"/>
      <c r="S691" s="291"/>
    </row>
    <row r="692" spans="1:19" ht="14.4">
      <c r="A692" s="36">
        <f t="shared" si="81"/>
        <v>677</v>
      </c>
      <c r="B692" s="526"/>
      <c r="C692" s="36" t="str">
        <f>VLOOKUP('Employee Salary Payroll Tax '!B694,'Employee Salary Payroll Tax '!$D$1:$E$7,2,FALSE)</f>
        <v>IBEW</v>
      </c>
      <c r="D692" s="61">
        <f t="shared" si="82"/>
        <v>6.875E-3</v>
      </c>
      <c r="E692" s="351">
        <f>'Employee Salary Payroll Tax '!N694</f>
        <v>71397.73</v>
      </c>
      <c r="F692" s="351">
        <f t="shared" si="83"/>
        <v>71888.589393749993</v>
      </c>
      <c r="G692" s="352"/>
      <c r="H692" s="351">
        <f t="shared" si="87"/>
        <v>55802.270000000004</v>
      </c>
      <c r="I692" s="351">
        <f t="shared" si="84"/>
        <v>490.85939374999725</v>
      </c>
      <c r="J692" s="351">
        <f t="shared" si="85"/>
        <v>30.433282412499828</v>
      </c>
      <c r="K692" s="635">
        <f>SUM('Employee Salary Payroll Tax '!I694:K694)</f>
        <v>2481.59</v>
      </c>
      <c r="L692" s="635">
        <f>'Employee Salary Payroll Tax '!H694</f>
        <v>0</v>
      </c>
      <c r="M692" s="293">
        <f t="shared" si="88"/>
        <v>68916.14</v>
      </c>
      <c r="N692" s="359">
        <f t="shared" si="86"/>
        <v>1.0577777374851789</v>
      </c>
      <c r="O692" s="331"/>
      <c r="P692" s="61"/>
      <c r="Q692" s="294"/>
      <c r="R692" s="292"/>
      <c r="S692" s="291"/>
    </row>
    <row r="693" spans="1:19" ht="14.4">
      <c r="A693" s="36">
        <f t="shared" si="81"/>
        <v>678</v>
      </c>
      <c r="B693" s="526"/>
      <c r="C693" s="36" t="str">
        <f>VLOOKUP('Employee Salary Payroll Tax '!B695,'Employee Salary Payroll Tax '!$D$1:$E$7,2,FALSE)</f>
        <v>IBEW</v>
      </c>
      <c r="D693" s="61">
        <f t="shared" si="82"/>
        <v>6.875E-3</v>
      </c>
      <c r="E693" s="351">
        <f>'Employee Salary Payroll Tax '!N695</f>
        <v>35854.269999999997</v>
      </c>
      <c r="F693" s="351">
        <f t="shared" si="83"/>
        <v>36100.768106249998</v>
      </c>
      <c r="G693" s="352"/>
      <c r="H693" s="351">
        <f t="shared" si="87"/>
        <v>91345.73000000001</v>
      </c>
      <c r="I693" s="351">
        <f t="shared" si="84"/>
        <v>246.498106250001</v>
      </c>
      <c r="J693" s="351">
        <f t="shared" si="85"/>
        <v>15.282882587500062</v>
      </c>
      <c r="K693" s="635">
        <f>SUM('Employee Salary Payroll Tax '!I695:K695)</f>
        <v>35457.22</v>
      </c>
      <c r="L693" s="635">
        <f>'Employee Salary Payroll Tax '!H695</f>
        <v>0</v>
      </c>
      <c r="M693" s="293">
        <f t="shared" si="88"/>
        <v>397.04999999999563</v>
      </c>
      <c r="N693" s="359">
        <f t="shared" si="86"/>
        <v>15.113640024578533</v>
      </c>
      <c r="O693" s="331"/>
      <c r="P693" s="61"/>
      <c r="Q693" s="294"/>
      <c r="R693" s="292"/>
      <c r="S693" s="291"/>
    </row>
    <row r="694" spans="1:19" ht="14.4">
      <c r="A694" s="36">
        <f t="shared" si="81"/>
        <v>679</v>
      </c>
      <c r="B694" s="526"/>
      <c r="C694" s="36" t="str">
        <f>VLOOKUP('Employee Salary Payroll Tax '!B696,'Employee Salary Payroll Tax '!$D$1:$E$7,2,FALSE)</f>
        <v>NonUnion</v>
      </c>
      <c r="D694" s="61">
        <f t="shared" si="82"/>
        <v>2.98E-2</v>
      </c>
      <c r="E694" s="351">
        <f>'Employee Salary Payroll Tax '!N696</f>
        <v>70827.55</v>
      </c>
      <c r="F694" s="351">
        <f t="shared" si="83"/>
        <v>72938.210990000007</v>
      </c>
      <c r="G694" s="352"/>
      <c r="H694" s="351">
        <f t="shared" si="87"/>
        <v>56372.45</v>
      </c>
      <c r="I694" s="351">
        <f t="shared" si="84"/>
        <v>2110.6609900000039</v>
      </c>
      <c r="J694" s="351">
        <f t="shared" si="85"/>
        <v>130.86098138000025</v>
      </c>
      <c r="K694" s="635">
        <f>SUM('Employee Salary Payroll Tax '!I696:K696)</f>
        <v>22284.629999999997</v>
      </c>
      <c r="L694" s="635">
        <f>'Employee Salary Payroll Tax '!H696</f>
        <v>0</v>
      </c>
      <c r="M694" s="293">
        <f t="shared" si="88"/>
        <v>48542.920000000006</v>
      </c>
      <c r="N694" s="359">
        <f t="shared" si="86"/>
        <v>41.173082387418759</v>
      </c>
      <c r="O694" s="331"/>
      <c r="P694" s="61"/>
      <c r="Q694" s="294"/>
      <c r="R694" s="292"/>
      <c r="S694" s="291"/>
    </row>
    <row r="695" spans="1:19" ht="14.4">
      <c r="A695" s="36">
        <f t="shared" si="81"/>
        <v>680</v>
      </c>
      <c r="B695" s="526"/>
      <c r="C695" s="36" t="str">
        <f>VLOOKUP('Employee Salary Payroll Tax '!B697,'Employee Salary Payroll Tax '!$D$1:$E$7,2,FALSE)</f>
        <v>NonUnion</v>
      </c>
      <c r="D695" s="61">
        <f t="shared" si="82"/>
        <v>2.98E-2</v>
      </c>
      <c r="E695" s="351">
        <f>'Employee Salary Payroll Tax '!N697</f>
        <v>71386.03</v>
      </c>
      <c r="F695" s="351">
        <f t="shared" si="83"/>
        <v>73513.333694000001</v>
      </c>
      <c r="G695" s="352"/>
      <c r="H695" s="351">
        <f t="shared" si="87"/>
        <v>55813.97</v>
      </c>
      <c r="I695" s="351">
        <f t="shared" si="84"/>
        <v>2127.303694000002</v>
      </c>
      <c r="J695" s="351">
        <f t="shared" si="85"/>
        <v>131.89282902800014</v>
      </c>
      <c r="K695" s="635">
        <f>SUM('Employee Salary Payroll Tax '!I697:K697)</f>
        <v>71301.89</v>
      </c>
      <c r="L695" s="635">
        <f>'Employee Salary Payroll Tax '!H697</f>
        <v>0</v>
      </c>
      <c r="M695" s="293">
        <f t="shared" si="88"/>
        <v>84.139999999999418</v>
      </c>
      <c r="N695" s="359">
        <f t="shared" si="86"/>
        <v>131.73737196215473</v>
      </c>
      <c r="O695" s="331"/>
      <c r="P695" s="61"/>
      <c r="Q695" s="294"/>
      <c r="R695" s="292"/>
      <c r="S695" s="291"/>
    </row>
    <row r="696" spans="1:19" ht="14.4">
      <c r="A696" s="36">
        <f t="shared" si="81"/>
        <v>681</v>
      </c>
      <c r="B696" s="526"/>
      <c r="C696" s="36" t="str">
        <f>VLOOKUP('Employee Salary Payroll Tax '!B698,'Employee Salary Payroll Tax '!$D$1:$E$7,2,FALSE)</f>
        <v>IBEW</v>
      </c>
      <c r="D696" s="61">
        <f t="shared" si="82"/>
        <v>6.875E-3</v>
      </c>
      <c r="E696" s="351">
        <f>'Employee Salary Payroll Tax '!N698</f>
        <v>70435.83</v>
      </c>
      <c r="F696" s="351">
        <f t="shared" si="83"/>
        <v>70920.076331250006</v>
      </c>
      <c r="G696" s="352"/>
      <c r="H696" s="351">
        <f t="shared" si="87"/>
        <v>56764.17</v>
      </c>
      <c r="I696" s="351">
        <f t="shared" si="84"/>
        <v>484.246331250004</v>
      </c>
      <c r="J696" s="351">
        <f t="shared" si="85"/>
        <v>30.023272537500247</v>
      </c>
      <c r="K696" s="635">
        <f>SUM('Employee Salary Payroll Tax '!I698:K698)</f>
        <v>70984.560000000012</v>
      </c>
      <c r="L696" s="635">
        <f>'Employee Salary Payroll Tax '!H698</f>
        <v>0</v>
      </c>
      <c r="M696" s="293">
        <f t="shared" si="88"/>
        <v>-548.73000000001048</v>
      </c>
      <c r="N696" s="359">
        <f t="shared" si="86"/>
        <v>30.257168699570688</v>
      </c>
      <c r="O696" s="331"/>
      <c r="P696" s="61"/>
      <c r="Q696" s="294"/>
      <c r="R696" s="292"/>
      <c r="S696" s="291"/>
    </row>
    <row r="697" spans="1:19" ht="14.4">
      <c r="A697" s="36">
        <f t="shared" si="81"/>
        <v>682</v>
      </c>
      <c r="B697" s="526"/>
      <c r="C697" s="36" t="str">
        <f>VLOOKUP('Employee Salary Payroll Tax '!B699,'Employee Salary Payroll Tax '!$D$1:$E$7,2,FALSE)</f>
        <v>IBEW</v>
      </c>
      <c r="D697" s="61">
        <f t="shared" si="82"/>
        <v>6.875E-3</v>
      </c>
      <c r="E697" s="351">
        <f>'Employee Salary Payroll Tax '!N699</f>
        <v>43430.34</v>
      </c>
      <c r="F697" s="351">
        <f t="shared" si="83"/>
        <v>43728.923587499994</v>
      </c>
      <c r="G697" s="352"/>
      <c r="H697" s="351">
        <f t="shared" si="87"/>
        <v>83769.66</v>
      </c>
      <c r="I697" s="351">
        <f t="shared" si="84"/>
        <v>298.58358749999752</v>
      </c>
      <c r="J697" s="351">
        <f t="shared" si="85"/>
        <v>18.512182424999846</v>
      </c>
      <c r="K697" s="635">
        <f>SUM('Employee Salary Payroll Tax '!I699:K699)</f>
        <v>42986.48</v>
      </c>
      <c r="L697" s="635">
        <f>'Employee Salary Payroll Tax '!H699</f>
        <v>0</v>
      </c>
      <c r="M697" s="293">
        <f t="shared" si="88"/>
        <v>443.85999999999331</v>
      </c>
      <c r="N697" s="359">
        <f t="shared" si="86"/>
        <v>18.322987099577958</v>
      </c>
      <c r="O697" s="331"/>
      <c r="P697" s="61"/>
      <c r="Q697" s="294"/>
      <c r="R697" s="292"/>
      <c r="S697" s="291"/>
    </row>
    <row r="698" spans="1:19" ht="14.4">
      <c r="A698" s="36">
        <f t="shared" si="81"/>
        <v>683</v>
      </c>
      <c r="B698" s="526"/>
      <c r="C698" s="36" t="str">
        <f>VLOOKUP('Employee Salary Payroll Tax '!B700,'Employee Salary Payroll Tax '!$D$1:$E$7,2,FALSE)</f>
        <v>IBEW</v>
      </c>
      <c r="D698" s="61">
        <f t="shared" si="82"/>
        <v>6.875E-3</v>
      </c>
      <c r="E698" s="351">
        <f>'Employee Salary Payroll Tax '!N700</f>
        <v>96893.99</v>
      </c>
      <c r="F698" s="351">
        <f t="shared" si="83"/>
        <v>97560.136181249996</v>
      </c>
      <c r="G698" s="352"/>
      <c r="H698" s="351">
        <f t="shared" si="87"/>
        <v>30306.009999999995</v>
      </c>
      <c r="I698" s="351">
        <f t="shared" si="84"/>
        <v>666.14618124999106</v>
      </c>
      <c r="J698" s="351">
        <f t="shared" si="85"/>
        <v>41.301063237499449</v>
      </c>
      <c r="K698" s="635">
        <f>SUM('Employee Salary Payroll Tax '!I700:K700)</f>
        <v>80927</v>
      </c>
      <c r="L698" s="635">
        <f>'Employee Salary Payroll Tax '!H700</f>
        <v>0</v>
      </c>
      <c r="M698" s="293">
        <f t="shared" si="88"/>
        <v>15966.990000000005</v>
      </c>
      <c r="N698" s="359">
        <f t="shared" si="86"/>
        <v>34.495133749643529</v>
      </c>
      <c r="O698" s="331"/>
      <c r="P698" s="61"/>
      <c r="Q698" s="294"/>
      <c r="R698" s="292"/>
      <c r="S698" s="291"/>
    </row>
    <row r="699" spans="1:19" ht="14.4">
      <c r="A699" s="36">
        <f t="shared" si="81"/>
        <v>684</v>
      </c>
      <c r="B699" s="526"/>
      <c r="C699" s="36" t="str">
        <f>VLOOKUP('Employee Salary Payroll Tax '!B701,'Employee Salary Payroll Tax '!$D$1:$E$7,2,FALSE)</f>
        <v>NonUnion</v>
      </c>
      <c r="D699" s="61">
        <f t="shared" si="82"/>
        <v>2.98E-2</v>
      </c>
      <c r="E699" s="351">
        <f>'Employee Salary Payroll Tax '!N701</f>
        <v>62886.34</v>
      </c>
      <c r="F699" s="351">
        <f t="shared" si="83"/>
        <v>64760.352932000002</v>
      </c>
      <c r="G699" s="352"/>
      <c r="H699" s="351">
        <f t="shared" si="87"/>
        <v>64313.66</v>
      </c>
      <c r="I699" s="351">
        <f t="shared" si="84"/>
        <v>1874.0129320000051</v>
      </c>
      <c r="J699" s="351">
        <f t="shared" si="85"/>
        <v>116.18880178400032</v>
      </c>
      <c r="K699" s="635">
        <f>SUM('Employee Salary Payroll Tax '!I701:K701)</f>
        <v>324.95999999999998</v>
      </c>
      <c r="L699" s="635">
        <f>'Employee Salary Payroll Tax '!H701</f>
        <v>0</v>
      </c>
      <c r="M699" s="293">
        <f t="shared" si="88"/>
        <v>62561.38</v>
      </c>
      <c r="N699" s="359">
        <f t="shared" si="86"/>
        <v>0.6003960959904544</v>
      </c>
      <c r="O699" s="331"/>
      <c r="P699" s="61"/>
      <c r="Q699" s="294"/>
      <c r="R699" s="292"/>
      <c r="S699" s="291"/>
    </row>
    <row r="700" spans="1:19" ht="14.4">
      <c r="A700" s="36">
        <f t="shared" si="81"/>
        <v>685</v>
      </c>
      <c r="B700" s="526"/>
      <c r="C700" s="36" t="str">
        <f>VLOOKUP('Employee Salary Payroll Tax '!B702,'Employee Salary Payroll Tax '!$D$1:$E$7,2,FALSE)</f>
        <v>NonUnion</v>
      </c>
      <c r="D700" s="61">
        <f t="shared" si="82"/>
        <v>2.98E-2</v>
      </c>
      <c r="E700" s="351">
        <f>'Employee Salary Payroll Tax '!N702</f>
        <v>51894.94</v>
      </c>
      <c r="F700" s="351">
        <f t="shared" si="83"/>
        <v>53441.409212000006</v>
      </c>
      <c r="G700" s="352"/>
      <c r="H700" s="351">
        <f t="shared" si="87"/>
        <v>75305.06</v>
      </c>
      <c r="I700" s="351">
        <f t="shared" si="84"/>
        <v>1546.4692120000036</v>
      </c>
      <c r="J700" s="351">
        <f t="shared" si="85"/>
        <v>95.881091144000223</v>
      </c>
      <c r="K700" s="635">
        <f>SUM('Employee Salary Payroll Tax '!I702:K702)</f>
        <v>15505.199999999999</v>
      </c>
      <c r="L700" s="635">
        <f>'Employee Salary Payroll Tax '!H702</f>
        <v>0</v>
      </c>
      <c r="M700" s="293">
        <f t="shared" si="88"/>
        <v>36389.740000000005</v>
      </c>
      <c r="N700" s="359">
        <f t="shared" si="86"/>
        <v>28.647407519448034</v>
      </c>
      <c r="O700" s="331"/>
      <c r="P700" s="61"/>
      <c r="Q700" s="294"/>
      <c r="R700" s="292"/>
      <c r="S700" s="291"/>
    </row>
    <row r="701" spans="1:19" ht="14.4">
      <c r="A701" s="36">
        <f t="shared" si="81"/>
        <v>686</v>
      </c>
      <c r="B701" s="526"/>
      <c r="C701" s="36" t="str">
        <f>VLOOKUP('Employee Salary Payroll Tax '!B703,'Employee Salary Payroll Tax '!$D$1:$E$7,2,FALSE)</f>
        <v>NonUnion</v>
      </c>
      <c r="D701" s="61">
        <f t="shared" si="82"/>
        <v>2.98E-2</v>
      </c>
      <c r="E701" s="351">
        <f>'Employee Salary Payroll Tax '!N703</f>
        <v>109269.39</v>
      </c>
      <c r="F701" s="351">
        <f t="shared" si="83"/>
        <v>112525.617822</v>
      </c>
      <c r="G701" s="352"/>
      <c r="H701" s="351">
        <f t="shared" si="87"/>
        <v>17930.61</v>
      </c>
      <c r="I701" s="351">
        <f t="shared" si="84"/>
        <v>3256.2278220000007</v>
      </c>
      <c r="J701" s="351">
        <f t="shared" si="85"/>
        <v>201.88612496400003</v>
      </c>
      <c r="K701" s="635">
        <f>SUM('Employee Salary Payroll Tax '!I703:K703)</f>
        <v>42276.36</v>
      </c>
      <c r="L701" s="635">
        <f>'Employee Salary Payroll Tax '!H703</f>
        <v>0</v>
      </c>
      <c r="M701" s="293">
        <f t="shared" si="88"/>
        <v>66993.03</v>
      </c>
      <c r="N701" s="359">
        <f t="shared" si="86"/>
        <v>78.109802735285186</v>
      </c>
      <c r="O701" s="331"/>
      <c r="P701" s="61"/>
      <c r="Q701" s="294"/>
      <c r="R701" s="292"/>
      <c r="S701" s="291"/>
    </row>
    <row r="702" spans="1:19" ht="14.4">
      <c r="A702" s="36">
        <f t="shared" si="81"/>
        <v>687</v>
      </c>
      <c r="B702" s="526"/>
      <c r="C702" s="36" t="str">
        <f>VLOOKUP('Employee Salary Payroll Tax '!B704,'Employee Salary Payroll Tax '!$D$1:$E$7,2,FALSE)</f>
        <v>NonUnion</v>
      </c>
      <c r="D702" s="61">
        <f t="shared" si="82"/>
        <v>2.98E-2</v>
      </c>
      <c r="E702" s="351">
        <f>'Employee Salary Payroll Tax '!N704</f>
        <v>35747.040000000001</v>
      </c>
      <c r="F702" s="351">
        <f t="shared" si="83"/>
        <v>36812.301792000006</v>
      </c>
      <c r="G702" s="352"/>
      <c r="H702" s="351">
        <f t="shared" si="87"/>
        <v>91452.959999999992</v>
      </c>
      <c r="I702" s="351">
        <f t="shared" si="84"/>
        <v>1065.2617920000048</v>
      </c>
      <c r="J702" s="351">
        <f t="shared" si="85"/>
        <v>66.046231104000299</v>
      </c>
      <c r="K702" s="635">
        <f>SUM('Employee Salary Payroll Tax '!I704:K704)</f>
        <v>2633.1400000000003</v>
      </c>
      <c r="L702" s="635">
        <f>'Employee Salary Payroll Tax '!H704</f>
        <v>0</v>
      </c>
      <c r="M702" s="293">
        <f t="shared" si="88"/>
        <v>33113.9</v>
      </c>
      <c r="N702" s="359">
        <f t="shared" si="86"/>
        <v>4.8649894638639273</v>
      </c>
      <c r="O702" s="331"/>
      <c r="P702" s="61"/>
      <c r="Q702" s="294"/>
      <c r="R702" s="292"/>
      <c r="S702" s="291"/>
    </row>
    <row r="703" spans="1:19" ht="14.4">
      <c r="A703" s="36">
        <f t="shared" si="81"/>
        <v>688</v>
      </c>
      <c r="B703" s="526"/>
      <c r="C703" s="36" t="str">
        <f>VLOOKUP('Employee Salary Payroll Tax '!B705,'Employee Salary Payroll Tax '!$D$1:$E$7,2,FALSE)</f>
        <v>IBEW</v>
      </c>
      <c r="D703" s="61">
        <f t="shared" si="82"/>
        <v>6.875E-3</v>
      </c>
      <c r="E703" s="351">
        <f>'Employee Salary Payroll Tax '!N705</f>
        <v>15373.77</v>
      </c>
      <c r="F703" s="351">
        <f t="shared" si="83"/>
        <v>15479.464668750001</v>
      </c>
      <c r="G703" s="352"/>
      <c r="H703" s="351">
        <f t="shared" si="87"/>
        <v>111826.23</v>
      </c>
      <c r="I703" s="351">
        <f t="shared" si="84"/>
        <v>105.69466875000035</v>
      </c>
      <c r="J703" s="351">
        <f t="shared" si="85"/>
        <v>6.5530694625000212</v>
      </c>
      <c r="K703" s="635">
        <f>SUM('Employee Salary Payroll Tax '!I705:K705)</f>
        <v>4117.3599999999997</v>
      </c>
      <c r="L703" s="635">
        <f>'Employee Salary Payroll Tax '!H705</f>
        <v>0</v>
      </c>
      <c r="M703" s="293">
        <f t="shared" si="88"/>
        <v>11256.41</v>
      </c>
      <c r="N703" s="359">
        <f t="shared" si="86"/>
        <v>1.7550246998858483</v>
      </c>
      <c r="O703" s="331"/>
      <c r="P703" s="61"/>
      <c r="Q703" s="294"/>
      <c r="R703" s="292"/>
      <c r="S703" s="291"/>
    </row>
    <row r="704" spans="1:19" ht="14.4">
      <c r="A704" s="36">
        <f t="shared" si="81"/>
        <v>689</v>
      </c>
      <c r="B704" s="526"/>
      <c r="C704" s="36" t="str">
        <f>VLOOKUP('Employee Salary Payroll Tax '!B706,'Employee Salary Payroll Tax '!$D$1:$E$7,2,FALSE)</f>
        <v>NonUnion</v>
      </c>
      <c r="D704" s="61">
        <f t="shared" si="82"/>
        <v>2.98E-2</v>
      </c>
      <c r="E704" s="351">
        <f>'Employee Salary Payroll Tax '!N706</f>
        <v>20285.849999999999</v>
      </c>
      <c r="F704" s="351">
        <f t="shared" si="83"/>
        <v>20890.368330000001</v>
      </c>
      <c r="G704" s="352"/>
      <c r="H704" s="351">
        <f t="shared" si="87"/>
        <v>106914.15</v>
      </c>
      <c r="I704" s="351">
        <f t="shared" si="84"/>
        <v>604.51833000000261</v>
      </c>
      <c r="J704" s="351">
        <f t="shared" si="85"/>
        <v>37.480136460000161</v>
      </c>
      <c r="K704" s="635">
        <f>SUM('Employee Salary Payroll Tax '!I706:K706)</f>
        <v>2885.83</v>
      </c>
      <c r="L704" s="635">
        <f>'Employee Salary Payroll Tax '!H706</f>
        <v>1923.46</v>
      </c>
      <c r="M704" s="293">
        <f t="shared" si="88"/>
        <v>15476.559999999998</v>
      </c>
      <c r="N704" s="359">
        <f t="shared" si="86"/>
        <v>5.3318595077371862</v>
      </c>
      <c r="O704" s="331"/>
      <c r="P704" s="61"/>
      <c r="Q704" s="294"/>
      <c r="R704" s="292"/>
      <c r="S704" s="291"/>
    </row>
    <row r="705" spans="1:19" ht="14.4">
      <c r="A705" s="36">
        <f t="shared" si="81"/>
        <v>690</v>
      </c>
      <c r="B705" s="526"/>
      <c r="C705" s="36" t="str">
        <f>VLOOKUP('Employee Salary Payroll Tax '!B707,'Employee Salary Payroll Tax '!$D$1:$E$7,2,FALSE)</f>
        <v>NonUnion</v>
      </c>
      <c r="D705" s="61">
        <f t="shared" si="82"/>
        <v>2.98E-2</v>
      </c>
      <c r="E705" s="351">
        <f>'Employee Salary Payroll Tax '!N707</f>
        <v>59931.77</v>
      </c>
      <c r="F705" s="351">
        <f t="shared" si="83"/>
        <v>61717.736746000002</v>
      </c>
      <c r="G705" s="352"/>
      <c r="H705" s="351">
        <f t="shared" si="87"/>
        <v>67268.23000000001</v>
      </c>
      <c r="I705" s="351">
        <f t="shared" si="84"/>
        <v>1785.9667460000055</v>
      </c>
      <c r="J705" s="351">
        <f t="shared" si="85"/>
        <v>110.72993825200034</v>
      </c>
      <c r="K705" s="635">
        <f>SUM('Employee Salary Payroll Tax '!I707:K707)</f>
        <v>55180.68</v>
      </c>
      <c r="L705" s="635">
        <f>'Employee Salary Payroll Tax '!H707</f>
        <v>0</v>
      </c>
      <c r="M705" s="293">
        <f t="shared" si="88"/>
        <v>4751.0899999999965</v>
      </c>
      <c r="N705" s="359">
        <f t="shared" si="86"/>
        <v>101.95182436629918</v>
      </c>
      <c r="O705" s="331"/>
      <c r="P705" s="61"/>
      <c r="Q705" s="294"/>
      <c r="R705" s="292"/>
      <c r="S705" s="291"/>
    </row>
    <row r="706" spans="1:19" ht="14.4">
      <c r="A706" s="36">
        <f t="shared" si="81"/>
        <v>691</v>
      </c>
      <c r="B706" s="526"/>
      <c r="C706" s="36" t="str">
        <f>VLOOKUP('Employee Salary Payroll Tax '!B708,'Employee Salary Payroll Tax '!$D$1:$E$7,2,FALSE)</f>
        <v>IBEW</v>
      </c>
      <c r="D706" s="61">
        <f t="shared" si="82"/>
        <v>6.875E-3</v>
      </c>
      <c r="E706" s="351">
        <f>'Employee Salary Payroll Tax '!N708</f>
        <v>55077.54</v>
      </c>
      <c r="F706" s="351">
        <f t="shared" si="83"/>
        <v>55456.198087500001</v>
      </c>
      <c r="G706" s="352"/>
      <c r="H706" s="351">
        <f t="shared" si="87"/>
        <v>72122.459999999992</v>
      </c>
      <c r="I706" s="351">
        <f t="shared" si="84"/>
        <v>378.65808749999997</v>
      </c>
      <c r="J706" s="351">
        <f t="shared" si="85"/>
        <v>23.476801424999998</v>
      </c>
      <c r="K706" s="635">
        <f>SUM('Employee Salary Payroll Tax '!I708:K708)</f>
        <v>55077.54</v>
      </c>
      <c r="L706" s="635">
        <f>'Employee Salary Payroll Tax '!H708</f>
        <v>0</v>
      </c>
      <c r="M706" s="293">
        <f t="shared" si="88"/>
        <v>0</v>
      </c>
      <c r="N706" s="359">
        <f t="shared" si="86"/>
        <v>23.476801424573747</v>
      </c>
      <c r="O706" s="331"/>
      <c r="P706" s="61"/>
      <c r="Q706" s="294"/>
      <c r="R706" s="292"/>
      <c r="S706" s="291"/>
    </row>
    <row r="707" spans="1:19" ht="14.4">
      <c r="A707" s="36">
        <f t="shared" si="81"/>
        <v>692</v>
      </c>
      <c r="B707" s="526"/>
      <c r="C707" s="36" t="str">
        <f>VLOOKUP('Employee Salary Payroll Tax '!B709,'Employee Salary Payroll Tax '!$D$1:$E$7,2,FALSE)</f>
        <v>NonUnion</v>
      </c>
      <c r="D707" s="61">
        <f t="shared" si="82"/>
        <v>2.98E-2</v>
      </c>
      <c r="E707" s="351">
        <f>'Employee Salary Payroll Tax '!N709</f>
        <v>17460.46</v>
      </c>
      <c r="F707" s="351">
        <f t="shared" si="83"/>
        <v>17980.781707999999</v>
      </c>
      <c r="G707" s="352"/>
      <c r="H707" s="351">
        <f t="shared" si="87"/>
        <v>109739.54000000001</v>
      </c>
      <c r="I707" s="351">
        <f t="shared" si="84"/>
        <v>520.32170799999949</v>
      </c>
      <c r="J707" s="351">
        <f t="shared" si="85"/>
        <v>32.259945895999969</v>
      </c>
      <c r="K707" s="635">
        <f>SUM('Employee Salary Payroll Tax '!I709:K709)</f>
        <v>2489.9500000000003</v>
      </c>
      <c r="L707" s="635">
        <f>'Employee Salary Payroll Tax '!H709</f>
        <v>0</v>
      </c>
      <c r="M707" s="293">
        <f t="shared" si="88"/>
        <v>14970.509999999998</v>
      </c>
      <c r="N707" s="359">
        <f t="shared" si="86"/>
        <v>4.6004316197365194</v>
      </c>
      <c r="O707" s="331"/>
      <c r="P707" s="61"/>
      <c r="Q707" s="294"/>
      <c r="R707" s="292"/>
      <c r="S707" s="291"/>
    </row>
    <row r="708" spans="1:19" ht="14.4">
      <c r="A708" s="36">
        <f t="shared" si="81"/>
        <v>693</v>
      </c>
      <c r="B708" s="526"/>
      <c r="C708" s="36" t="str">
        <f>VLOOKUP('Employee Salary Payroll Tax '!B710,'Employee Salary Payroll Tax '!$D$1:$E$7,2,FALSE)</f>
        <v>NonUnion</v>
      </c>
      <c r="D708" s="61">
        <f t="shared" si="82"/>
        <v>2.98E-2</v>
      </c>
      <c r="E708" s="351">
        <f>'Employee Salary Payroll Tax '!N710</f>
        <v>47916.65</v>
      </c>
      <c r="F708" s="351">
        <f t="shared" si="83"/>
        <v>49344.566170000006</v>
      </c>
      <c r="G708" s="352"/>
      <c r="H708" s="351">
        <f t="shared" si="87"/>
        <v>79283.350000000006</v>
      </c>
      <c r="I708" s="351">
        <f t="shared" si="84"/>
        <v>1427.9161700000041</v>
      </c>
      <c r="J708" s="351">
        <f t="shared" si="85"/>
        <v>88.530802540000252</v>
      </c>
      <c r="K708" s="635">
        <f>SUM('Employee Salary Payroll Tax '!I710:K710)</f>
        <v>21783.96</v>
      </c>
      <c r="L708" s="635">
        <f>'Employee Salary Payroll Tax '!H710</f>
        <v>0</v>
      </c>
      <c r="M708" s="293">
        <f t="shared" si="88"/>
        <v>26132.690000000002</v>
      </c>
      <c r="N708" s="359">
        <f t="shared" si="86"/>
        <v>40.248044495160151</v>
      </c>
      <c r="O708" s="331"/>
      <c r="P708" s="61"/>
      <c r="Q708" s="294"/>
      <c r="R708" s="292"/>
      <c r="S708" s="291"/>
    </row>
    <row r="709" spans="1:19" ht="14.4">
      <c r="A709" s="36">
        <f t="shared" si="81"/>
        <v>694</v>
      </c>
      <c r="B709" s="526"/>
      <c r="C709" s="36" t="str">
        <f>VLOOKUP('Employee Salary Payroll Tax '!B711,'Employee Salary Payroll Tax '!$D$1:$E$7,2,FALSE)</f>
        <v>NonUnion</v>
      </c>
      <c r="D709" s="61">
        <f t="shared" si="82"/>
        <v>2.98E-2</v>
      </c>
      <c r="E709" s="351">
        <f>'Employee Salary Payroll Tax '!N711</f>
        <v>68342.45</v>
      </c>
      <c r="F709" s="351">
        <f t="shared" si="83"/>
        <v>70379.055009999996</v>
      </c>
      <c r="G709" s="352"/>
      <c r="H709" s="351">
        <f t="shared" si="87"/>
        <v>58857.55</v>
      </c>
      <c r="I709" s="351">
        <f t="shared" si="84"/>
        <v>2036.6050099999993</v>
      </c>
      <c r="J709" s="351">
        <f t="shared" si="85"/>
        <v>126.26951061999996</v>
      </c>
      <c r="K709" s="635">
        <f>SUM('Employee Salary Payroll Tax '!I711:K711)</f>
        <v>30421.360000000001</v>
      </c>
      <c r="L709" s="635">
        <f>'Employee Salary Payroll Tax '!H711</f>
        <v>0</v>
      </c>
      <c r="M709" s="293">
        <f t="shared" si="88"/>
        <v>37921.089999999997</v>
      </c>
      <c r="N709" s="359">
        <f t="shared" si="86"/>
        <v>56.206504735177568</v>
      </c>
      <c r="O709" s="331"/>
      <c r="P709" s="61"/>
      <c r="Q709" s="294"/>
      <c r="R709" s="292"/>
      <c r="S709" s="291"/>
    </row>
    <row r="710" spans="1:19" ht="14.4">
      <c r="A710" s="36">
        <f t="shared" si="81"/>
        <v>695</v>
      </c>
      <c r="B710" s="526"/>
      <c r="C710" s="36" t="str">
        <f>VLOOKUP('Employee Salary Payroll Tax '!B712,'Employee Salary Payroll Tax '!$D$1:$E$7,2,FALSE)</f>
        <v>NonUnion</v>
      </c>
      <c r="D710" s="61">
        <f t="shared" si="82"/>
        <v>2.98E-2</v>
      </c>
      <c r="E710" s="351">
        <f>'Employee Salary Payroll Tax '!N712</f>
        <v>43124.14</v>
      </c>
      <c r="F710" s="351">
        <f t="shared" si="83"/>
        <v>44409.239372000004</v>
      </c>
      <c r="G710" s="352"/>
      <c r="H710" s="351">
        <f t="shared" si="87"/>
        <v>84075.86</v>
      </c>
      <c r="I710" s="351">
        <f t="shared" si="84"/>
        <v>1285.0993720000042</v>
      </c>
      <c r="J710" s="351">
        <f t="shared" si="85"/>
        <v>79.676161064000254</v>
      </c>
      <c r="K710" s="635">
        <f>SUM('Employee Salary Payroll Tax '!I712:K712)</f>
        <v>7500.58</v>
      </c>
      <c r="L710" s="635">
        <f>'Employee Salary Payroll Tax '!H712</f>
        <v>0</v>
      </c>
      <c r="M710" s="293">
        <f t="shared" si="88"/>
        <v>35623.56</v>
      </c>
      <c r="N710" s="359">
        <f t="shared" si="86"/>
        <v>13.858071607678692</v>
      </c>
      <c r="O710" s="331"/>
      <c r="P710" s="61"/>
      <c r="Q710" s="294"/>
      <c r="R710" s="292"/>
      <c r="S710" s="291"/>
    </row>
    <row r="711" spans="1:19" ht="14.4">
      <c r="A711" s="36">
        <f t="shared" si="81"/>
        <v>696</v>
      </c>
      <c r="B711" s="526"/>
      <c r="C711" s="36" t="str">
        <f>VLOOKUP('Employee Salary Payroll Tax '!B713,'Employee Salary Payroll Tax '!$D$1:$E$7,2,FALSE)</f>
        <v>NonUnion</v>
      </c>
      <c r="D711" s="61">
        <f t="shared" si="82"/>
        <v>2.98E-2</v>
      </c>
      <c r="E711" s="351">
        <f>'Employee Salary Payroll Tax '!N713</f>
        <v>29731.3</v>
      </c>
      <c r="F711" s="351">
        <f t="shared" si="83"/>
        <v>30617.292740000001</v>
      </c>
      <c r="G711" s="352"/>
      <c r="H711" s="351">
        <f t="shared" si="87"/>
        <v>97468.7</v>
      </c>
      <c r="I711" s="351">
        <f t="shared" si="84"/>
        <v>885.9927400000015</v>
      </c>
      <c r="J711" s="351">
        <f t="shared" si="85"/>
        <v>54.931549880000091</v>
      </c>
      <c r="K711" s="635">
        <f>SUM('Employee Salary Payroll Tax '!I713:K713)</f>
        <v>58.019999999999996</v>
      </c>
      <c r="L711" s="635">
        <f>'Employee Salary Payroll Tax '!H713</f>
        <v>0</v>
      </c>
      <c r="M711" s="293">
        <f t="shared" si="88"/>
        <v>29673.279999999999</v>
      </c>
      <c r="N711" s="359">
        <f t="shared" si="86"/>
        <v>0.10719775199639461</v>
      </c>
      <c r="O711" s="331"/>
      <c r="P711" s="61"/>
      <c r="Q711" s="294"/>
      <c r="R711" s="292"/>
      <c r="S711" s="291"/>
    </row>
    <row r="712" spans="1:19" ht="14.4">
      <c r="A712" s="36">
        <f t="shared" si="81"/>
        <v>697</v>
      </c>
      <c r="B712" s="526"/>
      <c r="C712" s="36" t="str">
        <f>VLOOKUP('Employee Salary Payroll Tax '!B714,'Employee Salary Payroll Tax '!$D$1:$E$7,2,FALSE)</f>
        <v>NonUnion</v>
      </c>
      <c r="D712" s="61">
        <f t="shared" si="82"/>
        <v>2.98E-2</v>
      </c>
      <c r="E712" s="351">
        <f>'Employee Salary Payroll Tax '!N714</f>
        <v>85186.03</v>
      </c>
      <c r="F712" s="351">
        <f t="shared" si="83"/>
        <v>87724.573694000006</v>
      </c>
      <c r="G712" s="352"/>
      <c r="H712" s="351">
        <f t="shared" si="87"/>
        <v>42013.97</v>
      </c>
      <c r="I712" s="351">
        <f t="shared" si="84"/>
        <v>2538.5436940000072</v>
      </c>
      <c r="J712" s="351">
        <f t="shared" si="85"/>
        <v>157.38970902800045</v>
      </c>
      <c r="K712" s="635">
        <f>SUM('Employee Salary Payroll Tax '!I714:K714)</f>
        <v>85166.239999999991</v>
      </c>
      <c r="L712" s="635">
        <f>'Employee Salary Payroll Tax '!H714</f>
        <v>16.86</v>
      </c>
      <c r="M712" s="293">
        <f t="shared" si="88"/>
        <v>2.9300000000081496</v>
      </c>
      <c r="N712" s="359">
        <f t="shared" si="86"/>
        <v>157.35314502215326</v>
      </c>
      <c r="O712" s="331"/>
      <c r="P712" s="61"/>
      <c r="Q712" s="294"/>
      <c r="R712" s="292"/>
      <c r="S712" s="291"/>
    </row>
    <row r="713" spans="1:19" ht="14.4">
      <c r="A713" s="36">
        <f t="shared" si="81"/>
        <v>698</v>
      </c>
      <c r="B713" s="526"/>
      <c r="C713" s="36" t="str">
        <f>VLOOKUP('Employee Salary Payroll Tax '!B715,'Employee Salary Payroll Tax '!$D$1:$E$7,2,FALSE)</f>
        <v>NonUnion</v>
      </c>
      <c r="D713" s="61">
        <f t="shared" si="82"/>
        <v>2.98E-2</v>
      </c>
      <c r="E713" s="351">
        <f>'Employee Salary Payroll Tax '!N715</f>
        <v>25897.64</v>
      </c>
      <c r="F713" s="351">
        <f t="shared" si="83"/>
        <v>26669.389672000001</v>
      </c>
      <c r="G713" s="352"/>
      <c r="H713" s="351">
        <f t="shared" si="87"/>
        <v>101302.36</v>
      </c>
      <c r="I713" s="351">
        <f t="shared" si="84"/>
        <v>771.74967200000174</v>
      </c>
      <c r="J713" s="351">
        <f t="shared" si="85"/>
        <v>47.848479664000109</v>
      </c>
      <c r="K713" s="635">
        <f>SUM('Employee Salary Payroll Tax '!I715:K715)</f>
        <v>25314.74</v>
      </c>
      <c r="L713" s="635">
        <f>'Employee Salary Payroll Tax '!H715</f>
        <v>0</v>
      </c>
      <c r="M713" s="293">
        <f t="shared" si="88"/>
        <v>582.89999999999782</v>
      </c>
      <c r="N713" s="359">
        <f t="shared" si="86"/>
        <v>46.771513622194092</v>
      </c>
      <c r="O713" s="331"/>
      <c r="P713" s="61"/>
      <c r="Q713" s="294"/>
      <c r="R713" s="292"/>
      <c r="S713" s="291"/>
    </row>
    <row r="714" spans="1:19" ht="14.4">
      <c r="A714" s="36">
        <f t="shared" si="81"/>
        <v>699</v>
      </c>
      <c r="B714" s="526"/>
      <c r="C714" s="36" t="str">
        <f>VLOOKUP('Employee Salary Payroll Tax '!B716,'Employee Salary Payroll Tax '!$D$1:$E$7,2,FALSE)</f>
        <v>NonUnion</v>
      </c>
      <c r="D714" s="61">
        <f t="shared" si="82"/>
        <v>2.98E-2</v>
      </c>
      <c r="E714" s="351">
        <f>'Employee Salary Payroll Tax '!N716</f>
        <v>27724.49</v>
      </c>
      <c r="F714" s="351">
        <f t="shared" si="83"/>
        <v>28550.679802000002</v>
      </c>
      <c r="G714" s="352"/>
      <c r="H714" s="351">
        <f t="shared" si="87"/>
        <v>99475.51</v>
      </c>
      <c r="I714" s="351">
        <f t="shared" si="84"/>
        <v>826.18980200000078</v>
      </c>
      <c r="J714" s="351">
        <f t="shared" si="85"/>
        <v>51.223767724000048</v>
      </c>
      <c r="K714" s="635">
        <f>SUM('Employee Salary Payroll Tax '!I716:K716)</f>
        <v>27677.26</v>
      </c>
      <c r="L714" s="635">
        <f>'Employee Salary Payroll Tax '!H716</f>
        <v>0</v>
      </c>
      <c r="M714" s="293">
        <f t="shared" si="88"/>
        <v>47.230000000003201</v>
      </c>
      <c r="N714" s="359">
        <f t="shared" si="86"/>
        <v>51.136505574155592</v>
      </c>
      <c r="O714" s="331"/>
      <c r="P714" s="61"/>
      <c r="Q714" s="294"/>
      <c r="R714" s="292"/>
      <c r="S714" s="291"/>
    </row>
    <row r="715" spans="1:19" ht="14.4">
      <c r="A715" s="36">
        <f t="shared" si="81"/>
        <v>700</v>
      </c>
      <c r="B715" s="526"/>
      <c r="C715" s="36" t="str">
        <f>VLOOKUP('Employee Salary Payroll Tax '!B717,'Employee Salary Payroll Tax '!$D$1:$E$7,2,FALSE)</f>
        <v>UA</v>
      </c>
      <c r="D715" s="61">
        <f t="shared" si="82"/>
        <v>0.03</v>
      </c>
      <c r="E715" s="351">
        <f>'Employee Salary Payroll Tax '!N717</f>
        <v>83345.009999999995</v>
      </c>
      <c r="F715" s="351">
        <f t="shared" si="83"/>
        <v>85845.3603</v>
      </c>
      <c r="G715" s="352"/>
      <c r="H715" s="351">
        <f t="shared" si="87"/>
        <v>43854.990000000005</v>
      </c>
      <c r="I715" s="351">
        <f t="shared" si="84"/>
        <v>2500.3503000000055</v>
      </c>
      <c r="J715" s="351">
        <f t="shared" si="85"/>
        <v>155.02171860000036</v>
      </c>
      <c r="K715" s="635">
        <f>SUM('Employee Salary Payroll Tax '!I717:K717)</f>
        <v>74775.75</v>
      </c>
      <c r="L715" s="635">
        <f>'Employee Salary Payroll Tax '!H717</f>
        <v>2255.46</v>
      </c>
      <c r="M715" s="293">
        <f t="shared" si="88"/>
        <v>6313.7999999999947</v>
      </c>
      <c r="N715" s="359">
        <f t="shared" si="86"/>
        <v>139.08289499833157</v>
      </c>
      <c r="O715" s="331"/>
      <c r="P715" s="61"/>
      <c r="Q715" s="294"/>
      <c r="R715" s="292"/>
      <c r="S715" s="291"/>
    </row>
    <row r="716" spans="1:19" ht="14.4">
      <c r="A716" s="36">
        <f t="shared" si="81"/>
        <v>701</v>
      </c>
      <c r="B716" s="526"/>
      <c r="C716" s="36" t="str">
        <f>VLOOKUP('Employee Salary Payroll Tax '!B718,'Employee Salary Payroll Tax '!$D$1:$E$7,2,FALSE)</f>
        <v>NonUnion</v>
      </c>
      <c r="D716" s="61">
        <f t="shared" si="82"/>
        <v>2.98E-2</v>
      </c>
      <c r="E716" s="351">
        <f>'Employee Salary Payroll Tax '!N718</f>
        <v>85760.65</v>
      </c>
      <c r="F716" s="351">
        <f t="shared" si="83"/>
        <v>88316.317370000004</v>
      </c>
      <c r="G716" s="352"/>
      <c r="H716" s="351">
        <f t="shared" si="87"/>
        <v>41439.350000000006</v>
      </c>
      <c r="I716" s="351">
        <f t="shared" si="84"/>
        <v>2555.6673700000101</v>
      </c>
      <c r="J716" s="351">
        <f t="shared" si="85"/>
        <v>158.45137694000061</v>
      </c>
      <c r="K716" s="635">
        <f>SUM('Employee Salary Payroll Tax '!I718:K718)</f>
        <v>4206.55</v>
      </c>
      <c r="L716" s="635">
        <f>'Employee Salary Payroll Tax '!H718</f>
        <v>9388.9</v>
      </c>
      <c r="M716" s="293">
        <f t="shared" si="88"/>
        <v>72165.2</v>
      </c>
      <c r="N716" s="359">
        <f t="shared" si="86"/>
        <v>7.7720217799094078</v>
      </c>
      <c r="O716" s="331"/>
      <c r="P716" s="61"/>
      <c r="Q716" s="294"/>
      <c r="R716" s="292"/>
      <c r="S716" s="291"/>
    </row>
    <row r="717" spans="1:19" ht="14.4">
      <c r="A717" s="36">
        <f t="shared" si="81"/>
        <v>702</v>
      </c>
      <c r="B717" s="526"/>
      <c r="C717" s="36" t="str">
        <f>VLOOKUP('Employee Salary Payroll Tax '!B719,'Employee Salary Payroll Tax '!$D$1:$E$7,2,FALSE)</f>
        <v>NonUnion</v>
      </c>
      <c r="D717" s="61">
        <f t="shared" si="82"/>
        <v>2.98E-2</v>
      </c>
      <c r="E717" s="351">
        <f>'Employee Salary Payroll Tax '!N719</f>
        <v>73073.759999999995</v>
      </c>
      <c r="F717" s="351">
        <f t="shared" si="83"/>
        <v>75251.358047999995</v>
      </c>
      <c r="G717" s="352"/>
      <c r="H717" s="351">
        <f t="shared" si="87"/>
        <v>54126.240000000005</v>
      </c>
      <c r="I717" s="351">
        <f t="shared" si="84"/>
        <v>2177.5980479999998</v>
      </c>
      <c r="J717" s="351">
        <f t="shared" si="85"/>
        <v>135.01107897599999</v>
      </c>
      <c r="K717" s="635">
        <f>SUM('Employee Salary Payroll Tax '!I719:K719)</f>
        <v>73073.759999999995</v>
      </c>
      <c r="L717" s="635">
        <f>'Employee Salary Payroll Tax '!H719</f>
        <v>0</v>
      </c>
      <c r="M717" s="293">
        <f t="shared" si="88"/>
        <v>0</v>
      </c>
      <c r="N717" s="359">
        <f t="shared" si="86"/>
        <v>135.01107897415241</v>
      </c>
      <c r="O717" s="331"/>
      <c r="P717" s="61"/>
      <c r="Q717" s="294"/>
      <c r="R717" s="292"/>
      <c r="S717" s="291"/>
    </row>
    <row r="718" spans="1:19" ht="14.4">
      <c r="A718" s="36">
        <f t="shared" si="81"/>
        <v>703</v>
      </c>
      <c r="B718" s="526"/>
      <c r="C718" s="36" t="str">
        <f>VLOOKUP('Employee Salary Payroll Tax '!B720,'Employee Salary Payroll Tax '!$D$1:$E$7,2,FALSE)</f>
        <v>NonUnion</v>
      </c>
      <c r="D718" s="61">
        <f t="shared" si="82"/>
        <v>2.98E-2</v>
      </c>
      <c r="E718" s="351">
        <f>'Employee Salary Payroll Tax '!N720</f>
        <v>54932.46</v>
      </c>
      <c r="F718" s="351">
        <f t="shared" si="83"/>
        <v>56569.447308000003</v>
      </c>
      <c r="G718" s="352"/>
      <c r="H718" s="351">
        <f t="shared" si="87"/>
        <v>72267.540000000008</v>
      </c>
      <c r="I718" s="351">
        <f t="shared" si="84"/>
        <v>1636.9873080000034</v>
      </c>
      <c r="J718" s="351">
        <f t="shared" si="85"/>
        <v>101.4932130960002</v>
      </c>
      <c r="K718" s="635">
        <f>SUM('Employee Salary Payroll Tax '!I720:K720)</f>
        <v>36616.269999999997</v>
      </c>
      <c r="L718" s="635">
        <f>'Employee Salary Payroll Tax '!H720</f>
        <v>0</v>
      </c>
      <c r="M718" s="293">
        <f t="shared" si="88"/>
        <v>18316.190000000002</v>
      </c>
      <c r="N718" s="359">
        <f t="shared" si="86"/>
        <v>67.652220450768581</v>
      </c>
      <c r="O718" s="331"/>
      <c r="P718" s="61"/>
      <c r="Q718" s="294"/>
      <c r="R718" s="292"/>
      <c r="S718" s="291"/>
    </row>
    <row r="719" spans="1:19" ht="14.4">
      <c r="A719" s="36">
        <f t="shared" si="81"/>
        <v>704</v>
      </c>
      <c r="B719" s="526"/>
      <c r="C719" s="36" t="str">
        <f>VLOOKUP('Employee Salary Payroll Tax '!B721,'Employee Salary Payroll Tax '!$D$1:$E$7,2,FALSE)</f>
        <v>NonUnion</v>
      </c>
      <c r="D719" s="61">
        <f t="shared" si="82"/>
        <v>2.98E-2</v>
      </c>
      <c r="E719" s="351">
        <f>'Employee Salary Payroll Tax '!N721</f>
        <v>66915.67</v>
      </c>
      <c r="F719" s="351">
        <f t="shared" si="83"/>
        <v>68909.756966000001</v>
      </c>
      <c r="G719" s="352"/>
      <c r="H719" s="351">
        <f t="shared" si="87"/>
        <v>60284.33</v>
      </c>
      <c r="I719" s="351">
        <f t="shared" si="84"/>
        <v>1994.0869660000026</v>
      </c>
      <c r="J719" s="351">
        <f t="shared" si="85"/>
        <v>123.63339189200016</v>
      </c>
      <c r="K719" s="635">
        <f>SUM('Employee Salary Payroll Tax '!I721:K721)</f>
        <v>66915.67</v>
      </c>
      <c r="L719" s="635">
        <f>'Employee Salary Payroll Tax '!H721</f>
        <v>0</v>
      </c>
      <c r="M719" s="293">
        <f t="shared" si="88"/>
        <v>0</v>
      </c>
      <c r="N719" s="359">
        <f t="shared" si="86"/>
        <v>123.63339189015258</v>
      </c>
      <c r="O719" s="331"/>
      <c r="P719" s="61"/>
      <c r="Q719" s="294"/>
      <c r="R719" s="292"/>
      <c r="S719" s="291"/>
    </row>
    <row r="720" spans="1:19" ht="14.4">
      <c r="A720" s="36">
        <f t="shared" si="81"/>
        <v>705</v>
      </c>
      <c r="B720" s="526"/>
      <c r="C720" s="36" t="str">
        <f>VLOOKUP('Employee Salary Payroll Tax '!B722,'Employee Salary Payroll Tax '!$D$1:$E$7,2,FALSE)</f>
        <v>NonUnion</v>
      </c>
      <c r="D720" s="61">
        <f t="shared" si="82"/>
        <v>2.98E-2</v>
      </c>
      <c r="E720" s="351">
        <f>'Employee Salary Payroll Tax '!N722</f>
        <v>18037.18</v>
      </c>
      <c r="F720" s="351">
        <f t="shared" si="83"/>
        <v>18574.687964000001</v>
      </c>
      <c r="G720" s="352"/>
      <c r="H720" s="351">
        <f t="shared" si="87"/>
        <v>109162.82</v>
      </c>
      <c r="I720" s="351">
        <f t="shared" si="84"/>
        <v>537.50796400000036</v>
      </c>
      <c r="J720" s="351">
        <f t="shared" si="85"/>
        <v>33.325493768000022</v>
      </c>
      <c r="K720" s="635">
        <f>SUM('Employee Salary Payroll Tax '!I722:K722)</f>
        <v>5411.16</v>
      </c>
      <c r="L720" s="635">
        <f>'Employee Salary Payroll Tax '!H722</f>
        <v>6493.38</v>
      </c>
      <c r="M720" s="293">
        <f t="shared" si="88"/>
        <v>6132.64</v>
      </c>
      <c r="N720" s="359">
        <f t="shared" si="86"/>
        <v>9.9976592154457258</v>
      </c>
      <c r="O720" s="331"/>
      <c r="P720" s="61"/>
      <c r="Q720" s="294"/>
      <c r="R720" s="292"/>
      <c r="S720" s="291"/>
    </row>
    <row r="721" spans="1:19" ht="14.4">
      <c r="A721" s="36">
        <f t="shared" ref="A721:A784" si="89">+A720+1</f>
        <v>706</v>
      </c>
      <c r="B721" s="526"/>
      <c r="C721" s="36" t="str">
        <f>VLOOKUP('Employee Salary Payroll Tax '!B723,'Employee Salary Payroll Tax '!$D$1:$E$7,2,FALSE)</f>
        <v>NonUnion</v>
      </c>
      <c r="D721" s="61">
        <f t="shared" ref="D721:D784" si="90">VLOOKUP(C721,C$9:D$12,2)</f>
        <v>2.98E-2</v>
      </c>
      <c r="E721" s="351">
        <f>'Employee Salary Payroll Tax '!N723</f>
        <v>242562.8</v>
      </c>
      <c r="F721" s="351">
        <f t="shared" ref="F721:F784" si="91">E721*(1+D721)</f>
        <v>249791.17144000001</v>
      </c>
      <c r="G721" s="352"/>
      <c r="H721" s="351">
        <f t="shared" si="87"/>
        <v>0</v>
      </c>
      <c r="I721" s="351">
        <f t="shared" ref="I721:I784" si="92">F721-E721</f>
        <v>7228.3714400000172</v>
      </c>
      <c r="J721" s="351">
        <f t="shared" ref="J721:J784" si="93">IF(H721&gt;I721,I721*$J$12,H721*$J$12)</f>
        <v>0</v>
      </c>
      <c r="K721" s="635">
        <f>SUM('Employee Salary Payroll Tax '!I723:K723)</f>
        <v>242562.8</v>
      </c>
      <c r="L721" s="635">
        <f>'Employee Salary Payroll Tax '!H723</f>
        <v>0</v>
      </c>
      <c r="M721" s="293">
        <f t="shared" si="88"/>
        <v>0</v>
      </c>
      <c r="N721" s="359">
        <f t="shared" ref="N721:N784" si="94">J721*K721/(SUM(K721:M721)+0.000001)</f>
        <v>0</v>
      </c>
      <c r="O721" s="331"/>
      <c r="P721" s="61"/>
      <c r="Q721" s="294"/>
      <c r="R721" s="292"/>
      <c r="S721" s="291"/>
    </row>
    <row r="722" spans="1:19" ht="14.4">
      <c r="A722" s="36">
        <f t="shared" si="89"/>
        <v>707</v>
      </c>
      <c r="B722" s="526"/>
      <c r="C722" s="36" t="str">
        <f>VLOOKUP('Employee Salary Payroll Tax '!B724,'Employee Salary Payroll Tax '!$D$1:$E$7,2,FALSE)</f>
        <v>IBEW</v>
      </c>
      <c r="D722" s="61">
        <f t="shared" si="90"/>
        <v>6.875E-3</v>
      </c>
      <c r="E722" s="351">
        <f>'Employee Salary Payroll Tax '!N724</f>
        <v>21885.81</v>
      </c>
      <c r="F722" s="351">
        <f t="shared" si="91"/>
        <v>22036.274943749999</v>
      </c>
      <c r="G722" s="352"/>
      <c r="H722" s="351">
        <f t="shared" ref="H722:H785" si="95">IF(E722&gt;$H$12,0,$H$12-E722)</f>
        <v>105314.19</v>
      </c>
      <c r="I722" s="351">
        <f t="shared" si="92"/>
        <v>150.46494374999747</v>
      </c>
      <c r="J722" s="351">
        <f t="shared" si="93"/>
        <v>9.3288265124998428</v>
      </c>
      <c r="K722" s="635">
        <f>SUM('Employee Salary Payroll Tax '!I724:K724)</f>
        <v>21872.79</v>
      </c>
      <c r="L722" s="635">
        <f>'Employee Salary Payroll Tax '!H724</f>
        <v>1.83</v>
      </c>
      <c r="M722" s="293">
        <f t="shared" ref="M722:M785" si="96">E722-K722-L722</f>
        <v>11.190000000000436</v>
      </c>
      <c r="N722" s="359">
        <f t="shared" si="94"/>
        <v>9.3232767370738472</v>
      </c>
      <c r="O722" s="331"/>
      <c r="P722" s="61"/>
      <c r="Q722" s="294"/>
      <c r="R722" s="292"/>
      <c r="S722" s="291"/>
    </row>
    <row r="723" spans="1:19" ht="14.4">
      <c r="A723" s="36">
        <f t="shared" si="89"/>
        <v>708</v>
      </c>
      <c r="B723" s="526"/>
      <c r="C723" s="36" t="str">
        <f>VLOOKUP('Employee Salary Payroll Tax '!B725,'Employee Salary Payroll Tax '!$D$1:$E$7,2,FALSE)</f>
        <v>UA</v>
      </c>
      <c r="D723" s="61">
        <f t="shared" si="90"/>
        <v>0.03</v>
      </c>
      <c r="E723" s="351">
        <f>'Employee Salary Payroll Tax '!N725</f>
        <v>56116.55</v>
      </c>
      <c r="F723" s="351">
        <f t="shared" si="91"/>
        <v>57800.046500000004</v>
      </c>
      <c r="G723" s="352"/>
      <c r="H723" s="351">
        <f t="shared" si="95"/>
        <v>71083.45</v>
      </c>
      <c r="I723" s="351">
        <f t="shared" si="92"/>
        <v>1683.4965000000011</v>
      </c>
      <c r="J723" s="351">
        <f t="shared" si="93"/>
        <v>104.37678300000007</v>
      </c>
      <c r="K723" s="635">
        <f>SUM('Employee Salary Payroll Tax '!I725:K725)</f>
        <v>42644.46</v>
      </c>
      <c r="L723" s="635">
        <f>'Employee Salary Payroll Tax '!H725</f>
        <v>0</v>
      </c>
      <c r="M723" s="293">
        <f t="shared" si="96"/>
        <v>13472.090000000004</v>
      </c>
      <c r="N723" s="359">
        <f t="shared" si="94"/>
        <v>79.318695598586586</v>
      </c>
      <c r="O723" s="331"/>
      <c r="P723" s="61"/>
      <c r="Q723" s="294"/>
      <c r="R723" s="292"/>
      <c r="S723" s="291"/>
    </row>
    <row r="724" spans="1:19" ht="14.4">
      <c r="A724" s="36">
        <f t="shared" si="89"/>
        <v>709</v>
      </c>
      <c r="B724" s="526"/>
      <c r="C724" s="36" t="str">
        <f>VLOOKUP('Employee Salary Payroll Tax '!B726,'Employee Salary Payroll Tax '!$D$1:$E$7,2,FALSE)</f>
        <v>NonUnion</v>
      </c>
      <c r="D724" s="61">
        <f t="shared" si="90"/>
        <v>2.98E-2</v>
      </c>
      <c r="E724" s="351">
        <f>'Employee Salary Payroll Tax '!N726</f>
        <v>70924.5</v>
      </c>
      <c r="F724" s="351">
        <f t="shared" si="91"/>
        <v>73038.050100000008</v>
      </c>
      <c r="G724" s="352"/>
      <c r="H724" s="351">
        <f t="shared" si="95"/>
        <v>56275.5</v>
      </c>
      <c r="I724" s="351">
        <f t="shared" si="92"/>
        <v>2113.5501000000077</v>
      </c>
      <c r="J724" s="351">
        <f t="shared" si="93"/>
        <v>131.04010620000048</v>
      </c>
      <c r="K724" s="635">
        <f>SUM('Employee Salary Payroll Tax '!I726:K726)</f>
        <v>70924.5</v>
      </c>
      <c r="L724" s="635">
        <f>'Employee Salary Payroll Tax '!H726</f>
        <v>0</v>
      </c>
      <c r="M724" s="293">
        <f t="shared" si="96"/>
        <v>0</v>
      </c>
      <c r="N724" s="359">
        <f t="shared" si="94"/>
        <v>131.0401061981529</v>
      </c>
      <c r="O724" s="331"/>
      <c r="P724" s="61"/>
      <c r="Q724" s="294"/>
      <c r="R724" s="292"/>
      <c r="S724" s="291"/>
    </row>
    <row r="725" spans="1:19" ht="14.4">
      <c r="A725" s="36">
        <f t="shared" si="89"/>
        <v>710</v>
      </c>
      <c r="B725" s="526"/>
      <c r="C725" s="36" t="str">
        <f>VLOOKUP('Employee Salary Payroll Tax '!B727,'Employee Salary Payroll Tax '!$D$1:$E$7,2,FALSE)</f>
        <v>NonUnion</v>
      </c>
      <c r="D725" s="61">
        <f t="shared" si="90"/>
        <v>2.98E-2</v>
      </c>
      <c r="E725" s="351">
        <f>'Employee Salary Payroll Tax '!N727</f>
        <v>48123.64</v>
      </c>
      <c r="F725" s="351">
        <f t="shared" si="91"/>
        <v>49557.724472000002</v>
      </c>
      <c r="G725" s="352"/>
      <c r="H725" s="351">
        <f t="shared" si="95"/>
        <v>79076.36</v>
      </c>
      <c r="I725" s="351">
        <f t="shared" si="92"/>
        <v>1434.0844720000023</v>
      </c>
      <c r="J725" s="351">
        <f t="shared" si="93"/>
        <v>88.913237264000145</v>
      </c>
      <c r="K725" s="635">
        <f>SUM('Employee Salary Payroll Tax '!I727:K727)</f>
        <v>8905.7900000000009</v>
      </c>
      <c r="L725" s="635">
        <f>'Employee Salary Payroll Tax '!H727</f>
        <v>0</v>
      </c>
      <c r="M725" s="293">
        <f t="shared" si="96"/>
        <v>39217.85</v>
      </c>
      <c r="N725" s="359">
        <f t="shared" si="94"/>
        <v>16.454337603658111</v>
      </c>
      <c r="O725" s="331"/>
      <c r="P725" s="61"/>
      <c r="Q725" s="294"/>
      <c r="R725" s="292"/>
      <c r="S725" s="291"/>
    </row>
    <row r="726" spans="1:19" ht="14.4">
      <c r="A726" s="36">
        <f t="shared" si="89"/>
        <v>711</v>
      </c>
      <c r="B726" s="526"/>
      <c r="C726" s="36" t="str">
        <f>VLOOKUP('Employee Salary Payroll Tax '!B728,'Employee Salary Payroll Tax '!$D$1:$E$7,2,FALSE)</f>
        <v>UA</v>
      </c>
      <c r="D726" s="61">
        <f t="shared" si="90"/>
        <v>0.03</v>
      </c>
      <c r="E726" s="351">
        <f>'Employee Salary Payroll Tax '!N728</f>
        <v>75824.13</v>
      </c>
      <c r="F726" s="351">
        <f t="shared" si="91"/>
        <v>78098.853900000002</v>
      </c>
      <c r="G726" s="352"/>
      <c r="H726" s="351">
        <f t="shared" si="95"/>
        <v>51375.869999999995</v>
      </c>
      <c r="I726" s="351">
        <f t="shared" si="92"/>
        <v>2274.7238999999972</v>
      </c>
      <c r="J726" s="351">
        <f t="shared" si="93"/>
        <v>141.03288179999981</v>
      </c>
      <c r="K726" s="635">
        <f>SUM('Employee Salary Payroll Tax '!I728:K728)</f>
        <v>69456.45</v>
      </c>
      <c r="L726" s="635">
        <f>'Employee Salary Payroll Tax '!H728</f>
        <v>299.14999999999998</v>
      </c>
      <c r="M726" s="293">
        <f t="shared" si="96"/>
        <v>6068.5300000000079</v>
      </c>
      <c r="N726" s="359">
        <f t="shared" si="94"/>
        <v>129.18899699829603</v>
      </c>
      <c r="O726" s="331"/>
      <c r="P726" s="61"/>
      <c r="Q726" s="294"/>
      <c r="R726" s="292"/>
      <c r="S726" s="291"/>
    </row>
    <row r="727" spans="1:19" ht="14.4">
      <c r="A727" s="36">
        <f t="shared" si="89"/>
        <v>712</v>
      </c>
      <c r="B727" s="526"/>
      <c r="C727" s="36" t="str">
        <f>VLOOKUP('Employee Salary Payroll Tax '!B729,'Employee Salary Payroll Tax '!$D$1:$E$7,2,FALSE)</f>
        <v>IBEW</v>
      </c>
      <c r="D727" s="61">
        <f t="shared" si="90"/>
        <v>6.875E-3</v>
      </c>
      <c r="E727" s="351">
        <f>'Employee Salary Payroll Tax '!N729</f>
        <v>39513.06</v>
      </c>
      <c r="F727" s="351">
        <f t="shared" si="91"/>
        <v>39784.712287499999</v>
      </c>
      <c r="G727" s="352"/>
      <c r="H727" s="351">
        <f t="shared" si="95"/>
        <v>87686.94</v>
      </c>
      <c r="I727" s="351">
        <f t="shared" si="92"/>
        <v>271.65228750000097</v>
      </c>
      <c r="J727" s="351">
        <f t="shared" si="93"/>
        <v>16.842441825000058</v>
      </c>
      <c r="K727" s="635">
        <f>SUM('Employee Salary Payroll Tax '!I729:K729)</f>
        <v>39513.060000000005</v>
      </c>
      <c r="L727" s="635">
        <f>'Employee Salary Payroll Tax '!H729</f>
        <v>0</v>
      </c>
      <c r="M727" s="293">
        <f t="shared" si="96"/>
        <v>-7.2759576141834259E-12</v>
      </c>
      <c r="N727" s="359">
        <f t="shared" si="94"/>
        <v>16.842441824573811</v>
      </c>
      <c r="O727" s="331"/>
      <c r="P727" s="61"/>
      <c r="Q727" s="294"/>
      <c r="R727" s="292"/>
      <c r="S727" s="291"/>
    </row>
    <row r="728" spans="1:19" ht="14.4">
      <c r="A728" s="36">
        <f t="shared" si="89"/>
        <v>713</v>
      </c>
      <c r="B728" s="526"/>
      <c r="C728" s="36" t="str">
        <f>VLOOKUP('Employee Salary Payroll Tax '!B730,'Employee Salary Payroll Tax '!$D$1:$E$7,2,FALSE)</f>
        <v>IBEW</v>
      </c>
      <c r="D728" s="61">
        <f t="shared" si="90"/>
        <v>6.875E-3</v>
      </c>
      <c r="E728" s="351">
        <f>'Employee Salary Payroll Tax '!N730</f>
        <v>80799.12</v>
      </c>
      <c r="F728" s="351">
        <f t="shared" si="91"/>
        <v>81354.613949999999</v>
      </c>
      <c r="G728" s="352"/>
      <c r="H728" s="351">
        <f t="shared" si="95"/>
        <v>46400.880000000005</v>
      </c>
      <c r="I728" s="351">
        <f t="shared" si="92"/>
        <v>555.49395000000368</v>
      </c>
      <c r="J728" s="351">
        <f t="shared" si="93"/>
        <v>34.44062490000023</v>
      </c>
      <c r="K728" s="635">
        <f>SUM('Employee Salary Payroll Tax '!I730:K730)</f>
        <v>67849.67</v>
      </c>
      <c r="L728" s="635">
        <f>'Employee Salary Payroll Tax '!H730</f>
        <v>0</v>
      </c>
      <c r="M728" s="293">
        <f t="shared" si="96"/>
        <v>12949.449999999997</v>
      </c>
      <c r="N728" s="359">
        <f t="shared" si="94"/>
        <v>28.920921837142259</v>
      </c>
      <c r="O728" s="331"/>
      <c r="P728" s="61"/>
      <c r="Q728" s="294"/>
      <c r="R728" s="292"/>
      <c r="S728" s="291"/>
    </row>
    <row r="729" spans="1:19" ht="14.4">
      <c r="A729" s="36">
        <f t="shared" si="89"/>
        <v>714</v>
      </c>
      <c r="B729" s="526"/>
      <c r="C729" s="36" t="str">
        <f>VLOOKUP('Employee Salary Payroll Tax '!B731,'Employee Salary Payroll Tax '!$D$1:$E$7,2,FALSE)</f>
        <v>IBEW</v>
      </c>
      <c r="D729" s="61">
        <f t="shared" si="90"/>
        <v>6.875E-3</v>
      </c>
      <c r="E729" s="351">
        <f>'Employee Salary Payroll Tax '!N731</f>
        <v>58940.32</v>
      </c>
      <c r="F729" s="351">
        <f t="shared" si="91"/>
        <v>59345.534699999997</v>
      </c>
      <c r="G729" s="352"/>
      <c r="H729" s="351">
        <f t="shared" si="95"/>
        <v>68259.679999999993</v>
      </c>
      <c r="I729" s="351">
        <f t="shared" si="92"/>
        <v>405.21469999999681</v>
      </c>
      <c r="J729" s="351">
        <f t="shared" si="93"/>
        <v>25.123311399999803</v>
      </c>
      <c r="K729" s="635">
        <f>SUM('Employee Salary Payroll Tax '!I731:K731)</f>
        <v>53514.45</v>
      </c>
      <c r="L729" s="635">
        <f>'Employee Salary Payroll Tax '!H731</f>
        <v>0</v>
      </c>
      <c r="M729" s="293">
        <f t="shared" si="96"/>
        <v>5425.8700000000026</v>
      </c>
      <c r="N729" s="359">
        <f t="shared" si="94"/>
        <v>22.810534312112811</v>
      </c>
      <c r="O729" s="331"/>
      <c r="P729" s="61"/>
      <c r="Q729" s="294"/>
      <c r="R729" s="292"/>
      <c r="S729" s="291"/>
    </row>
    <row r="730" spans="1:19" ht="14.4">
      <c r="A730" s="36">
        <f t="shared" si="89"/>
        <v>715</v>
      </c>
      <c r="B730" s="526"/>
      <c r="C730" s="36" t="str">
        <f>VLOOKUP('Employee Salary Payroll Tax '!B732,'Employee Salary Payroll Tax '!$D$1:$E$7,2,FALSE)</f>
        <v>UA</v>
      </c>
      <c r="D730" s="61">
        <f t="shared" si="90"/>
        <v>0.03</v>
      </c>
      <c r="E730" s="351">
        <f>'Employee Salary Payroll Tax '!N732</f>
        <v>43292.23</v>
      </c>
      <c r="F730" s="351">
        <f t="shared" si="91"/>
        <v>44590.996900000006</v>
      </c>
      <c r="G730" s="352"/>
      <c r="H730" s="351">
        <f t="shared" si="95"/>
        <v>83907.76999999999</v>
      </c>
      <c r="I730" s="351">
        <f t="shared" si="92"/>
        <v>1298.7669000000024</v>
      </c>
      <c r="J730" s="351">
        <f t="shared" si="93"/>
        <v>80.523547800000145</v>
      </c>
      <c r="K730" s="635">
        <f>SUM('Employee Salary Payroll Tax '!I732:K732)</f>
        <v>25026.47</v>
      </c>
      <c r="L730" s="635">
        <f>'Employee Salary Payroll Tax '!H732</f>
        <v>92.28</v>
      </c>
      <c r="M730" s="293">
        <f t="shared" si="96"/>
        <v>18173.480000000003</v>
      </c>
      <c r="N730" s="359">
        <f t="shared" si="94"/>
        <v>46.54923419892485</v>
      </c>
      <c r="O730" s="331"/>
      <c r="P730" s="61"/>
      <c r="Q730" s="294"/>
      <c r="R730" s="292"/>
      <c r="S730" s="291"/>
    </row>
    <row r="731" spans="1:19" ht="14.4">
      <c r="A731" s="36">
        <f t="shared" si="89"/>
        <v>716</v>
      </c>
      <c r="B731" s="526"/>
      <c r="C731" s="36" t="str">
        <f>VLOOKUP('Employee Salary Payroll Tax '!B733,'Employee Salary Payroll Tax '!$D$1:$E$7,2,FALSE)</f>
        <v>NonUnion</v>
      </c>
      <c r="D731" s="61">
        <f t="shared" si="90"/>
        <v>2.98E-2</v>
      </c>
      <c r="E731" s="351">
        <f>'Employee Salary Payroll Tax '!N733</f>
        <v>110910.25</v>
      </c>
      <c r="F731" s="351">
        <f t="shared" si="91"/>
        <v>114215.37545000001</v>
      </c>
      <c r="G731" s="352"/>
      <c r="H731" s="351">
        <f t="shared" si="95"/>
        <v>16289.75</v>
      </c>
      <c r="I731" s="351">
        <f t="shared" si="92"/>
        <v>3305.1254500000068</v>
      </c>
      <c r="J731" s="351">
        <f t="shared" si="93"/>
        <v>204.91777790000043</v>
      </c>
      <c r="K731" s="635">
        <f>SUM('Employee Salary Payroll Tax '!I733:K733)</f>
        <v>33776.340000000004</v>
      </c>
      <c r="L731" s="635">
        <f>'Employee Salary Payroll Tax '!H733</f>
        <v>0</v>
      </c>
      <c r="M731" s="293">
        <f t="shared" si="96"/>
        <v>77133.91</v>
      </c>
      <c r="N731" s="359">
        <f t="shared" si="94"/>
        <v>62.405165783437475</v>
      </c>
      <c r="O731" s="331"/>
      <c r="P731" s="61"/>
      <c r="Q731" s="294"/>
      <c r="R731" s="292"/>
      <c r="S731" s="291"/>
    </row>
    <row r="732" spans="1:19" ht="14.4">
      <c r="A732" s="36">
        <f t="shared" si="89"/>
        <v>717</v>
      </c>
      <c r="B732" s="526"/>
      <c r="C732" s="36" t="str">
        <f>VLOOKUP('Employee Salary Payroll Tax '!B734,'Employee Salary Payroll Tax '!$D$1:$E$7,2,FALSE)</f>
        <v>NonUnion</v>
      </c>
      <c r="D732" s="61">
        <f t="shared" si="90"/>
        <v>2.98E-2</v>
      </c>
      <c r="E732" s="351">
        <f>'Employee Salary Payroll Tax '!N734</f>
        <v>14371.19</v>
      </c>
      <c r="F732" s="351">
        <f t="shared" si="91"/>
        <v>14799.451462000001</v>
      </c>
      <c r="G732" s="352"/>
      <c r="H732" s="351">
        <f t="shared" si="95"/>
        <v>112828.81</v>
      </c>
      <c r="I732" s="351">
        <f t="shared" si="92"/>
        <v>428.26146200000039</v>
      </c>
      <c r="J732" s="351">
        <f t="shared" si="93"/>
        <v>26.552210644000024</v>
      </c>
      <c r="K732" s="635">
        <f>SUM('Employee Salary Payroll Tax '!I734:K734)</f>
        <v>6086.1</v>
      </c>
      <c r="L732" s="635">
        <f>'Employee Salary Payroll Tax '!H734</f>
        <v>0</v>
      </c>
      <c r="M732" s="293">
        <f t="shared" si="96"/>
        <v>8285.09</v>
      </c>
      <c r="N732" s="359">
        <f t="shared" si="94"/>
        <v>11.244678359217563</v>
      </c>
      <c r="O732" s="331"/>
      <c r="P732" s="61"/>
      <c r="Q732" s="294"/>
      <c r="R732" s="292"/>
      <c r="S732" s="291"/>
    </row>
    <row r="733" spans="1:19" ht="14.4">
      <c r="A733" s="36">
        <f t="shared" si="89"/>
        <v>718</v>
      </c>
      <c r="B733" s="526"/>
      <c r="C733" s="36" t="str">
        <f>VLOOKUP('Employee Salary Payroll Tax '!B735,'Employee Salary Payroll Tax '!$D$1:$E$7,2,FALSE)</f>
        <v>NonUnion</v>
      </c>
      <c r="D733" s="61">
        <f t="shared" si="90"/>
        <v>2.98E-2</v>
      </c>
      <c r="E733" s="351">
        <f>'Employee Salary Payroll Tax '!N735</f>
        <v>83896.37</v>
      </c>
      <c r="F733" s="351">
        <f t="shared" si="91"/>
        <v>86396.481826000003</v>
      </c>
      <c r="G733" s="352"/>
      <c r="H733" s="351">
        <f t="shared" si="95"/>
        <v>43303.630000000005</v>
      </c>
      <c r="I733" s="351">
        <f t="shared" si="92"/>
        <v>2500.1118260000076</v>
      </c>
      <c r="J733" s="351">
        <f t="shared" si="93"/>
        <v>155.00693321200046</v>
      </c>
      <c r="K733" s="635">
        <f>SUM('Employee Salary Payroll Tax '!I735:K735)</f>
        <v>7870.33</v>
      </c>
      <c r="L733" s="635">
        <f>'Employee Salary Payroll Tax '!H735</f>
        <v>0</v>
      </c>
      <c r="M733" s="293">
        <f t="shared" si="96"/>
        <v>76026.039999999994</v>
      </c>
      <c r="N733" s="359">
        <f t="shared" si="94"/>
        <v>14.541221707826724</v>
      </c>
      <c r="O733" s="331"/>
      <c r="P733" s="61"/>
      <c r="Q733" s="294"/>
      <c r="R733" s="292"/>
      <c r="S733" s="291"/>
    </row>
    <row r="734" spans="1:19" ht="14.4">
      <c r="A734" s="36">
        <f t="shared" si="89"/>
        <v>719</v>
      </c>
      <c r="B734" s="526"/>
      <c r="C734" s="36" t="str">
        <f>VLOOKUP('Employee Salary Payroll Tax '!B736,'Employee Salary Payroll Tax '!$D$1:$E$7,2,FALSE)</f>
        <v>IBEW</v>
      </c>
      <c r="D734" s="61">
        <f t="shared" si="90"/>
        <v>6.875E-3</v>
      </c>
      <c r="E734" s="351">
        <f>'Employee Salary Payroll Tax '!N736</f>
        <v>83159.149999999994</v>
      </c>
      <c r="F734" s="351">
        <f t="shared" si="91"/>
        <v>83730.869156249988</v>
      </c>
      <c r="G734" s="352"/>
      <c r="H734" s="351">
        <f t="shared" si="95"/>
        <v>44040.850000000006</v>
      </c>
      <c r="I734" s="351">
        <f t="shared" si="92"/>
        <v>571.71915624999383</v>
      </c>
      <c r="J734" s="351">
        <f t="shared" si="93"/>
        <v>35.446587687499616</v>
      </c>
      <c r="K734" s="635">
        <f>SUM('Employee Salary Payroll Tax '!I736:K736)</f>
        <v>80620.570000000007</v>
      </c>
      <c r="L734" s="635">
        <f>'Employee Salary Payroll Tax '!H736</f>
        <v>0.35</v>
      </c>
      <c r="M734" s="293">
        <f t="shared" si="96"/>
        <v>2538.2299999999873</v>
      </c>
      <c r="N734" s="359">
        <f t="shared" si="94"/>
        <v>34.364517962086396</v>
      </c>
      <c r="O734" s="331"/>
      <c r="P734" s="61"/>
      <c r="Q734" s="294"/>
      <c r="R734" s="292"/>
      <c r="S734" s="291"/>
    </row>
    <row r="735" spans="1:19" ht="14.4">
      <c r="A735" s="36">
        <f t="shared" si="89"/>
        <v>720</v>
      </c>
      <c r="B735" s="526"/>
      <c r="C735" s="36" t="str">
        <f>VLOOKUP('Employee Salary Payroll Tax '!B737,'Employee Salary Payroll Tax '!$D$1:$E$7,2,FALSE)</f>
        <v>NonUnion</v>
      </c>
      <c r="D735" s="61">
        <f t="shared" si="90"/>
        <v>2.98E-2</v>
      </c>
      <c r="E735" s="351">
        <f>'Employee Salary Payroll Tax '!N737</f>
        <v>61667.69</v>
      </c>
      <c r="F735" s="351">
        <f t="shared" si="91"/>
        <v>63505.387162000006</v>
      </c>
      <c r="G735" s="352"/>
      <c r="H735" s="351">
        <f t="shared" si="95"/>
        <v>65532.31</v>
      </c>
      <c r="I735" s="351">
        <f t="shared" si="92"/>
        <v>1837.697162000004</v>
      </c>
      <c r="J735" s="351">
        <f t="shared" si="93"/>
        <v>113.93722404400025</v>
      </c>
      <c r="K735" s="635">
        <f>SUM('Employee Salary Payroll Tax '!I737:K737)</f>
        <v>155.33999999999997</v>
      </c>
      <c r="L735" s="635">
        <f>'Employee Salary Payroll Tax '!H737</f>
        <v>0</v>
      </c>
      <c r="M735" s="293">
        <f t="shared" si="96"/>
        <v>61512.350000000006</v>
      </c>
      <c r="N735" s="359">
        <f t="shared" si="94"/>
        <v>0.28700618399534644</v>
      </c>
      <c r="O735" s="331"/>
      <c r="P735" s="61"/>
      <c r="Q735" s="294"/>
      <c r="R735" s="292"/>
      <c r="S735" s="291"/>
    </row>
    <row r="736" spans="1:19" ht="14.4">
      <c r="A736" s="36">
        <f t="shared" si="89"/>
        <v>721</v>
      </c>
      <c r="B736" s="526"/>
      <c r="C736" s="36" t="str">
        <f>VLOOKUP('Employee Salary Payroll Tax '!B738,'Employee Salary Payroll Tax '!$D$1:$E$7,2,FALSE)</f>
        <v>NonUnion</v>
      </c>
      <c r="D736" s="61">
        <f t="shared" si="90"/>
        <v>2.98E-2</v>
      </c>
      <c r="E736" s="351">
        <f>'Employee Salary Payroll Tax '!N738</f>
        <v>50683.24</v>
      </c>
      <c r="F736" s="351">
        <f t="shared" si="91"/>
        <v>52193.600552000004</v>
      </c>
      <c r="G736" s="352"/>
      <c r="H736" s="351">
        <f t="shared" si="95"/>
        <v>76516.760000000009</v>
      </c>
      <c r="I736" s="351">
        <f t="shared" si="92"/>
        <v>1510.3605520000056</v>
      </c>
      <c r="J736" s="351">
        <f t="shared" si="93"/>
        <v>93.642354224000343</v>
      </c>
      <c r="K736" s="635">
        <f>SUM('Employee Salary Payroll Tax '!I738:K738)</f>
        <v>21465.670000000002</v>
      </c>
      <c r="L736" s="635">
        <f>'Employee Salary Payroll Tax '!H738</f>
        <v>0</v>
      </c>
      <c r="M736" s="293">
        <f t="shared" si="96"/>
        <v>29217.569999999996</v>
      </c>
      <c r="N736" s="359">
        <f t="shared" si="94"/>
        <v>39.659971891217644</v>
      </c>
      <c r="O736" s="331"/>
      <c r="P736" s="61"/>
      <c r="Q736" s="294"/>
      <c r="R736" s="292"/>
      <c r="S736" s="291"/>
    </row>
    <row r="737" spans="1:19" ht="14.4">
      <c r="A737" s="36">
        <f t="shared" si="89"/>
        <v>722</v>
      </c>
      <c r="B737" s="526"/>
      <c r="C737" s="36" t="str">
        <f>VLOOKUP('Employee Salary Payroll Tax '!B739,'Employee Salary Payroll Tax '!$D$1:$E$7,2,FALSE)</f>
        <v>NonUnion</v>
      </c>
      <c r="D737" s="61">
        <f t="shared" si="90"/>
        <v>2.98E-2</v>
      </c>
      <c r="E737" s="351">
        <f>'Employee Salary Payroll Tax '!N739</f>
        <v>89498.96</v>
      </c>
      <c r="F737" s="351">
        <f t="shared" si="91"/>
        <v>92166.029008000012</v>
      </c>
      <c r="G737" s="352"/>
      <c r="H737" s="351">
        <f t="shared" si="95"/>
        <v>37701.039999999994</v>
      </c>
      <c r="I737" s="351">
        <f t="shared" si="92"/>
        <v>2667.0690080000059</v>
      </c>
      <c r="J737" s="351">
        <f t="shared" si="93"/>
        <v>165.35827849600037</v>
      </c>
      <c r="K737" s="635">
        <f>SUM('Employee Salary Payroll Tax '!I739:K739)</f>
        <v>88785.659999999989</v>
      </c>
      <c r="L737" s="635">
        <f>'Employee Salary Payroll Tax '!H739</f>
        <v>0</v>
      </c>
      <c r="M737" s="293">
        <f t="shared" si="96"/>
        <v>713.30000000001746</v>
      </c>
      <c r="N737" s="359">
        <f t="shared" si="94"/>
        <v>164.04038541416745</v>
      </c>
      <c r="O737" s="331"/>
      <c r="P737" s="61"/>
      <c r="Q737" s="294"/>
      <c r="R737" s="292"/>
      <c r="S737" s="291"/>
    </row>
    <row r="738" spans="1:19" ht="14.4">
      <c r="A738" s="36">
        <f t="shared" si="89"/>
        <v>723</v>
      </c>
      <c r="B738" s="526"/>
      <c r="C738" s="36" t="str">
        <f>VLOOKUP('Employee Salary Payroll Tax '!B740,'Employee Salary Payroll Tax '!$D$1:$E$7,2,FALSE)</f>
        <v>NonUnion</v>
      </c>
      <c r="D738" s="61">
        <f t="shared" si="90"/>
        <v>2.98E-2</v>
      </c>
      <c r="E738" s="351">
        <f>'Employee Salary Payroll Tax '!N740</f>
        <v>60877.77</v>
      </c>
      <c r="F738" s="351">
        <f t="shared" si="91"/>
        <v>62691.927545999999</v>
      </c>
      <c r="G738" s="352"/>
      <c r="H738" s="351">
        <f t="shared" si="95"/>
        <v>66322.23000000001</v>
      </c>
      <c r="I738" s="351">
        <f t="shared" si="92"/>
        <v>1814.1575460000022</v>
      </c>
      <c r="J738" s="351">
        <f t="shared" si="93"/>
        <v>112.47776785200014</v>
      </c>
      <c r="K738" s="635">
        <f>SUM('Employee Salary Payroll Tax '!I740:K740)</f>
        <v>59162.81</v>
      </c>
      <c r="L738" s="635">
        <f>'Employee Salary Payroll Tax '!H740</f>
        <v>0</v>
      </c>
      <c r="M738" s="293">
        <f t="shared" si="96"/>
        <v>1714.9599999999991</v>
      </c>
      <c r="N738" s="359">
        <f t="shared" si="94"/>
        <v>109.30920775420458</v>
      </c>
      <c r="O738" s="331"/>
      <c r="P738" s="61"/>
      <c r="Q738" s="294"/>
      <c r="R738" s="292"/>
      <c r="S738" s="291"/>
    </row>
    <row r="739" spans="1:19" ht="14.4">
      <c r="A739" s="36">
        <f t="shared" si="89"/>
        <v>724</v>
      </c>
      <c r="B739" s="526"/>
      <c r="C739" s="36" t="str">
        <f>VLOOKUP('Employee Salary Payroll Tax '!B741,'Employee Salary Payroll Tax '!$D$1:$E$7,2,FALSE)</f>
        <v>IBEW</v>
      </c>
      <c r="D739" s="61">
        <f t="shared" si="90"/>
        <v>6.875E-3</v>
      </c>
      <c r="E739" s="351">
        <f>'Employee Salary Payroll Tax '!N741</f>
        <v>56412.69</v>
      </c>
      <c r="F739" s="351">
        <f t="shared" si="91"/>
        <v>56800.527243750003</v>
      </c>
      <c r="G739" s="352"/>
      <c r="H739" s="351">
        <f t="shared" si="95"/>
        <v>70787.31</v>
      </c>
      <c r="I739" s="351">
        <f t="shared" si="92"/>
        <v>387.8372437500002</v>
      </c>
      <c r="J739" s="351">
        <f t="shared" si="93"/>
        <v>24.045909112500013</v>
      </c>
      <c r="K739" s="635">
        <f>SUM('Employee Salary Payroll Tax '!I741:K741)</f>
        <v>52874.310000000005</v>
      </c>
      <c r="L739" s="635">
        <f>'Employee Salary Payroll Tax '!H741</f>
        <v>0</v>
      </c>
      <c r="M739" s="293">
        <f t="shared" si="96"/>
        <v>3538.3799999999974</v>
      </c>
      <c r="N739" s="359">
        <f t="shared" si="94"/>
        <v>22.537674637100498</v>
      </c>
      <c r="O739" s="331"/>
      <c r="P739" s="61"/>
      <c r="Q739" s="294"/>
      <c r="R739" s="292"/>
      <c r="S739" s="291"/>
    </row>
    <row r="740" spans="1:19" ht="14.4">
      <c r="A740" s="36">
        <f t="shared" si="89"/>
        <v>725</v>
      </c>
      <c r="B740" s="526"/>
      <c r="C740" s="36" t="str">
        <f>VLOOKUP('Employee Salary Payroll Tax '!B742,'Employee Salary Payroll Tax '!$D$1:$E$7,2,FALSE)</f>
        <v>NonUnion</v>
      </c>
      <c r="D740" s="61">
        <f t="shared" si="90"/>
        <v>2.98E-2</v>
      </c>
      <c r="E740" s="351">
        <f>'Employee Salary Payroll Tax '!N742</f>
        <v>16362.17</v>
      </c>
      <c r="F740" s="351">
        <f t="shared" si="91"/>
        <v>16849.762666000002</v>
      </c>
      <c r="G740" s="352"/>
      <c r="H740" s="351">
        <f t="shared" si="95"/>
        <v>110837.83</v>
      </c>
      <c r="I740" s="351">
        <f t="shared" si="92"/>
        <v>487.59266600000228</v>
      </c>
      <c r="J740" s="351">
        <f t="shared" si="93"/>
        <v>30.23074529200014</v>
      </c>
      <c r="K740" s="635">
        <f>SUM('Employee Salary Payroll Tax '!I742:K742)</f>
        <v>1686.1799999999998</v>
      </c>
      <c r="L740" s="635">
        <f>'Employee Salary Payroll Tax '!H742</f>
        <v>0</v>
      </c>
      <c r="M740" s="293">
        <f t="shared" si="96"/>
        <v>14675.99</v>
      </c>
      <c r="N740" s="359">
        <f t="shared" si="94"/>
        <v>3.1153861678096124</v>
      </c>
      <c r="O740" s="331"/>
      <c r="P740" s="61"/>
      <c r="Q740" s="294"/>
      <c r="R740" s="292"/>
      <c r="S740" s="291"/>
    </row>
    <row r="741" spans="1:19" ht="14.4">
      <c r="A741" s="36">
        <f t="shared" si="89"/>
        <v>726</v>
      </c>
      <c r="B741" s="526"/>
      <c r="C741" s="36" t="str">
        <f>VLOOKUP('Employee Salary Payroll Tax '!B743,'Employee Salary Payroll Tax '!$D$1:$E$7,2,FALSE)</f>
        <v>IBEW</v>
      </c>
      <c r="D741" s="61">
        <f t="shared" si="90"/>
        <v>6.875E-3</v>
      </c>
      <c r="E741" s="351">
        <f>'Employee Salary Payroll Tax '!N743</f>
        <v>148783.98000000001</v>
      </c>
      <c r="F741" s="351">
        <f t="shared" si="91"/>
        <v>149806.8698625</v>
      </c>
      <c r="G741" s="352"/>
      <c r="H741" s="351">
        <f t="shared" si="95"/>
        <v>0</v>
      </c>
      <c r="I741" s="351">
        <f t="shared" si="92"/>
        <v>1022.8898624999856</v>
      </c>
      <c r="J741" s="351">
        <f t="shared" si="93"/>
        <v>0</v>
      </c>
      <c r="K741" s="635">
        <f>SUM('Employee Salary Payroll Tax '!I743:K743)</f>
        <v>22008.21</v>
      </c>
      <c r="L741" s="635">
        <f>'Employee Salary Payroll Tax '!H743</f>
        <v>0</v>
      </c>
      <c r="M741" s="293">
        <f t="shared" si="96"/>
        <v>126775.77000000002</v>
      </c>
      <c r="N741" s="359">
        <f t="shared" si="94"/>
        <v>0</v>
      </c>
      <c r="O741" s="331"/>
      <c r="P741" s="61"/>
      <c r="Q741" s="294"/>
      <c r="R741" s="292"/>
      <c r="S741" s="291"/>
    </row>
    <row r="742" spans="1:19" ht="14.4">
      <c r="A742" s="36">
        <f t="shared" si="89"/>
        <v>727</v>
      </c>
      <c r="B742" s="526"/>
      <c r="C742" s="36" t="str">
        <f>VLOOKUP('Employee Salary Payroll Tax '!B744,'Employee Salary Payroll Tax '!$D$1:$E$7,2,FALSE)</f>
        <v>IBEW</v>
      </c>
      <c r="D742" s="61">
        <f t="shared" si="90"/>
        <v>6.875E-3</v>
      </c>
      <c r="E742" s="351">
        <f>'Employee Salary Payroll Tax '!N744</f>
        <v>44950.54</v>
      </c>
      <c r="F742" s="351">
        <f t="shared" si="91"/>
        <v>45259.574962500003</v>
      </c>
      <c r="G742" s="352"/>
      <c r="H742" s="351">
        <f t="shared" si="95"/>
        <v>82249.459999999992</v>
      </c>
      <c r="I742" s="351">
        <f t="shared" si="92"/>
        <v>309.03496250000171</v>
      </c>
      <c r="J742" s="351">
        <f t="shared" si="93"/>
        <v>19.160167675000107</v>
      </c>
      <c r="K742" s="635">
        <f>SUM('Employee Salary Payroll Tax '!I744:K744)</f>
        <v>44950.54</v>
      </c>
      <c r="L742" s="635">
        <f>'Employee Salary Payroll Tax '!H744</f>
        <v>0</v>
      </c>
      <c r="M742" s="293">
        <f t="shared" si="96"/>
        <v>0</v>
      </c>
      <c r="N742" s="359">
        <f t="shared" si="94"/>
        <v>19.160167674573856</v>
      </c>
      <c r="O742" s="331"/>
      <c r="P742" s="61"/>
      <c r="Q742" s="294"/>
      <c r="R742" s="292"/>
      <c r="S742" s="291"/>
    </row>
    <row r="743" spans="1:19" ht="14.4">
      <c r="A743" s="36">
        <f t="shared" si="89"/>
        <v>728</v>
      </c>
      <c r="B743" s="526"/>
      <c r="C743" s="36" t="str">
        <f>VLOOKUP('Employee Salary Payroll Tax '!B745,'Employee Salary Payroll Tax '!$D$1:$E$7,2,FALSE)</f>
        <v>IBEW</v>
      </c>
      <c r="D743" s="61">
        <f t="shared" si="90"/>
        <v>6.875E-3</v>
      </c>
      <c r="E743" s="351">
        <f>'Employee Salary Payroll Tax '!N745</f>
        <v>57692.63</v>
      </c>
      <c r="F743" s="351">
        <f t="shared" si="91"/>
        <v>58089.266831249995</v>
      </c>
      <c r="G743" s="352"/>
      <c r="H743" s="351">
        <f t="shared" si="95"/>
        <v>69507.37</v>
      </c>
      <c r="I743" s="351">
        <f t="shared" si="92"/>
        <v>396.63683124999807</v>
      </c>
      <c r="J743" s="351">
        <f t="shared" si="93"/>
        <v>24.591483537499879</v>
      </c>
      <c r="K743" s="635">
        <f>SUM('Employee Salary Payroll Tax '!I745:K745)</f>
        <v>48549.74</v>
      </c>
      <c r="L743" s="635">
        <f>'Employee Salary Payroll Tax '!H745</f>
        <v>0</v>
      </c>
      <c r="M743" s="293">
        <f t="shared" si="96"/>
        <v>9142.89</v>
      </c>
      <c r="N743" s="359">
        <f t="shared" si="94"/>
        <v>20.6943266746412</v>
      </c>
      <c r="O743" s="331"/>
      <c r="P743" s="61"/>
      <c r="Q743" s="294"/>
      <c r="R743" s="292"/>
      <c r="S743" s="291"/>
    </row>
    <row r="744" spans="1:19" ht="14.4">
      <c r="A744" s="36">
        <f t="shared" si="89"/>
        <v>729</v>
      </c>
      <c r="B744" s="526"/>
      <c r="C744" s="36" t="str">
        <f>VLOOKUP('Employee Salary Payroll Tax '!B746,'Employee Salary Payroll Tax '!$D$1:$E$7,2,FALSE)</f>
        <v>NonUnion</v>
      </c>
      <c r="D744" s="61">
        <f t="shared" si="90"/>
        <v>2.98E-2</v>
      </c>
      <c r="E744" s="351">
        <f>'Employee Salary Payroll Tax '!N746</f>
        <v>85913.82</v>
      </c>
      <c r="F744" s="351">
        <f t="shared" si="91"/>
        <v>88474.051836000013</v>
      </c>
      <c r="G744" s="352"/>
      <c r="H744" s="351">
        <f t="shared" si="95"/>
        <v>41286.179999999993</v>
      </c>
      <c r="I744" s="351">
        <f t="shared" si="92"/>
        <v>2560.2318360000063</v>
      </c>
      <c r="J744" s="351">
        <f t="shared" si="93"/>
        <v>158.73437383200039</v>
      </c>
      <c r="K744" s="635">
        <f>SUM('Employee Salary Payroll Tax '!I746:K746)</f>
        <v>0</v>
      </c>
      <c r="L744" s="635">
        <f>'Employee Salary Payroll Tax '!H746</f>
        <v>0</v>
      </c>
      <c r="M744" s="293">
        <f t="shared" si="96"/>
        <v>85913.82</v>
      </c>
      <c r="N744" s="359">
        <f t="shared" si="94"/>
        <v>0</v>
      </c>
      <c r="O744" s="331"/>
      <c r="P744" s="61"/>
      <c r="Q744" s="294"/>
      <c r="R744" s="292"/>
      <c r="S744" s="291"/>
    </row>
    <row r="745" spans="1:19" ht="14.4">
      <c r="A745" s="36">
        <f t="shared" si="89"/>
        <v>730</v>
      </c>
      <c r="B745" s="526"/>
      <c r="C745" s="36" t="str">
        <f>VLOOKUP('Employee Salary Payroll Tax '!B747,'Employee Salary Payroll Tax '!$D$1:$E$7,2,FALSE)</f>
        <v>IBEW</v>
      </c>
      <c r="D745" s="61">
        <f t="shared" si="90"/>
        <v>6.875E-3</v>
      </c>
      <c r="E745" s="351">
        <f>'Employee Salary Payroll Tax '!N747</f>
        <v>123640.25</v>
      </c>
      <c r="F745" s="351">
        <f t="shared" si="91"/>
        <v>124490.27671875</v>
      </c>
      <c r="G745" s="352"/>
      <c r="H745" s="351">
        <f t="shared" si="95"/>
        <v>3559.75</v>
      </c>
      <c r="I745" s="351">
        <f t="shared" si="92"/>
        <v>850.02671874999942</v>
      </c>
      <c r="J745" s="351">
        <f t="shared" si="93"/>
        <v>52.701656562499963</v>
      </c>
      <c r="K745" s="635">
        <f>SUM('Employee Salary Payroll Tax '!I747:K747)</f>
        <v>27774.559999999998</v>
      </c>
      <c r="L745" s="635">
        <f>'Employee Salary Payroll Tax '!H747</f>
        <v>0</v>
      </c>
      <c r="M745" s="293">
        <f t="shared" si="96"/>
        <v>95865.69</v>
      </c>
      <c r="N745" s="359">
        <f t="shared" si="94"/>
        <v>11.838906199904239</v>
      </c>
      <c r="O745" s="331"/>
      <c r="P745" s="61"/>
      <c r="Q745" s="294"/>
      <c r="R745" s="292"/>
      <c r="S745" s="291"/>
    </row>
    <row r="746" spans="1:19" ht="14.4">
      <c r="A746" s="36">
        <f t="shared" si="89"/>
        <v>731</v>
      </c>
      <c r="B746" s="526"/>
      <c r="C746" s="36" t="str">
        <f>VLOOKUP('Employee Salary Payroll Tax '!B748,'Employee Salary Payroll Tax '!$D$1:$E$7,2,FALSE)</f>
        <v>IBEW</v>
      </c>
      <c r="D746" s="61">
        <f t="shared" si="90"/>
        <v>6.875E-3</v>
      </c>
      <c r="E746" s="351">
        <f>'Employee Salary Payroll Tax '!N748</f>
        <v>127020.91</v>
      </c>
      <c r="F746" s="351">
        <f t="shared" si="91"/>
        <v>127894.17875625</v>
      </c>
      <c r="G746" s="352"/>
      <c r="H746" s="351">
        <f t="shared" si="95"/>
        <v>179.08999999999651</v>
      </c>
      <c r="I746" s="351">
        <f t="shared" si="92"/>
        <v>873.26875624999229</v>
      </c>
      <c r="J746" s="351">
        <f t="shared" si="93"/>
        <v>11.103579999999784</v>
      </c>
      <c r="K746" s="635">
        <f>SUM('Employee Salary Payroll Tax '!I748:K748)</f>
        <v>40071.26</v>
      </c>
      <c r="L746" s="635">
        <f>'Employee Salary Payroll Tax '!H748</f>
        <v>0</v>
      </c>
      <c r="M746" s="293">
        <f t="shared" si="96"/>
        <v>86949.65</v>
      </c>
      <c r="N746" s="359">
        <f t="shared" si="94"/>
        <v>3.5028440680143804</v>
      </c>
      <c r="O746" s="331"/>
      <c r="P746" s="61"/>
      <c r="Q746" s="294"/>
      <c r="R746" s="292"/>
      <c r="S746" s="291"/>
    </row>
    <row r="747" spans="1:19" ht="14.4">
      <c r="A747" s="36">
        <f t="shared" si="89"/>
        <v>732</v>
      </c>
      <c r="B747" s="526"/>
      <c r="C747" s="36" t="str">
        <f>VLOOKUP('Employee Salary Payroll Tax '!B749,'Employee Salary Payroll Tax '!$D$1:$E$7,2,FALSE)</f>
        <v>UA</v>
      </c>
      <c r="D747" s="61">
        <f t="shared" si="90"/>
        <v>0.03</v>
      </c>
      <c r="E747" s="351">
        <f>'Employee Salary Payroll Tax '!N749</f>
        <v>69261.070000000007</v>
      </c>
      <c r="F747" s="351">
        <f t="shared" si="91"/>
        <v>71338.902100000007</v>
      </c>
      <c r="G747" s="352"/>
      <c r="H747" s="351">
        <f t="shared" si="95"/>
        <v>57938.929999999993</v>
      </c>
      <c r="I747" s="351">
        <f t="shared" si="92"/>
        <v>2077.8320999999996</v>
      </c>
      <c r="J747" s="351">
        <f t="shared" si="93"/>
        <v>128.82559019999997</v>
      </c>
      <c r="K747" s="635">
        <f>SUM('Employee Salary Payroll Tax '!I749:K749)</f>
        <v>63229.990000000005</v>
      </c>
      <c r="L747" s="635">
        <f>'Employee Salary Payroll Tax '!H749</f>
        <v>869.99</v>
      </c>
      <c r="M747" s="293">
        <f t="shared" si="96"/>
        <v>5161.090000000002</v>
      </c>
      <c r="N747" s="359">
        <f t="shared" si="94"/>
        <v>117.60778139830194</v>
      </c>
      <c r="O747" s="331"/>
      <c r="P747" s="61"/>
      <c r="Q747" s="294"/>
      <c r="R747" s="292"/>
      <c r="S747" s="291"/>
    </row>
    <row r="748" spans="1:19" ht="14.4">
      <c r="A748" s="36">
        <f t="shared" si="89"/>
        <v>733</v>
      </c>
      <c r="B748" s="526"/>
      <c r="C748" s="36" t="str">
        <f>VLOOKUP('Employee Salary Payroll Tax '!B750,'Employee Salary Payroll Tax '!$D$1:$E$7,2,FALSE)</f>
        <v>NonUnion</v>
      </c>
      <c r="D748" s="61">
        <f t="shared" si="90"/>
        <v>2.98E-2</v>
      </c>
      <c r="E748" s="351">
        <f>'Employee Salary Payroll Tax '!N750</f>
        <v>92886.83</v>
      </c>
      <c r="F748" s="351">
        <f t="shared" si="91"/>
        <v>95654.85753400001</v>
      </c>
      <c r="G748" s="352"/>
      <c r="H748" s="351">
        <f t="shared" si="95"/>
        <v>34313.17</v>
      </c>
      <c r="I748" s="351">
        <f t="shared" si="92"/>
        <v>2768.027534000008</v>
      </c>
      <c r="J748" s="351">
        <f t="shared" si="93"/>
        <v>171.6177071080005</v>
      </c>
      <c r="K748" s="635">
        <f>SUM('Employee Salary Payroll Tax '!I750:K750)</f>
        <v>3252.9300000000003</v>
      </c>
      <c r="L748" s="635">
        <f>'Employee Salary Payroll Tax '!H750</f>
        <v>253.7</v>
      </c>
      <c r="M748" s="293">
        <f t="shared" si="96"/>
        <v>89380.2</v>
      </c>
      <c r="N748" s="359">
        <f t="shared" si="94"/>
        <v>6.0101134679353141</v>
      </c>
      <c r="O748" s="331"/>
      <c r="P748" s="61"/>
      <c r="Q748" s="294"/>
      <c r="R748" s="292"/>
      <c r="S748" s="291"/>
    </row>
    <row r="749" spans="1:19" ht="14.4">
      <c r="A749" s="36">
        <f t="shared" si="89"/>
        <v>734</v>
      </c>
      <c r="B749" s="526"/>
      <c r="C749" s="36" t="str">
        <f>VLOOKUP('Employee Salary Payroll Tax '!B751,'Employee Salary Payroll Tax '!$D$1:$E$7,2,FALSE)</f>
        <v>NonUnion</v>
      </c>
      <c r="D749" s="61">
        <f t="shared" si="90"/>
        <v>2.98E-2</v>
      </c>
      <c r="E749" s="351">
        <f>'Employee Salary Payroll Tax '!N751</f>
        <v>75093.56</v>
      </c>
      <c r="F749" s="351">
        <f t="shared" si="91"/>
        <v>77331.348087999999</v>
      </c>
      <c r="G749" s="352"/>
      <c r="H749" s="351">
        <f t="shared" si="95"/>
        <v>52106.44</v>
      </c>
      <c r="I749" s="351">
        <f t="shared" si="92"/>
        <v>2237.7880880000012</v>
      </c>
      <c r="J749" s="351">
        <f t="shared" si="93"/>
        <v>138.74286145600007</v>
      </c>
      <c r="K749" s="635">
        <f>SUM('Employee Salary Payroll Tax '!I751:K751)</f>
        <v>46498.41</v>
      </c>
      <c r="L749" s="635">
        <f>'Employee Salary Payroll Tax '!H751</f>
        <v>0</v>
      </c>
      <c r="M749" s="293">
        <f t="shared" si="96"/>
        <v>28595.149999999994</v>
      </c>
      <c r="N749" s="359">
        <f t="shared" si="94"/>
        <v>85.910462314856019</v>
      </c>
      <c r="O749" s="331"/>
      <c r="P749" s="61"/>
      <c r="Q749" s="294"/>
      <c r="R749" s="292"/>
      <c r="S749" s="291"/>
    </row>
    <row r="750" spans="1:19" ht="14.4">
      <c r="A750" s="36">
        <f t="shared" si="89"/>
        <v>735</v>
      </c>
      <c r="B750" s="526"/>
      <c r="C750" s="36" t="str">
        <f>VLOOKUP('Employee Salary Payroll Tax '!B752,'Employee Salary Payroll Tax '!$D$1:$E$7,2,FALSE)</f>
        <v>IBEW</v>
      </c>
      <c r="D750" s="61">
        <f t="shared" si="90"/>
        <v>6.875E-3</v>
      </c>
      <c r="E750" s="351">
        <f>'Employee Salary Payroll Tax '!N752</f>
        <v>126883.88</v>
      </c>
      <c r="F750" s="351">
        <f t="shared" si="91"/>
        <v>127756.20667499999</v>
      </c>
      <c r="G750" s="352"/>
      <c r="H750" s="351">
        <f t="shared" si="95"/>
        <v>316.11999999999534</v>
      </c>
      <c r="I750" s="351">
        <f t="shared" si="92"/>
        <v>872.32667499998934</v>
      </c>
      <c r="J750" s="351">
        <f t="shared" si="93"/>
        <v>19.59943999999971</v>
      </c>
      <c r="K750" s="635">
        <f>SUM('Employee Salary Payroll Tax '!I752:K752)</f>
        <v>90441.61</v>
      </c>
      <c r="L750" s="635">
        <f>'Employee Salary Payroll Tax '!H752</f>
        <v>0</v>
      </c>
      <c r="M750" s="293">
        <f t="shared" si="96"/>
        <v>36442.270000000004</v>
      </c>
      <c r="N750" s="359">
        <f t="shared" si="94"/>
        <v>13.970292433399763</v>
      </c>
      <c r="O750" s="331"/>
      <c r="P750" s="61"/>
      <c r="Q750" s="294"/>
      <c r="R750" s="292"/>
      <c r="S750" s="291"/>
    </row>
    <row r="751" spans="1:19" ht="14.4">
      <c r="A751" s="36">
        <f t="shared" si="89"/>
        <v>736</v>
      </c>
      <c r="B751" s="526"/>
      <c r="C751" s="36" t="str">
        <f>VLOOKUP('Employee Salary Payroll Tax '!B753,'Employee Salary Payroll Tax '!$D$1:$E$7,2,FALSE)</f>
        <v>NonUnion</v>
      </c>
      <c r="D751" s="61">
        <f t="shared" si="90"/>
        <v>2.98E-2</v>
      </c>
      <c r="E751" s="351">
        <f>'Employee Salary Payroll Tax '!N753</f>
        <v>12521.76</v>
      </c>
      <c r="F751" s="351">
        <f t="shared" si="91"/>
        <v>12894.908448</v>
      </c>
      <c r="G751" s="352"/>
      <c r="H751" s="351">
        <f t="shared" si="95"/>
        <v>114678.24</v>
      </c>
      <c r="I751" s="351">
        <f t="shared" si="92"/>
        <v>373.14844799999992</v>
      </c>
      <c r="J751" s="351">
        <f t="shared" si="93"/>
        <v>23.135203775999994</v>
      </c>
      <c r="K751" s="635">
        <f>SUM('Employee Salary Payroll Tax '!I753:K753)</f>
        <v>7606.96</v>
      </c>
      <c r="L751" s="635">
        <f>'Employee Salary Payroll Tax '!H753</f>
        <v>0</v>
      </c>
      <c r="M751" s="293">
        <f t="shared" si="96"/>
        <v>4914.8</v>
      </c>
      <c r="N751" s="359">
        <f t="shared" si="94"/>
        <v>14.054619294877579</v>
      </c>
      <c r="O751" s="331"/>
      <c r="P751" s="61"/>
      <c r="Q751" s="294"/>
      <c r="R751" s="292"/>
      <c r="S751" s="291"/>
    </row>
    <row r="752" spans="1:19" ht="14.4">
      <c r="A752" s="36">
        <f t="shared" si="89"/>
        <v>737</v>
      </c>
      <c r="B752" s="526"/>
      <c r="C752" s="36" t="str">
        <f>VLOOKUP('Employee Salary Payroll Tax '!B754,'Employee Salary Payroll Tax '!$D$1:$E$7,2,FALSE)</f>
        <v>IBEW</v>
      </c>
      <c r="D752" s="61">
        <f t="shared" si="90"/>
        <v>6.875E-3</v>
      </c>
      <c r="E752" s="351">
        <f>'Employee Salary Payroll Tax '!N754</f>
        <v>120508.61</v>
      </c>
      <c r="F752" s="351">
        <f t="shared" si="91"/>
        <v>121337.10669375</v>
      </c>
      <c r="G752" s="352"/>
      <c r="H752" s="351">
        <f t="shared" si="95"/>
        <v>6691.3899999999994</v>
      </c>
      <c r="I752" s="351">
        <f t="shared" si="92"/>
        <v>828.49669374999939</v>
      </c>
      <c r="J752" s="351">
        <f t="shared" si="93"/>
        <v>51.366795012499963</v>
      </c>
      <c r="K752" s="635">
        <f>SUM('Employee Salary Payroll Tax '!I754:K754)</f>
        <v>22074.38</v>
      </c>
      <c r="L752" s="635">
        <f>'Employee Salary Payroll Tax '!H754</f>
        <v>0</v>
      </c>
      <c r="M752" s="293">
        <f t="shared" si="96"/>
        <v>98434.23</v>
      </c>
      <c r="N752" s="359">
        <f t="shared" si="94"/>
        <v>9.4092044749219159</v>
      </c>
      <c r="O752" s="331"/>
      <c r="P752" s="61"/>
      <c r="Q752" s="294"/>
      <c r="R752" s="292"/>
      <c r="S752" s="291"/>
    </row>
    <row r="753" spans="1:19" ht="14.4">
      <c r="A753" s="36">
        <f t="shared" si="89"/>
        <v>738</v>
      </c>
      <c r="B753" s="526"/>
      <c r="C753" s="36" t="str">
        <f>VLOOKUP('Employee Salary Payroll Tax '!B755,'Employee Salary Payroll Tax '!$D$1:$E$7,2,FALSE)</f>
        <v>IBEW</v>
      </c>
      <c r="D753" s="61">
        <f t="shared" si="90"/>
        <v>6.875E-3</v>
      </c>
      <c r="E753" s="351">
        <f>'Employee Salary Payroll Tax '!N755</f>
        <v>16462.21</v>
      </c>
      <c r="F753" s="351">
        <f t="shared" si="91"/>
        <v>16575.387693749999</v>
      </c>
      <c r="G753" s="352"/>
      <c r="H753" s="351">
        <f t="shared" si="95"/>
        <v>110737.79000000001</v>
      </c>
      <c r="I753" s="351">
        <f t="shared" si="92"/>
        <v>113.17769374999989</v>
      </c>
      <c r="J753" s="351">
        <f t="shared" si="93"/>
        <v>7.0170170124999931</v>
      </c>
      <c r="K753" s="635">
        <f>SUM('Employee Salary Payroll Tax '!I755:K755)</f>
        <v>16462.21</v>
      </c>
      <c r="L753" s="635">
        <f>'Employee Salary Payroll Tax '!H755</f>
        <v>0</v>
      </c>
      <c r="M753" s="293">
        <f t="shared" si="96"/>
        <v>0</v>
      </c>
      <c r="N753" s="359">
        <f t="shared" si="94"/>
        <v>7.017017012073743</v>
      </c>
      <c r="O753" s="331"/>
      <c r="P753" s="61"/>
      <c r="Q753" s="294"/>
      <c r="R753" s="292"/>
      <c r="S753" s="291"/>
    </row>
    <row r="754" spans="1:19" ht="14.4">
      <c r="A754" s="36">
        <f t="shared" si="89"/>
        <v>739</v>
      </c>
      <c r="B754" s="526"/>
      <c r="C754" s="36" t="str">
        <f>VLOOKUP('Employee Salary Payroll Tax '!B756,'Employee Salary Payroll Tax '!$D$1:$E$7,2,FALSE)</f>
        <v>UA</v>
      </c>
      <c r="D754" s="61">
        <f t="shared" si="90"/>
        <v>0.03</v>
      </c>
      <c r="E754" s="351">
        <f>'Employee Salary Payroll Tax '!N756</f>
        <v>97913.06</v>
      </c>
      <c r="F754" s="351">
        <f t="shared" si="91"/>
        <v>100850.4518</v>
      </c>
      <c r="G754" s="352"/>
      <c r="H754" s="351">
        <f t="shared" si="95"/>
        <v>29286.940000000002</v>
      </c>
      <c r="I754" s="351">
        <f t="shared" si="92"/>
        <v>2937.3917999999976</v>
      </c>
      <c r="J754" s="351">
        <f t="shared" si="93"/>
        <v>182.11829159999985</v>
      </c>
      <c r="K754" s="635">
        <f>SUM('Employee Salary Payroll Tax '!I756:K756)</f>
        <v>74768.89</v>
      </c>
      <c r="L754" s="635">
        <f>'Employee Salary Payroll Tax '!H756</f>
        <v>0</v>
      </c>
      <c r="M754" s="293">
        <f t="shared" si="96"/>
        <v>23144.17</v>
      </c>
      <c r="N754" s="359">
        <f t="shared" si="94"/>
        <v>139.07013539857957</v>
      </c>
      <c r="O754" s="331"/>
      <c r="P754" s="61"/>
      <c r="Q754" s="294"/>
      <c r="R754" s="292"/>
      <c r="S754" s="291"/>
    </row>
    <row r="755" spans="1:19" ht="14.4">
      <c r="A755" s="36">
        <f t="shared" si="89"/>
        <v>740</v>
      </c>
      <c r="B755" s="526"/>
      <c r="C755" s="36" t="str">
        <f>VLOOKUP('Employee Salary Payroll Tax '!B757,'Employee Salary Payroll Tax '!$D$1:$E$7,2,FALSE)</f>
        <v>NonUnion</v>
      </c>
      <c r="D755" s="61">
        <f t="shared" si="90"/>
        <v>2.98E-2</v>
      </c>
      <c r="E755" s="351">
        <f>'Employee Salary Payroll Tax '!N757</f>
        <v>67366.429999999993</v>
      </c>
      <c r="F755" s="351">
        <f t="shared" si="91"/>
        <v>69373.949613999997</v>
      </c>
      <c r="G755" s="352"/>
      <c r="H755" s="351">
        <f t="shared" si="95"/>
        <v>59833.570000000007</v>
      </c>
      <c r="I755" s="351">
        <f t="shared" si="92"/>
        <v>2007.5196140000044</v>
      </c>
      <c r="J755" s="351">
        <f t="shared" si="93"/>
        <v>124.46621606800026</v>
      </c>
      <c r="K755" s="635">
        <f>SUM('Employee Salary Payroll Tax '!I757:K757)</f>
        <v>2730.87</v>
      </c>
      <c r="L755" s="635">
        <f>'Employee Salary Payroll Tax '!H757</f>
        <v>0</v>
      </c>
      <c r="M755" s="293">
        <f t="shared" si="96"/>
        <v>64635.55999999999</v>
      </c>
      <c r="N755" s="359">
        <f t="shared" si="94"/>
        <v>5.0455554119251138</v>
      </c>
      <c r="O755" s="331"/>
      <c r="P755" s="61"/>
      <c r="Q755" s="294"/>
      <c r="R755" s="292"/>
      <c r="S755" s="291"/>
    </row>
    <row r="756" spans="1:19" ht="14.4">
      <c r="A756" s="36">
        <f t="shared" si="89"/>
        <v>741</v>
      </c>
      <c r="B756" s="526"/>
      <c r="C756" s="36" t="str">
        <f>VLOOKUP('Employee Salary Payroll Tax '!B758,'Employee Salary Payroll Tax '!$D$1:$E$7,2,FALSE)</f>
        <v>NonUnion</v>
      </c>
      <c r="D756" s="61">
        <f t="shared" si="90"/>
        <v>2.98E-2</v>
      </c>
      <c r="E756" s="351">
        <f>'Employee Salary Payroll Tax '!N758</f>
        <v>50854.86</v>
      </c>
      <c r="F756" s="351">
        <f t="shared" si="91"/>
        <v>52370.334828000006</v>
      </c>
      <c r="G756" s="352"/>
      <c r="H756" s="351">
        <f t="shared" si="95"/>
        <v>76345.14</v>
      </c>
      <c r="I756" s="351">
        <f t="shared" si="92"/>
        <v>1515.4748280000058</v>
      </c>
      <c r="J756" s="351">
        <f t="shared" si="93"/>
        <v>93.959439336000358</v>
      </c>
      <c r="K756" s="635">
        <f>SUM('Employee Salary Payroll Tax '!I758:K758)</f>
        <v>50854.86</v>
      </c>
      <c r="L756" s="635">
        <f>'Employee Salary Payroll Tax '!H758</f>
        <v>0</v>
      </c>
      <c r="M756" s="293">
        <f t="shared" si="96"/>
        <v>0</v>
      </c>
      <c r="N756" s="359">
        <f t="shared" si="94"/>
        <v>93.959439334152762</v>
      </c>
      <c r="O756" s="331"/>
      <c r="P756" s="61"/>
      <c r="Q756" s="294"/>
      <c r="R756" s="292"/>
      <c r="S756" s="291"/>
    </row>
    <row r="757" spans="1:19" ht="14.4">
      <c r="A757" s="36">
        <f t="shared" si="89"/>
        <v>742</v>
      </c>
      <c r="B757" s="526"/>
      <c r="C757" s="36" t="str">
        <f>VLOOKUP('Employee Salary Payroll Tax '!B759,'Employee Salary Payroll Tax '!$D$1:$E$7,2,FALSE)</f>
        <v>IBEW</v>
      </c>
      <c r="D757" s="61">
        <f t="shared" si="90"/>
        <v>6.875E-3</v>
      </c>
      <c r="E757" s="351">
        <f>'Employee Salary Payroll Tax '!N759</f>
        <v>50160.7</v>
      </c>
      <c r="F757" s="351">
        <f t="shared" si="91"/>
        <v>50505.554812499999</v>
      </c>
      <c r="G757" s="352"/>
      <c r="H757" s="351">
        <f t="shared" si="95"/>
        <v>77039.3</v>
      </c>
      <c r="I757" s="351">
        <f t="shared" si="92"/>
        <v>344.85481250000157</v>
      </c>
      <c r="J757" s="351">
        <f t="shared" si="93"/>
        <v>21.380998375000097</v>
      </c>
      <c r="K757" s="635">
        <f>SUM('Employee Salary Payroll Tax '!I759:K759)</f>
        <v>0</v>
      </c>
      <c r="L757" s="635">
        <f>'Employee Salary Payroll Tax '!H759</f>
        <v>0</v>
      </c>
      <c r="M757" s="293">
        <f t="shared" si="96"/>
        <v>50160.7</v>
      </c>
      <c r="N757" s="359">
        <f t="shared" si="94"/>
        <v>0</v>
      </c>
      <c r="O757" s="331"/>
      <c r="P757" s="61"/>
      <c r="Q757" s="294"/>
      <c r="R757" s="292"/>
      <c r="S757" s="291"/>
    </row>
    <row r="758" spans="1:19" ht="14.4">
      <c r="A758" s="36">
        <f t="shared" si="89"/>
        <v>743</v>
      </c>
      <c r="B758" s="526"/>
      <c r="C758" s="36" t="str">
        <f>VLOOKUP('Employee Salary Payroll Tax '!B760,'Employee Salary Payroll Tax '!$D$1:$E$7,2,FALSE)</f>
        <v>NonUnion</v>
      </c>
      <c r="D758" s="61">
        <f t="shared" si="90"/>
        <v>2.98E-2</v>
      </c>
      <c r="E758" s="351">
        <f>'Employee Salary Payroll Tax '!N760</f>
        <v>57565.91</v>
      </c>
      <c r="F758" s="351">
        <f t="shared" si="91"/>
        <v>59281.374118000007</v>
      </c>
      <c r="G758" s="352"/>
      <c r="H758" s="351">
        <f t="shared" si="95"/>
        <v>69634.09</v>
      </c>
      <c r="I758" s="351">
        <f t="shared" si="92"/>
        <v>1715.4641180000035</v>
      </c>
      <c r="J758" s="351">
        <f t="shared" si="93"/>
        <v>106.35877531600022</v>
      </c>
      <c r="K758" s="635">
        <f>SUM('Employee Salary Payroll Tax '!I760:K760)</f>
        <v>37124.009999999995</v>
      </c>
      <c r="L758" s="635">
        <f>'Employee Salary Payroll Tax '!H760</f>
        <v>0</v>
      </c>
      <c r="M758" s="293">
        <f t="shared" si="96"/>
        <v>20441.900000000009</v>
      </c>
      <c r="N758" s="359">
        <f t="shared" si="94"/>
        <v>68.590320874808612</v>
      </c>
      <c r="O758" s="331"/>
      <c r="P758" s="61"/>
      <c r="Q758" s="294"/>
      <c r="R758" s="292"/>
      <c r="S758" s="291"/>
    </row>
    <row r="759" spans="1:19" ht="14.4">
      <c r="A759" s="36">
        <f t="shared" si="89"/>
        <v>744</v>
      </c>
      <c r="B759" s="526"/>
      <c r="C759" s="36" t="str">
        <f>VLOOKUP('Employee Salary Payroll Tax '!B761,'Employee Salary Payroll Tax '!$D$1:$E$7,2,FALSE)</f>
        <v>IBEW</v>
      </c>
      <c r="D759" s="61">
        <f t="shared" si="90"/>
        <v>6.875E-3</v>
      </c>
      <c r="E759" s="351">
        <f>'Employee Salary Payroll Tax '!N761</f>
        <v>18460.240000000002</v>
      </c>
      <c r="F759" s="351">
        <f t="shared" si="91"/>
        <v>18587.154150000002</v>
      </c>
      <c r="G759" s="352"/>
      <c r="H759" s="351">
        <f t="shared" si="95"/>
        <v>108739.76</v>
      </c>
      <c r="I759" s="351">
        <f t="shared" si="92"/>
        <v>126.91415000000052</v>
      </c>
      <c r="J759" s="351">
        <f t="shared" si="93"/>
        <v>7.8686773000000318</v>
      </c>
      <c r="K759" s="635">
        <f>SUM('Employee Salary Payroll Tax '!I761:K761)</f>
        <v>18460.239999999998</v>
      </c>
      <c r="L759" s="635">
        <f>'Employee Salary Payroll Tax '!H761</f>
        <v>0</v>
      </c>
      <c r="M759" s="293">
        <f t="shared" si="96"/>
        <v>3.637978807091713E-12</v>
      </c>
      <c r="N759" s="359">
        <f t="shared" si="94"/>
        <v>7.8686772995737799</v>
      </c>
      <c r="O759" s="331"/>
      <c r="P759" s="61"/>
      <c r="Q759" s="294"/>
      <c r="R759" s="292"/>
      <c r="S759" s="291"/>
    </row>
    <row r="760" spans="1:19" ht="14.4">
      <c r="A760" s="36">
        <f t="shared" si="89"/>
        <v>745</v>
      </c>
      <c r="B760" s="526"/>
      <c r="C760" s="36" t="str">
        <f>VLOOKUP('Employee Salary Payroll Tax '!B762,'Employee Salary Payroll Tax '!$D$1:$E$7,2,FALSE)</f>
        <v>NonUnion</v>
      </c>
      <c r="D760" s="61">
        <f t="shared" si="90"/>
        <v>2.98E-2</v>
      </c>
      <c r="E760" s="351">
        <f>'Employee Salary Payroll Tax '!N762</f>
        <v>0</v>
      </c>
      <c r="F760" s="351">
        <f t="shared" si="91"/>
        <v>0</v>
      </c>
      <c r="G760" s="352"/>
      <c r="H760" s="351">
        <f t="shared" si="95"/>
        <v>127200</v>
      </c>
      <c r="I760" s="351">
        <f t="shared" si="92"/>
        <v>0</v>
      </c>
      <c r="J760" s="351">
        <f t="shared" si="93"/>
        <v>0</v>
      </c>
      <c r="K760" s="635">
        <f>SUM('Employee Salary Payroll Tax '!I762:K762)</f>
        <v>304.94</v>
      </c>
      <c r="L760" s="635">
        <f>'Employee Salary Payroll Tax '!H762</f>
        <v>0</v>
      </c>
      <c r="M760" s="293">
        <f t="shared" si="96"/>
        <v>-304.94</v>
      </c>
      <c r="N760" s="359">
        <f t="shared" si="94"/>
        <v>0</v>
      </c>
      <c r="O760" s="331"/>
      <c r="P760" s="61"/>
      <c r="Q760" s="294"/>
      <c r="R760" s="292"/>
      <c r="S760" s="291"/>
    </row>
    <row r="761" spans="1:19" ht="14.4">
      <c r="A761" s="36">
        <f t="shared" si="89"/>
        <v>746</v>
      </c>
      <c r="B761" s="526"/>
      <c r="C761" s="36" t="str">
        <f>VLOOKUP('Employee Salary Payroll Tax '!B763,'Employee Salary Payroll Tax '!$D$1:$E$7,2,FALSE)</f>
        <v>NonUnion</v>
      </c>
      <c r="D761" s="61">
        <f t="shared" si="90"/>
        <v>2.98E-2</v>
      </c>
      <c r="E761" s="351">
        <f>'Employee Salary Payroll Tax '!N763</f>
        <v>113011.66</v>
      </c>
      <c r="F761" s="351">
        <f t="shared" si="91"/>
        <v>116379.407468</v>
      </c>
      <c r="G761" s="352"/>
      <c r="H761" s="351">
        <f t="shared" si="95"/>
        <v>14188.339999999997</v>
      </c>
      <c r="I761" s="351">
        <f t="shared" si="92"/>
        <v>3367.7474680000014</v>
      </c>
      <c r="J761" s="351">
        <f t="shared" si="93"/>
        <v>208.80034301600008</v>
      </c>
      <c r="K761" s="635">
        <f>SUM('Employee Salary Payroll Tax '!I763:K763)</f>
        <v>113011.66</v>
      </c>
      <c r="L761" s="635">
        <f>'Employee Salary Payroll Tax '!H763</f>
        <v>0</v>
      </c>
      <c r="M761" s="293">
        <f t="shared" si="96"/>
        <v>0</v>
      </c>
      <c r="N761" s="359">
        <f t="shared" si="94"/>
        <v>208.8003430141525</v>
      </c>
      <c r="O761" s="331"/>
      <c r="P761" s="61"/>
      <c r="Q761" s="294"/>
      <c r="R761" s="292"/>
      <c r="S761" s="291"/>
    </row>
    <row r="762" spans="1:19" ht="14.4">
      <c r="A762" s="36">
        <f t="shared" si="89"/>
        <v>747</v>
      </c>
      <c r="B762" s="526"/>
      <c r="C762" s="36" t="str">
        <f>VLOOKUP('Employee Salary Payroll Tax '!B764,'Employee Salary Payroll Tax '!$D$1:$E$7,2,FALSE)</f>
        <v>NonUnion</v>
      </c>
      <c r="D762" s="61">
        <f t="shared" si="90"/>
        <v>2.98E-2</v>
      </c>
      <c r="E762" s="351">
        <f>'Employee Salary Payroll Tax '!N764</f>
        <v>86560.94</v>
      </c>
      <c r="F762" s="351">
        <f t="shared" si="91"/>
        <v>89140.45601200001</v>
      </c>
      <c r="G762" s="352"/>
      <c r="H762" s="351">
        <f t="shared" si="95"/>
        <v>40639.06</v>
      </c>
      <c r="I762" s="351">
        <f t="shared" si="92"/>
        <v>2579.5160120000073</v>
      </c>
      <c r="J762" s="351">
        <f t="shared" si="93"/>
        <v>159.92999274400046</v>
      </c>
      <c r="K762" s="635">
        <f>SUM('Employee Salary Payroll Tax '!I764:K764)</f>
        <v>86453.33</v>
      </c>
      <c r="L762" s="635">
        <f>'Employee Salary Payroll Tax '!H764</f>
        <v>64.05</v>
      </c>
      <c r="M762" s="293">
        <f t="shared" si="96"/>
        <v>43.560000000000585</v>
      </c>
      <c r="N762" s="359">
        <f t="shared" si="94"/>
        <v>159.73117250615516</v>
      </c>
      <c r="O762" s="331"/>
      <c r="P762" s="61"/>
      <c r="Q762" s="294"/>
      <c r="R762" s="292"/>
      <c r="S762" s="291"/>
    </row>
    <row r="763" spans="1:19" ht="14.4">
      <c r="A763" s="36">
        <f t="shared" si="89"/>
        <v>748</v>
      </c>
      <c r="B763" s="526"/>
      <c r="C763" s="36" t="str">
        <f>VLOOKUP('Employee Salary Payroll Tax '!B765,'Employee Salary Payroll Tax '!$D$1:$E$7,2,FALSE)</f>
        <v>NonUnion</v>
      </c>
      <c r="D763" s="61">
        <f t="shared" si="90"/>
        <v>2.98E-2</v>
      </c>
      <c r="E763" s="351">
        <f>'Employee Salary Payroll Tax '!N765</f>
        <v>84270.87</v>
      </c>
      <c r="F763" s="351">
        <f t="shared" si="91"/>
        <v>86782.141925999997</v>
      </c>
      <c r="G763" s="352"/>
      <c r="H763" s="351">
        <f t="shared" si="95"/>
        <v>42929.130000000005</v>
      </c>
      <c r="I763" s="351">
        <f t="shared" si="92"/>
        <v>2511.2719260000013</v>
      </c>
      <c r="J763" s="351">
        <f t="shared" si="93"/>
        <v>155.69885941200008</v>
      </c>
      <c r="K763" s="635">
        <f>SUM('Employee Salary Payroll Tax '!I765:K765)</f>
        <v>-89.54</v>
      </c>
      <c r="L763" s="635">
        <f>'Employee Salary Payroll Tax '!H765</f>
        <v>83.88</v>
      </c>
      <c r="M763" s="293">
        <f t="shared" si="96"/>
        <v>84276.529999999984</v>
      </c>
      <c r="N763" s="359">
        <f t="shared" si="94"/>
        <v>-0.16543410399803701</v>
      </c>
      <c r="O763" s="331"/>
      <c r="P763" s="61"/>
      <c r="Q763" s="294"/>
      <c r="R763" s="292"/>
      <c r="S763" s="291"/>
    </row>
    <row r="764" spans="1:19" ht="14.4">
      <c r="A764" s="36">
        <f t="shared" si="89"/>
        <v>749</v>
      </c>
      <c r="B764" s="526"/>
      <c r="C764" s="36" t="str">
        <f>VLOOKUP('Employee Salary Payroll Tax '!B766,'Employee Salary Payroll Tax '!$D$1:$E$7,2,FALSE)</f>
        <v>NonUnion</v>
      </c>
      <c r="D764" s="61">
        <f t="shared" si="90"/>
        <v>2.98E-2</v>
      </c>
      <c r="E764" s="351">
        <f>'Employee Salary Payroll Tax '!N766</f>
        <v>54165.13</v>
      </c>
      <c r="F764" s="351">
        <f t="shared" si="91"/>
        <v>55779.250873999998</v>
      </c>
      <c r="G764" s="352"/>
      <c r="H764" s="351">
        <f t="shared" si="95"/>
        <v>73034.87</v>
      </c>
      <c r="I764" s="351">
        <f t="shared" si="92"/>
        <v>1614.1208740000002</v>
      </c>
      <c r="J764" s="351">
        <f t="shared" si="93"/>
        <v>100.07549418800001</v>
      </c>
      <c r="K764" s="635">
        <f>SUM('Employee Salary Payroll Tax '!I766:K766)</f>
        <v>38420.93</v>
      </c>
      <c r="L764" s="635">
        <f>'Employee Salary Payroll Tax '!H766</f>
        <v>0</v>
      </c>
      <c r="M764" s="293">
        <f t="shared" si="96"/>
        <v>15744.199999999997</v>
      </c>
      <c r="N764" s="359">
        <f t="shared" si="94"/>
        <v>70.98651026668945</v>
      </c>
      <c r="O764" s="331"/>
      <c r="P764" s="61"/>
      <c r="Q764" s="294"/>
      <c r="R764" s="292"/>
      <c r="S764" s="291"/>
    </row>
    <row r="765" spans="1:19" ht="14.4">
      <c r="A765" s="36">
        <f t="shared" si="89"/>
        <v>750</v>
      </c>
      <c r="B765" s="526"/>
      <c r="C765" s="36" t="str">
        <f>VLOOKUP('Employee Salary Payroll Tax '!B767,'Employee Salary Payroll Tax '!$D$1:$E$7,2,FALSE)</f>
        <v>NonUnion</v>
      </c>
      <c r="D765" s="61">
        <f t="shared" si="90"/>
        <v>2.98E-2</v>
      </c>
      <c r="E765" s="351">
        <f>'Employee Salary Payroll Tax '!N767</f>
        <v>77245.55</v>
      </c>
      <c r="F765" s="351">
        <f t="shared" si="91"/>
        <v>79547.467390000005</v>
      </c>
      <c r="G765" s="352"/>
      <c r="H765" s="351">
        <f t="shared" si="95"/>
        <v>49954.45</v>
      </c>
      <c r="I765" s="351">
        <f t="shared" si="92"/>
        <v>2301.9173900000023</v>
      </c>
      <c r="J765" s="351">
        <f t="shared" si="93"/>
        <v>142.71887818000013</v>
      </c>
      <c r="K765" s="635">
        <f>SUM('Employee Salary Payroll Tax '!I767:K767)</f>
        <v>19288.849999999999</v>
      </c>
      <c r="L765" s="635">
        <f>'Employee Salary Payroll Tax '!H767</f>
        <v>0</v>
      </c>
      <c r="M765" s="293">
        <f t="shared" si="96"/>
        <v>57956.700000000004</v>
      </c>
      <c r="N765" s="359">
        <f t="shared" si="94"/>
        <v>35.638079259538671</v>
      </c>
      <c r="O765" s="331"/>
      <c r="P765" s="61"/>
      <c r="Q765" s="294"/>
      <c r="R765" s="292"/>
      <c r="S765" s="291"/>
    </row>
    <row r="766" spans="1:19" ht="14.4">
      <c r="A766" s="36">
        <f t="shared" si="89"/>
        <v>751</v>
      </c>
      <c r="B766" s="526"/>
      <c r="C766" s="36" t="str">
        <f>VLOOKUP('Employee Salary Payroll Tax '!B768,'Employee Salary Payroll Tax '!$D$1:$E$7,2,FALSE)</f>
        <v>NonUnion</v>
      </c>
      <c r="D766" s="61">
        <f t="shared" si="90"/>
        <v>2.98E-2</v>
      </c>
      <c r="E766" s="351">
        <f>'Employee Salary Payroll Tax '!N768</f>
        <v>95834.16</v>
      </c>
      <c r="F766" s="351">
        <f t="shared" si="91"/>
        <v>98690.017968000015</v>
      </c>
      <c r="G766" s="352"/>
      <c r="H766" s="351">
        <f t="shared" si="95"/>
        <v>31365.839999999997</v>
      </c>
      <c r="I766" s="351">
        <f t="shared" si="92"/>
        <v>2855.8579680000112</v>
      </c>
      <c r="J766" s="351">
        <f t="shared" si="93"/>
        <v>177.06319401600069</v>
      </c>
      <c r="K766" s="635">
        <f>SUM('Employee Salary Payroll Tax '!I768:K768)</f>
        <v>19592.600000000002</v>
      </c>
      <c r="L766" s="635">
        <f>'Employee Salary Payroll Tax '!H768</f>
        <v>0</v>
      </c>
      <c r="M766" s="293">
        <f t="shared" si="96"/>
        <v>76241.56</v>
      </c>
      <c r="N766" s="359">
        <f t="shared" si="94"/>
        <v>36.199287759622422</v>
      </c>
      <c r="O766" s="331"/>
      <c r="P766" s="61"/>
      <c r="Q766" s="294"/>
      <c r="R766" s="292"/>
      <c r="S766" s="291"/>
    </row>
    <row r="767" spans="1:19" ht="14.4">
      <c r="A767" s="36">
        <f t="shared" si="89"/>
        <v>752</v>
      </c>
      <c r="B767" s="526"/>
      <c r="C767" s="36" t="str">
        <f>VLOOKUP('Employee Salary Payroll Tax '!B769,'Employee Salary Payroll Tax '!$D$1:$E$7,2,FALSE)</f>
        <v>IBEW</v>
      </c>
      <c r="D767" s="61">
        <f t="shared" si="90"/>
        <v>6.875E-3</v>
      </c>
      <c r="E767" s="351">
        <f>'Employee Salary Payroll Tax '!N769</f>
        <v>66409.95</v>
      </c>
      <c r="F767" s="351">
        <f t="shared" si="91"/>
        <v>66866.51840624999</v>
      </c>
      <c r="G767" s="352"/>
      <c r="H767" s="351">
        <f t="shared" si="95"/>
        <v>60790.05</v>
      </c>
      <c r="I767" s="351">
        <f t="shared" si="92"/>
        <v>456.56840624999313</v>
      </c>
      <c r="J767" s="351">
        <f t="shared" si="93"/>
        <v>28.307241187499574</v>
      </c>
      <c r="K767" s="635">
        <f>SUM('Employee Salary Payroll Tax '!I769:K769)</f>
        <v>43149.5</v>
      </c>
      <c r="L767" s="635">
        <f>'Employee Salary Payroll Tax '!H769</f>
        <v>0</v>
      </c>
      <c r="M767" s="293">
        <f t="shared" si="96"/>
        <v>23260.449999999997</v>
      </c>
      <c r="N767" s="359">
        <f t="shared" si="94"/>
        <v>18.392474374722774</v>
      </c>
      <c r="O767" s="331"/>
      <c r="P767" s="61"/>
      <c r="Q767" s="294"/>
      <c r="R767" s="292"/>
      <c r="S767" s="291"/>
    </row>
    <row r="768" spans="1:19" ht="14.4">
      <c r="A768" s="36">
        <f t="shared" si="89"/>
        <v>753</v>
      </c>
      <c r="B768" s="526"/>
      <c r="C768" s="36" t="str">
        <f>VLOOKUP('Employee Salary Payroll Tax '!B770,'Employee Salary Payroll Tax '!$D$1:$E$7,2,FALSE)</f>
        <v>NonUnion</v>
      </c>
      <c r="D768" s="61">
        <f t="shared" si="90"/>
        <v>2.98E-2</v>
      </c>
      <c r="E768" s="351">
        <f>'Employee Salary Payroll Tax '!N770</f>
        <v>57429.93</v>
      </c>
      <c r="F768" s="351">
        <f t="shared" si="91"/>
        <v>59141.341914000004</v>
      </c>
      <c r="G768" s="352"/>
      <c r="H768" s="351">
        <f t="shared" si="95"/>
        <v>69770.070000000007</v>
      </c>
      <c r="I768" s="351">
        <f t="shared" si="92"/>
        <v>1711.4119140000039</v>
      </c>
      <c r="J768" s="351">
        <f t="shared" si="93"/>
        <v>106.10753866800025</v>
      </c>
      <c r="K768" s="635">
        <f>SUM('Employee Salary Payroll Tax '!I770:K770)</f>
        <v>23394.1</v>
      </c>
      <c r="L768" s="635">
        <f>'Employee Salary Payroll Tax '!H770</f>
        <v>0</v>
      </c>
      <c r="M768" s="293">
        <f t="shared" si="96"/>
        <v>34035.83</v>
      </c>
      <c r="N768" s="359">
        <f t="shared" si="94"/>
        <v>43.222939159247481</v>
      </c>
      <c r="O768" s="331"/>
      <c r="P768" s="61"/>
      <c r="Q768" s="294"/>
      <c r="R768" s="292"/>
      <c r="S768" s="291"/>
    </row>
    <row r="769" spans="1:19" ht="14.4">
      <c r="A769" s="36">
        <f t="shared" si="89"/>
        <v>754</v>
      </c>
      <c r="B769" s="526"/>
      <c r="C769" s="36" t="str">
        <f>VLOOKUP('Employee Salary Payroll Tax '!B771,'Employee Salary Payroll Tax '!$D$1:$E$7,2,FALSE)</f>
        <v>IBEW</v>
      </c>
      <c r="D769" s="61">
        <f t="shared" si="90"/>
        <v>6.875E-3</v>
      </c>
      <c r="E769" s="351">
        <f>'Employee Salary Payroll Tax '!N771</f>
        <v>51913.29</v>
      </c>
      <c r="F769" s="351">
        <f t="shared" si="91"/>
        <v>52270.193868750001</v>
      </c>
      <c r="G769" s="352"/>
      <c r="H769" s="351">
        <f t="shared" si="95"/>
        <v>75286.709999999992</v>
      </c>
      <c r="I769" s="351">
        <f t="shared" si="92"/>
        <v>356.90386874999967</v>
      </c>
      <c r="J769" s="351">
        <f t="shared" si="93"/>
        <v>22.128039862499978</v>
      </c>
      <c r="K769" s="635">
        <f>SUM('Employee Salary Payroll Tax '!I771:K771)</f>
        <v>43852.43</v>
      </c>
      <c r="L769" s="635">
        <f>'Employee Salary Payroll Tax '!H771</f>
        <v>0</v>
      </c>
      <c r="M769" s="293">
        <f t="shared" si="96"/>
        <v>8060.8600000000006</v>
      </c>
      <c r="N769" s="359">
        <f t="shared" si="94"/>
        <v>18.692098287139917</v>
      </c>
      <c r="O769" s="331"/>
      <c r="P769" s="61"/>
      <c r="Q769" s="294"/>
      <c r="R769" s="292"/>
      <c r="S769" s="291"/>
    </row>
    <row r="770" spans="1:19" ht="14.4">
      <c r="A770" s="36">
        <f t="shared" si="89"/>
        <v>755</v>
      </c>
      <c r="B770" s="526"/>
      <c r="C770" s="36" t="str">
        <f>VLOOKUP('Employee Salary Payroll Tax '!B772,'Employee Salary Payroll Tax '!$D$1:$E$7,2,FALSE)</f>
        <v>NonUnion</v>
      </c>
      <c r="D770" s="61">
        <f t="shared" si="90"/>
        <v>2.98E-2</v>
      </c>
      <c r="E770" s="351">
        <f>'Employee Salary Payroll Tax '!N772</f>
        <v>93540.68</v>
      </c>
      <c r="F770" s="351">
        <f t="shared" si="91"/>
        <v>96328.192263999998</v>
      </c>
      <c r="G770" s="352"/>
      <c r="H770" s="351">
        <f t="shared" si="95"/>
        <v>33659.320000000007</v>
      </c>
      <c r="I770" s="351">
        <f t="shared" si="92"/>
        <v>2787.5122640000045</v>
      </c>
      <c r="J770" s="351">
        <f t="shared" si="93"/>
        <v>172.82576036800029</v>
      </c>
      <c r="K770" s="635">
        <f>SUM('Employee Salary Payroll Tax '!I772:K772)</f>
        <v>4179.32</v>
      </c>
      <c r="L770" s="635">
        <f>'Employee Salary Payroll Tax '!H772</f>
        <v>0</v>
      </c>
      <c r="M770" s="293">
        <f t="shared" si="96"/>
        <v>89361.359999999986</v>
      </c>
      <c r="N770" s="359">
        <f t="shared" si="94"/>
        <v>7.721711631917465</v>
      </c>
      <c r="O770" s="331"/>
      <c r="P770" s="61"/>
      <c r="Q770" s="294"/>
      <c r="R770" s="292"/>
      <c r="S770" s="291"/>
    </row>
    <row r="771" spans="1:19" ht="14.4">
      <c r="A771" s="36">
        <f t="shared" si="89"/>
        <v>756</v>
      </c>
      <c r="B771" s="526"/>
      <c r="C771" s="36" t="str">
        <f>VLOOKUP('Employee Salary Payroll Tax '!B773,'Employee Salary Payroll Tax '!$D$1:$E$7,2,FALSE)</f>
        <v>NonUnion</v>
      </c>
      <c r="D771" s="61">
        <f t="shared" si="90"/>
        <v>2.98E-2</v>
      </c>
      <c r="E771" s="351">
        <f>'Employee Salary Payroll Tax '!N773</f>
        <v>49544.17</v>
      </c>
      <c r="F771" s="351">
        <f t="shared" si="91"/>
        <v>51020.586265999998</v>
      </c>
      <c r="G771" s="352"/>
      <c r="H771" s="351">
        <f t="shared" si="95"/>
        <v>77655.83</v>
      </c>
      <c r="I771" s="351">
        <f t="shared" si="92"/>
        <v>1476.4162660000002</v>
      </c>
      <c r="J771" s="351">
        <f t="shared" si="93"/>
        <v>91.537808492000011</v>
      </c>
      <c r="K771" s="635">
        <f>SUM('Employee Salary Payroll Tax '!I773:K773)</f>
        <v>157.48999999999998</v>
      </c>
      <c r="L771" s="635">
        <f>'Employee Salary Payroll Tax '!H773</f>
        <v>0</v>
      </c>
      <c r="M771" s="293">
        <f t="shared" si="96"/>
        <v>49386.68</v>
      </c>
      <c r="N771" s="359">
        <f t="shared" si="94"/>
        <v>0.29097852399412688</v>
      </c>
      <c r="O771" s="331"/>
      <c r="P771" s="61"/>
      <c r="Q771" s="294"/>
      <c r="R771" s="292"/>
      <c r="S771" s="291"/>
    </row>
    <row r="772" spans="1:19" ht="14.4">
      <c r="A772" s="36">
        <f t="shared" si="89"/>
        <v>757</v>
      </c>
      <c r="B772" s="526"/>
      <c r="C772" s="36" t="str">
        <f>VLOOKUP('Employee Salary Payroll Tax '!B774,'Employee Salary Payroll Tax '!$D$1:$E$7,2,FALSE)</f>
        <v>NonUnion</v>
      </c>
      <c r="D772" s="61">
        <f t="shared" si="90"/>
        <v>2.98E-2</v>
      </c>
      <c r="E772" s="351">
        <f>'Employee Salary Payroll Tax '!N774</f>
        <v>105383.66</v>
      </c>
      <c r="F772" s="351">
        <f t="shared" si="91"/>
        <v>108524.093068</v>
      </c>
      <c r="G772" s="352"/>
      <c r="H772" s="351">
        <f t="shared" si="95"/>
        <v>21816.339999999997</v>
      </c>
      <c r="I772" s="351">
        <f t="shared" si="92"/>
        <v>3140.4330679999985</v>
      </c>
      <c r="J772" s="351">
        <f t="shared" si="93"/>
        <v>194.70685021599991</v>
      </c>
      <c r="K772" s="635">
        <f>SUM('Employee Salary Payroll Tax '!I774:K774)</f>
        <v>20626.39</v>
      </c>
      <c r="L772" s="635">
        <f>'Employee Salary Payroll Tax '!H774</f>
        <v>0</v>
      </c>
      <c r="M772" s="293">
        <f t="shared" si="96"/>
        <v>84757.27</v>
      </c>
      <c r="N772" s="359">
        <f t="shared" si="94"/>
        <v>38.109318163638356</v>
      </c>
      <c r="O772" s="331"/>
      <c r="P772" s="61"/>
      <c r="Q772" s="294"/>
      <c r="R772" s="292"/>
      <c r="S772" s="291"/>
    </row>
    <row r="773" spans="1:19" ht="14.4">
      <c r="A773" s="36">
        <f t="shared" si="89"/>
        <v>758</v>
      </c>
      <c r="B773" s="526"/>
      <c r="C773" s="36" t="str">
        <f>VLOOKUP('Employee Salary Payroll Tax '!B775,'Employee Salary Payroll Tax '!$D$1:$E$7,2,FALSE)</f>
        <v>NonUnion</v>
      </c>
      <c r="D773" s="61">
        <f t="shared" si="90"/>
        <v>2.98E-2</v>
      </c>
      <c r="E773" s="351">
        <f>'Employee Salary Payroll Tax '!N775</f>
        <v>60409.13</v>
      </c>
      <c r="F773" s="351">
        <f t="shared" si="91"/>
        <v>62209.322074000003</v>
      </c>
      <c r="G773" s="352"/>
      <c r="H773" s="351">
        <f t="shared" si="95"/>
        <v>66790.87</v>
      </c>
      <c r="I773" s="351">
        <f t="shared" si="92"/>
        <v>1800.192074000006</v>
      </c>
      <c r="J773" s="351">
        <f t="shared" si="93"/>
        <v>111.61190858800038</v>
      </c>
      <c r="K773" s="635">
        <f>SUM('Employee Salary Payroll Tax '!I775:K775)</f>
        <v>18339.400000000001</v>
      </c>
      <c r="L773" s="635">
        <f>'Employee Salary Payroll Tax '!H775</f>
        <v>0</v>
      </c>
      <c r="M773" s="293">
        <f t="shared" si="96"/>
        <v>42069.729999999996</v>
      </c>
      <c r="N773" s="359">
        <f t="shared" si="94"/>
        <v>33.883875439439215</v>
      </c>
      <c r="O773" s="331"/>
      <c r="P773" s="61"/>
      <c r="Q773" s="294"/>
      <c r="R773" s="292"/>
      <c r="S773" s="291"/>
    </row>
    <row r="774" spans="1:19" ht="14.4">
      <c r="A774" s="36">
        <f t="shared" si="89"/>
        <v>759</v>
      </c>
      <c r="B774" s="526"/>
      <c r="C774" s="36" t="str">
        <f>VLOOKUP('Employee Salary Payroll Tax '!B776,'Employee Salary Payroll Tax '!$D$1:$E$7,2,FALSE)</f>
        <v>NonUnion</v>
      </c>
      <c r="D774" s="61">
        <f t="shared" si="90"/>
        <v>2.98E-2</v>
      </c>
      <c r="E774" s="351">
        <f>'Employee Salary Payroll Tax '!N776</f>
        <v>121466.52</v>
      </c>
      <c r="F774" s="351">
        <f t="shared" si="91"/>
        <v>125086.22229600001</v>
      </c>
      <c r="G774" s="352"/>
      <c r="H774" s="351">
        <f t="shared" si="95"/>
        <v>5733.4799999999959</v>
      </c>
      <c r="I774" s="351">
        <f t="shared" si="92"/>
        <v>3619.7022960000031</v>
      </c>
      <c r="J774" s="351">
        <f t="shared" si="93"/>
        <v>224.42154235200019</v>
      </c>
      <c r="K774" s="635">
        <f>SUM('Employee Salary Payroll Tax '!I776:K776)</f>
        <v>121466.52</v>
      </c>
      <c r="L774" s="635">
        <f>'Employee Salary Payroll Tax '!H776</f>
        <v>0</v>
      </c>
      <c r="M774" s="293">
        <f t="shared" si="96"/>
        <v>0</v>
      </c>
      <c r="N774" s="359">
        <f t="shared" si="94"/>
        <v>224.42154235015258</v>
      </c>
      <c r="O774" s="331"/>
      <c r="P774" s="61"/>
      <c r="Q774" s="294"/>
      <c r="R774" s="292"/>
      <c r="S774" s="291"/>
    </row>
    <row r="775" spans="1:19" ht="14.4">
      <c r="A775" s="36">
        <f t="shared" si="89"/>
        <v>760</v>
      </c>
      <c r="B775" s="526"/>
      <c r="C775" s="36" t="str">
        <f>VLOOKUP('Employee Salary Payroll Tax '!B777,'Employee Salary Payroll Tax '!$D$1:$E$7,2,FALSE)</f>
        <v>IBEW</v>
      </c>
      <c r="D775" s="61">
        <f t="shared" si="90"/>
        <v>6.875E-3</v>
      </c>
      <c r="E775" s="351">
        <f>'Employee Salary Payroll Tax '!N777</f>
        <v>3531</v>
      </c>
      <c r="F775" s="351">
        <f t="shared" si="91"/>
        <v>3555.2756249999998</v>
      </c>
      <c r="G775" s="352"/>
      <c r="H775" s="351">
        <f t="shared" si="95"/>
        <v>123669</v>
      </c>
      <c r="I775" s="351">
        <f t="shared" si="92"/>
        <v>24.275624999999764</v>
      </c>
      <c r="J775" s="351">
        <f t="shared" si="93"/>
        <v>1.5050887499999854</v>
      </c>
      <c r="K775" s="635">
        <f>SUM('Employee Salary Payroll Tax '!I777:K777)</f>
        <v>3210.03</v>
      </c>
      <c r="L775" s="635">
        <f>'Employee Salary Payroll Tax '!H777</f>
        <v>0</v>
      </c>
      <c r="M775" s="293">
        <f t="shared" si="96"/>
        <v>320.9699999999998</v>
      </c>
      <c r="N775" s="359">
        <f t="shared" si="94"/>
        <v>1.3682752871124835</v>
      </c>
      <c r="O775" s="331"/>
      <c r="P775" s="61"/>
      <c r="Q775" s="294"/>
      <c r="R775" s="292"/>
      <c r="S775" s="291"/>
    </row>
    <row r="776" spans="1:19" ht="14.4">
      <c r="A776" s="36">
        <f t="shared" si="89"/>
        <v>761</v>
      </c>
      <c r="B776" s="526"/>
      <c r="C776" s="36" t="str">
        <f>VLOOKUP('Employee Salary Payroll Tax '!B778,'Employee Salary Payroll Tax '!$D$1:$E$7,2,FALSE)</f>
        <v>IBEW</v>
      </c>
      <c r="D776" s="61">
        <f t="shared" si="90"/>
        <v>6.875E-3</v>
      </c>
      <c r="E776" s="351">
        <f>'Employee Salary Payroll Tax '!N778</f>
        <v>103336.36</v>
      </c>
      <c r="F776" s="351">
        <f t="shared" si="91"/>
        <v>104046.797475</v>
      </c>
      <c r="G776" s="352"/>
      <c r="H776" s="351">
        <f t="shared" si="95"/>
        <v>23863.64</v>
      </c>
      <c r="I776" s="351">
        <f t="shared" si="92"/>
        <v>710.43747499999881</v>
      </c>
      <c r="J776" s="351">
        <f t="shared" si="93"/>
        <v>44.047123449999923</v>
      </c>
      <c r="K776" s="635">
        <f>SUM('Employee Salary Payroll Tax '!I778:K778)</f>
        <v>100151.67999999999</v>
      </c>
      <c r="L776" s="635">
        <f>'Employee Salary Payroll Tax '!H778</f>
        <v>0</v>
      </c>
      <c r="M776" s="293">
        <f t="shared" si="96"/>
        <v>3184.6800000000076</v>
      </c>
      <c r="N776" s="359">
        <f t="shared" si="94"/>
        <v>42.689653599586805</v>
      </c>
      <c r="O776" s="331"/>
      <c r="P776" s="61"/>
      <c r="Q776" s="294"/>
      <c r="R776" s="292"/>
      <c r="S776" s="291"/>
    </row>
    <row r="777" spans="1:19" ht="14.4">
      <c r="A777" s="36">
        <f t="shared" si="89"/>
        <v>762</v>
      </c>
      <c r="B777" s="526"/>
      <c r="C777" s="36" t="str">
        <f>VLOOKUP('Employee Salary Payroll Tax '!B779,'Employee Salary Payroll Tax '!$D$1:$E$7,2,FALSE)</f>
        <v>NonUnion</v>
      </c>
      <c r="D777" s="61">
        <f t="shared" si="90"/>
        <v>2.98E-2</v>
      </c>
      <c r="E777" s="351">
        <f>'Employee Salary Payroll Tax '!N779</f>
        <v>65457.35</v>
      </c>
      <c r="F777" s="351">
        <f t="shared" si="91"/>
        <v>67407.979030000002</v>
      </c>
      <c r="G777" s="352"/>
      <c r="H777" s="351">
        <f t="shared" si="95"/>
        <v>61742.65</v>
      </c>
      <c r="I777" s="351">
        <f t="shared" si="92"/>
        <v>1950.6290300000037</v>
      </c>
      <c r="J777" s="351">
        <f t="shared" si="93"/>
        <v>120.93899986000022</v>
      </c>
      <c r="K777" s="635">
        <f>SUM('Employee Salary Payroll Tax '!I779:K779)</f>
        <v>2705.7200000000003</v>
      </c>
      <c r="L777" s="635">
        <f>'Employee Salary Payroll Tax '!H779</f>
        <v>0</v>
      </c>
      <c r="M777" s="293">
        <f t="shared" si="96"/>
        <v>62751.63</v>
      </c>
      <c r="N777" s="359">
        <f t="shared" si="94"/>
        <v>4.9990882719236378</v>
      </c>
      <c r="O777" s="331"/>
      <c r="P777" s="61"/>
      <c r="Q777" s="294"/>
      <c r="R777" s="292"/>
      <c r="S777" s="291"/>
    </row>
    <row r="778" spans="1:19" ht="14.4">
      <c r="A778" s="36">
        <f t="shared" si="89"/>
        <v>763</v>
      </c>
      <c r="B778" s="526"/>
      <c r="C778" s="36" t="str">
        <f>VLOOKUP('Employee Salary Payroll Tax '!B780,'Employee Salary Payroll Tax '!$D$1:$E$7,2,FALSE)</f>
        <v>IBEW</v>
      </c>
      <c r="D778" s="61">
        <f t="shared" si="90"/>
        <v>6.875E-3</v>
      </c>
      <c r="E778" s="351">
        <f>'Employee Salary Payroll Tax '!N780</f>
        <v>10252.530000000001</v>
      </c>
      <c r="F778" s="351">
        <f t="shared" si="91"/>
        <v>10323.016143750001</v>
      </c>
      <c r="G778" s="352"/>
      <c r="H778" s="351">
        <f t="shared" si="95"/>
        <v>116947.47</v>
      </c>
      <c r="I778" s="351">
        <f t="shared" si="92"/>
        <v>70.486143750000338</v>
      </c>
      <c r="J778" s="351">
        <f t="shared" si="93"/>
        <v>4.3701409125000206</v>
      </c>
      <c r="K778" s="635">
        <f>SUM('Employee Salary Payroll Tax '!I780:K780)</f>
        <v>440.92</v>
      </c>
      <c r="L778" s="635">
        <f>'Employee Salary Payroll Tax '!H780</f>
        <v>0</v>
      </c>
      <c r="M778" s="293">
        <f t="shared" si="96"/>
        <v>9811.61</v>
      </c>
      <c r="N778" s="359">
        <f t="shared" si="94"/>
        <v>0.18794214998166958</v>
      </c>
      <c r="O778" s="331"/>
      <c r="P778" s="61"/>
      <c r="Q778" s="294"/>
      <c r="R778" s="292"/>
      <c r="S778" s="291"/>
    </row>
    <row r="779" spans="1:19" ht="14.4">
      <c r="A779" s="36">
        <f t="shared" si="89"/>
        <v>764</v>
      </c>
      <c r="B779" s="526"/>
      <c r="C779" s="36" t="str">
        <f>VLOOKUP('Employee Salary Payroll Tax '!B781,'Employee Salary Payroll Tax '!$D$1:$E$7,2,FALSE)</f>
        <v>IBEW</v>
      </c>
      <c r="D779" s="61">
        <f t="shared" si="90"/>
        <v>6.875E-3</v>
      </c>
      <c r="E779" s="351">
        <f>'Employee Salary Payroll Tax '!N781</f>
        <v>90594.77</v>
      </c>
      <c r="F779" s="351">
        <f t="shared" si="91"/>
        <v>91217.609043749995</v>
      </c>
      <c r="G779" s="352"/>
      <c r="H779" s="351">
        <f t="shared" si="95"/>
        <v>36605.229999999996</v>
      </c>
      <c r="I779" s="351">
        <f t="shared" si="92"/>
        <v>622.83904374999111</v>
      </c>
      <c r="J779" s="351">
        <f t="shared" si="93"/>
        <v>38.616020712499449</v>
      </c>
      <c r="K779" s="635">
        <f>SUM('Employee Salary Payroll Tax '!I781:K781)</f>
        <v>74667.44</v>
      </c>
      <c r="L779" s="635">
        <f>'Employee Salary Payroll Tax '!H781</f>
        <v>0</v>
      </c>
      <c r="M779" s="293">
        <f t="shared" si="96"/>
        <v>15927.330000000002</v>
      </c>
      <c r="N779" s="359">
        <f t="shared" si="94"/>
        <v>31.826996299648233</v>
      </c>
      <c r="O779" s="331"/>
      <c r="P779" s="61"/>
      <c r="Q779" s="294"/>
      <c r="R779" s="292"/>
      <c r="S779" s="291"/>
    </row>
    <row r="780" spans="1:19" ht="14.4">
      <c r="A780" s="36">
        <f t="shared" si="89"/>
        <v>765</v>
      </c>
      <c r="B780" s="526"/>
      <c r="C780" s="36" t="str">
        <f>VLOOKUP('Employee Salary Payroll Tax '!B782,'Employee Salary Payroll Tax '!$D$1:$E$7,2,FALSE)</f>
        <v>IBEW</v>
      </c>
      <c r="D780" s="61">
        <f t="shared" si="90"/>
        <v>6.875E-3</v>
      </c>
      <c r="E780" s="351">
        <f>'Employee Salary Payroll Tax '!N782</f>
        <v>56971.74</v>
      </c>
      <c r="F780" s="351">
        <f t="shared" si="91"/>
        <v>57363.420712499996</v>
      </c>
      <c r="G780" s="352"/>
      <c r="H780" s="351">
        <f t="shared" si="95"/>
        <v>70228.260000000009</v>
      </c>
      <c r="I780" s="351">
        <f t="shared" si="92"/>
        <v>391.68071249999775</v>
      </c>
      <c r="J780" s="351">
        <f t="shared" si="93"/>
        <v>24.284204174999861</v>
      </c>
      <c r="K780" s="635">
        <f>SUM('Employee Salary Payroll Tax '!I782:K782)</f>
        <v>56591.729999999996</v>
      </c>
      <c r="L780" s="635">
        <f>'Employee Salary Payroll Tax '!H782</f>
        <v>0</v>
      </c>
      <c r="M780" s="293">
        <f t="shared" si="96"/>
        <v>380.01000000000204</v>
      </c>
      <c r="N780" s="359">
        <f t="shared" si="94"/>
        <v>24.122224912076454</v>
      </c>
      <c r="O780" s="331"/>
      <c r="P780" s="61"/>
      <c r="Q780" s="294"/>
      <c r="R780" s="292"/>
      <c r="S780" s="291"/>
    </row>
    <row r="781" spans="1:19" ht="14.4">
      <c r="A781" s="36">
        <f t="shared" si="89"/>
        <v>766</v>
      </c>
      <c r="B781" s="526"/>
      <c r="C781" s="36" t="str">
        <f>VLOOKUP('Employee Salary Payroll Tax '!B783,'Employee Salary Payroll Tax '!$D$1:$E$7,2,FALSE)</f>
        <v>IBEW</v>
      </c>
      <c r="D781" s="61">
        <f t="shared" si="90"/>
        <v>6.875E-3</v>
      </c>
      <c r="E781" s="351">
        <f>'Employee Salary Payroll Tax '!N783</f>
        <v>16495.38</v>
      </c>
      <c r="F781" s="351">
        <f t="shared" si="91"/>
        <v>16608.785737500002</v>
      </c>
      <c r="G781" s="352"/>
      <c r="H781" s="351">
        <f t="shared" si="95"/>
        <v>110704.62</v>
      </c>
      <c r="I781" s="351">
        <f t="shared" si="92"/>
        <v>113.40573750000112</v>
      </c>
      <c r="J781" s="351">
        <f t="shared" si="93"/>
        <v>7.0311557250000698</v>
      </c>
      <c r="K781" s="635">
        <f>SUM('Employee Salary Payroll Tax '!I783:K783)</f>
        <v>16495.38</v>
      </c>
      <c r="L781" s="635">
        <f>'Employee Salary Payroll Tax '!H783</f>
        <v>0</v>
      </c>
      <c r="M781" s="293">
        <f t="shared" si="96"/>
        <v>0</v>
      </c>
      <c r="N781" s="359">
        <f t="shared" si="94"/>
        <v>7.0311557245738197</v>
      </c>
      <c r="O781" s="331"/>
      <c r="P781" s="61"/>
      <c r="Q781" s="294"/>
      <c r="R781" s="292"/>
      <c r="S781" s="291"/>
    </row>
    <row r="782" spans="1:19" ht="14.4">
      <c r="A782" s="36">
        <f t="shared" si="89"/>
        <v>767</v>
      </c>
      <c r="B782" s="526"/>
      <c r="C782" s="36" t="str">
        <f>VLOOKUP('Employee Salary Payroll Tax '!B784,'Employee Salary Payroll Tax '!$D$1:$E$7,2,FALSE)</f>
        <v>NonUnion</v>
      </c>
      <c r="D782" s="61">
        <f t="shared" si="90"/>
        <v>2.98E-2</v>
      </c>
      <c r="E782" s="351">
        <f>'Employee Salary Payroll Tax '!N784</f>
        <v>56422.99</v>
      </c>
      <c r="F782" s="351">
        <f t="shared" si="91"/>
        <v>58104.395102000002</v>
      </c>
      <c r="G782" s="352"/>
      <c r="H782" s="351">
        <f t="shared" si="95"/>
        <v>70777.010000000009</v>
      </c>
      <c r="I782" s="351">
        <f t="shared" si="92"/>
        <v>1681.4051020000043</v>
      </c>
      <c r="J782" s="351">
        <f t="shared" si="93"/>
        <v>104.24711632400026</v>
      </c>
      <c r="K782" s="635">
        <f>SUM('Employee Salary Payroll Tax '!I784:K784)</f>
        <v>11707.57</v>
      </c>
      <c r="L782" s="635">
        <f>'Employee Salary Payroll Tax '!H784</f>
        <v>0</v>
      </c>
      <c r="M782" s="293">
        <f t="shared" si="96"/>
        <v>44715.42</v>
      </c>
      <c r="N782" s="359">
        <f t="shared" si="94"/>
        <v>21.630906331616686</v>
      </c>
      <c r="O782" s="331"/>
      <c r="P782" s="61"/>
      <c r="Q782" s="294"/>
      <c r="R782" s="292"/>
      <c r="S782" s="291"/>
    </row>
    <row r="783" spans="1:19" ht="14.4">
      <c r="A783" s="36">
        <f t="shared" si="89"/>
        <v>768</v>
      </c>
      <c r="B783" s="526"/>
      <c r="C783" s="36" t="str">
        <f>VLOOKUP('Employee Salary Payroll Tax '!B785,'Employee Salary Payroll Tax '!$D$1:$E$7,2,FALSE)</f>
        <v>NonUnion</v>
      </c>
      <c r="D783" s="61">
        <f t="shared" si="90"/>
        <v>2.98E-2</v>
      </c>
      <c r="E783" s="351">
        <f>'Employee Salary Payroll Tax '!N785</f>
        <v>61887.199999999997</v>
      </c>
      <c r="F783" s="351">
        <f t="shared" si="91"/>
        <v>63731.438560000002</v>
      </c>
      <c r="G783" s="352"/>
      <c r="H783" s="351">
        <f t="shared" si="95"/>
        <v>65312.800000000003</v>
      </c>
      <c r="I783" s="351">
        <f t="shared" si="92"/>
        <v>1844.2385600000052</v>
      </c>
      <c r="J783" s="351">
        <f t="shared" si="93"/>
        <v>114.34279072000032</v>
      </c>
      <c r="K783" s="635">
        <f>SUM('Employee Salary Payroll Tax '!I785:K785)</f>
        <v>58997.96</v>
      </c>
      <c r="L783" s="635">
        <f>'Employee Salary Payroll Tax '!H785</f>
        <v>0</v>
      </c>
      <c r="M783" s="293">
        <f t="shared" si="96"/>
        <v>2889.239999999998</v>
      </c>
      <c r="N783" s="359">
        <f t="shared" si="94"/>
        <v>109.00463089423897</v>
      </c>
      <c r="O783" s="331"/>
      <c r="P783" s="61"/>
      <c r="Q783" s="294"/>
      <c r="R783" s="292"/>
      <c r="S783" s="291"/>
    </row>
    <row r="784" spans="1:19" ht="14.4">
      <c r="A784" s="36">
        <f t="shared" si="89"/>
        <v>769</v>
      </c>
      <c r="B784" s="526"/>
      <c r="C784" s="36" t="str">
        <f>VLOOKUP('Employee Salary Payroll Tax '!B786,'Employee Salary Payroll Tax '!$D$1:$E$7,2,FALSE)</f>
        <v>NonUnion</v>
      </c>
      <c r="D784" s="61">
        <f t="shared" si="90"/>
        <v>2.98E-2</v>
      </c>
      <c r="E784" s="351">
        <f>'Employee Salary Payroll Tax '!N786</f>
        <v>60148.480000000003</v>
      </c>
      <c r="F784" s="351">
        <f t="shared" si="91"/>
        <v>61940.904704000008</v>
      </c>
      <c r="G784" s="352"/>
      <c r="H784" s="351">
        <f t="shared" si="95"/>
        <v>67051.51999999999</v>
      </c>
      <c r="I784" s="351">
        <f t="shared" si="92"/>
        <v>1792.4247040000046</v>
      </c>
      <c r="J784" s="351">
        <f t="shared" si="93"/>
        <v>111.13033164800028</v>
      </c>
      <c r="K784" s="635">
        <f>SUM('Employee Salary Payroll Tax '!I786:K786)</f>
        <v>60148.479999999996</v>
      </c>
      <c r="L784" s="635">
        <f>'Employee Salary Payroll Tax '!H786</f>
        <v>0</v>
      </c>
      <c r="M784" s="293">
        <f t="shared" si="96"/>
        <v>7.2759576141834259E-12</v>
      </c>
      <c r="N784" s="359">
        <f t="shared" si="94"/>
        <v>111.13033164615265</v>
      </c>
      <c r="O784" s="331"/>
      <c r="P784" s="61"/>
      <c r="Q784" s="294"/>
      <c r="R784" s="292"/>
      <c r="S784" s="291"/>
    </row>
    <row r="785" spans="1:19" ht="14.4">
      <c r="A785" s="36">
        <f t="shared" ref="A785:A848" si="97">+A784+1</f>
        <v>770</v>
      </c>
      <c r="B785" s="526"/>
      <c r="C785" s="36" t="str">
        <f>VLOOKUP('Employee Salary Payroll Tax '!B787,'Employee Salary Payroll Tax '!$D$1:$E$7,2,FALSE)</f>
        <v>NonUnion</v>
      </c>
      <c r="D785" s="61">
        <f t="shared" ref="D785:D848" si="98">VLOOKUP(C785,C$9:D$12,2)</f>
        <v>2.98E-2</v>
      </c>
      <c r="E785" s="351">
        <f>'Employee Salary Payroll Tax '!N787</f>
        <v>75357.16</v>
      </c>
      <c r="F785" s="351">
        <f t="shared" ref="F785:F848" si="99">E785*(1+D785)</f>
        <v>77602.803368000008</v>
      </c>
      <c r="G785" s="352"/>
      <c r="H785" s="351">
        <f t="shared" si="95"/>
        <v>51842.84</v>
      </c>
      <c r="I785" s="351">
        <f t="shared" ref="I785:I848" si="100">F785-E785</f>
        <v>2245.6433680000046</v>
      </c>
      <c r="J785" s="351">
        <f t="shared" ref="J785:J848" si="101">IF(H785&gt;I785,I785*$J$12,H785*$J$12)</f>
        <v>139.22988881600028</v>
      </c>
      <c r="K785" s="635">
        <f>SUM('Employee Salary Payroll Tax '!I787:K787)</f>
        <v>38503.85</v>
      </c>
      <c r="L785" s="635">
        <f>'Employee Salary Payroll Tax '!H787</f>
        <v>0</v>
      </c>
      <c r="M785" s="293">
        <f t="shared" si="96"/>
        <v>36853.310000000005</v>
      </c>
      <c r="N785" s="359">
        <f t="shared" ref="N785:N848" si="102">J785*K785/(SUM(K785:M785)+0.000001)</f>
        <v>71.139713259056109</v>
      </c>
      <c r="O785" s="331"/>
      <c r="P785" s="61"/>
      <c r="Q785" s="294"/>
      <c r="R785" s="292"/>
      <c r="S785" s="291"/>
    </row>
    <row r="786" spans="1:19" ht="14.4">
      <c r="A786" s="36">
        <f t="shared" si="97"/>
        <v>771</v>
      </c>
      <c r="B786" s="526"/>
      <c r="C786" s="36" t="str">
        <f>VLOOKUP('Employee Salary Payroll Tax '!B788,'Employee Salary Payroll Tax '!$D$1:$E$7,2,FALSE)</f>
        <v>IBEW</v>
      </c>
      <c r="D786" s="61">
        <f t="shared" si="98"/>
        <v>6.875E-3</v>
      </c>
      <c r="E786" s="351">
        <f>'Employee Salary Payroll Tax '!N788</f>
        <v>38803.870000000003</v>
      </c>
      <c r="F786" s="351">
        <f t="shared" si="99"/>
        <v>39070.646606250004</v>
      </c>
      <c r="G786" s="352"/>
      <c r="H786" s="351">
        <f t="shared" ref="H786:H849" si="103">IF(E786&gt;$H$12,0,$H$12-E786)</f>
        <v>88396.13</v>
      </c>
      <c r="I786" s="351">
        <f t="shared" si="100"/>
        <v>266.77660625000135</v>
      </c>
      <c r="J786" s="351">
        <f t="shared" si="101"/>
        <v>16.540149587500082</v>
      </c>
      <c r="K786" s="635">
        <f>SUM('Employee Salary Payroll Tax '!I788:K788)</f>
        <v>38803.869999999995</v>
      </c>
      <c r="L786" s="635">
        <f>'Employee Salary Payroll Tax '!H788</f>
        <v>0</v>
      </c>
      <c r="M786" s="293">
        <f t="shared" ref="M786:M849" si="104">E786-K786-L786</f>
        <v>7.2759576141834259E-12</v>
      </c>
      <c r="N786" s="359">
        <f t="shared" si="102"/>
        <v>16.540149587073827</v>
      </c>
      <c r="O786" s="331"/>
      <c r="P786" s="61"/>
      <c r="Q786" s="294"/>
      <c r="R786" s="292"/>
      <c r="S786" s="291"/>
    </row>
    <row r="787" spans="1:19" ht="14.4">
      <c r="A787" s="36">
        <f t="shared" si="97"/>
        <v>772</v>
      </c>
      <c r="B787" s="526"/>
      <c r="C787" s="36" t="str">
        <f>VLOOKUP('Employee Salary Payroll Tax '!B789,'Employee Salary Payroll Tax '!$D$1:$E$7,2,FALSE)</f>
        <v>NonUnion</v>
      </c>
      <c r="D787" s="61">
        <f t="shared" si="98"/>
        <v>2.98E-2</v>
      </c>
      <c r="E787" s="351">
        <f>'Employee Salary Payroll Tax '!N789</f>
        <v>96044.83</v>
      </c>
      <c r="F787" s="351">
        <f t="shared" si="99"/>
        <v>98906.965934000007</v>
      </c>
      <c r="G787" s="352"/>
      <c r="H787" s="351">
        <f t="shared" si="103"/>
        <v>31155.17</v>
      </c>
      <c r="I787" s="351">
        <f t="shared" si="100"/>
        <v>2862.1359340000054</v>
      </c>
      <c r="J787" s="351">
        <f t="shared" si="101"/>
        <v>177.45242790800035</v>
      </c>
      <c r="K787" s="635">
        <f>SUM('Employee Salary Payroll Tax '!I789:K789)</f>
        <v>27741.52</v>
      </c>
      <c r="L787" s="635">
        <f>'Employee Salary Payroll Tax '!H789</f>
        <v>0</v>
      </c>
      <c r="M787" s="293">
        <f t="shared" si="104"/>
        <v>68303.31</v>
      </c>
      <c r="N787" s="359">
        <f t="shared" si="102"/>
        <v>51.255232351466447</v>
      </c>
      <c r="O787" s="331"/>
      <c r="P787" s="61"/>
      <c r="Q787" s="294"/>
      <c r="R787" s="292"/>
      <c r="S787" s="291"/>
    </row>
    <row r="788" spans="1:19" ht="14.4">
      <c r="A788" s="36">
        <f t="shared" si="97"/>
        <v>773</v>
      </c>
      <c r="B788" s="526"/>
      <c r="C788" s="36" t="str">
        <f>VLOOKUP('Employee Salary Payroll Tax '!B790,'Employee Salary Payroll Tax '!$D$1:$E$7,2,FALSE)</f>
        <v>NonUnion</v>
      </c>
      <c r="D788" s="61">
        <f t="shared" si="98"/>
        <v>2.98E-2</v>
      </c>
      <c r="E788" s="351">
        <f>'Employee Salary Payroll Tax '!N790</f>
        <v>75995.350000000006</v>
      </c>
      <c r="F788" s="351">
        <f t="shared" si="99"/>
        <v>78260.011430000013</v>
      </c>
      <c r="G788" s="352"/>
      <c r="H788" s="351">
        <f t="shared" si="103"/>
        <v>51204.649999999994</v>
      </c>
      <c r="I788" s="351">
        <f t="shared" si="100"/>
        <v>2264.6614300000074</v>
      </c>
      <c r="J788" s="351">
        <f t="shared" si="101"/>
        <v>140.40900866000047</v>
      </c>
      <c r="K788" s="635">
        <f>SUM('Employee Salary Payroll Tax '!I790:K790)</f>
        <v>1692.09</v>
      </c>
      <c r="L788" s="635">
        <f>'Employee Salary Payroll Tax '!H790</f>
        <v>0</v>
      </c>
      <c r="M788" s="293">
        <f t="shared" si="104"/>
        <v>74303.260000000009</v>
      </c>
      <c r="N788" s="359">
        <f t="shared" si="102"/>
        <v>3.1263054839588724</v>
      </c>
      <c r="O788" s="331"/>
      <c r="P788" s="61"/>
      <c r="Q788" s="294"/>
      <c r="R788" s="292"/>
      <c r="S788" s="291"/>
    </row>
    <row r="789" spans="1:19" ht="14.4">
      <c r="A789" s="36">
        <f t="shared" si="97"/>
        <v>774</v>
      </c>
      <c r="B789" s="526"/>
      <c r="C789" s="36" t="str">
        <f>VLOOKUP('Employee Salary Payroll Tax '!B791,'Employee Salary Payroll Tax '!$D$1:$E$7,2,FALSE)</f>
        <v>NonUnion</v>
      </c>
      <c r="D789" s="61">
        <f t="shared" si="98"/>
        <v>2.98E-2</v>
      </c>
      <c r="E789" s="351">
        <f>'Employee Salary Payroll Tax '!N791</f>
        <v>103304.81</v>
      </c>
      <c r="F789" s="351">
        <f t="shared" si="99"/>
        <v>106383.293338</v>
      </c>
      <c r="G789" s="352"/>
      <c r="H789" s="351">
        <f t="shared" si="103"/>
        <v>23895.190000000002</v>
      </c>
      <c r="I789" s="351">
        <f t="shared" si="100"/>
        <v>3078.4833380000055</v>
      </c>
      <c r="J789" s="351">
        <f t="shared" si="101"/>
        <v>190.86596695600034</v>
      </c>
      <c r="K789" s="635">
        <f>SUM('Employee Salary Payroll Tax '!I791:K791)</f>
        <v>167.31</v>
      </c>
      <c r="L789" s="635">
        <f>'Employee Salary Payroll Tax '!H791</f>
        <v>0</v>
      </c>
      <c r="M789" s="293">
        <f t="shared" si="104"/>
        <v>103137.5</v>
      </c>
      <c r="N789" s="359">
        <f t="shared" si="102"/>
        <v>0.30912195599700826</v>
      </c>
      <c r="O789" s="331"/>
      <c r="P789" s="61"/>
      <c r="Q789" s="294"/>
      <c r="R789" s="292"/>
      <c r="S789" s="291"/>
    </row>
    <row r="790" spans="1:19" ht="14.4">
      <c r="A790" s="36">
        <f t="shared" si="97"/>
        <v>775</v>
      </c>
      <c r="B790" s="526"/>
      <c r="C790" s="36" t="str">
        <f>VLOOKUP('Employee Salary Payroll Tax '!B792,'Employee Salary Payroll Tax '!$D$1:$E$7,2,FALSE)</f>
        <v>IBEW</v>
      </c>
      <c r="D790" s="61">
        <f t="shared" si="98"/>
        <v>6.875E-3</v>
      </c>
      <c r="E790" s="351">
        <f>'Employee Salary Payroll Tax '!N792</f>
        <v>54094.78</v>
      </c>
      <c r="F790" s="351">
        <f t="shared" si="99"/>
        <v>54466.681612499997</v>
      </c>
      <c r="G790" s="352"/>
      <c r="H790" s="351">
        <f t="shared" si="103"/>
        <v>73105.22</v>
      </c>
      <c r="I790" s="351">
        <f t="shared" si="100"/>
        <v>371.90161249999801</v>
      </c>
      <c r="J790" s="351">
        <f t="shared" si="101"/>
        <v>23.057899974999877</v>
      </c>
      <c r="K790" s="635">
        <f>SUM('Employee Salary Payroll Tax '!I792:K792)</f>
        <v>54094.78</v>
      </c>
      <c r="L790" s="635">
        <f>'Employee Salary Payroll Tax '!H792</f>
        <v>0</v>
      </c>
      <c r="M790" s="293">
        <f t="shared" si="104"/>
        <v>0</v>
      </c>
      <c r="N790" s="359">
        <f t="shared" si="102"/>
        <v>23.05789997457363</v>
      </c>
      <c r="O790" s="331"/>
      <c r="P790" s="61"/>
      <c r="Q790" s="294"/>
      <c r="R790" s="292"/>
      <c r="S790" s="291"/>
    </row>
    <row r="791" spans="1:19" ht="14.4">
      <c r="A791" s="36">
        <f t="shared" si="97"/>
        <v>776</v>
      </c>
      <c r="B791" s="526"/>
      <c r="C791" s="36" t="str">
        <f>VLOOKUP('Employee Salary Payroll Tax '!B793,'Employee Salary Payroll Tax '!$D$1:$E$7,2,FALSE)</f>
        <v>NonUnion</v>
      </c>
      <c r="D791" s="61">
        <f t="shared" si="98"/>
        <v>2.98E-2</v>
      </c>
      <c r="E791" s="351">
        <f>'Employee Salary Payroll Tax '!N793</f>
        <v>55726.63</v>
      </c>
      <c r="F791" s="351">
        <f t="shared" si="99"/>
        <v>57387.283574000001</v>
      </c>
      <c r="G791" s="352"/>
      <c r="H791" s="351">
        <f t="shared" si="103"/>
        <v>71473.37</v>
      </c>
      <c r="I791" s="351">
        <f t="shared" si="100"/>
        <v>1660.6535740000036</v>
      </c>
      <c r="J791" s="351">
        <f t="shared" si="101"/>
        <v>102.96052158800022</v>
      </c>
      <c r="K791" s="635">
        <f>SUM('Employee Salary Payroll Tax '!I793:K793)</f>
        <v>393.31</v>
      </c>
      <c r="L791" s="635">
        <f>'Employee Salary Payroll Tax '!H793</f>
        <v>0</v>
      </c>
      <c r="M791" s="293">
        <f t="shared" si="104"/>
        <v>55333.32</v>
      </c>
      <c r="N791" s="359">
        <f t="shared" si="102"/>
        <v>0.72667955598696155</v>
      </c>
      <c r="O791" s="331"/>
      <c r="P791" s="61"/>
      <c r="Q791" s="294"/>
      <c r="R791" s="292"/>
      <c r="S791" s="291"/>
    </row>
    <row r="792" spans="1:19" ht="14.4">
      <c r="A792" s="36">
        <f t="shared" si="97"/>
        <v>777</v>
      </c>
      <c r="B792" s="526"/>
      <c r="C792" s="36" t="str">
        <f>VLOOKUP('Employee Salary Payroll Tax '!B794,'Employee Salary Payroll Tax '!$D$1:$E$7,2,FALSE)</f>
        <v>NonUnion</v>
      </c>
      <c r="D792" s="61">
        <f t="shared" si="98"/>
        <v>2.98E-2</v>
      </c>
      <c r="E792" s="351">
        <f>'Employee Salary Payroll Tax '!N794</f>
        <v>62957.08</v>
      </c>
      <c r="F792" s="351">
        <f t="shared" si="99"/>
        <v>64833.200984000003</v>
      </c>
      <c r="G792" s="352"/>
      <c r="H792" s="351">
        <f t="shared" si="103"/>
        <v>64242.92</v>
      </c>
      <c r="I792" s="351">
        <f t="shared" si="100"/>
        <v>1876.120984000001</v>
      </c>
      <c r="J792" s="351">
        <f t="shared" si="101"/>
        <v>116.31950100800006</v>
      </c>
      <c r="K792" s="635">
        <f>SUM('Employee Salary Payroll Tax '!I794:K794)</f>
        <v>25947.45</v>
      </c>
      <c r="L792" s="635">
        <f>'Employee Salary Payroll Tax '!H794</f>
        <v>0</v>
      </c>
      <c r="M792" s="293">
        <f t="shared" si="104"/>
        <v>37009.630000000005</v>
      </c>
      <c r="N792" s="359">
        <f t="shared" si="102"/>
        <v>47.94050861923855</v>
      </c>
      <c r="O792" s="331"/>
      <c r="P792" s="61"/>
      <c r="Q792" s="294"/>
      <c r="R792" s="292"/>
      <c r="S792" s="291"/>
    </row>
    <row r="793" spans="1:19" ht="14.4">
      <c r="A793" s="36">
        <f t="shared" si="97"/>
        <v>778</v>
      </c>
      <c r="B793" s="526"/>
      <c r="C793" s="36" t="str">
        <f>VLOOKUP('Employee Salary Payroll Tax '!B795,'Employee Salary Payroll Tax '!$D$1:$E$7,2,FALSE)</f>
        <v>NonUnion</v>
      </c>
      <c r="D793" s="61">
        <f t="shared" si="98"/>
        <v>2.98E-2</v>
      </c>
      <c r="E793" s="351">
        <f>'Employee Salary Payroll Tax '!N795</f>
        <v>63265.79</v>
      </c>
      <c r="F793" s="351">
        <f t="shared" si="99"/>
        <v>65151.110542000002</v>
      </c>
      <c r="G793" s="352"/>
      <c r="H793" s="351">
        <f t="shared" si="103"/>
        <v>63934.21</v>
      </c>
      <c r="I793" s="351">
        <f t="shared" si="100"/>
        <v>1885.3205420000013</v>
      </c>
      <c r="J793" s="351">
        <f t="shared" si="101"/>
        <v>116.88987360400007</v>
      </c>
      <c r="K793" s="635">
        <f>SUM('Employee Salary Payroll Tax '!I795:K795)</f>
        <v>4325.0599999999995</v>
      </c>
      <c r="L793" s="635">
        <f>'Employee Salary Payroll Tax '!H795</f>
        <v>0</v>
      </c>
      <c r="M793" s="293">
        <f t="shared" si="104"/>
        <v>58940.73</v>
      </c>
      <c r="N793" s="359">
        <f t="shared" si="102"/>
        <v>7.9909808558736959</v>
      </c>
      <c r="O793" s="331"/>
      <c r="P793" s="61"/>
      <c r="Q793" s="294"/>
      <c r="R793" s="292"/>
      <c r="S793" s="291"/>
    </row>
    <row r="794" spans="1:19" ht="14.4">
      <c r="A794" s="36">
        <f t="shared" si="97"/>
        <v>779</v>
      </c>
      <c r="B794" s="526"/>
      <c r="C794" s="36" t="str">
        <f>VLOOKUP('Employee Salary Payroll Tax '!B796,'Employee Salary Payroll Tax '!$D$1:$E$7,2,FALSE)</f>
        <v>IBEW</v>
      </c>
      <c r="D794" s="61">
        <f t="shared" si="98"/>
        <v>6.875E-3</v>
      </c>
      <c r="E794" s="351">
        <f>'Employee Salary Payroll Tax '!N796</f>
        <v>13199.57</v>
      </c>
      <c r="F794" s="351">
        <f t="shared" si="99"/>
        <v>13290.317043749999</v>
      </c>
      <c r="G794" s="352"/>
      <c r="H794" s="351">
        <f t="shared" si="103"/>
        <v>114000.43</v>
      </c>
      <c r="I794" s="351">
        <f t="shared" si="100"/>
        <v>90.747043749999648</v>
      </c>
      <c r="J794" s="351">
        <f t="shared" si="101"/>
        <v>5.6263167124999782</v>
      </c>
      <c r="K794" s="635">
        <f>SUM('Employee Salary Payroll Tax '!I796:K796)</f>
        <v>12976.39</v>
      </c>
      <c r="L794" s="635">
        <f>'Employee Salary Payroll Tax '!H796</f>
        <v>0</v>
      </c>
      <c r="M794" s="293">
        <f t="shared" si="104"/>
        <v>223.18000000000029</v>
      </c>
      <c r="N794" s="359">
        <f t="shared" si="102"/>
        <v>5.5311862370809353</v>
      </c>
      <c r="O794" s="331"/>
      <c r="P794" s="61"/>
      <c r="Q794" s="294"/>
      <c r="R794" s="292"/>
      <c r="S794" s="291"/>
    </row>
    <row r="795" spans="1:19" ht="14.4">
      <c r="A795" s="36">
        <f t="shared" si="97"/>
        <v>780</v>
      </c>
      <c r="B795" s="526"/>
      <c r="C795" s="36" t="str">
        <f>VLOOKUP('Employee Salary Payroll Tax '!B797,'Employee Salary Payroll Tax '!$D$1:$E$7,2,FALSE)</f>
        <v>NonUnion</v>
      </c>
      <c r="D795" s="61">
        <f t="shared" si="98"/>
        <v>2.98E-2</v>
      </c>
      <c r="E795" s="351">
        <f>'Employee Salary Payroll Tax '!N797</f>
        <v>29030.29</v>
      </c>
      <c r="F795" s="351">
        <f t="shared" si="99"/>
        <v>29895.392642000003</v>
      </c>
      <c r="G795" s="352"/>
      <c r="H795" s="351">
        <f t="shared" si="103"/>
        <v>98169.709999999992</v>
      </c>
      <c r="I795" s="351">
        <f t="shared" si="100"/>
        <v>865.10264200000165</v>
      </c>
      <c r="J795" s="351">
        <f t="shared" si="101"/>
        <v>53.636363804000105</v>
      </c>
      <c r="K795" s="635">
        <f>SUM('Employee Salary Payroll Tax '!I797:K797)</f>
        <v>4738.4400000000005</v>
      </c>
      <c r="L795" s="635">
        <f>'Employee Salary Payroll Tax '!H797</f>
        <v>0</v>
      </c>
      <c r="M795" s="293">
        <f t="shared" si="104"/>
        <v>24291.85</v>
      </c>
      <c r="N795" s="359">
        <f t="shared" si="102"/>
        <v>8.7547417436984443</v>
      </c>
      <c r="O795" s="331"/>
      <c r="P795" s="61"/>
      <c r="Q795" s="294"/>
      <c r="R795" s="292"/>
      <c r="S795" s="291"/>
    </row>
    <row r="796" spans="1:19" ht="14.4">
      <c r="A796" s="36">
        <f t="shared" si="97"/>
        <v>781</v>
      </c>
      <c r="B796" s="526"/>
      <c r="C796" s="36" t="str">
        <f>VLOOKUP('Employee Salary Payroll Tax '!B798,'Employee Salary Payroll Tax '!$D$1:$E$7,2,FALSE)</f>
        <v>NonUnion</v>
      </c>
      <c r="D796" s="61">
        <f t="shared" si="98"/>
        <v>2.98E-2</v>
      </c>
      <c r="E796" s="351">
        <f>'Employee Salary Payroll Tax '!N798</f>
        <v>1387.98</v>
      </c>
      <c r="F796" s="351">
        <f t="shared" si="99"/>
        <v>1429.3418040000001</v>
      </c>
      <c r="G796" s="352"/>
      <c r="H796" s="351">
        <f t="shared" si="103"/>
        <v>125812.02</v>
      </c>
      <c r="I796" s="351">
        <f t="shared" si="100"/>
        <v>41.36180400000012</v>
      </c>
      <c r="J796" s="351">
        <f t="shared" si="101"/>
        <v>2.5644318480000075</v>
      </c>
      <c r="K796" s="635">
        <f>SUM('Employee Salary Payroll Tax '!I798:K798)</f>
        <v>596.83000000000004</v>
      </c>
      <c r="L796" s="635">
        <f>'Employee Salary Payroll Tax '!H798</f>
        <v>0</v>
      </c>
      <c r="M796" s="293">
        <f t="shared" si="104"/>
        <v>791.15</v>
      </c>
      <c r="N796" s="359">
        <f t="shared" si="102"/>
        <v>1.1027031072055371</v>
      </c>
      <c r="O796" s="331"/>
      <c r="P796" s="61"/>
      <c r="Q796" s="294"/>
      <c r="R796" s="292"/>
      <c r="S796" s="291"/>
    </row>
    <row r="797" spans="1:19" ht="14.4">
      <c r="A797" s="36">
        <f t="shared" si="97"/>
        <v>782</v>
      </c>
      <c r="B797" s="526"/>
      <c r="C797" s="36" t="str">
        <f>VLOOKUP('Employee Salary Payroll Tax '!B799,'Employee Salary Payroll Tax '!$D$1:$E$7,2,FALSE)</f>
        <v>NonUnion</v>
      </c>
      <c r="D797" s="61">
        <f t="shared" si="98"/>
        <v>2.98E-2</v>
      </c>
      <c r="E797" s="351">
        <f>'Employee Salary Payroll Tax '!N799</f>
        <v>42460.53</v>
      </c>
      <c r="F797" s="351">
        <f t="shared" si="99"/>
        <v>43725.853794000002</v>
      </c>
      <c r="G797" s="352"/>
      <c r="H797" s="351">
        <f t="shared" si="103"/>
        <v>84739.47</v>
      </c>
      <c r="I797" s="351">
        <f t="shared" si="100"/>
        <v>1265.3237940000035</v>
      </c>
      <c r="J797" s="351">
        <f t="shared" si="101"/>
        <v>78.450075228000216</v>
      </c>
      <c r="K797" s="635">
        <f>SUM('Employee Salary Payroll Tax '!I799:K799)</f>
        <v>31745.97</v>
      </c>
      <c r="L797" s="635">
        <f>'Employee Salary Payroll Tax '!H799</f>
        <v>0</v>
      </c>
      <c r="M797" s="293">
        <f t="shared" si="104"/>
        <v>10714.559999999998</v>
      </c>
      <c r="N797" s="359">
        <f t="shared" si="102"/>
        <v>58.653854170618793</v>
      </c>
      <c r="O797" s="331"/>
      <c r="P797" s="61"/>
      <c r="Q797" s="294"/>
      <c r="R797" s="292"/>
      <c r="S797" s="291"/>
    </row>
    <row r="798" spans="1:19" ht="14.4">
      <c r="A798" s="36">
        <f t="shared" si="97"/>
        <v>783</v>
      </c>
      <c r="B798" s="526"/>
      <c r="C798" s="36" t="str">
        <f>VLOOKUP('Employee Salary Payroll Tax '!B800,'Employee Salary Payroll Tax '!$D$1:$E$7,2,FALSE)</f>
        <v>IBEW</v>
      </c>
      <c r="D798" s="61">
        <f t="shared" si="98"/>
        <v>6.875E-3</v>
      </c>
      <c r="E798" s="351">
        <f>'Employee Salary Payroll Tax '!N800</f>
        <v>2734.78</v>
      </c>
      <c r="F798" s="351">
        <f t="shared" si="99"/>
        <v>2753.5816125000001</v>
      </c>
      <c r="G798" s="352"/>
      <c r="H798" s="351">
        <f t="shared" si="103"/>
        <v>124465.22</v>
      </c>
      <c r="I798" s="351">
        <f t="shared" si="100"/>
        <v>18.801612499999919</v>
      </c>
      <c r="J798" s="351">
        <f t="shared" si="101"/>
        <v>1.165699974999995</v>
      </c>
      <c r="K798" s="635">
        <f>SUM('Employee Salary Payroll Tax '!I800:K800)</f>
        <v>2732.6600000000003</v>
      </c>
      <c r="L798" s="635">
        <f>'Employee Salary Payroll Tax '!H800</f>
        <v>0</v>
      </c>
      <c r="M798" s="293">
        <f t="shared" si="104"/>
        <v>2.1199999999998909</v>
      </c>
      <c r="N798" s="359">
        <f t="shared" si="102"/>
        <v>1.1647963245740756</v>
      </c>
      <c r="O798" s="331"/>
      <c r="P798" s="61"/>
      <c r="Q798" s="294"/>
      <c r="R798" s="292"/>
      <c r="S798" s="291"/>
    </row>
    <row r="799" spans="1:19" ht="14.4">
      <c r="A799" s="36">
        <f t="shared" si="97"/>
        <v>784</v>
      </c>
      <c r="B799" s="526"/>
      <c r="C799" s="36" t="str">
        <f>VLOOKUP('Employee Salary Payroll Tax '!B801,'Employee Salary Payroll Tax '!$D$1:$E$7,2,FALSE)</f>
        <v>Not Assigned</v>
      </c>
      <c r="D799" s="61">
        <f t="shared" si="98"/>
        <v>0</v>
      </c>
      <c r="E799" s="351">
        <f>'Employee Salary Payroll Tax '!N801</f>
        <v>0.02</v>
      </c>
      <c r="F799" s="351">
        <f t="shared" si="99"/>
        <v>0.02</v>
      </c>
      <c r="G799" s="352"/>
      <c r="H799" s="351">
        <f t="shared" si="103"/>
        <v>127199.98</v>
      </c>
      <c r="I799" s="351">
        <f t="shared" si="100"/>
        <v>0</v>
      </c>
      <c r="J799" s="351">
        <f t="shared" si="101"/>
        <v>0</v>
      </c>
      <c r="K799" s="635">
        <f>SUM('Employee Salary Payroll Tax '!I801:K801)</f>
        <v>4.33</v>
      </c>
      <c r="L799" s="635">
        <f>'Employee Salary Payroll Tax '!H801</f>
        <v>0</v>
      </c>
      <c r="M799" s="293">
        <f t="shared" si="104"/>
        <v>-4.3100000000000005</v>
      </c>
      <c r="N799" s="359">
        <f t="shared" si="102"/>
        <v>0</v>
      </c>
      <c r="O799" s="331"/>
      <c r="P799" s="61"/>
      <c r="Q799" s="294"/>
      <c r="R799" s="292"/>
      <c r="S799" s="291"/>
    </row>
    <row r="800" spans="1:19" ht="14.4">
      <c r="A800" s="36">
        <f t="shared" si="97"/>
        <v>785</v>
      </c>
      <c r="B800" s="526"/>
      <c r="C800" s="36" t="str">
        <f>VLOOKUP('Employee Salary Payroll Tax '!B802,'Employee Salary Payroll Tax '!$D$1:$E$7,2,FALSE)</f>
        <v>IBEW</v>
      </c>
      <c r="D800" s="61">
        <f t="shared" si="98"/>
        <v>6.875E-3</v>
      </c>
      <c r="E800" s="351">
        <f>'Employee Salary Payroll Tax '!N802</f>
        <v>59405.85</v>
      </c>
      <c r="F800" s="351">
        <f t="shared" si="99"/>
        <v>59814.265218749999</v>
      </c>
      <c r="G800" s="352"/>
      <c r="H800" s="351">
        <f t="shared" si="103"/>
        <v>67794.149999999994</v>
      </c>
      <c r="I800" s="351">
        <f t="shared" si="100"/>
        <v>408.41521875000035</v>
      </c>
      <c r="J800" s="351">
        <f t="shared" si="101"/>
        <v>25.321743562500021</v>
      </c>
      <c r="K800" s="635">
        <f>SUM('Employee Salary Payroll Tax '!I802:K802)</f>
        <v>59076.9</v>
      </c>
      <c r="L800" s="635">
        <f>'Employee Salary Payroll Tax '!H802</f>
        <v>0</v>
      </c>
      <c r="M800" s="293">
        <f t="shared" si="104"/>
        <v>328.94999999999709</v>
      </c>
      <c r="N800" s="359">
        <f t="shared" si="102"/>
        <v>25.181528624576135</v>
      </c>
      <c r="O800" s="331"/>
      <c r="P800" s="61"/>
      <c r="Q800" s="294"/>
      <c r="R800" s="292"/>
      <c r="S800" s="291"/>
    </row>
    <row r="801" spans="1:19" ht="14.4">
      <c r="A801" s="36">
        <f t="shared" si="97"/>
        <v>786</v>
      </c>
      <c r="B801" s="526"/>
      <c r="C801" s="36" t="str">
        <f>VLOOKUP('Employee Salary Payroll Tax '!B803,'Employee Salary Payroll Tax '!$D$1:$E$7,2,FALSE)</f>
        <v>NonUnion</v>
      </c>
      <c r="D801" s="61">
        <f t="shared" si="98"/>
        <v>2.98E-2</v>
      </c>
      <c r="E801" s="351">
        <f>'Employee Salary Payroll Tax '!N803</f>
        <v>87612.86</v>
      </c>
      <c r="F801" s="351">
        <f t="shared" si="99"/>
        <v>90223.723228000003</v>
      </c>
      <c r="G801" s="352"/>
      <c r="H801" s="351">
        <f t="shared" si="103"/>
        <v>39587.14</v>
      </c>
      <c r="I801" s="351">
        <f t="shared" si="100"/>
        <v>2610.863228000002</v>
      </c>
      <c r="J801" s="351">
        <f t="shared" si="101"/>
        <v>161.87352013600011</v>
      </c>
      <c r="K801" s="635">
        <f>SUM('Employee Salary Payroll Tax '!I803:K803)</f>
        <v>34175.39</v>
      </c>
      <c r="L801" s="635">
        <f>'Employee Salary Payroll Tax '!H803</f>
        <v>0</v>
      </c>
      <c r="M801" s="293">
        <f t="shared" si="104"/>
        <v>53437.47</v>
      </c>
      <c r="N801" s="359">
        <f t="shared" si="102"/>
        <v>63.142450563279354</v>
      </c>
      <c r="O801" s="331"/>
      <c r="P801" s="61"/>
      <c r="Q801" s="294"/>
      <c r="R801" s="292"/>
      <c r="S801" s="291"/>
    </row>
    <row r="802" spans="1:19" ht="14.4">
      <c r="A802" s="36">
        <f t="shared" si="97"/>
        <v>787</v>
      </c>
      <c r="B802" s="526"/>
      <c r="C802" s="36" t="str">
        <f>VLOOKUP('Employee Salary Payroll Tax '!B804,'Employee Salary Payroll Tax '!$D$1:$E$7,2,FALSE)</f>
        <v>NonUnion</v>
      </c>
      <c r="D802" s="61">
        <f t="shared" si="98"/>
        <v>2.98E-2</v>
      </c>
      <c r="E802" s="351">
        <f>'Employee Salary Payroll Tax '!N804</f>
        <v>26129.49</v>
      </c>
      <c r="F802" s="351">
        <f t="shared" si="99"/>
        <v>26908.148802000003</v>
      </c>
      <c r="G802" s="352"/>
      <c r="H802" s="351">
        <f t="shared" si="103"/>
        <v>101070.51</v>
      </c>
      <c r="I802" s="351">
        <f t="shared" si="100"/>
        <v>778.65880200000174</v>
      </c>
      <c r="J802" s="351">
        <f t="shared" si="101"/>
        <v>48.276845724000111</v>
      </c>
      <c r="K802" s="635">
        <f>SUM('Employee Salary Payroll Tax '!I804:K804)</f>
        <v>10523.45</v>
      </c>
      <c r="L802" s="635">
        <f>'Employee Salary Payroll Tax '!H804</f>
        <v>0</v>
      </c>
      <c r="M802" s="293">
        <f t="shared" si="104"/>
        <v>15606.04</v>
      </c>
      <c r="N802" s="359">
        <f t="shared" si="102"/>
        <v>19.443126219255937</v>
      </c>
      <c r="O802" s="331"/>
      <c r="P802" s="61"/>
      <c r="Q802" s="294"/>
      <c r="R802" s="292"/>
      <c r="S802" s="291"/>
    </row>
    <row r="803" spans="1:19" ht="14.4">
      <c r="A803" s="36">
        <f t="shared" si="97"/>
        <v>788</v>
      </c>
      <c r="B803" s="526"/>
      <c r="C803" s="36" t="str">
        <f>VLOOKUP('Employee Salary Payroll Tax '!B805,'Employee Salary Payroll Tax '!$D$1:$E$7,2,FALSE)</f>
        <v>IBEW</v>
      </c>
      <c r="D803" s="61">
        <f t="shared" si="98"/>
        <v>6.875E-3</v>
      </c>
      <c r="E803" s="351">
        <f>'Employee Salary Payroll Tax '!N805</f>
        <v>19040.95</v>
      </c>
      <c r="F803" s="351">
        <f t="shared" si="99"/>
        <v>19171.85653125</v>
      </c>
      <c r="G803" s="352"/>
      <c r="H803" s="351">
        <f t="shared" si="103"/>
        <v>108159.05</v>
      </c>
      <c r="I803" s="351">
        <f t="shared" si="100"/>
        <v>130.90653124999881</v>
      </c>
      <c r="J803" s="351">
        <f t="shared" si="101"/>
        <v>8.1162049374999263</v>
      </c>
      <c r="K803" s="635">
        <f>SUM('Employee Salary Payroll Tax '!I805:K805)</f>
        <v>19040.949999999997</v>
      </c>
      <c r="L803" s="635">
        <f>'Employee Salary Payroll Tax '!H805</f>
        <v>0</v>
      </c>
      <c r="M803" s="293">
        <f t="shared" si="104"/>
        <v>3.637978807091713E-12</v>
      </c>
      <c r="N803" s="359">
        <f t="shared" si="102"/>
        <v>8.1162049370736753</v>
      </c>
      <c r="O803" s="331"/>
      <c r="P803" s="61"/>
      <c r="Q803" s="294"/>
      <c r="R803" s="292"/>
      <c r="S803" s="291"/>
    </row>
    <row r="804" spans="1:19" ht="14.4">
      <c r="A804" s="36">
        <f t="shared" si="97"/>
        <v>789</v>
      </c>
      <c r="B804" s="526"/>
      <c r="C804" s="36" t="str">
        <f>VLOOKUP('Employee Salary Payroll Tax '!B806,'Employee Salary Payroll Tax '!$D$1:$E$7,2,FALSE)</f>
        <v>IBEW</v>
      </c>
      <c r="D804" s="61">
        <f t="shared" si="98"/>
        <v>6.875E-3</v>
      </c>
      <c r="E804" s="351">
        <f>'Employee Salary Payroll Tax '!N806</f>
        <v>54123.5</v>
      </c>
      <c r="F804" s="351">
        <f t="shared" si="99"/>
        <v>54495.599062499998</v>
      </c>
      <c r="G804" s="352"/>
      <c r="H804" s="351">
        <f t="shared" si="103"/>
        <v>73076.5</v>
      </c>
      <c r="I804" s="351">
        <f t="shared" si="100"/>
        <v>372.09906249999767</v>
      </c>
      <c r="J804" s="351">
        <f t="shared" si="101"/>
        <v>23.070141874999855</v>
      </c>
      <c r="K804" s="635">
        <f>SUM('Employee Salary Payroll Tax '!I806:K806)</f>
        <v>54143.1</v>
      </c>
      <c r="L804" s="635">
        <f>'Employee Salary Payroll Tax '!H806</f>
        <v>0</v>
      </c>
      <c r="M804" s="293">
        <f t="shared" si="104"/>
        <v>-19.599999999998545</v>
      </c>
      <c r="N804" s="359">
        <f t="shared" si="102"/>
        <v>23.078496374573451</v>
      </c>
      <c r="O804" s="331"/>
      <c r="P804" s="61"/>
      <c r="Q804" s="294"/>
      <c r="R804" s="292"/>
      <c r="S804" s="291"/>
    </row>
    <row r="805" spans="1:19" ht="14.4">
      <c r="A805" s="36">
        <f t="shared" si="97"/>
        <v>790</v>
      </c>
      <c r="B805" s="526"/>
      <c r="C805" s="36" t="str">
        <f>VLOOKUP('Employee Salary Payroll Tax '!B807,'Employee Salary Payroll Tax '!$D$1:$E$7,2,FALSE)</f>
        <v>NonUnion</v>
      </c>
      <c r="D805" s="61">
        <f t="shared" si="98"/>
        <v>2.98E-2</v>
      </c>
      <c r="E805" s="351">
        <f>'Employee Salary Payroll Tax '!N807</f>
        <v>37811.26</v>
      </c>
      <c r="F805" s="351">
        <f t="shared" si="99"/>
        <v>38938.035548000007</v>
      </c>
      <c r="G805" s="352"/>
      <c r="H805" s="351">
        <f t="shared" si="103"/>
        <v>89388.739999999991</v>
      </c>
      <c r="I805" s="351">
        <f t="shared" si="100"/>
        <v>1126.7755480000051</v>
      </c>
      <c r="J805" s="351">
        <f t="shared" si="101"/>
        <v>69.860083976000311</v>
      </c>
      <c r="K805" s="635">
        <f>SUM('Employee Salary Payroll Tax '!I807:K807)</f>
        <v>24641.27</v>
      </c>
      <c r="L805" s="635">
        <f>'Employee Salary Payroll Tax '!H807</f>
        <v>0</v>
      </c>
      <c r="M805" s="293">
        <f t="shared" si="104"/>
        <v>13169.990000000002</v>
      </c>
      <c r="N805" s="359">
        <f t="shared" si="102"/>
        <v>45.52721045079614</v>
      </c>
      <c r="O805" s="331"/>
      <c r="P805" s="61"/>
      <c r="Q805" s="294"/>
      <c r="R805" s="292"/>
      <c r="S805" s="291"/>
    </row>
    <row r="806" spans="1:19" ht="14.4">
      <c r="A806" s="36">
        <f t="shared" si="97"/>
        <v>791</v>
      </c>
      <c r="B806" s="526"/>
      <c r="C806" s="36" t="str">
        <f>VLOOKUP('Employee Salary Payroll Tax '!B808,'Employee Salary Payroll Tax '!$D$1:$E$7,2,FALSE)</f>
        <v>IBEW</v>
      </c>
      <c r="D806" s="61">
        <f t="shared" si="98"/>
        <v>6.875E-3</v>
      </c>
      <c r="E806" s="351">
        <f>'Employee Salary Payroll Tax '!N808</f>
        <v>100722.14</v>
      </c>
      <c r="F806" s="351">
        <f t="shared" si="99"/>
        <v>101414.60471249999</v>
      </c>
      <c r="G806" s="352"/>
      <c r="H806" s="351">
        <f t="shared" si="103"/>
        <v>26477.86</v>
      </c>
      <c r="I806" s="351">
        <f t="shared" si="100"/>
        <v>692.46471249999013</v>
      </c>
      <c r="J806" s="351">
        <f t="shared" si="101"/>
        <v>42.932812174999391</v>
      </c>
      <c r="K806" s="635">
        <f>SUM('Employee Salary Payroll Tax '!I808:K808)</f>
        <v>85215.340000000011</v>
      </c>
      <c r="L806" s="635">
        <f>'Employee Salary Payroll Tax '!H808</f>
        <v>0</v>
      </c>
      <c r="M806" s="293">
        <f t="shared" si="104"/>
        <v>15506.799999999988</v>
      </c>
      <c r="N806" s="359">
        <f t="shared" si="102"/>
        <v>36.323038674638866</v>
      </c>
      <c r="O806" s="331"/>
      <c r="P806" s="61"/>
      <c r="Q806" s="294"/>
      <c r="R806" s="292"/>
      <c r="S806" s="291"/>
    </row>
    <row r="807" spans="1:19" ht="14.4">
      <c r="A807" s="36">
        <f t="shared" si="97"/>
        <v>792</v>
      </c>
      <c r="B807" s="526"/>
      <c r="C807" s="36" t="str">
        <f>VLOOKUP('Employee Salary Payroll Tax '!B809,'Employee Salary Payroll Tax '!$D$1:$E$7,2,FALSE)</f>
        <v>IBEW</v>
      </c>
      <c r="D807" s="61">
        <f t="shared" si="98"/>
        <v>6.875E-3</v>
      </c>
      <c r="E807" s="351">
        <f>'Employee Salary Payroll Tax '!N809</f>
        <v>3496.5</v>
      </c>
      <c r="F807" s="351">
        <f t="shared" si="99"/>
        <v>3520.5384374999999</v>
      </c>
      <c r="G807" s="352"/>
      <c r="H807" s="351">
        <f t="shared" si="103"/>
        <v>123703.5</v>
      </c>
      <c r="I807" s="351">
        <f t="shared" si="100"/>
        <v>24.038437499999873</v>
      </c>
      <c r="J807" s="351">
        <f t="shared" si="101"/>
        <v>1.4903831249999921</v>
      </c>
      <c r="K807" s="635">
        <f>SUM('Employee Salary Payroll Tax '!I809:K809)</f>
        <v>2587.41</v>
      </c>
      <c r="L807" s="635">
        <f>'Employee Salary Payroll Tax '!H809</f>
        <v>0</v>
      </c>
      <c r="M807" s="293">
        <f t="shared" si="104"/>
        <v>909.09000000000015</v>
      </c>
      <c r="N807" s="359">
        <f t="shared" si="102"/>
        <v>1.1028835121845693</v>
      </c>
      <c r="O807" s="331"/>
      <c r="P807" s="61"/>
      <c r="Q807" s="294"/>
      <c r="R807" s="292"/>
      <c r="S807" s="291"/>
    </row>
    <row r="808" spans="1:19" ht="14.4">
      <c r="A808" s="36">
        <f t="shared" si="97"/>
        <v>793</v>
      </c>
      <c r="B808" s="526"/>
      <c r="C808" s="36" t="str">
        <f>VLOOKUP('Employee Salary Payroll Tax '!B810,'Employee Salary Payroll Tax '!$D$1:$E$7,2,FALSE)</f>
        <v>NonUnion</v>
      </c>
      <c r="D808" s="61">
        <f t="shared" si="98"/>
        <v>2.98E-2</v>
      </c>
      <c r="E808" s="351">
        <f>'Employee Salary Payroll Tax '!N810</f>
        <v>50049.74</v>
      </c>
      <c r="F808" s="351">
        <f t="shared" si="99"/>
        <v>51541.222252</v>
      </c>
      <c r="G808" s="352"/>
      <c r="H808" s="351">
        <f t="shared" si="103"/>
        <v>77150.260000000009</v>
      </c>
      <c r="I808" s="351">
        <f t="shared" si="100"/>
        <v>1491.4822520000016</v>
      </c>
      <c r="J808" s="351">
        <f t="shared" si="101"/>
        <v>92.471899624000102</v>
      </c>
      <c r="K808" s="635">
        <f>SUM('Employee Salary Payroll Tax '!I810:K810)</f>
        <v>17903.88</v>
      </c>
      <c r="L808" s="635">
        <f>'Employee Salary Payroll Tax '!H810</f>
        <v>29875.38</v>
      </c>
      <c r="M808" s="293">
        <f t="shared" si="104"/>
        <v>2270.4799999999959</v>
      </c>
      <c r="N808" s="359">
        <f t="shared" si="102"/>
        <v>33.079208687339118</v>
      </c>
      <c r="O808" s="331"/>
      <c r="P808" s="61"/>
      <c r="Q808" s="294"/>
      <c r="R808" s="292"/>
      <c r="S808" s="291"/>
    </row>
    <row r="809" spans="1:19" ht="14.4">
      <c r="A809" s="36">
        <f t="shared" si="97"/>
        <v>794</v>
      </c>
      <c r="B809" s="526"/>
      <c r="C809" s="36" t="str">
        <f>VLOOKUP('Employee Salary Payroll Tax '!B811,'Employee Salary Payroll Tax '!$D$1:$E$7,2,FALSE)</f>
        <v>IBEW</v>
      </c>
      <c r="D809" s="61">
        <f t="shared" si="98"/>
        <v>6.875E-3</v>
      </c>
      <c r="E809" s="351">
        <f>'Employee Salary Payroll Tax '!N811</f>
        <v>65112.99</v>
      </c>
      <c r="F809" s="351">
        <f t="shared" si="99"/>
        <v>65560.641806250002</v>
      </c>
      <c r="G809" s="352"/>
      <c r="H809" s="351">
        <f t="shared" si="103"/>
        <v>62087.01</v>
      </c>
      <c r="I809" s="351">
        <f t="shared" si="100"/>
        <v>447.65180625000357</v>
      </c>
      <c r="J809" s="351">
        <f t="shared" si="101"/>
        <v>27.754411987500223</v>
      </c>
      <c r="K809" s="635">
        <f>SUM('Employee Salary Payroll Tax '!I811:K811)</f>
        <v>65112.99</v>
      </c>
      <c r="L809" s="635">
        <f>'Employee Salary Payroll Tax '!H811</f>
        <v>0</v>
      </c>
      <c r="M809" s="293">
        <f t="shared" si="104"/>
        <v>0</v>
      </c>
      <c r="N809" s="359">
        <f t="shared" si="102"/>
        <v>27.754411987073976</v>
      </c>
      <c r="O809" s="331"/>
      <c r="P809" s="61"/>
      <c r="Q809" s="294"/>
      <c r="R809" s="292"/>
      <c r="S809" s="291"/>
    </row>
    <row r="810" spans="1:19" ht="14.4">
      <c r="A810" s="36">
        <f t="shared" si="97"/>
        <v>795</v>
      </c>
      <c r="B810" s="526"/>
      <c r="C810" s="36" t="str">
        <f>VLOOKUP('Employee Salary Payroll Tax '!B812,'Employee Salary Payroll Tax '!$D$1:$E$7,2,FALSE)</f>
        <v>NonUnion</v>
      </c>
      <c r="D810" s="61">
        <f t="shared" si="98"/>
        <v>2.98E-2</v>
      </c>
      <c r="E810" s="351">
        <f>'Employee Salary Payroll Tax '!N812</f>
        <v>7333.35</v>
      </c>
      <c r="F810" s="351">
        <f t="shared" si="99"/>
        <v>7551.8838300000007</v>
      </c>
      <c r="G810" s="352"/>
      <c r="H810" s="351">
        <f t="shared" si="103"/>
        <v>119866.65</v>
      </c>
      <c r="I810" s="351">
        <f t="shared" si="100"/>
        <v>218.53383000000031</v>
      </c>
      <c r="J810" s="351">
        <f t="shared" si="101"/>
        <v>13.549097460000018</v>
      </c>
      <c r="K810" s="635">
        <f>SUM('Employee Salary Payroll Tax '!I812:K812)</f>
        <v>1996.4199999999998</v>
      </c>
      <c r="L810" s="635">
        <f>'Employee Salary Payroll Tax '!H812</f>
        <v>0</v>
      </c>
      <c r="M810" s="293">
        <f t="shared" si="104"/>
        <v>5336.93</v>
      </c>
      <c r="N810" s="359">
        <f t="shared" si="102"/>
        <v>3.6885855914970165</v>
      </c>
      <c r="O810" s="331"/>
      <c r="P810" s="61"/>
      <c r="Q810" s="294"/>
      <c r="R810" s="292"/>
      <c r="S810" s="291"/>
    </row>
    <row r="811" spans="1:19" ht="14.4">
      <c r="A811" s="36">
        <f t="shared" si="97"/>
        <v>796</v>
      </c>
      <c r="B811" s="526"/>
      <c r="C811" s="36" t="str">
        <f>VLOOKUP('Employee Salary Payroll Tax '!B813,'Employee Salary Payroll Tax '!$D$1:$E$7,2,FALSE)</f>
        <v>Not Assigned</v>
      </c>
      <c r="D811" s="61">
        <f t="shared" si="98"/>
        <v>0</v>
      </c>
      <c r="E811" s="351">
        <f>'Employee Salary Payroll Tax '!N813</f>
        <v>0.32</v>
      </c>
      <c r="F811" s="351">
        <f t="shared" si="99"/>
        <v>0.32</v>
      </c>
      <c r="G811" s="352"/>
      <c r="H811" s="351">
        <f t="shared" si="103"/>
        <v>127199.67999999999</v>
      </c>
      <c r="I811" s="351">
        <f t="shared" si="100"/>
        <v>0</v>
      </c>
      <c r="J811" s="351">
        <f t="shared" si="101"/>
        <v>0</v>
      </c>
      <c r="K811" s="635">
        <f>SUM('Employee Salary Payroll Tax '!I813:K813)</f>
        <v>-224.69</v>
      </c>
      <c r="L811" s="635">
        <f>'Employee Salary Payroll Tax '!H813</f>
        <v>0</v>
      </c>
      <c r="M811" s="293">
        <f t="shared" si="104"/>
        <v>225.01</v>
      </c>
      <c r="N811" s="359">
        <f t="shared" si="102"/>
        <v>0</v>
      </c>
      <c r="O811" s="331"/>
      <c r="P811" s="61"/>
      <c r="Q811" s="294"/>
      <c r="R811" s="292"/>
      <c r="S811" s="291"/>
    </row>
    <row r="812" spans="1:19" ht="14.4">
      <c r="A812" s="36">
        <f t="shared" si="97"/>
        <v>797</v>
      </c>
      <c r="B812" s="526"/>
      <c r="C812" s="36" t="str">
        <f>VLOOKUP('Employee Salary Payroll Tax '!B814,'Employee Salary Payroll Tax '!$D$1:$E$7,2,FALSE)</f>
        <v>IBEW</v>
      </c>
      <c r="D812" s="61">
        <f t="shared" si="98"/>
        <v>6.875E-3</v>
      </c>
      <c r="E812" s="351">
        <f>'Employee Salary Payroll Tax '!N814</f>
        <v>43686.04</v>
      </c>
      <c r="F812" s="351">
        <f t="shared" si="99"/>
        <v>43986.381524999997</v>
      </c>
      <c r="G812" s="352"/>
      <c r="H812" s="351">
        <f t="shared" si="103"/>
        <v>83513.959999999992</v>
      </c>
      <c r="I812" s="351">
        <f t="shared" si="100"/>
        <v>300.34152499999618</v>
      </c>
      <c r="J812" s="351">
        <f t="shared" si="101"/>
        <v>18.621174549999765</v>
      </c>
      <c r="K812" s="635">
        <f>SUM('Employee Salary Payroll Tax '!I814:K814)</f>
        <v>42937.02</v>
      </c>
      <c r="L812" s="635">
        <f>'Employee Salary Payroll Tax '!H814</f>
        <v>0</v>
      </c>
      <c r="M812" s="293">
        <f t="shared" si="104"/>
        <v>749.02000000000407</v>
      </c>
      <c r="N812" s="359">
        <f t="shared" si="102"/>
        <v>18.301904774580823</v>
      </c>
      <c r="O812" s="331"/>
      <c r="P812" s="61"/>
      <c r="Q812" s="294"/>
      <c r="R812" s="292"/>
      <c r="S812" s="291"/>
    </row>
    <row r="813" spans="1:19" ht="14.4">
      <c r="A813" s="36">
        <f t="shared" si="97"/>
        <v>798</v>
      </c>
      <c r="B813" s="526"/>
      <c r="C813" s="36" t="str">
        <f>VLOOKUP('Employee Salary Payroll Tax '!B815,'Employee Salary Payroll Tax '!$D$1:$E$7,2,FALSE)</f>
        <v>NonUnion</v>
      </c>
      <c r="D813" s="61">
        <f t="shared" si="98"/>
        <v>2.98E-2</v>
      </c>
      <c r="E813" s="351">
        <f>'Employee Salary Payroll Tax '!N815</f>
        <v>81644.800000000003</v>
      </c>
      <c r="F813" s="351">
        <f t="shared" si="99"/>
        <v>84077.815040000001</v>
      </c>
      <c r="G813" s="352"/>
      <c r="H813" s="351">
        <f t="shared" si="103"/>
        <v>45555.199999999997</v>
      </c>
      <c r="I813" s="351">
        <f t="shared" si="100"/>
        <v>2433.0150399999984</v>
      </c>
      <c r="J813" s="351">
        <f t="shared" si="101"/>
        <v>150.84693247999991</v>
      </c>
      <c r="K813" s="635">
        <f>SUM('Employee Salary Payroll Tax '!I815:K815)</f>
        <v>3453.35</v>
      </c>
      <c r="L813" s="635">
        <f>'Employee Salary Payroll Tax '!H815</f>
        <v>0</v>
      </c>
      <c r="M813" s="293">
        <f t="shared" si="104"/>
        <v>78191.45</v>
      </c>
      <c r="N813" s="359">
        <f t="shared" si="102"/>
        <v>6.3804094599218484</v>
      </c>
      <c r="O813" s="331"/>
      <c r="P813" s="61"/>
      <c r="Q813" s="294"/>
      <c r="R813" s="292"/>
      <c r="S813" s="291"/>
    </row>
    <row r="814" spans="1:19" ht="14.4">
      <c r="A814" s="36">
        <f t="shared" si="97"/>
        <v>799</v>
      </c>
      <c r="B814" s="526"/>
      <c r="C814" s="36" t="str">
        <f>VLOOKUP('Employee Salary Payroll Tax '!B816,'Employee Salary Payroll Tax '!$D$1:$E$7,2,FALSE)</f>
        <v>NonUnion</v>
      </c>
      <c r="D814" s="61">
        <f t="shared" si="98"/>
        <v>2.98E-2</v>
      </c>
      <c r="E814" s="351">
        <f>'Employee Salary Payroll Tax '!N816</f>
        <v>46991</v>
      </c>
      <c r="F814" s="351">
        <f t="shared" si="99"/>
        <v>48391.3318</v>
      </c>
      <c r="G814" s="352"/>
      <c r="H814" s="351">
        <f t="shared" si="103"/>
        <v>80209</v>
      </c>
      <c r="I814" s="351">
        <f t="shared" si="100"/>
        <v>1400.3317999999999</v>
      </c>
      <c r="J814" s="351">
        <f t="shared" si="101"/>
        <v>86.820571599999994</v>
      </c>
      <c r="K814" s="635">
        <f>SUM('Employee Salary Payroll Tax '!I816:K816)</f>
        <v>8624.43</v>
      </c>
      <c r="L814" s="635">
        <f>'Employee Salary Payroll Tax '!H816</f>
        <v>0</v>
      </c>
      <c r="M814" s="293">
        <f t="shared" si="104"/>
        <v>38366.57</v>
      </c>
      <c r="N814" s="359">
        <f t="shared" si="102"/>
        <v>15.934496867660902</v>
      </c>
      <c r="O814" s="331"/>
      <c r="P814" s="61"/>
      <c r="Q814" s="294"/>
      <c r="R814" s="292"/>
      <c r="S814" s="291"/>
    </row>
    <row r="815" spans="1:19" ht="14.4">
      <c r="A815" s="36">
        <f t="shared" si="97"/>
        <v>800</v>
      </c>
      <c r="B815" s="526"/>
      <c r="C815" s="36" t="str">
        <f>VLOOKUP('Employee Salary Payroll Tax '!B817,'Employee Salary Payroll Tax '!$D$1:$E$7,2,FALSE)</f>
        <v>NonUnion</v>
      </c>
      <c r="D815" s="61">
        <f t="shared" si="98"/>
        <v>2.98E-2</v>
      </c>
      <c r="E815" s="351">
        <f>'Employee Salary Payroll Tax '!N817</f>
        <v>89935.48</v>
      </c>
      <c r="F815" s="351">
        <f t="shared" si="99"/>
        <v>92615.557304000002</v>
      </c>
      <c r="G815" s="352"/>
      <c r="H815" s="351">
        <f t="shared" si="103"/>
        <v>37264.520000000004</v>
      </c>
      <c r="I815" s="351">
        <f t="shared" si="100"/>
        <v>2680.0773040000058</v>
      </c>
      <c r="J815" s="351">
        <f t="shared" si="101"/>
        <v>166.16479284800036</v>
      </c>
      <c r="K815" s="635">
        <f>SUM('Employee Salary Payroll Tax '!I817:K817)</f>
        <v>10602.69</v>
      </c>
      <c r="L815" s="635">
        <f>'Employee Salary Payroll Tax '!H817</f>
        <v>0</v>
      </c>
      <c r="M815" s="293">
        <f t="shared" si="104"/>
        <v>79332.789999999994</v>
      </c>
      <c r="N815" s="359">
        <f t="shared" si="102"/>
        <v>19.589530043782229</v>
      </c>
      <c r="O815" s="331"/>
      <c r="P815" s="61"/>
      <c r="Q815" s="294"/>
      <c r="R815" s="292"/>
      <c r="S815" s="291"/>
    </row>
    <row r="816" spans="1:19" ht="14.4">
      <c r="A816" s="36">
        <f t="shared" si="97"/>
        <v>801</v>
      </c>
      <c r="B816" s="526"/>
      <c r="C816" s="36" t="str">
        <f>VLOOKUP('Employee Salary Payroll Tax '!B818,'Employee Salary Payroll Tax '!$D$1:$E$7,2,FALSE)</f>
        <v>IBEW</v>
      </c>
      <c r="D816" s="61">
        <f t="shared" si="98"/>
        <v>6.875E-3</v>
      </c>
      <c r="E816" s="351">
        <f>'Employee Salary Payroll Tax '!N818</f>
        <v>38609.18</v>
      </c>
      <c r="F816" s="351">
        <f t="shared" si="99"/>
        <v>38874.6181125</v>
      </c>
      <c r="G816" s="352"/>
      <c r="H816" s="351">
        <f t="shared" si="103"/>
        <v>88590.82</v>
      </c>
      <c r="I816" s="351">
        <f t="shared" si="100"/>
        <v>265.43811249999999</v>
      </c>
      <c r="J816" s="351">
        <f t="shared" si="101"/>
        <v>16.457162974999999</v>
      </c>
      <c r="K816" s="635">
        <f>SUM('Employee Salary Payroll Tax '!I818:K818)</f>
        <v>38609.18</v>
      </c>
      <c r="L816" s="635">
        <f>'Employee Salary Payroll Tax '!H818</f>
        <v>0</v>
      </c>
      <c r="M816" s="293">
        <f t="shared" si="104"/>
        <v>0</v>
      </c>
      <c r="N816" s="359">
        <f t="shared" si="102"/>
        <v>16.457162974573748</v>
      </c>
      <c r="O816" s="331"/>
      <c r="P816" s="61"/>
      <c r="Q816" s="294"/>
      <c r="R816" s="292"/>
      <c r="S816" s="291"/>
    </row>
    <row r="817" spans="1:19" ht="14.4">
      <c r="A817" s="36">
        <f t="shared" si="97"/>
        <v>802</v>
      </c>
      <c r="B817" s="526"/>
      <c r="C817" s="36" t="str">
        <f>VLOOKUP('Employee Salary Payroll Tax '!B819,'Employee Salary Payroll Tax '!$D$1:$E$7,2,FALSE)</f>
        <v>NonUnion</v>
      </c>
      <c r="D817" s="61">
        <f t="shared" si="98"/>
        <v>2.98E-2</v>
      </c>
      <c r="E817" s="351">
        <f>'Employee Salary Payroll Tax '!N819</f>
        <v>58941.15</v>
      </c>
      <c r="F817" s="351">
        <f t="shared" si="99"/>
        <v>60697.596270000002</v>
      </c>
      <c r="G817" s="352"/>
      <c r="H817" s="351">
        <f t="shared" si="103"/>
        <v>68258.850000000006</v>
      </c>
      <c r="I817" s="351">
        <f t="shared" si="100"/>
        <v>1756.4462700000004</v>
      </c>
      <c r="J817" s="351">
        <f t="shared" si="101"/>
        <v>108.89966874000002</v>
      </c>
      <c r="K817" s="635">
        <f>SUM('Employee Salary Payroll Tax '!I819:K819)</f>
        <v>36250.230000000003</v>
      </c>
      <c r="L817" s="635">
        <f>'Employee Salary Payroll Tax '!H819</f>
        <v>0</v>
      </c>
      <c r="M817" s="293">
        <f t="shared" si="104"/>
        <v>22690.92</v>
      </c>
      <c r="N817" s="359">
        <f t="shared" si="102"/>
        <v>66.975924946863699</v>
      </c>
      <c r="O817" s="331"/>
      <c r="P817" s="61"/>
      <c r="Q817" s="294"/>
      <c r="R817" s="292"/>
      <c r="S817" s="291"/>
    </row>
    <row r="818" spans="1:19" ht="14.4">
      <c r="A818" s="36">
        <f t="shared" si="97"/>
        <v>803</v>
      </c>
      <c r="B818" s="526"/>
      <c r="C818" s="36" t="str">
        <f>VLOOKUP('Employee Salary Payroll Tax '!B820,'Employee Salary Payroll Tax '!$D$1:$E$7,2,FALSE)</f>
        <v>NonUnion</v>
      </c>
      <c r="D818" s="61">
        <f t="shared" si="98"/>
        <v>2.98E-2</v>
      </c>
      <c r="E818" s="351">
        <f>'Employee Salary Payroll Tax '!N820</f>
        <v>35116.42</v>
      </c>
      <c r="F818" s="351">
        <f t="shared" si="99"/>
        <v>36162.889316000001</v>
      </c>
      <c r="G818" s="352"/>
      <c r="H818" s="351">
        <f t="shared" si="103"/>
        <v>92083.58</v>
      </c>
      <c r="I818" s="351">
        <f t="shared" si="100"/>
        <v>1046.4693160000024</v>
      </c>
      <c r="J818" s="351">
        <f t="shared" si="101"/>
        <v>64.881097592000145</v>
      </c>
      <c r="K818" s="635">
        <f>SUM('Employee Salary Payroll Tax '!I820:K820)</f>
        <v>4959.3899999999994</v>
      </c>
      <c r="L818" s="635">
        <f>'Employee Salary Payroll Tax '!H820</f>
        <v>719.15</v>
      </c>
      <c r="M818" s="293">
        <f t="shared" si="104"/>
        <v>29437.879999999997</v>
      </c>
      <c r="N818" s="359">
        <f t="shared" si="102"/>
        <v>9.1629689637390879</v>
      </c>
      <c r="O818" s="331"/>
      <c r="P818" s="61"/>
      <c r="Q818" s="294"/>
      <c r="R818" s="292"/>
      <c r="S818" s="291"/>
    </row>
    <row r="819" spans="1:19" ht="14.4">
      <c r="A819" s="36">
        <f t="shared" si="97"/>
        <v>804</v>
      </c>
      <c r="B819" s="526"/>
      <c r="C819" s="36" t="str">
        <f>VLOOKUP('Employee Salary Payroll Tax '!B821,'Employee Salary Payroll Tax '!$D$1:$E$7,2,FALSE)</f>
        <v>NonUnion</v>
      </c>
      <c r="D819" s="61">
        <f t="shared" si="98"/>
        <v>2.98E-2</v>
      </c>
      <c r="E819" s="351">
        <f>'Employee Salary Payroll Tax '!N821</f>
        <v>98966.81</v>
      </c>
      <c r="F819" s="351">
        <f t="shared" si="99"/>
        <v>101916.020938</v>
      </c>
      <c r="G819" s="352"/>
      <c r="H819" s="351">
        <f t="shared" si="103"/>
        <v>28233.190000000002</v>
      </c>
      <c r="I819" s="351">
        <f t="shared" si="100"/>
        <v>2949.2109380000038</v>
      </c>
      <c r="J819" s="351">
        <f t="shared" si="101"/>
        <v>182.85107815600023</v>
      </c>
      <c r="K819" s="635">
        <f>SUM('Employee Salary Payroll Tax '!I821:K821)</f>
        <v>0</v>
      </c>
      <c r="L819" s="635">
        <f>'Employee Salary Payroll Tax '!H821</f>
        <v>0</v>
      </c>
      <c r="M819" s="293">
        <f t="shared" si="104"/>
        <v>98966.81</v>
      </c>
      <c r="N819" s="359">
        <f t="shared" si="102"/>
        <v>0</v>
      </c>
      <c r="O819" s="331"/>
      <c r="P819" s="61"/>
      <c r="Q819" s="294"/>
      <c r="R819" s="292"/>
      <c r="S819" s="291"/>
    </row>
    <row r="820" spans="1:19" ht="14.4">
      <c r="A820" s="36">
        <f t="shared" si="97"/>
        <v>805</v>
      </c>
      <c r="B820" s="526"/>
      <c r="C820" s="36" t="str">
        <f>VLOOKUP('Employee Salary Payroll Tax '!B822,'Employee Salary Payroll Tax '!$D$1:$E$7,2,FALSE)</f>
        <v>NonUnion</v>
      </c>
      <c r="D820" s="61">
        <f t="shared" si="98"/>
        <v>2.98E-2</v>
      </c>
      <c r="E820" s="351">
        <f>'Employee Salary Payroll Tax '!N822</f>
        <v>6608.91</v>
      </c>
      <c r="F820" s="351">
        <f t="shared" si="99"/>
        <v>6805.8555180000003</v>
      </c>
      <c r="G820" s="352"/>
      <c r="H820" s="351">
        <f t="shared" si="103"/>
        <v>120591.09</v>
      </c>
      <c r="I820" s="351">
        <f t="shared" si="100"/>
        <v>196.94551800000045</v>
      </c>
      <c r="J820" s="351">
        <f t="shared" si="101"/>
        <v>12.210622116000028</v>
      </c>
      <c r="K820" s="635">
        <f>SUM('Employee Salary Payroll Tax '!I822:K822)</f>
        <v>1479.58</v>
      </c>
      <c r="L820" s="635">
        <f>'Employee Salary Payroll Tax '!H822</f>
        <v>0</v>
      </c>
      <c r="M820" s="293">
        <f t="shared" si="104"/>
        <v>5129.33</v>
      </c>
      <c r="N820" s="359">
        <f t="shared" si="102"/>
        <v>2.7336720075863719</v>
      </c>
      <c r="O820" s="331"/>
      <c r="P820" s="61"/>
      <c r="Q820" s="294"/>
      <c r="R820" s="292"/>
      <c r="S820" s="291"/>
    </row>
    <row r="821" spans="1:19" ht="14.4">
      <c r="A821" s="36">
        <f t="shared" si="97"/>
        <v>806</v>
      </c>
      <c r="B821" s="526"/>
      <c r="C821" s="36" t="str">
        <f>VLOOKUP('Employee Salary Payroll Tax '!B823,'Employee Salary Payroll Tax '!$D$1:$E$7,2,FALSE)</f>
        <v>NonUnion</v>
      </c>
      <c r="D821" s="61">
        <f t="shared" si="98"/>
        <v>2.98E-2</v>
      </c>
      <c r="E821" s="351">
        <f>'Employee Salary Payroll Tax '!N823</f>
        <v>90432.46</v>
      </c>
      <c r="F821" s="351">
        <f t="shared" si="99"/>
        <v>93127.347308000011</v>
      </c>
      <c r="G821" s="352"/>
      <c r="H821" s="351">
        <f t="shared" si="103"/>
        <v>36767.539999999994</v>
      </c>
      <c r="I821" s="351">
        <f t="shared" si="100"/>
        <v>2694.8873080000049</v>
      </c>
      <c r="J821" s="351">
        <f t="shared" si="101"/>
        <v>167.08301309600029</v>
      </c>
      <c r="K821" s="635">
        <f>SUM('Employee Salary Payroll Tax '!I823:K823)</f>
        <v>69308.53</v>
      </c>
      <c r="L821" s="635">
        <f>'Employee Salary Payroll Tax '!H823</f>
        <v>0</v>
      </c>
      <c r="M821" s="293">
        <f t="shared" si="104"/>
        <v>21123.930000000008</v>
      </c>
      <c r="N821" s="359">
        <f t="shared" si="102"/>
        <v>128.05444002658419</v>
      </c>
      <c r="O821" s="331"/>
      <c r="P821" s="61"/>
      <c r="Q821" s="294"/>
      <c r="R821" s="292"/>
      <c r="S821" s="291"/>
    </row>
    <row r="822" spans="1:19" ht="14.4">
      <c r="A822" s="36">
        <f t="shared" si="97"/>
        <v>807</v>
      </c>
      <c r="B822" s="526"/>
      <c r="C822" s="36" t="str">
        <f>VLOOKUP('Employee Salary Payroll Tax '!B824,'Employee Salary Payroll Tax '!$D$1:$E$7,2,FALSE)</f>
        <v>NonUnion</v>
      </c>
      <c r="D822" s="61">
        <f t="shared" si="98"/>
        <v>2.98E-2</v>
      </c>
      <c r="E822" s="351">
        <f>'Employee Salary Payroll Tax '!N824</f>
        <v>108847.12</v>
      </c>
      <c r="F822" s="351">
        <f t="shared" si="99"/>
        <v>112090.764176</v>
      </c>
      <c r="G822" s="352"/>
      <c r="H822" s="351">
        <f t="shared" si="103"/>
        <v>18352.880000000005</v>
      </c>
      <c r="I822" s="351">
        <f t="shared" si="100"/>
        <v>3243.6441760000016</v>
      </c>
      <c r="J822" s="351">
        <f t="shared" si="101"/>
        <v>201.10593891200008</v>
      </c>
      <c r="K822" s="635">
        <f>SUM('Employee Salary Payroll Tax '!I824:K824)</f>
        <v>43138.07</v>
      </c>
      <c r="L822" s="635">
        <f>'Employee Salary Payroll Tax '!H824</f>
        <v>0</v>
      </c>
      <c r="M822" s="293">
        <f t="shared" si="104"/>
        <v>65709.049999999988</v>
      </c>
      <c r="N822" s="359">
        <f t="shared" si="102"/>
        <v>79.701898131267797</v>
      </c>
      <c r="O822" s="331"/>
      <c r="P822" s="61"/>
      <c r="Q822" s="294"/>
      <c r="R822" s="292"/>
      <c r="S822" s="291"/>
    </row>
    <row r="823" spans="1:19" ht="14.4">
      <c r="A823" s="36">
        <f t="shared" si="97"/>
        <v>808</v>
      </c>
      <c r="B823" s="526"/>
      <c r="C823" s="36" t="str">
        <f>VLOOKUP('Employee Salary Payroll Tax '!B825,'Employee Salary Payroll Tax '!$D$1:$E$7,2,FALSE)</f>
        <v>NonUnion</v>
      </c>
      <c r="D823" s="61">
        <f t="shared" si="98"/>
        <v>2.98E-2</v>
      </c>
      <c r="E823" s="351">
        <f>'Employee Salary Payroll Tax '!N825</f>
        <v>69114.679999999993</v>
      </c>
      <c r="F823" s="351">
        <f t="shared" si="99"/>
        <v>71174.297464000003</v>
      </c>
      <c r="G823" s="352"/>
      <c r="H823" s="351">
        <f t="shared" si="103"/>
        <v>58085.320000000007</v>
      </c>
      <c r="I823" s="351">
        <f t="shared" si="100"/>
        <v>2059.6174640000099</v>
      </c>
      <c r="J823" s="351">
        <f t="shared" si="101"/>
        <v>127.69628276800061</v>
      </c>
      <c r="K823" s="635">
        <f>SUM('Employee Salary Payroll Tax '!I825:K825)</f>
        <v>10166.34</v>
      </c>
      <c r="L823" s="635">
        <f>'Employee Salary Payroll Tax '!H825</f>
        <v>0</v>
      </c>
      <c r="M823" s="293">
        <f t="shared" si="104"/>
        <v>58948.34</v>
      </c>
      <c r="N823" s="359">
        <f t="shared" si="102"/>
        <v>18.783329783728323</v>
      </c>
      <c r="O823" s="331"/>
      <c r="P823" s="61"/>
      <c r="Q823" s="294"/>
      <c r="R823" s="292"/>
      <c r="S823" s="291"/>
    </row>
    <row r="824" spans="1:19" ht="14.4">
      <c r="A824" s="36">
        <f t="shared" si="97"/>
        <v>809</v>
      </c>
      <c r="B824" s="526"/>
      <c r="C824" s="36" t="str">
        <f>VLOOKUP('Employee Salary Payroll Tax '!B826,'Employee Salary Payroll Tax '!$D$1:$E$7,2,FALSE)</f>
        <v>NonUnion</v>
      </c>
      <c r="D824" s="61">
        <f t="shared" si="98"/>
        <v>2.98E-2</v>
      </c>
      <c r="E824" s="351">
        <f>'Employee Salary Payroll Tax '!N826</f>
        <v>59193.24</v>
      </c>
      <c r="F824" s="351">
        <f t="shared" si="99"/>
        <v>60957.198552000002</v>
      </c>
      <c r="G824" s="352"/>
      <c r="H824" s="351">
        <f t="shared" si="103"/>
        <v>68006.760000000009</v>
      </c>
      <c r="I824" s="351">
        <f t="shared" si="100"/>
        <v>1763.9585520000037</v>
      </c>
      <c r="J824" s="351">
        <f t="shared" si="101"/>
        <v>109.36543022400024</v>
      </c>
      <c r="K824" s="635">
        <f>SUM('Employee Salary Payroll Tax '!I826:K826)</f>
        <v>22351.119999999999</v>
      </c>
      <c r="L824" s="635">
        <f>'Employee Salary Payroll Tax '!H826</f>
        <v>0</v>
      </c>
      <c r="M824" s="293">
        <f t="shared" si="104"/>
        <v>36842.119999999995</v>
      </c>
      <c r="N824" s="359">
        <f t="shared" si="102"/>
        <v>41.295929311302444</v>
      </c>
      <c r="O824" s="331"/>
      <c r="P824" s="61"/>
      <c r="Q824" s="294"/>
      <c r="R824" s="292"/>
      <c r="S824" s="291"/>
    </row>
    <row r="825" spans="1:19" ht="14.4">
      <c r="A825" s="36">
        <f t="shared" si="97"/>
        <v>810</v>
      </c>
      <c r="B825" s="526"/>
      <c r="C825" s="36" t="str">
        <f>VLOOKUP('Employee Salary Payroll Tax '!B827,'Employee Salary Payroll Tax '!$D$1:$E$7,2,FALSE)</f>
        <v>IBEW</v>
      </c>
      <c r="D825" s="61">
        <f t="shared" si="98"/>
        <v>6.875E-3</v>
      </c>
      <c r="E825" s="351">
        <f>'Employee Salary Payroll Tax '!N827</f>
        <v>28918.97</v>
      </c>
      <c r="F825" s="351">
        <f t="shared" si="99"/>
        <v>29117.78791875</v>
      </c>
      <c r="G825" s="352"/>
      <c r="H825" s="351">
        <f t="shared" si="103"/>
        <v>98281.03</v>
      </c>
      <c r="I825" s="351">
        <f t="shared" si="100"/>
        <v>198.81791874999908</v>
      </c>
      <c r="J825" s="351">
        <f t="shared" si="101"/>
        <v>12.326710962499943</v>
      </c>
      <c r="K825" s="635">
        <f>SUM('Employee Salary Payroll Tax '!I827:K827)</f>
        <v>17869.080000000002</v>
      </c>
      <c r="L825" s="635">
        <f>'Employee Salary Payroll Tax '!H827</f>
        <v>0</v>
      </c>
      <c r="M825" s="293">
        <f t="shared" si="104"/>
        <v>11049.89</v>
      </c>
      <c r="N825" s="359">
        <f t="shared" si="102"/>
        <v>7.6166953497365846</v>
      </c>
      <c r="O825" s="331"/>
      <c r="P825" s="61"/>
      <c r="Q825" s="294"/>
      <c r="R825" s="292"/>
      <c r="S825" s="291"/>
    </row>
    <row r="826" spans="1:19" ht="14.4">
      <c r="A826" s="36">
        <f t="shared" si="97"/>
        <v>811</v>
      </c>
      <c r="B826" s="526"/>
      <c r="C826" s="36" t="str">
        <f>VLOOKUP('Employee Salary Payroll Tax '!B828,'Employee Salary Payroll Tax '!$D$1:$E$7,2,FALSE)</f>
        <v>NonUnion</v>
      </c>
      <c r="D826" s="61">
        <f t="shared" si="98"/>
        <v>2.98E-2</v>
      </c>
      <c r="E826" s="351">
        <f>'Employee Salary Payroll Tax '!N828</f>
        <v>98512.14</v>
      </c>
      <c r="F826" s="351">
        <f t="shared" si="99"/>
        <v>101447.80177200001</v>
      </c>
      <c r="G826" s="352"/>
      <c r="H826" s="351">
        <f t="shared" si="103"/>
        <v>28687.86</v>
      </c>
      <c r="I826" s="351">
        <f t="shared" si="100"/>
        <v>2935.6617720000067</v>
      </c>
      <c r="J826" s="351">
        <f t="shared" si="101"/>
        <v>182.01102986400042</v>
      </c>
      <c r="K826" s="635">
        <f>SUM('Employee Salary Payroll Tax '!I828:K828)</f>
        <v>98512.14</v>
      </c>
      <c r="L826" s="635">
        <f>'Employee Salary Payroll Tax '!H828</f>
        <v>0</v>
      </c>
      <c r="M826" s="293">
        <f t="shared" si="104"/>
        <v>0</v>
      </c>
      <c r="N826" s="359">
        <f t="shared" si="102"/>
        <v>182.01102986215284</v>
      </c>
      <c r="O826" s="331"/>
      <c r="P826" s="61"/>
      <c r="Q826" s="294"/>
      <c r="R826" s="292"/>
      <c r="S826" s="291"/>
    </row>
    <row r="827" spans="1:19" ht="14.4">
      <c r="A827" s="36">
        <f t="shared" si="97"/>
        <v>812</v>
      </c>
      <c r="B827" s="526"/>
      <c r="C827" s="36" t="str">
        <f>VLOOKUP('Employee Salary Payroll Tax '!B829,'Employee Salary Payroll Tax '!$D$1:$E$7,2,FALSE)</f>
        <v>NonUnion</v>
      </c>
      <c r="D827" s="61">
        <f t="shared" si="98"/>
        <v>2.98E-2</v>
      </c>
      <c r="E827" s="351">
        <f>'Employee Salary Payroll Tax '!N829</f>
        <v>13241.04</v>
      </c>
      <c r="F827" s="351">
        <f t="shared" si="99"/>
        <v>13635.622992000002</v>
      </c>
      <c r="G827" s="352"/>
      <c r="H827" s="351">
        <f t="shared" si="103"/>
        <v>113958.95999999999</v>
      </c>
      <c r="I827" s="351">
        <f t="shared" si="100"/>
        <v>394.58299200000147</v>
      </c>
      <c r="J827" s="351">
        <f t="shared" si="101"/>
        <v>24.46414550400009</v>
      </c>
      <c r="K827" s="635">
        <f>SUM('Employee Salary Payroll Tax '!I829:K829)</f>
        <v>1669.21</v>
      </c>
      <c r="L827" s="635">
        <f>'Employee Salary Payroll Tax '!H829</f>
        <v>0</v>
      </c>
      <c r="M827" s="293">
        <f t="shared" si="104"/>
        <v>11571.830000000002</v>
      </c>
      <c r="N827" s="359">
        <f t="shared" si="102"/>
        <v>3.0840323957670965</v>
      </c>
      <c r="O827" s="331"/>
      <c r="P827" s="61"/>
      <c r="Q827" s="294"/>
      <c r="R827" s="292"/>
      <c r="S827" s="291"/>
    </row>
    <row r="828" spans="1:19" ht="14.4">
      <c r="A828" s="36">
        <f t="shared" si="97"/>
        <v>813</v>
      </c>
      <c r="B828" s="526"/>
      <c r="C828" s="36" t="str">
        <f>VLOOKUP('Employee Salary Payroll Tax '!B830,'Employee Salary Payroll Tax '!$D$1:$E$7,2,FALSE)</f>
        <v>NonUnion</v>
      </c>
      <c r="D828" s="61">
        <f t="shared" si="98"/>
        <v>2.98E-2</v>
      </c>
      <c r="E828" s="351">
        <f>'Employee Salary Payroll Tax '!N830</f>
        <v>62065.8</v>
      </c>
      <c r="F828" s="351">
        <f t="shared" si="99"/>
        <v>63915.360840000008</v>
      </c>
      <c r="G828" s="352"/>
      <c r="H828" s="351">
        <f t="shared" si="103"/>
        <v>65134.2</v>
      </c>
      <c r="I828" s="351">
        <f t="shared" si="100"/>
        <v>1849.5608400000056</v>
      </c>
      <c r="J828" s="351">
        <f t="shared" si="101"/>
        <v>114.67277208000034</v>
      </c>
      <c r="K828" s="635">
        <f>SUM('Employee Salary Payroll Tax '!I830:K830)</f>
        <v>54565.840000000004</v>
      </c>
      <c r="L828" s="635">
        <f>'Employee Salary Payroll Tax '!H830</f>
        <v>0</v>
      </c>
      <c r="M828" s="293">
        <f t="shared" si="104"/>
        <v>7499.9599999999991</v>
      </c>
      <c r="N828" s="359">
        <f t="shared" si="102"/>
        <v>100.81584598237598</v>
      </c>
      <c r="O828" s="331"/>
      <c r="P828" s="61"/>
      <c r="Q828" s="294"/>
      <c r="R828" s="292"/>
      <c r="S828" s="291"/>
    </row>
    <row r="829" spans="1:19" ht="14.4">
      <c r="A829" s="36">
        <f t="shared" si="97"/>
        <v>814</v>
      </c>
      <c r="B829" s="526"/>
      <c r="C829" s="36" t="str">
        <f>VLOOKUP('Employee Salary Payroll Tax '!B831,'Employee Salary Payroll Tax '!$D$1:$E$7,2,FALSE)</f>
        <v>NonUnion</v>
      </c>
      <c r="D829" s="61">
        <f t="shared" si="98"/>
        <v>2.98E-2</v>
      </c>
      <c r="E829" s="351">
        <f>'Employee Salary Payroll Tax '!N831</f>
        <v>103737.34</v>
      </c>
      <c r="F829" s="351">
        <f t="shared" si="99"/>
        <v>106828.712732</v>
      </c>
      <c r="G829" s="352"/>
      <c r="H829" s="351">
        <f t="shared" si="103"/>
        <v>23462.660000000003</v>
      </c>
      <c r="I829" s="351">
        <f t="shared" si="100"/>
        <v>3091.3727320000035</v>
      </c>
      <c r="J829" s="351">
        <f t="shared" si="101"/>
        <v>191.6651093840002</v>
      </c>
      <c r="K829" s="635">
        <f>SUM('Employee Salary Payroll Tax '!I831:K831)</f>
        <v>88900.45</v>
      </c>
      <c r="L829" s="635">
        <f>'Employee Salary Payroll Tax '!H831</f>
        <v>0</v>
      </c>
      <c r="M829" s="293">
        <f t="shared" si="104"/>
        <v>14836.89</v>
      </c>
      <c r="N829" s="359">
        <f t="shared" si="102"/>
        <v>164.25247141841686</v>
      </c>
      <c r="O829" s="331"/>
      <c r="P829" s="61"/>
      <c r="Q829" s="294"/>
      <c r="R829" s="292"/>
      <c r="S829" s="291"/>
    </row>
    <row r="830" spans="1:19" ht="14.4">
      <c r="A830" s="36">
        <f t="shared" si="97"/>
        <v>815</v>
      </c>
      <c r="B830" s="526"/>
      <c r="C830" s="36" t="str">
        <f>VLOOKUP('Employee Salary Payroll Tax '!B832,'Employee Salary Payroll Tax '!$D$1:$E$7,2,FALSE)</f>
        <v>NonUnion</v>
      </c>
      <c r="D830" s="61">
        <f t="shared" si="98"/>
        <v>2.98E-2</v>
      </c>
      <c r="E830" s="351">
        <f>'Employee Salary Payroll Tax '!N832</f>
        <v>59922.03</v>
      </c>
      <c r="F830" s="351">
        <f t="shared" si="99"/>
        <v>61707.706493999998</v>
      </c>
      <c r="G830" s="352"/>
      <c r="H830" s="351">
        <f t="shared" si="103"/>
        <v>67277.97</v>
      </c>
      <c r="I830" s="351">
        <f t="shared" si="100"/>
        <v>1785.6764939999994</v>
      </c>
      <c r="J830" s="351">
        <f t="shared" si="101"/>
        <v>110.71194262799996</v>
      </c>
      <c r="K830" s="635">
        <f>SUM('Employee Salary Payroll Tax '!I832:K832)</f>
        <v>4192.92</v>
      </c>
      <c r="L830" s="635">
        <f>'Employee Salary Payroll Tax '!H832</f>
        <v>0</v>
      </c>
      <c r="M830" s="293">
        <f t="shared" si="104"/>
        <v>55729.11</v>
      </c>
      <c r="N830" s="359">
        <f t="shared" si="102"/>
        <v>7.7468389918707148</v>
      </c>
      <c r="O830" s="331"/>
      <c r="P830" s="61"/>
      <c r="Q830" s="294"/>
      <c r="R830" s="292"/>
      <c r="S830" s="291"/>
    </row>
    <row r="831" spans="1:19" ht="14.4">
      <c r="A831" s="36">
        <f t="shared" si="97"/>
        <v>816</v>
      </c>
      <c r="B831" s="526"/>
      <c r="C831" s="36" t="str">
        <f>VLOOKUP('Employee Salary Payroll Tax '!B833,'Employee Salary Payroll Tax '!$D$1:$E$7,2,FALSE)</f>
        <v>IBEW</v>
      </c>
      <c r="D831" s="61">
        <f t="shared" si="98"/>
        <v>6.875E-3</v>
      </c>
      <c r="E831" s="351">
        <f>'Employee Salary Payroll Tax '!N833</f>
        <v>147735.54</v>
      </c>
      <c r="F831" s="351">
        <f t="shared" si="99"/>
        <v>148751.22183749999</v>
      </c>
      <c r="G831" s="352"/>
      <c r="H831" s="351">
        <f t="shared" si="103"/>
        <v>0</v>
      </c>
      <c r="I831" s="351">
        <f t="shared" si="100"/>
        <v>1015.6818374999857</v>
      </c>
      <c r="J831" s="351">
        <f t="shared" si="101"/>
        <v>0</v>
      </c>
      <c r="K831" s="635">
        <f>SUM('Employee Salary Payroll Tax '!I833:K833)</f>
        <v>90800.08</v>
      </c>
      <c r="L831" s="635">
        <f>'Employee Salary Payroll Tax '!H833</f>
        <v>0</v>
      </c>
      <c r="M831" s="293">
        <f t="shared" si="104"/>
        <v>56935.460000000006</v>
      </c>
      <c r="N831" s="359">
        <f t="shared" si="102"/>
        <v>0</v>
      </c>
      <c r="O831" s="331"/>
      <c r="P831" s="61"/>
      <c r="Q831" s="294"/>
      <c r="R831" s="292"/>
      <c r="S831" s="291"/>
    </row>
    <row r="832" spans="1:19" ht="14.4">
      <c r="A832" s="36">
        <f t="shared" si="97"/>
        <v>817</v>
      </c>
      <c r="B832" s="526"/>
      <c r="C832" s="36" t="str">
        <f>VLOOKUP('Employee Salary Payroll Tax '!B834,'Employee Salary Payroll Tax '!$D$1:$E$7,2,FALSE)</f>
        <v>IBEW</v>
      </c>
      <c r="D832" s="61">
        <f t="shared" si="98"/>
        <v>6.875E-3</v>
      </c>
      <c r="E832" s="351">
        <f>'Employee Salary Payroll Tax '!N834</f>
        <v>124768.83</v>
      </c>
      <c r="F832" s="351">
        <f t="shared" si="99"/>
        <v>125626.61570625</v>
      </c>
      <c r="G832" s="352"/>
      <c r="H832" s="351">
        <f t="shared" si="103"/>
        <v>2431.1699999999983</v>
      </c>
      <c r="I832" s="351">
        <f t="shared" si="100"/>
        <v>857.78570624999702</v>
      </c>
      <c r="J832" s="351">
        <f t="shared" si="101"/>
        <v>53.182713787499814</v>
      </c>
      <c r="K832" s="635">
        <f>SUM('Employee Salary Payroll Tax '!I834:K834)</f>
        <v>21953.91</v>
      </c>
      <c r="L832" s="635">
        <f>'Employee Salary Payroll Tax '!H834</f>
        <v>0</v>
      </c>
      <c r="M832" s="293">
        <f t="shared" si="104"/>
        <v>102814.92</v>
      </c>
      <c r="N832" s="359">
        <f t="shared" si="102"/>
        <v>9.3578541374249671</v>
      </c>
      <c r="O832" s="331"/>
      <c r="P832" s="61"/>
      <c r="Q832" s="294"/>
      <c r="R832" s="292"/>
      <c r="S832" s="291"/>
    </row>
    <row r="833" spans="1:19" ht="14.4">
      <c r="A833" s="36">
        <f t="shared" si="97"/>
        <v>818</v>
      </c>
      <c r="B833" s="526"/>
      <c r="C833" s="36" t="str">
        <f>VLOOKUP('Employee Salary Payroll Tax '!B835,'Employee Salary Payroll Tax '!$D$1:$E$7,2,FALSE)</f>
        <v>NonUnion</v>
      </c>
      <c r="D833" s="61">
        <f t="shared" si="98"/>
        <v>2.98E-2</v>
      </c>
      <c r="E833" s="351">
        <f>'Employee Salary Payroll Tax '!N835</f>
        <v>63594.720000000001</v>
      </c>
      <c r="F833" s="351">
        <f t="shared" si="99"/>
        <v>65489.842656000001</v>
      </c>
      <c r="G833" s="352"/>
      <c r="H833" s="351">
        <f t="shared" si="103"/>
        <v>63605.279999999999</v>
      </c>
      <c r="I833" s="351">
        <f t="shared" si="100"/>
        <v>1895.1226559999996</v>
      </c>
      <c r="J833" s="351">
        <f t="shared" si="101"/>
        <v>117.49760467199997</v>
      </c>
      <c r="K833" s="635">
        <f>SUM('Employee Salary Payroll Tax '!I835:K835)</f>
        <v>-143.91999999999999</v>
      </c>
      <c r="L833" s="635">
        <f>'Employee Salary Payroll Tax '!H835</f>
        <v>0</v>
      </c>
      <c r="M833" s="293">
        <f t="shared" si="104"/>
        <v>63738.64</v>
      </c>
      <c r="N833" s="359">
        <f t="shared" si="102"/>
        <v>-0.26590659199581862</v>
      </c>
      <c r="O833" s="331"/>
      <c r="P833" s="61"/>
      <c r="Q833" s="294"/>
      <c r="R833" s="292"/>
      <c r="S833" s="291"/>
    </row>
    <row r="834" spans="1:19" ht="14.4">
      <c r="A834" s="36">
        <f t="shared" si="97"/>
        <v>819</v>
      </c>
      <c r="B834" s="526"/>
      <c r="C834" s="36" t="str">
        <f>VLOOKUP('Employee Salary Payroll Tax '!B836,'Employee Salary Payroll Tax '!$D$1:$E$7,2,FALSE)</f>
        <v>NonUnion</v>
      </c>
      <c r="D834" s="61">
        <f t="shared" si="98"/>
        <v>2.98E-2</v>
      </c>
      <c r="E834" s="351">
        <f>'Employee Salary Payroll Tax '!N836</f>
        <v>80204.800000000003</v>
      </c>
      <c r="F834" s="351">
        <f t="shared" si="99"/>
        <v>82594.903040000005</v>
      </c>
      <c r="G834" s="352"/>
      <c r="H834" s="351">
        <f t="shared" si="103"/>
        <v>46995.199999999997</v>
      </c>
      <c r="I834" s="351">
        <f t="shared" si="100"/>
        <v>2390.1030400000018</v>
      </c>
      <c r="J834" s="351">
        <f t="shared" si="101"/>
        <v>148.18638848000012</v>
      </c>
      <c r="K834" s="635">
        <f>SUM('Employee Salary Payroll Tax '!I836:K836)</f>
        <v>69768.479999999996</v>
      </c>
      <c r="L834" s="635">
        <f>'Employee Salary Payroll Tax '!H836</f>
        <v>0</v>
      </c>
      <c r="M834" s="293">
        <f t="shared" si="104"/>
        <v>10436.320000000007</v>
      </c>
      <c r="N834" s="359">
        <f t="shared" si="102"/>
        <v>128.9042436463929</v>
      </c>
      <c r="O834" s="331"/>
      <c r="P834" s="61"/>
      <c r="Q834" s="294"/>
      <c r="R834" s="292"/>
      <c r="S834" s="291"/>
    </row>
    <row r="835" spans="1:19" ht="14.4">
      <c r="A835" s="36">
        <f t="shared" si="97"/>
        <v>820</v>
      </c>
      <c r="B835" s="526"/>
      <c r="C835" s="36" t="str">
        <f>VLOOKUP('Employee Salary Payroll Tax '!B837,'Employee Salary Payroll Tax '!$D$1:$E$7,2,FALSE)</f>
        <v>NonUnion</v>
      </c>
      <c r="D835" s="61">
        <f t="shared" si="98"/>
        <v>2.98E-2</v>
      </c>
      <c r="E835" s="351">
        <f>'Employee Salary Payroll Tax '!N837</f>
        <v>65327.97</v>
      </c>
      <c r="F835" s="351">
        <f t="shared" si="99"/>
        <v>67274.743505999999</v>
      </c>
      <c r="G835" s="352"/>
      <c r="H835" s="351">
        <f t="shared" si="103"/>
        <v>61872.03</v>
      </c>
      <c r="I835" s="351">
        <f t="shared" si="100"/>
        <v>1946.7735059999977</v>
      </c>
      <c r="J835" s="351">
        <f t="shared" si="101"/>
        <v>120.69995737199986</v>
      </c>
      <c r="K835" s="635">
        <f>SUM('Employee Salary Payroll Tax '!I837:K837)</f>
        <v>91.049999999999983</v>
      </c>
      <c r="L835" s="635">
        <f>'Employee Salary Payroll Tax '!H837</f>
        <v>0</v>
      </c>
      <c r="M835" s="293">
        <f t="shared" si="104"/>
        <v>65236.92</v>
      </c>
      <c r="N835" s="359">
        <f t="shared" si="102"/>
        <v>0.16822397999742469</v>
      </c>
      <c r="O835" s="331"/>
      <c r="P835" s="61"/>
      <c r="Q835" s="294"/>
      <c r="R835" s="292"/>
      <c r="S835" s="291"/>
    </row>
    <row r="836" spans="1:19" ht="14.4">
      <c r="A836" s="36">
        <f t="shared" si="97"/>
        <v>821</v>
      </c>
      <c r="B836" s="526"/>
      <c r="C836" s="36" t="str">
        <f>VLOOKUP('Employee Salary Payroll Tax '!B838,'Employee Salary Payroll Tax '!$D$1:$E$7,2,FALSE)</f>
        <v>NonUnion</v>
      </c>
      <c r="D836" s="61">
        <f t="shared" si="98"/>
        <v>2.98E-2</v>
      </c>
      <c r="E836" s="351">
        <f>'Employee Salary Payroll Tax '!N838</f>
        <v>89498.49</v>
      </c>
      <c r="F836" s="351">
        <f t="shared" si="99"/>
        <v>92165.545002000013</v>
      </c>
      <c r="G836" s="352"/>
      <c r="H836" s="351">
        <f t="shared" si="103"/>
        <v>37701.509999999995</v>
      </c>
      <c r="I836" s="351">
        <f t="shared" si="100"/>
        <v>2667.0550020000082</v>
      </c>
      <c r="J836" s="351">
        <f t="shared" si="101"/>
        <v>165.35741012400052</v>
      </c>
      <c r="K836" s="635">
        <f>SUM('Employee Salary Payroll Tax '!I838:K838)</f>
        <v>71724.009999999995</v>
      </c>
      <c r="L836" s="635">
        <f>'Employee Salary Payroll Tax '!H838</f>
        <v>22.02</v>
      </c>
      <c r="M836" s="293">
        <f t="shared" si="104"/>
        <v>17752.46000000001</v>
      </c>
      <c r="N836" s="359">
        <f t="shared" si="102"/>
        <v>132.51728087451974</v>
      </c>
      <c r="O836" s="331"/>
      <c r="P836" s="61"/>
      <c r="Q836" s="294"/>
      <c r="R836" s="292"/>
      <c r="S836" s="291"/>
    </row>
    <row r="837" spans="1:19" ht="14.4">
      <c r="A837" s="36">
        <f t="shared" si="97"/>
        <v>822</v>
      </c>
      <c r="B837" s="526"/>
      <c r="C837" s="36" t="str">
        <f>VLOOKUP('Employee Salary Payroll Tax '!B839,'Employee Salary Payroll Tax '!$D$1:$E$7,2,FALSE)</f>
        <v>IBEW</v>
      </c>
      <c r="D837" s="61">
        <f t="shared" si="98"/>
        <v>6.875E-3</v>
      </c>
      <c r="E837" s="351">
        <f>'Employee Salary Payroll Tax '!N839</f>
        <v>2552.46</v>
      </c>
      <c r="F837" s="351">
        <f t="shared" si="99"/>
        <v>2570.0081624999998</v>
      </c>
      <c r="G837" s="352"/>
      <c r="H837" s="351">
        <f t="shared" si="103"/>
        <v>124647.54</v>
      </c>
      <c r="I837" s="351">
        <f t="shared" si="100"/>
        <v>17.548162499999762</v>
      </c>
      <c r="J837" s="351">
        <f t="shared" si="101"/>
        <v>1.0879860749999852</v>
      </c>
      <c r="K837" s="635">
        <f>SUM('Employee Salary Payroll Tax '!I839:K839)</f>
        <v>2550.1899999999996</v>
      </c>
      <c r="L837" s="635">
        <f>'Employee Salary Payroll Tax '!H839</f>
        <v>0</v>
      </c>
      <c r="M837" s="293">
        <f t="shared" si="104"/>
        <v>2.2700000000004366</v>
      </c>
      <c r="N837" s="359">
        <f t="shared" si="102"/>
        <v>1.0870184870741142</v>
      </c>
      <c r="O837" s="331"/>
      <c r="P837" s="61"/>
      <c r="Q837" s="294"/>
      <c r="R837" s="292"/>
      <c r="S837" s="291"/>
    </row>
    <row r="838" spans="1:19" ht="14.4">
      <c r="A838" s="36">
        <f t="shared" si="97"/>
        <v>823</v>
      </c>
      <c r="B838" s="526"/>
      <c r="C838" s="36" t="str">
        <f>VLOOKUP('Employee Salary Payroll Tax '!B840,'Employee Salary Payroll Tax '!$D$1:$E$7,2,FALSE)</f>
        <v>Not Assigned</v>
      </c>
      <c r="D838" s="61">
        <f t="shared" si="98"/>
        <v>0</v>
      </c>
      <c r="E838" s="351">
        <f>'Employee Salary Payroll Tax '!N840</f>
        <v>0.02</v>
      </c>
      <c r="F838" s="351">
        <f t="shared" si="99"/>
        <v>0.02</v>
      </c>
      <c r="G838" s="352"/>
      <c r="H838" s="351">
        <f t="shared" si="103"/>
        <v>127199.98</v>
      </c>
      <c r="I838" s="351">
        <f t="shared" si="100"/>
        <v>0</v>
      </c>
      <c r="J838" s="351">
        <f t="shared" si="101"/>
        <v>0</v>
      </c>
      <c r="K838" s="635">
        <f>SUM('Employee Salary Payroll Tax '!I840:K840)</f>
        <v>4.33</v>
      </c>
      <c r="L838" s="635">
        <f>'Employee Salary Payroll Tax '!H840</f>
        <v>0</v>
      </c>
      <c r="M838" s="293">
        <f t="shared" si="104"/>
        <v>-4.3100000000000005</v>
      </c>
      <c r="N838" s="359">
        <f t="shared" si="102"/>
        <v>0</v>
      </c>
      <c r="O838" s="331"/>
      <c r="P838" s="61"/>
      <c r="Q838" s="294"/>
      <c r="R838" s="292"/>
      <c r="S838" s="291"/>
    </row>
    <row r="839" spans="1:19" ht="14.4">
      <c r="A839" s="36">
        <f t="shared" si="97"/>
        <v>824</v>
      </c>
      <c r="B839" s="526"/>
      <c r="C839" s="36" t="str">
        <f>VLOOKUP('Employee Salary Payroll Tax '!B841,'Employee Salary Payroll Tax '!$D$1:$E$7,2,FALSE)</f>
        <v>NonUnion</v>
      </c>
      <c r="D839" s="61">
        <f t="shared" si="98"/>
        <v>2.98E-2</v>
      </c>
      <c r="E839" s="351">
        <f>'Employee Salary Payroll Tax '!N841</f>
        <v>88981.75</v>
      </c>
      <c r="F839" s="351">
        <f t="shared" si="99"/>
        <v>91633.40615000001</v>
      </c>
      <c r="G839" s="352"/>
      <c r="H839" s="351">
        <f t="shared" si="103"/>
        <v>38218.25</v>
      </c>
      <c r="I839" s="351">
        <f t="shared" si="100"/>
        <v>2651.6561500000098</v>
      </c>
      <c r="J839" s="351">
        <f t="shared" si="101"/>
        <v>164.40268130000061</v>
      </c>
      <c r="K839" s="635">
        <f>SUM('Employee Salary Payroll Tax '!I841:K841)</f>
        <v>29243.05</v>
      </c>
      <c r="L839" s="635">
        <f>'Employee Salary Payroll Tax '!H841</f>
        <v>0</v>
      </c>
      <c r="M839" s="293">
        <f t="shared" si="104"/>
        <v>59738.7</v>
      </c>
      <c r="N839" s="359">
        <f t="shared" si="102"/>
        <v>54.029459179393008</v>
      </c>
      <c r="O839" s="331"/>
      <c r="P839" s="61"/>
      <c r="Q839" s="294"/>
      <c r="R839" s="292"/>
      <c r="S839" s="291"/>
    </row>
    <row r="840" spans="1:19" ht="14.4">
      <c r="A840" s="36">
        <f t="shared" si="97"/>
        <v>825</v>
      </c>
      <c r="B840" s="526"/>
      <c r="C840" s="36" t="str">
        <f>VLOOKUP('Employee Salary Payroll Tax '!B842,'Employee Salary Payroll Tax '!$D$1:$E$7,2,FALSE)</f>
        <v>NonUnion</v>
      </c>
      <c r="D840" s="61">
        <f t="shared" si="98"/>
        <v>2.98E-2</v>
      </c>
      <c r="E840" s="351">
        <f>'Employee Salary Payroll Tax '!N842</f>
        <v>55913.47</v>
      </c>
      <c r="F840" s="351">
        <f t="shared" si="99"/>
        <v>57579.691406000005</v>
      </c>
      <c r="G840" s="352"/>
      <c r="H840" s="351">
        <f t="shared" si="103"/>
        <v>71286.53</v>
      </c>
      <c r="I840" s="351">
        <f t="shared" si="100"/>
        <v>1666.2214060000042</v>
      </c>
      <c r="J840" s="351">
        <f t="shared" si="101"/>
        <v>103.30572717200026</v>
      </c>
      <c r="K840" s="635">
        <f>SUM('Employee Salary Payroll Tax '!I842:K842)</f>
        <v>55913.47</v>
      </c>
      <c r="L840" s="635">
        <f>'Employee Salary Payroll Tax '!H842</f>
        <v>0</v>
      </c>
      <c r="M840" s="293">
        <f t="shared" si="104"/>
        <v>0</v>
      </c>
      <c r="N840" s="359">
        <f t="shared" si="102"/>
        <v>103.30572717015266</v>
      </c>
      <c r="O840" s="331"/>
      <c r="P840" s="61"/>
      <c r="Q840" s="294"/>
      <c r="R840" s="292"/>
      <c r="S840" s="291"/>
    </row>
    <row r="841" spans="1:19" ht="14.4">
      <c r="A841" s="36">
        <f t="shared" si="97"/>
        <v>826</v>
      </c>
      <c r="B841" s="526"/>
      <c r="C841" s="36" t="str">
        <f>VLOOKUP('Employee Salary Payroll Tax '!B843,'Employee Salary Payroll Tax '!$D$1:$E$7,2,FALSE)</f>
        <v>UA</v>
      </c>
      <c r="D841" s="61">
        <f t="shared" si="98"/>
        <v>0.03</v>
      </c>
      <c r="E841" s="351">
        <f>'Employee Salary Payroll Tax '!N843</f>
        <v>57821.62</v>
      </c>
      <c r="F841" s="351">
        <f t="shared" si="99"/>
        <v>59556.268600000003</v>
      </c>
      <c r="G841" s="352"/>
      <c r="H841" s="351">
        <f t="shared" si="103"/>
        <v>69378.38</v>
      </c>
      <c r="I841" s="351">
        <f t="shared" si="100"/>
        <v>1734.6486000000004</v>
      </c>
      <c r="J841" s="351">
        <f t="shared" si="101"/>
        <v>107.54821320000002</v>
      </c>
      <c r="K841" s="635">
        <f>SUM('Employee Salary Payroll Tax '!I843:K843)</f>
        <v>50835.8</v>
      </c>
      <c r="L841" s="635">
        <f>'Employee Salary Payroll Tax '!H843</f>
        <v>0</v>
      </c>
      <c r="M841" s="293">
        <f t="shared" si="104"/>
        <v>6985.82</v>
      </c>
      <c r="N841" s="359">
        <f t="shared" si="102"/>
        <v>94.554587998364738</v>
      </c>
      <c r="O841" s="331"/>
      <c r="P841" s="61"/>
      <c r="Q841" s="294"/>
      <c r="R841" s="292"/>
      <c r="S841" s="291"/>
    </row>
    <row r="842" spans="1:19" ht="14.4">
      <c r="A842" s="36">
        <f t="shared" si="97"/>
        <v>827</v>
      </c>
      <c r="B842" s="526"/>
      <c r="C842" s="36" t="str">
        <f>VLOOKUP('Employee Salary Payroll Tax '!B844,'Employee Salary Payroll Tax '!$D$1:$E$7,2,FALSE)</f>
        <v>UA</v>
      </c>
      <c r="D842" s="61">
        <f t="shared" si="98"/>
        <v>0.03</v>
      </c>
      <c r="E842" s="351">
        <f>'Employee Salary Payroll Tax '!N844</f>
        <v>86662.88</v>
      </c>
      <c r="F842" s="351">
        <f t="shared" si="99"/>
        <v>89262.766400000008</v>
      </c>
      <c r="G842" s="352"/>
      <c r="H842" s="351">
        <f t="shared" si="103"/>
        <v>40537.119999999995</v>
      </c>
      <c r="I842" s="351">
        <f t="shared" si="100"/>
        <v>2599.8864000000031</v>
      </c>
      <c r="J842" s="351">
        <f t="shared" si="101"/>
        <v>161.19295680000019</v>
      </c>
      <c r="K842" s="635">
        <f>SUM('Employee Salary Payroll Tax '!I844:K844)</f>
        <v>28893.360000000001</v>
      </c>
      <c r="L842" s="635">
        <f>'Employee Salary Payroll Tax '!H844</f>
        <v>0</v>
      </c>
      <c r="M842" s="293">
        <f t="shared" si="104"/>
        <v>57769.520000000004</v>
      </c>
      <c r="N842" s="359">
        <f t="shared" si="102"/>
        <v>53.741649599379947</v>
      </c>
      <c r="O842" s="331"/>
      <c r="P842" s="61"/>
      <c r="Q842" s="294"/>
      <c r="R842" s="292"/>
      <c r="S842" s="291"/>
    </row>
    <row r="843" spans="1:19" ht="14.4">
      <c r="A843" s="36">
        <f t="shared" si="97"/>
        <v>828</v>
      </c>
      <c r="B843" s="526"/>
      <c r="C843" s="36" t="str">
        <f>VLOOKUP('Employee Salary Payroll Tax '!B845,'Employee Salary Payroll Tax '!$D$1:$E$7,2,FALSE)</f>
        <v>IBEW</v>
      </c>
      <c r="D843" s="61">
        <f t="shared" si="98"/>
        <v>6.875E-3</v>
      </c>
      <c r="E843" s="351">
        <f>'Employee Salary Payroll Tax '!N845</f>
        <v>46654.66</v>
      </c>
      <c r="F843" s="351">
        <f t="shared" si="99"/>
        <v>46975.410787500005</v>
      </c>
      <c r="G843" s="352"/>
      <c r="H843" s="351">
        <f t="shared" si="103"/>
        <v>80545.34</v>
      </c>
      <c r="I843" s="351">
        <f t="shared" si="100"/>
        <v>320.75078750000102</v>
      </c>
      <c r="J843" s="351">
        <f t="shared" si="101"/>
        <v>19.886548825000062</v>
      </c>
      <c r="K843" s="635">
        <f>SUM('Employee Salary Payroll Tax '!I845:K845)</f>
        <v>57032.939999999995</v>
      </c>
      <c r="L843" s="635">
        <f>'Employee Salary Payroll Tax '!H845</f>
        <v>0</v>
      </c>
      <c r="M843" s="293">
        <f t="shared" si="104"/>
        <v>-10378.279999999992</v>
      </c>
      <c r="N843" s="359">
        <f t="shared" si="102"/>
        <v>24.310290674479003</v>
      </c>
      <c r="O843" s="331"/>
      <c r="P843" s="61"/>
      <c r="Q843" s="294"/>
      <c r="R843" s="292"/>
      <c r="S843" s="291"/>
    </row>
    <row r="844" spans="1:19" ht="14.4">
      <c r="A844" s="36">
        <f t="shared" si="97"/>
        <v>829</v>
      </c>
      <c r="B844" s="526"/>
      <c r="C844" s="36" t="str">
        <f>VLOOKUP('Employee Salary Payroll Tax '!B846,'Employee Salary Payroll Tax '!$D$1:$E$7,2,FALSE)</f>
        <v>NonUnion</v>
      </c>
      <c r="D844" s="61">
        <f t="shared" si="98"/>
        <v>2.98E-2</v>
      </c>
      <c r="E844" s="351">
        <f>'Employee Salary Payroll Tax '!N846</f>
        <v>15655.22</v>
      </c>
      <c r="F844" s="351">
        <f t="shared" si="99"/>
        <v>16121.745556</v>
      </c>
      <c r="G844" s="352"/>
      <c r="H844" s="351">
        <f t="shared" si="103"/>
        <v>111544.78</v>
      </c>
      <c r="I844" s="351">
        <f t="shared" si="100"/>
        <v>466.52555600000051</v>
      </c>
      <c r="J844" s="351">
        <f t="shared" si="101"/>
        <v>28.924584472000031</v>
      </c>
      <c r="K844" s="635">
        <f>SUM('Employee Salary Payroll Tax '!I846:K846)</f>
        <v>972.31</v>
      </c>
      <c r="L844" s="635">
        <f>'Employee Salary Payroll Tax '!H846</f>
        <v>0</v>
      </c>
      <c r="M844" s="293">
        <f t="shared" si="104"/>
        <v>14682.91</v>
      </c>
      <c r="N844" s="359">
        <f t="shared" si="102"/>
        <v>1.7964399558852517</v>
      </c>
      <c r="O844" s="331"/>
      <c r="P844" s="61"/>
      <c r="Q844" s="294"/>
      <c r="R844" s="292"/>
      <c r="S844" s="291"/>
    </row>
    <row r="845" spans="1:19" ht="14.4">
      <c r="A845" s="36">
        <f t="shared" si="97"/>
        <v>830</v>
      </c>
      <c r="B845" s="526"/>
      <c r="C845" s="36" t="str">
        <f>VLOOKUP('Employee Salary Payroll Tax '!B847,'Employee Salary Payroll Tax '!$D$1:$E$7,2,FALSE)</f>
        <v>Not Assigned</v>
      </c>
      <c r="D845" s="61">
        <f t="shared" si="98"/>
        <v>0</v>
      </c>
      <c r="E845" s="351">
        <f>'Employee Salary Payroll Tax '!N847</f>
        <v>-0.28999999999999998</v>
      </c>
      <c r="F845" s="351">
        <f t="shared" si="99"/>
        <v>-0.28999999999999998</v>
      </c>
      <c r="G845" s="352"/>
      <c r="H845" s="351">
        <f t="shared" si="103"/>
        <v>127200.29</v>
      </c>
      <c r="I845" s="351">
        <f t="shared" si="100"/>
        <v>0</v>
      </c>
      <c r="J845" s="351">
        <f t="shared" si="101"/>
        <v>0</v>
      </c>
      <c r="K845" s="635">
        <f>SUM('Employee Salary Payroll Tax '!I847:K847)</f>
        <v>-56.57</v>
      </c>
      <c r="L845" s="635">
        <f>'Employee Salary Payroll Tax '!H847</f>
        <v>0</v>
      </c>
      <c r="M845" s="293">
        <f t="shared" si="104"/>
        <v>56.28</v>
      </c>
      <c r="N845" s="359">
        <f t="shared" si="102"/>
        <v>0</v>
      </c>
      <c r="O845" s="331"/>
      <c r="P845" s="61"/>
      <c r="Q845" s="294"/>
      <c r="R845" s="292"/>
      <c r="S845" s="291"/>
    </row>
    <row r="846" spans="1:19" ht="14.4">
      <c r="A846" s="36">
        <f t="shared" si="97"/>
        <v>831</v>
      </c>
      <c r="B846" s="526"/>
      <c r="C846" s="36" t="str">
        <f>VLOOKUP('Employee Salary Payroll Tax '!B848,'Employee Salary Payroll Tax '!$D$1:$E$7,2,FALSE)</f>
        <v>IBEW</v>
      </c>
      <c r="D846" s="61">
        <f t="shared" si="98"/>
        <v>6.875E-3</v>
      </c>
      <c r="E846" s="351">
        <f>'Employee Salary Payroll Tax '!N848</f>
        <v>31429.98</v>
      </c>
      <c r="F846" s="351">
        <f t="shared" si="99"/>
        <v>31646.0611125</v>
      </c>
      <c r="G846" s="352"/>
      <c r="H846" s="351">
        <f t="shared" si="103"/>
        <v>95770.02</v>
      </c>
      <c r="I846" s="351">
        <f t="shared" si="100"/>
        <v>216.08111250000002</v>
      </c>
      <c r="J846" s="351">
        <f t="shared" si="101"/>
        <v>13.397028975000001</v>
      </c>
      <c r="K846" s="635">
        <f>SUM('Employee Salary Payroll Tax '!I848:K848)</f>
        <v>31429.98</v>
      </c>
      <c r="L846" s="635">
        <f>'Employee Salary Payroll Tax '!H848</f>
        <v>0</v>
      </c>
      <c r="M846" s="293">
        <f t="shared" si="104"/>
        <v>0</v>
      </c>
      <c r="N846" s="359">
        <f t="shared" si="102"/>
        <v>13.39702897457375</v>
      </c>
      <c r="O846" s="331"/>
      <c r="P846" s="61"/>
      <c r="Q846" s="294"/>
      <c r="R846" s="292"/>
      <c r="S846" s="291"/>
    </row>
    <row r="847" spans="1:19" ht="14.4">
      <c r="A847" s="36">
        <f t="shared" si="97"/>
        <v>832</v>
      </c>
      <c r="B847" s="526"/>
      <c r="C847" s="36" t="str">
        <f>VLOOKUP('Employee Salary Payroll Tax '!B849,'Employee Salary Payroll Tax '!$D$1:$E$7,2,FALSE)</f>
        <v>NonUnion</v>
      </c>
      <c r="D847" s="61">
        <f t="shared" si="98"/>
        <v>2.98E-2</v>
      </c>
      <c r="E847" s="351">
        <f>'Employee Salary Payroll Tax '!N849</f>
        <v>10430.85</v>
      </c>
      <c r="F847" s="351">
        <f t="shared" si="99"/>
        <v>10741.689330000001</v>
      </c>
      <c r="G847" s="352"/>
      <c r="H847" s="351">
        <f t="shared" si="103"/>
        <v>116769.15</v>
      </c>
      <c r="I847" s="351">
        <f t="shared" si="100"/>
        <v>310.8393300000007</v>
      </c>
      <c r="J847" s="351">
        <f t="shared" si="101"/>
        <v>19.272038460000044</v>
      </c>
      <c r="K847" s="635">
        <f>SUM('Employee Salary Payroll Tax '!I849:K849)</f>
        <v>10430.85</v>
      </c>
      <c r="L847" s="635">
        <f>'Employee Salary Payroll Tax '!H849</f>
        <v>0</v>
      </c>
      <c r="M847" s="293">
        <f t="shared" si="104"/>
        <v>0</v>
      </c>
      <c r="N847" s="359">
        <f t="shared" si="102"/>
        <v>19.272038458152444</v>
      </c>
      <c r="O847" s="331"/>
      <c r="P847" s="61"/>
      <c r="Q847" s="294"/>
      <c r="R847" s="292"/>
      <c r="S847" s="291"/>
    </row>
    <row r="848" spans="1:19" ht="14.4">
      <c r="A848" s="36">
        <f t="shared" si="97"/>
        <v>833</v>
      </c>
      <c r="B848" s="526"/>
      <c r="C848" s="36" t="str">
        <f>VLOOKUP('Employee Salary Payroll Tax '!B850,'Employee Salary Payroll Tax '!$D$1:$E$7,2,FALSE)</f>
        <v>NonUnion</v>
      </c>
      <c r="D848" s="61">
        <f t="shared" si="98"/>
        <v>2.98E-2</v>
      </c>
      <c r="E848" s="351">
        <f>'Employee Salary Payroll Tax '!N850</f>
        <v>43654.26</v>
      </c>
      <c r="F848" s="351">
        <f t="shared" si="99"/>
        <v>44955.156948000003</v>
      </c>
      <c r="G848" s="352"/>
      <c r="H848" s="351">
        <f t="shared" si="103"/>
        <v>83545.739999999991</v>
      </c>
      <c r="I848" s="351">
        <f t="shared" si="100"/>
        <v>1300.8969480000014</v>
      </c>
      <c r="J848" s="351">
        <f t="shared" si="101"/>
        <v>80.655610776000088</v>
      </c>
      <c r="K848" s="635">
        <f>SUM('Employee Salary Payroll Tax '!I850:K850)</f>
        <v>10388.290000000001</v>
      </c>
      <c r="L848" s="635">
        <f>'Employee Salary Payroll Tax '!H850</f>
        <v>0</v>
      </c>
      <c r="M848" s="293">
        <f t="shared" si="104"/>
        <v>33265.97</v>
      </c>
      <c r="N848" s="359">
        <f t="shared" si="102"/>
        <v>19.193404603560353</v>
      </c>
      <c r="O848" s="331"/>
      <c r="P848" s="61"/>
      <c r="Q848" s="294"/>
      <c r="R848" s="292"/>
      <c r="S848" s="291"/>
    </row>
    <row r="849" spans="1:19" ht="14.4">
      <c r="A849" s="36">
        <f t="shared" ref="A849:A912" si="105">+A848+1</f>
        <v>834</v>
      </c>
      <c r="B849" s="526"/>
      <c r="C849" s="36" t="str">
        <f>VLOOKUP('Employee Salary Payroll Tax '!B851,'Employee Salary Payroll Tax '!$D$1:$E$7,2,FALSE)</f>
        <v>NonUnion</v>
      </c>
      <c r="D849" s="61">
        <f t="shared" ref="D849:D912" si="106">VLOOKUP(C849,C$9:D$12,2)</f>
        <v>2.98E-2</v>
      </c>
      <c r="E849" s="351">
        <f>'Employee Salary Payroll Tax '!N851</f>
        <v>44030.15</v>
      </c>
      <c r="F849" s="351">
        <f t="shared" ref="F849:F912" si="107">E849*(1+D849)</f>
        <v>45342.248470000006</v>
      </c>
      <c r="G849" s="352"/>
      <c r="H849" s="351">
        <f t="shared" si="103"/>
        <v>83169.850000000006</v>
      </c>
      <c r="I849" s="351">
        <f t="shared" ref="I849:I912" si="108">F849-E849</f>
        <v>1312.0984700000045</v>
      </c>
      <c r="J849" s="351">
        <f t="shared" ref="J849:J912" si="109">IF(H849&gt;I849,I849*$J$12,H849*$J$12)</f>
        <v>81.350105140000281</v>
      </c>
      <c r="K849" s="635">
        <f>SUM('Employee Salary Payroll Tax '!I851:K851)</f>
        <v>-613.75</v>
      </c>
      <c r="L849" s="635">
        <f>'Employee Salary Payroll Tax '!H851</f>
        <v>0</v>
      </c>
      <c r="M849" s="293">
        <f t="shared" si="104"/>
        <v>44643.9</v>
      </c>
      <c r="N849" s="359">
        <f t="shared" ref="N849:N912" si="110">J849*K849/(SUM(K849:M849)+0.000001)</f>
        <v>-1.1339644999742498</v>
      </c>
      <c r="O849" s="331"/>
      <c r="P849" s="61"/>
      <c r="Q849" s="294"/>
      <c r="R849" s="292"/>
      <c r="S849" s="291"/>
    </row>
    <row r="850" spans="1:19" ht="14.4">
      <c r="A850" s="36">
        <f t="shared" si="105"/>
        <v>835</v>
      </c>
      <c r="B850" s="526"/>
      <c r="C850" s="36" t="str">
        <f>VLOOKUP('Employee Salary Payroll Tax '!B852,'Employee Salary Payroll Tax '!$D$1:$E$7,2,FALSE)</f>
        <v>NonUnion</v>
      </c>
      <c r="D850" s="61">
        <f t="shared" si="106"/>
        <v>2.98E-2</v>
      </c>
      <c r="E850" s="351">
        <f>'Employee Salary Payroll Tax '!N852</f>
        <v>8705.56</v>
      </c>
      <c r="F850" s="351">
        <f t="shared" si="107"/>
        <v>8964.9856880000007</v>
      </c>
      <c r="G850" s="352"/>
      <c r="H850" s="351">
        <f t="shared" ref="H850:H913" si="111">IF(E850&gt;$H$12,0,$H$12-E850)</f>
        <v>118494.44</v>
      </c>
      <c r="I850" s="351">
        <f t="shared" si="108"/>
        <v>259.42568800000117</v>
      </c>
      <c r="J850" s="351">
        <f t="shared" si="109"/>
        <v>16.084392656000073</v>
      </c>
      <c r="K850" s="635">
        <f>SUM('Employee Salary Payroll Tax '!I852:K852)</f>
        <v>427.99</v>
      </c>
      <c r="L850" s="635">
        <f>'Employee Salary Payroll Tax '!H852</f>
        <v>0</v>
      </c>
      <c r="M850" s="293">
        <f t="shared" ref="M850:M913" si="112">E850-K850-L850</f>
        <v>8277.57</v>
      </c>
      <c r="N850" s="359">
        <f t="shared" si="110"/>
        <v>0.79075432390917033</v>
      </c>
      <c r="O850" s="331"/>
      <c r="P850" s="61"/>
      <c r="Q850" s="294"/>
      <c r="R850" s="292"/>
      <c r="S850" s="291"/>
    </row>
    <row r="851" spans="1:19" ht="14.4">
      <c r="A851" s="36">
        <f t="shared" si="105"/>
        <v>836</v>
      </c>
      <c r="B851" s="526"/>
      <c r="C851" s="36" t="str">
        <f>VLOOKUP('Employee Salary Payroll Tax '!B853,'Employee Salary Payroll Tax '!$D$1:$E$7,2,FALSE)</f>
        <v>NonUnion</v>
      </c>
      <c r="D851" s="61">
        <f t="shared" si="106"/>
        <v>2.98E-2</v>
      </c>
      <c r="E851" s="351">
        <f>'Employee Salary Payroll Tax '!N853</f>
        <v>99938.96</v>
      </c>
      <c r="F851" s="351">
        <f t="shared" si="107"/>
        <v>102917.14100800001</v>
      </c>
      <c r="G851" s="352"/>
      <c r="H851" s="351">
        <f t="shared" si="111"/>
        <v>27261.039999999994</v>
      </c>
      <c r="I851" s="351">
        <f t="shared" si="108"/>
        <v>2978.1810079999996</v>
      </c>
      <c r="J851" s="351">
        <f t="shared" si="109"/>
        <v>184.64722249599998</v>
      </c>
      <c r="K851" s="635">
        <f>SUM('Employee Salary Payroll Tax '!I853:K853)</f>
        <v>13049.44</v>
      </c>
      <c r="L851" s="635">
        <f>'Employee Salary Payroll Tax '!H853</f>
        <v>0</v>
      </c>
      <c r="M851" s="293">
        <f t="shared" si="112"/>
        <v>86889.52</v>
      </c>
      <c r="N851" s="359">
        <f t="shared" si="110"/>
        <v>24.110145343758749</v>
      </c>
      <c r="O851" s="331"/>
      <c r="P851" s="61"/>
      <c r="Q851" s="294"/>
      <c r="R851" s="292"/>
      <c r="S851" s="291"/>
    </row>
    <row r="852" spans="1:19" ht="14.4">
      <c r="A852" s="36">
        <f t="shared" si="105"/>
        <v>837</v>
      </c>
      <c r="B852" s="526"/>
      <c r="C852" s="36" t="str">
        <f>VLOOKUP('Employee Salary Payroll Tax '!B854,'Employee Salary Payroll Tax '!$D$1:$E$7,2,FALSE)</f>
        <v>NonUnion</v>
      </c>
      <c r="D852" s="61">
        <f t="shared" si="106"/>
        <v>2.98E-2</v>
      </c>
      <c r="E852" s="351">
        <f>'Employee Salary Payroll Tax '!N854</f>
        <v>19919.21</v>
      </c>
      <c r="F852" s="351">
        <f t="shared" si="107"/>
        <v>20512.802457999998</v>
      </c>
      <c r="G852" s="352"/>
      <c r="H852" s="351">
        <f t="shared" si="111"/>
        <v>107280.79000000001</v>
      </c>
      <c r="I852" s="351">
        <f t="shared" si="108"/>
        <v>593.59245799999917</v>
      </c>
      <c r="J852" s="351">
        <f t="shared" si="109"/>
        <v>36.802732395999946</v>
      </c>
      <c r="K852" s="635">
        <f>SUM('Employee Salary Payroll Tax '!I854:K854)</f>
        <v>2837.67</v>
      </c>
      <c r="L852" s="635">
        <f>'Employee Salary Payroll Tax '!H854</f>
        <v>0</v>
      </c>
      <c r="M852" s="293">
        <f t="shared" si="112"/>
        <v>17081.54</v>
      </c>
      <c r="N852" s="359">
        <f t="shared" si="110"/>
        <v>5.2428790917367847</v>
      </c>
      <c r="O852" s="331"/>
      <c r="P852" s="61"/>
      <c r="Q852" s="294"/>
      <c r="R852" s="292"/>
      <c r="S852" s="291"/>
    </row>
    <row r="853" spans="1:19" ht="14.4">
      <c r="A853" s="36">
        <f t="shared" si="105"/>
        <v>838</v>
      </c>
      <c r="B853" s="526"/>
      <c r="C853" s="36" t="str">
        <f>VLOOKUP('Employee Salary Payroll Tax '!B855,'Employee Salary Payroll Tax '!$D$1:$E$7,2,FALSE)</f>
        <v>NonUnion</v>
      </c>
      <c r="D853" s="61">
        <f t="shared" si="106"/>
        <v>2.98E-2</v>
      </c>
      <c r="E853" s="351">
        <f>'Employee Salary Payroll Tax '!N855</f>
        <v>32983.96</v>
      </c>
      <c r="F853" s="351">
        <f t="shared" si="107"/>
        <v>33966.882008</v>
      </c>
      <c r="G853" s="352"/>
      <c r="H853" s="351">
        <f t="shared" si="111"/>
        <v>94216.040000000008</v>
      </c>
      <c r="I853" s="351">
        <f t="shared" si="108"/>
        <v>982.92200800000137</v>
      </c>
      <c r="J853" s="351">
        <f t="shared" si="109"/>
        <v>60.941164496000084</v>
      </c>
      <c r="K853" s="635">
        <f>SUM('Employee Salary Payroll Tax '!I855:K855)</f>
        <v>7385.0999999999995</v>
      </c>
      <c r="L853" s="635">
        <f>'Employee Salary Payroll Tax '!H855</f>
        <v>0</v>
      </c>
      <c r="M853" s="293">
        <f t="shared" si="112"/>
        <v>25598.86</v>
      </c>
      <c r="N853" s="359">
        <f t="shared" si="110"/>
        <v>13.64471075958634</v>
      </c>
      <c r="O853" s="331"/>
      <c r="P853" s="61"/>
      <c r="Q853" s="294"/>
      <c r="R853" s="292"/>
      <c r="S853" s="291"/>
    </row>
    <row r="854" spans="1:19" ht="14.4">
      <c r="A854" s="36">
        <f t="shared" si="105"/>
        <v>839</v>
      </c>
      <c r="B854" s="526"/>
      <c r="C854" s="36" t="str">
        <f>VLOOKUP('Employee Salary Payroll Tax '!B856,'Employee Salary Payroll Tax '!$D$1:$E$7,2,FALSE)</f>
        <v>IBEW</v>
      </c>
      <c r="D854" s="61">
        <f t="shared" si="106"/>
        <v>6.875E-3</v>
      </c>
      <c r="E854" s="351">
        <f>'Employee Salary Payroll Tax '!N856</f>
        <v>5960.64</v>
      </c>
      <c r="F854" s="351">
        <f t="shared" si="107"/>
        <v>6001.6194000000005</v>
      </c>
      <c r="G854" s="352"/>
      <c r="H854" s="351">
        <f t="shared" si="111"/>
        <v>121239.36</v>
      </c>
      <c r="I854" s="351">
        <f t="shared" si="108"/>
        <v>40.979400000000169</v>
      </c>
      <c r="J854" s="351">
        <f t="shared" si="109"/>
        <v>2.5407228000000104</v>
      </c>
      <c r="K854" s="635">
        <f>SUM('Employee Salary Payroll Tax '!I856:K856)</f>
        <v>5960.64</v>
      </c>
      <c r="L854" s="635">
        <f>'Employee Salary Payroll Tax '!H856</f>
        <v>0</v>
      </c>
      <c r="M854" s="293">
        <f t="shared" si="112"/>
        <v>0</v>
      </c>
      <c r="N854" s="359">
        <f t="shared" si="110"/>
        <v>2.5407227995737602</v>
      </c>
      <c r="O854" s="331"/>
      <c r="P854" s="61"/>
      <c r="Q854" s="294"/>
      <c r="R854" s="292"/>
      <c r="S854" s="291"/>
    </row>
    <row r="855" spans="1:19" ht="14.4">
      <c r="A855" s="36">
        <f t="shared" si="105"/>
        <v>840</v>
      </c>
      <c r="B855" s="526"/>
      <c r="C855" s="36" t="str">
        <f>VLOOKUP('Employee Salary Payroll Tax '!B857,'Employee Salary Payroll Tax '!$D$1:$E$7,2,FALSE)</f>
        <v>IBEW</v>
      </c>
      <c r="D855" s="61">
        <f t="shared" si="106"/>
        <v>6.875E-3</v>
      </c>
      <c r="E855" s="351">
        <f>'Employee Salary Payroll Tax '!N857</f>
        <v>167061.14000000001</v>
      </c>
      <c r="F855" s="351">
        <f t="shared" si="107"/>
        <v>168209.68533750001</v>
      </c>
      <c r="G855" s="352"/>
      <c r="H855" s="351">
        <f t="shared" si="111"/>
        <v>0</v>
      </c>
      <c r="I855" s="351">
        <f t="shared" si="108"/>
        <v>1148.5453374999925</v>
      </c>
      <c r="J855" s="351">
        <f t="shared" si="109"/>
        <v>0</v>
      </c>
      <c r="K855" s="635">
        <f>SUM('Employee Salary Payroll Tax '!I857:K857)</f>
        <v>57485.01</v>
      </c>
      <c r="L855" s="635">
        <f>'Employee Salary Payroll Tax '!H857</f>
        <v>0</v>
      </c>
      <c r="M855" s="293">
        <f t="shared" si="112"/>
        <v>109576.13</v>
      </c>
      <c r="N855" s="359">
        <f t="shared" si="110"/>
        <v>0</v>
      </c>
      <c r="O855" s="331"/>
      <c r="P855" s="61"/>
      <c r="Q855" s="294"/>
      <c r="R855" s="292"/>
      <c r="S855" s="291"/>
    </row>
    <row r="856" spans="1:19" ht="14.4">
      <c r="A856" s="36">
        <f t="shared" si="105"/>
        <v>841</v>
      </c>
      <c r="B856" s="526"/>
      <c r="C856" s="36" t="str">
        <f>VLOOKUP('Employee Salary Payroll Tax '!B858,'Employee Salary Payroll Tax '!$D$1:$E$7,2,FALSE)</f>
        <v>UA</v>
      </c>
      <c r="D856" s="61">
        <f t="shared" si="106"/>
        <v>0.03</v>
      </c>
      <c r="E856" s="351">
        <f>'Employee Salary Payroll Tax '!N858</f>
        <v>77346.59</v>
      </c>
      <c r="F856" s="351">
        <f t="shared" si="107"/>
        <v>79666.987699999998</v>
      </c>
      <c r="G856" s="352"/>
      <c r="H856" s="351">
        <f t="shared" si="111"/>
        <v>49853.41</v>
      </c>
      <c r="I856" s="351">
        <f t="shared" si="108"/>
        <v>2320.3977000000014</v>
      </c>
      <c r="J856" s="351">
        <f t="shared" si="109"/>
        <v>143.86465740000008</v>
      </c>
      <c r="K856" s="635">
        <f>SUM('Employee Salary Payroll Tax '!I858:K858)</f>
        <v>70329.34</v>
      </c>
      <c r="L856" s="635">
        <f>'Employee Salary Payroll Tax '!H858</f>
        <v>1476.43</v>
      </c>
      <c r="M856" s="293">
        <f t="shared" si="112"/>
        <v>5540.82</v>
      </c>
      <c r="N856" s="359">
        <f t="shared" si="110"/>
        <v>130.81257239830884</v>
      </c>
      <c r="O856" s="331"/>
      <c r="P856" s="61"/>
      <c r="Q856" s="294"/>
      <c r="R856" s="292"/>
      <c r="S856" s="291"/>
    </row>
    <row r="857" spans="1:19" ht="14.4">
      <c r="A857" s="36">
        <f t="shared" si="105"/>
        <v>842</v>
      </c>
      <c r="B857" s="526"/>
      <c r="C857" s="36" t="str">
        <f>VLOOKUP('Employee Salary Payroll Tax '!B859,'Employee Salary Payroll Tax '!$D$1:$E$7,2,FALSE)</f>
        <v>NonUnion</v>
      </c>
      <c r="D857" s="61">
        <f t="shared" si="106"/>
        <v>2.98E-2</v>
      </c>
      <c r="E857" s="351">
        <f>'Employee Salary Payroll Tax '!N859</f>
        <v>94421.35</v>
      </c>
      <c r="F857" s="351">
        <f t="shared" si="107"/>
        <v>97235.106230000005</v>
      </c>
      <c r="G857" s="352"/>
      <c r="H857" s="351">
        <f t="shared" si="111"/>
        <v>32778.649999999994</v>
      </c>
      <c r="I857" s="351">
        <f t="shared" si="108"/>
        <v>2813.7562299999991</v>
      </c>
      <c r="J857" s="351">
        <f t="shared" si="109"/>
        <v>174.45288625999993</v>
      </c>
      <c r="K857" s="635">
        <f>SUM('Employee Salary Payroll Tax '!I859:K859)</f>
        <v>94421.349999999991</v>
      </c>
      <c r="L857" s="635">
        <f>'Employee Salary Payroll Tax '!H859</f>
        <v>0</v>
      </c>
      <c r="M857" s="293">
        <f t="shared" si="112"/>
        <v>1.4551915228366852E-11</v>
      </c>
      <c r="N857" s="359">
        <f t="shared" si="110"/>
        <v>174.45288625815232</v>
      </c>
      <c r="O857" s="331"/>
      <c r="P857" s="61"/>
      <c r="Q857" s="294"/>
      <c r="R857" s="292"/>
      <c r="S857" s="291"/>
    </row>
    <row r="858" spans="1:19" ht="14.4">
      <c r="A858" s="36">
        <f t="shared" si="105"/>
        <v>843</v>
      </c>
      <c r="B858" s="526"/>
      <c r="C858" s="36" t="str">
        <f>VLOOKUP('Employee Salary Payroll Tax '!B860,'Employee Salary Payroll Tax '!$D$1:$E$7,2,FALSE)</f>
        <v>NonUnion</v>
      </c>
      <c r="D858" s="61">
        <f t="shared" si="106"/>
        <v>2.98E-2</v>
      </c>
      <c r="E858" s="351">
        <f>'Employee Salary Payroll Tax '!N860</f>
        <v>93320.960000000006</v>
      </c>
      <c r="F858" s="351">
        <f t="shared" si="107"/>
        <v>96101.924608000016</v>
      </c>
      <c r="G858" s="352"/>
      <c r="H858" s="351">
        <f t="shared" si="111"/>
        <v>33879.039999999994</v>
      </c>
      <c r="I858" s="351">
        <f t="shared" si="108"/>
        <v>2780.9646080000093</v>
      </c>
      <c r="J858" s="351">
        <f t="shared" si="109"/>
        <v>172.41980569600057</v>
      </c>
      <c r="K858" s="635">
        <f>SUM('Employee Salary Payroll Tax '!I860:K860)</f>
        <v>93320.959999999992</v>
      </c>
      <c r="L858" s="635">
        <f>'Employee Salary Payroll Tax '!H860</f>
        <v>0</v>
      </c>
      <c r="M858" s="293">
        <f t="shared" si="112"/>
        <v>1.4551915228366852E-11</v>
      </c>
      <c r="N858" s="359">
        <f t="shared" si="110"/>
        <v>172.41980569415296</v>
      </c>
      <c r="O858" s="331"/>
      <c r="P858" s="61"/>
      <c r="Q858" s="294"/>
      <c r="R858" s="292"/>
      <c r="S858" s="291"/>
    </row>
    <row r="859" spans="1:19" ht="14.4">
      <c r="A859" s="36">
        <f t="shared" si="105"/>
        <v>844</v>
      </c>
      <c r="B859" s="526"/>
      <c r="C859" s="36" t="str">
        <f>VLOOKUP('Employee Salary Payroll Tax '!B861,'Employee Salary Payroll Tax '!$D$1:$E$7,2,FALSE)</f>
        <v>NonUnion</v>
      </c>
      <c r="D859" s="61">
        <f t="shared" si="106"/>
        <v>2.98E-2</v>
      </c>
      <c r="E859" s="351">
        <f>'Employee Salary Payroll Tax '!N861</f>
        <v>65694.34</v>
      </c>
      <c r="F859" s="351">
        <f t="shared" si="107"/>
        <v>67652.031331999999</v>
      </c>
      <c r="G859" s="352"/>
      <c r="H859" s="351">
        <f t="shared" si="111"/>
        <v>61505.66</v>
      </c>
      <c r="I859" s="351">
        <f t="shared" si="108"/>
        <v>1957.6913320000021</v>
      </c>
      <c r="J859" s="351">
        <f t="shared" si="109"/>
        <v>121.37686258400014</v>
      </c>
      <c r="K859" s="635">
        <f>SUM('Employee Salary Payroll Tax '!I861:K861)</f>
        <v>4587.46</v>
      </c>
      <c r="L859" s="635">
        <f>'Employee Salary Payroll Tax '!H861</f>
        <v>0</v>
      </c>
      <c r="M859" s="293">
        <f t="shared" si="112"/>
        <v>61106.879999999997</v>
      </c>
      <c r="N859" s="359">
        <f t="shared" si="110"/>
        <v>8.4757910958709921</v>
      </c>
      <c r="O859" s="331"/>
      <c r="P859" s="61"/>
      <c r="Q859" s="294"/>
      <c r="R859" s="292"/>
      <c r="S859" s="291"/>
    </row>
    <row r="860" spans="1:19" ht="14.4">
      <c r="A860" s="36">
        <f t="shared" si="105"/>
        <v>845</v>
      </c>
      <c r="B860" s="526"/>
      <c r="C860" s="36" t="str">
        <f>VLOOKUP('Employee Salary Payroll Tax '!B862,'Employee Salary Payroll Tax '!$D$1:$E$7,2,FALSE)</f>
        <v>NonUnion</v>
      </c>
      <c r="D860" s="61">
        <f t="shared" si="106"/>
        <v>2.98E-2</v>
      </c>
      <c r="E860" s="351">
        <f>'Employee Salary Payroll Tax '!N862</f>
        <v>68691.95</v>
      </c>
      <c r="F860" s="351">
        <f t="shared" si="107"/>
        <v>70738.970109999995</v>
      </c>
      <c r="G860" s="352"/>
      <c r="H860" s="351">
        <f t="shared" si="111"/>
        <v>58508.05</v>
      </c>
      <c r="I860" s="351">
        <f t="shared" si="108"/>
        <v>2047.0201099999977</v>
      </c>
      <c r="J860" s="351">
        <f t="shared" si="109"/>
        <v>126.91524681999985</v>
      </c>
      <c r="K860" s="635">
        <f>SUM('Employee Salary Payroll Tax '!I862:K862)</f>
        <v>68691.95</v>
      </c>
      <c r="L860" s="635">
        <f>'Employee Salary Payroll Tax '!H862</f>
        <v>0</v>
      </c>
      <c r="M860" s="293">
        <f t="shared" si="112"/>
        <v>0</v>
      </c>
      <c r="N860" s="359">
        <f t="shared" si="110"/>
        <v>126.91524681815226</v>
      </c>
      <c r="O860" s="331"/>
      <c r="P860" s="61"/>
      <c r="Q860" s="294"/>
      <c r="R860" s="292"/>
      <c r="S860" s="291"/>
    </row>
    <row r="861" spans="1:19" ht="14.4">
      <c r="A861" s="36">
        <f t="shared" si="105"/>
        <v>846</v>
      </c>
      <c r="B861" s="526"/>
      <c r="C861" s="36" t="str">
        <f>VLOOKUP('Employee Salary Payroll Tax '!B863,'Employee Salary Payroll Tax '!$D$1:$E$7,2,FALSE)</f>
        <v>NonUnion</v>
      </c>
      <c r="D861" s="61">
        <f t="shared" si="106"/>
        <v>2.98E-2</v>
      </c>
      <c r="E861" s="351">
        <f>'Employee Salary Payroll Tax '!N863</f>
        <v>72453.399999999994</v>
      </c>
      <c r="F861" s="351">
        <f t="shared" si="107"/>
        <v>74612.511319999991</v>
      </c>
      <c r="G861" s="352"/>
      <c r="H861" s="351">
        <f t="shared" si="111"/>
        <v>54746.600000000006</v>
      </c>
      <c r="I861" s="351">
        <f t="shared" si="108"/>
        <v>2159.1113199999963</v>
      </c>
      <c r="J861" s="351">
        <f t="shared" si="109"/>
        <v>133.86490183999976</v>
      </c>
      <c r="K861" s="635">
        <f>SUM('Employee Salary Payroll Tax '!I863:K863)</f>
        <v>69555.27</v>
      </c>
      <c r="L861" s="635">
        <f>'Employee Salary Payroll Tax '!H863</f>
        <v>0</v>
      </c>
      <c r="M861" s="293">
        <f t="shared" si="112"/>
        <v>2898.1299999999901</v>
      </c>
      <c r="N861" s="359">
        <f t="shared" si="110"/>
        <v>128.5103168502261</v>
      </c>
      <c r="O861" s="331"/>
      <c r="P861" s="61"/>
      <c r="Q861" s="294"/>
      <c r="R861" s="292"/>
      <c r="S861" s="291"/>
    </row>
    <row r="862" spans="1:19" ht="14.4">
      <c r="A862" s="36">
        <f t="shared" si="105"/>
        <v>847</v>
      </c>
      <c r="B862" s="526"/>
      <c r="C862" s="36" t="str">
        <f>VLOOKUP('Employee Salary Payroll Tax '!B864,'Employee Salary Payroll Tax '!$D$1:$E$7,2,FALSE)</f>
        <v>UA</v>
      </c>
      <c r="D862" s="61">
        <f t="shared" si="106"/>
        <v>0.03</v>
      </c>
      <c r="E862" s="351">
        <f>'Employee Salary Payroll Tax '!N864</f>
        <v>76580.759999999995</v>
      </c>
      <c r="F862" s="351">
        <f t="shared" si="107"/>
        <v>78878.182799999995</v>
      </c>
      <c r="G862" s="352"/>
      <c r="H862" s="351">
        <f t="shared" si="111"/>
        <v>50619.240000000005</v>
      </c>
      <c r="I862" s="351">
        <f t="shared" si="108"/>
        <v>2297.4228000000003</v>
      </c>
      <c r="J862" s="351">
        <f t="shared" si="109"/>
        <v>142.44021360000002</v>
      </c>
      <c r="K862" s="635">
        <f>SUM('Employee Salary Payroll Tax '!I864:K864)</f>
        <v>68929.73</v>
      </c>
      <c r="L862" s="635">
        <f>'Employee Salary Payroll Tax '!H864</f>
        <v>1606.58</v>
      </c>
      <c r="M862" s="293">
        <f t="shared" si="112"/>
        <v>6044.4499999999989</v>
      </c>
      <c r="N862" s="359">
        <f t="shared" si="110"/>
        <v>128.20929779832588</v>
      </c>
      <c r="O862" s="331"/>
      <c r="P862" s="61"/>
      <c r="Q862" s="294"/>
      <c r="R862" s="292"/>
      <c r="S862" s="291"/>
    </row>
    <row r="863" spans="1:19" ht="14.4">
      <c r="A863" s="36">
        <f t="shared" si="105"/>
        <v>848</v>
      </c>
      <c r="B863" s="526"/>
      <c r="C863" s="36" t="str">
        <f>VLOOKUP('Employee Salary Payroll Tax '!B865,'Employee Salary Payroll Tax '!$D$1:$E$7,2,FALSE)</f>
        <v>IBEW</v>
      </c>
      <c r="D863" s="61">
        <f t="shared" si="106"/>
        <v>6.875E-3</v>
      </c>
      <c r="E863" s="351">
        <f>'Employee Salary Payroll Tax '!N865</f>
        <v>28203.5</v>
      </c>
      <c r="F863" s="351">
        <f t="shared" si="107"/>
        <v>28397.399062500001</v>
      </c>
      <c r="G863" s="352"/>
      <c r="H863" s="351">
        <f t="shared" si="111"/>
        <v>98996.5</v>
      </c>
      <c r="I863" s="351">
        <f t="shared" si="108"/>
        <v>193.89906250000058</v>
      </c>
      <c r="J863" s="351">
        <f t="shared" si="109"/>
        <v>12.021741875000036</v>
      </c>
      <c r="K863" s="635">
        <f>SUM('Employee Salary Payroll Tax '!I865:K865)</f>
        <v>13331.310000000001</v>
      </c>
      <c r="L863" s="635">
        <f>'Employee Salary Payroll Tax '!H865</f>
        <v>0</v>
      </c>
      <c r="M863" s="293">
        <f t="shared" si="112"/>
        <v>14872.189999999999</v>
      </c>
      <c r="N863" s="359">
        <f t="shared" si="110"/>
        <v>5.6824708872985354</v>
      </c>
      <c r="O863" s="331"/>
      <c r="P863" s="61"/>
      <c r="Q863" s="294"/>
      <c r="R863" s="292"/>
      <c r="S863" s="291"/>
    </row>
    <row r="864" spans="1:19" ht="14.4">
      <c r="A864" s="36">
        <f t="shared" si="105"/>
        <v>849</v>
      </c>
      <c r="B864" s="526"/>
      <c r="C864" s="36" t="str">
        <f>VLOOKUP('Employee Salary Payroll Tax '!B866,'Employee Salary Payroll Tax '!$D$1:$E$7,2,FALSE)</f>
        <v>IBEW</v>
      </c>
      <c r="D864" s="61">
        <f t="shared" si="106"/>
        <v>6.875E-3</v>
      </c>
      <c r="E864" s="351">
        <f>'Employee Salary Payroll Tax '!N866</f>
        <v>34785.17</v>
      </c>
      <c r="F864" s="351">
        <f t="shared" si="107"/>
        <v>35024.318043749998</v>
      </c>
      <c r="G864" s="352"/>
      <c r="H864" s="351">
        <f t="shared" si="111"/>
        <v>92414.83</v>
      </c>
      <c r="I864" s="351">
        <f t="shared" si="108"/>
        <v>239.14804374999949</v>
      </c>
      <c r="J864" s="351">
        <f t="shared" si="109"/>
        <v>14.827178712499968</v>
      </c>
      <c r="K864" s="635">
        <f>SUM('Employee Salary Payroll Tax '!I866:K866)</f>
        <v>34785.17</v>
      </c>
      <c r="L864" s="635">
        <f>'Employee Salary Payroll Tax '!H866</f>
        <v>0</v>
      </c>
      <c r="M864" s="293">
        <f t="shared" si="112"/>
        <v>0</v>
      </c>
      <c r="N864" s="359">
        <f t="shared" si="110"/>
        <v>14.827178712073719</v>
      </c>
      <c r="O864" s="331"/>
      <c r="P864" s="61"/>
      <c r="Q864" s="294"/>
      <c r="R864" s="292"/>
      <c r="S864" s="291"/>
    </row>
    <row r="865" spans="1:19" ht="14.4">
      <c r="A865" s="36">
        <f t="shared" si="105"/>
        <v>850</v>
      </c>
      <c r="B865" s="526"/>
      <c r="C865" s="36" t="str">
        <f>VLOOKUP('Employee Salary Payroll Tax '!B867,'Employee Salary Payroll Tax '!$D$1:$E$7,2,FALSE)</f>
        <v>NonUnion</v>
      </c>
      <c r="D865" s="61">
        <f t="shared" si="106"/>
        <v>2.98E-2</v>
      </c>
      <c r="E865" s="351">
        <f>'Employee Salary Payroll Tax '!N867</f>
        <v>70243.25</v>
      </c>
      <c r="F865" s="351">
        <f t="shared" si="107"/>
        <v>72336.498850000004</v>
      </c>
      <c r="G865" s="352"/>
      <c r="H865" s="351">
        <f t="shared" si="111"/>
        <v>56956.75</v>
      </c>
      <c r="I865" s="351">
        <f t="shared" si="108"/>
        <v>2093.2488500000036</v>
      </c>
      <c r="J865" s="351">
        <f t="shared" si="109"/>
        <v>129.78142870000022</v>
      </c>
      <c r="K865" s="635">
        <f>SUM('Employee Salary Payroll Tax '!I867:K867)</f>
        <v>70119.53</v>
      </c>
      <c r="L865" s="635">
        <f>'Employee Salary Payroll Tax '!H867</f>
        <v>86.52</v>
      </c>
      <c r="M865" s="293">
        <f t="shared" si="112"/>
        <v>37.200000000001168</v>
      </c>
      <c r="N865" s="359">
        <f t="shared" si="110"/>
        <v>129.55284362615586</v>
      </c>
      <c r="O865" s="331"/>
      <c r="P865" s="61"/>
      <c r="Q865" s="294"/>
      <c r="R865" s="292"/>
      <c r="S865" s="291"/>
    </row>
    <row r="866" spans="1:19" ht="14.4">
      <c r="A866" s="36">
        <f t="shared" si="105"/>
        <v>851</v>
      </c>
      <c r="B866" s="526"/>
      <c r="C866" s="36" t="str">
        <f>VLOOKUP('Employee Salary Payroll Tax '!B868,'Employee Salary Payroll Tax '!$D$1:$E$7,2,FALSE)</f>
        <v>NonUnion</v>
      </c>
      <c r="D866" s="61">
        <f t="shared" si="106"/>
        <v>2.98E-2</v>
      </c>
      <c r="E866" s="351">
        <f>'Employee Salary Payroll Tax '!N868</f>
        <v>76158.83</v>
      </c>
      <c r="F866" s="351">
        <f t="shared" si="107"/>
        <v>78428.363133999999</v>
      </c>
      <c r="G866" s="352"/>
      <c r="H866" s="351">
        <f t="shared" si="111"/>
        <v>51041.17</v>
      </c>
      <c r="I866" s="351">
        <f t="shared" si="108"/>
        <v>2269.5331339999975</v>
      </c>
      <c r="J866" s="351">
        <f t="shared" si="109"/>
        <v>140.71105430799986</v>
      </c>
      <c r="K866" s="635">
        <f>SUM('Employee Salary Payroll Tax '!I868:K868)</f>
        <v>21989.55</v>
      </c>
      <c r="L866" s="635">
        <f>'Employee Salary Payroll Tax '!H868</f>
        <v>0</v>
      </c>
      <c r="M866" s="293">
        <f t="shared" si="112"/>
        <v>54169.279999999999</v>
      </c>
      <c r="N866" s="359">
        <f t="shared" si="110"/>
        <v>40.627892579466497</v>
      </c>
      <c r="O866" s="331"/>
      <c r="P866" s="61"/>
      <c r="Q866" s="294"/>
      <c r="R866" s="292"/>
      <c r="S866" s="291"/>
    </row>
    <row r="867" spans="1:19" ht="14.4">
      <c r="A867" s="36">
        <f t="shared" si="105"/>
        <v>852</v>
      </c>
      <c r="B867" s="526"/>
      <c r="C867" s="36" t="str">
        <f>VLOOKUP('Employee Salary Payroll Tax '!B869,'Employee Salary Payroll Tax '!$D$1:$E$7,2,FALSE)</f>
        <v>NonUnion</v>
      </c>
      <c r="D867" s="61">
        <f t="shared" si="106"/>
        <v>2.98E-2</v>
      </c>
      <c r="E867" s="351">
        <f>'Employee Salary Payroll Tax '!N869</f>
        <v>3988.97</v>
      </c>
      <c r="F867" s="351">
        <f t="shared" si="107"/>
        <v>4107.8413060000003</v>
      </c>
      <c r="G867" s="352"/>
      <c r="H867" s="351">
        <f t="shared" si="111"/>
        <v>123211.03</v>
      </c>
      <c r="I867" s="351">
        <f t="shared" si="108"/>
        <v>118.87130600000046</v>
      </c>
      <c r="J867" s="351">
        <f t="shared" si="109"/>
        <v>7.3700209720000283</v>
      </c>
      <c r="K867" s="635">
        <f>SUM('Employee Salary Payroll Tax '!I869:K869)</f>
        <v>3988.97</v>
      </c>
      <c r="L867" s="635">
        <f>'Employee Salary Payroll Tax '!H869</f>
        <v>0</v>
      </c>
      <c r="M867" s="293">
        <f t="shared" si="112"/>
        <v>0</v>
      </c>
      <c r="N867" s="359">
        <f t="shared" si="110"/>
        <v>7.3700209701524289</v>
      </c>
      <c r="O867" s="331"/>
      <c r="P867" s="61"/>
      <c r="Q867" s="294"/>
      <c r="R867" s="292"/>
      <c r="S867" s="291"/>
    </row>
    <row r="868" spans="1:19" ht="14.4">
      <c r="A868" s="36">
        <f t="shared" si="105"/>
        <v>853</v>
      </c>
      <c r="B868" s="526"/>
      <c r="C868" s="36" t="str">
        <f>VLOOKUP('Employee Salary Payroll Tax '!B870,'Employee Salary Payroll Tax '!$D$1:$E$7,2,FALSE)</f>
        <v>IBEW</v>
      </c>
      <c r="D868" s="61">
        <f t="shared" si="106"/>
        <v>6.875E-3</v>
      </c>
      <c r="E868" s="351">
        <f>'Employee Salary Payroll Tax '!N870</f>
        <v>99328.01</v>
      </c>
      <c r="F868" s="351">
        <f t="shared" si="107"/>
        <v>100010.89006874998</v>
      </c>
      <c r="G868" s="352"/>
      <c r="H868" s="351">
        <f t="shared" si="111"/>
        <v>27871.990000000005</v>
      </c>
      <c r="I868" s="351">
        <f t="shared" si="108"/>
        <v>682.88006874998973</v>
      </c>
      <c r="J868" s="351">
        <f t="shared" si="109"/>
        <v>42.338564262499361</v>
      </c>
      <c r="K868" s="635">
        <f>SUM('Employee Salary Payroll Tax '!I870:K870)</f>
        <v>31271</v>
      </c>
      <c r="L868" s="635">
        <f>'Employee Salary Payroll Tax '!H870</f>
        <v>0</v>
      </c>
      <c r="M868" s="293">
        <f t="shared" si="112"/>
        <v>68057.009999999995</v>
      </c>
      <c r="N868" s="359">
        <f t="shared" si="110"/>
        <v>13.329263749865605</v>
      </c>
      <c r="O868" s="331"/>
      <c r="P868" s="61"/>
      <c r="Q868" s="294"/>
      <c r="R868" s="292"/>
      <c r="S868" s="291"/>
    </row>
    <row r="869" spans="1:19" ht="14.4">
      <c r="A869" s="36">
        <f t="shared" si="105"/>
        <v>854</v>
      </c>
      <c r="B869" s="526"/>
      <c r="C869" s="36" t="str">
        <f>VLOOKUP('Employee Salary Payroll Tax '!B871,'Employee Salary Payroll Tax '!$D$1:$E$7,2,FALSE)</f>
        <v>NonUnion</v>
      </c>
      <c r="D869" s="61">
        <f t="shared" si="106"/>
        <v>2.98E-2</v>
      </c>
      <c r="E869" s="351">
        <f>'Employee Salary Payroll Tax '!N871</f>
        <v>60755.24</v>
      </c>
      <c r="F869" s="351">
        <f t="shared" si="107"/>
        <v>62565.746152</v>
      </c>
      <c r="G869" s="352"/>
      <c r="H869" s="351">
        <f t="shared" si="111"/>
        <v>66444.760000000009</v>
      </c>
      <c r="I869" s="351">
        <f t="shared" si="108"/>
        <v>1810.5061520000017</v>
      </c>
      <c r="J869" s="351">
        <f t="shared" si="109"/>
        <v>112.2513814240001</v>
      </c>
      <c r="K869" s="635">
        <f>SUM('Employee Salary Payroll Tax '!I871:K871)</f>
        <v>21179.48</v>
      </c>
      <c r="L869" s="635">
        <f>'Employee Salary Payroll Tax '!H871</f>
        <v>0</v>
      </c>
      <c r="M869" s="293">
        <f t="shared" si="112"/>
        <v>39575.759999999995</v>
      </c>
      <c r="N869" s="359">
        <f t="shared" si="110"/>
        <v>39.131207247355967</v>
      </c>
      <c r="O869" s="331"/>
      <c r="P869" s="61"/>
      <c r="Q869" s="294"/>
      <c r="R869" s="292"/>
      <c r="S869" s="291"/>
    </row>
    <row r="870" spans="1:19" ht="14.4">
      <c r="A870" s="36">
        <f t="shared" si="105"/>
        <v>855</v>
      </c>
      <c r="B870" s="526"/>
      <c r="C870" s="36" t="str">
        <f>VLOOKUP('Employee Salary Payroll Tax '!B872,'Employee Salary Payroll Tax '!$D$1:$E$7,2,FALSE)</f>
        <v>IBEW</v>
      </c>
      <c r="D870" s="61">
        <f t="shared" si="106"/>
        <v>6.875E-3</v>
      </c>
      <c r="E870" s="351">
        <f>'Employee Salary Payroll Tax '!N872</f>
        <v>59408.25</v>
      </c>
      <c r="F870" s="351">
        <f t="shared" si="107"/>
        <v>59816.681718749998</v>
      </c>
      <c r="G870" s="352"/>
      <c r="H870" s="351">
        <f t="shared" si="111"/>
        <v>67791.75</v>
      </c>
      <c r="I870" s="351">
        <f t="shared" si="108"/>
        <v>408.43171874999825</v>
      </c>
      <c r="J870" s="351">
        <f t="shared" si="109"/>
        <v>25.32276656249989</v>
      </c>
      <c r="K870" s="635">
        <f>SUM('Employee Salary Payroll Tax '!I872:K872)</f>
        <v>59408.25</v>
      </c>
      <c r="L870" s="635">
        <f>'Employee Salary Payroll Tax '!H872</f>
        <v>0</v>
      </c>
      <c r="M870" s="293">
        <f t="shared" si="112"/>
        <v>0</v>
      </c>
      <c r="N870" s="359">
        <f t="shared" si="110"/>
        <v>25.322766562073639</v>
      </c>
      <c r="O870" s="331"/>
      <c r="P870" s="61"/>
      <c r="Q870" s="294"/>
      <c r="R870" s="292"/>
      <c r="S870" s="291"/>
    </row>
    <row r="871" spans="1:19" ht="14.4">
      <c r="A871" s="36">
        <f t="shared" si="105"/>
        <v>856</v>
      </c>
      <c r="B871" s="526"/>
      <c r="C871" s="36" t="str">
        <f>VLOOKUP('Employee Salary Payroll Tax '!B873,'Employee Salary Payroll Tax '!$D$1:$E$7,2,FALSE)</f>
        <v>IBEW</v>
      </c>
      <c r="D871" s="61">
        <f t="shared" si="106"/>
        <v>6.875E-3</v>
      </c>
      <c r="E871" s="351">
        <f>'Employee Salary Payroll Tax '!N873</f>
        <v>62481.81</v>
      </c>
      <c r="F871" s="351">
        <f t="shared" si="107"/>
        <v>62911.372443749999</v>
      </c>
      <c r="G871" s="352"/>
      <c r="H871" s="351">
        <f t="shared" si="111"/>
        <v>64718.19</v>
      </c>
      <c r="I871" s="351">
        <f t="shared" si="108"/>
        <v>429.56244375000097</v>
      </c>
      <c r="J871" s="351">
        <f t="shared" si="109"/>
        <v>26.63287151250006</v>
      </c>
      <c r="K871" s="635">
        <f>SUM('Employee Salary Payroll Tax '!I873:K873)</f>
        <v>48418.54</v>
      </c>
      <c r="L871" s="635">
        <f>'Employee Salary Payroll Tax '!H873</f>
        <v>0</v>
      </c>
      <c r="M871" s="293">
        <f t="shared" si="112"/>
        <v>14063.269999999997</v>
      </c>
      <c r="N871" s="359">
        <f t="shared" si="110"/>
        <v>20.638402674669738</v>
      </c>
      <c r="O871" s="331"/>
      <c r="P871" s="61"/>
      <c r="Q871" s="294"/>
      <c r="R871" s="292"/>
      <c r="S871" s="291"/>
    </row>
    <row r="872" spans="1:19" ht="14.4">
      <c r="A872" s="36">
        <f t="shared" si="105"/>
        <v>857</v>
      </c>
      <c r="B872" s="526"/>
      <c r="C872" s="36" t="str">
        <f>VLOOKUP('Employee Salary Payroll Tax '!B874,'Employee Salary Payroll Tax '!$D$1:$E$7,2,FALSE)</f>
        <v>IBEW</v>
      </c>
      <c r="D872" s="61">
        <f t="shared" si="106"/>
        <v>6.875E-3</v>
      </c>
      <c r="E872" s="351">
        <f>'Employee Salary Payroll Tax '!N874</f>
        <v>84208.91</v>
      </c>
      <c r="F872" s="351">
        <f t="shared" si="107"/>
        <v>84787.846256250006</v>
      </c>
      <c r="G872" s="352"/>
      <c r="H872" s="351">
        <f t="shared" si="111"/>
        <v>42991.09</v>
      </c>
      <c r="I872" s="351">
        <f t="shared" si="108"/>
        <v>578.93625625000277</v>
      </c>
      <c r="J872" s="351">
        <f t="shared" si="109"/>
        <v>35.894047887500172</v>
      </c>
      <c r="K872" s="635">
        <f>SUM('Employee Salary Payroll Tax '!I874:K874)</f>
        <v>69514.03</v>
      </c>
      <c r="L872" s="635">
        <f>'Employee Salary Payroll Tax '!H874</f>
        <v>0</v>
      </c>
      <c r="M872" s="293">
        <f t="shared" si="112"/>
        <v>14694.880000000005</v>
      </c>
      <c r="N872" s="359">
        <f t="shared" si="110"/>
        <v>29.630355287148276</v>
      </c>
      <c r="O872" s="331"/>
      <c r="P872" s="61"/>
      <c r="Q872" s="294"/>
      <c r="R872" s="292"/>
      <c r="S872" s="291"/>
    </row>
    <row r="873" spans="1:19" ht="14.4">
      <c r="A873" s="36">
        <f t="shared" si="105"/>
        <v>858</v>
      </c>
      <c r="B873" s="526"/>
      <c r="C873" s="36" t="str">
        <f>VLOOKUP('Employee Salary Payroll Tax '!B875,'Employee Salary Payroll Tax '!$D$1:$E$7,2,FALSE)</f>
        <v>NonUnion</v>
      </c>
      <c r="D873" s="61">
        <f t="shared" si="106"/>
        <v>2.98E-2</v>
      </c>
      <c r="E873" s="351">
        <f>'Employee Salary Payroll Tax '!N875</f>
        <v>89685.39</v>
      </c>
      <c r="F873" s="351">
        <f t="shared" si="107"/>
        <v>92358.014622000002</v>
      </c>
      <c r="G873" s="352"/>
      <c r="H873" s="351">
        <f t="shared" si="111"/>
        <v>37514.61</v>
      </c>
      <c r="I873" s="351">
        <f t="shared" si="108"/>
        <v>2672.624622000003</v>
      </c>
      <c r="J873" s="351">
        <f t="shared" si="109"/>
        <v>165.70272656400019</v>
      </c>
      <c r="K873" s="635">
        <f>SUM('Employee Salary Payroll Tax '!I875:K875)</f>
        <v>1003.26</v>
      </c>
      <c r="L873" s="635">
        <f>'Employee Salary Payroll Tax '!H875</f>
        <v>147.56</v>
      </c>
      <c r="M873" s="293">
        <f t="shared" si="112"/>
        <v>88534.57</v>
      </c>
      <c r="N873" s="359">
        <f t="shared" si="110"/>
        <v>1.853623175979334</v>
      </c>
      <c r="O873" s="331"/>
      <c r="P873" s="61"/>
      <c r="Q873" s="294"/>
      <c r="R873" s="292"/>
      <c r="S873" s="291"/>
    </row>
    <row r="874" spans="1:19" ht="14.4">
      <c r="A874" s="36">
        <f t="shared" si="105"/>
        <v>859</v>
      </c>
      <c r="B874" s="526"/>
      <c r="C874" s="36" t="str">
        <f>VLOOKUP('Employee Salary Payroll Tax '!B876,'Employee Salary Payroll Tax '!$D$1:$E$7,2,FALSE)</f>
        <v>UA</v>
      </c>
      <c r="D874" s="61">
        <f t="shared" si="106"/>
        <v>0.03</v>
      </c>
      <c r="E874" s="351">
        <f>'Employee Salary Payroll Tax '!N876</f>
        <v>89913.59</v>
      </c>
      <c r="F874" s="351">
        <f t="shared" si="107"/>
        <v>92610.997699999993</v>
      </c>
      <c r="G874" s="352"/>
      <c r="H874" s="351">
        <f t="shared" si="111"/>
        <v>37286.410000000003</v>
      </c>
      <c r="I874" s="351">
        <f t="shared" si="108"/>
        <v>2697.4076999999961</v>
      </c>
      <c r="J874" s="351">
        <f t="shared" si="109"/>
        <v>167.23927739999976</v>
      </c>
      <c r="K874" s="635">
        <f>SUM('Employee Salary Payroll Tax '!I876:K876)</f>
        <v>29977.19</v>
      </c>
      <c r="L874" s="635">
        <f>'Employee Salary Payroll Tax '!H876</f>
        <v>0</v>
      </c>
      <c r="M874" s="293">
        <f t="shared" si="112"/>
        <v>59936.399999999994</v>
      </c>
      <c r="N874" s="359">
        <f t="shared" si="110"/>
        <v>55.757573399379801</v>
      </c>
      <c r="O874" s="331"/>
      <c r="P874" s="61"/>
      <c r="Q874" s="294"/>
      <c r="R874" s="292"/>
      <c r="S874" s="291"/>
    </row>
    <row r="875" spans="1:19" ht="14.4">
      <c r="A875" s="36">
        <f t="shared" si="105"/>
        <v>860</v>
      </c>
      <c r="B875" s="526"/>
      <c r="C875" s="36" t="str">
        <f>VLOOKUP('Employee Salary Payroll Tax '!B877,'Employee Salary Payroll Tax '!$D$1:$E$7,2,FALSE)</f>
        <v>IBEW</v>
      </c>
      <c r="D875" s="61">
        <f t="shared" si="106"/>
        <v>6.875E-3</v>
      </c>
      <c r="E875" s="351">
        <f>'Employee Salary Payroll Tax '!N877</f>
        <v>152050.13</v>
      </c>
      <c r="F875" s="351">
        <f t="shared" si="107"/>
        <v>153095.47464375</v>
      </c>
      <c r="G875" s="352"/>
      <c r="H875" s="351">
        <f t="shared" si="111"/>
        <v>0</v>
      </c>
      <c r="I875" s="351">
        <f t="shared" si="108"/>
        <v>1045.3446437499952</v>
      </c>
      <c r="J875" s="351">
        <f t="shared" si="109"/>
        <v>0</v>
      </c>
      <c r="K875" s="635">
        <f>SUM('Employee Salary Payroll Tax '!I877:K877)</f>
        <v>134684.47</v>
      </c>
      <c r="L875" s="635">
        <f>'Employee Salary Payroll Tax '!H877</f>
        <v>0</v>
      </c>
      <c r="M875" s="293">
        <f t="shared" si="112"/>
        <v>17365.660000000003</v>
      </c>
      <c r="N875" s="359">
        <f t="shared" si="110"/>
        <v>0</v>
      </c>
      <c r="O875" s="331"/>
      <c r="P875" s="61"/>
      <c r="Q875" s="294"/>
      <c r="R875" s="292"/>
      <c r="S875" s="291"/>
    </row>
    <row r="876" spans="1:19" ht="14.4">
      <c r="A876" s="36">
        <f t="shared" si="105"/>
        <v>861</v>
      </c>
      <c r="B876" s="526"/>
      <c r="C876" s="36" t="str">
        <f>VLOOKUP('Employee Salary Payroll Tax '!B878,'Employee Salary Payroll Tax '!$D$1:$E$7,2,FALSE)</f>
        <v>IBEW</v>
      </c>
      <c r="D876" s="61">
        <f t="shared" si="106"/>
        <v>6.875E-3</v>
      </c>
      <c r="E876" s="351">
        <f>'Employee Salary Payroll Tax '!N878</f>
        <v>8926.26</v>
      </c>
      <c r="F876" s="351">
        <f t="shared" si="107"/>
        <v>8987.6280375000006</v>
      </c>
      <c r="G876" s="352"/>
      <c r="H876" s="351">
        <f t="shared" si="111"/>
        <v>118273.74</v>
      </c>
      <c r="I876" s="351">
        <f t="shared" si="108"/>
        <v>61.368037500000355</v>
      </c>
      <c r="J876" s="351">
        <f t="shared" si="109"/>
        <v>3.804818325000022</v>
      </c>
      <c r="K876" s="635">
        <f>SUM('Employee Salary Payroll Tax '!I878:K878)</f>
        <v>8943.0400000000009</v>
      </c>
      <c r="L876" s="635">
        <f>'Employee Salary Payroll Tax '!H878</f>
        <v>-2.4700000000000002</v>
      </c>
      <c r="M876" s="293">
        <f t="shared" si="112"/>
        <v>-14.310000000000654</v>
      </c>
      <c r="N876" s="359">
        <f t="shared" si="110"/>
        <v>3.811970799572971</v>
      </c>
      <c r="O876" s="331"/>
      <c r="P876" s="61"/>
      <c r="Q876" s="294"/>
      <c r="R876" s="292"/>
      <c r="S876" s="291"/>
    </row>
    <row r="877" spans="1:19" ht="14.4">
      <c r="A877" s="36">
        <f t="shared" si="105"/>
        <v>862</v>
      </c>
      <c r="B877" s="526"/>
      <c r="C877" s="36" t="str">
        <f>VLOOKUP('Employee Salary Payroll Tax '!B879,'Employee Salary Payroll Tax '!$D$1:$E$7,2,FALSE)</f>
        <v>Not Assigned</v>
      </c>
      <c r="D877" s="61">
        <f t="shared" si="106"/>
        <v>0</v>
      </c>
      <c r="E877" s="351">
        <f>'Employee Salary Payroll Tax '!N879</f>
        <v>0.05</v>
      </c>
      <c r="F877" s="351">
        <f t="shared" si="107"/>
        <v>0.05</v>
      </c>
      <c r="G877" s="352"/>
      <c r="H877" s="351">
        <f t="shared" si="111"/>
        <v>127199.95</v>
      </c>
      <c r="I877" s="351">
        <f t="shared" si="108"/>
        <v>0</v>
      </c>
      <c r="J877" s="351">
        <f t="shared" si="109"/>
        <v>0</v>
      </c>
      <c r="K877" s="635">
        <f>SUM('Employee Salary Payroll Tax '!I879:K879)</f>
        <v>5.61</v>
      </c>
      <c r="L877" s="635">
        <f>'Employee Salary Payroll Tax '!H879</f>
        <v>-0.41</v>
      </c>
      <c r="M877" s="293">
        <f t="shared" si="112"/>
        <v>-5.15</v>
      </c>
      <c r="N877" s="359">
        <f t="shared" si="110"/>
        <v>0</v>
      </c>
      <c r="O877" s="331"/>
      <c r="P877" s="61"/>
      <c r="Q877" s="294"/>
      <c r="R877" s="292"/>
      <c r="S877" s="291"/>
    </row>
    <row r="878" spans="1:19" ht="14.4">
      <c r="A878" s="36">
        <f t="shared" si="105"/>
        <v>863</v>
      </c>
      <c r="B878" s="526"/>
      <c r="C878" s="36" t="str">
        <f>VLOOKUP('Employee Salary Payroll Tax '!B880,'Employee Salary Payroll Tax '!$D$1:$E$7,2,FALSE)</f>
        <v>NonUnion</v>
      </c>
      <c r="D878" s="61">
        <f t="shared" si="106"/>
        <v>2.98E-2</v>
      </c>
      <c r="E878" s="351">
        <f>'Employee Salary Payroll Tax '!N880</f>
        <v>69844.929999999993</v>
      </c>
      <c r="F878" s="351">
        <f t="shared" si="107"/>
        <v>71926.308913999994</v>
      </c>
      <c r="G878" s="352"/>
      <c r="H878" s="351">
        <f t="shared" si="111"/>
        <v>57355.070000000007</v>
      </c>
      <c r="I878" s="351">
        <f t="shared" si="108"/>
        <v>2081.3789140000008</v>
      </c>
      <c r="J878" s="351">
        <f t="shared" si="109"/>
        <v>129.04549266800004</v>
      </c>
      <c r="K878" s="635">
        <f>SUM('Employee Salary Payroll Tax '!I880:K880)</f>
        <v>69844.929999999993</v>
      </c>
      <c r="L878" s="635">
        <f>'Employee Salary Payroll Tax '!H880</f>
        <v>0</v>
      </c>
      <c r="M878" s="293">
        <f t="shared" si="112"/>
        <v>0</v>
      </c>
      <c r="N878" s="359">
        <f t="shared" si="110"/>
        <v>129.04549266615246</v>
      </c>
      <c r="O878" s="331"/>
      <c r="P878" s="61"/>
      <c r="Q878" s="294"/>
      <c r="R878" s="292"/>
      <c r="S878" s="291"/>
    </row>
    <row r="879" spans="1:19" ht="14.4">
      <c r="A879" s="36">
        <f t="shared" si="105"/>
        <v>864</v>
      </c>
      <c r="B879" s="526"/>
      <c r="C879" s="36" t="str">
        <f>VLOOKUP('Employee Salary Payroll Tax '!B881,'Employee Salary Payroll Tax '!$D$1:$E$7,2,FALSE)</f>
        <v>NonUnion</v>
      </c>
      <c r="D879" s="61">
        <f t="shared" si="106"/>
        <v>2.98E-2</v>
      </c>
      <c r="E879" s="351">
        <f>'Employee Salary Payroll Tax '!N881</f>
        <v>70444.070000000007</v>
      </c>
      <c r="F879" s="351">
        <f t="shared" si="107"/>
        <v>72543.303286000009</v>
      </c>
      <c r="G879" s="352"/>
      <c r="H879" s="351">
        <f t="shared" si="111"/>
        <v>56755.929999999993</v>
      </c>
      <c r="I879" s="351">
        <f t="shared" si="108"/>
        <v>2099.2332860000024</v>
      </c>
      <c r="J879" s="351">
        <f t="shared" si="109"/>
        <v>130.15246373200014</v>
      </c>
      <c r="K879" s="635">
        <f>SUM('Employee Salary Payroll Tax '!I881:K881)</f>
        <v>70444.070000000007</v>
      </c>
      <c r="L879" s="635">
        <f>'Employee Salary Payroll Tax '!H881</f>
        <v>0</v>
      </c>
      <c r="M879" s="293">
        <f t="shared" si="112"/>
        <v>0</v>
      </c>
      <c r="N879" s="359">
        <f t="shared" si="110"/>
        <v>130.15246373015256</v>
      </c>
      <c r="O879" s="331"/>
      <c r="P879" s="61"/>
      <c r="Q879" s="294"/>
      <c r="R879" s="292"/>
      <c r="S879" s="291"/>
    </row>
    <row r="880" spans="1:19" ht="14.4">
      <c r="A880" s="36">
        <f t="shared" si="105"/>
        <v>865</v>
      </c>
      <c r="B880" s="526"/>
      <c r="C880" s="36" t="str">
        <f>VLOOKUP('Employee Salary Payroll Tax '!B882,'Employee Salary Payroll Tax '!$D$1:$E$7,2,FALSE)</f>
        <v>IBEW</v>
      </c>
      <c r="D880" s="61">
        <f t="shared" si="106"/>
        <v>6.875E-3</v>
      </c>
      <c r="E880" s="351">
        <f>'Employee Salary Payroll Tax '!N882</f>
        <v>22960.04</v>
      </c>
      <c r="F880" s="351">
        <f t="shared" si="107"/>
        <v>23117.890275000002</v>
      </c>
      <c r="G880" s="352"/>
      <c r="H880" s="351">
        <f t="shared" si="111"/>
        <v>104239.95999999999</v>
      </c>
      <c r="I880" s="351">
        <f t="shared" si="108"/>
        <v>157.85027500000069</v>
      </c>
      <c r="J880" s="351">
        <f t="shared" si="109"/>
        <v>9.7867170500000427</v>
      </c>
      <c r="K880" s="635">
        <f>SUM('Employee Salary Payroll Tax '!I882:K882)</f>
        <v>17831.16</v>
      </c>
      <c r="L880" s="635">
        <f>'Employee Salary Payroll Tax '!H882</f>
        <v>0</v>
      </c>
      <c r="M880" s="293">
        <f t="shared" si="112"/>
        <v>5128.880000000001</v>
      </c>
      <c r="N880" s="359">
        <f t="shared" si="110"/>
        <v>7.6005319496689996</v>
      </c>
      <c r="O880" s="331"/>
      <c r="P880" s="61"/>
      <c r="Q880" s="294"/>
      <c r="R880" s="292"/>
      <c r="S880" s="291"/>
    </row>
    <row r="881" spans="1:19" ht="14.4">
      <c r="A881" s="36">
        <f t="shared" si="105"/>
        <v>866</v>
      </c>
      <c r="B881" s="526"/>
      <c r="C881" s="36" t="str">
        <f>VLOOKUP('Employee Salary Payroll Tax '!B883,'Employee Salary Payroll Tax '!$D$1:$E$7,2,FALSE)</f>
        <v>NonUnion</v>
      </c>
      <c r="D881" s="61">
        <f t="shared" si="106"/>
        <v>2.98E-2</v>
      </c>
      <c r="E881" s="351">
        <f>'Employee Salary Payroll Tax '!N883</f>
        <v>9895.76</v>
      </c>
      <c r="F881" s="351">
        <f t="shared" si="107"/>
        <v>10190.653648000001</v>
      </c>
      <c r="G881" s="352"/>
      <c r="H881" s="351">
        <f t="shared" si="111"/>
        <v>117304.24</v>
      </c>
      <c r="I881" s="351">
        <f t="shared" si="108"/>
        <v>294.89364800000112</v>
      </c>
      <c r="J881" s="351">
        <f t="shared" si="109"/>
        <v>18.283406176000071</v>
      </c>
      <c r="K881" s="635">
        <f>SUM('Employee Salary Payroll Tax '!I883:K883)</f>
        <v>6927.0300000000007</v>
      </c>
      <c r="L881" s="635">
        <f>'Employee Salary Payroll Tax '!H883</f>
        <v>0</v>
      </c>
      <c r="M881" s="293">
        <f t="shared" si="112"/>
        <v>2968.7299999999996</v>
      </c>
      <c r="N881" s="359">
        <f t="shared" si="110"/>
        <v>12.798380626706731</v>
      </c>
      <c r="O881" s="331"/>
      <c r="P881" s="61"/>
      <c r="Q881" s="294"/>
      <c r="R881" s="292"/>
      <c r="S881" s="291"/>
    </row>
    <row r="882" spans="1:19" ht="14.4">
      <c r="A882" s="36">
        <f t="shared" si="105"/>
        <v>867</v>
      </c>
      <c r="B882" s="526"/>
      <c r="C882" s="36" t="str">
        <f>VLOOKUP('Employee Salary Payroll Tax '!B884,'Employee Salary Payroll Tax '!$D$1:$E$7,2,FALSE)</f>
        <v>Not Assigned</v>
      </c>
      <c r="D882" s="61">
        <f t="shared" si="106"/>
        <v>0</v>
      </c>
      <c r="E882" s="351">
        <f>'Employee Salary Payroll Tax '!N884</f>
        <v>0</v>
      </c>
      <c r="F882" s="351">
        <f t="shared" si="107"/>
        <v>0</v>
      </c>
      <c r="G882" s="352"/>
      <c r="H882" s="351">
        <f t="shared" si="111"/>
        <v>127200</v>
      </c>
      <c r="I882" s="351">
        <f t="shared" si="108"/>
        <v>0</v>
      </c>
      <c r="J882" s="351">
        <f t="shared" si="109"/>
        <v>0</v>
      </c>
      <c r="K882" s="635">
        <f>SUM('Employee Salary Payroll Tax '!I884:K884)</f>
        <v>310.33</v>
      </c>
      <c r="L882" s="635">
        <f>'Employee Salary Payroll Tax '!H884</f>
        <v>0</v>
      </c>
      <c r="M882" s="293">
        <f t="shared" si="112"/>
        <v>-310.33</v>
      </c>
      <c r="N882" s="359">
        <f t="shared" si="110"/>
        <v>0</v>
      </c>
      <c r="O882" s="331"/>
      <c r="P882" s="61"/>
      <c r="Q882" s="294"/>
      <c r="R882" s="292"/>
      <c r="S882" s="291"/>
    </row>
    <row r="883" spans="1:19" ht="14.4">
      <c r="A883" s="36">
        <f t="shared" si="105"/>
        <v>868</v>
      </c>
      <c r="B883" s="526"/>
      <c r="C883" s="36" t="str">
        <f>VLOOKUP('Employee Salary Payroll Tax '!B885,'Employee Salary Payroll Tax '!$D$1:$E$7,2,FALSE)</f>
        <v>NonUnion</v>
      </c>
      <c r="D883" s="61">
        <f t="shared" si="106"/>
        <v>2.98E-2</v>
      </c>
      <c r="E883" s="351">
        <f>'Employee Salary Payroll Tax '!N885</f>
        <v>178315.56</v>
      </c>
      <c r="F883" s="351">
        <f t="shared" si="107"/>
        <v>183629.36368800001</v>
      </c>
      <c r="G883" s="352"/>
      <c r="H883" s="351">
        <f t="shared" si="111"/>
        <v>0</v>
      </c>
      <c r="I883" s="351">
        <f t="shared" si="108"/>
        <v>5313.8036880000145</v>
      </c>
      <c r="J883" s="351">
        <f t="shared" si="109"/>
        <v>0</v>
      </c>
      <c r="K883" s="635">
        <f>SUM('Employee Salary Payroll Tax '!I885:K885)</f>
        <v>75966.22</v>
      </c>
      <c r="L883" s="635">
        <f>'Employee Salary Payroll Tax '!H885</f>
        <v>6.44</v>
      </c>
      <c r="M883" s="293">
        <f t="shared" si="112"/>
        <v>102342.9</v>
      </c>
      <c r="N883" s="359">
        <f t="shared" si="110"/>
        <v>0</v>
      </c>
      <c r="O883" s="331"/>
      <c r="P883" s="61"/>
      <c r="Q883" s="294"/>
      <c r="R883" s="292"/>
      <c r="S883" s="291"/>
    </row>
    <row r="884" spans="1:19" ht="14.4">
      <c r="A884" s="36">
        <f t="shared" si="105"/>
        <v>869</v>
      </c>
      <c r="B884" s="526"/>
      <c r="C884" s="36" t="str">
        <f>VLOOKUP('Employee Salary Payroll Tax '!B886,'Employee Salary Payroll Tax '!$D$1:$E$7,2,FALSE)</f>
        <v>NonUnion</v>
      </c>
      <c r="D884" s="61">
        <f t="shared" si="106"/>
        <v>2.98E-2</v>
      </c>
      <c r="E884" s="351">
        <f>'Employee Salary Payroll Tax '!N886</f>
        <v>69368.649999999994</v>
      </c>
      <c r="F884" s="351">
        <f t="shared" si="107"/>
        <v>71435.835769999991</v>
      </c>
      <c r="G884" s="352"/>
      <c r="H884" s="351">
        <f t="shared" si="111"/>
        <v>57831.350000000006</v>
      </c>
      <c r="I884" s="351">
        <f t="shared" si="108"/>
        <v>2067.1857699999964</v>
      </c>
      <c r="J884" s="351">
        <f t="shared" si="109"/>
        <v>128.16551773999979</v>
      </c>
      <c r="K884" s="635">
        <f>SUM('Employee Salary Payroll Tax '!I886:K886)</f>
        <v>69368.650000000009</v>
      </c>
      <c r="L884" s="635">
        <f>'Employee Salary Payroll Tax '!H886</f>
        <v>0</v>
      </c>
      <c r="M884" s="293">
        <f t="shared" si="112"/>
        <v>-1.4551915228366852E-11</v>
      </c>
      <c r="N884" s="359">
        <f t="shared" si="110"/>
        <v>128.16551773815223</v>
      </c>
      <c r="O884" s="331"/>
      <c r="P884" s="61"/>
      <c r="Q884" s="294"/>
      <c r="R884" s="292"/>
      <c r="S884" s="291"/>
    </row>
    <row r="885" spans="1:19" ht="14.4">
      <c r="A885" s="36">
        <f t="shared" si="105"/>
        <v>870</v>
      </c>
      <c r="B885" s="526"/>
      <c r="C885" s="36" t="str">
        <f>VLOOKUP('Employee Salary Payroll Tax '!B887,'Employee Salary Payroll Tax '!$D$1:$E$7,2,FALSE)</f>
        <v>NonUnion</v>
      </c>
      <c r="D885" s="61">
        <f t="shared" si="106"/>
        <v>2.98E-2</v>
      </c>
      <c r="E885" s="351">
        <f>'Employee Salary Payroll Tax '!N887</f>
        <v>86711.14</v>
      </c>
      <c r="F885" s="351">
        <f t="shared" si="107"/>
        <v>89295.131972000003</v>
      </c>
      <c r="G885" s="352"/>
      <c r="H885" s="351">
        <f t="shared" si="111"/>
        <v>40488.86</v>
      </c>
      <c r="I885" s="351">
        <f t="shared" si="108"/>
        <v>2583.9919720000034</v>
      </c>
      <c r="J885" s="351">
        <f t="shared" si="109"/>
        <v>160.20750226400023</v>
      </c>
      <c r="K885" s="635">
        <f>SUM('Employee Salary Payroll Tax '!I887:K887)</f>
        <v>1440.72</v>
      </c>
      <c r="L885" s="635">
        <f>'Employee Salary Payroll Tax '!H887</f>
        <v>0</v>
      </c>
      <c r="M885" s="293">
        <f t="shared" si="112"/>
        <v>85270.42</v>
      </c>
      <c r="N885" s="359">
        <f t="shared" si="110"/>
        <v>2.6618742719693058</v>
      </c>
      <c r="O885" s="331"/>
      <c r="P885" s="61"/>
      <c r="Q885" s="294"/>
      <c r="R885" s="292"/>
      <c r="S885" s="291"/>
    </row>
    <row r="886" spans="1:19" ht="14.4">
      <c r="A886" s="36">
        <f t="shared" si="105"/>
        <v>871</v>
      </c>
      <c r="B886" s="526"/>
      <c r="C886" s="36" t="str">
        <f>VLOOKUP('Employee Salary Payroll Tax '!B888,'Employee Salary Payroll Tax '!$D$1:$E$7,2,FALSE)</f>
        <v>NonUnion</v>
      </c>
      <c r="D886" s="61">
        <f t="shared" si="106"/>
        <v>2.98E-2</v>
      </c>
      <c r="E886" s="351">
        <f>'Employee Salary Payroll Tax '!N888</f>
        <v>51391.68</v>
      </c>
      <c r="F886" s="351">
        <f t="shared" si="107"/>
        <v>52923.152064000002</v>
      </c>
      <c r="G886" s="352"/>
      <c r="H886" s="351">
        <f t="shared" si="111"/>
        <v>75808.320000000007</v>
      </c>
      <c r="I886" s="351">
        <f t="shared" si="108"/>
        <v>1531.4720640000014</v>
      </c>
      <c r="J886" s="351">
        <f t="shared" si="109"/>
        <v>94.951267968000082</v>
      </c>
      <c r="K886" s="635">
        <f>SUM('Employee Salary Payroll Tax '!I888:K888)</f>
        <v>4909.5</v>
      </c>
      <c r="L886" s="635">
        <f>'Employee Salary Payroll Tax '!H888</f>
        <v>286.88</v>
      </c>
      <c r="M886" s="293">
        <f t="shared" si="112"/>
        <v>46195.3</v>
      </c>
      <c r="N886" s="359">
        <f t="shared" si="110"/>
        <v>9.0707921998235044</v>
      </c>
      <c r="O886" s="331"/>
      <c r="P886" s="61"/>
      <c r="Q886" s="294"/>
      <c r="R886" s="292"/>
      <c r="S886" s="291"/>
    </row>
    <row r="887" spans="1:19" ht="14.4">
      <c r="A887" s="36">
        <f t="shared" si="105"/>
        <v>872</v>
      </c>
      <c r="B887" s="526"/>
      <c r="C887" s="36" t="str">
        <f>VLOOKUP('Employee Salary Payroll Tax '!B889,'Employee Salary Payroll Tax '!$D$1:$E$7,2,FALSE)</f>
        <v>NonUnion</v>
      </c>
      <c r="D887" s="61">
        <f t="shared" si="106"/>
        <v>2.98E-2</v>
      </c>
      <c r="E887" s="351">
        <f>'Employee Salary Payroll Tax '!N889</f>
        <v>59607.96</v>
      </c>
      <c r="F887" s="351">
        <f t="shared" si="107"/>
        <v>61384.277208</v>
      </c>
      <c r="G887" s="352"/>
      <c r="H887" s="351">
        <f t="shared" si="111"/>
        <v>67592.040000000008</v>
      </c>
      <c r="I887" s="351">
        <f t="shared" si="108"/>
        <v>1776.3172080000004</v>
      </c>
      <c r="J887" s="351">
        <f t="shared" si="109"/>
        <v>110.13166689600003</v>
      </c>
      <c r="K887" s="635">
        <f>SUM('Employee Salary Payroll Tax '!I889:K889)</f>
        <v>59607.96</v>
      </c>
      <c r="L887" s="635">
        <f>'Employee Salary Payroll Tax '!H889</f>
        <v>0</v>
      </c>
      <c r="M887" s="293">
        <f t="shared" si="112"/>
        <v>0</v>
      </c>
      <c r="N887" s="359">
        <f t="shared" si="110"/>
        <v>110.13166689415242</v>
      </c>
      <c r="O887" s="331"/>
      <c r="P887" s="61"/>
      <c r="Q887" s="294"/>
      <c r="R887" s="292"/>
      <c r="S887" s="291"/>
    </row>
    <row r="888" spans="1:19" ht="14.4">
      <c r="A888" s="36">
        <f t="shared" si="105"/>
        <v>873</v>
      </c>
      <c r="B888" s="526"/>
      <c r="C888" s="36" t="str">
        <f>VLOOKUP('Employee Salary Payroll Tax '!B890,'Employee Salary Payroll Tax '!$D$1:$E$7,2,FALSE)</f>
        <v>UA</v>
      </c>
      <c r="D888" s="61">
        <f t="shared" si="106"/>
        <v>0.03</v>
      </c>
      <c r="E888" s="351">
        <f>'Employee Salary Payroll Tax '!N890</f>
        <v>55365.7</v>
      </c>
      <c r="F888" s="351">
        <f t="shared" si="107"/>
        <v>57026.671000000002</v>
      </c>
      <c r="G888" s="352"/>
      <c r="H888" s="351">
        <f t="shared" si="111"/>
        <v>71834.3</v>
      </c>
      <c r="I888" s="351">
        <f t="shared" si="108"/>
        <v>1660.971000000005</v>
      </c>
      <c r="J888" s="351">
        <f t="shared" si="109"/>
        <v>102.9802020000003</v>
      </c>
      <c r="K888" s="635">
        <f>SUM('Employee Salary Payroll Tax '!I890:K890)</f>
        <v>13115.39</v>
      </c>
      <c r="L888" s="635">
        <f>'Employee Salary Payroll Tax '!H890</f>
        <v>0</v>
      </c>
      <c r="M888" s="293">
        <f t="shared" si="112"/>
        <v>42250.31</v>
      </c>
      <c r="N888" s="359">
        <f t="shared" si="110"/>
        <v>24.394625399559466</v>
      </c>
      <c r="O888" s="331"/>
      <c r="P888" s="61"/>
      <c r="Q888" s="294"/>
      <c r="R888" s="292"/>
      <c r="S888" s="291"/>
    </row>
    <row r="889" spans="1:19" ht="14.4">
      <c r="A889" s="36">
        <f t="shared" si="105"/>
        <v>874</v>
      </c>
      <c r="B889" s="526"/>
      <c r="C889" s="36" t="str">
        <f>VLOOKUP('Employee Salary Payroll Tax '!B891,'Employee Salary Payroll Tax '!$D$1:$E$7,2,FALSE)</f>
        <v>NonUnion</v>
      </c>
      <c r="D889" s="61">
        <f t="shared" si="106"/>
        <v>2.98E-2</v>
      </c>
      <c r="E889" s="351">
        <f>'Employee Salary Payroll Tax '!N891</f>
        <v>110874.04</v>
      </c>
      <c r="F889" s="351">
        <f t="shared" si="107"/>
        <v>114178.086392</v>
      </c>
      <c r="G889" s="352"/>
      <c r="H889" s="351">
        <f t="shared" si="111"/>
        <v>16325.960000000006</v>
      </c>
      <c r="I889" s="351">
        <f t="shared" si="108"/>
        <v>3304.0463920000038</v>
      </c>
      <c r="J889" s="351">
        <f t="shared" si="109"/>
        <v>204.85087630400022</v>
      </c>
      <c r="K889" s="635">
        <f>SUM('Employee Salary Payroll Tax '!I891:K891)</f>
        <v>33731.550000000003</v>
      </c>
      <c r="L889" s="635">
        <f>'Employee Salary Payroll Tax '!H891</f>
        <v>0</v>
      </c>
      <c r="M889" s="293">
        <f t="shared" si="112"/>
        <v>77142.489999999991</v>
      </c>
      <c r="N889" s="359">
        <f t="shared" si="110"/>
        <v>62.322411779437978</v>
      </c>
      <c r="O889" s="331"/>
      <c r="P889" s="61"/>
      <c r="Q889" s="294"/>
      <c r="R889" s="292"/>
      <c r="S889" s="291"/>
    </row>
    <row r="890" spans="1:19" ht="14.4">
      <c r="A890" s="36">
        <f t="shared" si="105"/>
        <v>875</v>
      </c>
      <c r="B890" s="526"/>
      <c r="C890" s="36" t="str">
        <f>VLOOKUP('Employee Salary Payroll Tax '!B892,'Employee Salary Payroll Tax '!$D$1:$E$7,2,FALSE)</f>
        <v>NonUnion</v>
      </c>
      <c r="D890" s="61">
        <f t="shared" si="106"/>
        <v>2.98E-2</v>
      </c>
      <c r="E890" s="351">
        <f>'Employee Salary Payroll Tax '!N892</f>
        <v>63925.41</v>
      </c>
      <c r="F890" s="351">
        <f t="shared" si="107"/>
        <v>65830.387218000003</v>
      </c>
      <c r="G890" s="352"/>
      <c r="H890" s="351">
        <f t="shared" si="111"/>
        <v>63274.59</v>
      </c>
      <c r="I890" s="351">
        <f t="shared" si="108"/>
        <v>1904.977218</v>
      </c>
      <c r="J890" s="351">
        <f t="shared" si="109"/>
        <v>118.108587516</v>
      </c>
      <c r="K890" s="635">
        <f>SUM('Employee Salary Payroll Tax '!I892:K892)</f>
        <v>25539.02</v>
      </c>
      <c r="L890" s="635">
        <f>'Employee Salary Payroll Tax '!H892</f>
        <v>0</v>
      </c>
      <c r="M890" s="293">
        <f t="shared" si="112"/>
        <v>38386.39</v>
      </c>
      <c r="N890" s="359">
        <f t="shared" si="110"/>
        <v>47.185893351261861</v>
      </c>
      <c r="O890" s="331"/>
      <c r="P890" s="61"/>
      <c r="Q890" s="294"/>
      <c r="R890" s="292"/>
      <c r="S890" s="291"/>
    </row>
    <row r="891" spans="1:19" ht="14.4">
      <c r="A891" s="36">
        <f t="shared" si="105"/>
        <v>876</v>
      </c>
      <c r="B891" s="526"/>
      <c r="C891" s="36" t="str">
        <f>VLOOKUP('Employee Salary Payroll Tax '!B893,'Employee Salary Payroll Tax '!$D$1:$E$7,2,FALSE)</f>
        <v>NonUnion</v>
      </c>
      <c r="D891" s="61">
        <f t="shared" si="106"/>
        <v>2.98E-2</v>
      </c>
      <c r="E891" s="351">
        <f>'Employee Salary Payroll Tax '!N893</f>
        <v>76184.84</v>
      </c>
      <c r="F891" s="351">
        <f t="shared" si="107"/>
        <v>78455.148232000007</v>
      </c>
      <c r="G891" s="352"/>
      <c r="H891" s="351">
        <f t="shared" si="111"/>
        <v>51015.16</v>
      </c>
      <c r="I891" s="351">
        <f t="shared" si="108"/>
        <v>2270.3082320000103</v>
      </c>
      <c r="J891" s="351">
        <f t="shared" si="109"/>
        <v>140.75911038400065</v>
      </c>
      <c r="K891" s="635">
        <f>SUM('Employee Salary Payroll Tax '!I893:K893)</f>
        <v>72977.039999999994</v>
      </c>
      <c r="L891" s="635">
        <f>'Employee Salary Payroll Tax '!H893</f>
        <v>0</v>
      </c>
      <c r="M891" s="293">
        <f t="shared" si="112"/>
        <v>3207.8000000000029</v>
      </c>
      <c r="N891" s="359">
        <f t="shared" si="110"/>
        <v>134.83237910223082</v>
      </c>
      <c r="O891" s="331"/>
      <c r="P891" s="61"/>
      <c r="Q891" s="294"/>
      <c r="R891" s="292"/>
      <c r="S891" s="291"/>
    </row>
    <row r="892" spans="1:19" ht="14.4">
      <c r="A892" s="36">
        <f t="shared" si="105"/>
        <v>877</v>
      </c>
      <c r="B892" s="526"/>
      <c r="C892" s="36" t="str">
        <f>VLOOKUP('Employee Salary Payroll Tax '!B894,'Employee Salary Payroll Tax '!$D$1:$E$7,2,FALSE)</f>
        <v>IBEW</v>
      </c>
      <c r="D892" s="61">
        <f t="shared" si="106"/>
        <v>6.875E-3</v>
      </c>
      <c r="E892" s="351">
        <f>'Employee Salary Payroll Tax '!N894</f>
        <v>63963.78</v>
      </c>
      <c r="F892" s="351">
        <f t="shared" si="107"/>
        <v>64403.530987499995</v>
      </c>
      <c r="G892" s="352"/>
      <c r="H892" s="351">
        <f t="shared" si="111"/>
        <v>63236.22</v>
      </c>
      <c r="I892" s="351">
        <f t="shared" si="108"/>
        <v>439.75098749999597</v>
      </c>
      <c r="J892" s="351">
        <f t="shared" si="109"/>
        <v>27.264561224999749</v>
      </c>
      <c r="K892" s="635">
        <f>SUM('Employee Salary Payroll Tax '!I894:K894)</f>
        <v>20322.27</v>
      </c>
      <c r="L892" s="635">
        <f>'Employee Salary Payroll Tax '!H894</f>
        <v>0</v>
      </c>
      <c r="M892" s="293">
        <f t="shared" si="112"/>
        <v>43641.509999999995</v>
      </c>
      <c r="N892" s="359">
        <f t="shared" si="110"/>
        <v>8.6623675873644945</v>
      </c>
      <c r="O892" s="331"/>
      <c r="P892" s="61"/>
      <c r="Q892" s="294"/>
      <c r="R892" s="292"/>
      <c r="S892" s="291"/>
    </row>
    <row r="893" spans="1:19" ht="14.4">
      <c r="A893" s="36">
        <f t="shared" si="105"/>
        <v>878</v>
      </c>
      <c r="B893" s="526"/>
      <c r="C893" s="36" t="str">
        <f>VLOOKUP('Employee Salary Payroll Tax '!B895,'Employee Salary Payroll Tax '!$D$1:$E$7,2,FALSE)</f>
        <v>NonUnion</v>
      </c>
      <c r="D893" s="61">
        <f t="shared" si="106"/>
        <v>2.98E-2</v>
      </c>
      <c r="E893" s="351">
        <f>'Employee Salary Payroll Tax '!N895</f>
        <v>93565.759999999995</v>
      </c>
      <c r="F893" s="351">
        <f t="shared" si="107"/>
        <v>96354.019648000001</v>
      </c>
      <c r="G893" s="352"/>
      <c r="H893" s="351">
        <f t="shared" si="111"/>
        <v>33634.240000000005</v>
      </c>
      <c r="I893" s="351">
        <f t="shared" si="108"/>
        <v>2788.2596480000066</v>
      </c>
      <c r="J893" s="351">
        <f t="shared" si="109"/>
        <v>172.87209817600041</v>
      </c>
      <c r="K893" s="635">
        <f>SUM('Employee Salary Payroll Tax '!I895:K895)</f>
        <v>42714.48</v>
      </c>
      <c r="L893" s="635">
        <f>'Employee Salary Payroll Tax '!H895</f>
        <v>0</v>
      </c>
      <c r="M893" s="293">
        <f t="shared" si="112"/>
        <v>50851.279999999992</v>
      </c>
      <c r="N893" s="359">
        <f t="shared" si="110"/>
        <v>78.919273247156738</v>
      </c>
      <c r="O893" s="331"/>
      <c r="P893" s="61"/>
      <c r="Q893" s="294"/>
      <c r="R893" s="292"/>
      <c r="S893" s="291"/>
    </row>
    <row r="894" spans="1:19" ht="14.4">
      <c r="A894" s="36">
        <f t="shared" si="105"/>
        <v>879</v>
      </c>
      <c r="B894" s="526"/>
      <c r="C894" s="36" t="str">
        <f>VLOOKUP('Employee Salary Payroll Tax '!B896,'Employee Salary Payroll Tax '!$D$1:$E$7,2,FALSE)</f>
        <v>NonUnion</v>
      </c>
      <c r="D894" s="61">
        <f t="shared" si="106"/>
        <v>2.98E-2</v>
      </c>
      <c r="E894" s="351">
        <f>'Employee Salary Payroll Tax '!N896</f>
        <v>119185.79</v>
      </c>
      <c r="F894" s="351">
        <f t="shared" si="107"/>
        <v>122737.52654199999</v>
      </c>
      <c r="G894" s="352"/>
      <c r="H894" s="351">
        <f t="shared" si="111"/>
        <v>8014.2100000000064</v>
      </c>
      <c r="I894" s="351">
        <f t="shared" si="108"/>
        <v>3551.7365419999987</v>
      </c>
      <c r="J894" s="351">
        <f t="shared" si="109"/>
        <v>220.20766560399991</v>
      </c>
      <c r="K894" s="635">
        <f>SUM('Employee Salary Payroll Tax '!I896:K896)</f>
        <v>47707.259999999995</v>
      </c>
      <c r="L894" s="635">
        <f>'Employee Salary Payroll Tax '!H896</f>
        <v>0</v>
      </c>
      <c r="M894" s="293">
        <f t="shared" si="112"/>
        <v>71478.53</v>
      </c>
      <c r="N894" s="359">
        <f t="shared" si="110"/>
        <v>88.143933575260405</v>
      </c>
      <c r="O894" s="331"/>
      <c r="P894" s="61"/>
      <c r="Q894" s="294"/>
      <c r="R894" s="292"/>
      <c r="S894" s="291"/>
    </row>
    <row r="895" spans="1:19" ht="14.4">
      <c r="A895" s="36">
        <f t="shared" si="105"/>
        <v>880</v>
      </c>
      <c r="B895" s="526"/>
      <c r="C895" s="36" t="str">
        <f>VLOOKUP('Employee Salary Payroll Tax '!B897,'Employee Salary Payroll Tax '!$D$1:$E$7,2,FALSE)</f>
        <v>IBEW</v>
      </c>
      <c r="D895" s="61">
        <f t="shared" si="106"/>
        <v>6.875E-3</v>
      </c>
      <c r="E895" s="351">
        <f>'Employee Salary Payroll Tax '!N897</f>
        <v>119769.57</v>
      </c>
      <c r="F895" s="351">
        <f t="shared" si="107"/>
        <v>120592.98579375001</v>
      </c>
      <c r="G895" s="352"/>
      <c r="H895" s="351">
        <f t="shared" si="111"/>
        <v>7430.429999999993</v>
      </c>
      <c r="I895" s="351">
        <f t="shared" si="108"/>
        <v>823.41579374999856</v>
      </c>
      <c r="J895" s="351">
        <f t="shared" si="109"/>
        <v>51.051779212499909</v>
      </c>
      <c r="K895" s="635">
        <f>SUM('Employee Salary Payroll Tax '!I897:K897)</f>
        <v>35094.07</v>
      </c>
      <c r="L895" s="635">
        <f>'Employee Salary Payroll Tax '!H897</f>
        <v>0</v>
      </c>
      <c r="M895" s="293">
        <f t="shared" si="112"/>
        <v>84675.5</v>
      </c>
      <c r="N895" s="359">
        <f t="shared" si="110"/>
        <v>14.958847337375078</v>
      </c>
      <c r="O895" s="331"/>
      <c r="P895" s="61"/>
      <c r="Q895" s="294"/>
      <c r="R895" s="292"/>
      <c r="S895" s="291"/>
    </row>
    <row r="896" spans="1:19" ht="14.4">
      <c r="A896" s="36">
        <f t="shared" si="105"/>
        <v>881</v>
      </c>
      <c r="B896" s="526"/>
      <c r="C896" s="36" t="str">
        <f>VLOOKUP('Employee Salary Payroll Tax '!B898,'Employee Salary Payroll Tax '!$D$1:$E$7,2,FALSE)</f>
        <v>NonUnion</v>
      </c>
      <c r="D896" s="61">
        <f t="shared" si="106"/>
        <v>2.98E-2</v>
      </c>
      <c r="E896" s="351">
        <f>'Employee Salary Payroll Tax '!N898</f>
        <v>174919.62</v>
      </c>
      <c r="F896" s="351">
        <f t="shared" si="107"/>
        <v>180132.22467600001</v>
      </c>
      <c r="G896" s="352"/>
      <c r="H896" s="351">
        <f t="shared" si="111"/>
        <v>0</v>
      </c>
      <c r="I896" s="351">
        <f t="shared" si="108"/>
        <v>5212.6046760000172</v>
      </c>
      <c r="J896" s="351">
        <f t="shared" si="109"/>
        <v>0</v>
      </c>
      <c r="K896" s="635">
        <f>SUM('Employee Salary Payroll Tax '!I898:K898)</f>
        <v>140629.54999999999</v>
      </c>
      <c r="L896" s="635">
        <f>'Employee Salary Payroll Tax '!H898</f>
        <v>0</v>
      </c>
      <c r="M896" s="293">
        <f t="shared" si="112"/>
        <v>34290.070000000007</v>
      </c>
      <c r="N896" s="359">
        <f t="shared" si="110"/>
        <v>0</v>
      </c>
      <c r="O896" s="331"/>
      <c r="P896" s="61"/>
      <c r="Q896" s="294"/>
      <c r="R896" s="292"/>
      <c r="S896" s="291"/>
    </row>
    <row r="897" spans="1:19" ht="14.4">
      <c r="A897" s="36">
        <f t="shared" si="105"/>
        <v>882</v>
      </c>
      <c r="B897" s="526"/>
      <c r="C897" s="36" t="str">
        <f>VLOOKUP('Employee Salary Payroll Tax '!B899,'Employee Salary Payroll Tax '!$D$1:$E$7,2,FALSE)</f>
        <v>IBEW</v>
      </c>
      <c r="D897" s="61">
        <f t="shared" si="106"/>
        <v>6.875E-3</v>
      </c>
      <c r="E897" s="351">
        <f>'Employee Salary Payroll Tax '!N899</f>
        <v>117113.12</v>
      </c>
      <c r="F897" s="351">
        <f t="shared" si="107"/>
        <v>117918.27269999999</v>
      </c>
      <c r="G897" s="352"/>
      <c r="H897" s="351">
        <f t="shared" si="111"/>
        <v>10086.880000000005</v>
      </c>
      <c r="I897" s="351">
        <f t="shared" si="108"/>
        <v>805.15269999999146</v>
      </c>
      <c r="J897" s="351">
        <f t="shared" si="109"/>
        <v>49.919467399999469</v>
      </c>
      <c r="K897" s="635">
        <f>SUM('Employee Salary Payroll Tax '!I899:K899)</f>
        <v>106699.52</v>
      </c>
      <c r="L897" s="635">
        <f>'Employee Salary Payroll Tax '!H899</f>
        <v>0</v>
      </c>
      <c r="M897" s="293">
        <f t="shared" si="112"/>
        <v>10413.599999999991</v>
      </c>
      <c r="N897" s="359">
        <f t="shared" si="110"/>
        <v>45.480670399611178</v>
      </c>
      <c r="O897" s="331"/>
      <c r="P897" s="61"/>
      <c r="Q897" s="294"/>
      <c r="R897" s="292"/>
      <c r="S897" s="291"/>
    </row>
    <row r="898" spans="1:19" ht="14.4">
      <c r="A898" s="36">
        <f t="shared" si="105"/>
        <v>883</v>
      </c>
      <c r="B898" s="526"/>
      <c r="C898" s="36" t="str">
        <f>VLOOKUP('Employee Salary Payroll Tax '!B900,'Employee Salary Payroll Tax '!$D$1:$E$7,2,FALSE)</f>
        <v>UA</v>
      </c>
      <c r="D898" s="61">
        <f t="shared" si="106"/>
        <v>0.03</v>
      </c>
      <c r="E898" s="351">
        <f>'Employee Salary Payroll Tax '!N900</f>
        <v>39144.46</v>
      </c>
      <c r="F898" s="351">
        <f t="shared" si="107"/>
        <v>40318.793799999999</v>
      </c>
      <c r="G898" s="352"/>
      <c r="H898" s="351">
        <f t="shared" si="111"/>
        <v>88055.540000000008</v>
      </c>
      <c r="I898" s="351">
        <f t="shared" si="108"/>
        <v>1174.3338000000003</v>
      </c>
      <c r="J898" s="351">
        <f t="shared" si="109"/>
        <v>72.808695600000021</v>
      </c>
      <c r="K898" s="635">
        <f>SUM('Employee Salary Payroll Tax '!I900:K900)</f>
        <v>33875.64</v>
      </c>
      <c r="L898" s="635">
        <f>'Employee Salary Payroll Tax '!H900</f>
        <v>0</v>
      </c>
      <c r="M898" s="293">
        <f t="shared" si="112"/>
        <v>5268.82</v>
      </c>
      <c r="N898" s="359">
        <f t="shared" si="110"/>
        <v>63.008690398390371</v>
      </c>
      <c r="O898" s="331"/>
      <c r="P898" s="61"/>
      <c r="Q898" s="294"/>
      <c r="R898" s="292"/>
      <c r="S898" s="291"/>
    </row>
    <row r="899" spans="1:19" ht="14.4">
      <c r="A899" s="36">
        <f t="shared" si="105"/>
        <v>884</v>
      </c>
      <c r="B899" s="526"/>
      <c r="C899" s="36" t="str">
        <f>VLOOKUP('Employee Salary Payroll Tax '!B901,'Employee Salary Payroll Tax '!$D$1:$E$7,2,FALSE)</f>
        <v>IBEW</v>
      </c>
      <c r="D899" s="61">
        <f t="shared" si="106"/>
        <v>6.875E-3</v>
      </c>
      <c r="E899" s="351">
        <f>'Employee Salary Payroll Tax '!N901</f>
        <v>3543.06</v>
      </c>
      <c r="F899" s="351">
        <f t="shared" si="107"/>
        <v>3567.4185374999997</v>
      </c>
      <c r="G899" s="352"/>
      <c r="H899" s="351">
        <f t="shared" si="111"/>
        <v>123656.94</v>
      </c>
      <c r="I899" s="351">
        <f t="shared" si="108"/>
        <v>24.358537499999784</v>
      </c>
      <c r="J899" s="351">
        <f t="shared" si="109"/>
        <v>1.5102293249999865</v>
      </c>
      <c r="K899" s="635">
        <f>SUM('Employee Salary Payroll Tax '!I901:K901)</f>
        <v>160.33000000000001</v>
      </c>
      <c r="L899" s="635">
        <f>'Employee Salary Payroll Tax '!H901</f>
        <v>0</v>
      </c>
      <c r="M899" s="293">
        <f t="shared" si="112"/>
        <v>3382.73</v>
      </c>
      <c r="N899" s="359">
        <f t="shared" si="110"/>
        <v>6.8340662480710801E-2</v>
      </c>
      <c r="O899" s="331"/>
      <c r="P899" s="61"/>
      <c r="Q899" s="294"/>
      <c r="R899" s="292"/>
      <c r="S899" s="291"/>
    </row>
    <row r="900" spans="1:19" ht="14.4">
      <c r="A900" s="36">
        <f t="shared" si="105"/>
        <v>885</v>
      </c>
      <c r="B900" s="526"/>
      <c r="C900" s="36" t="str">
        <f>VLOOKUP('Employee Salary Payroll Tax '!B902,'Employee Salary Payroll Tax '!$D$1:$E$7,2,FALSE)</f>
        <v>NonUnion</v>
      </c>
      <c r="D900" s="61">
        <f t="shared" si="106"/>
        <v>2.98E-2</v>
      </c>
      <c r="E900" s="351">
        <f>'Employee Salary Payroll Tax '!N902</f>
        <v>63219.97</v>
      </c>
      <c r="F900" s="351">
        <f t="shared" si="107"/>
        <v>65103.925106000002</v>
      </c>
      <c r="G900" s="352"/>
      <c r="H900" s="351">
        <f t="shared" si="111"/>
        <v>63980.03</v>
      </c>
      <c r="I900" s="351">
        <f t="shared" si="108"/>
        <v>1883.9551060000013</v>
      </c>
      <c r="J900" s="351">
        <f t="shared" si="109"/>
        <v>116.80521657200008</v>
      </c>
      <c r="K900" s="635">
        <f>SUM('Employee Salary Payroll Tax '!I902:K902)</f>
        <v>19698.810000000001</v>
      </c>
      <c r="L900" s="635">
        <f>'Employee Salary Payroll Tax '!H902</f>
        <v>0</v>
      </c>
      <c r="M900" s="293">
        <f t="shared" si="112"/>
        <v>43521.16</v>
      </c>
      <c r="N900" s="359">
        <f t="shared" si="110"/>
        <v>36.395521355424329</v>
      </c>
      <c r="O900" s="331"/>
      <c r="P900" s="61"/>
      <c r="Q900" s="294"/>
      <c r="R900" s="292"/>
      <c r="S900" s="291"/>
    </row>
    <row r="901" spans="1:19" ht="14.4">
      <c r="A901" s="36">
        <f t="shared" si="105"/>
        <v>886</v>
      </c>
      <c r="B901" s="526"/>
      <c r="C901" s="36" t="str">
        <f>VLOOKUP('Employee Salary Payroll Tax '!B903,'Employee Salary Payroll Tax '!$D$1:$E$7,2,FALSE)</f>
        <v>NonUnion</v>
      </c>
      <c r="D901" s="61">
        <f t="shared" si="106"/>
        <v>2.98E-2</v>
      </c>
      <c r="E901" s="351">
        <f>'Employee Salary Payroll Tax '!N903</f>
        <v>48477.55</v>
      </c>
      <c r="F901" s="351">
        <f t="shared" si="107"/>
        <v>49922.180990000008</v>
      </c>
      <c r="G901" s="352"/>
      <c r="H901" s="351">
        <f t="shared" si="111"/>
        <v>78722.45</v>
      </c>
      <c r="I901" s="351">
        <f t="shared" si="108"/>
        <v>1444.6309900000051</v>
      </c>
      <c r="J901" s="351">
        <f t="shared" si="109"/>
        <v>89.567121380000316</v>
      </c>
      <c r="K901" s="635">
        <f>SUM('Employee Salary Payroll Tax '!I903:K903)</f>
        <v>48404.47</v>
      </c>
      <c r="L901" s="635">
        <f>'Employee Salary Payroll Tax '!H903</f>
        <v>0</v>
      </c>
      <c r="M901" s="293">
        <f t="shared" si="112"/>
        <v>73.080000000001746</v>
      </c>
      <c r="N901" s="359">
        <f t="shared" si="110"/>
        <v>89.432098770155491</v>
      </c>
      <c r="O901" s="331"/>
      <c r="P901" s="61"/>
      <c r="Q901" s="294"/>
      <c r="R901" s="292"/>
      <c r="S901" s="291"/>
    </row>
    <row r="902" spans="1:19" ht="14.4">
      <c r="A902" s="36">
        <f t="shared" si="105"/>
        <v>887</v>
      </c>
      <c r="B902" s="526"/>
      <c r="C902" s="36" t="str">
        <f>VLOOKUP('Employee Salary Payroll Tax '!B904,'Employee Salary Payroll Tax '!$D$1:$E$7,2,FALSE)</f>
        <v>NonUnion</v>
      </c>
      <c r="D902" s="61">
        <f t="shared" si="106"/>
        <v>2.98E-2</v>
      </c>
      <c r="E902" s="351">
        <f>'Employee Salary Payroll Tax '!N904</f>
        <v>12321.56</v>
      </c>
      <c r="F902" s="351">
        <f t="shared" si="107"/>
        <v>12688.742488</v>
      </c>
      <c r="G902" s="352"/>
      <c r="H902" s="351">
        <f t="shared" si="111"/>
        <v>114878.44</v>
      </c>
      <c r="I902" s="351">
        <f t="shared" si="108"/>
        <v>367.18248800000038</v>
      </c>
      <c r="J902" s="351">
        <f t="shared" si="109"/>
        <v>22.765314256000025</v>
      </c>
      <c r="K902" s="635">
        <f>SUM('Employee Salary Payroll Tax '!I904:K904)</f>
        <v>2636.48</v>
      </c>
      <c r="L902" s="635">
        <f>'Employee Salary Payroll Tax '!H904</f>
        <v>0</v>
      </c>
      <c r="M902" s="293">
        <f t="shared" si="112"/>
        <v>9685.08</v>
      </c>
      <c r="N902" s="359">
        <f t="shared" si="110"/>
        <v>4.8711604476046686</v>
      </c>
      <c r="O902" s="331"/>
      <c r="P902" s="61"/>
      <c r="Q902" s="294"/>
      <c r="R902" s="292"/>
      <c r="S902" s="291"/>
    </row>
    <row r="903" spans="1:19" ht="14.4">
      <c r="A903" s="36">
        <f t="shared" si="105"/>
        <v>888</v>
      </c>
      <c r="B903" s="526"/>
      <c r="C903" s="36" t="str">
        <f>VLOOKUP('Employee Salary Payroll Tax '!B905,'Employee Salary Payroll Tax '!$D$1:$E$7,2,FALSE)</f>
        <v>Not Assigned</v>
      </c>
      <c r="D903" s="61">
        <f t="shared" si="106"/>
        <v>0</v>
      </c>
      <c r="E903" s="351">
        <f>'Employee Salary Payroll Tax '!N905</f>
        <v>0</v>
      </c>
      <c r="F903" s="351">
        <f t="shared" si="107"/>
        <v>0</v>
      </c>
      <c r="G903" s="352"/>
      <c r="H903" s="351">
        <f t="shared" si="111"/>
        <v>127200</v>
      </c>
      <c r="I903" s="351">
        <f t="shared" si="108"/>
        <v>0</v>
      </c>
      <c r="J903" s="351">
        <f t="shared" si="109"/>
        <v>0</v>
      </c>
      <c r="K903" s="635">
        <f>SUM('Employee Salary Payroll Tax '!I905:K905)</f>
        <v>-754.83</v>
      </c>
      <c r="L903" s="635">
        <f>'Employee Salary Payroll Tax '!H905</f>
        <v>0</v>
      </c>
      <c r="M903" s="293">
        <f t="shared" si="112"/>
        <v>754.83</v>
      </c>
      <c r="N903" s="359">
        <f t="shared" si="110"/>
        <v>0</v>
      </c>
      <c r="O903" s="331"/>
      <c r="P903" s="61"/>
      <c r="Q903" s="294"/>
      <c r="R903" s="292"/>
      <c r="S903" s="291"/>
    </row>
    <row r="904" spans="1:19" ht="14.4">
      <c r="A904" s="36">
        <f t="shared" si="105"/>
        <v>889</v>
      </c>
      <c r="B904" s="526"/>
      <c r="C904" s="36" t="str">
        <f>VLOOKUP('Employee Salary Payroll Tax '!B906,'Employee Salary Payroll Tax '!$D$1:$E$7,2,FALSE)</f>
        <v>NonUnion</v>
      </c>
      <c r="D904" s="61">
        <f t="shared" si="106"/>
        <v>2.98E-2</v>
      </c>
      <c r="E904" s="351">
        <f>'Employee Salary Payroll Tax '!N906</f>
        <v>102510.98</v>
      </c>
      <c r="F904" s="351">
        <f t="shared" si="107"/>
        <v>105565.807204</v>
      </c>
      <c r="G904" s="352"/>
      <c r="H904" s="351">
        <f t="shared" si="111"/>
        <v>24689.020000000004</v>
      </c>
      <c r="I904" s="351">
        <f t="shared" si="108"/>
        <v>3054.8272040000011</v>
      </c>
      <c r="J904" s="351">
        <f t="shared" si="109"/>
        <v>189.39928664800007</v>
      </c>
      <c r="K904" s="635">
        <f>SUM('Employee Salary Payroll Tax '!I906:K906)</f>
        <v>33139.199999999997</v>
      </c>
      <c r="L904" s="635">
        <f>'Employee Salary Payroll Tax '!H906</f>
        <v>0</v>
      </c>
      <c r="M904" s="293">
        <f t="shared" si="112"/>
        <v>69371.78</v>
      </c>
      <c r="N904" s="359">
        <f t="shared" si="110"/>
        <v>61.227985919402741</v>
      </c>
      <c r="O904" s="331"/>
      <c r="P904" s="61"/>
      <c r="Q904" s="294"/>
      <c r="R904" s="292"/>
      <c r="S904" s="291"/>
    </row>
    <row r="905" spans="1:19" ht="14.4">
      <c r="A905" s="36">
        <f t="shared" si="105"/>
        <v>890</v>
      </c>
      <c r="B905" s="526"/>
      <c r="C905" s="36" t="str">
        <f>VLOOKUP('Employee Salary Payroll Tax '!B907,'Employee Salary Payroll Tax '!$D$1:$E$7,2,FALSE)</f>
        <v>IBEW</v>
      </c>
      <c r="D905" s="61">
        <f t="shared" si="106"/>
        <v>6.875E-3</v>
      </c>
      <c r="E905" s="351">
        <f>'Employee Salary Payroll Tax '!N907</f>
        <v>95406.06</v>
      </c>
      <c r="F905" s="351">
        <f t="shared" si="107"/>
        <v>96061.97666249999</v>
      </c>
      <c r="G905" s="352"/>
      <c r="H905" s="351">
        <f t="shared" si="111"/>
        <v>31793.940000000002</v>
      </c>
      <c r="I905" s="351">
        <f t="shared" si="108"/>
        <v>655.91666249999253</v>
      </c>
      <c r="J905" s="351">
        <f t="shared" si="109"/>
        <v>40.666833074999538</v>
      </c>
      <c r="K905" s="635">
        <f>SUM('Employee Salary Payroll Tax '!I907:K907)</f>
        <v>79707.740000000005</v>
      </c>
      <c r="L905" s="635">
        <f>'Employee Salary Payroll Tax '!H907</f>
        <v>0</v>
      </c>
      <c r="M905" s="293">
        <f t="shared" si="112"/>
        <v>15698.319999999992</v>
      </c>
      <c r="N905" s="359">
        <f t="shared" si="110"/>
        <v>33.975424174643507</v>
      </c>
      <c r="O905" s="331"/>
      <c r="P905" s="61"/>
      <c r="Q905" s="294"/>
      <c r="R905" s="292"/>
      <c r="S905" s="291"/>
    </row>
    <row r="906" spans="1:19" ht="14.4">
      <c r="A906" s="36">
        <f t="shared" si="105"/>
        <v>891</v>
      </c>
      <c r="B906" s="526"/>
      <c r="C906" s="36" t="str">
        <f>VLOOKUP('Employee Salary Payroll Tax '!B908,'Employee Salary Payroll Tax '!$D$1:$E$7,2,FALSE)</f>
        <v>IBEW</v>
      </c>
      <c r="D906" s="61">
        <f t="shared" si="106"/>
        <v>6.875E-3</v>
      </c>
      <c r="E906" s="351">
        <f>'Employee Salary Payroll Tax '!N908</f>
        <v>21825.53</v>
      </c>
      <c r="F906" s="351">
        <f t="shared" si="107"/>
        <v>21975.580518749997</v>
      </c>
      <c r="G906" s="352"/>
      <c r="H906" s="351">
        <f t="shared" si="111"/>
        <v>105374.47</v>
      </c>
      <c r="I906" s="351">
        <f t="shared" si="108"/>
        <v>150.05051874999845</v>
      </c>
      <c r="J906" s="351">
        <f t="shared" si="109"/>
        <v>9.303132162499903</v>
      </c>
      <c r="K906" s="635">
        <f>SUM('Employee Salary Payroll Tax '!I908:K908)</f>
        <v>21825.53</v>
      </c>
      <c r="L906" s="635">
        <f>'Employee Salary Payroll Tax '!H908</f>
        <v>0</v>
      </c>
      <c r="M906" s="293">
        <f t="shared" si="112"/>
        <v>0</v>
      </c>
      <c r="N906" s="359">
        <f t="shared" si="110"/>
        <v>9.303132162073652</v>
      </c>
      <c r="O906" s="331"/>
      <c r="P906" s="61"/>
      <c r="Q906" s="294"/>
      <c r="R906" s="292"/>
      <c r="S906" s="291"/>
    </row>
    <row r="907" spans="1:19" ht="14.4">
      <c r="A907" s="36">
        <f t="shared" si="105"/>
        <v>892</v>
      </c>
      <c r="B907" s="526"/>
      <c r="C907" s="36" t="str">
        <f>VLOOKUP('Employee Salary Payroll Tax '!B909,'Employee Salary Payroll Tax '!$D$1:$E$7,2,FALSE)</f>
        <v>NonUnion</v>
      </c>
      <c r="D907" s="61">
        <f t="shared" si="106"/>
        <v>2.98E-2</v>
      </c>
      <c r="E907" s="351">
        <f>'Employee Salary Payroll Tax '!N909</f>
        <v>91775.65</v>
      </c>
      <c r="F907" s="351">
        <f t="shared" si="107"/>
        <v>94510.564369999993</v>
      </c>
      <c r="G907" s="352"/>
      <c r="H907" s="351">
        <f t="shared" si="111"/>
        <v>35424.350000000006</v>
      </c>
      <c r="I907" s="351">
        <f t="shared" si="108"/>
        <v>2734.9143699999986</v>
      </c>
      <c r="J907" s="351">
        <f t="shared" si="109"/>
        <v>169.56469093999991</v>
      </c>
      <c r="K907" s="635">
        <f>SUM('Employee Salary Payroll Tax '!I909:K909)</f>
        <v>2966.7</v>
      </c>
      <c r="L907" s="635">
        <f>'Employee Salary Payroll Tax '!H909</f>
        <v>0</v>
      </c>
      <c r="M907" s="293">
        <f t="shared" si="112"/>
        <v>88808.95</v>
      </c>
      <c r="N907" s="359">
        <f t="shared" si="110"/>
        <v>5.4812749199402724</v>
      </c>
      <c r="O907" s="331"/>
      <c r="P907" s="61"/>
      <c r="Q907" s="294"/>
      <c r="R907" s="292"/>
      <c r="S907" s="291"/>
    </row>
    <row r="908" spans="1:19" ht="14.4">
      <c r="A908" s="36">
        <f t="shared" si="105"/>
        <v>893</v>
      </c>
      <c r="B908" s="526"/>
      <c r="C908" s="36" t="str">
        <f>VLOOKUP('Employee Salary Payroll Tax '!B910,'Employee Salary Payroll Tax '!$D$1:$E$7,2,FALSE)</f>
        <v>UA</v>
      </c>
      <c r="D908" s="61">
        <f t="shared" si="106"/>
        <v>0.03</v>
      </c>
      <c r="E908" s="351">
        <f>'Employee Salary Payroll Tax '!N910</f>
        <v>75865.5</v>
      </c>
      <c r="F908" s="351">
        <f t="shared" si="107"/>
        <v>78141.464999999997</v>
      </c>
      <c r="G908" s="352"/>
      <c r="H908" s="351">
        <f t="shared" si="111"/>
        <v>51334.5</v>
      </c>
      <c r="I908" s="351">
        <f t="shared" si="108"/>
        <v>2275.9649999999965</v>
      </c>
      <c r="J908" s="351">
        <f t="shared" si="109"/>
        <v>141.10982999999979</v>
      </c>
      <c r="K908" s="635">
        <f>SUM('Employee Salary Payroll Tax '!I910:K910)</f>
        <v>25293.42</v>
      </c>
      <c r="L908" s="635">
        <f>'Employee Salary Payroll Tax '!H910</f>
        <v>0</v>
      </c>
      <c r="M908" s="293">
        <f t="shared" si="112"/>
        <v>50572.08</v>
      </c>
      <c r="N908" s="359">
        <f t="shared" si="110"/>
        <v>47.045761199379811</v>
      </c>
      <c r="O908" s="331"/>
      <c r="P908" s="61"/>
      <c r="Q908" s="294"/>
      <c r="R908" s="292"/>
      <c r="S908" s="291"/>
    </row>
    <row r="909" spans="1:19" ht="14.4">
      <c r="A909" s="36">
        <f t="shared" si="105"/>
        <v>894</v>
      </c>
      <c r="B909" s="526"/>
      <c r="C909" s="36" t="str">
        <f>VLOOKUP('Employee Salary Payroll Tax '!B911,'Employee Salary Payroll Tax '!$D$1:$E$7,2,FALSE)</f>
        <v>NonUnion</v>
      </c>
      <c r="D909" s="61">
        <f t="shared" si="106"/>
        <v>2.98E-2</v>
      </c>
      <c r="E909" s="351">
        <f>'Employee Salary Payroll Tax '!N911</f>
        <v>44024.78</v>
      </c>
      <c r="F909" s="351">
        <f t="shared" si="107"/>
        <v>45336.718443999998</v>
      </c>
      <c r="G909" s="352"/>
      <c r="H909" s="351">
        <f t="shared" si="111"/>
        <v>83175.22</v>
      </c>
      <c r="I909" s="351">
        <f t="shared" si="108"/>
        <v>1311.9384439999994</v>
      </c>
      <c r="J909" s="351">
        <f t="shared" si="109"/>
        <v>81.340183527999969</v>
      </c>
      <c r="K909" s="635">
        <f>SUM('Employee Salary Payroll Tax '!I911:K911)</f>
        <v>1173.92</v>
      </c>
      <c r="L909" s="635">
        <f>'Employee Salary Payroll Tax '!H911</f>
        <v>0</v>
      </c>
      <c r="M909" s="293">
        <f t="shared" si="112"/>
        <v>42850.86</v>
      </c>
      <c r="N909" s="359">
        <f t="shared" si="110"/>
        <v>2.168934591950733</v>
      </c>
      <c r="O909" s="331"/>
      <c r="P909" s="61"/>
      <c r="Q909" s="294"/>
      <c r="R909" s="292"/>
      <c r="S909" s="291"/>
    </row>
    <row r="910" spans="1:19" ht="14.4">
      <c r="A910" s="36">
        <f t="shared" si="105"/>
        <v>895</v>
      </c>
      <c r="B910" s="526"/>
      <c r="C910" s="36" t="str">
        <f>VLOOKUP('Employee Salary Payroll Tax '!B912,'Employee Salary Payroll Tax '!$D$1:$E$7,2,FALSE)</f>
        <v>Not Assigned</v>
      </c>
      <c r="D910" s="61">
        <f t="shared" si="106"/>
        <v>0</v>
      </c>
      <c r="E910" s="351">
        <f>'Employee Salary Payroll Tax '!N912</f>
        <v>0.03</v>
      </c>
      <c r="F910" s="351">
        <f t="shared" si="107"/>
        <v>0.03</v>
      </c>
      <c r="G910" s="352"/>
      <c r="H910" s="351">
        <f t="shared" si="111"/>
        <v>127199.97</v>
      </c>
      <c r="I910" s="351">
        <f t="shared" si="108"/>
        <v>0</v>
      </c>
      <c r="J910" s="351">
        <f t="shared" si="109"/>
        <v>0</v>
      </c>
      <c r="K910" s="635">
        <f>SUM('Employee Salary Payroll Tax '!I912:K912)</f>
        <v>-101.93</v>
      </c>
      <c r="L910" s="635">
        <f>'Employee Salary Payroll Tax '!H912</f>
        <v>0</v>
      </c>
      <c r="M910" s="293">
        <f t="shared" si="112"/>
        <v>101.96000000000001</v>
      </c>
      <c r="N910" s="359">
        <f t="shared" si="110"/>
        <v>0</v>
      </c>
      <c r="O910" s="331"/>
      <c r="P910" s="61"/>
      <c r="Q910" s="294"/>
      <c r="R910" s="292"/>
      <c r="S910" s="291"/>
    </row>
    <row r="911" spans="1:19" ht="14.4">
      <c r="A911" s="36">
        <f t="shared" si="105"/>
        <v>896</v>
      </c>
      <c r="B911" s="526"/>
      <c r="C911" s="36" t="str">
        <f>VLOOKUP('Employee Salary Payroll Tax '!B913,'Employee Salary Payroll Tax '!$D$1:$E$7,2,FALSE)</f>
        <v>IBEW</v>
      </c>
      <c r="D911" s="61">
        <f t="shared" si="106"/>
        <v>6.875E-3</v>
      </c>
      <c r="E911" s="351">
        <f>'Employee Salary Payroll Tax '!N913</f>
        <v>171218</v>
      </c>
      <c r="F911" s="351">
        <f t="shared" si="107"/>
        <v>172395.12375</v>
      </c>
      <c r="G911" s="352"/>
      <c r="H911" s="351">
        <f t="shared" si="111"/>
        <v>0</v>
      </c>
      <c r="I911" s="351">
        <f t="shared" si="108"/>
        <v>1177.1237499999988</v>
      </c>
      <c r="J911" s="351">
        <f t="shared" si="109"/>
        <v>0</v>
      </c>
      <c r="K911" s="635">
        <f>SUM('Employee Salary Payroll Tax '!I913:K913)</f>
        <v>46519.72</v>
      </c>
      <c r="L911" s="635">
        <f>'Employee Salary Payroll Tax '!H913</f>
        <v>0</v>
      </c>
      <c r="M911" s="293">
        <f t="shared" si="112"/>
        <v>124698.28</v>
      </c>
      <c r="N911" s="359">
        <f t="shared" si="110"/>
        <v>0</v>
      </c>
      <c r="O911" s="331"/>
      <c r="P911" s="61"/>
      <c r="Q911" s="294"/>
      <c r="R911" s="292"/>
      <c r="S911" s="291"/>
    </row>
    <row r="912" spans="1:19" ht="14.4">
      <c r="A912" s="36">
        <f t="shared" si="105"/>
        <v>897</v>
      </c>
      <c r="B912" s="526"/>
      <c r="C912" s="36" t="str">
        <f>VLOOKUP('Employee Salary Payroll Tax '!B914,'Employee Salary Payroll Tax '!$D$1:$E$7,2,FALSE)</f>
        <v>UA</v>
      </c>
      <c r="D912" s="61">
        <f t="shared" si="106"/>
        <v>0.03</v>
      </c>
      <c r="E912" s="351">
        <f>'Employee Salary Payroll Tax '!N914</f>
        <v>63298.89</v>
      </c>
      <c r="F912" s="351">
        <f t="shared" si="107"/>
        <v>65197.856700000004</v>
      </c>
      <c r="G912" s="352"/>
      <c r="H912" s="351">
        <f t="shared" si="111"/>
        <v>63901.11</v>
      </c>
      <c r="I912" s="351">
        <f t="shared" si="108"/>
        <v>1898.9667000000045</v>
      </c>
      <c r="J912" s="351">
        <f t="shared" si="109"/>
        <v>117.73593540000027</v>
      </c>
      <c r="K912" s="635">
        <f>SUM('Employee Salary Payroll Tax '!I914:K914)</f>
        <v>54663.619999999995</v>
      </c>
      <c r="L912" s="635">
        <f>'Employee Salary Payroll Tax '!H914</f>
        <v>0</v>
      </c>
      <c r="M912" s="293">
        <f t="shared" si="112"/>
        <v>8635.2700000000041</v>
      </c>
      <c r="N912" s="359">
        <f t="shared" si="110"/>
        <v>101.67433319839397</v>
      </c>
      <c r="O912" s="331"/>
      <c r="P912" s="61"/>
      <c r="Q912" s="294"/>
      <c r="R912" s="292"/>
      <c r="S912" s="291"/>
    </row>
    <row r="913" spans="1:19" ht="14.4">
      <c r="A913" s="36">
        <f t="shared" ref="A913:A976" si="113">+A912+1</f>
        <v>898</v>
      </c>
      <c r="B913" s="526"/>
      <c r="C913" s="36" t="str">
        <f>VLOOKUP('Employee Salary Payroll Tax '!B915,'Employee Salary Payroll Tax '!$D$1:$E$7,2,FALSE)</f>
        <v>IBEW</v>
      </c>
      <c r="D913" s="61">
        <f t="shared" ref="D913:D976" si="114">VLOOKUP(C913,C$9:D$12,2)</f>
        <v>6.875E-3</v>
      </c>
      <c r="E913" s="351">
        <f>'Employee Salary Payroll Tax '!N915</f>
        <v>58127.02</v>
      </c>
      <c r="F913" s="351">
        <f t="shared" ref="F913:F976" si="115">E913*(1+D913)</f>
        <v>58526.643262499994</v>
      </c>
      <c r="G913" s="352"/>
      <c r="H913" s="351">
        <f t="shared" si="111"/>
        <v>69072.98000000001</v>
      </c>
      <c r="I913" s="351">
        <f t="shared" ref="I913:I976" si="116">F913-E913</f>
        <v>399.62326249999751</v>
      </c>
      <c r="J913" s="351">
        <f t="shared" ref="J913:J976" si="117">IF(H913&gt;I913,I913*$J$12,H913*$J$12)</f>
        <v>24.776642274999844</v>
      </c>
      <c r="K913" s="635">
        <f>SUM('Employee Salary Payroll Tax '!I915:K915)</f>
        <v>74.64</v>
      </c>
      <c r="L913" s="635">
        <f>'Employee Salary Payroll Tax '!H915</f>
        <v>0</v>
      </c>
      <c r="M913" s="293">
        <f t="shared" si="112"/>
        <v>58052.38</v>
      </c>
      <c r="N913" s="359">
        <f t="shared" ref="N913:N976" si="118">J913*K913/(SUM(K913:M913)+0.000001)</f>
        <v>3.1815299999452464E-2</v>
      </c>
      <c r="O913" s="331"/>
      <c r="P913" s="61"/>
      <c r="Q913" s="294"/>
      <c r="R913" s="292"/>
      <c r="S913" s="291"/>
    </row>
    <row r="914" spans="1:19" ht="14.4">
      <c r="A914" s="36">
        <f t="shared" si="113"/>
        <v>899</v>
      </c>
      <c r="B914" s="526"/>
      <c r="C914" s="36" t="str">
        <f>VLOOKUP('Employee Salary Payroll Tax '!B916,'Employee Salary Payroll Tax '!$D$1:$E$7,2,FALSE)</f>
        <v>NonUnion</v>
      </c>
      <c r="D914" s="61">
        <f t="shared" si="114"/>
        <v>2.98E-2</v>
      </c>
      <c r="E914" s="351">
        <f>'Employee Salary Payroll Tax '!N916</f>
        <v>107579.29</v>
      </c>
      <c r="F914" s="351">
        <f t="shared" si="115"/>
        <v>110785.152842</v>
      </c>
      <c r="G914" s="352"/>
      <c r="H914" s="351">
        <f t="shared" ref="H914:H977" si="119">IF(E914&gt;$H$12,0,$H$12-E914)</f>
        <v>19620.710000000006</v>
      </c>
      <c r="I914" s="351">
        <f t="shared" si="116"/>
        <v>3205.8628420000023</v>
      </c>
      <c r="J914" s="351">
        <f t="shared" si="117"/>
        <v>198.76349620400015</v>
      </c>
      <c r="K914" s="635">
        <f>SUM('Employee Salary Payroll Tax '!I916:K916)</f>
        <v>27213.86</v>
      </c>
      <c r="L914" s="635">
        <f>'Employee Salary Payroll Tax '!H916</f>
        <v>0</v>
      </c>
      <c r="M914" s="293">
        <f t="shared" ref="M914:M977" si="120">E914-K914-L914</f>
        <v>80365.429999999993</v>
      </c>
      <c r="N914" s="359">
        <f t="shared" si="118"/>
        <v>50.280327735532666</v>
      </c>
      <c r="O914" s="331"/>
      <c r="P914" s="61"/>
      <c r="Q914" s="294"/>
      <c r="R914" s="292"/>
      <c r="S914" s="291"/>
    </row>
    <row r="915" spans="1:19" ht="14.4">
      <c r="A915" s="36">
        <f t="shared" si="113"/>
        <v>900</v>
      </c>
      <c r="B915" s="526"/>
      <c r="C915" s="36" t="str">
        <f>VLOOKUP('Employee Salary Payroll Tax '!B917,'Employee Salary Payroll Tax '!$D$1:$E$7,2,FALSE)</f>
        <v>NonUnion</v>
      </c>
      <c r="D915" s="61">
        <f t="shared" si="114"/>
        <v>2.98E-2</v>
      </c>
      <c r="E915" s="351">
        <f>'Employee Salary Payroll Tax '!N917</f>
        <v>93207.1</v>
      </c>
      <c r="F915" s="351">
        <f t="shared" si="115"/>
        <v>95984.671580000009</v>
      </c>
      <c r="G915" s="352"/>
      <c r="H915" s="351">
        <f t="shared" si="119"/>
        <v>33992.899999999994</v>
      </c>
      <c r="I915" s="351">
        <f t="shared" si="116"/>
        <v>2777.5715800000035</v>
      </c>
      <c r="J915" s="351">
        <f t="shared" si="117"/>
        <v>172.2094379600002</v>
      </c>
      <c r="K915" s="635">
        <f>SUM('Employee Salary Payroll Tax '!I917:K917)</f>
        <v>23014.199999999997</v>
      </c>
      <c r="L915" s="635">
        <f>'Employee Salary Payroll Tax '!H917</f>
        <v>0</v>
      </c>
      <c r="M915" s="293">
        <f t="shared" si="120"/>
        <v>70192.900000000009</v>
      </c>
      <c r="N915" s="359">
        <f t="shared" si="118"/>
        <v>42.521035919543841</v>
      </c>
      <c r="O915" s="331"/>
      <c r="P915" s="61"/>
      <c r="Q915" s="294"/>
      <c r="R915" s="292"/>
      <c r="S915" s="291"/>
    </row>
    <row r="916" spans="1:19" ht="14.4">
      <c r="A916" s="36">
        <f t="shared" si="113"/>
        <v>901</v>
      </c>
      <c r="B916" s="526"/>
      <c r="C916" s="36" t="str">
        <f>VLOOKUP('Employee Salary Payroll Tax '!B918,'Employee Salary Payroll Tax '!$D$1:$E$7,2,FALSE)</f>
        <v>NonUnion</v>
      </c>
      <c r="D916" s="61">
        <f t="shared" si="114"/>
        <v>2.98E-2</v>
      </c>
      <c r="E916" s="351">
        <f>'Employee Salary Payroll Tax '!N918</f>
        <v>113457.16</v>
      </c>
      <c r="F916" s="351">
        <f t="shared" si="115"/>
        <v>116838.18336800001</v>
      </c>
      <c r="G916" s="352"/>
      <c r="H916" s="351">
        <f t="shared" si="119"/>
        <v>13742.839999999997</v>
      </c>
      <c r="I916" s="351">
        <f t="shared" si="116"/>
        <v>3381.0233680000092</v>
      </c>
      <c r="J916" s="351">
        <f t="shared" si="117"/>
        <v>209.62344881600058</v>
      </c>
      <c r="K916" s="635">
        <f>SUM('Employee Salary Payroll Tax '!I918:K918)</f>
        <v>113457.16</v>
      </c>
      <c r="L916" s="635">
        <f>'Employee Salary Payroll Tax '!H918</f>
        <v>0</v>
      </c>
      <c r="M916" s="293">
        <f t="shared" si="120"/>
        <v>0</v>
      </c>
      <c r="N916" s="359">
        <f t="shared" si="118"/>
        <v>209.62344881415299</v>
      </c>
      <c r="O916" s="331"/>
      <c r="P916" s="61"/>
      <c r="Q916" s="294"/>
      <c r="R916" s="292"/>
      <c r="S916" s="291"/>
    </row>
    <row r="917" spans="1:19" ht="14.4">
      <c r="A917" s="36">
        <f t="shared" si="113"/>
        <v>902</v>
      </c>
      <c r="B917" s="526"/>
      <c r="C917" s="36" t="str">
        <f>VLOOKUP('Employee Salary Payroll Tax '!B919,'Employee Salary Payroll Tax '!$D$1:$E$7,2,FALSE)</f>
        <v>NonUnion</v>
      </c>
      <c r="D917" s="61">
        <f t="shared" si="114"/>
        <v>2.98E-2</v>
      </c>
      <c r="E917" s="351">
        <f>'Employee Salary Payroll Tax '!N919</f>
        <v>106674.9</v>
      </c>
      <c r="F917" s="351">
        <f t="shared" si="115"/>
        <v>109853.81202</v>
      </c>
      <c r="G917" s="352"/>
      <c r="H917" s="351">
        <f t="shared" si="119"/>
        <v>20525.100000000006</v>
      </c>
      <c r="I917" s="351">
        <f t="shared" si="116"/>
        <v>3178.9120200000034</v>
      </c>
      <c r="J917" s="351">
        <f t="shared" si="117"/>
        <v>197.09254524000022</v>
      </c>
      <c r="K917" s="635">
        <f>SUM('Employee Salary Payroll Tax '!I919:K919)</f>
        <v>12817.64</v>
      </c>
      <c r="L917" s="635">
        <f>'Employee Salary Payroll Tax '!H919</f>
        <v>515.27</v>
      </c>
      <c r="M917" s="293">
        <f t="shared" si="120"/>
        <v>93341.989999999991</v>
      </c>
      <c r="N917" s="359">
        <f t="shared" si="118"/>
        <v>23.681871663778026</v>
      </c>
      <c r="O917" s="331"/>
      <c r="P917" s="61"/>
      <c r="Q917" s="294"/>
      <c r="R917" s="292"/>
      <c r="S917" s="291"/>
    </row>
    <row r="918" spans="1:19" ht="14.4">
      <c r="A918" s="36">
        <f t="shared" si="113"/>
        <v>903</v>
      </c>
      <c r="B918" s="526"/>
      <c r="C918" s="36" t="str">
        <f>VLOOKUP('Employee Salary Payroll Tax '!B920,'Employee Salary Payroll Tax '!$D$1:$E$7,2,FALSE)</f>
        <v>NonUnion</v>
      </c>
      <c r="D918" s="61">
        <f t="shared" si="114"/>
        <v>2.98E-2</v>
      </c>
      <c r="E918" s="351">
        <f>'Employee Salary Payroll Tax '!N920</f>
        <v>74546.009999999995</v>
      </c>
      <c r="F918" s="351">
        <f t="shared" si="115"/>
        <v>76767.481098000004</v>
      </c>
      <c r="G918" s="352"/>
      <c r="H918" s="351">
        <f t="shared" si="119"/>
        <v>52653.990000000005</v>
      </c>
      <c r="I918" s="351">
        <f t="shared" si="116"/>
        <v>2221.4710980000091</v>
      </c>
      <c r="J918" s="351">
        <f t="shared" si="117"/>
        <v>137.73120807600057</v>
      </c>
      <c r="K918" s="635">
        <f>SUM('Employee Salary Payroll Tax '!I920:K920)</f>
        <v>74546.009999999995</v>
      </c>
      <c r="L918" s="635">
        <f>'Employee Salary Payroll Tax '!H920</f>
        <v>0</v>
      </c>
      <c r="M918" s="293">
        <f t="shared" si="120"/>
        <v>0</v>
      </c>
      <c r="N918" s="359">
        <f t="shared" si="118"/>
        <v>137.73120807415296</v>
      </c>
      <c r="O918" s="331"/>
      <c r="P918" s="61"/>
      <c r="Q918" s="294"/>
      <c r="R918" s="292"/>
      <c r="S918" s="291"/>
    </row>
    <row r="919" spans="1:19" ht="14.4">
      <c r="A919" s="36">
        <f t="shared" si="113"/>
        <v>904</v>
      </c>
      <c r="B919" s="526"/>
      <c r="C919" s="36" t="str">
        <f>VLOOKUP('Employee Salary Payroll Tax '!B921,'Employee Salary Payroll Tax '!$D$1:$E$7,2,FALSE)</f>
        <v>IBEW</v>
      </c>
      <c r="D919" s="61">
        <f t="shared" si="114"/>
        <v>6.875E-3</v>
      </c>
      <c r="E919" s="351">
        <f>'Employee Salary Payroll Tax '!N921</f>
        <v>143014.46</v>
      </c>
      <c r="F919" s="351">
        <f t="shared" si="115"/>
        <v>143997.68441249998</v>
      </c>
      <c r="G919" s="352"/>
      <c r="H919" s="351">
        <f t="shared" si="119"/>
        <v>0</v>
      </c>
      <c r="I919" s="351">
        <f t="shared" si="116"/>
        <v>983.22441249998519</v>
      </c>
      <c r="J919" s="351">
        <f t="shared" si="117"/>
        <v>0</v>
      </c>
      <c r="K919" s="635">
        <f>SUM('Employee Salary Payroll Tax '!I921:K921)</f>
        <v>25147.109999999997</v>
      </c>
      <c r="L919" s="635">
        <f>'Employee Salary Payroll Tax '!H921</f>
        <v>0</v>
      </c>
      <c r="M919" s="293">
        <f t="shared" si="120"/>
        <v>117867.34999999999</v>
      </c>
      <c r="N919" s="359">
        <f t="shared" si="118"/>
        <v>0</v>
      </c>
      <c r="O919" s="331"/>
      <c r="P919" s="61"/>
      <c r="Q919" s="294"/>
      <c r="R919" s="292"/>
      <c r="S919" s="291"/>
    </row>
    <row r="920" spans="1:19" ht="14.4">
      <c r="A920" s="36">
        <f t="shared" si="113"/>
        <v>905</v>
      </c>
      <c r="B920" s="526"/>
      <c r="C920" s="36" t="str">
        <f>VLOOKUP('Employee Salary Payroll Tax '!B922,'Employee Salary Payroll Tax '!$D$1:$E$7,2,FALSE)</f>
        <v>NonUnion</v>
      </c>
      <c r="D920" s="61">
        <f t="shared" si="114"/>
        <v>2.98E-2</v>
      </c>
      <c r="E920" s="351">
        <f>'Employee Salary Payroll Tax '!N922</f>
        <v>107693.26</v>
      </c>
      <c r="F920" s="351">
        <f t="shared" si="115"/>
        <v>110902.51914800001</v>
      </c>
      <c r="G920" s="352"/>
      <c r="H920" s="351">
        <f t="shared" si="119"/>
        <v>19506.740000000005</v>
      </c>
      <c r="I920" s="351">
        <f t="shared" si="116"/>
        <v>3209.2591480000119</v>
      </c>
      <c r="J920" s="351">
        <f t="shared" si="117"/>
        <v>198.97406717600074</v>
      </c>
      <c r="K920" s="635">
        <f>SUM('Employee Salary Payroll Tax '!I922:K922)</f>
        <v>88285.32</v>
      </c>
      <c r="L920" s="635">
        <f>'Employee Salary Payroll Tax '!H922</f>
        <v>0</v>
      </c>
      <c r="M920" s="293">
        <f t="shared" si="120"/>
        <v>19407.939999999988</v>
      </c>
      <c r="N920" s="359">
        <f t="shared" si="118"/>
        <v>163.115957230486</v>
      </c>
      <c r="O920" s="331"/>
      <c r="P920" s="61"/>
      <c r="Q920" s="294"/>
      <c r="R920" s="292"/>
      <c r="S920" s="291"/>
    </row>
    <row r="921" spans="1:19" ht="14.4">
      <c r="A921" s="36">
        <f t="shared" si="113"/>
        <v>906</v>
      </c>
      <c r="B921" s="526"/>
      <c r="C921" s="36" t="str">
        <f>VLOOKUP('Employee Salary Payroll Tax '!B923,'Employee Salary Payroll Tax '!$D$1:$E$7,2,FALSE)</f>
        <v>NonUnion</v>
      </c>
      <c r="D921" s="61">
        <f t="shared" si="114"/>
        <v>2.98E-2</v>
      </c>
      <c r="E921" s="351">
        <f>'Employee Salary Payroll Tax '!N923</f>
        <v>64784.79</v>
      </c>
      <c r="F921" s="351">
        <f t="shared" si="115"/>
        <v>66715.376742000008</v>
      </c>
      <c r="G921" s="352"/>
      <c r="H921" s="351">
        <f t="shared" si="119"/>
        <v>62415.21</v>
      </c>
      <c r="I921" s="351">
        <f t="shared" si="116"/>
        <v>1930.5867420000068</v>
      </c>
      <c r="J921" s="351">
        <f t="shared" si="117"/>
        <v>119.69637800400042</v>
      </c>
      <c r="K921" s="635">
        <f>SUM('Employee Salary Payroll Tax '!I923:K923)</f>
        <v>29002.400000000001</v>
      </c>
      <c r="L921" s="635">
        <f>'Employee Salary Payroll Tax '!H923</f>
        <v>0</v>
      </c>
      <c r="M921" s="293">
        <f t="shared" si="120"/>
        <v>35782.39</v>
      </c>
      <c r="N921" s="359">
        <f t="shared" si="118"/>
        <v>53.58483423917307</v>
      </c>
      <c r="O921" s="331"/>
      <c r="P921" s="61"/>
      <c r="Q921" s="294"/>
      <c r="R921" s="292"/>
      <c r="S921" s="291"/>
    </row>
    <row r="922" spans="1:19" ht="14.4">
      <c r="A922" s="36">
        <f t="shared" si="113"/>
        <v>907</v>
      </c>
      <c r="B922" s="526"/>
      <c r="C922" s="36" t="str">
        <f>VLOOKUP('Employee Salary Payroll Tax '!B924,'Employee Salary Payroll Tax '!$D$1:$E$7,2,FALSE)</f>
        <v>IBEW</v>
      </c>
      <c r="D922" s="61">
        <f t="shared" si="114"/>
        <v>6.875E-3</v>
      </c>
      <c r="E922" s="351">
        <f>'Employee Salary Payroll Tax '!N924</f>
        <v>41710.160000000003</v>
      </c>
      <c r="F922" s="351">
        <f t="shared" si="115"/>
        <v>41996.917350000003</v>
      </c>
      <c r="G922" s="352"/>
      <c r="H922" s="351">
        <f t="shared" si="119"/>
        <v>85489.84</v>
      </c>
      <c r="I922" s="351">
        <f t="shared" si="116"/>
        <v>286.75734999999986</v>
      </c>
      <c r="J922" s="351">
        <f t="shared" si="117"/>
        <v>17.77895569999999</v>
      </c>
      <c r="K922" s="635">
        <f>SUM('Employee Salary Payroll Tax '!I924:K924)</f>
        <v>31365.19</v>
      </c>
      <c r="L922" s="635">
        <f>'Employee Salary Payroll Tax '!H924</f>
        <v>0</v>
      </c>
      <c r="M922" s="293">
        <f t="shared" si="120"/>
        <v>10344.970000000005</v>
      </c>
      <c r="N922" s="359">
        <f t="shared" si="118"/>
        <v>13.369412237179461</v>
      </c>
      <c r="O922" s="331"/>
      <c r="P922" s="61"/>
      <c r="Q922" s="294"/>
      <c r="R922" s="292"/>
      <c r="S922" s="291"/>
    </row>
    <row r="923" spans="1:19" ht="14.4">
      <c r="A923" s="36">
        <f t="shared" si="113"/>
        <v>908</v>
      </c>
      <c r="B923" s="526"/>
      <c r="C923" s="36" t="str">
        <f>VLOOKUP('Employee Salary Payroll Tax '!B925,'Employee Salary Payroll Tax '!$D$1:$E$7,2,FALSE)</f>
        <v>NonUnion</v>
      </c>
      <c r="D923" s="61">
        <f t="shared" si="114"/>
        <v>2.98E-2</v>
      </c>
      <c r="E923" s="351">
        <f>'Employee Salary Payroll Tax '!N925</f>
        <v>94935.94</v>
      </c>
      <c r="F923" s="351">
        <f t="shared" si="115"/>
        <v>97765.031012000007</v>
      </c>
      <c r="G923" s="352"/>
      <c r="H923" s="351">
        <f t="shared" si="119"/>
        <v>32264.059999999998</v>
      </c>
      <c r="I923" s="351">
        <f t="shared" si="116"/>
        <v>2829.0910120000044</v>
      </c>
      <c r="J923" s="351">
        <f t="shared" si="117"/>
        <v>175.40364274400028</v>
      </c>
      <c r="K923" s="635">
        <f>SUM('Employee Salary Payroll Tax '!I925:K925)</f>
        <v>33983.269999999997</v>
      </c>
      <c r="L923" s="635">
        <f>'Employee Salary Payroll Tax '!H925</f>
        <v>56707.79</v>
      </c>
      <c r="M923" s="293">
        <f t="shared" si="120"/>
        <v>4244.8800000000047</v>
      </c>
      <c r="N923" s="359">
        <f t="shared" si="118"/>
        <v>62.787489651338731</v>
      </c>
      <c r="O923" s="331"/>
      <c r="P923" s="61"/>
      <c r="Q923" s="294"/>
      <c r="R923" s="292"/>
      <c r="S923" s="291"/>
    </row>
    <row r="924" spans="1:19" ht="14.4">
      <c r="A924" s="36">
        <f t="shared" si="113"/>
        <v>909</v>
      </c>
      <c r="B924" s="526"/>
      <c r="C924" s="36" t="str">
        <f>VLOOKUP('Employee Salary Payroll Tax '!B926,'Employee Salary Payroll Tax '!$D$1:$E$7,2,FALSE)</f>
        <v>NonUnion</v>
      </c>
      <c r="D924" s="61">
        <f t="shared" si="114"/>
        <v>2.98E-2</v>
      </c>
      <c r="E924" s="351">
        <f>'Employee Salary Payroll Tax '!N926</f>
        <v>51187.73</v>
      </c>
      <c r="F924" s="351">
        <f t="shared" si="115"/>
        <v>52713.124354000007</v>
      </c>
      <c r="G924" s="352"/>
      <c r="H924" s="351">
        <f t="shared" si="119"/>
        <v>76012.26999999999</v>
      </c>
      <c r="I924" s="351">
        <f t="shared" si="116"/>
        <v>1525.3943540000037</v>
      </c>
      <c r="J924" s="351">
        <f t="shared" si="117"/>
        <v>94.574449948000222</v>
      </c>
      <c r="K924" s="635">
        <f>SUM('Employee Salary Payroll Tax '!I926:K926)</f>
        <v>12648.67</v>
      </c>
      <c r="L924" s="635">
        <f>'Employee Salary Payroll Tax '!H926</f>
        <v>0</v>
      </c>
      <c r="M924" s="293">
        <f t="shared" si="120"/>
        <v>38539.060000000005</v>
      </c>
      <c r="N924" s="359">
        <f t="shared" si="118"/>
        <v>23.369682691543506</v>
      </c>
      <c r="O924" s="331"/>
      <c r="P924" s="61"/>
      <c r="Q924" s="294"/>
      <c r="R924" s="292"/>
      <c r="S924" s="291"/>
    </row>
    <row r="925" spans="1:19" ht="14.4">
      <c r="A925" s="36">
        <f t="shared" si="113"/>
        <v>910</v>
      </c>
      <c r="B925" s="526"/>
      <c r="C925" s="36" t="str">
        <f>VLOOKUP('Employee Salary Payroll Tax '!B927,'Employee Salary Payroll Tax '!$D$1:$E$7,2,FALSE)</f>
        <v>NonUnion</v>
      </c>
      <c r="D925" s="61">
        <f t="shared" si="114"/>
        <v>2.98E-2</v>
      </c>
      <c r="E925" s="351">
        <f>'Employee Salary Payroll Tax '!N927</f>
        <v>2801.76</v>
      </c>
      <c r="F925" s="351">
        <f t="shared" si="115"/>
        <v>2885.2524480000002</v>
      </c>
      <c r="G925" s="352"/>
      <c r="H925" s="351">
        <f t="shared" si="119"/>
        <v>124398.24</v>
      </c>
      <c r="I925" s="351">
        <f t="shared" si="116"/>
        <v>83.492447999999968</v>
      </c>
      <c r="J925" s="351">
        <f t="shared" si="117"/>
        <v>5.1765317759999983</v>
      </c>
      <c r="K925" s="635">
        <f>SUM('Employee Salary Payroll Tax '!I927:K927)</f>
        <v>1204.76</v>
      </c>
      <c r="L925" s="635">
        <f>'Employee Salary Payroll Tax '!H927</f>
        <v>0</v>
      </c>
      <c r="M925" s="293">
        <f t="shared" si="120"/>
        <v>1597.0000000000002</v>
      </c>
      <c r="N925" s="359">
        <f t="shared" si="118"/>
        <v>2.2259145752055289</v>
      </c>
      <c r="O925" s="331"/>
      <c r="P925" s="61"/>
      <c r="Q925" s="294"/>
      <c r="R925" s="292"/>
      <c r="S925" s="291"/>
    </row>
    <row r="926" spans="1:19" ht="14.4">
      <c r="A926" s="36">
        <f t="shared" si="113"/>
        <v>911</v>
      </c>
      <c r="B926" s="526"/>
      <c r="C926" s="36" t="str">
        <f>VLOOKUP('Employee Salary Payroll Tax '!B928,'Employee Salary Payroll Tax '!$D$1:$E$7,2,FALSE)</f>
        <v>NonUnion</v>
      </c>
      <c r="D926" s="61">
        <f t="shared" si="114"/>
        <v>2.98E-2</v>
      </c>
      <c r="E926" s="351">
        <f>'Employee Salary Payroll Tax '!N928</f>
        <v>59290.400000000001</v>
      </c>
      <c r="F926" s="351">
        <f t="shared" si="115"/>
        <v>61057.253920000003</v>
      </c>
      <c r="G926" s="352"/>
      <c r="H926" s="351">
        <f t="shared" si="119"/>
        <v>67909.600000000006</v>
      </c>
      <c r="I926" s="351">
        <f t="shared" si="116"/>
        <v>1766.8539200000014</v>
      </c>
      <c r="J926" s="351">
        <f t="shared" si="117"/>
        <v>109.54494304000008</v>
      </c>
      <c r="K926" s="635">
        <f>SUM('Employee Salary Payroll Tax '!I928:K928)</f>
        <v>59290.400000000001</v>
      </c>
      <c r="L926" s="635">
        <f>'Employee Salary Payroll Tax '!H928</f>
        <v>0</v>
      </c>
      <c r="M926" s="293">
        <f t="shared" si="120"/>
        <v>0</v>
      </c>
      <c r="N926" s="359">
        <f t="shared" si="118"/>
        <v>109.54494303815248</v>
      </c>
      <c r="O926" s="331"/>
      <c r="P926" s="61"/>
      <c r="Q926" s="294"/>
      <c r="R926" s="292"/>
      <c r="S926" s="291"/>
    </row>
    <row r="927" spans="1:19" ht="14.4">
      <c r="A927" s="36">
        <f t="shared" si="113"/>
        <v>912</v>
      </c>
      <c r="B927" s="526"/>
      <c r="C927" s="36" t="str">
        <f>VLOOKUP('Employee Salary Payroll Tax '!B929,'Employee Salary Payroll Tax '!$D$1:$E$7,2,FALSE)</f>
        <v>NonUnion</v>
      </c>
      <c r="D927" s="61">
        <f t="shared" si="114"/>
        <v>2.98E-2</v>
      </c>
      <c r="E927" s="351">
        <f>'Employee Salary Payroll Tax '!N929</f>
        <v>57119.65</v>
      </c>
      <c r="F927" s="351">
        <f t="shared" si="115"/>
        <v>58821.815570000006</v>
      </c>
      <c r="G927" s="352"/>
      <c r="H927" s="351">
        <f t="shared" si="119"/>
        <v>70080.350000000006</v>
      </c>
      <c r="I927" s="351">
        <f t="shared" si="116"/>
        <v>1702.1655700000047</v>
      </c>
      <c r="J927" s="351">
        <f t="shared" si="117"/>
        <v>105.53426534000029</v>
      </c>
      <c r="K927" s="635">
        <f>SUM('Employee Salary Payroll Tax '!I929:K929)</f>
        <v>3540.81</v>
      </c>
      <c r="L927" s="635">
        <f>'Employee Salary Payroll Tax '!H929</f>
        <v>0</v>
      </c>
      <c r="M927" s="293">
        <f t="shared" si="120"/>
        <v>53578.840000000004</v>
      </c>
      <c r="N927" s="359">
        <f t="shared" si="118"/>
        <v>6.5420005558854859</v>
      </c>
      <c r="O927" s="331"/>
      <c r="P927" s="61"/>
      <c r="Q927" s="294"/>
      <c r="R927" s="292"/>
      <c r="S927" s="291"/>
    </row>
    <row r="928" spans="1:19" ht="14.4">
      <c r="A928" s="36">
        <f t="shared" si="113"/>
        <v>913</v>
      </c>
      <c r="B928" s="526"/>
      <c r="C928" s="36" t="str">
        <f>VLOOKUP('Employee Salary Payroll Tax '!B930,'Employee Salary Payroll Tax '!$D$1:$E$7,2,FALSE)</f>
        <v>NonUnion</v>
      </c>
      <c r="D928" s="61">
        <f t="shared" si="114"/>
        <v>2.98E-2</v>
      </c>
      <c r="E928" s="351">
        <f>'Employee Salary Payroll Tax '!N930</f>
        <v>99220.78</v>
      </c>
      <c r="F928" s="351">
        <f t="shared" si="115"/>
        <v>102177.559244</v>
      </c>
      <c r="G928" s="352"/>
      <c r="H928" s="351">
        <f t="shared" si="119"/>
        <v>27979.22</v>
      </c>
      <c r="I928" s="351">
        <f t="shared" si="116"/>
        <v>2956.7792440000048</v>
      </c>
      <c r="J928" s="351">
        <f t="shared" si="117"/>
        <v>183.32031312800029</v>
      </c>
      <c r="K928" s="635">
        <f>SUM('Employee Salary Payroll Tax '!I930:K930)</f>
        <v>16391.310000000001</v>
      </c>
      <c r="L928" s="635">
        <f>'Employee Salary Payroll Tax '!H930</f>
        <v>0</v>
      </c>
      <c r="M928" s="293">
        <f t="shared" si="120"/>
        <v>82829.47</v>
      </c>
      <c r="N928" s="359">
        <f t="shared" si="118"/>
        <v>30.284584355694829</v>
      </c>
      <c r="O928" s="331"/>
      <c r="P928" s="61"/>
      <c r="Q928" s="294"/>
      <c r="R928" s="292"/>
      <c r="S928" s="291"/>
    </row>
    <row r="929" spans="1:19" ht="14.4">
      <c r="A929" s="36">
        <f t="shared" si="113"/>
        <v>914</v>
      </c>
      <c r="B929" s="526"/>
      <c r="C929" s="36" t="str">
        <f>VLOOKUP('Employee Salary Payroll Tax '!B931,'Employee Salary Payroll Tax '!$D$1:$E$7,2,FALSE)</f>
        <v>IBEW</v>
      </c>
      <c r="D929" s="61">
        <f t="shared" si="114"/>
        <v>6.875E-3</v>
      </c>
      <c r="E929" s="351">
        <f>'Employee Salary Payroll Tax '!N931</f>
        <v>171528.37</v>
      </c>
      <c r="F929" s="351">
        <f t="shared" si="115"/>
        <v>172707.62754374999</v>
      </c>
      <c r="G929" s="352"/>
      <c r="H929" s="351">
        <f t="shared" si="119"/>
        <v>0</v>
      </c>
      <c r="I929" s="351">
        <f t="shared" si="116"/>
        <v>1179.2575437499909</v>
      </c>
      <c r="J929" s="351">
        <f t="shared" si="117"/>
        <v>0</v>
      </c>
      <c r="K929" s="635">
        <f>SUM('Employee Salary Payroll Tax '!I931:K931)</f>
        <v>134485.55000000002</v>
      </c>
      <c r="L929" s="635">
        <f>'Employee Salary Payroll Tax '!H931</f>
        <v>0</v>
      </c>
      <c r="M929" s="293">
        <f t="shared" si="120"/>
        <v>37042.819999999978</v>
      </c>
      <c r="N929" s="359">
        <f t="shared" si="118"/>
        <v>0</v>
      </c>
      <c r="O929" s="331"/>
      <c r="P929" s="61"/>
      <c r="Q929" s="294"/>
      <c r="R929" s="292"/>
      <c r="S929" s="291"/>
    </row>
    <row r="930" spans="1:19" ht="14.4">
      <c r="A930" s="36">
        <f t="shared" si="113"/>
        <v>915</v>
      </c>
      <c r="B930" s="526"/>
      <c r="C930" s="36" t="str">
        <f>VLOOKUP('Employee Salary Payroll Tax '!B932,'Employee Salary Payroll Tax '!$D$1:$E$7,2,FALSE)</f>
        <v>IBEW</v>
      </c>
      <c r="D930" s="61">
        <f t="shared" si="114"/>
        <v>6.875E-3</v>
      </c>
      <c r="E930" s="351">
        <f>'Employee Salary Payroll Tax '!N932</f>
        <v>50135.88</v>
      </c>
      <c r="F930" s="351">
        <f t="shared" si="115"/>
        <v>50480.564174999992</v>
      </c>
      <c r="G930" s="352"/>
      <c r="H930" s="351">
        <f t="shared" si="119"/>
        <v>77064.12</v>
      </c>
      <c r="I930" s="351">
        <f t="shared" si="116"/>
        <v>344.68417499999487</v>
      </c>
      <c r="J930" s="351">
        <f t="shared" si="117"/>
        <v>21.37041884999968</v>
      </c>
      <c r="K930" s="635">
        <f>SUM('Employee Salary Payroll Tax '!I932:K932)</f>
        <v>1756.05</v>
      </c>
      <c r="L930" s="635">
        <f>'Employee Salary Payroll Tax '!H932</f>
        <v>0</v>
      </c>
      <c r="M930" s="293">
        <f t="shared" si="120"/>
        <v>48379.829999999994</v>
      </c>
      <c r="N930" s="359">
        <f t="shared" si="118"/>
        <v>0.74851631248505912</v>
      </c>
      <c r="O930" s="331"/>
      <c r="P930" s="61"/>
      <c r="Q930" s="294"/>
      <c r="R930" s="292"/>
      <c r="S930" s="291"/>
    </row>
    <row r="931" spans="1:19" ht="14.4">
      <c r="A931" s="36">
        <f t="shared" si="113"/>
        <v>916</v>
      </c>
      <c r="B931" s="526"/>
      <c r="C931" s="36" t="str">
        <f>VLOOKUP('Employee Salary Payroll Tax '!B933,'Employee Salary Payroll Tax '!$D$1:$E$7,2,FALSE)</f>
        <v>NonUnion</v>
      </c>
      <c r="D931" s="61">
        <f t="shared" si="114"/>
        <v>2.98E-2</v>
      </c>
      <c r="E931" s="351">
        <f>'Employee Salary Payroll Tax '!N933</f>
        <v>122652.77</v>
      </c>
      <c r="F931" s="351">
        <f t="shared" si="115"/>
        <v>126307.82254600001</v>
      </c>
      <c r="G931" s="352"/>
      <c r="H931" s="351">
        <f t="shared" si="119"/>
        <v>4547.2299999999959</v>
      </c>
      <c r="I931" s="351">
        <f t="shared" si="116"/>
        <v>3655.0525460000063</v>
      </c>
      <c r="J931" s="351">
        <f t="shared" si="117"/>
        <v>226.61325785200037</v>
      </c>
      <c r="K931" s="635">
        <f>SUM('Employee Salary Payroll Tax '!I933:K933)</f>
        <v>118037.14</v>
      </c>
      <c r="L931" s="635">
        <f>'Employee Salary Payroll Tax '!H933</f>
        <v>0</v>
      </c>
      <c r="M931" s="293">
        <f t="shared" si="120"/>
        <v>4615.6300000000047</v>
      </c>
      <c r="N931" s="359">
        <f t="shared" si="118"/>
        <v>218.0854198622223</v>
      </c>
      <c r="O931" s="331"/>
      <c r="P931" s="61"/>
      <c r="Q931" s="294"/>
      <c r="R931" s="292"/>
      <c r="S931" s="291"/>
    </row>
    <row r="932" spans="1:19" ht="14.4">
      <c r="A932" s="36">
        <f t="shared" si="113"/>
        <v>917</v>
      </c>
      <c r="B932" s="526"/>
      <c r="C932" s="36" t="str">
        <f>VLOOKUP('Employee Salary Payroll Tax '!B934,'Employee Salary Payroll Tax '!$D$1:$E$7,2,FALSE)</f>
        <v>NonUnion</v>
      </c>
      <c r="D932" s="61">
        <f t="shared" si="114"/>
        <v>2.98E-2</v>
      </c>
      <c r="E932" s="351">
        <f>'Employee Salary Payroll Tax '!N934</f>
        <v>65122.49</v>
      </c>
      <c r="F932" s="351">
        <f t="shared" si="115"/>
        <v>67063.140201999995</v>
      </c>
      <c r="G932" s="352"/>
      <c r="H932" s="351">
        <f t="shared" si="119"/>
        <v>62077.51</v>
      </c>
      <c r="I932" s="351">
        <f t="shared" si="116"/>
        <v>1940.6502019999971</v>
      </c>
      <c r="J932" s="351">
        <f t="shared" si="117"/>
        <v>120.32031252399982</v>
      </c>
      <c r="K932" s="635">
        <f>SUM('Employee Salary Payroll Tax '!I934:K934)</f>
        <v>63092.29</v>
      </c>
      <c r="L932" s="635">
        <f>'Employee Salary Payroll Tax '!H934</f>
        <v>0</v>
      </c>
      <c r="M932" s="293">
        <f t="shared" si="120"/>
        <v>2030.1999999999971</v>
      </c>
      <c r="N932" s="359">
        <f t="shared" si="118"/>
        <v>116.56931500220983</v>
      </c>
      <c r="O932" s="331"/>
      <c r="P932" s="61"/>
      <c r="Q932" s="294"/>
      <c r="R932" s="292"/>
      <c r="S932" s="291"/>
    </row>
    <row r="933" spans="1:19" ht="14.4">
      <c r="A933" s="36">
        <f t="shared" si="113"/>
        <v>918</v>
      </c>
      <c r="B933" s="526"/>
      <c r="C933" s="36" t="str">
        <f>VLOOKUP('Employee Salary Payroll Tax '!B935,'Employee Salary Payroll Tax '!$D$1:$E$7,2,FALSE)</f>
        <v>NonUnion</v>
      </c>
      <c r="D933" s="61">
        <f t="shared" si="114"/>
        <v>2.98E-2</v>
      </c>
      <c r="E933" s="351">
        <f>'Employee Salary Payroll Tax '!N935</f>
        <v>6727.62</v>
      </c>
      <c r="F933" s="351">
        <f t="shared" si="115"/>
        <v>6928.1030760000003</v>
      </c>
      <c r="G933" s="352"/>
      <c r="H933" s="351">
        <f t="shared" si="119"/>
        <v>120472.38</v>
      </c>
      <c r="I933" s="351">
        <f t="shared" si="116"/>
        <v>200.48307600000044</v>
      </c>
      <c r="J933" s="351">
        <f t="shared" si="117"/>
        <v>12.429950712000027</v>
      </c>
      <c r="K933" s="635">
        <f>SUM('Employee Salary Payroll Tax '!I935:K935)</f>
        <v>-20.010000000000002</v>
      </c>
      <c r="L933" s="635">
        <f>'Employee Salary Payroll Tax '!H935</f>
        <v>0</v>
      </c>
      <c r="M933" s="293">
        <f t="shared" si="120"/>
        <v>6747.63</v>
      </c>
      <c r="N933" s="359">
        <f t="shared" si="118"/>
        <v>-3.6970475994504752E-2</v>
      </c>
      <c r="O933" s="331"/>
      <c r="P933" s="61"/>
      <c r="Q933" s="294"/>
      <c r="R933" s="292"/>
      <c r="S933" s="291"/>
    </row>
    <row r="934" spans="1:19" ht="14.4">
      <c r="A934" s="36">
        <f t="shared" si="113"/>
        <v>919</v>
      </c>
      <c r="B934" s="526"/>
      <c r="C934" s="36" t="str">
        <f>VLOOKUP('Employee Salary Payroll Tax '!B936,'Employee Salary Payroll Tax '!$D$1:$E$7,2,FALSE)</f>
        <v>Not Assigned</v>
      </c>
      <c r="D934" s="61">
        <f t="shared" si="114"/>
        <v>0</v>
      </c>
      <c r="E934" s="351">
        <f>'Employee Salary Payroll Tax '!N936</f>
        <v>0.04</v>
      </c>
      <c r="F934" s="351">
        <f t="shared" si="115"/>
        <v>0.04</v>
      </c>
      <c r="G934" s="352"/>
      <c r="H934" s="351">
        <f t="shared" si="119"/>
        <v>127199.96</v>
      </c>
      <c r="I934" s="351">
        <f t="shared" si="116"/>
        <v>0</v>
      </c>
      <c r="J934" s="351">
        <f t="shared" si="117"/>
        <v>0</v>
      </c>
      <c r="K934" s="635">
        <f>SUM('Employee Salary Payroll Tax '!I936:K936)</f>
        <v>0</v>
      </c>
      <c r="L934" s="635">
        <f>'Employee Salary Payroll Tax '!H936</f>
        <v>0</v>
      </c>
      <c r="M934" s="293">
        <f t="shared" si="120"/>
        <v>0.04</v>
      </c>
      <c r="N934" s="359">
        <f t="shared" si="118"/>
        <v>0</v>
      </c>
      <c r="O934" s="331"/>
      <c r="P934" s="61"/>
      <c r="Q934" s="294"/>
      <c r="R934" s="292"/>
      <c r="S934" s="291"/>
    </row>
    <row r="935" spans="1:19" ht="14.4">
      <c r="A935" s="36">
        <f t="shared" si="113"/>
        <v>920</v>
      </c>
      <c r="B935" s="526"/>
      <c r="C935" s="36" t="str">
        <f>VLOOKUP('Employee Salary Payroll Tax '!B937,'Employee Salary Payroll Tax '!$D$1:$E$7,2,FALSE)</f>
        <v>IBEW</v>
      </c>
      <c r="D935" s="61">
        <f t="shared" si="114"/>
        <v>6.875E-3</v>
      </c>
      <c r="E935" s="351">
        <f>'Employee Salary Payroll Tax '!N937</f>
        <v>44460.7</v>
      </c>
      <c r="F935" s="351">
        <f t="shared" si="115"/>
        <v>44766.367312499999</v>
      </c>
      <c r="G935" s="352"/>
      <c r="H935" s="351">
        <f t="shared" si="119"/>
        <v>82739.3</v>
      </c>
      <c r="I935" s="351">
        <f t="shared" si="116"/>
        <v>305.66731250000157</v>
      </c>
      <c r="J935" s="351">
        <f t="shared" si="117"/>
        <v>18.951373375000099</v>
      </c>
      <c r="K935" s="635">
        <f>SUM('Employee Salary Payroll Tax '!I937:K937)</f>
        <v>44460.700000000004</v>
      </c>
      <c r="L935" s="635">
        <f>'Employee Salary Payroll Tax '!H937</f>
        <v>0</v>
      </c>
      <c r="M935" s="293">
        <f t="shared" si="120"/>
        <v>-7.2759576141834259E-12</v>
      </c>
      <c r="N935" s="359">
        <f t="shared" si="118"/>
        <v>18.951373374573851</v>
      </c>
      <c r="O935" s="331"/>
      <c r="P935" s="61"/>
      <c r="Q935" s="294"/>
      <c r="R935" s="292"/>
      <c r="S935" s="291"/>
    </row>
    <row r="936" spans="1:19" ht="14.4">
      <c r="A936" s="36">
        <f t="shared" si="113"/>
        <v>921</v>
      </c>
      <c r="B936" s="526"/>
      <c r="C936" s="36" t="str">
        <f>VLOOKUP('Employee Salary Payroll Tax '!B938,'Employee Salary Payroll Tax '!$D$1:$E$7,2,FALSE)</f>
        <v>NonUnion</v>
      </c>
      <c r="D936" s="61">
        <f t="shared" si="114"/>
        <v>2.98E-2</v>
      </c>
      <c r="E936" s="351">
        <f>'Employee Salary Payroll Tax '!N938</f>
        <v>45774.13</v>
      </c>
      <c r="F936" s="351">
        <f t="shared" si="115"/>
        <v>47138.199073999996</v>
      </c>
      <c r="G936" s="352"/>
      <c r="H936" s="351">
        <f t="shared" si="119"/>
        <v>81425.87</v>
      </c>
      <c r="I936" s="351">
        <f t="shared" si="116"/>
        <v>1364.0690739999991</v>
      </c>
      <c r="J936" s="351">
        <f t="shared" si="117"/>
        <v>84.572282587999936</v>
      </c>
      <c r="K936" s="635">
        <f>SUM('Employee Salary Payroll Tax '!I938:K938)</f>
        <v>18624.79</v>
      </c>
      <c r="L936" s="635">
        <f>'Employee Salary Payroll Tax '!H938</f>
        <v>0</v>
      </c>
      <c r="M936" s="293">
        <f t="shared" si="120"/>
        <v>27149.339999999997</v>
      </c>
      <c r="N936" s="359">
        <f t="shared" si="118"/>
        <v>34.411162003248222</v>
      </c>
      <c r="O936" s="331"/>
      <c r="P936" s="61"/>
      <c r="Q936" s="294"/>
      <c r="R936" s="292"/>
      <c r="S936" s="291"/>
    </row>
    <row r="937" spans="1:19" ht="14.4">
      <c r="A937" s="36">
        <f t="shared" si="113"/>
        <v>922</v>
      </c>
      <c r="B937" s="526"/>
      <c r="C937" s="36" t="str">
        <f>VLOOKUP('Employee Salary Payroll Tax '!B939,'Employee Salary Payroll Tax '!$D$1:$E$7,2,FALSE)</f>
        <v>NonUnion</v>
      </c>
      <c r="D937" s="61">
        <f t="shared" si="114"/>
        <v>2.98E-2</v>
      </c>
      <c r="E937" s="351">
        <f>'Employee Salary Payroll Tax '!N939</f>
        <v>82914.899999999994</v>
      </c>
      <c r="F937" s="351">
        <f t="shared" si="115"/>
        <v>85385.764020000002</v>
      </c>
      <c r="G937" s="352"/>
      <c r="H937" s="351">
        <f t="shared" si="119"/>
        <v>44285.100000000006</v>
      </c>
      <c r="I937" s="351">
        <f t="shared" si="116"/>
        <v>2470.8640200000082</v>
      </c>
      <c r="J937" s="351">
        <f t="shared" si="117"/>
        <v>153.1935692400005</v>
      </c>
      <c r="K937" s="635">
        <f>SUM('Employee Salary Payroll Tax '!I939:K939)</f>
        <v>30852.100000000002</v>
      </c>
      <c r="L937" s="635">
        <f>'Employee Salary Payroll Tax '!H939</f>
        <v>0</v>
      </c>
      <c r="M937" s="293">
        <f t="shared" si="120"/>
        <v>52062.799999999988</v>
      </c>
      <c r="N937" s="359">
        <f t="shared" si="118"/>
        <v>57.002339959312714</v>
      </c>
      <c r="O937" s="331"/>
      <c r="P937" s="61"/>
      <c r="Q937" s="294"/>
      <c r="R937" s="292"/>
      <c r="S937" s="291"/>
    </row>
    <row r="938" spans="1:19" ht="14.4">
      <c r="A938" s="36">
        <f t="shared" si="113"/>
        <v>923</v>
      </c>
      <c r="B938" s="526"/>
      <c r="C938" s="36" t="str">
        <f>VLOOKUP('Employee Salary Payroll Tax '!B940,'Employee Salary Payroll Tax '!$D$1:$E$7,2,FALSE)</f>
        <v>UA</v>
      </c>
      <c r="D938" s="61">
        <f t="shared" si="114"/>
        <v>0.03</v>
      </c>
      <c r="E938" s="351">
        <f>'Employee Salary Payroll Tax '!N940</f>
        <v>51810.45</v>
      </c>
      <c r="F938" s="351">
        <f t="shared" si="115"/>
        <v>53364.763500000001</v>
      </c>
      <c r="G938" s="352"/>
      <c r="H938" s="351">
        <f t="shared" si="119"/>
        <v>75389.55</v>
      </c>
      <c r="I938" s="351">
        <f t="shared" si="116"/>
        <v>1554.3135000000038</v>
      </c>
      <c r="J938" s="351">
        <f t="shared" si="117"/>
        <v>96.367437000000237</v>
      </c>
      <c r="K938" s="635">
        <f>SUM('Employee Salary Payroll Tax '!I940:K940)</f>
        <v>44922.880000000005</v>
      </c>
      <c r="L938" s="635">
        <f>'Employee Salary Payroll Tax '!H940</f>
        <v>173.42</v>
      </c>
      <c r="M938" s="293">
        <f t="shared" si="120"/>
        <v>6714.1499999999924</v>
      </c>
      <c r="N938" s="359">
        <f t="shared" si="118"/>
        <v>83.556556798387476</v>
      </c>
      <c r="O938" s="331"/>
      <c r="P938" s="61"/>
      <c r="Q938" s="294"/>
      <c r="R938" s="292"/>
      <c r="S938" s="291"/>
    </row>
    <row r="939" spans="1:19" ht="14.4">
      <c r="A939" s="36">
        <f t="shared" si="113"/>
        <v>924</v>
      </c>
      <c r="B939" s="526"/>
      <c r="C939" s="36" t="str">
        <f>VLOOKUP('Employee Salary Payroll Tax '!B941,'Employee Salary Payroll Tax '!$D$1:$E$7,2,FALSE)</f>
        <v>IBEW</v>
      </c>
      <c r="D939" s="61">
        <f t="shared" si="114"/>
        <v>6.875E-3</v>
      </c>
      <c r="E939" s="351">
        <f>'Employee Salary Payroll Tax '!N941</f>
        <v>80377.990000000005</v>
      </c>
      <c r="F939" s="351">
        <f t="shared" si="115"/>
        <v>80930.588681249996</v>
      </c>
      <c r="G939" s="352"/>
      <c r="H939" s="351">
        <f t="shared" si="119"/>
        <v>46822.009999999995</v>
      </c>
      <c r="I939" s="351">
        <f t="shared" si="116"/>
        <v>552.59868124999048</v>
      </c>
      <c r="J939" s="351">
        <f t="shared" si="117"/>
        <v>34.26111823749941</v>
      </c>
      <c r="K939" s="635">
        <f>SUM('Employee Salary Payroll Tax '!I941:K941)</f>
        <v>62609.33</v>
      </c>
      <c r="L939" s="635">
        <f>'Employee Salary Payroll Tax '!H941</f>
        <v>0</v>
      </c>
      <c r="M939" s="293">
        <f t="shared" si="120"/>
        <v>17768.660000000003</v>
      </c>
      <c r="N939" s="359">
        <f t="shared" si="118"/>
        <v>26.687226912167517</v>
      </c>
      <c r="O939" s="331"/>
      <c r="P939" s="61"/>
      <c r="Q939" s="294"/>
      <c r="R939" s="292"/>
      <c r="S939" s="291"/>
    </row>
    <row r="940" spans="1:19" ht="14.4">
      <c r="A940" s="36">
        <f t="shared" si="113"/>
        <v>925</v>
      </c>
      <c r="B940" s="526"/>
      <c r="C940" s="36" t="str">
        <f>VLOOKUP('Employee Salary Payroll Tax '!B942,'Employee Salary Payroll Tax '!$D$1:$E$7,2,FALSE)</f>
        <v>IBEW</v>
      </c>
      <c r="D940" s="61">
        <f t="shared" si="114"/>
        <v>6.875E-3</v>
      </c>
      <c r="E940" s="351">
        <f>'Employee Salary Payroll Tax '!N942</f>
        <v>21346.82</v>
      </c>
      <c r="F940" s="351">
        <f t="shared" si="115"/>
        <v>21493.579387499998</v>
      </c>
      <c r="G940" s="352"/>
      <c r="H940" s="351">
        <f t="shared" si="119"/>
        <v>105853.18</v>
      </c>
      <c r="I940" s="351">
        <f t="shared" si="116"/>
        <v>146.75938749999841</v>
      </c>
      <c r="J940" s="351">
        <f t="shared" si="117"/>
        <v>9.0990820249999018</v>
      </c>
      <c r="K940" s="635">
        <f>SUM('Employee Salary Payroll Tax '!I942:K942)</f>
        <v>21346.82</v>
      </c>
      <c r="L940" s="635">
        <f>'Employee Salary Payroll Tax '!H942</f>
        <v>0</v>
      </c>
      <c r="M940" s="293">
        <f t="shared" si="120"/>
        <v>0</v>
      </c>
      <c r="N940" s="359">
        <f t="shared" si="118"/>
        <v>9.0990820245736508</v>
      </c>
      <c r="O940" s="331"/>
      <c r="P940" s="61"/>
      <c r="Q940" s="294"/>
      <c r="R940" s="292"/>
      <c r="S940" s="291"/>
    </row>
    <row r="941" spans="1:19" ht="14.4">
      <c r="A941" s="36">
        <f t="shared" si="113"/>
        <v>926</v>
      </c>
      <c r="B941" s="526"/>
      <c r="C941" s="36" t="str">
        <f>VLOOKUP('Employee Salary Payroll Tax '!B943,'Employee Salary Payroll Tax '!$D$1:$E$7,2,FALSE)</f>
        <v>IBEW</v>
      </c>
      <c r="D941" s="61">
        <f t="shared" si="114"/>
        <v>6.875E-3</v>
      </c>
      <c r="E941" s="351">
        <f>'Employee Salary Payroll Tax '!N943</f>
        <v>155706.59</v>
      </c>
      <c r="F941" s="351">
        <f t="shared" si="115"/>
        <v>156777.07280624998</v>
      </c>
      <c r="G941" s="352"/>
      <c r="H941" s="351">
        <f t="shared" si="119"/>
        <v>0</v>
      </c>
      <c r="I941" s="351">
        <f t="shared" si="116"/>
        <v>1070.4828062499873</v>
      </c>
      <c r="J941" s="351">
        <f t="shared" si="117"/>
        <v>0</v>
      </c>
      <c r="K941" s="635">
        <f>SUM('Employee Salary Payroll Tax '!I943:K943)</f>
        <v>149422.17000000001</v>
      </c>
      <c r="L941" s="635">
        <f>'Employee Salary Payroll Tax '!H943</f>
        <v>0</v>
      </c>
      <c r="M941" s="293">
        <f t="shared" si="120"/>
        <v>6284.4199999999837</v>
      </c>
      <c r="N941" s="359">
        <f t="shared" si="118"/>
        <v>0</v>
      </c>
      <c r="O941" s="331"/>
      <c r="P941" s="61"/>
      <c r="Q941" s="294"/>
      <c r="R941" s="292"/>
      <c r="S941" s="291"/>
    </row>
    <row r="942" spans="1:19" ht="14.4">
      <c r="A942" s="36">
        <f t="shared" si="113"/>
        <v>927</v>
      </c>
      <c r="B942" s="526"/>
      <c r="C942" s="36" t="str">
        <f>VLOOKUP('Employee Salary Payroll Tax '!B944,'Employee Salary Payroll Tax '!$D$1:$E$7,2,FALSE)</f>
        <v>IBEW</v>
      </c>
      <c r="D942" s="61">
        <f t="shared" si="114"/>
        <v>6.875E-3</v>
      </c>
      <c r="E942" s="351">
        <f>'Employee Salary Payroll Tax '!N944</f>
        <v>35496.51</v>
      </c>
      <c r="F942" s="351">
        <f t="shared" si="115"/>
        <v>35740.548506250001</v>
      </c>
      <c r="G942" s="352"/>
      <c r="H942" s="351">
        <f t="shared" si="119"/>
        <v>91703.489999999991</v>
      </c>
      <c r="I942" s="351">
        <f t="shared" si="116"/>
        <v>244.03850624999905</v>
      </c>
      <c r="J942" s="351">
        <f t="shared" si="117"/>
        <v>15.13038738749994</v>
      </c>
      <c r="K942" s="635">
        <f>SUM('Employee Salary Payroll Tax '!I944:K944)</f>
        <v>35496.51</v>
      </c>
      <c r="L942" s="635">
        <f>'Employee Salary Payroll Tax '!H944</f>
        <v>0</v>
      </c>
      <c r="M942" s="293">
        <f t="shared" si="120"/>
        <v>0</v>
      </c>
      <c r="N942" s="359">
        <f t="shared" si="118"/>
        <v>15.130387387073689</v>
      </c>
      <c r="O942" s="331"/>
      <c r="P942" s="61"/>
      <c r="Q942" s="294"/>
      <c r="R942" s="292"/>
      <c r="S942" s="291"/>
    </row>
    <row r="943" spans="1:19" ht="14.4">
      <c r="A943" s="36">
        <f t="shared" si="113"/>
        <v>928</v>
      </c>
      <c r="B943" s="526"/>
      <c r="C943" s="36" t="str">
        <f>VLOOKUP('Employee Salary Payroll Tax '!B945,'Employee Salary Payroll Tax '!$D$1:$E$7,2,FALSE)</f>
        <v>NonUnion</v>
      </c>
      <c r="D943" s="61">
        <f t="shared" si="114"/>
        <v>2.98E-2</v>
      </c>
      <c r="E943" s="351">
        <f>'Employee Salary Payroll Tax '!N945</f>
        <v>106447.98</v>
      </c>
      <c r="F943" s="351">
        <f t="shared" si="115"/>
        <v>109620.129804</v>
      </c>
      <c r="G943" s="352"/>
      <c r="H943" s="351">
        <f t="shared" si="119"/>
        <v>20752.020000000004</v>
      </c>
      <c r="I943" s="351">
        <f t="shared" si="116"/>
        <v>3172.1498040000006</v>
      </c>
      <c r="J943" s="351">
        <f t="shared" si="117"/>
        <v>196.67328784800003</v>
      </c>
      <c r="K943" s="635">
        <f>SUM('Employee Salary Payroll Tax '!I945:K945)</f>
        <v>106447.98</v>
      </c>
      <c r="L943" s="635">
        <f>'Employee Salary Payroll Tax '!H945</f>
        <v>0</v>
      </c>
      <c r="M943" s="293">
        <f t="shared" si="120"/>
        <v>0</v>
      </c>
      <c r="N943" s="359">
        <f t="shared" si="118"/>
        <v>196.67328784615245</v>
      </c>
      <c r="O943" s="331"/>
      <c r="P943" s="61"/>
      <c r="Q943" s="294"/>
      <c r="R943" s="292"/>
      <c r="S943" s="291"/>
    </row>
    <row r="944" spans="1:19" ht="14.4">
      <c r="A944" s="36">
        <f t="shared" si="113"/>
        <v>929</v>
      </c>
      <c r="B944" s="526"/>
      <c r="C944" s="36" t="str">
        <f>VLOOKUP('Employee Salary Payroll Tax '!B946,'Employee Salary Payroll Tax '!$D$1:$E$7,2,FALSE)</f>
        <v>IBEW</v>
      </c>
      <c r="D944" s="61">
        <f t="shared" si="114"/>
        <v>6.875E-3</v>
      </c>
      <c r="E944" s="351">
        <f>'Employee Salary Payroll Tax '!N946</f>
        <v>37414.94</v>
      </c>
      <c r="F944" s="351">
        <f t="shared" si="115"/>
        <v>37672.167712499999</v>
      </c>
      <c r="G944" s="352"/>
      <c r="H944" s="351">
        <f t="shared" si="119"/>
        <v>89785.06</v>
      </c>
      <c r="I944" s="351">
        <f t="shared" si="116"/>
        <v>257.22771249999641</v>
      </c>
      <c r="J944" s="351">
        <f t="shared" si="117"/>
        <v>15.948118174999777</v>
      </c>
      <c r="K944" s="635">
        <f>SUM('Employee Salary Payroll Tax '!I946:K946)</f>
        <v>37414.94</v>
      </c>
      <c r="L944" s="635">
        <f>'Employee Salary Payroll Tax '!H946</f>
        <v>0</v>
      </c>
      <c r="M944" s="293">
        <f t="shared" si="120"/>
        <v>0</v>
      </c>
      <c r="N944" s="359">
        <f t="shared" si="118"/>
        <v>15.948118174573526</v>
      </c>
      <c r="O944" s="331"/>
      <c r="P944" s="61"/>
      <c r="Q944" s="294"/>
      <c r="R944" s="292"/>
      <c r="S944" s="291"/>
    </row>
    <row r="945" spans="1:19" ht="14.4">
      <c r="A945" s="36">
        <f t="shared" si="113"/>
        <v>930</v>
      </c>
      <c r="B945" s="526"/>
      <c r="C945" s="36" t="str">
        <f>VLOOKUP('Employee Salary Payroll Tax '!B947,'Employee Salary Payroll Tax '!$D$1:$E$7,2,FALSE)</f>
        <v>NonUnion</v>
      </c>
      <c r="D945" s="61">
        <f t="shared" si="114"/>
        <v>2.98E-2</v>
      </c>
      <c r="E945" s="351">
        <f>'Employee Salary Payroll Tax '!N947</f>
        <v>143373.42000000001</v>
      </c>
      <c r="F945" s="351">
        <f t="shared" si="115"/>
        <v>147645.94791600003</v>
      </c>
      <c r="G945" s="352"/>
      <c r="H945" s="351">
        <f t="shared" si="119"/>
        <v>0</v>
      </c>
      <c r="I945" s="351">
        <f t="shared" si="116"/>
        <v>4272.5279160000209</v>
      </c>
      <c r="J945" s="351">
        <f t="shared" si="117"/>
        <v>0</v>
      </c>
      <c r="K945" s="635">
        <f>SUM('Employee Salary Payroll Tax '!I947:K947)</f>
        <v>95409.71</v>
      </c>
      <c r="L945" s="635">
        <f>'Employee Salary Payroll Tax '!H947</f>
        <v>0</v>
      </c>
      <c r="M945" s="293">
        <f t="shared" si="120"/>
        <v>47963.710000000006</v>
      </c>
      <c r="N945" s="359">
        <f t="shared" si="118"/>
        <v>0</v>
      </c>
      <c r="O945" s="331"/>
      <c r="P945" s="61"/>
      <c r="Q945" s="294"/>
      <c r="R945" s="292"/>
      <c r="S945" s="291"/>
    </row>
    <row r="946" spans="1:19" ht="14.4">
      <c r="A946" s="36">
        <f t="shared" si="113"/>
        <v>931</v>
      </c>
      <c r="B946" s="526"/>
      <c r="C946" s="36" t="str">
        <f>VLOOKUP('Employee Salary Payroll Tax '!B948,'Employee Salary Payroll Tax '!$D$1:$E$7,2,FALSE)</f>
        <v>IBEW</v>
      </c>
      <c r="D946" s="61">
        <f t="shared" si="114"/>
        <v>6.875E-3</v>
      </c>
      <c r="E946" s="351">
        <f>'Employee Salary Payroll Tax '!N948</f>
        <v>92936.72</v>
      </c>
      <c r="F946" s="351">
        <f t="shared" si="115"/>
        <v>93575.659950000001</v>
      </c>
      <c r="G946" s="352"/>
      <c r="H946" s="351">
        <f t="shared" si="119"/>
        <v>34263.279999999999</v>
      </c>
      <c r="I946" s="351">
        <f t="shared" si="116"/>
        <v>638.93994999999995</v>
      </c>
      <c r="J946" s="351">
        <f t="shared" si="117"/>
        <v>39.6142769</v>
      </c>
      <c r="K946" s="635">
        <f>SUM('Employee Salary Payroll Tax '!I948:K948)</f>
        <v>78520.03</v>
      </c>
      <c r="L946" s="635">
        <f>'Employee Salary Payroll Tax '!H948</f>
        <v>0</v>
      </c>
      <c r="M946" s="293">
        <f t="shared" si="120"/>
        <v>14416.690000000002</v>
      </c>
      <c r="N946" s="359">
        <f t="shared" si="118"/>
        <v>33.469162787139872</v>
      </c>
      <c r="O946" s="331"/>
      <c r="P946" s="61"/>
      <c r="Q946" s="294"/>
      <c r="R946" s="292"/>
      <c r="S946" s="291"/>
    </row>
    <row r="947" spans="1:19" ht="14.4">
      <c r="A947" s="36">
        <f t="shared" si="113"/>
        <v>932</v>
      </c>
      <c r="B947" s="526"/>
      <c r="C947" s="36" t="str">
        <f>VLOOKUP('Employee Salary Payroll Tax '!B949,'Employee Salary Payroll Tax '!$D$1:$E$7,2,FALSE)</f>
        <v>UA</v>
      </c>
      <c r="D947" s="61">
        <f t="shared" si="114"/>
        <v>0.03</v>
      </c>
      <c r="E947" s="351">
        <f>'Employee Salary Payroll Tax '!N949</f>
        <v>63037.71</v>
      </c>
      <c r="F947" s="351">
        <f t="shared" si="115"/>
        <v>64928.8413</v>
      </c>
      <c r="G947" s="352"/>
      <c r="H947" s="351">
        <f t="shared" si="119"/>
        <v>64162.29</v>
      </c>
      <c r="I947" s="351">
        <f t="shared" si="116"/>
        <v>1891.1313000000009</v>
      </c>
      <c r="J947" s="351">
        <f t="shared" si="117"/>
        <v>117.25014060000005</v>
      </c>
      <c r="K947" s="635">
        <f>SUM('Employee Salary Payroll Tax '!I949:K949)</f>
        <v>19061.230000000003</v>
      </c>
      <c r="L947" s="635">
        <f>'Employee Salary Payroll Tax '!H949</f>
        <v>0</v>
      </c>
      <c r="M947" s="293">
        <f t="shared" si="120"/>
        <v>43976.479999999996</v>
      </c>
      <c r="N947" s="359">
        <f t="shared" si="118"/>
        <v>35.453887799437595</v>
      </c>
      <c r="O947" s="331"/>
      <c r="P947" s="61"/>
      <c r="Q947" s="294"/>
      <c r="R947" s="292"/>
      <c r="S947" s="291"/>
    </row>
    <row r="948" spans="1:19" ht="14.4">
      <c r="A948" s="36">
        <f t="shared" si="113"/>
        <v>933</v>
      </c>
      <c r="B948" s="526"/>
      <c r="C948" s="36" t="str">
        <f>VLOOKUP('Employee Salary Payroll Tax '!B950,'Employee Salary Payroll Tax '!$D$1:$E$7,2,FALSE)</f>
        <v>NonUnion</v>
      </c>
      <c r="D948" s="61">
        <f t="shared" si="114"/>
        <v>2.98E-2</v>
      </c>
      <c r="E948" s="351">
        <f>'Employee Salary Payroll Tax '!N950</f>
        <v>82238.31</v>
      </c>
      <c r="F948" s="351">
        <f t="shared" si="115"/>
        <v>84689.011637999996</v>
      </c>
      <c r="G948" s="352"/>
      <c r="H948" s="351">
        <f t="shared" si="119"/>
        <v>44961.69</v>
      </c>
      <c r="I948" s="351">
        <f t="shared" si="116"/>
        <v>2450.7016379999986</v>
      </c>
      <c r="J948" s="351">
        <f t="shared" si="117"/>
        <v>151.94350155599992</v>
      </c>
      <c r="K948" s="635">
        <f>SUM('Employee Salary Payroll Tax '!I950:K950)</f>
        <v>77435.240000000005</v>
      </c>
      <c r="L948" s="635">
        <f>'Employee Salary Payroll Tax '!H950</f>
        <v>0</v>
      </c>
      <c r="M948" s="293">
        <f t="shared" si="120"/>
        <v>4803.0699999999924</v>
      </c>
      <c r="N948" s="359">
        <f t="shared" si="118"/>
        <v>143.06934942226025</v>
      </c>
      <c r="O948" s="331"/>
      <c r="P948" s="61"/>
      <c r="Q948" s="294"/>
      <c r="R948" s="292"/>
      <c r="S948" s="291"/>
    </row>
    <row r="949" spans="1:19" ht="14.4">
      <c r="A949" s="36">
        <f t="shared" si="113"/>
        <v>934</v>
      </c>
      <c r="B949" s="526"/>
      <c r="C949" s="36" t="str">
        <f>VLOOKUP('Employee Salary Payroll Tax '!B951,'Employee Salary Payroll Tax '!$D$1:$E$7,2,FALSE)</f>
        <v>NonUnion</v>
      </c>
      <c r="D949" s="61">
        <f t="shared" si="114"/>
        <v>2.98E-2</v>
      </c>
      <c r="E949" s="351">
        <f>'Employee Salary Payroll Tax '!N951</f>
        <v>51899.05</v>
      </c>
      <c r="F949" s="351">
        <f t="shared" si="115"/>
        <v>53445.641690000004</v>
      </c>
      <c r="G949" s="352"/>
      <c r="H949" s="351">
        <f t="shared" si="119"/>
        <v>75300.95</v>
      </c>
      <c r="I949" s="351">
        <f t="shared" si="116"/>
        <v>1546.5916900000011</v>
      </c>
      <c r="J949" s="351">
        <f t="shared" si="117"/>
        <v>95.888684780000062</v>
      </c>
      <c r="K949" s="635">
        <f>SUM('Employee Salary Payroll Tax '!I951:K951)</f>
        <v>16165.72</v>
      </c>
      <c r="L949" s="635">
        <f>'Employee Salary Payroll Tax '!H951</f>
        <v>0</v>
      </c>
      <c r="M949" s="293">
        <f t="shared" si="120"/>
        <v>35733.33</v>
      </c>
      <c r="N949" s="359">
        <f t="shared" si="118"/>
        <v>29.867784271424519</v>
      </c>
      <c r="O949" s="331"/>
      <c r="P949" s="61"/>
      <c r="Q949" s="294"/>
      <c r="R949" s="292"/>
      <c r="S949" s="291"/>
    </row>
    <row r="950" spans="1:19" ht="14.4">
      <c r="A950" s="36">
        <f t="shared" si="113"/>
        <v>935</v>
      </c>
      <c r="B950" s="526"/>
      <c r="C950" s="36" t="str">
        <f>VLOOKUP('Employee Salary Payroll Tax '!B952,'Employee Salary Payroll Tax '!$D$1:$E$7,2,FALSE)</f>
        <v>NonUnion</v>
      </c>
      <c r="D950" s="61">
        <f t="shared" si="114"/>
        <v>2.98E-2</v>
      </c>
      <c r="E950" s="351">
        <f>'Employee Salary Payroll Tax '!N952</f>
        <v>80976.149999999994</v>
      </c>
      <c r="F950" s="351">
        <f t="shared" si="115"/>
        <v>83389.239269999991</v>
      </c>
      <c r="G950" s="352"/>
      <c r="H950" s="351">
        <f t="shared" si="119"/>
        <v>46223.850000000006</v>
      </c>
      <c r="I950" s="351">
        <f t="shared" si="116"/>
        <v>2413.0892699999968</v>
      </c>
      <c r="J950" s="351">
        <f t="shared" si="117"/>
        <v>149.6115347399998</v>
      </c>
      <c r="K950" s="635">
        <f>SUM('Employee Salary Payroll Tax '!I952:K952)</f>
        <v>79374.8</v>
      </c>
      <c r="L950" s="635">
        <f>'Employee Salary Payroll Tax '!H952</f>
        <v>0</v>
      </c>
      <c r="M950" s="293">
        <f t="shared" si="120"/>
        <v>1601.3499999999913</v>
      </c>
      <c r="N950" s="359">
        <f t="shared" si="118"/>
        <v>146.65288047818876</v>
      </c>
      <c r="O950" s="331"/>
      <c r="P950" s="61"/>
      <c r="Q950" s="294"/>
      <c r="R950" s="292"/>
      <c r="S950" s="291"/>
    </row>
    <row r="951" spans="1:19" ht="14.4">
      <c r="A951" s="36">
        <f t="shared" si="113"/>
        <v>936</v>
      </c>
      <c r="B951" s="526"/>
      <c r="C951" s="36" t="str">
        <f>VLOOKUP('Employee Salary Payroll Tax '!B953,'Employee Salary Payroll Tax '!$D$1:$E$7,2,FALSE)</f>
        <v>NonUnion</v>
      </c>
      <c r="D951" s="61">
        <f t="shared" si="114"/>
        <v>2.98E-2</v>
      </c>
      <c r="E951" s="351">
        <f>'Employee Salary Payroll Tax '!N953</f>
        <v>90907.43</v>
      </c>
      <c r="F951" s="351">
        <f t="shared" si="115"/>
        <v>93616.471414</v>
      </c>
      <c r="G951" s="352"/>
      <c r="H951" s="351">
        <f t="shared" si="119"/>
        <v>36292.570000000007</v>
      </c>
      <c r="I951" s="351">
        <f t="shared" si="116"/>
        <v>2709.0414140000066</v>
      </c>
      <c r="J951" s="351">
        <f t="shared" si="117"/>
        <v>167.96056766800041</v>
      </c>
      <c r="K951" s="635">
        <f>SUM('Employee Salary Payroll Tax '!I953:K953)</f>
        <v>82865.19</v>
      </c>
      <c r="L951" s="635">
        <f>'Employee Salary Payroll Tax '!H953</f>
        <v>0</v>
      </c>
      <c r="M951" s="293">
        <f t="shared" si="120"/>
        <v>8042.2399999999907</v>
      </c>
      <c r="N951" s="359">
        <f t="shared" si="118"/>
        <v>153.10172504231625</v>
      </c>
      <c r="O951" s="331"/>
      <c r="P951" s="61"/>
      <c r="Q951" s="294"/>
      <c r="R951" s="292"/>
      <c r="S951" s="291"/>
    </row>
    <row r="952" spans="1:19" ht="14.4">
      <c r="A952" s="36">
        <f t="shared" si="113"/>
        <v>937</v>
      </c>
      <c r="B952" s="526"/>
      <c r="C952" s="36" t="str">
        <f>VLOOKUP('Employee Salary Payroll Tax '!B954,'Employee Salary Payroll Tax '!$D$1:$E$7,2,FALSE)</f>
        <v>IBEW</v>
      </c>
      <c r="D952" s="61">
        <f t="shared" si="114"/>
        <v>6.875E-3</v>
      </c>
      <c r="E952" s="351">
        <f>'Employee Salary Payroll Tax '!N954</f>
        <v>56215.67</v>
      </c>
      <c r="F952" s="351">
        <f t="shared" si="115"/>
        <v>56602.152731249997</v>
      </c>
      <c r="G952" s="352"/>
      <c r="H952" s="351">
        <f t="shared" si="119"/>
        <v>70984.33</v>
      </c>
      <c r="I952" s="351">
        <f t="shared" si="116"/>
        <v>386.48273124999832</v>
      </c>
      <c r="J952" s="351">
        <f t="shared" si="117"/>
        <v>23.961929337499896</v>
      </c>
      <c r="K952" s="635">
        <f>SUM('Employee Salary Payroll Tax '!I954:K954)</f>
        <v>56215.67</v>
      </c>
      <c r="L952" s="635">
        <f>'Employee Salary Payroll Tax '!H954</f>
        <v>0</v>
      </c>
      <c r="M952" s="293">
        <f t="shared" si="120"/>
        <v>0</v>
      </c>
      <c r="N952" s="359">
        <f t="shared" si="118"/>
        <v>23.961929337073645</v>
      </c>
      <c r="O952" s="331"/>
      <c r="P952" s="61"/>
      <c r="Q952" s="294"/>
      <c r="R952" s="292"/>
      <c r="S952" s="291"/>
    </row>
    <row r="953" spans="1:19" ht="14.4">
      <c r="A953" s="36">
        <f t="shared" si="113"/>
        <v>938</v>
      </c>
      <c r="B953" s="526"/>
      <c r="C953" s="36" t="str">
        <f>VLOOKUP('Employee Salary Payroll Tax '!B955,'Employee Salary Payroll Tax '!$D$1:$E$7,2,FALSE)</f>
        <v>NonUnion</v>
      </c>
      <c r="D953" s="61">
        <f t="shared" si="114"/>
        <v>2.98E-2</v>
      </c>
      <c r="E953" s="351">
        <f>'Employee Salary Payroll Tax '!N955</f>
        <v>70441.88</v>
      </c>
      <c r="F953" s="351">
        <f t="shared" si="115"/>
        <v>72541.048024000003</v>
      </c>
      <c r="G953" s="352"/>
      <c r="H953" s="351">
        <f t="shared" si="119"/>
        <v>56758.119999999995</v>
      </c>
      <c r="I953" s="351">
        <f t="shared" si="116"/>
        <v>2099.1680239999987</v>
      </c>
      <c r="J953" s="351">
        <f t="shared" si="117"/>
        <v>130.14841748799992</v>
      </c>
      <c r="K953" s="635">
        <f>SUM('Employee Salary Payroll Tax '!I955:K955)</f>
        <v>69843.89</v>
      </c>
      <c r="L953" s="635">
        <f>'Employee Salary Payroll Tax '!H955</f>
        <v>0</v>
      </c>
      <c r="M953" s="293">
        <f t="shared" si="120"/>
        <v>597.99000000000524</v>
      </c>
      <c r="N953" s="359">
        <f t="shared" si="118"/>
        <v>129.04357116216801</v>
      </c>
      <c r="O953" s="331"/>
      <c r="P953" s="61"/>
      <c r="Q953" s="294"/>
      <c r="R953" s="292"/>
      <c r="S953" s="291"/>
    </row>
    <row r="954" spans="1:19" ht="14.4">
      <c r="A954" s="36">
        <f t="shared" si="113"/>
        <v>939</v>
      </c>
      <c r="B954" s="526"/>
      <c r="C954" s="36" t="str">
        <f>VLOOKUP('Employee Salary Payroll Tax '!B956,'Employee Salary Payroll Tax '!$D$1:$E$7,2,FALSE)</f>
        <v>UA</v>
      </c>
      <c r="D954" s="61">
        <f t="shared" si="114"/>
        <v>0.03</v>
      </c>
      <c r="E954" s="351">
        <f>'Employee Salary Payroll Tax '!N956</f>
        <v>87787.04</v>
      </c>
      <c r="F954" s="351">
        <f t="shared" si="115"/>
        <v>90420.651199999993</v>
      </c>
      <c r="G954" s="352"/>
      <c r="H954" s="351">
        <f t="shared" si="119"/>
        <v>39412.960000000006</v>
      </c>
      <c r="I954" s="351">
        <f t="shared" si="116"/>
        <v>2633.6111999999994</v>
      </c>
      <c r="J954" s="351">
        <f t="shared" si="117"/>
        <v>163.28389439999995</v>
      </c>
      <c r="K954" s="635">
        <f>SUM('Employee Salary Payroll Tax '!I956:K956)</f>
        <v>79026.22</v>
      </c>
      <c r="L954" s="635">
        <f>'Employee Salary Payroll Tax '!H956</f>
        <v>1003.15</v>
      </c>
      <c r="M954" s="293">
        <f t="shared" si="120"/>
        <v>7757.6699999999928</v>
      </c>
      <c r="N954" s="359">
        <f t="shared" si="118"/>
        <v>146.9887691983256</v>
      </c>
      <c r="O954" s="331"/>
      <c r="P954" s="61"/>
      <c r="Q954" s="294"/>
      <c r="R954" s="292"/>
      <c r="S954" s="291"/>
    </row>
    <row r="955" spans="1:19" ht="14.4">
      <c r="A955" s="36">
        <f t="shared" si="113"/>
        <v>940</v>
      </c>
      <c r="B955" s="526"/>
      <c r="C955" s="36" t="str">
        <f>VLOOKUP('Employee Salary Payroll Tax '!B957,'Employee Salary Payroll Tax '!$D$1:$E$7,2,FALSE)</f>
        <v>NonUnion</v>
      </c>
      <c r="D955" s="61">
        <f t="shared" si="114"/>
        <v>2.98E-2</v>
      </c>
      <c r="E955" s="351">
        <f>'Employee Salary Payroll Tax '!N957</f>
        <v>121045.41</v>
      </c>
      <c r="F955" s="351">
        <f t="shared" si="115"/>
        <v>124652.56321800001</v>
      </c>
      <c r="G955" s="352"/>
      <c r="H955" s="351">
        <f t="shared" si="119"/>
        <v>6154.5899999999965</v>
      </c>
      <c r="I955" s="351">
        <f t="shared" si="116"/>
        <v>3607.1532180000067</v>
      </c>
      <c r="J955" s="351">
        <f t="shared" si="117"/>
        <v>223.64349951600042</v>
      </c>
      <c r="K955" s="635">
        <f>SUM('Employee Salary Payroll Tax '!I957:K957)</f>
        <v>42307.47</v>
      </c>
      <c r="L955" s="635">
        <f>'Employee Salary Payroll Tax '!H957</f>
        <v>0</v>
      </c>
      <c r="M955" s="293">
        <f t="shared" si="120"/>
        <v>78737.94</v>
      </c>
      <c r="N955" s="359">
        <f t="shared" si="118"/>
        <v>78.16728157135438</v>
      </c>
      <c r="O955" s="331"/>
      <c r="P955" s="61"/>
      <c r="Q955" s="294"/>
      <c r="R955" s="292"/>
      <c r="S955" s="291"/>
    </row>
    <row r="956" spans="1:19" ht="14.4">
      <c r="A956" s="36">
        <f t="shared" si="113"/>
        <v>941</v>
      </c>
      <c r="B956" s="526"/>
      <c r="C956" s="36" t="str">
        <f>VLOOKUP('Employee Salary Payroll Tax '!B958,'Employee Salary Payroll Tax '!$D$1:$E$7,2,FALSE)</f>
        <v>NonUnion</v>
      </c>
      <c r="D956" s="61">
        <f t="shared" si="114"/>
        <v>2.98E-2</v>
      </c>
      <c r="E956" s="351">
        <f>'Employee Salary Payroll Tax '!N958</f>
        <v>62327.99</v>
      </c>
      <c r="F956" s="351">
        <f t="shared" si="115"/>
        <v>64185.364102</v>
      </c>
      <c r="G956" s="352"/>
      <c r="H956" s="351">
        <f t="shared" si="119"/>
        <v>64872.01</v>
      </c>
      <c r="I956" s="351">
        <f t="shared" si="116"/>
        <v>1857.3741020000016</v>
      </c>
      <c r="J956" s="351">
        <f t="shared" si="117"/>
        <v>115.1571943240001</v>
      </c>
      <c r="K956" s="635">
        <f>SUM('Employee Salary Payroll Tax '!I958:K958)</f>
        <v>62327.99</v>
      </c>
      <c r="L956" s="635">
        <f>'Employee Salary Payroll Tax '!H958</f>
        <v>0</v>
      </c>
      <c r="M956" s="293">
        <f t="shared" si="120"/>
        <v>0</v>
      </c>
      <c r="N956" s="359">
        <f t="shared" si="118"/>
        <v>115.15719432215251</v>
      </c>
      <c r="O956" s="331"/>
      <c r="P956" s="61"/>
      <c r="Q956" s="294"/>
      <c r="R956" s="292"/>
      <c r="S956" s="291"/>
    </row>
    <row r="957" spans="1:19" ht="14.4">
      <c r="A957" s="36">
        <f t="shared" si="113"/>
        <v>942</v>
      </c>
      <c r="B957" s="526"/>
      <c r="C957" s="36" t="str">
        <f>VLOOKUP('Employee Salary Payroll Tax '!B959,'Employee Salary Payroll Tax '!$D$1:$E$7,2,FALSE)</f>
        <v>NonUnion</v>
      </c>
      <c r="D957" s="61">
        <f t="shared" si="114"/>
        <v>2.98E-2</v>
      </c>
      <c r="E957" s="351">
        <f>'Employee Salary Payroll Tax '!N959</f>
        <v>54459.78</v>
      </c>
      <c r="F957" s="351">
        <f t="shared" si="115"/>
        <v>56082.681444000002</v>
      </c>
      <c r="G957" s="352"/>
      <c r="H957" s="351">
        <f t="shared" si="119"/>
        <v>72740.22</v>
      </c>
      <c r="I957" s="351">
        <f t="shared" si="116"/>
        <v>1622.9014440000028</v>
      </c>
      <c r="J957" s="351">
        <f t="shared" si="117"/>
        <v>100.61988952800017</v>
      </c>
      <c r="K957" s="635">
        <f>SUM('Employee Salary Payroll Tax '!I959:K959)</f>
        <v>10076.74</v>
      </c>
      <c r="L957" s="635">
        <f>'Employee Salary Payroll Tax '!H959</f>
        <v>0</v>
      </c>
      <c r="M957" s="293">
        <f t="shared" si="120"/>
        <v>44383.040000000001</v>
      </c>
      <c r="N957" s="359">
        <f t="shared" si="118"/>
        <v>18.61778482365817</v>
      </c>
      <c r="O957" s="331"/>
      <c r="P957" s="61"/>
      <c r="Q957" s="294"/>
      <c r="R957" s="292"/>
      <c r="S957" s="291"/>
    </row>
    <row r="958" spans="1:19" ht="14.4">
      <c r="A958" s="36">
        <f t="shared" si="113"/>
        <v>943</v>
      </c>
      <c r="B958" s="526"/>
      <c r="C958" s="36" t="str">
        <f>VLOOKUP('Employee Salary Payroll Tax '!B960,'Employee Salary Payroll Tax '!$D$1:$E$7,2,FALSE)</f>
        <v>NonUnion</v>
      </c>
      <c r="D958" s="61">
        <f t="shared" si="114"/>
        <v>2.98E-2</v>
      </c>
      <c r="E958" s="351">
        <f>'Employee Salary Payroll Tax '!N960</f>
        <v>76442.679999999993</v>
      </c>
      <c r="F958" s="351">
        <f t="shared" si="115"/>
        <v>78720.671864000004</v>
      </c>
      <c r="G958" s="352"/>
      <c r="H958" s="351">
        <f t="shared" si="119"/>
        <v>50757.320000000007</v>
      </c>
      <c r="I958" s="351">
        <f t="shared" si="116"/>
        <v>2277.9918640000105</v>
      </c>
      <c r="J958" s="351">
        <f t="shared" si="117"/>
        <v>141.23549556800066</v>
      </c>
      <c r="K958" s="635">
        <f>SUM('Employee Salary Payroll Tax '!I960:K960)</f>
        <v>49407.72</v>
      </c>
      <c r="L958" s="635">
        <f>'Employee Salary Payroll Tax '!H960</f>
        <v>0</v>
      </c>
      <c r="M958" s="293">
        <f t="shared" si="120"/>
        <v>27034.959999999992</v>
      </c>
      <c r="N958" s="359">
        <f t="shared" si="118"/>
        <v>91.285703470806268</v>
      </c>
      <c r="O958" s="331"/>
      <c r="P958" s="61"/>
      <c r="Q958" s="294"/>
      <c r="R958" s="292"/>
      <c r="S958" s="291"/>
    </row>
    <row r="959" spans="1:19" ht="14.4">
      <c r="A959" s="36">
        <f t="shared" si="113"/>
        <v>944</v>
      </c>
      <c r="B959" s="526"/>
      <c r="C959" s="36" t="str">
        <f>VLOOKUP('Employee Salary Payroll Tax '!B961,'Employee Salary Payroll Tax '!$D$1:$E$7,2,FALSE)</f>
        <v>NonUnion</v>
      </c>
      <c r="D959" s="61">
        <f t="shared" si="114"/>
        <v>2.98E-2</v>
      </c>
      <c r="E959" s="351">
        <f>'Employee Salary Payroll Tax '!N961</f>
        <v>88034.98</v>
      </c>
      <c r="F959" s="351">
        <f t="shared" si="115"/>
        <v>90658.422403999997</v>
      </c>
      <c r="G959" s="352"/>
      <c r="H959" s="351">
        <f t="shared" si="119"/>
        <v>39165.020000000004</v>
      </c>
      <c r="I959" s="351">
        <f t="shared" si="116"/>
        <v>2623.4424040000013</v>
      </c>
      <c r="J959" s="351">
        <f t="shared" si="117"/>
        <v>162.65342904800008</v>
      </c>
      <c r="K959" s="635">
        <f>SUM('Employee Salary Payroll Tax '!I961:K961)</f>
        <v>0</v>
      </c>
      <c r="L959" s="635">
        <f>'Employee Salary Payroll Tax '!H961</f>
        <v>0</v>
      </c>
      <c r="M959" s="293">
        <f t="shared" si="120"/>
        <v>88034.98</v>
      </c>
      <c r="N959" s="359">
        <f t="shared" si="118"/>
        <v>0</v>
      </c>
      <c r="O959" s="331"/>
      <c r="P959" s="61"/>
      <c r="Q959" s="294"/>
      <c r="R959" s="292"/>
      <c r="S959" s="291"/>
    </row>
    <row r="960" spans="1:19" ht="14.4">
      <c r="A960" s="36">
        <f t="shared" si="113"/>
        <v>945</v>
      </c>
      <c r="B960" s="526"/>
      <c r="C960" s="36" t="str">
        <f>VLOOKUP('Employee Salary Payroll Tax '!B962,'Employee Salary Payroll Tax '!$D$1:$E$7,2,FALSE)</f>
        <v>NonUnion</v>
      </c>
      <c r="D960" s="61">
        <f t="shared" si="114"/>
        <v>2.98E-2</v>
      </c>
      <c r="E960" s="351">
        <f>'Employee Salary Payroll Tax '!N962</f>
        <v>394.31</v>
      </c>
      <c r="F960" s="351">
        <f t="shared" si="115"/>
        <v>406.06043800000003</v>
      </c>
      <c r="G960" s="352"/>
      <c r="H960" s="351">
        <f t="shared" si="119"/>
        <v>126805.69</v>
      </c>
      <c r="I960" s="351">
        <f t="shared" si="116"/>
        <v>11.750438000000031</v>
      </c>
      <c r="J960" s="351">
        <f t="shared" si="117"/>
        <v>0.72852715600000195</v>
      </c>
      <c r="K960" s="635">
        <f>SUM('Employee Salary Payroll Tax '!I962:K962)</f>
        <v>394.31</v>
      </c>
      <c r="L960" s="635">
        <f>'Employee Salary Payroll Tax '!H962</f>
        <v>0</v>
      </c>
      <c r="M960" s="293">
        <f t="shared" si="120"/>
        <v>0</v>
      </c>
      <c r="N960" s="359">
        <f t="shared" si="118"/>
        <v>0.72852715415240199</v>
      </c>
      <c r="O960" s="331"/>
      <c r="P960" s="61"/>
      <c r="Q960" s="294"/>
      <c r="R960" s="292"/>
      <c r="S960" s="291"/>
    </row>
    <row r="961" spans="1:19" ht="14.4">
      <c r="A961" s="36">
        <f t="shared" si="113"/>
        <v>946</v>
      </c>
      <c r="B961" s="526"/>
      <c r="C961" s="36" t="str">
        <f>VLOOKUP('Employee Salary Payroll Tax '!B963,'Employee Salary Payroll Tax '!$D$1:$E$7,2,FALSE)</f>
        <v>IBEW</v>
      </c>
      <c r="D961" s="61">
        <f t="shared" si="114"/>
        <v>6.875E-3</v>
      </c>
      <c r="E961" s="351">
        <f>'Employee Salary Payroll Tax '!N963</f>
        <v>111095.55</v>
      </c>
      <c r="F961" s="351">
        <f t="shared" si="115"/>
        <v>111859.33190624999</v>
      </c>
      <c r="G961" s="352"/>
      <c r="H961" s="351">
        <f t="shared" si="119"/>
        <v>16104.449999999997</v>
      </c>
      <c r="I961" s="351">
        <f t="shared" si="116"/>
        <v>763.78190624999115</v>
      </c>
      <c r="J961" s="351">
        <f t="shared" si="117"/>
        <v>47.354478187499453</v>
      </c>
      <c r="K961" s="635">
        <f>SUM('Employee Salary Payroll Tax '!I963:K963)</f>
        <v>88650.06</v>
      </c>
      <c r="L961" s="635">
        <f>'Employee Salary Payroll Tax '!H963</f>
        <v>0</v>
      </c>
      <c r="M961" s="293">
        <f t="shared" si="120"/>
        <v>22445.490000000005</v>
      </c>
      <c r="N961" s="359">
        <f t="shared" si="118"/>
        <v>37.78708807465943</v>
      </c>
      <c r="O961" s="331"/>
      <c r="P961" s="61"/>
      <c r="Q961" s="294"/>
      <c r="R961" s="292"/>
      <c r="S961" s="291"/>
    </row>
    <row r="962" spans="1:19" ht="14.4">
      <c r="A962" s="36">
        <f t="shared" si="113"/>
        <v>947</v>
      </c>
      <c r="B962" s="526"/>
      <c r="C962" s="36" t="str">
        <f>VLOOKUP('Employee Salary Payroll Tax '!B964,'Employee Salary Payroll Tax '!$D$1:$E$7,2,FALSE)</f>
        <v>UA</v>
      </c>
      <c r="D962" s="61">
        <f t="shared" si="114"/>
        <v>0.03</v>
      </c>
      <c r="E962" s="351">
        <f>'Employee Salary Payroll Tax '!N964</f>
        <v>50935.86</v>
      </c>
      <c r="F962" s="351">
        <f t="shared" si="115"/>
        <v>52463.935799999999</v>
      </c>
      <c r="G962" s="352"/>
      <c r="H962" s="351">
        <f t="shared" si="119"/>
        <v>76264.14</v>
      </c>
      <c r="I962" s="351">
        <f t="shared" si="116"/>
        <v>1528.0757999999987</v>
      </c>
      <c r="J962" s="351">
        <f t="shared" si="117"/>
        <v>94.740699599999914</v>
      </c>
      <c r="K962" s="635">
        <f>SUM('Employee Salary Payroll Tax '!I964:K964)</f>
        <v>25470.909999999996</v>
      </c>
      <c r="L962" s="635">
        <f>'Employee Salary Payroll Tax '!H964</f>
        <v>0</v>
      </c>
      <c r="M962" s="293">
        <f t="shared" si="120"/>
        <v>25464.950000000004</v>
      </c>
      <c r="N962" s="359">
        <f t="shared" si="118"/>
        <v>47.375892599069843</v>
      </c>
      <c r="O962" s="331"/>
      <c r="P962" s="61"/>
      <c r="Q962" s="294"/>
      <c r="R962" s="292"/>
      <c r="S962" s="291"/>
    </row>
    <row r="963" spans="1:19" ht="14.4">
      <c r="A963" s="36">
        <f t="shared" si="113"/>
        <v>948</v>
      </c>
      <c r="B963" s="526"/>
      <c r="C963" s="36" t="str">
        <f>VLOOKUP('Employee Salary Payroll Tax '!B965,'Employee Salary Payroll Tax '!$D$1:$E$7,2,FALSE)</f>
        <v>NonUnion</v>
      </c>
      <c r="D963" s="61">
        <f t="shared" si="114"/>
        <v>2.98E-2</v>
      </c>
      <c r="E963" s="351">
        <f>'Employee Salary Payroll Tax '!N965</f>
        <v>79610.710000000006</v>
      </c>
      <c r="F963" s="351">
        <f t="shared" si="115"/>
        <v>81983.109158000007</v>
      </c>
      <c r="G963" s="352"/>
      <c r="H963" s="351">
        <f t="shared" si="119"/>
        <v>47589.289999999994</v>
      </c>
      <c r="I963" s="351">
        <f t="shared" si="116"/>
        <v>2372.3991580000002</v>
      </c>
      <c r="J963" s="351">
        <f t="shared" si="117"/>
        <v>147.08874779600001</v>
      </c>
      <c r="K963" s="635">
        <f>SUM('Employee Salary Payroll Tax '!I965:K965)</f>
        <v>6360.1</v>
      </c>
      <c r="L963" s="635">
        <f>'Employee Salary Payroll Tax '!H965</f>
        <v>0</v>
      </c>
      <c r="M963" s="293">
        <f t="shared" si="120"/>
        <v>73250.61</v>
      </c>
      <c r="N963" s="359">
        <f t="shared" si="118"/>
        <v>11.750920759852397</v>
      </c>
      <c r="O963" s="331"/>
      <c r="P963" s="61"/>
      <c r="Q963" s="294"/>
      <c r="R963" s="292"/>
      <c r="S963" s="291"/>
    </row>
    <row r="964" spans="1:19" ht="14.4">
      <c r="A964" s="36">
        <f t="shared" si="113"/>
        <v>949</v>
      </c>
      <c r="B964" s="526"/>
      <c r="C964" s="36" t="str">
        <f>VLOOKUP('Employee Salary Payroll Tax '!B966,'Employee Salary Payroll Tax '!$D$1:$E$7,2,FALSE)</f>
        <v>NonUnion</v>
      </c>
      <c r="D964" s="61">
        <f t="shared" si="114"/>
        <v>2.98E-2</v>
      </c>
      <c r="E964" s="351">
        <f>'Employee Salary Payroll Tax '!N966</f>
        <v>73956.479999999996</v>
      </c>
      <c r="F964" s="351">
        <f t="shared" si="115"/>
        <v>76160.383103999993</v>
      </c>
      <c r="G964" s="352"/>
      <c r="H964" s="351">
        <f t="shared" si="119"/>
        <v>53243.520000000004</v>
      </c>
      <c r="I964" s="351">
        <f t="shared" si="116"/>
        <v>2203.9031039999973</v>
      </c>
      <c r="J964" s="351">
        <f t="shared" si="117"/>
        <v>136.64199244799983</v>
      </c>
      <c r="K964" s="635">
        <f>SUM('Employee Salary Payroll Tax '!I966:K966)</f>
        <v>-123.15</v>
      </c>
      <c r="L964" s="635">
        <f>'Employee Salary Payroll Tax '!H966</f>
        <v>0</v>
      </c>
      <c r="M964" s="293">
        <f t="shared" si="120"/>
        <v>74079.62999999999</v>
      </c>
      <c r="N964" s="359">
        <f t="shared" si="118"/>
        <v>-0.2275319399969232</v>
      </c>
      <c r="O964" s="331"/>
      <c r="P964" s="61"/>
      <c r="Q964" s="294"/>
      <c r="R964" s="292"/>
      <c r="S964" s="291"/>
    </row>
    <row r="965" spans="1:19" ht="14.4">
      <c r="A965" s="36">
        <f t="shared" si="113"/>
        <v>950</v>
      </c>
      <c r="B965" s="526"/>
      <c r="C965" s="36" t="str">
        <f>VLOOKUP('Employee Salary Payroll Tax '!B967,'Employee Salary Payroll Tax '!$D$1:$E$7,2,FALSE)</f>
        <v>IBEW</v>
      </c>
      <c r="D965" s="61">
        <f t="shared" si="114"/>
        <v>6.875E-3</v>
      </c>
      <c r="E965" s="351">
        <f>'Employee Salary Payroll Tax '!N967</f>
        <v>90465.15</v>
      </c>
      <c r="F965" s="351">
        <f t="shared" si="115"/>
        <v>91087.097906249997</v>
      </c>
      <c r="G965" s="352"/>
      <c r="H965" s="351">
        <f t="shared" si="119"/>
        <v>36734.850000000006</v>
      </c>
      <c r="I965" s="351">
        <f t="shared" si="116"/>
        <v>621.94790625000314</v>
      </c>
      <c r="J965" s="351">
        <f t="shared" si="117"/>
        <v>38.560770187500196</v>
      </c>
      <c r="K965" s="635">
        <f>SUM('Employee Salary Payroll Tax '!I967:K967)</f>
        <v>20298.07</v>
      </c>
      <c r="L965" s="635">
        <f>'Employee Salary Payroll Tax '!H967</f>
        <v>0</v>
      </c>
      <c r="M965" s="293">
        <f t="shared" si="120"/>
        <v>70167.079999999987</v>
      </c>
      <c r="N965" s="359">
        <f t="shared" si="118"/>
        <v>8.652052337404406</v>
      </c>
      <c r="O965" s="331"/>
      <c r="P965" s="61"/>
      <c r="Q965" s="294"/>
      <c r="R965" s="292"/>
      <c r="S965" s="291"/>
    </row>
    <row r="966" spans="1:19" ht="14.4">
      <c r="A966" s="36">
        <f t="shared" si="113"/>
        <v>951</v>
      </c>
      <c r="B966" s="526"/>
      <c r="C966" s="36" t="str">
        <f>VLOOKUP('Employee Salary Payroll Tax '!B968,'Employee Salary Payroll Tax '!$D$1:$E$7,2,FALSE)</f>
        <v>NonUnion</v>
      </c>
      <c r="D966" s="61">
        <f t="shared" si="114"/>
        <v>2.98E-2</v>
      </c>
      <c r="E966" s="351">
        <f>'Employee Salary Payroll Tax '!N968</f>
        <v>50499.56</v>
      </c>
      <c r="F966" s="351">
        <f t="shared" si="115"/>
        <v>52004.446887999999</v>
      </c>
      <c r="G966" s="352"/>
      <c r="H966" s="351">
        <f t="shared" si="119"/>
        <v>76700.44</v>
      </c>
      <c r="I966" s="351">
        <f t="shared" si="116"/>
        <v>1504.8868880000009</v>
      </c>
      <c r="J966" s="351">
        <f t="shared" si="117"/>
        <v>93.302987056000049</v>
      </c>
      <c r="K966" s="635">
        <f>SUM('Employee Salary Payroll Tax '!I968:K968)</f>
        <v>12980.19</v>
      </c>
      <c r="L966" s="635">
        <f>'Employee Salary Payroll Tax '!H968</f>
        <v>0</v>
      </c>
      <c r="M966" s="293">
        <f t="shared" si="120"/>
        <v>37519.369999999995</v>
      </c>
      <c r="N966" s="359">
        <f t="shared" si="118"/>
        <v>23.982199043525114</v>
      </c>
      <c r="O966" s="331"/>
      <c r="P966" s="61"/>
      <c r="Q966" s="294"/>
      <c r="R966" s="292"/>
      <c r="S966" s="291"/>
    </row>
    <row r="967" spans="1:19" ht="14.4">
      <c r="A967" s="36">
        <f t="shared" si="113"/>
        <v>952</v>
      </c>
      <c r="B967" s="526"/>
      <c r="C967" s="36" t="str">
        <f>VLOOKUP('Employee Salary Payroll Tax '!B969,'Employee Salary Payroll Tax '!$D$1:$E$7,2,FALSE)</f>
        <v>NonUnion</v>
      </c>
      <c r="D967" s="61">
        <f t="shared" si="114"/>
        <v>2.98E-2</v>
      </c>
      <c r="E967" s="351">
        <f>'Employee Salary Payroll Tax '!N969</f>
        <v>3392</v>
      </c>
      <c r="F967" s="351">
        <f t="shared" si="115"/>
        <v>3493.0816</v>
      </c>
      <c r="G967" s="352"/>
      <c r="H967" s="351">
        <f t="shared" si="119"/>
        <v>123808</v>
      </c>
      <c r="I967" s="351">
        <f t="shared" si="116"/>
        <v>101.08159999999998</v>
      </c>
      <c r="J967" s="351">
        <f t="shared" si="117"/>
        <v>6.2670591999999985</v>
      </c>
      <c r="K967" s="635">
        <f>SUM('Employee Salary Payroll Tax '!I969:K969)</f>
        <v>1424.21</v>
      </c>
      <c r="L967" s="635">
        <f>'Employee Salary Payroll Tax '!H969</f>
        <v>0</v>
      </c>
      <c r="M967" s="293">
        <f t="shared" si="120"/>
        <v>1967.79</v>
      </c>
      <c r="N967" s="359">
        <f t="shared" si="118"/>
        <v>2.6313703952242418</v>
      </c>
      <c r="O967" s="331"/>
      <c r="P967" s="61"/>
      <c r="Q967" s="294"/>
      <c r="R967" s="292"/>
      <c r="S967" s="291"/>
    </row>
    <row r="968" spans="1:19" ht="14.4">
      <c r="A968" s="36">
        <f t="shared" si="113"/>
        <v>953</v>
      </c>
      <c r="B968" s="526"/>
      <c r="C968" s="36" t="str">
        <f>VLOOKUP('Employee Salary Payroll Tax '!B970,'Employee Salary Payroll Tax '!$D$1:$E$7,2,FALSE)</f>
        <v>NonUnion</v>
      </c>
      <c r="D968" s="61">
        <f t="shared" si="114"/>
        <v>2.98E-2</v>
      </c>
      <c r="E968" s="351">
        <f>'Employee Salary Payroll Tax '!N970</f>
        <v>97355.08</v>
      </c>
      <c r="F968" s="351">
        <f t="shared" si="115"/>
        <v>100256.26138400001</v>
      </c>
      <c r="G968" s="352"/>
      <c r="H968" s="351">
        <f t="shared" si="119"/>
        <v>29844.92</v>
      </c>
      <c r="I968" s="351">
        <f t="shared" si="116"/>
        <v>2901.1813840000104</v>
      </c>
      <c r="J968" s="351">
        <f t="shared" si="117"/>
        <v>179.87324580800063</v>
      </c>
      <c r="K968" s="635">
        <f>SUM('Employee Salary Payroll Tax '!I970:K970)</f>
        <v>4963</v>
      </c>
      <c r="L968" s="635">
        <f>'Employee Salary Payroll Tax '!H970</f>
        <v>0</v>
      </c>
      <c r="M968" s="293">
        <f t="shared" si="120"/>
        <v>92392.08</v>
      </c>
      <c r="N968" s="359">
        <f t="shared" si="118"/>
        <v>9.1696387999058455</v>
      </c>
      <c r="O968" s="331"/>
      <c r="P968" s="61"/>
      <c r="Q968" s="294"/>
      <c r="R968" s="292"/>
      <c r="S968" s="291"/>
    </row>
    <row r="969" spans="1:19" ht="14.4">
      <c r="A969" s="36">
        <f t="shared" si="113"/>
        <v>954</v>
      </c>
      <c r="B969" s="526"/>
      <c r="C969" s="36" t="str">
        <f>VLOOKUP('Employee Salary Payroll Tax '!B971,'Employee Salary Payroll Tax '!$D$1:$E$7,2,FALSE)</f>
        <v>IBEW</v>
      </c>
      <c r="D969" s="61">
        <f t="shared" si="114"/>
        <v>6.875E-3</v>
      </c>
      <c r="E969" s="351">
        <f>'Employee Salary Payroll Tax '!N971</f>
        <v>122728.34</v>
      </c>
      <c r="F969" s="351">
        <f t="shared" si="115"/>
        <v>123572.09733749999</v>
      </c>
      <c r="G969" s="352"/>
      <c r="H969" s="351">
        <f t="shared" si="119"/>
        <v>4471.6600000000035</v>
      </c>
      <c r="I969" s="351">
        <f t="shared" si="116"/>
        <v>843.75733749999199</v>
      </c>
      <c r="J969" s="351">
        <f t="shared" si="117"/>
        <v>52.312954924999502</v>
      </c>
      <c r="K969" s="635">
        <f>SUM('Employee Salary Payroll Tax '!I971:K971)</f>
        <v>122661.35</v>
      </c>
      <c r="L969" s="635">
        <f>'Employee Salary Payroll Tax '!H971</f>
        <v>0</v>
      </c>
      <c r="M969" s="293">
        <f t="shared" si="120"/>
        <v>66.989999999990687</v>
      </c>
      <c r="N969" s="359">
        <f t="shared" si="118"/>
        <v>52.284400437073494</v>
      </c>
      <c r="O969" s="331"/>
      <c r="P969" s="61"/>
      <c r="Q969" s="294"/>
      <c r="R969" s="292"/>
      <c r="S969" s="291"/>
    </row>
    <row r="970" spans="1:19" ht="14.4">
      <c r="A970" s="36">
        <f t="shared" si="113"/>
        <v>955</v>
      </c>
      <c r="B970" s="526"/>
      <c r="C970" s="36" t="str">
        <f>VLOOKUP('Employee Salary Payroll Tax '!B972,'Employee Salary Payroll Tax '!$D$1:$E$7,2,FALSE)</f>
        <v>NonUnion</v>
      </c>
      <c r="D970" s="61">
        <f t="shared" si="114"/>
        <v>2.98E-2</v>
      </c>
      <c r="E970" s="351">
        <f>'Employee Salary Payroll Tax '!N972</f>
        <v>118947.84</v>
      </c>
      <c r="F970" s="351">
        <f t="shared" si="115"/>
        <v>122492.485632</v>
      </c>
      <c r="G970" s="352"/>
      <c r="H970" s="351">
        <f t="shared" si="119"/>
        <v>8252.1600000000035</v>
      </c>
      <c r="I970" s="351">
        <f t="shared" si="116"/>
        <v>3544.6456319999998</v>
      </c>
      <c r="J970" s="351">
        <f t="shared" si="117"/>
        <v>219.76802918399997</v>
      </c>
      <c r="K970" s="635">
        <f>SUM('Employee Salary Payroll Tax '!I972:K972)</f>
        <v>118947.84</v>
      </c>
      <c r="L970" s="635">
        <f>'Employee Salary Payroll Tax '!H972</f>
        <v>0</v>
      </c>
      <c r="M970" s="293">
        <f t="shared" si="120"/>
        <v>0</v>
      </c>
      <c r="N970" s="359">
        <f t="shared" si="118"/>
        <v>219.76802918215239</v>
      </c>
      <c r="O970" s="331"/>
      <c r="P970" s="61"/>
      <c r="Q970" s="294"/>
      <c r="R970" s="292"/>
      <c r="S970" s="291"/>
    </row>
    <row r="971" spans="1:19" ht="14.4">
      <c r="A971" s="36">
        <f t="shared" si="113"/>
        <v>956</v>
      </c>
      <c r="B971" s="526"/>
      <c r="C971" s="36" t="str">
        <f>VLOOKUP('Employee Salary Payroll Tax '!B973,'Employee Salary Payroll Tax '!$D$1:$E$7,2,FALSE)</f>
        <v>IBEW</v>
      </c>
      <c r="D971" s="61">
        <f t="shared" si="114"/>
        <v>6.875E-3</v>
      </c>
      <c r="E971" s="351">
        <f>'Employee Salary Payroll Tax '!N973</f>
        <v>5642.85</v>
      </c>
      <c r="F971" s="351">
        <f t="shared" si="115"/>
        <v>5681.6445937500002</v>
      </c>
      <c r="G971" s="352"/>
      <c r="H971" s="351">
        <f t="shared" si="119"/>
        <v>121557.15</v>
      </c>
      <c r="I971" s="351">
        <f t="shared" si="116"/>
        <v>38.794593749999876</v>
      </c>
      <c r="J971" s="351">
        <f t="shared" si="117"/>
        <v>2.4052648124999925</v>
      </c>
      <c r="K971" s="635">
        <f>SUM('Employee Salary Payroll Tax '!I973:K973)</f>
        <v>5642.85</v>
      </c>
      <c r="L971" s="635">
        <f>'Employee Salary Payroll Tax '!H973</f>
        <v>0</v>
      </c>
      <c r="M971" s="293">
        <f t="shared" si="120"/>
        <v>0</v>
      </c>
      <c r="N971" s="359">
        <f t="shared" si="118"/>
        <v>2.4052648120737423</v>
      </c>
      <c r="O971" s="331"/>
      <c r="P971" s="61"/>
      <c r="Q971" s="294"/>
      <c r="R971" s="292"/>
      <c r="S971" s="291"/>
    </row>
    <row r="972" spans="1:19" ht="14.4">
      <c r="A972" s="36">
        <f t="shared" si="113"/>
        <v>957</v>
      </c>
      <c r="B972" s="526"/>
      <c r="C972" s="36" t="str">
        <f>VLOOKUP('Employee Salary Payroll Tax '!B974,'Employee Salary Payroll Tax '!$D$1:$E$7,2,FALSE)</f>
        <v>IBEW</v>
      </c>
      <c r="D972" s="61">
        <f t="shared" si="114"/>
        <v>6.875E-3</v>
      </c>
      <c r="E972" s="351">
        <f>'Employee Salary Payroll Tax '!N974</f>
        <v>51487.22</v>
      </c>
      <c r="F972" s="351">
        <f t="shared" si="115"/>
        <v>51841.194637499997</v>
      </c>
      <c r="G972" s="352"/>
      <c r="H972" s="351">
        <f t="shared" si="119"/>
        <v>75712.78</v>
      </c>
      <c r="I972" s="351">
        <f t="shared" si="116"/>
        <v>353.97463749999588</v>
      </c>
      <c r="J972" s="351">
        <f t="shared" si="117"/>
        <v>21.946427524999745</v>
      </c>
      <c r="K972" s="635">
        <f>SUM('Employee Salary Payroll Tax '!I974:K974)</f>
        <v>51487.22</v>
      </c>
      <c r="L972" s="635">
        <f>'Employee Salary Payroll Tax '!H974</f>
        <v>0</v>
      </c>
      <c r="M972" s="293">
        <f t="shared" si="120"/>
        <v>0</v>
      </c>
      <c r="N972" s="359">
        <f t="shared" si="118"/>
        <v>21.946427524573494</v>
      </c>
      <c r="O972" s="331"/>
      <c r="P972" s="61"/>
      <c r="Q972" s="294"/>
      <c r="R972" s="292"/>
      <c r="S972" s="291"/>
    </row>
    <row r="973" spans="1:19" ht="14.4">
      <c r="A973" s="36">
        <f t="shared" si="113"/>
        <v>958</v>
      </c>
      <c r="B973" s="526"/>
      <c r="C973" s="36" t="str">
        <f>VLOOKUP('Employee Salary Payroll Tax '!B975,'Employee Salary Payroll Tax '!$D$1:$E$7,2,FALSE)</f>
        <v>NonUnion</v>
      </c>
      <c r="D973" s="61">
        <f t="shared" si="114"/>
        <v>2.98E-2</v>
      </c>
      <c r="E973" s="351">
        <f>'Employee Salary Payroll Tax '!N975</f>
        <v>59692.13</v>
      </c>
      <c r="F973" s="351">
        <f t="shared" si="115"/>
        <v>61470.955474000002</v>
      </c>
      <c r="G973" s="352"/>
      <c r="H973" s="351">
        <f t="shared" si="119"/>
        <v>67507.87</v>
      </c>
      <c r="I973" s="351">
        <f t="shared" si="116"/>
        <v>1778.8254740000048</v>
      </c>
      <c r="J973" s="351">
        <f t="shared" si="117"/>
        <v>110.2871793880003</v>
      </c>
      <c r="K973" s="635">
        <f>SUM('Employee Salary Payroll Tax '!I975:K975)</f>
        <v>-104.21000000000001</v>
      </c>
      <c r="L973" s="635">
        <f>'Employee Salary Payroll Tax '!H975</f>
        <v>0</v>
      </c>
      <c r="M973" s="293">
        <f t="shared" si="120"/>
        <v>59796.34</v>
      </c>
      <c r="N973" s="359">
        <f t="shared" si="118"/>
        <v>-0.192538395996775</v>
      </c>
      <c r="O973" s="331"/>
      <c r="P973" s="61"/>
      <c r="Q973" s="294"/>
      <c r="R973" s="292"/>
      <c r="S973" s="291"/>
    </row>
    <row r="974" spans="1:19" ht="14.4">
      <c r="A974" s="36">
        <f t="shared" si="113"/>
        <v>959</v>
      </c>
      <c r="B974" s="526"/>
      <c r="C974" s="36" t="str">
        <f>VLOOKUP('Employee Salary Payroll Tax '!B976,'Employee Salary Payroll Tax '!$D$1:$E$7,2,FALSE)</f>
        <v>IBEW</v>
      </c>
      <c r="D974" s="61">
        <f t="shared" si="114"/>
        <v>6.875E-3</v>
      </c>
      <c r="E974" s="351">
        <f>'Employee Salary Payroll Tax '!N976</f>
        <v>33472.58</v>
      </c>
      <c r="F974" s="351">
        <f t="shared" si="115"/>
        <v>33702.703987499997</v>
      </c>
      <c r="G974" s="352"/>
      <c r="H974" s="351">
        <f t="shared" si="119"/>
        <v>93727.42</v>
      </c>
      <c r="I974" s="351">
        <f t="shared" si="116"/>
        <v>230.12398749999556</v>
      </c>
      <c r="J974" s="351">
        <f t="shared" si="117"/>
        <v>14.267687224999724</v>
      </c>
      <c r="K974" s="635">
        <f>SUM('Employee Salary Payroll Tax '!I976:K976)</f>
        <v>33472.58</v>
      </c>
      <c r="L974" s="635">
        <f>'Employee Salary Payroll Tax '!H976</f>
        <v>0</v>
      </c>
      <c r="M974" s="293">
        <f t="shared" si="120"/>
        <v>0</v>
      </c>
      <c r="N974" s="359">
        <f t="shared" si="118"/>
        <v>14.267687224573473</v>
      </c>
      <c r="O974" s="331"/>
      <c r="P974" s="61"/>
      <c r="Q974" s="294"/>
      <c r="R974" s="292"/>
      <c r="S974" s="291"/>
    </row>
    <row r="975" spans="1:19" ht="14.4">
      <c r="A975" s="36">
        <f t="shared" si="113"/>
        <v>960</v>
      </c>
      <c r="B975" s="526"/>
      <c r="C975" s="36" t="str">
        <f>VLOOKUP('Employee Salary Payroll Tax '!B977,'Employee Salary Payroll Tax '!$D$1:$E$7,2,FALSE)</f>
        <v>NonUnion</v>
      </c>
      <c r="D975" s="61">
        <f t="shared" si="114"/>
        <v>2.98E-2</v>
      </c>
      <c r="E975" s="351">
        <f>'Employee Salary Payroll Tax '!N977</f>
        <v>29331.34</v>
      </c>
      <c r="F975" s="351">
        <f t="shared" si="115"/>
        <v>30205.413932000003</v>
      </c>
      <c r="G975" s="352"/>
      <c r="H975" s="351">
        <f t="shared" si="119"/>
        <v>97868.66</v>
      </c>
      <c r="I975" s="351">
        <f t="shared" si="116"/>
        <v>874.07393200000297</v>
      </c>
      <c r="J975" s="351">
        <f t="shared" si="117"/>
        <v>54.192583784000185</v>
      </c>
      <c r="K975" s="635">
        <f>SUM('Employee Salary Payroll Tax '!I977:K977)</f>
        <v>29331.34</v>
      </c>
      <c r="L975" s="635">
        <f>'Employee Salary Payroll Tax '!H977</f>
        <v>0</v>
      </c>
      <c r="M975" s="293">
        <f t="shared" si="120"/>
        <v>0</v>
      </c>
      <c r="N975" s="359">
        <f t="shared" si="118"/>
        <v>54.192583782152589</v>
      </c>
      <c r="O975" s="331"/>
      <c r="P975" s="61"/>
      <c r="Q975" s="294"/>
      <c r="R975" s="292"/>
      <c r="S975" s="291"/>
    </row>
    <row r="976" spans="1:19" ht="14.4">
      <c r="A976" s="36">
        <f t="shared" si="113"/>
        <v>961</v>
      </c>
      <c r="B976" s="526"/>
      <c r="C976" s="36" t="str">
        <f>VLOOKUP('Employee Salary Payroll Tax '!B978,'Employee Salary Payroll Tax '!$D$1:$E$7,2,FALSE)</f>
        <v>NonUnion</v>
      </c>
      <c r="D976" s="61">
        <f t="shared" si="114"/>
        <v>2.98E-2</v>
      </c>
      <c r="E976" s="351">
        <f>'Employee Salary Payroll Tax '!N978</f>
        <v>119927.63</v>
      </c>
      <c r="F976" s="351">
        <f t="shared" si="115"/>
        <v>123501.47337400001</v>
      </c>
      <c r="G976" s="352"/>
      <c r="H976" s="351">
        <f t="shared" si="119"/>
        <v>7272.3699999999953</v>
      </c>
      <c r="I976" s="351">
        <f t="shared" si="116"/>
        <v>3573.8433740000037</v>
      </c>
      <c r="J976" s="351">
        <f t="shared" si="117"/>
        <v>221.57828918800021</v>
      </c>
      <c r="K976" s="635">
        <f>SUM('Employee Salary Payroll Tax '!I978:K978)</f>
        <v>119927.63</v>
      </c>
      <c r="L976" s="635">
        <f>'Employee Salary Payroll Tax '!H978</f>
        <v>0</v>
      </c>
      <c r="M976" s="293">
        <f t="shared" si="120"/>
        <v>0</v>
      </c>
      <c r="N976" s="359">
        <f t="shared" si="118"/>
        <v>221.5782891861526</v>
      </c>
      <c r="O976" s="331"/>
      <c r="P976" s="61"/>
      <c r="Q976" s="294"/>
      <c r="R976" s="292"/>
      <c r="S976" s="291"/>
    </row>
    <row r="977" spans="1:19" ht="14.4">
      <c r="A977" s="36">
        <f t="shared" ref="A977:A1040" si="121">+A976+1</f>
        <v>962</v>
      </c>
      <c r="B977" s="526"/>
      <c r="C977" s="36" t="str">
        <f>VLOOKUP('Employee Salary Payroll Tax '!B979,'Employee Salary Payroll Tax '!$D$1:$E$7,2,FALSE)</f>
        <v>NonUnion</v>
      </c>
      <c r="D977" s="61">
        <f t="shared" ref="D977:D1040" si="122">VLOOKUP(C977,C$9:D$12,2)</f>
        <v>2.98E-2</v>
      </c>
      <c r="E977" s="351">
        <f>'Employee Salary Payroll Tax '!N979</f>
        <v>28899.32</v>
      </c>
      <c r="F977" s="351">
        <f t="shared" ref="F977:F1040" si="123">E977*(1+D977)</f>
        <v>29760.519736000002</v>
      </c>
      <c r="G977" s="352"/>
      <c r="H977" s="351">
        <f t="shared" si="119"/>
        <v>98300.68</v>
      </c>
      <c r="I977" s="351">
        <f t="shared" ref="I977:I1040" si="124">F977-E977</f>
        <v>861.1997360000023</v>
      </c>
      <c r="J977" s="351">
        <f t="shared" ref="J977:J1040" si="125">IF(H977&gt;I977,I977*$J$12,H977*$J$12)</f>
        <v>53.394383632000142</v>
      </c>
      <c r="K977" s="635">
        <f>SUM('Employee Salary Payroll Tax '!I979:K979)</f>
        <v>28899.32</v>
      </c>
      <c r="L977" s="635">
        <f>'Employee Salary Payroll Tax '!H979</f>
        <v>0</v>
      </c>
      <c r="M977" s="293">
        <f t="shared" si="120"/>
        <v>0</v>
      </c>
      <c r="N977" s="359">
        <f t="shared" ref="N977:N1040" si="126">J977*K977/(SUM(K977:M977)+0.000001)</f>
        <v>53.394383630152539</v>
      </c>
      <c r="O977" s="331"/>
      <c r="P977" s="61"/>
      <c r="Q977" s="294"/>
      <c r="R977" s="292"/>
      <c r="S977" s="291"/>
    </row>
    <row r="978" spans="1:19" ht="14.4">
      <c r="A978" s="36">
        <f t="shared" si="121"/>
        <v>963</v>
      </c>
      <c r="B978" s="526"/>
      <c r="C978" s="36" t="str">
        <f>VLOOKUP('Employee Salary Payroll Tax '!B980,'Employee Salary Payroll Tax '!$D$1:$E$7,2,FALSE)</f>
        <v>NonUnion</v>
      </c>
      <c r="D978" s="61">
        <f t="shared" si="122"/>
        <v>2.98E-2</v>
      </c>
      <c r="E978" s="351">
        <f>'Employee Salary Payroll Tax '!N980</f>
        <v>38953.43</v>
      </c>
      <c r="F978" s="351">
        <f t="shared" si="123"/>
        <v>40114.242214000005</v>
      </c>
      <c r="G978" s="352"/>
      <c r="H978" s="351">
        <f t="shared" ref="H978:H1041" si="127">IF(E978&gt;$H$12,0,$H$12-E978)</f>
        <v>88246.57</v>
      </c>
      <c r="I978" s="351">
        <f t="shared" si="124"/>
        <v>1160.812214000005</v>
      </c>
      <c r="J978" s="351">
        <f t="shared" si="125"/>
        <v>71.970357268000313</v>
      </c>
      <c r="K978" s="635">
        <f>SUM('Employee Salary Payroll Tax '!I980:K980)</f>
        <v>1114.24</v>
      </c>
      <c r="L978" s="635">
        <f>'Employee Salary Payroll Tax '!H980</f>
        <v>0</v>
      </c>
      <c r="M978" s="293">
        <f t="shared" ref="M978:M1041" si="128">E978-K978-L978</f>
        <v>37839.19</v>
      </c>
      <c r="N978" s="359">
        <f t="shared" si="126"/>
        <v>2.0586698239471595</v>
      </c>
      <c r="O978" s="331"/>
      <c r="P978" s="61"/>
      <c r="Q978" s="294"/>
      <c r="R978" s="292"/>
      <c r="S978" s="291"/>
    </row>
    <row r="979" spans="1:19" ht="14.4">
      <c r="A979" s="36">
        <f t="shared" si="121"/>
        <v>964</v>
      </c>
      <c r="B979" s="526"/>
      <c r="C979" s="36" t="str">
        <f>VLOOKUP('Employee Salary Payroll Tax '!B981,'Employee Salary Payroll Tax '!$D$1:$E$7,2,FALSE)</f>
        <v>NonUnion</v>
      </c>
      <c r="D979" s="61">
        <f t="shared" si="122"/>
        <v>2.98E-2</v>
      </c>
      <c r="E979" s="351">
        <f>'Employee Salary Payroll Tax '!N981</f>
        <v>66261.39</v>
      </c>
      <c r="F979" s="351">
        <f t="shared" si="123"/>
        <v>68235.979422000004</v>
      </c>
      <c r="G979" s="352"/>
      <c r="H979" s="351">
        <f t="shared" si="127"/>
        <v>60938.61</v>
      </c>
      <c r="I979" s="351">
        <f t="shared" si="124"/>
        <v>1974.5894220000046</v>
      </c>
      <c r="J979" s="351">
        <f t="shared" si="125"/>
        <v>122.42454416400028</v>
      </c>
      <c r="K979" s="635">
        <f>SUM('Employee Salary Payroll Tax '!I981:K981)</f>
        <v>64156.37</v>
      </c>
      <c r="L979" s="635">
        <f>'Employee Salary Payroll Tax '!H981</f>
        <v>0</v>
      </c>
      <c r="M979" s="293">
        <f t="shared" si="128"/>
        <v>2105.0199999999968</v>
      </c>
      <c r="N979" s="359">
        <f t="shared" si="126"/>
        <v>118.53530921021138</v>
      </c>
      <c r="O979" s="331"/>
      <c r="P979" s="61"/>
      <c r="Q979" s="294"/>
      <c r="R979" s="292"/>
      <c r="S979" s="291"/>
    </row>
    <row r="980" spans="1:19" ht="14.4">
      <c r="A980" s="36">
        <f t="shared" si="121"/>
        <v>965</v>
      </c>
      <c r="B980" s="526"/>
      <c r="C980" s="36" t="str">
        <f>VLOOKUP('Employee Salary Payroll Tax '!B982,'Employee Salary Payroll Tax '!$D$1:$E$7,2,FALSE)</f>
        <v>NonUnion</v>
      </c>
      <c r="D980" s="61">
        <f t="shared" si="122"/>
        <v>2.98E-2</v>
      </c>
      <c r="E980" s="351">
        <f>'Employee Salary Payroll Tax '!N982</f>
        <v>121119.98</v>
      </c>
      <c r="F980" s="351">
        <f t="shared" si="123"/>
        <v>124729.355404</v>
      </c>
      <c r="G980" s="352"/>
      <c r="H980" s="351">
        <f t="shared" si="127"/>
        <v>6080.0200000000041</v>
      </c>
      <c r="I980" s="351">
        <f t="shared" si="124"/>
        <v>3609.3754040000058</v>
      </c>
      <c r="J980" s="351">
        <f t="shared" si="125"/>
        <v>223.78127504800037</v>
      </c>
      <c r="K980" s="635">
        <f>SUM('Employee Salary Payroll Tax '!I982:K982)</f>
        <v>114623.98</v>
      </c>
      <c r="L980" s="635">
        <f>'Employee Salary Payroll Tax '!H982</f>
        <v>0</v>
      </c>
      <c r="M980" s="293">
        <f t="shared" si="128"/>
        <v>6496</v>
      </c>
      <c r="N980" s="359">
        <f t="shared" si="126"/>
        <v>211.77926544625186</v>
      </c>
      <c r="O980" s="331"/>
      <c r="P980" s="61"/>
      <c r="Q980" s="294"/>
      <c r="R980" s="292"/>
      <c r="S980" s="291"/>
    </row>
    <row r="981" spans="1:19" ht="14.4">
      <c r="A981" s="36">
        <f t="shared" si="121"/>
        <v>966</v>
      </c>
      <c r="B981" s="526"/>
      <c r="C981" s="36" t="str">
        <f>VLOOKUP('Employee Salary Payroll Tax '!B983,'Employee Salary Payroll Tax '!$D$1:$E$7,2,FALSE)</f>
        <v>NonUnion</v>
      </c>
      <c r="D981" s="61">
        <f t="shared" si="122"/>
        <v>2.98E-2</v>
      </c>
      <c r="E981" s="351">
        <f>'Employee Salary Payroll Tax '!N983</f>
        <v>48350.37</v>
      </c>
      <c r="F981" s="351">
        <f t="shared" si="123"/>
        <v>49791.211026000004</v>
      </c>
      <c r="G981" s="352"/>
      <c r="H981" s="351">
        <f t="shared" si="127"/>
        <v>78849.63</v>
      </c>
      <c r="I981" s="351">
        <f t="shared" si="124"/>
        <v>1440.8410260000019</v>
      </c>
      <c r="J981" s="351">
        <f t="shared" si="125"/>
        <v>89.33214361200011</v>
      </c>
      <c r="K981" s="635">
        <f>SUM('Employee Salary Payroll Tax '!I983:K983)</f>
        <v>-0.14000000000000001</v>
      </c>
      <c r="L981" s="635">
        <f>'Employee Salary Payroll Tax '!H983</f>
        <v>0</v>
      </c>
      <c r="M981" s="293">
        <f t="shared" si="128"/>
        <v>48350.51</v>
      </c>
      <c r="N981" s="359">
        <f t="shared" si="126"/>
        <v>-2.5866399999465052E-4</v>
      </c>
      <c r="O981" s="331"/>
      <c r="P981" s="61"/>
      <c r="Q981" s="294"/>
      <c r="R981" s="292"/>
      <c r="S981" s="291"/>
    </row>
    <row r="982" spans="1:19" ht="14.4">
      <c r="A982" s="36">
        <f t="shared" si="121"/>
        <v>967</v>
      </c>
      <c r="B982" s="526"/>
      <c r="C982" s="36" t="str">
        <f>VLOOKUP('Employee Salary Payroll Tax '!B984,'Employee Salary Payroll Tax '!$D$1:$E$7,2,FALSE)</f>
        <v>NonUnion</v>
      </c>
      <c r="D982" s="61">
        <f t="shared" si="122"/>
        <v>2.98E-2</v>
      </c>
      <c r="E982" s="351">
        <f>'Employee Salary Payroll Tax '!N984</f>
        <v>72834.69</v>
      </c>
      <c r="F982" s="351">
        <f t="shared" si="123"/>
        <v>75005.163762000011</v>
      </c>
      <c r="G982" s="352"/>
      <c r="H982" s="351">
        <f t="shared" si="127"/>
        <v>54365.31</v>
      </c>
      <c r="I982" s="351">
        <f t="shared" si="124"/>
        <v>2170.4737620000087</v>
      </c>
      <c r="J982" s="351">
        <f t="shared" si="125"/>
        <v>134.56937324400053</v>
      </c>
      <c r="K982" s="635">
        <f>SUM('Employee Salary Payroll Tax '!I984:K984)</f>
        <v>72834.69</v>
      </c>
      <c r="L982" s="635">
        <f>'Employee Salary Payroll Tax '!H984</f>
        <v>0</v>
      </c>
      <c r="M982" s="293">
        <f t="shared" si="128"/>
        <v>0</v>
      </c>
      <c r="N982" s="359">
        <f t="shared" si="126"/>
        <v>134.56937324215295</v>
      </c>
      <c r="O982" s="331"/>
      <c r="P982" s="61"/>
      <c r="Q982" s="294"/>
      <c r="R982" s="292"/>
      <c r="S982" s="291"/>
    </row>
    <row r="983" spans="1:19" ht="14.4">
      <c r="A983" s="36">
        <f t="shared" si="121"/>
        <v>968</v>
      </c>
      <c r="B983" s="526"/>
      <c r="C983" s="36" t="str">
        <f>VLOOKUP('Employee Salary Payroll Tax '!B985,'Employee Salary Payroll Tax '!$D$1:$E$7,2,FALSE)</f>
        <v>NonUnion</v>
      </c>
      <c r="D983" s="61">
        <f t="shared" si="122"/>
        <v>2.98E-2</v>
      </c>
      <c r="E983" s="351">
        <f>'Employee Salary Payroll Tax '!N985</f>
        <v>62184.87</v>
      </c>
      <c r="F983" s="351">
        <f t="shared" si="123"/>
        <v>64037.979126000006</v>
      </c>
      <c r="G983" s="352"/>
      <c r="H983" s="351">
        <f t="shared" si="127"/>
        <v>65015.13</v>
      </c>
      <c r="I983" s="351">
        <f t="shared" si="124"/>
        <v>1853.109126000003</v>
      </c>
      <c r="J983" s="351">
        <f t="shared" si="125"/>
        <v>114.89276581200019</v>
      </c>
      <c r="K983" s="635">
        <f>SUM('Employee Salary Payroll Tax '!I985:K985)</f>
        <v>38221.11</v>
      </c>
      <c r="L983" s="635">
        <f>'Employee Salary Payroll Tax '!H985</f>
        <v>0</v>
      </c>
      <c r="M983" s="293">
        <f t="shared" si="128"/>
        <v>23963.760000000002</v>
      </c>
      <c r="N983" s="359">
        <f t="shared" si="126"/>
        <v>70.617322834864524</v>
      </c>
      <c r="O983" s="331"/>
      <c r="P983" s="61"/>
      <c r="Q983" s="294"/>
      <c r="R983" s="292"/>
      <c r="S983" s="291"/>
    </row>
    <row r="984" spans="1:19" ht="14.4">
      <c r="A984" s="36">
        <f t="shared" si="121"/>
        <v>969</v>
      </c>
      <c r="B984" s="526"/>
      <c r="C984" s="36" t="str">
        <f>VLOOKUP('Employee Salary Payroll Tax '!B986,'Employee Salary Payroll Tax '!$D$1:$E$7,2,FALSE)</f>
        <v>NonUnion</v>
      </c>
      <c r="D984" s="61">
        <f t="shared" si="122"/>
        <v>2.98E-2</v>
      </c>
      <c r="E984" s="351">
        <f>'Employee Salary Payroll Tax '!N986</f>
        <v>13284.38</v>
      </c>
      <c r="F984" s="351">
        <f t="shared" si="123"/>
        <v>13680.254524</v>
      </c>
      <c r="G984" s="352"/>
      <c r="H984" s="351">
        <f t="shared" si="127"/>
        <v>113915.62</v>
      </c>
      <c r="I984" s="351">
        <f t="shared" si="124"/>
        <v>395.87452400000075</v>
      </c>
      <c r="J984" s="351">
        <f t="shared" si="125"/>
        <v>24.544220488000047</v>
      </c>
      <c r="K984" s="635">
        <f>SUM('Employee Salary Payroll Tax '!I986:K986)</f>
        <v>4190.6499999999996</v>
      </c>
      <c r="L984" s="635">
        <f>'Employee Salary Payroll Tax '!H986</f>
        <v>0</v>
      </c>
      <c r="M984" s="293">
        <f t="shared" si="128"/>
        <v>9093.73</v>
      </c>
      <c r="N984" s="359">
        <f t="shared" si="126"/>
        <v>7.7426449394171764</v>
      </c>
      <c r="O984" s="331"/>
      <c r="P984" s="61"/>
      <c r="Q984" s="294"/>
      <c r="R984" s="292"/>
      <c r="S984" s="291"/>
    </row>
    <row r="985" spans="1:19" ht="14.4">
      <c r="A985" s="36">
        <f t="shared" si="121"/>
        <v>970</v>
      </c>
      <c r="B985" s="526"/>
      <c r="C985" s="36" t="str">
        <f>VLOOKUP('Employee Salary Payroll Tax '!B987,'Employee Salary Payroll Tax '!$D$1:$E$7,2,FALSE)</f>
        <v>UA</v>
      </c>
      <c r="D985" s="61">
        <f t="shared" si="122"/>
        <v>0.03</v>
      </c>
      <c r="E985" s="351">
        <f>'Employee Salary Payroll Tax '!N987</f>
        <v>85418.51</v>
      </c>
      <c r="F985" s="351">
        <f t="shared" si="123"/>
        <v>87981.065300000002</v>
      </c>
      <c r="G985" s="352"/>
      <c r="H985" s="351">
        <f t="shared" si="127"/>
        <v>41781.490000000005</v>
      </c>
      <c r="I985" s="351">
        <f t="shared" si="124"/>
        <v>2562.5553000000073</v>
      </c>
      <c r="J985" s="351">
        <f t="shared" si="125"/>
        <v>158.87842860000046</v>
      </c>
      <c r="K985" s="635">
        <f>SUM('Employee Salary Payroll Tax '!I987:K987)</f>
        <v>28478.49</v>
      </c>
      <c r="L985" s="635">
        <f>'Employee Salary Payroll Tax '!H987</f>
        <v>0</v>
      </c>
      <c r="M985" s="293">
        <f t="shared" si="128"/>
        <v>56940.01999999999</v>
      </c>
      <c r="N985" s="359">
        <f t="shared" si="126"/>
        <v>52.969991399380035</v>
      </c>
      <c r="O985" s="331"/>
      <c r="P985" s="61"/>
      <c r="Q985" s="294"/>
      <c r="R985" s="292"/>
      <c r="S985" s="291"/>
    </row>
    <row r="986" spans="1:19" ht="14.4">
      <c r="A986" s="36">
        <f t="shared" si="121"/>
        <v>971</v>
      </c>
      <c r="B986" s="526"/>
      <c r="C986" s="36" t="str">
        <f>VLOOKUP('Employee Salary Payroll Tax '!B988,'Employee Salary Payroll Tax '!$D$1:$E$7,2,FALSE)</f>
        <v>NonUnion</v>
      </c>
      <c r="D986" s="61">
        <f t="shared" si="122"/>
        <v>2.98E-2</v>
      </c>
      <c r="E986" s="351">
        <f>'Employee Salary Payroll Tax '!N988</f>
        <v>61173.65</v>
      </c>
      <c r="F986" s="351">
        <f t="shared" si="123"/>
        <v>62996.624770000002</v>
      </c>
      <c r="G986" s="352"/>
      <c r="H986" s="351">
        <f t="shared" si="127"/>
        <v>66026.350000000006</v>
      </c>
      <c r="I986" s="351">
        <f t="shared" si="124"/>
        <v>1822.9747700000007</v>
      </c>
      <c r="J986" s="351">
        <f t="shared" si="125"/>
        <v>113.02443574000004</v>
      </c>
      <c r="K986" s="635">
        <f>SUM('Employee Salary Payroll Tax '!I988:K988)</f>
        <v>4775.4199999999992</v>
      </c>
      <c r="L986" s="635">
        <f>'Employee Salary Payroll Tax '!H988</f>
        <v>0</v>
      </c>
      <c r="M986" s="293">
        <f t="shared" si="128"/>
        <v>56398.23</v>
      </c>
      <c r="N986" s="359">
        <f t="shared" si="126"/>
        <v>8.8230659918557706</v>
      </c>
      <c r="O986" s="331"/>
      <c r="P986" s="61"/>
      <c r="Q986" s="294"/>
      <c r="R986" s="292"/>
      <c r="S986" s="291"/>
    </row>
    <row r="987" spans="1:19" ht="14.4">
      <c r="A987" s="36">
        <f t="shared" si="121"/>
        <v>972</v>
      </c>
      <c r="B987" s="526"/>
      <c r="C987" s="36" t="str">
        <f>VLOOKUP('Employee Salary Payroll Tax '!B989,'Employee Salary Payroll Tax '!$D$1:$E$7,2,FALSE)</f>
        <v>IBEW</v>
      </c>
      <c r="D987" s="61">
        <f t="shared" si="122"/>
        <v>6.875E-3</v>
      </c>
      <c r="E987" s="351">
        <f>'Employee Salary Payroll Tax '!N989</f>
        <v>134852.23000000001</v>
      </c>
      <c r="F987" s="351">
        <f t="shared" si="123"/>
        <v>135779.33908125001</v>
      </c>
      <c r="G987" s="352"/>
      <c r="H987" s="351">
        <f t="shared" si="127"/>
        <v>0</v>
      </c>
      <c r="I987" s="351">
        <f t="shared" si="124"/>
        <v>927.10908125000424</v>
      </c>
      <c r="J987" s="351">
        <f t="shared" si="125"/>
        <v>0</v>
      </c>
      <c r="K987" s="635">
        <f>SUM('Employee Salary Payroll Tax '!I989:K989)</f>
        <v>134822.60999999999</v>
      </c>
      <c r="L987" s="635">
        <f>'Employee Salary Payroll Tax '!H989</f>
        <v>0</v>
      </c>
      <c r="M987" s="293">
        <f t="shared" si="128"/>
        <v>29.620000000024447</v>
      </c>
      <c r="N987" s="359">
        <f t="shared" si="126"/>
        <v>0</v>
      </c>
      <c r="O987" s="331"/>
      <c r="P987" s="61"/>
      <c r="Q987" s="294"/>
      <c r="R987" s="292"/>
      <c r="S987" s="291"/>
    </row>
    <row r="988" spans="1:19" ht="14.4">
      <c r="A988" s="36">
        <f t="shared" si="121"/>
        <v>973</v>
      </c>
      <c r="B988" s="526"/>
      <c r="C988" s="36" t="str">
        <f>VLOOKUP('Employee Salary Payroll Tax '!B990,'Employee Salary Payroll Tax '!$D$1:$E$7,2,FALSE)</f>
        <v>NonUnion</v>
      </c>
      <c r="D988" s="61">
        <f t="shared" si="122"/>
        <v>2.98E-2</v>
      </c>
      <c r="E988" s="351">
        <f>'Employee Salary Payroll Tax '!N990</f>
        <v>85397.1</v>
      </c>
      <c r="F988" s="351">
        <f t="shared" si="123"/>
        <v>87941.933580000012</v>
      </c>
      <c r="G988" s="352"/>
      <c r="H988" s="351">
        <f t="shared" si="127"/>
        <v>41802.899999999994</v>
      </c>
      <c r="I988" s="351">
        <f t="shared" si="124"/>
        <v>2544.8335800000059</v>
      </c>
      <c r="J988" s="351">
        <f t="shared" si="125"/>
        <v>157.77968196000037</v>
      </c>
      <c r="K988" s="635">
        <f>SUM('Employee Salary Payroll Tax '!I990:K990)</f>
        <v>52585.3</v>
      </c>
      <c r="L988" s="635">
        <f>'Employee Salary Payroll Tax '!H990</f>
        <v>0</v>
      </c>
      <c r="M988" s="293">
        <f t="shared" si="128"/>
        <v>32811.800000000003</v>
      </c>
      <c r="N988" s="359">
        <f t="shared" si="126"/>
        <v>97.156600278862527</v>
      </c>
      <c r="O988" s="331"/>
      <c r="P988" s="61"/>
      <c r="Q988" s="294"/>
      <c r="R988" s="292"/>
      <c r="S988" s="291"/>
    </row>
    <row r="989" spans="1:19" ht="14.4">
      <c r="A989" s="36">
        <f t="shared" si="121"/>
        <v>974</v>
      </c>
      <c r="B989" s="526"/>
      <c r="C989" s="36" t="str">
        <f>VLOOKUP('Employee Salary Payroll Tax '!B991,'Employee Salary Payroll Tax '!$D$1:$E$7,2,FALSE)</f>
        <v>NonUnion</v>
      </c>
      <c r="D989" s="61">
        <f t="shared" si="122"/>
        <v>2.98E-2</v>
      </c>
      <c r="E989" s="351">
        <f>'Employee Salary Payroll Tax '!N991</f>
        <v>61263.88</v>
      </c>
      <c r="F989" s="351">
        <f t="shared" si="123"/>
        <v>63089.543623999998</v>
      </c>
      <c r="G989" s="352"/>
      <c r="H989" s="351">
        <f t="shared" si="127"/>
        <v>65936.12</v>
      </c>
      <c r="I989" s="351">
        <f t="shared" si="124"/>
        <v>1825.6636240000007</v>
      </c>
      <c r="J989" s="351">
        <f t="shared" si="125"/>
        <v>113.19114468800004</v>
      </c>
      <c r="K989" s="635">
        <f>SUM('Employee Salary Payroll Tax '!I991:K991)</f>
        <v>41426.979999999996</v>
      </c>
      <c r="L989" s="635">
        <f>'Employee Salary Payroll Tax '!H991</f>
        <v>19.649999999999999</v>
      </c>
      <c r="M989" s="293">
        <f t="shared" si="128"/>
        <v>19817.25</v>
      </c>
      <c r="N989" s="359">
        <f t="shared" si="126"/>
        <v>76.540488246750655</v>
      </c>
      <c r="O989" s="331"/>
      <c r="P989" s="61"/>
      <c r="Q989" s="294"/>
      <c r="R989" s="292"/>
      <c r="S989" s="291"/>
    </row>
    <row r="990" spans="1:19" ht="14.4">
      <c r="A990" s="36">
        <f t="shared" si="121"/>
        <v>975</v>
      </c>
      <c r="B990" s="526"/>
      <c r="C990" s="36" t="str">
        <f>VLOOKUP('Employee Salary Payroll Tax '!B992,'Employee Salary Payroll Tax '!$D$1:$E$7,2,FALSE)</f>
        <v>NonUnion</v>
      </c>
      <c r="D990" s="61">
        <f t="shared" si="122"/>
        <v>2.98E-2</v>
      </c>
      <c r="E990" s="351">
        <f>'Employee Salary Payroll Tax '!N992</f>
        <v>34456.36</v>
      </c>
      <c r="F990" s="351">
        <f t="shared" si="123"/>
        <v>35483.159528000004</v>
      </c>
      <c r="G990" s="352"/>
      <c r="H990" s="351">
        <f t="shared" si="127"/>
        <v>92743.64</v>
      </c>
      <c r="I990" s="351">
        <f t="shared" si="124"/>
        <v>1026.7995280000032</v>
      </c>
      <c r="J990" s="351">
        <f t="shared" si="125"/>
        <v>63.661570736000201</v>
      </c>
      <c r="K990" s="635">
        <f>SUM('Employee Salary Payroll Tax '!I992:K992)</f>
        <v>-2344.08</v>
      </c>
      <c r="L990" s="635">
        <f>'Employee Salary Payroll Tax '!H992</f>
        <v>0</v>
      </c>
      <c r="M990" s="293">
        <f t="shared" si="128"/>
        <v>36800.44</v>
      </c>
      <c r="N990" s="359">
        <f t="shared" si="126"/>
        <v>-4.3309222078743206</v>
      </c>
      <c r="O990" s="331"/>
      <c r="P990" s="61"/>
      <c r="Q990" s="294"/>
      <c r="R990" s="292"/>
      <c r="S990" s="291"/>
    </row>
    <row r="991" spans="1:19" ht="14.4">
      <c r="A991" s="36">
        <f t="shared" si="121"/>
        <v>976</v>
      </c>
      <c r="B991" s="526"/>
      <c r="C991" s="36" t="str">
        <f>VLOOKUP('Employee Salary Payroll Tax '!B993,'Employee Salary Payroll Tax '!$D$1:$E$7,2,FALSE)</f>
        <v>NonUnion</v>
      </c>
      <c r="D991" s="61">
        <f t="shared" si="122"/>
        <v>2.98E-2</v>
      </c>
      <c r="E991" s="351">
        <f>'Employee Salary Payroll Tax '!N993</f>
        <v>19251.919999999998</v>
      </c>
      <c r="F991" s="351">
        <f t="shared" si="123"/>
        <v>19825.627216000001</v>
      </c>
      <c r="G991" s="352"/>
      <c r="H991" s="351">
        <f t="shared" si="127"/>
        <v>107948.08</v>
      </c>
      <c r="I991" s="351">
        <f t="shared" si="124"/>
        <v>573.70721600000252</v>
      </c>
      <c r="J991" s="351">
        <f t="shared" si="125"/>
        <v>35.569847392000156</v>
      </c>
      <c r="K991" s="635">
        <f>SUM('Employee Salary Payroll Tax '!I993:K993)</f>
        <v>106.78</v>
      </c>
      <c r="L991" s="635">
        <f>'Employee Salary Payroll Tax '!H993</f>
        <v>0</v>
      </c>
      <c r="M991" s="293">
        <f t="shared" si="128"/>
        <v>19145.14</v>
      </c>
      <c r="N991" s="359">
        <f t="shared" si="126"/>
        <v>0.19728672798975325</v>
      </c>
      <c r="O991" s="331"/>
      <c r="P991" s="61"/>
      <c r="Q991" s="294"/>
      <c r="R991" s="292"/>
      <c r="S991" s="291"/>
    </row>
    <row r="992" spans="1:19" ht="14.4">
      <c r="A992" s="36">
        <f t="shared" si="121"/>
        <v>977</v>
      </c>
      <c r="B992" s="526"/>
      <c r="C992" s="36" t="str">
        <f>VLOOKUP('Employee Salary Payroll Tax '!B994,'Employee Salary Payroll Tax '!$D$1:$E$7,2,FALSE)</f>
        <v>IBEW</v>
      </c>
      <c r="D992" s="61">
        <f t="shared" si="122"/>
        <v>6.875E-3</v>
      </c>
      <c r="E992" s="351">
        <f>'Employee Salary Payroll Tax '!N994</f>
        <v>85396.52</v>
      </c>
      <c r="F992" s="351">
        <f t="shared" si="123"/>
        <v>85983.621075000003</v>
      </c>
      <c r="G992" s="352"/>
      <c r="H992" s="351">
        <f t="shared" si="127"/>
        <v>41803.479999999996</v>
      </c>
      <c r="I992" s="351">
        <f t="shared" si="124"/>
        <v>587.10107499999867</v>
      </c>
      <c r="J992" s="351">
        <f t="shared" si="125"/>
        <v>36.400266649999921</v>
      </c>
      <c r="K992" s="635">
        <f>SUM('Employee Salary Payroll Tax '!I994:K994)</f>
        <v>70756.569999999992</v>
      </c>
      <c r="L992" s="635">
        <f>'Employee Salary Payroll Tax '!H994</f>
        <v>0</v>
      </c>
      <c r="M992" s="293">
        <f t="shared" si="128"/>
        <v>14639.950000000012</v>
      </c>
      <c r="N992" s="359">
        <f t="shared" si="126"/>
        <v>30.159987962146754</v>
      </c>
      <c r="O992" s="331"/>
      <c r="P992" s="61"/>
      <c r="Q992" s="294"/>
      <c r="R992" s="292"/>
      <c r="S992" s="291"/>
    </row>
    <row r="993" spans="1:19" ht="14.4">
      <c r="A993" s="36">
        <f t="shared" si="121"/>
        <v>978</v>
      </c>
      <c r="B993" s="526"/>
      <c r="C993" s="36" t="str">
        <f>VLOOKUP('Employee Salary Payroll Tax '!B995,'Employee Salary Payroll Tax '!$D$1:$E$7,2,FALSE)</f>
        <v>NonUnion</v>
      </c>
      <c r="D993" s="61">
        <f t="shared" si="122"/>
        <v>2.98E-2</v>
      </c>
      <c r="E993" s="351">
        <f>'Employee Salary Payroll Tax '!N995</f>
        <v>70119.100000000006</v>
      </c>
      <c r="F993" s="351">
        <f t="shared" si="123"/>
        <v>72208.649180000008</v>
      </c>
      <c r="G993" s="352"/>
      <c r="H993" s="351">
        <f t="shared" si="127"/>
        <v>57080.899999999994</v>
      </c>
      <c r="I993" s="351">
        <f t="shared" si="124"/>
        <v>2089.5491800000018</v>
      </c>
      <c r="J993" s="351">
        <f t="shared" si="125"/>
        <v>129.55204916000011</v>
      </c>
      <c r="K993" s="635">
        <f>SUM('Employee Salary Payroll Tax '!I995:K995)</f>
        <v>11559.83</v>
      </c>
      <c r="L993" s="635">
        <f>'Employee Salary Payroll Tax '!H995</f>
        <v>1631.35</v>
      </c>
      <c r="M993" s="293">
        <f t="shared" si="128"/>
        <v>56927.920000000006</v>
      </c>
      <c r="N993" s="359">
        <f t="shared" si="126"/>
        <v>21.357941907695423</v>
      </c>
      <c r="O993" s="331"/>
      <c r="P993" s="61"/>
      <c r="Q993" s="294"/>
      <c r="R993" s="292"/>
      <c r="S993" s="291"/>
    </row>
    <row r="994" spans="1:19" ht="14.4">
      <c r="A994" s="36">
        <f t="shared" si="121"/>
        <v>979</v>
      </c>
      <c r="B994" s="526"/>
      <c r="C994" s="36" t="str">
        <f>VLOOKUP('Employee Salary Payroll Tax '!B996,'Employee Salary Payroll Tax '!$D$1:$E$7,2,FALSE)</f>
        <v>IBEW</v>
      </c>
      <c r="D994" s="61">
        <f t="shared" si="122"/>
        <v>6.875E-3</v>
      </c>
      <c r="E994" s="351">
        <f>'Employee Salary Payroll Tax '!N996</f>
        <v>95908.31</v>
      </c>
      <c r="F994" s="351">
        <f t="shared" si="123"/>
        <v>96567.679631249994</v>
      </c>
      <c r="G994" s="352"/>
      <c r="H994" s="351">
        <f t="shared" si="127"/>
        <v>31291.690000000002</v>
      </c>
      <c r="I994" s="351">
        <f t="shared" si="124"/>
        <v>659.36963124999602</v>
      </c>
      <c r="J994" s="351">
        <f t="shared" si="125"/>
        <v>40.88091713749975</v>
      </c>
      <c r="K994" s="635">
        <f>SUM('Employee Salary Payroll Tax '!I996:K996)</f>
        <v>81171.66</v>
      </c>
      <c r="L994" s="635">
        <f>'Employee Salary Payroll Tax '!H996</f>
        <v>0</v>
      </c>
      <c r="M994" s="293">
        <f t="shared" si="128"/>
        <v>14736.649999999994</v>
      </c>
      <c r="N994" s="359">
        <f t="shared" si="126"/>
        <v>34.599420074639035</v>
      </c>
      <c r="O994" s="331"/>
      <c r="P994" s="61"/>
      <c r="Q994" s="294"/>
      <c r="R994" s="292"/>
      <c r="S994" s="291"/>
    </row>
    <row r="995" spans="1:19" ht="14.4">
      <c r="A995" s="36">
        <f t="shared" si="121"/>
        <v>980</v>
      </c>
      <c r="B995" s="526"/>
      <c r="C995" s="36" t="str">
        <f>VLOOKUP('Employee Salary Payroll Tax '!B997,'Employee Salary Payroll Tax '!$D$1:$E$7,2,FALSE)</f>
        <v>NonUnion</v>
      </c>
      <c r="D995" s="61">
        <f t="shared" si="122"/>
        <v>2.98E-2</v>
      </c>
      <c r="E995" s="351">
        <f>'Employee Salary Payroll Tax '!N997</f>
        <v>80930.399999999994</v>
      </c>
      <c r="F995" s="351">
        <f t="shared" si="123"/>
        <v>83342.125919999991</v>
      </c>
      <c r="G995" s="352"/>
      <c r="H995" s="351">
        <f t="shared" si="127"/>
        <v>46269.600000000006</v>
      </c>
      <c r="I995" s="351">
        <f t="shared" si="124"/>
        <v>2411.7259199999971</v>
      </c>
      <c r="J995" s="351">
        <f t="shared" si="125"/>
        <v>149.52700703999983</v>
      </c>
      <c r="K995" s="635">
        <f>SUM('Employee Salary Payroll Tax '!I997:K997)</f>
        <v>16794.53</v>
      </c>
      <c r="L995" s="635">
        <f>'Employee Salary Payroll Tax '!H997</f>
        <v>812.35</v>
      </c>
      <c r="M995" s="293">
        <f t="shared" si="128"/>
        <v>63323.519999999997</v>
      </c>
      <c r="N995" s="359">
        <f t="shared" si="126"/>
        <v>31.029573627616561</v>
      </c>
      <c r="O995" s="331"/>
      <c r="P995" s="61"/>
      <c r="Q995" s="294"/>
      <c r="R995" s="292"/>
      <c r="S995" s="291"/>
    </row>
    <row r="996" spans="1:19" ht="14.4">
      <c r="A996" s="36">
        <f t="shared" si="121"/>
        <v>981</v>
      </c>
      <c r="B996" s="526"/>
      <c r="C996" s="36" t="str">
        <f>VLOOKUP('Employee Salary Payroll Tax '!B998,'Employee Salary Payroll Tax '!$D$1:$E$7,2,FALSE)</f>
        <v>NonUnion</v>
      </c>
      <c r="D996" s="61">
        <f t="shared" si="122"/>
        <v>2.98E-2</v>
      </c>
      <c r="E996" s="351">
        <f>'Employee Salary Payroll Tax '!N998</f>
        <v>126110.66</v>
      </c>
      <c r="F996" s="351">
        <f t="shared" si="123"/>
        <v>129868.75766800001</v>
      </c>
      <c r="G996" s="352"/>
      <c r="H996" s="351">
        <f t="shared" si="127"/>
        <v>1089.3399999999965</v>
      </c>
      <c r="I996" s="351">
        <f t="shared" si="124"/>
        <v>3758.0976680000022</v>
      </c>
      <c r="J996" s="351">
        <f t="shared" si="125"/>
        <v>67.539079999999785</v>
      </c>
      <c r="K996" s="635">
        <f>SUM('Employee Salary Payroll Tax '!I998:K998)</f>
        <v>6915.25</v>
      </c>
      <c r="L996" s="635">
        <f>'Employee Salary Payroll Tax '!H998</f>
        <v>0</v>
      </c>
      <c r="M996" s="293">
        <f t="shared" si="128"/>
        <v>119195.41</v>
      </c>
      <c r="N996" s="359">
        <f t="shared" si="126"/>
        <v>3.7034904342447739</v>
      </c>
      <c r="O996" s="331"/>
      <c r="P996" s="61"/>
      <c r="Q996" s="294"/>
      <c r="R996" s="292"/>
      <c r="S996" s="291"/>
    </row>
    <row r="997" spans="1:19" ht="14.4">
      <c r="A997" s="36">
        <f t="shared" si="121"/>
        <v>982</v>
      </c>
      <c r="B997" s="526"/>
      <c r="C997" s="36" t="str">
        <f>VLOOKUP('Employee Salary Payroll Tax '!B999,'Employee Salary Payroll Tax '!$D$1:$E$7,2,FALSE)</f>
        <v>NonUnion</v>
      </c>
      <c r="D997" s="61">
        <f t="shared" si="122"/>
        <v>2.98E-2</v>
      </c>
      <c r="E997" s="351">
        <f>'Employee Salary Payroll Tax '!N999</f>
        <v>93046.25</v>
      </c>
      <c r="F997" s="351">
        <f t="shared" si="123"/>
        <v>95819.028250000003</v>
      </c>
      <c r="G997" s="352"/>
      <c r="H997" s="351">
        <f t="shared" si="127"/>
        <v>34153.75</v>
      </c>
      <c r="I997" s="351">
        <f t="shared" si="124"/>
        <v>2772.778250000003</v>
      </c>
      <c r="J997" s="351">
        <f t="shared" si="125"/>
        <v>171.9122515000002</v>
      </c>
      <c r="K997" s="635">
        <f>SUM('Employee Salary Payroll Tax '!I999:K999)</f>
        <v>82641.899999999994</v>
      </c>
      <c r="L997" s="635">
        <f>'Employee Salary Payroll Tax '!H999</f>
        <v>11.12</v>
      </c>
      <c r="M997" s="293">
        <f t="shared" si="128"/>
        <v>10393.230000000005</v>
      </c>
      <c r="N997" s="359">
        <f t="shared" si="126"/>
        <v>152.68917443835917</v>
      </c>
      <c r="O997" s="331"/>
      <c r="P997" s="61"/>
      <c r="Q997" s="294"/>
      <c r="R997" s="292"/>
      <c r="S997" s="291"/>
    </row>
    <row r="998" spans="1:19" ht="14.4">
      <c r="A998" s="36">
        <f t="shared" si="121"/>
        <v>983</v>
      </c>
      <c r="B998" s="526"/>
      <c r="C998" s="36" t="str">
        <f>VLOOKUP('Employee Salary Payroll Tax '!B1000,'Employee Salary Payroll Tax '!$D$1:$E$7,2,FALSE)</f>
        <v>NonUnion</v>
      </c>
      <c r="D998" s="61">
        <f t="shared" si="122"/>
        <v>2.98E-2</v>
      </c>
      <c r="E998" s="351">
        <f>'Employee Salary Payroll Tax '!N1000</f>
        <v>82158.84</v>
      </c>
      <c r="F998" s="351">
        <f t="shared" si="123"/>
        <v>84607.173431999996</v>
      </c>
      <c r="G998" s="352"/>
      <c r="H998" s="351">
        <f t="shared" si="127"/>
        <v>45041.16</v>
      </c>
      <c r="I998" s="351">
        <f t="shared" si="124"/>
        <v>2448.3334319999994</v>
      </c>
      <c r="J998" s="351">
        <f t="shared" si="125"/>
        <v>151.79667278399995</v>
      </c>
      <c r="K998" s="635">
        <f>SUM('Employee Salary Payroll Tax '!I1000:K1000)</f>
        <v>82158.84</v>
      </c>
      <c r="L998" s="635">
        <f>'Employee Salary Payroll Tax '!H1000</f>
        <v>0</v>
      </c>
      <c r="M998" s="293">
        <f t="shared" si="128"/>
        <v>0</v>
      </c>
      <c r="N998" s="359">
        <f t="shared" si="126"/>
        <v>151.79667278215234</v>
      </c>
      <c r="O998" s="331"/>
      <c r="P998" s="61"/>
      <c r="Q998" s="294"/>
      <c r="R998" s="292"/>
      <c r="S998" s="291"/>
    </row>
    <row r="999" spans="1:19" ht="14.4">
      <c r="A999" s="36">
        <f t="shared" si="121"/>
        <v>984</v>
      </c>
      <c r="B999" s="526"/>
      <c r="C999" s="36" t="str">
        <f>VLOOKUP('Employee Salary Payroll Tax '!B1001,'Employee Salary Payroll Tax '!$D$1:$E$7,2,FALSE)</f>
        <v>NonUnion</v>
      </c>
      <c r="D999" s="61">
        <f t="shared" si="122"/>
        <v>2.98E-2</v>
      </c>
      <c r="E999" s="351">
        <f>'Employee Salary Payroll Tax '!N1001</f>
        <v>2472.84</v>
      </c>
      <c r="F999" s="351">
        <f t="shared" si="123"/>
        <v>2546.5306320000004</v>
      </c>
      <c r="G999" s="352"/>
      <c r="H999" s="351">
        <f t="shared" si="127"/>
        <v>124727.16</v>
      </c>
      <c r="I999" s="351">
        <f t="shared" si="124"/>
        <v>73.690632000000278</v>
      </c>
      <c r="J999" s="351">
        <f t="shared" si="125"/>
        <v>4.5688191840000174</v>
      </c>
      <c r="K999" s="635">
        <f>SUM('Employee Salary Payroll Tax '!I1001:K1001)</f>
        <v>0</v>
      </c>
      <c r="L999" s="635">
        <f>'Employee Salary Payroll Tax '!H1001</f>
        <v>0</v>
      </c>
      <c r="M999" s="293">
        <f t="shared" si="128"/>
        <v>2472.84</v>
      </c>
      <c r="N999" s="359">
        <f t="shared" si="126"/>
        <v>0</v>
      </c>
      <c r="O999" s="331"/>
      <c r="P999" s="61"/>
      <c r="Q999" s="294"/>
      <c r="R999" s="292"/>
      <c r="S999" s="291"/>
    </row>
    <row r="1000" spans="1:19" ht="14.4">
      <c r="A1000" s="36">
        <f t="shared" si="121"/>
        <v>985</v>
      </c>
      <c r="B1000" s="526"/>
      <c r="C1000" s="36" t="str">
        <f>VLOOKUP('Employee Salary Payroll Tax '!B1002,'Employee Salary Payroll Tax '!$D$1:$E$7,2,FALSE)</f>
        <v>NonUnion</v>
      </c>
      <c r="D1000" s="61">
        <f t="shared" si="122"/>
        <v>2.98E-2</v>
      </c>
      <c r="E1000" s="351">
        <f>'Employee Salary Payroll Tax '!N1002</f>
        <v>42558.47</v>
      </c>
      <c r="F1000" s="351">
        <f t="shared" si="123"/>
        <v>43826.712406000006</v>
      </c>
      <c r="G1000" s="352"/>
      <c r="H1000" s="351">
        <f t="shared" si="127"/>
        <v>84641.53</v>
      </c>
      <c r="I1000" s="351">
        <f t="shared" si="124"/>
        <v>1268.2424060000048</v>
      </c>
      <c r="J1000" s="351">
        <f t="shared" si="125"/>
        <v>78.631029172000297</v>
      </c>
      <c r="K1000" s="635">
        <f>SUM('Employee Salary Payroll Tax '!I1002:K1002)</f>
        <v>-0.09</v>
      </c>
      <c r="L1000" s="635">
        <f>'Employee Salary Payroll Tax '!H1002</f>
        <v>0</v>
      </c>
      <c r="M1000" s="293">
        <f t="shared" si="128"/>
        <v>42558.559999999998</v>
      </c>
      <c r="N1000" s="359">
        <f t="shared" si="126"/>
        <v>-1.6628399999609343E-4</v>
      </c>
      <c r="O1000" s="331"/>
      <c r="P1000" s="61"/>
      <c r="Q1000" s="294"/>
      <c r="R1000" s="292"/>
      <c r="S1000" s="291"/>
    </row>
    <row r="1001" spans="1:19" ht="14.4">
      <c r="A1001" s="36">
        <f t="shared" si="121"/>
        <v>986</v>
      </c>
      <c r="B1001" s="526"/>
      <c r="C1001" s="36" t="str">
        <f>VLOOKUP('Employee Salary Payroll Tax '!B1003,'Employee Salary Payroll Tax '!$D$1:$E$7,2,FALSE)</f>
        <v>NonUnion</v>
      </c>
      <c r="D1001" s="61">
        <f t="shared" si="122"/>
        <v>2.98E-2</v>
      </c>
      <c r="E1001" s="351">
        <f>'Employee Salary Payroll Tax '!N1003</f>
        <v>52083.19</v>
      </c>
      <c r="F1001" s="351">
        <f t="shared" si="123"/>
        <v>53635.269062000007</v>
      </c>
      <c r="G1001" s="352"/>
      <c r="H1001" s="351">
        <f t="shared" si="127"/>
        <v>75116.81</v>
      </c>
      <c r="I1001" s="351">
        <f t="shared" si="124"/>
        <v>1552.0790620000043</v>
      </c>
      <c r="J1001" s="351">
        <f t="shared" si="125"/>
        <v>96.228901844000262</v>
      </c>
      <c r="K1001" s="635">
        <f>SUM('Employee Salary Payroll Tax '!I1003:K1003)</f>
        <v>0</v>
      </c>
      <c r="L1001" s="635">
        <f>'Employee Salary Payroll Tax '!H1003</f>
        <v>0</v>
      </c>
      <c r="M1001" s="293">
        <f t="shared" si="128"/>
        <v>52083.19</v>
      </c>
      <c r="N1001" s="359">
        <f t="shared" si="126"/>
        <v>0</v>
      </c>
      <c r="O1001" s="331"/>
      <c r="P1001" s="61"/>
      <c r="Q1001" s="294"/>
      <c r="R1001" s="292"/>
      <c r="S1001" s="291"/>
    </row>
    <row r="1002" spans="1:19" ht="14.4">
      <c r="A1002" s="36">
        <f t="shared" si="121"/>
        <v>987</v>
      </c>
      <c r="B1002" s="526"/>
      <c r="C1002" s="36" t="str">
        <f>VLOOKUP('Employee Salary Payroll Tax '!B1004,'Employee Salary Payroll Tax '!$D$1:$E$7,2,FALSE)</f>
        <v>IBEW</v>
      </c>
      <c r="D1002" s="61">
        <f t="shared" si="122"/>
        <v>6.875E-3</v>
      </c>
      <c r="E1002" s="351">
        <f>'Employee Salary Payroll Tax '!N1004</f>
        <v>5798.37</v>
      </c>
      <c r="F1002" s="351">
        <f t="shared" si="123"/>
        <v>5838.2337937499997</v>
      </c>
      <c r="G1002" s="352"/>
      <c r="H1002" s="351">
        <f t="shared" si="127"/>
        <v>121401.63</v>
      </c>
      <c r="I1002" s="351">
        <f t="shared" si="124"/>
        <v>39.863793749999786</v>
      </c>
      <c r="J1002" s="351">
        <f t="shared" si="125"/>
        <v>2.4715552124999869</v>
      </c>
      <c r="K1002" s="635">
        <f>SUM('Employee Salary Payroll Tax '!I1004:K1004)</f>
        <v>5798.37</v>
      </c>
      <c r="L1002" s="635">
        <f>'Employee Salary Payroll Tax '!H1004</f>
        <v>0</v>
      </c>
      <c r="M1002" s="293">
        <f t="shared" si="128"/>
        <v>0</v>
      </c>
      <c r="N1002" s="359">
        <f t="shared" si="126"/>
        <v>2.4715552120737367</v>
      </c>
      <c r="O1002" s="331"/>
      <c r="P1002" s="61"/>
      <c r="Q1002" s="294"/>
      <c r="R1002" s="292"/>
      <c r="S1002" s="291"/>
    </row>
    <row r="1003" spans="1:19" ht="14.4">
      <c r="A1003" s="36">
        <f t="shared" si="121"/>
        <v>988</v>
      </c>
      <c r="B1003" s="526"/>
      <c r="C1003" s="36" t="str">
        <f>VLOOKUP('Employee Salary Payroll Tax '!B1005,'Employee Salary Payroll Tax '!$D$1:$E$7,2,FALSE)</f>
        <v>IBEW</v>
      </c>
      <c r="D1003" s="61">
        <f t="shared" si="122"/>
        <v>6.875E-3</v>
      </c>
      <c r="E1003" s="351">
        <f>'Employee Salary Payroll Tax '!N1005</f>
        <v>14826.97</v>
      </c>
      <c r="F1003" s="351">
        <f t="shared" si="123"/>
        <v>14928.905418749999</v>
      </c>
      <c r="G1003" s="352"/>
      <c r="H1003" s="351">
        <f t="shared" si="127"/>
        <v>112373.03</v>
      </c>
      <c r="I1003" s="351">
        <f t="shared" si="124"/>
        <v>101.93541874999937</v>
      </c>
      <c r="J1003" s="351">
        <f t="shared" si="125"/>
        <v>6.3199959624999611</v>
      </c>
      <c r="K1003" s="635">
        <f>SUM('Employee Salary Payroll Tax '!I1005:K1005)</f>
        <v>14826.970000000001</v>
      </c>
      <c r="L1003" s="635">
        <f>'Employee Salary Payroll Tax '!H1005</f>
        <v>0</v>
      </c>
      <c r="M1003" s="293">
        <f t="shared" si="128"/>
        <v>-1.8189894035458565E-12</v>
      </c>
      <c r="N1003" s="359">
        <f t="shared" si="126"/>
        <v>6.3199959620737118</v>
      </c>
      <c r="O1003" s="331"/>
      <c r="P1003" s="61"/>
      <c r="Q1003" s="294"/>
      <c r="R1003" s="292"/>
      <c r="S1003" s="291"/>
    </row>
    <row r="1004" spans="1:19" ht="14.4">
      <c r="A1004" s="36">
        <f t="shared" si="121"/>
        <v>989</v>
      </c>
      <c r="B1004" s="526"/>
      <c r="C1004" s="36" t="str">
        <f>VLOOKUP('Employee Salary Payroll Tax '!B1006,'Employee Salary Payroll Tax '!$D$1:$E$7,2,FALSE)</f>
        <v>NonUnion</v>
      </c>
      <c r="D1004" s="61">
        <f t="shared" si="122"/>
        <v>2.98E-2</v>
      </c>
      <c r="E1004" s="351">
        <f>'Employee Salary Payroll Tax '!N1006</f>
        <v>30117.25</v>
      </c>
      <c r="F1004" s="351">
        <f t="shared" si="123"/>
        <v>31014.744050000001</v>
      </c>
      <c r="G1004" s="352"/>
      <c r="H1004" s="351">
        <f t="shared" si="127"/>
        <v>97082.75</v>
      </c>
      <c r="I1004" s="351">
        <f t="shared" si="124"/>
        <v>897.49405000000115</v>
      </c>
      <c r="J1004" s="351">
        <f t="shared" si="125"/>
        <v>55.644631100000069</v>
      </c>
      <c r="K1004" s="635">
        <f>SUM('Employee Salary Payroll Tax '!I1006:K1006)</f>
        <v>3754.19</v>
      </c>
      <c r="L1004" s="635">
        <f>'Employee Salary Payroll Tax '!H1006</f>
        <v>0</v>
      </c>
      <c r="M1004" s="293">
        <f t="shared" si="128"/>
        <v>26363.06</v>
      </c>
      <c r="N1004" s="359">
        <f t="shared" si="126"/>
        <v>6.9362414437697009</v>
      </c>
      <c r="O1004" s="331"/>
      <c r="P1004" s="61"/>
      <c r="Q1004" s="294"/>
      <c r="R1004" s="292"/>
      <c r="S1004" s="291"/>
    </row>
    <row r="1005" spans="1:19" ht="14.4">
      <c r="A1005" s="36">
        <f t="shared" si="121"/>
        <v>990</v>
      </c>
      <c r="B1005" s="526"/>
      <c r="C1005" s="36" t="str">
        <f>VLOOKUP('Employee Salary Payroll Tax '!B1007,'Employee Salary Payroll Tax '!$D$1:$E$7,2,FALSE)</f>
        <v>NonUnion</v>
      </c>
      <c r="D1005" s="61">
        <f t="shared" si="122"/>
        <v>2.98E-2</v>
      </c>
      <c r="E1005" s="351">
        <f>'Employee Salary Payroll Tax '!N1007</f>
        <v>69196.990000000005</v>
      </c>
      <c r="F1005" s="351">
        <f t="shared" si="123"/>
        <v>71259.060302000013</v>
      </c>
      <c r="G1005" s="352"/>
      <c r="H1005" s="351">
        <f t="shared" si="127"/>
        <v>58003.009999999995</v>
      </c>
      <c r="I1005" s="351">
        <f t="shared" si="124"/>
        <v>2062.0703020000074</v>
      </c>
      <c r="J1005" s="351">
        <f t="shared" si="125"/>
        <v>127.84835872400046</v>
      </c>
      <c r="K1005" s="635">
        <f>SUM('Employee Salary Payroll Tax '!I1007:K1007)</f>
        <v>42124.15</v>
      </c>
      <c r="L1005" s="635">
        <f>'Employee Salary Payroll Tax '!H1007</f>
        <v>0</v>
      </c>
      <c r="M1005" s="293">
        <f t="shared" si="128"/>
        <v>27072.840000000004</v>
      </c>
      <c r="N1005" s="359">
        <f t="shared" si="126"/>
        <v>77.828579538875545</v>
      </c>
      <c r="O1005" s="331"/>
      <c r="P1005" s="61"/>
      <c r="Q1005" s="294"/>
      <c r="R1005" s="292"/>
      <c r="S1005" s="291"/>
    </row>
    <row r="1006" spans="1:19" ht="14.4">
      <c r="A1006" s="36">
        <f t="shared" si="121"/>
        <v>991</v>
      </c>
      <c r="B1006" s="526"/>
      <c r="C1006" s="36" t="str">
        <f>VLOOKUP('Employee Salary Payroll Tax '!B1008,'Employee Salary Payroll Tax '!$D$1:$E$7,2,FALSE)</f>
        <v>IBEW</v>
      </c>
      <c r="D1006" s="61">
        <f t="shared" si="122"/>
        <v>6.875E-3</v>
      </c>
      <c r="E1006" s="351">
        <f>'Employee Salary Payroll Tax '!N1008</f>
        <v>148681.51</v>
      </c>
      <c r="F1006" s="351">
        <f t="shared" si="123"/>
        <v>149703.69538125</v>
      </c>
      <c r="G1006" s="352"/>
      <c r="H1006" s="351">
        <f t="shared" si="127"/>
        <v>0</v>
      </c>
      <c r="I1006" s="351">
        <f t="shared" si="124"/>
        <v>1022.1853812499903</v>
      </c>
      <c r="J1006" s="351">
        <f t="shared" si="125"/>
        <v>0</v>
      </c>
      <c r="K1006" s="635">
        <f>SUM('Employee Salary Payroll Tax '!I1008:K1008)</f>
        <v>129930.34</v>
      </c>
      <c r="L1006" s="635">
        <f>'Employee Salary Payroll Tax '!H1008</f>
        <v>0</v>
      </c>
      <c r="M1006" s="293">
        <f t="shared" si="128"/>
        <v>18751.170000000013</v>
      </c>
      <c r="N1006" s="359">
        <f t="shared" si="126"/>
        <v>0</v>
      </c>
      <c r="O1006" s="331"/>
      <c r="P1006" s="61"/>
      <c r="Q1006" s="294"/>
      <c r="R1006" s="292"/>
      <c r="S1006" s="291"/>
    </row>
    <row r="1007" spans="1:19" ht="14.4">
      <c r="A1007" s="36">
        <f t="shared" si="121"/>
        <v>992</v>
      </c>
      <c r="B1007" s="526"/>
      <c r="C1007" s="36" t="str">
        <f>VLOOKUP('Employee Salary Payroll Tax '!B1009,'Employee Salary Payroll Tax '!$D$1:$E$7,2,FALSE)</f>
        <v>NonUnion</v>
      </c>
      <c r="D1007" s="61">
        <f t="shared" si="122"/>
        <v>2.98E-2</v>
      </c>
      <c r="E1007" s="351">
        <f>'Employee Salary Payroll Tax '!N1009</f>
        <v>1956.19</v>
      </c>
      <c r="F1007" s="351">
        <f t="shared" si="123"/>
        <v>2014.4844620000001</v>
      </c>
      <c r="G1007" s="352"/>
      <c r="H1007" s="351">
        <f t="shared" si="127"/>
        <v>125243.81</v>
      </c>
      <c r="I1007" s="351">
        <f t="shared" si="124"/>
        <v>58.294462000000067</v>
      </c>
      <c r="J1007" s="351">
        <f t="shared" si="125"/>
        <v>3.6142566440000041</v>
      </c>
      <c r="K1007" s="635">
        <f>SUM('Employee Salary Payroll Tax '!I1009:K1009)</f>
        <v>841.16</v>
      </c>
      <c r="L1007" s="635">
        <f>'Employee Salary Payroll Tax '!H1009</f>
        <v>0</v>
      </c>
      <c r="M1007" s="293">
        <f t="shared" si="128"/>
        <v>1115.0300000000002</v>
      </c>
      <c r="N1007" s="359">
        <f t="shared" si="126"/>
        <v>1.5541272152055352</v>
      </c>
      <c r="O1007" s="331"/>
      <c r="P1007" s="61"/>
      <c r="Q1007" s="294"/>
      <c r="R1007" s="292"/>
      <c r="S1007" s="291"/>
    </row>
    <row r="1008" spans="1:19" ht="14.4">
      <c r="A1008" s="36">
        <f t="shared" si="121"/>
        <v>993</v>
      </c>
      <c r="B1008" s="526"/>
      <c r="C1008" s="36" t="str">
        <f>VLOOKUP('Employee Salary Payroll Tax '!B1010,'Employee Salary Payroll Tax '!$D$1:$E$7,2,FALSE)</f>
        <v>NonUnion</v>
      </c>
      <c r="D1008" s="61">
        <f t="shared" si="122"/>
        <v>2.98E-2</v>
      </c>
      <c r="E1008" s="351">
        <f>'Employee Salary Payroll Tax '!N1010</f>
        <v>105603.06</v>
      </c>
      <c r="F1008" s="351">
        <f t="shared" si="123"/>
        <v>108750.03118800001</v>
      </c>
      <c r="G1008" s="352"/>
      <c r="H1008" s="351">
        <f t="shared" si="127"/>
        <v>21596.940000000002</v>
      </c>
      <c r="I1008" s="351">
        <f t="shared" si="124"/>
        <v>3146.9711880000104</v>
      </c>
      <c r="J1008" s="351">
        <f t="shared" si="125"/>
        <v>195.11221365600065</v>
      </c>
      <c r="K1008" s="635">
        <f>SUM('Employee Salary Payroll Tax '!I1010:K1010)</f>
        <v>105603.06</v>
      </c>
      <c r="L1008" s="635">
        <f>'Employee Salary Payroll Tax '!H1010</f>
        <v>0</v>
      </c>
      <c r="M1008" s="293">
        <f t="shared" si="128"/>
        <v>0</v>
      </c>
      <c r="N1008" s="359">
        <f t="shared" si="126"/>
        <v>195.11221365415307</v>
      </c>
      <c r="O1008" s="331"/>
      <c r="P1008" s="61"/>
      <c r="Q1008" s="294"/>
      <c r="R1008" s="292"/>
      <c r="S1008" s="291"/>
    </row>
    <row r="1009" spans="1:19" ht="14.4">
      <c r="A1009" s="36">
        <f t="shared" si="121"/>
        <v>994</v>
      </c>
      <c r="B1009" s="526"/>
      <c r="C1009" s="36" t="str">
        <f>VLOOKUP('Employee Salary Payroll Tax '!B1011,'Employee Salary Payroll Tax '!$D$1:$E$7,2,FALSE)</f>
        <v>NonUnion</v>
      </c>
      <c r="D1009" s="61">
        <f t="shared" si="122"/>
        <v>2.98E-2</v>
      </c>
      <c r="E1009" s="351">
        <f>'Employee Salary Payroll Tax '!N1011</f>
        <v>95516.76</v>
      </c>
      <c r="F1009" s="351">
        <f t="shared" si="123"/>
        <v>98363.159448000006</v>
      </c>
      <c r="G1009" s="352"/>
      <c r="H1009" s="351">
        <f t="shared" si="127"/>
        <v>31683.240000000005</v>
      </c>
      <c r="I1009" s="351">
        <f t="shared" si="124"/>
        <v>2846.399448000011</v>
      </c>
      <c r="J1009" s="351">
        <f t="shared" si="125"/>
        <v>176.47676577600069</v>
      </c>
      <c r="K1009" s="635">
        <f>SUM('Employee Salary Payroll Tax '!I1011:K1011)</f>
        <v>95517.06</v>
      </c>
      <c r="L1009" s="635">
        <f>'Employee Salary Payroll Tax '!H1011</f>
        <v>0</v>
      </c>
      <c r="M1009" s="293">
        <f t="shared" si="128"/>
        <v>-0.30000000000291038</v>
      </c>
      <c r="N1009" s="359">
        <f t="shared" si="126"/>
        <v>176.4773200541531</v>
      </c>
      <c r="O1009" s="331"/>
      <c r="P1009" s="61"/>
      <c r="Q1009" s="294"/>
      <c r="R1009" s="292"/>
      <c r="S1009" s="291"/>
    </row>
    <row r="1010" spans="1:19" ht="14.4">
      <c r="A1010" s="36">
        <f t="shared" si="121"/>
        <v>995</v>
      </c>
      <c r="B1010" s="526"/>
      <c r="C1010" s="36" t="str">
        <f>VLOOKUP('Employee Salary Payroll Tax '!B1012,'Employee Salary Payroll Tax '!$D$1:$E$7,2,FALSE)</f>
        <v>NonUnion</v>
      </c>
      <c r="D1010" s="61">
        <f t="shared" si="122"/>
        <v>2.98E-2</v>
      </c>
      <c r="E1010" s="351">
        <f>'Employee Salary Payroll Tax '!N1012</f>
        <v>43973.85</v>
      </c>
      <c r="F1010" s="351">
        <f t="shared" si="123"/>
        <v>45284.270730000004</v>
      </c>
      <c r="G1010" s="352"/>
      <c r="H1010" s="351">
        <f t="shared" si="127"/>
        <v>83226.149999999994</v>
      </c>
      <c r="I1010" s="351">
        <f t="shared" si="124"/>
        <v>1310.4207300000053</v>
      </c>
      <c r="J1010" s="351">
        <f t="shared" si="125"/>
        <v>81.246085260000328</v>
      </c>
      <c r="K1010" s="635">
        <f>SUM('Employee Salary Payroll Tax '!I1012:K1012)</f>
        <v>43973.85</v>
      </c>
      <c r="L1010" s="635">
        <f>'Employee Salary Payroll Tax '!H1012</f>
        <v>0</v>
      </c>
      <c r="M1010" s="293">
        <f t="shared" si="128"/>
        <v>0</v>
      </c>
      <c r="N1010" s="359">
        <f t="shared" si="126"/>
        <v>81.246085258152732</v>
      </c>
      <c r="O1010" s="331"/>
      <c r="P1010" s="61"/>
      <c r="Q1010" s="294"/>
      <c r="R1010" s="292"/>
      <c r="S1010" s="291"/>
    </row>
    <row r="1011" spans="1:19" ht="14.4">
      <c r="A1011" s="36">
        <f t="shared" si="121"/>
        <v>996</v>
      </c>
      <c r="B1011" s="526"/>
      <c r="C1011" s="36" t="str">
        <f>VLOOKUP('Employee Salary Payroll Tax '!B1013,'Employee Salary Payroll Tax '!$D$1:$E$7,2,FALSE)</f>
        <v>NonUnion</v>
      </c>
      <c r="D1011" s="61">
        <f t="shared" si="122"/>
        <v>2.98E-2</v>
      </c>
      <c r="E1011" s="351">
        <f>'Employee Salary Payroll Tax '!N1013</f>
        <v>101634.14</v>
      </c>
      <c r="F1011" s="351">
        <f t="shared" si="123"/>
        <v>104662.83737200001</v>
      </c>
      <c r="G1011" s="352"/>
      <c r="H1011" s="351">
        <f t="shared" si="127"/>
        <v>25565.86</v>
      </c>
      <c r="I1011" s="351">
        <f t="shared" si="124"/>
        <v>3028.6973720000096</v>
      </c>
      <c r="J1011" s="351">
        <f t="shared" si="125"/>
        <v>187.7792370640006</v>
      </c>
      <c r="K1011" s="635">
        <f>SUM('Employee Salary Payroll Tax '!I1013:K1013)</f>
        <v>56467.65</v>
      </c>
      <c r="L1011" s="635">
        <f>'Employee Salary Payroll Tax '!H1013</f>
        <v>0</v>
      </c>
      <c r="M1011" s="293">
        <f t="shared" si="128"/>
        <v>45166.49</v>
      </c>
      <c r="N1011" s="359">
        <f t="shared" si="126"/>
        <v>104.32963013897383</v>
      </c>
      <c r="O1011" s="331"/>
      <c r="P1011" s="61"/>
      <c r="Q1011" s="294"/>
      <c r="R1011" s="292"/>
      <c r="S1011" s="291"/>
    </row>
    <row r="1012" spans="1:19" ht="14.4">
      <c r="A1012" s="36">
        <f t="shared" si="121"/>
        <v>997</v>
      </c>
      <c r="B1012" s="526"/>
      <c r="C1012" s="36" t="str">
        <f>VLOOKUP('Employee Salary Payroll Tax '!B1014,'Employee Salary Payroll Tax '!$D$1:$E$7,2,FALSE)</f>
        <v>IBEW</v>
      </c>
      <c r="D1012" s="61">
        <f t="shared" si="122"/>
        <v>6.875E-3</v>
      </c>
      <c r="E1012" s="351">
        <f>'Employee Salary Payroll Tax '!N1014</f>
        <v>39725.33</v>
      </c>
      <c r="F1012" s="351">
        <f t="shared" si="123"/>
        <v>39998.441643749997</v>
      </c>
      <c r="G1012" s="352"/>
      <c r="H1012" s="351">
        <f t="shared" si="127"/>
        <v>87474.67</v>
      </c>
      <c r="I1012" s="351">
        <f t="shared" si="124"/>
        <v>273.11164374999498</v>
      </c>
      <c r="J1012" s="351">
        <f t="shared" si="125"/>
        <v>16.93292191249969</v>
      </c>
      <c r="K1012" s="635">
        <f>SUM('Employee Salary Payroll Tax '!I1014:K1014)</f>
        <v>39517.730000000003</v>
      </c>
      <c r="L1012" s="635">
        <f>'Employee Salary Payroll Tax '!H1014</f>
        <v>207.6</v>
      </c>
      <c r="M1012" s="293">
        <f t="shared" si="128"/>
        <v>-1.4495071809506044E-12</v>
      </c>
      <c r="N1012" s="359">
        <f t="shared" si="126"/>
        <v>16.844432412075669</v>
      </c>
      <c r="O1012" s="331"/>
      <c r="P1012" s="61"/>
      <c r="Q1012" s="294"/>
      <c r="R1012" s="292"/>
      <c r="S1012" s="291"/>
    </row>
    <row r="1013" spans="1:19" ht="14.4">
      <c r="A1013" s="36">
        <f t="shared" si="121"/>
        <v>998</v>
      </c>
      <c r="B1013" s="526"/>
      <c r="C1013" s="36" t="str">
        <f>VLOOKUP('Employee Salary Payroll Tax '!B1015,'Employee Salary Payroll Tax '!$D$1:$E$7,2,FALSE)</f>
        <v>NonUnion</v>
      </c>
      <c r="D1013" s="61">
        <f t="shared" si="122"/>
        <v>2.98E-2</v>
      </c>
      <c r="E1013" s="351">
        <f>'Employee Salary Payroll Tax '!N1015</f>
        <v>69278.06</v>
      </c>
      <c r="F1013" s="351">
        <f t="shared" si="123"/>
        <v>71342.546188000008</v>
      </c>
      <c r="G1013" s="352"/>
      <c r="H1013" s="351">
        <f t="shared" si="127"/>
        <v>57921.94</v>
      </c>
      <c r="I1013" s="351">
        <f t="shared" si="124"/>
        <v>2064.4861880000099</v>
      </c>
      <c r="J1013" s="351">
        <f t="shared" si="125"/>
        <v>127.99814365600061</v>
      </c>
      <c r="K1013" s="635">
        <f>SUM('Employee Salary Payroll Tax '!I1015:K1015)</f>
        <v>-83.54000000000002</v>
      </c>
      <c r="L1013" s="635">
        <f>'Employee Salary Payroll Tax '!H1015</f>
        <v>35097.85</v>
      </c>
      <c r="M1013" s="293">
        <f t="shared" si="128"/>
        <v>34263.749999999993</v>
      </c>
      <c r="N1013" s="359">
        <f t="shared" si="126"/>
        <v>-0.15434850399777283</v>
      </c>
      <c r="O1013" s="331"/>
      <c r="P1013" s="61"/>
      <c r="Q1013" s="294"/>
      <c r="R1013" s="292"/>
      <c r="S1013" s="291"/>
    </row>
    <row r="1014" spans="1:19" ht="14.4">
      <c r="A1014" s="36">
        <f t="shared" si="121"/>
        <v>999</v>
      </c>
      <c r="B1014" s="526"/>
      <c r="C1014" s="36" t="str">
        <f>VLOOKUP('Employee Salary Payroll Tax '!B1016,'Employee Salary Payroll Tax '!$D$1:$E$7,2,FALSE)</f>
        <v>IBEW</v>
      </c>
      <c r="D1014" s="61">
        <f t="shared" si="122"/>
        <v>6.875E-3</v>
      </c>
      <c r="E1014" s="351">
        <f>'Employee Salary Payroll Tax '!N1016</f>
        <v>44726.98</v>
      </c>
      <c r="F1014" s="351">
        <f t="shared" si="123"/>
        <v>45034.477987500002</v>
      </c>
      <c r="G1014" s="352"/>
      <c r="H1014" s="351">
        <f t="shared" si="127"/>
        <v>82473.01999999999</v>
      </c>
      <c r="I1014" s="351">
        <f t="shared" si="124"/>
        <v>307.497987499999</v>
      </c>
      <c r="J1014" s="351">
        <f t="shared" si="125"/>
        <v>19.064875224999938</v>
      </c>
      <c r="K1014" s="635">
        <f>SUM('Employee Salary Payroll Tax '!I1016:K1016)</f>
        <v>44004.909999999996</v>
      </c>
      <c r="L1014" s="635">
        <f>'Employee Salary Payroll Tax '!H1016</f>
        <v>0</v>
      </c>
      <c r="M1014" s="293">
        <f t="shared" si="128"/>
        <v>722.07000000000698</v>
      </c>
      <c r="N1014" s="359">
        <f t="shared" si="126"/>
        <v>18.757092887080567</v>
      </c>
      <c r="O1014" s="331"/>
      <c r="P1014" s="61"/>
      <c r="Q1014" s="294"/>
      <c r="R1014" s="292"/>
      <c r="S1014" s="291"/>
    </row>
    <row r="1015" spans="1:19" ht="14.4">
      <c r="A1015" s="36">
        <f t="shared" si="121"/>
        <v>1000</v>
      </c>
      <c r="B1015" s="526"/>
      <c r="C1015" s="36" t="str">
        <f>VLOOKUP('Employee Salary Payroll Tax '!B1017,'Employee Salary Payroll Tax '!$D$1:$E$7,2,FALSE)</f>
        <v>NonUnion</v>
      </c>
      <c r="D1015" s="61">
        <f t="shared" si="122"/>
        <v>2.98E-2</v>
      </c>
      <c r="E1015" s="351">
        <f>'Employee Salary Payroll Tax '!N1017</f>
        <v>61760.92</v>
      </c>
      <c r="F1015" s="351">
        <f t="shared" si="123"/>
        <v>63601.395415999999</v>
      </c>
      <c r="G1015" s="352"/>
      <c r="H1015" s="351">
        <f t="shared" si="127"/>
        <v>65439.08</v>
      </c>
      <c r="I1015" s="351">
        <f t="shared" si="124"/>
        <v>1840.4754160000011</v>
      </c>
      <c r="J1015" s="351">
        <f t="shared" si="125"/>
        <v>114.10947579200007</v>
      </c>
      <c r="K1015" s="635">
        <f>SUM('Employee Salary Payroll Tax '!I1017:K1017)</f>
        <v>61760.92</v>
      </c>
      <c r="L1015" s="635">
        <f>'Employee Salary Payroll Tax '!H1017</f>
        <v>0</v>
      </c>
      <c r="M1015" s="293">
        <f t="shared" si="128"/>
        <v>0</v>
      </c>
      <c r="N1015" s="359">
        <f t="shared" si="126"/>
        <v>114.10947579015247</v>
      </c>
      <c r="O1015" s="331"/>
      <c r="P1015" s="61"/>
      <c r="Q1015" s="294"/>
      <c r="R1015" s="292"/>
      <c r="S1015" s="291"/>
    </row>
    <row r="1016" spans="1:19" ht="14.4">
      <c r="A1016" s="36">
        <f t="shared" si="121"/>
        <v>1001</v>
      </c>
      <c r="B1016" s="526"/>
      <c r="C1016" s="36" t="str">
        <f>VLOOKUP('Employee Salary Payroll Tax '!B1018,'Employee Salary Payroll Tax '!$D$1:$E$7,2,FALSE)</f>
        <v>IBEW</v>
      </c>
      <c r="D1016" s="61">
        <f t="shared" si="122"/>
        <v>6.875E-3</v>
      </c>
      <c r="E1016" s="351">
        <f>'Employee Salary Payroll Tax '!N1018</f>
        <v>55784.93</v>
      </c>
      <c r="F1016" s="351">
        <f t="shared" si="123"/>
        <v>56168.451393750001</v>
      </c>
      <c r="G1016" s="352"/>
      <c r="H1016" s="351">
        <f t="shared" si="127"/>
        <v>71415.070000000007</v>
      </c>
      <c r="I1016" s="351">
        <f t="shared" si="124"/>
        <v>383.52139375000115</v>
      </c>
      <c r="J1016" s="351">
        <f t="shared" si="125"/>
        <v>23.778326412500071</v>
      </c>
      <c r="K1016" s="635">
        <f>SUM('Employee Salary Payroll Tax '!I1018:K1018)</f>
        <v>55767.020000000004</v>
      </c>
      <c r="L1016" s="635">
        <f>'Employee Salary Payroll Tax '!H1018</f>
        <v>0</v>
      </c>
      <c r="M1016" s="293">
        <f t="shared" si="128"/>
        <v>17.909999999996217</v>
      </c>
      <c r="N1016" s="359">
        <f t="shared" si="126"/>
        <v>23.77069227457396</v>
      </c>
      <c r="O1016" s="331"/>
      <c r="P1016" s="61"/>
      <c r="Q1016" s="294"/>
      <c r="R1016" s="292"/>
      <c r="S1016" s="291"/>
    </row>
    <row r="1017" spans="1:19" ht="14.4">
      <c r="A1017" s="36">
        <f t="shared" si="121"/>
        <v>1002</v>
      </c>
      <c r="B1017" s="526"/>
      <c r="C1017" s="36" t="str">
        <f>VLOOKUP('Employee Salary Payroll Tax '!B1019,'Employee Salary Payroll Tax '!$D$1:$E$7,2,FALSE)</f>
        <v>NonUnion</v>
      </c>
      <c r="D1017" s="61">
        <f t="shared" si="122"/>
        <v>2.98E-2</v>
      </c>
      <c r="E1017" s="351">
        <f>'Employee Salary Payroll Tax '!N1019</f>
        <v>164280.29999999999</v>
      </c>
      <c r="F1017" s="351">
        <f t="shared" si="123"/>
        <v>169175.85293999998</v>
      </c>
      <c r="G1017" s="352"/>
      <c r="H1017" s="351">
        <f t="shared" si="127"/>
        <v>0</v>
      </c>
      <c r="I1017" s="351">
        <f t="shared" si="124"/>
        <v>4895.5529399999941</v>
      </c>
      <c r="J1017" s="351">
        <f t="shared" si="125"/>
        <v>0</v>
      </c>
      <c r="K1017" s="635">
        <f>SUM('Employee Salary Payroll Tax '!I1019:K1019)</f>
        <v>164280.29999999999</v>
      </c>
      <c r="L1017" s="635">
        <f>'Employee Salary Payroll Tax '!H1019</f>
        <v>0</v>
      </c>
      <c r="M1017" s="293">
        <f t="shared" si="128"/>
        <v>0</v>
      </c>
      <c r="N1017" s="359">
        <f t="shared" si="126"/>
        <v>0</v>
      </c>
      <c r="O1017" s="331"/>
      <c r="P1017" s="61"/>
      <c r="Q1017" s="294"/>
      <c r="R1017" s="292"/>
      <c r="S1017" s="291"/>
    </row>
    <row r="1018" spans="1:19" ht="14.4">
      <c r="A1018" s="36">
        <f t="shared" si="121"/>
        <v>1003</v>
      </c>
      <c r="B1018" s="526"/>
      <c r="C1018" s="36" t="str">
        <f>VLOOKUP('Employee Salary Payroll Tax '!B1020,'Employee Salary Payroll Tax '!$D$1:$E$7,2,FALSE)</f>
        <v>NonUnion</v>
      </c>
      <c r="D1018" s="61">
        <f t="shared" si="122"/>
        <v>2.98E-2</v>
      </c>
      <c r="E1018" s="351">
        <f>'Employee Salary Payroll Tax '!N1020</f>
        <v>80688.2</v>
      </c>
      <c r="F1018" s="351">
        <f t="shared" si="123"/>
        <v>83092.708360000004</v>
      </c>
      <c r="G1018" s="352"/>
      <c r="H1018" s="351">
        <f t="shared" si="127"/>
        <v>46511.8</v>
      </c>
      <c r="I1018" s="351">
        <f t="shared" si="124"/>
        <v>2404.5083600000071</v>
      </c>
      <c r="J1018" s="351">
        <f t="shared" si="125"/>
        <v>149.07951832000043</v>
      </c>
      <c r="K1018" s="635">
        <f>SUM('Employee Salary Payroll Tax '!I1020:K1020)</f>
        <v>80609.939999999988</v>
      </c>
      <c r="L1018" s="635">
        <f>'Employee Salary Payroll Tax '!H1020</f>
        <v>2.2999999999999998</v>
      </c>
      <c r="M1018" s="293">
        <f t="shared" si="128"/>
        <v>75.960000000009316</v>
      </c>
      <c r="N1018" s="359">
        <f t="shared" si="126"/>
        <v>148.93492514215461</v>
      </c>
      <c r="O1018" s="331"/>
      <c r="P1018" s="61"/>
      <c r="Q1018" s="294"/>
      <c r="R1018" s="292"/>
      <c r="S1018" s="291"/>
    </row>
    <row r="1019" spans="1:19" ht="14.4">
      <c r="A1019" s="36">
        <f t="shared" si="121"/>
        <v>1004</v>
      </c>
      <c r="B1019" s="526"/>
      <c r="C1019" s="36" t="str">
        <f>VLOOKUP('Employee Salary Payroll Tax '!B1021,'Employee Salary Payroll Tax '!$D$1:$E$7,2,FALSE)</f>
        <v>IBEW</v>
      </c>
      <c r="D1019" s="61">
        <f t="shared" si="122"/>
        <v>6.875E-3</v>
      </c>
      <c r="E1019" s="351">
        <f>'Employee Salary Payroll Tax '!N1021</f>
        <v>211827.77</v>
      </c>
      <c r="F1019" s="351">
        <f t="shared" si="123"/>
        <v>213284.08591874997</v>
      </c>
      <c r="G1019" s="352"/>
      <c r="H1019" s="351">
        <f t="shared" si="127"/>
        <v>0</v>
      </c>
      <c r="I1019" s="351">
        <f t="shared" si="124"/>
        <v>1456.3159187499841</v>
      </c>
      <c r="J1019" s="351">
        <f t="shared" si="125"/>
        <v>0</v>
      </c>
      <c r="K1019" s="635">
        <f>SUM('Employee Salary Payroll Tax '!I1021:K1021)</f>
        <v>158975.50999999998</v>
      </c>
      <c r="L1019" s="635">
        <f>'Employee Salary Payroll Tax '!H1021</f>
        <v>0</v>
      </c>
      <c r="M1019" s="293">
        <f t="shared" si="128"/>
        <v>52852.260000000009</v>
      </c>
      <c r="N1019" s="359">
        <f t="shared" si="126"/>
        <v>0</v>
      </c>
      <c r="O1019" s="331"/>
      <c r="P1019" s="61"/>
      <c r="Q1019" s="294"/>
      <c r="R1019" s="292"/>
      <c r="S1019" s="291"/>
    </row>
    <row r="1020" spans="1:19" ht="14.4">
      <c r="A1020" s="36">
        <f t="shared" si="121"/>
        <v>1005</v>
      </c>
      <c r="B1020" s="526"/>
      <c r="C1020" s="36" t="str">
        <f>VLOOKUP('Employee Salary Payroll Tax '!B1022,'Employee Salary Payroll Tax '!$D$1:$E$7,2,FALSE)</f>
        <v>IBEW</v>
      </c>
      <c r="D1020" s="61">
        <f t="shared" si="122"/>
        <v>6.875E-3</v>
      </c>
      <c r="E1020" s="351">
        <f>'Employee Salary Payroll Tax '!N1022</f>
        <v>85660.56</v>
      </c>
      <c r="F1020" s="351">
        <f t="shared" si="123"/>
        <v>86249.476349999997</v>
      </c>
      <c r="G1020" s="352"/>
      <c r="H1020" s="351">
        <f t="shared" si="127"/>
        <v>41539.440000000002</v>
      </c>
      <c r="I1020" s="351">
        <f t="shared" si="124"/>
        <v>588.91634999999951</v>
      </c>
      <c r="J1020" s="351">
        <f t="shared" si="125"/>
        <v>36.512813699999967</v>
      </c>
      <c r="K1020" s="635">
        <f>SUM('Employee Salary Payroll Tax '!I1022:K1022)</f>
        <v>76454.37999999999</v>
      </c>
      <c r="L1020" s="635">
        <f>'Employee Salary Payroll Tax '!H1022</f>
        <v>0</v>
      </c>
      <c r="M1020" s="293">
        <f t="shared" si="128"/>
        <v>9206.1800000000076</v>
      </c>
      <c r="N1020" s="359">
        <f t="shared" si="126"/>
        <v>32.588679474619532</v>
      </c>
      <c r="O1020" s="331"/>
      <c r="P1020" s="61"/>
      <c r="Q1020" s="294"/>
      <c r="R1020" s="292"/>
      <c r="S1020" s="291"/>
    </row>
    <row r="1021" spans="1:19" ht="14.4">
      <c r="A1021" s="36">
        <f t="shared" si="121"/>
        <v>1006</v>
      </c>
      <c r="B1021" s="526"/>
      <c r="C1021" s="36" t="str">
        <f>VLOOKUP('Employee Salary Payroll Tax '!B1023,'Employee Salary Payroll Tax '!$D$1:$E$7,2,FALSE)</f>
        <v>NonUnion</v>
      </c>
      <c r="D1021" s="61">
        <f t="shared" si="122"/>
        <v>2.98E-2</v>
      </c>
      <c r="E1021" s="351">
        <f>'Employee Salary Payroll Tax '!N1023</f>
        <v>2675.4</v>
      </c>
      <c r="F1021" s="351">
        <f t="shared" si="123"/>
        <v>2755.1269200000002</v>
      </c>
      <c r="G1021" s="352"/>
      <c r="H1021" s="351">
        <f t="shared" si="127"/>
        <v>124524.6</v>
      </c>
      <c r="I1021" s="351">
        <f t="shared" si="124"/>
        <v>79.726920000000064</v>
      </c>
      <c r="J1021" s="351">
        <f t="shared" si="125"/>
        <v>4.9430690400000037</v>
      </c>
      <c r="K1021" s="635">
        <f>SUM('Employee Salary Payroll Tax '!I1023:K1023)</f>
        <v>181.82</v>
      </c>
      <c r="L1021" s="635">
        <f>'Employee Salary Payroll Tax '!H1023</f>
        <v>0</v>
      </c>
      <c r="M1021" s="293">
        <f t="shared" si="128"/>
        <v>2493.58</v>
      </c>
      <c r="N1021" s="359">
        <f t="shared" si="126"/>
        <v>0.33593063187443745</v>
      </c>
      <c r="O1021" s="331"/>
      <c r="P1021" s="61"/>
      <c r="Q1021" s="294"/>
      <c r="R1021" s="292"/>
      <c r="S1021" s="291"/>
    </row>
    <row r="1022" spans="1:19" ht="14.4">
      <c r="A1022" s="36">
        <f t="shared" si="121"/>
        <v>1007</v>
      </c>
      <c r="B1022" s="526"/>
      <c r="C1022" s="36" t="str">
        <f>VLOOKUP('Employee Salary Payroll Tax '!B1024,'Employee Salary Payroll Tax '!$D$1:$E$7,2,FALSE)</f>
        <v>NonUnion</v>
      </c>
      <c r="D1022" s="61">
        <f t="shared" si="122"/>
        <v>2.98E-2</v>
      </c>
      <c r="E1022" s="351">
        <f>'Employee Salary Payroll Tax '!N1024</f>
        <v>59551.93</v>
      </c>
      <c r="F1022" s="351">
        <f t="shared" si="123"/>
        <v>61326.577514000004</v>
      </c>
      <c r="G1022" s="352"/>
      <c r="H1022" s="351">
        <f t="shared" si="127"/>
        <v>67648.070000000007</v>
      </c>
      <c r="I1022" s="351">
        <f t="shared" si="124"/>
        <v>1774.6475140000039</v>
      </c>
      <c r="J1022" s="351">
        <f t="shared" si="125"/>
        <v>110.02814586800024</v>
      </c>
      <c r="K1022" s="635">
        <f>SUM('Employee Salary Payroll Tax '!I1024:K1024)</f>
        <v>4286.0700000000006</v>
      </c>
      <c r="L1022" s="635">
        <f>'Employee Salary Payroll Tax '!H1024</f>
        <v>0</v>
      </c>
      <c r="M1022" s="293">
        <f t="shared" si="128"/>
        <v>55265.86</v>
      </c>
      <c r="N1022" s="359">
        <f t="shared" si="126"/>
        <v>7.9189429318670426</v>
      </c>
      <c r="O1022" s="331"/>
      <c r="P1022" s="61"/>
      <c r="Q1022" s="294"/>
      <c r="R1022" s="292"/>
      <c r="S1022" s="291"/>
    </row>
    <row r="1023" spans="1:19" ht="14.4">
      <c r="A1023" s="36">
        <f t="shared" si="121"/>
        <v>1008</v>
      </c>
      <c r="B1023" s="526"/>
      <c r="C1023" s="36" t="str">
        <f>VLOOKUP('Employee Salary Payroll Tax '!B1025,'Employee Salary Payroll Tax '!$D$1:$E$7,2,FALSE)</f>
        <v>IBEW</v>
      </c>
      <c r="D1023" s="61">
        <f t="shared" si="122"/>
        <v>6.875E-3</v>
      </c>
      <c r="E1023" s="351">
        <f>'Employee Salary Payroll Tax '!N1025</f>
        <v>79991.070000000007</v>
      </c>
      <c r="F1023" s="351">
        <f t="shared" si="123"/>
        <v>80541.008606250005</v>
      </c>
      <c r="G1023" s="352"/>
      <c r="H1023" s="351">
        <f t="shared" si="127"/>
        <v>47208.929999999993</v>
      </c>
      <c r="I1023" s="351">
        <f t="shared" si="124"/>
        <v>549.93860624999797</v>
      </c>
      <c r="J1023" s="351">
        <f t="shared" si="125"/>
        <v>34.096193587499876</v>
      </c>
      <c r="K1023" s="635">
        <f>SUM('Employee Salary Payroll Tax '!I1025:K1025)</f>
        <v>6110.41</v>
      </c>
      <c r="L1023" s="635">
        <f>'Employee Salary Payroll Tax '!H1025</f>
        <v>0</v>
      </c>
      <c r="M1023" s="293">
        <f t="shared" si="128"/>
        <v>73880.66</v>
      </c>
      <c r="N1023" s="359">
        <f t="shared" si="126"/>
        <v>2.6045622624674296</v>
      </c>
      <c r="O1023" s="331"/>
      <c r="P1023" s="61"/>
      <c r="Q1023" s="294"/>
      <c r="R1023" s="292"/>
      <c r="S1023" s="291"/>
    </row>
    <row r="1024" spans="1:19" ht="14.4">
      <c r="A1024" s="36">
        <f t="shared" si="121"/>
        <v>1009</v>
      </c>
      <c r="B1024" s="526"/>
      <c r="C1024" s="36" t="str">
        <f>VLOOKUP('Employee Salary Payroll Tax '!B1026,'Employee Salary Payroll Tax '!$D$1:$E$7,2,FALSE)</f>
        <v>UA</v>
      </c>
      <c r="D1024" s="61">
        <f t="shared" si="122"/>
        <v>0.03</v>
      </c>
      <c r="E1024" s="351">
        <f>'Employee Salary Payroll Tax '!N1026</f>
        <v>69894.95</v>
      </c>
      <c r="F1024" s="351">
        <f t="shared" si="123"/>
        <v>71991.798500000004</v>
      </c>
      <c r="G1024" s="352"/>
      <c r="H1024" s="351">
        <f t="shared" si="127"/>
        <v>57305.05</v>
      </c>
      <c r="I1024" s="351">
        <f t="shared" si="124"/>
        <v>2096.8485000000073</v>
      </c>
      <c r="J1024" s="351">
        <f t="shared" si="125"/>
        <v>130.00460700000045</v>
      </c>
      <c r="K1024" s="635">
        <f>SUM('Employee Salary Payroll Tax '!I1026:K1026)</f>
        <v>63975.05</v>
      </c>
      <c r="L1024" s="635">
        <f>'Employee Salary Payroll Tax '!H1026</f>
        <v>1199.47</v>
      </c>
      <c r="M1024" s="293">
        <f t="shared" si="128"/>
        <v>4720.4299999999939</v>
      </c>
      <c r="N1024" s="359">
        <f t="shared" si="126"/>
        <v>118.99359299829797</v>
      </c>
      <c r="O1024" s="331"/>
      <c r="P1024" s="61"/>
      <c r="Q1024" s="294"/>
      <c r="R1024" s="292"/>
      <c r="S1024" s="291"/>
    </row>
    <row r="1025" spans="1:19" ht="14.4">
      <c r="A1025" s="36">
        <f t="shared" si="121"/>
        <v>1010</v>
      </c>
      <c r="B1025" s="526"/>
      <c r="C1025" s="36" t="str">
        <f>VLOOKUP('Employee Salary Payroll Tax '!B1027,'Employee Salary Payroll Tax '!$D$1:$E$7,2,FALSE)</f>
        <v>NonUnion</v>
      </c>
      <c r="D1025" s="61">
        <f t="shared" si="122"/>
        <v>2.98E-2</v>
      </c>
      <c r="E1025" s="351">
        <f>'Employee Salary Payroll Tax '!N1027</f>
        <v>16941.86</v>
      </c>
      <c r="F1025" s="351">
        <f t="shared" si="123"/>
        <v>17446.727428000002</v>
      </c>
      <c r="G1025" s="352"/>
      <c r="H1025" s="351">
        <f t="shared" si="127"/>
        <v>110258.14</v>
      </c>
      <c r="I1025" s="351">
        <f t="shared" si="124"/>
        <v>504.86742800000138</v>
      </c>
      <c r="J1025" s="351">
        <f t="shared" si="125"/>
        <v>31.301780536000084</v>
      </c>
      <c r="K1025" s="635">
        <f>SUM('Employee Salary Payroll Tax '!I1027:K1027)</f>
        <v>3364.01</v>
      </c>
      <c r="L1025" s="635">
        <f>'Employee Salary Payroll Tax '!H1027</f>
        <v>0</v>
      </c>
      <c r="M1025" s="293">
        <f t="shared" si="128"/>
        <v>13577.85</v>
      </c>
      <c r="N1025" s="359">
        <f t="shared" si="126"/>
        <v>6.2153448756331535</v>
      </c>
      <c r="O1025" s="331"/>
      <c r="P1025" s="61"/>
      <c r="Q1025" s="294"/>
      <c r="R1025" s="292"/>
      <c r="S1025" s="291"/>
    </row>
    <row r="1026" spans="1:19" ht="14.4">
      <c r="A1026" s="36">
        <f t="shared" si="121"/>
        <v>1011</v>
      </c>
      <c r="B1026" s="526"/>
      <c r="C1026" s="36" t="str">
        <f>VLOOKUP('Employee Salary Payroll Tax '!B1028,'Employee Salary Payroll Tax '!$D$1:$E$7,2,FALSE)</f>
        <v>IBEW</v>
      </c>
      <c r="D1026" s="61">
        <f t="shared" si="122"/>
        <v>6.875E-3</v>
      </c>
      <c r="E1026" s="351">
        <f>'Employee Salary Payroll Tax '!N1028</f>
        <v>34402.449999999997</v>
      </c>
      <c r="F1026" s="351">
        <f t="shared" si="123"/>
        <v>34638.966843749993</v>
      </c>
      <c r="G1026" s="352"/>
      <c r="H1026" s="351">
        <f t="shared" si="127"/>
        <v>92797.55</v>
      </c>
      <c r="I1026" s="351">
        <f t="shared" si="124"/>
        <v>236.51684374999604</v>
      </c>
      <c r="J1026" s="351">
        <f t="shared" si="125"/>
        <v>14.664044312499755</v>
      </c>
      <c r="K1026" s="635">
        <f>SUM('Employee Salary Payroll Tax '!I1028:K1028)</f>
        <v>9167.7900000000009</v>
      </c>
      <c r="L1026" s="635">
        <f>'Employee Salary Payroll Tax '!H1028</f>
        <v>0</v>
      </c>
      <c r="M1026" s="293">
        <f t="shared" si="128"/>
        <v>25234.659999999996</v>
      </c>
      <c r="N1026" s="359">
        <f t="shared" si="126"/>
        <v>3.9077704873863457</v>
      </c>
      <c r="O1026" s="331"/>
      <c r="P1026" s="61"/>
      <c r="Q1026" s="294"/>
      <c r="R1026" s="292"/>
      <c r="S1026" s="291"/>
    </row>
    <row r="1027" spans="1:19" ht="14.4">
      <c r="A1027" s="36">
        <f t="shared" si="121"/>
        <v>1012</v>
      </c>
      <c r="B1027" s="526"/>
      <c r="C1027" s="36" t="str">
        <f>VLOOKUP('Employee Salary Payroll Tax '!B1029,'Employee Salary Payroll Tax '!$D$1:$E$7,2,FALSE)</f>
        <v>UA</v>
      </c>
      <c r="D1027" s="61">
        <f t="shared" si="122"/>
        <v>0.03</v>
      </c>
      <c r="E1027" s="351">
        <f>'Employee Salary Payroll Tax '!N1029</f>
        <v>78791.759999999995</v>
      </c>
      <c r="F1027" s="351">
        <f t="shared" si="123"/>
        <v>81155.512799999997</v>
      </c>
      <c r="G1027" s="352"/>
      <c r="H1027" s="351">
        <f t="shared" si="127"/>
        <v>48408.240000000005</v>
      </c>
      <c r="I1027" s="351">
        <f t="shared" si="124"/>
        <v>2363.752800000002</v>
      </c>
      <c r="J1027" s="351">
        <f t="shared" si="125"/>
        <v>146.55267360000013</v>
      </c>
      <c r="K1027" s="635">
        <f>SUM('Employee Salary Payroll Tax '!I1029:K1029)</f>
        <v>71496.180000000008</v>
      </c>
      <c r="L1027" s="635">
        <f>'Employee Salary Payroll Tax '!H1029</f>
        <v>910.11</v>
      </c>
      <c r="M1027" s="293">
        <f t="shared" si="128"/>
        <v>6385.4699999999875</v>
      </c>
      <c r="N1027" s="359">
        <f t="shared" si="126"/>
        <v>132.98289479831237</v>
      </c>
      <c r="O1027" s="331"/>
      <c r="P1027" s="61"/>
      <c r="Q1027" s="294"/>
      <c r="R1027" s="292"/>
      <c r="S1027" s="291"/>
    </row>
    <row r="1028" spans="1:19" ht="14.4">
      <c r="A1028" s="36">
        <f t="shared" si="121"/>
        <v>1013</v>
      </c>
      <c r="B1028" s="526"/>
      <c r="C1028" s="36" t="str">
        <f>VLOOKUP('Employee Salary Payroll Tax '!B1030,'Employee Salary Payroll Tax '!$D$1:$E$7,2,FALSE)</f>
        <v>UA</v>
      </c>
      <c r="D1028" s="61">
        <f t="shared" si="122"/>
        <v>0.03</v>
      </c>
      <c r="E1028" s="351">
        <f>'Employee Salary Payroll Tax '!N1030</f>
        <v>99936.46</v>
      </c>
      <c r="F1028" s="351">
        <f t="shared" si="123"/>
        <v>102934.55380000001</v>
      </c>
      <c r="G1028" s="352"/>
      <c r="H1028" s="351">
        <f t="shared" si="127"/>
        <v>27263.539999999994</v>
      </c>
      <c r="I1028" s="351">
        <f t="shared" si="124"/>
        <v>2998.0938000000024</v>
      </c>
      <c r="J1028" s="351">
        <f t="shared" si="125"/>
        <v>185.88181560000015</v>
      </c>
      <c r="K1028" s="635">
        <f>SUM('Employee Salary Payroll Tax '!I1030:K1030)</f>
        <v>74262.990000000005</v>
      </c>
      <c r="L1028" s="635">
        <f>'Employee Salary Payroll Tax '!H1030</f>
        <v>0</v>
      </c>
      <c r="M1028" s="293">
        <f t="shared" si="128"/>
        <v>25673.47</v>
      </c>
      <c r="N1028" s="359">
        <f t="shared" si="126"/>
        <v>138.12916139861795</v>
      </c>
      <c r="O1028" s="331"/>
      <c r="P1028" s="61"/>
      <c r="Q1028" s="294"/>
      <c r="R1028" s="292"/>
      <c r="S1028" s="291"/>
    </row>
    <row r="1029" spans="1:19" ht="14.4">
      <c r="A1029" s="36">
        <f t="shared" si="121"/>
        <v>1014</v>
      </c>
      <c r="B1029" s="526"/>
      <c r="C1029" s="36" t="str">
        <f>VLOOKUP('Employee Salary Payroll Tax '!B1031,'Employee Salary Payroll Tax '!$D$1:$E$7,2,FALSE)</f>
        <v>NonUnion</v>
      </c>
      <c r="D1029" s="61">
        <f t="shared" si="122"/>
        <v>2.98E-2</v>
      </c>
      <c r="E1029" s="351">
        <f>'Employee Salary Payroll Tax '!N1031</f>
        <v>92425.31</v>
      </c>
      <c r="F1029" s="351">
        <f t="shared" si="123"/>
        <v>95179.584237999996</v>
      </c>
      <c r="G1029" s="352"/>
      <c r="H1029" s="351">
        <f t="shared" si="127"/>
        <v>34774.69</v>
      </c>
      <c r="I1029" s="351">
        <f t="shared" si="124"/>
        <v>2754.2742379999981</v>
      </c>
      <c r="J1029" s="351">
        <f t="shared" si="125"/>
        <v>170.76500275599989</v>
      </c>
      <c r="K1029" s="635">
        <f>SUM('Employee Salary Payroll Tax '!I1031:K1031)</f>
        <v>83965.11</v>
      </c>
      <c r="L1029" s="635">
        <f>'Employee Salary Payroll Tax '!H1031</f>
        <v>1270</v>
      </c>
      <c r="M1029" s="293">
        <f t="shared" si="128"/>
        <v>7190.1999999999971</v>
      </c>
      <c r="N1029" s="359">
        <f t="shared" si="126"/>
        <v>155.13393723432145</v>
      </c>
      <c r="O1029" s="331"/>
      <c r="P1029" s="61"/>
      <c r="Q1029" s="294"/>
      <c r="R1029" s="292"/>
      <c r="S1029" s="291"/>
    </row>
    <row r="1030" spans="1:19" ht="14.4">
      <c r="A1030" s="36">
        <f t="shared" si="121"/>
        <v>1015</v>
      </c>
      <c r="B1030" s="526"/>
      <c r="C1030" s="36" t="str">
        <f>VLOOKUP('Employee Salary Payroll Tax '!B1032,'Employee Salary Payroll Tax '!$D$1:$E$7,2,FALSE)</f>
        <v>NonUnion</v>
      </c>
      <c r="D1030" s="61">
        <f t="shared" si="122"/>
        <v>2.98E-2</v>
      </c>
      <c r="E1030" s="351">
        <f>'Employee Salary Payroll Tax '!N1032</f>
        <v>89862.88</v>
      </c>
      <c r="F1030" s="351">
        <f t="shared" si="123"/>
        <v>92540.793824000008</v>
      </c>
      <c r="G1030" s="352"/>
      <c r="H1030" s="351">
        <f t="shared" si="127"/>
        <v>37337.119999999995</v>
      </c>
      <c r="I1030" s="351">
        <f t="shared" si="124"/>
        <v>2677.9138240000029</v>
      </c>
      <c r="J1030" s="351">
        <f t="shared" si="125"/>
        <v>166.03065708800017</v>
      </c>
      <c r="K1030" s="635">
        <f>SUM('Employee Salary Payroll Tax '!I1032:K1032)</f>
        <v>33273.11</v>
      </c>
      <c r="L1030" s="635">
        <f>'Employee Salary Payroll Tax '!H1032</f>
        <v>0</v>
      </c>
      <c r="M1030" s="293">
        <f t="shared" si="128"/>
        <v>56589.770000000004</v>
      </c>
      <c r="N1030" s="359">
        <f t="shared" si="126"/>
        <v>61.475398035315962</v>
      </c>
      <c r="O1030" s="331"/>
      <c r="P1030" s="61"/>
      <c r="Q1030" s="294"/>
      <c r="R1030" s="292"/>
      <c r="S1030" s="291"/>
    </row>
    <row r="1031" spans="1:19" ht="14.4">
      <c r="A1031" s="36">
        <f t="shared" si="121"/>
        <v>1016</v>
      </c>
      <c r="B1031" s="526"/>
      <c r="C1031" s="36" t="str">
        <f>VLOOKUP('Employee Salary Payroll Tax '!B1033,'Employee Salary Payroll Tax '!$D$1:$E$7,2,FALSE)</f>
        <v>NonUnion</v>
      </c>
      <c r="D1031" s="61">
        <f t="shared" si="122"/>
        <v>2.98E-2</v>
      </c>
      <c r="E1031" s="351">
        <f>'Employee Salary Payroll Tax '!N1033</f>
        <v>86098.05</v>
      </c>
      <c r="F1031" s="351">
        <f t="shared" si="123"/>
        <v>88663.771890000004</v>
      </c>
      <c r="G1031" s="352"/>
      <c r="H1031" s="351">
        <f t="shared" si="127"/>
        <v>41101.949999999997</v>
      </c>
      <c r="I1031" s="351">
        <f t="shared" si="124"/>
        <v>2565.7218900000007</v>
      </c>
      <c r="J1031" s="351">
        <f t="shared" si="125"/>
        <v>159.07475718000003</v>
      </c>
      <c r="K1031" s="635">
        <f>SUM('Employee Salary Payroll Tax '!I1033:K1033)</f>
        <v>54439.95</v>
      </c>
      <c r="L1031" s="635">
        <f>'Employee Salary Payroll Tax '!H1033</f>
        <v>0</v>
      </c>
      <c r="M1031" s="293">
        <f t="shared" si="128"/>
        <v>31658.100000000006</v>
      </c>
      <c r="N1031" s="359">
        <f t="shared" si="126"/>
        <v>100.58325161883178</v>
      </c>
      <c r="O1031" s="331"/>
      <c r="P1031" s="61"/>
      <c r="Q1031" s="294"/>
      <c r="R1031" s="292"/>
      <c r="S1031" s="291"/>
    </row>
    <row r="1032" spans="1:19" ht="14.4">
      <c r="A1032" s="36">
        <f t="shared" si="121"/>
        <v>1017</v>
      </c>
      <c r="B1032" s="526"/>
      <c r="C1032" s="36" t="str">
        <f>VLOOKUP('Employee Salary Payroll Tax '!B1034,'Employee Salary Payroll Tax '!$D$1:$E$7,2,FALSE)</f>
        <v>NonUnion</v>
      </c>
      <c r="D1032" s="61">
        <f t="shared" si="122"/>
        <v>2.98E-2</v>
      </c>
      <c r="E1032" s="351">
        <f>'Employee Salary Payroll Tax '!N1034</f>
        <v>84714.64</v>
      </c>
      <c r="F1032" s="351">
        <f t="shared" si="123"/>
        <v>87239.136272000003</v>
      </c>
      <c r="G1032" s="352"/>
      <c r="H1032" s="351">
        <f t="shared" si="127"/>
        <v>42485.36</v>
      </c>
      <c r="I1032" s="351">
        <f t="shared" si="124"/>
        <v>2524.496272000004</v>
      </c>
      <c r="J1032" s="351">
        <f t="shared" si="125"/>
        <v>156.51876886400024</v>
      </c>
      <c r="K1032" s="635">
        <f>SUM('Employee Salary Payroll Tax '!I1034:K1034)</f>
        <v>18115.899999999998</v>
      </c>
      <c r="L1032" s="635">
        <f>'Employee Salary Payroll Tax '!H1034</f>
        <v>0</v>
      </c>
      <c r="M1032" s="293">
        <f t="shared" si="128"/>
        <v>66598.740000000005</v>
      </c>
      <c r="N1032" s="359">
        <f t="shared" si="126"/>
        <v>33.470936839604946</v>
      </c>
      <c r="O1032" s="331"/>
      <c r="P1032" s="61"/>
      <c r="Q1032" s="294"/>
      <c r="R1032" s="292"/>
      <c r="S1032" s="291"/>
    </row>
    <row r="1033" spans="1:19" ht="14.4">
      <c r="A1033" s="36">
        <f t="shared" si="121"/>
        <v>1018</v>
      </c>
      <c r="B1033" s="526"/>
      <c r="C1033" s="36" t="str">
        <f>VLOOKUP('Employee Salary Payroll Tax '!B1035,'Employee Salary Payroll Tax '!$D$1:$E$7,2,FALSE)</f>
        <v>IBEW</v>
      </c>
      <c r="D1033" s="61">
        <f t="shared" si="122"/>
        <v>6.875E-3</v>
      </c>
      <c r="E1033" s="351">
        <f>'Employee Salary Payroll Tax '!N1035</f>
        <v>133679.24</v>
      </c>
      <c r="F1033" s="351">
        <f t="shared" si="123"/>
        <v>134598.28477499998</v>
      </c>
      <c r="G1033" s="352"/>
      <c r="H1033" s="351">
        <f t="shared" si="127"/>
        <v>0</v>
      </c>
      <c r="I1033" s="351">
        <f t="shared" si="124"/>
        <v>919.04477499998757</v>
      </c>
      <c r="J1033" s="351">
        <f t="shared" si="125"/>
        <v>0</v>
      </c>
      <c r="K1033" s="635">
        <f>SUM('Employee Salary Payroll Tax '!I1035:K1035)</f>
        <v>93166.069999999992</v>
      </c>
      <c r="L1033" s="635">
        <f>'Employee Salary Payroll Tax '!H1035</f>
        <v>0</v>
      </c>
      <c r="M1033" s="293">
        <f t="shared" si="128"/>
        <v>40513.17</v>
      </c>
      <c r="N1033" s="359">
        <f t="shared" si="126"/>
        <v>0</v>
      </c>
      <c r="O1033" s="331"/>
      <c r="P1033" s="61"/>
      <c r="Q1033" s="294"/>
      <c r="R1033" s="292"/>
      <c r="S1033" s="291"/>
    </row>
    <row r="1034" spans="1:19" ht="14.4">
      <c r="A1034" s="36">
        <f t="shared" si="121"/>
        <v>1019</v>
      </c>
      <c r="B1034" s="526"/>
      <c r="C1034" s="36" t="str">
        <f>VLOOKUP('Employee Salary Payroll Tax '!B1036,'Employee Salary Payroll Tax '!$D$1:$E$7,2,FALSE)</f>
        <v>NonUnion</v>
      </c>
      <c r="D1034" s="61">
        <f t="shared" si="122"/>
        <v>2.98E-2</v>
      </c>
      <c r="E1034" s="351">
        <f>'Employee Salary Payroll Tax '!N1036</f>
        <v>2225.14</v>
      </c>
      <c r="F1034" s="351">
        <f t="shared" si="123"/>
        <v>2291.4491720000001</v>
      </c>
      <c r="G1034" s="352"/>
      <c r="H1034" s="351">
        <f t="shared" si="127"/>
        <v>124974.86</v>
      </c>
      <c r="I1034" s="351">
        <f t="shared" si="124"/>
        <v>66.309172000000217</v>
      </c>
      <c r="J1034" s="351">
        <f t="shared" si="125"/>
        <v>4.1111686640000134</v>
      </c>
      <c r="K1034" s="635">
        <f>SUM('Employee Salary Payroll Tax '!I1036:K1036)</f>
        <v>1351.77</v>
      </c>
      <c r="L1034" s="635">
        <f>'Employee Salary Payroll Tax '!H1036</f>
        <v>0</v>
      </c>
      <c r="M1034" s="293">
        <f t="shared" si="128"/>
        <v>873.36999999999989</v>
      </c>
      <c r="N1034" s="359">
        <f t="shared" si="126"/>
        <v>2.4975302508775936</v>
      </c>
      <c r="O1034" s="331"/>
      <c r="P1034" s="61"/>
      <c r="Q1034" s="294"/>
      <c r="R1034" s="292"/>
      <c r="S1034" s="291"/>
    </row>
    <row r="1035" spans="1:19" ht="14.4">
      <c r="A1035" s="36">
        <f t="shared" si="121"/>
        <v>1020</v>
      </c>
      <c r="B1035" s="526"/>
      <c r="C1035" s="36" t="str">
        <f>VLOOKUP('Employee Salary Payroll Tax '!B1037,'Employee Salary Payroll Tax '!$D$1:$E$7,2,FALSE)</f>
        <v>NonUnion</v>
      </c>
      <c r="D1035" s="61">
        <f t="shared" si="122"/>
        <v>2.98E-2</v>
      </c>
      <c r="E1035" s="351">
        <f>'Employee Salary Payroll Tax '!N1037</f>
        <v>43350.58</v>
      </c>
      <c r="F1035" s="351">
        <f t="shared" si="123"/>
        <v>44642.427284000005</v>
      </c>
      <c r="G1035" s="352"/>
      <c r="H1035" s="351">
        <f t="shared" si="127"/>
        <v>83849.42</v>
      </c>
      <c r="I1035" s="351">
        <f t="shared" si="124"/>
        <v>1291.8472840000031</v>
      </c>
      <c r="J1035" s="351">
        <f t="shared" si="125"/>
        <v>80.094531608000196</v>
      </c>
      <c r="K1035" s="635">
        <f>SUM('Employee Salary Payroll Tax '!I1037:K1037)</f>
        <v>26687.620000000003</v>
      </c>
      <c r="L1035" s="635">
        <f>'Employee Salary Payroll Tax '!H1037</f>
        <v>0</v>
      </c>
      <c r="M1035" s="293">
        <f t="shared" si="128"/>
        <v>16662.96</v>
      </c>
      <c r="N1035" s="359">
        <f t="shared" si="126"/>
        <v>49.308046710862705</v>
      </c>
      <c r="O1035" s="331"/>
      <c r="P1035" s="61"/>
      <c r="Q1035" s="294"/>
      <c r="R1035" s="292"/>
      <c r="S1035" s="291"/>
    </row>
    <row r="1036" spans="1:19" ht="14.4">
      <c r="A1036" s="36">
        <f t="shared" si="121"/>
        <v>1021</v>
      </c>
      <c r="B1036" s="526"/>
      <c r="C1036" s="36" t="str">
        <f>VLOOKUP('Employee Salary Payroll Tax '!B1038,'Employee Salary Payroll Tax '!$D$1:$E$7,2,FALSE)</f>
        <v>NonUnion</v>
      </c>
      <c r="D1036" s="61">
        <f t="shared" si="122"/>
        <v>2.98E-2</v>
      </c>
      <c r="E1036" s="351">
        <f>'Employee Salary Payroll Tax '!N1038</f>
        <v>49734.29</v>
      </c>
      <c r="F1036" s="351">
        <f t="shared" si="123"/>
        <v>51216.371842</v>
      </c>
      <c r="G1036" s="352"/>
      <c r="H1036" s="351">
        <f t="shared" si="127"/>
        <v>77465.709999999992</v>
      </c>
      <c r="I1036" s="351">
        <f t="shared" si="124"/>
        <v>1482.0818419999996</v>
      </c>
      <c r="J1036" s="351">
        <f t="shared" si="125"/>
        <v>91.889074203999968</v>
      </c>
      <c r="K1036" s="635">
        <f>SUM('Employee Salary Payroll Tax '!I1038:K1038)</f>
        <v>49734.19</v>
      </c>
      <c r="L1036" s="635">
        <f>'Employee Salary Payroll Tax '!H1038</f>
        <v>0</v>
      </c>
      <c r="M1036" s="293">
        <f t="shared" si="128"/>
        <v>9.9999999998544808E-2</v>
      </c>
      <c r="N1036" s="359">
        <f t="shared" si="126"/>
        <v>91.888889442152376</v>
      </c>
      <c r="O1036" s="331"/>
      <c r="P1036" s="61"/>
      <c r="Q1036" s="294"/>
      <c r="R1036" s="292"/>
      <c r="S1036" s="291"/>
    </row>
    <row r="1037" spans="1:19" ht="14.4">
      <c r="A1037" s="36">
        <f t="shared" si="121"/>
        <v>1022</v>
      </c>
      <c r="B1037" s="526"/>
      <c r="C1037" s="36" t="str">
        <f>VLOOKUP('Employee Salary Payroll Tax '!B1039,'Employee Salary Payroll Tax '!$D$1:$E$7,2,FALSE)</f>
        <v>IBEW</v>
      </c>
      <c r="D1037" s="61">
        <f t="shared" si="122"/>
        <v>6.875E-3</v>
      </c>
      <c r="E1037" s="351">
        <f>'Employee Salary Payroll Tax '!N1039</f>
        <v>49314.9</v>
      </c>
      <c r="F1037" s="351">
        <f t="shared" si="123"/>
        <v>49653.939937499999</v>
      </c>
      <c r="G1037" s="352"/>
      <c r="H1037" s="351">
        <f t="shared" si="127"/>
        <v>77885.100000000006</v>
      </c>
      <c r="I1037" s="351">
        <f t="shared" si="124"/>
        <v>339.0399374999979</v>
      </c>
      <c r="J1037" s="351">
        <f t="shared" si="125"/>
        <v>21.02047612499987</v>
      </c>
      <c r="K1037" s="635">
        <f>SUM('Employee Salary Payroll Tax '!I1039:K1039)</f>
        <v>49314.9</v>
      </c>
      <c r="L1037" s="635">
        <f>'Employee Salary Payroll Tax '!H1039</f>
        <v>0</v>
      </c>
      <c r="M1037" s="293">
        <f t="shared" si="128"/>
        <v>0</v>
      </c>
      <c r="N1037" s="359">
        <f t="shared" si="126"/>
        <v>21.020476124573619</v>
      </c>
      <c r="O1037" s="331"/>
      <c r="P1037" s="61"/>
      <c r="Q1037" s="294"/>
      <c r="R1037" s="292"/>
      <c r="S1037" s="291"/>
    </row>
    <row r="1038" spans="1:19" ht="14.4">
      <c r="A1038" s="36">
        <f t="shared" si="121"/>
        <v>1023</v>
      </c>
      <c r="B1038" s="526"/>
      <c r="C1038" s="36" t="str">
        <f>VLOOKUP('Employee Salary Payroll Tax '!B1040,'Employee Salary Payroll Tax '!$D$1:$E$7,2,FALSE)</f>
        <v>NonUnion</v>
      </c>
      <c r="D1038" s="61">
        <f t="shared" si="122"/>
        <v>2.98E-2</v>
      </c>
      <c r="E1038" s="351">
        <f>'Employee Salary Payroll Tax '!N1040</f>
        <v>24342.22</v>
      </c>
      <c r="F1038" s="351">
        <f t="shared" si="123"/>
        <v>25067.618156000004</v>
      </c>
      <c r="G1038" s="352"/>
      <c r="H1038" s="351">
        <f t="shared" si="127"/>
        <v>102857.78</v>
      </c>
      <c r="I1038" s="351">
        <f t="shared" si="124"/>
        <v>725.39815600000293</v>
      </c>
      <c r="J1038" s="351">
        <f t="shared" si="125"/>
        <v>44.974685672000184</v>
      </c>
      <c r="K1038" s="635">
        <f>SUM('Employee Salary Payroll Tax '!I1040:K1040)</f>
        <v>24002.3</v>
      </c>
      <c r="L1038" s="635">
        <f>'Employee Salary Payroll Tax '!H1040</f>
        <v>0</v>
      </c>
      <c r="M1038" s="293">
        <f t="shared" si="128"/>
        <v>339.92000000000189</v>
      </c>
      <c r="N1038" s="359">
        <f t="shared" si="126"/>
        <v>44.346649478178378</v>
      </c>
      <c r="O1038" s="331"/>
      <c r="P1038" s="61"/>
      <c r="Q1038" s="294"/>
      <c r="R1038" s="292"/>
      <c r="S1038" s="291"/>
    </row>
    <row r="1039" spans="1:19" ht="14.4">
      <c r="A1039" s="36">
        <f t="shared" si="121"/>
        <v>1024</v>
      </c>
      <c r="B1039" s="526"/>
      <c r="C1039" s="36" t="str">
        <f>VLOOKUP('Employee Salary Payroll Tax '!B1041,'Employee Salary Payroll Tax '!$D$1:$E$7,2,FALSE)</f>
        <v>NonUnion</v>
      </c>
      <c r="D1039" s="61">
        <f t="shared" si="122"/>
        <v>2.98E-2</v>
      </c>
      <c r="E1039" s="351">
        <f>'Employee Salary Payroll Tax '!N1041</f>
        <v>92460.15</v>
      </c>
      <c r="F1039" s="351">
        <f t="shared" si="123"/>
        <v>95215.462469999999</v>
      </c>
      <c r="G1039" s="352"/>
      <c r="H1039" s="351">
        <f t="shared" si="127"/>
        <v>34739.850000000006</v>
      </c>
      <c r="I1039" s="351">
        <f t="shared" si="124"/>
        <v>2755.3124700000044</v>
      </c>
      <c r="J1039" s="351">
        <f t="shared" si="125"/>
        <v>170.82937314000029</v>
      </c>
      <c r="K1039" s="635">
        <f>SUM('Employee Salary Payroll Tax '!I1041:K1041)</f>
        <v>92460.15</v>
      </c>
      <c r="L1039" s="635">
        <f>'Employee Salary Payroll Tax '!H1041</f>
        <v>0</v>
      </c>
      <c r="M1039" s="293">
        <f t="shared" si="128"/>
        <v>0</v>
      </c>
      <c r="N1039" s="359">
        <f t="shared" si="126"/>
        <v>170.8293731381527</v>
      </c>
      <c r="O1039" s="331"/>
      <c r="P1039" s="61"/>
      <c r="Q1039" s="294"/>
      <c r="R1039" s="292"/>
      <c r="S1039" s="291"/>
    </row>
    <row r="1040" spans="1:19" ht="14.4">
      <c r="A1040" s="36">
        <f t="shared" si="121"/>
        <v>1025</v>
      </c>
      <c r="B1040" s="526"/>
      <c r="C1040" s="36" t="str">
        <f>VLOOKUP('Employee Salary Payroll Tax '!B1042,'Employee Salary Payroll Tax '!$D$1:$E$7,2,FALSE)</f>
        <v>UA</v>
      </c>
      <c r="D1040" s="61">
        <f t="shared" si="122"/>
        <v>0.03</v>
      </c>
      <c r="E1040" s="351">
        <f>'Employee Salary Payroll Tax '!N1042</f>
        <v>73662.399999999994</v>
      </c>
      <c r="F1040" s="351">
        <f t="shared" si="123"/>
        <v>75872.271999999997</v>
      </c>
      <c r="G1040" s="352"/>
      <c r="H1040" s="351">
        <f t="shared" si="127"/>
        <v>53537.600000000006</v>
      </c>
      <c r="I1040" s="351">
        <f t="shared" si="124"/>
        <v>2209.872000000003</v>
      </c>
      <c r="J1040" s="351">
        <f t="shared" si="125"/>
        <v>137.01206400000018</v>
      </c>
      <c r="K1040" s="635">
        <f>SUM('Employee Salary Payroll Tax '!I1042:K1042)</f>
        <v>59730.47</v>
      </c>
      <c r="L1040" s="635">
        <f>'Employee Salary Payroll Tax '!H1042</f>
        <v>0</v>
      </c>
      <c r="M1040" s="293">
        <f t="shared" si="128"/>
        <v>13931.929999999993</v>
      </c>
      <c r="N1040" s="359">
        <f t="shared" si="126"/>
        <v>111.09867419849195</v>
      </c>
      <c r="O1040" s="331"/>
      <c r="P1040" s="61"/>
      <c r="Q1040" s="294"/>
      <c r="R1040" s="292"/>
      <c r="S1040" s="291"/>
    </row>
    <row r="1041" spans="1:19" ht="14.4">
      <c r="A1041" s="36">
        <f t="shared" ref="A1041:A1104" si="129">+A1040+1</f>
        <v>1026</v>
      </c>
      <c r="B1041" s="526"/>
      <c r="C1041" s="36" t="str">
        <f>VLOOKUP('Employee Salary Payroll Tax '!B1043,'Employee Salary Payroll Tax '!$D$1:$E$7,2,FALSE)</f>
        <v>NonUnion</v>
      </c>
      <c r="D1041" s="61">
        <f t="shared" ref="D1041:D1104" si="130">VLOOKUP(C1041,C$9:D$12,2)</f>
        <v>2.98E-2</v>
      </c>
      <c r="E1041" s="351">
        <f>'Employee Salary Payroll Tax '!N1043</f>
        <v>72927.95</v>
      </c>
      <c r="F1041" s="351">
        <f t="shared" ref="F1041:F1104" si="131">E1041*(1+D1041)</f>
        <v>75101.202910000007</v>
      </c>
      <c r="G1041" s="352"/>
      <c r="H1041" s="351">
        <f t="shared" si="127"/>
        <v>54272.05</v>
      </c>
      <c r="I1041" s="351">
        <f t="shared" ref="I1041:I1104" si="132">F1041-E1041</f>
        <v>2173.2529100000102</v>
      </c>
      <c r="J1041" s="351">
        <f t="shared" ref="J1041:J1104" si="133">IF(H1041&gt;I1041,I1041*$J$12,H1041*$J$12)</f>
        <v>134.74168042000062</v>
      </c>
      <c r="K1041" s="635">
        <f>SUM('Employee Salary Payroll Tax '!I1043:K1043)</f>
        <v>7228.42</v>
      </c>
      <c r="L1041" s="635">
        <f>'Employee Salary Payroll Tax '!H1043</f>
        <v>0</v>
      </c>
      <c r="M1041" s="293">
        <f t="shared" si="128"/>
        <v>65699.53</v>
      </c>
      <c r="N1041" s="359">
        <f t="shared" ref="N1041:N1104" si="134">J1041*K1041/(SUM(K1041:M1041)+0.000001)</f>
        <v>13.355228791816934</v>
      </c>
      <c r="O1041" s="331"/>
      <c r="P1041" s="61"/>
      <c r="Q1041" s="294"/>
      <c r="R1041" s="292"/>
      <c r="S1041" s="291"/>
    </row>
    <row r="1042" spans="1:19" ht="14.4">
      <c r="A1042" s="36">
        <f t="shared" si="129"/>
        <v>1027</v>
      </c>
      <c r="B1042" s="526"/>
      <c r="C1042" s="36" t="str">
        <f>VLOOKUP('Employee Salary Payroll Tax '!B1044,'Employee Salary Payroll Tax '!$D$1:$E$7,2,FALSE)</f>
        <v>NonUnion</v>
      </c>
      <c r="D1042" s="61">
        <f t="shared" si="130"/>
        <v>2.98E-2</v>
      </c>
      <c r="E1042" s="351">
        <f>'Employee Salary Payroll Tax '!N1044</f>
        <v>54408.35</v>
      </c>
      <c r="F1042" s="351">
        <f t="shared" si="131"/>
        <v>56029.718829999998</v>
      </c>
      <c r="G1042" s="352"/>
      <c r="H1042" s="351">
        <f t="shared" ref="H1042:H1105" si="135">IF(E1042&gt;$H$12,0,$H$12-E1042)</f>
        <v>72791.649999999994</v>
      </c>
      <c r="I1042" s="351">
        <f t="shared" si="132"/>
        <v>1621.3688299999994</v>
      </c>
      <c r="J1042" s="351">
        <f t="shared" si="133"/>
        <v>100.52486745999997</v>
      </c>
      <c r="K1042" s="635">
        <f>SUM('Employee Salary Payroll Tax '!I1044:K1044)</f>
        <v>10097.800000000001</v>
      </c>
      <c r="L1042" s="635">
        <f>'Employee Salary Payroll Tax '!H1044</f>
        <v>0</v>
      </c>
      <c r="M1042" s="293">
        <f t="shared" ref="M1042:M1105" si="136">E1042-K1042-L1042</f>
        <v>44310.549999999996</v>
      </c>
      <c r="N1042" s="359">
        <f t="shared" si="134"/>
        <v>18.656695279657097</v>
      </c>
      <c r="O1042" s="331"/>
      <c r="P1042" s="61"/>
      <c r="Q1042" s="294"/>
      <c r="R1042" s="292"/>
      <c r="S1042" s="291"/>
    </row>
    <row r="1043" spans="1:19" ht="14.4">
      <c r="A1043" s="36">
        <f t="shared" si="129"/>
        <v>1028</v>
      </c>
      <c r="B1043" s="526"/>
      <c r="C1043" s="36" t="str">
        <f>VLOOKUP('Employee Salary Payroll Tax '!B1045,'Employee Salary Payroll Tax '!$D$1:$E$7,2,FALSE)</f>
        <v>NonUnion</v>
      </c>
      <c r="D1043" s="61">
        <f t="shared" si="130"/>
        <v>2.98E-2</v>
      </c>
      <c r="E1043" s="351">
        <f>'Employee Salary Payroll Tax '!N1045</f>
        <v>338.54</v>
      </c>
      <c r="F1043" s="351">
        <f t="shared" si="131"/>
        <v>348.62849200000005</v>
      </c>
      <c r="G1043" s="352"/>
      <c r="H1043" s="351">
        <f t="shared" si="135"/>
        <v>126861.46</v>
      </c>
      <c r="I1043" s="351">
        <f t="shared" si="132"/>
        <v>10.088492000000031</v>
      </c>
      <c r="J1043" s="351">
        <f t="shared" si="133"/>
        <v>0.62548650400000194</v>
      </c>
      <c r="K1043" s="635">
        <f>SUM('Employee Salary Payroll Tax '!I1045:K1045)</f>
        <v>158.81</v>
      </c>
      <c r="L1043" s="635">
        <f>'Employee Salary Payroll Tax '!H1045</f>
        <v>0</v>
      </c>
      <c r="M1043" s="293">
        <f t="shared" si="136"/>
        <v>179.73000000000002</v>
      </c>
      <c r="N1043" s="359">
        <f t="shared" si="134"/>
        <v>0.29341735513328693</v>
      </c>
      <c r="O1043" s="331"/>
      <c r="P1043" s="61"/>
      <c r="Q1043" s="294"/>
      <c r="R1043" s="292"/>
      <c r="S1043" s="291"/>
    </row>
    <row r="1044" spans="1:19" ht="14.4">
      <c r="A1044" s="36">
        <f t="shared" si="129"/>
        <v>1029</v>
      </c>
      <c r="B1044" s="526"/>
      <c r="C1044" s="36" t="str">
        <f>VLOOKUP('Employee Salary Payroll Tax '!B1046,'Employee Salary Payroll Tax '!$D$1:$E$7,2,FALSE)</f>
        <v>NonUnion</v>
      </c>
      <c r="D1044" s="61">
        <f t="shared" si="130"/>
        <v>2.98E-2</v>
      </c>
      <c r="E1044" s="351">
        <f>'Employee Salary Payroll Tax '!N1046</f>
        <v>56083.93</v>
      </c>
      <c r="F1044" s="351">
        <f t="shared" si="131"/>
        <v>57755.231114000002</v>
      </c>
      <c r="G1044" s="352"/>
      <c r="H1044" s="351">
        <f t="shared" si="135"/>
        <v>71116.070000000007</v>
      </c>
      <c r="I1044" s="351">
        <f t="shared" si="132"/>
        <v>1671.3011140000017</v>
      </c>
      <c r="J1044" s="351">
        <f t="shared" si="133"/>
        <v>103.6206690680001</v>
      </c>
      <c r="K1044" s="635">
        <f>SUM('Employee Salary Payroll Tax '!I1046:K1046)</f>
        <v>4179.54</v>
      </c>
      <c r="L1044" s="635">
        <f>'Employee Salary Payroll Tax '!H1046</f>
        <v>0</v>
      </c>
      <c r="M1044" s="293">
        <f t="shared" si="136"/>
        <v>51904.39</v>
      </c>
      <c r="N1044" s="359">
        <f t="shared" si="134"/>
        <v>7.7221181038623179</v>
      </c>
      <c r="O1044" s="331"/>
      <c r="P1044" s="61"/>
      <c r="Q1044" s="294"/>
      <c r="R1044" s="292"/>
      <c r="S1044" s="291"/>
    </row>
    <row r="1045" spans="1:19" ht="14.4">
      <c r="A1045" s="36">
        <f t="shared" si="129"/>
        <v>1030</v>
      </c>
      <c r="B1045" s="526"/>
      <c r="C1045" s="36" t="str">
        <f>VLOOKUP('Employee Salary Payroll Tax '!B1047,'Employee Salary Payroll Tax '!$D$1:$E$7,2,FALSE)</f>
        <v>NonUnion</v>
      </c>
      <c r="D1045" s="61">
        <f t="shared" si="130"/>
        <v>2.98E-2</v>
      </c>
      <c r="E1045" s="351">
        <f>'Employee Salary Payroll Tax '!N1047</f>
        <v>25002.77</v>
      </c>
      <c r="F1045" s="351">
        <f t="shared" si="131"/>
        <v>25747.852546000002</v>
      </c>
      <c r="G1045" s="352"/>
      <c r="H1045" s="351">
        <f t="shared" si="135"/>
        <v>102197.23</v>
      </c>
      <c r="I1045" s="351">
        <f t="shared" si="132"/>
        <v>745.08254600000146</v>
      </c>
      <c r="J1045" s="351">
        <f t="shared" si="133"/>
        <v>46.195117852000088</v>
      </c>
      <c r="K1045" s="635">
        <f>SUM('Employee Salary Payroll Tax '!I1047:K1047)</f>
        <v>3396.69</v>
      </c>
      <c r="L1045" s="635">
        <f>'Employee Salary Payroll Tax '!H1047</f>
        <v>0</v>
      </c>
      <c r="M1045" s="293">
        <f t="shared" si="136"/>
        <v>21606.080000000002</v>
      </c>
      <c r="N1045" s="359">
        <f t="shared" si="134"/>
        <v>6.2757244437490103</v>
      </c>
      <c r="O1045" s="331"/>
      <c r="P1045" s="61"/>
      <c r="Q1045" s="294"/>
      <c r="R1045" s="292"/>
      <c r="S1045" s="291"/>
    </row>
    <row r="1046" spans="1:19" ht="14.4">
      <c r="A1046" s="36">
        <f t="shared" si="129"/>
        <v>1031</v>
      </c>
      <c r="B1046" s="526"/>
      <c r="C1046" s="36" t="str">
        <f>VLOOKUP('Employee Salary Payroll Tax '!B1048,'Employee Salary Payroll Tax '!$D$1:$E$7,2,FALSE)</f>
        <v>NonUnion</v>
      </c>
      <c r="D1046" s="61">
        <f t="shared" si="130"/>
        <v>2.98E-2</v>
      </c>
      <c r="E1046" s="351">
        <f>'Employee Salary Payroll Tax '!N1048</f>
        <v>83880.02</v>
      </c>
      <c r="F1046" s="351">
        <f t="shared" si="131"/>
        <v>86379.644596000013</v>
      </c>
      <c r="G1046" s="352"/>
      <c r="H1046" s="351">
        <f t="shared" si="135"/>
        <v>43319.979999999996</v>
      </c>
      <c r="I1046" s="351">
        <f t="shared" si="132"/>
        <v>2499.6245960000088</v>
      </c>
      <c r="J1046" s="351">
        <f t="shared" si="133"/>
        <v>154.97672495200055</v>
      </c>
      <c r="K1046" s="635">
        <f>SUM('Employee Salary Payroll Tax '!I1048:K1048)</f>
        <v>0</v>
      </c>
      <c r="L1046" s="635">
        <f>'Employee Salary Payroll Tax '!H1048</f>
        <v>0</v>
      </c>
      <c r="M1046" s="293">
        <f t="shared" si="136"/>
        <v>83880.02</v>
      </c>
      <c r="N1046" s="359">
        <f t="shared" si="134"/>
        <v>0</v>
      </c>
      <c r="O1046" s="331"/>
      <c r="P1046" s="61"/>
      <c r="Q1046" s="294"/>
      <c r="R1046" s="292"/>
      <c r="S1046" s="291"/>
    </row>
    <row r="1047" spans="1:19" ht="14.4">
      <c r="A1047" s="36">
        <f t="shared" si="129"/>
        <v>1032</v>
      </c>
      <c r="B1047" s="526"/>
      <c r="C1047" s="36" t="str">
        <f>VLOOKUP('Employee Salary Payroll Tax '!B1049,'Employee Salary Payroll Tax '!$D$1:$E$7,2,FALSE)</f>
        <v>NonUnion</v>
      </c>
      <c r="D1047" s="61">
        <f t="shared" si="130"/>
        <v>2.98E-2</v>
      </c>
      <c r="E1047" s="351">
        <f>'Employee Salary Payroll Tax '!N1049</f>
        <v>98180.57</v>
      </c>
      <c r="F1047" s="351">
        <f t="shared" si="131"/>
        <v>101106.350986</v>
      </c>
      <c r="G1047" s="352"/>
      <c r="H1047" s="351">
        <f t="shared" si="135"/>
        <v>29019.429999999993</v>
      </c>
      <c r="I1047" s="351">
        <f t="shared" si="132"/>
        <v>2925.7809859999979</v>
      </c>
      <c r="J1047" s="351">
        <f t="shared" si="133"/>
        <v>181.39842113199987</v>
      </c>
      <c r="K1047" s="635">
        <f>SUM('Employee Salary Payroll Tax '!I1049:K1049)</f>
        <v>98180.57</v>
      </c>
      <c r="L1047" s="635">
        <f>'Employee Salary Payroll Tax '!H1049</f>
        <v>0</v>
      </c>
      <c r="M1047" s="293">
        <f t="shared" si="136"/>
        <v>0</v>
      </c>
      <c r="N1047" s="359">
        <f t="shared" si="134"/>
        <v>181.39842113015229</v>
      </c>
      <c r="O1047" s="331"/>
      <c r="P1047" s="61"/>
      <c r="Q1047" s="294"/>
      <c r="R1047" s="292"/>
      <c r="S1047" s="291"/>
    </row>
    <row r="1048" spans="1:19" ht="14.4">
      <c r="A1048" s="36">
        <f t="shared" si="129"/>
        <v>1033</v>
      </c>
      <c r="B1048" s="526"/>
      <c r="C1048" s="36" t="str">
        <f>VLOOKUP('Employee Salary Payroll Tax '!B1050,'Employee Salary Payroll Tax '!$D$1:$E$7,2,FALSE)</f>
        <v>UA</v>
      </c>
      <c r="D1048" s="61">
        <f t="shared" si="130"/>
        <v>0.03</v>
      </c>
      <c r="E1048" s="351">
        <f>'Employee Salary Payroll Tax '!N1050</f>
        <v>90937.16</v>
      </c>
      <c r="F1048" s="351">
        <f t="shared" si="131"/>
        <v>93665.274799999999</v>
      </c>
      <c r="G1048" s="352"/>
      <c r="H1048" s="351">
        <f t="shared" si="135"/>
        <v>36262.839999999997</v>
      </c>
      <c r="I1048" s="351">
        <f t="shared" si="132"/>
        <v>2728.1147999999957</v>
      </c>
      <c r="J1048" s="351">
        <f t="shared" si="133"/>
        <v>169.14311759999973</v>
      </c>
      <c r="K1048" s="635">
        <f>SUM('Employee Salary Payroll Tax '!I1050:K1050)</f>
        <v>80931.610000000015</v>
      </c>
      <c r="L1048" s="635">
        <f>'Employee Salary Payroll Tax '!H1050</f>
        <v>2023.33</v>
      </c>
      <c r="M1048" s="293">
        <f t="shared" si="136"/>
        <v>7982.2199999999884</v>
      </c>
      <c r="N1048" s="359">
        <f t="shared" si="134"/>
        <v>150.53279459834445</v>
      </c>
      <c r="O1048" s="331"/>
      <c r="P1048" s="61"/>
      <c r="Q1048" s="294"/>
      <c r="R1048" s="292"/>
      <c r="S1048" s="291"/>
    </row>
    <row r="1049" spans="1:19" ht="14.4">
      <c r="A1049" s="36">
        <f t="shared" si="129"/>
        <v>1034</v>
      </c>
      <c r="B1049" s="526"/>
      <c r="C1049" s="36" t="str">
        <f>VLOOKUP('Employee Salary Payroll Tax '!B1051,'Employee Salary Payroll Tax '!$D$1:$E$7,2,FALSE)</f>
        <v>NonUnion</v>
      </c>
      <c r="D1049" s="61">
        <f t="shared" si="130"/>
        <v>2.98E-2</v>
      </c>
      <c r="E1049" s="351">
        <f>'Employee Salary Payroll Tax '!N1051</f>
        <v>79008.679999999993</v>
      </c>
      <c r="F1049" s="351">
        <f t="shared" si="131"/>
        <v>81363.138663999998</v>
      </c>
      <c r="G1049" s="352"/>
      <c r="H1049" s="351">
        <f t="shared" si="135"/>
        <v>48191.320000000007</v>
      </c>
      <c r="I1049" s="351">
        <f t="shared" si="132"/>
        <v>2354.4586640000052</v>
      </c>
      <c r="J1049" s="351">
        <f t="shared" si="133"/>
        <v>145.97643716800033</v>
      </c>
      <c r="K1049" s="635">
        <f>SUM('Employee Salary Payroll Tax '!I1051:K1051)</f>
        <v>32360.14</v>
      </c>
      <c r="L1049" s="635">
        <f>'Employee Salary Payroll Tax '!H1051</f>
        <v>0</v>
      </c>
      <c r="M1049" s="293">
        <f t="shared" si="136"/>
        <v>46648.539999999994</v>
      </c>
      <c r="N1049" s="359">
        <f t="shared" si="134"/>
        <v>59.788594663243408</v>
      </c>
      <c r="O1049" s="331"/>
      <c r="P1049" s="61"/>
      <c r="Q1049" s="294"/>
      <c r="R1049" s="292"/>
      <c r="S1049" s="291"/>
    </row>
    <row r="1050" spans="1:19" ht="14.4">
      <c r="A1050" s="36">
        <f t="shared" si="129"/>
        <v>1035</v>
      </c>
      <c r="B1050" s="526"/>
      <c r="C1050" s="36" t="str">
        <f>VLOOKUP('Employee Salary Payroll Tax '!B1052,'Employee Salary Payroll Tax '!$D$1:$E$7,2,FALSE)</f>
        <v>NonUnion</v>
      </c>
      <c r="D1050" s="61">
        <f t="shared" si="130"/>
        <v>2.98E-2</v>
      </c>
      <c r="E1050" s="351">
        <f>'Employee Salary Payroll Tax '!N1052</f>
        <v>82802.31</v>
      </c>
      <c r="F1050" s="351">
        <f t="shared" si="131"/>
        <v>85269.818838000007</v>
      </c>
      <c r="G1050" s="352"/>
      <c r="H1050" s="351">
        <f t="shared" si="135"/>
        <v>44397.69</v>
      </c>
      <c r="I1050" s="351">
        <f t="shared" si="132"/>
        <v>2467.5088380000088</v>
      </c>
      <c r="J1050" s="351">
        <f t="shared" si="133"/>
        <v>152.98554795600054</v>
      </c>
      <c r="K1050" s="635">
        <f>SUM('Employee Salary Payroll Tax '!I1052:K1052)</f>
        <v>82802.31</v>
      </c>
      <c r="L1050" s="635">
        <f>'Employee Salary Payroll Tax '!H1052</f>
        <v>0</v>
      </c>
      <c r="M1050" s="293">
        <f t="shared" si="136"/>
        <v>0</v>
      </c>
      <c r="N1050" s="359">
        <f t="shared" si="134"/>
        <v>152.98554795415296</v>
      </c>
      <c r="O1050" s="331"/>
      <c r="P1050" s="61"/>
      <c r="Q1050" s="294"/>
      <c r="R1050" s="292"/>
      <c r="S1050" s="291"/>
    </row>
    <row r="1051" spans="1:19" ht="14.4">
      <c r="A1051" s="36">
        <f t="shared" si="129"/>
        <v>1036</v>
      </c>
      <c r="B1051" s="526"/>
      <c r="C1051" s="36" t="str">
        <f>VLOOKUP('Employee Salary Payroll Tax '!B1053,'Employee Salary Payroll Tax '!$D$1:$E$7,2,FALSE)</f>
        <v>UA</v>
      </c>
      <c r="D1051" s="61">
        <f t="shared" si="130"/>
        <v>0.03</v>
      </c>
      <c r="E1051" s="351">
        <f>'Employee Salary Payroll Tax '!N1053</f>
        <v>93015.679999999993</v>
      </c>
      <c r="F1051" s="351">
        <f t="shared" si="131"/>
        <v>95806.150399999999</v>
      </c>
      <c r="G1051" s="352"/>
      <c r="H1051" s="351">
        <f t="shared" si="135"/>
        <v>34184.320000000007</v>
      </c>
      <c r="I1051" s="351">
        <f t="shared" si="132"/>
        <v>2790.4704000000056</v>
      </c>
      <c r="J1051" s="351">
        <f t="shared" si="133"/>
        <v>173.00916480000035</v>
      </c>
      <c r="K1051" s="635">
        <f>SUM('Employee Salary Payroll Tax '!I1053:K1053)</f>
        <v>70930.779999999984</v>
      </c>
      <c r="L1051" s="635">
        <f>'Employee Salary Payroll Tax '!H1053</f>
        <v>476.35</v>
      </c>
      <c r="M1051" s="293">
        <f t="shared" si="136"/>
        <v>21608.55000000001</v>
      </c>
      <c r="N1051" s="359">
        <f t="shared" si="134"/>
        <v>131.93125079858189</v>
      </c>
      <c r="O1051" s="331"/>
      <c r="P1051" s="61"/>
      <c r="Q1051" s="294"/>
      <c r="R1051" s="292"/>
      <c r="S1051" s="291"/>
    </row>
    <row r="1052" spans="1:19" ht="14.4">
      <c r="A1052" s="36">
        <f t="shared" si="129"/>
        <v>1037</v>
      </c>
      <c r="B1052" s="526"/>
      <c r="C1052" s="36" t="str">
        <f>VLOOKUP('Employee Salary Payroll Tax '!B1054,'Employee Salary Payroll Tax '!$D$1:$E$7,2,FALSE)</f>
        <v>NonUnion</v>
      </c>
      <c r="D1052" s="61">
        <f t="shared" si="130"/>
        <v>2.98E-2</v>
      </c>
      <c r="E1052" s="351">
        <f>'Employee Salary Payroll Tax '!N1054</f>
        <v>170055.71</v>
      </c>
      <c r="F1052" s="351">
        <f t="shared" si="131"/>
        <v>175123.37015800001</v>
      </c>
      <c r="G1052" s="352"/>
      <c r="H1052" s="351">
        <f t="shared" si="135"/>
        <v>0</v>
      </c>
      <c r="I1052" s="351">
        <f t="shared" si="132"/>
        <v>5067.6601580000133</v>
      </c>
      <c r="J1052" s="351">
        <f t="shared" si="133"/>
        <v>0</v>
      </c>
      <c r="K1052" s="635">
        <f>SUM('Employee Salary Payroll Tax '!I1054:K1054)</f>
        <v>150759.87</v>
      </c>
      <c r="L1052" s="635">
        <f>'Employee Salary Payroll Tax '!H1054</f>
        <v>283.05</v>
      </c>
      <c r="M1052" s="293">
        <f t="shared" si="136"/>
        <v>19012.789999999997</v>
      </c>
      <c r="N1052" s="359">
        <f t="shared" si="134"/>
        <v>0</v>
      </c>
      <c r="O1052" s="331"/>
      <c r="P1052" s="61"/>
      <c r="Q1052" s="294"/>
      <c r="R1052" s="292"/>
      <c r="S1052" s="291"/>
    </row>
    <row r="1053" spans="1:19" ht="14.4">
      <c r="A1053" s="36">
        <f t="shared" si="129"/>
        <v>1038</v>
      </c>
      <c r="B1053" s="526"/>
      <c r="C1053" s="36" t="str">
        <f>VLOOKUP('Employee Salary Payroll Tax '!B1055,'Employee Salary Payroll Tax '!$D$1:$E$7,2,FALSE)</f>
        <v>IBEW</v>
      </c>
      <c r="D1053" s="61">
        <f t="shared" si="130"/>
        <v>6.875E-3</v>
      </c>
      <c r="E1053" s="351">
        <f>'Employee Salary Payroll Tax '!N1055</f>
        <v>36060.31</v>
      </c>
      <c r="F1053" s="351">
        <f t="shared" si="131"/>
        <v>36308.224631249999</v>
      </c>
      <c r="G1053" s="352"/>
      <c r="H1053" s="351">
        <f t="shared" si="135"/>
        <v>91139.69</v>
      </c>
      <c r="I1053" s="351">
        <f t="shared" si="132"/>
        <v>247.91463125000155</v>
      </c>
      <c r="J1053" s="351">
        <f t="shared" si="133"/>
        <v>15.370707137500096</v>
      </c>
      <c r="K1053" s="635">
        <f>SUM('Employee Salary Payroll Tax '!I1055:K1055)</f>
        <v>35900.14</v>
      </c>
      <c r="L1053" s="635">
        <f>'Employee Salary Payroll Tax '!H1055</f>
        <v>0</v>
      </c>
      <c r="M1053" s="293">
        <f t="shared" si="136"/>
        <v>160.16999999999825</v>
      </c>
      <c r="N1053" s="359">
        <f t="shared" si="134"/>
        <v>15.302434674575739</v>
      </c>
      <c r="O1053" s="331"/>
      <c r="P1053" s="61"/>
      <c r="Q1053" s="294"/>
      <c r="R1053" s="292"/>
      <c r="S1053" s="291"/>
    </row>
    <row r="1054" spans="1:19" ht="14.4">
      <c r="A1054" s="36">
        <f t="shared" si="129"/>
        <v>1039</v>
      </c>
      <c r="B1054" s="526"/>
      <c r="C1054" s="36" t="str">
        <f>VLOOKUP('Employee Salary Payroll Tax '!B1056,'Employee Salary Payroll Tax '!$D$1:$E$7,2,FALSE)</f>
        <v>IBEW</v>
      </c>
      <c r="D1054" s="61">
        <f t="shared" si="130"/>
        <v>6.875E-3</v>
      </c>
      <c r="E1054" s="351">
        <f>'Employee Salary Payroll Tax '!N1056</f>
        <v>40923.03</v>
      </c>
      <c r="F1054" s="351">
        <f t="shared" si="131"/>
        <v>41204.375831249999</v>
      </c>
      <c r="G1054" s="352"/>
      <c r="H1054" s="351">
        <f t="shared" si="135"/>
        <v>86276.97</v>
      </c>
      <c r="I1054" s="351">
        <f t="shared" si="132"/>
        <v>281.34583125000063</v>
      </c>
      <c r="J1054" s="351">
        <f t="shared" si="133"/>
        <v>17.443441537500039</v>
      </c>
      <c r="K1054" s="635">
        <f>SUM('Employee Salary Payroll Tax '!I1056:K1056)</f>
        <v>40923.030000000006</v>
      </c>
      <c r="L1054" s="635">
        <f>'Employee Salary Payroll Tax '!H1056</f>
        <v>0</v>
      </c>
      <c r="M1054" s="293">
        <f t="shared" si="136"/>
        <v>-7.2759576141834259E-12</v>
      </c>
      <c r="N1054" s="359">
        <f t="shared" si="134"/>
        <v>17.443441537073792</v>
      </c>
      <c r="O1054" s="331"/>
      <c r="P1054" s="61"/>
      <c r="Q1054" s="294"/>
      <c r="R1054" s="292"/>
      <c r="S1054" s="291"/>
    </row>
    <row r="1055" spans="1:19" ht="14.4">
      <c r="A1055" s="36">
        <f t="shared" si="129"/>
        <v>1040</v>
      </c>
      <c r="B1055" s="526"/>
      <c r="C1055" s="36" t="str">
        <f>VLOOKUP('Employee Salary Payroll Tax '!B1057,'Employee Salary Payroll Tax '!$D$1:$E$7,2,FALSE)</f>
        <v>IBEW</v>
      </c>
      <c r="D1055" s="61">
        <f t="shared" si="130"/>
        <v>6.875E-3</v>
      </c>
      <c r="E1055" s="351">
        <f>'Employee Salary Payroll Tax '!N1057</f>
        <v>50111.59</v>
      </c>
      <c r="F1055" s="351">
        <f t="shared" si="131"/>
        <v>50456.107181249994</v>
      </c>
      <c r="G1055" s="352"/>
      <c r="H1055" s="351">
        <f t="shared" si="135"/>
        <v>77088.41</v>
      </c>
      <c r="I1055" s="351">
        <f t="shared" si="132"/>
        <v>344.51718124999752</v>
      </c>
      <c r="J1055" s="351">
        <f t="shared" si="133"/>
        <v>21.360065237499846</v>
      </c>
      <c r="K1055" s="635">
        <f>SUM('Employee Salary Payroll Tax '!I1057:K1057)</f>
        <v>49768.57</v>
      </c>
      <c r="L1055" s="635">
        <f>'Employee Salary Payroll Tax '!H1057</f>
        <v>0</v>
      </c>
      <c r="M1055" s="293">
        <f t="shared" si="136"/>
        <v>343.0199999999968</v>
      </c>
      <c r="N1055" s="359">
        <f t="shared" si="134"/>
        <v>21.213852962076519</v>
      </c>
      <c r="O1055" s="331"/>
      <c r="P1055" s="61"/>
      <c r="Q1055" s="294"/>
      <c r="R1055" s="292"/>
      <c r="S1055" s="291"/>
    </row>
    <row r="1056" spans="1:19" ht="14.4">
      <c r="A1056" s="36">
        <f t="shared" si="129"/>
        <v>1041</v>
      </c>
      <c r="B1056" s="526"/>
      <c r="C1056" s="36" t="str">
        <f>VLOOKUP('Employee Salary Payroll Tax '!B1058,'Employee Salary Payroll Tax '!$D$1:$E$7,2,FALSE)</f>
        <v>NonUnion</v>
      </c>
      <c r="D1056" s="61">
        <f t="shared" si="130"/>
        <v>2.98E-2</v>
      </c>
      <c r="E1056" s="351">
        <f>'Employee Salary Payroll Tax '!N1058</f>
        <v>71635.23</v>
      </c>
      <c r="F1056" s="351">
        <f t="shared" si="131"/>
        <v>73769.959854000001</v>
      </c>
      <c r="G1056" s="352"/>
      <c r="H1056" s="351">
        <f t="shared" si="135"/>
        <v>55564.770000000004</v>
      </c>
      <c r="I1056" s="351">
        <f t="shared" si="132"/>
        <v>2134.7298540000047</v>
      </c>
      <c r="J1056" s="351">
        <f t="shared" si="133"/>
        <v>132.35325094800029</v>
      </c>
      <c r="K1056" s="635">
        <f>SUM('Employee Salary Payroll Tax '!I1058:K1058)</f>
        <v>52891.360000000001</v>
      </c>
      <c r="L1056" s="635">
        <f>'Employee Salary Payroll Tax '!H1058</f>
        <v>0</v>
      </c>
      <c r="M1056" s="293">
        <f t="shared" si="136"/>
        <v>18743.869999999995</v>
      </c>
      <c r="N1056" s="359">
        <f t="shared" si="134"/>
        <v>97.722076734636076</v>
      </c>
      <c r="O1056" s="331"/>
      <c r="P1056" s="61"/>
      <c r="Q1056" s="294"/>
      <c r="R1056" s="292"/>
      <c r="S1056" s="291"/>
    </row>
    <row r="1057" spans="1:19" ht="14.4">
      <c r="A1057" s="36">
        <f t="shared" si="129"/>
        <v>1042</v>
      </c>
      <c r="B1057" s="526"/>
      <c r="C1057" s="36" t="str">
        <f>VLOOKUP('Employee Salary Payroll Tax '!B1059,'Employee Salary Payroll Tax '!$D$1:$E$7,2,FALSE)</f>
        <v>UA</v>
      </c>
      <c r="D1057" s="61">
        <f t="shared" si="130"/>
        <v>0.03</v>
      </c>
      <c r="E1057" s="351">
        <f>'Employee Salary Payroll Tax '!N1059</f>
        <v>44106.73</v>
      </c>
      <c r="F1057" s="351">
        <f t="shared" si="131"/>
        <v>45429.931900000003</v>
      </c>
      <c r="G1057" s="352"/>
      <c r="H1057" s="351">
        <f t="shared" si="135"/>
        <v>83093.26999999999</v>
      </c>
      <c r="I1057" s="351">
        <f t="shared" si="132"/>
        <v>1323.2019</v>
      </c>
      <c r="J1057" s="351">
        <f t="shared" si="133"/>
        <v>82.038517799999994</v>
      </c>
      <c r="K1057" s="635">
        <f>SUM('Employee Salary Payroll Tax '!I1059:K1059)</f>
        <v>26715.96</v>
      </c>
      <c r="L1057" s="635">
        <f>'Employee Salary Payroll Tax '!H1059</f>
        <v>67.98</v>
      </c>
      <c r="M1057" s="293">
        <f t="shared" si="136"/>
        <v>17322.790000000005</v>
      </c>
      <c r="N1057" s="359">
        <f t="shared" si="134"/>
        <v>49.69168559887337</v>
      </c>
      <c r="O1057" s="331"/>
      <c r="P1057" s="61"/>
      <c r="Q1057" s="294"/>
      <c r="R1057" s="292"/>
      <c r="S1057" s="291"/>
    </row>
    <row r="1058" spans="1:19" ht="14.4">
      <c r="A1058" s="36">
        <f t="shared" si="129"/>
        <v>1043</v>
      </c>
      <c r="B1058" s="526"/>
      <c r="C1058" s="36" t="str">
        <f>VLOOKUP('Employee Salary Payroll Tax '!B1060,'Employee Salary Payroll Tax '!$D$1:$E$7,2,FALSE)</f>
        <v>NonUnion</v>
      </c>
      <c r="D1058" s="61">
        <f t="shared" si="130"/>
        <v>2.98E-2</v>
      </c>
      <c r="E1058" s="351">
        <f>'Employee Salary Payroll Tax '!N1060</f>
        <v>94579.57</v>
      </c>
      <c r="F1058" s="351">
        <f t="shared" si="131"/>
        <v>97398.041186000017</v>
      </c>
      <c r="G1058" s="352"/>
      <c r="H1058" s="351">
        <f t="shared" si="135"/>
        <v>32620.429999999993</v>
      </c>
      <c r="I1058" s="351">
        <f t="shared" si="132"/>
        <v>2818.4711860000098</v>
      </c>
      <c r="J1058" s="351">
        <f t="shared" si="133"/>
        <v>174.74521353200061</v>
      </c>
      <c r="K1058" s="635">
        <f>SUM('Employee Salary Payroll Tax '!I1060:K1060)</f>
        <v>5032.76</v>
      </c>
      <c r="L1058" s="635">
        <f>'Employee Salary Payroll Tax '!H1060</f>
        <v>0</v>
      </c>
      <c r="M1058" s="293">
        <f t="shared" si="136"/>
        <v>89546.810000000012</v>
      </c>
      <c r="N1058" s="359">
        <f t="shared" si="134"/>
        <v>9.2985273759017186</v>
      </c>
      <c r="O1058" s="331"/>
      <c r="P1058" s="61"/>
      <c r="Q1058" s="294"/>
      <c r="R1058" s="292"/>
      <c r="S1058" s="291"/>
    </row>
    <row r="1059" spans="1:19" ht="14.4">
      <c r="A1059" s="36">
        <f t="shared" si="129"/>
        <v>1044</v>
      </c>
      <c r="B1059" s="526"/>
      <c r="C1059" s="36" t="str">
        <f>VLOOKUP('Employee Salary Payroll Tax '!B1061,'Employee Salary Payroll Tax '!$D$1:$E$7,2,FALSE)</f>
        <v>NonUnion</v>
      </c>
      <c r="D1059" s="61">
        <f t="shared" si="130"/>
        <v>2.98E-2</v>
      </c>
      <c r="E1059" s="351">
        <f>'Employee Salary Payroll Tax '!N1061</f>
        <v>86187.69</v>
      </c>
      <c r="F1059" s="351">
        <f t="shared" si="131"/>
        <v>88756.08316200001</v>
      </c>
      <c r="G1059" s="352"/>
      <c r="H1059" s="351">
        <f t="shared" si="135"/>
        <v>41012.31</v>
      </c>
      <c r="I1059" s="351">
        <f t="shared" si="132"/>
        <v>2568.3931620000076</v>
      </c>
      <c r="J1059" s="351">
        <f t="shared" si="133"/>
        <v>159.24037604400047</v>
      </c>
      <c r="K1059" s="635">
        <f>SUM('Employee Salary Payroll Tax '!I1061:K1061)</f>
        <v>174.89999999999998</v>
      </c>
      <c r="L1059" s="635">
        <f>'Employee Salary Payroll Tax '!H1061</f>
        <v>0</v>
      </c>
      <c r="M1059" s="293">
        <f t="shared" si="136"/>
        <v>86012.790000000008</v>
      </c>
      <c r="N1059" s="359">
        <f t="shared" si="134"/>
        <v>0.32314523999625161</v>
      </c>
      <c r="O1059" s="331"/>
      <c r="P1059" s="61"/>
      <c r="Q1059" s="294"/>
      <c r="R1059" s="292"/>
      <c r="S1059" s="291"/>
    </row>
    <row r="1060" spans="1:19" ht="14.4">
      <c r="A1060" s="36">
        <f t="shared" si="129"/>
        <v>1045</v>
      </c>
      <c r="B1060" s="526"/>
      <c r="C1060" s="36" t="str">
        <f>VLOOKUP('Employee Salary Payroll Tax '!B1062,'Employee Salary Payroll Tax '!$D$1:$E$7,2,FALSE)</f>
        <v>NonUnion</v>
      </c>
      <c r="D1060" s="61">
        <f t="shared" si="130"/>
        <v>2.98E-2</v>
      </c>
      <c r="E1060" s="351">
        <f>'Employee Salary Payroll Tax '!N1062</f>
        <v>10354.57</v>
      </c>
      <c r="F1060" s="351">
        <f t="shared" si="131"/>
        <v>10663.136186</v>
      </c>
      <c r="G1060" s="352"/>
      <c r="H1060" s="351">
        <f t="shared" si="135"/>
        <v>116845.43</v>
      </c>
      <c r="I1060" s="351">
        <f t="shared" si="132"/>
        <v>308.56618600000002</v>
      </c>
      <c r="J1060" s="351">
        <f t="shared" si="133"/>
        <v>19.131103532000001</v>
      </c>
      <c r="K1060" s="635">
        <f>SUM('Employee Salary Payroll Tax '!I1062:K1062)</f>
        <v>-692.27</v>
      </c>
      <c r="L1060" s="635">
        <f>'Employee Salary Payroll Tax '!H1062</f>
        <v>0</v>
      </c>
      <c r="M1060" s="293">
        <f t="shared" si="136"/>
        <v>11046.84</v>
      </c>
      <c r="N1060" s="359">
        <f t="shared" si="134"/>
        <v>-1.2790380518764761</v>
      </c>
      <c r="O1060" s="331"/>
      <c r="P1060" s="61"/>
      <c r="Q1060" s="294"/>
      <c r="R1060" s="292"/>
      <c r="S1060" s="291"/>
    </row>
    <row r="1061" spans="1:19" ht="14.4">
      <c r="A1061" s="36">
        <f t="shared" si="129"/>
        <v>1046</v>
      </c>
      <c r="B1061" s="526"/>
      <c r="C1061" s="36" t="str">
        <f>VLOOKUP('Employee Salary Payroll Tax '!B1063,'Employee Salary Payroll Tax '!$D$1:$E$7,2,FALSE)</f>
        <v>IBEW</v>
      </c>
      <c r="D1061" s="61">
        <f t="shared" si="130"/>
        <v>6.875E-3</v>
      </c>
      <c r="E1061" s="351">
        <f>'Employee Salary Payroll Tax '!N1063</f>
        <v>85011.18</v>
      </c>
      <c r="F1061" s="351">
        <f t="shared" si="131"/>
        <v>85595.631862499984</v>
      </c>
      <c r="G1061" s="352"/>
      <c r="H1061" s="351">
        <f t="shared" si="135"/>
        <v>42188.820000000007</v>
      </c>
      <c r="I1061" s="351">
        <f t="shared" si="132"/>
        <v>584.45186249999097</v>
      </c>
      <c r="J1061" s="351">
        <f t="shared" si="133"/>
        <v>36.236015474999441</v>
      </c>
      <c r="K1061" s="635">
        <f>SUM('Employee Salary Payroll Tax '!I1063:K1063)</f>
        <v>83332.259999999995</v>
      </c>
      <c r="L1061" s="635">
        <f>'Employee Salary Payroll Tax '!H1063</f>
        <v>0.24</v>
      </c>
      <c r="M1061" s="293">
        <f t="shared" si="136"/>
        <v>1678.6799999999982</v>
      </c>
      <c r="N1061" s="359">
        <f t="shared" si="134"/>
        <v>35.52037582458162</v>
      </c>
      <c r="O1061" s="331"/>
      <c r="P1061" s="61"/>
      <c r="Q1061" s="294"/>
      <c r="R1061" s="292"/>
      <c r="S1061" s="291"/>
    </row>
    <row r="1062" spans="1:19" ht="14.4">
      <c r="A1062" s="36">
        <f t="shared" si="129"/>
        <v>1047</v>
      </c>
      <c r="B1062" s="526"/>
      <c r="C1062" s="36" t="str">
        <f>VLOOKUP('Employee Salary Payroll Tax '!B1064,'Employee Salary Payroll Tax '!$D$1:$E$7,2,FALSE)</f>
        <v>NonUnion</v>
      </c>
      <c r="D1062" s="61">
        <f t="shared" si="130"/>
        <v>2.98E-2</v>
      </c>
      <c r="E1062" s="351">
        <f>'Employee Salary Payroll Tax '!N1064</f>
        <v>64380.24</v>
      </c>
      <c r="F1062" s="351">
        <f t="shared" si="131"/>
        <v>66298.771152000001</v>
      </c>
      <c r="G1062" s="352"/>
      <c r="H1062" s="351">
        <f t="shared" si="135"/>
        <v>62819.76</v>
      </c>
      <c r="I1062" s="351">
        <f t="shared" si="132"/>
        <v>1918.5311520000032</v>
      </c>
      <c r="J1062" s="351">
        <f t="shared" si="133"/>
        <v>118.94893142400019</v>
      </c>
      <c r="K1062" s="635">
        <f>SUM('Employee Salary Payroll Tax '!I1064:K1064)</f>
        <v>4324.6899999999996</v>
      </c>
      <c r="L1062" s="635">
        <f>'Employee Salary Payroll Tax '!H1064</f>
        <v>0</v>
      </c>
      <c r="M1062" s="293">
        <f t="shared" si="136"/>
        <v>60055.549999999996</v>
      </c>
      <c r="N1062" s="359">
        <f t="shared" si="134"/>
        <v>7.9902972438759017</v>
      </c>
      <c r="O1062" s="331"/>
      <c r="P1062" s="61"/>
      <c r="Q1062" s="294"/>
      <c r="R1062" s="292"/>
      <c r="S1062" s="291"/>
    </row>
    <row r="1063" spans="1:19" ht="14.4">
      <c r="A1063" s="36">
        <f t="shared" si="129"/>
        <v>1048</v>
      </c>
      <c r="B1063" s="526"/>
      <c r="C1063" s="36" t="str">
        <f>VLOOKUP('Employee Salary Payroll Tax '!B1065,'Employee Salary Payroll Tax '!$D$1:$E$7,2,FALSE)</f>
        <v>UA</v>
      </c>
      <c r="D1063" s="61">
        <f t="shared" si="130"/>
        <v>0.03</v>
      </c>
      <c r="E1063" s="351">
        <f>'Employee Salary Payroll Tax '!N1065</f>
        <v>53585.61</v>
      </c>
      <c r="F1063" s="351">
        <f t="shared" si="131"/>
        <v>55193.1783</v>
      </c>
      <c r="G1063" s="352"/>
      <c r="H1063" s="351">
        <f t="shared" si="135"/>
        <v>73614.39</v>
      </c>
      <c r="I1063" s="351">
        <f t="shared" si="132"/>
        <v>1607.568299999999</v>
      </c>
      <c r="J1063" s="351">
        <f t="shared" si="133"/>
        <v>99.669234599999939</v>
      </c>
      <c r="K1063" s="635">
        <f>SUM('Employee Salary Payroll Tax '!I1065:K1065)</f>
        <v>10935.84</v>
      </c>
      <c r="L1063" s="635">
        <f>'Employee Salary Payroll Tax '!H1065</f>
        <v>0</v>
      </c>
      <c r="M1063" s="293">
        <f t="shared" si="136"/>
        <v>42649.770000000004</v>
      </c>
      <c r="N1063" s="359">
        <f t="shared" si="134"/>
        <v>20.340662399620395</v>
      </c>
      <c r="O1063" s="331"/>
      <c r="P1063" s="61"/>
      <c r="Q1063" s="294"/>
      <c r="R1063" s="292"/>
      <c r="S1063" s="291"/>
    </row>
    <row r="1064" spans="1:19" ht="14.4">
      <c r="A1064" s="36">
        <f t="shared" si="129"/>
        <v>1049</v>
      </c>
      <c r="B1064" s="526"/>
      <c r="C1064" s="36" t="str">
        <f>VLOOKUP('Employee Salary Payroll Tax '!B1066,'Employee Salary Payroll Tax '!$D$1:$E$7,2,FALSE)</f>
        <v>NonUnion</v>
      </c>
      <c r="D1064" s="61">
        <f t="shared" si="130"/>
        <v>2.98E-2</v>
      </c>
      <c r="E1064" s="351">
        <f>'Employee Salary Payroll Tax '!N1066</f>
        <v>110884.59</v>
      </c>
      <c r="F1064" s="351">
        <f t="shared" si="131"/>
        <v>114188.950782</v>
      </c>
      <c r="G1064" s="352"/>
      <c r="H1064" s="351">
        <f t="shared" si="135"/>
        <v>16315.410000000003</v>
      </c>
      <c r="I1064" s="351">
        <f t="shared" si="132"/>
        <v>3304.3607820000034</v>
      </c>
      <c r="J1064" s="351">
        <f t="shared" si="133"/>
        <v>204.87036848400021</v>
      </c>
      <c r="K1064" s="635">
        <f>SUM('Employee Salary Payroll Tax '!I1066:K1066)</f>
        <v>110894.89</v>
      </c>
      <c r="L1064" s="635">
        <f>'Employee Salary Payroll Tax '!H1066</f>
        <v>-0.68</v>
      </c>
      <c r="M1064" s="293">
        <f t="shared" si="136"/>
        <v>-9.6200000000029107</v>
      </c>
      <c r="N1064" s="359">
        <f t="shared" si="134"/>
        <v>204.88939876215244</v>
      </c>
      <c r="O1064" s="331"/>
      <c r="P1064" s="61"/>
      <c r="Q1064" s="294"/>
      <c r="R1064" s="292"/>
      <c r="S1064" s="291"/>
    </row>
    <row r="1065" spans="1:19" ht="14.4">
      <c r="A1065" s="36">
        <f t="shared" si="129"/>
        <v>1050</v>
      </c>
      <c r="B1065" s="526"/>
      <c r="C1065" s="36" t="str">
        <f>VLOOKUP('Employee Salary Payroll Tax '!B1067,'Employee Salary Payroll Tax '!$D$1:$E$7,2,FALSE)</f>
        <v>NonUnion</v>
      </c>
      <c r="D1065" s="61">
        <f t="shared" si="130"/>
        <v>2.98E-2</v>
      </c>
      <c r="E1065" s="351">
        <f>'Employee Salary Payroll Tax '!N1067</f>
        <v>50594.17</v>
      </c>
      <c r="F1065" s="351">
        <f t="shared" si="131"/>
        <v>52101.876265999999</v>
      </c>
      <c r="G1065" s="352"/>
      <c r="H1065" s="351">
        <f t="shared" si="135"/>
        <v>76605.83</v>
      </c>
      <c r="I1065" s="351">
        <f t="shared" si="132"/>
        <v>1507.7062660000011</v>
      </c>
      <c r="J1065" s="351">
        <f t="shared" si="133"/>
        <v>93.477788492000059</v>
      </c>
      <c r="K1065" s="635">
        <f>SUM('Employee Salary Payroll Tax '!I1067:K1067)</f>
        <v>44659.409999999996</v>
      </c>
      <c r="L1065" s="635">
        <f>'Employee Salary Payroll Tax '!H1067</f>
        <v>0</v>
      </c>
      <c r="M1065" s="293">
        <f t="shared" si="136"/>
        <v>5934.760000000002</v>
      </c>
      <c r="N1065" s="359">
        <f t="shared" si="134"/>
        <v>82.51272591436917</v>
      </c>
      <c r="O1065" s="331"/>
      <c r="P1065" s="61"/>
      <c r="Q1065" s="294"/>
      <c r="R1065" s="292"/>
      <c r="S1065" s="291"/>
    </row>
    <row r="1066" spans="1:19" ht="14.4">
      <c r="A1066" s="36">
        <f t="shared" si="129"/>
        <v>1051</v>
      </c>
      <c r="B1066" s="526"/>
      <c r="C1066" s="36" t="str">
        <f>VLOOKUP('Employee Salary Payroll Tax '!B1068,'Employee Salary Payroll Tax '!$D$1:$E$7,2,FALSE)</f>
        <v>UA</v>
      </c>
      <c r="D1066" s="61">
        <f t="shared" si="130"/>
        <v>0.03</v>
      </c>
      <c r="E1066" s="351">
        <f>'Employee Salary Payroll Tax '!N1068</f>
        <v>77582.41</v>
      </c>
      <c r="F1066" s="351">
        <f t="shared" si="131"/>
        <v>79909.882300000012</v>
      </c>
      <c r="G1066" s="352"/>
      <c r="H1066" s="351">
        <f t="shared" si="135"/>
        <v>49617.59</v>
      </c>
      <c r="I1066" s="351">
        <f t="shared" si="132"/>
        <v>2327.4723000000085</v>
      </c>
      <c r="J1066" s="351">
        <f t="shared" si="133"/>
        <v>144.30328260000053</v>
      </c>
      <c r="K1066" s="635">
        <f>SUM('Employee Salary Payroll Tax '!I1068:K1068)</f>
        <v>66880.5</v>
      </c>
      <c r="L1066" s="635">
        <f>'Employee Salary Payroll Tax '!H1068</f>
        <v>1562.97</v>
      </c>
      <c r="M1066" s="293">
        <f t="shared" si="136"/>
        <v>9138.9400000000041</v>
      </c>
      <c r="N1066" s="359">
        <f t="shared" si="134"/>
        <v>124.39772999839703</v>
      </c>
      <c r="O1066" s="331"/>
      <c r="P1066" s="61"/>
      <c r="Q1066" s="294"/>
      <c r="R1066" s="292"/>
      <c r="S1066" s="291"/>
    </row>
    <row r="1067" spans="1:19" ht="14.4">
      <c r="A1067" s="36">
        <f t="shared" si="129"/>
        <v>1052</v>
      </c>
      <c r="B1067" s="526"/>
      <c r="C1067" s="36" t="str">
        <f>VLOOKUP('Employee Salary Payroll Tax '!B1069,'Employee Salary Payroll Tax '!$D$1:$E$7,2,FALSE)</f>
        <v>NonUnion</v>
      </c>
      <c r="D1067" s="61">
        <f t="shared" si="130"/>
        <v>2.98E-2</v>
      </c>
      <c r="E1067" s="351">
        <f>'Employee Salary Payroll Tax '!N1069</f>
        <v>94991.33</v>
      </c>
      <c r="F1067" s="351">
        <f t="shared" si="131"/>
        <v>97822.071634000007</v>
      </c>
      <c r="G1067" s="352"/>
      <c r="H1067" s="351">
        <f t="shared" si="135"/>
        <v>32208.67</v>
      </c>
      <c r="I1067" s="351">
        <f t="shared" si="132"/>
        <v>2830.7416340000054</v>
      </c>
      <c r="J1067" s="351">
        <f t="shared" si="133"/>
        <v>175.50598130800034</v>
      </c>
      <c r="K1067" s="635">
        <f>SUM('Employee Salary Payroll Tax '!I1069:K1069)</f>
        <v>30256.880000000001</v>
      </c>
      <c r="L1067" s="635">
        <f>'Employee Salary Payroll Tax '!H1069</f>
        <v>0</v>
      </c>
      <c r="M1067" s="293">
        <f t="shared" si="136"/>
        <v>64734.45</v>
      </c>
      <c r="N1067" s="359">
        <f t="shared" si="134"/>
        <v>55.902611487411605</v>
      </c>
      <c r="O1067" s="331"/>
      <c r="P1067" s="61"/>
      <c r="Q1067" s="294"/>
      <c r="R1067" s="292"/>
      <c r="S1067" s="291"/>
    </row>
    <row r="1068" spans="1:19" ht="14.4">
      <c r="A1068" s="36">
        <f t="shared" si="129"/>
        <v>1053</v>
      </c>
      <c r="B1068" s="526"/>
      <c r="C1068" s="36" t="str">
        <f>VLOOKUP('Employee Salary Payroll Tax '!B1070,'Employee Salary Payroll Tax '!$D$1:$E$7,2,FALSE)</f>
        <v>NonUnion</v>
      </c>
      <c r="D1068" s="61">
        <f t="shared" si="130"/>
        <v>2.98E-2</v>
      </c>
      <c r="E1068" s="351">
        <f>'Employee Salary Payroll Tax '!N1070</f>
        <v>39831.5</v>
      </c>
      <c r="F1068" s="351">
        <f t="shared" si="131"/>
        <v>41018.4787</v>
      </c>
      <c r="G1068" s="352"/>
      <c r="H1068" s="351">
        <f t="shared" si="135"/>
        <v>87368.5</v>
      </c>
      <c r="I1068" s="351">
        <f t="shared" si="132"/>
        <v>1186.9786999999997</v>
      </c>
      <c r="J1068" s="351">
        <f t="shared" si="133"/>
        <v>73.59267939999998</v>
      </c>
      <c r="K1068" s="635">
        <f>SUM('Employee Salary Payroll Tax '!I1070:K1070)</f>
        <v>6090.89</v>
      </c>
      <c r="L1068" s="635">
        <f>'Employee Salary Payroll Tax '!H1070</f>
        <v>0</v>
      </c>
      <c r="M1068" s="293">
        <f t="shared" si="136"/>
        <v>33740.61</v>
      </c>
      <c r="N1068" s="359">
        <f t="shared" si="134"/>
        <v>11.25352836371747</v>
      </c>
      <c r="O1068" s="331"/>
      <c r="P1068" s="61"/>
      <c r="Q1068" s="294"/>
      <c r="R1068" s="292"/>
      <c r="S1068" s="291"/>
    </row>
    <row r="1069" spans="1:19" ht="14.4">
      <c r="A1069" s="36">
        <f t="shared" si="129"/>
        <v>1054</v>
      </c>
      <c r="B1069" s="526"/>
      <c r="C1069" s="36" t="str">
        <f>VLOOKUP('Employee Salary Payroll Tax '!B1071,'Employee Salary Payroll Tax '!$D$1:$E$7,2,FALSE)</f>
        <v>NonUnion</v>
      </c>
      <c r="D1069" s="61">
        <f t="shared" si="130"/>
        <v>2.98E-2</v>
      </c>
      <c r="E1069" s="351">
        <f>'Employee Salary Payroll Tax '!N1071</f>
        <v>81118.64</v>
      </c>
      <c r="F1069" s="351">
        <f t="shared" si="131"/>
        <v>83535.975472000006</v>
      </c>
      <c r="G1069" s="352"/>
      <c r="H1069" s="351">
        <f t="shared" si="135"/>
        <v>46081.36</v>
      </c>
      <c r="I1069" s="351">
        <f t="shared" si="132"/>
        <v>2417.3354720000061</v>
      </c>
      <c r="J1069" s="351">
        <f t="shared" si="133"/>
        <v>149.87479926400039</v>
      </c>
      <c r="K1069" s="635">
        <f>SUM('Employee Salary Payroll Tax '!I1071:K1071)</f>
        <v>81118.64</v>
      </c>
      <c r="L1069" s="635">
        <f>'Employee Salary Payroll Tax '!H1071</f>
        <v>0</v>
      </c>
      <c r="M1069" s="293">
        <f t="shared" si="136"/>
        <v>0</v>
      </c>
      <c r="N1069" s="359">
        <f t="shared" si="134"/>
        <v>149.87479926215281</v>
      </c>
      <c r="O1069" s="331"/>
      <c r="P1069" s="61"/>
      <c r="Q1069" s="294"/>
      <c r="R1069" s="292"/>
      <c r="S1069" s="291"/>
    </row>
    <row r="1070" spans="1:19" ht="14.4">
      <c r="A1070" s="36">
        <f t="shared" si="129"/>
        <v>1055</v>
      </c>
      <c r="B1070" s="526"/>
      <c r="C1070" s="36" t="str">
        <f>VLOOKUP('Employee Salary Payroll Tax '!B1072,'Employee Salary Payroll Tax '!$D$1:$E$7,2,FALSE)</f>
        <v>NonUnion</v>
      </c>
      <c r="D1070" s="61">
        <f t="shared" si="130"/>
        <v>2.98E-2</v>
      </c>
      <c r="E1070" s="351">
        <f>'Employee Salary Payroll Tax '!N1072</f>
        <v>80970.070000000007</v>
      </c>
      <c r="F1070" s="351">
        <f t="shared" si="131"/>
        <v>83382.978086000017</v>
      </c>
      <c r="G1070" s="352"/>
      <c r="H1070" s="351">
        <f t="shared" si="135"/>
        <v>46229.929999999993</v>
      </c>
      <c r="I1070" s="351">
        <f t="shared" si="132"/>
        <v>2412.9080860000104</v>
      </c>
      <c r="J1070" s="351">
        <f t="shared" si="133"/>
        <v>149.60030133200064</v>
      </c>
      <c r="K1070" s="635">
        <f>SUM('Employee Salary Payroll Tax '!I1072:K1072)</f>
        <v>25746.49</v>
      </c>
      <c r="L1070" s="635">
        <f>'Employee Salary Payroll Tax '!H1072</f>
        <v>0</v>
      </c>
      <c r="M1070" s="293">
        <f t="shared" si="136"/>
        <v>55223.58</v>
      </c>
      <c r="N1070" s="359">
        <f t="shared" si="134"/>
        <v>47.569214923412716</v>
      </c>
      <c r="O1070" s="331"/>
      <c r="P1070" s="61"/>
      <c r="Q1070" s="294"/>
      <c r="R1070" s="292"/>
      <c r="S1070" s="291"/>
    </row>
    <row r="1071" spans="1:19" ht="14.4">
      <c r="A1071" s="36">
        <f t="shared" si="129"/>
        <v>1056</v>
      </c>
      <c r="B1071" s="526"/>
      <c r="C1071" s="36" t="str">
        <f>VLOOKUP('Employee Salary Payroll Tax '!B1073,'Employee Salary Payroll Tax '!$D$1:$E$7,2,FALSE)</f>
        <v>NonUnion</v>
      </c>
      <c r="D1071" s="61">
        <f t="shared" si="130"/>
        <v>2.98E-2</v>
      </c>
      <c r="E1071" s="351">
        <f>'Employee Salary Payroll Tax '!N1073</f>
        <v>778192.83</v>
      </c>
      <c r="F1071" s="351">
        <f t="shared" si="131"/>
        <v>801382.97633400001</v>
      </c>
      <c r="G1071" s="352"/>
      <c r="H1071" s="351">
        <f t="shared" si="135"/>
        <v>0</v>
      </c>
      <c r="I1071" s="351">
        <f t="shared" si="132"/>
        <v>23190.146334000048</v>
      </c>
      <c r="J1071" s="351">
        <f t="shared" si="133"/>
        <v>0</v>
      </c>
      <c r="K1071" s="635">
        <f>SUM('Employee Salary Payroll Tax '!I1073:K1073)</f>
        <v>720068.24</v>
      </c>
      <c r="L1071" s="635">
        <f>'Employee Salary Payroll Tax '!H1073</f>
        <v>0</v>
      </c>
      <c r="M1071" s="293">
        <f t="shared" si="136"/>
        <v>58124.589999999967</v>
      </c>
      <c r="N1071" s="359">
        <f t="shared" si="134"/>
        <v>0</v>
      </c>
      <c r="O1071" s="331"/>
      <c r="P1071" s="61"/>
      <c r="Q1071" s="294"/>
      <c r="R1071" s="292"/>
      <c r="S1071" s="291"/>
    </row>
    <row r="1072" spans="1:19" ht="14.4">
      <c r="A1072" s="36">
        <f t="shared" si="129"/>
        <v>1057</v>
      </c>
      <c r="B1072" s="526"/>
      <c r="C1072" s="36" t="str">
        <f>VLOOKUP('Employee Salary Payroll Tax '!B1074,'Employee Salary Payroll Tax '!$D$1:$E$7,2,FALSE)</f>
        <v>NonUnion</v>
      </c>
      <c r="D1072" s="61">
        <f t="shared" si="130"/>
        <v>2.98E-2</v>
      </c>
      <c r="E1072" s="351">
        <f>'Employee Salary Payroll Tax '!N1074</f>
        <v>67464.649999999994</v>
      </c>
      <c r="F1072" s="351">
        <f t="shared" si="131"/>
        <v>69475.096569999994</v>
      </c>
      <c r="G1072" s="352"/>
      <c r="H1072" s="351">
        <f t="shared" si="135"/>
        <v>59735.350000000006</v>
      </c>
      <c r="I1072" s="351">
        <f t="shared" si="132"/>
        <v>2010.4465700000001</v>
      </c>
      <c r="J1072" s="351">
        <f t="shared" si="133"/>
        <v>124.64768734</v>
      </c>
      <c r="K1072" s="635">
        <f>SUM('Employee Salary Payroll Tax '!I1074:K1074)</f>
        <v>57548.820000000007</v>
      </c>
      <c r="L1072" s="635">
        <f>'Employee Salary Payroll Tax '!H1074</f>
        <v>0</v>
      </c>
      <c r="M1072" s="293">
        <f t="shared" si="136"/>
        <v>9915.8299999999872</v>
      </c>
      <c r="N1072" s="359">
        <f t="shared" si="134"/>
        <v>106.32719983042399</v>
      </c>
      <c r="O1072" s="331"/>
      <c r="P1072" s="61"/>
      <c r="Q1072" s="294"/>
      <c r="R1072" s="292"/>
      <c r="S1072" s="291"/>
    </row>
    <row r="1073" spans="1:19" ht="14.4">
      <c r="A1073" s="36">
        <f t="shared" si="129"/>
        <v>1058</v>
      </c>
      <c r="B1073" s="526"/>
      <c r="C1073" s="36" t="str">
        <f>VLOOKUP('Employee Salary Payroll Tax '!B1075,'Employee Salary Payroll Tax '!$D$1:$E$7,2,FALSE)</f>
        <v>NonUnion</v>
      </c>
      <c r="D1073" s="61">
        <f t="shared" si="130"/>
        <v>2.98E-2</v>
      </c>
      <c r="E1073" s="351">
        <f>'Employee Salary Payroll Tax '!N1075</f>
        <v>82598.22</v>
      </c>
      <c r="F1073" s="351">
        <f t="shared" si="131"/>
        <v>85059.646956000011</v>
      </c>
      <c r="G1073" s="352"/>
      <c r="H1073" s="351">
        <f t="shared" si="135"/>
        <v>44601.78</v>
      </c>
      <c r="I1073" s="351">
        <f t="shared" si="132"/>
        <v>2461.4269560000103</v>
      </c>
      <c r="J1073" s="351">
        <f t="shared" si="133"/>
        <v>152.60847127200063</v>
      </c>
      <c r="K1073" s="635">
        <f>SUM('Employee Salary Payroll Tax '!I1075:K1075)</f>
        <v>73060.23000000001</v>
      </c>
      <c r="L1073" s="635">
        <f>'Employee Salary Payroll Tax '!H1075</f>
        <v>0</v>
      </c>
      <c r="M1073" s="293">
        <f t="shared" si="136"/>
        <v>9537.9899999999907</v>
      </c>
      <c r="N1073" s="359">
        <f t="shared" si="134"/>
        <v>134.98608094636634</v>
      </c>
      <c r="O1073" s="331"/>
      <c r="P1073" s="61"/>
      <c r="Q1073" s="294"/>
      <c r="R1073" s="292"/>
      <c r="S1073" s="291"/>
    </row>
    <row r="1074" spans="1:19" ht="14.4">
      <c r="A1074" s="36">
        <f t="shared" si="129"/>
        <v>1059</v>
      </c>
      <c r="B1074" s="526"/>
      <c r="C1074" s="36" t="str">
        <f>VLOOKUP('Employee Salary Payroll Tax '!B1076,'Employee Salary Payroll Tax '!$D$1:$E$7,2,FALSE)</f>
        <v>IBEW</v>
      </c>
      <c r="D1074" s="61">
        <f t="shared" si="130"/>
        <v>6.875E-3</v>
      </c>
      <c r="E1074" s="351">
        <f>'Employee Salary Payroll Tax '!N1076</f>
        <v>54989.440000000002</v>
      </c>
      <c r="F1074" s="351">
        <f t="shared" si="131"/>
        <v>55367.492400000003</v>
      </c>
      <c r="G1074" s="352"/>
      <c r="H1074" s="351">
        <f t="shared" si="135"/>
        <v>72210.559999999998</v>
      </c>
      <c r="I1074" s="351">
        <f t="shared" si="132"/>
        <v>378.05240000000049</v>
      </c>
      <c r="J1074" s="351">
        <f t="shared" si="133"/>
        <v>23.43924880000003</v>
      </c>
      <c r="K1074" s="635">
        <f>SUM('Employee Salary Payroll Tax '!I1076:K1076)</f>
        <v>54989.440000000002</v>
      </c>
      <c r="L1074" s="635">
        <f>'Employee Salary Payroll Tax '!H1076</f>
        <v>0</v>
      </c>
      <c r="M1074" s="293">
        <f t="shared" si="136"/>
        <v>0</v>
      </c>
      <c r="N1074" s="359">
        <f t="shared" si="134"/>
        <v>23.439248799573779</v>
      </c>
      <c r="O1074" s="331"/>
      <c r="P1074" s="61"/>
      <c r="Q1074" s="294"/>
      <c r="R1074" s="292"/>
      <c r="S1074" s="291"/>
    </row>
    <row r="1075" spans="1:19" ht="14.4">
      <c r="A1075" s="36">
        <f t="shared" si="129"/>
        <v>1060</v>
      </c>
      <c r="B1075" s="526"/>
      <c r="C1075" s="36" t="str">
        <f>VLOOKUP('Employee Salary Payroll Tax '!B1077,'Employee Salary Payroll Tax '!$D$1:$E$7,2,FALSE)</f>
        <v>NonUnion</v>
      </c>
      <c r="D1075" s="61">
        <f t="shared" si="130"/>
        <v>2.98E-2</v>
      </c>
      <c r="E1075" s="351">
        <f>'Employee Salary Payroll Tax '!N1077</f>
        <v>109370.15</v>
      </c>
      <c r="F1075" s="351">
        <f t="shared" si="131"/>
        <v>112629.38047</v>
      </c>
      <c r="G1075" s="352"/>
      <c r="H1075" s="351">
        <f t="shared" si="135"/>
        <v>17829.850000000006</v>
      </c>
      <c r="I1075" s="351">
        <f t="shared" si="132"/>
        <v>3259.2304700000095</v>
      </c>
      <c r="J1075" s="351">
        <f t="shared" si="133"/>
        <v>202.07228914000058</v>
      </c>
      <c r="K1075" s="635">
        <f>SUM('Employee Salary Payroll Tax '!I1077:K1077)</f>
        <v>7671.88</v>
      </c>
      <c r="L1075" s="635">
        <f>'Employee Salary Payroll Tax '!H1077</f>
        <v>0</v>
      </c>
      <c r="M1075" s="293">
        <f t="shared" si="136"/>
        <v>101698.26999999999</v>
      </c>
      <c r="N1075" s="359">
        <f t="shared" si="134"/>
        <v>14.174565487870442</v>
      </c>
      <c r="O1075" s="331"/>
      <c r="P1075" s="61"/>
      <c r="Q1075" s="294"/>
      <c r="R1075" s="292"/>
      <c r="S1075" s="291"/>
    </row>
    <row r="1076" spans="1:19" ht="14.4">
      <c r="A1076" s="36">
        <f t="shared" si="129"/>
        <v>1061</v>
      </c>
      <c r="B1076" s="526"/>
      <c r="C1076" s="36" t="str">
        <f>VLOOKUP('Employee Salary Payroll Tax '!B1078,'Employee Salary Payroll Tax '!$D$1:$E$7,2,FALSE)</f>
        <v>NonUnion</v>
      </c>
      <c r="D1076" s="61">
        <f t="shared" si="130"/>
        <v>2.98E-2</v>
      </c>
      <c r="E1076" s="351">
        <f>'Employee Salary Payroll Tax '!N1078</f>
        <v>45645.62</v>
      </c>
      <c r="F1076" s="351">
        <f t="shared" si="131"/>
        <v>47005.859476000005</v>
      </c>
      <c r="G1076" s="352"/>
      <c r="H1076" s="351">
        <f t="shared" si="135"/>
        <v>81554.38</v>
      </c>
      <c r="I1076" s="351">
        <f t="shared" si="132"/>
        <v>1360.2394760000025</v>
      </c>
      <c r="J1076" s="351">
        <f t="shared" si="133"/>
        <v>84.334847512000152</v>
      </c>
      <c r="K1076" s="635">
        <f>SUM('Employee Salary Payroll Tax '!I1078:K1078)</f>
        <v>25717.93</v>
      </c>
      <c r="L1076" s="635">
        <f>'Employee Salary Payroll Tax '!H1078</f>
        <v>54.12</v>
      </c>
      <c r="M1076" s="293">
        <f t="shared" si="136"/>
        <v>19873.570000000003</v>
      </c>
      <c r="N1076" s="359">
        <f t="shared" si="134"/>
        <v>47.516447466959093</v>
      </c>
      <c r="O1076" s="331"/>
      <c r="P1076" s="61"/>
      <c r="Q1076" s="294"/>
      <c r="R1076" s="292"/>
      <c r="S1076" s="291"/>
    </row>
    <row r="1077" spans="1:19" ht="14.4">
      <c r="A1077" s="36">
        <f t="shared" si="129"/>
        <v>1062</v>
      </c>
      <c r="B1077" s="526"/>
      <c r="C1077" s="36" t="str">
        <f>VLOOKUP('Employee Salary Payroll Tax '!B1079,'Employee Salary Payroll Tax '!$D$1:$E$7,2,FALSE)</f>
        <v>NonUnion</v>
      </c>
      <c r="D1077" s="61">
        <f t="shared" si="130"/>
        <v>2.98E-2</v>
      </c>
      <c r="E1077" s="351">
        <f>'Employee Salary Payroll Tax '!N1079</f>
        <v>83358.929999999993</v>
      </c>
      <c r="F1077" s="351">
        <f t="shared" si="131"/>
        <v>85843.026113999993</v>
      </c>
      <c r="G1077" s="352"/>
      <c r="H1077" s="351">
        <f t="shared" si="135"/>
        <v>43841.070000000007</v>
      </c>
      <c r="I1077" s="351">
        <f t="shared" si="132"/>
        <v>2484.0961139999999</v>
      </c>
      <c r="J1077" s="351">
        <f t="shared" si="133"/>
        <v>154.01395906799999</v>
      </c>
      <c r="K1077" s="635">
        <f>SUM('Employee Salary Payroll Tax '!I1079:K1079)</f>
        <v>83358.929999999993</v>
      </c>
      <c r="L1077" s="635">
        <f>'Employee Salary Payroll Tax '!H1079</f>
        <v>0</v>
      </c>
      <c r="M1077" s="293">
        <f t="shared" si="136"/>
        <v>0</v>
      </c>
      <c r="N1077" s="359">
        <f t="shared" si="134"/>
        <v>154.01395906615241</v>
      </c>
      <c r="O1077" s="331"/>
      <c r="P1077" s="61"/>
      <c r="Q1077" s="294"/>
      <c r="R1077" s="292"/>
      <c r="S1077" s="291"/>
    </row>
    <row r="1078" spans="1:19" ht="14.4">
      <c r="A1078" s="36">
        <f t="shared" si="129"/>
        <v>1063</v>
      </c>
      <c r="B1078" s="526"/>
      <c r="C1078" s="36" t="str">
        <f>VLOOKUP('Employee Salary Payroll Tax '!B1080,'Employee Salary Payroll Tax '!$D$1:$E$7,2,FALSE)</f>
        <v>NonUnion</v>
      </c>
      <c r="D1078" s="61">
        <f t="shared" si="130"/>
        <v>2.98E-2</v>
      </c>
      <c r="E1078" s="351">
        <f>'Employee Salary Payroll Tax '!N1080</f>
        <v>78358.91</v>
      </c>
      <c r="F1078" s="351">
        <f t="shared" si="131"/>
        <v>80694.005518000005</v>
      </c>
      <c r="G1078" s="352"/>
      <c r="H1078" s="351">
        <f t="shared" si="135"/>
        <v>48841.09</v>
      </c>
      <c r="I1078" s="351">
        <f t="shared" si="132"/>
        <v>2335.0955180000019</v>
      </c>
      <c r="J1078" s="351">
        <f t="shared" si="133"/>
        <v>144.77592211600012</v>
      </c>
      <c r="K1078" s="635">
        <f>SUM('Employee Salary Payroll Tax '!I1080:K1080)</f>
        <v>78358.91</v>
      </c>
      <c r="L1078" s="635">
        <f>'Employee Salary Payroll Tax '!H1080</f>
        <v>0</v>
      </c>
      <c r="M1078" s="293">
        <f t="shared" si="136"/>
        <v>0</v>
      </c>
      <c r="N1078" s="359">
        <f t="shared" si="134"/>
        <v>144.77592211415254</v>
      </c>
      <c r="O1078" s="331"/>
      <c r="P1078" s="61"/>
      <c r="Q1078" s="294"/>
      <c r="R1078" s="292"/>
      <c r="S1078" s="291"/>
    </row>
    <row r="1079" spans="1:19" ht="14.4">
      <c r="A1079" s="36">
        <f t="shared" si="129"/>
        <v>1064</v>
      </c>
      <c r="B1079" s="526"/>
      <c r="C1079" s="36" t="str">
        <f>VLOOKUP('Employee Salary Payroll Tax '!B1081,'Employee Salary Payroll Tax '!$D$1:$E$7,2,FALSE)</f>
        <v>IBEW</v>
      </c>
      <c r="D1079" s="61">
        <f t="shared" si="130"/>
        <v>6.875E-3</v>
      </c>
      <c r="E1079" s="351">
        <f>'Employee Salary Payroll Tax '!N1081</f>
        <v>10058.94</v>
      </c>
      <c r="F1079" s="351">
        <f t="shared" si="131"/>
        <v>10128.0952125</v>
      </c>
      <c r="G1079" s="352"/>
      <c r="H1079" s="351">
        <f t="shared" si="135"/>
        <v>117141.06</v>
      </c>
      <c r="I1079" s="351">
        <f t="shared" si="132"/>
        <v>69.155212499999834</v>
      </c>
      <c r="J1079" s="351">
        <f t="shared" si="133"/>
        <v>4.2876231749999896</v>
      </c>
      <c r="K1079" s="635">
        <f>SUM('Employee Salary Payroll Tax '!I1081:K1081)</f>
        <v>10056</v>
      </c>
      <c r="L1079" s="635">
        <f>'Employee Salary Payroll Tax '!H1081</f>
        <v>0</v>
      </c>
      <c r="M1079" s="293">
        <f t="shared" si="136"/>
        <v>2.9400000000005093</v>
      </c>
      <c r="N1079" s="359">
        <f t="shared" si="134"/>
        <v>4.2863699995738633</v>
      </c>
      <c r="O1079" s="331"/>
      <c r="P1079" s="61"/>
      <c r="Q1079" s="294"/>
      <c r="R1079" s="292"/>
      <c r="S1079" s="291"/>
    </row>
    <row r="1080" spans="1:19" ht="14.4">
      <c r="A1080" s="36">
        <f t="shared" si="129"/>
        <v>1065</v>
      </c>
      <c r="B1080" s="526"/>
      <c r="C1080" s="36" t="str">
        <f>VLOOKUP('Employee Salary Payroll Tax '!B1082,'Employee Salary Payroll Tax '!$D$1:$E$7,2,FALSE)</f>
        <v>Not Assigned</v>
      </c>
      <c r="D1080" s="61">
        <f t="shared" si="130"/>
        <v>0</v>
      </c>
      <c r="E1080" s="351">
        <f>'Employee Salary Payroll Tax '!N1082</f>
        <v>0.01</v>
      </c>
      <c r="F1080" s="351">
        <f t="shared" si="131"/>
        <v>0.01</v>
      </c>
      <c r="G1080" s="352"/>
      <c r="H1080" s="351">
        <f t="shared" si="135"/>
        <v>127199.99</v>
      </c>
      <c r="I1080" s="351">
        <f t="shared" si="132"/>
        <v>0</v>
      </c>
      <c r="J1080" s="351">
        <f t="shared" si="133"/>
        <v>0</v>
      </c>
      <c r="K1080" s="635">
        <f>SUM('Employee Salary Payroll Tax '!I1082:K1082)</f>
        <v>17.330000000000002</v>
      </c>
      <c r="L1080" s="635">
        <f>'Employee Salary Payroll Tax '!H1082</f>
        <v>0</v>
      </c>
      <c r="M1080" s="293">
        <f t="shared" si="136"/>
        <v>-17.32</v>
      </c>
      <c r="N1080" s="359">
        <f t="shared" si="134"/>
        <v>0</v>
      </c>
      <c r="O1080" s="331"/>
      <c r="P1080" s="61"/>
      <c r="Q1080" s="294"/>
      <c r="R1080" s="292"/>
      <c r="S1080" s="291"/>
    </row>
    <row r="1081" spans="1:19" ht="14.4">
      <c r="A1081" s="36">
        <f t="shared" si="129"/>
        <v>1066</v>
      </c>
      <c r="B1081" s="526"/>
      <c r="C1081" s="36" t="str">
        <f>VLOOKUP('Employee Salary Payroll Tax '!B1083,'Employee Salary Payroll Tax '!$D$1:$E$7,2,FALSE)</f>
        <v>NonUnion</v>
      </c>
      <c r="D1081" s="61">
        <f t="shared" si="130"/>
        <v>2.98E-2</v>
      </c>
      <c r="E1081" s="351">
        <f>'Employee Salary Payroll Tax '!N1083</f>
        <v>49475.55</v>
      </c>
      <c r="F1081" s="351">
        <f t="shared" si="131"/>
        <v>50949.921390000003</v>
      </c>
      <c r="G1081" s="352"/>
      <c r="H1081" s="351">
        <f t="shared" si="135"/>
        <v>77724.45</v>
      </c>
      <c r="I1081" s="351">
        <f t="shared" si="132"/>
        <v>1474.3713900000002</v>
      </c>
      <c r="J1081" s="351">
        <f t="shared" si="133"/>
        <v>91.411026180000022</v>
      </c>
      <c r="K1081" s="635">
        <f>SUM('Employee Salary Payroll Tax '!I1083:K1083)</f>
        <v>20131.099999999999</v>
      </c>
      <c r="L1081" s="635">
        <f>'Employee Salary Payroll Tax '!H1083</f>
        <v>0</v>
      </c>
      <c r="M1081" s="293">
        <f t="shared" si="136"/>
        <v>29344.450000000004</v>
      </c>
      <c r="N1081" s="359">
        <f t="shared" si="134"/>
        <v>37.194220359248234</v>
      </c>
      <c r="O1081" s="331"/>
      <c r="P1081" s="61"/>
      <c r="Q1081" s="294"/>
      <c r="R1081" s="292"/>
      <c r="S1081" s="291"/>
    </row>
    <row r="1082" spans="1:19" ht="14.4">
      <c r="A1082" s="36">
        <f t="shared" si="129"/>
        <v>1067</v>
      </c>
      <c r="B1082" s="526"/>
      <c r="C1082" s="36" t="str">
        <f>VLOOKUP('Employee Salary Payroll Tax '!B1084,'Employee Salary Payroll Tax '!$D$1:$E$7,2,FALSE)</f>
        <v>NonUnion</v>
      </c>
      <c r="D1082" s="61">
        <f t="shared" si="130"/>
        <v>2.98E-2</v>
      </c>
      <c r="E1082" s="351">
        <f>'Employee Salary Payroll Tax '!N1084</f>
        <v>62983.79</v>
      </c>
      <c r="F1082" s="351">
        <f t="shared" si="131"/>
        <v>64860.706942000004</v>
      </c>
      <c r="G1082" s="352"/>
      <c r="H1082" s="351">
        <f t="shared" si="135"/>
        <v>64216.21</v>
      </c>
      <c r="I1082" s="351">
        <f t="shared" si="132"/>
        <v>1876.9169420000035</v>
      </c>
      <c r="J1082" s="351">
        <f t="shared" si="133"/>
        <v>116.36885040400021</v>
      </c>
      <c r="K1082" s="635">
        <f>SUM('Employee Salary Payroll Tax '!I1084:K1084)</f>
        <v>42906.84</v>
      </c>
      <c r="L1082" s="635">
        <f>'Employee Salary Payroll Tax '!H1084</f>
        <v>0</v>
      </c>
      <c r="M1082" s="293">
        <f t="shared" si="136"/>
        <v>20076.950000000004</v>
      </c>
      <c r="N1082" s="359">
        <f t="shared" si="134"/>
        <v>79.274677582741489</v>
      </c>
      <c r="O1082" s="331"/>
      <c r="P1082" s="61"/>
      <c r="Q1082" s="294"/>
      <c r="R1082" s="292"/>
      <c r="S1082" s="291"/>
    </row>
    <row r="1083" spans="1:19" ht="14.4">
      <c r="A1083" s="36">
        <f t="shared" si="129"/>
        <v>1068</v>
      </c>
      <c r="B1083" s="526"/>
      <c r="C1083" s="36" t="str">
        <f>VLOOKUP('Employee Salary Payroll Tax '!B1085,'Employee Salary Payroll Tax '!$D$1:$E$7,2,FALSE)</f>
        <v>NonUnion</v>
      </c>
      <c r="D1083" s="61">
        <f t="shared" si="130"/>
        <v>2.98E-2</v>
      </c>
      <c r="E1083" s="351">
        <f>'Employee Salary Payroll Tax '!N1085</f>
        <v>115940.99</v>
      </c>
      <c r="F1083" s="351">
        <f t="shared" si="131"/>
        <v>119396.03150200001</v>
      </c>
      <c r="G1083" s="352"/>
      <c r="H1083" s="351">
        <f t="shared" si="135"/>
        <v>11259.009999999995</v>
      </c>
      <c r="I1083" s="351">
        <f t="shared" si="132"/>
        <v>3455.0415020000073</v>
      </c>
      <c r="J1083" s="351">
        <f t="shared" si="133"/>
        <v>214.21257312400044</v>
      </c>
      <c r="K1083" s="635">
        <f>SUM('Employee Salary Payroll Tax '!I1085:K1085)</f>
        <v>20371.259999999998</v>
      </c>
      <c r="L1083" s="635">
        <f>'Employee Salary Payroll Tax '!H1085</f>
        <v>0</v>
      </c>
      <c r="M1083" s="293">
        <f t="shared" si="136"/>
        <v>95569.73000000001</v>
      </c>
      <c r="N1083" s="359">
        <f t="shared" si="134"/>
        <v>37.637939975675444</v>
      </c>
      <c r="O1083" s="331"/>
      <c r="P1083" s="61"/>
      <c r="Q1083" s="294"/>
      <c r="R1083" s="292"/>
      <c r="S1083" s="291"/>
    </row>
    <row r="1084" spans="1:19" ht="14.4">
      <c r="A1084" s="36">
        <f t="shared" si="129"/>
        <v>1069</v>
      </c>
      <c r="B1084" s="526"/>
      <c r="C1084" s="36" t="str">
        <f>VLOOKUP('Employee Salary Payroll Tax '!B1086,'Employee Salary Payroll Tax '!$D$1:$E$7,2,FALSE)</f>
        <v>NonUnion</v>
      </c>
      <c r="D1084" s="61">
        <f t="shared" si="130"/>
        <v>2.98E-2</v>
      </c>
      <c r="E1084" s="351">
        <f>'Employee Salary Payroll Tax '!N1086</f>
        <v>81853.119999999995</v>
      </c>
      <c r="F1084" s="351">
        <f t="shared" si="131"/>
        <v>84292.342976</v>
      </c>
      <c r="G1084" s="352"/>
      <c r="H1084" s="351">
        <f t="shared" si="135"/>
        <v>45346.880000000005</v>
      </c>
      <c r="I1084" s="351">
        <f t="shared" si="132"/>
        <v>2439.2229760000046</v>
      </c>
      <c r="J1084" s="351">
        <f t="shared" si="133"/>
        <v>151.23182451200029</v>
      </c>
      <c r="K1084" s="635">
        <f>SUM('Employee Salary Payroll Tax '!I1086:K1086)</f>
        <v>55922.05</v>
      </c>
      <c r="L1084" s="635">
        <f>'Employee Salary Payroll Tax '!H1086</f>
        <v>0</v>
      </c>
      <c r="M1084" s="293">
        <f t="shared" si="136"/>
        <v>25931.069999999992</v>
      </c>
      <c r="N1084" s="359">
        <f t="shared" si="134"/>
        <v>103.32157957873792</v>
      </c>
      <c r="O1084" s="331"/>
      <c r="P1084" s="61"/>
      <c r="Q1084" s="294"/>
      <c r="R1084" s="292"/>
      <c r="S1084" s="291"/>
    </row>
    <row r="1085" spans="1:19" ht="14.4">
      <c r="A1085" s="36">
        <f t="shared" si="129"/>
        <v>1070</v>
      </c>
      <c r="B1085" s="526"/>
      <c r="C1085" s="36" t="str">
        <f>VLOOKUP('Employee Salary Payroll Tax '!B1087,'Employee Salary Payroll Tax '!$D$1:$E$7,2,FALSE)</f>
        <v>IBEW</v>
      </c>
      <c r="D1085" s="61">
        <f t="shared" si="130"/>
        <v>6.875E-3</v>
      </c>
      <c r="E1085" s="351">
        <f>'Employee Salary Payroll Tax '!N1087</f>
        <v>16154.37</v>
      </c>
      <c r="F1085" s="351">
        <f t="shared" si="131"/>
        <v>16265.43129375</v>
      </c>
      <c r="G1085" s="352"/>
      <c r="H1085" s="351">
        <f t="shared" si="135"/>
        <v>111045.63</v>
      </c>
      <c r="I1085" s="351">
        <f t="shared" si="132"/>
        <v>111.06129374999909</v>
      </c>
      <c r="J1085" s="351">
        <f t="shared" si="133"/>
        <v>6.8858002124999436</v>
      </c>
      <c r="K1085" s="635">
        <f>SUM('Employee Salary Payroll Tax '!I1087:K1087)</f>
        <v>16154.37</v>
      </c>
      <c r="L1085" s="635">
        <f>'Employee Salary Payroll Tax '!H1087</f>
        <v>0</v>
      </c>
      <c r="M1085" s="293">
        <f t="shared" si="136"/>
        <v>0</v>
      </c>
      <c r="N1085" s="359">
        <f t="shared" si="134"/>
        <v>6.8858002120736934</v>
      </c>
      <c r="O1085" s="331"/>
      <c r="P1085" s="61"/>
      <c r="Q1085" s="294"/>
      <c r="R1085" s="292"/>
      <c r="S1085" s="291"/>
    </row>
    <row r="1086" spans="1:19" ht="14.4">
      <c r="A1086" s="36">
        <f t="shared" si="129"/>
        <v>1071</v>
      </c>
      <c r="B1086" s="526"/>
      <c r="C1086" s="36" t="str">
        <f>VLOOKUP('Employee Salary Payroll Tax '!B1088,'Employee Salary Payroll Tax '!$D$1:$E$7,2,FALSE)</f>
        <v>NonUnion</v>
      </c>
      <c r="D1086" s="61">
        <f t="shared" si="130"/>
        <v>2.98E-2</v>
      </c>
      <c r="E1086" s="351">
        <f>'Employee Salary Payroll Tax '!N1088</f>
        <v>103442.49</v>
      </c>
      <c r="F1086" s="351">
        <f t="shared" si="131"/>
        <v>106525.07620200001</v>
      </c>
      <c r="G1086" s="352"/>
      <c r="H1086" s="351">
        <f t="shared" si="135"/>
        <v>23757.509999999995</v>
      </c>
      <c r="I1086" s="351">
        <f t="shared" si="132"/>
        <v>3082.5862020000059</v>
      </c>
      <c r="J1086" s="351">
        <f t="shared" si="133"/>
        <v>191.12034452400036</v>
      </c>
      <c r="K1086" s="635">
        <f>SUM('Employee Salary Payroll Tax '!I1088:K1088)</f>
        <v>11341.85</v>
      </c>
      <c r="L1086" s="635">
        <f>'Employee Salary Payroll Tax '!H1088</f>
        <v>0</v>
      </c>
      <c r="M1086" s="293">
        <f t="shared" si="136"/>
        <v>92100.64</v>
      </c>
      <c r="N1086" s="359">
        <f t="shared" si="134"/>
        <v>20.955202059797461</v>
      </c>
      <c r="O1086" s="331"/>
      <c r="P1086" s="61"/>
      <c r="Q1086" s="294"/>
      <c r="R1086" s="292"/>
      <c r="S1086" s="291"/>
    </row>
    <row r="1087" spans="1:19" ht="14.4">
      <c r="A1087" s="36">
        <f t="shared" si="129"/>
        <v>1072</v>
      </c>
      <c r="B1087" s="526"/>
      <c r="C1087" s="36" t="str">
        <f>VLOOKUP('Employee Salary Payroll Tax '!B1089,'Employee Salary Payroll Tax '!$D$1:$E$7,2,FALSE)</f>
        <v>NonUnion</v>
      </c>
      <c r="D1087" s="61">
        <f t="shared" si="130"/>
        <v>2.98E-2</v>
      </c>
      <c r="E1087" s="351">
        <f>'Employee Salary Payroll Tax '!N1089</f>
        <v>78028.7</v>
      </c>
      <c r="F1087" s="351">
        <f t="shared" si="131"/>
        <v>80353.955260000002</v>
      </c>
      <c r="G1087" s="352"/>
      <c r="H1087" s="351">
        <f t="shared" si="135"/>
        <v>49171.3</v>
      </c>
      <c r="I1087" s="351">
        <f t="shared" si="132"/>
        <v>2325.2552600000054</v>
      </c>
      <c r="J1087" s="351">
        <f t="shared" si="133"/>
        <v>144.16582612000033</v>
      </c>
      <c r="K1087" s="635">
        <f>SUM('Employee Salary Payroll Tax '!I1089:K1089)</f>
        <v>6271.43</v>
      </c>
      <c r="L1087" s="635">
        <f>'Employee Salary Payroll Tax '!H1089</f>
        <v>0</v>
      </c>
      <c r="M1087" s="293">
        <f t="shared" si="136"/>
        <v>71757.26999999999</v>
      </c>
      <c r="N1087" s="359">
        <f t="shared" si="134"/>
        <v>11.587094067851533</v>
      </c>
      <c r="O1087" s="331"/>
      <c r="P1087" s="61"/>
      <c r="Q1087" s="294"/>
      <c r="R1087" s="292"/>
      <c r="S1087" s="291"/>
    </row>
    <row r="1088" spans="1:19" ht="14.4">
      <c r="A1088" s="36">
        <f t="shared" si="129"/>
        <v>1073</v>
      </c>
      <c r="B1088" s="526"/>
      <c r="C1088" s="36" t="str">
        <f>VLOOKUP('Employee Salary Payroll Tax '!B1090,'Employee Salary Payroll Tax '!$D$1:$E$7,2,FALSE)</f>
        <v>NonUnion</v>
      </c>
      <c r="D1088" s="61">
        <f t="shared" si="130"/>
        <v>2.98E-2</v>
      </c>
      <c r="E1088" s="351">
        <f>'Employee Salary Payroll Tax '!N1090</f>
        <v>50861.5</v>
      </c>
      <c r="F1088" s="351">
        <f t="shared" si="131"/>
        <v>52377.172700000003</v>
      </c>
      <c r="G1088" s="352"/>
      <c r="H1088" s="351">
        <f t="shared" si="135"/>
        <v>76338.5</v>
      </c>
      <c r="I1088" s="351">
        <f t="shared" si="132"/>
        <v>1515.6727000000028</v>
      </c>
      <c r="J1088" s="351">
        <f t="shared" si="133"/>
        <v>93.97170740000017</v>
      </c>
      <c r="K1088" s="635">
        <f>SUM('Employee Salary Payroll Tax '!I1090:K1090)</f>
        <v>40447.54</v>
      </c>
      <c r="L1088" s="635">
        <f>'Employee Salary Payroll Tax '!H1090</f>
        <v>0</v>
      </c>
      <c r="M1088" s="293">
        <f t="shared" si="136"/>
        <v>10413.959999999999</v>
      </c>
      <c r="N1088" s="359">
        <f t="shared" si="134"/>
        <v>74.730874902530829</v>
      </c>
      <c r="O1088" s="331"/>
      <c r="P1088" s="61"/>
      <c r="Q1088" s="294"/>
      <c r="R1088" s="292"/>
      <c r="S1088" s="291"/>
    </row>
    <row r="1089" spans="1:19" ht="14.4">
      <c r="A1089" s="36">
        <f t="shared" si="129"/>
        <v>1074</v>
      </c>
      <c r="B1089" s="526"/>
      <c r="C1089" s="36" t="str">
        <f>VLOOKUP('Employee Salary Payroll Tax '!B1091,'Employee Salary Payroll Tax '!$D$1:$E$7,2,FALSE)</f>
        <v>NonUnion</v>
      </c>
      <c r="D1089" s="61">
        <f t="shared" si="130"/>
        <v>2.98E-2</v>
      </c>
      <c r="E1089" s="351">
        <f>'Employee Salary Payroll Tax '!N1091</f>
        <v>49249.41</v>
      </c>
      <c r="F1089" s="351">
        <f t="shared" si="131"/>
        <v>50717.042418000005</v>
      </c>
      <c r="G1089" s="352"/>
      <c r="H1089" s="351">
        <f t="shared" si="135"/>
        <v>77950.59</v>
      </c>
      <c r="I1089" s="351">
        <f t="shared" si="132"/>
        <v>1467.6324180000011</v>
      </c>
      <c r="J1089" s="351">
        <f t="shared" si="133"/>
        <v>90.993209916000069</v>
      </c>
      <c r="K1089" s="635">
        <f>SUM('Employee Salary Payroll Tax '!I1091:K1091)</f>
        <v>49249.41</v>
      </c>
      <c r="L1089" s="635">
        <f>'Employee Salary Payroll Tax '!H1091</f>
        <v>0</v>
      </c>
      <c r="M1089" s="293">
        <f t="shared" si="136"/>
        <v>0</v>
      </c>
      <c r="N1089" s="359">
        <f t="shared" si="134"/>
        <v>90.993209914152473</v>
      </c>
      <c r="O1089" s="331"/>
      <c r="P1089" s="61"/>
      <c r="Q1089" s="294"/>
      <c r="R1089" s="292"/>
      <c r="S1089" s="291"/>
    </row>
    <row r="1090" spans="1:19" ht="14.4">
      <c r="A1090" s="36">
        <f t="shared" si="129"/>
        <v>1075</v>
      </c>
      <c r="B1090" s="526"/>
      <c r="C1090" s="36" t="str">
        <f>VLOOKUP('Employee Salary Payroll Tax '!B1092,'Employee Salary Payroll Tax '!$D$1:$E$7,2,FALSE)</f>
        <v>NonUnion</v>
      </c>
      <c r="D1090" s="61">
        <f t="shared" si="130"/>
        <v>2.98E-2</v>
      </c>
      <c r="E1090" s="351">
        <f>'Employee Salary Payroll Tax '!N1092</f>
        <v>98584.46</v>
      </c>
      <c r="F1090" s="351">
        <f t="shared" si="131"/>
        <v>101522.27690800001</v>
      </c>
      <c r="G1090" s="352"/>
      <c r="H1090" s="351">
        <f t="shared" si="135"/>
        <v>28615.539999999994</v>
      </c>
      <c r="I1090" s="351">
        <f t="shared" si="132"/>
        <v>2937.816908000008</v>
      </c>
      <c r="J1090" s="351">
        <f t="shared" si="133"/>
        <v>182.1446482960005</v>
      </c>
      <c r="K1090" s="635">
        <f>SUM('Employee Salary Payroll Tax '!I1092:K1092)</f>
        <v>98584.46</v>
      </c>
      <c r="L1090" s="635">
        <f>'Employee Salary Payroll Tax '!H1092</f>
        <v>0</v>
      </c>
      <c r="M1090" s="293">
        <f t="shared" si="136"/>
        <v>0</v>
      </c>
      <c r="N1090" s="359">
        <f t="shared" si="134"/>
        <v>182.14464829415292</v>
      </c>
      <c r="O1090" s="331"/>
      <c r="P1090" s="61"/>
      <c r="Q1090" s="294"/>
      <c r="R1090" s="292"/>
      <c r="S1090" s="291"/>
    </row>
    <row r="1091" spans="1:19" ht="14.4">
      <c r="A1091" s="36">
        <f t="shared" si="129"/>
        <v>1076</v>
      </c>
      <c r="B1091" s="526"/>
      <c r="C1091" s="36" t="str">
        <f>VLOOKUP('Employee Salary Payroll Tax '!B1093,'Employee Salary Payroll Tax '!$D$1:$E$7,2,FALSE)</f>
        <v>IBEW</v>
      </c>
      <c r="D1091" s="61">
        <f t="shared" si="130"/>
        <v>6.875E-3</v>
      </c>
      <c r="E1091" s="351">
        <f>'Employee Salary Payroll Tax '!N1093</f>
        <v>37895.49</v>
      </c>
      <c r="F1091" s="351">
        <f t="shared" si="131"/>
        <v>38156.021493749999</v>
      </c>
      <c r="G1091" s="352"/>
      <c r="H1091" s="351">
        <f t="shared" si="135"/>
        <v>89304.510000000009</v>
      </c>
      <c r="I1091" s="351">
        <f t="shared" si="132"/>
        <v>260.53149375000066</v>
      </c>
      <c r="J1091" s="351">
        <f t="shared" si="133"/>
        <v>16.152952612500041</v>
      </c>
      <c r="K1091" s="635">
        <f>SUM('Employee Salary Payroll Tax '!I1093:K1093)</f>
        <v>37895.49</v>
      </c>
      <c r="L1091" s="635">
        <f>'Employee Salary Payroll Tax '!H1093</f>
        <v>0</v>
      </c>
      <c r="M1091" s="293">
        <f t="shared" si="136"/>
        <v>0</v>
      </c>
      <c r="N1091" s="359">
        <f t="shared" si="134"/>
        <v>16.15295261207379</v>
      </c>
      <c r="O1091" s="331"/>
      <c r="P1091" s="61"/>
      <c r="Q1091" s="294"/>
      <c r="R1091" s="292"/>
      <c r="S1091" s="291"/>
    </row>
    <row r="1092" spans="1:19" ht="14.4">
      <c r="A1092" s="36">
        <f t="shared" si="129"/>
        <v>1077</v>
      </c>
      <c r="B1092" s="526"/>
      <c r="C1092" s="36" t="str">
        <f>VLOOKUP('Employee Salary Payroll Tax '!B1094,'Employee Salary Payroll Tax '!$D$1:$E$7,2,FALSE)</f>
        <v>NonUnion</v>
      </c>
      <c r="D1092" s="61">
        <f t="shared" si="130"/>
        <v>2.98E-2</v>
      </c>
      <c r="E1092" s="351">
        <f>'Employee Salary Payroll Tax '!N1094</f>
        <v>21324.41</v>
      </c>
      <c r="F1092" s="351">
        <f t="shared" si="131"/>
        <v>21959.877418</v>
      </c>
      <c r="G1092" s="352"/>
      <c r="H1092" s="351">
        <f t="shared" si="135"/>
        <v>105875.59</v>
      </c>
      <c r="I1092" s="351">
        <f t="shared" si="132"/>
        <v>635.46741800000018</v>
      </c>
      <c r="J1092" s="351">
        <f t="shared" si="133"/>
        <v>39.398979916000009</v>
      </c>
      <c r="K1092" s="635">
        <f>SUM('Employee Salary Payroll Tax '!I1094:K1094)</f>
        <v>2455.5700000000002</v>
      </c>
      <c r="L1092" s="635">
        <f>'Employee Salary Payroll Tax '!H1094</f>
        <v>0</v>
      </c>
      <c r="M1092" s="293">
        <f t="shared" si="136"/>
        <v>18868.84</v>
      </c>
      <c r="N1092" s="359">
        <f t="shared" si="134"/>
        <v>4.536911131787245</v>
      </c>
      <c r="O1092" s="331"/>
      <c r="P1092" s="61"/>
      <c r="Q1092" s="294"/>
      <c r="R1092" s="292"/>
      <c r="S1092" s="291"/>
    </row>
    <row r="1093" spans="1:19" ht="14.4">
      <c r="A1093" s="36">
        <f t="shared" si="129"/>
        <v>1078</v>
      </c>
      <c r="B1093" s="526"/>
      <c r="C1093" s="36" t="str">
        <f>VLOOKUP('Employee Salary Payroll Tax '!B1095,'Employee Salary Payroll Tax '!$D$1:$E$7,2,FALSE)</f>
        <v>NonUnion</v>
      </c>
      <c r="D1093" s="61">
        <f t="shared" si="130"/>
        <v>2.98E-2</v>
      </c>
      <c r="E1093" s="351">
        <f>'Employee Salary Payroll Tax '!N1095</f>
        <v>107993.98</v>
      </c>
      <c r="F1093" s="351">
        <f t="shared" si="131"/>
        <v>111212.200604</v>
      </c>
      <c r="G1093" s="352"/>
      <c r="H1093" s="351">
        <f t="shared" si="135"/>
        <v>19206.020000000004</v>
      </c>
      <c r="I1093" s="351">
        <f t="shared" si="132"/>
        <v>3218.2206040000019</v>
      </c>
      <c r="J1093" s="351">
        <f t="shared" si="133"/>
        <v>199.52967744800011</v>
      </c>
      <c r="K1093" s="635">
        <f>SUM('Employee Salary Payroll Tax '!I1095:K1095)</f>
        <v>46309.14</v>
      </c>
      <c r="L1093" s="635">
        <f>'Employee Salary Payroll Tax '!H1095</f>
        <v>0</v>
      </c>
      <c r="M1093" s="293">
        <f t="shared" si="136"/>
        <v>61684.84</v>
      </c>
      <c r="N1093" s="359">
        <f t="shared" si="134"/>
        <v>85.560767063207791</v>
      </c>
      <c r="O1093" s="331"/>
      <c r="P1093" s="61"/>
      <c r="Q1093" s="294"/>
      <c r="R1093" s="292"/>
      <c r="S1093" s="291"/>
    </row>
    <row r="1094" spans="1:19" ht="14.4">
      <c r="A1094" s="36">
        <f t="shared" si="129"/>
        <v>1079</v>
      </c>
      <c r="B1094" s="526"/>
      <c r="C1094" s="36" t="str">
        <f>VLOOKUP('Employee Salary Payroll Tax '!B1096,'Employee Salary Payroll Tax '!$D$1:$E$7,2,FALSE)</f>
        <v>IBEW</v>
      </c>
      <c r="D1094" s="61">
        <f t="shared" si="130"/>
        <v>6.875E-3</v>
      </c>
      <c r="E1094" s="351">
        <f>'Employee Salary Payroll Tax '!N1096</f>
        <v>57354.55</v>
      </c>
      <c r="F1094" s="351">
        <f t="shared" si="131"/>
        <v>57748.862531250001</v>
      </c>
      <c r="G1094" s="352"/>
      <c r="H1094" s="351">
        <f t="shared" si="135"/>
        <v>69845.45</v>
      </c>
      <c r="I1094" s="351">
        <f t="shared" si="132"/>
        <v>394.31253124999785</v>
      </c>
      <c r="J1094" s="351">
        <f t="shared" si="133"/>
        <v>24.447376937499865</v>
      </c>
      <c r="K1094" s="635">
        <f>SUM('Employee Salary Payroll Tax '!I1096:K1096)</f>
        <v>17627.330000000002</v>
      </c>
      <c r="L1094" s="635">
        <f>'Employee Salary Payroll Tax '!H1096</f>
        <v>0</v>
      </c>
      <c r="M1094" s="293">
        <f t="shared" si="136"/>
        <v>39727.22</v>
      </c>
      <c r="N1094" s="359">
        <f t="shared" si="134"/>
        <v>7.513649412368955</v>
      </c>
      <c r="O1094" s="331"/>
      <c r="P1094" s="61"/>
      <c r="Q1094" s="294"/>
      <c r="R1094" s="292"/>
      <c r="S1094" s="291"/>
    </row>
    <row r="1095" spans="1:19" ht="14.4">
      <c r="A1095" s="36">
        <f t="shared" si="129"/>
        <v>1080</v>
      </c>
      <c r="B1095" s="526"/>
      <c r="C1095" s="36" t="str">
        <f>VLOOKUP('Employee Salary Payroll Tax '!B1097,'Employee Salary Payroll Tax '!$D$1:$E$7,2,FALSE)</f>
        <v>NonUnion</v>
      </c>
      <c r="D1095" s="61">
        <f t="shared" si="130"/>
        <v>2.98E-2</v>
      </c>
      <c r="E1095" s="351">
        <f>'Employee Salary Payroll Tax '!N1097</f>
        <v>76327.22</v>
      </c>
      <c r="F1095" s="351">
        <f t="shared" si="131"/>
        <v>78601.771156000003</v>
      </c>
      <c r="G1095" s="352"/>
      <c r="H1095" s="351">
        <f t="shared" si="135"/>
        <v>50872.78</v>
      </c>
      <c r="I1095" s="351">
        <f t="shared" si="132"/>
        <v>2274.5511560000014</v>
      </c>
      <c r="J1095" s="351">
        <f t="shared" si="133"/>
        <v>141.02217167200007</v>
      </c>
      <c r="K1095" s="635">
        <f>SUM('Employee Salary Payroll Tax '!I1097:K1097)</f>
        <v>38915.94</v>
      </c>
      <c r="L1095" s="635">
        <f>'Employee Salary Payroll Tax '!H1097</f>
        <v>0</v>
      </c>
      <c r="M1095" s="293">
        <f t="shared" si="136"/>
        <v>37411.279999999999</v>
      </c>
      <c r="N1095" s="359">
        <f t="shared" si="134"/>
        <v>71.901090743058035</v>
      </c>
      <c r="O1095" s="331"/>
      <c r="P1095" s="61"/>
      <c r="Q1095" s="294"/>
      <c r="R1095" s="292"/>
      <c r="S1095" s="291"/>
    </row>
    <row r="1096" spans="1:19" ht="14.4">
      <c r="A1096" s="36">
        <f t="shared" si="129"/>
        <v>1081</v>
      </c>
      <c r="B1096" s="526"/>
      <c r="C1096" s="36" t="str">
        <f>VLOOKUP('Employee Salary Payroll Tax '!B1098,'Employee Salary Payroll Tax '!$D$1:$E$7,2,FALSE)</f>
        <v>NonUnion</v>
      </c>
      <c r="D1096" s="61">
        <f t="shared" si="130"/>
        <v>2.98E-2</v>
      </c>
      <c r="E1096" s="351">
        <f>'Employee Salary Payroll Tax '!N1098</f>
        <v>87953.21</v>
      </c>
      <c r="F1096" s="351">
        <f t="shared" si="131"/>
        <v>90574.215658000016</v>
      </c>
      <c r="G1096" s="352"/>
      <c r="H1096" s="351">
        <f t="shared" si="135"/>
        <v>39246.789999999994</v>
      </c>
      <c r="I1096" s="351">
        <f t="shared" si="132"/>
        <v>2621.0056580000091</v>
      </c>
      <c r="J1096" s="351">
        <f t="shared" si="133"/>
        <v>162.50235079600057</v>
      </c>
      <c r="K1096" s="635">
        <f>SUM('Employee Salary Payroll Tax '!I1098:K1098)</f>
        <v>29323.69</v>
      </c>
      <c r="L1096" s="635">
        <f>'Employee Salary Payroll Tax '!H1098</f>
        <v>0</v>
      </c>
      <c r="M1096" s="293">
        <f t="shared" si="136"/>
        <v>58629.520000000004</v>
      </c>
      <c r="N1096" s="359">
        <f t="shared" si="134"/>
        <v>54.178449643384198</v>
      </c>
      <c r="O1096" s="331"/>
      <c r="P1096" s="61"/>
      <c r="Q1096" s="294"/>
      <c r="R1096" s="292"/>
      <c r="S1096" s="291"/>
    </row>
    <row r="1097" spans="1:19" ht="14.4">
      <c r="A1097" s="36">
        <f t="shared" si="129"/>
        <v>1082</v>
      </c>
      <c r="B1097" s="526"/>
      <c r="C1097" s="36" t="str">
        <f>VLOOKUP('Employee Salary Payroll Tax '!B1099,'Employee Salary Payroll Tax '!$D$1:$E$7,2,FALSE)</f>
        <v>NonUnion</v>
      </c>
      <c r="D1097" s="61">
        <f t="shared" si="130"/>
        <v>2.98E-2</v>
      </c>
      <c r="E1097" s="351">
        <f>'Employee Salary Payroll Tax '!N1099</f>
        <v>82248.12</v>
      </c>
      <c r="F1097" s="351">
        <f t="shared" si="131"/>
        <v>84699.113975999993</v>
      </c>
      <c r="G1097" s="352"/>
      <c r="H1097" s="351">
        <f t="shared" si="135"/>
        <v>44951.880000000005</v>
      </c>
      <c r="I1097" s="351">
        <f t="shared" si="132"/>
        <v>2450.9939759999979</v>
      </c>
      <c r="J1097" s="351">
        <f t="shared" si="133"/>
        <v>151.96162651199987</v>
      </c>
      <c r="K1097" s="635">
        <f>SUM('Employee Salary Payroll Tax '!I1099:K1099)</f>
        <v>1478.25</v>
      </c>
      <c r="L1097" s="635">
        <f>'Employee Salary Payroll Tax '!H1099</f>
        <v>0</v>
      </c>
      <c r="M1097" s="293">
        <f t="shared" si="136"/>
        <v>80769.87</v>
      </c>
      <c r="N1097" s="359">
        <f t="shared" si="134"/>
        <v>2.7312146999667912</v>
      </c>
      <c r="O1097" s="331"/>
      <c r="P1097" s="61"/>
      <c r="Q1097" s="294"/>
      <c r="R1097" s="292"/>
      <c r="S1097" s="291"/>
    </row>
    <row r="1098" spans="1:19" ht="14.4">
      <c r="A1098" s="36">
        <f t="shared" si="129"/>
        <v>1083</v>
      </c>
      <c r="B1098" s="526"/>
      <c r="C1098" s="36" t="str">
        <f>VLOOKUP('Employee Salary Payroll Tax '!B1100,'Employee Salary Payroll Tax '!$D$1:$E$7,2,FALSE)</f>
        <v>NonUnion</v>
      </c>
      <c r="D1098" s="61">
        <f t="shared" si="130"/>
        <v>2.98E-2</v>
      </c>
      <c r="E1098" s="351">
        <f>'Employee Salary Payroll Tax '!N1100</f>
        <v>60537.22</v>
      </c>
      <c r="F1098" s="351">
        <f t="shared" si="131"/>
        <v>62341.229156000001</v>
      </c>
      <c r="G1098" s="352"/>
      <c r="H1098" s="351">
        <f t="shared" si="135"/>
        <v>66662.78</v>
      </c>
      <c r="I1098" s="351">
        <f t="shared" si="132"/>
        <v>1804.0091560000001</v>
      </c>
      <c r="J1098" s="351">
        <f t="shared" si="133"/>
        <v>111.848567672</v>
      </c>
      <c r="K1098" s="635">
        <f>SUM('Employee Salary Payroll Tax '!I1100:K1100)</f>
        <v>37285.51</v>
      </c>
      <c r="L1098" s="635">
        <f>'Employee Salary Payroll Tax '!H1100</f>
        <v>0</v>
      </c>
      <c r="M1098" s="293">
        <f t="shared" si="136"/>
        <v>23251.71</v>
      </c>
      <c r="N1098" s="359">
        <f t="shared" si="134"/>
        <v>68.88870827486204</v>
      </c>
      <c r="O1098" s="331"/>
      <c r="P1098" s="61"/>
      <c r="Q1098" s="294"/>
      <c r="R1098" s="292"/>
      <c r="S1098" s="291"/>
    </row>
    <row r="1099" spans="1:19" ht="14.4">
      <c r="A1099" s="36">
        <f t="shared" si="129"/>
        <v>1084</v>
      </c>
      <c r="B1099" s="526"/>
      <c r="C1099" s="36" t="str">
        <f>VLOOKUP('Employee Salary Payroll Tax '!B1101,'Employee Salary Payroll Tax '!$D$1:$E$7,2,FALSE)</f>
        <v>NonUnion</v>
      </c>
      <c r="D1099" s="61">
        <f t="shared" si="130"/>
        <v>2.98E-2</v>
      </c>
      <c r="E1099" s="351">
        <f>'Employee Salary Payroll Tax '!N1101</f>
        <v>67320.259999999995</v>
      </c>
      <c r="F1099" s="351">
        <f t="shared" si="131"/>
        <v>69326.403747999997</v>
      </c>
      <c r="G1099" s="352"/>
      <c r="H1099" s="351">
        <f t="shared" si="135"/>
        <v>59879.740000000005</v>
      </c>
      <c r="I1099" s="351">
        <f t="shared" si="132"/>
        <v>2006.1437480000022</v>
      </c>
      <c r="J1099" s="351">
        <f t="shared" si="133"/>
        <v>124.38091237600014</v>
      </c>
      <c r="K1099" s="635">
        <f>SUM('Employee Salary Payroll Tax '!I1101:K1101)</f>
        <v>65134.1</v>
      </c>
      <c r="L1099" s="635">
        <f>'Employee Salary Payroll Tax '!H1101</f>
        <v>0</v>
      </c>
      <c r="M1099" s="293">
        <f t="shared" si="136"/>
        <v>2186.1599999999962</v>
      </c>
      <c r="N1099" s="359">
        <f t="shared" si="134"/>
        <v>120.34176315821254</v>
      </c>
      <c r="O1099" s="331"/>
      <c r="P1099" s="61"/>
      <c r="Q1099" s="294"/>
      <c r="R1099" s="292"/>
      <c r="S1099" s="291"/>
    </row>
    <row r="1100" spans="1:19" ht="14.4">
      <c r="A1100" s="36">
        <f t="shared" si="129"/>
        <v>1085</v>
      </c>
      <c r="B1100" s="526"/>
      <c r="C1100" s="36" t="str">
        <f>VLOOKUP('Employee Salary Payroll Tax '!B1102,'Employee Salary Payroll Tax '!$D$1:$E$7,2,FALSE)</f>
        <v>UA</v>
      </c>
      <c r="D1100" s="61">
        <f t="shared" si="130"/>
        <v>0.03</v>
      </c>
      <c r="E1100" s="351">
        <f>'Employee Salary Payroll Tax '!N1102</f>
        <v>52941.72</v>
      </c>
      <c r="F1100" s="351">
        <f t="shared" si="131"/>
        <v>54529.971600000004</v>
      </c>
      <c r="G1100" s="352"/>
      <c r="H1100" s="351">
        <f t="shared" si="135"/>
        <v>74258.28</v>
      </c>
      <c r="I1100" s="351">
        <f t="shared" si="132"/>
        <v>1588.2516000000032</v>
      </c>
      <c r="J1100" s="351">
        <f t="shared" si="133"/>
        <v>98.471599200000199</v>
      </c>
      <c r="K1100" s="635">
        <f>SUM('Employee Salary Payroll Tax '!I1102:K1102)</f>
        <v>51227.02</v>
      </c>
      <c r="L1100" s="635">
        <f>'Employee Salary Payroll Tax '!H1102</f>
        <v>188.59</v>
      </c>
      <c r="M1100" s="293">
        <f t="shared" si="136"/>
        <v>1526.1100000000044</v>
      </c>
      <c r="N1100" s="359">
        <f t="shared" si="134"/>
        <v>95.282257198200426</v>
      </c>
      <c r="O1100" s="331"/>
      <c r="P1100" s="61"/>
      <c r="Q1100" s="294"/>
      <c r="R1100" s="292"/>
      <c r="S1100" s="291"/>
    </row>
    <row r="1101" spans="1:19" ht="14.4">
      <c r="A1101" s="36">
        <f t="shared" si="129"/>
        <v>1086</v>
      </c>
      <c r="B1101" s="526"/>
      <c r="C1101" s="36" t="str">
        <f>VLOOKUP('Employee Salary Payroll Tax '!B1103,'Employee Salary Payroll Tax '!$D$1:$E$7,2,FALSE)</f>
        <v>IBEW</v>
      </c>
      <c r="D1101" s="61">
        <f t="shared" si="130"/>
        <v>6.875E-3</v>
      </c>
      <c r="E1101" s="351">
        <f>'Employee Salary Payroll Tax '!N1103</f>
        <v>47126.99</v>
      </c>
      <c r="F1101" s="351">
        <f t="shared" si="131"/>
        <v>47450.988056249997</v>
      </c>
      <c r="G1101" s="352"/>
      <c r="H1101" s="351">
        <f t="shared" si="135"/>
        <v>80073.010000000009</v>
      </c>
      <c r="I1101" s="351">
        <f t="shared" si="132"/>
        <v>323.99805624999863</v>
      </c>
      <c r="J1101" s="351">
        <f t="shared" si="133"/>
        <v>20.087879487499915</v>
      </c>
      <c r="K1101" s="635">
        <f>SUM('Employee Salary Payroll Tax '!I1103:K1103)</f>
        <v>3579.3199999999997</v>
      </c>
      <c r="L1101" s="635">
        <f>'Employee Salary Payroll Tax '!H1103</f>
        <v>0</v>
      </c>
      <c r="M1101" s="293">
        <f t="shared" si="136"/>
        <v>43547.67</v>
      </c>
      <c r="N1101" s="359">
        <f t="shared" si="134"/>
        <v>1.5256851499676196</v>
      </c>
      <c r="O1101" s="331"/>
      <c r="P1101" s="61"/>
      <c r="Q1101" s="294"/>
      <c r="R1101" s="292"/>
      <c r="S1101" s="291"/>
    </row>
    <row r="1102" spans="1:19" ht="14.4">
      <c r="A1102" s="36">
        <f t="shared" si="129"/>
        <v>1087</v>
      </c>
      <c r="B1102" s="526"/>
      <c r="C1102" s="36" t="str">
        <f>VLOOKUP('Employee Salary Payroll Tax '!B1104,'Employee Salary Payroll Tax '!$D$1:$E$7,2,FALSE)</f>
        <v>NonUnion</v>
      </c>
      <c r="D1102" s="61">
        <f t="shared" si="130"/>
        <v>2.98E-2</v>
      </c>
      <c r="E1102" s="351">
        <f>'Employee Salary Payroll Tax '!N1104</f>
        <v>182984.45</v>
      </c>
      <c r="F1102" s="351">
        <f t="shared" si="131"/>
        <v>188437.38661000002</v>
      </c>
      <c r="G1102" s="352"/>
      <c r="H1102" s="351">
        <f t="shared" si="135"/>
        <v>0</v>
      </c>
      <c r="I1102" s="351">
        <f t="shared" si="132"/>
        <v>5452.9366100000043</v>
      </c>
      <c r="J1102" s="351">
        <f t="shared" si="133"/>
        <v>0</v>
      </c>
      <c r="K1102" s="635">
        <f>SUM('Employee Salary Payroll Tax '!I1104:K1104)</f>
        <v>182984.45</v>
      </c>
      <c r="L1102" s="635">
        <f>'Employee Salary Payroll Tax '!H1104</f>
        <v>0</v>
      </c>
      <c r="M1102" s="293">
        <f t="shared" si="136"/>
        <v>0</v>
      </c>
      <c r="N1102" s="359">
        <f t="shared" si="134"/>
        <v>0</v>
      </c>
      <c r="O1102" s="331"/>
      <c r="P1102" s="61"/>
      <c r="Q1102" s="294"/>
      <c r="R1102" s="292"/>
      <c r="S1102" s="291"/>
    </row>
    <row r="1103" spans="1:19" ht="14.4">
      <c r="A1103" s="36">
        <f t="shared" si="129"/>
        <v>1088</v>
      </c>
      <c r="B1103" s="526"/>
      <c r="C1103" s="36" t="str">
        <f>VLOOKUP('Employee Salary Payroll Tax '!B1105,'Employee Salary Payroll Tax '!$D$1:$E$7,2,FALSE)</f>
        <v>NonUnion</v>
      </c>
      <c r="D1103" s="61">
        <f t="shared" si="130"/>
        <v>2.98E-2</v>
      </c>
      <c r="E1103" s="351">
        <f>'Employee Salary Payroll Tax '!N1105</f>
        <v>101892.77</v>
      </c>
      <c r="F1103" s="351">
        <f t="shared" si="131"/>
        <v>104929.17454600001</v>
      </c>
      <c r="G1103" s="352"/>
      <c r="H1103" s="351">
        <f t="shared" si="135"/>
        <v>25307.229999999996</v>
      </c>
      <c r="I1103" s="351">
        <f t="shared" si="132"/>
        <v>3036.4045460000052</v>
      </c>
      <c r="J1103" s="351">
        <f t="shared" si="133"/>
        <v>188.25708185200031</v>
      </c>
      <c r="K1103" s="635">
        <f>SUM('Employee Salary Payroll Tax '!I1105:K1105)</f>
        <v>16117.75</v>
      </c>
      <c r="L1103" s="635">
        <f>'Employee Salary Payroll Tax '!H1105</f>
        <v>0</v>
      </c>
      <c r="M1103" s="293">
        <f t="shared" si="136"/>
        <v>85775.02</v>
      </c>
      <c r="N1103" s="359">
        <f t="shared" si="134"/>
        <v>29.779154899707791</v>
      </c>
      <c r="O1103" s="331"/>
      <c r="P1103" s="61"/>
      <c r="Q1103" s="294"/>
      <c r="R1103" s="292"/>
      <c r="S1103" s="291"/>
    </row>
    <row r="1104" spans="1:19" ht="14.4">
      <c r="A1104" s="36">
        <f t="shared" si="129"/>
        <v>1089</v>
      </c>
      <c r="B1104" s="526"/>
      <c r="C1104" s="36" t="str">
        <f>VLOOKUP('Employee Salary Payroll Tax '!B1106,'Employee Salary Payroll Tax '!$D$1:$E$7,2,FALSE)</f>
        <v>NonUnion</v>
      </c>
      <c r="D1104" s="61">
        <f t="shared" si="130"/>
        <v>2.98E-2</v>
      </c>
      <c r="E1104" s="351">
        <f>'Employee Salary Payroll Tax '!N1106</f>
        <v>80374.61</v>
      </c>
      <c r="F1104" s="351">
        <f t="shared" si="131"/>
        <v>82769.773377999998</v>
      </c>
      <c r="G1104" s="352"/>
      <c r="H1104" s="351">
        <f t="shared" si="135"/>
        <v>46825.39</v>
      </c>
      <c r="I1104" s="351">
        <f t="shared" si="132"/>
        <v>2395.1633779999975</v>
      </c>
      <c r="J1104" s="351">
        <f t="shared" si="133"/>
        <v>148.50012943599984</v>
      </c>
      <c r="K1104" s="635">
        <f>SUM('Employee Salary Payroll Tax '!I1106:K1106)</f>
        <v>20069.440000000002</v>
      </c>
      <c r="L1104" s="635">
        <f>'Employee Salary Payroll Tax '!H1106</f>
        <v>0</v>
      </c>
      <c r="M1104" s="293">
        <f t="shared" si="136"/>
        <v>60305.17</v>
      </c>
      <c r="N1104" s="359">
        <f t="shared" si="134"/>
        <v>37.080297343538625</v>
      </c>
      <c r="O1104" s="331"/>
      <c r="P1104" s="61"/>
      <c r="Q1104" s="294"/>
      <c r="R1104" s="292"/>
      <c r="S1104" s="291"/>
    </row>
    <row r="1105" spans="1:19" ht="14.4">
      <c r="A1105" s="36">
        <f t="shared" ref="A1105:A1168" si="137">+A1104+1</f>
        <v>1090</v>
      </c>
      <c r="B1105" s="526"/>
      <c r="C1105" s="36" t="str">
        <f>VLOOKUP('Employee Salary Payroll Tax '!B1107,'Employee Salary Payroll Tax '!$D$1:$E$7,2,FALSE)</f>
        <v>NonUnion</v>
      </c>
      <c r="D1105" s="61">
        <f t="shared" ref="D1105:D1168" si="138">VLOOKUP(C1105,C$9:D$12,2)</f>
        <v>2.98E-2</v>
      </c>
      <c r="E1105" s="351">
        <f>'Employee Salary Payroll Tax '!N1107</f>
        <v>115967.85</v>
      </c>
      <c r="F1105" s="351">
        <f t="shared" ref="F1105:F1168" si="139">E1105*(1+D1105)</f>
        <v>119423.69193000002</v>
      </c>
      <c r="G1105" s="352"/>
      <c r="H1105" s="351">
        <f t="shared" si="135"/>
        <v>11232.149999999994</v>
      </c>
      <c r="I1105" s="351">
        <f t="shared" ref="I1105:I1168" si="140">F1105-E1105</f>
        <v>3455.8419300000096</v>
      </c>
      <c r="J1105" s="351">
        <f t="shared" ref="J1105:J1168" si="141">IF(H1105&gt;I1105,I1105*$J$12,H1105*$J$12)</f>
        <v>214.26219966000059</v>
      </c>
      <c r="K1105" s="635">
        <f>SUM('Employee Salary Payroll Tax '!I1107:K1107)</f>
        <v>40236.519999999997</v>
      </c>
      <c r="L1105" s="635">
        <f>'Employee Salary Payroll Tax '!H1107</f>
        <v>0</v>
      </c>
      <c r="M1105" s="293">
        <f t="shared" si="136"/>
        <v>75731.330000000016</v>
      </c>
      <c r="N1105" s="359">
        <f t="shared" ref="N1105:N1168" si="142">J1105*K1105/(SUM(K1105:M1105)+0.000001)</f>
        <v>74.340994351359143</v>
      </c>
      <c r="O1105" s="331"/>
      <c r="P1105" s="61"/>
      <c r="Q1105" s="294"/>
      <c r="R1105" s="292"/>
      <c r="S1105" s="291"/>
    </row>
    <row r="1106" spans="1:19" ht="14.4">
      <c r="A1106" s="36">
        <f t="shared" si="137"/>
        <v>1091</v>
      </c>
      <c r="B1106" s="526"/>
      <c r="C1106" s="36" t="str">
        <f>VLOOKUP('Employee Salary Payroll Tax '!B1108,'Employee Salary Payroll Tax '!$D$1:$E$7,2,FALSE)</f>
        <v>NonUnion</v>
      </c>
      <c r="D1106" s="61">
        <f t="shared" si="138"/>
        <v>2.98E-2</v>
      </c>
      <c r="E1106" s="351">
        <f>'Employee Salary Payroll Tax '!N1108</f>
        <v>32798.620000000003</v>
      </c>
      <c r="F1106" s="351">
        <f t="shared" si="139"/>
        <v>33776.018876000002</v>
      </c>
      <c r="G1106" s="352"/>
      <c r="H1106" s="351">
        <f t="shared" ref="H1106:H1169" si="143">IF(E1106&gt;$H$12,0,$H$12-E1106)</f>
        <v>94401.38</v>
      </c>
      <c r="I1106" s="351">
        <f t="shared" si="140"/>
        <v>977.39887599999929</v>
      </c>
      <c r="J1106" s="351">
        <f t="shared" si="141"/>
        <v>60.598730311999958</v>
      </c>
      <c r="K1106" s="635">
        <f>SUM('Employee Salary Payroll Tax '!I1108:K1108)</f>
        <v>32798.620000000003</v>
      </c>
      <c r="L1106" s="635">
        <f>'Employee Salary Payroll Tax '!H1108</f>
        <v>0</v>
      </c>
      <c r="M1106" s="293">
        <f t="shared" ref="M1106:M1169" si="144">E1106-K1106-L1106</f>
        <v>0</v>
      </c>
      <c r="N1106" s="359">
        <f t="shared" si="142"/>
        <v>60.598730310152355</v>
      </c>
      <c r="O1106" s="331"/>
      <c r="P1106" s="61"/>
      <c r="Q1106" s="294"/>
      <c r="R1106" s="292"/>
      <c r="S1106" s="291"/>
    </row>
    <row r="1107" spans="1:19" ht="14.4">
      <c r="A1107" s="36">
        <f t="shared" si="137"/>
        <v>1092</v>
      </c>
      <c r="B1107" s="526"/>
      <c r="C1107" s="36" t="str">
        <f>VLOOKUP('Employee Salary Payroll Tax '!B1109,'Employee Salary Payroll Tax '!$D$1:$E$7,2,FALSE)</f>
        <v>IBEW</v>
      </c>
      <c r="D1107" s="61">
        <f t="shared" si="138"/>
        <v>6.875E-3</v>
      </c>
      <c r="E1107" s="351">
        <f>'Employee Salary Payroll Tax '!N1109</f>
        <v>50145.57</v>
      </c>
      <c r="F1107" s="351">
        <f t="shared" si="139"/>
        <v>50490.320793749997</v>
      </c>
      <c r="G1107" s="352"/>
      <c r="H1107" s="351">
        <f t="shared" si="143"/>
        <v>77054.429999999993</v>
      </c>
      <c r="I1107" s="351">
        <f t="shared" si="140"/>
        <v>344.75079374999768</v>
      </c>
      <c r="J1107" s="351">
        <f t="shared" si="141"/>
        <v>21.374549212499858</v>
      </c>
      <c r="K1107" s="635">
        <f>SUM('Employee Salary Payroll Tax '!I1109:K1109)</f>
        <v>50145.57</v>
      </c>
      <c r="L1107" s="635">
        <f>'Employee Salary Payroll Tax '!H1109</f>
        <v>0</v>
      </c>
      <c r="M1107" s="293">
        <f t="shared" si="144"/>
        <v>0</v>
      </c>
      <c r="N1107" s="359">
        <f t="shared" si="142"/>
        <v>21.374549212073607</v>
      </c>
      <c r="O1107" s="331"/>
      <c r="P1107" s="61"/>
      <c r="Q1107" s="294"/>
      <c r="R1107" s="292"/>
      <c r="S1107" s="291"/>
    </row>
    <row r="1108" spans="1:19" ht="14.4">
      <c r="A1108" s="36">
        <f t="shared" si="137"/>
        <v>1093</v>
      </c>
      <c r="B1108" s="526"/>
      <c r="C1108" s="36" t="str">
        <f>VLOOKUP('Employee Salary Payroll Tax '!B1110,'Employee Salary Payroll Tax '!$D$1:$E$7,2,FALSE)</f>
        <v>IBEW</v>
      </c>
      <c r="D1108" s="61">
        <f t="shared" si="138"/>
        <v>6.875E-3</v>
      </c>
      <c r="E1108" s="351">
        <f>'Employee Salary Payroll Tax '!N1110</f>
        <v>102850.67</v>
      </c>
      <c r="F1108" s="351">
        <f t="shared" si="139"/>
        <v>103557.76835624999</v>
      </c>
      <c r="G1108" s="352"/>
      <c r="H1108" s="351">
        <f t="shared" si="143"/>
        <v>24349.33</v>
      </c>
      <c r="I1108" s="351">
        <f t="shared" si="140"/>
        <v>707.09835624998959</v>
      </c>
      <c r="J1108" s="351">
        <f t="shared" si="141"/>
        <v>43.840098087499356</v>
      </c>
      <c r="K1108" s="635">
        <f>SUM('Employee Salary Payroll Tax '!I1110:K1110)</f>
        <v>102828.22</v>
      </c>
      <c r="L1108" s="635">
        <f>'Employee Salary Payroll Tax '!H1110</f>
        <v>0</v>
      </c>
      <c r="M1108" s="293">
        <f t="shared" si="144"/>
        <v>22.44999999999709</v>
      </c>
      <c r="N1108" s="359">
        <f t="shared" si="142"/>
        <v>43.830528774573203</v>
      </c>
      <c r="O1108" s="331"/>
      <c r="P1108" s="61"/>
      <c r="Q1108" s="294"/>
      <c r="R1108" s="292"/>
      <c r="S1108" s="291"/>
    </row>
    <row r="1109" spans="1:19" ht="14.4">
      <c r="A1109" s="36">
        <f t="shared" si="137"/>
        <v>1094</v>
      </c>
      <c r="B1109" s="526"/>
      <c r="C1109" s="36" t="str">
        <f>VLOOKUP('Employee Salary Payroll Tax '!B1111,'Employee Salary Payroll Tax '!$D$1:$E$7,2,FALSE)</f>
        <v>UA</v>
      </c>
      <c r="D1109" s="61">
        <f t="shared" si="138"/>
        <v>0.03</v>
      </c>
      <c r="E1109" s="351">
        <f>'Employee Salary Payroll Tax '!N1111</f>
        <v>69150.61</v>
      </c>
      <c r="F1109" s="351">
        <f t="shared" si="139"/>
        <v>71225.128299999997</v>
      </c>
      <c r="G1109" s="352"/>
      <c r="H1109" s="351">
        <f t="shared" si="143"/>
        <v>58049.39</v>
      </c>
      <c r="I1109" s="351">
        <f t="shared" si="140"/>
        <v>2074.5182999999961</v>
      </c>
      <c r="J1109" s="351">
        <f t="shared" si="141"/>
        <v>128.62013459999974</v>
      </c>
      <c r="K1109" s="635">
        <f>SUM('Employee Salary Payroll Tax '!I1111:K1111)</f>
        <v>50904.69</v>
      </c>
      <c r="L1109" s="635">
        <f>'Employee Salary Payroll Tax '!H1111</f>
        <v>0</v>
      </c>
      <c r="M1109" s="293">
        <f t="shared" si="144"/>
        <v>18245.919999999998</v>
      </c>
      <c r="N1109" s="359">
        <f t="shared" si="142"/>
        <v>94.6827233986306</v>
      </c>
      <c r="O1109" s="331"/>
      <c r="P1109" s="61"/>
      <c r="Q1109" s="294"/>
      <c r="R1109" s="292"/>
      <c r="S1109" s="291"/>
    </row>
    <row r="1110" spans="1:19" ht="14.4">
      <c r="A1110" s="36">
        <f t="shared" si="137"/>
        <v>1095</v>
      </c>
      <c r="B1110" s="526"/>
      <c r="C1110" s="36" t="str">
        <f>VLOOKUP('Employee Salary Payroll Tax '!B1112,'Employee Salary Payroll Tax '!$D$1:$E$7,2,FALSE)</f>
        <v>NonUnion</v>
      </c>
      <c r="D1110" s="61">
        <f t="shared" si="138"/>
        <v>2.98E-2</v>
      </c>
      <c r="E1110" s="351">
        <f>'Employee Salary Payroll Tax '!N1112</f>
        <v>66247.199999999997</v>
      </c>
      <c r="F1110" s="351">
        <f t="shared" si="139"/>
        <v>68221.366559999995</v>
      </c>
      <c r="G1110" s="352"/>
      <c r="H1110" s="351">
        <f t="shared" si="143"/>
        <v>60952.800000000003</v>
      </c>
      <c r="I1110" s="351">
        <f t="shared" si="140"/>
        <v>1974.1665599999978</v>
      </c>
      <c r="J1110" s="351">
        <f t="shared" si="141"/>
        <v>122.39832671999987</v>
      </c>
      <c r="K1110" s="635">
        <f>SUM('Employee Salary Payroll Tax '!I1112:K1112)</f>
        <v>47877.39</v>
      </c>
      <c r="L1110" s="635">
        <f>'Employee Salary Payroll Tax '!H1112</f>
        <v>0</v>
      </c>
      <c r="M1110" s="293">
        <f t="shared" si="144"/>
        <v>18369.809999999998</v>
      </c>
      <c r="N1110" s="359">
        <f t="shared" si="142"/>
        <v>88.458265762664638</v>
      </c>
      <c r="O1110" s="331"/>
      <c r="P1110" s="61"/>
      <c r="Q1110" s="294"/>
      <c r="R1110" s="292"/>
      <c r="S1110" s="291"/>
    </row>
    <row r="1111" spans="1:19" ht="14.4">
      <c r="A1111" s="36">
        <f t="shared" si="137"/>
        <v>1096</v>
      </c>
      <c r="B1111" s="526"/>
      <c r="C1111" s="36" t="str">
        <f>VLOOKUP('Employee Salary Payroll Tax '!B1113,'Employee Salary Payroll Tax '!$D$1:$E$7,2,FALSE)</f>
        <v>IBEW</v>
      </c>
      <c r="D1111" s="61">
        <f t="shared" si="138"/>
        <v>6.875E-3</v>
      </c>
      <c r="E1111" s="351">
        <f>'Employee Salary Payroll Tax '!N1113</f>
        <v>56094.54</v>
      </c>
      <c r="F1111" s="351">
        <f t="shared" si="139"/>
        <v>56480.189962500001</v>
      </c>
      <c r="G1111" s="352"/>
      <c r="H1111" s="351">
        <f t="shared" si="143"/>
        <v>71105.459999999992</v>
      </c>
      <c r="I1111" s="351">
        <f t="shared" si="140"/>
        <v>385.64996249999967</v>
      </c>
      <c r="J1111" s="351">
        <f t="shared" si="141"/>
        <v>23.910297674999981</v>
      </c>
      <c r="K1111" s="635">
        <f>SUM('Employee Salary Payroll Tax '!I1113:K1113)</f>
        <v>56094.54</v>
      </c>
      <c r="L1111" s="635">
        <f>'Employee Salary Payroll Tax '!H1113</f>
        <v>0</v>
      </c>
      <c r="M1111" s="293">
        <f t="shared" si="144"/>
        <v>0</v>
      </c>
      <c r="N1111" s="359">
        <f t="shared" si="142"/>
        <v>23.91029767457373</v>
      </c>
      <c r="O1111" s="331"/>
      <c r="P1111" s="61"/>
      <c r="Q1111" s="294"/>
      <c r="R1111" s="292"/>
      <c r="S1111" s="291"/>
    </row>
    <row r="1112" spans="1:19" ht="14.4">
      <c r="A1112" s="36">
        <f t="shared" si="137"/>
        <v>1097</v>
      </c>
      <c r="B1112" s="526"/>
      <c r="C1112" s="36" t="str">
        <f>VLOOKUP('Employee Salary Payroll Tax '!B1114,'Employee Salary Payroll Tax '!$D$1:$E$7,2,FALSE)</f>
        <v>NonUnion</v>
      </c>
      <c r="D1112" s="61">
        <f t="shared" si="138"/>
        <v>2.98E-2</v>
      </c>
      <c r="E1112" s="351">
        <f>'Employee Salary Payroll Tax '!N1114</f>
        <v>57221.33</v>
      </c>
      <c r="F1112" s="351">
        <f t="shared" si="139"/>
        <v>58926.525634000005</v>
      </c>
      <c r="G1112" s="352"/>
      <c r="H1112" s="351">
        <f t="shared" si="143"/>
        <v>69978.67</v>
      </c>
      <c r="I1112" s="351">
        <f t="shared" si="140"/>
        <v>1705.1956340000033</v>
      </c>
      <c r="J1112" s="351">
        <f t="shared" si="141"/>
        <v>105.72212930800021</v>
      </c>
      <c r="K1112" s="635">
        <f>SUM('Employee Salary Payroll Tax '!I1114:K1114)</f>
        <v>50957.7</v>
      </c>
      <c r="L1112" s="635">
        <f>'Employee Salary Payroll Tax '!H1114</f>
        <v>0</v>
      </c>
      <c r="M1112" s="293">
        <f t="shared" si="144"/>
        <v>6263.6300000000047</v>
      </c>
      <c r="N1112" s="359">
        <f t="shared" si="142"/>
        <v>94.149446518354807</v>
      </c>
      <c r="O1112" s="331"/>
      <c r="P1112" s="61"/>
      <c r="Q1112" s="294"/>
      <c r="R1112" s="292"/>
      <c r="S1112" s="291"/>
    </row>
    <row r="1113" spans="1:19" ht="14.4">
      <c r="A1113" s="36">
        <f t="shared" si="137"/>
        <v>1098</v>
      </c>
      <c r="B1113" s="526"/>
      <c r="C1113" s="36" t="str">
        <f>VLOOKUP('Employee Salary Payroll Tax '!B1115,'Employee Salary Payroll Tax '!$D$1:$E$7,2,FALSE)</f>
        <v>IBEW</v>
      </c>
      <c r="D1113" s="61">
        <f t="shared" si="138"/>
        <v>6.875E-3</v>
      </c>
      <c r="E1113" s="351">
        <f>'Employee Salary Payroll Tax '!N1115</f>
        <v>140467.76</v>
      </c>
      <c r="F1113" s="351">
        <f t="shared" si="139"/>
        <v>141433.47585000002</v>
      </c>
      <c r="G1113" s="352"/>
      <c r="H1113" s="351">
        <f t="shared" si="143"/>
        <v>0</v>
      </c>
      <c r="I1113" s="351">
        <f t="shared" si="140"/>
        <v>965.71585000000778</v>
      </c>
      <c r="J1113" s="351">
        <f t="shared" si="141"/>
        <v>0</v>
      </c>
      <c r="K1113" s="635">
        <f>SUM('Employee Salary Payroll Tax '!I1115:K1115)</f>
        <v>128451.19</v>
      </c>
      <c r="L1113" s="635">
        <f>'Employee Salary Payroll Tax '!H1115</f>
        <v>0</v>
      </c>
      <c r="M1113" s="293">
        <f t="shared" si="144"/>
        <v>12016.570000000007</v>
      </c>
      <c r="N1113" s="359">
        <f t="shared" si="142"/>
        <v>0</v>
      </c>
      <c r="O1113" s="331"/>
      <c r="P1113" s="61"/>
      <c r="Q1113" s="294"/>
      <c r="R1113" s="292"/>
      <c r="S1113" s="291"/>
    </row>
    <row r="1114" spans="1:19" ht="14.4">
      <c r="A1114" s="36">
        <f t="shared" si="137"/>
        <v>1099</v>
      </c>
      <c r="B1114" s="526"/>
      <c r="C1114" s="36" t="str">
        <f>VLOOKUP('Employee Salary Payroll Tax '!B1116,'Employee Salary Payroll Tax '!$D$1:$E$7,2,FALSE)</f>
        <v>IBEW</v>
      </c>
      <c r="D1114" s="61">
        <f t="shared" si="138"/>
        <v>6.875E-3</v>
      </c>
      <c r="E1114" s="351">
        <f>'Employee Salary Payroll Tax '!N1116</f>
        <v>23094.73</v>
      </c>
      <c r="F1114" s="351">
        <f t="shared" si="139"/>
        <v>23253.506268749999</v>
      </c>
      <c r="G1114" s="352"/>
      <c r="H1114" s="351">
        <f t="shared" si="143"/>
        <v>104105.27</v>
      </c>
      <c r="I1114" s="351">
        <f t="shared" si="140"/>
        <v>158.77626874999987</v>
      </c>
      <c r="J1114" s="351">
        <f t="shared" si="141"/>
        <v>9.8441286624999922</v>
      </c>
      <c r="K1114" s="635">
        <f>SUM('Employee Salary Payroll Tax '!I1116:K1116)</f>
        <v>22782.83</v>
      </c>
      <c r="L1114" s="635">
        <f>'Employee Salary Payroll Tax '!H1116</f>
        <v>0</v>
      </c>
      <c r="M1114" s="293">
        <f t="shared" si="144"/>
        <v>311.89999999999782</v>
      </c>
      <c r="N1114" s="359">
        <f t="shared" si="142"/>
        <v>9.7111812870794996</v>
      </c>
      <c r="O1114" s="331"/>
      <c r="P1114" s="61"/>
      <c r="Q1114" s="294"/>
      <c r="R1114" s="292"/>
      <c r="S1114" s="291"/>
    </row>
    <row r="1115" spans="1:19" ht="14.4">
      <c r="A1115" s="36">
        <f t="shared" si="137"/>
        <v>1100</v>
      </c>
      <c r="B1115" s="526"/>
      <c r="C1115" s="36" t="str">
        <f>VLOOKUP('Employee Salary Payroll Tax '!B1117,'Employee Salary Payroll Tax '!$D$1:$E$7,2,FALSE)</f>
        <v>Not Assigned</v>
      </c>
      <c r="D1115" s="61">
        <f t="shared" si="138"/>
        <v>0</v>
      </c>
      <c r="E1115" s="351">
        <f>'Employee Salary Payroll Tax '!N1117</f>
        <v>0.03</v>
      </c>
      <c r="F1115" s="351">
        <f t="shared" si="139"/>
        <v>0.03</v>
      </c>
      <c r="G1115" s="352"/>
      <c r="H1115" s="351">
        <f t="shared" si="143"/>
        <v>127199.97</v>
      </c>
      <c r="I1115" s="351">
        <f t="shared" si="140"/>
        <v>0</v>
      </c>
      <c r="J1115" s="351">
        <f t="shared" si="141"/>
        <v>0</v>
      </c>
      <c r="K1115" s="635">
        <f>SUM('Employee Salary Payroll Tax '!I1117:K1117)</f>
        <v>93.72</v>
      </c>
      <c r="L1115" s="635">
        <f>'Employee Salary Payroll Tax '!H1117</f>
        <v>0</v>
      </c>
      <c r="M1115" s="293">
        <f t="shared" si="144"/>
        <v>-93.69</v>
      </c>
      <c r="N1115" s="359">
        <f t="shared" si="142"/>
        <v>0</v>
      </c>
      <c r="O1115" s="331"/>
      <c r="P1115" s="61"/>
      <c r="Q1115" s="294"/>
      <c r="R1115" s="292"/>
      <c r="S1115" s="291"/>
    </row>
    <row r="1116" spans="1:19" ht="14.4">
      <c r="A1116" s="36">
        <f t="shared" si="137"/>
        <v>1101</v>
      </c>
      <c r="B1116" s="526"/>
      <c r="C1116" s="36" t="str">
        <f>VLOOKUP('Employee Salary Payroll Tax '!B1118,'Employee Salary Payroll Tax '!$D$1:$E$7,2,FALSE)</f>
        <v>IBEW</v>
      </c>
      <c r="D1116" s="61">
        <f t="shared" si="138"/>
        <v>6.875E-3</v>
      </c>
      <c r="E1116" s="351">
        <f>'Employee Salary Payroll Tax '!N1118</f>
        <v>42801.21</v>
      </c>
      <c r="F1116" s="351">
        <f t="shared" si="139"/>
        <v>43095.468318749998</v>
      </c>
      <c r="G1116" s="352"/>
      <c r="H1116" s="351">
        <f t="shared" si="143"/>
        <v>84398.790000000008</v>
      </c>
      <c r="I1116" s="351">
        <f t="shared" si="140"/>
        <v>294.25831874999858</v>
      </c>
      <c r="J1116" s="351">
        <f t="shared" si="141"/>
        <v>18.244015762499913</v>
      </c>
      <c r="K1116" s="635">
        <f>SUM('Employee Salary Payroll Tax '!I1118:K1118)</f>
        <v>42801.36</v>
      </c>
      <c r="L1116" s="635">
        <f>'Employee Salary Payroll Tax '!H1118</f>
        <v>0</v>
      </c>
      <c r="M1116" s="293">
        <f t="shared" si="144"/>
        <v>-0.15000000000145519</v>
      </c>
      <c r="N1116" s="359">
        <f t="shared" si="142"/>
        <v>18.244079699573664</v>
      </c>
      <c r="O1116" s="331"/>
      <c r="P1116" s="61"/>
      <c r="Q1116" s="294"/>
      <c r="R1116" s="292"/>
      <c r="S1116" s="291"/>
    </row>
    <row r="1117" spans="1:19" ht="14.4">
      <c r="A1117" s="36">
        <f t="shared" si="137"/>
        <v>1102</v>
      </c>
      <c r="B1117" s="526"/>
      <c r="C1117" s="36" t="str">
        <f>VLOOKUP('Employee Salary Payroll Tax '!B1119,'Employee Salary Payroll Tax '!$D$1:$E$7,2,FALSE)</f>
        <v>IBEW</v>
      </c>
      <c r="D1117" s="61">
        <f t="shared" si="138"/>
        <v>6.875E-3</v>
      </c>
      <c r="E1117" s="351">
        <f>'Employee Salary Payroll Tax '!N1119</f>
        <v>10356.59</v>
      </c>
      <c r="F1117" s="351">
        <f t="shared" si="139"/>
        <v>10427.79155625</v>
      </c>
      <c r="G1117" s="352"/>
      <c r="H1117" s="351">
        <f t="shared" si="143"/>
        <v>116843.41</v>
      </c>
      <c r="I1117" s="351">
        <f t="shared" si="140"/>
        <v>71.201556250000067</v>
      </c>
      <c r="J1117" s="351">
        <f t="shared" si="141"/>
        <v>4.4144964875000046</v>
      </c>
      <c r="K1117" s="635">
        <f>SUM('Employee Salary Payroll Tax '!I1119:K1119)</f>
        <v>10356.59</v>
      </c>
      <c r="L1117" s="635">
        <f>'Employee Salary Payroll Tax '!H1119</f>
        <v>0</v>
      </c>
      <c r="M1117" s="293">
        <f t="shared" si="144"/>
        <v>0</v>
      </c>
      <c r="N1117" s="359">
        <f t="shared" si="142"/>
        <v>4.4144964870737544</v>
      </c>
      <c r="O1117" s="331"/>
      <c r="P1117" s="61"/>
      <c r="Q1117" s="294"/>
      <c r="R1117" s="292"/>
      <c r="S1117" s="291"/>
    </row>
    <row r="1118" spans="1:19" ht="14.4">
      <c r="A1118" s="36">
        <f t="shared" si="137"/>
        <v>1103</v>
      </c>
      <c r="B1118" s="526"/>
      <c r="C1118" s="36" t="str">
        <f>VLOOKUP('Employee Salary Payroll Tax '!B1120,'Employee Salary Payroll Tax '!$D$1:$E$7,2,FALSE)</f>
        <v>NonUnion</v>
      </c>
      <c r="D1118" s="61">
        <f t="shared" si="138"/>
        <v>2.98E-2</v>
      </c>
      <c r="E1118" s="351">
        <f>'Employee Salary Payroll Tax '!N1120</f>
        <v>102631.12</v>
      </c>
      <c r="F1118" s="351">
        <f t="shared" si="139"/>
        <v>105689.527376</v>
      </c>
      <c r="G1118" s="352"/>
      <c r="H1118" s="351">
        <f t="shared" si="143"/>
        <v>24568.880000000005</v>
      </c>
      <c r="I1118" s="351">
        <f t="shared" si="140"/>
        <v>3058.4073760000028</v>
      </c>
      <c r="J1118" s="351">
        <f t="shared" si="141"/>
        <v>189.62125731200018</v>
      </c>
      <c r="K1118" s="635">
        <f>SUM('Employee Salary Payroll Tax '!I1120:K1120)</f>
        <v>45378.92</v>
      </c>
      <c r="L1118" s="635">
        <f>'Employee Salary Payroll Tax '!H1120</f>
        <v>0</v>
      </c>
      <c r="M1118" s="293">
        <f t="shared" si="144"/>
        <v>57252.2</v>
      </c>
      <c r="N1118" s="359">
        <f t="shared" si="142"/>
        <v>83.84209259118316</v>
      </c>
      <c r="O1118" s="331"/>
      <c r="P1118" s="61"/>
      <c r="Q1118" s="294"/>
      <c r="R1118" s="292"/>
      <c r="S1118" s="291"/>
    </row>
    <row r="1119" spans="1:19" ht="14.4">
      <c r="A1119" s="36">
        <f t="shared" si="137"/>
        <v>1104</v>
      </c>
      <c r="B1119" s="526"/>
      <c r="C1119" s="36" t="str">
        <f>VLOOKUP('Employee Salary Payroll Tax '!B1121,'Employee Salary Payroll Tax '!$D$1:$E$7,2,FALSE)</f>
        <v>NonUnion</v>
      </c>
      <c r="D1119" s="61">
        <f t="shared" si="138"/>
        <v>2.98E-2</v>
      </c>
      <c r="E1119" s="351">
        <f>'Employee Salary Payroll Tax '!N1121</f>
        <v>96130.18</v>
      </c>
      <c r="F1119" s="351">
        <f t="shared" si="139"/>
        <v>98994.859364000004</v>
      </c>
      <c r="G1119" s="352"/>
      <c r="H1119" s="351">
        <f t="shared" si="143"/>
        <v>31069.820000000007</v>
      </c>
      <c r="I1119" s="351">
        <f t="shared" si="140"/>
        <v>2864.6793640000105</v>
      </c>
      <c r="J1119" s="351">
        <f t="shared" si="141"/>
        <v>177.61012056800064</v>
      </c>
      <c r="K1119" s="635">
        <f>SUM('Employee Salary Payroll Tax '!I1121:K1121)</f>
        <v>9004.02</v>
      </c>
      <c r="L1119" s="635">
        <f>'Employee Salary Payroll Tax '!H1121</f>
        <v>0</v>
      </c>
      <c r="M1119" s="293">
        <f t="shared" si="144"/>
        <v>87126.159999999989</v>
      </c>
      <c r="N1119" s="359">
        <f t="shared" si="142"/>
        <v>16.635827351827007</v>
      </c>
      <c r="O1119" s="331"/>
      <c r="P1119" s="61"/>
      <c r="Q1119" s="294"/>
      <c r="R1119" s="292"/>
      <c r="S1119" s="291"/>
    </row>
    <row r="1120" spans="1:19" ht="14.4">
      <c r="A1120" s="36">
        <f t="shared" si="137"/>
        <v>1105</v>
      </c>
      <c r="B1120" s="526"/>
      <c r="C1120" s="36" t="str">
        <f>VLOOKUP('Employee Salary Payroll Tax '!B1122,'Employee Salary Payroll Tax '!$D$1:$E$7,2,FALSE)</f>
        <v>IBEW</v>
      </c>
      <c r="D1120" s="61">
        <f t="shared" si="138"/>
        <v>6.875E-3</v>
      </c>
      <c r="E1120" s="351">
        <f>'Employee Salary Payroll Tax '!N1122</f>
        <v>35081.65</v>
      </c>
      <c r="F1120" s="351">
        <f t="shared" si="139"/>
        <v>35322.836343750001</v>
      </c>
      <c r="G1120" s="352"/>
      <c r="H1120" s="351">
        <f t="shared" si="143"/>
        <v>92118.35</v>
      </c>
      <c r="I1120" s="351">
        <f t="shared" si="140"/>
        <v>241.18634374999965</v>
      </c>
      <c r="J1120" s="351">
        <f t="shared" si="141"/>
        <v>14.953553312499979</v>
      </c>
      <c r="K1120" s="635">
        <f>SUM('Employee Salary Payroll Tax '!I1122:K1122)</f>
        <v>960.72</v>
      </c>
      <c r="L1120" s="635">
        <f>'Employee Salary Payroll Tax '!H1122</f>
        <v>0</v>
      </c>
      <c r="M1120" s="293">
        <f t="shared" si="144"/>
        <v>34120.93</v>
      </c>
      <c r="N1120" s="359">
        <f t="shared" si="142"/>
        <v>0.40950689998832646</v>
      </c>
      <c r="O1120" s="331"/>
      <c r="P1120" s="61"/>
      <c r="Q1120" s="294"/>
      <c r="R1120" s="292"/>
      <c r="S1120" s="291"/>
    </row>
    <row r="1121" spans="1:19" ht="14.4">
      <c r="A1121" s="36">
        <f t="shared" si="137"/>
        <v>1106</v>
      </c>
      <c r="B1121" s="526"/>
      <c r="C1121" s="36" t="str">
        <f>VLOOKUP('Employee Salary Payroll Tax '!B1123,'Employee Salary Payroll Tax '!$D$1:$E$7,2,FALSE)</f>
        <v>UA</v>
      </c>
      <c r="D1121" s="61">
        <f t="shared" si="138"/>
        <v>0.03</v>
      </c>
      <c r="E1121" s="351">
        <f>'Employee Salary Payroll Tax '!N1123</f>
        <v>73280.37</v>
      </c>
      <c r="F1121" s="351">
        <f t="shared" si="139"/>
        <v>75478.781099999993</v>
      </c>
      <c r="G1121" s="352"/>
      <c r="H1121" s="351">
        <f t="shared" si="143"/>
        <v>53919.630000000005</v>
      </c>
      <c r="I1121" s="351">
        <f t="shared" si="140"/>
        <v>2198.4110999999975</v>
      </c>
      <c r="J1121" s="351">
        <f t="shared" si="141"/>
        <v>136.30148819999985</v>
      </c>
      <c r="K1121" s="635">
        <f>SUM('Employee Salary Payroll Tax '!I1123:K1123)</f>
        <v>60007.33</v>
      </c>
      <c r="L1121" s="635">
        <f>'Employee Salary Payroll Tax '!H1123</f>
        <v>324.32</v>
      </c>
      <c r="M1121" s="293">
        <f t="shared" si="144"/>
        <v>12948.719999999994</v>
      </c>
      <c r="N1121" s="359">
        <f t="shared" si="142"/>
        <v>111.6136337984768</v>
      </c>
      <c r="O1121" s="331"/>
      <c r="P1121" s="61"/>
      <c r="Q1121" s="294"/>
      <c r="R1121" s="292"/>
      <c r="S1121" s="291"/>
    </row>
    <row r="1122" spans="1:19" ht="14.4">
      <c r="A1122" s="36">
        <f t="shared" si="137"/>
        <v>1107</v>
      </c>
      <c r="B1122" s="526"/>
      <c r="C1122" s="36" t="str">
        <f>VLOOKUP('Employee Salary Payroll Tax '!B1124,'Employee Salary Payroll Tax '!$D$1:$E$7,2,FALSE)</f>
        <v>IBEW</v>
      </c>
      <c r="D1122" s="61">
        <f t="shared" si="138"/>
        <v>6.875E-3</v>
      </c>
      <c r="E1122" s="351">
        <f>'Employee Salary Payroll Tax '!N1124</f>
        <v>57785.64</v>
      </c>
      <c r="F1122" s="351">
        <f t="shared" si="139"/>
        <v>58182.916274999996</v>
      </c>
      <c r="G1122" s="352"/>
      <c r="H1122" s="351">
        <f t="shared" si="143"/>
        <v>69414.36</v>
      </c>
      <c r="I1122" s="351">
        <f t="shared" si="140"/>
        <v>397.27627499999653</v>
      </c>
      <c r="J1122" s="351">
        <f t="shared" si="141"/>
        <v>24.631129049999785</v>
      </c>
      <c r="K1122" s="635">
        <f>SUM('Employee Salary Payroll Tax '!I1124:K1124)</f>
        <v>1914.97</v>
      </c>
      <c r="L1122" s="635">
        <f>'Employee Salary Payroll Tax '!H1124</f>
        <v>0</v>
      </c>
      <c r="M1122" s="293">
        <f t="shared" si="144"/>
        <v>55870.67</v>
      </c>
      <c r="N1122" s="359">
        <f t="shared" si="142"/>
        <v>0.8162559624858674</v>
      </c>
      <c r="O1122" s="331"/>
      <c r="P1122" s="61"/>
      <c r="Q1122" s="294"/>
      <c r="R1122" s="292"/>
      <c r="S1122" s="291"/>
    </row>
    <row r="1123" spans="1:19" ht="14.4">
      <c r="A1123" s="36">
        <f t="shared" si="137"/>
        <v>1108</v>
      </c>
      <c r="B1123" s="526"/>
      <c r="C1123" s="36" t="str">
        <f>VLOOKUP('Employee Salary Payroll Tax '!B1125,'Employee Salary Payroll Tax '!$D$1:$E$7,2,FALSE)</f>
        <v>IBEW</v>
      </c>
      <c r="D1123" s="61">
        <f t="shared" si="138"/>
        <v>6.875E-3</v>
      </c>
      <c r="E1123" s="351">
        <f>'Employee Salary Payroll Tax '!N1125</f>
        <v>1586.52</v>
      </c>
      <c r="F1123" s="351">
        <f t="shared" si="139"/>
        <v>1597.4273249999999</v>
      </c>
      <c r="G1123" s="352"/>
      <c r="H1123" s="351">
        <f t="shared" si="143"/>
        <v>125613.48</v>
      </c>
      <c r="I1123" s="351">
        <f t="shared" si="140"/>
        <v>10.907324999999901</v>
      </c>
      <c r="J1123" s="351">
        <f t="shared" si="141"/>
        <v>0.67625414999999389</v>
      </c>
      <c r="K1123" s="635">
        <f>SUM('Employee Salary Payroll Tax '!I1125:K1125)</f>
        <v>1586.52</v>
      </c>
      <c r="L1123" s="635">
        <f>'Employee Salary Payroll Tax '!H1125</f>
        <v>0</v>
      </c>
      <c r="M1123" s="293">
        <f t="shared" si="144"/>
        <v>0</v>
      </c>
      <c r="N1123" s="359">
        <f t="shared" si="142"/>
        <v>0.67625414957374386</v>
      </c>
      <c r="O1123" s="331"/>
      <c r="P1123" s="61"/>
      <c r="Q1123" s="294"/>
      <c r="R1123" s="292"/>
      <c r="S1123" s="291"/>
    </row>
    <row r="1124" spans="1:19" ht="14.4">
      <c r="A1124" s="36">
        <f t="shared" si="137"/>
        <v>1109</v>
      </c>
      <c r="B1124" s="526"/>
      <c r="C1124" s="36" t="str">
        <f>VLOOKUP('Employee Salary Payroll Tax '!B1126,'Employee Salary Payroll Tax '!$D$1:$E$7,2,FALSE)</f>
        <v>IBEW</v>
      </c>
      <c r="D1124" s="61">
        <f t="shared" si="138"/>
        <v>6.875E-3</v>
      </c>
      <c r="E1124" s="351">
        <f>'Employee Salary Payroll Tax '!N1126</f>
        <v>89927.47</v>
      </c>
      <c r="F1124" s="351">
        <f t="shared" si="139"/>
        <v>90545.721356249996</v>
      </c>
      <c r="G1124" s="352"/>
      <c r="H1124" s="351">
        <f t="shared" si="143"/>
        <v>37272.53</v>
      </c>
      <c r="I1124" s="351">
        <f t="shared" si="140"/>
        <v>618.2513562499953</v>
      </c>
      <c r="J1124" s="351">
        <f t="shared" si="141"/>
        <v>38.331584087499706</v>
      </c>
      <c r="K1124" s="635">
        <f>SUM('Employee Salary Payroll Tax '!I1126:K1126)</f>
        <v>21098.07</v>
      </c>
      <c r="L1124" s="635">
        <f>'Employee Salary Payroll Tax '!H1126</f>
        <v>0</v>
      </c>
      <c r="M1124" s="293">
        <f t="shared" si="144"/>
        <v>68829.399999999994</v>
      </c>
      <c r="N1124" s="359">
        <f t="shared" si="142"/>
        <v>8.9930523373999289</v>
      </c>
      <c r="O1124" s="331"/>
      <c r="P1124" s="61"/>
      <c r="Q1124" s="294"/>
      <c r="R1124" s="292"/>
      <c r="S1124" s="291"/>
    </row>
    <row r="1125" spans="1:19" ht="14.4">
      <c r="A1125" s="36">
        <f t="shared" si="137"/>
        <v>1110</v>
      </c>
      <c r="B1125" s="526"/>
      <c r="C1125" s="36" t="str">
        <f>VLOOKUP('Employee Salary Payroll Tax '!B1127,'Employee Salary Payroll Tax '!$D$1:$E$7,2,FALSE)</f>
        <v>NonUnion</v>
      </c>
      <c r="D1125" s="61">
        <f t="shared" si="138"/>
        <v>2.98E-2</v>
      </c>
      <c r="E1125" s="351">
        <f>'Employee Salary Payroll Tax '!N1127</f>
        <v>84266.27</v>
      </c>
      <c r="F1125" s="351">
        <f t="shared" si="139"/>
        <v>86777.404846000005</v>
      </c>
      <c r="G1125" s="352"/>
      <c r="H1125" s="351">
        <f t="shared" si="143"/>
        <v>42933.729999999996</v>
      </c>
      <c r="I1125" s="351">
        <f t="shared" si="140"/>
        <v>2511.1348460000008</v>
      </c>
      <c r="J1125" s="351">
        <f t="shared" si="141"/>
        <v>155.69036045200005</v>
      </c>
      <c r="K1125" s="635">
        <f>SUM('Employee Salary Payroll Tax '!I1127:K1127)</f>
        <v>7358.4</v>
      </c>
      <c r="L1125" s="635">
        <f>'Employee Salary Payroll Tax '!H1127</f>
        <v>0</v>
      </c>
      <c r="M1125" s="293">
        <f t="shared" si="144"/>
        <v>76907.87000000001</v>
      </c>
      <c r="N1125" s="359">
        <f t="shared" si="142"/>
        <v>13.595379839838667</v>
      </c>
      <c r="O1125" s="331"/>
      <c r="P1125" s="61"/>
      <c r="Q1125" s="294"/>
      <c r="R1125" s="292"/>
      <c r="S1125" s="291"/>
    </row>
    <row r="1126" spans="1:19" ht="14.4">
      <c r="A1126" s="36">
        <f t="shared" si="137"/>
        <v>1111</v>
      </c>
      <c r="B1126" s="526"/>
      <c r="C1126" s="36" t="str">
        <f>VLOOKUP('Employee Salary Payroll Tax '!B1128,'Employee Salary Payroll Tax '!$D$1:$E$7,2,FALSE)</f>
        <v>UA</v>
      </c>
      <c r="D1126" s="61">
        <f t="shared" si="138"/>
        <v>0.03</v>
      </c>
      <c r="E1126" s="351">
        <f>'Employee Salary Payroll Tax '!N1128</f>
        <v>65263.360000000001</v>
      </c>
      <c r="F1126" s="351">
        <f t="shared" si="139"/>
        <v>67221.260800000004</v>
      </c>
      <c r="G1126" s="352"/>
      <c r="H1126" s="351">
        <f t="shared" si="143"/>
        <v>61936.639999999999</v>
      </c>
      <c r="I1126" s="351">
        <f t="shared" si="140"/>
        <v>1957.9008000000031</v>
      </c>
      <c r="J1126" s="351">
        <f t="shared" si="141"/>
        <v>121.38984960000019</v>
      </c>
      <c r="K1126" s="635">
        <f>SUM('Employee Salary Payroll Tax '!I1128:K1128)</f>
        <v>38037.96</v>
      </c>
      <c r="L1126" s="635">
        <f>'Employee Salary Payroll Tax '!H1128</f>
        <v>0</v>
      </c>
      <c r="M1126" s="293">
        <f t="shared" si="144"/>
        <v>27225.4</v>
      </c>
      <c r="N1126" s="359">
        <f t="shared" si="142"/>
        <v>70.750605598916039</v>
      </c>
      <c r="O1126" s="331"/>
      <c r="P1126" s="61"/>
      <c r="Q1126" s="294"/>
      <c r="R1126" s="292"/>
      <c r="S1126" s="291"/>
    </row>
    <row r="1127" spans="1:19" ht="14.4">
      <c r="A1127" s="36">
        <f t="shared" si="137"/>
        <v>1112</v>
      </c>
      <c r="B1127" s="526"/>
      <c r="C1127" s="36" t="str">
        <f>VLOOKUP('Employee Salary Payroll Tax '!B1129,'Employee Salary Payroll Tax '!$D$1:$E$7,2,FALSE)</f>
        <v>NonUnion</v>
      </c>
      <c r="D1127" s="61">
        <f t="shared" si="138"/>
        <v>2.98E-2</v>
      </c>
      <c r="E1127" s="351">
        <f>'Employee Salary Payroll Tax '!N1129</f>
        <v>61895.82</v>
      </c>
      <c r="F1127" s="351">
        <f t="shared" si="139"/>
        <v>63740.315436000004</v>
      </c>
      <c r="G1127" s="352"/>
      <c r="H1127" s="351">
        <f t="shared" si="143"/>
        <v>65304.18</v>
      </c>
      <c r="I1127" s="351">
        <f t="shared" si="140"/>
        <v>1844.4954360000047</v>
      </c>
      <c r="J1127" s="351">
        <f t="shared" si="141"/>
        <v>114.35871703200029</v>
      </c>
      <c r="K1127" s="635">
        <f>SUM('Employee Salary Payroll Tax '!I1129:K1129)</f>
        <v>61895.82</v>
      </c>
      <c r="L1127" s="635">
        <f>'Employee Salary Payroll Tax '!H1129</f>
        <v>0</v>
      </c>
      <c r="M1127" s="293">
        <f t="shared" si="144"/>
        <v>0</v>
      </c>
      <c r="N1127" s="359">
        <f t="shared" si="142"/>
        <v>114.35871703015269</v>
      </c>
      <c r="O1127" s="331"/>
      <c r="P1127" s="61"/>
      <c r="Q1127" s="294"/>
      <c r="R1127" s="292"/>
      <c r="S1127" s="291"/>
    </row>
    <row r="1128" spans="1:19" ht="14.4">
      <c r="A1128" s="36">
        <f t="shared" si="137"/>
        <v>1113</v>
      </c>
      <c r="B1128" s="526"/>
      <c r="C1128" s="36" t="str">
        <f>VLOOKUP('Employee Salary Payroll Tax '!B1130,'Employee Salary Payroll Tax '!$D$1:$E$7,2,FALSE)</f>
        <v>NonUnion</v>
      </c>
      <c r="D1128" s="61">
        <f t="shared" si="138"/>
        <v>2.98E-2</v>
      </c>
      <c r="E1128" s="351">
        <f>'Employee Salary Payroll Tax '!N1130</f>
        <v>116175.06</v>
      </c>
      <c r="F1128" s="351">
        <f t="shared" si="139"/>
        <v>119637.07678800001</v>
      </c>
      <c r="G1128" s="352"/>
      <c r="H1128" s="351">
        <f t="shared" si="143"/>
        <v>11024.940000000002</v>
      </c>
      <c r="I1128" s="351">
        <f t="shared" si="140"/>
        <v>3462.0167880000081</v>
      </c>
      <c r="J1128" s="351">
        <f t="shared" si="141"/>
        <v>214.64504085600049</v>
      </c>
      <c r="K1128" s="635">
        <f>SUM('Employee Salary Payroll Tax '!I1130:K1130)</f>
        <v>25590.66</v>
      </c>
      <c r="L1128" s="635">
        <f>'Employee Salary Payroll Tax '!H1130</f>
        <v>0</v>
      </c>
      <c r="M1128" s="293">
        <f t="shared" si="144"/>
        <v>90584.4</v>
      </c>
      <c r="N1128" s="359">
        <f t="shared" si="142"/>
        <v>47.281303415593129</v>
      </c>
      <c r="O1128" s="331"/>
      <c r="P1128" s="61"/>
      <c r="Q1128" s="294"/>
      <c r="R1128" s="292"/>
      <c r="S1128" s="291"/>
    </row>
    <row r="1129" spans="1:19" ht="14.4">
      <c r="A1129" s="36">
        <f t="shared" si="137"/>
        <v>1114</v>
      </c>
      <c r="B1129" s="526"/>
      <c r="C1129" s="36" t="str">
        <f>VLOOKUP('Employee Salary Payroll Tax '!B1131,'Employee Salary Payroll Tax '!$D$1:$E$7,2,FALSE)</f>
        <v>IBEW</v>
      </c>
      <c r="D1129" s="61">
        <f t="shared" si="138"/>
        <v>6.875E-3</v>
      </c>
      <c r="E1129" s="351">
        <f>'Employee Salary Payroll Tax '!N1131</f>
        <v>42792.47</v>
      </c>
      <c r="F1129" s="351">
        <f t="shared" si="139"/>
        <v>43086.668231249998</v>
      </c>
      <c r="G1129" s="352"/>
      <c r="H1129" s="351">
        <f t="shared" si="143"/>
        <v>84407.53</v>
      </c>
      <c r="I1129" s="351">
        <f t="shared" si="140"/>
        <v>294.19823124999675</v>
      </c>
      <c r="J1129" s="351">
        <f t="shared" si="141"/>
        <v>18.240290337499797</v>
      </c>
      <c r="K1129" s="635">
        <f>SUM('Employee Salary Payroll Tax '!I1131:K1131)</f>
        <v>42792.47</v>
      </c>
      <c r="L1129" s="635">
        <f>'Employee Salary Payroll Tax '!H1131</f>
        <v>0</v>
      </c>
      <c r="M1129" s="293">
        <f t="shared" si="144"/>
        <v>0</v>
      </c>
      <c r="N1129" s="359">
        <f t="shared" si="142"/>
        <v>18.240290337073546</v>
      </c>
      <c r="O1129" s="331"/>
      <c r="P1129" s="61"/>
      <c r="Q1129" s="294"/>
      <c r="R1129" s="292"/>
      <c r="S1129" s="291"/>
    </row>
    <row r="1130" spans="1:19" ht="14.4">
      <c r="A1130" s="36">
        <f t="shared" si="137"/>
        <v>1115</v>
      </c>
      <c r="B1130" s="526"/>
      <c r="C1130" s="36" t="str">
        <f>VLOOKUP('Employee Salary Payroll Tax '!B1132,'Employee Salary Payroll Tax '!$D$1:$E$7,2,FALSE)</f>
        <v>NonUnion</v>
      </c>
      <c r="D1130" s="61">
        <f t="shared" si="138"/>
        <v>2.98E-2</v>
      </c>
      <c r="E1130" s="351">
        <f>'Employee Salary Payroll Tax '!N1132</f>
        <v>51992.2</v>
      </c>
      <c r="F1130" s="351">
        <f t="shared" si="139"/>
        <v>53541.567560000003</v>
      </c>
      <c r="G1130" s="352"/>
      <c r="H1130" s="351">
        <f t="shared" si="143"/>
        <v>75207.8</v>
      </c>
      <c r="I1130" s="351">
        <f t="shared" si="140"/>
        <v>1549.3675600000061</v>
      </c>
      <c r="J1130" s="351">
        <f t="shared" si="141"/>
        <v>96.060788720000374</v>
      </c>
      <c r="K1130" s="635">
        <f>SUM('Employee Salary Payroll Tax '!I1132:K1132)</f>
        <v>51992.2</v>
      </c>
      <c r="L1130" s="635">
        <f>'Employee Salary Payroll Tax '!H1132</f>
        <v>0</v>
      </c>
      <c r="M1130" s="293">
        <f t="shared" si="144"/>
        <v>0</v>
      </c>
      <c r="N1130" s="359">
        <f t="shared" si="142"/>
        <v>96.060788718152779</v>
      </c>
      <c r="O1130" s="331"/>
      <c r="P1130" s="61"/>
      <c r="Q1130" s="294"/>
      <c r="R1130" s="292"/>
      <c r="S1130" s="291"/>
    </row>
    <row r="1131" spans="1:19" ht="14.4">
      <c r="A1131" s="36">
        <f t="shared" si="137"/>
        <v>1116</v>
      </c>
      <c r="B1131" s="526"/>
      <c r="C1131" s="36" t="str">
        <f>VLOOKUP('Employee Salary Payroll Tax '!B1133,'Employee Salary Payroll Tax '!$D$1:$E$7,2,FALSE)</f>
        <v>NonUnion</v>
      </c>
      <c r="D1131" s="61">
        <f t="shared" si="138"/>
        <v>2.98E-2</v>
      </c>
      <c r="E1131" s="351">
        <f>'Employee Salary Payroll Tax '!N1133</f>
        <v>101012.51</v>
      </c>
      <c r="F1131" s="351">
        <f t="shared" si="139"/>
        <v>104022.68279799999</v>
      </c>
      <c r="G1131" s="352"/>
      <c r="H1131" s="351">
        <f t="shared" si="143"/>
        <v>26187.490000000005</v>
      </c>
      <c r="I1131" s="351">
        <f t="shared" si="140"/>
        <v>3010.1727979999996</v>
      </c>
      <c r="J1131" s="351">
        <f t="shared" si="141"/>
        <v>186.63071347599998</v>
      </c>
      <c r="K1131" s="635">
        <f>SUM('Employee Salary Payroll Tax '!I1133:K1133)</f>
        <v>22725.54</v>
      </c>
      <c r="L1131" s="635">
        <f>'Employee Salary Payroll Tax '!H1133</f>
        <v>0</v>
      </c>
      <c r="M1131" s="293">
        <f t="shared" si="144"/>
        <v>78286.97</v>
      </c>
      <c r="N1131" s="359">
        <f t="shared" si="142"/>
        <v>41.987707703584327</v>
      </c>
      <c r="O1131" s="331"/>
      <c r="P1131" s="61"/>
      <c r="Q1131" s="294"/>
      <c r="R1131" s="292"/>
      <c r="S1131" s="291"/>
    </row>
    <row r="1132" spans="1:19" ht="14.4">
      <c r="A1132" s="36">
        <f t="shared" si="137"/>
        <v>1117</v>
      </c>
      <c r="B1132" s="526"/>
      <c r="C1132" s="36" t="str">
        <f>VLOOKUP('Employee Salary Payroll Tax '!B1134,'Employee Salary Payroll Tax '!$D$1:$E$7,2,FALSE)</f>
        <v>NonUnion</v>
      </c>
      <c r="D1132" s="61">
        <f t="shared" si="138"/>
        <v>2.98E-2</v>
      </c>
      <c r="E1132" s="351">
        <f>'Employee Salary Payroll Tax '!N1134</f>
        <v>13343.58</v>
      </c>
      <c r="F1132" s="351">
        <f t="shared" si="139"/>
        <v>13741.218684000001</v>
      </c>
      <c r="G1132" s="352"/>
      <c r="H1132" s="351">
        <f t="shared" si="143"/>
        <v>113856.42</v>
      </c>
      <c r="I1132" s="351">
        <f t="shared" si="140"/>
        <v>397.63868400000138</v>
      </c>
      <c r="J1132" s="351">
        <f t="shared" si="141"/>
        <v>24.653598408000086</v>
      </c>
      <c r="K1132" s="635">
        <f>SUM('Employee Salary Payroll Tax '!I1134:K1134)</f>
        <v>10354.73</v>
      </c>
      <c r="L1132" s="635">
        <f>'Employee Salary Payroll Tax '!H1134</f>
        <v>0</v>
      </c>
      <c r="M1132" s="293">
        <f t="shared" si="144"/>
        <v>2988.8500000000004</v>
      </c>
      <c r="N1132" s="359">
        <f t="shared" si="142"/>
        <v>19.131399146566313</v>
      </c>
      <c r="O1132" s="331"/>
      <c r="P1132" s="61"/>
      <c r="Q1132" s="294"/>
      <c r="R1132" s="292"/>
      <c r="S1132" s="291"/>
    </row>
    <row r="1133" spans="1:19" ht="14.4">
      <c r="A1133" s="36">
        <f t="shared" si="137"/>
        <v>1118</v>
      </c>
      <c r="B1133" s="526"/>
      <c r="C1133" s="36" t="str">
        <f>VLOOKUP('Employee Salary Payroll Tax '!B1135,'Employee Salary Payroll Tax '!$D$1:$E$7,2,FALSE)</f>
        <v>IBEW</v>
      </c>
      <c r="D1133" s="61">
        <f t="shared" si="138"/>
        <v>6.875E-3</v>
      </c>
      <c r="E1133" s="351">
        <f>'Employee Salary Payroll Tax '!N1135</f>
        <v>25356.9</v>
      </c>
      <c r="F1133" s="351">
        <f t="shared" si="139"/>
        <v>25531.228687499999</v>
      </c>
      <c r="G1133" s="352"/>
      <c r="H1133" s="351">
        <f t="shared" si="143"/>
        <v>101843.1</v>
      </c>
      <c r="I1133" s="351">
        <f t="shared" si="140"/>
        <v>174.32868749999761</v>
      </c>
      <c r="J1133" s="351">
        <f t="shared" si="141"/>
        <v>10.808378624999852</v>
      </c>
      <c r="K1133" s="635">
        <f>SUM('Employee Salary Payroll Tax '!I1135:K1135)</f>
        <v>25408.21</v>
      </c>
      <c r="L1133" s="635">
        <f>'Employee Salary Payroll Tax '!H1135</f>
        <v>0</v>
      </c>
      <c r="M1133" s="293">
        <f t="shared" si="144"/>
        <v>-51.309999999997672</v>
      </c>
      <c r="N1133" s="359">
        <f t="shared" si="142"/>
        <v>10.830249512072738</v>
      </c>
      <c r="O1133" s="331"/>
      <c r="P1133" s="61"/>
      <c r="Q1133" s="294"/>
      <c r="R1133" s="292"/>
      <c r="S1133" s="291"/>
    </row>
    <row r="1134" spans="1:19" ht="14.4">
      <c r="A1134" s="36">
        <f t="shared" si="137"/>
        <v>1119</v>
      </c>
      <c r="B1134" s="526"/>
      <c r="C1134" s="36" t="str">
        <f>VLOOKUP('Employee Salary Payroll Tax '!B1136,'Employee Salary Payroll Tax '!$D$1:$E$7,2,FALSE)</f>
        <v>NonUnion</v>
      </c>
      <c r="D1134" s="61">
        <f t="shared" si="138"/>
        <v>2.98E-2</v>
      </c>
      <c r="E1134" s="351">
        <f>'Employee Salary Payroll Tax '!N1136</f>
        <v>57367.02</v>
      </c>
      <c r="F1134" s="351">
        <f t="shared" si="139"/>
        <v>59076.557196000002</v>
      </c>
      <c r="G1134" s="352"/>
      <c r="H1134" s="351">
        <f t="shared" si="143"/>
        <v>69832.98000000001</v>
      </c>
      <c r="I1134" s="351">
        <f t="shared" si="140"/>
        <v>1709.5371960000048</v>
      </c>
      <c r="J1134" s="351">
        <f t="shared" si="141"/>
        <v>105.99130615200029</v>
      </c>
      <c r="K1134" s="635">
        <f>SUM('Employee Salary Payroll Tax '!I1136:K1136)</f>
        <v>57367.02</v>
      </c>
      <c r="L1134" s="635">
        <f>'Employee Salary Payroll Tax '!H1136</f>
        <v>0</v>
      </c>
      <c r="M1134" s="293">
        <f t="shared" si="144"/>
        <v>0</v>
      </c>
      <c r="N1134" s="359">
        <f t="shared" si="142"/>
        <v>105.9913061501527</v>
      </c>
      <c r="O1134" s="331"/>
      <c r="P1134" s="61"/>
      <c r="Q1134" s="294"/>
      <c r="R1134" s="292"/>
      <c r="S1134" s="291"/>
    </row>
    <row r="1135" spans="1:19" ht="14.4">
      <c r="A1135" s="36">
        <f t="shared" si="137"/>
        <v>1120</v>
      </c>
      <c r="B1135" s="526"/>
      <c r="C1135" s="36" t="str">
        <f>VLOOKUP('Employee Salary Payroll Tax '!B1137,'Employee Salary Payroll Tax '!$D$1:$E$7,2,FALSE)</f>
        <v>NonUnion</v>
      </c>
      <c r="D1135" s="61">
        <f t="shared" si="138"/>
        <v>2.98E-2</v>
      </c>
      <c r="E1135" s="351">
        <f>'Employee Salary Payroll Tax '!N1137</f>
        <v>31356.58</v>
      </c>
      <c r="F1135" s="351">
        <f t="shared" si="139"/>
        <v>32291.006084000004</v>
      </c>
      <c r="G1135" s="352"/>
      <c r="H1135" s="351">
        <f t="shared" si="143"/>
        <v>95843.42</v>
      </c>
      <c r="I1135" s="351">
        <f t="shared" si="140"/>
        <v>934.42608400000245</v>
      </c>
      <c r="J1135" s="351">
        <f t="shared" si="141"/>
        <v>57.934417208000148</v>
      </c>
      <c r="K1135" s="635">
        <f>SUM('Employee Salary Payroll Tax '!I1137:K1137)</f>
        <v>31356.579999999998</v>
      </c>
      <c r="L1135" s="635">
        <f>'Employee Salary Payroll Tax '!H1137</f>
        <v>0</v>
      </c>
      <c r="M1135" s="293">
        <f t="shared" si="144"/>
        <v>3.637978807091713E-12</v>
      </c>
      <c r="N1135" s="359">
        <f t="shared" si="142"/>
        <v>57.934417206152538</v>
      </c>
      <c r="O1135" s="331"/>
      <c r="P1135" s="61"/>
      <c r="Q1135" s="294"/>
      <c r="R1135" s="292"/>
      <c r="S1135" s="291"/>
    </row>
    <row r="1136" spans="1:19" ht="14.4">
      <c r="A1136" s="36">
        <f t="shared" si="137"/>
        <v>1121</v>
      </c>
      <c r="B1136" s="526"/>
      <c r="C1136" s="36" t="str">
        <f>VLOOKUP('Employee Salary Payroll Tax '!B1138,'Employee Salary Payroll Tax '!$D$1:$E$7,2,FALSE)</f>
        <v>IBEW</v>
      </c>
      <c r="D1136" s="61">
        <f t="shared" si="138"/>
        <v>6.875E-3</v>
      </c>
      <c r="E1136" s="351">
        <f>'Employee Salary Payroll Tax '!N1138</f>
        <v>65695.56</v>
      </c>
      <c r="F1136" s="351">
        <f t="shared" si="139"/>
        <v>66147.216974999988</v>
      </c>
      <c r="G1136" s="352"/>
      <c r="H1136" s="351">
        <f t="shared" si="143"/>
        <v>61504.44</v>
      </c>
      <c r="I1136" s="351">
        <f t="shared" si="140"/>
        <v>451.65697499999078</v>
      </c>
      <c r="J1136" s="351">
        <f t="shared" si="141"/>
        <v>28.002732449999428</v>
      </c>
      <c r="K1136" s="635">
        <f>SUM('Employee Salary Payroll Tax '!I1138:K1138)</f>
        <v>17576.330000000002</v>
      </c>
      <c r="L1136" s="635">
        <f>'Employee Salary Payroll Tax '!H1138</f>
        <v>0</v>
      </c>
      <c r="M1136" s="293">
        <f t="shared" si="144"/>
        <v>48119.229999999996</v>
      </c>
      <c r="N1136" s="359">
        <f t="shared" si="142"/>
        <v>7.4919106623858092</v>
      </c>
      <c r="O1136" s="331"/>
      <c r="P1136" s="61"/>
      <c r="Q1136" s="294"/>
      <c r="R1136" s="292"/>
      <c r="S1136" s="291"/>
    </row>
    <row r="1137" spans="1:19" ht="14.4">
      <c r="A1137" s="36">
        <f t="shared" si="137"/>
        <v>1122</v>
      </c>
      <c r="B1137" s="526"/>
      <c r="C1137" s="36" t="str">
        <f>VLOOKUP('Employee Salary Payroll Tax '!B1139,'Employee Salary Payroll Tax '!$D$1:$E$7,2,FALSE)</f>
        <v>IBEW</v>
      </c>
      <c r="D1137" s="61">
        <f t="shared" si="138"/>
        <v>6.875E-3</v>
      </c>
      <c r="E1137" s="351">
        <f>'Employee Salary Payroll Tax '!N1139</f>
        <v>2734.77</v>
      </c>
      <c r="F1137" s="351">
        <f t="shared" si="139"/>
        <v>2753.5715437499998</v>
      </c>
      <c r="G1137" s="352"/>
      <c r="H1137" s="351">
        <f t="shared" si="143"/>
        <v>124465.23</v>
      </c>
      <c r="I1137" s="351">
        <f t="shared" si="140"/>
        <v>18.801543749999837</v>
      </c>
      <c r="J1137" s="351">
        <f t="shared" si="141"/>
        <v>1.1656957124999898</v>
      </c>
      <c r="K1137" s="635">
        <f>SUM('Employee Salary Payroll Tax '!I1139:K1139)</f>
        <v>2732.77</v>
      </c>
      <c r="L1137" s="635">
        <f>'Employee Salary Payroll Tax '!H1139</f>
        <v>0</v>
      </c>
      <c r="M1137" s="293">
        <f t="shared" si="144"/>
        <v>2</v>
      </c>
      <c r="N1137" s="359">
        <f t="shared" si="142"/>
        <v>1.1648432120740517</v>
      </c>
      <c r="O1137" s="331"/>
      <c r="P1137" s="61"/>
      <c r="Q1137" s="294"/>
      <c r="R1137" s="292"/>
      <c r="S1137" s="291"/>
    </row>
    <row r="1138" spans="1:19" ht="14.4">
      <c r="A1138" s="36">
        <f t="shared" si="137"/>
        <v>1123</v>
      </c>
      <c r="B1138" s="526"/>
      <c r="C1138" s="36" t="str">
        <f>VLOOKUP('Employee Salary Payroll Tax '!B1140,'Employee Salary Payroll Tax '!$D$1:$E$7,2,FALSE)</f>
        <v>Not Assigned</v>
      </c>
      <c r="D1138" s="61">
        <f t="shared" si="138"/>
        <v>0</v>
      </c>
      <c r="E1138" s="351">
        <f>'Employee Salary Payroll Tax '!N1140</f>
        <v>0.03</v>
      </c>
      <c r="F1138" s="351">
        <f t="shared" si="139"/>
        <v>0.03</v>
      </c>
      <c r="G1138" s="352"/>
      <c r="H1138" s="351">
        <f t="shared" si="143"/>
        <v>127199.97</v>
      </c>
      <c r="I1138" s="351">
        <f t="shared" si="140"/>
        <v>0</v>
      </c>
      <c r="J1138" s="351">
        <f t="shared" si="141"/>
        <v>0</v>
      </c>
      <c r="K1138" s="635">
        <f>SUM('Employee Salary Payroll Tax '!I1140:K1140)</f>
        <v>4.4000000000000004</v>
      </c>
      <c r="L1138" s="635">
        <f>'Employee Salary Payroll Tax '!H1140</f>
        <v>0</v>
      </c>
      <c r="M1138" s="293">
        <f t="shared" si="144"/>
        <v>-4.37</v>
      </c>
      <c r="N1138" s="359">
        <f t="shared" si="142"/>
        <v>0</v>
      </c>
      <c r="O1138" s="331"/>
      <c r="P1138" s="61"/>
      <c r="Q1138" s="294"/>
      <c r="R1138" s="292"/>
      <c r="S1138" s="291"/>
    </row>
    <row r="1139" spans="1:19" ht="14.4">
      <c r="A1139" s="36">
        <f t="shared" si="137"/>
        <v>1124</v>
      </c>
      <c r="B1139" s="526"/>
      <c r="C1139" s="36" t="str">
        <f>VLOOKUP('Employee Salary Payroll Tax '!B1141,'Employee Salary Payroll Tax '!$D$1:$E$7,2,FALSE)</f>
        <v>NonUnion</v>
      </c>
      <c r="D1139" s="61">
        <f t="shared" si="138"/>
        <v>2.98E-2</v>
      </c>
      <c r="E1139" s="351">
        <f>'Employee Salary Payroll Tax '!N1141</f>
        <v>73135.47</v>
      </c>
      <c r="F1139" s="351">
        <f t="shared" si="139"/>
        <v>75314.907006000009</v>
      </c>
      <c r="G1139" s="352"/>
      <c r="H1139" s="351">
        <f t="shared" si="143"/>
        <v>54064.53</v>
      </c>
      <c r="I1139" s="351">
        <f t="shared" si="140"/>
        <v>2179.4370060000074</v>
      </c>
      <c r="J1139" s="351">
        <f t="shared" si="141"/>
        <v>135.12509437200046</v>
      </c>
      <c r="K1139" s="635">
        <f>SUM('Employee Salary Payroll Tax '!I1141:K1141)</f>
        <v>9167.19</v>
      </c>
      <c r="L1139" s="635">
        <f>'Employee Salary Payroll Tax '!H1141</f>
        <v>0</v>
      </c>
      <c r="M1139" s="293">
        <f t="shared" si="144"/>
        <v>63968.28</v>
      </c>
      <c r="N1139" s="359">
        <f t="shared" si="142"/>
        <v>16.937300243768473</v>
      </c>
      <c r="O1139" s="331"/>
      <c r="P1139" s="61"/>
      <c r="Q1139" s="294"/>
      <c r="R1139" s="292"/>
      <c r="S1139" s="291"/>
    </row>
    <row r="1140" spans="1:19" ht="14.4">
      <c r="A1140" s="36">
        <f t="shared" si="137"/>
        <v>1125</v>
      </c>
      <c r="B1140" s="526"/>
      <c r="C1140" s="36" t="str">
        <f>VLOOKUP('Employee Salary Payroll Tax '!B1142,'Employee Salary Payroll Tax '!$D$1:$E$7,2,FALSE)</f>
        <v>UA</v>
      </c>
      <c r="D1140" s="61">
        <f t="shared" si="138"/>
        <v>0.03</v>
      </c>
      <c r="E1140" s="351">
        <f>'Employee Salary Payroll Tax '!N1142</f>
        <v>87251.93</v>
      </c>
      <c r="F1140" s="351">
        <f t="shared" si="139"/>
        <v>89869.487899999993</v>
      </c>
      <c r="G1140" s="352"/>
      <c r="H1140" s="351">
        <f t="shared" si="143"/>
        <v>39948.070000000007</v>
      </c>
      <c r="I1140" s="351">
        <f t="shared" si="140"/>
        <v>2617.5578999999998</v>
      </c>
      <c r="J1140" s="351">
        <f t="shared" si="141"/>
        <v>162.28858979999998</v>
      </c>
      <c r="K1140" s="635">
        <f>SUM('Employee Salary Payroll Tax '!I1142:K1142)</f>
        <v>77883.499999999985</v>
      </c>
      <c r="L1140" s="635">
        <f>'Employee Salary Payroll Tax '!H1142</f>
        <v>238.28</v>
      </c>
      <c r="M1140" s="293">
        <f t="shared" si="144"/>
        <v>9130.1500000000069</v>
      </c>
      <c r="N1140" s="359">
        <f t="shared" si="142"/>
        <v>144.8633099983397</v>
      </c>
      <c r="O1140" s="331"/>
      <c r="P1140" s="61"/>
      <c r="Q1140" s="294"/>
      <c r="R1140" s="292"/>
      <c r="S1140" s="291"/>
    </row>
    <row r="1141" spans="1:19" ht="14.4">
      <c r="A1141" s="36">
        <f t="shared" si="137"/>
        <v>1126</v>
      </c>
      <c r="B1141" s="526"/>
      <c r="C1141" s="36" t="str">
        <f>VLOOKUP('Employee Salary Payroll Tax '!B1143,'Employee Salary Payroll Tax '!$D$1:$E$7,2,FALSE)</f>
        <v>NonUnion</v>
      </c>
      <c r="D1141" s="61">
        <f t="shared" si="138"/>
        <v>2.98E-2</v>
      </c>
      <c r="E1141" s="351">
        <f>'Employee Salary Payroll Tax '!N1143</f>
        <v>81943.11</v>
      </c>
      <c r="F1141" s="351">
        <f t="shared" si="139"/>
        <v>84385.014678000007</v>
      </c>
      <c r="G1141" s="352"/>
      <c r="H1141" s="351">
        <f t="shared" si="143"/>
        <v>45256.89</v>
      </c>
      <c r="I1141" s="351">
        <f t="shared" si="140"/>
        <v>2441.9046780000062</v>
      </c>
      <c r="J1141" s="351">
        <f t="shared" si="141"/>
        <v>151.39809003600038</v>
      </c>
      <c r="K1141" s="635">
        <f>SUM('Employee Salary Payroll Tax '!I1143:K1143)</f>
        <v>20480.47</v>
      </c>
      <c r="L1141" s="635">
        <f>'Employee Salary Payroll Tax '!H1143</f>
        <v>0</v>
      </c>
      <c r="M1141" s="293">
        <f t="shared" si="144"/>
        <v>61462.64</v>
      </c>
      <c r="N1141" s="359">
        <f t="shared" si="142"/>
        <v>37.839716371538323</v>
      </c>
      <c r="O1141" s="331"/>
      <c r="P1141" s="61"/>
      <c r="Q1141" s="294"/>
      <c r="R1141" s="292"/>
      <c r="S1141" s="291"/>
    </row>
    <row r="1142" spans="1:19" ht="14.4">
      <c r="A1142" s="36">
        <f t="shared" si="137"/>
        <v>1127</v>
      </c>
      <c r="B1142" s="526"/>
      <c r="C1142" s="36" t="str">
        <f>VLOOKUP('Employee Salary Payroll Tax '!B1144,'Employee Salary Payroll Tax '!$D$1:$E$7,2,FALSE)</f>
        <v>NonUnion</v>
      </c>
      <c r="D1142" s="61">
        <f t="shared" si="138"/>
        <v>2.98E-2</v>
      </c>
      <c r="E1142" s="351">
        <f>'Employee Salary Payroll Tax '!N1144</f>
        <v>29964.22</v>
      </c>
      <c r="F1142" s="351">
        <f t="shared" si="139"/>
        <v>30857.153756000003</v>
      </c>
      <c r="G1142" s="352"/>
      <c r="H1142" s="351">
        <f t="shared" si="143"/>
        <v>97235.78</v>
      </c>
      <c r="I1142" s="351">
        <f t="shared" si="140"/>
        <v>892.93375600000218</v>
      </c>
      <c r="J1142" s="351">
        <f t="shared" si="141"/>
        <v>55.361892872000134</v>
      </c>
      <c r="K1142" s="635">
        <f>SUM('Employee Salary Payroll Tax '!I1144:K1144)</f>
        <v>10709.47</v>
      </c>
      <c r="L1142" s="635">
        <f>'Employee Salary Payroll Tax '!H1144</f>
        <v>0</v>
      </c>
      <c r="M1142" s="293">
        <f t="shared" si="144"/>
        <v>19254.75</v>
      </c>
      <c r="N1142" s="359">
        <f t="shared" si="142"/>
        <v>19.786816771339698</v>
      </c>
      <c r="O1142" s="331"/>
      <c r="P1142" s="61"/>
      <c r="Q1142" s="294"/>
      <c r="R1142" s="292"/>
      <c r="S1142" s="291"/>
    </row>
    <row r="1143" spans="1:19" ht="14.4">
      <c r="A1143" s="36">
        <f t="shared" si="137"/>
        <v>1128</v>
      </c>
      <c r="B1143" s="526"/>
      <c r="C1143" s="36" t="str">
        <f>VLOOKUP('Employee Salary Payroll Tax '!B1145,'Employee Salary Payroll Tax '!$D$1:$E$7,2,FALSE)</f>
        <v>IBEW</v>
      </c>
      <c r="D1143" s="61">
        <f t="shared" si="138"/>
        <v>6.875E-3</v>
      </c>
      <c r="E1143" s="351">
        <f>'Employee Salary Payroll Tax '!N1145</f>
        <v>41410.99</v>
      </c>
      <c r="F1143" s="351">
        <f t="shared" si="139"/>
        <v>41695.690556249996</v>
      </c>
      <c r="G1143" s="352"/>
      <c r="H1143" s="351">
        <f t="shared" si="143"/>
        <v>85789.010000000009</v>
      </c>
      <c r="I1143" s="351">
        <f t="shared" si="140"/>
        <v>284.70055624999804</v>
      </c>
      <c r="J1143" s="351">
        <f t="shared" si="141"/>
        <v>17.651434487499877</v>
      </c>
      <c r="K1143" s="635">
        <f>SUM('Employee Salary Payroll Tax '!I1145:K1145)</f>
        <v>41410.99</v>
      </c>
      <c r="L1143" s="635">
        <f>'Employee Salary Payroll Tax '!H1145</f>
        <v>0</v>
      </c>
      <c r="M1143" s="293">
        <f t="shared" si="144"/>
        <v>0</v>
      </c>
      <c r="N1143" s="359">
        <f t="shared" si="142"/>
        <v>17.651434487073626</v>
      </c>
      <c r="O1143" s="331"/>
      <c r="P1143" s="61"/>
      <c r="Q1143" s="294"/>
      <c r="R1143" s="292"/>
      <c r="S1143" s="291"/>
    </row>
    <row r="1144" spans="1:19" ht="14.4">
      <c r="A1144" s="36">
        <f t="shared" si="137"/>
        <v>1129</v>
      </c>
      <c r="B1144" s="526"/>
      <c r="C1144" s="36" t="str">
        <f>VLOOKUP('Employee Salary Payroll Tax '!B1146,'Employee Salary Payroll Tax '!$D$1:$E$7,2,FALSE)</f>
        <v>IBEW</v>
      </c>
      <c r="D1144" s="61">
        <f t="shared" si="138"/>
        <v>6.875E-3</v>
      </c>
      <c r="E1144" s="351">
        <f>'Employee Salary Payroll Tax '!N1146</f>
        <v>49326.42</v>
      </c>
      <c r="F1144" s="351">
        <f t="shared" si="139"/>
        <v>49665.539137499996</v>
      </c>
      <c r="G1144" s="352"/>
      <c r="H1144" s="351">
        <f t="shared" si="143"/>
        <v>77873.58</v>
      </c>
      <c r="I1144" s="351">
        <f t="shared" si="140"/>
        <v>339.11913749999803</v>
      </c>
      <c r="J1144" s="351">
        <f t="shared" si="141"/>
        <v>21.025386524999877</v>
      </c>
      <c r="K1144" s="635">
        <f>SUM('Employee Salary Payroll Tax '!I1146:K1146)</f>
        <v>49326.42</v>
      </c>
      <c r="L1144" s="635">
        <f>'Employee Salary Payroll Tax '!H1146</f>
        <v>0</v>
      </c>
      <c r="M1144" s="293">
        <f t="shared" si="144"/>
        <v>0</v>
      </c>
      <c r="N1144" s="359">
        <f t="shared" si="142"/>
        <v>21.02538652457363</v>
      </c>
      <c r="O1144" s="331"/>
      <c r="P1144" s="61"/>
      <c r="Q1144" s="294"/>
      <c r="R1144" s="292"/>
      <c r="S1144" s="291"/>
    </row>
    <row r="1145" spans="1:19" ht="14.4">
      <c r="A1145" s="36">
        <f t="shared" si="137"/>
        <v>1130</v>
      </c>
      <c r="B1145" s="526"/>
      <c r="C1145" s="36" t="str">
        <f>VLOOKUP('Employee Salary Payroll Tax '!B1147,'Employee Salary Payroll Tax '!$D$1:$E$7,2,FALSE)</f>
        <v>NonUnion</v>
      </c>
      <c r="D1145" s="61">
        <f t="shared" si="138"/>
        <v>2.98E-2</v>
      </c>
      <c r="E1145" s="351">
        <f>'Employee Salary Payroll Tax '!N1147</f>
        <v>16594.03</v>
      </c>
      <c r="F1145" s="351">
        <f t="shared" si="139"/>
        <v>17088.532093999998</v>
      </c>
      <c r="G1145" s="352"/>
      <c r="H1145" s="351">
        <f t="shared" si="143"/>
        <v>110605.97</v>
      </c>
      <c r="I1145" s="351">
        <f t="shared" si="140"/>
        <v>494.50209399999949</v>
      </c>
      <c r="J1145" s="351">
        <f t="shared" si="141"/>
        <v>30.659129827999969</v>
      </c>
      <c r="K1145" s="635">
        <f>SUM('Employee Salary Payroll Tax '!I1147:K1147)</f>
        <v>16594.03</v>
      </c>
      <c r="L1145" s="635">
        <f>'Employee Salary Payroll Tax '!H1147</f>
        <v>0</v>
      </c>
      <c r="M1145" s="293">
        <f t="shared" si="144"/>
        <v>0</v>
      </c>
      <c r="N1145" s="359">
        <f t="shared" si="142"/>
        <v>30.65912982615237</v>
      </c>
      <c r="O1145" s="331"/>
      <c r="P1145" s="61"/>
      <c r="Q1145" s="294"/>
      <c r="R1145" s="292"/>
      <c r="S1145" s="291"/>
    </row>
    <row r="1146" spans="1:19" ht="14.4">
      <c r="A1146" s="36">
        <f t="shared" si="137"/>
        <v>1131</v>
      </c>
      <c r="B1146" s="526"/>
      <c r="C1146" s="36" t="str">
        <f>VLOOKUP('Employee Salary Payroll Tax '!B1148,'Employee Salary Payroll Tax '!$D$1:$E$7,2,FALSE)</f>
        <v>IBEW</v>
      </c>
      <c r="D1146" s="61">
        <f t="shared" si="138"/>
        <v>6.875E-3</v>
      </c>
      <c r="E1146" s="351">
        <f>'Employee Salary Payroll Tax '!N1148</f>
        <v>121639.22</v>
      </c>
      <c r="F1146" s="351">
        <f t="shared" si="139"/>
        <v>122475.4896375</v>
      </c>
      <c r="G1146" s="352"/>
      <c r="H1146" s="351">
        <f t="shared" si="143"/>
        <v>5560.7799999999988</v>
      </c>
      <c r="I1146" s="351">
        <f t="shared" si="140"/>
        <v>836.26963749999413</v>
      </c>
      <c r="J1146" s="351">
        <f t="shared" si="141"/>
        <v>51.848717524999635</v>
      </c>
      <c r="K1146" s="635">
        <f>SUM('Employee Salary Payroll Tax '!I1148:K1148)</f>
        <v>29673.440000000002</v>
      </c>
      <c r="L1146" s="635">
        <f>'Employee Salary Payroll Tax '!H1148</f>
        <v>0</v>
      </c>
      <c r="M1146" s="293">
        <f t="shared" si="144"/>
        <v>91965.78</v>
      </c>
      <c r="N1146" s="359">
        <f t="shared" si="142"/>
        <v>12.648303799895931</v>
      </c>
      <c r="O1146" s="331"/>
      <c r="P1146" s="61"/>
      <c r="Q1146" s="294"/>
      <c r="R1146" s="292"/>
      <c r="S1146" s="291"/>
    </row>
    <row r="1147" spans="1:19" ht="14.4">
      <c r="A1147" s="36">
        <f t="shared" si="137"/>
        <v>1132</v>
      </c>
      <c r="B1147" s="526"/>
      <c r="C1147" s="36" t="str">
        <f>VLOOKUP('Employee Salary Payroll Tax '!B1149,'Employee Salary Payroll Tax '!$D$1:$E$7,2,FALSE)</f>
        <v>UA</v>
      </c>
      <c r="D1147" s="61">
        <f t="shared" si="138"/>
        <v>0.03</v>
      </c>
      <c r="E1147" s="351">
        <f>'Employee Salary Payroll Tax '!N1149</f>
        <v>16795.78</v>
      </c>
      <c r="F1147" s="351">
        <f t="shared" si="139"/>
        <v>17299.653399999999</v>
      </c>
      <c r="G1147" s="352"/>
      <c r="H1147" s="351">
        <f t="shared" si="143"/>
        <v>110404.22</v>
      </c>
      <c r="I1147" s="351">
        <f t="shared" si="140"/>
        <v>503.8734000000004</v>
      </c>
      <c r="J1147" s="351">
        <f t="shared" si="141"/>
        <v>31.240150800000023</v>
      </c>
      <c r="K1147" s="635">
        <f>SUM('Employee Salary Payroll Tax '!I1149:K1149)</f>
        <v>15933.570000000002</v>
      </c>
      <c r="L1147" s="635">
        <f>'Employee Salary Payroll Tax '!H1149</f>
        <v>122.12</v>
      </c>
      <c r="M1147" s="293">
        <f t="shared" si="144"/>
        <v>740.0899999999973</v>
      </c>
      <c r="N1147" s="359">
        <f t="shared" si="142"/>
        <v>29.636440198235508</v>
      </c>
      <c r="O1147" s="331"/>
      <c r="P1147" s="61"/>
      <c r="Q1147" s="294"/>
      <c r="R1147" s="292"/>
      <c r="S1147" s="291"/>
    </row>
    <row r="1148" spans="1:19" ht="14.4">
      <c r="A1148" s="36">
        <f t="shared" si="137"/>
        <v>1133</v>
      </c>
      <c r="B1148" s="526"/>
      <c r="C1148" s="36" t="str">
        <f>VLOOKUP('Employee Salary Payroll Tax '!B1150,'Employee Salary Payroll Tax '!$D$1:$E$7,2,FALSE)</f>
        <v>NonUnion</v>
      </c>
      <c r="D1148" s="61">
        <f t="shared" si="138"/>
        <v>2.98E-2</v>
      </c>
      <c r="E1148" s="351">
        <f>'Employee Salary Payroll Tax '!N1150</f>
        <v>32353.03</v>
      </c>
      <c r="F1148" s="351">
        <f t="shared" si="139"/>
        <v>33317.150293999999</v>
      </c>
      <c r="G1148" s="352"/>
      <c r="H1148" s="351">
        <f t="shared" si="143"/>
        <v>94846.97</v>
      </c>
      <c r="I1148" s="351">
        <f t="shared" si="140"/>
        <v>964.12029400000029</v>
      </c>
      <c r="J1148" s="351">
        <f t="shared" si="141"/>
        <v>59.775458228000019</v>
      </c>
      <c r="K1148" s="635">
        <f>SUM('Employee Salary Payroll Tax '!I1150:K1150)</f>
        <v>9396.1</v>
      </c>
      <c r="L1148" s="635">
        <f>'Employee Salary Payroll Tax '!H1150</f>
        <v>0</v>
      </c>
      <c r="M1148" s="293">
        <f t="shared" si="144"/>
        <v>22956.93</v>
      </c>
      <c r="N1148" s="359">
        <f t="shared" si="142"/>
        <v>17.360234359463419</v>
      </c>
      <c r="O1148" s="331"/>
      <c r="P1148" s="61"/>
      <c r="Q1148" s="294"/>
      <c r="R1148" s="292"/>
      <c r="S1148" s="291"/>
    </row>
    <row r="1149" spans="1:19" ht="14.4">
      <c r="A1149" s="36">
        <f t="shared" si="137"/>
        <v>1134</v>
      </c>
      <c r="B1149" s="526"/>
      <c r="C1149" s="36" t="str">
        <f>VLOOKUP('Employee Salary Payroll Tax '!B1151,'Employee Salary Payroll Tax '!$D$1:$E$7,2,FALSE)</f>
        <v>NonUnion</v>
      </c>
      <c r="D1149" s="61">
        <f t="shared" si="138"/>
        <v>2.98E-2</v>
      </c>
      <c r="E1149" s="351">
        <f>'Employee Salary Payroll Tax '!N1151</f>
        <v>100039.58</v>
      </c>
      <c r="F1149" s="351">
        <f t="shared" si="139"/>
        <v>103020.75948400001</v>
      </c>
      <c r="G1149" s="352"/>
      <c r="H1149" s="351">
        <f t="shared" si="143"/>
        <v>27160.42</v>
      </c>
      <c r="I1149" s="351">
        <f t="shared" si="140"/>
        <v>2981.1794840000075</v>
      </c>
      <c r="J1149" s="351">
        <f t="shared" si="141"/>
        <v>184.83312800800047</v>
      </c>
      <c r="K1149" s="635">
        <f>SUM('Employee Salary Payroll Tax '!I1151:K1151)</f>
        <v>10627.4</v>
      </c>
      <c r="L1149" s="635">
        <f>'Employee Salary Payroll Tax '!H1151</f>
        <v>0</v>
      </c>
      <c r="M1149" s="293">
        <f t="shared" si="144"/>
        <v>89412.180000000008</v>
      </c>
      <c r="N1149" s="359">
        <f t="shared" si="142"/>
        <v>19.635184239803777</v>
      </c>
      <c r="O1149" s="331"/>
      <c r="P1149" s="61"/>
      <c r="Q1149" s="294"/>
      <c r="R1149" s="292"/>
      <c r="S1149" s="291"/>
    </row>
    <row r="1150" spans="1:19" ht="14.4">
      <c r="A1150" s="36">
        <f t="shared" si="137"/>
        <v>1135</v>
      </c>
      <c r="B1150" s="526"/>
      <c r="C1150" s="36" t="str">
        <f>VLOOKUP('Employee Salary Payroll Tax '!B1152,'Employee Salary Payroll Tax '!$D$1:$E$7,2,FALSE)</f>
        <v>IBEW</v>
      </c>
      <c r="D1150" s="61">
        <f t="shared" si="138"/>
        <v>6.875E-3</v>
      </c>
      <c r="E1150" s="351">
        <f>'Employee Salary Payroll Tax '!N1152</f>
        <v>41218.730000000003</v>
      </c>
      <c r="F1150" s="351">
        <f t="shared" si="139"/>
        <v>41502.108768750004</v>
      </c>
      <c r="G1150" s="352"/>
      <c r="H1150" s="351">
        <f t="shared" si="143"/>
        <v>85981.26999999999</v>
      </c>
      <c r="I1150" s="351">
        <f t="shared" si="140"/>
        <v>283.37876875000075</v>
      </c>
      <c r="J1150" s="351">
        <f t="shared" si="141"/>
        <v>17.569483662500048</v>
      </c>
      <c r="K1150" s="635">
        <f>SUM('Employee Salary Payroll Tax '!I1152:K1152)</f>
        <v>41058.57</v>
      </c>
      <c r="L1150" s="635">
        <f>'Employee Salary Payroll Tax '!H1152</f>
        <v>0</v>
      </c>
      <c r="M1150" s="293">
        <f t="shared" si="144"/>
        <v>160.16000000000349</v>
      </c>
      <c r="N1150" s="359">
        <f t="shared" si="142"/>
        <v>17.501215462075454</v>
      </c>
      <c r="O1150" s="331"/>
      <c r="P1150" s="61"/>
      <c r="Q1150" s="294"/>
      <c r="R1150" s="292"/>
      <c r="S1150" s="291"/>
    </row>
    <row r="1151" spans="1:19" ht="14.4">
      <c r="A1151" s="36">
        <f t="shared" si="137"/>
        <v>1136</v>
      </c>
      <c r="B1151" s="526"/>
      <c r="C1151" s="36" t="str">
        <f>VLOOKUP('Employee Salary Payroll Tax '!B1153,'Employee Salary Payroll Tax '!$D$1:$E$7,2,FALSE)</f>
        <v>IBEW</v>
      </c>
      <c r="D1151" s="61">
        <f t="shared" si="138"/>
        <v>6.875E-3</v>
      </c>
      <c r="E1151" s="351">
        <f>'Employee Salary Payroll Tax '!N1153</f>
        <v>7154.82</v>
      </c>
      <c r="F1151" s="351">
        <f t="shared" si="139"/>
        <v>7204.0093874999993</v>
      </c>
      <c r="G1151" s="352"/>
      <c r="H1151" s="351">
        <f t="shared" si="143"/>
        <v>120045.18</v>
      </c>
      <c r="I1151" s="351">
        <f t="shared" si="140"/>
        <v>49.189387499999611</v>
      </c>
      <c r="J1151" s="351">
        <f t="shared" si="141"/>
        <v>3.049742024999976</v>
      </c>
      <c r="K1151" s="635">
        <f>SUM('Employee Salary Payroll Tax '!I1153:K1153)</f>
        <v>7154.82</v>
      </c>
      <c r="L1151" s="635">
        <f>'Employee Salary Payroll Tax '!H1153</f>
        <v>0</v>
      </c>
      <c r="M1151" s="293">
        <f t="shared" si="144"/>
        <v>0</v>
      </c>
      <c r="N1151" s="359">
        <f t="shared" si="142"/>
        <v>3.0497420245737255</v>
      </c>
      <c r="O1151" s="331"/>
      <c r="P1151" s="61"/>
      <c r="Q1151" s="294"/>
      <c r="R1151" s="292"/>
      <c r="S1151" s="291"/>
    </row>
    <row r="1152" spans="1:19" ht="14.4">
      <c r="A1152" s="36">
        <f t="shared" si="137"/>
        <v>1137</v>
      </c>
      <c r="B1152" s="526"/>
      <c r="C1152" s="36" t="str">
        <f>VLOOKUP('Employee Salary Payroll Tax '!B1154,'Employee Salary Payroll Tax '!$D$1:$E$7,2,FALSE)</f>
        <v>IBEW</v>
      </c>
      <c r="D1152" s="61">
        <f t="shared" si="138"/>
        <v>6.875E-3</v>
      </c>
      <c r="E1152" s="351">
        <f>'Employee Salary Payroll Tax '!N1154</f>
        <v>46409.89</v>
      </c>
      <c r="F1152" s="351">
        <f t="shared" si="139"/>
        <v>46728.957993749995</v>
      </c>
      <c r="G1152" s="352"/>
      <c r="H1152" s="351">
        <f t="shared" si="143"/>
        <v>80790.11</v>
      </c>
      <c r="I1152" s="351">
        <f t="shared" si="140"/>
        <v>319.06799374999537</v>
      </c>
      <c r="J1152" s="351">
        <f t="shared" si="141"/>
        <v>19.782215612499712</v>
      </c>
      <c r="K1152" s="635">
        <f>SUM('Employee Salary Payroll Tax '!I1154:K1154)</f>
        <v>12008.57</v>
      </c>
      <c r="L1152" s="635">
        <f>'Employee Salary Payroll Tax '!H1154</f>
        <v>0</v>
      </c>
      <c r="M1152" s="293">
        <f t="shared" si="144"/>
        <v>34401.32</v>
      </c>
      <c r="N1152" s="359">
        <f t="shared" si="142"/>
        <v>5.1186529623896329</v>
      </c>
      <c r="O1152" s="331"/>
      <c r="P1152" s="61"/>
      <c r="Q1152" s="294"/>
      <c r="R1152" s="292"/>
      <c r="S1152" s="291"/>
    </row>
    <row r="1153" spans="1:19" ht="14.4">
      <c r="A1153" s="36">
        <f t="shared" si="137"/>
        <v>1138</v>
      </c>
      <c r="B1153" s="526"/>
      <c r="C1153" s="36" t="str">
        <f>VLOOKUP('Employee Salary Payroll Tax '!B1155,'Employee Salary Payroll Tax '!$D$1:$E$7,2,FALSE)</f>
        <v>NonUnion</v>
      </c>
      <c r="D1153" s="61">
        <f t="shared" si="138"/>
        <v>2.98E-2</v>
      </c>
      <c r="E1153" s="351">
        <f>'Employee Salary Payroll Tax '!N1155</f>
        <v>65075.360000000001</v>
      </c>
      <c r="F1153" s="351">
        <f t="shared" si="139"/>
        <v>67014.60572800001</v>
      </c>
      <c r="G1153" s="352"/>
      <c r="H1153" s="351">
        <f t="shared" si="143"/>
        <v>62124.639999999999</v>
      </c>
      <c r="I1153" s="351">
        <f t="shared" si="140"/>
        <v>1939.245728000009</v>
      </c>
      <c r="J1153" s="351">
        <f t="shared" si="141"/>
        <v>120.23323513600056</v>
      </c>
      <c r="K1153" s="635">
        <f>SUM('Employee Salary Payroll Tax '!I1155:K1155)</f>
        <v>8042.1500000000005</v>
      </c>
      <c r="L1153" s="635">
        <f>'Employee Salary Payroll Tax '!H1155</f>
        <v>0</v>
      </c>
      <c r="M1153" s="293">
        <f t="shared" si="144"/>
        <v>57033.21</v>
      </c>
      <c r="N1153" s="359">
        <f t="shared" si="142"/>
        <v>14.858676339771741</v>
      </c>
      <c r="O1153" s="331"/>
      <c r="P1153" s="61"/>
      <c r="Q1153" s="294"/>
      <c r="R1153" s="292"/>
      <c r="S1153" s="291"/>
    </row>
    <row r="1154" spans="1:19" ht="14.4">
      <c r="A1154" s="36">
        <f t="shared" si="137"/>
        <v>1139</v>
      </c>
      <c r="B1154" s="526"/>
      <c r="C1154" s="36" t="str">
        <f>VLOOKUP('Employee Salary Payroll Tax '!B1156,'Employee Salary Payroll Tax '!$D$1:$E$7,2,FALSE)</f>
        <v>NonUnion</v>
      </c>
      <c r="D1154" s="61">
        <f t="shared" si="138"/>
        <v>2.98E-2</v>
      </c>
      <c r="E1154" s="351">
        <f>'Employee Salary Payroll Tax '!N1156</f>
        <v>82791.75</v>
      </c>
      <c r="F1154" s="351">
        <f t="shared" si="139"/>
        <v>85258.94415000001</v>
      </c>
      <c r="G1154" s="352"/>
      <c r="H1154" s="351">
        <f t="shared" si="143"/>
        <v>44408.25</v>
      </c>
      <c r="I1154" s="351">
        <f t="shared" si="140"/>
        <v>2467.1941500000103</v>
      </c>
      <c r="J1154" s="351">
        <f t="shared" si="141"/>
        <v>152.96603730000064</v>
      </c>
      <c r="K1154" s="635">
        <f>SUM('Employee Salary Payroll Tax '!I1156:K1156)</f>
        <v>82791.75</v>
      </c>
      <c r="L1154" s="635">
        <f>'Employee Salary Payroll Tax '!H1156</f>
        <v>0</v>
      </c>
      <c r="M1154" s="293">
        <f t="shared" si="144"/>
        <v>0</v>
      </c>
      <c r="N1154" s="359">
        <f t="shared" si="142"/>
        <v>152.96603729815305</v>
      </c>
      <c r="O1154" s="331"/>
      <c r="P1154" s="61"/>
      <c r="Q1154" s="294"/>
      <c r="R1154" s="292"/>
      <c r="S1154" s="291"/>
    </row>
    <row r="1155" spans="1:19" ht="14.4">
      <c r="A1155" s="36">
        <f t="shared" si="137"/>
        <v>1140</v>
      </c>
      <c r="B1155" s="526"/>
      <c r="C1155" s="36" t="str">
        <f>VLOOKUP('Employee Salary Payroll Tax '!B1157,'Employee Salary Payroll Tax '!$D$1:$E$7,2,FALSE)</f>
        <v>IBEW</v>
      </c>
      <c r="D1155" s="61">
        <f t="shared" si="138"/>
        <v>6.875E-3</v>
      </c>
      <c r="E1155" s="351">
        <f>'Employee Salary Payroll Tax '!N1157</f>
        <v>37285.550000000003</v>
      </c>
      <c r="F1155" s="351">
        <f t="shared" si="139"/>
        <v>37541.888156250003</v>
      </c>
      <c r="G1155" s="352"/>
      <c r="H1155" s="351">
        <f t="shared" si="143"/>
        <v>89914.45</v>
      </c>
      <c r="I1155" s="351">
        <f t="shared" si="140"/>
        <v>256.33815624999988</v>
      </c>
      <c r="J1155" s="351">
        <f t="shared" si="141"/>
        <v>15.892965687499993</v>
      </c>
      <c r="K1155" s="635">
        <f>SUM('Employee Salary Payroll Tax '!I1157:K1157)</f>
        <v>37285.549999999996</v>
      </c>
      <c r="L1155" s="635">
        <f>'Employee Salary Payroll Tax '!H1157</f>
        <v>0</v>
      </c>
      <c r="M1155" s="293">
        <f t="shared" si="144"/>
        <v>7.2759576141834259E-12</v>
      </c>
      <c r="N1155" s="359">
        <f t="shared" si="142"/>
        <v>15.892965687073739</v>
      </c>
      <c r="O1155" s="331"/>
      <c r="P1155" s="61"/>
      <c r="Q1155" s="294"/>
      <c r="R1155" s="292"/>
      <c r="S1155" s="291"/>
    </row>
    <row r="1156" spans="1:19" ht="14.4">
      <c r="A1156" s="36">
        <f t="shared" si="137"/>
        <v>1141</v>
      </c>
      <c r="B1156" s="526"/>
      <c r="C1156" s="36" t="str">
        <f>VLOOKUP('Employee Salary Payroll Tax '!B1158,'Employee Salary Payroll Tax '!$D$1:$E$7,2,FALSE)</f>
        <v>IBEW</v>
      </c>
      <c r="D1156" s="61">
        <f t="shared" si="138"/>
        <v>6.875E-3</v>
      </c>
      <c r="E1156" s="351">
        <f>'Employee Salary Payroll Tax '!N1158</f>
        <v>95800.78</v>
      </c>
      <c r="F1156" s="351">
        <f t="shared" si="139"/>
        <v>96459.410362499999</v>
      </c>
      <c r="G1156" s="352"/>
      <c r="H1156" s="351">
        <f t="shared" si="143"/>
        <v>31399.22</v>
      </c>
      <c r="I1156" s="351">
        <f t="shared" si="140"/>
        <v>658.63036250000005</v>
      </c>
      <c r="J1156" s="351">
        <f t="shared" si="141"/>
        <v>40.835082475</v>
      </c>
      <c r="K1156" s="635">
        <f>SUM('Employee Salary Payroll Tax '!I1158:K1158)</f>
        <v>30202.579999999998</v>
      </c>
      <c r="L1156" s="635">
        <f>'Employee Salary Payroll Tax '!H1158</f>
        <v>0</v>
      </c>
      <c r="M1156" s="293">
        <f t="shared" si="144"/>
        <v>65598.2</v>
      </c>
      <c r="N1156" s="359">
        <f t="shared" si="142"/>
        <v>12.873849724865618</v>
      </c>
      <c r="O1156" s="331"/>
      <c r="P1156" s="61"/>
      <c r="Q1156" s="294"/>
      <c r="R1156" s="292"/>
      <c r="S1156" s="291"/>
    </row>
    <row r="1157" spans="1:19" ht="14.4">
      <c r="A1157" s="36">
        <f t="shared" si="137"/>
        <v>1142</v>
      </c>
      <c r="B1157" s="526"/>
      <c r="C1157" s="36" t="str">
        <f>VLOOKUP('Employee Salary Payroll Tax '!B1159,'Employee Salary Payroll Tax '!$D$1:$E$7,2,FALSE)</f>
        <v>IBEW</v>
      </c>
      <c r="D1157" s="61">
        <f t="shared" si="138"/>
        <v>6.875E-3</v>
      </c>
      <c r="E1157" s="351">
        <f>'Employee Salary Payroll Tax '!N1159</f>
        <v>57926.080000000002</v>
      </c>
      <c r="F1157" s="351">
        <f t="shared" si="139"/>
        <v>58324.321799999998</v>
      </c>
      <c r="G1157" s="352"/>
      <c r="H1157" s="351">
        <f t="shared" si="143"/>
        <v>69273.919999999998</v>
      </c>
      <c r="I1157" s="351">
        <f t="shared" si="140"/>
        <v>398.24179999999615</v>
      </c>
      <c r="J1157" s="351">
        <f t="shared" si="141"/>
        <v>24.690991599999762</v>
      </c>
      <c r="K1157" s="635">
        <f>SUM('Employee Salary Payroll Tax '!I1159:K1159)</f>
        <v>0</v>
      </c>
      <c r="L1157" s="635">
        <f>'Employee Salary Payroll Tax '!H1159</f>
        <v>0</v>
      </c>
      <c r="M1157" s="293">
        <f t="shared" si="144"/>
        <v>57926.080000000002</v>
      </c>
      <c r="N1157" s="359">
        <f t="shared" si="142"/>
        <v>0</v>
      </c>
      <c r="O1157" s="331"/>
      <c r="P1157" s="61"/>
      <c r="Q1157" s="294"/>
      <c r="R1157" s="292"/>
      <c r="S1157" s="291"/>
    </row>
    <row r="1158" spans="1:19" ht="14.4">
      <c r="A1158" s="36">
        <f t="shared" si="137"/>
        <v>1143</v>
      </c>
      <c r="B1158" s="526"/>
      <c r="C1158" s="36" t="str">
        <f>VLOOKUP('Employee Salary Payroll Tax '!B1160,'Employee Salary Payroll Tax '!$D$1:$E$7,2,FALSE)</f>
        <v>NonUnion</v>
      </c>
      <c r="D1158" s="61">
        <f t="shared" si="138"/>
        <v>2.98E-2</v>
      </c>
      <c r="E1158" s="351">
        <f>'Employee Salary Payroll Tax '!N1160</f>
        <v>81604.87</v>
      </c>
      <c r="F1158" s="351">
        <f t="shared" si="139"/>
        <v>84036.695126000006</v>
      </c>
      <c r="G1158" s="352"/>
      <c r="H1158" s="351">
        <f t="shared" si="143"/>
        <v>45595.130000000005</v>
      </c>
      <c r="I1158" s="351">
        <f t="shared" si="140"/>
        <v>2431.8251260000106</v>
      </c>
      <c r="J1158" s="351">
        <f t="shared" si="141"/>
        <v>150.77315781200065</v>
      </c>
      <c r="K1158" s="635">
        <f>SUM('Employee Salary Payroll Tax '!I1160:K1160)</f>
        <v>44274.62</v>
      </c>
      <c r="L1158" s="635">
        <f>'Employee Salary Payroll Tax '!H1160</f>
        <v>0</v>
      </c>
      <c r="M1158" s="293">
        <f t="shared" si="144"/>
        <v>37330.249999999993</v>
      </c>
      <c r="N1158" s="359">
        <f t="shared" si="142"/>
        <v>81.801787910997959</v>
      </c>
      <c r="O1158" s="331"/>
      <c r="P1158" s="61"/>
      <c r="Q1158" s="294"/>
      <c r="R1158" s="292"/>
      <c r="S1158" s="291"/>
    </row>
    <row r="1159" spans="1:19" ht="14.4">
      <c r="A1159" s="36">
        <f t="shared" si="137"/>
        <v>1144</v>
      </c>
      <c r="B1159" s="526"/>
      <c r="C1159" s="36" t="str">
        <f>VLOOKUP('Employee Salary Payroll Tax '!B1161,'Employee Salary Payroll Tax '!$D$1:$E$7,2,FALSE)</f>
        <v>IBEW</v>
      </c>
      <c r="D1159" s="61">
        <f t="shared" si="138"/>
        <v>6.875E-3</v>
      </c>
      <c r="E1159" s="351">
        <f>'Employee Salary Payroll Tax '!N1161</f>
        <v>80585.87</v>
      </c>
      <c r="F1159" s="351">
        <f t="shared" si="139"/>
        <v>81139.897856249998</v>
      </c>
      <c r="G1159" s="352"/>
      <c r="H1159" s="351">
        <f t="shared" si="143"/>
        <v>46614.130000000005</v>
      </c>
      <c r="I1159" s="351">
        <f t="shared" si="140"/>
        <v>554.02785625000251</v>
      </c>
      <c r="J1159" s="351">
        <f t="shared" si="141"/>
        <v>34.349727087500156</v>
      </c>
      <c r="K1159" s="635">
        <f>SUM('Employee Salary Payroll Tax '!I1161:K1161)</f>
        <v>21940.17</v>
      </c>
      <c r="L1159" s="635">
        <f>'Employee Salary Payroll Tax '!H1161</f>
        <v>0</v>
      </c>
      <c r="M1159" s="293">
        <f t="shared" si="144"/>
        <v>58645.7</v>
      </c>
      <c r="N1159" s="359">
        <f t="shared" si="142"/>
        <v>9.3519974623839932</v>
      </c>
      <c r="O1159" s="331"/>
      <c r="P1159" s="61"/>
      <c r="Q1159" s="294"/>
      <c r="R1159" s="292"/>
      <c r="S1159" s="291"/>
    </row>
    <row r="1160" spans="1:19" ht="14.4">
      <c r="A1160" s="36">
        <f t="shared" si="137"/>
        <v>1145</v>
      </c>
      <c r="B1160" s="526"/>
      <c r="C1160" s="36" t="str">
        <f>VLOOKUP('Employee Salary Payroll Tax '!B1162,'Employee Salary Payroll Tax '!$D$1:$E$7,2,FALSE)</f>
        <v>UA</v>
      </c>
      <c r="D1160" s="61">
        <f t="shared" si="138"/>
        <v>0.03</v>
      </c>
      <c r="E1160" s="351">
        <f>'Employee Salary Payroll Tax '!N1162</f>
        <v>68801.009999999995</v>
      </c>
      <c r="F1160" s="351">
        <f t="shared" si="139"/>
        <v>70865.040299999993</v>
      </c>
      <c r="G1160" s="352"/>
      <c r="H1160" s="351">
        <f t="shared" si="143"/>
        <v>58398.990000000005</v>
      </c>
      <c r="I1160" s="351">
        <f t="shared" si="140"/>
        <v>2064.0302999999985</v>
      </c>
      <c r="J1160" s="351">
        <f t="shared" si="141"/>
        <v>127.9698785999999</v>
      </c>
      <c r="K1160" s="635">
        <f>SUM('Employee Salary Payroll Tax '!I1162:K1162)</f>
        <v>67972.37000000001</v>
      </c>
      <c r="L1160" s="635">
        <f>'Employee Salary Payroll Tax '!H1162</f>
        <v>0</v>
      </c>
      <c r="M1160" s="293">
        <f t="shared" si="144"/>
        <v>828.63999999998487</v>
      </c>
      <c r="N1160" s="359">
        <f t="shared" si="142"/>
        <v>126.42860819816234</v>
      </c>
      <c r="O1160" s="331"/>
      <c r="P1160" s="61"/>
      <c r="Q1160" s="294"/>
      <c r="R1160" s="292"/>
      <c r="S1160" s="291"/>
    </row>
    <row r="1161" spans="1:19" ht="14.4">
      <c r="A1161" s="36">
        <f t="shared" si="137"/>
        <v>1146</v>
      </c>
      <c r="B1161" s="526"/>
      <c r="C1161" s="36" t="str">
        <f>VLOOKUP('Employee Salary Payroll Tax '!B1163,'Employee Salary Payroll Tax '!$D$1:$E$7,2,FALSE)</f>
        <v>NonUnion</v>
      </c>
      <c r="D1161" s="61">
        <f t="shared" si="138"/>
        <v>2.98E-2</v>
      </c>
      <c r="E1161" s="351">
        <f>'Employee Salary Payroll Tax '!N1163</f>
        <v>68754.070000000007</v>
      </c>
      <c r="F1161" s="351">
        <f t="shared" si="139"/>
        <v>70802.941286000016</v>
      </c>
      <c r="G1161" s="352"/>
      <c r="H1161" s="351">
        <f t="shared" si="143"/>
        <v>58445.929999999993</v>
      </c>
      <c r="I1161" s="351">
        <f t="shared" si="140"/>
        <v>2048.8712860000087</v>
      </c>
      <c r="J1161" s="351">
        <f t="shared" si="141"/>
        <v>127.03001973200054</v>
      </c>
      <c r="K1161" s="635">
        <f>SUM('Employee Salary Payroll Tax '!I1163:K1163)</f>
        <v>6869.8</v>
      </c>
      <c r="L1161" s="635">
        <f>'Employee Salary Payroll Tax '!H1163</f>
        <v>0</v>
      </c>
      <c r="M1161" s="293">
        <f t="shared" si="144"/>
        <v>61884.270000000004</v>
      </c>
      <c r="N1161" s="359">
        <f t="shared" si="142"/>
        <v>12.692642479815445</v>
      </c>
      <c r="O1161" s="331"/>
      <c r="P1161" s="61"/>
      <c r="Q1161" s="294"/>
      <c r="R1161" s="292"/>
      <c r="S1161" s="291"/>
    </row>
    <row r="1162" spans="1:19" ht="14.4">
      <c r="A1162" s="36">
        <f t="shared" si="137"/>
        <v>1147</v>
      </c>
      <c r="B1162" s="526"/>
      <c r="C1162" s="36" t="str">
        <f>VLOOKUP('Employee Salary Payroll Tax '!B1164,'Employee Salary Payroll Tax '!$D$1:$E$7,2,FALSE)</f>
        <v>NonUnion</v>
      </c>
      <c r="D1162" s="61">
        <f t="shared" si="138"/>
        <v>2.98E-2</v>
      </c>
      <c r="E1162" s="351">
        <f>'Employee Salary Payroll Tax '!N1164</f>
        <v>57000.37</v>
      </c>
      <c r="F1162" s="351">
        <f t="shared" si="139"/>
        <v>58698.981026000009</v>
      </c>
      <c r="G1162" s="352"/>
      <c r="H1162" s="351">
        <f t="shared" si="143"/>
        <v>70199.63</v>
      </c>
      <c r="I1162" s="351">
        <f t="shared" si="140"/>
        <v>1698.6110260000059</v>
      </c>
      <c r="J1162" s="351">
        <f t="shared" si="141"/>
        <v>105.31388361200037</v>
      </c>
      <c r="K1162" s="635">
        <f>SUM('Employee Salary Payroll Tax '!I1164:K1164)</f>
        <v>3789.9</v>
      </c>
      <c r="L1162" s="635">
        <f>'Employee Salary Payroll Tax '!H1164</f>
        <v>0</v>
      </c>
      <c r="M1162" s="293">
        <f t="shared" si="144"/>
        <v>53210.47</v>
      </c>
      <c r="N1162" s="359">
        <f t="shared" si="142"/>
        <v>7.0022192398771796</v>
      </c>
      <c r="O1162" s="331"/>
      <c r="P1162" s="61"/>
      <c r="Q1162" s="294"/>
      <c r="R1162" s="292"/>
      <c r="S1162" s="291"/>
    </row>
    <row r="1163" spans="1:19" ht="14.4">
      <c r="A1163" s="36">
        <f t="shared" si="137"/>
        <v>1148</v>
      </c>
      <c r="B1163" s="526"/>
      <c r="C1163" s="36" t="str">
        <f>VLOOKUP('Employee Salary Payroll Tax '!B1165,'Employee Salary Payroll Tax '!$D$1:$E$7,2,FALSE)</f>
        <v>IBEW</v>
      </c>
      <c r="D1163" s="61">
        <f t="shared" si="138"/>
        <v>6.875E-3</v>
      </c>
      <c r="E1163" s="351">
        <f>'Employee Salary Payroll Tax '!N1165</f>
        <v>45122.99</v>
      </c>
      <c r="F1163" s="351">
        <f t="shared" si="139"/>
        <v>45433.210556249993</v>
      </c>
      <c r="G1163" s="352"/>
      <c r="H1163" s="351">
        <f t="shared" si="143"/>
        <v>82077.010000000009</v>
      </c>
      <c r="I1163" s="351">
        <f t="shared" si="140"/>
        <v>310.22055624999484</v>
      </c>
      <c r="J1163" s="351">
        <f t="shared" si="141"/>
        <v>19.23367448749968</v>
      </c>
      <c r="K1163" s="635">
        <f>SUM('Employee Salary Payroll Tax '!I1165:K1165)</f>
        <v>45045.96</v>
      </c>
      <c r="L1163" s="635">
        <f>'Employee Salary Payroll Tax '!H1165</f>
        <v>0</v>
      </c>
      <c r="M1163" s="293">
        <f t="shared" si="144"/>
        <v>77.029999999998836</v>
      </c>
      <c r="N1163" s="359">
        <f t="shared" si="142"/>
        <v>19.200840449574159</v>
      </c>
      <c r="O1163" s="331"/>
      <c r="P1163" s="61"/>
      <c r="Q1163" s="294"/>
      <c r="R1163" s="292"/>
      <c r="S1163" s="291"/>
    </row>
    <row r="1164" spans="1:19" ht="14.4">
      <c r="A1164" s="36">
        <f t="shared" si="137"/>
        <v>1149</v>
      </c>
      <c r="B1164" s="526"/>
      <c r="C1164" s="36" t="str">
        <f>VLOOKUP('Employee Salary Payroll Tax '!B1166,'Employee Salary Payroll Tax '!$D$1:$E$7,2,FALSE)</f>
        <v>IBEW</v>
      </c>
      <c r="D1164" s="61">
        <f t="shared" si="138"/>
        <v>6.875E-3</v>
      </c>
      <c r="E1164" s="351">
        <f>'Employee Salary Payroll Tax '!N1166</f>
        <v>46324.52</v>
      </c>
      <c r="F1164" s="351">
        <f t="shared" si="139"/>
        <v>46643.001074999993</v>
      </c>
      <c r="G1164" s="352"/>
      <c r="H1164" s="351">
        <f t="shared" si="143"/>
        <v>80875.48000000001</v>
      </c>
      <c r="I1164" s="351">
        <f t="shared" si="140"/>
        <v>318.48107499999605</v>
      </c>
      <c r="J1164" s="351">
        <f t="shared" si="141"/>
        <v>19.745826649999756</v>
      </c>
      <c r="K1164" s="635">
        <f>SUM('Employee Salary Payroll Tax '!I1166:K1166)</f>
        <v>46324.520000000004</v>
      </c>
      <c r="L1164" s="635">
        <f>'Employee Salary Payroll Tax '!H1166</f>
        <v>0</v>
      </c>
      <c r="M1164" s="293">
        <f t="shared" si="144"/>
        <v>-7.2759576141834259E-12</v>
      </c>
      <c r="N1164" s="359">
        <f t="shared" si="142"/>
        <v>19.745826649573509</v>
      </c>
      <c r="O1164" s="331"/>
      <c r="P1164" s="61"/>
      <c r="Q1164" s="294"/>
      <c r="R1164" s="292"/>
      <c r="S1164" s="291"/>
    </row>
    <row r="1165" spans="1:19" ht="14.4">
      <c r="A1165" s="36">
        <f t="shared" si="137"/>
        <v>1150</v>
      </c>
      <c r="B1165" s="526"/>
      <c r="C1165" s="36" t="str">
        <f>VLOOKUP('Employee Salary Payroll Tax '!B1167,'Employee Salary Payroll Tax '!$D$1:$E$7,2,FALSE)</f>
        <v>NonUnion</v>
      </c>
      <c r="D1165" s="61">
        <f t="shared" si="138"/>
        <v>2.98E-2</v>
      </c>
      <c r="E1165" s="351">
        <f>'Employee Salary Payroll Tax '!N1167</f>
        <v>63334.239999999998</v>
      </c>
      <c r="F1165" s="351">
        <f t="shared" si="139"/>
        <v>65221.600352000001</v>
      </c>
      <c r="G1165" s="352"/>
      <c r="H1165" s="351">
        <f t="shared" si="143"/>
        <v>63865.760000000002</v>
      </c>
      <c r="I1165" s="351">
        <f t="shared" si="140"/>
        <v>1887.3603520000033</v>
      </c>
      <c r="J1165" s="351">
        <f t="shared" si="141"/>
        <v>117.01634182400021</v>
      </c>
      <c r="K1165" s="635">
        <f>SUM('Employee Salary Payroll Tax '!I1167:K1167)</f>
        <v>1544.56</v>
      </c>
      <c r="L1165" s="635">
        <f>'Employee Salary Payroll Tax '!H1167</f>
        <v>0</v>
      </c>
      <c r="M1165" s="293">
        <f t="shared" si="144"/>
        <v>61789.68</v>
      </c>
      <c r="N1165" s="359">
        <f t="shared" si="142"/>
        <v>2.8537290559549469</v>
      </c>
      <c r="O1165" s="331"/>
      <c r="P1165" s="61"/>
      <c r="Q1165" s="294"/>
      <c r="R1165" s="292"/>
      <c r="S1165" s="291"/>
    </row>
    <row r="1166" spans="1:19" ht="14.4">
      <c r="A1166" s="36">
        <f t="shared" si="137"/>
        <v>1151</v>
      </c>
      <c r="B1166" s="526"/>
      <c r="C1166" s="36" t="str">
        <f>VLOOKUP('Employee Salary Payroll Tax '!B1168,'Employee Salary Payroll Tax '!$D$1:$E$7,2,FALSE)</f>
        <v>IBEW</v>
      </c>
      <c r="D1166" s="61">
        <f t="shared" si="138"/>
        <v>6.875E-3</v>
      </c>
      <c r="E1166" s="351">
        <f>'Employee Salary Payroll Tax '!N1168</f>
        <v>26122.51</v>
      </c>
      <c r="F1166" s="351">
        <f t="shared" si="139"/>
        <v>26302.102256249997</v>
      </c>
      <c r="G1166" s="352"/>
      <c r="H1166" s="351">
        <f t="shared" si="143"/>
        <v>101077.49</v>
      </c>
      <c r="I1166" s="351">
        <f t="shared" si="140"/>
        <v>179.59225624999817</v>
      </c>
      <c r="J1166" s="351">
        <f t="shared" si="141"/>
        <v>11.134719887499887</v>
      </c>
      <c r="K1166" s="635">
        <f>SUM('Employee Salary Payroll Tax '!I1168:K1168)</f>
        <v>25894.3</v>
      </c>
      <c r="L1166" s="635">
        <f>'Employee Salary Payroll Tax '!H1168</f>
        <v>1.55</v>
      </c>
      <c r="M1166" s="293">
        <f t="shared" si="144"/>
        <v>226.65999999999912</v>
      </c>
      <c r="N1166" s="359">
        <f t="shared" si="142"/>
        <v>11.037445374577361</v>
      </c>
      <c r="O1166" s="331"/>
      <c r="P1166" s="61"/>
      <c r="Q1166" s="294"/>
      <c r="R1166" s="292"/>
      <c r="S1166" s="291"/>
    </row>
    <row r="1167" spans="1:19" ht="14.4">
      <c r="A1167" s="36">
        <f t="shared" si="137"/>
        <v>1152</v>
      </c>
      <c r="B1167" s="526"/>
      <c r="C1167" s="36" t="str">
        <f>VLOOKUP('Employee Salary Payroll Tax '!B1169,'Employee Salary Payroll Tax '!$D$1:$E$7,2,FALSE)</f>
        <v>UA</v>
      </c>
      <c r="D1167" s="61">
        <f t="shared" si="138"/>
        <v>0.03</v>
      </c>
      <c r="E1167" s="351">
        <f>'Employee Salary Payroll Tax '!N1169</f>
        <v>74338.63</v>
      </c>
      <c r="F1167" s="351">
        <f t="shared" si="139"/>
        <v>76568.7889</v>
      </c>
      <c r="G1167" s="352"/>
      <c r="H1167" s="351">
        <f t="shared" si="143"/>
        <v>52861.369999999995</v>
      </c>
      <c r="I1167" s="351">
        <f t="shared" si="140"/>
        <v>2230.1588999999949</v>
      </c>
      <c r="J1167" s="351">
        <f t="shared" si="141"/>
        <v>138.26985179999969</v>
      </c>
      <c r="K1167" s="635">
        <f>SUM('Employee Salary Payroll Tax '!I1169:K1169)</f>
        <v>73207.41</v>
      </c>
      <c r="L1167" s="635">
        <f>'Employee Salary Payroll Tax '!H1169</f>
        <v>87.53</v>
      </c>
      <c r="M1167" s="293">
        <f t="shared" si="144"/>
        <v>1043.6900000000012</v>
      </c>
      <c r="N1167" s="359">
        <f t="shared" si="142"/>
        <v>136.16578259816802</v>
      </c>
      <c r="O1167" s="331"/>
      <c r="P1167" s="61"/>
      <c r="Q1167" s="294"/>
      <c r="R1167" s="292"/>
      <c r="S1167" s="291"/>
    </row>
    <row r="1168" spans="1:19" ht="14.4">
      <c r="A1168" s="36">
        <f t="shared" si="137"/>
        <v>1153</v>
      </c>
      <c r="B1168" s="526"/>
      <c r="C1168" s="36" t="str">
        <f>VLOOKUP('Employee Salary Payroll Tax '!B1170,'Employee Salary Payroll Tax '!$D$1:$E$7,2,FALSE)</f>
        <v>NonUnion</v>
      </c>
      <c r="D1168" s="61">
        <f t="shared" si="138"/>
        <v>2.98E-2</v>
      </c>
      <c r="E1168" s="351">
        <f>'Employee Salary Payroll Tax '!N1170</f>
        <v>106274.21</v>
      </c>
      <c r="F1168" s="351">
        <f t="shared" si="139"/>
        <v>109441.18145800001</v>
      </c>
      <c r="G1168" s="352"/>
      <c r="H1168" s="351">
        <f t="shared" si="143"/>
        <v>20925.789999999994</v>
      </c>
      <c r="I1168" s="351">
        <f t="shared" si="140"/>
        <v>3166.971458</v>
      </c>
      <c r="J1168" s="351">
        <f t="shared" si="141"/>
        <v>196.35223039600001</v>
      </c>
      <c r="K1168" s="635">
        <f>SUM('Employee Salary Payroll Tax '!I1170:K1170)</f>
        <v>6033.49</v>
      </c>
      <c r="L1168" s="635">
        <f>'Employee Salary Payroll Tax '!H1170</f>
        <v>214.04</v>
      </c>
      <c r="M1168" s="293">
        <f t="shared" si="144"/>
        <v>100026.68000000001</v>
      </c>
      <c r="N1168" s="359">
        <f t="shared" si="142"/>
        <v>11.147476123895107</v>
      </c>
      <c r="O1168" s="331"/>
      <c r="P1168" s="61"/>
      <c r="Q1168" s="294"/>
      <c r="R1168" s="292"/>
      <c r="S1168" s="291"/>
    </row>
    <row r="1169" spans="1:19" ht="14.4">
      <c r="A1169" s="36">
        <f t="shared" ref="A1169:A1232" si="145">+A1168+1</f>
        <v>1154</v>
      </c>
      <c r="B1169" s="526"/>
      <c r="C1169" s="36" t="str">
        <f>VLOOKUP('Employee Salary Payroll Tax '!B1171,'Employee Salary Payroll Tax '!$D$1:$E$7,2,FALSE)</f>
        <v>NonUnion</v>
      </c>
      <c r="D1169" s="61">
        <f t="shared" ref="D1169:D1232" si="146">VLOOKUP(C1169,C$9:D$12,2)</f>
        <v>2.98E-2</v>
      </c>
      <c r="E1169" s="351">
        <f>'Employee Salary Payroll Tax '!N1171</f>
        <v>86322.75</v>
      </c>
      <c r="F1169" s="351">
        <f t="shared" ref="F1169:F1232" si="147">E1169*(1+D1169)</f>
        <v>88895.167950000003</v>
      </c>
      <c r="G1169" s="352"/>
      <c r="H1169" s="351">
        <f t="shared" si="143"/>
        <v>40877.25</v>
      </c>
      <c r="I1169" s="351">
        <f t="shared" ref="I1169:I1232" si="148">F1169-E1169</f>
        <v>2572.4179500000027</v>
      </c>
      <c r="J1169" s="351">
        <f t="shared" ref="J1169:J1232" si="149">IF(H1169&gt;I1169,I1169*$J$12,H1169*$J$12)</f>
        <v>159.48991290000018</v>
      </c>
      <c r="K1169" s="635">
        <f>SUM('Employee Salary Payroll Tax '!I1171:K1171)</f>
        <v>136.19</v>
      </c>
      <c r="L1169" s="635">
        <f>'Employee Salary Payroll Tax '!H1171</f>
        <v>0</v>
      </c>
      <c r="M1169" s="293">
        <f t="shared" si="144"/>
        <v>86186.559999999998</v>
      </c>
      <c r="N1169" s="359">
        <f t="shared" ref="N1169:N1232" si="150">J1169*K1169/(SUM(K1169:M1169)+0.000001)</f>
        <v>0.25162464399708534</v>
      </c>
      <c r="O1169" s="331"/>
      <c r="P1169" s="61"/>
      <c r="Q1169" s="294"/>
      <c r="R1169" s="292"/>
      <c r="S1169" s="291"/>
    </row>
    <row r="1170" spans="1:19" ht="14.4">
      <c r="A1170" s="36">
        <f t="shared" si="145"/>
        <v>1155</v>
      </c>
      <c r="B1170" s="526"/>
      <c r="C1170" s="36" t="str">
        <f>VLOOKUP('Employee Salary Payroll Tax '!B1172,'Employee Salary Payroll Tax '!$D$1:$E$7,2,FALSE)</f>
        <v>IBEW</v>
      </c>
      <c r="D1170" s="61">
        <f t="shared" si="146"/>
        <v>6.875E-3</v>
      </c>
      <c r="E1170" s="351">
        <f>'Employee Salary Payroll Tax '!N1172</f>
        <v>71948.259999999995</v>
      </c>
      <c r="F1170" s="351">
        <f t="shared" si="147"/>
        <v>72442.904287499987</v>
      </c>
      <c r="G1170" s="352"/>
      <c r="H1170" s="351">
        <f t="shared" ref="H1170:H1233" si="151">IF(E1170&gt;$H$12,0,$H$12-E1170)</f>
        <v>55251.740000000005</v>
      </c>
      <c r="I1170" s="351">
        <f t="shared" si="148"/>
        <v>494.64428749999206</v>
      </c>
      <c r="J1170" s="351">
        <f t="shared" si="149"/>
        <v>30.667945824999506</v>
      </c>
      <c r="K1170" s="635">
        <f>SUM('Employee Salary Payroll Tax '!I1172:K1172)</f>
        <v>58033.33</v>
      </c>
      <c r="L1170" s="635">
        <f>'Employee Salary Payroll Tax '!H1172</f>
        <v>0</v>
      </c>
      <c r="M1170" s="293">
        <f t="shared" ref="M1170:M1233" si="152">E1170-K1170-L1170</f>
        <v>13914.929999999993</v>
      </c>
      <c r="N1170" s="359">
        <f t="shared" si="150"/>
        <v>24.736706912155796</v>
      </c>
      <c r="O1170" s="331"/>
      <c r="P1170" s="61"/>
      <c r="Q1170" s="294"/>
      <c r="R1170" s="292"/>
      <c r="S1170" s="291"/>
    </row>
    <row r="1171" spans="1:19" ht="14.4">
      <c r="A1171" s="36">
        <f t="shared" si="145"/>
        <v>1156</v>
      </c>
      <c r="B1171" s="526"/>
      <c r="C1171" s="36" t="str">
        <f>VLOOKUP('Employee Salary Payroll Tax '!B1173,'Employee Salary Payroll Tax '!$D$1:$E$7,2,FALSE)</f>
        <v>NonUnion</v>
      </c>
      <c r="D1171" s="61">
        <f t="shared" si="146"/>
        <v>2.98E-2</v>
      </c>
      <c r="E1171" s="351">
        <f>'Employee Salary Payroll Tax '!N1173</f>
        <v>75926.899999999994</v>
      </c>
      <c r="F1171" s="351">
        <f t="shared" si="147"/>
        <v>78189.52162</v>
      </c>
      <c r="G1171" s="352"/>
      <c r="H1171" s="351">
        <f t="shared" si="151"/>
        <v>51273.100000000006</v>
      </c>
      <c r="I1171" s="351">
        <f t="shared" si="148"/>
        <v>2262.6216200000054</v>
      </c>
      <c r="J1171" s="351">
        <f t="shared" si="149"/>
        <v>140.28254044000033</v>
      </c>
      <c r="K1171" s="635">
        <f>SUM('Employee Salary Payroll Tax '!I1173:K1173)</f>
        <v>75926.900000000009</v>
      </c>
      <c r="L1171" s="635">
        <f>'Employee Salary Payroll Tax '!H1173</f>
        <v>0</v>
      </c>
      <c r="M1171" s="293">
        <f t="shared" si="152"/>
        <v>-1.4551915228366852E-11</v>
      </c>
      <c r="N1171" s="359">
        <f t="shared" si="150"/>
        <v>140.28254043815278</v>
      </c>
      <c r="O1171" s="331"/>
      <c r="P1171" s="61"/>
      <c r="Q1171" s="294"/>
      <c r="R1171" s="292"/>
      <c r="S1171" s="291"/>
    </row>
    <row r="1172" spans="1:19" ht="14.4">
      <c r="A1172" s="36">
        <f t="shared" si="145"/>
        <v>1157</v>
      </c>
      <c r="B1172" s="526"/>
      <c r="C1172" s="36" t="str">
        <f>VLOOKUP('Employee Salary Payroll Tax '!B1174,'Employee Salary Payroll Tax '!$D$1:$E$7,2,FALSE)</f>
        <v>NonUnion</v>
      </c>
      <c r="D1172" s="61">
        <f t="shared" si="146"/>
        <v>2.98E-2</v>
      </c>
      <c r="E1172" s="351">
        <f>'Employee Salary Payroll Tax '!N1174</f>
        <v>74204.28</v>
      </c>
      <c r="F1172" s="351">
        <f t="shared" si="147"/>
        <v>76415.567544000005</v>
      </c>
      <c r="G1172" s="352"/>
      <c r="H1172" s="351">
        <f t="shared" si="151"/>
        <v>52995.72</v>
      </c>
      <c r="I1172" s="351">
        <f t="shared" si="148"/>
        <v>2211.2875440000062</v>
      </c>
      <c r="J1172" s="351">
        <f t="shared" si="149"/>
        <v>137.09982772800038</v>
      </c>
      <c r="K1172" s="635">
        <f>SUM('Employee Salary Payroll Tax '!I1174:K1174)</f>
        <v>2925.4900000000002</v>
      </c>
      <c r="L1172" s="635">
        <f>'Employee Salary Payroll Tax '!H1174</f>
        <v>0</v>
      </c>
      <c r="M1172" s="293">
        <f t="shared" si="152"/>
        <v>71278.789999999994</v>
      </c>
      <c r="N1172" s="359">
        <f t="shared" si="150"/>
        <v>5.4051353239271744</v>
      </c>
      <c r="O1172" s="331"/>
      <c r="P1172" s="61"/>
      <c r="Q1172" s="294"/>
      <c r="R1172" s="292"/>
      <c r="S1172" s="291"/>
    </row>
    <row r="1173" spans="1:19" ht="14.4">
      <c r="A1173" s="36">
        <f t="shared" si="145"/>
        <v>1158</v>
      </c>
      <c r="B1173" s="526"/>
      <c r="C1173" s="36" t="str">
        <f>VLOOKUP('Employee Salary Payroll Tax '!B1175,'Employee Salary Payroll Tax '!$D$1:$E$7,2,FALSE)</f>
        <v>IBEW</v>
      </c>
      <c r="D1173" s="61">
        <f t="shared" si="146"/>
        <v>6.875E-3</v>
      </c>
      <c r="E1173" s="351">
        <f>'Employee Salary Payroll Tax '!N1175</f>
        <v>140335.76999999999</v>
      </c>
      <c r="F1173" s="351">
        <f t="shared" si="147"/>
        <v>141300.57841875</v>
      </c>
      <c r="G1173" s="352"/>
      <c r="H1173" s="351">
        <f t="shared" si="151"/>
        <v>0</v>
      </c>
      <c r="I1173" s="351">
        <f t="shared" si="148"/>
        <v>964.80841875000624</v>
      </c>
      <c r="J1173" s="351">
        <f t="shared" si="149"/>
        <v>0</v>
      </c>
      <c r="K1173" s="635">
        <f>SUM('Employee Salary Payroll Tax '!I1175:K1175)</f>
        <v>119623.17</v>
      </c>
      <c r="L1173" s="635">
        <f>'Employee Salary Payroll Tax '!H1175</f>
        <v>0</v>
      </c>
      <c r="M1173" s="293">
        <f t="shared" si="152"/>
        <v>20712.599999999991</v>
      </c>
      <c r="N1173" s="359">
        <f t="shared" si="150"/>
        <v>0</v>
      </c>
      <c r="O1173" s="331"/>
      <c r="P1173" s="61"/>
      <c r="Q1173" s="294"/>
      <c r="R1173" s="292"/>
      <c r="S1173" s="291"/>
    </row>
    <row r="1174" spans="1:19" ht="14.4">
      <c r="A1174" s="36">
        <f t="shared" si="145"/>
        <v>1159</v>
      </c>
      <c r="B1174" s="526"/>
      <c r="C1174" s="36" t="str">
        <f>VLOOKUP('Employee Salary Payroll Tax '!B1176,'Employee Salary Payroll Tax '!$D$1:$E$7,2,FALSE)</f>
        <v>NonUnion</v>
      </c>
      <c r="D1174" s="61">
        <f t="shared" si="146"/>
        <v>2.98E-2</v>
      </c>
      <c r="E1174" s="351">
        <f>'Employee Salary Payroll Tax '!N1176</f>
        <v>95051.36</v>
      </c>
      <c r="F1174" s="351">
        <f t="shared" si="147"/>
        <v>97883.890528000004</v>
      </c>
      <c r="G1174" s="352"/>
      <c r="H1174" s="351">
        <f t="shared" si="151"/>
        <v>32148.639999999999</v>
      </c>
      <c r="I1174" s="351">
        <f t="shared" si="148"/>
        <v>2832.530528000003</v>
      </c>
      <c r="J1174" s="351">
        <f t="shared" si="149"/>
        <v>175.61689273600018</v>
      </c>
      <c r="K1174" s="635">
        <f>SUM('Employee Salary Payroll Tax '!I1176:K1176)</f>
        <v>48957.37</v>
      </c>
      <c r="L1174" s="635">
        <f>'Employee Salary Payroll Tax '!H1176</f>
        <v>120.39</v>
      </c>
      <c r="M1174" s="293">
        <f t="shared" si="152"/>
        <v>45973.599999999999</v>
      </c>
      <c r="N1174" s="359">
        <f t="shared" si="150"/>
        <v>90.453636811048469</v>
      </c>
      <c r="O1174" s="331"/>
      <c r="P1174" s="61"/>
      <c r="Q1174" s="294"/>
      <c r="R1174" s="292"/>
      <c r="S1174" s="291"/>
    </row>
    <row r="1175" spans="1:19" ht="14.4">
      <c r="A1175" s="36">
        <f t="shared" si="145"/>
        <v>1160</v>
      </c>
      <c r="B1175" s="526"/>
      <c r="C1175" s="36" t="str">
        <f>VLOOKUP('Employee Salary Payroll Tax '!B1177,'Employee Salary Payroll Tax '!$D$1:$E$7,2,FALSE)</f>
        <v>NonUnion</v>
      </c>
      <c r="D1175" s="61">
        <f t="shared" si="146"/>
        <v>2.98E-2</v>
      </c>
      <c r="E1175" s="351">
        <f>'Employee Salary Payroll Tax '!N1177</f>
        <v>83793.73</v>
      </c>
      <c r="F1175" s="351">
        <f t="shared" si="147"/>
        <v>86290.783154000004</v>
      </c>
      <c r="G1175" s="352"/>
      <c r="H1175" s="351">
        <f t="shared" si="151"/>
        <v>43406.270000000004</v>
      </c>
      <c r="I1175" s="351">
        <f t="shared" si="148"/>
        <v>2497.0531540000084</v>
      </c>
      <c r="J1175" s="351">
        <f t="shared" si="149"/>
        <v>154.81729554800052</v>
      </c>
      <c r="K1175" s="635">
        <f>SUM('Employee Salary Payroll Tax '!I1177:K1177)</f>
        <v>6907.68</v>
      </c>
      <c r="L1175" s="635">
        <f>'Employee Salary Payroll Tax '!H1177</f>
        <v>0</v>
      </c>
      <c r="M1175" s="293">
        <f t="shared" si="152"/>
        <v>76886.049999999988</v>
      </c>
      <c r="N1175" s="359">
        <f t="shared" si="150"/>
        <v>12.762629567847736</v>
      </c>
      <c r="O1175" s="331"/>
      <c r="P1175" s="61"/>
      <c r="Q1175" s="294"/>
      <c r="R1175" s="292"/>
      <c r="S1175" s="291"/>
    </row>
    <row r="1176" spans="1:19" ht="14.4">
      <c r="A1176" s="36">
        <f t="shared" si="145"/>
        <v>1161</v>
      </c>
      <c r="B1176" s="526"/>
      <c r="C1176" s="36" t="str">
        <f>VLOOKUP('Employee Salary Payroll Tax '!B1178,'Employee Salary Payroll Tax '!$D$1:$E$7,2,FALSE)</f>
        <v>IBEW</v>
      </c>
      <c r="D1176" s="61">
        <f t="shared" si="146"/>
        <v>6.875E-3</v>
      </c>
      <c r="E1176" s="351">
        <f>'Employee Salary Payroll Tax '!N1178</f>
        <v>186714.23</v>
      </c>
      <c r="F1176" s="351">
        <f t="shared" si="147"/>
        <v>187997.89033125</v>
      </c>
      <c r="G1176" s="352"/>
      <c r="H1176" s="351">
        <f t="shared" si="151"/>
        <v>0</v>
      </c>
      <c r="I1176" s="351">
        <f t="shared" si="148"/>
        <v>1283.6603312499938</v>
      </c>
      <c r="J1176" s="351">
        <f t="shared" si="149"/>
        <v>0</v>
      </c>
      <c r="K1176" s="635">
        <f>SUM('Employee Salary Payroll Tax '!I1178:K1178)</f>
        <v>148629.5</v>
      </c>
      <c r="L1176" s="635">
        <f>'Employee Salary Payroll Tax '!H1178</f>
        <v>0</v>
      </c>
      <c r="M1176" s="293">
        <f t="shared" si="152"/>
        <v>38084.73000000001</v>
      </c>
      <c r="N1176" s="359">
        <f t="shared" si="150"/>
        <v>0</v>
      </c>
      <c r="O1176" s="331"/>
      <c r="P1176" s="61"/>
      <c r="Q1176" s="294"/>
      <c r="R1176" s="292"/>
      <c r="S1176" s="291"/>
    </row>
    <row r="1177" spans="1:19" ht="14.4">
      <c r="A1177" s="36">
        <f t="shared" si="145"/>
        <v>1162</v>
      </c>
      <c r="B1177" s="526"/>
      <c r="C1177" s="36" t="str">
        <f>VLOOKUP('Employee Salary Payroll Tax '!B1179,'Employee Salary Payroll Tax '!$D$1:$E$7,2,FALSE)</f>
        <v>NonUnion</v>
      </c>
      <c r="D1177" s="61">
        <f t="shared" si="146"/>
        <v>2.98E-2</v>
      </c>
      <c r="E1177" s="351">
        <f>'Employee Salary Payroll Tax '!N1179</f>
        <v>109145.86</v>
      </c>
      <c r="F1177" s="351">
        <f t="shared" si="147"/>
        <v>112398.40662800001</v>
      </c>
      <c r="G1177" s="352"/>
      <c r="H1177" s="351">
        <f t="shared" si="151"/>
        <v>18054.14</v>
      </c>
      <c r="I1177" s="351">
        <f t="shared" si="148"/>
        <v>3252.546628000011</v>
      </c>
      <c r="J1177" s="351">
        <f t="shared" si="149"/>
        <v>201.65789093600068</v>
      </c>
      <c r="K1177" s="635">
        <f>SUM('Employee Salary Payroll Tax '!I1179:K1179)</f>
        <v>14712.52</v>
      </c>
      <c r="L1177" s="635">
        <f>'Employee Salary Payroll Tax '!H1179</f>
        <v>0</v>
      </c>
      <c r="M1177" s="293">
        <f t="shared" si="152"/>
        <v>94433.34</v>
      </c>
      <c r="N1177" s="359">
        <f t="shared" si="150"/>
        <v>27.182851951751047</v>
      </c>
      <c r="O1177" s="331"/>
      <c r="P1177" s="61"/>
      <c r="Q1177" s="294"/>
      <c r="R1177" s="292"/>
      <c r="S1177" s="291"/>
    </row>
    <row r="1178" spans="1:19" ht="14.4">
      <c r="A1178" s="36">
        <f t="shared" si="145"/>
        <v>1163</v>
      </c>
      <c r="B1178" s="526"/>
      <c r="C1178" s="36" t="str">
        <f>VLOOKUP('Employee Salary Payroll Tax '!B1180,'Employee Salary Payroll Tax '!$D$1:$E$7,2,FALSE)</f>
        <v>NonUnion</v>
      </c>
      <c r="D1178" s="61">
        <f t="shared" si="146"/>
        <v>2.98E-2</v>
      </c>
      <c r="E1178" s="351">
        <f>'Employee Salary Payroll Tax '!N1180</f>
        <v>74995.42</v>
      </c>
      <c r="F1178" s="351">
        <f t="shared" si="147"/>
        <v>77230.283515999996</v>
      </c>
      <c r="G1178" s="352"/>
      <c r="H1178" s="351">
        <f t="shared" si="151"/>
        <v>52204.58</v>
      </c>
      <c r="I1178" s="351">
        <f t="shared" si="148"/>
        <v>2234.8635159999976</v>
      </c>
      <c r="J1178" s="351">
        <f t="shared" si="149"/>
        <v>138.56153799199984</v>
      </c>
      <c r="K1178" s="635">
        <f>SUM('Employee Salary Payroll Tax '!I1180:K1180)</f>
        <v>44997.24</v>
      </c>
      <c r="L1178" s="635">
        <f>'Employee Salary Payroll Tax '!H1180</f>
        <v>25025.75</v>
      </c>
      <c r="M1178" s="293">
        <f t="shared" si="152"/>
        <v>4972.43</v>
      </c>
      <c r="N1178" s="359">
        <f t="shared" si="150"/>
        <v>83.136900622891361</v>
      </c>
      <c r="O1178" s="331"/>
      <c r="P1178" s="61"/>
      <c r="Q1178" s="294"/>
      <c r="R1178" s="292"/>
      <c r="S1178" s="291"/>
    </row>
    <row r="1179" spans="1:19" ht="14.4">
      <c r="A1179" s="36">
        <f t="shared" si="145"/>
        <v>1164</v>
      </c>
      <c r="B1179" s="526"/>
      <c r="C1179" s="36" t="str">
        <f>VLOOKUP('Employee Salary Payroll Tax '!B1181,'Employee Salary Payroll Tax '!$D$1:$E$7,2,FALSE)</f>
        <v>IBEW</v>
      </c>
      <c r="D1179" s="61">
        <f t="shared" si="146"/>
        <v>6.875E-3</v>
      </c>
      <c r="E1179" s="351">
        <f>'Employee Salary Payroll Tax '!N1181</f>
        <v>2552.4499999999998</v>
      </c>
      <c r="F1179" s="351">
        <f t="shared" si="147"/>
        <v>2569.99809375</v>
      </c>
      <c r="G1179" s="352"/>
      <c r="H1179" s="351">
        <f t="shared" si="151"/>
        <v>124647.55</v>
      </c>
      <c r="I1179" s="351">
        <f t="shared" si="148"/>
        <v>17.548093750000135</v>
      </c>
      <c r="J1179" s="351">
        <f t="shared" si="149"/>
        <v>1.0879818125000082</v>
      </c>
      <c r="K1179" s="635">
        <f>SUM('Employee Salary Payroll Tax '!I1181:K1181)</f>
        <v>2550.29</v>
      </c>
      <c r="L1179" s="635">
        <f>'Employee Salary Payroll Tax '!H1181</f>
        <v>0</v>
      </c>
      <c r="M1179" s="293">
        <f t="shared" si="152"/>
        <v>2.1599999999998545</v>
      </c>
      <c r="N1179" s="359">
        <f t="shared" si="150"/>
        <v>1.0870611120741192</v>
      </c>
      <c r="O1179" s="331"/>
      <c r="P1179" s="61"/>
      <c r="Q1179" s="294"/>
      <c r="R1179" s="292"/>
      <c r="S1179" s="291"/>
    </row>
    <row r="1180" spans="1:19" ht="14.4">
      <c r="A1180" s="36">
        <f t="shared" si="145"/>
        <v>1165</v>
      </c>
      <c r="B1180" s="526"/>
      <c r="C1180" s="36" t="str">
        <f>VLOOKUP('Employee Salary Payroll Tax '!B1182,'Employee Salary Payroll Tax '!$D$1:$E$7,2,FALSE)</f>
        <v>Not Assigned</v>
      </c>
      <c r="D1180" s="61">
        <f t="shared" si="146"/>
        <v>0</v>
      </c>
      <c r="E1180" s="351">
        <f>'Employee Salary Payroll Tax '!N1182</f>
        <v>0.03</v>
      </c>
      <c r="F1180" s="351">
        <f t="shared" si="147"/>
        <v>0.03</v>
      </c>
      <c r="G1180" s="352"/>
      <c r="H1180" s="351">
        <f t="shared" si="151"/>
        <v>127199.97</v>
      </c>
      <c r="I1180" s="351">
        <f t="shared" si="148"/>
        <v>0</v>
      </c>
      <c r="J1180" s="351">
        <f t="shared" si="149"/>
        <v>0</v>
      </c>
      <c r="K1180" s="635">
        <f>SUM('Employee Salary Payroll Tax '!I1182:K1182)</f>
        <v>4.4000000000000004</v>
      </c>
      <c r="L1180" s="635">
        <f>'Employee Salary Payroll Tax '!H1182</f>
        <v>0</v>
      </c>
      <c r="M1180" s="293">
        <f t="shared" si="152"/>
        <v>-4.37</v>
      </c>
      <c r="N1180" s="359">
        <f t="shared" si="150"/>
        <v>0</v>
      </c>
      <c r="O1180" s="331"/>
      <c r="P1180" s="61"/>
      <c r="Q1180" s="294"/>
      <c r="R1180" s="292"/>
      <c r="S1180" s="291"/>
    </row>
    <row r="1181" spans="1:19" ht="14.4">
      <c r="A1181" s="36">
        <f t="shared" si="145"/>
        <v>1166</v>
      </c>
      <c r="B1181" s="526"/>
      <c r="C1181" s="36" t="str">
        <f>VLOOKUP('Employee Salary Payroll Tax '!B1183,'Employee Salary Payroll Tax '!$D$1:$E$7,2,FALSE)</f>
        <v>NonUnion</v>
      </c>
      <c r="D1181" s="61">
        <f t="shared" si="146"/>
        <v>2.98E-2</v>
      </c>
      <c r="E1181" s="351">
        <f>'Employee Salary Payroll Tax '!N1183</f>
        <v>35965.24</v>
      </c>
      <c r="F1181" s="351">
        <f t="shared" si="147"/>
        <v>37037.004152000001</v>
      </c>
      <c r="G1181" s="352"/>
      <c r="H1181" s="351">
        <f t="shared" si="151"/>
        <v>91234.760000000009</v>
      </c>
      <c r="I1181" s="351">
        <f t="shared" si="148"/>
        <v>1071.7641520000034</v>
      </c>
      <c r="J1181" s="351">
        <f t="shared" si="149"/>
        <v>66.449377424000204</v>
      </c>
      <c r="K1181" s="635">
        <f>SUM('Employee Salary Payroll Tax '!I1183:K1183)</f>
        <v>35965.24</v>
      </c>
      <c r="L1181" s="635">
        <f>'Employee Salary Payroll Tax '!H1183</f>
        <v>0</v>
      </c>
      <c r="M1181" s="293">
        <f t="shared" si="152"/>
        <v>0</v>
      </c>
      <c r="N1181" s="359">
        <f t="shared" si="150"/>
        <v>66.449377422152608</v>
      </c>
      <c r="O1181" s="331"/>
      <c r="P1181" s="61"/>
      <c r="Q1181" s="294"/>
      <c r="R1181" s="292"/>
      <c r="S1181" s="291"/>
    </row>
    <row r="1182" spans="1:19" ht="14.4">
      <c r="A1182" s="36">
        <f t="shared" si="145"/>
        <v>1167</v>
      </c>
      <c r="B1182" s="526"/>
      <c r="C1182" s="36" t="str">
        <f>VLOOKUP('Employee Salary Payroll Tax '!B1184,'Employee Salary Payroll Tax '!$D$1:$E$7,2,FALSE)</f>
        <v>NonUnion</v>
      </c>
      <c r="D1182" s="61">
        <f t="shared" si="146"/>
        <v>2.98E-2</v>
      </c>
      <c r="E1182" s="351">
        <f>'Employee Salary Payroll Tax '!N1184</f>
        <v>21187.21</v>
      </c>
      <c r="F1182" s="351">
        <f t="shared" si="147"/>
        <v>21818.588857999999</v>
      </c>
      <c r="G1182" s="352"/>
      <c r="H1182" s="351">
        <f t="shared" si="151"/>
        <v>106012.79000000001</v>
      </c>
      <c r="I1182" s="351">
        <f t="shared" si="148"/>
        <v>631.37885800000004</v>
      </c>
      <c r="J1182" s="351">
        <f t="shared" si="149"/>
        <v>39.145489196</v>
      </c>
      <c r="K1182" s="635">
        <f>SUM('Employee Salary Payroll Tax '!I1184:K1184)</f>
        <v>3754.58</v>
      </c>
      <c r="L1182" s="635">
        <f>'Employee Salary Payroll Tax '!H1184</f>
        <v>0</v>
      </c>
      <c r="M1182" s="293">
        <f t="shared" si="152"/>
        <v>17432.629999999997</v>
      </c>
      <c r="N1182" s="359">
        <f t="shared" si="150"/>
        <v>6.9369620076725882</v>
      </c>
      <c r="O1182" s="331"/>
      <c r="P1182" s="61"/>
      <c r="Q1182" s="294"/>
      <c r="R1182" s="292"/>
      <c r="S1182" s="291"/>
    </row>
    <row r="1183" spans="1:19" ht="14.4">
      <c r="A1183" s="36">
        <f t="shared" si="145"/>
        <v>1168</v>
      </c>
      <c r="B1183" s="526"/>
      <c r="C1183" s="36" t="str">
        <f>VLOOKUP('Employee Salary Payroll Tax '!B1185,'Employee Salary Payroll Tax '!$D$1:$E$7,2,FALSE)</f>
        <v>NonUnion</v>
      </c>
      <c r="D1183" s="61">
        <f t="shared" si="146"/>
        <v>2.98E-2</v>
      </c>
      <c r="E1183" s="351">
        <f>'Employee Salary Payroll Tax '!N1185</f>
        <v>85246.11</v>
      </c>
      <c r="F1183" s="351">
        <f t="shared" si="147"/>
        <v>87786.444078</v>
      </c>
      <c r="G1183" s="352"/>
      <c r="H1183" s="351">
        <f t="shared" si="151"/>
        <v>41953.89</v>
      </c>
      <c r="I1183" s="351">
        <f t="shared" si="148"/>
        <v>2540.3340779999999</v>
      </c>
      <c r="J1183" s="351">
        <f t="shared" si="149"/>
        <v>157.50071283599999</v>
      </c>
      <c r="K1183" s="635">
        <f>SUM('Employee Salary Payroll Tax '!I1185:K1185)</f>
        <v>45506.33</v>
      </c>
      <c r="L1183" s="635">
        <f>'Employee Salary Payroll Tax '!H1185</f>
        <v>16.48</v>
      </c>
      <c r="M1183" s="293">
        <f t="shared" si="152"/>
        <v>39723.299999999996</v>
      </c>
      <c r="N1183" s="359">
        <f t="shared" si="150"/>
        <v>84.07749530701372</v>
      </c>
      <c r="O1183" s="331"/>
      <c r="P1183" s="61"/>
      <c r="Q1183" s="294"/>
      <c r="R1183" s="292"/>
      <c r="S1183" s="291"/>
    </row>
    <row r="1184" spans="1:19" ht="14.4">
      <c r="A1184" s="36">
        <f t="shared" si="145"/>
        <v>1169</v>
      </c>
      <c r="B1184" s="526"/>
      <c r="C1184" s="36" t="str">
        <f>VLOOKUP('Employee Salary Payroll Tax '!B1186,'Employee Salary Payroll Tax '!$D$1:$E$7,2,FALSE)</f>
        <v>NonUnion</v>
      </c>
      <c r="D1184" s="61">
        <f t="shared" si="146"/>
        <v>2.98E-2</v>
      </c>
      <c r="E1184" s="351">
        <f>'Employee Salary Payroll Tax '!N1186</f>
        <v>16112.91</v>
      </c>
      <c r="F1184" s="351">
        <f t="shared" si="147"/>
        <v>16593.074718</v>
      </c>
      <c r="G1184" s="352"/>
      <c r="H1184" s="351">
        <f t="shared" si="151"/>
        <v>111087.09</v>
      </c>
      <c r="I1184" s="351">
        <f t="shared" si="148"/>
        <v>480.16471799999999</v>
      </c>
      <c r="J1184" s="351">
        <f t="shared" si="149"/>
        <v>29.770212516000001</v>
      </c>
      <c r="K1184" s="635">
        <f>SUM('Employee Salary Payroll Tax '!I1186:K1186)</f>
        <v>1054.77</v>
      </c>
      <c r="L1184" s="635">
        <f>'Employee Salary Payroll Tax '!H1186</f>
        <v>0</v>
      </c>
      <c r="M1184" s="293">
        <f t="shared" si="152"/>
        <v>15058.14</v>
      </c>
      <c r="N1184" s="359">
        <f t="shared" si="150"/>
        <v>1.9487930518790539</v>
      </c>
      <c r="O1184" s="331"/>
      <c r="P1184" s="61"/>
      <c r="Q1184" s="294"/>
      <c r="R1184" s="292"/>
      <c r="S1184" s="291"/>
    </row>
    <row r="1185" spans="1:19" ht="14.4">
      <c r="A1185" s="36">
        <f t="shared" si="145"/>
        <v>1170</v>
      </c>
      <c r="B1185" s="526"/>
      <c r="C1185" s="36" t="str">
        <f>VLOOKUP('Employee Salary Payroll Tax '!B1187,'Employee Salary Payroll Tax '!$D$1:$E$7,2,FALSE)</f>
        <v>Not Assigned</v>
      </c>
      <c r="D1185" s="61">
        <f t="shared" si="146"/>
        <v>0</v>
      </c>
      <c r="E1185" s="351">
        <f>'Employee Salary Payroll Tax '!N1187</f>
        <v>0.52</v>
      </c>
      <c r="F1185" s="351">
        <f t="shared" si="147"/>
        <v>0.52</v>
      </c>
      <c r="G1185" s="352"/>
      <c r="H1185" s="351">
        <f t="shared" si="151"/>
        <v>127199.48</v>
      </c>
      <c r="I1185" s="351">
        <f t="shared" si="148"/>
        <v>0</v>
      </c>
      <c r="J1185" s="351">
        <f t="shared" si="149"/>
        <v>0</v>
      </c>
      <c r="K1185" s="635">
        <f>SUM('Employee Salary Payroll Tax '!I1187:K1187)</f>
        <v>-6.77</v>
      </c>
      <c r="L1185" s="635">
        <f>'Employee Salary Payroll Tax '!H1187</f>
        <v>0</v>
      </c>
      <c r="M1185" s="293">
        <f t="shared" si="152"/>
        <v>7.2899999999999991</v>
      </c>
      <c r="N1185" s="359">
        <f t="shared" si="150"/>
        <v>0</v>
      </c>
      <c r="O1185" s="331"/>
      <c r="P1185" s="61"/>
      <c r="Q1185" s="294"/>
      <c r="R1185" s="292"/>
      <c r="S1185" s="291"/>
    </row>
    <row r="1186" spans="1:19" ht="14.4">
      <c r="A1186" s="36">
        <f t="shared" si="145"/>
        <v>1171</v>
      </c>
      <c r="B1186" s="526"/>
      <c r="C1186" s="36" t="str">
        <f>VLOOKUP('Employee Salary Payroll Tax '!B1188,'Employee Salary Payroll Tax '!$D$1:$E$7,2,FALSE)</f>
        <v>IBEW</v>
      </c>
      <c r="D1186" s="61">
        <f t="shared" si="146"/>
        <v>6.875E-3</v>
      </c>
      <c r="E1186" s="351">
        <f>'Employee Salary Payroll Tax '!N1188</f>
        <v>3826.75</v>
      </c>
      <c r="F1186" s="351">
        <f t="shared" si="147"/>
        <v>3853.0589062499998</v>
      </c>
      <c r="G1186" s="352"/>
      <c r="H1186" s="351">
        <f t="shared" si="151"/>
        <v>123373.25</v>
      </c>
      <c r="I1186" s="351">
        <f t="shared" si="148"/>
        <v>26.308906249999836</v>
      </c>
      <c r="J1186" s="351">
        <f t="shared" si="149"/>
        <v>1.6311521874999899</v>
      </c>
      <c r="K1186" s="635">
        <f>SUM('Employee Salary Payroll Tax '!I1188:K1188)</f>
        <v>3405.62</v>
      </c>
      <c r="L1186" s="635">
        <f>'Employee Salary Payroll Tax '!H1188</f>
        <v>0</v>
      </c>
      <c r="M1186" s="293">
        <f t="shared" si="152"/>
        <v>421.13000000000011</v>
      </c>
      <c r="N1186" s="359">
        <f t="shared" si="150"/>
        <v>1.4516455246206494</v>
      </c>
      <c r="O1186" s="331"/>
      <c r="P1186" s="61"/>
      <c r="Q1186" s="294"/>
      <c r="R1186" s="292"/>
      <c r="S1186" s="291"/>
    </row>
    <row r="1187" spans="1:19" ht="14.4">
      <c r="A1187" s="36">
        <f t="shared" si="145"/>
        <v>1172</v>
      </c>
      <c r="B1187" s="526"/>
      <c r="C1187" s="36" t="str">
        <f>VLOOKUP('Employee Salary Payroll Tax '!B1189,'Employee Salary Payroll Tax '!$D$1:$E$7,2,FALSE)</f>
        <v>IBEW</v>
      </c>
      <c r="D1187" s="61">
        <f t="shared" si="146"/>
        <v>6.875E-3</v>
      </c>
      <c r="E1187" s="351">
        <f>'Employee Salary Payroll Tax '!N1189</f>
        <v>126941.5</v>
      </c>
      <c r="F1187" s="351">
        <f t="shared" si="147"/>
        <v>127814.2228125</v>
      </c>
      <c r="G1187" s="352"/>
      <c r="H1187" s="351">
        <f t="shared" si="151"/>
        <v>258.5</v>
      </c>
      <c r="I1187" s="351">
        <f t="shared" si="148"/>
        <v>872.72281249999651</v>
      </c>
      <c r="J1187" s="351">
        <f t="shared" si="149"/>
        <v>16.027000000000001</v>
      </c>
      <c r="K1187" s="635">
        <f>SUM('Employee Salary Payroll Tax '!I1189:K1189)</f>
        <v>126653.39</v>
      </c>
      <c r="L1187" s="635">
        <f>'Employee Salary Payroll Tax '!H1189</f>
        <v>0</v>
      </c>
      <c r="M1187" s="293">
        <f t="shared" si="152"/>
        <v>288.11000000000058</v>
      </c>
      <c r="N1187" s="359">
        <f t="shared" si="150"/>
        <v>15.990624669741649</v>
      </c>
      <c r="O1187" s="331"/>
      <c r="P1187" s="61"/>
      <c r="Q1187" s="294"/>
      <c r="R1187" s="292"/>
      <c r="S1187" s="291"/>
    </row>
    <row r="1188" spans="1:19" ht="14.4">
      <c r="A1188" s="36">
        <f t="shared" si="145"/>
        <v>1173</v>
      </c>
      <c r="B1188" s="526"/>
      <c r="C1188" s="36" t="str">
        <f>VLOOKUP('Employee Salary Payroll Tax '!B1190,'Employee Salary Payroll Tax '!$D$1:$E$7,2,FALSE)</f>
        <v>NonUnion</v>
      </c>
      <c r="D1188" s="61">
        <f t="shared" si="146"/>
        <v>2.98E-2</v>
      </c>
      <c r="E1188" s="351">
        <f>'Employee Salary Payroll Tax '!N1190</f>
        <v>116276.45</v>
      </c>
      <c r="F1188" s="351">
        <f t="shared" si="147"/>
        <v>119741.48821</v>
      </c>
      <c r="G1188" s="352"/>
      <c r="H1188" s="351">
        <f t="shared" si="151"/>
        <v>10923.550000000003</v>
      </c>
      <c r="I1188" s="351">
        <f t="shared" si="148"/>
        <v>3465.0382099999988</v>
      </c>
      <c r="J1188" s="351">
        <f t="shared" si="149"/>
        <v>214.83236901999993</v>
      </c>
      <c r="K1188" s="635">
        <f>SUM('Employee Salary Payroll Tax '!I1190:K1190)</f>
        <v>15284.49</v>
      </c>
      <c r="L1188" s="635">
        <f>'Employee Salary Payroll Tax '!H1190</f>
        <v>0</v>
      </c>
      <c r="M1188" s="293">
        <f t="shared" si="152"/>
        <v>100991.95999999999</v>
      </c>
      <c r="N1188" s="359">
        <f t="shared" si="150"/>
        <v>28.239623723757127</v>
      </c>
      <c r="O1188" s="331"/>
      <c r="P1188" s="61"/>
      <c r="Q1188" s="294"/>
      <c r="R1188" s="292"/>
      <c r="S1188" s="291"/>
    </row>
    <row r="1189" spans="1:19" ht="14.4">
      <c r="A1189" s="36">
        <f t="shared" si="145"/>
        <v>1174</v>
      </c>
      <c r="B1189" s="526"/>
      <c r="C1189" s="36" t="str">
        <f>VLOOKUP('Employee Salary Payroll Tax '!B1191,'Employee Salary Payroll Tax '!$D$1:$E$7,2,FALSE)</f>
        <v>NonUnion</v>
      </c>
      <c r="D1189" s="61">
        <f t="shared" si="146"/>
        <v>2.98E-2</v>
      </c>
      <c r="E1189" s="351">
        <f>'Employee Salary Payroll Tax '!N1191</f>
        <v>66522.179999999993</v>
      </c>
      <c r="F1189" s="351">
        <f t="shared" si="147"/>
        <v>68504.540964</v>
      </c>
      <c r="G1189" s="352"/>
      <c r="H1189" s="351">
        <f t="shared" si="151"/>
        <v>60677.820000000007</v>
      </c>
      <c r="I1189" s="351">
        <f t="shared" si="148"/>
        <v>1982.3609640000068</v>
      </c>
      <c r="J1189" s="351">
        <f t="shared" si="149"/>
        <v>122.90637976800042</v>
      </c>
      <c r="K1189" s="635">
        <f>SUM('Employee Salary Payroll Tax '!I1191:K1191)</f>
        <v>5264.6</v>
      </c>
      <c r="L1189" s="635">
        <f>'Employee Salary Payroll Tax '!H1191</f>
        <v>0</v>
      </c>
      <c r="M1189" s="293">
        <f t="shared" si="152"/>
        <v>61257.579999999994</v>
      </c>
      <c r="N1189" s="359">
        <f t="shared" si="150"/>
        <v>9.7268749598538164</v>
      </c>
      <c r="O1189" s="331"/>
      <c r="P1189" s="61"/>
      <c r="Q1189" s="294"/>
      <c r="R1189" s="292"/>
      <c r="S1189" s="291"/>
    </row>
    <row r="1190" spans="1:19" ht="14.4">
      <c r="A1190" s="36">
        <f t="shared" si="145"/>
        <v>1175</v>
      </c>
      <c r="B1190" s="526"/>
      <c r="C1190" s="36" t="str">
        <f>VLOOKUP('Employee Salary Payroll Tax '!B1192,'Employee Salary Payroll Tax '!$D$1:$E$7,2,FALSE)</f>
        <v>NonUnion</v>
      </c>
      <c r="D1190" s="61">
        <f t="shared" si="146"/>
        <v>2.98E-2</v>
      </c>
      <c r="E1190" s="351">
        <f>'Employee Salary Payroll Tax '!N1192</f>
        <v>62355.66</v>
      </c>
      <c r="F1190" s="351">
        <f t="shared" si="147"/>
        <v>64213.858668000008</v>
      </c>
      <c r="G1190" s="352"/>
      <c r="H1190" s="351">
        <f t="shared" si="151"/>
        <v>64844.34</v>
      </c>
      <c r="I1190" s="351">
        <f t="shared" si="148"/>
        <v>1858.1986680000045</v>
      </c>
      <c r="J1190" s="351">
        <f t="shared" si="149"/>
        <v>115.20831741600028</v>
      </c>
      <c r="K1190" s="635">
        <f>SUM('Employee Salary Payroll Tax '!I1192:K1192)</f>
        <v>-30807.86</v>
      </c>
      <c r="L1190" s="635">
        <f>'Employee Salary Payroll Tax '!H1192</f>
        <v>0</v>
      </c>
      <c r="M1190" s="293">
        <f t="shared" si="152"/>
        <v>93163.520000000004</v>
      </c>
      <c r="N1190" s="359">
        <f t="shared" si="150"/>
        <v>-56.9206021350873</v>
      </c>
      <c r="O1190" s="331"/>
      <c r="P1190" s="61"/>
      <c r="Q1190" s="294"/>
      <c r="R1190" s="292"/>
      <c r="S1190" s="291"/>
    </row>
    <row r="1191" spans="1:19" ht="14.4">
      <c r="A1191" s="36">
        <f t="shared" si="145"/>
        <v>1176</v>
      </c>
      <c r="B1191" s="526"/>
      <c r="C1191" s="36" t="str">
        <f>VLOOKUP('Employee Salary Payroll Tax '!B1193,'Employee Salary Payroll Tax '!$D$1:$E$7,2,FALSE)</f>
        <v>NonUnion</v>
      </c>
      <c r="D1191" s="61">
        <f t="shared" si="146"/>
        <v>2.98E-2</v>
      </c>
      <c r="E1191" s="351">
        <f>'Employee Salary Payroll Tax '!N1193</f>
        <v>125783</v>
      </c>
      <c r="F1191" s="351">
        <f t="shared" si="147"/>
        <v>129531.3334</v>
      </c>
      <c r="G1191" s="352"/>
      <c r="H1191" s="351">
        <f t="shared" si="151"/>
        <v>1417</v>
      </c>
      <c r="I1191" s="351">
        <f t="shared" si="148"/>
        <v>3748.3334000000032</v>
      </c>
      <c r="J1191" s="351">
        <f t="shared" si="149"/>
        <v>87.853999999999999</v>
      </c>
      <c r="K1191" s="635">
        <f>SUM('Employee Salary Payroll Tax '!I1193:K1193)</f>
        <v>53866.2</v>
      </c>
      <c r="L1191" s="635">
        <f>'Employee Salary Payroll Tax '!H1193</f>
        <v>0</v>
      </c>
      <c r="M1191" s="293">
        <f t="shared" si="152"/>
        <v>71916.800000000003</v>
      </c>
      <c r="N1191" s="359">
        <f t="shared" si="150"/>
        <v>37.623217245274617</v>
      </c>
      <c r="O1191" s="331"/>
      <c r="P1191" s="61"/>
      <c r="Q1191" s="294"/>
      <c r="R1191" s="292"/>
      <c r="S1191" s="291"/>
    </row>
    <row r="1192" spans="1:19" ht="14.4">
      <c r="A1192" s="36">
        <f t="shared" si="145"/>
        <v>1177</v>
      </c>
      <c r="B1192" s="526"/>
      <c r="C1192" s="36" t="str">
        <f>VLOOKUP('Employee Salary Payroll Tax '!B1194,'Employee Salary Payroll Tax '!$D$1:$E$7,2,FALSE)</f>
        <v>NonUnion</v>
      </c>
      <c r="D1192" s="61">
        <f t="shared" si="146"/>
        <v>2.98E-2</v>
      </c>
      <c r="E1192" s="351">
        <f>'Employee Salary Payroll Tax '!N1194</f>
        <v>120371.22</v>
      </c>
      <c r="F1192" s="351">
        <f t="shared" si="147"/>
        <v>123958.28235600001</v>
      </c>
      <c r="G1192" s="352"/>
      <c r="H1192" s="351">
        <f t="shared" si="151"/>
        <v>6828.7799999999988</v>
      </c>
      <c r="I1192" s="351">
        <f t="shared" si="148"/>
        <v>3587.0623560000095</v>
      </c>
      <c r="J1192" s="351">
        <f t="shared" si="149"/>
        <v>222.3978660720006</v>
      </c>
      <c r="K1192" s="635">
        <f>SUM('Employee Salary Payroll Tax '!I1194:K1194)</f>
        <v>120371.22</v>
      </c>
      <c r="L1192" s="635">
        <f>'Employee Salary Payroll Tax '!H1194</f>
        <v>0</v>
      </c>
      <c r="M1192" s="293">
        <f t="shared" si="152"/>
        <v>0</v>
      </c>
      <c r="N1192" s="359">
        <f t="shared" si="150"/>
        <v>222.39786607015301</v>
      </c>
      <c r="O1192" s="331"/>
      <c r="P1192" s="61"/>
      <c r="Q1192" s="294"/>
      <c r="R1192" s="292"/>
      <c r="S1192" s="291"/>
    </row>
    <row r="1193" spans="1:19" ht="14.4">
      <c r="A1193" s="36">
        <f t="shared" si="145"/>
        <v>1178</v>
      </c>
      <c r="B1193" s="526"/>
      <c r="C1193" s="36" t="str">
        <f>VLOOKUP('Employee Salary Payroll Tax '!B1195,'Employee Salary Payroll Tax '!$D$1:$E$7,2,FALSE)</f>
        <v>UA</v>
      </c>
      <c r="D1193" s="61">
        <f t="shared" si="146"/>
        <v>0.03</v>
      </c>
      <c r="E1193" s="351">
        <f>'Employee Salary Payroll Tax '!N1195</f>
        <v>98344.08</v>
      </c>
      <c r="F1193" s="351">
        <f t="shared" si="147"/>
        <v>101294.40240000001</v>
      </c>
      <c r="G1193" s="352"/>
      <c r="H1193" s="351">
        <f t="shared" si="151"/>
        <v>28855.919999999998</v>
      </c>
      <c r="I1193" s="351">
        <f t="shared" si="148"/>
        <v>2950.3224000000046</v>
      </c>
      <c r="J1193" s="351">
        <f t="shared" si="149"/>
        <v>182.91998880000028</v>
      </c>
      <c r="K1193" s="635">
        <f>SUM('Employee Salary Payroll Tax '!I1195:K1195)</f>
        <v>89008.639999999999</v>
      </c>
      <c r="L1193" s="635">
        <f>'Employee Salary Payroll Tax '!H1195</f>
        <v>304.64999999999998</v>
      </c>
      <c r="M1193" s="293">
        <f t="shared" si="152"/>
        <v>9030.7900000000027</v>
      </c>
      <c r="N1193" s="359">
        <f t="shared" si="150"/>
        <v>165.55607039831685</v>
      </c>
      <c r="O1193" s="331"/>
      <c r="P1193" s="61"/>
      <c r="Q1193" s="294"/>
      <c r="R1193" s="292"/>
      <c r="S1193" s="291"/>
    </row>
    <row r="1194" spans="1:19" ht="14.4">
      <c r="A1194" s="36">
        <f t="shared" si="145"/>
        <v>1179</v>
      </c>
      <c r="B1194" s="526"/>
      <c r="C1194" s="36" t="str">
        <f>VLOOKUP('Employee Salary Payroll Tax '!B1196,'Employee Salary Payroll Tax '!$D$1:$E$7,2,FALSE)</f>
        <v>NonUnion</v>
      </c>
      <c r="D1194" s="61">
        <f t="shared" si="146"/>
        <v>2.98E-2</v>
      </c>
      <c r="E1194" s="351">
        <f>'Employee Salary Payroll Tax '!N1196</f>
        <v>90346.66</v>
      </c>
      <c r="F1194" s="351">
        <f t="shared" si="147"/>
        <v>93038.990468000004</v>
      </c>
      <c r="G1194" s="352"/>
      <c r="H1194" s="351">
        <f t="shared" si="151"/>
        <v>36853.339999999997</v>
      </c>
      <c r="I1194" s="351">
        <f t="shared" si="148"/>
        <v>2692.3304680000001</v>
      </c>
      <c r="J1194" s="351">
        <f t="shared" si="149"/>
        <v>166.924489016</v>
      </c>
      <c r="K1194" s="635">
        <f>SUM('Employee Salary Payroll Tax '!I1196:K1196)</f>
        <v>90531.74</v>
      </c>
      <c r="L1194" s="635">
        <f>'Employee Salary Payroll Tax '!H1196</f>
        <v>-501.94</v>
      </c>
      <c r="M1194" s="293">
        <f t="shared" si="152"/>
        <v>316.85999999999825</v>
      </c>
      <c r="N1194" s="359">
        <f t="shared" si="150"/>
        <v>167.26644282214863</v>
      </c>
      <c r="O1194" s="331"/>
      <c r="P1194" s="61"/>
      <c r="Q1194" s="294"/>
      <c r="R1194" s="292"/>
      <c r="S1194" s="291"/>
    </row>
    <row r="1195" spans="1:19" ht="14.4">
      <c r="A1195" s="36">
        <f t="shared" si="145"/>
        <v>1180</v>
      </c>
      <c r="B1195" s="526"/>
      <c r="C1195" s="36" t="str">
        <f>VLOOKUP('Employee Salary Payroll Tax '!B1197,'Employee Salary Payroll Tax '!$D$1:$E$7,2,FALSE)</f>
        <v>Not Assigned</v>
      </c>
      <c r="D1195" s="61">
        <f t="shared" si="146"/>
        <v>0</v>
      </c>
      <c r="E1195" s="351">
        <f>'Employee Salary Payroll Tax '!N1197</f>
        <v>0</v>
      </c>
      <c r="F1195" s="351">
        <f t="shared" si="147"/>
        <v>0</v>
      </c>
      <c r="G1195" s="352"/>
      <c r="H1195" s="351">
        <f t="shared" si="151"/>
        <v>127200</v>
      </c>
      <c r="I1195" s="351">
        <f t="shared" si="148"/>
        <v>0</v>
      </c>
      <c r="J1195" s="351">
        <f t="shared" si="149"/>
        <v>0</v>
      </c>
      <c r="K1195" s="635">
        <f>SUM('Employee Salary Payroll Tax '!I1197:K1197)</f>
        <v>0</v>
      </c>
      <c r="L1195" s="635">
        <f>'Employee Salary Payroll Tax '!H1197</f>
        <v>0</v>
      </c>
      <c r="M1195" s="293">
        <f t="shared" si="152"/>
        <v>0</v>
      </c>
      <c r="N1195" s="359">
        <f t="shared" si="150"/>
        <v>0</v>
      </c>
      <c r="O1195" s="331"/>
      <c r="P1195" s="61"/>
      <c r="Q1195" s="294"/>
      <c r="R1195" s="292"/>
      <c r="S1195" s="291"/>
    </row>
    <row r="1196" spans="1:19" ht="14.4">
      <c r="A1196" s="36">
        <f t="shared" si="145"/>
        <v>1181</v>
      </c>
      <c r="B1196" s="526"/>
      <c r="C1196" s="36" t="str">
        <f>VLOOKUP('Employee Salary Payroll Tax '!B1198,'Employee Salary Payroll Tax '!$D$1:$E$7,2,FALSE)</f>
        <v>IBEW</v>
      </c>
      <c r="D1196" s="61">
        <f t="shared" si="146"/>
        <v>6.875E-3</v>
      </c>
      <c r="E1196" s="351">
        <f>'Employee Salary Payroll Tax '!N1198</f>
        <v>131452.74</v>
      </c>
      <c r="F1196" s="351">
        <f t="shared" si="147"/>
        <v>132356.47758749998</v>
      </c>
      <c r="G1196" s="352"/>
      <c r="H1196" s="351">
        <f t="shared" si="151"/>
        <v>0</v>
      </c>
      <c r="I1196" s="351">
        <f t="shared" si="148"/>
        <v>903.73758749998524</v>
      </c>
      <c r="J1196" s="351">
        <f t="shared" si="149"/>
        <v>0</v>
      </c>
      <c r="K1196" s="635">
        <f>SUM('Employee Salary Payroll Tax '!I1198:K1198)</f>
        <v>128316.66</v>
      </c>
      <c r="L1196" s="635">
        <f>'Employee Salary Payroll Tax '!H1198</f>
        <v>0</v>
      </c>
      <c r="M1196" s="293">
        <f t="shared" si="152"/>
        <v>3136.0799999999872</v>
      </c>
      <c r="N1196" s="359">
        <f t="shared" si="150"/>
        <v>0</v>
      </c>
      <c r="O1196" s="331"/>
      <c r="P1196" s="61"/>
      <c r="Q1196" s="294"/>
      <c r="R1196" s="292"/>
      <c r="S1196" s="291"/>
    </row>
    <row r="1197" spans="1:19" ht="14.4">
      <c r="A1197" s="36">
        <f t="shared" si="145"/>
        <v>1182</v>
      </c>
      <c r="B1197" s="526"/>
      <c r="C1197" s="36" t="str">
        <f>VLOOKUP('Employee Salary Payroll Tax '!B1199,'Employee Salary Payroll Tax '!$D$1:$E$7,2,FALSE)</f>
        <v>NonUnion</v>
      </c>
      <c r="D1197" s="61">
        <f t="shared" si="146"/>
        <v>2.98E-2</v>
      </c>
      <c r="E1197" s="351">
        <f>'Employee Salary Payroll Tax '!N1199</f>
        <v>46372.26</v>
      </c>
      <c r="F1197" s="351">
        <f t="shared" si="147"/>
        <v>47754.153348000007</v>
      </c>
      <c r="G1197" s="352"/>
      <c r="H1197" s="351">
        <f t="shared" si="151"/>
        <v>80827.739999999991</v>
      </c>
      <c r="I1197" s="351">
        <f t="shared" si="148"/>
        <v>1381.8933480000051</v>
      </c>
      <c r="J1197" s="351">
        <f t="shared" si="149"/>
        <v>85.677387576000314</v>
      </c>
      <c r="K1197" s="635">
        <f>SUM('Employee Salary Payroll Tax '!I1199:K1199)</f>
        <v>367.07</v>
      </c>
      <c r="L1197" s="635">
        <f>'Employee Salary Payroll Tax '!H1199</f>
        <v>54.45</v>
      </c>
      <c r="M1197" s="293">
        <f t="shared" si="152"/>
        <v>45950.740000000005</v>
      </c>
      <c r="N1197" s="359">
        <f t="shared" si="150"/>
        <v>0.67819853198537738</v>
      </c>
      <c r="O1197" s="331"/>
      <c r="P1197" s="61"/>
      <c r="Q1197" s="294"/>
      <c r="R1197" s="292"/>
      <c r="S1197" s="291"/>
    </row>
    <row r="1198" spans="1:19" ht="14.4">
      <c r="A1198" s="36">
        <f t="shared" si="145"/>
        <v>1183</v>
      </c>
      <c r="B1198" s="526"/>
      <c r="C1198" s="36" t="str">
        <f>VLOOKUP('Employee Salary Payroll Tax '!B1200,'Employee Salary Payroll Tax '!$D$1:$E$7,2,FALSE)</f>
        <v>NonUnion</v>
      </c>
      <c r="D1198" s="61">
        <f t="shared" si="146"/>
        <v>2.98E-2</v>
      </c>
      <c r="E1198" s="351">
        <f>'Employee Salary Payroll Tax '!N1200</f>
        <v>72926.02</v>
      </c>
      <c r="F1198" s="351">
        <f t="shared" si="147"/>
        <v>75099.215396000014</v>
      </c>
      <c r="G1198" s="352"/>
      <c r="H1198" s="351">
        <f t="shared" si="151"/>
        <v>54273.979999999996</v>
      </c>
      <c r="I1198" s="351">
        <f t="shared" si="148"/>
        <v>2173.1953960000101</v>
      </c>
      <c r="J1198" s="351">
        <f t="shared" si="149"/>
        <v>134.73811455200061</v>
      </c>
      <c r="K1198" s="635">
        <f>SUM('Employee Salary Payroll Tax '!I1200:K1200)</f>
        <v>72768.899999999994</v>
      </c>
      <c r="L1198" s="635">
        <f>'Employee Salary Payroll Tax '!H1200</f>
        <v>0</v>
      </c>
      <c r="M1198" s="293">
        <f t="shared" si="152"/>
        <v>157.1200000000099</v>
      </c>
      <c r="N1198" s="359">
        <f t="shared" si="150"/>
        <v>134.44781963815697</v>
      </c>
      <c r="O1198" s="331"/>
      <c r="P1198" s="61"/>
      <c r="Q1198" s="294"/>
      <c r="R1198" s="292"/>
      <c r="S1198" s="291"/>
    </row>
    <row r="1199" spans="1:19" ht="14.4">
      <c r="A1199" s="36">
        <f t="shared" si="145"/>
        <v>1184</v>
      </c>
      <c r="B1199" s="526"/>
      <c r="C1199" s="36" t="str">
        <f>VLOOKUP('Employee Salary Payroll Tax '!B1201,'Employee Salary Payroll Tax '!$D$1:$E$7,2,FALSE)</f>
        <v>NonUnion</v>
      </c>
      <c r="D1199" s="61">
        <f t="shared" si="146"/>
        <v>2.98E-2</v>
      </c>
      <c r="E1199" s="351">
        <f>'Employee Salary Payroll Tax '!N1201</f>
        <v>72257.48</v>
      </c>
      <c r="F1199" s="351">
        <f t="shared" si="147"/>
        <v>74410.752903999994</v>
      </c>
      <c r="G1199" s="352"/>
      <c r="H1199" s="351">
        <f t="shared" si="151"/>
        <v>54942.520000000004</v>
      </c>
      <c r="I1199" s="351">
        <f t="shared" si="148"/>
        <v>2153.2729039999977</v>
      </c>
      <c r="J1199" s="351">
        <f t="shared" si="149"/>
        <v>133.50292004799985</v>
      </c>
      <c r="K1199" s="635">
        <f>SUM('Employee Salary Payroll Tax '!I1201:K1201)</f>
        <v>28890.03</v>
      </c>
      <c r="L1199" s="635">
        <f>'Employee Salary Payroll Tax '!H1201</f>
        <v>0</v>
      </c>
      <c r="M1199" s="293">
        <f t="shared" si="152"/>
        <v>43367.45</v>
      </c>
      <c r="N1199" s="359">
        <f t="shared" si="150"/>
        <v>53.377219427261238</v>
      </c>
      <c r="O1199" s="331"/>
      <c r="P1199" s="61"/>
      <c r="Q1199" s="294"/>
      <c r="R1199" s="292"/>
      <c r="S1199" s="291"/>
    </row>
    <row r="1200" spans="1:19" ht="14.4">
      <c r="A1200" s="36">
        <f t="shared" si="145"/>
        <v>1185</v>
      </c>
      <c r="B1200" s="526"/>
      <c r="C1200" s="36" t="str">
        <f>VLOOKUP('Employee Salary Payroll Tax '!B1202,'Employee Salary Payroll Tax '!$D$1:$E$7,2,FALSE)</f>
        <v>UA</v>
      </c>
      <c r="D1200" s="61">
        <f t="shared" si="146"/>
        <v>0.03</v>
      </c>
      <c r="E1200" s="351">
        <f>'Employee Salary Payroll Tax '!N1202</f>
        <v>43335.17</v>
      </c>
      <c r="F1200" s="351">
        <f t="shared" si="147"/>
        <v>44635.225099999996</v>
      </c>
      <c r="G1200" s="352"/>
      <c r="H1200" s="351">
        <f t="shared" si="151"/>
        <v>83864.83</v>
      </c>
      <c r="I1200" s="351">
        <f t="shared" si="148"/>
        <v>1300.0550999999978</v>
      </c>
      <c r="J1200" s="351">
        <f t="shared" si="149"/>
        <v>80.603416199999856</v>
      </c>
      <c r="K1200" s="635">
        <f>SUM('Employee Salary Payroll Tax '!I1202:K1202)</f>
        <v>23858.63</v>
      </c>
      <c r="L1200" s="635">
        <f>'Employee Salary Payroll Tax '!H1202</f>
        <v>71.849999999999994</v>
      </c>
      <c r="M1200" s="293">
        <f t="shared" si="152"/>
        <v>19404.689999999999</v>
      </c>
      <c r="N1200" s="359">
        <f t="shared" si="150"/>
        <v>44.377051798975884</v>
      </c>
      <c r="O1200" s="331"/>
      <c r="P1200" s="61"/>
      <c r="Q1200" s="294"/>
      <c r="R1200" s="292"/>
      <c r="S1200" s="291"/>
    </row>
    <row r="1201" spans="1:19" ht="14.4">
      <c r="A1201" s="36">
        <f t="shared" si="145"/>
        <v>1186</v>
      </c>
      <c r="B1201" s="526"/>
      <c r="C1201" s="36" t="str">
        <f>VLOOKUP('Employee Salary Payroll Tax '!B1203,'Employee Salary Payroll Tax '!$D$1:$E$7,2,FALSE)</f>
        <v>IBEW</v>
      </c>
      <c r="D1201" s="61">
        <f t="shared" si="146"/>
        <v>6.875E-3</v>
      </c>
      <c r="E1201" s="351">
        <f>'Employee Salary Payroll Tax '!N1203</f>
        <v>189.91</v>
      </c>
      <c r="F1201" s="351">
        <f t="shared" si="147"/>
        <v>191.21563125</v>
      </c>
      <c r="G1201" s="352"/>
      <c r="H1201" s="351">
        <f t="shared" si="151"/>
        <v>127010.09</v>
      </c>
      <c r="I1201" s="351">
        <f t="shared" si="148"/>
        <v>1.3056312500000047</v>
      </c>
      <c r="J1201" s="351">
        <f t="shared" si="149"/>
        <v>8.0949137500000296E-2</v>
      </c>
      <c r="K1201" s="635">
        <f>SUM('Employee Salary Payroll Tax '!I1203:K1203)</f>
        <v>454.43</v>
      </c>
      <c r="L1201" s="635">
        <f>'Employee Salary Payroll Tax '!H1203</f>
        <v>0</v>
      </c>
      <c r="M1201" s="293">
        <f t="shared" si="152"/>
        <v>-264.52</v>
      </c>
      <c r="N1201" s="359">
        <f t="shared" si="150"/>
        <v>0.19370078648003974</v>
      </c>
      <c r="O1201" s="331"/>
      <c r="P1201" s="61"/>
      <c r="Q1201" s="294"/>
      <c r="R1201" s="292"/>
      <c r="S1201" s="291"/>
    </row>
    <row r="1202" spans="1:19" ht="14.4">
      <c r="A1202" s="36">
        <f t="shared" si="145"/>
        <v>1187</v>
      </c>
      <c r="B1202" s="526"/>
      <c r="C1202" s="36" t="str">
        <f>VLOOKUP('Employee Salary Payroll Tax '!B1204,'Employee Salary Payroll Tax '!$D$1:$E$7,2,FALSE)</f>
        <v>NonUnion</v>
      </c>
      <c r="D1202" s="61">
        <f t="shared" si="146"/>
        <v>2.98E-2</v>
      </c>
      <c r="E1202" s="351">
        <f>'Employee Salary Payroll Tax '!N1204</f>
        <v>44884.56</v>
      </c>
      <c r="F1202" s="351">
        <f t="shared" si="147"/>
        <v>46222.119888000001</v>
      </c>
      <c r="G1202" s="352"/>
      <c r="H1202" s="351">
        <f t="shared" si="151"/>
        <v>82315.44</v>
      </c>
      <c r="I1202" s="351">
        <f t="shared" si="148"/>
        <v>1337.5598880000034</v>
      </c>
      <c r="J1202" s="351">
        <f t="shared" si="149"/>
        <v>82.928713056000205</v>
      </c>
      <c r="K1202" s="635">
        <f>SUM('Employee Salary Payroll Tax '!I1204:K1204)</f>
        <v>28655</v>
      </c>
      <c r="L1202" s="635">
        <f>'Employee Salary Payroll Tax '!H1204</f>
        <v>0</v>
      </c>
      <c r="M1202" s="293">
        <f t="shared" si="152"/>
        <v>16229.559999999998</v>
      </c>
      <c r="N1202" s="359">
        <f t="shared" si="150"/>
        <v>52.942977998820602</v>
      </c>
      <c r="O1202" s="331"/>
      <c r="P1202" s="61"/>
      <c r="Q1202" s="294"/>
      <c r="R1202" s="292"/>
      <c r="S1202" s="291"/>
    </row>
    <row r="1203" spans="1:19" ht="14.4">
      <c r="A1203" s="36">
        <f t="shared" si="145"/>
        <v>1188</v>
      </c>
      <c r="B1203" s="526"/>
      <c r="C1203" s="36" t="str">
        <f>VLOOKUP('Employee Salary Payroll Tax '!B1205,'Employee Salary Payroll Tax '!$D$1:$E$7,2,FALSE)</f>
        <v>NonUnion</v>
      </c>
      <c r="D1203" s="61">
        <f t="shared" si="146"/>
        <v>2.98E-2</v>
      </c>
      <c r="E1203" s="351">
        <f>'Employee Salary Payroll Tax '!N1205</f>
        <v>53692.91</v>
      </c>
      <c r="F1203" s="351">
        <f t="shared" si="147"/>
        <v>55292.958718000009</v>
      </c>
      <c r="G1203" s="352"/>
      <c r="H1203" s="351">
        <f t="shared" si="151"/>
        <v>73507.09</v>
      </c>
      <c r="I1203" s="351">
        <f t="shared" si="148"/>
        <v>1600.0487180000055</v>
      </c>
      <c r="J1203" s="351">
        <f t="shared" si="149"/>
        <v>99.203020516000336</v>
      </c>
      <c r="K1203" s="635">
        <f>SUM('Employee Salary Payroll Tax '!I1205:K1205)</f>
        <v>54653.18</v>
      </c>
      <c r="L1203" s="635">
        <f>'Employee Salary Payroll Tax '!H1205</f>
        <v>0</v>
      </c>
      <c r="M1203" s="293">
        <f t="shared" si="152"/>
        <v>-960.2699999999968</v>
      </c>
      <c r="N1203" s="359">
        <f t="shared" si="150"/>
        <v>100.97721536611969</v>
      </c>
      <c r="O1203" s="331"/>
      <c r="P1203" s="61"/>
      <c r="Q1203" s="294"/>
      <c r="R1203" s="292"/>
      <c r="S1203" s="291"/>
    </row>
    <row r="1204" spans="1:19" ht="14.4">
      <c r="A1204" s="36">
        <f t="shared" si="145"/>
        <v>1189</v>
      </c>
      <c r="B1204" s="526"/>
      <c r="C1204" s="36" t="str">
        <f>VLOOKUP('Employee Salary Payroll Tax '!B1206,'Employee Salary Payroll Tax '!$D$1:$E$7,2,FALSE)</f>
        <v>NonUnion</v>
      </c>
      <c r="D1204" s="61">
        <f t="shared" si="146"/>
        <v>2.98E-2</v>
      </c>
      <c r="E1204" s="351">
        <f>'Employee Salary Payroll Tax '!N1206</f>
        <v>6078.27</v>
      </c>
      <c r="F1204" s="351">
        <f t="shared" si="147"/>
        <v>6259.402446000001</v>
      </c>
      <c r="G1204" s="352"/>
      <c r="H1204" s="351">
        <f t="shared" si="151"/>
        <v>121121.73</v>
      </c>
      <c r="I1204" s="351">
        <f t="shared" si="148"/>
        <v>181.13244600000053</v>
      </c>
      <c r="J1204" s="351">
        <f t="shared" si="149"/>
        <v>11.230211652000033</v>
      </c>
      <c r="K1204" s="635">
        <f>SUM('Employee Salary Payroll Tax '!I1206:K1206)</f>
        <v>3206.27</v>
      </c>
      <c r="L1204" s="635">
        <f>'Employee Salary Payroll Tax '!H1206</f>
        <v>0</v>
      </c>
      <c r="M1204" s="293">
        <f t="shared" si="152"/>
        <v>2872.0000000000005</v>
      </c>
      <c r="N1204" s="359">
        <f t="shared" si="150"/>
        <v>5.9239044510254129</v>
      </c>
      <c r="O1204" s="331"/>
      <c r="P1204" s="61"/>
      <c r="Q1204" s="294"/>
      <c r="R1204" s="292"/>
      <c r="S1204" s="291"/>
    </row>
    <row r="1205" spans="1:19" ht="14.4">
      <c r="A1205" s="36">
        <f t="shared" si="145"/>
        <v>1190</v>
      </c>
      <c r="B1205" s="526"/>
      <c r="C1205" s="36" t="str">
        <f>VLOOKUP('Employee Salary Payroll Tax '!B1207,'Employee Salary Payroll Tax '!$D$1:$E$7,2,FALSE)</f>
        <v>NonUnion</v>
      </c>
      <c r="D1205" s="61">
        <f t="shared" si="146"/>
        <v>2.98E-2</v>
      </c>
      <c r="E1205" s="351">
        <f>'Employee Salary Payroll Tax '!N1207</f>
        <v>43728.05</v>
      </c>
      <c r="F1205" s="351">
        <f t="shared" si="147"/>
        <v>45031.145890000007</v>
      </c>
      <c r="G1205" s="352"/>
      <c r="H1205" s="351">
        <f t="shared" si="151"/>
        <v>83471.95</v>
      </c>
      <c r="I1205" s="351">
        <f t="shared" si="148"/>
        <v>1303.0958900000041</v>
      </c>
      <c r="J1205" s="351">
        <f t="shared" si="149"/>
        <v>80.791945180000255</v>
      </c>
      <c r="K1205" s="635">
        <f>SUM('Employee Salary Payroll Tax '!I1207:K1207)</f>
        <v>12726.54</v>
      </c>
      <c r="L1205" s="635">
        <f>'Employee Salary Payroll Tax '!H1207</f>
        <v>0</v>
      </c>
      <c r="M1205" s="293">
        <f t="shared" si="152"/>
        <v>31001.510000000002</v>
      </c>
      <c r="N1205" s="359">
        <f t="shared" si="150"/>
        <v>23.513555303462351</v>
      </c>
      <c r="O1205" s="331"/>
      <c r="P1205" s="61"/>
      <c r="Q1205" s="294"/>
      <c r="R1205" s="292"/>
      <c r="S1205" s="291"/>
    </row>
    <row r="1206" spans="1:19" ht="14.4">
      <c r="A1206" s="36">
        <f t="shared" si="145"/>
        <v>1191</v>
      </c>
      <c r="B1206" s="526"/>
      <c r="C1206" s="36" t="str">
        <f>VLOOKUP('Employee Salary Payroll Tax '!B1208,'Employee Salary Payroll Tax '!$D$1:$E$7,2,FALSE)</f>
        <v>IBEW</v>
      </c>
      <c r="D1206" s="61">
        <f t="shared" si="146"/>
        <v>6.875E-3</v>
      </c>
      <c r="E1206" s="351">
        <f>'Employee Salary Payroll Tax '!N1208</f>
        <v>162876.45000000001</v>
      </c>
      <c r="F1206" s="351">
        <f t="shared" si="147"/>
        <v>163996.22559375002</v>
      </c>
      <c r="G1206" s="352"/>
      <c r="H1206" s="351">
        <f t="shared" si="151"/>
        <v>0</v>
      </c>
      <c r="I1206" s="351">
        <f t="shared" si="148"/>
        <v>1119.7755937500042</v>
      </c>
      <c r="J1206" s="351">
        <f t="shared" si="149"/>
        <v>0</v>
      </c>
      <c r="K1206" s="635">
        <f>SUM('Employee Salary Payroll Tax '!I1208:K1208)</f>
        <v>139734.95000000001</v>
      </c>
      <c r="L1206" s="635">
        <f>'Employee Salary Payroll Tax '!H1208</f>
        <v>0</v>
      </c>
      <c r="M1206" s="293">
        <f t="shared" si="152"/>
        <v>23141.5</v>
      </c>
      <c r="N1206" s="359">
        <f t="shared" si="150"/>
        <v>0</v>
      </c>
      <c r="O1206" s="331"/>
      <c r="P1206" s="61"/>
      <c r="Q1206" s="294"/>
      <c r="R1206" s="292"/>
      <c r="S1206" s="291"/>
    </row>
    <row r="1207" spans="1:19" ht="14.4">
      <c r="A1207" s="36">
        <f t="shared" si="145"/>
        <v>1192</v>
      </c>
      <c r="B1207" s="526"/>
      <c r="C1207" s="36" t="str">
        <f>VLOOKUP('Employee Salary Payroll Tax '!B1209,'Employee Salary Payroll Tax '!$D$1:$E$7,2,FALSE)</f>
        <v>NonUnion</v>
      </c>
      <c r="D1207" s="61">
        <f t="shared" si="146"/>
        <v>2.98E-2</v>
      </c>
      <c r="E1207" s="351">
        <f>'Employee Salary Payroll Tax '!N1209</f>
        <v>77391.44</v>
      </c>
      <c r="F1207" s="351">
        <f t="shared" si="147"/>
        <v>79697.704912000001</v>
      </c>
      <c r="G1207" s="352"/>
      <c r="H1207" s="351">
        <f t="shared" si="151"/>
        <v>49808.56</v>
      </c>
      <c r="I1207" s="351">
        <f t="shared" si="148"/>
        <v>2306.2649119999987</v>
      </c>
      <c r="J1207" s="351">
        <f t="shared" si="149"/>
        <v>142.98842454399991</v>
      </c>
      <c r="K1207" s="635">
        <f>SUM('Employee Salary Payroll Tax '!I1209:K1209)</f>
        <v>2504.77</v>
      </c>
      <c r="L1207" s="635">
        <f>'Employee Salary Payroll Tax '!H1209</f>
        <v>0</v>
      </c>
      <c r="M1207" s="293">
        <f t="shared" si="152"/>
        <v>74886.67</v>
      </c>
      <c r="N1207" s="359">
        <f t="shared" si="150"/>
        <v>4.6278130519402003</v>
      </c>
      <c r="O1207" s="331"/>
      <c r="P1207" s="61"/>
      <c r="Q1207" s="294"/>
      <c r="R1207" s="292"/>
      <c r="S1207" s="291"/>
    </row>
    <row r="1208" spans="1:19" ht="14.4">
      <c r="A1208" s="36">
        <f t="shared" si="145"/>
        <v>1193</v>
      </c>
      <c r="B1208" s="526"/>
      <c r="C1208" s="36" t="str">
        <f>VLOOKUP('Employee Salary Payroll Tax '!B1210,'Employee Salary Payroll Tax '!$D$1:$E$7,2,FALSE)</f>
        <v>NonUnion</v>
      </c>
      <c r="D1208" s="61">
        <f t="shared" si="146"/>
        <v>2.98E-2</v>
      </c>
      <c r="E1208" s="351">
        <f>'Employee Salary Payroll Tax '!N1210</f>
        <v>77067.509999999995</v>
      </c>
      <c r="F1208" s="351">
        <f t="shared" si="147"/>
        <v>79364.121797999993</v>
      </c>
      <c r="G1208" s="352"/>
      <c r="H1208" s="351">
        <f t="shared" si="151"/>
        <v>50132.490000000005</v>
      </c>
      <c r="I1208" s="351">
        <f t="shared" si="148"/>
        <v>2296.6117979999981</v>
      </c>
      <c r="J1208" s="351">
        <f t="shared" si="149"/>
        <v>142.38993147599987</v>
      </c>
      <c r="K1208" s="635">
        <f>SUM('Employee Salary Payroll Tax '!I1210:K1210)</f>
        <v>9843.2099999999991</v>
      </c>
      <c r="L1208" s="635">
        <f>'Employee Salary Payroll Tax '!H1210</f>
        <v>0</v>
      </c>
      <c r="M1208" s="293">
        <f t="shared" si="152"/>
        <v>67224.299999999988</v>
      </c>
      <c r="N1208" s="359">
        <f t="shared" si="150"/>
        <v>18.186314795764009</v>
      </c>
      <c r="O1208" s="331"/>
      <c r="P1208" s="61"/>
      <c r="Q1208" s="294"/>
      <c r="R1208" s="292"/>
      <c r="S1208" s="291"/>
    </row>
    <row r="1209" spans="1:19" ht="14.4">
      <c r="A1209" s="36">
        <f t="shared" si="145"/>
        <v>1194</v>
      </c>
      <c r="B1209" s="526"/>
      <c r="C1209" s="36" t="str">
        <f>VLOOKUP('Employee Salary Payroll Tax '!B1211,'Employee Salary Payroll Tax '!$D$1:$E$7,2,FALSE)</f>
        <v>IBEW</v>
      </c>
      <c r="D1209" s="61">
        <f t="shared" si="146"/>
        <v>6.875E-3</v>
      </c>
      <c r="E1209" s="351">
        <f>'Employee Salary Payroll Tax '!N1211</f>
        <v>53575.66</v>
      </c>
      <c r="F1209" s="351">
        <f t="shared" si="147"/>
        <v>53943.992662500001</v>
      </c>
      <c r="G1209" s="352"/>
      <c r="H1209" s="351">
        <f t="shared" si="151"/>
        <v>73624.34</v>
      </c>
      <c r="I1209" s="351">
        <f t="shared" si="148"/>
        <v>368.33266249999724</v>
      </c>
      <c r="J1209" s="351">
        <f t="shared" si="149"/>
        <v>22.83662507499983</v>
      </c>
      <c r="K1209" s="635">
        <f>SUM('Employee Salary Payroll Tax '!I1211:K1211)</f>
        <v>53290.23</v>
      </c>
      <c r="L1209" s="635">
        <f>'Employee Salary Payroll Tax '!H1211</f>
        <v>0</v>
      </c>
      <c r="M1209" s="293">
        <f t="shared" si="152"/>
        <v>285.43000000000029</v>
      </c>
      <c r="N1209" s="359">
        <f t="shared" si="150"/>
        <v>22.714960537075854</v>
      </c>
      <c r="O1209" s="331"/>
      <c r="P1209" s="61"/>
      <c r="Q1209" s="294"/>
      <c r="R1209" s="292"/>
      <c r="S1209" s="291"/>
    </row>
    <row r="1210" spans="1:19" ht="14.4">
      <c r="A1210" s="36">
        <f t="shared" si="145"/>
        <v>1195</v>
      </c>
      <c r="B1210" s="526"/>
      <c r="C1210" s="36" t="str">
        <f>VLOOKUP('Employee Salary Payroll Tax '!B1212,'Employee Salary Payroll Tax '!$D$1:$E$7,2,FALSE)</f>
        <v>NonUnion</v>
      </c>
      <c r="D1210" s="61">
        <f t="shared" si="146"/>
        <v>2.98E-2</v>
      </c>
      <c r="E1210" s="351">
        <f>'Employee Salary Payroll Tax '!N1212</f>
        <v>95676.72</v>
      </c>
      <c r="F1210" s="351">
        <f t="shared" si="147"/>
        <v>98527.886256000013</v>
      </c>
      <c r="G1210" s="352"/>
      <c r="H1210" s="351">
        <f t="shared" si="151"/>
        <v>31523.279999999999</v>
      </c>
      <c r="I1210" s="351">
        <f t="shared" si="148"/>
        <v>2851.1662560000113</v>
      </c>
      <c r="J1210" s="351">
        <f t="shared" si="149"/>
        <v>176.77230787200071</v>
      </c>
      <c r="K1210" s="635">
        <f>SUM('Employee Salary Payroll Tax '!I1212:K1212)</f>
        <v>1745.79</v>
      </c>
      <c r="L1210" s="635">
        <f>'Employee Salary Payroll Tax '!H1212</f>
        <v>0</v>
      </c>
      <c r="M1210" s="293">
        <f t="shared" si="152"/>
        <v>93930.930000000008</v>
      </c>
      <c r="N1210" s="359">
        <f t="shared" si="150"/>
        <v>3.2255216039663006</v>
      </c>
      <c r="O1210" s="331"/>
      <c r="P1210" s="61"/>
      <c r="Q1210" s="294"/>
      <c r="R1210" s="292"/>
      <c r="S1210" s="291"/>
    </row>
    <row r="1211" spans="1:19" ht="14.4">
      <c r="A1211" s="36">
        <f t="shared" si="145"/>
        <v>1196</v>
      </c>
      <c r="B1211" s="526"/>
      <c r="C1211" s="36" t="str">
        <f>VLOOKUP('Employee Salary Payroll Tax '!B1213,'Employee Salary Payroll Tax '!$D$1:$E$7,2,FALSE)</f>
        <v>IBEW</v>
      </c>
      <c r="D1211" s="61">
        <f t="shared" si="146"/>
        <v>6.875E-3</v>
      </c>
      <c r="E1211" s="351">
        <f>'Employee Salary Payroll Tax '!N1213</f>
        <v>156227.94</v>
      </c>
      <c r="F1211" s="351">
        <f t="shared" si="147"/>
        <v>157302.00708750001</v>
      </c>
      <c r="G1211" s="352"/>
      <c r="H1211" s="351">
        <f t="shared" si="151"/>
        <v>0</v>
      </c>
      <c r="I1211" s="351">
        <f t="shared" si="148"/>
        <v>1074.0670875000069</v>
      </c>
      <c r="J1211" s="351">
        <f t="shared" si="149"/>
        <v>0</v>
      </c>
      <c r="K1211" s="635">
        <f>SUM('Employee Salary Payroll Tax '!I1213:K1213)</f>
        <v>142790.17000000001</v>
      </c>
      <c r="L1211" s="635">
        <f>'Employee Salary Payroll Tax '!H1213</f>
        <v>0</v>
      </c>
      <c r="M1211" s="293">
        <f t="shared" si="152"/>
        <v>13437.76999999999</v>
      </c>
      <c r="N1211" s="359">
        <f t="shared" si="150"/>
        <v>0</v>
      </c>
      <c r="O1211" s="331"/>
      <c r="P1211" s="61"/>
      <c r="Q1211" s="294"/>
      <c r="R1211" s="292"/>
      <c r="S1211" s="291"/>
    </row>
    <row r="1212" spans="1:19" ht="14.4">
      <c r="A1212" s="36">
        <f t="shared" si="145"/>
        <v>1197</v>
      </c>
      <c r="B1212" s="526"/>
      <c r="C1212" s="36" t="str">
        <f>VLOOKUP('Employee Salary Payroll Tax '!B1214,'Employee Salary Payroll Tax '!$D$1:$E$7,2,FALSE)</f>
        <v>NonUnion</v>
      </c>
      <c r="D1212" s="61">
        <f t="shared" si="146"/>
        <v>2.98E-2</v>
      </c>
      <c r="E1212" s="351">
        <f>'Employee Salary Payroll Tax '!N1214</f>
        <v>79615.72</v>
      </c>
      <c r="F1212" s="351">
        <f t="shared" si="147"/>
        <v>81988.268456000005</v>
      </c>
      <c r="G1212" s="352"/>
      <c r="H1212" s="351">
        <f t="shared" si="151"/>
        <v>47584.28</v>
      </c>
      <c r="I1212" s="351">
        <f t="shared" si="148"/>
        <v>2372.5484560000041</v>
      </c>
      <c r="J1212" s="351">
        <f t="shared" si="149"/>
        <v>147.09800427200025</v>
      </c>
      <c r="K1212" s="635">
        <f>SUM('Employee Salary Payroll Tax '!I1214:K1214)</f>
        <v>76072.429999999993</v>
      </c>
      <c r="L1212" s="635">
        <f>'Employee Salary Payroll Tax '!H1214</f>
        <v>0</v>
      </c>
      <c r="M1212" s="293">
        <f t="shared" si="152"/>
        <v>3543.2900000000081</v>
      </c>
      <c r="N1212" s="359">
        <f t="shared" si="150"/>
        <v>140.55142166623486</v>
      </c>
      <c r="O1212" s="331"/>
      <c r="P1212" s="61"/>
      <c r="Q1212" s="294"/>
      <c r="R1212" s="292"/>
      <c r="S1212" s="291"/>
    </row>
    <row r="1213" spans="1:19" ht="14.4">
      <c r="A1213" s="36">
        <f t="shared" si="145"/>
        <v>1198</v>
      </c>
      <c r="B1213" s="526"/>
      <c r="C1213" s="36" t="str">
        <f>VLOOKUP('Employee Salary Payroll Tax '!B1215,'Employee Salary Payroll Tax '!$D$1:$E$7,2,FALSE)</f>
        <v>UA</v>
      </c>
      <c r="D1213" s="61">
        <f t="shared" si="146"/>
        <v>0.03</v>
      </c>
      <c r="E1213" s="351">
        <f>'Employee Salary Payroll Tax '!N1215</f>
        <v>68548.84</v>
      </c>
      <c r="F1213" s="351">
        <f t="shared" si="147"/>
        <v>70605.305200000003</v>
      </c>
      <c r="G1213" s="352"/>
      <c r="H1213" s="351">
        <f t="shared" si="151"/>
        <v>58651.16</v>
      </c>
      <c r="I1213" s="351">
        <f t="shared" si="148"/>
        <v>2056.465200000006</v>
      </c>
      <c r="J1213" s="351">
        <f t="shared" si="149"/>
        <v>127.50084240000037</v>
      </c>
      <c r="K1213" s="635">
        <f>SUM('Employee Salary Payroll Tax '!I1215:K1215)</f>
        <v>65034.420000000006</v>
      </c>
      <c r="L1213" s="635">
        <f>'Employee Salary Payroll Tax '!H1215</f>
        <v>0</v>
      </c>
      <c r="M1213" s="293">
        <f t="shared" si="152"/>
        <v>3514.419999999991</v>
      </c>
      <c r="N1213" s="359">
        <f t="shared" si="150"/>
        <v>120.96402119823574</v>
      </c>
      <c r="O1213" s="331"/>
      <c r="P1213" s="61"/>
      <c r="Q1213" s="294"/>
      <c r="R1213" s="292"/>
      <c r="S1213" s="291"/>
    </row>
    <row r="1214" spans="1:19" ht="14.4">
      <c r="A1214" s="36">
        <f t="shared" si="145"/>
        <v>1199</v>
      </c>
      <c r="B1214" s="526"/>
      <c r="C1214" s="36" t="str">
        <f>VLOOKUP('Employee Salary Payroll Tax '!B1216,'Employee Salary Payroll Tax '!$D$1:$E$7,2,FALSE)</f>
        <v>IBEW</v>
      </c>
      <c r="D1214" s="61">
        <f t="shared" si="146"/>
        <v>6.875E-3</v>
      </c>
      <c r="E1214" s="351">
        <f>'Employee Salary Payroll Tax '!N1216</f>
        <v>20132.02</v>
      </c>
      <c r="F1214" s="351">
        <f t="shared" si="147"/>
        <v>20270.427637500001</v>
      </c>
      <c r="G1214" s="352"/>
      <c r="H1214" s="351">
        <f t="shared" si="151"/>
        <v>107067.98</v>
      </c>
      <c r="I1214" s="351">
        <f t="shared" si="148"/>
        <v>138.40763750000042</v>
      </c>
      <c r="J1214" s="351">
        <f t="shared" si="149"/>
        <v>8.5812735250000252</v>
      </c>
      <c r="K1214" s="635">
        <f>SUM('Employee Salary Payroll Tax '!I1216:K1216)</f>
        <v>20132.02</v>
      </c>
      <c r="L1214" s="635">
        <f>'Employee Salary Payroll Tax '!H1216</f>
        <v>0</v>
      </c>
      <c r="M1214" s="293">
        <f t="shared" si="152"/>
        <v>0</v>
      </c>
      <c r="N1214" s="359">
        <f t="shared" si="150"/>
        <v>8.5812735245737759</v>
      </c>
      <c r="O1214" s="331"/>
      <c r="P1214" s="61"/>
      <c r="Q1214" s="294"/>
      <c r="R1214" s="292"/>
      <c r="S1214" s="291"/>
    </row>
    <row r="1215" spans="1:19" ht="14.4">
      <c r="A1215" s="36">
        <f t="shared" si="145"/>
        <v>1200</v>
      </c>
      <c r="B1215" s="526"/>
      <c r="C1215" s="36" t="str">
        <f>VLOOKUP('Employee Salary Payroll Tax '!B1217,'Employee Salary Payroll Tax '!$D$1:$E$7,2,FALSE)</f>
        <v>NonUnion</v>
      </c>
      <c r="D1215" s="61">
        <f t="shared" si="146"/>
        <v>2.98E-2</v>
      </c>
      <c r="E1215" s="351">
        <f>'Employee Salary Payroll Tax '!N1217</f>
        <v>19142.64</v>
      </c>
      <c r="F1215" s="351">
        <f t="shared" si="147"/>
        <v>19713.090672000002</v>
      </c>
      <c r="G1215" s="352"/>
      <c r="H1215" s="351">
        <f t="shared" si="151"/>
        <v>108057.36</v>
      </c>
      <c r="I1215" s="351">
        <f t="shared" si="148"/>
        <v>570.45067200000267</v>
      </c>
      <c r="J1215" s="351">
        <f t="shared" si="149"/>
        <v>35.367941664000163</v>
      </c>
      <c r="K1215" s="635">
        <f>SUM('Employee Salary Payroll Tax '!I1217:K1217)</f>
        <v>1874.89</v>
      </c>
      <c r="L1215" s="635">
        <f>'Employee Salary Payroll Tax '!H1217</f>
        <v>0</v>
      </c>
      <c r="M1215" s="293">
        <f t="shared" si="152"/>
        <v>17267.75</v>
      </c>
      <c r="N1215" s="359">
        <f t="shared" si="150"/>
        <v>3.4640467638190562</v>
      </c>
      <c r="O1215" s="331"/>
      <c r="P1215" s="61"/>
      <c r="Q1215" s="294"/>
      <c r="R1215" s="292"/>
      <c r="S1215" s="291"/>
    </row>
    <row r="1216" spans="1:19" ht="14.4">
      <c r="A1216" s="36">
        <f t="shared" si="145"/>
        <v>1201</v>
      </c>
      <c r="B1216" s="526"/>
      <c r="C1216" s="36" t="str">
        <f>VLOOKUP('Employee Salary Payroll Tax '!B1218,'Employee Salary Payroll Tax '!$D$1:$E$7,2,FALSE)</f>
        <v>IBEW</v>
      </c>
      <c r="D1216" s="61">
        <f t="shared" si="146"/>
        <v>6.875E-3</v>
      </c>
      <c r="E1216" s="351">
        <f>'Employee Salary Payroll Tax '!N1218</f>
        <v>52018.239999999998</v>
      </c>
      <c r="F1216" s="351">
        <f t="shared" si="147"/>
        <v>52375.865399999995</v>
      </c>
      <c r="G1216" s="352"/>
      <c r="H1216" s="351">
        <f t="shared" si="151"/>
        <v>75181.760000000009</v>
      </c>
      <c r="I1216" s="351">
        <f t="shared" si="148"/>
        <v>357.62539999999717</v>
      </c>
      <c r="J1216" s="351">
        <f t="shared" si="149"/>
        <v>22.172774799999825</v>
      </c>
      <c r="K1216" s="635">
        <f>SUM('Employee Salary Payroll Tax '!I1218:K1218)</f>
        <v>1715.78</v>
      </c>
      <c r="L1216" s="635">
        <f>'Employee Salary Payroll Tax '!H1218</f>
        <v>268.68</v>
      </c>
      <c r="M1216" s="293">
        <f t="shared" si="152"/>
        <v>50033.78</v>
      </c>
      <c r="N1216" s="359">
        <f t="shared" si="150"/>
        <v>0.73135122498593474</v>
      </c>
      <c r="O1216" s="331"/>
      <c r="P1216" s="61"/>
      <c r="Q1216" s="294"/>
      <c r="R1216" s="292"/>
      <c r="S1216" s="291"/>
    </row>
    <row r="1217" spans="1:19" ht="14.4">
      <c r="A1217" s="36">
        <f t="shared" si="145"/>
        <v>1202</v>
      </c>
      <c r="B1217" s="526"/>
      <c r="C1217" s="36" t="str">
        <f>VLOOKUP('Employee Salary Payroll Tax '!B1219,'Employee Salary Payroll Tax '!$D$1:$E$7,2,FALSE)</f>
        <v>NonUnion</v>
      </c>
      <c r="D1217" s="61">
        <f t="shared" si="146"/>
        <v>2.98E-2</v>
      </c>
      <c r="E1217" s="351">
        <f>'Employee Salary Payroll Tax '!N1219</f>
        <v>70786.720000000001</v>
      </c>
      <c r="F1217" s="351">
        <f t="shared" si="147"/>
        <v>72896.164256000004</v>
      </c>
      <c r="G1217" s="352"/>
      <c r="H1217" s="351">
        <f t="shared" si="151"/>
        <v>56413.279999999999</v>
      </c>
      <c r="I1217" s="351">
        <f t="shared" si="148"/>
        <v>2109.4442560000025</v>
      </c>
      <c r="J1217" s="351">
        <f t="shared" si="149"/>
        <v>130.78554387200015</v>
      </c>
      <c r="K1217" s="635">
        <f>SUM('Employee Salary Payroll Tax '!I1219:K1219)</f>
        <v>47505.54</v>
      </c>
      <c r="L1217" s="635">
        <f>'Employee Salary Payroll Tax '!H1219</f>
        <v>0</v>
      </c>
      <c r="M1217" s="293">
        <f t="shared" si="152"/>
        <v>23281.18</v>
      </c>
      <c r="N1217" s="359">
        <f t="shared" si="150"/>
        <v>87.771235702760166</v>
      </c>
      <c r="O1217" s="331"/>
      <c r="P1217" s="61"/>
      <c r="Q1217" s="294"/>
      <c r="R1217" s="292"/>
      <c r="S1217" s="291"/>
    </row>
    <row r="1218" spans="1:19" ht="14.4">
      <c r="A1218" s="36">
        <f t="shared" si="145"/>
        <v>1203</v>
      </c>
      <c r="B1218" s="526"/>
      <c r="C1218" s="36" t="str">
        <f>VLOOKUP('Employee Salary Payroll Tax '!B1220,'Employee Salary Payroll Tax '!$D$1:$E$7,2,FALSE)</f>
        <v>NonUnion</v>
      </c>
      <c r="D1218" s="61">
        <f t="shared" si="146"/>
        <v>2.98E-2</v>
      </c>
      <c r="E1218" s="351">
        <f>'Employee Salary Payroll Tax '!N1220</f>
        <v>82386.55</v>
      </c>
      <c r="F1218" s="351">
        <f t="shared" si="147"/>
        <v>84841.669190000001</v>
      </c>
      <c r="G1218" s="352"/>
      <c r="H1218" s="351">
        <f t="shared" si="151"/>
        <v>44813.45</v>
      </c>
      <c r="I1218" s="351">
        <f t="shared" si="148"/>
        <v>2455.1191899999976</v>
      </c>
      <c r="J1218" s="351">
        <f t="shared" si="149"/>
        <v>152.21738977999985</v>
      </c>
      <c r="K1218" s="635">
        <f>SUM('Employee Salary Payroll Tax '!I1220:K1220)</f>
        <v>0</v>
      </c>
      <c r="L1218" s="635">
        <f>'Employee Salary Payroll Tax '!H1220</f>
        <v>0</v>
      </c>
      <c r="M1218" s="293">
        <f t="shared" si="152"/>
        <v>82386.55</v>
      </c>
      <c r="N1218" s="359">
        <f t="shared" si="150"/>
        <v>0</v>
      </c>
      <c r="O1218" s="331"/>
      <c r="P1218" s="61"/>
      <c r="Q1218" s="294"/>
      <c r="R1218" s="292"/>
      <c r="S1218" s="291"/>
    </row>
    <row r="1219" spans="1:19" ht="14.4">
      <c r="A1219" s="36">
        <f t="shared" si="145"/>
        <v>1204</v>
      </c>
      <c r="B1219" s="526"/>
      <c r="C1219" s="36" t="str">
        <f>VLOOKUP('Employee Salary Payroll Tax '!B1221,'Employee Salary Payroll Tax '!$D$1:$E$7,2,FALSE)</f>
        <v>NonUnion</v>
      </c>
      <c r="D1219" s="61">
        <f t="shared" si="146"/>
        <v>2.98E-2</v>
      </c>
      <c r="E1219" s="351">
        <f>'Employee Salary Payroll Tax '!N1221</f>
        <v>90207.79</v>
      </c>
      <c r="F1219" s="351">
        <f t="shared" si="147"/>
        <v>92895.982141999993</v>
      </c>
      <c r="G1219" s="352"/>
      <c r="H1219" s="351">
        <f t="shared" si="151"/>
        <v>36992.210000000006</v>
      </c>
      <c r="I1219" s="351">
        <f t="shared" si="148"/>
        <v>2688.1921419999999</v>
      </c>
      <c r="J1219" s="351">
        <f t="shared" si="149"/>
        <v>166.667912804</v>
      </c>
      <c r="K1219" s="635">
        <f>SUM('Employee Salary Payroll Tax '!I1221:K1221)</f>
        <v>777.47</v>
      </c>
      <c r="L1219" s="635">
        <f>'Employee Salary Payroll Tax '!H1221</f>
        <v>115.04</v>
      </c>
      <c r="M1219" s="293">
        <f t="shared" si="152"/>
        <v>89315.28</v>
      </c>
      <c r="N1219" s="359">
        <f t="shared" si="150"/>
        <v>1.4364535719840763</v>
      </c>
      <c r="O1219" s="331"/>
      <c r="P1219" s="61"/>
      <c r="Q1219" s="294"/>
      <c r="R1219" s="292"/>
      <c r="S1219" s="291"/>
    </row>
    <row r="1220" spans="1:19" ht="14.4">
      <c r="A1220" s="36">
        <f t="shared" si="145"/>
        <v>1205</v>
      </c>
      <c r="B1220" s="526"/>
      <c r="C1220" s="36" t="str">
        <f>VLOOKUP('Employee Salary Payroll Tax '!B1222,'Employee Salary Payroll Tax '!$D$1:$E$7,2,FALSE)</f>
        <v>UA</v>
      </c>
      <c r="D1220" s="61">
        <f t="shared" si="146"/>
        <v>0.03</v>
      </c>
      <c r="E1220" s="351">
        <f>'Employee Salary Payroll Tax '!N1222</f>
        <v>70230.710000000006</v>
      </c>
      <c r="F1220" s="351">
        <f t="shared" si="147"/>
        <v>72337.631300000008</v>
      </c>
      <c r="G1220" s="352"/>
      <c r="H1220" s="351">
        <f t="shared" si="151"/>
        <v>56969.289999999994</v>
      </c>
      <c r="I1220" s="351">
        <f t="shared" si="148"/>
        <v>2106.9213000000018</v>
      </c>
      <c r="J1220" s="351">
        <f t="shared" si="149"/>
        <v>130.62912060000011</v>
      </c>
      <c r="K1220" s="635">
        <f>SUM('Employee Salary Payroll Tax '!I1222:K1222)</f>
        <v>62494.21</v>
      </c>
      <c r="L1220" s="635">
        <f>'Employee Salary Payroll Tax '!H1222</f>
        <v>304.66000000000003</v>
      </c>
      <c r="M1220" s="293">
        <f t="shared" si="152"/>
        <v>7431.8400000000074</v>
      </c>
      <c r="N1220" s="359">
        <f t="shared" si="150"/>
        <v>116.23923059834499</v>
      </c>
      <c r="O1220" s="331"/>
      <c r="P1220" s="61"/>
      <c r="Q1220" s="294"/>
      <c r="R1220" s="292"/>
      <c r="S1220" s="291"/>
    </row>
    <row r="1221" spans="1:19" ht="14.4">
      <c r="A1221" s="36">
        <f t="shared" si="145"/>
        <v>1206</v>
      </c>
      <c r="B1221" s="526"/>
      <c r="C1221" s="36" t="str">
        <f>VLOOKUP('Employee Salary Payroll Tax '!B1223,'Employee Salary Payroll Tax '!$D$1:$E$7,2,FALSE)</f>
        <v>UA</v>
      </c>
      <c r="D1221" s="61">
        <f t="shared" si="146"/>
        <v>0.03</v>
      </c>
      <c r="E1221" s="351">
        <f>'Employee Salary Payroll Tax '!N1223</f>
        <v>72337.31</v>
      </c>
      <c r="F1221" s="351">
        <f t="shared" si="147"/>
        <v>74507.429300000003</v>
      </c>
      <c r="G1221" s="352"/>
      <c r="H1221" s="351">
        <f t="shared" si="151"/>
        <v>54862.69</v>
      </c>
      <c r="I1221" s="351">
        <f t="shared" si="148"/>
        <v>2170.1193000000058</v>
      </c>
      <c r="J1221" s="351">
        <f t="shared" si="149"/>
        <v>134.54739660000035</v>
      </c>
      <c r="K1221" s="635">
        <f>SUM('Employee Salary Payroll Tax '!I1223:K1223)</f>
        <v>70682.960000000006</v>
      </c>
      <c r="L1221" s="635">
        <f>'Employee Salary Payroll Tax '!H1223</f>
        <v>0</v>
      </c>
      <c r="M1221" s="293">
        <f t="shared" si="152"/>
        <v>1654.3499999999913</v>
      </c>
      <c r="N1221" s="359">
        <f t="shared" si="150"/>
        <v>131.47030559818293</v>
      </c>
      <c r="O1221" s="331"/>
      <c r="P1221" s="61"/>
      <c r="Q1221" s="294"/>
      <c r="R1221" s="292"/>
      <c r="S1221" s="291"/>
    </row>
    <row r="1222" spans="1:19" ht="14.4">
      <c r="A1222" s="36">
        <f t="shared" si="145"/>
        <v>1207</v>
      </c>
      <c r="B1222" s="526"/>
      <c r="C1222" s="36" t="str">
        <f>VLOOKUP('Employee Salary Payroll Tax '!B1224,'Employee Salary Payroll Tax '!$D$1:$E$7,2,FALSE)</f>
        <v>NonUnion</v>
      </c>
      <c r="D1222" s="61">
        <f t="shared" si="146"/>
        <v>2.98E-2</v>
      </c>
      <c r="E1222" s="351">
        <f>'Employee Salary Payroll Tax '!N1224</f>
        <v>5358.17</v>
      </c>
      <c r="F1222" s="351">
        <f t="shared" si="147"/>
        <v>5517.8434660000003</v>
      </c>
      <c r="G1222" s="352"/>
      <c r="H1222" s="351">
        <f t="shared" si="151"/>
        <v>121841.83</v>
      </c>
      <c r="I1222" s="351">
        <f t="shared" si="148"/>
        <v>159.67346600000019</v>
      </c>
      <c r="J1222" s="351">
        <f t="shared" si="149"/>
        <v>9.8997548920000114</v>
      </c>
      <c r="K1222" s="635">
        <f>SUM('Employee Salary Payroll Tax '!I1224:K1224)</f>
        <v>5358.17</v>
      </c>
      <c r="L1222" s="635">
        <f>'Employee Salary Payroll Tax '!H1224</f>
        <v>0</v>
      </c>
      <c r="M1222" s="293">
        <f t="shared" si="152"/>
        <v>0</v>
      </c>
      <c r="N1222" s="359">
        <f t="shared" si="150"/>
        <v>9.8997548901524119</v>
      </c>
      <c r="O1222" s="331"/>
      <c r="P1222" s="61"/>
      <c r="Q1222" s="294"/>
      <c r="R1222" s="292"/>
      <c r="S1222" s="291"/>
    </row>
    <row r="1223" spans="1:19" ht="14.4">
      <c r="A1223" s="36">
        <f t="shared" si="145"/>
        <v>1208</v>
      </c>
      <c r="B1223" s="526"/>
      <c r="C1223" s="36" t="str">
        <f>VLOOKUP('Employee Salary Payroll Tax '!B1225,'Employee Salary Payroll Tax '!$D$1:$E$7,2,FALSE)</f>
        <v>NonUnion</v>
      </c>
      <c r="D1223" s="61">
        <f t="shared" si="146"/>
        <v>2.98E-2</v>
      </c>
      <c r="E1223" s="351">
        <f>'Employee Salary Payroll Tax '!N1225</f>
        <v>-370.91</v>
      </c>
      <c r="F1223" s="351">
        <f t="shared" si="147"/>
        <v>-381.96311800000007</v>
      </c>
      <c r="G1223" s="352"/>
      <c r="H1223" s="351">
        <f t="shared" si="151"/>
        <v>127570.91</v>
      </c>
      <c r="I1223" s="351">
        <f t="shared" si="148"/>
        <v>-11.05311800000004</v>
      </c>
      <c r="J1223" s="351">
        <f t="shared" si="149"/>
        <v>-0.68529331600000254</v>
      </c>
      <c r="K1223" s="635">
        <f>SUM('Employee Salary Payroll Tax '!I1225:K1225)</f>
        <v>-179.76</v>
      </c>
      <c r="L1223" s="635">
        <f>'Employee Salary Payroll Tax '!H1225</f>
        <v>0</v>
      </c>
      <c r="M1223" s="293">
        <f t="shared" si="152"/>
        <v>-191.15000000000003</v>
      </c>
      <c r="N1223" s="359">
        <f t="shared" si="150"/>
        <v>-0.3321245768954329</v>
      </c>
      <c r="O1223" s="331"/>
      <c r="P1223" s="61"/>
      <c r="Q1223" s="294"/>
      <c r="R1223" s="292"/>
      <c r="S1223" s="291"/>
    </row>
    <row r="1224" spans="1:19" ht="14.4">
      <c r="A1224" s="36">
        <f t="shared" si="145"/>
        <v>1209</v>
      </c>
      <c r="B1224" s="526"/>
      <c r="C1224" s="36" t="str">
        <f>VLOOKUP('Employee Salary Payroll Tax '!B1226,'Employee Salary Payroll Tax '!$D$1:$E$7,2,FALSE)</f>
        <v>UA</v>
      </c>
      <c r="D1224" s="61">
        <f t="shared" si="146"/>
        <v>0.03</v>
      </c>
      <c r="E1224" s="351">
        <f>'Employee Salary Payroll Tax '!N1226</f>
        <v>80621.039999999994</v>
      </c>
      <c r="F1224" s="351">
        <f t="shared" si="147"/>
        <v>83039.671199999997</v>
      </c>
      <c r="G1224" s="352"/>
      <c r="H1224" s="351">
        <f t="shared" si="151"/>
        <v>46578.960000000006</v>
      </c>
      <c r="I1224" s="351">
        <f t="shared" si="148"/>
        <v>2418.6312000000034</v>
      </c>
      <c r="J1224" s="351">
        <f t="shared" si="149"/>
        <v>149.95513440000022</v>
      </c>
      <c r="K1224" s="635">
        <f>SUM('Employee Salary Payroll Tax '!I1226:K1226)</f>
        <v>67622.75</v>
      </c>
      <c r="L1224" s="635">
        <f>'Employee Salary Payroll Tax '!H1226</f>
        <v>425.65</v>
      </c>
      <c r="M1224" s="293">
        <f t="shared" si="152"/>
        <v>12572.639999999994</v>
      </c>
      <c r="N1224" s="359">
        <f t="shared" si="150"/>
        <v>125.77831499844008</v>
      </c>
      <c r="O1224" s="331"/>
      <c r="P1224" s="61"/>
      <c r="Q1224" s="294"/>
      <c r="R1224" s="292"/>
      <c r="S1224" s="291"/>
    </row>
    <row r="1225" spans="1:19" ht="14.4">
      <c r="A1225" s="36">
        <f t="shared" si="145"/>
        <v>1210</v>
      </c>
      <c r="B1225" s="526"/>
      <c r="C1225" s="36" t="str">
        <f>VLOOKUP('Employee Salary Payroll Tax '!B1227,'Employee Salary Payroll Tax '!$D$1:$E$7,2,FALSE)</f>
        <v>UA</v>
      </c>
      <c r="D1225" s="61">
        <f t="shared" si="146"/>
        <v>0.03</v>
      </c>
      <c r="E1225" s="351">
        <f>'Employee Salary Payroll Tax '!N1227</f>
        <v>74301.570000000007</v>
      </c>
      <c r="F1225" s="351">
        <f t="shared" si="147"/>
        <v>76530.617100000003</v>
      </c>
      <c r="G1225" s="352"/>
      <c r="H1225" s="351">
        <f t="shared" si="151"/>
        <v>52898.429999999993</v>
      </c>
      <c r="I1225" s="351">
        <f t="shared" si="148"/>
        <v>2229.0470999999961</v>
      </c>
      <c r="J1225" s="351">
        <f t="shared" si="149"/>
        <v>138.20092019999976</v>
      </c>
      <c r="K1225" s="635">
        <f>SUM('Employee Salary Payroll Tax '!I1227:K1227)</f>
        <v>23077.3</v>
      </c>
      <c r="L1225" s="635">
        <f>'Employee Salary Payroll Tax '!H1227</f>
        <v>0</v>
      </c>
      <c r="M1225" s="293">
        <f t="shared" si="152"/>
        <v>51224.270000000004</v>
      </c>
      <c r="N1225" s="359">
        <f t="shared" si="150"/>
        <v>42.923777999422228</v>
      </c>
      <c r="O1225" s="331"/>
      <c r="P1225" s="61"/>
      <c r="Q1225" s="294"/>
      <c r="R1225" s="292"/>
      <c r="S1225" s="291"/>
    </row>
    <row r="1226" spans="1:19" ht="14.4">
      <c r="A1226" s="36">
        <f t="shared" si="145"/>
        <v>1211</v>
      </c>
      <c r="B1226" s="526"/>
      <c r="C1226" s="36" t="str">
        <f>VLOOKUP('Employee Salary Payroll Tax '!B1228,'Employee Salary Payroll Tax '!$D$1:$E$7,2,FALSE)</f>
        <v>UA</v>
      </c>
      <c r="D1226" s="61">
        <f t="shared" si="146"/>
        <v>0.03</v>
      </c>
      <c r="E1226" s="351">
        <f>'Employee Salary Payroll Tax '!N1228</f>
        <v>64430.44</v>
      </c>
      <c r="F1226" s="351">
        <f t="shared" si="147"/>
        <v>66363.353199999998</v>
      </c>
      <c r="G1226" s="352"/>
      <c r="H1226" s="351">
        <f t="shared" si="151"/>
        <v>62769.56</v>
      </c>
      <c r="I1226" s="351">
        <f t="shared" si="148"/>
        <v>1932.9131999999954</v>
      </c>
      <c r="J1226" s="351">
        <f t="shared" si="149"/>
        <v>119.84061839999971</v>
      </c>
      <c r="K1226" s="635">
        <f>SUM('Employee Salary Payroll Tax '!I1228:K1228)</f>
        <v>58221.11</v>
      </c>
      <c r="L1226" s="635">
        <f>'Employee Salary Payroll Tax '!H1228</f>
        <v>2080.92</v>
      </c>
      <c r="M1226" s="293">
        <f t="shared" si="152"/>
        <v>4128.4100000000017</v>
      </c>
      <c r="N1226" s="359">
        <f t="shared" si="150"/>
        <v>108.29126459831899</v>
      </c>
      <c r="O1226" s="331"/>
      <c r="P1226" s="61"/>
      <c r="Q1226" s="294"/>
      <c r="R1226" s="292"/>
      <c r="S1226" s="291"/>
    </row>
    <row r="1227" spans="1:19" ht="14.4">
      <c r="A1227" s="36">
        <f t="shared" si="145"/>
        <v>1212</v>
      </c>
      <c r="B1227" s="526"/>
      <c r="C1227" s="36" t="str">
        <f>VLOOKUP('Employee Salary Payroll Tax '!B1229,'Employee Salary Payroll Tax '!$D$1:$E$7,2,FALSE)</f>
        <v>NonUnion</v>
      </c>
      <c r="D1227" s="61">
        <f t="shared" si="146"/>
        <v>2.98E-2</v>
      </c>
      <c r="E1227" s="351">
        <f>'Employee Salary Payroll Tax '!N1229</f>
        <v>21689.72</v>
      </c>
      <c r="F1227" s="351">
        <f t="shared" si="147"/>
        <v>22336.073656</v>
      </c>
      <c r="G1227" s="352"/>
      <c r="H1227" s="351">
        <f t="shared" si="151"/>
        <v>105510.28</v>
      </c>
      <c r="I1227" s="351">
        <f t="shared" si="148"/>
        <v>646.35365599999932</v>
      </c>
      <c r="J1227" s="351">
        <f t="shared" si="149"/>
        <v>40.073926671999956</v>
      </c>
      <c r="K1227" s="635">
        <f>SUM('Employee Salary Payroll Tax '!I1229:K1229)</f>
        <v>2987.45</v>
      </c>
      <c r="L1227" s="635">
        <f>'Employee Salary Payroll Tax '!H1229</f>
        <v>0</v>
      </c>
      <c r="M1227" s="293">
        <f t="shared" si="152"/>
        <v>18702.27</v>
      </c>
      <c r="N1227" s="359">
        <f t="shared" si="150"/>
        <v>5.5196126197455131</v>
      </c>
      <c r="O1227" s="331"/>
      <c r="P1227" s="61"/>
      <c r="Q1227" s="294"/>
      <c r="R1227" s="292"/>
      <c r="S1227" s="291"/>
    </row>
    <row r="1228" spans="1:19" ht="14.4">
      <c r="A1228" s="36">
        <f t="shared" si="145"/>
        <v>1213</v>
      </c>
      <c r="B1228" s="526"/>
      <c r="C1228" s="36" t="str">
        <f>VLOOKUP('Employee Salary Payroll Tax '!B1230,'Employee Salary Payroll Tax '!$D$1:$E$7,2,FALSE)</f>
        <v>NonUnion</v>
      </c>
      <c r="D1228" s="61">
        <f t="shared" si="146"/>
        <v>2.98E-2</v>
      </c>
      <c r="E1228" s="351">
        <f>'Employee Salary Payroll Tax '!N1230</f>
        <v>81590.81</v>
      </c>
      <c r="F1228" s="351">
        <f t="shared" si="147"/>
        <v>84022.216138000003</v>
      </c>
      <c r="G1228" s="352"/>
      <c r="H1228" s="351">
        <f t="shared" si="151"/>
        <v>45609.19</v>
      </c>
      <c r="I1228" s="351">
        <f t="shared" si="148"/>
        <v>2431.4061380000057</v>
      </c>
      <c r="J1228" s="351">
        <f t="shared" si="149"/>
        <v>150.74718055600036</v>
      </c>
      <c r="K1228" s="635">
        <f>SUM('Employee Salary Payroll Tax '!I1230:K1230)</f>
        <v>78639.849999999991</v>
      </c>
      <c r="L1228" s="635">
        <f>'Employee Salary Payroll Tax '!H1230</f>
        <v>0</v>
      </c>
      <c r="M1228" s="293">
        <f t="shared" si="152"/>
        <v>2950.9600000000064</v>
      </c>
      <c r="N1228" s="359">
        <f t="shared" si="150"/>
        <v>145.29498685821957</v>
      </c>
      <c r="O1228" s="331"/>
      <c r="P1228" s="61"/>
      <c r="Q1228" s="294"/>
      <c r="R1228" s="292"/>
      <c r="S1228" s="291"/>
    </row>
    <row r="1229" spans="1:19" ht="14.4">
      <c r="A1229" s="36">
        <f t="shared" si="145"/>
        <v>1214</v>
      </c>
      <c r="B1229" s="526"/>
      <c r="C1229" s="36" t="str">
        <f>VLOOKUP('Employee Salary Payroll Tax '!B1231,'Employee Salary Payroll Tax '!$D$1:$E$7,2,FALSE)</f>
        <v>IBEW</v>
      </c>
      <c r="D1229" s="61">
        <f t="shared" si="146"/>
        <v>6.875E-3</v>
      </c>
      <c r="E1229" s="351">
        <f>'Employee Salary Payroll Tax '!N1231</f>
        <v>94784.39</v>
      </c>
      <c r="F1229" s="351">
        <f t="shared" si="147"/>
        <v>95436.032681249999</v>
      </c>
      <c r="G1229" s="352"/>
      <c r="H1229" s="351">
        <f t="shared" si="151"/>
        <v>32415.61</v>
      </c>
      <c r="I1229" s="351">
        <f t="shared" si="148"/>
        <v>651.64268124999944</v>
      </c>
      <c r="J1229" s="351">
        <f t="shared" si="149"/>
        <v>40.401846237499967</v>
      </c>
      <c r="K1229" s="635">
        <f>SUM('Employee Salary Payroll Tax '!I1231:K1231)</f>
        <v>76941.649999999994</v>
      </c>
      <c r="L1229" s="635">
        <f>'Employee Salary Payroll Tax '!H1231</f>
        <v>516.71</v>
      </c>
      <c r="M1229" s="293">
        <f t="shared" si="152"/>
        <v>17326.030000000006</v>
      </c>
      <c r="N1229" s="359">
        <f t="shared" si="150"/>
        <v>32.796378312153955</v>
      </c>
      <c r="O1229" s="331"/>
      <c r="P1229" s="61"/>
      <c r="Q1229" s="294"/>
      <c r="R1229" s="292"/>
      <c r="S1229" s="291"/>
    </row>
    <row r="1230" spans="1:19" ht="14.4">
      <c r="A1230" s="36">
        <f t="shared" si="145"/>
        <v>1215</v>
      </c>
      <c r="B1230" s="526"/>
      <c r="C1230" s="36" t="str">
        <f>VLOOKUP('Employee Salary Payroll Tax '!B1232,'Employee Salary Payroll Tax '!$D$1:$E$7,2,FALSE)</f>
        <v>NonUnion</v>
      </c>
      <c r="D1230" s="61">
        <f t="shared" si="146"/>
        <v>2.98E-2</v>
      </c>
      <c r="E1230" s="351">
        <f>'Employee Salary Payroll Tax '!N1232</f>
        <v>86063.15</v>
      </c>
      <c r="F1230" s="351">
        <f t="shared" si="147"/>
        <v>88627.831869999995</v>
      </c>
      <c r="G1230" s="352"/>
      <c r="H1230" s="351">
        <f t="shared" si="151"/>
        <v>41136.850000000006</v>
      </c>
      <c r="I1230" s="351">
        <f t="shared" si="148"/>
        <v>2564.6818700000003</v>
      </c>
      <c r="J1230" s="351">
        <f t="shared" si="149"/>
        <v>159.01027594000001</v>
      </c>
      <c r="K1230" s="635">
        <f>SUM('Employee Salary Payroll Tax '!I1232:K1232)</f>
        <v>22909.48</v>
      </c>
      <c r="L1230" s="635">
        <f>'Employee Salary Payroll Tax '!H1232</f>
        <v>0</v>
      </c>
      <c r="M1230" s="293">
        <f t="shared" si="152"/>
        <v>63153.67</v>
      </c>
      <c r="N1230" s="359">
        <f t="shared" si="150"/>
        <v>42.327555247508194</v>
      </c>
      <c r="O1230" s="331"/>
      <c r="P1230" s="61"/>
      <c r="Q1230" s="294"/>
      <c r="R1230" s="292"/>
      <c r="S1230" s="291"/>
    </row>
    <row r="1231" spans="1:19" ht="14.4">
      <c r="A1231" s="36">
        <f t="shared" si="145"/>
        <v>1216</v>
      </c>
      <c r="B1231" s="526"/>
      <c r="C1231" s="36" t="str">
        <f>VLOOKUP('Employee Salary Payroll Tax '!B1233,'Employee Salary Payroll Tax '!$D$1:$E$7,2,FALSE)</f>
        <v>IBEW</v>
      </c>
      <c r="D1231" s="61">
        <f t="shared" si="146"/>
        <v>6.875E-3</v>
      </c>
      <c r="E1231" s="351">
        <f>'Employee Salary Payroll Tax '!N1233</f>
        <v>62119.01</v>
      </c>
      <c r="F1231" s="351">
        <f t="shared" si="147"/>
        <v>62546.07819375</v>
      </c>
      <c r="G1231" s="352"/>
      <c r="H1231" s="351">
        <f t="shared" si="151"/>
        <v>65080.99</v>
      </c>
      <c r="I1231" s="351">
        <f t="shared" si="148"/>
        <v>427.06819374999759</v>
      </c>
      <c r="J1231" s="351">
        <f t="shared" si="149"/>
        <v>26.478228012499851</v>
      </c>
      <c r="K1231" s="635">
        <f>SUM('Employee Salary Payroll Tax '!I1233:K1233)</f>
        <v>62119.01</v>
      </c>
      <c r="L1231" s="635">
        <f>'Employee Salary Payroll Tax '!H1233</f>
        <v>0</v>
      </c>
      <c r="M1231" s="293">
        <f t="shared" si="152"/>
        <v>0</v>
      </c>
      <c r="N1231" s="359">
        <f t="shared" si="150"/>
        <v>26.478228012073604</v>
      </c>
      <c r="O1231" s="331"/>
      <c r="P1231" s="61"/>
      <c r="Q1231" s="294"/>
      <c r="R1231" s="292"/>
      <c r="S1231" s="291"/>
    </row>
    <row r="1232" spans="1:19" ht="14.4">
      <c r="A1232" s="36">
        <f t="shared" si="145"/>
        <v>1217</v>
      </c>
      <c r="B1232" s="526"/>
      <c r="C1232" s="36" t="str">
        <f>VLOOKUP('Employee Salary Payroll Tax '!B1234,'Employee Salary Payroll Tax '!$D$1:$E$7,2,FALSE)</f>
        <v>NonUnion</v>
      </c>
      <c r="D1232" s="61">
        <f t="shared" si="146"/>
        <v>2.98E-2</v>
      </c>
      <c r="E1232" s="351">
        <f>'Employee Salary Payroll Tax '!N1234</f>
        <v>70376.31</v>
      </c>
      <c r="F1232" s="351">
        <f t="shared" si="147"/>
        <v>72473.524038000003</v>
      </c>
      <c r="G1232" s="352"/>
      <c r="H1232" s="351">
        <f t="shared" si="151"/>
        <v>56823.69</v>
      </c>
      <c r="I1232" s="351">
        <f t="shared" si="148"/>
        <v>2097.2140380000055</v>
      </c>
      <c r="J1232" s="351">
        <f t="shared" si="149"/>
        <v>130.02727035600034</v>
      </c>
      <c r="K1232" s="635">
        <f>SUM('Employee Salary Payroll Tax '!I1234:K1234)</f>
        <v>68972.31</v>
      </c>
      <c r="L1232" s="635">
        <f>'Employee Salary Payroll Tax '!H1234</f>
        <v>0</v>
      </c>
      <c r="M1232" s="293">
        <f t="shared" si="152"/>
        <v>1404</v>
      </c>
      <c r="N1232" s="359">
        <f t="shared" si="150"/>
        <v>127.43323995418962</v>
      </c>
      <c r="O1232" s="331"/>
      <c r="P1232" s="61"/>
      <c r="Q1232" s="294"/>
      <c r="R1232" s="292"/>
      <c r="S1232" s="291"/>
    </row>
    <row r="1233" spans="1:19" ht="14.4">
      <c r="A1233" s="36">
        <f t="shared" ref="A1233:A1296" si="153">+A1232+1</f>
        <v>1218</v>
      </c>
      <c r="B1233" s="526"/>
      <c r="C1233" s="36" t="str">
        <f>VLOOKUP('Employee Salary Payroll Tax '!B1235,'Employee Salary Payroll Tax '!$D$1:$E$7,2,FALSE)</f>
        <v>NonUnion</v>
      </c>
      <c r="D1233" s="61">
        <f t="shared" ref="D1233:D1296" si="154">VLOOKUP(C1233,C$9:D$12,2)</f>
        <v>2.98E-2</v>
      </c>
      <c r="E1233" s="351">
        <f>'Employee Salary Payroll Tax '!N1235</f>
        <v>14979.81</v>
      </c>
      <c r="F1233" s="351">
        <f t="shared" ref="F1233:F1296" si="155">E1233*(1+D1233)</f>
        <v>15426.208338</v>
      </c>
      <c r="G1233" s="352"/>
      <c r="H1233" s="351">
        <f t="shared" si="151"/>
        <v>112220.19</v>
      </c>
      <c r="I1233" s="351">
        <f t="shared" ref="I1233:I1296" si="156">F1233-E1233</f>
        <v>446.39833800000088</v>
      </c>
      <c r="J1233" s="351">
        <f t="shared" ref="J1233:J1296" si="157">IF(H1233&gt;I1233,I1233*$J$12,H1233*$J$12)</f>
        <v>27.676696956000054</v>
      </c>
      <c r="K1233" s="635">
        <f>SUM('Employee Salary Payroll Tax '!I1235:K1235)</f>
        <v>3237.49</v>
      </c>
      <c r="L1233" s="635">
        <f>'Employee Salary Payroll Tax '!H1235</f>
        <v>0</v>
      </c>
      <c r="M1233" s="293">
        <f t="shared" si="152"/>
        <v>11742.32</v>
      </c>
      <c r="N1233" s="359">
        <f t="shared" ref="N1233:N1296" si="158">J1233*K1233/(SUM(K1233:M1233)+0.000001)</f>
        <v>5.9815865236007015</v>
      </c>
      <c r="O1233" s="331"/>
      <c r="P1233" s="61"/>
      <c r="Q1233" s="294"/>
      <c r="R1233" s="292"/>
      <c r="S1233" s="291"/>
    </row>
    <row r="1234" spans="1:19" ht="14.4">
      <c r="A1234" s="36">
        <f t="shared" si="153"/>
        <v>1219</v>
      </c>
      <c r="B1234" s="526"/>
      <c r="C1234" s="36" t="str">
        <f>VLOOKUP('Employee Salary Payroll Tax '!B1236,'Employee Salary Payroll Tax '!$D$1:$E$7,2,FALSE)</f>
        <v>IBEW</v>
      </c>
      <c r="D1234" s="61">
        <f t="shared" si="154"/>
        <v>6.875E-3</v>
      </c>
      <c r="E1234" s="351">
        <f>'Employee Salary Payroll Tax '!N1236</f>
        <v>31257.69</v>
      </c>
      <c r="F1234" s="351">
        <f t="shared" si="155"/>
        <v>31472.586618749996</v>
      </c>
      <c r="G1234" s="352"/>
      <c r="H1234" s="351">
        <f t="shared" ref="H1234:H1297" si="159">IF(E1234&gt;$H$12,0,$H$12-E1234)</f>
        <v>95942.31</v>
      </c>
      <c r="I1234" s="351">
        <f t="shared" si="156"/>
        <v>214.89661874999729</v>
      </c>
      <c r="J1234" s="351">
        <f t="shared" si="157"/>
        <v>13.323590362499832</v>
      </c>
      <c r="K1234" s="635">
        <f>SUM('Employee Salary Payroll Tax '!I1236:K1236)</f>
        <v>-2285.59</v>
      </c>
      <c r="L1234" s="635">
        <f>'Employee Salary Payroll Tax '!H1236</f>
        <v>0</v>
      </c>
      <c r="M1234" s="293">
        <f t="shared" ref="M1234:M1297" si="160">E1234-K1234-L1234</f>
        <v>33543.279999999999</v>
      </c>
      <c r="N1234" s="359">
        <f t="shared" si="158"/>
        <v>-0.97423273746882011</v>
      </c>
      <c r="O1234" s="331"/>
      <c r="P1234" s="61"/>
      <c r="Q1234" s="294"/>
      <c r="R1234" s="292"/>
      <c r="S1234" s="291"/>
    </row>
    <row r="1235" spans="1:19" ht="14.4">
      <c r="A1235" s="36">
        <f t="shared" si="153"/>
        <v>1220</v>
      </c>
      <c r="B1235" s="526"/>
      <c r="C1235" s="36" t="str">
        <f>VLOOKUP('Employee Salary Payroll Tax '!B1237,'Employee Salary Payroll Tax '!$D$1:$E$7,2,FALSE)</f>
        <v>NonUnion</v>
      </c>
      <c r="D1235" s="61">
        <f t="shared" si="154"/>
        <v>2.98E-2</v>
      </c>
      <c r="E1235" s="351">
        <f>'Employee Salary Payroll Tax '!N1237</f>
        <v>173217.34</v>
      </c>
      <c r="F1235" s="351">
        <f t="shared" si="155"/>
        <v>178379.216732</v>
      </c>
      <c r="G1235" s="352"/>
      <c r="H1235" s="351">
        <f t="shared" si="159"/>
        <v>0</v>
      </c>
      <c r="I1235" s="351">
        <f t="shared" si="156"/>
        <v>5161.8767320000043</v>
      </c>
      <c r="J1235" s="351">
        <f t="shared" si="157"/>
        <v>0</v>
      </c>
      <c r="K1235" s="635">
        <f>SUM('Employee Salary Payroll Tax '!I1237:K1237)</f>
        <v>57750.54</v>
      </c>
      <c r="L1235" s="635">
        <f>'Employee Salary Payroll Tax '!H1237</f>
        <v>0</v>
      </c>
      <c r="M1235" s="293">
        <f t="shared" si="160"/>
        <v>115466.79999999999</v>
      </c>
      <c r="N1235" s="359">
        <f t="shared" si="158"/>
        <v>0</v>
      </c>
      <c r="O1235" s="331"/>
      <c r="P1235" s="61"/>
      <c r="Q1235" s="294"/>
      <c r="R1235" s="292"/>
      <c r="S1235" s="291"/>
    </row>
    <row r="1236" spans="1:19" ht="14.4">
      <c r="A1236" s="36">
        <f t="shared" si="153"/>
        <v>1221</v>
      </c>
      <c r="B1236" s="526"/>
      <c r="C1236" s="36" t="str">
        <f>VLOOKUP('Employee Salary Payroll Tax '!B1238,'Employee Salary Payroll Tax '!$D$1:$E$7,2,FALSE)</f>
        <v>NonUnion</v>
      </c>
      <c r="D1236" s="61">
        <f t="shared" si="154"/>
        <v>2.98E-2</v>
      </c>
      <c r="E1236" s="351">
        <f>'Employee Salary Payroll Tax '!N1238</f>
        <v>26778.54</v>
      </c>
      <c r="F1236" s="351">
        <f t="shared" si="155"/>
        <v>27576.540492000004</v>
      </c>
      <c r="G1236" s="352"/>
      <c r="H1236" s="351">
        <f t="shared" si="159"/>
        <v>100421.45999999999</v>
      </c>
      <c r="I1236" s="351">
        <f t="shared" si="156"/>
        <v>798.00049200000285</v>
      </c>
      <c r="J1236" s="351">
        <f t="shared" si="157"/>
        <v>49.476030504000178</v>
      </c>
      <c r="K1236" s="635">
        <f>SUM('Employee Salary Payroll Tax '!I1238:K1238)</f>
        <v>26778.54</v>
      </c>
      <c r="L1236" s="635">
        <f>'Employee Salary Payroll Tax '!H1238</f>
        <v>0</v>
      </c>
      <c r="M1236" s="293">
        <f t="shared" si="160"/>
        <v>0</v>
      </c>
      <c r="N1236" s="359">
        <f t="shared" si="158"/>
        <v>49.476030502152575</v>
      </c>
      <c r="O1236" s="331"/>
      <c r="P1236" s="61"/>
      <c r="Q1236" s="294"/>
      <c r="R1236" s="292"/>
      <c r="S1236" s="291"/>
    </row>
    <row r="1237" spans="1:19" ht="14.4">
      <c r="A1237" s="36">
        <f t="shared" si="153"/>
        <v>1222</v>
      </c>
      <c r="B1237" s="526"/>
      <c r="C1237" s="36" t="str">
        <f>VLOOKUP('Employee Salary Payroll Tax '!B1239,'Employee Salary Payroll Tax '!$D$1:$E$7,2,FALSE)</f>
        <v>IBEW</v>
      </c>
      <c r="D1237" s="61">
        <f t="shared" si="154"/>
        <v>6.875E-3</v>
      </c>
      <c r="E1237" s="351">
        <f>'Employee Salary Payroll Tax '!N1239</f>
        <v>30091.03</v>
      </c>
      <c r="F1237" s="351">
        <f t="shared" si="155"/>
        <v>30297.905831249998</v>
      </c>
      <c r="G1237" s="352"/>
      <c r="H1237" s="351">
        <f t="shared" si="159"/>
        <v>97108.97</v>
      </c>
      <c r="I1237" s="351">
        <f t="shared" si="156"/>
        <v>206.87583124999946</v>
      </c>
      <c r="J1237" s="351">
        <f t="shared" si="157"/>
        <v>12.826301537499967</v>
      </c>
      <c r="K1237" s="635">
        <f>SUM('Employee Salary Payroll Tax '!I1239:K1239)</f>
        <v>861.61</v>
      </c>
      <c r="L1237" s="635">
        <f>'Employee Salary Payroll Tax '!H1239</f>
        <v>0</v>
      </c>
      <c r="M1237" s="293">
        <f t="shared" si="160"/>
        <v>29229.42</v>
      </c>
      <c r="N1237" s="359">
        <f t="shared" si="158"/>
        <v>0.36726126248779406</v>
      </c>
      <c r="O1237" s="331"/>
      <c r="P1237" s="61"/>
      <c r="Q1237" s="294"/>
      <c r="R1237" s="292"/>
      <c r="S1237" s="291"/>
    </row>
    <row r="1238" spans="1:19" ht="14.4">
      <c r="A1238" s="36">
        <f t="shared" si="153"/>
        <v>1223</v>
      </c>
      <c r="B1238" s="526"/>
      <c r="C1238" s="36" t="str">
        <f>VLOOKUP('Employee Salary Payroll Tax '!B1240,'Employee Salary Payroll Tax '!$D$1:$E$7,2,FALSE)</f>
        <v>NonUnion</v>
      </c>
      <c r="D1238" s="61">
        <f t="shared" si="154"/>
        <v>2.98E-2</v>
      </c>
      <c r="E1238" s="351">
        <f>'Employee Salary Payroll Tax '!N1240</f>
        <v>69368.08</v>
      </c>
      <c r="F1238" s="351">
        <f t="shared" si="155"/>
        <v>71435.24878400001</v>
      </c>
      <c r="G1238" s="352"/>
      <c r="H1238" s="351">
        <f t="shared" si="159"/>
        <v>57831.92</v>
      </c>
      <c r="I1238" s="351">
        <f t="shared" si="156"/>
        <v>2067.1687840000086</v>
      </c>
      <c r="J1238" s="351">
        <f t="shared" si="157"/>
        <v>128.16446460800054</v>
      </c>
      <c r="K1238" s="635">
        <f>SUM('Employee Salary Payroll Tax '!I1240:K1240)</f>
        <v>69368.08</v>
      </c>
      <c r="L1238" s="635">
        <f>'Employee Salary Payroll Tax '!H1240</f>
        <v>0</v>
      </c>
      <c r="M1238" s="293">
        <f t="shared" si="160"/>
        <v>0</v>
      </c>
      <c r="N1238" s="359">
        <f t="shared" si="158"/>
        <v>128.16446460615296</v>
      </c>
      <c r="O1238" s="331"/>
      <c r="P1238" s="61"/>
      <c r="Q1238" s="294"/>
      <c r="R1238" s="292"/>
      <c r="S1238" s="291"/>
    </row>
    <row r="1239" spans="1:19" ht="14.4">
      <c r="A1239" s="36">
        <f t="shared" si="153"/>
        <v>1224</v>
      </c>
      <c r="B1239" s="526"/>
      <c r="C1239" s="36" t="str">
        <f>VLOOKUP('Employee Salary Payroll Tax '!B1241,'Employee Salary Payroll Tax '!$D$1:$E$7,2,FALSE)</f>
        <v>NonUnion</v>
      </c>
      <c r="D1239" s="61">
        <f t="shared" si="154"/>
        <v>2.98E-2</v>
      </c>
      <c r="E1239" s="351">
        <f>'Employee Salary Payroll Tax '!N1241</f>
        <v>64731.19</v>
      </c>
      <c r="F1239" s="351">
        <f t="shared" si="155"/>
        <v>66660.179462</v>
      </c>
      <c r="G1239" s="352"/>
      <c r="H1239" s="351">
        <f t="shared" si="159"/>
        <v>62468.81</v>
      </c>
      <c r="I1239" s="351">
        <f t="shared" si="156"/>
        <v>1928.9894619999977</v>
      </c>
      <c r="J1239" s="351">
        <f t="shared" si="157"/>
        <v>119.59734664399986</v>
      </c>
      <c r="K1239" s="635">
        <f>SUM('Employee Salary Payroll Tax '!I1241:K1241)</f>
        <v>16162.240000000002</v>
      </c>
      <c r="L1239" s="635">
        <f>'Employee Salary Payroll Tax '!H1241</f>
        <v>0</v>
      </c>
      <c r="M1239" s="293">
        <f t="shared" si="160"/>
        <v>48568.95</v>
      </c>
      <c r="N1239" s="359">
        <f t="shared" si="158"/>
        <v>29.861354623538652</v>
      </c>
      <c r="O1239" s="331"/>
      <c r="P1239" s="61"/>
      <c r="Q1239" s="294"/>
      <c r="R1239" s="292"/>
      <c r="S1239" s="291"/>
    </row>
    <row r="1240" spans="1:19" ht="14.4">
      <c r="A1240" s="36">
        <f t="shared" si="153"/>
        <v>1225</v>
      </c>
      <c r="B1240" s="526"/>
      <c r="C1240" s="36" t="str">
        <f>VLOOKUP('Employee Salary Payroll Tax '!B1242,'Employee Salary Payroll Tax '!$D$1:$E$7,2,FALSE)</f>
        <v>NonUnion</v>
      </c>
      <c r="D1240" s="61">
        <f t="shared" si="154"/>
        <v>2.98E-2</v>
      </c>
      <c r="E1240" s="351">
        <f>'Employee Salary Payroll Tax '!N1242</f>
        <v>12687.99</v>
      </c>
      <c r="F1240" s="351">
        <f t="shared" si="155"/>
        <v>13066.092102000001</v>
      </c>
      <c r="G1240" s="352"/>
      <c r="H1240" s="351">
        <f t="shared" si="159"/>
        <v>114512.01</v>
      </c>
      <c r="I1240" s="351">
        <f t="shared" si="156"/>
        <v>378.10210200000074</v>
      </c>
      <c r="J1240" s="351">
        <f t="shared" si="157"/>
        <v>23.442330324000046</v>
      </c>
      <c r="K1240" s="635">
        <f>SUM('Employee Salary Payroll Tax '!I1242:K1242)</f>
        <v>3658.75</v>
      </c>
      <c r="L1240" s="635">
        <f>'Employee Salary Payroll Tax '!H1242</f>
        <v>8887.4</v>
      </c>
      <c r="M1240" s="293">
        <f t="shared" si="160"/>
        <v>141.84000000000015</v>
      </c>
      <c r="N1240" s="359">
        <f t="shared" si="158"/>
        <v>6.7599064994672329</v>
      </c>
      <c r="O1240" s="331"/>
      <c r="P1240" s="61"/>
      <c r="Q1240" s="294"/>
      <c r="R1240" s="292"/>
      <c r="S1240" s="291"/>
    </row>
    <row r="1241" spans="1:19" ht="14.4">
      <c r="A1241" s="36">
        <f t="shared" si="153"/>
        <v>1226</v>
      </c>
      <c r="B1241" s="526"/>
      <c r="C1241" s="36" t="str">
        <f>VLOOKUP('Employee Salary Payroll Tax '!B1243,'Employee Salary Payroll Tax '!$D$1:$E$7,2,FALSE)</f>
        <v>IBEW</v>
      </c>
      <c r="D1241" s="61">
        <f t="shared" si="154"/>
        <v>6.875E-3</v>
      </c>
      <c r="E1241" s="351">
        <f>'Employee Salary Payroll Tax '!N1243</f>
        <v>50205</v>
      </c>
      <c r="F1241" s="351">
        <f t="shared" si="155"/>
        <v>50550.159374999996</v>
      </c>
      <c r="G1241" s="352"/>
      <c r="H1241" s="351">
        <f t="shared" si="159"/>
        <v>76995</v>
      </c>
      <c r="I1241" s="351">
        <f t="shared" si="156"/>
        <v>345.15937499999563</v>
      </c>
      <c r="J1241" s="351">
        <f t="shared" si="157"/>
        <v>21.39988124999973</v>
      </c>
      <c r="K1241" s="635">
        <f>SUM('Employee Salary Payroll Tax '!I1243:K1243)</f>
        <v>49815.01</v>
      </c>
      <c r="L1241" s="635">
        <f>'Employee Salary Payroll Tax '!H1243</f>
        <v>0</v>
      </c>
      <c r="M1241" s="293">
        <f t="shared" si="160"/>
        <v>389.98999999999796</v>
      </c>
      <c r="N1241" s="359">
        <f t="shared" si="158"/>
        <v>21.233648012076792</v>
      </c>
      <c r="O1241" s="331"/>
      <c r="P1241" s="61"/>
      <c r="Q1241" s="294"/>
      <c r="R1241" s="292"/>
      <c r="S1241" s="291"/>
    </row>
    <row r="1242" spans="1:19" ht="14.4">
      <c r="A1242" s="36">
        <f t="shared" si="153"/>
        <v>1227</v>
      </c>
      <c r="B1242" s="526"/>
      <c r="C1242" s="36" t="str">
        <f>VLOOKUP('Employee Salary Payroll Tax '!B1244,'Employee Salary Payroll Tax '!$D$1:$E$7,2,FALSE)</f>
        <v>IBEW</v>
      </c>
      <c r="D1242" s="61">
        <f t="shared" si="154"/>
        <v>6.875E-3</v>
      </c>
      <c r="E1242" s="351">
        <f>'Employee Salary Payroll Tax '!N1244</f>
        <v>48222.14</v>
      </c>
      <c r="F1242" s="351">
        <f t="shared" si="155"/>
        <v>48553.667212499997</v>
      </c>
      <c r="G1242" s="352"/>
      <c r="H1242" s="351">
        <f t="shared" si="159"/>
        <v>78977.86</v>
      </c>
      <c r="I1242" s="351">
        <f t="shared" si="156"/>
        <v>331.5272124999974</v>
      </c>
      <c r="J1242" s="351">
        <f t="shared" si="157"/>
        <v>20.554687174999838</v>
      </c>
      <c r="K1242" s="635">
        <f>SUM('Employee Salary Payroll Tax '!I1244:K1244)</f>
        <v>1746.69</v>
      </c>
      <c r="L1242" s="635">
        <f>'Employee Salary Payroll Tax '!H1244</f>
        <v>0</v>
      </c>
      <c r="M1242" s="293">
        <f t="shared" si="160"/>
        <v>46475.45</v>
      </c>
      <c r="N1242" s="359">
        <f t="shared" si="158"/>
        <v>0.74452661248455465</v>
      </c>
      <c r="O1242" s="331"/>
      <c r="P1242" s="61"/>
      <c r="Q1242" s="294"/>
      <c r="R1242" s="292"/>
      <c r="S1242" s="291"/>
    </row>
    <row r="1243" spans="1:19" ht="14.4">
      <c r="A1243" s="36">
        <f t="shared" si="153"/>
        <v>1228</v>
      </c>
      <c r="B1243" s="526"/>
      <c r="C1243" s="36" t="str">
        <f>VLOOKUP('Employee Salary Payroll Tax '!B1245,'Employee Salary Payroll Tax '!$D$1:$E$7,2,FALSE)</f>
        <v>NonUnion</v>
      </c>
      <c r="D1243" s="61">
        <f t="shared" si="154"/>
        <v>2.98E-2</v>
      </c>
      <c r="E1243" s="351">
        <f>'Employee Salary Payroll Tax '!N1245</f>
        <v>61638.38</v>
      </c>
      <c r="F1243" s="351">
        <f t="shared" si="155"/>
        <v>63475.203723999999</v>
      </c>
      <c r="G1243" s="352"/>
      <c r="H1243" s="351">
        <f t="shared" si="159"/>
        <v>65561.62</v>
      </c>
      <c r="I1243" s="351">
        <f t="shared" si="156"/>
        <v>1836.8237240000017</v>
      </c>
      <c r="J1243" s="351">
        <f t="shared" si="157"/>
        <v>113.88307088800011</v>
      </c>
      <c r="K1243" s="635">
        <f>SUM('Employee Salary Payroll Tax '!I1245:K1245)</f>
        <v>16642.23</v>
      </c>
      <c r="L1243" s="635">
        <f>'Employee Salary Payroll Tax '!H1245</f>
        <v>0</v>
      </c>
      <c r="M1243" s="293">
        <f t="shared" si="160"/>
        <v>44996.149999999994</v>
      </c>
      <c r="N1243" s="359">
        <f t="shared" si="158"/>
        <v>30.748184147501185</v>
      </c>
      <c r="O1243" s="331"/>
      <c r="P1243" s="61"/>
      <c r="Q1243" s="294"/>
      <c r="R1243" s="292"/>
      <c r="S1243" s="291"/>
    </row>
    <row r="1244" spans="1:19" ht="14.4">
      <c r="A1244" s="36">
        <f t="shared" si="153"/>
        <v>1229</v>
      </c>
      <c r="B1244" s="526"/>
      <c r="C1244" s="36" t="str">
        <f>VLOOKUP('Employee Salary Payroll Tax '!B1246,'Employee Salary Payroll Tax '!$D$1:$E$7,2,FALSE)</f>
        <v>IBEW</v>
      </c>
      <c r="D1244" s="61">
        <f t="shared" si="154"/>
        <v>6.875E-3</v>
      </c>
      <c r="E1244" s="351">
        <f>'Employee Salary Payroll Tax '!N1246</f>
        <v>185772.18</v>
      </c>
      <c r="F1244" s="351">
        <f t="shared" si="155"/>
        <v>187049.36373749998</v>
      </c>
      <c r="G1244" s="352"/>
      <c r="H1244" s="351">
        <f t="shared" si="159"/>
        <v>0</v>
      </c>
      <c r="I1244" s="351">
        <f t="shared" si="156"/>
        <v>1277.1837374999886</v>
      </c>
      <c r="J1244" s="351">
        <f t="shared" si="157"/>
        <v>0</v>
      </c>
      <c r="K1244" s="635">
        <f>SUM('Employee Salary Payroll Tax '!I1246:K1246)</f>
        <v>149227.21</v>
      </c>
      <c r="L1244" s="635">
        <f>'Employee Salary Payroll Tax '!H1246</f>
        <v>0</v>
      </c>
      <c r="M1244" s="293">
        <f t="shared" si="160"/>
        <v>36544.97</v>
      </c>
      <c r="N1244" s="359">
        <f t="shared" si="158"/>
        <v>0</v>
      </c>
      <c r="O1244" s="331"/>
      <c r="P1244" s="61"/>
      <c r="Q1244" s="294"/>
      <c r="R1244" s="292"/>
      <c r="S1244" s="291"/>
    </row>
    <row r="1245" spans="1:19" ht="14.4">
      <c r="A1245" s="36">
        <f t="shared" si="153"/>
        <v>1230</v>
      </c>
      <c r="B1245" s="526"/>
      <c r="C1245" s="36" t="str">
        <f>VLOOKUP('Employee Salary Payroll Tax '!B1247,'Employee Salary Payroll Tax '!$D$1:$E$7,2,FALSE)</f>
        <v>IBEW</v>
      </c>
      <c r="D1245" s="61">
        <f t="shared" si="154"/>
        <v>6.875E-3</v>
      </c>
      <c r="E1245" s="351">
        <f>'Employee Salary Payroll Tax '!N1247</f>
        <v>110016.74</v>
      </c>
      <c r="F1245" s="351">
        <f t="shared" si="155"/>
        <v>110773.10508750001</v>
      </c>
      <c r="G1245" s="352"/>
      <c r="H1245" s="351">
        <f t="shared" si="159"/>
        <v>17183.259999999995</v>
      </c>
      <c r="I1245" s="351">
        <f t="shared" si="156"/>
        <v>756.36508750000212</v>
      </c>
      <c r="J1245" s="351">
        <f t="shared" si="157"/>
        <v>46.894635425000132</v>
      </c>
      <c r="K1245" s="635">
        <f>SUM('Employee Salary Payroll Tax '!I1247:K1247)</f>
        <v>60836.89</v>
      </c>
      <c r="L1245" s="635">
        <f>'Employee Salary Payroll Tax '!H1247</f>
        <v>0</v>
      </c>
      <c r="M1245" s="293">
        <f t="shared" si="160"/>
        <v>49179.850000000006</v>
      </c>
      <c r="N1245" s="359">
        <f t="shared" si="158"/>
        <v>25.931724362264365</v>
      </c>
      <c r="O1245" s="331"/>
      <c r="P1245" s="61"/>
      <c r="Q1245" s="294"/>
      <c r="R1245" s="292"/>
      <c r="S1245" s="291"/>
    </row>
    <row r="1246" spans="1:19" ht="14.4">
      <c r="A1246" s="36">
        <f t="shared" si="153"/>
        <v>1231</v>
      </c>
      <c r="B1246" s="526"/>
      <c r="C1246" s="36" t="str">
        <f>VLOOKUP('Employee Salary Payroll Tax '!B1248,'Employee Salary Payroll Tax '!$D$1:$E$7,2,FALSE)</f>
        <v>NonUnion</v>
      </c>
      <c r="D1246" s="61">
        <f t="shared" si="154"/>
        <v>2.98E-2</v>
      </c>
      <c r="E1246" s="351">
        <f>'Employee Salary Payroll Tax '!N1248</f>
        <v>52420.35</v>
      </c>
      <c r="F1246" s="351">
        <f t="shared" si="155"/>
        <v>53982.476430000002</v>
      </c>
      <c r="G1246" s="352"/>
      <c r="H1246" s="351">
        <f t="shared" si="159"/>
        <v>74779.649999999994</v>
      </c>
      <c r="I1246" s="351">
        <f t="shared" si="156"/>
        <v>1562.1264300000039</v>
      </c>
      <c r="J1246" s="351">
        <f t="shared" si="157"/>
        <v>96.85183866000024</v>
      </c>
      <c r="K1246" s="635">
        <f>SUM('Employee Salary Payroll Tax '!I1248:K1248)</f>
        <v>50325.64</v>
      </c>
      <c r="L1246" s="635">
        <f>'Employee Salary Payroll Tax '!H1248</f>
        <v>0</v>
      </c>
      <c r="M1246" s="293">
        <f t="shared" si="160"/>
        <v>2094.7099999999991</v>
      </c>
      <c r="N1246" s="359">
        <f t="shared" si="158"/>
        <v>92.981652462226464</v>
      </c>
      <c r="O1246" s="331"/>
      <c r="P1246" s="61"/>
      <c r="Q1246" s="294"/>
      <c r="R1246" s="292"/>
      <c r="S1246" s="291"/>
    </row>
    <row r="1247" spans="1:19" ht="14.4">
      <c r="A1247" s="36">
        <f t="shared" si="153"/>
        <v>1232</v>
      </c>
      <c r="B1247" s="526"/>
      <c r="C1247" s="36" t="str">
        <f>VLOOKUP('Employee Salary Payroll Tax '!B1249,'Employee Salary Payroll Tax '!$D$1:$E$7,2,FALSE)</f>
        <v>NonUnion</v>
      </c>
      <c r="D1247" s="61">
        <f t="shared" si="154"/>
        <v>2.98E-2</v>
      </c>
      <c r="E1247" s="351">
        <f>'Employee Salary Payroll Tax '!N1249</f>
        <v>16844.38</v>
      </c>
      <c r="F1247" s="351">
        <f t="shared" si="155"/>
        <v>17346.342524000003</v>
      </c>
      <c r="G1247" s="352"/>
      <c r="H1247" s="351">
        <f t="shared" si="159"/>
        <v>110355.62</v>
      </c>
      <c r="I1247" s="351">
        <f t="shared" si="156"/>
        <v>501.9625240000023</v>
      </c>
      <c r="J1247" s="351">
        <f t="shared" si="157"/>
        <v>31.121676488000144</v>
      </c>
      <c r="K1247" s="635">
        <f>SUM('Employee Salary Payroll Tax '!I1249:K1249)</f>
        <v>733.08</v>
      </c>
      <c r="L1247" s="635">
        <f>'Employee Salary Payroll Tax '!H1249</f>
        <v>0</v>
      </c>
      <c r="M1247" s="293">
        <f t="shared" si="160"/>
        <v>16111.300000000001</v>
      </c>
      <c r="N1247" s="359">
        <f t="shared" si="158"/>
        <v>1.3544386079195974</v>
      </c>
      <c r="O1247" s="331"/>
      <c r="P1247" s="61"/>
      <c r="Q1247" s="294"/>
      <c r="R1247" s="292"/>
      <c r="S1247" s="291"/>
    </row>
    <row r="1248" spans="1:19" ht="14.4">
      <c r="A1248" s="36">
        <f t="shared" si="153"/>
        <v>1233</v>
      </c>
      <c r="B1248" s="526"/>
      <c r="C1248" s="36" t="str">
        <f>VLOOKUP('Employee Salary Payroll Tax '!B1250,'Employee Salary Payroll Tax '!$D$1:$E$7,2,FALSE)</f>
        <v>IBEW</v>
      </c>
      <c r="D1248" s="61">
        <f t="shared" si="154"/>
        <v>6.875E-3</v>
      </c>
      <c r="E1248" s="351">
        <f>'Employee Salary Payroll Tax '!N1250</f>
        <v>39196.410000000003</v>
      </c>
      <c r="F1248" s="351">
        <f t="shared" si="155"/>
        <v>39465.885318749999</v>
      </c>
      <c r="G1248" s="352"/>
      <c r="H1248" s="351">
        <f t="shared" si="159"/>
        <v>88003.59</v>
      </c>
      <c r="I1248" s="351">
        <f t="shared" si="156"/>
        <v>269.47531874999549</v>
      </c>
      <c r="J1248" s="351">
        <f t="shared" si="157"/>
        <v>16.70746976249972</v>
      </c>
      <c r="K1248" s="635">
        <f>SUM('Employee Salary Payroll Tax '!I1250:K1250)</f>
        <v>1093.79</v>
      </c>
      <c r="L1248" s="635">
        <f>'Employee Salary Payroll Tax '!H1250</f>
        <v>0</v>
      </c>
      <c r="M1248" s="293">
        <f t="shared" si="160"/>
        <v>38102.620000000003</v>
      </c>
      <c r="N1248" s="359">
        <f t="shared" si="158"/>
        <v>0.46622798748809752</v>
      </c>
      <c r="O1248" s="331"/>
      <c r="P1248" s="61"/>
      <c r="Q1248" s="294"/>
      <c r="R1248" s="292"/>
      <c r="S1248" s="291"/>
    </row>
    <row r="1249" spans="1:19" ht="14.4">
      <c r="A1249" s="36">
        <f t="shared" si="153"/>
        <v>1234</v>
      </c>
      <c r="B1249" s="526"/>
      <c r="C1249" s="36" t="str">
        <f>VLOOKUP('Employee Salary Payroll Tax '!B1251,'Employee Salary Payroll Tax '!$D$1:$E$7,2,FALSE)</f>
        <v>NonUnion</v>
      </c>
      <c r="D1249" s="61">
        <f t="shared" si="154"/>
        <v>2.98E-2</v>
      </c>
      <c r="E1249" s="351">
        <f>'Employee Salary Payroll Tax '!N1251</f>
        <v>78533.25</v>
      </c>
      <c r="F1249" s="351">
        <f t="shared" si="155"/>
        <v>80873.540850000005</v>
      </c>
      <c r="G1249" s="352"/>
      <c r="H1249" s="351">
        <f t="shared" si="159"/>
        <v>48666.75</v>
      </c>
      <c r="I1249" s="351">
        <f t="shared" si="156"/>
        <v>2340.2908500000049</v>
      </c>
      <c r="J1249" s="351">
        <f t="shared" si="157"/>
        <v>145.09803270000029</v>
      </c>
      <c r="K1249" s="635">
        <f>SUM('Employee Salary Payroll Tax '!I1251:K1251)</f>
        <v>13363.4</v>
      </c>
      <c r="L1249" s="635">
        <f>'Employee Salary Payroll Tax '!H1251</f>
        <v>1399.93</v>
      </c>
      <c r="M1249" s="293">
        <f t="shared" si="160"/>
        <v>63769.919999999998</v>
      </c>
      <c r="N1249" s="359">
        <f t="shared" si="158"/>
        <v>24.690217839685658</v>
      </c>
      <c r="O1249" s="331"/>
      <c r="P1249" s="61"/>
      <c r="Q1249" s="294"/>
      <c r="R1249" s="292"/>
      <c r="S1249" s="291"/>
    </row>
    <row r="1250" spans="1:19" ht="14.4">
      <c r="A1250" s="36">
        <f t="shared" si="153"/>
        <v>1235</v>
      </c>
      <c r="B1250" s="526"/>
      <c r="C1250" s="36" t="str">
        <f>VLOOKUP('Employee Salary Payroll Tax '!B1252,'Employee Salary Payroll Tax '!$D$1:$E$7,2,FALSE)</f>
        <v>NonUnion</v>
      </c>
      <c r="D1250" s="61">
        <f t="shared" si="154"/>
        <v>2.98E-2</v>
      </c>
      <c r="E1250" s="351">
        <f>'Employee Salary Payroll Tax '!N1252</f>
        <v>61152.35</v>
      </c>
      <c r="F1250" s="351">
        <f t="shared" si="155"/>
        <v>62974.690029999998</v>
      </c>
      <c r="G1250" s="352"/>
      <c r="H1250" s="351">
        <f t="shared" si="159"/>
        <v>66047.649999999994</v>
      </c>
      <c r="I1250" s="351">
        <f t="shared" si="156"/>
        <v>1822.3400299999994</v>
      </c>
      <c r="J1250" s="351">
        <f t="shared" si="157"/>
        <v>112.98508185999997</v>
      </c>
      <c r="K1250" s="635">
        <f>SUM('Employee Salary Payroll Tax '!I1252:K1252)</f>
        <v>61152.35</v>
      </c>
      <c r="L1250" s="635">
        <f>'Employee Salary Payroll Tax '!H1252</f>
        <v>0</v>
      </c>
      <c r="M1250" s="293">
        <f t="shared" si="160"/>
        <v>0</v>
      </c>
      <c r="N1250" s="359">
        <f t="shared" si="158"/>
        <v>112.98508185815237</v>
      </c>
      <c r="O1250" s="331"/>
      <c r="P1250" s="61"/>
      <c r="Q1250" s="294"/>
      <c r="R1250" s="292"/>
      <c r="S1250" s="291"/>
    </row>
    <row r="1251" spans="1:19" ht="14.4">
      <c r="A1251" s="36">
        <f t="shared" si="153"/>
        <v>1236</v>
      </c>
      <c r="B1251" s="526"/>
      <c r="C1251" s="36" t="str">
        <f>VLOOKUP('Employee Salary Payroll Tax '!B1253,'Employee Salary Payroll Tax '!$D$1:$E$7,2,FALSE)</f>
        <v>NonUnion</v>
      </c>
      <c r="D1251" s="61">
        <f t="shared" si="154"/>
        <v>2.98E-2</v>
      </c>
      <c r="E1251" s="351">
        <f>'Employee Salary Payroll Tax '!N1253</f>
        <v>55971.07</v>
      </c>
      <c r="F1251" s="351">
        <f t="shared" si="155"/>
        <v>57639.007885999999</v>
      </c>
      <c r="G1251" s="352"/>
      <c r="H1251" s="351">
        <f t="shared" si="159"/>
        <v>71228.929999999993</v>
      </c>
      <c r="I1251" s="351">
        <f t="shared" si="156"/>
        <v>1667.9378859999997</v>
      </c>
      <c r="J1251" s="351">
        <f t="shared" si="157"/>
        <v>103.41214893199998</v>
      </c>
      <c r="K1251" s="635">
        <f>SUM('Employee Salary Payroll Tax '!I1253:K1253)</f>
        <v>11121.68</v>
      </c>
      <c r="L1251" s="635">
        <f>'Employee Salary Payroll Tax '!H1253</f>
        <v>0</v>
      </c>
      <c r="M1251" s="293">
        <f t="shared" si="160"/>
        <v>44849.39</v>
      </c>
      <c r="N1251" s="359">
        <f t="shared" si="158"/>
        <v>20.54841596763287</v>
      </c>
      <c r="O1251" s="331"/>
      <c r="P1251" s="61"/>
      <c r="Q1251" s="294"/>
      <c r="R1251" s="292"/>
      <c r="S1251" s="291"/>
    </row>
    <row r="1252" spans="1:19" ht="14.4">
      <c r="A1252" s="36">
        <f t="shared" si="153"/>
        <v>1237</v>
      </c>
      <c r="B1252" s="526"/>
      <c r="C1252" s="36" t="str">
        <f>VLOOKUP('Employee Salary Payroll Tax '!B1254,'Employee Salary Payroll Tax '!$D$1:$E$7,2,FALSE)</f>
        <v>NonUnion</v>
      </c>
      <c r="D1252" s="61">
        <f t="shared" si="154"/>
        <v>2.98E-2</v>
      </c>
      <c r="E1252" s="351">
        <f>'Employee Salary Payroll Tax '!N1254</f>
        <v>51506.76</v>
      </c>
      <c r="F1252" s="351">
        <f t="shared" si="155"/>
        <v>53041.661448000006</v>
      </c>
      <c r="G1252" s="352"/>
      <c r="H1252" s="351">
        <f t="shared" si="159"/>
        <v>75693.239999999991</v>
      </c>
      <c r="I1252" s="351">
        <f t="shared" si="156"/>
        <v>1534.9014480000042</v>
      </c>
      <c r="J1252" s="351">
        <f t="shared" si="157"/>
        <v>95.163889776000261</v>
      </c>
      <c r="K1252" s="635">
        <f>SUM('Employee Salary Payroll Tax '!I1254:K1254)</f>
        <v>19363.289999999997</v>
      </c>
      <c r="L1252" s="635">
        <f>'Employee Salary Payroll Tax '!H1254</f>
        <v>16645.47</v>
      </c>
      <c r="M1252" s="293">
        <f t="shared" si="160"/>
        <v>15498.000000000004</v>
      </c>
      <c r="N1252" s="359">
        <f t="shared" si="158"/>
        <v>35.775614603305513</v>
      </c>
      <c r="O1252" s="331"/>
      <c r="P1252" s="61"/>
      <c r="Q1252" s="294"/>
      <c r="R1252" s="292"/>
      <c r="S1252" s="291"/>
    </row>
    <row r="1253" spans="1:19" ht="14.4">
      <c r="A1253" s="36">
        <f t="shared" si="153"/>
        <v>1238</v>
      </c>
      <c r="B1253" s="526"/>
      <c r="C1253" s="36" t="str">
        <f>VLOOKUP('Employee Salary Payroll Tax '!B1255,'Employee Salary Payroll Tax '!$D$1:$E$7,2,FALSE)</f>
        <v>IBEW</v>
      </c>
      <c r="D1253" s="61">
        <f t="shared" si="154"/>
        <v>6.875E-3</v>
      </c>
      <c r="E1253" s="351">
        <f>'Employee Salary Payroll Tax '!N1255</f>
        <v>32293.78</v>
      </c>
      <c r="F1253" s="351">
        <f t="shared" si="155"/>
        <v>32515.799737499998</v>
      </c>
      <c r="G1253" s="352"/>
      <c r="H1253" s="351">
        <f t="shared" si="159"/>
        <v>94906.22</v>
      </c>
      <c r="I1253" s="351">
        <f t="shared" si="156"/>
        <v>222.01973749999888</v>
      </c>
      <c r="J1253" s="351">
        <f t="shared" si="157"/>
        <v>13.765223724999931</v>
      </c>
      <c r="K1253" s="635">
        <f>SUM('Employee Salary Payroll Tax '!I1255:K1255)</f>
        <v>1037.74</v>
      </c>
      <c r="L1253" s="635">
        <f>'Employee Salary Payroll Tax '!H1255</f>
        <v>0</v>
      </c>
      <c r="M1253" s="293">
        <f t="shared" si="160"/>
        <v>31256.039999999997</v>
      </c>
      <c r="N1253" s="359">
        <f t="shared" si="158"/>
        <v>0.44233667498630053</v>
      </c>
      <c r="O1253" s="331"/>
      <c r="P1253" s="61"/>
      <c r="Q1253" s="294"/>
      <c r="R1253" s="292"/>
      <c r="S1253" s="291"/>
    </row>
    <row r="1254" spans="1:19" ht="14.4">
      <c r="A1254" s="36">
        <f t="shared" si="153"/>
        <v>1239</v>
      </c>
      <c r="B1254" s="526"/>
      <c r="C1254" s="36" t="str">
        <f>VLOOKUP('Employee Salary Payroll Tax '!B1256,'Employee Salary Payroll Tax '!$D$1:$E$7,2,FALSE)</f>
        <v>NonUnion</v>
      </c>
      <c r="D1254" s="61">
        <f t="shared" si="154"/>
        <v>2.98E-2</v>
      </c>
      <c r="E1254" s="351">
        <f>'Employee Salary Payroll Tax '!N1256</f>
        <v>63200.91</v>
      </c>
      <c r="F1254" s="351">
        <f t="shared" si="155"/>
        <v>65084.29711800001</v>
      </c>
      <c r="G1254" s="352"/>
      <c r="H1254" s="351">
        <f t="shared" si="159"/>
        <v>63999.09</v>
      </c>
      <c r="I1254" s="351">
        <f t="shared" si="156"/>
        <v>1883.387118000006</v>
      </c>
      <c r="J1254" s="351">
        <f t="shared" si="157"/>
        <v>116.77000131600037</v>
      </c>
      <c r="K1254" s="635">
        <f>SUM('Employee Salary Payroll Tax '!I1256:K1256)</f>
        <v>21541.64</v>
      </c>
      <c r="L1254" s="635">
        <f>'Employee Salary Payroll Tax '!H1256</f>
        <v>0</v>
      </c>
      <c r="M1254" s="293">
        <f t="shared" si="160"/>
        <v>41659.270000000004</v>
      </c>
      <c r="N1254" s="359">
        <f t="shared" si="158"/>
        <v>39.800334063370379</v>
      </c>
      <c r="O1254" s="331"/>
      <c r="P1254" s="61"/>
      <c r="Q1254" s="294"/>
      <c r="R1254" s="292"/>
      <c r="S1254" s="291"/>
    </row>
    <row r="1255" spans="1:19" ht="14.4">
      <c r="A1255" s="36">
        <f t="shared" si="153"/>
        <v>1240</v>
      </c>
      <c r="B1255" s="526"/>
      <c r="C1255" s="36" t="str">
        <f>VLOOKUP('Employee Salary Payroll Tax '!B1257,'Employee Salary Payroll Tax '!$D$1:$E$7,2,FALSE)</f>
        <v>NonUnion</v>
      </c>
      <c r="D1255" s="61">
        <f t="shared" si="154"/>
        <v>2.98E-2</v>
      </c>
      <c r="E1255" s="351">
        <f>'Employee Salary Payroll Tax '!N1257</f>
        <v>78050.990000000005</v>
      </c>
      <c r="F1255" s="351">
        <f t="shared" si="155"/>
        <v>80376.90950200001</v>
      </c>
      <c r="G1255" s="352"/>
      <c r="H1255" s="351">
        <f t="shared" si="159"/>
        <v>49149.009999999995</v>
      </c>
      <c r="I1255" s="351">
        <f t="shared" si="156"/>
        <v>2325.9195020000043</v>
      </c>
      <c r="J1255" s="351">
        <f t="shared" si="157"/>
        <v>144.20700912400025</v>
      </c>
      <c r="K1255" s="635">
        <f>SUM('Employee Salary Payroll Tax '!I1257:K1257)</f>
        <v>39898.949999999997</v>
      </c>
      <c r="L1255" s="635">
        <f>'Employee Salary Payroll Tax '!H1257</f>
        <v>0</v>
      </c>
      <c r="M1255" s="293">
        <f t="shared" si="160"/>
        <v>38152.040000000008</v>
      </c>
      <c r="N1255" s="359">
        <f t="shared" si="158"/>
        <v>73.717300019055656</v>
      </c>
      <c r="O1255" s="331"/>
      <c r="P1255" s="61"/>
      <c r="Q1255" s="294"/>
      <c r="R1255" s="292"/>
      <c r="S1255" s="291"/>
    </row>
    <row r="1256" spans="1:19" ht="14.4">
      <c r="A1256" s="36">
        <f t="shared" si="153"/>
        <v>1241</v>
      </c>
      <c r="B1256" s="526"/>
      <c r="C1256" s="36" t="str">
        <f>VLOOKUP('Employee Salary Payroll Tax '!B1258,'Employee Salary Payroll Tax '!$D$1:$E$7,2,FALSE)</f>
        <v>NonUnion</v>
      </c>
      <c r="D1256" s="61">
        <f t="shared" si="154"/>
        <v>2.98E-2</v>
      </c>
      <c r="E1256" s="351">
        <f>'Employee Salary Payroll Tax '!N1258</f>
        <v>64282.12</v>
      </c>
      <c r="F1256" s="351">
        <f t="shared" si="155"/>
        <v>66197.727176</v>
      </c>
      <c r="G1256" s="352"/>
      <c r="H1256" s="351">
        <f t="shared" si="159"/>
        <v>62917.88</v>
      </c>
      <c r="I1256" s="351">
        <f t="shared" si="156"/>
        <v>1915.6071759999977</v>
      </c>
      <c r="J1256" s="351">
        <f t="shared" si="157"/>
        <v>118.76764491199985</v>
      </c>
      <c r="K1256" s="635">
        <f>SUM('Employee Salary Payroll Tax '!I1258:K1258)</f>
        <v>64282.119999999995</v>
      </c>
      <c r="L1256" s="635">
        <f>'Employee Salary Payroll Tax '!H1258</f>
        <v>0</v>
      </c>
      <c r="M1256" s="293">
        <f t="shared" si="160"/>
        <v>7.2759576141834259E-12</v>
      </c>
      <c r="N1256" s="359">
        <f t="shared" si="158"/>
        <v>118.76764491015223</v>
      </c>
      <c r="O1256" s="331"/>
      <c r="P1256" s="61"/>
      <c r="Q1256" s="294"/>
      <c r="R1256" s="292"/>
      <c r="S1256" s="291"/>
    </row>
    <row r="1257" spans="1:19" ht="14.4">
      <c r="A1257" s="36">
        <f t="shared" si="153"/>
        <v>1242</v>
      </c>
      <c r="B1257" s="526"/>
      <c r="C1257" s="36" t="str">
        <f>VLOOKUP('Employee Salary Payroll Tax '!B1259,'Employee Salary Payroll Tax '!$D$1:$E$7,2,FALSE)</f>
        <v>NonUnion</v>
      </c>
      <c r="D1257" s="61">
        <f t="shared" si="154"/>
        <v>2.98E-2</v>
      </c>
      <c r="E1257" s="351">
        <f>'Employee Salary Payroll Tax '!N1259</f>
        <v>10456.25</v>
      </c>
      <c r="F1257" s="351">
        <f t="shared" si="155"/>
        <v>10767.846250000001</v>
      </c>
      <c r="G1257" s="352"/>
      <c r="H1257" s="351">
        <f t="shared" si="159"/>
        <v>116743.75</v>
      </c>
      <c r="I1257" s="351">
        <f t="shared" si="156"/>
        <v>311.59625000000051</v>
      </c>
      <c r="J1257" s="351">
        <f t="shared" si="157"/>
        <v>19.318967500000031</v>
      </c>
      <c r="K1257" s="635">
        <f>SUM('Employee Salary Payroll Tax '!I1259:K1259)</f>
        <v>10456.25</v>
      </c>
      <c r="L1257" s="635">
        <f>'Employee Salary Payroll Tax '!H1259</f>
        <v>0</v>
      </c>
      <c r="M1257" s="293">
        <f t="shared" si="160"/>
        <v>0</v>
      </c>
      <c r="N1257" s="359">
        <f t="shared" si="158"/>
        <v>19.318967498152432</v>
      </c>
      <c r="O1257" s="331"/>
      <c r="P1257" s="61"/>
      <c r="Q1257" s="294"/>
      <c r="R1257" s="292"/>
      <c r="S1257" s="291"/>
    </row>
    <row r="1258" spans="1:19" ht="14.4">
      <c r="A1258" s="36">
        <f t="shared" si="153"/>
        <v>1243</v>
      </c>
      <c r="B1258" s="526"/>
      <c r="C1258" s="36" t="str">
        <f>VLOOKUP('Employee Salary Payroll Tax '!B1260,'Employee Salary Payroll Tax '!$D$1:$E$7,2,FALSE)</f>
        <v>UA</v>
      </c>
      <c r="D1258" s="61">
        <f t="shared" si="154"/>
        <v>0.03</v>
      </c>
      <c r="E1258" s="351">
        <f>'Employee Salary Payroll Tax '!N1260</f>
        <v>85942.32</v>
      </c>
      <c r="F1258" s="351">
        <f t="shared" si="155"/>
        <v>88520.589600000007</v>
      </c>
      <c r="G1258" s="352"/>
      <c r="H1258" s="351">
        <f t="shared" si="159"/>
        <v>41257.679999999993</v>
      </c>
      <c r="I1258" s="351">
        <f t="shared" si="156"/>
        <v>2578.2695999999996</v>
      </c>
      <c r="J1258" s="351">
        <f t="shared" si="157"/>
        <v>159.85271519999998</v>
      </c>
      <c r="K1258" s="635">
        <f>SUM('Employee Salary Payroll Tax '!I1260:K1260)</f>
        <v>62434.77</v>
      </c>
      <c r="L1258" s="635">
        <f>'Employee Salary Payroll Tax '!H1260</f>
        <v>319.89</v>
      </c>
      <c r="M1258" s="293">
        <f t="shared" si="160"/>
        <v>23187.660000000011</v>
      </c>
      <c r="N1258" s="359">
        <f t="shared" si="158"/>
        <v>116.12867219864874</v>
      </c>
      <c r="O1258" s="331"/>
      <c r="P1258" s="61"/>
      <c r="Q1258" s="294"/>
      <c r="R1258" s="292"/>
      <c r="S1258" s="291"/>
    </row>
    <row r="1259" spans="1:19" ht="14.4">
      <c r="A1259" s="36">
        <f t="shared" si="153"/>
        <v>1244</v>
      </c>
      <c r="B1259" s="526"/>
      <c r="C1259" s="36" t="str">
        <f>VLOOKUP('Employee Salary Payroll Tax '!B1261,'Employee Salary Payroll Tax '!$D$1:$E$7,2,FALSE)</f>
        <v>NonUnion</v>
      </c>
      <c r="D1259" s="61">
        <f t="shared" si="154"/>
        <v>2.98E-2</v>
      </c>
      <c r="E1259" s="351">
        <f>'Employee Salary Payroll Tax '!N1261</f>
        <v>79552.45</v>
      </c>
      <c r="F1259" s="351">
        <f t="shared" si="155"/>
        <v>81923.113010000001</v>
      </c>
      <c r="G1259" s="352"/>
      <c r="H1259" s="351">
        <f t="shared" si="159"/>
        <v>47647.55</v>
      </c>
      <c r="I1259" s="351">
        <f t="shared" si="156"/>
        <v>2370.6630100000039</v>
      </c>
      <c r="J1259" s="351">
        <f t="shared" si="157"/>
        <v>146.98110662000025</v>
      </c>
      <c r="K1259" s="635">
        <f>SUM('Employee Salary Payroll Tax '!I1261:K1261)</f>
        <v>5239.17</v>
      </c>
      <c r="L1259" s="635">
        <f>'Employee Salary Payroll Tax '!H1261</f>
        <v>336.77</v>
      </c>
      <c r="M1259" s="293">
        <f t="shared" si="160"/>
        <v>73976.509999999995</v>
      </c>
      <c r="N1259" s="359">
        <f t="shared" si="158"/>
        <v>9.6798904918783393</v>
      </c>
      <c r="O1259" s="331"/>
      <c r="P1259" s="61"/>
      <c r="Q1259" s="294"/>
      <c r="R1259" s="292"/>
      <c r="S1259" s="291"/>
    </row>
    <row r="1260" spans="1:19" ht="14.4">
      <c r="A1260" s="36">
        <f t="shared" si="153"/>
        <v>1245</v>
      </c>
      <c r="B1260" s="526"/>
      <c r="C1260" s="36" t="str">
        <f>VLOOKUP('Employee Salary Payroll Tax '!B1262,'Employee Salary Payroll Tax '!$D$1:$E$7,2,FALSE)</f>
        <v>NonUnion</v>
      </c>
      <c r="D1260" s="61">
        <f t="shared" si="154"/>
        <v>2.98E-2</v>
      </c>
      <c r="E1260" s="351">
        <f>'Employee Salary Payroll Tax '!N1262</f>
        <v>84385.08</v>
      </c>
      <c r="F1260" s="351">
        <f t="shared" si="155"/>
        <v>86899.755384000004</v>
      </c>
      <c r="G1260" s="352"/>
      <c r="H1260" s="351">
        <f t="shared" si="159"/>
        <v>42814.92</v>
      </c>
      <c r="I1260" s="351">
        <f t="shared" si="156"/>
        <v>2514.6753840000019</v>
      </c>
      <c r="J1260" s="351">
        <f t="shared" si="157"/>
        <v>155.90987380800013</v>
      </c>
      <c r="K1260" s="635">
        <f>SUM('Employee Salary Payroll Tax '!I1262:K1262)</f>
        <v>70252.800000000003</v>
      </c>
      <c r="L1260" s="635">
        <f>'Employee Salary Payroll Tax '!H1262</f>
        <v>1891.94</v>
      </c>
      <c r="M1260" s="293">
        <f t="shared" si="160"/>
        <v>12240.339999999998</v>
      </c>
      <c r="N1260" s="359">
        <f t="shared" si="158"/>
        <v>129.79907327846195</v>
      </c>
      <c r="O1260" s="331"/>
      <c r="P1260" s="61"/>
      <c r="Q1260" s="294"/>
      <c r="R1260" s="292"/>
      <c r="S1260" s="291"/>
    </row>
    <row r="1261" spans="1:19" ht="14.4">
      <c r="A1261" s="36">
        <f t="shared" si="153"/>
        <v>1246</v>
      </c>
      <c r="B1261" s="526"/>
      <c r="C1261" s="36" t="str">
        <f>VLOOKUP('Employee Salary Payroll Tax '!B1263,'Employee Salary Payroll Tax '!$D$1:$E$7,2,FALSE)</f>
        <v>IBEW</v>
      </c>
      <c r="D1261" s="61">
        <f t="shared" si="154"/>
        <v>6.875E-3</v>
      </c>
      <c r="E1261" s="351">
        <f>'Employee Salary Payroll Tax '!N1263</f>
        <v>3504.68</v>
      </c>
      <c r="F1261" s="351">
        <f t="shared" si="155"/>
        <v>3528.7746749999997</v>
      </c>
      <c r="G1261" s="352"/>
      <c r="H1261" s="351">
        <f t="shared" si="159"/>
        <v>123695.32</v>
      </c>
      <c r="I1261" s="351">
        <f t="shared" si="156"/>
        <v>24.094674999999825</v>
      </c>
      <c r="J1261" s="351">
        <f t="shared" si="157"/>
        <v>1.4938698499999892</v>
      </c>
      <c r="K1261" s="635">
        <f>SUM('Employee Salary Payroll Tax '!I1263:K1263)</f>
        <v>158.47</v>
      </c>
      <c r="L1261" s="635">
        <f>'Employee Salary Payroll Tax '!H1263</f>
        <v>0</v>
      </c>
      <c r="M1261" s="293">
        <f t="shared" si="160"/>
        <v>3346.21</v>
      </c>
      <c r="N1261" s="359">
        <f t="shared" si="158"/>
        <v>6.7547837480725903E-2</v>
      </c>
      <c r="O1261" s="331"/>
      <c r="P1261" s="61"/>
      <c r="Q1261" s="294"/>
      <c r="R1261" s="292"/>
      <c r="S1261" s="291"/>
    </row>
    <row r="1262" spans="1:19" ht="14.4">
      <c r="A1262" s="36">
        <f t="shared" si="153"/>
        <v>1247</v>
      </c>
      <c r="B1262" s="526"/>
      <c r="C1262" s="36" t="str">
        <f>VLOOKUP('Employee Salary Payroll Tax '!B1264,'Employee Salary Payroll Tax '!$D$1:$E$7,2,FALSE)</f>
        <v>IBEW</v>
      </c>
      <c r="D1262" s="61">
        <f t="shared" si="154"/>
        <v>6.875E-3</v>
      </c>
      <c r="E1262" s="351">
        <f>'Employee Salary Payroll Tax '!N1264</f>
        <v>29674.080000000002</v>
      </c>
      <c r="F1262" s="351">
        <f t="shared" si="155"/>
        <v>29878.0893</v>
      </c>
      <c r="G1262" s="352"/>
      <c r="H1262" s="351">
        <f t="shared" si="159"/>
        <v>97525.92</v>
      </c>
      <c r="I1262" s="351">
        <f t="shared" si="156"/>
        <v>204.00929999999789</v>
      </c>
      <c r="J1262" s="351">
        <f t="shared" si="157"/>
        <v>12.648576599999869</v>
      </c>
      <c r="K1262" s="635">
        <f>SUM('Employee Salary Payroll Tax '!I1264:K1264)</f>
        <v>29674.080000000002</v>
      </c>
      <c r="L1262" s="635">
        <f>'Employee Salary Payroll Tax '!H1264</f>
        <v>0</v>
      </c>
      <c r="M1262" s="293">
        <f t="shared" si="160"/>
        <v>0</v>
      </c>
      <c r="N1262" s="359">
        <f t="shared" si="158"/>
        <v>12.648576599573618</v>
      </c>
      <c r="O1262" s="331"/>
      <c r="P1262" s="61"/>
      <c r="Q1262" s="294"/>
      <c r="R1262" s="292"/>
      <c r="S1262" s="291"/>
    </row>
    <row r="1263" spans="1:19" ht="14.4">
      <c r="A1263" s="36">
        <f t="shared" si="153"/>
        <v>1248</v>
      </c>
      <c r="B1263" s="526"/>
      <c r="C1263" s="36" t="str">
        <f>VLOOKUP('Employee Salary Payroll Tax '!B1265,'Employee Salary Payroll Tax '!$D$1:$E$7,2,FALSE)</f>
        <v>NonUnion</v>
      </c>
      <c r="D1263" s="61">
        <f t="shared" si="154"/>
        <v>2.98E-2</v>
      </c>
      <c r="E1263" s="351">
        <f>'Employee Salary Payroll Tax '!N1265</f>
        <v>89036.41</v>
      </c>
      <c r="F1263" s="351">
        <f t="shared" si="155"/>
        <v>91689.695018000013</v>
      </c>
      <c r="G1263" s="352"/>
      <c r="H1263" s="351">
        <f t="shared" si="159"/>
        <v>38163.589999999997</v>
      </c>
      <c r="I1263" s="351">
        <f t="shared" si="156"/>
        <v>2653.2850180000096</v>
      </c>
      <c r="J1263" s="351">
        <f t="shared" si="157"/>
        <v>164.50367111600059</v>
      </c>
      <c r="K1263" s="635">
        <f>SUM('Employee Salary Payroll Tax '!I1265:K1265)</f>
        <v>28319.61</v>
      </c>
      <c r="L1263" s="635">
        <f>'Employee Salary Payroll Tax '!H1265</f>
        <v>0</v>
      </c>
      <c r="M1263" s="293">
        <f t="shared" si="160"/>
        <v>60716.800000000003</v>
      </c>
      <c r="N1263" s="359">
        <f t="shared" si="158"/>
        <v>52.323311435412528</v>
      </c>
      <c r="O1263" s="331"/>
      <c r="P1263" s="61"/>
      <c r="Q1263" s="294"/>
      <c r="R1263" s="292"/>
      <c r="S1263" s="291"/>
    </row>
    <row r="1264" spans="1:19" ht="14.4">
      <c r="A1264" s="36">
        <f t="shared" si="153"/>
        <v>1249</v>
      </c>
      <c r="B1264" s="526"/>
      <c r="C1264" s="36" t="str">
        <f>VLOOKUP('Employee Salary Payroll Tax '!B1266,'Employee Salary Payroll Tax '!$D$1:$E$7,2,FALSE)</f>
        <v>IBEW</v>
      </c>
      <c r="D1264" s="61">
        <f t="shared" si="154"/>
        <v>6.875E-3</v>
      </c>
      <c r="E1264" s="351">
        <f>'Employee Salary Payroll Tax '!N1266</f>
        <v>15651.12</v>
      </c>
      <c r="F1264" s="351">
        <f t="shared" si="155"/>
        <v>15758.721450000001</v>
      </c>
      <c r="G1264" s="352"/>
      <c r="H1264" s="351">
        <f t="shared" si="159"/>
        <v>111548.88</v>
      </c>
      <c r="I1264" s="351">
        <f t="shared" si="156"/>
        <v>107.60145000000011</v>
      </c>
      <c r="J1264" s="351">
        <f t="shared" si="157"/>
        <v>6.6712899000000068</v>
      </c>
      <c r="K1264" s="635">
        <f>SUM('Employee Salary Payroll Tax '!I1266:K1266)</f>
        <v>15686.53</v>
      </c>
      <c r="L1264" s="635">
        <f>'Employee Salary Payroll Tax '!H1266</f>
        <v>0</v>
      </c>
      <c r="M1264" s="293">
        <f t="shared" si="160"/>
        <v>-35.409999999999854</v>
      </c>
      <c r="N1264" s="359">
        <f t="shared" si="158"/>
        <v>6.686383412072793</v>
      </c>
      <c r="O1264" s="331"/>
      <c r="P1264" s="61"/>
      <c r="Q1264" s="294"/>
      <c r="R1264" s="292"/>
      <c r="S1264" s="291"/>
    </row>
    <row r="1265" spans="1:19" ht="14.4">
      <c r="A1265" s="36">
        <f t="shared" si="153"/>
        <v>1250</v>
      </c>
      <c r="B1265" s="526"/>
      <c r="C1265" s="36" t="str">
        <f>VLOOKUP('Employee Salary Payroll Tax '!B1267,'Employee Salary Payroll Tax '!$D$1:$E$7,2,FALSE)</f>
        <v>NonUnion</v>
      </c>
      <c r="D1265" s="61">
        <f t="shared" si="154"/>
        <v>2.98E-2</v>
      </c>
      <c r="E1265" s="351">
        <f>'Employee Salary Payroll Tax '!N1267</f>
        <v>44736.72</v>
      </c>
      <c r="F1265" s="351">
        <f t="shared" si="155"/>
        <v>46069.874256000003</v>
      </c>
      <c r="G1265" s="352"/>
      <c r="H1265" s="351">
        <f t="shared" si="159"/>
        <v>82463.28</v>
      </c>
      <c r="I1265" s="351">
        <f t="shared" si="156"/>
        <v>1333.1542560000016</v>
      </c>
      <c r="J1265" s="351">
        <f t="shared" si="157"/>
        <v>82.655563872000101</v>
      </c>
      <c r="K1265" s="635">
        <f>SUM('Employee Salary Payroll Tax '!I1267:K1267)</f>
        <v>23572.37</v>
      </c>
      <c r="L1265" s="635">
        <f>'Employee Salary Payroll Tax '!H1267</f>
        <v>0</v>
      </c>
      <c r="M1265" s="293">
        <f t="shared" si="160"/>
        <v>21164.350000000002</v>
      </c>
      <c r="N1265" s="359">
        <f t="shared" si="158"/>
        <v>43.55231081102653</v>
      </c>
      <c r="O1265" s="331"/>
      <c r="P1265" s="61"/>
      <c r="Q1265" s="294"/>
      <c r="R1265" s="292"/>
      <c r="S1265" s="291"/>
    </row>
    <row r="1266" spans="1:19" ht="14.4">
      <c r="A1266" s="36">
        <f t="shared" si="153"/>
        <v>1251</v>
      </c>
      <c r="B1266" s="526"/>
      <c r="C1266" s="36" t="str">
        <f>VLOOKUP('Employee Salary Payroll Tax '!B1268,'Employee Salary Payroll Tax '!$D$1:$E$7,2,FALSE)</f>
        <v>NonUnion</v>
      </c>
      <c r="D1266" s="61">
        <f t="shared" si="154"/>
        <v>2.98E-2</v>
      </c>
      <c r="E1266" s="351">
        <f>'Employee Salary Payroll Tax '!N1268</f>
        <v>76621.88</v>
      </c>
      <c r="F1266" s="351">
        <f t="shared" si="155"/>
        <v>78905.212024000008</v>
      </c>
      <c r="G1266" s="352"/>
      <c r="H1266" s="351">
        <f t="shared" si="159"/>
        <v>50578.119999999995</v>
      </c>
      <c r="I1266" s="351">
        <f t="shared" si="156"/>
        <v>2283.332024000003</v>
      </c>
      <c r="J1266" s="351">
        <f t="shared" si="157"/>
        <v>141.56658548800019</v>
      </c>
      <c r="K1266" s="635">
        <f>SUM('Employee Salary Payroll Tax '!I1268:K1268)</f>
        <v>73362.64</v>
      </c>
      <c r="L1266" s="635">
        <f>'Employee Salary Payroll Tax '!H1268</f>
        <v>0</v>
      </c>
      <c r="M1266" s="293">
        <f t="shared" si="160"/>
        <v>3259.2400000000052</v>
      </c>
      <c r="N1266" s="359">
        <f t="shared" si="158"/>
        <v>135.54481366223118</v>
      </c>
      <c r="O1266" s="331"/>
      <c r="P1266" s="61"/>
      <c r="Q1266" s="294"/>
      <c r="R1266" s="292"/>
      <c r="S1266" s="291"/>
    </row>
    <row r="1267" spans="1:19" ht="14.4">
      <c r="A1267" s="36">
        <f t="shared" si="153"/>
        <v>1252</v>
      </c>
      <c r="B1267" s="526"/>
      <c r="C1267" s="36" t="str">
        <f>VLOOKUP('Employee Salary Payroll Tax '!B1269,'Employee Salary Payroll Tax '!$D$1:$E$7,2,FALSE)</f>
        <v>NonUnion</v>
      </c>
      <c r="D1267" s="61">
        <f t="shared" si="154"/>
        <v>2.98E-2</v>
      </c>
      <c r="E1267" s="351">
        <f>'Employee Salary Payroll Tax '!N1269</f>
        <v>59468.39</v>
      </c>
      <c r="F1267" s="351">
        <f t="shared" si="155"/>
        <v>61240.548022000003</v>
      </c>
      <c r="G1267" s="352"/>
      <c r="H1267" s="351">
        <f t="shared" si="159"/>
        <v>67731.61</v>
      </c>
      <c r="I1267" s="351">
        <f t="shared" si="156"/>
        <v>1772.1580220000033</v>
      </c>
      <c r="J1267" s="351">
        <f t="shared" si="157"/>
        <v>109.8737973640002</v>
      </c>
      <c r="K1267" s="635">
        <f>SUM('Employee Salary Payroll Tax '!I1269:K1269)</f>
        <v>74230.649999999994</v>
      </c>
      <c r="L1267" s="635">
        <f>'Employee Salary Payroll Tax '!H1269</f>
        <v>0</v>
      </c>
      <c r="M1267" s="293">
        <f t="shared" si="160"/>
        <v>-14762.259999999995</v>
      </c>
      <c r="N1267" s="359">
        <f t="shared" si="158"/>
        <v>137.14854893769399</v>
      </c>
      <c r="O1267" s="331"/>
      <c r="P1267" s="61"/>
      <c r="Q1267" s="294"/>
      <c r="R1267" s="292"/>
      <c r="S1267" s="291"/>
    </row>
    <row r="1268" spans="1:19" ht="14.4">
      <c r="A1268" s="36">
        <f t="shared" si="153"/>
        <v>1253</v>
      </c>
      <c r="B1268" s="526"/>
      <c r="C1268" s="36" t="str">
        <f>VLOOKUP('Employee Salary Payroll Tax '!B1270,'Employee Salary Payroll Tax '!$D$1:$E$7,2,FALSE)</f>
        <v>IBEW</v>
      </c>
      <c r="D1268" s="61">
        <f t="shared" si="154"/>
        <v>6.875E-3</v>
      </c>
      <c r="E1268" s="351">
        <f>'Employee Salary Payroll Tax '!N1270</f>
        <v>21805.71</v>
      </c>
      <c r="F1268" s="351">
        <f t="shared" si="155"/>
        <v>21955.624256249997</v>
      </c>
      <c r="G1268" s="352"/>
      <c r="H1268" s="351">
        <f t="shared" si="159"/>
        <v>105394.29000000001</v>
      </c>
      <c r="I1268" s="351">
        <f t="shared" si="156"/>
        <v>149.91425624999829</v>
      </c>
      <c r="J1268" s="351">
        <f t="shared" si="157"/>
        <v>9.2946838874998932</v>
      </c>
      <c r="K1268" s="635">
        <f>SUM('Employee Salary Payroll Tax '!I1270:K1270)</f>
        <v>21805.71</v>
      </c>
      <c r="L1268" s="635">
        <f>'Employee Salary Payroll Tax '!H1270</f>
        <v>0</v>
      </c>
      <c r="M1268" s="293">
        <f t="shared" si="160"/>
        <v>0</v>
      </c>
      <c r="N1268" s="359">
        <f t="shared" si="158"/>
        <v>9.2946838870736439</v>
      </c>
      <c r="O1268" s="331"/>
      <c r="P1268" s="61"/>
      <c r="Q1268" s="294"/>
      <c r="R1268" s="292"/>
      <c r="S1268" s="291"/>
    </row>
    <row r="1269" spans="1:19" ht="14.4">
      <c r="A1269" s="36">
        <f t="shared" si="153"/>
        <v>1254</v>
      </c>
      <c r="B1269" s="526"/>
      <c r="C1269" s="36" t="str">
        <f>VLOOKUP('Employee Salary Payroll Tax '!B1271,'Employee Salary Payroll Tax '!$D$1:$E$7,2,FALSE)</f>
        <v>NonUnion</v>
      </c>
      <c r="D1269" s="61">
        <f t="shared" si="154"/>
        <v>2.98E-2</v>
      </c>
      <c r="E1269" s="351">
        <f>'Employee Salary Payroll Tax '!N1271</f>
        <v>76719.12</v>
      </c>
      <c r="F1269" s="351">
        <f t="shared" si="155"/>
        <v>79005.349776000003</v>
      </c>
      <c r="G1269" s="352"/>
      <c r="H1269" s="351">
        <f t="shared" si="159"/>
        <v>50480.880000000005</v>
      </c>
      <c r="I1269" s="351">
        <f t="shared" si="156"/>
        <v>2286.2297760000074</v>
      </c>
      <c r="J1269" s="351">
        <f t="shared" si="157"/>
        <v>141.74624611200045</v>
      </c>
      <c r="K1269" s="635">
        <f>SUM('Employee Salary Payroll Tax '!I1271:K1271)</f>
        <v>66020.490000000005</v>
      </c>
      <c r="L1269" s="635">
        <f>'Employee Salary Payroll Tax '!H1271</f>
        <v>0</v>
      </c>
      <c r="M1269" s="293">
        <f t="shared" si="160"/>
        <v>10698.62999999999</v>
      </c>
      <c r="N1269" s="359">
        <f t="shared" si="158"/>
        <v>121.97945732241047</v>
      </c>
      <c r="O1269" s="331"/>
      <c r="P1269" s="61"/>
      <c r="Q1269" s="294"/>
      <c r="R1269" s="292"/>
      <c r="S1269" s="291"/>
    </row>
    <row r="1270" spans="1:19" ht="14.4">
      <c r="A1270" s="36">
        <f t="shared" si="153"/>
        <v>1255</v>
      </c>
      <c r="B1270" s="526"/>
      <c r="C1270" s="36" t="str">
        <f>VLOOKUP('Employee Salary Payroll Tax '!B1272,'Employee Salary Payroll Tax '!$D$1:$E$7,2,FALSE)</f>
        <v>Not Assigned</v>
      </c>
      <c r="D1270" s="61">
        <f t="shared" si="154"/>
        <v>0</v>
      </c>
      <c r="E1270" s="351">
        <f>'Employee Salary Payroll Tax '!N1272</f>
        <v>0.05</v>
      </c>
      <c r="F1270" s="351">
        <f t="shared" si="155"/>
        <v>0.05</v>
      </c>
      <c r="G1270" s="352"/>
      <c r="H1270" s="351">
        <f t="shared" si="159"/>
        <v>127199.95</v>
      </c>
      <c r="I1270" s="351">
        <f t="shared" si="156"/>
        <v>0</v>
      </c>
      <c r="J1270" s="351">
        <f t="shared" si="157"/>
        <v>0</v>
      </c>
      <c r="K1270" s="635">
        <f>SUM('Employee Salary Payroll Tax '!I1272:K1272)</f>
        <v>1511.98</v>
      </c>
      <c r="L1270" s="635">
        <f>'Employee Salary Payroll Tax '!H1272</f>
        <v>0</v>
      </c>
      <c r="M1270" s="293">
        <f t="shared" si="160"/>
        <v>-1511.93</v>
      </c>
      <c r="N1270" s="359">
        <f t="shared" si="158"/>
        <v>0</v>
      </c>
      <c r="O1270" s="331"/>
      <c r="P1270" s="61"/>
      <c r="Q1270" s="294"/>
      <c r="R1270" s="292"/>
      <c r="S1270" s="291"/>
    </row>
    <row r="1271" spans="1:19" ht="14.4">
      <c r="A1271" s="36">
        <f t="shared" si="153"/>
        <v>1256</v>
      </c>
      <c r="B1271" s="526"/>
      <c r="C1271" s="36" t="str">
        <f>VLOOKUP('Employee Salary Payroll Tax '!B1273,'Employee Salary Payroll Tax '!$D$1:$E$7,2,FALSE)</f>
        <v>NonUnion</v>
      </c>
      <c r="D1271" s="61">
        <f t="shared" si="154"/>
        <v>2.98E-2</v>
      </c>
      <c r="E1271" s="351">
        <f>'Employee Salary Payroll Tax '!N1273</f>
        <v>103719.67</v>
      </c>
      <c r="F1271" s="351">
        <f t="shared" si="155"/>
        <v>106810.516166</v>
      </c>
      <c r="G1271" s="352"/>
      <c r="H1271" s="351">
        <f t="shared" si="159"/>
        <v>23480.33</v>
      </c>
      <c r="I1271" s="351">
        <f t="shared" si="156"/>
        <v>3090.846166000003</v>
      </c>
      <c r="J1271" s="351">
        <f t="shared" si="157"/>
        <v>191.63246229200018</v>
      </c>
      <c r="K1271" s="635">
        <f>SUM('Employee Salary Payroll Tax '!I1273:K1273)</f>
        <v>103719.67</v>
      </c>
      <c r="L1271" s="635">
        <f>'Employee Salary Payroll Tax '!H1273</f>
        <v>0</v>
      </c>
      <c r="M1271" s="293">
        <f t="shared" si="160"/>
        <v>0</v>
      </c>
      <c r="N1271" s="359">
        <f t="shared" si="158"/>
        <v>191.63246229015257</v>
      </c>
      <c r="O1271" s="331"/>
      <c r="P1271" s="61"/>
      <c r="Q1271" s="294"/>
      <c r="R1271" s="292"/>
      <c r="S1271" s="291"/>
    </row>
    <row r="1272" spans="1:19" ht="14.4">
      <c r="A1272" s="36">
        <f t="shared" si="153"/>
        <v>1257</v>
      </c>
      <c r="B1272" s="526"/>
      <c r="C1272" s="36" t="str">
        <f>VLOOKUP('Employee Salary Payroll Tax '!B1274,'Employee Salary Payroll Tax '!$D$1:$E$7,2,FALSE)</f>
        <v>NonUnion</v>
      </c>
      <c r="D1272" s="61">
        <f t="shared" si="154"/>
        <v>2.98E-2</v>
      </c>
      <c r="E1272" s="351">
        <f>'Employee Salary Payroll Tax '!N1274</f>
        <v>13896.97</v>
      </c>
      <c r="F1272" s="351">
        <f t="shared" si="155"/>
        <v>14311.099706000001</v>
      </c>
      <c r="G1272" s="352"/>
      <c r="H1272" s="351">
        <f t="shared" si="159"/>
        <v>113303.03</v>
      </c>
      <c r="I1272" s="351">
        <f t="shared" si="156"/>
        <v>414.12970600000153</v>
      </c>
      <c r="J1272" s="351">
        <f t="shared" si="157"/>
        <v>25.676041772000094</v>
      </c>
      <c r="K1272" s="635">
        <f>SUM('Employee Salary Payroll Tax '!I1274:K1274)</f>
        <v>2736.4399999999996</v>
      </c>
      <c r="L1272" s="635">
        <f>'Employee Salary Payroll Tax '!H1274</f>
        <v>0</v>
      </c>
      <c r="M1272" s="293">
        <f t="shared" si="160"/>
        <v>11160.529999999999</v>
      </c>
      <c r="N1272" s="359">
        <f t="shared" si="158"/>
        <v>5.0558465436362088</v>
      </c>
      <c r="O1272" s="331"/>
      <c r="P1272" s="61"/>
      <c r="Q1272" s="294"/>
      <c r="R1272" s="292"/>
      <c r="S1272" s="291"/>
    </row>
    <row r="1273" spans="1:19" ht="14.4">
      <c r="A1273" s="36">
        <f t="shared" si="153"/>
        <v>1258</v>
      </c>
      <c r="B1273" s="526"/>
      <c r="C1273" s="36" t="str">
        <f>VLOOKUP('Employee Salary Payroll Tax '!B1275,'Employee Salary Payroll Tax '!$D$1:$E$7,2,FALSE)</f>
        <v>NonUnion</v>
      </c>
      <c r="D1273" s="61">
        <f t="shared" si="154"/>
        <v>2.98E-2</v>
      </c>
      <c r="E1273" s="351">
        <f>'Employee Salary Payroll Tax '!N1275</f>
        <v>96128.37</v>
      </c>
      <c r="F1273" s="351">
        <f t="shared" si="155"/>
        <v>98992.995425999994</v>
      </c>
      <c r="G1273" s="352"/>
      <c r="H1273" s="351">
        <f t="shared" si="159"/>
        <v>31071.630000000005</v>
      </c>
      <c r="I1273" s="351">
        <f t="shared" si="156"/>
        <v>2864.6254259999987</v>
      </c>
      <c r="J1273" s="351">
        <f t="shared" si="157"/>
        <v>177.60677641199993</v>
      </c>
      <c r="K1273" s="635">
        <f>SUM('Employee Salary Payroll Tax '!I1275:K1275)</f>
        <v>96128.37</v>
      </c>
      <c r="L1273" s="635">
        <f>'Employee Salary Payroll Tax '!H1275</f>
        <v>0</v>
      </c>
      <c r="M1273" s="293">
        <f t="shared" si="160"/>
        <v>0</v>
      </c>
      <c r="N1273" s="359">
        <f t="shared" si="158"/>
        <v>177.60677641015235</v>
      </c>
      <c r="O1273" s="331"/>
      <c r="P1273" s="61"/>
      <c r="Q1273" s="294"/>
      <c r="R1273" s="292"/>
      <c r="S1273" s="291"/>
    </row>
    <row r="1274" spans="1:19" ht="14.4">
      <c r="A1274" s="36">
        <f t="shared" si="153"/>
        <v>1259</v>
      </c>
      <c r="B1274" s="526"/>
      <c r="C1274" s="36" t="str">
        <f>VLOOKUP('Employee Salary Payroll Tax '!B1276,'Employee Salary Payroll Tax '!$D$1:$E$7,2,FALSE)</f>
        <v>IBEW</v>
      </c>
      <c r="D1274" s="61">
        <f t="shared" si="154"/>
        <v>6.875E-3</v>
      </c>
      <c r="E1274" s="351">
        <f>'Employee Salary Payroll Tax '!N1276</f>
        <v>153716.88</v>
      </c>
      <c r="F1274" s="351">
        <f t="shared" si="155"/>
        <v>154773.68354999999</v>
      </c>
      <c r="G1274" s="352"/>
      <c r="H1274" s="351">
        <f t="shared" si="159"/>
        <v>0</v>
      </c>
      <c r="I1274" s="351">
        <f t="shared" si="156"/>
        <v>1056.8035499999824</v>
      </c>
      <c r="J1274" s="351">
        <f t="shared" si="157"/>
        <v>0</v>
      </c>
      <c r="K1274" s="635">
        <f>SUM('Employee Salary Payroll Tax '!I1276:K1276)</f>
        <v>140573.53</v>
      </c>
      <c r="L1274" s="635">
        <f>'Employee Salary Payroll Tax '!H1276</f>
        <v>0</v>
      </c>
      <c r="M1274" s="293">
        <f t="shared" si="160"/>
        <v>13143.350000000006</v>
      </c>
      <c r="N1274" s="359">
        <f t="shared" si="158"/>
        <v>0</v>
      </c>
      <c r="O1274" s="331"/>
      <c r="P1274" s="61"/>
      <c r="Q1274" s="294"/>
      <c r="R1274" s="292"/>
      <c r="S1274" s="291"/>
    </row>
    <row r="1275" spans="1:19" ht="14.4">
      <c r="A1275" s="36">
        <f t="shared" si="153"/>
        <v>1260</v>
      </c>
      <c r="B1275" s="526"/>
      <c r="C1275" s="36" t="str">
        <f>VLOOKUP('Employee Salary Payroll Tax '!B1277,'Employee Salary Payroll Tax '!$D$1:$E$7,2,FALSE)</f>
        <v>NonUnion</v>
      </c>
      <c r="D1275" s="61">
        <f t="shared" si="154"/>
        <v>2.98E-2</v>
      </c>
      <c r="E1275" s="351">
        <f>'Employee Salary Payroll Tax '!N1277</f>
        <v>82115.22</v>
      </c>
      <c r="F1275" s="351">
        <f t="shared" si="155"/>
        <v>84562.253556000011</v>
      </c>
      <c r="G1275" s="352"/>
      <c r="H1275" s="351">
        <f t="shared" si="159"/>
        <v>45084.78</v>
      </c>
      <c r="I1275" s="351">
        <f t="shared" si="156"/>
        <v>2447.0335560000094</v>
      </c>
      <c r="J1275" s="351">
        <f t="shared" si="157"/>
        <v>151.71608047200058</v>
      </c>
      <c r="K1275" s="635">
        <f>SUM('Employee Salary Payroll Tax '!I1277:K1277)</f>
        <v>24525.46</v>
      </c>
      <c r="L1275" s="635">
        <f>'Employee Salary Payroll Tax '!H1277</f>
        <v>0</v>
      </c>
      <c r="M1275" s="293">
        <f t="shared" si="160"/>
        <v>57589.760000000002</v>
      </c>
      <c r="N1275" s="359">
        <f t="shared" si="158"/>
        <v>45.313239895448348</v>
      </c>
      <c r="O1275" s="331"/>
      <c r="P1275" s="61"/>
      <c r="Q1275" s="294"/>
      <c r="R1275" s="292"/>
      <c r="S1275" s="291"/>
    </row>
    <row r="1276" spans="1:19" ht="14.4">
      <c r="A1276" s="36">
        <f t="shared" si="153"/>
        <v>1261</v>
      </c>
      <c r="B1276" s="526"/>
      <c r="C1276" s="36" t="str">
        <f>VLOOKUP('Employee Salary Payroll Tax '!B1278,'Employee Salary Payroll Tax '!$D$1:$E$7,2,FALSE)</f>
        <v>NonUnion</v>
      </c>
      <c r="D1276" s="61">
        <f t="shared" si="154"/>
        <v>2.98E-2</v>
      </c>
      <c r="E1276" s="351">
        <f>'Employee Salary Payroll Tax '!N1278</f>
        <v>68332.33</v>
      </c>
      <c r="F1276" s="351">
        <f t="shared" si="155"/>
        <v>70368.633434000003</v>
      </c>
      <c r="G1276" s="352"/>
      <c r="H1276" s="351">
        <f t="shared" si="159"/>
        <v>58867.67</v>
      </c>
      <c r="I1276" s="351">
        <f t="shared" si="156"/>
        <v>2036.3034340000013</v>
      </c>
      <c r="J1276" s="351">
        <f t="shared" si="157"/>
        <v>126.25081290800009</v>
      </c>
      <c r="K1276" s="635">
        <f>SUM('Employee Salary Payroll Tax '!I1278:K1278)</f>
        <v>68332.33</v>
      </c>
      <c r="L1276" s="635">
        <f>'Employee Salary Payroll Tax '!H1278</f>
        <v>0</v>
      </c>
      <c r="M1276" s="293">
        <f t="shared" si="160"/>
        <v>0</v>
      </c>
      <c r="N1276" s="359">
        <f t="shared" si="158"/>
        <v>126.2508129061525</v>
      </c>
      <c r="O1276" s="331"/>
      <c r="P1276" s="61"/>
      <c r="Q1276" s="294"/>
      <c r="R1276" s="292"/>
      <c r="S1276" s="291"/>
    </row>
    <row r="1277" spans="1:19" ht="14.4">
      <c r="A1277" s="36">
        <f t="shared" si="153"/>
        <v>1262</v>
      </c>
      <c r="B1277" s="526"/>
      <c r="C1277" s="36" t="str">
        <f>VLOOKUP('Employee Salary Payroll Tax '!B1279,'Employee Salary Payroll Tax '!$D$1:$E$7,2,FALSE)</f>
        <v>NonUnion</v>
      </c>
      <c r="D1277" s="61">
        <f t="shared" si="154"/>
        <v>2.98E-2</v>
      </c>
      <c r="E1277" s="351">
        <f>'Employee Salary Payroll Tax '!N1279</f>
        <v>92584.85</v>
      </c>
      <c r="F1277" s="351">
        <f t="shared" si="155"/>
        <v>95343.878530000016</v>
      </c>
      <c r="G1277" s="352"/>
      <c r="H1277" s="351">
        <f t="shared" si="159"/>
        <v>34615.149999999994</v>
      </c>
      <c r="I1277" s="351">
        <f t="shared" si="156"/>
        <v>2759.0285300000105</v>
      </c>
      <c r="J1277" s="351">
        <f t="shared" si="157"/>
        <v>171.05976886000064</v>
      </c>
      <c r="K1277" s="635">
        <f>SUM('Employee Salary Payroll Tax '!I1279:K1279)</f>
        <v>92584.85</v>
      </c>
      <c r="L1277" s="635">
        <f>'Employee Salary Payroll Tax '!H1279</f>
        <v>0</v>
      </c>
      <c r="M1277" s="293">
        <f t="shared" si="160"/>
        <v>0</v>
      </c>
      <c r="N1277" s="359">
        <f t="shared" si="158"/>
        <v>171.05976885815306</v>
      </c>
      <c r="O1277" s="331"/>
      <c r="P1277" s="61"/>
      <c r="Q1277" s="294"/>
      <c r="R1277" s="292"/>
      <c r="S1277" s="291"/>
    </row>
    <row r="1278" spans="1:19" ht="14.4">
      <c r="A1278" s="36">
        <f t="shared" si="153"/>
        <v>1263</v>
      </c>
      <c r="B1278" s="526"/>
      <c r="C1278" s="36" t="str">
        <f>VLOOKUP('Employee Salary Payroll Tax '!B1280,'Employee Salary Payroll Tax '!$D$1:$E$7,2,FALSE)</f>
        <v>UA</v>
      </c>
      <c r="D1278" s="61">
        <f t="shared" si="154"/>
        <v>0.03</v>
      </c>
      <c r="E1278" s="351">
        <f>'Employee Salary Payroll Tax '!N1280</f>
        <v>91777.21</v>
      </c>
      <c r="F1278" s="351">
        <f t="shared" si="155"/>
        <v>94530.526300000012</v>
      </c>
      <c r="G1278" s="352"/>
      <c r="H1278" s="351">
        <f t="shared" si="159"/>
        <v>35422.789999999994</v>
      </c>
      <c r="I1278" s="351">
        <f t="shared" si="156"/>
        <v>2753.3163000000059</v>
      </c>
      <c r="J1278" s="351">
        <f t="shared" si="157"/>
        <v>170.70561060000037</v>
      </c>
      <c r="K1278" s="635">
        <f>SUM('Employee Salary Payroll Tax '!I1280:K1280)</f>
        <v>30598.47</v>
      </c>
      <c r="L1278" s="635">
        <f>'Employee Salary Payroll Tax '!H1280</f>
        <v>0</v>
      </c>
      <c r="M1278" s="293">
        <f t="shared" si="160"/>
        <v>61178.740000000005</v>
      </c>
      <c r="N1278" s="359">
        <f t="shared" si="158"/>
        <v>56.913154199380003</v>
      </c>
      <c r="O1278" s="331"/>
      <c r="P1278" s="61"/>
      <c r="Q1278" s="294"/>
      <c r="R1278" s="292"/>
      <c r="S1278" s="291"/>
    </row>
    <row r="1279" spans="1:19" ht="14.4">
      <c r="A1279" s="36">
        <f t="shared" si="153"/>
        <v>1264</v>
      </c>
      <c r="B1279" s="526"/>
      <c r="C1279" s="36" t="str">
        <f>VLOOKUP('Employee Salary Payroll Tax '!B1281,'Employee Salary Payroll Tax '!$D$1:$E$7,2,FALSE)</f>
        <v>IBEW</v>
      </c>
      <c r="D1279" s="61">
        <f t="shared" si="154"/>
        <v>6.875E-3</v>
      </c>
      <c r="E1279" s="351">
        <f>'Employee Salary Payroll Tax '!N1281</f>
        <v>64458.8</v>
      </c>
      <c r="F1279" s="351">
        <f t="shared" si="155"/>
        <v>64901.954250000003</v>
      </c>
      <c r="G1279" s="352"/>
      <c r="H1279" s="351">
        <f t="shared" si="159"/>
        <v>62741.2</v>
      </c>
      <c r="I1279" s="351">
        <f t="shared" si="156"/>
        <v>443.15424999999959</v>
      </c>
      <c r="J1279" s="351">
        <f t="shared" si="157"/>
        <v>27.475563499999975</v>
      </c>
      <c r="K1279" s="635">
        <f>SUM('Employee Salary Payroll Tax '!I1281:K1281)</f>
        <v>17222.52</v>
      </c>
      <c r="L1279" s="635">
        <f>'Employee Salary Payroll Tax '!H1281</f>
        <v>0</v>
      </c>
      <c r="M1279" s="293">
        <f t="shared" si="160"/>
        <v>47236.28</v>
      </c>
      <c r="N1279" s="359">
        <f t="shared" si="158"/>
        <v>7.3410991498861051</v>
      </c>
      <c r="O1279" s="331"/>
      <c r="P1279" s="61"/>
      <c r="Q1279" s="294"/>
      <c r="R1279" s="292"/>
      <c r="S1279" s="291"/>
    </row>
    <row r="1280" spans="1:19" ht="14.4">
      <c r="A1280" s="36">
        <f t="shared" si="153"/>
        <v>1265</v>
      </c>
      <c r="B1280" s="526"/>
      <c r="C1280" s="36" t="str">
        <f>VLOOKUP('Employee Salary Payroll Tax '!B1282,'Employee Salary Payroll Tax '!$D$1:$E$7,2,FALSE)</f>
        <v>NonUnion</v>
      </c>
      <c r="D1280" s="61">
        <f t="shared" si="154"/>
        <v>2.98E-2</v>
      </c>
      <c r="E1280" s="351">
        <f>'Employee Salary Payroll Tax '!N1282</f>
        <v>69548.149999999994</v>
      </c>
      <c r="F1280" s="351">
        <f t="shared" si="155"/>
        <v>71620.684869999997</v>
      </c>
      <c r="G1280" s="352"/>
      <c r="H1280" s="351">
        <f t="shared" si="159"/>
        <v>57651.850000000006</v>
      </c>
      <c r="I1280" s="351">
        <f t="shared" si="156"/>
        <v>2072.5348700000031</v>
      </c>
      <c r="J1280" s="351">
        <f t="shared" si="157"/>
        <v>128.49716194000018</v>
      </c>
      <c r="K1280" s="635">
        <f>SUM('Employee Salary Payroll Tax '!I1282:K1282)</f>
        <v>69437.09</v>
      </c>
      <c r="L1280" s="635">
        <f>'Employee Salary Payroll Tax '!H1282</f>
        <v>0</v>
      </c>
      <c r="M1280" s="293">
        <f t="shared" si="160"/>
        <v>111.05999999999767</v>
      </c>
      <c r="N1280" s="359">
        <f t="shared" si="158"/>
        <v>128.29196748215554</v>
      </c>
      <c r="O1280" s="331"/>
      <c r="P1280" s="61"/>
      <c r="Q1280" s="294"/>
      <c r="R1280" s="292"/>
      <c r="S1280" s="291"/>
    </row>
    <row r="1281" spans="1:19" ht="14.4">
      <c r="A1281" s="36">
        <f t="shared" si="153"/>
        <v>1266</v>
      </c>
      <c r="B1281" s="526"/>
      <c r="C1281" s="36" t="str">
        <f>VLOOKUP('Employee Salary Payroll Tax '!B1283,'Employee Salary Payroll Tax '!$D$1:$E$7,2,FALSE)</f>
        <v>UA</v>
      </c>
      <c r="D1281" s="61">
        <f t="shared" si="154"/>
        <v>0.03</v>
      </c>
      <c r="E1281" s="351">
        <f>'Employee Salary Payroll Tax '!N1283</f>
        <v>28208.9</v>
      </c>
      <c r="F1281" s="351">
        <f t="shared" si="155"/>
        <v>29055.167000000001</v>
      </c>
      <c r="G1281" s="352"/>
      <c r="H1281" s="351">
        <f t="shared" si="159"/>
        <v>98991.1</v>
      </c>
      <c r="I1281" s="351">
        <f t="shared" si="156"/>
        <v>846.26699999999983</v>
      </c>
      <c r="J1281" s="351">
        <f t="shared" si="157"/>
        <v>52.46855399999999</v>
      </c>
      <c r="K1281" s="635">
        <f>SUM('Employee Salary Payroll Tax '!I1283:K1283)</f>
        <v>1973.08</v>
      </c>
      <c r="L1281" s="635">
        <f>'Employee Salary Payroll Tax '!H1283</f>
        <v>0</v>
      </c>
      <c r="M1281" s="293">
        <f t="shared" si="160"/>
        <v>26235.82</v>
      </c>
      <c r="N1281" s="359">
        <f t="shared" si="158"/>
        <v>3.6699287998699006</v>
      </c>
      <c r="O1281" s="331"/>
      <c r="P1281" s="61"/>
      <c r="Q1281" s="294"/>
      <c r="R1281" s="292"/>
      <c r="S1281" s="291"/>
    </row>
    <row r="1282" spans="1:19" ht="14.4">
      <c r="A1282" s="36">
        <f t="shared" si="153"/>
        <v>1267</v>
      </c>
      <c r="B1282" s="526"/>
      <c r="C1282" s="36" t="str">
        <f>VLOOKUP('Employee Salary Payroll Tax '!B1284,'Employee Salary Payroll Tax '!$D$1:$E$7,2,FALSE)</f>
        <v>IBEW</v>
      </c>
      <c r="D1282" s="61">
        <f t="shared" si="154"/>
        <v>6.875E-3</v>
      </c>
      <c r="E1282" s="351">
        <f>'Employee Salary Payroll Tax '!N1284</f>
        <v>49245.42</v>
      </c>
      <c r="F1282" s="351">
        <f t="shared" si="155"/>
        <v>49583.982262499994</v>
      </c>
      <c r="G1282" s="352"/>
      <c r="H1282" s="351">
        <f t="shared" si="159"/>
        <v>77954.58</v>
      </c>
      <c r="I1282" s="351">
        <f t="shared" si="156"/>
        <v>338.562262499996</v>
      </c>
      <c r="J1282" s="351">
        <f t="shared" si="157"/>
        <v>20.990860274999751</v>
      </c>
      <c r="K1282" s="635">
        <f>SUM('Employee Salary Payroll Tax '!I1284:K1284)</f>
        <v>44746.61</v>
      </c>
      <c r="L1282" s="635">
        <f>'Employee Salary Payroll Tax '!H1284</f>
        <v>656.66</v>
      </c>
      <c r="M1282" s="293">
        <f t="shared" si="160"/>
        <v>3842.1499999999978</v>
      </c>
      <c r="N1282" s="359">
        <f t="shared" si="158"/>
        <v>19.073242512112465</v>
      </c>
      <c r="O1282" s="331"/>
      <c r="P1282" s="61"/>
      <c r="Q1282" s="294"/>
      <c r="R1282" s="292"/>
      <c r="S1282" s="291"/>
    </row>
    <row r="1283" spans="1:19" ht="14.4">
      <c r="A1283" s="36">
        <f t="shared" si="153"/>
        <v>1268</v>
      </c>
      <c r="B1283" s="526"/>
      <c r="C1283" s="36" t="str">
        <f>VLOOKUP('Employee Salary Payroll Tax '!B1285,'Employee Salary Payroll Tax '!$D$1:$E$7,2,FALSE)</f>
        <v>NonUnion</v>
      </c>
      <c r="D1283" s="61">
        <f t="shared" si="154"/>
        <v>2.98E-2</v>
      </c>
      <c r="E1283" s="351">
        <f>'Employee Salary Payroll Tax '!N1285</f>
        <v>57431.31</v>
      </c>
      <c r="F1283" s="351">
        <f t="shared" si="155"/>
        <v>59142.763037999997</v>
      </c>
      <c r="G1283" s="352"/>
      <c r="H1283" s="351">
        <f t="shared" si="159"/>
        <v>69768.69</v>
      </c>
      <c r="I1283" s="351">
        <f t="shared" si="156"/>
        <v>1711.4530379999997</v>
      </c>
      <c r="J1283" s="351">
        <f t="shared" si="157"/>
        <v>106.11008835599998</v>
      </c>
      <c r="K1283" s="635">
        <f>SUM('Employee Salary Payroll Tax '!I1285:K1285)</f>
        <v>0</v>
      </c>
      <c r="L1283" s="635">
        <f>'Employee Salary Payroll Tax '!H1285</f>
        <v>0</v>
      </c>
      <c r="M1283" s="293">
        <f t="shared" si="160"/>
        <v>57431.31</v>
      </c>
      <c r="N1283" s="359">
        <f t="shared" si="158"/>
        <v>0</v>
      </c>
      <c r="O1283" s="331"/>
      <c r="P1283" s="61"/>
      <c r="Q1283" s="294"/>
      <c r="R1283" s="292"/>
      <c r="S1283" s="291"/>
    </row>
    <row r="1284" spans="1:19" ht="14.4">
      <c r="A1284" s="36">
        <f t="shared" si="153"/>
        <v>1269</v>
      </c>
      <c r="B1284" s="526"/>
      <c r="C1284" s="36" t="str">
        <f>VLOOKUP('Employee Salary Payroll Tax '!B1286,'Employee Salary Payroll Tax '!$D$1:$E$7,2,FALSE)</f>
        <v>NonUnion</v>
      </c>
      <c r="D1284" s="61">
        <f t="shared" si="154"/>
        <v>2.98E-2</v>
      </c>
      <c r="E1284" s="351">
        <f>'Employee Salary Payroll Tax '!N1286</f>
        <v>26722.97</v>
      </c>
      <c r="F1284" s="351">
        <f t="shared" si="155"/>
        <v>27519.314506000002</v>
      </c>
      <c r="G1284" s="352"/>
      <c r="H1284" s="351">
        <f t="shared" si="159"/>
        <v>100477.03</v>
      </c>
      <c r="I1284" s="351">
        <f t="shared" si="156"/>
        <v>796.34450600000127</v>
      </c>
      <c r="J1284" s="351">
        <f t="shared" si="157"/>
        <v>49.373359372000081</v>
      </c>
      <c r="K1284" s="635">
        <f>SUM('Employee Salary Payroll Tax '!I1286:K1286)</f>
        <v>11490.88</v>
      </c>
      <c r="L1284" s="635">
        <f>'Employee Salary Payroll Tax '!H1286</f>
        <v>0</v>
      </c>
      <c r="M1284" s="293">
        <f t="shared" si="160"/>
        <v>15232.090000000002</v>
      </c>
      <c r="N1284" s="359">
        <f t="shared" si="158"/>
        <v>21.230549887205566</v>
      </c>
      <c r="O1284" s="331"/>
      <c r="P1284" s="61"/>
      <c r="Q1284" s="294"/>
      <c r="R1284" s="292"/>
      <c r="S1284" s="291"/>
    </row>
    <row r="1285" spans="1:19" ht="14.4">
      <c r="A1285" s="36">
        <f t="shared" si="153"/>
        <v>1270</v>
      </c>
      <c r="B1285" s="526"/>
      <c r="C1285" s="36" t="str">
        <f>VLOOKUP('Employee Salary Payroll Tax '!B1287,'Employee Salary Payroll Tax '!$D$1:$E$7,2,FALSE)</f>
        <v>NonUnion</v>
      </c>
      <c r="D1285" s="61">
        <f t="shared" si="154"/>
        <v>2.98E-2</v>
      </c>
      <c r="E1285" s="351">
        <f>'Employee Salary Payroll Tax '!N1287</f>
        <v>62977.48</v>
      </c>
      <c r="F1285" s="351">
        <f t="shared" si="155"/>
        <v>64854.208904000006</v>
      </c>
      <c r="G1285" s="352"/>
      <c r="H1285" s="351">
        <f t="shared" si="159"/>
        <v>64222.52</v>
      </c>
      <c r="I1285" s="351">
        <f t="shared" si="156"/>
        <v>1876.7289040000032</v>
      </c>
      <c r="J1285" s="351">
        <f t="shared" si="157"/>
        <v>116.3571920480002</v>
      </c>
      <c r="K1285" s="635">
        <f>SUM('Employee Salary Payroll Tax '!I1287:K1287)</f>
        <v>54750.38</v>
      </c>
      <c r="L1285" s="635">
        <f>'Employee Salary Payroll Tax '!H1287</f>
        <v>0</v>
      </c>
      <c r="M1285" s="293">
        <f t="shared" si="160"/>
        <v>8227.1000000000058</v>
      </c>
      <c r="N1285" s="359">
        <f t="shared" si="158"/>
        <v>101.15680208639392</v>
      </c>
      <c r="O1285" s="331"/>
      <c r="P1285" s="61"/>
      <c r="Q1285" s="294"/>
      <c r="R1285" s="292"/>
      <c r="S1285" s="291"/>
    </row>
    <row r="1286" spans="1:19" ht="14.4">
      <c r="A1286" s="36">
        <f t="shared" si="153"/>
        <v>1271</v>
      </c>
      <c r="B1286" s="526"/>
      <c r="C1286" s="36" t="str">
        <f>VLOOKUP('Employee Salary Payroll Tax '!B1288,'Employee Salary Payroll Tax '!$D$1:$E$7,2,FALSE)</f>
        <v>IBEW</v>
      </c>
      <c r="D1286" s="61">
        <f t="shared" si="154"/>
        <v>6.875E-3</v>
      </c>
      <c r="E1286" s="351">
        <f>'Employee Salary Payroll Tax '!N1288</f>
        <v>42788.89</v>
      </c>
      <c r="F1286" s="351">
        <f t="shared" si="155"/>
        <v>43083.063618749999</v>
      </c>
      <c r="G1286" s="352"/>
      <c r="H1286" s="351">
        <f t="shared" si="159"/>
        <v>84411.11</v>
      </c>
      <c r="I1286" s="351">
        <f t="shared" si="156"/>
        <v>294.17361874999915</v>
      </c>
      <c r="J1286" s="351">
        <f t="shared" si="157"/>
        <v>18.238764362499946</v>
      </c>
      <c r="K1286" s="635">
        <f>SUM('Employee Salary Payroll Tax '!I1288:K1288)</f>
        <v>38835.83</v>
      </c>
      <c r="L1286" s="635">
        <f>'Employee Salary Payroll Tax '!H1288</f>
        <v>611.16</v>
      </c>
      <c r="M1286" s="293">
        <f t="shared" si="160"/>
        <v>3341.8999999999978</v>
      </c>
      <c r="N1286" s="359">
        <f t="shared" si="158"/>
        <v>16.553772537113083</v>
      </c>
      <c r="O1286" s="331"/>
      <c r="P1286" s="61"/>
      <c r="Q1286" s="294"/>
      <c r="R1286" s="292"/>
      <c r="S1286" s="291"/>
    </row>
    <row r="1287" spans="1:19" ht="14.4">
      <c r="A1287" s="36">
        <f t="shared" si="153"/>
        <v>1272</v>
      </c>
      <c r="B1287" s="526"/>
      <c r="C1287" s="36" t="str">
        <f>VLOOKUP('Employee Salary Payroll Tax '!B1289,'Employee Salary Payroll Tax '!$D$1:$E$7,2,FALSE)</f>
        <v>NonUnion</v>
      </c>
      <c r="D1287" s="61">
        <f t="shared" si="154"/>
        <v>2.98E-2</v>
      </c>
      <c r="E1287" s="351">
        <f>'Employee Salary Payroll Tax '!N1289</f>
        <v>51406.41</v>
      </c>
      <c r="F1287" s="351">
        <f t="shared" si="155"/>
        <v>52938.32101800001</v>
      </c>
      <c r="G1287" s="352"/>
      <c r="H1287" s="351">
        <f t="shared" si="159"/>
        <v>75793.59</v>
      </c>
      <c r="I1287" s="351">
        <f t="shared" si="156"/>
        <v>1531.9110180000062</v>
      </c>
      <c r="J1287" s="351">
        <f t="shared" si="157"/>
        <v>94.978483116000376</v>
      </c>
      <c r="K1287" s="635">
        <f>SUM('Employee Salary Payroll Tax '!I1289:K1289)</f>
        <v>9714.0300000000007</v>
      </c>
      <c r="L1287" s="635">
        <f>'Employee Salary Payroll Tax '!H1289</f>
        <v>0</v>
      </c>
      <c r="M1287" s="293">
        <f t="shared" si="160"/>
        <v>41692.380000000005</v>
      </c>
      <c r="N1287" s="359">
        <f t="shared" si="158"/>
        <v>17.947641827650937</v>
      </c>
      <c r="O1287" s="331"/>
      <c r="P1287" s="61"/>
      <c r="Q1287" s="294"/>
      <c r="R1287" s="292"/>
      <c r="S1287" s="291"/>
    </row>
    <row r="1288" spans="1:19" ht="14.4">
      <c r="A1288" s="36">
        <f t="shared" si="153"/>
        <v>1273</v>
      </c>
      <c r="B1288" s="526"/>
      <c r="C1288" s="36" t="str">
        <f>VLOOKUP('Employee Salary Payroll Tax '!B1290,'Employee Salary Payroll Tax '!$D$1:$E$7,2,FALSE)</f>
        <v>IBEW</v>
      </c>
      <c r="D1288" s="61">
        <f t="shared" si="154"/>
        <v>6.875E-3</v>
      </c>
      <c r="E1288" s="351">
        <f>'Employee Salary Payroll Tax '!N1290</f>
        <v>134590.82999999999</v>
      </c>
      <c r="F1288" s="351">
        <f t="shared" si="155"/>
        <v>135516.14195624998</v>
      </c>
      <c r="G1288" s="352"/>
      <c r="H1288" s="351">
        <f t="shared" si="159"/>
        <v>0</v>
      </c>
      <c r="I1288" s="351">
        <f t="shared" si="156"/>
        <v>925.31195624999236</v>
      </c>
      <c r="J1288" s="351">
        <f t="shared" si="157"/>
        <v>0</v>
      </c>
      <c r="K1288" s="635">
        <f>SUM('Employee Salary Payroll Tax '!I1290:K1290)</f>
        <v>127486.69</v>
      </c>
      <c r="L1288" s="635">
        <f>'Employee Salary Payroll Tax '!H1290</f>
        <v>0</v>
      </c>
      <c r="M1288" s="293">
        <f t="shared" si="160"/>
        <v>7104.1399999999849</v>
      </c>
      <c r="N1288" s="359">
        <f t="shared" si="158"/>
        <v>0</v>
      </c>
      <c r="O1288" s="331"/>
      <c r="P1288" s="61"/>
      <c r="Q1288" s="294"/>
      <c r="R1288" s="292"/>
      <c r="S1288" s="291"/>
    </row>
    <row r="1289" spans="1:19" ht="14.4">
      <c r="A1289" s="36">
        <f t="shared" si="153"/>
        <v>1274</v>
      </c>
      <c r="B1289" s="526"/>
      <c r="C1289" s="36" t="str">
        <f>VLOOKUP('Employee Salary Payroll Tax '!B1291,'Employee Salary Payroll Tax '!$D$1:$E$7,2,FALSE)</f>
        <v>NonUnion</v>
      </c>
      <c r="D1289" s="61">
        <f t="shared" si="154"/>
        <v>2.98E-2</v>
      </c>
      <c r="E1289" s="351">
        <f>'Employee Salary Payroll Tax '!N1291</f>
        <v>51107.25</v>
      </c>
      <c r="F1289" s="351">
        <f t="shared" si="155"/>
        <v>52630.246050000002</v>
      </c>
      <c r="G1289" s="352"/>
      <c r="H1289" s="351">
        <f t="shared" si="159"/>
        <v>76092.75</v>
      </c>
      <c r="I1289" s="351">
        <f t="shared" si="156"/>
        <v>1522.9960500000016</v>
      </c>
      <c r="J1289" s="351">
        <f t="shared" si="157"/>
        <v>94.425755100000103</v>
      </c>
      <c r="K1289" s="635">
        <f>SUM('Employee Salary Payroll Tax '!I1291:K1291)</f>
        <v>51107.25</v>
      </c>
      <c r="L1289" s="635">
        <f>'Employee Salary Payroll Tax '!H1291</f>
        <v>0</v>
      </c>
      <c r="M1289" s="293">
        <f t="shared" si="160"/>
        <v>0</v>
      </c>
      <c r="N1289" s="359">
        <f t="shared" si="158"/>
        <v>94.425755098152493</v>
      </c>
      <c r="O1289" s="331"/>
      <c r="P1289" s="61"/>
      <c r="Q1289" s="294"/>
      <c r="R1289" s="292"/>
      <c r="S1289" s="291"/>
    </row>
    <row r="1290" spans="1:19" ht="14.4">
      <c r="A1290" s="36">
        <f t="shared" si="153"/>
        <v>1275</v>
      </c>
      <c r="B1290" s="526"/>
      <c r="C1290" s="36" t="str">
        <f>VLOOKUP('Employee Salary Payroll Tax '!B1292,'Employee Salary Payroll Tax '!$D$1:$E$7,2,FALSE)</f>
        <v>NonUnion</v>
      </c>
      <c r="D1290" s="61">
        <f t="shared" si="154"/>
        <v>2.98E-2</v>
      </c>
      <c r="E1290" s="351">
        <f>'Employee Salary Payroll Tax '!N1292</f>
        <v>10186.129999999999</v>
      </c>
      <c r="F1290" s="351">
        <f t="shared" si="155"/>
        <v>10489.676674</v>
      </c>
      <c r="G1290" s="352"/>
      <c r="H1290" s="351">
        <f t="shared" si="159"/>
        <v>117013.87</v>
      </c>
      <c r="I1290" s="351">
        <f t="shared" si="156"/>
        <v>303.54667400000108</v>
      </c>
      <c r="J1290" s="351">
        <f t="shared" si="157"/>
        <v>18.819893788000066</v>
      </c>
      <c r="K1290" s="635">
        <f>SUM('Employee Salary Payroll Tax '!I1292:K1292)</f>
        <v>10186.129999999999</v>
      </c>
      <c r="L1290" s="635">
        <f>'Employee Salary Payroll Tax '!H1292</f>
        <v>0</v>
      </c>
      <c r="M1290" s="293">
        <f t="shared" si="160"/>
        <v>0</v>
      </c>
      <c r="N1290" s="359">
        <f t="shared" si="158"/>
        <v>18.819893786152466</v>
      </c>
      <c r="O1290" s="331"/>
      <c r="P1290" s="61"/>
      <c r="Q1290" s="294"/>
      <c r="R1290" s="292"/>
      <c r="S1290" s="291"/>
    </row>
    <row r="1291" spans="1:19" ht="14.4">
      <c r="A1291" s="36">
        <f t="shared" si="153"/>
        <v>1276</v>
      </c>
      <c r="B1291" s="526"/>
      <c r="C1291" s="36" t="str">
        <f>VLOOKUP('Employee Salary Payroll Tax '!B1293,'Employee Salary Payroll Tax '!$D$1:$E$7,2,FALSE)</f>
        <v>IBEW</v>
      </c>
      <c r="D1291" s="61">
        <f t="shared" si="154"/>
        <v>6.875E-3</v>
      </c>
      <c r="E1291" s="351">
        <f>'Employee Salary Payroll Tax '!N1293</f>
        <v>54357.84</v>
      </c>
      <c r="F1291" s="351">
        <f t="shared" si="155"/>
        <v>54731.550149999995</v>
      </c>
      <c r="G1291" s="352"/>
      <c r="H1291" s="351">
        <f t="shared" si="159"/>
        <v>72842.16</v>
      </c>
      <c r="I1291" s="351">
        <f t="shared" si="156"/>
        <v>373.71014999999898</v>
      </c>
      <c r="J1291" s="351">
        <f t="shared" si="157"/>
        <v>23.170029299999936</v>
      </c>
      <c r="K1291" s="635">
        <f>SUM('Employee Salary Payroll Tax '!I1293:K1293)</f>
        <v>54357.840000000004</v>
      </c>
      <c r="L1291" s="635">
        <f>'Employee Salary Payroll Tax '!H1293</f>
        <v>0</v>
      </c>
      <c r="M1291" s="293">
        <f t="shared" si="160"/>
        <v>-7.2759576141834259E-12</v>
      </c>
      <c r="N1291" s="359">
        <f t="shared" si="158"/>
        <v>23.170029299573688</v>
      </c>
      <c r="O1291" s="331"/>
      <c r="P1291" s="61"/>
      <c r="Q1291" s="294"/>
      <c r="R1291" s="292"/>
      <c r="S1291" s="291"/>
    </row>
    <row r="1292" spans="1:19" ht="14.4">
      <c r="A1292" s="36">
        <f t="shared" si="153"/>
        <v>1277</v>
      </c>
      <c r="B1292" s="526"/>
      <c r="C1292" s="36" t="str">
        <f>VLOOKUP('Employee Salary Payroll Tax '!B1294,'Employee Salary Payroll Tax '!$D$1:$E$7,2,FALSE)</f>
        <v>NonUnion</v>
      </c>
      <c r="D1292" s="61">
        <f t="shared" si="154"/>
        <v>2.98E-2</v>
      </c>
      <c r="E1292" s="351">
        <f>'Employee Salary Payroll Tax '!N1294</f>
        <v>28692.57</v>
      </c>
      <c r="F1292" s="351">
        <f t="shared" si="155"/>
        <v>29547.608586000002</v>
      </c>
      <c r="G1292" s="352"/>
      <c r="H1292" s="351">
        <f t="shared" si="159"/>
        <v>98507.43</v>
      </c>
      <c r="I1292" s="351">
        <f t="shared" si="156"/>
        <v>855.0385860000024</v>
      </c>
      <c r="J1292" s="351">
        <f t="shared" si="157"/>
        <v>53.012392332000147</v>
      </c>
      <c r="K1292" s="635">
        <f>SUM('Employee Salary Payroll Tax '!I1294:K1294)</f>
        <v>1757.79</v>
      </c>
      <c r="L1292" s="635">
        <f>'Employee Salary Payroll Tax '!H1294</f>
        <v>0</v>
      </c>
      <c r="M1292" s="293">
        <f t="shared" si="160"/>
        <v>26934.78</v>
      </c>
      <c r="N1292" s="359">
        <f t="shared" si="158"/>
        <v>3.2476928038868196</v>
      </c>
      <c r="O1292" s="331"/>
      <c r="P1292" s="61"/>
      <c r="Q1292" s="294"/>
      <c r="R1292" s="292"/>
      <c r="S1292" s="291"/>
    </row>
    <row r="1293" spans="1:19" ht="14.4">
      <c r="A1293" s="36">
        <f t="shared" si="153"/>
        <v>1278</v>
      </c>
      <c r="B1293" s="526"/>
      <c r="C1293" s="36" t="str">
        <f>VLOOKUP('Employee Salary Payroll Tax '!B1295,'Employee Salary Payroll Tax '!$D$1:$E$7,2,FALSE)</f>
        <v>NonUnion</v>
      </c>
      <c r="D1293" s="61">
        <f t="shared" si="154"/>
        <v>2.98E-2</v>
      </c>
      <c r="E1293" s="351">
        <f>'Employee Salary Payroll Tax '!N1295</f>
        <v>9417.08</v>
      </c>
      <c r="F1293" s="351">
        <f t="shared" si="155"/>
        <v>9697.7089840000008</v>
      </c>
      <c r="G1293" s="352"/>
      <c r="H1293" s="351">
        <f t="shared" si="159"/>
        <v>117782.92</v>
      </c>
      <c r="I1293" s="351">
        <f t="shared" si="156"/>
        <v>280.62898400000086</v>
      </c>
      <c r="J1293" s="351">
        <f t="shared" si="157"/>
        <v>17.398997008000052</v>
      </c>
      <c r="K1293" s="635">
        <f>SUM('Employee Salary Payroll Tax '!I1295:K1295)</f>
        <v>4015.8700000000003</v>
      </c>
      <c r="L1293" s="635">
        <f>'Employee Salary Payroll Tax '!H1295</f>
        <v>10.56</v>
      </c>
      <c r="M1293" s="293">
        <f t="shared" si="160"/>
        <v>5390.6499999999987</v>
      </c>
      <c r="N1293" s="359">
        <f t="shared" si="158"/>
        <v>7.419721411212123</v>
      </c>
      <c r="O1293" s="331"/>
      <c r="P1293" s="61"/>
      <c r="Q1293" s="294"/>
      <c r="R1293" s="292"/>
      <c r="S1293" s="291"/>
    </row>
    <row r="1294" spans="1:19" ht="14.4">
      <c r="A1294" s="36">
        <f t="shared" si="153"/>
        <v>1279</v>
      </c>
      <c r="B1294" s="526"/>
      <c r="C1294" s="36" t="str">
        <f>VLOOKUP('Employee Salary Payroll Tax '!B1296,'Employee Salary Payroll Tax '!$D$1:$E$7,2,FALSE)</f>
        <v>NonUnion</v>
      </c>
      <c r="D1294" s="61">
        <f t="shared" si="154"/>
        <v>2.98E-2</v>
      </c>
      <c r="E1294" s="351">
        <f>'Employee Salary Payroll Tax '!N1296</f>
        <v>54499.44</v>
      </c>
      <c r="F1294" s="351">
        <f t="shared" si="155"/>
        <v>56123.523312000005</v>
      </c>
      <c r="G1294" s="352"/>
      <c r="H1294" s="351">
        <f t="shared" si="159"/>
        <v>72700.56</v>
      </c>
      <c r="I1294" s="351">
        <f t="shared" si="156"/>
        <v>1624.0833120000025</v>
      </c>
      <c r="J1294" s="351">
        <f t="shared" si="157"/>
        <v>100.69316534400015</v>
      </c>
      <c r="K1294" s="635">
        <f>SUM('Employee Salary Payroll Tax '!I1296:K1296)</f>
        <v>22923.800000000003</v>
      </c>
      <c r="L1294" s="635">
        <f>'Employee Salary Payroll Tax '!H1296</f>
        <v>0</v>
      </c>
      <c r="M1294" s="293">
        <f t="shared" si="160"/>
        <v>31575.64</v>
      </c>
      <c r="N1294" s="359">
        <f t="shared" si="158"/>
        <v>42.354012879222921</v>
      </c>
      <c r="O1294" s="331"/>
      <c r="P1294" s="61"/>
      <c r="Q1294" s="294"/>
      <c r="R1294" s="292"/>
      <c r="S1294" s="291"/>
    </row>
    <row r="1295" spans="1:19" ht="14.4">
      <c r="A1295" s="36">
        <f t="shared" si="153"/>
        <v>1280</v>
      </c>
      <c r="B1295" s="526"/>
      <c r="C1295" s="36" t="str">
        <f>VLOOKUP('Employee Salary Payroll Tax '!B1297,'Employee Salary Payroll Tax '!$D$1:$E$7,2,FALSE)</f>
        <v>NonUnion</v>
      </c>
      <c r="D1295" s="61">
        <f t="shared" si="154"/>
        <v>2.98E-2</v>
      </c>
      <c r="E1295" s="351">
        <f>'Employee Salary Payroll Tax '!N1297</f>
        <v>16002.25</v>
      </c>
      <c r="F1295" s="351">
        <f t="shared" si="155"/>
        <v>16479.117050000001</v>
      </c>
      <c r="G1295" s="352"/>
      <c r="H1295" s="351">
        <f t="shared" si="159"/>
        <v>111197.75</v>
      </c>
      <c r="I1295" s="351">
        <f t="shared" si="156"/>
        <v>476.86705000000075</v>
      </c>
      <c r="J1295" s="351">
        <f t="shared" si="157"/>
        <v>29.565757100000045</v>
      </c>
      <c r="K1295" s="635">
        <f>SUM('Employee Salary Payroll Tax '!I1297:K1297)</f>
        <v>11274.66</v>
      </c>
      <c r="L1295" s="635">
        <f>'Employee Salary Payroll Tax '!H1297</f>
        <v>0</v>
      </c>
      <c r="M1295" s="293">
        <f t="shared" si="160"/>
        <v>4727.59</v>
      </c>
      <c r="N1295" s="359">
        <f t="shared" si="158"/>
        <v>20.83106181469827</v>
      </c>
      <c r="O1295" s="331"/>
      <c r="P1295" s="61"/>
      <c r="Q1295" s="294"/>
      <c r="R1295" s="292"/>
      <c r="S1295" s="291"/>
    </row>
    <row r="1296" spans="1:19" ht="14.4">
      <c r="A1296" s="36">
        <f t="shared" si="153"/>
        <v>1281</v>
      </c>
      <c r="B1296" s="526"/>
      <c r="C1296" s="36" t="str">
        <f>VLOOKUP('Employee Salary Payroll Tax '!B1298,'Employee Salary Payroll Tax '!$D$1:$E$7,2,FALSE)</f>
        <v>IBEW</v>
      </c>
      <c r="D1296" s="61">
        <f t="shared" si="154"/>
        <v>6.875E-3</v>
      </c>
      <c r="E1296" s="351">
        <f>'Employee Salary Payroll Tax '!N1298</f>
        <v>10933.44</v>
      </c>
      <c r="F1296" s="351">
        <f t="shared" si="155"/>
        <v>11008.607400000001</v>
      </c>
      <c r="G1296" s="352"/>
      <c r="H1296" s="351">
        <f t="shared" si="159"/>
        <v>116266.56</v>
      </c>
      <c r="I1296" s="351">
        <f t="shared" si="156"/>
        <v>75.167400000000271</v>
      </c>
      <c r="J1296" s="351">
        <f t="shared" si="157"/>
        <v>4.660378800000017</v>
      </c>
      <c r="K1296" s="635">
        <f>SUM('Employee Salary Payroll Tax '!I1298:K1298)</f>
        <v>11003.99</v>
      </c>
      <c r="L1296" s="635">
        <f>'Employee Salary Payroll Tax '!H1298</f>
        <v>0</v>
      </c>
      <c r="M1296" s="293">
        <f t="shared" si="160"/>
        <v>-70.549999999999272</v>
      </c>
      <c r="N1296" s="359">
        <f t="shared" si="158"/>
        <v>4.6904507370710169</v>
      </c>
      <c r="O1296" s="331"/>
      <c r="P1296" s="61"/>
      <c r="Q1296" s="294"/>
      <c r="R1296" s="292"/>
      <c r="S1296" s="291"/>
    </row>
    <row r="1297" spans="1:19" ht="14.4">
      <c r="A1297" s="36">
        <f t="shared" ref="A1297:A1323" si="161">+A1296+1</f>
        <v>1282</v>
      </c>
      <c r="B1297" s="526"/>
      <c r="C1297" s="36" t="str">
        <f>VLOOKUP('Employee Salary Payroll Tax '!B1299,'Employee Salary Payroll Tax '!$D$1:$E$7,2,FALSE)</f>
        <v>IBEW</v>
      </c>
      <c r="D1297" s="61">
        <f t="shared" ref="D1297:D1360" si="162">VLOOKUP(C1297,C$9:D$12,2)</f>
        <v>6.875E-3</v>
      </c>
      <c r="E1297" s="351">
        <f>'Employee Salary Payroll Tax '!N1299</f>
        <v>90910.88</v>
      </c>
      <c r="F1297" s="351">
        <f t="shared" ref="F1297:F1360" si="163">E1297*(1+D1297)</f>
        <v>91535.892300000007</v>
      </c>
      <c r="G1297" s="352"/>
      <c r="H1297" s="351">
        <f t="shared" si="159"/>
        <v>36289.119999999995</v>
      </c>
      <c r="I1297" s="351">
        <f t="shared" ref="I1297:I1360" si="164">F1297-E1297</f>
        <v>625.01230000000214</v>
      </c>
      <c r="J1297" s="351">
        <f t="shared" ref="J1297:J1360" si="165">IF(H1297&gt;I1297,I1297*$J$12,H1297*$J$12)</f>
        <v>38.75076260000013</v>
      </c>
      <c r="K1297" s="635">
        <f>SUM('Employee Salary Payroll Tax '!I1299:K1299)</f>
        <v>90910.84</v>
      </c>
      <c r="L1297" s="635">
        <f>'Employee Salary Payroll Tax '!H1299</f>
        <v>0</v>
      </c>
      <c r="M1297" s="293">
        <f t="shared" si="160"/>
        <v>4.0000000008149073E-2</v>
      </c>
      <c r="N1297" s="359">
        <f t="shared" ref="N1297:N1360" si="166">J1297*K1297/(SUM(K1297:M1297)+0.000001)</f>
        <v>38.750745549573878</v>
      </c>
      <c r="O1297" s="331"/>
      <c r="P1297" s="61"/>
      <c r="Q1297" s="294"/>
      <c r="R1297" s="292"/>
      <c r="S1297" s="291"/>
    </row>
    <row r="1298" spans="1:19" ht="14.4">
      <c r="A1298" s="36">
        <f t="shared" si="161"/>
        <v>1283</v>
      </c>
      <c r="B1298" s="526"/>
      <c r="C1298" s="36" t="str">
        <f>VLOOKUP('Employee Salary Payroll Tax '!B1300,'Employee Salary Payroll Tax '!$D$1:$E$7,2,FALSE)</f>
        <v>NonUnion</v>
      </c>
      <c r="D1298" s="61">
        <f t="shared" si="162"/>
        <v>2.98E-2</v>
      </c>
      <c r="E1298" s="351">
        <f>'Employee Salary Payroll Tax '!N1300</f>
        <v>107006.95</v>
      </c>
      <c r="F1298" s="351">
        <f t="shared" si="163"/>
        <v>110195.75711000001</v>
      </c>
      <c r="G1298" s="352"/>
      <c r="H1298" s="351">
        <f t="shared" ref="H1298:H1361" si="167">IF(E1298&gt;$H$12,0,$H$12-E1298)</f>
        <v>20193.050000000003</v>
      </c>
      <c r="I1298" s="351">
        <f t="shared" si="164"/>
        <v>3188.8071100000088</v>
      </c>
      <c r="J1298" s="351">
        <f t="shared" si="165"/>
        <v>197.70604082000054</v>
      </c>
      <c r="K1298" s="635">
        <f>SUM('Employee Salary Payroll Tax '!I1300:K1300)</f>
        <v>3856.28</v>
      </c>
      <c r="L1298" s="635">
        <f>'Employee Salary Payroll Tax '!H1300</f>
        <v>387.48</v>
      </c>
      <c r="M1298" s="293">
        <f t="shared" ref="M1298:M1361" si="168">E1298-K1298-L1298</f>
        <v>102763.19</v>
      </c>
      <c r="N1298" s="359">
        <f t="shared" si="166"/>
        <v>7.124862927933437</v>
      </c>
      <c r="O1298" s="331"/>
      <c r="P1298" s="61"/>
      <c r="Q1298" s="294"/>
      <c r="R1298" s="292"/>
      <c r="S1298" s="291"/>
    </row>
    <row r="1299" spans="1:19" ht="14.4">
      <c r="A1299" s="36">
        <f t="shared" si="161"/>
        <v>1284</v>
      </c>
      <c r="B1299" s="526"/>
      <c r="C1299" s="36" t="str">
        <f>VLOOKUP('Employee Salary Payroll Tax '!B1301,'Employee Salary Payroll Tax '!$D$1:$E$7,2,FALSE)</f>
        <v>IBEW</v>
      </c>
      <c r="D1299" s="61">
        <f t="shared" si="162"/>
        <v>6.875E-3</v>
      </c>
      <c r="E1299" s="351">
        <f>'Employee Salary Payroll Tax '!N1301</f>
        <v>28522.080000000002</v>
      </c>
      <c r="F1299" s="351">
        <f t="shared" si="163"/>
        <v>28718.169300000001</v>
      </c>
      <c r="G1299" s="352"/>
      <c r="H1299" s="351">
        <f t="shared" si="167"/>
        <v>98677.92</v>
      </c>
      <c r="I1299" s="351">
        <f t="shared" si="164"/>
        <v>196.08929999999964</v>
      </c>
      <c r="J1299" s="351">
        <f t="shared" si="165"/>
        <v>12.157536599999977</v>
      </c>
      <c r="K1299" s="635">
        <f>SUM('Employee Salary Payroll Tax '!I1301:K1301)</f>
        <v>28522.080000000002</v>
      </c>
      <c r="L1299" s="635">
        <f>'Employee Salary Payroll Tax '!H1301</f>
        <v>0</v>
      </c>
      <c r="M1299" s="293">
        <f t="shared" si="168"/>
        <v>0</v>
      </c>
      <c r="N1299" s="359">
        <f t="shared" si="166"/>
        <v>12.157536599573726</v>
      </c>
      <c r="O1299" s="331"/>
      <c r="P1299" s="61"/>
      <c r="Q1299" s="294"/>
      <c r="R1299" s="292"/>
      <c r="S1299" s="291"/>
    </row>
    <row r="1300" spans="1:19" ht="14.4">
      <c r="A1300" s="36">
        <f t="shared" si="161"/>
        <v>1285</v>
      </c>
      <c r="B1300" s="526"/>
      <c r="C1300" s="36" t="str">
        <f>VLOOKUP('Employee Salary Payroll Tax '!B1302,'Employee Salary Payroll Tax '!$D$1:$E$7,2,FALSE)</f>
        <v>NonUnion</v>
      </c>
      <c r="D1300" s="61">
        <f t="shared" si="162"/>
        <v>2.98E-2</v>
      </c>
      <c r="E1300" s="351">
        <f>'Employee Salary Payroll Tax '!N1302</f>
        <v>81161.55</v>
      </c>
      <c r="F1300" s="351">
        <f t="shared" si="163"/>
        <v>83580.16419000001</v>
      </c>
      <c r="G1300" s="352"/>
      <c r="H1300" s="351">
        <f t="shared" si="167"/>
        <v>46038.45</v>
      </c>
      <c r="I1300" s="351">
        <f t="shared" si="164"/>
        <v>2418.6141900000075</v>
      </c>
      <c r="J1300" s="351">
        <f t="shared" si="165"/>
        <v>149.95407978000046</v>
      </c>
      <c r="K1300" s="635">
        <f>SUM('Employee Salary Payroll Tax '!I1302:K1302)</f>
        <v>81161.55</v>
      </c>
      <c r="L1300" s="635">
        <f>'Employee Salary Payroll Tax '!H1302</f>
        <v>0</v>
      </c>
      <c r="M1300" s="293">
        <f t="shared" si="168"/>
        <v>0</v>
      </c>
      <c r="N1300" s="359">
        <f t="shared" si="166"/>
        <v>149.95407977815287</v>
      </c>
      <c r="O1300" s="331"/>
      <c r="P1300" s="61"/>
      <c r="Q1300" s="294"/>
      <c r="R1300" s="292"/>
      <c r="S1300" s="291"/>
    </row>
    <row r="1301" spans="1:19" ht="14.4">
      <c r="A1301" s="36">
        <f t="shared" si="161"/>
        <v>1286</v>
      </c>
      <c r="B1301" s="526"/>
      <c r="C1301" s="36" t="str">
        <f>VLOOKUP('Employee Salary Payroll Tax '!B1303,'Employee Salary Payroll Tax '!$D$1:$E$7,2,FALSE)</f>
        <v>NonUnion</v>
      </c>
      <c r="D1301" s="61">
        <f t="shared" si="162"/>
        <v>2.98E-2</v>
      </c>
      <c r="E1301" s="351">
        <f>'Employee Salary Payroll Tax '!N1303</f>
        <v>89558.35</v>
      </c>
      <c r="F1301" s="351">
        <f t="shared" si="163"/>
        <v>92227.188830000014</v>
      </c>
      <c r="G1301" s="352"/>
      <c r="H1301" s="351">
        <f t="shared" si="167"/>
        <v>37641.649999999994</v>
      </c>
      <c r="I1301" s="351">
        <f t="shared" si="164"/>
        <v>2668.8388300000079</v>
      </c>
      <c r="J1301" s="351">
        <f t="shared" si="165"/>
        <v>165.46800746000048</v>
      </c>
      <c r="K1301" s="635">
        <f>SUM('Employee Salary Payroll Tax '!I1303:K1303)</f>
        <v>89558.35</v>
      </c>
      <c r="L1301" s="635">
        <f>'Employee Salary Payroll Tax '!H1303</f>
        <v>0</v>
      </c>
      <c r="M1301" s="293">
        <f t="shared" si="168"/>
        <v>0</v>
      </c>
      <c r="N1301" s="359">
        <f t="shared" si="166"/>
        <v>165.4680074581529</v>
      </c>
      <c r="O1301" s="331"/>
      <c r="P1301" s="61"/>
      <c r="Q1301" s="294"/>
      <c r="R1301" s="292"/>
      <c r="S1301" s="291"/>
    </row>
    <row r="1302" spans="1:19" ht="14.4">
      <c r="A1302" s="36">
        <f t="shared" si="161"/>
        <v>1287</v>
      </c>
      <c r="B1302" s="526"/>
      <c r="C1302" s="36" t="str">
        <f>VLOOKUP('Employee Salary Payroll Tax '!B1304,'Employee Salary Payroll Tax '!$D$1:$E$7,2,FALSE)</f>
        <v>IBEW</v>
      </c>
      <c r="D1302" s="61">
        <f t="shared" si="162"/>
        <v>6.875E-3</v>
      </c>
      <c r="E1302" s="351">
        <f>'Employee Salary Payroll Tax '!N1304</f>
        <v>37760.25</v>
      </c>
      <c r="F1302" s="351">
        <f t="shared" si="163"/>
        <v>38019.851718749997</v>
      </c>
      <c r="G1302" s="352"/>
      <c r="H1302" s="351">
        <f t="shared" si="167"/>
        <v>89439.75</v>
      </c>
      <c r="I1302" s="351">
        <f t="shared" si="164"/>
        <v>259.60171874999651</v>
      </c>
      <c r="J1302" s="351">
        <f t="shared" si="165"/>
        <v>16.095306562499783</v>
      </c>
      <c r="K1302" s="635">
        <f>SUM('Employee Salary Payroll Tax '!I1304:K1304)</f>
        <v>37760.25</v>
      </c>
      <c r="L1302" s="635">
        <f>'Employee Salary Payroll Tax '!H1304</f>
        <v>0</v>
      </c>
      <c r="M1302" s="293">
        <f t="shared" si="168"/>
        <v>0</v>
      </c>
      <c r="N1302" s="359">
        <f t="shared" si="166"/>
        <v>16.095306562073532</v>
      </c>
      <c r="O1302" s="331"/>
      <c r="P1302" s="61"/>
      <c r="Q1302" s="294"/>
      <c r="R1302" s="292"/>
      <c r="S1302" s="291"/>
    </row>
    <row r="1303" spans="1:19" ht="14.4">
      <c r="A1303" s="36">
        <f t="shared" si="161"/>
        <v>1288</v>
      </c>
      <c r="B1303" s="526"/>
      <c r="C1303" s="36" t="str">
        <f>VLOOKUP('Employee Salary Payroll Tax '!B1305,'Employee Salary Payroll Tax '!$D$1:$E$7,2,FALSE)</f>
        <v>IBEW</v>
      </c>
      <c r="D1303" s="61">
        <f t="shared" si="162"/>
        <v>6.875E-3</v>
      </c>
      <c r="E1303" s="351">
        <f>'Employee Salary Payroll Tax '!N1305</f>
        <v>110163.11</v>
      </c>
      <c r="F1303" s="351">
        <f t="shared" si="163"/>
        <v>110920.48138124999</v>
      </c>
      <c r="G1303" s="352"/>
      <c r="H1303" s="351">
        <f t="shared" si="167"/>
        <v>17036.89</v>
      </c>
      <c r="I1303" s="351">
        <f t="shared" si="164"/>
        <v>757.37138124999183</v>
      </c>
      <c r="J1303" s="351">
        <f t="shared" si="165"/>
        <v>46.957025637499491</v>
      </c>
      <c r="K1303" s="635">
        <f>SUM('Employee Salary Payroll Tax '!I1305:K1305)</f>
        <v>34400.49</v>
      </c>
      <c r="L1303" s="635">
        <f>'Employee Salary Payroll Tax '!H1305</f>
        <v>0</v>
      </c>
      <c r="M1303" s="293">
        <f t="shared" si="168"/>
        <v>75762.62</v>
      </c>
      <c r="N1303" s="359">
        <f t="shared" si="166"/>
        <v>14.663208862366739</v>
      </c>
      <c r="O1303" s="331"/>
      <c r="P1303" s="61"/>
      <c r="Q1303" s="294"/>
      <c r="R1303" s="292"/>
      <c r="S1303" s="291"/>
    </row>
    <row r="1304" spans="1:19" ht="14.4">
      <c r="A1304" s="36">
        <f t="shared" si="161"/>
        <v>1289</v>
      </c>
      <c r="B1304" s="526"/>
      <c r="C1304" s="36" t="str">
        <f>VLOOKUP('Employee Salary Payroll Tax '!B1306,'Employee Salary Payroll Tax '!$D$1:$E$7,2,FALSE)</f>
        <v>IBEW</v>
      </c>
      <c r="D1304" s="61">
        <f t="shared" si="162"/>
        <v>6.875E-3</v>
      </c>
      <c r="E1304" s="351">
        <f>'Employee Salary Payroll Tax '!N1306</f>
        <v>56100.62</v>
      </c>
      <c r="F1304" s="351">
        <f t="shared" si="163"/>
        <v>56486.311762500001</v>
      </c>
      <c r="G1304" s="352"/>
      <c r="H1304" s="351">
        <f t="shared" si="167"/>
        <v>71099.38</v>
      </c>
      <c r="I1304" s="351">
        <f t="shared" si="164"/>
        <v>385.69176249999873</v>
      </c>
      <c r="J1304" s="351">
        <f t="shared" si="165"/>
        <v>23.91288927499992</v>
      </c>
      <c r="K1304" s="635">
        <f>SUM('Employee Salary Payroll Tax '!I1306:K1306)</f>
        <v>55693.22</v>
      </c>
      <c r="L1304" s="635">
        <f>'Employee Salary Payroll Tax '!H1306</f>
        <v>0</v>
      </c>
      <c r="M1304" s="293">
        <f t="shared" si="168"/>
        <v>407.40000000000146</v>
      </c>
      <c r="N1304" s="359">
        <f t="shared" si="166"/>
        <v>23.739235024576764</v>
      </c>
      <c r="O1304" s="331"/>
      <c r="P1304" s="61"/>
      <c r="Q1304" s="294"/>
      <c r="R1304" s="292"/>
      <c r="S1304" s="291"/>
    </row>
    <row r="1305" spans="1:19" ht="14.4">
      <c r="A1305" s="36">
        <f t="shared" si="161"/>
        <v>1290</v>
      </c>
      <c r="B1305" s="526"/>
      <c r="C1305" s="36" t="str">
        <f>VLOOKUP('Employee Salary Payroll Tax '!B1307,'Employee Salary Payroll Tax '!$D$1:$E$7,2,FALSE)</f>
        <v>NonUnion</v>
      </c>
      <c r="D1305" s="61">
        <f t="shared" si="162"/>
        <v>2.98E-2</v>
      </c>
      <c r="E1305" s="351">
        <f>'Employee Salary Payroll Tax '!N1307</f>
        <v>65929.509999999995</v>
      </c>
      <c r="F1305" s="351">
        <f t="shared" si="163"/>
        <v>67894.209397999992</v>
      </c>
      <c r="G1305" s="352"/>
      <c r="H1305" s="351">
        <f t="shared" si="167"/>
        <v>61270.490000000005</v>
      </c>
      <c r="I1305" s="351">
        <f t="shared" si="164"/>
        <v>1964.699397999997</v>
      </c>
      <c r="J1305" s="351">
        <f t="shared" si="165"/>
        <v>121.81136267599982</v>
      </c>
      <c r="K1305" s="635">
        <f>SUM('Employee Salary Payroll Tax '!I1307:K1307)</f>
        <v>24970.67</v>
      </c>
      <c r="L1305" s="635">
        <f>'Employee Salary Payroll Tax '!H1307</f>
        <v>0</v>
      </c>
      <c r="M1305" s="293">
        <f t="shared" si="168"/>
        <v>40958.839999999997</v>
      </c>
      <c r="N1305" s="359">
        <f t="shared" si="166"/>
        <v>46.135809891300163</v>
      </c>
      <c r="O1305" s="331"/>
      <c r="P1305" s="61"/>
      <c r="Q1305" s="294"/>
      <c r="R1305" s="292"/>
      <c r="S1305" s="291"/>
    </row>
    <row r="1306" spans="1:19" ht="14.4">
      <c r="A1306" s="36">
        <f t="shared" si="161"/>
        <v>1291</v>
      </c>
      <c r="B1306" s="526"/>
      <c r="C1306" s="36" t="str">
        <f>VLOOKUP('Employee Salary Payroll Tax '!B1308,'Employee Salary Payroll Tax '!$D$1:$E$7,2,FALSE)</f>
        <v>UA</v>
      </c>
      <c r="D1306" s="61">
        <f t="shared" si="162"/>
        <v>0.03</v>
      </c>
      <c r="E1306" s="351">
        <f>'Employee Salary Payroll Tax '!N1308</f>
        <v>97195.32</v>
      </c>
      <c r="F1306" s="351">
        <f t="shared" si="163"/>
        <v>100111.1796</v>
      </c>
      <c r="G1306" s="352"/>
      <c r="H1306" s="351">
        <f t="shared" si="167"/>
        <v>30004.679999999993</v>
      </c>
      <c r="I1306" s="351">
        <f t="shared" si="164"/>
        <v>2915.8595999999961</v>
      </c>
      <c r="J1306" s="351">
        <f t="shared" si="165"/>
        <v>180.78329519999977</v>
      </c>
      <c r="K1306" s="635">
        <f>SUM('Employee Salary Payroll Tax '!I1308:K1308)</f>
        <v>78487.53</v>
      </c>
      <c r="L1306" s="635">
        <f>'Employee Salary Payroll Tax '!H1308</f>
        <v>0</v>
      </c>
      <c r="M1306" s="293">
        <f t="shared" si="168"/>
        <v>18707.790000000008</v>
      </c>
      <c r="N1306" s="359">
        <f t="shared" si="166"/>
        <v>145.98680579849781</v>
      </c>
      <c r="O1306" s="331"/>
      <c r="P1306" s="61"/>
      <c r="Q1306" s="294"/>
      <c r="R1306" s="292"/>
      <c r="S1306" s="291"/>
    </row>
    <row r="1307" spans="1:19" ht="14.4">
      <c r="A1307" s="36">
        <f t="shared" si="161"/>
        <v>1292</v>
      </c>
      <c r="B1307" s="526"/>
      <c r="C1307" s="36" t="str">
        <f>VLOOKUP('Employee Salary Payroll Tax '!B1309,'Employee Salary Payroll Tax '!$D$1:$E$7,2,FALSE)</f>
        <v>NonUnion</v>
      </c>
      <c r="D1307" s="61">
        <f t="shared" si="162"/>
        <v>2.98E-2</v>
      </c>
      <c r="E1307" s="351">
        <f>'Employee Salary Payroll Tax '!N1309</f>
        <v>82190.12</v>
      </c>
      <c r="F1307" s="351">
        <f t="shared" si="163"/>
        <v>84639.385576000001</v>
      </c>
      <c r="G1307" s="352"/>
      <c r="H1307" s="351">
        <f t="shared" si="167"/>
        <v>45009.880000000005</v>
      </c>
      <c r="I1307" s="351">
        <f t="shared" si="164"/>
        <v>2449.2655760000052</v>
      </c>
      <c r="J1307" s="351">
        <f t="shared" si="165"/>
        <v>151.85446571200032</v>
      </c>
      <c r="K1307" s="635">
        <f>SUM('Employee Salary Payroll Tax '!I1309:K1309)</f>
        <v>2697.0499999999997</v>
      </c>
      <c r="L1307" s="635">
        <f>'Employee Salary Payroll Tax '!H1309</f>
        <v>0</v>
      </c>
      <c r="M1307" s="293">
        <f t="shared" si="168"/>
        <v>79493.069999999992</v>
      </c>
      <c r="N1307" s="359">
        <f t="shared" si="166"/>
        <v>4.9830695799393823</v>
      </c>
      <c r="O1307" s="331"/>
      <c r="P1307" s="61"/>
      <c r="Q1307" s="294"/>
      <c r="R1307" s="292"/>
      <c r="S1307" s="291"/>
    </row>
    <row r="1308" spans="1:19" ht="14.4">
      <c r="A1308" s="36">
        <f t="shared" si="161"/>
        <v>1293</v>
      </c>
      <c r="B1308" s="526"/>
      <c r="C1308" s="36" t="str">
        <f>VLOOKUP('Employee Salary Payroll Tax '!B1310,'Employee Salary Payroll Tax '!$D$1:$E$7,2,FALSE)</f>
        <v>NonUnion</v>
      </c>
      <c r="D1308" s="61">
        <f t="shared" si="162"/>
        <v>2.98E-2</v>
      </c>
      <c r="E1308" s="351">
        <f>'Employee Salary Payroll Tax '!N1310</f>
        <v>19582.060000000001</v>
      </c>
      <c r="F1308" s="351">
        <f t="shared" si="163"/>
        <v>20165.605388000004</v>
      </c>
      <c r="G1308" s="352"/>
      <c r="H1308" s="351">
        <f t="shared" si="167"/>
        <v>107617.94</v>
      </c>
      <c r="I1308" s="351">
        <f t="shared" si="164"/>
        <v>583.54538800000228</v>
      </c>
      <c r="J1308" s="351">
        <f t="shared" si="165"/>
        <v>36.17981405600014</v>
      </c>
      <c r="K1308" s="635">
        <f>SUM('Employee Salary Payroll Tax '!I1310:K1310)</f>
        <v>7844.92</v>
      </c>
      <c r="L1308" s="635">
        <f>'Employee Salary Payroll Tax '!H1310</f>
        <v>0</v>
      </c>
      <c r="M1308" s="293">
        <f t="shared" si="168"/>
        <v>11737.140000000001</v>
      </c>
      <c r="N1308" s="359">
        <f t="shared" si="166"/>
        <v>14.494274191259874</v>
      </c>
      <c r="O1308" s="331"/>
      <c r="P1308" s="61"/>
      <c r="Q1308" s="294"/>
      <c r="R1308" s="292"/>
      <c r="S1308" s="291"/>
    </row>
    <row r="1309" spans="1:19" ht="14.4">
      <c r="A1309" s="36">
        <f t="shared" si="161"/>
        <v>1294</v>
      </c>
      <c r="B1309" s="526"/>
      <c r="C1309" s="36" t="str">
        <f>VLOOKUP('Employee Salary Payroll Tax '!B1311,'Employee Salary Payroll Tax '!$D$1:$E$7,2,FALSE)</f>
        <v>NonUnion</v>
      </c>
      <c r="D1309" s="61">
        <f t="shared" si="162"/>
        <v>2.98E-2</v>
      </c>
      <c r="E1309" s="351">
        <f>'Employee Salary Payroll Tax '!N1311</f>
        <v>38082.58</v>
      </c>
      <c r="F1309" s="351">
        <f t="shared" si="163"/>
        <v>39217.440884000003</v>
      </c>
      <c r="G1309" s="352"/>
      <c r="H1309" s="351">
        <f t="shared" si="167"/>
        <v>89117.42</v>
      </c>
      <c r="I1309" s="351">
        <f t="shared" si="164"/>
        <v>1134.8608840000015</v>
      </c>
      <c r="J1309" s="351">
        <f t="shared" si="165"/>
        <v>70.361374808000093</v>
      </c>
      <c r="K1309" s="635">
        <f>SUM('Employee Salary Payroll Tax '!I1311:K1311)</f>
        <v>8204.98</v>
      </c>
      <c r="L1309" s="635">
        <f>'Employee Salary Payroll Tax '!H1311</f>
        <v>0</v>
      </c>
      <c r="M1309" s="293">
        <f t="shared" si="168"/>
        <v>29877.600000000002</v>
      </c>
      <c r="N1309" s="359">
        <f t="shared" si="166"/>
        <v>15.159521047601951</v>
      </c>
      <c r="O1309" s="331"/>
      <c r="P1309" s="61"/>
      <c r="Q1309" s="294"/>
      <c r="R1309" s="292"/>
      <c r="S1309" s="291"/>
    </row>
    <row r="1310" spans="1:19" ht="14.4">
      <c r="A1310" s="36">
        <f t="shared" si="161"/>
        <v>1295</v>
      </c>
      <c r="B1310" s="526"/>
      <c r="C1310" s="36" t="str">
        <f>VLOOKUP('Employee Salary Payroll Tax '!B1312,'Employee Salary Payroll Tax '!$D$1:$E$7,2,FALSE)</f>
        <v>NonUnion</v>
      </c>
      <c r="D1310" s="61">
        <f t="shared" si="162"/>
        <v>2.98E-2</v>
      </c>
      <c r="E1310" s="351">
        <f>'Employee Salary Payroll Tax '!N1312</f>
        <v>169650.63</v>
      </c>
      <c r="F1310" s="351">
        <f t="shared" si="163"/>
        <v>174706.21877400001</v>
      </c>
      <c r="G1310" s="352"/>
      <c r="H1310" s="351">
        <f t="shared" si="167"/>
        <v>0</v>
      </c>
      <c r="I1310" s="351">
        <f t="shared" si="164"/>
        <v>5055.5887740000035</v>
      </c>
      <c r="J1310" s="351">
        <f t="shared" si="165"/>
        <v>0</v>
      </c>
      <c r="K1310" s="635">
        <f>SUM('Employee Salary Payroll Tax '!I1312:K1312)</f>
        <v>164988.57</v>
      </c>
      <c r="L1310" s="635">
        <f>'Employee Salary Payroll Tax '!H1312</f>
        <v>0</v>
      </c>
      <c r="M1310" s="293">
        <f t="shared" si="168"/>
        <v>4662.0599999999977</v>
      </c>
      <c r="N1310" s="359">
        <f t="shared" si="166"/>
        <v>0</v>
      </c>
      <c r="O1310" s="331"/>
      <c r="P1310" s="61"/>
      <c r="Q1310" s="294"/>
      <c r="R1310" s="292"/>
      <c r="S1310" s="291"/>
    </row>
    <row r="1311" spans="1:19" ht="14.4">
      <c r="A1311" s="36">
        <f t="shared" si="161"/>
        <v>1296</v>
      </c>
      <c r="B1311" s="526"/>
      <c r="C1311" s="36" t="str">
        <f>VLOOKUP('Employee Salary Payroll Tax '!B1313,'Employee Salary Payroll Tax '!$D$1:$E$7,2,FALSE)</f>
        <v>IBEW</v>
      </c>
      <c r="D1311" s="61">
        <f t="shared" si="162"/>
        <v>6.875E-3</v>
      </c>
      <c r="E1311" s="351">
        <f>'Employee Salary Payroll Tax '!N1313</f>
        <v>64100.57</v>
      </c>
      <c r="F1311" s="351">
        <f t="shared" si="163"/>
        <v>64541.26141875</v>
      </c>
      <c r="G1311" s="352"/>
      <c r="H1311" s="351">
        <f t="shared" si="167"/>
        <v>63099.43</v>
      </c>
      <c r="I1311" s="351">
        <f t="shared" si="164"/>
        <v>440.69141875000059</v>
      </c>
      <c r="J1311" s="351">
        <f t="shared" si="165"/>
        <v>27.322867962500037</v>
      </c>
      <c r="K1311" s="635">
        <f>SUM('Employee Salary Payroll Tax '!I1313:K1313)</f>
        <v>1636.46</v>
      </c>
      <c r="L1311" s="635">
        <f>'Employee Salary Payroll Tax '!H1313</f>
        <v>0</v>
      </c>
      <c r="M1311" s="293">
        <f t="shared" si="168"/>
        <v>62464.11</v>
      </c>
      <c r="N1311" s="359">
        <f t="shared" si="166"/>
        <v>0.69754107498911899</v>
      </c>
      <c r="O1311" s="331"/>
      <c r="P1311" s="61"/>
      <c r="Q1311" s="294"/>
      <c r="R1311" s="292"/>
      <c r="S1311" s="291"/>
    </row>
    <row r="1312" spans="1:19" ht="14.4">
      <c r="A1312" s="36">
        <f t="shared" si="161"/>
        <v>1297</v>
      </c>
      <c r="B1312" s="526"/>
      <c r="C1312" s="36" t="str">
        <f>VLOOKUP('Employee Salary Payroll Tax '!B1314,'Employee Salary Payroll Tax '!$D$1:$E$7,2,FALSE)</f>
        <v>NonUnion</v>
      </c>
      <c r="D1312" s="61">
        <f t="shared" si="162"/>
        <v>2.98E-2</v>
      </c>
      <c r="E1312" s="351">
        <f>'Employee Salary Payroll Tax '!N1314</f>
        <v>108402.1</v>
      </c>
      <c r="F1312" s="351">
        <f t="shared" si="163"/>
        <v>111632.48258000001</v>
      </c>
      <c r="G1312" s="352"/>
      <c r="H1312" s="351">
        <f t="shared" si="167"/>
        <v>18797.899999999994</v>
      </c>
      <c r="I1312" s="351">
        <f t="shared" si="164"/>
        <v>3230.382580000005</v>
      </c>
      <c r="J1312" s="351">
        <f t="shared" si="165"/>
        <v>200.2837199600003</v>
      </c>
      <c r="K1312" s="635">
        <f>SUM('Employee Salary Payroll Tax '!I1314:K1314)</f>
        <v>9585.5499999999993</v>
      </c>
      <c r="L1312" s="635">
        <f>'Employee Salary Payroll Tax '!H1314</f>
        <v>0</v>
      </c>
      <c r="M1312" s="293">
        <f t="shared" si="168"/>
        <v>98816.55</v>
      </c>
      <c r="N1312" s="359">
        <f t="shared" si="166"/>
        <v>17.710262179836651</v>
      </c>
      <c r="O1312" s="331"/>
      <c r="P1312" s="61"/>
      <c r="Q1312" s="294"/>
      <c r="R1312" s="292"/>
      <c r="S1312" s="291"/>
    </row>
    <row r="1313" spans="1:19" ht="14.4">
      <c r="A1313" s="36">
        <f t="shared" si="161"/>
        <v>1298</v>
      </c>
      <c r="B1313" s="526"/>
      <c r="C1313" s="36" t="str">
        <f>VLOOKUP('Employee Salary Payroll Tax '!B1315,'Employee Salary Payroll Tax '!$D$1:$E$7,2,FALSE)</f>
        <v>NonUnion</v>
      </c>
      <c r="D1313" s="61">
        <f t="shared" si="162"/>
        <v>2.98E-2</v>
      </c>
      <c r="E1313" s="351">
        <f>'Employee Salary Payroll Tax '!N1315</f>
        <v>53228.97</v>
      </c>
      <c r="F1313" s="351">
        <f t="shared" si="163"/>
        <v>54815.193306000001</v>
      </c>
      <c r="G1313" s="352"/>
      <c r="H1313" s="351">
        <f t="shared" si="167"/>
        <v>73971.03</v>
      </c>
      <c r="I1313" s="351">
        <f t="shared" si="164"/>
        <v>1586.2233059999999</v>
      </c>
      <c r="J1313" s="351">
        <f t="shared" si="165"/>
        <v>98.345844971999995</v>
      </c>
      <c r="K1313" s="635">
        <f>SUM('Employee Salary Payroll Tax '!I1315:K1315)</f>
        <v>685.22</v>
      </c>
      <c r="L1313" s="635">
        <f>'Employee Salary Payroll Tax '!H1315</f>
        <v>0</v>
      </c>
      <c r="M1313" s="293">
        <f t="shared" si="168"/>
        <v>52543.75</v>
      </c>
      <c r="N1313" s="359">
        <f t="shared" si="166"/>
        <v>1.2660124719762156</v>
      </c>
      <c r="O1313" s="331"/>
      <c r="P1313" s="61"/>
      <c r="Q1313" s="294"/>
      <c r="R1313" s="292"/>
      <c r="S1313" s="291"/>
    </row>
    <row r="1314" spans="1:19" ht="14.4">
      <c r="A1314" s="36">
        <f t="shared" si="161"/>
        <v>1299</v>
      </c>
      <c r="B1314" s="526"/>
      <c r="C1314" s="36" t="str">
        <f>VLOOKUP('Employee Salary Payroll Tax '!B1316,'Employee Salary Payroll Tax '!$D$1:$E$7,2,FALSE)</f>
        <v>UA</v>
      </c>
      <c r="D1314" s="61">
        <f t="shared" si="162"/>
        <v>0.03</v>
      </c>
      <c r="E1314" s="351">
        <f>'Employee Salary Payroll Tax '!N1316</f>
        <v>19175.72</v>
      </c>
      <c r="F1314" s="351">
        <f t="shared" si="163"/>
        <v>19750.991600000001</v>
      </c>
      <c r="G1314" s="352"/>
      <c r="H1314" s="351">
        <f t="shared" si="167"/>
        <v>108024.28</v>
      </c>
      <c r="I1314" s="351">
        <f t="shared" si="164"/>
        <v>575.27160000000003</v>
      </c>
      <c r="J1314" s="351">
        <f t="shared" si="165"/>
        <v>35.666839200000005</v>
      </c>
      <c r="K1314" s="635">
        <f>SUM('Employee Salary Payroll Tax '!I1316:K1316)</f>
        <v>17443.990000000002</v>
      </c>
      <c r="L1314" s="635">
        <f>'Employee Salary Payroll Tax '!H1316</f>
        <v>559.89</v>
      </c>
      <c r="M1314" s="293">
        <f t="shared" si="168"/>
        <v>1171.8399999999997</v>
      </c>
      <c r="N1314" s="359">
        <f t="shared" si="166"/>
        <v>32.445821398307977</v>
      </c>
      <c r="O1314" s="331"/>
      <c r="P1314" s="61"/>
      <c r="Q1314" s="294"/>
      <c r="R1314" s="292"/>
      <c r="S1314" s="291"/>
    </row>
    <row r="1315" spans="1:19" ht="14.4">
      <c r="A1315" s="36">
        <f t="shared" si="161"/>
        <v>1300</v>
      </c>
      <c r="B1315" s="526"/>
      <c r="C1315" s="36" t="str">
        <f>VLOOKUP('Employee Salary Payroll Tax '!B1317,'Employee Salary Payroll Tax '!$D$1:$E$7,2,FALSE)</f>
        <v>NonUnion</v>
      </c>
      <c r="D1315" s="61">
        <f t="shared" si="162"/>
        <v>2.98E-2</v>
      </c>
      <c r="E1315" s="351">
        <f>'Employee Salary Payroll Tax '!N1317</f>
        <v>84220.56</v>
      </c>
      <c r="F1315" s="351">
        <f t="shared" si="163"/>
        <v>86730.332687999995</v>
      </c>
      <c r="G1315" s="352"/>
      <c r="H1315" s="351">
        <f t="shared" si="167"/>
        <v>42979.44</v>
      </c>
      <c r="I1315" s="351">
        <f t="shared" si="164"/>
        <v>2509.7726879999973</v>
      </c>
      <c r="J1315" s="351">
        <f t="shared" si="165"/>
        <v>155.60590665599983</v>
      </c>
      <c r="K1315" s="635">
        <f>SUM('Employee Salary Payroll Tax '!I1317:K1317)</f>
        <v>2521.02</v>
      </c>
      <c r="L1315" s="635">
        <f>'Employee Salary Payroll Tax '!H1317</f>
        <v>0</v>
      </c>
      <c r="M1315" s="293">
        <f t="shared" si="168"/>
        <v>81699.539999999994</v>
      </c>
      <c r="N1315" s="359">
        <f t="shared" si="166"/>
        <v>4.6578365519446905</v>
      </c>
      <c r="O1315" s="331"/>
      <c r="P1315" s="61"/>
      <c r="Q1315" s="294"/>
      <c r="R1315" s="292"/>
      <c r="S1315" s="291"/>
    </row>
    <row r="1316" spans="1:19" ht="14.4">
      <c r="A1316" s="36">
        <f t="shared" si="161"/>
        <v>1301</v>
      </c>
      <c r="B1316" s="526"/>
      <c r="C1316" s="36" t="str">
        <f>VLOOKUP('Employee Salary Payroll Tax '!B1318,'Employee Salary Payroll Tax '!$D$1:$E$7,2,FALSE)</f>
        <v>NonUnion</v>
      </c>
      <c r="D1316" s="61">
        <f t="shared" si="162"/>
        <v>2.98E-2</v>
      </c>
      <c r="E1316" s="351">
        <f>'Employee Salary Payroll Tax '!N1318</f>
        <v>52770.69</v>
      </c>
      <c r="F1316" s="351">
        <f t="shared" si="163"/>
        <v>54343.256562000002</v>
      </c>
      <c r="G1316" s="352"/>
      <c r="H1316" s="351">
        <f t="shared" si="167"/>
        <v>74429.31</v>
      </c>
      <c r="I1316" s="351">
        <f t="shared" si="164"/>
        <v>1572.566562</v>
      </c>
      <c r="J1316" s="351">
        <f t="shared" si="165"/>
        <v>97.499126844000003</v>
      </c>
      <c r="K1316" s="635">
        <f>SUM('Employee Salary Payroll Tax '!I1318:K1318)</f>
        <v>4691.16</v>
      </c>
      <c r="L1316" s="635">
        <f>'Employee Salary Payroll Tax '!H1318</f>
        <v>0</v>
      </c>
      <c r="M1316" s="293">
        <f t="shared" si="168"/>
        <v>48079.53</v>
      </c>
      <c r="N1316" s="359">
        <f t="shared" si="166"/>
        <v>8.6673872158357526</v>
      </c>
      <c r="O1316" s="331"/>
      <c r="P1316" s="61"/>
      <c r="Q1316" s="294"/>
      <c r="R1316" s="292"/>
      <c r="S1316" s="291"/>
    </row>
    <row r="1317" spans="1:19" ht="14.4">
      <c r="A1317" s="36">
        <f t="shared" si="161"/>
        <v>1302</v>
      </c>
      <c r="B1317" s="526"/>
      <c r="C1317" s="36" t="str">
        <f>VLOOKUP('Employee Salary Payroll Tax '!B1319,'Employee Salary Payroll Tax '!$D$1:$E$7,2,FALSE)</f>
        <v>IBEW</v>
      </c>
      <c r="D1317" s="61">
        <f t="shared" si="162"/>
        <v>6.875E-3</v>
      </c>
      <c r="E1317" s="351">
        <f>'Employee Salary Payroll Tax '!N1319</f>
        <v>129248.59</v>
      </c>
      <c r="F1317" s="351">
        <f t="shared" si="163"/>
        <v>130137.17405624999</v>
      </c>
      <c r="G1317" s="352"/>
      <c r="H1317" s="351">
        <f t="shared" si="167"/>
        <v>0</v>
      </c>
      <c r="I1317" s="351">
        <f t="shared" si="164"/>
        <v>888.58405624999432</v>
      </c>
      <c r="J1317" s="351">
        <f t="shared" si="165"/>
        <v>0</v>
      </c>
      <c r="K1317" s="635">
        <f>SUM('Employee Salary Payroll Tax '!I1319:K1319)</f>
        <v>17940.09</v>
      </c>
      <c r="L1317" s="635">
        <f>'Employee Salary Payroll Tax '!H1319</f>
        <v>0</v>
      </c>
      <c r="M1317" s="293">
        <f t="shared" si="168"/>
        <v>111308.5</v>
      </c>
      <c r="N1317" s="359">
        <f t="shared" si="166"/>
        <v>0</v>
      </c>
      <c r="O1317" s="331"/>
      <c r="P1317" s="61"/>
      <c r="Q1317" s="294"/>
      <c r="R1317" s="292"/>
      <c r="S1317" s="291"/>
    </row>
    <row r="1318" spans="1:19" ht="14.4">
      <c r="A1318" s="36">
        <f t="shared" si="161"/>
        <v>1303</v>
      </c>
      <c r="B1318" s="526"/>
      <c r="C1318" s="36" t="str">
        <f>VLOOKUP('Employee Salary Payroll Tax '!B1320,'Employee Salary Payroll Tax '!$D$1:$E$7,2,FALSE)</f>
        <v>NonUnion</v>
      </c>
      <c r="D1318" s="61">
        <f t="shared" si="162"/>
        <v>2.98E-2</v>
      </c>
      <c r="E1318" s="351">
        <f>'Employee Salary Payroll Tax '!N1320</f>
        <v>67133.259999999995</v>
      </c>
      <c r="F1318" s="351">
        <f t="shared" si="163"/>
        <v>69133.831147999997</v>
      </c>
      <c r="G1318" s="352"/>
      <c r="H1318" s="351">
        <f t="shared" si="167"/>
        <v>60066.740000000005</v>
      </c>
      <c r="I1318" s="351">
        <f t="shared" si="164"/>
        <v>2000.5711480000027</v>
      </c>
      <c r="J1318" s="351">
        <f t="shared" si="165"/>
        <v>124.03541117600017</v>
      </c>
      <c r="K1318" s="635">
        <f>SUM('Employee Salary Payroll Tax '!I1320:K1320)</f>
        <v>67133.260000000009</v>
      </c>
      <c r="L1318" s="635">
        <f>'Employee Salary Payroll Tax '!H1320</f>
        <v>0</v>
      </c>
      <c r="M1318" s="293">
        <f t="shared" si="168"/>
        <v>-1.4551915228366852E-11</v>
      </c>
      <c r="N1318" s="359">
        <f t="shared" si="166"/>
        <v>124.0354111741526</v>
      </c>
      <c r="O1318" s="331"/>
      <c r="P1318" s="61"/>
      <c r="Q1318" s="294"/>
      <c r="R1318" s="292"/>
      <c r="S1318" s="291"/>
    </row>
    <row r="1319" spans="1:19" ht="14.4">
      <c r="A1319" s="36">
        <f t="shared" si="161"/>
        <v>1304</v>
      </c>
      <c r="B1319" s="526"/>
      <c r="C1319" s="36" t="str">
        <f>VLOOKUP('Employee Salary Payroll Tax '!B1321,'Employee Salary Payroll Tax '!$D$1:$E$7,2,FALSE)</f>
        <v>NonUnion</v>
      </c>
      <c r="D1319" s="61">
        <f t="shared" si="162"/>
        <v>2.98E-2</v>
      </c>
      <c r="E1319" s="351">
        <f>'Employee Salary Payroll Tax '!N1321</f>
        <v>113025.8</v>
      </c>
      <c r="F1319" s="351">
        <f t="shared" si="163"/>
        <v>116393.96884</v>
      </c>
      <c r="G1319" s="352"/>
      <c r="H1319" s="351">
        <f t="shared" si="167"/>
        <v>14174.199999999997</v>
      </c>
      <c r="I1319" s="351">
        <f t="shared" si="164"/>
        <v>3368.1688399999985</v>
      </c>
      <c r="J1319" s="351">
        <f t="shared" si="165"/>
        <v>208.8264680799999</v>
      </c>
      <c r="K1319" s="635">
        <f>SUM('Employee Salary Payroll Tax '!I1321:K1321)</f>
        <v>105404.84</v>
      </c>
      <c r="L1319" s="635">
        <f>'Employee Salary Payroll Tax '!H1321</f>
        <v>0</v>
      </c>
      <c r="M1319" s="293">
        <f t="shared" si="168"/>
        <v>7620.9600000000064</v>
      </c>
      <c r="N1319" s="359">
        <f t="shared" si="166"/>
        <v>194.74598238227688</v>
      </c>
      <c r="O1319" s="331"/>
      <c r="P1319" s="61"/>
      <c r="Q1319" s="294"/>
      <c r="R1319" s="292"/>
      <c r="S1319" s="291"/>
    </row>
    <row r="1320" spans="1:19" ht="14.4">
      <c r="A1320" s="36">
        <f t="shared" si="161"/>
        <v>1305</v>
      </c>
      <c r="B1320" s="526"/>
      <c r="C1320" s="36" t="str">
        <f>VLOOKUP('Employee Salary Payroll Tax '!B1322,'Employee Salary Payroll Tax '!$D$1:$E$7,2,FALSE)</f>
        <v>NonUnion</v>
      </c>
      <c r="D1320" s="61">
        <f t="shared" si="162"/>
        <v>2.98E-2</v>
      </c>
      <c r="E1320" s="351">
        <f>'Employee Salary Payroll Tax '!N1322</f>
        <v>74314.05</v>
      </c>
      <c r="F1320" s="351">
        <f t="shared" si="163"/>
        <v>76528.608690000008</v>
      </c>
      <c r="G1320" s="352"/>
      <c r="H1320" s="351">
        <f t="shared" si="167"/>
        <v>52885.95</v>
      </c>
      <c r="I1320" s="351">
        <f t="shared" si="164"/>
        <v>2214.5586900000053</v>
      </c>
      <c r="J1320" s="351">
        <f t="shared" si="165"/>
        <v>137.30263878000034</v>
      </c>
      <c r="K1320" s="635">
        <f>SUM('Employee Salary Payroll Tax '!I1322:K1322)</f>
        <v>8476.8799999999992</v>
      </c>
      <c r="L1320" s="635">
        <f>'Employee Salary Payroll Tax '!H1322</f>
        <v>0</v>
      </c>
      <c r="M1320" s="293">
        <f t="shared" si="168"/>
        <v>65837.17</v>
      </c>
      <c r="N1320" s="359">
        <f t="shared" si="166"/>
        <v>15.661883487789286</v>
      </c>
      <c r="O1320" s="331"/>
      <c r="P1320" s="61"/>
      <c r="Q1320" s="294"/>
      <c r="R1320" s="292"/>
      <c r="S1320" s="291"/>
    </row>
    <row r="1321" spans="1:19" ht="14.4">
      <c r="A1321" s="36">
        <f t="shared" si="161"/>
        <v>1306</v>
      </c>
      <c r="B1321" s="526"/>
      <c r="C1321" s="36" t="str">
        <f>VLOOKUP('Employee Salary Payroll Tax '!B1323,'Employee Salary Payroll Tax '!$D$1:$E$7,2,FALSE)</f>
        <v>NonUnion</v>
      </c>
      <c r="D1321" s="61">
        <f t="shared" si="162"/>
        <v>2.98E-2</v>
      </c>
      <c r="E1321" s="351">
        <f>'Employee Salary Payroll Tax '!N1323</f>
        <v>57980.34</v>
      </c>
      <c r="F1321" s="351">
        <f t="shared" si="163"/>
        <v>59708.154131999996</v>
      </c>
      <c r="G1321" s="352"/>
      <c r="H1321" s="351">
        <f t="shared" si="167"/>
        <v>69219.66</v>
      </c>
      <c r="I1321" s="351">
        <f t="shared" si="164"/>
        <v>1727.8141319999995</v>
      </c>
      <c r="J1321" s="351">
        <f t="shared" si="165"/>
        <v>107.12447618399997</v>
      </c>
      <c r="K1321" s="635">
        <f>SUM('Employee Salary Payroll Tax '!I1323:K1323)</f>
        <v>11171.359999999999</v>
      </c>
      <c r="L1321" s="635">
        <f>'Employee Salary Payroll Tax '!H1323</f>
        <v>0</v>
      </c>
      <c r="M1321" s="293">
        <f t="shared" si="168"/>
        <v>46808.979999999996</v>
      </c>
      <c r="N1321" s="359">
        <f t="shared" si="166"/>
        <v>20.640204735644005</v>
      </c>
      <c r="O1321" s="331"/>
      <c r="P1321" s="61"/>
      <c r="Q1321" s="294"/>
      <c r="R1321" s="292"/>
      <c r="S1321" s="291"/>
    </row>
    <row r="1322" spans="1:19" ht="14.4">
      <c r="A1322" s="36">
        <f t="shared" si="161"/>
        <v>1307</v>
      </c>
      <c r="B1322" s="526"/>
      <c r="C1322" s="36" t="str">
        <f>VLOOKUP('Employee Salary Payroll Tax '!B1324,'Employee Salary Payroll Tax '!$D$1:$E$7,2,FALSE)</f>
        <v>NonUnion</v>
      </c>
      <c r="D1322" s="61">
        <f t="shared" si="162"/>
        <v>2.98E-2</v>
      </c>
      <c r="E1322" s="351">
        <f>'Employee Salary Payroll Tax '!N1324</f>
        <v>78781.210000000006</v>
      </c>
      <c r="F1322" s="351">
        <f t="shared" si="163"/>
        <v>81128.890058000005</v>
      </c>
      <c r="G1322" s="352"/>
      <c r="H1322" s="351">
        <f t="shared" si="167"/>
        <v>48418.789999999994</v>
      </c>
      <c r="I1322" s="351">
        <f t="shared" si="164"/>
        <v>2347.6800579999981</v>
      </c>
      <c r="J1322" s="351">
        <f t="shared" si="165"/>
        <v>145.55616359599989</v>
      </c>
      <c r="K1322" s="635">
        <f>SUM('Employee Salary Payroll Tax '!I1324:K1324)</f>
        <v>11448.400000000001</v>
      </c>
      <c r="L1322" s="635">
        <f>'Employee Salary Payroll Tax '!H1324</f>
        <v>0</v>
      </c>
      <c r="M1322" s="293">
        <f t="shared" si="168"/>
        <v>67332.81</v>
      </c>
      <c r="N1322" s="359">
        <f t="shared" si="166"/>
        <v>21.1520638397315</v>
      </c>
      <c r="O1322" s="331"/>
      <c r="P1322" s="61"/>
      <c r="Q1322" s="294"/>
      <c r="R1322" s="292"/>
      <c r="S1322" s="291"/>
    </row>
    <row r="1323" spans="1:19" ht="14.4">
      <c r="A1323" s="36">
        <f t="shared" si="161"/>
        <v>1308</v>
      </c>
      <c r="B1323" s="526"/>
      <c r="C1323" s="36" t="str">
        <f>VLOOKUP('Employee Salary Payroll Tax '!B1325,'Employee Salary Payroll Tax '!$D$1:$E$7,2,FALSE)</f>
        <v>NonUnion</v>
      </c>
      <c r="D1323" s="61">
        <f t="shared" si="162"/>
        <v>2.98E-2</v>
      </c>
      <c r="E1323" s="351">
        <f>'Employee Salary Payroll Tax '!N1325</f>
        <v>66752.600000000006</v>
      </c>
      <c r="F1323" s="351">
        <f t="shared" si="163"/>
        <v>68741.827480000007</v>
      </c>
      <c r="G1323" s="352"/>
      <c r="H1323" s="351">
        <f t="shared" si="167"/>
        <v>60447.399999999994</v>
      </c>
      <c r="I1323" s="351">
        <f t="shared" si="164"/>
        <v>1989.2274800000014</v>
      </c>
      <c r="J1323" s="351">
        <f t="shared" si="165"/>
        <v>123.33210376000008</v>
      </c>
      <c r="K1323" s="635">
        <f>SUM('Employee Salary Payroll Tax '!I1325:K1325)</f>
        <v>201.84</v>
      </c>
      <c r="L1323" s="635">
        <f>'Employee Salary Payroll Tax '!H1325</f>
        <v>0</v>
      </c>
      <c r="M1323" s="293">
        <f t="shared" si="168"/>
        <v>66550.760000000009</v>
      </c>
      <c r="N1323" s="359">
        <f t="shared" si="166"/>
        <v>0.37291958399441366</v>
      </c>
      <c r="O1323" s="331"/>
      <c r="P1323" s="61"/>
      <c r="Q1323" s="294"/>
      <c r="R1323" s="292"/>
      <c r="S1323" s="291"/>
    </row>
    <row r="1324" spans="1:19" ht="14.4">
      <c r="A1324" s="36">
        <v>1</v>
      </c>
      <c r="B1324" s="526"/>
      <c r="C1324" s="36" t="str">
        <f>VLOOKUP('Employee Salary Payroll Tax '!B1326,'Employee Salary Payroll Tax '!$D$1:$E$7,2,FALSE)</f>
        <v>IBEW</v>
      </c>
      <c r="D1324" s="61">
        <f t="shared" si="162"/>
        <v>6.875E-3</v>
      </c>
      <c r="E1324" s="351">
        <f>'Employee Salary Payroll Tax '!N1326</f>
        <v>35065.279999999999</v>
      </c>
      <c r="F1324" s="351">
        <f t="shared" si="163"/>
        <v>35306.353799999997</v>
      </c>
      <c r="G1324" s="352"/>
      <c r="H1324" s="351">
        <f t="shared" si="167"/>
        <v>92134.720000000001</v>
      </c>
      <c r="I1324" s="351">
        <f t="shared" si="164"/>
        <v>241.0737999999983</v>
      </c>
      <c r="J1324" s="351">
        <f t="shared" si="165"/>
        <v>14.946575599999894</v>
      </c>
      <c r="K1324" s="635">
        <f>SUM('Employee Salary Payroll Tax '!I1326:K1326)</f>
        <v>35065.279999999999</v>
      </c>
      <c r="L1324" s="635">
        <f>'Employee Salary Payroll Tax '!H1326</f>
        <v>0</v>
      </c>
      <c r="M1324" s="293">
        <f t="shared" si="168"/>
        <v>0</v>
      </c>
      <c r="N1324" s="359">
        <f t="shared" si="166"/>
        <v>14.946575599573645</v>
      </c>
      <c r="O1324" s="331"/>
      <c r="P1324" s="61"/>
      <c r="Q1324" s="294"/>
      <c r="R1324" s="292"/>
      <c r="S1324" s="291"/>
    </row>
    <row r="1325" spans="1:19" ht="14.4">
      <c r="A1325" s="36">
        <f t="shared" ref="A1325:A1388" si="169">+A1324+1</f>
        <v>2</v>
      </c>
      <c r="B1325" s="526"/>
      <c r="C1325" s="36" t="str">
        <f>VLOOKUP('Employee Salary Payroll Tax '!B1327,'Employee Salary Payroll Tax '!$D$1:$E$7,2,FALSE)</f>
        <v>IBEW</v>
      </c>
      <c r="D1325" s="61">
        <f t="shared" si="162"/>
        <v>6.875E-3</v>
      </c>
      <c r="E1325" s="351">
        <f>'Employee Salary Payroll Tax '!N1327</f>
        <v>5519.31</v>
      </c>
      <c r="F1325" s="351">
        <f t="shared" si="163"/>
        <v>5557.2552562500005</v>
      </c>
      <c r="G1325" s="352"/>
      <c r="H1325" s="351">
        <f t="shared" si="167"/>
        <v>121680.69</v>
      </c>
      <c r="I1325" s="351">
        <f t="shared" si="164"/>
        <v>37.945256250000057</v>
      </c>
      <c r="J1325" s="351">
        <f t="shared" si="165"/>
        <v>2.3526058875000033</v>
      </c>
      <c r="K1325" s="635">
        <f>SUM('Employee Salary Payroll Tax '!I1327:K1327)</f>
        <v>5519.31</v>
      </c>
      <c r="L1325" s="635">
        <f>'Employee Salary Payroll Tax '!H1327</f>
        <v>0</v>
      </c>
      <c r="M1325" s="293">
        <f t="shared" si="168"/>
        <v>0</v>
      </c>
      <c r="N1325" s="359">
        <f t="shared" si="166"/>
        <v>2.3526058870737532</v>
      </c>
      <c r="O1325" s="331"/>
      <c r="P1325" s="61"/>
      <c r="Q1325" s="294"/>
      <c r="R1325" s="292"/>
      <c r="S1325" s="291"/>
    </row>
    <row r="1326" spans="1:19" ht="14.4">
      <c r="A1326" s="36">
        <f t="shared" si="169"/>
        <v>3</v>
      </c>
      <c r="B1326" s="526"/>
      <c r="C1326" s="36" t="str">
        <f>VLOOKUP('Employee Salary Payroll Tax '!B1328,'Employee Salary Payroll Tax '!$D$1:$E$7,2,FALSE)</f>
        <v>IBEW</v>
      </c>
      <c r="D1326" s="61">
        <f t="shared" si="162"/>
        <v>6.875E-3</v>
      </c>
      <c r="E1326" s="351">
        <f>'Employee Salary Payroll Tax '!N1328</f>
        <v>7194.48</v>
      </c>
      <c r="F1326" s="351">
        <f t="shared" si="163"/>
        <v>7243.9420499999997</v>
      </c>
      <c r="G1326" s="352"/>
      <c r="H1326" s="351">
        <f t="shared" si="167"/>
        <v>120005.52</v>
      </c>
      <c r="I1326" s="351">
        <f t="shared" si="164"/>
        <v>49.46205000000009</v>
      </c>
      <c r="J1326" s="351">
        <f t="shared" si="165"/>
        <v>3.0666471000000057</v>
      </c>
      <c r="K1326" s="635">
        <f>SUM('Employee Salary Payroll Tax '!I1328:K1328)</f>
        <v>6960.08</v>
      </c>
      <c r="L1326" s="635">
        <f>'Employee Salary Payroll Tax '!H1328</f>
        <v>0</v>
      </c>
      <c r="M1326" s="293">
        <f t="shared" si="168"/>
        <v>234.39999999999964</v>
      </c>
      <c r="N1326" s="359">
        <f t="shared" si="166"/>
        <v>2.9667340995876428</v>
      </c>
      <c r="O1326" s="331"/>
      <c r="P1326" s="61"/>
      <c r="Q1326" s="294"/>
      <c r="R1326" s="292"/>
      <c r="S1326" s="291"/>
    </row>
    <row r="1327" spans="1:19" ht="14.4">
      <c r="A1327" s="36">
        <f t="shared" si="169"/>
        <v>4</v>
      </c>
      <c r="B1327" s="526"/>
      <c r="C1327" s="36" t="str">
        <f>VLOOKUP('Employee Salary Payroll Tax '!B1329,'Employee Salary Payroll Tax '!$D$1:$E$7,2,FALSE)</f>
        <v>NonUnion</v>
      </c>
      <c r="D1327" s="61">
        <f t="shared" si="162"/>
        <v>2.98E-2</v>
      </c>
      <c r="E1327" s="351">
        <f>'Employee Salary Payroll Tax '!N1329</f>
        <v>45636.800000000003</v>
      </c>
      <c r="F1327" s="351">
        <f t="shared" si="163"/>
        <v>46996.776640000004</v>
      </c>
      <c r="G1327" s="352"/>
      <c r="H1327" s="351">
        <f t="shared" si="167"/>
        <v>81563.199999999997</v>
      </c>
      <c r="I1327" s="351">
        <f t="shared" si="164"/>
        <v>1359.9766400000008</v>
      </c>
      <c r="J1327" s="351">
        <f t="shared" si="165"/>
        <v>84.318551680000041</v>
      </c>
      <c r="K1327" s="635">
        <f>SUM('Employee Salary Payroll Tax '!I1329:K1329)</f>
        <v>43987.28</v>
      </c>
      <c r="L1327" s="635">
        <f>'Employee Salary Payroll Tax '!H1329</f>
        <v>0</v>
      </c>
      <c r="M1327" s="293">
        <f t="shared" si="168"/>
        <v>1649.5200000000041</v>
      </c>
      <c r="N1327" s="359">
        <f t="shared" si="166"/>
        <v>81.270898526219213</v>
      </c>
      <c r="O1327" s="331"/>
      <c r="P1327" s="61"/>
      <c r="Q1327" s="294"/>
      <c r="R1327" s="292"/>
      <c r="S1327" s="291"/>
    </row>
    <row r="1328" spans="1:19" ht="14.4">
      <c r="A1328" s="36">
        <f t="shared" si="169"/>
        <v>5</v>
      </c>
      <c r="B1328" s="526"/>
      <c r="C1328" s="36" t="str">
        <f>VLOOKUP('Employee Salary Payroll Tax '!B1330,'Employee Salary Payroll Tax '!$D$1:$E$7,2,FALSE)</f>
        <v>UA</v>
      </c>
      <c r="D1328" s="61">
        <f t="shared" si="162"/>
        <v>0.03</v>
      </c>
      <c r="E1328" s="351">
        <f>'Employee Salary Payroll Tax '!N1330</f>
        <v>61477.91</v>
      </c>
      <c r="F1328" s="351">
        <f t="shared" si="163"/>
        <v>63322.247300000003</v>
      </c>
      <c r="G1328" s="352"/>
      <c r="H1328" s="351">
        <f t="shared" si="167"/>
        <v>65722.09</v>
      </c>
      <c r="I1328" s="351">
        <f t="shared" si="164"/>
        <v>1844.3372999999992</v>
      </c>
      <c r="J1328" s="351">
        <f t="shared" si="165"/>
        <v>114.34891259999995</v>
      </c>
      <c r="K1328" s="635">
        <f>SUM('Employee Salary Payroll Tax '!I1330:K1330)</f>
        <v>54255.82</v>
      </c>
      <c r="L1328" s="635">
        <f>'Employee Salary Payroll Tax '!H1330</f>
        <v>1229.56</v>
      </c>
      <c r="M1328" s="293">
        <f t="shared" si="168"/>
        <v>5992.5300000000043</v>
      </c>
      <c r="N1328" s="359">
        <f t="shared" si="166"/>
        <v>100.91582519835845</v>
      </c>
      <c r="O1328" s="331"/>
      <c r="P1328" s="61"/>
      <c r="Q1328" s="294"/>
      <c r="R1328" s="292"/>
      <c r="S1328" s="291"/>
    </row>
    <row r="1329" spans="1:19" ht="14.4">
      <c r="A1329" s="36">
        <f t="shared" si="169"/>
        <v>6</v>
      </c>
      <c r="B1329" s="526"/>
      <c r="C1329" s="36" t="str">
        <f>VLOOKUP('Employee Salary Payroll Tax '!B1331,'Employee Salary Payroll Tax '!$D$1:$E$7,2,FALSE)</f>
        <v>IBEW</v>
      </c>
      <c r="D1329" s="61">
        <f t="shared" si="162"/>
        <v>6.875E-3</v>
      </c>
      <c r="E1329" s="351">
        <f>'Employee Salary Payroll Tax '!N1331</f>
        <v>14135.38</v>
      </c>
      <c r="F1329" s="351">
        <f t="shared" si="163"/>
        <v>14232.560737499998</v>
      </c>
      <c r="G1329" s="352"/>
      <c r="H1329" s="351">
        <f t="shared" si="167"/>
        <v>113064.62</v>
      </c>
      <c r="I1329" s="351">
        <f t="shared" si="164"/>
        <v>97.180737499998941</v>
      </c>
      <c r="J1329" s="351">
        <f t="shared" si="165"/>
        <v>6.0252057249999345</v>
      </c>
      <c r="K1329" s="635">
        <f>SUM('Employee Salary Payroll Tax '!I1331:K1331)</f>
        <v>14135.38</v>
      </c>
      <c r="L1329" s="635">
        <f>'Employee Salary Payroll Tax '!H1331</f>
        <v>0</v>
      </c>
      <c r="M1329" s="293">
        <f t="shared" si="168"/>
        <v>0</v>
      </c>
      <c r="N1329" s="359">
        <f t="shared" si="166"/>
        <v>6.0252057245736843</v>
      </c>
      <c r="O1329" s="331"/>
      <c r="P1329" s="61"/>
      <c r="Q1329" s="294"/>
      <c r="R1329" s="292"/>
      <c r="S1329" s="291"/>
    </row>
    <row r="1330" spans="1:19" ht="14.4">
      <c r="A1330" s="36">
        <f t="shared" si="169"/>
        <v>7</v>
      </c>
      <c r="B1330" s="526"/>
      <c r="C1330" s="36" t="str">
        <f>VLOOKUP('Employee Salary Payroll Tax '!B1332,'Employee Salary Payroll Tax '!$D$1:$E$7,2,FALSE)</f>
        <v>NonUnion</v>
      </c>
      <c r="D1330" s="61">
        <f t="shared" si="162"/>
        <v>2.98E-2</v>
      </c>
      <c r="E1330" s="351">
        <f>'Employee Salary Payroll Tax '!N1332</f>
        <v>78073.81</v>
      </c>
      <c r="F1330" s="351">
        <f t="shared" si="163"/>
        <v>80400.409538000007</v>
      </c>
      <c r="G1330" s="352"/>
      <c r="H1330" s="351">
        <f t="shared" si="167"/>
        <v>49126.19</v>
      </c>
      <c r="I1330" s="351">
        <f t="shared" si="164"/>
        <v>2326.5995380000095</v>
      </c>
      <c r="J1330" s="351">
        <f t="shared" si="165"/>
        <v>144.24917135600057</v>
      </c>
      <c r="K1330" s="635">
        <f>SUM('Employee Salary Payroll Tax '!I1332:K1332)</f>
        <v>78073.81</v>
      </c>
      <c r="L1330" s="635">
        <f>'Employee Salary Payroll Tax '!H1332</f>
        <v>0</v>
      </c>
      <c r="M1330" s="293">
        <f t="shared" si="168"/>
        <v>0</v>
      </c>
      <c r="N1330" s="359">
        <f t="shared" si="166"/>
        <v>144.24917135415299</v>
      </c>
      <c r="O1330" s="331"/>
      <c r="P1330" s="61"/>
      <c r="Q1330" s="294"/>
      <c r="R1330" s="292"/>
      <c r="S1330" s="291"/>
    </row>
    <row r="1331" spans="1:19" ht="14.4">
      <c r="A1331" s="36">
        <f t="shared" si="169"/>
        <v>8</v>
      </c>
      <c r="B1331" s="526"/>
      <c r="C1331" s="36" t="str">
        <f>VLOOKUP('Employee Salary Payroll Tax '!B1333,'Employee Salary Payroll Tax '!$D$1:$E$7,2,FALSE)</f>
        <v>UA</v>
      </c>
      <c r="D1331" s="61">
        <f t="shared" si="162"/>
        <v>0.03</v>
      </c>
      <c r="E1331" s="351">
        <f>'Employee Salary Payroll Tax '!N1333</f>
        <v>92461.29</v>
      </c>
      <c r="F1331" s="351">
        <f t="shared" si="163"/>
        <v>95235.128700000001</v>
      </c>
      <c r="G1331" s="352"/>
      <c r="H1331" s="351">
        <f t="shared" si="167"/>
        <v>34738.710000000006</v>
      </c>
      <c r="I1331" s="351">
        <f t="shared" si="164"/>
        <v>2773.8387000000075</v>
      </c>
      <c r="J1331" s="351">
        <f t="shared" si="165"/>
        <v>171.97799940000047</v>
      </c>
      <c r="K1331" s="635">
        <f>SUM('Employee Salary Payroll Tax '!I1333:K1333)</f>
        <v>30826.57</v>
      </c>
      <c r="L1331" s="635">
        <f>'Employee Salary Payroll Tax '!H1333</f>
        <v>0</v>
      </c>
      <c r="M1331" s="293">
        <f t="shared" si="168"/>
        <v>61634.719999999994</v>
      </c>
      <c r="N1331" s="359">
        <f t="shared" si="166"/>
        <v>57.337420199380041</v>
      </c>
      <c r="O1331" s="331"/>
      <c r="P1331" s="61"/>
      <c r="Q1331" s="294"/>
      <c r="R1331" s="292"/>
      <c r="S1331" s="291"/>
    </row>
    <row r="1332" spans="1:19" ht="14.4">
      <c r="A1332" s="36">
        <f t="shared" si="169"/>
        <v>9</v>
      </c>
      <c r="B1332" s="526"/>
      <c r="C1332" s="36" t="str">
        <f>VLOOKUP('Employee Salary Payroll Tax '!B1334,'Employee Salary Payroll Tax '!$D$1:$E$7,2,FALSE)</f>
        <v>IBEW</v>
      </c>
      <c r="D1332" s="61">
        <f t="shared" si="162"/>
        <v>6.875E-3</v>
      </c>
      <c r="E1332" s="351">
        <f>'Employee Salary Payroll Tax '!N1334</f>
        <v>228694.23</v>
      </c>
      <c r="F1332" s="351">
        <f t="shared" si="163"/>
        <v>230266.50283124999</v>
      </c>
      <c r="G1332" s="352"/>
      <c r="H1332" s="351">
        <f t="shared" si="167"/>
        <v>0</v>
      </c>
      <c r="I1332" s="351">
        <f t="shared" si="164"/>
        <v>1572.2728312499821</v>
      </c>
      <c r="J1332" s="351">
        <f t="shared" si="165"/>
        <v>0</v>
      </c>
      <c r="K1332" s="635">
        <f>SUM('Employee Salary Payroll Tax '!I1334:K1334)</f>
        <v>197478.34</v>
      </c>
      <c r="L1332" s="635">
        <f>'Employee Salary Payroll Tax '!H1334</f>
        <v>0</v>
      </c>
      <c r="M1332" s="293">
        <f t="shared" si="168"/>
        <v>31215.890000000014</v>
      </c>
      <c r="N1332" s="359">
        <f t="shared" si="166"/>
        <v>0</v>
      </c>
      <c r="O1332" s="331"/>
      <c r="P1332" s="61"/>
      <c r="Q1332" s="294"/>
      <c r="R1332" s="292"/>
      <c r="S1332" s="291"/>
    </row>
    <row r="1333" spans="1:19" ht="14.4">
      <c r="A1333" s="36">
        <f t="shared" si="169"/>
        <v>10</v>
      </c>
      <c r="B1333" s="526"/>
      <c r="C1333" s="36" t="str">
        <f>VLOOKUP('Employee Salary Payroll Tax '!B1335,'Employee Salary Payroll Tax '!$D$1:$E$7,2,FALSE)</f>
        <v>NonUnion</v>
      </c>
      <c r="D1333" s="61">
        <f t="shared" si="162"/>
        <v>2.98E-2</v>
      </c>
      <c r="E1333" s="351">
        <f>'Employee Salary Payroll Tax '!N1335</f>
        <v>90554.47</v>
      </c>
      <c r="F1333" s="351">
        <f t="shared" si="163"/>
        <v>93252.993205999999</v>
      </c>
      <c r="G1333" s="352"/>
      <c r="H1333" s="351">
        <f t="shared" si="167"/>
        <v>36645.53</v>
      </c>
      <c r="I1333" s="351">
        <f t="shared" si="164"/>
        <v>2698.523205999998</v>
      </c>
      <c r="J1333" s="351">
        <f t="shared" si="165"/>
        <v>167.30843877199987</v>
      </c>
      <c r="K1333" s="635">
        <f>SUM('Employee Salary Payroll Tax '!I1335:K1335)</f>
        <v>86573.63</v>
      </c>
      <c r="L1333" s="635">
        <f>'Employee Salary Payroll Tax '!H1335</f>
        <v>0</v>
      </c>
      <c r="M1333" s="293">
        <f t="shared" si="168"/>
        <v>3980.8399999999965</v>
      </c>
      <c r="N1333" s="359">
        <f t="shared" si="166"/>
        <v>159.95343878623353</v>
      </c>
      <c r="O1333" s="331"/>
      <c r="P1333" s="61"/>
      <c r="Q1333" s="294"/>
      <c r="R1333" s="292"/>
      <c r="S1333" s="291"/>
    </row>
    <row r="1334" spans="1:19" ht="14.4">
      <c r="A1334" s="36">
        <f t="shared" si="169"/>
        <v>11</v>
      </c>
      <c r="B1334" s="526"/>
      <c r="C1334" s="36" t="str">
        <f>VLOOKUP('Employee Salary Payroll Tax '!B1336,'Employee Salary Payroll Tax '!$D$1:$E$7,2,FALSE)</f>
        <v>NonUnion</v>
      </c>
      <c r="D1334" s="61">
        <f t="shared" si="162"/>
        <v>2.98E-2</v>
      </c>
      <c r="E1334" s="351">
        <f>'Employee Salary Payroll Tax '!N1336</f>
        <v>68262.44</v>
      </c>
      <c r="F1334" s="351">
        <f t="shared" si="163"/>
        <v>70296.660712000012</v>
      </c>
      <c r="G1334" s="352"/>
      <c r="H1334" s="351">
        <f t="shared" si="167"/>
        <v>58937.56</v>
      </c>
      <c r="I1334" s="351">
        <f t="shared" si="164"/>
        <v>2034.2207120000094</v>
      </c>
      <c r="J1334" s="351">
        <f t="shared" si="165"/>
        <v>126.12168414400058</v>
      </c>
      <c r="K1334" s="635">
        <f>SUM('Employee Salary Payroll Tax '!I1336:K1336)</f>
        <v>22831.57</v>
      </c>
      <c r="L1334" s="635">
        <f>'Employee Salary Payroll Tax '!H1336</f>
        <v>0</v>
      </c>
      <c r="M1334" s="293">
        <f t="shared" si="168"/>
        <v>45430.87</v>
      </c>
      <c r="N1334" s="359">
        <f t="shared" si="166"/>
        <v>42.183608731382236</v>
      </c>
      <c r="O1334" s="331"/>
      <c r="P1334" s="61"/>
      <c r="Q1334" s="294"/>
      <c r="R1334" s="292"/>
      <c r="S1334" s="291"/>
    </row>
    <row r="1335" spans="1:19" ht="14.4">
      <c r="A1335" s="36">
        <f t="shared" si="169"/>
        <v>12</v>
      </c>
      <c r="B1335" s="526"/>
      <c r="C1335" s="36" t="str">
        <f>VLOOKUP('Employee Salary Payroll Tax '!B1337,'Employee Salary Payroll Tax '!$D$1:$E$7,2,FALSE)</f>
        <v>IBEW</v>
      </c>
      <c r="D1335" s="61">
        <f t="shared" si="162"/>
        <v>6.875E-3</v>
      </c>
      <c r="E1335" s="351">
        <f>'Employee Salary Payroll Tax '!N1337</f>
        <v>122228.52</v>
      </c>
      <c r="F1335" s="351">
        <f t="shared" si="163"/>
        <v>123068.841075</v>
      </c>
      <c r="G1335" s="352"/>
      <c r="H1335" s="351">
        <f t="shared" si="167"/>
        <v>4971.4799999999959</v>
      </c>
      <c r="I1335" s="351">
        <f t="shared" si="164"/>
        <v>840.32107499999984</v>
      </c>
      <c r="J1335" s="351">
        <f t="shared" si="165"/>
        <v>52.099906649999987</v>
      </c>
      <c r="K1335" s="635">
        <f>SUM('Employee Salary Payroll Tax '!I1337:K1337)</f>
        <v>121764.7</v>
      </c>
      <c r="L1335" s="635">
        <f>'Employee Salary Payroll Tax '!H1337</f>
        <v>0</v>
      </c>
      <c r="M1335" s="293">
        <f t="shared" si="168"/>
        <v>463.82000000000698</v>
      </c>
      <c r="N1335" s="359">
        <f t="shared" si="166"/>
        <v>51.902203374575357</v>
      </c>
      <c r="O1335" s="331"/>
      <c r="P1335" s="61"/>
      <c r="Q1335" s="294"/>
      <c r="R1335" s="292"/>
      <c r="S1335" s="291"/>
    </row>
    <row r="1336" spans="1:19" ht="14.4">
      <c r="A1336" s="36">
        <f t="shared" si="169"/>
        <v>13</v>
      </c>
      <c r="B1336" s="526"/>
      <c r="C1336" s="36" t="str">
        <f>VLOOKUP('Employee Salary Payroll Tax '!B1338,'Employee Salary Payroll Tax '!$D$1:$E$7,2,FALSE)</f>
        <v>IBEW</v>
      </c>
      <c r="D1336" s="61">
        <f t="shared" si="162"/>
        <v>6.875E-3</v>
      </c>
      <c r="E1336" s="351">
        <f>'Employee Salary Payroll Tax '!N1338</f>
        <v>57442.46</v>
      </c>
      <c r="F1336" s="351">
        <f t="shared" si="163"/>
        <v>57837.376912499996</v>
      </c>
      <c r="G1336" s="352"/>
      <c r="H1336" s="351">
        <f t="shared" si="167"/>
        <v>69757.540000000008</v>
      </c>
      <c r="I1336" s="351">
        <f t="shared" si="164"/>
        <v>394.91691249999712</v>
      </c>
      <c r="J1336" s="351">
        <f t="shared" si="165"/>
        <v>24.484848574999823</v>
      </c>
      <c r="K1336" s="635">
        <f>SUM('Employee Salary Payroll Tax '!I1338:K1338)</f>
        <v>56984.899999999994</v>
      </c>
      <c r="L1336" s="635">
        <f>'Employee Salary Payroll Tax '!H1338</f>
        <v>0</v>
      </c>
      <c r="M1336" s="293">
        <f t="shared" si="168"/>
        <v>457.56000000000495</v>
      </c>
      <c r="N1336" s="359">
        <f t="shared" si="166"/>
        <v>24.289813624576968</v>
      </c>
      <c r="O1336" s="331"/>
      <c r="P1336" s="61"/>
      <c r="Q1336" s="294"/>
      <c r="R1336" s="292"/>
      <c r="S1336" s="291"/>
    </row>
    <row r="1337" spans="1:19" ht="14.4">
      <c r="A1337" s="36">
        <f t="shared" si="169"/>
        <v>14</v>
      </c>
      <c r="B1337" s="526"/>
      <c r="C1337" s="36" t="str">
        <f>VLOOKUP('Employee Salary Payroll Tax '!B1339,'Employee Salary Payroll Tax '!$D$1:$E$7,2,FALSE)</f>
        <v>UA</v>
      </c>
      <c r="D1337" s="61">
        <f t="shared" si="162"/>
        <v>0.03</v>
      </c>
      <c r="E1337" s="351">
        <f>'Employee Salary Payroll Tax '!N1339</f>
        <v>68687.240000000005</v>
      </c>
      <c r="F1337" s="351">
        <f t="shared" si="163"/>
        <v>70747.857200000013</v>
      </c>
      <c r="G1337" s="352"/>
      <c r="H1337" s="351">
        <f t="shared" si="167"/>
        <v>58512.759999999995</v>
      </c>
      <c r="I1337" s="351">
        <f t="shared" si="164"/>
        <v>2060.6172000000079</v>
      </c>
      <c r="J1337" s="351">
        <f t="shared" si="165"/>
        <v>127.75826640000049</v>
      </c>
      <c r="K1337" s="635">
        <f>SUM('Employee Salary Payroll Tax '!I1339:K1339)</f>
        <v>60725.7</v>
      </c>
      <c r="L1337" s="635">
        <f>'Employee Salary Payroll Tax '!H1339</f>
        <v>1728.92</v>
      </c>
      <c r="M1337" s="293">
        <f t="shared" si="168"/>
        <v>6232.6200000000081</v>
      </c>
      <c r="N1337" s="359">
        <f t="shared" si="166"/>
        <v>112.94980199835604</v>
      </c>
      <c r="O1337" s="331"/>
      <c r="P1337" s="61"/>
      <c r="Q1337" s="294"/>
      <c r="R1337" s="292"/>
      <c r="S1337" s="291"/>
    </row>
    <row r="1338" spans="1:19" ht="14.4">
      <c r="A1338" s="36">
        <f t="shared" si="169"/>
        <v>15</v>
      </c>
      <c r="B1338" s="526"/>
      <c r="C1338" s="36" t="str">
        <f>VLOOKUP('Employee Salary Payroll Tax '!B1340,'Employee Salary Payroll Tax '!$D$1:$E$7,2,FALSE)</f>
        <v>IBEW</v>
      </c>
      <c r="D1338" s="61">
        <f t="shared" si="162"/>
        <v>6.875E-3</v>
      </c>
      <c r="E1338" s="351">
        <f>'Employee Salary Payroll Tax '!N1340</f>
        <v>14949.57</v>
      </c>
      <c r="F1338" s="351">
        <f t="shared" si="163"/>
        <v>15052.348293749999</v>
      </c>
      <c r="G1338" s="352"/>
      <c r="H1338" s="351">
        <f t="shared" si="167"/>
        <v>112250.43</v>
      </c>
      <c r="I1338" s="351">
        <f t="shared" si="164"/>
        <v>102.77829374999965</v>
      </c>
      <c r="J1338" s="351">
        <f t="shared" si="165"/>
        <v>6.3722542124999784</v>
      </c>
      <c r="K1338" s="635">
        <f>SUM('Employee Salary Payroll Tax '!I1340:K1340)</f>
        <v>14949.570000000002</v>
      </c>
      <c r="L1338" s="635">
        <f>'Employee Salary Payroll Tax '!H1340</f>
        <v>0</v>
      </c>
      <c r="M1338" s="293">
        <f t="shared" si="168"/>
        <v>-1.8189894035458565E-12</v>
      </c>
      <c r="N1338" s="359">
        <f t="shared" si="166"/>
        <v>6.3722542120737291</v>
      </c>
      <c r="O1338" s="331"/>
      <c r="P1338" s="61"/>
      <c r="Q1338" s="294"/>
      <c r="R1338" s="292"/>
      <c r="S1338" s="291"/>
    </row>
    <row r="1339" spans="1:19" ht="14.4">
      <c r="A1339" s="36">
        <f t="shared" si="169"/>
        <v>16</v>
      </c>
      <c r="B1339" s="526"/>
      <c r="C1339" s="36" t="str">
        <f>VLOOKUP('Employee Salary Payroll Tax '!B1341,'Employee Salary Payroll Tax '!$D$1:$E$7,2,FALSE)</f>
        <v>NonUnion</v>
      </c>
      <c r="D1339" s="61">
        <f t="shared" si="162"/>
        <v>2.98E-2</v>
      </c>
      <c r="E1339" s="351">
        <f>'Employee Salary Payroll Tax '!N1341</f>
        <v>24578.07</v>
      </c>
      <c r="F1339" s="351">
        <f t="shared" si="163"/>
        <v>25310.496486</v>
      </c>
      <c r="G1339" s="352"/>
      <c r="H1339" s="351">
        <f t="shared" si="167"/>
        <v>102621.93</v>
      </c>
      <c r="I1339" s="351">
        <f t="shared" si="164"/>
        <v>732.4264860000003</v>
      </c>
      <c r="J1339" s="351">
        <f t="shared" si="165"/>
        <v>45.410442132000021</v>
      </c>
      <c r="K1339" s="635">
        <f>SUM('Employee Salary Payroll Tax '!I1341:K1341)</f>
        <v>9585.44</v>
      </c>
      <c r="L1339" s="635">
        <f>'Employee Salary Payroll Tax '!H1341</f>
        <v>0</v>
      </c>
      <c r="M1339" s="293">
        <f t="shared" si="168"/>
        <v>14992.63</v>
      </c>
      <c r="N1339" s="359">
        <f t="shared" si="166"/>
        <v>17.710058943279446</v>
      </c>
      <c r="O1339" s="331"/>
      <c r="P1339" s="61"/>
      <c r="Q1339" s="294"/>
      <c r="R1339" s="292"/>
      <c r="S1339" s="291"/>
    </row>
    <row r="1340" spans="1:19" ht="14.4">
      <c r="A1340" s="36">
        <f t="shared" si="169"/>
        <v>17</v>
      </c>
      <c r="B1340" s="526"/>
      <c r="C1340" s="36" t="str">
        <f>VLOOKUP('Employee Salary Payroll Tax '!B1342,'Employee Salary Payroll Tax '!$D$1:$E$7,2,FALSE)</f>
        <v>NonUnion</v>
      </c>
      <c r="D1340" s="61">
        <f t="shared" si="162"/>
        <v>2.98E-2</v>
      </c>
      <c r="E1340" s="351">
        <f>'Employee Salary Payroll Tax '!N1342</f>
        <v>36263.279999999999</v>
      </c>
      <c r="F1340" s="351">
        <f t="shared" si="163"/>
        <v>37343.925744</v>
      </c>
      <c r="G1340" s="352"/>
      <c r="H1340" s="351">
        <f t="shared" si="167"/>
        <v>90936.72</v>
      </c>
      <c r="I1340" s="351">
        <f t="shared" si="164"/>
        <v>1080.6457440000013</v>
      </c>
      <c r="J1340" s="351">
        <f t="shared" si="165"/>
        <v>67.000036128000076</v>
      </c>
      <c r="K1340" s="635">
        <f>SUM('Employee Salary Payroll Tax '!I1342:K1342)</f>
        <v>-10.48</v>
      </c>
      <c r="L1340" s="635">
        <f>'Employee Salary Payroll Tax '!H1342</f>
        <v>-1.68</v>
      </c>
      <c r="M1340" s="293">
        <f t="shared" si="168"/>
        <v>36275.440000000002</v>
      </c>
      <c r="N1340" s="359">
        <f t="shared" si="166"/>
        <v>-1.9362847999466071E-2</v>
      </c>
      <c r="O1340" s="331"/>
      <c r="P1340" s="61"/>
      <c r="Q1340" s="294"/>
      <c r="R1340" s="292"/>
      <c r="S1340" s="291"/>
    </row>
    <row r="1341" spans="1:19" ht="14.4">
      <c r="A1341" s="36">
        <f t="shared" si="169"/>
        <v>18</v>
      </c>
      <c r="B1341" s="526"/>
      <c r="C1341" s="36" t="str">
        <f>VLOOKUP('Employee Salary Payroll Tax '!B1343,'Employee Salary Payroll Tax '!$D$1:$E$7,2,FALSE)</f>
        <v>NonUnion</v>
      </c>
      <c r="D1341" s="61">
        <f t="shared" si="162"/>
        <v>2.98E-2</v>
      </c>
      <c r="E1341" s="351">
        <f>'Employee Salary Payroll Tax '!N1343</f>
        <v>76226.850000000006</v>
      </c>
      <c r="F1341" s="351">
        <f t="shared" si="163"/>
        <v>78498.410130000004</v>
      </c>
      <c r="G1341" s="352"/>
      <c r="H1341" s="351">
        <f t="shared" si="167"/>
        <v>50973.149999999994</v>
      </c>
      <c r="I1341" s="351">
        <f t="shared" si="164"/>
        <v>2271.560129999998</v>
      </c>
      <c r="J1341" s="351">
        <f t="shared" si="165"/>
        <v>140.83672805999987</v>
      </c>
      <c r="K1341" s="635">
        <f>SUM('Employee Salary Payroll Tax '!I1343:K1343)</f>
        <v>38969.089999999997</v>
      </c>
      <c r="L1341" s="635">
        <f>'Employee Salary Payroll Tax '!H1343</f>
        <v>0</v>
      </c>
      <c r="M1341" s="293">
        <f t="shared" si="168"/>
        <v>37257.760000000009</v>
      </c>
      <c r="N1341" s="359">
        <f t="shared" si="166"/>
        <v>71.999290683055392</v>
      </c>
      <c r="O1341" s="331"/>
      <c r="P1341" s="61"/>
      <c r="Q1341" s="294"/>
      <c r="R1341" s="292"/>
      <c r="S1341" s="291"/>
    </row>
    <row r="1342" spans="1:19" ht="14.4">
      <c r="A1342" s="36">
        <f t="shared" si="169"/>
        <v>19</v>
      </c>
      <c r="B1342" s="526"/>
      <c r="C1342" s="36" t="str">
        <f>VLOOKUP('Employee Salary Payroll Tax '!B1344,'Employee Salary Payroll Tax '!$D$1:$E$7,2,FALSE)</f>
        <v>NonUnion</v>
      </c>
      <c r="D1342" s="61">
        <f t="shared" si="162"/>
        <v>2.98E-2</v>
      </c>
      <c r="E1342" s="351">
        <f>'Employee Salary Payroll Tax '!N1344</f>
        <v>73218.58</v>
      </c>
      <c r="F1342" s="351">
        <f t="shared" si="163"/>
        <v>75400.493684000001</v>
      </c>
      <c r="G1342" s="352"/>
      <c r="H1342" s="351">
        <f t="shared" si="167"/>
        <v>53981.42</v>
      </c>
      <c r="I1342" s="351">
        <f t="shared" si="164"/>
        <v>2181.9136839999992</v>
      </c>
      <c r="J1342" s="351">
        <f t="shared" si="165"/>
        <v>135.27864840799995</v>
      </c>
      <c r="K1342" s="635">
        <f>SUM('Employee Salary Payroll Tax '!I1344:K1344)</f>
        <v>13075.47</v>
      </c>
      <c r="L1342" s="635">
        <f>'Employee Salary Payroll Tax '!H1344</f>
        <v>0</v>
      </c>
      <c r="M1342" s="293">
        <f t="shared" si="168"/>
        <v>60143.11</v>
      </c>
      <c r="N1342" s="359">
        <f t="shared" si="166"/>
        <v>24.158238371670045</v>
      </c>
      <c r="O1342" s="331"/>
      <c r="P1342" s="61"/>
      <c r="Q1342" s="294"/>
      <c r="R1342" s="292"/>
      <c r="S1342" s="291"/>
    </row>
    <row r="1343" spans="1:19" ht="14.4">
      <c r="A1343" s="36">
        <f t="shared" si="169"/>
        <v>20</v>
      </c>
      <c r="B1343" s="526"/>
      <c r="C1343" s="36" t="str">
        <f>VLOOKUP('Employee Salary Payroll Tax '!B1345,'Employee Salary Payroll Tax '!$D$1:$E$7,2,FALSE)</f>
        <v>NonUnion</v>
      </c>
      <c r="D1343" s="61">
        <f t="shared" si="162"/>
        <v>2.98E-2</v>
      </c>
      <c r="E1343" s="351">
        <f>'Employee Salary Payroll Tax '!N1345</f>
        <v>65272.37</v>
      </c>
      <c r="F1343" s="351">
        <f t="shared" si="163"/>
        <v>67217.486626000013</v>
      </c>
      <c r="G1343" s="352"/>
      <c r="H1343" s="351">
        <f t="shared" si="167"/>
        <v>61927.63</v>
      </c>
      <c r="I1343" s="351">
        <f t="shared" si="164"/>
        <v>1945.11662600001</v>
      </c>
      <c r="J1343" s="351">
        <f t="shared" si="165"/>
        <v>120.59723081200062</v>
      </c>
      <c r="K1343" s="635">
        <f>SUM('Employee Salary Payroll Tax '!I1345:K1345)</f>
        <v>39895.68</v>
      </c>
      <c r="L1343" s="635">
        <f>'Employee Salary Payroll Tax '!H1345</f>
        <v>0</v>
      </c>
      <c r="M1343" s="293">
        <f t="shared" si="168"/>
        <v>25376.690000000002</v>
      </c>
      <c r="N1343" s="359">
        <f t="shared" si="166"/>
        <v>73.711258366871078</v>
      </c>
      <c r="O1343" s="331"/>
      <c r="P1343" s="61"/>
      <c r="Q1343" s="294"/>
      <c r="R1343" s="292"/>
      <c r="S1343" s="291"/>
    </row>
    <row r="1344" spans="1:19" ht="14.4">
      <c r="A1344" s="36">
        <f t="shared" si="169"/>
        <v>21</v>
      </c>
      <c r="B1344" s="526"/>
      <c r="C1344" s="36" t="str">
        <f>VLOOKUP('Employee Salary Payroll Tax '!B1346,'Employee Salary Payroll Tax '!$D$1:$E$7,2,FALSE)</f>
        <v>IBEW</v>
      </c>
      <c r="D1344" s="61">
        <f t="shared" si="162"/>
        <v>6.875E-3</v>
      </c>
      <c r="E1344" s="351">
        <f>'Employee Salary Payroll Tax '!N1346</f>
        <v>128167.59</v>
      </c>
      <c r="F1344" s="351">
        <f t="shared" si="163"/>
        <v>129048.74218125</v>
      </c>
      <c r="G1344" s="352"/>
      <c r="H1344" s="351">
        <f t="shared" si="167"/>
        <v>0</v>
      </c>
      <c r="I1344" s="351">
        <f t="shared" si="164"/>
        <v>881.15218124999956</v>
      </c>
      <c r="J1344" s="351">
        <f t="shared" si="165"/>
        <v>0</v>
      </c>
      <c r="K1344" s="635">
        <f>SUM('Employee Salary Payroll Tax '!I1346:K1346)</f>
        <v>128145.82</v>
      </c>
      <c r="L1344" s="635">
        <f>'Employee Salary Payroll Tax '!H1346</f>
        <v>0</v>
      </c>
      <c r="M1344" s="293">
        <f t="shared" si="168"/>
        <v>21.769999999989523</v>
      </c>
      <c r="N1344" s="359">
        <f t="shared" si="166"/>
        <v>0</v>
      </c>
      <c r="O1344" s="331"/>
      <c r="P1344" s="61"/>
      <c r="Q1344" s="294"/>
      <c r="R1344" s="292"/>
      <c r="S1344" s="291"/>
    </row>
    <row r="1345" spans="1:19" ht="14.4">
      <c r="A1345" s="36">
        <f t="shared" si="169"/>
        <v>22</v>
      </c>
      <c r="B1345" s="526"/>
      <c r="C1345" s="36" t="str">
        <f>VLOOKUP('Employee Salary Payroll Tax '!B1347,'Employee Salary Payroll Tax '!$D$1:$E$7,2,FALSE)</f>
        <v>NonUnion</v>
      </c>
      <c r="D1345" s="61">
        <f t="shared" si="162"/>
        <v>2.98E-2</v>
      </c>
      <c r="E1345" s="351">
        <f>'Employee Salary Payroll Tax '!N1347</f>
        <v>74139.37</v>
      </c>
      <c r="F1345" s="351">
        <f t="shared" si="163"/>
        <v>76348.723226000002</v>
      </c>
      <c r="G1345" s="352"/>
      <c r="H1345" s="351">
        <f t="shared" si="167"/>
        <v>53060.630000000005</v>
      </c>
      <c r="I1345" s="351">
        <f t="shared" si="164"/>
        <v>2209.3532260000065</v>
      </c>
      <c r="J1345" s="351">
        <f t="shared" si="165"/>
        <v>136.9799000120004</v>
      </c>
      <c r="K1345" s="635">
        <f>SUM('Employee Salary Payroll Tax '!I1347:K1347)</f>
        <v>74361.350000000006</v>
      </c>
      <c r="L1345" s="635">
        <f>'Employee Salary Payroll Tax '!H1347</f>
        <v>-10.51</v>
      </c>
      <c r="M1345" s="293">
        <f t="shared" si="168"/>
        <v>-211.47000000001049</v>
      </c>
      <c r="N1345" s="359">
        <f t="shared" si="166"/>
        <v>137.39003025814731</v>
      </c>
      <c r="O1345" s="331"/>
      <c r="P1345" s="61"/>
      <c r="Q1345" s="294"/>
      <c r="R1345" s="292"/>
      <c r="S1345" s="291"/>
    </row>
    <row r="1346" spans="1:19" ht="14.4">
      <c r="A1346" s="36">
        <f t="shared" si="169"/>
        <v>23</v>
      </c>
      <c r="B1346" s="526"/>
      <c r="C1346" s="36" t="str">
        <f>VLOOKUP('Employee Salary Payroll Tax '!B1348,'Employee Salary Payroll Tax '!$D$1:$E$7,2,FALSE)</f>
        <v>NonUnion</v>
      </c>
      <c r="D1346" s="61">
        <f t="shared" si="162"/>
        <v>2.98E-2</v>
      </c>
      <c r="E1346" s="351">
        <f>'Employee Salary Payroll Tax '!N1348</f>
        <v>53557.760000000002</v>
      </c>
      <c r="F1346" s="351">
        <f t="shared" si="163"/>
        <v>55153.781248000007</v>
      </c>
      <c r="G1346" s="352"/>
      <c r="H1346" s="351">
        <f t="shared" si="167"/>
        <v>73642.239999999991</v>
      </c>
      <c r="I1346" s="351">
        <f t="shared" si="164"/>
        <v>1596.0212480000046</v>
      </c>
      <c r="J1346" s="351">
        <f t="shared" si="165"/>
        <v>98.953317376000285</v>
      </c>
      <c r="K1346" s="635">
        <f>SUM('Employee Salary Payroll Tax '!I1348:K1348)</f>
        <v>9894.74</v>
      </c>
      <c r="L1346" s="635">
        <f>'Employee Salary Payroll Tax '!H1348</f>
        <v>0</v>
      </c>
      <c r="M1346" s="293">
        <f t="shared" si="168"/>
        <v>43663.020000000004</v>
      </c>
      <c r="N1346" s="359">
        <f t="shared" si="166"/>
        <v>18.281521623658708</v>
      </c>
      <c r="O1346" s="331"/>
      <c r="P1346" s="61"/>
      <c r="Q1346" s="294"/>
      <c r="R1346" s="292"/>
      <c r="S1346" s="291"/>
    </row>
    <row r="1347" spans="1:19" ht="14.4">
      <c r="A1347" s="36">
        <f t="shared" si="169"/>
        <v>24</v>
      </c>
      <c r="B1347" s="526"/>
      <c r="C1347" s="36" t="str">
        <f>VLOOKUP('Employee Salary Payroll Tax '!B1349,'Employee Salary Payroll Tax '!$D$1:$E$7,2,FALSE)</f>
        <v>NonUnion</v>
      </c>
      <c r="D1347" s="61">
        <f t="shared" si="162"/>
        <v>2.98E-2</v>
      </c>
      <c r="E1347" s="351">
        <f>'Employee Salary Payroll Tax '!N1349</f>
        <v>75167.05</v>
      </c>
      <c r="F1347" s="351">
        <f t="shared" si="163"/>
        <v>77407.028090000007</v>
      </c>
      <c r="G1347" s="352"/>
      <c r="H1347" s="351">
        <f t="shared" si="167"/>
        <v>52032.95</v>
      </c>
      <c r="I1347" s="351">
        <f t="shared" si="164"/>
        <v>2239.9780900000042</v>
      </c>
      <c r="J1347" s="351">
        <f t="shared" si="165"/>
        <v>138.87864158000025</v>
      </c>
      <c r="K1347" s="635">
        <f>SUM('Employee Salary Payroll Tax '!I1349:K1349)</f>
        <v>75167.05</v>
      </c>
      <c r="L1347" s="635">
        <f>'Employee Salary Payroll Tax '!H1349</f>
        <v>0</v>
      </c>
      <c r="M1347" s="293">
        <f t="shared" si="168"/>
        <v>0</v>
      </c>
      <c r="N1347" s="359">
        <f t="shared" si="166"/>
        <v>138.87864157815267</v>
      </c>
      <c r="O1347" s="331"/>
      <c r="P1347" s="61"/>
      <c r="Q1347" s="294"/>
      <c r="R1347" s="292"/>
      <c r="S1347" s="291"/>
    </row>
    <row r="1348" spans="1:19" ht="14.4">
      <c r="A1348" s="36">
        <f t="shared" si="169"/>
        <v>25</v>
      </c>
      <c r="B1348" s="526"/>
      <c r="C1348" s="36" t="str">
        <f>VLOOKUP('Employee Salary Payroll Tax '!B1350,'Employee Salary Payroll Tax '!$D$1:$E$7,2,FALSE)</f>
        <v>NonUnion</v>
      </c>
      <c r="D1348" s="61">
        <f t="shared" si="162"/>
        <v>2.98E-2</v>
      </c>
      <c r="E1348" s="351">
        <f>'Employee Salary Payroll Tax '!N1350</f>
        <v>13477.16</v>
      </c>
      <c r="F1348" s="351">
        <f t="shared" si="163"/>
        <v>13878.779368000001</v>
      </c>
      <c r="G1348" s="352"/>
      <c r="H1348" s="351">
        <f t="shared" si="167"/>
        <v>113722.84</v>
      </c>
      <c r="I1348" s="351">
        <f t="shared" si="164"/>
        <v>401.61936800000149</v>
      </c>
      <c r="J1348" s="351">
        <f t="shared" si="165"/>
        <v>24.900400816000094</v>
      </c>
      <c r="K1348" s="635">
        <f>SUM('Employee Salary Payroll Tax '!I1350:K1350)</f>
        <v>7585.91</v>
      </c>
      <c r="L1348" s="635">
        <f>'Employee Salary Payroll Tax '!H1350</f>
        <v>0</v>
      </c>
      <c r="M1348" s="293">
        <f t="shared" si="168"/>
        <v>5891.25</v>
      </c>
      <c r="N1348" s="359">
        <f t="shared" si="166"/>
        <v>14.01572731496009</v>
      </c>
      <c r="O1348" s="331"/>
      <c r="P1348" s="61"/>
      <c r="Q1348" s="294"/>
      <c r="R1348" s="292"/>
      <c r="S1348" s="291"/>
    </row>
    <row r="1349" spans="1:19" ht="14.4">
      <c r="A1349" s="36">
        <f t="shared" si="169"/>
        <v>26</v>
      </c>
      <c r="B1349" s="526"/>
      <c r="C1349" s="36" t="str">
        <f>VLOOKUP('Employee Salary Payroll Tax '!B1351,'Employee Salary Payroll Tax '!$D$1:$E$7,2,FALSE)</f>
        <v>NonUnion</v>
      </c>
      <c r="D1349" s="61">
        <f t="shared" si="162"/>
        <v>2.98E-2</v>
      </c>
      <c r="E1349" s="351">
        <f>'Employee Salary Payroll Tax '!N1351</f>
        <v>58684.41</v>
      </c>
      <c r="F1349" s="351">
        <f t="shared" si="163"/>
        <v>60433.205418000005</v>
      </c>
      <c r="G1349" s="352"/>
      <c r="H1349" s="351">
        <f t="shared" si="167"/>
        <v>68515.59</v>
      </c>
      <c r="I1349" s="351">
        <f t="shared" si="164"/>
        <v>1748.7954180000015</v>
      </c>
      <c r="J1349" s="351">
        <f t="shared" si="165"/>
        <v>108.42531591600009</v>
      </c>
      <c r="K1349" s="635">
        <f>SUM('Employee Salary Payroll Tax '!I1351:K1351)</f>
        <v>2792.75</v>
      </c>
      <c r="L1349" s="635">
        <f>'Employee Salary Payroll Tax '!H1351</f>
        <v>0</v>
      </c>
      <c r="M1349" s="293">
        <f t="shared" si="168"/>
        <v>55891.66</v>
      </c>
      <c r="N1349" s="359">
        <f t="shared" si="166"/>
        <v>5.1598848999120781</v>
      </c>
      <c r="O1349" s="331"/>
      <c r="P1349" s="61"/>
      <c r="Q1349" s="294"/>
      <c r="R1349" s="292"/>
      <c r="S1349" s="291"/>
    </row>
    <row r="1350" spans="1:19" ht="14.4">
      <c r="A1350" s="36">
        <f t="shared" si="169"/>
        <v>27</v>
      </c>
      <c r="B1350" s="526"/>
      <c r="C1350" s="36" t="str">
        <f>VLOOKUP('Employee Salary Payroll Tax '!B1352,'Employee Salary Payroll Tax '!$D$1:$E$7,2,FALSE)</f>
        <v>IBEW</v>
      </c>
      <c r="D1350" s="61">
        <f t="shared" si="162"/>
        <v>6.875E-3</v>
      </c>
      <c r="E1350" s="351">
        <f>'Employee Salary Payroll Tax '!N1352</f>
        <v>58234.57</v>
      </c>
      <c r="F1350" s="351">
        <f t="shared" si="163"/>
        <v>58634.93266875</v>
      </c>
      <c r="G1350" s="352"/>
      <c r="H1350" s="351">
        <f t="shared" si="167"/>
        <v>68965.429999999993</v>
      </c>
      <c r="I1350" s="351">
        <f t="shared" si="164"/>
        <v>400.36266875000001</v>
      </c>
      <c r="J1350" s="351">
        <f t="shared" si="165"/>
        <v>24.822485462500001</v>
      </c>
      <c r="K1350" s="635">
        <f>SUM('Employee Salary Payroll Tax '!I1352:K1352)</f>
        <v>58160.479999999996</v>
      </c>
      <c r="L1350" s="635">
        <f>'Employee Salary Payroll Tax '!H1352</f>
        <v>0</v>
      </c>
      <c r="M1350" s="293">
        <f t="shared" si="168"/>
        <v>74.090000000003783</v>
      </c>
      <c r="N1350" s="359">
        <f t="shared" si="166"/>
        <v>24.790904599574294</v>
      </c>
      <c r="O1350" s="331"/>
      <c r="P1350" s="61"/>
      <c r="Q1350" s="294"/>
      <c r="R1350" s="292"/>
      <c r="S1350" s="291"/>
    </row>
    <row r="1351" spans="1:19" ht="14.4">
      <c r="A1351" s="36">
        <f t="shared" si="169"/>
        <v>28</v>
      </c>
      <c r="B1351" s="526"/>
      <c r="C1351" s="36" t="str">
        <f>VLOOKUP('Employee Salary Payroll Tax '!B1353,'Employee Salary Payroll Tax '!$D$1:$E$7,2,FALSE)</f>
        <v>NonUnion</v>
      </c>
      <c r="D1351" s="61">
        <f t="shared" si="162"/>
        <v>2.98E-2</v>
      </c>
      <c r="E1351" s="351">
        <f>'Employee Salary Payroll Tax '!N1353</f>
        <v>61355</v>
      </c>
      <c r="F1351" s="351">
        <f t="shared" si="163"/>
        <v>63183.379000000001</v>
      </c>
      <c r="G1351" s="352"/>
      <c r="H1351" s="351">
        <f t="shared" si="167"/>
        <v>65845</v>
      </c>
      <c r="I1351" s="351">
        <f t="shared" si="164"/>
        <v>1828.3790000000008</v>
      </c>
      <c r="J1351" s="351">
        <f t="shared" si="165"/>
        <v>113.35949800000004</v>
      </c>
      <c r="K1351" s="635">
        <f>SUM('Employee Salary Payroll Tax '!I1353:K1353)</f>
        <v>28698.45</v>
      </c>
      <c r="L1351" s="635">
        <f>'Employee Salary Payroll Tax '!H1353</f>
        <v>0</v>
      </c>
      <c r="M1351" s="293">
        <f t="shared" si="168"/>
        <v>32656.55</v>
      </c>
      <c r="N1351" s="359">
        <f t="shared" si="166"/>
        <v>53.023256219135817</v>
      </c>
      <c r="O1351" s="331"/>
      <c r="P1351" s="61"/>
      <c r="Q1351" s="294"/>
      <c r="R1351" s="292"/>
      <c r="S1351" s="291"/>
    </row>
    <row r="1352" spans="1:19" ht="14.4">
      <c r="A1352" s="36">
        <f t="shared" si="169"/>
        <v>29</v>
      </c>
      <c r="B1352" s="526"/>
      <c r="C1352" s="36" t="str">
        <f>VLOOKUP('Employee Salary Payroll Tax '!B1354,'Employee Salary Payroll Tax '!$D$1:$E$7,2,FALSE)</f>
        <v>NonUnion</v>
      </c>
      <c r="D1352" s="61">
        <f t="shared" si="162"/>
        <v>2.98E-2</v>
      </c>
      <c r="E1352" s="351">
        <f>'Employee Salary Payroll Tax '!N1354</f>
        <v>38099.519999999997</v>
      </c>
      <c r="F1352" s="351">
        <f t="shared" si="163"/>
        <v>39234.885695999998</v>
      </c>
      <c r="G1352" s="352"/>
      <c r="H1352" s="351">
        <f t="shared" si="167"/>
        <v>89100.48000000001</v>
      </c>
      <c r="I1352" s="351">
        <f t="shared" si="164"/>
        <v>1135.3656960000008</v>
      </c>
      <c r="J1352" s="351">
        <f t="shared" si="165"/>
        <v>70.392673152000043</v>
      </c>
      <c r="K1352" s="635">
        <f>SUM('Employee Salary Payroll Tax '!I1354:K1354)</f>
        <v>13857.17</v>
      </c>
      <c r="L1352" s="635">
        <f>'Employee Salary Payroll Tax '!H1354</f>
        <v>16725.349999999999</v>
      </c>
      <c r="M1352" s="293">
        <f t="shared" si="168"/>
        <v>7517</v>
      </c>
      <c r="N1352" s="359">
        <f t="shared" si="166"/>
        <v>25.602507291328028</v>
      </c>
      <c r="O1352" s="331"/>
      <c r="P1352" s="61"/>
      <c r="Q1352" s="294"/>
      <c r="R1352" s="292"/>
      <c r="S1352" s="291"/>
    </row>
    <row r="1353" spans="1:19" ht="14.4">
      <c r="A1353" s="36">
        <f t="shared" si="169"/>
        <v>30</v>
      </c>
      <c r="B1353" s="526"/>
      <c r="C1353" s="36" t="str">
        <f>VLOOKUP('Employee Salary Payroll Tax '!B1355,'Employee Salary Payroll Tax '!$D$1:$E$7,2,FALSE)</f>
        <v>NonUnion</v>
      </c>
      <c r="D1353" s="61">
        <f t="shared" si="162"/>
        <v>2.98E-2</v>
      </c>
      <c r="E1353" s="351">
        <f>'Employee Salary Payroll Tax '!N1355</f>
        <v>37137.39</v>
      </c>
      <c r="F1353" s="351">
        <f t="shared" si="163"/>
        <v>38244.084221999998</v>
      </c>
      <c r="G1353" s="352"/>
      <c r="H1353" s="351">
        <f t="shared" si="167"/>
        <v>90062.61</v>
      </c>
      <c r="I1353" s="351">
        <f t="shared" si="164"/>
        <v>1106.6942219999983</v>
      </c>
      <c r="J1353" s="351">
        <f t="shared" si="165"/>
        <v>68.615041763999898</v>
      </c>
      <c r="K1353" s="635">
        <f>SUM('Employee Salary Payroll Tax '!I1355:K1355)</f>
        <v>12255.33</v>
      </c>
      <c r="L1353" s="635">
        <f>'Employee Salary Payroll Tax '!H1355</f>
        <v>0</v>
      </c>
      <c r="M1353" s="293">
        <f t="shared" si="168"/>
        <v>24882.059999999998</v>
      </c>
      <c r="N1353" s="359">
        <f t="shared" si="166"/>
        <v>22.64294770739026</v>
      </c>
      <c r="O1353" s="331"/>
      <c r="P1353" s="61"/>
      <c r="Q1353" s="294"/>
      <c r="R1353" s="292"/>
      <c r="S1353" s="291"/>
    </row>
    <row r="1354" spans="1:19" ht="14.4">
      <c r="A1354" s="36">
        <f t="shared" si="169"/>
        <v>31</v>
      </c>
      <c r="B1354" s="526"/>
      <c r="C1354" s="36" t="str">
        <f>VLOOKUP('Employee Salary Payroll Tax '!B1356,'Employee Salary Payroll Tax '!$D$1:$E$7,2,FALSE)</f>
        <v>NonUnion</v>
      </c>
      <c r="D1354" s="61">
        <f t="shared" si="162"/>
        <v>2.98E-2</v>
      </c>
      <c r="E1354" s="351">
        <f>'Employee Salary Payroll Tax '!N1356</f>
        <v>83070.36</v>
      </c>
      <c r="F1354" s="351">
        <f t="shared" si="163"/>
        <v>85545.856727999999</v>
      </c>
      <c r="G1354" s="352"/>
      <c r="H1354" s="351">
        <f t="shared" si="167"/>
        <v>44129.64</v>
      </c>
      <c r="I1354" s="351">
        <f t="shared" si="164"/>
        <v>2475.4967279999983</v>
      </c>
      <c r="J1354" s="351">
        <f t="shared" si="165"/>
        <v>153.48079713599989</v>
      </c>
      <c r="K1354" s="635">
        <f>SUM('Employee Salary Payroll Tax '!I1356:K1356)</f>
        <v>74207.360000000001</v>
      </c>
      <c r="L1354" s="635">
        <f>'Employee Salary Payroll Tax '!H1356</f>
        <v>13.24</v>
      </c>
      <c r="M1354" s="293">
        <f t="shared" si="168"/>
        <v>8849.76</v>
      </c>
      <c r="N1354" s="359">
        <f t="shared" si="166"/>
        <v>137.10551833434945</v>
      </c>
      <c r="O1354" s="331"/>
      <c r="P1354" s="61"/>
      <c r="Q1354" s="294"/>
      <c r="R1354" s="292"/>
      <c r="S1354" s="291"/>
    </row>
    <row r="1355" spans="1:19" ht="14.4">
      <c r="A1355" s="36">
        <f t="shared" si="169"/>
        <v>32</v>
      </c>
      <c r="B1355" s="526"/>
      <c r="C1355" s="36" t="str">
        <f>VLOOKUP('Employee Salary Payroll Tax '!B1357,'Employee Salary Payroll Tax '!$D$1:$E$7,2,FALSE)</f>
        <v>IBEW</v>
      </c>
      <c r="D1355" s="61">
        <f t="shared" si="162"/>
        <v>6.875E-3</v>
      </c>
      <c r="E1355" s="351">
        <f>'Employee Salary Payroll Tax '!N1357</f>
        <v>55461.55</v>
      </c>
      <c r="F1355" s="351">
        <f t="shared" si="163"/>
        <v>55842.848156250002</v>
      </c>
      <c r="G1355" s="352"/>
      <c r="H1355" s="351">
        <f t="shared" si="167"/>
        <v>71738.45</v>
      </c>
      <c r="I1355" s="351">
        <f t="shared" si="164"/>
        <v>381.29815624999901</v>
      </c>
      <c r="J1355" s="351">
        <f t="shared" si="165"/>
        <v>23.64048568749994</v>
      </c>
      <c r="K1355" s="635">
        <f>SUM('Employee Salary Payroll Tax '!I1357:K1357)</f>
        <v>55424.28</v>
      </c>
      <c r="L1355" s="635">
        <f>'Employee Salary Payroll Tax '!H1357</f>
        <v>0</v>
      </c>
      <c r="M1355" s="293">
        <f t="shared" si="168"/>
        <v>37.270000000004075</v>
      </c>
      <c r="N1355" s="359">
        <f t="shared" si="166"/>
        <v>23.624599349573973</v>
      </c>
      <c r="O1355" s="331"/>
      <c r="P1355" s="61"/>
      <c r="Q1355" s="294"/>
      <c r="R1355" s="292"/>
      <c r="S1355" s="291"/>
    </row>
    <row r="1356" spans="1:19" ht="14.4">
      <c r="A1356" s="36">
        <f t="shared" si="169"/>
        <v>33</v>
      </c>
      <c r="B1356" s="526"/>
      <c r="C1356" s="36" t="str">
        <f>VLOOKUP('Employee Salary Payroll Tax '!B1358,'Employee Salary Payroll Tax '!$D$1:$E$7,2,FALSE)</f>
        <v>NonUnion</v>
      </c>
      <c r="D1356" s="61">
        <f t="shared" si="162"/>
        <v>2.98E-2</v>
      </c>
      <c r="E1356" s="351">
        <f>'Employee Salary Payroll Tax '!N1358</f>
        <v>38217.61</v>
      </c>
      <c r="F1356" s="351">
        <f t="shared" si="163"/>
        <v>39356.494778</v>
      </c>
      <c r="G1356" s="352"/>
      <c r="H1356" s="351">
        <f t="shared" si="167"/>
        <v>88982.39</v>
      </c>
      <c r="I1356" s="351">
        <f t="shared" si="164"/>
        <v>1138.8847779999996</v>
      </c>
      <c r="J1356" s="351">
        <f t="shared" si="165"/>
        <v>70.610856235999975</v>
      </c>
      <c r="K1356" s="635">
        <f>SUM('Employee Salary Payroll Tax '!I1358:K1358)</f>
        <v>38217.61</v>
      </c>
      <c r="L1356" s="635">
        <f>'Employee Salary Payroll Tax '!H1358</f>
        <v>0</v>
      </c>
      <c r="M1356" s="293">
        <f t="shared" si="168"/>
        <v>0</v>
      </c>
      <c r="N1356" s="359">
        <f t="shared" si="166"/>
        <v>70.610856234152379</v>
      </c>
      <c r="O1356" s="331"/>
      <c r="P1356" s="61"/>
      <c r="Q1356" s="294"/>
      <c r="R1356" s="292"/>
      <c r="S1356" s="291"/>
    </row>
    <row r="1357" spans="1:19" ht="14.4">
      <c r="A1357" s="36">
        <f t="shared" si="169"/>
        <v>34</v>
      </c>
      <c r="B1357" s="526"/>
      <c r="C1357" s="36" t="str">
        <f>VLOOKUP('Employee Salary Payroll Tax '!B1359,'Employee Salary Payroll Tax '!$D$1:$E$7,2,FALSE)</f>
        <v>IBEW</v>
      </c>
      <c r="D1357" s="61">
        <f t="shared" si="162"/>
        <v>6.875E-3</v>
      </c>
      <c r="E1357" s="351">
        <f>'Employee Salary Payroll Tax '!N1359</f>
        <v>5822.44</v>
      </c>
      <c r="F1357" s="351">
        <f t="shared" si="163"/>
        <v>5862.4692749999995</v>
      </c>
      <c r="G1357" s="352"/>
      <c r="H1357" s="351">
        <f t="shared" si="167"/>
        <v>121377.56</v>
      </c>
      <c r="I1357" s="351">
        <f t="shared" si="164"/>
        <v>40.02927499999987</v>
      </c>
      <c r="J1357" s="351">
        <f t="shared" si="165"/>
        <v>2.4818150499999918</v>
      </c>
      <c r="K1357" s="635">
        <f>SUM('Employee Salary Payroll Tax '!I1359:K1359)</f>
        <v>5822.44</v>
      </c>
      <c r="L1357" s="635">
        <f>'Employee Salary Payroll Tax '!H1359</f>
        <v>0</v>
      </c>
      <c r="M1357" s="293">
        <f t="shared" si="168"/>
        <v>0</v>
      </c>
      <c r="N1357" s="359">
        <f t="shared" si="166"/>
        <v>2.4818150495737417</v>
      </c>
      <c r="O1357" s="331"/>
      <c r="P1357" s="61"/>
      <c r="Q1357" s="294"/>
      <c r="R1357" s="292"/>
      <c r="S1357" s="291"/>
    </row>
    <row r="1358" spans="1:19" ht="14.4">
      <c r="A1358" s="36">
        <f t="shared" si="169"/>
        <v>35</v>
      </c>
      <c r="B1358" s="526"/>
      <c r="C1358" s="36" t="str">
        <f>VLOOKUP('Employee Salary Payroll Tax '!B1360,'Employee Salary Payroll Tax '!$D$1:$E$7,2,FALSE)</f>
        <v>IBEW</v>
      </c>
      <c r="D1358" s="61">
        <f t="shared" si="162"/>
        <v>6.875E-3</v>
      </c>
      <c r="E1358" s="351">
        <f>'Employee Salary Payroll Tax '!N1360</f>
        <v>41780.28</v>
      </c>
      <c r="F1358" s="351">
        <f t="shared" si="163"/>
        <v>42067.519424999999</v>
      </c>
      <c r="G1358" s="352"/>
      <c r="H1358" s="351">
        <f t="shared" si="167"/>
        <v>85419.72</v>
      </c>
      <c r="I1358" s="351">
        <f t="shared" si="164"/>
        <v>287.23942499999976</v>
      </c>
      <c r="J1358" s="351">
        <f t="shared" si="165"/>
        <v>17.808844349999983</v>
      </c>
      <c r="K1358" s="635">
        <f>SUM('Employee Salary Payroll Tax '!I1360:K1360)</f>
        <v>36893.51</v>
      </c>
      <c r="L1358" s="635">
        <f>'Employee Salary Payroll Tax '!H1360</f>
        <v>0</v>
      </c>
      <c r="M1358" s="293">
        <f t="shared" si="168"/>
        <v>4886.7699999999968</v>
      </c>
      <c r="N1358" s="359">
        <f t="shared" si="166"/>
        <v>15.725858637123592</v>
      </c>
      <c r="O1358" s="331"/>
      <c r="P1358" s="61"/>
      <c r="Q1358" s="294"/>
      <c r="R1358" s="292"/>
      <c r="S1358" s="291"/>
    </row>
    <row r="1359" spans="1:19" ht="14.4">
      <c r="A1359" s="36">
        <f t="shared" si="169"/>
        <v>36</v>
      </c>
      <c r="B1359" s="526"/>
      <c r="C1359" s="36" t="str">
        <f>VLOOKUP('Employee Salary Payroll Tax '!B1361,'Employee Salary Payroll Tax '!$D$1:$E$7,2,FALSE)</f>
        <v>NonUnion</v>
      </c>
      <c r="D1359" s="61">
        <f t="shared" si="162"/>
        <v>2.98E-2</v>
      </c>
      <c r="E1359" s="351">
        <f>'Employee Salary Payroll Tax '!N1361</f>
        <v>23087.73</v>
      </c>
      <c r="F1359" s="351">
        <f t="shared" si="163"/>
        <v>23775.744354000002</v>
      </c>
      <c r="G1359" s="352"/>
      <c r="H1359" s="351">
        <f t="shared" si="167"/>
        <v>104112.27</v>
      </c>
      <c r="I1359" s="351">
        <f t="shared" si="164"/>
        <v>688.01435400000264</v>
      </c>
      <c r="J1359" s="351">
        <f t="shared" si="165"/>
        <v>42.656889948000163</v>
      </c>
      <c r="K1359" s="635">
        <f>SUM('Employee Salary Payroll Tax '!I1361:K1361)</f>
        <v>3907.62</v>
      </c>
      <c r="L1359" s="635">
        <f>'Employee Salary Payroll Tax '!H1361</f>
        <v>0</v>
      </c>
      <c r="M1359" s="293">
        <f t="shared" si="168"/>
        <v>19180.11</v>
      </c>
      <c r="N1359" s="359">
        <f t="shared" si="166"/>
        <v>7.2197187116873192</v>
      </c>
      <c r="O1359" s="331"/>
      <c r="P1359" s="61"/>
      <c r="Q1359" s="294"/>
      <c r="R1359" s="292"/>
      <c r="S1359" s="291"/>
    </row>
    <row r="1360" spans="1:19" ht="14.4">
      <c r="A1360" s="36">
        <f t="shared" si="169"/>
        <v>37</v>
      </c>
      <c r="B1360" s="526"/>
      <c r="C1360" s="36" t="str">
        <f>VLOOKUP('Employee Salary Payroll Tax '!B1362,'Employee Salary Payroll Tax '!$D$1:$E$7,2,FALSE)</f>
        <v>IBEW</v>
      </c>
      <c r="D1360" s="61">
        <f t="shared" si="162"/>
        <v>6.875E-3</v>
      </c>
      <c r="E1360" s="351">
        <f>'Employee Salary Payroll Tax '!N1362</f>
        <v>253513.72</v>
      </c>
      <c r="F1360" s="351">
        <f t="shared" si="163"/>
        <v>255256.62682499998</v>
      </c>
      <c r="G1360" s="352"/>
      <c r="H1360" s="351">
        <f t="shared" si="167"/>
        <v>0</v>
      </c>
      <c r="I1360" s="351">
        <f t="shared" si="164"/>
        <v>1742.9068249999837</v>
      </c>
      <c r="J1360" s="351">
        <f t="shared" si="165"/>
        <v>0</v>
      </c>
      <c r="K1360" s="635">
        <f>SUM('Employee Salary Payroll Tax '!I1362:K1362)</f>
        <v>215728.9</v>
      </c>
      <c r="L1360" s="635">
        <f>'Employee Salary Payroll Tax '!H1362</f>
        <v>0</v>
      </c>
      <c r="M1360" s="293">
        <f t="shared" si="168"/>
        <v>37784.820000000007</v>
      </c>
      <c r="N1360" s="359">
        <f t="shared" si="166"/>
        <v>0</v>
      </c>
      <c r="O1360" s="331"/>
      <c r="P1360" s="61"/>
      <c r="Q1360" s="294"/>
      <c r="R1360" s="292"/>
      <c r="S1360" s="291"/>
    </row>
    <row r="1361" spans="1:19" ht="14.4">
      <c r="A1361" s="36">
        <f t="shared" si="169"/>
        <v>38</v>
      </c>
      <c r="B1361" s="526"/>
      <c r="C1361" s="36" t="str">
        <f>VLOOKUP('Employee Salary Payroll Tax '!B1363,'Employee Salary Payroll Tax '!$D$1:$E$7,2,FALSE)</f>
        <v>NonUnion</v>
      </c>
      <c r="D1361" s="61">
        <f t="shared" ref="D1361:D1424" si="170">VLOOKUP(C1361,C$9:D$12,2)</f>
        <v>2.98E-2</v>
      </c>
      <c r="E1361" s="351">
        <f>'Employee Salary Payroll Tax '!N1363</f>
        <v>62189.73</v>
      </c>
      <c r="F1361" s="351">
        <f t="shared" ref="F1361:F1424" si="171">E1361*(1+D1361)</f>
        <v>64042.983954000003</v>
      </c>
      <c r="G1361" s="352"/>
      <c r="H1361" s="351">
        <f t="shared" si="167"/>
        <v>65010.27</v>
      </c>
      <c r="I1361" s="351">
        <f t="shared" ref="I1361:I1424" si="172">F1361-E1361</f>
        <v>1853.2539539999998</v>
      </c>
      <c r="J1361" s="351">
        <f t="shared" ref="J1361:J1424" si="173">IF(H1361&gt;I1361,I1361*$J$12,H1361*$J$12)</f>
        <v>114.90174514799999</v>
      </c>
      <c r="K1361" s="635">
        <f>SUM('Employee Salary Payroll Tax '!I1363:K1363)</f>
        <v>61368.77</v>
      </c>
      <c r="L1361" s="635">
        <f>'Employee Salary Payroll Tax '!H1363</f>
        <v>0</v>
      </c>
      <c r="M1361" s="293">
        <f t="shared" si="168"/>
        <v>820.9600000000064</v>
      </c>
      <c r="N1361" s="359">
        <f t="shared" ref="N1361:N1424" si="174">J1361*K1361/(SUM(K1361:M1361)+0.000001)</f>
        <v>113.38493945017677</v>
      </c>
      <c r="O1361" s="331"/>
      <c r="P1361" s="61"/>
      <c r="Q1361" s="294"/>
      <c r="R1361" s="292"/>
      <c r="S1361" s="291"/>
    </row>
    <row r="1362" spans="1:19" ht="14.4">
      <c r="A1362" s="36">
        <f t="shared" si="169"/>
        <v>39</v>
      </c>
      <c r="B1362" s="526"/>
      <c r="C1362" s="36" t="str">
        <f>VLOOKUP('Employee Salary Payroll Tax '!B1364,'Employee Salary Payroll Tax '!$D$1:$E$7,2,FALSE)</f>
        <v>NonUnion</v>
      </c>
      <c r="D1362" s="61">
        <f t="shared" si="170"/>
        <v>2.98E-2</v>
      </c>
      <c r="E1362" s="351">
        <f>'Employee Salary Payroll Tax '!N1364</f>
        <v>132373.72</v>
      </c>
      <c r="F1362" s="351">
        <f t="shared" si="171"/>
        <v>136318.456856</v>
      </c>
      <c r="G1362" s="352"/>
      <c r="H1362" s="351">
        <f t="shared" ref="H1362:H1425" si="175">IF(E1362&gt;$H$12,0,$H$12-E1362)</f>
        <v>0</v>
      </c>
      <c r="I1362" s="351">
        <f t="shared" si="172"/>
        <v>3944.7368560000032</v>
      </c>
      <c r="J1362" s="351">
        <f t="shared" si="173"/>
        <v>0</v>
      </c>
      <c r="K1362" s="635">
        <f>SUM('Employee Salary Payroll Tax '!I1364:K1364)</f>
        <v>132373.72</v>
      </c>
      <c r="L1362" s="635">
        <f>'Employee Salary Payroll Tax '!H1364</f>
        <v>0</v>
      </c>
      <c r="M1362" s="293">
        <f t="shared" ref="M1362:M1425" si="176">E1362-K1362-L1362</f>
        <v>0</v>
      </c>
      <c r="N1362" s="359">
        <f t="shared" si="174"/>
        <v>0</v>
      </c>
      <c r="O1362" s="331"/>
      <c r="P1362" s="61"/>
      <c r="Q1362" s="294"/>
      <c r="R1362" s="292"/>
      <c r="S1362" s="291"/>
    </row>
    <row r="1363" spans="1:19" ht="14.4">
      <c r="A1363" s="36">
        <f t="shared" si="169"/>
        <v>40</v>
      </c>
      <c r="B1363" s="526"/>
      <c r="C1363" s="36" t="str">
        <f>VLOOKUP('Employee Salary Payroll Tax '!B1365,'Employee Salary Payroll Tax '!$D$1:$E$7,2,FALSE)</f>
        <v>UA</v>
      </c>
      <c r="D1363" s="61">
        <f t="shared" si="170"/>
        <v>0.03</v>
      </c>
      <c r="E1363" s="351">
        <f>'Employee Salary Payroll Tax '!N1365</f>
        <v>89659.78</v>
      </c>
      <c r="F1363" s="351">
        <f t="shared" si="171"/>
        <v>92349.573400000008</v>
      </c>
      <c r="G1363" s="352"/>
      <c r="H1363" s="351">
        <f t="shared" si="175"/>
        <v>37540.22</v>
      </c>
      <c r="I1363" s="351">
        <f t="shared" si="172"/>
        <v>2689.7934000000096</v>
      </c>
      <c r="J1363" s="351">
        <f t="shared" si="173"/>
        <v>166.76719080000061</v>
      </c>
      <c r="K1363" s="635">
        <f>SUM('Employee Salary Payroll Tax '!I1365:K1365)</f>
        <v>80175.98</v>
      </c>
      <c r="L1363" s="635">
        <f>'Employee Salary Payroll Tax '!H1365</f>
        <v>1505.21</v>
      </c>
      <c r="M1363" s="293">
        <f t="shared" si="176"/>
        <v>7978.5900000000029</v>
      </c>
      <c r="N1363" s="359">
        <f t="shared" si="174"/>
        <v>149.1273227983373</v>
      </c>
      <c r="O1363" s="331"/>
      <c r="P1363" s="61"/>
      <c r="Q1363" s="294"/>
      <c r="R1363" s="292"/>
      <c r="S1363" s="291"/>
    </row>
    <row r="1364" spans="1:19" ht="14.4">
      <c r="A1364" s="36">
        <f t="shared" si="169"/>
        <v>41</v>
      </c>
      <c r="B1364" s="526"/>
      <c r="C1364" s="36" t="str">
        <f>VLOOKUP('Employee Salary Payroll Tax '!B1366,'Employee Salary Payroll Tax '!$D$1:$E$7,2,FALSE)</f>
        <v>IBEW</v>
      </c>
      <c r="D1364" s="61">
        <f t="shared" si="170"/>
        <v>6.875E-3</v>
      </c>
      <c r="E1364" s="351">
        <f>'Employee Salary Payroll Tax '!N1366</f>
        <v>191473.68</v>
      </c>
      <c r="F1364" s="351">
        <f t="shared" si="171"/>
        <v>192790.06154999998</v>
      </c>
      <c r="G1364" s="352"/>
      <c r="H1364" s="351">
        <f t="shared" si="175"/>
        <v>0</v>
      </c>
      <c r="I1364" s="351">
        <f t="shared" si="172"/>
        <v>1316.381549999991</v>
      </c>
      <c r="J1364" s="351">
        <f t="shared" si="173"/>
        <v>0</v>
      </c>
      <c r="K1364" s="635">
        <f>SUM('Employee Salary Payroll Tax '!I1366:K1366)</f>
        <v>138086.13</v>
      </c>
      <c r="L1364" s="635">
        <f>'Employee Salary Payroll Tax '!H1366</f>
        <v>0</v>
      </c>
      <c r="M1364" s="293">
        <f t="shared" si="176"/>
        <v>53387.549999999988</v>
      </c>
      <c r="N1364" s="359">
        <f t="shared" si="174"/>
        <v>0</v>
      </c>
      <c r="O1364" s="331"/>
      <c r="P1364" s="61"/>
      <c r="Q1364" s="294"/>
      <c r="R1364" s="292"/>
      <c r="S1364" s="291"/>
    </row>
    <row r="1365" spans="1:19" ht="14.4">
      <c r="A1365" s="36">
        <f t="shared" si="169"/>
        <v>42</v>
      </c>
      <c r="B1365" s="526"/>
      <c r="C1365" s="36" t="str">
        <f>VLOOKUP('Employee Salary Payroll Tax '!B1367,'Employee Salary Payroll Tax '!$D$1:$E$7,2,FALSE)</f>
        <v>IBEW</v>
      </c>
      <c r="D1365" s="61">
        <f t="shared" si="170"/>
        <v>6.875E-3</v>
      </c>
      <c r="E1365" s="351">
        <f>'Employee Salary Payroll Tax '!N1367</f>
        <v>35561.25</v>
      </c>
      <c r="F1365" s="351">
        <f t="shared" si="171"/>
        <v>35805.733593749996</v>
      </c>
      <c r="G1365" s="352"/>
      <c r="H1365" s="351">
        <f t="shared" si="175"/>
        <v>91638.75</v>
      </c>
      <c r="I1365" s="351">
        <f t="shared" si="172"/>
        <v>244.48359374999563</v>
      </c>
      <c r="J1365" s="351">
        <f t="shared" si="173"/>
        <v>15.157982812499728</v>
      </c>
      <c r="K1365" s="635">
        <f>SUM('Employee Salary Payroll Tax '!I1367:K1367)</f>
        <v>35561.25</v>
      </c>
      <c r="L1365" s="635">
        <f>'Employee Salary Payroll Tax '!H1367</f>
        <v>0</v>
      </c>
      <c r="M1365" s="293">
        <f t="shared" si="176"/>
        <v>0</v>
      </c>
      <c r="N1365" s="359">
        <f t="shared" si="174"/>
        <v>15.157982812073477</v>
      </c>
      <c r="O1365" s="331"/>
      <c r="P1365" s="61"/>
      <c r="Q1365" s="294"/>
      <c r="R1365" s="292"/>
      <c r="S1365" s="291"/>
    </row>
    <row r="1366" spans="1:19" ht="14.4">
      <c r="A1366" s="36">
        <f t="shared" si="169"/>
        <v>43</v>
      </c>
      <c r="B1366" s="526"/>
      <c r="C1366" s="36" t="str">
        <f>VLOOKUP('Employee Salary Payroll Tax '!B1368,'Employee Salary Payroll Tax '!$D$1:$E$7,2,FALSE)</f>
        <v>NonUnion</v>
      </c>
      <c r="D1366" s="61">
        <f t="shared" si="170"/>
        <v>2.98E-2</v>
      </c>
      <c r="E1366" s="351">
        <f>'Employee Salary Payroll Tax '!N1368</f>
        <v>75351.710000000006</v>
      </c>
      <c r="F1366" s="351">
        <f t="shared" si="171"/>
        <v>77597.190958000007</v>
      </c>
      <c r="G1366" s="352"/>
      <c r="H1366" s="351">
        <f t="shared" si="175"/>
        <v>51848.289999999994</v>
      </c>
      <c r="I1366" s="351">
        <f t="shared" si="172"/>
        <v>2245.4809580000001</v>
      </c>
      <c r="J1366" s="351">
        <f t="shared" si="173"/>
        <v>139.21981939599999</v>
      </c>
      <c r="K1366" s="635">
        <f>SUM('Employee Salary Payroll Tax '!I1368:K1368)</f>
        <v>18075.29</v>
      </c>
      <c r="L1366" s="635">
        <f>'Employee Salary Payroll Tax '!H1368</f>
        <v>5748.1</v>
      </c>
      <c r="M1366" s="293">
        <f t="shared" si="176"/>
        <v>51528.320000000007</v>
      </c>
      <c r="N1366" s="359">
        <f t="shared" si="174"/>
        <v>33.395905803556801</v>
      </c>
      <c r="O1366" s="331"/>
      <c r="P1366" s="61"/>
      <c r="Q1366" s="294"/>
      <c r="R1366" s="292"/>
      <c r="S1366" s="291"/>
    </row>
    <row r="1367" spans="1:19" ht="14.4">
      <c r="A1367" s="36">
        <f t="shared" si="169"/>
        <v>44</v>
      </c>
      <c r="B1367" s="526"/>
      <c r="C1367" s="36" t="str">
        <f>VLOOKUP('Employee Salary Payroll Tax '!B1369,'Employee Salary Payroll Tax '!$D$1:$E$7,2,FALSE)</f>
        <v>IBEW</v>
      </c>
      <c r="D1367" s="61">
        <f t="shared" si="170"/>
        <v>6.875E-3</v>
      </c>
      <c r="E1367" s="351">
        <f>'Employee Salary Payroll Tax '!N1369</f>
        <v>127836.42</v>
      </c>
      <c r="F1367" s="351">
        <f t="shared" si="171"/>
        <v>128715.29538749999</v>
      </c>
      <c r="G1367" s="352"/>
      <c r="H1367" s="351">
        <f t="shared" si="175"/>
        <v>0</v>
      </c>
      <c r="I1367" s="351">
        <f t="shared" si="172"/>
        <v>878.87538749999658</v>
      </c>
      <c r="J1367" s="351">
        <f t="shared" si="173"/>
        <v>0</v>
      </c>
      <c r="K1367" s="635">
        <f>SUM('Employee Salary Payroll Tax '!I1369:K1369)</f>
        <v>127865.03</v>
      </c>
      <c r="L1367" s="635">
        <f>'Employee Salary Payroll Tax '!H1369</f>
        <v>0</v>
      </c>
      <c r="M1367" s="293">
        <f t="shared" si="176"/>
        <v>-28.610000000000582</v>
      </c>
      <c r="N1367" s="359">
        <f t="shared" si="174"/>
        <v>0</v>
      </c>
      <c r="O1367" s="331"/>
      <c r="P1367" s="61"/>
      <c r="Q1367" s="294"/>
      <c r="R1367" s="292"/>
      <c r="S1367" s="291"/>
    </row>
    <row r="1368" spans="1:19" ht="14.4">
      <c r="A1368" s="36">
        <f t="shared" si="169"/>
        <v>45</v>
      </c>
      <c r="B1368" s="526"/>
      <c r="C1368" s="36" t="str">
        <f>VLOOKUP('Employee Salary Payroll Tax '!B1370,'Employee Salary Payroll Tax '!$D$1:$E$7,2,FALSE)</f>
        <v>NonUnion</v>
      </c>
      <c r="D1368" s="61">
        <f t="shared" si="170"/>
        <v>2.98E-2</v>
      </c>
      <c r="E1368" s="351">
        <f>'Employee Salary Payroll Tax '!N1370</f>
        <v>45341.05</v>
      </c>
      <c r="F1368" s="351">
        <f t="shared" si="171"/>
        <v>46692.213290000007</v>
      </c>
      <c r="G1368" s="352"/>
      <c r="H1368" s="351">
        <f t="shared" si="175"/>
        <v>81858.95</v>
      </c>
      <c r="I1368" s="351">
        <f t="shared" si="172"/>
        <v>1351.1632900000041</v>
      </c>
      <c r="J1368" s="351">
        <f t="shared" si="173"/>
        <v>83.772123980000245</v>
      </c>
      <c r="K1368" s="635">
        <f>SUM('Employee Salary Payroll Tax '!I1370:K1370)</f>
        <v>13605.85</v>
      </c>
      <c r="L1368" s="635">
        <f>'Employee Salary Payroll Tax '!H1370</f>
        <v>0</v>
      </c>
      <c r="M1368" s="293">
        <f t="shared" si="176"/>
        <v>31735.200000000004</v>
      </c>
      <c r="N1368" s="359">
        <f t="shared" si="174"/>
        <v>25.138168459445648</v>
      </c>
      <c r="O1368" s="331"/>
      <c r="P1368" s="61"/>
      <c r="Q1368" s="294"/>
      <c r="R1368" s="292"/>
      <c r="S1368" s="291"/>
    </row>
    <row r="1369" spans="1:19" ht="14.4">
      <c r="A1369" s="36">
        <f t="shared" si="169"/>
        <v>46</v>
      </c>
      <c r="B1369" s="526"/>
      <c r="C1369" s="36" t="str">
        <f>VLOOKUP('Employee Salary Payroll Tax '!B1371,'Employee Salary Payroll Tax '!$D$1:$E$7,2,FALSE)</f>
        <v>NonUnion</v>
      </c>
      <c r="D1369" s="61">
        <f t="shared" si="170"/>
        <v>2.98E-2</v>
      </c>
      <c r="E1369" s="351">
        <f>'Employee Salary Payroll Tax '!N1371</f>
        <v>13520.39</v>
      </c>
      <c r="F1369" s="351">
        <f t="shared" si="171"/>
        <v>13923.297622</v>
      </c>
      <c r="G1369" s="352"/>
      <c r="H1369" s="351">
        <f t="shared" si="175"/>
        <v>113679.61</v>
      </c>
      <c r="I1369" s="351">
        <f t="shared" si="172"/>
        <v>402.90762200000063</v>
      </c>
      <c r="J1369" s="351">
        <f t="shared" si="173"/>
        <v>24.980272564000039</v>
      </c>
      <c r="K1369" s="635">
        <f>SUM('Employee Salary Payroll Tax '!I1371:K1371)</f>
        <v>773.5</v>
      </c>
      <c r="L1369" s="635">
        <f>'Employee Salary Payroll Tax '!H1371</f>
        <v>0</v>
      </c>
      <c r="M1369" s="293">
        <f t="shared" si="176"/>
        <v>12746.89</v>
      </c>
      <c r="N1369" s="359">
        <f t="shared" si="174"/>
        <v>1.4291185998943012</v>
      </c>
      <c r="O1369" s="331"/>
      <c r="P1369" s="61"/>
      <c r="Q1369" s="294"/>
      <c r="R1369" s="292"/>
      <c r="S1369" s="291"/>
    </row>
    <row r="1370" spans="1:19" ht="14.4">
      <c r="A1370" s="36">
        <f t="shared" si="169"/>
        <v>47</v>
      </c>
      <c r="B1370" s="526"/>
      <c r="C1370" s="36" t="str">
        <f>VLOOKUP('Employee Salary Payroll Tax '!B1372,'Employee Salary Payroll Tax '!$D$1:$E$7,2,FALSE)</f>
        <v>UA</v>
      </c>
      <c r="D1370" s="61">
        <f t="shared" si="170"/>
        <v>0.03</v>
      </c>
      <c r="E1370" s="351">
        <f>'Employee Salary Payroll Tax '!N1372</f>
        <v>2455.0100000000002</v>
      </c>
      <c r="F1370" s="351">
        <f t="shared" si="171"/>
        <v>2528.6603000000005</v>
      </c>
      <c r="G1370" s="352"/>
      <c r="H1370" s="351">
        <f t="shared" si="175"/>
        <v>124744.99</v>
      </c>
      <c r="I1370" s="351">
        <f t="shared" si="172"/>
        <v>73.650300000000243</v>
      </c>
      <c r="J1370" s="351">
        <f t="shared" si="173"/>
        <v>4.5663186000000149</v>
      </c>
      <c r="K1370" s="635">
        <f>SUM('Employee Salary Payroll Tax '!I1372:K1372)</f>
        <v>314.38</v>
      </c>
      <c r="L1370" s="635">
        <f>'Employee Salary Payroll Tax '!H1372</f>
        <v>1.07</v>
      </c>
      <c r="M1370" s="293">
        <f t="shared" si="176"/>
        <v>2139.56</v>
      </c>
      <c r="N1370" s="359">
        <f t="shared" si="174"/>
        <v>0.58474679976181687</v>
      </c>
      <c r="O1370" s="331"/>
      <c r="P1370" s="61"/>
      <c r="Q1370" s="294"/>
      <c r="R1370" s="292"/>
      <c r="S1370" s="291"/>
    </row>
    <row r="1371" spans="1:19" ht="14.4">
      <c r="A1371" s="36">
        <f t="shared" si="169"/>
        <v>48</v>
      </c>
      <c r="B1371" s="526"/>
      <c r="C1371" s="36" t="str">
        <f>VLOOKUP('Employee Salary Payroll Tax '!B1373,'Employee Salary Payroll Tax '!$D$1:$E$7,2,FALSE)</f>
        <v>UA</v>
      </c>
      <c r="D1371" s="61">
        <f t="shared" si="170"/>
        <v>0.03</v>
      </c>
      <c r="E1371" s="351">
        <f>'Employee Salary Payroll Tax '!N1373</f>
        <v>52471.3</v>
      </c>
      <c r="F1371" s="351">
        <f t="shared" si="171"/>
        <v>54045.439000000006</v>
      </c>
      <c r="G1371" s="352"/>
      <c r="H1371" s="351">
        <f t="shared" si="175"/>
        <v>74728.7</v>
      </c>
      <c r="I1371" s="351">
        <f t="shared" si="172"/>
        <v>1574.1390000000029</v>
      </c>
      <c r="J1371" s="351">
        <f t="shared" si="173"/>
        <v>97.596618000000177</v>
      </c>
      <c r="K1371" s="635">
        <f>SUM('Employee Salary Payroll Tax '!I1373:K1373)</f>
        <v>28697.579999999998</v>
      </c>
      <c r="L1371" s="635">
        <f>'Employee Salary Payroll Tax '!H1373</f>
        <v>68.989999999999995</v>
      </c>
      <c r="M1371" s="293">
        <f t="shared" si="176"/>
        <v>23704.730000000003</v>
      </c>
      <c r="N1371" s="359">
        <f t="shared" si="174"/>
        <v>53.37749879898282</v>
      </c>
      <c r="O1371" s="331"/>
      <c r="P1371" s="61"/>
      <c r="Q1371" s="294"/>
      <c r="R1371" s="292"/>
      <c r="S1371" s="291"/>
    </row>
    <row r="1372" spans="1:19" ht="14.4">
      <c r="A1372" s="36">
        <f t="shared" si="169"/>
        <v>49</v>
      </c>
      <c r="B1372" s="526"/>
      <c r="C1372" s="36" t="str">
        <f>VLOOKUP('Employee Salary Payroll Tax '!B1374,'Employee Salary Payroll Tax '!$D$1:$E$7,2,FALSE)</f>
        <v>IBEW</v>
      </c>
      <c r="D1372" s="61">
        <f t="shared" si="170"/>
        <v>6.875E-3</v>
      </c>
      <c r="E1372" s="351">
        <f>'Employee Salary Payroll Tax '!N1374</f>
        <v>212193.76</v>
      </c>
      <c r="F1372" s="351">
        <f t="shared" si="171"/>
        <v>213652.59210000001</v>
      </c>
      <c r="G1372" s="352"/>
      <c r="H1372" s="351">
        <f t="shared" si="175"/>
        <v>0</v>
      </c>
      <c r="I1372" s="351">
        <f t="shared" si="172"/>
        <v>1458.8320999999996</v>
      </c>
      <c r="J1372" s="351">
        <f t="shared" si="173"/>
        <v>0</v>
      </c>
      <c r="K1372" s="635">
        <f>SUM('Employee Salary Payroll Tax '!I1374:K1374)</f>
        <v>197528.08000000002</v>
      </c>
      <c r="L1372" s="635">
        <f>'Employee Salary Payroll Tax '!H1374</f>
        <v>0</v>
      </c>
      <c r="M1372" s="293">
        <f t="shared" si="176"/>
        <v>14665.679999999993</v>
      </c>
      <c r="N1372" s="359">
        <f t="shared" si="174"/>
        <v>0</v>
      </c>
      <c r="O1372" s="331"/>
      <c r="P1372" s="61"/>
      <c r="Q1372" s="294"/>
      <c r="R1372" s="292"/>
      <c r="S1372" s="291"/>
    </row>
    <row r="1373" spans="1:19" ht="14.4">
      <c r="A1373" s="36">
        <f t="shared" si="169"/>
        <v>50</v>
      </c>
      <c r="B1373" s="526"/>
      <c r="C1373" s="36" t="str">
        <f>VLOOKUP('Employee Salary Payroll Tax '!B1375,'Employee Salary Payroll Tax '!$D$1:$E$7,2,FALSE)</f>
        <v>IBEW</v>
      </c>
      <c r="D1373" s="61">
        <f t="shared" si="170"/>
        <v>6.875E-3</v>
      </c>
      <c r="E1373" s="351">
        <f>'Employee Salary Payroll Tax '!N1375</f>
        <v>64808.37</v>
      </c>
      <c r="F1373" s="351">
        <f t="shared" si="171"/>
        <v>65253.927543750004</v>
      </c>
      <c r="G1373" s="352"/>
      <c r="H1373" s="351">
        <f t="shared" si="175"/>
        <v>62391.63</v>
      </c>
      <c r="I1373" s="351">
        <f t="shared" si="172"/>
        <v>445.55754375000106</v>
      </c>
      <c r="J1373" s="351">
        <f t="shared" si="173"/>
        <v>27.624567712500067</v>
      </c>
      <c r="K1373" s="635">
        <f>SUM('Employee Salary Payroll Tax '!I1375:K1375)</f>
        <v>46688.86</v>
      </c>
      <c r="L1373" s="635">
        <f>'Employee Salary Payroll Tax '!H1375</f>
        <v>0</v>
      </c>
      <c r="M1373" s="293">
        <f t="shared" si="176"/>
        <v>18119.510000000002</v>
      </c>
      <c r="N1373" s="359">
        <f t="shared" si="174"/>
        <v>19.90112657469297</v>
      </c>
      <c r="O1373" s="331"/>
      <c r="P1373" s="61"/>
      <c r="Q1373" s="294"/>
      <c r="R1373" s="292"/>
      <c r="S1373" s="291"/>
    </row>
    <row r="1374" spans="1:19" ht="14.4">
      <c r="A1374" s="36">
        <f t="shared" si="169"/>
        <v>51</v>
      </c>
      <c r="B1374" s="526"/>
      <c r="C1374" s="36" t="str">
        <f>VLOOKUP('Employee Salary Payroll Tax '!B1376,'Employee Salary Payroll Tax '!$D$1:$E$7,2,FALSE)</f>
        <v>NonUnion</v>
      </c>
      <c r="D1374" s="61">
        <f t="shared" si="170"/>
        <v>2.98E-2</v>
      </c>
      <c r="E1374" s="351">
        <f>'Employee Salary Payroll Tax '!N1376</f>
        <v>64767.68</v>
      </c>
      <c r="F1374" s="351">
        <f t="shared" si="171"/>
        <v>66697.75686400001</v>
      </c>
      <c r="G1374" s="352"/>
      <c r="H1374" s="351">
        <f t="shared" si="175"/>
        <v>62432.32</v>
      </c>
      <c r="I1374" s="351">
        <f t="shared" si="172"/>
        <v>1930.0768640000097</v>
      </c>
      <c r="J1374" s="351">
        <f t="shared" si="173"/>
        <v>119.6647655680006</v>
      </c>
      <c r="K1374" s="635">
        <f>SUM('Employee Salary Payroll Tax '!I1376:K1376)</f>
        <v>26754.41</v>
      </c>
      <c r="L1374" s="635">
        <f>'Employee Salary Payroll Tax '!H1376</f>
        <v>0</v>
      </c>
      <c r="M1374" s="293">
        <f t="shared" si="176"/>
        <v>38013.270000000004</v>
      </c>
      <c r="N1374" s="359">
        <f t="shared" si="174"/>
        <v>49.431447915237037</v>
      </c>
      <c r="O1374" s="331"/>
      <c r="P1374" s="61"/>
      <c r="Q1374" s="294"/>
      <c r="R1374" s="292"/>
      <c r="S1374" s="291"/>
    </row>
    <row r="1375" spans="1:19" ht="14.4">
      <c r="A1375" s="36">
        <f t="shared" si="169"/>
        <v>52</v>
      </c>
      <c r="B1375" s="526"/>
      <c r="C1375" s="36" t="str">
        <f>VLOOKUP('Employee Salary Payroll Tax '!B1377,'Employee Salary Payroll Tax '!$D$1:$E$7,2,FALSE)</f>
        <v>UA</v>
      </c>
      <c r="D1375" s="61">
        <f t="shared" si="170"/>
        <v>0.03</v>
      </c>
      <c r="E1375" s="351">
        <f>'Employee Salary Payroll Tax '!N1377</f>
        <v>34495.589999999997</v>
      </c>
      <c r="F1375" s="351">
        <f t="shared" si="171"/>
        <v>35530.457699999999</v>
      </c>
      <c r="G1375" s="352"/>
      <c r="H1375" s="351">
        <f t="shared" si="175"/>
        <v>92704.41</v>
      </c>
      <c r="I1375" s="351">
        <f t="shared" si="172"/>
        <v>1034.8677000000025</v>
      </c>
      <c r="J1375" s="351">
        <f t="shared" si="173"/>
        <v>64.161797400000154</v>
      </c>
      <c r="K1375" s="635">
        <f>SUM('Employee Salary Payroll Tax '!I1377:K1377)</f>
        <v>33081.440000000002</v>
      </c>
      <c r="L1375" s="635">
        <f>'Employee Salary Payroll Tax '!H1377</f>
        <v>0</v>
      </c>
      <c r="M1375" s="293">
        <f t="shared" si="176"/>
        <v>1414.1499999999942</v>
      </c>
      <c r="N1375" s="359">
        <f t="shared" si="174"/>
        <v>61.531478398216407</v>
      </c>
      <c r="O1375" s="331"/>
      <c r="P1375" s="61"/>
      <c r="Q1375" s="294"/>
      <c r="R1375" s="292"/>
      <c r="S1375" s="291"/>
    </row>
    <row r="1376" spans="1:19" ht="14.4">
      <c r="A1376" s="36">
        <f t="shared" si="169"/>
        <v>53</v>
      </c>
      <c r="B1376" s="526"/>
      <c r="C1376" s="36" t="str">
        <f>VLOOKUP('Employee Salary Payroll Tax '!B1378,'Employee Salary Payroll Tax '!$D$1:$E$7,2,FALSE)</f>
        <v>NonUnion</v>
      </c>
      <c r="D1376" s="61">
        <f t="shared" si="170"/>
        <v>2.98E-2</v>
      </c>
      <c r="E1376" s="351">
        <f>'Employee Salary Payroll Tax '!N1378</f>
        <v>49649.84</v>
      </c>
      <c r="F1376" s="351">
        <f t="shared" si="171"/>
        <v>51129.405231999997</v>
      </c>
      <c r="G1376" s="352"/>
      <c r="H1376" s="351">
        <f t="shared" si="175"/>
        <v>77550.16</v>
      </c>
      <c r="I1376" s="351">
        <f t="shared" si="172"/>
        <v>1479.5652320000008</v>
      </c>
      <c r="J1376" s="351">
        <f t="shared" si="173"/>
        <v>91.733044384000053</v>
      </c>
      <c r="K1376" s="635">
        <f>SUM('Employee Salary Payroll Tax '!I1378:K1378)</f>
        <v>20228.98</v>
      </c>
      <c r="L1376" s="635">
        <f>'Employee Salary Payroll Tax '!H1378</f>
        <v>0</v>
      </c>
      <c r="M1376" s="293">
        <f t="shared" si="176"/>
        <v>29420.859999999997</v>
      </c>
      <c r="N1376" s="359">
        <f t="shared" si="174"/>
        <v>37.37506344724725</v>
      </c>
      <c r="O1376" s="331"/>
      <c r="P1376" s="61"/>
      <c r="Q1376" s="294"/>
      <c r="R1376" s="292"/>
      <c r="S1376" s="291"/>
    </row>
    <row r="1377" spans="1:19" ht="14.4">
      <c r="A1377" s="36">
        <f t="shared" si="169"/>
        <v>54</v>
      </c>
      <c r="B1377" s="526"/>
      <c r="C1377" s="36" t="str">
        <f>VLOOKUP('Employee Salary Payroll Tax '!B1379,'Employee Salary Payroll Tax '!$D$1:$E$7,2,FALSE)</f>
        <v>IBEW</v>
      </c>
      <c r="D1377" s="61">
        <f t="shared" si="170"/>
        <v>6.875E-3</v>
      </c>
      <c r="E1377" s="351">
        <f>'Employee Salary Payroll Tax '!N1379</f>
        <v>42463.07</v>
      </c>
      <c r="F1377" s="351">
        <f t="shared" si="171"/>
        <v>42755.00360625</v>
      </c>
      <c r="G1377" s="352"/>
      <c r="H1377" s="351">
        <f t="shared" si="175"/>
        <v>84736.93</v>
      </c>
      <c r="I1377" s="351">
        <f t="shared" si="172"/>
        <v>291.93360625000059</v>
      </c>
      <c r="J1377" s="351">
        <f t="shared" si="173"/>
        <v>18.099883587500038</v>
      </c>
      <c r="K1377" s="635">
        <f>SUM('Employee Salary Payroll Tax '!I1379:K1379)</f>
        <v>42387.549999999996</v>
      </c>
      <c r="L1377" s="635">
        <f>'Employee Salary Payroll Tax '!H1379</f>
        <v>0</v>
      </c>
      <c r="M1377" s="293">
        <f t="shared" si="176"/>
        <v>75.520000000004075</v>
      </c>
      <c r="N1377" s="359">
        <f t="shared" si="174"/>
        <v>18.067693187074546</v>
      </c>
      <c r="O1377" s="331"/>
      <c r="P1377" s="61"/>
      <c r="Q1377" s="294"/>
      <c r="R1377" s="292"/>
      <c r="S1377" s="291"/>
    </row>
    <row r="1378" spans="1:19" ht="14.4">
      <c r="A1378" s="36">
        <f t="shared" si="169"/>
        <v>55</v>
      </c>
      <c r="B1378" s="526"/>
      <c r="C1378" s="36" t="str">
        <f>VLOOKUP('Employee Salary Payroll Tax '!B1380,'Employee Salary Payroll Tax '!$D$1:$E$7,2,FALSE)</f>
        <v>NonUnion</v>
      </c>
      <c r="D1378" s="61">
        <f t="shared" si="170"/>
        <v>2.98E-2</v>
      </c>
      <c r="E1378" s="351">
        <f>'Employee Salary Payroll Tax '!N1380</f>
        <v>57916.160000000003</v>
      </c>
      <c r="F1378" s="351">
        <f t="shared" si="171"/>
        <v>59642.061568000005</v>
      </c>
      <c r="G1378" s="352"/>
      <c r="H1378" s="351">
        <f t="shared" si="175"/>
        <v>69283.839999999997</v>
      </c>
      <c r="I1378" s="351">
        <f t="shared" si="172"/>
        <v>1725.9015680000011</v>
      </c>
      <c r="J1378" s="351">
        <f t="shared" si="173"/>
        <v>107.00589721600006</v>
      </c>
      <c r="K1378" s="635">
        <f>SUM('Employee Salary Payroll Tax '!I1380:K1380)</f>
        <v>45458.57</v>
      </c>
      <c r="L1378" s="635">
        <f>'Employee Salary Payroll Tax '!H1380</f>
        <v>0</v>
      </c>
      <c r="M1378" s="293">
        <f t="shared" si="176"/>
        <v>12457.590000000004</v>
      </c>
      <c r="N1378" s="359">
        <f t="shared" si="174"/>
        <v>83.989253930549864</v>
      </c>
      <c r="O1378" s="331"/>
      <c r="P1378" s="61"/>
      <c r="Q1378" s="294"/>
      <c r="R1378" s="292"/>
      <c r="S1378" s="291"/>
    </row>
    <row r="1379" spans="1:19" ht="14.4">
      <c r="A1379" s="36">
        <f t="shared" si="169"/>
        <v>56</v>
      </c>
      <c r="B1379" s="526"/>
      <c r="C1379" s="36" t="str">
        <f>VLOOKUP('Employee Salary Payroll Tax '!B1381,'Employee Salary Payroll Tax '!$D$1:$E$7,2,FALSE)</f>
        <v>IBEW</v>
      </c>
      <c r="D1379" s="61">
        <f t="shared" si="170"/>
        <v>6.875E-3</v>
      </c>
      <c r="E1379" s="351">
        <f>'Employee Salary Payroll Tax '!N1381</f>
        <v>49031.21</v>
      </c>
      <c r="F1379" s="351">
        <f t="shared" si="171"/>
        <v>49368.299568750001</v>
      </c>
      <c r="G1379" s="352"/>
      <c r="H1379" s="351">
        <f t="shared" si="175"/>
        <v>78168.790000000008</v>
      </c>
      <c r="I1379" s="351">
        <f t="shared" si="172"/>
        <v>337.08956875000149</v>
      </c>
      <c r="J1379" s="351">
        <f t="shared" si="173"/>
        <v>20.899553262500092</v>
      </c>
      <c r="K1379" s="635">
        <f>SUM('Employee Salary Payroll Tax '!I1381:K1381)</f>
        <v>0</v>
      </c>
      <c r="L1379" s="635">
        <f>'Employee Salary Payroll Tax '!H1381</f>
        <v>0</v>
      </c>
      <c r="M1379" s="293">
        <f t="shared" si="176"/>
        <v>49031.21</v>
      </c>
      <c r="N1379" s="359">
        <f t="shared" si="174"/>
        <v>0</v>
      </c>
      <c r="O1379" s="331"/>
      <c r="P1379" s="61"/>
      <c r="Q1379" s="294"/>
      <c r="R1379" s="292"/>
      <c r="S1379" s="291"/>
    </row>
    <row r="1380" spans="1:19" ht="14.4">
      <c r="A1380" s="36">
        <f t="shared" si="169"/>
        <v>57</v>
      </c>
      <c r="B1380" s="526"/>
      <c r="C1380" s="36" t="str">
        <f>VLOOKUP('Employee Salary Payroll Tax '!B1382,'Employee Salary Payroll Tax '!$D$1:$E$7,2,FALSE)</f>
        <v>NonUnion</v>
      </c>
      <c r="D1380" s="61">
        <f t="shared" si="170"/>
        <v>2.98E-2</v>
      </c>
      <c r="E1380" s="351">
        <f>'Employee Salary Payroll Tax '!N1382</f>
        <v>155943.51</v>
      </c>
      <c r="F1380" s="351">
        <f t="shared" si="171"/>
        <v>160590.62659800003</v>
      </c>
      <c r="G1380" s="352"/>
      <c r="H1380" s="351">
        <f t="shared" si="175"/>
        <v>0</v>
      </c>
      <c r="I1380" s="351">
        <f t="shared" si="172"/>
        <v>4647.1165980000223</v>
      </c>
      <c r="J1380" s="351">
        <f t="shared" si="173"/>
        <v>0</v>
      </c>
      <c r="K1380" s="635">
        <f>SUM('Employee Salary Payroll Tax '!I1382:K1382)</f>
        <v>155943.51</v>
      </c>
      <c r="L1380" s="635">
        <f>'Employee Salary Payroll Tax '!H1382</f>
        <v>0</v>
      </c>
      <c r="M1380" s="293">
        <f t="shared" si="176"/>
        <v>0</v>
      </c>
      <c r="N1380" s="359">
        <f t="shared" si="174"/>
        <v>0</v>
      </c>
      <c r="O1380" s="331"/>
      <c r="P1380" s="61"/>
      <c r="Q1380" s="294"/>
      <c r="R1380" s="292"/>
      <c r="S1380" s="291"/>
    </row>
    <row r="1381" spans="1:19" ht="14.4">
      <c r="A1381" s="36">
        <f t="shared" si="169"/>
        <v>58</v>
      </c>
      <c r="B1381" s="526"/>
      <c r="C1381" s="36" t="str">
        <f>VLOOKUP('Employee Salary Payroll Tax '!B1383,'Employee Salary Payroll Tax '!$D$1:$E$7,2,FALSE)</f>
        <v>NonUnion</v>
      </c>
      <c r="D1381" s="61">
        <f t="shared" si="170"/>
        <v>2.98E-2</v>
      </c>
      <c r="E1381" s="351">
        <f>'Employee Salary Payroll Tax '!N1383</f>
        <v>36943.17</v>
      </c>
      <c r="F1381" s="351">
        <f t="shared" si="171"/>
        <v>38044.076465999999</v>
      </c>
      <c r="G1381" s="352"/>
      <c r="H1381" s="351">
        <f t="shared" si="175"/>
        <v>90256.83</v>
      </c>
      <c r="I1381" s="351">
        <f t="shared" si="172"/>
        <v>1100.9064660000004</v>
      </c>
      <c r="J1381" s="351">
        <f t="shared" si="173"/>
        <v>68.256200892000024</v>
      </c>
      <c r="K1381" s="635">
        <f>SUM('Employee Salary Payroll Tax '!I1383:K1383)</f>
        <v>36943.17</v>
      </c>
      <c r="L1381" s="635">
        <f>'Employee Salary Payroll Tax '!H1383</f>
        <v>0</v>
      </c>
      <c r="M1381" s="293">
        <f t="shared" si="176"/>
        <v>0</v>
      </c>
      <c r="N1381" s="359">
        <f t="shared" si="174"/>
        <v>68.256200890152428</v>
      </c>
      <c r="O1381" s="331"/>
      <c r="P1381" s="61"/>
      <c r="Q1381" s="294"/>
      <c r="R1381" s="292"/>
      <c r="S1381" s="291"/>
    </row>
    <row r="1382" spans="1:19" ht="14.4">
      <c r="A1382" s="36">
        <f t="shared" si="169"/>
        <v>59</v>
      </c>
      <c r="B1382" s="526"/>
      <c r="C1382" s="36" t="str">
        <f>VLOOKUP('Employee Salary Payroll Tax '!B1384,'Employee Salary Payroll Tax '!$D$1:$E$7,2,FALSE)</f>
        <v>NonUnion</v>
      </c>
      <c r="D1382" s="61">
        <f t="shared" si="170"/>
        <v>2.98E-2</v>
      </c>
      <c r="E1382" s="351">
        <f>'Employee Salary Payroll Tax '!N1384</f>
        <v>81806.47</v>
      </c>
      <c r="F1382" s="351">
        <f t="shared" si="171"/>
        <v>84244.302806000007</v>
      </c>
      <c r="G1382" s="352"/>
      <c r="H1382" s="351">
        <f t="shared" si="175"/>
        <v>45393.53</v>
      </c>
      <c r="I1382" s="351">
        <f t="shared" si="172"/>
        <v>2437.8328060000058</v>
      </c>
      <c r="J1382" s="351">
        <f t="shared" si="173"/>
        <v>151.14563397200035</v>
      </c>
      <c r="K1382" s="635">
        <f>SUM('Employee Salary Payroll Tax '!I1384:K1384)</f>
        <v>18561.010000000002</v>
      </c>
      <c r="L1382" s="635">
        <f>'Employee Salary Payroll Tax '!H1384</f>
        <v>0</v>
      </c>
      <c r="M1382" s="293">
        <f t="shared" si="176"/>
        <v>63245.46</v>
      </c>
      <c r="N1382" s="359">
        <f t="shared" si="174"/>
        <v>34.293322075580882</v>
      </c>
      <c r="O1382" s="331"/>
      <c r="P1382" s="61"/>
      <c r="Q1382" s="294"/>
      <c r="R1382" s="292"/>
      <c r="S1382" s="291"/>
    </row>
    <row r="1383" spans="1:19" ht="14.4">
      <c r="A1383" s="36">
        <f t="shared" si="169"/>
        <v>60</v>
      </c>
      <c r="B1383" s="526"/>
      <c r="C1383" s="36" t="str">
        <f>VLOOKUP('Employee Salary Payroll Tax '!B1385,'Employee Salary Payroll Tax '!$D$1:$E$7,2,FALSE)</f>
        <v>UA</v>
      </c>
      <c r="D1383" s="61">
        <f t="shared" si="170"/>
        <v>0.03</v>
      </c>
      <c r="E1383" s="351">
        <f>'Employee Salary Payroll Tax '!N1385</f>
        <v>79889.61</v>
      </c>
      <c r="F1383" s="351">
        <f t="shared" si="171"/>
        <v>82286.298300000009</v>
      </c>
      <c r="G1383" s="352"/>
      <c r="H1383" s="351">
        <f t="shared" si="175"/>
        <v>47310.39</v>
      </c>
      <c r="I1383" s="351">
        <f t="shared" si="172"/>
        <v>2396.6883000000089</v>
      </c>
      <c r="J1383" s="351">
        <f t="shared" si="173"/>
        <v>148.59467460000056</v>
      </c>
      <c r="K1383" s="635">
        <f>SUM('Employee Salary Payroll Tax '!I1385:K1385)</f>
        <v>72352</v>
      </c>
      <c r="L1383" s="635">
        <f>'Employee Salary Payroll Tax '!H1385</f>
        <v>1031.93</v>
      </c>
      <c r="M1383" s="293">
        <f t="shared" si="176"/>
        <v>6505.68</v>
      </c>
      <c r="N1383" s="359">
        <f t="shared" si="174"/>
        <v>134.57471999831603</v>
      </c>
      <c r="O1383" s="331"/>
      <c r="P1383" s="61"/>
      <c r="Q1383" s="294"/>
      <c r="R1383" s="292"/>
      <c r="S1383" s="291"/>
    </row>
    <row r="1384" spans="1:19" ht="14.4">
      <c r="A1384" s="36">
        <f t="shared" si="169"/>
        <v>61</v>
      </c>
      <c r="B1384" s="526"/>
      <c r="C1384" s="36" t="str">
        <f>VLOOKUP('Employee Salary Payroll Tax '!B1386,'Employee Salary Payroll Tax '!$D$1:$E$7,2,FALSE)</f>
        <v>NonUnion</v>
      </c>
      <c r="D1384" s="61">
        <f t="shared" si="170"/>
        <v>2.98E-2</v>
      </c>
      <c r="E1384" s="351">
        <f>'Employee Salary Payroll Tax '!N1386</f>
        <v>95823.48</v>
      </c>
      <c r="F1384" s="351">
        <f t="shared" si="171"/>
        <v>98679.019704000006</v>
      </c>
      <c r="G1384" s="352"/>
      <c r="H1384" s="351">
        <f t="shared" si="175"/>
        <v>31376.520000000004</v>
      </c>
      <c r="I1384" s="351">
        <f t="shared" si="172"/>
        <v>2855.5397040000098</v>
      </c>
      <c r="J1384" s="351">
        <f t="shared" si="173"/>
        <v>177.0434616480006</v>
      </c>
      <c r="K1384" s="635">
        <f>SUM('Employee Salary Payroll Tax '!I1386:K1386)</f>
        <v>95823.48</v>
      </c>
      <c r="L1384" s="635">
        <f>'Employee Salary Payroll Tax '!H1386</f>
        <v>0</v>
      </c>
      <c r="M1384" s="293">
        <f t="shared" si="176"/>
        <v>0</v>
      </c>
      <c r="N1384" s="359">
        <f t="shared" si="174"/>
        <v>177.04346164615299</v>
      </c>
      <c r="O1384" s="331"/>
      <c r="P1384" s="61"/>
      <c r="Q1384" s="294"/>
      <c r="R1384" s="292"/>
      <c r="S1384" s="291"/>
    </row>
    <row r="1385" spans="1:19" ht="14.4">
      <c r="A1385" s="36">
        <f t="shared" si="169"/>
        <v>62</v>
      </c>
      <c r="B1385" s="526"/>
      <c r="C1385" s="36" t="str">
        <f>VLOOKUP('Employee Salary Payroll Tax '!B1387,'Employee Salary Payroll Tax '!$D$1:$E$7,2,FALSE)</f>
        <v>NonUnion</v>
      </c>
      <c r="D1385" s="61">
        <f t="shared" si="170"/>
        <v>2.98E-2</v>
      </c>
      <c r="E1385" s="351">
        <f>'Employee Salary Payroll Tax '!N1387</f>
        <v>70611.53</v>
      </c>
      <c r="F1385" s="351">
        <f t="shared" si="171"/>
        <v>72715.753594000009</v>
      </c>
      <c r="G1385" s="352"/>
      <c r="H1385" s="351">
        <f t="shared" si="175"/>
        <v>56588.47</v>
      </c>
      <c r="I1385" s="351">
        <f t="shared" si="172"/>
        <v>2104.2235940000101</v>
      </c>
      <c r="J1385" s="351">
        <f t="shared" si="173"/>
        <v>130.46186282800062</v>
      </c>
      <c r="K1385" s="635">
        <f>SUM('Employee Salary Payroll Tax '!I1387:K1387)</f>
        <v>69095.460000000006</v>
      </c>
      <c r="L1385" s="635">
        <f>'Employee Salary Payroll Tax '!H1387</f>
        <v>0</v>
      </c>
      <c r="M1385" s="293">
        <f t="shared" si="176"/>
        <v>1516.0699999999924</v>
      </c>
      <c r="N1385" s="359">
        <f t="shared" si="174"/>
        <v>127.66077189419269</v>
      </c>
      <c r="O1385" s="331"/>
      <c r="P1385" s="61"/>
      <c r="Q1385" s="294"/>
      <c r="R1385" s="292"/>
      <c r="S1385" s="291"/>
    </row>
    <row r="1386" spans="1:19" ht="14.4">
      <c r="A1386" s="36">
        <f t="shared" si="169"/>
        <v>63</v>
      </c>
      <c r="B1386" s="526"/>
      <c r="C1386" s="36" t="str">
        <f>VLOOKUP('Employee Salary Payroll Tax '!B1388,'Employee Salary Payroll Tax '!$D$1:$E$7,2,FALSE)</f>
        <v>NonUnion</v>
      </c>
      <c r="D1386" s="61">
        <f t="shared" si="170"/>
        <v>2.98E-2</v>
      </c>
      <c r="E1386" s="351">
        <f>'Employee Salary Payroll Tax '!N1388</f>
        <v>50985.01</v>
      </c>
      <c r="F1386" s="351">
        <f t="shared" si="171"/>
        <v>52504.363298000004</v>
      </c>
      <c r="G1386" s="352"/>
      <c r="H1386" s="351">
        <f t="shared" si="175"/>
        <v>76214.989999999991</v>
      </c>
      <c r="I1386" s="351">
        <f t="shared" si="172"/>
        <v>1519.3532980000018</v>
      </c>
      <c r="J1386" s="351">
        <f t="shared" si="173"/>
        <v>94.199904476000114</v>
      </c>
      <c r="K1386" s="635">
        <f>SUM('Employee Salary Payroll Tax '!I1388:K1388)</f>
        <v>288.88</v>
      </c>
      <c r="L1386" s="635">
        <f>'Employee Salary Payroll Tax '!H1388</f>
        <v>0</v>
      </c>
      <c r="M1386" s="293">
        <f t="shared" si="176"/>
        <v>50696.130000000005</v>
      </c>
      <c r="N1386" s="359">
        <f t="shared" si="174"/>
        <v>0.53373468798953216</v>
      </c>
      <c r="O1386" s="331"/>
      <c r="P1386" s="61"/>
      <c r="Q1386" s="294"/>
      <c r="R1386" s="292"/>
      <c r="S1386" s="291"/>
    </row>
    <row r="1387" spans="1:19" ht="14.4">
      <c r="A1387" s="36">
        <f t="shared" si="169"/>
        <v>64</v>
      </c>
      <c r="B1387" s="526"/>
      <c r="C1387" s="36" t="str">
        <f>VLOOKUP('Employee Salary Payroll Tax '!B1389,'Employee Salary Payroll Tax '!$D$1:$E$7,2,FALSE)</f>
        <v>NonUnion</v>
      </c>
      <c r="D1387" s="61">
        <f t="shared" si="170"/>
        <v>2.98E-2</v>
      </c>
      <c r="E1387" s="351">
        <f>'Employee Salary Payroll Tax '!N1389</f>
        <v>65933.47</v>
      </c>
      <c r="F1387" s="351">
        <f t="shared" si="171"/>
        <v>67898.287406000003</v>
      </c>
      <c r="G1387" s="352"/>
      <c r="H1387" s="351">
        <f t="shared" si="175"/>
        <v>61266.53</v>
      </c>
      <c r="I1387" s="351">
        <f t="shared" si="172"/>
        <v>1964.8174060000019</v>
      </c>
      <c r="J1387" s="351">
        <f t="shared" si="173"/>
        <v>121.81867917200012</v>
      </c>
      <c r="K1387" s="635">
        <f>SUM('Employee Salary Payroll Tax '!I1389:K1389)</f>
        <v>1330.87</v>
      </c>
      <c r="L1387" s="635">
        <f>'Employee Salary Payroll Tax '!H1389</f>
        <v>0</v>
      </c>
      <c r="M1387" s="293">
        <f t="shared" si="176"/>
        <v>64602.6</v>
      </c>
      <c r="N1387" s="359">
        <f t="shared" si="174"/>
        <v>2.4589154119627086</v>
      </c>
      <c r="O1387" s="331"/>
      <c r="P1387" s="61"/>
      <c r="Q1387" s="294"/>
      <c r="R1387" s="292"/>
      <c r="S1387" s="291"/>
    </row>
    <row r="1388" spans="1:19" ht="14.4">
      <c r="A1388" s="36">
        <f t="shared" si="169"/>
        <v>65</v>
      </c>
      <c r="B1388" s="526"/>
      <c r="C1388" s="36" t="str">
        <f>VLOOKUP('Employee Salary Payroll Tax '!B1390,'Employee Salary Payroll Tax '!$D$1:$E$7,2,FALSE)</f>
        <v>UA</v>
      </c>
      <c r="D1388" s="61">
        <f t="shared" si="170"/>
        <v>0.03</v>
      </c>
      <c r="E1388" s="351">
        <f>'Employee Salary Payroll Tax '!N1390</f>
        <v>1311.33</v>
      </c>
      <c r="F1388" s="351">
        <f t="shared" si="171"/>
        <v>1350.6698999999999</v>
      </c>
      <c r="G1388" s="352"/>
      <c r="H1388" s="351">
        <f t="shared" si="175"/>
        <v>125888.67</v>
      </c>
      <c r="I1388" s="351">
        <f t="shared" si="172"/>
        <v>39.339899999999943</v>
      </c>
      <c r="J1388" s="351">
        <f t="shared" si="173"/>
        <v>2.4390737999999965</v>
      </c>
      <c r="K1388" s="635">
        <f>SUM('Employee Salary Payroll Tax '!I1390:K1390)</f>
        <v>206.15</v>
      </c>
      <c r="L1388" s="635">
        <f>'Employee Salary Payroll Tax '!H1390</f>
        <v>0.71</v>
      </c>
      <c r="M1388" s="293">
        <f t="shared" si="176"/>
        <v>1104.4699999999998</v>
      </c>
      <c r="N1388" s="359">
        <f t="shared" si="174"/>
        <v>0.38343899970759476</v>
      </c>
      <c r="O1388" s="331"/>
      <c r="P1388" s="61"/>
      <c r="Q1388" s="294"/>
      <c r="R1388" s="292"/>
      <c r="S1388" s="291"/>
    </row>
    <row r="1389" spans="1:19" ht="14.4">
      <c r="A1389" s="36">
        <f t="shared" ref="A1389:A1452" si="177">+A1388+1</f>
        <v>66</v>
      </c>
      <c r="B1389" s="526"/>
      <c r="C1389" s="36" t="str">
        <f>VLOOKUP('Employee Salary Payroll Tax '!B1391,'Employee Salary Payroll Tax '!$D$1:$E$7,2,FALSE)</f>
        <v>UA</v>
      </c>
      <c r="D1389" s="61">
        <f t="shared" si="170"/>
        <v>0.03</v>
      </c>
      <c r="E1389" s="351">
        <f>'Employee Salary Payroll Tax '!N1391</f>
        <v>50632.25</v>
      </c>
      <c r="F1389" s="351">
        <f t="shared" si="171"/>
        <v>52151.217499999999</v>
      </c>
      <c r="G1389" s="352"/>
      <c r="H1389" s="351">
        <f t="shared" si="175"/>
        <v>76567.75</v>
      </c>
      <c r="I1389" s="351">
        <f t="shared" si="172"/>
        <v>1518.9674999999988</v>
      </c>
      <c r="J1389" s="351">
        <f t="shared" si="173"/>
        <v>94.175984999999926</v>
      </c>
      <c r="K1389" s="635">
        <f>SUM('Employee Salary Payroll Tax '!I1391:K1391)</f>
        <v>26032.69</v>
      </c>
      <c r="L1389" s="635">
        <f>'Employee Salary Payroll Tax '!H1391</f>
        <v>84.73</v>
      </c>
      <c r="M1389" s="293">
        <f t="shared" si="176"/>
        <v>24514.83</v>
      </c>
      <c r="N1389" s="359">
        <f t="shared" si="174"/>
        <v>48.420803399043635</v>
      </c>
      <c r="O1389" s="331"/>
      <c r="P1389" s="61"/>
      <c r="Q1389" s="294"/>
      <c r="R1389" s="292"/>
      <c r="S1389" s="291"/>
    </row>
    <row r="1390" spans="1:19" ht="14.4">
      <c r="A1390" s="36">
        <f t="shared" si="177"/>
        <v>67</v>
      </c>
      <c r="B1390" s="526"/>
      <c r="C1390" s="36" t="str">
        <f>VLOOKUP('Employee Salary Payroll Tax '!B1392,'Employee Salary Payroll Tax '!$D$1:$E$7,2,FALSE)</f>
        <v>NonUnion</v>
      </c>
      <c r="D1390" s="61">
        <f t="shared" si="170"/>
        <v>2.98E-2</v>
      </c>
      <c r="E1390" s="351">
        <f>'Employee Salary Payroll Tax '!N1392</f>
        <v>123145.53</v>
      </c>
      <c r="F1390" s="351">
        <f t="shared" si="171"/>
        <v>126815.26679400001</v>
      </c>
      <c r="G1390" s="352"/>
      <c r="H1390" s="351">
        <f t="shared" si="175"/>
        <v>4054.4700000000012</v>
      </c>
      <c r="I1390" s="351">
        <f t="shared" si="172"/>
        <v>3669.7367940000113</v>
      </c>
      <c r="J1390" s="351">
        <f t="shared" si="173"/>
        <v>227.5236812280007</v>
      </c>
      <c r="K1390" s="635">
        <f>SUM('Employee Salary Payroll Tax '!I1392:K1392)</f>
        <v>41894.449999999997</v>
      </c>
      <c r="L1390" s="635">
        <f>'Employee Salary Payroll Tax '!H1392</f>
        <v>0</v>
      </c>
      <c r="M1390" s="293">
        <f t="shared" si="176"/>
        <v>81251.08</v>
      </c>
      <c r="N1390" s="359">
        <f t="shared" si="174"/>
        <v>77.404185819371676</v>
      </c>
      <c r="O1390" s="331"/>
      <c r="P1390" s="61"/>
      <c r="Q1390" s="294"/>
      <c r="R1390" s="292"/>
      <c r="S1390" s="291"/>
    </row>
    <row r="1391" spans="1:19" ht="14.4">
      <c r="A1391" s="36">
        <f t="shared" si="177"/>
        <v>68</v>
      </c>
      <c r="B1391" s="526"/>
      <c r="C1391" s="36" t="str">
        <f>VLOOKUP('Employee Salary Payroll Tax '!B1393,'Employee Salary Payroll Tax '!$D$1:$E$7,2,FALSE)</f>
        <v>NonUnion</v>
      </c>
      <c r="D1391" s="61">
        <f t="shared" si="170"/>
        <v>2.98E-2</v>
      </c>
      <c r="E1391" s="351">
        <f>'Employee Salary Payroll Tax '!N1393</f>
        <v>49666.720000000001</v>
      </c>
      <c r="F1391" s="351">
        <f t="shared" si="171"/>
        <v>51146.788256000007</v>
      </c>
      <c r="G1391" s="352"/>
      <c r="H1391" s="351">
        <f t="shared" si="175"/>
        <v>77533.279999999999</v>
      </c>
      <c r="I1391" s="351">
        <f t="shared" si="172"/>
        <v>1480.0682560000059</v>
      </c>
      <c r="J1391" s="351">
        <f t="shared" si="173"/>
        <v>91.764231872000366</v>
      </c>
      <c r="K1391" s="635">
        <f>SUM('Employee Salary Payroll Tax '!I1393:K1393)</f>
        <v>49666.720000000001</v>
      </c>
      <c r="L1391" s="635">
        <f>'Employee Salary Payroll Tax '!H1393</f>
        <v>0</v>
      </c>
      <c r="M1391" s="293">
        <f t="shared" si="176"/>
        <v>0</v>
      </c>
      <c r="N1391" s="359">
        <f t="shared" si="174"/>
        <v>91.764231870152756</v>
      </c>
      <c r="O1391" s="331"/>
      <c r="P1391" s="61"/>
      <c r="Q1391" s="294"/>
      <c r="R1391" s="292"/>
      <c r="S1391" s="291"/>
    </row>
    <row r="1392" spans="1:19" ht="14.4">
      <c r="A1392" s="36">
        <f t="shared" si="177"/>
        <v>69</v>
      </c>
      <c r="B1392" s="526"/>
      <c r="C1392" s="36" t="str">
        <f>VLOOKUP('Employee Salary Payroll Tax '!B1394,'Employee Salary Payroll Tax '!$D$1:$E$7,2,FALSE)</f>
        <v>NonUnion</v>
      </c>
      <c r="D1392" s="61">
        <f t="shared" si="170"/>
        <v>2.98E-2</v>
      </c>
      <c r="E1392" s="351">
        <f>'Employee Salary Payroll Tax '!N1394</f>
        <v>55244.36</v>
      </c>
      <c r="F1392" s="351">
        <f t="shared" si="171"/>
        <v>56890.641928000005</v>
      </c>
      <c r="G1392" s="352"/>
      <c r="H1392" s="351">
        <f t="shared" si="175"/>
        <v>71955.64</v>
      </c>
      <c r="I1392" s="351">
        <f t="shared" si="172"/>
        <v>1646.281928000004</v>
      </c>
      <c r="J1392" s="351">
        <f t="shared" si="173"/>
        <v>102.06947953600024</v>
      </c>
      <c r="K1392" s="635">
        <f>SUM('Employee Salary Payroll Tax '!I1394:K1394)</f>
        <v>39587.65</v>
      </c>
      <c r="L1392" s="635">
        <f>'Employee Salary Payroll Tax '!H1394</f>
        <v>0</v>
      </c>
      <c r="M1392" s="293">
        <f t="shared" si="176"/>
        <v>15656.71</v>
      </c>
      <c r="N1392" s="359">
        <f t="shared" si="174"/>
        <v>73.142142138676206</v>
      </c>
      <c r="O1392" s="331"/>
      <c r="P1392" s="61"/>
      <c r="Q1392" s="294"/>
      <c r="R1392" s="292"/>
      <c r="S1392" s="291"/>
    </row>
    <row r="1393" spans="1:19" ht="14.4">
      <c r="A1393" s="36">
        <f t="shared" si="177"/>
        <v>70</v>
      </c>
      <c r="B1393" s="526"/>
      <c r="C1393" s="36" t="str">
        <f>VLOOKUP('Employee Salary Payroll Tax '!B1395,'Employee Salary Payroll Tax '!$D$1:$E$7,2,FALSE)</f>
        <v>IBEW</v>
      </c>
      <c r="D1393" s="61">
        <f t="shared" si="170"/>
        <v>6.875E-3</v>
      </c>
      <c r="E1393" s="351">
        <f>'Employee Salary Payroll Tax '!N1395</f>
        <v>147007.73000000001</v>
      </c>
      <c r="F1393" s="351">
        <f t="shared" si="171"/>
        <v>148018.40814375001</v>
      </c>
      <c r="G1393" s="352"/>
      <c r="H1393" s="351">
        <f t="shared" si="175"/>
        <v>0</v>
      </c>
      <c r="I1393" s="351">
        <f t="shared" si="172"/>
        <v>1010.6781437500031</v>
      </c>
      <c r="J1393" s="351">
        <f t="shared" si="173"/>
        <v>0</v>
      </c>
      <c r="K1393" s="635">
        <f>SUM('Employee Salary Payroll Tax '!I1395:K1395)</f>
        <v>50567.28</v>
      </c>
      <c r="L1393" s="635">
        <f>'Employee Salary Payroll Tax '!H1395</f>
        <v>0</v>
      </c>
      <c r="M1393" s="293">
        <f t="shared" si="176"/>
        <v>96440.450000000012</v>
      </c>
      <c r="N1393" s="359">
        <f t="shared" si="174"/>
        <v>0</v>
      </c>
      <c r="O1393" s="331"/>
      <c r="P1393" s="61"/>
      <c r="Q1393" s="294"/>
      <c r="R1393" s="292"/>
      <c r="S1393" s="291"/>
    </row>
    <row r="1394" spans="1:19" ht="14.4">
      <c r="A1394" s="36">
        <f t="shared" si="177"/>
        <v>71</v>
      </c>
      <c r="B1394" s="526"/>
      <c r="C1394" s="36" t="str">
        <f>VLOOKUP('Employee Salary Payroll Tax '!B1396,'Employee Salary Payroll Tax '!$D$1:$E$7,2,FALSE)</f>
        <v>IBEW</v>
      </c>
      <c r="D1394" s="61">
        <f t="shared" si="170"/>
        <v>6.875E-3</v>
      </c>
      <c r="E1394" s="351">
        <f>'Employee Salary Payroll Tax '!N1396</f>
        <v>74004.899999999994</v>
      </c>
      <c r="F1394" s="351">
        <f t="shared" si="171"/>
        <v>74513.683687499986</v>
      </c>
      <c r="G1394" s="352"/>
      <c r="H1394" s="351">
        <f t="shared" si="175"/>
        <v>53195.100000000006</v>
      </c>
      <c r="I1394" s="351">
        <f t="shared" si="172"/>
        <v>508.78368749999208</v>
      </c>
      <c r="J1394" s="351">
        <f t="shared" si="173"/>
        <v>31.544588624999509</v>
      </c>
      <c r="K1394" s="635">
        <f>SUM('Employee Salary Payroll Tax '!I1396:K1396)</f>
        <v>73856.91</v>
      </c>
      <c r="L1394" s="635">
        <f>'Employee Salary Payroll Tax '!H1396</f>
        <v>0</v>
      </c>
      <c r="M1394" s="293">
        <f t="shared" si="176"/>
        <v>147.98999999999069</v>
      </c>
      <c r="N1394" s="359">
        <f t="shared" si="174"/>
        <v>31.481507887074116</v>
      </c>
      <c r="O1394" s="331"/>
      <c r="P1394" s="61"/>
      <c r="Q1394" s="294"/>
      <c r="R1394" s="292"/>
      <c r="S1394" s="291"/>
    </row>
    <row r="1395" spans="1:19" ht="14.4">
      <c r="A1395" s="36">
        <f t="shared" si="177"/>
        <v>72</v>
      </c>
      <c r="B1395" s="526"/>
      <c r="C1395" s="36" t="str">
        <f>VLOOKUP('Employee Salary Payroll Tax '!B1397,'Employee Salary Payroll Tax '!$D$1:$E$7,2,FALSE)</f>
        <v>IBEW</v>
      </c>
      <c r="D1395" s="61">
        <f t="shared" si="170"/>
        <v>6.875E-3</v>
      </c>
      <c r="E1395" s="351">
        <f>'Employee Salary Payroll Tax '!N1397</f>
        <v>142474.75</v>
      </c>
      <c r="F1395" s="351">
        <f t="shared" si="171"/>
        <v>143454.26390625001</v>
      </c>
      <c r="G1395" s="352"/>
      <c r="H1395" s="351">
        <f t="shared" si="175"/>
        <v>0</v>
      </c>
      <c r="I1395" s="351">
        <f t="shared" si="172"/>
        <v>979.51390625000931</v>
      </c>
      <c r="J1395" s="351">
        <f t="shared" si="173"/>
        <v>0</v>
      </c>
      <c r="K1395" s="635">
        <f>SUM('Employee Salary Payroll Tax '!I1397:K1397)</f>
        <v>130286.99</v>
      </c>
      <c r="L1395" s="635">
        <f>'Employee Salary Payroll Tax '!H1397</f>
        <v>0</v>
      </c>
      <c r="M1395" s="293">
        <f t="shared" si="176"/>
        <v>12187.759999999995</v>
      </c>
      <c r="N1395" s="359">
        <f t="shared" si="174"/>
        <v>0</v>
      </c>
      <c r="O1395" s="331"/>
      <c r="P1395" s="61"/>
      <c r="Q1395" s="294"/>
      <c r="R1395" s="292"/>
      <c r="S1395" s="291"/>
    </row>
    <row r="1396" spans="1:19" ht="14.4">
      <c r="A1396" s="36">
        <f t="shared" si="177"/>
        <v>73</v>
      </c>
      <c r="B1396" s="526"/>
      <c r="C1396" s="36" t="str">
        <f>VLOOKUP('Employee Salary Payroll Tax '!B1398,'Employee Salary Payroll Tax '!$D$1:$E$7,2,FALSE)</f>
        <v>NonUnion</v>
      </c>
      <c r="D1396" s="61">
        <f t="shared" si="170"/>
        <v>2.98E-2</v>
      </c>
      <c r="E1396" s="351">
        <f>'Employee Salary Payroll Tax '!N1398</f>
        <v>108461.74</v>
      </c>
      <c r="F1396" s="351">
        <f t="shared" si="171"/>
        <v>111693.89985200002</v>
      </c>
      <c r="G1396" s="352"/>
      <c r="H1396" s="351">
        <f t="shared" si="175"/>
        <v>18738.259999999995</v>
      </c>
      <c r="I1396" s="351">
        <f t="shared" si="172"/>
        <v>3232.1598520000116</v>
      </c>
      <c r="J1396" s="351">
        <f t="shared" si="173"/>
        <v>200.39391082400073</v>
      </c>
      <c r="K1396" s="635">
        <f>SUM('Employee Salary Payroll Tax '!I1398:K1398)</f>
        <v>84344.97</v>
      </c>
      <c r="L1396" s="635">
        <f>'Employee Salary Payroll Tax '!H1398</f>
        <v>19.489999999999998</v>
      </c>
      <c r="M1396" s="293">
        <f t="shared" si="176"/>
        <v>24097.280000000002</v>
      </c>
      <c r="N1396" s="359">
        <f t="shared" si="174"/>
        <v>155.83576657056381</v>
      </c>
      <c r="O1396" s="331"/>
      <c r="P1396" s="61"/>
      <c r="Q1396" s="294"/>
      <c r="R1396" s="292"/>
      <c r="S1396" s="291"/>
    </row>
    <row r="1397" spans="1:19" ht="14.4">
      <c r="A1397" s="36">
        <f t="shared" si="177"/>
        <v>74</v>
      </c>
      <c r="B1397" s="526"/>
      <c r="C1397" s="36" t="str">
        <f>VLOOKUP('Employee Salary Payroll Tax '!B1399,'Employee Salary Payroll Tax '!$D$1:$E$7,2,FALSE)</f>
        <v>NonUnion</v>
      </c>
      <c r="D1397" s="61">
        <f t="shared" si="170"/>
        <v>2.98E-2</v>
      </c>
      <c r="E1397" s="351">
        <f>'Employee Salary Payroll Tax '!N1399</f>
        <v>113666.23</v>
      </c>
      <c r="F1397" s="351">
        <f t="shared" si="171"/>
        <v>117053.483654</v>
      </c>
      <c r="G1397" s="352"/>
      <c r="H1397" s="351">
        <f t="shared" si="175"/>
        <v>13533.770000000004</v>
      </c>
      <c r="I1397" s="351">
        <f t="shared" si="172"/>
        <v>3387.2536540000001</v>
      </c>
      <c r="J1397" s="351">
        <f t="shared" si="173"/>
        <v>210.009726548</v>
      </c>
      <c r="K1397" s="635">
        <f>SUM('Employee Salary Payroll Tax '!I1399:K1399)</f>
        <v>49512.959999999999</v>
      </c>
      <c r="L1397" s="635">
        <f>'Employee Salary Payroll Tax '!H1399</f>
        <v>0</v>
      </c>
      <c r="M1397" s="293">
        <f t="shared" si="176"/>
        <v>64153.27</v>
      </c>
      <c r="N1397" s="359">
        <f t="shared" si="174"/>
        <v>91.480144895195195</v>
      </c>
      <c r="O1397" s="331"/>
      <c r="P1397" s="61"/>
      <c r="Q1397" s="294"/>
      <c r="R1397" s="292"/>
      <c r="S1397" s="291"/>
    </row>
    <row r="1398" spans="1:19" ht="14.4">
      <c r="A1398" s="36">
        <f t="shared" si="177"/>
        <v>75</v>
      </c>
      <c r="B1398" s="526"/>
      <c r="C1398" s="36" t="str">
        <f>VLOOKUP('Employee Salary Payroll Tax '!B1400,'Employee Salary Payroll Tax '!$D$1:$E$7,2,FALSE)</f>
        <v>NonUnion</v>
      </c>
      <c r="D1398" s="61">
        <f t="shared" si="170"/>
        <v>2.98E-2</v>
      </c>
      <c r="E1398" s="351">
        <f>'Employee Salary Payroll Tax '!N1400</f>
        <v>14696.92</v>
      </c>
      <c r="F1398" s="351">
        <f t="shared" si="171"/>
        <v>15134.888216000001</v>
      </c>
      <c r="G1398" s="352"/>
      <c r="H1398" s="351">
        <f t="shared" si="175"/>
        <v>112503.08</v>
      </c>
      <c r="I1398" s="351">
        <f t="shared" si="172"/>
        <v>437.96821600000112</v>
      </c>
      <c r="J1398" s="351">
        <f t="shared" si="173"/>
        <v>27.154029392000069</v>
      </c>
      <c r="K1398" s="635">
        <f>SUM('Employee Salary Payroll Tax '!I1400:K1400)</f>
        <v>-394.52</v>
      </c>
      <c r="L1398" s="635">
        <f>'Employee Salary Payroll Tax '!H1400</f>
        <v>0</v>
      </c>
      <c r="M1398" s="293">
        <f t="shared" si="176"/>
        <v>15091.44</v>
      </c>
      <c r="N1398" s="359">
        <f t="shared" si="174"/>
        <v>-0.72891515195040535</v>
      </c>
      <c r="O1398" s="331"/>
      <c r="P1398" s="61"/>
      <c r="Q1398" s="294"/>
      <c r="R1398" s="292"/>
      <c r="S1398" s="291"/>
    </row>
    <row r="1399" spans="1:19" ht="14.4">
      <c r="A1399" s="36">
        <f t="shared" si="177"/>
        <v>76</v>
      </c>
      <c r="B1399" s="526"/>
      <c r="C1399" s="36" t="str">
        <f>VLOOKUP('Employee Salary Payroll Tax '!B1401,'Employee Salary Payroll Tax '!$D$1:$E$7,2,FALSE)</f>
        <v>Not Assigned</v>
      </c>
      <c r="D1399" s="61">
        <f t="shared" si="170"/>
        <v>0</v>
      </c>
      <c r="E1399" s="351">
        <f>'Employee Salary Payroll Tax '!N1401</f>
        <v>0</v>
      </c>
      <c r="F1399" s="351">
        <f t="shared" si="171"/>
        <v>0</v>
      </c>
      <c r="G1399" s="352"/>
      <c r="H1399" s="351">
        <f t="shared" si="175"/>
        <v>127200</v>
      </c>
      <c r="I1399" s="351">
        <f t="shared" si="172"/>
        <v>0</v>
      </c>
      <c r="J1399" s="351">
        <f t="shared" si="173"/>
        <v>0</v>
      </c>
      <c r="K1399" s="635">
        <f>SUM('Employee Salary Payroll Tax '!I1401:K1401)</f>
        <v>-1958.8</v>
      </c>
      <c r="L1399" s="635">
        <f>'Employee Salary Payroll Tax '!H1401</f>
        <v>0</v>
      </c>
      <c r="M1399" s="293">
        <f t="shared" si="176"/>
        <v>1958.8</v>
      </c>
      <c r="N1399" s="359">
        <f t="shared" si="174"/>
        <v>0</v>
      </c>
      <c r="O1399" s="331"/>
      <c r="P1399" s="61"/>
      <c r="Q1399" s="294"/>
      <c r="R1399" s="292"/>
      <c r="S1399" s="291"/>
    </row>
    <row r="1400" spans="1:19" ht="14.4">
      <c r="A1400" s="36">
        <f t="shared" si="177"/>
        <v>77</v>
      </c>
      <c r="B1400" s="526"/>
      <c r="C1400" s="36" t="str">
        <f>VLOOKUP('Employee Salary Payroll Tax '!B1402,'Employee Salary Payroll Tax '!$D$1:$E$7,2,FALSE)</f>
        <v>IBEW</v>
      </c>
      <c r="D1400" s="61">
        <f t="shared" si="170"/>
        <v>6.875E-3</v>
      </c>
      <c r="E1400" s="351">
        <f>'Employee Salary Payroll Tax '!N1402</f>
        <v>40794.53</v>
      </c>
      <c r="F1400" s="351">
        <f t="shared" si="171"/>
        <v>41074.992393749999</v>
      </c>
      <c r="G1400" s="352"/>
      <c r="H1400" s="351">
        <f t="shared" si="175"/>
        <v>86405.47</v>
      </c>
      <c r="I1400" s="351">
        <f t="shared" si="172"/>
        <v>280.46239375000005</v>
      </c>
      <c r="J1400" s="351">
        <f t="shared" si="173"/>
        <v>17.388668412500003</v>
      </c>
      <c r="K1400" s="635">
        <f>SUM('Employee Salary Payroll Tax '!I1402:K1402)</f>
        <v>40794.53</v>
      </c>
      <c r="L1400" s="635">
        <f>'Employee Salary Payroll Tax '!H1402</f>
        <v>0</v>
      </c>
      <c r="M1400" s="293">
        <f t="shared" si="176"/>
        <v>0</v>
      </c>
      <c r="N1400" s="359">
        <f t="shared" si="174"/>
        <v>17.388668412073752</v>
      </c>
      <c r="O1400" s="331"/>
      <c r="P1400" s="61"/>
      <c r="Q1400" s="294"/>
      <c r="R1400" s="292"/>
      <c r="S1400" s="291"/>
    </row>
    <row r="1401" spans="1:19" ht="14.4">
      <c r="A1401" s="36">
        <f t="shared" si="177"/>
        <v>78</v>
      </c>
      <c r="B1401" s="526"/>
      <c r="C1401" s="36" t="str">
        <f>VLOOKUP('Employee Salary Payroll Tax '!B1403,'Employee Salary Payroll Tax '!$D$1:$E$7,2,FALSE)</f>
        <v>NonUnion</v>
      </c>
      <c r="D1401" s="61">
        <f t="shared" si="170"/>
        <v>2.98E-2</v>
      </c>
      <c r="E1401" s="351">
        <f>'Employee Salary Payroll Tax '!N1403</f>
        <v>109798.7</v>
      </c>
      <c r="F1401" s="351">
        <f t="shared" si="171"/>
        <v>113070.70126</v>
      </c>
      <c r="G1401" s="352"/>
      <c r="H1401" s="351">
        <f t="shared" si="175"/>
        <v>17401.300000000003</v>
      </c>
      <c r="I1401" s="351">
        <f t="shared" si="172"/>
        <v>3272.0012600000045</v>
      </c>
      <c r="J1401" s="351">
        <f t="shared" si="173"/>
        <v>202.86407812000027</v>
      </c>
      <c r="K1401" s="635">
        <f>SUM('Employee Salary Payroll Tax '!I1403:K1403)</f>
        <v>337.55</v>
      </c>
      <c r="L1401" s="635">
        <f>'Employee Salary Payroll Tax '!H1403</f>
        <v>0</v>
      </c>
      <c r="M1401" s="293">
        <f t="shared" si="176"/>
        <v>109461.15</v>
      </c>
      <c r="N1401" s="359">
        <f t="shared" si="174"/>
        <v>0.62365737999432092</v>
      </c>
      <c r="O1401" s="331"/>
      <c r="P1401" s="61"/>
      <c r="Q1401" s="294"/>
      <c r="R1401" s="292"/>
      <c r="S1401" s="291"/>
    </row>
    <row r="1402" spans="1:19" ht="14.4">
      <c r="A1402" s="36">
        <f t="shared" si="177"/>
        <v>79</v>
      </c>
      <c r="B1402" s="526"/>
      <c r="C1402" s="36" t="str">
        <f>VLOOKUP('Employee Salary Payroll Tax '!B1404,'Employee Salary Payroll Tax '!$D$1:$E$7,2,FALSE)</f>
        <v>IBEW</v>
      </c>
      <c r="D1402" s="61">
        <f t="shared" si="170"/>
        <v>6.875E-3</v>
      </c>
      <c r="E1402" s="351">
        <f>'Employee Salary Payroll Tax '!N1404</f>
        <v>160433.29999999999</v>
      </c>
      <c r="F1402" s="351">
        <f t="shared" si="171"/>
        <v>161536.27893749997</v>
      </c>
      <c r="G1402" s="352"/>
      <c r="H1402" s="351">
        <f t="shared" si="175"/>
        <v>0</v>
      </c>
      <c r="I1402" s="351">
        <f t="shared" si="172"/>
        <v>1102.9789374999818</v>
      </c>
      <c r="J1402" s="351">
        <f t="shared" si="173"/>
        <v>0</v>
      </c>
      <c r="K1402" s="635">
        <f>SUM('Employee Salary Payroll Tax '!I1404:K1404)</f>
        <v>101742.59</v>
      </c>
      <c r="L1402" s="635">
        <f>'Employee Salary Payroll Tax '!H1404</f>
        <v>0</v>
      </c>
      <c r="M1402" s="293">
        <f t="shared" si="176"/>
        <v>58690.709999999992</v>
      </c>
      <c r="N1402" s="359">
        <f t="shared" si="174"/>
        <v>0</v>
      </c>
      <c r="O1402" s="331"/>
      <c r="P1402" s="61"/>
      <c r="Q1402" s="294"/>
      <c r="R1402" s="292"/>
      <c r="S1402" s="291"/>
    </row>
    <row r="1403" spans="1:19" ht="14.4">
      <c r="A1403" s="36">
        <f t="shared" si="177"/>
        <v>80</v>
      </c>
      <c r="B1403" s="526"/>
      <c r="C1403" s="36" t="str">
        <f>VLOOKUP('Employee Salary Payroll Tax '!B1405,'Employee Salary Payroll Tax '!$D$1:$E$7,2,FALSE)</f>
        <v>NonUnion</v>
      </c>
      <c r="D1403" s="61">
        <f t="shared" si="170"/>
        <v>2.98E-2</v>
      </c>
      <c r="E1403" s="351">
        <f>'Employee Salary Payroll Tax '!N1405</f>
        <v>45962.94</v>
      </c>
      <c r="F1403" s="351">
        <f t="shared" si="171"/>
        <v>47332.635612000005</v>
      </c>
      <c r="G1403" s="352"/>
      <c r="H1403" s="351">
        <f t="shared" si="175"/>
        <v>81237.06</v>
      </c>
      <c r="I1403" s="351">
        <f t="shared" si="172"/>
        <v>1369.6956120000032</v>
      </c>
      <c r="J1403" s="351">
        <f t="shared" si="173"/>
        <v>84.92112794400019</v>
      </c>
      <c r="K1403" s="635">
        <f>SUM('Employee Salary Payroll Tax '!I1405:K1405)</f>
        <v>665.53</v>
      </c>
      <c r="L1403" s="635">
        <f>'Employee Salary Payroll Tax '!H1405</f>
        <v>0</v>
      </c>
      <c r="M1403" s="293">
        <f t="shared" si="176"/>
        <v>45297.41</v>
      </c>
      <c r="N1403" s="359">
        <f t="shared" si="174"/>
        <v>1.22963322797325</v>
      </c>
      <c r="O1403" s="331"/>
      <c r="P1403" s="61"/>
      <c r="Q1403" s="294"/>
      <c r="R1403" s="292"/>
      <c r="S1403" s="291"/>
    </row>
    <row r="1404" spans="1:19" ht="14.4">
      <c r="A1404" s="36">
        <f t="shared" si="177"/>
        <v>81</v>
      </c>
      <c r="B1404" s="526"/>
      <c r="C1404" s="36" t="str">
        <f>VLOOKUP('Employee Salary Payroll Tax '!B1406,'Employee Salary Payroll Tax '!$D$1:$E$7,2,FALSE)</f>
        <v>Not Assigned</v>
      </c>
      <c r="D1404" s="61">
        <f t="shared" si="170"/>
        <v>0</v>
      </c>
      <c r="E1404" s="351">
        <f>'Employee Salary Payroll Tax '!N1406</f>
        <v>0</v>
      </c>
      <c r="F1404" s="351">
        <f t="shared" si="171"/>
        <v>0</v>
      </c>
      <c r="G1404" s="352"/>
      <c r="H1404" s="351">
        <f t="shared" si="175"/>
        <v>127200</v>
      </c>
      <c r="I1404" s="351">
        <f t="shared" si="172"/>
        <v>0</v>
      </c>
      <c r="J1404" s="351">
        <f t="shared" si="173"/>
        <v>0</v>
      </c>
      <c r="K1404" s="635">
        <f>SUM('Employee Salary Payroll Tax '!I1406:K1406)</f>
        <v>-91.45</v>
      </c>
      <c r="L1404" s="635">
        <f>'Employee Salary Payroll Tax '!H1406</f>
        <v>0</v>
      </c>
      <c r="M1404" s="293">
        <f t="shared" si="176"/>
        <v>91.45</v>
      </c>
      <c r="N1404" s="359">
        <f t="shared" si="174"/>
        <v>0</v>
      </c>
      <c r="O1404" s="331"/>
      <c r="P1404" s="61"/>
      <c r="Q1404" s="294"/>
      <c r="R1404" s="292"/>
      <c r="S1404" s="291"/>
    </row>
    <row r="1405" spans="1:19" ht="14.4">
      <c r="A1405" s="36">
        <f t="shared" si="177"/>
        <v>82</v>
      </c>
      <c r="B1405" s="526"/>
      <c r="C1405" s="36" t="str">
        <f>VLOOKUP('Employee Salary Payroll Tax '!B1407,'Employee Salary Payroll Tax '!$D$1:$E$7,2,FALSE)</f>
        <v>IBEW</v>
      </c>
      <c r="D1405" s="61">
        <f t="shared" si="170"/>
        <v>6.875E-3</v>
      </c>
      <c r="E1405" s="351">
        <f>'Employee Salary Payroll Tax '!N1407</f>
        <v>55314.96</v>
      </c>
      <c r="F1405" s="351">
        <f t="shared" si="171"/>
        <v>55695.250349999995</v>
      </c>
      <c r="G1405" s="352"/>
      <c r="H1405" s="351">
        <f t="shared" si="175"/>
        <v>71885.040000000008</v>
      </c>
      <c r="I1405" s="351">
        <f t="shared" si="172"/>
        <v>380.29034999999567</v>
      </c>
      <c r="J1405" s="351">
        <f t="shared" si="173"/>
        <v>23.578001699999731</v>
      </c>
      <c r="K1405" s="635">
        <f>SUM('Employee Salary Payroll Tax '!I1407:K1407)</f>
        <v>1807.65</v>
      </c>
      <c r="L1405" s="635">
        <f>'Employee Salary Payroll Tax '!H1407</f>
        <v>0</v>
      </c>
      <c r="M1405" s="293">
        <f t="shared" si="176"/>
        <v>53507.31</v>
      </c>
      <c r="N1405" s="359">
        <f t="shared" si="174"/>
        <v>0.77051081248606168</v>
      </c>
      <c r="O1405" s="331"/>
      <c r="P1405" s="61"/>
      <c r="Q1405" s="294"/>
      <c r="R1405" s="292"/>
      <c r="S1405" s="291"/>
    </row>
    <row r="1406" spans="1:19" ht="14.4">
      <c r="A1406" s="36">
        <f t="shared" si="177"/>
        <v>83</v>
      </c>
      <c r="B1406" s="526"/>
      <c r="C1406" s="36" t="str">
        <f>VLOOKUP('Employee Salary Payroll Tax '!B1408,'Employee Salary Payroll Tax '!$D$1:$E$7,2,FALSE)</f>
        <v>NonUnion</v>
      </c>
      <c r="D1406" s="61">
        <f t="shared" si="170"/>
        <v>2.98E-2</v>
      </c>
      <c r="E1406" s="351">
        <f>'Employee Salary Payroll Tax '!N1408</f>
        <v>82128.53</v>
      </c>
      <c r="F1406" s="351">
        <f t="shared" si="171"/>
        <v>84575.960193999999</v>
      </c>
      <c r="G1406" s="352"/>
      <c r="H1406" s="351">
        <f t="shared" si="175"/>
        <v>45071.47</v>
      </c>
      <c r="I1406" s="351">
        <f t="shared" si="172"/>
        <v>2447.4301940000005</v>
      </c>
      <c r="J1406" s="351">
        <f t="shared" si="173"/>
        <v>151.74067202800003</v>
      </c>
      <c r="K1406" s="635">
        <f>SUM('Employee Salary Payroll Tax '!I1408:K1408)</f>
        <v>11854.64</v>
      </c>
      <c r="L1406" s="635">
        <f>'Employee Salary Payroll Tax '!H1408</f>
        <v>0</v>
      </c>
      <c r="M1406" s="293">
        <f t="shared" si="176"/>
        <v>70273.89</v>
      </c>
      <c r="N1406" s="359">
        <f t="shared" si="174"/>
        <v>21.90263286373332</v>
      </c>
      <c r="O1406" s="331"/>
      <c r="P1406" s="61"/>
      <c r="Q1406" s="294"/>
      <c r="R1406" s="292"/>
      <c r="S1406" s="291"/>
    </row>
    <row r="1407" spans="1:19" ht="14.4">
      <c r="A1407" s="36">
        <f t="shared" si="177"/>
        <v>84</v>
      </c>
      <c r="B1407" s="526"/>
      <c r="C1407" s="36" t="str">
        <f>VLOOKUP('Employee Salary Payroll Tax '!B1409,'Employee Salary Payroll Tax '!$D$1:$E$7,2,FALSE)</f>
        <v>IBEW</v>
      </c>
      <c r="D1407" s="61">
        <f t="shared" si="170"/>
        <v>6.875E-3</v>
      </c>
      <c r="E1407" s="351">
        <f>'Employee Salary Payroll Tax '!N1409</f>
        <v>105313.17</v>
      </c>
      <c r="F1407" s="351">
        <f t="shared" si="171"/>
        <v>106037.19804374999</v>
      </c>
      <c r="G1407" s="352"/>
      <c r="H1407" s="351">
        <f t="shared" si="175"/>
        <v>21886.83</v>
      </c>
      <c r="I1407" s="351">
        <f t="shared" si="172"/>
        <v>724.02804374998959</v>
      </c>
      <c r="J1407" s="351">
        <f t="shared" si="173"/>
        <v>44.889738712499351</v>
      </c>
      <c r="K1407" s="635">
        <f>SUM('Employee Salary Payroll Tax '!I1409:K1409)</f>
        <v>103266.64</v>
      </c>
      <c r="L1407" s="635">
        <f>'Employee Salary Payroll Tax '!H1409</f>
        <v>0</v>
      </c>
      <c r="M1407" s="293">
        <f t="shared" si="176"/>
        <v>2046.5299999999988</v>
      </c>
      <c r="N1407" s="359">
        <f t="shared" si="174"/>
        <v>44.017405299581405</v>
      </c>
      <c r="O1407" s="331"/>
      <c r="P1407" s="61"/>
      <c r="Q1407" s="294"/>
      <c r="R1407" s="292"/>
      <c r="S1407" s="291"/>
    </row>
    <row r="1408" spans="1:19" ht="14.4">
      <c r="A1408" s="36">
        <f t="shared" si="177"/>
        <v>85</v>
      </c>
      <c r="B1408" s="526"/>
      <c r="C1408" s="36" t="str">
        <f>VLOOKUP('Employee Salary Payroll Tax '!B1410,'Employee Salary Payroll Tax '!$D$1:$E$7,2,FALSE)</f>
        <v>Not Assigned</v>
      </c>
      <c r="D1408" s="61">
        <f t="shared" si="170"/>
        <v>0</v>
      </c>
      <c r="E1408" s="351">
        <f>'Employee Salary Payroll Tax '!N1410</f>
        <v>-0.03</v>
      </c>
      <c r="F1408" s="351">
        <f t="shared" si="171"/>
        <v>-0.03</v>
      </c>
      <c r="G1408" s="352"/>
      <c r="H1408" s="351">
        <f t="shared" si="175"/>
        <v>127200.03</v>
      </c>
      <c r="I1408" s="351">
        <f t="shared" si="172"/>
        <v>0</v>
      </c>
      <c r="J1408" s="351">
        <f t="shared" si="173"/>
        <v>0</v>
      </c>
      <c r="K1408" s="635">
        <f>SUM('Employee Salary Payroll Tax '!I1410:K1410)</f>
        <v>0.68</v>
      </c>
      <c r="L1408" s="635">
        <f>'Employee Salary Payroll Tax '!H1410</f>
        <v>0</v>
      </c>
      <c r="M1408" s="293">
        <f t="shared" si="176"/>
        <v>-0.71000000000000008</v>
      </c>
      <c r="N1408" s="359">
        <f t="shared" si="174"/>
        <v>0</v>
      </c>
      <c r="O1408" s="331"/>
      <c r="P1408" s="61"/>
      <c r="Q1408" s="294"/>
      <c r="R1408" s="292"/>
      <c r="S1408" s="291"/>
    </row>
    <row r="1409" spans="1:19" ht="14.4">
      <c r="A1409" s="36">
        <f t="shared" si="177"/>
        <v>86</v>
      </c>
      <c r="B1409" s="526"/>
      <c r="C1409" s="36" t="str">
        <f>VLOOKUP('Employee Salary Payroll Tax '!B1411,'Employee Salary Payroll Tax '!$D$1:$E$7,2,FALSE)</f>
        <v>NonUnion</v>
      </c>
      <c r="D1409" s="61">
        <f t="shared" si="170"/>
        <v>2.98E-2</v>
      </c>
      <c r="E1409" s="351">
        <f>'Employee Salary Payroll Tax '!N1411</f>
        <v>50897.82</v>
      </c>
      <c r="F1409" s="351">
        <f t="shared" si="171"/>
        <v>52414.575036000002</v>
      </c>
      <c r="G1409" s="352"/>
      <c r="H1409" s="351">
        <f t="shared" si="175"/>
        <v>76302.179999999993</v>
      </c>
      <c r="I1409" s="351">
        <f t="shared" si="172"/>
        <v>1516.7550360000023</v>
      </c>
      <c r="J1409" s="351">
        <f t="shared" si="173"/>
        <v>94.03881223200014</v>
      </c>
      <c r="K1409" s="635">
        <f>SUM('Employee Salary Payroll Tax '!I1411:K1411)</f>
        <v>49988.55</v>
      </c>
      <c r="L1409" s="635">
        <f>'Employee Salary Payroll Tax '!H1411</f>
        <v>0</v>
      </c>
      <c r="M1409" s="293">
        <f t="shared" si="176"/>
        <v>909.2699999999968</v>
      </c>
      <c r="N1409" s="359">
        <f t="shared" si="174"/>
        <v>92.358844978185545</v>
      </c>
      <c r="O1409" s="331"/>
      <c r="P1409" s="61"/>
      <c r="Q1409" s="294"/>
      <c r="R1409" s="292"/>
      <c r="S1409" s="291"/>
    </row>
    <row r="1410" spans="1:19" ht="14.4">
      <c r="A1410" s="36">
        <f t="shared" si="177"/>
        <v>87</v>
      </c>
      <c r="B1410" s="526"/>
      <c r="C1410" s="36" t="str">
        <f>VLOOKUP('Employee Salary Payroll Tax '!B1412,'Employee Salary Payroll Tax '!$D$1:$E$7,2,FALSE)</f>
        <v>UA</v>
      </c>
      <c r="D1410" s="61">
        <f t="shared" si="170"/>
        <v>0.03</v>
      </c>
      <c r="E1410" s="351">
        <f>'Employee Salary Payroll Tax '!N1412</f>
        <v>72197.55</v>
      </c>
      <c r="F1410" s="351">
        <f t="shared" si="171"/>
        <v>74363.476500000004</v>
      </c>
      <c r="G1410" s="352"/>
      <c r="H1410" s="351">
        <f t="shared" si="175"/>
        <v>55002.45</v>
      </c>
      <c r="I1410" s="351">
        <f t="shared" si="172"/>
        <v>2165.9265000000014</v>
      </c>
      <c r="J1410" s="351">
        <f t="shared" si="173"/>
        <v>134.28744300000008</v>
      </c>
      <c r="K1410" s="635">
        <f>SUM('Employee Salary Payroll Tax '!I1412:K1412)</f>
        <v>65468.44</v>
      </c>
      <c r="L1410" s="635">
        <f>'Employee Salary Payroll Tax '!H1412</f>
        <v>1493.24</v>
      </c>
      <c r="M1410" s="293">
        <f t="shared" si="176"/>
        <v>5235.8700000000008</v>
      </c>
      <c r="N1410" s="359">
        <f t="shared" si="174"/>
        <v>121.77129839831343</v>
      </c>
      <c r="O1410" s="331"/>
      <c r="P1410" s="61"/>
      <c r="Q1410" s="294"/>
      <c r="R1410" s="292"/>
      <c r="S1410" s="291"/>
    </row>
    <row r="1411" spans="1:19" ht="14.4">
      <c r="A1411" s="36">
        <f t="shared" si="177"/>
        <v>88</v>
      </c>
      <c r="B1411" s="526"/>
      <c r="C1411" s="36" t="str">
        <f>VLOOKUP('Employee Salary Payroll Tax '!B1413,'Employee Salary Payroll Tax '!$D$1:$E$7,2,FALSE)</f>
        <v>NonUnion</v>
      </c>
      <c r="D1411" s="61">
        <f t="shared" si="170"/>
        <v>2.98E-2</v>
      </c>
      <c r="E1411" s="351">
        <f>'Employee Salary Payroll Tax '!N1413</f>
        <v>102411.11</v>
      </c>
      <c r="F1411" s="351">
        <f t="shared" si="171"/>
        <v>105462.96107800001</v>
      </c>
      <c r="G1411" s="352"/>
      <c r="H1411" s="351">
        <f t="shared" si="175"/>
        <v>24788.89</v>
      </c>
      <c r="I1411" s="351">
        <f t="shared" si="172"/>
        <v>3051.851078000007</v>
      </c>
      <c r="J1411" s="351">
        <f t="shared" si="173"/>
        <v>189.21476683600042</v>
      </c>
      <c r="K1411" s="635">
        <f>SUM('Employee Salary Payroll Tax '!I1413:K1413)</f>
        <v>87132.3</v>
      </c>
      <c r="L1411" s="635">
        <f>'Employee Salary Payroll Tax '!H1413</f>
        <v>0</v>
      </c>
      <c r="M1411" s="293">
        <f t="shared" si="176"/>
        <v>15278.809999999998</v>
      </c>
      <c r="N1411" s="359">
        <f t="shared" si="174"/>
        <v>160.98563747842843</v>
      </c>
      <c r="O1411" s="331"/>
      <c r="P1411" s="61"/>
      <c r="Q1411" s="294"/>
      <c r="R1411" s="292"/>
      <c r="S1411" s="291"/>
    </row>
    <row r="1412" spans="1:19" ht="14.4">
      <c r="A1412" s="36">
        <f t="shared" si="177"/>
        <v>89</v>
      </c>
      <c r="B1412" s="526"/>
      <c r="C1412" s="36" t="str">
        <f>VLOOKUP('Employee Salary Payroll Tax '!B1414,'Employee Salary Payroll Tax '!$D$1:$E$7,2,FALSE)</f>
        <v>NonUnion</v>
      </c>
      <c r="D1412" s="61">
        <f t="shared" si="170"/>
        <v>2.98E-2</v>
      </c>
      <c r="E1412" s="351">
        <f>'Employee Salary Payroll Tax '!N1414</f>
        <v>59348.78</v>
      </c>
      <c r="F1412" s="351">
        <f t="shared" si="171"/>
        <v>61117.373643999999</v>
      </c>
      <c r="G1412" s="352"/>
      <c r="H1412" s="351">
        <f t="shared" si="175"/>
        <v>67851.22</v>
      </c>
      <c r="I1412" s="351">
        <f t="shared" si="172"/>
        <v>1768.5936440000005</v>
      </c>
      <c r="J1412" s="351">
        <f t="shared" si="173"/>
        <v>109.65280592800003</v>
      </c>
      <c r="K1412" s="635">
        <f>SUM('Employee Salary Payroll Tax '!I1414:K1414)</f>
        <v>712.39</v>
      </c>
      <c r="L1412" s="635">
        <f>'Employee Salary Payroll Tax '!H1414</f>
        <v>0</v>
      </c>
      <c r="M1412" s="293">
        <f t="shared" si="176"/>
        <v>58636.39</v>
      </c>
      <c r="N1412" s="359">
        <f t="shared" si="174"/>
        <v>1.3162117639778228</v>
      </c>
      <c r="O1412" s="331"/>
      <c r="P1412" s="61"/>
      <c r="Q1412" s="294"/>
      <c r="R1412" s="292"/>
      <c r="S1412" s="291"/>
    </row>
    <row r="1413" spans="1:19" ht="14.4">
      <c r="A1413" s="36">
        <f t="shared" si="177"/>
        <v>90</v>
      </c>
      <c r="B1413" s="526"/>
      <c r="C1413" s="36" t="str">
        <f>VLOOKUP('Employee Salary Payroll Tax '!B1415,'Employee Salary Payroll Tax '!$D$1:$E$7,2,FALSE)</f>
        <v>IBEW</v>
      </c>
      <c r="D1413" s="61">
        <f t="shared" si="170"/>
        <v>6.875E-3</v>
      </c>
      <c r="E1413" s="351">
        <f>'Employee Salary Payroll Tax '!N1415</f>
        <v>126498.16</v>
      </c>
      <c r="F1413" s="351">
        <f t="shared" si="171"/>
        <v>127367.83485</v>
      </c>
      <c r="G1413" s="352"/>
      <c r="H1413" s="351">
        <f t="shared" si="175"/>
        <v>701.83999999999651</v>
      </c>
      <c r="I1413" s="351">
        <f t="shared" si="172"/>
        <v>869.67484999999579</v>
      </c>
      <c r="J1413" s="351">
        <f t="shared" si="173"/>
        <v>43.51407999999978</v>
      </c>
      <c r="K1413" s="635">
        <f>SUM('Employee Salary Payroll Tax '!I1415:K1415)</f>
        <v>109682.23</v>
      </c>
      <c r="L1413" s="635">
        <f>'Employee Salary Payroll Tax '!H1415</f>
        <v>0</v>
      </c>
      <c r="M1413" s="293">
        <f t="shared" si="176"/>
        <v>16815.930000000008</v>
      </c>
      <c r="N1413" s="359">
        <f t="shared" si="174"/>
        <v>37.729571171317005</v>
      </c>
      <c r="O1413" s="331"/>
      <c r="P1413" s="61"/>
      <c r="Q1413" s="294"/>
      <c r="R1413" s="292"/>
      <c r="S1413" s="291"/>
    </row>
    <row r="1414" spans="1:19" ht="14.4">
      <c r="A1414" s="36">
        <f t="shared" si="177"/>
        <v>91</v>
      </c>
      <c r="B1414" s="526"/>
      <c r="C1414" s="36" t="str">
        <f>VLOOKUP('Employee Salary Payroll Tax '!B1416,'Employee Salary Payroll Tax '!$D$1:$E$7,2,FALSE)</f>
        <v>NonUnion</v>
      </c>
      <c r="D1414" s="61">
        <f t="shared" si="170"/>
        <v>2.98E-2</v>
      </c>
      <c r="E1414" s="351">
        <f>'Employee Salary Payroll Tax '!N1416</f>
        <v>45916.79</v>
      </c>
      <c r="F1414" s="351">
        <f t="shared" si="171"/>
        <v>47285.110342</v>
      </c>
      <c r="G1414" s="352"/>
      <c r="H1414" s="351">
        <f t="shared" si="175"/>
        <v>81283.209999999992</v>
      </c>
      <c r="I1414" s="351">
        <f t="shared" si="172"/>
        <v>1368.3203419999991</v>
      </c>
      <c r="J1414" s="351">
        <f t="shared" si="173"/>
        <v>84.83586120399994</v>
      </c>
      <c r="K1414" s="635">
        <f>SUM('Employee Salary Payroll Tax '!I1416:K1416)</f>
        <v>-40.65</v>
      </c>
      <c r="L1414" s="635">
        <f>'Employee Salary Payroll Tax '!H1416</f>
        <v>0</v>
      </c>
      <c r="M1414" s="293">
        <f t="shared" si="176"/>
        <v>45957.440000000002</v>
      </c>
      <c r="N1414" s="359">
        <f t="shared" si="174"/>
        <v>-7.5104939998364276E-2</v>
      </c>
      <c r="O1414" s="331"/>
      <c r="P1414" s="61"/>
      <c r="Q1414" s="294"/>
      <c r="R1414" s="292"/>
      <c r="S1414" s="291"/>
    </row>
    <row r="1415" spans="1:19" ht="14.4">
      <c r="A1415" s="36">
        <f t="shared" si="177"/>
        <v>92</v>
      </c>
      <c r="B1415" s="526"/>
      <c r="C1415" s="36" t="str">
        <f>VLOOKUP('Employee Salary Payroll Tax '!B1417,'Employee Salary Payroll Tax '!$D$1:$E$7,2,FALSE)</f>
        <v>NonUnion</v>
      </c>
      <c r="D1415" s="61">
        <f t="shared" si="170"/>
        <v>2.98E-2</v>
      </c>
      <c r="E1415" s="351">
        <f>'Employee Salary Payroll Tax '!N1417</f>
        <v>77305.570000000007</v>
      </c>
      <c r="F1415" s="351">
        <f t="shared" si="171"/>
        <v>79609.275986000008</v>
      </c>
      <c r="G1415" s="352"/>
      <c r="H1415" s="351">
        <f t="shared" si="175"/>
        <v>49894.429999999993</v>
      </c>
      <c r="I1415" s="351">
        <f t="shared" si="172"/>
        <v>2303.7059860000008</v>
      </c>
      <c r="J1415" s="351">
        <f t="shared" si="173"/>
        <v>142.82977113200005</v>
      </c>
      <c r="K1415" s="635">
        <f>SUM('Employee Salary Payroll Tax '!I1417:K1417)</f>
        <v>1765.3</v>
      </c>
      <c r="L1415" s="635">
        <f>'Employee Salary Payroll Tax '!H1417</f>
        <v>0</v>
      </c>
      <c r="M1415" s="293">
        <f t="shared" si="176"/>
        <v>75540.27</v>
      </c>
      <c r="N1415" s="359">
        <f t="shared" si="174"/>
        <v>3.2615682799578103</v>
      </c>
      <c r="O1415" s="331"/>
      <c r="P1415" s="61"/>
      <c r="Q1415" s="294"/>
      <c r="R1415" s="292"/>
      <c r="S1415" s="291"/>
    </row>
    <row r="1416" spans="1:19" ht="14.4">
      <c r="A1416" s="36">
        <f t="shared" si="177"/>
        <v>93</v>
      </c>
      <c r="B1416" s="526"/>
      <c r="C1416" s="36" t="str">
        <f>VLOOKUP('Employee Salary Payroll Tax '!B1418,'Employee Salary Payroll Tax '!$D$1:$E$7,2,FALSE)</f>
        <v>NonUnion</v>
      </c>
      <c r="D1416" s="61">
        <f t="shared" si="170"/>
        <v>2.98E-2</v>
      </c>
      <c r="E1416" s="351">
        <f>'Employee Salary Payroll Tax '!N1418</f>
        <v>108338.4</v>
      </c>
      <c r="F1416" s="351">
        <f t="shared" si="171"/>
        <v>111566.88432</v>
      </c>
      <c r="G1416" s="352"/>
      <c r="H1416" s="351">
        <f t="shared" si="175"/>
        <v>18861.600000000006</v>
      </c>
      <c r="I1416" s="351">
        <f t="shared" si="172"/>
        <v>3228.4843200000032</v>
      </c>
      <c r="J1416" s="351">
        <f t="shared" si="173"/>
        <v>200.1660278400002</v>
      </c>
      <c r="K1416" s="635">
        <f>SUM('Employee Salary Payroll Tax '!I1418:K1418)</f>
        <v>5177.6899999999996</v>
      </c>
      <c r="L1416" s="635">
        <f>'Employee Salary Payroll Tax '!H1418</f>
        <v>0</v>
      </c>
      <c r="M1416" s="293">
        <f t="shared" si="176"/>
        <v>103160.70999999999</v>
      </c>
      <c r="N1416" s="359">
        <f t="shared" si="174"/>
        <v>9.5663000439117098</v>
      </c>
      <c r="O1416" s="331"/>
      <c r="P1416" s="61"/>
      <c r="Q1416" s="294"/>
      <c r="R1416" s="292"/>
      <c r="S1416" s="291"/>
    </row>
    <row r="1417" spans="1:19" ht="14.4">
      <c r="A1417" s="36">
        <f t="shared" si="177"/>
        <v>94</v>
      </c>
      <c r="B1417" s="526"/>
      <c r="C1417" s="36" t="str">
        <f>VLOOKUP('Employee Salary Payroll Tax '!B1419,'Employee Salary Payroll Tax '!$D$1:$E$7,2,FALSE)</f>
        <v>IBEW</v>
      </c>
      <c r="D1417" s="61">
        <f t="shared" si="170"/>
        <v>6.875E-3</v>
      </c>
      <c r="E1417" s="351">
        <f>'Employee Salary Payroll Tax '!N1419</f>
        <v>61211.98</v>
      </c>
      <c r="F1417" s="351">
        <f t="shared" si="171"/>
        <v>61632.812362500001</v>
      </c>
      <c r="G1417" s="352"/>
      <c r="H1417" s="351">
        <f t="shared" si="175"/>
        <v>65988.01999999999</v>
      </c>
      <c r="I1417" s="351">
        <f t="shared" si="172"/>
        <v>420.83236249999754</v>
      </c>
      <c r="J1417" s="351">
        <f t="shared" si="173"/>
        <v>26.091606474999846</v>
      </c>
      <c r="K1417" s="635">
        <f>SUM('Employee Salary Payroll Tax '!I1419:K1419)</f>
        <v>16434.03</v>
      </c>
      <c r="L1417" s="635">
        <f>'Employee Salary Payroll Tax '!H1419</f>
        <v>0</v>
      </c>
      <c r="M1417" s="293">
        <f t="shared" si="176"/>
        <v>44777.950000000004</v>
      </c>
      <c r="N1417" s="359">
        <f t="shared" si="174"/>
        <v>7.0050052873855195</v>
      </c>
      <c r="O1417" s="331"/>
      <c r="P1417" s="61"/>
      <c r="Q1417" s="294"/>
      <c r="R1417" s="292"/>
      <c r="S1417" s="291"/>
    </row>
    <row r="1418" spans="1:19" ht="14.4">
      <c r="A1418" s="36">
        <f t="shared" si="177"/>
        <v>95</v>
      </c>
      <c r="B1418" s="526"/>
      <c r="C1418" s="36" t="str">
        <f>VLOOKUP('Employee Salary Payroll Tax '!B1420,'Employee Salary Payroll Tax '!$D$1:$E$7,2,FALSE)</f>
        <v>NonUnion</v>
      </c>
      <c r="D1418" s="61">
        <f t="shared" si="170"/>
        <v>2.98E-2</v>
      </c>
      <c r="E1418" s="351">
        <f>'Employee Salary Payroll Tax '!N1420</f>
        <v>61571.91</v>
      </c>
      <c r="F1418" s="351">
        <f t="shared" si="171"/>
        <v>63406.752918000006</v>
      </c>
      <c r="G1418" s="352"/>
      <c r="H1418" s="351">
        <f t="shared" si="175"/>
        <v>65628.09</v>
      </c>
      <c r="I1418" s="351">
        <f t="shared" si="172"/>
        <v>1834.8429180000021</v>
      </c>
      <c r="J1418" s="351">
        <f t="shared" si="173"/>
        <v>113.76026091600014</v>
      </c>
      <c r="K1418" s="635">
        <f>SUM('Employee Salary Payroll Tax '!I1420:K1420)</f>
        <v>4097.25</v>
      </c>
      <c r="L1418" s="635">
        <f>'Employee Salary Payroll Tax '!H1420</f>
        <v>0</v>
      </c>
      <c r="M1418" s="293">
        <f t="shared" si="176"/>
        <v>57474.66</v>
      </c>
      <c r="N1418" s="359">
        <f t="shared" si="174"/>
        <v>7.5700790998770611</v>
      </c>
      <c r="O1418" s="331"/>
      <c r="P1418" s="61"/>
      <c r="Q1418" s="294"/>
      <c r="R1418" s="292"/>
      <c r="S1418" s="291"/>
    </row>
    <row r="1419" spans="1:19" ht="14.4">
      <c r="A1419" s="36">
        <f t="shared" si="177"/>
        <v>96</v>
      </c>
      <c r="B1419" s="526"/>
      <c r="C1419" s="36" t="str">
        <f>VLOOKUP('Employee Salary Payroll Tax '!B1421,'Employee Salary Payroll Tax '!$D$1:$E$7,2,FALSE)</f>
        <v>NonUnion</v>
      </c>
      <c r="D1419" s="61">
        <f t="shared" si="170"/>
        <v>2.98E-2</v>
      </c>
      <c r="E1419" s="351">
        <f>'Employee Salary Payroll Tax '!N1421</f>
        <v>63132.61</v>
      </c>
      <c r="F1419" s="351">
        <f t="shared" si="171"/>
        <v>65013.961778000004</v>
      </c>
      <c r="G1419" s="352"/>
      <c r="H1419" s="351">
        <f t="shared" si="175"/>
        <v>64067.39</v>
      </c>
      <c r="I1419" s="351">
        <f t="shared" si="172"/>
        <v>1881.3517780000038</v>
      </c>
      <c r="J1419" s="351">
        <f t="shared" si="173"/>
        <v>116.64381023600023</v>
      </c>
      <c r="K1419" s="635">
        <f>SUM('Employee Salary Payroll Tax '!I1421:K1421)</f>
        <v>2516.5</v>
      </c>
      <c r="L1419" s="635">
        <f>'Employee Salary Payroll Tax '!H1421</f>
        <v>0</v>
      </c>
      <c r="M1419" s="293">
        <f t="shared" si="176"/>
        <v>60616.11</v>
      </c>
      <c r="N1419" s="359">
        <f t="shared" si="174"/>
        <v>4.6494853999263626</v>
      </c>
      <c r="O1419" s="331"/>
      <c r="P1419" s="61"/>
      <c r="Q1419" s="294"/>
      <c r="R1419" s="292"/>
      <c r="S1419" s="291"/>
    </row>
    <row r="1420" spans="1:19" ht="14.4">
      <c r="A1420" s="36">
        <f t="shared" si="177"/>
        <v>97</v>
      </c>
      <c r="B1420" s="526"/>
      <c r="C1420" s="36" t="str">
        <f>VLOOKUP('Employee Salary Payroll Tax '!B1422,'Employee Salary Payroll Tax '!$D$1:$E$7,2,FALSE)</f>
        <v>NonUnion</v>
      </c>
      <c r="D1420" s="61">
        <f t="shared" si="170"/>
        <v>2.98E-2</v>
      </c>
      <c r="E1420" s="351">
        <f>'Employee Salary Payroll Tax '!N1422</f>
        <v>61255.35</v>
      </c>
      <c r="F1420" s="351">
        <f t="shared" si="171"/>
        <v>63080.759429999998</v>
      </c>
      <c r="G1420" s="352"/>
      <c r="H1420" s="351">
        <f t="shared" si="175"/>
        <v>65944.649999999994</v>
      </c>
      <c r="I1420" s="351">
        <f t="shared" si="172"/>
        <v>1825.4094299999997</v>
      </c>
      <c r="J1420" s="351">
        <f t="shared" si="173"/>
        <v>113.17538465999998</v>
      </c>
      <c r="K1420" s="635">
        <f>SUM('Employee Salary Payroll Tax '!I1422:K1422)</f>
        <v>13987.1</v>
      </c>
      <c r="L1420" s="635">
        <f>'Employee Salary Payroll Tax '!H1422</f>
        <v>0</v>
      </c>
      <c r="M1420" s="293">
        <f t="shared" si="176"/>
        <v>47268.25</v>
      </c>
      <c r="N1420" s="359">
        <f t="shared" si="174"/>
        <v>25.842565959578113</v>
      </c>
      <c r="O1420" s="331"/>
      <c r="P1420" s="61"/>
      <c r="Q1420" s="294"/>
      <c r="R1420" s="292"/>
      <c r="S1420" s="291"/>
    </row>
    <row r="1421" spans="1:19" ht="14.4">
      <c r="A1421" s="36">
        <f t="shared" si="177"/>
        <v>98</v>
      </c>
      <c r="B1421" s="526"/>
      <c r="C1421" s="36" t="str">
        <f>VLOOKUP('Employee Salary Payroll Tax '!B1423,'Employee Salary Payroll Tax '!$D$1:$E$7,2,FALSE)</f>
        <v>NonUnion</v>
      </c>
      <c r="D1421" s="61">
        <f t="shared" si="170"/>
        <v>2.98E-2</v>
      </c>
      <c r="E1421" s="351">
        <f>'Employee Salary Payroll Tax '!N1423</f>
        <v>61743.91</v>
      </c>
      <c r="F1421" s="351">
        <f t="shared" si="171"/>
        <v>63583.878518000005</v>
      </c>
      <c r="G1421" s="352"/>
      <c r="H1421" s="351">
        <f t="shared" si="175"/>
        <v>65456.09</v>
      </c>
      <c r="I1421" s="351">
        <f t="shared" si="172"/>
        <v>1839.9685180000015</v>
      </c>
      <c r="J1421" s="351">
        <f t="shared" si="173"/>
        <v>114.07804811600009</v>
      </c>
      <c r="K1421" s="635">
        <f>SUM('Employee Salary Payroll Tax '!I1423:K1423)</f>
        <v>8327.5600000000013</v>
      </c>
      <c r="L1421" s="635">
        <f>'Employee Salary Payroll Tax '!H1423</f>
        <v>0</v>
      </c>
      <c r="M1421" s="293">
        <f t="shared" si="176"/>
        <v>53416.350000000006</v>
      </c>
      <c r="N1421" s="359">
        <f t="shared" si="174"/>
        <v>15.385999855750823</v>
      </c>
      <c r="O1421" s="331"/>
      <c r="P1421" s="61"/>
      <c r="Q1421" s="294"/>
      <c r="R1421" s="292"/>
      <c r="S1421" s="291"/>
    </row>
    <row r="1422" spans="1:19" ht="14.4">
      <c r="A1422" s="36">
        <f t="shared" si="177"/>
        <v>99</v>
      </c>
      <c r="B1422" s="526"/>
      <c r="C1422" s="36" t="str">
        <f>VLOOKUP('Employee Salary Payroll Tax '!B1424,'Employee Salary Payroll Tax '!$D$1:$E$7,2,FALSE)</f>
        <v>UA</v>
      </c>
      <c r="D1422" s="61">
        <f t="shared" si="170"/>
        <v>0.03</v>
      </c>
      <c r="E1422" s="351">
        <f>'Employee Salary Payroll Tax '!N1424</f>
        <v>72096.61</v>
      </c>
      <c r="F1422" s="351">
        <f t="shared" si="171"/>
        <v>74259.508300000001</v>
      </c>
      <c r="G1422" s="352"/>
      <c r="H1422" s="351">
        <f t="shared" si="175"/>
        <v>55103.39</v>
      </c>
      <c r="I1422" s="351">
        <f t="shared" si="172"/>
        <v>2162.8983000000007</v>
      </c>
      <c r="J1422" s="351">
        <f t="shared" si="173"/>
        <v>134.09969460000005</v>
      </c>
      <c r="K1422" s="635">
        <f>SUM('Employee Salary Payroll Tax '!I1424:K1424)</f>
        <v>64455.1</v>
      </c>
      <c r="L1422" s="635">
        <f>'Employee Salary Payroll Tax '!H1424</f>
        <v>650.91</v>
      </c>
      <c r="M1422" s="293">
        <f t="shared" si="176"/>
        <v>6990.6000000000022</v>
      </c>
      <c r="N1422" s="359">
        <f t="shared" si="174"/>
        <v>119.88648599833721</v>
      </c>
      <c r="O1422" s="331"/>
      <c r="P1422" s="61"/>
      <c r="Q1422" s="294"/>
      <c r="R1422" s="292"/>
      <c r="S1422" s="291"/>
    </row>
    <row r="1423" spans="1:19" ht="14.4">
      <c r="A1423" s="36">
        <f t="shared" si="177"/>
        <v>100</v>
      </c>
      <c r="B1423" s="526"/>
      <c r="C1423" s="36" t="str">
        <f>VLOOKUP('Employee Salary Payroll Tax '!B1425,'Employee Salary Payroll Tax '!$D$1:$E$7,2,FALSE)</f>
        <v>NonUnion</v>
      </c>
      <c r="D1423" s="61">
        <f t="shared" si="170"/>
        <v>2.98E-2</v>
      </c>
      <c r="E1423" s="351">
        <f>'Employee Salary Payroll Tax '!N1425</f>
        <v>110007.18</v>
      </c>
      <c r="F1423" s="351">
        <f t="shared" si="171"/>
        <v>113285.393964</v>
      </c>
      <c r="G1423" s="352"/>
      <c r="H1423" s="351">
        <f t="shared" si="175"/>
        <v>17192.820000000007</v>
      </c>
      <c r="I1423" s="351">
        <f t="shared" si="172"/>
        <v>3278.2139640000096</v>
      </c>
      <c r="J1423" s="351">
        <f t="shared" si="173"/>
        <v>203.24926576800058</v>
      </c>
      <c r="K1423" s="635">
        <f>SUM('Employee Salary Payroll Tax '!I1425:K1425)</f>
        <v>101248.98999999999</v>
      </c>
      <c r="L1423" s="635">
        <f>'Employee Salary Payroll Tax '!H1425</f>
        <v>0</v>
      </c>
      <c r="M1423" s="293">
        <f t="shared" si="176"/>
        <v>8758.1900000000023</v>
      </c>
      <c r="N1423" s="359">
        <f t="shared" si="174"/>
        <v>187.06763392230005</v>
      </c>
      <c r="O1423" s="331"/>
      <c r="P1423" s="61"/>
      <c r="Q1423" s="294"/>
      <c r="R1423" s="292"/>
      <c r="S1423" s="291"/>
    </row>
    <row r="1424" spans="1:19" ht="14.4">
      <c r="A1424" s="36">
        <f t="shared" si="177"/>
        <v>101</v>
      </c>
      <c r="B1424" s="526"/>
      <c r="C1424" s="36" t="str">
        <f>VLOOKUP('Employee Salary Payroll Tax '!B1426,'Employee Salary Payroll Tax '!$D$1:$E$7,2,FALSE)</f>
        <v>NonUnion</v>
      </c>
      <c r="D1424" s="61">
        <f t="shared" si="170"/>
        <v>2.98E-2</v>
      </c>
      <c r="E1424" s="351">
        <f>'Employee Salary Payroll Tax '!N1426</f>
        <v>58408.65</v>
      </c>
      <c r="F1424" s="351">
        <f t="shared" si="171"/>
        <v>60149.227770000005</v>
      </c>
      <c r="G1424" s="352"/>
      <c r="H1424" s="351">
        <f t="shared" si="175"/>
        <v>68791.350000000006</v>
      </c>
      <c r="I1424" s="351">
        <f t="shared" si="172"/>
        <v>1740.5777700000035</v>
      </c>
      <c r="J1424" s="351">
        <f t="shared" si="173"/>
        <v>107.91582174000021</v>
      </c>
      <c r="K1424" s="635">
        <f>SUM('Employee Salary Payroll Tax '!I1426:K1426)</f>
        <v>58408.65</v>
      </c>
      <c r="L1424" s="635">
        <f>'Employee Salary Payroll Tax '!H1426</f>
        <v>0</v>
      </c>
      <c r="M1424" s="293">
        <f t="shared" si="176"/>
        <v>0</v>
      </c>
      <c r="N1424" s="359">
        <f t="shared" si="174"/>
        <v>107.91582173815262</v>
      </c>
      <c r="O1424" s="331"/>
      <c r="P1424" s="61"/>
      <c r="Q1424" s="294"/>
      <c r="R1424" s="292"/>
      <c r="S1424" s="291"/>
    </row>
    <row r="1425" spans="1:19" ht="14.4">
      <c r="A1425" s="36">
        <f t="shared" si="177"/>
        <v>102</v>
      </c>
      <c r="B1425" s="526"/>
      <c r="C1425" s="36" t="str">
        <f>VLOOKUP('Employee Salary Payroll Tax '!B1427,'Employee Salary Payroll Tax '!$D$1:$E$7,2,FALSE)</f>
        <v>NonUnion</v>
      </c>
      <c r="D1425" s="61">
        <f t="shared" ref="D1425:D1488" si="178">VLOOKUP(C1425,C$9:D$12,2)</f>
        <v>2.98E-2</v>
      </c>
      <c r="E1425" s="351">
        <f>'Employee Salary Payroll Tax '!N1427</f>
        <v>86026.23</v>
      </c>
      <c r="F1425" s="351">
        <f t="shared" ref="F1425:F1488" si="179">E1425*(1+D1425)</f>
        <v>88589.811654000005</v>
      </c>
      <c r="G1425" s="352"/>
      <c r="H1425" s="351">
        <f t="shared" si="175"/>
        <v>41173.770000000004</v>
      </c>
      <c r="I1425" s="351">
        <f t="shared" ref="I1425:I1488" si="180">F1425-E1425</f>
        <v>2563.5816540000087</v>
      </c>
      <c r="J1425" s="351">
        <f t="shared" ref="J1425:J1488" si="181">IF(H1425&gt;I1425,I1425*$J$12,H1425*$J$12)</f>
        <v>158.94206254800054</v>
      </c>
      <c r="K1425" s="635">
        <f>SUM('Employee Salary Payroll Tax '!I1427:K1427)</f>
        <v>81504.790000000008</v>
      </c>
      <c r="L1425" s="635">
        <f>'Employee Salary Payroll Tax '!H1427</f>
        <v>0</v>
      </c>
      <c r="M1425" s="293">
        <f t="shared" si="176"/>
        <v>4521.4399999999878</v>
      </c>
      <c r="N1425" s="359">
        <f t="shared" ref="N1425:N1488" si="182">J1425*K1425/(SUM(K1425:M1425)+0.000001)</f>
        <v>150.58825000225005</v>
      </c>
      <c r="O1425" s="331"/>
      <c r="P1425" s="61"/>
      <c r="Q1425" s="294"/>
      <c r="R1425" s="292"/>
      <c r="S1425" s="291"/>
    </row>
    <row r="1426" spans="1:19" ht="14.4">
      <c r="A1426" s="36">
        <f t="shared" si="177"/>
        <v>103</v>
      </c>
      <c r="B1426" s="526"/>
      <c r="C1426" s="36" t="str">
        <f>VLOOKUP('Employee Salary Payroll Tax '!B1428,'Employee Salary Payroll Tax '!$D$1:$E$7,2,FALSE)</f>
        <v>UA</v>
      </c>
      <c r="D1426" s="61">
        <f t="shared" si="178"/>
        <v>0.03</v>
      </c>
      <c r="E1426" s="351">
        <f>'Employee Salary Payroll Tax '!N1428</f>
        <v>81739.009999999995</v>
      </c>
      <c r="F1426" s="351">
        <f t="shared" si="179"/>
        <v>84191.180299999993</v>
      </c>
      <c r="G1426" s="352"/>
      <c r="H1426" s="351">
        <f t="shared" ref="H1426:H1489" si="183">IF(E1426&gt;$H$12,0,$H$12-E1426)</f>
        <v>45460.990000000005</v>
      </c>
      <c r="I1426" s="351">
        <f t="shared" si="180"/>
        <v>2452.170299999998</v>
      </c>
      <c r="J1426" s="351">
        <f t="shared" si="181"/>
        <v>152.03455859999988</v>
      </c>
      <c r="K1426" s="635">
        <f>SUM('Employee Salary Payroll Tax '!I1428:K1428)</f>
        <v>66657.070000000007</v>
      </c>
      <c r="L1426" s="635">
        <f>'Employee Salary Payroll Tax '!H1428</f>
        <v>0</v>
      </c>
      <c r="M1426" s="293">
        <f t="shared" ref="M1426:M1489" si="184">E1426-K1426-L1426</f>
        <v>15081.939999999988</v>
      </c>
      <c r="N1426" s="359">
        <f t="shared" si="182"/>
        <v>123.98215019848313</v>
      </c>
      <c r="O1426" s="331"/>
      <c r="P1426" s="61"/>
      <c r="Q1426" s="294"/>
      <c r="R1426" s="292"/>
      <c r="S1426" s="291"/>
    </row>
    <row r="1427" spans="1:19" ht="14.4">
      <c r="A1427" s="36">
        <f t="shared" si="177"/>
        <v>104</v>
      </c>
      <c r="B1427" s="526"/>
      <c r="C1427" s="36" t="str">
        <f>VLOOKUP('Employee Salary Payroll Tax '!B1429,'Employee Salary Payroll Tax '!$D$1:$E$7,2,FALSE)</f>
        <v>NonUnion</v>
      </c>
      <c r="D1427" s="61">
        <f t="shared" si="178"/>
        <v>2.98E-2</v>
      </c>
      <c r="E1427" s="351">
        <f>'Employee Salary Payroll Tax '!N1429</f>
        <v>26360.81</v>
      </c>
      <c r="F1427" s="351">
        <f t="shared" si="179"/>
        <v>27146.362138000004</v>
      </c>
      <c r="G1427" s="352"/>
      <c r="H1427" s="351">
        <f t="shared" si="183"/>
        <v>100839.19</v>
      </c>
      <c r="I1427" s="351">
        <f t="shared" si="180"/>
        <v>785.55213800000274</v>
      </c>
      <c r="J1427" s="351">
        <f t="shared" si="181"/>
        <v>48.704232556000171</v>
      </c>
      <c r="K1427" s="635">
        <f>SUM('Employee Salary Payroll Tax '!I1429:K1429)</f>
        <v>6464.49</v>
      </c>
      <c r="L1427" s="635">
        <f>'Employee Salary Payroll Tax '!H1429</f>
        <v>0</v>
      </c>
      <c r="M1427" s="293">
        <f t="shared" si="184"/>
        <v>19896.32</v>
      </c>
      <c r="N1427" s="359">
        <f t="shared" si="182"/>
        <v>11.943791723546953</v>
      </c>
      <c r="O1427" s="331"/>
      <c r="P1427" s="61"/>
      <c r="Q1427" s="294"/>
      <c r="R1427" s="292"/>
      <c r="S1427" s="291"/>
    </row>
    <row r="1428" spans="1:19" ht="14.4">
      <c r="A1428" s="36">
        <f t="shared" si="177"/>
        <v>105</v>
      </c>
      <c r="B1428" s="526"/>
      <c r="C1428" s="36" t="str">
        <f>VLOOKUP('Employee Salary Payroll Tax '!B1430,'Employee Salary Payroll Tax '!$D$1:$E$7,2,FALSE)</f>
        <v>NonUnion</v>
      </c>
      <c r="D1428" s="61">
        <f t="shared" si="178"/>
        <v>2.98E-2</v>
      </c>
      <c r="E1428" s="351">
        <f>'Employee Salary Payroll Tax '!N1430</f>
        <v>61109.33</v>
      </c>
      <c r="F1428" s="351">
        <f t="shared" si="179"/>
        <v>62930.388034000003</v>
      </c>
      <c r="G1428" s="352"/>
      <c r="H1428" s="351">
        <f t="shared" si="183"/>
        <v>66090.67</v>
      </c>
      <c r="I1428" s="351">
        <f t="shared" si="180"/>
        <v>1821.0580340000015</v>
      </c>
      <c r="J1428" s="351">
        <f t="shared" si="181"/>
        <v>112.90559810800009</v>
      </c>
      <c r="K1428" s="635">
        <f>SUM('Employee Salary Payroll Tax '!I1430:K1430)</f>
        <v>5658.43</v>
      </c>
      <c r="L1428" s="635">
        <f>'Employee Salary Payroll Tax '!H1430</f>
        <v>0</v>
      </c>
      <c r="M1428" s="293">
        <f t="shared" si="184"/>
        <v>55450.9</v>
      </c>
      <c r="N1428" s="359">
        <f t="shared" si="182"/>
        <v>10.454515267828931</v>
      </c>
      <c r="O1428" s="331"/>
      <c r="P1428" s="61"/>
      <c r="Q1428" s="294"/>
      <c r="R1428" s="292"/>
      <c r="S1428" s="291"/>
    </row>
    <row r="1429" spans="1:19" ht="14.4">
      <c r="A1429" s="36">
        <f t="shared" si="177"/>
        <v>106</v>
      </c>
      <c r="B1429" s="526"/>
      <c r="C1429" s="36" t="str">
        <f>VLOOKUP('Employee Salary Payroll Tax '!B1431,'Employee Salary Payroll Tax '!$D$1:$E$7,2,FALSE)</f>
        <v>NonUnion</v>
      </c>
      <c r="D1429" s="61">
        <f t="shared" si="178"/>
        <v>2.98E-2</v>
      </c>
      <c r="E1429" s="351">
        <f>'Employee Salary Payroll Tax '!N1431</f>
        <v>44053.72</v>
      </c>
      <c r="F1429" s="351">
        <f t="shared" si="179"/>
        <v>45366.520856000003</v>
      </c>
      <c r="G1429" s="352"/>
      <c r="H1429" s="351">
        <f t="shared" si="183"/>
        <v>83146.28</v>
      </c>
      <c r="I1429" s="351">
        <f t="shared" si="180"/>
        <v>1312.8008560000017</v>
      </c>
      <c r="J1429" s="351">
        <f t="shared" si="181"/>
        <v>81.393653072000106</v>
      </c>
      <c r="K1429" s="635">
        <f>SUM('Employee Salary Payroll Tax '!I1431:K1431)</f>
        <v>36663.11</v>
      </c>
      <c r="L1429" s="635">
        <f>'Employee Salary Payroll Tax '!H1431</f>
        <v>1025.97</v>
      </c>
      <c r="M1429" s="293">
        <f t="shared" si="184"/>
        <v>6364.64</v>
      </c>
      <c r="N1429" s="359">
        <f t="shared" si="182"/>
        <v>67.738762034462439</v>
      </c>
      <c r="O1429" s="331"/>
      <c r="P1429" s="61"/>
      <c r="Q1429" s="294"/>
      <c r="R1429" s="292"/>
      <c r="S1429" s="291"/>
    </row>
    <row r="1430" spans="1:19" ht="14.4">
      <c r="A1430" s="36">
        <f t="shared" si="177"/>
        <v>107</v>
      </c>
      <c r="B1430" s="526"/>
      <c r="C1430" s="36" t="str">
        <f>VLOOKUP('Employee Salary Payroll Tax '!B1432,'Employee Salary Payroll Tax '!$D$1:$E$7,2,FALSE)</f>
        <v>IBEW</v>
      </c>
      <c r="D1430" s="61">
        <f t="shared" si="178"/>
        <v>6.875E-3</v>
      </c>
      <c r="E1430" s="351">
        <f>'Employee Salary Payroll Tax '!N1432</f>
        <v>224882.7</v>
      </c>
      <c r="F1430" s="351">
        <f t="shared" si="179"/>
        <v>226428.76856250002</v>
      </c>
      <c r="G1430" s="352"/>
      <c r="H1430" s="351">
        <f t="shared" si="183"/>
        <v>0</v>
      </c>
      <c r="I1430" s="351">
        <f t="shared" si="180"/>
        <v>1546.0685625000042</v>
      </c>
      <c r="J1430" s="351">
        <f t="shared" si="181"/>
        <v>0</v>
      </c>
      <c r="K1430" s="635">
        <f>SUM('Employee Salary Payroll Tax '!I1432:K1432)</f>
        <v>189712.68</v>
      </c>
      <c r="L1430" s="635">
        <f>'Employee Salary Payroll Tax '!H1432</f>
        <v>0</v>
      </c>
      <c r="M1430" s="293">
        <f t="shared" si="184"/>
        <v>35170.020000000019</v>
      </c>
      <c r="N1430" s="359">
        <f t="shared" si="182"/>
        <v>0</v>
      </c>
      <c r="O1430" s="331"/>
      <c r="P1430" s="61"/>
      <c r="Q1430" s="294"/>
      <c r="R1430" s="292"/>
      <c r="S1430" s="291"/>
    </row>
    <row r="1431" spans="1:19" ht="14.4">
      <c r="A1431" s="36">
        <f t="shared" si="177"/>
        <v>108</v>
      </c>
      <c r="B1431" s="526"/>
      <c r="C1431" s="36" t="str">
        <f>VLOOKUP('Employee Salary Payroll Tax '!B1433,'Employee Salary Payroll Tax '!$D$1:$E$7,2,FALSE)</f>
        <v>NonUnion</v>
      </c>
      <c r="D1431" s="61">
        <f t="shared" si="178"/>
        <v>2.98E-2</v>
      </c>
      <c r="E1431" s="351">
        <f>'Employee Salary Payroll Tax '!N1433</f>
        <v>67656.11</v>
      </c>
      <c r="F1431" s="351">
        <f t="shared" si="179"/>
        <v>69672.262078</v>
      </c>
      <c r="G1431" s="352"/>
      <c r="H1431" s="351">
        <f t="shared" si="183"/>
        <v>59543.89</v>
      </c>
      <c r="I1431" s="351">
        <f t="shared" si="180"/>
        <v>2016.1520779999992</v>
      </c>
      <c r="J1431" s="351">
        <f t="shared" si="181"/>
        <v>125.00142883599995</v>
      </c>
      <c r="K1431" s="635">
        <f>SUM('Employee Salary Payroll Tax '!I1433:K1433)</f>
        <v>15864.46</v>
      </c>
      <c r="L1431" s="635">
        <f>'Employee Salary Payroll Tax '!H1433</f>
        <v>0</v>
      </c>
      <c r="M1431" s="293">
        <f t="shared" si="184"/>
        <v>51791.65</v>
      </c>
      <c r="N1431" s="359">
        <f t="shared" si="182"/>
        <v>29.311176295566749</v>
      </c>
      <c r="O1431" s="331"/>
      <c r="P1431" s="61"/>
      <c r="Q1431" s="294"/>
      <c r="R1431" s="292"/>
      <c r="S1431" s="291"/>
    </row>
    <row r="1432" spans="1:19" ht="14.4">
      <c r="A1432" s="36">
        <f t="shared" si="177"/>
        <v>109</v>
      </c>
      <c r="B1432" s="526"/>
      <c r="C1432" s="36" t="str">
        <f>VLOOKUP('Employee Salary Payroll Tax '!B1434,'Employee Salary Payroll Tax '!$D$1:$E$7,2,FALSE)</f>
        <v>NonUnion</v>
      </c>
      <c r="D1432" s="61">
        <f t="shared" si="178"/>
        <v>2.98E-2</v>
      </c>
      <c r="E1432" s="351">
        <f>'Employee Salary Payroll Tax '!N1434</f>
        <v>18750.009999999998</v>
      </c>
      <c r="F1432" s="351">
        <f t="shared" si="179"/>
        <v>19308.760298000001</v>
      </c>
      <c r="G1432" s="352"/>
      <c r="H1432" s="351">
        <f t="shared" si="183"/>
        <v>108449.99</v>
      </c>
      <c r="I1432" s="351">
        <f t="shared" si="180"/>
        <v>558.75029800000266</v>
      </c>
      <c r="J1432" s="351">
        <f t="shared" si="181"/>
        <v>34.642518476000163</v>
      </c>
      <c r="K1432" s="635">
        <f>SUM('Employee Salary Payroll Tax '!I1434:K1434)</f>
        <v>17482.57</v>
      </c>
      <c r="L1432" s="635">
        <f>'Employee Salary Payroll Tax '!H1434</f>
        <v>0</v>
      </c>
      <c r="M1432" s="293">
        <f t="shared" si="184"/>
        <v>1267.4399999999987</v>
      </c>
      <c r="N1432" s="359">
        <f t="shared" si="182"/>
        <v>32.300796330277443</v>
      </c>
      <c r="O1432" s="331"/>
      <c r="P1432" s="61"/>
      <c r="Q1432" s="294"/>
      <c r="R1432" s="292"/>
      <c r="S1432" s="291"/>
    </row>
    <row r="1433" spans="1:19" ht="14.4">
      <c r="A1433" s="36">
        <f t="shared" si="177"/>
        <v>110</v>
      </c>
      <c r="B1433" s="526"/>
      <c r="C1433" s="36" t="str">
        <f>VLOOKUP('Employee Salary Payroll Tax '!B1435,'Employee Salary Payroll Tax '!$D$1:$E$7,2,FALSE)</f>
        <v>IBEW</v>
      </c>
      <c r="D1433" s="61">
        <f t="shared" si="178"/>
        <v>6.875E-3</v>
      </c>
      <c r="E1433" s="351">
        <f>'Employee Salary Payroll Tax '!N1435</f>
        <v>111506.11</v>
      </c>
      <c r="F1433" s="351">
        <f t="shared" si="179"/>
        <v>112272.71450624999</v>
      </c>
      <c r="G1433" s="352"/>
      <c r="H1433" s="351">
        <f t="shared" si="183"/>
        <v>15693.89</v>
      </c>
      <c r="I1433" s="351">
        <f t="shared" si="180"/>
        <v>766.60450624999066</v>
      </c>
      <c r="J1433" s="351">
        <f t="shared" si="181"/>
        <v>47.529479387499421</v>
      </c>
      <c r="K1433" s="635">
        <f>SUM('Employee Salary Payroll Tax '!I1435:K1435)</f>
        <v>103797.41</v>
      </c>
      <c r="L1433" s="635">
        <f>'Employee Salary Payroll Tax '!H1435</f>
        <v>0</v>
      </c>
      <c r="M1433" s="293">
        <f t="shared" si="184"/>
        <v>7708.6999999999971</v>
      </c>
      <c r="N1433" s="359">
        <f t="shared" si="182"/>
        <v>44.24364601210268</v>
      </c>
      <c r="O1433" s="331"/>
      <c r="P1433" s="61"/>
      <c r="Q1433" s="294"/>
      <c r="R1433" s="292"/>
      <c r="S1433" s="291"/>
    </row>
    <row r="1434" spans="1:19" ht="14.4">
      <c r="A1434" s="36">
        <f t="shared" si="177"/>
        <v>111</v>
      </c>
      <c r="B1434" s="526"/>
      <c r="C1434" s="36" t="str">
        <f>VLOOKUP('Employee Salary Payroll Tax '!B1436,'Employee Salary Payroll Tax '!$D$1:$E$7,2,FALSE)</f>
        <v>NonUnion</v>
      </c>
      <c r="D1434" s="61">
        <f t="shared" si="178"/>
        <v>2.98E-2</v>
      </c>
      <c r="E1434" s="351">
        <f>'Employee Salary Payroll Tax '!N1436</f>
        <v>54304.85</v>
      </c>
      <c r="F1434" s="351">
        <f t="shared" si="179"/>
        <v>55923.134530000003</v>
      </c>
      <c r="G1434" s="352"/>
      <c r="H1434" s="351">
        <f t="shared" si="183"/>
        <v>72895.149999999994</v>
      </c>
      <c r="I1434" s="351">
        <f t="shared" si="180"/>
        <v>1618.2845300000045</v>
      </c>
      <c r="J1434" s="351">
        <f t="shared" si="181"/>
        <v>100.33364086000027</v>
      </c>
      <c r="K1434" s="635">
        <f>SUM('Employee Salary Payroll Tax '!I1436:K1436)</f>
        <v>-0.09</v>
      </c>
      <c r="L1434" s="635">
        <f>'Employee Salary Payroll Tax '!H1436</f>
        <v>0</v>
      </c>
      <c r="M1434" s="293">
        <f t="shared" si="184"/>
        <v>54304.939999999995</v>
      </c>
      <c r="N1434" s="359">
        <f t="shared" si="182"/>
        <v>-1.662839999969384E-4</v>
      </c>
      <c r="O1434" s="331"/>
      <c r="P1434" s="61"/>
      <c r="Q1434" s="294"/>
      <c r="R1434" s="292"/>
      <c r="S1434" s="291"/>
    </row>
    <row r="1435" spans="1:19" ht="14.4">
      <c r="A1435" s="36">
        <f t="shared" si="177"/>
        <v>112</v>
      </c>
      <c r="B1435" s="526"/>
      <c r="C1435" s="36" t="str">
        <f>VLOOKUP('Employee Salary Payroll Tax '!B1437,'Employee Salary Payroll Tax '!$D$1:$E$7,2,FALSE)</f>
        <v>NonUnion</v>
      </c>
      <c r="D1435" s="61">
        <f t="shared" si="178"/>
        <v>2.98E-2</v>
      </c>
      <c r="E1435" s="351">
        <f>'Employee Salary Payroll Tax '!N1437</f>
        <v>51572.47</v>
      </c>
      <c r="F1435" s="351">
        <f t="shared" si="179"/>
        <v>53109.329606000007</v>
      </c>
      <c r="G1435" s="352"/>
      <c r="H1435" s="351">
        <f t="shared" si="183"/>
        <v>75627.53</v>
      </c>
      <c r="I1435" s="351">
        <f t="shared" si="180"/>
        <v>1536.8596060000054</v>
      </c>
      <c r="J1435" s="351">
        <f t="shared" si="181"/>
        <v>95.285295572000337</v>
      </c>
      <c r="K1435" s="635">
        <f>SUM('Employee Salary Payroll Tax '!I1437:K1437)</f>
        <v>38738.04</v>
      </c>
      <c r="L1435" s="635">
        <f>'Employee Salary Payroll Tax '!H1437</f>
        <v>0</v>
      </c>
      <c r="M1435" s="293">
        <f t="shared" si="184"/>
        <v>12834.43</v>
      </c>
      <c r="N1435" s="359">
        <f t="shared" si="182"/>
        <v>71.57240270261245</v>
      </c>
      <c r="O1435" s="331"/>
      <c r="P1435" s="61"/>
      <c r="Q1435" s="294"/>
      <c r="R1435" s="292"/>
      <c r="S1435" s="291"/>
    </row>
    <row r="1436" spans="1:19" ht="14.4">
      <c r="A1436" s="36">
        <f t="shared" si="177"/>
        <v>113</v>
      </c>
      <c r="B1436" s="526"/>
      <c r="C1436" s="36" t="str">
        <f>VLOOKUP('Employee Salary Payroll Tax '!B1438,'Employee Salary Payroll Tax '!$D$1:$E$7,2,FALSE)</f>
        <v>NonUnion</v>
      </c>
      <c r="D1436" s="61">
        <f t="shared" si="178"/>
        <v>2.98E-2</v>
      </c>
      <c r="E1436" s="351">
        <f>'Employee Salary Payroll Tax '!N1438</f>
        <v>118151.57</v>
      </c>
      <c r="F1436" s="351">
        <f t="shared" si="179"/>
        <v>121672.48678600001</v>
      </c>
      <c r="G1436" s="352"/>
      <c r="H1436" s="351">
        <f t="shared" si="183"/>
        <v>9048.429999999993</v>
      </c>
      <c r="I1436" s="351">
        <f t="shared" si="180"/>
        <v>3520.9167860000016</v>
      </c>
      <c r="J1436" s="351">
        <f t="shared" si="181"/>
        <v>218.29684073200011</v>
      </c>
      <c r="K1436" s="635">
        <f>SUM('Employee Salary Payroll Tax '!I1438:K1438)</f>
        <v>118151.57</v>
      </c>
      <c r="L1436" s="635">
        <f>'Employee Salary Payroll Tax '!H1438</f>
        <v>0</v>
      </c>
      <c r="M1436" s="293">
        <f t="shared" si="184"/>
        <v>0</v>
      </c>
      <c r="N1436" s="359">
        <f t="shared" si="182"/>
        <v>218.2968407301525</v>
      </c>
      <c r="O1436" s="331"/>
      <c r="P1436" s="61"/>
      <c r="Q1436" s="294"/>
      <c r="R1436" s="292"/>
      <c r="S1436" s="291"/>
    </row>
    <row r="1437" spans="1:19" ht="14.4">
      <c r="A1437" s="36">
        <f t="shared" si="177"/>
        <v>114</v>
      </c>
      <c r="B1437" s="526"/>
      <c r="C1437" s="36" t="str">
        <f>VLOOKUP('Employee Salary Payroll Tax '!B1439,'Employee Salary Payroll Tax '!$D$1:$E$7,2,FALSE)</f>
        <v>IBEW</v>
      </c>
      <c r="D1437" s="61">
        <f t="shared" si="178"/>
        <v>6.875E-3</v>
      </c>
      <c r="E1437" s="351">
        <f>'Employee Salary Payroll Tax '!N1439</f>
        <v>15763.83</v>
      </c>
      <c r="F1437" s="351">
        <f t="shared" si="179"/>
        <v>15872.206331249999</v>
      </c>
      <c r="G1437" s="352"/>
      <c r="H1437" s="351">
        <f t="shared" si="183"/>
        <v>111436.17</v>
      </c>
      <c r="I1437" s="351">
        <f t="shared" si="180"/>
        <v>108.37633124999957</v>
      </c>
      <c r="J1437" s="351">
        <f t="shared" si="181"/>
        <v>6.7193325374999731</v>
      </c>
      <c r="K1437" s="635">
        <f>SUM('Employee Salary Payroll Tax '!I1439:K1439)</f>
        <v>15763.83</v>
      </c>
      <c r="L1437" s="635">
        <f>'Employee Salary Payroll Tax '!H1439</f>
        <v>0</v>
      </c>
      <c r="M1437" s="293">
        <f t="shared" si="184"/>
        <v>0</v>
      </c>
      <c r="N1437" s="359">
        <f t="shared" si="182"/>
        <v>6.7193325370737229</v>
      </c>
      <c r="O1437" s="331"/>
      <c r="P1437" s="61"/>
      <c r="Q1437" s="294"/>
      <c r="R1437" s="292"/>
      <c r="S1437" s="291"/>
    </row>
    <row r="1438" spans="1:19" ht="14.4">
      <c r="A1438" s="36">
        <f t="shared" si="177"/>
        <v>115</v>
      </c>
      <c r="B1438" s="526"/>
      <c r="C1438" s="36" t="str">
        <f>VLOOKUP('Employee Salary Payroll Tax '!B1440,'Employee Salary Payroll Tax '!$D$1:$E$7,2,FALSE)</f>
        <v>NonUnion</v>
      </c>
      <c r="D1438" s="61">
        <f t="shared" si="178"/>
        <v>2.98E-2</v>
      </c>
      <c r="E1438" s="351">
        <f>'Employee Salary Payroll Tax '!N1440</f>
        <v>97545.279999999999</v>
      </c>
      <c r="F1438" s="351">
        <f t="shared" si="179"/>
        <v>100452.129344</v>
      </c>
      <c r="G1438" s="352"/>
      <c r="H1438" s="351">
        <f t="shared" si="183"/>
        <v>29654.720000000001</v>
      </c>
      <c r="I1438" s="351">
        <f t="shared" si="180"/>
        <v>2906.849344000002</v>
      </c>
      <c r="J1438" s="351">
        <f t="shared" si="181"/>
        <v>180.22465932800012</v>
      </c>
      <c r="K1438" s="635">
        <f>SUM('Employee Salary Payroll Tax '!I1440:K1440)</f>
        <v>25686.98</v>
      </c>
      <c r="L1438" s="635">
        <f>'Employee Salary Payroll Tax '!H1440</f>
        <v>0</v>
      </c>
      <c r="M1438" s="293">
        <f t="shared" si="184"/>
        <v>71858.3</v>
      </c>
      <c r="N1438" s="359">
        <f t="shared" si="182"/>
        <v>47.459264247513495</v>
      </c>
      <c r="O1438" s="331"/>
      <c r="P1438" s="61"/>
      <c r="Q1438" s="294"/>
      <c r="R1438" s="292"/>
      <c r="S1438" s="291"/>
    </row>
    <row r="1439" spans="1:19" ht="14.4">
      <c r="A1439" s="36">
        <f t="shared" si="177"/>
        <v>116</v>
      </c>
      <c r="B1439" s="526"/>
      <c r="C1439" s="36" t="str">
        <f>VLOOKUP('Employee Salary Payroll Tax '!B1441,'Employee Salary Payroll Tax '!$D$1:$E$7,2,FALSE)</f>
        <v>IBEW</v>
      </c>
      <c r="D1439" s="61">
        <f t="shared" si="178"/>
        <v>6.875E-3</v>
      </c>
      <c r="E1439" s="351">
        <f>'Employee Salary Payroll Tax '!N1441</f>
        <v>123925.04</v>
      </c>
      <c r="F1439" s="351">
        <f t="shared" si="179"/>
        <v>124777.02464999999</v>
      </c>
      <c r="G1439" s="352"/>
      <c r="H1439" s="351">
        <f t="shared" si="183"/>
        <v>3274.9600000000064</v>
      </c>
      <c r="I1439" s="351">
        <f t="shared" si="180"/>
        <v>851.98464999999851</v>
      </c>
      <c r="J1439" s="351">
        <f t="shared" si="181"/>
        <v>52.823048299999904</v>
      </c>
      <c r="K1439" s="635">
        <f>SUM('Employee Salary Payroll Tax '!I1441:K1441)</f>
        <v>18617.02</v>
      </c>
      <c r="L1439" s="635">
        <f>'Employee Salary Payroll Tax '!H1441</f>
        <v>0</v>
      </c>
      <c r="M1439" s="293">
        <f t="shared" si="184"/>
        <v>105308.01999999999</v>
      </c>
      <c r="N1439" s="359">
        <f t="shared" si="182"/>
        <v>7.9355047749359517</v>
      </c>
      <c r="O1439" s="331"/>
      <c r="P1439" s="61"/>
      <c r="Q1439" s="294"/>
      <c r="R1439" s="292"/>
      <c r="S1439" s="291"/>
    </row>
    <row r="1440" spans="1:19" ht="14.4">
      <c r="A1440" s="36">
        <f t="shared" si="177"/>
        <v>117</v>
      </c>
      <c r="B1440" s="526"/>
      <c r="C1440" s="36" t="str">
        <f>VLOOKUP('Employee Salary Payroll Tax '!B1442,'Employee Salary Payroll Tax '!$D$1:$E$7,2,FALSE)</f>
        <v>NonUnion</v>
      </c>
      <c r="D1440" s="61">
        <f t="shared" si="178"/>
        <v>2.98E-2</v>
      </c>
      <c r="E1440" s="351">
        <f>'Employee Salary Payroll Tax '!N1442</f>
        <v>73811.62</v>
      </c>
      <c r="F1440" s="351">
        <f t="shared" si="179"/>
        <v>76011.206275999997</v>
      </c>
      <c r="G1440" s="352"/>
      <c r="H1440" s="351">
        <f t="shared" si="183"/>
        <v>53388.380000000005</v>
      </c>
      <c r="I1440" s="351">
        <f t="shared" si="180"/>
        <v>2199.5862760000018</v>
      </c>
      <c r="J1440" s="351">
        <f t="shared" si="181"/>
        <v>136.37434911200012</v>
      </c>
      <c r="K1440" s="635">
        <f>SUM('Employee Salary Payroll Tax '!I1442:K1442)</f>
        <v>33363.72</v>
      </c>
      <c r="L1440" s="635">
        <f>'Employee Salary Payroll Tax '!H1442</f>
        <v>0</v>
      </c>
      <c r="M1440" s="293">
        <f t="shared" si="184"/>
        <v>40447.899999999994</v>
      </c>
      <c r="N1440" s="359">
        <f t="shared" si="182"/>
        <v>61.642809071164919</v>
      </c>
      <c r="O1440" s="331"/>
      <c r="P1440" s="61"/>
      <c r="Q1440" s="294"/>
      <c r="R1440" s="292"/>
      <c r="S1440" s="291"/>
    </row>
    <row r="1441" spans="1:19" ht="14.4">
      <c r="A1441" s="36">
        <f t="shared" si="177"/>
        <v>118</v>
      </c>
      <c r="B1441" s="526"/>
      <c r="C1441" s="36" t="str">
        <f>VLOOKUP('Employee Salary Payroll Tax '!B1443,'Employee Salary Payroll Tax '!$D$1:$E$7,2,FALSE)</f>
        <v>NonUnion</v>
      </c>
      <c r="D1441" s="61">
        <f t="shared" si="178"/>
        <v>2.98E-2</v>
      </c>
      <c r="E1441" s="351">
        <f>'Employee Salary Payroll Tax '!N1443</f>
        <v>44759.65</v>
      </c>
      <c r="F1441" s="351">
        <f t="shared" si="179"/>
        <v>46093.487570000005</v>
      </c>
      <c r="G1441" s="352"/>
      <c r="H1441" s="351">
        <f t="shared" si="183"/>
        <v>82440.350000000006</v>
      </c>
      <c r="I1441" s="351">
        <f t="shared" si="180"/>
        <v>1333.8375700000033</v>
      </c>
      <c r="J1441" s="351">
        <f t="shared" si="181"/>
        <v>82.697929340000201</v>
      </c>
      <c r="K1441" s="635">
        <f>SUM('Employee Salary Payroll Tax '!I1443:K1443)</f>
        <v>36806.549999999996</v>
      </c>
      <c r="L1441" s="635">
        <f>'Employee Salary Payroll Tax '!H1443</f>
        <v>0</v>
      </c>
      <c r="M1441" s="293">
        <f t="shared" si="184"/>
        <v>7953.1000000000058</v>
      </c>
      <c r="N1441" s="359">
        <f t="shared" si="182"/>
        <v>68.003781778480842</v>
      </c>
      <c r="O1441" s="331"/>
      <c r="P1441" s="61"/>
      <c r="Q1441" s="294"/>
      <c r="R1441" s="292"/>
      <c r="S1441" s="291"/>
    </row>
    <row r="1442" spans="1:19" ht="14.4">
      <c r="A1442" s="36">
        <f t="shared" si="177"/>
        <v>119</v>
      </c>
      <c r="B1442" s="526"/>
      <c r="C1442" s="36" t="str">
        <f>VLOOKUP('Employee Salary Payroll Tax '!B1444,'Employee Salary Payroll Tax '!$D$1:$E$7,2,FALSE)</f>
        <v>NonUnion</v>
      </c>
      <c r="D1442" s="61">
        <f t="shared" si="178"/>
        <v>2.98E-2</v>
      </c>
      <c r="E1442" s="351">
        <f>'Employee Salary Payroll Tax '!N1444</f>
        <v>70248.3</v>
      </c>
      <c r="F1442" s="351">
        <f t="shared" si="179"/>
        <v>72341.699340000006</v>
      </c>
      <c r="G1442" s="352"/>
      <c r="H1442" s="351">
        <f t="shared" si="183"/>
        <v>56951.7</v>
      </c>
      <c r="I1442" s="351">
        <f t="shared" si="180"/>
        <v>2093.3993400000036</v>
      </c>
      <c r="J1442" s="351">
        <f t="shared" si="181"/>
        <v>129.79075908000021</v>
      </c>
      <c r="K1442" s="635">
        <f>SUM('Employee Salary Payroll Tax '!I1444:K1444)</f>
        <v>70248.3</v>
      </c>
      <c r="L1442" s="635">
        <f>'Employee Salary Payroll Tax '!H1444</f>
        <v>0</v>
      </c>
      <c r="M1442" s="293">
        <f t="shared" si="184"/>
        <v>0</v>
      </c>
      <c r="N1442" s="359">
        <f t="shared" si="182"/>
        <v>129.79075907815263</v>
      </c>
      <c r="O1442" s="331"/>
      <c r="P1442" s="61"/>
      <c r="Q1442" s="294"/>
      <c r="R1442" s="292"/>
      <c r="S1442" s="291"/>
    </row>
    <row r="1443" spans="1:19" ht="14.4">
      <c r="A1443" s="36">
        <f t="shared" si="177"/>
        <v>120</v>
      </c>
      <c r="B1443" s="526"/>
      <c r="C1443" s="36" t="str">
        <f>VLOOKUP('Employee Salary Payroll Tax '!B1445,'Employee Salary Payroll Tax '!$D$1:$E$7,2,FALSE)</f>
        <v>IBEW</v>
      </c>
      <c r="D1443" s="61">
        <f t="shared" si="178"/>
        <v>6.875E-3</v>
      </c>
      <c r="E1443" s="351">
        <f>'Employee Salary Payroll Tax '!N1445</f>
        <v>36988.839999999997</v>
      </c>
      <c r="F1443" s="351">
        <f t="shared" si="179"/>
        <v>37243.138274999998</v>
      </c>
      <c r="G1443" s="352"/>
      <c r="H1443" s="351">
        <f t="shared" si="183"/>
        <v>90211.16</v>
      </c>
      <c r="I1443" s="351">
        <f t="shared" si="180"/>
        <v>254.29827500000101</v>
      </c>
      <c r="J1443" s="351">
        <f t="shared" si="181"/>
        <v>15.766493050000063</v>
      </c>
      <c r="K1443" s="635">
        <f>SUM('Employee Salary Payroll Tax '!I1445:K1445)</f>
        <v>36988.839999999997</v>
      </c>
      <c r="L1443" s="635">
        <f>'Employee Salary Payroll Tax '!H1445</f>
        <v>0</v>
      </c>
      <c r="M1443" s="293">
        <f t="shared" si="184"/>
        <v>0</v>
      </c>
      <c r="N1443" s="359">
        <f t="shared" si="182"/>
        <v>15.766493049573812</v>
      </c>
      <c r="O1443" s="331"/>
      <c r="P1443" s="61"/>
      <c r="Q1443" s="294"/>
      <c r="R1443" s="292"/>
      <c r="S1443" s="291"/>
    </row>
    <row r="1444" spans="1:19" ht="14.4">
      <c r="A1444" s="36">
        <f t="shared" si="177"/>
        <v>121</v>
      </c>
      <c r="B1444" s="526"/>
      <c r="C1444" s="36" t="str">
        <f>VLOOKUP('Employee Salary Payroll Tax '!B1446,'Employee Salary Payroll Tax '!$D$1:$E$7,2,FALSE)</f>
        <v>NonUnion</v>
      </c>
      <c r="D1444" s="61">
        <f t="shared" si="178"/>
        <v>2.98E-2</v>
      </c>
      <c r="E1444" s="351">
        <f>'Employee Salary Payroll Tax '!N1446</f>
        <v>106381.27</v>
      </c>
      <c r="F1444" s="351">
        <f t="shared" si="179"/>
        <v>109551.43184600001</v>
      </c>
      <c r="G1444" s="352"/>
      <c r="H1444" s="351">
        <f t="shared" si="183"/>
        <v>20818.729999999996</v>
      </c>
      <c r="I1444" s="351">
        <f t="shared" si="180"/>
        <v>3170.1618460000027</v>
      </c>
      <c r="J1444" s="351">
        <f t="shared" si="181"/>
        <v>196.55003445200018</v>
      </c>
      <c r="K1444" s="635">
        <f>SUM('Employee Salary Payroll Tax '!I1446:K1446)</f>
        <v>21166.75</v>
      </c>
      <c r="L1444" s="635">
        <f>'Employee Salary Payroll Tax '!H1446</f>
        <v>0</v>
      </c>
      <c r="M1444" s="293">
        <f t="shared" si="184"/>
        <v>85214.52</v>
      </c>
      <c r="N1444" s="359">
        <f t="shared" si="182"/>
        <v>39.107687299632417</v>
      </c>
      <c r="O1444" s="331"/>
      <c r="P1444" s="61"/>
      <c r="Q1444" s="294"/>
      <c r="R1444" s="292"/>
      <c r="S1444" s="291"/>
    </row>
    <row r="1445" spans="1:19" ht="14.4">
      <c r="A1445" s="36">
        <f t="shared" si="177"/>
        <v>122</v>
      </c>
      <c r="B1445" s="526"/>
      <c r="C1445" s="36" t="str">
        <f>VLOOKUP('Employee Salary Payroll Tax '!B1447,'Employee Salary Payroll Tax '!$D$1:$E$7,2,FALSE)</f>
        <v>NonUnion</v>
      </c>
      <c r="D1445" s="61">
        <f t="shared" si="178"/>
        <v>2.98E-2</v>
      </c>
      <c r="E1445" s="351">
        <f>'Employee Salary Payroll Tax '!N1447</f>
        <v>84853.06</v>
      </c>
      <c r="F1445" s="351">
        <f t="shared" si="179"/>
        <v>87381.681188000002</v>
      </c>
      <c r="G1445" s="352"/>
      <c r="H1445" s="351">
        <f t="shared" si="183"/>
        <v>42346.94</v>
      </c>
      <c r="I1445" s="351">
        <f t="shared" si="180"/>
        <v>2528.6211880000046</v>
      </c>
      <c r="J1445" s="351">
        <f t="shared" si="181"/>
        <v>156.77451365600029</v>
      </c>
      <c r="K1445" s="635">
        <f>SUM('Employee Salary Payroll Tax '!I1447:K1447)</f>
        <v>33501.189999999995</v>
      </c>
      <c r="L1445" s="635">
        <f>'Employee Salary Payroll Tax '!H1447</f>
        <v>0</v>
      </c>
      <c r="M1445" s="293">
        <f t="shared" si="184"/>
        <v>51351.87</v>
      </c>
      <c r="N1445" s="359">
        <f t="shared" si="182"/>
        <v>61.896798643270657</v>
      </c>
      <c r="O1445" s="331"/>
      <c r="P1445" s="61"/>
      <c r="Q1445" s="294"/>
      <c r="R1445" s="292"/>
      <c r="S1445" s="291"/>
    </row>
    <row r="1446" spans="1:19" ht="14.4">
      <c r="A1446" s="36">
        <f t="shared" si="177"/>
        <v>123</v>
      </c>
      <c r="B1446" s="526"/>
      <c r="C1446" s="36" t="str">
        <f>VLOOKUP('Employee Salary Payroll Tax '!B1448,'Employee Salary Payroll Tax '!$D$1:$E$7,2,FALSE)</f>
        <v>NonUnion</v>
      </c>
      <c r="D1446" s="61">
        <f t="shared" si="178"/>
        <v>2.98E-2</v>
      </c>
      <c r="E1446" s="351">
        <f>'Employee Salary Payroll Tax '!N1448</f>
        <v>69480.25</v>
      </c>
      <c r="F1446" s="351">
        <f t="shared" si="179"/>
        <v>71550.761450000005</v>
      </c>
      <c r="G1446" s="352"/>
      <c r="H1446" s="351">
        <f t="shared" si="183"/>
        <v>57719.75</v>
      </c>
      <c r="I1446" s="351">
        <f t="shared" si="180"/>
        <v>2070.5114500000054</v>
      </c>
      <c r="J1446" s="351">
        <f t="shared" si="181"/>
        <v>128.37170990000033</v>
      </c>
      <c r="K1446" s="635">
        <f>SUM('Employee Salary Payroll Tax '!I1448:K1448)</f>
        <v>69480.25</v>
      </c>
      <c r="L1446" s="635">
        <f>'Employee Salary Payroll Tax '!H1448</f>
        <v>0</v>
      </c>
      <c r="M1446" s="293">
        <f t="shared" si="184"/>
        <v>0</v>
      </c>
      <c r="N1446" s="359">
        <f t="shared" si="182"/>
        <v>128.37170989815274</v>
      </c>
      <c r="O1446" s="331"/>
      <c r="P1446" s="61"/>
      <c r="Q1446" s="294"/>
      <c r="R1446" s="292"/>
      <c r="S1446" s="291"/>
    </row>
    <row r="1447" spans="1:19" ht="14.4">
      <c r="A1447" s="36">
        <f t="shared" si="177"/>
        <v>124</v>
      </c>
      <c r="B1447" s="526"/>
      <c r="C1447" s="36" t="str">
        <f>VLOOKUP('Employee Salary Payroll Tax '!B1449,'Employee Salary Payroll Tax '!$D$1:$E$7,2,FALSE)</f>
        <v>NonUnion</v>
      </c>
      <c r="D1447" s="61">
        <f t="shared" si="178"/>
        <v>2.98E-2</v>
      </c>
      <c r="E1447" s="351">
        <f>'Employee Salary Payroll Tax '!N1449</f>
        <v>74650.399999999994</v>
      </c>
      <c r="F1447" s="351">
        <f t="shared" si="179"/>
        <v>76874.981919999991</v>
      </c>
      <c r="G1447" s="352"/>
      <c r="H1447" s="351">
        <f t="shared" si="183"/>
        <v>52549.600000000006</v>
      </c>
      <c r="I1447" s="351">
        <f t="shared" si="180"/>
        <v>2224.5819199999969</v>
      </c>
      <c r="J1447" s="351">
        <f t="shared" si="181"/>
        <v>137.92407903999981</v>
      </c>
      <c r="K1447" s="635">
        <f>SUM('Employee Salary Payroll Tax '!I1449:K1449)</f>
        <v>8355.8900000000012</v>
      </c>
      <c r="L1447" s="635">
        <f>'Employee Salary Payroll Tax '!H1449</f>
        <v>0</v>
      </c>
      <c r="M1447" s="293">
        <f t="shared" si="184"/>
        <v>66294.509999999995</v>
      </c>
      <c r="N1447" s="359">
        <f t="shared" si="182"/>
        <v>15.438342363793176</v>
      </c>
      <c r="O1447" s="331"/>
      <c r="P1447" s="61"/>
      <c r="Q1447" s="294"/>
      <c r="R1447" s="292"/>
      <c r="S1447" s="291"/>
    </row>
    <row r="1448" spans="1:19" ht="14.4">
      <c r="A1448" s="36">
        <f t="shared" si="177"/>
        <v>125</v>
      </c>
      <c r="B1448" s="526"/>
      <c r="C1448" s="36" t="str">
        <f>VLOOKUP('Employee Salary Payroll Tax '!B1450,'Employee Salary Payroll Tax '!$D$1:$E$7,2,FALSE)</f>
        <v>IBEW</v>
      </c>
      <c r="D1448" s="61">
        <f t="shared" si="178"/>
        <v>6.875E-3</v>
      </c>
      <c r="E1448" s="351">
        <f>'Employee Salary Payroll Tax '!N1450</f>
        <v>65402.82</v>
      </c>
      <c r="F1448" s="351">
        <f t="shared" si="179"/>
        <v>65852.464387500004</v>
      </c>
      <c r="G1448" s="352"/>
      <c r="H1448" s="351">
        <f t="shared" si="183"/>
        <v>61797.18</v>
      </c>
      <c r="I1448" s="351">
        <f t="shared" si="180"/>
        <v>449.64438750000409</v>
      </c>
      <c r="J1448" s="351">
        <f t="shared" si="181"/>
        <v>27.877952025000255</v>
      </c>
      <c r="K1448" s="635">
        <f>SUM('Employee Salary Payroll Tax '!I1450:K1450)</f>
        <v>17496.489999999998</v>
      </c>
      <c r="L1448" s="635">
        <f>'Employee Salary Payroll Tax '!H1450</f>
        <v>0</v>
      </c>
      <c r="M1448" s="293">
        <f t="shared" si="184"/>
        <v>47906.33</v>
      </c>
      <c r="N1448" s="359">
        <f t="shared" si="182"/>
        <v>7.4578788623860373</v>
      </c>
      <c r="O1448" s="331"/>
      <c r="P1448" s="61"/>
      <c r="Q1448" s="294"/>
      <c r="R1448" s="292"/>
      <c r="S1448" s="291"/>
    </row>
    <row r="1449" spans="1:19" ht="14.4">
      <c r="A1449" s="36">
        <f t="shared" si="177"/>
        <v>126</v>
      </c>
      <c r="B1449" s="526"/>
      <c r="C1449" s="36" t="str">
        <f>VLOOKUP('Employee Salary Payroll Tax '!B1451,'Employee Salary Payroll Tax '!$D$1:$E$7,2,FALSE)</f>
        <v>UA</v>
      </c>
      <c r="D1449" s="61">
        <f t="shared" si="178"/>
        <v>0.03</v>
      </c>
      <c r="E1449" s="351">
        <f>'Employee Salary Payroll Tax '!N1451</f>
        <v>68722.55</v>
      </c>
      <c r="F1449" s="351">
        <f t="shared" si="179"/>
        <v>70784.226500000004</v>
      </c>
      <c r="G1449" s="352"/>
      <c r="H1449" s="351">
        <f t="shared" si="183"/>
        <v>58477.45</v>
      </c>
      <c r="I1449" s="351">
        <f t="shared" si="180"/>
        <v>2061.6765000000014</v>
      </c>
      <c r="J1449" s="351">
        <f t="shared" si="181"/>
        <v>127.82394300000009</v>
      </c>
      <c r="K1449" s="635">
        <f>SUM('Employee Salary Payroll Tax '!I1451:K1451)</f>
        <v>62752.090000000004</v>
      </c>
      <c r="L1449" s="635">
        <f>'Employee Salary Payroll Tax '!H1451</f>
        <v>0</v>
      </c>
      <c r="M1449" s="293">
        <f t="shared" si="184"/>
        <v>5970.4599999999991</v>
      </c>
      <c r="N1449" s="359">
        <f t="shared" si="182"/>
        <v>116.71888739830167</v>
      </c>
      <c r="O1449" s="331"/>
      <c r="P1449" s="61"/>
      <c r="Q1449" s="294"/>
      <c r="R1449" s="292"/>
      <c r="S1449" s="291"/>
    </row>
    <row r="1450" spans="1:19" ht="14.4">
      <c r="A1450" s="36">
        <f t="shared" si="177"/>
        <v>127</v>
      </c>
      <c r="B1450" s="526"/>
      <c r="C1450" s="36" t="str">
        <f>VLOOKUP('Employee Salary Payroll Tax '!B1452,'Employee Salary Payroll Tax '!$D$1:$E$7,2,FALSE)</f>
        <v>NonUnion</v>
      </c>
      <c r="D1450" s="61">
        <f t="shared" si="178"/>
        <v>2.98E-2</v>
      </c>
      <c r="E1450" s="351">
        <f>'Employee Salary Payroll Tax '!N1452</f>
        <v>71579.09</v>
      </c>
      <c r="F1450" s="351">
        <f t="shared" si="179"/>
        <v>73712.146882000001</v>
      </c>
      <c r="G1450" s="352"/>
      <c r="H1450" s="351">
        <f t="shared" si="183"/>
        <v>55620.91</v>
      </c>
      <c r="I1450" s="351">
        <f t="shared" si="180"/>
        <v>2133.0568820000044</v>
      </c>
      <c r="J1450" s="351">
        <f t="shared" si="181"/>
        <v>132.24952668400027</v>
      </c>
      <c r="K1450" s="635">
        <f>SUM('Employee Salary Payroll Tax '!I1452:K1452)</f>
        <v>69834.12</v>
      </c>
      <c r="L1450" s="635">
        <f>'Employee Salary Payroll Tax '!H1452</f>
        <v>0</v>
      </c>
      <c r="M1450" s="293">
        <f t="shared" si="184"/>
        <v>1744.9700000000012</v>
      </c>
      <c r="N1450" s="359">
        <f t="shared" si="182"/>
        <v>129.02552011019773</v>
      </c>
      <c r="O1450" s="331"/>
      <c r="P1450" s="61"/>
      <c r="Q1450" s="294"/>
      <c r="R1450" s="292"/>
      <c r="S1450" s="291"/>
    </row>
    <row r="1451" spans="1:19" ht="14.4">
      <c r="A1451" s="36">
        <f t="shared" si="177"/>
        <v>128</v>
      </c>
      <c r="B1451" s="526"/>
      <c r="C1451" s="36" t="str">
        <f>VLOOKUP('Employee Salary Payroll Tax '!B1453,'Employee Salary Payroll Tax '!$D$1:$E$7,2,FALSE)</f>
        <v>IBEW</v>
      </c>
      <c r="D1451" s="61">
        <f t="shared" si="178"/>
        <v>6.875E-3</v>
      </c>
      <c r="E1451" s="351">
        <f>'Employee Salary Payroll Tax '!N1453</f>
        <v>53075.87</v>
      </c>
      <c r="F1451" s="351">
        <f t="shared" si="179"/>
        <v>53440.766606249999</v>
      </c>
      <c r="G1451" s="352"/>
      <c r="H1451" s="351">
        <f t="shared" si="183"/>
        <v>74124.13</v>
      </c>
      <c r="I1451" s="351">
        <f t="shared" si="180"/>
        <v>364.89660624999669</v>
      </c>
      <c r="J1451" s="351">
        <f t="shared" si="181"/>
        <v>22.623589587499794</v>
      </c>
      <c r="K1451" s="635">
        <f>SUM('Employee Salary Payroll Tax '!I1453:K1453)</f>
        <v>1897.22</v>
      </c>
      <c r="L1451" s="635">
        <f>'Employee Salary Payroll Tax '!H1453</f>
        <v>0</v>
      </c>
      <c r="M1451" s="293">
        <f t="shared" si="184"/>
        <v>51178.65</v>
      </c>
      <c r="N1451" s="359">
        <f t="shared" si="182"/>
        <v>0.80869002498475617</v>
      </c>
      <c r="O1451" s="331"/>
      <c r="P1451" s="61"/>
      <c r="Q1451" s="294"/>
      <c r="R1451" s="292"/>
      <c r="S1451" s="291"/>
    </row>
    <row r="1452" spans="1:19" ht="14.4">
      <c r="A1452" s="36">
        <f t="shared" si="177"/>
        <v>129</v>
      </c>
      <c r="B1452" s="526"/>
      <c r="C1452" s="36" t="str">
        <f>VLOOKUP('Employee Salary Payroll Tax '!B1454,'Employee Salary Payroll Tax '!$D$1:$E$7,2,FALSE)</f>
        <v>NonUnion</v>
      </c>
      <c r="D1452" s="61">
        <f t="shared" si="178"/>
        <v>2.98E-2</v>
      </c>
      <c r="E1452" s="351">
        <f>'Employee Salary Payroll Tax '!N1454</f>
        <v>81561.61</v>
      </c>
      <c r="F1452" s="351">
        <f t="shared" si="179"/>
        <v>83992.145978</v>
      </c>
      <c r="G1452" s="352"/>
      <c r="H1452" s="351">
        <f t="shared" si="183"/>
        <v>45638.39</v>
      </c>
      <c r="I1452" s="351">
        <f t="shared" si="180"/>
        <v>2430.5359779999999</v>
      </c>
      <c r="J1452" s="351">
        <f t="shared" si="181"/>
        <v>150.69323063599998</v>
      </c>
      <c r="K1452" s="635">
        <f>SUM('Employee Salary Payroll Tax '!I1454:K1454)</f>
        <v>81561.61</v>
      </c>
      <c r="L1452" s="635">
        <f>'Employee Salary Payroll Tax '!H1454</f>
        <v>0</v>
      </c>
      <c r="M1452" s="293">
        <f t="shared" si="184"/>
        <v>0</v>
      </c>
      <c r="N1452" s="359">
        <f t="shared" si="182"/>
        <v>150.6932306341524</v>
      </c>
      <c r="O1452" s="331"/>
      <c r="P1452" s="61"/>
      <c r="Q1452" s="294"/>
      <c r="R1452" s="292"/>
      <c r="S1452" s="291"/>
    </row>
    <row r="1453" spans="1:19" ht="14.4">
      <c r="A1453" s="36">
        <f t="shared" ref="A1453:A1516" si="185">+A1452+1</f>
        <v>130</v>
      </c>
      <c r="B1453" s="526"/>
      <c r="C1453" s="36" t="str">
        <f>VLOOKUP('Employee Salary Payroll Tax '!B1455,'Employee Salary Payroll Tax '!$D$1:$E$7,2,FALSE)</f>
        <v>IBEW</v>
      </c>
      <c r="D1453" s="61">
        <f t="shared" si="178"/>
        <v>6.875E-3</v>
      </c>
      <c r="E1453" s="351">
        <f>'Employee Salary Payroll Tax '!N1455</f>
        <v>55926.65</v>
      </c>
      <c r="F1453" s="351">
        <f t="shared" si="179"/>
        <v>56311.145718749998</v>
      </c>
      <c r="G1453" s="352"/>
      <c r="H1453" s="351">
        <f t="shared" si="183"/>
        <v>71273.350000000006</v>
      </c>
      <c r="I1453" s="351">
        <f t="shared" si="180"/>
        <v>384.49571874999674</v>
      </c>
      <c r="J1453" s="351">
        <f t="shared" si="181"/>
        <v>23.838734562499798</v>
      </c>
      <c r="K1453" s="635">
        <f>SUM('Employee Salary Payroll Tax '!I1455:K1455)</f>
        <v>52701.75</v>
      </c>
      <c r="L1453" s="635">
        <f>'Employee Salary Payroll Tax '!H1455</f>
        <v>0</v>
      </c>
      <c r="M1453" s="293">
        <f t="shared" si="184"/>
        <v>3224.9000000000015</v>
      </c>
      <c r="N1453" s="359">
        <f t="shared" si="182"/>
        <v>22.464120937098137</v>
      </c>
      <c r="O1453" s="331"/>
      <c r="P1453" s="61"/>
      <c r="Q1453" s="294"/>
      <c r="R1453" s="292"/>
      <c r="S1453" s="291"/>
    </row>
    <row r="1454" spans="1:19" ht="14.4">
      <c r="A1454" s="36">
        <f t="shared" si="185"/>
        <v>131</v>
      </c>
      <c r="B1454" s="526"/>
      <c r="C1454" s="36" t="str">
        <f>VLOOKUP('Employee Salary Payroll Tax '!B1456,'Employee Salary Payroll Tax '!$D$1:$E$7,2,FALSE)</f>
        <v>NonUnion</v>
      </c>
      <c r="D1454" s="61">
        <f t="shared" si="178"/>
        <v>2.98E-2</v>
      </c>
      <c r="E1454" s="351">
        <f>'Employee Salary Payroll Tax '!N1456</f>
        <v>90321.77</v>
      </c>
      <c r="F1454" s="351">
        <f t="shared" si="179"/>
        <v>93013.358746000013</v>
      </c>
      <c r="G1454" s="352"/>
      <c r="H1454" s="351">
        <f t="shared" si="183"/>
        <v>36878.229999999996</v>
      </c>
      <c r="I1454" s="351">
        <f t="shared" si="180"/>
        <v>2691.5887460000085</v>
      </c>
      <c r="J1454" s="351">
        <f t="shared" si="181"/>
        <v>166.87850225200052</v>
      </c>
      <c r="K1454" s="635">
        <f>SUM('Employee Salary Payroll Tax '!I1456:K1456)</f>
        <v>0</v>
      </c>
      <c r="L1454" s="635">
        <f>'Employee Salary Payroll Tax '!H1456</f>
        <v>0</v>
      </c>
      <c r="M1454" s="293">
        <f t="shared" si="184"/>
        <v>90321.77</v>
      </c>
      <c r="N1454" s="359">
        <f t="shared" si="182"/>
        <v>0</v>
      </c>
      <c r="O1454" s="331"/>
      <c r="P1454" s="61"/>
      <c r="Q1454" s="294"/>
      <c r="R1454" s="292"/>
      <c r="S1454" s="291"/>
    </row>
    <row r="1455" spans="1:19" ht="14.4">
      <c r="A1455" s="36">
        <f t="shared" si="185"/>
        <v>132</v>
      </c>
      <c r="B1455" s="526"/>
      <c r="C1455" s="36" t="str">
        <f>VLOOKUP('Employee Salary Payroll Tax '!B1457,'Employee Salary Payroll Tax '!$D$1:$E$7,2,FALSE)</f>
        <v>UA</v>
      </c>
      <c r="D1455" s="61">
        <f t="shared" si="178"/>
        <v>0.03</v>
      </c>
      <c r="E1455" s="351">
        <f>'Employee Salary Payroll Tax '!N1457</f>
        <v>72538.45</v>
      </c>
      <c r="F1455" s="351">
        <f t="shared" si="179"/>
        <v>74714.603499999997</v>
      </c>
      <c r="G1455" s="352"/>
      <c r="H1455" s="351">
        <f t="shared" si="183"/>
        <v>54661.55</v>
      </c>
      <c r="I1455" s="351">
        <f t="shared" si="180"/>
        <v>2176.1535000000003</v>
      </c>
      <c r="J1455" s="351">
        <f t="shared" si="181"/>
        <v>134.92151700000002</v>
      </c>
      <c r="K1455" s="635">
        <f>SUM('Employee Salary Payroll Tax '!I1457:K1457)</f>
        <v>24184.18</v>
      </c>
      <c r="L1455" s="635">
        <f>'Employee Salary Payroll Tax '!H1457</f>
        <v>0</v>
      </c>
      <c r="M1455" s="293">
        <f t="shared" si="184"/>
        <v>48354.27</v>
      </c>
      <c r="N1455" s="359">
        <f t="shared" si="182"/>
        <v>44.982574799379897</v>
      </c>
      <c r="O1455" s="331"/>
      <c r="P1455" s="61"/>
      <c r="Q1455" s="294"/>
      <c r="R1455" s="292"/>
      <c r="S1455" s="291"/>
    </row>
    <row r="1456" spans="1:19" ht="14.4">
      <c r="A1456" s="36">
        <f t="shared" si="185"/>
        <v>133</v>
      </c>
      <c r="B1456" s="526"/>
      <c r="C1456" s="36" t="str">
        <f>VLOOKUP('Employee Salary Payroll Tax '!B1458,'Employee Salary Payroll Tax '!$D$1:$E$7,2,FALSE)</f>
        <v>IBEW</v>
      </c>
      <c r="D1456" s="61">
        <f t="shared" si="178"/>
        <v>6.875E-3</v>
      </c>
      <c r="E1456" s="351">
        <f>'Employee Salary Payroll Tax '!N1458</f>
        <v>143711.64000000001</v>
      </c>
      <c r="F1456" s="351">
        <f t="shared" si="179"/>
        <v>144699.65752500002</v>
      </c>
      <c r="G1456" s="352"/>
      <c r="H1456" s="351">
        <f t="shared" si="183"/>
        <v>0</v>
      </c>
      <c r="I1456" s="351">
        <f t="shared" si="180"/>
        <v>988.01752500000293</v>
      </c>
      <c r="J1456" s="351">
        <f t="shared" si="181"/>
        <v>0</v>
      </c>
      <c r="K1456" s="635">
        <f>SUM('Employee Salary Payroll Tax '!I1458:K1458)</f>
        <v>140285.76999999999</v>
      </c>
      <c r="L1456" s="635">
        <f>'Employee Salary Payroll Tax '!H1458</f>
        <v>0</v>
      </c>
      <c r="M1456" s="293">
        <f t="shared" si="184"/>
        <v>3425.8700000000244</v>
      </c>
      <c r="N1456" s="359">
        <f t="shared" si="182"/>
        <v>0</v>
      </c>
      <c r="O1456" s="331"/>
      <c r="P1456" s="61"/>
      <c r="Q1456" s="294"/>
      <c r="R1456" s="292"/>
      <c r="S1456" s="291"/>
    </row>
    <row r="1457" spans="1:19" ht="14.4">
      <c r="A1457" s="36">
        <f t="shared" si="185"/>
        <v>134</v>
      </c>
      <c r="B1457" s="526"/>
      <c r="C1457" s="36" t="str">
        <f>VLOOKUP('Employee Salary Payroll Tax '!B1459,'Employee Salary Payroll Tax '!$D$1:$E$7,2,FALSE)</f>
        <v>NonUnion</v>
      </c>
      <c r="D1457" s="61">
        <f t="shared" si="178"/>
        <v>2.98E-2</v>
      </c>
      <c r="E1457" s="351">
        <f>'Employee Salary Payroll Tax '!N1459</f>
        <v>56684.37</v>
      </c>
      <c r="F1457" s="351">
        <f t="shared" si="179"/>
        <v>58373.564226000002</v>
      </c>
      <c r="G1457" s="352"/>
      <c r="H1457" s="351">
        <f t="shared" si="183"/>
        <v>70515.63</v>
      </c>
      <c r="I1457" s="351">
        <f t="shared" si="180"/>
        <v>1689.1942259999996</v>
      </c>
      <c r="J1457" s="351">
        <f t="shared" si="181"/>
        <v>104.73004201199997</v>
      </c>
      <c r="K1457" s="635">
        <f>SUM('Employee Salary Payroll Tax '!I1459:K1459)</f>
        <v>51867.25</v>
      </c>
      <c r="L1457" s="635">
        <f>'Employee Salary Payroll Tax '!H1459</f>
        <v>0</v>
      </c>
      <c r="M1457" s="293">
        <f t="shared" si="184"/>
        <v>4817.1200000000026</v>
      </c>
      <c r="N1457" s="359">
        <f t="shared" si="182"/>
        <v>95.829931098309387</v>
      </c>
      <c r="O1457" s="331"/>
      <c r="P1457" s="61"/>
      <c r="Q1457" s="294"/>
      <c r="R1457" s="292"/>
      <c r="S1457" s="291"/>
    </row>
    <row r="1458" spans="1:19" ht="14.4">
      <c r="A1458" s="36">
        <f t="shared" si="185"/>
        <v>135</v>
      </c>
      <c r="B1458" s="526"/>
      <c r="C1458" s="36" t="str">
        <f>VLOOKUP('Employee Salary Payroll Tax '!B1460,'Employee Salary Payroll Tax '!$D$1:$E$7,2,FALSE)</f>
        <v>NonUnion</v>
      </c>
      <c r="D1458" s="61">
        <f t="shared" si="178"/>
        <v>2.98E-2</v>
      </c>
      <c r="E1458" s="351">
        <f>'Employee Salary Payroll Tax '!N1460</f>
        <v>1587.2</v>
      </c>
      <c r="F1458" s="351">
        <f t="shared" si="179"/>
        <v>1634.4985600000002</v>
      </c>
      <c r="G1458" s="352"/>
      <c r="H1458" s="351">
        <f t="shared" si="183"/>
        <v>125612.8</v>
      </c>
      <c r="I1458" s="351">
        <f t="shared" si="180"/>
        <v>47.29856000000018</v>
      </c>
      <c r="J1458" s="351">
        <f t="shared" si="181"/>
        <v>2.9325107200000109</v>
      </c>
      <c r="K1458" s="635">
        <f>SUM('Employee Salary Payroll Tax '!I1460:K1460)</f>
        <v>650.75</v>
      </c>
      <c r="L1458" s="635">
        <f>'Employee Salary Payroll Tax '!H1460</f>
        <v>0</v>
      </c>
      <c r="M1458" s="293">
        <f t="shared" si="184"/>
        <v>936.45</v>
      </c>
      <c r="N1458" s="359">
        <f t="shared" si="182"/>
        <v>1.2023256992424907</v>
      </c>
      <c r="O1458" s="331"/>
      <c r="P1458" s="61"/>
      <c r="Q1458" s="294"/>
      <c r="R1458" s="292"/>
      <c r="S1458" s="291"/>
    </row>
    <row r="1459" spans="1:19" ht="14.4">
      <c r="A1459" s="36">
        <f t="shared" si="185"/>
        <v>136</v>
      </c>
      <c r="B1459" s="526"/>
      <c r="C1459" s="36" t="str">
        <f>VLOOKUP('Employee Salary Payroll Tax '!B1461,'Employee Salary Payroll Tax '!$D$1:$E$7,2,FALSE)</f>
        <v>Not Assigned</v>
      </c>
      <c r="D1459" s="61">
        <f t="shared" si="178"/>
        <v>0</v>
      </c>
      <c r="E1459" s="351">
        <f>'Employee Salary Payroll Tax '!N1461</f>
        <v>0</v>
      </c>
      <c r="F1459" s="351">
        <f t="shared" si="179"/>
        <v>0</v>
      </c>
      <c r="G1459" s="352"/>
      <c r="H1459" s="351">
        <f t="shared" si="183"/>
        <v>127200</v>
      </c>
      <c r="I1459" s="351">
        <f t="shared" si="180"/>
        <v>0</v>
      </c>
      <c r="J1459" s="351">
        <f t="shared" si="181"/>
        <v>0</v>
      </c>
      <c r="K1459" s="635">
        <f>SUM('Employee Salary Payroll Tax '!I1461:K1461)</f>
        <v>-100.06</v>
      </c>
      <c r="L1459" s="635">
        <f>'Employee Salary Payroll Tax '!H1461</f>
        <v>0</v>
      </c>
      <c r="M1459" s="293">
        <f t="shared" si="184"/>
        <v>100.06</v>
      </c>
      <c r="N1459" s="359">
        <f t="shared" si="182"/>
        <v>0</v>
      </c>
      <c r="O1459" s="331"/>
      <c r="P1459" s="61"/>
      <c r="Q1459" s="294"/>
      <c r="R1459" s="292"/>
      <c r="S1459" s="291"/>
    </row>
    <row r="1460" spans="1:19" ht="14.4">
      <c r="A1460" s="36">
        <f t="shared" si="185"/>
        <v>137</v>
      </c>
      <c r="B1460" s="526"/>
      <c r="C1460" s="36" t="str">
        <f>VLOOKUP('Employee Salary Payroll Tax '!B1462,'Employee Salary Payroll Tax '!$D$1:$E$7,2,FALSE)</f>
        <v>IBEW</v>
      </c>
      <c r="D1460" s="61">
        <f t="shared" si="178"/>
        <v>6.875E-3</v>
      </c>
      <c r="E1460" s="351">
        <f>'Employee Salary Payroll Tax '!N1462</f>
        <v>66230.34</v>
      </c>
      <c r="F1460" s="351">
        <f t="shared" si="179"/>
        <v>66685.673587500001</v>
      </c>
      <c r="G1460" s="352"/>
      <c r="H1460" s="351">
        <f t="shared" si="183"/>
        <v>60969.66</v>
      </c>
      <c r="I1460" s="351">
        <f t="shared" si="180"/>
        <v>455.3335875000048</v>
      </c>
      <c r="J1460" s="351">
        <f t="shared" si="181"/>
        <v>28.230682425000296</v>
      </c>
      <c r="K1460" s="635">
        <f>SUM('Employee Salary Payroll Tax '!I1462:K1462)</f>
        <v>8332.92</v>
      </c>
      <c r="L1460" s="635">
        <f>'Employee Salary Payroll Tax '!H1462</f>
        <v>0</v>
      </c>
      <c r="M1460" s="293">
        <f t="shared" si="184"/>
        <v>57897.42</v>
      </c>
      <c r="N1460" s="359">
        <f t="shared" si="182"/>
        <v>3.5519071499464081</v>
      </c>
      <c r="O1460" s="331"/>
      <c r="P1460" s="61"/>
      <c r="Q1460" s="294"/>
      <c r="R1460" s="292"/>
      <c r="S1460" s="291"/>
    </row>
    <row r="1461" spans="1:19" ht="14.4">
      <c r="A1461" s="36">
        <f t="shared" si="185"/>
        <v>138</v>
      </c>
      <c r="B1461" s="526"/>
      <c r="C1461" s="36" t="str">
        <f>VLOOKUP('Employee Salary Payroll Tax '!B1463,'Employee Salary Payroll Tax '!$D$1:$E$7,2,FALSE)</f>
        <v>NonUnion</v>
      </c>
      <c r="D1461" s="61">
        <f t="shared" si="178"/>
        <v>2.98E-2</v>
      </c>
      <c r="E1461" s="351">
        <f>'Employee Salary Payroll Tax '!N1463</f>
        <v>60613.29</v>
      </c>
      <c r="F1461" s="351">
        <f t="shared" si="179"/>
        <v>62419.566042000006</v>
      </c>
      <c r="G1461" s="352"/>
      <c r="H1461" s="351">
        <f t="shared" si="183"/>
        <v>66586.709999999992</v>
      </c>
      <c r="I1461" s="351">
        <f t="shared" si="180"/>
        <v>1806.276042000005</v>
      </c>
      <c r="J1461" s="351">
        <f t="shared" si="181"/>
        <v>111.98911460400031</v>
      </c>
      <c r="K1461" s="635">
        <f>SUM('Employee Salary Payroll Tax '!I1463:K1463)</f>
        <v>33808.97</v>
      </c>
      <c r="L1461" s="635">
        <f>'Employee Salary Payroll Tax '!H1463</f>
        <v>0</v>
      </c>
      <c r="M1461" s="293">
        <f t="shared" si="184"/>
        <v>26804.32</v>
      </c>
      <c r="N1461" s="359">
        <f t="shared" si="182"/>
        <v>62.465452970969615</v>
      </c>
      <c r="O1461" s="331"/>
      <c r="P1461" s="61"/>
      <c r="Q1461" s="294"/>
      <c r="R1461" s="292"/>
      <c r="S1461" s="291"/>
    </row>
    <row r="1462" spans="1:19" ht="14.4">
      <c r="A1462" s="36">
        <f t="shared" si="185"/>
        <v>139</v>
      </c>
      <c r="B1462" s="526"/>
      <c r="C1462" s="36" t="str">
        <f>VLOOKUP('Employee Salary Payroll Tax '!B1464,'Employee Salary Payroll Tax '!$D$1:$E$7,2,FALSE)</f>
        <v>IBEW</v>
      </c>
      <c r="D1462" s="61">
        <f t="shared" si="178"/>
        <v>6.875E-3</v>
      </c>
      <c r="E1462" s="351">
        <f>'Employee Salary Payroll Tax '!N1464</f>
        <v>6028.29</v>
      </c>
      <c r="F1462" s="351">
        <f t="shared" si="179"/>
        <v>6069.7344937500002</v>
      </c>
      <c r="G1462" s="352"/>
      <c r="H1462" s="351">
        <f t="shared" si="183"/>
        <v>121171.71</v>
      </c>
      <c r="I1462" s="351">
        <f t="shared" si="180"/>
        <v>41.44449375000022</v>
      </c>
      <c r="J1462" s="351">
        <f t="shared" si="181"/>
        <v>2.5695586125000136</v>
      </c>
      <c r="K1462" s="635">
        <f>SUM('Employee Salary Payroll Tax '!I1464:K1464)</f>
        <v>192.92</v>
      </c>
      <c r="L1462" s="635">
        <f>'Employee Salary Payroll Tax '!H1464</f>
        <v>0</v>
      </c>
      <c r="M1462" s="293">
        <f t="shared" si="184"/>
        <v>5835.37</v>
      </c>
      <c r="N1462" s="359">
        <f t="shared" si="182"/>
        <v>8.2232149986359387E-2</v>
      </c>
      <c r="O1462" s="331"/>
      <c r="P1462" s="61"/>
      <c r="Q1462" s="294"/>
      <c r="R1462" s="292"/>
      <c r="S1462" s="291"/>
    </row>
    <row r="1463" spans="1:19" ht="14.4">
      <c r="A1463" s="36">
        <f t="shared" si="185"/>
        <v>140</v>
      </c>
      <c r="B1463" s="526"/>
      <c r="C1463" s="36" t="str">
        <f>VLOOKUP('Employee Salary Payroll Tax '!B1465,'Employee Salary Payroll Tax '!$D$1:$E$7,2,FALSE)</f>
        <v>IBEW</v>
      </c>
      <c r="D1463" s="61">
        <f t="shared" si="178"/>
        <v>6.875E-3</v>
      </c>
      <c r="E1463" s="351">
        <f>'Employee Salary Payroll Tax '!N1465</f>
        <v>10946.58</v>
      </c>
      <c r="F1463" s="351">
        <f t="shared" si="179"/>
        <v>11021.8377375</v>
      </c>
      <c r="G1463" s="352"/>
      <c r="H1463" s="351">
        <f t="shared" si="183"/>
        <v>116253.42</v>
      </c>
      <c r="I1463" s="351">
        <f t="shared" si="180"/>
        <v>75.257737500000076</v>
      </c>
      <c r="J1463" s="351">
        <f t="shared" si="181"/>
        <v>4.665979725000005</v>
      </c>
      <c r="K1463" s="635">
        <f>SUM('Employee Salary Payroll Tax '!I1465:K1465)</f>
        <v>468.41</v>
      </c>
      <c r="L1463" s="635">
        <f>'Employee Salary Payroll Tax '!H1465</f>
        <v>0</v>
      </c>
      <c r="M1463" s="293">
        <f t="shared" si="184"/>
        <v>10478.17</v>
      </c>
      <c r="N1463" s="359">
        <f t="shared" si="182"/>
        <v>0.19965976248176076</v>
      </c>
      <c r="O1463" s="331"/>
      <c r="P1463" s="61"/>
      <c r="Q1463" s="294"/>
      <c r="R1463" s="292"/>
      <c r="S1463" s="291"/>
    </row>
    <row r="1464" spans="1:19" ht="14.4">
      <c r="A1464" s="36">
        <f t="shared" si="185"/>
        <v>141</v>
      </c>
      <c r="B1464" s="526"/>
      <c r="C1464" s="36" t="str">
        <f>VLOOKUP('Employee Salary Payroll Tax '!B1466,'Employee Salary Payroll Tax '!$D$1:$E$7,2,FALSE)</f>
        <v>UA</v>
      </c>
      <c r="D1464" s="61">
        <f t="shared" si="178"/>
        <v>0.03</v>
      </c>
      <c r="E1464" s="351">
        <f>'Employee Salary Payroll Tax '!N1466</f>
        <v>78092.17</v>
      </c>
      <c r="F1464" s="351">
        <f t="shared" si="179"/>
        <v>80434.935100000002</v>
      </c>
      <c r="G1464" s="352"/>
      <c r="H1464" s="351">
        <f t="shared" si="183"/>
        <v>49107.83</v>
      </c>
      <c r="I1464" s="351">
        <f t="shared" si="180"/>
        <v>2342.7651000000042</v>
      </c>
      <c r="J1464" s="351">
        <f t="shared" si="181"/>
        <v>145.25143620000026</v>
      </c>
      <c r="K1464" s="635">
        <f>SUM('Employee Salary Payroll Tax '!I1466:K1466)</f>
        <v>68849.31</v>
      </c>
      <c r="L1464" s="635">
        <f>'Employee Salary Payroll Tax '!H1466</f>
        <v>1561.85</v>
      </c>
      <c r="M1464" s="293">
        <f t="shared" si="184"/>
        <v>7681.01</v>
      </c>
      <c r="N1464" s="359">
        <f t="shared" si="182"/>
        <v>128.05971659836038</v>
      </c>
      <c r="O1464" s="331"/>
      <c r="P1464" s="61"/>
      <c r="Q1464" s="294"/>
      <c r="R1464" s="292"/>
      <c r="S1464" s="291"/>
    </row>
    <row r="1465" spans="1:19" ht="14.4">
      <c r="A1465" s="36">
        <f t="shared" si="185"/>
        <v>142</v>
      </c>
      <c r="B1465" s="526"/>
      <c r="C1465" s="36" t="str">
        <f>VLOOKUP('Employee Salary Payroll Tax '!B1467,'Employee Salary Payroll Tax '!$D$1:$E$7,2,FALSE)</f>
        <v>IBEW</v>
      </c>
      <c r="D1465" s="61">
        <f t="shared" si="178"/>
        <v>6.875E-3</v>
      </c>
      <c r="E1465" s="351">
        <f>'Employee Salary Payroll Tax '!N1467</f>
        <v>66236.09</v>
      </c>
      <c r="F1465" s="351">
        <f t="shared" si="179"/>
        <v>66691.463118749991</v>
      </c>
      <c r="G1465" s="352"/>
      <c r="H1465" s="351">
        <f t="shared" si="183"/>
        <v>60963.91</v>
      </c>
      <c r="I1465" s="351">
        <f t="shared" si="180"/>
        <v>455.37311874999432</v>
      </c>
      <c r="J1465" s="351">
        <f t="shared" si="181"/>
        <v>28.233133362499647</v>
      </c>
      <c r="K1465" s="635">
        <f>SUM('Employee Salary Payroll Tax '!I1467:K1467)</f>
        <v>17697.690000000002</v>
      </c>
      <c r="L1465" s="635">
        <f>'Employee Salary Payroll Tax '!H1467</f>
        <v>0</v>
      </c>
      <c r="M1465" s="293">
        <f t="shared" si="184"/>
        <v>48538.399999999994</v>
      </c>
      <c r="N1465" s="359">
        <f t="shared" si="182"/>
        <v>7.543640362386018</v>
      </c>
      <c r="O1465" s="331"/>
      <c r="P1465" s="61"/>
      <c r="Q1465" s="294"/>
      <c r="R1465" s="292"/>
      <c r="S1465" s="291"/>
    </row>
    <row r="1466" spans="1:19" ht="14.4">
      <c r="A1466" s="36">
        <f t="shared" si="185"/>
        <v>143</v>
      </c>
      <c r="B1466" s="526"/>
      <c r="C1466" s="36" t="str">
        <f>VLOOKUP('Employee Salary Payroll Tax '!B1468,'Employee Salary Payroll Tax '!$D$1:$E$7,2,FALSE)</f>
        <v>IBEW</v>
      </c>
      <c r="D1466" s="61">
        <f t="shared" si="178"/>
        <v>6.875E-3</v>
      </c>
      <c r="E1466" s="351">
        <f>'Employee Salary Payroll Tax '!N1468</f>
        <v>15550.97</v>
      </c>
      <c r="F1466" s="351">
        <f t="shared" si="179"/>
        <v>15657.88291875</v>
      </c>
      <c r="G1466" s="352"/>
      <c r="H1466" s="351">
        <f t="shared" si="183"/>
        <v>111649.03</v>
      </c>
      <c r="I1466" s="351">
        <f t="shared" si="180"/>
        <v>106.91291875000024</v>
      </c>
      <c r="J1466" s="351">
        <f t="shared" si="181"/>
        <v>6.6286009625000153</v>
      </c>
      <c r="K1466" s="635">
        <f>SUM('Employee Salary Payroll Tax '!I1468:K1468)</f>
        <v>15550.97</v>
      </c>
      <c r="L1466" s="635">
        <f>'Employee Salary Payroll Tax '!H1468</f>
        <v>0</v>
      </c>
      <c r="M1466" s="293">
        <f t="shared" si="184"/>
        <v>0</v>
      </c>
      <c r="N1466" s="359">
        <f t="shared" si="182"/>
        <v>6.6286009620737651</v>
      </c>
      <c r="O1466" s="331"/>
      <c r="P1466" s="61"/>
      <c r="Q1466" s="294"/>
      <c r="R1466" s="292"/>
      <c r="S1466" s="291"/>
    </row>
    <row r="1467" spans="1:19" ht="14.4">
      <c r="A1467" s="36">
        <f t="shared" si="185"/>
        <v>144</v>
      </c>
      <c r="B1467" s="526"/>
      <c r="C1467" s="36" t="str">
        <f>VLOOKUP('Employee Salary Payroll Tax '!B1469,'Employee Salary Payroll Tax '!$D$1:$E$7,2,FALSE)</f>
        <v>NonUnion</v>
      </c>
      <c r="D1467" s="61">
        <f t="shared" si="178"/>
        <v>2.98E-2</v>
      </c>
      <c r="E1467" s="351">
        <f>'Employee Salary Payroll Tax '!N1469</f>
        <v>15079.56</v>
      </c>
      <c r="F1467" s="351">
        <f t="shared" si="179"/>
        <v>15528.930888000001</v>
      </c>
      <c r="G1467" s="352"/>
      <c r="H1467" s="351">
        <f t="shared" si="183"/>
        <v>112120.44</v>
      </c>
      <c r="I1467" s="351">
        <f t="shared" si="180"/>
        <v>449.37088800000129</v>
      </c>
      <c r="J1467" s="351">
        <f t="shared" si="181"/>
        <v>27.860995056000078</v>
      </c>
      <c r="K1467" s="635">
        <f>SUM('Employee Salary Payroll Tax '!I1469:K1469)</f>
        <v>11262.66</v>
      </c>
      <c r="L1467" s="635">
        <f>'Employee Salary Payroll Tax '!H1469</f>
        <v>0</v>
      </c>
      <c r="M1467" s="293">
        <f t="shared" si="184"/>
        <v>3816.8999999999996</v>
      </c>
      <c r="N1467" s="359">
        <f t="shared" si="182"/>
        <v>20.808890614620118</v>
      </c>
      <c r="O1467" s="331"/>
      <c r="P1467" s="61"/>
      <c r="Q1467" s="294"/>
      <c r="R1467" s="292"/>
      <c r="S1467" s="291"/>
    </row>
    <row r="1468" spans="1:19" ht="14.4">
      <c r="A1468" s="36">
        <f t="shared" si="185"/>
        <v>145</v>
      </c>
      <c r="B1468" s="526"/>
      <c r="C1468" s="36" t="str">
        <f>VLOOKUP('Employee Salary Payroll Tax '!B1470,'Employee Salary Payroll Tax '!$D$1:$E$7,2,FALSE)</f>
        <v>IBEW</v>
      </c>
      <c r="D1468" s="61">
        <f t="shared" si="178"/>
        <v>6.875E-3</v>
      </c>
      <c r="E1468" s="351">
        <f>'Employee Salary Payroll Tax '!N1470</f>
        <v>113242.39</v>
      </c>
      <c r="F1468" s="351">
        <f t="shared" si="179"/>
        <v>114020.93143124999</v>
      </c>
      <c r="G1468" s="352"/>
      <c r="H1468" s="351">
        <f t="shared" si="183"/>
        <v>13957.61</v>
      </c>
      <c r="I1468" s="351">
        <f t="shared" si="180"/>
        <v>778.54143124999246</v>
      </c>
      <c r="J1468" s="351">
        <f t="shared" si="181"/>
        <v>48.269568737499533</v>
      </c>
      <c r="K1468" s="635">
        <f>SUM('Employee Salary Payroll Tax '!I1470:K1470)</f>
        <v>19111.54</v>
      </c>
      <c r="L1468" s="635">
        <f>'Employee Salary Payroll Tax '!H1470</f>
        <v>0</v>
      </c>
      <c r="M1468" s="293">
        <f t="shared" si="184"/>
        <v>94130.85</v>
      </c>
      <c r="N1468" s="359">
        <f t="shared" si="182"/>
        <v>8.1462939249279831</v>
      </c>
      <c r="O1468" s="331"/>
      <c r="P1468" s="61"/>
      <c r="Q1468" s="294"/>
      <c r="R1468" s="292"/>
      <c r="S1468" s="291"/>
    </row>
    <row r="1469" spans="1:19" ht="14.4">
      <c r="A1469" s="36">
        <f t="shared" si="185"/>
        <v>146</v>
      </c>
      <c r="B1469" s="526"/>
      <c r="C1469" s="36" t="str">
        <f>VLOOKUP('Employee Salary Payroll Tax '!B1471,'Employee Salary Payroll Tax '!$D$1:$E$7,2,FALSE)</f>
        <v>IBEW</v>
      </c>
      <c r="D1469" s="61">
        <f t="shared" si="178"/>
        <v>6.875E-3</v>
      </c>
      <c r="E1469" s="351">
        <f>'Employee Salary Payroll Tax '!N1471</f>
        <v>17238.23</v>
      </c>
      <c r="F1469" s="351">
        <f t="shared" si="179"/>
        <v>17356.742831249998</v>
      </c>
      <c r="G1469" s="352"/>
      <c r="H1469" s="351">
        <f t="shared" si="183"/>
        <v>109961.77</v>
      </c>
      <c r="I1469" s="351">
        <f t="shared" si="180"/>
        <v>118.51283124999827</v>
      </c>
      <c r="J1469" s="351">
        <f t="shared" si="181"/>
        <v>7.3477955374998931</v>
      </c>
      <c r="K1469" s="635">
        <f>SUM('Employee Salary Payroll Tax '!I1471:K1471)</f>
        <v>17238.23</v>
      </c>
      <c r="L1469" s="635">
        <f>'Employee Salary Payroll Tax '!H1471</f>
        <v>0</v>
      </c>
      <c r="M1469" s="293">
        <f t="shared" si="184"/>
        <v>0</v>
      </c>
      <c r="N1469" s="359">
        <f t="shared" si="182"/>
        <v>7.347795537073643</v>
      </c>
      <c r="O1469" s="331"/>
      <c r="P1469" s="61"/>
      <c r="Q1469" s="294"/>
      <c r="R1469" s="292"/>
      <c r="S1469" s="291"/>
    </row>
    <row r="1470" spans="1:19" ht="14.4">
      <c r="A1470" s="36">
        <f t="shared" si="185"/>
        <v>147</v>
      </c>
      <c r="B1470" s="526"/>
      <c r="C1470" s="36" t="str">
        <f>VLOOKUP('Employee Salary Payroll Tax '!B1472,'Employee Salary Payroll Tax '!$D$1:$E$7,2,FALSE)</f>
        <v>NonUnion</v>
      </c>
      <c r="D1470" s="61">
        <f t="shared" si="178"/>
        <v>2.98E-2</v>
      </c>
      <c r="E1470" s="351">
        <f>'Employee Salary Payroll Tax '!N1472</f>
        <v>78867.539999999994</v>
      </c>
      <c r="F1470" s="351">
        <f t="shared" si="179"/>
        <v>81217.792692000003</v>
      </c>
      <c r="G1470" s="352"/>
      <c r="H1470" s="351">
        <f t="shared" si="183"/>
        <v>48332.460000000006</v>
      </c>
      <c r="I1470" s="351">
        <f t="shared" si="180"/>
        <v>2350.2526920000091</v>
      </c>
      <c r="J1470" s="351">
        <f t="shared" si="181"/>
        <v>145.71566690400056</v>
      </c>
      <c r="K1470" s="635">
        <f>SUM('Employee Salary Payroll Tax '!I1472:K1472)</f>
        <v>78201.89</v>
      </c>
      <c r="L1470" s="635">
        <f>'Employee Salary Payroll Tax '!H1472</f>
        <v>16.600000000000001</v>
      </c>
      <c r="M1470" s="293">
        <f t="shared" si="184"/>
        <v>649.04999999999416</v>
      </c>
      <c r="N1470" s="359">
        <f t="shared" si="182"/>
        <v>144.48581196216855</v>
      </c>
      <c r="O1470" s="331"/>
      <c r="P1470" s="61"/>
      <c r="Q1470" s="294"/>
      <c r="R1470" s="292"/>
      <c r="S1470" s="291"/>
    </row>
    <row r="1471" spans="1:19" ht="14.4">
      <c r="A1471" s="36">
        <f t="shared" si="185"/>
        <v>148</v>
      </c>
      <c r="B1471" s="526"/>
      <c r="C1471" s="36" t="str">
        <f>VLOOKUP('Employee Salary Payroll Tax '!B1473,'Employee Salary Payroll Tax '!$D$1:$E$7,2,FALSE)</f>
        <v>NonUnion</v>
      </c>
      <c r="D1471" s="61">
        <f t="shared" si="178"/>
        <v>2.98E-2</v>
      </c>
      <c r="E1471" s="351">
        <f>'Employee Salary Payroll Tax '!N1473</f>
        <v>171245.42</v>
      </c>
      <c r="F1471" s="351">
        <f t="shared" si="179"/>
        <v>176348.53351600002</v>
      </c>
      <c r="G1471" s="352"/>
      <c r="H1471" s="351">
        <f t="shared" si="183"/>
        <v>0</v>
      </c>
      <c r="I1471" s="351">
        <f t="shared" si="180"/>
        <v>5103.1135160000122</v>
      </c>
      <c r="J1471" s="351">
        <f t="shared" si="181"/>
        <v>0</v>
      </c>
      <c r="K1471" s="635">
        <f>SUM('Employee Salary Payroll Tax '!I1473:K1473)</f>
        <v>143730.34</v>
      </c>
      <c r="L1471" s="635">
        <f>'Employee Salary Payroll Tax '!H1473</f>
        <v>8116.4</v>
      </c>
      <c r="M1471" s="293">
        <f t="shared" si="184"/>
        <v>19398.680000000015</v>
      </c>
      <c r="N1471" s="359">
        <f t="shared" si="182"/>
        <v>0</v>
      </c>
      <c r="O1471" s="331"/>
      <c r="P1471" s="61"/>
      <c r="Q1471" s="294"/>
      <c r="R1471" s="292"/>
      <c r="S1471" s="291"/>
    </row>
    <row r="1472" spans="1:19" ht="14.4">
      <c r="A1472" s="36">
        <f t="shared" si="185"/>
        <v>149</v>
      </c>
      <c r="B1472" s="526"/>
      <c r="C1472" s="36" t="str">
        <f>VLOOKUP('Employee Salary Payroll Tax '!B1474,'Employee Salary Payroll Tax '!$D$1:$E$7,2,FALSE)</f>
        <v>NonUnion</v>
      </c>
      <c r="D1472" s="61">
        <f t="shared" si="178"/>
        <v>2.98E-2</v>
      </c>
      <c r="E1472" s="351">
        <f>'Employee Salary Payroll Tax '!N1474</f>
        <v>15892.15</v>
      </c>
      <c r="F1472" s="351">
        <f t="shared" si="179"/>
        <v>16365.736070000001</v>
      </c>
      <c r="G1472" s="352"/>
      <c r="H1472" s="351">
        <f t="shared" si="183"/>
        <v>111307.85</v>
      </c>
      <c r="I1472" s="351">
        <f t="shared" si="180"/>
        <v>473.5860700000012</v>
      </c>
      <c r="J1472" s="351">
        <f t="shared" si="181"/>
        <v>29.362336340000073</v>
      </c>
      <c r="K1472" s="635">
        <f>SUM('Employee Salary Payroll Tax '!I1474:K1474)</f>
        <v>0.15</v>
      </c>
      <c r="L1472" s="635">
        <f>'Employee Salary Payroll Tax '!H1474</f>
        <v>0</v>
      </c>
      <c r="M1472" s="293">
        <f t="shared" si="184"/>
        <v>15892</v>
      </c>
      <c r="N1472" s="359">
        <f t="shared" si="182"/>
        <v>2.7713999998256185E-4</v>
      </c>
      <c r="O1472" s="331"/>
      <c r="P1472" s="61"/>
      <c r="Q1472" s="294"/>
      <c r="R1472" s="292"/>
      <c r="S1472" s="291"/>
    </row>
    <row r="1473" spans="1:19" ht="14.4">
      <c r="A1473" s="36">
        <f t="shared" si="185"/>
        <v>150</v>
      </c>
      <c r="B1473" s="526"/>
      <c r="C1473" s="36" t="str">
        <f>VLOOKUP('Employee Salary Payroll Tax '!B1475,'Employee Salary Payroll Tax '!$D$1:$E$7,2,FALSE)</f>
        <v>NonUnion</v>
      </c>
      <c r="D1473" s="61">
        <f t="shared" si="178"/>
        <v>2.98E-2</v>
      </c>
      <c r="E1473" s="351">
        <f>'Employee Salary Payroll Tax '!N1475</f>
        <v>9193.7099999999991</v>
      </c>
      <c r="F1473" s="351">
        <f t="shared" si="179"/>
        <v>9467.6825580000004</v>
      </c>
      <c r="G1473" s="352"/>
      <c r="H1473" s="351">
        <f t="shared" si="183"/>
        <v>118006.29000000001</v>
      </c>
      <c r="I1473" s="351">
        <f t="shared" si="180"/>
        <v>273.9725580000013</v>
      </c>
      <c r="J1473" s="351">
        <f t="shared" si="181"/>
        <v>16.986298596000079</v>
      </c>
      <c r="K1473" s="635">
        <f>SUM('Employee Salary Payroll Tax '!I1475:K1475)</f>
        <v>2912.14</v>
      </c>
      <c r="L1473" s="635">
        <f>'Employee Salary Payroll Tax '!H1475</f>
        <v>0</v>
      </c>
      <c r="M1473" s="293">
        <f t="shared" si="184"/>
        <v>6281.57</v>
      </c>
      <c r="N1473" s="359">
        <f t="shared" si="182"/>
        <v>5.3804698634147909</v>
      </c>
      <c r="O1473" s="331"/>
      <c r="P1473" s="61"/>
      <c r="Q1473" s="294"/>
      <c r="R1473" s="292"/>
      <c r="S1473" s="291"/>
    </row>
    <row r="1474" spans="1:19" ht="14.4">
      <c r="A1474" s="36">
        <f t="shared" si="185"/>
        <v>151</v>
      </c>
      <c r="B1474" s="526"/>
      <c r="C1474" s="36" t="str">
        <f>VLOOKUP('Employee Salary Payroll Tax '!B1476,'Employee Salary Payroll Tax '!$D$1:$E$7,2,FALSE)</f>
        <v>NonUnion</v>
      </c>
      <c r="D1474" s="61">
        <f t="shared" si="178"/>
        <v>2.98E-2</v>
      </c>
      <c r="E1474" s="351">
        <f>'Employee Salary Payroll Tax '!N1476</f>
        <v>56940.85</v>
      </c>
      <c r="F1474" s="351">
        <f t="shared" si="179"/>
        <v>58637.687330000001</v>
      </c>
      <c r="G1474" s="352"/>
      <c r="H1474" s="351">
        <f t="shared" si="183"/>
        <v>70259.149999999994</v>
      </c>
      <c r="I1474" s="351">
        <f t="shared" si="180"/>
        <v>1696.8373300000021</v>
      </c>
      <c r="J1474" s="351">
        <f t="shared" si="181"/>
        <v>105.20391446000014</v>
      </c>
      <c r="K1474" s="635">
        <f>SUM('Employee Salary Payroll Tax '!I1476:K1476)</f>
        <v>10276.209999999999</v>
      </c>
      <c r="L1474" s="635">
        <f>'Employee Salary Payroll Tax '!H1476</f>
        <v>0</v>
      </c>
      <c r="M1474" s="293">
        <f t="shared" si="184"/>
        <v>46664.639999999999</v>
      </c>
      <c r="N1474" s="359">
        <f t="shared" si="182"/>
        <v>18.986325595666582</v>
      </c>
      <c r="O1474" s="331"/>
      <c r="P1474" s="61"/>
      <c r="Q1474" s="294"/>
      <c r="R1474" s="292"/>
      <c r="S1474" s="291"/>
    </row>
    <row r="1475" spans="1:19" ht="14.4">
      <c r="A1475" s="36">
        <f t="shared" si="185"/>
        <v>152</v>
      </c>
      <c r="B1475" s="526"/>
      <c r="C1475" s="36" t="str">
        <f>VLOOKUP('Employee Salary Payroll Tax '!B1477,'Employee Salary Payroll Tax '!$D$1:$E$7,2,FALSE)</f>
        <v>NonUnion</v>
      </c>
      <c r="D1475" s="61">
        <f t="shared" si="178"/>
        <v>2.98E-2</v>
      </c>
      <c r="E1475" s="351">
        <f>'Employee Salary Payroll Tax '!N1477</f>
        <v>101253.68</v>
      </c>
      <c r="F1475" s="351">
        <f t="shared" si="179"/>
        <v>104271.039664</v>
      </c>
      <c r="G1475" s="352"/>
      <c r="H1475" s="351">
        <f t="shared" si="183"/>
        <v>25946.320000000007</v>
      </c>
      <c r="I1475" s="351">
        <f t="shared" si="180"/>
        <v>3017.3596640000032</v>
      </c>
      <c r="J1475" s="351">
        <f t="shared" si="181"/>
        <v>187.07629916800019</v>
      </c>
      <c r="K1475" s="635">
        <f>SUM('Employee Salary Payroll Tax '!I1477:K1477)</f>
        <v>42976.08</v>
      </c>
      <c r="L1475" s="635">
        <f>'Employee Salary Payroll Tax '!H1477</f>
        <v>0</v>
      </c>
      <c r="M1475" s="293">
        <f t="shared" si="184"/>
        <v>58277.599999999991</v>
      </c>
      <c r="N1475" s="359">
        <f t="shared" si="182"/>
        <v>79.402605407215901</v>
      </c>
      <c r="O1475" s="331"/>
      <c r="P1475" s="61"/>
      <c r="Q1475" s="294"/>
      <c r="R1475" s="292"/>
      <c r="S1475" s="291"/>
    </row>
    <row r="1476" spans="1:19" ht="14.4">
      <c r="A1476" s="36">
        <f t="shared" si="185"/>
        <v>153</v>
      </c>
      <c r="B1476" s="526"/>
      <c r="C1476" s="36" t="str">
        <f>VLOOKUP('Employee Salary Payroll Tax '!B1478,'Employee Salary Payroll Tax '!$D$1:$E$7,2,FALSE)</f>
        <v>NonUnion</v>
      </c>
      <c r="D1476" s="61">
        <f t="shared" si="178"/>
        <v>2.98E-2</v>
      </c>
      <c r="E1476" s="351">
        <f>'Employee Salary Payroll Tax '!N1478</f>
        <v>44801.24</v>
      </c>
      <c r="F1476" s="351">
        <f t="shared" si="179"/>
        <v>46136.316952000001</v>
      </c>
      <c r="G1476" s="352"/>
      <c r="H1476" s="351">
        <f t="shared" si="183"/>
        <v>82398.760000000009</v>
      </c>
      <c r="I1476" s="351">
        <f t="shared" si="180"/>
        <v>1335.0769520000031</v>
      </c>
      <c r="J1476" s="351">
        <f t="shared" si="181"/>
        <v>82.774771024000188</v>
      </c>
      <c r="K1476" s="635">
        <f>SUM('Employee Salary Payroll Tax '!I1478:K1478)</f>
        <v>4117.71</v>
      </c>
      <c r="L1476" s="635">
        <f>'Employee Salary Payroll Tax '!H1478</f>
        <v>0</v>
      </c>
      <c r="M1476" s="293">
        <f t="shared" si="184"/>
        <v>40683.53</v>
      </c>
      <c r="N1476" s="359">
        <f t="shared" si="182"/>
        <v>7.6078809958302029</v>
      </c>
      <c r="O1476" s="331"/>
      <c r="P1476" s="61"/>
      <c r="Q1476" s="294"/>
      <c r="R1476" s="292"/>
      <c r="S1476" s="291"/>
    </row>
    <row r="1477" spans="1:19" ht="14.4">
      <c r="A1477" s="36">
        <f t="shared" si="185"/>
        <v>154</v>
      </c>
      <c r="B1477" s="526"/>
      <c r="C1477" s="36" t="str">
        <f>VLOOKUP('Employee Salary Payroll Tax '!B1479,'Employee Salary Payroll Tax '!$D$1:$E$7,2,FALSE)</f>
        <v>NonUnion</v>
      </c>
      <c r="D1477" s="61">
        <f t="shared" si="178"/>
        <v>2.98E-2</v>
      </c>
      <c r="E1477" s="351">
        <f>'Employee Salary Payroll Tax '!N1479</f>
        <v>104685.19</v>
      </c>
      <c r="F1477" s="351">
        <f t="shared" si="179"/>
        <v>107804.80866200001</v>
      </c>
      <c r="G1477" s="352"/>
      <c r="H1477" s="351">
        <f t="shared" si="183"/>
        <v>22514.809999999998</v>
      </c>
      <c r="I1477" s="351">
        <f t="shared" si="180"/>
        <v>3119.618662000008</v>
      </c>
      <c r="J1477" s="351">
        <f t="shared" si="181"/>
        <v>193.41635704400051</v>
      </c>
      <c r="K1477" s="635">
        <f>SUM('Employee Salary Payroll Tax '!I1479:K1479)</f>
        <v>72221.5</v>
      </c>
      <c r="L1477" s="635">
        <f>'Employee Salary Payroll Tax '!H1479</f>
        <v>0</v>
      </c>
      <c r="M1477" s="293">
        <f t="shared" si="184"/>
        <v>32463.690000000002</v>
      </c>
      <c r="N1477" s="359">
        <f t="shared" si="182"/>
        <v>133.43644339872571</v>
      </c>
      <c r="O1477" s="331"/>
      <c r="P1477" s="61"/>
      <c r="Q1477" s="294"/>
      <c r="R1477" s="292"/>
      <c r="S1477" s="291"/>
    </row>
    <row r="1478" spans="1:19" ht="14.4">
      <c r="A1478" s="36">
        <f t="shared" si="185"/>
        <v>155</v>
      </c>
      <c r="B1478" s="526"/>
      <c r="C1478" s="36" t="str">
        <f>VLOOKUP('Employee Salary Payroll Tax '!B1480,'Employee Salary Payroll Tax '!$D$1:$E$7,2,FALSE)</f>
        <v>NonUnion</v>
      </c>
      <c r="D1478" s="61">
        <f t="shared" si="178"/>
        <v>2.98E-2</v>
      </c>
      <c r="E1478" s="351">
        <f>'Employee Salary Payroll Tax '!N1480</f>
        <v>56999.62</v>
      </c>
      <c r="F1478" s="351">
        <f t="shared" si="179"/>
        <v>58698.208676000002</v>
      </c>
      <c r="G1478" s="352"/>
      <c r="H1478" s="351">
        <f t="shared" si="183"/>
        <v>70200.38</v>
      </c>
      <c r="I1478" s="351">
        <f t="shared" si="180"/>
        <v>1698.5886759999994</v>
      </c>
      <c r="J1478" s="351">
        <f t="shared" si="181"/>
        <v>105.31249791199996</v>
      </c>
      <c r="K1478" s="635">
        <f>SUM('Employee Salary Payroll Tax '!I1480:K1480)</f>
        <v>23689.599999999999</v>
      </c>
      <c r="L1478" s="635">
        <f>'Employee Salary Payroll Tax '!H1480</f>
        <v>0</v>
      </c>
      <c r="M1478" s="293">
        <f t="shared" si="184"/>
        <v>33310.020000000004</v>
      </c>
      <c r="N1478" s="359">
        <f t="shared" si="182"/>
        <v>43.768904959232096</v>
      </c>
      <c r="O1478" s="331"/>
      <c r="P1478" s="61"/>
      <c r="Q1478" s="294"/>
      <c r="R1478" s="292"/>
      <c r="S1478" s="291"/>
    </row>
    <row r="1479" spans="1:19" ht="14.4">
      <c r="A1479" s="36">
        <f t="shared" si="185"/>
        <v>156</v>
      </c>
      <c r="B1479" s="526"/>
      <c r="C1479" s="36" t="str">
        <f>VLOOKUP('Employee Salary Payroll Tax '!B1481,'Employee Salary Payroll Tax '!$D$1:$E$7,2,FALSE)</f>
        <v>UA</v>
      </c>
      <c r="D1479" s="61">
        <f t="shared" si="178"/>
        <v>0.03</v>
      </c>
      <c r="E1479" s="351">
        <f>'Employee Salary Payroll Tax '!N1481</f>
        <v>65218.76</v>
      </c>
      <c r="F1479" s="351">
        <f t="shared" si="179"/>
        <v>67175.322800000009</v>
      </c>
      <c r="G1479" s="352"/>
      <c r="H1479" s="351">
        <f t="shared" si="183"/>
        <v>61981.24</v>
      </c>
      <c r="I1479" s="351">
        <f t="shared" si="180"/>
        <v>1956.562800000007</v>
      </c>
      <c r="J1479" s="351">
        <f t="shared" si="181"/>
        <v>121.30689360000044</v>
      </c>
      <c r="K1479" s="635">
        <f>SUM('Employee Salary Payroll Tax '!I1481:K1481)</f>
        <v>12952.9</v>
      </c>
      <c r="L1479" s="635">
        <f>'Employee Salary Payroll Tax '!H1481</f>
        <v>0</v>
      </c>
      <c r="M1479" s="293">
        <f t="shared" si="184"/>
        <v>52265.86</v>
      </c>
      <c r="N1479" s="359">
        <f t="shared" si="182"/>
        <v>24.092393999630676</v>
      </c>
      <c r="O1479" s="331"/>
      <c r="P1479" s="61"/>
      <c r="Q1479" s="294"/>
      <c r="R1479" s="292"/>
      <c r="S1479" s="291"/>
    </row>
    <row r="1480" spans="1:19" ht="14.4">
      <c r="A1480" s="36">
        <f t="shared" si="185"/>
        <v>157</v>
      </c>
      <c r="B1480" s="526"/>
      <c r="C1480" s="36" t="str">
        <f>VLOOKUP('Employee Salary Payroll Tax '!B1482,'Employee Salary Payroll Tax '!$D$1:$E$7,2,FALSE)</f>
        <v>NonUnion</v>
      </c>
      <c r="D1480" s="61">
        <f t="shared" si="178"/>
        <v>2.98E-2</v>
      </c>
      <c r="E1480" s="351">
        <f>'Employee Salary Payroll Tax '!N1482</f>
        <v>79006.570000000007</v>
      </c>
      <c r="F1480" s="351">
        <f t="shared" si="179"/>
        <v>81360.965786000015</v>
      </c>
      <c r="G1480" s="352"/>
      <c r="H1480" s="351">
        <f t="shared" si="183"/>
        <v>48193.429999999993</v>
      </c>
      <c r="I1480" s="351">
        <f t="shared" si="180"/>
        <v>2354.3957860000082</v>
      </c>
      <c r="J1480" s="351">
        <f t="shared" si="181"/>
        <v>145.97253873200052</v>
      </c>
      <c r="K1480" s="635">
        <f>SUM('Employee Salary Payroll Tax '!I1482:K1482)</f>
        <v>31804.52</v>
      </c>
      <c r="L1480" s="635">
        <f>'Employee Salary Payroll Tax '!H1482</f>
        <v>0</v>
      </c>
      <c r="M1480" s="293">
        <f t="shared" si="184"/>
        <v>47202.05</v>
      </c>
      <c r="N1480" s="359">
        <f t="shared" si="182"/>
        <v>58.762031151256444</v>
      </c>
      <c r="O1480" s="331"/>
      <c r="P1480" s="61"/>
      <c r="Q1480" s="294"/>
      <c r="R1480" s="292"/>
      <c r="S1480" s="291"/>
    </row>
    <row r="1481" spans="1:19" ht="14.4">
      <c r="A1481" s="36">
        <f t="shared" si="185"/>
        <v>158</v>
      </c>
      <c r="B1481" s="526"/>
      <c r="C1481" s="36" t="str">
        <f>VLOOKUP('Employee Salary Payroll Tax '!B1483,'Employee Salary Payroll Tax '!$D$1:$E$7,2,FALSE)</f>
        <v>NonUnion</v>
      </c>
      <c r="D1481" s="61">
        <f t="shared" si="178"/>
        <v>2.98E-2</v>
      </c>
      <c r="E1481" s="351">
        <f>'Employee Salary Payroll Tax '!N1483</f>
        <v>102349.27</v>
      </c>
      <c r="F1481" s="351">
        <f t="shared" si="179"/>
        <v>105399.27824600002</v>
      </c>
      <c r="G1481" s="352"/>
      <c r="H1481" s="351">
        <f t="shared" si="183"/>
        <v>24850.729999999996</v>
      </c>
      <c r="I1481" s="351">
        <f t="shared" si="180"/>
        <v>3050.0082460000122</v>
      </c>
      <c r="J1481" s="351">
        <f t="shared" si="181"/>
        <v>189.10051125200076</v>
      </c>
      <c r="K1481" s="635">
        <f>SUM('Employee Salary Payroll Tax '!I1483:K1483)</f>
        <v>56909.41</v>
      </c>
      <c r="L1481" s="635">
        <f>'Employee Salary Payroll Tax '!H1483</f>
        <v>0</v>
      </c>
      <c r="M1481" s="293">
        <f t="shared" si="184"/>
        <v>45439.86</v>
      </c>
      <c r="N1481" s="359">
        <f t="shared" si="182"/>
        <v>105.14582591497312</v>
      </c>
      <c r="O1481" s="331"/>
      <c r="P1481" s="61"/>
      <c r="Q1481" s="294"/>
      <c r="R1481" s="292"/>
      <c r="S1481" s="291"/>
    </row>
    <row r="1482" spans="1:19" ht="14.4">
      <c r="A1482" s="36">
        <f t="shared" si="185"/>
        <v>159</v>
      </c>
      <c r="B1482" s="526"/>
      <c r="C1482" s="36" t="str">
        <f>VLOOKUP('Employee Salary Payroll Tax '!B1484,'Employee Salary Payroll Tax '!$D$1:$E$7,2,FALSE)</f>
        <v>NonUnion</v>
      </c>
      <c r="D1482" s="61">
        <f t="shared" si="178"/>
        <v>2.98E-2</v>
      </c>
      <c r="E1482" s="351">
        <f>'Employee Salary Payroll Tax '!N1484</f>
        <v>91192.960000000006</v>
      </c>
      <c r="F1482" s="351">
        <f t="shared" si="179"/>
        <v>93910.510208000007</v>
      </c>
      <c r="G1482" s="352"/>
      <c r="H1482" s="351">
        <f t="shared" si="183"/>
        <v>36007.039999999994</v>
      </c>
      <c r="I1482" s="351">
        <f t="shared" si="180"/>
        <v>2717.5502080000006</v>
      </c>
      <c r="J1482" s="351">
        <f t="shared" si="181"/>
        <v>168.48811289600005</v>
      </c>
      <c r="K1482" s="635">
        <f>SUM('Employee Salary Payroll Tax '!I1484:K1484)</f>
        <v>31209.18</v>
      </c>
      <c r="L1482" s="635">
        <f>'Employee Salary Payroll Tax '!H1484</f>
        <v>0</v>
      </c>
      <c r="M1482" s="293">
        <f t="shared" si="184"/>
        <v>59983.780000000006</v>
      </c>
      <c r="N1482" s="359">
        <f t="shared" si="182"/>
        <v>57.662080967367707</v>
      </c>
      <c r="O1482" s="331"/>
      <c r="P1482" s="61"/>
      <c r="Q1482" s="294"/>
      <c r="R1482" s="292"/>
      <c r="S1482" s="291"/>
    </row>
    <row r="1483" spans="1:19" ht="14.4">
      <c r="A1483" s="36">
        <f t="shared" si="185"/>
        <v>160</v>
      </c>
      <c r="B1483" s="526"/>
      <c r="C1483" s="36" t="str">
        <f>VLOOKUP('Employee Salary Payroll Tax '!B1485,'Employee Salary Payroll Tax '!$D$1:$E$7,2,FALSE)</f>
        <v>IBEW</v>
      </c>
      <c r="D1483" s="61">
        <f t="shared" si="178"/>
        <v>6.875E-3</v>
      </c>
      <c r="E1483" s="351">
        <f>'Employee Salary Payroll Tax '!N1485</f>
        <v>56499.05</v>
      </c>
      <c r="F1483" s="351">
        <f t="shared" si="179"/>
        <v>56887.480968750002</v>
      </c>
      <c r="G1483" s="352"/>
      <c r="H1483" s="351">
        <f t="shared" si="183"/>
        <v>70700.95</v>
      </c>
      <c r="I1483" s="351">
        <f t="shared" si="180"/>
        <v>388.43096874999901</v>
      </c>
      <c r="J1483" s="351">
        <f t="shared" si="181"/>
        <v>24.082720062499938</v>
      </c>
      <c r="K1483" s="635">
        <f>SUM('Employee Salary Payroll Tax '!I1485:K1485)</f>
        <v>56539.87</v>
      </c>
      <c r="L1483" s="635">
        <f>'Employee Salary Payroll Tax '!H1485</f>
        <v>0.44</v>
      </c>
      <c r="M1483" s="293">
        <f t="shared" si="184"/>
        <v>-41.259999999999707</v>
      </c>
      <c r="N1483" s="359">
        <f t="shared" si="182"/>
        <v>24.10011958707338</v>
      </c>
      <c r="O1483" s="331"/>
      <c r="P1483" s="61"/>
      <c r="Q1483" s="294"/>
      <c r="R1483" s="292"/>
      <c r="S1483" s="291"/>
    </row>
    <row r="1484" spans="1:19" ht="14.4">
      <c r="A1484" s="36">
        <f t="shared" si="185"/>
        <v>161</v>
      </c>
      <c r="B1484" s="526"/>
      <c r="C1484" s="36" t="str">
        <f>VLOOKUP('Employee Salary Payroll Tax '!B1486,'Employee Salary Payroll Tax '!$D$1:$E$7,2,FALSE)</f>
        <v>NonUnion</v>
      </c>
      <c r="D1484" s="61">
        <f t="shared" si="178"/>
        <v>2.98E-2</v>
      </c>
      <c r="E1484" s="351">
        <f>'Employee Salary Payroll Tax '!N1486</f>
        <v>60320.14</v>
      </c>
      <c r="F1484" s="351">
        <f t="shared" si="179"/>
        <v>62117.680172</v>
      </c>
      <c r="G1484" s="352"/>
      <c r="H1484" s="351">
        <f t="shared" si="183"/>
        <v>66879.86</v>
      </c>
      <c r="I1484" s="351">
        <f t="shared" si="180"/>
        <v>1797.5401720000009</v>
      </c>
      <c r="J1484" s="351">
        <f t="shared" si="181"/>
        <v>111.44749066400006</v>
      </c>
      <c r="K1484" s="635">
        <f>SUM('Employee Salary Payroll Tax '!I1486:K1486)</f>
        <v>60320.14</v>
      </c>
      <c r="L1484" s="635">
        <f>'Employee Salary Payroll Tax '!H1486</f>
        <v>0</v>
      </c>
      <c r="M1484" s="293">
        <f t="shared" si="184"/>
        <v>0</v>
      </c>
      <c r="N1484" s="359">
        <f t="shared" si="182"/>
        <v>111.44749066215246</v>
      </c>
      <c r="O1484" s="331"/>
      <c r="P1484" s="61"/>
      <c r="Q1484" s="294"/>
      <c r="R1484" s="292"/>
      <c r="S1484" s="291"/>
    </row>
    <row r="1485" spans="1:19" ht="14.4">
      <c r="A1485" s="36">
        <f t="shared" si="185"/>
        <v>162</v>
      </c>
      <c r="B1485" s="526"/>
      <c r="C1485" s="36" t="str">
        <f>VLOOKUP('Employee Salary Payroll Tax '!B1487,'Employee Salary Payroll Tax '!$D$1:$E$7,2,FALSE)</f>
        <v>IBEW</v>
      </c>
      <c r="D1485" s="61">
        <f t="shared" si="178"/>
        <v>6.875E-3</v>
      </c>
      <c r="E1485" s="351">
        <f>'Employee Salary Payroll Tax '!N1487</f>
        <v>2700.6</v>
      </c>
      <c r="F1485" s="351">
        <f t="shared" si="179"/>
        <v>2719.1666249999998</v>
      </c>
      <c r="G1485" s="352"/>
      <c r="H1485" s="351">
        <f t="shared" si="183"/>
        <v>124499.4</v>
      </c>
      <c r="I1485" s="351">
        <f t="shared" si="180"/>
        <v>18.566624999999931</v>
      </c>
      <c r="J1485" s="351">
        <f t="shared" si="181"/>
        <v>1.1511307499999957</v>
      </c>
      <c r="K1485" s="635">
        <f>SUM('Employee Salary Payroll Tax '!I1487:K1487)</f>
        <v>2698.61</v>
      </c>
      <c r="L1485" s="635">
        <f>'Employee Salary Payroll Tax '!H1487</f>
        <v>0</v>
      </c>
      <c r="M1485" s="293">
        <f t="shared" si="184"/>
        <v>1.9899999999997817</v>
      </c>
      <c r="N1485" s="359">
        <f t="shared" si="182"/>
        <v>1.1502825120740598</v>
      </c>
      <c r="O1485" s="331"/>
      <c r="P1485" s="61"/>
      <c r="Q1485" s="294"/>
      <c r="R1485" s="292"/>
      <c r="S1485" s="291"/>
    </row>
    <row r="1486" spans="1:19" ht="14.4">
      <c r="A1486" s="36">
        <f t="shared" si="185"/>
        <v>163</v>
      </c>
      <c r="B1486" s="526"/>
      <c r="C1486" s="36" t="str">
        <f>VLOOKUP('Employee Salary Payroll Tax '!B1488,'Employee Salary Payroll Tax '!$D$1:$E$7,2,FALSE)</f>
        <v>Not Assigned</v>
      </c>
      <c r="D1486" s="61">
        <f t="shared" si="178"/>
        <v>0</v>
      </c>
      <c r="E1486" s="351">
        <f>'Employee Salary Payroll Tax '!N1488</f>
        <v>0.01</v>
      </c>
      <c r="F1486" s="351">
        <f t="shared" si="179"/>
        <v>0.01</v>
      </c>
      <c r="G1486" s="352"/>
      <c r="H1486" s="351">
        <f t="shared" si="183"/>
        <v>127199.99</v>
      </c>
      <c r="I1486" s="351">
        <f t="shared" si="180"/>
        <v>0</v>
      </c>
      <c r="J1486" s="351">
        <f t="shared" si="181"/>
        <v>0</v>
      </c>
      <c r="K1486" s="635">
        <f>SUM('Employee Salary Payroll Tax '!I1488:K1488)</f>
        <v>4.160000000000001</v>
      </c>
      <c r="L1486" s="635">
        <f>'Employee Salary Payroll Tax '!H1488</f>
        <v>0</v>
      </c>
      <c r="M1486" s="293">
        <f t="shared" si="184"/>
        <v>-4.1500000000000012</v>
      </c>
      <c r="N1486" s="359">
        <f t="shared" si="182"/>
        <v>0</v>
      </c>
      <c r="O1486" s="331"/>
      <c r="P1486" s="61"/>
      <c r="Q1486" s="294"/>
      <c r="R1486" s="292"/>
      <c r="S1486" s="291"/>
    </row>
    <row r="1487" spans="1:19" ht="14.4">
      <c r="A1487" s="36">
        <f t="shared" si="185"/>
        <v>164</v>
      </c>
      <c r="B1487" s="526"/>
      <c r="C1487" s="36" t="str">
        <f>VLOOKUP('Employee Salary Payroll Tax '!B1489,'Employee Salary Payroll Tax '!$D$1:$E$7,2,FALSE)</f>
        <v>IBEW</v>
      </c>
      <c r="D1487" s="61">
        <f t="shared" si="178"/>
        <v>6.875E-3</v>
      </c>
      <c r="E1487" s="351">
        <f>'Employee Salary Payroll Tax '!N1489</f>
        <v>56455.96</v>
      </c>
      <c r="F1487" s="351">
        <f t="shared" si="179"/>
        <v>56844.094724999995</v>
      </c>
      <c r="G1487" s="352"/>
      <c r="H1487" s="351">
        <f t="shared" si="183"/>
        <v>70744.040000000008</v>
      </c>
      <c r="I1487" s="351">
        <f t="shared" si="180"/>
        <v>388.13472499999625</v>
      </c>
      <c r="J1487" s="351">
        <f t="shared" si="181"/>
        <v>24.064352949999769</v>
      </c>
      <c r="K1487" s="635">
        <f>SUM('Employee Salary Payroll Tax '!I1489:K1489)</f>
        <v>56455.96</v>
      </c>
      <c r="L1487" s="635">
        <f>'Employee Salary Payroll Tax '!H1489</f>
        <v>0</v>
      </c>
      <c r="M1487" s="293">
        <f t="shared" si="184"/>
        <v>0</v>
      </c>
      <c r="N1487" s="359">
        <f t="shared" si="182"/>
        <v>24.064352949573518</v>
      </c>
      <c r="O1487" s="331"/>
      <c r="P1487" s="61"/>
      <c r="Q1487" s="294"/>
      <c r="R1487" s="292"/>
      <c r="S1487" s="291"/>
    </row>
    <row r="1488" spans="1:19" ht="14.4">
      <c r="A1488" s="36">
        <f t="shared" si="185"/>
        <v>165</v>
      </c>
      <c r="B1488" s="526"/>
      <c r="C1488" s="36" t="str">
        <f>VLOOKUP('Employee Salary Payroll Tax '!B1490,'Employee Salary Payroll Tax '!$D$1:$E$7,2,FALSE)</f>
        <v>NonUnion</v>
      </c>
      <c r="D1488" s="61">
        <f t="shared" si="178"/>
        <v>2.98E-2</v>
      </c>
      <c r="E1488" s="351">
        <f>'Employee Salary Payroll Tax '!N1490</f>
        <v>23281.48</v>
      </c>
      <c r="F1488" s="351">
        <f t="shared" si="179"/>
        <v>23975.268104000002</v>
      </c>
      <c r="G1488" s="352"/>
      <c r="H1488" s="351">
        <f t="shared" si="183"/>
        <v>103918.52</v>
      </c>
      <c r="I1488" s="351">
        <f t="shared" si="180"/>
        <v>693.78810400000293</v>
      </c>
      <c r="J1488" s="351">
        <f t="shared" si="181"/>
        <v>43.01486244800018</v>
      </c>
      <c r="K1488" s="635">
        <f>SUM('Employee Salary Payroll Tax '!I1490:K1490)</f>
        <v>1722.69</v>
      </c>
      <c r="L1488" s="635">
        <f>'Employee Salary Payroll Tax '!H1490</f>
        <v>0</v>
      </c>
      <c r="M1488" s="293">
        <f t="shared" si="184"/>
        <v>21558.79</v>
      </c>
      <c r="N1488" s="359">
        <f t="shared" si="182"/>
        <v>3.1828420438633023</v>
      </c>
      <c r="O1488" s="331"/>
      <c r="P1488" s="61"/>
      <c r="Q1488" s="294"/>
      <c r="R1488" s="292"/>
      <c r="S1488" s="291"/>
    </row>
    <row r="1489" spans="1:19" ht="14.4">
      <c r="A1489" s="36">
        <f t="shared" si="185"/>
        <v>166</v>
      </c>
      <c r="B1489" s="526"/>
      <c r="C1489" s="36" t="str">
        <f>VLOOKUP('Employee Salary Payroll Tax '!B1491,'Employee Salary Payroll Tax '!$D$1:$E$7,2,FALSE)</f>
        <v>NonUnion</v>
      </c>
      <c r="D1489" s="61">
        <f t="shared" ref="D1489:D1552" si="186">VLOOKUP(C1489,C$9:D$12,2)</f>
        <v>2.98E-2</v>
      </c>
      <c r="E1489" s="351">
        <f>'Employee Salary Payroll Tax '!N1491</f>
        <v>42583.82</v>
      </c>
      <c r="F1489" s="351">
        <f t="shared" ref="F1489:F1552" si="187">E1489*(1+D1489)</f>
        <v>43852.817836000002</v>
      </c>
      <c r="G1489" s="352"/>
      <c r="H1489" s="351">
        <f t="shared" si="183"/>
        <v>84616.18</v>
      </c>
      <c r="I1489" s="351">
        <f t="shared" ref="I1489:I1552" si="188">F1489-E1489</f>
        <v>1268.9978360000023</v>
      </c>
      <c r="J1489" s="351">
        <f t="shared" ref="J1489:J1552" si="189">IF(H1489&gt;I1489,I1489*$J$12,H1489*$J$12)</f>
        <v>78.677865832000137</v>
      </c>
      <c r="K1489" s="635">
        <f>SUM('Employee Salary Payroll Tax '!I1491:K1491)</f>
        <v>42583.82</v>
      </c>
      <c r="L1489" s="635">
        <f>'Employee Salary Payroll Tax '!H1491</f>
        <v>0</v>
      </c>
      <c r="M1489" s="293">
        <f t="shared" si="184"/>
        <v>0</v>
      </c>
      <c r="N1489" s="359">
        <f t="shared" ref="N1489:N1552" si="190">J1489*K1489/(SUM(K1489:M1489)+0.000001)</f>
        <v>78.677865830152527</v>
      </c>
      <c r="O1489" s="331"/>
      <c r="P1489" s="61"/>
      <c r="Q1489" s="294"/>
      <c r="R1489" s="292"/>
      <c r="S1489" s="291"/>
    </row>
    <row r="1490" spans="1:19" ht="14.4">
      <c r="A1490" s="36">
        <f t="shared" si="185"/>
        <v>167</v>
      </c>
      <c r="B1490" s="526"/>
      <c r="C1490" s="36" t="str">
        <f>VLOOKUP('Employee Salary Payroll Tax '!B1492,'Employee Salary Payroll Tax '!$D$1:$E$7,2,FALSE)</f>
        <v>NonUnion</v>
      </c>
      <c r="D1490" s="61">
        <f t="shared" si="186"/>
        <v>2.98E-2</v>
      </c>
      <c r="E1490" s="351">
        <f>'Employee Salary Payroll Tax '!N1492</f>
        <v>109282.19</v>
      </c>
      <c r="F1490" s="351">
        <f t="shared" si="187"/>
        <v>112538.799262</v>
      </c>
      <c r="G1490" s="352"/>
      <c r="H1490" s="351">
        <f t="shared" ref="H1490:H1553" si="191">IF(E1490&gt;$H$12,0,$H$12-E1490)</f>
        <v>17917.809999999998</v>
      </c>
      <c r="I1490" s="351">
        <f t="shared" si="188"/>
        <v>3256.6092619999981</v>
      </c>
      <c r="J1490" s="351">
        <f t="shared" si="189"/>
        <v>201.90977424399989</v>
      </c>
      <c r="K1490" s="635">
        <f>SUM('Employee Salary Payroll Tax '!I1492:K1492)</f>
        <v>109282.19</v>
      </c>
      <c r="L1490" s="635">
        <f>'Employee Salary Payroll Tax '!H1492</f>
        <v>0</v>
      </c>
      <c r="M1490" s="293">
        <f t="shared" ref="M1490:M1553" si="192">E1490-K1490-L1490</f>
        <v>0</v>
      </c>
      <c r="N1490" s="359">
        <f t="shared" si="190"/>
        <v>201.90977424215231</v>
      </c>
      <c r="O1490" s="331"/>
      <c r="P1490" s="61"/>
      <c r="Q1490" s="294"/>
      <c r="R1490" s="292"/>
      <c r="S1490" s="291"/>
    </row>
    <row r="1491" spans="1:19" ht="14.4">
      <c r="A1491" s="36">
        <f t="shared" si="185"/>
        <v>168</v>
      </c>
      <c r="B1491" s="526"/>
      <c r="C1491" s="36" t="str">
        <f>VLOOKUP('Employee Salary Payroll Tax '!B1493,'Employee Salary Payroll Tax '!$D$1:$E$7,2,FALSE)</f>
        <v>NonUnion</v>
      </c>
      <c r="D1491" s="61">
        <f t="shared" si="186"/>
        <v>2.98E-2</v>
      </c>
      <c r="E1491" s="351">
        <f>'Employee Salary Payroll Tax '!N1493</f>
        <v>75650.899999999994</v>
      </c>
      <c r="F1491" s="351">
        <f t="shared" si="187"/>
        <v>77905.296820000003</v>
      </c>
      <c r="G1491" s="352"/>
      <c r="H1491" s="351">
        <f t="shared" si="191"/>
        <v>51549.100000000006</v>
      </c>
      <c r="I1491" s="351">
        <f t="shared" si="188"/>
        <v>2254.396820000009</v>
      </c>
      <c r="J1491" s="351">
        <f t="shared" si="189"/>
        <v>139.77260284000056</v>
      </c>
      <c r="K1491" s="635">
        <f>SUM('Employee Salary Payroll Tax '!I1493:K1493)</f>
        <v>301.12</v>
      </c>
      <c r="L1491" s="635">
        <f>'Employee Salary Payroll Tax '!H1493</f>
        <v>0</v>
      </c>
      <c r="M1491" s="293">
        <f t="shared" si="192"/>
        <v>75349.78</v>
      </c>
      <c r="N1491" s="359">
        <f t="shared" si="190"/>
        <v>0.55634931199264814</v>
      </c>
      <c r="O1491" s="331"/>
      <c r="P1491" s="61"/>
      <c r="Q1491" s="294"/>
      <c r="R1491" s="292"/>
      <c r="S1491" s="291"/>
    </row>
    <row r="1492" spans="1:19" ht="14.4">
      <c r="A1492" s="36">
        <f t="shared" si="185"/>
        <v>169</v>
      </c>
      <c r="B1492" s="526"/>
      <c r="C1492" s="36" t="str">
        <f>VLOOKUP('Employee Salary Payroll Tax '!B1494,'Employee Salary Payroll Tax '!$D$1:$E$7,2,FALSE)</f>
        <v>NonUnion</v>
      </c>
      <c r="D1492" s="61">
        <f t="shared" si="186"/>
        <v>2.98E-2</v>
      </c>
      <c r="E1492" s="351">
        <f>'Employee Salary Payroll Tax '!N1494</f>
        <v>81818.960000000006</v>
      </c>
      <c r="F1492" s="351">
        <f t="shared" si="187"/>
        <v>84257.165008000011</v>
      </c>
      <c r="G1492" s="352"/>
      <c r="H1492" s="351">
        <f t="shared" si="191"/>
        <v>45381.039999999994</v>
      </c>
      <c r="I1492" s="351">
        <f t="shared" si="188"/>
        <v>2438.2050080000045</v>
      </c>
      <c r="J1492" s="351">
        <f t="shared" si="189"/>
        <v>151.16871049600027</v>
      </c>
      <c r="K1492" s="635">
        <f>SUM('Employee Salary Payroll Tax '!I1494:K1494)</f>
        <v>60358.14</v>
      </c>
      <c r="L1492" s="635">
        <f>'Employee Salary Payroll Tax '!H1494</f>
        <v>1512.21</v>
      </c>
      <c r="M1492" s="293">
        <f t="shared" si="192"/>
        <v>19948.610000000008</v>
      </c>
      <c r="N1492" s="359">
        <f t="shared" si="190"/>
        <v>111.51769946263722</v>
      </c>
      <c r="O1492" s="331"/>
      <c r="P1492" s="61"/>
      <c r="Q1492" s="294"/>
      <c r="R1492" s="292"/>
      <c r="S1492" s="291"/>
    </row>
    <row r="1493" spans="1:19" ht="14.4">
      <c r="A1493" s="36">
        <f t="shared" si="185"/>
        <v>170</v>
      </c>
      <c r="B1493" s="526"/>
      <c r="C1493" s="36" t="str">
        <f>VLOOKUP('Employee Salary Payroll Tax '!B1495,'Employee Salary Payroll Tax '!$D$1:$E$7,2,FALSE)</f>
        <v>NonUnion</v>
      </c>
      <c r="D1493" s="61">
        <f t="shared" si="186"/>
        <v>2.98E-2</v>
      </c>
      <c r="E1493" s="351">
        <f>'Employee Salary Payroll Tax '!N1495</f>
        <v>42566.19</v>
      </c>
      <c r="F1493" s="351">
        <f t="shared" si="187"/>
        <v>43834.662462000008</v>
      </c>
      <c r="G1493" s="352"/>
      <c r="H1493" s="351">
        <f t="shared" si="191"/>
        <v>84633.81</v>
      </c>
      <c r="I1493" s="351">
        <f t="shared" si="188"/>
        <v>1268.4724620000052</v>
      </c>
      <c r="J1493" s="351">
        <f t="shared" si="189"/>
        <v>78.645292644000321</v>
      </c>
      <c r="K1493" s="635">
        <f>SUM('Employee Salary Payroll Tax '!I1495:K1495)</f>
        <v>42566.19</v>
      </c>
      <c r="L1493" s="635">
        <f>'Employee Salary Payroll Tax '!H1495</f>
        <v>0</v>
      </c>
      <c r="M1493" s="293">
        <f t="shared" si="192"/>
        <v>0</v>
      </c>
      <c r="N1493" s="359">
        <f t="shared" si="190"/>
        <v>78.645292642152711</v>
      </c>
      <c r="O1493" s="331"/>
      <c r="P1493" s="61"/>
      <c r="Q1493" s="294"/>
      <c r="R1493" s="292"/>
      <c r="S1493" s="291"/>
    </row>
    <row r="1494" spans="1:19" ht="14.4">
      <c r="A1494" s="36">
        <f t="shared" si="185"/>
        <v>171</v>
      </c>
      <c r="B1494" s="526"/>
      <c r="C1494" s="36" t="str">
        <f>VLOOKUP('Employee Salary Payroll Tax '!B1496,'Employee Salary Payroll Tax '!$D$1:$E$7,2,FALSE)</f>
        <v>NonUnion</v>
      </c>
      <c r="D1494" s="61">
        <f t="shared" si="186"/>
        <v>2.98E-2</v>
      </c>
      <c r="E1494" s="351">
        <f>'Employee Salary Payroll Tax '!N1496</f>
        <v>98007.2</v>
      </c>
      <c r="F1494" s="351">
        <f t="shared" si="187"/>
        <v>100927.81456</v>
      </c>
      <c r="G1494" s="352"/>
      <c r="H1494" s="351">
        <f t="shared" si="191"/>
        <v>29192.800000000003</v>
      </c>
      <c r="I1494" s="351">
        <f t="shared" si="188"/>
        <v>2920.6145600000018</v>
      </c>
      <c r="J1494" s="351">
        <f t="shared" si="189"/>
        <v>181.07810272000012</v>
      </c>
      <c r="K1494" s="635">
        <f>SUM('Employee Salary Payroll Tax '!I1496:K1496)</f>
        <v>30187.4</v>
      </c>
      <c r="L1494" s="635">
        <f>'Employee Salary Payroll Tax '!H1496</f>
        <v>0</v>
      </c>
      <c r="M1494" s="293">
        <f t="shared" si="192"/>
        <v>67819.799999999988</v>
      </c>
      <c r="N1494" s="359">
        <f t="shared" si="190"/>
        <v>55.774240239430966</v>
      </c>
      <c r="O1494" s="331"/>
      <c r="P1494" s="61"/>
      <c r="Q1494" s="294"/>
      <c r="R1494" s="292"/>
      <c r="S1494" s="291"/>
    </row>
    <row r="1495" spans="1:19" ht="14.4">
      <c r="A1495" s="36">
        <f t="shared" si="185"/>
        <v>172</v>
      </c>
      <c r="B1495" s="526"/>
      <c r="C1495" s="36" t="str">
        <f>VLOOKUP('Employee Salary Payroll Tax '!B1497,'Employee Salary Payroll Tax '!$D$1:$E$7,2,FALSE)</f>
        <v>NonUnion</v>
      </c>
      <c r="D1495" s="61">
        <f t="shared" si="186"/>
        <v>2.98E-2</v>
      </c>
      <c r="E1495" s="351">
        <f>'Employee Salary Payroll Tax '!N1497</f>
        <v>76955.19</v>
      </c>
      <c r="F1495" s="351">
        <f t="shared" si="187"/>
        <v>79248.454662000004</v>
      </c>
      <c r="G1495" s="352"/>
      <c r="H1495" s="351">
        <f t="shared" si="191"/>
        <v>50244.81</v>
      </c>
      <c r="I1495" s="351">
        <f t="shared" si="188"/>
        <v>2293.2646620000014</v>
      </c>
      <c r="J1495" s="351">
        <f t="shared" si="189"/>
        <v>142.18240904400008</v>
      </c>
      <c r="K1495" s="635">
        <f>SUM('Employee Salary Payroll Tax '!I1497:K1497)</f>
        <v>2.71</v>
      </c>
      <c r="L1495" s="635">
        <f>'Employee Salary Payroll Tax '!H1497</f>
        <v>0</v>
      </c>
      <c r="M1495" s="293">
        <f t="shared" si="192"/>
        <v>76952.479999999996</v>
      </c>
      <c r="N1495" s="359">
        <f t="shared" si="190"/>
        <v>5.0069959999349397E-3</v>
      </c>
      <c r="O1495" s="331"/>
      <c r="P1495" s="61"/>
      <c r="Q1495" s="294"/>
      <c r="R1495" s="292"/>
      <c r="S1495" s="291"/>
    </row>
    <row r="1496" spans="1:19" ht="14.4">
      <c r="A1496" s="36">
        <f t="shared" si="185"/>
        <v>173</v>
      </c>
      <c r="B1496" s="526"/>
      <c r="C1496" s="36" t="str">
        <f>VLOOKUP('Employee Salary Payroll Tax '!B1498,'Employee Salary Payroll Tax '!$D$1:$E$7,2,FALSE)</f>
        <v>IBEW</v>
      </c>
      <c r="D1496" s="61">
        <f t="shared" si="186"/>
        <v>6.875E-3</v>
      </c>
      <c r="E1496" s="351">
        <f>'Employee Salary Payroll Tax '!N1498</f>
        <v>65927.429999999993</v>
      </c>
      <c r="F1496" s="351">
        <f t="shared" si="187"/>
        <v>66380.68108124999</v>
      </c>
      <c r="G1496" s="352"/>
      <c r="H1496" s="351">
        <f t="shared" si="191"/>
        <v>61272.570000000007</v>
      </c>
      <c r="I1496" s="351">
        <f t="shared" si="188"/>
        <v>453.25108124999679</v>
      </c>
      <c r="J1496" s="351">
        <f t="shared" si="189"/>
        <v>28.101567037499802</v>
      </c>
      <c r="K1496" s="635">
        <f>SUM('Employee Salary Payroll Tax '!I1498:K1498)</f>
        <v>62758.58</v>
      </c>
      <c r="L1496" s="635">
        <f>'Employee Salary Payroll Tax '!H1498</f>
        <v>0</v>
      </c>
      <c r="M1496" s="293">
        <f t="shared" si="192"/>
        <v>3168.8499999999913</v>
      </c>
      <c r="N1496" s="359">
        <f t="shared" si="190"/>
        <v>26.750844724594057</v>
      </c>
      <c r="O1496" s="331"/>
      <c r="P1496" s="61"/>
      <c r="Q1496" s="294"/>
      <c r="R1496" s="292"/>
      <c r="S1496" s="291"/>
    </row>
    <row r="1497" spans="1:19" ht="14.4">
      <c r="A1497" s="36">
        <f t="shared" si="185"/>
        <v>174</v>
      </c>
      <c r="B1497" s="526"/>
      <c r="C1497" s="36" t="str">
        <f>VLOOKUP('Employee Salary Payroll Tax '!B1499,'Employee Salary Payroll Tax '!$D$1:$E$7,2,FALSE)</f>
        <v>UA</v>
      </c>
      <c r="D1497" s="61">
        <f t="shared" si="186"/>
        <v>0.03</v>
      </c>
      <c r="E1497" s="351">
        <f>'Employee Salary Payroll Tax '!N1499</f>
        <v>64129.21</v>
      </c>
      <c r="F1497" s="351">
        <f t="shared" si="187"/>
        <v>66053.086299999995</v>
      </c>
      <c r="G1497" s="352"/>
      <c r="H1497" s="351">
        <f t="shared" si="191"/>
        <v>63070.79</v>
      </c>
      <c r="I1497" s="351">
        <f t="shared" si="188"/>
        <v>1923.8762999999963</v>
      </c>
      <c r="J1497" s="351">
        <f t="shared" si="189"/>
        <v>119.28033059999977</v>
      </c>
      <c r="K1497" s="635">
        <f>SUM('Employee Salary Payroll Tax '!I1499:K1499)</f>
        <v>8610.7000000000007</v>
      </c>
      <c r="L1497" s="635">
        <f>'Employee Salary Payroll Tax '!H1499</f>
        <v>0</v>
      </c>
      <c r="M1497" s="293">
        <f t="shared" si="192"/>
        <v>55518.509999999995</v>
      </c>
      <c r="N1497" s="359">
        <f t="shared" si="190"/>
        <v>16.015901999750227</v>
      </c>
      <c r="O1497" s="331"/>
      <c r="P1497" s="61"/>
      <c r="Q1497" s="294"/>
      <c r="R1497" s="292"/>
      <c r="S1497" s="291"/>
    </row>
    <row r="1498" spans="1:19" ht="14.4">
      <c r="A1498" s="36">
        <f t="shared" si="185"/>
        <v>175</v>
      </c>
      <c r="B1498" s="526"/>
      <c r="C1498" s="36" t="str">
        <f>VLOOKUP('Employee Salary Payroll Tax '!B1500,'Employee Salary Payroll Tax '!$D$1:$E$7,2,FALSE)</f>
        <v>NonUnion</v>
      </c>
      <c r="D1498" s="61">
        <f t="shared" si="186"/>
        <v>2.98E-2</v>
      </c>
      <c r="E1498" s="351">
        <f>'Employee Salary Payroll Tax '!N1500</f>
        <v>233279.55</v>
      </c>
      <c r="F1498" s="351">
        <f t="shared" si="187"/>
        <v>240231.28059000001</v>
      </c>
      <c r="G1498" s="352"/>
      <c r="H1498" s="351">
        <f t="shared" si="191"/>
        <v>0</v>
      </c>
      <c r="I1498" s="351">
        <f t="shared" si="188"/>
        <v>6951.730590000021</v>
      </c>
      <c r="J1498" s="351">
        <f t="shared" si="189"/>
        <v>0</v>
      </c>
      <c r="K1498" s="635">
        <f>SUM('Employee Salary Payroll Tax '!I1500:K1500)</f>
        <v>233279.55</v>
      </c>
      <c r="L1498" s="635">
        <f>'Employee Salary Payroll Tax '!H1500</f>
        <v>0</v>
      </c>
      <c r="M1498" s="293">
        <f t="shared" si="192"/>
        <v>0</v>
      </c>
      <c r="N1498" s="359">
        <f t="shared" si="190"/>
        <v>0</v>
      </c>
      <c r="O1498" s="331"/>
      <c r="P1498" s="61"/>
      <c r="Q1498" s="294"/>
      <c r="R1498" s="292"/>
      <c r="S1498" s="291"/>
    </row>
    <row r="1499" spans="1:19" ht="14.4">
      <c r="A1499" s="36">
        <f t="shared" si="185"/>
        <v>176</v>
      </c>
      <c r="B1499" s="526"/>
      <c r="C1499" s="36" t="str">
        <f>VLOOKUP('Employee Salary Payroll Tax '!B1501,'Employee Salary Payroll Tax '!$D$1:$E$7,2,FALSE)</f>
        <v>IBEW</v>
      </c>
      <c r="D1499" s="61">
        <f t="shared" si="186"/>
        <v>6.875E-3</v>
      </c>
      <c r="E1499" s="351">
        <f>'Employee Salary Payroll Tax '!N1501</f>
        <v>185171.07</v>
      </c>
      <c r="F1499" s="351">
        <f t="shared" si="187"/>
        <v>186444.12110625001</v>
      </c>
      <c r="G1499" s="352"/>
      <c r="H1499" s="351">
        <f t="shared" si="191"/>
        <v>0</v>
      </c>
      <c r="I1499" s="351">
        <f t="shared" si="188"/>
        <v>1273.0511062500009</v>
      </c>
      <c r="J1499" s="351">
        <f t="shared" si="189"/>
        <v>0</v>
      </c>
      <c r="K1499" s="635">
        <f>SUM('Employee Salary Payroll Tax '!I1501:K1501)</f>
        <v>56199.69</v>
      </c>
      <c r="L1499" s="635">
        <f>'Employee Salary Payroll Tax '!H1501</f>
        <v>0</v>
      </c>
      <c r="M1499" s="293">
        <f t="shared" si="192"/>
        <v>128971.38</v>
      </c>
      <c r="N1499" s="359">
        <f t="shared" si="190"/>
        <v>0</v>
      </c>
      <c r="O1499" s="331"/>
      <c r="P1499" s="61"/>
      <c r="Q1499" s="294"/>
      <c r="R1499" s="292"/>
      <c r="S1499" s="291"/>
    </row>
    <row r="1500" spans="1:19" ht="14.4">
      <c r="A1500" s="36">
        <f t="shared" si="185"/>
        <v>177</v>
      </c>
      <c r="B1500" s="526"/>
      <c r="C1500" s="36" t="str">
        <f>VLOOKUP('Employee Salary Payroll Tax '!B1502,'Employee Salary Payroll Tax '!$D$1:$E$7,2,FALSE)</f>
        <v>NonUnion</v>
      </c>
      <c r="D1500" s="61">
        <f t="shared" si="186"/>
        <v>2.98E-2</v>
      </c>
      <c r="E1500" s="351">
        <f>'Employee Salary Payroll Tax '!N1502</f>
        <v>69225.62</v>
      </c>
      <c r="F1500" s="351">
        <f t="shared" si="187"/>
        <v>71288.543475999992</v>
      </c>
      <c r="G1500" s="352"/>
      <c r="H1500" s="351">
        <f t="shared" si="191"/>
        <v>57974.380000000005</v>
      </c>
      <c r="I1500" s="351">
        <f t="shared" si="188"/>
        <v>2062.9234759999963</v>
      </c>
      <c r="J1500" s="351">
        <f t="shared" si="189"/>
        <v>127.90125551199976</v>
      </c>
      <c r="K1500" s="635">
        <f>SUM('Employee Salary Payroll Tax '!I1502:K1502)</f>
        <v>19700.66</v>
      </c>
      <c r="L1500" s="635">
        <f>'Employee Salary Payroll Tax '!H1502</f>
        <v>0</v>
      </c>
      <c r="M1500" s="293">
        <f t="shared" si="192"/>
        <v>49524.959999999992</v>
      </c>
      <c r="N1500" s="359">
        <f t="shared" si="190"/>
        <v>36.398939415474139</v>
      </c>
      <c r="O1500" s="331"/>
      <c r="P1500" s="61"/>
      <c r="Q1500" s="294"/>
      <c r="R1500" s="292"/>
      <c r="S1500" s="291"/>
    </row>
    <row r="1501" spans="1:19" ht="14.4">
      <c r="A1501" s="36">
        <f t="shared" si="185"/>
        <v>178</v>
      </c>
      <c r="B1501" s="526"/>
      <c r="C1501" s="36" t="str">
        <f>VLOOKUP('Employee Salary Payroll Tax '!B1503,'Employee Salary Payroll Tax '!$D$1:$E$7,2,FALSE)</f>
        <v>UA</v>
      </c>
      <c r="D1501" s="61">
        <f t="shared" si="186"/>
        <v>0.03</v>
      </c>
      <c r="E1501" s="351">
        <f>'Employee Salary Payroll Tax '!N1503</f>
        <v>50137.91</v>
      </c>
      <c r="F1501" s="351">
        <f t="shared" si="187"/>
        <v>51642.047300000006</v>
      </c>
      <c r="G1501" s="352"/>
      <c r="H1501" s="351">
        <f t="shared" si="191"/>
        <v>77062.09</v>
      </c>
      <c r="I1501" s="351">
        <f t="shared" si="188"/>
        <v>1504.1373000000021</v>
      </c>
      <c r="J1501" s="351">
        <f t="shared" si="189"/>
        <v>93.256512600000136</v>
      </c>
      <c r="K1501" s="635">
        <f>SUM('Employee Salary Payroll Tax '!I1503:K1503)</f>
        <v>50716.18</v>
      </c>
      <c r="L1501" s="635">
        <f>'Employee Salary Payroll Tax '!H1503</f>
        <v>0</v>
      </c>
      <c r="M1501" s="293">
        <f t="shared" si="192"/>
        <v>-578.2699999999968</v>
      </c>
      <c r="N1501" s="359">
        <f t="shared" si="190"/>
        <v>94.332094798118689</v>
      </c>
      <c r="O1501" s="331"/>
      <c r="P1501" s="61"/>
      <c r="Q1501" s="294"/>
      <c r="R1501" s="292"/>
      <c r="S1501" s="291"/>
    </row>
    <row r="1502" spans="1:19" ht="14.4">
      <c r="A1502" s="36">
        <f t="shared" si="185"/>
        <v>179</v>
      </c>
      <c r="B1502" s="526"/>
      <c r="C1502" s="36" t="str">
        <f>VLOOKUP('Employee Salary Payroll Tax '!B1504,'Employee Salary Payroll Tax '!$D$1:$E$7,2,FALSE)</f>
        <v>NonUnion</v>
      </c>
      <c r="D1502" s="61">
        <f t="shared" si="186"/>
        <v>2.98E-2</v>
      </c>
      <c r="E1502" s="351">
        <f>'Employee Salary Payroll Tax '!N1504</f>
        <v>46277.61</v>
      </c>
      <c r="F1502" s="351">
        <f t="shared" si="187"/>
        <v>47656.682778000002</v>
      </c>
      <c r="G1502" s="352"/>
      <c r="H1502" s="351">
        <f t="shared" si="191"/>
        <v>80922.39</v>
      </c>
      <c r="I1502" s="351">
        <f t="shared" si="188"/>
        <v>1379.0727780000016</v>
      </c>
      <c r="J1502" s="351">
        <f t="shared" si="189"/>
        <v>85.502512236000101</v>
      </c>
      <c r="K1502" s="635">
        <f>SUM('Employee Salary Payroll Tax '!I1504:K1504)</f>
        <v>2188.1200000000003</v>
      </c>
      <c r="L1502" s="635">
        <f>'Employee Salary Payroll Tax '!H1504</f>
        <v>0</v>
      </c>
      <c r="M1502" s="293">
        <f t="shared" si="192"/>
        <v>44089.49</v>
      </c>
      <c r="N1502" s="359">
        <f t="shared" si="190"/>
        <v>4.0427705119126465</v>
      </c>
      <c r="O1502" s="331"/>
      <c r="P1502" s="61"/>
      <c r="Q1502" s="294"/>
      <c r="R1502" s="292"/>
      <c r="S1502" s="291"/>
    </row>
    <row r="1503" spans="1:19" ht="14.4">
      <c r="A1503" s="36">
        <f t="shared" si="185"/>
        <v>180</v>
      </c>
      <c r="B1503" s="526"/>
      <c r="C1503" s="36" t="str">
        <f>VLOOKUP('Employee Salary Payroll Tax '!B1505,'Employee Salary Payroll Tax '!$D$1:$E$7,2,FALSE)</f>
        <v>NonUnion</v>
      </c>
      <c r="D1503" s="61">
        <f t="shared" si="186"/>
        <v>2.98E-2</v>
      </c>
      <c r="E1503" s="351">
        <f>'Employee Salary Payroll Tax '!N1505</f>
        <v>90380.06</v>
      </c>
      <c r="F1503" s="351">
        <f t="shared" si="187"/>
        <v>93073.385788</v>
      </c>
      <c r="G1503" s="352"/>
      <c r="H1503" s="351">
        <f t="shared" si="191"/>
        <v>36819.94</v>
      </c>
      <c r="I1503" s="351">
        <f t="shared" si="188"/>
        <v>2693.3257880000019</v>
      </c>
      <c r="J1503" s="351">
        <f t="shared" si="189"/>
        <v>166.98619885600013</v>
      </c>
      <c r="K1503" s="635">
        <f>SUM('Employee Salary Payroll Tax '!I1505:K1505)</f>
        <v>62248.47</v>
      </c>
      <c r="L1503" s="635">
        <f>'Employee Salary Payroll Tax '!H1505</f>
        <v>0</v>
      </c>
      <c r="M1503" s="293">
        <f t="shared" si="192"/>
        <v>28131.589999999997</v>
      </c>
      <c r="N1503" s="359">
        <f t="shared" si="190"/>
        <v>115.01027317072759</v>
      </c>
      <c r="O1503" s="331"/>
      <c r="P1503" s="61"/>
      <c r="Q1503" s="294"/>
      <c r="R1503" s="292"/>
      <c r="S1503" s="291"/>
    </row>
    <row r="1504" spans="1:19" ht="14.4">
      <c r="A1504" s="36">
        <f t="shared" si="185"/>
        <v>181</v>
      </c>
      <c r="B1504" s="526"/>
      <c r="C1504" s="36" t="str">
        <f>VLOOKUP('Employee Salary Payroll Tax '!B1506,'Employee Salary Payroll Tax '!$D$1:$E$7,2,FALSE)</f>
        <v>NonUnion</v>
      </c>
      <c r="D1504" s="61">
        <f t="shared" si="186"/>
        <v>2.98E-2</v>
      </c>
      <c r="E1504" s="351">
        <f>'Employee Salary Payroll Tax '!N1506</f>
        <v>76411.789999999994</v>
      </c>
      <c r="F1504" s="351">
        <f t="shared" si="187"/>
        <v>78688.861342000004</v>
      </c>
      <c r="G1504" s="352"/>
      <c r="H1504" s="351">
        <f t="shared" si="191"/>
        <v>50788.210000000006</v>
      </c>
      <c r="I1504" s="351">
        <f t="shared" si="188"/>
        <v>2277.0713420000102</v>
      </c>
      <c r="J1504" s="351">
        <f t="shared" si="189"/>
        <v>141.17842320400064</v>
      </c>
      <c r="K1504" s="635">
        <f>SUM('Employee Salary Payroll Tax '!I1506:K1506)</f>
        <v>60.160000000000004</v>
      </c>
      <c r="L1504" s="635">
        <f>'Employee Salary Payroll Tax '!H1506</f>
        <v>0</v>
      </c>
      <c r="M1504" s="293">
        <f t="shared" si="192"/>
        <v>76351.62999999999</v>
      </c>
      <c r="N1504" s="359">
        <f t="shared" si="190"/>
        <v>0.11115161599854588</v>
      </c>
      <c r="O1504" s="331"/>
      <c r="P1504" s="61"/>
      <c r="Q1504" s="294"/>
      <c r="R1504" s="292"/>
      <c r="S1504" s="291"/>
    </row>
    <row r="1505" spans="1:19" ht="14.4">
      <c r="A1505" s="36">
        <f t="shared" si="185"/>
        <v>182</v>
      </c>
      <c r="B1505" s="526"/>
      <c r="C1505" s="36" t="str">
        <f>VLOOKUP('Employee Salary Payroll Tax '!B1507,'Employee Salary Payroll Tax '!$D$1:$E$7,2,FALSE)</f>
        <v>IBEW</v>
      </c>
      <c r="D1505" s="61">
        <f t="shared" si="186"/>
        <v>6.875E-3</v>
      </c>
      <c r="E1505" s="351">
        <f>'Employee Salary Payroll Tax '!N1507</f>
        <v>107262.86</v>
      </c>
      <c r="F1505" s="351">
        <f t="shared" si="187"/>
        <v>108000.2921625</v>
      </c>
      <c r="G1505" s="352"/>
      <c r="H1505" s="351">
        <f t="shared" si="191"/>
        <v>19937.14</v>
      </c>
      <c r="I1505" s="351">
        <f t="shared" si="188"/>
        <v>737.43216250000114</v>
      </c>
      <c r="J1505" s="351">
        <f t="shared" si="189"/>
        <v>45.720794075000072</v>
      </c>
      <c r="K1505" s="635">
        <f>SUM('Employee Salary Payroll Tax '!I1507:K1507)</f>
        <v>43522.33</v>
      </c>
      <c r="L1505" s="635">
        <f>'Employee Salary Payroll Tax '!H1507</f>
        <v>0</v>
      </c>
      <c r="M1505" s="293">
        <f t="shared" si="192"/>
        <v>63740.53</v>
      </c>
      <c r="N1505" s="359">
        <f t="shared" si="190"/>
        <v>18.551393162327077</v>
      </c>
      <c r="O1505" s="331"/>
      <c r="P1505" s="61"/>
      <c r="Q1505" s="294"/>
      <c r="R1505" s="292"/>
      <c r="S1505" s="291"/>
    </row>
    <row r="1506" spans="1:19" ht="14.4">
      <c r="A1506" s="36">
        <f t="shared" si="185"/>
        <v>183</v>
      </c>
      <c r="B1506" s="526"/>
      <c r="C1506" s="36" t="str">
        <f>VLOOKUP('Employee Salary Payroll Tax '!B1508,'Employee Salary Payroll Tax '!$D$1:$E$7,2,FALSE)</f>
        <v>NonUnion</v>
      </c>
      <c r="D1506" s="61">
        <f t="shared" si="186"/>
        <v>2.98E-2</v>
      </c>
      <c r="E1506" s="351">
        <f>'Employee Salary Payroll Tax '!N1508</f>
        <v>57340.86</v>
      </c>
      <c r="F1506" s="351">
        <f t="shared" si="187"/>
        <v>59049.617628</v>
      </c>
      <c r="G1506" s="352"/>
      <c r="H1506" s="351">
        <f t="shared" si="191"/>
        <v>69859.14</v>
      </c>
      <c r="I1506" s="351">
        <f t="shared" si="188"/>
        <v>1708.7576279999994</v>
      </c>
      <c r="J1506" s="351">
        <f t="shared" si="189"/>
        <v>105.94297293599996</v>
      </c>
      <c r="K1506" s="635">
        <f>SUM('Employee Salary Payroll Tax '!I1508:K1508)</f>
        <v>16532</v>
      </c>
      <c r="L1506" s="635">
        <f>'Employee Salary Payroll Tax '!H1508</f>
        <v>0</v>
      </c>
      <c r="M1506" s="293">
        <f t="shared" si="192"/>
        <v>40808.86</v>
      </c>
      <c r="N1506" s="359">
        <f t="shared" si="190"/>
        <v>30.544523199467307</v>
      </c>
      <c r="O1506" s="331"/>
      <c r="P1506" s="61"/>
      <c r="Q1506" s="294"/>
      <c r="R1506" s="292"/>
      <c r="S1506" s="291"/>
    </row>
    <row r="1507" spans="1:19" ht="14.4">
      <c r="A1507" s="36">
        <f t="shared" si="185"/>
        <v>184</v>
      </c>
      <c r="B1507" s="526"/>
      <c r="C1507" s="36" t="str">
        <f>VLOOKUP('Employee Salary Payroll Tax '!B1509,'Employee Salary Payroll Tax '!$D$1:$E$7,2,FALSE)</f>
        <v>NonUnion</v>
      </c>
      <c r="D1507" s="61">
        <f t="shared" si="186"/>
        <v>2.98E-2</v>
      </c>
      <c r="E1507" s="351">
        <f>'Employee Salary Payroll Tax '!N1509</f>
        <v>54298.95</v>
      </c>
      <c r="F1507" s="351">
        <f t="shared" si="187"/>
        <v>55917.058709999998</v>
      </c>
      <c r="G1507" s="352"/>
      <c r="H1507" s="351">
        <f t="shared" si="191"/>
        <v>72901.05</v>
      </c>
      <c r="I1507" s="351">
        <f t="shared" si="188"/>
        <v>1618.1087100000004</v>
      </c>
      <c r="J1507" s="351">
        <f t="shared" si="189"/>
        <v>100.32274002000003</v>
      </c>
      <c r="K1507" s="635">
        <f>SUM('Employee Salary Payroll Tax '!I1509:K1509)</f>
        <v>53739.63</v>
      </c>
      <c r="L1507" s="635">
        <f>'Employee Salary Payroll Tax '!H1509</f>
        <v>0</v>
      </c>
      <c r="M1507" s="293">
        <f t="shared" si="192"/>
        <v>559.31999999999971</v>
      </c>
      <c r="N1507" s="359">
        <f t="shared" si="190"/>
        <v>99.289340386171446</v>
      </c>
      <c r="O1507" s="331"/>
      <c r="P1507" s="61"/>
      <c r="Q1507" s="294"/>
      <c r="R1507" s="292"/>
      <c r="S1507" s="291"/>
    </row>
    <row r="1508" spans="1:19" ht="14.4">
      <c r="A1508" s="36">
        <f t="shared" si="185"/>
        <v>185</v>
      </c>
      <c r="B1508" s="526"/>
      <c r="C1508" s="36" t="str">
        <f>VLOOKUP('Employee Salary Payroll Tax '!B1510,'Employee Salary Payroll Tax '!$D$1:$E$7,2,FALSE)</f>
        <v>IBEW</v>
      </c>
      <c r="D1508" s="61">
        <f t="shared" si="186"/>
        <v>6.875E-3</v>
      </c>
      <c r="E1508" s="351">
        <f>'Employee Salary Payroll Tax '!N1510</f>
        <v>66043.009999999995</v>
      </c>
      <c r="F1508" s="351">
        <f t="shared" si="187"/>
        <v>66497.055693749993</v>
      </c>
      <c r="G1508" s="352"/>
      <c r="H1508" s="351">
        <f t="shared" si="191"/>
        <v>61156.990000000005</v>
      </c>
      <c r="I1508" s="351">
        <f t="shared" si="188"/>
        <v>454.04569374999846</v>
      </c>
      <c r="J1508" s="351">
        <f t="shared" si="189"/>
        <v>28.150833012499906</v>
      </c>
      <c r="K1508" s="635">
        <f>SUM('Employee Salary Payroll Tax '!I1510:K1510)</f>
        <v>2203.0500000000002</v>
      </c>
      <c r="L1508" s="635">
        <f>'Employee Salary Payroll Tax '!H1510</f>
        <v>0</v>
      </c>
      <c r="M1508" s="293">
        <f t="shared" si="192"/>
        <v>63839.959999999992</v>
      </c>
      <c r="N1508" s="359">
        <f t="shared" si="190"/>
        <v>0.93905006248577827</v>
      </c>
      <c r="O1508" s="331"/>
      <c r="P1508" s="61"/>
      <c r="Q1508" s="294"/>
      <c r="R1508" s="292"/>
      <c r="S1508" s="291"/>
    </row>
    <row r="1509" spans="1:19" ht="14.4">
      <c r="A1509" s="36">
        <f t="shared" si="185"/>
        <v>186</v>
      </c>
      <c r="B1509" s="526"/>
      <c r="C1509" s="36" t="str">
        <f>VLOOKUP('Employee Salary Payroll Tax '!B1511,'Employee Salary Payroll Tax '!$D$1:$E$7,2,FALSE)</f>
        <v>IBEW</v>
      </c>
      <c r="D1509" s="61">
        <f t="shared" si="186"/>
        <v>6.875E-3</v>
      </c>
      <c r="E1509" s="351">
        <f>'Employee Salary Payroll Tax '!N1511</f>
        <v>68912.639999999999</v>
      </c>
      <c r="F1509" s="351">
        <f t="shared" si="187"/>
        <v>69386.414399999994</v>
      </c>
      <c r="G1509" s="352"/>
      <c r="H1509" s="351">
        <f t="shared" si="191"/>
        <v>58287.360000000001</v>
      </c>
      <c r="I1509" s="351">
        <f t="shared" si="188"/>
        <v>473.77439999999478</v>
      </c>
      <c r="J1509" s="351">
        <f t="shared" si="189"/>
        <v>29.374012799999676</v>
      </c>
      <c r="K1509" s="635">
        <f>SUM('Employee Salary Payroll Tax '!I1511:K1511)</f>
        <v>0</v>
      </c>
      <c r="L1509" s="635">
        <f>'Employee Salary Payroll Tax '!H1511</f>
        <v>0</v>
      </c>
      <c r="M1509" s="293">
        <f t="shared" si="192"/>
        <v>68912.639999999999</v>
      </c>
      <c r="N1509" s="359">
        <f t="shared" si="190"/>
        <v>0</v>
      </c>
      <c r="O1509" s="331"/>
      <c r="P1509" s="61"/>
      <c r="Q1509" s="294"/>
      <c r="R1509" s="292"/>
      <c r="S1509" s="291"/>
    </row>
    <row r="1510" spans="1:19" ht="14.4">
      <c r="A1510" s="36">
        <f t="shared" si="185"/>
        <v>187</v>
      </c>
      <c r="B1510" s="526"/>
      <c r="C1510" s="36" t="str">
        <f>VLOOKUP('Employee Salary Payroll Tax '!B1512,'Employee Salary Payroll Tax '!$D$1:$E$7,2,FALSE)</f>
        <v>IBEW</v>
      </c>
      <c r="D1510" s="61">
        <f t="shared" si="186"/>
        <v>6.875E-3</v>
      </c>
      <c r="E1510" s="351">
        <f>'Employee Salary Payroll Tax '!N1512</f>
        <v>142933.66</v>
      </c>
      <c r="F1510" s="351">
        <f t="shared" si="187"/>
        <v>143916.3289125</v>
      </c>
      <c r="G1510" s="352"/>
      <c r="H1510" s="351">
        <f t="shared" si="191"/>
        <v>0</v>
      </c>
      <c r="I1510" s="351">
        <f t="shared" si="188"/>
        <v>982.66891249999753</v>
      </c>
      <c r="J1510" s="351">
        <f t="shared" si="189"/>
        <v>0</v>
      </c>
      <c r="K1510" s="635">
        <f>SUM('Employee Salary Payroll Tax '!I1512:K1512)</f>
        <v>99598.01999999999</v>
      </c>
      <c r="L1510" s="635">
        <f>'Employee Salary Payroll Tax '!H1512</f>
        <v>0</v>
      </c>
      <c r="M1510" s="293">
        <f t="shared" si="192"/>
        <v>43335.640000000014</v>
      </c>
      <c r="N1510" s="359">
        <f t="shared" si="190"/>
        <v>0</v>
      </c>
      <c r="O1510" s="331"/>
      <c r="P1510" s="61"/>
      <c r="Q1510" s="294"/>
      <c r="R1510" s="292"/>
      <c r="S1510" s="291"/>
    </row>
    <row r="1511" spans="1:19" ht="14.4">
      <c r="A1511" s="36">
        <f t="shared" si="185"/>
        <v>188</v>
      </c>
      <c r="B1511" s="526"/>
      <c r="C1511" s="36" t="str">
        <f>VLOOKUP('Employee Salary Payroll Tax '!B1513,'Employee Salary Payroll Tax '!$D$1:$E$7,2,FALSE)</f>
        <v>NonUnion</v>
      </c>
      <c r="D1511" s="61">
        <f t="shared" si="186"/>
        <v>2.98E-2</v>
      </c>
      <c r="E1511" s="351">
        <f>'Employee Salary Payroll Tax '!N1513</f>
        <v>57538.68</v>
      </c>
      <c r="F1511" s="351">
        <f t="shared" si="187"/>
        <v>59253.332664000001</v>
      </c>
      <c r="G1511" s="352"/>
      <c r="H1511" s="351">
        <f t="shared" si="191"/>
        <v>69661.320000000007</v>
      </c>
      <c r="I1511" s="351">
        <f t="shared" si="188"/>
        <v>1714.6526640000011</v>
      </c>
      <c r="J1511" s="351">
        <f t="shared" si="189"/>
        <v>106.30846516800007</v>
      </c>
      <c r="K1511" s="635">
        <f>SUM('Employee Salary Payroll Tax '!I1513:K1513)</f>
        <v>6508.1900000000005</v>
      </c>
      <c r="L1511" s="635">
        <f>'Employee Salary Payroll Tax '!H1513</f>
        <v>0</v>
      </c>
      <c r="M1511" s="293">
        <f t="shared" si="192"/>
        <v>51030.49</v>
      </c>
      <c r="N1511" s="359">
        <f t="shared" si="190"/>
        <v>12.024531843791028</v>
      </c>
      <c r="O1511" s="331"/>
      <c r="P1511" s="61"/>
      <c r="Q1511" s="294"/>
      <c r="R1511" s="292"/>
      <c r="S1511" s="291"/>
    </row>
    <row r="1512" spans="1:19" ht="14.4">
      <c r="A1512" s="36">
        <f t="shared" si="185"/>
        <v>189</v>
      </c>
      <c r="B1512" s="526"/>
      <c r="C1512" s="36" t="str">
        <f>VLOOKUP('Employee Salary Payroll Tax '!B1514,'Employee Salary Payroll Tax '!$D$1:$E$7,2,FALSE)</f>
        <v>NonUnion</v>
      </c>
      <c r="D1512" s="61">
        <f t="shared" si="186"/>
        <v>2.98E-2</v>
      </c>
      <c r="E1512" s="351">
        <f>'Employee Salary Payroll Tax '!N1514</f>
        <v>59498.22</v>
      </c>
      <c r="F1512" s="351">
        <f t="shared" si="187"/>
        <v>61271.266956000007</v>
      </c>
      <c r="G1512" s="352"/>
      <c r="H1512" s="351">
        <f t="shared" si="191"/>
        <v>67701.78</v>
      </c>
      <c r="I1512" s="351">
        <f t="shared" si="188"/>
        <v>1773.0469560000056</v>
      </c>
      <c r="J1512" s="351">
        <f t="shared" si="189"/>
        <v>109.92891127200035</v>
      </c>
      <c r="K1512" s="635">
        <f>SUM('Employee Salary Payroll Tax '!I1514:K1514)</f>
        <v>24271.19</v>
      </c>
      <c r="L1512" s="635">
        <f>'Employee Salary Payroll Tax '!H1514</f>
        <v>0</v>
      </c>
      <c r="M1512" s="293">
        <f t="shared" si="192"/>
        <v>35227.03</v>
      </c>
      <c r="N1512" s="359">
        <f t="shared" si="190"/>
        <v>44.843450643246449</v>
      </c>
      <c r="O1512" s="331"/>
      <c r="P1512" s="61"/>
      <c r="Q1512" s="294"/>
      <c r="R1512" s="292"/>
      <c r="S1512" s="291"/>
    </row>
    <row r="1513" spans="1:19" ht="14.4">
      <c r="A1513" s="36">
        <f t="shared" si="185"/>
        <v>190</v>
      </c>
      <c r="B1513" s="526"/>
      <c r="C1513" s="36" t="str">
        <f>VLOOKUP('Employee Salary Payroll Tax '!B1515,'Employee Salary Payroll Tax '!$D$1:$E$7,2,FALSE)</f>
        <v>NonUnion</v>
      </c>
      <c r="D1513" s="61">
        <f t="shared" si="186"/>
        <v>2.98E-2</v>
      </c>
      <c r="E1513" s="351">
        <f>'Employee Salary Payroll Tax '!N1515</f>
        <v>99954.12</v>
      </c>
      <c r="F1513" s="351">
        <f t="shared" si="187"/>
        <v>102932.75277599999</v>
      </c>
      <c r="G1513" s="352"/>
      <c r="H1513" s="351">
        <f t="shared" si="191"/>
        <v>27245.880000000005</v>
      </c>
      <c r="I1513" s="351">
        <f t="shared" si="188"/>
        <v>2978.6327759999986</v>
      </c>
      <c r="J1513" s="351">
        <f t="shared" si="189"/>
        <v>184.67523211199992</v>
      </c>
      <c r="K1513" s="635">
        <f>SUM('Employee Salary Payroll Tax '!I1515:K1515)</f>
        <v>63545.97</v>
      </c>
      <c r="L1513" s="635">
        <f>'Employee Salary Payroll Tax '!H1515</f>
        <v>0</v>
      </c>
      <c r="M1513" s="293">
        <f t="shared" si="192"/>
        <v>36408.149999999994</v>
      </c>
      <c r="N1513" s="359">
        <f t="shared" si="190"/>
        <v>117.40753417082534</v>
      </c>
      <c r="O1513" s="331"/>
      <c r="P1513" s="61"/>
      <c r="Q1513" s="294"/>
      <c r="R1513" s="292"/>
      <c r="S1513" s="291"/>
    </row>
    <row r="1514" spans="1:19" ht="14.4">
      <c r="A1514" s="36">
        <f t="shared" si="185"/>
        <v>191</v>
      </c>
      <c r="B1514" s="526"/>
      <c r="C1514" s="36" t="str">
        <f>VLOOKUP('Employee Salary Payroll Tax '!B1516,'Employee Salary Payroll Tax '!$D$1:$E$7,2,FALSE)</f>
        <v>NonUnion</v>
      </c>
      <c r="D1514" s="61">
        <f t="shared" si="186"/>
        <v>2.98E-2</v>
      </c>
      <c r="E1514" s="351">
        <f>'Employee Salary Payroll Tax '!N1516</f>
        <v>63554.42</v>
      </c>
      <c r="F1514" s="351">
        <f t="shared" si="187"/>
        <v>65448.341716000003</v>
      </c>
      <c r="G1514" s="352"/>
      <c r="H1514" s="351">
        <f t="shared" si="191"/>
        <v>63645.58</v>
      </c>
      <c r="I1514" s="351">
        <f t="shared" si="188"/>
        <v>1893.9217160000044</v>
      </c>
      <c r="J1514" s="351">
        <f t="shared" si="189"/>
        <v>117.42314639200028</v>
      </c>
      <c r="K1514" s="635">
        <f>SUM('Employee Salary Payroll Tax '!I1516:K1516)</f>
        <v>11785.86</v>
      </c>
      <c r="L1514" s="635">
        <f>'Employee Salary Payroll Tax '!H1516</f>
        <v>0</v>
      </c>
      <c r="M1514" s="293">
        <f t="shared" si="192"/>
        <v>51768.56</v>
      </c>
      <c r="N1514" s="359">
        <f t="shared" si="190"/>
        <v>21.775554935657425</v>
      </c>
      <c r="O1514" s="331"/>
      <c r="P1514" s="61"/>
      <c r="Q1514" s="294"/>
      <c r="R1514" s="292"/>
      <c r="S1514" s="291"/>
    </row>
    <row r="1515" spans="1:19" ht="14.4">
      <c r="A1515" s="36">
        <f t="shared" si="185"/>
        <v>192</v>
      </c>
      <c r="B1515" s="526"/>
      <c r="C1515" s="36" t="str">
        <f>VLOOKUP('Employee Salary Payroll Tax '!B1517,'Employee Salary Payroll Tax '!$D$1:$E$7,2,FALSE)</f>
        <v>NonUnion</v>
      </c>
      <c r="D1515" s="61">
        <f t="shared" si="186"/>
        <v>2.98E-2</v>
      </c>
      <c r="E1515" s="351">
        <f>'Employee Salary Payroll Tax '!N1517</f>
        <v>5392.55</v>
      </c>
      <c r="F1515" s="351">
        <f t="shared" si="187"/>
        <v>5553.2479900000008</v>
      </c>
      <c r="G1515" s="352"/>
      <c r="H1515" s="351">
        <f t="shared" si="191"/>
        <v>121807.45</v>
      </c>
      <c r="I1515" s="351">
        <f t="shared" si="188"/>
        <v>160.69799000000057</v>
      </c>
      <c r="J1515" s="351">
        <f t="shared" si="189"/>
        <v>9.9632753800000362</v>
      </c>
      <c r="K1515" s="635">
        <f>SUM('Employee Salary Payroll Tax '!I1517:K1517)</f>
        <v>1714.49</v>
      </c>
      <c r="L1515" s="635">
        <f>'Employee Salary Payroll Tax '!H1517</f>
        <v>2180.29</v>
      </c>
      <c r="M1515" s="293">
        <f t="shared" si="192"/>
        <v>1497.7700000000004</v>
      </c>
      <c r="N1515" s="359">
        <f t="shared" si="190"/>
        <v>3.1676917234125912</v>
      </c>
      <c r="O1515" s="331"/>
      <c r="P1515" s="61"/>
      <c r="Q1515" s="294"/>
      <c r="R1515" s="292"/>
      <c r="S1515" s="291"/>
    </row>
    <row r="1516" spans="1:19" ht="14.4">
      <c r="A1516" s="36">
        <f t="shared" si="185"/>
        <v>193</v>
      </c>
      <c r="B1516" s="526"/>
      <c r="C1516" s="36" t="str">
        <f>VLOOKUP('Employee Salary Payroll Tax '!B1518,'Employee Salary Payroll Tax '!$D$1:$E$7,2,FALSE)</f>
        <v>NonUnion</v>
      </c>
      <c r="D1516" s="61">
        <f t="shared" si="186"/>
        <v>2.98E-2</v>
      </c>
      <c r="E1516" s="351">
        <f>'Employee Salary Payroll Tax '!N1518</f>
        <v>14577.84</v>
      </c>
      <c r="F1516" s="351">
        <f t="shared" si="187"/>
        <v>15012.259632000001</v>
      </c>
      <c r="G1516" s="352"/>
      <c r="H1516" s="351">
        <f t="shared" si="191"/>
        <v>112622.16</v>
      </c>
      <c r="I1516" s="351">
        <f t="shared" si="188"/>
        <v>434.419632000001</v>
      </c>
      <c r="J1516" s="351">
        <f t="shared" si="189"/>
        <v>26.934017184000062</v>
      </c>
      <c r="K1516" s="635">
        <f>SUM('Employee Salary Payroll Tax '!I1518:K1518)</f>
        <v>6141.98</v>
      </c>
      <c r="L1516" s="635">
        <f>'Employee Salary Payroll Tax '!H1518</f>
        <v>3843.98</v>
      </c>
      <c r="M1516" s="293">
        <f t="shared" si="192"/>
        <v>4591.880000000001</v>
      </c>
      <c r="N1516" s="359">
        <f t="shared" si="190"/>
        <v>11.347922247221588</v>
      </c>
      <c r="O1516" s="331"/>
      <c r="P1516" s="61"/>
      <c r="Q1516" s="294"/>
      <c r="R1516" s="292"/>
      <c r="S1516" s="291"/>
    </row>
    <row r="1517" spans="1:19" ht="14.4">
      <c r="A1517" s="36">
        <f t="shared" ref="A1517:A1580" si="193">+A1516+1</f>
        <v>194</v>
      </c>
      <c r="B1517" s="526"/>
      <c r="C1517" s="36" t="str">
        <f>VLOOKUP('Employee Salary Payroll Tax '!B1519,'Employee Salary Payroll Tax '!$D$1:$E$7,2,FALSE)</f>
        <v>IBEW</v>
      </c>
      <c r="D1517" s="61">
        <f t="shared" si="186"/>
        <v>6.875E-3</v>
      </c>
      <c r="E1517" s="351">
        <f>'Employee Salary Payroll Tax '!N1519</f>
        <v>55456.959999999999</v>
      </c>
      <c r="F1517" s="351">
        <f t="shared" si="187"/>
        <v>55838.226599999995</v>
      </c>
      <c r="G1517" s="352"/>
      <c r="H1517" s="351">
        <f t="shared" si="191"/>
        <v>71743.040000000008</v>
      </c>
      <c r="I1517" s="351">
        <f t="shared" si="188"/>
        <v>381.26659999999538</v>
      </c>
      <c r="J1517" s="351">
        <f t="shared" si="189"/>
        <v>23.638529199999713</v>
      </c>
      <c r="K1517" s="635">
        <f>SUM('Employee Salary Payroll Tax '!I1519:K1519)</f>
        <v>0</v>
      </c>
      <c r="L1517" s="635">
        <f>'Employee Salary Payroll Tax '!H1519</f>
        <v>0</v>
      </c>
      <c r="M1517" s="293">
        <f t="shared" si="192"/>
        <v>55456.959999999999</v>
      </c>
      <c r="N1517" s="359">
        <f t="shared" si="190"/>
        <v>0</v>
      </c>
      <c r="O1517" s="331"/>
      <c r="P1517" s="61"/>
      <c r="Q1517" s="294"/>
      <c r="R1517" s="292"/>
      <c r="S1517" s="291"/>
    </row>
    <row r="1518" spans="1:19" ht="14.4">
      <c r="A1518" s="36">
        <f t="shared" si="193"/>
        <v>195</v>
      </c>
      <c r="B1518" s="526"/>
      <c r="C1518" s="36" t="str">
        <f>VLOOKUP('Employee Salary Payroll Tax '!B1520,'Employee Salary Payroll Tax '!$D$1:$E$7,2,FALSE)</f>
        <v>IBEW</v>
      </c>
      <c r="D1518" s="61">
        <f t="shared" si="186"/>
        <v>6.875E-3</v>
      </c>
      <c r="E1518" s="351">
        <f>'Employee Salary Payroll Tax '!N1520</f>
        <v>70298.720000000001</v>
      </c>
      <c r="F1518" s="351">
        <f t="shared" si="187"/>
        <v>70782.023700000005</v>
      </c>
      <c r="G1518" s="352"/>
      <c r="H1518" s="351">
        <f t="shared" si="191"/>
        <v>56901.279999999999</v>
      </c>
      <c r="I1518" s="351">
        <f t="shared" si="188"/>
        <v>483.30370000000403</v>
      </c>
      <c r="J1518" s="351">
        <f t="shared" si="189"/>
        <v>29.964829400000248</v>
      </c>
      <c r="K1518" s="635">
        <f>SUM('Employee Salary Payroll Tax '!I1520:K1520)</f>
        <v>69569.52</v>
      </c>
      <c r="L1518" s="635">
        <f>'Employee Salary Payroll Tax '!H1520</f>
        <v>0</v>
      </c>
      <c r="M1518" s="293">
        <f t="shared" si="192"/>
        <v>729.19999999999709</v>
      </c>
      <c r="N1518" s="359">
        <f t="shared" si="190"/>
        <v>29.654007899578421</v>
      </c>
      <c r="O1518" s="331"/>
      <c r="P1518" s="61"/>
      <c r="Q1518" s="294"/>
      <c r="R1518" s="292"/>
      <c r="S1518" s="291"/>
    </row>
    <row r="1519" spans="1:19" ht="14.4">
      <c r="A1519" s="36">
        <f t="shared" si="193"/>
        <v>196</v>
      </c>
      <c r="B1519" s="526"/>
      <c r="C1519" s="36" t="str">
        <f>VLOOKUP('Employee Salary Payroll Tax '!B1521,'Employee Salary Payroll Tax '!$D$1:$E$7,2,FALSE)</f>
        <v>NonUnion</v>
      </c>
      <c r="D1519" s="61">
        <f t="shared" si="186"/>
        <v>2.98E-2</v>
      </c>
      <c r="E1519" s="351">
        <f>'Employee Salary Payroll Tax '!N1521</f>
        <v>108523.4</v>
      </c>
      <c r="F1519" s="351">
        <f t="shared" si="187"/>
        <v>111757.39732</v>
      </c>
      <c r="G1519" s="352"/>
      <c r="H1519" s="351">
        <f t="shared" si="191"/>
        <v>18676.600000000006</v>
      </c>
      <c r="I1519" s="351">
        <f t="shared" si="188"/>
        <v>3233.9973200000095</v>
      </c>
      <c r="J1519" s="351">
        <f t="shared" si="189"/>
        <v>200.50783384000059</v>
      </c>
      <c r="K1519" s="635">
        <f>SUM('Employee Salary Payroll Tax '!I1521:K1521)</f>
        <v>97472.239999999991</v>
      </c>
      <c r="L1519" s="635">
        <f>'Employee Salary Payroll Tax '!H1521</f>
        <v>0</v>
      </c>
      <c r="M1519" s="293">
        <f t="shared" si="192"/>
        <v>11051.160000000003</v>
      </c>
      <c r="N1519" s="359">
        <f t="shared" si="190"/>
        <v>180.08971062234107</v>
      </c>
      <c r="O1519" s="331"/>
      <c r="P1519" s="61"/>
      <c r="Q1519" s="294"/>
      <c r="R1519" s="292"/>
      <c r="S1519" s="291"/>
    </row>
    <row r="1520" spans="1:19" ht="14.4">
      <c r="A1520" s="36">
        <f t="shared" si="193"/>
        <v>197</v>
      </c>
      <c r="B1520" s="526"/>
      <c r="C1520" s="36" t="str">
        <f>VLOOKUP('Employee Salary Payroll Tax '!B1522,'Employee Salary Payroll Tax '!$D$1:$E$7,2,FALSE)</f>
        <v>NonUnion</v>
      </c>
      <c r="D1520" s="61">
        <f t="shared" si="186"/>
        <v>2.98E-2</v>
      </c>
      <c r="E1520" s="351">
        <f>'Employee Salary Payroll Tax '!N1522</f>
        <v>45831.49</v>
      </c>
      <c r="F1520" s="351">
        <f t="shared" si="187"/>
        <v>47197.268402000002</v>
      </c>
      <c r="G1520" s="352"/>
      <c r="H1520" s="351">
        <f t="shared" si="191"/>
        <v>81368.510000000009</v>
      </c>
      <c r="I1520" s="351">
        <f t="shared" si="188"/>
        <v>1365.7784020000036</v>
      </c>
      <c r="J1520" s="351">
        <f t="shared" si="189"/>
        <v>84.678260924000213</v>
      </c>
      <c r="K1520" s="635">
        <f>SUM('Employee Salary Payroll Tax '!I1522:K1522)</f>
        <v>9334.6899999999987</v>
      </c>
      <c r="L1520" s="635">
        <f>'Employee Salary Payroll Tax '!H1522</f>
        <v>5666.88</v>
      </c>
      <c r="M1520" s="293">
        <f t="shared" si="192"/>
        <v>30829.920000000002</v>
      </c>
      <c r="N1520" s="359">
        <f t="shared" si="190"/>
        <v>17.246773243623728</v>
      </c>
      <c r="O1520" s="331"/>
      <c r="P1520" s="61"/>
      <c r="Q1520" s="294"/>
      <c r="R1520" s="292"/>
      <c r="S1520" s="291"/>
    </row>
    <row r="1521" spans="1:19" ht="14.4">
      <c r="A1521" s="36">
        <f t="shared" si="193"/>
        <v>198</v>
      </c>
      <c r="B1521" s="526"/>
      <c r="C1521" s="36" t="str">
        <f>VLOOKUP('Employee Salary Payroll Tax '!B1523,'Employee Salary Payroll Tax '!$D$1:$E$7,2,FALSE)</f>
        <v>NonUnion</v>
      </c>
      <c r="D1521" s="61">
        <f t="shared" si="186"/>
        <v>2.98E-2</v>
      </c>
      <c r="E1521" s="351">
        <f>'Employee Salary Payroll Tax '!N1523</f>
        <v>22753.919999999998</v>
      </c>
      <c r="F1521" s="351">
        <f t="shared" si="187"/>
        <v>23431.986816000001</v>
      </c>
      <c r="G1521" s="352"/>
      <c r="H1521" s="351">
        <f t="shared" si="191"/>
        <v>104446.08</v>
      </c>
      <c r="I1521" s="351">
        <f t="shared" si="188"/>
        <v>678.06681600000229</v>
      </c>
      <c r="J1521" s="351">
        <f t="shared" si="189"/>
        <v>42.040142592000144</v>
      </c>
      <c r="K1521" s="635">
        <f>SUM('Employee Salary Payroll Tax '!I1523:K1523)</f>
        <v>-39.950000000000003</v>
      </c>
      <c r="L1521" s="635">
        <f>'Employee Salary Payroll Tax '!H1523</f>
        <v>0</v>
      </c>
      <c r="M1521" s="293">
        <f t="shared" si="192"/>
        <v>22793.87</v>
      </c>
      <c r="N1521" s="359">
        <f t="shared" si="190"/>
        <v>-7.3811619996756353E-2</v>
      </c>
      <c r="O1521" s="331"/>
      <c r="P1521" s="61"/>
      <c r="Q1521" s="294"/>
      <c r="R1521" s="292"/>
      <c r="S1521" s="291"/>
    </row>
    <row r="1522" spans="1:19" ht="14.4">
      <c r="A1522" s="36">
        <f t="shared" si="193"/>
        <v>199</v>
      </c>
      <c r="B1522" s="526"/>
      <c r="C1522" s="36" t="str">
        <f>VLOOKUP('Employee Salary Payroll Tax '!B1524,'Employee Salary Payroll Tax '!$D$1:$E$7,2,FALSE)</f>
        <v>NonUnion</v>
      </c>
      <c r="D1522" s="61">
        <f t="shared" si="186"/>
        <v>2.98E-2</v>
      </c>
      <c r="E1522" s="351">
        <f>'Employee Salary Payroll Tax '!N1524</f>
        <v>22907.59</v>
      </c>
      <c r="F1522" s="351">
        <f t="shared" si="187"/>
        <v>23590.236182000001</v>
      </c>
      <c r="G1522" s="352"/>
      <c r="H1522" s="351">
        <f t="shared" si="191"/>
        <v>104292.41</v>
      </c>
      <c r="I1522" s="351">
        <f t="shared" si="188"/>
        <v>682.64618200000041</v>
      </c>
      <c r="J1522" s="351">
        <f t="shared" si="189"/>
        <v>42.324063284000026</v>
      </c>
      <c r="K1522" s="635">
        <f>SUM('Employee Salary Payroll Tax '!I1524:K1524)</f>
        <v>4318.7</v>
      </c>
      <c r="L1522" s="635">
        <f>'Employee Salary Payroll Tax '!H1524</f>
        <v>0</v>
      </c>
      <c r="M1522" s="293">
        <f t="shared" si="192"/>
        <v>18588.89</v>
      </c>
      <c r="N1522" s="359">
        <f t="shared" si="190"/>
        <v>7.9792301196516817</v>
      </c>
      <c r="O1522" s="331"/>
      <c r="P1522" s="61"/>
      <c r="Q1522" s="294"/>
      <c r="R1522" s="292"/>
      <c r="S1522" s="291"/>
    </row>
    <row r="1523" spans="1:19" ht="14.4">
      <c r="A1523" s="36">
        <f t="shared" si="193"/>
        <v>200</v>
      </c>
      <c r="B1523" s="526"/>
      <c r="C1523" s="36" t="str">
        <f>VLOOKUP('Employee Salary Payroll Tax '!B1525,'Employee Salary Payroll Tax '!$D$1:$E$7,2,FALSE)</f>
        <v>IBEW</v>
      </c>
      <c r="D1523" s="61">
        <f t="shared" si="186"/>
        <v>6.875E-3</v>
      </c>
      <c r="E1523" s="351">
        <f>'Employee Salary Payroll Tax '!N1525</f>
        <v>58168.74</v>
      </c>
      <c r="F1523" s="351">
        <f t="shared" si="187"/>
        <v>58568.650087499998</v>
      </c>
      <c r="G1523" s="352"/>
      <c r="H1523" s="351">
        <f t="shared" si="191"/>
        <v>69031.260000000009</v>
      </c>
      <c r="I1523" s="351">
        <f t="shared" si="188"/>
        <v>399.91008750000037</v>
      </c>
      <c r="J1523" s="351">
        <f t="shared" si="189"/>
        <v>24.794425425000021</v>
      </c>
      <c r="K1523" s="635">
        <f>SUM('Employee Salary Payroll Tax '!I1525:K1525)</f>
        <v>58168.74</v>
      </c>
      <c r="L1523" s="635">
        <f>'Employee Salary Payroll Tax '!H1525</f>
        <v>0</v>
      </c>
      <c r="M1523" s="293">
        <f t="shared" si="192"/>
        <v>0</v>
      </c>
      <c r="N1523" s="359">
        <f t="shared" si="190"/>
        <v>24.79442542457377</v>
      </c>
      <c r="O1523" s="331"/>
      <c r="P1523" s="61"/>
      <c r="Q1523" s="294"/>
      <c r="R1523" s="292"/>
      <c r="S1523" s="291"/>
    </row>
    <row r="1524" spans="1:19" ht="14.4">
      <c r="A1524" s="36">
        <f t="shared" si="193"/>
        <v>201</v>
      </c>
      <c r="B1524" s="526"/>
      <c r="C1524" s="36" t="str">
        <f>VLOOKUP('Employee Salary Payroll Tax '!B1526,'Employee Salary Payroll Tax '!$D$1:$E$7,2,FALSE)</f>
        <v>NonUnion</v>
      </c>
      <c r="D1524" s="61">
        <f t="shared" si="186"/>
        <v>2.98E-2</v>
      </c>
      <c r="E1524" s="351">
        <f>'Employee Salary Payroll Tax '!N1526</f>
        <v>21793.85</v>
      </c>
      <c r="F1524" s="351">
        <f t="shared" si="187"/>
        <v>22443.30673</v>
      </c>
      <c r="G1524" s="352"/>
      <c r="H1524" s="351">
        <f t="shared" si="191"/>
        <v>105406.15</v>
      </c>
      <c r="I1524" s="351">
        <f t="shared" si="188"/>
        <v>649.4567300000017</v>
      </c>
      <c r="J1524" s="351">
        <f t="shared" si="189"/>
        <v>40.266317260000108</v>
      </c>
      <c r="K1524" s="635">
        <f>SUM('Employee Salary Payroll Tax '!I1526:K1526)</f>
        <v>-417.49</v>
      </c>
      <c r="L1524" s="635">
        <f>'Employee Salary Payroll Tax '!H1526</f>
        <v>0</v>
      </c>
      <c r="M1524" s="293">
        <f t="shared" si="192"/>
        <v>22211.34</v>
      </c>
      <c r="N1524" s="359">
        <f t="shared" si="190"/>
        <v>-0.77135452396460891</v>
      </c>
      <c r="O1524" s="331"/>
      <c r="P1524" s="61"/>
      <c r="Q1524" s="294"/>
      <c r="R1524" s="292"/>
      <c r="S1524" s="291"/>
    </row>
    <row r="1525" spans="1:19" ht="14.4">
      <c r="A1525" s="36">
        <f t="shared" si="193"/>
        <v>202</v>
      </c>
      <c r="B1525" s="526"/>
      <c r="C1525" s="36" t="str">
        <f>VLOOKUP('Employee Salary Payroll Tax '!B1527,'Employee Salary Payroll Tax '!$D$1:$E$7,2,FALSE)</f>
        <v>NonUnion</v>
      </c>
      <c r="D1525" s="61">
        <f t="shared" si="186"/>
        <v>2.98E-2</v>
      </c>
      <c r="E1525" s="351">
        <f>'Employee Salary Payroll Tax '!N1527</f>
        <v>75383.100000000006</v>
      </c>
      <c r="F1525" s="351">
        <f t="shared" si="187"/>
        <v>77629.516380000015</v>
      </c>
      <c r="G1525" s="352"/>
      <c r="H1525" s="351">
        <f t="shared" si="191"/>
        <v>51816.899999999994</v>
      </c>
      <c r="I1525" s="351">
        <f t="shared" si="188"/>
        <v>2246.4163800000097</v>
      </c>
      <c r="J1525" s="351">
        <f t="shared" si="189"/>
        <v>139.27781556000059</v>
      </c>
      <c r="K1525" s="635">
        <f>SUM('Employee Salary Payroll Tax '!I1527:K1527)</f>
        <v>265.68</v>
      </c>
      <c r="L1525" s="635">
        <f>'Employee Salary Payroll Tax '!H1527</f>
        <v>0</v>
      </c>
      <c r="M1525" s="293">
        <f t="shared" si="192"/>
        <v>75117.420000000013</v>
      </c>
      <c r="N1525" s="359">
        <f t="shared" si="190"/>
        <v>0.49087036799349043</v>
      </c>
      <c r="O1525" s="331"/>
      <c r="P1525" s="61"/>
      <c r="Q1525" s="294"/>
      <c r="R1525" s="292"/>
      <c r="S1525" s="291"/>
    </row>
    <row r="1526" spans="1:19" ht="14.4">
      <c r="A1526" s="36">
        <f t="shared" si="193"/>
        <v>203</v>
      </c>
      <c r="B1526" s="526"/>
      <c r="C1526" s="36" t="str">
        <f>VLOOKUP('Employee Salary Payroll Tax '!B1528,'Employee Salary Payroll Tax '!$D$1:$E$7,2,FALSE)</f>
        <v>NonUnion</v>
      </c>
      <c r="D1526" s="61">
        <f t="shared" si="186"/>
        <v>2.98E-2</v>
      </c>
      <c r="E1526" s="351">
        <f>'Employee Salary Payroll Tax '!N1528</f>
        <v>167526.88</v>
      </c>
      <c r="F1526" s="351">
        <f t="shared" si="187"/>
        <v>172519.18102400002</v>
      </c>
      <c r="G1526" s="352"/>
      <c r="H1526" s="351">
        <f t="shared" si="191"/>
        <v>0</v>
      </c>
      <c r="I1526" s="351">
        <f t="shared" si="188"/>
        <v>4992.3010240000149</v>
      </c>
      <c r="J1526" s="351">
        <f t="shared" si="189"/>
        <v>0</v>
      </c>
      <c r="K1526" s="635">
        <f>SUM('Employee Salary Payroll Tax '!I1528:K1528)</f>
        <v>166959.20000000001</v>
      </c>
      <c r="L1526" s="635">
        <f>'Employee Salary Payroll Tax '!H1528</f>
        <v>0</v>
      </c>
      <c r="M1526" s="293">
        <f t="shared" si="192"/>
        <v>567.67999999999302</v>
      </c>
      <c r="N1526" s="359">
        <f t="shared" si="190"/>
        <v>0</v>
      </c>
      <c r="O1526" s="331"/>
      <c r="P1526" s="61"/>
      <c r="Q1526" s="294"/>
      <c r="R1526" s="292"/>
      <c r="S1526" s="291"/>
    </row>
    <row r="1527" spans="1:19" ht="14.4">
      <c r="A1527" s="36">
        <f t="shared" si="193"/>
        <v>204</v>
      </c>
      <c r="B1527" s="526"/>
      <c r="C1527" s="36" t="str">
        <f>VLOOKUP('Employee Salary Payroll Tax '!B1529,'Employee Salary Payroll Tax '!$D$1:$E$7,2,FALSE)</f>
        <v>IBEW</v>
      </c>
      <c r="D1527" s="61">
        <f t="shared" si="186"/>
        <v>6.875E-3</v>
      </c>
      <c r="E1527" s="351">
        <f>'Employee Salary Payroll Tax '!N1529</f>
        <v>92940.89</v>
      </c>
      <c r="F1527" s="351">
        <f t="shared" si="187"/>
        <v>93579.85861874999</v>
      </c>
      <c r="G1527" s="352"/>
      <c r="H1527" s="351">
        <f t="shared" si="191"/>
        <v>34259.11</v>
      </c>
      <c r="I1527" s="351">
        <f t="shared" si="188"/>
        <v>638.96861874999013</v>
      </c>
      <c r="J1527" s="351">
        <f t="shared" si="189"/>
        <v>39.616054362499391</v>
      </c>
      <c r="K1527" s="635">
        <f>SUM('Employee Salary Payroll Tax '!I1529:K1529)</f>
        <v>29542.48</v>
      </c>
      <c r="L1527" s="635">
        <f>'Employee Salary Payroll Tax '!H1529</f>
        <v>0</v>
      </c>
      <c r="M1527" s="293">
        <f t="shared" si="192"/>
        <v>63398.41</v>
      </c>
      <c r="N1527" s="359">
        <f t="shared" si="190"/>
        <v>12.59248209986432</v>
      </c>
      <c r="O1527" s="331"/>
      <c r="P1527" s="61"/>
      <c r="Q1527" s="294"/>
      <c r="R1527" s="292"/>
      <c r="S1527" s="291"/>
    </row>
    <row r="1528" spans="1:19" ht="14.4">
      <c r="A1528" s="36">
        <f t="shared" si="193"/>
        <v>205</v>
      </c>
      <c r="B1528" s="526"/>
      <c r="C1528" s="36" t="str">
        <f>VLOOKUP('Employee Salary Payroll Tax '!B1530,'Employee Salary Payroll Tax '!$D$1:$E$7,2,FALSE)</f>
        <v>NonUnion</v>
      </c>
      <c r="D1528" s="61">
        <f t="shared" si="186"/>
        <v>2.98E-2</v>
      </c>
      <c r="E1528" s="351">
        <f>'Employee Salary Payroll Tax '!N1530</f>
        <v>73442.36</v>
      </c>
      <c r="F1528" s="351">
        <f t="shared" si="187"/>
        <v>75630.942328000005</v>
      </c>
      <c r="G1528" s="352"/>
      <c r="H1528" s="351">
        <f t="shared" si="191"/>
        <v>53757.64</v>
      </c>
      <c r="I1528" s="351">
        <f t="shared" si="188"/>
        <v>2188.5823280000041</v>
      </c>
      <c r="J1528" s="351">
        <f t="shared" si="189"/>
        <v>135.69210433600026</v>
      </c>
      <c r="K1528" s="635">
        <f>SUM('Employee Salary Payroll Tax '!I1530:K1530)</f>
        <v>19042.71</v>
      </c>
      <c r="L1528" s="635">
        <f>'Employee Salary Payroll Tax '!H1530</f>
        <v>0</v>
      </c>
      <c r="M1528" s="293">
        <f t="shared" si="192"/>
        <v>54399.65</v>
      </c>
      <c r="N1528" s="359">
        <f t="shared" si="190"/>
        <v>35.183310995521012</v>
      </c>
      <c r="O1528" s="331"/>
      <c r="P1528" s="61"/>
      <c r="Q1528" s="294"/>
      <c r="R1528" s="292"/>
      <c r="S1528" s="291"/>
    </row>
    <row r="1529" spans="1:19" ht="14.4">
      <c r="A1529" s="36">
        <f t="shared" si="193"/>
        <v>206</v>
      </c>
      <c r="B1529" s="526"/>
      <c r="C1529" s="36" t="str">
        <f>VLOOKUP('Employee Salary Payroll Tax '!B1531,'Employee Salary Payroll Tax '!$D$1:$E$7,2,FALSE)</f>
        <v>NonUnion</v>
      </c>
      <c r="D1529" s="61">
        <f t="shared" si="186"/>
        <v>2.98E-2</v>
      </c>
      <c r="E1529" s="351">
        <f>'Employee Salary Payroll Tax '!N1531</f>
        <v>56374.54</v>
      </c>
      <c r="F1529" s="351">
        <f t="shared" si="187"/>
        <v>58054.501292000001</v>
      </c>
      <c r="G1529" s="352"/>
      <c r="H1529" s="351">
        <f t="shared" si="191"/>
        <v>70825.459999999992</v>
      </c>
      <c r="I1529" s="351">
        <f t="shared" si="188"/>
        <v>1679.961292</v>
      </c>
      <c r="J1529" s="351">
        <f t="shared" si="189"/>
        <v>104.157600104</v>
      </c>
      <c r="K1529" s="635">
        <f>SUM('Employee Salary Payroll Tax '!I1531:K1531)</f>
        <v>18434.66</v>
      </c>
      <c r="L1529" s="635">
        <f>'Employee Salary Payroll Tax '!H1531</f>
        <v>0</v>
      </c>
      <c r="M1529" s="293">
        <f t="shared" si="192"/>
        <v>37939.880000000005</v>
      </c>
      <c r="N1529" s="359">
        <f t="shared" si="190"/>
        <v>34.059877815395822</v>
      </c>
      <c r="O1529" s="331"/>
      <c r="P1529" s="61"/>
      <c r="Q1529" s="294"/>
      <c r="R1529" s="292"/>
      <c r="S1529" s="291"/>
    </row>
    <row r="1530" spans="1:19" ht="14.4">
      <c r="A1530" s="36">
        <f t="shared" si="193"/>
        <v>207</v>
      </c>
      <c r="B1530" s="526"/>
      <c r="C1530" s="36" t="str">
        <f>VLOOKUP('Employee Salary Payroll Tax '!B1532,'Employee Salary Payroll Tax '!$D$1:$E$7,2,FALSE)</f>
        <v>IBEW</v>
      </c>
      <c r="D1530" s="61">
        <f t="shared" si="186"/>
        <v>6.875E-3</v>
      </c>
      <c r="E1530" s="351">
        <f>'Employee Salary Payroll Tax '!N1532</f>
        <v>56192.800000000003</v>
      </c>
      <c r="F1530" s="351">
        <f t="shared" si="187"/>
        <v>56579.125500000002</v>
      </c>
      <c r="G1530" s="352"/>
      <c r="H1530" s="351">
        <f t="shared" si="191"/>
        <v>71007.199999999997</v>
      </c>
      <c r="I1530" s="351">
        <f t="shared" si="188"/>
        <v>386.32549999999901</v>
      </c>
      <c r="J1530" s="351">
        <f t="shared" si="189"/>
        <v>23.952180999999939</v>
      </c>
      <c r="K1530" s="635">
        <f>SUM('Employee Salary Payroll Tax '!I1532:K1532)</f>
        <v>48278.8</v>
      </c>
      <c r="L1530" s="635">
        <f>'Employee Salary Payroll Tax '!H1532</f>
        <v>0</v>
      </c>
      <c r="M1530" s="293">
        <f t="shared" si="192"/>
        <v>7914</v>
      </c>
      <c r="N1530" s="359">
        <f t="shared" si="190"/>
        <v>20.578838499633729</v>
      </c>
      <c r="O1530" s="331"/>
      <c r="P1530" s="61"/>
      <c r="Q1530" s="294"/>
      <c r="R1530" s="292"/>
      <c r="S1530" s="291"/>
    </row>
    <row r="1531" spans="1:19" ht="14.4">
      <c r="A1531" s="36">
        <f t="shared" si="193"/>
        <v>208</v>
      </c>
      <c r="B1531" s="526"/>
      <c r="C1531" s="36" t="str">
        <f>VLOOKUP('Employee Salary Payroll Tax '!B1533,'Employee Salary Payroll Tax '!$D$1:$E$7,2,FALSE)</f>
        <v>IBEW</v>
      </c>
      <c r="D1531" s="61">
        <f t="shared" si="186"/>
        <v>6.875E-3</v>
      </c>
      <c r="E1531" s="351">
        <f>'Employee Salary Payroll Tax '!N1533</f>
        <v>10787.79</v>
      </c>
      <c r="F1531" s="351">
        <f t="shared" si="187"/>
        <v>10861.956056250001</v>
      </c>
      <c r="G1531" s="352"/>
      <c r="H1531" s="351">
        <f t="shared" si="191"/>
        <v>116412.20999999999</v>
      </c>
      <c r="I1531" s="351">
        <f t="shared" si="188"/>
        <v>74.166056250000111</v>
      </c>
      <c r="J1531" s="351">
        <f t="shared" si="189"/>
        <v>4.5982954875000068</v>
      </c>
      <c r="K1531" s="635">
        <f>SUM('Employee Salary Payroll Tax '!I1533:K1533)</f>
        <v>8957.27</v>
      </c>
      <c r="L1531" s="635">
        <f>'Employee Salary Payroll Tax '!H1533</f>
        <v>0</v>
      </c>
      <c r="M1531" s="293">
        <f t="shared" si="192"/>
        <v>1830.5200000000004</v>
      </c>
      <c r="N1531" s="359">
        <f t="shared" si="190"/>
        <v>3.8180363371460837</v>
      </c>
      <c r="O1531" s="331"/>
      <c r="P1531" s="61"/>
      <c r="Q1531" s="294"/>
      <c r="R1531" s="292"/>
      <c r="S1531" s="291"/>
    </row>
    <row r="1532" spans="1:19" ht="14.4">
      <c r="A1532" s="36">
        <f t="shared" si="193"/>
        <v>209</v>
      </c>
      <c r="B1532" s="526"/>
      <c r="C1532" s="36" t="str">
        <f>VLOOKUP('Employee Salary Payroll Tax '!B1534,'Employee Salary Payroll Tax '!$D$1:$E$7,2,FALSE)</f>
        <v>Not Assigned</v>
      </c>
      <c r="D1532" s="61">
        <f t="shared" si="186"/>
        <v>0</v>
      </c>
      <c r="E1532" s="351">
        <f>'Employee Salary Payroll Tax '!N1534</f>
        <v>-1.1000000000000001</v>
      </c>
      <c r="F1532" s="351">
        <f t="shared" si="187"/>
        <v>-1.1000000000000001</v>
      </c>
      <c r="G1532" s="352"/>
      <c r="H1532" s="351">
        <f t="shared" si="191"/>
        <v>127201.1</v>
      </c>
      <c r="I1532" s="351">
        <f t="shared" si="188"/>
        <v>0</v>
      </c>
      <c r="J1532" s="351">
        <f t="shared" si="189"/>
        <v>0</v>
      </c>
      <c r="K1532" s="635">
        <f>SUM('Employee Salary Payroll Tax '!I1534:K1534)</f>
        <v>-171.31</v>
      </c>
      <c r="L1532" s="635">
        <f>'Employee Salary Payroll Tax '!H1534</f>
        <v>0</v>
      </c>
      <c r="M1532" s="293">
        <f t="shared" si="192"/>
        <v>170.21</v>
      </c>
      <c r="N1532" s="359">
        <f t="shared" si="190"/>
        <v>0</v>
      </c>
      <c r="O1532" s="331"/>
      <c r="P1532" s="61"/>
      <c r="Q1532" s="294"/>
      <c r="R1532" s="292"/>
      <c r="S1532" s="291"/>
    </row>
    <row r="1533" spans="1:19" ht="14.4">
      <c r="A1533" s="36">
        <f t="shared" si="193"/>
        <v>210</v>
      </c>
      <c r="B1533" s="526"/>
      <c r="C1533" s="36" t="str">
        <f>VLOOKUP('Employee Salary Payroll Tax '!B1535,'Employee Salary Payroll Tax '!$D$1:$E$7,2,FALSE)</f>
        <v>NonUnion</v>
      </c>
      <c r="D1533" s="61">
        <f t="shared" si="186"/>
        <v>2.98E-2</v>
      </c>
      <c r="E1533" s="351">
        <f>'Employee Salary Payroll Tax '!N1535</f>
        <v>31162.99</v>
      </c>
      <c r="F1533" s="351">
        <f t="shared" si="187"/>
        <v>32091.647102000003</v>
      </c>
      <c r="G1533" s="352"/>
      <c r="H1533" s="351">
        <f t="shared" si="191"/>
        <v>96037.01</v>
      </c>
      <c r="I1533" s="351">
        <f t="shared" si="188"/>
        <v>928.65710200000103</v>
      </c>
      <c r="J1533" s="351">
        <f t="shared" si="189"/>
        <v>57.576740324000063</v>
      </c>
      <c r="K1533" s="635">
        <f>SUM('Employee Salary Payroll Tax '!I1535:K1535)</f>
        <v>29405.200000000001</v>
      </c>
      <c r="L1533" s="635">
        <f>'Employee Salary Payroll Tax '!H1535</f>
        <v>0</v>
      </c>
      <c r="M1533" s="293">
        <f t="shared" si="192"/>
        <v>1757.7900000000009</v>
      </c>
      <c r="N1533" s="359">
        <f t="shared" si="190"/>
        <v>54.329047518256679</v>
      </c>
      <c r="O1533" s="331"/>
      <c r="P1533" s="61"/>
      <c r="Q1533" s="294"/>
      <c r="R1533" s="292"/>
      <c r="S1533" s="291"/>
    </row>
    <row r="1534" spans="1:19" ht="14.4">
      <c r="A1534" s="36">
        <f t="shared" si="193"/>
        <v>211</v>
      </c>
      <c r="B1534" s="526"/>
      <c r="C1534" s="36" t="str">
        <f>VLOOKUP('Employee Salary Payroll Tax '!B1536,'Employee Salary Payroll Tax '!$D$1:$E$7,2,FALSE)</f>
        <v>NonUnion</v>
      </c>
      <c r="D1534" s="61">
        <f t="shared" si="186"/>
        <v>2.98E-2</v>
      </c>
      <c r="E1534" s="351">
        <f>'Employee Salary Payroll Tax '!N1536</f>
        <v>80935.86</v>
      </c>
      <c r="F1534" s="351">
        <f t="shared" si="187"/>
        <v>83347.748628000001</v>
      </c>
      <c r="G1534" s="352"/>
      <c r="H1534" s="351">
        <f t="shared" si="191"/>
        <v>46264.14</v>
      </c>
      <c r="I1534" s="351">
        <f t="shared" si="188"/>
        <v>2411.8886280000006</v>
      </c>
      <c r="J1534" s="351">
        <f t="shared" si="189"/>
        <v>149.53709493600005</v>
      </c>
      <c r="K1534" s="635">
        <f>SUM('Employee Salary Payroll Tax '!I1536:K1536)</f>
        <v>5540.08</v>
      </c>
      <c r="L1534" s="635">
        <f>'Employee Salary Payroll Tax '!H1536</f>
        <v>0</v>
      </c>
      <c r="M1534" s="293">
        <f t="shared" si="192"/>
        <v>75395.78</v>
      </c>
      <c r="N1534" s="359">
        <f t="shared" si="190"/>
        <v>10.235851807873535</v>
      </c>
      <c r="O1534" s="331"/>
      <c r="P1534" s="61"/>
      <c r="Q1534" s="294"/>
      <c r="R1534" s="292"/>
      <c r="S1534" s="291"/>
    </row>
    <row r="1535" spans="1:19" ht="14.4">
      <c r="A1535" s="36">
        <f t="shared" si="193"/>
        <v>212</v>
      </c>
      <c r="B1535" s="526"/>
      <c r="C1535" s="36" t="str">
        <f>VLOOKUP('Employee Salary Payroll Tax '!B1537,'Employee Salary Payroll Tax '!$D$1:$E$7,2,FALSE)</f>
        <v>IBEW</v>
      </c>
      <c r="D1535" s="61">
        <f t="shared" si="186"/>
        <v>6.875E-3</v>
      </c>
      <c r="E1535" s="351">
        <f>'Employee Salary Payroll Tax '!N1537</f>
        <v>95600.61</v>
      </c>
      <c r="F1535" s="351">
        <f t="shared" si="187"/>
        <v>96257.864193749992</v>
      </c>
      <c r="G1535" s="352"/>
      <c r="H1535" s="351">
        <f t="shared" si="191"/>
        <v>31599.39</v>
      </c>
      <c r="I1535" s="351">
        <f t="shared" si="188"/>
        <v>657.25419374999183</v>
      </c>
      <c r="J1535" s="351">
        <f t="shared" si="189"/>
        <v>40.749760012499493</v>
      </c>
      <c r="K1535" s="635">
        <f>SUM('Employee Salary Payroll Tax '!I1537:K1537)</f>
        <v>94964.9</v>
      </c>
      <c r="L1535" s="635">
        <f>'Employee Salary Payroll Tax '!H1537</f>
        <v>0</v>
      </c>
      <c r="M1535" s="293">
        <f t="shared" si="192"/>
        <v>635.7100000000064</v>
      </c>
      <c r="N1535" s="359">
        <f t="shared" si="190"/>
        <v>40.478788624576083</v>
      </c>
      <c r="O1535" s="331"/>
      <c r="P1535" s="61"/>
      <c r="Q1535" s="294"/>
      <c r="R1535" s="292"/>
      <c r="S1535" s="291"/>
    </row>
    <row r="1536" spans="1:19" ht="14.4">
      <c r="A1536" s="36">
        <f t="shared" si="193"/>
        <v>213</v>
      </c>
      <c r="B1536" s="526"/>
      <c r="C1536" s="36" t="str">
        <f>VLOOKUP('Employee Salary Payroll Tax '!B1538,'Employee Salary Payroll Tax '!$D$1:$E$7,2,FALSE)</f>
        <v>NonUnion</v>
      </c>
      <c r="D1536" s="61">
        <f t="shared" si="186"/>
        <v>2.98E-2</v>
      </c>
      <c r="E1536" s="351">
        <f>'Employee Salary Payroll Tax '!N1538</f>
        <v>25157.32</v>
      </c>
      <c r="F1536" s="351">
        <f t="shared" si="187"/>
        <v>25907.008136</v>
      </c>
      <c r="G1536" s="352"/>
      <c r="H1536" s="351">
        <f t="shared" si="191"/>
        <v>102042.68</v>
      </c>
      <c r="I1536" s="351">
        <f t="shared" si="188"/>
        <v>749.68813600000067</v>
      </c>
      <c r="J1536" s="351">
        <f t="shared" si="189"/>
        <v>46.48066443200004</v>
      </c>
      <c r="K1536" s="635">
        <f>SUM('Employee Salary Payroll Tax '!I1538:K1538)</f>
        <v>10314.51</v>
      </c>
      <c r="L1536" s="635">
        <f>'Employee Salary Payroll Tax '!H1538</f>
        <v>0</v>
      </c>
      <c r="M1536" s="293">
        <f t="shared" si="192"/>
        <v>14842.81</v>
      </c>
      <c r="N1536" s="359">
        <f t="shared" si="190"/>
        <v>19.0570886752425</v>
      </c>
      <c r="O1536" s="331"/>
      <c r="P1536" s="61"/>
      <c r="Q1536" s="294"/>
      <c r="R1536" s="292"/>
      <c r="S1536" s="291"/>
    </row>
    <row r="1537" spans="1:19" ht="14.4">
      <c r="A1537" s="36">
        <f t="shared" si="193"/>
        <v>214</v>
      </c>
      <c r="B1537" s="526"/>
      <c r="C1537" s="36" t="str">
        <f>VLOOKUP('Employee Salary Payroll Tax '!B1539,'Employee Salary Payroll Tax '!$D$1:$E$7,2,FALSE)</f>
        <v>UA</v>
      </c>
      <c r="D1537" s="61">
        <f t="shared" si="186"/>
        <v>0.03</v>
      </c>
      <c r="E1537" s="351">
        <f>'Employee Salary Payroll Tax '!N1539</f>
        <v>67149.94</v>
      </c>
      <c r="F1537" s="351">
        <f t="shared" si="187"/>
        <v>69164.438200000004</v>
      </c>
      <c r="G1537" s="352"/>
      <c r="H1537" s="351">
        <f t="shared" si="191"/>
        <v>60050.06</v>
      </c>
      <c r="I1537" s="351">
        <f t="shared" si="188"/>
        <v>2014.4982000000018</v>
      </c>
      <c r="J1537" s="351">
        <f t="shared" si="189"/>
        <v>124.89888840000012</v>
      </c>
      <c r="K1537" s="635">
        <f>SUM('Employee Salary Payroll Tax '!I1539:K1539)</f>
        <v>55608.639999999992</v>
      </c>
      <c r="L1537" s="635">
        <f>'Employee Salary Payroll Tax '!H1539</f>
        <v>0</v>
      </c>
      <c r="M1537" s="293">
        <f t="shared" si="192"/>
        <v>11541.30000000001</v>
      </c>
      <c r="N1537" s="359">
        <f t="shared" si="190"/>
        <v>103.43207039845977</v>
      </c>
      <c r="O1537" s="331"/>
      <c r="P1537" s="61"/>
      <c r="Q1537" s="294"/>
      <c r="R1537" s="292"/>
      <c r="S1537" s="291"/>
    </row>
    <row r="1538" spans="1:19" ht="14.4">
      <c r="A1538" s="36">
        <f t="shared" si="193"/>
        <v>215</v>
      </c>
      <c r="B1538" s="526"/>
      <c r="C1538" s="36" t="str">
        <f>VLOOKUP('Employee Salary Payroll Tax '!B1540,'Employee Salary Payroll Tax '!$D$1:$E$7,2,FALSE)</f>
        <v>NonUnion</v>
      </c>
      <c r="D1538" s="61">
        <f t="shared" si="186"/>
        <v>2.98E-2</v>
      </c>
      <c r="E1538" s="351">
        <f>'Employee Salary Payroll Tax '!N1540</f>
        <v>66649.81</v>
      </c>
      <c r="F1538" s="351">
        <f t="shared" si="187"/>
        <v>68635.974338</v>
      </c>
      <c r="G1538" s="352"/>
      <c r="H1538" s="351">
        <f t="shared" si="191"/>
        <v>60550.19</v>
      </c>
      <c r="I1538" s="351">
        <f t="shared" si="188"/>
        <v>1986.1643380000023</v>
      </c>
      <c r="J1538" s="351">
        <f t="shared" si="189"/>
        <v>123.14218895600014</v>
      </c>
      <c r="K1538" s="635">
        <f>SUM('Employee Salary Payroll Tax '!I1540:K1540)</f>
        <v>16349.31</v>
      </c>
      <c r="L1538" s="635">
        <f>'Employee Salary Payroll Tax '!H1540</f>
        <v>0</v>
      </c>
      <c r="M1538" s="293">
        <f t="shared" si="192"/>
        <v>50300.5</v>
      </c>
      <c r="N1538" s="359">
        <f t="shared" si="190"/>
        <v>30.206985155546821</v>
      </c>
      <c r="O1538" s="331"/>
      <c r="P1538" s="61"/>
      <c r="Q1538" s="294"/>
      <c r="R1538" s="292"/>
      <c r="S1538" s="291"/>
    </row>
    <row r="1539" spans="1:19" ht="14.4">
      <c r="A1539" s="36">
        <f t="shared" si="193"/>
        <v>216</v>
      </c>
      <c r="B1539" s="526"/>
      <c r="C1539" s="36" t="str">
        <f>VLOOKUP('Employee Salary Payroll Tax '!B1541,'Employee Salary Payroll Tax '!$D$1:$E$7,2,FALSE)</f>
        <v>IBEW</v>
      </c>
      <c r="D1539" s="61">
        <f t="shared" si="186"/>
        <v>6.875E-3</v>
      </c>
      <c r="E1539" s="351">
        <f>'Employee Salary Payroll Tax '!N1541</f>
        <v>113682.69</v>
      </c>
      <c r="F1539" s="351">
        <f t="shared" si="187"/>
        <v>114464.25849374999</v>
      </c>
      <c r="G1539" s="352"/>
      <c r="H1539" s="351">
        <f t="shared" si="191"/>
        <v>13517.309999999998</v>
      </c>
      <c r="I1539" s="351">
        <f t="shared" si="188"/>
        <v>781.56849374999001</v>
      </c>
      <c r="J1539" s="351">
        <f t="shared" si="189"/>
        <v>48.457246612499382</v>
      </c>
      <c r="K1539" s="635">
        <f>SUM('Employee Salary Payroll Tax '!I1541:K1541)</f>
        <v>16418.63</v>
      </c>
      <c r="L1539" s="635">
        <f>'Employee Salary Payroll Tax '!H1541</f>
        <v>0</v>
      </c>
      <c r="M1539" s="293">
        <f t="shared" si="192"/>
        <v>97264.06</v>
      </c>
      <c r="N1539" s="359">
        <f t="shared" si="190"/>
        <v>6.9984410374383499</v>
      </c>
      <c r="O1539" s="331"/>
      <c r="P1539" s="61"/>
      <c r="Q1539" s="294"/>
      <c r="R1539" s="292"/>
      <c r="S1539" s="291"/>
    </row>
    <row r="1540" spans="1:19" ht="14.4">
      <c r="A1540" s="36">
        <f t="shared" si="193"/>
        <v>217</v>
      </c>
      <c r="B1540" s="526"/>
      <c r="C1540" s="36" t="str">
        <f>VLOOKUP('Employee Salary Payroll Tax '!B1542,'Employee Salary Payroll Tax '!$D$1:$E$7,2,FALSE)</f>
        <v>NonUnion</v>
      </c>
      <c r="D1540" s="61">
        <f t="shared" si="186"/>
        <v>2.98E-2</v>
      </c>
      <c r="E1540" s="351">
        <f>'Employee Salary Payroll Tax '!N1542</f>
        <v>71142.64</v>
      </c>
      <c r="F1540" s="351">
        <f t="shared" si="187"/>
        <v>73262.690671999997</v>
      </c>
      <c r="G1540" s="352"/>
      <c r="H1540" s="351">
        <f t="shared" si="191"/>
        <v>56057.36</v>
      </c>
      <c r="I1540" s="351">
        <f t="shared" si="188"/>
        <v>2120.0506719999976</v>
      </c>
      <c r="J1540" s="351">
        <f t="shared" si="189"/>
        <v>131.44314166399985</v>
      </c>
      <c r="K1540" s="635">
        <f>SUM('Employee Salary Payroll Tax '!I1542:K1542)</f>
        <v>22625.919999999998</v>
      </c>
      <c r="L1540" s="635">
        <f>'Employee Salary Payroll Tax '!H1542</f>
        <v>0</v>
      </c>
      <c r="M1540" s="293">
        <f t="shared" si="192"/>
        <v>48516.72</v>
      </c>
      <c r="N1540" s="359">
        <f t="shared" si="190"/>
        <v>41.803649791412354</v>
      </c>
      <c r="O1540" s="331"/>
      <c r="P1540" s="61"/>
      <c r="Q1540" s="294"/>
      <c r="R1540" s="292"/>
      <c r="S1540" s="291"/>
    </row>
    <row r="1541" spans="1:19" ht="14.4">
      <c r="A1541" s="36">
        <f t="shared" si="193"/>
        <v>218</v>
      </c>
      <c r="B1541" s="526"/>
      <c r="C1541" s="36" t="str">
        <f>VLOOKUP('Employee Salary Payroll Tax '!B1543,'Employee Salary Payroll Tax '!$D$1:$E$7,2,FALSE)</f>
        <v>NonUnion</v>
      </c>
      <c r="D1541" s="61">
        <f t="shared" si="186"/>
        <v>2.98E-2</v>
      </c>
      <c r="E1541" s="351">
        <f>'Employee Salary Payroll Tax '!N1543</f>
        <v>76538.990000000005</v>
      </c>
      <c r="F1541" s="351">
        <f t="shared" si="187"/>
        <v>78819.851902000009</v>
      </c>
      <c r="G1541" s="352"/>
      <c r="H1541" s="351">
        <f t="shared" si="191"/>
        <v>50661.009999999995</v>
      </c>
      <c r="I1541" s="351">
        <f t="shared" si="188"/>
        <v>2280.8619020000042</v>
      </c>
      <c r="J1541" s="351">
        <f t="shared" si="189"/>
        <v>141.41343792400025</v>
      </c>
      <c r="K1541" s="635">
        <f>SUM('Employee Salary Payroll Tax '!I1543:K1543)</f>
        <v>-387.33</v>
      </c>
      <c r="L1541" s="635">
        <f>'Employee Salary Payroll Tax '!H1543</f>
        <v>-56.6</v>
      </c>
      <c r="M1541" s="293">
        <f t="shared" si="192"/>
        <v>76982.920000000013</v>
      </c>
      <c r="N1541" s="359">
        <f t="shared" si="190"/>
        <v>-0.71563090799065121</v>
      </c>
      <c r="O1541" s="331"/>
      <c r="P1541" s="61"/>
      <c r="Q1541" s="294"/>
      <c r="R1541" s="292"/>
      <c r="S1541" s="291"/>
    </row>
    <row r="1542" spans="1:19" ht="14.4">
      <c r="A1542" s="36">
        <f t="shared" si="193"/>
        <v>219</v>
      </c>
      <c r="B1542" s="526"/>
      <c r="C1542" s="36" t="str">
        <f>VLOOKUP('Employee Salary Payroll Tax '!B1544,'Employee Salary Payroll Tax '!$D$1:$E$7,2,FALSE)</f>
        <v>NonUnion</v>
      </c>
      <c r="D1542" s="61">
        <f t="shared" si="186"/>
        <v>2.98E-2</v>
      </c>
      <c r="E1542" s="351">
        <f>'Employee Salary Payroll Tax '!N1544</f>
        <v>22112.49</v>
      </c>
      <c r="F1542" s="351">
        <f t="shared" si="187"/>
        <v>22771.442202000002</v>
      </c>
      <c r="G1542" s="352"/>
      <c r="H1542" s="351">
        <f t="shared" si="191"/>
        <v>105087.51</v>
      </c>
      <c r="I1542" s="351">
        <f t="shared" si="188"/>
        <v>658.9522020000004</v>
      </c>
      <c r="J1542" s="351">
        <f t="shared" si="189"/>
        <v>40.855036524000027</v>
      </c>
      <c r="K1542" s="635">
        <f>SUM('Employee Salary Payroll Tax '!I1544:K1544)</f>
        <v>5743.1100000000006</v>
      </c>
      <c r="L1542" s="635">
        <f>'Employee Salary Payroll Tax '!H1544</f>
        <v>0</v>
      </c>
      <c r="M1542" s="293">
        <f t="shared" si="192"/>
        <v>16369.380000000001</v>
      </c>
      <c r="N1542" s="359">
        <f t="shared" si="190"/>
        <v>10.610970035520145</v>
      </c>
      <c r="O1542" s="331"/>
      <c r="P1542" s="61"/>
      <c r="Q1542" s="294"/>
      <c r="R1542" s="292"/>
      <c r="S1542" s="291"/>
    </row>
    <row r="1543" spans="1:19" ht="14.4">
      <c r="A1543" s="36">
        <f t="shared" si="193"/>
        <v>220</v>
      </c>
      <c r="B1543" s="526"/>
      <c r="C1543" s="36" t="str">
        <f>VLOOKUP('Employee Salary Payroll Tax '!B1545,'Employee Salary Payroll Tax '!$D$1:$E$7,2,FALSE)</f>
        <v>NonUnion</v>
      </c>
      <c r="D1543" s="61">
        <f t="shared" si="186"/>
        <v>2.98E-2</v>
      </c>
      <c r="E1543" s="351">
        <f>'Employee Salary Payroll Tax '!N1545</f>
        <v>114383.72</v>
      </c>
      <c r="F1543" s="351">
        <f t="shared" si="187"/>
        <v>117792.35485600001</v>
      </c>
      <c r="G1543" s="352"/>
      <c r="H1543" s="351">
        <f t="shared" si="191"/>
        <v>12816.279999999999</v>
      </c>
      <c r="I1543" s="351">
        <f t="shared" si="188"/>
        <v>3408.6348560000042</v>
      </c>
      <c r="J1543" s="351">
        <f t="shared" si="189"/>
        <v>211.33536107200027</v>
      </c>
      <c r="K1543" s="635">
        <f>SUM('Employee Salary Payroll Tax '!I1545:K1545)</f>
        <v>20003.34</v>
      </c>
      <c r="L1543" s="635">
        <f>'Employee Salary Payroll Tax '!H1545</f>
        <v>0</v>
      </c>
      <c r="M1543" s="293">
        <f t="shared" si="192"/>
        <v>94380.38</v>
      </c>
      <c r="N1543" s="359">
        <f t="shared" si="190"/>
        <v>36.958170983676943</v>
      </c>
      <c r="O1543" s="331"/>
      <c r="P1543" s="61"/>
      <c r="Q1543" s="294"/>
      <c r="R1543" s="292"/>
      <c r="S1543" s="291"/>
    </row>
    <row r="1544" spans="1:19" ht="14.4">
      <c r="A1544" s="36">
        <f t="shared" si="193"/>
        <v>221</v>
      </c>
      <c r="B1544" s="526"/>
      <c r="C1544" s="36" t="str">
        <f>VLOOKUP('Employee Salary Payroll Tax '!B1546,'Employee Salary Payroll Tax '!$D$1:$E$7,2,FALSE)</f>
        <v>NonUnion</v>
      </c>
      <c r="D1544" s="61">
        <f t="shared" si="186"/>
        <v>2.98E-2</v>
      </c>
      <c r="E1544" s="351">
        <f>'Employee Salary Payroll Tax '!N1546</f>
        <v>-0.06</v>
      </c>
      <c r="F1544" s="351">
        <f t="shared" si="187"/>
        <v>-6.1788000000000003E-2</v>
      </c>
      <c r="G1544" s="352"/>
      <c r="H1544" s="351">
        <f t="shared" si="191"/>
        <v>127200.06</v>
      </c>
      <c r="I1544" s="351">
        <f t="shared" si="188"/>
        <v>-1.7880000000000049E-3</v>
      </c>
      <c r="J1544" s="351">
        <f t="shared" si="189"/>
        <v>-1.108560000000003E-4</v>
      </c>
      <c r="K1544" s="635">
        <f>SUM('Employee Salary Payroll Tax '!I1546:K1546)</f>
        <v>-0.01</v>
      </c>
      <c r="L1544" s="635">
        <f>'Employee Salary Payroll Tax '!H1546</f>
        <v>0</v>
      </c>
      <c r="M1544" s="293">
        <f t="shared" si="192"/>
        <v>-4.9999999999999996E-2</v>
      </c>
      <c r="N1544" s="359">
        <f t="shared" si="190"/>
        <v>-1.8476307938465692E-5</v>
      </c>
      <c r="O1544" s="331"/>
      <c r="P1544" s="61"/>
      <c r="Q1544" s="294"/>
      <c r="R1544" s="292"/>
      <c r="S1544" s="291"/>
    </row>
    <row r="1545" spans="1:19" ht="14.4">
      <c r="A1545" s="36">
        <f t="shared" si="193"/>
        <v>222</v>
      </c>
      <c r="B1545" s="526"/>
      <c r="C1545" s="36" t="str">
        <f>VLOOKUP('Employee Salary Payroll Tax '!B1547,'Employee Salary Payroll Tax '!$D$1:$E$7,2,FALSE)</f>
        <v>IBEW</v>
      </c>
      <c r="D1545" s="61">
        <f t="shared" si="186"/>
        <v>6.875E-3</v>
      </c>
      <c r="E1545" s="351">
        <f>'Employee Salary Payroll Tax '!N1547</f>
        <v>90043.05</v>
      </c>
      <c r="F1545" s="351">
        <f t="shared" si="187"/>
        <v>90662.09596875</v>
      </c>
      <c r="G1545" s="352"/>
      <c r="H1545" s="351">
        <f t="shared" si="191"/>
        <v>37156.949999999997</v>
      </c>
      <c r="I1545" s="351">
        <f t="shared" si="188"/>
        <v>619.04596874999697</v>
      </c>
      <c r="J1545" s="351">
        <f t="shared" si="189"/>
        <v>38.38085006249981</v>
      </c>
      <c r="K1545" s="635">
        <f>SUM('Employee Salary Payroll Tax '!I1547:K1547)</f>
        <v>90067.94</v>
      </c>
      <c r="L1545" s="635">
        <f>'Employee Salary Payroll Tax '!H1547</f>
        <v>0</v>
      </c>
      <c r="M1545" s="293">
        <f t="shared" si="192"/>
        <v>-24.889999999999418</v>
      </c>
      <c r="N1545" s="359">
        <f t="shared" si="190"/>
        <v>38.391459424573448</v>
      </c>
      <c r="O1545" s="331"/>
      <c r="P1545" s="61"/>
      <c r="Q1545" s="294"/>
      <c r="R1545" s="292"/>
      <c r="S1545" s="291"/>
    </row>
    <row r="1546" spans="1:19" ht="14.4">
      <c r="A1546" s="36">
        <f t="shared" si="193"/>
        <v>223</v>
      </c>
      <c r="B1546" s="526"/>
      <c r="C1546" s="36" t="str">
        <f>VLOOKUP('Employee Salary Payroll Tax '!B1548,'Employee Salary Payroll Tax '!$D$1:$E$7,2,FALSE)</f>
        <v>NonUnion</v>
      </c>
      <c r="D1546" s="61">
        <f t="shared" si="186"/>
        <v>2.98E-2</v>
      </c>
      <c r="E1546" s="351">
        <f>'Employee Salary Payroll Tax '!N1548</f>
        <v>-1174.58</v>
      </c>
      <c r="F1546" s="351">
        <f t="shared" si="187"/>
        <v>-1209.582484</v>
      </c>
      <c r="G1546" s="352"/>
      <c r="H1546" s="351">
        <f t="shared" si="191"/>
        <v>128374.58</v>
      </c>
      <c r="I1546" s="351">
        <f t="shared" si="188"/>
        <v>-35.002484000000095</v>
      </c>
      <c r="J1546" s="351">
        <f t="shared" si="189"/>
        <v>-2.1701540080000057</v>
      </c>
      <c r="K1546" s="635">
        <f>SUM('Employee Salary Payroll Tax '!I1548:K1548)</f>
        <v>-1174.58</v>
      </c>
      <c r="L1546" s="635">
        <f>'Employee Salary Payroll Tax '!H1548</f>
        <v>0</v>
      </c>
      <c r="M1546" s="293">
        <f t="shared" si="192"/>
        <v>0</v>
      </c>
      <c r="N1546" s="359">
        <f t="shared" si="190"/>
        <v>-2.170154009847606</v>
      </c>
      <c r="O1546" s="331"/>
      <c r="P1546" s="61"/>
      <c r="Q1546" s="294"/>
      <c r="R1546" s="292"/>
      <c r="S1546" s="291"/>
    </row>
    <row r="1547" spans="1:19" ht="14.4">
      <c r="A1547" s="36">
        <f t="shared" si="193"/>
        <v>224</v>
      </c>
      <c r="B1547" s="526"/>
      <c r="C1547" s="36" t="str">
        <f>VLOOKUP('Employee Salary Payroll Tax '!B1549,'Employee Salary Payroll Tax '!$D$1:$E$7,2,FALSE)</f>
        <v>NonUnion</v>
      </c>
      <c r="D1547" s="61">
        <f t="shared" si="186"/>
        <v>2.98E-2</v>
      </c>
      <c r="E1547" s="351">
        <f>'Employee Salary Payroll Tax '!N1549</f>
        <v>84430.17</v>
      </c>
      <c r="F1547" s="351">
        <f t="shared" si="187"/>
        <v>86946.189066000006</v>
      </c>
      <c r="G1547" s="352"/>
      <c r="H1547" s="351">
        <f t="shared" si="191"/>
        <v>42769.83</v>
      </c>
      <c r="I1547" s="351">
        <f t="shared" si="188"/>
        <v>2516.019066000008</v>
      </c>
      <c r="J1547" s="351">
        <f t="shared" si="189"/>
        <v>155.9931820920005</v>
      </c>
      <c r="K1547" s="635">
        <f>SUM('Employee Salary Payroll Tax '!I1549:K1549)</f>
        <v>10712.25</v>
      </c>
      <c r="L1547" s="635">
        <f>'Employee Salary Payroll Tax '!H1549</f>
        <v>330.12</v>
      </c>
      <c r="M1547" s="293">
        <f t="shared" si="192"/>
        <v>73387.8</v>
      </c>
      <c r="N1547" s="359">
        <f t="shared" si="190"/>
        <v>19.791953099765646</v>
      </c>
      <c r="O1547" s="331"/>
      <c r="P1547" s="61"/>
      <c r="Q1547" s="294"/>
      <c r="R1547" s="292"/>
      <c r="S1547" s="291"/>
    </row>
    <row r="1548" spans="1:19" ht="14.4">
      <c r="A1548" s="36">
        <f t="shared" si="193"/>
        <v>225</v>
      </c>
      <c r="B1548" s="526"/>
      <c r="C1548" s="36" t="str">
        <f>VLOOKUP('Employee Salary Payroll Tax '!B1550,'Employee Salary Payroll Tax '!$D$1:$E$7,2,FALSE)</f>
        <v>UA</v>
      </c>
      <c r="D1548" s="61">
        <f t="shared" si="186"/>
        <v>0.03</v>
      </c>
      <c r="E1548" s="351">
        <f>'Employee Salary Payroll Tax '!N1550</f>
        <v>756.45</v>
      </c>
      <c r="F1548" s="351">
        <f t="shared" si="187"/>
        <v>779.14350000000002</v>
      </c>
      <c r="G1548" s="352"/>
      <c r="H1548" s="351">
        <f t="shared" si="191"/>
        <v>126443.55</v>
      </c>
      <c r="I1548" s="351">
        <f t="shared" si="188"/>
        <v>22.693499999999972</v>
      </c>
      <c r="J1548" s="351">
        <f t="shared" si="189"/>
        <v>1.4069969999999983</v>
      </c>
      <c r="K1548" s="635">
        <f>SUM('Employee Salary Payroll Tax '!I1550:K1550)</f>
        <v>56.28</v>
      </c>
      <c r="L1548" s="635">
        <f>'Employee Salary Payroll Tax '!H1550</f>
        <v>0.19</v>
      </c>
      <c r="M1548" s="293">
        <f t="shared" si="192"/>
        <v>699.98</v>
      </c>
      <c r="N1548" s="359">
        <f t="shared" si="190"/>
        <v>0.10468079986161558</v>
      </c>
      <c r="O1548" s="331"/>
      <c r="P1548" s="61"/>
      <c r="Q1548" s="294"/>
      <c r="R1548" s="292"/>
      <c r="S1548" s="291"/>
    </row>
    <row r="1549" spans="1:19" ht="14.4">
      <c r="A1549" s="36">
        <f t="shared" si="193"/>
        <v>226</v>
      </c>
      <c r="B1549" s="526"/>
      <c r="C1549" s="36" t="str">
        <f>VLOOKUP('Employee Salary Payroll Tax '!B1551,'Employee Salary Payroll Tax '!$D$1:$E$7,2,FALSE)</f>
        <v>UA</v>
      </c>
      <c r="D1549" s="61">
        <f t="shared" si="186"/>
        <v>0.03</v>
      </c>
      <c r="E1549" s="351">
        <f>'Employee Salary Payroll Tax '!N1551</f>
        <v>41523.699999999997</v>
      </c>
      <c r="F1549" s="351">
        <f t="shared" si="187"/>
        <v>42769.411</v>
      </c>
      <c r="G1549" s="352"/>
      <c r="H1549" s="351">
        <f t="shared" si="191"/>
        <v>85676.3</v>
      </c>
      <c r="I1549" s="351">
        <f t="shared" si="188"/>
        <v>1245.711000000003</v>
      </c>
      <c r="J1549" s="351">
        <f t="shared" si="189"/>
        <v>77.234082000000186</v>
      </c>
      <c r="K1549" s="635">
        <f>SUM('Employee Salary Payroll Tax '!I1551:K1551)</f>
        <v>23072.07</v>
      </c>
      <c r="L1549" s="635">
        <f>'Employee Salary Payroll Tax '!H1551</f>
        <v>160.13999999999999</v>
      </c>
      <c r="M1549" s="293">
        <f t="shared" si="192"/>
        <v>18291.489999999998</v>
      </c>
      <c r="N1549" s="359">
        <f t="shared" si="190"/>
        <v>42.914050198966621</v>
      </c>
      <c r="O1549" s="331"/>
      <c r="P1549" s="61"/>
      <c r="Q1549" s="294"/>
      <c r="R1549" s="292"/>
      <c r="S1549" s="291"/>
    </row>
    <row r="1550" spans="1:19" ht="14.4">
      <c r="A1550" s="36">
        <f t="shared" si="193"/>
        <v>227</v>
      </c>
      <c r="B1550" s="526"/>
      <c r="C1550" s="36" t="str">
        <f>VLOOKUP('Employee Salary Payroll Tax '!B1552,'Employee Salary Payroll Tax '!$D$1:$E$7,2,FALSE)</f>
        <v>NonUnion</v>
      </c>
      <c r="D1550" s="61">
        <f t="shared" si="186"/>
        <v>2.98E-2</v>
      </c>
      <c r="E1550" s="351">
        <f>'Employee Salary Payroll Tax '!N1552</f>
        <v>96749.36</v>
      </c>
      <c r="F1550" s="351">
        <f t="shared" si="187"/>
        <v>99632.490927999999</v>
      </c>
      <c r="G1550" s="352"/>
      <c r="H1550" s="351">
        <f t="shared" si="191"/>
        <v>30450.639999999999</v>
      </c>
      <c r="I1550" s="351">
        <f t="shared" si="188"/>
        <v>2883.1309279999987</v>
      </c>
      <c r="J1550" s="351">
        <f t="shared" si="189"/>
        <v>178.75411753599991</v>
      </c>
      <c r="K1550" s="635">
        <f>SUM('Employee Salary Payroll Tax '!I1552:K1552)</f>
        <v>13869.27</v>
      </c>
      <c r="L1550" s="635">
        <f>'Employee Salary Payroll Tax '!H1552</f>
        <v>0</v>
      </c>
      <c r="M1550" s="293">
        <f t="shared" si="192"/>
        <v>82880.09</v>
      </c>
      <c r="N1550" s="359">
        <f t="shared" si="190"/>
        <v>25.624863251735132</v>
      </c>
      <c r="O1550" s="331"/>
      <c r="P1550" s="61"/>
      <c r="Q1550" s="294"/>
      <c r="R1550" s="292"/>
      <c r="S1550" s="291"/>
    </row>
    <row r="1551" spans="1:19" ht="14.4">
      <c r="A1551" s="36">
        <f t="shared" si="193"/>
        <v>228</v>
      </c>
      <c r="B1551" s="526"/>
      <c r="C1551" s="36" t="str">
        <f>VLOOKUP('Employee Salary Payroll Tax '!B1553,'Employee Salary Payroll Tax '!$D$1:$E$7,2,FALSE)</f>
        <v>NonUnion</v>
      </c>
      <c r="D1551" s="61">
        <f t="shared" si="186"/>
        <v>2.98E-2</v>
      </c>
      <c r="E1551" s="351">
        <f>'Employee Salary Payroll Tax '!N1553</f>
        <v>15000.05</v>
      </c>
      <c r="F1551" s="351">
        <f t="shared" si="187"/>
        <v>15447.05149</v>
      </c>
      <c r="G1551" s="352"/>
      <c r="H1551" s="351">
        <f t="shared" si="191"/>
        <v>112199.95</v>
      </c>
      <c r="I1551" s="351">
        <f t="shared" si="188"/>
        <v>447.00149000000056</v>
      </c>
      <c r="J1551" s="351">
        <f t="shared" si="189"/>
        <v>27.714092380000036</v>
      </c>
      <c r="K1551" s="635">
        <f>SUM('Employee Salary Payroll Tax '!I1553:K1553)</f>
        <v>275.66000000000003</v>
      </c>
      <c r="L1551" s="635">
        <f>'Employee Salary Payroll Tax '!H1553</f>
        <v>0</v>
      </c>
      <c r="M1551" s="293">
        <f t="shared" si="192"/>
        <v>14724.39</v>
      </c>
      <c r="N1551" s="359">
        <f t="shared" si="190"/>
        <v>0.50930941596604684</v>
      </c>
      <c r="O1551" s="331"/>
      <c r="P1551" s="61"/>
      <c r="Q1551" s="294"/>
      <c r="R1551" s="292"/>
      <c r="S1551" s="291"/>
    </row>
    <row r="1552" spans="1:19" ht="14.4">
      <c r="A1552" s="36">
        <f t="shared" si="193"/>
        <v>229</v>
      </c>
      <c r="B1552" s="526"/>
      <c r="C1552" s="36" t="str">
        <f>VLOOKUP('Employee Salary Payroll Tax '!B1554,'Employee Salary Payroll Tax '!$D$1:$E$7,2,FALSE)</f>
        <v>NonUnion</v>
      </c>
      <c r="D1552" s="61">
        <f t="shared" si="186"/>
        <v>2.98E-2</v>
      </c>
      <c r="E1552" s="351">
        <f>'Employee Salary Payroll Tax '!N1554</f>
        <v>68465.09</v>
      </c>
      <c r="F1552" s="351">
        <f t="shared" si="187"/>
        <v>70505.349682</v>
      </c>
      <c r="G1552" s="352"/>
      <c r="H1552" s="351">
        <f t="shared" si="191"/>
        <v>58734.91</v>
      </c>
      <c r="I1552" s="351">
        <f t="shared" si="188"/>
        <v>2040.2596820000035</v>
      </c>
      <c r="J1552" s="351">
        <f t="shared" si="189"/>
        <v>126.49610028400022</v>
      </c>
      <c r="K1552" s="635">
        <f>SUM('Employee Salary Payroll Tax '!I1554:K1554)</f>
        <v>4406.28</v>
      </c>
      <c r="L1552" s="635">
        <f>'Employee Salary Payroll Tax '!H1554</f>
        <v>0</v>
      </c>
      <c r="M1552" s="293">
        <f t="shared" si="192"/>
        <v>64058.81</v>
      </c>
      <c r="N1552" s="359">
        <f t="shared" si="190"/>
        <v>8.1410429278811076</v>
      </c>
      <c r="O1552" s="331"/>
      <c r="P1552" s="61"/>
      <c r="Q1552" s="294"/>
      <c r="R1552" s="292"/>
      <c r="S1552" s="291"/>
    </row>
    <row r="1553" spans="1:19" ht="14.4">
      <c r="A1553" s="36">
        <f t="shared" si="193"/>
        <v>230</v>
      </c>
      <c r="B1553" s="526"/>
      <c r="C1553" s="36" t="str">
        <f>VLOOKUP('Employee Salary Payroll Tax '!B1555,'Employee Salary Payroll Tax '!$D$1:$E$7,2,FALSE)</f>
        <v>UA</v>
      </c>
      <c r="D1553" s="61">
        <f t="shared" ref="D1553:D1616" si="194">VLOOKUP(C1553,C$9:D$12,2)</f>
        <v>0.03</v>
      </c>
      <c r="E1553" s="351">
        <f>'Employee Salary Payroll Tax '!N1555</f>
        <v>79866.73</v>
      </c>
      <c r="F1553" s="351">
        <f t="shared" ref="F1553:F1616" si="195">E1553*(1+D1553)</f>
        <v>82262.731899999999</v>
      </c>
      <c r="G1553" s="352"/>
      <c r="H1553" s="351">
        <f t="shared" si="191"/>
        <v>47333.270000000004</v>
      </c>
      <c r="I1553" s="351">
        <f t="shared" ref="I1553:I1616" si="196">F1553-E1553</f>
        <v>2396.0019000000029</v>
      </c>
      <c r="J1553" s="351">
        <f t="shared" ref="J1553:J1616" si="197">IF(H1553&gt;I1553,I1553*$J$12,H1553*$J$12)</f>
        <v>148.55211780000019</v>
      </c>
      <c r="K1553" s="635">
        <f>SUM('Employee Salary Payroll Tax '!I1555:K1555)</f>
        <v>72390.790000000008</v>
      </c>
      <c r="L1553" s="635">
        <f>'Employee Salary Payroll Tax '!H1555</f>
        <v>767.62</v>
      </c>
      <c r="M1553" s="293">
        <f t="shared" si="192"/>
        <v>6708.3199999999879</v>
      </c>
      <c r="N1553" s="359">
        <f t="shared" ref="N1553:N1616" si="198">J1553*K1553/(SUM(K1553:M1553)+0.000001)</f>
        <v>134.64686939831432</v>
      </c>
      <c r="O1553" s="331"/>
      <c r="P1553" s="61"/>
      <c r="Q1553" s="294"/>
      <c r="R1553" s="292"/>
      <c r="S1553" s="291"/>
    </row>
    <row r="1554" spans="1:19" ht="14.4">
      <c r="A1554" s="36">
        <f t="shared" si="193"/>
        <v>231</v>
      </c>
      <c r="B1554" s="526"/>
      <c r="C1554" s="36" t="str">
        <f>VLOOKUP('Employee Salary Payroll Tax '!B1556,'Employee Salary Payroll Tax '!$D$1:$E$7,2,FALSE)</f>
        <v>IBEW</v>
      </c>
      <c r="D1554" s="61">
        <f t="shared" si="194"/>
        <v>6.875E-3</v>
      </c>
      <c r="E1554" s="351">
        <f>'Employee Salary Payroll Tax '!N1556</f>
        <v>28516.76</v>
      </c>
      <c r="F1554" s="351">
        <f t="shared" si="195"/>
        <v>28712.812724999996</v>
      </c>
      <c r="G1554" s="352"/>
      <c r="H1554" s="351">
        <f t="shared" ref="H1554:H1617" si="199">IF(E1554&gt;$H$12,0,$H$12-E1554)</f>
        <v>98683.24</v>
      </c>
      <c r="I1554" s="351">
        <f t="shared" si="196"/>
        <v>196.05272499999774</v>
      </c>
      <c r="J1554" s="351">
        <f t="shared" si="197"/>
        <v>12.15526894999986</v>
      </c>
      <c r="K1554" s="635">
        <f>SUM('Employee Salary Payroll Tax '!I1556:K1556)</f>
        <v>28516.76</v>
      </c>
      <c r="L1554" s="635">
        <f>'Employee Salary Payroll Tax '!H1556</f>
        <v>0</v>
      </c>
      <c r="M1554" s="293">
        <f t="shared" ref="M1554:M1617" si="200">E1554-K1554-L1554</f>
        <v>0</v>
      </c>
      <c r="N1554" s="359">
        <f t="shared" si="198"/>
        <v>12.155268949573609</v>
      </c>
      <c r="O1554" s="331"/>
      <c r="P1554" s="61"/>
      <c r="Q1554" s="294"/>
      <c r="R1554" s="292"/>
      <c r="S1554" s="291"/>
    </row>
    <row r="1555" spans="1:19" ht="14.4">
      <c r="A1555" s="36">
        <f t="shared" si="193"/>
        <v>232</v>
      </c>
      <c r="B1555" s="526"/>
      <c r="C1555" s="36" t="str">
        <f>VLOOKUP('Employee Salary Payroll Tax '!B1557,'Employee Salary Payroll Tax '!$D$1:$E$7,2,FALSE)</f>
        <v>IBEW</v>
      </c>
      <c r="D1555" s="61">
        <f t="shared" si="194"/>
        <v>6.875E-3</v>
      </c>
      <c r="E1555" s="351">
        <f>'Employee Salary Payroll Tax '!N1557</f>
        <v>41610.22</v>
      </c>
      <c r="F1555" s="351">
        <f t="shared" si="195"/>
        <v>41896.290262499999</v>
      </c>
      <c r="G1555" s="352"/>
      <c r="H1555" s="351">
        <f t="shared" si="199"/>
        <v>85589.78</v>
      </c>
      <c r="I1555" s="351">
        <f t="shared" si="196"/>
        <v>286.07026249999763</v>
      </c>
      <c r="J1555" s="351">
        <f t="shared" si="197"/>
        <v>17.736356274999853</v>
      </c>
      <c r="K1555" s="635">
        <f>SUM('Employee Salary Payroll Tax '!I1557:K1557)</f>
        <v>5831.72</v>
      </c>
      <c r="L1555" s="635">
        <f>'Employee Salary Payroll Tax '!H1557</f>
        <v>0</v>
      </c>
      <c r="M1555" s="293">
        <f t="shared" si="200"/>
        <v>35778.5</v>
      </c>
      <c r="N1555" s="359">
        <f t="shared" si="198"/>
        <v>2.4857706499402399</v>
      </c>
      <c r="O1555" s="331"/>
      <c r="P1555" s="61"/>
      <c r="Q1555" s="294"/>
      <c r="R1555" s="292"/>
      <c r="S1555" s="291"/>
    </row>
    <row r="1556" spans="1:19" ht="14.4">
      <c r="A1556" s="36">
        <f t="shared" si="193"/>
        <v>233</v>
      </c>
      <c r="B1556" s="526"/>
      <c r="C1556" s="36" t="str">
        <f>VLOOKUP('Employee Salary Payroll Tax '!B1558,'Employee Salary Payroll Tax '!$D$1:$E$7,2,FALSE)</f>
        <v>NonUnion</v>
      </c>
      <c r="D1556" s="61">
        <f t="shared" si="194"/>
        <v>2.98E-2</v>
      </c>
      <c r="E1556" s="351">
        <f>'Employee Salary Payroll Tax '!N1558</f>
        <v>53988.01</v>
      </c>
      <c r="F1556" s="351">
        <f t="shared" si="195"/>
        <v>55596.852698000002</v>
      </c>
      <c r="G1556" s="352"/>
      <c r="H1556" s="351">
        <f t="shared" si="199"/>
        <v>73211.989999999991</v>
      </c>
      <c r="I1556" s="351">
        <f t="shared" si="196"/>
        <v>1608.8426980000004</v>
      </c>
      <c r="J1556" s="351">
        <f t="shared" si="197"/>
        <v>99.748247276000029</v>
      </c>
      <c r="K1556" s="635">
        <f>SUM('Employee Salary Payroll Tax '!I1558:K1558)</f>
        <v>63352.43</v>
      </c>
      <c r="L1556" s="635">
        <f>'Employee Salary Payroll Tax '!H1558</f>
        <v>0</v>
      </c>
      <c r="M1556" s="293">
        <f t="shared" si="200"/>
        <v>-9364.4199999999983</v>
      </c>
      <c r="N1556" s="359">
        <f t="shared" si="198"/>
        <v>117.04994966583196</v>
      </c>
      <c r="O1556" s="331"/>
      <c r="P1556" s="61"/>
      <c r="Q1556" s="294"/>
      <c r="R1556" s="292"/>
      <c r="S1556" s="291"/>
    </row>
    <row r="1557" spans="1:19" ht="14.4">
      <c r="A1557" s="36">
        <f t="shared" si="193"/>
        <v>234</v>
      </c>
      <c r="B1557" s="526"/>
      <c r="C1557" s="36" t="str">
        <f>VLOOKUP('Employee Salary Payroll Tax '!B1559,'Employee Salary Payroll Tax '!$D$1:$E$7,2,FALSE)</f>
        <v>NonUnion</v>
      </c>
      <c r="D1557" s="61">
        <f t="shared" si="194"/>
        <v>2.98E-2</v>
      </c>
      <c r="E1557" s="351">
        <f>'Employee Salary Payroll Tax '!N1559</f>
        <v>65947.289999999994</v>
      </c>
      <c r="F1557" s="351">
        <f t="shared" si="195"/>
        <v>67912.519241999995</v>
      </c>
      <c r="G1557" s="352"/>
      <c r="H1557" s="351">
        <f t="shared" si="199"/>
        <v>61252.710000000006</v>
      </c>
      <c r="I1557" s="351">
        <f t="shared" si="196"/>
        <v>1965.2292420000012</v>
      </c>
      <c r="J1557" s="351">
        <f t="shared" si="197"/>
        <v>121.84421300400008</v>
      </c>
      <c r="K1557" s="635">
        <f>SUM('Employee Salary Payroll Tax '!I1559:K1559)</f>
        <v>33674.53</v>
      </c>
      <c r="L1557" s="635">
        <f>'Employee Salary Payroll Tax '!H1559</f>
        <v>0</v>
      </c>
      <c r="M1557" s="293">
        <f t="shared" si="200"/>
        <v>32272.759999999995</v>
      </c>
      <c r="N1557" s="359">
        <f t="shared" si="198"/>
        <v>62.217061627056616</v>
      </c>
      <c r="O1557" s="331"/>
      <c r="P1557" s="61"/>
      <c r="Q1557" s="294"/>
      <c r="R1557" s="292"/>
      <c r="S1557" s="291"/>
    </row>
    <row r="1558" spans="1:19" ht="14.4">
      <c r="A1558" s="36">
        <f t="shared" si="193"/>
        <v>235</v>
      </c>
      <c r="B1558" s="526"/>
      <c r="C1558" s="36" t="str">
        <f>VLOOKUP('Employee Salary Payroll Tax '!B1560,'Employee Salary Payroll Tax '!$D$1:$E$7,2,FALSE)</f>
        <v>UA</v>
      </c>
      <c r="D1558" s="61">
        <f t="shared" si="194"/>
        <v>0.03</v>
      </c>
      <c r="E1558" s="351">
        <f>'Employee Salary Payroll Tax '!N1560</f>
        <v>70430.48</v>
      </c>
      <c r="F1558" s="351">
        <f t="shared" si="195"/>
        <v>72543.394400000005</v>
      </c>
      <c r="G1558" s="352"/>
      <c r="H1558" s="351">
        <f t="shared" si="199"/>
        <v>56769.520000000004</v>
      </c>
      <c r="I1558" s="351">
        <f t="shared" si="196"/>
        <v>2112.9144000000088</v>
      </c>
      <c r="J1558" s="351">
        <f t="shared" si="197"/>
        <v>131.00069280000054</v>
      </c>
      <c r="K1558" s="635">
        <f>SUM('Employee Salary Payroll Tax '!I1560:K1560)</f>
        <v>62301.810000000005</v>
      </c>
      <c r="L1558" s="635">
        <f>'Employee Salary Payroll Tax '!H1560</f>
        <v>1427.74</v>
      </c>
      <c r="M1558" s="293">
        <f t="shared" si="200"/>
        <v>6700.9299999999912</v>
      </c>
      <c r="N1558" s="359">
        <f t="shared" si="198"/>
        <v>115.88136659835517</v>
      </c>
      <c r="O1558" s="331"/>
      <c r="P1558" s="61"/>
      <c r="Q1558" s="294"/>
      <c r="R1558" s="292"/>
      <c r="S1558" s="291"/>
    </row>
    <row r="1559" spans="1:19" ht="14.4">
      <c r="A1559" s="36">
        <f t="shared" si="193"/>
        <v>236</v>
      </c>
      <c r="B1559" s="526"/>
      <c r="C1559" s="36" t="str">
        <f>VLOOKUP('Employee Salary Payroll Tax '!B1561,'Employee Salary Payroll Tax '!$D$1:$E$7,2,FALSE)</f>
        <v>NonUnion</v>
      </c>
      <c r="D1559" s="61">
        <f t="shared" si="194"/>
        <v>2.98E-2</v>
      </c>
      <c r="E1559" s="351">
        <f>'Employee Salary Payroll Tax '!N1561</f>
        <v>51264.54</v>
      </c>
      <c r="F1559" s="351">
        <f t="shared" si="195"/>
        <v>52792.223292000002</v>
      </c>
      <c r="G1559" s="352"/>
      <c r="H1559" s="351">
        <f t="shared" si="199"/>
        <v>75935.459999999992</v>
      </c>
      <c r="I1559" s="351">
        <f t="shared" si="196"/>
        <v>1527.6832920000015</v>
      </c>
      <c r="J1559" s="351">
        <f t="shared" si="197"/>
        <v>94.716364104000093</v>
      </c>
      <c r="K1559" s="635">
        <f>SUM('Employee Salary Payroll Tax '!I1561:K1561)</f>
        <v>9507.84</v>
      </c>
      <c r="L1559" s="635">
        <f>'Employee Salary Payroll Tax '!H1561</f>
        <v>0</v>
      </c>
      <c r="M1559" s="293">
        <f t="shared" si="200"/>
        <v>41756.699999999997</v>
      </c>
      <c r="N1559" s="359">
        <f t="shared" si="198"/>
        <v>17.566685183657352</v>
      </c>
      <c r="O1559" s="331"/>
      <c r="P1559" s="61"/>
      <c r="Q1559" s="294"/>
      <c r="R1559" s="292"/>
      <c r="S1559" s="291"/>
    </row>
    <row r="1560" spans="1:19" ht="14.4">
      <c r="A1560" s="36">
        <f t="shared" si="193"/>
        <v>237</v>
      </c>
      <c r="B1560" s="526"/>
      <c r="C1560" s="36" t="str">
        <f>VLOOKUP('Employee Salary Payroll Tax '!B1562,'Employee Salary Payroll Tax '!$D$1:$E$7,2,FALSE)</f>
        <v>IBEW</v>
      </c>
      <c r="D1560" s="61">
        <f t="shared" si="194"/>
        <v>6.875E-3</v>
      </c>
      <c r="E1560" s="351">
        <f>'Employee Salary Payroll Tax '!N1562</f>
        <v>38123.410000000003</v>
      </c>
      <c r="F1560" s="351">
        <f t="shared" si="195"/>
        <v>38385.508443750005</v>
      </c>
      <c r="G1560" s="352"/>
      <c r="H1560" s="351">
        <f t="shared" si="199"/>
        <v>89076.59</v>
      </c>
      <c r="I1560" s="351">
        <f t="shared" si="196"/>
        <v>262.09844375000102</v>
      </c>
      <c r="J1560" s="351">
        <f t="shared" si="197"/>
        <v>16.250103512500065</v>
      </c>
      <c r="K1560" s="635">
        <f>SUM('Employee Salary Payroll Tax '!I1562:K1562)</f>
        <v>37762.520000000004</v>
      </c>
      <c r="L1560" s="635">
        <f>'Employee Salary Payroll Tax '!H1562</f>
        <v>0</v>
      </c>
      <c r="M1560" s="293">
        <f t="shared" si="200"/>
        <v>360.88999999999942</v>
      </c>
      <c r="N1560" s="359">
        <f t="shared" si="198"/>
        <v>16.096274149577852</v>
      </c>
      <c r="O1560" s="331"/>
      <c r="P1560" s="61"/>
      <c r="Q1560" s="294"/>
      <c r="R1560" s="292"/>
      <c r="S1560" s="291"/>
    </row>
    <row r="1561" spans="1:19" ht="14.4">
      <c r="A1561" s="36">
        <f t="shared" si="193"/>
        <v>238</v>
      </c>
      <c r="B1561" s="526"/>
      <c r="C1561" s="36" t="str">
        <f>VLOOKUP('Employee Salary Payroll Tax '!B1563,'Employee Salary Payroll Tax '!$D$1:$E$7,2,FALSE)</f>
        <v>NonUnion</v>
      </c>
      <c r="D1561" s="61">
        <f t="shared" si="194"/>
        <v>2.98E-2</v>
      </c>
      <c r="E1561" s="351">
        <f>'Employee Salary Payroll Tax '!N1563</f>
        <v>79704.479999999996</v>
      </c>
      <c r="F1561" s="351">
        <f t="shared" si="195"/>
        <v>82079.673504000006</v>
      </c>
      <c r="G1561" s="352"/>
      <c r="H1561" s="351">
        <f t="shared" si="199"/>
        <v>47495.520000000004</v>
      </c>
      <c r="I1561" s="351">
        <f t="shared" si="196"/>
        <v>2375.1935040000099</v>
      </c>
      <c r="J1561" s="351">
        <f t="shared" si="197"/>
        <v>147.2619972480006</v>
      </c>
      <c r="K1561" s="635">
        <f>SUM('Employee Salary Payroll Tax '!I1563:K1563)</f>
        <v>25361.14</v>
      </c>
      <c r="L1561" s="635">
        <f>'Employee Salary Payroll Tax '!H1563</f>
        <v>0</v>
      </c>
      <c r="M1561" s="293">
        <f t="shared" si="200"/>
        <v>54343.34</v>
      </c>
      <c r="N1561" s="359">
        <f t="shared" si="198"/>
        <v>46.85724226341231</v>
      </c>
      <c r="O1561" s="331"/>
      <c r="P1561" s="61"/>
      <c r="Q1561" s="294"/>
      <c r="R1561" s="292"/>
      <c r="S1561" s="291"/>
    </row>
    <row r="1562" spans="1:19" ht="14.4">
      <c r="A1562" s="36">
        <f t="shared" si="193"/>
        <v>239</v>
      </c>
      <c r="B1562" s="526"/>
      <c r="C1562" s="36" t="str">
        <f>VLOOKUP('Employee Salary Payroll Tax '!B1564,'Employee Salary Payroll Tax '!$D$1:$E$7,2,FALSE)</f>
        <v>IBEW</v>
      </c>
      <c r="D1562" s="61">
        <f t="shared" si="194"/>
        <v>6.875E-3</v>
      </c>
      <c r="E1562" s="351">
        <f>'Employee Salary Payroll Tax '!N1564</f>
        <v>32074</v>
      </c>
      <c r="F1562" s="351">
        <f t="shared" si="195"/>
        <v>32294.508749999997</v>
      </c>
      <c r="G1562" s="352"/>
      <c r="H1562" s="351">
        <f t="shared" si="199"/>
        <v>95126</v>
      </c>
      <c r="I1562" s="351">
        <f t="shared" si="196"/>
        <v>220.50874999999724</v>
      </c>
      <c r="J1562" s="351">
        <f t="shared" si="197"/>
        <v>13.671542499999829</v>
      </c>
      <c r="K1562" s="635">
        <f>SUM('Employee Salary Payroll Tax '!I1564:K1564)</f>
        <v>0</v>
      </c>
      <c r="L1562" s="635">
        <f>'Employee Salary Payroll Tax '!H1564</f>
        <v>0</v>
      </c>
      <c r="M1562" s="293">
        <f t="shared" si="200"/>
        <v>32074</v>
      </c>
      <c r="N1562" s="359">
        <f t="shared" si="198"/>
        <v>0</v>
      </c>
      <c r="O1562" s="331"/>
      <c r="P1562" s="61"/>
      <c r="Q1562" s="294"/>
      <c r="R1562" s="292"/>
      <c r="S1562" s="291"/>
    </row>
    <row r="1563" spans="1:19" ht="14.4">
      <c r="A1563" s="36">
        <f t="shared" si="193"/>
        <v>240</v>
      </c>
      <c r="B1563" s="526"/>
      <c r="C1563" s="36" t="str">
        <f>VLOOKUP('Employee Salary Payroll Tax '!B1565,'Employee Salary Payroll Tax '!$D$1:$E$7,2,FALSE)</f>
        <v>NonUnion</v>
      </c>
      <c r="D1563" s="61">
        <f t="shared" si="194"/>
        <v>2.98E-2</v>
      </c>
      <c r="E1563" s="351">
        <f>'Employee Salary Payroll Tax '!N1565</f>
        <v>43015.9</v>
      </c>
      <c r="F1563" s="351">
        <f t="shared" si="195"/>
        <v>44297.773820000002</v>
      </c>
      <c r="G1563" s="352"/>
      <c r="H1563" s="351">
        <f t="shared" si="199"/>
        <v>84184.1</v>
      </c>
      <c r="I1563" s="351">
        <f t="shared" si="196"/>
        <v>1281.8738200000007</v>
      </c>
      <c r="J1563" s="351">
        <f t="shared" si="197"/>
        <v>79.476176840000036</v>
      </c>
      <c r="K1563" s="635">
        <f>SUM('Employee Salary Payroll Tax '!I1565:K1565)</f>
        <v>43021.49</v>
      </c>
      <c r="L1563" s="635">
        <f>'Employee Salary Payroll Tax '!H1565</f>
        <v>0</v>
      </c>
      <c r="M1563" s="293">
        <f t="shared" si="200"/>
        <v>-5.5899999999965075</v>
      </c>
      <c r="N1563" s="359">
        <f t="shared" si="198"/>
        <v>79.486504922152193</v>
      </c>
      <c r="O1563" s="331"/>
      <c r="P1563" s="61"/>
      <c r="Q1563" s="294"/>
      <c r="R1563" s="292"/>
      <c r="S1563" s="291"/>
    </row>
    <row r="1564" spans="1:19" ht="14.4">
      <c r="A1564" s="36">
        <f t="shared" si="193"/>
        <v>241</v>
      </c>
      <c r="B1564" s="526"/>
      <c r="C1564" s="36" t="str">
        <f>VLOOKUP('Employee Salary Payroll Tax '!B1566,'Employee Salary Payroll Tax '!$D$1:$E$7,2,FALSE)</f>
        <v>IBEW</v>
      </c>
      <c r="D1564" s="61">
        <f t="shared" si="194"/>
        <v>6.875E-3</v>
      </c>
      <c r="E1564" s="351">
        <f>'Employee Salary Payroll Tax '!N1566</f>
        <v>143860.4</v>
      </c>
      <c r="F1564" s="351">
        <f t="shared" si="195"/>
        <v>144849.44024999999</v>
      </c>
      <c r="G1564" s="352"/>
      <c r="H1564" s="351">
        <f t="shared" si="199"/>
        <v>0</v>
      </c>
      <c r="I1564" s="351">
        <f t="shared" si="196"/>
        <v>989.04024999999092</v>
      </c>
      <c r="J1564" s="351">
        <f t="shared" si="197"/>
        <v>0</v>
      </c>
      <c r="K1564" s="635">
        <f>SUM('Employee Salary Payroll Tax '!I1566:K1566)</f>
        <v>131864.15</v>
      </c>
      <c r="L1564" s="635">
        <f>'Employee Salary Payroll Tax '!H1566</f>
        <v>0</v>
      </c>
      <c r="M1564" s="293">
        <f t="shared" si="200"/>
        <v>11996.25</v>
      </c>
      <c r="N1564" s="359">
        <f t="shared" si="198"/>
        <v>0</v>
      </c>
      <c r="O1564" s="331"/>
      <c r="P1564" s="61"/>
      <c r="Q1564" s="294"/>
      <c r="R1564" s="292"/>
      <c r="S1564" s="291"/>
    </row>
    <row r="1565" spans="1:19" ht="14.4">
      <c r="A1565" s="36">
        <f t="shared" si="193"/>
        <v>242</v>
      </c>
      <c r="B1565" s="526"/>
      <c r="C1565" s="36" t="str">
        <f>VLOOKUP('Employee Salary Payroll Tax '!B1567,'Employee Salary Payroll Tax '!$D$1:$E$7,2,FALSE)</f>
        <v>NonUnion</v>
      </c>
      <c r="D1565" s="61">
        <f t="shared" si="194"/>
        <v>2.98E-2</v>
      </c>
      <c r="E1565" s="351">
        <f>'Employee Salary Payroll Tax '!N1567</f>
        <v>68242.490000000005</v>
      </c>
      <c r="F1565" s="351">
        <f t="shared" si="195"/>
        <v>70276.116202000005</v>
      </c>
      <c r="G1565" s="352"/>
      <c r="H1565" s="351">
        <f t="shared" si="199"/>
        <v>58957.509999999995</v>
      </c>
      <c r="I1565" s="351">
        <f t="shared" si="196"/>
        <v>2033.6262019999995</v>
      </c>
      <c r="J1565" s="351">
        <f t="shared" si="197"/>
        <v>126.08482452399997</v>
      </c>
      <c r="K1565" s="635">
        <f>SUM('Employee Salary Payroll Tax '!I1567:K1567)</f>
        <v>17474.740000000002</v>
      </c>
      <c r="L1565" s="635">
        <f>'Employee Salary Payroll Tax '!H1567</f>
        <v>0</v>
      </c>
      <c r="M1565" s="293">
        <f t="shared" si="200"/>
        <v>50767.75</v>
      </c>
      <c r="N1565" s="359">
        <f t="shared" si="198"/>
        <v>32.286329623526889</v>
      </c>
      <c r="O1565" s="331"/>
      <c r="P1565" s="61"/>
      <c r="Q1565" s="294"/>
      <c r="R1565" s="292"/>
      <c r="S1565" s="291"/>
    </row>
    <row r="1566" spans="1:19" ht="14.4">
      <c r="A1566" s="36">
        <f t="shared" si="193"/>
        <v>243</v>
      </c>
      <c r="B1566" s="526"/>
      <c r="C1566" s="36" t="str">
        <f>VLOOKUP('Employee Salary Payroll Tax '!B1568,'Employee Salary Payroll Tax '!$D$1:$E$7,2,FALSE)</f>
        <v>NonUnion</v>
      </c>
      <c r="D1566" s="61">
        <f t="shared" si="194"/>
        <v>2.98E-2</v>
      </c>
      <c r="E1566" s="351">
        <f>'Employee Salary Payroll Tax '!N1568</f>
        <v>86014.81</v>
      </c>
      <c r="F1566" s="351">
        <f t="shared" si="195"/>
        <v>88578.051338000005</v>
      </c>
      <c r="G1566" s="352"/>
      <c r="H1566" s="351">
        <f t="shared" si="199"/>
        <v>41185.19</v>
      </c>
      <c r="I1566" s="351">
        <f t="shared" si="196"/>
        <v>2563.2413380000071</v>
      </c>
      <c r="J1566" s="351">
        <f t="shared" si="197"/>
        <v>158.92096295600044</v>
      </c>
      <c r="K1566" s="635">
        <f>SUM('Employee Salary Payroll Tax '!I1568:K1568)</f>
        <v>31828.22</v>
      </c>
      <c r="L1566" s="635">
        <f>'Employee Salary Payroll Tax '!H1568</f>
        <v>0</v>
      </c>
      <c r="M1566" s="293">
        <f t="shared" si="200"/>
        <v>54186.59</v>
      </c>
      <c r="N1566" s="359">
        <f t="shared" si="198"/>
        <v>58.805819271316501</v>
      </c>
      <c r="O1566" s="331"/>
      <c r="P1566" s="61"/>
      <c r="Q1566" s="294"/>
      <c r="R1566" s="292"/>
      <c r="S1566" s="291"/>
    </row>
    <row r="1567" spans="1:19" ht="14.4">
      <c r="A1567" s="36">
        <f t="shared" si="193"/>
        <v>244</v>
      </c>
      <c r="B1567" s="526"/>
      <c r="C1567" s="36" t="str">
        <f>VLOOKUP('Employee Salary Payroll Tax '!B1569,'Employee Salary Payroll Tax '!$D$1:$E$7,2,FALSE)</f>
        <v>NonUnion</v>
      </c>
      <c r="D1567" s="61">
        <f t="shared" si="194"/>
        <v>2.98E-2</v>
      </c>
      <c r="E1567" s="351">
        <f>'Employee Salary Payroll Tax '!N1569</f>
        <v>79590.53</v>
      </c>
      <c r="F1567" s="351">
        <f t="shared" si="195"/>
        <v>81962.327793999997</v>
      </c>
      <c r="G1567" s="352"/>
      <c r="H1567" s="351">
        <f t="shared" si="199"/>
        <v>47609.47</v>
      </c>
      <c r="I1567" s="351">
        <f t="shared" si="196"/>
        <v>2371.7977939999982</v>
      </c>
      <c r="J1567" s="351">
        <f t="shared" si="197"/>
        <v>147.0514632279999</v>
      </c>
      <c r="K1567" s="635">
        <f>SUM('Employee Salary Payroll Tax '!I1569:K1569)</f>
        <v>79590.53</v>
      </c>
      <c r="L1567" s="635">
        <f>'Employee Salary Payroll Tax '!H1569</f>
        <v>0</v>
      </c>
      <c r="M1567" s="293">
        <f t="shared" si="200"/>
        <v>0</v>
      </c>
      <c r="N1567" s="359">
        <f t="shared" si="198"/>
        <v>147.05146322615232</v>
      </c>
      <c r="O1567" s="331"/>
      <c r="P1567" s="61"/>
      <c r="Q1567" s="294"/>
      <c r="R1567" s="292"/>
      <c r="S1567" s="291"/>
    </row>
    <row r="1568" spans="1:19" ht="14.4">
      <c r="A1568" s="36">
        <f t="shared" si="193"/>
        <v>245</v>
      </c>
      <c r="B1568" s="526"/>
      <c r="C1568" s="36" t="str">
        <f>VLOOKUP('Employee Salary Payroll Tax '!B1570,'Employee Salary Payroll Tax '!$D$1:$E$7,2,FALSE)</f>
        <v>NonUnion</v>
      </c>
      <c r="D1568" s="61">
        <f t="shared" si="194"/>
        <v>2.98E-2</v>
      </c>
      <c r="E1568" s="351">
        <f>'Employee Salary Payroll Tax '!N1570</f>
        <v>70572.92</v>
      </c>
      <c r="F1568" s="351">
        <f t="shared" si="195"/>
        <v>72675.993016000008</v>
      </c>
      <c r="G1568" s="352"/>
      <c r="H1568" s="351">
        <f t="shared" si="199"/>
        <v>56627.08</v>
      </c>
      <c r="I1568" s="351">
        <f t="shared" si="196"/>
        <v>2103.0730160000094</v>
      </c>
      <c r="J1568" s="351">
        <f t="shared" si="197"/>
        <v>130.39052699200059</v>
      </c>
      <c r="K1568" s="635">
        <f>SUM('Employee Salary Payroll Tax '!I1570:K1570)</f>
        <v>50851.170000000006</v>
      </c>
      <c r="L1568" s="635">
        <f>'Employee Salary Payroll Tax '!H1570</f>
        <v>0</v>
      </c>
      <c r="M1568" s="293">
        <f t="shared" si="200"/>
        <v>19721.749999999993</v>
      </c>
      <c r="N1568" s="359">
        <f t="shared" si="198"/>
        <v>93.952621690669162</v>
      </c>
      <c r="O1568" s="331"/>
      <c r="P1568" s="61"/>
      <c r="Q1568" s="294"/>
      <c r="R1568" s="292"/>
      <c r="S1568" s="291"/>
    </row>
    <row r="1569" spans="1:19" ht="14.4">
      <c r="A1569" s="36">
        <f t="shared" si="193"/>
        <v>246</v>
      </c>
      <c r="B1569" s="526"/>
      <c r="C1569" s="36" t="str">
        <f>VLOOKUP('Employee Salary Payroll Tax '!B1571,'Employee Salary Payroll Tax '!$D$1:$E$7,2,FALSE)</f>
        <v>NonUnion</v>
      </c>
      <c r="D1569" s="61">
        <f t="shared" si="194"/>
        <v>2.98E-2</v>
      </c>
      <c r="E1569" s="351">
        <f>'Employee Salary Payroll Tax '!N1571</f>
        <v>51671.49</v>
      </c>
      <c r="F1569" s="351">
        <f t="shared" si="195"/>
        <v>53211.300402000001</v>
      </c>
      <c r="G1569" s="352"/>
      <c r="H1569" s="351">
        <f t="shared" si="199"/>
        <v>75528.510000000009</v>
      </c>
      <c r="I1569" s="351">
        <f t="shared" si="196"/>
        <v>1539.8104020000028</v>
      </c>
      <c r="J1569" s="351">
        <f t="shared" si="197"/>
        <v>95.468244924000174</v>
      </c>
      <c r="K1569" s="635">
        <f>SUM('Employee Salary Payroll Tax '!I1571:K1571)</f>
        <v>51671.49</v>
      </c>
      <c r="L1569" s="635">
        <f>'Employee Salary Payroll Tax '!H1571</f>
        <v>0</v>
      </c>
      <c r="M1569" s="293">
        <f t="shared" si="200"/>
        <v>0</v>
      </c>
      <c r="N1569" s="359">
        <f t="shared" si="198"/>
        <v>95.468244922152579</v>
      </c>
      <c r="O1569" s="331"/>
      <c r="P1569" s="61"/>
      <c r="Q1569" s="294"/>
      <c r="R1569" s="292"/>
      <c r="S1569" s="291"/>
    </row>
    <row r="1570" spans="1:19" ht="14.4">
      <c r="A1570" s="36">
        <f t="shared" si="193"/>
        <v>247</v>
      </c>
      <c r="B1570" s="526"/>
      <c r="C1570" s="36" t="str">
        <f>VLOOKUP('Employee Salary Payroll Tax '!B1572,'Employee Salary Payroll Tax '!$D$1:$E$7,2,FALSE)</f>
        <v>NonUnion</v>
      </c>
      <c r="D1570" s="61">
        <f t="shared" si="194"/>
        <v>2.98E-2</v>
      </c>
      <c r="E1570" s="351">
        <f>'Employee Salary Payroll Tax '!N1572</f>
        <v>5666.85</v>
      </c>
      <c r="F1570" s="351">
        <f t="shared" si="195"/>
        <v>5835.722130000001</v>
      </c>
      <c r="G1570" s="352"/>
      <c r="H1570" s="351">
        <f t="shared" si="199"/>
        <v>121533.15</v>
      </c>
      <c r="I1570" s="351">
        <f t="shared" si="196"/>
        <v>168.87213000000065</v>
      </c>
      <c r="J1570" s="351">
        <f t="shared" si="197"/>
        <v>10.470072060000041</v>
      </c>
      <c r="K1570" s="635">
        <f>SUM('Employee Salary Payroll Tax '!I1572:K1572)</f>
        <v>848.72</v>
      </c>
      <c r="L1570" s="635">
        <f>'Employee Salary Payroll Tax '!H1572</f>
        <v>0</v>
      </c>
      <c r="M1570" s="293">
        <f t="shared" si="200"/>
        <v>4818.13</v>
      </c>
      <c r="N1570" s="359">
        <f t="shared" si="198"/>
        <v>1.5680950717232922</v>
      </c>
      <c r="O1570" s="331"/>
      <c r="P1570" s="61"/>
      <c r="Q1570" s="294"/>
      <c r="R1570" s="292"/>
      <c r="S1570" s="291"/>
    </row>
    <row r="1571" spans="1:19" ht="14.4">
      <c r="A1571" s="36">
        <f t="shared" si="193"/>
        <v>248</v>
      </c>
      <c r="B1571" s="526"/>
      <c r="C1571" s="36" t="str">
        <f>VLOOKUP('Employee Salary Payroll Tax '!B1573,'Employee Salary Payroll Tax '!$D$1:$E$7,2,FALSE)</f>
        <v>NonUnion</v>
      </c>
      <c r="D1571" s="61">
        <f t="shared" si="194"/>
        <v>2.98E-2</v>
      </c>
      <c r="E1571" s="351">
        <f>'Employee Salary Payroll Tax '!N1573</f>
        <v>69859.02</v>
      </c>
      <c r="F1571" s="351">
        <f t="shared" si="195"/>
        <v>71940.818796000007</v>
      </c>
      <c r="G1571" s="352"/>
      <c r="H1571" s="351">
        <f t="shared" si="199"/>
        <v>57340.979999999996</v>
      </c>
      <c r="I1571" s="351">
        <f t="shared" si="196"/>
        <v>2081.7987960000028</v>
      </c>
      <c r="J1571" s="351">
        <f t="shared" si="197"/>
        <v>129.07152535200018</v>
      </c>
      <c r="K1571" s="635">
        <f>SUM('Employee Salary Payroll Tax '!I1573:K1573)</f>
        <v>13711.92</v>
      </c>
      <c r="L1571" s="635">
        <f>'Employee Salary Payroll Tax '!H1573</f>
        <v>0</v>
      </c>
      <c r="M1571" s="293">
        <f t="shared" si="200"/>
        <v>56147.100000000006</v>
      </c>
      <c r="N1571" s="359">
        <f t="shared" si="198"/>
        <v>25.33414339163739</v>
      </c>
      <c r="O1571" s="331"/>
      <c r="P1571" s="61"/>
      <c r="Q1571" s="294"/>
      <c r="R1571" s="292"/>
      <c r="S1571" s="291"/>
    </row>
    <row r="1572" spans="1:19" ht="14.4">
      <c r="A1572" s="36">
        <f t="shared" si="193"/>
        <v>249</v>
      </c>
      <c r="B1572" s="526"/>
      <c r="C1572" s="36" t="str">
        <f>VLOOKUP('Employee Salary Payroll Tax '!B1574,'Employee Salary Payroll Tax '!$D$1:$E$7,2,FALSE)</f>
        <v>NonUnion</v>
      </c>
      <c r="D1572" s="61">
        <f t="shared" si="194"/>
        <v>2.98E-2</v>
      </c>
      <c r="E1572" s="351">
        <f>'Employee Salary Payroll Tax '!N1574</f>
        <v>65957.100000000006</v>
      </c>
      <c r="F1572" s="351">
        <f t="shared" si="195"/>
        <v>67922.621580000006</v>
      </c>
      <c r="G1572" s="352"/>
      <c r="H1572" s="351">
        <f t="shared" si="199"/>
        <v>61242.899999999994</v>
      </c>
      <c r="I1572" s="351">
        <f t="shared" si="196"/>
        <v>1965.5215800000005</v>
      </c>
      <c r="J1572" s="351">
        <f t="shared" si="197"/>
        <v>121.86233796000003</v>
      </c>
      <c r="K1572" s="635">
        <f>SUM('Employee Salary Payroll Tax '!I1574:K1574)</f>
        <v>17284.490000000002</v>
      </c>
      <c r="L1572" s="635">
        <f>'Employee Salary Payroll Tax '!H1574</f>
        <v>0</v>
      </c>
      <c r="M1572" s="293">
        <f t="shared" si="200"/>
        <v>48672.61</v>
      </c>
      <c r="N1572" s="359">
        <f t="shared" si="198"/>
        <v>31.934823723515837</v>
      </c>
      <c r="O1572" s="331"/>
      <c r="P1572" s="61"/>
      <c r="Q1572" s="294"/>
      <c r="R1572" s="292"/>
      <c r="S1572" s="291"/>
    </row>
    <row r="1573" spans="1:19" ht="14.4">
      <c r="A1573" s="36">
        <f t="shared" si="193"/>
        <v>250</v>
      </c>
      <c r="B1573" s="526"/>
      <c r="C1573" s="36" t="str">
        <f>VLOOKUP('Employee Salary Payroll Tax '!B1575,'Employee Salary Payroll Tax '!$D$1:$E$7,2,FALSE)</f>
        <v>IBEW</v>
      </c>
      <c r="D1573" s="61">
        <f t="shared" si="194"/>
        <v>6.875E-3</v>
      </c>
      <c r="E1573" s="351">
        <f>'Employee Salary Payroll Tax '!N1575</f>
        <v>193408.66</v>
      </c>
      <c r="F1573" s="351">
        <f t="shared" si="195"/>
        <v>194738.3445375</v>
      </c>
      <c r="G1573" s="352"/>
      <c r="H1573" s="351">
        <f t="shared" si="199"/>
        <v>0</v>
      </c>
      <c r="I1573" s="351">
        <f t="shared" si="196"/>
        <v>1329.6845374999975</v>
      </c>
      <c r="J1573" s="351">
        <f t="shared" si="197"/>
        <v>0</v>
      </c>
      <c r="K1573" s="635">
        <f>SUM('Employee Salary Payroll Tax '!I1575:K1575)</f>
        <v>78261.94</v>
      </c>
      <c r="L1573" s="635">
        <f>'Employee Salary Payroll Tax '!H1575</f>
        <v>0</v>
      </c>
      <c r="M1573" s="293">
        <f t="shared" si="200"/>
        <v>115146.72</v>
      </c>
      <c r="N1573" s="359">
        <f t="shared" si="198"/>
        <v>0</v>
      </c>
      <c r="O1573" s="331"/>
      <c r="P1573" s="61"/>
      <c r="Q1573" s="294"/>
      <c r="R1573" s="292"/>
      <c r="S1573" s="291"/>
    </row>
    <row r="1574" spans="1:19" ht="14.4">
      <c r="A1574" s="36">
        <f t="shared" si="193"/>
        <v>251</v>
      </c>
      <c r="B1574" s="526"/>
      <c r="C1574" s="36" t="str">
        <f>VLOOKUP('Employee Salary Payroll Tax '!B1576,'Employee Salary Payroll Tax '!$D$1:$E$7,2,FALSE)</f>
        <v>IBEW</v>
      </c>
      <c r="D1574" s="61">
        <f t="shared" si="194"/>
        <v>6.875E-3</v>
      </c>
      <c r="E1574" s="351">
        <f>'Employee Salary Payroll Tax '!N1576</f>
        <v>43058.25</v>
      </c>
      <c r="F1574" s="351">
        <f t="shared" si="195"/>
        <v>43354.275468749998</v>
      </c>
      <c r="G1574" s="352"/>
      <c r="H1574" s="351">
        <f t="shared" si="199"/>
        <v>84141.75</v>
      </c>
      <c r="I1574" s="351">
        <f t="shared" si="196"/>
        <v>296.02546874999825</v>
      </c>
      <c r="J1574" s="351">
        <f t="shared" si="197"/>
        <v>18.353579062499893</v>
      </c>
      <c r="K1574" s="635">
        <f>SUM('Employee Salary Payroll Tax '!I1576:K1576)</f>
        <v>19165.75</v>
      </c>
      <c r="L1574" s="635">
        <f>'Employee Salary Payroll Tax '!H1576</f>
        <v>0</v>
      </c>
      <c r="M1574" s="293">
        <f t="shared" si="200"/>
        <v>23892.5</v>
      </c>
      <c r="N1574" s="359">
        <f t="shared" si="198"/>
        <v>8.1694009373102237</v>
      </c>
      <c r="O1574" s="331"/>
      <c r="P1574" s="61"/>
      <c r="Q1574" s="294"/>
      <c r="R1574" s="292"/>
      <c r="S1574" s="291"/>
    </row>
    <row r="1575" spans="1:19" ht="14.4">
      <c r="A1575" s="36">
        <f t="shared" si="193"/>
        <v>252</v>
      </c>
      <c r="B1575" s="526"/>
      <c r="C1575" s="36" t="str">
        <f>VLOOKUP('Employee Salary Payroll Tax '!B1577,'Employee Salary Payroll Tax '!$D$1:$E$7,2,FALSE)</f>
        <v>UA</v>
      </c>
      <c r="D1575" s="61">
        <f t="shared" si="194"/>
        <v>0.03</v>
      </c>
      <c r="E1575" s="351">
        <f>'Employee Salary Payroll Tax '!N1577</f>
        <v>106913.19</v>
      </c>
      <c r="F1575" s="351">
        <f t="shared" si="195"/>
        <v>110120.58570000001</v>
      </c>
      <c r="G1575" s="352"/>
      <c r="H1575" s="351">
        <f t="shared" si="199"/>
        <v>20286.809999999998</v>
      </c>
      <c r="I1575" s="351">
        <f t="shared" si="196"/>
        <v>3207.3957000000082</v>
      </c>
      <c r="J1575" s="351">
        <f t="shared" si="197"/>
        <v>198.85853340000051</v>
      </c>
      <c r="K1575" s="635">
        <f>SUM('Employee Salary Payroll Tax '!I1577:K1577)</f>
        <v>94360.189999999988</v>
      </c>
      <c r="L1575" s="635">
        <f>'Employee Salary Payroll Tax '!H1577</f>
        <v>2136.8200000000002</v>
      </c>
      <c r="M1575" s="293">
        <f t="shared" si="200"/>
        <v>10416.180000000015</v>
      </c>
      <c r="N1575" s="359">
        <f t="shared" si="198"/>
        <v>175.50995339835882</v>
      </c>
      <c r="O1575" s="331"/>
      <c r="P1575" s="61"/>
      <c r="Q1575" s="294"/>
      <c r="R1575" s="292"/>
      <c r="S1575" s="291"/>
    </row>
    <row r="1576" spans="1:19" ht="14.4">
      <c r="A1576" s="36">
        <f t="shared" si="193"/>
        <v>253</v>
      </c>
      <c r="B1576" s="526"/>
      <c r="C1576" s="36" t="str">
        <f>VLOOKUP('Employee Salary Payroll Tax '!B1578,'Employee Salary Payroll Tax '!$D$1:$E$7,2,FALSE)</f>
        <v>NonUnion</v>
      </c>
      <c r="D1576" s="61">
        <f t="shared" si="194"/>
        <v>2.98E-2</v>
      </c>
      <c r="E1576" s="351">
        <f>'Employee Salary Payroll Tax '!N1578</f>
        <v>6783.84</v>
      </c>
      <c r="F1576" s="351">
        <f t="shared" si="195"/>
        <v>6985.9984320000003</v>
      </c>
      <c r="G1576" s="352"/>
      <c r="H1576" s="351">
        <f t="shared" si="199"/>
        <v>120416.16</v>
      </c>
      <c r="I1576" s="351">
        <f t="shared" si="196"/>
        <v>202.15843200000018</v>
      </c>
      <c r="J1576" s="351">
        <f t="shared" si="197"/>
        <v>12.53382278400001</v>
      </c>
      <c r="K1576" s="635">
        <f>SUM('Employee Salary Payroll Tax '!I1578:K1578)</f>
        <v>2170.84</v>
      </c>
      <c r="L1576" s="635">
        <f>'Employee Salary Payroll Tax '!H1578</f>
        <v>0</v>
      </c>
      <c r="M1576" s="293">
        <f t="shared" si="200"/>
        <v>4613</v>
      </c>
      <c r="N1576" s="359">
        <f t="shared" si="198"/>
        <v>4.0108439834087681</v>
      </c>
      <c r="O1576" s="331"/>
      <c r="P1576" s="61"/>
      <c r="Q1576" s="294"/>
      <c r="R1576" s="292"/>
      <c r="S1576" s="291"/>
    </row>
    <row r="1577" spans="1:19" ht="14.4">
      <c r="A1577" s="36">
        <f t="shared" si="193"/>
        <v>254</v>
      </c>
      <c r="B1577" s="526"/>
      <c r="C1577" s="36" t="str">
        <f>VLOOKUP('Employee Salary Payroll Tax '!B1579,'Employee Salary Payroll Tax '!$D$1:$E$7,2,FALSE)</f>
        <v>NonUnion</v>
      </c>
      <c r="D1577" s="61">
        <f t="shared" si="194"/>
        <v>2.98E-2</v>
      </c>
      <c r="E1577" s="351">
        <f>'Employee Salary Payroll Tax '!N1579</f>
        <v>54981.16</v>
      </c>
      <c r="F1577" s="351">
        <f t="shared" si="195"/>
        <v>56619.598568000009</v>
      </c>
      <c r="G1577" s="352"/>
      <c r="H1577" s="351">
        <f t="shared" si="199"/>
        <v>72218.84</v>
      </c>
      <c r="I1577" s="351">
        <f t="shared" si="196"/>
        <v>1638.438568000005</v>
      </c>
      <c r="J1577" s="351">
        <f t="shared" si="197"/>
        <v>101.58319121600032</v>
      </c>
      <c r="K1577" s="635">
        <f>SUM('Employee Salary Payroll Tax '!I1579:K1579)</f>
        <v>54981.16</v>
      </c>
      <c r="L1577" s="635">
        <f>'Employee Salary Payroll Tax '!H1579</f>
        <v>0</v>
      </c>
      <c r="M1577" s="293">
        <f t="shared" si="200"/>
        <v>0</v>
      </c>
      <c r="N1577" s="359">
        <f t="shared" si="198"/>
        <v>101.58319121415272</v>
      </c>
      <c r="O1577" s="331"/>
      <c r="P1577" s="61"/>
      <c r="Q1577" s="294"/>
      <c r="R1577" s="292"/>
      <c r="S1577" s="291"/>
    </row>
    <row r="1578" spans="1:19" ht="14.4">
      <c r="A1578" s="36">
        <f t="shared" si="193"/>
        <v>255</v>
      </c>
      <c r="B1578" s="526"/>
      <c r="C1578" s="36" t="str">
        <f>VLOOKUP('Employee Salary Payroll Tax '!B1580,'Employee Salary Payroll Tax '!$D$1:$E$7,2,FALSE)</f>
        <v>IBEW</v>
      </c>
      <c r="D1578" s="61">
        <f t="shared" si="194"/>
        <v>6.875E-3</v>
      </c>
      <c r="E1578" s="351">
        <f>'Employee Salary Payroll Tax '!N1580</f>
        <v>112121.73</v>
      </c>
      <c r="F1578" s="351">
        <f t="shared" si="195"/>
        <v>112892.56689374999</v>
      </c>
      <c r="G1578" s="352"/>
      <c r="H1578" s="351">
        <f t="shared" si="199"/>
        <v>15078.270000000004</v>
      </c>
      <c r="I1578" s="351">
        <f t="shared" si="196"/>
        <v>770.83689374999085</v>
      </c>
      <c r="J1578" s="351">
        <f t="shared" si="197"/>
        <v>47.791887412499435</v>
      </c>
      <c r="K1578" s="635">
        <f>SUM('Employee Salary Payroll Tax '!I1580:K1580)</f>
        <v>24551.77</v>
      </c>
      <c r="L1578" s="635">
        <f>'Employee Salary Payroll Tax '!H1580</f>
        <v>0</v>
      </c>
      <c r="M1578" s="293">
        <f t="shared" si="200"/>
        <v>87569.959999999992</v>
      </c>
      <c r="N1578" s="359">
        <f t="shared" si="198"/>
        <v>10.465191962406541</v>
      </c>
      <c r="O1578" s="331"/>
      <c r="P1578" s="61"/>
      <c r="Q1578" s="294"/>
      <c r="R1578" s="292"/>
      <c r="S1578" s="291"/>
    </row>
    <row r="1579" spans="1:19" ht="14.4">
      <c r="A1579" s="36">
        <f t="shared" si="193"/>
        <v>256</v>
      </c>
      <c r="B1579" s="526"/>
      <c r="C1579" s="36" t="str">
        <f>VLOOKUP('Employee Salary Payroll Tax '!B1581,'Employee Salary Payroll Tax '!$D$1:$E$7,2,FALSE)</f>
        <v>IBEW</v>
      </c>
      <c r="D1579" s="61">
        <f t="shared" si="194"/>
        <v>6.875E-3</v>
      </c>
      <c r="E1579" s="351">
        <f>'Employee Salary Payroll Tax '!N1581</f>
        <v>97469.33</v>
      </c>
      <c r="F1579" s="351">
        <f t="shared" si="195"/>
        <v>98139.431643749995</v>
      </c>
      <c r="G1579" s="352"/>
      <c r="H1579" s="351">
        <f t="shared" si="199"/>
        <v>29730.67</v>
      </c>
      <c r="I1579" s="351">
        <f t="shared" si="196"/>
        <v>670.10164374999295</v>
      </c>
      <c r="J1579" s="351">
        <f t="shared" si="197"/>
        <v>41.546301912499565</v>
      </c>
      <c r="K1579" s="635">
        <f>SUM('Employee Salary Payroll Tax '!I1581:K1581)</f>
        <v>15561.56</v>
      </c>
      <c r="L1579" s="635">
        <f>'Employee Salary Payroll Tax '!H1581</f>
        <v>0</v>
      </c>
      <c r="M1579" s="293">
        <f t="shared" si="200"/>
        <v>81907.77</v>
      </c>
      <c r="N1579" s="359">
        <f t="shared" si="198"/>
        <v>6.633114949931878</v>
      </c>
      <c r="O1579" s="331"/>
      <c r="P1579" s="61"/>
      <c r="Q1579" s="294"/>
      <c r="R1579" s="292"/>
      <c r="S1579" s="291"/>
    </row>
    <row r="1580" spans="1:19" ht="14.4">
      <c r="A1580" s="36">
        <f t="shared" si="193"/>
        <v>257</v>
      </c>
      <c r="B1580" s="526"/>
      <c r="C1580" s="36" t="str">
        <f>VLOOKUP('Employee Salary Payroll Tax '!B1582,'Employee Salary Payroll Tax '!$D$1:$E$7,2,FALSE)</f>
        <v>NonUnion</v>
      </c>
      <c r="D1580" s="61">
        <f t="shared" si="194"/>
        <v>2.98E-2</v>
      </c>
      <c r="E1580" s="351">
        <f>'Employee Salary Payroll Tax '!N1582</f>
        <v>70743.77</v>
      </c>
      <c r="F1580" s="351">
        <f t="shared" si="195"/>
        <v>72851.934346000009</v>
      </c>
      <c r="G1580" s="352"/>
      <c r="H1580" s="351">
        <f t="shared" si="199"/>
        <v>56456.229999999996</v>
      </c>
      <c r="I1580" s="351">
        <f t="shared" si="196"/>
        <v>2108.164346000005</v>
      </c>
      <c r="J1580" s="351">
        <f t="shared" si="197"/>
        <v>130.7061894520003</v>
      </c>
      <c r="K1580" s="635">
        <f>SUM('Employee Salary Payroll Tax '!I1582:K1582)</f>
        <v>23240.400000000001</v>
      </c>
      <c r="L1580" s="635">
        <f>'Employee Salary Payroll Tax '!H1582</f>
        <v>0</v>
      </c>
      <c r="M1580" s="293">
        <f t="shared" si="200"/>
        <v>47503.37</v>
      </c>
      <c r="N1580" s="359">
        <f t="shared" si="198"/>
        <v>42.938963039393137</v>
      </c>
      <c r="O1580" s="331"/>
      <c r="P1580" s="61"/>
      <c r="Q1580" s="294"/>
      <c r="R1580" s="292"/>
      <c r="S1580" s="291"/>
    </row>
    <row r="1581" spans="1:19" ht="14.4">
      <c r="A1581" s="36">
        <f t="shared" ref="A1581:A1644" si="201">+A1580+1</f>
        <v>258</v>
      </c>
      <c r="B1581" s="526"/>
      <c r="C1581" s="36" t="str">
        <f>VLOOKUP('Employee Salary Payroll Tax '!B1583,'Employee Salary Payroll Tax '!$D$1:$E$7,2,FALSE)</f>
        <v>NonUnion</v>
      </c>
      <c r="D1581" s="61">
        <f t="shared" si="194"/>
        <v>2.98E-2</v>
      </c>
      <c r="E1581" s="351">
        <f>'Employee Salary Payroll Tax '!N1583</f>
        <v>103953.76</v>
      </c>
      <c r="F1581" s="351">
        <f t="shared" si="195"/>
        <v>107051.582048</v>
      </c>
      <c r="G1581" s="352"/>
      <c r="H1581" s="351">
        <f t="shared" si="199"/>
        <v>23246.240000000005</v>
      </c>
      <c r="I1581" s="351">
        <f t="shared" si="196"/>
        <v>3097.8220480000018</v>
      </c>
      <c r="J1581" s="351">
        <f t="shared" si="197"/>
        <v>192.06496697600011</v>
      </c>
      <c r="K1581" s="635">
        <f>SUM('Employee Salary Payroll Tax '!I1583:K1583)</f>
        <v>40541.96</v>
      </c>
      <c r="L1581" s="635">
        <f>'Employee Salary Payroll Tax '!H1583</f>
        <v>0</v>
      </c>
      <c r="M1581" s="293">
        <f t="shared" si="200"/>
        <v>63411.799999999996</v>
      </c>
      <c r="N1581" s="359">
        <f t="shared" si="198"/>
        <v>74.905325295279482</v>
      </c>
      <c r="O1581" s="331"/>
      <c r="P1581" s="61"/>
      <c r="Q1581" s="294"/>
      <c r="R1581" s="292"/>
      <c r="S1581" s="291"/>
    </row>
    <row r="1582" spans="1:19" ht="14.4">
      <c r="A1582" s="36">
        <f t="shared" si="201"/>
        <v>259</v>
      </c>
      <c r="B1582" s="526"/>
      <c r="C1582" s="36" t="str">
        <f>VLOOKUP('Employee Salary Payroll Tax '!B1584,'Employee Salary Payroll Tax '!$D$1:$E$7,2,FALSE)</f>
        <v>NonUnion</v>
      </c>
      <c r="D1582" s="61">
        <f t="shared" si="194"/>
        <v>2.98E-2</v>
      </c>
      <c r="E1582" s="351">
        <f>'Employee Salary Payroll Tax '!N1584</f>
        <v>81391.39</v>
      </c>
      <c r="F1582" s="351">
        <f t="shared" si="195"/>
        <v>83816.853422</v>
      </c>
      <c r="G1582" s="352"/>
      <c r="H1582" s="351">
        <f t="shared" si="199"/>
        <v>45808.61</v>
      </c>
      <c r="I1582" s="351">
        <f t="shared" si="196"/>
        <v>2425.4634220000007</v>
      </c>
      <c r="J1582" s="351">
        <f t="shared" si="197"/>
        <v>150.37873216400004</v>
      </c>
      <c r="K1582" s="635">
        <f>SUM('Employee Salary Payroll Tax '!I1584:K1584)</f>
        <v>81391.39</v>
      </c>
      <c r="L1582" s="635">
        <f>'Employee Salary Payroll Tax '!H1584</f>
        <v>0</v>
      </c>
      <c r="M1582" s="293">
        <f t="shared" si="200"/>
        <v>0</v>
      </c>
      <c r="N1582" s="359">
        <f t="shared" si="198"/>
        <v>150.37873216215246</v>
      </c>
      <c r="O1582" s="331"/>
      <c r="P1582" s="61"/>
      <c r="Q1582" s="294"/>
      <c r="R1582" s="292"/>
      <c r="S1582" s="291"/>
    </row>
    <row r="1583" spans="1:19" ht="14.4">
      <c r="A1583" s="36">
        <f t="shared" si="201"/>
        <v>260</v>
      </c>
      <c r="B1583" s="526"/>
      <c r="C1583" s="36" t="str">
        <f>VLOOKUP('Employee Salary Payroll Tax '!B1585,'Employee Salary Payroll Tax '!$D$1:$E$7,2,FALSE)</f>
        <v>IBEW</v>
      </c>
      <c r="D1583" s="61">
        <f t="shared" si="194"/>
        <v>6.875E-3</v>
      </c>
      <c r="E1583" s="351">
        <f>'Employee Salary Payroll Tax '!N1585</f>
        <v>43491.37</v>
      </c>
      <c r="F1583" s="351">
        <f t="shared" si="195"/>
        <v>43790.373168750004</v>
      </c>
      <c r="G1583" s="352"/>
      <c r="H1583" s="351">
        <f t="shared" si="199"/>
        <v>83708.63</v>
      </c>
      <c r="I1583" s="351">
        <f t="shared" si="196"/>
        <v>299.00316875000135</v>
      </c>
      <c r="J1583" s="351">
        <f t="shared" si="197"/>
        <v>18.538196462500082</v>
      </c>
      <c r="K1583" s="635">
        <f>SUM('Employee Salary Payroll Tax '!I1585:K1585)</f>
        <v>1427.31</v>
      </c>
      <c r="L1583" s="635">
        <f>'Employee Salary Payroll Tax '!H1585</f>
        <v>0</v>
      </c>
      <c r="M1583" s="293">
        <f t="shared" si="200"/>
        <v>42064.060000000005</v>
      </c>
      <c r="N1583" s="359">
        <f t="shared" si="198"/>
        <v>0.60839088748601389</v>
      </c>
      <c r="O1583" s="331"/>
      <c r="P1583" s="61"/>
      <c r="Q1583" s="294"/>
      <c r="R1583" s="292"/>
      <c r="S1583" s="291"/>
    </row>
    <row r="1584" spans="1:19" ht="14.4">
      <c r="A1584" s="36">
        <f t="shared" si="201"/>
        <v>261</v>
      </c>
      <c r="B1584" s="526"/>
      <c r="C1584" s="36" t="str">
        <f>VLOOKUP('Employee Salary Payroll Tax '!B1586,'Employee Salary Payroll Tax '!$D$1:$E$7,2,FALSE)</f>
        <v>IBEW</v>
      </c>
      <c r="D1584" s="61">
        <f t="shared" si="194"/>
        <v>6.875E-3</v>
      </c>
      <c r="E1584" s="351">
        <f>'Employee Salary Payroll Tax '!N1586</f>
        <v>128591.32</v>
      </c>
      <c r="F1584" s="351">
        <f t="shared" si="195"/>
        <v>129475.385325</v>
      </c>
      <c r="G1584" s="352"/>
      <c r="H1584" s="351">
        <f t="shared" si="199"/>
        <v>0</v>
      </c>
      <c r="I1584" s="351">
        <f t="shared" si="196"/>
        <v>884.06532499998866</v>
      </c>
      <c r="J1584" s="351">
        <f t="shared" si="197"/>
        <v>0</v>
      </c>
      <c r="K1584" s="635">
        <f>SUM('Employee Salary Payroll Tax '!I1586:K1586)</f>
        <v>128426.9</v>
      </c>
      <c r="L1584" s="635">
        <f>'Employee Salary Payroll Tax '!H1586</f>
        <v>0</v>
      </c>
      <c r="M1584" s="293">
        <f t="shared" si="200"/>
        <v>164.42000000001281</v>
      </c>
      <c r="N1584" s="359">
        <f t="shared" si="198"/>
        <v>0</v>
      </c>
      <c r="O1584" s="331"/>
      <c r="P1584" s="61"/>
      <c r="Q1584" s="294"/>
      <c r="R1584" s="292"/>
      <c r="S1584" s="291"/>
    </row>
    <row r="1585" spans="1:19" ht="14.4">
      <c r="A1585" s="36">
        <f t="shared" si="201"/>
        <v>262</v>
      </c>
      <c r="B1585" s="526"/>
      <c r="C1585" s="36" t="str">
        <f>VLOOKUP('Employee Salary Payroll Tax '!B1587,'Employee Salary Payroll Tax '!$D$1:$E$7,2,FALSE)</f>
        <v>Not Assigned</v>
      </c>
      <c r="D1585" s="61">
        <f t="shared" si="194"/>
        <v>0</v>
      </c>
      <c r="E1585" s="351">
        <f>'Employee Salary Payroll Tax '!N1587</f>
        <v>0</v>
      </c>
      <c r="F1585" s="351">
        <f t="shared" si="195"/>
        <v>0</v>
      </c>
      <c r="G1585" s="352"/>
      <c r="H1585" s="351">
        <f t="shared" si="199"/>
        <v>127200</v>
      </c>
      <c r="I1585" s="351">
        <f t="shared" si="196"/>
        <v>0</v>
      </c>
      <c r="J1585" s="351">
        <f t="shared" si="197"/>
        <v>0</v>
      </c>
      <c r="K1585" s="635">
        <f>SUM('Employee Salary Payroll Tax '!I1587:K1587)</f>
        <v>30.21</v>
      </c>
      <c r="L1585" s="635">
        <f>'Employee Salary Payroll Tax '!H1587</f>
        <v>0</v>
      </c>
      <c r="M1585" s="293">
        <f t="shared" si="200"/>
        <v>-30.21</v>
      </c>
      <c r="N1585" s="359">
        <f t="shared" si="198"/>
        <v>0</v>
      </c>
      <c r="O1585" s="331"/>
      <c r="P1585" s="61"/>
      <c r="Q1585" s="294"/>
      <c r="R1585" s="292"/>
      <c r="S1585" s="291"/>
    </row>
    <row r="1586" spans="1:19" ht="14.4">
      <c r="A1586" s="36">
        <f t="shared" si="201"/>
        <v>263</v>
      </c>
      <c r="B1586" s="526"/>
      <c r="C1586" s="36" t="str">
        <f>VLOOKUP('Employee Salary Payroll Tax '!B1588,'Employee Salary Payroll Tax '!$D$1:$E$7,2,FALSE)</f>
        <v>IBEW</v>
      </c>
      <c r="D1586" s="61">
        <f t="shared" si="194"/>
        <v>6.875E-3</v>
      </c>
      <c r="E1586" s="351">
        <f>'Employee Salary Payroll Tax '!N1588</f>
        <v>39685.269999999997</v>
      </c>
      <c r="F1586" s="351">
        <f t="shared" si="195"/>
        <v>39958.106231249993</v>
      </c>
      <c r="G1586" s="352"/>
      <c r="H1586" s="351">
        <f t="shared" si="199"/>
        <v>87514.73000000001</v>
      </c>
      <c r="I1586" s="351">
        <f t="shared" si="196"/>
        <v>272.83623124999576</v>
      </c>
      <c r="J1586" s="351">
        <f t="shared" si="197"/>
        <v>16.915846337499737</v>
      </c>
      <c r="K1586" s="635">
        <f>SUM('Employee Salary Payroll Tax '!I1588:K1588)</f>
        <v>39685.270000000004</v>
      </c>
      <c r="L1586" s="635">
        <f>'Employee Salary Payroll Tax '!H1588</f>
        <v>0</v>
      </c>
      <c r="M1586" s="293">
        <f t="shared" si="200"/>
        <v>-7.2759576141834259E-12</v>
      </c>
      <c r="N1586" s="359">
        <f t="shared" si="198"/>
        <v>16.915846337073489</v>
      </c>
      <c r="O1586" s="331"/>
      <c r="P1586" s="61"/>
      <c r="Q1586" s="294"/>
      <c r="R1586" s="292"/>
      <c r="S1586" s="291"/>
    </row>
    <row r="1587" spans="1:19" ht="14.4">
      <c r="A1587" s="36">
        <f t="shared" si="201"/>
        <v>264</v>
      </c>
      <c r="B1587" s="526"/>
      <c r="C1587" s="36" t="str">
        <f>VLOOKUP('Employee Salary Payroll Tax '!B1589,'Employee Salary Payroll Tax '!$D$1:$E$7,2,FALSE)</f>
        <v>NonUnion</v>
      </c>
      <c r="D1587" s="61">
        <f t="shared" si="194"/>
        <v>2.98E-2</v>
      </c>
      <c r="E1587" s="351">
        <f>'Employee Salary Payroll Tax '!N1589</f>
        <v>98143.11</v>
      </c>
      <c r="F1587" s="351">
        <f t="shared" si="195"/>
        <v>101067.774678</v>
      </c>
      <c r="G1587" s="352"/>
      <c r="H1587" s="351">
        <f t="shared" si="199"/>
        <v>29056.89</v>
      </c>
      <c r="I1587" s="351">
        <f t="shared" si="196"/>
        <v>2924.664678000001</v>
      </c>
      <c r="J1587" s="351">
        <f t="shared" si="197"/>
        <v>181.32921003600006</v>
      </c>
      <c r="K1587" s="635">
        <f>SUM('Employee Salary Payroll Tax '!I1589:K1589)</f>
        <v>98143.11</v>
      </c>
      <c r="L1587" s="635">
        <f>'Employee Salary Payroll Tax '!H1589</f>
        <v>0</v>
      </c>
      <c r="M1587" s="293">
        <f t="shared" si="200"/>
        <v>0</v>
      </c>
      <c r="N1587" s="359">
        <f t="shared" si="198"/>
        <v>181.32921003415248</v>
      </c>
      <c r="O1587" s="331"/>
      <c r="P1587" s="61"/>
      <c r="Q1587" s="294"/>
      <c r="R1587" s="292"/>
      <c r="S1587" s="291"/>
    </row>
    <row r="1588" spans="1:19" ht="14.4">
      <c r="A1588" s="36">
        <f t="shared" si="201"/>
        <v>265</v>
      </c>
      <c r="B1588" s="526"/>
      <c r="C1588" s="36" t="str">
        <f>VLOOKUP('Employee Salary Payroll Tax '!B1590,'Employee Salary Payroll Tax '!$D$1:$E$7,2,FALSE)</f>
        <v>NonUnion</v>
      </c>
      <c r="D1588" s="61">
        <f t="shared" si="194"/>
        <v>2.98E-2</v>
      </c>
      <c r="E1588" s="351">
        <f>'Employee Salary Payroll Tax '!N1590</f>
        <v>20002.03</v>
      </c>
      <c r="F1588" s="351">
        <f t="shared" si="195"/>
        <v>20598.090494</v>
      </c>
      <c r="G1588" s="352"/>
      <c r="H1588" s="351">
        <f t="shared" si="199"/>
        <v>107197.97</v>
      </c>
      <c r="I1588" s="351">
        <f t="shared" si="196"/>
        <v>596.0604940000012</v>
      </c>
      <c r="J1588" s="351">
        <f t="shared" si="197"/>
        <v>36.955750628000075</v>
      </c>
      <c r="K1588" s="635">
        <f>SUM('Employee Salary Payroll Tax '!I1590:K1590)</f>
        <v>336.93</v>
      </c>
      <c r="L1588" s="635">
        <f>'Employee Salary Payroll Tax '!H1590</f>
        <v>0</v>
      </c>
      <c r="M1588" s="293">
        <f t="shared" si="200"/>
        <v>19665.099999999999</v>
      </c>
      <c r="N1588" s="359">
        <f t="shared" si="198"/>
        <v>0.62251186796887881</v>
      </c>
      <c r="O1588" s="331"/>
      <c r="P1588" s="61"/>
      <c r="Q1588" s="294"/>
      <c r="R1588" s="292"/>
      <c r="S1588" s="291"/>
    </row>
    <row r="1589" spans="1:19" ht="14.4">
      <c r="A1589" s="36">
        <f t="shared" si="201"/>
        <v>266</v>
      </c>
      <c r="B1589" s="526"/>
      <c r="C1589" s="36" t="str">
        <f>VLOOKUP('Employee Salary Payroll Tax '!B1591,'Employee Salary Payroll Tax '!$D$1:$E$7,2,FALSE)</f>
        <v>NonUnion</v>
      </c>
      <c r="D1589" s="61">
        <f t="shared" si="194"/>
        <v>2.98E-2</v>
      </c>
      <c r="E1589" s="351">
        <f>'Employee Salary Payroll Tax '!N1591</f>
        <v>32953.19</v>
      </c>
      <c r="F1589" s="351">
        <f t="shared" si="195"/>
        <v>33935.195062000006</v>
      </c>
      <c r="G1589" s="352"/>
      <c r="H1589" s="351">
        <f t="shared" si="199"/>
        <v>94246.81</v>
      </c>
      <c r="I1589" s="351">
        <f t="shared" si="196"/>
        <v>982.00506200000382</v>
      </c>
      <c r="J1589" s="351">
        <f t="shared" si="197"/>
        <v>60.884313844000239</v>
      </c>
      <c r="K1589" s="635">
        <f>SUM('Employee Salary Payroll Tax '!I1591:K1591)</f>
        <v>32519.539999999997</v>
      </c>
      <c r="L1589" s="635">
        <f>'Employee Salary Payroll Tax '!H1591</f>
        <v>0</v>
      </c>
      <c r="M1589" s="293">
        <f t="shared" si="200"/>
        <v>433.65000000000509</v>
      </c>
      <c r="N1589" s="359">
        <f t="shared" si="198"/>
        <v>60.083102102176937</v>
      </c>
      <c r="O1589" s="331"/>
      <c r="P1589" s="61"/>
      <c r="Q1589" s="294"/>
      <c r="R1589" s="292"/>
      <c r="S1589" s="291"/>
    </row>
    <row r="1590" spans="1:19" ht="14.4">
      <c r="A1590" s="36">
        <f t="shared" si="201"/>
        <v>267</v>
      </c>
      <c r="B1590" s="526"/>
      <c r="C1590" s="36" t="str">
        <f>VLOOKUP('Employee Salary Payroll Tax '!B1592,'Employee Salary Payroll Tax '!$D$1:$E$7,2,FALSE)</f>
        <v>NonUnion</v>
      </c>
      <c r="D1590" s="61">
        <f t="shared" si="194"/>
        <v>2.98E-2</v>
      </c>
      <c r="E1590" s="351">
        <f>'Employee Salary Payroll Tax '!N1592</f>
        <v>50338.45</v>
      </c>
      <c r="F1590" s="351">
        <f t="shared" si="195"/>
        <v>51838.535810000001</v>
      </c>
      <c r="G1590" s="352"/>
      <c r="H1590" s="351">
        <f t="shared" si="199"/>
        <v>76861.55</v>
      </c>
      <c r="I1590" s="351">
        <f t="shared" si="196"/>
        <v>1500.0858100000041</v>
      </c>
      <c r="J1590" s="351">
        <f t="shared" si="197"/>
        <v>93.005320220000257</v>
      </c>
      <c r="K1590" s="635">
        <f>SUM('Employee Salary Payroll Tax '!I1592:K1592)</f>
        <v>10920.2</v>
      </c>
      <c r="L1590" s="635">
        <f>'Employee Salary Payroll Tax '!H1592</f>
        <v>0</v>
      </c>
      <c r="M1590" s="293">
        <f t="shared" si="200"/>
        <v>39418.25</v>
      </c>
      <c r="N1590" s="359">
        <f t="shared" si="198"/>
        <v>20.176161519599248</v>
      </c>
      <c r="O1590" s="331"/>
      <c r="P1590" s="61"/>
      <c r="Q1590" s="294"/>
      <c r="R1590" s="292"/>
      <c r="S1590" s="291"/>
    </row>
    <row r="1591" spans="1:19" ht="14.4">
      <c r="A1591" s="36">
        <f t="shared" si="201"/>
        <v>268</v>
      </c>
      <c r="B1591" s="526"/>
      <c r="C1591" s="36" t="str">
        <f>VLOOKUP('Employee Salary Payroll Tax '!B1593,'Employee Salary Payroll Tax '!$D$1:$E$7,2,FALSE)</f>
        <v>NonUnion</v>
      </c>
      <c r="D1591" s="61">
        <f t="shared" si="194"/>
        <v>2.98E-2</v>
      </c>
      <c r="E1591" s="351">
        <f>'Employee Salary Payroll Tax '!N1593</f>
        <v>73274.23</v>
      </c>
      <c r="F1591" s="351">
        <f t="shared" si="195"/>
        <v>75457.802054</v>
      </c>
      <c r="G1591" s="352"/>
      <c r="H1591" s="351">
        <f t="shared" si="199"/>
        <v>53925.770000000004</v>
      </c>
      <c r="I1591" s="351">
        <f t="shared" si="196"/>
        <v>2183.5720540000038</v>
      </c>
      <c r="J1591" s="351">
        <f t="shared" si="197"/>
        <v>135.38146734800023</v>
      </c>
      <c r="K1591" s="635">
        <f>SUM('Employee Salary Payroll Tax '!I1593:K1593)</f>
        <v>73274.23</v>
      </c>
      <c r="L1591" s="635">
        <f>'Employee Salary Payroll Tax '!H1593</f>
        <v>0</v>
      </c>
      <c r="M1591" s="293">
        <f t="shared" si="200"/>
        <v>0</v>
      </c>
      <c r="N1591" s="359">
        <f t="shared" si="198"/>
        <v>135.38146734615262</v>
      </c>
      <c r="O1591" s="331"/>
      <c r="P1591" s="61"/>
      <c r="Q1591" s="294"/>
      <c r="R1591" s="292"/>
      <c r="S1591" s="291"/>
    </row>
    <row r="1592" spans="1:19" ht="14.4">
      <c r="A1592" s="36">
        <f t="shared" si="201"/>
        <v>269</v>
      </c>
      <c r="B1592" s="526"/>
      <c r="C1592" s="36" t="str">
        <f>VLOOKUP('Employee Salary Payroll Tax '!B1594,'Employee Salary Payroll Tax '!$D$1:$E$7,2,FALSE)</f>
        <v>IBEW</v>
      </c>
      <c r="D1592" s="61">
        <f t="shared" si="194"/>
        <v>6.875E-3</v>
      </c>
      <c r="E1592" s="351">
        <f>'Employee Salary Payroll Tax '!N1594</f>
        <v>31956.65</v>
      </c>
      <c r="F1592" s="351">
        <f t="shared" si="195"/>
        <v>32176.351968750001</v>
      </c>
      <c r="G1592" s="352"/>
      <c r="H1592" s="351">
        <f t="shared" si="199"/>
        <v>95243.35</v>
      </c>
      <c r="I1592" s="351">
        <f t="shared" si="196"/>
        <v>219.70196874999965</v>
      </c>
      <c r="J1592" s="351">
        <f t="shared" si="197"/>
        <v>13.621522062499979</v>
      </c>
      <c r="K1592" s="635">
        <f>SUM('Employee Salary Payroll Tax '!I1594:K1594)</f>
        <v>31956.65</v>
      </c>
      <c r="L1592" s="635">
        <f>'Employee Salary Payroll Tax '!H1594</f>
        <v>0</v>
      </c>
      <c r="M1592" s="293">
        <f t="shared" si="200"/>
        <v>0</v>
      </c>
      <c r="N1592" s="359">
        <f t="shared" si="198"/>
        <v>13.62152206207373</v>
      </c>
      <c r="O1592" s="331"/>
      <c r="P1592" s="61"/>
      <c r="Q1592" s="294"/>
      <c r="R1592" s="292"/>
      <c r="S1592" s="291"/>
    </row>
    <row r="1593" spans="1:19" ht="14.4">
      <c r="A1593" s="36">
        <f t="shared" si="201"/>
        <v>270</v>
      </c>
      <c r="B1593" s="526"/>
      <c r="C1593" s="36" t="str">
        <f>VLOOKUP('Employee Salary Payroll Tax '!B1595,'Employee Salary Payroll Tax '!$D$1:$E$7,2,FALSE)</f>
        <v>NonUnion</v>
      </c>
      <c r="D1593" s="61">
        <f t="shared" si="194"/>
        <v>2.98E-2</v>
      </c>
      <c r="E1593" s="351">
        <f>'Employee Salary Payroll Tax '!N1595</f>
        <v>8721.15</v>
      </c>
      <c r="F1593" s="351">
        <f t="shared" si="195"/>
        <v>8981.0402699999995</v>
      </c>
      <c r="G1593" s="352"/>
      <c r="H1593" s="351">
        <f t="shared" si="199"/>
        <v>118478.85</v>
      </c>
      <c r="I1593" s="351">
        <f t="shared" si="196"/>
        <v>259.89026999999987</v>
      </c>
      <c r="J1593" s="351">
        <f t="shared" si="197"/>
        <v>16.113196739999992</v>
      </c>
      <c r="K1593" s="635">
        <f>SUM('Employee Salary Payroll Tax '!I1595:K1595)</f>
        <v>8722.52</v>
      </c>
      <c r="L1593" s="635">
        <f>'Employee Salary Payroll Tax '!H1595</f>
        <v>0</v>
      </c>
      <c r="M1593" s="293">
        <f t="shared" si="200"/>
        <v>-1.3700000000008004</v>
      </c>
      <c r="N1593" s="359">
        <f t="shared" si="198"/>
        <v>16.115727950152102</v>
      </c>
      <c r="O1593" s="331"/>
      <c r="P1593" s="61"/>
      <c r="Q1593" s="294"/>
      <c r="R1593" s="292"/>
      <c r="S1593" s="291"/>
    </row>
    <row r="1594" spans="1:19" ht="14.4">
      <c r="A1594" s="36">
        <f t="shared" si="201"/>
        <v>271</v>
      </c>
      <c r="B1594" s="526"/>
      <c r="C1594" s="36" t="str">
        <f>VLOOKUP('Employee Salary Payroll Tax '!B1596,'Employee Salary Payroll Tax '!$D$1:$E$7,2,FALSE)</f>
        <v>IBEW</v>
      </c>
      <c r="D1594" s="61">
        <f t="shared" si="194"/>
        <v>6.875E-3</v>
      </c>
      <c r="E1594" s="351">
        <f>'Employee Salary Payroll Tax '!N1596</f>
        <v>198508.78</v>
      </c>
      <c r="F1594" s="351">
        <f t="shared" si="195"/>
        <v>199873.52786249999</v>
      </c>
      <c r="G1594" s="352"/>
      <c r="H1594" s="351">
        <f t="shared" si="199"/>
        <v>0</v>
      </c>
      <c r="I1594" s="351">
        <f t="shared" si="196"/>
        <v>1364.7478624999931</v>
      </c>
      <c r="J1594" s="351">
        <f t="shared" si="197"/>
        <v>0</v>
      </c>
      <c r="K1594" s="635">
        <f>SUM('Employee Salary Payroll Tax '!I1596:K1596)</f>
        <v>160526.18</v>
      </c>
      <c r="L1594" s="635">
        <f>'Employee Salary Payroll Tax '!H1596</f>
        <v>0</v>
      </c>
      <c r="M1594" s="293">
        <f t="shared" si="200"/>
        <v>37982.600000000006</v>
      </c>
      <c r="N1594" s="359">
        <f t="shared" si="198"/>
        <v>0</v>
      </c>
      <c r="O1594" s="331"/>
      <c r="P1594" s="61"/>
      <c r="Q1594" s="294"/>
      <c r="R1594" s="292"/>
      <c r="S1594" s="291"/>
    </row>
    <row r="1595" spans="1:19" ht="14.4">
      <c r="A1595" s="36">
        <f t="shared" si="201"/>
        <v>272</v>
      </c>
      <c r="B1595" s="526"/>
      <c r="C1595" s="36" t="str">
        <f>VLOOKUP('Employee Salary Payroll Tax '!B1597,'Employee Salary Payroll Tax '!$D$1:$E$7,2,FALSE)</f>
        <v>NonUnion</v>
      </c>
      <c r="D1595" s="61">
        <f t="shared" si="194"/>
        <v>2.98E-2</v>
      </c>
      <c r="E1595" s="351">
        <f>'Employee Salary Payroll Tax '!N1597</f>
        <v>68606.45</v>
      </c>
      <c r="F1595" s="351">
        <f t="shared" si="195"/>
        <v>70650.922210000004</v>
      </c>
      <c r="G1595" s="352"/>
      <c r="H1595" s="351">
        <f t="shared" si="199"/>
        <v>58593.55</v>
      </c>
      <c r="I1595" s="351">
        <f t="shared" si="196"/>
        <v>2044.4722100000072</v>
      </c>
      <c r="J1595" s="351">
        <f t="shared" si="197"/>
        <v>126.75727702000044</v>
      </c>
      <c r="K1595" s="635">
        <f>SUM('Employee Salary Payroll Tax '!I1597:K1597)</f>
        <v>13463.26</v>
      </c>
      <c r="L1595" s="635">
        <f>'Employee Salary Payroll Tax '!H1597</f>
        <v>0</v>
      </c>
      <c r="M1595" s="293">
        <f t="shared" si="200"/>
        <v>55143.189999999995</v>
      </c>
      <c r="N1595" s="359">
        <f t="shared" si="198"/>
        <v>24.874719175637519</v>
      </c>
      <c r="O1595" s="331"/>
      <c r="P1595" s="61"/>
      <c r="Q1595" s="294"/>
      <c r="R1595" s="292"/>
      <c r="S1595" s="291"/>
    </row>
    <row r="1596" spans="1:19" ht="14.4">
      <c r="A1596" s="36">
        <f t="shared" si="201"/>
        <v>273</v>
      </c>
      <c r="B1596" s="526"/>
      <c r="C1596" s="36" t="str">
        <f>VLOOKUP('Employee Salary Payroll Tax '!B1598,'Employee Salary Payroll Tax '!$D$1:$E$7,2,FALSE)</f>
        <v>NonUnion</v>
      </c>
      <c r="D1596" s="61">
        <f t="shared" si="194"/>
        <v>2.98E-2</v>
      </c>
      <c r="E1596" s="351">
        <f>'Employee Salary Payroll Tax '!N1598</f>
        <v>84664.82</v>
      </c>
      <c r="F1596" s="351">
        <f t="shared" si="195"/>
        <v>87187.831636000017</v>
      </c>
      <c r="G1596" s="352"/>
      <c r="H1596" s="351">
        <f t="shared" si="199"/>
        <v>42535.179999999993</v>
      </c>
      <c r="I1596" s="351">
        <f t="shared" si="196"/>
        <v>2523.0116360000102</v>
      </c>
      <c r="J1596" s="351">
        <f t="shared" si="197"/>
        <v>156.42672143200062</v>
      </c>
      <c r="K1596" s="635">
        <f>SUM('Employee Salary Payroll Tax '!I1598:K1598)</f>
        <v>74726.69</v>
      </c>
      <c r="L1596" s="635">
        <f>'Employee Salary Payroll Tax '!H1598</f>
        <v>1693.29</v>
      </c>
      <c r="M1596" s="293">
        <f t="shared" si="200"/>
        <v>8244.8400000000038</v>
      </c>
      <c r="N1596" s="359">
        <f t="shared" si="198"/>
        <v>138.06503244236984</v>
      </c>
      <c r="O1596" s="331"/>
      <c r="P1596" s="61"/>
      <c r="Q1596" s="294"/>
      <c r="R1596" s="292"/>
      <c r="S1596" s="291"/>
    </row>
    <row r="1597" spans="1:19" ht="14.4">
      <c r="A1597" s="36">
        <f t="shared" si="201"/>
        <v>274</v>
      </c>
      <c r="B1597" s="526"/>
      <c r="C1597" s="36" t="str">
        <f>VLOOKUP('Employee Salary Payroll Tax '!B1599,'Employee Salary Payroll Tax '!$D$1:$E$7,2,FALSE)</f>
        <v>NonUnion</v>
      </c>
      <c r="D1597" s="61">
        <f t="shared" si="194"/>
        <v>2.98E-2</v>
      </c>
      <c r="E1597" s="351">
        <f>'Employee Salary Payroll Tax '!N1599</f>
        <v>68988.88</v>
      </c>
      <c r="F1597" s="351">
        <f t="shared" si="195"/>
        <v>71044.748624000014</v>
      </c>
      <c r="G1597" s="352"/>
      <c r="H1597" s="351">
        <f t="shared" si="199"/>
        <v>58211.119999999995</v>
      </c>
      <c r="I1597" s="351">
        <f t="shared" si="196"/>
        <v>2055.8686240000097</v>
      </c>
      <c r="J1597" s="351">
        <f t="shared" si="197"/>
        <v>127.46385468800061</v>
      </c>
      <c r="K1597" s="635">
        <f>SUM('Employee Salary Payroll Tax '!I1599:K1599)</f>
        <v>37919.46</v>
      </c>
      <c r="L1597" s="635">
        <f>'Employee Salary Payroll Tax '!H1599</f>
        <v>0</v>
      </c>
      <c r="M1597" s="293">
        <f t="shared" si="200"/>
        <v>31069.420000000006</v>
      </c>
      <c r="N1597" s="359">
        <f t="shared" si="198"/>
        <v>70.059994294984818</v>
      </c>
      <c r="O1597" s="331"/>
      <c r="P1597" s="61"/>
      <c r="Q1597" s="294"/>
      <c r="R1597" s="292"/>
      <c r="S1597" s="291"/>
    </row>
    <row r="1598" spans="1:19" ht="14.4">
      <c r="A1598" s="36">
        <f t="shared" si="201"/>
        <v>275</v>
      </c>
      <c r="B1598" s="526"/>
      <c r="C1598" s="36" t="str">
        <f>VLOOKUP('Employee Salary Payroll Tax '!B1600,'Employee Salary Payroll Tax '!$D$1:$E$7,2,FALSE)</f>
        <v>NonUnion</v>
      </c>
      <c r="D1598" s="61">
        <f t="shared" si="194"/>
        <v>2.98E-2</v>
      </c>
      <c r="E1598" s="351">
        <f>'Employee Salary Payroll Tax '!N1600</f>
        <v>31260.49</v>
      </c>
      <c r="F1598" s="351">
        <f t="shared" si="195"/>
        <v>32192.052602000003</v>
      </c>
      <c r="G1598" s="352"/>
      <c r="H1598" s="351">
        <f t="shared" si="199"/>
        <v>95939.51</v>
      </c>
      <c r="I1598" s="351">
        <f t="shared" si="196"/>
        <v>931.56260200000179</v>
      </c>
      <c r="J1598" s="351">
        <f t="shared" si="197"/>
        <v>57.756881324000112</v>
      </c>
      <c r="K1598" s="635">
        <f>SUM('Employee Salary Payroll Tax '!I1600:K1600)</f>
        <v>31260.49</v>
      </c>
      <c r="L1598" s="635">
        <f>'Employee Salary Payroll Tax '!H1600</f>
        <v>0</v>
      </c>
      <c r="M1598" s="293">
        <f t="shared" si="200"/>
        <v>0</v>
      </c>
      <c r="N1598" s="359">
        <f t="shared" si="198"/>
        <v>57.756881322152509</v>
      </c>
      <c r="O1598" s="331"/>
      <c r="P1598" s="61"/>
      <c r="Q1598" s="294"/>
      <c r="R1598" s="292"/>
      <c r="S1598" s="291"/>
    </row>
    <row r="1599" spans="1:19" ht="14.4">
      <c r="A1599" s="36">
        <f t="shared" si="201"/>
        <v>276</v>
      </c>
      <c r="B1599" s="526"/>
      <c r="C1599" s="36" t="str">
        <f>VLOOKUP('Employee Salary Payroll Tax '!B1601,'Employee Salary Payroll Tax '!$D$1:$E$7,2,FALSE)</f>
        <v>NonUnion</v>
      </c>
      <c r="D1599" s="61">
        <f t="shared" si="194"/>
        <v>2.98E-2</v>
      </c>
      <c r="E1599" s="351">
        <f>'Employee Salary Payroll Tax '!N1601</f>
        <v>60740.62</v>
      </c>
      <c r="F1599" s="351">
        <f t="shared" si="195"/>
        <v>62550.690476000003</v>
      </c>
      <c r="G1599" s="352"/>
      <c r="H1599" s="351">
        <f t="shared" si="199"/>
        <v>66459.38</v>
      </c>
      <c r="I1599" s="351">
        <f t="shared" si="196"/>
        <v>1810.0704760000008</v>
      </c>
      <c r="J1599" s="351">
        <f t="shared" si="197"/>
        <v>112.22436951200005</v>
      </c>
      <c r="K1599" s="635">
        <f>SUM('Employee Salary Payroll Tax '!I1601:K1601)</f>
        <v>33348.490000000005</v>
      </c>
      <c r="L1599" s="635">
        <f>'Employee Salary Payroll Tax '!H1601</f>
        <v>-146.41</v>
      </c>
      <c r="M1599" s="293">
        <f t="shared" si="200"/>
        <v>27538.539999999997</v>
      </c>
      <c r="N1599" s="359">
        <f t="shared" si="198"/>
        <v>61.61467012298565</v>
      </c>
      <c r="O1599" s="331"/>
      <c r="P1599" s="61"/>
      <c r="Q1599" s="294"/>
      <c r="R1599" s="292"/>
      <c r="S1599" s="291"/>
    </row>
    <row r="1600" spans="1:19" ht="14.4">
      <c r="A1600" s="36">
        <f t="shared" si="201"/>
        <v>277</v>
      </c>
      <c r="B1600" s="526"/>
      <c r="C1600" s="36" t="str">
        <f>VLOOKUP('Employee Salary Payroll Tax '!B1602,'Employee Salary Payroll Tax '!$D$1:$E$7,2,FALSE)</f>
        <v>IBEW</v>
      </c>
      <c r="D1600" s="61">
        <f t="shared" si="194"/>
        <v>6.875E-3</v>
      </c>
      <c r="E1600" s="351">
        <f>'Employee Salary Payroll Tax '!N1602</f>
        <v>49058.68</v>
      </c>
      <c r="F1600" s="351">
        <f t="shared" si="195"/>
        <v>49395.958424999997</v>
      </c>
      <c r="G1600" s="352"/>
      <c r="H1600" s="351">
        <f t="shared" si="199"/>
        <v>78141.320000000007</v>
      </c>
      <c r="I1600" s="351">
        <f t="shared" si="196"/>
        <v>337.27842499999679</v>
      </c>
      <c r="J1600" s="351">
        <f t="shared" si="197"/>
        <v>20.911262349999802</v>
      </c>
      <c r="K1600" s="635">
        <f>SUM('Employee Salary Payroll Tax '!I1602:K1602)</f>
        <v>49058.68</v>
      </c>
      <c r="L1600" s="635">
        <f>'Employee Salary Payroll Tax '!H1602</f>
        <v>0</v>
      </c>
      <c r="M1600" s="293">
        <f t="shared" si="200"/>
        <v>0</v>
      </c>
      <c r="N1600" s="359">
        <f t="shared" si="198"/>
        <v>20.911262349573551</v>
      </c>
      <c r="O1600" s="331"/>
      <c r="P1600" s="61"/>
      <c r="Q1600" s="294"/>
      <c r="R1600" s="292"/>
      <c r="S1600" s="291"/>
    </row>
    <row r="1601" spans="1:19" ht="14.4">
      <c r="A1601" s="36">
        <f t="shared" si="201"/>
        <v>278</v>
      </c>
      <c r="B1601" s="526"/>
      <c r="C1601" s="36" t="str">
        <f>VLOOKUP('Employee Salary Payroll Tax '!B1603,'Employee Salary Payroll Tax '!$D$1:$E$7,2,FALSE)</f>
        <v>NonUnion</v>
      </c>
      <c r="D1601" s="61">
        <f t="shared" si="194"/>
        <v>2.98E-2</v>
      </c>
      <c r="E1601" s="351">
        <f>'Employee Salary Payroll Tax '!N1603</f>
        <v>65078.86</v>
      </c>
      <c r="F1601" s="351">
        <f t="shared" si="195"/>
        <v>67018.210028000001</v>
      </c>
      <c r="G1601" s="352"/>
      <c r="H1601" s="351">
        <f t="shared" si="199"/>
        <v>62121.14</v>
      </c>
      <c r="I1601" s="351">
        <f t="shared" si="196"/>
        <v>1939.3500280000007</v>
      </c>
      <c r="J1601" s="351">
        <f t="shared" si="197"/>
        <v>120.23970173600004</v>
      </c>
      <c r="K1601" s="635">
        <f>SUM('Employee Salary Payroll Tax '!I1603:K1603)</f>
        <v>21097.78</v>
      </c>
      <c r="L1601" s="635">
        <f>'Employee Salary Payroll Tax '!H1603</f>
        <v>0</v>
      </c>
      <c r="M1601" s="293">
        <f t="shared" si="200"/>
        <v>43981.08</v>
      </c>
      <c r="N1601" s="359">
        <f t="shared" si="198"/>
        <v>38.980258327401046</v>
      </c>
      <c r="O1601" s="331"/>
      <c r="P1601" s="61"/>
      <c r="Q1601" s="294"/>
      <c r="R1601" s="292"/>
      <c r="S1601" s="291"/>
    </row>
    <row r="1602" spans="1:19" ht="14.4">
      <c r="A1602" s="36">
        <f t="shared" si="201"/>
        <v>279</v>
      </c>
      <c r="B1602" s="526"/>
      <c r="C1602" s="36" t="str">
        <f>VLOOKUP('Employee Salary Payroll Tax '!B1604,'Employee Salary Payroll Tax '!$D$1:$E$7,2,FALSE)</f>
        <v>IBEW</v>
      </c>
      <c r="D1602" s="61">
        <f t="shared" si="194"/>
        <v>6.875E-3</v>
      </c>
      <c r="E1602" s="351">
        <f>'Employee Salary Payroll Tax '!N1604</f>
        <v>124320.74</v>
      </c>
      <c r="F1602" s="351">
        <f t="shared" si="195"/>
        <v>125175.4450875</v>
      </c>
      <c r="G1602" s="352"/>
      <c r="H1602" s="351">
        <f t="shared" si="199"/>
        <v>2879.2599999999948</v>
      </c>
      <c r="I1602" s="351">
        <f t="shared" si="196"/>
        <v>854.70508749999863</v>
      </c>
      <c r="J1602" s="351">
        <f t="shared" si="197"/>
        <v>52.991715424999917</v>
      </c>
      <c r="K1602" s="635">
        <f>SUM('Employee Salary Payroll Tax '!I1604:K1604)</f>
        <v>105386.51</v>
      </c>
      <c r="L1602" s="635">
        <f>'Employee Salary Payroll Tax '!H1604</f>
        <v>0</v>
      </c>
      <c r="M1602" s="293">
        <f t="shared" si="200"/>
        <v>18934.23000000001</v>
      </c>
      <c r="N1602" s="359">
        <f t="shared" si="198"/>
        <v>44.920999887138592</v>
      </c>
      <c r="O1602" s="331"/>
      <c r="P1602" s="61"/>
      <c r="Q1602" s="294"/>
      <c r="R1602" s="292"/>
      <c r="S1602" s="291"/>
    </row>
    <row r="1603" spans="1:19" ht="14.4">
      <c r="A1603" s="36">
        <f t="shared" si="201"/>
        <v>280</v>
      </c>
      <c r="B1603" s="526"/>
      <c r="C1603" s="36" t="str">
        <f>VLOOKUP('Employee Salary Payroll Tax '!B1605,'Employee Salary Payroll Tax '!$D$1:$E$7,2,FALSE)</f>
        <v>NonUnion</v>
      </c>
      <c r="D1603" s="61">
        <f t="shared" si="194"/>
        <v>2.98E-2</v>
      </c>
      <c r="E1603" s="351">
        <f>'Employee Salary Payroll Tax '!N1605</f>
        <v>52743.76</v>
      </c>
      <c r="F1603" s="351">
        <f t="shared" si="195"/>
        <v>54315.524048000007</v>
      </c>
      <c r="G1603" s="352"/>
      <c r="H1603" s="351">
        <f t="shared" si="199"/>
        <v>74456.239999999991</v>
      </c>
      <c r="I1603" s="351">
        <f t="shared" si="196"/>
        <v>1571.7640480000045</v>
      </c>
      <c r="J1603" s="351">
        <f t="shared" si="197"/>
        <v>97.449370976000282</v>
      </c>
      <c r="K1603" s="635">
        <f>SUM('Employee Salary Payroll Tax '!I1605:K1605)</f>
        <v>32270.799999999999</v>
      </c>
      <c r="L1603" s="635">
        <f>'Employee Salary Payroll Tax '!H1605</f>
        <v>0</v>
      </c>
      <c r="M1603" s="293">
        <f t="shared" si="200"/>
        <v>20472.960000000003</v>
      </c>
      <c r="N1603" s="359">
        <f t="shared" si="198"/>
        <v>59.623530078869727</v>
      </c>
      <c r="O1603" s="331"/>
      <c r="P1603" s="61"/>
      <c r="Q1603" s="294"/>
      <c r="R1603" s="292"/>
      <c r="S1603" s="291"/>
    </row>
    <row r="1604" spans="1:19" ht="14.4">
      <c r="A1604" s="36">
        <f t="shared" si="201"/>
        <v>281</v>
      </c>
      <c r="B1604" s="526"/>
      <c r="C1604" s="36" t="str">
        <f>VLOOKUP('Employee Salary Payroll Tax '!B1606,'Employee Salary Payroll Tax '!$D$1:$E$7,2,FALSE)</f>
        <v>NonUnion</v>
      </c>
      <c r="D1604" s="61">
        <f t="shared" si="194"/>
        <v>2.98E-2</v>
      </c>
      <c r="E1604" s="351">
        <f>'Employee Salary Payroll Tax '!N1606</f>
        <v>62056.63</v>
      </c>
      <c r="F1604" s="351">
        <f t="shared" si="195"/>
        <v>63905.917573999999</v>
      </c>
      <c r="G1604" s="352"/>
      <c r="H1604" s="351">
        <f t="shared" si="199"/>
        <v>65143.37</v>
      </c>
      <c r="I1604" s="351">
        <f t="shared" si="196"/>
        <v>1849.2875740000018</v>
      </c>
      <c r="J1604" s="351">
        <f t="shared" si="197"/>
        <v>114.6558295880001</v>
      </c>
      <c r="K1604" s="635">
        <f>SUM('Employee Salary Payroll Tax '!I1606:K1606)</f>
        <v>19773.64</v>
      </c>
      <c r="L1604" s="635">
        <f>'Employee Salary Payroll Tax '!H1606</f>
        <v>0</v>
      </c>
      <c r="M1604" s="293">
        <f t="shared" si="200"/>
        <v>42282.99</v>
      </c>
      <c r="N1604" s="359">
        <f t="shared" si="198"/>
        <v>36.533777263411316</v>
      </c>
      <c r="O1604" s="331"/>
      <c r="P1604" s="61"/>
      <c r="Q1604" s="294"/>
      <c r="R1604" s="292"/>
      <c r="S1604" s="291"/>
    </row>
    <row r="1605" spans="1:19" ht="14.4">
      <c r="A1605" s="36">
        <f t="shared" si="201"/>
        <v>282</v>
      </c>
      <c r="B1605" s="526"/>
      <c r="C1605" s="36" t="str">
        <f>VLOOKUP('Employee Salary Payroll Tax '!B1607,'Employee Salary Payroll Tax '!$D$1:$E$7,2,FALSE)</f>
        <v>NonUnion</v>
      </c>
      <c r="D1605" s="61">
        <f t="shared" si="194"/>
        <v>2.98E-2</v>
      </c>
      <c r="E1605" s="351">
        <f>'Employee Salary Payroll Tax '!N1607</f>
        <v>60675.35</v>
      </c>
      <c r="F1605" s="351">
        <f t="shared" si="195"/>
        <v>62483.475429999999</v>
      </c>
      <c r="G1605" s="352"/>
      <c r="H1605" s="351">
        <f t="shared" si="199"/>
        <v>66524.649999999994</v>
      </c>
      <c r="I1605" s="351">
        <f t="shared" si="196"/>
        <v>1808.1254300000001</v>
      </c>
      <c r="J1605" s="351">
        <f t="shared" si="197"/>
        <v>112.10377666000001</v>
      </c>
      <c r="K1605" s="635">
        <f>SUM('Employee Salary Payroll Tax '!I1607:K1607)</f>
        <v>29705.57</v>
      </c>
      <c r="L1605" s="635">
        <f>'Employee Salary Payroll Tax '!H1607</f>
        <v>0</v>
      </c>
      <c r="M1605" s="293">
        <f t="shared" si="200"/>
        <v>30969.78</v>
      </c>
      <c r="N1605" s="359">
        <f t="shared" si="198"/>
        <v>54.884011131095455</v>
      </c>
      <c r="O1605" s="331"/>
      <c r="P1605" s="61"/>
      <c r="Q1605" s="294"/>
      <c r="R1605" s="292"/>
      <c r="S1605" s="291"/>
    </row>
    <row r="1606" spans="1:19" ht="14.4">
      <c r="A1606" s="36">
        <f t="shared" si="201"/>
        <v>283</v>
      </c>
      <c r="B1606" s="526"/>
      <c r="C1606" s="36" t="str">
        <f>VLOOKUP('Employee Salary Payroll Tax '!B1608,'Employee Salary Payroll Tax '!$D$1:$E$7,2,FALSE)</f>
        <v>UA</v>
      </c>
      <c r="D1606" s="61">
        <f t="shared" si="194"/>
        <v>0.03</v>
      </c>
      <c r="E1606" s="351">
        <f>'Employee Salary Payroll Tax '!N1608</f>
        <v>80181.66</v>
      </c>
      <c r="F1606" s="351">
        <f t="shared" si="195"/>
        <v>82587.109800000006</v>
      </c>
      <c r="G1606" s="352"/>
      <c r="H1606" s="351">
        <f t="shared" si="199"/>
        <v>47018.34</v>
      </c>
      <c r="I1606" s="351">
        <f t="shared" si="196"/>
        <v>2405.4498000000021</v>
      </c>
      <c r="J1606" s="351">
        <f t="shared" si="197"/>
        <v>149.13788760000014</v>
      </c>
      <c r="K1606" s="635">
        <f>SUM('Employee Salary Payroll Tax '!I1608:K1608)</f>
        <v>72479.94</v>
      </c>
      <c r="L1606" s="635">
        <f>'Employee Salary Payroll Tax '!H1608</f>
        <v>1298.92</v>
      </c>
      <c r="M1606" s="293">
        <f t="shared" si="200"/>
        <v>6402.8000000000011</v>
      </c>
      <c r="N1606" s="359">
        <f t="shared" si="198"/>
        <v>134.81268839831881</v>
      </c>
      <c r="O1606" s="331"/>
      <c r="P1606" s="61"/>
      <c r="Q1606" s="294"/>
      <c r="R1606" s="292"/>
      <c r="S1606" s="291"/>
    </row>
    <row r="1607" spans="1:19" ht="14.4">
      <c r="A1607" s="36">
        <f t="shared" si="201"/>
        <v>284</v>
      </c>
      <c r="B1607" s="526"/>
      <c r="C1607" s="36" t="str">
        <f>VLOOKUP('Employee Salary Payroll Tax '!B1609,'Employee Salary Payroll Tax '!$D$1:$E$7,2,FALSE)</f>
        <v>NonUnion</v>
      </c>
      <c r="D1607" s="61">
        <f t="shared" si="194"/>
        <v>2.98E-2</v>
      </c>
      <c r="E1607" s="351">
        <f>'Employee Salary Payroll Tax '!N1609</f>
        <v>65092.45</v>
      </c>
      <c r="F1607" s="351">
        <f t="shared" si="195"/>
        <v>67032.205010000005</v>
      </c>
      <c r="G1607" s="352"/>
      <c r="H1607" s="351">
        <f t="shared" si="199"/>
        <v>62107.55</v>
      </c>
      <c r="I1607" s="351">
        <f t="shared" si="196"/>
        <v>1939.755010000008</v>
      </c>
      <c r="J1607" s="351">
        <f t="shared" si="197"/>
        <v>120.2648106200005</v>
      </c>
      <c r="K1607" s="635">
        <f>SUM('Employee Salary Payroll Tax '!I1609:K1609)</f>
        <v>27.4</v>
      </c>
      <c r="L1607" s="635">
        <f>'Employee Salary Payroll Tax '!H1609</f>
        <v>0</v>
      </c>
      <c r="M1607" s="293">
        <f t="shared" si="200"/>
        <v>65065.049999999996</v>
      </c>
      <c r="N1607" s="359">
        <f t="shared" si="198"/>
        <v>5.0624239999222484E-2</v>
      </c>
      <c r="O1607" s="331"/>
      <c r="P1607" s="61"/>
      <c r="Q1607" s="294"/>
      <c r="R1607" s="292"/>
      <c r="S1607" s="291"/>
    </row>
    <row r="1608" spans="1:19" ht="14.4">
      <c r="A1608" s="36">
        <f t="shared" si="201"/>
        <v>285</v>
      </c>
      <c r="B1608" s="526"/>
      <c r="C1608" s="36" t="str">
        <f>VLOOKUP('Employee Salary Payroll Tax '!B1610,'Employee Salary Payroll Tax '!$D$1:$E$7,2,FALSE)</f>
        <v>UA</v>
      </c>
      <c r="D1608" s="61">
        <f t="shared" si="194"/>
        <v>0.03</v>
      </c>
      <c r="E1608" s="351">
        <f>'Employee Salary Payroll Tax '!N1610</f>
        <v>75431.03</v>
      </c>
      <c r="F1608" s="351">
        <f t="shared" si="195"/>
        <v>77693.960900000005</v>
      </c>
      <c r="G1608" s="352"/>
      <c r="H1608" s="351">
        <f t="shared" si="199"/>
        <v>51768.97</v>
      </c>
      <c r="I1608" s="351">
        <f t="shared" si="196"/>
        <v>2262.9309000000067</v>
      </c>
      <c r="J1608" s="351">
        <f t="shared" si="197"/>
        <v>140.30171580000041</v>
      </c>
      <c r="K1608" s="635">
        <f>SUM('Employee Salary Payroll Tax '!I1610:K1610)</f>
        <v>35788.46</v>
      </c>
      <c r="L1608" s="635">
        <f>'Employee Salary Payroll Tax '!H1610</f>
        <v>0</v>
      </c>
      <c r="M1608" s="293">
        <f t="shared" si="200"/>
        <v>39642.57</v>
      </c>
      <c r="N1608" s="359">
        <f t="shared" si="198"/>
        <v>66.566535599117714</v>
      </c>
      <c r="O1608" s="331"/>
      <c r="P1608" s="61"/>
      <c r="Q1608" s="294"/>
      <c r="R1608" s="292"/>
      <c r="S1608" s="291"/>
    </row>
    <row r="1609" spans="1:19" ht="14.4">
      <c r="A1609" s="36">
        <f t="shared" si="201"/>
        <v>286</v>
      </c>
      <c r="B1609" s="526"/>
      <c r="C1609" s="36" t="str">
        <f>VLOOKUP('Employee Salary Payroll Tax '!B1611,'Employee Salary Payroll Tax '!$D$1:$E$7,2,FALSE)</f>
        <v>NonUnion</v>
      </c>
      <c r="D1609" s="61">
        <f t="shared" si="194"/>
        <v>2.98E-2</v>
      </c>
      <c r="E1609" s="351">
        <f>'Employee Salary Payroll Tax '!N1611</f>
        <v>5164.63</v>
      </c>
      <c r="F1609" s="351">
        <f t="shared" si="195"/>
        <v>5318.5359740000004</v>
      </c>
      <c r="G1609" s="352"/>
      <c r="H1609" s="351">
        <f t="shared" si="199"/>
        <v>122035.37</v>
      </c>
      <c r="I1609" s="351">
        <f t="shared" si="196"/>
        <v>153.90597400000024</v>
      </c>
      <c r="J1609" s="351">
        <f t="shared" si="197"/>
        <v>9.5421703880000148</v>
      </c>
      <c r="K1609" s="635">
        <f>SUM('Employee Salary Payroll Tax '!I1611:K1611)</f>
        <v>815.77</v>
      </c>
      <c r="L1609" s="635">
        <f>'Employee Salary Payroll Tax '!H1611</f>
        <v>0</v>
      </c>
      <c r="M1609" s="293">
        <f t="shared" si="200"/>
        <v>4348.8600000000006</v>
      </c>
      <c r="N1609" s="359">
        <f t="shared" si="198"/>
        <v>1.5072166517081675</v>
      </c>
      <c r="O1609" s="331"/>
      <c r="P1609" s="61"/>
      <c r="Q1609" s="294"/>
      <c r="R1609" s="292"/>
      <c r="S1609" s="291"/>
    </row>
    <row r="1610" spans="1:19" ht="14.4">
      <c r="A1610" s="36">
        <f t="shared" si="201"/>
        <v>287</v>
      </c>
      <c r="B1610" s="526"/>
      <c r="C1610" s="36" t="str">
        <f>VLOOKUP('Employee Salary Payroll Tax '!B1612,'Employee Salary Payroll Tax '!$D$1:$E$7,2,FALSE)</f>
        <v>Not Assigned</v>
      </c>
      <c r="D1610" s="61">
        <f t="shared" si="194"/>
        <v>0</v>
      </c>
      <c r="E1610" s="351">
        <f>'Employee Salary Payroll Tax '!N1612</f>
        <v>0.04</v>
      </c>
      <c r="F1610" s="351">
        <f t="shared" si="195"/>
        <v>0.04</v>
      </c>
      <c r="G1610" s="352"/>
      <c r="H1610" s="351">
        <f t="shared" si="199"/>
        <v>127199.96</v>
      </c>
      <c r="I1610" s="351">
        <f t="shared" si="196"/>
        <v>0</v>
      </c>
      <c r="J1610" s="351">
        <f t="shared" si="197"/>
        <v>0</v>
      </c>
      <c r="K1610" s="635">
        <f>SUM('Employee Salary Payroll Tax '!I1612:K1612)</f>
        <v>43.07</v>
      </c>
      <c r="L1610" s="635">
        <f>'Employee Salary Payroll Tax '!H1612</f>
        <v>0</v>
      </c>
      <c r="M1610" s="293">
        <f t="shared" si="200"/>
        <v>-43.03</v>
      </c>
      <c r="N1610" s="359">
        <f t="shared" si="198"/>
        <v>0</v>
      </c>
      <c r="O1610" s="331"/>
      <c r="P1610" s="61"/>
      <c r="Q1610" s="294"/>
      <c r="R1610" s="292"/>
      <c r="S1610" s="291"/>
    </row>
    <row r="1611" spans="1:19" ht="14.4">
      <c r="A1611" s="36">
        <f t="shared" si="201"/>
        <v>288</v>
      </c>
      <c r="B1611" s="526"/>
      <c r="C1611" s="36" t="str">
        <f>VLOOKUP('Employee Salary Payroll Tax '!B1613,'Employee Salary Payroll Tax '!$D$1:$E$7,2,FALSE)</f>
        <v>NonUnion</v>
      </c>
      <c r="D1611" s="61">
        <f t="shared" si="194"/>
        <v>2.98E-2</v>
      </c>
      <c r="E1611" s="351">
        <f>'Employee Salary Payroll Tax '!N1613</f>
        <v>76084.36</v>
      </c>
      <c r="F1611" s="351">
        <f t="shared" si="195"/>
        <v>78351.673928000004</v>
      </c>
      <c r="G1611" s="352"/>
      <c r="H1611" s="351">
        <f t="shared" si="199"/>
        <v>51115.64</v>
      </c>
      <c r="I1611" s="351">
        <f t="shared" si="196"/>
        <v>2267.3139280000032</v>
      </c>
      <c r="J1611" s="351">
        <f t="shared" si="197"/>
        <v>140.57346353600019</v>
      </c>
      <c r="K1611" s="635">
        <f>SUM('Employee Salary Payroll Tax '!I1613:K1613)</f>
        <v>27251.81</v>
      </c>
      <c r="L1611" s="635">
        <f>'Employee Salary Payroll Tax '!H1613</f>
        <v>0</v>
      </c>
      <c r="M1611" s="293">
        <f t="shared" si="200"/>
        <v>48832.55</v>
      </c>
      <c r="N1611" s="359">
        <f t="shared" si="198"/>
        <v>50.350444155338302</v>
      </c>
      <c r="O1611" s="331"/>
      <c r="P1611" s="61"/>
      <c r="Q1611" s="294"/>
      <c r="R1611" s="292"/>
      <c r="S1611" s="291"/>
    </row>
    <row r="1612" spans="1:19" ht="14.4">
      <c r="A1612" s="36">
        <f t="shared" si="201"/>
        <v>289</v>
      </c>
      <c r="B1612" s="526"/>
      <c r="C1612" s="36" t="str">
        <f>VLOOKUP('Employee Salary Payroll Tax '!B1614,'Employee Salary Payroll Tax '!$D$1:$E$7,2,FALSE)</f>
        <v>NonUnion</v>
      </c>
      <c r="D1612" s="61">
        <f t="shared" si="194"/>
        <v>2.98E-2</v>
      </c>
      <c r="E1612" s="351">
        <f>'Employee Salary Payroll Tax '!N1614</f>
        <v>18911.349999999999</v>
      </c>
      <c r="F1612" s="351">
        <f t="shared" si="195"/>
        <v>19474.908230000001</v>
      </c>
      <c r="G1612" s="352"/>
      <c r="H1612" s="351">
        <f t="shared" si="199"/>
        <v>108288.65</v>
      </c>
      <c r="I1612" s="351">
        <f t="shared" si="196"/>
        <v>563.55823000000237</v>
      </c>
      <c r="J1612" s="351">
        <f t="shared" si="197"/>
        <v>34.940610260000149</v>
      </c>
      <c r="K1612" s="635">
        <f>SUM('Employee Salary Payroll Tax '!I1614:K1614)</f>
        <v>1465.68</v>
      </c>
      <c r="L1612" s="635">
        <f>'Employee Salary Payroll Tax '!H1614</f>
        <v>0</v>
      </c>
      <c r="M1612" s="293">
        <f t="shared" si="200"/>
        <v>17445.669999999998</v>
      </c>
      <c r="N1612" s="359">
        <f t="shared" si="198"/>
        <v>2.707990367856818</v>
      </c>
      <c r="O1612" s="331"/>
      <c r="P1612" s="61"/>
      <c r="Q1612" s="294"/>
      <c r="R1612" s="292"/>
      <c r="S1612" s="291"/>
    </row>
    <row r="1613" spans="1:19" ht="14.4">
      <c r="A1613" s="36">
        <f t="shared" si="201"/>
        <v>290</v>
      </c>
      <c r="B1613" s="526"/>
      <c r="C1613" s="36" t="str">
        <f>VLOOKUP('Employee Salary Payroll Tax '!B1615,'Employee Salary Payroll Tax '!$D$1:$E$7,2,FALSE)</f>
        <v>IBEW</v>
      </c>
      <c r="D1613" s="61">
        <f t="shared" si="194"/>
        <v>6.875E-3</v>
      </c>
      <c r="E1613" s="351">
        <f>'Employee Salary Payroll Tax '!N1615</f>
        <v>29138.73</v>
      </c>
      <c r="F1613" s="351">
        <f t="shared" si="195"/>
        <v>29339.058768749997</v>
      </c>
      <c r="G1613" s="352"/>
      <c r="H1613" s="351">
        <f t="shared" si="199"/>
        <v>98061.27</v>
      </c>
      <c r="I1613" s="351">
        <f t="shared" si="196"/>
        <v>200.32876874999783</v>
      </c>
      <c r="J1613" s="351">
        <f t="shared" si="197"/>
        <v>12.420383662499866</v>
      </c>
      <c r="K1613" s="635">
        <f>SUM('Employee Salary Payroll Tax '!I1615:K1615)</f>
        <v>26807.01</v>
      </c>
      <c r="L1613" s="635">
        <f>'Employee Salary Payroll Tax '!H1615</f>
        <v>0</v>
      </c>
      <c r="M1613" s="293">
        <f t="shared" si="200"/>
        <v>2331.7200000000012</v>
      </c>
      <c r="N1613" s="359">
        <f t="shared" si="198"/>
        <v>11.426488012107736</v>
      </c>
      <c r="O1613" s="331"/>
      <c r="P1613" s="61"/>
      <c r="Q1613" s="294"/>
      <c r="R1613" s="292"/>
      <c r="S1613" s="291"/>
    </row>
    <row r="1614" spans="1:19" ht="14.4">
      <c r="A1614" s="36">
        <f t="shared" si="201"/>
        <v>291</v>
      </c>
      <c r="B1614" s="526"/>
      <c r="C1614" s="36" t="str">
        <f>VLOOKUP('Employee Salary Payroll Tax '!B1616,'Employee Salary Payroll Tax '!$D$1:$E$7,2,FALSE)</f>
        <v>IBEW</v>
      </c>
      <c r="D1614" s="61">
        <f t="shared" si="194"/>
        <v>6.875E-3</v>
      </c>
      <c r="E1614" s="351">
        <f>'Employee Salary Payroll Tax '!N1616</f>
        <v>29294.42</v>
      </c>
      <c r="F1614" s="351">
        <f t="shared" si="195"/>
        <v>29495.819137499999</v>
      </c>
      <c r="G1614" s="352"/>
      <c r="H1614" s="351">
        <f t="shared" si="199"/>
        <v>97905.58</v>
      </c>
      <c r="I1614" s="351">
        <f t="shared" si="196"/>
        <v>201.39913750000051</v>
      </c>
      <c r="J1614" s="351">
        <f t="shared" si="197"/>
        <v>12.486746525000031</v>
      </c>
      <c r="K1614" s="635">
        <f>SUM('Employee Salary Payroll Tax '!I1616:K1616)</f>
        <v>28836.61</v>
      </c>
      <c r="L1614" s="635">
        <f>'Employee Salary Payroll Tax '!H1616</f>
        <v>0</v>
      </c>
      <c r="M1614" s="293">
        <f t="shared" si="200"/>
        <v>457.80999999999767</v>
      </c>
      <c r="N1614" s="359">
        <f t="shared" si="198"/>
        <v>12.291605012080442</v>
      </c>
      <c r="O1614" s="331"/>
      <c r="P1614" s="61"/>
      <c r="Q1614" s="294"/>
      <c r="R1614" s="292"/>
      <c r="S1614" s="291"/>
    </row>
    <row r="1615" spans="1:19" ht="14.4">
      <c r="A1615" s="36">
        <f t="shared" si="201"/>
        <v>292</v>
      </c>
      <c r="B1615" s="526"/>
      <c r="C1615" s="36" t="str">
        <f>VLOOKUP('Employee Salary Payroll Tax '!B1617,'Employee Salary Payroll Tax '!$D$1:$E$7,2,FALSE)</f>
        <v>Not Assigned</v>
      </c>
      <c r="D1615" s="61">
        <f t="shared" si="194"/>
        <v>0</v>
      </c>
      <c r="E1615" s="351">
        <f>'Employee Salary Payroll Tax '!N1617</f>
        <v>-0.12</v>
      </c>
      <c r="F1615" s="351">
        <f t="shared" si="195"/>
        <v>-0.12</v>
      </c>
      <c r="G1615" s="352"/>
      <c r="H1615" s="351">
        <f t="shared" si="199"/>
        <v>127200.12</v>
      </c>
      <c r="I1615" s="351">
        <f t="shared" si="196"/>
        <v>0</v>
      </c>
      <c r="J1615" s="351">
        <f t="shared" si="197"/>
        <v>0</v>
      </c>
      <c r="K1615" s="635">
        <f>SUM('Employee Salary Payroll Tax '!I1617:K1617)</f>
        <v>54.63</v>
      </c>
      <c r="L1615" s="635">
        <f>'Employee Salary Payroll Tax '!H1617</f>
        <v>0</v>
      </c>
      <c r="M1615" s="293">
        <f t="shared" si="200"/>
        <v>-54.75</v>
      </c>
      <c r="N1615" s="359">
        <f t="shared" si="198"/>
        <v>0</v>
      </c>
      <c r="O1615" s="331"/>
      <c r="P1615" s="61"/>
      <c r="Q1615" s="294"/>
      <c r="R1615" s="292"/>
      <c r="S1615" s="291"/>
    </row>
    <row r="1616" spans="1:19" ht="14.4">
      <c r="A1616" s="36">
        <f t="shared" si="201"/>
        <v>293</v>
      </c>
      <c r="B1616" s="526"/>
      <c r="C1616" s="36" t="str">
        <f>VLOOKUP('Employee Salary Payroll Tax '!B1618,'Employee Salary Payroll Tax '!$D$1:$E$7,2,FALSE)</f>
        <v>IBEW</v>
      </c>
      <c r="D1616" s="61">
        <f t="shared" si="194"/>
        <v>6.875E-3</v>
      </c>
      <c r="E1616" s="351">
        <f>'Employee Salary Payroll Tax '!N1618</f>
        <v>107621.69</v>
      </c>
      <c r="F1616" s="351">
        <f t="shared" si="195"/>
        <v>108361.58911874999</v>
      </c>
      <c r="G1616" s="352"/>
      <c r="H1616" s="351">
        <f t="shared" si="199"/>
        <v>19578.309999999998</v>
      </c>
      <c r="I1616" s="351">
        <f t="shared" si="196"/>
        <v>739.89911874999234</v>
      </c>
      <c r="J1616" s="351">
        <f t="shared" si="197"/>
        <v>45.873745362499527</v>
      </c>
      <c r="K1616" s="635">
        <f>SUM('Employee Salary Payroll Tax '!I1618:K1618)</f>
        <v>23745.83</v>
      </c>
      <c r="L1616" s="635">
        <f>'Employee Salary Payroll Tax '!H1618</f>
        <v>0</v>
      </c>
      <c r="M1616" s="293">
        <f t="shared" si="200"/>
        <v>83875.86</v>
      </c>
      <c r="N1616" s="359">
        <f t="shared" si="198"/>
        <v>10.121660037405849</v>
      </c>
      <c r="O1616" s="331"/>
      <c r="P1616" s="61"/>
      <c r="Q1616" s="294"/>
      <c r="R1616" s="292"/>
      <c r="S1616" s="291"/>
    </row>
    <row r="1617" spans="1:19" ht="14.4">
      <c r="A1617" s="36">
        <f t="shared" si="201"/>
        <v>294</v>
      </c>
      <c r="B1617" s="526"/>
      <c r="C1617" s="36" t="str">
        <f>VLOOKUP('Employee Salary Payroll Tax '!B1619,'Employee Salary Payroll Tax '!$D$1:$E$7,2,FALSE)</f>
        <v>IBEW</v>
      </c>
      <c r="D1617" s="61">
        <f t="shared" ref="D1617:D1680" si="202">VLOOKUP(C1617,C$9:D$12,2)</f>
        <v>6.875E-3</v>
      </c>
      <c r="E1617" s="351">
        <f>'Employee Salary Payroll Tax '!N1619</f>
        <v>18783.39</v>
      </c>
      <c r="F1617" s="351">
        <f t="shared" ref="F1617:F1680" si="203">E1617*(1+D1617)</f>
        <v>18912.52580625</v>
      </c>
      <c r="G1617" s="352"/>
      <c r="H1617" s="351">
        <f t="shared" si="199"/>
        <v>108416.61</v>
      </c>
      <c r="I1617" s="351">
        <f t="shared" ref="I1617:I1680" si="204">F1617-E1617</f>
        <v>129.13580625000031</v>
      </c>
      <c r="J1617" s="351">
        <f t="shared" ref="J1617:J1680" si="205">IF(H1617&gt;I1617,I1617*$J$12,H1617*$J$12)</f>
        <v>8.0064199875000188</v>
      </c>
      <c r="K1617" s="635">
        <f>SUM('Employee Salary Payroll Tax '!I1619:K1619)</f>
        <v>18783.39</v>
      </c>
      <c r="L1617" s="635">
        <f>'Employee Salary Payroll Tax '!H1619</f>
        <v>0</v>
      </c>
      <c r="M1617" s="293">
        <f t="shared" si="200"/>
        <v>0</v>
      </c>
      <c r="N1617" s="359">
        <f t="shared" ref="N1617:N1680" si="206">J1617*K1617/(SUM(K1617:M1617)+0.000001)</f>
        <v>8.0064199870737678</v>
      </c>
      <c r="O1617" s="331"/>
      <c r="P1617" s="61"/>
      <c r="Q1617" s="294"/>
      <c r="R1617" s="292"/>
      <c r="S1617" s="291"/>
    </row>
    <row r="1618" spans="1:19" ht="14.4">
      <c r="A1618" s="36">
        <f t="shared" si="201"/>
        <v>295</v>
      </c>
      <c r="B1618" s="526"/>
      <c r="C1618" s="36" t="str">
        <f>VLOOKUP('Employee Salary Payroll Tax '!B1620,'Employee Salary Payroll Tax '!$D$1:$E$7,2,FALSE)</f>
        <v>NonUnion</v>
      </c>
      <c r="D1618" s="61">
        <f t="shared" si="202"/>
        <v>2.98E-2</v>
      </c>
      <c r="E1618" s="351">
        <f>'Employee Salary Payroll Tax '!N1620</f>
        <v>3045.61</v>
      </c>
      <c r="F1618" s="351">
        <f t="shared" si="203"/>
        <v>3136.3691780000004</v>
      </c>
      <c r="G1618" s="352"/>
      <c r="H1618" s="351">
        <f t="shared" ref="H1618:H1681" si="207">IF(E1618&gt;$H$12,0,$H$12-E1618)</f>
        <v>124154.39</v>
      </c>
      <c r="I1618" s="351">
        <f t="shared" si="204"/>
        <v>90.759178000000247</v>
      </c>
      <c r="J1618" s="351">
        <f t="shared" si="205"/>
        <v>5.6270690360000151</v>
      </c>
      <c r="K1618" s="635">
        <f>SUM('Employee Salary Payroll Tax '!I1620:K1620)</f>
        <v>-446.90000000000003</v>
      </c>
      <c r="L1618" s="635">
        <f>'Employee Salary Payroll Tax '!H1620</f>
        <v>0</v>
      </c>
      <c r="M1618" s="293">
        <f t="shared" ref="M1618:M1681" si="208">E1618-K1618-L1618</f>
        <v>3492.51</v>
      </c>
      <c r="N1618" s="359">
        <f t="shared" si="206"/>
        <v>-0.82569243972889328</v>
      </c>
      <c r="O1618" s="331"/>
      <c r="P1618" s="61"/>
      <c r="Q1618" s="294"/>
      <c r="R1618" s="292"/>
      <c r="S1618" s="291"/>
    </row>
    <row r="1619" spans="1:19" ht="14.4">
      <c r="A1619" s="36">
        <f t="shared" si="201"/>
        <v>296</v>
      </c>
      <c r="B1619" s="526"/>
      <c r="C1619" s="36" t="str">
        <f>VLOOKUP('Employee Salary Payroll Tax '!B1621,'Employee Salary Payroll Tax '!$D$1:$E$7,2,FALSE)</f>
        <v>NonUnion</v>
      </c>
      <c r="D1619" s="61">
        <f t="shared" si="202"/>
        <v>2.98E-2</v>
      </c>
      <c r="E1619" s="351">
        <f>'Employee Salary Payroll Tax '!N1621</f>
        <v>75665.899999999994</v>
      </c>
      <c r="F1619" s="351">
        <f t="shared" si="203"/>
        <v>77920.743820000003</v>
      </c>
      <c r="G1619" s="352"/>
      <c r="H1619" s="351">
        <f t="shared" si="207"/>
        <v>51534.100000000006</v>
      </c>
      <c r="I1619" s="351">
        <f t="shared" si="204"/>
        <v>2254.8438200000091</v>
      </c>
      <c r="J1619" s="351">
        <f t="shared" si="205"/>
        <v>139.80031684000056</v>
      </c>
      <c r="K1619" s="635">
        <f>SUM('Employee Salary Payroll Tax '!I1621:K1621)</f>
        <v>27884.080000000002</v>
      </c>
      <c r="L1619" s="635">
        <f>'Employee Salary Payroll Tax '!H1621</f>
        <v>0</v>
      </c>
      <c r="M1619" s="293">
        <f t="shared" si="208"/>
        <v>47781.819999999992</v>
      </c>
      <c r="N1619" s="359">
        <f t="shared" si="206"/>
        <v>51.51862620731935</v>
      </c>
      <c r="O1619" s="331"/>
      <c r="P1619" s="61"/>
      <c r="Q1619" s="294"/>
      <c r="R1619" s="292"/>
      <c r="S1619" s="291"/>
    </row>
    <row r="1620" spans="1:19" ht="14.4">
      <c r="A1620" s="36">
        <f t="shared" si="201"/>
        <v>297</v>
      </c>
      <c r="B1620" s="526"/>
      <c r="C1620" s="36" t="str">
        <f>VLOOKUP('Employee Salary Payroll Tax '!B1622,'Employee Salary Payroll Tax '!$D$1:$E$7,2,FALSE)</f>
        <v>UA</v>
      </c>
      <c r="D1620" s="61">
        <f t="shared" si="202"/>
        <v>0.03</v>
      </c>
      <c r="E1620" s="351">
        <f>'Employee Salary Payroll Tax '!N1622</f>
        <v>69404.460000000006</v>
      </c>
      <c r="F1620" s="351">
        <f t="shared" si="203"/>
        <v>71486.593800000002</v>
      </c>
      <c r="G1620" s="352"/>
      <c r="H1620" s="351">
        <f t="shared" si="207"/>
        <v>57795.539999999994</v>
      </c>
      <c r="I1620" s="351">
        <f t="shared" si="204"/>
        <v>2082.133799999996</v>
      </c>
      <c r="J1620" s="351">
        <f t="shared" si="205"/>
        <v>129.09229559999974</v>
      </c>
      <c r="K1620" s="635">
        <f>SUM('Employee Salary Payroll Tax '!I1622:K1622)</f>
        <v>60100.520000000004</v>
      </c>
      <c r="L1620" s="635">
        <f>'Employee Salary Payroll Tax '!H1622</f>
        <v>1018.64</v>
      </c>
      <c r="M1620" s="293">
        <f t="shared" si="208"/>
        <v>8285.3000000000029</v>
      </c>
      <c r="N1620" s="359">
        <f t="shared" si="206"/>
        <v>111.78696719838912</v>
      </c>
      <c r="O1620" s="331"/>
      <c r="P1620" s="61"/>
      <c r="Q1620" s="294"/>
      <c r="R1620" s="292"/>
      <c r="S1620" s="291"/>
    </row>
    <row r="1621" spans="1:19" ht="14.4">
      <c r="A1621" s="36">
        <f t="shared" si="201"/>
        <v>298</v>
      </c>
      <c r="B1621" s="526"/>
      <c r="C1621" s="36" t="str">
        <f>VLOOKUP('Employee Salary Payroll Tax '!B1623,'Employee Salary Payroll Tax '!$D$1:$E$7,2,FALSE)</f>
        <v>UA</v>
      </c>
      <c r="D1621" s="61">
        <f t="shared" si="202"/>
        <v>0.03</v>
      </c>
      <c r="E1621" s="351">
        <f>'Employee Salary Payroll Tax '!N1623</f>
        <v>86614.02</v>
      </c>
      <c r="F1621" s="351">
        <f t="shared" si="203"/>
        <v>89212.440600000002</v>
      </c>
      <c r="G1621" s="352"/>
      <c r="H1621" s="351">
        <f t="shared" si="207"/>
        <v>40585.979999999996</v>
      </c>
      <c r="I1621" s="351">
        <f t="shared" si="204"/>
        <v>2598.4205999999976</v>
      </c>
      <c r="J1621" s="351">
        <f t="shared" si="205"/>
        <v>161.10207719999985</v>
      </c>
      <c r="K1621" s="635">
        <f>SUM('Employee Salary Payroll Tax '!I1623:K1623)</f>
        <v>84249.099999999991</v>
      </c>
      <c r="L1621" s="635">
        <f>'Employee Salary Payroll Tax '!H1623</f>
        <v>151.69999999999999</v>
      </c>
      <c r="M1621" s="293">
        <f t="shared" si="208"/>
        <v>2213.220000000013</v>
      </c>
      <c r="N1621" s="359">
        <f t="shared" si="206"/>
        <v>156.70332599819062</v>
      </c>
      <c r="O1621" s="331"/>
      <c r="P1621" s="61"/>
      <c r="Q1621" s="294"/>
      <c r="R1621" s="292"/>
      <c r="S1621" s="291"/>
    </row>
    <row r="1622" spans="1:19" ht="14.4">
      <c r="A1622" s="36">
        <f t="shared" si="201"/>
        <v>299</v>
      </c>
      <c r="B1622" s="526"/>
      <c r="C1622" s="36" t="str">
        <f>VLOOKUP('Employee Salary Payroll Tax '!B1624,'Employee Salary Payroll Tax '!$D$1:$E$7,2,FALSE)</f>
        <v>NonUnion</v>
      </c>
      <c r="D1622" s="61">
        <f t="shared" si="202"/>
        <v>2.98E-2</v>
      </c>
      <c r="E1622" s="351">
        <f>'Employee Salary Payroll Tax '!N1624</f>
        <v>77996.990000000005</v>
      </c>
      <c r="F1622" s="351">
        <f t="shared" si="203"/>
        <v>80321.300302000003</v>
      </c>
      <c r="G1622" s="352"/>
      <c r="H1622" s="351">
        <f t="shared" si="207"/>
        <v>49203.009999999995</v>
      </c>
      <c r="I1622" s="351">
        <f t="shared" si="204"/>
        <v>2324.310301999998</v>
      </c>
      <c r="J1622" s="351">
        <f t="shared" si="205"/>
        <v>144.10723872399987</v>
      </c>
      <c r="K1622" s="635">
        <f>SUM('Employee Salary Payroll Tax '!I1624:K1624)</f>
        <v>26004.21</v>
      </c>
      <c r="L1622" s="635">
        <f>'Employee Salary Payroll Tax '!H1624</f>
        <v>0</v>
      </c>
      <c r="M1622" s="293">
        <f t="shared" si="208"/>
        <v>51992.780000000006</v>
      </c>
      <c r="N1622" s="359">
        <f t="shared" si="206"/>
        <v>48.045378395383963</v>
      </c>
      <c r="O1622" s="331"/>
      <c r="P1622" s="61"/>
      <c r="Q1622" s="294"/>
      <c r="R1622" s="292"/>
      <c r="S1622" s="291"/>
    </row>
    <row r="1623" spans="1:19" ht="14.4">
      <c r="A1623" s="36">
        <f t="shared" si="201"/>
        <v>300</v>
      </c>
      <c r="B1623" s="526"/>
      <c r="C1623" s="36" t="str">
        <f>VLOOKUP('Employee Salary Payroll Tax '!B1625,'Employee Salary Payroll Tax '!$D$1:$E$7,2,FALSE)</f>
        <v>NonUnion</v>
      </c>
      <c r="D1623" s="61">
        <f t="shared" si="202"/>
        <v>2.98E-2</v>
      </c>
      <c r="E1623" s="351">
        <f>'Employee Salary Payroll Tax '!N1625</f>
        <v>39749.43</v>
      </c>
      <c r="F1623" s="351">
        <f t="shared" si="203"/>
        <v>40933.963014000001</v>
      </c>
      <c r="G1623" s="352"/>
      <c r="H1623" s="351">
        <f t="shared" si="207"/>
        <v>87450.57</v>
      </c>
      <c r="I1623" s="351">
        <f t="shared" si="204"/>
        <v>1184.5330140000005</v>
      </c>
      <c r="J1623" s="351">
        <f t="shared" si="205"/>
        <v>73.441046868000029</v>
      </c>
      <c r="K1623" s="635">
        <f>SUM('Employee Salary Payroll Tax '!I1625:K1625)</f>
        <v>9569.41</v>
      </c>
      <c r="L1623" s="635">
        <f>'Employee Salary Payroll Tax '!H1625</f>
        <v>0</v>
      </c>
      <c r="M1623" s="293">
        <f t="shared" si="208"/>
        <v>30180.02</v>
      </c>
      <c r="N1623" s="359">
        <f t="shared" si="206"/>
        <v>17.68044191555521</v>
      </c>
      <c r="O1623" s="331"/>
      <c r="P1623" s="61"/>
      <c r="Q1623" s="294"/>
      <c r="R1623" s="292"/>
      <c r="S1623" s="291"/>
    </row>
    <row r="1624" spans="1:19" ht="14.4">
      <c r="A1624" s="36">
        <f t="shared" si="201"/>
        <v>301</v>
      </c>
      <c r="B1624" s="526"/>
      <c r="C1624" s="36" t="str">
        <f>VLOOKUP('Employee Salary Payroll Tax '!B1626,'Employee Salary Payroll Tax '!$D$1:$E$7,2,FALSE)</f>
        <v>IBEW</v>
      </c>
      <c r="D1624" s="61">
        <f t="shared" si="202"/>
        <v>6.875E-3</v>
      </c>
      <c r="E1624" s="351">
        <f>'Employee Salary Payroll Tax '!N1626</f>
        <v>179884.73</v>
      </c>
      <c r="F1624" s="351">
        <f t="shared" si="203"/>
        <v>181121.43751875</v>
      </c>
      <c r="G1624" s="352"/>
      <c r="H1624" s="351">
        <f t="shared" si="207"/>
        <v>0</v>
      </c>
      <c r="I1624" s="351">
        <f t="shared" si="204"/>
        <v>1236.7075187499868</v>
      </c>
      <c r="J1624" s="351">
        <f t="shared" si="205"/>
        <v>0</v>
      </c>
      <c r="K1624" s="635">
        <f>SUM('Employee Salary Payroll Tax '!I1626:K1626)</f>
        <v>150843.51999999999</v>
      </c>
      <c r="L1624" s="635">
        <f>'Employee Salary Payroll Tax '!H1626</f>
        <v>0</v>
      </c>
      <c r="M1624" s="293">
        <f t="shared" si="208"/>
        <v>29041.210000000021</v>
      </c>
      <c r="N1624" s="359">
        <f t="shared" si="206"/>
        <v>0</v>
      </c>
      <c r="O1624" s="331"/>
      <c r="P1624" s="61"/>
      <c r="Q1624" s="294"/>
      <c r="R1624" s="292"/>
      <c r="S1624" s="291"/>
    </row>
    <row r="1625" spans="1:19" ht="14.4">
      <c r="A1625" s="36">
        <f t="shared" si="201"/>
        <v>302</v>
      </c>
      <c r="B1625" s="526"/>
      <c r="C1625" s="36" t="str">
        <f>VLOOKUP('Employee Salary Payroll Tax '!B1627,'Employee Salary Payroll Tax '!$D$1:$E$7,2,FALSE)</f>
        <v>NonUnion</v>
      </c>
      <c r="D1625" s="61">
        <f t="shared" si="202"/>
        <v>2.98E-2</v>
      </c>
      <c r="E1625" s="351">
        <f>'Employee Salary Payroll Tax '!N1627</f>
        <v>39210.26</v>
      </c>
      <c r="F1625" s="351">
        <f t="shared" si="203"/>
        <v>40378.725748000004</v>
      </c>
      <c r="G1625" s="352"/>
      <c r="H1625" s="351">
        <f t="shared" si="207"/>
        <v>87989.739999999991</v>
      </c>
      <c r="I1625" s="351">
        <f t="shared" si="204"/>
        <v>1168.4657480000023</v>
      </c>
      <c r="J1625" s="351">
        <f t="shared" si="205"/>
        <v>72.444876376000138</v>
      </c>
      <c r="K1625" s="635">
        <f>SUM('Employee Salary Payroll Tax '!I1627:K1627)</f>
        <v>33389.82</v>
      </c>
      <c r="L1625" s="635">
        <f>'Employee Salary Payroll Tax '!H1627</f>
        <v>3037.38</v>
      </c>
      <c r="M1625" s="293">
        <f t="shared" si="208"/>
        <v>2783.0600000000022</v>
      </c>
      <c r="N1625" s="359">
        <f t="shared" si="206"/>
        <v>61.691031430426776</v>
      </c>
      <c r="O1625" s="331"/>
      <c r="P1625" s="61"/>
      <c r="Q1625" s="294"/>
      <c r="R1625" s="292"/>
      <c r="S1625" s="291"/>
    </row>
    <row r="1626" spans="1:19" ht="14.4">
      <c r="A1626" s="36">
        <f t="shared" si="201"/>
        <v>303</v>
      </c>
      <c r="B1626" s="526"/>
      <c r="C1626" s="36" t="str">
        <f>VLOOKUP('Employee Salary Payroll Tax '!B1628,'Employee Salary Payroll Tax '!$D$1:$E$7,2,FALSE)</f>
        <v>IBEW</v>
      </c>
      <c r="D1626" s="61">
        <f t="shared" si="202"/>
        <v>6.875E-3</v>
      </c>
      <c r="E1626" s="351">
        <f>'Employee Salary Payroll Tax '!N1628</f>
        <v>51754.1</v>
      </c>
      <c r="F1626" s="351">
        <f t="shared" si="203"/>
        <v>52109.909437499999</v>
      </c>
      <c r="G1626" s="352"/>
      <c r="H1626" s="351">
        <f t="shared" si="207"/>
        <v>75445.899999999994</v>
      </c>
      <c r="I1626" s="351">
        <f t="shared" si="204"/>
        <v>355.80943750000006</v>
      </c>
      <c r="J1626" s="351">
        <f t="shared" si="205"/>
        <v>22.060185125000004</v>
      </c>
      <c r="K1626" s="635">
        <f>SUM('Employee Salary Payroll Tax '!I1628:K1628)</f>
        <v>13846.32</v>
      </c>
      <c r="L1626" s="635">
        <f>'Employee Salary Payroll Tax '!H1628</f>
        <v>0</v>
      </c>
      <c r="M1626" s="293">
        <f t="shared" si="208"/>
        <v>37907.78</v>
      </c>
      <c r="N1626" s="359">
        <f t="shared" si="206"/>
        <v>5.9019938998859622</v>
      </c>
      <c r="O1626" s="331"/>
      <c r="P1626" s="61"/>
      <c r="Q1626" s="294"/>
      <c r="R1626" s="292"/>
      <c r="S1626" s="291"/>
    </row>
    <row r="1627" spans="1:19" ht="14.4">
      <c r="A1627" s="36">
        <f t="shared" si="201"/>
        <v>304</v>
      </c>
      <c r="B1627" s="526"/>
      <c r="C1627" s="36" t="str">
        <f>VLOOKUP('Employee Salary Payroll Tax '!B1629,'Employee Salary Payroll Tax '!$D$1:$E$7,2,FALSE)</f>
        <v>IBEW</v>
      </c>
      <c r="D1627" s="61">
        <f t="shared" si="202"/>
        <v>6.875E-3</v>
      </c>
      <c r="E1627" s="351">
        <f>'Employee Salary Payroll Tax '!N1629</f>
        <v>52735.92</v>
      </c>
      <c r="F1627" s="351">
        <f t="shared" si="203"/>
        <v>53098.479449999999</v>
      </c>
      <c r="G1627" s="352"/>
      <c r="H1627" s="351">
        <f t="shared" si="207"/>
        <v>74464.08</v>
      </c>
      <c r="I1627" s="351">
        <f t="shared" si="204"/>
        <v>362.55945000000065</v>
      </c>
      <c r="J1627" s="351">
        <f t="shared" si="205"/>
        <v>22.478685900000041</v>
      </c>
      <c r="K1627" s="635">
        <f>SUM('Employee Salary Payroll Tax '!I1629:K1629)</f>
        <v>52735.92</v>
      </c>
      <c r="L1627" s="635">
        <f>'Employee Salary Payroll Tax '!H1629</f>
        <v>0</v>
      </c>
      <c r="M1627" s="293">
        <f t="shared" si="208"/>
        <v>0</v>
      </c>
      <c r="N1627" s="359">
        <f t="shared" si="206"/>
        <v>22.478685899573794</v>
      </c>
      <c r="O1627" s="331"/>
      <c r="P1627" s="61"/>
      <c r="Q1627" s="294"/>
      <c r="R1627" s="292"/>
      <c r="S1627" s="291"/>
    </row>
    <row r="1628" spans="1:19" ht="14.4">
      <c r="A1628" s="36">
        <f t="shared" si="201"/>
        <v>305</v>
      </c>
      <c r="B1628" s="526"/>
      <c r="C1628" s="36" t="str">
        <f>VLOOKUP('Employee Salary Payroll Tax '!B1630,'Employee Salary Payroll Tax '!$D$1:$E$7,2,FALSE)</f>
        <v>IBEW</v>
      </c>
      <c r="D1628" s="61">
        <f t="shared" si="202"/>
        <v>6.875E-3</v>
      </c>
      <c r="E1628" s="351">
        <f>'Employee Salary Payroll Tax '!N1630</f>
        <v>138731.82999999999</v>
      </c>
      <c r="F1628" s="351">
        <f t="shared" si="203"/>
        <v>139685.61133124999</v>
      </c>
      <c r="G1628" s="352"/>
      <c r="H1628" s="351">
        <f t="shared" si="207"/>
        <v>0</v>
      </c>
      <c r="I1628" s="351">
        <f t="shared" si="204"/>
        <v>953.7813312500075</v>
      </c>
      <c r="J1628" s="351">
        <f t="shared" si="205"/>
        <v>0</v>
      </c>
      <c r="K1628" s="635">
        <f>SUM('Employee Salary Payroll Tax '!I1630:K1630)</f>
        <v>126694.35</v>
      </c>
      <c r="L1628" s="635">
        <f>'Employee Salary Payroll Tax '!H1630</f>
        <v>0</v>
      </c>
      <c r="M1628" s="293">
        <f t="shared" si="208"/>
        <v>12037.479999999981</v>
      </c>
      <c r="N1628" s="359">
        <f t="shared" si="206"/>
        <v>0</v>
      </c>
      <c r="O1628" s="331"/>
      <c r="P1628" s="61"/>
      <c r="Q1628" s="294"/>
      <c r="R1628" s="292"/>
      <c r="S1628" s="291"/>
    </row>
    <row r="1629" spans="1:19" ht="14.4">
      <c r="A1629" s="36">
        <f t="shared" si="201"/>
        <v>306</v>
      </c>
      <c r="B1629" s="526"/>
      <c r="C1629" s="36" t="str">
        <f>VLOOKUP('Employee Salary Payroll Tax '!B1631,'Employee Salary Payroll Tax '!$D$1:$E$7,2,FALSE)</f>
        <v>NonUnion</v>
      </c>
      <c r="D1629" s="61">
        <f t="shared" si="202"/>
        <v>2.98E-2</v>
      </c>
      <c r="E1629" s="351">
        <f>'Employee Salary Payroll Tax '!N1631</f>
        <v>56706.6</v>
      </c>
      <c r="F1629" s="351">
        <f t="shared" si="203"/>
        <v>58396.456680000003</v>
      </c>
      <c r="G1629" s="352"/>
      <c r="H1629" s="351">
        <f t="shared" si="207"/>
        <v>70493.399999999994</v>
      </c>
      <c r="I1629" s="351">
        <f t="shared" si="204"/>
        <v>1689.8566800000044</v>
      </c>
      <c r="J1629" s="351">
        <f t="shared" si="205"/>
        <v>104.77111416000027</v>
      </c>
      <c r="K1629" s="635">
        <f>SUM('Employee Salary Payroll Tax '!I1631:K1631)</f>
        <v>11222.24</v>
      </c>
      <c r="L1629" s="635">
        <f>'Employee Salary Payroll Tax '!H1631</f>
        <v>0</v>
      </c>
      <c r="M1629" s="293">
        <f t="shared" si="208"/>
        <v>45484.36</v>
      </c>
      <c r="N1629" s="359">
        <f t="shared" si="206"/>
        <v>20.734210623634414</v>
      </c>
      <c r="O1629" s="331"/>
      <c r="P1629" s="61"/>
      <c r="Q1629" s="294"/>
      <c r="R1629" s="292"/>
      <c r="S1629" s="291"/>
    </row>
    <row r="1630" spans="1:19" ht="14.4">
      <c r="A1630" s="36">
        <f t="shared" si="201"/>
        <v>307</v>
      </c>
      <c r="B1630" s="526"/>
      <c r="C1630" s="36" t="str">
        <f>VLOOKUP('Employee Salary Payroll Tax '!B1632,'Employee Salary Payroll Tax '!$D$1:$E$7,2,FALSE)</f>
        <v>IBEW</v>
      </c>
      <c r="D1630" s="61">
        <f t="shared" si="202"/>
        <v>6.875E-3</v>
      </c>
      <c r="E1630" s="351">
        <f>'Employee Salary Payroll Tax '!N1632</f>
        <v>41906.300000000003</v>
      </c>
      <c r="F1630" s="351">
        <f t="shared" si="203"/>
        <v>42194.405812500001</v>
      </c>
      <c r="G1630" s="352"/>
      <c r="H1630" s="351">
        <f t="shared" si="207"/>
        <v>85293.7</v>
      </c>
      <c r="I1630" s="351">
        <f t="shared" si="204"/>
        <v>288.10581249999814</v>
      </c>
      <c r="J1630" s="351">
        <f t="shared" si="205"/>
        <v>17.862560374999884</v>
      </c>
      <c r="K1630" s="635">
        <f>SUM('Employee Salary Payroll Tax '!I1632:K1632)</f>
        <v>41906.300000000003</v>
      </c>
      <c r="L1630" s="635">
        <f>'Employee Salary Payroll Tax '!H1632</f>
        <v>0</v>
      </c>
      <c r="M1630" s="293">
        <f t="shared" si="208"/>
        <v>0</v>
      </c>
      <c r="N1630" s="359">
        <f t="shared" si="206"/>
        <v>17.862560374573636</v>
      </c>
      <c r="O1630" s="331"/>
      <c r="P1630" s="61"/>
      <c r="Q1630" s="294"/>
      <c r="R1630" s="292"/>
      <c r="S1630" s="291"/>
    </row>
    <row r="1631" spans="1:19" ht="14.4">
      <c r="A1631" s="36">
        <f t="shared" si="201"/>
        <v>308</v>
      </c>
      <c r="B1631" s="526"/>
      <c r="C1631" s="36" t="str">
        <f>VLOOKUP('Employee Salary Payroll Tax '!B1633,'Employee Salary Payroll Tax '!$D$1:$E$7,2,FALSE)</f>
        <v>NonUnion</v>
      </c>
      <c r="D1631" s="61">
        <f t="shared" si="202"/>
        <v>2.98E-2</v>
      </c>
      <c r="E1631" s="351">
        <f>'Employee Salary Payroll Tax '!N1633</f>
        <v>79366.92</v>
      </c>
      <c r="F1631" s="351">
        <f t="shared" si="203"/>
        <v>81732.054216000004</v>
      </c>
      <c r="G1631" s="352"/>
      <c r="H1631" s="351">
        <f t="shared" si="207"/>
        <v>47833.08</v>
      </c>
      <c r="I1631" s="351">
        <f t="shared" si="204"/>
        <v>2365.1342160000058</v>
      </c>
      <c r="J1631" s="351">
        <f t="shared" si="205"/>
        <v>146.63832139200036</v>
      </c>
      <c r="K1631" s="635">
        <f>SUM('Employee Salary Payroll Tax '!I1633:K1633)</f>
        <v>49651.15</v>
      </c>
      <c r="L1631" s="635">
        <f>'Employee Salary Payroll Tax '!H1633</f>
        <v>1597.18</v>
      </c>
      <c r="M1631" s="293">
        <f t="shared" si="208"/>
        <v>28118.589999999997</v>
      </c>
      <c r="N1631" s="359">
        <f t="shared" si="206"/>
        <v>91.735464738844399</v>
      </c>
      <c r="O1631" s="331"/>
      <c r="P1631" s="61"/>
      <c r="Q1631" s="294"/>
      <c r="R1631" s="292"/>
      <c r="S1631" s="291"/>
    </row>
    <row r="1632" spans="1:19" ht="14.4">
      <c r="A1632" s="36">
        <f t="shared" si="201"/>
        <v>309</v>
      </c>
      <c r="B1632" s="526"/>
      <c r="C1632" s="36" t="str">
        <f>VLOOKUP('Employee Salary Payroll Tax '!B1634,'Employee Salary Payroll Tax '!$D$1:$E$7,2,FALSE)</f>
        <v>NonUnion</v>
      </c>
      <c r="D1632" s="61">
        <f t="shared" si="202"/>
        <v>2.98E-2</v>
      </c>
      <c r="E1632" s="351">
        <f>'Employee Salary Payroll Tax '!N1634</f>
        <v>114077.74</v>
      </c>
      <c r="F1632" s="351">
        <f t="shared" si="203"/>
        <v>117477.25665200001</v>
      </c>
      <c r="G1632" s="352"/>
      <c r="H1632" s="351">
        <f t="shared" si="207"/>
        <v>13122.259999999995</v>
      </c>
      <c r="I1632" s="351">
        <f t="shared" si="204"/>
        <v>3399.5166520000057</v>
      </c>
      <c r="J1632" s="351">
        <f t="shared" si="205"/>
        <v>210.77003242400036</v>
      </c>
      <c r="K1632" s="635">
        <f>SUM('Employee Salary Payroll Tax '!I1634:K1634)</f>
        <v>34422.339999999997</v>
      </c>
      <c r="L1632" s="635">
        <f>'Employee Salary Payroll Tax '!H1634</f>
        <v>0</v>
      </c>
      <c r="M1632" s="293">
        <f t="shared" si="208"/>
        <v>79655.400000000009</v>
      </c>
      <c r="N1632" s="359">
        <f t="shared" si="206"/>
        <v>63.598715383442602</v>
      </c>
      <c r="O1632" s="331"/>
      <c r="P1632" s="61"/>
      <c r="Q1632" s="294"/>
      <c r="R1632" s="292"/>
      <c r="S1632" s="291"/>
    </row>
    <row r="1633" spans="1:19" ht="14.4">
      <c r="A1633" s="36">
        <f t="shared" si="201"/>
        <v>310</v>
      </c>
      <c r="B1633" s="526"/>
      <c r="C1633" s="36" t="str">
        <f>VLOOKUP('Employee Salary Payroll Tax '!B1635,'Employee Salary Payroll Tax '!$D$1:$E$7,2,FALSE)</f>
        <v>NonUnion</v>
      </c>
      <c r="D1633" s="61">
        <f t="shared" si="202"/>
        <v>2.98E-2</v>
      </c>
      <c r="E1633" s="351">
        <f>'Employee Salary Payroll Tax '!N1635</f>
        <v>100969.51</v>
      </c>
      <c r="F1633" s="351">
        <f t="shared" si="203"/>
        <v>103978.401398</v>
      </c>
      <c r="G1633" s="352"/>
      <c r="H1633" s="351">
        <f t="shared" si="207"/>
        <v>26230.490000000005</v>
      </c>
      <c r="I1633" s="351">
        <f t="shared" si="204"/>
        <v>3008.891398000007</v>
      </c>
      <c r="J1633" s="351">
        <f t="shared" si="205"/>
        <v>186.55126667600044</v>
      </c>
      <c r="K1633" s="635">
        <f>SUM('Employee Salary Payroll Tax '!I1635:K1635)</f>
        <v>59999.27</v>
      </c>
      <c r="L1633" s="635">
        <f>'Employee Salary Payroll Tax '!H1635</f>
        <v>0</v>
      </c>
      <c r="M1633" s="293">
        <f t="shared" si="208"/>
        <v>40970.239999999998</v>
      </c>
      <c r="N1633" s="359">
        <f t="shared" si="206"/>
        <v>110.85465125090238</v>
      </c>
      <c r="O1633" s="331"/>
      <c r="P1633" s="61"/>
      <c r="Q1633" s="294"/>
      <c r="R1633" s="292"/>
      <c r="S1633" s="291"/>
    </row>
    <row r="1634" spans="1:19" ht="14.4">
      <c r="A1634" s="36">
        <f t="shared" si="201"/>
        <v>311</v>
      </c>
      <c r="B1634" s="526"/>
      <c r="C1634" s="36" t="str">
        <f>VLOOKUP('Employee Salary Payroll Tax '!B1636,'Employee Salary Payroll Tax '!$D$1:$E$7,2,FALSE)</f>
        <v>NonUnion</v>
      </c>
      <c r="D1634" s="61">
        <f t="shared" si="202"/>
        <v>2.98E-2</v>
      </c>
      <c r="E1634" s="351">
        <f>'Employee Salary Payroll Tax '!N1636</f>
        <v>80159.42</v>
      </c>
      <c r="F1634" s="351">
        <f t="shared" si="203"/>
        <v>82548.170716000008</v>
      </c>
      <c r="G1634" s="352"/>
      <c r="H1634" s="351">
        <f t="shared" si="207"/>
        <v>47040.58</v>
      </c>
      <c r="I1634" s="351">
        <f t="shared" si="204"/>
        <v>2388.7507160000096</v>
      </c>
      <c r="J1634" s="351">
        <f t="shared" si="205"/>
        <v>148.1025443920006</v>
      </c>
      <c r="K1634" s="635">
        <f>SUM('Employee Salary Payroll Tax '!I1636:K1636)</f>
        <v>6959.94</v>
      </c>
      <c r="L1634" s="635">
        <f>'Employee Salary Payroll Tax '!H1636</f>
        <v>0</v>
      </c>
      <c r="M1634" s="293">
        <f t="shared" si="208"/>
        <v>73199.48</v>
      </c>
      <c r="N1634" s="359">
        <f t="shared" si="206"/>
        <v>12.859185143839634</v>
      </c>
      <c r="O1634" s="331"/>
      <c r="P1634" s="61"/>
      <c r="Q1634" s="294"/>
      <c r="R1634" s="292"/>
      <c r="S1634" s="291"/>
    </row>
    <row r="1635" spans="1:19" ht="14.4">
      <c r="A1635" s="36">
        <f t="shared" si="201"/>
        <v>312</v>
      </c>
      <c r="B1635" s="526"/>
      <c r="C1635" s="36" t="str">
        <f>VLOOKUP('Employee Salary Payroll Tax '!B1637,'Employee Salary Payroll Tax '!$D$1:$E$7,2,FALSE)</f>
        <v>UA</v>
      </c>
      <c r="D1635" s="61">
        <f t="shared" si="202"/>
        <v>0.03</v>
      </c>
      <c r="E1635" s="351">
        <f>'Employee Salary Payroll Tax '!N1637</f>
        <v>99012.69</v>
      </c>
      <c r="F1635" s="351">
        <f t="shared" si="203"/>
        <v>101983.07070000001</v>
      </c>
      <c r="G1635" s="352"/>
      <c r="H1635" s="351">
        <f t="shared" si="207"/>
        <v>28187.309999999998</v>
      </c>
      <c r="I1635" s="351">
        <f t="shared" si="204"/>
        <v>2970.3807000000088</v>
      </c>
      <c r="J1635" s="351">
        <f t="shared" si="205"/>
        <v>184.16360340000054</v>
      </c>
      <c r="K1635" s="635">
        <f>SUM('Employee Salary Payroll Tax '!I1637:K1637)</f>
        <v>87366.69</v>
      </c>
      <c r="L1635" s="635">
        <f>'Employee Salary Payroll Tax '!H1637</f>
        <v>1980.25</v>
      </c>
      <c r="M1635" s="293">
        <f t="shared" si="208"/>
        <v>9665.75</v>
      </c>
      <c r="N1635" s="359">
        <f t="shared" si="206"/>
        <v>162.50204339835926</v>
      </c>
      <c r="O1635" s="331"/>
      <c r="P1635" s="61"/>
      <c r="Q1635" s="294"/>
      <c r="R1635" s="292"/>
      <c r="S1635" s="291"/>
    </row>
    <row r="1636" spans="1:19" ht="14.4">
      <c r="A1636" s="36">
        <f t="shared" si="201"/>
        <v>313</v>
      </c>
      <c r="B1636" s="526"/>
      <c r="C1636" s="36" t="str">
        <f>VLOOKUP('Employee Salary Payroll Tax '!B1638,'Employee Salary Payroll Tax '!$D$1:$E$7,2,FALSE)</f>
        <v>IBEW</v>
      </c>
      <c r="D1636" s="61">
        <f t="shared" si="202"/>
        <v>6.875E-3</v>
      </c>
      <c r="E1636" s="351">
        <f>'Employee Salary Payroll Tax '!N1638</f>
        <v>57110.58</v>
      </c>
      <c r="F1636" s="351">
        <f t="shared" si="203"/>
        <v>57503.215237500001</v>
      </c>
      <c r="G1636" s="352"/>
      <c r="H1636" s="351">
        <f t="shared" si="207"/>
        <v>70089.42</v>
      </c>
      <c r="I1636" s="351">
        <f t="shared" si="204"/>
        <v>392.63523749999877</v>
      </c>
      <c r="J1636" s="351">
        <f t="shared" si="205"/>
        <v>24.343384724999922</v>
      </c>
      <c r="K1636" s="635">
        <f>SUM('Employee Salary Payroll Tax '!I1638:K1638)</f>
        <v>57110.579999999994</v>
      </c>
      <c r="L1636" s="635">
        <f>'Employee Salary Payroll Tax '!H1638</f>
        <v>0</v>
      </c>
      <c r="M1636" s="293">
        <f t="shared" si="208"/>
        <v>7.2759576141834259E-12</v>
      </c>
      <c r="N1636" s="359">
        <f t="shared" si="206"/>
        <v>24.343384724573667</v>
      </c>
      <c r="O1636" s="331"/>
      <c r="P1636" s="61"/>
      <c r="Q1636" s="294"/>
      <c r="R1636" s="292"/>
      <c r="S1636" s="291"/>
    </row>
    <row r="1637" spans="1:19" ht="14.4">
      <c r="A1637" s="36">
        <f t="shared" si="201"/>
        <v>314</v>
      </c>
      <c r="B1637" s="526"/>
      <c r="C1637" s="36" t="str">
        <f>VLOOKUP('Employee Salary Payroll Tax '!B1639,'Employee Salary Payroll Tax '!$D$1:$E$7,2,FALSE)</f>
        <v>NonUnion</v>
      </c>
      <c r="D1637" s="61">
        <f t="shared" si="202"/>
        <v>2.98E-2</v>
      </c>
      <c r="E1637" s="351">
        <f>'Employee Salary Payroll Tax '!N1639</f>
        <v>55674.96</v>
      </c>
      <c r="F1637" s="351">
        <f t="shared" si="203"/>
        <v>57334.073808000001</v>
      </c>
      <c r="G1637" s="352"/>
      <c r="H1637" s="351">
        <f t="shared" si="207"/>
        <v>71525.040000000008</v>
      </c>
      <c r="I1637" s="351">
        <f t="shared" si="204"/>
        <v>1659.1138080000019</v>
      </c>
      <c r="J1637" s="351">
        <f t="shared" si="205"/>
        <v>102.86505609600012</v>
      </c>
      <c r="K1637" s="635">
        <f>SUM('Employee Salary Payroll Tax '!I1639:K1639)</f>
        <v>53447.97</v>
      </c>
      <c r="L1637" s="635">
        <f>'Employee Salary Payroll Tax '!H1639</f>
        <v>0</v>
      </c>
      <c r="M1637" s="293">
        <f t="shared" si="208"/>
        <v>2226.989999999998</v>
      </c>
      <c r="N1637" s="359">
        <f t="shared" si="206"/>
        <v>98.750469370226426</v>
      </c>
      <c r="O1637" s="331"/>
      <c r="P1637" s="61"/>
      <c r="Q1637" s="294"/>
      <c r="R1637" s="292"/>
      <c r="S1637" s="291"/>
    </row>
    <row r="1638" spans="1:19" ht="14.4">
      <c r="A1638" s="36">
        <f t="shared" si="201"/>
        <v>315</v>
      </c>
      <c r="B1638" s="526"/>
      <c r="C1638" s="36" t="str">
        <f>VLOOKUP('Employee Salary Payroll Tax '!B1640,'Employee Salary Payroll Tax '!$D$1:$E$7,2,FALSE)</f>
        <v>NonUnion</v>
      </c>
      <c r="D1638" s="61">
        <f t="shared" si="202"/>
        <v>2.98E-2</v>
      </c>
      <c r="E1638" s="351">
        <f>'Employee Salary Payroll Tax '!N1640</f>
        <v>143088.25</v>
      </c>
      <c r="F1638" s="351">
        <f t="shared" si="203"/>
        <v>147352.27985000002</v>
      </c>
      <c r="G1638" s="352"/>
      <c r="H1638" s="351">
        <f t="shared" si="207"/>
        <v>0</v>
      </c>
      <c r="I1638" s="351">
        <f t="shared" si="204"/>
        <v>4264.0298500000208</v>
      </c>
      <c r="J1638" s="351">
        <f t="shared" si="205"/>
        <v>0</v>
      </c>
      <c r="K1638" s="635">
        <f>SUM('Employee Salary Payroll Tax '!I1640:K1640)</f>
        <v>56167.649999999994</v>
      </c>
      <c r="L1638" s="635">
        <f>'Employee Salary Payroll Tax '!H1640</f>
        <v>0</v>
      </c>
      <c r="M1638" s="293">
        <f t="shared" si="208"/>
        <v>86920.6</v>
      </c>
      <c r="N1638" s="359">
        <f t="shared" si="206"/>
        <v>0</v>
      </c>
      <c r="O1638" s="331"/>
      <c r="P1638" s="61"/>
      <c r="Q1638" s="294"/>
      <c r="R1638" s="292"/>
      <c r="S1638" s="291"/>
    </row>
    <row r="1639" spans="1:19" ht="14.4">
      <c r="A1639" s="36">
        <f t="shared" si="201"/>
        <v>316</v>
      </c>
      <c r="B1639" s="526"/>
      <c r="C1639" s="36" t="str">
        <f>VLOOKUP('Employee Salary Payroll Tax '!B1641,'Employee Salary Payroll Tax '!$D$1:$E$7,2,FALSE)</f>
        <v>IBEW</v>
      </c>
      <c r="D1639" s="61">
        <f t="shared" si="202"/>
        <v>6.875E-3</v>
      </c>
      <c r="E1639" s="351">
        <f>'Employee Salary Payroll Tax '!N1641</f>
        <v>46433.06</v>
      </c>
      <c r="F1639" s="351">
        <f t="shared" si="203"/>
        <v>46752.287287499996</v>
      </c>
      <c r="G1639" s="352"/>
      <c r="H1639" s="351">
        <f t="shared" si="207"/>
        <v>80766.94</v>
      </c>
      <c r="I1639" s="351">
        <f t="shared" si="204"/>
        <v>319.22728749999806</v>
      </c>
      <c r="J1639" s="351">
        <f t="shared" si="205"/>
        <v>19.792091824999879</v>
      </c>
      <c r="K1639" s="635">
        <f>SUM('Employee Salary Payroll Tax '!I1641:K1641)</f>
        <v>36952.969999999994</v>
      </c>
      <c r="L1639" s="635">
        <f>'Employee Salary Payroll Tax '!H1641</f>
        <v>0</v>
      </c>
      <c r="M1639" s="293">
        <f t="shared" si="208"/>
        <v>9480.0900000000038</v>
      </c>
      <c r="N1639" s="359">
        <f t="shared" si="206"/>
        <v>15.751203462160678</v>
      </c>
      <c r="O1639" s="331"/>
      <c r="P1639" s="61"/>
      <c r="Q1639" s="294"/>
      <c r="R1639" s="292"/>
      <c r="S1639" s="291"/>
    </row>
    <row r="1640" spans="1:19" ht="14.4">
      <c r="A1640" s="36">
        <f t="shared" si="201"/>
        <v>317</v>
      </c>
      <c r="B1640" s="526"/>
      <c r="C1640" s="36" t="str">
        <f>VLOOKUP('Employee Salary Payroll Tax '!B1642,'Employee Salary Payroll Tax '!$D$1:$E$7,2,FALSE)</f>
        <v>IBEW</v>
      </c>
      <c r="D1640" s="61">
        <f t="shared" si="202"/>
        <v>6.875E-3</v>
      </c>
      <c r="E1640" s="351">
        <f>'Employee Salary Payroll Tax '!N1642</f>
        <v>159739.62</v>
      </c>
      <c r="F1640" s="351">
        <f t="shared" si="203"/>
        <v>160837.8298875</v>
      </c>
      <c r="G1640" s="352"/>
      <c r="H1640" s="351">
        <f t="shared" si="207"/>
        <v>0</v>
      </c>
      <c r="I1640" s="351">
        <f t="shared" si="204"/>
        <v>1098.2098875000083</v>
      </c>
      <c r="J1640" s="351">
        <f t="shared" si="205"/>
        <v>0</v>
      </c>
      <c r="K1640" s="635">
        <f>SUM('Employee Salary Payroll Tax '!I1642:K1642)</f>
        <v>83750.409999999989</v>
      </c>
      <c r="L1640" s="635">
        <f>'Employee Salary Payroll Tax '!H1642</f>
        <v>0</v>
      </c>
      <c r="M1640" s="293">
        <f t="shared" si="208"/>
        <v>75989.210000000006</v>
      </c>
      <c r="N1640" s="359">
        <f t="shared" si="206"/>
        <v>0</v>
      </c>
      <c r="O1640" s="331"/>
      <c r="P1640" s="61"/>
      <c r="Q1640" s="294"/>
      <c r="R1640" s="292"/>
      <c r="S1640" s="291"/>
    </row>
    <row r="1641" spans="1:19" ht="14.4">
      <c r="A1641" s="36">
        <f t="shared" si="201"/>
        <v>318</v>
      </c>
      <c r="B1641" s="526"/>
      <c r="C1641" s="36" t="str">
        <f>VLOOKUP('Employee Salary Payroll Tax '!B1643,'Employee Salary Payroll Tax '!$D$1:$E$7,2,FALSE)</f>
        <v>NonUnion</v>
      </c>
      <c r="D1641" s="61">
        <f t="shared" si="202"/>
        <v>2.98E-2</v>
      </c>
      <c r="E1641" s="351">
        <f>'Employee Salary Payroll Tax '!N1643</f>
        <v>9594.08</v>
      </c>
      <c r="F1641" s="351">
        <f t="shared" si="203"/>
        <v>9879.9835839999996</v>
      </c>
      <c r="G1641" s="352"/>
      <c r="H1641" s="351">
        <f t="shared" si="207"/>
        <v>117605.92</v>
      </c>
      <c r="I1641" s="351">
        <f t="shared" si="204"/>
        <v>285.90358399999968</v>
      </c>
      <c r="J1641" s="351">
        <f t="shared" si="205"/>
        <v>17.726022207999979</v>
      </c>
      <c r="K1641" s="635">
        <f>SUM('Employee Salary Payroll Tax '!I1643:K1643)</f>
        <v>1395.87</v>
      </c>
      <c r="L1641" s="635">
        <f>'Employee Salary Payroll Tax '!H1643</f>
        <v>0</v>
      </c>
      <c r="M1641" s="293">
        <f t="shared" si="208"/>
        <v>8198.2099999999991</v>
      </c>
      <c r="N1641" s="359">
        <f t="shared" si="206"/>
        <v>2.5790094117311844</v>
      </c>
      <c r="O1641" s="331"/>
      <c r="P1641" s="61"/>
      <c r="Q1641" s="294"/>
      <c r="R1641" s="292"/>
      <c r="S1641" s="291"/>
    </row>
    <row r="1642" spans="1:19" ht="14.4">
      <c r="A1642" s="36">
        <f t="shared" si="201"/>
        <v>319</v>
      </c>
      <c r="B1642" s="526"/>
      <c r="C1642" s="36" t="str">
        <f>VLOOKUP('Employee Salary Payroll Tax '!B1644,'Employee Salary Payroll Tax '!$D$1:$E$7,2,FALSE)</f>
        <v>IBEW</v>
      </c>
      <c r="D1642" s="61">
        <f t="shared" si="202"/>
        <v>6.875E-3</v>
      </c>
      <c r="E1642" s="351">
        <f>'Employee Salary Payroll Tax '!N1644</f>
        <v>78723.86</v>
      </c>
      <c r="F1642" s="351">
        <f t="shared" si="203"/>
        <v>79265.086537499999</v>
      </c>
      <c r="G1642" s="352"/>
      <c r="H1642" s="351">
        <f t="shared" si="207"/>
        <v>48476.14</v>
      </c>
      <c r="I1642" s="351">
        <f t="shared" si="204"/>
        <v>541.22653749999881</v>
      </c>
      <c r="J1642" s="351">
        <f t="shared" si="205"/>
        <v>33.556045324999928</v>
      </c>
      <c r="K1642" s="635">
        <f>SUM('Employee Salary Payroll Tax '!I1644:K1644)</f>
        <v>0</v>
      </c>
      <c r="L1642" s="635">
        <f>'Employee Salary Payroll Tax '!H1644</f>
        <v>0</v>
      </c>
      <c r="M1642" s="293">
        <f t="shared" si="208"/>
        <v>78723.86</v>
      </c>
      <c r="N1642" s="359">
        <f t="shared" si="206"/>
        <v>0</v>
      </c>
      <c r="O1642" s="331"/>
      <c r="P1642" s="61"/>
      <c r="Q1642" s="294"/>
      <c r="R1642" s="292"/>
      <c r="S1642" s="291"/>
    </row>
    <row r="1643" spans="1:19" ht="14.4">
      <c r="A1643" s="36">
        <f t="shared" si="201"/>
        <v>320</v>
      </c>
      <c r="B1643" s="526"/>
      <c r="C1643" s="36" t="str">
        <f>VLOOKUP('Employee Salary Payroll Tax '!B1645,'Employee Salary Payroll Tax '!$D$1:$E$7,2,FALSE)</f>
        <v>NonUnion</v>
      </c>
      <c r="D1643" s="61">
        <f t="shared" si="202"/>
        <v>2.98E-2</v>
      </c>
      <c r="E1643" s="351">
        <f>'Employee Salary Payroll Tax '!N1645</f>
        <v>5243.87</v>
      </c>
      <c r="F1643" s="351">
        <f t="shared" si="203"/>
        <v>5400.137326</v>
      </c>
      <c r="G1643" s="352"/>
      <c r="H1643" s="351">
        <f t="shared" si="207"/>
        <v>121956.13</v>
      </c>
      <c r="I1643" s="351">
        <f t="shared" si="204"/>
        <v>156.26732600000014</v>
      </c>
      <c r="J1643" s="351">
        <f t="shared" si="205"/>
        <v>9.6885742120000078</v>
      </c>
      <c r="K1643" s="635">
        <f>SUM('Employee Salary Payroll Tax '!I1645:K1645)</f>
        <v>523.49</v>
      </c>
      <c r="L1643" s="635">
        <f>'Employee Salary Payroll Tax '!H1645</f>
        <v>0</v>
      </c>
      <c r="M1643" s="293">
        <f t="shared" si="208"/>
        <v>4720.38</v>
      </c>
      <c r="N1643" s="359">
        <f t="shared" si="206"/>
        <v>0.96720012381555687</v>
      </c>
      <c r="O1643" s="331"/>
      <c r="P1643" s="61"/>
      <c r="Q1643" s="294"/>
      <c r="R1643" s="292"/>
      <c r="S1643" s="291"/>
    </row>
    <row r="1644" spans="1:19" ht="14.4">
      <c r="A1644" s="36">
        <f t="shared" si="201"/>
        <v>321</v>
      </c>
      <c r="B1644" s="526"/>
      <c r="C1644" s="36" t="str">
        <f>VLOOKUP('Employee Salary Payroll Tax '!B1646,'Employee Salary Payroll Tax '!$D$1:$E$7,2,FALSE)</f>
        <v>IBEW</v>
      </c>
      <c r="D1644" s="61">
        <f t="shared" si="202"/>
        <v>6.875E-3</v>
      </c>
      <c r="E1644" s="351">
        <f>'Employee Salary Payroll Tax '!N1646</f>
        <v>70208.94</v>
      </c>
      <c r="F1644" s="351">
        <f t="shared" si="203"/>
        <v>70691.626462500004</v>
      </c>
      <c r="G1644" s="352"/>
      <c r="H1644" s="351">
        <f t="shared" si="207"/>
        <v>56991.06</v>
      </c>
      <c r="I1644" s="351">
        <f t="shared" si="204"/>
        <v>482.68646250000165</v>
      </c>
      <c r="J1644" s="351">
        <f t="shared" si="205"/>
        <v>29.926560675000101</v>
      </c>
      <c r="K1644" s="635">
        <f>SUM('Employee Salary Payroll Tax '!I1646:K1646)</f>
        <v>70208.94</v>
      </c>
      <c r="L1644" s="635">
        <f>'Employee Salary Payroll Tax '!H1646</f>
        <v>0</v>
      </c>
      <c r="M1644" s="293">
        <f t="shared" si="208"/>
        <v>0</v>
      </c>
      <c r="N1644" s="359">
        <f t="shared" si="206"/>
        <v>29.926560674573853</v>
      </c>
      <c r="O1644" s="331"/>
      <c r="P1644" s="61"/>
      <c r="Q1644" s="294"/>
      <c r="R1644" s="292"/>
      <c r="S1644" s="291"/>
    </row>
    <row r="1645" spans="1:19" ht="14.4">
      <c r="A1645" s="36">
        <f t="shared" ref="A1645:A1708" si="209">+A1644+1</f>
        <v>322</v>
      </c>
      <c r="B1645" s="526"/>
      <c r="C1645" s="36" t="str">
        <f>VLOOKUP('Employee Salary Payroll Tax '!B1647,'Employee Salary Payroll Tax '!$D$1:$E$7,2,FALSE)</f>
        <v>NonUnion</v>
      </c>
      <c r="D1645" s="61">
        <f t="shared" si="202"/>
        <v>2.98E-2</v>
      </c>
      <c r="E1645" s="351">
        <f>'Employee Salary Payroll Tax '!N1647</f>
        <v>16627.45</v>
      </c>
      <c r="F1645" s="351">
        <f t="shared" si="203"/>
        <v>17122.94801</v>
      </c>
      <c r="G1645" s="352"/>
      <c r="H1645" s="351">
        <f t="shared" si="207"/>
        <v>110572.55</v>
      </c>
      <c r="I1645" s="351">
        <f t="shared" si="204"/>
        <v>495.49800999999934</v>
      </c>
      <c r="J1645" s="351">
        <f t="shared" si="205"/>
        <v>30.720876619999959</v>
      </c>
      <c r="K1645" s="635">
        <f>SUM('Employee Salary Payroll Tax '!I1647:K1647)</f>
        <v>956.31999999999994</v>
      </c>
      <c r="L1645" s="635">
        <f>'Employee Salary Payroll Tax '!H1647</f>
        <v>0</v>
      </c>
      <c r="M1645" s="293">
        <f t="shared" si="208"/>
        <v>15671.130000000001</v>
      </c>
      <c r="N1645" s="359">
        <f t="shared" si="206"/>
        <v>1.7668968318937337</v>
      </c>
      <c r="O1645" s="331"/>
      <c r="P1645" s="61"/>
      <c r="Q1645" s="294"/>
      <c r="R1645" s="292"/>
      <c r="S1645" s="291"/>
    </row>
    <row r="1646" spans="1:19" ht="14.4">
      <c r="A1646" s="36">
        <f t="shared" si="209"/>
        <v>323</v>
      </c>
      <c r="B1646" s="526"/>
      <c r="C1646" s="36" t="str">
        <f>VLOOKUP('Employee Salary Payroll Tax '!B1648,'Employee Salary Payroll Tax '!$D$1:$E$7,2,FALSE)</f>
        <v>Not Assigned</v>
      </c>
      <c r="D1646" s="61">
        <f t="shared" si="202"/>
        <v>0</v>
      </c>
      <c r="E1646" s="351">
        <f>'Employee Salary Payroll Tax '!N1648</f>
        <v>-0.91</v>
      </c>
      <c r="F1646" s="351">
        <f t="shared" si="203"/>
        <v>-0.91</v>
      </c>
      <c r="G1646" s="352"/>
      <c r="H1646" s="351">
        <f t="shared" si="207"/>
        <v>127200.91</v>
      </c>
      <c r="I1646" s="351">
        <f t="shared" si="204"/>
        <v>0</v>
      </c>
      <c r="J1646" s="351">
        <f t="shared" si="205"/>
        <v>0</v>
      </c>
      <c r="K1646" s="635">
        <f>SUM('Employee Salary Payroll Tax '!I1648:K1648)</f>
        <v>-45.480000000000004</v>
      </c>
      <c r="L1646" s="635">
        <f>'Employee Salary Payroll Tax '!H1648</f>
        <v>0</v>
      </c>
      <c r="M1646" s="293">
        <f t="shared" si="208"/>
        <v>44.570000000000007</v>
      </c>
      <c r="N1646" s="359">
        <f t="shared" si="206"/>
        <v>0</v>
      </c>
      <c r="O1646" s="331"/>
      <c r="P1646" s="61"/>
      <c r="Q1646" s="294"/>
      <c r="R1646" s="292"/>
      <c r="S1646" s="291"/>
    </row>
    <row r="1647" spans="1:19" ht="14.4">
      <c r="A1647" s="36">
        <f t="shared" si="209"/>
        <v>324</v>
      </c>
      <c r="B1647" s="526"/>
      <c r="C1647" s="36" t="str">
        <f>VLOOKUP('Employee Salary Payroll Tax '!B1649,'Employee Salary Payroll Tax '!$D$1:$E$7,2,FALSE)</f>
        <v>NonUnion</v>
      </c>
      <c r="D1647" s="61">
        <f t="shared" si="202"/>
        <v>2.98E-2</v>
      </c>
      <c r="E1647" s="351">
        <f>'Employee Salary Payroll Tax '!N1649</f>
        <v>100316.83</v>
      </c>
      <c r="F1647" s="351">
        <f t="shared" si="203"/>
        <v>103306.271534</v>
      </c>
      <c r="G1647" s="352"/>
      <c r="H1647" s="351">
        <f t="shared" si="207"/>
        <v>26883.17</v>
      </c>
      <c r="I1647" s="351">
        <f t="shared" si="204"/>
        <v>2989.4415339999978</v>
      </c>
      <c r="J1647" s="351">
        <f t="shared" si="205"/>
        <v>185.34537510799987</v>
      </c>
      <c r="K1647" s="635">
        <f>SUM('Employee Salary Payroll Tax '!I1649:K1649)</f>
        <v>99298.93</v>
      </c>
      <c r="L1647" s="635">
        <f>'Employee Salary Payroll Tax '!H1649</f>
        <v>0</v>
      </c>
      <c r="M1647" s="293">
        <f t="shared" si="208"/>
        <v>1017.9000000000087</v>
      </c>
      <c r="N1647" s="359">
        <f t="shared" si="206"/>
        <v>183.46470306617104</v>
      </c>
      <c r="O1647" s="331"/>
      <c r="P1647" s="61"/>
      <c r="Q1647" s="294"/>
      <c r="R1647" s="292"/>
      <c r="S1647" s="291"/>
    </row>
    <row r="1648" spans="1:19" ht="14.4">
      <c r="A1648" s="36">
        <f t="shared" si="209"/>
        <v>325</v>
      </c>
      <c r="B1648" s="526"/>
      <c r="C1648" s="36" t="str">
        <f>VLOOKUP('Employee Salary Payroll Tax '!B1650,'Employee Salary Payroll Tax '!$D$1:$E$7,2,FALSE)</f>
        <v>NonUnion</v>
      </c>
      <c r="D1648" s="61">
        <f t="shared" si="202"/>
        <v>2.98E-2</v>
      </c>
      <c r="E1648" s="351">
        <f>'Employee Salary Payroll Tax '!N1650</f>
        <v>91517.72</v>
      </c>
      <c r="F1648" s="351">
        <f t="shared" si="203"/>
        <v>94244.948056000008</v>
      </c>
      <c r="G1648" s="352"/>
      <c r="H1648" s="351">
        <f t="shared" si="207"/>
        <v>35682.28</v>
      </c>
      <c r="I1648" s="351">
        <f t="shared" si="204"/>
        <v>2727.2280560000072</v>
      </c>
      <c r="J1648" s="351">
        <f t="shared" si="205"/>
        <v>169.08813947200045</v>
      </c>
      <c r="K1648" s="635">
        <f>SUM('Employee Salary Payroll Tax '!I1650:K1650)</f>
        <v>26328.760000000002</v>
      </c>
      <c r="L1648" s="635">
        <f>'Employee Salary Payroll Tax '!H1650</f>
        <v>0</v>
      </c>
      <c r="M1648" s="293">
        <f t="shared" si="208"/>
        <v>65188.959999999999</v>
      </c>
      <c r="N1648" s="359">
        <f t="shared" si="206"/>
        <v>48.6450169754686</v>
      </c>
      <c r="O1648" s="331"/>
      <c r="P1648" s="61"/>
      <c r="Q1648" s="294"/>
      <c r="R1648" s="292"/>
      <c r="S1648" s="291"/>
    </row>
    <row r="1649" spans="1:19" ht="14.4">
      <c r="A1649" s="36">
        <f t="shared" si="209"/>
        <v>326</v>
      </c>
      <c r="B1649" s="526"/>
      <c r="C1649" s="36" t="str">
        <f>VLOOKUP('Employee Salary Payroll Tax '!B1651,'Employee Salary Payroll Tax '!$D$1:$E$7,2,FALSE)</f>
        <v>IBEW</v>
      </c>
      <c r="D1649" s="61">
        <f t="shared" si="202"/>
        <v>6.875E-3</v>
      </c>
      <c r="E1649" s="351">
        <f>'Employee Salary Payroll Tax '!N1651</f>
        <v>469.06</v>
      </c>
      <c r="F1649" s="351">
        <f t="shared" si="203"/>
        <v>472.28478749999999</v>
      </c>
      <c r="G1649" s="352"/>
      <c r="H1649" s="351">
        <f t="shared" si="207"/>
        <v>126730.94</v>
      </c>
      <c r="I1649" s="351">
        <f t="shared" si="204"/>
        <v>3.2247874999999908</v>
      </c>
      <c r="J1649" s="351">
        <f t="shared" si="205"/>
        <v>0.19993682499999943</v>
      </c>
      <c r="K1649" s="635">
        <f>SUM('Employee Salary Payroll Tax '!I1651:K1651)</f>
        <v>15.38</v>
      </c>
      <c r="L1649" s="635">
        <f>'Employee Salary Payroll Tax '!H1651</f>
        <v>0</v>
      </c>
      <c r="M1649" s="293">
        <f t="shared" si="208"/>
        <v>453.68</v>
      </c>
      <c r="N1649" s="359">
        <f t="shared" si="206"/>
        <v>6.5557249860236783E-3</v>
      </c>
      <c r="O1649" s="331"/>
      <c r="P1649" s="61"/>
      <c r="Q1649" s="294"/>
      <c r="R1649" s="292"/>
      <c r="S1649" s="291"/>
    </row>
    <row r="1650" spans="1:19" ht="14.4">
      <c r="A1650" s="36">
        <f t="shared" si="209"/>
        <v>327</v>
      </c>
      <c r="B1650" s="526"/>
      <c r="C1650" s="36" t="str">
        <f>VLOOKUP('Employee Salary Payroll Tax '!B1652,'Employee Salary Payroll Tax '!$D$1:$E$7,2,FALSE)</f>
        <v>UA</v>
      </c>
      <c r="D1650" s="61">
        <f t="shared" si="202"/>
        <v>0.03</v>
      </c>
      <c r="E1650" s="351">
        <f>'Employee Salary Payroll Tax '!N1652</f>
        <v>87618.97</v>
      </c>
      <c r="F1650" s="351">
        <f t="shared" si="203"/>
        <v>90247.539100000009</v>
      </c>
      <c r="G1650" s="352"/>
      <c r="H1650" s="351">
        <f t="shared" si="207"/>
        <v>39581.03</v>
      </c>
      <c r="I1650" s="351">
        <f t="shared" si="204"/>
        <v>2628.5691000000079</v>
      </c>
      <c r="J1650" s="351">
        <f t="shared" si="205"/>
        <v>162.9712842000005</v>
      </c>
      <c r="K1650" s="635">
        <f>SUM('Employee Salary Payroll Tax '!I1652:K1652)</f>
        <v>85550.2</v>
      </c>
      <c r="L1650" s="635">
        <f>'Employee Salary Payroll Tax '!H1652</f>
        <v>0</v>
      </c>
      <c r="M1650" s="293">
        <f t="shared" si="208"/>
        <v>2068.7700000000041</v>
      </c>
      <c r="N1650" s="359">
        <f t="shared" si="206"/>
        <v>159.12337199818441</v>
      </c>
      <c r="O1650" s="331"/>
      <c r="P1650" s="61"/>
      <c r="Q1650" s="294"/>
      <c r="R1650" s="292"/>
      <c r="S1650" s="291"/>
    </row>
    <row r="1651" spans="1:19" ht="14.4">
      <c r="A1651" s="36">
        <f t="shared" si="209"/>
        <v>328</v>
      </c>
      <c r="B1651" s="526"/>
      <c r="C1651" s="36" t="str">
        <f>VLOOKUP('Employee Salary Payroll Tax '!B1653,'Employee Salary Payroll Tax '!$D$1:$E$7,2,FALSE)</f>
        <v>NonUnion</v>
      </c>
      <c r="D1651" s="61">
        <f t="shared" si="202"/>
        <v>2.98E-2</v>
      </c>
      <c r="E1651" s="351">
        <f>'Employee Salary Payroll Tax '!N1653</f>
        <v>93898.59</v>
      </c>
      <c r="F1651" s="351">
        <f t="shared" si="203"/>
        <v>96696.767982000005</v>
      </c>
      <c r="G1651" s="352"/>
      <c r="H1651" s="351">
        <f t="shared" si="207"/>
        <v>33301.410000000003</v>
      </c>
      <c r="I1651" s="351">
        <f t="shared" si="204"/>
        <v>2798.1779820000083</v>
      </c>
      <c r="J1651" s="351">
        <f t="shared" si="205"/>
        <v>173.48703488400051</v>
      </c>
      <c r="K1651" s="635">
        <f>SUM('Employee Salary Payroll Tax '!I1653:K1653)</f>
        <v>7069.1</v>
      </c>
      <c r="L1651" s="635">
        <f>'Employee Salary Payroll Tax '!H1653</f>
        <v>0</v>
      </c>
      <c r="M1651" s="293">
        <f t="shared" si="208"/>
        <v>86829.489999999991</v>
      </c>
      <c r="N1651" s="359">
        <f t="shared" si="206"/>
        <v>13.060869159860944</v>
      </c>
      <c r="O1651" s="331"/>
      <c r="P1651" s="61"/>
      <c r="Q1651" s="294"/>
      <c r="R1651" s="292"/>
      <c r="S1651" s="291"/>
    </row>
    <row r="1652" spans="1:19" ht="14.4">
      <c r="A1652" s="36">
        <f t="shared" si="209"/>
        <v>329</v>
      </c>
      <c r="B1652" s="526"/>
      <c r="C1652" s="36" t="str">
        <f>VLOOKUP('Employee Salary Payroll Tax '!B1654,'Employee Salary Payroll Tax '!$D$1:$E$7,2,FALSE)</f>
        <v>UA</v>
      </c>
      <c r="D1652" s="61">
        <f t="shared" si="202"/>
        <v>0.03</v>
      </c>
      <c r="E1652" s="351">
        <f>'Employee Salary Payroll Tax '!N1654</f>
        <v>86251.75</v>
      </c>
      <c r="F1652" s="351">
        <f t="shared" si="203"/>
        <v>88839.302500000005</v>
      </c>
      <c r="G1652" s="352"/>
      <c r="H1652" s="351">
        <f t="shared" si="207"/>
        <v>40948.25</v>
      </c>
      <c r="I1652" s="351">
        <f t="shared" si="204"/>
        <v>2587.5525000000052</v>
      </c>
      <c r="J1652" s="351">
        <f t="shared" si="205"/>
        <v>160.42825500000032</v>
      </c>
      <c r="K1652" s="635">
        <f>SUM('Employee Salary Payroll Tax '!I1654:K1654)</f>
        <v>28756.33</v>
      </c>
      <c r="L1652" s="635">
        <f>'Employee Salary Payroll Tax '!H1654</f>
        <v>0</v>
      </c>
      <c r="M1652" s="293">
        <f t="shared" si="208"/>
        <v>57495.42</v>
      </c>
      <c r="N1652" s="359">
        <f t="shared" si="206"/>
        <v>53.486773799379989</v>
      </c>
      <c r="O1652" s="331"/>
      <c r="P1652" s="61"/>
      <c r="Q1652" s="294"/>
      <c r="R1652" s="292"/>
      <c r="S1652" s="291"/>
    </row>
    <row r="1653" spans="1:19" ht="14.4">
      <c r="A1653" s="36">
        <f t="shared" si="209"/>
        <v>330</v>
      </c>
      <c r="B1653" s="526"/>
      <c r="C1653" s="36" t="str">
        <f>VLOOKUP('Employee Salary Payroll Tax '!B1655,'Employee Salary Payroll Tax '!$D$1:$E$7,2,FALSE)</f>
        <v>IBEW</v>
      </c>
      <c r="D1653" s="61">
        <f t="shared" si="202"/>
        <v>6.875E-3</v>
      </c>
      <c r="E1653" s="351">
        <f>'Employee Salary Payroll Tax '!N1655</f>
        <v>122942.91</v>
      </c>
      <c r="F1653" s="351">
        <f t="shared" si="203"/>
        <v>123788.14250625001</v>
      </c>
      <c r="G1653" s="352"/>
      <c r="H1653" s="351">
        <f t="shared" si="207"/>
        <v>4257.0899999999965</v>
      </c>
      <c r="I1653" s="351">
        <f t="shared" si="204"/>
        <v>845.23250625000219</v>
      </c>
      <c r="J1653" s="351">
        <f t="shared" si="205"/>
        <v>52.404415387500137</v>
      </c>
      <c r="K1653" s="635">
        <f>SUM('Employee Salary Payroll Tax '!I1655:K1655)</f>
        <v>122853.8</v>
      </c>
      <c r="L1653" s="635">
        <f>'Employee Salary Payroll Tax '!H1655</f>
        <v>0</v>
      </c>
      <c r="M1653" s="293">
        <f t="shared" si="208"/>
        <v>89.110000000000582</v>
      </c>
      <c r="N1653" s="359">
        <f t="shared" si="206"/>
        <v>52.366432249574196</v>
      </c>
      <c r="O1653" s="331"/>
      <c r="P1653" s="61"/>
      <c r="Q1653" s="294"/>
      <c r="R1653" s="292"/>
      <c r="S1653" s="291"/>
    </row>
    <row r="1654" spans="1:19" ht="14.4">
      <c r="A1654" s="36">
        <f t="shared" si="209"/>
        <v>331</v>
      </c>
      <c r="B1654" s="526"/>
      <c r="C1654" s="36" t="str">
        <f>VLOOKUP('Employee Salary Payroll Tax '!B1656,'Employee Salary Payroll Tax '!$D$1:$E$7,2,FALSE)</f>
        <v>IBEW</v>
      </c>
      <c r="D1654" s="61">
        <f t="shared" si="202"/>
        <v>6.875E-3</v>
      </c>
      <c r="E1654" s="351">
        <f>'Employee Salary Payroll Tax '!N1656</f>
        <v>133387.06</v>
      </c>
      <c r="F1654" s="351">
        <f t="shared" si="203"/>
        <v>134304.09603749998</v>
      </c>
      <c r="G1654" s="352"/>
      <c r="H1654" s="351">
        <f t="shared" si="207"/>
        <v>0</v>
      </c>
      <c r="I1654" s="351">
        <f t="shared" si="204"/>
        <v>917.03603749998729</v>
      </c>
      <c r="J1654" s="351">
        <f t="shared" si="205"/>
        <v>0</v>
      </c>
      <c r="K1654" s="635">
        <f>SUM('Employee Salary Payroll Tax '!I1656:K1656)</f>
        <v>133106.9</v>
      </c>
      <c r="L1654" s="635">
        <f>'Employee Salary Payroll Tax '!H1656</f>
        <v>0</v>
      </c>
      <c r="M1654" s="293">
        <f t="shared" si="208"/>
        <v>280.16000000000349</v>
      </c>
      <c r="N1654" s="359">
        <f t="shared" si="206"/>
        <v>0</v>
      </c>
      <c r="O1654" s="331"/>
      <c r="P1654" s="61"/>
      <c r="Q1654" s="294"/>
      <c r="R1654" s="292"/>
      <c r="S1654" s="291"/>
    </row>
    <row r="1655" spans="1:19" ht="14.4">
      <c r="A1655" s="36">
        <f t="shared" si="209"/>
        <v>332</v>
      </c>
      <c r="B1655" s="526"/>
      <c r="C1655" s="36" t="str">
        <f>VLOOKUP('Employee Salary Payroll Tax '!B1657,'Employee Salary Payroll Tax '!$D$1:$E$7,2,FALSE)</f>
        <v>NonUnion</v>
      </c>
      <c r="D1655" s="61">
        <f t="shared" si="202"/>
        <v>2.98E-2</v>
      </c>
      <c r="E1655" s="351">
        <f>'Employee Salary Payroll Tax '!N1657</f>
        <v>97693.46</v>
      </c>
      <c r="F1655" s="351">
        <f t="shared" si="203"/>
        <v>100604.72510800001</v>
      </c>
      <c r="G1655" s="352"/>
      <c r="H1655" s="351">
        <f t="shared" si="207"/>
        <v>29506.539999999994</v>
      </c>
      <c r="I1655" s="351">
        <f t="shared" si="204"/>
        <v>2911.2651080000069</v>
      </c>
      <c r="J1655" s="351">
        <f t="shared" si="205"/>
        <v>180.49843669600043</v>
      </c>
      <c r="K1655" s="635">
        <f>SUM('Employee Salary Payroll Tax '!I1657:K1657)</f>
        <v>14160.79</v>
      </c>
      <c r="L1655" s="635">
        <f>'Employee Salary Payroll Tax '!H1657</f>
        <v>0</v>
      </c>
      <c r="M1655" s="293">
        <f t="shared" si="208"/>
        <v>83532.670000000013</v>
      </c>
      <c r="N1655" s="359">
        <f t="shared" si="206"/>
        <v>26.163475603732245</v>
      </c>
      <c r="O1655" s="331"/>
      <c r="P1655" s="61"/>
      <c r="Q1655" s="294"/>
      <c r="R1655" s="292"/>
      <c r="S1655" s="291"/>
    </row>
    <row r="1656" spans="1:19" ht="14.4">
      <c r="A1656" s="36">
        <f t="shared" si="209"/>
        <v>333</v>
      </c>
      <c r="B1656" s="526"/>
      <c r="C1656" s="36" t="str">
        <f>VLOOKUP('Employee Salary Payroll Tax '!B1658,'Employee Salary Payroll Tax '!$D$1:$E$7,2,FALSE)</f>
        <v>IBEW</v>
      </c>
      <c r="D1656" s="61">
        <f t="shared" si="202"/>
        <v>6.875E-3</v>
      </c>
      <c r="E1656" s="351">
        <f>'Employee Salary Payroll Tax '!N1658</f>
        <v>177638.87</v>
      </c>
      <c r="F1656" s="351">
        <f t="shared" si="203"/>
        <v>178860.13723125</v>
      </c>
      <c r="G1656" s="352"/>
      <c r="H1656" s="351">
        <f t="shared" si="207"/>
        <v>0</v>
      </c>
      <c r="I1656" s="351">
        <f t="shared" si="204"/>
        <v>1221.2672312500072</v>
      </c>
      <c r="J1656" s="351">
        <f t="shared" si="205"/>
        <v>0</v>
      </c>
      <c r="K1656" s="635">
        <f>SUM('Employee Salary Payroll Tax '!I1658:K1658)</f>
        <v>97078.7</v>
      </c>
      <c r="L1656" s="635">
        <f>'Employee Salary Payroll Tax '!H1658</f>
        <v>0</v>
      </c>
      <c r="M1656" s="293">
        <f t="shared" si="208"/>
        <v>80560.17</v>
      </c>
      <c r="N1656" s="359">
        <f t="shared" si="206"/>
        <v>0</v>
      </c>
      <c r="O1656" s="331"/>
      <c r="P1656" s="61"/>
      <c r="Q1656" s="294"/>
      <c r="R1656" s="292"/>
      <c r="S1656" s="291"/>
    </row>
    <row r="1657" spans="1:19" ht="14.4">
      <c r="A1657" s="36">
        <f t="shared" si="209"/>
        <v>334</v>
      </c>
      <c r="B1657" s="526"/>
      <c r="C1657" s="36" t="str">
        <f>VLOOKUP('Employee Salary Payroll Tax '!B1659,'Employee Salary Payroll Tax '!$D$1:$E$7,2,FALSE)</f>
        <v>NonUnion</v>
      </c>
      <c r="D1657" s="61">
        <f t="shared" si="202"/>
        <v>2.98E-2</v>
      </c>
      <c r="E1657" s="351">
        <f>'Employee Salary Payroll Tax '!N1659</f>
        <v>92957.56</v>
      </c>
      <c r="F1657" s="351">
        <f t="shared" si="203"/>
        <v>95727.695288000003</v>
      </c>
      <c r="G1657" s="352"/>
      <c r="H1657" s="351">
        <f t="shared" si="207"/>
        <v>34242.44</v>
      </c>
      <c r="I1657" s="351">
        <f t="shared" si="204"/>
        <v>2770.1352880000049</v>
      </c>
      <c r="J1657" s="351">
        <f t="shared" si="205"/>
        <v>171.74838785600031</v>
      </c>
      <c r="K1657" s="635">
        <f>SUM('Employee Salary Payroll Tax '!I1659:K1659)</f>
        <v>15409.29</v>
      </c>
      <c r="L1657" s="635">
        <f>'Employee Salary Payroll Tax '!H1659</f>
        <v>0</v>
      </c>
      <c r="M1657" s="293">
        <f t="shared" si="208"/>
        <v>77548.26999999999</v>
      </c>
      <c r="N1657" s="359">
        <f t="shared" si="206"/>
        <v>28.470204203693783</v>
      </c>
      <c r="O1657" s="331"/>
      <c r="P1657" s="61"/>
      <c r="Q1657" s="294"/>
      <c r="R1657" s="292"/>
      <c r="S1657" s="291"/>
    </row>
    <row r="1658" spans="1:19" ht="14.4">
      <c r="A1658" s="36">
        <f t="shared" si="209"/>
        <v>335</v>
      </c>
      <c r="B1658" s="526"/>
      <c r="C1658" s="36" t="str">
        <f>VLOOKUP('Employee Salary Payroll Tax '!B1660,'Employee Salary Payroll Tax '!$D$1:$E$7,2,FALSE)</f>
        <v>IBEW</v>
      </c>
      <c r="D1658" s="61">
        <f t="shared" si="202"/>
        <v>6.875E-3</v>
      </c>
      <c r="E1658" s="351">
        <f>'Employee Salary Payroll Tax '!N1660</f>
        <v>51212.78</v>
      </c>
      <c r="F1658" s="351">
        <f t="shared" si="203"/>
        <v>51564.867862499996</v>
      </c>
      <c r="G1658" s="352"/>
      <c r="H1658" s="351">
        <f t="shared" si="207"/>
        <v>75987.22</v>
      </c>
      <c r="I1658" s="351">
        <f t="shared" si="204"/>
        <v>352.08786249999685</v>
      </c>
      <c r="J1658" s="351">
        <f t="shared" si="205"/>
        <v>21.829447474999803</v>
      </c>
      <c r="K1658" s="635">
        <f>SUM('Employee Salary Payroll Tax '!I1660:K1660)</f>
        <v>1682.22</v>
      </c>
      <c r="L1658" s="635">
        <f>'Employee Salary Payroll Tax '!H1660</f>
        <v>0</v>
      </c>
      <c r="M1658" s="293">
        <f t="shared" si="208"/>
        <v>49530.559999999998</v>
      </c>
      <c r="N1658" s="359">
        <f t="shared" si="206"/>
        <v>0.71704627498599227</v>
      </c>
      <c r="O1658" s="331"/>
      <c r="P1658" s="61"/>
      <c r="Q1658" s="294"/>
      <c r="R1658" s="292"/>
      <c r="S1658" s="291"/>
    </row>
    <row r="1659" spans="1:19" ht="14.4">
      <c r="A1659" s="36">
        <f t="shared" si="209"/>
        <v>336</v>
      </c>
      <c r="B1659" s="526"/>
      <c r="C1659" s="36" t="str">
        <f>VLOOKUP('Employee Salary Payroll Tax '!B1661,'Employee Salary Payroll Tax '!$D$1:$E$7,2,FALSE)</f>
        <v>IBEW</v>
      </c>
      <c r="D1659" s="61">
        <f t="shared" si="202"/>
        <v>6.875E-3</v>
      </c>
      <c r="E1659" s="351">
        <f>'Employee Salary Payroll Tax '!N1661</f>
        <v>56030.73</v>
      </c>
      <c r="F1659" s="351">
        <f t="shared" si="203"/>
        <v>56415.941268750001</v>
      </c>
      <c r="G1659" s="352"/>
      <c r="H1659" s="351">
        <f t="shared" si="207"/>
        <v>71169.26999999999</v>
      </c>
      <c r="I1659" s="351">
        <f t="shared" si="204"/>
        <v>385.21126874999754</v>
      </c>
      <c r="J1659" s="351">
        <f t="shared" si="205"/>
        <v>23.883098662499847</v>
      </c>
      <c r="K1659" s="635">
        <f>SUM('Employee Salary Payroll Tax '!I1661:K1661)</f>
        <v>56030.73</v>
      </c>
      <c r="L1659" s="635">
        <f>'Employee Salary Payroll Tax '!H1661</f>
        <v>0</v>
      </c>
      <c r="M1659" s="293">
        <f t="shared" si="208"/>
        <v>0</v>
      </c>
      <c r="N1659" s="359">
        <f t="shared" si="206"/>
        <v>23.883098662073596</v>
      </c>
      <c r="O1659" s="331"/>
      <c r="P1659" s="61"/>
      <c r="Q1659" s="294"/>
      <c r="R1659" s="292"/>
      <c r="S1659" s="291"/>
    </row>
    <row r="1660" spans="1:19" ht="14.4">
      <c r="A1660" s="36">
        <f t="shared" si="209"/>
        <v>337</v>
      </c>
      <c r="B1660" s="526"/>
      <c r="C1660" s="36" t="str">
        <f>VLOOKUP('Employee Salary Payroll Tax '!B1662,'Employee Salary Payroll Tax '!$D$1:$E$7,2,FALSE)</f>
        <v>NonUnion</v>
      </c>
      <c r="D1660" s="61">
        <f t="shared" si="202"/>
        <v>2.98E-2</v>
      </c>
      <c r="E1660" s="351">
        <f>'Employee Salary Payroll Tax '!N1662</f>
        <v>73163.199999999997</v>
      </c>
      <c r="F1660" s="351">
        <f t="shared" si="203"/>
        <v>75343.463359999994</v>
      </c>
      <c r="G1660" s="352"/>
      <c r="H1660" s="351">
        <f t="shared" si="207"/>
        <v>54036.800000000003</v>
      </c>
      <c r="I1660" s="351">
        <f t="shared" si="204"/>
        <v>2180.2633599999972</v>
      </c>
      <c r="J1660" s="351">
        <f t="shared" si="205"/>
        <v>135.17632831999981</v>
      </c>
      <c r="K1660" s="635">
        <f>SUM('Employee Salary Payroll Tax '!I1662:K1662)</f>
        <v>37618.979999999996</v>
      </c>
      <c r="L1660" s="635">
        <f>'Employee Salary Payroll Tax '!H1662</f>
        <v>0</v>
      </c>
      <c r="M1660" s="293">
        <f t="shared" si="208"/>
        <v>35544.22</v>
      </c>
      <c r="N1660" s="359">
        <f t="shared" si="206"/>
        <v>69.504827447049905</v>
      </c>
      <c r="O1660" s="331"/>
      <c r="P1660" s="61"/>
      <c r="Q1660" s="294"/>
      <c r="R1660" s="292"/>
      <c r="S1660" s="291"/>
    </row>
    <row r="1661" spans="1:19" ht="14.4">
      <c r="A1661" s="36">
        <f t="shared" si="209"/>
        <v>338</v>
      </c>
      <c r="B1661" s="526"/>
      <c r="C1661" s="36" t="str">
        <f>VLOOKUP('Employee Salary Payroll Tax '!B1663,'Employee Salary Payroll Tax '!$D$1:$E$7,2,FALSE)</f>
        <v>NonUnion</v>
      </c>
      <c r="D1661" s="61">
        <f t="shared" si="202"/>
        <v>2.98E-2</v>
      </c>
      <c r="E1661" s="351">
        <f>'Employee Salary Payroll Tax '!N1663</f>
        <v>76798.91</v>
      </c>
      <c r="F1661" s="351">
        <f t="shared" si="203"/>
        <v>79087.517518000008</v>
      </c>
      <c r="G1661" s="352"/>
      <c r="H1661" s="351">
        <f t="shared" si="207"/>
        <v>50401.09</v>
      </c>
      <c r="I1661" s="351">
        <f t="shared" si="204"/>
        <v>2288.6075180000043</v>
      </c>
      <c r="J1661" s="351">
        <f t="shared" si="205"/>
        <v>141.89366611600028</v>
      </c>
      <c r="K1661" s="635">
        <f>SUM('Employee Salary Payroll Tax '!I1663:K1663)</f>
        <v>47099.829999999994</v>
      </c>
      <c r="L1661" s="635">
        <f>'Employee Salary Payroll Tax '!H1663</f>
        <v>0</v>
      </c>
      <c r="M1661" s="293">
        <f t="shared" si="208"/>
        <v>29699.080000000009</v>
      </c>
      <c r="N1661" s="359">
        <f t="shared" si="206"/>
        <v>87.02164590686705</v>
      </c>
      <c r="O1661" s="331"/>
      <c r="P1661" s="61"/>
      <c r="Q1661" s="294"/>
      <c r="R1661" s="292"/>
      <c r="S1661" s="291"/>
    </row>
    <row r="1662" spans="1:19" ht="14.4">
      <c r="A1662" s="36">
        <f t="shared" si="209"/>
        <v>339</v>
      </c>
      <c r="B1662" s="526"/>
      <c r="C1662" s="36" t="str">
        <f>VLOOKUP('Employee Salary Payroll Tax '!B1664,'Employee Salary Payroll Tax '!$D$1:$E$7,2,FALSE)</f>
        <v>IBEW</v>
      </c>
      <c r="D1662" s="61">
        <f t="shared" si="202"/>
        <v>6.875E-3</v>
      </c>
      <c r="E1662" s="351">
        <f>'Employee Salary Payroll Tax '!N1664</f>
        <v>36411.129999999997</v>
      </c>
      <c r="F1662" s="351">
        <f t="shared" si="203"/>
        <v>36661.456518749997</v>
      </c>
      <c r="G1662" s="352"/>
      <c r="H1662" s="351">
        <f t="shared" si="207"/>
        <v>90788.87</v>
      </c>
      <c r="I1662" s="351">
        <f t="shared" si="204"/>
        <v>250.3265187500001</v>
      </c>
      <c r="J1662" s="351">
        <f t="shared" si="205"/>
        <v>15.520244162500006</v>
      </c>
      <c r="K1662" s="635">
        <f>SUM('Employee Salary Payroll Tax '!I1664:K1664)</f>
        <v>36411.129999999997</v>
      </c>
      <c r="L1662" s="635">
        <f>'Employee Salary Payroll Tax '!H1664</f>
        <v>0</v>
      </c>
      <c r="M1662" s="293">
        <f t="shared" si="208"/>
        <v>0</v>
      </c>
      <c r="N1662" s="359">
        <f t="shared" si="206"/>
        <v>15.520244162073755</v>
      </c>
      <c r="O1662" s="331"/>
      <c r="P1662" s="61"/>
      <c r="Q1662" s="294"/>
      <c r="R1662" s="292"/>
      <c r="S1662" s="291"/>
    </row>
    <row r="1663" spans="1:19" ht="14.4">
      <c r="A1663" s="36">
        <f t="shared" si="209"/>
        <v>340</v>
      </c>
      <c r="B1663" s="526"/>
      <c r="C1663" s="36" t="str">
        <f>VLOOKUP('Employee Salary Payroll Tax '!B1665,'Employee Salary Payroll Tax '!$D$1:$E$7,2,FALSE)</f>
        <v>NonUnion</v>
      </c>
      <c r="D1663" s="61">
        <f t="shared" si="202"/>
        <v>2.98E-2</v>
      </c>
      <c r="E1663" s="351">
        <f>'Employee Salary Payroll Tax '!N1665</f>
        <v>10781.72</v>
      </c>
      <c r="F1663" s="351">
        <f t="shared" si="203"/>
        <v>11103.015256000001</v>
      </c>
      <c r="G1663" s="352"/>
      <c r="H1663" s="351">
        <f t="shared" si="207"/>
        <v>116418.28</v>
      </c>
      <c r="I1663" s="351">
        <f t="shared" si="204"/>
        <v>321.29525600000125</v>
      </c>
      <c r="J1663" s="351">
        <f t="shared" si="205"/>
        <v>19.920305872000078</v>
      </c>
      <c r="K1663" s="635">
        <f>SUM('Employee Salary Payroll Tax '!I1665:K1665)</f>
        <v>8086.29</v>
      </c>
      <c r="L1663" s="635">
        <f>'Employee Salary Payroll Tax '!H1665</f>
        <v>0</v>
      </c>
      <c r="M1663" s="293">
        <f t="shared" si="208"/>
        <v>2695.4299999999994</v>
      </c>
      <c r="N1663" s="359">
        <f t="shared" si="206"/>
        <v>14.94022940261436</v>
      </c>
      <c r="O1663" s="331"/>
      <c r="P1663" s="61"/>
      <c r="Q1663" s="294"/>
      <c r="R1663" s="292"/>
      <c r="S1663" s="291"/>
    </row>
    <row r="1664" spans="1:19" ht="14.4">
      <c r="A1664" s="36">
        <f t="shared" si="209"/>
        <v>341</v>
      </c>
      <c r="B1664" s="526"/>
      <c r="C1664" s="36" t="str">
        <f>VLOOKUP('Employee Salary Payroll Tax '!B1666,'Employee Salary Payroll Tax '!$D$1:$E$7,2,FALSE)</f>
        <v>NonUnion</v>
      </c>
      <c r="D1664" s="61">
        <f t="shared" si="202"/>
        <v>2.98E-2</v>
      </c>
      <c r="E1664" s="351">
        <f>'Employee Salary Payroll Tax '!N1666</f>
        <v>98362.92</v>
      </c>
      <c r="F1664" s="351">
        <f t="shared" si="203"/>
        <v>101294.135016</v>
      </c>
      <c r="G1664" s="352"/>
      <c r="H1664" s="351">
        <f t="shared" si="207"/>
        <v>28837.08</v>
      </c>
      <c r="I1664" s="351">
        <f t="shared" si="204"/>
        <v>2931.2150160000019</v>
      </c>
      <c r="J1664" s="351">
        <f t="shared" si="205"/>
        <v>181.73533099200012</v>
      </c>
      <c r="K1664" s="635">
        <f>SUM('Employee Salary Payroll Tax '!I1666:K1666)</f>
        <v>40865.01</v>
      </c>
      <c r="L1664" s="635">
        <f>'Employee Salary Payroll Tax '!H1666</f>
        <v>0</v>
      </c>
      <c r="M1664" s="293">
        <f t="shared" si="208"/>
        <v>57497.909999999996</v>
      </c>
      <c r="N1664" s="359">
        <f t="shared" si="206"/>
        <v>75.502192475232462</v>
      </c>
      <c r="O1664" s="331"/>
      <c r="P1664" s="61"/>
      <c r="Q1664" s="294"/>
      <c r="R1664" s="292"/>
      <c r="S1664" s="291"/>
    </row>
    <row r="1665" spans="1:19" ht="14.4">
      <c r="A1665" s="36">
        <f t="shared" si="209"/>
        <v>342</v>
      </c>
      <c r="B1665" s="526"/>
      <c r="C1665" s="36" t="str">
        <f>VLOOKUP('Employee Salary Payroll Tax '!B1667,'Employee Salary Payroll Tax '!$D$1:$E$7,2,FALSE)</f>
        <v>NonUnion</v>
      </c>
      <c r="D1665" s="61">
        <f t="shared" si="202"/>
        <v>2.98E-2</v>
      </c>
      <c r="E1665" s="351">
        <f>'Employee Salary Payroll Tax '!N1667</f>
        <v>61863.8</v>
      </c>
      <c r="F1665" s="351">
        <f t="shared" si="203"/>
        <v>63707.341240000009</v>
      </c>
      <c r="G1665" s="352"/>
      <c r="H1665" s="351">
        <f t="shared" si="207"/>
        <v>65336.2</v>
      </c>
      <c r="I1665" s="351">
        <f t="shared" si="204"/>
        <v>1843.5412400000059</v>
      </c>
      <c r="J1665" s="351">
        <f t="shared" si="205"/>
        <v>114.29955688000037</v>
      </c>
      <c r="K1665" s="635">
        <f>SUM('Employee Salary Payroll Tax '!I1667:K1667)</f>
        <v>-321.95999999999998</v>
      </c>
      <c r="L1665" s="635">
        <f>'Employee Salary Payroll Tax '!H1667</f>
        <v>0</v>
      </c>
      <c r="M1665" s="293">
        <f t="shared" si="208"/>
        <v>62185.760000000002</v>
      </c>
      <c r="N1665" s="359">
        <f t="shared" si="206"/>
        <v>-0.59485329599038628</v>
      </c>
      <c r="O1665" s="331"/>
      <c r="P1665" s="61"/>
      <c r="Q1665" s="294"/>
      <c r="R1665" s="292"/>
      <c r="S1665" s="291"/>
    </row>
    <row r="1666" spans="1:19" ht="14.4">
      <c r="A1666" s="36">
        <f t="shared" si="209"/>
        <v>343</v>
      </c>
      <c r="B1666" s="526"/>
      <c r="C1666" s="36" t="str">
        <f>VLOOKUP('Employee Salary Payroll Tax '!B1668,'Employee Salary Payroll Tax '!$D$1:$E$7,2,FALSE)</f>
        <v>IBEW</v>
      </c>
      <c r="D1666" s="61">
        <f t="shared" si="202"/>
        <v>6.875E-3</v>
      </c>
      <c r="E1666" s="351">
        <f>'Employee Salary Payroll Tax '!N1668</f>
        <v>147850.94</v>
      </c>
      <c r="F1666" s="351">
        <f t="shared" si="203"/>
        <v>148867.4152125</v>
      </c>
      <c r="G1666" s="352"/>
      <c r="H1666" s="351">
        <f t="shared" si="207"/>
        <v>0</v>
      </c>
      <c r="I1666" s="351">
        <f t="shared" si="204"/>
        <v>1016.4752124999941</v>
      </c>
      <c r="J1666" s="351">
        <f t="shared" si="205"/>
        <v>0</v>
      </c>
      <c r="K1666" s="635">
        <f>SUM('Employee Salary Payroll Tax '!I1668:K1668)</f>
        <v>16457.88</v>
      </c>
      <c r="L1666" s="635">
        <f>'Employee Salary Payroll Tax '!H1668</f>
        <v>0</v>
      </c>
      <c r="M1666" s="293">
        <f t="shared" si="208"/>
        <v>131393.06</v>
      </c>
      <c r="N1666" s="359">
        <f t="shared" si="206"/>
        <v>0</v>
      </c>
      <c r="O1666" s="331"/>
      <c r="P1666" s="61"/>
      <c r="Q1666" s="294"/>
      <c r="R1666" s="292"/>
      <c r="S1666" s="291"/>
    </row>
    <row r="1667" spans="1:19" ht="14.4">
      <c r="A1667" s="36">
        <f t="shared" si="209"/>
        <v>344</v>
      </c>
      <c r="B1667" s="526"/>
      <c r="C1667" s="36" t="str">
        <f>VLOOKUP('Employee Salary Payroll Tax '!B1669,'Employee Salary Payroll Tax '!$D$1:$E$7,2,FALSE)</f>
        <v>NonUnion</v>
      </c>
      <c r="D1667" s="61">
        <f t="shared" si="202"/>
        <v>2.98E-2</v>
      </c>
      <c r="E1667" s="351">
        <f>'Employee Salary Payroll Tax '!N1669</f>
        <v>184.64</v>
      </c>
      <c r="F1667" s="351">
        <f t="shared" si="203"/>
        <v>190.14227199999999</v>
      </c>
      <c r="G1667" s="352"/>
      <c r="H1667" s="351">
        <f t="shared" si="207"/>
        <v>127015.36</v>
      </c>
      <c r="I1667" s="351">
        <f t="shared" si="204"/>
        <v>5.5022720000000049</v>
      </c>
      <c r="J1667" s="351">
        <f t="shared" si="205"/>
        <v>0.34114086400000032</v>
      </c>
      <c r="K1667" s="635">
        <f>SUM('Employee Salary Payroll Tax '!I1669:K1669)</f>
        <v>79.400000000000006</v>
      </c>
      <c r="L1667" s="635">
        <f>'Employee Salary Payroll Tax '!H1669</f>
        <v>0</v>
      </c>
      <c r="M1667" s="293">
        <f t="shared" si="208"/>
        <v>105.23999999999998</v>
      </c>
      <c r="N1667" s="359">
        <f t="shared" si="206"/>
        <v>0.14669943920548414</v>
      </c>
      <c r="O1667" s="331"/>
      <c r="P1667" s="61"/>
      <c r="Q1667" s="294"/>
      <c r="R1667" s="292"/>
      <c r="S1667" s="291"/>
    </row>
    <row r="1668" spans="1:19" ht="14.4">
      <c r="A1668" s="36">
        <f t="shared" si="209"/>
        <v>345</v>
      </c>
      <c r="B1668" s="526"/>
      <c r="C1668" s="36" t="str">
        <f>VLOOKUP('Employee Salary Payroll Tax '!B1670,'Employee Salary Payroll Tax '!$D$1:$E$7,2,FALSE)</f>
        <v>NonUnion</v>
      </c>
      <c r="D1668" s="61">
        <f t="shared" si="202"/>
        <v>2.98E-2</v>
      </c>
      <c r="E1668" s="351">
        <f>'Employee Salary Payroll Tax '!N1670</f>
        <v>60759.46</v>
      </c>
      <c r="F1668" s="351">
        <f t="shared" si="203"/>
        <v>62570.091908000002</v>
      </c>
      <c r="G1668" s="352"/>
      <c r="H1668" s="351">
        <f t="shared" si="207"/>
        <v>66440.540000000008</v>
      </c>
      <c r="I1668" s="351">
        <f t="shared" si="204"/>
        <v>1810.631908000003</v>
      </c>
      <c r="J1668" s="351">
        <f t="shared" si="205"/>
        <v>112.25917829600019</v>
      </c>
      <c r="K1668" s="635">
        <f>SUM('Employee Salary Payroll Tax '!I1670:K1670)</f>
        <v>26300.53</v>
      </c>
      <c r="L1668" s="635">
        <f>'Employee Salary Payroll Tax '!H1670</f>
        <v>0</v>
      </c>
      <c r="M1668" s="293">
        <f t="shared" si="208"/>
        <v>34458.93</v>
      </c>
      <c r="N1668" s="359">
        <f t="shared" si="206"/>
        <v>48.592859227200314</v>
      </c>
      <c r="O1668" s="331"/>
      <c r="P1668" s="61"/>
      <c r="Q1668" s="294"/>
      <c r="R1668" s="292"/>
      <c r="S1668" s="291"/>
    </row>
    <row r="1669" spans="1:19" ht="14.4">
      <c r="A1669" s="36">
        <f t="shared" si="209"/>
        <v>346</v>
      </c>
      <c r="B1669" s="526"/>
      <c r="C1669" s="36" t="str">
        <f>VLOOKUP('Employee Salary Payroll Tax '!B1671,'Employee Salary Payroll Tax '!$D$1:$E$7,2,FALSE)</f>
        <v>NonUnion</v>
      </c>
      <c r="D1669" s="61">
        <f t="shared" si="202"/>
        <v>2.98E-2</v>
      </c>
      <c r="E1669" s="351">
        <f>'Employee Salary Payroll Tax '!N1671</f>
        <v>86788.42</v>
      </c>
      <c r="F1669" s="351">
        <f t="shared" si="203"/>
        <v>89374.714915999997</v>
      </c>
      <c r="G1669" s="352"/>
      <c r="H1669" s="351">
        <f t="shared" si="207"/>
        <v>40411.58</v>
      </c>
      <c r="I1669" s="351">
        <f t="shared" si="204"/>
        <v>2586.2949159999989</v>
      </c>
      <c r="J1669" s="351">
        <f t="shared" si="205"/>
        <v>160.35028479199994</v>
      </c>
      <c r="K1669" s="635">
        <f>SUM('Employee Salary Payroll Tax '!I1671:K1671)</f>
        <v>86788.42</v>
      </c>
      <c r="L1669" s="635">
        <f>'Employee Salary Payroll Tax '!H1671</f>
        <v>0</v>
      </c>
      <c r="M1669" s="293">
        <f t="shared" si="208"/>
        <v>0</v>
      </c>
      <c r="N1669" s="359">
        <f t="shared" si="206"/>
        <v>160.35028479015236</v>
      </c>
      <c r="O1669" s="331"/>
      <c r="P1669" s="61"/>
      <c r="Q1669" s="294"/>
      <c r="R1669" s="292"/>
      <c r="S1669" s="291"/>
    </row>
    <row r="1670" spans="1:19" ht="14.4">
      <c r="A1670" s="36">
        <f t="shared" si="209"/>
        <v>347</v>
      </c>
      <c r="B1670" s="526"/>
      <c r="C1670" s="36" t="str">
        <f>VLOOKUP('Employee Salary Payroll Tax '!B1672,'Employee Salary Payroll Tax '!$D$1:$E$7,2,FALSE)</f>
        <v>NonUnion</v>
      </c>
      <c r="D1670" s="61">
        <f t="shared" si="202"/>
        <v>2.98E-2</v>
      </c>
      <c r="E1670" s="351">
        <f>'Employee Salary Payroll Tax '!N1672</f>
        <v>40973.440000000002</v>
      </c>
      <c r="F1670" s="351">
        <f t="shared" si="203"/>
        <v>42194.448512000003</v>
      </c>
      <c r="G1670" s="352"/>
      <c r="H1670" s="351">
        <f t="shared" si="207"/>
        <v>86226.559999999998</v>
      </c>
      <c r="I1670" s="351">
        <f t="shared" si="204"/>
        <v>1221.0085120000003</v>
      </c>
      <c r="J1670" s="351">
        <f t="shared" si="205"/>
        <v>75.702527744000022</v>
      </c>
      <c r="K1670" s="635">
        <f>SUM('Employee Salary Payroll Tax '!I1672:K1672)</f>
        <v>40944.089999999997</v>
      </c>
      <c r="L1670" s="635">
        <f>'Employee Salary Payroll Tax '!H1672</f>
        <v>0</v>
      </c>
      <c r="M1670" s="293">
        <f t="shared" si="208"/>
        <v>29.350000000005821</v>
      </c>
      <c r="N1670" s="359">
        <f t="shared" si="206"/>
        <v>75.648300682153732</v>
      </c>
      <c r="O1670" s="331"/>
      <c r="P1670" s="61"/>
      <c r="Q1670" s="294"/>
      <c r="R1670" s="292"/>
      <c r="S1670" s="291"/>
    </row>
    <row r="1671" spans="1:19" ht="14.4">
      <c r="A1671" s="36">
        <f t="shared" si="209"/>
        <v>348</v>
      </c>
      <c r="B1671" s="526"/>
      <c r="C1671" s="36" t="str">
        <f>VLOOKUP('Employee Salary Payroll Tax '!B1673,'Employee Salary Payroll Tax '!$D$1:$E$7,2,FALSE)</f>
        <v>IBEW</v>
      </c>
      <c r="D1671" s="61">
        <f t="shared" si="202"/>
        <v>6.875E-3</v>
      </c>
      <c r="E1671" s="351">
        <f>'Employee Salary Payroll Tax '!N1673</f>
        <v>55804.71</v>
      </c>
      <c r="F1671" s="351">
        <f t="shared" si="203"/>
        <v>56188.367381249998</v>
      </c>
      <c r="G1671" s="352"/>
      <c r="H1671" s="351">
        <f t="shared" si="207"/>
        <v>71395.290000000008</v>
      </c>
      <c r="I1671" s="351">
        <f t="shared" si="204"/>
        <v>383.65738124999916</v>
      </c>
      <c r="J1671" s="351">
        <f t="shared" si="205"/>
        <v>23.786757637499949</v>
      </c>
      <c r="K1671" s="635">
        <f>SUM('Employee Salary Payroll Tax '!I1673:K1673)</f>
        <v>55582.12</v>
      </c>
      <c r="L1671" s="635">
        <f>'Employee Salary Payroll Tax '!H1673</f>
        <v>0</v>
      </c>
      <c r="M1671" s="293">
        <f t="shared" si="208"/>
        <v>222.58999999999651</v>
      </c>
      <c r="N1671" s="359">
        <f t="shared" si="206"/>
        <v>23.691878649575401</v>
      </c>
      <c r="O1671" s="331"/>
      <c r="P1671" s="61"/>
      <c r="Q1671" s="294"/>
      <c r="R1671" s="292"/>
      <c r="S1671" s="291"/>
    </row>
    <row r="1672" spans="1:19" ht="14.4">
      <c r="A1672" s="36">
        <f t="shared" si="209"/>
        <v>349</v>
      </c>
      <c r="B1672" s="526"/>
      <c r="C1672" s="36" t="str">
        <f>VLOOKUP('Employee Salary Payroll Tax '!B1674,'Employee Salary Payroll Tax '!$D$1:$E$7,2,FALSE)</f>
        <v>NonUnion</v>
      </c>
      <c r="D1672" s="61">
        <f t="shared" si="202"/>
        <v>2.98E-2</v>
      </c>
      <c r="E1672" s="351">
        <f>'Employee Salary Payroll Tax '!N1674</f>
        <v>62545.04</v>
      </c>
      <c r="F1672" s="351">
        <f t="shared" si="203"/>
        <v>64408.882192000005</v>
      </c>
      <c r="G1672" s="352"/>
      <c r="H1672" s="351">
        <f t="shared" si="207"/>
        <v>64654.96</v>
      </c>
      <c r="I1672" s="351">
        <f t="shared" si="204"/>
        <v>1863.8421920000037</v>
      </c>
      <c r="J1672" s="351">
        <f t="shared" si="205"/>
        <v>115.55821590400024</v>
      </c>
      <c r="K1672" s="635">
        <f>SUM('Employee Salary Payroll Tax '!I1674:K1674)</f>
        <v>50300.959999999999</v>
      </c>
      <c r="L1672" s="635">
        <f>'Employee Salary Payroll Tax '!H1674</f>
        <v>0</v>
      </c>
      <c r="M1672" s="293">
        <f t="shared" si="208"/>
        <v>12244.080000000002</v>
      </c>
      <c r="N1672" s="359">
        <f t="shared" si="206"/>
        <v>92.936053694514271</v>
      </c>
      <c r="O1672" s="331"/>
      <c r="P1672" s="61"/>
      <c r="Q1672" s="294"/>
      <c r="R1672" s="292"/>
      <c r="S1672" s="291"/>
    </row>
    <row r="1673" spans="1:19" ht="14.4">
      <c r="A1673" s="36">
        <f t="shared" si="209"/>
        <v>350</v>
      </c>
      <c r="B1673" s="526"/>
      <c r="C1673" s="36" t="str">
        <f>VLOOKUP('Employee Salary Payroll Tax '!B1675,'Employee Salary Payroll Tax '!$D$1:$E$7,2,FALSE)</f>
        <v>NonUnion</v>
      </c>
      <c r="D1673" s="61">
        <f t="shared" si="202"/>
        <v>2.98E-2</v>
      </c>
      <c r="E1673" s="351">
        <f>'Employee Salary Payroll Tax '!N1675</f>
        <v>94716.96</v>
      </c>
      <c r="F1673" s="351">
        <f t="shared" si="203"/>
        <v>97539.525408000016</v>
      </c>
      <c r="G1673" s="352"/>
      <c r="H1673" s="351">
        <f t="shared" si="207"/>
        <v>32483.039999999994</v>
      </c>
      <c r="I1673" s="351">
        <f t="shared" si="204"/>
        <v>2822.5654080000095</v>
      </c>
      <c r="J1673" s="351">
        <f t="shared" si="205"/>
        <v>174.99905529600059</v>
      </c>
      <c r="K1673" s="635">
        <f>SUM('Employee Salary Payroll Tax '!I1675:K1675)</f>
        <v>86512.12</v>
      </c>
      <c r="L1673" s="635">
        <f>'Employee Salary Payroll Tax '!H1675</f>
        <v>0</v>
      </c>
      <c r="M1673" s="293">
        <f t="shared" si="208"/>
        <v>8204.8400000000111</v>
      </c>
      <c r="N1673" s="359">
        <f t="shared" si="206"/>
        <v>159.83979291031298</v>
      </c>
      <c r="O1673" s="331"/>
      <c r="P1673" s="61"/>
      <c r="Q1673" s="294"/>
      <c r="R1673" s="292"/>
      <c r="S1673" s="291"/>
    </row>
    <row r="1674" spans="1:19" ht="14.4">
      <c r="A1674" s="36">
        <f t="shared" si="209"/>
        <v>351</v>
      </c>
      <c r="B1674" s="526"/>
      <c r="C1674" s="36" t="str">
        <f>VLOOKUP('Employee Salary Payroll Tax '!B1676,'Employee Salary Payroll Tax '!$D$1:$E$7,2,FALSE)</f>
        <v>NonUnion</v>
      </c>
      <c r="D1674" s="61">
        <f t="shared" si="202"/>
        <v>2.98E-2</v>
      </c>
      <c r="E1674" s="351">
        <f>'Employee Salary Payroll Tax '!N1676</f>
        <v>71563.44</v>
      </c>
      <c r="F1674" s="351">
        <f t="shared" si="203"/>
        <v>73696.030512000012</v>
      </c>
      <c r="G1674" s="352"/>
      <c r="H1674" s="351">
        <f t="shared" si="207"/>
        <v>55636.56</v>
      </c>
      <c r="I1674" s="351">
        <f t="shared" si="204"/>
        <v>2132.5905120000098</v>
      </c>
      <c r="J1674" s="351">
        <f t="shared" si="205"/>
        <v>132.22061174400059</v>
      </c>
      <c r="K1674" s="635">
        <f>SUM('Employee Salary Payroll Tax '!I1676:K1676)</f>
        <v>71563.44</v>
      </c>
      <c r="L1674" s="635">
        <f>'Employee Salary Payroll Tax '!H1676</f>
        <v>0</v>
      </c>
      <c r="M1674" s="293">
        <f t="shared" si="208"/>
        <v>0</v>
      </c>
      <c r="N1674" s="359">
        <f t="shared" si="206"/>
        <v>132.22061174215301</v>
      </c>
      <c r="O1674" s="331"/>
      <c r="P1674" s="61"/>
      <c r="Q1674" s="294"/>
      <c r="R1674" s="292"/>
      <c r="S1674" s="291"/>
    </row>
    <row r="1675" spans="1:19" ht="14.4">
      <c r="A1675" s="36">
        <f t="shared" si="209"/>
        <v>352</v>
      </c>
      <c r="B1675" s="526"/>
      <c r="C1675" s="36" t="str">
        <f>VLOOKUP('Employee Salary Payroll Tax '!B1677,'Employee Salary Payroll Tax '!$D$1:$E$7,2,FALSE)</f>
        <v>IBEW</v>
      </c>
      <c r="D1675" s="61">
        <f t="shared" si="202"/>
        <v>6.875E-3</v>
      </c>
      <c r="E1675" s="351">
        <f>'Employee Salary Payroll Tax '!N1677</f>
        <v>56160.2</v>
      </c>
      <c r="F1675" s="351">
        <f t="shared" si="203"/>
        <v>56546.301374999995</v>
      </c>
      <c r="G1675" s="352"/>
      <c r="H1675" s="351">
        <f t="shared" si="207"/>
        <v>71039.8</v>
      </c>
      <c r="I1675" s="351">
        <f t="shared" si="204"/>
        <v>386.10137499999837</v>
      </c>
      <c r="J1675" s="351">
        <f t="shared" si="205"/>
        <v>23.9382852499999</v>
      </c>
      <c r="K1675" s="635">
        <f>SUM('Employee Salary Payroll Tax '!I1677:K1677)</f>
        <v>15027.94</v>
      </c>
      <c r="L1675" s="635">
        <f>'Employee Salary Payroll Tax '!H1677</f>
        <v>0</v>
      </c>
      <c r="M1675" s="293">
        <f t="shared" si="208"/>
        <v>41132.259999999995</v>
      </c>
      <c r="N1675" s="359">
        <f t="shared" si="206"/>
        <v>6.4056594248859131</v>
      </c>
      <c r="O1675" s="331"/>
      <c r="P1675" s="61"/>
      <c r="Q1675" s="294"/>
      <c r="R1675" s="292"/>
      <c r="S1675" s="291"/>
    </row>
    <row r="1676" spans="1:19" ht="14.4">
      <c r="A1676" s="36">
        <f t="shared" si="209"/>
        <v>353</v>
      </c>
      <c r="B1676" s="526"/>
      <c r="C1676" s="36" t="str">
        <f>VLOOKUP('Employee Salary Payroll Tax '!B1678,'Employee Salary Payroll Tax '!$D$1:$E$7,2,FALSE)</f>
        <v>NonUnion</v>
      </c>
      <c r="D1676" s="61">
        <f t="shared" si="202"/>
        <v>2.98E-2</v>
      </c>
      <c r="E1676" s="351">
        <f>'Employee Salary Payroll Tax '!N1678</f>
        <v>4300.29</v>
      </c>
      <c r="F1676" s="351">
        <f t="shared" si="203"/>
        <v>4428.4386420000001</v>
      </c>
      <c r="G1676" s="352"/>
      <c r="H1676" s="351">
        <f t="shared" si="207"/>
        <v>122899.71</v>
      </c>
      <c r="I1676" s="351">
        <f t="shared" si="204"/>
        <v>128.14864200000011</v>
      </c>
      <c r="J1676" s="351">
        <f t="shared" si="205"/>
        <v>7.9452158040000063</v>
      </c>
      <c r="K1676" s="635">
        <f>SUM('Employee Salary Payroll Tax '!I1678:K1678)</f>
        <v>4060.3600000000006</v>
      </c>
      <c r="L1676" s="635">
        <f>'Employee Salary Payroll Tax '!H1678</f>
        <v>28.66</v>
      </c>
      <c r="M1676" s="293">
        <f t="shared" si="208"/>
        <v>211.26999999999938</v>
      </c>
      <c r="N1676" s="359">
        <f t="shared" si="206"/>
        <v>7.5019211342554915</v>
      </c>
      <c r="O1676" s="331"/>
      <c r="P1676" s="61"/>
      <c r="Q1676" s="294"/>
      <c r="R1676" s="292"/>
      <c r="S1676" s="291"/>
    </row>
    <row r="1677" spans="1:19" ht="14.4">
      <c r="A1677" s="36">
        <f t="shared" si="209"/>
        <v>354</v>
      </c>
      <c r="B1677" s="526"/>
      <c r="C1677" s="36" t="str">
        <f>VLOOKUP('Employee Salary Payroll Tax '!B1679,'Employee Salary Payroll Tax '!$D$1:$E$7,2,FALSE)</f>
        <v>UA</v>
      </c>
      <c r="D1677" s="61">
        <f t="shared" si="202"/>
        <v>0.03</v>
      </c>
      <c r="E1677" s="351">
        <f>'Employee Salary Payroll Tax '!N1679</f>
        <v>83978.1</v>
      </c>
      <c r="F1677" s="351">
        <f t="shared" si="203"/>
        <v>86497.443000000014</v>
      </c>
      <c r="G1677" s="352"/>
      <c r="H1677" s="351">
        <f t="shared" si="207"/>
        <v>43221.899999999994</v>
      </c>
      <c r="I1677" s="351">
        <f t="shared" si="204"/>
        <v>2519.343000000008</v>
      </c>
      <c r="J1677" s="351">
        <f t="shared" si="205"/>
        <v>156.19926600000051</v>
      </c>
      <c r="K1677" s="635">
        <f>SUM('Employee Salary Payroll Tax '!I1679:K1679)</f>
        <v>75913.849999999991</v>
      </c>
      <c r="L1677" s="635">
        <f>'Employee Salary Payroll Tax '!H1679</f>
        <v>1865.48</v>
      </c>
      <c r="M1677" s="293">
        <f t="shared" si="208"/>
        <v>6198.770000000015</v>
      </c>
      <c r="N1677" s="359">
        <f t="shared" si="206"/>
        <v>141.19976099831905</v>
      </c>
      <c r="O1677" s="331"/>
      <c r="P1677" s="61"/>
      <c r="Q1677" s="294"/>
      <c r="R1677" s="292"/>
      <c r="S1677" s="291"/>
    </row>
    <row r="1678" spans="1:19" ht="14.4">
      <c r="A1678" s="36">
        <f t="shared" si="209"/>
        <v>355</v>
      </c>
      <c r="B1678" s="526"/>
      <c r="C1678" s="36" t="str">
        <f>VLOOKUP('Employee Salary Payroll Tax '!B1680,'Employee Salary Payroll Tax '!$D$1:$E$7,2,FALSE)</f>
        <v>IBEW</v>
      </c>
      <c r="D1678" s="61">
        <f t="shared" si="202"/>
        <v>6.875E-3</v>
      </c>
      <c r="E1678" s="351">
        <f>'Employee Salary Payroll Tax '!N1680</f>
        <v>5789.96</v>
      </c>
      <c r="F1678" s="351">
        <f t="shared" si="203"/>
        <v>5829.7659750000003</v>
      </c>
      <c r="G1678" s="352"/>
      <c r="H1678" s="351">
        <f t="shared" si="207"/>
        <v>121410.04</v>
      </c>
      <c r="I1678" s="351">
        <f t="shared" si="204"/>
        <v>39.805975000000217</v>
      </c>
      <c r="J1678" s="351">
        <f t="shared" si="205"/>
        <v>2.4679704500000135</v>
      </c>
      <c r="K1678" s="635">
        <f>SUM('Employee Salary Payroll Tax '!I1680:K1680)</f>
        <v>5789.96</v>
      </c>
      <c r="L1678" s="635">
        <f>'Employee Salary Payroll Tax '!H1680</f>
        <v>0</v>
      </c>
      <c r="M1678" s="293">
        <f t="shared" si="208"/>
        <v>0</v>
      </c>
      <c r="N1678" s="359">
        <f t="shared" si="206"/>
        <v>2.4679704495737633</v>
      </c>
      <c r="O1678" s="331"/>
      <c r="P1678" s="61"/>
      <c r="Q1678" s="294"/>
      <c r="R1678" s="292"/>
      <c r="S1678" s="291"/>
    </row>
    <row r="1679" spans="1:19" ht="14.4">
      <c r="A1679" s="36">
        <f t="shared" si="209"/>
        <v>356</v>
      </c>
      <c r="B1679" s="526"/>
      <c r="C1679" s="36" t="str">
        <f>VLOOKUP('Employee Salary Payroll Tax '!B1681,'Employee Salary Payroll Tax '!$D$1:$E$7,2,FALSE)</f>
        <v>NonUnion</v>
      </c>
      <c r="D1679" s="61">
        <f t="shared" si="202"/>
        <v>2.98E-2</v>
      </c>
      <c r="E1679" s="351">
        <f>'Employee Salary Payroll Tax '!N1681</f>
        <v>50702.22</v>
      </c>
      <c r="F1679" s="351">
        <f t="shared" si="203"/>
        <v>52213.146156000003</v>
      </c>
      <c r="G1679" s="352"/>
      <c r="H1679" s="351">
        <f t="shared" si="207"/>
        <v>76497.78</v>
      </c>
      <c r="I1679" s="351">
        <f t="shared" si="204"/>
        <v>1510.9261560000014</v>
      </c>
      <c r="J1679" s="351">
        <f t="shared" si="205"/>
        <v>93.677421672000079</v>
      </c>
      <c r="K1679" s="635">
        <f>SUM('Employee Salary Payroll Tax '!I1681:K1681)</f>
        <v>34637.71</v>
      </c>
      <c r="L1679" s="635">
        <f>'Employee Salary Payroll Tax '!H1681</f>
        <v>0</v>
      </c>
      <c r="M1679" s="293">
        <f t="shared" si="208"/>
        <v>16064.510000000002</v>
      </c>
      <c r="N1679" s="359">
        <f t="shared" si="206"/>
        <v>63.996632994737844</v>
      </c>
      <c r="O1679" s="331"/>
      <c r="P1679" s="61"/>
      <c r="Q1679" s="294"/>
      <c r="R1679" s="292"/>
      <c r="S1679" s="291"/>
    </row>
    <row r="1680" spans="1:19" ht="14.4">
      <c r="A1680" s="36">
        <f t="shared" si="209"/>
        <v>357</v>
      </c>
      <c r="B1680" s="526"/>
      <c r="C1680" s="36" t="str">
        <f>VLOOKUP('Employee Salary Payroll Tax '!B1682,'Employee Salary Payroll Tax '!$D$1:$E$7,2,FALSE)</f>
        <v>NonUnion</v>
      </c>
      <c r="D1680" s="61">
        <f t="shared" si="202"/>
        <v>2.98E-2</v>
      </c>
      <c r="E1680" s="351">
        <f>'Employee Salary Payroll Tax '!N1682</f>
        <v>81916.78</v>
      </c>
      <c r="F1680" s="351">
        <f t="shared" si="203"/>
        <v>84357.900044000009</v>
      </c>
      <c r="G1680" s="352"/>
      <c r="H1680" s="351">
        <f t="shared" si="207"/>
        <v>45283.22</v>
      </c>
      <c r="I1680" s="351">
        <f t="shared" si="204"/>
        <v>2441.1200440000102</v>
      </c>
      <c r="J1680" s="351">
        <f t="shared" si="205"/>
        <v>151.34944272800064</v>
      </c>
      <c r="K1680" s="635">
        <f>SUM('Employee Salary Payroll Tax '!I1682:K1682)</f>
        <v>71937.38</v>
      </c>
      <c r="L1680" s="635">
        <f>'Employee Salary Payroll Tax '!H1682</f>
        <v>0</v>
      </c>
      <c r="M1680" s="293">
        <f t="shared" si="208"/>
        <v>9979.3999999999942</v>
      </c>
      <c r="N1680" s="359">
        <f t="shared" si="206"/>
        <v>132.91150328637806</v>
      </c>
      <c r="O1680" s="331"/>
      <c r="P1680" s="61"/>
      <c r="Q1680" s="294"/>
      <c r="R1680" s="292"/>
      <c r="S1680" s="291"/>
    </row>
    <row r="1681" spans="1:19" ht="14.4">
      <c r="A1681" s="36">
        <f t="shared" si="209"/>
        <v>358</v>
      </c>
      <c r="B1681" s="526"/>
      <c r="C1681" s="36" t="str">
        <f>VLOOKUP('Employee Salary Payroll Tax '!B1683,'Employee Salary Payroll Tax '!$D$1:$E$7,2,FALSE)</f>
        <v>NonUnion</v>
      </c>
      <c r="D1681" s="61">
        <f t="shared" ref="D1681:D1744" si="210">VLOOKUP(C1681,C$9:D$12,2)</f>
        <v>2.98E-2</v>
      </c>
      <c r="E1681" s="351">
        <f>'Employee Salary Payroll Tax '!N1683</f>
        <v>95448.94</v>
      </c>
      <c r="F1681" s="351">
        <f t="shared" ref="F1681:F1744" si="211">E1681*(1+D1681)</f>
        <v>98293.318412000008</v>
      </c>
      <c r="G1681" s="352"/>
      <c r="H1681" s="351">
        <f t="shared" si="207"/>
        <v>31751.059999999998</v>
      </c>
      <c r="I1681" s="351">
        <f t="shared" ref="I1681:I1744" si="212">F1681-E1681</f>
        <v>2844.3784120000055</v>
      </c>
      <c r="J1681" s="351">
        <f t="shared" ref="J1681:J1744" si="213">IF(H1681&gt;I1681,I1681*$J$12,H1681*$J$12)</f>
        <v>176.35146154400033</v>
      </c>
      <c r="K1681" s="635">
        <f>SUM('Employee Salary Payroll Tax '!I1683:K1683)</f>
        <v>71249.61</v>
      </c>
      <c r="L1681" s="635">
        <f>'Employee Salary Payroll Tax '!H1683</f>
        <v>0</v>
      </c>
      <c r="M1681" s="293">
        <f t="shared" si="208"/>
        <v>24199.33</v>
      </c>
      <c r="N1681" s="359">
        <f t="shared" ref="N1681:N1744" si="214">J1681*K1681/(SUM(K1681:M1681)+0.000001)</f>
        <v>131.64077943462109</v>
      </c>
      <c r="O1681" s="331"/>
      <c r="P1681" s="61"/>
      <c r="Q1681" s="294"/>
      <c r="R1681" s="292"/>
      <c r="S1681" s="291"/>
    </row>
    <row r="1682" spans="1:19" ht="14.4">
      <c r="A1682" s="36">
        <f t="shared" si="209"/>
        <v>359</v>
      </c>
      <c r="B1682" s="526"/>
      <c r="C1682" s="36" t="str">
        <f>VLOOKUP('Employee Salary Payroll Tax '!B1684,'Employee Salary Payroll Tax '!$D$1:$E$7,2,FALSE)</f>
        <v>NonUnion</v>
      </c>
      <c r="D1682" s="61">
        <f t="shared" si="210"/>
        <v>2.98E-2</v>
      </c>
      <c r="E1682" s="351">
        <f>'Employee Salary Payroll Tax '!N1684</f>
        <v>10573.93</v>
      </c>
      <c r="F1682" s="351">
        <f t="shared" si="211"/>
        <v>10889.033114000002</v>
      </c>
      <c r="G1682" s="352"/>
      <c r="H1682" s="351">
        <f t="shared" ref="H1682:H1745" si="215">IF(E1682&gt;$H$12,0,$H$12-E1682)</f>
        <v>116626.07</v>
      </c>
      <c r="I1682" s="351">
        <f t="shared" si="212"/>
        <v>315.10311400000137</v>
      </c>
      <c r="J1682" s="351">
        <f t="shared" si="213"/>
        <v>19.536393068000084</v>
      </c>
      <c r="K1682" s="635">
        <f>SUM('Employee Salary Payroll Tax '!I1684:K1684)</f>
        <v>4932.6899999999996</v>
      </c>
      <c r="L1682" s="635">
        <f>'Employee Salary Payroll Tax '!H1684</f>
        <v>5482.71</v>
      </c>
      <c r="M1682" s="293">
        <f t="shared" ref="M1682:M1745" si="216">E1682-K1682-L1682</f>
        <v>158.53000000000065</v>
      </c>
      <c r="N1682" s="359">
        <f t="shared" si="214"/>
        <v>9.1136380431381401</v>
      </c>
      <c r="O1682" s="331"/>
      <c r="P1682" s="61"/>
      <c r="Q1682" s="294"/>
      <c r="R1682" s="292"/>
      <c r="S1682" s="291"/>
    </row>
    <row r="1683" spans="1:19" ht="14.4">
      <c r="A1683" s="36">
        <f t="shared" si="209"/>
        <v>360</v>
      </c>
      <c r="B1683" s="526"/>
      <c r="C1683" s="36" t="str">
        <f>VLOOKUP('Employee Salary Payroll Tax '!B1685,'Employee Salary Payroll Tax '!$D$1:$E$7,2,FALSE)</f>
        <v>Not Assigned</v>
      </c>
      <c r="D1683" s="61">
        <f t="shared" si="210"/>
        <v>0</v>
      </c>
      <c r="E1683" s="351">
        <f>'Employee Salary Payroll Tax '!N1685</f>
        <v>0</v>
      </c>
      <c r="F1683" s="351">
        <f t="shared" si="211"/>
        <v>0</v>
      </c>
      <c r="G1683" s="352"/>
      <c r="H1683" s="351">
        <f t="shared" si="215"/>
        <v>127200</v>
      </c>
      <c r="I1683" s="351">
        <f t="shared" si="212"/>
        <v>0</v>
      </c>
      <c r="J1683" s="351">
        <f t="shared" si="213"/>
        <v>0</v>
      </c>
      <c r="K1683" s="635">
        <f>SUM('Employee Salary Payroll Tax '!I1685:K1685)</f>
        <v>-34.33</v>
      </c>
      <c r="L1683" s="635">
        <f>'Employee Salary Payroll Tax '!H1685</f>
        <v>34.33</v>
      </c>
      <c r="M1683" s="293">
        <f t="shared" si="216"/>
        <v>0</v>
      </c>
      <c r="N1683" s="359">
        <f t="shared" si="214"/>
        <v>0</v>
      </c>
      <c r="O1683" s="331"/>
      <c r="P1683" s="61"/>
      <c r="Q1683" s="294"/>
      <c r="R1683" s="292"/>
      <c r="S1683" s="291"/>
    </row>
    <row r="1684" spans="1:19" ht="14.4">
      <c r="A1684" s="36">
        <f t="shared" si="209"/>
        <v>361</v>
      </c>
      <c r="B1684" s="526"/>
      <c r="C1684" s="36" t="str">
        <f>VLOOKUP('Employee Salary Payroll Tax '!B1686,'Employee Salary Payroll Tax '!$D$1:$E$7,2,FALSE)</f>
        <v>NonUnion</v>
      </c>
      <c r="D1684" s="61">
        <f t="shared" si="210"/>
        <v>2.98E-2</v>
      </c>
      <c r="E1684" s="351">
        <f>'Employee Salary Payroll Tax '!N1686</f>
        <v>53639.76</v>
      </c>
      <c r="F1684" s="351">
        <f t="shared" si="211"/>
        <v>55238.224848000005</v>
      </c>
      <c r="G1684" s="352"/>
      <c r="H1684" s="351">
        <f t="shared" si="215"/>
        <v>73560.239999999991</v>
      </c>
      <c r="I1684" s="351">
        <f t="shared" si="212"/>
        <v>1598.4648480000033</v>
      </c>
      <c r="J1684" s="351">
        <f t="shared" si="213"/>
        <v>99.104820576000208</v>
      </c>
      <c r="K1684" s="635">
        <f>SUM('Employee Salary Payroll Tax '!I1686:K1686)</f>
        <v>44020.25</v>
      </c>
      <c r="L1684" s="635">
        <f>'Employee Salary Payroll Tax '!H1686</f>
        <v>0</v>
      </c>
      <c r="M1684" s="293">
        <f t="shared" si="216"/>
        <v>9619.510000000002</v>
      </c>
      <c r="N1684" s="359">
        <f t="shared" si="214"/>
        <v>81.331813898483901</v>
      </c>
      <c r="O1684" s="331"/>
      <c r="P1684" s="61"/>
      <c r="Q1684" s="294"/>
      <c r="R1684" s="292"/>
      <c r="S1684" s="291"/>
    </row>
    <row r="1685" spans="1:19" ht="14.4">
      <c r="A1685" s="36">
        <f t="shared" si="209"/>
        <v>362</v>
      </c>
      <c r="B1685" s="526"/>
      <c r="C1685" s="36" t="str">
        <f>VLOOKUP('Employee Salary Payroll Tax '!B1687,'Employee Salary Payroll Tax '!$D$1:$E$7,2,FALSE)</f>
        <v>IBEW</v>
      </c>
      <c r="D1685" s="61">
        <f t="shared" si="210"/>
        <v>6.875E-3</v>
      </c>
      <c r="E1685" s="351">
        <f>'Employee Salary Payroll Tax '!N1687</f>
        <v>80401.039999999994</v>
      </c>
      <c r="F1685" s="351">
        <f t="shared" si="211"/>
        <v>80953.797149999984</v>
      </c>
      <c r="G1685" s="352"/>
      <c r="H1685" s="351">
        <f t="shared" si="215"/>
        <v>46798.960000000006</v>
      </c>
      <c r="I1685" s="351">
        <f t="shared" si="212"/>
        <v>552.75714999999036</v>
      </c>
      <c r="J1685" s="351">
        <f t="shared" si="213"/>
        <v>34.270943299999402</v>
      </c>
      <c r="K1685" s="635">
        <f>SUM('Employee Salary Payroll Tax '!I1687:K1687)</f>
        <v>59965.62</v>
      </c>
      <c r="L1685" s="635">
        <f>'Employee Salary Payroll Tax '!H1687</f>
        <v>0</v>
      </c>
      <c r="M1685" s="293">
        <f t="shared" si="216"/>
        <v>20435.419999999991</v>
      </c>
      <c r="N1685" s="359">
        <f t="shared" si="214"/>
        <v>25.560345524681647</v>
      </c>
      <c r="O1685" s="331"/>
      <c r="P1685" s="61"/>
      <c r="Q1685" s="294"/>
      <c r="R1685" s="292"/>
      <c r="S1685" s="291"/>
    </row>
    <row r="1686" spans="1:19" ht="14.4">
      <c r="A1686" s="36">
        <f t="shared" si="209"/>
        <v>363</v>
      </c>
      <c r="B1686" s="526"/>
      <c r="C1686" s="36" t="str">
        <f>VLOOKUP('Employee Salary Payroll Tax '!B1688,'Employee Salary Payroll Tax '!$D$1:$E$7,2,FALSE)</f>
        <v>IBEW</v>
      </c>
      <c r="D1686" s="61">
        <f t="shared" si="210"/>
        <v>6.875E-3</v>
      </c>
      <c r="E1686" s="351">
        <f>'Employee Salary Payroll Tax '!N1688</f>
        <v>144.08000000000001</v>
      </c>
      <c r="F1686" s="351">
        <f t="shared" si="211"/>
        <v>145.07055</v>
      </c>
      <c r="G1686" s="352"/>
      <c r="H1686" s="351">
        <f t="shared" si="215"/>
        <v>127055.92</v>
      </c>
      <c r="I1686" s="351">
        <f t="shared" si="212"/>
        <v>0.99054999999998472</v>
      </c>
      <c r="J1686" s="351">
        <f t="shared" si="213"/>
        <v>6.1414099999999056E-2</v>
      </c>
      <c r="K1686" s="635">
        <f>SUM('Employee Salary Payroll Tax '!I1688:K1688)</f>
        <v>144.08000000000001</v>
      </c>
      <c r="L1686" s="635">
        <f>'Employee Salary Payroll Tax '!H1688</f>
        <v>0</v>
      </c>
      <c r="M1686" s="293">
        <f t="shared" si="216"/>
        <v>0</v>
      </c>
      <c r="N1686" s="359">
        <f t="shared" si="214"/>
        <v>6.1414099573749062E-2</v>
      </c>
      <c r="O1686" s="331"/>
      <c r="P1686" s="61"/>
      <c r="Q1686" s="294"/>
      <c r="R1686" s="292"/>
      <c r="S1686" s="291"/>
    </row>
    <row r="1687" spans="1:19" ht="14.4">
      <c r="A1687" s="36">
        <f t="shared" si="209"/>
        <v>364</v>
      </c>
      <c r="B1687" s="526"/>
      <c r="C1687" s="36" t="str">
        <f>VLOOKUP('Employee Salary Payroll Tax '!B1689,'Employee Salary Payroll Tax '!$D$1:$E$7,2,FALSE)</f>
        <v>NonUnion</v>
      </c>
      <c r="D1687" s="61">
        <f t="shared" si="210"/>
        <v>2.98E-2</v>
      </c>
      <c r="E1687" s="351">
        <f>'Employee Salary Payroll Tax '!N1689</f>
        <v>75745.740000000005</v>
      </c>
      <c r="F1687" s="351">
        <f t="shared" si="211"/>
        <v>78002.963052000006</v>
      </c>
      <c r="G1687" s="352"/>
      <c r="H1687" s="351">
        <f t="shared" si="215"/>
        <v>51454.259999999995</v>
      </c>
      <c r="I1687" s="351">
        <f t="shared" si="212"/>
        <v>2257.2230520000012</v>
      </c>
      <c r="J1687" s="351">
        <f t="shared" si="213"/>
        <v>139.94782922400006</v>
      </c>
      <c r="K1687" s="635">
        <f>SUM('Employee Salary Payroll Tax '!I1689:K1689)</f>
        <v>58290.879999999997</v>
      </c>
      <c r="L1687" s="635">
        <f>'Employee Salary Payroll Tax '!H1689</f>
        <v>0</v>
      </c>
      <c r="M1687" s="293">
        <f t="shared" si="216"/>
        <v>17454.860000000008</v>
      </c>
      <c r="N1687" s="359">
        <f t="shared" si="214"/>
        <v>107.6982298865782</v>
      </c>
      <c r="O1687" s="331"/>
      <c r="P1687" s="61"/>
      <c r="Q1687" s="294"/>
      <c r="R1687" s="292"/>
      <c r="S1687" s="291"/>
    </row>
    <row r="1688" spans="1:19" ht="14.4">
      <c r="A1688" s="36">
        <f t="shared" si="209"/>
        <v>365</v>
      </c>
      <c r="B1688" s="526"/>
      <c r="C1688" s="36" t="str">
        <f>VLOOKUP('Employee Salary Payroll Tax '!B1690,'Employee Salary Payroll Tax '!$D$1:$E$7,2,FALSE)</f>
        <v>IBEW</v>
      </c>
      <c r="D1688" s="61">
        <f t="shared" si="210"/>
        <v>6.875E-3</v>
      </c>
      <c r="E1688" s="351">
        <f>'Employee Salary Payroll Tax '!N1690</f>
        <v>56713.97</v>
      </c>
      <c r="F1688" s="351">
        <f t="shared" si="211"/>
        <v>57103.878543749997</v>
      </c>
      <c r="G1688" s="352"/>
      <c r="H1688" s="351">
        <f t="shared" si="215"/>
        <v>70486.03</v>
      </c>
      <c r="I1688" s="351">
        <f t="shared" si="212"/>
        <v>389.90854374999617</v>
      </c>
      <c r="J1688" s="351">
        <f t="shared" si="213"/>
        <v>24.174329712499762</v>
      </c>
      <c r="K1688" s="635">
        <f>SUM('Employee Salary Payroll Tax '!I1690:K1690)</f>
        <v>56713.97</v>
      </c>
      <c r="L1688" s="635">
        <f>'Employee Salary Payroll Tax '!H1690</f>
        <v>0</v>
      </c>
      <c r="M1688" s="293">
        <f t="shared" si="216"/>
        <v>0</v>
      </c>
      <c r="N1688" s="359">
        <f t="shared" si="214"/>
        <v>24.174329712073511</v>
      </c>
      <c r="O1688" s="331"/>
      <c r="P1688" s="61"/>
      <c r="Q1688" s="294"/>
      <c r="R1688" s="292"/>
      <c r="S1688" s="291"/>
    </row>
    <row r="1689" spans="1:19" ht="14.4">
      <c r="A1689" s="36">
        <f t="shared" si="209"/>
        <v>366</v>
      </c>
      <c r="B1689" s="526"/>
      <c r="C1689" s="36" t="str">
        <f>VLOOKUP('Employee Salary Payroll Tax '!B1691,'Employee Salary Payroll Tax '!$D$1:$E$7,2,FALSE)</f>
        <v>NonUnion</v>
      </c>
      <c r="D1689" s="61">
        <f t="shared" si="210"/>
        <v>2.98E-2</v>
      </c>
      <c r="E1689" s="351">
        <f>'Employee Salary Payroll Tax '!N1691</f>
        <v>53589.31</v>
      </c>
      <c r="F1689" s="351">
        <f t="shared" si="211"/>
        <v>55186.271438000003</v>
      </c>
      <c r="G1689" s="352"/>
      <c r="H1689" s="351">
        <f t="shared" si="215"/>
        <v>73610.69</v>
      </c>
      <c r="I1689" s="351">
        <f t="shared" si="212"/>
        <v>1596.9614380000057</v>
      </c>
      <c r="J1689" s="351">
        <f t="shared" si="213"/>
        <v>99.011609156000361</v>
      </c>
      <c r="K1689" s="635">
        <f>SUM('Employee Salary Payroll Tax '!I1691:K1691)</f>
        <v>0.18</v>
      </c>
      <c r="L1689" s="635">
        <f>'Employee Salary Payroll Tax '!H1691</f>
        <v>0</v>
      </c>
      <c r="M1689" s="293">
        <f t="shared" si="216"/>
        <v>53589.13</v>
      </c>
      <c r="N1689" s="359">
        <f t="shared" si="214"/>
        <v>3.3256799999379532E-4</v>
      </c>
      <c r="O1689" s="331"/>
      <c r="P1689" s="61"/>
      <c r="Q1689" s="294"/>
      <c r="R1689" s="292"/>
      <c r="S1689" s="291"/>
    </row>
    <row r="1690" spans="1:19" ht="14.4">
      <c r="A1690" s="36">
        <f t="shared" si="209"/>
        <v>367</v>
      </c>
      <c r="B1690" s="526"/>
      <c r="C1690" s="36" t="str">
        <f>VLOOKUP('Employee Salary Payroll Tax '!B1692,'Employee Salary Payroll Tax '!$D$1:$E$7,2,FALSE)</f>
        <v>NonUnion</v>
      </c>
      <c r="D1690" s="61">
        <f t="shared" si="210"/>
        <v>2.98E-2</v>
      </c>
      <c r="E1690" s="351">
        <f>'Employee Salary Payroll Tax '!N1692</f>
        <v>44459.31</v>
      </c>
      <c r="F1690" s="351">
        <f t="shared" si="211"/>
        <v>45784.197438000003</v>
      </c>
      <c r="G1690" s="352"/>
      <c r="H1690" s="351">
        <f t="shared" si="215"/>
        <v>82740.69</v>
      </c>
      <c r="I1690" s="351">
        <f t="shared" si="212"/>
        <v>1324.8874380000052</v>
      </c>
      <c r="J1690" s="351">
        <f t="shared" si="213"/>
        <v>82.143021156000316</v>
      </c>
      <c r="K1690" s="635">
        <f>SUM('Employee Salary Payroll Tax '!I1692:K1692)</f>
        <v>8143.87</v>
      </c>
      <c r="L1690" s="635">
        <f>'Employee Salary Payroll Tax '!H1692</f>
        <v>0</v>
      </c>
      <c r="M1690" s="293">
        <f t="shared" si="216"/>
        <v>36315.439999999995</v>
      </c>
      <c r="N1690" s="359">
        <f t="shared" si="214"/>
        <v>15.046614211661621</v>
      </c>
      <c r="O1690" s="331"/>
      <c r="P1690" s="61"/>
      <c r="Q1690" s="294"/>
      <c r="R1690" s="292"/>
      <c r="S1690" s="291"/>
    </row>
    <row r="1691" spans="1:19" ht="14.4">
      <c r="A1691" s="36">
        <f t="shared" si="209"/>
        <v>368</v>
      </c>
      <c r="B1691" s="526"/>
      <c r="C1691" s="36" t="str">
        <f>VLOOKUP('Employee Salary Payroll Tax '!B1693,'Employee Salary Payroll Tax '!$D$1:$E$7,2,FALSE)</f>
        <v>UA</v>
      </c>
      <c r="D1691" s="61">
        <f t="shared" si="210"/>
        <v>0.03</v>
      </c>
      <c r="E1691" s="351">
        <f>'Employee Salary Payroll Tax '!N1693</f>
        <v>79547.92</v>
      </c>
      <c r="F1691" s="351">
        <f t="shared" si="211"/>
        <v>81934.357600000003</v>
      </c>
      <c r="G1691" s="352"/>
      <c r="H1691" s="351">
        <f t="shared" si="215"/>
        <v>47652.08</v>
      </c>
      <c r="I1691" s="351">
        <f t="shared" si="212"/>
        <v>2386.4376000000047</v>
      </c>
      <c r="J1691" s="351">
        <f t="shared" si="213"/>
        <v>147.95913120000029</v>
      </c>
      <c r="K1691" s="635">
        <f>SUM('Employee Salary Payroll Tax '!I1693:K1693)</f>
        <v>70871.62</v>
      </c>
      <c r="L1691" s="635">
        <f>'Employee Salary Payroll Tax '!H1693</f>
        <v>1499.97</v>
      </c>
      <c r="M1691" s="293">
        <f t="shared" si="216"/>
        <v>7176.3300000000027</v>
      </c>
      <c r="N1691" s="359">
        <f t="shared" si="214"/>
        <v>131.82121319834312</v>
      </c>
      <c r="O1691" s="331"/>
      <c r="P1691" s="61"/>
      <c r="Q1691" s="294"/>
      <c r="R1691" s="292"/>
      <c r="S1691" s="291"/>
    </row>
    <row r="1692" spans="1:19" ht="14.4">
      <c r="A1692" s="36">
        <f t="shared" si="209"/>
        <v>369</v>
      </c>
      <c r="B1692" s="526"/>
      <c r="C1692" s="36" t="str">
        <f>VLOOKUP('Employee Salary Payroll Tax '!B1694,'Employee Salary Payroll Tax '!$D$1:$E$7,2,FALSE)</f>
        <v>NonUnion</v>
      </c>
      <c r="D1692" s="61">
        <f t="shared" si="210"/>
        <v>2.98E-2</v>
      </c>
      <c r="E1692" s="351">
        <f>'Employee Salary Payroll Tax '!N1694</f>
        <v>82995.66</v>
      </c>
      <c r="F1692" s="351">
        <f t="shared" si="211"/>
        <v>85468.930668000001</v>
      </c>
      <c r="G1692" s="352"/>
      <c r="H1692" s="351">
        <f t="shared" si="215"/>
        <v>44204.34</v>
      </c>
      <c r="I1692" s="351">
        <f t="shared" si="212"/>
        <v>2473.2706679999974</v>
      </c>
      <c r="J1692" s="351">
        <f t="shared" si="213"/>
        <v>153.34278141599984</v>
      </c>
      <c r="K1692" s="635">
        <f>SUM('Employee Salary Payroll Tax '!I1694:K1694)</f>
        <v>19380.140000000003</v>
      </c>
      <c r="L1692" s="635">
        <f>'Employee Salary Payroll Tax '!H1694</f>
        <v>0</v>
      </c>
      <c r="M1692" s="293">
        <f t="shared" si="216"/>
        <v>63615.520000000004</v>
      </c>
      <c r="N1692" s="359">
        <f t="shared" si="214"/>
        <v>35.806746663568539</v>
      </c>
      <c r="O1692" s="331"/>
      <c r="P1692" s="61"/>
      <c r="Q1692" s="294"/>
      <c r="R1692" s="292"/>
      <c r="S1692" s="291"/>
    </row>
    <row r="1693" spans="1:19" ht="14.4">
      <c r="A1693" s="36">
        <f t="shared" si="209"/>
        <v>370</v>
      </c>
      <c r="B1693" s="526"/>
      <c r="C1693" s="36" t="str">
        <f>VLOOKUP('Employee Salary Payroll Tax '!B1695,'Employee Salary Payroll Tax '!$D$1:$E$7,2,FALSE)</f>
        <v>NonUnion</v>
      </c>
      <c r="D1693" s="61">
        <f t="shared" si="210"/>
        <v>2.98E-2</v>
      </c>
      <c r="E1693" s="351">
        <f>'Employee Salary Payroll Tax '!N1695</f>
        <v>27810.45</v>
      </c>
      <c r="F1693" s="351">
        <f t="shared" si="211"/>
        <v>28639.201410000001</v>
      </c>
      <c r="G1693" s="352"/>
      <c r="H1693" s="351">
        <f t="shared" si="215"/>
        <v>99389.55</v>
      </c>
      <c r="I1693" s="351">
        <f t="shared" si="212"/>
        <v>828.75141000000076</v>
      </c>
      <c r="J1693" s="351">
        <f t="shared" si="213"/>
        <v>51.38258742000005</v>
      </c>
      <c r="K1693" s="635">
        <f>SUM('Employee Salary Payroll Tax '!I1695:K1695)</f>
        <v>23124.23</v>
      </c>
      <c r="L1693" s="635">
        <f>'Employee Salary Payroll Tax '!H1695</f>
        <v>709.64</v>
      </c>
      <c r="M1693" s="293">
        <f t="shared" si="216"/>
        <v>3976.5800000000013</v>
      </c>
      <c r="N1693" s="359">
        <f t="shared" si="214"/>
        <v>42.724327346463774</v>
      </c>
      <c r="O1693" s="331"/>
      <c r="P1693" s="61"/>
      <c r="Q1693" s="294"/>
      <c r="R1693" s="292"/>
      <c r="S1693" s="291"/>
    </row>
    <row r="1694" spans="1:19" ht="14.4">
      <c r="A1694" s="36">
        <f t="shared" si="209"/>
        <v>371</v>
      </c>
      <c r="B1694" s="526"/>
      <c r="C1694" s="36" t="str">
        <f>VLOOKUP('Employee Salary Payroll Tax '!B1696,'Employee Salary Payroll Tax '!$D$1:$E$7,2,FALSE)</f>
        <v>NonUnion</v>
      </c>
      <c r="D1694" s="61">
        <f t="shared" si="210"/>
        <v>2.98E-2</v>
      </c>
      <c r="E1694" s="351">
        <f>'Employee Salary Payroll Tax '!N1696</f>
        <v>7775.26</v>
      </c>
      <c r="F1694" s="351">
        <f t="shared" si="211"/>
        <v>8006.9627480000008</v>
      </c>
      <c r="G1694" s="352"/>
      <c r="H1694" s="351">
        <f t="shared" si="215"/>
        <v>119424.74</v>
      </c>
      <c r="I1694" s="351">
        <f t="shared" si="212"/>
        <v>231.70274800000061</v>
      </c>
      <c r="J1694" s="351">
        <f t="shared" si="213"/>
        <v>14.365570376000038</v>
      </c>
      <c r="K1694" s="635">
        <f>SUM('Employee Salary Payroll Tax '!I1696:K1696)</f>
        <v>4828.43</v>
      </c>
      <c r="L1694" s="635">
        <f>'Employee Salary Payroll Tax '!H1696</f>
        <v>0</v>
      </c>
      <c r="M1694" s="293">
        <f t="shared" si="216"/>
        <v>2946.83</v>
      </c>
      <c r="N1694" s="359">
        <f t="shared" si="214"/>
        <v>8.9210072668526657</v>
      </c>
      <c r="O1694" s="331"/>
      <c r="P1694" s="61"/>
      <c r="Q1694" s="294"/>
      <c r="R1694" s="292"/>
      <c r="S1694" s="291"/>
    </row>
    <row r="1695" spans="1:19" ht="14.4">
      <c r="A1695" s="36">
        <f t="shared" si="209"/>
        <v>372</v>
      </c>
      <c r="B1695" s="526"/>
      <c r="C1695" s="36" t="str">
        <f>VLOOKUP('Employee Salary Payroll Tax '!B1697,'Employee Salary Payroll Tax '!$D$1:$E$7,2,FALSE)</f>
        <v>NonUnion</v>
      </c>
      <c r="D1695" s="61">
        <f t="shared" si="210"/>
        <v>2.98E-2</v>
      </c>
      <c r="E1695" s="351">
        <f>'Employee Salary Payroll Tax '!N1697</f>
        <v>66835.39</v>
      </c>
      <c r="F1695" s="351">
        <f t="shared" si="211"/>
        <v>68827.084622000009</v>
      </c>
      <c r="G1695" s="352"/>
      <c r="H1695" s="351">
        <f t="shared" si="215"/>
        <v>60364.61</v>
      </c>
      <c r="I1695" s="351">
        <f t="shared" si="212"/>
        <v>1991.69462200001</v>
      </c>
      <c r="J1695" s="351">
        <f t="shared" si="213"/>
        <v>123.48506656400062</v>
      </c>
      <c r="K1695" s="635">
        <f>SUM('Employee Salary Payroll Tax '!I1697:K1697)</f>
        <v>17745.52</v>
      </c>
      <c r="L1695" s="635">
        <f>'Employee Salary Payroll Tax '!H1697</f>
        <v>0</v>
      </c>
      <c r="M1695" s="293">
        <f t="shared" si="216"/>
        <v>49089.869999999995</v>
      </c>
      <c r="N1695" s="359">
        <f t="shared" si="214"/>
        <v>32.786622751509611</v>
      </c>
      <c r="O1695" s="331"/>
      <c r="P1695" s="61"/>
      <c r="Q1695" s="294"/>
      <c r="R1695" s="292"/>
      <c r="S1695" s="291"/>
    </row>
    <row r="1696" spans="1:19" ht="14.4">
      <c r="A1696" s="36">
        <f t="shared" si="209"/>
        <v>373</v>
      </c>
      <c r="B1696" s="526"/>
      <c r="C1696" s="36" t="str">
        <f>VLOOKUP('Employee Salary Payroll Tax '!B1698,'Employee Salary Payroll Tax '!$D$1:$E$7,2,FALSE)</f>
        <v>NonUnion</v>
      </c>
      <c r="D1696" s="61">
        <f t="shared" si="210"/>
        <v>2.98E-2</v>
      </c>
      <c r="E1696" s="351">
        <f>'Employee Salary Payroll Tax '!N1698</f>
        <v>13534.07</v>
      </c>
      <c r="F1696" s="351">
        <f t="shared" si="211"/>
        <v>13937.385286000001</v>
      </c>
      <c r="G1696" s="352"/>
      <c r="H1696" s="351">
        <f t="shared" si="215"/>
        <v>113665.93</v>
      </c>
      <c r="I1696" s="351">
        <f t="shared" si="212"/>
        <v>403.31528600000092</v>
      </c>
      <c r="J1696" s="351">
        <f t="shared" si="213"/>
        <v>25.005547732000057</v>
      </c>
      <c r="K1696" s="635">
        <f>SUM('Employee Salary Payroll Tax '!I1698:K1698)</f>
        <v>2587.52</v>
      </c>
      <c r="L1696" s="635">
        <f>'Employee Salary Payroll Tax '!H1698</f>
        <v>0</v>
      </c>
      <c r="M1696" s="293">
        <f t="shared" si="216"/>
        <v>10946.55</v>
      </c>
      <c r="N1696" s="359">
        <f t="shared" si="214"/>
        <v>4.7807019516467761</v>
      </c>
      <c r="O1696" s="331"/>
      <c r="P1696" s="61"/>
      <c r="Q1696" s="294"/>
      <c r="R1696" s="292"/>
      <c r="S1696" s="291"/>
    </row>
    <row r="1697" spans="1:19" ht="14.4">
      <c r="A1697" s="36">
        <f t="shared" si="209"/>
        <v>374</v>
      </c>
      <c r="B1697" s="526"/>
      <c r="C1697" s="36" t="str">
        <f>VLOOKUP('Employee Salary Payroll Tax '!B1699,'Employee Salary Payroll Tax '!$D$1:$E$7,2,FALSE)</f>
        <v>IBEW</v>
      </c>
      <c r="D1697" s="61">
        <f t="shared" si="210"/>
        <v>6.875E-3</v>
      </c>
      <c r="E1697" s="351">
        <f>'Employee Salary Payroll Tax '!N1699</f>
        <v>166331.70000000001</v>
      </c>
      <c r="F1697" s="351">
        <f t="shared" si="211"/>
        <v>167475.23043749999</v>
      </c>
      <c r="G1697" s="352"/>
      <c r="H1697" s="351">
        <f t="shared" si="215"/>
        <v>0</v>
      </c>
      <c r="I1697" s="351">
        <f t="shared" si="212"/>
        <v>1143.5304374999832</v>
      </c>
      <c r="J1697" s="351">
        <f t="shared" si="213"/>
        <v>0</v>
      </c>
      <c r="K1697" s="635">
        <f>SUM('Employee Salary Payroll Tax '!I1699:K1699)</f>
        <v>32312.69</v>
      </c>
      <c r="L1697" s="635">
        <f>'Employee Salary Payroll Tax '!H1699</f>
        <v>0</v>
      </c>
      <c r="M1697" s="293">
        <f t="shared" si="216"/>
        <v>134019.01</v>
      </c>
      <c r="N1697" s="359">
        <f t="shared" si="214"/>
        <v>0</v>
      </c>
      <c r="O1697" s="331"/>
      <c r="P1697" s="61"/>
      <c r="Q1697" s="294"/>
      <c r="R1697" s="292"/>
      <c r="S1697" s="291"/>
    </row>
    <row r="1698" spans="1:19" ht="14.4">
      <c r="A1698" s="36">
        <f t="shared" si="209"/>
        <v>375</v>
      </c>
      <c r="B1698" s="526"/>
      <c r="C1698" s="36" t="str">
        <f>VLOOKUP('Employee Salary Payroll Tax '!B1700,'Employee Salary Payroll Tax '!$D$1:$E$7,2,FALSE)</f>
        <v>NonUnion</v>
      </c>
      <c r="D1698" s="61">
        <f t="shared" si="210"/>
        <v>2.98E-2</v>
      </c>
      <c r="E1698" s="351">
        <f>'Employee Salary Payroll Tax '!N1700</f>
        <v>1937.69</v>
      </c>
      <c r="F1698" s="351">
        <f t="shared" si="211"/>
        <v>1995.433162</v>
      </c>
      <c r="G1698" s="352"/>
      <c r="H1698" s="351">
        <f t="shared" si="215"/>
        <v>125262.31</v>
      </c>
      <c r="I1698" s="351">
        <f t="shared" si="212"/>
        <v>57.743161999999984</v>
      </c>
      <c r="J1698" s="351">
        <f t="shared" si="213"/>
        <v>3.5800760439999988</v>
      </c>
      <c r="K1698" s="635">
        <f>SUM('Employee Salary Payroll Tax '!I1700:K1700)</f>
        <v>1690.27</v>
      </c>
      <c r="L1698" s="635">
        <f>'Employee Salary Payroll Tax '!H1700</f>
        <v>0</v>
      </c>
      <c r="M1698" s="293">
        <f t="shared" si="216"/>
        <v>247.42000000000007</v>
      </c>
      <c r="N1698" s="359">
        <f t="shared" si="214"/>
        <v>3.122942850388315</v>
      </c>
      <c r="O1698" s="331"/>
      <c r="P1698" s="61"/>
      <c r="Q1698" s="294"/>
      <c r="R1698" s="292"/>
      <c r="S1698" s="291"/>
    </row>
    <row r="1699" spans="1:19" ht="14.4">
      <c r="A1699" s="36">
        <f t="shared" si="209"/>
        <v>376</v>
      </c>
      <c r="B1699" s="526"/>
      <c r="C1699" s="36" t="str">
        <f>VLOOKUP('Employee Salary Payroll Tax '!B1701,'Employee Salary Payroll Tax '!$D$1:$E$7,2,FALSE)</f>
        <v>NonUnion</v>
      </c>
      <c r="D1699" s="61">
        <f t="shared" si="210"/>
        <v>2.98E-2</v>
      </c>
      <c r="E1699" s="351">
        <f>'Employee Salary Payroll Tax '!N1701</f>
        <v>111054.49</v>
      </c>
      <c r="F1699" s="351">
        <f t="shared" si="211"/>
        <v>114363.91380200001</v>
      </c>
      <c r="G1699" s="352"/>
      <c r="H1699" s="351">
        <f t="shared" si="215"/>
        <v>16145.509999999995</v>
      </c>
      <c r="I1699" s="351">
        <f t="shared" si="212"/>
        <v>3309.4238020000048</v>
      </c>
      <c r="J1699" s="351">
        <f t="shared" si="213"/>
        <v>205.18427572400029</v>
      </c>
      <c r="K1699" s="635">
        <f>SUM('Employee Salary Payroll Tax '!I1701:K1701)</f>
        <v>46282.64</v>
      </c>
      <c r="L1699" s="635">
        <f>'Employee Salary Payroll Tax '!H1701</f>
        <v>0</v>
      </c>
      <c r="M1699" s="293">
        <f t="shared" si="216"/>
        <v>64771.850000000006</v>
      </c>
      <c r="N1699" s="359">
        <f t="shared" si="214"/>
        <v>85.51180566323012</v>
      </c>
      <c r="O1699" s="331"/>
      <c r="P1699" s="61"/>
      <c r="Q1699" s="294"/>
      <c r="R1699" s="292"/>
      <c r="S1699" s="291"/>
    </row>
    <row r="1700" spans="1:19" ht="14.4">
      <c r="A1700" s="36">
        <f t="shared" si="209"/>
        <v>377</v>
      </c>
      <c r="B1700" s="526"/>
      <c r="C1700" s="36" t="str">
        <f>VLOOKUP('Employee Salary Payroll Tax '!B1702,'Employee Salary Payroll Tax '!$D$1:$E$7,2,FALSE)</f>
        <v>IBEW</v>
      </c>
      <c r="D1700" s="61">
        <f t="shared" si="210"/>
        <v>6.875E-3</v>
      </c>
      <c r="E1700" s="351">
        <f>'Employee Salary Payroll Tax '!N1702</f>
        <v>110015.05</v>
      </c>
      <c r="F1700" s="351">
        <f t="shared" si="211"/>
        <v>110771.40346875</v>
      </c>
      <c r="G1700" s="352"/>
      <c r="H1700" s="351">
        <f t="shared" si="215"/>
        <v>17184.949999999997</v>
      </c>
      <c r="I1700" s="351">
        <f t="shared" si="212"/>
        <v>756.35346874999232</v>
      </c>
      <c r="J1700" s="351">
        <f t="shared" si="213"/>
        <v>46.893915062499524</v>
      </c>
      <c r="K1700" s="635">
        <f>SUM('Employee Salary Payroll Tax '!I1702:K1702)</f>
        <v>14850.550000000001</v>
      </c>
      <c r="L1700" s="635">
        <f>'Employee Salary Payroll Tax '!H1702</f>
        <v>0</v>
      </c>
      <c r="M1700" s="293">
        <f t="shared" si="216"/>
        <v>95164.5</v>
      </c>
      <c r="N1700" s="359">
        <f t="shared" si="214"/>
        <v>6.3300469374423987</v>
      </c>
      <c r="O1700" s="331"/>
      <c r="P1700" s="61"/>
      <c r="Q1700" s="294"/>
      <c r="R1700" s="292"/>
      <c r="S1700" s="291"/>
    </row>
    <row r="1701" spans="1:19" ht="14.4">
      <c r="A1701" s="36">
        <f t="shared" si="209"/>
        <v>378</v>
      </c>
      <c r="B1701" s="526"/>
      <c r="C1701" s="36" t="str">
        <f>VLOOKUP('Employee Salary Payroll Tax '!B1703,'Employee Salary Payroll Tax '!$D$1:$E$7,2,FALSE)</f>
        <v>UA</v>
      </c>
      <c r="D1701" s="61">
        <f t="shared" si="210"/>
        <v>0.03</v>
      </c>
      <c r="E1701" s="351">
        <f>'Employee Salary Payroll Tax '!N1703</f>
        <v>82153.259999999995</v>
      </c>
      <c r="F1701" s="351">
        <f t="shared" si="211"/>
        <v>84617.857799999998</v>
      </c>
      <c r="G1701" s="352"/>
      <c r="H1701" s="351">
        <f t="shared" si="215"/>
        <v>45046.740000000005</v>
      </c>
      <c r="I1701" s="351">
        <f t="shared" si="212"/>
        <v>2464.5978000000032</v>
      </c>
      <c r="J1701" s="351">
        <f t="shared" si="213"/>
        <v>152.80506360000021</v>
      </c>
      <c r="K1701" s="635">
        <f>SUM('Employee Salary Payroll Tax '!I1703:K1703)</f>
        <v>75139.649999999994</v>
      </c>
      <c r="L1701" s="635">
        <f>'Employee Salary Payroll Tax '!H1703</f>
        <v>1965.35</v>
      </c>
      <c r="M1701" s="293">
        <f t="shared" si="216"/>
        <v>5048.26</v>
      </c>
      <c r="N1701" s="359">
        <f t="shared" si="214"/>
        <v>139.75974899829902</v>
      </c>
      <c r="O1701" s="331"/>
      <c r="P1701" s="61"/>
      <c r="Q1701" s="294"/>
      <c r="R1701" s="292"/>
      <c r="S1701" s="291"/>
    </row>
    <row r="1702" spans="1:19" ht="14.4">
      <c r="A1702" s="36">
        <f t="shared" si="209"/>
        <v>379</v>
      </c>
      <c r="B1702" s="526"/>
      <c r="C1702" s="36" t="str">
        <f>VLOOKUP('Employee Salary Payroll Tax '!B1704,'Employee Salary Payroll Tax '!$D$1:$E$7,2,FALSE)</f>
        <v>NonUnion</v>
      </c>
      <c r="D1702" s="61">
        <f t="shared" si="210"/>
        <v>2.98E-2</v>
      </c>
      <c r="E1702" s="351">
        <f>'Employee Salary Payroll Tax '!N1704</f>
        <v>244092.54</v>
      </c>
      <c r="F1702" s="351">
        <f t="shared" si="211"/>
        <v>251366.49769200003</v>
      </c>
      <c r="G1702" s="352"/>
      <c r="H1702" s="351">
        <f t="shared" si="215"/>
        <v>0</v>
      </c>
      <c r="I1702" s="351">
        <f t="shared" si="212"/>
        <v>7273.9576920000254</v>
      </c>
      <c r="J1702" s="351">
        <f t="shared" si="213"/>
        <v>0</v>
      </c>
      <c r="K1702" s="635">
        <f>SUM('Employee Salary Payroll Tax '!I1704:K1704)</f>
        <v>244092.54</v>
      </c>
      <c r="L1702" s="635">
        <f>'Employee Salary Payroll Tax '!H1704</f>
        <v>0</v>
      </c>
      <c r="M1702" s="293">
        <f t="shared" si="216"/>
        <v>0</v>
      </c>
      <c r="N1702" s="359">
        <f t="shared" si="214"/>
        <v>0</v>
      </c>
      <c r="O1702" s="331"/>
      <c r="P1702" s="61"/>
      <c r="Q1702" s="294"/>
      <c r="R1702" s="292"/>
      <c r="S1702" s="291"/>
    </row>
    <row r="1703" spans="1:19" ht="14.4">
      <c r="A1703" s="36">
        <f t="shared" si="209"/>
        <v>380</v>
      </c>
      <c r="B1703" s="526"/>
      <c r="C1703" s="36" t="str">
        <f>VLOOKUP('Employee Salary Payroll Tax '!B1705,'Employee Salary Payroll Tax '!$D$1:$E$7,2,FALSE)</f>
        <v>NonUnion</v>
      </c>
      <c r="D1703" s="61">
        <f t="shared" si="210"/>
        <v>2.98E-2</v>
      </c>
      <c r="E1703" s="351">
        <f>'Employee Salary Payroll Tax '!N1705</f>
        <v>97100.94</v>
      </c>
      <c r="F1703" s="351">
        <f t="shared" si="211"/>
        <v>99994.548012000014</v>
      </c>
      <c r="G1703" s="352"/>
      <c r="H1703" s="351">
        <f t="shared" si="215"/>
        <v>30099.059999999998</v>
      </c>
      <c r="I1703" s="351">
        <f t="shared" si="212"/>
        <v>2893.6080120000115</v>
      </c>
      <c r="J1703" s="351">
        <f t="shared" si="213"/>
        <v>179.40369674400071</v>
      </c>
      <c r="K1703" s="635">
        <f>SUM('Employee Salary Payroll Tax '!I1705:K1705)</f>
        <v>34753.49</v>
      </c>
      <c r="L1703" s="635">
        <f>'Employee Salary Payroll Tax '!H1705</f>
        <v>0</v>
      </c>
      <c r="M1703" s="293">
        <f t="shared" si="216"/>
        <v>62347.450000000004</v>
      </c>
      <c r="N1703" s="359">
        <f t="shared" si="214"/>
        <v>64.210548123338981</v>
      </c>
      <c r="O1703" s="331"/>
      <c r="P1703" s="61"/>
      <c r="Q1703" s="294"/>
      <c r="R1703" s="292"/>
      <c r="S1703" s="291"/>
    </row>
    <row r="1704" spans="1:19" ht="14.4">
      <c r="A1704" s="36">
        <f t="shared" si="209"/>
        <v>381</v>
      </c>
      <c r="B1704" s="526"/>
      <c r="C1704" s="36" t="str">
        <f>VLOOKUP('Employee Salary Payroll Tax '!B1706,'Employee Salary Payroll Tax '!$D$1:$E$7,2,FALSE)</f>
        <v>IBEW</v>
      </c>
      <c r="D1704" s="61">
        <f t="shared" si="210"/>
        <v>6.875E-3</v>
      </c>
      <c r="E1704" s="351">
        <f>'Employee Salary Payroll Tax '!N1706</f>
        <v>26286.07</v>
      </c>
      <c r="F1704" s="351">
        <f t="shared" si="211"/>
        <v>26466.786731249998</v>
      </c>
      <c r="G1704" s="352"/>
      <c r="H1704" s="351">
        <f t="shared" si="215"/>
        <v>100913.93</v>
      </c>
      <c r="I1704" s="351">
        <f t="shared" si="212"/>
        <v>180.7167312499987</v>
      </c>
      <c r="J1704" s="351">
        <f t="shared" si="213"/>
        <v>11.20443733749992</v>
      </c>
      <c r="K1704" s="635">
        <f>SUM('Employee Salary Payroll Tax '!I1706:K1706)</f>
        <v>23930.89</v>
      </c>
      <c r="L1704" s="635">
        <f>'Employee Salary Payroll Tax '!H1706</f>
        <v>284.62</v>
      </c>
      <c r="M1704" s="293">
        <f t="shared" si="216"/>
        <v>2070.5600000000004</v>
      </c>
      <c r="N1704" s="359">
        <f t="shared" si="214"/>
        <v>10.200541862111868</v>
      </c>
      <c r="O1704" s="331"/>
      <c r="P1704" s="61"/>
      <c r="Q1704" s="294"/>
      <c r="R1704" s="292"/>
      <c r="S1704" s="291"/>
    </row>
    <row r="1705" spans="1:19" ht="14.4">
      <c r="A1705" s="36">
        <f t="shared" si="209"/>
        <v>382</v>
      </c>
      <c r="B1705" s="526"/>
      <c r="C1705" s="36" t="str">
        <f>VLOOKUP('Employee Salary Payroll Tax '!B1707,'Employee Salary Payroll Tax '!$D$1:$E$7,2,FALSE)</f>
        <v>NonUnion</v>
      </c>
      <c r="D1705" s="61">
        <f t="shared" si="210"/>
        <v>2.98E-2</v>
      </c>
      <c r="E1705" s="351">
        <f>'Employee Salary Payroll Tax '!N1707</f>
        <v>45203.93</v>
      </c>
      <c r="F1705" s="351">
        <f t="shared" si="211"/>
        <v>46551.007114</v>
      </c>
      <c r="G1705" s="352"/>
      <c r="H1705" s="351">
        <f t="shared" si="215"/>
        <v>81996.070000000007</v>
      </c>
      <c r="I1705" s="351">
        <f t="shared" si="212"/>
        <v>1347.0771139999997</v>
      </c>
      <c r="J1705" s="351">
        <f t="shared" si="213"/>
        <v>83.518781067999981</v>
      </c>
      <c r="K1705" s="635">
        <f>SUM('Employee Salary Payroll Tax '!I1707:K1707)</f>
        <v>14084.31</v>
      </c>
      <c r="L1705" s="635">
        <f>'Employee Salary Payroll Tax '!H1707</f>
        <v>0</v>
      </c>
      <c r="M1705" s="293">
        <f t="shared" si="216"/>
        <v>31119.620000000003</v>
      </c>
      <c r="N1705" s="359">
        <f t="shared" si="214"/>
        <v>26.022171155424328</v>
      </c>
      <c r="O1705" s="331"/>
      <c r="P1705" s="61"/>
      <c r="Q1705" s="294"/>
      <c r="R1705" s="292"/>
      <c r="S1705" s="291"/>
    </row>
    <row r="1706" spans="1:19" ht="14.4">
      <c r="A1706" s="36">
        <f t="shared" si="209"/>
        <v>383</v>
      </c>
      <c r="B1706" s="526"/>
      <c r="C1706" s="36" t="str">
        <f>VLOOKUP('Employee Salary Payroll Tax '!B1708,'Employee Salary Payroll Tax '!$D$1:$E$7,2,FALSE)</f>
        <v>IBEW</v>
      </c>
      <c r="D1706" s="61">
        <f t="shared" si="210"/>
        <v>6.875E-3</v>
      </c>
      <c r="E1706" s="351">
        <f>'Employee Salary Payroll Tax '!N1708</f>
        <v>5811</v>
      </c>
      <c r="F1706" s="351">
        <f t="shared" si="211"/>
        <v>5850.9506249999995</v>
      </c>
      <c r="G1706" s="352"/>
      <c r="H1706" s="351">
        <f t="shared" si="215"/>
        <v>121389</v>
      </c>
      <c r="I1706" s="351">
        <f t="shared" si="212"/>
        <v>39.950624999999491</v>
      </c>
      <c r="J1706" s="351">
        <f t="shared" si="213"/>
        <v>2.4769387499999684</v>
      </c>
      <c r="K1706" s="635">
        <f>SUM('Employee Salary Payroll Tax '!I1708:K1708)</f>
        <v>5811</v>
      </c>
      <c r="L1706" s="635">
        <f>'Employee Salary Payroll Tax '!H1708</f>
        <v>0</v>
      </c>
      <c r="M1706" s="293">
        <f t="shared" si="216"/>
        <v>0</v>
      </c>
      <c r="N1706" s="359">
        <f t="shared" si="214"/>
        <v>2.4769387495737183</v>
      </c>
      <c r="O1706" s="331"/>
      <c r="P1706" s="61"/>
      <c r="Q1706" s="294"/>
      <c r="R1706" s="292"/>
      <c r="S1706" s="291"/>
    </row>
    <row r="1707" spans="1:19" ht="14.4">
      <c r="A1707" s="36">
        <f t="shared" si="209"/>
        <v>384</v>
      </c>
      <c r="B1707" s="526"/>
      <c r="C1707" s="36" t="str">
        <f>VLOOKUP('Employee Salary Payroll Tax '!B1709,'Employee Salary Payroll Tax '!$D$1:$E$7,2,FALSE)</f>
        <v>NonUnion</v>
      </c>
      <c r="D1707" s="61">
        <f t="shared" si="210"/>
        <v>2.98E-2</v>
      </c>
      <c r="E1707" s="351">
        <f>'Employee Salary Payroll Tax '!N1709</f>
        <v>64313.23</v>
      </c>
      <c r="F1707" s="351">
        <f t="shared" si="211"/>
        <v>66229.764254000009</v>
      </c>
      <c r="G1707" s="352"/>
      <c r="H1707" s="351">
        <f t="shared" si="215"/>
        <v>62886.77</v>
      </c>
      <c r="I1707" s="351">
        <f t="shared" si="212"/>
        <v>1916.5342540000056</v>
      </c>
      <c r="J1707" s="351">
        <f t="shared" si="213"/>
        <v>118.82512374800035</v>
      </c>
      <c r="K1707" s="635">
        <f>SUM('Employee Salary Payroll Tax '!I1709:K1709)</f>
        <v>2431.41</v>
      </c>
      <c r="L1707" s="635">
        <f>'Employee Salary Payroll Tax '!H1709</f>
        <v>0</v>
      </c>
      <c r="M1707" s="293">
        <f t="shared" si="216"/>
        <v>61881.820000000007</v>
      </c>
      <c r="N1707" s="359">
        <f t="shared" si="214"/>
        <v>4.4922731159301623</v>
      </c>
      <c r="O1707" s="331"/>
      <c r="P1707" s="61"/>
      <c r="Q1707" s="294"/>
      <c r="R1707" s="292"/>
      <c r="S1707" s="291"/>
    </row>
    <row r="1708" spans="1:19" ht="14.4">
      <c r="A1708" s="36">
        <f t="shared" si="209"/>
        <v>385</v>
      </c>
      <c r="B1708" s="526"/>
      <c r="C1708" s="36" t="str">
        <f>VLOOKUP('Employee Salary Payroll Tax '!B1710,'Employee Salary Payroll Tax '!$D$1:$E$7,2,FALSE)</f>
        <v>IBEW</v>
      </c>
      <c r="D1708" s="61">
        <f t="shared" si="210"/>
        <v>6.875E-3</v>
      </c>
      <c r="E1708" s="351">
        <f>'Employee Salary Payroll Tax '!N1710</f>
        <v>93641.2</v>
      </c>
      <c r="F1708" s="351">
        <f t="shared" si="211"/>
        <v>94284.98324999999</v>
      </c>
      <c r="G1708" s="352"/>
      <c r="H1708" s="351">
        <f t="shared" si="215"/>
        <v>33558.800000000003</v>
      </c>
      <c r="I1708" s="351">
        <f t="shared" si="212"/>
        <v>643.78324999999313</v>
      </c>
      <c r="J1708" s="351">
        <f t="shared" si="213"/>
        <v>39.914561499999571</v>
      </c>
      <c r="K1708" s="635">
        <f>SUM('Employee Salary Payroll Tax '!I1710:K1710)</f>
        <v>93039.360000000001</v>
      </c>
      <c r="L1708" s="635">
        <f>'Employee Salary Payroll Tax '!H1710</f>
        <v>2.2000000000000002</v>
      </c>
      <c r="M1708" s="293">
        <f t="shared" si="216"/>
        <v>599.63999999999646</v>
      </c>
      <c r="N1708" s="359">
        <f t="shared" si="214"/>
        <v>39.658027199576068</v>
      </c>
      <c r="O1708" s="331"/>
      <c r="P1708" s="61"/>
      <c r="Q1708" s="294"/>
      <c r="R1708" s="292"/>
      <c r="S1708" s="291"/>
    </row>
    <row r="1709" spans="1:19" ht="14.4">
      <c r="A1709" s="36">
        <f t="shared" ref="A1709:A1772" si="217">+A1708+1</f>
        <v>386</v>
      </c>
      <c r="B1709" s="526"/>
      <c r="C1709" s="36" t="str">
        <f>VLOOKUP('Employee Salary Payroll Tax '!B1711,'Employee Salary Payroll Tax '!$D$1:$E$7,2,FALSE)</f>
        <v>NonUnion</v>
      </c>
      <c r="D1709" s="61">
        <f t="shared" si="210"/>
        <v>2.98E-2</v>
      </c>
      <c r="E1709" s="351">
        <f>'Employee Salary Payroll Tax '!N1711</f>
        <v>75098.37</v>
      </c>
      <c r="F1709" s="351">
        <f t="shared" si="211"/>
        <v>77336.301426000005</v>
      </c>
      <c r="G1709" s="352"/>
      <c r="H1709" s="351">
        <f t="shared" si="215"/>
        <v>52101.630000000005</v>
      </c>
      <c r="I1709" s="351">
        <f t="shared" si="212"/>
        <v>2237.9314260000101</v>
      </c>
      <c r="J1709" s="351">
        <f t="shared" si="213"/>
        <v>138.75174841200064</v>
      </c>
      <c r="K1709" s="635">
        <f>SUM('Employee Salary Payroll Tax '!I1711:K1711)</f>
        <v>30791.96</v>
      </c>
      <c r="L1709" s="635">
        <f>'Employee Salary Payroll Tax '!H1711</f>
        <v>0</v>
      </c>
      <c r="M1709" s="293">
        <f t="shared" si="216"/>
        <v>44306.409999999996</v>
      </c>
      <c r="N1709" s="359">
        <f t="shared" si="214"/>
        <v>56.891225295242712</v>
      </c>
      <c r="O1709" s="331"/>
      <c r="P1709" s="61"/>
      <c r="Q1709" s="294"/>
      <c r="R1709" s="292"/>
      <c r="S1709" s="291"/>
    </row>
    <row r="1710" spans="1:19" ht="14.4">
      <c r="A1710" s="36">
        <f t="shared" si="217"/>
        <v>387</v>
      </c>
      <c r="B1710" s="526"/>
      <c r="C1710" s="36" t="str">
        <f>VLOOKUP('Employee Salary Payroll Tax '!B1712,'Employee Salary Payroll Tax '!$D$1:$E$7,2,FALSE)</f>
        <v>NonUnion</v>
      </c>
      <c r="D1710" s="61">
        <f t="shared" si="210"/>
        <v>2.98E-2</v>
      </c>
      <c r="E1710" s="351">
        <f>'Employee Salary Payroll Tax '!N1712</f>
        <v>85003.05</v>
      </c>
      <c r="F1710" s="351">
        <f t="shared" si="211"/>
        <v>87536.14089000001</v>
      </c>
      <c r="G1710" s="352"/>
      <c r="H1710" s="351">
        <f t="shared" si="215"/>
        <v>42196.95</v>
      </c>
      <c r="I1710" s="351">
        <f t="shared" si="212"/>
        <v>2533.0908900000068</v>
      </c>
      <c r="J1710" s="351">
        <f t="shared" si="213"/>
        <v>157.05163518000043</v>
      </c>
      <c r="K1710" s="635">
        <f>SUM('Employee Salary Payroll Tax '!I1712:K1712)</f>
        <v>65288.97</v>
      </c>
      <c r="L1710" s="635">
        <f>'Employee Salary Payroll Tax '!H1712</f>
        <v>0</v>
      </c>
      <c r="M1710" s="293">
        <f t="shared" si="216"/>
        <v>19714.080000000002</v>
      </c>
      <c r="N1710" s="359">
        <f t="shared" si="214"/>
        <v>120.62790097058124</v>
      </c>
      <c r="O1710" s="331"/>
      <c r="P1710" s="61"/>
      <c r="Q1710" s="294"/>
      <c r="R1710" s="292"/>
      <c r="S1710" s="291"/>
    </row>
    <row r="1711" spans="1:19" ht="14.4">
      <c r="A1711" s="36">
        <f t="shared" si="217"/>
        <v>388</v>
      </c>
      <c r="B1711" s="526"/>
      <c r="C1711" s="36" t="str">
        <f>VLOOKUP('Employee Salary Payroll Tax '!B1713,'Employee Salary Payroll Tax '!$D$1:$E$7,2,FALSE)</f>
        <v>IBEW</v>
      </c>
      <c r="D1711" s="61">
        <f t="shared" si="210"/>
        <v>6.875E-3</v>
      </c>
      <c r="E1711" s="351">
        <f>'Employee Salary Payroll Tax '!N1713</f>
        <v>114316.76</v>
      </c>
      <c r="F1711" s="351">
        <f t="shared" si="211"/>
        <v>115102.687725</v>
      </c>
      <c r="G1711" s="352"/>
      <c r="H1711" s="351">
        <f t="shared" si="215"/>
        <v>12883.240000000005</v>
      </c>
      <c r="I1711" s="351">
        <f t="shared" si="212"/>
        <v>785.92772500000137</v>
      </c>
      <c r="J1711" s="351">
        <f t="shared" si="213"/>
        <v>48.727518950000082</v>
      </c>
      <c r="K1711" s="635">
        <f>SUM('Employee Salary Payroll Tax '!I1713:K1713)</f>
        <v>27481.780000000002</v>
      </c>
      <c r="L1711" s="635">
        <f>'Employee Salary Payroll Tax '!H1713</f>
        <v>0</v>
      </c>
      <c r="M1711" s="293">
        <f t="shared" si="216"/>
        <v>86834.98</v>
      </c>
      <c r="N1711" s="359">
        <f t="shared" si="214"/>
        <v>11.714108724897551</v>
      </c>
      <c r="O1711" s="331"/>
      <c r="P1711" s="61"/>
      <c r="Q1711" s="294"/>
      <c r="R1711" s="292"/>
      <c r="S1711" s="291"/>
    </row>
    <row r="1712" spans="1:19" ht="14.4">
      <c r="A1712" s="36">
        <f t="shared" si="217"/>
        <v>389</v>
      </c>
      <c r="B1712" s="526"/>
      <c r="C1712" s="36" t="str">
        <f>VLOOKUP('Employee Salary Payroll Tax '!B1714,'Employee Salary Payroll Tax '!$D$1:$E$7,2,FALSE)</f>
        <v>IBEW</v>
      </c>
      <c r="D1712" s="61">
        <f t="shared" si="210"/>
        <v>6.875E-3</v>
      </c>
      <c r="E1712" s="351">
        <f>'Employee Salary Payroll Tax '!N1714</f>
        <v>51427.11</v>
      </c>
      <c r="F1712" s="351">
        <f t="shared" si="211"/>
        <v>51780.671381250002</v>
      </c>
      <c r="G1712" s="352"/>
      <c r="H1712" s="351">
        <f t="shared" si="215"/>
        <v>75772.89</v>
      </c>
      <c r="I1712" s="351">
        <f t="shared" si="212"/>
        <v>353.56138125000143</v>
      </c>
      <c r="J1712" s="351">
        <f t="shared" si="213"/>
        <v>21.920805637500088</v>
      </c>
      <c r="K1712" s="635">
        <f>SUM('Employee Salary Payroll Tax '!I1714:K1714)</f>
        <v>51425.55</v>
      </c>
      <c r="L1712" s="635">
        <f>'Employee Salary Payroll Tax '!H1714</f>
        <v>0</v>
      </c>
      <c r="M1712" s="293">
        <f t="shared" si="216"/>
        <v>1.5599999999976717</v>
      </c>
      <c r="N1712" s="359">
        <f t="shared" si="214"/>
        <v>21.92014068707385</v>
      </c>
      <c r="O1712" s="331"/>
      <c r="P1712" s="61"/>
      <c r="Q1712" s="294"/>
      <c r="R1712" s="292"/>
      <c r="S1712" s="291"/>
    </row>
    <row r="1713" spans="1:19" ht="14.4">
      <c r="A1713" s="36">
        <f t="shared" si="217"/>
        <v>390</v>
      </c>
      <c r="B1713" s="526"/>
      <c r="C1713" s="36" t="str">
        <f>VLOOKUP('Employee Salary Payroll Tax '!B1715,'Employee Salary Payroll Tax '!$D$1:$E$7,2,FALSE)</f>
        <v>UA</v>
      </c>
      <c r="D1713" s="61">
        <f t="shared" si="210"/>
        <v>0.03</v>
      </c>
      <c r="E1713" s="351">
        <f>'Employee Salary Payroll Tax '!N1715</f>
        <v>111935.7</v>
      </c>
      <c r="F1713" s="351">
        <f t="shared" si="211"/>
        <v>115293.77099999999</v>
      </c>
      <c r="G1713" s="352"/>
      <c r="H1713" s="351">
        <f t="shared" si="215"/>
        <v>15264.300000000003</v>
      </c>
      <c r="I1713" s="351">
        <f t="shared" si="212"/>
        <v>3358.0709999999963</v>
      </c>
      <c r="J1713" s="351">
        <f t="shared" si="213"/>
        <v>208.20040199999977</v>
      </c>
      <c r="K1713" s="635">
        <f>SUM('Employee Salary Payroll Tax '!I1715:K1715)</f>
        <v>97824.52</v>
      </c>
      <c r="L1713" s="635">
        <f>'Employee Salary Payroll Tax '!H1715</f>
        <v>1950.81</v>
      </c>
      <c r="M1713" s="293">
        <f t="shared" si="216"/>
        <v>12160.369999999994</v>
      </c>
      <c r="N1713" s="359">
        <f t="shared" si="214"/>
        <v>181.9536071983743</v>
      </c>
      <c r="O1713" s="331"/>
      <c r="P1713" s="61"/>
      <c r="Q1713" s="294"/>
      <c r="R1713" s="292"/>
      <c r="S1713" s="291"/>
    </row>
    <row r="1714" spans="1:19" ht="14.4">
      <c r="A1714" s="36">
        <f t="shared" si="217"/>
        <v>391</v>
      </c>
      <c r="B1714" s="526"/>
      <c r="C1714" s="36" t="str">
        <f>VLOOKUP('Employee Salary Payroll Tax '!B1716,'Employee Salary Payroll Tax '!$D$1:$E$7,2,FALSE)</f>
        <v>NonUnion</v>
      </c>
      <c r="D1714" s="61">
        <f t="shared" si="210"/>
        <v>2.98E-2</v>
      </c>
      <c r="E1714" s="351">
        <f>'Employee Salary Payroll Tax '!N1716</f>
        <v>79109.66</v>
      </c>
      <c r="F1714" s="351">
        <f t="shared" si="211"/>
        <v>81467.12786800001</v>
      </c>
      <c r="G1714" s="352"/>
      <c r="H1714" s="351">
        <f t="shared" si="215"/>
        <v>48090.34</v>
      </c>
      <c r="I1714" s="351">
        <f t="shared" si="212"/>
        <v>2357.467868000007</v>
      </c>
      <c r="J1714" s="351">
        <f t="shared" si="213"/>
        <v>146.16300781600043</v>
      </c>
      <c r="K1714" s="635">
        <f>SUM('Employee Salary Payroll Tax '!I1716:K1716)</f>
        <v>79117.3</v>
      </c>
      <c r="L1714" s="635">
        <f>'Employee Salary Payroll Tax '!H1716</f>
        <v>-1.4</v>
      </c>
      <c r="M1714" s="293">
        <f t="shared" si="216"/>
        <v>-6.2399999999994176</v>
      </c>
      <c r="N1714" s="359">
        <f t="shared" si="214"/>
        <v>146.17712347815268</v>
      </c>
      <c r="O1714" s="331"/>
      <c r="P1714" s="61"/>
      <c r="Q1714" s="294"/>
      <c r="R1714" s="292"/>
      <c r="S1714" s="291"/>
    </row>
    <row r="1715" spans="1:19" ht="14.4">
      <c r="A1715" s="36">
        <f t="shared" si="217"/>
        <v>392</v>
      </c>
      <c r="B1715" s="526"/>
      <c r="C1715" s="36" t="str">
        <f>VLOOKUP('Employee Salary Payroll Tax '!B1717,'Employee Salary Payroll Tax '!$D$1:$E$7,2,FALSE)</f>
        <v>IBEW</v>
      </c>
      <c r="D1715" s="61">
        <f t="shared" si="210"/>
        <v>6.875E-3</v>
      </c>
      <c r="E1715" s="351">
        <f>'Employee Salary Payroll Tax '!N1717</f>
        <v>9676.7999999999993</v>
      </c>
      <c r="F1715" s="351">
        <f t="shared" si="211"/>
        <v>9743.3279999999995</v>
      </c>
      <c r="G1715" s="352"/>
      <c r="H1715" s="351">
        <f t="shared" si="215"/>
        <v>117523.2</v>
      </c>
      <c r="I1715" s="351">
        <f t="shared" si="212"/>
        <v>66.528000000000247</v>
      </c>
      <c r="J1715" s="351">
        <f t="shared" si="213"/>
        <v>4.1247360000000155</v>
      </c>
      <c r="K1715" s="635">
        <f>SUM('Employee Salary Payroll Tax '!I1717:K1717)</f>
        <v>9676.7999999999993</v>
      </c>
      <c r="L1715" s="635">
        <f>'Employee Salary Payroll Tax '!H1717</f>
        <v>0</v>
      </c>
      <c r="M1715" s="293">
        <f t="shared" si="216"/>
        <v>0</v>
      </c>
      <c r="N1715" s="359">
        <f t="shared" si="214"/>
        <v>4.1247359995737654</v>
      </c>
      <c r="O1715" s="331"/>
      <c r="P1715" s="61"/>
      <c r="Q1715" s="294"/>
      <c r="R1715" s="292"/>
      <c r="S1715" s="291"/>
    </row>
    <row r="1716" spans="1:19" ht="14.4">
      <c r="A1716" s="36">
        <f t="shared" si="217"/>
        <v>393</v>
      </c>
      <c r="B1716" s="526"/>
      <c r="C1716" s="36" t="str">
        <f>VLOOKUP('Employee Salary Payroll Tax '!B1718,'Employee Salary Payroll Tax '!$D$1:$E$7,2,FALSE)</f>
        <v>NonUnion</v>
      </c>
      <c r="D1716" s="61">
        <f t="shared" si="210"/>
        <v>2.98E-2</v>
      </c>
      <c r="E1716" s="351">
        <f>'Employee Salary Payroll Tax '!N1718</f>
        <v>62154.73</v>
      </c>
      <c r="F1716" s="351">
        <f t="shared" si="211"/>
        <v>64006.940954000005</v>
      </c>
      <c r="G1716" s="352"/>
      <c r="H1716" s="351">
        <f t="shared" si="215"/>
        <v>65045.27</v>
      </c>
      <c r="I1716" s="351">
        <f t="shared" si="212"/>
        <v>1852.2109540000019</v>
      </c>
      <c r="J1716" s="351">
        <f t="shared" si="213"/>
        <v>114.83707914800011</v>
      </c>
      <c r="K1716" s="635">
        <f>SUM('Employee Salary Payroll Tax '!I1718:K1718)</f>
        <v>9614.880000000001</v>
      </c>
      <c r="L1716" s="635">
        <f>'Employee Salary Payroll Tax '!H1718</f>
        <v>0</v>
      </c>
      <c r="M1716" s="293">
        <f t="shared" si="216"/>
        <v>52539.850000000006</v>
      </c>
      <c r="N1716" s="359">
        <f t="shared" si="214"/>
        <v>17.764452287714207</v>
      </c>
      <c r="O1716" s="331"/>
      <c r="P1716" s="61"/>
      <c r="Q1716" s="294"/>
      <c r="R1716" s="292"/>
      <c r="S1716" s="291"/>
    </row>
    <row r="1717" spans="1:19" ht="14.4">
      <c r="A1717" s="36">
        <f t="shared" si="217"/>
        <v>394</v>
      </c>
      <c r="B1717" s="526"/>
      <c r="C1717" s="36" t="str">
        <f>VLOOKUP('Employee Salary Payroll Tax '!B1719,'Employee Salary Payroll Tax '!$D$1:$E$7,2,FALSE)</f>
        <v>NonUnion</v>
      </c>
      <c r="D1717" s="61">
        <f t="shared" si="210"/>
        <v>2.98E-2</v>
      </c>
      <c r="E1717" s="351">
        <f>'Employee Salary Payroll Tax '!N1719</f>
        <v>61755.3</v>
      </c>
      <c r="F1717" s="351">
        <f t="shared" si="211"/>
        <v>63595.607940000009</v>
      </c>
      <c r="G1717" s="352"/>
      <c r="H1717" s="351">
        <f t="shared" si="215"/>
        <v>65444.7</v>
      </c>
      <c r="I1717" s="351">
        <f t="shared" si="212"/>
        <v>1840.3079400000061</v>
      </c>
      <c r="J1717" s="351">
        <f t="shared" si="213"/>
        <v>114.09909228000038</v>
      </c>
      <c r="K1717" s="635">
        <f>SUM('Employee Salary Payroll Tax '!I1719:K1719)</f>
        <v>54684.009999999995</v>
      </c>
      <c r="L1717" s="635">
        <f>'Employee Salary Payroll Tax '!H1719</f>
        <v>0</v>
      </c>
      <c r="M1717" s="293">
        <f t="shared" si="216"/>
        <v>7071.2900000000081</v>
      </c>
      <c r="N1717" s="359">
        <f t="shared" si="214"/>
        <v>101.03417687436428</v>
      </c>
      <c r="O1717" s="331"/>
      <c r="P1717" s="61"/>
      <c r="Q1717" s="294"/>
      <c r="R1717" s="292"/>
      <c r="S1717" s="291"/>
    </row>
    <row r="1718" spans="1:19" ht="14.4">
      <c r="A1718" s="36">
        <f t="shared" si="217"/>
        <v>395</v>
      </c>
      <c r="B1718" s="526"/>
      <c r="C1718" s="36" t="str">
        <f>VLOOKUP('Employee Salary Payroll Tax '!B1720,'Employee Salary Payroll Tax '!$D$1:$E$7,2,FALSE)</f>
        <v>NonUnion</v>
      </c>
      <c r="D1718" s="61">
        <f t="shared" si="210"/>
        <v>2.98E-2</v>
      </c>
      <c r="E1718" s="351">
        <f>'Employee Salary Payroll Tax '!N1720</f>
        <v>80296.05</v>
      </c>
      <c r="F1718" s="351">
        <f t="shared" si="211"/>
        <v>82688.872290000014</v>
      </c>
      <c r="G1718" s="352"/>
      <c r="H1718" s="351">
        <f t="shared" si="215"/>
        <v>46903.95</v>
      </c>
      <c r="I1718" s="351">
        <f t="shared" si="212"/>
        <v>2392.822290000011</v>
      </c>
      <c r="J1718" s="351">
        <f t="shared" si="213"/>
        <v>148.35498198000067</v>
      </c>
      <c r="K1718" s="635">
        <f>SUM('Employee Salary Payroll Tax '!I1720:K1720)</f>
        <v>10594.7</v>
      </c>
      <c r="L1718" s="635">
        <f>'Employee Salary Payroll Tax '!H1720</f>
        <v>7327.35</v>
      </c>
      <c r="M1718" s="293">
        <f t="shared" si="216"/>
        <v>62374.000000000007</v>
      </c>
      <c r="N1718" s="359">
        <f t="shared" si="214"/>
        <v>19.574767719756306</v>
      </c>
      <c r="O1718" s="331"/>
      <c r="P1718" s="61"/>
      <c r="Q1718" s="294"/>
      <c r="R1718" s="292"/>
      <c r="S1718" s="291"/>
    </row>
    <row r="1719" spans="1:19" ht="14.4">
      <c r="A1719" s="36">
        <f t="shared" si="217"/>
        <v>396</v>
      </c>
      <c r="B1719" s="526"/>
      <c r="C1719" s="36" t="str">
        <f>VLOOKUP('Employee Salary Payroll Tax '!B1721,'Employee Salary Payroll Tax '!$D$1:$E$7,2,FALSE)</f>
        <v>IBEW</v>
      </c>
      <c r="D1719" s="61">
        <f t="shared" si="210"/>
        <v>6.875E-3</v>
      </c>
      <c r="E1719" s="351">
        <f>'Employee Salary Payroll Tax '!N1721</f>
        <v>163047.67000000001</v>
      </c>
      <c r="F1719" s="351">
        <f t="shared" si="211"/>
        <v>164168.62273125001</v>
      </c>
      <c r="G1719" s="352"/>
      <c r="H1719" s="351">
        <f t="shared" si="215"/>
        <v>0</v>
      </c>
      <c r="I1719" s="351">
        <f t="shared" si="212"/>
        <v>1120.9527312499995</v>
      </c>
      <c r="J1719" s="351">
        <f t="shared" si="213"/>
        <v>0</v>
      </c>
      <c r="K1719" s="635">
        <f>SUM('Employee Salary Payroll Tax '!I1721:K1721)</f>
        <v>47313.840000000004</v>
      </c>
      <c r="L1719" s="635">
        <f>'Employee Salary Payroll Tax '!H1721</f>
        <v>0</v>
      </c>
      <c r="M1719" s="293">
        <f t="shared" si="216"/>
        <v>115733.83000000002</v>
      </c>
      <c r="N1719" s="359">
        <f t="shared" si="214"/>
        <v>0</v>
      </c>
      <c r="O1719" s="331"/>
      <c r="P1719" s="61"/>
      <c r="Q1719" s="294"/>
      <c r="R1719" s="292"/>
      <c r="S1719" s="291"/>
    </row>
    <row r="1720" spans="1:19" ht="14.4">
      <c r="A1720" s="36">
        <f t="shared" si="217"/>
        <v>397</v>
      </c>
      <c r="B1720" s="526"/>
      <c r="C1720" s="36" t="str">
        <f>VLOOKUP('Employee Salary Payroll Tax '!B1722,'Employee Salary Payroll Tax '!$D$1:$E$7,2,FALSE)</f>
        <v>NonUnion</v>
      </c>
      <c r="D1720" s="61">
        <f t="shared" si="210"/>
        <v>2.98E-2</v>
      </c>
      <c r="E1720" s="351">
        <f>'Employee Salary Payroll Tax '!N1722</f>
        <v>76251.28</v>
      </c>
      <c r="F1720" s="351">
        <f t="shared" si="211"/>
        <v>78523.568144000004</v>
      </c>
      <c r="G1720" s="352"/>
      <c r="H1720" s="351">
        <f t="shared" si="215"/>
        <v>50948.72</v>
      </c>
      <c r="I1720" s="351">
        <f t="shared" si="212"/>
        <v>2272.2881440000056</v>
      </c>
      <c r="J1720" s="351">
        <f t="shared" si="213"/>
        <v>140.88186492800034</v>
      </c>
      <c r="K1720" s="635">
        <f>SUM('Employee Salary Payroll Tax '!I1722:K1722)</f>
        <v>24630.52</v>
      </c>
      <c r="L1720" s="635">
        <f>'Employee Salary Payroll Tax '!H1722</f>
        <v>0</v>
      </c>
      <c r="M1720" s="293">
        <f t="shared" si="216"/>
        <v>51620.759999999995</v>
      </c>
      <c r="N1720" s="359">
        <f t="shared" si="214"/>
        <v>45.507348751403306</v>
      </c>
      <c r="O1720" s="331"/>
      <c r="P1720" s="61"/>
      <c r="Q1720" s="294"/>
      <c r="R1720" s="292"/>
      <c r="S1720" s="291"/>
    </row>
    <row r="1721" spans="1:19" ht="14.4">
      <c r="A1721" s="36">
        <f t="shared" si="217"/>
        <v>398</v>
      </c>
      <c r="B1721" s="526"/>
      <c r="C1721" s="36" t="str">
        <f>VLOOKUP('Employee Salary Payroll Tax '!B1723,'Employee Salary Payroll Tax '!$D$1:$E$7,2,FALSE)</f>
        <v>IBEW</v>
      </c>
      <c r="D1721" s="61">
        <f t="shared" si="210"/>
        <v>6.875E-3</v>
      </c>
      <c r="E1721" s="351">
        <f>'Employee Salary Payroll Tax '!N1723</f>
        <v>62421.17</v>
      </c>
      <c r="F1721" s="351">
        <f t="shared" si="211"/>
        <v>62850.315543749995</v>
      </c>
      <c r="G1721" s="352"/>
      <c r="H1721" s="351">
        <f t="shared" si="215"/>
        <v>64778.83</v>
      </c>
      <c r="I1721" s="351">
        <f t="shared" si="212"/>
        <v>429.14554374999716</v>
      </c>
      <c r="J1721" s="351">
        <f t="shared" si="213"/>
        <v>26.607023712499824</v>
      </c>
      <c r="K1721" s="635">
        <f>SUM('Employee Salary Payroll Tax '!I1723:K1723)</f>
        <v>10452.970000000001</v>
      </c>
      <c r="L1721" s="635">
        <f>'Employee Salary Payroll Tax '!H1723</f>
        <v>0</v>
      </c>
      <c r="M1721" s="293">
        <f t="shared" si="216"/>
        <v>51968.2</v>
      </c>
      <c r="N1721" s="359">
        <f t="shared" si="214"/>
        <v>4.4555784624285923</v>
      </c>
      <c r="O1721" s="331"/>
      <c r="P1721" s="61"/>
      <c r="Q1721" s="294"/>
      <c r="R1721" s="292"/>
      <c r="S1721" s="291"/>
    </row>
    <row r="1722" spans="1:19" ht="14.4">
      <c r="A1722" s="36">
        <f t="shared" si="217"/>
        <v>399</v>
      </c>
      <c r="B1722" s="526"/>
      <c r="C1722" s="36" t="str">
        <f>VLOOKUP('Employee Salary Payroll Tax '!B1724,'Employee Salary Payroll Tax '!$D$1:$E$7,2,FALSE)</f>
        <v>NonUnion</v>
      </c>
      <c r="D1722" s="61">
        <f t="shared" si="210"/>
        <v>2.98E-2</v>
      </c>
      <c r="E1722" s="351">
        <f>'Employee Salary Payroll Tax '!N1724</f>
        <v>44577.05</v>
      </c>
      <c r="F1722" s="351">
        <f t="shared" si="211"/>
        <v>45905.446090000005</v>
      </c>
      <c r="G1722" s="352"/>
      <c r="H1722" s="351">
        <f t="shared" si="215"/>
        <v>82622.95</v>
      </c>
      <c r="I1722" s="351">
        <f t="shared" si="212"/>
        <v>1328.396090000002</v>
      </c>
      <c r="J1722" s="351">
        <f t="shared" si="213"/>
        <v>82.360557580000119</v>
      </c>
      <c r="K1722" s="635">
        <f>SUM('Employee Salary Payroll Tax '!I1724:K1724)</f>
        <v>12708.67</v>
      </c>
      <c r="L1722" s="635">
        <f>'Employee Salary Payroll Tax '!H1724</f>
        <v>0</v>
      </c>
      <c r="M1722" s="293">
        <f t="shared" si="216"/>
        <v>31868.380000000005</v>
      </c>
      <c r="N1722" s="359">
        <f t="shared" si="214"/>
        <v>23.480538691473292</v>
      </c>
      <c r="O1722" s="331"/>
      <c r="P1722" s="61"/>
      <c r="Q1722" s="294"/>
      <c r="R1722" s="292"/>
      <c r="S1722" s="291"/>
    </row>
    <row r="1723" spans="1:19" ht="14.4">
      <c r="A1723" s="36">
        <f t="shared" si="217"/>
        <v>400</v>
      </c>
      <c r="B1723" s="526"/>
      <c r="C1723" s="36" t="str">
        <f>VLOOKUP('Employee Salary Payroll Tax '!B1725,'Employee Salary Payroll Tax '!$D$1:$E$7,2,FALSE)</f>
        <v>UA</v>
      </c>
      <c r="D1723" s="61">
        <f t="shared" si="210"/>
        <v>0.03</v>
      </c>
      <c r="E1723" s="351">
        <f>'Employee Salary Payroll Tax '!N1725</f>
        <v>74028.960000000006</v>
      </c>
      <c r="F1723" s="351">
        <f t="shared" si="211"/>
        <v>76249.828800000003</v>
      </c>
      <c r="G1723" s="352"/>
      <c r="H1723" s="351">
        <f t="shared" si="215"/>
        <v>53171.039999999994</v>
      </c>
      <c r="I1723" s="351">
        <f t="shared" si="212"/>
        <v>2220.8687999999966</v>
      </c>
      <c r="J1723" s="351">
        <f t="shared" si="213"/>
        <v>137.69386559999978</v>
      </c>
      <c r="K1723" s="635">
        <f>SUM('Employee Salary Payroll Tax '!I1725:K1725)</f>
        <v>66295.819999999992</v>
      </c>
      <c r="L1723" s="635">
        <f>'Employee Salary Payroll Tax '!H1725</f>
        <v>1714.04</v>
      </c>
      <c r="M1723" s="293">
        <f t="shared" si="216"/>
        <v>6019.100000000014</v>
      </c>
      <c r="N1723" s="359">
        <f t="shared" si="214"/>
        <v>123.31022519833409</v>
      </c>
      <c r="O1723" s="331"/>
      <c r="P1723" s="61"/>
      <c r="Q1723" s="294"/>
      <c r="R1723" s="292"/>
      <c r="S1723" s="291"/>
    </row>
    <row r="1724" spans="1:19" ht="14.4">
      <c r="A1724" s="36">
        <f t="shared" si="217"/>
        <v>401</v>
      </c>
      <c r="B1724" s="526"/>
      <c r="C1724" s="36" t="str">
        <f>VLOOKUP('Employee Salary Payroll Tax '!B1726,'Employee Salary Payroll Tax '!$D$1:$E$7,2,FALSE)</f>
        <v>NonUnion</v>
      </c>
      <c r="D1724" s="61">
        <f t="shared" si="210"/>
        <v>2.98E-2</v>
      </c>
      <c r="E1724" s="351">
        <f>'Employee Salary Payroll Tax '!N1726</f>
        <v>112798.28</v>
      </c>
      <c r="F1724" s="351">
        <f t="shared" si="211"/>
        <v>116159.66874400001</v>
      </c>
      <c r="G1724" s="352"/>
      <c r="H1724" s="351">
        <f t="shared" si="215"/>
        <v>14401.720000000001</v>
      </c>
      <c r="I1724" s="351">
        <f t="shared" si="212"/>
        <v>3361.3887440000108</v>
      </c>
      <c r="J1724" s="351">
        <f t="shared" si="213"/>
        <v>208.40610212800067</v>
      </c>
      <c r="K1724" s="635">
        <f>SUM('Employee Salary Payroll Tax '!I1726:K1726)</f>
        <v>3815.14</v>
      </c>
      <c r="L1724" s="635">
        <f>'Employee Salary Payroll Tax '!H1726</f>
        <v>0</v>
      </c>
      <c r="M1724" s="293">
        <f t="shared" si="216"/>
        <v>108983.14</v>
      </c>
      <c r="N1724" s="359">
        <f t="shared" si="214"/>
        <v>7.0488526639375326</v>
      </c>
      <c r="O1724" s="331"/>
      <c r="P1724" s="61"/>
      <c r="Q1724" s="294"/>
      <c r="R1724" s="292"/>
      <c r="S1724" s="291"/>
    </row>
    <row r="1725" spans="1:19" ht="14.4">
      <c r="A1725" s="36">
        <f t="shared" si="217"/>
        <v>402</v>
      </c>
      <c r="B1725" s="526"/>
      <c r="C1725" s="36" t="str">
        <f>VLOOKUP('Employee Salary Payroll Tax '!B1727,'Employee Salary Payroll Tax '!$D$1:$E$7,2,FALSE)</f>
        <v>NonUnion</v>
      </c>
      <c r="D1725" s="61">
        <f t="shared" si="210"/>
        <v>2.98E-2</v>
      </c>
      <c r="E1725" s="351">
        <f>'Employee Salary Payroll Tax '!N1727</f>
        <v>69007.98</v>
      </c>
      <c r="F1725" s="351">
        <f t="shared" si="211"/>
        <v>71064.417803999997</v>
      </c>
      <c r="G1725" s="352"/>
      <c r="H1725" s="351">
        <f t="shared" si="215"/>
        <v>58192.020000000004</v>
      </c>
      <c r="I1725" s="351">
        <f t="shared" si="212"/>
        <v>2056.4378040000011</v>
      </c>
      <c r="J1725" s="351">
        <f t="shared" si="213"/>
        <v>127.49914384800006</v>
      </c>
      <c r="K1725" s="635">
        <f>SUM('Employee Salary Payroll Tax '!I1727:K1727)</f>
        <v>65157.9</v>
      </c>
      <c r="L1725" s="635">
        <f>'Employee Salary Payroll Tax '!H1727</f>
        <v>0</v>
      </c>
      <c r="M1725" s="293">
        <f t="shared" si="216"/>
        <v>3850.0799999999945</v>
      </c>
      <c r="N1725" s="359">
        <f t="shared" si="214"/>
        <v>120.38573603825556</v>
      </c>
      <c r="O1725" s="331"/>
      <c r="P1725" s="61"/>
      <c r="Q1725" s="294"/>
      <c r="R1725" s="292"/>
      <c r="S1725" s="291"/>
    </row>
    <row r="1726" spans="1:19" ht="14.4">
      <c r="A1726" s="36">
        <f t="shared" si="217"/>
        <v>403</v>
      </c>
      <c r="B1726" s="526"/>
      <c r="C1726" s="36" t="str">
        <f>VLOOKUP('Employee Salary Payroll Tax '!B1728,'Employee Salary Payroll Tax '!$D$1:$E$7,2,FALSE)</f>
        <v>NonUnion</v>
      </c>
      <c r="D1726" s="61">
        <f t="shared" si="210"/>
        <v>2.98E-2</v>
      </c>
      <c r="E1726" s="351">
        <f>'Employee Salary Payroll Tax '!N1728</f>
        <v>65750.53</v>
      </c>
      <c r="F1726" s="351">
        <f t="shared" si="211"/>
        <v>67709.895793999996</v>
      </c>
      <c r="G1726" s="352"/>
      <c r="H1726" s="351">
        <f t="shared" si="215"/>
        <v>61449.47</v>
      </c>
      <c r="I1726" s="351">
        <f t="shared" si="212"/>
        <v>1959.3657939999975</v>
      </c>
      <c r="J1726" s="351">
        <f t="shared" si="213"/>
        <v>121.48067922799984</v>
      </c>
      <c r="K1726" s="635">
        <f>SUM('Employee Salary Payroll Tax '!I1728:K1728)</f>
        <v>60174.48</v>
      </c>
      <c r="L1726" s="635">
        <f>'Employee Salary Payroll Tax '!H1728</f>
        <v>0</v>
      </c>
      <c r="M1726" s="293">
        <f t="shared" si="216"/>
        <v>5576.0499999999956</v>
      </c>
      <c r="N1726" s="359">
        <f t="shared" si="214"/>
        <v>111.17836924630896</v>
      </c>
      <c r="O1726" s="331"/>
      <c r="P1726" s="61"/>
      <c r="Q1726" s="294"/>
      <c r="R1726" s="292"/>
      <c r="S1726" s="291"/>
    </row>
    <row r="1727" spans="1:19" ht="14.4">
      <c r="A1727" s="36">
        <f t="shared" si="217"/>
        <v>404</v>
      </c>
      <c r="B1727" s="526"/>
      <c r="C1727" s="36" t="str">
        <f>VLOOKUP('Employee Salary Payroll Tax '!B1729,'Employee Salary Payroll Tax '!$D$1:$E$7,2,FALSE)</f>
        <v>IBEW</v>
      </c>
      <c r="D1727" s="61">
        <f t="shared" si="210"/>
        <v>6.875E-3</v>
      </c>
      <c r="E1727" s="351">
        <f>'Employee Salary Payroll Tax '!N1729</f>
        <v>0</v>
      </c>
      <c r="F1727" s="351">
        <f t="shared" si="211"/>
        <v>0</v>
      </c>
      <c r="G1727" s="352"/>
      <c r="H1727" s="351">
        <f t="shared" si="215"/>
        <v>127200</v>
      </c>
      <c r="I1727" s="351">
        <f t="shared" si="212"/>
        <v>0</v>
      </c>
      <c r="J1727" s="351">
        <f t="shared" si="213"/>
        <v>0</v>
      </c>
      <c r="K1727" s="635">
        <f>SUM('Employee Salary Payroll Tax '!I1729:K1729)</f>
        <v>0</v>
      </c>
      <c r="L1727" s="635">
        <f>'Employee Salary Payroll Tax '!H1729</f>
        <v>0</v>
      </c>
      <c r="M1727" s="293">
        <f t="shared" si="216"/>
        <v>0</v>
      </c>
      <c r="N1727" s="359">
        <f t="shared" si="214"/>
        <v>0</v>
      </c>
      <c r="O1727" s="331"/>
      <c r="P1727" s="61"/>
      <c r="Q1727" s="294"/>
      <c r="R1727" s="292"/>
      <c r="S1727" s="291"/>
    </row>
    <row r="1728" spans="1:19" ht="14.4">
      <c r="A1728" s="36">
        <f t="shared" si="217"/>
        <v>405</v>
      </c>
      <c r="B1728" s="526"/>
      <c r="C1728" s="36" t="str">
        <f>VLOOKUP('Employee Salary Payroll Tax '!B1730,'Employee Salary Payroll Tax '!$D$1:$E$7,2,FALSE)</f>
        <v>NonUnion</v>
      </c>
      <c r="D1728" s="61">
        <f t="shared" si="210"/>
        <v>2.98E-2</v>
      </c>
      <c r="E1728" s="351">
        <f>'Employee Salary Payroll Tax '!N1730</f>
        <v>53933.25</v>
      </c>
      <c r="F1728" s="351">
        <f t="shared" si="211"/>
        <v>55540.460850000003</v>
      </c>
      <c r="G1728" s="352"/>
      <c r="H1728" s="351">
        <f t="shared" si="215"/>
        <v>73266.75</v>
      </c>
      <c r="I1728" s="351">
        <f t="shared" si="212"/>
        <v>1607.2108500000031</v>
      </c>
      <c r="J1728" s="351">
        <f t="shared" si="213"/>
        <v>99.647072700000194</v>
      </c>
      <c r="K1728" s="635">
        <f>SUM('Employee Salary Payroll Tax '!I1730:K1730)</f>
        <v>32523.469999999998</v>
      </c>
      <c r="L1728" s="635">
        <f>'Employee Salary Payroll Tax '!H1730</f>
        <v>0</v>
      </c>
      <c r="M1728" s="293">
        <f t="shared" si="216"/>
        <v>21409.780000000002</v>
      </c>
      <c r="N1728" s="359">
        <f t="shared" si="214"/>
        <v>60.090363170885951</v>
      </c>
      <c r="O1728" s="331"/>
      <c r="P1728" s="61"/>
      <c r="Q1728" s="294"/>
      <c r="R1728" s="292"/>
      <c r="S1728" s="291"/>
    </row>
    <row r="1729" spans="1:19" ht="14.4">
      <c r="A1729" s="36">
        <f t="shared" si="217"/>
        <v>406</v>
      </c>
      <c r="B1729" s="526"/>
      <c r="C1729" s="36" t="str">
        <f>VLOOKUP('Employee Salary Payroll Tax '!B1731,'Employee Salary Payroll Tax '!$D$1:$E$7,2,FALSE)</f>
        <v>NonUnion</v>
      </c>
      <c r="D1729" s="61">
        <f t="shared" si="210"/>
        <v>2.98E-2</v>
      </c>
      <c r="E1729" s="351">
        <f>'Employee Salary Payroll Tax '!N1731</f>
        <v>85619.27</v>
      </c>
      <c r="F1729" s="351">
        <f t="shared" si="211"/>
        <v>88170.724246000012</v>
      </c>
      <c r="G1729" s="352"/>
      <c r="H1729" s="351">
        <f t="shared" si="215"/>
        <v>41580.729999999996</v>
      </c>
      <c r="I1729" s="351">
        <f t="shared" si="212"/>
        <v>2551.4542460000084</v>
      </c>
      <c r="J1729" s="351">
        <f t="shared" si="213"/>
        <v>158.19016325200053</v>
      </c>
      <c r="K1729" s="635">
        <f>SUM('Employee Salary Payroll Tax '!I1731:K1731)</f>
        <v>41223.29</v>
      </c>
      <c r="L1729" s="635">
        <f>'Employee Salary Payroll Tax '!H1731</f>
        <v>0</v>
      </c>
      <c r="M1729" s="293">
        <f t="shared" si="216"/>
        <v>44395.98</v>
      </c>
      <c r="N1729" s="359">
        <f t="shared" si="214"/>
        <v>76.164150603110699</v>
      </c>
      <c r="O1729" s="331"/>
      <c r="P1729" s="61"/>
      <c r="Q1729" s="294"/>
      <c r="R1729" s="292"/>
      <c r="S1729" s="291"/>
    </row>
    <row r="1730" spans="1:19" ht="14.4">
      <c r="A1730" s="36">
        <f t="shared" si="217"/>
        <v>407</v>
      </c>
      <c r="B1730" s="526"/>
      <c r="C1730" s="36" t="str">
        <f>VLOOKUP('Employee Salary Payroll Tax '!B1732,'Employee Salary Payroll Tax '!$D$1:$E$7,2,FALSE)</f>
        <v>UA</v>
      </c>
      <c r="D1730" s="61">
        <f t="shared" si="210"/>
        <v>0.03</v>
      </c>
      <c r="E1730" s="351">
        <f>'Employee Salary Payroll Tax '!N1732</f>
        <v>54171.37</v>
      </c>
      <c r="F1730" s="351">
        <f t="shared" si="211"/>
        <v>55796.511100000003</v>
      </c>
      <c r="G1730" s="352"/>
      <c r="H1730" s="351">
        <f t="shared" si="215"/>
        <v>73028.63</v>
      </c>
      <c r="I1730" s="351">
        <f t="shared" si="212"/>
        <v>1625.1411000000007</v>
      </c>
      <c r="J1730" s="351">
        <f t="shared" si="213"/>
        <v>100.75874820000004</v>
      </c>
      <c r="K1730" s="635">
        <f>SUM('Employee Salary Payroll Tax '!I1732:K1732)</f>
        <v>26540.420000000002</v>
      </c>
      <c r="L1730" s="635">
        <f>'Employee Salary Payroll Tax '!H1732</f>
        <v>0</v>
      </c>
      <c r="M1730" s="293">
        <f t="shared" si="216"/>
        <v>27630.95</v>
      </c>
      <c r="N1730" s="359">
        <f t="shared" si="214"/>
        <v>49.365181199088745</v>
      </c>
      <c r="O1730" s="331"/>
      <c r="P1730" s="61"/>
      <c r="Q1730" s="294"/>
      <c r="R1730" s="292"/>
      <c r="S1730" s="291"/>
    </row>
    <row r="1731" spans="1:19" ht="14.4">
      <c r="A1731" s="36">
        <f t="shared" si="217"/>
        <v>408</v>
      </c>
      <c r="B1731" s="526"/>
      <c r="C1731" s="36" t="str">
        <f>VLOOKUP('Employee Salary Payroll Tax '!B1733,'Employee Salary Payroll Tax '!$D$1:$E$7,2,FALSE)</f>
        <v>IBEW</v>
      </c>
      <c r="D1731" s="61">
        <f t="shared" si="210"/>
        <v>6.875E-3</v>
      </c>
      <c r="E1731" s="351">
        <f>'Employee Salary Payroll Tax '!N1733</f>
        <v>113565.25</v>
      </c>
      <c r="F1731" s="351">
        <f t="shared" si="211"/>
        <v>114346.01109375</v>
      </c>
      <c r="G1731" s="352"/>
      <c r="H1731" s="351">
        <f t="shared" si="215"/>
        <v>13634.75</v>
      </c>
      <c r="I1731" s="351">
        <f t="shared" si="212"/>
        <v>780.76109374999942</v>
      </c>
      <c r="J1731" s="351">
        <f t="shared" si="213"/>
        <v>48.407187812499963</v>
      </c>
      <c r="K1731" s="635">
        <f>SUM('Employee Salary Payroll Tax '!I1733:K1733)</f>
        <v>23716.920000000002</v>
      </c>
      <c r="L1731" s="635">
        <f>'Employee Salary Payroll Tax '!H1733</f>
        <v>0</v>
      </c>
      <c r="M1731" s="293">
        <f t="shared" si="216"/>
        <v>89848.33</v>
      </c>
      <c r="N1731" s="359">
        <f t="shared" si="214"/>
        <v>10.109337149910976</v>
      </c>
      <c r="O1731" s="331"/>
      <c r="P1731" s="61"/>
      <c r="Q1731" s="294"/>
      <c r="R1731" s="292"/>
      <c r="S1731" s="291"/>
    </row>
    <row r="1732" spans="1:19" ht="14.4">
      <c r="A1732" s="36">
        <f t="shared" si="217"/>
        <v>409</v>
      </c>
      <c r="B1732" s="526"/>
      <c r="C1732" s="36" t="str">
        <f>VLOOKUP('Employee Salary Payroll Tax '!B1734,'Employee Salary Payroll Tax '!$D$1:$E$7,2,FALSE)</f>
        <v>NonUnion</v>
      </c>
      <c r="D1732" s="61">
        <f t="shared" si="210"/>
        <v>2.98E-2</v>
      </c>
      <c r="E1732" s="351">
        <f>'Employee Salary Payroll Tax '!N1734</f>
        <v>109462.54</v>
      </c>
      <c r="F1732" s="351">
        <f t="shared" si="211"/>
        <v>112724.523692</v>
      </c>
      <c r="G1732" s="352"/>
      <c r="H1732" s="351">
        <f t="shared" si="215"/>
        <v>17737.460000000006</v>
      </c>
      <c r="I1732" s="351">
        <f t="shared" si="212"/>
        <v>3261.9836920000089</v>
      </c>
      <c r="J1732" s="351">
        <f t="shared" si="213"/>
        <v>202.24298890400055</v>
      </c>
      <c r="K1732" s="635">
        <f>SUM('Employee Salary Payroll Tax '!I1734:K1734)</f>
        <v>28730.61</v>
      </c>
      <c r="L1732" s="635">
        <f>'Employee Salary Payroll Tax '!H1734</f>
        <v>0</v>
      </c>
      <c r="M1732" s="293">
        <f t="shared" si="216"/>
        <v>80731.929999999993</v>
      </c>
      <c r="N1732" s="359">
        <f t="shared" si="214"/>
        <v>53.082675035515209</v>
      </c>
      <c r="O1732" s="331"/>
      <c r="P1732" s="61"/>
      <c r="Q1732" s="294"/>
      <c r="R1732" s="292"/>
      <c r="S1732" s="291"/>
    </row>
    <row r="1733" spans="1:19" ht="14.4">
      <c r="A1733" s="36">
        <f t="shared" si="217"/>
        <v>410</v>
      </c>
      <c r="B1733" s="526"/>
      <c r="C1733" s="36" t="str">
        <f>VLOOKUP('Employee Salary Payroll Tax '!B1735,'Employee Salary Payroll Tax '!$D$1:$E$7,2,FALSE)</f>
        <v>NonUnion</v>
      </c>
      <c r="D1733" s="61">
        <f t="shared" si="210"/>
        <v>2.98E-2</v>
      </c>
      <c r="E1733" s="351">
        <f>'Employee Salary Payroll Tax '!N1735</f>
        <v>47977.77</v>
      </c>
      <c r="F1733" s="351">
        <f t="shared" si="211"/>
        <v>49407.507546000001</v>
      </c>
      <c r="G1733" s="352"/>
      <c r="H1733" s="351">
        <f t="shared" si="215"/>
        <v>79222.23000000001</v>
      </c>
      <c r="I1733" s="351">
        <f t="shared" si="212"/>
        <v>1429.7375460000039</v>
      </c>
      <c r="J1733" s="351">
        <f t="shared" si="213"/>
        <v>88.643727852000239</v>
      </c>
      <c r="K1733" s="635">
        <f>SUM('Employee Salary Payroll Tax '!I1735:K1735)</f>
        <v>33975</v>
      </c>
      <c r="L1733" s="635">
        <f>'Employee Salary Payroll Tax '!H1735</f>
        <v>0</v>
      </c>
      <c r="M1733" s="293">
        <f t="shared" si="216"/>
        <v>14002.769999999997</v>
      </c>
      <c r="N1733" s="359">
        <f t="shared" si="214"/>
        <v>62.772209998691814</v>
      </c>
      <c r="O1733" s="331"/>
      <c r="P1733" s="61"/>
      <c r="Q1733" s="294"/>
      <c r="R1733" s="292"/>
      <c r="S1733" s="291"/>
    </row>
    <row r="1734" spans="1:19" ht="14.4">
      <c r="A1734" s="36">
        <f t="shared" si="217"/>
        <v>411</v>
      </c>
      <c r="B1734" s="526"/>
      <c r="C1734" s="36" t="str">
        <f>VLOOKUP('Employee Salary Payroll Tax '!B1736,'Employee Salary Payroll Tax '!$D$1:$E$7,2,FALSE)</f>
        <v>NonUnion</v>
      </c>
      <c r="D1734" s="61">
        <f t="shared" si="210"/>
        <v>2.98E-2</v>
      </c>
      <c r="E1734" s="351">
        <f>'Employee Salary Payroll Tax '!N1736</f>
        <v>164571.29999999999</v>
      </c>
      <c r="F1734" s="351">
        <f t="shared" si="211"/>
        <v>169475.52473999999</v>
      </c>
      <c r="G1734" s="352"/>
      <c r="H1734" s="351">
        <f t="shared" si="215"/>
        <v>0</v>
      </c>
      <c r="I1734" s="351">
        <f t="shared" si="212"/>
        <v>4904.2247400000051</v>
      </c>
      <c r="J1734" s="351">
        <f t="shared" si="213"/>
        <v>0</v>
      </c>
      <c r="K1734" s="635">
        <f>SUM('Employee Salary Payroll Tax '!I1736:K1736)</f>
        <v>155260.74</v>
      </c>
      <c r="L1734" s="635">
        <f>'Employee Salary Payroll Tax '!H1736</f>
        <v>0</v>
      </c>
      <c r="M1734" s="293">
        <f t="shared" si="216"/>
        <v>9310.5599999999977</v>
      </c>
      <c r="N1734" s="359">
        <f t="shared" si="214"/>
        <v>0</v>
      </c>
      <c r="O1734" s="331"/>
      <c r="P1734" s="61"/>
      <c r="Q1734" s="294"/>
      <c r="R1734" s="292"/>
      <c r="S1734" s="291"/>
    </row>
    <row r="1735" spans="1:19" ht="14.4">
      <c r="A1735" s="36">
        <f t="shared" si="217"/>
        <v>412</v>
      </c>
      <c r="B1735" s="526"/>
      <c r="C1735" s="36" t="str">
        <f>VLOOKUP('Employee Salary Payroll Tax '!B1737,'Employee Salary Payroll Tax '!$D$1:$E$7,2,FALSE)</f>
        <v>NonUnion</v>
      </c>
      <c r="D1735" s="61">
        <f t="shared" si="210"/>
        <v>2.98E-2</v>
      </c>
      <c r="E1735" s="351">
        <f>'Employee Salary Payroll Tax '!N1737</f>
        <v>84943.28</v>
      </c>
      <c r="F1735" s="351">
        <f t="shared" si="211"/>
        <v>87474.589743999997</v>
      </c>
      <c r="G1735" s="352"/>
      <c r="H1735" s="351">
        <f t="shared" si="215"/>
        <v>42256.72</v>
      </c>
      <c r="I1735" s="351">
        <f t="shared" si="212"/>
        <v>2531.3097439999983</v>
      </c>
      <c r="J1735" s="351">
        <f t="shared" si="213"/>
        <v>156.9412041279999</v>
      </c>
      <c r="K1735" s="635">
        <f>SUM('Employee Salary Payroll Tax '!I1737:K1737)</f>
        <v>58631.479999999996</v>
      </c>
      <c r="L1735" s="635">
        <f>'Employee Salary Payroll Tax '!H1737</f>
        <v>0</v>
      </c>
      <c r="M1735" s="293">
        <f t="shared" si="216"/>
        <v>26311.800000000003</v>
      </c>
      <c r="N1735" s="359">
        <f t="shared" si="214"/>
        <v>108.32752244672464</v>
      </c>
      <c r="O1735" s="331"/>
      <c r="P1735" s="61"/>
      <c r="Q1735" s="294"/>
      <c r="R1735" s="292"/>
      <c r="S1735" s="291"/>
    </row>
    <row r="1736" spans="1:19" ht="14.4">
      <c r="A1736" s="36">
        <f t="shared" si="217"/>
        <v>413</v>
      </c>
      <c r="B1736" s="526"/>
      <c r="C1736" s="36" t="str">
        <f>VLOOKUP('Employee Salary Payroll Tax '!B1738,'Employee Salary Payroll Tax '!$D$1:$E$7,2,FALSE)</f>
        <v>NonUnion</v>
      </c>
      <c r="D1736" s="61">
        <f t="shared" si="210"/>
        <v>2.98E-2</v>
      </c>
      <c r="E1736" s="351">
        <f>'Employee Salary Payroll Tax '!N1738</f>
        <v>158627.32999999999</v>
      </c>
      <c r="F1736" s="351">
        <f t="shared" si="211"/>
        <v>163354.42443399999</v>
      </c>
      <c r="G1736" s="352"/>
      <c r="H1736" s="351">
        <f t="shared" si="215"/>
        <v>0</v>
      </c>
      <c r="I1736" s="351">
        <f t="shared" si="212"/>
        <v>4727.0944339999987</v>
      </c>
      <c r="J1736" s="351">
        <f t="shared" si="213"/>
        <v>0</v>
      </c>
      <c r="K1736" s="635">
        <f>SUM('Employee Salary Payroll Tax '!I1738:K1738)</f>
        <v>157837.79999999999</v>
      </c>
      <c r="L1736" s="635">
        <f>'Employee Salary Payroll Tax '!H1738</f>
        <v>0</v>
      </c>
      <c r="M1736" s="293">
        <f t="shared" si="216"/>
        <v>789.52999999999884</v>
      </c>
      <c r="N1736" s="359">
        <f t="shared" si="214"/>
        <v>0</v>
      </c>
      <c r="O1736" s="331"/>
      <c r="P1736" s="61"/>
      <c r="Q1736" s="294"/>
      <c r="R1736" s="292"/>
      <c r="S1736" s="291"/>
    </row>
    <row r="1737" spans="1:19" ht="14.4">
      <c r="A1737" s="36">
        <f t="shared" si="217"/>
        <v>414</v>
      </c>
      <c r="B1737" s="526"/>
      <c r="C1737" s="36" t="str">
        <f>VLOOKUP('Employee Salary Payroll Tax '!B1739,'Employee Salary Payroll Tax '!$D$1:$E$7,2,FALSE)</f>
        <v>IBEW</v>
      </c>
      <c r="D1737" s="61">
        <f t="shared" si="210"/>
        <v>6.875E-3</v>
      </c>
      <c r="E1737" s="351">
        <f>'Employee Salary Payroll Tax '!N1739</f>
        <v>53074.68</v>
      </c>
      <c r="F1737" s="351">
        <f t="shared" si="211"/>
        <v>53439.568424999998</v>
      </c>
      <c r="G1737" s="352"/>
      <c r="H1737" s="351">
        <f t="shared" si="215"/>
        <v>74125.320000000007</v>
      </c>
      <c r="I1737" s="351">
        <f t="shared" si="212"/>
        <v>364.88842499999737</v>
      </c>
      <c r="J1737" s="351">
        <f t="shared" si="213"/>
        <v>22.623082349999837</v>
      </c>
      <c r="K1737" s="635">
        <f>SUM('Employee Salary Payroll Tax '!I1739:K1739)</f>
        <v>52797.62</v>
      </c>
      <c r="L1737" s="635">
        <f>'Employee Salary Payroll Tax '!H1739</f>
        <v>0</v>
      </c>
      <c r="M1737" s="293">
        <f t="shared" si="216"/>
        <v>277.05999999999767</v>
      </c>
      <c r="N1737" s="359">
        <f t="shared" si="214"/>
        <v>22.504985524575815</v>
      </c>
      <c r="O1737" s="331"/>
      <c r="P1737" s="61"/>
      <c r="Q1737" s="294"/>
      <c r="R1737" s="292"/>
      <c r="S1737" s="291"/>
    </row>
    <row r="1738" spans="1:19" ht="14.4">
      <c r="A1738" s="36">
        <f t="shared" si="217"/>
        <v>415</v>
      </c>
      <c r="B1738" s="526"/>
      <c r="C1738" s="36" t="str">
        <f>VLOOKUP('Employee Salary Payroll Tax '!B1740,'Employee Salary Payroll Tax '!$D$1:$E$7,2,FALSE)</f>
        <v>NonUnion</v>
      </c>
      <c r="D1738" s="61">
        <f t="shared" si="210"/>
        <v>2.98E-2</v>
      </c>
      <c r="E1738" s="351">
        <f>'Employee Salary Payroll Tax '!N1740</f>
        <v>19402.259999999998</v>
      </c>
      <c r="F1738" s="351">
        <f t="shared" si="211"/>
        <v>19980.447347999998</v>
      </c>
      <c r="G1738" s="352"/>
      <c r="H1738" s="351">
        <f t="shared" si="215"/>
        <v>107797.74</v>
      </c>
      <c r="I1738" s="351">
        <f t="shared" si="212"/>
        <v>578.18734799999947</v>
      </c>
      <c r="J1738" s="351">
        <f t="shared" si="213"/>
        <v>35.847615575999967</v>
      </c>
      <c r="K1738" s="635">
        <f>SUM('Employee Salary Payroll Tax '!I1740:K1740)</f>
        <v>3516.08</v>
      </c>
      <c r="L1738" s="635">
        <f>'Employee Salary Payroll Tax '!H1740</f>
        <v>0</v>
      </c>
      <c r="M1738" s="293">
        <f t="shared" si="216"/>
        <v>15886.179999999998</v>
      </c>
      <c r="N1738" s="359">
        <f t="shared" si="214"/>
        <v>6.496309407665172</v>
      </c>
      <c r="O1738" s="331"/>
      <c r="P1738" s="61"/>
      <c r="Q1738" s="294"/>
      <c r="R1738" s="292"/>
      <c r="S1738" s="291"/>
    </row>
    <row r="1739" spans="1:19" ht="14.4">
      <c r="A1739" s="36">
        <f t="shared" si="217"/>
        <v>416</v>
      </c>
      <c r="B1739" s="526"/>
      <c r="C1739" s="36" t="str">
        <f>VLOOKUP('Employee Salary Payroll Tax '!B1741,'Employee Salary Payroll Tax '!$D$1:$E$7,2,FALSE)</f>
        <v>UA</v>
      </c>
      <c r="D1739" s="61">
        <f t="shared" si="210"/>
        <v>0.03</v>
      </c>
      <c r="E1739" s="351">
        <f>'Employee Salary Payroll Tax '!N1741</f>
        <v>75711.31</v>
      </c>
      <c r="F1739" s="351">
        <f t="shared" si="211"/>
        <v>77982.649300000005</v>
      </c>
      <c r="G1739" s="352"/>
      <c r="H1739" s="351">
        <f t="shared" si="215"/>
        <v>51488.69</v>
      </c>
      <c r="I1739" s="351">
        <f t="shared" si="212"/>
        <v>2271.3393000000069</v>
      </c>
      <c r="J1739" s="351">
        <f t="shared" si="213"/>
        <v>140.82303660000042</v>
      </c>
      <c r="K1739" s="635">
        <f>SUM('Employee Salary Payroll Tax '!I1741:K1741)</f>
        <v>66832.45</v>
      </c>
      <c r="L1739" s="635">
        <f>'Employee Salary Payroll Tax '!H1741</f>
        <v>1514.23</v>
      </c>
      <c r="M1739" s="293">
        <f t="shared" si="216"/>
        <v>7364.630000000001</v>
      </c>
      <c r="N1739" s="359">
        <f t="shared" si="214"/>
        <v>124.30835699835851</v>
      </c>
      <c r="O1739" s="331"/>
      <c r="P1739" s="61"/>
      <c r="Q1739" s="294"/>
      <c r="R1739" s="292"/>
      <c r="S1739" s="291"/>
    </row>
    <row r="1740" spans="1:19" ht="14.4">
      <c r="A1740" s="36">
        <f t="shared" si="217"/>
        <v>417</v>
      </c>
      <c r="B1740" s="526"/>
      <c r="C1740" s="36" t="str">
        <f>VLOOKUP('Employee Salary Payroll Tax '!B1742,'Employee Salary Payroll Tax '!$D$1:$E$7,2,FALSE)</f>
        <v>NonUnion</v>
      </c>
      <c r="D1740" s="61">
        <f t="shared" si="210"/>
        <v>2.98E-2</v>
      </c>
      <c r="E1740" s="351">
        <f>'Employee Salary Payroll Tax '!N1742</f>
        <v>81481.86</v>
      </c>
      <c r="F1740" s="351">
        <f t="shared" si="211"/>
        <v>83910.019428</v>
      </c>
      <c r="G1740" s="352"/>
      <c r="H1740" s="351">
        <f t="shared" si="215"/>
        <v>45718.14</v>
      </c>
      <c r="I1740" s="351">
        <f t="shared" si="212"/>
        <v>2428.159427999999</v>
      </c>
      <c r="J1740" s="351">
        <f t="shared" si="213"/>
        <v>150.54588453599993</v>
      </c>
      <c r="K1740" s="635">
        <f>SUM('Employee Salary Payroll Tax '!I1742:K1742)</f>
        <v>50521.47</v>
      </c>
      <c r="L1740" s="635">
        <f>'Employee Salary Payroll Tax '!H1742</f>
        <v>0</v>
      </c>
      <c r="M1740" s="293">
        <f t="shared" si="216"/>
        <v>30960.39</v>
      </c>
      <c r="N1740" s="359">
        <f t="shared" si="214"/>
        <v>93.343467970854391</v>
      </c>
      <c r="O1740" s="331"/>
      <c r="P1740" s="61"/>
      <c r="Q1740" s="294"/>
      <c r="R1740" s="292"/>
      <c r="S1740" s="291"/>
    </row>
    <row r="1741" spans="1:19" ht="14.4">
      <c r="A1741" s="36">
        <f t="shared" si="217"/>
        <v>418</v>
      </c>
      <c r="B1741" s="526"/>
      <c r="C1741" s="36" t="str">
        <f>VLOOKUP('Employee Salary Payroll Tax '!B1743,'Employee Salary Payroll Tax '!$D$1:$E$7,2,FALSE)</f>
        <v>NonUnion</v>
      </c>
      <c r="D1741" s="61">
        <f t="shared" si="210"/>
        <v>2.98E-2</v>
      </c>
      <c r="E1741" s="351">
        <f>'Employee Salary Payroll Tax '!N1743</f>
        <v>46114.9</v>
      </c>
      <c r="F1741" s="351">
        <f t="shared" si="211"/>
        <v>47489.124020000003</v>
      </c>
      <c r="G1741" s="352"/>
      <c r="H1741" s="351">
        <f t="shared" si="215"/>
        <v>81085.100000000006</v>
      </c>
      <c r="I1741" s="351">
        <f t="shared" si="212"/>
        <v>1374.2240200000015</v>
      </c>
      <c r="J1741" s="351">
        <f t="shared" si="213"/>
        <v>85.201889240000085</v>
      </c>
      <c r="K1741" s="635">
        <f>SUM('Employee Salary Payroll Tax '!I1743:K1743)</f>
        <v>43931.14</v>
      </c>
      <c r="L1741" s="635">
        <f>'Employee Salary Payroll Tax '!H1743</f>
        <v>0</v>
      </c>
      <c r="M1741" s="293">
        <f t="shared" si="216"/>
        <v>2183.760000000002</v>
      </c>
      <c r="N1741" s="359">
        <f t="shared" si="214"/>
        <v>81.167174262239968</v>
      </c>
      <c r="O1741" s="331"/>
      <c r="P1741" s="61"/>
      <c r="Q1741" s="294"/>
      <c r="R1741" s="292"/>
      <c r="S1741" s="291"/>
    </row>
    <row r="1742" spans="1:19" ht="14.4">
      <c r="A1742" s="36">
        <f t="shared" si="217"/>
        <v>419</v>
      </c>
      <c r="B1742" s="526"/>
      <c r="C1742" s="36" t="str">
        <f>VLOOKUP('Employee Salary Payroll Tax '!B1744,'Employee Salary Payroll Tax '!$D$1:$E$7,2,FALSE)</f>
        <v>NonUnion</v>
      </c>
      <c r="D1742" s="61">
        <f t="shared" si="210"/>
        <v>2.98E-2</v>
      </c>
      <c r="E1742" s="351">
        <f>'Employee Salary Payroll Tax '!N1744</f>
        <v>139094.76</v>
      </c>
      <c r="F1742" s="351">
        <f t="shared" si="211"/>
        <v>143239.78384800002</v>
      </c>
      <c r="G1742" s="352"/>
      <c r="H1742" s="351">
        <f t="shared" si="215"/>
        <v>0</v>
      </c>
      <c r="I1742" s="351">
        <f t="shared" si="212"/>
        <v>4145.0238480000116</v>
      </c>
      <c r="J1742" s="351">
        <f t="shared" si="213"/>
        <v>0</v>
      </c>
      <c r="K1742" s="635">
        <f>SUM('Employee Salary Payroll Tax '!I1744:K1744)</f>
        <v>139094.76</v>
      </c>
      <c r="L1742" s="635">
        <f>'Employee Salary Payroll Tax '!H1744</f>
        <v>0</v>
      </c>
      <c r="M1742" s="293">
        <f t="shared" si="216"/>
        <v>0</v>
      </c>
      <c r="N1742" s="359">
        <f t="shared" si="214"/>
        <v>0</v>
      </c>
      <c r="O1742" s="331"/>
      <c r="P1742" s="61"/>
      <c r="Q1742" s="294"/>
      <c r="R1742" s="292"/>
      <c r="S1742" s="291"/>
    </row>
    <row r="1743" spans="1:19" ht="14.4">
      <c r="A1743" s="36">
        <f t="shared" si="217"/>
        <v>420</v>
      </c>
      <c r="B1743" s="526"/>
      <c r="C1743" s="36" t="str">
        <f>VLOOKUP('Employee Salary Payroll Tax '!B1745,'Employee Salary Payroll Tax '!$D$1:$E$7,2,FALSE)</f>
        <v>IBEW</v>
      </c>
      <c r="D1743" s="61">
        <f t="shared" si="210"/>
        <v>6.875E-3</v>
      </c>
      <c r="E1743" s="351">
        <f>'Employee Salary Payroll Tax '!N1745</f>
        <v>38260.31</v>
      </c>
      <c r="F1743" s="351">
        <f t="shared" si="211"/>
        <v>38523.349631249999</v>
      </c>
      <c r="G1743" s="352"/>
      <c r="H1743" s="351">
        <f t="shared" si="215"/>
        <v>88939.69</v>
      </c>
      <c r="I1743" s="351">
        <f t="shared" si="212"/>
        <v>263.03963125000155</v>
      </c>
      <c r="J1743" s="351">
        <f t="shared" si="213"/>
        <v>16.308457137500096</v>
      </c>
      <c r="K1743" s="635">
        <f>SUM('Employee Salary Payroll Tax '!I1745:K1745)</f>
        <v>38260.310000000005</v>
      </c>
      <c r="L1743" s="635">
        <f>'Employee Salary Payroll Tax '!H1745</f>
        <v>0</v>
      </c>
      <c r="M1743" s="293">
        <f t="shared" si="216"/>
        <v>-7.2759576141834259E-12</v>
      </c>
      <c r="N1743" s="359">
        <f t="shared" si="214"/>
        <v>16.308457137073848</v>
      </c>
      <c r="O1743" s="331"/>
      <c r="P1743" s="61"/>
      <c r="Q1743" s="294"/>
      <c r="R1743" s="292"/>
      <c r="S1743" s="291"/>
    </row>
    <row r="1744" spans="1:19" ht="14.4">
      <c r="A1744" s="36">
        <f t="shared" si="217"/>
        <v>421</v>
      </c>
      <c r="B1744" s="526"/>
      <c r="C1744" s="36" t="str">
        <f>VLOOKUP('Employee Salary Payroll Tax '!B1746,'Employee Salary Payroll Tax '!$D$1:$E$7,2,FALSE)</f>
        <v>NonUnion</v>
      </c>
      <c r="D1744" s="61">
        <f t="shared" si="210"/>
        <v>2.98E-2</v>
      </c>
      <c r="E1744" s="351">
        <f>'Employee Salary Payroll Tax '!N1746</f>
        <v>90786.07</v>
      </c>
      <c r="F1744" s="351">
        <f t="shared" si="211"/>
        <v>93491.494886000015</v>
      </c>
      <c r="G1744" s="352"/>
      <c r="H1744" s="351">
        <f t="shared" si="215"/>
        <v>36413.929999999993</v>
      </c>
      <c r="I1744" s="351">
        <f t="shared" si="212"/>
        <v>2705.424886000008</v>
      </c>
      <c r="J1744" s="351">
        <f t="shared" si="213"/>
        <v>167.7363429320005</v>
      </c>
      <c r="K1744" s="635">
        <f>SUM('Employee Salary Payroll Tax '!I1746:K1746)</f>
        <v>90786.07</v>
      </c>
      <c r="L1744" s="635">
        <f>'Employee Salary Payroll Tax '!H1746</f>
        <v>0</v>
      </c>
      <c r="M1744" s="293">
        <f t="shared" si="216"/>
        <v>0</v>
      </c>
      <c r="N1744" s="359">
        <f t="shared" si="214"/>
        <v>167.73634293015289</v>
      </c>
      <c r="O1744" s="331"/>
      <c r="P1744" s="61"/>
      <c r="Q1744" s="294"/>
      <c r="R1744" s="292"/>
      <c r="S1744" s="291"/>
    </row>
    <row r="1745" spans="1:19" ht="14.4">
      <c r="A1745" s="36">
        <f t="shared" si="217"/>
        <v>422</v>
      </c>
      <c r="B1745" s="526"/>
      <c r="C1745" s="36" t="str">
        <f>VLOOKUP('Employee Salary Payroll Tax '!B1747,'Employee Salary Payroll Tax '!$D$1:$E$7,2,FALSE)</f>
        <v>IBEW</v>
      </c>
      <c r="D1745" s="61">
        <f t="shared" ref="D1745:D1808" si="218">VLOOKUP(C1745,C$9:D$12,2)</f>
        <v>6.875E-3</v>
      </c>
      <c r="E1745" s="351">
        <f>'Employee Salary Payroll Tax '!N1747</f>
        <v>60003.97</v>
      </c>
      <c r="F1745" s="351">
        <f t="shared" ref="F1745:F1808" si="219">E1745*(1+D1745)</f>
        <v>60416.497293749999</v>
      </c>
      <c r="G1745" s="352"/>
      <c r="H1745" s="351">
        <f t="shared" si="215"/>
        <v>67196.03</v>
      </c>
      <c r="I1745" s="351">
        <f t="shared" ref="I1745:I1808" si="220">F1745-E1745</f>
        <v>412.52729374999763</v>
      </c>
      <c r="J1745" s="351">
        <f t="shared" ref="J1745:J1808" si="221">IF(H1745&gt;I1745,I1745*$J$12,H1745*$J$12)</f>
        <v>25.576692212499854</v>
      </c>
      <c r="K1745" s="635">
        <f>SUM('Employee Salary Payroll Tax '!I1747:K1747)</f>
        <v>59541.41</v>
      </c>
      <c r="L1745" s="635">
        <f>'Employee Salary Payroll Tax '!H1747</f>
        <v>0</v>
      </c>
      <c r="M1745" s="293">
        <f t="shared" si="216"/>
        <v>462.55999999999767</v>
      </c>
      <c r="N1745" s="359">
        <f t="shared" ref="N1745:N1808" si="222">J1745*K1745/(SUM(K1745:M1745)+0.000001)</f>
        <v>25.379526012076894</v>
      </c>
      <c r="O1745" s="331"/>
      <c r="P1745" s="61"/>
      <c r="Q1745" s="294"/>
      <c r="R1745" s="292"/>
      <c r="S1745" s="291"/>
    </row>
    <row r="1746" spans="1:19" ht="14.4">
      <c r="A1746" s="36">
        <f t="shared" si="217"/>
        <v>423</v>
      </c>
      <c r="B1746" s="526"/>
      <c r="C1746" s="36" t="str">
        <f>VLOOKUP('Employee Salary Payroll Tax '!B1748,'Employee Salary Payroll Tax '!$D$1:$E$7,2,FALSE)</f>
        <v>UA</v>
      </c>
      <c r="D1746" s="61">
        <f t="shared" si="218"/>
        <v>0.03</v>
      </c>
      <c r="E1746" s="351">
        <f>'Employee Salary Payroll Tax '!N1748</f>
        <v>95159.76</v>
      </c>
      <c r="F1746" s="351">
        <f t="shared" si="219"/>
        <v>98014.55279999999</v>
      </c>
      <c r="G1746" s="352"/>
      <c r="H1746" s="351">
        <f t="shared" ref="H1746:H1809" si="223">IF(E1746&gt;$H$12,0,$H$12-E1746)</f>
        <v>32040.240000000005</v>
      </c>
      <c r="I1746" s="351">
        <f t="shared" si="220"/>
        <v>2854.7927999999956</v>
      </c>
      <c r="J1746" s="351">
        <f t="shared" si="221"/>
        <v>176.99715359999973</v>
      </c>
      <c r="K1746" s="635">
        <f>SUM('Employee Salary Payroll Tax '!I1748:K1748)</f>
        <v>83993.12000000001</v>
      </c>
      <c r="L1746" s="635">
        <f>'Employee Salary Payroll Tax '!H1748</f>
        <v>1903.19</v>
      </c>
      <c r="M1746" s="293">
        <f t="shared" ref="M1746:M1809" si="224">E1746-K1746-L1746</f>
        <v>9263.4499999999844</v>
      </c>
      <c r="N1746" s="359">
        <f t="shared" si="222"/>
        <v>156.22720319835807</v>
      </c>
      <c r="O1746" s="331"/>
      <c r="P1746" s="61"/>
      <c r="Q1746" s="294"/>
      <c r="R1746" s="292"/>
      <c r="S1746" s="291"/>
    </row>
    <row r="1747" spans="1:19" ht="14.4">
      <c r="A1747" s="36">
        <f t="shared" si="217"/>
        <v>424</v>
      </c>
      <c r="B1747" s="526"/>
      <c r="C1747" s="36" t="str">
        <f>VLOOKUP('Employee Salary Payroll Tax '!B1749,'Employee Salary Payroll Tax '!$D$1:$E$7,2,FALSE)</f>
        <v>NonUnion</v>
      </c>
      <c r="D1747" s="61">
        <f t="shared" si="218"/>
        <v>2.98E-2</v>
      </c>
      <c r="E1747" s="351">
        <f>'Employee Salary Payroll Tax '!N1749</f>
        <v>110775.26</v>
      </c>
      <c r="F1747" s="351">
        <f t="shared" si="219"/>
        <v>114076.362748</v>
      </c>
      <c r="G1747" s="352"/>
      <c r="H1747" s="351">
        <f t="shared" si="223"/>
        <v>16424.740000000005</v>
      </c>
      <c r="I1747" s="351">
        <f t="shared" si="220"/>
        <v>3301.1027480000048</v>
      </c>
      <c r="J1747" s="351">
        <f t="shared" si="221"/>
        <v>204.6683703760003</v>
      </c>
      <c r="K1747" s="635">
        <f>SUM('Employee Salary Payroll Tax '!I1749:K1749)</f>
        <v>27225.21</v>
      </c>
      <c r="L1747" s="635">
        <f>'Employee Salary Payroll Tax '!H1749</f>
        <v>0</v>
      </c>
      <c r="M1747" s="293">
        <f t="shared" si="224"/>
        <v>83550.049999999988</v>
      </c>
      <c r="N1747" s="359">
        <f t="shared" si="222"/>
        <v>50.301297995546001</v>
      </c>
      <c r="O1747" s="331"/>
      <c r="P1747" s="61"/>
      <c r="Q1747" s="294"/>
      <c r="R1747" s="292"/>
      <c r="S1747" s="291"/>
    </row>
    <row r="1748" spans="1:19" ht="14.4">
      <c r="A1748" s="36">
        <f t="shared" si="217"/>
        <v>425</v>
      </c>
      <c r="B1748" s="526"/>
      <c r="C1748" s="36" t="str">
        <f>VLOOKUP('Employee Salary Payroll Tax '!B1750,'Employee Salary Payroll Tax '!$D$1:$E$7,2,FALSE)</f>
        <v>NonUnion</v>
      </c>
      <c r="D1748" s="61">
        <f t="shared" si="218"/>
        <v>2.98E-2</v>
      </c>
      <c r="E1748" s="351">
        <f>'Employee Salary Payroll Tax '!N1750</f>
        <v>82567.17</v>
      </c>
      <c r="F1748" s="351">
        <f t="shared" si="219"/>
        <v>85027.671666000009</v>
      </c>
      <c r="G1748" s="352"/>
      <c r="H1748" s="351">
        <f t="shared" si="223"/>
        <v>44632.83</v>
      </c>
      <c r="I1748" s="351">
        <f t="shared" si="220"/>
        <v>2460.501666000011</v>
      </c>
      <c r="J1748" s="351">
        <f t="shared" si="221"/>
        <v>152.55110329200068</v>
      </c>
      <c r="K1748" s="635">
        <f>SUM('Employee Salary Payroll Tax '!I1750:K1750)</f>
        <v>8310.5300000000007</v>
      </c>
      <c r="L1748" s="635">
        <f>'Employee Salary Payroll Tax '!H1750</f>
        <v>0</v>
      </c>
      <c r="M1748" s="293">
        <f t="shared" si="224"/>
        <v>74256.639999999999</v>
      </c>
      <c r="N1748" s="359">
        <f t="shared" si="222"/>
        <v>15.354535227814106</v>
      </c>
      <c r="O1748" s="331"/>
      <c r="P1748" s="61"/>
      <c r="Q1748" s="294"/>
      <c r="R1748" s="292"/>
      <c r="S1748" s="291"/>
    </row>
    <row r="1749" spans="1:19" ht="14.4">
      <c r="A1749" s="36">
        <f t="shared" si="217"/>
        <v>426</v>
      </c>
      <c r="B1749" s="526"/>
      <c r="C1749" s="36" t="str">
        <f>VLOOKUP('Employee Salary Payroll Tax '!B1751,'Employee Salary Payroll Tax '!$D$1:$E$7,2,FALSE)</f>
        <v>NonUnion</v>
      </c>
      <c r="D1749" s="61">
        <f t="shared" si="218"/>
        <v>2.98E-2</v>
      </c>
      <c r="E1749" s="351">
        <f>'Employee Salary Payroll Tax '!N1751</f>
        <v>117143.49</v>
      </c>
      <c r="F1749" s="351">
        <f t="shared" si="219"/>
        <v>120634.36600200001</v>
      </c>
      <c r="G1749" s="352"/>
      <c r="H1749" s="351">
        <f t="shared" si="223"/>
        <v>10056.509999999995</v>
      </c>
      <c r="I1749" s="351">
        <f t="shared" si="220"/>
        <v>3490.8760020000045</v>
      </c>
      <c r="J1749" s="351">
        <f t="shared" si="221"/>
        <v>216.43431212400029</v>
      </c>
      <c r="K1749" s="635">
        <f>SUM('Employee Salary Payroll Tax '!I1751:K1751)</f>
        <v>41057.629999999997</v>
      </c>
      <c r="L1749" s="635">
        <f>'Employee Salary Payroll Tax '!H1751</f>
        <v>0</v>
      </c>
      <c r="M1749" s="293">
        <f t="shared" si="224"/>
        <v>76085.860000000015</v>
      </c>
      <c r="N1749" s="359">
        <f t="shared" si="222"/>
        <v>75.858077187352521</v>
      </c>
      <c r="O1749" s="331"/>
      <c r="P1749" s="61"/>
      <c r="Q1749" s="294"/>
      <c r="R1749" s="292"/>
      <c r="S1749" s="291"/>
    </row>
    <row r="1750" spans="1:19" ht="14.4">
      <c r="A1750" s="36">
        <f t="shared" si="217"/>
        <v>427</v>
      </c>
      <c r="B1750" s="526"/>
      <c r="C1750" s="36" t="str">
        <f>VLOOKUP('Employee Salary Payroll Tax '!B1752,'Employee Salary Payroll Tax '!$D$1:$E$7,2,FALSE)</f>
        <v>NonUnion</v>
      </c>
      <c r="D1750" s="61">
        <f t="shared" si="218"/>
        <v>2.98E-2</v>
      </c>
      <c r="E1750" s="351">
        <f>'Employee Salary Payroll Tax '!N1752</f>
        <v>72306.47</v>
      </c>
      <c r="F1750" s="351">
        <f t="shared" si="219"/>
        <v>74461.202806000001</v>
      </c>
      <c r="G1750" s="352"/>
      <c r="H1750" s="351">
        <f t="shared" si="223"/>
        <v>54893.53</v>
      </c>
      <c r="I1750" s="351">
        <f t="shared" si="220"/>
        <v>2154.732806</v>
      </c>
      <c r="J1750" s="351">
        <f t="shared" si="221"/>
        <v>133.59343397199999</v>
      </c>
      <c r="K1750" s="635">
        <f>SUM('Employee Salary Payroll Tax '!I1752:K1752)</f>
        <v>44168.639999999999</v>
      </c>
      <c r="L1750" s="635">
        <f>'Employee Salary Payroll Tax '!H1752</f>
        <v>0</v>
      </c>
      <c r="M1750" s="293">
        <f t="shared" si="224"/>
        <v>28137.83</v>
      </c>
      <c r="N1750" s="359">
        <f t="shared" si="222"/>
        <v>81.605979262871386</v>
      </c>
      <c r="O1750" s="331"/>
      <c r="P1750" s="61"/>
      <c r="Q1750" s="294"/>
      <c r="R1750" s="292"/>
      <c r="S1750" s="291"/>
    </row>
    <row r="1751" spans="1:19" ht="14.4">
      <c r="A1751" s="36">
        <f t="shared" si="217"/>
        <v>428</v>
      </c>
      <c r="B1751" s="526"/>
      <c r="C1751" s="36" t="str">
        <f>VLOOKUP('Employee Salary Payroll Tax '!B1753,'Employee Salary Payroll Tax '!$D$1:$E$7,2,FALSE)</f>
        <v>NonUnion</v>
      </c>
      <c r="D1751" s="61">
        <f t="shared" si="218"/>
        <v>2.98E-2</v>
      </c>
      <c r="E1751" s="351">
        <f>'Employee Salary Payroll Tax '!N1753</f>
        <v>109182.83</v>
      </c>
      <c r="F1751" s="351">
        <f t="shared" si="219"/>
        <v>112436.47833400001</v>
      </c>
      <c r="G1751" s="352"/>
      <c r="H1751" s="351">
        <f t="shared" si="223"/>
        <v>18017.169999999998</v>
      </c>
      <c r="I1751" s="351">
        <f t="shared" si="220"/>
        <v>3253.6483340000123</v>
      </c>
      <c r="J1751" s="351">
        <f t="shared" si="221"/>
        <v>201.72619670800077</v>
      </c>
      <c r="K1751" s="635">
        <f>SUM('Employee Salary Payroll Tax '!I1753:K1753)</f>
        <v>3310.8599999999997</v>
      </c>
      <c r="L1751" s="635">
        <f>'Employee Salary Payroll Tax '!H1753</f>
        <v>1175.3800000000001</v>
      </c>
      <c r="M1751" s="293">
        <f t="shared" si="224"/>
        <v>104696.59</v>
      </c>
      <c r="N1751" s="359">
        <f t="shared" si="222"/>
        <v>6.1171449359439958</v>
      </c>
      <c r="O1751" s="331"/>
      <c r="P1751" s="61"/>
      <c r="Q1751" s="294"/>
      <c r="R1751" s="292"/>
      <c r="S1751" s="291"/>
    </row>
    <row r="1752" spans="1:19" ht="14.4">
      <c r="A1752" s="36">
        <f t="shared" si="217"/>
        <v>429</v>
      </c>
      <c r="B1752" s="526"/>
      <c r="C1752" s="36" t="str">
        <f>VLOOKUP('Employee Salary Payroll Tax '!B1754,'Employee Salary Payroll Tax '!$D$1:$E$7,2,FALSE)</f>
        <v>NonUnion</v>
      </c>
      <c r="D1752" s="61">
        <f t="shared" si="218"/>
        <v>2.98E-2</v>
      </c>
      <c r="E1752" s="351">
        <f>'Employee Salary Payroll Tax '!N1754</f>
        <v>115487.67</v>
      </c>
      <c r="F1752" s="351">
        <f t="shared" si="219"/>
        <v>118929.20256600001</v>
      </c>
      <c r="G1752" s="352"/>
      <c r="H1752" s="351">
        <f t="shared" si="223"/>
        <v>11712.330000000002</v>
      </c>
      <c r="I1752" s="351">
        <f t="shared" si="220"/>
        <v>3441.532566000009</v>
      </c>
      <c r="J1752" s="351">
        <f t="shared" si="221"/>
        <v>213.37501909200054</v>
      </c>
      <c r="K1752" s="635">
        <f>SUM('Employee Salary Payroll Tax '!I1754:K1754)</f>
        <v>34608.519999999997</v>
      </c>
      <c r="L1752" s="635">
        <f>'Employee Salary Payroll Tax '!H1754</f>
        <v>136.93</v>
      </c>
      <c r="M1752" s="293">
        <f t="shared" si="224"/>
        <v>80742.22</v>
      </c>
      <c r="N1752" s="359">
        <f t="shared" si="222"/>
        <v>63.942701551446483</v>
      </c>
      <c r="O1752" s="331"/>
      <c r="P1752" s="61"/>
      <c r="Q1752" s="294"/>
      <c r="R1752" s="292"/>
      <c r="S1752" s="291"/>
    </row>
    <row r="1753" spans="1:19" ht="14.4">
      <c r="A1753" s="36">
        <f t="shared" si="217"/>
        <v>430</v>
      </c>
      <c r="B1753" s="526"/>
      <c r="C1753" s="36" t="str">
        <f>VLOOKUP('Employee Salary Payroll Tax '!B1755,'Employee Salary Payroll Tax '!$D$1:$E$7,2,FALSE)</f>
        <v>UA</v>
      </c>
      <c r="D1753" s="61">
        <f t="shared" si="218"/>
        <v>0.03</v>
      </c>
      <c r="E1753" s="351">
        <f>'Employee Salary Payroll Tax '!N1755</f>
        <v>84792.95</v>
      </c>
      <c r="F1753" s="351">
        <f t="shared" si="219"/>
        <v>87336.738499999992</v>
      </c>
      <c r="G1753" s="352"/>
      <c r="H1753" s="351">
        <f t="shared" si="223"/>
        <v>42407.05</v>
      </c>
      <c r="I1753" s="351">
        <f t="shared" si="220"/>
        <v>2543.7884999999951</v>
      </c>
      <c r="J1753" s="351">
        <f t="shared" si="221"/>
        <v>157.71488699999969</v>
      </c>
      <c r="K1753" s="635">
        <f>SUM('Employee Salary Payroll Tax '!I1755:K1755)</f>
        <v>72725.989999999991</v>
      </c>
      <c r="L1753" s="635">
        <f>'Employee Salary Payroll Tax '!H1755</f>
        <v>2207.85</v>
      </c>
      <c r="M1753" s="293">
        <f t="shared" si="224"/>
        <v>9859.110000000006</v>
      </c>
      <c r="N1753" s="359">
        <f t="shared" si="222"/>
        <v>135.27034139840444</v>
      </c>
      <c r="O1753" s="331"/>
      <c r="P1753" s="61"/>
      <c r="Q1753" s="294"/>
      <c r="R1753" s="292"/>
      <c r="S1753" s="291"/>
    </row>
    <row r="1754" spans="1:19" ht="14.4">
      <c r="A1754" s="36">
        <f t="shared" si="217"/>
        <v>431</v>
      </c>
      <c r="B1754" s="526"/>
      <c r="C1754" s="36" t="str">
        <f>VLOOKUP('Employee Salary Payroll Tax '!B1756,'Employee Salary Payroll Tax '!$D$1:$E$7,2,FALSE)</f>
        <v>IBEW</v>
      </c>
      <c r="D1754" s="61">
        <f t="shared" si="218"/>
        <v>6.875E-3</v>
      </c>
      <c r="E1754" s="351">
        <f>'Employee Salary Payroll Tax '!N1756</f>
        <v>50678.55</v>
      </c>
      <c r="F1754" s="351">
        <f t="shared" si="219"/>
        <v>51026.965031250002</v>
      </c>
      <c r="G1754" s="352"/>
      <c r="H1754" s="351">
        <f t="shared" si="223"/>
        <v>76521.45</v>
      </c>
      <c r="I1754" s="351">
        <f t="shared" si="220"/>
        <v>348.41503124999872</v>
      </c>
      <c r="J1754" s="351">
        <f t="shared" si="221"/>
        <v>21.60173193749992</v>
      </c>
      <c r="K1754" s="635">
        <f>SUM('Employee Salary Payroll Tax '!I1756:K1756)</f>
        <v>50678.55</v>
      </c>
      <c r="L1754" s="635">
        <f>'Employee Salary Payroll Tax '!H1756</f>
        <v>0</v>
      </c>
      <c r="M1754" s="293">
        <f t="shared" si="224"/>
        <v>0</v>
      </c>
      <c r="N1754" s="359">
        <f t="shared" si="222"/>
        <v>21.601731937073669</v>
      </c>
      <c r="O1754" s="331"/>
      <c r="P1754" s="61"/>
      <c r="Q1754" s="294"/>
      <c r="R1754" s="292"/>
      <c r="S1754" s="291"/>
    </row>
    <row r="1755" spans="1:19" ht="14.4">
      <c r="A1755" s="36">
        <f t="shared" si="217"/>
        <v>432</v>
      </c>
      <c r="B1755" s="526"/>
      <c r="C1755" s="36" t="str">
        <f>VLOOKUP('Employee Salary Payroll Tax '!B1757,'Employee Salary Payroll Tax '!$D$1:$E$7,2,FALSE)</f>
        <v>NonUnion</v>
      </c>
      <c r="D1755" s="61">
        <f t="shared" si="218"/>
        <v>2.98E-2</v>
      </c>
      <c r="E1755" s="351">
        <f>'Employee Salary Payroll Tax '!N1757</f>
        <v>110167.65</v>
      </c>
      <c r="F1755" s="351">
        <f t="shared" si="219"/>
        <v>113450.64597</v>
      </c>
      <c r="G1755" s="352"/>
      <c r="H1755" s="351">
        <f t="shared" si="223"/>
        <v>17032.350000000006</v>
      </c>
      <c r="I1755" s="351">
        <f t="shared" si="220"/>
        <v>3282.9959700000036</v>
      </c>
      <c r="J1755" s="351">
        <f t="shared" si="221"/>
        <v>203.54575014000022</v>
      </c>
      <c r="K1755" s="635">
        <f>SUM('Employee Salary Payroll Tax '!I1757:K1757)</f>
        <v>104752.58</v>
      </c>
      <c r="L1755" s="635">
        <f>'Employee Salary Payroll Tax '!H1757</f>
        <v>919.08</v>
      </c>
      <c r="M1755" s="293">
        <f t="shared" si="224"/>
        <v>4495.9899999999925</v>
      </c>
      <c r="N1755" s="359">
        <f t="shared" si="222"/>
        <v>193.54086680624346</v>
      </c>
      <c r="O1755" s="331"/>
      <c r="P1755" s="61"/>
      <c r="Q1755" s="294"/>
      <c r="R1755" s="292"/>
      <c r="S1755" s="291"/>
    </row>
    <row r="1756" spans="1:19" ht="14.4">
      <c r="A1756" s="36">
        <f t="shared" si="217"/>
        <v>433</v>
      </c>
      <c r="B1756" s="526"/>
      <c r="C1756" s="36" t="str">
        <f>VLOOKUP('Employee Salary Payroll Tax '!B1758,'Employee Salary Payroll Tax '!$D$1:$E$7,2,FALSE)</f>
        <v>NonUnion</v>
      </c>
      <c r="D1756" s="61">
        <f t="shared" si="218"/>
        <v>2.98E-2</v>
      </c>
      <c r="E1756" s="351">
        <f>'Employee Salary Payroll Tax '!N1758</f>
        <v>99432.12</v>
      </c>
      <c r="F1756" s="351">
        <f t="shared" si="219"/>
        <v>102395.197176</v>
      </c>
      <c r="G1756" s="352"/>
      <c r="H1756" s="351">
        <f t="shared" si="223"/>
        <v>27767.880000000005</v>
      </c>
      <c r="I1756" s="351">
        <f t="shared" si="220"/>
        <v>2963.0771760000061</v>
      </c>
      <c r="J1756" s="351">
        <f t="shared" si="221"/>
        <v>183.71078491200038</v>
      </c>
      <c r="K1756" s="635">
        <f>SUM('Employee Salary Payroll Tax '!I1758:K1758)</f>
        <v>20226.259999999998</v>
      </c>
      <c r="L1756" s="635">
        <f>'Employee Salary Payroll Tax '!H1758</f>
        <v>0</v>
      </c>
      <c r="M1756" s="293">
        <f t="shared" si="224"/>
        <v>79205.86</v>
      </c>
      <c r="N1756" s="359">
        <f t="shared" si="222"/>
        <v>37.370037975624243</v>
      </c>
      <c r="O1756" s="331"/>
      <c r="P1756" s="61"/>
      <c r="Q1756" s="294"/>
      <c r="R1756" s="292"/>
      <c r="S1756" s="291"/>
    </row>
    <row r="1757" spans="1:19" ht="14.4">
      <c r="A1757" s="36">
        <f t="shared" si="217"/>
        <v>434</v>
      </c>
      <c r="B1757" s="526"/>
      <c r="C1757" s="36" t="str">
        <f>VLOOKUP('Employee Salary Payroll Tax '!B1759,'Employee Salary Payroll Tax '!$D$1:$E$7,2,FALSE)</f>
        <v>NonUnion</v>
      </c>
      <c r="D1757" s="61">
        <f t="shared" si="218"/>
        <v>2.98E-2</v>
      </c>
      <c r="E1757" s="351">
        <f>'Employee Salary Payroll Tax '!N1759</f>
        <v>367.23</v>
      </c>
      <c r="F1757" s="351">
        <f t="shared" si="219"/>
        <v>378.17345400000005</v>
      </c>
      <c r="G1757" s="352"/>
      <c r="H1757" s="351">
        <f t="shared" si="223"/>
        <v>126832.77</v>
      </c>
      <c r="I1757" s="351">
        <f t="shared" si="220"/>
        <v>10.943454000000031</v>
      </c>
      <c r="J1757" s="351">
        <f t="shared" si="221"/>
        <v>0.67849414800000196</v>
      </c>
      <c r="K1757" s="635">
        <f>SUM('Employee Salary Payroll Tax '!I1759:K1759)</f>
        <v>194.84</v>
      </c>
      <c r="L1757" s="635">
        <f>'Employee Salary Payroll Tax '!H1759</f>
        <v>4.04</v>
      </c>
      <c r="M1757" s="293">
        <f t="shared" si="224"/>
        <v>168.35000000000002</v>
      </c>
      <c r="N1757" s="359">
        <f t="shared" si="222"/>
        <v>0.35998638301972608</v>
      </c>
      <c r="O1757" s="331"/>
      <c r="P1757" s="61"/>
      <c r="Q1757" s="294"/>
      <c r="R1757" s="292"/>
      <c r="S1757" s="291"/>
    </row>
    <row r="1758" spans="1:19" ht="14.4">
      <c r="A1758" s="36">
        <f t="shared" si="217"/>
        <v>435</v>
      </c>
      <c r="B1758" s="526"/>
      <c r="C1758" s="36" t="str">
        <f>VLOOKUP('Employee Salary Payroll Tax '!B1760,'Employee Salary Payroll Tax '!$D$1:$E$7,2,FALSE)</f>
        <v>IBEW</v>
      </c>
      <c r="D1758" s="61">
        <f t="shared" si="218"/>
        <v>6.875E-3</v>
      </c>
      <c r="E1758" s="351">
        <f>'Employee Salary Payroll Tax '!N1760</f>
        <v>178055.84</v>
      </c>
      <c r="F1758" s="351">
        <f t="shared" si="219"/>
        <v>179279.97389999998</v>
      </c>
      <c r="G1758" s="352"/>
      <c r="H1758" s="351">
        <f t="shared" si="223"/>
        <v>0</v>
      </c>
      <c r="I1758" s="351">
        <f t="shared" si="220"/>
        <v>1224.1338999999862</v>
      </c>
      <c r="J1758" s="351">
        <f t="shared" si="221"/>
        <v>0</v>
      </c>
      <c r="K1758" s="635">
        <f>SUM('Employee Salary Payroll Tax '!I1760:K1760)</f>
        <v>143590.57</v>
      </c>
      <c r="L1758" s="635">
        <f>'Employee Salary Payroll Tax '!H1760</f>
        <v>0</v>
      </c>
      <c r="M1758" s="293">
        <f t="shared" si="224"/>
        <v>34465.26999999999</v>
      </c>
      <c r="N1758" s="359">
        <f t="shared" si="222"/>
        <v>0</v>
      </c>
      <c r="O1758" s="331"/>
      <c r="P1758" s="61"/>
      <c r="Q1758" s="294"/>
      <c r="R1758" s="292"/>
      <c r="S1758" s="291"/>
    </row>
    <row r="1759" spans="1:19" ht="14.4">
      <c r="A1759" s="36">
        <f t="shared" si="217"/>
        <v>436</v>
      </c>
      <c r="B1759" s="526"/>
      <c r="C1759" s="36" t="str">
        <f>VLOOKUP('Employee Salary Payroll Tax '!B1761,'Employee Salary Payroll Tax '!$D$1:$E$7,2,FALSE)</f>
        <v>NonUnion</v>
      </c>
      <c r="D1759" s="61">
        <f t="shared" si="218"/>
        <v>2.98E-2</v>
      </c>
      <c r="E1759" s="351">
        <f>'Employee Salary Payroll Tax '!N1761</f>
        <v>66194.81</v>
      </c>
      <c r="F1759" s="351">
        <f t="shared" si="219"/>
        <v>68167.415338000006</v>
      </c>
      <c r="G1759" s="352"/>
      <c r="H1759" s="351">
        <f t="shared" si="223"/>
        <v>61005.19</v>
      </c>
      <c r="I1759" s="351">
        <f t="shared" si="220"/>
        <v>1972.6053380000085</v>
      </c>
      <c r="J1759" s="351">
        <f t="shared" si="221"/>
        <v>122.30153095600052</v>
      </c>
      <c r="K1759" s="635">
        <f>SUM('Employee Salary Payroll Tax '!I1761:K1761)</f>
        <v>46.13</v>
      </c>
      <c r="L1759" s="635">
        <f>'Employee Salary Payroll Tax '!H1761</f>
        <v>0</v>
      </c>
      <c r="M1759" s="293">
        <f t="shared" si="224"/>
        <v>66148.679999999993</v>
      </c>
      <c r="N1759" s="359">
        <f t="shared" si="222"/>
        <v>8.5229787998712808E-2</v>
      </c>
      <c r="O1759" s="331"/>
      <c r="P1759" s="61"/>
      <c r="Q1759" s="294"/>
      <c r="R1759" s="292"/>
      <c r="S1759" s="291"/>
    </row>
    <row r="1760" spans="1:19" ht="14.4">
      <c r="A1760" s="36">
        <f t="shared" si="217"/>
        <v>437</v>
      </c>
      <c r="B1760" s="526"/>
      <c r="C1760" s="36" t="str">
        <f>VLOOKUP('Employee Salary Payroll Tax '!B1762,'Employee Salary Payroll Tax '!$D$1:$E$7,2,FALSE)</f>
        <v>IBEW</v>
      </c>
      <c r="D1760" s="61">
        <f t="shared" si="218"/>
        <v>6.875E-3</v>
      </c>
      <c r="E1760" s="351">
        <f>'Employee Salary Payroll Tax '!N1762</f>
        <v>68716.05</v>
      </c>
      <c r="F1760" s="351">
        <f t="shared" si="219"/>
        <v>69188.472843750002</v>
      </c>
      <c r="G1760" s="352"/>
      <c r="H1760" s="351">
        <f t="shared" si="223"/>
        <v>58483.95</v>
      </c>
      <c r="I1760" s="351">
        <f t="shared" si="220"/>
        <v>472.42284374999872</v>
      </c>
      <c r="J1760" s="351">
        <f t="shared" si="221"/>
        <v>29.290216312499922</v>
      </c>
      <c r="K1760" s="635">
        <f>SUM('Employee Salary Payroll Tax '!I1762:K1762)</f>
        <v>51.41</v>
      </c>
      <c r="L1760" s="635">
        <f>'Employee Salary Payroll Tax '!H1762</f>
        <v>0</v>
      </c>
      <c r="M1760" s="293">
        <f t="shared" si="224"/>
        <v>68664.639999999999</v>
      </c>
      <c r="N1760" s="359">
        <f t="shared" si="222"/>
        <v>2.1913512499681043E-2</v>
      </c>
      <c r="O1760" s="331"/>
      <c r="P1760" s="61"/>
      <c r="Q1760" s="294"/>
      <c r="R1760" s="292"/>
      <c r="S1760" s="291"/>
    </row>
    <row r="1761" spans="1:19" ht="14.4">
      <c r="A1761" s="36">
        <f t="shared" si="217"/>
        <v>438</v>
      </c>
      <c r="B1761" s="526"/>
      <c r="C1761" s="36" t="str">
        <f>VLOOKUP('Employee Salary Payroll Tax '!B1763,'Employee Salary Payroll Tax '!$D$1:$E$7,2,FALSE)</f>
        <v>NonUnion</v>
      </c>
      <c r="D1761" s="61">
        <f t="shared" si="218"/>
        <v>2.98E-2</v>
      </c>
      <c r="E1761" s="351">
        <f>'Employee Salary Payroll Tax '!N1763</f>
        <v>6262.64</v>
      </c>
      <c r="F1761" s="351">
        <f t="shared" si="219"/>
        <v>6449.2666720000007</v>
      </c>
      <c r="G1761" s="352"/>
      <c r="H1761" s="351">
        <f t="shared" si="223"/>
        <v>120937.36</v>
      </c>
      <c r="I1761" s="351">
        <f t="shared" si="220"/>
        <v>186.62667200000033</v>
      </c>
      <c r="J1761" s="351">
        <f t="shared" si="221"/>
        <v>11.570853664000021</v>
      </c>
      <c r="K1761" s="635">
        <f>SUM('Employee Salary Payroll Tax '!I1763:K1763)</f>
        <v>6262.6399999999994</v>
      </c>
      <c r="L1761" s="635">
        <f>'Employee Salary Payroll Tax '!H1763</f>
        <v>0</v>
      </c>
      <c r="M1761" s="293">
        <f t="shared" si="224"/>
        <v>9.0949470177292824E-13</v>
      </c>
      <c r="N1761" s="359">
        <f t="shared" si="222"/>
        <v>11.570853662152418</v>
      </c>
      <c r="O1761" s="331"/>
      <c r="P1761" s="61"/>
      <c r="Q1761" s="294"/>
      <c r="R1761" s="292"/>
      <c r="S1761" s="291"/>
    </row>
    <row r="1762" spans="1:19" ht="14.4">
      <c r="A1762" s="36">
        <f t="shared" si="217"/>
        <v>439</v>
      </c>
      <c r="B1762" s="526"/>
      <c r="C1762" s="36" t="str">
        <f>VLOOKUP('Employee Salary Payroll Tax '!B1764,'Employee Salary Payroll Tax '!$D$1:$E$7,2,FALSE)</f>
        <v>NonUnion</v>
      </c>
      <c r="D1762" s="61">
        <f t="shared" si="218"/>
        <v>2.98E-2</v>
      </c>
      <c r="E1762" s="351">
        <f>'Employee Salary Payroll Tax '!N1764</f>
        <v>65681.55</v>
      </c>
      <c r="F1762" s="351">
        <f t="shared" si="219"/>
        <v>67638.860190000007</v>
      </c>
      <c r="G1762" s="352"/>
      <c r="H1762" s="351">
        <f t="shared" si="223"/>
        <v>61518.45</v>
      </c>
      <c r="I1762" s="351">
        <f t="shared" si="220"/>
        <v>1957.3101900000038</v>
      </c>
      <c r="J1762" s="351">
        <f t="shared" si="221"/>
        <v>121.35323178000023</v>
      </c>
      <c r="K1762" s="635">
        <f>SUM('Employee Salary Payroll Tax '!I1764:K1764)</f>
        <v>1612.0700000000002</v>
      </c>
      <c r="L1762" s="635">
        <f>'Employee Salary Payroll Tax '!H1764</f>
        <v>0</v>
      </c>
      <c r="M1762" s="293">
        <f t="shared" si="224"/>
        <v>64069.48</v>
      </c>
      <c r="N1762" s="359">
        <f t="shared" si="222"/>
        <v>2.9784605319546591</v>
      </c>
      <c r="O1762" s="331"/>
      <c r="P1762" s="61"/>
      <c r="Q1762" s="294"/>
      <c r="R1762" s="292"/>
      <c r="S1762" s="291"/>
    </row>
    <row r="1763" spans="1:19" ht="14.4">
      <c r="A1763" s="36">
        <f t="shared" si="217"/>
        <v>440</v>
      </c>
      <c r="B1763" s="526"/>
      <c r="C1763" s="36" t="str">
        <f>VLOOKUP('Employee Salary Payroll Tax '!B1765,'Employee Salary Payroll Tax '!$D$1:$E$7,2,FALSE)</f>
        <v>NonUnion</v>
      </c>
      <c r="D1763" s="61">
        <f t="shared" si="218"/>
        <v>2.98E-2</v>
      </c>
      <c r="E1763" s="351">
        <f>'Employee Salary Payroll Tax '!N1765</f>
        <v>567.76</v>
      </c>
      <c r="F1763" s="351">
        <f t="shared" si="219"/>
        <v>584.67924800000003</v>
      </c>
      <c r="G1763" s="352"/>
      <c r="H1763" s="351">
        <f t="shared" si="223"/>
        <v>126632.24</v>
      </c>
      <c r="I1763" s="351">
        <f t="shared" si="220"/>
        <v>16.919248000000039</v>
      </c>
      <c r="J1763" s="351">
        <f t="shared" si="221"/>
        <v>1.0489933760000023</v>
      </c>
      <c r="K1763" s="635">
        <f>SUM('Employee Salary Payroll Tax '!I1765:K1765)</f>
        <v>85.17</v>
      </c>
      <c r="L1763" s="635">
        <f>'Employee Salary Payroll Tax '!H1765</f>
        <v>0</v>
      </c>
      <c r="M1763" s="293">
        <f t="shared" si="224"/>
        <v>482.59</v>
      </c>
      <c r="N1763" s="359">
        <f t="shared" si="222"/>
        <v>0.15736009172284082</v>
      </c>
      <c r="O1763" s="331"/>
      <c r="P1763" s="61"/>
      <c r="Q1763" s="294"/>
      <c r="R1763" s="292"/>
      <c r="S1763" s="291"/>
    </row>
    <row r="1764" spans="1:19" ht="14.4">
      <c r="A1764" s="36">
        <f t="shared" si="217"/>
        <v>441</v>
      </c>
      <c r="B1764" s="526"/>
      <c r="C1764" s="36" t="str">
        <f>VLOOKUP('Employee Salary Payroll Tax '!B1766,'Employee Salary Payroll Tax '!$D$1:$E$7,2,FALSE)</f>
        <v>IBEW</v>
      </c>
      <c r="D1764" s="61">
        <f t="shared" si="218"/>
        <v>6.875E-3</v>
      </c>
      <c r="E1764" s="351">
        <f>'Employee Salary Payroll Tax '!N1766</f>
        <v>62375.01</v>
      </c>
      <c r="F1764" s="351">
        <f t="shared" si="219"/>
        <v>62803.838193750002</v>
      </c>
      <c r="G1764" s="352"/>
      <c r="H1764" s="351">
        <f t="shared" si="223"/>
        <v>64824.99</v>
      </c>
      <c r="I1764" s="351">
        <f t="shared" si="220"/>
        <v>428.82819374999963</v>
      </c>
      <c r="J1764" s="351">
        <f t="shared" si="221"/>
        <v>26.587348012499977</v>
      </c>
      <c r="K1764" s="635">
        <f>SUM('Employee Salary Payroll Tax '!I1766:K1766)</f>
        <v>16688.75</v>
      </c>
      <c r="L1764" s="635">
        <f>'Employee Salary Payroll Tax '!H1766</f>
        <v>0</v>
      </c>
      <c r="M1764" s="293">
        <f t="shared" si="224"/>
        <v>45686.26</v>
      </c>
      <c r="N1764" s="359">
        <f t="shared" si="222"/>
        <v>7.1135796873859487</v>
      </c>
      <c r="O1764" s="331"/>
      <c r="P1764" s="61"/>
      <c r="Q1764" s="294"/>
      <c r="R1764" s="292"/>
      <c r="S1764" s="291"/>
    </row>
    <row r="1765" spans="1:19" ht="14.4">
      <c r="A1765" s="36">
        <f t="shared" si="217"/>
        <v>442</v>
      </c>
      <c r="B1765" s="526"/>
      <c r="C1765" s="36" t="str">
        <f>VLOOKUP('Employee Salary Payroll Tax '!B1767,'Employee Salary Payroll Tax '!$D$1:$E$7,2,FALSE)</f>
        <v>IBEW</v>
      </c>
      <c r="D1765" s="61">
        <f t="shared" si="218"/>
        <v>6.875E-3</v>
      </c>
      <c r="E1765" s="351">
        <f>'Employee Salary Payroll Tax '!N1767</f>
        <v>70573.77</v>
      </c>
      <c r="F1765" s="351">
        <f t="shared" si="219"/>
        <v>71058.964668750006</v>
      </c>
      <c r="G1765" s="352"/>
      <c r="H1765" s="351">
        <f t="shared" si="223"/>
        <v>56626.229999999996</v>
      </c>
      <c r="I1765" s="351">
        <f t="shared" si="220"/>
        <v>485.19466875000217</v>
      </c>
      <c r="J1765" s="351">
        <f t="shared" si="221"/>
        <v>30.082069462500133</v>
      </c>
      <c r="K1765" s="635">
        <f>SUM('Employee Salary Payroll Tax '!I1767:K1767)</f>
        <v>18880.190000000002</v>
      </c>
      <c r="L1765" s="635">
        <f>'Employee Salary Payroll Tax '!H1767</f>
        <v>0</v>
      </c>
      <c r="M1765" s="293">
        <f t="shared" si="224"/>
        <v>51693.58</v>
      </c>
      <c r="N1765" s="359">
        <f t="shared" si="222"/>
        <v>8.0476809873860056</v>
      </c>
      <c r="O1765" s="331"/>
      <c r="P1765" s="61"/>
      <c r="Q1765" s="294"/>
      <c r="R1765" s="292"/>
      <c r="S1765" s="291"/>
    </row>
    <row r="1766" spans="1:19" ht="14.4">
      <c r="A1766" s="36">
        <f t="shared" si="217"/>
        <v>443</v>
      </c>
      <c r="B1766" s="526"/>
      <c r="C1766" s="36" t="str">
        <f>VLOOKUP('Employee Salary Payroll Tax '!B1768,'Employee Salary Payroll Tax '!$D$1:$E$7,2,FALSE)</f>
        <v>UA</v>
      </c>
      <c r="D1766" s="61">
        <f t="shared" si="218"/>
        <v>0.03</v>
      </c>
      <c r="E1766" s="351">
        <f>'Employee Salary Payroll Tax '!N1768</f>
        <v>68357.23</v>
      </c>
      <c r="F1766" s="351">
        <f t="shared" si="219"/>
        <v>70407.946899999995</v>
      </c>
      <c r="G1766" s="352"/>
      <c r="H1766" s="351">
        <f t="shared" si="223"/>
        <v>58842.770000000004</v>
      </c>
      <c r="I1766" s="351">
        <f t="shared" si="220"/>
        <v>2050.7168999999994</v>
      </c>
      <c r="J1766" s="351">
        <f t="shared" si="221"/>
        <v>127.14444779999997</v>
      </c>
      <c r="K1766" s="635">
        <f>SUM('Employee Salary Payroll Tax '!I1768:K1768)</f>
        <v>61828.069999999992</v>
      </c>
      <c r="L1766" s="635">
        <f>'Employee Salary Payroll Tax '!H1768</f>
        <v>2303.14</v>
      </c>
      <c r="M1766" s="293">
        <f t="shared" si="224"/>
        <v>4226.0200000000041</v>
      </c>
      <c r="N1766" s="359">
        <f t="shared" si="222"/>
        <v>115.00021019831763</v>
      </c>
      <c r="O1766" s="331"/>
      <c r="P1766" s="61"/>
      <c r="Q1766" s="294"/>
      <c r="R1766" s="292"/>
      <c r="S1766" s="291"/>
    </row>
    <row r="1767" spans="1:19" ht="14.4">
      <c r="A1767" s="36">
        <f t="shared" si="217"/>
        <v>444</v>
      </c>
      <c r="B1767" s="526"/>
      <c r="C1767" s="36" t="str">
        <f>VLOOKUP('Employee Salary Payroll Tax '!B1769,'Employee Salary Payroll Tax '!$D$1:$E$7,2,FALSE)</f>
        <v>IBEW</v>
      </c>
      <c r="D1767" s="61">
        <f t="shared" si="218"/>
        <v>6.875E-3</v>
      </c>
      <c r="E1767" s="351">
        <f>'Employee Salary Payroll Tax '!N1769</f>
        <v>13010.31</v>
      </c>
      <c r="F1767" s="351">
        <f t="shared" si="219"/>
        <v>13099.755881249999</v>
      </c>
      <c r="G1767" s="352"/>
      <c r="H1767" s="351">
        <f t="shared" si="223"/>
        <v>114189.69</v>
      </c>
      <c r="I1767" s="351">
        <f t="shared" si="220"/>
        <v>89.445881249999729</v>
      </c>
      <c r="J1767" s="351">
        <f t="shared" si="221"/>
        <v>5.5456446374999828</v>
      </c>
      <c r="K1767" s="635">
        <f>SUM('Employee Salary Payroll Tax '!I1769:K1769)</f>
        <v>13010.31</v>
      </c>
      <c r="L1767" s="635">
        <f>'Employee Salary Payroll Tax '!H1769</f>
        <v>0</v>
      </c>
      <c r="M1767" s="293">
        <f t="shared" si="224"/>
        <v>0</v>
      </c>
      <c r="N1767" s="359">
        <f t="shared" si="222"/>
        <v>5.5456446370737327</v>
      </c>
      <c r="O1767" s="331"/>
      <c r="P1767" s="61"/>
      <c r="Q1767" s="294"/>
      <c r="R1767" s="292"/>
      <c r="S1767" s="291"/>
    </row>
    <row r="1768" spans="1:19" ht="14.4">
      <c r="A1768" s="36">
        <f t="shared" si="217"/>
        <v>445</v>
      </c>
      <c r="B1768" s="526"/>
      <c r="C1768" s="36" t="str">
        <f>VLOOKUP('Employee Salary Payroll Tax '!B1770,'Employee Salary Payroll Tax '!$D$1:$E$7,2,FALSE)</f>
        <v>Not Assigned</v>
      </c>
      <c r="D1768" s="61">
        <f t="shared" si="218"/>
        <v>0</v>
      </c>
      <c r="E1768" s="351">
        <f>'Employee Salary Payroll Tax '!N1770</f>
        <v>0</v>
      </c>
      <c r="F1768" s="351">
        <f t="shared" si="219"/>
        <v>0</v>
      </c>
      <c r="G1768" s="352"/>
      <c r="H1768" s="351">
        <f t="shared" si="223"/>
        <v>127200</v>
      </c>
      <c r="I1768" s="351">
        <f t="shared" si="220"/>
        <v>0</v>
      </c>
      <c r="J1768" s="351">
        <f t="shared" si="221"/>
        <v>0</v>
      </c>
      <c r="K1768" s="635">
        <f>SUM('Employee Salary Payroll Tax '!I1770:K1770)</f>
        <v>0</v>
      </c>
      <c r="L1768" s="635">
        <f>'Employee Salary Payroll Tax '!H1770</f>
        <v>0</v>
      </c>
      <c r="M1768" s="293">
        <f t="shared" si="224"/>
        <v>0</v>
      </c>
      <c r="N1768" s="359">
        <f t="shared" si="222"/>
        <v>0</v>
      </c>
      <c r="O1768" s="331"/>
      <c r="P1768" s="61"/>
      <c r="Q1768" s="294"/>
      <c r="R1768" s="292"/>
      <c r="S1768" s="291"/>
    </row>
    <row r="1769" spans="1:19" ht="14.4">
      <c r="A1769" s="36">
        <f t="shared" si="217"/>
        <v>446</v>
      </c>
      <c r="B1769" s="526"/>
      <c r="C1769" s="36" t="str">
        <f>VLOOKUP('Employee Salary Payroll Tax '!B1771,'Employee Salary Payroll Tax '!$D$1:$E$7,2,FALSE)</f>
        <v>IBEW</v>
      </c>
      <c r="D1769" s="61">
        <f t="shared" si="218"/>
        <v>6.875E-3</v>
      </c>
      <c r="E1769" s="351">
        <f>'Employee Salary Payroll Tax '!N1771</f>
        <v>56381.62</v>
      </c>
      <c r="F1769" s="351">
        <f t="shared" si="219"/>
        <v>56769.243637500003</v>
      </c>
      <c r="G1769" s="352"/>
      <c r="H1769" s="351">
        <f t="shared" si="223"/>
        <v>70818.38</v>
      </c>
      <c r="I1769" s="351">
        <f t="shared" si="220"/>
        <v>387.62363750000077</v>
      </c>
      <c r="J1769" s="351">
        <f t="shared" si="221"/>
        <v>24.032665525000048</v>
      </c>
      <c r="K1769" s="635">
        <f>SUM('Employee Salary Payroll Tax '!I1771:K1771)</f>
        <v>56288.34</v>
      </c>
      <c r="L1769" s="635">
        <f>'Employee Salary Payroll Tax '!H1771</f>
        <v>0</v>
      </c>
      <c r="M1769" s="293">
        <f t="shared" si="224"/>
        <v>93.280000000006112</v>
      </c>
      <c r="N1769" s="359">
        <f t="shared" si="222"/>
        <v>23.992904924574503</v>
      </c>
      <c r="O1769" s="331"/>
      <c r="P1769" s="61"/>
      <c r="Q1769" s="294"/>
      <c r="R1769" s="292"/>
      <c r="S1769" s="291"/>
    </row>
    <row r="1770" spans="1:19" ht="14.4">
      <c r="A1770" s="36">
        <f t="shared" si="217"/>
        <v>447</v>
      </c>
      <c r="B1770" s="526"/>
      <c r="C1770" s="36" t="str">
        <f>VLOOKUP('Employee Salary Payroll Tax '!B1772,'Employee Salary Payroll Tax '!$D$1:$E$7,2,FALSE)</f>
        <v>UA</v>
      </c>
      <c r="D1770" s="61">
        <f t="shared" si="218"/>
        <v>0.03</v>
      </c>
      <c r="E1770" s="351">
        <f>'Employee Salary Payroll Tax '!N1772</f>
        <v>75593.350000000006</v>
      </c>
      <c r="F1770" s="351">
        <f t="shared" si="219"/>
        <v>77861.150500000003</v>
      </c>
      <c r="G1770" s="352"/>
      <c r="H1770" s="351">
        <f t="shared" si="223"/>
        <v>51606.649999999994</v>
      </c>
      <c r="I1770" s="351">
        <f t="shared" si="220"/>
        <v>2267.8004999999976</v>
      </c>
      <c r="J1770" s="351">
        <f t="shared" si="221"/>
        <v>140.60363099999984</v>
      </c>
      <c r="K1770" s="635">
        <f>SUM('Employee Salary Payroll Tax '!I1772:K1772)</f>
        <v>69950.76999999999</v>
      </c>
      <c r="L1770" s="635">
        <f>'Employee Salary Payroll Tax '!H1772</f>
        <v>996.48</v>
      </c>
      <c r="M1770" s="293">
        <f t="shared" si="224"/>
        <v>4646.1000000000167</v>
      </c>
      <c r="N1770" s="359">
        <f t="shared" si="222"/>
        <v>130.10843219827865</v>
      </c>
      <c r="O1770" s="331"/>
      <c r="P1770" s="61"/>
      <c r="Q1770" s="294"/>
      <c r="R1770" s="292"/>
      <c r="S1770" s="291"/>
    </row>
    <row r="1771" spans="1:19" ht="14.4">
      <c r="A1771" s="36">
        <f t="shared" si="217"/>
        <v>448</v>
      </c>
      <c r="B1771" s="526"/>
      <c r="C1771" s="36" t="str">
        <f>VLOOKUP('Employee Salary Payroll Tax '!B1773,'Employee Salary Payroll Tax '!$D$1:$E$7,2,FALSE)</f>
        <v>IBEW</v>
      </c>
      <c r="D1771" s="61">
        <f t="shared" si="218"/>
        <v>6.875E-3</v>
      </c>
      <c r="E1771" s="351">
        <f>'Employee Salary Payroll Tax '!N1773</f>
        <v>118657.03</v>
      </c>
      <c r="F1771" s="351">
        <f t="shared" si="219"/>
        <v>119472.79708125</v>
      </c>
      <c r="G1771" s="352"/>
      <c r="H1771" s="351">
        <f t="shared" si="223"/>
        <v>8542.9700000000012</v>
      </c>
      <c r="I1771" s="351">
        <f t="shared" si="220"/>
        <v>815.76708125000005</v>
      </c>
      <c r="J1771" s="351">
        <f t="shared" si="221"/>
        <v>50.577559037500002</v>
      </c>
      <c r="K1771" s="635">
        <f>SUM('Employee Salary Payroll Tax '!I1773:K1773)</f>
        <v>29379.7</v>
      </c>
      <c r="L1771" s="635">
        <f>'Employee Salary Payroll Tax '!H1773</f>
        <v>0</v>
      </c>
      <c r="M1771" s="293">
        <f t="shared" si="224"/>
        <v>89277.33</v>
      </c>
      <c r="N1771" s="359">
        <f t="shared" si="222"/>
        <v>12.523097124894461</v>
      </c>
      <c r="O1771" s="331"/>
      <c r="P1771" s="61"/>
      <c r="Q1771" s="294"/>
      <c r="R1771" s="292"/>
      <c r="S1771" s="291"/>
    </row>
    <row r="1772" spans="1:19" ht="14.4">
      <c r="A1772" s="36">
        <f t="shared" si="217"/>
        <v>449</v>
      </c>
      <c r="B1772" s="526"/>
      <c r="C1772" s="36" t="str">
        <f>VLOOKUP('Employee Salary Payroll Tax '!B1774,'Employee Salary Payroll Tax '!$D$1:$E$7,2,FALSE)</f>
        <v>UA</v>
      </c>
      <c r="D1772" s="61">
        <f t="shared" si="218"/>
        <v>0.03</v>
      </c>
      <c r="E1772" s="351">
        <f>'Employee Salary Payroll Tax '!N1774</f>
        <v>87542.48</v>
      </c>
      <c r="F1772" s="351">
        <f t="shared" si="219"/>
        <v>90168.754400000005</v>
      </c>
      <c r="G1772" s="352"/>
      <c r="H1772" s="351">
        <f t="shared" si="223"/>
        <v>39657.520000000004</v>
      </c>
      <c r="I1772" s="351">
        <f t="shared" si="220"/>
        <v>2626.2744000000093</v>
      </c>
      <c r="J1772" s="351">
        <f t="shared" si="221"/>
        <v>162.82901280000058</v>
      </c>
      <c r="K1772" s="635">
        <f>SUM('Employee Salary Payroll Tax '!I1774:K1774)</f>
        <v>69285.37</v>
      </c>
      <c r="L1772" s="635">
        <f>'Employee Salary Payroll Tax '!H1774</f>
        <v>0</v>
      </c>
      <c r="M1772" s="293">
        <f t="shared" si="224"/>
        <v>18257.11</v>
      </c>
      <c r="N1772" s="359">
        <f t="shared" si="222"/>
        <v>128.87078819852837</v>
      </c>
      <c r="O1772" s="331"/>
      <c r="P1772" s="61"/>
      <c r="Q1772" s="294"/>
      <c r="R1772" s="292"/>
      <c r="S1772" s="291"/>
    </row>
    <row r="1773" spans="1:19" ht="14.4">
      <c r="A1773" s="36">
        <f t="shared" ref="A1773:A1836" si="225">+A1772+1</f>
        <v>450</v>
      </c>
      <c r="B1773" s="526"/>
      <c r="C1773" s="36" t="str">
        <f>VLOOKUP('Employee Salary Payroll Tax '!B1775,'Employee Salary Payroll Tax '!$D$1:$E$7,2,FALSE)</f>
        <v>NonUnion</v>
      </c>
      <c r="D1773" s="61">
        <f t="shared" si="218"/>
        <v>2.98E-2</v>
      </c>
      <c r="E1773" s="351">
        <f>'Employee Salary Payroll Tax '!N1775</f>
        <v>49388.53</v>
      </c>
      <c r="F1773" s="351">
        <f t="shared" si="219"/>
        <v>50860.308194000005</v>
      </c>
      <c r="G1773" s="352"/>
      <c r="H1773" s="351">
        <f t="shared" si="223"/>
        <v>77811.47</v>
      </c>
      <c r="I1773" s="351">
        <f t="shared" si="220"/>
        <v>1471.7781940000059</v>
      </c>
      <c r="J1773" s="351">
        <f t="shared" si="221"/>
        <v>91.250248028000371</v>
      </c>
      <c r="K1773" s="635">
        <f>SUM('Employee Salary Payroll Tax '!I1775:K1775)</f>
        <v>46679.67</v>
      </c>
      <c r="L1773" s="635">
        <f>'Employee Salary Payroll Tax '!H1775</f>
        <v>0</v>
      </c>
      <c r="M1773" s="293">
        <f t="shared" si="224"/>
        <v>2708.8600000000006</v>
      </c>
      <c r="N1773" s="359">
        <f t="shared" si="222"/>
        <v>86.245358290254089</v>
      </c>
      <c r="O1773" s="331"/>
      <c r="P1773" s="61"/>
      <c r="Q1773" s="294"/>
      <c r="R1773" s="292"/>
      <c r="S1773" s="291"/>
    </row>
    <row r="1774" spans="1:19" ht="14.4">
      <c r="A1774" s="36">
        <f t="shared" si="225"/>
        <v>451</v>
      </c>
      <c r="B1774" s="526"/>
      <c r="C1774" s="36" t="str">
        <f>VLOOKUP('Employee Salary Payroll Tax '!B1776,'Employee Salary Payroll Tax '!$D$1:$E$7,2,FALSE)</f>
        <v>IBEW</v>
      </c>
      <c r="D1774" s="61">
        <f t="shared" si="218"/>
        <v>6.875E-3</v>
      </c>
      <c r="E1774" s="351">
        <f>'Employee Salary Payroll Tax '!N1776</f>
        <v>42878.12</v>
      </c>
      <c r="F1774" s="351">
        <f t="shared" si="219"/>
        <v>43172.907075000003</v>
      </c>
      <c r="G1774" s="352"/>
      <c r="H1774" s="351">
        <f t="shared" si="223"/>
        <v>84321.88</v>
      </c>
      <c r="I1774" s="351">
        <f t="shared" si="220"/>
        <v>294.78707500000019</v>
      </c>
      <c r="J1774" s="351">
        <f t="shared" si="221"/>
        <v>18.276798650000011</v>
      </c>
      <c r="K1774" s="635">
        <f>SUM('Employee Salary Payroll Tax '!I1776:K1776)</f>
        <v>42878.12</v>
      </c>
      <c r="L1774" s="635">
        <f>'Employee Salary Payroll Tax '!H1776</f>
        <v>0</v>
      </c>
      <c r="M1774" s="293">
        <f t="shared" si="224"/>
        <v>0</v>
      </c>
      <c r="N1774" s="359">
        <f t="shared" si="222"/>
        <v>18.27679864957376</v>
      </c>
      <c r="O1774" s="331"/>
      <c r="P1774" s="61"/>
      <c r="Q1774" s="294"/>
      <c r="R1774" s="292"/>
      <c r="S1774" s="291"/>
    </row>
    <row r="1775" spans="1:19" ht="14.4">
      <c r="A1775" s="36">
        <f t="shared" si="225"/>
        <v>452</v>
      </c>
      <c r="B1775" s="526"/>
      <c r="C1775" s="36" t="str">
        <f>VLOOKUP('Employee Salary Payroll Tax '!B1777,'Employee Salary Payroll Tax '!$D$1:$E$7,2,FALSE)</f>
        <v>IBEW</v>
      </c>
      <c r="D1775" s="61">
        <f t="shared" si="218"/>
        <v>6.875E-3</v>
      </c>
      <c r="E1775" s="351">
        <f>'Employee Salary Payroll Tax '!N1777</f>
        <v>36354.71</v>
      </c>
      <c r="F1775" s="351">
        <f t="shared" si="219"/>
        <v>36604.648631249998</v>
      </c>
      <c r="G1775" s="352"/>
      <c r="H1775" s="351">
        <f t="shared" si="223"/>
        <v>90845.290000000008</v>
      </c>
      <c r="I1775" s="351">
        <f t="shared" si="220"/>
        <v>249.93863124999916</v>
      </c>
      <c r="J1775" s="351">
        <f t="shared" si="221"/>
        <v>15.496195137499948</v>
      </c>
      <c r="K1775" s="635">
        <f>SUM('Employee Salary Payroll Tax '!I1777:K1777)</f>
        <v>36354.71</v>
      </c>
      <c r="L1775" s="635">
        <f>'Employee Salary Payroll Tax '!H1777</f>
        <v>0</v>
      </c>
      <c r="M1775" s="293">
        <f t="shared" si="224"/>
        <v>0</v>
      </c>
      <c r="N1775" s="359">
        <f t="shared" si="222"/>
        <v>15.496195137073697</v>
      </c>
      <c r="O1775" s="331"/>
      <c r="P1775" s="61"/>
      <c r="Q1775" s="294"/>
      <c r="R1775" s="292"/>
      <c r="S1775" s="291"/>
    </row>
    <row r="1776" spans="1:19" ht="14.4">
      <c r="A1776" s="36">
        <f t="shared" si="225"/>
        <v>453</v>
      </c>
      <c r="B1776" s="526"/>
      <c r="C1776" s="36" t="str">
        <f>VLOOKUP('Employee Salary Payroll Tax '!B1778,'Employee Salary Payroll Tax '!$D$1:$E$7,2,FALSE)</f>
        <v>NonUnion</v>
      </c>
      <c r="D1776" s="61">
        <f t="shared" si="218"/>
        <v>2.98E-2</v>
      </c>
      <c r="E1776" s="351">
        <f>'Employee Salary Payroll Tax '!N1778</f>
        <v>94120.55</v>
      </c>
      <c r="F1776" s="351">
        <f t="shared" si="219"/>
        <v>96925.342390000005</v>
      </c>
      <c r="G1776" s="352"/>
      <c r="H1776" s="351">
        <f t="shared" si="223"/>
        <v>33079.449999999997</v>
      </c>
      <c r="I1776" s="351">
        <f t="shared" si="220"/>
        <v>2804.7923900000023</v>
      </c>
      <c r="J1776" s="351">
        <f t="shared" si="221"/>
        <v>173.89712818000015</v>
      </c>
      <c r="K1776" s="635">
        <f>SUM('Employee Salary Payroll Tax '!I1778:K1778)</f>
        <v>54744.28</v>
      </c>
      <c r="L1776" s="635">
        <f>'Employee Salary Payroll Tax '!H1778</f>
        <v>0</v>
      </c>
      <c r="M1776" s="293">
        <f t="shared" si="224"/>
        <v>39376.270000000004</v>
      </c>
      <c r="N1776" s="359">
        <f t="shared" si="222"/>
        <v>101.14553172692544</v>
      </c>
      <c r="O1776" s="331"/>
      <c r="P1776" s="61"/>
      <c r="Q1776" s="294"/>
      <c r="R1776" s="292"/>
      <c r="S1776" s="291"/>
    </row>
    <row r="1777" spans="1:19" ht="14.4">
      <c r="A1777" s="36">
        <f t="shared" si="225"/>
        <v>454</v>
      </c>
      <c r="B1777" s="526"/>
      <c r="C1777" s="36" t="str">
        <f>VLOOKUP('Employee Salary Payroll Tax '!B1779,'Employee Salary Payroll Tax '!$D$1:$E$7,2,FALSE)</f>
        <v>NonUnion</v>
      </c>
      <c r="D1777" s="61">
        <f t="shared" si="218"/>
        <v>2.98E-2</v>
      </c>
      <c r="E1777" s="351">
        <f>'Employee Salary Payroll Tax '!N1779</f>
        <v>75042.12</v>
      </c>
      <c r="F1777" s="351">
        <f t="shared" si="219"/>
        <v>77278.375176000001</v>
      </c>
      <c r="G1777" s="352"/>
      <c r="H1777" s="351">
        <f t="shared" si="223"/>
        <v>52157.880000000005</v>
      </c>
      <c r="I1777" s="351">
        <f t="shared" si="220"/>
        <v>2236.255176000006</v>
      </c>
      <c r="J1777" s="351">
        <f t="shared" si="221"/>
        <v>138.64782091200038</v>
      </c>
      <c r="K1777" s="635">
        <f>SUM('Employee Salary Payroll Tax '!I1779:K1779)</f>
        <v>64350.93</v>
      </c>
      <c r="L1777" s="635">
        <f>'Employee Salary Payroll Tax '!H1779</f>
        <v>0</v>
      </c>
      <c r="M1777" s="293">
        <f t="shared" si="224"/>
        <v>10691.189999999995</v>
      </c>
      <c r="N1777" s="359">
        <f t="shared" si="222"/>
        <v>118.89477826641597</v>
      </c>
      <c r="O1777" s="331"/>
      <c r="P1777" s="61"/>
      <c r="Q1777" s="294"/>
      <c r="R1777" s="292"/>
      <c r="S1777" s="291"/>
    </row>
    <row r="1778" spans="1:19" ht="14.4">
      <c r="A1778" s="36">
        <f t="shared" si="225"/>
        <v>455</v>
      </c>
      <c r="B1778" s="526"/>
      <c r="C1778" s="36" t="str">
        <f>VLOOKUP('Employee Salary Payroll Tax '!B1780,'Employee Salary Payroll Tax '!$D$1:$E$7,2,FALSE)</f>
        <v>NonUnion</v>
      </c>
      <c r="D1778" s="61">
        <f t="shared" si="218"/>
        <v>2.98E-2</v>
      </c>
      <c r="E1778" s="351">
        <f>'Employee Salary Payroll Tax '!N1780</f>
        <v>81799.210000000006</v>
      </c>
      <c r="F1778" s="351">
        <f t="shared" si="219"/>
        <v>84236.82645800001</v>
      </c>
      <c r="G1778" s="352"/>
      <c r="H1778" s="351">
        <f t="shared" si="223"/>
        <v>45400.789999999994</v>
      </c>
      <c r="I1778" s="351">
        <f t="shared" si="220"/>
        <v>2437.6164580000041</v>
      </c>
      <c r="J1778" s="351">
        <f t="shared" si="221"/>
        <v>151.13222039600026</v>
      </c>
      <c r="K1778" s="635">
        <f>SUM('Employee Salary Payroll Tax '!I1780:K1780)</f>
        <v>22461.699999999997</v>
      </c>
      <c r="L1778" s="635">
        <f>'Employee Salary Payroll Tax '!H1780</f>
        <v>0</v>
      </c>
      <c r="M1778" s="293">
        <f t="shared" si="224"/>
        <v>59337.510000000009</v>
      </c>
      <c r="N1778" s="359">
        <f t="shared" si="222"/>
        <v>41.500236919492728</v>
      </c>
      <c r="O1778" s="331"/>
      <c r="P1778" s="61"/>
      <c r="Q1778" s="294"/>
      <c r="R1778" s="292"/>
      <c r="S1778" s="291"/>
    </row>
    <row r="1779" spans="1:19" ht="14.4">
      <c r="A1779" s="36">
        <f t="shared" si="225"/>
        <v>456</v>
      </c>
      <c r="B1779" s="526"/>
      <c r="C1779" s="36" t="str">
        <f>VLOOKUP('Employee Salary Payroll Tax '!B1781,'Employee Salary Payroll Tax '!$D$1:$E$7,2,FALSE)</f>
        <v>IBEW</v>
      </c>
      <c r="D1779" s="61">
        <f t="shared" si="218"/>
        <v>6.875E-3</v>
      </c>
      <c r="E1779" s="351">
        <f>'Employee Salary Payroll Tax '!N1781</f>
        <v>176843.18</v>
      </c>
      <c r="F1779" s="351">
        <f t="shared" si="219"/>
        <v>178058.97686249999</v>
      </c>
      <c r="G1779" s="352"/>
      <c r="H1779" s="351">
        <f t="shared" si="223"/>
        <v>0</v>
      </c>
      <c r="I1779" s="351">
        <f t="shared" si="220"/>
        <v>1215.7968624999921</v>
      </c>
      <c r="J1779" s="351">
        <f t="shared" si="221"/>
        <v>0</v>
      </c>
      <c r="K1779" s="635">
        <f>SUM('Employee Salary Payroll Tax '!I1781:K1781)</f>
        <v>28815.809999999998</v>
      </c>
      <c r="L1779" s="635">
        <f>'Employee Salary Payroll Tax '!H1781</f>
        <v>0</v>
      </c>
      <c r="M1779" s="293">
        <f t="shared" si="224"/>
        <v>148027.37</v>
      </c>
      <c r="N1779" s="359">
        <f t="shared" si="222"/>
        <v>0</v>
      </c>
      <c r="O1779" s="331"/>
      <c r="P1779" s="61"/>
      <c r="Q1779" s="294"/>
      <c r="R1779" s="292"/>
      <c r="S1779" s="291"/>
    </row>
    <row r="1780" spans="1:19" ht="14.4">
      <c r="A1780" s="36">
        <f t="shared" si="225"/>
        <v>457</v>
      </c>
      <c r="B1780" s="526"/>
      <c r="C1780" s="36" t="str">
        <f>VLOOKUP('Employee Salary Payroll Tax '!B1782,'Employee Salary Payroll Tax '!$D$1:$E$7,2,FALSE)</f>
        <v>NonUnion</v>
      </c>
      <c r="D1780" s="61">
        <f t="shared" si="218"/>
        <v>2.98E-2</v>
      </c>
      <c r="E1780" s="351">
        <f>'Employee Salary Payroll Tax '!N1782</f>
        <v>79178.009999999995</v>
      </c>
      <c r="F1780" s="351">
        <f t="shared" si="219"/>
        <v>81537.514697999999</v>
      </c>
      <c r="G1780" s="352"/>
      <c r="H1780" s="351">
        <f t="shared" si="223"/>
        <v>48021.990000000005</v>
      </c>
      <c r="I1780" s="351">
        <f t="shared" si="220"/>
        <v>2359.5046980000043</v>
      </c>
      <c r="J1780" s="351">
        <f t="shared" si="221"/>
        <v>146.28929127600026</v>
      </c>
      <c r="K1780" s="635">
        <f>SUM('Employee Salary Payroll Tax '!I1782:K1782)</f>
        <v>17453.039999999997</v>
      </c>
      <c r="L1780" s="635">
        <f>'Employee Salary Payroll Tax '!H1782</f>
        <v>0</v>
      </c>
      <c r="M1780" s="293">
        <f t="shared" si="224"/>
        <v>61724.97</v>
      </c>
      <c r="N1780" s="359">
        <f t="shared" si="222"/>
        <v>32.246236703592793</v>
      </c>
      <c r="O1780" s="331"/>
      <c r="P1780" s="61"/>
      <c r="Q1780" s="294"/>
      <c r="R1780" s="292"/>
      <c r="S1780" s="291"/>
    </row>
    <row r="1781" spans="1:19" ht="14.4">
      <c r="A1781" s="36">
        <f t="shared" si="225"/>
        <v>458</v>
      </c>
      <c r="B1781" s="526"/>
      <c r="C1781" s="36" t="str">
        <f>VLOOKUP('Employee Salary Payroll Tax '!B1783,'Employee Salary Payroll Tax '!$D$1:$E$7,2,FALSE)</f>
        <v>NonUnion</v>
      </c>
      <c r="D1781" s="61">
        <f t="shared" si="218"/>
        <v>2.98E-2</v>
      </c>
      <c r="E1781" s="351">
        <f>'Employee Salary Payroll Tax '!N1783</f>
        <v>88094.99</v>
      </c>
      <c r="F1781" s="351">
        <f t="shared" si="219"/>
        <v>90720.220702000006</v>
      </c>
      <c r="G1781" s="352"/>
      <c r="H1781" s="351">
        <f t="shared" si="223"/>
        <v>39105.009999999995</v>
      </c>
      <c r="I1781" s="351">
        <f t="shared" si="220"/>
        <v>2625.2307020000007</v>
      </c>
      <c r="J1781" s="351">
        <f t="shared" si="221"/>
        <v>162.76430352400004</v>
      </c>
      <c r="K1781" s="635">
        <f>SUM('Employee Salary Payroll Tax '!I1783:K1783)</f>
        <v>76722.39</v>
      </c>
      <c r="L1781" s="635">
        <f>'Employee Salary Payroll Tax '!H1783</f>
        <v>0</v>
      </c>
      <c r="M1781" s="293">
        <f t="shared" si="224"/>
        <v>11372.600000000006</v>
      </c>
      <c r="N1781" s="359">
        <f t="shared" si="222"/>
        <v>141.75228776239095</v>
      </c>
      <c r="O1781" s="331"/>
      <c r="P1781" s="61"/>
      <c r="Q1781" s="294"/>
      <c r="R1781" s="292"/>
      <c r="S1781" s="291"/>
    </row>
    <row r="1782" spans="1:19" ht="14.4">
      <c r="A1782" s="36">
        <f t="shared" si="225"/>
        <v>459</v>
      </c>
      <c r="B1782" s="526"/>
      <c r="C1782" s="36" t="str">
        <f>VLOOKUP('Employee Salary Payroll Tax '!B1784,'Employee Salary Payroll Tax '!$D$1:$E$7,2,FALSE)</f>
        <v>NonUnion</v>
      </c>
      <c r="D1782" s="61">
        <f t="shared" si="218"/>
        <v>2.98E-2</v>
      </c>
      <c r="E1782" s="351">
        <f>'Employee Salary Payroll Tax '!N1784</f>
        <v>107581.69</v>
      </c>
      <c r="F1782" s="351">
        <f t="shared" si="219"/>
        <v>110787.624362</v>
      </c>
      <c r="G1782" s="352"/>
      <c r="H1782" s="351">
        <f t="shared" si="223"/>
        <v>19618.309999999998</v>
      </c>
      <c r="I1782" s="351">
        <f t="shared" si="220"/>
        <v>3205.934362</v>
      </c>
      <c r="J1782" s="351">
        <f t="shared" si="221"/>
        <v>198.767930444</v>
      </c>
      <c r="K1782" s="635">
        <f>SUM('Employee Salary Payroll Tax '!I1784:K1784)</f>
        <v>100125.02</v>
      </c>
      <c r="L1782" s="635">
        <f>'Employee Salary Payroll Tax '!H1784</f>
        <v>7456.67</v>
      </c>
      <c r="M1782" s="293">
        <f t="shared" si="224"/>
        <v>0</v>
      </c>
      <c r="N1782" s="359">
        <f t="shared" si="222"/>
        <v>184.99098695028047</v>
      </c>
      <c r="O1782" s="331"/>
      <c r="P1782" s="61"/>
      <c r="Q1782" s="294"/>
      <c r="R1782" s="292"/>
      <c r="S1782" s="291"/>
    </row>
    <row r="1783" spans="1:19" ht="14.4">
      <c r="A1783" s="36">
        <f t="shared" si="225"/>
        <v>460</v>
      </c>
      <c r="B1783" s="526"/>
      <c r="C1783" s="36" t="str">
        <f>VLOOKUP('Employee Salary Payroll Tax '!B1785,'Employee Salary Payroll Tax '!$D$1:$E$7,2,FALSE)</f>
        <v>NonUnion</v>
      </c>
      <c r="D1783" s="61">
        <f t="shared" si="218"/>
        <v>2.98E-2</v>
      </c>
      <c r="E1783" s="351">
        <f>'Employee Salary Payroll Tax '!N1785</f>
        <v>101093.02</v>
      </c>
      <c r="F1783" s="351">
        <f t="shared" si="219"/>
        <v>104105.591996</v>
      </c>
      <c r="G1783" s="352"/>
      <c r="H1783" s="351">
        <f t="shared" si="223"/>
        <v>26106.979999999996</v>
      </c>
      <c r="I1783" s="351">
        <f t="shared" si="220"/>
        <v>3012.5719959999988</v>
      </c>
      <c r="J1783" s="351">
        <f t="shared" si="221"/>
        <v>186.77946375199991</v>
      </c>
      <c r="K1783" s="635">
        <f>SUM('Employee Salary Payroll Tax '!I1785:K1785)</f>
        <v>29607.47</v>
      </c>
      <c r="L1783" s="635">
        <f>'Employee Salary Payroll Tax '!H1785</f>
        <v>0</v>
      </c>
      <c r="M1783" s="293">
        <f t="shared" si="224"/>
        <v>71485.55</v>
      </c>
      <c r="N1783" s="359">
        <f t="shared" si="222"/>
        <v>54.702761571458865</v>
      </c>
      <c r="O1783" s="331"/>
      <c r="P1783" s="61"/>
      <c r="Q1783" s="294"/>
      <c r="R1783" s="292"/>
      <c r="S1783" s="291"/>
    </row>
    <row r="1784" spans="1:19" ht="14.4">
      <c r="A1784" s="36">
        <f t="shared" si="225"/>
        <v>461</v>
      </c>
      <c r="B1784" s="526"/>
      <c r="C1784" s="36" t="str">
        <f>VLOOKUP('Employee Salary Payroll Tax '!B1786,'Employee Salary Payroll Tax '!$D$1:$E$7,2,FALSE)</f>
        <v>NonUnion</v>
      </c>
      <c r="D1784" s="61">
        <f t="shared" si="218"/>
        <v>2.98E-2</v>
      </c>
      <c r="E1784" s="351">
        <f>'Employee Salary Payroll Tax '!N1786</f>
        <v>101721.19</v>
      </c>
      <c r="F1784" s="351">
        <f t="shared" si="219"/>
        <v>104752.48146200001</v>
      </c>
      <c r="G1784" s="352"/>
      <c r="H1784" s="351">
        <f t="shared" si="223"/>
        <v>25478.809999999998</v>
      </c>
      <c r="I1784" s="351">
        <f t="shared" si="220"/>
        <v>3031.2914620000083</v>
      </c>
      <c r="J1784" s="351">
        <f t="shared" si="221"/>
        <v>187.94007064400051</v>
      </c>
      <c r="K1784" s="635">
        <f>SUM('Employee Salary Payroll Tax '!I1786:K1786)</f>
        <v>5133.92</v>
      </c>
      <c r="L1784" s="635">
        <f>'Employee Salary Payroll Tax '!H1786</f>
        <v>0</v>
      </c>
      <c r="M1784" s="293">
        <f t="shared" si="224"/>
        <v>96587.27</v>
      </c>
      <c r="N1784" s="359">
        <f t="shared" si="222"/>
        <v>9.485430591906777</v>
      </c>
      <c r="O1784" s="331"/>
      <c r="P1784" s="61"/>
      <c r="Q1784" s="294"/>
      <c r="R1784" s="292"/>
      <c r="S1784" s="291"/>
    </row>
    <row r="1785" spans="1:19" ht="14.4">
      <c r="A1785" s="36">
        <f t="shared" si="225"/>
        <v>462</v>
      </c>
      <c r="B1785" s="526"/>
      <c r="C1785" s="36" t="str">
        <f>VLOOKUP('Employee Salary Payroll Tax '!B1787,'Employee Salary Payroll Tax '!$D$1:$E$7,2,FALSE)</f>
        <v>NonUnion</v>
      </c>
      <c r="D1785" s="61">
        <f t="shared" si="218"/>
        <v>2.98E-2</v>
      </c>
      <c r="E1785" s="351">
        <f>'Employee Salary Payroll Tax '!N1787</f>
        <v>78576.55</v>
      </c>
      <c r="F1785" s="351">
        <f t="shared" si="219"/>
        <v>80918.13119</v>
      </c>
      <c r="G1785" s="352"/>
      <c r="H1785" s="351">
        <f t="shared" si="223"/>
        <v>48623.45</v>
      </c>
      <c r="I1785" s="351">
        <f t="shared" si="220"/>
        <v>2341.5811899999972</v>
      </c>
      <c r="J1785" s="351">
        <f t="shared" si="221"/>
        <v>145.17803377999982</v>
      </c>
      <c r="K1785" s="635">
        <f>SUM('Employee Salary Payroll Tax '!I1787:K1787)</f>
        <v>78576.55</v>
      </c>
      <c r="L1785" s="635">
        <f>'Employee Salary Payroll Tax '!H1787</f>
        <v>0</v>
      </c>
      <c r="M1785" s="293">
        <f t="shared" si="224"/>
        <v>0</v>
      </c>
      <c r="N1785" s="359">
        <f t="shared" si="222"/>
        <v>145.17803377815224</v>
      </c>
      <c r="O1785" s="331"/>
      <c r="P1785" s="61"/>
      <c r="Q1785" s="294"/>
      <c r="R1785" s="292"/>
      <c r="S1785" s="291"/>
    </row>
    <row r="1786" spans="1:19" ht="14.4">
      <c r="A1786" s="36">
        <f t="shared" si="225"/>
        <v>463</v>
      </c>
      <c r="B1786" s="526"/>
      <c r="C1786" s="36" t="str">
        <f>VLOOKUP('Employee Salary Payroll Tax '!B1788,'Employee Salary Payroll Tax '!$D$1:$E$7,2,FALSE)</f>
        <v>NonUnion</v>
      </c>
      <c r="D1786" s="61">
        <f t="shared" si="218"/>
        <v>2.98E-2</v>
      </c>
      <c r="E1786" s="351">
        <f>'Employee Salary Payroll Tax '!N1788</f>
        <v>146170.67000000001</v>
      </c>
      <c r="F1786" s="351">
        <f t="shared" si="219"/>
        <v>150526.55596600001</v>
      </c>
      <c r="G1786" s="352"/>
      <c r="H1786" s="351">
        <f t="shared" si="223"/>
        <v>0</v>
      </c>
      <c r="I1786" s="351">
        <f t="shared" si="220"/>
        <v>4355.8859660000016</v>
      </c>
      <c r="J1786" s="351">
        <f t="shared" si="221"/>
        <v>0</v>
      </c>
      <c r="K1786" s="635">
        <f>SUM('Employee Salary Payroll Tax '!I1788:K1788)</f>
        <v>0</v>
      </c>
      <c r="L1786" s="635">
        <f>'Employee Salary Payroll Tax '!H1788</f>
        <v>0</v>
      </c>
      <c r="M1786" s="293">
        <f t="shared" si="224"/>
        <v>146170.67000000001</v>
      </c>
      <c r="N1786" s="359">
        <f t="shared" si="222"/>
        <v>0</v>
      </c>
      <c r="O1786" s="331"/>
      <c r="P1786" s="61"/>
      <c r="Q1786" s="294"/>
      <c r="R1786" s="292"/>
      <c r="S1786" s="291"/>
    </row>
    <row r="1787" spans="1:19" ht="14.4">
      <c r="A1787" s="36">
        <f t="shared" si="225"/>
        <v>464</v>
      </c>
      <c r="B1787" s="526"/>
      <c r="C1787" s="36" t="str">
        <f>VLOOKUP('Employee Salary Payroll Tax '!B1789,'Employee Salary Payroll Tax '!$D$1:$E$7,2,FALSE)</f>
        <v>IBEW</v>
      </c>
      <c r="D1787" s="61">
        <f t="shared" si="218"/>
        <v>6.875E-3</v>
      </c>
      <c r="E1787" s="351">
        <f>'Employee Salary Payroll Tax '!N1789</f>
        <v>227122.75</v>
      </c>
      <c r="F1787" s="351">
        <f t="shared" si="219"/>
        <v>228684.21890625</v>
      </c>
      <c r="G1787" s="352"/>
      <c r="H1787" s="351">
        <f t="shared" si="223"/>
        <v>0</v>
      </c>
      <c r="I1787" s="351">
        <f t="shared" si="220"/>
        <v>1561.4689062499965</v>
      </c>
      <c r="J1787" s="351">
        <f t="shared" si="221"/>
        <v>0</v>
      </c>
      <c r="K1787" s="635">
        <f>SUM('Employee Salary Payroll Tax '!I1789:K1789)</f>
        <v>202751.67</v>
      </c>
      <c r="L1787" s="635">
        <f>'Employee Salary Payroll Tax '!H1789</f>
        <v>0</v>
      </c>
      <c r="M1787" s="293">
        <f t="shared" si="224"/>
        <v>24371.079999999987</v>
      </c>
      <c r="N1787" s="359">
        <f t="shared" si="222"/>
        <v>0</v>
      </c>
      <c r="O1787" s="331"/>
      <c r="P1787" s="61"/>
      <c r="Q1787" s="294"/>
      <c r="R1787" s="292"/>
      <c r="S1787" s="291"/>
    </row>
    <row r="1788" spans="1:19" ht="14.4">
      <c r="A1788" s="36">
        <f t="shared" si="225"/>
        <v>465</v>
      </c>
      <c r="B1788" s="526"/>
      <c r="C1788" s="36" t="str">
        <f>VLOOKUP('Employee Salary Payroll Tax '!B1790,'Employee Salary Payroll Tax '!$D$1:$E$7,2,FALSE)</f>
        <v>IBEW</v>
      </c>
      <c r="D1788" s="61">
        <f t="shared" si="218"/>
        <v>6.875E-3</v>
      </c>
      <c r="E1788" s="351">
        <f>'Employee Salary Payroll Tax '!N1790</f>
        <v>107721.08</v>
      </c>
      <c r="F1788" s="351">
        <f t="shared" si="219"/>
        <v>108461.662425</v>
      </c>
      <c r="G1788" s="352"/>
      <c r="H1788" s="351">
        <f t="shared" si="223"/>
        <v>19478.919999999998</v>
      </c>
      <c r="I1788" s="351">
        <f t="shared" si="220"/>
        <v>740.58242500000051</v>
      </c>
      <c r="J1788" s="351">
        <f t="shared" si="221"/>
        <v>45.916110350000032</v>
      </c>
      <c r="K1788" s="635">
        <f>SUM('Employee Salary Payroll Tax '!I1790:K1790)</f>
        <v>107626.97</v>
      </c>
      <c r="L1788" s="635">
        <f>'Employee Salary Payroll Tax '!H1790</f>
        <v>1.23</v>
      </c>
      <c r="M1788" s="293">
        <f t="shared" si="224"/>
        <v>92.880000000000578</v>
      </c>
      <c r="N1788" s="359">
        <f t="shared" si="222"/>
        <v>45.875995962074157</v>
      </c>
      <c r="O1788" s="331"/>
      <c r="P1788" s="61"/>
      <c r="Q1788" s="294"/>
      <c r="R1788" s="292"/>
      <c r="S1788" s="291"/>
    </row>
    <row r="1789" spans="1:19" ht="14.4">
      <c r="A1789" s="36">
        <f t="shared" si="225"/>
        <v>466</v>
      </c>
      <c r="B1789" s="526"/>
      <c r="C1789" s="36" t="str">
        <f>VLOOKUP('Employee Salary Payroll Tax '!B1791,'Employee Salary Payroll Tax '!$D$1:$E$7,2,FALSE)</f>
        <v>NonUnion</v>
      </c>
      <c r="D1789" s="61">
        <f t="shared" si="218"/>
        <v>2.98E-2</v>
      </c>
      <c r="E1789" s="351">
        <f>'Employee Salary Payroll Tax '!N1791</f>
        <v>108125.12</v>
      </c>
      <c r="F1789" s="351">
        <f t="shared" si="219"/>
        <v>111347.248576</v>
      </c>
      <c r="G1789" s="352"/>
      <c r="H1789" s="351">
        <f t="shared" si="223"/>
        <v>19074.880000000005</v>
      </c>
      <c r="I1789" s="351">
        <f t="shared" si="220"/>
        <v>3222.1285760000028</v>
      </c>
      <c r="J1789" s="351">
        <f t="shared" si="221"/>
        <v>199.77197171200018</v>
      </c>
      <c r="K1789" s="635">
        <f>SUM('Employee Salary Payroll Tax '!I1791:K1791)</f>
        <v>-4599.4400000000005</v>
      </c>
      <c r="L1789" s="635">
        <f>'Employee Salary Payroll Tax '!H1791</f>
        <v>0</v>
      </c>
      <c r="M1789" s="293">
        <f t="shared" si="224"/>
        <v>112724.56</v>
      </c>
      <c r="N1789" s="359">
        <f t="shared" si="222"/>
        <v>-8.4979253439214162</v>
      </c>
      <c r="O1789" s="331"/>
      <c r="P1789" s="61"/>
      <c r="Q1789" s="294"/>
      <c r="R1789" s="292"/>
      <c r="S1789" s="291"/>
    </row>
    <row r="1790" spans="1:19" ht="14.4">
      <c r="A1790" s="36">
        <f t="shared" si="225"/>
        <v>467</v>
      </c>
      <c r="B1790" s="526"/>
      <c r="C1790" s="36" t="str">
        <f>VLOOKUP('Employee Salary Payroll Tax '!B1792,'Employee Salary Payroll Tax '!$D$1:$E$7,2,FALSE)</f>
        <v>NonUnion</v>
      </c>
      <c r="D1790" s="61">
        <f t="shared" si="218"/>
        <v>2.98E-2</v>
      </c>
      <c r="E1790" s="351">
        <f>'Employee Salary Payroll Tax '!N1792</f>
        <v>80082.45</v>
      </c>
      <c r="F1790" s="351">
        <f t="shared" si="219"/>
        <v>82468.907009999995</v>
      </c>
      <c r="G1790" s="352"/>
      <c r="H1790" s="351">
        <f t="shared" si="223"/>
        <v>47117.55</v>
      </c>
      <c r="I1790" s="351">
        <f t="shared" si="220"/>
        <v>2386.4570099999983</v>
      </c>
      <c r="J1790" s="351">
        <f t="shared" si="221"/>
        <v>147.96033461999988</v>
      </c>
      <c r="K1790" s="635">
        <f>SUM('Employee Salary Payroll Tax '!I1792:K1792)</f>
        <v>80082.45</v>
      </c>
      <c r="L1790" s="635">
        <f>'Employee Salary Payroll Tax '!H1792</f>
        <v>0</v>
      </c>
      <c r="M1790" s="293">
        <f t="shared" si="224"/>
        <v>0</v>
      </c>
      <c r="N1790" s="359">
        <f t="shared" si="222"/>
        <v>147.9603346181523</v>
      </c>
      <c r="O1790" s="331"/>
      <c r="P1790" s="61"/>
      <c r="Q1790" s="294"/>
      <c r="R1790" s="292"/>
      <c r="S1790" s="291"/>
    </row>
    <row r="1791" spans="1:19" ht="14.4">
      <c r="A1791" s="36">
        <f t="shared" si="225"/>
        <v>468</v>
      </c>
      <c r="B1791" s="526"/>
      <c r="C1791" s="36" t="str">
        <f>VLOOKUP('Employee Salary Payroll Tax '!B1793,'Employee Salary Payroll Tax '!$D$1:$E$7,2,FALSE)</f>
        <v>NonUnion</v>
      </c>
      <c r="D1791" s="61">
        <f t="shared" si="218"/>
        <v>2.98E-2</v>
      </c>
      <c r="E1791" s="351">
        <f>'Employee Salary Payroll Tax '!N1793</f>
        <v>109099.07</v>
      </c>
      <c r="F1791" s="351">
        <f t="shared" si="219"/>
        <v>112350.22228600002</v>
      </c>
      <c r="G1791" s="352"/>
      <c r="H1791" s="351">
        <f t="shared" si="223"/>
        <v>18100.929999999993</v>
      </c>
      <c r="I1791" s="351">
        <f t="shared" si="220"/>
        <v>3251.1522860000114</v>
      </c>
      <c r="J1791" s="351">
        <f t="shared" si="221"/>
        <v>201.57144173200069</v>
      </c>
      <c r="K1791" s="635">
        <f>SUM('Employee Salary Payroll Tax '!I1793:K1793)</f>
        <v>93219.5</v>
      </c>
      <c r="L1791" s="635">
        <f>'Employee Salary Payroll Tax '!H1793</f>
        <v>0</v>
      </c>
      <c r="M1791" s="293">
        <f t="shared" si="224"/>
        <v>15879.570000000007</v>
      </c>
      <c r="N1791" s="359">
        <f t="shared" si="222"/>
        <v>172.2323481984219</v>
      </c>
      <c r="O1791" s="331"/>
      <c r="P1791" s="61"/>
      <c r="Q1791" s="294"/>
      <c r="R1791" s="292"/>
      <c r="S1791" s="291"/>
    </row>
    <row r="1792" spans="1:19" ht="14.4">
      <c r="A1792" s="36">
        <f t="shared" si="225"/>
        <v>469</v>
      </c>
      <c r="B1792" s="526"/>
      <c r="C1792" s="36" t="str">
        <f>VLOOKUP('Employee Salary Payroll Tax '!B1794,'Employee Salary Payroll Tax '!$D$1:$E$7,2,FALSE)</f>
        <v>NonUnion</v>
      </c>
      <c r="D1792" s="61">
        <f t="shared" si="218"/>
        <v>2.98E-2</v>
      </c>
      <c r="E1792" s="351">
        <f>'Employee Salary Payroll Tax '!N1794</f>
        <v>2658.48</v>
      </c>
      <c r="F1792" s="351">
        <f t="shared" si="219"/>
        <v>2737.7027040000003</v>
      </c>
      <c r="G1792" s="352"/>
      <c r="H1792" s="351">
        <f t="shared" si="223"/>
        <v>124541.52</v>
      </c>
      <c r="I1792" s="351">
        <f t="shared" si="220"/>
        <v>79.222704000000249</v>
      </c>
      <c r="J1792" s="351">
        <f t="shared" si="221"/>
        <v>4.911807648000015</v>
      </c>
      <c r="K1792" s="635">
        <f>SUM('Employee Salary Payroll Tax '!I1794:K1794)</f>
        <v>54.59</v>
      </c>
      <c r="L1792" s="635">
        <f>'Employee Salary Payroll Tax '!H1794</f>
        <v>0</v>
      </c>
      <c r="M1792" s="293">
        <f t="shared" si="224"/>
        <v>2603.89</v>
      </c>
      <c r="N1792" s="359">
        <f t="shared" si="222"/>
        <v>0.10086048396206117</v>
      </c>
      <c r="O1792" s="331"/>
      <c r="P1792" s="61"/>
      <c r="Q1792" s="294"/>
      <c r="R1792" s="292"/>
      <c r="S1792" s="291"/>
    </row>
    <row r="1793" spans="1:19" ht="14.4">
      <c r="A1793" s="36">
        <f t="shared" si="225"/>
        <v>470</v>
      </c>
      <c r="B1793" s="526"/>
      <c r="C1793" s="36" t="str">
        <f>VLOOKUP('Employee Salary Payroll Tax '!B1795,'Employee Salary Payroll Tax '!$D$1:$E$7,2,FALSE)</f>
        <v>IBEW</v>
      </c>
      <c r="D1793" s="61">
        <f t="shared" si="218"/>
        <v>6.875E-3</v>
      </c>
      <c r="E1793" s="351">
        <f>'Employee Salary Payroll Tax '!N1795</f>
        <v>78943.3</v>
      </c>
      <c r="F1793" s="351">
        <f t="shared" si="219"/>
        <v>79486.035187500005</v>
      </c>
      <c r="G1793" s="352"/>
      <c r="H1793" s="351">
        <f t="shared" si="223"/>
        <v>48256.7</v>
      </c>
      <c r="I1793" s="351">
        <f t="shared" si="220"/>
        <v>542.73518750000221</v>
      </c>
      <c r="J1793" s="351">
        <f t="shared" si="221"/>
        <v>33.649581625000138</v>
      </c>
      <c r="K1793" s="635">
        <f>SUM('Employee Salary Payroll Tax '!I1795:K1795)</f>
        <v>74553.350000000006</v>
      </c>
      <c r="L1793" s="635">
        <f>'Employee Salary Payroll Tax '!H1795</f>
        <v>0.78</v>
      </c>
      <c r="M1793" s="293">
        <f t="shared" si="224"/>
        <v>4389.1699999999973</v>
      </c>
      <c r="N1793" s="359">
        <f t="shared" si="222"/>
        <v>31.778365437097587</v>
      </c>
      <c r="O1793" s="331"/>
      <c r="P1793" s="61"/>
      <c r="Q1793" s="294"/>
      <c r="R1793" s="292"/>
      <c r="S1793" s="291"/>
    </row>
    <row r="1794" spans="1:19" ht="14.4">
      <c r="A1794" s="36">
        <f t="shared" si="225"/>
        <v>471</v>
      </c>
      <c r="B1794" s="526"/>
      <c r="C1794" s="36" t="str">
        <f>VLOOKUP('Employee Salary Payroll Tax '!B1796,'Employee Salary Payroll Tax '!$D$1:$E$7,2,FALSE)</f>
        <v>NonUnion</v>
      </c>
      <c r="D1794" s="61">
        <f t="shared" si="218"/>
        <v>2.98E-2</v>
      </c>
      <c r="E1794" s="351">
        <f>'Employee Salary Payroll Tax '!N1796</f>
        <v>102280.24</v>
      </c>
      <c r="F1794" s="351">
        <f t="shared" si="219"/>
        <v>105328.19115200001</v>
      </c>
      <c r="G1794" s="352"/>
      <c r="H1794" s="351">
        <f t="shared" si="223"/>
        <v>24919.759999999995</v>
      </c>
      <c r="I1794" s="351">
        <f t="shared" si="220"/>
        <v>3047.9511520000087</v>
      </c>
      <c r="J1794" s="351">
        <f t="shared" si="221"/>
        <v>188.97297142400055</v>
      </c>
      <c r="K1794" s="635">
        <f>SUM('Employee Salary Payroll Tax '!I1796:K1796)</f>
        <v>102155.79999999999</v>
      </c>
      <c r="L1794" s="635">
        <f>'Employee Salary Payroll Tax '!H1796</f>
        <v>0</v>
      </c>
      <c r="M1794" s="293">
        <f t="shared" si="224"/>
        <v>124.44000000001688</v>
      </c>
      <c r="N1794" s="359">
        <f t="shared" si="222"/>
        <v>188.74305607815518</v>
      </c>
      <c r="O1794" s="331"/>
      <c r="P1794" s="61"/>
      <c r="Q1794" s="294"/>
      <c r="R1794" s="292"/>
      <c r="S1794" s="291"/>
    </row>
    <row r="1795" spans="1:19" ht="14.4">
      <c r="A1795" s="36">
        <f t="shared" si="225"/>
        <v>472</v>
      </c>
      <c r="B1795" s="526"/>
      <c r="C1795" s="36" t="str">
        <f>VLOOKUP('Employee Salary Payroll Tax '!B1797,'Employee Salary Payroll Tax '!$D$1:$E$7,2,FALSE)</f>
        <v>NonUnion</v>
      </c>
      <c r="D1795" s="61">
        <f t="shared" si="218"/>
        <v>2.98E-2</v>
      </c>
      <c r="E1795" s="351">
        <f>'Employee Salary Payroll Tax '!N1797</f>
        <v>28203.88</v>
      </c>
      <c r="F1795" s="351">
        <f t="shared" si="219"/>
        <v>29044.355624000003</v>
      </c>
      <c r="G1795" s="352"/>
      <c r="H1795" s="351">
        <f t="shared" si="223"/>
        <v>98996.12</v>
      </c>
      <c r="I1795" s="351">
        <f t="shared" si="220"/>
        <v>840.47562400000243</v>
      </c>
      <c r="J1795" s="351">
        <f t="shared" si="221"/>
        <v>52.109488688000148</v>
      </c>
      <c r="K1795" s="635">
        <f>SUM('Employee Salary Payroll Tax '!I1797:K1797)</f>
        <v>17508.09</v>
      </c>
      <c r="L1795" s="635">
        <f>'Employee Salary Payroll Tax '!H1797</f>
        <v>0</v>
      </c>
      <c r="M1795" s="293">
        <f t="shared" si="224"/>
        <v>10695.79</v>
      </c>
      <c r="N1795" s="359">
        <f t="shared" si="222"/>
        <v>32.34794708285316</v>
      </c>
      <c r="O1795" s="331"/>
      <c r="P1795" s="61"/>
      <c r="Q1795" s="294"/>
      <c r="R1795" s="292"/>
      <c r="S1795" s="291"/>
    </row>
    <row r="1796" spans="1:19" ht="14.4">
      <c r="A1796" s="36">
        <f t="shared" si="225"/>
        <v>473</v>
      </c>
      <c r="B1796" s="526"/>
      <c r="C1796" s="36" t="str">
        <f>VLOOKUP('Employee Salary Payroll Tax '!B1798,'Employee Salary Payroll Tax '!$D$1:$E$7,2,FALSE)</f>
        <v>NonUnion</v>
      </c>
      <c r="D1796" s="61">
        <f t="shared" si="218"/>
        <v>2.98E-2</v>
      </c>
      <c r="E1796" s="351">
        <f>'Employee Salary Payroll Tax '!N1798</f>
        <v>4605.9799999999996</v>
      </c>
      <c r="F1796" s="351">
        <f t="shared" si="219"/>
        <v>4743.2382040000002</v>
      </c>
      <c r="G1796" s="352"/>
      <c r="H1796" s="351">
        <f t="shared" si="223"/>
        <v>122594.02</v>
      </c>
      <c r="I1796" s="351">
        <f t="shared" si="220"/>
        <v>137.25820400000066</v>
      </c>
      <c r="J1796" s="351">
        <f t="shared" si="221"/>
        <v>8.5100086480000403</v>
      </c>
      <c r="K1796" s="635">
        <f>SUM('Employee Salary Payroll Tax '!I1798:K1798)</f>
        <v>690.9</v>
      </c>
      <c r="L1796" s="635">
        <f>'Employee Salary Payroll Tax '!H1798</f>
        <v>0</v>
      </c>
      <c r="M1796" s="293">
        <f t="shared" si="224"/>
        <v>3915.0799999999995</v>
      </c>
      <c r="N1796" s="359">
        <f t="shared" si="222"/>
        <v>1.2765068397228647</v>
      </c>
      <c r="O1796" s="331"/>
      <c r="P1796" s="61"/>
      <c r="Q1796" s="294"/>
      <c r="R1796" s="292"/>
      <c r="S1796" s="291"/>
    </row>
    <row r="1797" spans="1:19" ht="14.4">
      <c r="A1797" s="36">
        <f t="shared" si="225"/>
        <v>474</v>
      </c>
      <c r="B1797" s="526"/>
      <c r="C1797" s="36" t="str">
        <f>VLOOKUP('Employee Salary Payroll Tax '!B1799,'Employee Salary Payroll Tax '!$D$1:$E$7,2,FALSE)</f>
        <v>NonUnion</v>
      </c>
      <c r="D1797" s="61">
        <f t="shared" si="218"/>
        <v>2.98E-2</v>
      </c>
      <c r="E1797" s="351">
        <f>'Employee Salary Payroll Tax '!N1799</f>
        <v>122005.66</v>
      </c>
      <c r="F1797" s="351">
        <f t="shared" si="219"/>
        <v>125641.42866800001</v>
      </c>
      <c r="G1797" s="352"/>
      <c r="H1797" s="351">
        <f t="shared" si="223"/>
        <v>5194.3399999999965</v>
      </c>
      <c r="I1797" s="351">
        <f t="shared" si="220"/>
        <v>3635.7686680000043</v>
      </c>
      <c r="J1797" s="351">
        <f t="shared" si="221"/>
        <v>225.41765741600025</v>
      </c>
      <c r="K1797" s="635">
        <f>SUM('Employee Salary Payroll Tax '!I1799:K1799)</f>
        <v>62957.770000000004</v>
      </c>
      <c r="L1797" s="635">
        <f>'Employee Salary Payroll Tax '!H1799</f>
        <v>154.75</v>
      </c>
      <c r="M1797" s="293">
        <f t="shared" si="224"/>
        <v>58893.14</v>
      </c>
      <c r="N1797" s="359">
        <f t="shared" si="222"/>
        <v>116.32077585104673</v>
      </c>
      <c r="O1797" s="331"/>
      <c r="P1797" s="61"/>
      <c r="Q1797" s="294"/>
      <c r="R1797" s="292"/>
      <c r="S1797" s="291"/>
    </row>
    <row r="1798" spans="1:19" ht="14.4">
      <c r="A1798" s="36">
        <f t="shared" si="225"/>
        <v>475</v>
      </c>
      <c r="B1798" s="526"/>
      <c r="C1798" s="36" t="str">
        <f>VLOOKUP('Employee Salary Payroll Tax '!B1800,'Employee Salary Payroll Tax '!$D$1:$E$7,2,FALSE)</f>
        <v>NonUnion</v>
      </c>
      <c r="D1798" s="61">
        <f t="shared" si="218"/>
        <v>2.98E-2</v>
      </c>
      <c r="E1798" s="351">
        <f>'Employee Salary Payroll Tax '!N1800</f>
        <v>24093.61</v>
      </c>
      <c r="F1798" s="351">
        <f t="shared" si="219"/>
        <v>24811.599578000001</v>
      </c>
      <c r="G1798" s="352"/>
      <c r="H1798" s="351">
        <f t="shared" si="223"/>
        <v>103106.39</v>
      </c>
      <c r="I1798" s="351">
        <f t="shared" si="220"/>
        <v>717.98957800000062</v>
      </c>
      <c r="J1798" s="351">
        <f t="shared" si="221"/>
        <v>44.515353836000038</v>
      </c>
      <c r="K1798" s="635">
        <f>SUM('Employee Salary Payroll Tax '!I1800:K1800)</f>
        <v>15441.28</v>
      </c>
      <c r="L1798" s="635">
        <f>'Employee Salary Payroll Tax '!H1800</f>
        <v>0</v>
      </c>
      <c r="M1798" s="293">
        <f t="shared" si="224"/>
        <v>8652.33</v>
      </c>
      <c r="N1798" s="359">
        <f t="shared" si="222"/>
        <v>28.529308926815922</v>
      </c>
      <c r="O1798" s="331"/>
      <c r="P1798" s="61"/>
      <c r="Q1798" s="294"/>
      <c r="R1798" s="292"/>
      <c r="S1798" s="291"/>
    </row>
    <row r="1799" spans="1:19" ht="14.4">
      <c r="A1799" s="36">
        <f t="shared" si="225"/>
        <v>476</v>
      </c>
      <c r="B1799" s="526"/>
      <c r="C1799" s="36" t="str">
        <f>VLOOKUP('Employee Salary Payroll Tax '!B1801,'Employee Salary Payroll Tax '!$D$1:$E$7,2,FALSE)</f>
        <v>Not Assigned</v>
      </c>
      <c r="D1799" s="61">
        <f t="shared" si="218"/>
        <v>0</v>
      </c>
      <c r="E1799" s="351">
        <f>'Employee Salary Payroll Tax '!N1801</f>
        <v>0</v>
      </c>
      <c r="F1799" s="351">
        <f t="shared" si="219"/>
        <v>0</v>
      </c>
      <c r="G1799" s="352"/>
      <c r="H1799" s="351">
        <f t="shared" si="223"/>
        <v>127200</v>
      </c>
      <c r="I1799" s="351">
        <f t="shared" si="220"/>
        <v>0</v>
      </c>
      <c r="J1799" s="351">
        <f t="shared" si="221"/>
        <v>0</v>
      </c>
      <c r="K1799" s="635">
        <f>SUM('Employee Salary Payroll Tax '!I1801:K1801)</f>
        <v>0</v>
      </c>
      <c r="L1799" s="635">
        <f>'Employee Salary Payroll Tax '!H1801</f>
        <v>0</v>
      </c>
      <c r="M1799" s="293">
        <f t="shared" si="224"/>
        <v>0</v>
      </c>
      <c r="N1799" s="359">
        <f t="shared" si="222"/>
        <v>0</v>
      </c>
      <c r="O1799" s="331"/>
      <c r="P1799" s="61"/>
      <c r="Q1799" s="294"/>
      <c r="R1799" s="292"/>
      <c r="S1799" s="291"/>
    </row>
    <row r="1800" spans="1:19" ht="14.4">
      <c r="A1800" s="36">
        <f t="shared" si="225"/>
        <v>477</v>
      </c>
      <c r="B1800" s="526"/>
      <c r="C1800" s="36" t="str">
        <f>VLOOKUP('Employee Salary Payroll Tax '!B1802,'Employee Salary Payroll Tax '!$D$1:$E$7,2,FALSE)</f>
        <v>NonUnion</v>
      </c>
      <c r="D1800" s="61">
        <f t="shared" si="218"/>
        <v>2.98E-2</v>
      </c>
      <c r="E1800" s="351">
        <f>'Employee Salary Payroll Tax '!N1802</f>
        <v>102127.38</v>
      </c>
      <c r="F1800" s="351">
        <f t="shared" si="219"/>
        <v>105170.77592400002</v>
      </c>
      <c r="G1800" s="352"/>
      <c r="H1800" s="351">
        <f t="shared" si="223"/>
        <v>25072.619999999995</v>
      </c>
      <c r="I1800" s="351">
        <f t="shared" si="220"/>
        <v>3043.3959240000113</v>
      </c>
      <c r="J1800" s="351">
        <f t="shared" si="221"/>
        <v>188.69054728800069</v>
      </c>
      <c r="K1800" s="635">
        <f>SUM('Employee Salary Payroll Tax '!I1802:K1802)</f>
        <v>56397.93</v>
      </c>
      <c r="L1800" s="635">
        <f>'Employee Salary Payroll Tax '!H1802</f>
        <v>0</v>
      </c>
      <c r="M1800" s="293">
        <f t="shared" si="224"/>
        <v>45729.450000000004</v>
      </c>
      <c r="N1800" s="359">
        <f t="shared" si="222"/>
        <v>104.20081546698007</v>
      </c>
      <c r="O1800" s="331"/>
      <c r="P1800" s="61"/>
      <c r="Q1800" s="294"/>
      <c r="R1800" s="292"/>
      <c r="S1800" s="291"/>
    </row>
    <row r="1801" spans="1:19" ht="14.4">
      <c r="A1801" s="36">
        <f t="shared" si="225"/>
        <v>478</v>
      </c>
      <c r="B1801" s="526"/>
      <c r="C1801" s="36" t="str">
        <f>VLOOKUP('Employee Salary Payroll Tax '!B1803,'Employee Salary Payroll Tax '!$D$1:$E$7,2,FALSE)</f>
        <v>NonUnion</v>
      </c>
      <c r="D1801" s="61">
        <f t="shared" si="218"/>
        <v>2.98E-2</v>
      </c>
      <c r="E1801" s="351">
        <f>'Employee Salary Payroll Tax '!N1803</f>
        <v>52727.01</v>
      </c>
      <c r="F1801" s="351">
        <f t="shared" si="219"/>
        <v>54298.274898000003</v>
      </c>
      <c r="G1801" s="352"/>
      <c r="H1801" s="351">
        <f t="shared" si="223"/>
        <v>74472.989999999991</v>
      </c>
      <c r="I1801" s="351">
        <f t="shared" si="220"/>
        <v>1571.2648980000013</v>
      </c>
      <c r="J1801" s="351">
        <f t="shared" si="221"/>
        <v>97.418423676000074</v>
      </c>
      <c r="K1801" s="635">
        <f>SUM('Employee Salary Payroll Tax '!I1803:K1803)</f>
        <v>52727.01</v>
      </c>
      <c r="L1801" s="635">
        <f>'Employee Salary Payroll Tax '!H1803</f>
        <v>0</v>
      </c>
      <c r="M1801" s="293">
        <f t="shared" si="224"/>
        <v>0</v>
      </c>
      <c r="N1801" s="359">
        <f t="shared" si="222"/>
        <v>97.418423674152478</v>
      </c>
      <c r="O1801" s="331"/>
      <c r="P1801" s="61"/>
      <c r="Q1801" s="294"/>
      <c r="R1801" s="292"/>
      <c r="S1801" s="291"/>
    </row>
    <row r="1802" spans="1:19" ht="14.4">
      <c r="A1802" s="36">
        <f t="shared" si="225"/>
        <v>479</v>
      </c>
      <c r="B1802" s="526"/>
      <c r="C1802" s="36" t="str">
        <f>VLOOKUP('Employee Salary Payroll Tax '!B1804,'Employee Salary Payroll Tax '!$D$1:$E$7,2,FALSE)</f>
        <v>IBEW</v>
      </c>
      <c r="D1802" s="61">
        <f t="shared" si="218"/>
        <v>6.875E-3</v>
      </c>
      <c r="E1802" s="351">
        <f>'Employee Salary Payroll Tax '!N1804</f>
        <v>37258.75</v>
      </c>
      <c r="F1802" s="351">
        <f t="shared" si="219"/>
        <v>37514.903906250001</v>
      </c>
      <c r="G1802" s="352"/>
      <c r="H1802" s="351">
        <f t="shared" si="223"/>
        <v>89941.25</v>
      </c>
      <c r="I1802" s="351">
        <f t="shared" si="220"/>
        <v>256.15390625000146</v>
      </c>
      <c r="J1802" s="351">
        <f t="shared" si="221"/>
        <v>15.88154218750009</v>
      </c>
      <c r="K1802" s="635">
        <f>SUM('Employee Salary Payroll Tax '!I1804:K1804)</f>
        <v>1257.96</v>
      </c>
      <c r="L1802" s="635">
        <f>'Employee Salary Payroll Tax '!H1804</f>
        <v>0</v>
      </c>
      <c r="M1802" s="293">
        <f t="shared" si="224"/>
        <v>36000.79</v>
      </c>
      <c r="N1802" s="359">
        <f t="shared" si="222"/>
        <v>0.53620544998561159</v>
      </c>
      <c r="O1802" s="331"/>
      <c r="P1802" s="61"/>
      <c r="Q1802" s="294"/>
      <c r="R1802" s="292"/>
      <c r="S1802" s="291"/>
    </row>
    <row r="1803" spans="1:19" ht="14.4">
      <c r="A1803" s="36">
        <f t="shared" si="225"/>
        <v>480</v>
      </c>
      <c r="B1803" s="526"/>
      <c r="C1803" s="36" t="str">
        <f>VLOOKUP('Employee Salary Payroll Tax '!B1805,'Employee Salary Payroll Tax '!$D$1:$E$7,2,FALSE)</f>
        <v>NonUnion</v>
      </c>
      <c r="D1803" s="61">
        <f t="shared" si="218"/>
        <v>2.98E-2</v>
      </c>
      <c r="E1803" s="351">
        <f>'Employee Salary Payroll Tax '!N1805</f>
        <v>92155.7</v>
      </c>
      <c r="F1803" s="351">
        <f t="shared" si="219"/>
        <v>94901.939859999999</v>
      </c>
      <c r="G1803" s="352"/>
      <c r="H1803" s="351">
        <f t="shared" si="223"/>
        <v>35044.300000000003</v>
      </c>
      <c r="I1803" s="351">
        <f t="shared" si="220"/>
        <v>2746.2398600000015</v>
      </c>
      <c r="J1803" s="351">
        <f t="shared" si="221"/>
        <v>170.26687132000009</v>
      </c>
      <c r="K1803" s="635">
        <f>SUM('Employee Salary Payroll Tax '!I1805:K1805)</f>
        <v>43157.48</v>
      </c>
      <c r="L1803" s="635">
        <f>'Employee Salary Payroll Tax '!H1805</f>
        <v>0</v>
      </c>
      <c r="M1803" s="293">
        <f t="shared" si="224"/>
        <v>48998.219999999994</v>
      </c>
      <c r="N1803" s="359">
        <f t="shared" si="222"/>
        <v>79.737760047134813</v>
      </c>
      <c r="O1803" s="331"/>
      <c r="P1803" s="61"/>
      <c r="Q1803" s="294"/>
      <c r="R1803" s="292"/>
      <c r="S1803" s="291"/>
    </row>
    <row r="1804" spans="1:19" ht="14.4">
      <c r="A1804" s="36">
        <f t="shared" si="225"/>
        <v>481</v>
      </c>
      <c r="B1804" s="526"/>
      <c r="C1804" s="36" t="str">
        <f>VLOOKUP('Employee Salary Payroll Tax '!B1806,'Employee Salary Payroll Tax '!$D$1:$E$7,2,FALSE)</f>
        <v>NonUnion</v>
      </c>
      <c r="D1804" s="61">
        <f t="shared" si="218"/>
        <v>2.98E-2</v>
      </c>
      <c r="E1804" s="351">
        <f>'Employee Salary Payroll Tax '!N1806</f>
        <v>60168.18</v>
      </c>
      <c r="F1804" s="351">
        <f t="shared" si="219"/>
        <v>61961.191764000003</v>
      </c>
      <c r="G1804" s="352"/>
      <c r="H1804" s="351">
        <f t="shared" si="223"/>
        <v>67031.820000000007</v>
      </c>
      <c r="I1804" s="351">
        <f t="shared" si="220"/>
        <v>1793.0117640000026</v>
      </c>
      <c r="J1804" s="351">
        <f t="shared" si="221"/>
        <v>111.16672936800016</v>
      </c>
      <c r="K1804" s="635">
        <f>SUM('Employee Salary Payroll Tax '!I1806:K1806)</f>
        <v>35170.339999999997</v>
      </c>
      <c r="L1804" s="635">
        <f>'Employee Salary Payroll Tax '!H1806</f>
        <v>0</v>
      </c>
      <c r="M1804" s="293">
        <f t="shared" si="224"/>
        <v>24997.840000000004</v>
      </c>
      <c r="N1804" s="359">
        <f t="shared" si="222"/>
        <v>64.980720182920109</v>
      </c>
      <c r="O1804" s="331"/>
      <c r="P1804" s="61"/>
      <c r="Q1804" s="294"/>
      <c r="R1804" s="292"/>
      <c r="S1804" s="291"/>
    </row>
    <row r="1805" spans="1:19" ht="14.4">
      <c r="A1805" s="36">
        <f t="shared" si="225"/>
        <v>482</v>
      </c>
      <c r="B1805" s="526"/>
      <c r="C1805" s="36" t="str">
        <f>VLOOKUP('Employee Salary Payroll Tax '!B1807,'Employee Salary Payroll Tax '!$D$1:$E$7,2,FALSE)</f>
        <v>IBEW</v>
      </c>
      <c r="D1805" s="61">
        <f t="shared" si="218"/>
        <v>6.875E-3</v>
      </c>
      <c r="E1805" s="351">
        <f>'Employee Salary Payroll Tax '!N1807</f>
        <v>8028.09</v>
      </c>
      <c r="F1805" s="351">
        <f t="shared" si="219"/>
        <v>8083.2831187499996</v>
      </c>
      <c r="G1805" s="352"/>
      <c r="H1805" s="351">
        <f t="shared" si="223"/>
        <v>119171.91</v>
      </c>
      <c r="I1805" s="351">
        <f t="shared" si="220"/>
        <v>55.193118749999485</v>
      </c>
      <c r="J1805" s="351">
        <f t="shared" si="221"/>
        <v>3.4219733624999682</v>
      </c>
      <c r="K1805" s="635">
        <f>SUM('Employee Salary Payroll Tax '!I1807:K1807)</f>
        <v>8028.09</v>
      </c>
      <c r="L1805" s="635">
        <f>'Employee Salary Payroll Tax '!H1807</f>
        <v>0</v>
      </c>
      <c r="M1805" s="293">
        <f t="shared" si="224"/>
        <v>0</v>
      </c>
      <c r="N1805" s="359">
        <f t="shared" si="222"/>
        <v>3.4219733620737181</v>
      </c>
      <c r="O1805" s="331"/>
      <c r="P1805" s="61"/>
      <c r="Q1805" s="294"/>
      <c r="R1805" s="292"/>
      <c r="S1805" s="291"/>
    </row>
    <row r="1806" spans="1:19" ht="14.4">
      <c r="A1806" s="36">
        <f t="shared" si="225"/>
        <v>483</v>
      </c>
      <c r="B1806" s="526"/>
      <c r="C1806" s="36" t="str">
        <f>VLOOKUP('Employee Salary Payroll Tax '!B1808,'Employee Salary Payroll Tax '!$D$1:$E$7,2,FALSE)</f>
        <v>NonUnion</v>
      </c>
      <c r="D1806" s="61">
        <f t="shared" si="218"/>
        <v>2.98E-2</v>
      </c>
      <c r="E1806" s="351">
        <f>'Employee Salary Payroll Tax '!N1808</f>
        <v>80560.41</v>
      </c>
      <c r="F1806" s="351">
        <f>E1806*(1+D1806)</f>
        <v>82961.110218000002</v>
      </c>
      <c r="G1806" s="352"/>
      <c r="H1806" s="351">
        <f>IF(E1806&gt;$H$12,0,$H$12-E1806)</f>
        <v>46639.59</v>
      </c>
      <c r="I1806" s="351">
        <f>F1806-E1806</f>
        <v>2400.7002179999981</v>
      </c>
      <c r="J1806" s="351">
        <f>IF(H1806&gt;I1806,I1806*$J$12,H1806*$J$12)</f>
        <v>148.84341351599988</v>
      </c>
      <c r="K1806" s="635">
        <f>SUM('Employee Salary Payroll Tax '!I1808:K1808)</f>
        <v>4.25</v>
      </c>
      <c r="L1806" s="635">
        <f>'Employee Salary Payroll Tax '!H1808</f>
        <v>0</v>
      </c>
      <c r="M1806" s="293">
        <f t="shared" si="224"/>
        <v>80556.160000000003</v>
      </c>
      <c r="N1806" s="359">
        <f>J1806*K1806/(SUM(K1806:M1806)+0.000001)</f>
        <v>7.8522999999025237E-3</v>
      </c>
      <c r="O1806" s="331"/>
      <c r="P1806" s="61"/>
      <c r="Q1806" s="294"/>
      <c r="R1806" s="292"/>
      <c r="S1806" s="291"/>
    </row>
    <row r="1807" spans="1:19" ht="14.4">
      <c r="A1807" s="36">
        <f t="shared" si="225"/>
        <v>484</v>
      </c>
      <c r="B1807" s="526"/>
      <c r="C1807" s="36" t="str">
        <f>VLOOKUP('Employee Salary Payroll Tax '!B1809,'Employee Salary Payroll Tax '!$D$1:$E$7,2,FALSE)</f>
        <v>NonUnion</v>
      </c>
      <c r="D1807" s="61">
        <f t="shared" si="218"/>
        <v>2.98E-2</v>
      </c>
      <c r="E1807" s="351">
        <f>'Employee Salary Payroll Tax '!N1809</f>
        <v>69826.509999999995</v>
      </c>
      <c r="F1807" s="351">
        <f t="shared" si="219"/>
        <v>71907.339997999996</v>
      </c>
      <c r="G1807" s="352"/>
      <c r="H1807" s="351">
        <f t="shared" si="223"/>
        <v>57373.490000000005</v>
      </c>
      <c r="I1807" s="351">
        <f t="shared" si="220"/>
        <v>2080.8299980000011</v>
      </c>
      <c r="J1807" s="351">
        <f>IF(H1807&gt;I1807,I1807*$J$12,H1807*$J$12)</f>
        <v>129.01145987600006</v>
      </c>
      <c r="K1807" s="635">
        <f>SUM('Employee Salary Payroll Tax '!I1809:K1809)</f>
        <v>69826.509999999995</v>
      </c>
      <c r="L1807" s="635">
        <f>'Employee Salary Payroll Tax '!H1809</f>
        <v>0</v>
      </c>
      <c r="M1807" s="293">
        <f t="shared" si="224"/>
        <v>0</v>
      </c>
      <c r="N1807" s="359">
        <f>J1807*K1807/(SUM(K1807:M1807)+0.000001)</f>
        <v>129.01145987415248</v>
      </c>
      <c r="O1807" s="331"/>
      <c r="P1807" s="61"/>
      <c r="Q1807" s="294"/>
      <c r="R1807" s="292"/>
      <c r="S1807" s="291"/>
    </row>
    <row r="1808" spans="1:19" ht="14.4">
      <c r="A1808" s="36">
        <f t="shared" si="225"/>
        <v>485</v>
      </c>
      <c r="B1808" s="526"/>
      <c r="C1808" s="36" t="str">
        <f>VLOOKUP('Employee Salary Payroll Tax '!B1810,'Employee Salary Payroll Tax '!$D$1:$E$7,2,FALSE)</f>
        <v>UA</v>
      </c>
      <c r="D1808" s="61">
        <f t="shared" si="218"/>
        <v>0.03</v>
      </c>
      <c r="E1808" s="351">
        <f>'Employee Salary Payroll Tax '!N1810</f>
        <v>4768.04</v>
      </c>
      <c r="F1808" s="351">
        <f t="shared" si="219"/>
        <v>4911.0812000000005</v>
      </c>
      <c r="G1808" s="352"/>
      <c r="H1808" s="351">
        <f t="shared" si="223"/>
        <v>122431.96</v>
      </c>
      <c r="I1808" s="351">
        <f t="shared" si="220"/>
        <v>143.04120000000057</v>
      </c>
      <c r="J1808" s="351">
        <f t="shared" si="221"/>
        <v>8.8685544000000363</v>
      </c>
      <c r="K1808" s="635">
        <f>SUM('Employee Salary Payroll Tax '!I1810:K1810)</f>
        <v>4530.33</v>
      </c>
      <c r="L1808" s="635">
        <f>'Employee Salary Payroll Tax '!H1810</f>
        <v>0</v>
      </c>
      <c r="M1808" s="293">
        <f t="shared" si="224"/>
        <v>237.71000000000004</v>
      </c>
      <c r="N1808" s="359">
        <f t="shared" si="222"/>
        <v>8.4264137982327636</v>
      </c>
      <c r="O1808" s="331"/>
      <c r="P1808" s="61"/>
      <c r="Q1808" s="294"/>
      <c r="R1808" s="292"/>
      <c r="S1808" s="291"/>
    </row>
    <row r="1809" spans="1:19" ht="14.4">
      <c r="A1809" s="36">
        <f t="shared" si="225"/>
        <v>486</v>
      </c>
      <c r="B1809" s="526"/>
      <c r="C1809" s="36" t="str">
        <f>VLOOKUP('Employee Salary Payroll Tax '!B1811,'Employee Salary Payroll Tax '!$D$1:$E$7,2,FALSE)</f>
        <v>NonUnion</v>
      </c>
      <c r="D1809" s="61">
        <f t="shared" ref="D1809:D1872" si="226">VLOOKUP(C1809,C$9:D$12,2)</f>
        <v>2.98E-2</v>
      </c>
      <c r="E1809" s="351">
        <f>'Employee Salary Payroll Tax '!N1811</f>
        <v>41873.31</v>
      </c>
      <c r="F1809" s="351">
        <f t="shared" ref="F1809:F1872" si="227">E1809*(1+D1809)</f>
        <v>43121.134638000003</v>
      </c>
      <c r="G1809" s="352"/>
      <c r="H1809" s="351">
        <f t="shared" si="223"/>
        <v>85326.69</v>
      </c>
      <c r="I1809" s="351">
        <f t="shared" ref="I1809:I1872" si="228">F1809-E1809</f>
        <v>1247.8246380000055</v>
      </c>
      <c r="J1809" s="351">
        <f t="shared" ref="J1809:J1872" si="229">IF(H1809&gt;I1809,I1809*$J$12,H1809*$J$12)</f>
        <v>77.365127556000346</v>
      </c>
      <c r="K1809" s="635">
        <f>SUM('Employee Salary Payroll Tax '!I1811:K1811)</f>
        <v>8351.83</v>
      </c>
      <c r="L1809" s="635">
        <f>'Employee Salary Payroll Tax '!H1811</f>
        <v>0</v>
      </c>
      <c r="M1809" s="293">
        <f t="shared" si="224"/>
        <v>33521.479999999996</v>
      </c>
      <c r="N1809" s="359">
        <f t="shared" ref="N1809:N1872" si="230">J1809*K1809/(SUM(K1809:M1809)+0.000001)</f>
        <v>15.430841107631556</v>
      </c>
      <c r="O1809" s="331"/>
      <c r="P1809" s="61"/>
      <c r="Q1809" s="294"/>
      <c r="R1809" s="292"/>
      <c r="S1809" s="291"/>
    </row>
    <row r="1810" spans="1:19" ht="14.4">
      <c r="A1810" s="36">
        <f t="shared" si="225"/>
        <v>487</v>
      </c>
      <c r="B1810" s="526"/>
      <c r="C1810" s="36" t="str">
        <f>VLOOKUP('Employee Salary Payroll Tax '!B1812,'Employee Salary Payroll Tax '!$D$1:$E$7,2,FALSE)</f>
        <v>NonUnion</v>
      </c>
      <c r="D1810" s="61">
        <f t="shared" si="226"/>
        <v>2.98E-2</v>
      </c>
      <c r="E1810" s="351">
        <f>'Employee Salary Payroll Tax '!N1812</f>
        <v>61415.35</v>
      </c>
      <c r="F1810" s="351">
        <f t="shared" si="227"/>
        <v>63245.527430000002</v>
      </c>
      <c r="G1810" s="352"/>
      <c r="H1810" s="351">
        <f t="shared" ref="H1810:H1873" si="231">IF(E1810&gt;$H$12,0,$H$12-E1810)</f>
        <v>65784.649999999994</v>
      </c>
      <c r="I1810" s="351">
        <f t="shared" si="228"/>
        <v>1830.1774300000034</v>
      </c>
      <c r="J1810" s="351">
        <f t="shared" si="229"/>
        <v>113.47100066000021</v>
      </c>
      <c r="K1810" s="635">
        <f>SUM('Employee Salary Payroll Tax '!I1812:K1812)</f>
        <v>8827.9299999999985</v>
      </c>
      <c r="L1810" s="635">
        <f>'Employee Salary Payroll Tax '!H1812</f>
        <v>0</v>
      </c>
      <c r="M1810" s="293">
        <f t="shared" ref="M1810:M1873" si="232">E1810-K1810-L1810</f>
        <v>52587.42</v>
      </c>
      <c r="N1810" s="359">
        <f t="shared" si="230"/>
        <v>16.310483467734453</v>
      </c>
      <c r="O1810" s="331"/>
      <c r="P1810" s="61"/>
      <c r="Q1810" s="294"/>
      <c r="R1810" s="292"/>
      <c r="S1810" s="291"/>
    </row>
    <row r="1811" spans="1:19" ht="14.4">
      <c r="A1811" s="36">
        <f t="shared" si="225"/>
        <v>488</v>
      </c>
      <c r="B1811" s="526"/>
      <c r="C1811" s="36" t="str">
        <f>VLOOKUP('Employee Salary Payroll Tax '!B1813,'Employee Salary Payroll Tax '!$D$1:$E$7,2,FALSE)</f>
        <v>IBEW</v>
      </c>
      <c r="D1811" s="61">
        <f t="shared" si="226"/>
        <v>6.875E-3</v>
      </c>
      <c r="E1811" s="351">
        <f>'Employee Salary Payroll Tax '!N1813</f>
        <v>52016.77</v>
      </c>
      <c r="F1811" s="351">
        <f t="shared" si="227"/>
        <v>52374.385293749998</v>
      </c>
      <c r="G1811" s="352"/>
      <c r="H1811" s="351">
        <f t="shared" si="231"/>
        <v>75183.23000000001</v>
      </c>
      <c r="I1811" s="351">
        <f t="shared" si="228"/>
        <v>357.615293750001</v>
      </c>
      <c r="J1811" s="351">
        <f t="shared" si="229"/>
        <v>22.172148212500062</v>
      </c>
      <c r="K1811" s="635">
        <f>SUM('Employee Salary Payroll Tax '!I1813:K1813)</f>
        <v>1716.57</v>
      </c>
      <c r="L1811" s="635">
        <f>'Employee Salary Payroll Tax '!H1813</f>
        <v>246.29</v>
      </c>
      <c r="M1811" s="293">
        <f t="shared" si="232"/>
        <v>50053.909999999996</v>
      </c>
      <c r="N1811" s="359">
        <f t="shared" si="230"/>
        <v>0.73168796248593571</v>
      </c>
      <c r="O1811" s="331"/>
      <c r="P1811" s="61"/>
      <c r="Q1811" s="294"/>
      <c r="R1811" s="292"/>
      <c r="S1811" s="291"/>
    </row>
    <row r="1812" spans="1:19" ht="14.4">
      <c r="A1812" s="36">
        <f t="shared" si="225"/>
        <v>489</v>
      </c>
      <c r="B1812" s="526"/>
      <c r="C1812" s="36" t="str">
        <f>VLOOKUP('Employee Salary Payroll Tax '!B1814,'Employee Salary Payroll Tax '!$D$1:$E$7,2,FALSE)</f>
        <v>NonUnion</v>
      </c>
      <c r="D1812" s="61">
        <f t="shared" si="226"/>
        <v>2.98E-2</v>
      </c>
      <c r="E1812" s="351">
        <f>'Employee Salary Payroll Tax '!N1814</f>
        <v>49704.88</v>
      </c>
      <c r="F1812" s="351">
        <f t="shared" si="227"/>
        <v>51186.085423999997</v>
      </c>
      <c r="G1812" s="352"/>
      <c r="H1812" s="351">
        <f t="shared" si="231"/>
        <v>77495.12</v>
      </c>
      <c r="I1812" s="351">
        <f t="shared" si="228"/>
        <v>1481.2054239999998</v>
      </c>
      <c r="J1812" s="351">
        <f t="shared" si="229"/>
        <v>91.834736287999988</v>
      </c>
      <c r="K1812" s="635">
        <f>SUM('Employee Salary Payroll Tax '!I1814:K1814)</f>
        <v>24.67</v>
      </c>
      <c r="L1812" s="635">
        <f>'Employee Salary Payroll Tax '!H1814</f>
        <v>0</v>
      </c>
      <c r="M1812" s="293">
        <f t="shared" si="232"/>
        <v>49680.21</v>
      </c>
      <c r="N1812" s="359">
        <f t="shared" si="230"/>
        <v>4.5580291999082978E-2</v>
      </c>
      <c r="O1812" s="331"/>
      <c r="P1812" s="61"/>
      <c r="Q1812" s="294"/>
      <c r="R1812" s="292"/>
      <c r="S1812" s="291"/>
    </row>
    <row r="1813" spans="1:19" ht="14.4">
      <c r="A1813" s="36">
        <f t="shared" si="225"/>
        <v>490</v>
      </c>
      <c r="B1813" s="526"/>
      <c r="C1813" s="36" t="str">
        <f>VLOOKUP('Employee Salary Payroll Tax '!B1815,'Employee Salary Payroll Tax '!$D$1:$E$7,2,FALSE)</f>
        <v>NonUnion</v>
      </c>
      <c r="D1813" s="61">
        <f t="shared" si="226"/>
        <v>2.98E-2</v>
      </c>
      <c r="E1813" s="351">
        <f>'Employee Salary Payroll Tax '!N1815</f>
        <v>100891.16</v>
      </c>
      <c r="F1813" s="351">
        <f t="shared" si="227"/>
        <v>103897.716568</v>
      </c>
      <c r="G1813" s="352"/>
      <c r="H1813" s="351">
        <f>IF(E1813&gt;$H$12,0,$H$12-E1813)</f>
        <v>26308.839999999997</v>
      </c>
      <c r="I1813" s="351">
        <f t="shared" si="228"/>
        <v>3006.556568</v>
      </c>
      <c r="J1813" s="351">
        <f>IF(H1813&gt;I1813,I1813*$J$12,H1813*$J$12)</f>
        <v>186.40650721599999</v>
      </c>
      <c r="K1813" s="635">
        <f>SUM('Employee Salary Payroll Tax '!I1815:K1815)</f>
        <v>100891.16</v>
      </c>
      <c r="L1813" s="635">
        <f>'Employee Salary Payroll Tax '!H1815</f>
        <v>0</v>
      </c>
      <c r="M1813" s="293">
        <f t="shared" si="232"/>
        <v>0</v>
      </c>
      <c r="N1813" s="359">
        <f>J1813*K1813/(SUM(K1813:M1813)+0.000001)</f>
        <v>186.40650721415238</v>
      </c>
      <c r="O1813" s="331"/>
      <c r="P1813" s="61"/>
      <c r="Q1813" s="294"/>
      <c r="R1813" s="292"/>
      <c r="S1813" s="291"/>
    </row>
    <row r="1814" spans="1:19" ht="14.4">
      <c r="A1814" s="36">
        <f t="shared" si="225"/>
        <v>491</v>
      </c>
      <c r="B1814" s="526"/>
      <c r="C1814" s="36" t="str">
        <f>VLOOKUP('Employee Salary Payroll Tax '!B1816,'Employee Salary Payroll Tax '!$D$1:$E$7,2,FALSE)</f>
        <v>IBEW</v>
      </c>
      <c r="D1814" s="61">
        <f t="shared" si="226"/>
        <v>6.875E-3</v>
      </c>
      <c r="E1814" s="351">
        <f>'Employee Salary Payroll Tax '!N1816</f>
        <v>112204.48</v>
      </c>
      <c r="F1814" s="351">
        <f t="shared" si="227"/>
        <v>112975.88579999999</v>
      </c>
      <c r="G1814" s="352"/>
      <c r="H1814" s="351">
        <f t="shared" si="231"/>
        <v>14995.520000000004</v>
      </c>
      <c r="I1814" s="351">
        <f t="shared" si="228"/>
        <v>771.40579999999318</v>
      </c>
      <c r="J1814" s="351">
        <f t="shared" si="229"/>
        <v>47.827159599999575</v>
      </c>
      <c r="K1814" s="635">
        <f>SUM('Employee Salary Payroll Tax '!I1816:K1816)</f>
        <v>106557.75</v>
      </c>
      <c r="L1814" s="635">
        <f>'Employee Salary Payroll Tax '!H1816</f>
        <v>0</v>
      </c>
      <c r="M1814" s="293">
        <f t="shared" si="232"/>
        <v>5646.7299999999959</v>
      </c>
      <c r="N1814" s="359">
        <f t="shared" si="230"/>
        <v>45.420240937094803</v>
      </c>
      <c r="O1814" s="331"/>
      <c r="P1814" s="61"/>
      <c r="Q1814" s="294"/>
      <c r="R1814" s="292"/>
      <c r="S1814" s="291"/>
    </row>
    <row r="1815" spans="1:19" ht="14.4">
      <c r="A1815" s="36">
        <f t="shared" si="225"/>
        <v>492</v>
      </c>
      <c r="B1815" s="526"/>
      <c r="C1815" s="36" t="str">
        <f>VLOOKUP('Employee Salary Payroll Tax '!B1817,'Employee Salary Payroll Tax '!$D$1:$E$7,2,FALSE)</f>
        <v>NonUnion</v>
      </c>
      <c r="D1815" s="61">
        <f t="shared" si="226"/>
        <v>2.98E-2</v>
      </c>
      <c r="E1815" s="351">
        <f>'Employee Salary Payroll Tax '!N1817</f>
        <v>94807.72</v>
      </c>
      <c r="F1815" s="351">
        <f t="shared" si="227"/>
        <v>97632.99005600001</v>
      </c>
      <c r="G1815" s="352"/>
      <c r="H1815" s="351">
        <f t="shared" si="231"/>
        <v>32392.28</v>
      </c>
      <c r="I1815" s="351">
        <f t="shared" si="228"/>
        <v>2825.2700560000085</v>
      </c>
      <c r="J1815" s="351">
        <f t="shared" si="229"/>
        <v>175.16674347200052</v>
      </c>
      <c r="K1815" s="635">
        <f>SUM('Employee Salary Payroll Tax '!I1817:K1817)</f>
        <v>18430.78</v>
      </c>
      <c r="L1815" s="635">
        <f>'Employee Salary Payroll Tax '!H1817</f>
        <v>0</v>
      </c>
      <c r="M1815" s="293">
        <f t="shared" si="232"/>
        <v>76376.94</v>
      </c>
      <c r="N1815" s="359">
        <f t="shared" si="230"/>
        <v>34.052709127640924</v>
      </c>
      <c r="O1815" s="331"/>
      <c r="P1815" s="61"/>
      <c r="Q1815" s="294"/>
      <c r="R1815" s="292"/>
      <c r="S1815" s="291"/>
    </row>
    <row r="1816" spans="1:19" ht="14.4">
      <c r="A1816" s="36">
        <f t="shared" si="225"/>
        <v>493</v>
      </c>
      <c r="B1816" s="526"/>
      <c r="C1816" s="36" t="str">
        <f>VLOOKUP('Employee Salary Payroll Tax '!B1818,'Employee Salary Payroll Tax '!$D$1:$E$7,2,FALSE)</f>
        <v>IBEW</v>
      </c>
      <c r="D1816" s="61">
        <f t="shared" si="226"/>
        <v>6.875E-3</v>
      </c>
      <c r="E1816" s="351">
        <f>'Employee Salary Payroll Tax '!N1818</f>
        <v>92850.97</v>
      </c>
      <c r="F1816" s="351">
        <f t="shared" si="227"/>
        <v>93489.320418749994</v>
      </c>
      <c r="G1816" s="352"/>
      <c r="H1816" s="351">
        <f t="shared" si="231"/>
        <v>34349.03</v>
      </c>
      <c r="I1816" s="351">
        <f t="shared" si="228"/>
        <v>638.35041874999297</v>
      </c>
      <c r="J1816" s="351">
        <f t="shared" si="229"/>
        <v>39.577725962499564</v>
      </c>
      <c r="K1816" s="635">
        <f>SUM('Employee Salary Payroll Tax '!I1818:K1818)</f>
        <v>90740.41</v>
      </c>
      <c r="L1816" s="635">
        <f>'Employee Salary Payroll Tax '!H1818</f>
        <v>0</v>
      </c>
      <c r="M1816" s="293">
        <f t="shared" si="232"/>
        <v>2110.5599999999977</v>
      </c>
      <c r="N1816" s="359">
        <f t="shared" si="230"/>
        <v>38.678099762083015</v>
      </c>
      <c r="O1816" s="331"/>
      <c r="P1816" s="61"/>
      <c r="Q1816" s="294"/>
      <c r="R1816" s="292"/>
      <c r="S1816" s="291"/>
    </row>
    <row r="1817" spans="1:19" ht="14.4">
      <c r="A1817" s="36">
        <f t="shared" si="225"/>
        <v>494</v>
      </c>
      <c r="B1817" s="526"/>
      <c r="C1817" s="36" t="str">
        <f>VLOOKUP('Employee Salary Payroll Tax '!B1819,'Employee Salary Payroll Tax '!$D$1:$E$7,2,FALSE)</f>
        <v>NonUnion</v>
      </c>
      <c r="D1817" s="61">
        <f t="shared" si="226"/>
        <v>2.98E-2</v>
      </c>
      <c r="E1817" s="351">
        <f>'Employee Salary Payroll Tax '!N1819</f>
        <v>62998.59</v>
      </c>
      <c r="F1817" s="351">
        <f t="shared" si="227"/>
        <v>64875.947981999998</v>
      </c>
      <c r="G1817" s="352"/>
      <c r="H1817" s="351">
        <f t="shared" si="231"/>
        <v>64201.41</v>
      </c>
      <c r="I1817" s="351">
        <f t="shared" si="228"/>
        <v>1877.3579820000014</v>
      </c>
      <c r="J1817" s="351">
        <f t="shared" si="229"/>
        <v>116.39619488400008</v>
      </c>
      <c r="K1817" s="635">
        <f>SUM('Employee Salary Payroll Tax '!I1819:K1819)</f>
        <v>3264.13</v>
      </c>
      <c r="L1817" s="635">
        <f>'Employee Salary Payroll Tax '!H1819</f>
        <v>0</v>
      </c>
      <c r="M1817" s="293">
        <f t="shared" si="232"/>
        <v>59734.46</v>
      </c>
      <c r="N1817" s="359">
        <f t="shared" si="230"/>
        <v>6.0308065879042756</v>
      </c>
      <c r="O1817" s="331"/>
      <c r="P1817" s="61"/>
      <c r="Q1817" s="294"/>
      <c r="R1817" s="292"/>
      <c r="S1817" s="291"/>
    </row>
    <row r="1818" spans="1:19" ht="14.4">
      <c r="A1818" s="36">
        <f t="shared" si="225"/>
        <v>495</v>
      </c>
      <c r="B1818" s="526"/>
      <c r="C1818" s="36" t="str">
        <f>VLOOKUP('Employee Salary Payroll Tax '!B1820,'Employee Salary Payroll Tax '!$D$1:$E$7,2,FALSE)</f>
        <v>NonUnion</v>
      </c>
      <c r="D1818" s="61">
        <f t="shared" si="226"/>
        <v>2.98E-2</v>
      </c>
      <c r="E1818" s="351">
        <f>'Employee Salary Payroll Tax '!N1820</f>
        <v>108422.52</v>
      </c>
      <c r="F1818" s="351">
        <f t="shared" si="227"/>
        <v>111653.51109600002</v>
      </c>
      <c r="G1818" s="352"/>
      <c r="H1818" s="351">
        <f t="shared" si="231"/>
        <v>18777.479999999996</v>
      </c>
      <c r="I1818" s="351">
        <f t="shared" si="228"/>
        <v>3230.9910960000125</v>
      </c>
      <c r="J1818" s="351">
        <f t="shared" si="229"/>
        <v>200.32144795200077</v>
      </c>
      <c r="K1818" s="635">
        <f>SUM('Employee Salary Payroll Tax '!I1820:K1820)</f>
        <v>83830.36</v>
      </c>
      <c r="L1818" s="635">
        <f>'Employee Salary Payroll Tax '!H1820</f>
        <v>1415.78</v>
      </c>
      <c r="M1818" s="293">
        <f t="shared" si="232"/>
        <v>23176.380000000005</v>
      </c>
      <c r="N1818" s="359">
        <f t="shared" si="230"/>
        <v>154.88497313457208</v>
      </c>
      <c r="O1818" s="331"/>
      <c r="P1818" s="61"/>
      <c r="Q1818" s="294"/>
      <c r="R1818" s="292"/>
      <c r="S1818" s="291"/>
    </row>
    <row r="1819" spans="1:19" ht="14.4">
      <c r="A1819" s="36">
        <f t="shared" si="225"/>
        <v>496</v>
      </c>
      <c r="B1819" s="526"/>
      <c r="C1819" s="36" t="str">
        <f>VLOOKUP('Employee Salary Payroll Tax '!B1821,'Employee Salary Payroll Tax '!$D$1:$E$7,2,FALSE)</f>
        <v>NonUnion</v>
      </c>
      <c r="D1819" s="61">
        <f t="shared" si="226"/>
        <v>2.98E-2</v>
      </c>
      <c r="E1819" s="351">
        <f>'Employee Salary Payroll Tax '!N1821</f>
        <v>42307.45</v>
      </c>
      <c r="F1819" s="351">
        <f t="shared" si="227"/>
        <v>43568.212009999996</v>
      </c>
      <c r="G1819" s="352"/>
      <c r="H1819" s="351">
        <f t="shared" si="231"/>
        <v>84892.55</v>
      </c>
      <c r="I1819" s="351">
        <f t="shared" si="228"/>
        <v>1260.7620099999986</v>
      </c>
      <c r="J1819" s="351">
        <f t="shared" si="229"/>
        <v>78.167244619999906</v>
      </c>
      <c r="K1819" s="635">
        <f>SUM('Employee Salary Payroll Tax '!I1821:K1821)</f>
        <v>42307.45</v>
      </c>
      <c r="L1819" s="635">
        <f>'Employee Salary Payroll Tax '!H1821</f>
        <v>0</v>
      </c>
      <c r="M1819" s="293">
        <f t="shared" si="232"/>
        <v>0</v>
      </c>
      <c r="N1819" s="359">
        <f t="shared" si="230"/>
        <v>78.16724461815231</v>
      </c>
      <c r="O1819" s="331"/>
      <c r="P1819" s="61"/>
      <c r="Q1819" s="294"/>
      <c r="R1819" s="292"/>
      <c r="S1819" s="291"/>
    </row>
    <row r="1820" spans="1:19" ht="14.4">
      <c r="A1820" s="36">
        <f t="shared" si="225"/>
        <v>497</v>
      </c>
      <c r="B1820" s="526"/>
      <c r="C1820" s="36" t="str">
        <f>VLOOKUP('Employee Salary Payroll Tax '!B1822,'Employee Salary Payroll Tax '!$D$1:$E$7,2,FALSE)</f>
        <v>IBEW</v>
      </c>
      <c r="D1820" s="61">
        <f t="shared" si="226"/>
        <v>6.875E-3</v>
      </c>
      <c r="E1820" s="351">
        <f>'Employee Salary Payroll Tax '!N1822</f>
        <v>40079.58</v>
      </c>
      <c r="F1820" s="351">
        <f t="shared" si="227"/>
        <v>40355.127112499998</v>
      </c>
      <c r="G1820" s="352"/>
      <c r="H1820" s="351">
        <f t="shared" si="231"/>
        <v>87120.42</v>
      </c>
      <c r="I1820" s="351">
        <f t="shared" si="228"/>
        <v>275.54711249999673</v>
      </c>
      <c r="J1820" s="351">
        <f t="shared" si="229"/>
        <v>17.083920974999796</v>
      </c>
      <c r="K1820" s="635">
        <f>SUM('Employee Salary Payroll Tax '!I1822:K1822)</f>
        <v>40079.579999999994</v>
      </c>
      <c r="L1820" s="635">
        <f>'Employee Salary Payroll Tax '!H1822</f>
        <v>0</v>
      </c>
      <c r="M1820" s="293">
        <f t="shared" si="232"/>
        <v>7.2759576141834259E-12</v>
      </c>
      <c r="N1820" s="359">
        <f t="shared" si="230"/>
        <v>17.083920974573541</v>
      </c>
      <c r="O1820" s="331"/>
      <c r="P1820" s="61"/>
      <c r="Q1820" s="294"/>
      <c r="R1820" s="292"/>
      <c r="S1820" s="291"/>
    </row>
    <row r="1821" spans="1:19" ht="14.4">
      <c r="A1821" s="36">
        <f t="shared" si="225"/>
        <v>498</v>
      </c>
      <c r="B1821" s="526"/>
      <c r="C1821" s="36" t="str">
        <f>VLOOKUP('Employee Salary Payroll Tax '!B1823,'Employee Salary Payroll Tax '!$D$1:$E$7,2,FALSE)</f>
        <v>NonUnion</v>
      </c>
      <c r="D1821" s="61">
        <f t="shared" si="226"/>
        <v>2.98E-2</v>
      </c>
      <c r="E1821" s="351">
        <f>'Employee Salary Payroll Tax '!N1823</f>
        <v>87293.69</v>
      </c>
      <c r="F1821" s="351">
        <f t="shared" si="227"/>
        <v>89895.041962000003</v>
      </c>
      <c r="G1821" s="352"/>
      <c r="H1821" s="351">
        <f t="shared" si="231"/>
        <v>39906.31</v>
      </c>
      <c r="I1821" s="351">
        <f t="shared" si="228"/>
        <v>2601.3519620000006</v>
      </c>
      <c r="J1821" s="351">
        <f t="shared" si="229"/>
        <v>161.28382164400003</v>
      </c>
      <c r="K1821" s="635">
        <f>SUM('Employee Salary Payroll Tax '!I1823:K1823)</f>
        <v>63220.21</v>
      </c>
      <c r="L1821" s="635">
        <f>'Employee Salary Payroll Tax '!H1823</f>
        <v>0</v>
      </c>
      <c r="M1821" s="293">
        <f t="shared" si="232"/>
        <v>24073.480000000003</v>
      </c>
      <c r="N1821" s="359">
        <f t="shared" si="230"/>
        <v>116.80565999466195</v>
      </c>
      <c r="O1821" s="331"/>
      <c r="P1821" s="61"/>
      <c r="Q1821" s="294"/>
      <c r="R1821" s="292"/>
      <c r="S1821" s="291"/>
    </row>
    <row r="1822" spans="1:19" ht="14.4">
      <c r="A1822" s="36">
        <f t="shared" si="225"/>
        <v>499</v>
      </c>
      <c r="B1822" s="526"/>
      <c r="C1822" s="36" t="str">
        <f>VLOOKUP('Employee Salary Payroll Tax '!B1824,'Employee Salary Payroll Tax '!$D$1:$E$7,2,FALSE)</f>
        <v>IBEW</v>
      </c>
      <c r="D1822" s="61">
        <f t="shared" si="226"/>
        <v>6.875E-3</v>
      </c>
      <c r="E1822" s="351">
        <f>'Employee Salary Payroll Tax '!N1824</f>
        <v>70924.56</v>
      </c>
      <c r="F1822" s="351">
        <f t="shared" si="227"/>
        <v>71412.16635</v>
      </c>
      <c r="G1822" s="352"/>
      <c r="H1822" s="351">
        <f t="shared" si="231"/>
        <v>56275.44</v>
      </c>
      <c r="I1822" s="351">
        <f t="shared" si="228"/>
        <v>487.60635000000184</v>
      </c>
      <c r="J1822" s="351">
        <f t="shared" si="229"/>
        <v>30.231593700000115</v>
      </c>
      <c r="K1822" s="635">
        <f>SUM('Employee Salary Payroll Tax '!I1824:K1824)</f>
        <v>13683.06</v>
      </c>
      <c r="L1822" s="635">
        <f>'Employee Salary Payroll Tax '!H1824</f>
        <v>0</v>
      </c>
      <c r="M1822" s="293">
        <f t="shared" si="232"/>
        <v>57241.5</v>
      </c>
      <c r="N1822" s="359">
        <f t="shared" si="230"/>
        <v>5.832404324917789</v>
      </c>
      <c r="O1822" s="331"/>
      <c r="P1822" s="61"/>
      <c r="Q1822" s="294"/>
      <c r="R1822" s="292"/>
      <c r="S1822" s="291"/>
    </row>
    <row r="1823" spans="1:19" ht="14.4">
      <c r="A1823" s="36">
        <f t="shared" si="225"/>
        <v>500</v>
      </c>
      <c r="B1823" s="526"/>
      <c r="C1823" s="36" t="str">
        <f>VLOOKUP('Employee Salary Payroll Tax '!B1825,'Employee Salary Payroll Tax '!$D$1:$E$7,2,FALSE)</f>
        <v>NonUnion</v>
      </c>
      <c r="D1823" s="61">
        <f t="shared" si="226"/>
        <v>2.98E-2</v>
      </c>
      <c r="E1823" s="351">
        <f>'Employee Salary Payroll Tax '!N1825</f>
        <v>54841.17</v>
      </c>
      <c r="F1823" s="351">
        <f t="shared" si="227"/>
        <v>56475.436866000004</v>
      </c>
      <c r="G1823" s="352"/>
      <c r="H1823" s="351">
        <f t="shared" si="231"/>
        <v>72358.83</v>
      </c>
      <c r="I1823" s="351">
        <f t="shared" si="228"/>
        <v>1634.2668660000054</v>
      </c>
      <c r="J1823" s="351">
        <f t="shared" si="229"/>
        <v>101.32454569200033</v>
      </c>
      <c r="K1823" s="635">
        <f>SUM('Employee Salary Payroll Tax '!I1825:K1825)</f>
        <v>54841.17</v>
      </c>
      <c r="L1823" s="635">
        <f>'Employee Salary Payroll Tax '!H1825</f>
        <v>0</v>
      </c>
      <c r="M1823" s="293">
        <f t="shared" si="232"/>
        <v>0</v>
      </c>
      <c r="N1823" s="359">
        <f t="shared" si="230"/>
        <v>101.32454569015273</v>
      </c>
      <c r="O1823" s="331"/>
      <c r="P1823" s="61"/>
      <c r="Q1823" s="294"/>
      <c r="R1823" s="292"/>
      <c r="S1823" s="291"/>
    </row>
    <row r="1824" spans="1:19" ht="14.4">
      <c r="A1824" s="36">
        <f t="shared" si="225"/>
        <v>501</v>
      </c>
      <c r="B1824" s="526"/>
      <c r="C1824" s="36" t="str">
        <f>VLOOKUP('Employee Salary Payroll Tax '!B1826,'Employee Salary Payroll Tax '!$D$1:$E$7,2,FALSE)</f>
        <v>NonUnion</v>
      </c>
      <c r="D1824" s="61">
        <f t="shared" si="226"/>
        <v>2.98E-2</v>
      </c>
      <c r="E1824" s="351">
        <f>'Employee Salary Payroll Tax '!N1826</f>
        <v>83355.19</v>
      </c>
      <c r="F1824" s="351">
        <f t="shared" si="227"/>
        <v>85839.174662000005</v>
      </c>
      <c r="G1824" s="352"/>
      <c r="H1824" s="351">
        <f t="shared" si="231"/>
        <v>43844.81</v>
      </c>
      <c r="I1824" s="351">
        <f t="shared" si="228"/>
        <v>2483.9846620000026</v>
      </c>
      <c r="J1824" s="351">
        <f t="shared" si="229"/>
        <v>154.00704904400015</v>
      </c>
      <c r="K1824" s="635">
        <f>SUM('Employee Salary Payroll Tax '!I1826:K1826)</f>
        <v>21709.479999999996</v>
      </c>
      <c r="L1824" s="635">
        <f>'Employee Salary Payroll Tax '!H1826</f>
        <v>0</v>
      </c>
      <c r="M1824" s="293">
        <f t="shared" si="232"/>
        <v>61645.710000000006</v>
      </c>
      <c r="N1824" s="359">
        <f t="shared" si="230"/>
        <v>40.110435247518836</v>
      </c>
      <c r="O1824" s="331"/>
      <c r="P1824" s="61"/>
      <c r="Q1824" s="294"/>
      <c r="R1824" s="292"/>
      <c r="S1824" s="291"/>
    </row>
    <row r="1825" spans="1:19" ht="14.4">
      <c r="A1825" s="36">
        <f t="shared" si="225"/>
        <v>502</v>
      </c>
      <c r="B1825" s="526"/>
      <c r="C1825" s="36" t="str">
        <f>VLOOKUP('Employee Salary Payroll Tax '!B1827,'Employee Salary Payroll Tax '!$D$1:$E$7,2,FALSE)</f>
        <v>IBEW</v>
      </c>
      <c r="D1825" s="61">
        <f t="shared" si="226"/>
        <v>6.875E-3</v>
      </c>
      <c r="E1825" s="351">
        <f>'Employee Salary Payroll Tax '!N1827</f>
        <v>2734.77</v>
      </c>
      <c r="F1825" s="351">
        <f t="shared" si="227"/>
        <v>2753.5715437499998</v>
      </c>
      <c r="G1825" s="352"/>
      <c r="H1825" s="351">
        <f t="shared" si="231"/>
        <v>124465.23</v>
      </c>
      <c r="I1825" s="351">
        <f t="shared" si="228"/>
        <v>18.801543749999837</v>
      </c>
      <c r="J1825" s="351">
        <f t="shared" si="229"/>
        <v>1.1656957124999898</v>
      </c>
      <c r="K1825" s="635">
        <f>SUM('Employee Salary Payroll Tax '!I1827:K1827)</f>
        <v>2732.77</v>
      </c>
      <c r="L1825" s="635">
        <f>'Employee Salary Payroll Tax '!H1827</f>
        <v>0</v>
      </c>
      <c r="M1825" s="293">
        <f t="shared" si="232"/>
        <v>2</v>
      </c>
      <c r="N1825" s="359">
        <f t="shared" si="230"/>
        <v>1.1648432120740517</v>
      </c>
      <c r="O1825" s="331"/>
      <c r="P1825" s="61"/>
      <c r="Q1825" s="294"/>
      <c r="R1825" s="292"/>
      <c r="S1825" s="291"/>
    </row>
    <row r="1826" spans="1:19" ht="14.4">
      <c r="A1826" s="36">
        <f t="shared" si="225"/>
        <v>503</v>
      </c>
      <c r="B1826" s="526"/>
      <c r="C1826" s="36" t="str">
        <f>VLOOKUP('Employee Salary Payroll Tax '!B1828,'Employee Salary Payroll Tax '!$D$1:$E$7,2,FALSE)</f>
        <v>Not Assigned</v>
      </c>
      <c r="D1826" s="61">
        <f t="shared" si="226"/>
        <v>0</v>
      </c>
      <c r="E1826" s="351">
        <f>'Employee Salary Payroll Tax '!N1828</f>
        <v>0.03</v>
      </c>
      <c r="F1826" s="351">
        <f t="shared" si="227"/>
        <v>0.03</v>
      </c>
      <c r="G1826" s="352"/>
      <c r="H1826" s="351">
        <f t="shared" si="231"/>
        <v>127199.97</v>
      </c>
      <c r="I1826" s="351">
        <f t="shared" si="228"/>
        <v>0</v>
      </c>
      <c r="J1826" s="351">
        <f t="shared" si="229"/>
        <v>0</v>
      </c>
      <c r="K1826" s="635">
        <f>SUM('Employee Salary Payroll Tax '!I1828:K1828)</f>
        <v>4.4000000000000004</v>
      </c>
      <c r="L1826" s="635">
        <f>'Employee Salary Payroll Tax '!H1828</f>
        <v>0</v>
      </c>
      <c r="M1826" s="293">
        <f t="shared" si="232"/>
        <v>-4.37</v>
      </c>
      <c r="N1826" s="359">
        <f t="shared" si="230"/>
        <v>0</v>
      </c>
      <c r="O1826" s="331"/>
      <c r="P1826" s="61"/>
      <c r="Q1826" s="294"/>
      <c r="R1826" s="292"/>
      <c r="S1826" s="291"/>
    </row>
    <row r="1827" spans="1:19" ht="14.4">
      <c r="A1827" s="36">
        <f t="shared" si="225"/>
        <v>504</v>
      </c>
      <c r="B1827" s="526"/>
      <c r="C1827" s="36" t="str">
        <f>VLOOKUP('Employee Salary Payroll Tax '!B1829,'Employee Salary Payroll Tax '!$D$1:$E$7,2,FALSE)</f>
        <v>NonUnion</v>
      </c>
      <c r="D1827" s="61">
        <f t="shared" si="226"/>
        <v>2.98E-2</v>
      </c>
      <c r="E1827" s="351">
        <f>'Employee Salary Payroll Tax '!N1829</f>
        <v>117115.3</v>
      </c>
      <c r="F1827" s="351">
        <f t="shared" si="227"/>
        <v>120605.33594</v>
      </c>
      <c r="G1827" s="352"/>
      <c r="H1827" s="351">
        <f t="shared" si="231"/>
        <v>10084.699999999997</v>
      </c>
      <c r="I1827" s="351">
        <f t="shared" si="228"/>
        <v>3490.0359400000016</v>
      </c>
      <c r="J1827" s="351">
        <f t="shared" si="229"/>
        <v>216.38222828000011</v>
      </c>
      <c r="K1827" s="635">
        <f>SUM('Employee Salary Payroll Tax '!I1829:K1829)</f>
        <v>39182.01</v>
      </c>
      <c r="L1827" s="635">
        <f>'Employee Salary Payroll Tax '!H1829</f>
        <v>0</v>
      </c>
      <c r="M1827" s="293">
        <f t="shared" si="232"/>
        <v>77933.290000000008</v>
      </c>
      <c r="N1827" s="359">
        <f t="shared" si="230"/>
        <v>72.392681675381908</v>
      </c>
      <c r="O1827" s="331"/>
      <c r="P1827" s="61"/>
      <c r="Q1827" s="294"/>
      <c r="R1827" s="292"/>
      <c r="S1827" s="291"/>
    </row>
    <row r="1828" spans="1:19" ht="14.4">
      <c r="A1828" s="36">
        <f t="shared" si="225"/>
        <v>505</v>
      </c>
      <c r="B1828" s="526"/>
      <c r="C1828" s="36" t="str">
        <f>VLOOKUP('Employee Salary Payroll Tax '!B1830,'Employee Salary Payroll Tax '!$D$1:$E$7,2,FALSE)</f>
        <v>IBEW</v>
      </c>
      <c r="D1828" s="61">
        <f t="shared" si="226"/>
        <v>6.875E-3</v>
      </c>
      <c r="E1828" s="351">
        <f>'Employee Salary Payroll Tax '!N1830</f>
        <v>58869.83</v>
      </c>
      <c r="F1828" s="351">
        <f t="shared" si="227"/>
        <v>59274.560081249998</v>
      </c>
      <c r="G1828" s="352"/>
      <c r="H1828" s="351">
        <f t="shared" si="231"/>
        <v>68330.17</v>
      </c>
      <c r="I1828" s="351">
        <f t="shared" si="228"/>
        <v>404.73008124999615</v>
      </c>
      <c r="J1828" s="351">
        <f t="shared" si="229"/>
        <v>25.093265037499762</v>
      </c>
      <c r="K1828" s="635">
        <f>SUM('Employee Salary Payroll Tax '!I1830:K1830)</f>
        <v>58869.829999999994</v>
      </c>
      <c r="L1828" s="635">
        <f>'Employee Salary Payroll Tax '!H1830</f>
        <v>0</v>
      </c>
      <c r="M1828" s="293">
        <f t="shared" si="232"/>
        <v>7.2759576141834259E-12</v>
      </c>
      <c r="N1828" s="359">
        <f t="shared" si="230"/>
        <v>25.093265037073511</v>
      </c>
      <c r="O1828" s="331"/>
      <c r="P1828" s="61"/>
      <c r="Q1828" s="294"/>
      <c r="R1828" s="292"/>
      <c r="S1828" s="291"/>
    </row>
    <row r="1829" spans="1:19" ht="14.4">
      <c r="A1829" s="36">
        <f t="shared" si="225"/>
        <v>506</v>
      </c>
      <c r="B1829" s="526"/>
      <c r="C1829" s="36" t="str">
        <f>VLOOKUP('Employee Salary Payroll Tax '!B1831,'Employee Salary Payroll Tax '!$D$1:$E$7,2,FALSE)</f>
        <v>IBEW</v>
      </c>
      <c r="D1829" s="61">
        <f t="shared" si="226"/>
        <v>6.875E-3</v>
      </c>
      <c r="E1829" s="351">
        <f>'Employee Salary Payroll Tax '!N1831</f>
        <v>208874.09</v>
      </c>
      <c r="F1829" s="351">
        <f t="shared" si="227"/>
        <v>210310.09936875</v>
      </c>
      <c r="G1829" s="352"/>
      <c r="H1829" s="351">
        <f t="shared" si="231"/>
        <v>0</v>
      </c>
      <c r="I1829" s="351">
        <f t="shared" si="228"/>
        <v>1436.0093687500048</v>
      </c>
      <c r="J1829" s="351">
        <f t="shared" si="229"/>
        <v>0</v>
      </c>
      <c r="K1829" s="635">
        <f>SUM('Employee Salary Payroll Tax '!I1831:K1831)</f>
        <v>100158.8</v>
      </c>
      <c r="L1829" s="635">
        <f>'Employee Salary Payroll Tax '!H1831</f>
        <v>0</v>
      </c>
      <c r="M1829" s="293">
        <f t="shared" si="232"/>
        <v>108715.29</v>
      </c>
      <c r="N1829" s="359">
        <f t="shared" si="230"/>
        <v>0</v>
      </c>
      <c r="O1829" s="331"/>
      <c r="P1829" s="61"/>
      <c r="Q1829" s="294"/>
      <c r="R1829" s="292"/>
      <c r="S1829" s="291"/>
    </row>
    <row r="1830" spans="1:19" ht="14.4">
      <c r="A1830" s="36">
        <f t="shared" si="225"/>
        <v>507</v>
      </c>
      <c r="B1830" s="526"/>
      <c r="C1830" s="36" t="str">
        <f>VLOOKUP('Employee Salary Payroll Tax '!B1832,'Employee Salary Payroll Tax '!$D$1:$E$7,2,FALSE)</f>
        <v>NonUnion</v>
      </c>
      <c r="D1830" s="61">
        <f t="shared" si="226"/>
        <v>2.98E-2</v>
      </c>
      <c r="E1830" s="351">
        <f>'Employee Salary Payroll Tax '!N1832</f>
        <v>7339.32</v>
      </c>
      <c r="F1830" s="351">
        <f t="shared" si="227"/>
        <v>7558.0317359999999</v>
      </c>
      <c r="G1830" s="352"/>
      <c r="H1830" s="351">
        <f t="shared" si="231"/>
        <v>119860.68</v>
      </c>
      <c r="I1830" s="351">
        <f t="shared" si="228"/>
        <v>218.7117360000002</v>
      </c>
      <c r="J1830" s="351">
        <f t="shared" si="229"/>
        <v>13.560127632000013</v>
      </c>
      <c r="K1830" s="635">
        <f>SUM('Employee Salary Payroll Tax '!I1832:K1832)</f>
        <v>932.58</v>
      </c>
      <c r="L1830" s="635">
        <f>'Employee Salary Payroll Tax '!H1832</f>
        <v>0</v>
      </c>
      <c r="M1830" s="293">
        <f t="shared" si="232"/>
        <v>6406.74</v>
      </c>
      <c r="N1830" s="359">
        <f t="shared" si="230"/>
        <v>1.723034807765234</v>
      </c>
      <c r="O1830" s="331"/>
      <c r="P1830" s="61"/>
      <c r="Q1830" s="294"/>
      <c r="R1830" s="292"/>
      <c r="S1830" s="291"/>
    </row>
    <row r="1831" spans="1:19" ht="14.4">
      <c r="A1831" s="36">
        <f t="shared" si="225"/>
        <v>508</v>
      </c>
      <c r="B1831" s="526"/>
      <c r="C1831" s="36" t="str">
        <f>VLOOKUP('Employee Salary Payroll Tax '!B1833,'Employee Salary Payroll Tax '!$D$1:$E$7,2,FALSE)</f>
        <v>NonUnion</v>
      </c>
      <c r="D1831" s="61">
        <f t="shared" si="226"/>
        <v>2.98E-2</v>
      </c>
      <c r="E1831" s="351">
        <f>'Employee Salary Payroll Tax '!N1833</f>
        <v>74564.039999999994</v>
      </c>
      <c r="F1831" s="351">
        <f t="shared" si="227"/>
        <v>76786.048391999997</v>
      </c>
      <c r="G1831" s="352"/>
      <c r="H1831" s="351">
        <f t="shared" si="231"/>
        <v>52635.960000000006</v>
      </c>
      <c r="I1831" s="351">
        <f t="shared" si="228"/>
        <v>2222.0083920000034</v>
      </c>
      <c r="J1831" s="351">
        <f t="shared" si="229"/>
        <v>137.7645203040002</v>
      </c>
      <c r="K1831" s="635">
        <f>SUM('Employee Salary Payroll Tax '!I1833:K1833)</f>
        <v>41863.49</v>
      </c>
      <c r="L1831" s="635">
        <f>'Employee Salary Payroll Tax '!H1833</f>
        <v>0</v>
      </c>
      <c r="M1831" s="293">
        <f t="shared" si="232"/>
        <v>32700.549999999996</v>
      </c>
      <c r="N1831" s="359">
        <f t="shared" si="230"/>
        <v>77.346984122962795</v>
      </c>
      <c r="O1831" s="331"/>
      <c r="P1831" s="61"/>
      <c r="Q1831" s="294"/>
      <c r="R1831" s="292"/>
      <c r="S1831" s="291"/>
    </row>
    <row r="1832" spans="1:19" ht="14.4">
      <c r="A1832" s="36">
        <f t="shared" si="225"/>
        <v>509</v>
      </c>
      <c r="B1832" s="526"/>
      <c r="C1832" s="36" t="str">
        <f>VLOOKUP('Employee Salary Payroll Tax '!B1834,'Employee Salary Payroll Tax '!$D$1:$E$7,2,FALSE)</f>
        <v>IBEW</v>
      </c>
      <c r="D1832" s="61">
        <f t="shared" si="226"/>
        <v>6.875E-3</v>
      </c>
      <c r="E1832" s="351">
        <f>'Employee Salary Payroll Tax '!N1834</f>
        <v>58778.77</v>
      </c>
      <c r="F1832" s="351">
        <f t="shared" si="227"/>
        <v>59182.874043749995</v>
      </c>
      <c r="G1832" s="352"/>
      <c r="H1832" s="351">
        <f t="shared" si="231"/>
        <v>68421.23000000001</v>
      </c>
      <c r="I1832" s="351">
        <f t="shared" si="228"/>
        <v>404.1040437499978</v>
      </c>
      <c r="J1832" s="351">
        <f t="shared" si="229"/>
        <v>25.054450712499865</v>
      </c>
      <c r="K1832" s="635">
        <f>SUM('Employee Salary Payroll Tax '!I1834:K1834)</f>
        <v>58436.22</v>
      </c>
      <c r="L1832" s="635">
        <f>'Employee Salary Payroll Tax '!H1834</f>
        <v>0</v>
      </c>
      <c r="M1832" s="293">
        <f t="shared" si="232"/>
        <v>342.54999999999563</v>
      </c>
      <c r="N1832" s="359">
        <f t="shared" si="230"/>
        <v>24.908438774576101</v>
      </c>
      <c r="O1832" s="331"/>
      <c r="P1832" s="61"/>
      <c r="Q1832" s="294"/>
      <c r="R1832" s="292"/>
      <c r="S1832" s="291"/>
    </row>
    <row r="1833" spans="1:19" ht="14.4">
      <c r="A1833" s="36">
        <f t="shared" si="225"/>
        <v>510</v>
      </c>
      <c r="B1833" s="526"/>
      <c r="C1833" s="36" t="str">
        <f>VLOOKUP('Employee Salary Payroll Tax '!B1835,'Employee Salary Payroll Tax '!$D$1:$E$7,2,FALSE)</f>
        <v>IBEW</v>
      </c>
      <c r="D1833" s="61">
        <f t="shared" si="226"/>
        <v>6.875E-3</v>
      </c>
      <c r="E1833" s="351">
        <f>'Employee Salary Payroll Tax '!N1835</f>
        <v>14675.32</v>
      </c>
      <c r="F1833" s="351">
        <f t="shared" si="227"/>
        <v>14776.212824999999</v>
      </c>
      <c r="G1833" s="352"/>
      <c r="H1833" s="351">
        <f t="shared" si="231"/>
        <v>112524.68</v>
      </c>
      <c r="I1833" s="351">
        <f t="shared" si="228"/>
        <v>100.89282499999899</v>
      </c>
      <c r="J1833" s="351">
        <f t="shared" si="229"/>
        <v>6.2553551499999376</v>
      </c>
      <c r="K1833" s="635">
        <f>SUM('Employee Salary Payroll Tax '!I1835:K1835)</f>
        <v>14097.4</v>
      </c>
      <c r="L1833" s="635">
        <f>'Employee Salary Payroll Tax '!H1835</f>
        <v>0</v>
      </c>
      <c r="M1833" s="293">
        <f t="shared" si="232"/>
        <v>577.92000000000007</v>
      </c>
      <c r="N1833" s="359">
        <f t="shared" si="230"/>
        <v>6.0090167495904758</v>
      </c>
      <c r="O1833" s="331"/>
      <c r="P1833" s="61"/>
      <c r="Q1833" s="294"/>
      <c r="R1833" s="292"/>
      <c r="S1833" s="291"/>
    </row>
    <row r="1834" spans="1:19" ht="14.4">
      <c r="A1834" s="36">
        <f t="shared" si="225"/>
        <v>511</v>
      </c>
      <c r="B1834" s="526"/>
      <c r="C1834" s="36" t="str">
        <f>VLOOKUP('Employee Salary Payroll Tax '!B1836,'Employee Salary Payroll Tax '!$D$1:$E$7,2,FALSE)</f>
        <v>Not Assigned</v>
      </c>
      <c r="D1834" s="61">
        <f t="shared" si="226"/>
        <v>0</v>
      </c>
      <c r="E1834" s="351">
        <f>'Employee Salary Payroll Tax '!N1836</f>
        <v>0</v>
      </c>
      <c r="F1834" s="351">
        <f t="shared" si="227"/>
        <v>0</v>
      </c>
      <c r="G1834" s="352"/>
      <c r="H1834" s="351">
        <f t="shared" si="231"/>
        <v>127200</v>
      </c>
      <c r="I1834" s="351">
        <f t="shared" si="228"/>
        <v>0</v>
      </c>
      <c r="J1834" s="351">
        <f t="shared" si="229"/>
        <v>0</v>
      </c>
      <c r="K1834" s="635">
        <f>SUM('Employee Salary Payroll Tax '!I1836:K1836)</f>
        <v>0</v>
      </c>
      <c r="L1834" s="635">
        <f>'Employee Salary Payroll Tax '!H1836</f>
        <v>0</v>
      </c>
      <c r="M1834" s="293">
        <f t="shared" si="232"/>
        <v>0</v>
      </c>
      <c r="N1834" s="359">
        <f t="shared" si="230"/>
        <v>0</v>
      </c>
      <c r="O1834" s="331"/>
      <c r="P1834" s="61"/>
      <c r="Q1834" s="294"/>
      <c r="R1834" s="292"/>
      <c r="S1834" s="291"/>
    </row>
    <row r="1835" spans="1:19" ht="14.4">
      <c r="A1835" s="36">
        <f t="shared" si="225"/>
        <v>512</v>
      </c>
      <c r="B1835" s="526"/>
      <c r="C1835" s="36" t="str">
        <f>VLOOKUP('Employee Salary Payroll Tax '!B1837,'Employee Salary Payroll Tax '!$D$1:$E$7,2,FALSE)</f>
        <v>NonUnion</v>
      </c>
      <c r="D1835" s="61">
        <f t="shared" si="226"/>
        <v>2.98E-2</v>
      </c>
      <c r="E1835" s="351">
        <f>'Employee Salary Payroll Tax '!N1837</f>
        <v>86055.53</v>
      </c>
      <c r="F1835" s="351">
        <f t="shared" si="227"/>
        <v>88619.984794000004</v>
      </c>
      <c r="G1835" s="352"/>
      <c r="H1835" s="351">
        <f t="shared" si="231"/>
        <v>41144.47</v>
      </c>
      <c r="I1835" s="351">
        <f t="shared" si="228"/>
        <v>2564.4547940000048</v>
      </c>
      <c r="J1835" s="351">
        <f t="shared" si="229"/>
        <v>158.99619722800028</v>
      </c>
      <c r="K1835" s="635">
        <f>SUM('Employee Salary Payroll Tax '!I1837:K1837)</f>
        <v>0.65</v>
      </c>
      <c r="L1835" s="635">
        <f>'Employee Salary Payroll Tax '!H1837</f>
        <v>0</v>
      </c>
      <c r="M1835" s="293">
        <f t="shared" si="232"/>
        <v>86054.88</v>
      </c>
      <c r="N1835" s="359">
        <f t="shared" si="230"/>
        <v>1.2009399999860469E-3</v>
      </c>
      <c r="O1835" s="331"/>
      <c r="P1835" s="61"/>
      <c r="Q1835" s="294"/>
      <c r="R1835" s="292"/>
      <c r="S1835" s="291"/>
    </row>
    <row r="1836" spans="1:19" ht="14.4">
      <c r="A1836" s="36">
        <f t="shared" si="225"/>
        <v>513</v>
      </c>
      <c r="B1836" s="526"/>
      <c r="C1836" s="36" t="str">
        <f>VLOOKUP('Employee Salary Payroll Tax '!B1838,'Employee Salary Payroll Tax '!$D$1:$E$7,2,FALSE)</f>
        <v>NonUnion</v>
      </c>
      <c r="D1836" s="61">
        <f t="shared" si="226"/>
        <v>2.98E-2</v>
      </c>
      <c r="E1836" s="351">
        <f>'Employee Salary Payroll Tax '!N1838</f>
        <v>51331.32</v>
      </c>
      <c r="F1836" s="351">
        <f t="shared" si="227"/>
        <v>52860.993336</v>
      </c>
      <c r="G1836" s="352"/>
      <c r="H1836" s="351">
        <f t="shared" si="231"/>
        <v>75868.679999999993</v>
      </c>
      <c r="I1836" s="351">
        <f t="shared" si="228"/>
        <v>1529.6733359999998</v>
      </c>
      <c r="J1836" s="351">
        <f t="shared" si="229"/>
        <v>94.839746831999989</v>
      </c>
      <c r="K1836" s="635">
        <f>SUM('Employee Salary Payroll Tax '!I1838:K1838)</f>
        <v>4909.04</v>
      </c>
      <c r="L1836" s="635">
        <f>'Employee Salary Payroll Tax '!H1838</f>
        <v>0</v>
      </c>
      <c r="M1836" s="293">
        <f t="shared" si="232"/>
        <v>46422.28</v>
      </c>
      <c r="N1836" s="359">
        <f t="shared" si="230"/>
        <v>9.0699423038233054</v>
      </c>
      <c r="O1836" s="331"/>
      <c r="P1836" s="61"/>
      <c r="Q1836" s="294"/>
      <c r="R1836" s="292"/>
      <c r="S1836" s="291"/>
    </row>
    <row r="1837" spans="1:19" ht="14.4">
      <c r="A1837" s="36">
        <f t="shared" ref="A1837:A1900" si="233">+A1836+1</f>
        <v>514</v>
      </c>
      <c r="B1837" s="526"/>
      <c r="C1837" s="36" t="str">
        <f>VLOOKUP('Employee Salary Payroll Tax '!B1839,'Employee Salary Payroll Tax '!$D$1:$E$7,2,FALSE)</f>
        <v>NonUnion</v>
      </c>
      <c r="D1837" s="61">
        <f t="shared" si="226"/>
        <v>2.98E-2</v>
      </c>
      <c r="E1837" s="351">
        <f>'Employee Salary Payroll Tax '!N1839</f>
        <v>65915.05</v>
      </c>
      <c r="F1837" s="351">
        <f t="shared" si="227"/>
        <v>67879.318490000005</v>
      </c>
      <c r="G1837" s="352"/>
      <c r="H1837" s="351">
        <f t="shared" si="231"/>
        <v>61284.95</v>
      </c>
      <c r="I1837" s="351">
        <f t="shared" si="228"/>
        <v>1964.2684900000022</v>
      </c>
      <c r="J1837" s="351">
        <f t="shared" si="229"/>
        <v>121.78464638000014</v>
      </c>
      <c r="K1837" s="635">
        <f>SUM('Employee Salary Payroll Tax '!I1839:K1839)</f>
        <v>21751.97</v>
      </c>
      <c r="L1837" s="635">
        <f>'Employee Salary Payroll Tax '!H1839</f>
        <v>0</v>
      </c>
      <c r="M1837" s="293">
        <f t="shared" si="232"/>
        <v>44163.08</v>
      </c>
      <c r="N1837" s="359">
        <f t="shared" si="230"/>
        <v>40.188939771390345</v>
      </c>
      <c r="O1837" s="331"/>
      <c r="P1837" s="61"/>
      <c r="Q1837" s="294"/>
      <c r="R1837" s="292"/>
      <c r="S1837" s="291"/>
    </row>
    <row r="1838" spans="1:19" ht="14.4">
      <c r="A1838" s="36">
        <f t="shared" si="233"/>
        <v>515</v>
      </c>
      <c r="B1838" s="526"/>
      <c r="C1838" s="36" t="str">
        <f>VLOOKUP('Employee Salary Payroll Tax '!B1840,'Employee Salary Payroll Tax '!$D$1:$E$7,2,FALSE)</f>
        <v>NonUnion</v>
      </c>
      <c r="D1838" s="61">
        <f t="shared" si="226"/>
        <v>2.98E-2</v>
      </c>
      <c r="E1838" s="351">
        <f>'Employee Salary Payroll Tax '!N1840</f>
        <v>47630</v>
      </c>
      <c r="F1838" s="351">
        <f t="shared" si="227"/>
        <v>49049.374000000003</v>
      </c>
      <c r="G1838" s="352"/>
      <c r="H1838" s="351">
        <f t="shared" si="231"/>
        <v>79570</v>
      </c>
      <c r="I1838" s="351">
        <f t="shared" si="228"/>
        <v>1419.3740000000034</v>
      </c>
      <c r="J1838" s="351">
        <f t="shared" si="229"/>
        <v>88.001188000000212</v>
      </c>
      <c r="K1838" s="635">
        <f>SUM('Employee Salary Payroll Tax '!I1840:K1840)</f>
        <v>7615.58</v>
      </c>
      <c r="L1838" s="635">
        <f>'Employee Salary Payroll Tax '!H1840</f>
        <v>0</v>
      </c>
      <c r="M1838" s="293">
        <f t="shared" si="232"/>
        <v>40014.42</v>
      </c>
      <c r="N1838" s="359">
        <f t="shared" si="230"/>
        <v>14.07054560770462</v>
      </c>
      <c r="O1838" s="331"/>
      <c r="P1838" s="61"/>
      <c r="Q1838" s="294"/>
      <c r="R1838" s="292"/>
      <c r="S1838" s="291"/>
    </row>
    <row r="1839" spans="1:19" ht="14.4">
      <c r="A1839" s="36">
        <f t="shared" si="233"/>
        <v>516</v>
      </c>
      <c r="B1839" s="526"/>
      <c r="C1839" s="36" t="str">
        <f>VLOOKUP('Employee Salary Payroll Tax '!B1841,'Employee Salary Payroll Tax '!$D$1:$E$7,2,FALSE)</f>
        <v>NonUnion</v>
      </c>
      <c r="D1839" s="61">
        <f t="shared" si="226"/>
        <v>2.98E-2</v>
      </c>
      <c r="E1839" s="351">
        <f>'Employee Salary Payroll Tax '!N1841</f>
        <v>65683.289999999994</v>
      </c>
      <c r="F1839" s="351">
        <f t="shared" si="227"/>
        <v>67640.652042000002</v>
      </c>
      <c r="G1839" s="352"/>
      <c r="H1839" s="351">
        <f t="shared" si="231"/>
        <v>61516.710000000006</v>
      </c>
      <c r="I1839" s="351">
        <f t="shared" si="228"/>
        <v>1957.3620420000079</v>
      </c>
      <c r="J1839" s="351">
        <f t="shared" si="229"/>
        <v>121.3564466040005</v>
      </c>
      <c r="K1839" s="635">
        <f>SUM('Employee Salary Payroll Tax '!I1841:K1841)</f>
        <v>26784.27</v>
      </c>
      <c r="L1839" s="635">
        <f>'Employee Salary Payroll Tax '!H1841</f>
        <v>0</v>
      </c>
      <c r="M1839" s="293">
        <f t="shared" si="232"/>
        <v>38899.01999999999</v>
      </c>
      <c r="N1839" s="359">
        <f t="shared" si="230"/>
        <v>49.486617251246798</v>
      </c>
      <c r="O1839" s="331"/>
      <c r="P1839" s="61"/>
      <c r="Q1839" s="294"/>
      <c r="R1839" s="292"/>
      <c r="S1839" s="291"/>
    </row>
    <row r="1840" spans="1:19" ht="14.4">
      <c r="A1840" s="36">
        <f t="shared" si="233"/>
        <v>517</v>
      </c>
      <c r="B1840" s="526"/>
      <c r="C1840" s="36" t="str">
        <f>VLOOKUP('Employee Salary Payroll Tax '!B1842,'Employee Salary Payroll Tax '!$D$1:$E$7,2,FALSE)</f>
        <v>IBEW</v>
      </c>
      <c r="D1840" s="61">
        <f t="shared" si="226"/>
        <v>6.875E-3</v>
      </c>
      <c r="E1840" s="351">
        <f>'Employee Salary Payroll Tax '!N1842</f>
        <v>44878.19</v>
      </c>
      <c r="F1840" s="351">
        <f t="shared" si="227"/>
        <v>45186.72755625</v>
      </c>
      <c r="G1840" s="352"/>
      <c r="H1840" s="351">
        <f t="shared" si="231"/>
        <v>82321.81</v>
      </c>
      <c r="I1840" s="351">
        <f t="shared" si="228"/>
        <v>308.53755624999758</v>
      </c>
      <c r="J1840" s="351">
        <f t="shared" si="229"/>
        <v>19.129328487499851</v>
      </c>
      <c r="K1840" s="635">
        <f>SUM('Employee Salary Payroll Tax '!I1842:K1842)</f>
        <v>44615.63</v>
      </c>
      <c r="L1840" s="635">
        <f>'Employee Salary Payroll Tax '!H1842</f>
        <v>0</v>
      </c>
      <c r="M1840" s="293">
        <f t="shared" si="232"/>
        <v>262.56000000000495</v>
      </c>
      <c r="N1840" s="359">
        <f t="shared" si="230"/>
        <v>19.017412287076095</v>
      </c>
      <c r="O1840" s="331"/>
      <c r="P1840" s="61"/>
      <c r="Q1840" s="294"/>
      <c r="R1840" s="292"/>
      <c r="S1840" s="291"/>
    </row>
    <row r="1841" spans="1:19" ht="14.4">
      <c r="A1841" s="36">
        <f t="shared" si="233"/>
        <v>518</v>
      </c>
      <c r="B1841" s="526"/>
      <c r="C1841" s="36" t="str">
        <f>VLOOKUP('Employee Salary Payroll Tax '!B1843,'Employee Salary Payroll Tax '!$D$1:$E$7,2,FALSE)</f>
        <v>IBEW</v>
      </c>
      <c r="D1841" s="61">
        <f t="shared" si="226"/>
        <v>6.875E-3</v>
      </c>
      <c r="E1841" s="351">
        <f>'Employee Salary Payroll Tax '!N1843</f>
        <v>59999.35</v>
      </c>
      <c r="F1841" s="351">
        <f t="shared" si="227"/>
        <v>60411.845531249994</v>
      </c>
      <c r="G1841" s="352"/>
      <c r="H1841" s="351">
        <f t="shared" si="231"/>
        <v>67200.649999999994</v>
      </c>
      <c r="I1841" s="351">
        <f t="shared" si="228"/>
        <v>412.49553124999511</v>
      </c>
      <c r="J1841" s="351">
        <f t="shared" si="229"/>
        <v>25.574722937499697</v>
      </c>
      <c r="K1841" s="635">
        <f>SUM('Employee Salary Payroll Tax '!I1843:K1843)</f>
        <v>0</v>
      </c>
      <c r="L1841" s="635">
        <f>'Employee Salary Payroll Tax '!H1843</f>
        <v>0</v>
      </c>
      <c r="M1841" s="293">
        <f t="shared" si="232"/>
        <v>59999.35</v>
      </c>
      <c r="N1841" s="359">
        <f t="shared" si="230"/>
        <v>0</v>
      </c>
      <c r="O1841" s="331"/>
      <c r="P1841" s="61"/>
      <c r="Q1841" s="294"/>
      <c r="R1841" s="292"/>
      <c r="S1841" s="291"/>
    </row>
    <row r="1842" spans="1:19" ht="14.4">
      <c r="A1842" s="36">
        <f t="shared" si="233"/>
        <v>519</v>
      </c>
      <c r="B1842" s="526"/>
      <c r="C1842" s="36" t="str">
        <f>VLOOKUP('Employee Salary Payroll Tax '!B1844,'Employee Salary Payroll Tax '!$D$1:$E$7,2,FALSE)</f>
        <v>UA</v>
      </c>
      <c r="D1842" s="61">
        <f t="shared" si="226"/>
        <v>0.03</v>
      </c>
      <c r="E1842" s="351">
        <f>'Employee Salary Payroll Tax '!N1844</f>
        <v>72323.91</v>
      </c>
      <c r="F1842" s="351">
        <f t="shared" si="227"/>
        <v>74493.627300000007</v>
      </c>
      <c r="G1842" s="352"/>
      <c r="H1842" s="351">
        <f t="shared" si="231"/>
        <v>54876.09</v>
      </c>
      <c r="I1842" s="351">
        <f t="shared" si="228"/>
        <v>2169.7173000000039</v>
      </c>
      <c r="J1842" s="351">
        <f t="shared" si="229"/>
        <v>134.52247260000024</v>
      </c>
      <c r="K1842" s="635">
        <f>SUM('Employee Salary Payroll Tax '!I1844:K1844)</f>
        <v>66111.53</v>
      </c>
      <c r="L1842" s="635">
        <f>'Employee Salary Payroll Tax '!H1844</f>
        <v>1724.56</v>
      </c>
      <c r="M1842" s="293">
        <f t="shared" si="232"/>
        <v>4487.8200000000052</v>
      </c>
      <c r="N1842" s="359">
        <f t="shared" si="230"/>
        <v>122.96744579829999</v>
      </c>
      <c r="O1842" s="331"/>
      <c r="P1842" s="61"/>
      <c r="Q1842" s="294"/>
      <c r="R1842" s="292"/>
      <c r="S1842" s="291"/>
    </row>
    <row r="1843" spans="1:19" ht="14.4">
      <c r="A1843" s="36">
        <f t="shared" si="233"/>
        <v>520</v>
      </c>
      <c r="B1843" s="526"/>
      <c r="C1843" s="36" t="str">
        <f>VLOOKUP('Employee Salary Payroll Tax '!B1845,'Employee Salary Payroll Tax '!$D$1:$E$7,2,FALSE)</f>
        <v>NonUnion</v>
      </c>
      <c r="D1843" s="61">
        <f t="shared" si="226"/>
        <v>2.98E-2</v>
      </c>
      <c r="E1843" s="351">
        <f>'Employee Salary Payroll Tax '!N1845</f>
        <v>431930.19</v>
      </c>
      <c r="F1843" s="351">
        <f t="shared" si="227"/>
        <v>444801.70966200001</v>
      </c>
      <c r="G1843" s="352"/>
      <c r="H1843" s="351">
        <f t="shared" si="231"/>
        <v>0</v>
      </c>
      <c r="I1843" s="351">
        <f t="shared" si="228"/>
        <v>12871.519662000006</v>
      </c>
      <c r="J1843" s="351">
        <f t="shared" si="229"/>
        <v>0</v>
      </c>
      <c r="K1843" s="635">
        <f>SUM('Employee Salary Payroll Tax '!I1845:K1845)</f>
        <v>396959.22</v>
      </c>
      <c r="L1843" s="635">
        <f>'Employee Salary Payroll Tax '!H1845</f>
        <v>0</v>
      </c>
      <c r="M1843" s="293">
        <f t="shared" si="232"/>
        <v>34970.97000000003</v>
      </c>
      <c r="N1843" s="359">
        <f t="shared" si="230"/>
        <v>0</v>
      </c>
      <c r="O1843" s="331"/>
      <c r="P1843" s="61"/>
      <c r="Q1843" s="294"/>
      <c r="R1843" s="292"/>
      <c r="S1843" s="291"/>
    </row>
    <row r="1844" spans="1:19" ht="14.4">
      <c r="A1844" s="36">
        <f t="shared" si="233"/>
        <v>521</v>
      </c>
      <c r="B1844" s="526"/>
      <c r="C1844" s="36" t="str">
        <f>VLOOKUP('Employee Salary Payroll Tax '!B1846,'Employee Salary Payroll Tax '!$D$1:$E$7,2,FALSE)</f>
        <v>UA</v>
      </c>
      <c r="D1844" s="61">
        <f t="shared" si="226"/>
        <v>0.03</v>
      </c>
      <c r="E1844" s="351">
        <f>'Employee Salary Payroll Tax '!N1846</f>
        <v>57013.8</v>
      </c>
      <c r="F1844" s="351">
        <f t="shared" si="227"/>
        <v>58724.214000000007</v>
      </c>
      <c r="G1844" s="352"/>
      <c r="H1844" s="351">
        <f t="shared" si="231"/>
        <v>70186.2</v>
      </c>
      <c r="I1844" s="351">
        <f t="shared" si="228"/>
        <v>1710.4140000000043</v>
      </c>
      <c r="J1844" s="351">
        <f t="shared" si="229"/>
        <v>106.04566800000026</v>
      </c>
      <c r="K1844" s="635">
        <f>SUM('Employee Salary Payroll Tax '!I1846:K1846)</f>
        <v>49123.42</v>
      </c>
      <c r="L1844" s="635">
        <f>'Employee Salary Payroll Tax '!H1846</f>
        <v>0</v>
      </c>
      <c r="M1844" s="293">
        <f t="shared" si="232"/>
        <v>7890.3800000000047</v>
      </c>
      <c r="N1844" s="359">
        <f t="shared" si="230"/>
        <v>91.369561198397633</v>
      </c>
      <c r="O1844" s="331"/>
      <c r="P1844" s="61"/>
      <c r="Q1844" s="294"/>
      <c r="R1844" s="292"/>
      <c r="S1844" s="291"/>
    </row>
    <row r="1845" spans="1:19" ht="14.4">
      <c r="A1845" s="36">
        <f t="shared" si="233"/>
        <v>522</v>
      </c>
      <c r="B1845" s="526"/>
      <c r="C1845" s="36" t="str">
        <f>VLOOKUP('Employee Salary Payroll Tax '!B1847,'Employee Salary Payroll Tax '!$D$1:$E$7,2,FALSE)</f>
        <v>NonUnion</v>
      </c>
      <c r="D1845" s="61">
        <f t="shared" si="226"/>
        <v>2.98E-2</v>
      </c>
      <c r="E1845" s="351">
        <f>'Employee Salary Payroll Tax '!N1847</f>
        <v>56298.04</v>
      </c>
      <c r="F1845" s="351">
        <f t="shared" si="227"/>
        <v>57975.721592000002</v>
      </c>
      <c r="G1845" s="352"/>
      <c r="H1845" s="351">
        <f t="shared" si="231"/>
        <v>70901.959999999992</v>
      </c>
      <c r="I1845" s="351">
        <f t="shared" si="228"/>
        <v>1677.6815920000008</v>
      </c>
      <c r="J1845" s="351">
        <f t="shared" si="229"/>
        <v>104.01625870400005</v>
      </c>
      <c r="K1845" s="635">
        <f>SUM('Employee Salary Payroll Tax '!I1847:K1847)</f>
        <v>13695.460000000001</v>
      </c>
      <c r="L1845" s="635">
        <f>'Employee Salary Payroll Tax '!H1847</f>
        <v>0</v>
      </c>
      <c r="M1845" s="293">
        <f t="shared" si="232"/>
        <v>42602.58</v>
      </c>
      <c r="N1845" s="359">
        <f t="shared" si="230"/>
        <v>25.303731895550552</v>
      </c>
      <c r="O1845" s="331"/>
      <c r="P1845" s="61"/>
      <c r="Q1845" s="294"/>
      <c r="R1845" s="292"/>
      <c r="S1845" s="291"/>
    </row>
    <row r="1846" spans="1:19" ht="14.4">
      <c r="A1846" s="36">
        <f t="shared" si="233"/>
        <v>523</v>
      </c>
      <c r="B1846" s="526"/>
      <c r="C1846" s="36" t="str">
        <f>VLOOKUP('Employee Salary Payroll Tax '!B1848,'Employee Salary Payroll Tax '!$D$1:$E$7,2,FALSE)</f>
        <v>NonUnion</v>
      </c>
      <c r="D1846" s="61">
        <f t="shared" si="226"/>
        <v>2.98E-2</v>
      </c>
      <c r="E1846" s="351">
        <f>'Employee Salary Payroll Tax '!N1848</f>
        <v>80347.839999999997</v>
      </c>
      <c r="F1846" s="351">
        <f t="shared" si="227"/>
        <v>82742.205631999997</v>
      </c>
      <c r="G1846" s="352"/>
      <c r="H1846" s="351">
        <f t="shared" si="231"/>
        <v>46852.160000000003</v>
      </c>
      <c r="I1846" s="351">
        <f t="shared" si="228"/>
        <v>2394.3656320000009</v>
      </c>
      <c r="J1846" s="351">
        <f t="shared" si="229"/>
        <v>148.45066918400005</v>
      </c>
      <c r="K1846" s="635">
        <f>SUM('Employee Salary Payroll Tax '!I1848:K1848)</f>
        <v>20815.440000000002</v>
      </c>
      <c r="L1846" s="635">
        <f>'Employee Salary Payroll Tax '!H1848</f>
        <v>0</v>
      </c>
      <c r="M1846" s="293">
        <f t="shared" si="232"/>
        <v>59532.399999999994</v>
      </c>
      <c r="N1846" s="359">
        <f t="shared" si="230"/>
        <v>38.458606943521374</v>
      </c>
      <c r="O1846" s="331"/>
      <c r="P1846" s="61"/>
      <c r="Q1846" s="294"/>
      <c r="R1846" s="292"/>
      <c r="S1846" s="291"/>
    </row>
    <row r="1847" spans="1:19" ht="14.4">
      <c r="A1847" s="36">
        <f t="shared" si="233"/>
        <v>524</v>
      </c>
      <c r="B1847" s="526"/>
      <c r="C1847" s="36" t="str">
        <f>VLOOKUP('Employee Salary Payroll Tax '!B1849,'Employee Salary Payroll Tax '!$D$1:$E$7,2,FALSE)</f>
        <v>NonUnion</v>
      </c>
      <c r="D1847" s="61">
        <f t="shared" si="226"/>
        <v>2.98E-2</v>
      </c>
      <c r="E1847" s="351">
        <f>'Employee Salary Payroll Tax '!N1849</f>
        <v>61023.66</v>
      </c>
      <c r="F1847" s="351">
        <f t="shared" si="227"/>
        <v>62842.165068000009</v>
      </c>
      <c r="G1847" s="352"/>
      <c r="H1847" s="351">
        <f t="shared" si="231"/>
        <v>66176.34</v>
      </c>
      <c r="I1847" s="351">
        <f t="shared" si="228"/>
        <v>1818.5050680000058</v>
      </c>
      <c r="J1847" s="351">
        <f t="shared" si="229"/>
        <v>112.74731421600036</v>
      </c>
      <c r="K1847" s="635">
        <f>SUM('Employee Salary Payroll Tax '!I1849:K1849)</f>
        <v>2635.52</v>
      </c>
      <c r="L1847" s="635">
        <f>'Employee Salary Payroll Tax '!H1849</f>
        <v>0</v>
      </c>
      <c r="M1847" s="293">
        <f t="shared" si="232"/>
        <v>58388.140000000007</v>
      </c>
      <c r="N1847" s="359">
        <f t="shared" si="230"/>
        <v>4.8693867519202199</v>
      </c>
      <c r="O1847" s="331"/>
      <c r="P1847" s="61"/>
      <c r="Q1847" s="294"/>
      <c r="R1847" s="292"/>
      <c r="S1847" s="291"/>
    </row>
    <row r="1848" spans="1:19" ht="14.4">
      <c r="A1848" s="36">
        <f t="shared" si="233"/>
        <v>525</v>
      </c>
      <c r="B1848" s="526"/>
      <c r="C1848" s="36" t="str">
        <f>VLOOKUP('Employee Salary Payroll Tax '!B1850,'Employee Salary Payroll Tax '!$D$1:$E$7,2,FALSE)</f>
        <v>NonUnion</v>
      </c>
      <c r="D1848" s="61">
        <f t="shared" si="226"/>
        <v>2.98E-2</v>
      </c>
      <c r="E1848" s="351">
        <f>'Employee Salary Payroll Tax '!N1850</f>
        <v>97350.52</v>
      </c>
      <c r="F1848" s="351">
        <f t="shared" si="227"/>
        <v>100251.56549600001</v>
      </c>
      <c r="G1848" s="352"/>
      <c r="H1848" s="351">
        <f t="shared" si="231"/>
        <v>29849.479999999996</v>
      </c>
      <c r="I1848" s="351">
        <f t="shared" si="228"/>
        <v>2901.0454960000061</v>
      </c>
      <c r="J1848" s="351">
        <f t="shared" si="229"/>
        <v>179.86482075200038</v>
      </c>
      <c r="K1848" s="635">
        <f>SUM('Employee Salary Payroll Tax '!I1850:K1850)</f>
        <v>19864.719999999998</v>
      </c>
      <c r="L1848" s="635">
        <f>'Employee Salary Payroll Tax '!H1850</f>
        <v>0</v>
      </c>
      <c r="M1848" s="293">
        <f t="shared" si="232"/>
        <v>77485.8</v>
      </c>
      <c r="N1848" s="359">
        <f t="shared" si="230"/>
        <v>36.702056671623062</v>
      </c>
      <c r="O1848" s="331"/>
      <c r="P1848" s="61"/>
      <c r="Q1848" s="294"/>
      <c r="R1848" s="292"/>
      <c r="S1848" s="291"/>
    </row>
    <row r="1849" spans="1:19" ht="14.4">
      <c r="A1849" s="36">
        <f t="shared" si="233"/>
        <v>526</v>
      </c>
      <c r="B1849" s="526"/>
      <c r="C1849" s="36" t="str">
        <f>VLOOKUP('Employee Salary Payroll Tax '!B1851,'Employee Salary Payroll Tax '!$D$1:$E$7,2,FALSE)</f>
        <v>IBEW</v>
      </c>
      <c r="D1849" s="61">
        <f t="shared" si="226"/>
        <v>6.875E-3</v>
      </c>
      <c r="E1849" s="351">
        <f>'Employee Salary Payroll Tax '!N1851</f>
        <v>50833.26</v>
      </c>
      <c r="F1849" s="351">
        <f t="shared" si="227"/>
        <v>51182.7386625</v>
      </c>
      <c r="G1849" s="352"/>
      <c r="H1849" s="351">
        <f t="shared" si="231"/>
        <v>76366.739999999991</v>
      </c>
      <c r="I1849" s="351">
        <f t="shared" si="228"/>
        <v>349.47866249999788</v>
      </c>
      <c r="J1849" s="351">
        <f t="shared" si="229"/>
        <v>21.667677074999869</v>
      </c>
      <c r="K1849" s="635">
        <f>SUM('Employee Salary Payroll Tax '!I1851:K1851)</f>
        <v>49984.2</v>
      </c>
      <c r="L1849" s="635">
        <f>'Employee Salary Payroll Tax '!H1851</f>
        <v>0</v>
      </c>
      <c r="M1849" s="293">
        <f t="shared" si="232"/>
        <v>849.06000000000495</v>
      </c>
      <c r="N1849" s="359">
        <f t="shared" si="230"/>
        <v>21.305765249580737</v>
      </c>
      <c r="O1849" s="331"/>
      <c r="P1849" s="61"/>
      <c r="Q1849" s="294"/>
      <c r="R1849" s="292"/>
      <c r="S1849" s="291"/>
    </row>
    <row r="1850" spans="1:19" ht="14.4">
      <c r="A1850" s="36">
        <f t="shared" si="233"/>
        <v>527</v>
      </c>
      <c r="B1850" s="526"/>
      <c r="C1850" s="36" t="str">
        <f>VLOOKUP('Employee Salary Payroll Tax '!B1852,'Employee Salary Payroll Tax '!$D$1:$E$7,2,FALSE)</f>
        <v>IBEW</v>
      </c>
      <c r="D1850" s="61">
        <f t="shared" si="226"/>
        <v>6.875E-3</v>
      </c>
      <c r="E1850" s="351">
        <f>'Employee Salary Payroll Tax '!N1852</f>
        <v>88491.25</v>
      </c>
      <c r="F1850" s="351">
        <f t="shared" si="227"/>
        <v>89099.627343749991</v>
      </c>
      <c r="G1850" s="352"/>
      <c r="H1850" s="351">
        <f t="shared" si="231"/>
        <v>38708.75</v>
      </c>
      <c r="I1850" s="351">
        <f t="shared" si="228"/>
        <v>608.37734374999127</v>
      </c>
      <c r="J1850" s="351">
        <f t="shared" si="229"/>
        <v>37.719395312499458</v>
      </c>
      <c r="K1850" s="635">
        <f>SUM('Employee Salary Payroll Tax '!I1852:K1852)</f>
        <v>22380.32</v>
      </c>
      <c r="L1850" s="635">
        <f>'Employee Salary Payroll Tax '!H1852</f>
        <v>0</v>
      </c>
      <c r="M1850" s="293">
        <f t="shared" si="232"/>
        <v>66110.929999999993</v>
      </c>
      <c r="N1850" s="359">
        <f t="shared" si="230"/>
        <v>9.5396113998920615</v>
      </c>
      <c r="O1850" s="331"/>
      <c r="P1850" s="61"/>
      <c r="Q1850" s="294"/>
      <c r="R1850" s="292"/>
      <c r="S1850" s="291"/>
    </row>
    <row r="1851" spans="1:19" ht="14.4">
      <c r="A1851" s="36">
        <f t="shared" si="233"/>
        <v>528</v>
      </c>
      <c r="B1851" s="526"/>
      <c r="C1851" s="36" t="str">
        <f>VLOOKUP('Employee Salary Payroll Tax '!B1853,'Employee Salary Payroll Tax '!$D$1:$E$7,2,FALSE)</f>
        <v>NonUnion</v>
      </c>
      <c r="D1851" s="61">
        <f t="shared" si="226"/>
        <v>2.98E-2</v>
      </c>
      <c r="E1851" s="351">
        <f>'Employee Salary Payroll Tax '!N1853</f>
        <v>70466.740000000005</v>
      </c>
      <c r="F1851" s="351">
        <f t="shared" si="227"/>
        <v>72566.648852000013</v>
      </c>
      <c r="G1851" s="352"/>
      <c r="H1851" s="351">
        <f t="shared" si="231"/>
        <v>56733.259999999995</v>
      </c>
      <c r="I1851" s="351">
        <f t="shared" si="228"/>
        <v>2099.9088520000078</v>
      </c>
      <c r="J1851" s="351">
        <f t="shared" si="229"/>
        <v>130.19434882400049</v>
      </c>
      <c r="K1851" s="635">
        <f>SUM('Employee Salary Payroll Tax '!I1853:K1853)</f>
        <v>2265.2800000000002</v>
      </c>
      <c r="L1851" s="635">
        <f>'Employee Salary Payroll Tax '!H1853</f>
        <v>0</v>
      </c>
      <c r="M1851" s="293">
        <f t="shared" si="232"/>
        <v>68201.460000000006</v>
      </c>
      <c r="N1851" s="359">
        <f t="shared" si="230"/>
        <v>4.1853313279406219</v>
      </c>
      <c r="O1851" s="331"/>
      <c r="P1851" s="61"/>
      <c r="Q1851" s="294"/>
      <c r="R1851" s="292"/>
      <c r="S1851" s="291"/>
    </row>
    <row r="1852" spans="1:19" ht="14.4">
      <c r="A1852" s="36">
        <f t="shared" si="233"/>
        <v>529</v>
      </c>
      <c r="B1852" s="526"/>
      <c r="C1852" s="36" t="str">
        <f>VLOOKUP('Employee Salary Payroll Tax '!B1854,'Employee Salary Payroll Tax '!$D$1:$E$7,2,FALSE)</f>
        <v>UA</v>
      </c>
      <c r="D1852" s="61">
        <f t="shared" si="226"/>
        <v>0.03</v>
      </c>
      <c r="E1852" s="351">
        <f>'Employee Salary Payroll Tax '!N1854</f>
        <v>73168.45</v>
      </c>
      <c r="F1852" s="351">
        <f t="shared" si="227"/>
        <v>75363.503500000006</v>
      </c>
      <c r="G1852" s="352"/>
      <c r="H1852" s="351">
        <f t="shared" si="231"/>
        <v>54031.55</v>
      </c>
      <c r="I1852" s="351">
        <f t="shared" si="228"/>
        <v>2195.0535000000091</v>
      </c>
      <c r="J1852" s="351">
        <f t="shared" si="229"/>
        <v>136.09331700000055</v>
      </c>
      <c r="K1852" s="635">
        <f>SUM('Employee Salary Payroll Tax '!I1854:K1854)</f>
        <v>59469.62</v>
      </c>
      <c r="L1852" s="635">
        <f>'Employee Salary Payroll Tax '!H1854</f>
        <v>0</v>
      </c>
      <c r="M1852" s="293">
        <f t="shared" si="232"/>
        <v>13698.829999999994</v>
      </c>
      <c r="N1852" s="359">
        <f t="shared" si="230"/>
        <v>110.6134931984887</v>
      </c>
      <c r="O1852" s="331"/>
      <c r="P1852" s="61"/>
      <c r="Q1852" s="294"/>
      <c r="R1852" s="292"/>
      <c r="S1852" s="291"/>
    </row>
    <row r="1853" spans="1:19" ht="14.4">
      <c r="A1853" s="36">
        <f t="shared" si="233"/>
        <v>530</v>
      </c>
      <c r="B1853" s="526"/>
      <c r="C1853" s="36" t="str">
        <f>VLOOKUP('Employee Salary Payroll Tax '!B1855,'Employee Salary Payroll Tax '!$D$1:$E$7,2,FALSE)</f>
        <v>NonUnion</v>
      </c>
      <c r="D1853" s="61">
        <f t="shared" si="226"/>
        <v>2.98E-2</v>
      </c>
      <c r="E1853" s="351">
        <f>'Employee Salary Payroll Tax '!N1855</f>
        <v>53690.21</v>
      </c>
      <c r="F1853" s="351">
        <f t="shared" si="227"/>
        <v>55290.178258</v>
      </c>
      <c r="G1853" s="352"/>
      <c r="H1853" s="351">
        <f t="shared" si="231"/>
        <v>73509.790000000008</v>
      </c>
      <c r="I1853" s="351">
        <f t="shared" si="228"/>
        <v>1599.9682580000008</v>
      </c>
      <c r="J1853" s="351">
        <f t="shared" si="229"/>
        <v>99.198031996000054</v>
      </c>
      <c r="K1853" s="635">
        <f>SUM('Employee Salary Payroll Tax '!I1855:K1855)</f>
        <v>37983.880000000005</v>
      </c>
      <c r="L1853" s="635">
        <f>'Employee Salary Payroll Tax '!H1855</f>
        <v>0</v>
      </c>
      <c r="M1853" s="293">
        <f t="shared" si="232"/>
        <v>15706.329999999994</v>
      </c>
      <c r="N1853" s="359">
        <f t="shared" si="230"/>
        <v>70.179016686692933</v>
      </c>
      <c r="O1853" s="331"/>
      <c r="P1853" s="61"/>
      <c r="Q1853" s="294"/>
      <c r="R1853" s="292"/>
      <c r="S1853" s="291"/>
    </row>
    <row r="1854" spans="1:19" ht="14.4">
      <c r="A1854" s="36">
        <f t="shared" si="233"/>
        <v>531</v>
      </c>
      <c r="B1854" s="526"/>
      <c r="C1854" s="36" t="str">
        <f>VLOOKUP('Employee Salary Payroll Tax '!B1856,'Employee Salary Payroll Tax '!$D$1:$E$7,2,FALSE)</f>
        <v>NonUnion</v>
      </c>
      <c r="D1854" s="61">
        <f t="shared" si="226"/>
        <v>2.98E-2</v>
      </c>
      <c r="E1854" s="351">
        <f>'Employee Salary Payroll Tax '!N1856</f>
        <v>80022.399999999994</v>
      </c>
      <c r="F1854" s="351">
        <f t="shared" si="227"/>
        <v>82407.067519999997</v>
      </c>
      <c r="G1854" s="352"/>
      <c r="H1854" s="351">
        <f t="shared" si="231"/>
        <v>47177.600000000006</v>
      </c>
      <c r="I1854" s="351">
        <f t="shared" si="228"/>
        <v>2384.6675200000027</v>
      </c>
      <c r="J1854" s="351">
        <f t="shared" si="229"/>
        <v>147.84938624000017</v>
      </c>
      <c r="K1854" s="635">
        <f>SUM('Employee Salary Payroll Tax '!I1856:K1856)</f>
        <v>14776.970000000001</v>
      </c>
      <c r="L1854" s="635">
        <f>'Employee Salary Payroll Tax '!H1856</f>
        <v>0</v>
      </c>
      <c r="M1854" s="293">
        <f t="shared" si="232"/>
        <v>65245.429999999993</v>
      </c>
      <c r="N1854" s="359">
        <f t="shared" si="230"/>
        <v>27.301929771658862</v>
      </c>
      <c r="O1854" s="331"/>
      <c r="P1854" s="61"/>
      <c r="Q1854" s="294"/>
      <c r="R1854" s="292"/>
      <c r="S1854" s="291"/>
    </row>
    <row r="1855" spans="1:19" ht="14.4">
      <c r="A1855" s="36">
        <f t="shared" si="233"/>
        <v>532</v>
      </c>
      <c r="B1855" s="526"/>
      <c r="C1855" s="36" t="str">
        <f>VLOOKUP('Employee Salary Payroll Tax '!B1857,'Employee Salary Payroll Tax '!$D$1:$E$7,2,FALSE)</f>
        <v>UA</v>
      </c>
      <c r="D1855" s="61">
        <f t="shared" si="226"/>
        <v>0.03</v>
      </c>
      <c r="E1855" s="351">
        <f>'Employee Salary Payroll Tax '!N1857</f>
        <v>71670.12</v>
      </c>
      <c r="F1855" s="351">
        <f t="shared" si="227"/>
        <v>73820.223599999998</v>
      </c>
      <c r="G1855" s="352"/>
      <c r="H1855" s="351">
        <f t="shared" si="231"/>
        <v>55529.880000000005</v>
      </c>
      <c r="I1855" s="351">
        <f t="shared" si="228"/>
        <v>2150.1036000000022</v>
      </c>
      <c r="J1855" s="351">
        <f t="shared" si="229"/>
        <v>133.30642320000013</v>
      </c>
      <c r="K1855" s="635">
        <f>SUM('Employee Salary Payroll Tax '!I1857:K1857)</f>
        <v>41444.770000000004</v>
      </c>
      <c r="L1855" s="635">
        <f>'Employee Salary Payroll Tax '!H1857</f>
        <v>73.290000000000006</v>
      </c>
      <c r="M1855" s="293">
        <f t="shared" si="232"/>
        <v>30152.05999999999</v>
      </c>
      <c r="N1855" s="359">
        <f t="shared" si="230"/>
        <v>77.087272198924509</v>
      </c>
      <c r="O1855" s="331"/>
      <c r="P1855" s="61"/>
      <c r="Q1855" s="294"/>
      <c r="R1855" s="292"/>
      <c r="S1855" s="291"/>
    </row>
    <row r="1856" spans="1:19" ht="14.4">
      <c r="A1856" s="36">
        <f t="shared" si="233"/>
        <v>533</v>
      </c>
      <c r="B1856" s="526"/>
      <c r="C1856" s="36" t="str">
        <f>VLOOKUP('Employee Salary Payroll Tax '!B1858,'Employee Salary Payroll Tax '!$D$1:$E$7,2,FALSE)</f>
        <v>NonUnion</v>
      </c>
      <c r="D1856" s="61">
        <f t="shared" si="226"/>
        <v>2.98E-2</v>
      </c>
      <c r="E1856" s="351">
        <f>'Employee Salary Payroll Tax '!N1858</f>
        <v>87434.96</v>
      </c>
      <c r="F1856" s="351">
        <f t="shared" si="227"/>
        <v>90040.521808000005</v>
      </c>
      <c r="G1856" s="352"/>
      <c r="H1856" s="351">
        <f t="shared" si="231"/>
        <v>39765.039999999994</v>
      </c>
      <c r="I1856" s="351">
        <f t="shared" si="228"/>
        <v>2605.5618079999986</v>
      </c>
      <c r="J1856" s="351">
        <f t="shared" si="229"/>
        <v>161.54483209599991</v>
      </c>
      <c r="K1856" s="635">
        <f>SUM('Employee Salary Payroll Tax '!I1858:K1858)</f>
        <v>7660.52</v>
      </c>
      <c r="L1856" s="635">
        <f>'Employee Salary Payroll Tax '!H1858</f>
        <v>0</v>
      </c>
      <c r="M1856" s="293">
        <f t="shared" si="232"/>
        <v>79774.44</v>
      </c>
      <c r="N1856" s="359">
        <f t="shared" si="230"/>
        <v>14.153576751838118</v>
      </c>
      <c r="O1856" s="331"/>
      <c r="P1856" s="61"/>
      <c r="Q1856" s="294"/>
      <c r="R1856" s="292"/>
      <c r="S1856" s="291"/>
    </row>
    <row r="1857" spans="1:19" ht="14.4">
      <c r="A1857" s="36">
        <f t="shared" si="233"/>
        <v>534</v>
      </c>
      <c r="B1857" s="526"/>
      <c r="C1857" s="36" t="str">
        <f>VLOOKUP('Employee Salary Payroll Tax '!B1859,'Employee Salary Payroll Tax '!$D$1:$E$7,2,FALSE)</f>
        <v>IBEW</v>
      </c>
      <c r="D1857" s="61">
        <f t="shared" si="226"/>
        <v>6.875E-3</v>
      </c>
      <c r="E1857" s="351">
        <f>'Employee Salary Payroll Tax '!N1859</f>
        <v>57828.02</v>
      </c>
      <c r="F1857" s="351">
        <f t="shared" si="227"/>
        <v>58225.587637499993</v>
      </c>
      <c r="G1857" s="352"/>
      <c r="H1857" s="351">
        <f t="shared" si="231"/>
        <v>69371.98000000001</v>
      </c>
      <c r="I1857" s="351">
        <f t="shared" si="228"/>
        <v>397.56763749999664</v>
      </c>
      <c r="J1857" s="351">
        <f t="shared" si="229"/>
        <v>24.649193524999792</v>
      </c>
      <c r="K1857" s="635">
        <f>SUM('Employee Salary Payroll Tax '!I1859:K1859)</f>
        <v>23452.01</v>
      </c>
      <c r="L1857" s="635">
        <f>'Employee Salary Payroll Tax '!H1859</f>
        <v>0</v>
      </c>
      <c r="M1857" s="293">
        <f t="shared" si="232"/>
        <v>34376.009999999995</v>
      </c>
      <c r="N1857" s="359">
        <f t="shared" si="230"/>
        <v>9.996419262327052</v>
      </c>
      <c r="O1857" s="331"/>
      <c r="P1857" s="61"/>
      <c r="Q1857" s="294"/>
      <c r="R1857" s="292"/>
      <c r="S1857" s="291"/>
    </row>
    <row r="1858" spans="1:19" ht="14.4">
      <c r="A1858" s="36">
        <f t="shared" si="233"/>
        <v>535</v>
      </c>
      <c r="B1858" s="526"/>
      <c r="C1858" s="36" t="str">
        <f>VLOOKUP('Employee Salary Payroll Tax '!B1860,'Employee Salary Payroll Tax '!$D$1:$E$7,2,FALSE)</f>
        <v>NonUnion</v>
      </c>
      <c r="D1858" s="61">
        <f t="shared" si="226"/>
        <v>2.98E-2</v>
      </c>
      <c r="E1858" s="351">
        <f>'Employee Salary Payroll Tax '!N1860</f>
        <v>63396.959999999999</v>
      </c>
      <c r="F1858" s="351">
        <f t="shared" si="227"/>
        <v>65286.189408000006</v>
      </c>
      <c r="G1858" s="352"/>
      <c r="H1858" s="351">
        <f t="shared" si="231"/>
        <v>63803.040000000001</v>
      </c>
      <c r="I1858" s="351">
        <f t="shared" si="228"/>
        <v>1889.2294080000065</v>
      </c>
      <c r="J1858" s="351">
        <f t="shared" si="229"/>
        <v>117.1322232960004</v>
      </c>
      <c r="K1858" s="635">
        <f>SUM('Employee Salary Payroll Tax '!I1860:K1860)</f>
        <v>-1186.1599999999999</v>
      </c>
      <c r="L1858" s="635">
        <f>'Employee Salary Payroll Tax '!H1860</f>
        <v>0</v>
      </c>
      <c r="M1858" s="293">
        <f t="shared" si="232"/>
        <v>64583.119999999995</v>
      </c>
      <c r="N1858" s="359">
        <f t="shared" si="230"/>
        <v>-2.1915492159654386</v>
      </c>
      <c r="O1858" s="331"/>
      <c r="P1858" s="61"/>
      <c r="Q1858" s="294"/>
      <c r="R1858" s="292"/>
      <c r="S1858" s="291"/>
    </row>
    <row r="1859" spans="1:19" ht="14.4">
      <c r="A1859" s="36">
        <f t="shared" si="233"/>
        <v>536</v>
      </c>
      <c r="B1859" s="526"/>
      <c r="C1859" s="36" t="str">
        <f>VLOOKUP('Employee Salary Payroll Tax '!B1861,'Employee Salary Payroll Tax '!$D$1:$E$7,2,FALSE)</f>
        <v>NonUnion</v>
      </c>
      <c r="D1859" s="61">
        <f t="shared" si="226"/>
        <v>2.98E-2</v>
      </c>
      <c r="E1859" s="351">
        <f>'Employee Salary Payroll Tax '!N1861</f>
        <v>93930.17</v>
      </c>
      <c r="F1859" s="351">
        <f t="shared" si="227"/>
        <v>96729.289065999998</v>
      </c>
      <c r="G1859" s="352"/>
      <c r="H1859" s="351">
        <f t="shared" si="231"/>
        <v>33269.83</v>
      </c>
      <c r="I1859" s="351">
        <f t="shared" si="228"/>
        <v>2799.1190659999993</v>
      </c>
      <c r="J1859" s="351">
        <f t="shared" si="229"/>
        <v>173.54538209199995</v>
      </c>
      <c r="K1859" s="635">
        <f>SUM('Employee Salary Payroll Tax '!I1861:K1861)</f>
        <v>386.38</v>
      </c>
      <c r="L1859" s="635">
        <f>'Employee Salary Payroll Tax '!H1861</f>
        <v>0</v>
      </c>
      <c r="M1859" s="293">
        <f t="shared" si="232"/>
        <v>93543.79</v>
      </c>
      <c r="N1859" s="359">
        <f t="shared" si="230"/>
        <v>0.71387568799239975</v>
      </c>
      <c r="O1859" s="331"/>
      <c r="P1859" s="61"/>
      <c r="Q1859" s="294"/>
      <c r="R1859" s="292"/>
      <c r="S1859" s="291"/>
    </row>
    <row r="1860" spans="1:19" ht="14.4">
      <c r="A1860" s="36">
        <f t="shared" si="233"/>
        <v>537</v>
      </c>
      <c r="B1860" s="526"/>
      <c r="C1860" s="36" t="str">
        <f>VLOOKUP('Employee Salary Payroll Tax '!B1862,'Employee Salary Payroll Tax '!$D$1:$E$7,2,FALSE)</f>
        <v>IBEW</v>
      </c>
      <c r="D1860" s="61">
        <f t="shared" si="226"/>
        <v>6.875E-3</v>
      </c>
      <c r="E1860" s="351">
        <f>'Employee Salary Payroll Tax '!N1862</f>
        <v>174059.76</v>
      </c>
      <c r="F1860" s="351">
        <f t="shared" si="227"/>
        <v>175256.42084999999</v>
      </c>
      <c r="G1860" s="352"/>
      <c r="H1860" s="351">
        <f t="shared" si="231"/>
        <v>0</v>
      </c>
      <c r="I1860" s="351">
        <f t="shared" si="228"/>
        <v>1196.6608499999857</v>
      </c>
      <c r="J1860" s="351">
        <f t="shared" si="229"/>
        <v>0</v>
      </c>
      <c r="K1860" s="635">
        <f>SUM('Employee Salary Payroll Tax '!I1862:K1862)</f>
        <v>154783.59</v>
      </c>
      <c r="L1860" s="635">
        <f>'Employee Salary Payroll Tax '!H1862</f>
        <v>0</v>
      </c>
      <c r="M1860" s="293">
        <f t="shared" si="232"/>
        <v>19276.170000000013</v>
      </c>
      <c r="N1860" s="359">
        <f t="shared" si="230"/>
        <v>0</v>
      </c>
      <c r="O1860" s="331"/>
      <c r="P1860" s="61"/>
      <c r="Q1860" s="294"/>
      <c r="R1860" s="292"/>
      <c r="S1860" s="291"/>
    </row>
    <row r="1861" spans="1:19" ht="14.4">
      <c r="A1861" s="36">
        <f t="shared" si="233"/>
        <v>538</v>
      </c>
      <c r="B1861" s="526"/>
      <c r="C1861" s="36" t="str">
        <f>VLOOKUP('Employee Salary Payroll Tax '!B1863,'Employee Salary Payroll Tax '!$D$1:$E$7,2,FALSE)</f>
        <v>NonUnion</v>
      </c>
      <c r="D1861" s="61">
        <f t="shared" si="226"/>
        <v>2.98E-2</v>
      </c>
      <c r="E1861" s="351">
        <f>'Employee Salary Payroll Tax '!N1863</f>
        <v>81841.59</v>
      </c>
      <c r="F1861" s="351">
        <f t="shared" si="227"/>
        <v>84280.469381999996</v>
      </c>
      <c r="G1861" s="352"/>
      <c r="H1861" s="351">
        <f t="shared" si="231"/>
        <v>45358.41</v>
      </c>
      <c r="I1861" s="351">
        <f t="shared" si="228"/>
        <v>2438.8793819999992</v>
      </c>
      <c r="J1861" s="351">
        <f t="shared" si="229"/>
        <v>151.21052168399996</v>
      </c>
      <c r="K1861" s="635">
        <f>SUM('Employee Salary Payroll Tax '!I1863:K1863)</f>
        <v>70963.600000000006</v>
      </c>
      <c r="L1861" s="635">
        <f>'Employee Salary Payroll Tax '!H1863</f>
        <v>0</v>
      </c>
      <c r="M1861" s="293">
        <f t="shared" si="232"/>
        <v>10877.989999999991</v>
      </c>
      <c r="N1861" s="359">
        <f t="shared" si="230"/>
        <v>131.11234735839795</v>
      </c>
      <c r="O1861" s="331"/>
      <c r="P1861" s="61"/>
      <c r="Q1861" s="294"/>
      <c r="R1861" s="292"/>
      <c r="S1861" s="291"/>
    </row>
    <row r="1862" spans="1:19" ht="14.4">
      <c r="A1862" s="36">
        <f t="shared" si="233"/>
        <v>539</v>
      </c>
      <c r="B1862" s="526"/>
      <c r="C1862" s="36" t="str">
        <f>VLOOKUP('Employee Salary Payroll Tax '!B1864,'Employee Salary Payroll Tax '!$D$1:$E$7,2,FALSE)</f>
        <v>NonUnion</v>
      </c>
      <c r="D1862" s="61">
        <f t="shared" si="226"/>
        <v>2.98E-2</v>
      </c>
      <c r="E1862" s="351">
        <f>'Employee Salary Payroll Tax '!N1864</f>
        <v>73334.8</v>
      </c>
      <c r="F1862" s="351">
        <f t="shared" si="227"/>
        <v>75520.17704000001</v>
      </c>
      <c r="G1862" s="352"/>
      <c r="H1862" s="351">
        <f t="shared" si="231"/>
        <v>53865.2</v>
      </c>
      <c r="I1862" s="351">
        <f t="shared" si="228"/>
        <v>2185.3770400000067</v>
      </c>
      <c r="J1862" s="351">
        <f t="shared" si="229"/>
        <v>135.49337648000042</v>
      </c>
      <c r="K1862" s="635">
        <f>SUM('Employee Salary Payroll Tax '!I1864:K1864)</f>
        <v>14734.259999999998</v>
      </c>
      <c r="L1862" s="635">
        <f>'Employee Salary Payroll Tax '!H1864</f>
        <v>0</v>
      </c>
      <c r="M1862" s="293">
        <f t="shared" si="232"/>
        <v>58600.540000000008</v>
      </c>
      <c r="N1862" s="359">
        <f t="shared" si="230"/>
        <v>27.223018775628869</v>
      </c>
      <c r="O1862" s="331"/>
      <c r="P1862" s="61"/>
      <c r="Q1862" s="294"/>
      <c r="R1862" s="292"/>
      <c r="S1862" s="291"/>
    </row>
    <row r="1863" spans="1:19" ht="14.4">
      <c r="A1863" s="36">
        <f t="shared" si="233"/>
        <v>540</v>
      </c>
      <c r="B1863" s="526"/>
      <c r="C1863" s="36" t="str">
        <f>VLOOKUP('Employee Salary Payroll Tax '!B1865,'Employee Salary Payroll Tax '!$D$1:$E$7,2,FALSE)</f>
        <v>IBEW</v>
      </c>
      <c r="D1863" s="61">
        <f t="shared" si="226"/>
        <v>6.875E-3</v>
      </c>
      <c r="E1863" s="351">
        <f>'Employee Salary Payroll Tax '!N1865</f>
        <v>2734.77</v>
      </c>
      <c r="F1863" s="351">
        <f t="shared" si="227"/>
        <v>2753.5715437499998</v>
      </c>
      <c r="G1863" s="352"/>
      <c r="H1863" s="351">
        <f t="shared" si="231"/>
        <v>124465.23</v>
      </c>
      <c r="I1863" s="351">
        <f t="shared" si="228"/>
        <v>18.801543749999837</v>
      </c>
      <c r="J1863" s="351">
        <f t="shared" si="229"/>
        <v>1.1656957124999898</v>
      </c>
      <c r="K1863" s="635">
        <f>SUM('Employee Salary Payroll Tax '!I1865:K1865)</f>
        <v>2732.77</v>
      </c>
      <c r="L1863" s="635">
        <f>'Employee Salary Payroll Tax '!H1865</f>
        <v>0</v>
      </c>
      <c r="M1863" s="293">
        <f t="shared" si="232"/>
        <v>2</v>
      </c>
      <c r="N1863" s="359">
        <f t="shared" si="230"/>
        <v>1.1648432120740517</v>
      </c>
      <c r="O1863" s="331"/>
      <c r="P1863" s="61"/>
      <c r="Q1863" s="294"/>
      <c r="R1863" s="292"/>
      <c r="S1863" s="291"/>
    </row>
    <row r="1864" spans="1:19" ht="14.4">
      <c r="A1864" s="36">
        <f t="shared" si="233"/>
        <v>541</v>
      </c>
      <c r="B1864" s="526"/>
      <c r="C1864" s="36" t="str">
        <f>VLOOKUP('Employee Salary Payroll Tax '!B1866,'Employee Salary Payroll Tax '!$D$1:$E$7,2,FALSE)</f>
        <v>Not Assigned</v>
      </c>
      <c r="D1864" s="61">
        <f t="shared" si="226"/>
        <v>0</v>
      </c>
      <c r="E1864" s="351">
        <f>'Employee Salary Payroll Tax '!N1866</f>
        <v>0.03</v>
      </c>
      <c r="F1864" s="351">
        <f t="shared" si="227"/>
        <v>0.03</v>
      </c>
      <c r="G1864" s="352"/>
      <c r="H1864" s="351">
        <f t="shared" si="231"/>
        <v>127199.97</v>
      </c>
      <c r="I1864" s="351">
        <f t="shared" si="228"/>
        <v>0</v>
      </c>
      <c r="J1864" s="351">
        <f t="shared" si="229"/>
        <v>0</v>
      </c>
      <c r="K1864" s="635">
        <f>SUM('Employee Salary Payroll Tax '!I1866:K1866)</f>
        <v>4.4000000000000004</v>
      </c>
      <c r="L1864" s="635">
        <f>'Employee Salary Payroll Tax '!H1866</f>
        <v>0</v>
      </c>
      <c r="M1864" s="293">
        <f t="shared" si="232"/>
        <v>-4.37</v>
      </c>
      <c r="N1864" s="359">
        <f t="shared" si="230"/>
        <v>0</v>
      </c>
      <c r="O1864" s="331"/>
      <c r="P1864" s="61"/>
      <c r="Q1864" s="294"/>
      <c r="R1864" s="292"/>
      <c r="S1864" s="291"/>
    </row>
    <row r="1865" spans="1:19" ht="14.4">
      <c r="A1865" s="36">
        <f t="shared" si="233"/>
        <v>542</v>
      </c>
      <c r="B1865" s="526"/>
      <c r="C1865" s="36" t="str">
        <f>VLOOKUP('Employee Salary Payroll Tax '!B1867,'Employee Salary Payroll Tax '!$D$1:$E$7,2,FALSE)</f>
        <v>NonUnion</v>
      </c>
      <c r="D1865" s="61">
        <f t="shared" si="226"/>
        <v>2.98E-2</v>
      </c>
      <c r="E1865" s="351">
        <f>'Employee Salary Payroll Tax '!N1867</f>
        <v>90361.36</v>
      </c>
      <c r="F1865" s="351">
        <f t="shared" si="227"/>
        <v>93054.128528000001</v>
      </c>
      <c r="G1865" s="352"/>
      <c r="H1865" s="351">
        <f t="shared" si="231"/>
        <v>36838.639999999999</v>
      </c>
      <c r="I1865" s="351">
        <f t="shared" si="228"/>
        <v>2692.7685280000005</v>
      </c>
      <c r="J1865" s="351">
        <f t="shared" si="229"/>
        <v>166.95164873600004</v>
      </c>
      <c r="K1865" s="635">
        <f>SUM('Employee Salary Payroll Tax '!I1867:K1867)</f>
        <v>21985.7</v>
      </c>
      <c r="L1865" s="635">
        <f>'Employee Salary Payroll Tax '!H1867</f>
        <v>0</v>
      </c>
      <c r="M1865" s="293">
        <f t="shared" si="232"/>
        <v>68375.66</v>
      </c>
      <c r="N1865" s="359">
        <f t="shared" si="230"/>
        <v>40.620779319550472</v>
      </c>
      <c r="O1865" s="331"/>
      <c r="P1865" s="61"/>
      <c r="Q1865" s="294"/>
      <c r="R1865" s="292"/>
      <c r="S1865" s="291"/>
    </row>
    <row r="1866" spans="1:19" ht="14.4">
      <c r="A1866" s="36">
        <f t="shared" si="233"/>
        <v>543</v>
      </c>
      <c r="B1866" s="526"/>
      <c r="C1866" s="36" t="str">
        <f>VLOOKUP('Employee Salary Payroll Tax '!B1868,'Employee Salary Payroll Tax '!$D$1:$E$7,2,FALSE)</f>
        <v>IBEW</v>
      </c>
      <c r="D1866" s="61">
        <f t="shared" si="226"/>
        <v>6.875E-3</v>
      </c>
      <c r="E1866" s="351">
        <f>'Employee Salary Payroll Tax '!N1868</f>
        <v>74226.38</v>
      </c>
      <c r="F1866" s="351">
        <f t="shared" si="227"/>
        <v>74736.686362499997</v>
      </c>
      <c r="G1866" s="352"/>
      <c r="H1866" s="351">
        <f t="shared" si="231"/>
        <v>52973.619999999995</v>
      </c>
      <c r="I1866" s="351">
        <f t="shared" si="228"/>
        <v>510.30636249999225</v>
      </c>
      <c r="J1866" s="351">
        <f t="shared" si="229"/>
        <v>31.638994474999517</v>
      </c>
      <c r="K1866" s="635">
        <f>SUM('Employee Salary Payroll Tax '!I1868:K1868)</f>
        <v>73012.61</v>
      </c>
      <c r="L1866" s="635">
        <f>'Employee Salary Payroll Tax '!H1868</f>
        <v>0</v>
      </c>
      <c r="M1866" s="293">
        <f t="shared" si="232"/>
        <v>1213.7700000000041</v>
      </c>
      <c r="N1866" s="359">
        <f t="shared" si="230"/>
        <v>31.121625012080248</v>
      </c>
      <c r="O1866" s="331"/>
      <c r="P1866" s="61"/>
      <c r="Q1866" s="294"/>
      <c r="R1866" s="292"/>
      <c r="S1866" s="291"/>
    </row>
    <row r="1867" spans="1:19" ht="14.4">
      <c r="A1867" s="36">
        <f t="shared" si="233"/>
        <v>544</v>
      </c>
      <c r="B1867" s="526"/>
      <c r="C1867" s="36" t="str">
        <f>VLOOKUP('Employee Salary Payroll Tax '!B1869,'Employee Salary Payroll Tax '!$D$1:$E$7,2,FALSE)</f>
        <v>IBEW</v>
      </c>
      <c r="D1867" s="61">
        <f t="shared" si="226"/>
        <v>6.875E-3</v>
      </c>
      <c r="E1867" s="351">
        <f>'Employee Salary Payroll Tax '!N1869</f>
        <v>201177.73</v>
      </c>
      <c r="F1867" s="351">
        <f t="shared" si="227"/>
        <v>202560.82689375</v>
      </c>
      <c r="G1867" s="352"/>
      <c r="H1867" s="351">
        <f t="shared" si="231"/>
        <v>0</v>
      </c>
      <c r="I1867" s="351">
        <f t="shared" si="228"/>
        <v>1383.0968937499856</v>
      </c>
      <c r="J1867" s="351">
        <f t="shared" si="229"/>
        <v>0</v>
      </c>
      <c r="K1867" s="635">
        <f>SUM('Employee Salary Payroll Tax '!I1869:K1869)</f>
        <v>171873.09</v>
      </c>
      <c r="L1867" s="635">
        <f>'Employee Salary Payroll Tax '!H1869</f>
        <v>0</v>
      </c>
      <c r="M1867" s="293">
        <f t="shared" si="232"/>
        <v>29304.640000000014</v>
      </c>
      <c r="N1867" s="359">
        <f t="shared" si="230"/>
        <v>0</v>
      </c>
      <c r="O1867" s="331"/>
      <c r="P1867" s="61"/>
      <c r="Q1867" s="294"/>
      <c r="R1867" s="292"/>
      <c r="S1867" s="291"/>
    </row>
    <row r="1868" spans="1:19" ht="14.4">
      <c r="A1868" s="36">
        <f t="shared" si="233"/>
        <v>545</v>
      </c>
      <c r="B1868" s="526"/>
      <c r="C1868" s="36" t="str">
        <f>VLOOKUP('Employee Salary Payroll Tax '!B1870,'Employee Salary Payroll Tax '!$D$1:$E$7,2,FALSE)</f>
        <v>NonUnion</v>
      </c>
      <c r="D1868" s="61">
        <f t="shared" si="226"/>
        <v>2.98E-2</v>
      </c>
      <c r="E1868" s="351">
        <f>'Employee Salary Payroll Tax '!N1870</f>
        <v>26025.38</v>
      </c>
      <c r="F1868" s="351">
        <f t="shared" si="227"/>
        <v>26800.936324000002</v>
      </c>
      <c r="G1868" s="352"/>
      <c r="H1868" s="351">
        <f t="shared" si="231"/>
        <v>101174.62</v>
      </c>
      <c r="I1868" s="351">
        <f t="shared" si="228"/>
        <v>775.55632400000104</v>
      </c>
      <c r="J1868" s="351">
        <f t="shared" si="229"/>
        <v>48.084492088000061</v>
      </c>
      <c r="K1868" s="635">
        <f>SUM('Employee Salary Payroll Tax '!I1870:K1870)</f>
        <v>9424.89</v>
      </c>
      <c r="L1868" s="635">
        <f>'Employee Salary Payroll Tax '!H1870</f>
        <v>0</v>
      </c>
      <c r="M1868" s="293">
        <f t="shared" si="232"/>
        <v>16600.490000000002</v>
      </c>
      <c r="N1868" s="359">
        <f t="shared" si="230"/>
        <v>17.413426763330925</v>
      </c>
      <c r="O1868" s="331"/>
      <c r="P1868" s="61"/>
      <c r="Q1868" s="294"/>
      <c r="R1868" s="292"/>
      <c r="S1868" s="291"/>
    </row>
    <row r="1869" spans="1:19" ht="14.4">
      <c r="A1869" s="36">
        <f t="shared" si="233"/>
        <v>546</v>
      </c>
      <c r="B1869" s="526"/>
      <c r="C1869" s="36" t="str">
        <f>VLOOKUP('Employee Salary Payroll Tax '!B1871,'Employee Salary Payroll Tax '!$D$1:$E$7,2,FALSE)</f>
        <v>Not Assigned</v>
      </c>
      <c r="D1869" s="61">
        <f t="shared" si="226"/>
        <v>0</v>
      </c>
      <c r="E1869" s="351">
        <f>'Employee Salary Payroll Tax '!N1871</f>
        <v>0</v>
      </c>
      <c r="F1869" s="351">
        <f t="shared" si="227"/>
        <v>0</v>
      </c>
      <c r="G1869" s="352"/>
      <c r="H1869" s="351">
        <f t="shared" si="231"/>
        <v>127200</v>
      </c>
      <c r="I1869" s="351">
        <f t="shared" si="228"/>
        <v>0</v>
      </c>
      <c r="J1869" s="351">
        <f t="shared" si="229"/>
        <v>0</v>
      </c>
      <c r="K1869" s="635">
        <f>SUM('Employee Salary Payroll Tax '!I1871:K1871)</f>
        <v>-267.3</v>
      </c>
      <c r="L1869" s="635">
        <f>'Employee Salary Payroll Tax '!H1871</f>
        <v>0</v>
      </c>
      <c r="M1869" s="293">
        <f t="shared" si="232"/>
        <v>267.3</v>
      </c>
      <c r="N1869" s="359">
        <f t="shared" si="230"/>
        <v>0</v>
      </c>
      <c r="O1869" s="331"/>
      <c r="P1869" s="61"/>
      <c r="Q1869" s="294"/>
      <c r="R1869" s="292"/>
      <c r="S1869" s="291"/>
    </row>
    <row r="1870" spans="1:19" ht="14.4">
      <c r="A1870" s="36">
        <f t="shared" si="233"/>
        <v>547</v>
      </c>
      <c r="B1870" s="526"/>
      <c r="C1870" s="36" t="str">
        <f>VLOOKUP('Employee Salary Payroll Tax '!B1872,'Employee Salary Payroll Tax '!$D$1:$E$7,2,FALSE)</f>
        <v>IBEW</v>
      </c>
      <c r="D1870" s="61">
        <f t="shared" si="226"/>
        <v>6.875E-3</v>
      </c>
      <c r="E1870" s="351">
        <f>'Employee Salary Payroll Tax '!N1872</f>
        <v>44861.9</v>
      </c>
      <c r="F1870" s="351">
        <f t="shared" si="227"/>
        <v>45170.325562500002</v>
      </c>
      <c r="G1870" s="352"/>
      <c r="H1870" s="351">
        <f t="shared" si="231"/>
        <v>82338.100000000006</v>
      </c>
      <c r="I1870" s="351">
        <f t="shared" si="228"/>
        <v>308.42556250000052</v>
      </c>
      <c r="J1870" s="351">
        <f t="shared" si="229"/>
        <v>19.122384875000034</v>
      </c>
      <c r="K1870" s="635">
        <f>SUM('Employee Salary Payroll Tax '!I1872:K1872)</f>
        <v>44861.899999999994</v>
      </c>
      <c r="L1870" s="635">
        <f>'Employee Salary Payroll Tax '!H1872</f>
        <v>0</v>
      </c>
      <c r="M1870" s="293">
        <f t="shared" si="232"/>
        <v>7.2759576141834259E-12</v>
      </c>
      <c r="N1870" s="359">
        <f t="shared" si="230"/>
        <v>19.122384874573779</v>
      </c>
      <c r="O1870" s="331"/>
      <c r="P1870" s="61"/>
      <c r="Q1870" s="294"/>
      <c r="R1870" s="292"/>
      <c r="S1870" s="291"/>
    </row>
    <row r="1871" spans="1:19" ht="14.4">
      <c r="A1871" s="36">
        <f t="shared" si="233"/>
        <v>548</v>
      </c>
      <c r="B1871" s="526"/>
      <c r="C1871" s="36" t="str">
        <f>VLOOKUP('Employee Salary Payroll Tax '!B1873,'Employee Salary Payroll Tax '!$D$1:$E$7,2,FALSE)</f>
        <v>UA</v>
      </c>
      <c r="D1871" s="61">
        <f t="shared" si="226"/>
        <v>0.03</v>
      </c>
      <c r="E1871" s="351">
        <f>'Employee Salary Payroll Tax '!N1873</f>
        <v>92485.47</v>
      </c>
      <c r="F1871" s="351">
        <f t="shared" si="227"/>
        <v>95260.034100000004</v>
      </c>
      <c r="G1871" s="352"/>
      <c r="H1871" s="351">
        <f t="shared" si="231"/>
        <v>34714.53</v>
      </c>
      <c r="I1871" s="351">
        <f t="shared" si="228"/>
        <v>2774.5641000000032</v>
      </c>
      <c r="J1871" s="351">
        <f t="shared" si="229"/>
        <v>172.02297420000019</v>
      </c>
      <c r="K1871" s="635">
        <f>SUM('Employee Salary Payroll Tax '!I1873:K1873)</f>
        <v>65758</v>
      </c>
      <c r="L1871" s="635">
        <f>'Employee Salary Payroll Tax '!H1873</f>
        <v>0</v>
      </c>
      <c r="M1871" s="293">
        <f t="shared" si="232"/>
        <v>26727.47</v>
      </c>
      <c r="N1871" s="359">
        <f t="shared" si="230"/>
        <v>122.30987999867767</v>
      </c>
      <c r="O1871" s="331"/>
      <c r="P1871" s="61"/>
      <c r="Q1871" s="294"/>
      <c r="R1871" s="292"/>
      <c r="S1871" s="291"/>
    </row>
    <row r="1872" spans="1:19" ht="14.4">
      <c r="A1872" s="36">
        <f t="shared" si="233"/>
        <v>549</v>
      </c>
      <c r="B1872" s="526"/>
      <c r="C1872" s="36" t="str">
        <f>VLOOKUP('Employee Salary Payroll Tax '!B1874,'Employee Salary Payroll Tax '!$D$1:$E$7,2,FALSE)</f>
        <v>NonUnion</v>
      </c>
      <c r="D1872" s="61">
        <f t="shared" si="226"/>
        <v>2.98E-2</v>
      </c>
      <c r="E1872" s="351">
        <f>'Employee Salary Payroll Tax '!N1874</f>
        <v>58333.65</v>
      </c>
      <c r="F1872" s="351">
        <f t="shared" si="227"/>
        <v>60071.992770000004</v>
      </c>
      <c r="G1872" s="352"/>
      <c r="H1872" s="351">
        <f t="shared" si="231"/>
        <v>68866.350000000006</v>
      </c>
      <c r="I1872" s="351">
        <f t="shared" si="228"/>
        <v>1738.3427700000029</v>
      </c>
      <c r="J1872" s="351">
        <f t="shared" si="229"/>
        <v>107.77725174000018</v>
      </c>
      <c r="K1872" s="635">
        <f>SUM('Employee Salary Payroll Tax '!I1874:K1874)</f>
        <v>58333.65</v>
      </c>
      <c r="L1872" s="635">
        <f>'Employee Salary Payroll Tax '!H1874</f>
        <v>0</v>
      </c>
      <c r="M1872" s="293">
        <f t="shared" si="232"/>
        <v>0</v>
      </c>
      <c r="N1872" s="359">
        <f t="shared" si="230"/>
        <v>107.77725173815257</v>
      </c>
      <c r="O1872" s="331"/>
      <c r="P1872" s="61"/>
      <c r="Q1872" s="294"/>
      <c r="R1872" s="292"/>
      <c r="S1872" s="291"/>
    </row>
    <row r="1873" spans="1:19" ht="14.4">
      <c r="A1873" s="36">
        <f t="shared" si="233"/>
        <v>550</v>
      </c>
      <c r="B1873" s="526"/>
      <c r="C1873" s="36" t="str">
        <f>VLOOKUP('Employee Salary Payroll Tax '!B1875,'Employee Salary Payroll Tax '!$D$1:$E$7,2,FALSE)</f>
        <v>UA</v>
      </c>
      <c r="D1873" s="61">
        <f t="shared" ref="D1873:D1936" si="234">VLOOKUP(C1873,C$9:D$12,2)</f>
        <v>0.03</v>
      </c>
      <c r="E1873" s="351">
        <f>'Employee Salary Payroll Tax '!N1875</f>
        <v>69034.84</v>
      </c>
      <c r="F1873" s="351">
        <f t="shared" ref="F1873:F1936" si="235">E1873*(1+D1873)</f>
        <v>71105.885200000004</v>
      </c>
      <c r="G1873" s="352"/>
      <c r="H1873" s="351">
        <f t="shared" si="231"/>
        <v>58165.16</v>
      </c>
      <c r="I1873" s="351">
        <f t="shared" ref="I1873:I1936" si="236">F1873-E1873</f>
        <v>2071.0452000000078</v>
      </c>
      <c r="J1873" s="351">
        <f t="shared" ref="J1873:J1936" si="237">IF(H1873&gt;I1873,I1873*$J$12,H1873*$J$12)</f>
        <v>128.40480240000048</v>
      </c>
      <c r="K1873" s="635">
        <f>SUM('Employee Salary Payroll Tax '!I1875:K1875)</f>
        <v>64906.05</v>
      </c>
      <c r="L1873" s="635">
        <f>'Employee Salary Payroll Tax '!H1875</f>
        <v>0</v>
      </c>
      <c r="M1873" s="293">
        <f t="shared" si="232"/>
        <v>4128.7899999999936</v>
      </c>
      <c r="N1873" s="359">
        <f t="shared" ref="N1873:N1936" si="238">J1873*K1873/(SUM(K1873:M1873)+0.000001)</f>
        <v>120.72525299825172</v>
      </c>
      <c r="O1873" s="331"/>
      <c r="P1873" s="61"/>
      <c r="Q1873" s="294"/>
      <c r="R1873" s="292"/>
      <c r="S1873" s="291"/>
    </row>
    <row r="1874" spans="1:19" ht="14.4">
      <c r="A1874" s="36">
        <f t="shared" si="233"/>
        <v>551</v>
      </c>
      <c r="B1874" s="526"/>
      <c r="C1874" s="36" t="str">
        <f>VLOOKUP('Employee Salary Payroll Tax '!B1876,'Employee Salary Payroll Tax '!$D$1:$E$7,2,FALSE)</f>
        <v>IBEW</v>
      </c>
      <c r="D1874" s="61">
        <f t="shared" si="234"/>
        <v>6.875E-3</v>
      </c>
      <c r="E1874" s="351">
        <f>'Employee Salary Payroll Tax '!N1876</f>
        <v>50830.5</v>
      </c>
      <c r="F1874" s="351">
        <f t="shared" si="235"/>
        <v>51179.959687499999</v>
      </c>
      <c r="G1874" s="352"/>
      <c r="H1874" s="351">
        <f t="shared" ref="H1874:H1937" si="239">IF(E1874&gt;$H$12,0,$H$12-E1874)</f>
        <v>76369.5</v>
      </c>
      <c r="I1874" s="351">
        <f t="shared" si="236"/>
        <v>349.45968749999884</v>
      </c>
      <c r="J1874" s="351">
        <f t="shared" si="237"/>
        <v>21.666500624999927</v>
      </c>
      <c r="K1874" s="635">
        <f>SUM('Employee Salary Payroll Tax '!I1876:K1876)</f>
        <v>46182.61</v>
      </c>
      <c r="L1874" s="635">
        <f>'Employee Salary Payroll Tax '!H1876</f>
        <v>660.85</v>
      </c>
      <c r="M1874" s="293">
        <f t="shared" ref="M1874:M1937" si="240">E1874-K1874-L1874</f>
        <v>3987.0399999999995</v>
      </c>
      <c r="N1874" s="359">
        <f t="shared" si="238"/>
        <v>19.68533751211266</v>
      </c>
      <c r="O1874" s="331"/>
      <c r="P1874" s="61"/>
      <c r="Q1874" s="294"/>
      <c r="R1874" s="292"/>
      <c r="S1874" s="291"/>
    </row>
    <row r="1875" spans="1:19" ht="14.4">
      <c r="A1875" s="36">
        <f t="shared" si="233"/>
        <v>552</v>
      </c>
      <c r="B1875" s="526"/>
      <c r="C1875" s="36" t="str">
        <f>VLOOKUP('Employee Salary Payroll Tax '!B1877,'Employee Salary Payroll Tax '!$D$1:$E$7,2,FALSE)</f>
        <v>IBEW</v>
      </c>
      <c r="D1875" s="61">
        <f t="shared" si="234"/>
        <v>6.875E-3</v>
      </c>
      <c r="E1875" s="351">
        <f>'Employee Salary Payroll Tax '!N1877</f>
        <v>190416.45</v>
      </c>
      <c r="F1875" s="351">
        <f t="shared" si="235"/>
        <v>191725.56309375001</v>
      </c>
      <c r="G1875" s="352"/>
      <c r="H1875" s="351">
        <f t="shared" si="239"/>
        <v>0</v>
      </c>
      <c r="I1875" s="351">
        <f t="shared" si="236"/>
        <v>1309.1130937499984</v>
      </c>
      <c r="J1875" s="351">
        <f t="shared" si="237"/>
        <v>0</v>
      </c>
      <c r="K1875" s="635">
        <f>SUM('Employee Salary Payroll Tax '!I1877:K1877)</f>
        <v>160966.24</v>
      </c>
      <c r="L1875" s="635">
        <f>'Employee Salary Payroll Tax '!H1877</f>
        <v>0</v>
      </c>
      <c r="M1875" s="293">
        <f t="shared" si="240"/>
        <v>29450.210000000021</v>
      </c>
      <c r="N1875" s="359">
        <f t="shared" si="238"/>
        <v>0</v>
      </c>
      <c r="O1875" s="331"/>
      <c r="P1875" s="61"/>
      <c r="Q1875" s="294"/>
      <c r="R1875" s="292"/>
      <c r="S1875" s="291"/>
    </row>
    <row r="1876" spans="1:19" ht="14.4">
      <c r="A1876" s="36">
        <f t="shared" si="233"/>
        <v>553</v>
      </c>
      <c r="B1876" s="526"/>
      <c r="C1876" s="36" t="str">
        <f>VLOOKUP('Employee Salary Payroll Tax '!B1878,'Employee Salary Payroll Tax '!$D$1:$E$7,2,FALSE)</f>
        <v>NonUnion</v>
      </c>
      <c r="D1876" s="61">
        <f t="shared" si="234"/>
        <v>2.98E-2</v>
      </c>
      <c r="E1876" s="351">
        <f>'Employee Salary Payroll Tax '!N1878</f>
        <v>93065.59</v>
      </c>
      <c r="F1876" s="351">
        <f t="shared" si="235"/>
        <v>95838.944581999996</v>
      </c>
      <c r="G1876" s="352"/>
      <c r="H1876" s="351">
        <f t="shared" si="239"/>
        <v>34134.410000000003</v>
      </c>
      <c r="I1876" s="351">
        <f t="shared" si="236"/>
        <v>2773.3545819999999</v>
      </c>
      <c r="J1876" s="351">
        <f t="shared" si="237"/>
        <v>171.94798408399998</v>
      </c>
      <c r="K1876" s="635">
        <f>SUM('Employee Salary Payroll Tax '!I1878:K1878)</f>
        <v>84937.23</v>
      </c>
      <c r="L1876" s="635">
        <f>'Employee Salary Payroll Tax '!H1878</f>
        <v>0</v>
      </c>
      <c r="M1876" s="293">
        <f t="shared" si="240"/>
        <v>8128.3600000000006</v>
      </c>
      <c r="N1876" s="359">
        <f t="shared" si="238"/>
        <v>156.93002614631376</v>
      </c>
      <c r="O1876" s="331"/>
      <c r="P1876" s="61"/>
      <c r="Q1876" s="294"/>
      <c r="R1876" s="292"/>
      <c r="S1876" s="291"/>
    </row>
    <row r="1877" spans="1:19" ht="14.4">
      <c r="A1877" s="36">
        <f t="shared" si="233"/>
        <v>554</v>
      </c>
      <c r="B1877" s="526"/>
      <c r="C1877" s="36" t="str">
        <f>VLOOKUP('Employee Salary Payroll Tax '!B1879,'Employee Salary Payroll Tax '!$D$1:$E$7,2,FALSE)</f>
        <v>NonUnion</v>
      </c>
      <c r="D1877" s="61">
        <f t="shared" si="234"/>
        <v>2.98E-2</v>
      </c>
      <c r="E1877" s="351">
        <f>'Employee Salary Payroll Tax '!N1879</f>
        <v>119625.94</v>
      </c>
      <c r="F1877" s="351">
        <f t="shared" si="235"/>
        <v>123190.79301200001</v>
      </c>
      <c r="G1877" s="352"/>
      <c r="H1877" s="351">
        <f t="shared" si="239"/>
        <v>7574.0599999999977</v>
      </c>
      <c r="I1877" s="351">
        <f t="shared" si="236"/>
        <v>3564.8530120000069</v>
      </c>
      <c r="J1877" s="351">
        <f t="shared" si="237"/>
        <v>221.02088674400042</v>
      </c>
      <c r="K1877" s="635">
        <f>SUM('Employee Salary Payroll Tax '!I1879:K1879)</f>
        <v>24082.5</v>
      </c>
      <c r="L1877" s="635">
        <f>'Employee Salary Payroll Tax '!H1879</f>
        <v>0</v>
      </c>
      <c r="M1877" s="293">
        <f t="shared" si="240"/>
        <v>95543.44</v>
      </c>
      <c r="N1877" s="359">
        <f t="shared" si="238"/>
        <v>44.494826999628138</v>
      </c>
      <c r="O1877" s="331"/>
      <c r="P1877" s="61"/>
      <c r="Q1877" s="294"/>
      <c r="R1877" s="292"/>
      <c r="S1877" s="291"/>
    </row>
    <row r="1878" spans="1:19" ht="14.4">
      <c r="A1878" s="36">
        <f t="shared" si="233"/>
        <v>555</v>
      </c>
      <c r="B1878" s="526"/>
      <c r="C1878" s="36" t="str">
        <f>VLOOKUP('Employee Salary Payroll Tax '!B1880,'Employee Salary Payroll Tax '!$D$1:$E$7,2,FALSE)</f>
        <v>UA</v>
      </c>
      <c r="D1878" s="61">
        <f t="shared" si="234"/>
        <v>0.03</v>
      </c>
      <c r="E1878" s="351">
        <f>'Employee Salary Payroll Tax '!N1880</f>
        <v>73132.22</v>
      </c>
      <c r="F1878" s="351">
        <f t="shared" si="235"/>
        <v>75326.186600000001</v>
      </c>
      <c r="G1878" s="352"/>
      <c r="H1878" s="351">
        <f t="shared" si="239"/>
        <v>54067.78</v>
      </c>
      <c r="I1878" s="351">
        <f t="shared" si="236"/>
        <v>2193.9665999999997</v>
      </c>
      <c r="J1878" s="351">
        <f t="shared" si="237"/>
        <v>136.02592919999998</v>
      </c>
      <c r="K1878" s="635">
        <f>SUM('Employee Salary Payroll Tax '!I1880:K1880)</f>
        <v>67167.28</v>
      </c>
      <c r="L1878" s="635">
        <f>'Employee Salary Payroll Tax '!H1880</f>
        <v>1634.25</v>
      </c>
      <c r="M1878" s="293">
        <f t="shared" si="240"/>
        <v>4330.6900000000023</v>
      </c>
      <c r="N1878" s="359">
        <f t="shared" si="238"/>
        <v>124.93114079829169</v>
      </c>
      <c r="O1878" s="331"/>
      <c r="P1878" s="61"/>
      <c r="Q1878" s="294"/>
      <c r="R1878" s="292"/>
      <c r="S1878" s="291"/>
    </row>
    <row r="1879" spans="1:19" ht="14.4">
      <c r="A1879" s="36">
        <f t="shared" si="233"/>
        <v>556</v>
      </c>
      <c r="B1879" s="526"/>
      <c r="C1879" s="36" t="str">
        <f>VLOOKUP('Employee Salary Payroll Tax '!B1881,'Employee Salary Payroll Tax '!$D$1:$E$7,2,FALSE)</f>
        <v>UA</v>
      </c>
      <c r="D1879" s="61">
        <f t="shared" si="234"/>
        <v>0.03</v>
      </c>
      <c r="E1879" s="351">
        <f>'Employee Salary Payroll Tax '!N1881</f>
        <v>763.1</v>
      </c>
      <c r="F1879" s="351">
        <f t="shared" si="235"/>
        <v>785.99300000000005</v>
      </c>
      <c r="G1879" s="352"/>
      <c r="H1879" s="351">
        <f t="shared" si="239"/>
        <v>126436.9</v>
      </c>
      <c r="I1879" s="351">
        <f t="shared" si="236"/>
        <v>22.893000000000029</v>
      </c>
      <c r="J1879" s="351">
        <f t="shared" si="237"/>
        <v>1.4193660000000019</v>
      </c>
      <c r="K1879" s="635">
        <f>SUM('Employee Salary Payroll Tax '!I1881:K1881)</f>
        <v>-6.25</v>
      </c>
      <c r="L1879" s="635">
        <f>'Employee Salary Payroll Tax '!H1881</f>
        <v>-0.02</v>
      </c>
      <c r="M1879" s="293">
        <f t="shared" si="240"/>
        <v>769.37</v>
      </c>
      <c r="N1879" s="359">
        <f t="shared" si="238"/>
        <v>-1.1624999984766102E-2</v>
      </c>
      <c r="O1879" s="331"/>
      <c r="P1879" s="61"/>
      <c r="Q1879" s="294"/>
      <c r="R1879" s="292"/>
      <c r="S1879" s="291"/>
    </row>
    <row r="1880" spans="1:19" ht="14.4">
      <c r="A1880" s="36">
        <f t="shared" si="233"/>
        <v>557</v>
      </c>
      <c r="B1880" s="526"/>
      <c r="C1880" s="36" t="str">
        <f>VLOOKUP('Employee Salary Payroll Tax '!B1882,'Employee Salary Payroll Tax '!$D$1:$E$7,2,FALSE)</f>
        <v>UA</v>
      </c>
      <c r="D1880" s="61">
        <f t="shared" si="234"/>
        <v>0.03</v>
      </c>
      <c r="E1880" s="351">
        <f>'Employee Salary Payroll Tax '!N1882</f>
        <v>40323.78</v>
      </c>
      <c r="F1880" s="351">
        <f t="shared" si="235"/>
        <v>41533.493399999999</v>
      </c>
      <c r="G1880" s="352"/>
      <c r="H1880" s="351">
        <f t="shared" si="239"/>
        <v>86876.22</v>
      </c>
      <c r="I1880" s="351">
        <f t="shared" si="236"/>
        <v>1209.7134000000005</v>
      </c>
      <c r="J1880" s="351">
        <f t="shared" si="237"/>
        <v>75.002230800000035</v>
      </c>
      <c r="K1880" s="635">
        <f>SUM('Employee Salary Payroll Tax '!I1882:K1882)</f>
        <v>19845.05</v>
      </c>
      <c r="L1880" s="635">
        <f>'Employee Salary Payroll Tax '!H1882</f>
        <v>101.11</v>
      </c>
      <c r="M1880" s="293">
        <f t="shared" si="240"/>
        <v>20377.62</v>
      </c>
      <c r="N1880" s="359">
        <f t="shared" si="238"/>
        <v>36.911792999084632</v>
      </c>
      <c r="O1880" s="331"/>
      <c r="P1880" s="61"/>
      <c r="Q1880" s="294"/>
      <c r="R1880" s="292"/>
      <c r="S1880" s="291"/>
    </row>
    <row r="1881" spans="1:19" ht="14.4">
      <c r="A1881" s="36">
        <f t="shared" si="233"/>
        <v>558</v>
      </c>
      <c r="B1881" s="526"/>
      <c r="C1881" s="36" t="str">
        <f>VLOOKUP('Employee Salary Payroll Tax '!B1883,'Employee Salary Payroll Tax '!$D$1:$E$7,2,FALSE)</f>
        <v>IBEW</v>
      </c>
      <c r="D1881" s="61">
        <f t="shared" si="234"/>
        <v>6.875E-3</v>
      </c>
      <c r="E1881" s="351">
        <f>'Employee Salary Payroll Tax '!N1883</f>
        <v>111759.17</v>
      </c>
      <c r="F1881" s="351">
        <f t="shared" si="235"/>
        <v>112527.51429374999</v>
      </c>
      <c r="G1881" s="352"/>
      <c r="H1881" s="351">
        <f t="shared" si="239"/>
        <v>15440.830000000002</v>
      </c>
      <c r="I1881" s="351">
        <f t="shared" si="236"/>
        <v>768.34429374999308</v>
      </c>
      <c r="J1881" s="351">
        <f t="shared" si="237"/>
        <v>47.637346212499573</v>
      </c>
      <c r="K1881" s="635">
        <f>SUM('Employee Salary Payroll Tax '!I1883:K1883)</f>
        <v>20403.52</v>
      </c>
      <c r="L1881" s="635">
        <f>'Employee Salary Payroll Tax '!H1883</f>
        <v>0</v>
      </c>
      <c r="M1881" s="293">
        <f t="shared" si="240"/>
        <v>91355.65</v>
      </c>
      <c r="N1881" s="359">
        <f t="shared" si="238"/>
        <v>8.6970003999221035</v>
      </c>
      <c r="O1881" s="331"/>
      <c r="P1881" s="61"/>
      <c r="Q1881" s="294"/>
      <c r="R1881" s="292"/>
      <c r="S1881" s="291"/>
    </row>
    <row r="1882" spans="1:19" ht="14.4">
      <c r="A1882" s="36">
        <f t="shared" si="233"/>
        <v>559</v>
      </c>
      <c r="B1882" s="526"/>
      <c r="C1882" s="36" t="str">
        <f>VLOOKUP('Employee Salary Payroll Tax '!B1884,'Employee Salary Payroll Tax '!$D$1:$E$7,2,FALSE)</f>
        <v>NonUnion</v>
      </c>
      <c r="D1882" s="61">
        <f t="shared" si="234"/>
        <v>2.98E-2</v>
      </c>
      <c r="E1882" s="351">
        <f>'Employee Salary Payroll Tax '!N1884</f>
        <v>86405.73</v>
      </c>
      <c r="F1882" s="351">
        <f t="shared" si="235"/>
        <v>88980.620754000003</v>
      </c>
      <c r="G1882" s="352"/>
      <c r="H1882" s="351">
        <f t="shared" si="239"/>
        <v>40794.270000000004</v>
      </c>
      <c r="I1882" s="351">
        <f t="shared" si="236"/>
        <v>2574.8907540000073</v>
      </c>
      <c r="J1882" s="351">
        <f t="shared" si="237"/>
        <v>159.64322674800044</v>
      </c>
      <c r="K1882" s="635">
        <f>SUM('Employee Salary Payroll Tax '!I1884:K1884)</f>
        <v>41983.109999999993</v>
      </c>
      <c r="L1882" s="635">
        <f>'Employee Salary Payroll Tax '!H1884</f>
        <v>0</v>
      </c>
      <c r="M1882" s="293">
        <f t="shared" si="240"/>
        <v>44422.62</v>
      </c>
      <c r="N1882" s="359">
        <f t="shared" si="238"/>
        <v>77.567994035102501</v>
      </c>
      <c r="O1882" s="331"/>
      <c r="P1882" s="61"/>
      <c r="Q1882" s="294"/>
      <c r="R1882" s="292"/>
      <c r="S1882" s="291"/>
    </row>
    <row r="1883" spans="1:19" ht="14.4">
      <c r="A1883" s="36">
        <f t="shared" si="233"/>
        <v>560</v>
      </c>
      <c r="B1883" s="526"/>
      <c r="C1883" s="36" t="str">
        <f>VLOOKUP('Employee Salary Payroll Tax '!B1885,'Employee Salary Payroll Tax '!$D$1:$E$7,2,FALSE)</f>
        <v>NonUnion</v>
      </c>
      <c r="D1883" s="61">
        <f t="shared" si="234"/>
        <v>2.98E-2</v>
      </c>
      <c r="E1883" s="351">
        <f>'Employee Salary Payroll Tax '!N1885</f>
        <v>58887.26</v>
      </c>
      <c r="F1883" s="351">
        <f t="shared" si="235"/>
        <v>60642.100348000007</v>
      </c>
      <c r="G1883" s="352"/>
      <c r="H1883" s="351">
        <f t="shared" si="239"/>
        <v>68312.739999999991</v>
      </c>
      <c r="I1883" s="351">
        <f t="shared" si="236"/>
        <v>1754.8403480000052</v>
      </c>
      <c r="J1883" s="351">
        <f t="shared" si="237"/>
        <v>108.80010157600032</v>
      </c>
      <c r="K1883" s="635">
        <f>SUM('Employee Salary Payroll Tax '!I1885:K1885)</f>
        <v>52618.03</v>
      </c>
      <c r="L1883" s="635">
        <f>'Employee Salary Payroll Tax '!H1885</f>
        <v>0</v>
      </c>
      <c r="M1883" s="293">
        <f t="shared" si="240"/>
        <v>6269.2300000000032</v>
      </c>
      <c r="N1883" s="359">
        <f t="shared" si="238"/>
        <v>97.217072226349373</v>
      </c>
      <c r="O1883" s="331"/>
      <c r="P1883" s="61"/>
      <c r="Q1883" s="294"/>
      <c r="R1883" s="292"/>
      <c r="S1883" s="291"/>
    </row>
    <row r="1884" spans="1:19" ht="14.4">
      <c r="A1884" s="36">
        <f t="shared" si="233"/>
        <v>561</v>
      </c>
      <c r="B1884" s="526"/>
      <c r="C1884" s="36" t="str">
        <f>VLOOKUP('Employee Salary Payroll Tax '!B1886,'Employee Salary Payroll Tax '!$D$1:$E$7,2,FALSE)</f>
        <v>NonUnion</v>
      </c>
      <c r="D1884" s="61">
        <f t="shared" si="234"/>
        <v>2.98E-2</v>
      </c>
      <c r="E1884" s="351">
        <f>'Employee Salary Payroll Tax '!N1886</f>
        <v>52381.03</v>
      </c>
      <c r="F1884" s="351">
        <f t="shared" si="235"/>
        <v>53941.984693999999</v>
      </c>
      <c r="G1884" s="352"/>
      <c r="H1884" s="351">
        <f t="shared" si="239"/>
        <v>74818.97</v>
      </c>
      <c r="I1884" s="351">
        <f t="shared" si="236"/>
        <v>1560.954694</v>
      </c>
      <c r="J1884" s="351">
        <f t="shared" si="237"/>
        <v>96.779191028</v>
      </c>
      <c r="K1884" s="635">
        <f>SUM('Employee Salary Payroll Tax '!I1886:K1886)</f>
        <v>1441.43</v>
      </c>
      <c r="L1884" s="635">
        <f>'Employee Salary Payroll Tax '!H1886</f>
        <v>274.52999999999997</v>
      </c>
      <c r="M1884" s="293">
        <f t="shared" si="240"/>
        <v>50665.07</v>
      </c>
      <c r="N1884" s="359">
        <f t="shared" si="238"/>
        <v>2.6631860679491575</v>
      </c>
      <c r="O1884" s="331"/>
      <c r="P1884" s="61"/>
      <c r="Q1884" s="294"/>
      <c r="R1884" s="292"/>
      <c r="S1884" s="291"/>
    </row>
    <row r="1885" spans="1:19" ht="14.4">
      <c r="A1885" s="36">
        <f t="shared" si="233"/>
        <v>562</v>
      </c>
      <c r="B1885" s="526"/>
      <c r="C1885" s="36" t="str">
        <f>VLOOKUP('Employee Salary Payroll Tax '!B1887,'Employee Salary Payroll Tax '!$D$1:$E$7,2,FALSE)</f>
        <v>IBEW</v>
      </c>
      <c r="D1885" s="61">
        <f t="shared" si="234"/>
        <v>6.875E-3</v>
      </c>
      <c r="E1885" s="351">
        <f>'Employee Salary Payroll Tax '!N1887</f>
        <v>45381.54</v>
      </c>
      <c r="F1885" s="351">
        <f t="shared" si="235"/>
        <v>45693.538087499997</v>
      </c>
      <c r="G1885" s="352"/>
      <c r="H1885" s="351">
        <f t="shared" si="239"/>
        <v>81818.459999999992</v>
      </c>
      <c r="I1885" s="351">
        <f t="shared" si="236"/>
        <v>311.99808749999647</v>
      </c>
      <c r="J1885" s="351">
        <f t="shared" si="237"/>
        <v>19.343881424999783</v>
      </c>
      <c r="K1885" s="635">
        <f>SUM('Employee Salary Payroll Tax '!I1887:K1887)</f>
        <v>45381.54</v>
      </c>
      <c r="L1885" s="635">
        <f>'Employee Salary Payroll Tax '!H1887</f>
        <v>0</v>
      </c>
      <c r="M1885" s="293">
        <f t="shared" si="240"/>
        <v>0</v>
      </c>
      <c r="N1885" s="359">
        <f t="shared" si="238"/>
        <v>19.343881424573532</v>
      </c>
      <c r="O1885" s="331"/>
      <c r="P1885" s="61"/>
      <c r="Q1885" s="294"/>
      <c r="R1885" s="292"/>
      <c r="S1885" s="291"/>
    </row>
    <row r="1886" spans="1:19" ht="14.4">
      <c r="A1886" s="36">
        <f t="shared" si="233"/>
        <v>563</v>
      </c>
      <c r="B1886" s="526"/>
      <c r="C1886" s="36" t="str">
        <f>VLOOKUP('Employee Salary Payroll Tax '!B1888,'Employee Salary Payroll Tax '!$D$1:$E$7,2,FALSE)</f>
        <v>NonUnion</v>
      </c>
      <c r="D1886" s="61">
        <f t="shared" si="234"/>
        <v>2.98E-2</v>
      </c>
      <c r="E1886" s="351">
        <f>'Employee Salary Payroll Tax '!N1888</f>
        <v>112607.36</v>
      </c>
      <c r="F1886" s="351">
        <f t="shared" si="235"/>
        <v>115963.059328</v>
      </c>
      <c r="G1886" s="352"/>
      <c r="H1886" s="351">
        <f t="shared" si="239"/>
        <v>14592.64</v>
      </c>
      <c r="I1886" s="351">
        <f t="shared" si="236"/>
        <v>3355.6993280000024</v>
      </c>
      <c r="J1886" s="351">
        <f t="shared" si="237"/>
        <v>208.05335833600014</v>
      </c>
      <c r="K1886" s="635">
        <f>SUM('Employee Salary Payroll Tax '!I1888:K1888)</f>
        <v>97176.569999999992</v>
      </c>
      <c r="L1886" s="635">
        <f>'Employee Salary Payroll Tax '!H1888</f>
        <v>0</v>
      </c>
      <c r="M1886" s="293">
        <f t="shared" si="240"/>
        <v>15430.790000000008</v>
      </c>
      <c r="N1886" s="359">
        <f t="shared" si="238"/>
        <v>179.5434307304057</v>
      </c>
      <c r="O1886" s="331"/>
      <c r="P1886" s="61"/>
      <c r="Q1886" s="294"/>
      <c r="R1886" s="292"/>
      <c r="S1886" s="291"/>
    </row>
    <row r="1887" spans="1:19" ht="14.4">
      <c r="A1887" s="36">
        <f t="shared" si="233"/>
        <v>564</v>
      </c>
      <c r="B1887" s="526"/>
      <c r="C1887" s="36" t="str">
        <f>VLOOKUP('Employee Salary Payroll Tax '!B1889,'Employee Salary Payroll Tax '!$D$1:$E$7,2,FALSE)</f>
        <v>NonUnion</v>
      </c>
      <c r="D1887" s="61">
        <f t="shared" si="234"/>
        <v>2.98E-2</v>
      </c>
      <c r="E1887" s="351">
        <f>'Employee Salary Payroll Tax '!N1889</f>
        <v>64082.3</v>
      </c>
      <c r="F1887" s="351">
        <f t="shared" si="235"/>
        <v>65991.952540000013</v>
      </c>
      <c r="G1887" s="352"/>
      <c r="H1887" s="351">
        <f t="shared" si="239"/>
        <v>63117.7</v>
      </c>
      <c r="I1887" s="351">
        <f t="shared" si="236"/>
        <v>1909.65254000001</v>
      </c>
      <c r="J1887" s="351">
        <f t="shared" si="237"/>
        <v>118.39845748000062</v>
      </c>
      <c r="K1887" s="635">
        <f>SUM('Employee Salary Payroll Tax '!I1889:K1889)</f>
        <v>603.73</v>
      </c>
      <c r="L1887" s="635">
        <f>'Employee Salary Payroll Tax '!H1889</f>
        <v>0</v>
      </c>
      <c r="M1887" s="293">
        <f t="shared" si="240"/>
        <v>63478.57</v>
      </c>
      <c r="N1887" s="359">
        <f t="shared" si="238"/>
        <v>1.1154515479825993</v>
      </c>
      <c r="O1887" s="331"/>
      <c r="P1887" s="61"/>
      <c r="Q1887" s="294"/>
      <c r="R1887" s="292"/>
      <c r="S1887" s="291"/>
    </row>
    <row r="1888" spans="1:19" ht="14.4">
      <c r="A1888" s="36">
        <f t="shared" si="233"/>
        <v>565</v>
      </c>
      <c r="B1888" s="526"/>
      <c r="C1888" s="36" t="str">
        <f>VLOOKUP('Employee Salary Payroll Tax '!B1890,'Employee Salary Payroll Tax '!$D$1:$E$7,2,FALSE)</f>
        <v>NonUnion</v>
      </c>
      <c r="D1888" s="61">
        <f t="shared" si="234"/>
        <v>2.98E-2</v>
      </c>
      <c r="E1888" s="351">
        <f>'Employee Salary Payroll Tax '!N1890</f>
        <v>57745.4</v>
      </c>
      <c r="F1888" s="351">
        <f t="shared" si="235"/>
        <v>59466.212920000005</v>
      </c>
      <c r="G1888" s="352"/>
      <c r="H1888" s="351">
        <f t="shared" si="239"/>
        <v>69454.600000000006</v>
      </c>
      <c r="I1888" s="351">
        <f t="shared" si="236"/>
        <v>1720.8129200000039</v>
      </c>
      <c r="J1888" s="351">
        <f t="shared" si="237"/>
        <v>106.69040104000024</v>
      </c>
      <c r="K1888" s="635">
        <f>SUM('Employee Salary Payroll Tax '!I1890:K1890)</f>
        <v>57745.4</v>
      </c>
      <c r="L1888" s="635">
        <f>'Employee Salary Payroll Tax '!H1890</f>
        <v>0</v>
      </c>
      <c r="M1888" s="293">
        <f t="shared" si="240"/>
        <v>0</v>
      </c>
      <c r="N1888" s="359">
        <f t="shared" si="238"/>
        <v>106.69040103815264</v>
      </c>
      <c r="O1888" s="331"/>
      <c r="P1888" s="61"/>
      <c r="Q1888" s="294"/>
      <c r="R1888" s="292"/>
      <c r="S1888" s="291"/>
    </row>
    <row r="1889" spans="1:19" ht="14.4">
      <c r="A1889" s="36">
        <f t="shared" si="233"/>
        <v>566</v>
      </c>
      <c r="B1889" s="526"/>
      <c r="C1889" s="36" t="str">
        <f>VLOOKUP('Employee Salary Payroll Tax '!B1891,'Employee Salary Payroll Tax '!$D$1:$E$7,2,FALSE)</f>
        <v>NonUnion</v>
      </c>
      <c r="D1889" s="61">
        <f t="shared" si="234"/>
        <v>2.98E-2</v>
      </c>
      <c r="E1889" s="351">
        <f>'Employee Salary Payroll Tax '!N1891</f>
        <v>70747.179999999993</v>
      </c>
      <c r="F1889" s="351">
        <f t="shared" si="235"/>
        <v>72855.445963999999</v>
      </c>
      <c r="G1889" s="352"/>
      <c r="H1889" s="351">
        <f t="shared" si="239"/>
        <v>56452.820000000007</v>
      </c>
      <c r="I1889" s="351">
        <f t="shared" si="236"/>
        <v>2108.2659640000056</v>
      </c>
      <c r="J1889" s="351">
        <f t="shared" si="237"/>
        <v>130.71248976800035</v>
      </c>
      <c r="K1889" s="635">
        <f>SUM('Employee Salary Payroll Tax '!I1891:K1891)</f>
        <v>3339.2199999999993</v>
      </c>
      <c r="L1889" s="635">
        <f>'Employee Salary Payroll Tax '!H1891</f>
        <v>0</v>
      </c>
      <c r="M1889" s="293">
        <f t="shared" si="240"/>
        <v>67407.959999999992</v>
      </c>
      <c r="N1889" s="359">
        <f t="shared" si="238"/>
        <v>6.1695428719128111</v>
      </c>
      <c r="O1889" s="331"/>
      <c r="P1889" s="61"/>
      <c r="Q1889" s="294"/>
      <c r="R1889" s="292"/>
      <c r="S1889" s="291"/>
    </row>
    <row r="1890" spans="1:19" ht="14.4">
      <c r="A1890" s="36">
        <f t="shared" si="233"/>
        <v>567</v>
      </c>
      <c r="B1890" s="526"/>
      <c r="C1890" s="36" t="str">
        <f>VLOOKUP('Employee Salary Payroll Tax '!B1892,'Employee Salary Payroll Tax '!$D$1:$E$7,2,FALSE)</f>
        <v>NonUnion</v>
      </c>
      <c r="D1890" s="61">
        <f t="shared" si="234"/>
        <v>2.98E-2</v>
      </c>
      <c r="E1890" s="351">
        <f>'Employee Salary Payroll Tax '!N1892</f>
        <v>80955.64</v>
      </c>
      <c r="F1890" s="351">
        <f t="shared" si="235"/>
        <v>83368.118071999997</v>
      </c>
      <c r="G1890" s="352"/>
      <c r="H1890" s="351">
        <f t="shared" si="239"/>
        <v>46244.36</v>
      </c>
      <c r="I1890" s="351">
        <f t="shared" si="236"/>
        <v>2412.4780719999981</v>
      </c>
      <c r="J1890" s="351">
        <f t="shared" si="237"/>
        <v>149.57364046399988</v>
      </c>
      <c r="K1890" s="635">
        <f>SUM('Employee Salary Payroll Tax '!I1892:K1892)</f>
        <v>1740.67</v>
      </c>
      <c r="L1890" s="635">
        <f>'Employee Salary Payroll Tax '!H1892</f>
        <v>0</v>
      </c>
      <c r="M1890" s="293">
        <f t="shared" si="240"/>
        <v>79214.97</v>
      </c>
      <c r="N1890" s="359">
        <f t="shared" si="238"/>
        <v>3.2160618919602717</v>
      </c>
      <c r="O1890" s="331"/>
      <c r="P1890" s="61"/>
      <c r="Q1890" s="294"/>
      <c r="R1890" s="292"/>
      <c r="S1890" s="291"/>
    </row>
    <row r="1891" spans="1:19" ht="14.4">
      <c r="A1891" s="36">
        <f t="shared" si="233"/>
        <v>568</v>
      </c>
      <c r="B1891" s="526"/>
      <c r="C1891" s="36" t="str">
        <f>VLOOKUP('Employee Salary Payroll Tax '!B1893,'Employee Salary Payroll Tax '!$D$1:$E$7,2,FALSE)</f>
        <v>UA</v>
      </c>
      <c r="D1891" s="61">
        <f t="shared" si="234"/>
        <v>0.03</v>
      </c>
      <c r="E1891" s="351">
        <f>'Employee Salary Payroll Tax '!N1893</f>
        <v>80363.39</v>
      </c>
      <c r="F1891" s="351">
        <f t="shared" si="235"/>
        <v>82774.291700000002</v>
      </c>
      <c r="G1891" s="352"/>
      <c r="H1891" s="351">
        <f t="shared" si="239"/>
        <v>46836.61</v>
      </c>
      <c r="I1891" s="351">
        <f t="shared" si="236"/>
        <v>2410.9017000000022</v>
      </c>
      <c r="J1891" s="351">
        <f t="shared" si="237"/>
        <v>149.47590540000013</v>
      </c>
      <c r="K1891" s="635">
        <f>SUM('Employee Salary Payroll Tax '!I1893:K1893)</f>
        <v>68213.919999999998</v>
      </c>
      <c r="L1891" s="635">
        <f>'Employee Salary Payroll Tax '!H1893</f>
        <v>220.14</v>
      </c>
      <c r="M1891" s="293">
        <f t="shared" si="240"/>
        <v>11929.330000000002</v>
      </c>
      <c r="N1891" s="359">
        <f t="shared" si="238"/>
        <v>126.87789119842131</v>
      </c>
      <c r="O1891" s="331"/>
      <c r="P1891" s="61"/>
      <c r="Q1891" s="294"/>
      <c r="R1891" s="292"/>
      <c r="S1891" s="291"/>
    </row>
    <row r="1892" spans="1:19" ht="14.4">
      <c r="A1892" s="36">
        <f t="shared" si="233"/>
        <v>569</v>
      </c>
      <c r="B1892" s="526"/>
      <c r="C1892" s="36" t="str">
        <f>VLOOKUP('Employee Salary Payroll Tax '!B1894,'Employee Salary Payroll Tax '!$D$1:$E$7,2,FALSE)</f>
        <v>UA</v>
      </c>
      <c r="D1892" s="61">
        <f t="shared" si="234"/>
        <v>0.03</v>
      </c>
      <c r="E1892" s="351">
        <f>'Employee Salary Payroll Tax '!N1894</f>
        <v>76177.33</v>
      </c>
      <c r="F1892" s="351">
        <f t="shared" si="235"/>
        <v>78462.649900000004</v>
      </c>
      <c r="G1892" s="352"/>
      <c r="H1892" s="351">
        <f t="shared" si="239"/>
        <v>51022.67</v>
      </c>
      <c r="I1892" s="351">
        <f t="shared" si="236"/>
        <v>2285.3199000000022</v>
      </c>
      <c r="J1892" s="351">
        <f t="shared" si="237"/>
        <v>141.68983380000014</v>
      </c>
      <c r="K1892" s="635">
        <f>SUM('Employee Salary Payroll Tax '!I1894:K1894)</f>
        <v>68400.160000000003</v>
      </c>
      <c r="L1892" s="635">
        <f>'Employee Salary Payroll Tax '!H1894</f>
        <v>1360.72</v>
      </c>
      <c r="M1892" s="293">
        <f t="shared" si="240"/>
        <v>6416.449999999998</v>
      </c>
      <c r="N1892" s="359">
        <f t="shared" si="238"/>
        <v>127.22429759833003</v>
      </c>
      <c r="O1892" s="331"/>
      <c r="P1892" s="61"/>
      <c r="Q1892" s="294"/>
      <c r="R1892" s="292"/>
      <c r="S1892" s="291"/>
    </row>
    <row r="1893" spans="1:19" ht="14.4">
      <c r="A1893" s="36">
        <f t="shared" si="233"/>
        <v>570</v>
      </c>
      <c r="B1893" s="526"/>
      <c r="C1893" s="36" t="str">
        <f>VLOOKUP('Employee Salary Payroll Tax '!B1895,'Employee Salary Payroll Tax '!$D$1:$E$7,2,FALSE)</f>
        <v>NonUnion</v>
      </c>
      <c r="D1893" s="61">
        <f t="shared" si="234"/>
        <v>2.98E-2</v>
      </c>
      <c r="E1893" s="351">
        <f>'Employee Salary Payroll Tax '!N1895</f>
        <v>108091.8</v>
      </c>
      <c r="F1893" s="351">
        <f t="shared" si="235"/>
        <v>111312.93564000001</v>
      </c>
      <c r="G1893" s="352"/>
      <c r="H1893" s="351">
        <f t="shared" si="239"/>
        <v>19108.199999999997</v>
      </c>
      <c r="I1893" s="351">
        <f t="shared" si="236"/>
        <v>3221.1356400000077</v>
      </c>
      <c r="J1893" s="351">
        <f t="shared" si="237"/>
        <v>199.71040968000048</v>
      </c>
      <c r="K1893" s="635">
        <f>SUM('Employee Salary Payroll Tax '!I1895:K1895)</f>
        <v>29731.1</v>
      </c>
      <c r="L1893" s="635">
        <f>'Employee Salary Payroll Tax '!H1895</f>
        <v>0</v>
      </c>
      <c r="M1893" s="293">
        <f t="shared" si="240"/>
        <v>78360.700000000012</v>
      </c>
      <c r="N1893" s="359">
        <f t="shared" si="238"/>
        <v>54.931180359491933</v>
      </c>
      <c r="O1893" s="331"/>
      <c r="P1893" s="61"/>
      <c r="Q1893" s="294"/>
      <c r="R1893" s="292"/>
      <c r="S1893" s="291"/>
    </row>
    <row r="1894" spans="1:19" ht="14.4">
      <c r="A1894" s="36">
        <f t="shared" si="233"/>
        <v>571</v>
      </c>
      <c r="B1894" s="526"/>
      <c r="C1894" s="36" t="str">
        <f>VLOOKUP('Employee Salary Payroll Tax '!B1896,'Employee Salary Payroll Tax '!$D$1:$E$7,2,FALSE)</f>
        <v>UA</v>
      </c>
      <c r="D1894" s="61">
        <f t="shared" si="234"/>
        <v>0.03</v>
      </c>
      <c r="E1894" s="351">
        <f>'Employee Salary Payroll Tax '!N1896</f>
        <v>81945.509999999995</v>
      </c>
      <c r="F1894" s="351">
        <f t="shared" si="235"/>
        <v>84403.8753</v>
      </c>
      <c r="G1894" s="352"/>
      <c r="H1894" s="351">
        <f t="shared" si="239"/>
        <v>45254.490000000005</v>
      </c>
      <c r="I1894" s="351">
        <f t="shared" si="236"/>
        <v>2458.3653000000049</v>
      </c>
      <c r="J1894" s="351">
        <f t="shared" si="237"/>
        <v>152.4186486000003</v>
      </c>
      <c r="K1894" s="635">
        <f>SUM('Employee Salary Payroll Tax '!I1896:K1896)</f>
        <v>74203.98</v>
      </c>
      <c r="L1894" s="635">
        <f>'Employee Salary Payroll Tax '!H1896</f>
        <v>263.3</v>
      </c>
      <c r="M1894" s="293">
        <f t="shared" si="240"/>
        <v>7478.2299999999987</v>
      </c>
      <c r="N1894" s="359">
        <f t="shared" si="238"/>
        <v>138.01940279831598</v>
      </c>
      <c r="O1894" s="331"/>
      <c r="P1894" s="61"/>
      <c r="Q1894" s="294"/>
      <c r="R1894" s="292"/>
      <c r="S1894" s="291"/>
    </row>
    <row r="1895" spans="1:19" ht="14.4">
      <c r="A1895" s="36">
        <f t="shared" si="233"/>
        <v>572</v>
      </c>
      <c r="B1895" s="526"/>
      <c r="C1895" s="36" t="str">
        <f>VLOOKUP('Employee Salary Payroll Tax '!B1897,'Employee Salary Payroll Tax '!$D$1:$E$7,2,FALSE)</f>
        <v>NonUnion</v>
      </c>
      <c r="D1895" s="61">
        <f t="shared" si="234"/>
        <v>2.98E-2</v>
      </c>
      <c r="E1895" s="351">
        <f>'Employee Salary Payroll Tax '!N1897</f>
        <v>155862.63</v>
      </c>
      <c r="F1895" s="351">
        <f t="shared" si="235"/>
        <v>160507.33637400001</v>
      </c>
      <c r="G1895" s="352"/>
      <c r="H1895" s="351">
        <f t="shared" si="239"/>
        <v>0</v>
      </c>
      <c r="I1895" s="351">
        <f t="shared" si="236"/>
        <v>4644.7063740000012</v>
      </c>
      <c r="J1895" s="351">
        <f t="shared" si="237"/>
        <v>0</v>
      </c>
      <c r="K1895" s="635">
        <f>SUM('Employee Salary Payroll Tax '!I1897:K1897)</f>
        <v>64800.52</v>
      </c>
      <c r="L1895" s="635">
        <f>'Employee Salary Payroll Tax '!H1897</f>
        <v>0</v>
      </c>
      <c r="M1895" s="293">
        <f t="shared" si="240"/>
        <v>91062.110000000015</v>
      </c>
      <c r="N1895" s="359">
        <f t="shared" si="238"/>
        <v>0</v>
      </c>
      <c r="O1895" s="331"/>
      <c r="P1895" s="61"/>
      <c r="Q1895" s="294"/>
      <c r="R1895" s="292"/>
      <c r="S1895" s="291"/>
    </row>
    <row r="1896" spans="1:19" ht="14.4">
      <c r="A1896" s="36">
        <f t="shared" si="233"/>
        <v>573</v>
      </c>
      <c r="B1896" s="526"/>
      <c r="C1896" s="36" t="str">
        <f>VLOOKUP('Employee Salary Payroll Tax '!B1898,'Employee Salary Payroll Tax '!$D$1:$E$7,2,FALSE)</f>
        <v>IBEW</v>
      </c>
      <c r="D1896" s="61">
        <f t="shared" si="234"/>
        <v>6.875E-3</v>
      </c>
      <c r="E1896" s="351">
        <f>'Employee Salary Payroll Tax '!N1898</f>
        <v>61610.09</v>
      </c>
      <c r="F1896" s="351">
        <f t="shared" si="235"/>
        <v>62033.659368749992</v>
      </c>
      <c r="G1896" s="352"/>
      <c r="H1896" s="351">
        <f t="shared" si="239"/>
        <v>65589.91</v>
      </c>
      <c r="I1896" s="351">
        <f t="shared" si="236"/>
        <v>423.56936874999519</v>
      </c>
      <c r="J1896" s="351">
        <f t="shared" si="237"/>
        <v>26.261300862499702</v>
      </c>
      <c r="K1896" s="635">
        <f>SUM('Employee Salary Payroll Tax '!I1898:K1898)</f>
        <v>61610.09</v>
      </c>
      <c r="L1896" s="635">
        <f>'Employee Salary Payroll Tax '!H1898</f>
        <v>0</v>
      </c>
      <c r="M1896" s="293">
        <f t="shared" si="240"/>
        <v>0</v>
      </c>
      <c r="N1896" s="359">
        <f t="shared" si="238"/>
        <v>26.261300862073451</v>
      </c>
      <c r="O1896" s="331"/>
      <c r="P1896" s="61"/>
      <c r="Q1896" s="294"/>
      <c r="R1896" s="292"/>
      <c r="S1896" s="291"/>
    </row>
    <row r="1897" spans="1:19" ht="14.4">
      <c r="A1897" s="36">
        <f t="shared" si="233"/>
        <v>574</v>
      </c>
      <c r="B1897" s="526"/>
      <c r="C1897" s="36" t="str">
        <f>VLOOKUP('Employee Salary Payroll Tax '!B1899,'Employee Salary Payroll Tax '!$D$1:$E$7,2,FALSE)</f>
        <v>UA</v>
      </c>
      <c r="D1897" s="61">
        <f t="shared" si="234"/>
        <v>0.03</v>
      </c>
      <c r="E1897" s="351">
        <f>'Employee Salary Payroll Tax '!N1899</f>
        <v>51113.72</v>
      </c>
      <c r="F1897" s="351">
        <f t="shared" si="235"/>
        <v>52647.131600000001</v>
      </c>
      <c r="G1897" s="352"/>
      <c r="H1897" s="351">
        <f t="shared" si="239"/>
        <v>76086.28</v>
      </c>
      <c r="I1897" s="351">
        <f t="shared" si="236"/>
        <v>1533.4115999999995</v>
      </c>
      <c r="J1897" s="351">
        <f t="shared" si="237"/>
        <v>95.071519199999969</v>
      </c>
      <c r="K1897" s="635">
        <f>SUM('Employee Salary Payroll Tax '!I1899:K1899)</f>
        <v>27451.570000000003</v>
      </c>
      <c r="L1897" s="635">
        <f>'Employee Salary Payroll Tax '!H1899</f>
        <v>75.33</v>
      </c>
      <c r="M1897" s="293">
        <f t="shared" si="240"/>
        <v>23586.819999999996</v>
      </c>
      <c r="N1897" s="359">
        <f t="shared" si="238"/>
        <v>51.059920199001041</v>
      </c>
      <c r="O1897" s="331"/>
      <c r="P1897" s="61"/>
      <c r="Q1897" s="294"/>
      <c r="R1897" s="292"/>
      <c r="S1897" s="291"/>
    </row>
    <row r="1898" spans="1:19" ht="14.4">
      <c r="A1898" s="36">
        <f t="shared" si="233"/>
        <v>575</v>
      </c>
      <c r="B1898" s="526"/>
      <c r="C1898" s="36" t="str">
        <f>VLOOKUP('Employee Salary Payroll Tax '!B1900,'Employee Salary Payroll Tax '!$D$1:$E$7,2,FALSE)</f>
        <v>NonUnion</v>
      </c>
      <c r="D1898" s="61">
        <f t="shared" si="234"/>
        <v>2.98E-2</v>
      </c>
      <c r="E1898" s="351">
        <f>'Employee Salary Payroll Tax '!N1900</f>
        <v>5056.8500000000004</v>
      </c>
      <c r="F1898" s="351">
        <f t="shared" si="235"/>
        <v>5207.5441300000002</v>
      </c>
      <c r="G1898" s="352"/>
      <c r="H1898" s="351">
        <f t="shared" si="239"/>
        <v>122143.15</v>
      </c>
      <c r="I1898" s="351">
        <f t="shared" si="236"/>
        <v>150.69412999999986</v>
      </c>
      <c r="J1898" s="351">
        <f t="shared" si="237"/>
        <v>9.3430360599999904</v>
      </c>
      <c r="K1898" s="635">
        <f>SUM('Employee Salary Payroll Tax '!I1900:K1900)</f>
        <v>1656.8000000000002</v>
      </c>
      <c r="L1898" s="635">
        <f>'Employee Salary Payroll Tax '!H1900</f>
        <v>0</v>
      </c>
      <c r="M1898" s="293">
        <f t="shared" si="240"/>
        <v>3400.05</v>
      </c>
      <c r="N1898" s="359">
        <f t="shared" si="238"/>
        <v>3.0611036793946589</v>
      </c>
      <c r="O1898" s="331"/>
      <c r="P1898" s="61"/>
      <c r="Q1898" s="294"/>
      <c r="R1898" s="292"/>
      <c r="S1898" s="291"/>
    </row>
    <row r="1899" spans="1:19" ht="14.4">
      <c r="A1899" s="36">
        <f t="shared" si="233"/>
        <v>576</v>
      </c>
      <c r="B1899" s="526"/>
      <c r="C1899" s="36" t="str">
        <f>VLOOKUP('Employee Salary Payroll Tax '!B1901,'Employee Salary Payroll Tax '!$D$1:$E$7,2,FALSE)</f>
        <v>NonUnion</v>
      </c>
      <c r="D1899" s="61">
        <f t="shared" si="234"/>
        <v>2.98E-2</v>
      </c>
      <c r="E1899" s="351">
        <f>'Employee Salary Payroll Tax '!N1901</f>
        <v>81150.039999999994</v>
      </c>
      <c r="F1899" s="351">
        <f t="shared" si="235"/>
        <v>83568.311191999994</v>
      </c>
      <c r="G1899" s="352"/>
      <c r="H1899" s="351">
        <f t="shared" si="239"/>
        <v>46049.960000000006</v>
      </c>
      <c r="I1899" s="351">
        <f t="shared" si="236"/>
        <v>2418.2711920000002</v>
      </c>
      <c r="J1899" s="351">
        <f t="shared" si="237"/>
        <v>149.932813904</v>
      </c>
      <c r="K1899" s="635">
        <f>SUM('Employee Salary Payroll Tax '!I1901:K1901)</f>
        <v>78243.399999999994</v>
      </c>
      <c r="L1899" s="635">
        <f>'Employee Salary Payroll Tax '!H1901</f>
        <v>0</v>
      </c>
      <c r="M1899" s="293">
        <f t="shared" si="240"/>
        <v>2906.6399999999994</v>
      </c>
      <c r="N1899" s="359">
        <f t="shared" si="238"/>
        <v>144.56250583821858</v>
      </c>
      <c r="O1899" s="331"/>
      <c r="P1899" s="61"/>
      <c r="Q1899" s="294"/>
      <c r="R1899" s="292"/>
      <c r="S1899" s="291"/>
    </row>
    <row r="1900" spans="1:19" ht="14.4">
      <c r="A1900" s="36">
        <f t="shared" si="233"/>
        <v>577</v>
      </c>
      <c r="B1900" s="526"/>
      <c r="C1900" s="36" t="str">
        <f>VLOOKUP('Employee Salary Payroll Tax '!B1902,'Employee Salary Payroll Tax '!$D$1:$E$7,2,FALSE)</f>
        <v>IBEW</v>
      </c>
      <c r="D1900" s="61">
        <f t="shared" si="234"/>
        <v>6.875E-3</v>
      </c>
      <c r="E1900" s="351">
        <f>'Employee Salary Payroll Tax '!N1902</f>
        <v>100442.73</v>
      </c>
      <c r="F1900" s="351">
        <f t="shared" si="235"/>
        <v>101133.27376874999</v>
      </c>
      <c r="G1900" s="352"/>
      <c r="H1900" s="351">
        <f t="shared" si="239"/>
        <v>26757.270000000004</v>
      </c>
      <c r="I1900" s="351">
        <f t="shared" si="236"/>
        <v>690.54376874999434</v>
      </c>
      <c r="J1900" s="351">
        <f t="shared" si="237"/>
        <v>42.813713662499651</v>
      </c>
      <c r="K1900" s="635">
        <f>SUM('Employee Salary Payroll Tax '!I1902:K1902)</f>
        <v>18732.3</v>
      </c>
      <c r="L1900" s="635">
        <f>'Employee Salary Payroll Tax '!H1902</f>
        <v>0</v>
      </c>
      <c r="M1900" s="293">
        <f t="shared" si="240"/>
        <v>81710.429999999993</v>
      </c>
      <c r="N1900" s="359">
        <f t="shared" si="238"/>
        <v>7.984642874920441</v>
      </c>
      <c r="O1900" s="331"/>
      <c r="P1900" s="61"/>
      <c r="Q1900" s="294"/>
      <c r="R1900" s="292"/>
      <c r="S1900" s="291"/>
    </row>
    <row r="1901" spans="1:19" ht="14.4">
      <c r="A1901" s="36">
        <f t="shared" ref="A1901:A1964" si="241">+A1900+1</f>
        <v>578</v>
      </c>
      <c r="B1901" s="526"/>
      <c r="C1901" s="36" t="str">
        <f>VLOOKUP('Employee Salary Payroll Tax '!B1903,'Employee Salary Payroll Tax '!$D$1:$E$7,2,FALSE)</f>
        <v>IBEW</v>
      </c>
      <c r="D1901" s="61">
        <f t="shared" si="234"/>
        <v>6.875E-3</v>
      </c>
      <c r="E1901" s="351">
        <f>'Employee Salary Payroll Tax '!N1903</f>
        <v>47319.519999999997</v>
      </c>
      <c r="F1901" s="351">
        <f t="shared" si="235"/>
        <v>47644.841699999997</v>
      </c>
      <c r="G1901" s="352"/>
      <c r="H1901" s="351">
        <f t="shared" si="239"/>
        <v>79880.48000000001</v>
      </c>
      <c r="I1901" s="351">
        <f t="shared" si="236"/>
        <v>325.32170000000042</v>
      </c>
      <c r="J1901" s="351">
        <f t="shared" si="237"/>
        <v>20.169945400000024</v>
      </c>
      <c r="K1901" s="635">
        <f>SUM('Employee Salary Payroll Tax '!I1903:K1903)</f>
        <v>44581.49</v>
      </c>
      <c r="L1901" s="635">
        <f>'Employee Salary Payroll Tax '!H1903</f>
        <v>0</v>
      </c>
      <c r="M1901" s="293">
        <f t="shared" si="240"/>
        <v>2738.0299999999988</v>
      </c>
      <c r="N1901" s="359">
        <f t="shared" si="238"/>
        <v>19.002860112098439</v>
      </c>
      <c r="O1901" s="331"/>
      <c r="P1901" s="61"/>
      <c r="Q1901" s="294"/>
      <c r="R1901" s="292"/>
      <c r="S1901" s="291"/>
    </row>
    <row r="1902" spans="1:19" ht="14.4">
      <c r="A1902" s="36">
        <f t="shared" si="241"/>
        <v>579</v>
      </c>
      <c r="B1902" s="526"/>
      <c r="C1902" s="36" t="str">
        <f>VLOOKUP('Employee Salary Payroll Tax '!B1904,'Employee Salary Payroll Tax '!$D$1:$E$7,2,FALSE)</f>
        <v>NonUnion</v>
      </c>
      <c r="D1902" s="61">
        <f t="shared" si="234"/>
        <v>2.98E-2</v>
      </c>
      <c r="E1902" s="351">
        <f>'Employee Salary Payroll Tax '!N1904</f>
        <v>6352.48</v>
      </c>
      <c r="F1902" s="351">
        <f t="shared" si="235"/>
        <v>6541.7839039999999</v>
      </c>
      <c r="G1902" s="352"/>
      <c r="H1902" s="351">
        <f t="shared" si="239"/>
        <v>120847.52</v>
      </c>
      <c r="I1902" s="351">
        <f t="shared" si="236"/>
        <v>189.30390400000033</v>
      </c>
      <c r="J1902" s="351">
        <f t="shared" si="237"/>
        <v>11.736842048000021</v>
      </c>
      <c r="K1902" s="635">
        <f>SUM('Employee Salary Payroll Tax '!I1904:K1904)</f>
        <v>38.64</v>
      </c>
      <c r="L1902" s="635">
        <f>'Employee Salary Payroll Tax '!H1904</f>
        <v>0</v>
      </c>
      <c r="M1902" s="293">
        <f t="shared" si="240"/>
        <v>6313.8399999999992</v>
      </c>
      <c r="N1902" s="359">
        <f t="shared" si="238"/>
        <v>7.1391263988761805E-2</v>
      </c>
      <c r="O1902" s="331"/>
      <c r="P1902" s="61"/>
      <c r="Q1902" s="294"/>
      <c r="R1902" s="292"/>
      <c r="S1902" s="291"/>
    </row>
    <row r="1903" spans="1:19" ht="14.4">
      <c r="A1903" s="36">
        <f t="shared" si="241"/>
        <v>580</v>
      </c>
      <c r="B1903" s="526"/>
      <c r="C1903" s="36" t="str">
        <f>VLOOKUP('Employee Salary Payroll Tax '!B1905,'Employee Salary Payroll Tax '!$D$1:$E$7,2,FALSE)</f>
        <v>NonUnion</v>
      </c>
      <c r="D1903" s="61">
        <f t="shared" si="234"/>
        <v>2.98E-2</v>
      </c>
      <c r="E1903" s="351">
        <f>'Employee Salary Payroll Tax '!N1905</f>
        <v>9637.92</v>
      </c>
      <c r="F1903" s="351">
        <f t="shared" si="235"/>
        <v>9925.130016000001</v>
      </c>
      <c r="G1903" s="352"/>
      <c r="H1903" s="351">
        <f t="shared" si="239"/>
        <v>117562.08</v>
      </c>
      <c r="I1903" s="351">
        <f t="shared" si="236"/>
        <v>287.21001600000091</v>
      </c>
      <c r="J1903" s="351">
        <f t="shared" si="237"/>
        <v>17.807020992000055</v>
      </c>
      <c r="K1903" s="635">
        <f>SUM('Employee Salary Payroll Tax '!I1905:K1905)</f>
        <v>2120.34</v>
      </c>
      <c r="L1903" s="635">
        <f>'Employee Salary Payroll Tax '!H1905</f>
        <v>0</v>
      </c>
      <c r="M1903" s="293">
        <f t="shared" si="240"/>
        <v>7517.58</v>
      </c>
      <c r="N1903" s="359">
        <f t="shared" si="238"/>
        <v>3.9175401835935406</v>
      </c>
      <c r="O1903" s="331"/>
      <c r="P1903" s="61"/>
      <c r="Q1903" s="294"/>
      <c r="R1903" s="292"/>
      <c r="S1903" s="291"/>
    </row>
    <row r="1904" spans="1:19" ht="14.4">
      <c r="A1904" s="36">
        <f t="shared" si="241"/>
        <v>581</v>
      </c>
      <c r="B1904" s="526"/>
      <c r="C1904" s="36" t="str">
        <f>VLOOKUP('Employee Salary Payroll Tax '!B1906,'Employee Salary Payroll Tax '!$D$1:$E$7,2,FALSE)</f>
        <v>NonUnion</v>
      </c>
      <c r="D1904" s="61">
        <f t="shared" si="234"/>
        <v>2.98E-2</v>
      </c>
      <c r="E1904" s="351">
        <f>'Employee Salary Payroll Tax '!N1906</f>
        <v>137161.42000000001</v>
      </c>
      <c r="F1904" s="351">
        <f t="shared" si="235"/>
        <v>141248.83031600001</v>
      </c>
      <c r="G1904" s="352"/>
      <c r="H1904" s="351">
        <f t="shared" si="239"/>
        <v>0</v>
      </c>
      <c r="I1904" s="351">
        <f t="shared" si="236"/>
        <v>4087.4103159999941</v>
      </c>
      <c r="J1904" s="351">
        <f t="shared" si="237"/>
        <v>0</v>
      </c>
      <c r="K1904" s="635">
        <f>SUM('Employee Salary Payroll Tax '!I1906:K1906)</f>
        <v>120963.44</v>
      </c>
      <c r="L1904" s="635">
        <f>'Employee Salary Payroll Tax '!H1906</f>
        <v>0</v>
      </c>
      <c r="M1904" s="293">
        <f t="shared" si="240"/>
        <v>16197.98000000001</v>
      </c>
      <c r="N1904" s="359">
        <f t="shared" si="238"/>
        <v>0</v>
      </c>
      <c r="O1904" s="331"/>
      <c r="P1904" s="61"/>
      <c r="Q1904" s="294"/>
      <c r="R1904" s="292"/>
      <c r="S1904" s="291"/>
    </row>
    <row r="1905" spans="1:19" ht="14.4">
      <c r="A1905" s="36">
        <f t="shared" si="241"/>
        <v>582</v>
      </c>
      <c r="B1905" s="526"/>
      <c r="C1905" s="36" t="str">
        <f>VLOOKUP('Employee Salary Payroll Tax '!B1907,'Employee Salary Payroll Tax '!$D$1:$E$7,2,FALSE)</f>
        <v>IBEW</v>
      </c>
      <c r="D1905" s="61">
        <f t="shared" si="234"/>
        <v>6.875E-3</v>
      </c>
      <c r="E1905" s="351">
        <f>'Employee Salary Payroll Tax '!N1907</f>
        <v>141288.13</v>
      </c>
      <c r="F1905" s="351">
        <f t="shared" si="235"/>
        <v>142259.48589375001</v>
      </c>
      <c r="G1905" s="352"/>
      <c r="H1905" s="351">
        <f t="shared" si="239"/>
        <v>0</v>
      </c>
      <c r="I1905" s="351">
        <f t="shared" si="236"/>
        <v>971.35589375000563</v>
      </c>
      <c r="J1905" s="351">
        <f t="shared" si="237"/>
        <v>0</v>
      </c>
      <c r="K1905" s="635">
        <f>SUM('Employee Salary Payroll Tax '!I1907:K1907)</f>
        <v>129614.11</v>
      </c>
      <c r="L1905" s="635">
        <f>'Employee Salary Payroll Tax '!H1907</f>
        <v>0</v>
      </c>
      <c r="M1905" s="293">
        <f t="shared" si="240"/>
        <v>11674.020000000004</v>
      </c>
      <c r="N1905" s="359">
        <f t="shared" si="238"/>
        <v>0</v>
      </c>
      <c r="O1905" s="331"/>
      <c r="P1905" s="61"/>
      <c r="Q1905" s="294"/>
      <c r="R1905" s="292"/>
      <c r="S1905" s="291"/>
    </row>
    <row r="1906" spans="1:19" ht="14.4">
      <c r="A1906" s="36">
        <f t="shared" si="241"/>
        <v>583</v>
      </c>
      <c r="B1906" s="526"/>
      <c r="C1906" s="36" t="str">
        <f>VLOOKUP('Employee Salary Payroll Tax '!B1908,'Employee Salary Payroll Tax '!$D$1:$E$7,2,FALSE)</f>
        <v>NonUnion</v>
      </c>
      <c r="D1906" s="61">
        <f t="shared" si="234"/>
        <v>2.98E-2</v>
      </c>
      <c r="E1906" s="351">
        <f>'Employee Salary Payroll Tax '!N1908</f>
        <v>39023.019999999997</v>
      </c>
      <c r="F1906" s="351">
        <f t="shared" si="235"/>
        <v>40185.905996000001</v>
      </c>
      <c r="G1906" s="352"/>
      <c r="H1906" s="351">
        <f t="shared" si="239"/>
        <v>88176.98000000001</v>
      </c>
      <c r="I1906" s="351">
        <f t="shared" si="236"/>
        <v>1162.8859960000045</v>
      </c>
      <c r="J1906" s="351">
        <f t="shared" si="237"/>
        <v>72.098931752000283</v>
      </c>
      <c r="K1906" s="635">
        <f>SUM('Employee Salary Payroll Tax '!I1908:K1908)</f>
        <v>37462.11</v>
      </c>
      <c r="L1906" s="635">
        <f>'Employee Salary Payroll Tax '!H1908</f>
        <v>0</v>
      </c>
      <c r="M1906" s="293">
        <f t="shared" si="240"/>
        <v>1560.9099999999962</v>
      </c>
      <c r="N1906" s="359">
        <f t="shared" si="238"/>
        <v>69.214994434226583</v>
      </c>
      <c r="O1906" s="331"/>
      <c r="P1906" s="61"/>
      <c r="Q1906" s="294"/>
      <c r="R1906" s="292"/>
      <c r="S1906" s="291"/>
    </row>
    <row r="1907" spans="1:19" ht="14.4">
      <c r="A1907" s="36">
        <f t="shared" si="241"/>
        <v>584</v>
      </c>
      <c r="B1907" s="526"/>
      <c r="C1907" s="36" t="str">
        <f>VLOOKUP('Employee Salary Payroll Tax '!B1909,'Employee Salary Payroll Tax '!$D$1:$E$7,2,FALSE)</f>
        <v>IBEW</v>
      </c>
      <c r="D1907" s="61">
        <f t="shared" si="234"/>
        <v>6.875E-3</v>
      </c>
      <c r="E1907" s="351">
        <f>'Employee Salary Payroll Tax '!N1909</f>
        <v>120097.75</v>
      </c>
      <c r="F1907" s="351">
        <f t="shared" si="235"/>
        <v>120923.42203125</v>
      </c>
      <c r="G1907" s="352"/>
      <c r="H1907" s="351">
        <f t="shared" si="239"/>
        <v>7102.25</v>
      </c>
      <c r="I1907" s="351">
        <f t="shared" si="236"/>
        <v>825.67203124999651</v>
      </c>
      <c r="J1907" s="351">
        <f t="shared" si="237"/>
        <v>51.191665937499785</v>
      </c>
      <c r="K1907" s="635">
        <f>SUM('Employee Salary Payroll Tax '!I1909:K1909)</f>
        <v>88460.47</v>
      </c>
      <c r="L1907" s="635">
        <f>'Employee Salary Payroll Tax '!H1909</f>
        <v>0</v>
      </c>
      <c r="M1907" s="293">
        <f t="shared" si="240"/>
        <v>31637.279999999999</v>
      </c>
      <c r="N1907" s="359">
        <f t="shared" si="238"/>
        <v>37.706275337185879</v>
      </c>
      <c r="O1907" s="331"/>
      <c r="P1907" s="61"/>
      <c r="Q1907" s="294"/>
      <c r="R1907" s="292"/>
      <c r="S1907" s="291"/>
    </row>
    <row r="1908" spans="1:19" ht="14.4">
      <c r="A1908" s="36">
        <f t="shared" si="241"/>
        <v>585</v>
      </c>
      <c r="B1908" s="526"/>
      <c r="C1908" s="36" t="str">
        <f>VLOOKUP('Employee Salary Payroll Tax '!B1910,'Employee Salary Payroll Tax '!$D$1:$E$7,2,FALSE)</f>
        <v>NonUnion</v>
      </c>
      <c r="D1908" s="61">
        <f t="shared" si="234"/>
        <v>2.98E-2</v>
      </c>
      <c r="E1908" s="351">
        <f>'Employee Salary Payroll Tax '!N1910</f>
        <v>100746.53</v>
      </c>
      <c r="F1908" s="351">
        <f t="shared" si="235"/>
        <v>103748.77659400001</v>
      </c>
      <c r="G1908" s="352"/>
      <c r="H1908" s="351">
        <f t="shared" si="239"/>
        <v>26453.47</v>
      </c>
      <c r="I1908" s="351">
        <f t="shared" si="236"/>
        <v>3002.2465940000111</v>
      </c>
      <c r="J1908" s="351">
        <f t="shared" si="237"/>
        <v>186.13928882800067</v>
      </c>
      <c r="K1908" s="635">
        <f>SUM('Employee Salary Payroll Tax '!I1910:K1910)</f>
        <v>72772.87000000001</v>
      </c>
      <c r="L1908" s="635">
        <f>'Employee Salary Payroll Tax '!H1910</f>
        <v>0</v>
      </c>
      <c r="M1908" s="293">
        <f t="shared" si="240"/>
        <v>27973.659999999989</v>
      </c>
      <c r="N1908" s="359">
        <f t="shared" si="238"/>
        <v>134.45515461066594</v>
      </c>
      <c r="O1908" s="331"/>
      <c r="P1908" s="61"/>
      <c r="Q1908" s="294"/>
      <c r="R1908" s="292"/>
      <c r="S1908" s="291"/>
    </row>
    <row r="1909" spans="1:19" ht="14.4">
      <c r="A1909" s="36">
        <f t="shared" si="241"/>
        <v>586</v>
      </c>
      <c r="B1909" s="526"/>
      <c r="C1909" s="36" t="str">
        <f>VLOOKUP('Employee Salary Payroll Tax '!B1911,'Employee Salary Payroll Tax '!$D$1:$E$7,2,FALSE)</f>
        <v>NonUnion</v>
      </c>
      <c r="D1909" s="61">
        <f t="shared" si="234"/>
        <v>2.98E-2</v>
      </c>
      <c r="E1909" s="351">
        <f>'Employee Salary Payroll Tax '!N1911</f>
        <v>90453.52</v>
      </c>
      <c r="F1909" s="351">
        <f t="shared" si="235"/>
        <v>93149.034896000012</v>
      </c>
      <c r="G1909" s="352"/>
      <c r="H1909" s="351">
        <f t="shared" si="239"/>
        <v>36746.479999999996</v>
      </c>
      <c r="I1909" s="351">
        <f t="shared" si="236"/>
        <v>2695.5148960000079</v>
      </c>
      <c r="J1909" s="351">
        <f t="shared" si="237"/>
        <v>167.12192355200048</v>
      </c>
      <c r="K1909" s="635">
        <f>SUM('Employee Salary Payroll Tax '!I1911:K1911)</f>
        <v>87910.21</v>
      </c>
      <c r="L1909" s="635">
        <f>'Employee Salary Payroll Tax '!H1911</f>
        <v>0</v>
      </c>
      <c r="M1909" s="293">
        <f t="shared" si="240"/>
        <v>2543.3099999999977</v>
      </c>
      <c r="N1909" s="359">
        <f t="shared" si="238"/>
        <v>162.42290399420483</v>
      </c>
      <c r="O1909" s="331"/>
      <c r="P1909" s="61"/>
      <c r="Q1909" s="294"/>
      <c r="R1909" s="292"/>
      <c r="S1909" s="291"/>
    </row>
    <row r="1910" spans="1:19" ht="14.4">
      <c r="A1910" s="36">
        <f t="shared" si="241"/>
        <v>587</v>
      </c>
      <c r="B1910" s="526"/>
      <c r="C1910" s="36" t="str">
        <f>VLOOKUP('Employee Salary Payroll Tax '!B1912,'Employee Salary Payroll Tax '!$D$1:$E$7,2,FALSE)</f>
        <v>NonUnion</v>
      </c>
      <c r="D1910" s="61">
        <f t="shared" si="234"/>
        <v>2.98E-2</v>
      </c>
      <c r="E1910" s="351">
        <f>'Employee Salary Payroll Tax '!N1912</f>
        <v>83591.63</v>
      </c>
      <c r="F1910" s="351">
        <f t="shared" si="235"/>
        <v>86082.660574000009</v>
      </c>
      <c r="G1910" s="352"/>
      <c r="H1910" s="351">
        <f t="shared" si="239"/>
        <v>43608.369999999995</v>
      </c>
      <c r="I1910" s="351">
        <f t="shared" si="236"/>
        <v>2491.030574000004</v>
      </c>
      <c r="J1910" s="351">
        <f t="shared" si="237"/>
        <v>154.44389558800026</v>
      </c>
      <c r="K1910" s="635">
        <f>SUM('Employee Salary Payroll Tax '!I1912:K1912)</f>
        <v>23303.11</v>
      </c>
      <c r="L1910" s="635">
        <f>'Employee Salary Payroll Tax '!H1912</f>
        <v>0</v>
      </c>
      <c r="M1910" s="293">
        <f t="shared" si="240"/>
        <v>60288.520000000004</v>
      </c>
      <c r="N1910" s="359">
        <f t="shared" si="238"/>
        <v>43.054826035485014</v>
      </c>
      <c r="O1910" s="331"/>
      <c r="P1910" s="61"/>
      <c r="Q1910" s="294"/>
      <c r="R1910" s="292"/>
      <c r="S1910" s="291"/>
    </row>
    <row r="1911" spans="1:19" ht="14.4">
      <c r="A1911" s="36">
        <f t="shared" si="241"/>
        <v>588</v>
      </c>
      <c r="B1911" s="526"/>
      <c r="C1911" s="36" t="str">
        <f>VLOOKUP('Employee Salary Payroll Tax '!B1913,'Employee Salary Payroll Tax '!$D$1:$E$7,2,FALSE)</f>
        <v>IBEW</v>
      </c>
      <c r="D1911" s="61">
        <f t="shared" si="234"/>
        <v>6.875E-3</v>
      </c>
      <c r="E1911" s="351">
        <f>'Employee Salary Payroll Tax '!N1913</f>
        <v>165735.43</v>
      </c>
      <c r="F1911" s="351">
        <f t="shared" si="235"/>
        <v>166874.86108124998</v>
      </c>
      <c r="G1911" s="352"/>
      <c r="H1911" s="351">
        <f t="shared" si="239"/>
        <v>0</v>
      </c>
      <c r="I1911" s="351">
        <f t="shared" si="236"/>
        <v>1139.4310812499898</v>
      </c>
      <c r="J1911" s="351">
        <f t="shared" si="237"/>
        <v>0</v>
      </c>
      <c r="K1911" s="635">
        <f>SUM('Employee Salary Payroll Tax '!I1913:K1913)</f>
        <v>147154.33000000002</v>
      </c>
      <c r="L1911" s="635">
        <f>'Employee Salary Payroll Tax '!H1913</f>
        <v>0</v>
      </c>
      <c r="M1911" s="293">
        <f t="shared" si="240"/>
        <v>18581.099999999977</v>
      </c>
      <c r="N1911" s="359">
        <f t="shared" si="238"/>
        <v>0</v>
      </c>
      <c r="O1911" s="331"/>
      <c r="P1911" s="61"/>
      <c r="Q1911" s="294"/>
      <c r="R1911" s="292"/>
      <c r="S1911" s="291"/>
    </row>
    <row r="1912" spans="1:19" ht="14.4">
      <c r="A1912" s="36">
        <f t="shared" si="241"/>
        <v>589</v>
      </c>
      <c r="B1912" s="526"/>
      <c r="C1912" s="36" t="str">
        <f>VLOOKUP('Employee Salary Payroll Tax '!B1914,'Employee Salary Payroll Tax '!$D$1:$E$7,2,FALSE)</f>
        <v>NonUnion</v>
      </c>
      <c r="D1912" s="61">
        <f t="shared" si="234"/>
        <v>2.98E-2</v>
      </c>
      <c r="E1912" s="351">
        <f>'Employee Salary Payroll Tax '!N1914</f>
        <v>56089.43</v>
      </c>
      <c r="F1912" s="351">
        <f t="shared" si="235"/>
        <v>57760.895014000002</v>
      </c>
      <c r="G1912" s="352"/>
      <c r="H1912" s="351">
        <f t="shared" si="239"/>
        <v>71110.570000000007</v>
      </c>
      <c r="I1912" s="351">
        <f t="shared" si="236"/>
        <v>1671.4650140000012</v>
      </c>
      <c r="J1912" s="351">
        <f t="shared" si="237"/>
        <v>103.63083086800007</v>
      </c>
      <c r="K1912" s="635">
        <f>SUM('Employee Salary Payroll Tax '!I1914:K1914)</f>
        <v>-92.51</v>
      </c>
      <c r="L1912" s="635">
        <f>'Employee Salary Payroll Tax '!H1914</f>
        <v>0</v>
      </c>
      <c r="M1912" s="293">
        <f t="shared" si="240"/>
        <v>56181.94</v>
      </c>
      <c r="N1912" s="359">
        <f t="shared" si="238"/>
        <v>-0.17092147599695282</v>
      </c>
      <c r="O1912" s="331"/>
      <c r="P1912" s="61"/>
      <c r="Q1912" s="294"/>
      <c r="R1912" s="292"/>
      <c r="S1912" s="291"/>
    </row>
    <row r="1913" spans="1:19" ht="14.4">
      <c r="A1913" s="36">
        <f t="shared" si="241"/>
        <v>590</v>
      </c>
      <c r="B1913" s="526"/>
      <c r="C1913" s="36" t="str">
        <f>VLOOKUP('Employee Salary Payroll Tax '!B1915,'Employee Salary Payroll Tax '!$D$1:$E$7,2,FALSE)</f>
        <v>NonUnion</v>
      </c>
      <c r="D1913" s="61">
        <f t="shared" si="234"/>
        <v>2.98E-2</v>
      </c>
      <c r="E1913" s="351">
        <f>'Employee Salary Payroll Tax '!N1915</f>
        <v>105162.9</v>
      </c>
      <c r="F1913" s="351">
        <f t="shared" si="235"/>
        <v>108296.75442</v>
      </c>
      <c r="G1913" s="352"/>
      <c r="H1913" s="351">
        <f t="shared" si="239"/>
        <v>22037.100000000006</v>
      </c>
      <c r="I1913" s="351">
        <f t="shared" si="236"/>
        <v>3133.8544200000033</v>
      </c>
      <c r="J1913" s="351">
        <f t="shared" si="237"/>
        <v>194.29897404000019</v>
      </c>
      <c r="K1913" s="635">
        <f>SUM('Employee Salary Payroll Tax '!I1915:K1915)</f>
        <v>16691.23</v>
      </c>
      <c r="L1913" s="635">
        <f>'Employee Salary Payroll Tax '!H1915</f>
        <v>0</v>
      </c>
      <c r="M1913" s="293">
        <f t="shared" si="240"/>
        <v>88471.67</v>
      </c>
      <c r="N1913" s="359">
        <f t="shared" si="238"/>
        <v>30.838716547706785</v>
      </c>
      <c r="O1913" s="331"/>
      <c r="P1913" s="61"/>
      <c r="Q1913" s="294"/>
      <c r="R1913" s="292"/>
      <c r="S1913" s="291"/>
    </row>
    <row r="1914" spans="1:19" ht="14.4">
      <c r="A1914" s="36">
        <f t="shared" si="241"/>
        <v>591</v>
      </c>
      <c r="B1914" s="526"/>
      <c r="C1914" s="36" t="str">
        <f>VLOOKUP('Employee Salary Payroll Tax '!B1916,'Employee Salary Payroll Tax '!$D$1:$E$7,2,FALSE)</f>
        <v>NonUnion</v>
      </c>
      <c r="D1914" s="61">
        <f t="shared" si="234"/>
        <v>2.98E-2</v>
      </c>
      <c r="E1914" s="351">
        <f>'Employee Salary Payroll Tax '!N1916</f>
        <v>43098.27</v>
      </c>
      <c r="F1914" s="351">
        <f t="shared" si="235"/>
        <v>44382.598445999996</v>
      </c>
      <c r="G1914" s="352"/>
      <c r="H1914" s="351">
        <f t="shared" si="239"/>
        <v>84101.73000000001</v>
      </c>
      <c r="I1914" s="351">
        <f t="shared" si="236"/>
        <v>1284.3284459999995</v>
      </c>
      <c r="J1914" s="351">
        <f t="shared" si="237"/>
        <v>79.628363651999976</v>
      </c>
      <c r="K1914" s="635">
        <f>SUM('Employee Salary Payroll Tax '!I1916:K1916)</f>
        <v>-98.21</v>
      </c>
      <c r="L1914" s="635">
        <f>'Employee Salary Payroll Tax '!H1916</f>
        <v>-4.2699999999999996</v>
      </c>
      <c r="M1914" s="293">
        <f t="shared" si="240"/>
        <v>43200.749999999993</v>
      </c>
      <c r="N1914" s="359">
        <f t="shared" si="238"/>
        <v>-0.18145279599578976</v>
      </c>
      <c r="O1914" s="331"/>
      <c r="P1914" s="61"/>
      <c r="Q1914" s="294"/>
      <c r="R1914" s="292"/>
      <c r="S1914" s="291"/>
    </row>
    <row r="1915" spans="1:19" ht="14.4">
      <c r="A1915" s="36">
        <f t="shared" si="241"/>
        <v>592</v>
      </c>
      <c r="B1915" s="526"/>
      <c r="C1915" s="36" t="str">
        <f>VLOOKUP('Employee Salary Payroll Tax '!B1917,'Employee Salary Payroll Tax '!$D$1:$E$7,2,FALSE)</f>
        <v>NonUnion</v>
      </c>
      <c r="D1915" s="61">
        <f t="shared" si="234"/>
        <v>2.98E-2</v>
      </c>
      <c r="E1915" s="351">
        <f>'Employee Salary Payroll Tax '!N1917</f>
        <v>129238.1</v>
      </c>
      <c r="F1915" s="351">
        <f t="shared" si="235"/>
        <v>133089.39538</v>
      </c>
      <c r="G1915" s="352"/>
      <c r="H1915" s="351">
        <f t="shared" si="239"/>
        <v>0</v>
      </c>
      <c r="I1915" s="351">
        <f t="shared" si="236"/>
        <v>3851.2953799999959</v>
      </c>
      <c r="J1915" s="351">
        <f t="shared" si="237"/>
        <v>0</v>
      </c>
      <c r="K1915" s="635">
        <f>SUM('Employee Salary Payroll Tax '!I1917:K1917)</f>
        <v>128794.4</v>
      </c>
      <c r="L1915" s="635">
        <f>'Employee Salary Payroll Tax '!H1917</f>
        <v>0</v>
      </c>
      <c r="M1915" s="293">
        <f t="shared" si="240"/>
        <v>443.70000000001164</v>
      </c>
      <c r="N1915" s="359">
        <f t="shared" si="238"/>
        <v>0</v>
      </c>
      <c r="O1915" s="331"/>
      <c r="P1915" s="61"/>
      <c r="Q1915" s="294"/>
      <c r="R1915" s="292"/>
      <c r="S1915" s="291"/>
    </row>
    <row r="1916" spans="1:19" ht="14.4">
      <c r="A1916" s="36">
        <f t="shared" si="241"/>
        <v>593</v>
      </c>
      <c r="B1916" s="526"/>
      <c r="C1916" s="36" t="str">
        <f>VLOOKUP('Employee Salary Payroll Tax '!B1918,'Employee Salary Payroll Tax '!$D$1:$E$7,2,FALSE)</f>
        <v>IBEW</v>
      </c>
      <c r="D1916" s="61">
        <f t="shared" si="234"/>
        <v>6.875E-3</v>
      </c>
      <c r="E1916" s="351">
        <f>'Employee Salary Payroll Tax '!N1918</f>
        <v>64226.61</v>
      </c>
      <c r="F1916" s="351">
        <f t="shared" si="235"/>
        <v>64668.167943749999</v>
      </c>
      <c r="G1916" s="352"/>
      <c r="H1916" s="351">
        <f t="shared" si="239"/>
        <v>62973.39</v>
      </c>
      <c r="I1916" s="351">
        <f t="shared" si="236"/>
        <v>441.55794374999823</v>
      </c>
      <c r="J1916" s="351">
        <f t="shared" si="237"/>
        <v>27.37659251249989</v>
      </c>
      <c r="K1916" s="635">
        <f>SUM('Employee Salary Payroll Tax '!I1918:K1918)</f>
        <v>64226.61</v>
      </c>
      <c r="L1916" s="635">
        <f>'Employee Salary Payroll Tax '!H1918</f>
        <v>0</v>
      </c>
      <c r="M1916" s="293">
        <f t="shared" si="240"/>
        <v>0</v>
      </c>
      <c r="N1916" s="359">
        <f t="shared" si="238"/>
        <v>27.376592512073639</v>
      </c>
      <c r="O1916" s="331"/>
      <c r="P1916" s="61"/>
      <c r="Q1916" s="294"/>
      <c r="R1916" s="292"/>
      <c r="S1916" s="291"/>
    </row>
    <row r="1917" spans="1:19" ht="14.4">
      <c r="A1917" s="36">
        <f t="shared" si="241"/>
        <v>594</v>
      </c>
      <c r="B1917" s="526"/>
      <c r="C1917" s="36" t="str">
        <f>VLOOKUP('Employee Salary Payroll Tax '!B1919,'Employee Salary Payroll Tax '!$D$1:$E$7,2,FALSE)</f>
        <v>IBEW</v>
      </c>
      <c r="D1917" s="61">
        <f t="shared" si="234"/>
        <v>6.875E-3</v>
      </c>
      <c r="E1917" s="351">
        <f>'Employee Salary Payroll Tax '!N1919</f>
        <v>40456.370000000003</v>
      </c>
      <c r="F1917" s="351">
        <f t="shared" si="235"/>
        <v>40734.507543749998</v>
      </c>
      <c r="G1917" s="352"/>
      <c r="H1917" s="351">
        <f t="shared" si="239"/>
        <v>86743.63</v>
      </c>
      <c r="I1917" s="351">
        <f t="shared" si="236"/>
        <v>278.13754374999553</v>
      </c>
      <c r="J1917" s="351">
        <f t="shared" si="237"/>
        <v>17.244527712499721</v>
      </c>
      <c r="K1917" s="635">
        <f>SUM('Employee Salary Payroll Tax '!I1919:K1919)</f>
        <v>40456.370000000003</v>
      </c>
      <c r="L1917" s="635">
        <f>'Employee Salary Payroll Tax '!H1919</f>
        <v>0</v>
      </c>
      <c r="M1917" s="293">
        <f t="shared" si="240"/>
        <v>0</v>
      </c>
      <c r="N1917" s="359">
        <f t="shared" si="238"/>
        <v>17.24452771207347</v>
      </c>
      <c r="O1917" s="331"/>
      <c r="P1917" s="61"/>
      <c r="Q1917" s="294"/>
      <c r="R1917" s="292"/>
      <c r="S1917" s="291"/>
    </row>
    <row r="1918" spans="1:19" ht="14.4">
      <c r="A1918" s="36">
        <f t="shared" si="241"/>
        <v>595</v>
      </c>
      <c r="B1918" s="526"/>
      <c r="C1918" s="36" t="str">
        <f>VLOOKUP('Employee Salary Payroll Tax '!B1920,'Employee Salary Payroll Tax '!$D$1:$E$7,2,FALSE)</f>
        <v>NonUnion</v>
      </c>
      <c r="D1918" s="61">
        <f t="shared" si="234"/>
        <v>2.98E-2</v>
      </c>
      <c r="E1918" s="351">
        <f>'Employee Salary Payroll Tax '!N1920</f>
        <v>23487.11</v>
      </c>
      <c r="F1918" s="351">
        <f t="shared" si="235"/>
        <v>24187.025878</v>
      </c>
      <c r="G1918" s="352"/>
      <c r="H1918" s="351">
        <f t="shared" si="239"/>
        <v>103712.89</v>
      </c>
      <c r="I1918" s="351">
        <f t="shared" si="236"/>
        <v>699.91587799999979</v>
      </c>
      <c r="J1918" s="351">
        <f t="shared" si="237"/>
        <v>43.394784435999988</v>
      </c>
      <c r="K1918" s="635">
        <f>SUM('Employee Salary Payroll Tax '!I1920:K1920)</f>
        <v>-1.6800000000000004</v>
      </c>
      <c r="L1918" s="635">
        <f>'Employee Salary Payroll Tax '!H1920</f>
        <v>0</v>
      </c>
      <c r="M1918" s="293">
        <f t="shared" si="240"/>
        <v>23488.79</v>
      </c>
      <c r="N1918" s="359">
        <f t="shared" si="238"/>
        <v>-3.103967999867843E-3</v>
      </c>
      <c r="O1918" s="331"/>
      <c r="P1918" s="61"/>
      <c r="Q1918" s="294"/>
      <c r="R1918" s="292"/>
      <c r="S1918" s="291"/>
    </row>
    <row r="1919" spans="1:19" ht="14.4">
      <c r="A1919" s="36">
        <f t="shared" si="241"/>
        <v>596</v>
      </c>
      <c r="B1919" s="526"/>
      <c r="C1919" s="36" t="str">
        <f>VLOOKUP('Employee Salary Payroll Tax '!B1921,'Employee Salary Payroll Tax '!$D$1:$E$7,2,FALSE)</f>
        <v>NonUnion</v>
      </c>
      <c r="D1919" s="61">
        <f t="shared" si="234"/>
        <v>2.98E-2</v>
      </c>
      <c r="E1919" s="351">
        <f>'Employee Salary Payroll Tax '!N1921</f>
        <v>25360.09</v>
      </c>
      <c r="F1919" s="351">
        <f t="shared" si="235"/>
        <v>26115.820682000001</v>
      </c>
      <c r="G1919" s="352"/>
      <c r="H1919" s="351">
        <f t="shared" si="239"/>
        <v>101839.91</v>
      </c>
      <c r="I1919" s="351">
        <f t="shared" si="236"/>
        <v>755.73068200000125</v>
      </c>
      <c r="J1919" s="351">
        <f t="shared" si="237"/>
        <v>46.855302284000075</v>
      </c>
      <c r="K1919" s="635">
        <f>SUM('Employee Salary Payroll Tax '!I1921:K1921)</f>
        <v>7161.81</v>
      </c>
      <c r="L1919" s="635">
        <f>'Employee Salary Payroll Tax '!H1921</f>
        <v>0</v>
      </c>
      <c r="M1919" s="293">
        <f t="shared" si="240"/>
        <v>18198.28</v>
      </c>
      <c r="N1919" s="359">
        <f t="shared" si="238"/>
        <v>13.232160155478251</v>
      </c>
      <c r="O1919" s="331"/>
      <c r="P1919" s="61"/>
      <c r="Q1919" s="294"/>
      <c r="R1919" s="292"/>
      <c r="S1919" s="291"/>
    </row>
    <row r="1920" spans="1:19" ht="14.4">
      <c r="A1920" s="36">
        <f t="shared" si="241"/>
        <v>597</v>
      </c>
      <c r="B1920" s="526"/>
      <c r="C1920" s="36" t="str">
        <f>VLOOKUP('Employee Salary Payroll Tax '!B1922,'Employee Salary Payroll Tax '!$D$1:$E$7,2,FALSE)</f>
        <v>NonUnion</v>
      </c>
      <c r="D1920" s="61">
        <f t="shared" si="234"/>
        <v>2.98E-2</v>
      </c>
      <c r="E1920" s="351">
        <f>'Employee Salary Payroll Tax '!N1922</f>
        <v>92666.46</v>
      </c>
      <c r="F1920" s="351">
        <f t="shared" si="235"/>
        <v>95427.92050800001</v>
      </c>
      <c r="G1920" s="352"/>
      <c r="H1920" s="351">
        <f t="shared" si="239"/>
        <v>34533.539999999994</v>
      </c>
      <c r="I1920" s="351">
        <f t="shared" si="236"/>
        <v>2761.4605080000038</v>
      </c>
      <c r="J1920" s="351">
        <f t="shared" si="237"/>
        <v>171.21055149600022</v>
      </c>
      <c r="K1920" s="635">
        <f>SUM('Employee Salary Payroll Tax '!I1922:K1922)</f>
        <v>91185.279999999999</v>
      </c>
      <c r="L1920" s="635">
        <f>'Employee Salary Payroll Tax '!H1922</f>
        <v>0</v>
      </c>
      <c r="M1920" s="293">
        <f t="shared" si="240"/>
        <v>1481.1800000000076</v>
      </c>
      <c r="N1920" s="359">
        <f t="shared" si="238"/>
        <v>168.47392332618216</v>
      </c>
      <c r="O1920" s="331"/>
      <c r="P1920" s="61"/>
      <c r="Q1920" s="294"/>
      <c r="R1920" s="292"/>
      <c r="S1920" s="291"/>
    </row>
    <row r="1921" spans="1:19" ht="14.4">
      <c r="A1921" s="36">
        <f t="shared" si="241"/>
        <v>598</v>
      </c>
      <c r="B1921" s="526"/>
      <c r="C1921" s="36" t="str">
        <f>VLOOKUP('Employee Salary Payroll Tax '!B1923,'Employee Salary Payroll Tax '!$D$1:$E$7,2,FALSE)</f>
        <v>NonUnion</v>
      </c>
      <c r="D1921" s="61">
        <f t="shared" si="234"/>
        <v>2.98E-2</v>
      </c>
      <c r="E1921" s="351">
        <f>'Employee Salary Payroll Tax '!N1923</f>
        <v>83134.240000000005</v>
      </c>
      <c r="F1921" s="351">
        <f t="shared" si="235"/>
        <v>85611.640352000017</v>
      </c>
      <c r="G1921" s="352"/>
      <c r="H1921" s="351">
        <f t="shared" si="239"/>
        <v>44065.759999999995</v>
      </c>
      <c r="I1921" s="351">
        <f t="shared" si="236"/>
        <v>2477.4003520000115</v>
      </c>
      <c r="J1921" s="351">
        <f t="shared" si="237"/>
        <v>153.59882182400071</v>
      </c>
      <c r="K1921" s="635">
        <f>SUM('Employee Salary Payroll Tax '!I1923:K1923)</f>
        <v>41303.14</v>
      </c>
      <c r="L1921" s="635">
        <f>'Employee Salary Payroll Tax '!H1923</f>
        <v>0</v>
      </c>
      <c r="M1921" s="293">
        <f t="shared" si="240"/>
        <v>41831.100000000006</v>
      </c>
      <c r="N1921" s="359">
        <f t="shared" si="238"/>
        <v>76.311681463082422</v>
      </c>
      <c r="O1921" s="331"/>
      <c r="P1921" s="61"/>
      <c r="Q1921" s="294"/>
      <c r="R1921" s="292"/>
      <c r="S1921" s="291"/>
    </row>
    <row r="1922" spans="1:19" ht="14.4">
      <c r="A1922" s="36">
        <f t="shared" si="241"/>
        <v>599</v>
      </c>
      <c r="B1922" s="526"/>
      <c r="C1922" s="36" t="str">
        <f>VLOOKUP('Employee Salary Payroll Tax '!B1924,'Employee Salary Payroll Tax '!$D$1:$E$7,2,FALSE)</f>
        <v>NonUnion</v>
      </c>
      <c r="D1922" s="61">
        <f t="shared" si="234"/>
        <v>2.98E-2</v>
      </c>
      <c r="E1922" s="351">
        <f>'Employee Salary Payroll Tax '!N1924</f>
        <v>75135.070000000007</v>
      </c>
      <c r="F1922" s="351">
        <f t="shared" si="235"/>
        <v>77374.095086000016</v>
      </c>
      <c r="G1922" s="352"/>
      <c r="H1922" s="351">
        <f t="shared" si="239"/>
        <v>52064.929999999993</v>
      </c>
      <c r="I1922" s="351">
        <f t="shared" si="236"/>
        <v>2239.0250860000087</v>
      </c>
      <c r="J1922" s="351">
        <f t="shared" si="237"/>
        <v>138.81955533200053</v>
      </c>
      <c r="K1922" s="635">
        <f>SUM('Employee Salary Payroll Tax '!I1924:K1924)</f>
        <v>10536.35</v>
      </c>
      <c r="L1922" s="635">
        <f>'Employee Salary Payroll Tax '!H1924</f>
        <v>0</v>
      </c>
      <c r="M1922" s="293">
        <f t="shared" si="240"/>
        <v>64598.720000000008</v>
      </c>
      <c r="N1922" s="359">
        <f t="shared" si="238"/>
        <v>19.466960259740983</v>
      </c>
      <c r="O1922" s="331"/>
      <c r="P1922" s="61"/>
      <c r="Q1922" s="294"/>
      <c r="R1922" s="292"/>
      <c r="S1922" s="291"/>
    </row>
    <row r="1923" spans="1:19" ht="14.4">
      <c r="A1923" s="36">
        <f t="shared" si="241"/>
        <v>600</v>
      </c>
      <c r="B1923" s="526"/>
      <c r="C1923" s="36" t="str">
        <f>VLOOKUP('Employee Salary Payroll Tax '!B1925,'Employee Salary Payroll Tax '!$D$1:$E$7,2,FALSE)</f>
        <v>NonUnion</v>
      </c>
      <c r="D1923" s="61">
        <f t="shared" si="234"/>
        <v>2.98E-2</v>
      </c>
      <c r="E1923" s="351">
        <f>'Employee Salary Payroll Tax '!N1925</f>
        <v>40901.89</v>
      </c>
      <c r="F1923" s="351">
        <f t="shared" si="235"/>
        <v>42120.766322000003</v>
      </c>
      <c r="G1923" s="352"/>
      <c r="H1923" s="351">
        <f t="shared" si="239"/>
        <v>86298.11</v>
      </c>
      <c r="I1923" s="351">
        <f t="shared" si="236"/>
        <v>1218.8763220000037</v>
      </c>
      <c r="J1923" s="351">
        <f t="shared" si="237"/>
        <v>75.570331964000232</v>
      </c>
      <c r="K1923" s="635">
        <f>SUM('Employee Salary Payroll Tax '!I1925:K1925)</f>
        <v>29754.86</v>
      </c>
      <c r="L1923" s="635">
        <f>'Employee Salary Payroll Tax '!H1925</f>
        <v>0</v>
      </c>
      <c r="M1923" s="293">
        <f t="shared" si="240"/>
        <v>11147.029999999999</v>
      </c>
      <c r="N1923" s="359">
        <f t="shared" si="238"/>
        <v>54.975079334656101</v>
      </c>
      <c r="O1923" s="331"/>
      <c r="P1923" s="61"/>
      <c r="Q1923" s="294"/>
      <c r="R1923" s="292"/>
      <c r="S1923" s="291"/>
    </row>
    <row r="1924" spans="1:19" ht="14.4">
      <c r="A1924" s="36">
        <f t="shared" si="241"/>
        <v>601</v>
      </c>
      <c r="B1924" s="526"/>
      <c r="C1924" s="36" t="str">
        <f>VLOOKUP('Employee Salary Payroll Tax '!B1926,'Employee Salary Payroll Tax '!$D$1:$E$7,2,FALSE)</f>
        <v>NonUnion</v>
      </c>
      <c r="D1924" s="61">
        <f t="shared" si="234"/>
        <v>2.98E-2</v>
      </c>
      <c r="E1924" s="351">
        <f>'Employee Salary Payroll Tax '!N1926</f>
        <v>53921.9</v>
      </c>
      <c r="F1924" s="351">
        <f t="shared" si="235"/>
        <v>55528.772620000003</v>
      </c>
      <c r="G1924" s="352"/>
      <c r="H1924" s="351">
        <f t="shared" si="239"/>
        <v>73278.100000000006</v>
      </c>
      <c r="I1924" s="351">
        <f t="shared" si="236"/>
        <v>1606.8726200000019</v>
      </c>
      <c r="J1924" s="351">
        <f t="shared" si="237"/>
        <v>99.626102440000125</v>
      </c>
      <c r="K1924" s="635">
        <f>SUM('Employee Salary Payroll Tax '!I1926:K1926)</f>
        <v>53921.9</v>
      </c>
      <c r="L1924" s="635">
        <f>'Employee Salary Payroll Tax '!H1926</f>
        <v>0</v>
      </c>
      <c r="M1924" s="293">
        <f t="shared" si="240"/>
        <v>0</v>
      </c>
      <c r="N1924" s="359">
        <f t="shared" si="238"/>
        <v>99.626102438152515</v>
      </c>
      <c r="O1924" s="331"/>
      <c r="P1924" s="61"/>
      <c r="Q1924" s="294"/>
      <c r="R1924" s="292"/>
      <c r="S1924" s="291"/>
    </row>
    <row r="1925" spans="1:19" ht="14.4">
      <c r="A1925" s="36">
        <f t="shared" si="241"/>
        <v>602</v>
      </c>
      <c r="B1925" s="526"/>
      <c r="C1925" s="36" t="str">
        <f>VLOOKUP('Employee Salary Payroll Tax '!B1927,'Employee Salary Payroll Tax '!$D$1:$E$7,2,FALSE)</f>
        <v>UA</v>
      </c>
      <c r="D1925" s="61">
        <f t="shared" si="234"/>
        <v>0.03</v>
      </c>
      <c r="E1925" s="351">
        <f>'Employee Salary Payroll Tax '!N1927</f>
        <v>74551.23</v>
      </c>
      <c r="F1925" s="351">
        <f t="shared" si="235"/>
        <v>76787.766900000002</v>
      </c>
      <c r="G1925" s="352"/>
      <c r="H1925" s="351">
        <f t="shared" si="239"/>
        <v>52648.770000000004</v>
      </c>
      <c r="I1925" s="351">
        <f t="shared" si="236"/>
        <v>2236.5369000000064</v>
      </c>
      <c r="J1925" s="351">
        <f t="shared" si="237"/>
        <v>138.66528780000039</v>
      </c>
      <c r="K1925" s="635">
        <f>SUM('Employee Salary Payroll Tax '!I1927:K1927)</f>
        <v>67096.12999999999</v>
      </c>
      <c r="L1925" s="635">
        <f>'Employee Salary Payroll Tax '!H1927</f>
        <v>1385.94</v>
      </c>
      <c r="M1925" s="293">
        <f t="shared" si="240"/>
        <v>6069.1600000000053</v>
      </c>
      <c r="N1925" s="359">
        <f t="shared" si="238"/>
        <v>124.79880179832634</v>
      </c>
      <c r="O1925" s="331"/>
      <c r="P1925" s="61"/>
      <c r="Q1925" s="294"/>
      <c r="R1925" s="292"/>
      <c r="S1925" s="291"/>
    </row>
    <row r="1926" spans="1:19" ht="14.4">
      <c r="A1926" s="36">
        <f t="shared" si="241"/>
        <v>603</v>
      </c>
      <c r="B1926" s="526"/>
      <c r="C1926" s="36" t="str">
        <f>VLOOKUP('Employee Salary Payroll Tax '!B1928,'Employee Salary Payroll Tax '!$D$1:$E$7,2,FALSE)</f>
        <v>NonUnion</v>
      </c>
      <c r="D1926" s="61">
        <f t="shared" si="234"/>
        <v>2.98E-2</v>
      </c>
      <c r="E1926" s="351">
        <f>'Employee Salary Payroll Tax '!N1928</f>
        <v>65135.15</v>
      </c>
      <c r="F1926" s="351">
        <f t="shared" si="235"/>
        <v>67076.17747000001</v>
      </c>
      <c r="G1926" s="352"/>
      <c r="H1926" s="351">
        <f t="shared" si="239"/>
        <v>62064.85</v>
      </c>
      <c r="I1926" s="351">
        <f t="shared" si="236"/>
        <v>1941.0274700000082</v>
      </c>
      <c r="J1926" s="351">
        <f t="shared" si="237"/>
        <v>120.3437031400005</v>
      </c>
      <c r="K1926" s="635">
        <f>SUM('Employee Salary Payroll Tax '!I1928:K1928)</f>
        <v>11788.32</v>
      </c>
      <c r="L1926" s="635">
        <f>'Employee Salary Payroll Tax '!H1928</f>
        <v>0</v>
      </c>
      <c r="M1926" s="293">
        <f t="shared" si="240"/>
        <v>53346.83</v>
      </c>
      <c r="N1926" s="359">
        <f t="shared" si="238"/>
        <v>21.780100031665707</v>
      </c>
      <c r="O1926" s="331"/>
      <c r="P1926" s="61"/>
      <c r="Q1926" s="294"/>
      <c r="R1926" s="292"/>
      <c r="S1926" s="291"/>
    </row>
    <row r="1927" spans="1:19" ht="14.4">
      <c r="A1927" s="36">
        <f t="shared" si="241"/>
        <v>604</v>
      </c>
      <c r="B1927" s="526"/>
      <c r="C1927" s="36" t="str">
        <f>VLOOKUP('Employee Salary Payroll Tax '!B1929,'Employee Salary Payroll Tax '!$D$1:$E$7,2,FALSE)</f>
        <v>NonUnion</v>
      </c>
      <c r="D1927" s="61">
        <f t="shared" si="234"/>
        <v>2.98E-2</v>
      </c>
      <c r="E1927" s="351">
        <f>'Employee Salary Payroll Tax '!N1929</f>
        <v>63460.800000000003</v>
      </c>
      <c r="F1927" s="351">
        <f t="shared" si="235"/>
        <v>65351.931840000005</v>
      </c>
      <c r="G1927" s="352"/>
      <c r="H1927" s="351">
        <f t="shared" si="239"/>
        <v>63739.199999999997</v>
      </c>
      <c r="I1927" s="351">
        <f t="shared" si="236"/>
        <v>1891.1318400000018</v>
      </c>
      <c r="J1927" s="351">
        <f t="shared" si="237"/>
        <v>117.25017408000011</v>
      </c>
      <c r="K1927" s="635">
        <f>SUM('Employee Salary Payroll Tax '!I1929:K1929)</f>
        <v>61962.73</v>
      </c>
      <c r="L1927" s="635">
        <f>'Employee Salary Payroll Tax '!H1929</f>
        <v>0</v>
      </c>
      <c r="M1927" s="293">
        <f t="shared" si="240"/>
        <v>1498.0699999999997</v>
      </c>
      <c r="N1927" s="359">
        <f t="shared" si="238"/>
        <v>114.48233994619612</v>
      </c>
      <c r="O1927" s="331"/>
      <c r="P1927" s="61"/>
      <c r="Q1927" s="294"/>
      <c r="R1927" s="292"/>
      <c r="S1927" s="291"/>
    </row>
    <row r="1928" spans="1:19" ht="14.4">
      <c r="A1928" s="36">
        <f t="shared" si="241"/>
        <v>605</v>
      </c>
      <c r="B1928" s="526"/>
      <c r="C1928" s="36" t="str">
        <f>VLOOKUP('Employee Salary Payroll Tax '!B1930,'Employee Salary Payroll Tax '!$D$1:$E$7,2,FALSE)</f>
        <v>NonUnion</v>
      </c>
      <c r="D1928" s="61">
        <f t="shared" si="234"/>
        <v>2.98E-2</v>
      </c>
      <c r="E1928" s="351">
        <f>'Employee Salary Payroll Tax '!N1930</f>
        <v>137719.03</v>
      </c>
      <c r="F1928" s="351">
        <f t="shared" si="235"/>
        <v>141823.05709400002</v>
      </c>
      <c r="G1928" s="352"/>
      <c r="H1928" s="351">
        <f t="shared" si="239"/>
        <v>0</v>
      </c>
      <c r="I1928" s="351">
        <f t="shared" si="236"/>
        <v>4104.0270940000191</v>
      </c>
      <c r="J1928" s="351">
        <f t="shared" si="237"/>
        <v>0</v>
      </c>
      <c r="K1928" s="635">
        <f>SUM('Employee Salary Payroll Tax '!I1930:K1930)</f>
        <v>45096.72</v>
      </c>
      <c r="L1928" s="635">
        <f>'Employee Salary Payroll Tax '!H1930</f>
        <v>0</v>
      </c>
      <c r="M1928" s="293">
        <f t="shared" si="240"/>
        <v>92622.31</v>
      </c>
      <c r="N1928" s="359">
        <f t="shared" si="238"/>
        <v>0</v>
      </c>
      <c r="O1928" s="331"/>
      <c r="P1928" s="61"/>
      <c r="Q1928" s="294"/>
      <c r="R1928" s="292"/>
      <c r="S1928" s="291"/>
    </row>
    <row r="1929" spans="1:19" ht="14.4">
      <c r="A1929" s="36">
        <f t="shared" si="241"/>
        <v>606</v>
      </c>
      <c r="B1929" s="526"/>
      <c r="C1929" s="36" t="str">
        <f>VLOOKUP('Employee Salary Payroll Tax '!B1931,'Employee Salary Payroll Tax '!$D$1:$E$7,2,FALSE)</f>
        <v>NonUnion</v>
      </c>
      <c r="D1929" s="61">
        <f t="shared" si="234"/>
        <v>2.98E-2</v>
      </c>
      <c r="E1929" s="351">
        <f>'Employee Salary Payroll Tax '!N1931</f>
        <v>110375.26</v>
      </c>
      <c r="F1929" s="351">
        <f t="shared" si="235"/>
        <v>113664.442748</v>
      </c>
      <c r="G1929" s="352"/>
      <c r="H1929" s="351">
        <f t="shared" si="239"/>
        <v>16824.740000000005</v>
      </c>
      <c r="I1929" s="351">
        <f t="shared" si="236"/>
        <v>3289.1827480000065</v>
      </c>
      <c r="J1929" s="351">
        <f t="shared" si="237"/>
        <v>203.92933037600039</v>
      </c>
      <c r="K1929" s="635">
        <f>SUM('Employee Salary Payroll Tax '!I1931:K1931)</f>
        <v>8228.75</v>
      </c>
      <c r="L1929" s="635">
        <f>'Employee Salary Payroll Tax '!H1931</f>
        <v>0</v>
      </c>
      <c r="M1929" s="293">
        <f t="shared" si="240"/>
        <v>102146.51</v>
      </c>
      <c r="N1929" s="359">
        <f t="shared" si="238"/>
        <v>15.203438499862289</v>
      </c>
      <c r="O1929" s="331"/>
      <c r="P1929" s="61"/>
      <c r="Q1929" s="294"/>
      <c r="R1929" s="292"/>
      <c r="S1929" s="291"/>
    </row>
    <row r="1930" spans="1:19" ht="14.4">
      <c r="A1930" s="36">
        <f t="shared" si="241"/>
        <v>607</v>
      </c>
      <c r="B1930" s="526"/>
      <c r="C1930" s="36" t="str">
        <f>VLOOKUP('Employee Salary Payroll Tax '!B1932,'Employee Salary Payroll Tax '!$D$1:$E$7,2,FALSE)</f>
        <v>NonUnion</v>
      </c>
      <c r="D1930" s="61">
        <f t="shared" si="234"/>
        <v>2.98E-2</v>
      </c>
      <c r="E1930" s="351">
        <f>'Employee Salary Payroll Tax '!N1932</f>
        <v>227146.93</v>
      </c>
      <c r="F1930" s="351">
        <f t="shared" si="235"/>
        <v>233915.90851400001</v>
      </c>
      <c r="G1930" s="352"/>
      <c r="H1930" s="351">
        <f t="shared" si="239"/>
        <v>0</v>
      </c>
      <c r="I1930" s="351">
        <f t="shared" si="236"/>
        <v>6768.9785140000167</v>
      </c>
      <c r="J1930" s="351">
        <f t="shared" si="237"/>
        <v>0</v>
      </c>
      <c r="K1930" s="635">
        <f>SUM('Employee Salary Payroll Tax '!I1932:K1932)</f>
        <v>181717.55</v>
      </c>
      <c r="L1930" s="635">
        <f>'Employee Salary Payroll Tax '!H1932</f>
        <v>45429.38</v>
      </c>
      <c r="M1930" s="293">
        <f t="shared" si="240"/>
        <v>0</v>
      </c>
      <c r="N1930" s="359">
        <f t="shared" si="238"/>
        <v>0</v>
      </c>
      <c r="O1930" s="331"/>
      <c r="P1930" s="61"/>
      <c r="Q1930" s="294"/>
      <c r="R1930" s="292"/>
      <c r="S1930" s="291"/>
    </row>
    <row r="1931" spans="1:19" ht="14.4">
      <c r="A1931" s="36">
        <f t="shared" si="241"/>
        <v>608</v>
      </c>
      <c r="B1931" s="526"/>
      <c r="C1931" s="36" t="str">
        <f>VLOOKUP('Employee Salary Payroll Tax '!B1933,'Employee Salary Payroll Tax '!$D$1:$E$7,2,FALSE)</f>
        <v>NonUnion</v>
      </c>
      <c r="D1931" s="61">
        <f t="shared" si="234"/>
        <v>2.98E-2</v>
      </c>
      <c r="E1931" s="351">
        <f>'Employee Salary Payroll Tax '!N1933</f>
        <v>77994.350000000006</v>
      </c>
      <c r="F1931" s="351">
        <f t="shared" si="235"/>
        <v>80318.581630000015</v>
      </c>
      <c r="G1931" s="352"/>
      <c r="H1931" s="351">
        <f t="shared" si="239"/>
        <v>49205.649999999994</v>
      </c>
      <c r="I1931" s="351">
        <f t="shared" si="236"/>
        <v>2324.2316300000093</v>
      </c>
      <c r="J1931" s="351">
        <f t="shared" si="237"/>
        <v>144.10236106000059</v>
      </c>
      <c r="K1931" s="635">
        <f>SUM('Employee Salary Payroll Tax '!I1933:K1933)</f>
        <v>34994.89</v>
      </c>
      <c r="L1931" s="635">
        <f>'Employee Salary Payroll Tax '!H1933</f>
        <v>-0.2</v>
      </c>
      <c r="M1931" s="293">
        <f t="shared" si="240"/>
        <v>42999.66</v>
      </c>
      <c r="N1931" s="359">
        <f t="shared" si="238"/>
        <v>64.656558763171276</v>
      </c>
      <c r="O1931" s="331"/>
      <c r="P1931" s="61"/>
      <c r="Q1931" s="294"/>
      <c r="R1931" s="292"/>
      <c r="S1931" s="291"/>
    </row>
    <row r="1932" spans="1:19" ht="14.4">
      <c r="A1932" s="36">
        <f t="shared" si="241"/>
        <v>609</v>
      </c>
      <c r="B1932" s="526"/>
      <c r="C1932" s="36" t="str">
        <f>VLOOKUP('Employee Salary Payroll Tax '!B1934,'Employee Salary Payroll Tax '!$D$1:$E$7,2,FALSE)</f>
        <v>UA</v>
      </c>
      <c r="D1932" s="61">
        <f t="shared" si="234"/>
        <v>0.03</v>
      </c>
      <c r="E1932" s="351">
        <f>'Employee Salary Payroll Tax '!N1934</f>
        <v>94832.43</v>
      </c>
      <c r="F1932" s="351">
        <f t="shared" si="235"/>
        <v>97677.402900000001</v>
      </c>
      <c r="G1932" s="352"/>
      <c r="H1932" s="351">
        <f t="shared" si="239"/>
        <v>32367.570000000007</v>
      </c>
      <c r="I1932" s="351">
        <f t="shared" si="236"/>
        <v>2844.9729000000079</v>
      </c>
      <c r="J1932" s="351">
        <f t="shared" si="237"/>
        <v>176.38831980000049</v>
      </c>
      <c r="K1932" s="635">
        <f>SUM('Employee Salary Payroll Tax '!I1934:K1934)</f>
        <v>85171.25</v>
      </c>
      <c r="L1932" s="635">
        <f>'Employee Salary Payroll Tax '!H1934</f>
        <v>1058.3399999999999</v>
      </c>
      <c r="M1932" s="293">
        <f t="shared" si="240"/>
        <v>8602.8399999999929</v>
      </c>
      <c r="N1932" s="359">
        <f t="shared" si="238"/>
        <v>158.41852499832996</v>
      </c>
      <c r="O1932" s="331"/>
      <c r="P1932" s="61"/>
      <c r="Q1932" s="294"/>
      <c r="R1932" s="292"/>
      <c r="S1932" s="291"/>
    </row>
    <row r="1933" spans="1:19" ht="14.4">
      <c r="A1933" s="36">
        <f t="shared" si="241"/>
        <v>610</v>
      </c>
      <c r="B1933" s="526"/>
      <c r="C1933" s="36" t="str">
        <f>VLOOKUP('Employee Salary Payroll Tax '!B1935,'Employee Salary Payroll Tax '!$D$1:$E$7,2,FALSE)</f>
        <v>NonUnion</v>
      </c>
      <c r="D1933" s="61">
        <f t="shared" si="234"/>
        <v>2.98E-2</v>
      </c>
      <c r="E1933" s="351">
        <f>'Employee Salary Payroll Tax '!N1935</f>
        <v>46957.37</v>
      </c>
      <c r="F1933" s="351">
        <f t="shared" si="235"/>
        <v>48356.699626000001</v>
      </c>
      <c r="G1933" s="352"/>
      <c r="H1933" s="351">
        <f t="shared" si="239"/>
        <v>80242.63</v>
      </c>
      <c r="I1933" s="351">
        <f t="shared" si="236"/>
        <v>1399.3296259999988</v>
      </c>
      <c r="J1933" s="351">
        <f t="shared" si="237"/>
        <v>86.758436811999928</v>
      </c>
      <c r="K1933" s="635">
        <f>SUM('Employee Salary Payroll Tax '!I1935:K1935)</f>
        <v>45498.21</v>
      </c>
      <c r="L1933" s="635">
        <f>'Employee Salary Payroll Tax '!H1935</f>
        <v>0</v>
      </c>
      <c r="M1933" s="293">
        <f t="shared" si="240"/>
        <v>1459.1600000000035</v>
      </c>
      <c r="N1933" s="359">
        <f t="shared" si="238"/>
        <v>84.062492794209732</v>
      </c>
      <c r="O1933" s="331"/>
      <c r="P1933" s="61"/>
      <c r="Q1933" s="294"/>
      <c r="R1933" s="292"/>
      <c r="S1933" s="291"/>
    </row>
    <row r="1934" spans="1:19" ht="14.4">
      <c r="A1934" s="36">
        <f t="shared" si="241"/>
        <v>611</v>
      </c>
      <c r="B1934" s="526"/>
      <c r="C1934" s="36" t="str">
        <f>VLOOKUP('Employee Salary Payroll Tax '!B1936,'Employee Salary Payroll Tax '!$D$1:$E$7,2,FALSE)</f>
        <v>IBEW</v>
      </c>
      <c r="D1934" s="61">
        <f t="shared" si="234"/>
        <v>6.875E-3</v>
      </c>
      <c r="E1934" s="351">
        <f>'Employee Salary Payroll Tax '!N1936</f>
        <v>99347.61</v>
      </c>
      <c r="F1934" s="351">
        <f t="shared" si="235"/>
        <v>100030.62481875</v>
      </c>
      <c r="G1934" s="352"/>
      <c r="H1934" s="351">
        <f t="shared" si="239"/>
        <v>27852.39</v>
      </c>
      <c r="I1934" s="351">
        <f t="shared" si="236"/>
        <v>683.01481875000172</v>
      </c>
      <c r="J1934" s="351">
        <f t="shared" si="237"/>
        <v>42.34691876250011</v>
      </c>
      <c r="K1934" s="635">
        <f>SUM('Employee Salary Payroll Tax '!I1936:K1936)</f>
        <v>98456.68</v>
      </c>
      <c r="L1934" s="635">
        <f>'Employee Salary Payroll Tax '!H1936</f>
        <v>0</v>
      </c>
      <c r="M1934" s="293">
        <f t="shared" si="240"/>
        <v>890.93000000000757</v>
      </c>
      <c r="N1934" s="359">
        <f t="shared" si="238"/>
        <v>41.967159849577683</v>
      </c>
      <c r="O1934" s="331"/>
      <c r="P1934" s="61"/>
      <c r="Q1934" s="294"/>
      <c r="R1934" s="292"/>
      <c r="S1934" s="291"/>
    </row>
    <row r="1935" spans="1:19" ht="14.4">
      <c r="A1935" s="36">
        <f t="shared" si="241"/>
        <v>612</v>
      </c>
      <c r="B1935" s="526"/>
      <c r="C1935" s="36" t="str">
        <f>VLOOKUP('Employee Salary Payroll Tax '!B1937,'Employee Salary Payroll Tax '!$D$1:$E$7,2,FALSE)</f>
        <v>NonUnion</v>
      </c>
      <c r="D1935" s="61">
        <f t="shared" si="234"/>
        <v>2.98E-2</v>
      </c>
      <c r="E1935" s="351">
        <f>'Employee Salary Payroll Tax '!N1937</f>
        <v>6216.58</v>
      </c>
      <c r="F1935" s="351">
        <f t="shared" si="235"/>
        <v>6401.8340840000001</v>
      </c>
      <c r="G1935" s="352"/>
      <c r="H1935" s="351">
        <f t="shared" si="239"/>
        <v>120983.42</v>
      </c>
      <c r="I1935" s="351">
        <f t="shared" si="236"/>
        <v>185.25408400000015</v>
      </c>
      <c r="J1935" s="351">
        <f t="shared" si="237"/>
        <v>11.485753208000009</v>
      </c>
      <c r="K1935" s="635">
        <f>SUM('Employee Salary Payroll Tax '!I1937:K1937)</f>
        <v>3395.0699999999997</v>
      </c>
      <c r="L1935" s="635">
        <f>'Employee Salary Payroll Tax '!H1937</f>
        <v>0</v>
      </c>
      <c r="M1935" s="293">
        <f t="shared" si="240"/>
        <v>2821.51</v>
      </c>
      <c r="N1935" s="359">
        <f t="shared" si="238"/>
        <v>6.2727313309909718</v>
      </c>
      <c r="O1935" s="331"/>
      <c r="P1935" s="61"/>
      <c r="Q1935" s="294"/>
      <c r="R1935" s="292"/>
      <c r="S1935" s="291"/>
    </row>
    <row r="1936" spans="1:19" ht="14.4">
      <c r="A1936" s="36">
        <f t="shared" si="241"/>
        <v>613</v>
      </c>
      <c r="B1936" s="526"/>
      <c r="C1936" s="36" t="str">
        <f>VLOOKUP('Employee Salary Payroll Tax '!B1938,'Employee Salary Payroll Tax '!$D$1:$E$7,2,FALSE)</f>
        <v>NonUnion</v>
      </c>
      <c r="D1936" s="61">
        <f t="shared" si="234"/>
        <v>2.98E-2</v>
      </c>
      <c r="E1936" s="351">
        <f>'Employee Salary Payroll Tax '!N1938</f>
        <v>70786.73</v>
      </c>
      <c r="F1936" s="351">
        <f t="shared" si="235"/>
        <v>72896.174553999997</v>
      </c>
      <c r="G1936" s="352"/>
      <c r="H1936" s="351">
        <f t="shared" si="239"/>
        <v>56413.270000000004</v>
      </c>
      <c r="I1936" s="351">
        <f t="shared" si="236"/>
        <v>2109.4445540000015</v>
      </c>
      <c r="J1936" s="351">
        <f t="shared" si="237"/>
        <v>130.7855623480001</v>
      </c>
      <c r="K1936" s="635">
        <f>SUM('Employee Salary Payroll Tax '!I1938:K1938)</f>
        <v>60822.82</v>
      </c>
      <c r="L1936" s="635">
        <f>'Employee Salary Payroll Tax '!H1938</f>
        <v>0</v>
      </c>
      <c r="M1936" s="293">
        <f t="shared" si="240"/>
        <v>9963.9099999999962</v>
      </c>
      <c r="N1936" s="359">
        <f t="shared" si="238"/>
        <v>112.37624223041257</v>
      </c>
      <c r="O1936" s="331"/>
      <c r="P1936" s="61"/>
      <c r="Q1936" s="294"/>
      <c r="R1936" s="292"/>
      <c r="S1936" s="291"/>
    </row>
    <row r="1937" spans="1:19" ht="14.4">
      <c r="A1937" s="36">
        <f t="shared" si="241"/>
        <v>614</v>
      </c>
      <c r="B1937" s="526"/>
      <c r="C1937" s="36" t="str">
        <f>VLOOKUP('Employee Salary Payroll Tax '!B1939,'Employee Salary Payroll Tax '!$D$1:$E$7,2,FALSE)</f>
        <v>IBEW</v>
      </c>
      <c r="D1937" s="61">
        <f t="shared" ref="D1937:D2000" si="242">VLOOKUP(C1937,C$9:D$12,2)</f>
        <v>6.875E-3</v>
      </c>
      <c r="E1937" s="351">
        <f>'Employee Salary Payroll Tax '!N1939</f>
        <v>129229.24</v>
      </c>
      <c r="F1937" s="351">
        <f t="shared" ref="F1937:F2000" si="243">E1937*(1+D1937)</f>
        <v>130117.69102500001</v>
      </c>
      <c r="G1937" s="352"/>
      <c r="H1937" s="351">
        <f t="shared" si="239"/>
        <v>0</v>
      </c>
      <c r="I1937" s="351">
        <f t="shared" ref="I1937:I2000" si="244">F1937-E1937</f>
        <v>888.45102500000212</v>
      </c>
      <c r="J1937" s="351">
        <f t="shared" ref="J1937:J2000" si="245">IF(H1937&gt;I1937,I1937*$J$12,H1937*$J$12)</f>
        <v>0</v>
      </c>
      <c r="K1937" s="635">
        <f>SUM('Employee Salary Payroll Tax '!I1939:K1939)</f>
        <v>113927.81999999999</v>
      </c>
      <c r="L1937" s="635">
        <f>'Employee Salary Payroll Tax '!H1939</f>
        <v>0</v>
      </c>
      <c r="M1937" s="293">
        <f t="shared" si="240"/>
        <v>15301.420000000013</v>
      </c>
      <c r="N1937" s="359">
        <f t="shared" ref="N1937:N2000" si="246">J1937*K1937/(SUM(K1937:M1937)+0.000001)</f>
        <v>0</v>
      </c>
      <c r="O1937" s="331"/>
      <c r="P1937" s="61"/>
      <c r="Q1937" s="294"/>
      <c r="R1937" s="292"/>
      <c r="S1937" s="291"/>
    </row>
    <row r="1938" spans="1:19" ht="14.4">
      <c r="A1938" s="36">
        <f t="shared" si="241"/>
        <v>615</v>
      </c>
      <c r="B1938" s="526"/>
      <c r="C1938" s="36" t="str">
        <f>VLOOKUP('Employee Salary Payroll Tax '!B1940,'Employee Salary Payroll Tax '!$D$1:$E$7,2,FALSE)</f>
        <v>NonUnion</v>
      </c>
      <c r="D1938" s="61">
        <f t="shared" si="242"/>
        <v>2.98E-2</v>
      </c>
      <c r="E1938" s="351">
        <f>'Employee Salary Payroll Tax '!N1940</f>
        <v>18717.16</v>
      </c>
      <c r="F1938" s="351">
        <f t="shared" si="243"/>
        <v>19274.931368000001</v>
      </c>
      <c r="G1938" s="352"/>
      <c r="H1938" s="351">
        <f t="shared" ref="H1938:H2001" si="247">IF(E1938&gt;$H$12,0,$H$12-E1938)</f>
        <v>108482.84</v>
      </c>
      <c r="I1938" s="351">
        <f t="shared" si="244"/>
        <v>557.77136800000153</v>
      </c>
      <c r="J1938" s="351">
        <f t="shared" si="245"/>
        <v>34.581824816000093</v>
      </c>
      <c r="K1938" s="635">
        <f>SUM('Employee Salary Payroll Tax '!I1940:K1940)</f>
        <v>3082.1600000000003</v>
      </c>
      <c r="L1938" s="635">
        <f>'Employee Salary Payroll Tax '!H1940</f>
        <v>0</v>
      </c>
      <c r="M1938" s="293">
        <f t="shared" ref="M1938:M2001" si="248">E1938-K1938-L1938</f>
        <v>15635</v>
      </c>
      <c r="N1938" s="359">
        <f t="shared" si="246"/>
        <v>5.6945988156957705</v>
      </c>
      <c r="O1938" s="331"/>
      <c r="P1938" s="61"/>
      <c r="Q1938" s="294"/>
      <c r="R1938" s="292"/>
      <c r="S1938" s="291"/>
    </row>
    <row r="1939" spans="1:19" ht="14.4">
      <c r="A1939" s="36">
        <f t="shared" si="241"/>
        <v>616</v>
      </c>
      <c r="B1939" s="526"/>
      <c r="C1939" s="36" t="str">
        <f>VLOOKUP('Employee Salary Payroll Tax '!B1941,'Employee Salary Payroll Tax '!$D$1:$E$7,2,FALSE)</f>
        <v>Not Assigned</v>
      </c>
      <c r="D1939" s="61">
        <f t="shared" si="242"/>
        <v>0</v>
      </c>
      <c r="E1939" s="351">
        <f>'Employee Salary Payroll Tax '!N1941</f>
        <v>-0.22</v>
      </c>
      <c r="F1939" s="351">
        <f t="shared" si="243"/>
        <v>-0.22</v>
      </c>
      <c r="G1939" s="352"/>
      <c r="H1939" s="351">
        <f t="shared" si="247"/>
        <v>127200.22</v>
      </c>
      <c r="I1939" s="351">
        <f t="shared" si="244"/>
        <v>0</v>
      </c>
      <c r="J1939" s="351">
        <f t="shared" si="245"/>
        <v>0</v>
      </c>
      <c r="K1939" s="635">
        <f>SUM('Employee Salary Payroll Tax '!I1941:K1941)</f>
        <v>123.22999999999999</v>
      </c>
      <c r="L1939" s="635">
        <f>'Employee Salary Payroll Tax '!H1941</f>
        <v>0</v>
      </c>
      <c r="M1939" s="293">
        <f t="shared" si="248"/>
        <v>-123.44999999999999</v>
      </c>
      <c r="N1939" s="359">
        <f t="shared" si="246"/>
        <v>0</v>
      </c>
      <c r="O1939" s="331"/>
      <c r="P1939" s="61"/>
      <c r="Q1939" s="294"/>
      <c r="R1939" s="292"/>
      <c r="S1939" s="291"/>
    </row>
    <row r="1940" spans="1:19" ht="14.4">
      <c r="A1940" s="36">
        <f t="shared" si="241"/>
        <v>617</v>
      </c>
      <c r="B1940" s="526"/>
      <c r="C1940" s="36" t="str">
        <f>VLOOKUP('Employee Salary Payroll Tax '!B1942,'Employee Salary Payroll Tax '!$D$1:$E$7,2,FALSE)</f>
        <v>NonUnion</v>
      </c>
      <c r="D1940" s="61">
        <f t="shared" si="242"/>
        <v>2.98E-2</v>
      </c>
      <c r="E1940" s="351">
        <f>'Employee Salary Payroll Tax '!N1942</f>
        <v>98293.759999999995</v>
      </c>
      <c r="F1940" s="351">
        <f t="shared" si="243"/>
        <v>101222.91404800001</v>
      </c>
      <c r="G1940" s="352"/>
      <c r="H1940" s="351">
        <f t="shared" si="247"/>
        <v>28906.240000000005</v>
      </c>
      <c r="I1940" s="351">
        <f t="shared" si="244"/>
        <v>2929.1540480000112</v>
      </c>
      <c r="J1940" s="351">
        <f t="shared" si="245"/>
        <v>181.60755097600071</v>
      </c>
      <c r="K1940" s="635">
        <f>SUM('Employee Salary Payroll Tax '!I1942:K1942)</f>
        <v>69193.23</v>
      </c>
      <c r="L1940" s="635">
        <f>'Employee Salary Payroll Tax '!H1942</f>
        <v>0</v>
      </c>
      <c r="M1940" s="293">
        <f t="shared" si="248"/>
        <v>29100.53</v>
      </c>
      <c r="N1940" s="359">
        <f t="shared" si="246"/>
        <v>127.8414117466999</v>
      </c>
      <c r="O1940" s="331"/>
      <c r="P1940" s="61"/>
      <c r="Q1940" s="294"/>
      <c r="R1940" s="292"/>
      <c r="S1940" s="291"/>
    </row>
    <row r="1941" spans="1:19" ht="14.4">
      <c r="A1941" s="36">
        <f t="shared" si="241"/>
        <v>618</v>
      </c>
      <c r="B1941" s="526"/>
      <c r="C1941" s="36" t="str">
        <f>VLOOKUP('Employee Salary Payroll Tax '!B1943,'Employee Salary Payroll Tax '!$D$1:$E$7,2,FALSE)</f>
        <v>IBEW</v>
      </c>
      <c r="D1941" s="61">
        <f t="shared" si="242"/>
        <v>6.875E-3</v>
      </c>
      <c r="E1941" s="351">
        <f>'Employee Salary Payroll Tax '!N1943</f>
        <v>177876.31</v>
      </c>
      <c r="F1941" s="351">
        <f t="shared" si="243"/>
        <v>179099.20963124998</v>
      </c>
      <c r="G1941" s="352"/>
      <c r="H1941" s="351">
        <f t="shared" si="247"/>
        <v>0</v>
      </c>
      <c r="I1941" s="351">
        <f t="shared" si="244"/>
        <v>1222.8996312499803</v>
      </c>
      <c r="J1941" s="351">
        <f t="shared" si="245"/>
        <v>0</v>
      </c>
      <c r="K1941" s="635">
        <f>SUM('Employee Salary Payroll Tax '!I1943:K1943)</f>
        <v>42826.96</v>
      </c>
      <c r="L1941" s="635">
        <f>'Employee Salary Payroll Tax '!H1943</f>
        <v>0</v>
      </c>
      <c r="M1941" s="293">
        <f t="shared" si="248"/>
        <v>135049.35</v>
      </c>
      <c r="N1941" s="359">
        <f t="shared" si="246"/>
        <v>0</v>
      </c>
      <c r="O1941" s="331"/>
      <c r="P1941" s="61"/>
      <c r="Q1941" s="294"/>
      <c r="R1941" s="292"/>
      <c r="S1941" s="291"/>
    </row>
    <row r="1942" spans="1:19" ht="14.4">
      <c r="A1942" s="36">
        <f t="shared" si="241"/>
        <v>619</v>
      </c>
      <c r="B1942" s="526"/>
      <c r="C1942" s="36" t="str">
        <f>VLOOKUP('Employee Salary Payroll Tax '!B1944,'Employee Salary Payroll Tax '!$D$1:$E$7,2,FALSE)</f>
        <v>IBEW</v>
      </c>
      <c r="D1942" s="61">
        <f t="shared" si="242"/>
        <v>6.875E-3</v>
      </c>
      <c r="E1942" s="351">
        <f>'Employee Salary Payroll Tax '!N1944</f>
        <v>21518.63</v>
      </c>
      <c r="F1942" s="351">
        <f t="shared" si="243"/>
        <v>21666.570581250002</v>
      </c>
      <c r="G1942" s="352"/>
      <c r="H1942" s="351">
        <f t="shared" si="247"/>
        <v>105681.37</v>
      </c>
      <c r="I1942" s="351">
        <f t="shared" si="244"/>
        <v>147.94058125000083</v>
      </c>
      <c r="J1942" s="351">
        <f t="shared" si="245"/>
        <v>9.1723160375000514</v>
      </c>
      <c r="K1942" s="635">
        <f>SUM('Employee Salary Payroll Tax '!I1944:K1944)</f>
        <v>21518.63</v>
      </c>
      <c r="L1942" s="635">
        <f>'Employee Salary Payroll Tax '!H1944</f>
        <v>0</v>
      </c>
      <c r="M1942" s="293">
        <f t="shared" si="248"/>
        <v>0</v>
      </c>
      <c r="N1942" s="359">
        <f t="shared" si="246"/>
        <v>9.1723160370738004</v>
      </c>
      <c r="O1942" s="331"/>
      <c r="P1942" s="61"/>
      <c r="Q1942" s="294"/>
      <c r="R1942" s="292"/>
      <c r="S1942" s="291"/>
    </row>
    <row r="1943" spans="1:19" ht="14.4">
      <c r="A1943" s="36">
        <f t="shared" si="241"/>
        <v>620</v>
      </c>
      <c r="B1943" s="526"/>
      <c r="C1943" s="36" t="str">
        <f>VLOOKUP('Employee Salary Payroll Tax '!B1945,'Employee Salary Payroll Tax '!$D$1:$E$7,2,FALSE)</f>
        <v>NonUnion</v>
      </c>
      <c r="D1943" s="61">
        <f t="shared" si="242"/>
        <v>2.98E-2</v>
      </c>
      <c r="E1943" s="351">
        <f>'Employee Salary Payroll Tax '!N1945</f>
        <v>69126.86</v>
      </c>
      <c r="F1943" s="351">
        <f t="shared" si="243"/>
        <v>71186.84042800001</v>
      </c>
      <c r="G1943" s="352"/>
      <c r="H1943" s="351">
        <f t="shared" si="247"/>
        <v>58073.14</v>
      </c>
      <c r="I1943" s="351">
        <f t="shared" si="244"/>
        <v>2059.9804280000099</v>
      </c>
      <c r="J1943" s="351">
        <f t="shared" si="245"/>
        <v>127.71878653600061</v>
      </c>
      <c r="K1943" s="635">
        <f>SUM('Employee Salary Payroll Tax '!I1945:K1945)</f>
        <v>15517.570000000002</v>
      </c>
      <c r="L1943" s="635">
        <f>'Employee Salary Payroll Tax '!H1945</f>
        <v>0</v>
      </c>
      <c r="M1943" s="293">
        <f t="shared" si="248"/>
        <v>53609.29</v>
      </c>
      <c r="N1943" s="359">
        <f t="shared" si="246"/>
        <v>28.670262331585395</v>
      </c>
      <c r="O1943" s="331"/>
      <c r="P1943" s="61"/>
      <c r="Q1943" s="294"/>
      <c r="R1943" s="292"/>
      <c r="S1943" s="291"/>
    </row>
    <row r="1944" spans="1:19" ht="14.4">
      <c r="A1944" s="36">
        <f t="shared" si="241"/>
        <v>621</v>
      </c>
      <c r="B1944" s="526"/>
      <c r="C1944" s="36" t="str">
        <f>VLOOKUP('Employee Salary Payroll Tax '!B1946,'Employee Salary Payroll Tax '!$D$1:$E$7,2,FALSE)</f>
        <v>NonUnion</v>
      </c>
      <c r="D1944" s="61">
        <f t="shared" si="242"/>
        <v>2.98E-2</v>
      </c>
      <c r="E1944" s="351">
        <f>'Employee Salary Payroll Tax '!N1946</f>
        <v>98096.26</v>
      </c>
      <c r="F1944" s="351">
        <f t="shared" si="243"/>
        <v>101019.528548</v>
      </c>
      <c r="G1944" s="352"/>
      <c r="H1944" s="351">
        <f t="shared" si="247"/>
        <v>29103.740000000005</v>
      </c>
      <c r="I1944" s="351">
        <f t="shared" si="244"/>
        <v>2923.2685480000073</v>
      </c>
      <c r="J1944" s="351">
        <f t="shared" si="245"/>
        <v>181.24264997600045</v>
      </c>
      <c r="K1944" s="635">
        <f>SUM('Employee Salary Payroll Tax '!I1946:K1946)</f>
        <v>79449.47</v>
      </c>
      <c r="L1944" s="635">
        <f>'Employee Salary Payroll Tax '!H1946</f>
        <v>29.19</v>
      </c>
      <c r="M1944" s="293">
        <f t="shared" si="248"/>
        <v>18617.599999999995</v>
      </c>
      <c r="N1944" s="359">
        <f t="shared" si="246"/>
        <v>146.79084077050399</v>
      </c>
      <c r="O1944" s="331"/>
      <c r="P1944" s="61"/>
      <c r="Q1944" s="294"/>
      <c r="R1944" s="292"/>
      <c r="S1944" s="291"/>
    </row>
    <row r="1945" spans="1:19" ht="14.4">
      <c r="A1945" s="36">
        <f t="shared" si="241"/>
        <v>622</v>
      </c>
      <c r="B1945" s="526"/>
      <c r="C1945" s="36" t="str">
        <f>VLOOKUP('Employee Salary Payroll Tax '!B1947,'Employee Salary Payroll Tax '!$D$1:$E$7,2,FALSE)</f>
        <v>IBEW</v>
      </c>
      <c r="D1945" s="61">
        <f t="shared" si="242"/>
        <v>6.875E-3</v>
      </c>
      <c r="E1945" s="351">
        <f>'Employee Salary Payroll Tax '!N1947</f>
        <v>41700.54</v>
      </c>
      <c r="F1945" s="351">
        <f t="shared" si="243"/>
        <v>41987.231212500003</v>
      </c>
      <c r="G1945" s="352"/>
      <c r="H1945" s="351">
        <f t="shared" si="247"/>
        <v>85499.459999999992</v>
      </c>
      <c r="I1945" s="351">
        <f t="shared" si="244"/>
        <v>286.69121250000171</v>
      </c>
      <c r="J1945" s="351">
        <f t="shared" si="245"/>
        <v>17.774855175000106</v>
      </c>
      <c r="K1945" s="635">
        <f>SUM('Employee Salary Payroll Tax '!I1947:K1947)</f>
        <v>-1657.87</v>
      </c>
      <c r="L1945" s="635">
        <f>'Employee Salary Payroll Tax '!H1947</f>
        <v>0</v>
      </c>
      <c r="M1945" s="293">
        <f t="shared" si="248"/>
        <v>43358.41</v>
      </c>
      <c r="N1945" s="359">
        <f t="shared" si="246"/>
        <v>-0.70666708748305795</v>
      </c>
      <c r="O1945" s="331"/>
      <c r="P1945" s="61"/>
      <c r="Q1945" s="294"/>
      <c r="R1945" s="292"/>
      <c r="S1945" s="291"/>
    </row>
    <row r="1946" spans="1:19" ht="14.4">
      <c r="A1946" s="36">
        <f t="shared" si="241"/>
        <v>623</v>
      </c>
      <c r="B1946" s="526"/>
      <c r="C1946" s="36" t="str">
        <f>VLOOKUP('Employee Salary Payroll Tax '!B1948,'Employee Salary Payroll Tax '!$D$1:$E$7,2,FALSE)</f>
        <v>NonUnion</v>
      </c>
      <c r="D1946" s="61">
        <f t="shared" si="242"/>
        <v>2.98E-2</v>
      </c>
      <c r="E1946" s="351">
        <f>'Employee Salary Payroll Tax '!N1948</f>
        <v>23505.23</v>
      </c>
      <c r="F1946" s="351">
        <f t="shared" si="243"/>
        <v>24205.685853999999</v>
      </c>
      <c r="G1946" s="352"/>
      <c r="H1946" s="351">
        <f t="shared" si="247"/>
        <v>103694.77</v>
      </c>
      <c r="I1946" s="351">
        <f t="shared" si="244"/>
        <v>700.45585399999982</v>
      </c>
      <c r="J1946" s="351">
        <f t="shared" si="245"/>
        <v>43.42826294799999</v>
      </c>
      <c r="K1946" s="635">
        <f>SUM('Employee Salary Payroll Tax '!I1948:K1948)</f>
        <v>16467.91</v>
      </c>
      <c r="L1946" s="635">
        <f>'Employee Salary Payroll Tax '!H1948</f>
        <v>0</v>
      </c>
      <c r="M1946" s="293">
        <f t="shared" si="248"/>
        <v>7037.32</v>
      </c>
      <c r="N1946" s="359">
        <f t="shared" si="246"/>
        <v>30.426110514705556</v>
      </c>
      <c r="O1946" s="331"/>
      <c r="P1946" s="61"/>
      <c r="Q1946" s="294"/>
      <c r="R1946" s="292"/>
      <c r="S1946" s="291"/>
    </row>
    <row r="1947" spans="1:19" ht="14.4">
      <c r="A1947" s="36">
        <f t="shared" si="241"/>
        <v>624</v>
      </c>
      <c r="B1947" s="526"/>
      <c r="C1947" s="36" t="str">
        <f>VLOOKUP('Employee Salary Payroll Tax '!B1949,'Employee Salary Payroll Tax '!$D$1:$E$7,2,FALSE)</f>
        <v>NonUnion</v>
      </c>
      <c r="D1947" s="61">
        <f t="shared" si="242"/>
        <v>2.98E-2</v>
      </c>
      <c r="E1947" s="351">
        <f>'Employee Salary Payroll Tax '!N1949</f>
        <v>48498.42</v>
      </c>
      <c r="F1947" s="351">
        <f t="shared" si="243"/>
        <v>49943.672916000003</v>
      </c>
      <c r="G1947" s="352"/>
      <c r="H1947" s="351">
        <f t="shared" si="247"/>
        <v>78701.58</v>
      </c>
      <c r="I1947" s="351">
        <f t="shared" si="244"/>
        <v>1445.2529160000049</v>
      </c>
      <c r="J1947" s="351">
        <f t="shared" si="245"/>
        <v>89.6056807920003</v>
      </c>
      <c r="K1947" s="635">
        <f>SUM('Employee Salary Payroll Tax '!I1949:K1949)</f>
        <v>16004.46</v>
      </c>
      <c r="L1947" s="635">
        <f>'Employee Salary Payroll Tax '!H1949</f>
        <v>0</v>
      </c>
      <c r="M1947" s="293">
        <f t="shared" si="248"/>
        <v>32493.96</v>
      </c>
      <c r="N1947" s="359">
        <f t="shared" si="246"/>
        <v>29.569840295390389</v>
      </c>
      <c r="O1947" s="331"/>
      <c r="P1947" s="61"/>
      <c r="Q1947" s="294"/>
      <c r="R1947" s="292"/>
      <c r="S1947" s="291"/>
    </row>
    <row r="1948" spans="1:19" ht="14.4">
      <c r="A1948" s="36">
        <f t="shared" si="241"/>
        <v>625</v>
      </c>
      <c r="B1948" s="526"/>
      <c r="C1948" s="36" t="str">
        <f>VLOOKUP('Employee Salary Payroll Tax '!B1950,'Employee Salary Payroll Tax '!$D$1:$E$7,2,FALSE)</f>
        <v>NonUnion</v>
      </c>
      <c r="D1948" s="61">
        <f t="shared" si="242"/>
        <v>2.98E-2</v>
      </c>
      <c r="E1948" s="351">
        <f>'Employee Salary Payroll Tax '!N1950</f>
        <v>72147.539999999994</v>
      </c>
      <c r="F1948" s="351">
        <f t="shared" si="243"/>
        <v>74297.536691999994</v>
      </c>
      <c r="G1948" s="352"/>
      <c r="H1948" s="351">
        <f t="shared" si="247"/>
        <v>55052.460000000006</v>
      </c>
      <c r="I1948" s="351">
        <f t="shared" si="244"/>
        <v>2149.9966920000006</v>
      </c>
      <c r="J1948" s="351">
        <f t="shared" si="245"/>
        <v>133.29979490400004</v>
      </c>
      <c r="K1948" s="635">
        <f>SUM('Employee Salary Payroll Tax '!I1950:K1950)</f>
        <v>6685.23</v>
      </c>
      <c r="L1948" s="635">
        <f>'Employee Salary Payroll Tax '!H1950</f>
        <v>0</v>
      </c>
      <c r="M1948" s="293">
        <f t="shared" si="248"/>
        <v>65462.31</v>
      </c>
      <c r="N1948" s="359">
        <f t="shared" si="246"/>
        <v>12.351630947828806</v>
      </c>
      <c r="O1948" s="331"/>
      <c r="P1948" s="61"/>
      <c r="Q1948" s="294"/>
      <c r="R1948" s="292"/>
      <c r="S1948" s="291"/>
    </row>
    <row r="1949" spans="1:19" ht="14.4">
      <c r="A1949" s="36">
        <f t="shared" si="241"/>
        <v>626</v>
      </c>
      <c r="B1949" s="526"/>
      <c r="C1949" s="36" t="str">
        <f>VLOOKUP('Employee Salary Payroll Tax '!B1951,'Employee Salary Payroll Tax '!$D$1:$E$7,2,FALSE)</f>
        <v>NonUnion</v>
      </c>
      <c r="D1949" s="61">
        <f t="shared" si="242"/>
        <v>2.98E-2</v>
      </c>
      <c r="E1949" s="351">
        <f>'Employee Salary Payroll Tax '!N1951</f>
        <v>66931</v>
      </c>
      <c r="F1949" s="351">
        <f t="shared" si="243"/>
        <v>68925.543799999999</v>
      </c>
      <c r="G1949" s="352"/>
      <c r="H1949" s="351">
        <f t="shared" si="247"/>
        <v>60269</v>
      </c>
      <c r="I1949" s="351">
        <f t="shared" si="244"/>
        <v>1994.5437999999995</v>
      </c>
      <c r="J1949" s="351">
        <f t="shared" si="245"/>
        <v>123.66171559999997</v>
      </c>
      <c r="K1949" s="635">
        <f>SUM('Employee Salary Payroll Tax '!I1951:K1951)</f>
        <v>3651.07</v>
      </c>
      <c r="L1949" s="635">
        <f>'Employee Salary Payroll Tax '!H1951</f>
        <v>0</v>
      </c>
      <c r="M1949" s="293">
        <f t="shared" si="248"/>
        <v>63279.93</v>
      </c>
      <c r="N1949" s="359">
        <f t="shared" si="246"/>
        <v>6.7457169318992136</v>
      </c>
      <c r="O1949" s="331"/>
      <c r="P1949" s="61"/>
      <c r="Q1949" s="294"/>
      <c r="R1949" s="292"/>
      <c r="S1949" s="291"/>
    </row>
    <row r="1950" spans="1:19" ht="14.4">
      <c r="A1950" s="36">
        <f t="shared" si="241"/>
        <v>627</v>
      </c>
      <c r="B1950" s="526"/>
      <c r="C1950" s="36" t="str">
        <f>VLOOKUP('Employee Salary Payroll Tax '!B1952,'Employee Salary Payroll Tax '!$D$1:$E$7,2,FALSE)</f>
        <v>IBEW</v>
      </c>
      <c r="D1950" s="61">
        <f t="shared" si="242"/>
        <v>6.875E-3</v>
      </c>
      <c r="E1950" s="351">
        <f>'Employee Salary Payroll Tax '!N1952</f>
        <v>63250.33</v>
      </c>
      <c r="F1950" s="351">
        <f t="shared" si="243"/>
        <v>63685.176018749997</v>
      </c>
      <c r="G1950" s="352"/>
      <c r="H1950" s="351">
        <f t="shared" si="247"/>
        <v>63949.67</v>
      </c>
      <c r="I1950" s="351">
        <f t="shared" si="244"/>
        <v>434.84601874999498</v>
      </c>
      <c r="J1950" s="351">
        <f t="shared" si="245"/>
        <v>26.960453162499689</v>
      </c>
      <c r="K1950" s="635">
        <f>SUM('Employee Salary Payroll Tax '!I1952:K1952)</f>
        <v>47798.57</v>
      </c>
      <c r="L1950" s="635">
        <f>'Employee Salary Payroll Tax '!H1952</f>
        <v>0</v>
      </c>
      <c r="M1950" s="293">
        <f t="shared" si="248"/>
        <v>15451.760000000002</v>
      </c>
      <c r="N1950" s="359">
        <f t="shared" si="246"/>
        <v>20.374140462177646</v>
      </c>
      <c r="O1950" s="331"/>
      <c r="P1950" s="61"/>
      <c r="Q1950" s="294"/>
      <c r="R1950" s="292"/>
      <c r="S1950" s="291"/>
    </row>
    <row r="1951" spans="1:19" ht="14.4">
      <c r="A1951" s="36">
        <f t="shared" si="241"/>
        <v>628</v>
      </c>
      <c r="B1951" s="526"/>
      <c r="C1951" s="36" t="str">
        <f>VLOOKUP('Employee Salary Payroll Tax '!B1953,'Employee Salary Payroll Tax '!$D$1:$E$7,2,FALSE)</f>
        <v>NonUnion</v>
      </c>
      <c r="D1951" s="61">
        <f t="shared" si="242"/>
        <v>2.98E-2</v>
      </c>
      <c r="E1951" s="351">
        <f>'Employee Salary Payroll Tax '!N1953</f>
        <v>102556.51</v>
      </c>
      <c r="F1951" s="351">
        <f t="shared" si="243"/>
        <v>105612.693998</v>
      </c>
      <c r="G1951" s="352"/>
      <c r="H1951" s="351">
        <f t="shared" si="247"/>
        <v>24643.490000000005</v>
      </c>
      <c r="I1951" s="351">
        <f t="shared" si="244"/>
        <v>3056.1839980000077</v>
      </c>
      <c r="J1951" s="351">
        <f t="shared" si="245"/>
        <v>189.48340787600048</v>
      </c>
      <c r="K1951" s="635">
        <f>SUM('Employee Salary Payroll Tax '!I1953:K1953)</f>
        <v>102556.51000000001</v>
      </c>
      <c r="L1951" s="635">
        <f>'Employee Salary Payroll Tax '!H1953</f>
        <v>0</v>
      </c>
      <c r="M1951" s="293">
        <f t="shared" si="248"/>
        <v>-1.4551915228366852E-11</v>
      </c>
      <c r="N1951" s="359">
        <f t="shared" si="246"/>
        <v>189.48340787415293</v>
      </c>
      <c r="O1951" s="331"/>
      <c r="P1951" s="61"/>
      <c r="Q1951" s="294"/>
      <c r="R1951" s="292"/>
      <c r="S1951" s="291"/>
    </row>
    <row r="1952" spans="1:19" ht="14.4">
      <c r="A1952" s="36">
        <f t="shared" si="241"/>
        <v>629</v>
      </c>
      <c r="B1952" s="526"/>
      <c r="C1952" s="36" t="str">
        <f>VLOOKUP('Employee Salary Payroll Tax '!B1954,'Employee Salary Payroll Tax '!$D$1:$E$7,2,FALSE)</f>
        <v>NonUnion</v>
      </c>
      <c r="D1952" s="61">
        <f t="shared" si="242"/>
        <v>2.98E-2</v>
      </c>
      <c r="E1952" s="351">
        <f>'Employee Salary Payroll Tax '!N1954</f>
        <v>57389.2</v>
      </c>
      <c r="F1952" s="351">
        <f t="shared" si="243"/>
        <v>59099.398159999997</v>
      </c>
      <c r="G1952" s="352"/>
      <c r="H1952" s="351">
        <f t="shared" si="247"/>
        <v>69810.8</v>
      </c>
      <c r="I1952" s="351">
        <f t="shared" si="244"/>
        <v>1710.1981599999999</v>
      </c>
      <c r="J1952" s="351">
        <f t="shared" si="245"/>
        <v>106.03228591999999</v>
      </c>
      <c r="K1952" s="635">
        <f>SUM('Employee Salary Payroll Tax '!I1954:K1954)</f>
        <v>1683.76</v>
      </c>
      <c r="L1952" s="635">
        <f>'Employee Salary Payroll Tax '!H1954</f>
        <v>0</v>
      </c>
      <c r="M1952" s="293">
        <f t="shared" si="248"/>
        <v>55705.439999999995</v>
      </c>
      <c r="N1952" s="359">
        <f t="shared" si="246"/>
        <v>3.1109149759457928</v>
      </c>
      <c r="O1952" s="331"/>
      <c r="P1952" s="61"/>
      <c r="Q1952" s="294"/>
      <c r="R1952" s="292"/>
      <c r="S1952" s="291"/>
    </row>
    <row r="1953" spans="1:19" ht="14.4">
      <c r="A1953" s="36">
        <f t="shared" si="241"/>
        <v>630</v>
      </c>
      <c r="B1953" s="526"/>
      <c r="C1953" s="36" t="str">
        <f>VLOOKUP('Employee Salary Payroll Tax '!B1955,'Employee Salary Payroll Tax '!$D$1:$E$7,2,FALSE)</f>
        <v>NonUnion</v>
      </c>
      <c r="D1953" s="61">
        <f t="shared" si="242"/>
        <v>2.98E-2</v>
      </c>
      <c r="E1953" s="351">
        <f>'Employee Salary Payroll Tax '!N1955</f>
        <v>49324.23</v>
      </c>
      <c r="F1953" s="351">
        <f t="shared" si="243"/>
        <v>50794.092054000008</v>
      </c>
      <c r="G1953" s="352"/>
      <c r="H1953" s="351">
        <f t="shared" si="247"/>
        <v>77875.76999999999</v>
      </c>
      <c r="I1953" s="351">
        <f t="shared" si="244"/>
        <v>1469.8620540000047</v>
      </c>
      <c r="J1953" s="351">
        <f t="shared" si="245"/>
        <v>91.131447348000293</v>
      </c>
      <c r="K1953" s="635">
        <f>SUM('Employee Salary Payroll Tax '!I1955:K1955)</f>
        <v>50204.13</v>
      </c>
      <c r="L1953" s="635">
        <f>'Employee Salary Payroll Tax '!H1955</f>
        <v>0</v>
      </c>
      <c r="M1953" s="293">
        <f t="shared" si="248"/>
        <v>-879.89999999999418</v>
      </c>
      <c r="N1953" s="359">
        <f t="shared" si="246"/>
        <v>92.757150586119735</v>
      </c>
      <c r="O1953" s="331"/>
      <c r="P1953" s="61"/>
      <c r="Q1953" s="294"/>
      <c r="R1953" s="292"/>
      <c r="S1953" s="291"/>
    </row>
    <row r="1954" spans="1:19" ht="14.4">
      <c r="A1954" s="36">
        <f t="shared" si="241"/>
        <v>631</v>
      </c>
      <c r="B1954" s="526"/>
      <c r="C1954" s="36" t="str">
        <f>VLOOKUP('Employee Salary Payroll Tax '!B1956,'Employee Salary Payroll Tax '!$D$1:$E$7,2,FALSE)</f>
        <v>NonUnion</v>
      </c>
      <c r="D1954" s="61">
        <f t="shared" si="242"/>
        <v>2.98E-2</v>
      </c>
      <c r="E1954" s="351">
        <f>'Employee Salary Payroll Tax '!N1956</f>
        <v>93520.72</v>
      </c>
      <c r="F1954" s="351">
        <f t="shared" si="243"/>
        <v>96307.637456000011</v>
      </c>
      <c r="G1954" s="352"/>
      <c r="H1954" s="351">
        <f t="shared" si="247"/>
        <v>33679.279999999999</v>
      </c>
      <c r="I1954" s="351">
        <f t="shared" si="244"/>
        <v>2786.9174560000101</v>
      </c>
      <c r="J1954" s="351">
        <f t="shared" si="245"/>
        <v>172.78888227200062</v>
      </c>
      <c r="K1954" s="635">
        <f>SUM('Employee Salary Payroll Tax '!I1956:K1956)</f>
        <v>92262.93</v>
      </c>
      <c r="L1954" s="635">
        <f>'Employee Salary Payroll Tax '!H1956</f>
        <v>0</v>
      </c>
      <c r="M1954" s="293">
        <f t="shared" si="248"/>
        <v>1257.7900000000081</v>
      </c>
      <c r="N1954" s="359">
        <f t="shared" si="246"/>
        <v>170.46498946617785</v>
      </c>
      <c r="O1954" s="331"/>
      <c r="P1954" s="61"/>
      <c r="Q1954" s="294"/>
      <c r="R1954" s="292"/>
      <c r="S1954" s="291"/>
    </row>
    <row r="1955" spans="1:19" ht="14.4">
      <c r="A1955" s="36">
        <f t="shared" si="241"/>
        <v>632</v>
      </c>
      <c r="B1955" s="526"/>
      <c r="C1955" s="36" t="str">
        <f>VLOOKUP('Employee Salary Payroll Tax '!B1957,'Employee Salary Payroll Tax '!$D$1:$E$7,2,FALSE)</f>
        <v>UA</v>
      </c>
      <c r="D1955" s="61">
        <f t="shared" si="242"/>
        <v>0.03</v>
      </c>
      <c r="E1955" s="351">
        <f>'Employee Salary Payroll Tax '!N1957</f>
        <v>78213.61</v>
      </c>
      <c r="F1955" s="351">
        <f t="shared" si="243"/>
        <v>80560.018299999996</v>
      </c>
      <c r="G1955" s="352"/>
      <c r="H1955" s="351">
        <f t="shared" si="247"/>
        <v>48986.39</v>
      </c>
      <c r="I1955" s="351">
        <f t="shared" si="244"/>
        <v>2346.4082999999955</v>
      </c>
      <c r="J1955" s="351">
        <f t="shared" si="245"/>
        <v>145.47731459999972</v>
      </c>
      <c r="K1955" s="635">
        <f>SUM('Employee Salary Payroll Tax '!I1957:K1957)</f>
        <v>72734.13</v>
      </c>
      <c r="L1955" s="635">
        <f>'Employee Salary Payroll Tax '!H1957</f>
        <v>999.11</v>
      </c>
      <c r="M1955" s="293">
        <f t="shared" si="248"/>
        <v>4480.3699999999963</v>
      </c>
      <c r="N1955" s="359">
        <f t="shared" si="246"/>
        <v>135.28548179827004</v>
      </c>
      <c r="O1955" s="331"/>
      <c r="P1955" s="61"/>
      <c r="Q1955" s="294"/>
      <c r="R1955" s="292"/>
      <c r="S1955" s="291"/>
    </row>
    <row r="1956" spans="1:19" ht="14.4">
      <c r="A1956" s="36">
        <f t="shared" si="241"/>
        <v>633</v>
      </c>
      <c r="B1956" s="526"/>
      <c r="C1956" s="36" t="str">
        <f>VLOOKUP('Employee Salary Payroll Tax '!B1958,'Employee Salary Payroll Tax '!$D$1:$E$7,2,FALSE)</f>
        <v>NonUnion</v>
      </c>
      <c r="D1956" s="61">
        <f t="shared" si="242"/>
        <v>2.98E-2</v>
      </c>
      <c r="E1956" s="351">
        <f>'Employee Salary Payroll Tax '!N1958</f>
        <v>82827.98</v>
      </c>
      <c r="F1956" s="351">
        <f t="shared" si="243"/>
        <v>85296.253803999993</v>
      </c>
      <c r="G1956" s="352"/>
      <c r="H1956" s="351">
        <f t="shared" si="247"/>
        <v>44372.020000000004</v>
      </c>
      <c r="I1956" s="351">
        <f t="shared" si="244"/>
        <v>2468.2738039999967</v>
      </c>
      <c r="J1956" s="351">
        <f t="shared" si="245"/>
        <v>153.03297584799981</v>
      </c>
      <c r="K1956" s="635">
        <f>SUM('Employee Salary Payroll Tax '!I1958:K1958)</f>
        <v>50874.32</v>
      </c>
      <c r="L1956" s="635">
        <f>'Employee Salary Payroll Tax '!H1958</f>
        <v>0</v>
      </c>
      <c r="M1956" s="293">
        <f t="shared" si="248"/>
        <v>31953.659999999996</v>
      </c>
      <c r="N1956" s="359">
        <f t="shared" si="246"/>
        <v>93.995393630865067</v>
      </c>
      <c r="O1956" s="331"/>
      <c r="P1956" s="61"/>
      <c r="Q1956" s="294"/>
      <c r="R1956" s="292"/>
      <c r="S1956" s="291"/>
    </row>
    <row r="1957" spans="1:19" ht="14.4">
      <c r="A1957" s="36">
        <f t="shared" si="241"/>
        <v>634</v>
      </c>
      <c r="B1957" s="526"/>
      <c r="C1957" s="36" t="str">
        <f>VLOOKUP('Employee Salary Payroll Tax '!B1959,'Employee Salary Payroll Tax '!$D$1:$E$7,2,FALSE)</f>
        <v>NonUnion</v>
      </c>
      <c r="D1957" s="61">
        <f t="shared" si="242"/>
        <v>2.98E-2</v>
      </c>
      <c r="E1957" s="351">
        <f>'Employee Salary Payroll Tax '!N1959</f>
        <v>63843.03</v>
      </c>
      <c r="F1957" s="351">
        <f t="shared" si="243"/>
        <v>65745.552294000008</v>
      </c>
      <c r="G1957" s="352"/>
      <c r="H1957" s="351">
        <f t="shared" si="247"/>
        <v>63356.97</v>
      </c>
      <c r="I1957" s="351">
        <f t="shared" si="244"/>
        <v>1902.5222940000094</v>
      </c>
      <c r="J1957" s="351">
        <f t="shared" si="245"/>
        <v>117.95638222800058</v>
      </c>
      <c r="K1957" s="635">
        <f>SUM('Employee Salary Payroll Tax '!I1959:K1959)</f>
        <v>196.56</v>
      </c>
      <c r="L1957" s="635">
        <f>'Employee Salary Payroll Tax '!H1959</f>
        <v>0</v>
      </c>
      <c r="M1957" s="293">
        <f t="shared" si="248"/>
        <v>63646.47</v>
      </c>
      <c r="N1957" s="359">
        <f t="shared" si="246"/>
        <v>0.3631642559943134</v>
      </c>
      <c r="O1957" s="331"/>
      <c r="P1957" s="61"/>
      <c r="Q1957" s="294"/>
      <c r="R1957" s="292"/>
      <c r="S1957" s="291"/>
    </row>
    <row r="1958" spans="1:19" ht="14.4">
      <c r="A1958" s="36">
        <f t="shared" si="241"/>
        <v>635</v>
      </c>
      <c r="B1958" s="526"/>
      <c r="C1958" s="36" t="str">
        <f>VLOOKUP('Employee Salary Payroll Tax '!B1960,'Employee Salary Payroll Tax '!$D$1:$E$7,2,FALSE)</f>
        <v>NonUnion</v>
      </c>
      <c r="D1958" s="61">
        <f t="shared" si="242"/>
        <v>2.98E-2</v>
      </c>
      <c r="E1958" s="351">
        <f>'Employee Salary Payroll Tax '!N1960</f>
        <v>40220.57</v>
      </c>
      <c r="F1958" s="351">
        <f t="shared" si="243"/>
        <v>41419.142985999999</v>
      </c>
      <c r="G1958" s="352"/>
      <c r="H1958" s="351">
        <f t="shared" si="247"/>
        <v>86979.43</v>
      </c>
      <c r="I1958" s="351">
        <f t="shared" si="244"/>
        <v>1198.5729859999992</v>
      </c>
      <c r="J1958" s="351">
        <f t="shared" si="245"/>
        <v>74.311525131999957</v>
      </c>
      <c r="K1958" s="635">
        <f>SUM('Employee Salary Payroll Tax '!I1960:K1960)</f>
        <v>0</v>
      </c>
      <c r="L1958" s="635">
        <f>'Employee Salary Payroll Tax '!H1960</f>
        <v>0</v>
      </c>
      <c r="M1958" s="293">
        <f t="shared" si="248"/>
        <v>40220.57</v>
      </c>
      <c r="N1958" s="359">
        <f t="shared" si="246"/>
        <v>0</v>
      </c>
      <c r="O1958" s="331"/>
      <c r="P1958" s="61"/>
      <c r="Q1958" s="294"/>
      <c r="R1958" s="292"/>
      <c r="S1958" s="291"/>
    </row>
    <row r="1959" spans="1:19" ht="14.4">
      <c r="A1959" s="36">
        <f t="shared" si="241"/>
        <v>636</v>
      </c>
      <c r="B1959" s="526"/>
      <c r="C1959" s="36" t="str">
        <f>VLOOKUP('Employee Salary Payroll Tax '!B1961,'Employee Salary Payroll Tax '!$D$1:$E$7,2,FALSE)</f>
        <v>NonUnion</v>
      </c>
      <c r="D1959" s="61">
        <f t="shared" si="242"/>
        <v>2.98E-2</v>
      </c>
      <c r="E1959" s="351">
        <f>'Employee Salary Payroll Tax '!N1961</f>
        <v>64674.33</v>
      </c>
      <c r="F1959" s="351">
        <f t="shared" si="243"/>
        <v>66601.625034000012</v>
      </c>
      <c r="G1959" s="352"/>
      <c r="H1959" s="351">
        <f t="shared" si="247"/>
        <v>62525.67</v>
      </c>
      <c r="I1959" s="351">
        <f t="shared" si="244"/>
        <v>1927.2950340000098</v>
      </c>
      <c r="J1959" s="351">
        <f t="shared" si="245"/>
        <v>119.4922921080006</v>
      </c>
      <c r="K1959" s="635">
        <f>SUM('Employee Salary Payroll Tax '!I1961:K1961)</f>
        <v>48454.91</v>
      </c>
      <c r="L1959" s="635">
        <f>'Employee Salary Payroll Tax '!H1961</f>
        <v>0</v>
      </c>
      <c r="M1959" s="293">
        <f t="shared" si="248"/>
        <v>16219.419999999998</v>
      </c>
      <c r="N1959" s="359">
        <f t="shared" si="246"/>
        <v>89.525291714616202</v>
      </c>
      <c r="O1959" s="331"/>
      <c r="P1959" s="61"/>
      <c r="Q1959" s="294"/>
      <c r="R1959" s="292"/>
      <c r="S1959" s="291"/>
    </row>
    <row r="1960" spans="1:19" ht="14.4">
      <c r="A1960" s="36">
        <f t="shared" si="241"/>
        <v>637</v>
      </c>
      <c r="B1960" s="526"/>
      <c r="C1960" s="36" t="str">
        <f>VLOOKUP('Employee Salary Payroll Tax '!B1962,'Employee Salary Payroll Tax '!$D$1:$E$7,2,FALSE)</f>
        <v>IBEW</v>
      </c>
      <c r="D1960" s="61">
        <f t="shared" si="242"/>
        <v>6.875E-3</v>
      </c>
      <c r="E1960" s="351">
        <f>'Employee Salary Payroll Tax '!N1962</f>
        <v>83394.990000000005</v>
      </c>
      <c r="F1960" s="351">
        <f t="shared" si="243"/>
        <v>83968.330556250003</v>
      </c>
      <c r="G1960" s="352"/>
      <c r="H1960" s="351">
        <f t="shared" si="247"/>
        <v>43805.009999999995</v>
      </c>
      <c r="I1960" s="351">
        <f t="shared" si="244"/>
        <v>573.34055624999746</v>
      </c>
      <c r="J1960" s="351">
        <f t="shared" si="245"/>
        <v>35.54711448749984</v>
      </c>
      <c r="K1960" s="635">
        <f>SUM('Employee Salary Payroll Tax '!I1962:K1962)</f>
        <v>72962.58</v>
      </c>
      <c r="L1960" s="635">
        <f>'Employee Salary Payroll Tax '!H1962</f>
        <v>-0.26</v>
      </c>
      <c r="M1960" s="293">
        <f t="shared" si="248"/>
        <v>10432.670000000004</v>
      </c>
      <c r="N1960" s="359">
        <f t="shared" si="246"/>
        <v>31.100299724626936</v>
      </c>
      <c r="O1960" s="331"/>
      <c r="P1960" s="61"/>
      <c r="Q1960" s="294"/>
      <c r="R1960" s="292"/>
      <c r="S1960" s="291"/>
    </row>
    <row r="1961" spans="1:19" ht="14.4">
      <c r="A1961" s="36">
        <f t="shared" si="241"/>
        <v>638</v>
      </c>
      <c r="B1961" s="526"/>
      <c r="C1961" s="36" t="str">
        <f>VLOOKUP('Employee Salary Payroll Tax '!B1963,'Employee Salary Payroll Tax '!$D$1:$E$7,2,FALSE)</f>
        <v>NonUnion</v>
      </c>
      <c r="D1961" s="61">
        <f t="shared" si="242"/>
        <v>2.98E-2</v>
      </c>
      <c r="E1961" s="351">
        <f>'Employee Salary Payroll Tax '!N1963</f>
        <v>106498.99</v>
      </c>
      <c r="F1961" s="351">
        <f t="shared" si="243"/>
        <v>109672.65990200001</v>
      </c>
      <c r="G1961" s="352"/>
      <c r="H1961" s="351">
        <f t="shared" si="247"/>
        <v>20701.009999999995</v>
      </c>
      <c r="I1961" s="351">
        <f t="shared" si="244"/>
        <v>3173.6699020000087</v>
      </c>
      <c r="J1961" s="351">
        <f t="shared" si="245"/>
        <v>196.76753392400053</v>
      </c>
      <c r="K1961" s="635">
        <f>SUM('Employee Salary Payroll Tax '!I1963:K1963)</f>
        <v>43692.92</v>
      </c>
      <c r="L1961" s="635">
        <f>'Employee Salary Payroll Tax '!H1963</f>
        <v>0</v>
      </c>
      <c r="M1961" s="293">
        <f t="shared" si="248"/>
        <v>62806.070000000007</v>
      </c>
      <c r="N1961" s="359">
        <f t="shared" si="246"/>
        <v>80.72703899124221</v>
      </c>
      <c r="O1961" s="331"/>
      <c r="P1961" s="61"/>
      <c r="Q1961" s="294"/>
      <c r="R1961" s="292"/>
      <c r="S1961" s="291"/>
    </row>
    <row r="1962" spans="1:19" ht="14.4">
      <c r="A1962" s="36">
        <f t="shared" si="241"/>
        <v>639</v>
      </c>
      <c r="B1962" s="526"/>
      <c r="C1962" s="36" t="str">
        <f>VLOOKUP('Employee Salary Payroll Tax '!B1964,'Employee Salary Payroll Tax '!$D$1:$E$7,2,FALSE)</f>
        <v>UA</v>
      </c>
      <c r="D1962" s="61">
        <f t="shared" si="242"/>
        <v>0.03</v>
      </c>
      <c r="E1962" s="351">
        <f>'Employee Salary Payroll Tax '!N1964</f>
        <v>96828.800000000003</v>
      </c>
      <c r="F1962" s="351">
        <f t="shared" si="243"/>
        <v>99733.664000000004</v>
      </c>
      <c r="G1962" s="352"/>
      <c r="H1962" s="351">
        <f t="shared" si="247"/>
        <v>30371.199999999997</v>
      </c>
      <c r="I1962" s="351">
        <f t="shared" si="244"/>
        <v>2904.8640000000014</v>
      </c>
      <c r="J1962" s="351">
        <f t="shared" si="245"/>
        <v>180.10156800000007</v>
      </c>
      <c r="K1962" s="635">
        <f>SUM('Employee Salary Payroll Tax '!I1964:K1964)</f>
        <v>86880.1</v>
      </c>
      <c r="L1962" s="635">
        <f>'Employee Salary Payroll Tax '!H1964</f>
        <v>1293</v>
      </c>
      <c r="M1962" s="293">
        <f t="shared" si="248"/>
        <v>8655.6999999999971</v>
      </c>
      <c r="N1962" s="359">
        <f t="shared" si="246"/>
        <v>161.59698599833118</v>
      </c>
      <c r="O1962" s="331"/>
      <c r="P1962" s="61"/>
      <c r="Q1962" s="294"/>
      <c r="R1962" s="292"/>
      <c r="S1962" s="291"/>
    </row>
    <row r="1963" spans="1:19" ht="14.4">
      <c r="A1963" s="36">
        <f t="shared" si="241"/>
        <v>640</v>
      </c>
      <c r="B1963" s="526"/>
      <c r="C1963" s="36" t="str">
        <f>VLOOKUP('Employee Salary Payroll Tax '!B1965,'Employee Salary Payroll Tax '!$D$1:$E$7,2,FALSE)</f>
        <v>NonUnion</v>
      </c>
      <c r="D1963" s="61">
        <f t="shared" si="242"/>
        <v>2.98E-2</v>
      </c>
      <c r="E1963" s="351">
        <f>'Employee Salary Payroll Tax '!N1965</f>
        <v>94982.35</v>
      </c>
      <c r="F1963" s="351">
        <f t="shared" si="243"/>
        <v>97812.824030000003</v>
      </c>
      <c r="G1963" s="352"/>
      <c r="H1963" s="351">
        <f t="shared" si="247"/>
        <v>32217.649999999994</v>
      </c>
      <c r="I1963" s="351">
        <f t="shared" si="244"/>
        <v>2830.4740299999976</v>
      </c>
      <c r="J1963" s="351">
        <f t="shared" si="245"/>
        <v>175.48938985999985</v>
      </c>
      <c r="K1963" s="635">
        <f>SUM('Employee Salary Payroll Tax '!I1965:K1965)</f>
        <v>93014.93</v>
      </c>
      <c r="L1963" s="635">
        <f>'Employee Salary Payroll Tax '!H1965</f>
        <v>824.52</v>
      </c>
      <c r="M1963" s="293">
        <f t="shared" si="248"/>
        <v>1142.9000000000128</v>
      </c>
      <c r="N1963" s="359">
        <f t="shared" si="246"/>
        <v>171.8543846661905</v>
      </c>
      <c r="O1963" s="331"/>
      <c r="P1963" s="61"/>
      <c r="Q1963" s="294"/>
      <c r="R1963" s="292"/>
      <c r="S1963" s="291"/>
    </row>
    <row r="1964" spans="1:19" ht="14.4">
      <c r="A1964" s="36">
        <f t="shared" si="241"/>
        <v>641</v>
      </c>
      <c r="B1964" s="526"/>
      <c r="C1964" s="36" t="str">
        <f>VLOOKUP('Employee Salary Payroll Tax '!B1966,'Employee Salary Payroll Tax '!$D$1:$E$7,2,FALSE)</f>
        <v>NonUnion</v>
      </c>
      <c r="D1964" s="61">
        <f t="shared" si="242"/>
        <v>2.98E-2</v>
      </c>
      <c r="E1964" s="351">
        <f>'Employee Salary Payroll Tax '!N1966</f>
        <v>44856.71</v>
      </c>
      <c r="F1964" s="351">
        <f t="shared" si="243"/>
        <v>46193.439958000003</v>
      </c>
      <c r="G1964" s="352"/>
      <c r="H1964" s="351">
        <f t="shared" si="247"/>
        <v>82343.290000000008</v>
      </c>
      <c r="I1964" s="351">
        <f t="shared" si="244"/>
        <v>1336.7299580000035</v>
      </c>
      <c r="J1964" s="351">
        <f t="shared" si="245"/>
        <v>82.877257396000218</v>
      </c>
      <c r="K1964" s="635">
        <f>SUM('Employee Salary Payroll Tax '!I1966:K1966)</f>
        <v>-183.37</v>
      </c>
      <c r="L1964" s="635">
        <f>'Employee Salary Payroll Tax '!H1966</f>
        <v>0</v>
      </c>
      <c r="M1964" s="293">
        <f t="shared" si="248"/>
        <v>45040.08</v>
      </c>
      <c r="N1964" s="359">
        <f t="shared" si="246"/>
        <v>-0.33879441199244809</v>
      </c>
      <c r="O1964" s="331"/>
      <c r="P1964" s="61"/>
      <c r="Q1964" s="294"/>
      <c r="R1964" s="292"/>
      <c r="S1964" s="291"/>
    </row>
    <row r="1965" spans="1:19" ht="14.4">
      <c r="A1965" s="36">
        <f t="shared" ref="A1965:A2028" si="249">+A1964+1</f>
        <v>642</v>
      </c>
      <c r="B1965" s="526"/>
      <c r="C1965" s="36" t="str">
        <f>VLOOKUP('Employee Salary Payroll Tax '!B1967,'Employee Salary Payroll Tax '!$D$1:$E$7,2,FALSE)</f>
        <v>NonUnion</v>
      </c>
      <c r="D1965" s="61">
        <f t="shared" si="242"/>
        <v>2.98E-2</v>
      </c>
      <c r="E1965" s="351">
        <f>'Employee Salary Payroll Tax '!N1967</f>
        <v>12053.63</v>
      </c>
      <c r="F1965" s="351">
        <f t="shared" si="243"/>
        <v>12412.828174</v>
      </c>
      <c r="G1965" s="352"/>
      <c r="H1965" s="351">
        <f t="shared" si="247"/>
        <v>115146.37</v>
      </c>
      <c r="I1965" s="351">
        <f t="shared" si="244"/>
        <v>359.19817400000102</v>
      </c>
      <c r="J1965" s="351">
        <f t="shared" si="245"/>
        <v>22.270286788000064</v>
      </c>
      <c r="K1965" s="635">
        <f>SUM('Employee Salary Payroll Tax '!I1967:K1967)</f>
        <v>7322.58</v>
      </c>
      <c r="L1965" s="635">
        <f>'Employee Salary Payroll Tax '!H1967</f>
        <v>0</v>
      </c>
      <c r="M1965" s="293">
        <f t="shared" si="248"/>
        <v>4731.0499999999993</v>
      </c>
      <c r="N1965" s="359">
        <f t="shared" si="246"/>
        <v>13.529198806877622</v>
      </c>
      <c r="O1965" s="331"/>
      <c r="P1965" s="61"/>
      <c r="Q1965" s="294"/>
      <c r="R1965" s="292"/>
      <c r="S1965" s="291"/>
    </row>
    <row r="1966" spans="1:19" ht="14.4">
      <c r="A1966" s="36">
        <f t="shared" si="249"/>
        <v>643</v>
      </c>
      <c r="B1966" s="526"/>
      <c r="C1966" s="36" t="str">
        <f>VLOOKUP('Employee Salary Payroll Tax '!B1968,'Employee Salary Payroll Tax '!$D$1:$E$7,2,FALSE)</f>
        <v>IBEW</v>
      </c>
      <c r="D1966" s="61">
        <f t="shared" si="242"/>
        <v>6.875E-3</v>
      </c>
      <c r="E1966" s="351">
        <f>'Employee Salary Payroll Tax '!N1968</f>
        <v>41973</v>
      </c>
      <c r="F1966" s="351">
        <f t="shared" si="243"/>
        <v>42261.564375000002</v>
      </c>
      <c r="G1966" s="352"/>
      <c r="H1966" s="351">
        <f t="shared" si="247"/>
        <v>85227</v>
      </c>
      <c r="I1966" s="351">
        <f t="shared" si="244"/>
        <v>288.56437500000175</v>
      </c>
      <c r="J1966" s="351">
        <f t="shared" si="245"/>
        <v>17.890991250000109</v>
      </c>
      <c r="K1966" s="635">
        <f>SUM('Employee Salary Payroll Tax '!I1968:K1968)</f>
        <v>41973</v>
      </c>
      <c r="L1966" s="635">
        <f>'Employee Salary Payroll Tax '!H1968</f>
        <v>0</v>
      </c>
      <c r="M1966" s="293">
        <f t="shared" si="248"/>
        <v>0</v>
      </c>
      <c r="N1966" s="359">
        <f t="shared" si="246"/>
        <v>17.890991249573858</v>
      </c>
      <c r="O1966" s="331"/>
      <c r="P1966" s="61"/>
      <c r="Q1966" s="294"/>
      <c r="R1966" s="292"/>
      <c r="S1966" s="291"/>
    </row>
    <row r="1967" spans="1:19" ht="14.4">
      <c r="A1967" s="36">
        <f t="shared" si="249"/>
        <v>644</v>
      </c>
      <c r="B1967" s="526"/>
      <c r="C1967" s="36" t="str">
        <f>VLOOKUP('Employee Salary Payroll Tax '!B1969,'Employee Salary Payroll Tax '!$D$1:$E$7,2,FALSE)</f>
        <v>NonUnion</v>
      </c>
      <c r="D1967" s="61">
        <f t="shared" si="242"/>
        <v>2.98E-2</v>
      </c>
      <c r="E1967" s="351">
        <f>'Employee Salary Payroll Tax '!N1969</f>
        <v>23533.85</v>
      </c>
      <c r="F1967" s="351">
        <f t="shared" si="243"/>
        <v>24235.158729999999</v>
      </c>
      <c r="G1967" s="352"/>
      <c r="H1967" s="351">
        <f t="shared" si="247"/>
        <v>103666.15</v>
      </c>
      <c r="I1967" s="351">
        <f t="shared" si="244"/>
        <v>701.30873000000065</v>
      </c>
      <c r="J1967" s="351">
        <f t="shared" si="245"/>
        <v>43.481141260000037</v>
      </c>
      <c r="K1967" s="635">
        <f>SUM('Employee Salary Payroll Tax '!I1969:K1969)</f>
        <v>1675.6599999999999</v>
      </c>
      <c r="L1967" s="635">
        <f>'Employee Salary Payroll Tax '!H1969</f>
        <v>0</v>
      </c>
      <c r="M1967" s="293">
        <f t="shared" si="248"/>
        <v>21858.19</v>
      </c>
      <c r="N1967" s="359">
        <f t="shared" si="246"/>
        <v>3.0959494158684495</v>
      </c>
      <c r="O1967" s="331"/>
      <c r="P1967" s="61"/>
      <c r="Q1967" s="294"/>
      <c r="R1967" s="292"/>
      <c r="S1967" s="291"/>
    </row>
    <row r="1968" spans="1:19" ht="14.4">
      <c r="A1968" s="36">
        <f t="shared" si="249"/>
        <v>645</v>
      </c>
      <c r="B1968" s="526"/>
      <c r="C1968" s="36" t="str">
        <f>VLOOKUP('Employee Salary Payroll Tax '!B1970,'Employee Salary Payroll Tax '!$D$1:$E$7,2,FALSE)</f>
        <v>Not Assigned</v>
      </c>
      <c r="D1968" s="61">
        <f t="shared" si="242"/>
        <v>0</v>
      </c>
      <c r="E1968" s="351">
        <f>'Employee Salary Payroll Tax '!N1970</f>
        <v>0.14000000000000001</v>
      </c>
      <c r="F1968" s="351">
        <f t="shared" si="243"/>
        <v>0.14000000000000001</v>
      </c>
      <c r="G1968" s="352"/>
      <c r="H1968" s="351">
        <f t="shared" si="247"/>
        <v>127199.86</v>
      </c>
      <c r="I1968" s="351">
        <f t="shared" si="244"/>
        <v>0</v>
      </c>
      <c r="J1968" s="351">
        <f t="shared" si="245"/>
        <v>0</v>
      </c>
      <c r="K1968" s="635">
        <f>SUM('Employee Salary Payroll Tax '!I1970:K1970)</f>
        <v>-17.650000000000002</v>
      </c>
      <c r="L1968" s="635">
        <f>'Employee Salary Payroll Tax '!H1970</f>
        <v>0</v>
      </c>
      <c r="M1968" s="293">
        <f t="shared" si="248"/>
        <v>17.790000000000003</v>
      </c>
      <c r="N1968" s="359">
        <f t="shared" si="246"/>
        <v>0</v>
      </c>
      <c r="O1968" s="331"/>
      <c r="P1968" s="61"/>
      <c r="Q1968" s="294"/>
      <c r="R1968" s="292"/>
      <c r="S1968" s="291"/>
    </row>
    <row r="1969" spans="1:19" ht="14.4">
      <c r="A1969" s="36">
        <f t="shared" si="249"/>
        <v>646</v>
      </c>
      <c r="B1969" s="526"/>
      <c r="C1969" s="36" t="str">
        <f>VLOOKUP('Employee Salary Payroll Tax '!B1971,'Employee Salary Payroll Tax '!$D$1:$E$7,2,FALSE)</f>
        <v>NonUnion</v>
      </c>
      <c r="D1969" s="61">
        <f t="shared" si="242"/>
        <v>2.98E-2</v>
      </c>
      <c r="E1969" s="351">
        <f>'Employee Salary Payroll Tax '!N1971</f>
        <v>69583.47</v>
      </c>
      <c r="F1969" s="351">
        <f t="shared" si="243"/>
        <v>71657.057406000007</v>
      </c>
      <c r="G1969" s="352"/>
      <c r="H1969" s="351">
        <f t="shared" si="247"/>
        <v>57616.53</v>
      </c>
      <c r="I1969" s="351">
        <f t="shared" si="244"/>
        <v>2073.587406000006</v>
      </c>
      <c r="J1969" s="351">
        <f t="shared" si="245"/>
        <v>128.56241917200038</v>
      </c>
      <c r="K1969" s="635">
        <f>SUM('Employee Salary Payroll Tax '!I1971:K1971)</f>
        <v>9592.19</v>
      </c>
      <c r="L1969" s="635">
        <f>'Employee Salary Payroll Tax '!H1971</f>
        <v>0</v>
      </c>
      <c r="M1969" s="293">
        <f t="shared" si="248"/>
        <v>59991.28</v>
      </c>
      <c r="N1969" s="359">
        <f t="shared" si="246"/>
        <v>17.722530243745361</v>
      </c>
      <c r="O1969" s="331"/>
      <c r="P1969" s="61"/>
      <c r="Q1969" s="294"/>
      <c r="R1969" s="292"/>
      <c r="S1969" s="291"/>
    </row>
    <row r="1970" spans="1:19" ht="14.4">
      <c r="A1970" s="36">
        <f t="shared" si="249"/>
        <v>647</v>
      </c>
      <c r="B1970" s="526"/>
      <c r="C1970" s="36" t="str">
        <f>VLOOKUP('Employee Salary Payroll Tax '!B1972,'Employee Salary Payroll Tax '!$D$1:$E$7,2,FALSE)</f>
        <v>IBEW</v>
      </c>
      <c r="D1970" s="61">
        <f t="shared" si="242"/>
        <v>6.875E-3</v>
      </c>
      <c r="E1970" s="351">
        <f>'Employee Salary Payroll Tax '!N1972</f>
        <v>66843</v>
      </c>
      <c r="F1970" s="351">
        <f t="shared" si="243"/>
        <v>67302.545624999999</v>
      </c>
      <c r="G1970" s="352"/>
      <c r="H1970" s="351">
        <f t="shared" si="247"/>
        <v>60357</v>
      </c>
      <c r="I1970" s="351">
        <f t="shared" si="244"/>
        <v>459.54562499999884</v>
      </c>
      <c r="J1970" s="351">
        <f t="shared" si="245"/>
        <v>28.491828749999929</v>
      </c>
      <c r="K1970" s="635">
        <f>SUM('Employee Salary Payroll Tax '!I1972:K1972)</f>
        <v>66582.570000000007</v>
      </c>
      <c r="L1970" s="635">
        <f>'Employee Salary Payroll Tax '!H1972</f>
        <v>0</v>
      </c>
      <c r="M1970" s="293">
        <f t="shared" si="248"/>
        <v>260.42999999999302</v>
      </c>
      <c r="N1970" s="359">
        <f t="shared" si="246"/>
        <v>28.380820462075345</v>
      </c>
      <c r="O1970" s="331"/>
      <c r="P1970" s="61"/>
      <c r="Q1970" s="294"/>
      <c r="R1970" s="292"/>
      <c r="S1970" s="291"/>
    </row>
    <row r="1971" spans="1:19" ht="14.4">
      <c r="A1971" s="36">
        <f t="shared" si="249"/>
        <v>648</v>
      </c>
      <c r="B1971" s="526"/>
      <c r="C1971" s="36" t="str">
        <f>VLOOKUP('Employee Salary Payroll Tax '!B1973,'Employee Salary Payroll Tax '!$D$1:$E$7,2,FALSE)</f>
        <v>NonUnion</v>
      </c>
      <c r="D1971" s="61">
        <f t="shared" si="242"/>
        <v>2.98E-2</v>
      </c>
      <c r="E1971" s="351">
        <f>'Employee Salary Payroll Tax '!N1973</f>
        <v>22146.6</v>
      </c>
      <c r="F1971" s="351">
        <f t="shared" si="243"/>
        <v>22806.56868</v>
      </c>
      <c r="G1971" s="352"/>
      <c r="H1971" s="351">
        <f t="shared" si="247"/>
        <v>105053.4</v>
      </c>
      <c r="I1971" s="351">
        <f t="shared" si="244"/>
        <v>659.96868000000177</v>
      </c>
      <c r="J1971" s="351">
        <f t="shared" si="245"/>
        <v>40.918058160000108</v>
      </c>
      <c r="K1971" s="635">
        <f>SUM('Employee Salary Payroll Tax '!I1973:K1973)</f>
        <v>21260.739999999998</v>
      </c>
      <c r="L1971" s="635">
        <f>'Employee Salary Payroll Tax '!H1973</f>
        <v>0</v>
      </c>
      <c r="M1971" s="293">
        <f t="shared" si="248"/>
        <v>885.86000000000058</v>
      </c>
      <c r="N1971" s="359">
        <f t="shared" si="246"/>
        <v>39.281343222226404</v>
      </c>
      <c r="O1971" s="331"/>
      <c r="P1971" s="61"/>
      <c r="Q1971" s="294"/>
      <c r="R1971" s="292"/>
      <c r="S1971" s="291"/>
    </row>
    <row r="1972" spans="1:19" ht="14.4">
      <c r="A1972" s="36">
        <f t="shared" si="249"/>
        <v>649</v>
      </c>
      <c r="B1972" s="526"/>
      <c r="C1972" s="36" t="str">
        <f>VLOOKUP('Employee Salary Payroll Tax '!B1974,'Employee Salary Payroll Tax '!$D$1:$E$7,2,FALSE)</f>
        <v>NonUnion</v>
      </c>
      <c r="D1972" s="61">
        <f t="shared" si="242"/>
        <v>2.98E-2</v>
      </c>
      <c r="E1972" s="351">
        <f>'Employee Salary Payroll Tax '!N1974</f>
        <v>6798</v>
      </c>
      <c r="F1972" s="351">
        <f t="shared" si="243"/>
        <v>7000.5804000000007</v>
      </c>
      <c r="G1972" s="352"/>
      <c r="H1972" s="351">
        <f t="shared" si="247"/>
        <v>120402</v>
      </c>
      <c r="I1972" s="351">
        <f t="shared" si="244"/>
        <v>202.58040000000074</v>
      </c>
      <c r="J1972" s="351">
        <f t="shared" si="245"/>
        <v>12.559984800000045</v>
      </c>
      <c r="K1972" s="635">
        <f>SUM('Employee Salary Payroll Tax '!I1974:K1974)</f>
        <v>6526.08</v>
      </c>
      <c r="L1972" s="635">
        <f>'Employee Salary Payroll Tax '!H1974</f>
        <v>0</v>
      </c>
      <c r="M1972" s="293">
        <f t="shared" si="248"/>
        <v>271.92000000000007</v>
      </c>
      <c r="N1972" s="359">
        <f t="shared" si="246"/>
        <v>12.057585406226346</v>
      </c>
      <c r="O1972" s="331"/>
      <c r="P1972" s="61"/>
      <c r="Q1972" s="294"/>
      <c r="R1972" s="292"/>
      <c r="S1972" s="291"/>
    </row>
    <row r="1973" spans="1:19" ht="14.4">
      <c r="A1973" s="36">
        <f t="shared" si="249"/>
        <v>650</v>
      </c>
      <c r="B1973" s="526"/>
      <c r="C1973" s="36" t="str">
        <f>VLOOKUP('Employee Salary Payroll Tax '!B1975,'Employee Salary Payroll Tax '!$D$1:$E$7,2,FALSE)</f>
        <v>IBEW</v>
      </c>
      <c r="D1973" s="61">
        <f t="shared" si="242"/>
        <v>6.875E-3</v>
      </c>
      <c r="E1973" s="351">
        <f>'Employee Salary Payroll Tax '!N1975</f>
        <v>50889.1</v>
      </c>
      <c r="F1973" s="351">
        <f t="shared" si="243"/>
        <v>51238.962562499997</v>
      </c>
      <c r="G1973" s="352"/>
      <c r="H1973" s="351">
        <f t="shared" si="247"/>
        <v>76310.899999999994</v>
      </c>
      <c r="I1973" s="351">
        <f t="shared" si="244"/>
        <v>349.8625624999986</v>
      </c>
      <c r="J1973" s="351">
        <f t="shared" si="245"/>
        <v>21.691478874999913</v>
      </c>
      <c r="K1973" s="635">
        <f>SUM('Employee Salary Payroll Tax '!I1975:K1975)</f>
        <v>1647.78</v>
      </c>
      <c r="L1973" s="635">
        <f>'Employee Salary Payroll Tax '!H1975</f>
        <v>0</v>
      </c>
      <c r="M1973" s="293">
        <f t="shared" si="248"/>
        <v>49241.32</v>
      </c>
      <c r="N1973" s="359">
        <f t="shared" si="246"/>
        <v>0.70236622498619539</v>
      </c>
      <c r="O1973" s="331"/>
      <c r="P1973" s="61"/>
      <c r="Q1973" s="294"/>
      <c r="R1973" s="292"/>
      <c r="S1973" s="291"/>
    </row>
    <row r="1974" spans="1:19" ht="14.4">
      <c r="A1974" s="36">
        <f t="shared" si="249"/>
        <v>651</v>
      </c>
      <c r="B1974" s="526"/>
      <c r="C1974" s="36" t="str">
        <f>VLOOKUP('Employee Salary Payroll Tax '!B1976,'Employee Salary Payroll Tax '!$D$1:$E$7,2,FALSE)</f>
        <v>IBEW</v>
      </c>
      <c r="D1974" s="61">
        <f t="shared" si="242"/>
        <v>6.875E-3</v>
      </c>
      <c r="E1974" s="351">
        <f>'Employee Salary Payroll Tax '!N1976</f>
        <v>139874.1</v>
      </c>
      <c r="F1974" s="351">
        <f t="shared" si="243"/>
        <v>140835.73443750001</v>
      </c>
      <c r="G1974" s="352"/>
      <c r="H1974" s="351">
        <f t="shared" si="247"/>
        <v>0</v>
      </c>
      <c r="I1974" s="351">
        <f t="shared" si="244"/>
        <v>961.63443750000442</v>
      </c>
      <c r="J1974" s="351">
        <f t="shared" si="245"/>
        <v>0</v>
      </c>
      <c r="K1974" s="635">
        <f>SUM('Employee Salary Payroll Tax '!I1976:K1976)</f>
        <v>135741.22</v>
      </c>
      <c r="L1974" s="635">
        <f>'Employee Salary Payroll Tax '!H1976</f>
        <v>0</v>
      </c>
      <c r="M1974" s="293">
        <f t="shared" si="248"/>
        <v>4132.8800000000047</v>
      </c>
      <c r="N1974" s="359">
        <f t="shared" si="246"/>
        <v>0</v>
      </c>
      <c r="O1974" s="331"/>
      <c r="P1974" s="61"/>
      <c r="Q1974" s="294"/>
      <c r="R1974" s="292"/>
      <c r="S1974" s="291"/>
    </row>
    <row r="1975" spans="1:19" ht="14.4">
      <c r="A1975" s="36">
        <f t="shared" si="249"/>
        <v>652</v>
      </c>
      <c r="B1975" s="526"/>
      <c r="C1975" s="36" t="str">
        <f>VLOOKUP('Employee Salary Payroll Tax '!B1977,'Employee Salary Payroll Tax '!$D$1:$E$7,2,FALSE)</f>
        <v>NonUnion</v>
      </c>
      <c r="D1975" s="61">
        <f t="shared" si="242"/>
        <v>2.98E-2</v>
      </c>
      <c r="E1975" s="351">
        <f>'Employee Salary Payroll Tax '!N1977</f>
        <v>96399.15</v>
      </c>
      <c r="F1975" s="351">
        <f t="shared" si="243"/>
        <v>99271.844670000006</v>
      </c>
      <c r="G1975" s="352"/>
      <c r="H1975" s="351">
        <f t="shared" si="247"/>
        <v>30800.850000000006</v>
      </c>
      <c r="I1975" s="351">
        <f t="shared" si="244"/>
        <v>2872.6946700000117</v>
      </c>
      <c r="J1975" s="351">
        <f t="shared" si="245"/>
        <v>178.10706954000074</v>
      </c>
      <c r="K1975" s="635">
        <f>SUM('Employee Salary Payroll Tax '!I1977:K1977)</f>
        <v>34444.29</v>
      </c>
      <c r="L1975" s="635">
        <f>'Employee Salary Payroll Tax '!H1977</f>
        <v>0</v>
      </c>
      <c r="M1975" s="293">
        <f t="shared" si="248"/>
        <v>61954.859999999993</v>
      </c>
      <c r="N1975" s="359">
        <f t="shared" si="246"/>
        <v>63.639270203340104</v>
      </c>
      <c r="O1975" s="331"/>
      <c r="P1975" s="61"/>
      <c r="Q1975" s="294"/>
      <c r="R1975" s="292"/>
      <c r="S1975" s="291"/>
    </row>
    <row r="1976" spans="1:19" ht="14.4">
      <c r="A1976" s="36">
        <f t="shared" si="249"/>
        <v>653</v>
      </c>
      <c r="B1976" s="526"/>
      <c r="C1976" s="36" t="str">
        <f>VLOOKUP('Employee Salary Payroll Tax '!B1978,'Employee Salary Payroll Tax '!$D$1:$E$7,2,FALSE)</f>
        <v>IBEW</v>
      </c>
      <c r="D1976" s="61">
        <f t="shared" si="242"/>
        <v>6.875E-3</v>
      </c>
      <c r="E1976" s="351">
        <f>'Employee Salary Payroll Tax '!N1978</f>
        <v>59424.79</v>
      </c>
      <c r="F1976" s="351">
        <f t="shared" si="243"/>
        <v>59833.335431250001</v>
      </c>
      <c r="G1976" s="352"/>
      <c r="H1976" s="351">
        <f t="shared" si="247"/>
        <v>67775.209999999992</v>
      </c>
      <c r="I1976" s="351">
        <f t="shared" si="244"/>
        <v>408.54543125000055</v>
      </c>
      <c r="J1976" s="351">
        <f t="shared" si="245"/>
        <v>25.329816737500035</v>
      </c>
      <c r="K1976" s="635">
        <f>SUM('Employee Salary Payroll Tax '!I1978:K1978)</f>
        <v>0</v>
      </c>
      <c r="L1976" s="635">
        <f>'Employee Salary Payroll Tax '!H1978</f>
        <v>0</v>
      </c>
      <c r="M1976" s="293">
        <f t="shared" si="248"/>
        <v>59424.79</v>
      </c>
      <c r="N1976" s="359">
        <f t="shared" si="246"/>
        <v>0</v>
      </c>
      <c r="O1976" s="331"/>
      <c r="P1976" s="61"/>
      <c r="Q1976" s="294"/>
      <c r="R1976" s="292"/>
      <c r="S1976" s="291"/>
    </row>
    <row r="1977" spans="1:19" ht="14.4">
      <c r="A1977" s="36">
        <f t="shared" si="249"/>
        <v>654</v>
      </c>
      <c r="B1977" s="526"/>
      <c r="C1977" s="36" t="str">
        <f>VLOOKUP('Employee Salary Payroll Tax '!B1979,'Employee Salary Payroll Tax '!$D$1:$E$7,2,FALSE)</f>
        <v>NonUnion</v>
      </c>
      <c r="D1977" s="61">
        <f t="shared" si="242"/>
        <v>2.98E-2</v>
      </c>
      <c r="E1977" s="351">
        <f>'Employee Salary Payroll Tax '!N1979</f>
        <v>78783.8</v>
      </c>
      <c r="F1977" s="351">
        <f t="shared" si="243"/>
        <v>81131.557240000009</v>
      </c>
      <c r="G1977" s="352"/>
      <c r="H1977" s="351">
        <f t="shared" si="247"/>
        <v>48416.2</v>
      </c>
      <c r="I1977" s="351">
        <f t="shared" si="244"/>
        <v>2347.7572400000063</v>
      </c>
      <c r="J1977" s="351">
        <f t="shared" si="245"/>
        <v>145.56094888000038</v>
      </c>
      <c r="K1977" s="635">
        <f>SUM('Employee Salary Payroll Tax '!I1979:K1979)</f>
        <v>1915.65</v>
      </c>
      <c r="L1977" s="635">
        <f>'Employee Salary Payroll Tax '!H1979</f>
        <v>0</v>
      </c>
      <c r="M1977" s="293">
        <f t="shared" si="248"/>
        <v>76868.150000000009</v>
      </c>
      <c r="N1977" s="359">
        <f t="shared" si="246"/>
        <v>3.5393549399550848</v>
      </c>
      <c r="O1977" s="331"/>
      <c r="P1977" s="61"/>
      <c r="Q1977" s="294"/>
      <c r="R1977" s="292"/>
      <c r="S1977" s="291"/>
    </row>
    <row r="1978" spans="1:19" ht="14.4">
      <c r="A1978" s="36">
        <f t="shared" si="249"/>
        <v>655</v>
      </c>
      <c r="B1978" s="526"/>
      <c r="C1978" s="36" t="str">
        <f>VLOOKUP('Employee Salary Payroll Tax '!B1980,'Employee Salary Payroll Tax '!$D$1:$E$7,2,FALSE)</f>
        <v>NonUnion</v>
      </c>
      <c r="D1978" s="61">
        <f t="shared" si="242"/>
        <v>2.98E-2</v>
      </c>
      <c r="E1978" s="351">
        <f>'Employee Salary Payroll Tax '!N1980</f>
        <v>115221.96</v>
      </c>
      <c r="F1978" s="351">
        <f t="shared" si="243"/>
        <v>118655.57440800001</v>
      </c>
      <c r="G1978" s="352"/>
      <c r="H1978" s="351">
        <f t="shared" si="247"/>
        <v>11978.039999999994</v>
      </c>
      <c r="I1978" s="351">
        <f t="shared" si="244"/>
        <v>3433.6144080000086</v>
      </c>
      <c r="J1978" s="351">
        <f t="shared" si="245"/>
        <v>212.88409329600051</v>
      </c>
      <c r="K1978" s="635">
        <f>SUM('Employee Salary Payroll Tax '!I1980:K1980)</f>
        <v>15166.74</v>
      </c>
      <c r="L1978" s="635">
        <f>'Employee Salary Payroll Tax '!H1980</f>
        <v>0</v>
      </c>
      <c r="M1978" s="293">
        <f t="shared" si="248"/>
        <v>100055.22</v>
      </c>
      <c r="N1978" s="359">
        <f t="shared" si="246"/>
        <v>28.022068823756868</v>
      </c>
      <c r="O1978" s="331"/>
      <c r="P1978" s="61"/>
      <c r="Q1978" s="294"/>
      <c r="R1978" s="292"/>
      <c r="S1978" s="291"/>
    </row>
    <row r="1979" spans="1:19" ht="14.4">
      <c r="A1979" s="36">
        <f t="shared" si="249"/>
        <v>656</v>
      </c>
      <c r="B1979" s="526"/>
      <c r="C1979" s="36" t="str">
        <f>VLOOKUP('Employee Salary Payroll Tax '!B1981,'Employee Salary Payroll Tax '!$D$1:$E$7,2,FALSE)</f>
        <v>IBEW</v>
      </c>
      <c r="D1979" s="61">
        <f t="shared" si="242"/>
        <v>6.875E-3</v>
      </c>
      <c r="E1979" s="351">
        <f>'Employee Salary Payroll Tax '!N1981</f>
        <v>39288.79</v>
      </c>
      <c r="F1979" s="351">
        <f t="shared" si="243"/>
        <v>39558.900431249996</v>
      </c>
      <c r="G1979" s="352"/>
      <c r="H1979" s="351">
        <f t="shared" si="247"/>
        <v>87911.209999999992</v>
      </c>
      <c r="I1979" s="351">
        <f t="shared" si="244"/>
        <v>270.1104312499956</v>
      </c>
      <c r="J1979" s="351">
        <f t="shared" si="245"/>
        <v>16.746846737499727</v>
      </c>
      <c r="K1979" s="635">
        <f>SUM('Employee Salary Payroll Tax '!I1981:K1981)</f>
        <v>39288.789999999994</v>
      </c>
      <c r="L1979" s="635">
        <f>'Employee Salary Payroll Tax '!H1981</f>
        <v>0</v>
      </c>
      <c r="M1979" s="293">
        <f t="shared" si="248"/>
        <v>7.2759576141834259E-12</v>
      </c>
      <c r="N1979" s="359">
        <f t="shared" si="246"/>
        <v>16.746846737073476</v>
      </c>
      <c r="O1979" s="331"/>
      <c r="P1979" s="61"/>
      <c r="Q1979" s="294"/>
      <c r="R1979" s="292"/>
      <c r="S1979" s="291"/>
    </row>
    <row r="1980" spans="1:19" ht="14.4">
      <c r="A1980" s="36">
        <f t="shared" si="249"/>
        <v>657</v>
      </c>
      <c r="B1980" s="526"/>
      <c r="C1980" s="36" t="str">
        <f>VLOOKUP('Employee Salary Payroll Tax '!B1982,'Employee Salary Payroll Tax '!$D$1:$E$7,2,FALSE)</f>
        <v>NonUnion</v>
      </c>
      <c r="D1980" s="61">
        <f t="shared" si="242"/>
        <v>2.98E-2</v>
      </c>
      <c r="E1980" s="351">
        <f>'Employee Salary Payroll Tax '!N1982</f>
        <v>75873.5</v>
      </c>
      <c r="F1980" s="351">
        <f t="shared" si="243"/>
        <v>78134.530299999999</v>
      </c>
      <c r="G1980" s="352"/>
      <c r="H1980" s="351">
        <f t="shared" si="247"/>
        <v>51326.5</v>
      </c>
      <c r="I1980" s="351">
        <f t="shared" si="244"/>
        <v>2261.0302999999985</v>
      </c>
      <c r="J1980" s="351">
        <f t="shared" si="245"/>
        <v>140.1838785999999</v>
      </c>
      <c r="K1980" s="635">
        <f>SUM('Employee Salary Payroll Tax '!I1982:K1982)</f>
        <v>75873.5</v>
      </c>
      <c r="L1980" s="635">
        <f>'Employee Salary Payroll Tax '!H1982</f>
        <v>0</v>
      </c>
      <c r="M1980" s="293">
        <f t="shared" si="248"/>
        <v>0</v>
      </c>
      <c r="N1980" s="359">
        <f t="shared" si="246"/>
        <v>140.18387859815232</v>
      </c>
      <c r="O1980" s="331"/>
      <c r="P1980" s="61"/>
      <c r="Q1980" s="294"/>
      <c r="R1980" s="292"/>
      <c r="S1980" s="291"/>
    </row>
    <row r="1981" spans="1:19" ht="14.4">
      <c r="A1981" s="36">
        <f t="shared" si="249"/>
        <v>658</v>
      </c>
      <c r="B1981" s="526"/>
      <c r="C1981" s="36" t="str">
        <f>VLOOKUP('Employee Salary Payroll Tax '!B1983,'Employee Salary Payroll Tax '!$D$1:$E$7,2,FALSE)</f>
        <v>IBEW</v>
      </c>
      <c r="D1981" s="61">
        <f t="shared" si="242"/>
        <v>6.875E-3</v>
      </c>
      <c r="E1981" s="351">
        <f>'Employee Salary Payroll Tax '!N1983</f>
        <v>82318.86</v>
      </c>
      <c r="F1981" s="351">
        <f t="shared" si="243"/>
        <v>82884.802162499996</v>
      </c>
      <c r="G1981" s="352"/>
      <c r="H1981" s="351">
        <f t="shared" si="247"/>
        <v>44881.14</v>
      </c>
      <c r="I1981" s="351">
        <f t="shared" si="244"/>
        <v>565.9421624999959</v>
      </c>
      <c r="J1981" s="351">
        <f t="shared" si="245"/>
        <v>35.088414074999747</v>
      </c>
      <c r="K1981" s="635">
        <f>SUM('Employee Salary Payroll Tax '!I1983:K1983)</f>
        <v>0</v>
      </c>
      <c r="L1981" s="635">
        <f>'Employee Salary Payroll Tax '!H1983</f>
        <v>0</v>
      </c>
      <c r="M1981" s="293">
        <f t="shared" si="248"/>
        <v>82318.86</v>
      </c>
      <c r="N1981" s="359">
        <f t="shared" si="246"/>
        <v>0</v>
      </c>
      <c r="O1981" s="331"/>
      <c r="P1981" s="61"/>
      <c r="Q1981" s="294"/>
      <c r="R1981" s="292"/>
      <c r="S1981" s="291"/>
    </row>
    <row r="1982" spans="1:19" ht="14.4">
      <c r="A1982" s="36">
        <f t="shared" si="249"/>
        <v>659</v>
      </c>
      <c r="B1982" s="526"/>
      <c r="C1982" s="36" t="str">
        <f>VLOOKUP('Employee Salary Payroll Tax '!B1984,'Employee Salary Payroll Tax '!$D$1:$E$7,2,FALSE)</f>
        <v>NonUnion</v>
      </c>
      <c r="D1982" s="61">
        <f t="shared" si="242"/>
        <v>2.98E-2</v>
      </c>
      <c r="E1982" s="351">
        <f>'Employee Salary Payroll Tax '!N1984</f>
        <v>56819.22</v>
      </c>
      <c r="F1982" s="351">
        <f t="shared" si="243"/>
        <v>58512.432756000002</v>
      </c>
      <c r="G1982" s="352"/>
      <c r="H1982" s="351">
        <f t="shared" si="247"/>
        <v>70380.78</v>
      </c>
      <c r="I1982" s="351">
        <f t="shared" si="244"/>
        <v>1693.2127560000008</v>
      </c>
      <c r="J1982" s="351">
        <f t="shared" si="245"/>
        <v>104.97919087200005</v>
      </c>
      <c r="K1982" s="635">
        <f>SUM('Employee Salary Payroll Tax '!I1984:K1984)</f>
        <v>5750.2999999999993</v>
      </c>
      <c r="L1982" s="635">
        <f>'Employee Salary Payroll Tax '!H1984</f>
        <v>0</v>
      </c>
      <c r="M1982" s="293">
        <f t="shared" si="248"/>
        <v>51068.92</v>
      </c>
      <c r="N1982" s="359">
        <f t="shared" si="246"/>
        <v>10.62425427981302</v>
      </c>
      <c r="O1982" s="331"/>
      <c r="P1982" s="61"/>
      <c r="Q1982" s="294"/>
      <c r="R1982" s="292"/>
      <c r="S1982" s="291"/>
    </row>
    <row r="1983" spans="1:19" ht="14.4">
      <c r="A1983" s="36">
        <f t="shared" si="249"/>
        <v>660</v>
      </c>
      <c r="B1983" s="526"/>
      <c r="C1983" s="36" t="str">
        <f>VLOOKUP('Employee Salary Payroll Tax '!B1985,'Employee Salary Payroll Tax '!$D$1:$E$7,2,FALSE)</f>
        <v>NonUnion</v>
      </c>
      <c r="D1983" s="61">
        <f t="shared" si="242"/>
        <v>2.98E-2</v>
      </c>
      <c r="E1983" s="351">
        <f>'Employee Salary Payroll Tax '!N1985</f>
        <v>75584.11</v>
      </c>
      <c r="F1983" s="351">
        <f t="shared" si="243"/>
        <v>77836.516478000005</v>
      </c>
      <c r="G1983" s="352"/>
      <c r="H1983" s="351">
        <f t="shared" si="247"/>
        <v>51615.89</v>
      </c>
      <c r="I1983" s="351">
        <f t="shared" si="244"/>
        <v>2252.4064780000044</v>
      </c>
      <c r="J1983" s="351">
        <f t="shared" si="245"/>
        <v>139.64920163600027</v>
      </c>
      <c r="K1983" s="635">
        <f>SUM('Employee Salary Payroll Tax '!I1985:K1985)</f>
        <v>75584.11</v>
      </c>
      <c r="L1983" s="635">
        <f>'Employee Salary Payroll Tax '!H1985</f>
        <v>0</v>
      </c>
      <c r="M1983" s="293">
        <f t="shared" si="248"/>
        <v>0</v>
      </c>
      <c r="N1983" s="359">
        <f t="shared" si="246"/>
        <v>139.64920163415269</v>
      </c>
      <c r="O1983" s="331"/>
      <c r="P1983" s="61"/>
      <c r="Q1983" s="294"/>
      <c r="R1983" s="292"/>
      <c r="S1983" s="291"/>
    </row>
    <row r="1984" spans="1:19" ht="14.4">
      <c r="A1984" s="36">
        <f t="shared" si="249"/>
        <v>661</v>
      </c>
      <c r="B1984" s="526"/>
      <c r="C1984" s="36" t="str">
        <f>VLOOKUP('Employee Salary Payroll Tax '!B1986,'Employee Salary Payroll Tax '!$D$1:$E$7,2,FALSE)</f>
        <v>NonUnion</v>
      </c>
      <c r="D1984" s="61">
        <f t="shared" si="242"/>
        <v>2.98E-2</v>
      </c>
      <c r="E1984" s="351">
        <f>'Employee Salary Payroll Tax '!N1986</f>
        <v>113774.1</v>
      </c>
      <c r="F1984" s="351">
        <f t="shared" si="243"/>
        <v>117164.56818000002</v>
      </c>
      <c r="G1984" s="352"/>
      <c r="H1984" s="351">
        <f t="shared" si="247"/>
        <v>13425.899999999994</v>
      </c>
      <c r="I1984" s="351">
        <f t="shared" si="244"/>
        <v>3390.4681800000108</v>
      </c>
      <c r="J1984" s="351">
        <f t="shared" si="245"/>
        <v>210.20902716000066</v>
      </c>
      <c r="K1984" s="635">
        <f>SUM('Employee Salary Payroll Tax '!I1986:K1986)</f>
        <v>11222.45</v>
      </c>
      <c r="L1984" s="635">
        <f>'Employee Salary Payroll Tax '!H1986</f>
        <v>0</v>
      </c>
      <c r="M1984" s="293">
        <f t="shared" si="248"/>
        <v>102551.65000000001</v>
      </c>
      <c r="N1984" s="359">
        <f t="shared" si="246"/>
        <v>20.734598619817824</v>
      </c>
      <c r="O1984" s="331"/>
      <c r="P1984" s="61"/>
      <c r="Q1984" s="294"/>
      <c r="R1984" s="292"/>
      <c r="S1984" s="291"/>
    </row>
    <row r="1985" spans="1:19" ht="14.4">
      <c r="A1985" s="36">
        <f t="shared" si="249"/>
        <v>662</v>
      </c>
      <c r="B1985" s="526"/>
      <c r="C1985" s="36" t="str">
        <f>VLOOKUP('Employee Salary Payroll Tax '!B1987,'Employee Salary Payroll Tax '!$D$1:$E$7,2,FALSE)</f>
        <v>NonUnion</v>
      </c>
      <c r="D1985" s="61">
        <f t="shared" si="242"/>
        <v>2.98E-2</v>
      </c>
      <c r="E1985" s="351">
        <f>'Employee Salary Payroll Tax '!N1987</f>
        <v>71278.289999999994</v>
      </c>
      <c r="F1985" s="351">
        <f t="shared" si="243"/>
        <v>73402.383042000001</v>
      </c>
      <c r="G1985" s="352"/>
      <c r="H1985" s="351">
        <f t="shared" si="247"/>
        <v>55921.710000000006</v>
      </c>
      <c r="I1985" s="351">
        <f t="shared" si="244"/>
        <v>2124.0930420000077</v>
      </c>
      <c r="J1985" s="351">
        <f t="shared" si="245"/>
        <v>131.69376860400047</v>
      </c>
      <c r="K1985" s="635">
        <f>SUM('Employee Salary Payroll Tax '!I1987:K1987)</f>
        <v>0</v>
      </c>
      <c r="L1985" s="635">
        <f>'Employee Salary Payroll Tax '!H1987</f>
        <v>0</v>
      </c>
      <c r="M1985" s="293">
        <f t="shared" si="248"/>
        <v>71278.289999999994</v>
      </c>
      <c r="N1985" s="359">
        <f t="shared" si="246"/>
        <v>0</v>
      </c>
      <c r="O1985" s="331"/>
      <c r="P1985" s="61"/>
      <c r="Q1985" s="294"/>
      <c r="R1985" s="292"/>
      <c r="S1985" s="291"/>
    </row>
    <row r="1986" spans="1:19" ht="14.4">
      <c r="A1986" s="36">
        <f t="shared" si="249"/>
        <v>663</v>
      </c>
      <c r="B1986" s="526"/>
      <c r="C1986" s="36" t="str">
        <f>VLOOKUP('Employee Salary Payroll Tax '!B1988,'Employee Salary Payroll Tax '!$D$1:$E$7,2,FALSE)</f>
        <v>NonUnion</v>
      </c>
      <c r="D1986" s="61">
        <f t="shared" si="242"/>
        <v>2.98E-2</v>
      </c>
      <c r="E1986" s="351">
        <f>'Employee Salary Payroll Tax '!N1988</f>
        <v>72747.820000000007</v>
      </c>
      <c r="F1986" s="351">
        <f t="shared" si="243"/>
        <v>74915.705036000014</v>
      </c>
      <c r="G1986" s="352"/>
      <c r="H1986" s="351">
        <f t="shared" si="247"/>
        <v>54452.179999999993</v>
      </c>
      <c r="I1986" s="351">
        <f t="shared" si="244"/>
        <v>2167.8850360000069</v>
      </c>
      <c r="J1986" s="351">
        <f t="shared" si="245"/>
        <v>134.40887223200042</v>
      </c>
      <c r="K1986" s="635">
        <f>SUM('Employee Salary Payroll Tax '!I1988:K1988)</f>
        <v>72747.820000000007</v>
      </c>
      <c r="L1986" s="635">
        <f>'Employee Salary Payroll Tax '!H1988</f>
        <v>0</v>
      </c>
      <c r="M1986" s="293">
        <f t="shared" si="248"/>
        <v>0</v>
      </c>
      <c r="N1986" s="359">
        <f t="shared" si="246"/>
        <v>134.40887223015284</v>
      </c>
      <c r="O1986" s="331"/>
      <c r="P1986" s="61"/>
      <c r="Q1986" s="294"/>
      <c r="R1986" s="292"/>
      <c r="S1986" s="291"/>
    </row>
    <row r="1987" spans="1:19" ht="14.4">
      <c r="A1987" s="36">
        <f t="shared" si="249"/>
        <v>664</v>
      </c>
      <c r="B1987" s="526"/>
      <c r="C1987" s="36" t="str">
        <f>VLOOKUP('Employee Salary Payroll Tax '!B1989,'Employee Salary Payroll Tax '!$D$1:$E$7,2,FALSE)</f>
        <v>NonUnion</v>
      </c>
      <c r="D1987" s="61">
        <f t="shared" si="242"/>
        <v>2.98E-2</v>
      </c>
      <c r="E1987" s="351">
        <f>'Employee Salary Payroll Tax '!N1989</f>
        <v>103063.95</v>
      </c>
      <c r="F1987" s="351">
        <f t="shared" si="243"/>
        <v>106135.25571</v>
      </c>
      <c r="G1987" s="352"/>
      <c r="H1987" s="351">
        <f t="shared" si="247"/>
        <v>24136.050000000003</v>
      </c>
      <c r="I1987" s="351">
        <f t="shared" si="244"/>
        <v>3071.3057100000005</v>
      </c>
      <c r="J1987" s="351">
        <f t="shared" si="245"/>
        <v>190.42095402000004</v>
      </c>
      <c r="K1987" s="635">
        <f>SUM('Employee Salary Payroll Tax '!I1989:K1989)</f>
        <v>30731.89</v>
      </c>
      <c r="L1987" s="635">
        <f>'Employee Salary Payroll Tax '!H1989</f>
        <v>0</v>
      </c>
      <c r="M1987" s="293">
        <f t="shared" si="248"/>
        <v>72332.06</v>
      </c>
      <c r="N1987" s="359">
        <f t="shared" si="246"/>
        <v>56.780239963449091</v>
      </c>
      <c r="O1987" s="331"/>
      <c r="P1987" s="61"/>
      <c r="Q1987" s="294"/>
      <c r="R1987" s="292"/>
      <c r="S1987" s="291"/>
    </row>
    <row r="1988" spans="1:19" ht="14.4">
      <c r="A1988" s="36">
        <f t="shared" si="249"/>
        <v>665</v>
      </c>
      <c r="B1988" s="526"/>
      <c r="C1988" s="36" t="str">
        <f>VLOOKUP('Employee Salary Payroll Tax '!B1990,'Employee Salary Payroll Tax '!$D$1:$E$7,2,FALSE)</f>
        <v>UA</v>
      </c>
      <c r="D1988" s="61">
        <f t="shared" si="242"/>
        <v>0.03</v>
      </c>
      <c r="E1988" s="351">
        <f>'Employee Salary Payroll Tax '!N1990</f>
        <v>79417.34</v>
      </c>
      <c r="F1988" s="351">
        <f t="shared" si="243"/>
        <v>81799.860199999996</v>
      </c>
      <c r="G1988" s="352"/>
      <c r="H1988" s="351">
        <f t="shared" si="247"/>
        <v>47782.66</v>
      </c>
      <c r="I1988" s="351">
        <f t="shared" si="244"/>
        <v>2382.520199999999</v>
      </c>
      <c r="J1988" s="351">
        <f t="shared" si="245"/>
        <v>147.71625239999995</v>
      </c>
      <c r="K1988" s="635">
        <f>SUM('Employee Salary Payroll Tax '!I1990:K1990)</f>
        <v>73687.61</v>
      </c>
      <c r="L1988" s="635">
        <f>'Employee Salary Payroll Tax '!H1990</f>
        <v>881.68</v>
      </c>
      <c r="M1988" s="293">
        <f t="shared" si="248"/>
        <v>4848.0499999999956</v>
      </c>
      <c r="N1988" s="359">
        <f t="shared" si="246"/>
        <v>137.05895459827414</v>
      </c>
      <c r="O1988" s="331"/>
      <c r="P1988" s="61"/>
      <c r="Q1988" s="294"/>
      <c r="R1988" s="292"/>
      <c r="S1988" s="291"/>
    </row>
    <row r="1989" spans="1:19" ht="14.4">
      <c r="A1989" s="36">
        <f t="shared" si="249"/>
        <v>666</v>
      </c>
      <c r="B1989" s="526"/>
      <c r="C1989" s="36" t="str">
        <f>VLOOKUP('Employee Salary Payroll Tax '!B1991,'Employee Salary Payroll Tax '!$D$1:$E$7,2,FALSE)</f>
        <v>NonUnion</v>
      </c>
      <c r="D1989" s="61">
        <f t="shared" si="242"/>
        <v>2.98E-2</v>
      </c>
      <c r="E1989" s="351">
        <f>'Employee Salary Payroll Tax '!N1991</f>
        <v>82842.61</v>
      </c>
      <c r="F1989" s="351">
        <f t="shared" si="243"/>
        <v>85311.319778000005</v>
      </c>
      <c r="G1989" s="352"/>
      <c r="H1989" s="351">
        <f t="shared" si="247"/>
        <v>44357.39</v>
      </c>
      <c r="I1989" s="351">
        <f t="shared" si="244"/>
        <v>2468.709778000004</v>
      </c>
      <c r="J1989" s="351">
        <f t="shared" si="245"/>
        <v>153.06000623600025</v>
      </c>
      <c r="K1989" s="635">
        <f>SUM('Employee Salary Payroll Tax '!I1991:K1991)</f>
        <v>22533.45</v>
      </c>
      <c r="L1989" s="635">
        <f>'Employee Salary Payroll Tax '!H1991</f>
        <v>0</v>
      </c>
      <c r="M1989" s="293">
        <f t="shared" si="248"/>
        <v>60309.16</v>
      </c>
      <c r="N1989" s="359">
        <f t="shared" si="246"/>
        <v>41.63280221949752</v>
      </c>
      <c r="O1989" s="331"/>
      <c r="P1989" s="61"/>
      <c r="Q1989" s="294"/>
      <c r="R1989" s="292"/>
      <c r="S1989" s="291"/>
    </row>
    <row r="1990" spans="1:19" ht="14.4">
      <c r="A1990" s="36">
        <f t="shared" si="249"/>
        <v>667</v>
      </c>
      <c r="B1990" s="526"/>
      <c r="C1990" s="36" t="str">
        <f>VLOOKUP('Employee Salary Payroll Tax '!B1992,'Employee Salary Payroll Tax '!$D$1:$E$7,2,FALSE)</f>
        <v>NonUnion</v>
      </c>
      <c r="D1990" s="61">
        <f t="shared" si="242"/>
        <v>2.98E-2</v>
      </c>
      <c r="E1990" s="351">
        <f>'Employee Salary Payroll Tax '!N1992</f>
        <v>116615.36</v>
      </c>
      <c r="F1990" s="351">
        <f t="shared" si="243"/>
        <v>120090.497728</v>
      </c>
      <c r="G1990" s="352"/>
      <c r="H1990" s="351">
        <f t="shared" si="247"/>
        <v>10584.64</v>
      </c>
      <c r="I1990" s="351">
        <f t="shared" si="244"/>
        <v>3475.1377280000015</v>
      </c>
      <c r="J1990" s="351">
        <f t="shared" si="245"/>
        <v>215.4585391360001</v>
      </c>
      <c r="K1990" s="635">
        <f>SUM('Employee Salary Payroll Tax '!I1992:K1992)</f>
        <v>35136.44</v>
      </c>
      <c r="L1990" s="635">
        <f>'Employee Salary Payroll Tax '!H1992</f>
        <v>0</v>
      </c>
      <c r="M1990" s="293">
        <f t="shared" si="248"/>
        <v>81478.92</v>
      </c>
      <c r="N1990" s="359">
        <f t="shared" si="246"/>
        <v>64.918086543443351</v>
      </c>
      <c r="O1990" s="331"/>
      <c r="P1990" s="61"/>
      <c r="Q1990" s="294"/>
      <c r="R1990" s="292"/>
      <c r="S1990" s="291"/>
    </row>
    <row r="1991" spans="1:19" ht="14.4">
      <c r="A1991" s="36">
        <f t="shared" si="249"/>
        <v>668</v>
      </c>
      <c r="B1991" s="526"/>
      <c r="C1991" s="36" t="str">
        <f>VLOOKUP('Employee Salary Payroll Tax '!B1993,'Employee Salary Payroll Tax '!$D$1:$E$7,2,FALSE)</f>
        <v>IBEW</v>
      </c>
      <c r="D1991" s="61">
        <f t="shared" si="242"/>
        <v>6.875E-3</v>
      </c>
      <c r="E1991" s="351">
        <f>'Employee Salary Payroll Tax '!N1993</f>
        <v>60161.42</v>
      </c>
      <c r="F1991" s="351">
        <f t="shared" si="243"/>
        <v>60575.029762499995</v>
      </c>
      <c r="G1991" s="352"/>
      <c r="H1991" s="351">
        <f t="shared" si="247"/>
        <v>67038.58</v>
      </c>
      <c r="I1991" s="351">
        <f t="shared" si="244"/>
        <v>413.60976249999658</v>
      </c>
      <c r="J1991" s="351">
        <f t="shared" si="245"/>
        <v>25.643805274999789</v>
      </c>
      <c r="K1991" s="635">
        <f>SUM('Employee Salary Payroll Tax '!I1993:K1993)</f>
        <v>59958.29</v>
      </c>
      <c r="L1991" s="635">
        <f>'Employee Salary Payroll Tax '!H1993</f>
        <v>0</v>
      </c>
      <c r="M1991" s="293">
        <f t="shared" si="248"/>
        <v>203.12999999999738</v>
      </c>
      <c r="N1991" s="359">
        <f t="shared" si="246"/>
        <v>25.557221112074977</v>
      </c>
      <c r="O1991" s="331"/>
      <c r="P1991" s="61"/>
      <c r="Q1991" s="294"/>
      <c r="R1991" s="292"/>
      <c r="S1991" s="291"/>
    </row>
    <row r="1992" spans="1:19" ht="14.4">
      <c r="A1992" s="36">
        <f t="shared" si="249"/>
        <v>669</v>
      </c>
      <c r="B1992" s="526"/>
      <c r="C1992" s="36" t="str">
        <f>VLOOKUP('Employee Salary Payroll Tax '!B1994,'Employee Salary Payroll Tax '!$D$1:$E$7,2,FALSE)</f>
        <v>NonUnion</v>
      </c>
      <c r="D1992" s="61">
        <f t="shared" si="242"/>
        <v>2.98E-2</v>
      </c>
      <c r="E1992" s="351">
        <f>'Employee Salary Payroll Tax '!N1994</f>
        <v>96044.12</v>
      </c>
      <c r="F1992" s="351">
        <f t="shared" si="243"/>
        <v>98906.234775999998</v>
      </c>
      <c r="G1992" s="352"/>
      <c r="H1992" s="351">
        <f t="shared" si="247"/>
        <v>31155.880000000005</v>
      </c>
      <c r="I1992" s="351">
        <f t="shared" si="244"/>
        <v>2862.1147760000022</v>
      </c>
      <c r="J1992" s="351">
        <f t="shared" si="245"/>
        <v>177.45111611200014</v>
      </c>
      <c r="K1992" s="635">
        <f>SUM('Employee Salary Payroll Tax '!I1994:K1994)</f>
        <v>46954.49</v>
      </c>
      <c r="L1992" s="635">
        <f>'Employee Salary Payroll Tax '!H1994</f>
        <v>0</v>
      </c>
      <c r="M1992" s="293">
        <f t="shared" si="248"/>
        <v>49089.63</v>
      </c>
      <c r="N1992" s="359">
        <f t="shared" si="246"/>
        <v>86.753115723096812</v>
      </c>
      <c r="O1992" s="331"/>
      <c r="P1992" s="61"/>
      <c r="Q1992" s="294"/>
      <c r="R1992" s="292"/>
      <c r="S1992" s="291"/>
    </row>
    <row r="1993" spans="1:19" ht="14.4">
      <c r="A1993" s="36">
        <f t="shared" si="249"/>
        <v>670</v>
      </c>
      <c r="B1993" s="526"/>
      <c r="C1993" s="36" t="str">
        <f>VLOOKUP('Employee Salary Payroll Tax '!B1995,'Employee Salary Payroll Tax '!$D$1:$E$7,2,FALSE)</f>
        <v>NonUnion</v>
      </c>
      <c r="D1993" s="61">
        <f t="shared" si="242"/>
        <v>2.98E-2</v>
      </c>
      <c r="E1993" s="351">
        <f>'Employee Salary Payroll Tax '!N1995</f>
        <v>16370.16</v>
      </c>
      <c r="F1993" s="351">
        <f t="shared" si="243"/>
        <v>16857.990768</v>
      </c>
      <c r="G1993" s="352"/>
      <c r="H1993" s="351">
        <f t="shared" si="247"/>
        <v>110829.84</v>
      </c>
      <c r="I1993" s="351">
        <f t="shared" si="244"/>
        <v>487.83076799999981</v>
      </c>
      <c r="J1993" s="351">
        <f t="shared" si="245"/>
        <v>30.245507615999987</v>
      </c>
      <c r="K1993" s="635">
        <f>SUM('Employee Salary Payroll Tax '!I1995:K1995)</f>
        <v>7751.72</v>
      </c>
      <c r="L1993" s="635">
        <f>'Employee Salary Payroll Tax '!H1995</f>
        <v>0</v>
      </c>
      <c r="M1993" s="293">
        <f t="shared" si="248"/>
        <v>8618.4399999999987</v>
      </c>
      <c r="N1993" s="359">
        <f t="shared" si="246"/>
        <v>14.322077871125105</v>
      </c>
      <c r="O1993" s="331"/>
      <c r="P1993" s="61"/>
      <c r="Q1993" s="294"/>
      <c r="R1993" s="292"/>
      <c r="S1993" s="291"/>
    </row>
    <row r="1994" spans="1:19" ht="14.4">
      <c r="A1994" s="36">
        <f t="shared" si="249"/>
        <v>671</v>
      </c>
      <c r="B1994" s="526"/>
      <c r="C1994" s="36" t="str">
        <f>VLOOKUP('Employee Salary Payroll Tax '!B1996,'Employee Salary Payroll Tax '!$D$1:$E$7,2,FALSE)</f>
        <v>NonUnion</v>
      </c>
      <c r="D1994" s="61">
        <f t="shared" si="242"/>
        <v>2.98E-2</v>
      </c>
      <c r="E1994" s="351">
        <f>'Employee Salary Payroll Tax '!N1996</f>
        <v>86272.01</v>
      </c>
      <c r="F1994" s="351">
        <f t="shared" si="243"/>
        <v>88842.915897999992</v>
      </c>
      <c r="G1994" s="352"/>
      <c r="H1994" s="351">
        <f t="shared" si="247"/>
        <v>40927.990000000005</v>
      </c>
      <c r="I1994" s="351">
        <f t="shared" si="244"/>
        <v>2570.9058979999973</v>
      </c>
      <c r="J1994" s="351">
        <f t="shared" si="245"/>
        <v>159.39616567599984</v>
      </c>
      <c r="K1994" s="635">
        <f>SUM('Employee Salary Payroll Tax '!I1996:K1996)</f>
        <v>22572.81</v>
      </c>
      <c r="L1994" s="635">
        <f>'Employee Salary Payroll Tax '!H1996</f>
        <v>9335.86</v>
      </c>
      <c r="M1994" s="293">
        <f t="shared" si="248"/>
        <v>54363.34</v>
      </c>
      <c r="N1994" s="359">
        <f t="shared" si="246"/>
        <v>41.705523755516545</v>
      </c>
      <c r="O1994" s="331"/>
      <c r="P1994" s="61"/>
      <c r="Q1994" s="294"/>
      <c r="R1994" s="292"/>
      <c r="S1994" s="291"/>
    </row>
    <row r="1995" spans="1:19" ht="14.4">
      <c r="A1995" s="36">
        <f t="shared" si="249"/>
        <v>672</v>
      </c>
      <c r="B1995" s="526"/>
      <c r="C1995" s="36" t="str">
        <f>VLOOKUP('Employee Salary Payroll Tax '!B1997,'Employee Salary Payroll Tax '!$D$1:$E$7,2,FALSE)</f>
        <v>NonUnion</v>
      </c>
      <c r="D1995" s="61">
        <f t="shared" si="242"/>
        <v>2.98E-2</v>
      </c>
      <c r="E1995" s="351">
        <f>'Employee Salary Payroll Tax '!N1997</f>
        <v>66445.25</v>
      </c>
      <c r="F1995" s="351">
        <f t="shared" si="243"/>
        <v>68425.318450000006</v>
      </c>
      <c r="G1995" s="352"/>
      <c r="H1995" s="351">
        <f t="shared" si="247"/>
        <v>60754.75</v>
      </c>
      <c r="I1995" s="351">
        <f t="shared" si="244"/>
        <v>1980.0684500000061</v>
      </c>
      <c r="J1995" s="351">
        <f t="shared" si="245"/>
        <v>122.76424390000038</v>
      </c>
      <c r="K1995" s="635">
        <f>SUM('Employee Salary Payroll Tax '!I1997:K1997)</f>
        <v>45794.06</v>
      </c>
      <c r="L1995" s="635">
        <f>'Employee Salary Payroll Tax '!H1997</f>
        <v>0</v>
      </c>
      <c r="M1995" s="293">
        <f t="shared" si="248"/>
        <v>20651.190000000002</v>
      </c>
      <c r="N1995" s="359">
        <f t="shared" si="246"/>
        <v>84.609105254726899</v>
      </c>
      <c r="O1995" s="331"/>
      <c r="P1995" s="61"/>
      <c r="Q1995" s="294"/>
      <c r="R1995" s="292"/>
      <c r="S1995" s="291"/>
    </row>
    <row r="1996" spans="1:19" ht="14.4">
      <c r="A1996" s="36">
        <f t="shared" si="249"/>
        <v>673</v>
      </c>
      <c r="B1996" s="526"/>
      <c r="C1996" s="36" t="str">
        <f>VLOOKUP('Employee Salary Payroll Tax '!B1998,'Employee Salary Payroll Tax '!$D$1:$E$7,2,FALSE)</f>
        <v>UA</v>
      </c>
      <c r="D1996" s="61">
        <f t="shared" si="242"/>
        <v>0.03</v>
      </c>
      <c r="E1996" s="351">
        <f>'Employee Salary Payroll Tax '!N1998</f>
        <v>82686.86</v>
      </c>
      <c r="F1996" s="351">
        <f t="shared" si="243"/>
        <v>85167.465800000005</v>
      </c>
      <c r="G1996" s="352"/>
      <c r="H1996" s="351">
        <f t="shared" si="247"/>
        <v>44513.14</v>
      </c>
      <c r="I1996" s="351">
        <f t="shared" si="244"/>
        <v>2480.6058000000048</v>
      </c>
      <c r="J1996" s="351">
        <f t="shared" si="245"/>
        <v>153.79755960000028</v>
      </c>
      <c r="K1996" s="635">
        <f>SUM('Employee Salary Payroll Tax '!I1998:K1998)</f>
        <v>74154.210000000006</v>
      </c>
      <c r="L1996" s="635">
        <f>'Employee Salary Payroll Tax '!H1998</f>
        <v>3001.23</v>
      </c>
      <c r="M1996" s="293">
        <f t="shared" si="248"/>
        <v>5531.4199999999946</v>
      </c>
      <c r="N1996" s="359">
        <f t="shared" si="246"/>
        <v>137.9268305983322</v>
      </c>
      <c r="O1996" s="331"/>
      <c r="P1996" s="61"/>
      <c r="Q1996" s="294"/>
      <c r="R1996" s="292"/>
      <c r="S1996" s="291"/>
    </row>
    <row r="1997" spans="1:19" ht="14.4">
      <c r="A1997" s="36">
        <f t="shared" si="249"/>
        <v>674</v>
      </c>
      <c r="B1997" s="526"/>
      <c r="C1997" s="36" t="str">
        <f>VLOOKUP('Employee Salary Payroll Tax '!B1999,'Employee Salary Payroll Tax '!$D$1:$E$7,2,FALSE)</f>
        <v>UA</v>
      </c>
      <c r="D1997" s="61">
        <f t="shared" si="242"/>
        <v>0.03</v>
      </c>
      <c r="E1997" s="351">
        <f>'Employee Salary Payroll Tax '!N1999</f>
        <v>69244.929999999993</v>
      </c>
      <c r="F1997" s="351">
        <f t="shared" si="243"/>
        <v>71322.277900000001</v>
      </c>
      <c r="G1997" s="352"/>
      <c r="H1997" s="351">
        <f t="shared" si="247"/>
        <v>57955.070000000007</v>
      </c>
      <c r="I1997" s="351">
        <f t="shared" si="244"/>
        <v>2077.3479000000079</v>
      </c>
      <c r="J1997" s="351">
        <f t="shared" si="245"/>
        <v>128.79556980000049</v>
      </c>
      <c r="K1997" s="635">
        <f>SUM('Employee Salary Payroll Tax '!I1999:K1999)</f>
        <v>64996.69</v>
      </c>
      <c r="L1997" s="635">
        <f>'Employee Salary Payroll Tax '!H1999</f>
        <v>1411.97</v>
      </c>
      <c r="M1997" s="293">
        <f t="shared" si="248"/>
        <v>2836.2699999999904</v>
      </c>
      <c r="N1997" s="359">
        <f t="shared" si="246"/>
        <v>120.8938433982546</v>
      </c>
      <c r="O1997" s="331"/>
      <c r="P1997" s="61"/>
      <c r="Q1997" s="294"/>
      <c r="R1997" s="292"/>
      <c r="S1997" s="291"/>
    </row>
    <row r="1998" spans="1:19" ht="14.4">
      <c r="A1998" s="36">
        <f t="shared" si="249"/>
        <v>675</v>
      </c>
      <c r="B1998" s="526"/>
      <c r="C1998" s="36" t="str">
        <f>VLOOKUP('Employee Salary Payroll Tax '!B2000,'Employee Salary Payroll Tax '!$D$1:$E$7,2,FALSE)</f>
        <v>IBEW</v>
      </c>
      <c r="D1998" s="61">
        <f t="shared" si="242"/>
        <v>6.875E-3</v>
      </c>
      <c r="E1998" s="351">
        <f>'Employee Salary Payroll Tax '!N2000</f>
        <v>163844.37</v>
      </c>
      <c r="F1998" s="351">
        <f t="shared" si="243"/>
        <v>164970.80004375</v>
      </c>
      <c r="G1998" s="352"/>
      <c r="H1998" s="351">
        <f t="shared" si="247"/>
        <v>0</v>
      </c>
      <c r="I1998" s="351">
        <f t="shared" si="244"/>
        <v>1126.430043750006</v>
      </c>
      <c r="J1998" s="351">
        <f t="shared" si="245"/>
        <v>0</v>
      </c>
      <c r="K1998" s="635">
        <f>SUM('Employee Salary Payroll Tax '!I2000:K2000)</f>
        <v>148904.57</v>
      </c>
      <c r="L1998" s="635">
        <f>'Employee Salary Payroll Tax '!H2000</f>
        <v>0</v>
      </c>
      <c r="M1998" s="293">
        <f t="shared" si="248"/>
        <v>14939.799999999988</v>
      </c>
      <c r="N1998" s="359">
        <f t="shared" si="246"/>
        <v>0</v>
      </c>
      <c r="O1998" s="331"/>
      <c r="P1998" s="61"/>
      <c r="Q1998" s="294"/>
      <c r="R1998" s="292"/>
      <c r="S1998" s="291"/>
    </row>
    <row r="1999" spans="1:19" ht="14.4">
      <c r="A1999" s="36">
        <f t="shared" si="249"/>
        <v>676</v>
      </c>
      <c r="B1999" s="526"/>
      <c r="C1999" s="36" t="str">
        <f>VLOOKUP('Employee Salary Payroll Tax '!B2001,'Employee Salary Payroll Tax '!$D$1:$E$7,2,FALSE)</f>
        <v>IBEW</v>
      </c>
      <c r="D1999" s="61">
        <f t="shared" si="242"/>
        <v>6.875E-3</v>
      </c>
      <c r="E1999" s="351">
        <f>'Employee Salary Payroll Tax '!N2001</f>
        <v>1887</v>
      </c>
      <c r="F1999" s="351">
        <f t="shared" si="243"/>
        <v>1899.973125</v>
      </c>
      <c r="G1999" s="352"/>
      <c r="H1999" s="351">
        <f t="shared" si="247"/>
        <v>125313</v>
      </c>
      <c r="I1999" s="351">
        <f t="shared" si="244"/>
        <v>12.973124999999982</v>
      </c>
      <c r="J1999" s="351">
        <f t="shared" si="245"/>
        <v>0.80433374999999885</v>
      </c>
      <c r="K1999" s="635">
        <f>SUM('Employee Salary Payroll Tax '!I2001:K2001)</f>
        <v>1887</v>
      </c>
      <c r="L1999" s="635">
        <f>'Employee Salary Payroll Tax '!H2001</f>
        <v>0</v>
      </c>
      <c r="M1999" s="293">
        <f t="shared" si="248"/>
        <v>0</v>
      </c>
      <c r="N1999" s="359">
        <f t="shared" si="246"/>
        <v>0.80433374957374881</v>
      </c>
      <c r="O1999" s="331"/>
      <c r="P1999" s="61"/>
      <c r="Q1999" s="294"/>
      <c r="R1999" s="292"/>
      <c r="S1999" s="291"/>
    </row>
    <row r="2000" spans="1:19" ht="14.4">
      <c r="A2000" s="36">
        <f t="shared" si="249"/>
        <v>677</v>
      </c>
      <c r="B2000" s="526"/>
      <c r="C2000" s="36" t="str">
        <f>VLOOKUP('Employee Salary Payroll Tax '!B2002,'Employee Salary Payroll Tax '!$D$1:$E$7,2,FALSE)</f>
        <v>UA</v>
      </c>
      <c r="D2000" s="61">
        <f t="shared" si="242"/>
        <v>0.03</v>
      </c>
      <c r="E2000" s="351">
        <f>'Employee Salary Payroll Tax '!N2002</f>
        <v>79476.070000000007</v>
      </c>
      <c r="F2000" s="351">
        <f t="shared" si="243"/>
        <v>81860.352100000004</v>
      </c>
      <c r="G2000" s="352"/>
      <c r="H2000" s="351">
        <f t="shared" si="247"/>
        <v>47723.929999999993</v>
      </c>
      <c r="I2000" s="351">
        <f t="shared" si="244"/>
        <v>2384.2820999999967</v>
      </c>
      <c r="J2000" s="351">
        <f t="shared" si="245"/>
        <v>147.82549019999979</v>
      </c>
      <c r="K2000" s="635">
        <f>SUM('Employee Salary Payroll Tax '!I2002:K2002)</f>
        <v>66233.66</v>
      </c>
      <c r="L2000" s="635">
        <f>'Employee Salary Payroll Tax '!H2002</f>
        <v>0</v>
      </c>
      <c r="M2000" s="293">
        <f t="shared" si="248"/>
        <v>13242.410000000003</v>
      </c>
      <c r="N2000" s="359">
        <f t="shared" si="246"/>
        <v>123.19460759844975</v>
      </c>
      <c r="O2000" s="331"/>
      <c r="P2000" s="61"/>
      <c r="Q2000" s="294"/>
      <c r="R2000" s="292"/>
      <c r="S2000" s="291"/>
    </row>
    <row r="2001" spans="1:19" ht="14.4">
      <c r="A2001" s="36">
        <f t="shared" si="249"/>
        <v>678</v>
      </c>
      <c r="B2001" s="526"/>
      <c r="C2001" s="36" t="str">
        <f>VLOOKUP('Employee Salary Payroll Tax '!B2003,'Employee Salary Payroll Tax '!$D$1:$E$7,2,FALSE)</f>
        <v>NonUnion</v>
      </c>
      <c r="D2001" s="61">
        <f t="shared" ref="D2001:D2064" si="250">VLOOKUP(C2001,C$9:D$12,2)</f>
        <v>2.98E-2</v>
      </c>
      <c r="E2001" s="351">
        <f>'Employee Salary Payroll Tax '!N2003</f>
        <v>30261.88</v>
      </c>
      <c r="F2001" s="351">
        <f t="shared" ref="F2001:F2064" si="251">E2001*(1+D2001)</f>
        <v>31163.684024000002</v>
      </c>
      <c r="G2001" s="352"/>
      <c r="H2001" s="351">
        <f t="shared" si="247"/>
        <v>96938.12</v>
      </c>
      <c r="I2001" s="351">
        <f t="shared" ref="I2001:I2064" si="252">F2001-E2001</f>
        <v>901.80402400000094</v>
      </c>
      <c r="J2001" s="351">
        <f t="shared" ref="J2001:J2064" si="253">IF(H2001&gt;I2001,I2001*$J$12,H2001*$J$12)</f>
        <v>55.911849488000058</v>
      </c>
      <c r="K2001" s="635">
        <f>SUM('Employee Salary Payroll Tax '!I2003:K2003)</f>
        <v>30261.88</v>
      </c>
      <c r="L2001" s="635">
        <f>'Employee Salary Payroll Tax '!H2003</f>
        <v>0</v>
      </c>
      <c r="M2001" s="293">
        <f t="shared" si="248"/>
        <v>0</v>
      </c>
      <c r="N2001" s="359">
        <f t="shared" ref="N2001:N2064" si="254">J2001*K2001/(SUM(K2001:M2001)+0.000001)</f>
        <v>55.911849486152462</v>
      </c>
      <c r="O2001" s="331"/>
      <c r="P2001" s="61"/>
      <c r="Q2001" s="294"/>
      <c r="R2001" s="292"/>
      <c r="S2001" s="291"/>
    </row>
    <row r="2002" spans="1:19" ht="14.4">
      <c r="A2002" s="36">
        <f t="shared" si="249"/>
        <v>679</v>
      </c>
      <c r="B2002" s="526"/>
      <c r="C2002" s="36" t="str">
        <f>VLOOKUP('Employee Salary Payroll Tax '!B2004,'Employee Salary Payroll Tax '!$D$1:$E$7,2,FALSE)</f>
        <v>NonUnion</v>
      </c>
      <c r="D2002" s="61">
        <f t="shared" si="250"/>
        <v>2.98E-2</v>
      </c>
      <c r="E2002" s="351">
        <f>'Employee Salary Payroll Tax '!N2004</f>
        <v>11530.17</v>
      </c>
      <c r="F2002" s="351">
        <f t="shared" si="251"/>
        <v>11873.769066000001</v>
      </c>
      <c r="G2002" s="352"/>
      <c r="H2002" s="351">
        <f t="shared" ref="H2002:H2065" si="255">IF(E2002&gt;$H$12,0,$H$12-E2002)</f>
        <v>115669.83</v>
      </c>
      <c r="I2002" s="351">
        <f t="shared" si="252"/>
        <v>343.59906600000068</v>
      </c>
      <c r="J2002" s="351">
        <f t="shared" si="253"/>
        <v>21.303142092000041</v>
      </c>
      <c r="K2002" s="635">
        <f>SUM('Employee Salary Payroll Tax '!I2004:K2004)</f>
        <v>11530.17</v>
      </c>
      <c r="L2002" s="635">
        <f>'Employee Salary Payroll Tax '!H2004</f>
        <v>0</v>
      </c>
      <c r="M2002" s="293">
        <f t="shared" ref="M2002:M2065" si="256">E2002-K2002-L2002</f>
        <v>0</v>
      </c>
      <c r="N2002" s="359">
        <f t="shared" si="254"/>
        <v>21.303142090152438</v>
      </c>
      <c r="O2002" s="331"/>
      <c r="P2002" s="61"/>
      <c r="Q2002" s="294"/>
      <c r="R2002" s="292"/>
      <c r="S2002" s="291"/>
    </row>
    <row r="2003" spans="1:19" ht="14.4">
      <c r="A2003" s="36">
        <f t="shared" si="249"/>
        <v>680</v>
      </c>
      <c r="B2003" s="526"/>
      <c r="C2003" s="36" t="str">
        <f>VLOOKUP('Employee Salary Payroll Tax '!B2005,'Employee Salary Payroll Tax '!$D$1:$E$7,2,FALSE)</f>
        <v>NonUnion</v>
      </c>
      <c r="D2003" s="61">
        <f t="shared" si="250"/>
        <v>2.98E-2</v>
      </c>
      <c r="E2003" s="351">
        <f>'Employee Salary Payroll Tax '!N2005</f>
        <v>62153.08</v>
      </c>
      <c r="F2003" s="351">
        <f t="shared" si="251"/>
        <v>64005.241784000005</v>
      </c>
      <c r="G2003" s="352"/>
      <c r="H2003" s="351">
        <f t="shared" si="255"/>
        <v>65046.92</v>
      </c>
      <c r="I2003" s="351">
        <f t="shared" si="252"/>
        <v>1852.1617840000035</v>
      </c>
      <c r="J2003" s="351">
        <f t="shared" si="253"/>
        <v>114.83403060800022</v>
      </c>
      <c r="K2003" s="635">
        <f>SUM('Employee Salary Payroll Tax '!I2005:K2005)</f>
        <v>54978.559999999998</v>
      </c>
      <c r="L2003" s="635">
        <f>'Employee Salary Payroll Tax '!H2005</f>
        <v>0</v>
      </c>
      <c r="M2003" s="293">
        <f t="shared" si="256"/>
        <v>7174.5200000000041</v>
      </c>
      <c r="N2003" s="359">
        <f t="shared" si="254"/>
        <v>101.57838745436585</v>
      </c>
      <c r="O2003" s="331"/>
      <c r="P2003" s="61"/>
      <c r="Q2003" s="294"/>
      <c r="R2003" s="292"/>
      <c r="S2003" s="291"/>
    </row>
    <row r="2004" spans="1:19" ht="14.4">
      <c r="A2004" s="36">
        <f t="shared" si="249"/>
        <v>681</v>
      </c>
      <c r="B2004" s="526"/>
      <c r="C2004" s="36" t="str">
        <f>VLOOKUP('Employee Salary Payroll Tax '!B2006,'Employee Salary Payroll Tax '!$D$1:$E$7,2,FALSE)</f>
        <v>NonUnion</v>
      </c>
      <c r="D2004" s="61">
        <f t="shared" si="250"/>
        <v>2.98E-2</v>
      </c>
      <c r="E2004" s="351">
        <f>'Employee Salary Payroll Tax '!N2006</f>
        <v>95274.22</v>
      </c>
      <c r="F2004" s="351">
        <f t="shared" si="251"/>
        <v>98113.391756000012</v>
      </c>
      <c r="G2004" s="352"/>
      <c r="H2004" s="351">
        <f t="shared" si="255"/>
        <v>31925.78</v>
      </c>
      <c r="I2004" s="351">
        <f t="shared" si="252"/>
        <v>2839.1717560000106</v>
      </c>
      <c r="J2004" s="351">
        <f t="shared" si="253"/>
        <v>176.02864887200064</v>
      </c>
      <c r="K2004" s="635">
        <f>SUM('Employee Salary Payroll Tax '!I2006:K2006)</f>
        <v>37412.86</v>
      </c>
      <c r="L2004" s="635">
        <f>'Employee Salary Payroll Tax '!H2006</f>
        <v>43199.3</v>
      </c>
      <c r="M2004" s="293">
        <f t="shared" si="256"/>
        <v>14662.059999999998</v>
      </c>
      <c r="N2004" s="359">
        <f t="shared" si="254"/>
        <v>69.124000135274727</v>
      </c>
      <c r="O2004" s="331"/>
      <c r="P2004" s="61"/>
      <c r="Q2004" s="294"/>
      <c r="R2004" s="292"/>
      <c r="S2004" s="291"/>
    </row>
    <row r="2005" spans="1:19" ht="14.4">
      <c r="A2005" s="36">
        <f t="shared" si="249"/>
        <v>682</v>
      </c>
      <c r="B2005" s="526"/>
      <c r="C2005" s="36" t="str">
        <f>VLOOKUP('Employee Salary Payroll Tax '!B2007,'Employee Salary Payroll Tax '!$D$1:$E$7,2,FALSE)</f>
        <v>IBEW</v>
      </c>
      <c r="D2005" s="61">
        <f t="shared" si="250"/>
        <v>6.875E-3</v>
      </c>
      <c r="E2005" s="351">
        <f>'Employee Salary Payroll Tax '!N2007</f>
        <v>12594.26</v>
      </c>
      <c r="F2005" s="351">
        <f t="shared" si="251"/>
        <v>12680.845537499999</v>
      </c>
      <c r="G2005" s="352"/>
      <c r="H2005" s="351">
        <f t="shared" si="255"/>
        <v>114605.74</v>
      </c>
      <c r="I2005" s="351">
        <f t="shared" si="252"/>
        <v>86.585537499999191</v>
      </c>
      <c r="J2005" s="351">
        <f t="shared" si="253"/>
        <v>5.3683033249999497</v>
      </c>
      <c r="K2005" s="635">
        <f>SUM('Employee Salary Payroll Tax '!I2007:K2007)</f>
        <v>12594.26</v>
      </c>
      <c r="L2005" s="635">
        <f>'Employee Salary Payroll Tax '!H2007</f>
        <v>0</v>
      </c>
      <c r="M2005" s="293">
        <f t="shared" si="256"/>
        <v>0</v>
      </c>
      <c r="N2005" s="359">
        <f t="shared" si="254"/>
        <v>5.3683033245737004</v>
      </c>
      <c r="O2005" s="331"/>
      <c r="P2005" s="61"/>
      <c r="Q2005" s="294"/>
      <c r="R2005" s="292"/>
      <c r="S2005" s="291"/>
    </row>
    <row r="2006" spans="1:19" ht="14.4">
      <c r="A2006" s="36">
        <f t="shared" si="249"/>
        <v>683</v>
      </c>
      <c r="B2006" s="526"/>
      <c r="C2006" s="36" t="str">
        <f>VLOOKUP('Employee Salary Payroll Tax '!B2008,'Employee Salary Payroll Tax '!$D$1:$E$7,2,FALSE)</f>
        <v>NonUnion</v>
      </c>
      <c r="D2006" s="61">
        <f t="shared" si="250"/>
        <v>2.98E-2</v>
      </c>
      <c r="E2006" s="351">
        <f>'Employee Salary Payroll Tax '!N2008</f>
        <v>71045.100000000006</v>
      </c>
      <c r="F2006" s="351">
        <f t="shared" si="251"/>
        <v>73162.243980000014</v>
      </c>
      <c r="G2006" s="352"/>
      <c r="H2006" s="351">
        <f t="shared" si="255"/>
        <v>56154.899999999994</v>
      </c>
      <c r="I2006" s="351">
        <f t="shared" si="252"/>
        <v>2117.143980000008</v>
      </c>
      <c r="J2006" s="351">
        <f t="shared" si="253"/>
        <v>131.26292676000048</v>
      </c>
      <c r="K2006" s="635">
        <f>SUM('Employee Salary Payroll Tax '!I2008:K2008)</f>
        <v>21548.86</v>
      </c>
      <c r="L2006" s="635">
        <f>'Employee Salary Payroll Tax '!H2008</f>
        <v>0</v>
      </c>
      <c r="M2006" s="293">
        <f t="shared" si="256"/>
        <v>49496.240000000005</v>
      </c>
      <c r="N2006" s="359">
        <f t="shared" si="254"/>
        <v>39.81367373543975</v>
      </c>
      <c r="O2006" s="331"/>
      <c r="P2006" s="61"/>
      <c r="Q2006" s="294"/>
      <c r="R2006" s="292"/>
      <c r="S2006" s="291"/>
    </row>
    <row r="2007" spans="1:19" ht="14.4">
      <c r="A2007" s="36">
        <f t="shared" si="249"/>
        <v>684</v>
      </c>
      <c r="B2007" s="526"/>
      <c r="C2007" s="36" t="str">
        <f>VLOOKUP('Employee Salary Payroll Tax '!B2009,'Employee Salary Payroll Tax '!$D$1:$E$7,2,FALSE)</f>
        <v>IBEW</v>
      </c>
      <c r="D2007" s="61">
        <f t="shared" si="250"/>
        <v>6.875E-3</v>
      </c>
      <c r="E2007" s="351">
        <f>'Employee Salary Payroll Tax '!N2009</f>
        <v>19179.88</v>
      </c>
      <c r="F2007" s="351">
        <f t="shared" si="251"/>
        <v>19311.741675000001</v>
      </c>
      <c r="G2007" s="352"/>
      <c r="H2007" s="351">
        <f t="shared" si="255"/>
        <v>108020.12</v>
      </c>
      <c r="I2007" s="351">
        <f t="shared" si="252"/>
        <v>131.8616750000001</v>
      </c>
      <c r="J2007" s="351">
        <f t="shared" si="253"/>
        <v>8.1754238500000067</v>
      </c>
      <c r="K2007" s="635">
        <f>SUM('Employee Salary Payroll Tax '!I2009:K2009)</f>
        <v>19082.599999999999</v>
      </c>
      <c r="L2007" s="635">
        <f>'Employee Salary Payroll Tax '!H2009</f>
        <v>0</v>
      </c>
      <c r="M2007" s="293">
        <f t="shared" si="256"/>
        <v>97.280000000002474</v>
      </c>
      <c r="N2007" s="359">
        <f t="shared" si="254"/>
        <v>8.1339582495759171</v>
      </c>
      <c r="O2007" s="331"/>
      <c r="P2007" s="61"/>
      <c r="Q2007" s="294"/>
      <c r="R2007" s="292"/>
      <c r="S2007" s="291"/>
    </row>
    <row r="2008" spans="1:19" ht="14.4">
      <c r="A2008" s="36">
        <f t="shared" si="249"/>
        <v>685</v>
      </c>
      <c r="B2008" s="526"/>
      <c r="C2008" s="36" t="str">
        <f>VLOOKUP('Employee Salary Payroll Tax '!B2010,'Employee Salary Payroll Tax '!$D$1:$E$7,2,FALSE)</f>
        <v>NonUnion</v>
      </c>
      <c r="D2008" s="61">
        <f t="shared" si="250"/>
        <v>2.98E-2</v>
      </c>
      <c r="E2008" s="351">
        <f>'Employee Salary Payroll Tax '!N2010</f>
        <v>43470.28</v>
      </c>
      <c r="F2008" s="351">
        <f t="shared" si="251"/>
        <v>44765.694344000003</v>
      </c>
      <c r="G2008" s="352"/>
      <c r="H2008" s="351">
        <f t="shared" si="255"/>
        <v>83729.72</v>
      </c>
      <c r="I2008" s="351">
        <f t="shared" si="252"/>
        <v>1295.4143440000043</v>
      </c>
      <c r="J2008" s="351">
        <f t="shared" si="253"/>
        <v>80.315689328000275</v>
      </c>
      <c r="K2008" s="635">
        <f>SUM('Employee Salary Payroll Tax '!I2010:K2010)</f>
        <v>10313.25</v>
      </c>
      <c r="L2008" s="635">
        <f>'Employee Salary Payroll Tax '!H2010</f>
        <v>0</v>
      </c>
      <c r="M2008" s="293">
        <f t="shared" si="256"/>
        <v>33157.03</v>
      </c>
      <c r="N2008" s="359">
        <f t="shared" si="254"/>
        <v>19.054760699561726</v>
      </c>
      <c r="O2008" s="331"/>
      <c r="P2008" s="61"/>
      <c r="Q2008" s="294"/>
      <c r="R2008" s="292"/>
      <c r="S2008" s="291"/>
    </row>
    <row r="2009" spans="1:19" ht="14.4">
      <c r="A2009" s="36">
        <f t="shared" si="249"/>
        <v>686</v>
      </c>
      <c r="B2009" s="526"/>
      <c r="C2009" s="36" t="str">
        <f>VLOOKUP('Employee Salary Payroll Tax '!B2011,'Employee Salary Payroll Tax '!$D$1:$E$7,2,FALSE)</f>
        <v>UA</v>
      </c>
      <c r="D2009" s="61">
        <f t="shared" si="250"/>
        <v>0.03</v>
      </c>
      <c r="E2009" s="351">
        <f>'Employee Salary Payroll Tax '!N2011</f>
        <v>3498.41</v>
      </c>
      <c r="F2009" s="351">
        <f t="shared" si="251"/>
        <v>3603.3622999999998</v>
      </c>
      <c r="G2009" s="352"/>
      <c r="H2009" s="351">
        <f t="shared" si="255"/>
        <v>123701.59</v>
      </c>
      <c r="I2009" s="351">
        <f t="shared" si="252"/>
        <v>104.95229999999992</v>
      </c>
      <c r="J2009" s="351">
        <f t="shared" si="253"/>
        <v>6.5070425999999948</v>
      </c>
      <c r="K2009" s="635">
        <f>SUM('Employee Salary Payroll Tax '!I2011:K2011)</f>
        <v>2938.35</v>
      </c>
      <c r="L2009" s="635">
        <f>'Employee Salary Payroll Tax '!H2011</f>
        <v>0.94</v>
      </c>
      <c r="M2009" s="293">
        <f t="shared" si="256"/>
        <v>559.11999999999989</v>
      </c>
      <c r="N2009" s="359">
        <f t="shared" si="254"/>
        <v>5.4653309984377634</v>
      </c>
      <c r="O2009" s="331"/>
      <c r="P2009" s="61"/>
      <c r="Q2009" s="294"/>
      <c r="R2009" s="292"/>
      <c r="S2009" s="291"/>
    </row>
    <row r="2010" spans="1:19" ht="14.4">
      <c r="A2010" s="36">
        <f t="shared" si="249"/>
        <v>687</v>
      </c>
      <c r="B2010" s="526"/>
      <c r="C2010" s="36" t="str">
        <f>VLOOKUP('Employee Salary Payroll Tax '!B2012,'Employee Salary Payroll Tax '!$D$1:$E$7,2,FALSE)</f>
        <v>NonUnion</v>
      </c>
      <c r="D2010" s="61">
        <f t="shared" si="250"/>
        <v>2.98E-2</v>
      </c>
      <c r="E2010" s="351">
        <f>'Employee Salary Payroll Tax '!N2012</f>
        <v>95402.02</v>
      </c>
      <c r="F2010" s="351">
        <f t="shared" si="251"/>
        <v>98245.000196000008</v>
      </c>
      <c r="G2010" s="352"/>
      <c r="H2010" s="351">
        <f t="shared" si="255"/>
        <v>31797.979999999996</v>
      </c>
      <c r="I2010" s="351">
        <f t="shared" si="252"/>
        <v>2842.9801960000041</v>
      </c>
      <c r="J2010" s="351">
        <f t="shared" si="253"/>
        <v>176.26477215200026</v>
      </c>
      <c r="K2010" s="635">
        <f>SUM('Employee Salary Payroll Tax '!I2012:K2012)</f>
        <v>91351.42</v>
      </c>
      <c r="L2010" s="635">
        <f>'Employee Salary Payroll Tax '!H2012</f>
        <v>0</v>
      </c>
      <c r="M2010" s="293">
        <f t="shared" si="256"/>
        <v>4050.6000000000058</v>
      </c>
      <c r="N2010" s="359">
        <f t="shared" si="254"/>
        <v>168.7808835902311</v>
      </c>
      <c r="O2010" s="331"/>
      <c r="P2010" s="61"/>
      <c r="Q2010" s="294"/>
      <c r="R2010" s="292"/>
      <c r="S2010" s="291"/>
    </row>
    <row r="2011" spans="1:19" ht="14.4">
      <c r="A2011" s="36">
        <f t="shared" si="249"/>
        <v>688</v>
      </c>
      <c r="B2011" s="526"/>
      <c r="C2011" s="36" t="str">
        <f>VLOOKUP('Employee Salary Payroll Tax '!B2013,'Employee Salary Payroll Tax '!$D$1:$E$7,2,FALSE)</f>
        <v>UA</v>
      </c>
      <c r="D2011" s="61">
        <f t="shared" si="250"/>
        <v>0.03</v>
      </c>
      <c r="E2011" s="351">
        <f>'Employee Salary Payroll Tax '!N2013</f>
        <v>99930.21</v>
      </c>
      <c r="F2011" s="351">
        <f t="shared" si="251"/>
        <v>102928.11630000001</v>
      </c>
      <c r="G2011" s="352"/>
      <c r="H2011" s="351">
        <f t="shared" si="255"/>
        <v>27269.789999999994</v>
      </c>
      <c r="I2011" s="351">
        <f t="shared" si="252"/>
        <v>2997.9063000000024</v>
      </c>
      <c r="J2011" s="351">
        <f t="shared" si="253"/>
        <v>185.87019060000014</v>
      </c>
      <c r="K2011" s="635">
        <f>SUM('Employee Salary Payroll Tax '!I2013:K2013)</f>
        <v>88349.239999999991</v>
      </c>
      <c r="L2011" s="635">
        <f>'Employee Salary Payroll Tax '!H2013</f>
        <v>3130.22</v>
      </c>
      <c r="M2011" s="293">
        <f t="shared" si="256"/>
        <v>8450.7500000000164</v>
      </c>
      <c r="N2011" s="359">
        <f t="shared" si="254"/>
        <v>164.32958639835567</v>
      </c>
      <c r="O2011" s="331"/>
      <c r="P2011" s="61"/>
      <c r="Q2011" s="294"/>
      <c r="R2011" s="292"/>
      <c r="S2011" s="291"/>
    </row>
    <row r="2012" spans="1:19" ht="14.4">
      <c r="A2012" s="36">
        <f t="shared" si="249"/>
        <v>689</v>
      </c>
      <c r="B2012" s="526"/>
      <c r="C2012" s="36" t="str">
        <f>VLOOKUP('Employee Salary Payroll Tax '!B2014,'Employee Salary Payroll Tax '!$D$1:$E$7,2,FALSE)</f>
        <v>NonUnion</v>
      </c>
      <c r="D2012" s="61">
        <f t="shared" si="250"/>
        <v>2.98E-2</v>
      </c>
      <c r="E2012" s="351">
        <f>'Employee Salary Payroll Tax '!N2014</f>
        <v>68221.87</v>
      </c>
      <c r="F2012" s="351">
        <f t="shared" si="251"/>
        <v>70254.881725999992</v>
      </c>
      <c r="G2012" s="352"/>
      <c r="H2012" s="351">
        <f t="shared" si="255"/>
        <v>58978.130000000005</v>
      </c>
      <c r="I2012" s="351">
        <f t="shared" si="252"/>
        <v>2033.011725999997</v>
      </c>
      <c r="J2012" s="351">
        <f t="shared" si="253"/>
        <v>126.04672701199981</v>
      </c>
      <c r="K2012" s="635">
        <f>SUM('Employee Salary Payroll Tax '!I2014:K2014)</f>
        <v>68221.87</v>
      </c>
      <c r="L2012" s="635">
        <f>'Employee Salary Payroll Tax '!H2014</f>
        <v>0</v>
      </c>
      <c r="M2012" s="293">
        <f t="shared" si="256"/>
        <v>0</v>
      </c>
      <c r="N2012" s="359">
        <f t="shared" si="254"/>
        <v>126.04672701015221</v>
      </c>
      <c r="O2012" s="331"/>
      <c r="P2012" s="61"/>
      <c r="Q2012" s="294"/>
      <c r="R2012" s="292"/>
      <c r="S2012" s="291"/>
    </row>
    <row r="2013" spans="1:19" ht="14.4">
      <c r="A2013" s="36">
        <f t="shared" si="249"/>
        <v>690</v>
      </c>
      <c r="B2013" s="526"/>
      <c r="C2013" s="36" t="str">
        <f>VLOOKUP('Employee Salary Payroll Tax '!B2015,'Employee Salary Payroll Tax '!$D$1:$E$7,2,FALSE)</f>
        <v>NonUnion</v>
      </c>
      <c r="D2013" s="61">
        <f t="shared" si="250"/>
        <v>2.98E-2</v>
      </c>
      <c r="E2013" s="351">
        <f>'Employee Salary Payroll Tax '!N2015</f>
        <v>79190.45</v>
      </c>
      <c r="F2013" s="351">
        <f t="shared" si="251"/>
        <v>81550.325410000005</v>
      </c>
      <c r="G2013" s="352"/>
      <c r="H2013" s="351">
        <f t="shared" si="255"/>
        <v>48009.55</v>
      </c>
      <c r="I2013" s="351">
        <f t="shared" si="252"/>
        <v>2359.8754100000078</v>
      </c>
      <c r="J2013" s="351">
        <f t="shared" si="253"/>
        <v>146.31227542000047</v>
      </c>
      <c r="K2013" s="635">
        <f>SUM('Employee Salary Payroll Tax '!I2015:K2015)</f>
        <v>25805.66</v>
      </c>
      <c r="L2013" s="635">
        <f>'Employee Salary Payroll Tax '!H2015</f>
        <v>0</v>
      </c>
      <c r="M2013" s="293">
        <f t="shared" si="256"/>
        <v>53384.789999999994</v>
      </c>
      <c r="N2013" s="359">
        <f t="shared" si="254"/>
        <v>47.67853741539809</v>
      </c>
      <c r="O2013" s="331"/>
      <c r="P2013" s="61"/>
      <c r="Q2013" s="294"/>
      <c r="R2013" s="292"/>
      <c r="S2013" s="291"/>
    </row>
    <row r="2014" spans="1:19" ht="14.4">
      <c r="A2014" s="36">
        <f t="shared" si="249"/>
        <v>691</v>
      </c>
      <c r="B2014" s="526"/>
      <c r="C2014" s="36" t="str">
        <f>VLOOKUP('Employee Salary Payroll Tax '!B2016,'Employee Salary Payroll Tax '!$D$1:$E$7,2,FALSE)</f>
        <v>IBEW</v>
      </c>
      <c r="D2014" s="61">
        <f t="shared" si="250"/>
        <v>6.875E-3</v>
      </c>
      <c r="E2014" s="351">
        <f>'Employee Salary Payroll Tax '!N2016</f>
        <v>137167.69</v>
      </c>
      <c r="F2014" s="351">
        <f t="shared" si="251"/>
        <v>138110.71786874998</v>
      </c>
      <c r="G2014" s="352"/>
      <c r="H2014" s="351">
        <f t="shared" si="255"/>
        <v>0</v>
      </c>
      <c r="I2014" s="351">
        <f t="shared" si="252"/>
        <v>943.02786874998128</v>
      </c>
      <c r="J2014" s="351">
        <f t="shared" si="253"/>
        <v>0</v>
      </c>
      <c r="K2014" s="635">
        <f>SUM('Employee Salary Payroll Tax '!I2016:K2016)</f>
        <v>137142.43</v>
      </c>
      <c r="L2014" s="635">
        <f>'Employee Salary Payroll Tax '!H2016</f>
        <v>0</v>
      </c>
      <c r="M2014" s="293">
        <f t="shared" si="256"/>
        <v>25.260000000009313</v>
      </c>
      <c r="N2014" s="359">
        <f t="shared" si="254"/>
        <v>0</v>
      </c>
      <c r="O2014" s="331"/>
      <c r="P2014" s="61"/>
      <c r="Q2014" s="294"/>
      <c r="R2014" s="292"/>
      <c r="S2014" s="291"/>
    </row>
    <row r="2015" spans="1:19" ht="14.4">
      <c r="A2015" s="36">
        <f t="shared" si="249"/>
        <v>692</v>
      </c>
      <c r="B2015" s="526"/>
      <c r="C2015" s="36" t="str">
        <f>VLOOKUP('Employee Salary Payroll Tax '!B2017,'Employee Salary Payroll Tax '!$D$1:$E$7,2,FALSE)</f>
        <v>NonUnion</v>
      </c>
      <c r="D2015" s="61">
        <f t="shared" si="250"/>
        <v>2.98E-2</v>
      </c>
      <c r="E2015" s="351">
        <f>'Employee Salary Payroll Tax '!N2017</f>
        <v>57405.98</v>
      </c>
      <c r="F2015" s="351">
        <f t="shared" si="251"/>
        <v>59116.678204000003</v>
      </c>
      <c r="G2015" s="352"/>
      <c r="H2015" s="351">
        <f t="shared" si="255"/>
        <v>69794.01999999999</v>
      </c>
      <c r="I2015" s="351">
        <f t="shared" si="252"/>
        <v>1710.6982040000003</v>
      </c>
      <c r="J2015" s="351">
        <f t="shared" si="253"/>
        <v>106.06328864800001</v>
      </c>
      <c r="K2015" s="635">
        <f>SUM('Employee Salary Payroll Tax '!I2017:K2017)</f>
        <v>47550.630000000005</v>
      </c>
      <c r="L2015" s="635">
        <f>'Employee Salary Payroll Tax '!H2017</f>
        <v>1284.1300000000001</v>
      </c>
      <c r="M2015" s="293">
        <f t="shared" si="256"/>
        <v>8571.2199999999975</v>
      </c>
      <c r="N2015" s="359">
        <f t="shared" si="254"/>
        <v>87.854543986469622</v>
      </c>
      <c r="O2015" s="331"/>
      <c r="P2015" s="61"/>
      <c r="Q2015" s="294"/>
      <c r="R2015" s="292"/>
      <c r="S2015" s="291"/>
    </row>
    <row r="2016" spans="1:19" ht="14.4">
      <c r="A2016" s="36">
        <f t="shared" si="249"/>
        <v>693</v>
      </c>
      <c r="B2016" s="526"/>
      <c r="C2016" s="36" t="str">
        <f>VLOOKUP('Employee Salary Payroll Tax '!B2018,'Employee Salary Payroll Tax '!$D$1:$E$7,2,FALSE)</f>
        <v>NonUnion</v>
      </c>
      <c r="D2016" s="61">
        <f t="shared" si="250"/>
        <v>2.98E-2</v>
      </c>
      <c r="E2016" s="351">
        <f>'Employee Salary Payroll Tax '!N2018</f>
        <v>80560.42</v>
      </c>
      <c r="F2016" s="351">
        <f t="shared" si="251"/>
        <v>82961.120515999995</v>
      </c>
      <c r="G2016" s="352"/>
      <c r="H2016" s="351">
        <f t="shared" si="255"/>
        <v>46639.58</v>
      </c>
      <c r="I2016" s="351">
        <f t="shared" si="252"/>
        <v>2400.7005159999972</v>
      </c>
      <c r="J2016" s="351">
        <f t="shared" si="253"/>
        <v>148.84343199199984</v>
      </c>
      <c r="K2016" s="635">
        <f>SUM('Employee Salary Payroll Tax '!I2018:K2018)</f>
        <v>80560.42</v>
      </c>
      <c r="L2016" s="635">
        <f>'Employee Salary Payroll Tax '!H2018</f>
        <v>0</v>
      </c>
      <c r="M2016" s="293">
        <f t="shared" si="256"/>
        <v>0</v>
      </c>
      <c r="N2016" s="359">
        <f t="shared" si="254"/>
        <v>148.84343199015225</v>
      </c>
      <c r="O2016" s="331"/>
      <c r="P2016" s="61"/>
      <c r="Q2016" s="294"/>
      <c r="R2016" s="292"/>
      <c r="S2016" s="291"/>
    </row>
    <row r="2017" spans="1:19" ht="14.4">
      <c r="A2017" s="36">
        <f t="shared" si="249"/>
        <v>694</v>
      </c>
      <c r="B2017" s="526"/>
      <c r="C2017" s="36" t="str">
        <f>VLOOKUP('Employee Salary Payroll Tax '!B2019,'Employee Salary Payroll Tax '!$D$1:$E$7,2,FALSE)</f>
        <v>IBEW</v>
      </c>
      <c r="D2017" s="61">
        <f t="shared" si="250"/>
        <v>6.875E-3</v>
      </c>
      <c r="E2017" s="351">
        <f>'Employee Salary Payroll Tax '!N2019</f>
        <v>127344.05</v>
      </c>
      <c r="F2017" s="351">
        <f t="shared" si="251"/>
        <v>128219.54034374999</v>
      </c>
      <c r="G2017" s="352"/>
      <c r="H2017" s="351">
        <f t="shared" si="255"/>
        <v>0</v>
      </c>
      <c r="I2017" s="351">
        <f t="shared" si="252"/>
        <v>875.49034374998882</v>
      </c>
      <c r="J2017" s="351">
        <f t="shared" si="253"/>
        <v>0</v>
      </c>
      <c r="K2017" s="635">
        <f>SUM('Employee Salary Payroll Tax '!I2019:K2019)</f>
        <v>116249.16</v>
      </c>
      <c r="L2017" s="635">
        <f>'Employee Salary Payroll Tax '!H2019</f>
        <v>0</v>
      </c>
      <c r="M2017" s="293">
        <f t="shared" si="256"/>
        <v>11094.89</v>
      </c>
      <c r="N2017" s="359">
        <f t="shared" si="254"/>
        <v>0</v>
      </c>
      <c r="O2017" s="331"/>
      <c r="P2017" s="61"/>
      <c r="Q2017" s="294"/>
      <c r="R2017" s="292"/>
      <c r="S2017" s="291"/>
    </row>
    <row r="2018" spans="1:19" ht="14.4">
      <c r="A2018" s="36">
        <f t="shared" si="249"/>
        <v>695</v>
      </c>
      <c r="B2018" s="526"/>
      <c r="C2018" s="36" t="str">
        <f>VLOOKUP('Employee Salary Payroll Tax '!B2020,'Employee Salary Payroll Tax '!$D$1:$E$7,2,FALSE)</f>
        <v>NonUnion</v>
      </c>
      <c r="D2018" s="61">
        <f t="shared" si="250"/>
        <v>2.98E-2</v>
      </c>
      <c r="E2018" s="351">
        <f>'Employee Salary Payroll Tax '!N2020</f>
        <v>54554.59</v>
      </c>
      <c r="F2018" s="351">
        <f t="shared" si="251"/>
        <v>56180.316782000002</v>
      </c>
      <c r="G2018" s="352"/>
      <c r="H2018" s="351">
        <f t="shared" si="255"/>
        <v>72645.41</v>
      </c>
      <c r="I2018" s="351">
        <f t="shared" si="252"/>
        <v>1625.7267820000052</v>
      </c>
      <c r="J2018" s="351">
        <f t="shared" si="253"/>
        <v>100.79506048400032</v>
      </c>
      <c r="K2018" s="635">
        <f>SUM('Employee Salary Payroll Tax '!I2020:K2020)</f>
        <v>54554.59</v>
      </c>
      <c r="L2018" s="635">
        <f>'Employee Salary Payroll Tax '!H2020</f>
        <v>0</v>
      </c>
      <c r="M2018" s="293">
        <f t="shared" si="256"/>
        <v>0</v>
      </c>
      <c r="N2018" s="359">
        <f t="shared" si="254"/>
        <v>100.79506048215271</v>
      </c>
      <c r="O2018" s="331"/>
      <c r="P2018" s="61"/>
      <c r="Q2018" s="294"/>
      <c r="R2018" s="292"/>
      <c r="S2018" s="291"/>
    </row>
    <row r="2019" spans="1:19" ht="14.4">
      <c r="A2019" s="36">
        <f t="shared" si="249"/>
        <v>696</v>
      </c>
      <c r="B2019" s="526"/>
      <c r="C2019" s="36" t="str">
        <f>VLOOKUP('Employee Salary Payroll Tax '!B2021,'Employee Salary Payroll Tax '!$D$1:$E$7,2,FALSE)</f>
        <v>NonUnion</v>
      </c>
      <c r="D2019" s="61">
        <f t="shared" si="250"/>
        <v>2.98E-2</v>
      </c>
      <c r="E2019" s="351">
        <f>'Employee Salary Payroll Tax '!N2021</f>
        <v>95008.26</v>
      </c>
      <c r="F2019" s="351">
        <f t="shared" si="251"/>
        <v>97839.506148</v>
      </c>
      <c r="G2019" s="352"/>
      <c r="H2019" s="351">
        <f t="shared" si="255"/>
        <v>32191.740000000005</v>
      </c>
      <c r="I2019" s="351">
        <f t="shared" si="252"/>
        <v>2831.2461480000056</v>
      </c>
      <c r="J2019" s="351">
        <f t="shared" si="253"/>
        <v>175.53726117600036</v>
      </c>
      <c r="K2019" s="635">
        <f>SUM('Employee Salary Payroll Tax '!I2021:K2021)</f>
        <v>17525.13</v>
      </c>
      <c r="L2019" s="635">
        <f>'Employee Salary Payroll Tax '!H2021</f>
        <v>0</v>
      </c>
      <c r="M2019" s="293">
        <f t="shared" si="256"/>
        <v>77483.12999999999</v>
      </c>
      <c r="N2019" s="359">
        <f t="shared" si="254"/>
        <v>32.379430187659267</v>
      </c>
      <c r="O2019" s="331"/>
      <c r="P2019" s="61"/>
      <c r="Q2019" s="294"/>
      <c r="R2019" s="292"/>
      <c r="S2019" s="291"/>
    </row>
    <row r="2020" spans="1:19" ht="14.4">
      <c r="A2020" s="36">
        <f t="shared" si="249"/>
        <v>697</v>
      </c>
      <c r="B2020" s="526"/>
      <c r="C2020" s="36" t="str">
        <f>VLOOKUP('Employee Salary Payroll Tax '!B2022,'Employee Salary Payroll Tax '!$D$1:$E$7,2,FALSE)</f>
        <v>NonUnion</v>
      </c>
      <c r="D2020" s="61">
        <f t="shared" si="250"/>
        <v>2.98E-2</v>
      </c>
      <c r="E2020" s="351">
        <f>'Employee Salary Payroll Tax '!N2022</f>
        <v>92298.4</v>
      </c>
      <c r="F2020" s="351">
        <f t="shared" si="251"/>
        <v>95048.892319999999</v>
      </c>
      <c r="G2020" s="352"/>
      <c r="H2020" s="351">
        <f t="shared" si="255"/>
        <v>34901.600000000006</v>
      </c>
      <c r="I2020" s="351">
        <f t="shared" si="252"/>
        <v>2750.4923200000048</v>
      </c>
      <c r="J2020" s="351">
        <f t="shared" si="253"/>
        <v>170.53052384000028</v>
      </c>
      <c r="K2020" s="635">
        <f>SUM('Employee Salary Payroll Tax '!I2022:K2022)</f>
        <v>25904.6</v>
      </c>
      <c r="L2020" s="635">
        <f>'Employee Salary Payroll Tax '!H2022</f>
        <v>0</v>
      </c>
      <c r="M2020" s="293">
        <f t="shared" si="256"/>
        <v>66393.799999999988</v>
      </c>
      <c r="N2020" s="359">
        <f t="shared" si="254"/>
        <v>47.861338959481536</v>
      </c>
      <c r="O2020" s="331"/>
      <c r="P2020" s="61"/>
      <c r="Q2020" s="294"/>
      <c r="R2020" s="292"/>
      <c r="S2020" s="291"/>
    </row>
    <row r="2021" spans="1:19" ht="14.4">
      <c r="A2021" s="36">
        <f t="shared" si="249"/>
        <v>698</v>
      </c>
      <c r="B2021" s="526"/>
      <c r="C2021" s="36" t="str">
        <f>VLOOKUP('Employee Salary Payroll Tax '!B2023,'Employee Salary Payroll Tax '!$D$1:$E$7,2,FALSE)</f>
        <v>NonUnion</v>
      </c>
      <c r="D2021" s="61">
        <f t="shared" si="250"/>
        <v>2.98E-2</v>
      </c>
      <c r="E2021" s="351">
        <f>'Employee Salary Payroll Tax '!N2023</f>
        <v>100417.23</v>
      </c>
      <c r="F2021" s="351">
        <f t="shared" si="251"/>
        <v>103409.66345399999</v>
      </c>
      <c r="G2021" s="352"/>
      <c r="H2021" s="351">
        <f t="shared" si="255"/>
        <v>26782.770000000004</v>
      </c>
      <c r="I2021" s="351">
        <f t="shared" si="252"/>
        <v>2992.4334539999982</v>
      </c>
      <c r="J2021" s="351">
        <f t="shared" si="253"/>
        <v>185.5308741479999</v>
      </c>
      <c r="K2021" s="635">
        <f>SUM('Employee Salary Payroll Tax '!I2023:K2023)</f>
        <v>19559.349999999999</v>
      </c>
      <c r="L2021" s="635">
        <f>'Employee Salary Payroll Tax '!H2023</f>
        <v>0</v>
      </c>
      <c r="M2021" s="293">
        <f t="shared" si="256"/>
        <v>80857.88</v>
      </c>
      <c r="N2021" s="359">
        <f t="shared" si="254"/>
        <v>36.137855059640096</v>
      </c>
      <c r="O2021" s="331"/>
      <c r="P2021" s="61"/>
      <c r="Q2021" s="294"/>
      <c r="R2021" s="292"/>
      <c r="S2021" s="291"/>
    </row>
    <row r="2022" spans="1:19" ht="14.4">
      <c r="A2022" s="36">
        <f t="shared" si="249"/>
        <v>699</v>
      </c>
      <c r="B2022" s="526"/>
      <c r="C2022" s="36" t="str">
        <f>VLOOKUP('Employee Salary Payroll Tax '!B2024,'Employee Salary Payroll Tax '!$D$1:$E$7,2,FALSE)</f>
        <v>IBEW</v>
      </c>
      <c r="D2022" s="61">
        <f t="shared" si="250"/>
        <v>6.875E-3</v>
      </c>
      <c r="E2022" s="351">
        <f>'Employee Salary Payroll Tax '!N2024</f>
        <v>215245.39</v>
      </c>
      <c r="F2022" s="351">
        <f t="shared" si="251"/>
        <v>216725.20205625001</v>
      </c>
      <c r="G2022" s="352"/>
      <c r="H2022" s="351">
        <f t="shared" si="255"/>
        <v>0</v>
      </c>
      <c r="I2022" s="351">
        <f t="shared" si="252"/>
        <v>1479.8120562499971</v>
      </c>
      <c r="J2022" s="351">
        <f t="shared" si="253"/>
        <v>0</v>
      </c>
      <c r="K2022" s="635">
        <f>SUM('Employee Salary Payroll Tax '!I2024:K2024)</f>
        <v>181810.25</v>
      </c>
      <c r="L2022" s="635">
        <f>'Employee Salary Payroll Tax '!H2024</f>
        <v>0</v>
      </c>
      <c r="M2022" s="293">
        <f t="shared" si="256"/>
        <v>33435.140000000014</v>
      </c>
      <c r="N2022" s="359">
        <f t="shared" si="254"/>
        <v>0</v>
      </c>
      <c r="O2022" s="331"/>
      <c r="P2022" s="61"/>
      <c r="Q2022" s="294"/>
      <c r="R2022" s="292"/>
      <c r="S2022" s="291"/>
    </row>
    <row r="2023" spans="1:19" ht="14.4">
      <c r="A2023" s="36">
        <f t="shared" si="249"/>
        <v>700</v>
      </c>
      <c r="B2023" s="526"/>
      <c r="C2023" s="36" t="str">
        <f>VLOOKUP('Employee Salary Payroll Tax '!B2025,'Employee Salary Payroll Tax '!$D$1:$E$7,2,FALSE)</f>
        <v>NonUnion</v>
      </c>
      <c r="D2023" s="61">
        <f t="shared" si="250"/>
        <v>2.98E-2</v>
      </c>
      <c r="E2023" s="351">
        <f>'Employee Salary Payroll Tax '!N2025</f>
        <v>52295.87</v>
      </c>
      <c r="F2023" s="351">
        <f t="shared" si="251"/>
        <v>53854.286926000008</v>
      </c>
      <c r="G2023" s="352"/>
      <c r="H2023" s="351">
        <f t="shared" si="255"/>
        <v>74904.13</v>
      </c>
      <c r="I2023" s="351">
        <f t="shared" si="252"/>
        <v>1558.4169260000053</v>
      </c>
      <c r="J2023" s="351">
        <f t="shared" si="253"/>
        <v>96.62184941200033</v>
      </c>
      <c r="K2023" s="635">
        <f>SUM('Employee Salary Payroll Tax '!I2025:K2025)</f>
        <v>15243.97</v>
      </c>
      <c r="L2023" s="635">
        <f>'Employee Salary Payroll Tax '!H2025</f>
        <v>0</v>
      </c>
      <c r="M2023" s="293">
        <f t="shared" si="256"/>
        <v>37051.9</v>
      </c>
      <c r="N2023" s="359">
        <f t="shared" si="254"/>
        <v>28.164758971461527</v>
      </c>
      <c r="O2023" s="331"/>
      <c r="P2023" s="61"/>
      <c r="Q2023" s="294"/>
      <c r="R2023" s="292"/>
      <c r="S2023" s="291"/>
    </row>
    <row r="2024" spans="1:19" ht="14.4">
      <c r="A2024" s="36">
        <f t="shared" si="249"/>
        <v>701</v>
      </c>
      <c r="B2024" s="526"/>
      <c r="C2024" s="36" t="str">
        <f>VLOOKUP('Employee Salary Payroll Tax '!B2026,'Employee Salary Payroll Tax '!$D$1:$E$7,2,FALSE)</f>
        <v>NonUnion</v>
      </c>
      <c r="D2024" s="61">
        <f t="shared" si="250"/>
        <v>2.98E-2</v>
      </c>
      <c r="E2024" s="351">
        <f>'Employee Salary Payroll Tax '!N2026</f>
        <v>69815.14</v>
      </c>
      <c r="F2024" s="351">
        <f t="shared" si="251"/>
        <v>71895.631172000009</v>
      </c>
      <c r="G2024" s="352"/>
      <c r="H2024" s="351">
        <f t="shared" si="255"/>
        <v>57384.86</v>
      </c>
      <c r="I2024" s="351">
        <f t="shared" si="252"/>
        <v>2080.4911720000091</v>
      </c>
      <c r="J2024" s="351">
        <f t="shared" si="253"/>
        <v>128.99045266400057</v>
      </c>
      <c r="K2024" s="635">
        <f>SUM('Employee Salary Payroll Tax '!I2026:K2026)</f>
        <v>17156.699999999997</v>
      </c>
      <c r="L2024" s="635">
        <f>'Employee Salary Payroll Tax '!H2026</f>
        <v>-17.72</v>
      </c>
      <c r="M2024" s="293">
        <f t="shared" si="256"/>
        <v>52676.160000000003</v>
      </c>
      <c r="N2024" s="359">
        <f t="shared" si="254"/>
        <v>31.698718919546103</v>
      </c>
      <c r="O2024" s="331"/>
      <c r="P2024" s="61"/>
      <c r="Q2024" s="294"/>
      <c r="R2024" s="292"/>
      <c r="S2024" s="291"/>
    </row>
    <row r="2025" spans="1:19" ht="14.4">
      <c r="A2025" s="36">
        <f t="shared" si="249"/>
        <v>702</v>
      </c>
      <c r="B2025" s="526"/>
      <c r="C2025" s="36" t="str">
        <f>VLOOKUP('Employee Salary Payroll Tax '!B2027,'Employee Salary Payroll Tax '!$D$1:$E$7,2,FALSE)</f>
        <v>IBEW</v>
      </c>
      <c r="D2025" s="61">
        <f t="shared" si="250"/>
        <v>6.875E-3</v>
      </c>
      <c r="E2025" s="351">
        <f>'Employee Salary Payroll Tax '!N2027</f>
        <v>108863.18</v>
      </c>
      <c r="F2025" s="351">
        <f t="shared" si="251"/>
        <v>109611.61436249998</v>
      </c>
      <c r="G2025" s="352"/>
      <c r="H2025" s="351">
        <f t="shared" si="255"/>
        <v>18336.820000000007</v>
      </c>
      <c r="I2025" s="351">
        <f t="shared" si="252"/>
        <v>748.43436249998922</v>
      </c>
      <c r="J2025" s="351">
        <f t="shared" si="253"/>
        <v>46.40293047499933</v>
      </c>
      <c r="K2025" s="635">
        <f>SUM('Employee Salary Payroll Tax '!I2027:K2027)</f>
        <v>37777.39</v>
      </c>
      <c r="L2025" s="635">
        <f>'Employee Salary Payroll Tax '!H2027</f>
        <v>0</v>
      </c>
      <c r="M2025" s="293">
        <f t="shared" si="256"/>
        <v>71085.789999999994</v>
      </c>
      <c r="N2025" s="359">
        <f t="shared" si="254"/>
        <v>16.102612487351855</v>
      </c>
      <c r="O2025" s="331"/>
      <c r="P2025" s="61"/>
      <c r="Q2025" s="294"/>
      <c r="R2025" s="292"/>
      <c r="S2025" s="291"/>
    </row>
    <row r="2026" spans="1:19" ht="14.4">
      <c r="A2026" s="36">
        <f t="shared" si="249"/>
        <v>703</v>
      </c>
      <c r="B2026" s="526"/>
      <c r="C2026" s="36" t="str">
        <f>VLOOKUP('Employee Salary Payroll Tax '!B2028,'Employee Salary Payroll Tax '!$D$1:$E$7,2,FALSE)</f>
        <v>IBEW</v>
      </c>
      <c r="D2026" s="61">
        <f t="shared" si="250"/>
        <v>6.875E-3</v>
      </c>
      <c r="E2026" s="351">
        <f>'Employee Salary Payroll Tax '!N2028</f>
        <v>149878.87</v>
      </c>
      <c r="F2026" s="351">
        <f t="shared" si="251"/>
        <v>150909.28723125</v>
      </c>
      <c r="G2026" s="352"/>
      <c r="H2026" s="351">
        <f t="shared" si="255"/>
        <v>0</v>
      </c>
      <c r="I2026" s="351">
        <f t="shared" si="252"/>
        <v>1030.4172312500014</v>
      </c>
      <c r="J2026" s="351">
        <f t="shared" si="253"/>
        <v>0</v>
      </c>
      <c r="K2026" s="635">
        <f>SUM('Employee Salary Payroll Tax '!I2028:K2028)</f>
        <v>29687.980000000003</v>
      </c>
      <c r="L2026" s="635">
        <f>'Employee Salary Payroll Tax '!H2028</f>
        <v>0</v>
      </c>
      <c r="M2026" s="293">
        <f t="shared" si="256"/>
        <v>120190.88999999998</v>
      </c>
      <c r="N2026" s="359">
        <f t="shared" si="254"/>
        <v>0</v>
      </c>
      <c r="O2026" s="331"/>
      <c r="P2026" s="61"/>
      <c r="Q2026" s="294"/>
      <c r="R2026" s="292"/>
      <c r="S2026" s="291"/>
    </row>
    <row r="2027" spans="1:19" ht="14.4">
      <c r="A2027" s="36">
        <f t="shared" si="249"/>
        <v>704</v>
      </c>
      <c r="B2027" s="526"/>
      <c r="C2027" s="36" t="str">
        <f>VLOOKUP('Employee Salary Payroll Tax '!B2029,'Employee Salary Payroll Tax '!$D$1:$E$7,2,FALSE)</f>
        <v>NonUnion</v>
      </c>
      <c r="D2027" s="61">
        <f t="shared" si="250"/>
        <v>2.98E-2</v>
      </c>
      <c r="E2027" s="351">
        <f>'Employee Salary Payroll Tax '!N2029</f>
        <v>71730.259999999995</v>
      </c>
      <c r="F2027" s="351">
        <f t="shared" si="251"/>
        <v>73867.821748000002</v>
      </c>
      <c r="G2027" s="352"/>
      <c r="H2027" s="351">
        <f t="shared" si="255"/>
        <v>55469.740000000005</v>
      </c>
      <c r="I2027" s="351">
        <f t="shared" si="252"/>
        <v>2137.5617480000074</v>
      </c>
      <c r="J2027" s="351">
        <f t="shared" si="253"/>
        <v>132.52882837600046</v>
      </c>
      <c r="K2027" s="635">
        <f>SUM('Employee Salary Payroll Tax '!I2029:K2029)</f>
        <v>13376.88</v>
      </c>
      <c r="L2027" s="635">
        <f>'Employee Salary Payroll Tax '!H2029</f>
        <v>0</v>
      </c>
      <c r="M2027" s="293">
        <f t="shared" si="256"/>
        <v>58353.38</v>
      </c>
      <c r="N2027" s="359">
        <f t="shared" si="254"/>
        <v>24.715123487655532</v>
      </c>
      <c r="O2027" s="331"/>
      <c r="P2027" s="61"/>
      <c r="Q2027" s="294"/>
      <c r="R2027" s="292"/>
      <c r="S2027" s="291"/>
    </row>
    <row r="2028" spans="1:19" ht="14.4">
      <c r="A2028" s="36">
        <f t="shared" si="249"/>
        <v>705</v>
      </c>
      <c r="B2028" s="526"/>
      <c r="C2028" s="36" t="str">
        <f>VLOOKUP('Employee Salary Payroll Tax '!B2030,'Employee Salary Payroll Tax '!$D$1:$E$7,2,FALSE)</f>
        <v>IBEW</v>
      </c>
      <c r="D2028" s="61">
        <f t="shared" si="250"/>
        <v>6.875E-3</v>
      </c>
      <c r="E2028" s="351">
        <f>'Employee Salary Payroll Tax '!N2030</f>
        <v>200663.42</v>
      </c>
      <c r="F2028" s="351">
        <f t="shared" si="251"/>
        <v>202042.98101250001</v>
      </c>
      <c r="G2028" s="352"/>
      <c r="H2028" s="351">
        <f t="shared" si="255"/>
        <v>0</v>
      </c>
      <c r="I2028" s="351">
        <f t="shared" si="252"/>
        <v>1379.5610124999948</v>
      </c>
      <c r="J2028" s="351">
        <f t="shared" si="253"/>
        <v>0</v>
      </c>
      <c r="K2028" s="635">
        <f>SUM('Employee Salary Payroll Tax '!I2030:K2030)</f>
        <v>176471.99</v>
      </c>
      <c r="L2028" s="635">
        <f>'Employee Salary Payroll Tax '!H2030</f>
        <v>0</v>
      </c>
      <c r="M2028" s="293">
        <f t="shared" si="256"/>
        <v>24191.430000000022</v>
      </c>
      <c r="N2028" s="359">
        <f t="shared" si="254"/>
        <v>0</v>
      </c>
      <c r="O2028" s="331"/>
      <c r="P2028" s="61"/>
      <c r="Q2028" s="294"/>
      <c r="R2028" s="292"/>
      <c r="S2028" s="291"/>
    </row>
    <row r="2029" spans="1:19" ht="14.4">
      <c r="A2029" s="36">
        <f t="shared" ref="A2029:A2092" si="257">+A2028+1</f>
        <v>706</v>
      </c>
      <c r="B2029" s="526"/>
      <c r="C2029" s="36" t="str">
        <f>VLOOKUP('Employee Salary Payroll Tax '!B2031,'Employee Salary Payroll Tax '!$D$1:$E$7,2,FALSE)</f>
        <v>UA</v>
      </c>
      <c r="D2029" s="61">
        <f t="shared" si="250"/>
        <v>0.03</v>
      </c>
      <c r="E2029" s="351">
        <f>'Employee Salary Payroll Tax '!N2031</f>
        <v>69852.009999999995</v>
      </c>
      <c r="F2029" s="351">
        <f t="shared" si="251"/>
        <v>71947.570299999992</v>
      </c>
      <c r="G2029" s="352"/>
      <c r="H2029" s="351">
        <f t="shared" si="255"/>
        <v>57347.990000000005</v>
      </c>
      <c r="I2029" s="351">
        <f t="shared" si="252"/>
        <v>2095.5602999999974</v>
      </c>
      <c r="J2029" s="351">
        <f t="shared" si="253"/>
        <v>129.92473859999984</v>
      </c>
      <c r="K2029" s="635">
        <f>SUM('Employee Salary Payroll Tax '!I2031:K2031)</f>
        <v>63075.79</v>
      </c>
      <c r="L2029" s="635">
        <f>'Employee Salary Payroll Tax '!H2031</f>
        <v>1189.22</v>
      </c>
      <c r="M2029" s="293">
        <f t="shared" si="256"/>
        <v>5586.9999999999936</v>
      </c>
      <c r="N2029" s="359">
        <f t="shared" si="254"/>
        <v>117.32096939832032</v>
      </c>
      <c r="O2029" s="331"/>
      <c r="P2029" s="61"/>
      <c r="Q2029" s="294"/>
      <c r="R2029" s="292"/>
      <c r="S2029" s="291"/>
    </row>
    <row r="2030" spans="1:19" ht="14.4">
      <c r="A2030" s="36">
        <f t="shared" si="257"/>
        <v>707</v>
      </c>
      <c r="B2030" s="526"/>
      <c r="C2030" s="36" t="str">
        <f>VLOOKUP('Employee Salary Payroll Tax '!B2032,'Employee Salary Payroll Tax '!$D$1:$E$7,2,FALSE)</f>
        <v>NonUnion</v>
      </c>
      <c r="D2030" s="61">
        <f t="shared" si="250"/>
        <v>2.98E-2</v>
      </c>
      <c r="E2030" s="351">
        <f>'Employee Salary Payroll Tax '!N2032</f>
        <v>338426.13</v>
      </c>
      <c r="F2030" s="351">
        <f t="shared" si="251"/>
        <v>348511.22867400001</v>
      </c>
      <c r="G2030" s="352"/>
      <c r="H2030" s="351">
        <f t="shared" si="255"/>
        <v>0</v>
      </c>
      <c r="I2030" s="351">
        <f t="shared" si="252"/>
        <v>10085.098674000008</v>
      </c>
      <c r="J2030" s="351">
        <f t="shared" si="253"/>
        <v>0</v>
      </c>
      <c r="K2030" s="635">
        <f>SUM('Employee Salary Payroll Tax '!I2032:K2032)</f>
        <v>215390.7</v>
      </c>
      <c r="L2030" s="635">
        <f>'Employee Salary Payroll Tax '!H2032</f>
        <v>27017.98</v>
      </c>
      <c r="M2030" s="293">
        <f t="shared" si="256"/>
        <v>96017.45</v>
      </c>
      <c r="N2030" s="359">
        <f t="shared" si="254"/>
        <v>0</v>
      </c>
      <c r="O2030" s="331"/>
      <c r="P2030" s="61"/>
      <c r="Q2030" s="294"/>
      <c r="R2030" s="292"/>
      <c r="S2030" s="291"/>
    </row>
    <row r="2031" spans="1:19" ht="14.4">
      <c r="A2031" s="36">
        <f t="shared" si="257"/>
        <v>708</v>
      </c>
      <c r="B2031" s="526"/>
      <c r="C2031" s="36" t="str">
        <f>VLOOKUP('Employee Salary Payroll Tax '!B2033,'Employee Salary Payroll Tax '!$D$1:$E$7,2,FALSE)</f>
        <v>UA</v>
      </c>
      <c r="D2031" s="61">
        <f t="shared" si="250"/>
        <v>0.03</v>
      </c>
      <c r="E2031" s="351">
        <f>'Employee Salary Payroll Tax '!N2033</f>
        <v>70528.639999999999</v>
      </c>
      <c r="F2031" s="351">
        <f t="shared" si="251"/>
        <v>72644.499200000006</v>
      </c>
      <c r="G2031" s="352"/>
      <c r="H2031" s="351">
        <f t="shared" si="255"/>
        <v>56671.360000000001</v>
      </c>
      <c r="I2031" s="351">
        <f t="shared" si="252"/>
        <v>2115.8592000000062</v>
      </c>
      <c r="J2031" s="351">
        <f t="shared" si="253"/>
        <v>131.1832704000004</v>
      </c>
      <c r="K2031" s="635">
        <f>SUM('Employee Salary Payroll Tax '!I2033:K2033)</f>
        <v>67425.039999999994</v>
      </c>
      <c r="L2031" s="635">
        <f>'Employee Salary Payroll Tax '!H2033</f>
        <v>0</v>
      </c>
      <c r="M2031" s="293">
        <f t="shared" si="256"/>
        <v>3103.6000000000058</v>
      </c>
      <c r="N2031" s="359">
        <f t="shared" si="254"/>
        <v>125.41057439822222</v>
      </c>
      <c r="O2031" s="331"/>
      <c r="P2031" s="61"/>
      <c r="Q2031" s="294"/>
      <c r="R2031" s="292"/>
      <c r="S2031" s="291"/>
    </row>
    <row r="2032" spans="1:19" ht="14.4">
      <c r="A2032" s="36">
        <f t="shared" si="257"/>
        <v>709</v>
      </c>
      <c r="B2032" s="526"/>
      <c r="C2032" s="36" t="str">
        <f>VLOOKUP('Employee Salary Payroll Tax '!B2034,'Employee Salary Payroll Tax '!$D$1:$E$7,2,FALSE)</f>
        <v>IBEW</v>
      </c>
      <c r="D2032" s="61">
        <f t="shared" si="250"/>
        <v>6.875E-3</v>
      </c>
      <c r="E2032" s="351">
        <f>'Employee Salary Payroll Tax '!N2034</f>
        <v>45344.98</v>
      </c>
      <c r="F2032" s="351">
        <f t="shared" si="251"/>
        <v>45656.726737500001</v>
      </c>
      <c r="G2032" s="352"/>
      <c r="H2032" s="351">
        <f t="shared" si="255"/>
        <v>81855.01999999999</v>
      </c>
      <c r="I2032" s="351">
        <f t="shared" si="252"/>
        <v>311.74673749999783</v>
      </c>
      <c r="J2032" s="351">
        <f t="shared" si="253"/>
        <v>19.328297724999867</v>
      </c>
      <c r="K2032" s="635">
        <f>SUM('Employee Salary Payroll Tax '!I2034:K2034)</f>
        <v>55414.229999999996</v>
      </c>
      <c r="L2032" s="635">
        <f>'Employee Salary Payroll Tax '!H2034</f>
        <v>0</v>
      </c>
      <c r="M2032" s="293">
        <f t="shared" si="256"/>
        <v>-10069.249999999993</v>
      </c>
      <c r="N2032" s="359">
        <f t="shared" si="254"/>
        <v>23.620315536978936</v>
      </c>
      <c r="O2032" s="331"/>
      <c r="P2032" s="61"/>
      <c r="Q2032" s="294"/>
      <c r="R2032" s="292"/>
      <c r="S2032" s="291"/>
    </row>
    <row r="2033" spans="1:19" ht="14.4">
      <c r="A2033" s="36">
        <f t="shared" si="257"/>
        <v>710</v>
      </c>
      <c r="B2033" s="526"/>
      <c r="C2033" s="36" t="str">
        <f>VLOOKUP('Employee Salary Payroll Tax '!B2035,'Employee Salary Payroll Tax '!$D$1:$E$7,2,FALSE)</f>
        <v>IBEW</v>
      </c>
      <c r="D2033" s="61">
        <f t="shared" si="250"/>
        <v>6.875E-3</v>
      </c>
      <c r="E2033" s="351">
        <f>'Employee Salary Payroll Tax '!N2035</f>
        <v>47812.08</v>
      </c>
      <c r="F2033" s="351">
        <f t="shared" si="251"/>
        <v>48140.788050000003</v>
      </c>
      <c r="G2033" s="352"/>
      <c r="H2033" s="351">
        <f t="shared" si="255"/>
        <v>79387.92</v>
      </c>
      <c r="I2033" s="351">
        <f t="shared" si="252"/>
        <v>328.70805000000109</v>
      </c>
      <c r="J2033" s="351">
        <f t="shared" si="253"/>
        <v>20.379899100000067</v>
      </c>
      <c r="K2033" s="635">
        <f>SUM('Employee Salary Payroll Tax '!I2035:K2035)</f>
        <v>47386.549999999996</v>
      </c>
      <c r="L2033" s="635">
        <f>'Employee Salary Payroll Tax '!H2035</f>
        <v>0</v>
      </c>
      <c r="M2033" s="293">
        <f t="shared" si="256"/>
        <v>425.53000000000611</v>
      </c>
      <c r="N2033" s="359">
        <f t="shared" si="254"/>
        <v>20.198516937077606</v>
      </c>
      <c r="O2033" s="331"/>
      <c r="P2033" s="61"/>
      <c r="Q2033" s="294"/>
      <c r="R2033" s="292"/>
      <c r="S2033" s="291"/>
    </row>
    <row r="2034" spans="1:19" ht="14.4">
      <c r="A2034" s="36">
        <f t="shared" si="257"/>
        <v>711</v>
      </c>
      <c r="B2034" s="526"/>
      <c r="C2034" s="36" t="str">
        <f>VLOOKUP('Employee Salary Payroll Tax '!B2036,'Employee Salary Payroll Tax '!$D$1:$E$7,2,FALSE)</f>
        <v>NonUnion</v>
      </c>
      <c r="D2034" s="61">
        <f t="shared" si="250"/>
        <v>2.98E-2</v>
      </c>
      <c r="E2034" s="351">
        <f>'Employee Salary Payroll Tax '!N2036</f>
        <v>55375.88</v>
      </c>
      <c r="F2034" s="351">
        <f t="shared" si="251"/>
        <v>57026.081224000001</v>
      </c>
      <c r="G2034" s="352"/>
      <c r="H2034" s="351">
        <f t="shared" si="255"/>
        <v>71824.12</v>
      </c>
      <c r="I2034" s="351">
        <f t="shared" si="252"/>
        <v>1650.201224000004</v>
      </c>
      <c r="J2034" s="351">
        <f t="shared" si="253"/>
        <v>102.31247588800025</v>
      </c>
      <c r="K2034" s="635">
        <f>SUM('Employee Salary Payroll Tax '!I2036:K2036)</f>
        <v>-312.51</v>
      </c>
      <c r="L2034" s="635">
        <f>'Employee Salary Payroll Tax '!H2036</f>
        <v>0</v>
      </c>
      <c r="M2034" s="293">
        <f t="shared" si="256"/>
        <v>55688.39</v>
      </c>
      <c r="N2034" s="359">
        <f t="shared" si="254"/>
        <v>-0.57739347598957458</v>
      </c>
      <c r="O2034" s="331"/>
      <c r="P2034" s="61"/>
      <c r="Q2034" s="294"/>
      <c r="R2034" s="292"/>
      <c r="S2034" s="291"/>
    </row>
    <row r="2035" spans="1:19" ht="14.4">
      <c r="A2035" s="36">
        <f t="shared" si="257"/>
        <v>712</v>
      </c>
      <c r="B2035" s="526"/>
      <c r="C2035" s="36" t="str">
        <f>VLOOKUP('Employee Salary Payroll Tax '!B2037,'Employee Salary Payroll Tax '!$D$1:$E$7,2,FALSE)</f>
        <v>IBEW</v>
      </c>
      <c r="D2035" s="61">
        <f t="shared" si="250"/>
        <v>6.875E-3</v>
      </c>
      <c r="E2035" s="351">
        <f>'Employee Salary Payroll Tax '!N2037</f>
        <v>87548.25</v>
      </c>
      <c r="F2035" s="351">
        <f t="shared" si="251"/>
        <v>88150.144218749992</v>
      </c>
      <c r="G2035" s="352"/>
      <c r="H2035" s="351">
        <f t="shared" si="255"/>
        <v>39651.75</v>
      </c>
      <c r="I2035" s="351">
        <f t="shared" si="252"/>
        <v>601.89421874999243</v>
      </c>
      <c r="J2035" s="351">
        <f t="shared" si="253"/>
        <v>37.317441562499532</v>
      </c>
      <c r="K2035" s="635">
        <f>SUM('Employee Salary Payroll Tax '!I2037:K2037)</f>
        <v>67836.899999999994</v>
      </c>
      <c r="L2035" s="635">
        <f>'Employee Salary Payroll Tax '!H2037</f>
        <v>0</v>
      </c>
      <c r="M2035" s="293">
        <f t="shared" si="256"/>
        <v>19711.350000000006</v>
      </c>
      <c r="N2035" s="359">
        <f t="shared" si="254"/>
        <v>28.915478624669358</v>
      </c>
      <c r="O2035" s="331"/>
      <c r="P2035" s="61"/>
      <c r="Q2035" s="294"/>
      <c r="R2035" s="292"/>
      <c r="S2035" s="291"/>
    </row>
    <row r="2036" spans="1:19" ht="14.4">
      <c r="A2036" s="36">
        <f t="shared" si="257"/>
        <v>713</v>
      </c>
      <c r="B2036" s="526"/>
      <c r="C2036" s="36" t="str">
        <f>VLOOKUP('Employee Salary Payroll Tax '!B2038,'Employee Salary Payroll Tax '!$D$1:$E$7,2,FALSE)</f>
        <v>IBEW</v>
      </c>
      <c r="D2036" s="61">
        <f t="shared" si="250"/>
        <v>6.875E-3</v>
      </c>
      <c r="E2036" s="351">
        <f>'Employee Salary Payroll Tax '!N2038</f>
        <v>5786.97</v>
      </c>
      <c r="F2036" s="351">
        <f t="shared" si="251"/>
        <v>5826.75541875</v>
      </c>
      <c r="G2036" s="352"/>
      <c r="H2036" s="351">
        <f t="shared" si="255"/>
        <v>121413.03</v>
      </c>
      <c r="I2036" s="351">
        <f t="shared" si="252"/>
        <v>39.785418749999735</v>
      </c>
      <c r="J2036" s="351">
        <f t="shared" si="253"/>
        <v>2.4666959624999834</v>
      </c>
      <c r="K2036" s="635">
        <f>SUM('Employee Salary Payroll Tax '!I2038:K2038)</f>
        <v>5786.97</v>
      </c>
      <c r="L2036" s="635">
        <f>'Employee Salary Payroll Tax '!H2038</f>
        <v>0</v>
      </c>
      <c r="M2036" s="293">
        <f t="shared" si="256"/>
        <v>0</v>
      </c>
      <c r="N2036" s="359">
        <f t="shared" si="254"/>
        <v>2.4666959620737332</v>
      </c>
      <c r="O2036" s="331"/>
      <c r="P2036" s="61"/>
      <c r="Q2036" s="294"/>
      <c r="R2036" s="292"/>
      <c r="S2036" s="291"/>
    </row>
    <row r="2037" spans="1:19" ht="14.4">
      <c r="A2037" s="36">
        <f t="shared" si="257"/>
        <v>714</v>
      </c>
      <c r="B2037" s="526"/>
      <c r="C2037" s="36" t="str">
        <f>VLOOKUP('Employee Salary Payroll Tax '!B2039,'Employee Salary Payroll Tax '!$D$1:$E$7,2,FALSE)</f>
        <v>NonUnion</v>
      </c>
      <c r="D2037" s="61">
        <f t="shared" si="250"/>
        <v>2.98E-2</v>
      </c>
      <c r="E2037" s="351">
        <f>'Employee Salary Payroll Tax '!N2039</f>
        <v>63150.53</v>
      </c>
      <c r="F2037" s="351">
        <f t="shared" si="251"/>
        <v>65032.415794</v>
      </c>
      <c r="G2037" s="352"/>
      <c r="H2037" s="351">
        <f t="shared" si="255"/>
        <v>64049.47</v>
      </c>
      <c r="I2037" s="351">
        <f t="shared" si="252"/>
        <v>1881.8857940000016</v>
      </c>
      <c r="J2037" s="351">
        <f t="shared" si="253"/>
        <v>116.6769192280001</v>
      </c>
      <c r="K2037" s="635">
        <f>SUM('Employee Salary Payroll Tax '!I2039:K2039)</f>
        <v>4109.3999999999996</v>
      </c>
      <c r="L2037" s="635">
        <f>'Employee Salary Payroll Tax '!H2039</f>
        <v>0</v>
      </c>
      <c r="M2037" s="293">
        <f t="shared" si="256"/>
        <v>59041.13</v>
      </c>
      <c r="N2037" s="359">
        <f t="shared" si="254"/>
        <v>7.5925274398797766</v>
      </c>
      <c r="O2037" s="331"/>
      <c r="P2037" s="61"/>
      <c r="Q2037" s="294"/>
      <c r="R2037" s="292"/>
      <c r="S2037" s="291"/>
    </row>
    <row r="2038" spans="1:19" ht="14.4">
      <c r="A2038" s="36">
        <f t="shared" si="257"/>
        <v>715</v>
      </c>
      <c r="B2038" s="526"/>
      <c r="C2038" s="36" t="str">
        <f>VLOOKUP('Employee Salary Payroll Tax '!B2040,'Employee Salary Payroll Tax '!$D$1:$E$7,2,FALSE)</f>
        <v>NonUnion</v>
      </c>
      <c r="D2038" s="61">
        <f t="shared" si="250"/>
        <v>2.98E-2</v>
      </c>
      <c r="E2038" s="351">
        <f>'Employee Salary Payroll Tax '!N2040</f>
        <v>84173.55</v>
      </c>
      <c r="F2038" s="351">
        <f t="shared" si="251"/>
        <v>86681.921790000008</v>
      </c>
      <c r="G2038" s="352"/>
      <c r="H2038" s="351">
        <f t="shared" si="255"/>
        <v>43026.45</v>
      </c>
      <c r="I2038" s="351">
        <f t="shared" si="252"/>
        <v>2508.3717900000047</v>
      </c>
      <c r="J2038" s="351">
        <f t="shared" si="253"/>
        <v>155.51905098000029</v>
      </c>
      <c r="K2038" s="635">
        <f>SUM('Employee Salary Payroll Tax '!I2040:K2040)</f>
        <v>55610.400000000001</v>
      </c>
      <c r="L2038" s="635">
        <f>'Employee Salary Payroll Tax '!H2040</f>
        <v>0</v>
      </c>
      <c r="M2038" s="293">
        <f t="shared" si="256"/>
        <v>28563.15</v>
      </c>
      <c r="N2038" s="359">
        <f t="shared" si="254"/>
        <v>102.74577503877954</v>
      </c>
      <c r="O2038" s="331"/>
      <c r="P2038" s="61"/>
      <c r="Q2038" s="294"/>
      <c r="R2038" s="292"/>
      <c r="S2038" s="291"/>
    </row>
    <row r="2039" spans="1:19" ht="14.4">
      <c r="A2039" s="36">
        <f t="shared" si="257"/>
        <v>716</v>
      </c>
      <c r="B2039" s="526"/>
      <c r="C2039" s="36" t="str">
        <f>VLOOKUP('Employee Salary Payroll Tax '!B2041,'Employee Salary Payroll Tax '!$D$1:$E$7,2,FALSE)</f>
        <v>NonUnion</v>
      </c>
      <c r="D2039" s="61">
        <f t="shared" si="250"/>
        <v>2.98E-2</v>
      </c>
      <c r="E2039" s="351">
        <f>'Employee Salary Payroll Tax '!N2041</f>
        <v>110046.66</v>
      </c>
      <c r="F2039" s="351">
        <f t="shared" si="251"/>
        <v>113326.05046800002</v>
      </c>
      <c r="G2039" s="352"/>
      <c r="H2039" s="351">
        <f t="shared" si="255"/>
        <v>17153.339999999997</v>
      </c>
      <c r="I2039" s="351">
        <f t="shared" si="252"/>
        <v>3279.3904680000123</v>
      </c>
      <c r="J2039" s="351">
        <f t="shared" si="253"/>
        <v>203.32220901600076</v>
      </c>
      <c r="K2039" s="635">
        <f>SUM('Employee Salary Payroll Tax '!I2041:K2041)</f>
        <v>108837.2</v>
      </c>
      <c r="L2039" s="635">
        <f>'Employee Salary Payroll Tax '!H2041</f>
        <v>0</v>
      </c>
      <c r="M2039" s="293">
        <f t="shared" si="256"/>
        <v>1209.4600000000064</v>
      </c>
      <c r="N2039" s="359">
        <f t="shared" si="254"/>
        <v>201.08761071817347</v>
      </c>
      <c r="O2039" s="331"/>
      <c r="P2039" s="61"/>
      <c r="Q2039" s="294"/>
      <c r="R2039" s="292"/>
      <c r="S2039" s="291"/>
    </row>
    <row r="2040" spans="1:19" ht="14.4">
      <c r="A2040" s="36">
        <f t="shared" si="257"/>
        <v>717</v>
      </c>
      <c r="B2040" s="526"/>
      <c r="C2040" s="36" t="str">
        <f>VLOOKUP('Employee Salary Payroll Tax '!B2042,'Employee Salary Payroll Tax '!$D$1:$E$7,2,FALSE)</f>
        <v>UA</v>
      </c>
      <c r="D2040" s="61">
        <f t="shared" si="250"/>
        <v>0.03</v>
      </c>
      <c r="E2040" s="351">
        <f>'Employee Salary Payroll Tax '!N2042</f>
        <v>114982.99</v>
      </c>
      <c r="F2040" s="351">
        <f t="shared" si="251"/>
        <v>118432.47970000001</v>
      </c>
      <c r="G2040" s="352"/>
      <c r="H2040" s="351">
        <f t="shared" si="255"/>
        <v>12217.009999999995</v>
      </c>
      <c r="I2040" s="351">
        <f t="shared" si="252"/>
        <v>3449.4897000000055</v>
      </c>
      <c r="J2040" s="351">
        <f t="shared" si="253"/>
        <v>213.86836140000034</v>
      </c>
      <c r="K2040" s="635">
        <f>SUM('Employee Salary Payroll Tax '!I2042:K2042)</f>
        <v>101200.29</v>
      </c>
      <c r="L2040" s="635">
        <f>'Employee Salary Payroll Tax '!H2042</f>
        <v>1749.43</v>
      </c>
      <c r="M2040" s="293">
        <f t="shared" si="256"/>
        <v>12033.270000000011</v>
      </c>
      <c r="N2040" s="359">
        <f t="shared" si="254"/>
        <v>188.23253939836329</v>
      </c>
      <c r="O2040" s="331"/>
      <c r="P2040" s="61"/>
      <c r="Q2040" s="294"/>
      <c r="R2040" s="292"/>
      <c r="S2040" s="291"/>
    </row>
    <row r="2041" spans="1:19" ht="14.4">
      <c r="A2041" s="36">
        <f t="shared" si="257"/>
        <v>718</v>
      </c>
      <c r="B2041" s="526"/>
      <c r="C2041" s="36" t="str">
        <f>VLOOKUP('Employee Salary Payroll Tax '!B2043,'Employee Salary Payroll Tax '!$D$1:$E$7,2,FALSE)</f>
        <v>NonUnion</v>
      </c>
      <c r="D2041" s="61">
        <f t="shared" si="250"/>
        <v>2.98E-2</v>
      </c>
      <c r="E2041" s="351">
        <f>'Employee Salary Payroll Tax '!N2043</f>
        <v>31492.27</v>
      </c>
      <c r="F2041" s="351">
        <f t="shared" si="251"/>
        <v>32430.739646000002</v>
      </c>
      <c r="G2041" s="352"/>
      <c r="H2041" s="351">
        <f t="shared" si="255"/>
        <v>95707.73</v>
      </c>
      <c r="I2041" s="351">
        <f t="shared" si="252"/>
        <v>938.46964600000138</v>
      </c>
      <c r="J2041" s="351">
        <f t="shared" si="253"/>
        <v>58.185118052000085</v>
      </c>
      <c r="K2041" s="635">
        <f>SUM('Employee Salary Payroll Tax '!I2043:K2043)</f>
        <v>31492.27</v>
      </c>
      <c r="L2041" s="635">
        <f>'Employee Salary Payroll Tax '!H2043</f>
        <v>0</v>
      </c>
      <c r="M2041" s="293">
        <f t="shared" si="256"/>
        <v>0</v>
      </c>
      <c r="N2041" s="359">
        <f t="shared" si="254"/>
        <v>58.185118050152482</v>
      </c>
      <c r="O2041" s="331"/>
      <c r="P2041" s="61"/>
      <c r="Q2041" s="294"/>
      <c r="R2041" s="292"/>
      <c r="S2041" s="291"/>
    </row>
    <row r="2042" spans="1:19" ht="14.4">
      <c r="A2042" s="36">
        <f t="shared" si="257"/>
        <v>719</v>
      </c>
      <c r="B2042" s="526"/>
      <c r="C2042" s="36" t="str">
        <f>VLOOKUP('Employee Salary Payroll Tax '!B2044,'Employee Salary Payroll Tax '!$D$1:$E$7,2,FALSE)</f>
        <v>UA</v>
      </c>
      <c r="D2042" s="61">
        <f t="shared" si="250"/>
        <v>0.03</v>
      </c>
      <c r="E2042" s="351">
        <f>'Employee Salary Payroll Tax '!N2044</f>
        <v>90276.84</v>
      </c>
      <c r="F2042" s="351">
        <f t="shared" si="251"/>
        <v>92985.145199999999</v>
      </c>
      <c r="G2042" s="352"/>
      <c r="H2042" s="351">
        <f t="shared" si="255"/>
        <v>36923.160000000003</v>
      </c>
      <c r="I2042" s="351">
        <f t="shared" si="252"/>
        <v>2708.3052000000025</v>
      </c>
      <c r="J2042" s="351">
        <f t="shared" si="253"/>
        <v>167.91492240000017</v>
      </c>
      <c r="K2042" s="635">
        <f>SUM('Employee Salary Payroll Tax '!I2044:K2044)</f>
        <v>80538.92</v>
      </c>
      <c r="L2042" s="635">
        <f>'Employee Salary Payroll Tax '!H2044</f>
        <v>2744.56</v>
      </c>
      <c r="M2042" s="293">
        <f t="shared" si="256"/>
        <v>6993.3599999999988</v>
      </c>
      <c r="N2042" s="359">
        <f t="shared" si="254"/>
        <v>149.80239119834079</v>
      </c>
      <c r="O2042" s="331"/>
      <c r="P2042" s="61"/>
      <c r="Q2042" s="294"/>
      <c r="R2042" s="292"/>
      <c r="S2042" s="291"/>
    </row>
    <row r="2043" spans="1:19" ht="14.4">
      <c r="A2043" s="36">
        <f t="shared" si="257"/>
        <v>720</v>
      </c>
      <c r="B2043" s="526"/>
      <c r="C2043" s="36" t="str">
        <f>VLOOKUP('Employee Salary Payroll Tax '!B2045,'Employee Salary Payroll Tax '!$D$1:$E$7,2,FALSE)</f>
        <v>IBEW</v>
      </c>
      <c r="D2043" s="61">
        <f t="shared" si="250"/>
        <v>6.875E-3</v>
      </c>
      <c r="E2043" s="351">
        <f>'Employee Salary Payroll Tax '!N2045</f>
        <v>37004.32</v>
      </c>
      <c r="F2043" s="351">
        <f t="shared" si="251"/>
        <v>37258.724699999999</v>
      </c>
      <c r="G2043" s="352"/>
      <c r="H2043" s="351">
        <f t="shared" si="255"/>
        <v>90195.68</v>
      </c>
      <c r="I2043" s="351">
        <f t="shared" si="252"/>
        <v>254.40469999999914</v>
      </c>
      <c r="J2043" s="351">
        <f t="shared" si="253"/>
        <v>15.773091399999947</v>
      </c>
      <c r="K2043" s="635">
        <f>SUM('Employee Salary Payroll Tax '!I2045:K2045)</f>
        <v>37004.32</v>
      </c>
      <c r="L2043" s="635">
        <f>'Employee Salary Payroll Tax '!H2045</f>
        <v>0</v>
      </c>
      <c r="M2043" s="293">
        <f t="shared" si="256"/>
        <v>0</v>
      </c>
      <c r="N2043" s="359">
        <f t="shared" si="254"/>
        <v>15.773091399573698</v>
      </c>
      <c r="O2043" s="331"/>
      <c r="P2043" s="61"/>
      <c r="Q2043" s="294"/>
      <c r="R2043" s="292"/>
      <c r="S2043" s="291"/>
    </row>
    <row r="2044" spans="1:19" ht="14.4">
      <c r="A2044" s="36">
        <f t="shared" si="257"/>
        <v>721</v>
      </c>
      <c r="B2044" s="526"/>
      <c r="C2044" s="36" t="str">
        <f>VLOOKUP('Employee Salary Payroll Tax '!B2046,'Employee Salary Payroll Tax '!$D$1:$E$7,2,FALSE)</f>
        <v>NonUnion</v>
      </c>
      <c r="D2044" s="61">
        <f t="shared" si="250"/>
        <v>2.98E-2</v>
      </c>
      <c r="E2044" s="351">
        <f>'Employee Salary Payroll Tax '!N2046</f>
        <v>34891.410000000003</v>
      </c>
      <c r="F2044" s="351">
        <f t="shared" si="251"/>
        <v>35931.174018000005</v>
      </c>
      <c r="G2044" s="352"/>
      <c r="H2044" s="351">
        <f t="shared" si="255"/>
        <v>92308.59</v>
      </c>
      <c r="I2044" s="351">
        <f t="shared" si="252"/>
        <v>1039.7640180000017</v>
      </c>
      <c r="J2044" s="351">
        <f t="shared" si="253"/>
        <v>64.465369116000105</v>
      </c>
      <c r="K2044" s="635">
        <f>SUM('Employee Salary Payroll Tax '!I2046:K2046)</f>
        <v>2806.83</v>
      </c>
      <c r="L2044" s="635">
        <f>'Employee Salary Payroll Tax '!H2046</f>
        <v>0</v>
      </c>
      <c r="M2044" s="293">
        <f t="shared" si="256"/>
        <v>32084.58</v>
      </c>
      <c r="N2044" s="359">
        <f t="shared" si="254"/>
        <v>5.1858991078513776</v>
      </c>
      <c r="O2044" s="331"/>
      <c r="P2044" s="61"/>
      <c r="Q2044" s="294"/>
      <c r="R2044" s="292"/>
      <c r="S2044" s="291"/>
    </row>
    <row r="2045" spans="1:19" ht="14.4">
      <c r="A2045" s="36">
        <f t="shared" si="257"/>
        <v>722</v>
      </c>
      <c r="B2045" s="526"/>
      <c r="C2045" s="36" t="str">
        <f>VLOOKUP('Employee Salary Payroll Tax '!B2047,'Employee Salary Payroll Tax '!$D$1:$E$7,2,FALSE)</f>
        <v>IBEW</v>
      </c>
      <c r="D2045" s="61">
        <f t="shared" si="250"/>
        <v>6.875E-3</v>
      </c>
      <c r="E2045" s="351">
        <f>'Employee Salary Payroll Tax '!N2047</f>
        <v>260066.86</v>
      </c>
      <c r="F2045" s="351">
        <f t="shared" si="251"/>
        <v>261854.81966249997</v>
      </c>
      <c r="G2045" s="352"/>
      <c r="H2045" s="351">
        <f t="shared" si="255"/>
        <v>0</v>
      </c>
      <c r="I2045" s="351">
        <f t="shared" si="252"/>
        <v>1787.9596624999831</v>
      </c>
      <c r="J2045" s="351">
        <f t="shared" si="253"/>
        <v>0</v>
      </c>
      <c r="K2045" s="635">
        <f>SUM('Employee Salary Payroll Tax '!I2047:K2047)</f>
        <v>220251.54</v>
      </c>
      <c r="L2045" s="635">
        <f>'Employee Salary Payroll Tax '!H2047</f>
        <v>0</v>
      </c>
      <c r="M2045" s="293">
        <f t="shared" si="256"/>
        <v>39815.319999999978</v>
      </c>
      <c r="N2045" s="359">
        <f t="shared" si="254"/>
        <v>0</v>
      </c>
      <c r="O2045" s="331"/>
      <c r="P2045" s="61"/>
      <c r="Q2045" s="294"/>
      <c r="R2045" s="292"/>
      <c r="S2045" s="291"/>
    </row>
    <row r="2046" spans="1:19" ht="14.4">
      <c r="A2046" s="36">
        <f t="shared" si="257"/>
        <v>723</v>
      </c>
      <c r="B2046" s="526"/>
      <c r="C2046" s="36" t="str">
        <f>VLOOKUP('Employee Salary Payroll Tax '!B2048,'Employee Salary Payroll Tax '!$D$1:$E$7,2,FALSE)</f>
        <v>UA</v>
      </c>
      <c r="D2046" s="61">
        <f t="shared" si="250"/>
        <v>0.03</v>
      </c>
      <c r="E2046" s="351">
        <f>'Employee Salary Payroll Tax '!N2048</f>
        <v>53341.32</v>
      </c>
      <c r="F2046" s="351">
        <f t="shared" si="251"/>
        <v>54941.559600000001</v>
      </c>
      <c r="G2046" s="352"/>
      <c r="H2046" s="351">
        <f t="shared" si="255"/>
        <v>73858.679999999993</v>
      </c>
      <c r="I2046" s="351">
        <f t="shared" si="252"/>
        <v>1600.2396000000008</v>
      </c>
      <c r="J2046" s="351">
        <f t="shared" si="253"/>
        <v>99.214855200000045</v>
      </c>
      <c r="K2046" s="635">
        <f>SUM('Employee Salary Payroll Tax '!I2048:K2048)</f>
        <v>25929.65</v>
      </c>
      <c r="L2046" s="635">
        <f>'Employee Salary Payroll Tax '!H2048</f>
        <v>0</v>
      </c>
      <c r="M2046" s="293">
        <f t="shared" si="256"/>
        <v>27411.67</v>
      </c>
      <c r="N2046" s="359">
        <f t="shared" si="254"/>
        <v>48.229148999095862</v>
      </c>
      <c r="O2046" s="331"/>
      <c r="P2046" s="61"/>
      <c r="Q2046" s="294"/>
      <c r="R2046" s="292"/>
      <c r="S2046" s="291"/>
    </row>
    <row r="2047" spans="1:19" ht="14.4">
      <c r="A2047" s="36">
        <f t="shared" si="257"/>
        <v>724</v>
      </c>
      <c r="B2047" s="526"/>
      <c r="C2047" s="36" t="str">
        <f>VLOOKUP('Employee Salary Payroll Tax '!B2049,'Employee Salary Payroll Tax '!$D$1:$E$7,2,FALSE)</f>
        <v>NonUnion</v>
      </c>
      <c r="D2047" s="61">
        <f t="shared" si="250"/>
        <v>2.98E-2</v>
      </c>
      <c r="E2047" s="351">
        <f>'Employee Salary Payroll Tax '!N2049</f>
        <v>91810.81</v>
      </c>
      <c r="F2047" s="351">
        <f t="shared" si="251"/>
        <v>94546.772138</v>
      </c>
      <c r="G2047" s="352"/>
      <c r="H2047" s="351">
        <f t="shared" si="255"/>
        <v>35389.19</v>
      </c>
      <c r="I2047" s="351">
        <f t="shared" si="252"/>
        <v>2735.9621380000026</v>
      </c>
      <c r="J2047" s="351">
        <f t="shared" si="253"/>
        <v>169.62965255600017</v>
      </c>
      <c r="K2047" s="635">
        <f>SUM('Employee Salary Payroll Tax '!I2049:K2049)</f>
        <v>1042.29</v>
      </c>
      <c r="L2047" s="635">
        <f>'Employee Salary Payroll Tax '!H2049</f>
        <v>0</v>
      </c>
      <c r="M2047" s="293">
        <f t="shared" si="256"/>
        <v>90768.52</v>
      </c>
      <c r="N2047" s="359">
        <f t="shared" si="254"/>
        <v>1.9257350039790271</v>
      </c>
      <c r="O2047" s="331"/>
      <c r="P2047" s="61"/>
      <c r="Q2047" s="294"/>
      <c r="R2047" s="292"/>
      <c r="S2047" s="291"/>
    </row>
    <row r="2048" spans="1:19" ht="14.4">
      <c r="A2048" s="36">
        <f t="shared" si="257"/>
        <v>725</v>
      </c>
      <c r="B2048" s="526"/>
      <c r="C2048" s="36" t="str">
        <f>VLOOKUP('Employee Salary Payroll Tax '!B2050,'Employee Salary Payroll Tax '!$D$1:$E$7,2,FALSE)</f>
        <v>NonUnion</v>
      </c>
      <c r="D2048" s="61">
        <f t="shared" si="250"/>
        <v>2.98E-2</v>
      </c>
      <c r="E2048" s="351">
        <f>'Employee Salary Payroll Tax '!N2050</f>
        <v>109542.19</v>
      </c>
      <c r="F2048" s="351">
        <f t="shared" si="251"/>
        <v>112806.54726200001</v>
      </c>
      <c r="G2048" s="352"/>
      <c r="H2048" s="351">
        <f t="shared" si="255"/>
        <v>17657.809999999998</v>
      </c>
      <c r="I2048" s="351">
        <f t="shared" si="252"/>
        <v>3264.357262000005</v>
      </c>
      <c r="J2048" s="351">
        <f t="shared" si="253"/>
        <v>202.3901502440003</v>
      </c>
      <c r="K2048" s="635">
        <f>SUM('Employee Salary Payroll Tax '!I2050:K2050)</f>
        <v>21041.27</v>
      </c>
      <c r="L2048" s="635">
        <f>'Employee Salary Payroll Tax '!H2050</f>
        <v>0</v>
      </c>
      <c r="M2048" s="293">
        <f t="shared" si="256"/>
        <v>88500.92</v>
      </c>
      <c r="N2048" s="359">
        <f t="shared" si="254"/>
        <v>38.875850451645164</v>
      </c>
      <c r="O2048" s="331"/>
      <c r="P2048" s="61"/>
      <c r="Q2048" s="294"/>
      <c r="R2048" s="292"/>
      <c r="S2048" s="291"/>
    </row>
    <row r="2049" spans="1:19" ht="14.4">
      <c r="A2049" s="36">
        <f t="shared" si="257"/>
        <v>726</v>
      </c>
      <c r="B2049" s="526"/>
      <c r="C2049" s="36" t="str">
        <f>VLOOKUP('Employee Salary Payroll Tax '!B2051,'Employee Salary Payroll Tax '!$D$1:$E$7,2,FALSE)</f>
        <v>IBEW</v>
      </c>
      <c r="D2049" s="61">
        <f t="shared" si="250"/>
        <v>6.875E-3</v>
      </c>
      <c r="E2049" s="351">
        <f>'Employee Salary Payroll Tax '!N2051</f>
        <v>52033.34</v>
      </c>
      <c r="F2049" s="351">
        <f t="shared" si="251"/>
        <v>52391.069212499991</v>
      </c>
      <c r="G2049" s="352"/>
      <c r="H2049" s="351">
        <f t="shared" si="255"/>
        <v>75166.66</v>
      </c>
      <c r="I2049" s="351">
        <f t="shared" si="252"/>
        <v>357.7292124999949</v>
      </c>
      <c r="J2049" s="351">
        <f t="shared" si="253"/>
        <v>22.179211174999683</v>
      </c>
      <c r="K2049" s="635">
        <f>SUM('Employee Salary Payroll Tax '!I2051:K2051)</f>
        <v>51049.840000000004</v>
      </c>
      <c r="L2049" s="635">
        <f>'Employee Salary Payroll Tax '!H2051</f>
        <v>0</v>
      </c>
      <c r="M2049" s="293">
        <f t="shared" si="256"/>
        <v>983.49999999999272</v>
      </c>
      <c r="N2049" s="359">
        <f t="shared" si="254"/>
        <v>21.7599942995815</v>
      </c>
      <c r="O2049" s="331"/>
      <c r="P2049" s="61"/>
      <c r="Q2049" s="294"/>
      <c r="R2049" s="292"/>
      <c r="S2049" s="291"/>
    </row>
    <row r="2050" spans="1:19" ht="14.4">
      <c r="A2050" s="36">
        <f t="shared" si="257"/>
        <v>727</v>
      </c>
      <c r="B2050" s="526"/>
      <c r="C2050" s="36" t="str">
        <f>VLOOKUP('Employee Salary Payroll Tax '!B2052,'Employee Salary Payroll Tax '!$D$1:$E$7,2,FALSE)</f>
        <v>UA</v>
      </c>
      <c r="D2050" s="61">
        <f t="shared" si="250"/>
        <v>0.03</v>
      </c>
      <c r="E2050" s="351">
        <f>'Employee Salary Payroll Tax '!N2052</f>
        <v>83391.06</v>
      </c>
      <c r="F2050" s="351">
        <f t="shared" si="251"/>
        <v>85892.791800000006</v>
      </c>
      <c r="G2050" s="352"/>
      <c r="H2050" s="351">
        <f t="shared" si="255"/>
        <v>43808.94</v>
      </c>
      <c r="I2050" s="351">
        <f t="shared" si="252"/>
        <v>2501.7318000000087</v>
      </c>
      <c r="J2050" s="351">
        <f t="shared" si="253"/>
        <v>155.10737160000053</v>
      </c>
      <c r="K2050" s="635">
        <f>SUM('Employee Salary Payroll Tax '!I2052:K2052)</f>
        <v>73609.58</v>
      </c>
      <c r="L2050" s="635">
        <f>'Employee Salary Payroll Tax '!H2052</f>
        <v>1667.82</v>
      </c>
      <c r="M2050" s="293">
        <f t="shared" si="256"/>
        <v>8113.6599999999962</v>
      </c>
      <c r="N2050" s="359">
        <f t="shared" si="254"/>
        <v>136.91381879835865</v>
      </c>
      <c r="O2050" s="331"/>
      <c r="P2050" s="61"/>
      <c r="Q2050" s="294"/>
      <c r="R2050" s="292"/>
      <c r="S2050" s="291"/>
    </row>
    <row r="2051" spans="1:19" ht="14.4">
      <c r="A2051" s="36">
        <f t="shared" si="257"/>
        <v>728</v>
      </c>
      <c r="B2051" s="526"/>
      <c r="C2051" s="36" t="str">
        <f>VLOOKUP('Employee Salary Payroll Tax '!B2053,'Employee Salary Payroll Tax '!$D$1:$E$7,2,FALSE)</f>
        <v>NonUnion</v>
      </c>
      <c r="D2051" s="61">
        <f t="shared" si="250"/>
        <v>2.98E-2</v>
      </c>
      <c r="E2051" s="351">
        <f>'Employee Salary Payroll Tax '!N2053</f>
        <v>113285.34</v>
      </c>
      <c r="F2051" s="351">
        <f t="shared" si="251"/>
        <v>116661.243132</v>
      </c>
      <c r="G2051" s="352"/>
      <c r="H2051" s="351">
        <f t="shared" si="255"/>
        <v>13914.660000000003</v>
      </c>
      <c r="I2051" s="351">
        <f t="shared" si="252"/>
        <v>3375.9031320000067</v>
      </c>
      <c r="J2051" s="351">
        <f t="shared" si="253"/>
        <v>209.30599418400041</v>
      </c>
      <c r="K2051" s="635">
        <f>SUM('Employee Salary Payroll Tax '!I2053:K2053)</f>
        <v>25578.07</v>
      </c>
      <c r="L2051" s="635">
        <f>'Employee Salary Payroll Tax '!H2053</f>
        <v>0</v>
      </c>
      <c r="M2051" s="293">
        <f t="shared" si="256"/>
        <v>87707.26999999999</v>
      </c>
      <c r="N2051" s="359">
        <f t="shared" si="254"/>
        <v>47.25804213158294</v>
      </c>
      <c r="O2051" s="331"/>
      <c r="P2051" s="61"/>
      <c r="Q2051" s="294"/>
      <c r="R2051" s="292"/>
      <c r="S2051" s="291"/>
    </row>
    <row r="2052" spans="1:19" ht="14.4">
      <c r="A2052" s="36">
        <f t="shared" si="257"/>
        <v>729</v>
      </c>
      <c r="B2052" s="526"/>
      <c r="C2052" s="36" t="str">
        <f>VLOOKUP('Employee Salary Payroll Tax '!B2054,'Employee Salary Payroll Tax '!$D$1:$E$7,2,FALSE)</f>
        <v>NonUnion</v>
      </c>
      <c r="D2052" s="61">
        <f t="shared" si="250"/>
        <v>2.98E-2</v>
      </c>
      <c r="E2052" s="351">
        <f>'Employee Salary Payroll Tax '!N2054</f>
        <v>116235.87</v>
      </c>
      <c r="F2052" s="351">
        <f t="shared" si="251"/>
        <v>119699.698926</v>
      </c>
      <c r="G2052" s="352"/>
      <c r="H2052" s="351">
        <f t="shared" si="255"/>
        <v>10964.130000000005</v>
      </c>
      <c r="I2052" s="351">
        <f t="shared" si="252"/>
        <v>3463.828926000002</v>
      </c>
      <c r="J2052" s="351">
        <f t="shared" si="253"/>
        <v>214.75739341200011</v>
      </c>
      <c r="K2052" s="635">
        <f>SUM('Employee Salary Payroll Tax '!I2054:K2054)</f>
        <v>114851.08</v>
      </c>
      <c r="L2052" s="635">
        <f>'Employee Salary Payroll Tax '!H2054</f>
        <v>0</v>
      </c>
      <c r="M2052" s="293">
        <f t="shared" si="256"/>
        <v>1384.7899999999936</v>
      </c>
      <c r="N2052" s="359">
        <f t="shared" si="254"/>
        <v>212.19885540617454</v>
      </c>
      <c r="O2052" s="331"/>
      <c r="P2052" s="61"/>
      <c r="Q2052" s="294"/>
      <c r="R2052" s="292"/>
      <c r="S2052" s="291"/>
    </row>
    <row r="2053" spans="1:19" ht="14.4">
      <c r="A2053" s="36">
        <f t="shared" si="257"/>
        <v>730</v>
      </c>
      <c r="B2053" s="526"/>
      <c r="C2053" s="36" t="str">
        <f>VLOOKUP('Employee Salary Payroll Tax '!B2055,'Employee Salary Payroll Tax '!$D$1:$E$7,2,FALSE)</f>
        <v>IBEW</v>
      </c>
      <c r="D2053" s="61">
        <f t="shared" si="250"/>
        <v>6.875E-3</v>
      </c>
      <c r="E2053" s="351">
        <f>'Employee Salary Payroll Tax '!N2055</f>
        <v>132626.57</v>
      </c>
      <c r="F2053" s="351">
        <f t="shared" si="251"/>
        <v>133538.37766875001</v>
      </c>
      <c r="G2053" s="352"/>
      <c r="H2053" s="351">
        <f t="shared" si="255"/>
        <v>0</v>
      </c>
      <c r="I2053" s="351">
        <f t="shared" si="252"/>
        <v>911.80766874999972</v>
      </c>
      <c r="J2053" s="351">
        <f t="shared" si="253"/>
        <v>0</v>
      </c>
      <c r="K2053" s="635">
        <f>SUM('Employee Salary Payroll Tax '!I2055:K2055)</f>
        <v>121216.3</v>
      </c>
      <c r="L2053" s="635">
        <f>'Employee Salary Payroll Tax '!H2055</f>
        <v>0</v>
      </c>
      <c r="M2053" s="293">
        <f t="shared" si="256"/>
        <v>11410.270000000004</v>
      </c>
      <c r="N2053" s="359">
        <f t="shared" si="254"/>
        <v>0</v>
      </c>
      <c r="O2053" s="331"/>
      <c r="P2053" s="61"/>
      <c r="Q2053" s="294"/>
      <c r="R2053" s="292"/>
      <c r="S2053" s="291"/>
    </row>
    <row r="2054" spans="1:19" ht="14.4">
      <c r="A2054" s="36">
        <f t="shared" si="257"/>
        <v>731</v>
      </c>
      <c r="B2054" s="526"/>
      <c r="C2054" s="36" t="str">
        <f>VLOOKUP('Employee Salary Payroll Tax '!B2056,'Employee Salary Payroll Tax '!$D$1:$E$7,2,FALSE)</f>
        <v>UA</v>
      </c>
      <c r="D2054" s="61">
        <f t="shared" si="250"/>
        <v>0.03</v>
      </c>
      <c r="E2054" s="351">
        <f>'Employee Salary Payroll Tax '!N2056</f>
        <v>75815.55</v>
      </c>
      <c r="F2054" s="351">
        <f t="shared" si="251"/>
        <v>78090.016499999998</v>
      </c>
      <c r="G2054" s="352"/>
      <c r="H2054" s="351">
        <f t="shared" si="255"/>
        <v>51384.45</v>
      </c>
      <c r="I2054" s="351">
        <f t="shared" si="252"/>
        <v>2274.466499999995</v>
      </c>
      <c r="J2054" s="351">
        <f t="shared" si="253"/>
        <v>141.01692299999968</v>
      </c>
      <c r="K2054" s="635">
        <f>SUM('Employee Salary Payroll Tax '!I2056:K2056)</f>
        <v>68073.260000000009</v>
      </c>
      <c r="L2054" s="635">
        <f>'Employee Salary Payroll Tax '!H2056</f>
        <v>892.26</v>
      </c>
      <c r="M2054" s="293">
        <f t="shared" si="256"/>
        <v>6850.0299999999934</v>
      </c>
      <c r="N2054" s="359">
        <f t="shared" si="254"/>
        <v>126.61626359832967</v>
      </c>
      <c r="O2054" s="331"/>
      <c r="P2054" s="61"/>
      <c r="Q2054" s="294"/>
      <c r="R2054" s="292"/>
      <c r="S2054" s="291"/>
    </row>
    <row r="2055" spans="1:19" ht="14.4">
      <c r="A2055" s="36">
        <f t="shared" si="257"/>
        <v>732</v>
      </c>
      <c r="B2055" s="526"/>
      <c r="C2055" s="36" t="str">
        <f>VLOOKUP('Employee Salary Payroll Tax '!B2057,'Employee Salary Payroll Tax '!$D$1:$E$7,2,FALSE)</f>
        <v>IBEW</v>
      </c>
      <c r="D2055" s="61">
        <f t="shared" si="250"/>
        <v>6.875E-3</v>
      </c>
      <c r="E2055" s="351">
        <f>'Employee Salary Payroll Tax '!N2057</f>
        <v>65690.759999999995</v>
      </c>
      <c r="F2055" s="351">
        <f t="shared" si="251"/>
        <v>66142.38397499999</v>
      </c>
      <c r="G2055" s="352"/>
      <c r="H2055" s="351">
        <f t="shared" si="255"/>
        <v>61509.240000000005</v>
      </c>
      <c r="I2055" s="351">
        <f t="shared" si="252"/>
        <v>451.62397499999497</v>
      </c>
      <c r="J2055" s="351">
        <f t="shared" si="253"/>
        <v>28.000686449999687</v>
      </c>
      <c r="K2055" s="635">
        <f>SUM('Employee Salary Payroll Tax '!I2057:K2057)</f>
        <v>17576.16</v>
      </c>
      <c r="L2055" s="635">
        <f>'Employee Salary Payroll Tax '!H2057</f>
        <v>0</v>
      </c>
      <c r="M2055" s="293">
        <f t="shared" si="256"/>
        <v>48114.599999999991</v>
      </c>
      <c r="N2055" s="359">
        <f t="shared" si="254"/>
        <v>7.4918381998858701</v>
      </c>
      <c r="O2055" s="331"/>
      <c r="P2055" s="61"/>
      <c r="Q2055" s="294"/>
      <c r="R2055" s="292"/>
      <c r="S2055" s="291"/>
    </row>
    <row r="2056" spans="1:19" ht="14.4">
      <c r="A2056" s="36">
        <f t="shared" si="257"/>
        <v>733</v>
      </c>
      <c r="B2056" s="526"/>
      <c r="C2056" s="36" t="str">
        <f>VLOOKUP('Employee Salary Payroll Tax '!B2058,'Employee Salary Payroll Tax '!$D$1:$E$7,2,FALSE)</f>
        <v>NonUnion</v>
      </c>
      <c r="D2056" s="61">
        <f t="shared" si="250"/>
        <v>2.98E-2</v>
      </c>
      <c r="E2056" s="351">
        <f>'Employee Salary Payroll Tax '!N2058</f>
        <v>117800.21</v>
      </c>
      <c r="F2056" s="351">
        <f t="shared" si="251"/>
        <v>121310.65625800002</v>
      </c>
      <c r="G2056" s="352"/>
      <c r="H2056" s="351">
        <f t="shared" si="255"/>
        <v>9399.7899999999936</v>
      </c>
      <c r="I2056" s="351">
        <f t="shared" si="252"/>
        <v>3510.4462580000109</v>
      </c>
      <c r="J2056" s="351">
        <f t="shared" si="253"/>
        <v>217.64766799600068</v>
      </c>
      <c r="K2056" s="635">
        <f>SUM('Employee Salary Payroll Tax '!I2058:K2058)</f>
        <v>16511.57</v>
      </c>
      <c r="L2056" s="635">
        <f>'Employee Salary Payroll Tax '!H2058</f>
        <v>0</v>
      </c>
      <c r="M2056" s="293">
        <f t="shared" si="256"/>
        <v>101288.64000000001</v>
      </c>
      <c r="N2056" s="359">
        <f t="shared" si="254"/>
        <v>30.50677673174112</v>
      </c>
      <c r="O2056" s="331"/>
      <c r="P2056" s="61"/>
      <c r="Q2056" s="294"/>
      <c r="R2056" s="292"/>
      <c r="S2056" s="291"/>
    </row>
    <row r="2057" spans="1:19" ht="14.4">
      <c r="A2057" s="36">
        <f t="shared" si="257"/>
        <v>734</v>
      </c>
      <c r="B2057" s="526"/>
      <c r="C2057" s="36" t="str">
        <f>VLOOKUP('Employee Salary Payroll Tax '!B2059,'Employee Salary Payroll Tax '!$D$1:$E$7,2,FALSE)</f>
        <v>NonUnion</v>
      </c>
      <c r="D2057" s="61">
        <f t="shared" si="250"/>
        <v>2.98E-2</v>
      </c>
      <c r="E2057" s="351">
        <f>'Employee Salary Payroll Tax '!N2059</f>
        <v>531.76</v>
      </c>
      <c r="F2057" s="351">
        <f t="shared" si="251"/>
        <v>547.606448</v>
      </c>
      <c r="G2057" s="352"/>
      <c r="H2057" s="351">
        <f t="shared" si="255"/>
        <v>126668.24</v>
      </c>
      <c r="I2057" s="351">
        <f t="shared" si="252"/>
        <v>15.846448000000009</v>
      </c>
      <c r="J2057" s="351">
        <f t="shared" si="253"/>
        <v>0.98247977600000058</v>
      </c>
      <c r="K2057" s="635">
        <f>SUM('Employee Salary Payroll Tax '!I2059:K2059)</f>
        <v>239.29</v>
      </c>
      <c r="L2057" s="635">
        <f>'Employee Salary Payroll Tax '!H2059</f>
        <v>0</v>
      </c>
      <c r="M2057" s="293">
        <f t="shared" si="256"/>
        <v>292.47000000000003</v>
      </c>
      <c r="N2057" s="359">
        <f t="shared" si="254"/>
        <v>0.44211220316858724</v>
      </c>
      <c r="O2057" s="331"/>
      <c r="P2057" s="61"/>
      <c r="Q2057" s="294"/>
      <c r="R2057" s="292"/>
      <c r="S2057" s="291"/>
    </row>
    <row r="2058" spans="1:19" ht="14.4">
      <c r="A2058" s="36">
        <f t="shared" si="257"/>
        <v>735</v>
      </c>
      <c r="B2058" s="526"/>
      <c r="C2058" s="36" t="str">
        <f>VLOOKUP('Employee Salary Payroll Tax '!B2060,'Employee Salary Payroll Tax '!$D$1:$E$7,2,FALSE)</f>
        <v>IBEW</v>
      </c>
      <c r="D2058" s="61">
        <f t="shared" si="250"/>
        <v>6.875E-3</v>
      </c>
      <c r="E2058" s="351">
        <f>'Employee Salary Payroll Tax '!N2060</f>
        <v>138478.06</v>
      </c>
      <c r="F2058" s="351">
        <f t="shared" si="251"/>
        <v>139430.0966625</v>
      </c>
      <c r="G2058" s="352"/>
      <c r="H2058" s="351">
        <f t="shared" si="255"/>
        <v>0</v>
      </c>
      <c r="I2058" s="351">
        <f t="shared" si="252"/>
        <v>952.03666250000242</v>
      </c>
      <c r="J2058" s="351">
        <f t="shared" si="253"/>
        <v>0</v>
      </c>
      <c r="K2058" s="635">
        <f>SUM('Employee Salary Payroll Tax '!I2060:K2060)</f>
        <v>126281.53</v>
      </c>
      <c r="L2058" s="635">
        <f>'Employee Salary Payroll Tax '!H2060</f>
        <v>0</v>
      </c>
      <c r="M2058" s="293">
        <f t="shared" si="256"/>
        <v>12196.529999999999</v>
      </c>
      <c r="N2058" s="359">
        <f t="shared" si="254"/>
        <v>0</v>
      </c>
      <c r="O2058" s="331"/>
      <c r="P2058" s="61"/>
      <c r="Q2058" s="294"/>
      <c r="R2058" s="292"/>
      <c r="S2058" s="291"/>
    </row>
    <row r="2059" spans="1:19" ht="14.4">
      <c r="A2059" s="36">
        <f t="shared" si="257"/>
        <v>736</v>
      </c>
      <c r="B2059" s="526"/>
      <c r="C2059" s="36" t="str">
        <f>VLOOKUP('Employee Salary Payroll Tax '!B2061,'Employee Salary Payroll Tax '!$D$1:$E$7,2,FALSE)</f>
        <v>NonUnion</v>
      </c>
      <c r="D2059" s="61">
        <f t="shared" si="250"/>
        <v>2.98E-2</v>
      </c>
      <c r="E2059" s="351">
        <f>'Employee Salary Payroll Tax '!N2061</f>
        <v>75939.679999999993</v>
      </c>
      <c r="F2059" s="351">
        <f t="shared" si="251"/>
        <v>78202.682463999998</v>
      </c>
      <c r="G2059" s="352"/>
      <c r="H2059" s="351">
        <f t="shared" si="255"/>
        <v>51260.320000000007</v>
      </c>
      <c r="I2059" s="351">
        <f t="shared" si="252"/>
        <v>2263.0024640000047</v>
      </c>
      <c r="J2059" s="351">
        <f t="shared" si="253"/>
        <v>140.30615276800029</v>
      </c>
      <c r="K2059" s="635">
        <f>SUM('Employee Salary Payroll Tax '!I2061:K2061)</f>
        <v>73917.850000000006</v>
      </c>
      <c r="L2059" s="635">
        <f>'Employee Salary Payroll Tax '!H2061</f>
        <v>0</v>
      </c>
      <c r="M2059" s="293">
        <f t="shared" si="256"/>
        <v>2021.8299999999872</v>
      </c>
      <c r="N2059" s="359">
        <f t="shared" si="254"/>
        <v>136.57061965820191</v>
      </c>
      <c r="O2059" s="331"/>
      <c r="P2059" s="61"/>
      <c r="Q2059" s="294"/>
      <c r="R2059" s="292"/>
      <c r="S2059" s="291"/>
    </row>
    <row r="2060" spans="1:19" ht="14.4">
      <c r="A2060" s="36">
        <f t="shared" si="257"/>
        <v>737</v>
      </c>
      <c r="B2060" s="526"/>
      <c r="C2060" s="36" t="str">
        <f>VLOOKUP('Employee Salary Payroll Tax '!B2062,'Employee Salary Payroll Tax '!$D$1:$E$7,2,FALSE)</f>
        <v>NonUnion</v>
      </c>
      <c r="D2060" s="61">
        <f t="shared" si="250"/>
        <v>2.98E-2</v>
      </c>
      <c r="E2060" s="351">
        <f>'Employee Salary Payroll Tax '!N2062</f>
        <v>7949.58</v>
      </c>
      <c r="F2060" s="351">
        <f t="shared" si="251"/>
        <v>8186.477484</v>
      </c>
      <c r="G2060" s="352"/>
      <c r="H2060" s="351">
        <f t="shared" si="255"/>
        <v>119250.42</v>
      </c>
      <c r="I2060" s="351">
        <f t="shared" si="252"/>
        <v>236.89748400000008</v>
      </c>
      <c r="J2060" s="351">
        <f t="shared" si="253"/>
        <v>14.687644008000005</v>
      </c>
      <c r="K2060" s="635">
        <f>SUM('Employee Salary Payroll Tax '!I2062:K2062)</f>
        <v>2406</v>
      </c>
      <c r="L2060" s="635">
        <f>'Employee Salary Payroll Tax '!H2062</f>
        <v>0</v>
      </c>
      <c r="M2060" s="293">
        <f t="shared" si="256"/>
        <v>5543.58</v>
      </c>
      <c r="N2060" s="359">
        <f t="shared" si="254"/>
        <v>4.4453255994408112</v>
      </c>
      <c r="O2060" s="331"/>
      <c r="P2060" s="61"/>
      <c r="Q2060" s="294"/>
      <c r="R2060" s="292"/>
      <c r="S2060" s="291"/>
    </row>
    <row r="2061" spans="1:19" ht="14.4">
      <c r="A2061" s="36">
        <f t="shared" si="257"/>
        <v>738</v>
      </c>
      <c r="B2061" s="526"/>
      <c r="C2061" s="36" t="str">
        <f>VLOOKUP('Employee Salary Payroll Tax '!B2063,'Employee Salary Payroll Tax '!$D$1:$E$7,2,FALSE)</f>
        <v>Not Assigned</v>
      </c>
      <c r="D2061" s="61">
        <f t="shared" si="250"/>
        <v>0</v>
      </c>
      <c r="E2061" s="351">
        <f>'Employee Salary Payroll Tax '!N2063</f>
        <v>-0.38</v>
      </c>
      <c r="F2061" s="351">
        <f t="shared" si="251"/>
        <v>-0.38</v>
      </c>
      <c r="G2061" s="352"/>
      <c r="H2061" s="351">
        <f t="shared" si="255"/>
        <v>127200.38</v>
      </c>
      <c r="I2061" s="351">
        <f t="shared" si="252"/>
        <v>0</v>
      </c>
      <c r="J2061" s="351">
        <f t="shared" si="253"/>
        <v>0</v>
      </c>
      <c r="K2061" s="635">
        <f>SUM('Employee Salary Payroll Tax '!I2063:K2063)</f>
        <v>310.18</v>
      </c>
      <c r="L2061" s="635">
        <f>'Employee Salary Payroll Tax '!H2063</f>
        <v>0</v>
      </c>
      <c r="M2061" s="293">
        <f t="shared" si="256"/>
        <v>-310.56</v>
      </c>
      <c r="N2061" s="359">
        <f t="shared" si="254"/>
        <v>0</v>
      </c>
      <c r="O2061" s="331"/>
      <c r="P2061" s="61"/>
      <c r="Q2061" s="294"/>
      <c r="R2061" s="292"/>
      <c r="S2061" s="291"/>
    </row>
    <row r="2062" spans="1:19" ht="14.4">
      <c r="A2062" s="36">
        <f t="shared" si="257"/>
        <v>739</v>
      </c>
      <c r="B2062" s="526"/>
      <c r="C2062" s="36" t="str">
        <f>VLOOKUP('Employee Salary Payroll Tax '!B2064,'Employee Salary Payroll Tax '!$D$1:$E$7,2,FALSE)</f>
        <v>IBEW</v>
      </c>
      <c r="D2062" s="61">
        <f t="shared" si="250"/>
        <v>6.875E-3</v>
      </c>
      <c r="E2062" s="351">
        <f>'Employee Salary Payroll Tax '!N2064</f>
        <v>194456.21</v>
      </c>
      <c r="F2062" s="351">
        <f t="shared" si="251"/>
        <v>195793.09644374999</v>
      </c>
      <c r="G2062" s="352"/>
      <c r="H2062" s="351">
        <f t="shared" si="255"/>
        <v>0</v>
      </c>
      <c r="I2062" s="351">
        <f t="shared" si="252"/>
        <v>1336.8864437500015</v>
      </c>
      <c r="J2062" s="351">
        <f t="shared" si="253"/>
        <v>0</v>
      </c>
      <c r="K2062" s="635">
        <f>SUM('Employee Salary Payroll Tax '!I2064:K2064)</f>
        <v>95885.46</v>
      </c>
      <c r="L2062" s="635">
        <f>'Employee Salary Payroll Tax '!H2064</f>
        <v>0</v>
      </c>
      <c r="M2062" s="293">
        <f t="shared" si="256"/>
        <v>98570.749999999985</v>
      </c>
      <c r="N2062" s="359">
        <f t="shared" si="254"/>
        <v>0</v>
      </c>
      <c r="O2062" s="331"/>
      <c r="P2062" s="61"/>
      <c r="Q2062" s="294"/>
      <c r="R2062" s="292"/>
      <c r="S2062" s="291"/>
    </row>
    <row r="2063" spans="1:19" ht="14.4">
      <c r="A2063" s="36">
        <f t="shared" si="257"/>
        <v>740</v>
      </c>
      <c r="B2063" s="526"/>
      <c r="C2063" s="36" t="str">
        <f>VLOOKUP('Employee Salary Payroll Tax '!B2065,'Employee Salary Payroll Tax '!$D$1:$E$7,2,FALSE)</f>
        <v>IBEW</v>
      </c>
      <c r="D2063" s="61">
        <f t="shared" si="250"/>
        <v>6.875E-3</v>
      </c>
      <c r="E2063" s="351">
        <f>'Employee Salary Payroll Tax '!N2065</f>
        <v>34441.019999999997</v>
      </c>
      <c r="F2063" s="351">
        <f t="shared" si="251"/>
        <v>34677.802012499997</v>
      </c>
      <c r="G2063" s="352"/>
      <c r="H2063" s="351">
        <f t="shared" si="255"/>
        <v>92758.98000000001</v>
      </c>
      <c r="I2063" s="351">
        <f t="shared" si="252"/>
        <v>236.78201249999984</v>
      </c>
      <c r="J2063" s="351">
        <f t="shared" si="253"/>
        <v>14.680484774999989</v>
      </c>
      <c r="K2063" s="635">
        <f>SUM('Employee Salary Payroll Tax '!I2065:K2065)</f>
        <v>8544.26</v>
      </c>
      <c r="L2063" s="635">
        <f>'Employee Salary Payroll Tax '!H2065</f>
        <v>0</v>
      </c>
      <c r="M2063" s="293">
        <f t="shared" si="256"/>
        <v>25896.759999999995</v>
      </c>
      <c r="N2063" s="359">
        <f t="shared" si="254"/>
        <v>3.6419908248942523</v>
      </c>
      <c r="O2063" s="331"/>
      <c r="P2063" s="61"/>
      <c r="Q2063" s="294"/>
      <c r="R2063" s="292"/>
      <c r="S2063" s="291"/>
    </row>
    <row r="2064" spans="1:19" ht="14.4">
      <c r="A2064" s="36">
        <f t="shared" si="257"/>
        <v>741</v>
      </c>
      <c r="B2064" s="526"/>
      <c r="C2064" s="36" t="str">
        <f>VLOOKUP('Employee Salary Payroll Tax '!B2066,'Employee Salary Payroll Tax '!$D$1:$E$7,2,FALSE)</f>
        <v>NonUnion</v>
      </c>
      <c r="D2064" s="61">
        <f t="shared" si="250"/>
        <v>2.98E-2</v>
      </c>
      <c r="E2064" s="351">
        <f>'Employee Salary Payroll Tax '!N2066</f>
        <v>38339.919999999998</v>
      </c>
      <c r="F2064" s="351">
        <f t="shared" si="251"/>
        <v>39482.449615999998</v>
      </c>
      <c r="G2064" s="352"/>
      <c r="H2064" s="351">
        <f t="shared" si="255"/>
        <v>88860.08</v>
      </c>
      <c r="I2064" s="351">
        <f t="shared" si="252"/>
        <v>1142.5296159999998</v>
      </c>
      <c r="J2064" s="351">
        <f t="shared" si="253"/>
        <v>70.836836191999993</v>
      </c>
      <c r="K2064" s="635">
        <f>SUM('Employee Salary Payroll Tax '!I2066:K2066)</f>
        <v>1008.1700000000001</v>
      </c>
      <c r="L2064" s="635">
        <f>'Employee Salary Payroll Tax '!H2066</f>
        <v>0</v>
      </c>
      <c r="M2064" s="293">
        <f t="shared" si="256"/>
        <v>37331.75</v>
      </c>
      <c r="N2064" s="359">
        <f t="shared" si="254"/>
        <v>1.8626948919514164</v>
      </c>
      <c r="O2064" s="331"/>
      <c r="P2064" s="61"/>
      <c r="Q2064" s="294"/>
      <c r="R2064" s="292"/>
      <c r="S2064" s="291"/>
    </row>
    <row r="2065" spans="1:19" ht="14.4">
      <c r="A2065" s="36">
        <f t="shared" si="257"/>
        <v>742</v>
      </c>
      <c r="B2065" s="526"/>
      <c r="C2065" s="36" t="str">
        <f>VLOOKUP('Employee Salary Payroll Tax '!B2067,'Employee Salary Payroll Tax '!$D$1:$E$7,2,FALSE)</f>
        <v>UA</v>
      </c>
      <c r="D2065" s="61">
        <f t="shared" ref="D2065:D2128" si="258">VLOOKUP(C2065,C$9:D$12,2)</f>
        <v>0.03</v>
      </c>
      <c r="E2065" s="351">
        <f>'Employee Salary Payroll Tax '!N2067</f>
        <v>62498.21</v>
      </c>
      <c r="F2065" s="351">
        <f t="shared" ref="F2065:F2128" si="259">E2065*(1+D2065)</f>
        <v>64373.156300000002</v>
      </c>
      <c r="G2065" s="352"/>
      <c r="H2065" s="351">
        <f t="shared" si="255"/>
        <v>64701.79</v>
      </c>
      <c r="I2065" s="351">
        <f t="shared" ref="I2065:I2128" si="260">F2065-E2065</f>
        <v>1874.9463000000032</v>
      </c>
      <c r="J2065" s="351">
        <f t="shared" ref="J2065:J2128" si="261">IF(H2065&gt;I2065,I2065*$J$12,H2065*$J$12)</f>
        <v>116.2466706000002</v>
      </c>
      <c r="K2065" s="635">
        <f>SUM('Employee Salary Payroll Tax '!I2067:K2067)</f>
        <v>51512.640000000007</v>
      </c>
      <c r="L2065" s="635">
        <f>'Employee Salary Payroll Tax '!H2067</f>
        <v>0</v>
      </c>
      <c r="M2065" s="293">
        <f t="shared" si="256"/>
        <v>10985.569999999992</v>
      </c>
      <c r="N2065" s="359">
        <f t="shared" ref="N2065:N2128" si="262">J2065*K2065/(SUM(K2065:M2065)+0.000001)</f>
        <v>95.813510398467116</v>
      </c>
      <c r="O2065" s="331"/>
      <c r="P2065" s="61"/>
      <c r="Q2065" s="294"/>
      <c r="R2065" s="292"/>
      <c r="S2065" s="291"/>
    </row>
    <row r="2066" spans="1:19" ht="14.4">
      <c r="A2066" s="36">
        <f t="shared" si="257"/>
        <v>743</v>
      </c>
      <c r="B2066" s="526"/>
      <c r="C2066" s="36" t="str">
        <f>VLOOKUP('Employee Salary Payroll Tax '!B2068,'Employee Salary Payroll Tax '!$D$1:$E$7,2,FALSE)</f>
        <v>IBEW</v>
      </c>
      <c r="D2066" s="61">
        <f t="shared" si="258"/>
        <v>6.875E-3</v>
      </c>
      <c r="E2066" s="351">
        <f>'Employee Salary Payroll Tax '!N2068</f>
        <v>84120.42</v>
      </c>
      <c r="F2066" s="351">
        <f t="shared" si="259"/>
        <v>84698.747887499994</v>
      </c>
      <c r="G2066" s="352"/>
      <c r="H2066" s="351">
        <f t="shared" ref="H2066:H2129" si="263">IF(E2066&gt;$H$12,0,$H$12-E2066)</f>
        <v>43079.58</v>
      </c>
      <c r="I2066" s="351">
        <f t="shared" si="260"/>
        <v>578.327887499996</v>
      </c>
      <c r="J2066" s="351">
        <f t="shared" si="261"/>
        <v>35.856329024999752</v>
      </c>
      <c r="K2066" s="635">
        <f>SUM('Employee Salary Payroll Tax '!I2068:K2068)</f>
        <v>22511.65</v>
      </c>
      <c r="L2066" s="635">
        <f>'Employee Salary Payroll Tax '!H2068</f>
        <v>0</v>
      </c>
      <c r="M2066" s="293">
        <f t="shared" ref="M2066:M2129" si="264">E2066-K2066-L2066</f>
        <v>61608.77</v>
      </c>
      <c r="N2066" s="359">
        <f t="shared" si="262"/>
        <v>9.5955908123858649</v>
      </c>
      <c r="O2066" s="331"/>
      <c r="P2066" s="61"/>
      <c r="Q2066" s="294"/>
      <c r="R2066" s="292"/>
      <c r="S2066" s="291"/>
    </row>
    <row r="2067" spans="1:19" ht="14.4">
      <c r="A2067" s="36">
        <f t="shared" si="257"/>
        <v>744</v>
      </c>
      <c r="B2067" s="526"/>
      <c r="C2067" s="36" t="str">
        <f>VLOOKUP('Employee Salary Payroll Tax '!B2069,'Employee Salary Payroll Tax '!$D$1:$E$7,2,FALSE)</f>
        <v>IBEW</v>
      </c>
      <c r="D2067" s="61">
        <f t="shared" si="258"/>
        <v>6.875E-3</v>
      </c>
      <c r="E2067" s="351">
        <f>'Employee Salary Payroll Tax '!N2069</f>
        <v>20773.78</v>
      </c>
      <c r="F2067" s="351">
        <f t="shared" si="259"/>
        <v>20916.599737499997</v>
      </c>
      <c r="G2067" s="352"/>
      <c r="H2067" s="351">
        <f t="shared" si="263"/>
        <v>106426.22</v>
      </c>
      <c r="I2067" s="351">
        <f t="shared" si="260"/>
        <v>142.81973749999815</v>
      </c>
      <c r="J2067" s="351">
        <f t="shared" si="261"/>
        <v>8.8548237249998856</v>
      </c>
      <c r="K2067" s="635">
        <f>SUM('Employee Salary Payroll Tax '!I2069:K2069)</f>
        <v>-1768.69</v>
      </c>
      <c r="L2067" s="635">
        <f>'Employee Salary Payroll Tax '!H2069</f>
        <v>0</v>
      </c>
      <c r="M2067" s="293">
        <f t="shared" si="264"/>
        <v>22542.469999999998</v>
      </c>
      <c r="N2067" s="359">
        <f t="shared" si="262"/>
        <v>-0.75390411246369915</v>
      </c>
      <c r="O2067" s="331"/>
      <c r="P2067" s="61"/>
      <c r="Q2067" s="294"/>
      <c r="R2067" s="292"/>
      <c r="S2067" s="291"/>
    </row>
    <row r="2068" spans="1:19" ht="14.4">
      <c r="A2068" s="36">
        <f t="shared" si="257"/>
        <v>745</v>
      </c>
      <c r="B2068" s="526"/>
      <c r="C2068" s="36" t="str">
        <f>VLOOKUP('Employee Salary Payroll Tax '!B2070,'Employee Salary Payroll Tax '!$D$1:$E$7,2,FALSE)</f>
        <v>Not Assigned</v>
      </c>
      <c r="D2068" s="61">
        <f t="shared" si="258"/>
        <v>0</v>
      </c>
      <c r="E2068" s="351">
        <f>'Employee Salary Payroll Tax '!N2070</f>
        <v>0</v>
      </c>
      <c r="F2068" s="351">
        <f t="shared" si="259"/>
        <v>0</v>
      </c>
      <c r="G2068" s="352"/>
      <c r="H2068" s="351">
        <f t="shared" si="263"/>
        <v>127200</v>
      </c>
      <c r="I2068" s="351">
        <f t="shared" si="260"/>
        <v>0</v>
      </c>
      <c r="J2068" s="351">
        <f t="shared" si="261"/>
        <v>0</v>
      </c>
      <c r="K2068" s="635">
        <f>SUM('Employee Salary Payroll Tax '!I2070:K2070)</f>
        <v>-946.06000000000006</v>
      </c>
      <c r="L2068" s="635">
        <f>'Employee Salary Payroll Tax '!H2070</f>
        <v>0</v>
      </c>
      <c r="M2068" s="293">
        <f t="shared" si="264"/>
        <v>946.06000000000006</v>
      </c>
      <c r="N2068" s="359">
        <f t="shared" si="262"/>
        <v>0</v>
      </c>
      <c r="O2068" s="331"/>
      <c r="P2068" s="61"/>
      <c r="Q2068" s="294"/>
      <c r="R2068" s="292"/>
      <c r="S2068" s="291"/>
    </row>
    <row r="2069" spans="1:19" ht="14.4">
      <c r="A2069" s="36">
        <f t="shared" si="257"/>
        <v>746</v>
      </c>
      <c r="B2069" s="526"/>
      <c r="C2069" s="36" t="str">
        <f>VLOOKUP('Employee Salary Payroll Tax '!B2071,'Employee Salary Payroll Tax '!$D$1:$E$7,2,FALSE)</f>
        <v>IBEW</v>
      </c>
      <c r="D2069" s="61">
        <f t="shared" si="258"/>
        <v>6.875E-3</v>
      </c>
      <c r="E2069" s="351">
        <f>'Employee Salary Payroll Tax '!N2071</f>
        <v>132473.85</v>
      </c>
      <c r="F2069" s="351">
        <f t="shared" si="259"/>
        <v>133384.60771874999</v>
      </c>
      <c r="G2069" s="352"/>
      <c r="H2069" s="351">
        <f t="shared" si="263"/>
        <v>0</v>
      </c>
      <c r="I2069" s="351">
        <f t="shared" si="260"/>
        <v>910.75771874998463</v>
      </c>
      <c r="J2069" s="351">
        <f t="shared" si="261"/>
        <v>0</v>
      </c>
      <c r="K2069" s="635">
        <f>SUM('Employee Salary Payroll Tax '!I2071:K2071)</f>
        <v>104374.8</v>
      </c>
      <c r="L2069" s="635">
        <f>'Employee Salary Payroll Tax '!H2071</f>
        <v>0</v>
      </c>
      <c r="M2069" s="293">
        <f t="shared" si="264"/>
        <v>28099.050000000003</v>
      </c>
      <c r="N2069" s="359">
        <f t="shared" si="262"/>
        <v>0</v>
      </c>
      <c r="O2069" s="331"/>
      <c r="P2069" s="61"/>
      <c r="Q2069" s="294"/>
      <c r="R2069" s="292"/>
      <c r="S2069" s="291"/>
    </row>
    <row r="2070" spans="1:19" ht="14.4">
      <c r="A2070" s="36">
        <f t="shared" si="257"/>
        <v>747</v>
      </c>
      <c r="B2070" s="526"/>
      <c r="C2070" s="36" t="str">
        <f>VLOOKUP('Employee Salary Payroll Tax '!B2072,'Employee Salary Payroll Tax '!$D$1:$E$7,2,FALSE)</f>
        <v>IBEW</v>
      </c>
      <c r="D2070" s="61">
        <f t="shared" si="258"/>
        <v>6.875E-3</v>
      </c>
      <c r="E2070" s="351">
        <f>'Employee Salary Payroll Tax '!N2072</f>
        <v>37602.18</v>
      </c>
      <c r="F2070" s="351">
        <f t="shared" si="259"/>
        <v>37860.694987499999</v>
      </c>
      <c r="G2070" s="352"/>
      <c r="H2070" s="351">
        <f t="shared" si="263"/>
        <v>89597.82</v>
      </c>
      <c r="I2070" s="351">
        <f t="shared" si="260"/>
        <v>258.51498749999882</v>
      </c>
      <c r="J2070" s="351">
        <f t="shared" si="261"/>
        <v>16.027929224999927</v>
      </c>
      <c r="K2070" s="635">
        <f>SUM('Employee Salary Payroll Tax '!I2072:K2072)</f>
        <v>37602.18</v>
      </c>
      <c r="L2070" s="635">
        <f>'Employee Salary Payroll Tax '!H2072</f>
        <v>0</v>
      </c>
      <c r="M2070" s="293">
        <f t="shared" si="264"/>
        <v>0</v>
      </c>
      <c r="N2070" s="359">
        <f t="shared" si="262"/>
        <v>16.027929224573679</v>
      </c>
      <c r="O2070" s="331"/>
      <c r="P2070" s="61"/>
      <c r="Q2070" s="294"/>
      <c r="R2070" s="292"/>
      <c r="S2070" s="291"/>
    </row>
    <row r="2071" spans="1:19" ht="14.4">
      <c r="A2071" s="36">
        <f t="shared" si="257"/>
        <v>748</v>
      </c>
      <c r="B2071" s="526"/>
      <c r="C2071" s="36" t="str">
        <f>VLOOKUP('Employee Salary Payroll Tax '!B2073,'Employee Salary Payroll Tax '!$D$1:$E$7,2,FALSE)</f>
        <v>NonUnion</v>
      </c>
      <c r="D2071" s="61">
        <f t="shared" si="258"/>
        <v>2.98E-2</v>
      </c>
      <c r="E2071" s="351">
        <f>'Employee Salary Payroll Tax '!N2073</f>
        <v>62115.24</v>
      </c>
      <c r="F2071" s="351">
        <f t="shared" si="259"/>
        <v>63966.274151999998</v>
      </c>
      <c r="G2071" s="352"/>
      <c r="H2071" s="351">
        <f t="shared" si="263"/>
        <v>65084.76</v>
      </c>
      <c r="I2071" s="351">
        <f t="shared" si="260"/>
        <v>1851.0341520000002</v>
      </c>
      <c r="J2071" s="351">
        <f t="shared" si="261"/>
        <v>114.76411742400001</v>
      </c>
      <c r="K2071" s="635">
        <f>SUM('Employee Salary Payroll Tax '!I2073:K2073)</f>
        <v>2608.98</v>
      </c>
      <c r="L2071" s="635">
        <f>'Employee Salary Payroll Tax '!H2073</f>
        <v>0</v>
      </c>
      <c r="M2071" s="293">
        <f t="shared" si="264"/>
        <v>59506.259999999995</v>
      </c>
      <c r="N2071" s="359">
        <f t="shared" si="262"/>
        <v>4.8203514479223974</v>
      </c>
      <c r="O2071" s="331"/>
      <c r="P2071" s="61"/>
      <c r="Q2071" s="294"/>
      <c r="R2071" s="292"/>
      <c r="S2071" s="291"/>
    </row>
    <row r="2072" spans="1:19" ht="14.4">
      <c r="A2072" s="36">
        <f t="shared" si="257"/>
        <v>749</v>
      </c>
      <c r="B2072" s="526"/>
      <c r="C2072" s="36" t="str">
        <f>VLOOKUP('Employee Salary Payroll Tax '!B2074,'Employee Salary Payroll Tax '!$D$1:$E$7,2,FALSE)</f>
        <v>NonUnion</v>
      </c>
      <c r="D2072" s="61">
        <f t="shared" si="258"/>
        <v>2.98E-2</v>
      </c>
      <c r="E2072" s="351">
        <f>'Employee Salary Payroll Tax '!N2074</f>
        <v>63954.49</v>
      </c>
      <c r="F2072" s="351">
        <f t="shared" si="259"/>
        <v>65860.333802000008</v>
      </c>
      <c r="G2072" s="352"/>
      <c r="H2072" s="351">
        <f t="shared" si="263"/>
        <v>63245.51</v>
      </c>
      <c r="I2072" s="351">
        <f t="shared" si="260"/>
        <v>1905.8438020000103</v>
      </c>
      <c r="J2072" s="351">
        <f t="shared" si="261"/>
        <v>118.16231572400063</v>
      </c>
      <c r="K2072" s="635">
        <f>SUM('Employee Salary Payroll Tax '!I2074:K2074)</f>
        <v>4884.6400000000003</v>
      </c>
      <c r="L2072" s="635">
        <f>'Employee Salary Payroll Tax '!H2074</f>
        <v>0</v>
      </c>
      <c r="M2072" s="293">
        <f t="shared" si="264"/>
        <v>59069.85</v>
      </c>
      <c r="N2072" s="359">
        <f t="shared" si="262"/>
        <v>9.0248608638589349</v>
      </c>
      <c r="O2072" s="331"/>
      <c r="P2072" s="61"/>
      <c r="Q2072" s="294"/>
      <c r="R2072" s="292"/>
      <c r="S2072" s="291"/>
    </row>
    <row r="2073" spans="1:19" ht="14.4">
      <c r="A2073" s="36">
        <f t="shared" si="257"/>
        <v>750</v>
      </c>
      <c r="B2073" s="526"/>
      <c r="C2073" s="36" t="str">
        <f>VLOOKUP('Employee Salary Payroll Tax '!B2075,'Employee Salary Payroll Tax '!$D$1:$E$7,2,FALSE)</f>
        <v>IBEW</v>
      </c>
      <c r="D2073" s="61">
        <f t="shared" si="258"/>
        <v>6.875E-3</v>
      </c>
      <c r="E2073" s="351">
        <f>'Employee Salary Payroll Tax '!N2075</f>
        <v>134316.53</v>
      </c>
      <c r="F2073" s="351">
        <f t="shared" si="259"/>
        <v>135239.95614374999</v>
      </c>
      <c r="G2073" s="352"/>
      <c r="H2073" s="351">
        <f t="shared" si="263"/>
        <v>0</v>
      </c>
      <c r="I2073" s="351">
        <f t="shared" si="260"/>
        <v>923.42614374999539</v>
      </c>
      <c r="J2073" s="351">
        <f t="shared" si="261"/>
        <v>0</v>
      </c>
      <c r="K2073" s="635">
        <f>SUM('Employee Salary Payroll Tax '!I2075:K2075)</f>
        <v>127812.12</v>
      </c>
      <c r="L2073" s="635">
        <f>'Employee Salary Payroll Tax '!H2075</f>
        <v>0</v>
      </c>
      <c r="M2073" s="293">
        <f t="shared" si="264"/>
        <v>6504.4100000000035</v>
      </c>
      <c r="N2073" s="359">
        <f t="shared" si="262"/>
        <v>0</v>
      </c>
      <c r="O2073" s="331"/>
      <c r="P2073" s="61"/>
      <c r="Q2073" s="294"/>
      <c r="R2073" s="292"/>
      <c r="S2073" s="291"/>
    </row>
    <row r="2074" spans="1:19" ht="14.4">
      <c r="A2074" s="36">
        <f t="shared" si="257"/>
        <v>751</v>
      </c>
      <c r="B2074" s="526"/>
      <c r="C2074" s="36" t="str">
        <f>VLOOKUP('Employee Salary Payroll Tax '!B2076,'Employee Salary Payroll Tax '!$D$1:$E$7,2,FALSE)</f>
        <v>NonUnion</v>
      </c>
      <c r="D2074" s="61">
        <f t="shared" si="258"/>
        <v>2.98E-2</v>
      </c>
      <c r="E2074" s="351">
        <f>'Employee Salary Payroll Tax '!N2076</f>
        <v>84298.22</v>
      </c>
      <c r="F2074" s="351">
        <f t="shared" si="259"/>
        <v>86810.306956</v>
      </c>
      <c r="G2074" s="352"/>
      <c r="H2074" s="351">
        <f t="shared" si="263"/>
        <v>42901.78</v>
      </c>
      <c r="I2074" s="351">
        <f t="shared" si="260"/>
        <v>2512.0869559999992</v>
      </c>
      <c r="J2074" s="351">
        <f t="shared" si="261"/>
        <v>155.74939127199994</v>
      </c>
      <c r="K2074" s="635">
        <f>SUM('Employee Salary Payroll Tax '!I2076:K2076)</f>
        <v>35260.969999999994</v>
      </c>
      <c r="L2074" s="635">
        <f>'Employee Salary Payroll Tax '!H2076</f>
        <v>0</v>
      </c>
      <c r="M2074" s="293">
        <f t="shared" si="264"/>
        <v>49037.250000000007</v>
      </c>
      <c r="N2074" s="359">
        <f t="shared" si="262"/>
        <v>65.148168171227141</v>
      </c>
      <c r="O2074" s="331"/>
      <c r="P2074" s="61"/>
      <c r="Q2074" s="294"/>
      <c r="R2074" s="292"/>
      <c r="S2074" s="291"/>
    </row>
    <row r="2075" spans="1:19" ht="14.4">
      <c r="A2075" s="36">
        <f t="shared" si="257"/>
        <v>752</v>
      </c>
      <c r="B2075" s="526"/>
      <c r="C2075" s="36" t="str">
        <f>VLOOKUP('Employee Salary Payroll Tax '!B2077,'Employee Salary Payroll Tax '!$D$1:$E$7,2,FALSE)</f>
        <v>NonUnion</v>
      </c>
      <c r="D2075" s="61">
        <f t="shared" si="258"/>
        <v>2.98E-2</v>
      </c>
      <c r="E2075" s="351">
        <f>'Employee Salary Payroll Tax '!N2077</f>
        <v>82937.279999999999</v>
      </c>
      <c r="F2075" s="351">
        <f t="shared" si="259"/>
        <v>85408.810943999997</v>
      </c>
      <c r="G2075" s="352"/>
      <c r="H2075" s="351">
        <f t="shared" si="263"/>
        <v>44262.720000000001</v>
      </c>
      <c r="I2075" s="351">
        <f t="shared" si="260"/>
        <v>2471.5309439999983</v>
      </c>
      <c r="J2075" s="351">
        <f t="shared" si="261"/>
        <v>153.23491852799989</v>
      </c>
      <c r="K2075" s="635">
        <f>SUM('Employee Salary Payroll Tax '!I2077:K2077)</f>
        <v>14879.310000000001</v>
      </c>
      <c r="L2075" s="635">
        <f>'Employee Salary Payroll Tax '!H2077</f>
        <v>0</v>
      </c>
      <c r="M2075" s="293">
        <f t="shared" si="264"/>
        <v>68057.97</v>
      </c>
      <c r="N2075" s="359">
        <f t="shared" si="262"/>
        <v>27.491013155668519</v>
      </c>
      <c r="O2075" s="331"/>
      <c r="P2075" s="61"/>
      <c r="Q2075" s="294"/>
      <c r="R2075" s="292"/>
      <c r="S2075" s="291"/>
    </row>
    <row r="2076" spans="1:19" ht="14.4">
      <c r="A2076" s="36">
        <f t="shared" si="257"/>
        <v>753</v>
      </c>
      <c r="B2076" s="526"/>
      <c r="C2076" s="36" t="str">
        <f>VLOOKUP('Employee Salary Payroll Tax '!B2078,'Employee Salary Payroll Tax '!$D$1:$E$7,2,FALSE)</f>
        <v>IBEW</v>
      </c>
      <c r="D2076" s="61">
        <f t="shared" si="258"/>
        <v>6.875E-3</v>
      </c>
      <c r="E2076" s="351">
        <f>'Employee Salary Payroll Tax '!N2078</f>
        <v>135354.07</v>
      </c>
      <c r="F2076" s="351">
        <f t="shared" si="259"/>
        <v>136284.62923125</v>
      </c>
      <c r="G2076" s="352"/>
      <c r="H2076" s="351">
        <f t="shared" si="263"/>
        <v>0</v>
      </c>
      <c r="I2076" s="351">
        <f t="shared" si="260"/>
        <v>930.5592312499939</v>
      </c>
      <c r="J2076" s="351">
        <f t="shared" si="261"/>
        <v>0</v>
      </c>
      <c r="K2076" s="635">
        <f>SUM('Employee Salary Payroll Tax '!I2078:K2078)</f>
        <v>35669.64</v>
      </c>
      <c r="L2076" s="635">
        <f>'Employee Salary Payroll Tax '!H2078</f>
        <v>0</v>
      </c>
      <c r="M2076" s="293">
        <f t="shared" si="264"/>
        <v>99684.430000000008</v>
      </c>
      <c r="N2076" s="359">
        <f t="shared" si="262"/>
        <v>0</v>
      </c>
      <c r="O2076" s="331"/>
      <c r="P2076" s="61"/>
      <c r="Q2076" s="294"/>
      <c r="R2076" s="292"/>
      <c r="S2076" s="291"/>
    </row>
    <row r="2077" spans="1:19" ht="14.4">
      <c r="A2077" s="36">
        <f t="shared" si="257"/>
        <v>754</v>
      </c>
      <c r="B2077" s="526"/>
      <c r="C2077" s="36" t="str">
        <f>VLOOKUP('Employee Salary Payroll Tax '!B2079,'Employee Salary Payroll Tax '!$D$1:$E$7,2,FALSE)</f>
        <v>NonUnion</v>
      </c>
      <c r="D2077" s="61">
        <f t="shared" si="258"/>
        <v>2.98E-2</v>
      </c>
      <c r="E2077" s="351">
        <f>'Employee Salary Payroll Tax '!N2079</f>
        <v>71647.95</v>
      </c>
      <c r="F2077" s="351">
        <f t="shared" si="259"/>
        <v>73783.058910000007</v>
      </c>
      <c r="G2077" s="352"/>
      <c r="H2077" s="351">
        <f t="shared" si="263"/>
        <v>55552.05</v>
      </c>
      <c r="I2077" s="351">
        <f t="shared" si="260"/>
        <v>2135.1089100000099</v>
      </c>
      <c r="J2077" s="351">
        <f t="shared" si="261"/>
        <v>132.37675242000063</v>
      </c>
      <c r="K2077" s="635">
        <f>SUM('Employee Salary Payroll Tax '!I2079:K2079)</f>
        <v>71647.95</v>
      </c>
      <c r="L2077" s="635">
        <f>'Employee Salary Payroll Tax '!H2079</f>
        <v>0</v>
      </c>
      <c r="M2077" s="293">
        <f t="shared" si="264"/>
        <v>0</v>
      </c>
      <c r="N2077" s="359">
        <f t="shared" si="262"/>
        <v>132.37675241815305</v>
      </c>
      <c r="O2077" s="331"/>
      <c r="P2077" s="61"/>
      <c r="Q2077" s="294"/>
      <c r="R2077" s="292"/>
      <c r="S2077" s="291"/>
    </row>
    <row r="2078" spans="1:19" ht="14.4">
      <c r="A2078" s="36">
        <f t="shared" si="257"/>
        <v>755</v>
      </c>
      <c r="B2078" s="526"/>
      <c r="C2078" s="36" t="str">
        <f>VLOOKUP('Employee Salary Payroll Tax '!B2080,'Employee Salary Payroll Tax '!$D$1:$E$7,2,FALSE)</f>
        <v>UA</v>
      </c>
      <c r="D2078" s="61">
        <f t="shared" si="258"/>
        <v>0.03</v>
      </c>
      <c r="E2078" s="351">
        <f>'Employee Salary Payroll Tax '!N2080</f>
        <v>69313.25</v>
      </c>
      <c r="F2078" s="351">
        <f t="shared" si="259"/>
        <v>71392.647500000006</v>
      </c>
      <c r="G2078" s="352"/>
      <c r="H2078" s="351">
        <f t="shared" si="263"/>
        <v>57886.75</v>
      </c>
      <c r="I2078" s="351">
        <f t="shared" si="260"/>
        <v>2079.3975000000064</v>
      </c>
      <c r="J2078" s="351">
        <f t="shared" si="261"/>
        <v>128.92264500000039</v>
      </c>
      <c r="K2078" s="635">
        <f>SUM('Employee Salary Payroll Tax '!I2080:K2080)</f>
        <v>54451.71</v>
      </c>
      <c r="L2078" s="635">
        <f>'Employee Salary Payroll Tax '!H2080</f>
        <v>0</v>
      </c>
      <c r="M2078" s="293">
        <f t="shared" si="264"/>
        <v>14861.54</v>
      </c>
      <c r="N2078" s="359">
        <f t="shared" si="262"/>
        <v>101.28018059853912</v>
      </c>
      <c r="O2078" s="331"/>
      <c r="P2078" s="61"/>
      <c r="Q2078" s="294"/>
      <c r="R2078" s="292"/>
      <c r="S2078" s="291"/>
    </row>
    <row r="2079" spans="1:19" ht="14.4">
      <c r="A2079" s="36">
        <f t="shared" si="257"/>
        <v>756</v>
      </c>
      <c r="B2079" s="526"/>
      <c r="C2079" s="36" t="str">
        <f>VLOOKUP('Employee Salary Payroll Tax '!B2081,'Employee Salary Payroll Tax '!$D$1:$E$7,2,FALSE)</f>
        <v>NonUnion</v>
      </c>
      <c r="D2079" s="61">
        <f t="shared" si="258"/>
        <v>2.98E-2</v>
      </c>
      <c r="E2079" s="351">
        <f>'Employee Salary Payroll Tax '!N2081</f>
        <v>65424.33</v>
      </c>
      <c r="F2079" s="351">
        <f t="shared" si="259"/>
        <v>67373.975034000003</v>
      </c>
      <c r="G2079" s="352"/>
      <c r="H2079" s="351">
        <f t="shared" si="263"/>
        <v>61775.67</v>
      </c>
      <c r="I2079" s="351">
        <f t="shared" si="260"/>
        <v>1949.645034000001</v>
      </c>
      <c r="J2079" s="351">
        <f t="shared" si="261"/>
        <v>120.87799210800006</v>
      </c>
      <c r="K2079" s="635">
        <f>SUM('Employee Salary Payroll Tax '!I2081:K2081)</f>
        <v>58009.97</v>
      </c>
      <c r="L2079" s="635">
        <f>'Employee Salary Payroll Tax '!H2081</f>
        <v>0</v>
      </c>
      <c r="M2079" s="293">
        <f t="shared" si="264"/>
        <v>7414.3600000000006</v>
      </c>
      <c r="N2079" s="359">
        <f t="shared" si="262"/>
        <v>107.17922057036182</v>
      </c>
      <c r="O2079" s="331"/>
      <c r="P2079" s="61"/>
      <c r="Q2079" s="294"/>
      <c r="R2079" s="292"/>
      <c r="S2079" s="291"/>
    </row>
    <row r="2080" spans="1:19" ht="14.4">
      <c r="A2080" s="36">
        <f t="shared" si="257"/>
        <v>757</v>
      </c>
      <c r="B2080" s="526"/>
      <c r="C2080" s="36" t="str">
        <f>VLOOKUP('Employee Salary Payroll Tax '!B2082,'Employee Salary Payroll Tax '!$D$1:$E$7,2,FALSE)</f>
        <v>NonUnion</v>
      </c>
      <c r="D2080" s="61">
        <f t="shared" si="258"/>
        <v>2.98E-2</v>
      </c>
      <c r="E2080" s="351">
        <f>'Employee Salary Payroll Tax '!N2082</f>
        <v>87234.1</v>
      </c>
      <c r="F2080" s="351">
        <f t="shared" si="259"/>
        <v>89833.676180000009</v>
      </c>
      <c r="G2080" s="352"/>
      <c r="H2080" s="351">
        <f t="shared" si="263"/>
        <v>39965.899999999994</v>
      </c>
      <c r="I2080" s="351">
        <f t="shared" si="260"/>
        <v>2599.5761800000037</v>
      </c>
      <c r="J2080" s="351">
        <f t="shared" si="261"/>
        <v>161.17372316000024</v>
      </c>
      <c r="K2080" s="635">
        <f>SUM('Employee Salary Payroll Tax '!I2082:K2082)</f>
        <v>86955.48</v>
      </c>
      <c r="L2080" s="635">
        <f>'Employee Salary Payroll Tax '!H2082</f>
        <v>0</v>
      </c>
      <c r="M2080" s="293">
        <f t="shared" si="264"/>
        <v>278.6200000000099</v>
      </c>
      <c r="N2080" s="359">
        <f t="shared" si="262"/>
        <v>160.65894484615853</v>
      </c>
      <c r="O2080" s="331"/>
      <c r="P2080" s="61"/>
      <c r="Q2080" s="294"/>
      <c r="R2080" s="292"/>
      <c r="S2080" s="291"/>
    </row>
    <row r="2081" spans="1:19" ht="14.4">
      <c r="A2081" s="36">
        <f t="shared" si="257"/>
        <v>758</v>
      </c>
      <c r="B2081" s="526"/>
      <c r="C2081" s="36" t="str">
        <f>VLOOKUP('Employee Salary Payroll Tax '!B2083,'Employee Salary Payroll Tax '!$D$1:$E$7,2,FALSE)</f>
        <v>NonUnion</v>
      </c>
      <c r="D2081" s="61">
        <f t="shared" si="258"/>
        <v>2.98E-2</v>
      </c>
      <c r="E2081" s="351">
        <f>'Employee Salary Payroll Tax '!N2083</f>
        <v>90638.61</v>
      </c>
      <c r="F2081" s="351">
        <f t="shared" si="259"/>
        <v>93339.640578000006</v>
      </c>
      <c r="G2081" s="352"/>
      <c r="H2081" s="351">
        <f t="shared" si="263"/>
        <v>36561.39</v>
      </c>
      <c r="I2081" s="351">
        <f t="shared" si="260"/>
        <v>2701.0305780000053</v>
      </c>
      <c r="J2081" s="351">
        <f t="shared" si="261"/>
        <v>167.46389583600032</v>
      </c>
      <c r="K2081" s="635">
        <f>SUM('Employee Salary Payroll Tax '!I2083:K2083)</f>
        <v>48888.19</v>
      </c>
      <c r="L2081" s="635">
        <f>'Employee Salary Payroll Tax '!H2083</f>
        <v>0</v>
      </c>
      <c r="M2081" s="293">
        <f t="shared" si="264"/>
        <v>41750.42</v>
      </c>
      <c r="N2081" s="359">
        <f t="shared" si="262"/>
        <v>90.325819843003629</v>
      </c>
      <c r="O2081" s="331"/>
      <c r="P2081" s="61"/>
      <c r="Q2081" s="294"/>
      <c r="R2081" s="292"/>
      <c r="S2081" s="291"/>
    </row>
    <row r="2082" spans="1:19" ht="14.4">
      <c r="A2082" s="36">
        <f t="shared" si="257"/>
        <v>759</v>
      </c>
      <c r="B2082" s="526"/>
      <c r="C2082" s="36" t="str">
        <f>VLOOKUP('Employee Salary Payroll Tax '!B2084,'Employee Salary Payroll Tax '!$D$1:$E$7,2,FALSE)</f>
        <v>NonUnion</v>
      </c>
      <c r="D2082" s="61">
        <f t="shared" si="258"/>
        <v>2.98E-2</v>
      </c>
      <c r="E2082" s="351">
        <f>'Employee Salary Payroll Tax '!N2084</f>
        <v>64875.16</v>
      </c>
      <c r="F2082" s="351">
        <f t="shared" si="259"/>
        <v>66808.439768000011</v>
      </c>
      <c r="G2082" s="352"/>
      <c r="H2082" s="351">
        <f t="shared" si="263"/>
        <v>62324.84</v>
      </c>
      <c r="I2082" s="351">
        <f t="shared" si="260"/>
        <v>1933.2797680000076</v>
      </c>
      <c r="J2082" s="351">
        <f t="shared" si="261"/>
        <v>119.86334561600047</v>
      </c>
      <c r="K2082" s="635">
        <f>SUM('Employee Salary Payroll Tax '!I2084:K2084)</f>
        <v>23521.52</v>
      </c>
      <c r="L2082" s="635">
        <f>'Employee Salary Payroll Tax '!H2084</f>
        <v>0</v>
      </c>
      <c r="M2082" s="293">
        <f t="shared" si="264"/>
        <v>41353.64</v>
      </c>
      <c r="N2082" s="359">
        <f t="shared" si="262"/>
        <v>43.458360351330299</v>
      </c>
      <c r="O2082" s="331"/>
      <c r="P2082" s="61"/>
      <c r="Q2082" s="294"/>
      <c r="R2082" s="292"/>
      <c r="S2082" s="291"/>
    </row>
    <row r="2083" spans="1:19" ht="14.4">
      <c r="A2083" s="36">
        <f t="shared" si="257"/>
        <v>760</v>
      </c>
      <c r="B2083" s="526"/>
      <c r="C2083" s="36" t="str">
        <f>VLOOKUP('Employee Salary Payroll Tax '!B2085,'Employee Salary Payroll Tax '!$D$1:$E$7,2,FALSE)</f>
        <v>UA</v>
      </c>
      <c r="D2083" s="61">
        <f t="shared" si="258"/>
        <v>0.03</v>
      </c>
      <c r="E2083" s="351">
        <f>'Employee Salary Payroll Tax '!N2085</f>
        <v>76467.95</v>
      </c>
      <c r="F2083" s="351">
        <f t="shared" si="259"/>
        <v>78761.988499999992</v>
      </c>
      <c r="G2083" s="352"/>
      <c r="H2083" s="351">
        <f t="shared" si="263"/>
        <v>50732.05</v>
      </c>
      <c r="I2083" s="351">
        <f t="shared" si="260"/>
        <v>2294.0384999999951</v>
      </c>
      <c r="J2083" s="351">
        <f t="shared" si="261"/>
        <v>142.23038699999969</v>
      </c>
      <c r="K2083" s="635">
        <f>SUM('Employee Salary Payroll Tax '!I2085:K2085)</f>
        <v>69260.94</v>
      </c>
      <c r="L2083" s="635">
        <f>'Employee Salary Payroll Tax '!H2085</f>
        <v>1348.06</v>
      </c>
      <c r="M2083" s="293">
        <f t="shared" si="264"/>
        <v>5858.9499999999953</v>
      </c>
      <c r="N2083" s="359">
        <f t="shared" si="262"/>
        <v>128.82534839831507</v>
      </c>
      <c r="O2083" s="331"/>
      <c r="P2083" s="61"/>
      <c r="Q2083" s="294"/>
      <c r="R2083" s="292"/>
      <c r="S2083" s="291"/>
    </row>
    <row r="2084" spans="1:19" ht="14.4">
      <c r="A2084" s="36">
        <f t="shared" si="257"/>
        <v>761</v>
      </c>
      <c r="B2084" s="526"/>
      <c r="C2084" s="36" t="str">
        <f>VLOOKUP('Employee Salary Payroll Tax '!B2086,'Employee Salary Payroll Tax '!$D$1:$E$7,2,FALSE)</f>
        <v>IBEW</v>
      </c>
      <c r="D2084" s="61">
        <f t="shared" si="258"/>
        <v>6.875E-3</v>
      </c>
      <c r="E2084" s="351">
        <f>'Employee Salary Payroll Tax '!N2086</f>
        <v>6217.75</v>
      </c>
      <c r="F2084" s="351">
        <f t="shared" si="259"/>
        <v>6260.49703125</v>
      </c>
      <c r="G2084" s="352"/>
      <c r="H2084" s="351">
        <f t="shared" si="263"/>
        <v>120982.25</v>
      </c>
      <c r="I2084" s="351">
        <f t="shared" si="260"/>
        <v>42.747031249999964</v>
      </c>
      <c r="J2084" s="351">
        <f t="shared" si="261"/>
        <v>2.6503159374999976</v>
      </c>
      <c r="K2084" s="635">
        <f>SUM('Employee Salary Payroll Tax '!I2086:K2086)</f>
        <v>6220.31</v>
      </c>
      <c r="L2084" s="635">
        <f>'Employee Salary Payroll Tax '!H2086</f>
        <v>0</v>
      </c>
      <c r="M2084" s="293">
        <f t="shared" si="264"/>
        <v>-2.5600000000004002</v>
      </c>
      <c r="N2084" s="359">
        <f t="shared" si="262"/>
        <v>2.6514071370735723</v>
      </c>
      <c r="O2084" s="331"/>
      <c r="P2084" s="61"/>
      <c r="Q2084" s="294"/>
      <c r="R2084" s="292"/>
      <c r="S2084" s="291"/>
    </row>
    <row r="2085" spans="1:19" ht="14.4">
      <c r="A2085" s="36">
        <f t="shared" si="257"/>
        <v>762</v>
      </c>
      <c r="B2085" s="526"/>
      <c r="C2085" s="36" t="str">
        <f>VLOOKUP('Employee Salary Payroll Tax '!B2087,'Employee Salary Payroll Tax '!$D$1:$E$7,2,FALSE)</f>
        <v>NonUnion</v>
      </c>
      <c r="D2085" s="61">
        <f t="shared" si="258"/>
        <v>2.98E-2</v>
      </c>
      <c r="E2085" s="351">
        <f>'Employee Salary Payroll Tax '!N2087</f>
        <v>85799.039999999994</v>
      </c>
      <c r="F2085" s="351">
        <f t="shared" si="259"/>
        <v>88355.851391999997</v>
      </c>
      <c r="G2085" s="352"/>
      <c r="H2085" s="351">
        <f t="shared" si="263"/>
        <v>41400.960000000006</v>
      </c>
      <c r="I2085" s="351">
        <f t="shared" si="260"/>
        <v>2556.8113920000033</v>
      </c>
      <c r="J2085" s="351">
        <f t="shared" si="261"/>
        <v>158.52230630400021</v>
      </c>
      <c r="K2085" s="635">
        <f>SUM('Employee Salary Payroll Tax '!I2087:K2087)</f>
        <v>147.77000000000001</v>
      </c>
      <c r="L2085" s="635">
        <f>'Employee Salary Payroll Tax '!H2087</f>
        <v>0</v>
      </c>
      <c r="M2085" s="293">
        <f t="shared" si="264"/>
        <v>85651.26999999999</v>
      </c>
      <c r="N2085" s="359">
        <f t="shared" si="262"/>
        <v>0.27301985199681833</v>
      </c>
      <c r="O2085" s="331"/>
      <c r="P2085" s="61"/>
      <c r="Q2085" s="294"/>
      <c r="R2085" s="292"/>
      <c r="S2085" s="291"/>
    </row>
    <row r="2086" spans="1:19" ht="14.4">
      <c r="A2086" s="36">
        <f t="shared" si="257"/>
        <v>763</v>
      </c>
      <c r="B2086" s="526"/>
      <c r="C2086" s="36" t="str">
        <f>VLOOKUP('Employee Salary Payroll Tax '!B2088,'Employee Salary Payroll Tax '!$D$1:$E$7,2,FALSE)</f>
        <v>NonUnion</v>
      </c>
      <c r="D2086" s="61">
        <f t="shared" si="258"/>
        <v>2.98E-2</v>
      </c>
      <c r="E2086" s="351">
        <f>'Employee Salary Payroll Tax '!N2088</f>
        <v>101897.1</v>
      </c>
      <c r="F2086" s="351">
        <f t="shared" si="259"/>
        <v>104933.63358000001</v>
      </c>
      <c r="G2086" s="352"/>
      <c r="H2086" s="351">
        <f t="shared" si="263"/>
        <v>25302.899999999994</v>
      </c>
      <c r="I2086" s="351">
        <f t="shared" si="260"/>
        <v>3036.533580000003</v>
      </c>
      <c r="J2086" s="351">
        <f t="shared" si="261"/>
        <v>188.26508196000017</v>
      </c>
      <c r="K2086" s="635">
        <f>SUM('Employee Salary Payroll Tax '!I2088:K2088)</f>
        <v>30346.560000000001</v>
      </c>
      <c r="L2086" s="635">
        <f>'Employee Salary Payroll Tax '!H2088</f>
        <v>0</v>
      </c>
      <c r="M2086" s="293">
        <f t="shared" si="264"/>
        <v>71550.540000000008</v>
      </c>
      <c r="N2086" s="359">
        <f t="shared" si="262"/>
        <v>56.06830425544981</v>
      </c>
      <c r="O2086" s="331"/>
      <c r="P2086" s="61"/>
      <c r="Q2086" s="294"/>
      <c r="R2086" s="292"/>
      <c r="S2086" s="291"/>
    </row>
    <row r="2087" spans="1:19" ht="14.4">
      <c r="A2087" s="36">
        <f t="shared" si="257"/>
        <v>764</v>
      </c>
      <c r="B2087" s="526"/>
      <c r="C2087" s="36" t="str">
        <f>VLOOKUP('Employee Salary Payroll Tax '!B2089,'Employee Salary Payroll Tax '!$D$1:$E$7,2,FALSE)</f>
        <v>IBEW</v>
      </c>
      <c r="D2087" s="61">
        <f t="shared" si="258"/>
        <v>6.875E-3</v>
      </c>
      <c r="E2087" s="351">
        <f>'Employee Salary Payroll Tax '!N2089</f>
        <v>38420.97</v>
      </c>
      <c r="F2087" s="351">
        <f t="shared" si="259"/>
        <v>38685.114168749998</v>
      </c>
      <c r="G2087" s="352"/>
      <c r="H2087" s="351">
        <f t="shared" si="263"/>
        <v>88779.03</v>
      </c>
      <c r="I2087" s="351">
        <f t="shared" si="260"/>
        <v>264.14416874999733</v>
      </c>
      <c r="J2087" s="351">
        <f t="shared" si="261"/>
        <v>16.376938462499833</v>
      </c>
      <c r="K2087" s="635">
        <f>SUM('Employee Salary Payroll Tax '!I2089:K2089)</f>
        <v>38420.97</v>
      </c>
      <c r="L2087" s="635">
        <f>'Employee Salary Payroll Tax '!H2089</f>
        <v>0</v>
      </c>
      <c r="M2087" s="293">
        <f t="shared" si="264"/>
        <v>0</v>
      </c>
      <c r="N2087" s="359">
        <f t="shared" si="262"/>
        <v>16.376938462073582</v>
      </c>
      <c r="O2087" s="331"/>
      <c r="P2087" s="61"/>
      <c r="Q2087" s="294"/>
      <c r="R2087" s="292"/>
      <c r="S2087" s="291"/>
    </row>
    <row r="2088" spans="1:19" ht="14.4">
      <c r="A2088" s="36">
        <f t="shared" si="257"/>
        <v>765</v>
      </c>
      <c r="B2088" s="526"/>
      <c r="C2088" s="36" t="str">
        <f>VLOOKUP('Employee Salary Payroll Tax '!B2090,'Employee Salary Payroll Tax '!$D$1:$E$7,2,FALSE)</f>
        <v>NonUnion</v>
      </c>
      <c r="D2088" s="61">
        <f t="shared" si="258"/>
        <v>2.98E-2</v>
      </c>
      <c r="E2088" s="351">
        <f>'Employee Salary Payroll Tax '!N2090</f>
        <v>75283.63</v>
      </c>
      <c r="F2088" s="351">
        <f t="shared" si="259"/>
        <v>77527.08217400001</v>
      </c>
      <c r="G2088" s="352"/>
      <c r="H2088" s="351">
        <f t="shared" si="263"/>
        <v>51916.369999999995</v>
      </c>
      <c r="I2088" s="351">
        <f t="shared" si="260"/>
        <v>2243.4521740000055</v>
      </c>
      <c r="J2088" s="351">
        <f t="shared" si="261"/>
        <v>139.09403478800033</v>
      </c>
      <c r="K2088" s="635">
        <f>SUM('Employee Salary Payroll Tax '!I2090:K2090)</f>
        <v>30440.639999999999</v>
      </c>
      <c r="L2088" s="635">
        <f>'Employee Salary Payroll Tax '!H2090</f>
        <v>0</v>
      </c>
      <c r="M2088" s="293">
        <f t="shared" si="264"/>
        <v>44842.990000000005</v>
      </c>
      <c r="N2088" s="359">
        <f t="shared" si="262"/>
        <v>56.242126463253058</v>
      </c>
      <c r="O2088" s="331"/>
      <c r="P2088" s="61"/>
      <c r="Q2088" s="294"/>
      <c r="R2088" s="292"/>
      <c r="S2088" s="291"/>
    </row>
    <row r="2089" spans="1:19" ht="14.4">
      <c r="A2089" s="36">
        <f t="shared" si="257"/>
        <v>766</v>
      </c>
      <c r="B2089" s="526"/>
      <c r="C2089" s="36" t="str">
        <f>VLOOKUP('Employee Salary Payroll Tax '!B2091,'Employee Salary Payroll Tax '!$D$1:$E$7,2,FALSE)</f>
        <v>NonUnion</v>
      </c>
      <c r="D2089" s="61">
        <f t="shared" si="258"/>
        <v>2.98E-2</v>
      </c>
      <c r="E2089" s="351">
        <f>'Employee Salary Payroll Tax '!N2091</f>
        <v>42174.92</v>
      </c>
      <c r="F2089" s="351">
        <f t="shared" si="259"/>
        <v>43431.732616000001</v>
      </c>
      <c r="G2089" s="352"/>
      <c r="H2089" s="351">
        <f t="shared" si="263"/>
        <v>85025.08</v>
      </c>
      <c r="I2089" s="351">
        <f t="shared" si="260"/>
        <v>1256.8126160000029</v>
      </c>
      <c r="J2089" s="351">
        <f t="shared" si="261"/>
        <v>77.922382192000185</v>
      </c>
      <c r="K2089" s="635">
        <f>SUM('Employee Salary Payroll Tax '!I2091:K2091)</f>
        <v>42174.92</v>
      </c>
      <c r="L2089" s="635">
        <f>'Employee Salary Payroll Tax '!H2091</f>
        <v>0</v>
      </c>
      <c r="M2089" s="293">
        <f t="shared" si="264"/>
        <v>0</v>
      </c>
      <c r="N2089" s="359">
        <f t="shared" si="262"/>
        <v>77.922382190152589</v>
      </c>
      <c r="O2089" s="331"/>
      <c r="P2089" s="61"/>
      <c r="Q2089" s="294"/>
      <c r="R2089" s="292"/>
      <c r="S2089" s="291"/>
    </row>
    <row r="2090" spans="1:19" ht="14.4">
      <c r="A2090" s="36">
        <f t="shared" si="257"/>
        <v>767</v>
      </c>
      <c r="B2090" s="526"/>
      <c r="C2090" s="36" t="str">
        <f>VLOOKUP('Employee Salary Payroll Tax '!B2092,'Employee Salary Payroll Tax '!$D$1:$E$7,2,FALSE)</f>
        <v>NonUnion</v>
      </c>
      <c r="D2090" s="61">
        <f t="shared" si="258"/>
        <v>2.98E-2</v>
      </c>
      <c r="E2090" s="351">
        <f>'Employee Salary Payroll Tax '!N2092</f>
        <v>36744.79</v>
      </c>
      <c r="F2090" s="351">
        <f t="shared" si="259"/>
        <v>37839.784742000003</v>
      </c>
      <c r="G2090" s="352"/>
      <c r="H2090" s="351">
        <f t="shared" si="263"/>
        <v>90455.209999999992</v>
      </c>
      <c r="I2090" s="351">
        <f t="shared" si="260"/>
        <v>1094.9947420000026</v>
      </c>
      <c r="J2090" s="351">
        <f t="shared" si="261"/>
        <v>67.889674004000156</v>
      </c>
      <c r="K2090" s="635">
        <f>SUM('Employee Salary Payroll Tax '!I2092:K2092)</f>
        <v>35275</v>
      </c>
      <c r="L2090" s="635">
        <f>'Employee Salary Payroll Tax '!H2092</f>
        <v>0</v>
      </c>
      <c r="M2090" s="293">
        <f t="shared" si="264"/>
        <v>1469.7900000000009</v>
      </c>
      <c r="N2090" s="359">
        <f t="shared" si="262"/>
        <v>65.174089998226449</v>
      </c>
      <c r="O2090" s="331"/>
      <c r="P2090" s="61"/>
      <c r="Q2090" s="294"/>
      <c r="R2090" s="292"/>
      <c r="S2090" s="291"/>
    </row>
    <row r="2091" spans="1:19" ht="14.4">
      <c r="A2091" s="36">
        <f t="shared" si="257"/>
        <v>768</v>
      </c>
      <c r="B2091" s="526"/>
      <c r="C2091" s="36" t="str">
        <f>VLOOKUP('Employee Salary Payroll Tax '!B2093,'Employee Salary Payroll Tax '!$D$1:$E$7,2,FALSE)</f>
        <v>NonUnion</v>
      </c>
      <c r="D2091" s="61">
        <f t="shared" si="258"/>
        <v>2.98E-2</v>
      </c>
      <c r="E2091" s="351">
        <f>'Employee Salary Payroll Tax '!N2093</f>
        <v>6927.17</v>
      </c>
      <c r="F2091" s="351">
        <f t="shared" si="259"/>
        <v>7133.5996660000001</v>
      </c>
      <c r="G2091" s="352"/>
      <c r="H2091" s="351">
        <f t="shared" si="263"/>
        <v>120272.83</v>
      </c>
      <c r="I2091" s="351">
        <f t="shared" si="260"/>
        <v>206.429666</v>
      </c>
      <c r="J2091" s="351">
        <f t="shared" si="261"/>
        <v>12.798639291999999</v>
      </c>
      <c r="K2091" s="635">
        <f>SUM('Employee Salary Payroll Tax '!I2093:K2093)</f>
        <v>6650.0800000000008</v>
      </c>
      <c r="L2091" s="635">
        <f>'Employee Salary Payroll Tax '!H2093</f>
        <v>0</v>
      </c>
      <c r="M2091" s="293">
        <f t="shared" si="264"/>
        <v>277.08999999999924</v>
      </c>
      <c r="N2091" s="359">
        <f t="shared" si="262"/>
        <v>12.286687806226306</v>
      </c>
      <c r="O2091" s="331"/>
      <c r="P2091" s="61"/>
      <c r="Q2091" s="294"/>
      <c r="R2091" s="292"/>
      <c r="S2091" s="291"/>
    </row>
    <row r="2092" spans="1:19" ht="14.4">
      <c r="A2092" s="36">
        <f t="shared" si="257"/>
        <v>769</v>
      </c>
      <c r="B2092" s="526"/>
      <c r="C2092" s="36" t="str">
        <f>VLOOKUP('Employee Salary Payroll Tax '!B2094,'Employee Salary Payroll Tax '!$D$1:$E$7,2,FALSE)</f>
        <v>NonUnion</v>
      </c>
      <c r="D2092" s="61">
        <f t="shared" si="258"/>
        <v>2.98E-2</v>
      </c>
      <c r="E2092" s="351">
        <f>'Employee Salary Payroll Tax '!N2094</f>
        <v>97510.16</v>
      </c>
      <c r="F2092" s="351">
        <f t="shared" si="259"/>
        <v>100415.96276800001</v>
      </c>
      <c r="G2092" s="352"/>
      <c r="H2092" s="351">
        <f t="shared" si="263"/>
        <v>29689.839999999997</v>
      </c>
      <c r="I2092" s="351">
        <f t="shared" si="260"/>
        <v>2905.8027680000087</v>
      </c>
      <c r="J2092" s="351">
        <f t="shared" si="261"/>
        <v>180.15977161600054</v>
      </c>
      <c r="K2092" s="635">
        <f>SUM('Employee Salary Payroll Tax '!I2094:K2094)</f>
        <v>18592.77</v>
      </c>
      <c r="L2092" s="635">
        <f>'Employee Salary Payroll Tax '!H2094</f>
        <v>0</v>
      </c>
      <c r="M2092" s="293">
        <f t="shared" si="264"/>
        <v>78917.39</v>
      </c>
      <c r="N2092" s="359">
        <f t="shared" si="262"/>
        <v>34.352001851647813</v>
      </c>
      <c r="O2092" s="331"/>
      <c r="P2092" s="61"/>
      <c r="Q2092" s="294"/>
      <c r="R2092" s="292"/>
      <c r="S2092" s="291"/>
    </row>
    <row r="2093" spans="1:19" ht="14.4">
      <c r="A2093" s="36">
        <f t="shared" ref="A2093:A2156" si="265">+A2092+1</f>
        <v>770</v>
      </c>
      <c r="B2093" s="526"/>
      <c r="C2093" s="36" t="str">
        <f>VLOOKUP('Employee Salary Payroll Tax '!B2095,'Employee Salary Payroll Tax '!$D$1:$E$7,2,FALSE)</f>
        <v>IBEW</v>
      </c>
      <c r="D2093" s="61">
        <f t="shared" si="258"/>
        <v>6.875E-3</v>
      </c>
      <c r="E2093" s="351">
        <f>'Employee Salary Payroll Tax '!N2095</f>
        <v>4651.75</v>
      </c>
      <c r="F2093" s="351">
        <f t="shared" si="259"/>
        <v>4683.7307812499994</v>
      </c>
      <c r="G2093" s="352"/>
      <c r="H2093" s="351">
        <f t="shared" si="263"/>
        <v>122548.25</v>
      </c>
      <c r="I2093" s="351">
        <f t="shared" si="260"/>
        <v>31.980781249999382</v>
      </c>
      <c r="J2093" s="351">
        <f t="shared" si="261"/>
        <v>1.9828084374999617</v>
      </c>
      <c r="K2093" s="635">
        <f>SUM('Employee Salary Payroll Tax '!I2095:K2095)</f>
        <v>4651.17</v>
      </c>
      <c r="L2093" s="635">
        <f>'Employee Salary Payroll Tax '!H2095</f>
        <v>0</v>
      </c>
      <c r="M2093" s="293">
        <f t="shared" si="264"/>
        <v>0.57999999999992724</v>
      </c>
      <c r="N2093" s="359">
        <f t="shared" si="262"/>
        <v>1.9825612120737646</v>
      </c>
      <c r="O2093" s="331"/>
      <c r="P2093" s="61"/>
      <c r="Q2093" s="294"/>
      <c r="R2093" s="292"/>
      <c r="S2093" s="291"/>
    </row>
    <row r="2094" spans="1:19" ht="14.4">
      <c r="A2094" s="36">
        <f t="shared" si="265"/>
        <v>771</v>
      </c>
      <c r="B2094" s="526"/>
      <c r="C2094" s="36" t="str">
        <f>VLOOKUP('Employee Salary Payroll Tax '!B2096,'Employee Salary Payroll Tax '!$D$1:$E$7,2,FALSE)</f>
        <v>NonUnion</v>
      </c>
      <c r="D2094" s="61">
        <f t="shared" si="258"/>
        <v>2.98E-2</v>
      </c>
      <c r="E2094" s="351">
        <f>'Employee Salary Payroll Tax '!N2096</f>
        <v>1488</v>
      </c>
      <c r="F2094" s="351">
        <f t="shared" si="259"/>
        <v>1532.3424</v>
      </c>
      <c r="G2094" s="352"/>
      <c r="H2094" s="351">
        <f t="shared" si="263"/>
        <v>125712</v>
      </c>
      <c r="I2094" s="351">
        <f t="shared" si="260"/>
        <v>44.342399999999998</v>
      </c>
      <c r="J2094" s="351">
        <f t="shared" si="261"/>
        <v>2.7492288</v>
      </c>
      <c r="K2094" s="635">
        <f>SUM('Employee Salary Payroll Tax '!I2096:K2096)</f>
        <v>1041.5999999999999</v>
      </c>
      <c r="L2094" s="635">
        <f>'Employee Salary Payroll Tax '!H2096</f>
        <v>0</v>
      </c>
      <c r="M2094" s="293">
        <f t="shared" si="264"/>
        <v>446.40000000000009</v>
      </c>
      <c r="N2094" s="359">
        <f t="shared" si="262"/>
        <v>1.9244601587066799</v>
      </c>
      <c r="O2094" s="331"/>
      <c r="P2094" s="61"/>
      <c r="Q2094" s="294"/>
      <c r="R2094" s="292"/>
      <c r="S2094" s="291"/>
    </row>
    <row r="2095" spans="1:19" ht="14.4">
      <c r="A2095" s="36">
        <f t="shared" si="265"/>
        <v>772</v>
      </c>
      <c r="B2095" s="526"/>
      <c r="C2095" s="36" t="str">
        <f>VLOOKUP('Employee Salary Payroll Tax '!B2097,'Employee Salary Payroll Tax '!$D$1:$E$7,2,FALSE)</f>
        <v>IBEW</v>
      </c>
      <c r="D2095" s="61">
        <f t="shared" si="258"/>
        <v>6.875E-3</v>
      </c>
      <c r="E2095" s="351">
        <f>'Employee Salary Payroll Tax '!N2097</f>
        <v>187112.21</v>
      </c>
      <c r="F2095" s="351">
        <f t="shared" si="259"/>
        <v>188398.60644374997</v>
      </c>
      <c r="G2095" s="352"/>
      <c r="H2095" s="351">
        <f t="shared" si="263"/>
        <v>0</v>
      </c>
      <c r="I2095" s="351">
        <f t="shared" si="260"/>
        <v>1286.3964437499817</v>
      </c>
      <c r="J2095" s="351">
        <f t="shared" si="261"/>
        <v>0</v>
      </c>
      <c r="K2095" s="635">
        <f>SUM('Employee Salary Payroll Tax '!I2097:K2097)</f>
        <v>157064.80000000002</v>
      </c>
      <c r="L2095" s="635">
        <f>'Employee Salary Payroll Tax '!H2097</f>
        <v>0</v>
      </c>
      <c r="M2095" s="293">
        <f t="shared" si="264"/>
        <v>30047.409999999974</v>
      </c>
      <c r="N2095" s="359">
        <f t="shared" si="262"/>
        <v>0</v>
      </c>
      <c r="O2095" s="331"/>
      <c r="P2095" s="61"/>
      <c r="Q2095" s="294"/>
      <c r="R2095" s="292"/>
      <c r="S2095" s="291"/>
    </row>
    <row r="2096" spans="1:19" ht="14.4">
      <c r="A2096" s="36">
        <f t="shared" si="265"/>
        <v>773</v>
      </c>
      <c r="B2096" s="526"/>
      <c r="C2096" s="36" t="str">
        <f>VLOOKUP('Employee Salary Payroll Tax '!B2098,'Employee Salary Payroll Tax '!$D$1:$E$7,2,FALSE)</f>
        <v>UA</v>
      </c>
      <c r="D2096" s="61">
        <f t="shared" si="258"/>
        <v>0.03</v>
      </c>
      <c r="E2096" s="351">
        <f>'Employee Salary Payroll Tax '!N2098</f>
        <v>34219.370000000003</v>
      </c>
      <c r="F2096" s="351">
        <f t="shared" si="259"/>
        <v>35245.951100000006</v>
      </c>
      <c r="G2096" s="352"/>
      <c r="H2096" s="351">
        <f t="shared" si="263"/>
        <v>92980.63</v>
      </c>
      <c r="I2096" s="351">
        <f t="shared" si="260"/>
        <v>1026.5811000000031</v>
      </c>
      <c r="J2096" s="351">
        <f t="shared" si="261"/>
        <v>63.648028200000191</v>
      </c>
      <c r="K2096" s="635">
        <f>SUM('Employee Salary Payroll Tax '!I2098:K2098)</f>
        <v>31162.49</v>
      </c>
      <c r="L2096" s="635">
        <f>'Employee Salary Payroll Tax '!H2098</f>
        <v>0</v>
      </c>
      <c r="M2096" s="293">
        <f t="shared" si="264"/>
        <v>3056.880000000001</v>
      </c>
      <c r="N2096" s="359">
        <f t="shared" si="262"/>
        <v>57.962231398306329</v>
      </c>
      <c r="O2096" s="331"/>
      <c r="P2096" s="61"/>
      <c r="Q2096" s="294"/>
      <c r="R2096" s="292"/>
      <c r="S2096" s="291"/>
    </row>
    <row r="2097" spans="1:19" ht="14.4">
      <c r="A2097" s="36">
        <f t="shared" si="265"/>
        <v>774</v>
      </c>
      <c r="B2097" s="526"/>
      <c r="C2097" s="36" t="str">
        <f>VLOOKUP('Employee Salary Payroll Tax '!B2099,'Employee Salary Payroll Tax '!$D$1:$E$7,2,FALSE)</f>
        <v>UA</v>
      </c>
      <c r="D2097" s="61">
        <f t="shared" si="258"/>
        <v>0.03</v>
      </c>
      <c r="E2097" s="351">
        <f>'Employee Salary Payroll Tax '!N2099</f>
        <v>35343.279999999999</v>
      </c>
      <c r="F2097" s="351">
        <f t="shared" si="259"/>
        <v>36403.578399999999</v>
      </c>
      <c r="G2097" s="352"/>
      <c r="H2097" s="351">
        <f t="shared" si="263"/>
        <v>91856.72</v>
      </c>
      <c r="I2097" s="351">
        <f t="shared" si="260"/>
        <v>1060.2983999999997</v>
      </c>
      <c r="J2097" s="351">
        <f t="shared" si="261"/>
        <v>65.738500799999983</v>
      </c>
      <c r="K2097" s="635">
        <f>SUM('Employee Salary Payroll Tax '!I2099:K2099)</f>
        <v>33215.26</v>
      </c>
      <c r="L2097" s="635">
        <f>'Employee Salary Payroll Tax '!H2099</f>
        <v>0</v>
      </c>
      <c r="M2097" s="293">
        <f t="shared" si="264"/>
        <v>2128.0199999999968</v>
      </c>
      <c r="N2097" s="359">
        <f t="shared" si="262"/>
        <v>61.78038359825198</v>
      </c>
      <c r="O2097" s="331"/>
      <c r="P2097" s="61"/>
      <c r="Q2097" s="294"/>
      <c r="R2097" s="292"/>
      <c r="S2097" s="291"/>
    </row>
    <row r="2098" spans="1:19" ht="14.4">
      <c r="A2098" s="36">
        <f t="shared" si="265"/>
        <v>775</v>
      </c>
      <c r="B2098" s="526"/>
      <c r="C2098" s="36" t="str">
        <f>VLOOKUP('Employee Salary Payroll Tax '!B2100,'Employee Salary Payroll Tax '!$D$1:$E$7,2,FALSE)</f>
        <v>IBEW</v>
      </c>
      <c r="D2098" s="61">
        <f t="shared" si="258"/>
        <v>6.875E-3</v>
      </c>
      <c r="E2098" s="351">
        <f>'Employee Salary Payroll Tax '!N2100</f>
        <v>9971.69</v>
      </c>
      <c r="F2098" s="351">
        <f t="shared" si="259"/>
        <v>10040.24536875</v>
      </c>
      <c r="G2098" s="352"/>
      <c r="H2098" s="351">
        <f t="shared" si="263"/>
        <v>117228.31</v>
      </c>
      <c r="I2098" s="351">
        <f t="shared" si="260"/>
        <v>68.555368749999616</v>
      </c>
      <c r="J2098" s="351">
        <f t="shared" si="261"/>
        <v>4.2504328624999763</v>
      </c>
      <c r="K2098" s="635">
        <f>SUM('Employee Salary Payroll Tax '!I2100:K2100)</f>
        <v>430.44</v>
      </c>
      <c r="L2098" s="635">
        <f>'Employee Salary Payroll Tax '!H2100</f>
        <v>0</v>
      </c>
      <c r="M2098" s="293">
        <f t="shared" si="264"/>
        <v>9541.25</v>
      </c>
      <c r="N2098" s="359">
        <f t="shared" si="262"/>
        <v>0.18347504998159939</v>
      </c>
      <c r="O2098" s="331"/>
      <c r="P2098" s="61"/>
      <c r="Q2098" s="294"/>
      <c r="R2098" s="292"/>
      <c r="S2098" s="291"/>
    </row>
    <row r="2099" spans="1:19" ht="14.4">
      <c r="A2099" s="36">
        <f t="shared" si="265"/>
        <v>776</v>
      </c>
      <c r="B2099" s="526"/>
      <c r="C2099" s="36" t="str">
        <f>VLOOKUP('Employee Salary Payroll Tax '!B2101,'Employee Salary Payroll Tax '!$D$1:$E$7,2,FALSE)</f>
        <v>NonUnion</v>
      </c>
      <c r="D2099" s="61">
        <f t="shared" si="258"/>
        <v>2.98E-2</v>
      </c>
      <c r="E2099" s="351">
        <f>'Employee Salary Payroll Tax '!N2101</f>
        <v>50128.68</v>
      </c>
      <c r="F2099" s="351">
        <f t="shared" si="259"/>
        <v>51622.514664000002</v>
      </c>
      <c r="G2099" s="352"/>
      <c r="H2099" s="351">
        <f t="shared" si="263"/>
        <v>77071.320000000007</v>
      </c>
      <c r="I2099" s="351">
        <f t="shared" si="260"/>
        <v>1493.8346640000018</v>
      </c>
      <c r="J2099" s="351">
        <f t="shared" si="261"/>
        <v>92.617749168000117</v>
      </c>
      <c r="K2099" s="635">
        <f>SUM('Employee Salary Payroll Tax '!I2101:K2101)</f>
        <v>38422.339999999997</v>
      </c>
      <c r="L2099" s="635">
        <f>'Employee Salary Payroll Tax '!H2101</f>
        <v>0</v>
      </c>
      <c r="M2099" s="293">
        <f t="shared" si="264"/>
        <v>11706.340000000004</v>
      </c>
      <c r="N2099" s="359">
        <f t="shared" si="262"/>
        <v>70.989115382583947</v>
      </c>
      <c r="O2099" s="331"/>
      <c r="P2099" s="61"/>
      <c r="Q2099" s="294"/>
      <c r="R2099" s="292"/>
      <c r="S2099" s="291"/>
    </row>
    <row r="2100" spans="1:19" ht="14.4">
      <c r="A2100" s="36">
        <f t="shared" si="265"/>
        <v>777</v>
      </c>
      <c r="B2100" s="526"/>
      <c r="C2100" s="36" t="str">
        <f>VLOOKUP('Employee Salary Payroll Tax '!B2102,'Employee Salary Payroll Tax '!$D$1:$E$7,2,FALSE)</f>
        <v>IBEW</v>
      </c>
      <c r="D2100" s="61">
        <f t="shared" si="258"/>
        <v>6.875E-3</v>
      </c>
      <c r="E2100" s="351">
        <f>'Employee Salary Payroll Tax '!N2102</f>
        <v>13544.94</v>
      </c>
      <c r="F2100" s="351">
        <f t="shared" si="259"/>
        <v>13638.0614625</v>
      </c>
      <c r="G2100" s="352"/>
      <c r="H2100" s="351">
        <f t="shared" si="263"/>
        <v>113655.06</v>
      </c>
      <c r="I2100" s="351">
        <f t="shared" si="260"/>
        <v>93.121462499999325</v>
      </c>
      <c r="J2100" s="351">
        <f t="shared" si="261"/>
        <v>5.7735306749999582</v>
      </c>
      <c r="K2100" s="635">
        <f>SUM('Employee Salary Payroll Tax '!I2102:K2102)</f>
        <v>13544.94</v>
      </c>
      <c r="L2100" s="635">
        <f>'Employee Salary Payroll Tax '!H2102</f>
        <v>0</v>
      </c>
      <c r="M2100" s="293">
        <f t="shared" si="264"/>
        <v>0</v>
      </c>
      <c r="N2100" s="359">
        <f t="shared" si="262"/>
        <v>5.7735306745737081</v>
      </c>
      <c r="O2100" s="331"/>
      <c r="P2100" s="61"/>
      <c r="Q2100" s="294"/>
      <c r="R2100" s="292"/>
      <c r="S2100" s="291"/>
    </row>
    <row r="2101" spans="1:19" ht="14.4">
      <c r="A2101" s="36">
        <f t="shared" si="265"/>
        <v>778</v>
      </c>
      <c r="B2101" s="526"/>
      <c r="C2101" s="36" t="str">
        <f>VLOOKUP('Employee Salary Payroll Tax '!B2103,'Employee Salary Payroll Tax '!$D$1:$E$7,2,FALSE)</f>
        <v>Not Assigned</v>
      </c>
      <c r="D2101" s="61">
        <f t="shared" si="258"/>
        <v>0</v>
      </c>
      <c r="E2101" s="351">
        <f>'Employee Salary Payroll Tax '!N2103</f>
        <v>0</v>
      </c>
      <c r="F2101" s="351">
        <f t="shared" si="259"/>
        <v>0</v>
      </c>
      <c r="G2101" s="352"/>
      <c r="H2101" s="351">
        <f t="shared" si="263"/>
        <v>127200</v>
      </c>
      <c r="I2101" s="351">
        <f t="shared" si="260"/>
        <v>0</v>
      </c>
      <c r="J2101" s="351">
        <f t="shared" si="261"/>
        <v>0</v>
      </c>
      <c r="K2101" s="635">
        <f>SUM('Employee Salary Payroll Tax '!I2103:K2103)</f>
        <v>0</v>
      </c>
      <c r="L2101" s="635">
        <f>'Employee Salary Payroll Tax '!H2103</f>
        <v>0</v>
      </c>
      <c r="M2101" s="293">
        <f t="shared" si="264"/>
        <v>0</v>
      </c>
      <c r="N2101" s="359">
        <f t="shared" si="262"/>
        <v>0</v>
      </c>
      <c r="O2101" s="331"/>
      <c r="P2101" s="61"/>
      <c r="Q2101" s="294"/>
      <c r="R2101" s="292"/>
      <c r="S2101" s="291"/>
    </row>
    <row r="2102" spans="1:19" ht="14.4">
      <c r="A2102" s="36">
        <f t="shared" si="265"/>
        <v>779</v>
      </c>
      <c r="B2102" s="526"/>
      <c r="C2102" s="36" t="str">
        <f>VLOOKUP('Employee Salary Payroll Tax '!B2104,'Employee Salary Payroll Tax '!$D$1:$E$7,2,FALSE)</f>
        <v>IBEW</v>
      </c>
      <c r="D2102" s="61">
        <f t="shared" si="258"/>
        <v>6.875E-3</v>
      </c>
      <c r="E2102" s="351">
        <f>'Employee Salary Payroll Tax '!N2104</f>
        <v>9924.02</v>
      </c>
      <c r="F2102" s="351">
        <f t="shared" si="259"/>
        <v>9992.2476375000006</v>
      </c>
      <c r="G2102" s="352"/>
      <c r="H2102" s="351">
        <f t="shared" si="263"/>
        <v>117275.98</v>
      </c>
      <c r="I2102" s="351">
        <f t="shared" si="260"/>
        <v>68.227637500000128</v>
      </c>
      <c r="J2102" s="351">
        <f t="shared" si="261"/>
        <v>4.2301135250000081</v>
      </c>
      <c r="K2102" s="635">
        <f>SUM('Employee Salary Payroll Tax '!I2104:K2104)</f>
        <v>264.26</v>
      </c>
      <c r="L2102" s="635">
        <f>'Employee Salary Payroll Tax '!H2104</f>
        <v>0</v>
      </c>
      <c r="M2102" s="293">
        <f t="shared" si="264"/>
        <v>9659.76</v>
      </c>
      <c r="N2102" s="359">
        <f t="shared" si="262"/>
        <v>0.11264082498864988</v>
      </c>
      <c r="O2102" s="331"/>
      <c r="P2102" s="61"/>
      <c r="Q2102" s="294"/>
      <c r="R2102" s="292"/>
      <c r="S2102" s="291"/>
    </row>
    <row r="2103" spans="1:19" ht="14.4">
      <c r="A2103" s="36">
        <f t="shared" si="265"/>
        <v>780</v>
      </c>
      <c r="B2103" s="526"/>
      <c r="C2103" s="36" t="str">
        <f>VLOOKUP('Employee Salary Payroll Tax '!B2105,'Employee Salary Payroll Tax '!$D$1:$E$7,2,FALSE)</f>
        <v>NonUnion</v>
      </c>
      <c r="D2103" s="61">
        <f t="shared" si="258"/>
        <v>2.98E-2</v>
      </c>
      <c r="E2103" s="351">
        <f>'Employee Salary Payroll Tax '!N2105</f>
        <v>90554.87</v>
      </c>
      <c r="F2103" s="351">
        <f t="shared" si="259"/>
        <v>93253.405125999998</v>
      </c>
      <c r="G2103" s="352"/>
      <c r="H2103" s="351">
        <f t="shared" si="263"/>
        <v>36645.130000000005</v>
      </c>
      <c r="I2103" s="351">
        <f t="shared" si="260"/>
        <v>2698.5351260000025</v>
      </c>
      <c r="J2103" s="351">
        <f t="shared" si="261"/>
        <v>167.30917781200014</v>
      </c>
      <c r="K2103" s="635">
        <f>SUM('Employee Salary Payroll Tax '!I2105:K2105)</f>
        <v>19970.490000000002</v>
      </c>
      <c r="L2103" s="635">
        <f>'Employee Salary Payroll Tax '!H2105</f>
        <v>0</v>
      </c>
      <c r="M2103" s="293">
        <f t="shared" si="264"/>
        <v>70584.37999999999</v>
      </c>
      <c r="N2103" s="359">
        <f t="shared" si="262"/>
        <v>36.897477323592582</v>
      </c>
      <c r="O2103" s="331"/>
      <c r="P2103" s="61"/>
      <c r="Q2103" s="294"/>
      <c r="R2103" s="292"/>
      <c r="S2103" s="291"/>
    </row>
    <row r="2104" spans="1:19" ht="14.4">
      <c r="A2104" s="36">
        <f t="shared" si="265"/>
        <v>781</v>
      </c>
      <c r="B2104" s="526"/>
      <c r="C2104" s="36" t="str">
        <f>VLOOKUP('Employee Salary Payroll Tax '!B2106,'Employee Salary Payroll Tax '!$D$1:$E$7,2,FALSE)</f>
        <v>NonUnion</v>
      </c>
      <c r="D2104" s="61">
        <f t="shared" si="258"/>
        <v>2.98E-2</v>
      </c>
      <c r="E2104" s="351">
        <f>'Employee Salary Payroll Tax '!N2106</f>
        <v>91804.32</v>
      </c>
      <c r="F2104" s="351">
        <f t="shared" si="259"/>
        <v>94540.088736000005</v>
      </c>
      <c r="G2104" s="352"/>
      <c r="H2104" s="351">
        <f t="shared" si="263"/>
        <v>35395.679999999993</v>
      </c>
      <c r="I2104" s="351">
        <f t="shared" si="260"/>
        <v>2735.7687359999982</v>
      </c>
      <c r="J2104" s="351">
        <f t="shared" si="261"/>
        <v>169.61766163199988</v>
      </c>
      <c r="K2104" s="635">
        <f>SUM('Employee Salary Payroll Tax '!I2106:K2106)</f>
        <v>20940.48</v>
      </c>
      <c r="L2104" s="635">
        <f>'Employee Salary Payroll Tax '!H2106</f>
        <v>70863.839999999997</v>
      </c>
      <c r="M2104" s="293">
        <f t="shared" si="264"/>
        <v>0</v>
      </c>
      <c r="N2104" s="359">
        <f t="shared" si="262"/>
        <v>38.689630847578542</v>
      </c>
      <c r="O2104" s="331"/>
      <c r="P2104" s="61"/>
      <c r="Q2104" s="294"/>
      <c r="R2104" s="292"/>
      <c r="S2104" s="291"/>
    </row>
    <row r="2105" spans="1:19" ht="14.4">
      <c r="A2105" s="36">
        <f t="shared" si="265"/>
        <v>782</v>
      </c>
      <c r="B2105" s="526"/>
      <c r="C2105" s="36" t="str">
        <f>VLOOKUP('Employee Salary Payroll Tax '!B2107,'Employee Salary Payroll Tax '!$D$1:$E$7,2,FALSE)</f>
        <v>NonUnion</v>
      </c>
      <c r="D2105" s="61">
        <f t="shared" si="258"/>
        <v>2.98E-2</v>
      </c>
      <c r="E2105" s="351">
        <f>'Employee Salary Payroll Tax '!N2107</f>
        <v>59422.38</v>
      </c>
      <c r="F2105" s="351">
        <f t="shared" si="259"/>
        <v>61193.166923999997</v>
      </c>
      <c r="G2105" s="352"/>
      <c r="H2105" s="351">
        <f t="shared" si="263"/>
        <v>67777.62</v>
      </c>
      <c r="I2105" s="351">
        <f t="shared" si="260"/>
        <v>1770.786924</v>
      </c>
      <c r="J2105" s="351">
        <f t="shared" si="261"/>
        <v>109.788789288</v>
      </c>
      <c r="K2105" s="635">
        <f>SUM('Employee Salary Payroll Tax '!I2107:K2107)</f>
        <v>54615.7</v>
      </c>
      <c r="L2105" s="635">
        <f>'Employee Salary Payroll Tax '!H2107</f>
        <v>0</v>
      </c>
      <c r="M2105" s="293">
        <f t="shared" si="264"/>
        <v>4806.68</v>
      </c>
      <c r="N2105" s="359">
        <f t="shared" si="262"/>
        <v>100.90796731830184</v>
      </c>
      <c r="O2105" s="331"/>
      <c r="P2105" s="61"/>
      <c r="Q2105" s="294"/>
      <c r="R2105" s="292"/>
      <c r="S2105" s="291"/>
    </row>
    <row r="2106" spans="1:19" ht="14.4">
      <c r="A2106" s="36">
        <f t="shared" si="265"/>
        <v>783</v>
      </c>
      <c r="B2106" s="526"/>
      <c r="C2106" s="36" t="str">
        <f>VLOOKUP('Employee Salary Payroll Tax '!B2108,'Employee Salary Payroll Tax '!$D$1:$E$7,2,FALSE)</f>
        <v>NonUnion</v>
      </c>
      <c r="D2106" s="61">
        <f t="shared" si="258"/>
        <v>2.98E-2</v>
      </c>
      <c r="E2106" s="351">
        <f>'Employee Salary Payroll Tax '!N2108</f>
        <v>69897.77</v>
      </c>
      <c r="F2106" s="351">
        <f t="shared" si="259"/>
        <v>71980.723546000008</v>
      </c>
      <c r="G2106" s="352"/>
      <c r="H2106" s="351">
        <f t="shared" si="263"/>
        <v>57302.229999999996</v>
      </c>
      <c r="I2106" s="351">
        <f t="shared" si="260"/>
        <v>2082.9535460000043</v>
      </c>
      <c r="J2106" s="351">
        <f t="shared" si="261"/>
        <v>129.14311985200027</v>
      </c>
      <c r="K2106" s="635">
        <f>SUM('Employee Salary Payroll Tax '!I2108:K2108)</f>
        <v>22528.54</v>
      </c>
      <c r="L2106" s="635">
        <f>'Employee Salary Payroll Tax '!H2108</f>
        <v>0</v>
      </c>
      <c r="M2106" s="293">
        <f t="shared" si="264"/>
        <v>47369.23</v>
      </c>
      <c r="N2106" s="359">
        <f t="shared" si="262"/>
        <v>41.623730503404595</v>
      </c>
      <c r="O2106" s="331"/>
      <c r="P2106" s="61"/>
      <c r="Q2106" s="294"/>
      <c r="R2106" s="292"/>
      <c r="S2106" s="291"/>
    </row>
    <row r="2107" spans="1:19" ht="14.4">
      <c r="A2107" s="36">
        <f t="shared" si="265"/>
        <v>784</v>
      </c>
      <c r="B2107" s="526"/>
      <c r="C2107" s="36" t="str">
        <f>VLOOKUP('Employee Salary Payroll Tax '!B2109,'Employee Salary Payroll Tax '!$D$1:$E$7,2,FALSE)</f>
        <v>IBEW</v>
      </c>
      <c r="D2107" s="61">
        <f t="shared" si="258"/>
        <v>6.875E-3</v>
      </c>
      <c r="E2107" s="351">
        <f>'Employee Salary Payroll Tax '!N2109</f>
        <v>38640.31</v>
      </c>
      <c r="F2107" s="351">
        <f t="shared" si="259"/>
        <v>38905.962131249995</v>
      </c>
      <c r="G2107" s="352"/>
      <c r="H2107" s="351">
        <f t="shared" si="263"/>
        <v>88559.69</v>
      </c>
      <c r="I2107" s="351">
        <f t="shared" si="260"/>
        <v>265.65213124999718</v>
      </c>
      <c r="J2107" s="351">
        <f t="shared" si="261"/>
        <v>16.470432137499824</v>
      </c>
      <c r="K2107" s="635">
        <f>SUM('Employee Salary Payroll Tax '!I2109:K2109)</f>
        <v>38640.31</v>
      </c>
      <c r="L2107" s="635">
        <f>'Employee Salary Payroll Tax '!H2109</f>
        <v>0</v>
      </c>
      <c r="M2107" s="293">
        <f t="shared" si="264"/>
        <v>0</v>
      </c>
      <c r="N2107" s="359">
        <f t="shared" si="262"/>
        <v>16.470432137073573</v>
      </c>
      <c r="O2107" s="331"/>
      <c r="P2107" s="61"/>
      <c r="Q2107" s="294"/>
      <c r="R2107" s="292"/>
      <c r="S2107" s="291"/>
    </row>
    <row r="2108" spans="1:19" ht="14.4">
      <c r="A2108" s="36">
        <f t="shared" si="265"/>
        <v>785</v>
      </c>
      <c r="B2108" s="526"/>
      <c r="C2108" s="36" t="str">
        <f>VLOOKUP('Employee Salary Payroll Tax '!B2110,'Employee Salary Payroll Tax '!$D$1:$E$7,2,FALSE)</f>
        <v>IBEW</v>
      </c>
      <c r="D2108" s="61">
        <f t="shared" si="258"/>
        <v>6.875E-3</v>
      </c>
      <c r="E2108" s="351">
        <f>'Employee Salary Payroll Tax '!N2110</f>
        <v>136444.62</v>
      </c>
      <c r="F2108" s="351">
        <f t="shared" si="259"/>
        <v>137382.67676249999</v>
      </c>
      <c r="G2108" s="352"/>
      <c r="H2108" s="351">
        <f t="shared" si="263"/>
        <v>0</v>
      </c>
      <c r="I2108" s="351">
        <f t="shared" si="260"/>
        <v>938.05676249999669</v>
      </c>
      <c r="J2108" s="351">
        <f t="shared" si="261"/>
        <v>0</v>
      </c>
      <c r="K2108" s="635">
        <f>SUM('Employee Salary Payroll Tax '!I2110:K2110)</f>
        <v>124512.67</v>
      </c>
      <c r="L2108" s="635">
        <f>'Employee Salary Payroll Tax '!H2110</f>
        <v>0</v>
      </c>
      <c r="M2108" s="293">
        <f t="shared" si="264"/>
        <v>11931.949999999997</v>
      </c>
      <c r="N2108" s="359">
        <f t="shared" si="262"/>
        <v>0</v>
      </c>
      <c r="O2108" s="331"/>
      <c r="P2108" s="61"/>
      <c r="Q2108" s="294"/>
      <c r="R2108" s="292"/>
      <c r="S2108" s="291"/>
    </row>
    <row r="2109" spans="1:19" ht="14.4">
      <c r="A2109" s="36">
        <f t="shared" si="265"/>
        <v>786</v>
      </c>
      <c r="B2109" s="526"/>
      <c r="C2109" s="36" t="str">
        <f>VLOOKUP('Employee Salary Payroll Tax '!B2111,'Employee Salary Payroll Tax '!$D$1:$E$7,2,FALSE)</f>
        <v>NonUnion</v>
      </c>
      <c r="D2109" s="61">
        <f t="shared" si="258"/>
        <v>2.98E-2</v>
      </c>
      <c r="E2109" s="351">
        <f>'Employee Salary Payroll Tax '!N2111</f>
        <v>83127.520000000004</v>
      </c>
      <c r="F2109" s="351">
        <f t="shared" si="259"/>
        <v>85604.720096000005</v>
      </c>
      <c r="G2109" s="352"/>
      <c r="H2109" s="351">
        <f t="shared" si="263"/>
        <v>44072.479999999996</v>
      </c>
      <c r="I2109" s="351">
        <f t="shared" si="260"/>
        <v>2477.2000960000005</v>
      </c>
      <c r="J2109" s="351">
        <f t="shared" si="261"/>
        <v>153.58640595200004</v>
      </c>
      <c r="K2109" s="635">
        <f>SUM('Employee Salary Payroll Tax '!I2111:K2111)</f>
        <v>3744.19</v>
      </c>
      <c r="L2109" s="635">
        <f>'Employee Salary Payroll Tax '!H2111</f>
        <v>0</v>
      </c>
      <c r="M2109" s="293">
        <f t="shared" si="264"/>
        <v>79383.33</v>
      </c>
      <c r="N2109" s="359">
        <f t="shared" si="262"/>
        <v>6.9177654439167826</v>
      </c>
      <c r="O2109" s="331"/>
      <c r="P2109" s="61"/>
      <c r="Q2109" s="294"/>
      <c r="R2109" s="292"/>
      <c r="S2109" s="291"/>
    </row>
    <row r="2110" spans="1:19" ht="14.4">
      <c r="A2110" s="36">
        <f t="shared" si="265"/>
        <v>787</v>
      </c>
      <c r="B2110" s="526"/>
      <c r="C2110" s="36" t="str">
        <f>VLOOKUP('Employee Salary Payroll Tax '!B2112,'Employee Salary Payroll Tax '!$D$1:$E$7,2,FALSE)</f>
        <v>NonUnion</v>
      </c>
      <c r="D2110" s="61">
        <f t="shared" si="258"/>
        <v>2.98E-2</v>
      </c>
      <c r="E2110" s="351">
        <f>'Employee Salary Payroll Tax '!N2112</f>
        <v>73326.740000000005</v>
      </c>
      <c r="F2110" s="351">
        <f t="shared" si="259"/>
        <v>75511.876852000016</v>
      </c>
      <c r="G2110" s="352"/>
      <c r="H2110" s="351">
        <f t="shared" si="263"/>
        <v>53873.259999999995</v>
      </c>
      <c r="I2110" s="351">
        <f t="shared" si="260"/>
        <v>2185.1368520000105</v>
      </c>
      <c r="J2110" s="351">
        <f t="shared" si="261"/>
        <v>135.47848482400065</v>
      </c>
      <c r="K2110" s="635">
        <f>SUM('Employee Salary Payroll Tax '!I2112:K2112)</f>
        <v>33187.56</v>
      </c>
      <c r="L2110" s="635">
        <f>'Employee Salary Payroll Tax '!H2112</f>
        <v>0</v>
      </c>
      <c r="M2110" s="293">
        <f t="shared" si="264"/>
        <v>40139.180000000008</v>
      </c>
      <c r="N2110" s="359">
        <f t="shared" si="262"/>
        <v>61.31733585516406</v>
      </c>
      <c r="O2110" s="331"/>
      <c r="P2110" s="61"/>
      <c r="Q2110" s="294"/>
      <c r="R2110" s="292"/>
      <c r="S2110" s="291"/>
    </row>
    <row r="2111" spans="1:19" ht="14.4">
      <c r="A2111" s="36">
        <f t="shared" si="265"/>
        <v>788</v>
      </c>
      <c r="B2111" s="526"/>
      <c r="C2111" s="36" t="str">
        <f>VLOOKUP('Employee Salary Payroll Tax '!B2113,'Employee Salary Payroll Tax '!$D$1:$E$7,2,FALSE)</f>
        <v>NonUnion</v>
      </c>
      <c r="D2111" s="61">
        <f t="shared" si="258"/>
        <v>2.98E-2</v>
      </c>
      <c r="E2111" s="351">
        <f>'Employee Salary Payroll Tax '!N2113</f>
        <v>85941.67</v>
      </c>
      <c r="F2111" s="351">
        <f t="shared" si="259"/>
        <v>88502.731765999997</v>
      </c>
      <c r="G2111" s="352"/>
      <c r="H2111" s="351">
        <f t="shared" si="263"/>
        <v>41258.33</v>
      </c>
      <c r="I2111" s="351">
        <f t="shared" si="260"/>
        <v>2561.0617659999989</v>
      </c>
      <c r="J2111" s="351">
        <f t="shared" si="261"/>
        <v>158.78582949199992</v>
      </c>
      <c r="K2111" s="635">
        <f>SUM('Employee Salary Payroll Tax '!I2113:K2113)</f>
        <v>1342.21</v>
      </c>
      <c r="L2111" s="635">
        <f>'Employee Salary Payroll Tax '!H2113</f>
        <v>0</v>
      </c>
      <c r="M2111" s="293">
        <f t="shared" si="264"/>
        <v>84599.459999999992</v>
      </c>
      <c r="N2111" s="359">
        <f t="shared" si="262"/>
        <v>2.4798671959711438</v>
      </c>
      <c r="O2111" s="331"/>
      <c r="P2111" s="61"/>
      <c r="Q2111" s="294"/>
      <c r="R2111" s="292"/>
      <c r="S2111" s="291"/>
    </row>
    <row r="2112" spans="1:19" ht="14.4">
      <c r="A2112" s="36">
        <f t="shared" si="265"/>
        <v>789</v>
      </c>
      <c r="B2112" s="526"/>
      <c r="C2112" s="36" t="str">
        <f>VLOOKUP('Employee Salary Payroll Tax '!B2114,'Employee Salary Payroll Tax '!$D$1:$E$7,2,FALSE)</f>
        <v>UA</v>
      </c>
      <c r="D2112" s="61">
        <f t="shared" si="258"/>
        <v>0.03</v>
      </c>
      <c r="E2112" s="351">
        <f>'Employee Salary Payroll Tax '!N2114</f>
        <v>90475.72</v>
      </c>
      <c r="F2112" s="351">
        <f t="shared" si="259"/>
        <v>93189.991600000008</v>
      </c>
      <c r="G2112" s="352"/>
      <c r="H2112" s="351">
        <f t="shared" si="263"/>
        <v>36724.28</v>
      </c>
      <c r="I2112" s="351">
        <f t="shared" si="260"/>
        <v>2714.2716000000073</v>
      </c>
      <c r="J2112" s="351">
        <f t="shared" si="261"/>
        <v>168.28483920000045</v>
      </c>
      <c r="K2112" s="635">
        <f>SUM('Employee Salary Payroll Tax '!I2114:K2114)</f>
        <v>79666.039999999994</v>
      </c>
      <c r="L2112" s="635">
        <f>'Employee Salary Payroll Tax '!H2114</f>
        <v>1227.51</v>
      </c>
      <c r="M2112" s="293">
        <f t="shared" si="264"/>
        <v>9582.1700000000073</v>
      </c>
      <c r="N2112" s="359">
        <f t="shared" si="262"/>
        <v>148.17883439836262</v>
      </c>
      <c r="O2112" s="331"/>
      <c r="P2112" s="61"/>
      <c r="Q2112" s="294"/>
      <c r="R2112" s="292"/>
      <c r="S2112" s="291"/>
    </row>
    <row r="2113" spans="1:19" ht="14.4">
      <c r="A2113" s="36">
        <f t="shared" si="265"/>
        <v>790</v>
      </c>
      <c r="B2113" s="526"/>
      <c r="C2113" s="36" t="str">
        <f>VLOOKUP('Employee Salary Payroll Tax '!B2115,'Employee Salary Payroll Tax '!$D$1:$E$7,2,FALSE)</f>
        <v>NonUnion</v>
      </c>
      <c r="D2113" s="61">
        <f t="shared" si="258"/>
        <v>2.98E-2</v>
      </c>
      <c r="E2113" s="351">
        <f>'Employee Salary Payroll Tax '!N2115</f>
        <v>68073.98</v>
      </c>
      <c r="F2113" s="351">
        <f t="shared" si="259"/>
        <v>70102.584604000003</v>
      </c>
      <c r="G2113" s="352"/>
      <c r="H2113" s="351">
        <f t="shared" si="263"/>
        <v>59126.020000000004</v>
      </c>
      <c r="I2113" s="351">
        <f t="shared" si="260"/>
        <v>2028.6046040000074</v>
      </c>
      <c r="J2113" s="351">
        <f t="shared" si="261"/>
        <v>125.77348544800046</v>
      </c>
      <c r="K2113" s="635">
        <f>SUM('Employee Salary Payroll Tax '!I2115:K2115)</f>
        <v>7306.09</v>
      </c>
      <c r="L2113" s="635">
        <f>'Employee Salary Payroll Tax '!H2115</f>
        <v>0</v>
      </c>
      <c r="M2113" s="293">
        <f t="shared" si="264"/>
        <v>60767.89</v>
      </c>
      <c r="N2113" s="359">
        <f t="shared" si="262"/>
        <v>13.498731883801756</v>
      </c>
      <c r="O2113" s="331"/>
      <c r="P2113" s="61"/>
      <c r="Q2113" s="294"/>
      <c r="R2113" s="292"/>
      <c r="S2113" s="291"/>
    </row>
    <row r="2114" spans="1:19" ht="14.4">
      <c r="A2114" s="36">
        <f t="shared" si="265"/>
        <v>791</v>
      </c>
      <c r="B2114" s="526"/>
      <c r="C2114" s="36" t="str">
        <f>VLOOKUP('Employee Salary Payroll Tax '!B2116,'Employee Salary Payroll Tax '!$D$1:$E$7,2,FALSE)</f>
        <v>NonUnion</v>
      </c>
      <c r="D2114" s="61">
        <f t="shared" si="258"/>
        <v>2.98E-2</v>
      </c>
      <c r="E2114" s="351">
        <f>'Employee Salary Payroll Tax '!N2116</f>
        <v>75374.210000000006</v>
      </c>
      <c r="F2114" s="351">
        <f t="shared" si="259"/>
        <v>77620.361458000014</v>
      </c>
      <c r="G2114" s="352"/>
      <c r="H2114" s="351">
        <f t="shared" si="263"/>
        <v>51825.789999999994</v>
      </c>
      <c r="I2114" s="351">
        <f t="shared" si="260"/>
        <v>2246.1514580000076</v>
      </c>
      <c r="J2114" s="351">
        <f t="shared" si="261"/>
        <v>139.26139039600048</v>
      </c>
      <c r="K2114" s="635">
        <f>SUM('Employee Salary Payroll Tax '!I2116:K2116)</f>
        <v>9633.7100000000009</v>
      </c>
      <c r="L2114" s="635">
        <f>'Employee Salary Payroll Tax '!H2116</f>
        <v>0</v>
      </c>
      <c r="M2114" s="293">
        <f t="shared" si="264"/>
        <v>65740.5</v>
      </c>
      <c r="N2114" s="359">
        <f t="shared" si="262"/>
        <v>17.799242595763918</v>
      </c>
      <c r="O2114" s="331"/>
      <c r="P2114" s="61"/>
      <c r="Q2114" s="294"/>
      <c r="R2114" s="292"/>
      <c r="S2114" s="291"/>
    </row>
    <row r="2115" spans="1:19" ht="14.4">
      <c r="A2115" s="36">
        <f t="shared" si="265"/>
        <v>792</v>
      </c>
      <c r="B2115" s="526"/>
      <c r="C2115" s="36" t="str">
        <f>VLOOKUP('Employee Salary Payroll Tax '!B2117,'Employee Salary Payroll Tax '!$D$1:$E$7,2,FALSE)</f>
        <v>NonUnion</v>
      </c>
      <c r="D2115" s="61">
        <f t="shared" si="258"/>
        <v>2.98E-2</v>
      </c>
      <c r="E2115" s="351">
        <f>'Employee Salary Payroll Tax '!N2117</f>
        <v>54185.91</v>
      </c>
      <c r="F2115" s="351">
        <f t="shared" si="259"/>
        <v>55800.650118000005</v>
      </c>
      <c r="G2115" s="352"/>
      <c r="H2115" s="351">
        <f t="shared" si="263"/>
        <v>73014.09</v>
      </c>
      <c r="I2115" s="351">
        <f t="shared" si="260"/>
        <v>1614.7401180000015</v>
      </c>
      <c r="J2115" s="351">
        <f t="shared" si="261"/>
        <v>100.11388731600009</v>
      </c>
      <c r="K2115" s="635">
        <f>SUM('Employee Salary Payroll Tax '!I2117:K2117)</f>
        <v>8947.86</v>
      </c>
      <c r="L2115" s="635">
        <f>'Employee Salary Payroll Tax '!H2117</f>
        <v>14.28</v>
      </c>
      <c r="M2115" s="293">
        <f t="shared" si="264"/>
        <v>45223.770000000004</v>
      </c>
      <c r="N2115" s="359">
        <f t="shared" si="262"/>
        <v>16.532066135694915</v>
      </c>
      <c r="O2115" s="331"/>
      <c r="P2115" s="61"/>
      <c r="Q2115" s="294"/>
      <c r="R2115" s="292"/>
      <c r="S2115" s="291"/>
    </row>
    <row r="2116" spans="1:19" ht="14.4">
      <c r="A2116" s="36">
        <f t="shared" si="265"/>
        <v>793</v>
      </c>
      <c r="B2116" s="526"/>
      <c r="C2116" s="36" t="str">
        <f>VLOOKUP('Employee Salary Payroll Tax '!B2118,'Employee Salary Payroll Tax '!$D$1:$E$7,2,FALSE)</f>
        <v>NonUnion</v>
      </c>
      <c r="D2116" s="61">
        <f t="shared" si="258"/>
        <v>2.98E-2</v>
      </c>
      <c r="E2116" s="351">
        <f>'Employee Salary Payroll Tax '!N2118</f>
        <v>42441.35</v>
      </c>
      <c r="F2116" s="351">
        <f t="shared" si="259"/>
        <v>43706.102230000004</v>
      </c>
      <c r="G2116" s="352"/>
      <c r="H2116" s="351">
        <f t="shared" si="263"/>
        <v>84758.65</v>
      </c>
      <c r="I2116" s="351">
        <f t="shared" si="260"/>
        <v>1264.7522300000055</v>
      </c>
      <c r="J2116" s="351">
        <f t="shared" si="261"/>
        <v>78.414638260000345</v>
      </c>
      <c r="K2116" s="635">
        <f>SUM('Employee Salary Payroll Tax '!I2118:K2118)</f>
        <v>17946.989999999998</v>
      </c>
      <c r="L2116" s="635">
        <f>'Employee Salary Payroll Tax '!H2118</f>
        <v>0</v>
      </c>
      <c r="M2116" s="293">
        <f t="shared" si="264"/>
        <v>24494.36</v>
      </c>
      <c r="N2116" s="359">
        <f t="shared" si="262"/>
        <v>33.158858723218856</v>
      </c>
      <c r="O2116" s="331"/>
      <c r="P2116" s="61"/>
      <c r="Q2116" s="294"/>
      <c r="R2116" s="292"/>
      <c r="S2116" s="291"/>
    </row>
    <row r="2117" spans="1:19" ht="14.4">
      <c r="A2117" s="36">
        <f t="shared" si="265"/>
        <v>794</v>
      </c>
      <c r="B2117" s="526"/>
      <c r="C2117" s="36" t="str">
        <f>VLOOKUP('Employee Salary Payroll Tax '!B2119,'Employee Salary Payroll Tax '!$D$1:$E$7,2,FALSE)</f>
        <v>NonUnion</v>
      </c>
      <c r="D2117" s="61">
        <f t="shared" si="258"/>
        <v>2.98E-2</v>
      </c>
      <c r="E2117" s="351">
        <f>'Employee Salary Payroll Tax '!N2119</f>
        <v>114696.51</v>
      </c>
      <c r="F2117" s="351">
        <f t="shared" si="259"/>
        <v>118114.465998</v>
      </c>
      <c r="G2117" s="352"/>
      <c r="H2117" s="351">
        <f t="shared" si="263"/>
        <v>12503.490000000005</v>
      </c>
      <c r="I2117" s="351">
        <f t="shared" si="260"/>
        <v>3417.9559980000049</v>
      </c>
      <c r="J2117" s="351">
        <f t="shared" si="261"/>
        <v>211.91327187600029</v>
      </c>
      <c r="K2117" s="635">
        <f>SUM('Employee Salary Payroll Tax '!I2119:K2119)</f>
        <v>14325.55</v>
      </c>
      <c r="L2117" s="635">
        <f>'Employee Salary Payroll Tax '!H2119</f>
        <v>0</v>
      </c>
      <c r="M2117" s="293">
        <f t="shared" si="264"/>
        <v>100370.95999999999</v>
      </c>
      <c r="N2117" s="359">
        <f t="shared" si="262"/>
        <v>26.467886179769273</v>
      </c>
      <c r="O2117" s="331"/>
      <c r="P2117" s="61"/>
      <c r="Q2117" s="294"/>
      <c r="R2117" s="292"/>
      <c r="S2117" s="291"/>
    </row>
    <row r="2118" spans="1:19" ht="14.4">
      <c r="A2118" s="36">
        <f t="shared" si="265"/>
        <v>795</v>
      </c>
      <c r="B2118" s="526"/>
      <c r="C2118" s="36" t="str">
        <f>VLOOKUP('Employee Salary Payroll Tax '!B2120,'Employee Salary Payroll Tax '!$D$1:$E$7,2,FALSE)</f>
        <v>NonUnion</v>
      </c>
      <c r="D2118" s="61">
        <f t="shared" si="258"/>
        <v>2.98E-2</v>
      </c>
      <c r="E2118" s="351">
        <f>'Employee Salary Payroll Tax '!N2120</f>
        <v>90319.26</v>
      </c>
      <c r="F2118" s="351">
        <f t="shared" si="259"/>
        <v>93010.773948000002</v>
      </c>
      <c r="G2118" s="352"/>
      <c r="H2118" s="351">
        <f t="shared" si="263"/>
        <v>36880.740000000005</v>
      </c>
      <c r="I2118" s="351">
        <f t="shared" si="260"/>
        <v>2691.5139480000071</v>
      </c>
      <c r="J2118" s="351">
        <f t="shared" si="261"/>
        <v>166.87386477600043</v>
      </c>
      <c r="K2118" s="635">
        <f>SUM('Employee Salary Payroll Tax '!I2120:K2120)</f>
        <v>17969.79</v>
      </c>
      <c r="L2118" s="635">
        <f>'Employee Salary Payroll Tax '!H2120</f>
        <v>0</v>
      </c>
      <c r="M2118" s="293">
        <f t="shared" si="264"/>
        <v>72349.47</v>
      </c>
      <c r="N2118" s="359">
        <f t="shared" si="262"/>
        <v>33.200984003632492</v>
      </c>
      <c r="O2118" s="331"/>
      <c r="P2118" s="61"/>
      <c r="Q2118" s="294"/>
      <c r="R2118" s="292"/>
      <c r="S2118" s="291"/>
    </row>
    <row r="2119" spans="1:19" ht="14.4">
      <c r="A2119" s="36">
        <f t="shared" si="265"/>
        <v>796</v>
      </c>
      <c r="B2119" s="526"/>
      <c r="C2119" s="36" t="str">
        <f>VLOOKUP('Employee Salary Payroll Tax '!B2121,'Employee Salary Payroll Tax '!$D$1:$E$7,2,FALSE)</f>
        <v>IBEW</v>
      </c>
      <c r="D2119" s="61">
        <f t="shared" si="258"/>
        <v>6.875E-3</v>
      </c>
      <c r="E2119" s="351">
        <f>'Employee Salary Payroll Tax '!N2121</f>
        <v>0.35</v>
      </c>
      <c r="F2119" s="351">
        <f t="shared" si="259"/>
        <v>0.35240624999999998</v>
      </c>
      <c r="G2119" s="352"/>
      <c r="H2119" s="351">
        <f t="shared" si="263"/>
        <v>127199.65</v>
      </c>
      <c r="I2119" s="351">
        <f t="shared" si="260"/>
        <v>2.4062499999999987E-3</v>
      </c>
      <c r="J2119" s="351">
        <f t="shared" si="261"/>
        <v>1.4918749999999991E-4</v>
      </c>
      <c r="K2119" s="635">
        <f>SUM('Employee Salary Payroll Tax '!I2121:K2121)</f>
        <v>0.35</v>
      </c>
      <c r="L2119" s="635">
        <f>'Employee Salary Payroll Tax '!H2121</f>
        <v>0</v>
      </c>
      <c r="M2119" s="293">
        <f t="shared" si="264"/>
        <v>0</v>
      </c>
      <c r="N2119" s="359">
        <f t="shared" si="262"/>
        <v>1.4918707375121776E-4</v>
      </c>
      <c r="O2119" s="331"/>
      <c r="P2119" s="61"/>
      <c r="Q2119" s="294"/>
      <c r="R2119" s="292"/>
      <c r="S2119" s="291"/>
    </row>
    <row r="2120" spans="1:19" ht="14.4">
      <c r="A2120" s="36">
        <f t="shared" si="265"/>
        <v>797</v>
      </c>
      <c r="B2120" s="526"/>
      <c r="C2120" s="36" t="str">
        <f>VLOOKUP('Employee Salary Payroll Tax '!B2122,'Employee Salary Payroll Tax '!$D$1:$E$7,2,FALSE)</f>
        <v>NonUnion</v>
      </c>
      <c r="D2120" s="61">
        <f t="shared" si="258"/>
        <v>2.98E-2</v>
      </c>
      <c r="E2120" s="351">
        <f>'Employee Salary Payroll Tax '!N2122</f>
        <v>70995.7</v>
      </c>
      <c r="F2120" s="351">
        <f t="shared" si="259"/>
        <v>73111.371859999999</v>
      </c>
      <c r="G2120" s="352"/>
      <c r="H2120" s="351">
        <f t="shared" si="263"/>
        <v>56204.3</v>
      </c>
      <c r="I2120" s="351">
        <f t="shared" si="260"/>
        <v>2115.6718600000022</v>
      </c>
      <c r="J2120" s="351">
        <f t="shared" si="261"/>
        <v>131.17165532000013</v>
      </c>
      <c r="K2120" s="635">
        <f>SUM('Employee Salary Payroll Tax '!I2122:K2122)</f>
        <v>70928.56</v>
      </c>
      <c r="L2120" s="635">
        <f>'Employee Salary Payroll Tax '!H2122</f>
        <v>0</v>
      </c>
      <c r="M2120" s="293">
        <f t="shared" si="264"/>
        <v>67.139999999999418</v>
      </c>
      <c r="N2120" s="359">
        <f t="shared" si="262"/>
        <v>131.04760745415427</v>
      </c>
      <c r="O2120" s="331"/>
      <c r="P2120" s="61"/>
      <c r="Q2120" s="294"/>
      <c r="R2120" s="292"/>
      <c r="S2120" s="291"/>
    </row>
    <row r="2121" spans="1:19" ht="14.4">
      <c r="A2121" s="36">
        <f t="shared" si="265"/>
        <v>798</v>
      </c>
      <c r="B2121" s="526"/>
      <c r="C2121" s="36" t="str">
        <f>VLOOKUP('Employee Salary Payroll Tax '!B2123,'Employee Salary Payroll Tax '!$D$1:$E$7,2,FALSE)</f>
        <v>NonUnion</v>
      </c>
      <c r="D2121" s="61">
        <f t="shared" si="258"/>
        <v>2.98E-2</v>
      </c>
      <c r="E2121" s="351">
        <f>'Employee Salary Payroll Tax '!N2123</f>
        <v>12836.66</v>
      </c>
      <c r="F2121" s="351">
        <f t="shared" si="259"/>
        <v>13219.192468000001</v>
      </c>
      <c r="G2121" s="352"/>
      <c r="H2121" s="351">
        <f t="shared" si="263"/>
        <v>114363.34</v>
      </c>
      <c r="I2121" s="351">
        <f t="shared" si="260"/>
        <v>382.53246800000124</v>
      </c>
      <c r="J2121" s="351">
        <f t="shared" si="261"/>
        <v>23.717013016000077</v>
      </c>
      <c r="K2121" s="635">
        <f>SUM('Employee Salary Payroll Tax '!I2123:K2123)</f>
        <v>12836.66</v>
      </c>
      <c r="L2121" s="635">
        <f>'Employee Salary Payroll Tax '!H2123</f>
        <v>0</v>
      </c>
      <c r="M2121" s="293">
        <f t="shared" si="264"/>
        <v>0</v>
      </c>
      <c r="N2121" s="359">
        <f t="shared" si="262"/>
        <v>23.717013014152478</v>
      </c>
      <c r="O2121" s="331"/>
      <c r="P2121" s="61"/>
      <c r="Q2121" s="294"/>
      <c r="R2121" s="292"/>
      <c r="S2121" s="291"/>
    </row>
    <row r="2122" spans="1:19" ht="14.4">
      <c r="A2122" s="36">
        <f t="shared" si="265"/>
        <v>799</v>
      </c>
      <c r="B2122" s="526"/>
      <c r="C2122" s="36" t="str">
        <f>VLOOKUP('Employee Salary Payroll Tax '!B2124,'Employee Salary Payroll Tax '!$D$1:$E$7,2,FALSE)</f>
        <v>IBEW</v>
      </c>
      <c r="D2122" s="61">
        <f t="shared" si="258"/>
        <v>6.875E-3</v>
      </c>
      <c r="E2122" s="351">
        <f>'Employee Salary Payroll Tax '!N2124</f>
        <v>4123.7700000000004</v>
      </c>
      <c r="F2122" s="351">
        <f t="shared" si="259"/>
        <v>4152.1209187499999</v>
      </c>
      <c r="G2122" s="352"/>
      <c r="H2122" s="351">
        <f t="shared" si="263"/>
        <v>123076.23</v>
      </c>
      <c r="I2122" s="351">
        <f t="shared" si="260"/>
        <v>28.350918749999437</v>
      </c>
      <c r="J2122" s="351">
        <f t="shared" si="261"/>
        <v>1.7577569624999652</v>
      </c>
      <c r="K2122" s="635">
        <f>SUM('Employee Salary Payroll Tax '!I2124:K2124)</f>
        <v>3748.92</v>
      </c>
      <c r="L2122" s="635">
        <f>'Employee Salary Payroll Tax '!H2124</f>
        <v>0</v>
      </c>
      <c r="M2122" s="293">
        <f t="shared" si="264"/>
        <v>374.85000000000036</v>
      </c>
      <c r="N2122" s="359">
        <f t="shared" si="262"/>
        <v>1.5979771496124642</v>
      </c>
      <c r="O2122" s="331"/>
      <c r="P2122" s="61"/>
      <c r="Q2122" s="294"/>
      <c r="R2122" s="292"/>
      <c r="S2122" s="291"/>
    </row>
    <row r="2123" spans="1:19" ht="14.4">
      <c r="A2123" s="36">
        <f t="shared" si="265"/>
        <v>800</v>
      </c>
      <c r="B2123" s="526"/>
      <c r="C2123" s="36" t="str">
        <f>VLOOKUP('Employee Salary Payroll Tax '!B2125,'Employee Salary Payroll Tax '!$D$1:$E$7,2,FALSE)</f>
        <v>NonUnion</v>
      </c>
      <c r="D2123" s="61">
        <f t="shared" si="258"/>
        <v>2.98E-2</v>
      </c>
      <c r="E2123" s="351">
        <f>'Employee Salary Payroll Tax '!N2125</f>
        <v>77411.39</v>
      </c>
      <c r="F2123" s="351">
        <f t="shared" si="259"/>
        <v>79718.249422000008</v>
      </c>
      <c r="G2123" s="352"/>
      <c r="H2123" s="351">
        <f t="shared" si="263"/>
        <v>49788.61</v>
      </c>
      <c r="I2123" s="351">
        <f t="shared" si="260"/>
        <v>2306.8594220000086</v>
      </c>
      <c r="J2123" s="351">
        <f t="shared" si="261"/>
        <v>143.02528416400054</v>
      </c>
      <c r="K2123" s="635">
        <f>SUM('Employee Salary Payroll Tax '!I2125:K2125)</f>
        <v>77411.39</v>
      </c>
      <c r="L2123" s="635">
        <f>'Employee Salary Payroll Tax '!H2125</f>
        <v>0</v>
      </c>
      <c r="M2123" s="293">
        <f t="shared" si="264"/>
        <v>0</v>
      </c>
      <c r="N2123" s="359">
        <f t="shared" si="262"/>
        <v>143.02528416215296</v>
      </c>
      <c r="O2123" s="331"/>
      <c r="P2123" s="61"/>
      <c r="Q2123" s="294"/>
      <c r="R2123" s="292"/>
      <c r="S2123" s="291"/>
    </row>
    <row r="2124" spans="1:19" ht="14.4">
      <c r="A2124" s="36">
        <f t="shared" si="265"/>
        <v>801</v>
      </c>
      <c r="B2124" s="526"/>
      <c r="C2124" s="36" t="str">
        <f>VLOOKUP('Employee Salary Payroll Tax '!B2126,'Employee Salary Payroll Tax '!$D$1:$E$7,2,FALSE)</f>
        <v>NonUnion</v>
      </c>
      <c r="D2124" s="61">
        <f t="shared" si="258"/>
        <v>2.98E-2</v>
      </c>
      <c r="E2124" s="351">
        <f>'Employee Salary Payroll Tax '!N2126</f>
        <v>83069.070000000007</v>
      </c>
      <c r="F2124" s="351">
        <f t="shared" si="259"/>
        <v>85544.528286000015</v>
      </c>
      <c r="G2124" s="352"/>
      <c r="H2124" s="351">
        <f t="shared" si="263"/>
        <v>44130.929999999993</v>
      </c>
      <c r="I2124" s="351">
        <f t="shared" si="260"/>
        <v>2475.4582860000082</v>
      </c>
      <c r="J2124" s="351">
        <f t="shared" si="261"/>
        <v>153.47841373200052</v>
      </c>
      <c r="K2124" s="635">
        <f>SUM('Employee Salary Payroll Tax '!I2126:K2126)</f>
        <v>74287.39</v>
      </c>
      <c r="L2124" s="635">
        <f>'Employee Salary Payroll Tax '!H2126</f>
        <v>0</v>
      </c>
      <c r="M2124" s="293">
        <f t="shared" si="264"/>
        <v>8781.6800000000076</v>
      </c>
      <c r="N2124" s="359">
        <f t="shared" si="262"/>
        <v>137.25338176234817</v>
      </c>
      <c r="O2124" s="331"/>
      <c r="P2124" s="61"/>
      <c r="Q2124" s="294"/>
      <c r="R2124" s="292"/>
      <c r="S2124" s="291"/>
    </row>
    <row r="2125" spans="1:19" ht="14.4">
      <c r="A2125" s="36">
        <f t="shared" si="265"/>
        <v>802</v>
      </c>
      <c r="B2125" s="526"/>
      <c r="C2125" s="36" t="str">
        <f>VLOOKUP('Employee Salary Payroll Tax '!B2127,'Employee Salary Payroll Tax '!$D$1:$E$7,2,FALSE)</f>
        <v>NonUnion</v>
      </c>
      <c r="D2125" s="61">
        <f t="shared" si="258"/>
        <v>2.98E-2</v>
      </c>
      <c r="E2125" s="351">
        <f>'Employee Salary Payroll Tax '!N2127</f>
        <v>78918.13</v>
      </c>
      <c r="F2125" s="351">
        <f t="shared" si="259"/>
        <v>81269.890274000005</v>
      </c>
      <c r="G2125" s="352"/>
      <c r="H2125" s="351">
        <f t="shared" si="263"/>
        <v>48281.869999999995</v>
      </c>
      <c r="I2125" s="351">
        <f t="shared" si="260"/>
        <v>2351.7602740000002</v>
      </c>
      <c r="J2125" s="351">
        <f t="shared" si="261"/>
        <v>145.80913698800001</v>
      </c>
      <c r="K2125" s="635">
        <f>SUM('Employee Salary Payroll Tax '!I2127:K2127)</f>
        <v>2336.02</v>
      </c>
      <c r="L2125" s="635">
        <f>'Employee Salary Payroll Tax '!H2127</f>
        <v>897.68</v>
      </c>
      <c r="M2125" s="293">
        <f t="shared" si="264"/>
        <v>75684.430000000008</v>
      </c>
      <c r="N2125" s="359">
        <f t="shared" si="262"/>
        <v>4.3160305519453104</v>
      </c>
      <c r="O2125" s="331"/>
      <c r="P2125" s="61"/>
      <c r="Q2125" s="294"/>
      <c r="R2125" s="292"/>
      <c r="S2125" s="291"/>
    </row>
    <row r="2126" spans="1:19" ht="14.4">
      <c r="A2126" s="36">
        <f t="shared" si="265"/>
        <v>803</v>
      </c>
      <c r="B2126" s="526"/>
      <c r="C2126" s="36" t="str">
        <f>VLOOKUP('Employee Salary Payroll Tax '!B2128,'Employee Salary Payroll Tax '!$D$1:$E$7,2,FALSE)</f>
        <v>NonUnion</v>
      </c>
      <c r="D2126" s="61">
        <f t="shared" si="258"/>
        <v>2.98E-2</v>
      </c>
      <c r="E2126" s="351">
        <f>'Employee Salary Payroll Tax '!N2128</f>
        <v>2054.67</v>
      </c>
      <c r="F2126" s="351">
        <f t="shared" si="259"/>
        <v>2115.8991660000002</v>
      </c>
      <c r="G2126" s="352"/>
      <c r="H2126" s="351">
        <f t="shared" si="263"/>
        <v>125145.33</v>
      </c>
      <c r="I2126" s="351">
        <f t="shared" si="260"/>
        <v>61.229166000000077</v>
      </c>
      <c r="J2126" s="351">
        <f t="shared" si="261"/>
        <v>3.7962082920000046</v>
      </c>
      <c r="K2126" s="635">
        <f>SUM('Employee Salary Payroll Tax '!I2128:K2128)</f>
        <v>0</v>
      </c>
      <c r="L2126" s="635">
        <f>'Employee Salary Payroll Tax '!H2128</f>
        <v>0</v>
      </c>
      <c r="M2126" s="293">
        <f t="shared" si="264"/>
        <v>2054.67</v>
      </c>
      <c r="N2126" s="359">
        <f t="shared" si="262"/>
        <v>0</v>
      </c>
      <c r="O2126" s="331"/>
      <c r="P2126" s="61"/>
      <c r="Q2126" s="294"/>
      <c r="R2126" s="292"/>
      <c r="S2126" s="291"/>
    </row>
    <row r="2127" spans="1:19" ht="14.4">
      <c r="A2127" s="36">
        <f t="shared" si="265"/>
        <v>804</v>
      </c>
      <c r="B2127" s="526"/>
      <c r="C2127" s="36" t="str">
        <f>VLOOKUP('Employee Salary Payroll Tax '!B2129,'Employee Salary Payroll Tax '!$D$1:$E$7,2,FALSE)</f>
        <v>NonUnion</v>
      </c>
      <c r="D2127" s="61">
        <f t="shared" si="258"/>
        <v>2.98E-2</v>
      </c>
      <c r="E2127" s="351">
        <f>'Employee Salary Payroll Tax '!N2129</f>
        <v>110790.1</v>
      </c>
      <c r="F2127" s="351">
        <f t="shared" si="259"/>
        <v>114091.64498000001</v>
      </c>
      <c r="G2127" s="352"/>
      <c r="H2127" s="351">
        <f t="shared" si="263"/>
        <v>16409.899999999994</v>
      </c>
      <c r="I2127" s="351">
        <f t="shared" si="260"/>
        <v>3301.544980000006</v>
      </c>
      <c r="J2127" s="351">
        <f t="shared" si="261"/>
        <v>204.69578876000037</v>
      </c>
      <c r="K2127" s="635">
        <f>SUM('Employee Salary Payroll Tax '!I2129:K2129)</f>
        <v>49308.99</v>
      </c>
      <c r="L2127" s="635">
        <f>'Employee Salary Payroll Tax '!H2129</f>
        <v>0</v>
      </c>
      <c r="M2127" s="293">
        <f t="shared" si="264"/>
        <v>61481.110000000008</v>
      </c>
      <c r="N2127" s="359">
        <f t="shared" si="262"/>
        <v>91.103289923177854</v>
      </c>
      <c r="O2127" s="331"/>
      <c r="P2127" s="61"/>
      <c r="Q2127" s="294"/>
      <c r="R2127" s="292"/>
      <c r="S2127" s="291"/>
    </row>
    <row r="2128" spans="1:19" ht="14.4">
      <c r="A2128" s="36">
        <f t="shared" si="265"/>
        <v>805</v>
      </c>
      <c r="B2128" s="526"/>
      <c r="C2128" s="36" t="str">
        <f>VLOOKUP('Employee Salary Payroll Tax '!B2130,'Employee Salary Payroll Tax '!$D$1:$E$7,2,FALSE)</f>
        <v>NonUnion</v>
      </c>
      <c r="D2128" s="61">
        <f t="shared" si="258"/>
        <v>2.98E-2</v>
      </c>
      <c r="E2128" s="351">
        <f>'Employee Salary Payroll Tax '!N2130</f>
        <v>105244.78</v>
      </c>
      <c r="F2128" s="351">
        <f t="shared" si="259"/>
        <v>108381.074444</v>
      </c>
      <c r="G2128" s="352"/>
      <c r="H2128" s="351">
        <f t="shared" si="263"/>
        <v>21955.22</v>
      </c>
      <c r="I2128" s="351">
        <f t="shared" si="260"/>
        <v>3136.2944439999992</v>
      </c>
      <c r="J2128" s="351">
        <f t="shared" si="261"/>
        <v>194.45025552799996</v>
      </c>
      <c r="K2128" s="635">
        <f>SUM('Employee Salary Payroll Tax '!I2130:K2130)</f>
        <v>105244.78</v>
      </c>
      <c r="L2128" s="635">
        <f>'Employee Salary Payroll Tax '!H2130</f>
        <v>0</v>
      </c>
      <c r="M2128" s="293">
        <f t="shared" si="264"/>
        <v>0</v>
      </c>
      <c r="N2128" s="359">
        <f t="shared" si="262"/>
        <v>194.45025552615238</v>
      </c>
      <c r="O2128" s="331"/>
      <c r="P2128" s="61"/>
      <c r="Q2128" s="294"/>
      <c r="R2128" s="292"/>
      <c r="S2128" s="291"/>
    </row>
    <row r="2129" spans="1:19" ht="14.4">
      <c r="A2129" s="36">
        <f t="shared" si="265"/>
        <v>806</v>
      </c>
      <c r="B2129" s="526"/>
      <c r="C2129" s="36" t="str">
        <f>VLOOKUP('Employee Salary Payroll Tax '!B2131,'Employee Salary Payroll Tax '!$D$1:$E$7,2,FALSE)</f>
        <v>NonUnion</v>
      </c>
      <c r="D2129" s="61">
        <f t="shared" ref="D2129:D2192" si="266">VLOOKUP(C2129,C$9:D$12,2)</f>
        <v>2.98E-2</v>
      </c>
      <c r="E2129" s="351">
        <f>'Employee Salary Payroll Tax '!N2131</f>
        <v>74602.91</v>
      </c>
      <c r="F2129" s="351">
        <f t="shared" ref="F2129:F2192" si="267">E2129*(1+D2129)</f>
        <v>76826.076718000011</v>
      </c>
      <c r="G2129" s="352"/>
      <c r="H2129" s="351">
        <f t="shared" si="263"/>
        <v>52597.09</v>
      </c>
      <c r="I2129" s="351">
        <f t="shared" ref="I2129:I2192" si="268">F2129-E2129</f>
        <v>2223.1667180000077</v>
      </c>
      <c r="J2129" s="351">
        <f t="shared" ref="J2129:J2192" si="269">IF(H2129&gt;I2129,I2129*$J$12,H2129*$J$12)</f>
        <v>137.83633651600047</v>
      </c>
      <c r="K2129" s="635">
        <f>SUM('Employee Salary Payroll Tax '!I2131:K2131)</f>
        <v>24641.100000000002</v>
      </c>
      <c r="L2129" s="635">
        <f>'Employee Salary Payroll Tax '!H2131</f>
        <v>21936.43</v>
      </c>
      <c r="M2129" s="293">
        <f t="shared" si="264"/>
        <v>28025.379999999997</v>
      </c>
      <c r="N2129" s="359">
        <f t="shared" ref="N2129:N2192" si="270">J2129*K2129/(SUM(K2129:M2129)+0.000001)</f>
        <v>45.526896359389902</v>
      </c>
      <c r="O2129" s="331"/>
      <c r="P2129" s="61"/>
      <c r="Q2129" s="294"/>
      <c r="R2129" s="292"/>
      <c r="S2129" s="291"/>
    </row>
    <row r="2130" spans="1:19" ht="14.4">
      <c r="A2130" s="36">
        <f t="shared" si="265"/>
        <v>807</v>
      </c>
      <c r="B2130" s="526"/>
      <c r="C2130" s="36" t="str">
        <f>VLOOKUP('Employee Salary Payroll Tax '!B2132,'Employee Salary Payroll Tax '!$D$1:$E$7,2,FALSE)</f>
        <v>NonUnion</v>
      </c>
      <c r="D2130" s="61">
        <f t="shared" si="266"/>
        <v>2.98E-2</v>
      </c>
      <c r="E2130" s="351">
        <f>'Employee Salary Payroll Tax '!N2132</f>
        <v>72463.45</v>
      </c>
      <c r="F2130" s="351">
        <f t="shared" si="267"/>
        <v>74622.860809999998</v>
      </c>
      <c r="G2130" s="352"/>
      <c r="H2130" s="351">
        <f t="shared" ref="H2130:H2193" si="271">IF(E2130&gt;$H$12,0,$H$12-E2130)</f>
        <v>54736.55</v>
      </c>
      <c r="I2130" s="351">
        <f t="shared" si="268"/>
        <v>2159.4108100000012</v>
      </c>
      <c r="J2130" s="351">
        <f t="shared" si="269"/>
        <v>133.88347022000008</v>
      </c>
      <c r="K2130" s="635">
        <f>SUM('Employee Salary Payroll Tax '!I2132:K2132)</f>
        <v>72463.45</v>
      </c>
      <c r="L2130" s="635">
        <f>'Employee Salary Payroll Tax '!H2132</f>
        <v>0</v>
      </c>
      <c r="M2130" s="293">
        <f t="shared" ref="M2130:M2193" si="272">E2130-K2130-L2130</f>
        <v>0</v>
      </c>
      <c r="N2130" s="359">
        <f t="shared" si="270"/>
        <v>133.88347021815247</v>
      </c>
      <c r="O2130" s="331"/>
      <c r="P2130" s="61"/>
      <c r="Q2130" s="294"/>
      <c r="R2130" s="292"/>
      <c r="S2130" s="291"/>
    </row>
    <row r="2131" spans="1:19" ht="14.4">
      <c r="A2131" s="36">
        <f t="shared" si="265"/>
        <v>808</v>
      </c>
      <c r="B2131" s="526"/>
      <c r="C2131" s="36" t="str">
        <f>VLOOKUP('Employee Salary Payroll Tax '!B2133,'Employee Salary Payroll Tax '!$D$1:$E$7,2,FALSE)</f>
        <v>NonUnion</v>
      </c>
      <c r="D2131" s="61">
        <f t="shared" si="266"/>
        <v>2.98E-2</v>
      </c>
      <c r="E2131" s="351">
        <f>'Employee Salary Payroll Tax '!N2133</f>
        <v>16322.18</v>
      </c>
      <c r="F2131" s="351">
        <f t="shared" si="267"/>
        <v>16808.580964000001</v>
      </c>
      <c r="G2131" s="352"/>
      <c r="H2131" s="351">
        <f t="shared" si="271"/>
        <v>110877.82</v>
      </c>
      <c r="I2131" s="351">
        <f t="shared" si="268"/>
        <v>486.40096400000039</v>
      </c>
      <c r="J2131" s="351">
        <f t="shared" si="269"/>
        <v>30.156859768000025</v>
      </c>
      <c r="K2131" s="635">
        <f>SUM('Employee Salary Payroll Tax '!I2133:K2133)</f>
        <v>-6.86</v>
      </c>
      <c r="L2131" s="635">
        <f>'Employee Salary Payroll Tax '!H2133</f>
        <v>0</v>
      </c>
      <c r="M2131" s="293">
        <f t="shared" si="272"/>
        <v>16329.04</v>
      </c>
      <c r="N2131" s="359">
        <f t="shared" si="270"/>
        <v>-1.2674535999223489E-2</v>
      </c>
      <c r="O2131" s="331"/>
      <c r="P2131" s="61"/>
      <c r="Q2131" s="294"/>
      <c r="R2131" s="292"/>
      <c r="S2131" s="291"/>
    </row>
    <row r="2132" spans="1:19" ht="14.4">
      <c r="A2132" s="36">
        <f t="shared" si="265"/>
        <v>809</v>
      </c>
      <c r="B2132" s="526"/>
      <c r="C2132" s="36" t="str">
        <f>VLOOKUP('Employee Salary Payroll Tax '!B2134,'Employee Salary Payroll Tax '!$D$1:$E$7,2,FALSE)</f>
        <v>IBEW</v>
      </c>
      <c r="D2132" s="61">
        <f t="shared" si="266"/>
        <v>6.875E-3</v>
      </c>
      <c r="E2132" s="351">
        <f>'Employee Salary Payroll Tax '!N2134</f>
        <v>94804.77</v>
      </c>
      <c r="F2132" s="351">
        <f t="shared" si="267"/>
        <v>95456.552793750001</v>
      </c>
      <c r="G2132" s="352"/>
      <c r="H2132" s="351">
        <f t="shared" si="271"/>
        <v>32395.229999999996</v>
      </c>
      <c r="I2132" s="351">
        <f t="shared" si="268"/>
        <v>651.78279374999693</v>
      </c>
      <c r="J2132" s="351">
        <f t="shared" si="269"/>
        <v>40.410533212499807</v>
      </c>
      <c r="K2132" s="635">
        <f>SUM('Employee Salary Payroll Tax '!I2134:K2134)</f>
        <v>86250.91</v>
      </c>
      <c r="L2132" s="635">
        <f>'Employee Salary Payroll Tax '!H2134</f>
        <v>0</v>
      </c>
      <c r="M2132" s="293">
        <f t="shared" si="272"/>
        <v>8553.86</v>
      </c>
      <c r="N2132" s="359">
        <f t="shared" si="270"/>
        <v>36.764450387112035</v>
      </c>
      <c r="O2132" s="331"/>
      <c r="P2132" s="61"/>
      <c r="Q2132" s="294"/>
      <c r="R2132" s="292"/>
      <c r="S2132" s="291"/>
    </row>
    <row r="2133" spans="1:19" ht="14.4">
      <c r="A2133" s="36">
        <f t="shared" si="265"/>
        <v>810</v>
      </c>
      <c r="B2133" s="526"/>
      <c r="C2133" s="36" t="str">
        <f>VLOOKUP('Employee Salary Payroll Tax '!B2135,'Employee Salary Payroll Tax '!$D$1:$E$7,2,FALSE)</f>
        <v>NonUnion</v>
      </c>
      <c r="D2133" s="61">
        <f t="shared" si="266"/>
        <v>2.98E-2</v>
      </c>
      <c r="E2133" s="351">
        <f>'Employee Salary Payroll Tax '!N2135</f>
        <v>108588.29</v>
      </c>
      <c r="F2133" s="351">
        <f t="shared" si="267"/>
        <v>111824.221042</v>
      </c>
      <c r="G2133" s="352"/>
      <c r="H2133" s="351">
        <f t="shared" si="271"/>
        <v>18611.710000000006</v>
      </c>
      <c r="I2133" s="351">
        <f t="shared" si="268"/>
        <v>3235.9310420000111</v>
      </c>
      <c r="J2133" s="351">
        <f t="shared" si="269"/>
        <v>200.62772460400069</v>
      </c>
      <c r="K2133" s="635">
        <f>SUM('Employee Salary Payroll Tax '!I2135:K2135)</f>
        <v>27118.18</v>
      </c>
      <c r="L2133" s="635">
        <f>'Employee Salary Payroll Tax '!H2135</f>
        <v>0</v>
      </c>
      <c r="M2133" s="293">
        <f t="shared" si="272"/>
        <v>81470.109999999986</v>
      </c>
      <c r="N2133" s="359">
        <f t="shared" si="270"/>
        <v>50.103549367538776</v>
      </c>
      <c r="O2133" s="331"/>
      <c r="P2133" s="61"/>
      <c r="Q2133" s="294"/>
      <c r="R2133" s="292"/>
      <c r="S2133" s="291"/>
    </row>
    <row r="2134" spans="1:19" ht="14.4">
      <c r="A2134" s="36">
        <f t="shared" si="265"/>
        <v>811</v>
      </c>
      <c r="B2134" s="526"/>
      <c r="C2134" s="36" t="str">
        <f>VLOOKUP('Employee Salary Payroll Tax '!B2136,'Employee Salary Payroll Tax '!$D$1:$E$7,2,FALSE)</f>
        <v>NonUnion</v>
      </c>
      <c r="D2134" s="61">
        <f t="shared" si="266"/>
        <v>2.98E-2</v>
      </c>
      <c r="E2134" s="351">
        <f>'Employee Salary Payroll Tax '!N2136</f>
        <v>30995.1</v>
      </c>
      <c r="F2134" s="351">
        <f t="shared" si="267"/>
        <v>31918.753980000001</v>
      </c>
      <c r="G2134" s="352"/>
      <c r="H2134" s="351">
        <f t="shared" si="271"/>
        <v>96204.9</v>
      </c>
      <c r="I2134" s="351">
        <f t="shared" si="268"/>
        <v>923.65398000000278</v>
      </c>
      <c r="J2134" s="351">
        <f t="shared" si="269"/>
        <v>57.266546760000175</v>
      </c>
      <c r="K2134" s="635">
        <f>SUM('Employee Salary Payroll Tax '!I2136:K2136)</f>
        <v>26998.1</v>
      </c>
      <c r="L2134" s="635">
        <f>'Employee Salary Payroll Tax '!H2136</f>
        <v>0</v>
      </c>
      <c r="M2134" s="293">
        <f t="shared" si="272"/>
        <v>3997</v>
      </c>
      <c r="N2134" s="359">
        <f t="shared" si="270"/>
        <v>49.881689558390811</v>
      </c>
      <c r="O2134" s="331"/>
      <c r="P2134" s="61"/>
      <c r="Q2134" s="294"/>
      <c r="R2134" s="292"/>
      <c r="S2134" s="291"/>
    </row>
    <row r="2135" spans="1:19" ht="14.4">
      <c r="A2135" s="36">
        <f t="shared" si="265"/>
        <v>812</v>
      </c>
      <c r="B2135" s="526"/>
      <c r="C2135" s="36" t="str">
        <f>VLOOKUP('Employee Salary Payroll Tax '!B2137,'Employee Salary Payroll Tax '!$D$1:$E$7,2,FALSE)</f>
        <v>NonUnion</v>
      </c>
      <c r="D2135" s="61">
        <f t="shared" si="266"/>
        <v>2.98E-2</v>
      </c>
      <c r="E2135" s="351">
        <f>'Employee Salary Payroll Tax '!N2137</f>
        <v>144017.18</v>
      </c>
      <c r="F2135" s="351">
        <f t="shared" si="267"/>
        <v>148308.89196400001</v>
      </c>
      <c r="G2135" s="352"/>
      <c r="H2135" s="351">
        <f t="shared" si="271"/>
        <v>0</v>
      </c>
      <c r="I2135" s="351">
        <f t="shared" si="268"/>
        <v>4291.7119640000165</v>
      </c>
      <c r="J2135" s="351">
        <f t="shared" si="269"/>
        <v>0</v>
      </c>
      <c r="K2135" s="635">
        <f>SUM('Employee Salary Payroll Tax '!I2137:K2137)</f>
        <v>4397.67</v>
      </c>
      <c r="L2135" s="635">
        <f>'Employee Salary Payroll Tax '!H2137</f>
        <v>1565.88</v>
      </c>
      <c r="M2135" s="293">
        <f t="shared" si="272"/>
        <v>138053.62999999998</v>
      </c>
      <c r="N2135" s="359">
        <f t="shared" si="270"/>
        <v>0</v>
      </c>
      <c r="O2135" s="331"/>
      <c r="P2135" s="61"/>
      <c r="Q2135" s="294"/>
      <c r="R2135" s="292"/>
      <c r="S2135" s="291"/>
    </row>
    <row r="2136" spans="1:19" ht="14.4">
      <c r="A2136" s="36">
        <f t="shared" si="265"/>
        <v>813</v>
      </c>
      <c r="B2136" s="526"/>
      <c r="C2136" s="36" t="str">
        <f>VLOOKUP('Employee Salary Payroll Tax '!B2138,'Employee Salary Payroll Tax '!$D$1:$E$7,2,FALSE)</f>
        <v>NonUnion</v>
      </c>
      <c r="D2136" s="61">
        <f t="shared" si="266"/>
        <v>2.98E-2</v>
      </c>
      <c r="E2136" s="351">
        <f>'Employee Salary Payroll Tax '!N2138</f>
        <v>48931.05</v>
      </c>
      <c r="F2136" s="351">
        <f t="shared" si="267"/>
        <v>50389.195290000003</v>
      </c>
      <c r="G2136" s="352"/>
      <c r="H2136" s="351">
        <f t="shared" si="271"/>
        <v>78268.95</v>
      </c>
      <c r="I2136" s="351">
        <f t="shared" si="268"/>
        <v>1458.1452900000004</v>
      </c>
      <c r="J2136" s="351">
        <f t="shared" si="269"/>
        <v>90.405007980000022</v>
      </c>
      <c r="K2136" s="635">
        <f>SUM('Employee Salary Payroll Tax '!I2138:K2138)</f>
        <v>48931.05</v>
      </c>
      <c r="L2136" s="635">
        <f>'Employee Salary Payroll Tax '!H2138</f>
        <v>0</v>
      </c>
      <c r="M2136" s="293">
        <f t="shared" si="272"/>
        <v>0</v>
      </c>
      <c r="N2136" s="359">
        <f t="shared" si="270"/>
        <v>90.405007978152412</v>
      </c>
      <c r="O2136" s="331"/>
      <c r="P2136" s="61"/>
      <c r="Q2136" s="294"/>
      <c r="R2136" s="292"/>
      <c r="S2136" s="291"/>
    </row>
    <row r="2137" spans="1:19" ht="14.4">
      <c r="A2137" s="36">
        <f t="shared" si="265"/>
        <v>814</v>
      </c>
      <c r="B2137" s="526"/>
      <c r="C2137" s="36" t="str">
        <f>VLOOKUP('Employee Salary Payroll Tax '!B2139,'Employee Salary Payroll Tax '!$D$1:$E$7,2,FALSE)</f>
        <v>IBEW</v>
      </c>
      <c r="D2137" s="61">
        <f t="shared" si="266"/>
        <v>6.875E-3</v>
      </c>
      <c r="E2137" s="351">
        <f>'Employee Salary Payroll Tax '!N2139</f>
        <v>253100.9</v>
      </c>
      <c r="F2137" s="351">
        <f t="shared" si="267"/>
        <v>254840.96868749999</v>
      </c>
      <c r="G2137" s="352"/>
      <c r="H2137" s="351">
        <f t="shared" si="271"/>
        <v>0</v>
      </c>
      <c r="I2137" s="351">
        <f t="shared" si="268"/>
        <v>1740.0686874999956</v>
      </c>
      <c r="J2137" s="351">
        <f t="shared" si="269"/>
        <v>0</v>
      </c>
      <c r="K2137" s="635">
        <f>SUM('Employee Salary Payroll Tax '!I2139:K2139)</f>
        <v>207535.1</v>
      </c>
      <c r="L2137" s="635">
        <f>'Employee Salary Payroll Tax '!H2139</f>
        <v>0</v>
      </c>
      <c r="M2137" s="293">
        <f t="shared" si="272"/>
        <v>45565.799999999988</v>
      </c>
      <c r="N2137" s="359">
        <f t="shared" si="270"/>
        <v>0</v>
      </c>
      <c r="O2137" s="331"/>
      <c r="P2137" s="61"/>
      <c r="Q2137" s="294"/>
      <c r="R2137" s="292"/>
      <c r="S2137" s="291"/>
    </row>
    <row r="2138" spans="1:19" ht="14.4">
      <c r="A2138" s="36">
        <f t="shared" si="265"/>
        <v>815</v>
      </c>
      <c r="B2138" s="526"/>
      <c r="C2138" s="36" t="str">
        <f>VLOOKUP('Employee Salary Payroll Tax '!B2140,'Employee Salary Payroll Tax '!$D$1:$E$7,2,FALSE)</f>
        <v>IBEW</v>
      </c>
      <c r="D2138" s="61">
        <f t="shared" si="266"/>
        <v>6.875E-3</v>
      </c>
      <c r="E2138" s="351">
        <f>'Employee Salary Payroll Tax '!N2140</f>
        <v>63815.43</v>
      </c>
      <c r="F2138" s="351">
        <f t="shared" si="267"/>
        <v>64254.16108125</v>
      </c>
      <c r="G2138" s="352"/>
      <c r="H2138" s="351">
        <f t="shared" si="271"/>
        <v>63384.57</v>
      </c>
      <c r="I2138" s="351">
        <f t="shared" si="268"/>
        <v>438.73108124999999</v>
      </c>
      <c r="J2138" s="351">
        <f t="shared" si="269"/>
        <v>27.2013270375</v>
      </c>
      <c r="K2138" s="635">
        <f>SUM('Employee Salary Payroll Tax '!I2140:K2140)</f>
        <v>44328.93</v>
      </c>
      <c r="L2138" s="635">
        <f>'Employee Salary Payroll Tax '!H2140</f>
        <v>0</v>
      </c>
      <c r="M2138" s="293">
        <f t="shared" si="272"/>
        <v>19486.5</v>
      </c>
      <c r="N2138" s="359">
        <f t="shared" si="270"/>
        <v>18.895206412203912</v>
      </c>
      <c r="O2138" s="331"/>
      <c r="P2138" s="61"/>
      <c r="Q2138" s="294"/>
      <c r="R2138" s="292"/>
      <c r="S2138" s="291"/>
    </row>
    <row r="2139" spans="1:19" ht="14.4">
      <c r="A2139" s="36">
        <f t="shared" si="265"/>
        <v>816</v>
      </c>
      <c r="B2139" s="526"/>
      <c r="C2139" s="36" t="str">
        <f>VLOOKUP('Employee Salary Payroll Tax '!B2141,'Employee Salary Payroll Tax '!$D$1:$E$7,2,FALSE)</f>
        <v>IBEW</v>
      </c>
      <c r="D2139" s="61">
        <f t="shared" si="266"/>
        <v>6.875E-3</v>
      </c>
      <c r="E2139" s="351">
        <f>'Employee Salary Payroll Tax '!N2141</f>
        <v>47500.05</v>
      </c>
      <c r="F2139" s="351">
        <f t="shared" si="267"/>
        <v>47826.612843750001</v>
      </c>
      <c r="G2139" s="352"/>
      <c r="H2139" s="351">
        <f t="shared" si="271"/>
        <v>79699.95</v>
      </c>
      <c r="I2139" s="351">
        <f t="shared" si="268"/>
        <v>326.56284374999814</v>
      </c>
      <c r="J2139" s="351">
        <f t="shared" si="269"/>
        <v>20.246896312499885</v>
      </c>
      <c r="K2139" s="635">
        <f>SUM('Employee Salary Payroll Tax '!I2141:K2141)</f>
        <v>1569.36</v>
      </c>
      <c r="L2139" s="635">
        <f>'Employee Salary Payroll Tax '!H2141</f>
        <v>0</v>
      </c>
      <c r="M2139" s="293">
        <f t="shared" si="272"/>
        <v>45930.69</v>
      </c>
      <c r="N2139" s="359">
        <f t="shared" si="270"/>
        <v>0.66893969998591318</v>
      </c>
      <c r="O2139" s="331"/>
      <c r="P2139" s="61"/>
      <c r="Q2139" s="294"/>
      <c r="R2139" s="292"/>
      <c r="S2139" s="291"/>
    </row>
    <row r="2140" spans="1:19" ht="14.4">
      <c r="A2140" s="36">
        <f t="shared" si="265"/>
        <v>817</v>
      </c>
      <c r="B2140" s="526"/>
      <c r="C2140" s="36" t="str">
        <f>VLOOKUP('Employee Salary Payroll Tax '!B2142,'Employee Salary Payroll Tax '!$D$1:$E$7,2,FALSE)</f>
        <v>NonUnion</v>
      </c>
      <c r="D2140" s="61">
        <f t="shared" si="266"/>
        <v>2.98E-2</v>
      </c>
      <c r="E2140" s="351">
        <f>'Employee Salary Payroll Tax '!N2142</f>
        <v>29988.44</v>
      </c>
      <c r="F2140" s="351">
        <f t="shared" si="267"/>
        <v>30882.095512</v>
      </c>
      <c r="G2140" s="352"/>
      <c r="H2140" s="351">
        <f t="shared" si="271"/>
        <v>97211.56</v>
      </c>
      <c r="I2140" s="351">
        <f t="shared" si="268"/>
        <v>893.65551200000118</v>
      </c>
      <c r="J2140" s="351">
        <f t="shared" si="269"/>
        <v>55.406641744000076</v>
      </c>
      <c r="K2140" s="635">
        <f>SUM('Employee Salary Payroll Tax '!I2142:K2142)</f>
        <v>1685.54</v>
      </c>
      <c r="L2140" s="635">
        <f>'Employee Salary Payroll Tax '!H2142</f>
        <v>233.41</v>
      </c>
      <c r="M2140" s="293">
        <f t="shared" si="272"/>
        <v>28069.489999999998</v>
      </c>
      <c r="N2140" s="359">
        <f t="shared" si="270"/>
        <v>3.1142037038961576</v>
      </c>
      <c r="O2140" s="331"/>
      <c r="P2140" s="61"/>
      <c r="Q2140" s="294"/>
      <c r="R2140" s="292"/>
      <c r="S2140" s="291"/>
    </row>
    <row r="2141" spans="1:19" ht="14.4">
      <c r="A2141" s="36">
        <f t="shared" si="265"/>
        <v>818</v>
      </c>
      <c r="B2141" s="526"/>
      <c r="C2141" s="36" t="str">
        <f>VLOOKUP('Employee Salary Payroll Tax '!B2143,'Employee Salary Payroll Tax '!$D$1:$E$7,2,FALSE)</f>
        <v>NonUnion</v>
      </c>
      <c r="D2141" s="61">
        <f t="shared" si="266"/>
        <v>2.98E-2</v>
      </c>
      <c r="E2141" s="351">
        <f>'Employee Salary Payroll Tax '!N2143</f>
        <v>40930.25</v>
      </c>
      <c r="F2141" s="351">
        <f t="shared" si="267"/>
        <v>42149.971450000005</v>
      </c>
      <c r="G2141" s="352"/>
      <c r="H2141" s="351">
        <f t="shared" si="271"/>
        <v>86269.75</v>
      </c>
      <c r="I2141" s="351">
        <f t="shared" si="268"/>
        <v>1219.7214500000046</v>
      </c>
      <c r="J2141" s="351">
        <f t="shared" si="269"/>
        <v>75.62272990000028</v>
      </c>
      <c r="K2141" s="635">
        <f>SUM('Employee Salary Payroll Tax '!I2143:K2143)</f>
        <v>-94.38000000000001</v>
      </c>
      <c r="L2141" s="635">
        <f>'Employee Salary Payroll Tax '!H2143</f>
        <v>0.22</v>
      </c>
      <c r="M2141" s="293">
        <f t="shared" si="272"/>
        <v>41024.409999999996</v>
      </c>
      <c r="N2141" s="359">
        <f t="shared" si="270"/>
        <v>-0.17437648799574035</v>
      </c>
      <c r="O2141" s="331"/>
      <c r="P2141" s="61"/>
      <c r="Q2141" s="294"/>
      <c r="R2141" s="292"/>
      <c r="S2141" s="291"/>
    </row>
    <row r="2142" spans="1:19" ht="14.4">
      <c r="A2142" s="36">
        <f t="shared" si="265"/>
        <v>819</v>
      </c>
      <c r="B2142" s="526"/>
      <c r="C2142" s="36" t="str">
        <f>VLOOKUP('Employee Salary Payroll Tax '!B2144,'Employee Salary Payroll Tax '!$D$1:$E$7,2,FALSE)</f>
        <v>NonUnion</v>
      </c>
      <c r="D2142" s="61">
        <f t="shared" si="266"/>
        <v>2.98E-2</v>
      </c>
      <c r="E2142" s="351">
        <f>'Employee Salary Payroll Tax '!N2144</f>
        <v>44191.29</v>
      </c>
      <c r="F2142" s="351">
        <f t="shared" si="267"/>
        <v>45508.190442000006</v>
      </c>
      <c r="G2142" s="352"/>
      <c r="H2142" s="351">
        <f t="shared" si="271"/>
        <v>83008.709999999992</v>
      </c>
      <c r="I2142" s="351">
        <f t="shared" si="268"/>
        <v>1316.9004420000056</v>
      </c>
      <c r="J2142" s="351">
        <f t="shared" si="269"/>
        <v>81.647827404000338</v>
      </c>
      <c r="K2142" s="635">
        <f>SUM('Employee Salary Payroll Tax '!I2144:K2144)</f>
        <v>44191.29</v>
      </c>
      <c r="L2142" s="635">
        <f>'Employee Salary Payroll Tax '!H2144</f>
        <v>0</v>
      </c>
      <c r="M2142" s="293">
        <f t="shared" si="272"/>
        <v>0</v>
      </c>
      <c r="N2142" s="359">
        <f t="shared" si="270"/>
        <v>81.647827402152743</v>
      </c>
      <c r="O2142" s="331"/>
      <c r="P2142" s="61"/>
      <c r="Q2142" s="294"/>
      <c r="R2142" s="292"/>
      <c r="S2142" s="291"/>
    </row>
    <row r="2143" spans="1:19" ht="14.4">
      <c r="A2143" s="36">
        <f t="shared" si="265"/>
        <v>820</v>
      </c>
      <c r="B2143" s="526"/>
      <c r="C2143" s="36" t="str">
        <f>VLOOKUP('Employee Salary Payroll Tax '!B2145,'Employee Salary Payroll Tax '!$D$1:$E$7,2,FALSE)</f>
        <v>NonUnion</v>
      </c>
      <c r="D2143" s="61">
        <f t="shared" si="266"/>
        <v>2.98E-2</v>
      </c>
      <c r="E2143" s="351">
        <f>'Employee Salary Payroll Tax '!N2145</f>
        <v>94210.03</v>
      </c>
      <c r="F2143" s="351">
        <f t="shared" si="267"/>
        <v>97017.488894000009</v>
      </c>
      <c r="G2143" s="352"/>
      <c r="H2143" s="351">
        <f t="shared" si="271"/>
        <v>32989.97</v>
      </c>
      <c r="I2143" s="351">
        <f t="shared" si="268"/>
        <v>2807.4588940000103</v>
      </c>
      <c r="J2143" s="351">
        <f t="shared" si="269"/>
        <v>174.06245142800063</v>
      </c>
      <c r="K2143" s="635">
        <f>SUM('Employee Salary Payroll Tax '!I2145:K2145)</f>
        <v>94210.03</v>
      </c>
      <c r="L2143" s="635">
        <f>'Employee Salary Payroll Tax '!H2145</f>
        <v>0</v>
      </c>
      <c r="M2143" s="293">
        <f t="shared" si="272"/>
        <v>0</v>
      </c>
      <c r="N2143" s="359">
        <f t="shared" si="270"/>
        <v>174.06245142615305</v>
      </c>
      <c r="O2143" s="331"/>
      <c r="P2143" s="61"/>
      <c r="Q2143" s="294"/>
      <c r="R2143" s="292"/>
      <c r="S2143" s="291"/>
    </row>
    <row r="2144" spans="1:19" ht="14.4">
      <c r="A2144" s="36">
        <f t="shared" si="265"/>
        <v>821</v>
      </c>
      <c r="B2144" s="526"/>
      <c r="C2144" s="36" t="str">
        <f>VLOOKUP('Employee Salary Payroll Tax '!B2146,'Employee Salary Payroll Tax '!$D$1:$E$7,2,FALSE)</f>
        <v>NonUnion</v>
      </c>
      <c r="D2144" s="61">
        <f t="shared" si="266"/>
        <v>2.98E-2</v>
      </c>
      <c r="E2144" s="351">
        <f>'Employee Salary Payroll Tax '!N2146</f>
        <v>105084.11</v>
      </c>
      <c r="F2144" s="351">
        <f t="shared" si="267"/>
        <v>108215.61647800001</v>
      </c>
      <c r="G2144" s="352"/>
      <c r="H2144" s="351">
        <f t="shared" si="271"/>
        <v>22115.89</v>
      </c>
      <c r="I2144" s="351">
        <f t="shared" si="268"/>
        <v>3131.5064780000102</v>
      </c>
      <c r="J2144" s="351">
        <f t="shared" si="269"/>
        <v>194.15340163600064</v>
      </c>
      <c r="K2144" s="635">
        <f>SUM('Employee Salary Payroll Tax '!I2146:K2146)</f>
        <v>65139.59</v>
      </c>
      <c r="L2144" s="635">
        <f>'Employee Salary Payroll Tax '!H2146</f>
        <v>0</v>
      </c>
      <c r="M2144" s="293">
        <f t="shared" si="272"/>
        <v>39944.520000000004</v>
      </c>
      <c r="N2144" s="359">
        <f t="shared" si="270"/>
        <v>120.3519064828551</v>
      </c>
      <c r="O2144" s="331"/>
      <c r="P2144" s="61"/>
      <c r="Q2144" s="294"/>
      <c r="R2144" s="292"/>
      <c r="S2144" s="291"/>
    </row>
    <row r="2145" spans="1:19" ht="14.4">
      <c r="A2145" s="36">
        <f t="shared" si="265"/>
        <v>822</v>
      </c>
      <c r="B2145" s="526"/>
      <c r="C2145" s="36" t="str">
        <f>VLOOKUP('Employee Salary Payroll Tax '!B2147,'Employee Salary Payroll Tax '!$D$1:$E$7,2,FALSE)</f>
        <v>IBEW</v>
      </c>
      <c r="D2145" s="61">
        <f t="shared" si="266"/>
        <v>6.875E-3</v>
      </c>
      <c r="E2145" s="351">
        <f>'Employee Salary Payroll Tax '!N2147</f>
        <v>31057.14</v>
      </c>
      <c r="F2145" s="351">
        <f t="shared" si="267"/>
        <v>31270.657837499999</v>
      </c>
      <c r="G2145" s="352"/>
      <c r="H2145" s="351">
        <f t="shared" si="271"/>
        <v>96142.86</v>
      </c>
      <c r="I2145" s="351">
        <f t="shared" si="268"/>
        <v>213.51783749999959</v>
      </c>
      <c r="J2145" s="351">
        <f t="shared" si="269"/>
        <v>13.238105924999974</v>
      </c>
      <c r="K2145" s="635">
        <f>SUM('Employee Salary Payroll Tax '!I2147:K2147)</f>
        <v>31057.14</v>
      </c>
      <c r="L2145" s="635">
        <f>'Employee Salary Payroll Tax '!H2147</f>
        <v>0</v>
      </c>
      <c r="M2145" s="293">
        <f t="shared" si="272"/>
        <v>0</v>
      </c>
      <c r="N2145" s="359">
        <f t="shared" si="270"/>
        <v>13.238105924573725</v>
      </c>
      <c r="O2145" s="331"/>
      <c r="P2145" s="61"/>
      <c r="Q2145" s="294"/>
      <c r="R2145" s="292"/>
      <c r="S2145" s="291"/>
    </row>
    <row r="2146" spans="1:19" ht="14.4">
      <c r="A2146" s="36">
        <f t="shared" si="265"/>
        <v>823</v>
      </c>
      <c r="B2146" s="526"/>
      <c r="C2146" s="36" t="str">
        <f>VLOOKUP('Employee Salary Payroll Tax '!B2148,'Employee Salary Payroll Tax '!$D$1:$E$7,2,FALSE)</f>
        <v>NonUnion</v>
      </c>
      <c r="D2146" s="61">
        <f t="shared" si="266"/>
        <v>2.98E-2</v>
      </c>
      <c r="E2146" s="351">
        <f>'Employee Salary Payroll Tax '!N2148</f>
        <v>6999.48</v>
      </c>
      <c r="F2146" s="351">
        <f t="shared" si="267"/>
        <v>7208.0645039999999</v>
      </c>
      <c r="G2146" s="352"/>
      <c r="H2146" s="351">
        <f t="shared" si="271"/>
        <v>120200.52</v>
      </c>
      <c r="I2146" s="351">
        <f t="shared" si="268"/>
        <v>208.58450400000038</v>
      </c>
      <c r="J2146" s="351">
        <f t="shared" si="269"/>
        <v>12.932239248000023</v>
      </c>
      <c r="K2146" s="635">
        <f>SUM('Employee Salary Payroll Tax '!I2148:K2148)</f>
        <v>6999.48</v>
      </c>
      <c r="L2146" s="635">
        <f>'Employee Salary Payroll Tax '!H2148</f>
        <v>0</v>
      </c>
      <c r="M2146" s="293">
        <f t="shared" si="272"/>
        <v>0</v>
      </c>
      <c r="N2146" s="359">
        <f t="shared" si="270"/>
        <v>12.932239246152422</v>
      </c>
      <c r="O2146" s="331"/>
      <c r="P2146" s="61"/>
      <c r="Q2146" s="294"/>
      <c r="R2146" s="292"/>
      <c r="S2146" s="291"/>
    </row>
    <row r="2147" spans="1:19" ht="14.4">
      <c r="A2147" s="36">
        <f t="shared" si="265"/>
        <v>824</v>
      </c>
      <c r="B2147" s="526"/>
      <c r="C2147" s="36" t="str">
        <f>VLOOKUP('Employee Salary Payroll Tax '!B2149,'Employee Salary Payroll Tax '!$D$1:$E$7,2,FALSE)</f>
        <v>NonUnion</v>
      </c>
      <c r="D2147" s="61">
        <f t="shared" si="266"/>
        <v>2.98E-2</v>
      </c>
      <c r="E2147" s="351">
        <f>'Employee Salary Payroll Tax '!N2149</f>
        <v>94531.57</v>
      </c>
      <c r="F2147" s="351">
        <f t="shared" si="267"/>
        <v>97348.610786000005</v>
      </c>
      <c r="G2147" s="352"/>
      <c r="H2147" s="351">
        <f t="shared" si="271"/>
        <v>32668.429999999993</v>
      </c>
      <c r="I2147" s="351">
        <f t="shared" si="268"/>
        <v>2817.0407859999978</v>
      </c>
      <c r="J2147" s="351">
        <f t="shared" si="269"/>
        <v>174.65652873199986</v>
      </c>
      <c r="K2147" s="635">
        <f>SUM('Employee Salary Payroll Tax '!I2149:K2149)</f>
        <v>94531.569999999992</v>
      </c>
      <c r="L2147" s="635">
        <f>'Employee Salary Payroll Tax '!H2149</f>
        <v>0</v>
      </c>
      <c r="M2147" s="293">
        <f t="shared" si="272"/>
        <v>1.4551915228366852E-11</v>
      </c>
      <c r="N2147" s="359">
        <f t="shared" si="270"/>
        <v>174.65652873015225</v>
      </c>
      <c r="O2147" s="331"/>
      <c r="P2147" s="61"/>
      <c r="Q2147" s="294"/>
      <c r="R2147" s="292"/>
      <c r="S2147" s="291"/>
    </row>
    <row r="2148" spans="1:19" ht="14.4">
      <c r="A2148" s="36">
        <f t="shared" si="265"/>
        <v>825</v>
      </c>
      <c r="B2148" s="526"/>
      <c r="C2148" s="36" t="str">
        <f>VLOOKUP('Employee Salary Payroll Tax '!B2150,'Employee Salary Payroll Tax '!$D$1:$E$7,2,FALSE)</f>
        <v>NonUnion</v>
      </c>
      <c r="D2148" s="61">
        <f t="shared" si="266"/>
        <v>2.98E-2</v>
      </c>
      <c r="E2148" s="351">
        <f>'Employee Salary Payroll Tax '!N2150</f>
        <v>60621.84</v>
      </c>
      <c r="F2148" s="351">
        <f t="shared" si="267"/>
        <v>62428.370832000001</v>
      </c>
      <c r="G2148" s="352"/>
      <c r="H2148" s="351">
        <f t="shared" si="271"/>
        <v>66578.16</v>
      </c>
      <c r="I2148" s="351">
        <f t="shared" si="268"/>
        <v>1806.530832000004</v>
      </c>
      <c r="J2148" s="351">
        <f t="shared" si="269"/>
        <v>112.00491158400025</v>
      </c>
      <c r="K2148" s="635">
        <f>SUM('Employee Salary Payroll Tax '!I2150:K2150)</f>
        <v>-1460.75</v>
      </c>
      <c r="L2148" s="635">
        <f>'Employee Salary Payroll Tax '!H2150</f>
        <v>-227.65</v>
      </c>
      <c r="M2148" s="293">
        <f t="shared" si="272"/>
        <v>62310.239999999998</v>
      </c>
      <c r="N2148" s="359">
        <f t="shared" si="270"/>
        <v>-2.6988816999554865</v>
      </c>
      <c r="O2148" s="331"/>
      <c r="P2148" s="61"/>
      <c r="Q2148" s="294"/>
      <c r="R2148" s="292"/>
      <c r="S2148" s="291"/>
    </row>
    <row r="2149" spans="1:19" ht="14.4">
      <c r="A2149" s="36">
        <f t="shared" si="265"/>
        <v>826</v>
      </c>
      <c r="B2149" s="526"/>
      <c r="C2149" s="36" t="str">
        <f>VLOOKUP('Employee Salary Payroll Tax '!B2151,'Employee Salary Payroll Tax '!$D$1:$E$7,2,FALSE)</f>
        <v>NonUnion</v>
      </c>
      <c r="D2149" s="61">
        <f t="shared" si="266"/>
        <v>2.98E-2</v>
      </c>
      <c r="E2149" s="351">
        <f>'Employee Salary Payroll Tax '!N2151</f>
        <v>63710.45</v>
      </c>
      <c r="F2149" s="351">
        <f t="shared" si="267"/>
        <v>65609.021410000001</v>
      </c>
      <c r="G2149" s="352"/>
      <c r="H2149" s="351">
        <f t="shared" si="271"/>
        <v>63489.55</v>
      </c>
      <c r="I2149" s="351">
        <f t="shared" si="268"/>
        <v>1898.5714100000041</v>
      </c>
      <c r="J2149" s="351">
        <f t="shared" si="269"/>
        <v>117.71142742000025</v>
      </c>
      <c r="K2149" s="635">
        <f>SUM('Employee Salary Payroll Tax '!I2151:K2151)</f>
        <v>3278.14</v>
      </c>
      <c r="L2149" s="635">
        <f>'Employee Salary Payroll Tax '!H2151</f>
        <v>0</v>
      </c>
      <c r="M2149" s="293">
        <f t="shared" si="272"/>
        <v>60432.31</v>
      </c>
      <c r="N2149" s="359">
        <f t="shared" si="270"/>
        <v>6.0566914639049472</v>
      </c>
      <c r="O2149" s="331"/>
      <c r="P2149" s="61"/>
      <c r="Q2149" s="294"/>
      <c r="R2149" s="292"/>
      <c r="S2149" s="291"/>
    </row>
    <row r="2150" spans="1:19" ht="14.4">
      <c r="A2150" s="36">
        <f t="shared" si="265"/>
        <v>827</v>
      </c>
      <c r="B2150" s="526"/>
      <c r="C2150" s="36" t="str">
        <f>VLOOKUP('Employee Salary Payroll Tax '!B2152,'Employee Salary Payroll Tax '!$D$1:$E$7,2,FALSE)</f>
        <v>UA</v>
      </c>
      <c r="D2150" s="61">
        <f t="shared" si="266"/>
        <v>0.03</v>
      </c>
      <c r="E2150" s="351">
        <f>'Employee Salary Payroll Tax '!N2152</f>
        <v>79702.039999999994</v>
      </c>
      <c r="F2150" s="351">
        <f t="shared" si="267"/>
        <v>82093.10119999999</v>
      </c>
      <c r="G2150" s="352"/>
      <c r="H2150" s="351">
        <f t="shared" si="271"/>
        <v>47497.960000000006</v>
      </c>
      <c r="I2150" s="351">
        <f t="shared" si="268"/>
        <v>2391.0611999999965</v>
      </c>
      <c r="J2150" s="351">
        <f t="shared" si="269"/>
        <v>148.24579439999977</v>
      </c>
      <c r="K2150" s="635">
        <f>SUM('Employee Salary Payroll Tax '!I2152:K2152)</f>
        <v>54377.979999999996</v>
      </c>
      <c r="L2150" s="635">
        <f>'Employee Salary Payroll Tax '!H2152</f>
        <v>0</v>
      </c>
      <c r="M2150" s="293">
        <f t="shared" si="272"/>
        <v>25324.059999999998</v>
      </c>
      <c r="N2150" s="359">
        <f t="shared" si="270"/>
        <v>101.14304279873083</v>
      </c>
      <c r="O2150" s="331"/>
      <c r="P2150" s="61"/>
      <c r="Q2150" s="294"/>
      <c r="R2150" s="292"/>
      <c r="S2150" s="291"/>
    </row>
    <row r="2151" spans="1:19" ht="14.4">
      <c r="A2151" s="36">
        <f t="shared" si="265"/>
        <v>828</v>
      </c>
      <c r="B2151" s="526"/>
      <c r="C2151" s="36" t="str">
        <f>VLOOKUP('Employee Salary Payroll Tax '!B2153,'Employee Salary Payroll Tax '!$D$1:$E$7,2,FALSE)</f>
        <v>NonUnion</v>
      </c>
      <c r="D2151" s="61">
        <f t="shared" si="266"/>
        <v>2.98E-2</v>
      </c>
      <c r="E2151" s="351">
        <f>'Employee Salary Payroll Tax '!N2153</f>
        <v>68979.81</v>
      </c>
      <c r="F2151" s="351">
        <f t="shared" si="267"/>
        <v>71035.408337999994</v>
      </c>
      <c r="G2151" s="352"/>
      <c r="H2151" s="351">
        <f t="shared" si="271"/>
        <v>58220.19</v>
      </c>
      <c r="I2151" s="351">
        <f t="shared" si="268"/>
        <v>2055.5983379999961</v>
      </c>
      <c r="J2151" s="351">
        <f t="shared" si="269"/>
        <v>127.44709695599975</v>
      </c>
      <c r="K2151" s="635">
        <f>SUM('Employee Salary Payroll Tax '!I2153:K2153)</f>
        <v>1031.52</v>
      </c>
      <c r="L2151" s="635">
        <f>'Employee Salary Payroll Tax '!H2153</f>
        <v>0</v>
      </c>
      <c r="M2151" s="293">
        <f t="shared" si="272"/>
        <v>67948.289999999994</v>
      </c>
      <c r="N2151" s="359">
        <f t="shared" si="270"/>
        <v>1.9058363519723676</v>
      </c>
      <c r="O2151" s="331"/>
      <c r="P2151" s="61"/>
      <c r="Q2151" s="294"/>
      <c r="R2151" s="292"/>
      <c r="S2151" s="291"/>
    </row>
    <row r="2152" spans="1:19" ht="14.4">
      <c r="A2152" s="36">
        <f t="shared" si="265"/>
        <v>829</v>
      </c>
      <c r="B2152" s="526"/>
      <c r="C2152" s="36" t="str">
        <f>VLOOKUP('Employee Salary Payroll Tax '!B2154,'Employee Salary Payroll Tax '!$D$1:$E$7,2,FALSE)</f>
        <v>UA</v>
      </c>
      <c r="D2152" s="61">
        <f t="shared" si="266"/>
        <v>0.03</v>
      </c>
      <c r="E2152" s="351">
        <f>'Employee Salary Payroll Tax '!N2154</f>
        <v>85247.72</v>
      </c>
      <c r="F2152" s="351">
        <f t="shared" si="267"/>
        <v>87805.151599999997</v>
      </c>
      <c r="G2152" s="352"/>
      <c r="H2152" s="351">
        <f t="shared" si="271"/>
        <v>41952.28</v>
      </c>
      <c r="I2152" s="351">
        <f t="shared" si="268"/>
        <v>2557.4315999999963</v>
      </c>
      <c r="J2152" s="351">
        <f t="shared" si="269"/>
        <v>158.56075919999978</v>
      </c>
      <c r="K2152" s="635">
        <f>SUM('Employee Salary Payroll Tax '!I2154:K2154)</f>
        <v>72856.44</v>
      </c>
      <c r="L2152" s="635">
        <f>'Employee Salary Payroll Tax '!H2154</f>
        <v>0</v>
      </c>
      <c r="M2152" s="293">
        <f t="shared" si="272"/>
        <v>12391.279999999999</v>
      </c>
      <c r="N2152" s="359">
        <f t="shared" si="270"/>
        <v>135.51297839841018</v>
      </c>
      <c r="O2152" s="331"/>
      <c r="P2152" s="61"/>
      <c r="Q2152" s="294"/>
      <c r="R2152" s="292"/>
      <c r="S2152" s="291"/>
    </row>
    <row r="2153" spans="1:19" ht="14.4">
      <c r="A2153" s="36">
        <f t="shared" si="265"/>
        <v>830</v>
      </c>
      <c r="B2153" s="526"/>
      <c r="C2153" s="36" t="str">
        <f>VLOOKUP('Employee Salary Payroll Tax '!B2155,'Employee Salary Payroll Tax '!$D$1:$E$7,2,FALSE)</f>
        <v>NonUnion</v>
      </c>
      <c r="D2153" s="61">
        <f t="shared" si="266"/>
        <v>2.98E-2</v>
      </c>
      <c r="E2153" s="351">
        <f>'Employee Salary Payroll Tax '!N2155</f>
        <v>42754.59</v>
      </c>
      <c r="F2153" s="351">
        <f t="shared" si="267"/>
        <v>44028.676781999995</v>
      </c>
      <c r="G2153" s="352"/>
      <c r="H2153" s="351">
        <f t="shared" si="271"/>
        <v>84445.41</v>
      </c>
      <c r="I2153" s="351">
        <f t="shared" si="268"/>
        <v>1274.0867819999985</v>
      </c>
      <c r="J2153" s="351">
        <f t="shared" si="269"/>
        <v>78.9933804839999</v>
      </c>
      <c r="K2153" s="635">
        <f>SUM('Employee Salary Payroll Tax '!I2155:K2155)</f>
        <v>35589.14</v>
      </c>
      <c r="L2153" s="635">
        <f>'Employee Salary Payroll Tax '!H2155</f>
        <v>974.21</v>
      </c>
      <c r="M2153" s="293">
        <f t="shared" si="272"/>
        <v>6191.2399999999971</v>
      </c>
      <c r="N2153" s="359">
        <f t="shared" si="270"/>
        <v>65.75449506246197</v>
      </c>
      <c r="O2153" s="331"/>
      <c r="P2153" s="61"/>
      <c r="Q2153" s="294"/>
      <c r="R2153" s="292"/>
      <c r="S2153" s="291"/>
    </row>
    <row r="2154" spans="1:19" ht="14.4">
      <c r="A2154" s="36">
        <f t="shared" si="265"/>
        <v>831</v>
      </c>
      <c r="B2154" s="526"/>
      <c r="C2154" s="36" t="str">
        <f>VLOOKUP('Employee Salary Payroll Tax '!B2156,'Employee Salary Payroll Tax '!$D$1:$E$7,2,FALSE)</f>
        <v>NonUnion</v>
      </c>
      <c r="D2154" s="61">
        <f t="shared" si="266"/>
        <v>2.98E-2</v>
      </c>
      <c r="E2154" s="351">
        <f>'Employee Salary Payroll Tax '!N2156</f>
        <v>70718.33</v>
      </c>
      <c r="F2154" s="351">
        <f t="shared" si="267"/>
        <v>72825.736234000011</v>
      </c>
      <c r="G2154" s="352"/>
      <c r="H2154" s="351">
        <f t="shared" si="271"/>
        <v>56481.67</v>
      </c>
      <c r="I2154" s="351">
        <f t="shared" si="268"/>
        <v>2107.4062340000091</v>
      </c>
      <c r="J2154" s="351">
        <f t="shared" si="269"/>
        <v>130.65918650800057</v>
      </c>
      <c r="K2154" s="635">
        <f>SUM('Employee Salary Payroll Tax '!I2156:K2156)</f>
        <v>517.65000000000009</v>
      </c>
      <c r="L2154" s="635">
        <f>'Employee Salary Payroll Tax '!H2156</f>
        <v>0</v>
      </c>
      <c r="M2154" s="293">
        <f t="shared" si="272"/>
        <v>70200.680000000008</v>
      </c>
      <c r="N2154" s="359">
        <f t="shared" si="270"/>
        <v>0.95641013998648028</v>
      </c>
      <c r="O2154" s="331"/>
      <c r="P2154" s="61"/>
      <c r="Q2154" s="294"/>
      <c r="R2154" s="292"/>
      <c r="S2154" s="291"/>
    </row>
    <row r="2155" spans="1:19" ht="14.4">
      <c r="A2155" s="36">
        <f t="shared" si="265"/>
        <v>832</v>
      </c>
      <c r="B2155" s="526"/>
      <c r="C2155" s="36" t="str">
        <f>VLOOKUP('Employee Salary Payroll Tax '!B2157,'Employee Salary Payroll Tax '!$D$1:$E$7,2,FALSE)</f>
        <v>NonUnion</v>
      </c>
      <c r="D2155" s="61">
        <f t="shared" si="266"/>
        <v>2.98E-2</v>
      </c>
      <c r="E2155" s="351">
        <f>'Employee Salary Payroll Tax '!N2157</f>
        <v>48276.12</v>
      </c>
      <c r="F2155" s="351">
        <f t="shared" si="267"/>
        <v>49714.748376000003</v>
      </c>
      <c r="G2155" s="352"/>
      <c r="H2155" s="351">
        <f t="shared" si="271"/>
        <v>78923.88</v>
      </c>
      <c r="I2155" s="351">
        <f t="shared" si="268"/>
        <v>1438.6283760000006</v>
      </c>
      <c r="J2155" s="351">
        <f t="shared" si="269"/>
        <v>89.194959312000037</v>
      </c>
      <c r="K2155" s="635">
        <f>SUM('Employee Salary Payroll Tax '!I2157:K2157)</f>
        <v>48276.12</v>
      </c>
      <c r="L2155" s="635">
        <f>'Employee Salary Payroll Tax '!H2157</f>
        <v>0</v>
      </c>
      <c r="M2155" s="293">
        <f t="shared" si="272"/>
        <v>0</v>
      </c>
      <c r="N2155" s="359">
        <f t="shared" si="270"/>
        <v>89.194959310152441</v>
      </c>
      <c r="O2155" s="331"/>
      <c r="P2155" s="61"/>
      <c r="Q2155" s="294"/>
      <c r="R2155" s="292"/>
      <c r="S2155" s="291"/>
    </row>
    <row r="2156" spans="1:19" ht="14.4">
      <c r="A2156" s="36">
        <f t="shared" si="265"/>
        <v>833</v>
      </c>
      <c r="B2156" s="526"/>
      <c r="C2156" s="36" t="str">
        <f>VLOOKUP('Employee Salary Payroll Tax '!B2158,'Employee Salary Payroll Tax '!$D$1:$E$7,2,FALSE)</f>
        <v>NonUnion</v>
      </c>
      <c r="D2156" s="61">
        <f t="shared" si="266"/>
        <v>2.98E-2</v>
      </c>
      <c r="E2156" s="351">
        <f>'Employee Salary Payroll Tax '!N2158</f>
        <v>85169.46</v>
      </c>
      <c r="F2156" s="351">
        <f t="shared" si="267"/>
        <v>87707.509908000007</v>
      </c>
      <c r="G2156" s="352"/>
      <c r="H2156" s="351">
        <f t="shared" si="271"/>
        <v>42030.539999999994</v>
      </c>
      <c r="I2156" s="351">
        <f t="shared" si="268"/>
        <v>2538.0499080000009</v>
      </c>
      <c r="J2156" s="351">
        <f t="shared" si="269"/>
        <v>157.35909429600005</v>
      </c>
      <c r="K2156" s="635">
        <f>SUM('Employee Salary Payroll Tax '!I2158:K2158)</f>
        <v>55643.72</v>
      </c>
      <c r="L2156" s="635">
        <f>'Employee Salary Payroll Tax '!H2158</f>
        <v>940.19</v>
      </c>
      <c r="M2156" s="293">
        <f t="shared" si="272"/>
        <v>28585.550000000007</v>
      </c>
      <c r="N2156" s="359">
        <f t="shared" si="270"/>
        <v>102.80733707079294</v>
      </c>
      <c r="O2156" s="331"/>
      <c r="P2156" s="61"/>
      <c r="Q2156" s="294"/>
      <c r="R2156" s="292"/>
      <c r="S2156" s="291"/>
    </row>
    <row r="2157" spans="1:19" ht="14.4">
      <c r="A2157" s="36">
        <f t="shared" ref="A2157:A2220" si="273">+A2156+1</f>
        <v>834</v>
      </c>
      <c r="B2157" s="526"/>
      <c r="C2157" s="36" t="str">
        <f>VLOOKUP('Employee Salary Payroll Tax '!B2159,'Employee Salary Payroll Tax '!$D$1:$E$7,2,FALSE)</f>
        <v>UA</v>
      </c>
      <c r="D2157" s="61">
        <f t="shared" si="266"/>
        <v>0.03</v>
      </c>
      <c r="E2157" s="351">
        <f>'Employee Salary Payroll Tax '!N2159</f>
        <v>68132.45</v>
      </c>
      <c r="F2157" s="351">
        <f t="shared" si="267"/>
        <v>70176.423500000004</v>
      </c>
      <c r="G2157" s="352"/>
      <c r="H2157" s="351">
        <f t="shared" si="271"/>
        <v>59067.55</v>
      </c>
      <c r="I2157" s="351">
        <f t="shared" si="268"/>
        <v>2043.9735000000073</v>
      </c>
      <c r="J2157" s="351">
        <f t="shared" si="269"/>
        <v>126.72635700000045</v>
      </c>
      <c r="K2157" s="635">
        <f>SUM('Employee Salary Payroll Tax '!I2159:K2159)</f>
        <v>63603.34</v>
      </c>
      <c r="L2157" s="635">
        <f>'Employee Salary Payroll Tax '!H2159</f>
        <v>0</v>
      </c>
      <c r="M2157" s="293">
        <f t="shared" si="272"/>
        <v>4529.1100000000006</v>
      </c>
      <c r="N2157" s="359">
        <f t="shared" si="270"/>
        <v>118.30221239826407</v>
      </c>
      <c r="O2157" s="331"/>
      <c r="P2157" s="61"/>
      <c r="Q2157" s="294"/>
      <c r="R2157" s="292"/>
      <c r="S2157" s="291"/>
    </row>
    <row r="2158" spans="1:19" ht="14.4">
      <c r="A2158" s="36">
        <f t="shared" si="273"/>
        <v>835</v>
      </c>
      <c r="B2158" s="526"/>
      <c r="C2158" s="36" t="str">
        <f>VLOOKUP('Employee Salary Payroll Tax '!B2160,'Employee Salary Payroll Tax '!$D$1:$E$7,2,FALSE)</f>
        <v>NonUnion</v>
      </c>
      <c r="D2158" s="61">
        <f t="shared" si="266"/>
        <v>2.98E-2</v>
      </c>
      <c r="E2158" s="351">
        <f>'Employee Salary Payroll Tax '!N2160</f>
        <v>46347.11</v>
      </c>
      <c r="F2158" s="351">
        <f t="shared" si="267"/>
        <v>47728.253878000003</v>
      </c>
      <c r="G2158" s="352"/>
      <c r="H2158" s="351">
        <f t="shared" si="271"/>
        <v>80852.89</v>
      </c>
      <c r="I2158" s="351">
        <f t="shared" si="268"/>
        <v>1381.1438780000026</v>
      </c>
      <c r="J2158" s="351">
        <f t="shared" si="269"/>
        <v>85.630920436000153</v>
      </c>
      <c r="K2158" s="635">
        <f>SUM('Employee Salary Payroll Tax '!I2160:K2160)</f>
        <v>11926.48</v>
      </c>
      <c r="L2158" s="635">
        <f>'Employee Salary Payroll Tax '!H2160</f>
        <v>0</v>
      </c>
      <c r="M2158" s="293">
        <f t="shared" si="272"/>
        <v>34420.630000000005</v>
      </c>
      <c r="N2158" s="359">
        <f t="shared" si="270"/>
        <v>22.035364447524596</v>
      </c>
      <c r="O2158" s="331"/>
      <c r="P2158" s="61"/>
      <c r="Q2158" s="294"/>
      <c r="R2158" s="292"/>
      <c r="S2158" s="291"/>
    </row>
    <row r="2159" spans="1:19" ht="14.4">
      <c r="A2159" s="36">
        <f t="shared" si="273"/>
        <v>836</v>
      </c>
      <c r="B2159" s="526"/>
      <c r="C2159" s="36" t="str">
        <f>VLOOKUP('Employee Salary Payroll Tax '!B2161,'Employee Salary Payroll Tax '!$D$1:$E$7,2,FALSE)</f>
        <v>NonUnion</v>
      </c>
      <c r="D2159" s="61">
        <f t="shared" si="266"/>
        <v>2.98E-2</v>
      </c>
      <c r="E2159" s="351">
        <f>'Employee Salary Payroll Tax '!N2161</f>
        <v>60823.99</v>
      </c>
      <c r="F2159" s="351">
        <f t="shared" si="267"/>
        <v>62636.544902000001</v>
      </c>
      <c r="G2159" s="352"/>
      <c r="H2159" s="351">
        <f t="shared" si="271"/>
        <v>66376.010000000009</v>
      </c>
      <c r="I2159" s="351">
        <f t="shared" si="268"/>
        <v>1812.5549020000035</v>
      </c>
      <c r="J2159" s="351">
        <f t="shared" si="269"/>
        <v>112.37840392400021</v>
      </c>
      <c r="K2159" s="635">
        <f>SUM('Employee Salary Payroll Tax '!I2161:K2161)</f>
        <v>58391.03</v>
      </c>
      <c r="L2159" s="635">
        <f>'Employee Salary Payroll Tax '!H2161</f>
        <v>0</v>
      </c>
      <c r="M2159" s="293">
        <f t="shared" si="272"/>
        <v>2432.9599999999991</v>
      </c>
      <c r="N2159" s="359">
        <f t="shared" si="270"/>
        <v>107.88326702622651</v>
      </c>
      <c r="O2159" s="331"/>
      <c r="P2159" s="61"/>
      <c r="Q2159" s="294"/>
      <c r="R2159" s="292"/>
      <c r="S2159" s="291"/>
    </row>
    <row r="2160" spans="1:19" ht="14.4">
      <c r="A2160" s="36">
        <f t="shared" si="273"/>
        <v>837</v>
      </c>
      <c r="B2160" s="526"/>
      <c r="C2160" s="36" t="str">
        <f>VLOOKUP('Employee Salary Payroll Tax '!B2162,'Employee Salary Payroll Tax '!$D$1:$E$7,2,FALSE)</f>
        <v>IBEW</v>
      </c>
      <c r="D2160" s="61">
        <f t="shared" si="266"/>
        <v>6.875E-3</v>
      </c>
      <c r="E2160" s="351">
        <f>'Employee Salary Payroll Tax '!N2162</f>
        <v>62468.25</v>
      </c>
      <c r="F2160" s="351">
        <f t="shared" si="267"/>
        <v>62897.719218749997</v>
      </c>
      <c r="G2160" s="352"/>
      <c r="H2160" s="351">
        <f t="shared" si="271"/>
        <v>64731.75</v>
      </c>
      <c r="I2160" s="351">
        <f t="shared" si="268"/>
        <v>429.4692187499968</v>
      </c>
      <c r="J2160" s="351">
        <f t="shared" si="269"/>
        <v>26.6270915624998</v>
      </c>
      <c r="K2160" s="635">
        <f>SUM('Employee Salary Payroll Tax '!I2162:K2162)</f>
        <v>59409.97</v>
      </c>
      <c r="L2160" s="635">
        <f>'Employee Salary Payroll Tax '!H2162</f>
        <v>0</v>
      </c>
      <c r="M2160" s="293">
        <f t="shared" si="272"/>
        <v>3058.2799999999988</v>
      </c>
      <c r="N2160" s="359">
        <f t="shared" si="270"/>
        <v>25.323499712094428</v>
      </c>
      <c r="O2160" s="331"/>
      <c r="P2160" s="61"/>
      <c r="Q2160" s="294"/>
      <c r="R2160" s="292"/>
      <c r="S2160" s="291"/>
    </row>
    <row r="2161" spans="1:19" ht="14.4">
      <c r="A2161" s="36">
        <f t="shared" si="273"/>
        <v>838</v>
      </c>
      <c r="B2161" s="526"/>
      <c r="C2161" s="36" t="str">
        <f>VLOOKUP('Employee Salary Payroll Tax '!B2163,'Employee Salary Payroll Tax '!$D$1:$E$7,2,FALSE)</f>
        <v>NonUnion</v>
      </c>
      <c r="D2161" s="61">
        <f t="shared" si="266"/>
        <v>2.98E-2</v>
      </c>
      <c r="E2161" s="351">
        <f>'Employee Salary Payroll Tax '!N2163</f>
        <v>96834.48</v>
      </c>
      <c r="F2161" s="351">
        <f t="shared" si="267"/>
        <v>99720.147504000008</v>
      </c>
      <c r="G2161" s="352"/>
      <c r="H2161" s="351">
        <f t="shared" si="271"/>
        <v>30365.520000000004</v>
      </c>
      <c r="I2161" s="351">
        <f t="shared" si="268"/>
        <v>2885.6675040000118</v>
      </c>
      <c r="J2161" s="351">
        <f t="shared" si="269"/>
        <v>178.91138524800073</v>
      </c>
      <c r="K2161" s="635">
        <f>SUM('Employee Salary Payroll Tax '!I2163:K2163)</f>
        <v>96834.48000000001</v>
      </c>
      <c r="L2161" s="635">
        <f>'Employee Salary Payroll Tax '!H2163</f>
        <v>0</v>
      </c>
      <c r="M2161" s="293">
        <f t="shared" si="272"/>
        <v>-1.4551915228366852E-11</v>
      </c>
      <c r="N2161" s="359">
        <f t="shared" si="270"/>
        <v>178.91138524615317</v>
      </c>
      <c r="O2161" s="331"/>
      <c r="P2161" s="61"/>
      <c r="Q2161" s="294"/>
      <c r="R2161" s="292"/>
      <c r="S2161" s="291"/>
    </row>
    <row r="2162" spans="1:19" ht="14.4">
      <c r="A2162" s="36">
        <f t="shared" si="273"/>
        <v>839</v>
      </c>
      <c r="B2162" s="526"/>
      <c r="C2162" s="36" t="str">
        <f>VLOOKUP('Employee Salary Payroll Tax '!B2164,'Employee Salary Payroll Tax '!$D$1:$E$7,2,FALSE)</f>
        <v>IBEW</v>
      </c>
      <c r="D2162" s="61">
        <f t="shared" si="266"/>
        <v>6.875E-3</v>
      </c>
      <c r="E2162" s="351">
        <f>'Employee Salary Payroll Tax '!N2164</f>
        <v>94566.02</v>
      </c>
      <c r="F2162" s="351">
        <f t="shared" si="267"/>
        <v>95216.161387500004</v>
      </c>
      <c r="G2162" s="352"/>
      <c r="H2162" s="351">
        <f t="shared" si="271"/>
        <v>32633.979999999996</v>
      </c>
      <c r="I2162" s="351">
        <f t="shared" si="268"/>
        <v>650.14138749999984</v>
      </c>
      <c r="J2162" s="351">
        <f t="shared" si="269"/>
        <v>40.30876602499999</v>
      </c>
      <c r="K2162" s="635">
        <f>SUM('Employee Salary Payroll Tax '!I2164:K2164)</f>
        <v>75123.22</v>
      </c>
      <c r="L2162" s="635">
        <f>'Employee Salary Payroll Tax '!H2164</f>
        <v>0</v>
      </c>
      <c r="M2162" s="293">
        <f t="shared" si="272"/>
        <v>19442.800000000003</v>
      </c>
      <c r="N2162" s="359">
        <f t="shared" si="270"/>
        <v>32.021272524661384</v>
      </c>
      <c r="O2162" s="331"/>
      <c r="P2162" s="61"/>
      <c r="Q2162" s="294"/>
      <c r="R2162" s="292"/>
      <c r="S2162" s="291"/>
    </row>
    <row r="2163" spans="1:19" ht="14.4">
      <c r="A2163" s="36">
        <f t="shared" si="273"/>
        <v>840</v>
      </c>
      <c r="B2163" s="526"/>
      <c r="C2163" s="36" t="str">
        <f>VLOOKUP('Employee Salary Payroll Tax '!B2165,'Employee Salary Payroll Tax '!$D$1:$E$7,2,FALSE)</f>
        <v>NonUnion</v>
      </c>
      <c r="D2163" s="61">
        <f t="shared" si="266"/>
        <v>2.98E-2</v>
      </c>
      <c r="E2163" s="351">
        <f>'Employee Salary Payroll Tax '!N2165</f>
        <v>87011.48</v>
      </c>
      <c r="F2163" s="351">
        <f t="shared" si="267"/>
        <v>89604.422103999997</v>
      </c>
      <c r="G2163" s="352"/>
      <c r="H2163" s="351">
        <f t="shared" si="271"/>
        <v>40188.520000000004</v>
      </c>
      <c r="I2163" s="351">
        <f t="shared" si="268"/>
        <v>2592.9421040000016</v>
      </c>
      <c r="J2163" s="351">
        <f t="shared" si="269"/>
        <v>160.76241044800008</v>
      </c>
      <c r="K2163" s="635">
        <f>SUM('Employee Salary Payroll Tax '!I2165:K2165)</f>
        <v>86031.32</v>
      </c>
      <c r="L2163" s="635">
        <f>'Employee Salary Payroll Tax '!H2165</f>
        <v>0</v>
      </c>
      <c r="M2163" s="293">
        <f t="shared" si="272"/>
        <v>980.15999999998894</v>
      </c>
      <c r="N2163" s="359">
        <f t="shared" si="270"/>
        <v>158.95146683017333</v>
      </c>
      <c r="O2163" s="331"/>
      <c r="P2163" s="61"/>
      <c r="Q2163" s="294"/>
      <c r="R2163" s="292"/>
      <c r="S2163" s="291"/>
    </row>
    <row r="2164" spans="1:19" ht="14.4">
      <c r="A2164" s="36">
        <f t="shared" si="273"/>
        <v>841</v>
      </c>
      <c r="B2164" s="526"/>
      <c r="C2164" s="36" t="str">
        <f>VLOOKUP('Employee Salary Payroll Tax '!B2166,'Employee Salary Payroll Tax '!$D$1:$E$7,2,FALSE)</f>
        <v>IBEW</v>
      </c>
      <c r="D2164" s="61">
        <f t="shared" si="266"/>
        <v>6.875E-3</v>
      </c>
      <c r="E2164" s="351">
        <f>'Employee Salary Payroll Tax '!N2166</f>
        <v>49731.37</v>
      </c>
      <c r="F2164" s="351">
        <f t="shared" si="267"/>
        <v>50073.273168749998</v>
      </c>
      <c r="G2164" s="352"/>
      <c r="H2164" s="351">
        <f t="shared" si="271"/>
        <v>77468.63</v>
      </c>
      <c r="I2164" s="351">
        <f t="shared" si="268"/>
        <v>341.90316874999553</v>
      </c>
      <c r="J2164" s="351">
        <f t="shared" si="269"/>
        <v>21.197996462499724</v>
      </c>
      <c r="K2164" s="635">
        <f>SUM('Employee Salary Payroll Tax '!I2166:K2166)</f>
        <v>0</v>
      </c>
      <c r="L2164" s="635">
        <f>'Employee Salary Payroll Tax '!H2166</f>
        <v>0</v>
      </c>
      <c r="M2164" s="293">
        <f t="shared" si="272"/>
        <v>49731.37</v>
      </c>
      <c r="N2164" s="359">
        <f t="shared" si="270"/>
        <v>0</v>
      </c>
      <c r="O2164" s="331"/>
      <c r="P2164" s="61"/>
      <c r="Q2164" s="294"/>
      <c r="R2164" s="292"/>
      <c r="S2164" s="291"/>
    </row>
    <row r="2165" spans="1:19" ht="14.4">
      <c r="A2165" s="36">
        <f t="shared" si="273"/>
        <v>842</v>
      </c>
      <c r="B2165" s="526"/>
      <c r="C2165" s="36" t="str">
        <f>VLOOKUP('Employee Salary Payroll Tax '!B2167,'Employee Salary Payroll Tax '!$D$1:$E$7,2,FALSE)</f>
        <v>NonUnion</v>
      </c>
      <c r="D2165" s="61">
        <f t="shared" si="266"/>
        <v>2.98E-2</v>
      </c>
      <c r="E2165" s="351">
        <f>'Employee Salary Payroll Tax '!N2167</f>
        <v>52018.46</v>
      </c>
      <c r="F2165" s="351">
        <f t="shared" si="267"/>
        <v>53568.610108000001</v>
      </c>
      <c r="G2165" s="352"/>
      <c r="H2165" s="351">
        <f t="shared" si="271"/>
        <v>75181.540000000008</v>
      </c>
      <c r="I2165" s="351">
        <f t="shared" si="268"/>
        <v>1550.1501080000016</v>
      </c>
      <c r="J2165" s="351">
        <f t="shared" si="269"/>
        <v>96.109306696000104</v>
      </c>
      <c r="K2165" s="635">
        <f>SUM('Employee Salary Payroll Tax '!I2167:K2167)</f>
        <v>4781.6099999999997</v>
      </c>
      <c r="L2165" s="635">
        <f>'Employee Salary Payroll Tax '!H2167</f>
        <v>0</v>
      </c>
      <c r="M2165" s="293">
        <f t="shared" si="272"/>
        <v>47236.85</v>
      </c>
      <c r="N2165" s="359">
        <f t="shared" si="270"/>
        <v>8.8345026358301748</v>
      </c>
      <c r="O2165" s="331"/>
      <c r="P2165" s="61"/>
      <c r="Q2165" s="294"/>
      <c r="R2165" s="292"/>
      <c r="S2165" s="291"/>
    </row>
    <row r="2166" spans="1:19" ht="14.4">
      <c r="A2166" s="36">
        <f t="shared" si="273"/>
        <v>843</v>
      </c>
      <c r="B2166" s="526"/>
      <c r="C2166" s="36" t="str">
        <f>VLOOKUP('Employee Salary Payroll Tax '!B2168,'Employee Salary Payroll Tax '!$D$1:$E$7,2,FALSE)</f>
        <v>NonUnion</v>
      </c>
      <c r="D2166" s="61">
        <f t="shared" si="266"/>
        <v>2.98E-2</v>
      </c>
      <c r="E2166" s="351">
        <f>'Employee Salary Payroll Tax '!N2168</f>
        <v>3953.74</v>
      </c>
      <c r="F2166" s="351">
        <f t="shared" si="267"/>
        <v>4071.5614519999999</v>
      </c>
      <c r="G2166" s="352"/>
      <c r="H2166" s="351">
        <f t="shared" si="271"/>
        <v>123246.26</v>
      </c>
      <c r="I2166" s="351">
        <f t="shared" si="268"/>
        <v>117.82145200000014</v>
      </c>
      <c r="J2166" s="351">
        <f t="shared" si="269"/>
        <v>7.3049300240000088</v>
      </c>
      <c r="K2166" s="635">
        <f>SUM('Employee Salary Payroll Tax '!I2168:K2168)</f>
        <v>1881.98</v>
      </c>
      <c r="L2166" s="635">
        <f>'Employee Salary Payroll Tax '!H2168</f>
        <v>0</v>
      </c>
      <c r="M2166" s="293">
        <f t="shared" si="272"/>
        <v>2071.7599999999998</v>
      </c>
      <c r="N2166" s="359">
        <f t="shared" si="270"/>
        <v>3.477146247120547</v>
      </c>
      <c r="O2166" s="331"/>
      <c r="P2166" s="61"/>
      <c r="Q2166" s="294"/>
      <c r="R2166" s="292"/>
      <c r="S2166" s="291"/>
    </row>
    <row r="2167" spans="1:19" ht="14.4">
      <c r="A2167" s="36">
        <f t="shared" si="273"/>
        <v>844</v>
      </c>
      <c r="B2167" s="526"/>
      <c r="C2167" s="36" t="str">
        <f>VLOOKUP('Employee Salary Payroll Tax '!B2169,'Employee Salary Payroll Tax '!$D$1:$E$7,2,FALSE)</f>
        <v>NonUnion</v>
      </c>
      <c r="D2167" s="61">
        <f t="shared" si="266"/>
        <v>2.98E-2</v>
      </c>
      <c r="E2167" s="351">
        <f>'Employee Salary Payroll Tax '!N2169</f>
        <v>71236.289999999994</v>
      </c>
      <c r="F2167" s="351">
        <f t="shared" si="267"/>
        <v>73359.131441999998</v>
      </c>
      <c r="G2167" s="352"/>
      <c r="H2167" s="351">
        <f t="shared" si="271"/>
        <v>55963.710000000006</v>
      </c>
      <c r="I2167" s="351">
        <f t="shared" si="268"/>
        <v>2122.8414420000045</v>
      </c>
      <c r="J2167" s="351">
        <f t="shared" si="269"/>
        <v>131.61616940400029</v>
      </c>
      <c r="K2167" s="635">
        <f>SUM('Employee Salary Payroll Tax '!I2169:K2169)</f>
        <v>52341.17</v>
      </c>
      <c r="L2167" s="635">
        <f>'Employee Salary Payroll Tax '!H2169</f>
        <v>0</v>
      </c>
      <c r="M2167" s="293">
        <f t="shared" si="272"/>
        <v>18895.119999999995</v>
      </c>
      <c r="N2167" s="359">
        <f t="shared" si="270"/>
        <v>96.705545690642694</v>
      </c>
      <c r="O2167" s="331"/>
      <c r="P2167" s="61"/>
      <c r="Q2167" s="294"/>
      <c r="R2167" s="292"/>
      <c r="S2167" s="291"/>
    </row>
    <row r="2168" spans="1:19" ht="14.4">
      <c r="A2168" s="36">
        <f t="shared" si="273"/>
        <v>845</v>
      </c>
      <c r="B2168" s="526"/>
      <c r="C2168" s="36" t="str">
        <f>VLOOKUP('Employee Salary Payroll Tax '!B2170,'Employee Salary Payroll Tax '!$D$1:$E$7,2,FALSE)</f>
        <v>UA</v>
      </c>
      <c r="D2168" s="61">
        <f t="shared" si="266"/>
        <v>0.03</v>
      </c>
      <c r="E2168" s="351">
        <f>'Employee Salary Payroll Tax '!N2170</f>
        <v>80818.350000000006</v>
      </c>
      <c r="F2168" s="351">
        <f t="shared" si="267"/>
        <v>83242.900500000003</v>
      </c>
      <c r="G2168" s="352"/>
      <c r="H2168" s="351">
        <f t="shared" si="271"/>
        <v>46381.649999999994</v>
      </c>
      <c r="I2168" s="351">
        <f t="shared" si="268"/>
        <v>2424.5504999999976</v>
      </c>
      <c r="J2168" s="351">
        <f t="shared" si="269"/>
        <v>150.32213099999984</v>
      </c>
      <c r="K2168" s="635">
        <f>SUM('Employee Salary Payroll Tax '!I2170:K2170)</f>
        <v>76649.16</v>
      </c>
      <c r="L2168" s="635">
        <f>'Employee Salary Payroll Tax '!H2170</f>
        <v>0</v>
      </c>
      <c r="M2168" s="293">
        <f t="shared" si="272"/>
        <v>4169.1900000000023</v>
      </c>
      <c r="N2168" s="359">
        <f t="shared" si="270"/>
        <v>142.56743759823581</v>
      </c>
      <c r="O2168" s="331"/>
      <c r="P2168" s="61"/>
      <c r="Q2168" s="294"/>
      <c r="R2168" s="292"/>
      <c r="S2168" s="291"/>
    </row>
    <row r="2169" spans="1:19" ht="14.4">
      <c r="A2169" s="36">
        <f t="shared" si="273"/>
        <v>846</v>
      </c>
      <c r="B2169" s="526"/>
      <c r="C2169" s="36" t="str">
        <f>VLOOKUP('Employee Salary Payroll Tax '!B2171,'Employee Salary Payroll Tax '!$D$1:$E$7,2,FALSE)</f>
        <v>IBEW</v>
      </c>
      <c r="D2169" s="61">
        <f t="shared" si="266"/>
        <v>6.875E-3</v>
      </c>
      <c r="E2169" s="351">
        <f>'Employee Salary Payroll Tax '!N2171</f>
        <v>149071.28</v>
      </c>
      <c r="F2169" s="351">
        <f t="shared" si="267"/>
        <v>150096.14504999999</v>
      </c>
      <c r="G2169" s="352"/>
      <c r="H2169" s="351">
        <f t="shared" si="271"/>
        <v>0</v>
      </c>
      <c r="I2169" s="351">
        <f t="shared" si="268"/>
        <v>1024.8650499999931</v>
      </c>
      <c r="J2169" s="351">
        <f t="shared" si="269"/>
        <v>0</v>
      </c>
      <c r="K2169" s="635">
        <f>SUM('Employee Salary Payroll Tax '!I2171:K2171)</f>
        <v>131087.87</v>
      </c>
      <c r="L2169" s="635">
        <f>'Employee Salary Payroll Tax '!H2171</f>
        <v>0</v>
      </c>
      <c r="M2169" s="293">
        <f t="shared" si="272"/>
        <v>17983.410000000003</v>
      </c>
      <c r="N2169" s="359">
        <f t="shared" si="270"/>
        <v>0</v>
      </c>
      <c r="O2169" s="331"/>
      <c r="P2169" s="61"/>
      <c r="Q2169" s="294"/>
      <c r="R2169" s="292"/>
      <c r="S2169" s="291"/>
    </row>
    <row r="2170" spans="1:19" ht="14.4">
      <c r="A2170" s="36">
        <f t="shared" si="273"/>
        <v>847</v>
      </c>
      <c r="B2170" s="526"/>
      <c r="C2170" s="36" t="str">
        <f>VLOOKUP('Employee Salary Payroll Tax '!B2172,'Employee Salary Payroll Tax '!$D$1:$E$7,2,FALSE)</f>
        <v>NonUnion</v>
      </c>
      <c r="D2170" s="61">
        <f t="shared" si="266"/>
        <v>2.98E-2</v>
      </c>
      <c r="E2170" s="351">
        <f>'Employee Salary Payroll Tax '!N2172</f>
        <v>17856.45</v>
      </c>
      <c r="F2170" s="351">
        <f t="shared" si="267"/>
        <v>18388.572210000002</v>
      </c>
      <c r="G2170" s="352"/>
      <c r="H2170" s="351">
        <f t="shared" si="271"/>
        <v>109343.55</v>
      </c>
      <c r="I2170" s="351">
        <f t="shared" si="268"/>
        <v>532.12221000000136</v>
      </c>
      <c r="J2170" s="351">
        <f t="shared" si="269"/>
        <v>32.991577020000086</v>
      </c>
      <c r="K2170" s="635">
        <f>SUM('Employee Salary Payroll Tax '!I2172:K2172)</f>
        <v>1261.46</v>
      </c>
      <c r="L2170" s="635">
        <f>'Employee Salary Payroll Tax '!H2172</f>
        <v>0</v>
      </c>
      <c r="M2170" s="293">
        <f t="shared" si="272"/>
        <v>16594.990000000002</v>
      </c>
      <c r="N2170" s="359">
        <f t="shared" si="270"/>
        <v>2.3306734958694832</v>
      </c>
      <c r="O2170" s="331"/>
      <c r="P2170" s="61"/>
      <c r="Q2170" s="294"/>
      <c r="R2170" s="292"/>
      <c r="S2170" s="291"/>
    </row>
    <row r="2171" spans="1:19" ht="14.4">
      <c r="A2171" s="36">
        <f t="shared" si="273"/>
        <v>848</v>
      </c>
      <c r="B2171" s="526"/>
      <c r="C2171" s="36" t="str">
        <f>VLOOKUP('Employee Salary Payroll Tax '!B2173,'Employee Salary Payroll Tax '!$D$1:$E$7,2,FALSE)</f>
        <v>Not Assigned</v>
      </c>
      <c r="D2171" s="61">
        <f t="shared" si="266"/>
        <v>0</v>
      </c>
      <c r="E2171" s="351">
        <f>'Employee Salary Payroll Tax '!N2173</f>
        <v>0.95</v>
      </c>
      <c r="F2171" s="351">
        <f t="shared" si="267"/>
        <v>0.95</v>
      </c>
      <c r="G2171" s="352"/>
      <c r="H2171" s="351">
        <f t="shared" si="271"/>
        <v>127199.05</v>
      </c>
      <c r="I2171" s="351">
        <f t="shared" si="268"/>
        <v>0</v>
      </c>
      <c r="J2171" s="351">
        <f t="shared" si="269"/>
        <v>0</v>
      </c>
      <c r="K2171" s="635">
        <f>SUM('Employee Salary Payroll Tax '!I2173:K2173)</f>
        <v>-154.18</v>
      </c>
      <c r="L2171" s="635">
        <f>'Employee Salary Payroll Tax '!H2173</f>
        <v>0</v>
      </c>
      <c r="M2171" s="293">
        <f t="shared" si="272"/>
        <v>155.13</v>
      </c>
      <c r="N2171" s="359">
        <f t="shared" si="270"/>
        <v>0</v>
      </c>
      <c r="O2171" s="331"/>
      <c r="P2171" s="61"/>
      <c r="Q2171" s="294"/>
      <c r="R2171" s="292"/>
      <c r="S2171" s="291"/>
    </row>
    <row r="2172" spans="1:19" ht="14.4">
      <c r="A2172" s="36">
        <f t="shared" si="273"/>
        <v>849</v>
      </c>
      <c r="B2172" s="526"/>
      <c r="C2172" s="36" t="str">
        <f>VLOOKUP('Employee Salary Payroll Tax '!B2174,'Employee Salary Payroll Tax '!$D$1:$E$7,2,FALSE)</f>
        <v>IBEW</v>
      </c>
      <c r="D2172" s="61">
        <f t="shared" si="266"/>
        <v>6.875E-3</v>
      </c>
      <c r="E2172" s="351">
        <f>'Employee Salary Payroll Tax '!N2174</f>
        <v>52964.480000000003</v>
      </c>
      <c r="F2172" s="351">
        <f t="shared" si="267"/>
        <v>53328.610800000002</v>
      </c>
      <c r="G2172" s="352"/>
      <c r="H2172" s="351">
        <f t="shared" si="271"/>
        <v>74235.51999999999</v>
      </c>
      <c r="I2172" s="351">
        <f t="shared" si="268"/>
        <v>364.130799999999</v>
      </c>
      <c r="J2172" s="351">
        <f t="shared" si="269"/>
        <v>22.576109599999938</v>
      </c>
      <c r="K2172" s="635">
        <f>SUM('Employee Salary Payroll Tax '!I2174:K2174)</f>
        <v>52964.479999999996</v>
      </c>
      <c r="L2172" s="635">
        <f>'Employee Salary Payroll Tax '!H2174</f>
        <v>0</v>
      </c>
      <c r="M2172" s="293">
        <f t="shared" si="272"/>
        <v>7.2759576141834259E-12</v>
      </c>
      <c r="N2172" s="359">
        <f t="shared" si="270"/>
        <v>22.576109599573684</v>
      </c>
      <c r="O2172" s="331"/>
      <c r="P2172" s="61"/>
      <c r="Q2172" s="294"/>
      <c r="R2172" s="292"/>
      <c r="S2172" s="291"/>
    </row>
    <row r="2173" spans="1:19" ht="14.4">
      <c r="A2173" s="36">
        <f t="shared" si="273"/>
        <v>850</v>
      </c>
      <c r="B2173" s="526"/>
      <c r="C2173" s="36" t="str">
        <f>VLOOKUP('Employee Salary Payroll Tax '!B2175,'Employee Salary Payroll Tax '!$D$1:$E$7,2,FALSE)</f>
        <v>NonUnion</v>
      </c>
      <c r="D2173" s="61">
        <f t="shared" si="266"/>
        <v>2.98E-2</v>
      </c>
      <c r="E2173" s="351">
        <f>'Employee Salary Payroll Tax '!N2175</f>
        <v>123111.03</v>
      </c>
      <c r="F2173" s="351">
        <f t="shared" si="267"/>
        <v>126779.738694</v>
      </c>
      <c r="G2173" s="352"/>
      <c r="H2173" s="351">
        <f t="shared" si="271"/>
        <v>4088.9700000000012</v>
      </c>
      <c r="I2173" s="351">
        <f t="shared" si="268"/>
        <v>3668.7086940000008</v>
      </c>
      <c r="J2173" s="351">
        <f t="shared" si="269"/>
        <v>227.45993902800004</v>
      </c>
      <c r="K2173" s="635">
        <f>SUM('Employee Salary Payroll Tax '!I2175:K2175)</f>
        <v>35991.33</v>
      </c>
      <c r="L2173" s="635">
        <f>'Employee Salary Payroll Tax '!H2175</f>
        <v>0</v>
      </c>
      <c r="M2173" s="293">
        <f t="shared" si="272"/>
        <v>87119.7</v>
      </c>
      <c r="N2173" s="359">
        <f t="shared" si="270"/>
        <v>66.497581307459882</v>
      </c>
      <c r="O2173" s="331"/>
      <c r="P2173" s="61"/>
      <c r="Q2173" s="294"/>
      <c r="R2173" s="292"/>
      <c r="S2173" s="291"/>
    </row>
    <row r="2174" spans="1:19" ht="14.4">
      <c r="A2174" s="36">
        <f t="shared" si="273"/>
        <v>851</v>
      </c>
      <c r="B2174" s="526"/>
      <c r="C2174" s="36" t="str">
        <f>VLOOKUP('Employee Salary Payroll Tax '!B2176,'Employee Salary Payroll Tax '!$D$1:$E$7,2,FALSE)</f>
        <v>NonUnion</v>
      </c>
      <c r="D2174" s="61">
        <f t="shared" si="266"/>
        <v>2.98E-2</v>
      </c>
      <c r="E2174" s="351">
        <f>'Employee Salary Payroll Tax '!N2176</f>
        <v>115076.94</v>
      </c>
      <c r="F2174" s="351">
        <f t="shared" si="267"/>
        <v>118506.232812</v>
      </c>
      <c r="G2174" s="352"/>
      <c r="H2174" s="351">
        <f t="shared" si="271"/>
        <v>12123.059999999998</v>
      </c>
      <c r="I2174" s="351">
        <f t="shared" si="268"/>
        <v>3429.2928119999997</v>
      </c>
      <c r="J2174" s="351">
        <f t="shared" si="269"/>
        <v>212.61615434399997</v>
      </c>
      <c r="K2174" s="635">
        <f>SUM('Employee Salary Payroll Tax '!I2176:K2176)</f>
        <v>104084.34</v>
      </c>
      <c r="L2174" s="635">
        <f>'Employee Salary Payroll Tax '!H2176</f>
        <v>0</v>
      </c>
      <c r="M2174" s="293">
        <f t="shared" si="272"/>
        <v>10992.600000000006</v>
      </c>
      <c r="N2174" s="359">
        <f t="shared" si="270"/>
        <v>192.30622658232886</v>
      </c>
      <c r="O2174" s="331"/>
      <c r="P2174" s="61"/>
      <c r="Q2174" s="294"/>
      <c r="R2174" s="292"/>
      <c r="S2174" s="291"/>
    </row>
    <row r="2175" spans="1:19" ht="14.4">
      <c r="A2175" s="36">
        <f t="shared" si="273"/>
        <v>852</v>
      </c>
      <c r="B2175" s="526"/>
      <c r="C2175" s="36" t="str">
        <f>VLOOKUP('Employee Salary Payroll Tax '!B2177,'Employee Salary Payroll Tax '!$D$1:$E$7,2,FALSE)</f>
        <v>NonUnion</v>
      </c>
      <c r="D2175" s="61">
        <f t="shared" si="266"/>
        <v>2.98E-2</v>
      </c>
      <c r="E2175" s="351">
        <f>'Employee Salary Payroll Tax '!N2177</f>
        <v>91171</v>
      </c>
      <c r="F2175" s="351">
        <f t="shared" si="267"/>
        <v>93887.895799999998</v>
      </c>
      <c r="G2175" s="352"/>
      <c r="H2175" s="351">
        <f t="shared" si="271"/>
        <v>36029</v>
      </c>
      <c r="I2175" s="351">
        <f t="shared" si="268"/>
        <v>2716.8957999999984</v>
      </c>
      <c r="J2175" s="351">
        <f t="shared" si="269"/>
        <v>168.44753959999991</v>
      </c>
      <c r="K2175" s="635">
        <f>SUM('Employee Salary Payroll Tax '!I2177:K2177)</f>
        <v>28852.03</v>
      </c>
      <c r="L2175" s="635">
        <f>'Employee Salary Payroll Tax '!H2177</f>
        <v>0</v>
      </c>
      <c r="M2175" s="293">
        <f t="shared" si="272"/>
        <v>62318.97</v>
      </c>
      <c r="N2175" s="359">
        <f t="shared" si="270"/>
        <v>53.307010627415288</v>
      </c>
      <c r="O2175" s="331"/>
      <c r="P2175" s="61"/>
      <c r="Q2175" s="294"/>
      <c r="R2175" s="292"/>
      <c r="S2175" s="291"/>
    </row>
    <row r="2176" spans="1:19" ht="14.4">
      <c r="A2176" s="36">
        <f t="shared" si="273"/>
        <v>853</v>
      </c>
      <c r="B2176" s="526"/>
      <c r="C2176" s="36" t="str">
        <f>VLOOKUP('Employee Salary Payroll Tax '!B2178,'Employee Salary Payroll Tax '!$D$1:$E$7,2,FALSE)</f>
        <v>NonUnion</v>
      </c>
      <c r="D2176" s="61">
        <f t="shared" si="266"/>
        <v>2.98E-2</v>
      </c>
      <c r="E2176" s="351">
        <f>'Employee Salary Payroll Tax '!N2178</f>
        <v>27594.3</v>
      </c>
      <c r="F2176" s="351">
        <f t="shared" si="267"/>
        <v>28416.610140000001</v>
      </c>
      <c r="G2176" s="352"/>
      <c r="H2176" s="351">
        <f t="shared" si="271"/>
        <v>99605.7</v>
      </c>
      <c r="I2176" s="351">
        <f t="shared" si="268"/>
        <v>822.31014000000141</v>
      </c>
      <c r="J2176" s="351">
        <f t="shared" si="269"/>
        <v>50.983228680000089</v>
      </c>
      <c r="K2176" s="635">
        <f>SUM('Employee Salary Payroll Tax '!I2178:K2178)</f>
        <v>2160.16</v>
      </c>
      <c r="L2176" s="635">
        <f>'Employee Salary Payroll Tax '!H2178</f>
        <v>0</v>
      </c>
      <c r="M2176" s="293">
        <f t="shared" si="272"/>
        <v>25434.14</v>
      </c>
      <c r="N2176" s="359">
        <f t="shared" si="270"/>
        <v>3.9911116158553712</v>
      </c>
      <c r="O2176" s="331"/>
      <c r="P2176" s="61"/>
      <c r="Q2176" s="294"/>
      <c r="R2176" s="292"/>
      <c r="S2176" s="291"/>
    </row>
    <row r="2177" spans="1:19" ht="14.4">
      <c r="A2177" s="36">
        <f t="shared" si="273"/>
        <v>854</v>
      </c>
      <c r="B2177" s="526"/>
      <c r="C2177" s="36" t="str">
        <f>VLOOKUP('Employee Salary Payroll Tax '!B2179,'Employee Salary Payroll Tax '!$D$1:$E$7,2,FALSE)</f>
        <v>NonUnion</v>
      </c>
      <c r="D2177" s="61">
        <f t="shared" si="266"/>
        <v>2.98E-2</v>
      </c>
      <c r="E2177" s="351">
        <f>'Employee Salary Payroll Tax '!N2179</f>
        <v>87084.55</v>
      </c>
      <c r="F2177" s="351">
        <f t="shared" si="267"/>
        <v>89679.669590000005</v>
      </c>
      <c r="G2177" s="352"/>
      <c r="H2177" s="351">
        <f t="shared" si="271"/>
        <v>40115.449999999997</v>
      </c>
      <c r="I2177" s="351">
        <f t="shared" si="268"/>
        <v>2595.1195900000021</v>
      </c>
      <c r="J2177" s="351">
        <f t="shared" si="269"/>
        <v>160.89741458000012</v>
      </c>
      <c r="K2177" s="635">
        <f>SUM('Employee Salary Payroll Tax '!I2179:K2179)</f>
        <v>86781.6</v>
      </c>
      <c r="L2177" s="635">
        <f>'Employee Salary Payroll Tax '!H2179</f>
        <v>0</v>
      </c>
      <c r="M2177" s="293">
        <f t="shared" si="272"/>
        <v>302.94999999999709</v>
      </c>
      <c r="N2177" s="359">
        <f t="shared" si="270"/>
        <v>160.33768415815896</v>
      </c>
      <c r="O2177" s="331"/>
      <c r="P2177" s="61"/>
      <c r="Q2177" s="294"/>
      <c r="R2177" s="292"/>
      <c r="S2177" s="291"/>
    </row>
    <row r="2178" spans="1:19" ht="14.4">
      <c r="A2178" s="36">
        <f t="shared" si="273"/>
        <v>855</v>
      </c>
      <c r="B2178" s="526"/>
      <c r="C2178" s="36" t="str">
        <f>VLOOKUP('Employee Salary Payroll Tax '!B2180,'Employee Salary Payroll Tax '!$D$1:$E$7,2,FALSE)</f>
        <v>IBEW</v>
      </c>
      <c r="D2178" s="61">
        <f t="shared" si="266"/>
        <v>6.875E-3</v>
      </c>
      <c r="E2178" s="351">
        <f>'Employee Salary Payroll Tax '!N2180</f>
        <v>44263.96</v>
      </c>
      <c r="F2178" s="351">
        <f t="shared" si="267"/>
        <v>44568.274724999996</v>
      </c>
      <c r="G2178" s="352"/>
      <c r="H2178" s="351">
        <f t="shared" si="271"/>
        <v>82936.040000000008</v>
      </c>
      <c r="I2178" s="351">
        <f t="shared" si="268"/>
        <v>304.31472499999654</v>
      </c>
      <c r="J2178" s="351">
        <f t="shared" si="269"/>
        <v>18.867512949999785</v>
      </c>
      <c r="K2178" s="635">
        <f>SUM('Employee Salary Payroll Tax '!I2180:K2180)</f>
        <v>44263.960000000006</v>
      </c>
      <c r="L2178" s="635">
        <f>'Employee Salary Payroll Tax '!H2180</f>
        <v>0</v>
      </c>
      <c r="M2178" s="293">
        <f t="shared" si="272"/>
        <v>-7.2759576141834259E-12</v>
      </c>
      <c r="N2178" s="359">
        <f t="shared" si="270"/>
        <v>18.867512949573538</v>
      </c>
      <c r="O2178" s="331"/>
      <c r="P2178" s="61"/>
      <c r="Q2178" s="294"/>
      <c r="R2178" s="292"/>
      <c r="S2178" s="291"/>
    </row>
    <row r="2179" spans="1:19" ht="14.4">
      <c r="A2179" s="36">
        <f t="shared" si="273"/>
        <v>856</v>
      </c>
      <c r="B2179" s="526"/>
      <c r="C2179" s="36" t="str">
        <f>VLOOKUP('Employee Salary Payroll Tax '!B2181,'Employee Salary Payroll Tax '!$D$1:$E$7,2,FALSE)</f>
        <v>NonUnion</v>
      </c>
      <c r="D2179" s="61">
        <f t="shared" si="266"/>
        <v>2.98E-2</v>
      </c>
      <c r="E2179" s="351">
        <f>'Employee Salary Payroll Tax '!N2181</f>
        <v>108725.06</v>
      </c>
      <c r="F2179" s="351">
        <f t="shared" si="267"/>
        <v>111965.066788</v>
      </c>
      <c r="G2179" s="352"/>
      <c r="H2179" s="351">
        <f t="shared" si="271"/>
        <v>18474.940000000002</v>
      </c>
      <c r="I2179" s="351">
        <f t="shared" si="268"/>
        <v>3240.0067879999988</v>
      </c>
      <c r="J2179" s="351">
        <f t="shared" si="269"/>
        <v>200.88042085599992</v>
      </c>
      <c r="K2179" s="635">
        <f>SUM('Employee Salary Payroll Tax '!I2181:K2181)</f>
        <v>53425.2</v>
      </c>
      <c r="L2179" s="635">
        <f>'Employee Salary Payroll Tax '!H2181</f>
        <v>0</v>
      </c>
      <c r="M2179" s="293">
        <f t="shared" si="272"/>
        <v>55299.86</v>
      </c>
      <c r="N2179" s="359">
        <f t="shared" si="270"/>
        <v>98.708399519092097</v>
      </c>
      <c r="O2179" s="331"/>
      <c r="P2179" s="61"/>
      <c r="Q2179" s="294"/>
      <c r="R2179" s="292"/>
      <c r="S2179" s="291"/>
    </row>
    <row r="2180" spans="1:19" ht="14.4">
      <c r="A2180" s="36">
        <f t="shared" si="273"/>
        <v>857</v>
      </c>
      <c r="B2180" s="526"/>
      <c r="C2180" s="36" t="str">
        <f>VLOOKUP('Employee Salary Payroll Tax '!B2182,'Employee Salary Payroll Tax '!$D$1:$E$7,2,FALSE)</f>
        <v>IBEW</v>
      </c>
      <c r="D2180" s="61">
        <f t="shared" si="266"/>
        <v>6.875E-3</v>
      </c>
      <c r="E2180" s="351">
        <f>'Employee Salary Payroll Tax '!N2182</f>
        <v>85248.75</v>
      </c>
      <c r="F2180" s="351">
        <f t="shared" si="267"/>
        <v>85834.835156250003</v>
      </c>
      <c r="G2180" s="352"/>
      <c r="H2180" s="351">
        <f t="shared" si="271"/>
        <v>41951.25</v>
      </c>
      <c r="I2180" s="351">
        <f t="shared" si="268"/>
        <v>586.08515625000291</v>
      </c>
      <c r="J2180" s="351">
        <f t="shared" si="269"/>
        <v>36.337279687500178</v>
      </c>
      <c r="K2180" s="635">
        <f>SUM('Employee Salary Payroll Tax '!I2182:K2182)</f>
        <v>78403.539999999994</v>
      </c>
      <c r="L2180" s="635">
        <f>'Employee Salary Payroll Tax '!H2182</f>
        <v>0</v>
      </c>
      <c r="M2180" s="293">
        <f t="shared" si="272"/>
        <v>6845.2100000000064</v>
      </c>
      <c r="N2180" s="359">
        <f t="shared" si="270"/>
        <v>33.419508924608138</v>
      </c>
      <c r="O2180" s="331"/>
      <c r="P2180" s="61"/>
      <c r="Q2180" s="294"/>
      <c r="R2180" s="292"/>
      <c r="S2180" s="291"/>
    </row>
    <row r="2181" spans="1:19" ht="14.4">
      <c r="A2181" s="36">
        <f t="shared" si="273"/>
        <v>858</v>
      </c>
      <c r="B2181" s="526"/>
      <c r="C2181" s="36" t="str">
        <f>VLOOKUP('Employee Salary Payroll Tax '!B2183,'Employee Salary Payroll Tax '!$D$1:$E$7,2,FALSE)</f>
        <v>Not Assigned</v>
      </c>
      <c r="D2181" s="61">
        <f t="shared" si="266"/>
        <v>0</v>
      </c>
      <c r="E2181" s="351">
        <f>'Employee Salary Payroll Tax '!N2183</f>
        <v>0.01</v>
      </c>
      <c r="F2181" s="351">
        <f t="shared" si="267"/>
        <v>0.01</v>
      </c>
      <c r="G2181" s="352"/>
      <c r="H2181" s="351">
        <f t="shared" si="271"/>
        <v>127199.99</v>
      </c>
      <c r="I2181" s="351">
        <f t="shared" si="268"/>
        <v>0</v>
      </c>
      <c r="J2181" s="351">
        <f t="shared" si="269"/>
        <v>0</v>
      </c>
      <c r="K2181" s="635">
        <f>SUM('Employee Salary Payroll Tax '!I2183:K2183)</f>
        <v>80.41</v>
      </c>
      <c r="L2181" s="635">
        <f>'Employee Salary Payroll Tax '!H2183</f>
        <v>0</v>
      </c>
      <c r="M2181" s="293">
        <f t="shared" si="272"/>
        <v>-80.399999999999991</v>
      </c>
      <c r="N2181" s="359">
        <f t="shared" si="270"/>
        <v>0</v>
      </c>
      <c r="O2181" s="331"/>
      <c r="P2181" s="61"/>
      <c r="Q2181" s="294"/>
      <c r="R2181" s="292"/>
      <c r="S2181" s="291"/>
    </row>
    <row r="2182" spans="1:19" ht="14.4">
      <c r="A2182" s="36">
        <f t="shared" si="273"/>
        <v>859</v>
      </c>
      <c r="B2182" s="526"/>
      <c r="C2182" s="36" t="str">
        <f>VLOOKUP('Employee Salary Payroll Tax '!B2184,'Employee Salary Payroll Tax '!$D$1:$E$7,2,FALSE)</f>
        <v>IBEW</v>
      </c>
      <c r="D2182" s="61">
        <f t="shared" si="266"/>
        <v>6.875E-3</v>
      </c>
      <c r="E2182" s="351">
        <f>'Employee Salary Payroll Tax '!N2184</f>
        <v>67343.62</v>
      </c>
      <c r="F2182" s="351">
        <f t="shared" si="267"/>
        <v>67806.6073875</v>
      </c>
      <c r="G2182" s="352"/>
      <c r="H2182" s="351">
        <f t="shared" si="271"/>
        <v>59856.380000000005</v>
      </c>
      <c r="I2182" s="351">
        <f t="shared" si="268"/>
        <v>462.98738750000484</v>
      </c>
      <c r="J2182" s="351">
        <f t="shared" si="269"/>
        <v>28.705218025000299</v>
      </c>
      <c r="K2182" s="635">
        <f>SUM('Employee Salary Payroll Tax '!I2184:K2184)</f>
        <v>21085.84</v>
      </c>
      <c r="L2182" s="635">
        <f>'Employee Salary Payroll Tax '!H2184</f>
        <v>0</v>
      </c>
      <c r="M2182" s="293">
        <f t="shared" si="272"/>
        <v>46257.78</v>
      </c>
      <c r="N2182" s="359">
        <f t="shared" si="270"/>
        <v>8.9878392998666339</v>
      </c>
      <c r="O2182" s="331"/>
      <c r="P2182" s="61"/>
      <c r="Q2182" s="294"/>
      <c r="R2182" s="292"/>
      <c r="S2182" s="291"/>
    </row>
    <row r="2183" spans="1:19" ht="14.4">
      <c r="A2183" s="36">
        <f t="shared" si="273"/>
        <v>860</v>
      </c>
      <c r="B2183" s="526"/>
      <c r="C2183" s="36" t="str">
        <f>VLOOKUP('Employee Salary Payroll Tax '!B2185,'Employee Salary Payroll Tax '!$D$1:$E$7,2,FALSE)</f>
        <v>NonUnion</v>
      </c>
      <c r="D2183" s="61">
        <f t="shared" si="266"/>
        <v>2.98E-2</v>
      </c>
      <c r="E2183" s="351">
        <f>'Employee Salary Payroll Tax '!N2185</f>
        <v>157775.10999999999</v>
      </c>
      <c r="F2183" s="351">
        <f t="shared" si="267"/>
        <v>162476.80827799998</v>
      </c>
      <c r="G2183" s="352"/>
      <c r="H2183" s="351">
        <f t="shared" si="271"/>
        <v>0</v>
      </c>
      <c r="I2183" s="351">
        <f t="shared" si="268"/>
        <v>4701.6982779999962</v>
      </c>
      <c r="J2183" s="351">
        <f t="shared" si="269"/>
        <v>0</v>
      </c>
      <c r="K2183" s="635">
        <f>SUM('Employee Salary Payroll Tax '!I2185:K2185)</f>
        <v>24123.23</v>
      </c>
      <c r="L2183" s="635">
        <f>'Employee Salary Payroll Tax '!H2185</f>
        <v>0</v>
      </c>
      <c r="M2183" s="293">
        <f t="shared" si="272"/>
        <v>133651.87999999998</v>
      </c>
      <c r="N2183" s="359">
        <f t="shared" si="270"/>
        <v>0</v>
      </c>
      <c r="O2183" s="331"/>
      <c r="P2183" s="61"/>
      <c r="Q2183" s="294"/>
      <c r="R2183" s="292"/>
      <c r="S2183" s="291"/>
    </row>
    <row r="2184" spans="1:19" ht="14.4">
      <c r="A2184" s="36">
        <f t="shared" si="273"/>
        <v>861</v>
      </c>
      <c r="B2184" s="526"/>
      <c r="C2184" s="36" t="str">
        <f>VLOOKUP('Employee Salary Payroll Tax '!B2186,'Employee Salary Payroll Tax '!$D$1:$E$7,2,FALSE)</f>
        <v>UA</v>
      </c>
      <c r="D2184" s="61">
        <f t="shared" si="266"/>
        <v>0.03</v>
      </c>
      <c r="E2184" s="351">
        <f>'Employee Salary Payroll Tax '!N2186</f>
        <v>40555.1</v>
      </c>
      <c r="F2184" s="351">
        <f t="shared" si="267"/>
        <v>41771.752999999997</v>
      </c>
      <c r="G2184" s="352"/>
      <c r="H2184" s="351">
        <f t="shared" si="271"/>
        <v>86644.9</v>
      </c>
      <c r="I2184" s="351">
        <f t="shared" si="268"/>
        <v>1216.6529999999984</v>
      </c>
      <c r="J2184" s="351">
        <f t="shared" si="269"/>
        <v>75.432485999999898</v>
      </c>
      <c r="K2184" s="635">
        <f>SUM('Employee Salary Payroll Tax '!I2186:K2186)</f>
        <v>23395.82</v>
      </c>
      <c r="L2184" s="635">
        <f>'Employee Salary Payroll Tax '!H2186</f>
        <v>47.77</v>
      </c>
      <c r="M2184" s="293">
        <f t="shared" si="272"/>
        <v>17111.509999999998</v>
      </c>
      <c r="N2184" s="359">
        <f t="shared" si="270"/>
        <v>43.516225198926925</v>
      </c>
      <c r="O2184" s="331"/>
      <c r="P2184" s="61"/>
      <c r="Q2184" s="294"/>
      <c r="R2184" s="292"/>
      <c r="S2184" s="291"/>
    </row>
    <row r="2185" spans="1:19" ht="14.4">
      <c r="A2185" s="36">
        <f t="shared" si="273"/>
        <v>862</v>
      </c>
      <c r="B2185" s="526"/>
      <c r="C2185" s="36" t="str">
        <f>VLOOKUP('Employee Salary Payroll Tax '!B2187,'Employee Salary Payroll Tax '!$D$1:$E$7,2,FALSE)</f>
        <v>IBEW</v>
      </c>
      <c r="D2185" s="61">
        <f t="shared" si="266"/>
        <v>6.875E-3</v>
      </c>
      <c r="E2185" s="351">
        <f>'Employee Salary Payroll Tax '!N2187</f>
        <v>107832.3</v>
      </c>
      <c r="F2185" s="351">
        <f t="shared" si="267"/>
        <v>108573.64706249999</v>
      </c>
      <c r="G2185" s="352"/>
      <c r="H2185" s="351">
        <f t="shared" si="271"/>
        <v>19367.699999999997</v>
      </c>
      <c r="I2185" s="351">
        <f t="shared" si="268"/>
        <v>741.34706249998999</v>
      </c>
      <c r="J2185" s="351">
        <f t="shared" si="269"/>
        <v>45.963517874999376</v>
      </c>
      <c r="K2185" s="635">
        <f>SUM('Employee Salary Payroll Tax '!I2187:K2187)</f>
        <v>20066.32</v>
      </c>
      <c r="L2185" s="635">
        <f>'Employee Salary Payroll Tax '!H2187</f>
        <v>0</v>
      </c>
      <c r="M2185" s="293">
        <f t="shared" si="272"/>
        <v>87765.98000000001</v>
      </c>
      <c r="N2185" s="359">
        <f t="shared" si="270"/>
        <v>8.5532688999205622</v>
      </c>
      <c r="O2185" s="331"/>
      <c r="P2185" s="61"/>
      <c r="Q2185" s="294"/>
      <c r="R2185" s="292"/>
      <c r="S2185" s="291"/>
    </row>
    <row r="2186" spans="1:19" ht="14.4">
      <c r="A2186" s="36">
        <f t="shared" si="273"/>
        <v>863</v>
      </c>
      <c r="B2186" s="526"/>
      <c r="C2186" s="36" t="str">
        <f>VLOOKUP('Employee Salary Payroll Tax '!B2188,'Employee Salary Payroll Tax '!$D$1:$E$7,2,FALSE)</f>
        <v>NonUnion</v>
      </c>
      <c r="D2186" s="61">
        <f t="shared" si="266"/>
        <v>2.98E-2</v>
      </c>
      <c r="E2186" s="351">
        <f>'Employee Salary Payroll Tax '!N2188</f>
        <v>109656.32000000001</v>
      </c>
      <c r="F2186" s="351">
        <f t="shared" si="267"/>
        <v>112924.07833600001</v>
      </c>
      <c r="G2186" s="352"/>
      <c r="H2186" s="351">
        <f t="shared" si="271"/>
        <v>17543.679999999993</v>
      </c>
      <c r="I2186" s="351">
        <f t="shared" si="268"/>
        <v>3267.758335999999</v>
      </c>
      <c r="J2186" s="351">
        <f t="shared" si="269"/>
        <v>202.60101683199994</v>
      </c>
      <c r="K2186" s="635">
        <f>SUM('Employee Salary Payroll Tax '!I2188:K2188)</f>
        <v>31839.26</v>
      </c>
      <c r="L2186" s="635">
        <f>'Employee Salary Payroll Tax '!H2188</f>
        <v>0</v>
      </c>
      <c r="M2186" s="293">
        <f t="shared" si="272"/>
        <v>77817.060000000012</v>
      </c>
      <c r="N2186" s="359">
        <f t="shared" si="270"/>
        <v>58.826216775463521</v>
      </c>
      <c r="O2186" s="331"/>
      <c r="P2186" s="61"/>
      <c r="Q2186" s="294"/>
      <c r="R2186" s="292"/>
      <c r="S2186" s="291"/>
    </row>
    <row r="2187" spans="1:19" ht="14.4">
      <c r="A2187" s="36">
        <f t="shared" si="273"/>
        <v>864</v>
      </c>
      <c r="B2187" s="526"/>
      <c r="C2187" s="36" t="str">
        <f>VLOOKUP('Employee Salary Payroll Tax '!B2189,'Employee Salary Payroll Tax '!$D$1:$E$7,2,FALSE)</f>
        <v>NonUnion</v>
      </c>
      <c r="D2187" s="61">
        <f t="shared" si="266"/>
        <v>2.98E-2</v>
      </c>
      <c r="E2187" s="351">
        <f>'Employee Salary Payroll Tax '!N2189</f>
        <v>22598.5</v>
      </c>
      <c r="F2187" s="351">
        <f t="shared" si="267"/>
        <v>23271.935300000001</v>
      </c>
      <c r="G2187" s="352"/>
      <c r="H2187" s="351">
        <f t="shared" si="271"/>
        <v>104601.5</v>
      </c>
      <c r="I2187" s="351">
        <f t="shared" si="268"/>
        <v>673.43530000000101</v>
      </c>
      <c r="J2187" s="351">
        <f t="shared" si="269"/>
        <v>41.752988600000059</v>
      </c>
      <c r="K2187" s="635">
        <f>SUM('Employee Salary Payroll Tax '!I2189:K2189)</f>
        <v>22598.5</v>
      </c>
      <c r="L2187" s="635">
        <f>'Employee Salary Payroll Tax '!H2189</f>
        <v>0</v>
      </c>
      <c r="M2187" s="293">
        <f t="shared" si="272"/>
        <v>0</v>
      </c>
      <c r="N2187" s="359">
        <f t="shared" si="270"/>
        <v>41.752988598152456</v>
      </c>
      <c r="O2187" s="331"/>
      <c r="P2187" s="61"/>
      <c r="Q2187" s="294"/>
      <c r="R2187" s="292"/>
      <c r="S2187" s="291"/>
    </row>
    <row r="2188" spans="1:19" ht="14.4">
      <c r="A2188" s="36">
        <f t="shared" si="273"/>
        <v>865</v>
      </c>
      <c r="B2188" s="526"/>
      <c r="C2188" s="36" t="str">
        <f>VLOOKUP('Employee Salary Payroll Tax '!B2190,'Employee Salary Payroll Tax '!$D$1:$E$7,2,FALSE)</f>
        <v>NonUnion</v>
      </c>
      <c r="D2188" s="61">
        <f t="shared" si="266"/>
        <v>2.98E-2</v>
      </c>
      <c r="E2188" s="351">
        <f>'Employee Salary Payroll Tax '!N2190</f>
        <v>88714.86</v>
      </c>
      <c r="F2188" s="351">
        <f t="shared" si="267"/>
        <v>91358.562828000009</v>
      </c>
      <c r="G2188" s="352"/>
      <c r="H2188" s="351">
        <f t="shared" si="271"/>
        <v>38485.14</v>
      </c>
      <c r="I2188" s="351">
        <f t="shared" si="268"/>
        <v>2643.7028280000086</v>
      </c>
      <c r="J2188" s="351">
        <f t="shared" si="269"/>
        <v>163.90957533600053</v>
      </c>
      <c r="K2188" s="635">
        <f>SUM('Employee Salary Payroll Tax '!I2190:K2190)</f>
        <v>2841.53</v>
      </c>
      <c r="L2188" s="635">
        <f>'Employee Salary Payroll Tax '!H2190</f>
        <v>0</v>
      </c>
      <c r="M2188" s="293">
        <f t="shared" si="272"/>
        <v>85873.33</v>
      </c>
      <c r="N2188" s="359">
        <f t="shared" si="270"/>
        <v>5.2500108279408391</v>
      </c>
      <c r="O2188" s="331"/>
      <c r="P2188" s="61"/>
      <c r="Q2188" s="294"/>
      <c r="R2188" s="292"/>
      <c r="S2188" s="291"/>
    </row>
    <row r="2189" spans="1:19" ht="14.4">
      <c r="A2189" s="36">
        <f t="shared" si="273"/>
        <v>866</v>
      </c>
      <c r="B2189" s="526"/>
      <c r="C2189" s="36" t="str">
        <f>VLOOKUP('Employee Salary Payroll Tax '!B2191,'Employee Salary Payroll Tax '!$D$1:$E$7,2,FALSE)</f>
        <v>NonUnion</v>
      </c>
      <c r="D2189" s="61">
        <f t="shared" si="266"/>
        <v>2.98E-2</v>
      </c>
      <c r="E2189" s="351">
        <f>'Employee Salary Payroll Tax '!N2191</f>
        <v>93390.55</v>
      </c>
      <c r="F2189" s="351">
        <f t="shared" si="267"/>
        <v>96173.588390000004</v>
      </c>
      <c r="G2189" s="352"/>
      <c r="H2189" s="351">
        <f t="shared" si="271"/>
        <v>33809.449999999997</v>
      </c>
      <c r="I2189" s="351">
        <f t="shared" si="268"/>
        <v>2783.0383900000015</v>
      </c>
      <c r="J2189" s="351">
        <f t="shared" si="269"/>
        <v>172.54838018000009</v>
      </c>
      <c r="K2189" s="635">
        <f>SUM('Employee Salary Payroll Tax '!I2191:K2191)</f>
        <v>93390.55</v>
      </c>
      <c r="L2189" s="635">
        <f>'Employee Salary Payroll Tax '!H2191</f>
        <v>0</v>
      </c>
      <c r="M2189" s="293">
        <f t="shared" si="272"/>
        <v>0</v>
      </c>
      <c r="N2189" s="359">
        <f t="shared" si="270"/>
        <v>172.54838017815251</v>
      </c>
      <c r="O2189" s="331"/>
      <c r="P2189" s="61"/>
      <c r="Q2189" s="294"/>
      <c r="R2189" s="292"/>
      <c r="S2189" s="291"/>
    </row>
    <row r="2190" spans="1:19" ht="14.4">
      <c r="A2190" s="36">
        <f t="shared" si="273"/>
        <v>867</v>
      </c>
      <c r="B2190" s="526"/>
      <c r="C2190" s="36" t="str">
        <f>VLOOKUP('Employee Salary Payroll Tax '!B2192,'Employee Salary Payroll Tax '!$D$1:$E$7,2,FALSE)</f>
        <v>NonUnion</v>
      </c>
      <c r="D2190" s="61">
        <f t="shared" si="266"/>
        <v>2.98E-2</v>
      </c>
      <c r="E2190" s="351">
        <f>'Employee Salary Payroll Tax '!N2192</f>
        <v>140356.29</v>
      </c>
      <c r="F2190" s="351">
        <f t="shared" si="267"/>
        <v>144538.90744200003</v>
      </c>
      <c r="G2190" s="352"/>
      <c r="H2190" s="351">
        <f t="shared" si="271"/>
        <v>0</v>
      </c>
      <c r="I2190" s="351">
        <f t="shared" si="268"/>
        <v>4182.617442000017</v>
      </c>
      <c r="J2190" s="351">
        <f t="shared" si="269"/>
        <v>0</v>
      </c>
      <c r="K2190" s="635">
        <f>SUM('Employee Salary Payroll Tax '!I2192:K2192)</f>
        <v>140356.29</v>
      </c>
      <c r="L2190" s="635">
        <f>'Employee Salary Payroll Tax '!H2192</f>
        <v>0</v>
      </c>
      <c r="M2190" s="293">
        <f t="shared" si="272"/>
        <v>0</v>
      </c>
      <c r="N2190" s="359">
        <f t="shared" si="270"/>
        <v>0</v>
      </c>
      <c r="O2190" s="331"/>
      <c r="P2190" s="61"/>
      <c r="Q2190" s="294"/>
      <c r="R2190" s="292"/>
      <c r="S2190" s="291"/>
    </row>
    <row r="2191" spans="1:19" ht="14.4">
      <c r="A2191" s="36">
        <f t="shared" si="273"/>
        <v>868</v>
      </c>
      <c r="B2191" s="526"/>
      <c r="C2191" s="36" t="str">
        <f>VLOOKUP('Employee Salary Payroll Tax '!B2193,'Employee Salary Payroll Tax '!$D$1:$E$7,2,FALSE)</f>
        <v>IBEW</v>
      </c>
      <c r="D2191" s="61">
        <f t="shared" si="266"/>
        <v>6.875E-3</v>
      </c>
      <c r="E2191" s="351">
        <f>'Employee Salary Payroll Tax '!N2193</f>
        <v>70215.58</v>
      </c>
      <c r="F2191" s="351">
        <f t="shared" si="267"/>
        <v>70698.312112500003</v>
      </c>
      <c r="G2191" s="352"/>
      <c r="H2191" s="351">
        <f t="shared" si="271"/>
        <v>56984.42</v>
      </c>
      <c r="I2191" s="351">
        <f t="shared" si="268"/>
        <v>482.73211250000168</v>
      </c>
      <c r="J2191" s="351">
        <f t="shared" si="269"/>
        <v>29.929390975000103</v>
      </c>
      <c r="K2191" s="635">
        <f>SUM('Employee Salary Payroll Tax '!I2193:K2193)</f>
        <v>0</v>
      </c>
      <c r="L2191" s="635">
        <f>'Employee Salary Payroll Tax '!H2193</f>
        <v>0</v>
      </c>
      <c r="M2191" s="293">
        <f t="shared" si="272"/>
        <v>70215.58</v>
      </c>
      <c r="N2191" s="359">
        <f t="shared" si="270"/>
        <v>0</v>
      </c>
      <c r="O2191" s="331"/>
      <c r="P2191" s="61"/>
      <c r="Q2191" s="294"/>
      <c r="R2191" s="292"/>
      <c r="S2191" s="291"/>
    </row>
    <row r="2192" spans="1:19" ht="14.4">
      <c r="A2192" s="36">
        <f t="shared" si="273"/>
        <v>869</v>
      </c>
      <c r="B2192" s="526"/>
      <c r="C2192" s="36" t="str">
        <f>VLOOKUP('Employee Salary Payroll Tax '!B2194,'Employee Salary Payroll Tax '!$D$1:$E$7,2,FALSE)</f>
        <v>NonUnion</v>
      </c>
      <c r="D2192" s="61">
        <f t="shared" si="266"/>
        <v>2.98E-2</v>
      </c>
      <c r="E2192" s="351">
        <f>'Employee Salary Payroll Tax '!N2194</f>
        <v>64078.48</v>
      </c>
      <c r="F2192" s="351">
        <f t="shared" si="267"/>
        <v>65988.018704000002</v>
      </c>
      <c r="G2192" s="352"/>
      <c r="H2192" s="351">
        <f t="shared" si="271"/>
        <v>63121.52</v>
      </c>
      <c r="I2192" s="351">
        <f t="shared" si="268"/>
        <v>1909.5387039999987</v>
      </c>
      <c r="J2192" s="351">
        <f t="shared" si="269"/>
        <v>118.39139964799992</v>
      </c>
      <c r="K2192" s="635">
        <f>SUM('Employee Salary Payroll Tax '!I2194:K2194)</f>
        <v>0</v>
      </c>
      <c r="L2192" s="635">
        <f>'Employee Salary Payroll Tax '!H2194</f>
        <v>0</v>
      </c>
      <c r="M2192" s="293">
        <f t="shared" si="272"/>
        <v>64078.48</v>
      </c>
      <c r="N2192" s="359">
        <f t="shared" si="270"/>
        <v>0</v>
      </c>
      <c r="O2192" s="331"/>
      <c r="P2192" s="61"/>
      <c r="Q2192" s="294"/>
      <c r="R2192" s="292"/>
      <c r="S2192" s="291"/>
    </row>
    <row r="2193" spans="1:19" ht="14.4">
      <c r="A2193" s="36">
        <f t="shared" si="273"/>
        <v>870</v>
      </c>
      <c r="B2193" s="526"/>
      <c r="C2193" s="36" t="str">
        <f>VLOOKUP('Employee Salary Payroll Tax '!B2195,'Employee Salary Payroll Tax '!$D$1:$E$7,2,FALSE)</f>
        <v>NonUnion</v>
      </c>
      <c r="D2193" s="61">
        <f t="shared" ref="D2193:D2256" si="274">VLOOKUP(C2193,C$9:D$12,2)</f>
        <v>2.98E-2</v>
      </c>
      <c r="E2193" s="351">
        <f>'Employee Salary Payroll Tax '!N2195</f>
        <v>70399.44</v>
      </c>
      <c r="F2193" s="351">
        <f t="shared" ref="F2193:F2256" si="275">E2193*(1+D2193)</f>
        <v>72497.343312000012</v>
      </c>
      <c r="G2193" s="352"/>
      <c r="H2193" s="351">
        <f t="shared" si="271"/>
        <v>56800.56</v>
      </c>
      <c r="I2193" s="351">
        <f t="shared" ref="I2193:I2256" si="276">F2193-E2193</f>
        <v>2097.9033120000095</v>
      </c>
      <c r="J2193" s="351">
        <f t="shared" ref="J2193:J2256" si="277">IF(H2193&gt;I2193,I2193*$J$12,H2193*$J$12)</f>
        <v>130.07000534400058</v>
      </c>
      <c r="K2193" s="635">
        <f>SUM('Employee Salary Payroll Tax '!I2195:K2195)</f>
        <v>67280.989999999991</v>
      </c>
      <c r="L2193" s="635">
        <f>'Employee Salary Payroll Tax '!H2195</f>
        <v>0</v>
      </c>
      <c r="M2193" s="293">
        <f t="shared" si="272"/>
        <v>3118.4500000000116</v>
      </c>
      <c r="N2193" s="359">
        <f t="shared" ref="N2193:N2256" si="278">J2193*K2193/(SUM(K2193:M2193)+0.000001)</f>
        <v>124.30835712223478</v>
      </c>
      <c r="O2193" s="331"/>
      <c r="P2193" s="61"/>
      <c r="Q2193" s="294"/>
      <c r="R2193" s="292"/>
      <c r="S2193" s="291"/>
    </row>
    <row r="2194" spans="1:19" ht="14.4">
      <c r="A2194" s="36">
        <f t="shared" si="273"/>
        <v>871</v>
      </c>
      <c r="B2194" s="526"/>
      <c r="C2194" s="36" t="str">
        <f>VLOOKUP('Employee Salary Payroll Tax '!B2196,'Employee Salary Payroll Tax '!$D$1:$E$7,2,FALSE)</f>
        <v>NonUnion</v>
      </c>
      <c r="D2194" s="61">
        <f t="shared" si="274"/>
        <v>2.98E-2</v>
      </c>
      <c r="E2194" s="351">
        <f>'Employee Salary Payroll Tax '!N2196</f>
        <v>179294.94</v>
      </c>
      <c r="F2194" s="351">
        <f t="shared" si="275"/>
        <v>184637.92921200002</v>
      </c>
      <c r="G2194" s="352"/>
      <c r="H2194" s="351">
        <f t="shared" ref="H2194:H2257" si="279">IF(E2194&gt;$H$12,0,$H$12-E2194)</f>
        <v>0</v>
      </c>
      <c r="I2194" s="351">
        <f t="shared" si="276"/>
        <v>5342.989212000015</v>
      </c>
      <c r="J2194" s="351">
        <f t="shared" si="277"/>
        <v>0</v>
      </c>
      <c r="K2194" s="635">
        <f>SUM('Employee Salary Payroll Tax '!I2196:K2196)</f>
        <v>144381.81</v>
      </c>
      <c r="L2194" s="635">
        <f>'Employee Salary Payroll Tax '!H2196</f>
        <v>0</v>
      </c>
      <c r="M2194" s="293">
        <f t="shared" ref="M2194:M2257" si="280">E2194-K2194-L2194</f>
        <v>34913.130000000005</v>
      </c>
      <c r="N2194" s="359">
        <f t="shared" si="278"/>
        <v>0</v>
      </c>
      <c r="O2194" s="331"/>
      <c r="P2194" s="61"/>
      <c r="Q2194" s="294"/>
      <c r="R2194" s="292"/>
      <c r="S2194" s="291"/>
    </row>
    <row r="2195" spans="1:19" ht="14.4">
      <c r="A2195" s="36">
        <f t="shared" si="273"/>
        <v>872</v>
      </c>
      <c r="B2195" s="526"/>
      <c r="C2195" s="36" t="str">
        <f>VLOOKUP('Employee Salary Payroll Tax '!B2197,'Employee Salary Payroll Tax '!$D$1:$E$7,2,FALSE)</f>
        <v>IBEW</v>
      </c>
      <c r="D2195" s="61">
        <f t="shared" si="274"/>
        <v>6.875E-3</v>
      </c>
      <c r="E2195" s="351">
        <f>'Employee Salary Payroll Tax '!N2197</f>
        <v>201162.19</v>
      </c>
      <c r="F2195" s="351">
        <f t="shared" si="275"/>
        <v>202545.18005624998</v>
      </c>
      <c r="G2195" s="352"/>
      <c r="H2195" s="351">
        <f t="shared" si="279"/>
        <v>0</v>
      </c>
      <c r="I2195" s="351">
        <f t="shared" si="276"/>
        <v>1382.9900562499824</v>
      </c>
      <c r="J2195" s="351">
        <f t="shared" si="277"/>
        <v>0</v>
      </c>
      <c r="K2195" s="635">
        <f>SUM('Employee Salary Payroll Tax '!I2197:K2197)</f>
        <v>172757.00999999998</v>
      </c>
      <c r="L2195" s="635">
        <f>'Employee Salary Payroll Tax '!H2197</f>
        <v>0</v>
      </c>
      <c r="M2195" s="293">
        <f t="shared" si="280"/>
        <v>28405.180000000022</v>
      </c>
      <c r="N2195" s="359">
        <f t="shared" si="278"/>
        <v>0</v>
      </c>
      <c r="O2195" s="331"/>
      <c r="P2195" s="61"/>
      <c r="Q2195" s="294"/>
      <c r="R2195" s="292"/>
      <c r="S2195" s="291"/>
    </row>
    <row r="2196" spans="1:19" ht="14.4">
      <c r="A2196" s="36">
        <f t="shared" si="273"/>
        <v>873</v>
      </c>
      <c r="B2196" s="526"/>
      <c r="C2196" s="36" t="str">
        <f>VLOOKUP('Employee Salary Payroll Tax '!B2198,'Employee Salary Payroll Tax '!$D$1:$E$7,2,FALSE)</f>
        <v>NonUnion</v>
      </c>
      <c r="D2196" s="61">
        <f t="shared" si="274"/>
        <v>2.98E-2</v>
      </c>
      <c r="E2196" s="351">
        <f>'Employee Salary Payroll Tax '!N2198</f>
        <v>79973.94</v>
      </c>
      <c r="F2196" s="351">
        <f t="shared" si="275"/>
        <v>82357.163412000009</v>
      </c>
      <c r="G2196" s="352"/>
      <c r="H2196" s="351">
        <f t="shared" si="279"/>
        <v>47226.06</v>
      </c>
      <c r="I2196" s="351">
        <f t="shared" si="276"/>
        <v>2383.2234120000066</v>
      </c>
      <c r="J2196" s="351">
        <f t="shared" si="277"/>
        <v>147.75985154400041</v>
      </c>
      <c r="K2196" s="635">
        <f>SUM('Employee Salary Payroll Tax '!I2198:K2198)</f>
        <v>33485.61</v>
      </c>
      <c r="L2196" s="635">
        <f>'Employee Salary Payroll Tax '!H2198</f>
        <v>0</v>
      </c>
      <c r="M2196" s="293">
        <f t="shared" si="280"/>
        <v>46488.33</v>
      </c>
      <c r="N2196" s="359">
        <f t="shared" si="278"/>
        <v>61.868013035226582</v>
      </c>
      <c r="O2196" s="331"/>
      <c r="P2196" s="61"/>
      <c r="Q2196" s="294"/>
      <c r="R2196" s="292"/>
      <c r="S2196" s="291"/>
    </row>
    <row r="2197" spans="1:19" ht="14.4">
      <c r="A2197" s="36">
        <f t="shared" si="273"/>
        <v>874</v>
      </c>
      <c r="B2197" s="526"/>
      <c r="C2197" s="36" t="str">
        <f>VLOOKUP('Employee Salary Payroll Tax '!B2199,'Employee Salary Payroll Tax '!$D$1:$E$7,2,FALSE)</f>
        <v>IBEW</v>
      </c>
      <c r="D2197" s="61">
        <f t="shared" si="274"/>
        <v>6.875E-3</v>
      </c>
      <c r="E2197" s="351">
        <f>'Employee Salary Payroll Tax '!N2199</f>
        <v>38827.339999999997</v>
      </c>
      <c r="F2197" s="351">
        <f t="shared" si="275"/>
        <v>39094.277962499997</v>
      </c>
      <c r="G2197" s="352"/>
      <c r="H2197" s="351">
        <f t="shared" si="279"/>
        <v>88372.66</v>
      </c>
      <c r="I2197" s="351">
        <f t="shared" si="276"/>
        <v>266.93796250000014</v>
      </c>
      <c r="J2197" s="351">
        <f t="shared" si="277"/>
        <v>16.550153675000008</v>
      </c>
      <c r="K2197" s="635">
        <f>SUM('Employee Salary Payroll Tax '!I2199:K2199)</f>
        <v>4201.62</v>
      </c>
      <c r="L2197" s="635">
        <f>'Employee Salary Payroll Tax '!H2199</f>
        <v>0</v>
      </c>
      <c r="M2197" s="293">
        <f t="shared" si="280"/>
        <v>34625.719999999994</v>
      </c>
      <c r="N2197" s="359">
        <f t="shared" si="278"/>
        <v>1.790940524953875</v>
      </c>
      <c r="O2197" s="331"/>
      <c r="P2197" s="61"/>
      <c r="Q2197" s="294"/>
      <c r="R2197" s="292"/>
      <c r="S2197" s="291"/>
    </row>
    <row r="2198" spans="1:19" ht="14.4">
      <c r="A2198" s="36">
        <f t="shared" si="273"/>
        <v>875</v>
      </c>
      <c r="B2198" s="526"/>
      <c r="C2198" s="36" t="str">
        <f>VLOOKUP('Employee Salary Payroll Tax '!B2200,'Employee Salary Payroll Tax '!$D$1:$E$7,2,FALSE)</f>
        <v>IBEW</v>
      </c>
      <c r="D2198" s="61">
        <f t="shared" si="274"/>
        <v>6.875E-3</v>
      </c>
      <c r="E2198" s="351">
        <f>'Employee Salary Payroll Tax '!N2200</f>
        <v>55673.1</v>
      </c>
      <c r="F2198" s="351">
        <f t="shared" si="275"/>
        <v>56055.852562499997</v>
      </c>
      <c r="G2198" s="352"/>
      <c r="H2198" s="351">
        <f t="shared" si="279"/>
        <v>71526.899999999994</v>
      </c>
      <c r="I2198" s="351">
        <f t="shared" si="276"/>
        <v>382.75256249999802</v>
      </c>
      <c r="J2198" s="351">
        <f t="shared" si="277"/>
        <v>23.730658874999879</v>
      </c>
      <c r="K2198" s="635">
        <f>SUM('Employee Salary Payroll Tax '!I2200:K2200)</f>
        <v>55673.1</v>
      </c>
      <c r="L2198" s="635">
        <f>'Employee Salary Payroll Tax '!H2200</f>
        <v>0</v>
      </c>
      <c r="M2198" s="293">
        <f t="shared" si="280"/>
        <v>0</v>
      </c>
      <c r="N2198" s="359">
        <f t="shared" si="278"/>
        <v>23.730658874573631</v>
      </c>
      <c r="O2198" s="331"/>
      <c r="P2198" s="61"/>
      <c r="Q2198" s="294"/>
      <c r="R2198" s="292"/>
      <c r="S2198" s="291"/>
    </row>
    <row r="2199" spans="1:19" ht="14.4">
      <c r="A2199" s="36">
        <f t="shared" si="273"/>
        <v>876</v>
      </c>
      <c r="B2199" s="526"/>
      <c r="C2199" s="36" t="str">
        <f>VLOOKUP('Employee Salary Payroll Tax '!B2201,'Employee Salary Payroll Tax '!$D$1:$E$7,2,FALSE)</f>
        <v>IBEW</v>
      </c>
      <c r="D2199" s="61">
        <f t="shared" si="274"/>
        <v>6.875E-3</v>
      </c>
      <c r="E2199" s="351">
        <f>'Employee Salary Payroll Tax '!N2201</f>
        <v>152450.44</v>
      </c>
      <c r="F2199" s="351">
        <f t="shared" si="275"/>
        <v>153498.53677499999</v>
      </c>
      <c r="G2199" s="352"/>
      <c r="H2199" s="351">
        <f t="shared" si="279"/>
        <v>0</v>
      </c>
      <c r="I2199" s="351">
        <f t="shared" si="276"/>
        <v>1048.0967749999836</v>
      </c>
      <c r="J2199" s="351">
        <f t="shared" si="277"/>
        <v>0</v>
      </c>
      <c r="K2199" s="635">
        <f>SUM('Employee Salary Payroll Tax '!I2201:K2201)</f>
        <v>138937.1</v>
      </c>
      <c r="L2199" s="635">
        <f>'Employee Salary Payroll Tax '!H2201</f>
        <v>0</v>
      </c>
      <c r="M2199" s="293">
        <f t="shared" si="280"/>
        <v>13513.339999999997</v>
      </c>
      <c r="N2199" s="359">
        <f t="shared" si="278"/>
        <v>0</v>
      </c>
      <c r="O2199" s="331"/>
      <c r="P2199" s="61"/>
      <c r="Q2199" s="294"/>
      <c r="R2199" s="292"/>
      <c r="S2199" s="291"/>
    </row>
    <row r="2200" spans="1:19" ht="14.4">
      <c r="A2200" s="36">
        <f t="shared" si="273"/>
        <v>877</v>
      </c>
      <c r="B2200" s="526"/>
      <c r="C2200" s="36" t="str">
        <f>VLOOKUP('Employee Salary Payroll Tax '!B2202,'Employee Salary Payroll Tax '!$D$1:$E$7,2,FALSE)</f>
        <v>IBEW</v>
      </c>
      <c r="D2200" s="61">
        <f t="shared" si="274"/>
        <v>6.875E-3</v>
      </c>
      <c r="E2200" s="351">
        <f>'Employee Salary Payroll Tax '!N2202</f>
        <v>69021.7</v>
      </c>
      <c r="F2200" s="351">
        <f t="shared" si="275"/>
        <v>69496.224187499989</v>
      </c>
      <c r="G2200" s="352"/>
      <c r="H2200" s="351">
        <f t="shared" si="279"/>
        <v>58178.3</v>
      </c>
      <c r="I2200" s="351">
        <f t="shared" si="276"/>
        <v>474.52418749999197</v>
      </c>
      <c r="J2200" s="351">
        <f t="shared" si="277"/>
        <v>29.420499624999501</v>
      </c>
      <c r="K2200" s="635">
        <f>SUM('Employee Salary Payroll Tax '!I2202:K2202)</f>
        <v>0</v>
      </c>
      <c r="L2200" s="635">
        <f>'Employee Salary Payroll Tax '!H2202</f>
        <v>0</v>
      </c>
      <c r="M2200" s="293">
        <f t="shared" si="280"/>
        <v>69021.7</v>
      </c>
      <c r="N2200" s="359">
        <f t="shared" si="278"/>
        <v>0</v>
      </c>
      <c r="O2200" s="331"/>
      <c r="P2200" s="61"/>
      <c r="Q2200" s="294"/>
      <c r="R2200" s="292"/>
      <c r="S2200" s="291"/>
    </row>
    <row r="2201" spans="1:19" ht="14.4">
      <c r="A2201" s="36">
        <f t="shared" si="273"/>
        <v>878</v>
      </c>
      <c r="B2201" s="526"/>
      <c r="C2201" s="36" t="str">
        <f>VLOOKUP('Employee Salary Payroll Tax '!B2203,'Employee Salary Payroll Tax '!$D$1:$E$7,2,FALSE)</f>
        <v>NonUnion</v>
      </c>
      <c r="D2201" s="61">
        <f t="shared" si="274"/>
        <v>2.98E-2</v>
      </c>
      <c r="E2201" s="351">
        <f>'Employee Salary Payroll Tax '!N2203</f>
        <v>3462</v>
      </c>
      <c r="F2201" s="351">
        <f t="shared" si="275"/>
        <v>3565.1676000000002</v>
      </c>
      <c r="G2201" s="352"/>
      <c r="H2201" s="351">
        <f t="shared" si="279"/>
        <v>123738</v>
      </c>
      <c r="I2201" s="351">
        <f t="shared" si="276"/>
        <v>103.16760000000022</v>
      </c>
      <c r="J2201" s="351">
        <f t="shared" si="277"/>
        <v>6.3963912000000134</v>
      </c>
      <c r="K2201" s="635">
        <f>SUM('Employee Salary Payroll Tax '!I2203:K2203)</f>
        <v>1419.42</v>
      </c>
      <c r="L2201" s="635">
        <f>'Employee Salary Payroll Tax '!H2203</f>
        <v>0</v>
      </c>
      <c r="M2201" s="293">
        <f t="shared" si="280"/>
        <v>2042.58</v>
      </c>
      <c r="N2201" s="359">
        <f t="shared" si="278"/>
        <v>2.6225203912424897</v>
      </c>
      <c r="O2201" s="331"/>
      <c r="P2201" s="61"/>
      <c r="Q2201" s="294"/>
      <c r="R2201" s="292"/>
      <c r="S2201" s="291"/>
    </row>
    <row r="2202" spans="1:19" ht="14.4">
      <c r="A2202" s="36">
        <f t="shared" si="273"/>
        <v>879</v>
      </c>
      <c r="B2202" s="526"/>
      <c r="C2202" s="36" t="str">
        <f>VLOOKUP('Employee Salary Payroll Tax '!B2204,'Employee Salary Payroll Tax '!$D$1:$E$7,2,FALSE)</f>
        <v>NonUnion</v>
      </c>
      <c r="D2202" s="61">
        <f t="shared" si="274"/>
        <v>2.98E-2</v>
      </c>
      <c r="E2202" s="351">
        <f>'Employee Salary Payroll Tax '!N2204</f>
        <v>94737.57</v>
      </c>
      <c r="F2202" s="351">
        <f t="shared" si="275"/>
        <v>97560.749586000005</v>
      </c>
      <c r="G2202" s="352"/>
      <c r="H2202" s="351">
        <f t="shared" si="279"/>
        <v>32462.429999999993</v>
      </c>
      <c r="I2202" s="351">
        <f t="shared" si="276"/>
        <v>2823.1795859999984</v>
      </c>
      <c r="J2202" s="351">
        <f t="shared" si="277"/>
        <v>175.03713433199991</v>
      </c>
      <c r="K2202" s="635">
        <f>SUM('Employee Salary Payroll Tax '!I2204:K2204)</f>
        <v>86460.05</v>
      </c>
      <c r="L2202" s="635">
        <f>'Employee Salary Payroll Tax '!H2204</f>
        <v>0</v>
      </c>
      <c r="M2202" s="293">
        <f t="shared" si="280"/>
        <v>8277.5200000000041</v>
      </c>
      <c r="N2202" s="359">
        <f t="shared" si="278"/>
        <v>159.74358837831377</v>
      </c>
      <c r="O2202" s="331"/>
      <c r="P2202" s="61"/>
      <c r="Q2202" s="294"/>
      <c r="R2202" s="292"/>
      <c r="S2202" s="291"/>
    </row>
    <row r="2203" spans="1:19" ht="14.4">
      <c r="A2203" s="36">
        <f t="shared" si="273"/>
        <v>880</v>
      </c>
      <c r="B2203" s="526"/>
      <c r="C2203" s="36" t="str">
        <f>VLOOKUP('Employee Salary Payroll Tax '!B2205,'Employee Salary Payroll Tax '!$D$1:$E$7,2,FALSE)</f>
        <v>IBEW</v>
      </c>
      <c r="D2203" s="61">
        <f t="shared" si="274"/>
        <v>6.875E-3</v>
      </c>
      <c r="E2203" s="351">
        <f>'Employee Salary Payroll Tax '!N2205</f>
        <v>86823.79</v>
      </c>
      <c r="F2203" s="351">
        <f t="shared" si="275"/>
        <v>87420.703556249995</v>
      </c>
      <c r="G2203" s="352"/>
      <c r="H2203" s="351">
        <f t="shared" si="279"/>
        <v>40376.210000000006</v>
      </c>
      <c r="I2203" s="351">
        <f t="shared" si="276"/>
        <v>596.91355625000142</v>
      </c>
      <c r="J2203" s="351">
        <f t="shared" si="277"/>
        <v>37.008640487500088</v>
      </c>
      <c r="K2203" s="635">
        <f>SUM('Employee Salary Payroll Tax '!I2205:K2205)</f>
        <v>68661.5</v>
      </c>
      <c r="L2203" s="635">
        <f>'Employee Salary Payroll Tax '!H2205</f>
        <v>0</v>
      </c>
      <c r="M2203" s="293">
        <f t="shared" si="280"/>
        <v>18162.289999999994</v>
      </c>
      <c r="N2203" s="359">
        <f t="shared" si="278"/>
        <v>29.266964374662994</v>
      </c>
      <c r="O2203" s="331"/>
      <c r="P2203" s="61"/>
      <c r="Q2203" s="294"/>
      <c r="R2203" s="292"/>
      <c r="S2203" s="291"/>
    </row>
    <row r="2204" spans="1:19" ht="14.4">
      <c r="A2204" s="36">
        <f t="shared" si="273"/>
        <v>881</v>
      </c>
      <c r="B2204" s="526"/>
      <c r="C2204" s="36" t="str">
        <f>VLOOKUP('Employee Salary Payroll Tax '!B2206,'Employee Salary Payroll Tax '!$D$1:$E$7,2,FALSE)</f>
        <v>NonUnion</v>
      </c>
      <c r="D2204" s="61">
        <f t="shared" si="274"/>
        <v>2.98E-2</v>
      </c>
      <c r="E2204" s="351">
        <f>'Employee Salary Payroll Tax '!N2206</f>
        <v>13500</v>
      </c>
      <c r="F2204" s="351">
        <f t="shared" si="275"/>
        <v>13902.300000000001</v>
      </c>
      <c r="G2204" s="352"/>
      <c r="H2204" s="351">
        <f t="shared" si="279"/>
        <v>113700</v>
      </c>
      <c r="I2204" s="351">
        <f t="shared" si="276"/>
        <v>402.30000000000109</v>
      </c>
      <c r="J2204" s="351">
        <f t="shared" si="277"/>
        <v>24.942600000000066</v>
      </c>
      <c r="K2204" s="635">
        <f>SUM('Employee Salary Payroll Tax '!I2206:K2206)</f>
        <v>13500</v>
      </c>
      <c r="L2204" s="635">
        <f>'Employee Salary Payroll Tax '!H2206</f>
        <v>0</v>
      </c>
      <c r="M2204" s="293">
        <f t="shared" si="280"/>
        <v>0</v>
      </c>
      <c r="N2204" s="359">
        <f t="shared" si="278"/>
        <v>24.942599998152467</v>
      </c>
      <c r="O2204" s="331"/>
      <c r="P2204" s="61"/>
      <c r="Q2204" s="294"/>
      <c r="R2204" s="292"/>
      <c r="S2204" s="291"/>
    </row>
    <row r="2205" spans="1:19" ht="14.4">
      <c r="A2205" s="36">
        <f t="shared" si="273"/>
        <v>882</v>
      </c>
      <c r="B2205" s="526"/>
      <c r="C2205" s="36" t="str">
        <f>VLOOKUP('Employee Salary Payroll Tax '!B2207,'Employee Salary Payroll Tax '!$D$1:$E$7,2,FALSE)</f>
        <v>NonUnion</v>
      </c>
      <c r="D2205" s="61">
        <f t="shared" si="274"/>
        <v>2.98E-2</v>
      </c>
      <c r="E2205" s="351">
        <f>'Employee Salary Payroll Tax '!N2207</f>
        <v>54729.53</v>
      </c>
      <c r="F2205" s="351">
        <f t="shared" si="275"/>
        <v>56360.469993999999</v>
      </c>
      <c r="G2205" s="352"/>
      <c r="H2205" s="351">
        <f t="shared" si="279"/>
        <v>72470.47</v>
      </c>
      <c r="I2205" s="351">
        <f t="shared" si="276"/>
        <v>1630.9399940000003</v>
      </c>
      <c r="J2205" s="351">
        <f t="shared" si="277"/>
        <v>101.11827962800002</v>
      </c>
      <c r="K2205" s="635">
        <f>SUM('Employee Salary Payroll Tax '!I2207:K2207)</f>
        <v>24949.96</v>
      </c>
      <c r="L2205" s="635">
        <f>'Employee Salary Payroll Tax '!H2207</f>
        <v>0</v>
      </c>
      <c r="M2205" s="293">
        <f t="shared" si="280"/>
        <v>29779.57</v>
      </c>
      <c r="N2205" s="359">
        <f t="shared" si="278"/>
        <v>46.097546095157732</v>
      </c>
      <c r="O2205" s="331"/>
      <c r="P2205" s="61"/>
      <c r="Q2205" s="294"/>
      <c r="R2205" s="292"/>
      <c r="S2205" s="291"/>
    </row>
    <row r="2206" spans="1:19" ht="14.4">
      <c r="A2206" s="36">
        <f t="shared" si="273"/>
        <v>883</v>
      </c>
      <c r="B2206" s="526"/>
      <c r="C2206" s="36" t="str">
        <f>VLOOKUP('Employee Salary Payroll Tax '!B2208,'Employee Salary Payroll Tax '!$D$1:$E$7,2,FALSE)</f>
        <v>NonUnion</v>
      </c>
      <c r="D2206" s="61">
        <f t="shared" si="274"/>
        <v>2.98E-2</v>
      </c>
      <c r="E2206" s="351">
        <f>'Employee Salary Payroll Tax '!N2208</f>
        <v>96261.05</v>
      </c>
      <c r="F2206" s="351">
        <f t="shared" si="275"/>
        <v>99129.629290000012</v>
      </c>
      <c r="G2206" s="352"/>
      <c r="H2206" s="351">
        <f t="shared" si="279"/>
        <v>30938.949999999997</v>
      </c>
      <c r="I2206" s="351">
        <f t="shared" si="276"/>
        <v>2868.5792900000088</v>
      </c>
      <c r="J2206" s="351">
        <f t="shared" si="277"/>
        <v>177.85191598000054</v>
      </c>
      <c r="K2206" s="635">
        <f>SUM('Employee Salary Payroll Tax '!I2208:K2208)</f>
        <v>1530.67</v>
      </c>
      <c r="L2206" s="635">
        <f>'Employee Salary Payroll Tax '!H2208</f>
        <v>0</v>
      </c>
      <c r="M2206" s="293">
        <f t="shared" si="280"/>
        <v>94730.38</v>
      </c>
      <c r="N2206" s="359">
        <f t="shared" si="278"/>
        <v>2.8280658919706294</v>
      </c>
      <c r="O2206" s="331"/>
      <c r="P2206" s="61"/>
      <c r="Q2206" s="294"/>
      <c r="R2206" s="292"/>
      <c r="S2206" s="291"/>
    </row>
    <row r="2207" spans="1:19" ht="14.4">
      <c r="A2207" s="36">
        <f t="shared" si="273"/>
        <v>884</v>
      </c>
      <c r="B2207" s="526"/>
      <c r="C2207" s="36" t="str">
        <f>VLOOKUP('Employee Salary Payroll Tax '!B2209,'Employee Salary Payroll Tax '!$D$1:$E$7,2,FALSE)</f>
        <v>NonUnion</v>
      </c>
      <c r="D2207" s="61">
        <f t="shared" si="274"/>
        <v>2.98E-2</v>
      </c>
      <c r="E2207" s="351">
        <f>'Employee Salary Payroll Tax '!N2209</f>
        <v>55829.57</v>
      </c>
      <c r="F2207" s="351">
        <f t="shared" si="275"/>
        <v>57493.291186000002</v>
      </c>
      <c r="G2207" s="352"/>
      <c r="H2207" s="351">
        <f t="shared" si="279"/>
        <v>71370.429999999993</v>
      </c>
      <c r="I2207" s="351">
        <f t="shared" si="276"/>
        <v>1663.7211860000025</v>
      </c>
      <c r="J2207" s="351">
        <f t="shared" si="277"/>
        <v>103.15071353200015</v>
      </c>
      <c r="K2207" s="635">
        <f>SUM('Employee Salary Payroll Tax '!I2209:K2209)</f>
        <v>30632.61</v>
      </c>
      <c r="L2207" s="635">
        <f>'Employee Salary Payroll Tax '!H2209</f>
        <v>0</v>
      </c>
      <c r="M2207" s="293">
        <f t="shared" si="280"/>
        <v>25196.959999999999</v>
      </c>
      <c r="N2207" s="359">
        <f t="shared" si="278"/>
        <v>56.596810234986343</v>
      </c>
      <c r="O2207" s="331"/>
      <c r="P2207" s="61"/>
      <c r="Q2207" s="294"/>
      <c r="R2207" s="292"/>
      <c r="S2207" s="291"/>
    </row>
    <row r="2208" spans="1:19" ht="14.4">
      <c r="A2208" s="36">
        <f t="shared" si="273"/>
        <v>885</v>
      </c>
      <c r="B2208" s="526"/>
      <c r="C2208" s="36" t="str">
        <f>VLOOKUP('Employee Salary Payroll Tax '!B2210,'Employee Salary Payroll Tax '!$D$1:$E$7,2,FALSE)</f>
        <v>NonUnion</v>
      </c>
      <c r="D2208" s="61">
        <f t="shared" si="274"/>
        <v>2.98E-2</v>
      </c>
      <c r="E2208" s="351">
        <f>'Employee Salary Payroll Tax '!N2210</f>
        <v>78112.789999999994</v>
      </c>
      <c r="F2208" s="351">
        <f t="shared" si="275"/>
        <v>80440.551141999997</v>
      </c>
      <c r="G2208" s="352"/>
      <c r="H2208" s="351">
        <f t="shared" si="279"/>
        <v>49087.210000000006</v>
      </c>
      <c r="I2208" s="351">
        <f t="shared" si="276"/>
        <v>2327.761142000003</v>
      </c>
      <c r="J2208" s="351">
        <f t="shared" si="277"/>
        <v>144.3211908040002</v>
      </c>
      <c r="K2208" s="635">
        <f>SUM('Employee Salary Payroll Tax '!I2210:K2210)</f>
        <v>77774.399999999994</v>
      </c>
      <c r="L2208" s="635">
        <f>'Employee Salary Payroll Tax '!H2210</f>
        <v>11.89</v>
      </c>
      <c r="M2208" s="293">
        <f t="shared" si="280"/>
        <v>326.49999999999943</v>
      </c>
      <c r="N2208" s="359">
        <f t="shared" si="278"/>
        <v>143.69598143816063</v>
      </c>
      <c r="O2208" s="331"/>
      <c r="P2208" s="61"/>
      <c r="Q2208" s="294"/>
      <c r="R2208" s="292"/>
      <c r="S2208" s="291"/>
    </row>
    <row r="2209" spans="1:19" ht="14.4">
      <c r="A2209" s="36">
        <f t="shared" si="273"/>
        <v>886</v>
      </c>
      <c r="B2209" s="526"/>
      <c r="C2209" s="36" t="str">
        <f>VLOOKUP('Employee Salary Payroll Tax '!B2211,'Employee Salary Payroll Tax '!$D$1:$E$7,2,FALSE)</f>
        <v>NonUnion</v>
      </c>
      <c r="D2209" s="61">
        <f t="shared" si="274"/>
        <v>2.98E-2</v>
      </c>
      <c r="E2209" s="351">
        <f>'Employee Salary Payroll Tax '!N2211</f>
        <v>66448.320000000007</v>
      </c>
      <c r="F2209" s="351">
        <f t="shared" si="275"/>
        <v>68428.479936000003</v>
      </c>
      <c r="G2209" s="352"/>
      <c r="H2209" s="351">
        <f t="shared" si="279"/>
        <v>60751.679999999993</v>
      </c>
      <c r="I2209" s="351">
        <f t="shared" si="276"/>
        <v>1980.1599359999964</v>
      </c>
      <c r="J2209" s="351">
        <f t="shared" si="277"/>
        <v>122.76991603199977</v>
      </c>
      <c r="K2209" s="635">
        <f>SUM('Employee Salary Payroll Tax '!I2211:K2211)</f>
        <v>61820.62</v>
      </c>
      <c r="L2209" s="635">
        <f>'Employee Salary Payroll Tax '!H2211</f>
        <v>0</v>
      </c>
      <c r="M2209" s="293">
        <f t="shared" si="280"/>
        <v>4627.7000000000044</v>
      </c>
      <c r="N2209" s="359">
        <f t="shared" si="278"/>
        <v>114.21977751028086</v>
      </c>
      <c r="O2209" s="331"/>
      <c r="P2209" s="61"/>
      <c r="Q2209" s="294"/>
      <c r="R2209" s="292"/>
      <c r="S2209" s="291"/>
    </row>
    <row r="2210" spans="1:19" ht="14.4">
      <c r="A2210" s="36">
        <f t="shared" si="273"/>
        <v>887</v>
      </c>
      <c r="B2210" s="526"/>
      <c r="C2210" s="36" t="str">
        <f>VLOOKUP('Employee Salary Payroll Tax '!B2212,'Employee Salary Payroll Tax '!$D$1:$E$7,2,FALSE)</f>
        <v>UA</v>
      </c>
      <c r="D2210" s="61">
        <f t="shared" si="274"/>
        <v>0.03</v>
      </c>
      <c r="E2210" s="351">
        <f>'Employee Salary Payroll Tax '!N2212</f>
        <v>777.13</v>
      </c>
      <c r="F2210" s="351">
        <f t="shared" si="275"/>
        <v>800.44389999999999</v>
      </c>
      <c r="G2210" s="352"/>
      <c r="H2210" s="351">
        <f t="shared" si="279"/>
        <v>126422.87</v>
      </c>
      <c r="I2210" s="351">
        <f t="shared" si="276"/>
        <v>23.31389999999999</v>
      </c>
      <c r="J2210" s="351">
        <f t="shared" si="277"/>
        <v>1.4454617999999992</v>
      </c>
      <c r="K2210" s="635">
        <f>SUM('Employee Salary Payroll Tax '!I2212:K2212)</f>
        <v>11.91</v>
      </c>
      <c r="L2210" s="635">
        <f>'Employee Salary Payroll Tax '!H2212</f>
        <v>0.04</v>
      </c>
      <c r="M2210" s="293">
        <f t="shared" si="280"/>
        <v>765.18000000000006</v>
      </c>
      <c r="N2210" s="359">
        <f t="shared" si="278"/>
        <v>2.2152599971494328E-2</v>
      </c>
      <c r="O2210" s="331"/>
      <c r="P2210" s="61"/>
      <c r="Q2210" s="294"/>
      <c r="R2210" s="292"/>
      <c r="S2210" s="291"/>
    </row>
    <row r="2211" spans="1:19" ht="14.4">
      <c r="A2211" s="36">
        <f t="shared" si="273"/>
        <v>888</v>
      </c>
      <c r="B2211" s="526"/>
      <c r="C2211" s="36" t="str">
        <f>VLOOKUP('Employee Salary Payroll Tax '!B2213,'Employee Salary Payroll Tax '!$D$1:$E$7,2,FALSE)</f>
        <v>UA</v>
      </c>
      <c r="D2211" s="61">
        <f t="shared" si="274"/>
        <v>0.03</v>
      </c>
      <c r="E2211" s="351">
        <f>'Employee Salary Payroll Tax '!N2213</f>
        <v>40058.06</v>
      </c>
      <c r="F2211" s="351">
        <f t="shared" si="275"/>
        <v>41259.801800000001</v>
      </c>
      <c r="G2211" s="352"/>
      <c r="H2211" s="351">
        <f t="shared" si="279"/>
        <v>87141.94</v>
      </c>
      <c r="I2211" s="351">
        <f t="shared" si="276"/>
        <v>1201.7418000000034</v>
      </c>
      <c r="J2211" s="351">
        <f t="shared" si="277"/>
        <v>74.50799160000021</v>
      </c>
      <c r="K2211" s="635">
        <f>SUM('Employee Salary Payroll Tax '!I2213:K2213)</f>
        <v>22047.95</v>
      </c>
      <c r="L2211" s="635">
        <f>'Employee Salary Payroll Tax '!H2213</f>
        <v>104.78</v>
      </c>
      <c r="M2211" s="293">
        <f t="shared" si="280"/>
        <v>17905.329999999998</v>
      </c>
      <c r="N2211" s="359">
        <f t="shared" si="278"/>
        <v>41.009186998976375</v>
      </c>
      <c r="O2211" s="331"/>
      <c r="P2211" s="61"/>
      <c r="Q2211" s="294"/>
      <c r="R2211" s="292"/>
      <c r="S2211" s="291"/>
    </row>
    <row r="2212" spans="1:19" ht="14.4">
      <c r="A2212" s="36">
        <f t="shared" si="273"/>
        <v>889</v>
      </c>
      <c r="B2212" s="526"/>
      <c r="C2212" s="36" t="str">
        <f>VLOOKUP('Employee Salary Payroll Tax '!B2214,'Employee Salary Payroll Tax '!$D$1:$E$7,2,FALSE)</f>
        <v>IBEW</v>
      </c>
      <c r="D2212" s="61">
        <f t="shared" si="274"/>
        <v>6.875E-3</v>
      </c>
      <c r="E2212" s="351">
        <f>'Employee Salary Payroll Tax '!N2214</f>
        <v>237302.98</v>
      </c>
      <c r="F2212" s="351">
        <f t="shared" si="275"/>
        <v>238934.43798750002</v>
      </c>
      <c r="G2212" s="352"/>
      <c r="H2212" s="351">
        <f t="shared" si="279"/>
        <v>0</v>
      </c>
      <c r="I2212" s="351">
        <f t="shared" si="276"/>
        <v>1631.4579875000054</v>
      </c>
      <c r="J2212" s="351">
        <f t="shared" si="277"/>
        <v>0</v>
      </c>
      <c r="K2212" s="635">
        <f>SUM('Employee Salary Payroll Tax '!I2214:K2214)</f>
        <v>217212.67</v>
      </c>
      <c r="L2212" s="635">
        <f>'Employee Salary Payroll Tax '!H2214</f>
        <v>0</v>
      </c>
      <c r="M2212" s="293">
        <f t="shared" si="280"/>
        <v>20090.309999999998</v>
      </c>
      <c r="N2212" s="359">
        <f t="shared" si="278"/>
        <v>0</v>
      </c>
      <c r="O2212" s="331"/>
      <c r="P2212" s="61"/>
      <c r="Q2212" s="294"/>
      <c r="R2212" s="292"/>
      <c r="S2212" s="291"/>
    </row>
    <row r="2213" spans="1:19" ht="14.4">
      <c r="A2213" s="36">
        <f t="shared" si="273"/>
        <v>890</v>
      </c>
      <c r="B2213" s="526"/>
      <c r="C2213" s="36" t="str">
        <f>VLOOKUP('Employee Salary Payroll Tax '!B2215,'Employee Salary Payroll Tax '!$D$1:$E$7,2,FALSE)</f>
        <v>UA</v>
      </c>
      <c r="D2213" s="61">
        <f t="shared" si="274"/>
        <v>0.03</v>
      </c>
      <c r="E2213" s="351">
        <f>'Employee Salary Payroll Tax '!N2215</f>
        <v>67905.009999999995</v>
      </c>
      <c r="F2213" s="351">
        <f t="shared" si="275"/>
        <v>69942.160300000003</v>
      </c>
      <c r="G2213" s="352"/>
      <c r="H2213" s="351">
        <f t="shared" si="279"/>
        <v>59294.990000000005</v>
      </c>
      <c r="I2213" s="351">
        <f t="shared" si="276"/>
        <v>2037.1503000000084</v>
      </c>
      <c r="J2213" s="351">
        <f t="shared" si="277"/>
        <v>126.30331860000052</v>
      </c>
      <c r="K2213" s="635">
        <f>SUM('Employee Salary Payroll Tax '!I2215:K2215)</f>
        <v>59073.82</v>
      </c>
      <c r="L2213" s="635">
        <f>'Employee Salary Payroll Tax '!H2215</f>
        <v>0</v>
      </c>
      <c r="M2213" s="293">
        <f t="shared" si="280"/>
        <v>8831.1899999999951</v>
      </c>
      <c r="N2213" s="359">
        <f t="shared" si="278"/>
        <v>109.87730519838237</v>
      </c>
      <c r="O2213" s="331"/>
      <c r="P2213" s="61"/>
      <c r="Q2213" s="294"/>
      <c r="R2213" s="292"/>
      <c r="S2213" s="291"/>
    </row>
    <row r="2214" spans="1:19" ht="14.4">
      <c r="A2214" s="36">
        <f t="shared" si="273"/>
        <v>891</v>
      </c>
      <c r="B2214" s="526"/>
      <c r="C2214" s="36" t="str">
        <f>VLOOKUP('Employee Salary Payroll Tax '!B2216,'Employee Salary Payroll Tax '!$D$1:$E$7,2,FALSE)</f>
        <v>IBEW</v>
      </c>
      <c r="D2214" s="61">
        <f t="shared" si="274"/>
        <v>6.875E-3</v>
      </c>
      <c r="E2214" s="351">
        <f>'Employee Salary Payroll Tax '!N2216</f>
        <v>80063.95</v>
      </c>
      <c r="F2214" s="351">
        <f t="shared" si="275"/>
        <v>80614.389656250001</v>
      </c>
      <c r="G2214" s="352"/>
      <c r="H2214" s="351">
        <f t="shared" si="279"/>
        <v>47136.05</v>
      </c>
      <c r="I2214" s="351">
        <f t="shared" si="276"/>
        <v>550.43965625000419</v>
      </c>
      <c r="J2214" s="351">
        <f t="shared" si="277"/>
        <v>34.127258687500259</v>
      </c>
      <c r="K2214" s="635">
        <f>SUM('Employee Salary Payroll Tax '!I2216:K2216)</f>
        <v>79961.41</v>
      </c>
      <c r="L2214" s="635">
        <f>'Employee Salary Payroll Tax '!H2216</f>
        <v>0</v>
      </c>
      <c r="M2214" s="293">
        <f t="shared" si="280"/>
        <v>102.5399999999936</v>
      </c>
      <c r="N2214" s="359">
        <f t="shared" si="278"/>
        <v>34.083551012074558</v>
      </c>
      <c r="O2214" s="331"/>
      <c r="P2214" s="61"/>
      <c r="Q2214" s="294"/>
      <c r="R2214" s="292"/>
      <c r="S2214" s="291"/>
    </row>
    <row r="2215" spans="1:19" ht="14.4">
      <c r="A2215" s="36">
        <f t="shared" si="273"/>
        <v>892</v>
      </c>
      <c r="B2215" s="526"/>
      <c r="C2215" s="36" t="str">
        <f>VLOOKUP('Employee Salary Payroll Tax '!B2217,'Employee Salary Payroll Tax '!$D$1:$E$7,2,FALSE)</f>
        <v>NonUnion</v>
      </c>
      <c r="D2215" s="61">
        <f t="shared" si="274"/>
        <v>2.98E-2</v>
      </c>
      <c r="E2215" s="351">
        <f>'Employee Salary Payroll Tax '!N2217</f>
        <v>60844.52</v>
      </c>
      <c r="F2215" s="351">
        <f t="shared" si="275"/>
        <v>62657.686695999997</v>
      </c>
      <c r="G2215" s="352"/>
      <c r="H2215" s="351">
        <f t="shared" si="279"/>
        <v>66355.48000000001</v>
      </c>
      <c r="I2215" s="351">
        <f t="shared" si="276"/>
        <v>1813.1666960000002</v>
      </c>
      <c r="J2215" s="351">
        <f t="shared" si="277"/>
        <v>112.41633515200002</v>
      </c>
      <c r="K2215" s="635">
        <f>SUM('Employee Salary Payroll Tax '!I2217:K2217)</f>
        <v>11616.04</v>
      </c>
      <c r="L2215" s="635">
        <f>'Employee Salary Payroll Tax '!H2217</f>
        <v>0</v>
      </c>
      <c r="M2215" s="293">
        <f t="shared" si="280"/>
        <v>49228.479999999996</v>
      </c>
      <c r="N2215" s="359">
        <f t="shared" si="278"/>
        <v>21.461795503647274</v>
      </c>
      <c r="O2215" s="331"/>
      <c r="P2215" s="61"/>
      <c r="Q2215" s="294"/>
      <c r="R2215" s="292"/>
      <c r="S2215" s="291"/>
    </row>
    <row r="2216" spans="1:19" ht="14.4">
      <c r="A2216" s="36">
        <f t="shared" si="273"/>
        <v>893</v>
      </c>
      <c r="B2216" s="526"/>
      <c r="C2216" s="36" t="str">
        <f>VLOOKUP('Employee Salary Payroll Tax '!B2218,'Employee Salary Payroll Tax '!$D$1:$E$7,2,FALSE)</f>
        <v>NonUnion</v>
      </c>
      <c r="D2216" s="61">
        <f t="shared" si="274"/>
        <v>2.98E-2</v>
      </c>
      <c r="E2216" s="351">
        <f>'Employee Salary Payroll Tax '!N2218</f>
        <v>89846.61</v>
      </c>
      <c r="F2216" s="351">
        <f t="shared" si="275"/>
        <v>92524.038978000011</v>
      </c>
      <c r="G2216" s="352"/>
      <c r="H2216" s="351">
        <f t="shared" si="279"/>
        <v>37353.39</v>
      </c>
      <c r="I2216" s="351">
        <f t="shared" si="276"/>
        <v>2677.4289780000108</v>
      </c>
      <c r="J2216" s="351">
        <f t="shared" si="277"/>
        <v>166.00059663600067</v>
      </c>
      <c r="K2216" s="635">
        <f>SUM('Employee Salary Payroll Tax '!I2218:K2218)</f>
        <v>17669.87</v>
      </c>
      <c r="L2216" s="635">
        <f>'Employee Salary Payroll Tax '!H2218</f>
        <v>0</v>
      </c>
      <c r="M2216" s="293">
        <f t="shared" si="280"/>
        <v>72176.740000000005</v>
      </c>
      <c r="N2216" s="359">
        <f t="shared" si="278"/>
        <v>32.646851811636765</v>
      </c>
      <c r="O2216" s="331"/>
      <c r="P2216" s="61"/>
      <c r="Q2216" s="294"/>
      <c r="R2216" s="292"/>
      <c r="S2216" s="291"/>
    </row>
    <row r="2217" spans="1:19" ht="14.4">
      <c r="A2217" s="36">
        <f t="shared" si="273"/>
        <v>894</v>
      </c>
      <c r="B2217" s="526"/>
      <c r="C2217" s="36" t="str">
        <f>VLOOKUP('Employee Salary Payroll Tax '!B2219,'Employee Salary Payroll Tax '!$D$1:$E$7,2,FALSE)</f>
        <v>NonUnion</v>
      </c>
      <c r="D2217" s="61">
        <f t="shared" si="274"/>
        <v>2.98E-2</v>
      </c>
      <c r="E2217" s="351">
        <f>'Employee Salary Payroll Tax '!N2219</f>
        <v>71520.070000000007</v>
      </c>
      <c r="F2217" s="351">
        <f t="shared" si="275"/>
        <v>73651.368086000017</v>
      </c>
      <c r="G2217" s="352"/>
      <c r="H2217" s="351">
        <f t="shared" si="279"/>
        <v>55679.929999999993</v>
      </c>
      <c r="I2217" s="351">
        <f t="shared" si="276"/>
        <v>2131.2980860000098</v>
      </c>
      <c r="J2217" s="351">
        <f t="shared" si="277"/>
        <v>132.1404813320006</v>
      </c>
      <c r="K2217" s="635">
        <f>SUM('Employee Salary Payroll Tax '!I2219:K2219)</f>
        <v>71501.98000000001</v>
      </c>
      <c r="L2217" s="635">
        <f>'Employee Salary Payroll Tax '!H2219</f>
        <v>0</v>
      </c>
      <c r="M2217" s="293">
        <f t="shared" si="280"/>
        <v>18.089999999996508</v>
      </c>
      <c r="N2217" s="359">
        <f t="shared" si="278"/>
        <v>132.10705824615349</v>
      </c>
      <c r="O2217" s="331"/>
      <c r="P2217" s="61"/>
      <c r="Q2217" s="294"/>
      <c r="R2217" s="292"/>
      <c r="S2217" s="291"/>
    </row>
    <row r="2218" spans="1:19" ht="14.4">
      <c r="A2218" s="36">
        <f t="shared" si="273"/>
        <v>895</v>
      </c>
      <c r="B2218" s="526"/>
      <c r="C2218" s="36" t="str">
        <f>VLOOKUP('Employee Salary Payroll Tax '!B2220,'Employee Salary Payroll Tax '!$D$1:$E$7,2,FALSE)</f>
        <v>NonUnion</v>
      </c>
      <c r="D2218" s="61">
        <f t="shared" si="274"/>
        <v>2.98E-2</v>
      </c>
      <c r="E2218" s="351">
        <f>'Employee Salary Payroll Tax '!N2220</f>
        <v>72646.11</v>
      </c>
      <c r="F2218" s="351">
        <f t="shared" si="275"/>
        <v>74810.964078000005</v>
      </c>
      <c r="G2218" s="352"/>
      <c r="H2218" s="351">
        <f t="shared" si="279"/>
        <v>54553.89</v>
      </c>
      <c r="I2218" s="351">
        <f t="shared" si="276"/>
        <v>2164.8540780000039</v>
      </c>
      <c r="J2218" s="351">
        <f t="shared" si="277"/>
        <v>134.22095283600024</v>
      </c>
      <c r="K2218" s="635">
        <f>SUM('Employee Salary Payroll Tax '!I2220:K2220)</f>
        <v>49685.159999999996</v>
      </c>
      <c r="L2218" s="635">
        <f>'Employee Salary Payroll Tax '!H2220</f>
        <v>0</v>
      </c>
      <c r="M2218" s="293">
        <f t="shared" si="280"/>
        <v>22960.950000000004</v>
      </c>
      <c r="N2218" s="359">
        <f t="shared" si="278"/>
        <v>91.79830161473653</v>
      </c>
      <c r="O2218" s="331"/>
      <c r="P2218" s="61"/>
      <c r="Q2218" s="294"/>
      <c r="R2218" s="292"/>
      <c r="S2218" s="291"/>
    </row>
    <row r="2219" spans="1:19" ht="14.4">
      <c r="A2219" s="36">
        <f t="shared" si="273"/>
        <v>896</v>
      </c>
      <c r="B2219" s="526"/>
      <c r="C2219" s="36" t="str">
        <f>VLOOKUP('Employee Salary Payroll Tax '!B2221,'Employee Salary Payroll Tax '!$D$1:$E$7,2,FALSE)</f>
        <v>NonUnion</v>
      </c>
      <c r="D2219" s="61">
        <f t="shared" si="274"/>
        <v>2.98E-2</v>
      </c>
      <c r="E2219" s="351">
        <f>'Employee Salary Payroll Tax '!N2221</f>
        <v>64498.95</v>
      </c>
      <c r="F2219" s="351">
        <f t="shared" si="275"/>
        <v>66421.018710000004</v>
      </c>
      <c r="G2219" s="352"/>
      <c r="H2219" s="351">
        <f t="shared" si="279"/>
        <v>62701.05</v>
      </c>
      <c r="I2219" s="351">
        <f t="shared" si="276"/>
        <v>1922.0687100000068</v>
      </c>
      <c r="J2219" s="351">
        <f t="shared" si="277"/>
        <v>119.16826002000042</v>
      </c>
      <c r="K2219" s="635">
        <f>SUM('Employee Salary Payroll Tax '!I2221:K2221)</f>
        <v>4412.95</v>
      </c>
      <c r="L2219" s="635">
        <f>'Employee Salary Payroll Tax '!H2221</f>
        <v>0</v>
      </c>
      <c r="M2219" s="293">
        <f t="shared" si="280"/>
        <v>60086</v>
      </c>
      <c r="N2219" s="359">
        <f t="shared" si="278"/>
        <v>8.1533664198736169</v>
      </c>
      <c r="O2219" s="331"/>
      <c r="P2219" s="61"/>
      <c r="Q2219" s="294"/>
      <c r="R2219" s="292"/>
      <c r="S2219" s="291"/>
    </row>
    <row r="2220" spans="1:19" ht="14.4">
      <c r="A2220" s="36">
        <f t="shared" si="273"/>
        <v>897</v>
      </c>
      <c r="B2220" s="526"/>
      <c r="C2220" s="36" t="str">
        <f>VLOOKUP('Employee Salary Payroll Tax '!B2222,'Employee Salary Payroll Tax '!$D$1:$E$7,2,FALSE)</f>
        <v>NonUnion</v>
      </c>
      <c r="D2220" s="61">
        <f t="shared" si="274"/>
        <v>2.98E-2</v>
      </c>
      <c r="E2220" s="351">
        <f>'Employee Salary Payroll Tax '!N2222</f>
        <v>50281.46</v>
      </c>
      <c r="F2220" s="351">
        <f t="shared" si="275"/>
        <v>51779.847507999999</v>
      </c>
      <c r="G2220" s="352"/>
      <c r="H2220" s="351">
        <f t="shared" si="279"/>
        <v>76918.540000000008</v>
      </c>
      <c r="I2220" s="351">
        <f t="shared" si="276"/>
        <v>1498.3875079999998</v>
      </c>
      <c r="J2220" s="351">
        <f t="shared" si="277"/>
        <v>92.900025495999984</v>
      </c>
      <c r="K2220" s="635">
        <f>SUM('Employee Salary Payroll Tax '!I2222:K2222)</f>
        <v>45660.560000000005</v>
      </c>
      <c r="L2220" s="635">
        <f>'Employee Salary Payroll Tax '!H2222</f>
        <v>673.14</v>
      </c>
      <c r="M2220" s="293">
        <f t="shared" si="280"/>
        <v>3947.7599999999943</v>
      </c>
      <c r="N2220" s="359">
        <f t="shared" si="278"/>
        <v>84.362450654322188</v>
      </c>
      <c r="O2220" s="331"/>
      <c r="P2220" s="61"/>
      <c r="Q2220" s="294"/>
      <c r="R2220" s="292"/>
      <c r="S2220" s="291"/>
    </row>
    <row r="2221" spans="1:19" ht="14.4">
      <c r="A2221" s="36">
        <f t="shared" ref="A2221:A2284" si="281">+A2220+1</f>
        <v>898</v>
      </c>
      <c r="B2221" s="526"/>
      <c r="C2221" s="36" t="str">
        <f>VLOOKUP('Employee Salary Payroll Tax '!B2223,'Employee Salary Payroll Tax '!$D$1:$E$7,2,FALSE)</f>
        <v>NonUnion</v>
      </c>
      <c r="D2221" s="61">
        <f t="shared" si="274"/>
        <v>2.98E-2</v>
      </c>
      <c r="E2221" s="351">
        <f>'Employee Salary Payroll Tax '!N2223</f>
        <v>53954.09</v>
      </c>
      <c r="F2221" s="351">
        <f t="shared" si="275"/>
        <v>55561.921882000002</v>
      </c>
      <c r="G2221" s="352"/>
      <c r="H2221" s="351">
        <f t="shared" si="279"/>
        <v>73245.91</v>
      </c>
      <c r="I2221" s="351">
        <f t="shared" si="276"/>
        <v>1607.8318820000059</v>
      </c>
      <c r="J2221" s="351">
        <f t="shared" si="277"/>
        <v>99.685576684000367</v>
      </c>
      <c r="K2221" s="635">
        <f>SUM('Employee Salary Payroll Tax '!I2223:K2223)</f>
        <v>21986.719999999998</v>
      </c>
      <c r="L2221" s="635">
        <f>'Employee Salary Payroll Tax '!H2223</f>
        <v>0</v>
      </c>
      <c r="M2221" s="293">
        <f t="shared" si="280"/>
        <v>31967.37</v>
      </c>
      <c r="N2221" s="359">
        <f t="shared" si="278"/>
        <v>40.622663871247234</v>
      </c>
      <c r="O2221" s="331"/>
      <c r="P2221" s="61"/>
      <c r="Q2221" s="294"/>
      <c r="R2221" s="292"/>
      <c r="S2221" s="291"/>
    </row>
    <row r="2222" spans="1:19" ht="14.4">
      <c r="A2222" s="36">
        <f t="shared" si="281"/>
        <v>899</v>
      </c>
      <c r="B2222" s="526"/>
      <c r="C2222" s="36" t="str">
        <f>VLOOKUP('Employee Salary Payroll Tax '!B2224,'Employee Salary Payroll Tax '!$D$1:$E$7,2,FALSE)</f>
        <v>IBEW</v>
      </c>
      <c r="D2222" s="61">
        <f t="shared" si="274"/>
        <v>6.875E-3</v>
      </c>
      <c r="E2222" s="351">
        <f>'Employee Salary Payroll Tax '!N2224</f>
        <v>14589.49</v>
      </c>
      <c r="F2222" s="351">
        <f t="shared" si="275"/>
        <v>14689.792743749998</v>
      </c>
      <c r="G2222" s="352"/>
      <c r="H2222" s="351">
        <f t="shared" si="279"/>
        <v>112610.51</v>
      </c>
      <c r="I2222" s="351">
        <f t="shared" si="276"/>
        <v>100.30274374999863</v>
      </c>
      <c r="J2222" s="351">
        <f t="shared" si="277"/>
        <v>6.2187701124999144</v>
      </c>
      <c r="K2222" s="635">
        <f>SUM('Employee Salary Payroll Tax '!I2224:K2224)</f>
        <v>14589.49</v>
      </c>
      <c r="L2222" s="635">
        <f>'Employee Salary Payroll Tax '!H2224</f>
        <v>0</v>
      </c>
      <c r="M2222" s="293">
        <f t="shared" si="280"/>
        <v>0</v>
      </c>
      <c r="N2222" s="359">
        <f t="shared" si="278"/>
        <v>6.2187701120736643</v>
      </c>
      <c r="O2222" s="331"/>
      <c r="P2222" s="61"/>
      <c r="Q2222" s="294"/>
      <c r="R2222" s="292"/>
      <c r="S2222" s="291"/>
    </row>
    <row r="2223" spans="1:19" ht="14.4">
      <c r="A2223" s="36">
        <f t="shared" si="281"/>
        <v>900</v>
      </c>
      <c r="B2223" s="526"/>
      <c r="C2223" s="36" t="str">
        <f>VLOOKUP('Employee Salary Payroll Tax '!B2225,'Employee Salary Payroll Tax '!$D$1:$E$7,2,FALSE)</f>
        <v>NonUnion</v>
      </c>
      <c r="D2223" s="61">
        <f t="shared" si="274"/>
        <v>2.98E-2</v>
      </c>
      <c r="E2223" s="351">
        <f>'Employee Salary Payroll Tax '!N2225</f>
        <v>25910.32</v>
      </c>
      <c r="F2223" s="351">
        <f t="shared" si="275"/>
        <v>26682.447536</v>
      </c>
      <c r="G2223" s="352"/>
      <c r="H2223" s="351">
        <f t="shared" si="279"/>
        <v>101289.68</v>
      </c>
      <c r="I2223" s="351">
        <f t="shared" si="276"/>
        <v>772.12753599999996</v>
      </c>
      <c r="J2223" s="351">
        <f t="shared" si="277"/>
        <v>47.871907231999998</v>
      </c>
      <c r="K2223" s="635">
        <f>SUM('Employee Salary Payroll Tax '!I2225:K2225)</f>
        <v>5684.4400000000005</v>
      </c>
      <c r="L2223" s="635">
        <f>'Employee Salary Payroll Tax '!H2225</f>
        <v>-6.32</v>
      </c>
      <c r="M2223" s="293">
        <f t="shared" si="280"/>
        <v>20232.199999999997</v>
      </c>
      <c r="N2223" s="359">
        <f t="shared" si="278"/>
        <v>10.502571343594658</v>
      </c>
      <c r="O2223" s="331"/>
      <c r="P2223" s="61"/>
      <c r="Q2223" s="294"/>
      <c r="R2223" s="292"/>
      <c r="S2223" s="291"/>
    </row>
    <row r="2224" spans="1:19" ht="14.4">
      <c r="A2224" s="36">
        <f t="shared" si="281"/>
        <v>901</v>
      </c>
      <c r="B2224" s="526"/>
      <c r="C2224" s="36" t="str">
        <f>VLOOKUP('Employee Salary Payroll Tax '!B2226,'Employee Salary Payroll Tax '!$D$1:$E$7,2,FALSE)</f>
        <v>IBEW</v>
      </c>
      <c r="D2224" s="61">
        <f t="shared" si="274"/>
        <v>6.875E-3</v>
      </c>
      <c r="E2224" s="351">
        <f>'Employee Salary Payroll Tax '!N2226</f>
        <v>128446.58</v>
      </c>
      <c r="F2224" s="351">
        <f t="shared" si="275"/>
        <v>129329.6502375</v>
      </c>
      <c r="G2224" s="352"/>
      <c r="H2224" s="351">
        <f t="shared" si="279"/>
        <v>0</v>
      </c>
      <c r="I2224" s="351">
        <f t="shared" si="276"/>
        <v>883.07023749999644</v>
      </c>
      <c r="J2224" s="351">
        <f t="shared" si="277"/>
        <v>0</v>
      </c>
      <c r="K2224" s="635">
        <f>SUM('Employee Salary Payroll Tax '!I2226:K2226)</f>
        <v>106364.27</v>
      </c>
      <c r="L2224" s="635">
        <f>'Employee Salary Payroll Tax '!H2226</f>
        <v>0</v>
      </c>
      <c r="M2224" s="293">
        <f t="shared" si="280"/>
        <v>22082.309999999998</v>
      </c>
      <c r="N2224" s="359">
        <f t="shared" si="278"/>
        <v>0</v>
      </c>
      <c r="O2224" s="331"/>
      <c r="P2224" s="61"/>
      <c r="Q2224" s="294"/>
      <c r="R2224" s="292"/>
      <c r="S2224" s="291"/>
    </row>
    <row r="2225" spans="1:19" ht="14.4">
      <c r="A2225" s="36">
        <f t="shared" si="281"/>
        <v>902</v>
      </c>
      <c r="B2225" s="526"/>
      <c r="C2225" s="36" t="str">
        <f>VLOOKUP('Employee Salary Payroll Tax '!B2227,'Employee Salary Payroll Tax '!$D$1:$E$7,2,FALSE)</f>
        <v>UA</v>
      </c>
      <c r="D2225" s="61">
        <f t="shared" si="274"/>
        <v>0.03</v>
      </c>
      <c r="E2225" s="351">
        <f>'Employee Salary Payroll Tax '!N2227</f>
        <v>72568.44</v>
      </c>
      <c r="F2225" s="351">
        <f t="shared" si="275"/>
        <v>74745.493199999997</v>
      </c>
      <c r="G2225" s="352"/>
      <c r="H2225" s="351">
        <f t="shared" si="279"/>
        <v>54631.56</v>
      </c>
      <c r="I2225" s="351">
        <f t="shared" si="276"/>
        <v>2177.0531999999948</v>
      </c>
      <c r="J2225" s="351">
        <f t="shared" si="277"/>
        <v>134.97729839999968</v>
      </c>
      <c r="K2225" s="635">
        <f>SUM('Employee Salary Payroll Tax '!I2227:K2227)</f>
        <v>25903.280000000002</v>
      </c>
      <c r="L2225" s="635">
        <f>'Employee Salary Payroll Tax '!H2227</f>
        <v>0</v>
      </c>
      <c r="M2225" s="293">
        <f t="shared" si="280"/>
        <v>46665.16</v>
      </c>
      <c r="N2225" s="359">
        <f t="shared" si="278"/>
        <v>48.180100799335968</v>
      </c>
      <c r="O2225" s="331"/>
      <c r="P2225" s="61"/>
      <c r="Q2225" s="294"/>
      <c r="R2225" s="292"/>
      <c r="S2225" s="291"/>
    </row>
    <row r="2226" spans="1:19" ht="14.4">
      <c r="A2226" s="36">
        <f t="shared" si="281"/>
        <v>903</v>
      </c>
      <c r="B2226" s="526"/>
      <c r="C2226" s="36" t="str">
        <f>VLOOKUP('Employee Salary Payroll Tax '!B2228,'Employee Salary Payroll Tax '!$D$1:$E$7,2,FALSE)</f>
        <v>NonUnion</v>
      </c>
      <c r="D2226" s="61">
        <f t="shared" si="274"/>
        <v>2.98E-2</v>
      </c>
      <c r="E2226" s="351">
        <f>'Employee Salary Payroll Tax '!N2228</f>
        <v>62255.46</v>
      </c>
      <c r="F2226" s="351">
        <f t="shared" si="275"/>
        <v>64110.672708000006</v>
      </c>
      <c r="G2226" s="352"/>
      <c r="H2226" s="351">
        <f t="shared" si="279"/>
        <v>64944.54</v>
      </c>
      <c r="I2226" s="351">
        <f t="shared" si="276"/>
        <v>1855.2127080000064</v>
      </c>
      <c r="J2226" s="351">
        <f t="shared" si="277"/>
        <v>115.02318789600039</v>
      </c>
      <c r="K2226" s="635">
        <f>SUM('Employee Salary Payroll Tax '!I2228:K2228)</f>
        <v>3451.43</v>
      </c>
      <c r="L2226" s="635">
        <f>'Employee Salary Payroll Tax '!H2228</f>
        <v>0</v>
      </c>
      <c r="M2226" s="293">
        <f t="shared" si="280"/>
        <v>58804.03</v>
      </c>
      <c r="N2226" s="359">
        <f t="shared" si="278"/>
        <v>6.3768620678975907</v>
      </c>
      <c r="O2226" s="331"/>
      <c r="P2226" s="61"/>
      <c r="Q2226" s="294"/>
      <c r="R2226" s="292"/>
      <c r="S2226" s="291"/>
    </row>
    <row r="2227" spans="1:19" ht="14.4">
      <c r="A2227" s="36">
        <f t="shared" si="281"/>
        <v>904</v>
      </c>
      <c r="B2227" s="526"/>
      <c r="C2227" s="36" t="str">
        <f>VLOOKUP('Employee Salary Payroll Tax '!B2229,'Employee Salary Payroll Tax '!$D$1:$E$7,2,FALSE)</f>
        <v>NonUnion</v>
      </c>
      <c r="D2227" s="61">
        <f t="shared" si="274"/>
        <v>2.98E-2</v>
      </c>
      <c r="E2227" s="351">
        <f>'Employee Salary Payroll Tax '!N2229</f>
        <v>4358.01</v>
      </c>
      <c r="F2227" s="351">
        <f t="shared" si="275"/>
        <v>4487.8786980000004</v>
      </c>
      <c r="G2227" s="352"/>
      <c r="H2227" s="351">
        <f t="shared" si="279"/>
        <v>122841.99</v>
      </c>
      <c r="I2227" s="351">
        <f t="shared" si="276"/>
        <v>129.86869800000022</v>
      </c>
      <c r="J2227" s="351">
        <f t="shared" si="277"/>
        <v>8.0518592760000143</v>
      </c>
      <c r="K2227" s="635">
        <f>SUM('Employee Salary Payroll Tax '!I2229:K2229)</f>
        <v>2647.49</v>
      </c>
      <c r="L2227" s="635">
        <f>'Employee Salary Payroll Tax '!H2229</f>
        <v>0</v>
      </c>
      <c r="M2227" s="293">
        <f t="shared" si="280"/>
        <v>1710.5200000000004</v>
      </c>
      <c r="N2227" s="359">
        <f t="shared" si="278"/>
        <v>4.891502522877591</v>
      </c>
      <c r="O2227" s="331"/>
      <c r="P2227" s="61"/>
      <c r="Q2227" s="294"/>
      <c r="R2227" s="292"/>
      <c r="S2227" s="291"/>
    </row>
    <row r="2228" spans="1:19" ht="14.4">
      <c r="A2228" s="36">
        <f t="shared" si="281"/>
        <v>905</v>
      </c>
      <c r="B2228" s="526"/>
      <c r="C2228" s="36" t="str">
        <f>VLOOKUP('Employee Salary Payroll Tax '!B2230,'Employee Salary Payroll Tax '!$D$1:$E$7,2,FALSE)</f>
        <v>NonUnion</v>
      </c>
      <c r="D2228" s="61">
        <f t="shared" si="274"/>
        <v>2.98E-2</v>
      </c>
      <c r="E2228" s="351">
        <f>'Employee Salary Payroll Tax '!N2230</f>
        <v>55694.78</v>
      </c>
      <c r="F2228" s="351">
        <f t="shared" si="275"/>
        <v>57354.484444000002</v>
      </c>
      <c r="G2228" s="352"/>
      <c r="H2228" s="351">
        <f t="shared" si="279"/>
        <v>71505.22</v>
      </c>
      <c r="I2228" s="351">
        <f t="shared" si="276"/>
        <v>1659.7044440000027</v>
      </c>
      <c r="J2228" s="351">
        <f t="shared" si="277"/>
        <v>102.90167552800017</v>
      </c>
      <c r="K2228" s="635">
        <f>SUM('Employee Salary Payroll Tax '!I2230:K2230)</f>
        <v>4979.21</v>
      </c>
      <c r="L2228" s="635">
        <f>'Employee Salary Payroll Tax '!H2230</f>
        <v>0</v>
      </c>
      <c r="M2228" s="293">
        <f t="shared" si="280"/>
        <v>50715.57</v>
      </c>
      <c r="N2228" s="359">
        <f t="shared" si="278"/>
        <v>9.1995883958348372</v>
      </c>
      <c r="O2228" s="331"/>
      <c r="P2228" s="61"/>
      <c r="Q2228" s="294"/>
      <c r="R2228" s="292"/>
      <c r="S2228" s="291"/>
    </row>
    <row r="2229" spans="1:19" ht="14.4">
      <c r="A2229" s="36">
        <f t="shared" si="281"/>
        <v>906</v>
      </c>
      <c r="B2229" s="526"/>
      <c r="C2229" s="36" t="str">
        <f>VLOOKUP('Employee Salary Payroll Tax '!B2231,'Employee Salary Payroll Tax '!$D$1:$E$7,2,FALSE)</f>
        <v>IBEW</v>
      </c>
      <c r="D2229" s="61">
        <f t="shared" si="274"/>
        <v>6.875E-3</v>
      </c>
      <c r="E2229" s="351">
        <f>'Employee Salary Payroll Tax '!N2231</f>
        <v>48500.99</v>
      </c>
      <c r="F2229" s="351">
        <f t="shared" si="275"/>
        <v>48834.434306249997</v>
      </c>
      <c r="G2229" s="352"/>
      <c r="H2229" s="351">
        <f t="shared" si="279"/>
        <v>78699.010000000009</v>
      </c>
      <c r="I2229" s="351">
        <f t="shared" si="276"/>
        <v>333.4443062499995</v>
      </c>
      <c r="J2229" s="351">
        <f t="shared" si="277"/>
        <v>20.673546987499968</v>
      </c>
      <c r="K2229" s="635">
        <f>SUM('Employee Salary Payroll Tax '!I2231:K2231)</f>
        <v>48500.99</v>
      </c>
      <c r="L2229" s="635">
        <f>'Employee Salary Payroll Tax '!H2231</f>
        <v>0</v>
      </c>
      <c r="M2229" s="293">
        <f t="shared" si="280"/>
        <v>0</v>
      </c>
      <c r="N2229" s="359">
        <f t="shared" si="278"/>
        <v>20.673546987073717</v>
      </c>
      <c r="O2229" s="331"/>
      <c r="P2229" s="61"/>
      <c r="Q2229" s="294"/>
      <c r="R2229" s="292"/>
      <c r="S2229" s="291"/>
    </row>
    <row r="2230" spans="1:19" ht="14.4">
      <c r="A2230" s="36">
        <f t="shared" si="281"/>
        <v>907</v>
      </c>
      <c r="B2230" s="526"/>
      <c r="C2230" s="36" t="str">
        <f>VLOOKUP('Employee Salary Payroll Tax '!B2232,'Employee Salary Payroll Tax '!$D$1:$E$7,2,FALSE)</f>
        <v>NonUnion</v>
      </c>
      <c r="D2230" s="61">
        <f t="shared" si="274"/>
        <v>2.98E-2</v>
      </c>
      <c r="E2230" s="351">
        <f>'Employee Salary Payroll Tax '!N2232</f>
        <v>37196.949999999997</v>
      </c>
      <c r="F2230" s="351">
        <f t="shared" si="275"/>
        <v>38305.419109999995</v>
      </c>
      <c r="G2230" s="352"/>
      <c r="H2230" s="351">
        <f t="shared" si="279"/>
        <v>90003.05</v>
      </c>
      <c r="I2230" s="351">
        <f t="shared" si="276"/>
        <v>1108.4691099999982</v>
      </c>
      <c r="J2230" s="351">
        <f t="shared" si="277"/>
        <v>68.725084819999893</v>
      </c>
      <c r="K2230" s="635">
        <f>SUM('Employee Salary Payroll Tax '!I2232:K2232)</f>
        <v>0</v>
      </c>
      <c r="L2230" s="635">
        <f>'Employee Salary Payroll Tax '!H2232</f>
        <v>0</v>
      </c>
      <c r="M2230" s="293">
        <f t="shared" si="280"/>
        <v>37196.949999999997</v>
      </c>
      <c r="N2230" s="359">
        <f t="shared" si="278"/>
        <v>0</v>
      </c>
      <c r="O2230" s="331"/>
      <c r="P2230" s="61"/>
      <c r="Q2230" s="294"/>
      <c r="R2230" s="292"/>
      <c r="S2230" s="291"/>
    </row>
    <row r="2231" spans="1:19" ht="14.4">
      <c r="A2231" s="36">
        <f t="shared" si="281"/>
        <v>908</v>
      </c>
      <c r="B2231" s="526"/>
      <c r="C2231" s="36" t="str">
        <f>VLOOKUP('Employee Salary Payroll Tax '!B2233,'Employee Salary Payroll Tax '!$D$1:$E$7,2,FALSE)</f>
        <v>NonUnion</v>
      </c>
      <c r="D2231" s="61">
        <f t="shared" si="274"/>
        <v>2.98E-2</v>
      </c>
      <c r="E2231" s="351">
        <f>'Employee Salary Payroll Tax '!N2233</f>
        <v>62013.84</v>
      </c>
      <c r="F2231" s="351">
        <f t="shared" si="275"/>
        <v>63861.852432</v>
      </c>
      <c r="G2231" s="352"/>
      <c r="H2231" s="351">
        <f t="shared" si="279"/>
        <v>65186.16</v>
      </c>
      <c r="I2231" s="351">
        <f t="shared" si="276"/>
        <v>1848.0124320000032</v>
      </c>
      <c r="J2231" s="351">
        <f t="shared" si="277"/>
        <v>114.57677078400019</v>
      </c>
      <c r="K2231" s="635">
        <f>SUM('Employee Salary Payroll Tax '!I2233:K2233)</f>
        <v>8489.9700000000012</v>
      </c>
      <c r="L2231" s="635">
        <f>'Employee Salary Payroll Tax '!H2233</f>
        <v>0</v>
      </c>
      <c r="M2231" s="293">
        <f t="shared" si="280"/>
        <v>53523.869999999995</v>
      </c>
      <c r="N2231" s="359">
        <f t="shared" si="278"/>
        <v>15.686068571747084</v>
      </c>
      <c r="O2231" s="331"/>
      <c r="P2231" s="61"/>
      <c r="Q2231" s="294"/>
      <c r="R2231" s="292"/>
      <c r="S2231" s="291"/>
    </row>
    <row r="2232" spans="1:19" ht="14.4">
      <c r="A2232" s="36">
        <f t="shared" si="281"/>
        <v>909</v>
      </c>
      <c r="B2232" s="526"/>
      <c r="C2232" s="36" t="str">
        <f>VLOOKUP('Employee Salary Payroll Tax '!B2234,'Employee Salary Payroll Tax '!$D$1:$E$7,2,FALSE)</f>
        <v>NonUnion</v>
      </c>
      <c r="D2232" s="61">
        <f t="shared" si="274"/>
        <v>2.98E-2</v>
      </c>
      <c r="E2232" s="351">
        <f>'Employee Salary Payroll Tax '!N2234</f>
        <v>22966.47</v>
      </c>
      <c r="F2232" s="351">
        <f t="shared" si="275"/>
        <v>23650.870806000003</v>
      </c>
      <c r="G2232" s="352"/>
      <c r="H2232" s="351">
        <f t="shared" si="279"/>
        <v>104233.53</v>
      </c>
      <c r="I2232" s="351">
        <f t="shared" si="276"/>
        <v>684.40080600000147</v>
      </c>
      <c r="J2232" s="351">
        <f t="shared" si="277"/>
        <v>42.432849972000092</v>
      </c>
      <c r="K2232" s="635">
        <f>SUM('Employee Salary Payroll Tax '!I2234:K2234)</f>
        <v>7743.96</v>
      </c>
      <c r="L2232" s="635">
        <f>'Employee Salary Payroll Tax '!H2234</f>
        <v>12876.15</v>
      </c>
      <c r="M2232" s="293">
        <f t="shared" si="280"/>
        <v>2346.3600000000024</v>
      </c>
      <c r="N2232" s="359">
        <f t="shared" si="278"/>
        <v>14.307740495377047</v>
      </c>
      <c r="O2232" s="331"/>
      <c r="P2232" s="61"/>
      <c r="Q2232" s="294"/>
      <c r="R2232" s="292"/>
      <c r="S2232" s="291"/>
    </row>
    <row r="2233" spans="1:19" ht="14.4">
      <c r="A2233" s="36">
        <f t="shared" si="281"/>
        <v>910</v>
      </c>
      <c r="B2233" s="526"/>
      <c r="C2233" s="36" t="str">
        <f>VLOOKUP('Employee Salary Payroll Tax '!B2235,'Employee Salary Payroll Tax '!$D$1:$E$7,2,FALSE)</f>
        <v>NonUnion</v>
      </c>
      <c r="D2233" s="61">
        <f t="shared" si="274"/>
        <v>2.98E-2</v>
      </c>
      <c r="E2233" s="351">
        <f>'Employee Salary Payroll Tax '!N2235</f>
        <v>58063.43</v>
      </c>
      <c r="F2233" s="351">
        <f t="shared" si="275"/>
        <v>59793.720214000001</v>
      </c>
      <c r="G2233" s="352"/>
      <c r="H2233" s="351">
        <f t="shared" si="279"/>
        <v>69136.570000000007</v>
      </c>
      <c r="I2233" s="351">
        <f t="shared" si="276"/>
        <v>1730.2902140000006</v>
      </c>
      <c r="J2233" s="351">
        <f t="shared" si="277"/>
        <v>107.27799326800003</v>
      </c>
      <c r="K2233" s="635">
        <f>SUM('Employee Salary Payroll Tax '!I2235:K2235)</f>
        <v>-492.07</v>
      </c>
      <c r="L2233" s="635">
        <f>'Employee Salary Payroll Tax '!H2235</f>
        <v>0</v>
      </c>
      <c r="M2233" s="293">
        <f t="shared" si="280"/>
        <v>58555.5</v>
      </c>
      <c r="N2233" s="359">
        <f t="shared" si="278"/>
        <v>-0.90914853198434231</v>
      </c>
      <c r="O2233" s="331"/>
      <c r="P2233" s="61"/>
      <c r="Q2233" s="294"/>
      <c r="R2233" s="292"/>
      <c r="S2233" s="291"/>
    </row>
    <row r="2234" spans="1:19" ht="14.4">
      <c r="A2234" s="36">
        <f t="shared" si="281"/>
        <v>911</v>
      </c>
      <c r="B2234" s="526"/>
      <c r="C2234" s="36" t="str">
        <f>VLOOKUP('Employee Salary Payroll Tax '!B2236,'Employee Salary Payroll Tax '!$D$1:$E$7,2,FALSE)</f>
        <v>NonUnion</v>
      </c>
      <c r="D2234" s="61">
        <f t="shared" si="274"/>
        <v>2.98E-2</v>
      </c>
      <c r="E2234" s="351">
        <f>'Employee Salary Payroll Tax '!N2236</f>
        <v>58911.98</v>
      </c>
      <c r="F2234" s="351">
        <f t="shared" si="275"/>
        <v>60667.557004000009</v>
      </c>
      <c r="G2234" s="352"/>
      <c r="H2234" s="351">
        <f t="shared" si="279"/>
        <v>68288.01999999999</v>
      </c>
      <c r="I2234" s="351">
        <f t="shared" si="276"/>
        <v>1755.5770040000061</v>
      </c>
      <c r="J2234" s="351">
        <f t="shared" si="277"/>
        <v>108.84577424800038</v>
      </c>
      <c r="K2234" s="635">
        <f>SUM('Employee Salary Payroll Tax '!I2236:K2236)</f>
        <v>17563.78</v>
      </c>
      <c r="L2234" s="635">
        <f>'Employee Salary Payroll Tax '!H2236</f>
        <v>0</v>
      </c>
      <c r="M2234" s="293">
        <f t="shared" si="280"/>
        <v>41348.200000000004</v>
      </c>
      <c r="N2234" s="359">
        <f t="shared" si="278"/>
        <v>32.450839927449273</v>
      </c>
      <c r="O2234" s="331"/>
      <c r="P2234" s="61"/>
      <c r="Q2234" s="294"/>
      <c r="R2234" s="292"/>
      <c r="S2234" s="291"/>
    </row>
    <row r="2235" spans="1:19" ht="14.4">
      <c r="A2235" s="36">
        <f t="shared" si="281"/>
        <v>912</v>
      </c>
      <c r="B2235" s="526"/>
      <c r="C2235" s="36" t="str">
        <f>VLOOKUP('Employee Salary Payroll Tax '!B2237,'Employee Salary Payroll Tax '!$D$1:$E$7,2,FALSE)</f>
        <v>NonUnion</v>
      </c>
      <c r="D2235" s="61">
        <f t="shared" si="274"/>
        <v>2.98E-2</v>
      </c>
      <c r="E2235" s="351">
        <f>'Employee Salary Payroll Tax '!N2237</f>
        <v>26045.23</v>
      </c>
      <c r="F2235" s="351">
        <f t="shared" si="275"/>
        <v>26821.377854000002</v>
      </c>
      <c r="G2235" s="352"/>
      <c r="H2235" s="351">
        <f t="shared" si="279"/>
        <v>101154.77</v>
      </c>
      <c r="I2235" s="351">
        <f t="shared" si="276"/>
        <v>776.14785400000255</v>
      </c>
      <c r="J2235" s="351">
        <f t="shared" si="277"/>
        <v>48.121166948000159</v>
      </c>
      <c r="K2235" s="635">
        <f>SUM('Employee Salary Payroll Tax '!I2237:K2237)</f>
        <v>3329.8999999999996</v>
      </c>
      <c r="L2235" s="635">
        <f>'Employee Salary Payroll Tax '!H2237</f>
        <v>0</v>
      </c>
      <c r="M2235" s="293">
        <f t="shared" si="280"/>
        <v>22715.33</v>
      </c>
      <c r="N2235" s="359">
        <f t="shared" si="278"/>
        <v>6.1523232397638026</v>
      </c>
      <c r="O2235" s="331"/>
      <c r="P2235" s="61"/>
      <c r="Q2235" s="294"/>
      <c r="R2235" s="292"/>
      <c r="S2235" s="291"/>
    </row>
    <row r="2236" spans="1:19" ht="14.4">
      <c r="A2236" s="36">
        <f t="shared" si="281"/>
        <v>913</v>
      </c>
      <c r="B2236" s="526"/>
      <c r="C2236" s="36" t="str">
        <f>VLOOKUP('Employee Salary Payroll Tax '!B2238,'Employee Salary Payroll Tax '!$D$1:$E$7,2,FALSE)</f>
        <v>NonUnion</v>
      </c>
      <c r="D2236" s="61">
        <f t="shared" si="274"/>
        <v>2.98E-2</v>
      </c>
      <c r="E2236" s="351">
        <f>'Employee Salary Payroll Tax '!N2238</f>
        <v>86258.29</v>
      </c>
      <c r="F2236" s="351">
        <f t="shared" si="275"/>
        <v>88828.787041999996</v>
      </c>
      <c r="G2236" s="352"/>
      <c r="H2236" s="351">
        <f t="shared" si="279"/>
        <v>40941.710000000006</v>
      </c>
      <c r="I2236" s="351">
        <f t="shared" si="276"/>
        <v>2570.4970420000027</v>
      </c>
      <c r="J2236" s="351">
        <f t="shared" si="277"/>
        <v>159.37081660400017</v>
      </c>
      <c r="K2236" s="635">
        <f>SUM('Employee Salary Payroll Tax '!I2238:K2238)</f>
        <v>45757.689999999995</v>
      </c>
      <c r="L2236" s="635">
        <f>'Employee Salary Payroll Tax '!H2238</f>
        <v>0</v>
      </c>
      <c r="M2236" s="293">
        <f t="shared" si="280"/>
        <v>40500.6</v>
      </c>
      <c r="N2236" s="359">
        <f t="shared" si="278"/>
        <v>84.541908043019987</v>
      </c>
      <c r="O2236" s="331"/>
      <c r="P2236" s="61"/>
      <c r="Q2236" s="294"/>
      <c r="R2236" s="292"/>
      <c r="S2236" s="291"/>
    </row>
    <row r="2237" spans="1:19" ht="14.4">
      <c r="A2237" s="36">
        <f t="shared" si="281"/>
        <v>914</v>
      </c>
      <c r="B2237" s="526"/>
      <c r="C2237" s="36" t="str">
        <f>VLOOKUP('Employee Salary Payroll Tax '!B2239,'Employee Salary Payroll Tax '!$D$1:$E$7,2,FALSE)</f>
        <v>IBEW</v>
      </c>
      <c r="D2237" s="61">
        <f t="shared" si="274"/>
        <v>6.875E-3</v>
      </c>
      <c r="E2237" s="351">
        <f>'Employee Salary Payroll Tax '!N2239</f>
        <v>64258.3</v>
      </c>
      <c r="F2237" s="351">
        <f t="shared" si="275"/>
        <v>64700.075812499999</v>
      </c>
      <c r="G2237" s="352"/>
      <c r="H2237" s="351">
        <f t="shared" si="279"/>
        <v>62941.7</v>
      </c>
      <c r="I2237" s="351">
        <f t="shared" si="276"/>
        <v>441.77581249999639</v>
      </c>
      <c r="J2237" s="351">
        <f t="shared" si="277"/>
        <v>27.390100374999776</v>
      </c>
      <c r="K2237" s="635">
        <f>SUM('Employee Salary Payroll Tax '!I2239:K2239)</f>
        <v>2085.4</v>
      </c>
      <c r="L2237" s="635">
        <f>'Employee Salary Payroll Tax '!H2239</f>
        <v>0</v>
      </c>
      <c r="M2237" s="293">
        <f t="shared" si="280"/>
        <v>62172.9</v>
      </c>
      <c r="N2237" s="359">
        <f t="shared" si="278"/>
        <v>0.88890174998615945</v>
      </c>
      <c r="O2237" s="331"/>
      <c r="P2237" s="61"/>
      <c r="Q2237" s="294"/>
      <c r="R2237" s="292"/>
      <c r="S2237" s="291"/>
    </row>
    <row r="2238" spans="1:19" ht="14.4">
      <c r="A2238" s="36">
        <f t="shared" si="281"/>
        <v>915</v>
      </c>
      <c r="B2238" s="526"/>
      <c r="C2238" s="36" t="str">
        <f>VLOOKUP('Employee Salary Payroll Tax '!B2240,'Employee Salary Payroll Tax '!$D$1:$E$7,2,FALSE)</f>
        <v>IBEW</v>
      </c>
      <c r="D2238" s="61">
        <f t="shared" si="274"/>
        <v>6.875E-3</v>
      </c>
      <c r="E2238" s="351">
        <f>'Employee Salary Payroll Tax '!N2240</f>
        <v>89844.91</v>
      </c>
      <c r="F2238" s="351">
        <f t="shared" si="275"/>
        <v>90462.593756250004</v>
      </c>
      <c r="G2238" s="352"/>
      <c r="H2238" s="351">
        <f t="shared" si="279"/>
        <v>37355.089999999997</v>
      </c>
      <c r="I2238" s="351">
        <f t="shared" si="276"/>
        <v>617.68375625000044</v>
      </c>
      <c r="J2238" s="351">
        <f t="shared" si="277"/>
        <v>38.296392887500026</v>
      </c>
      <c r="K2238" s="635">
        <f>SUM('Employee Salary Payroll Tax '!I2240:K2240)</f>
        <v>89711.34</v>
      </c>
      <c r="L2238" s="635">
        <f>'Employee Salary Payroll Tax '!H2240</f>
        <v>0</v>
      </c>
      <c r="M2238" s="293">
        <f t="shared" si="280"/>
        <v>133.57000000000698</v>
      </c>
      <c r="N2238" s="359">
        <f t="shared" si="278"/>
        <v>38.239458674574408</v>
      </c>
      <c r="O2238" s="331"/>
      <c r="P2238" s="61"/>
      <c r="Q2238" s="294"/>
      <c r="R2238" s="292"/>
      <c r="S2238" s="291"/>
    </row>
    <row r="2239" spans="1:19" ht="14.4">
      <c r="A2239" s="36">
        <f t="shared" si="281"/>
        <v>916</v>
      </c>
      <c r="B2239" s="526"/>
      <c r="C2239" s="36" t="str">
        <f>VLOOKUP('Employee Salary Payroll Tax '!B2241,'Employee Salary Payroll Tax '!$D$1:$E$7,2,FALSE)</f>
        <v>NonUnion</v>
      </c>
      <c r="D2239" s="61">
        <f t="shared" si="274"/>
        <v>2.98E-2</v>
      </c>
      <c r="E2239" s="351">
        <f>'Employee Salary Payroll Tax '!N2241</f>
        <v>105889.12</v>
      </c>
      <c r="F2239" s="351">
        <f t="shared" si="275"/>
        <v>109044.61577600001</v>
      </c>
      <c r="G2239" s="352"/>
      <c r="H2239" s="351">
        <f t="shared" si="279"/>
        <v>21310.880000000005</v>
      </c>
      <c r="I2239" s="351">
        <f t="shared" si="276"/>
        <v>3155.4957760000107</v>
      </c>
      <c r="J2239" s="351">
        <f t="shared" si="277"/>
        <v>195.64073811200066</v>
      </c>
      <c r="K2239" s="635">
        <f>SUM('Employee Salary Payroll Tax '!I2241:K2241)</f>
        <v>105889.12</v>
      </c>
      <c r="L2239" s="635">
        <f>'Employee Salary Payroll Tax '!H2241</f>
        <v>0</v>
      </c>
      <c r="M2239" s="293">
        <f t="shared" si="280"/>
        <v>0</v>
      </c>
      <c r="N2239" s="359">
        <f t="shared" si="278"/>
        <v>195.64073811015308</v>
      </c>
      <c r="O2239" s="331"/>
      <c r="P2239" s="61"/>
      <c r="Q2239" s="294"/>
      <c r="R2239" s="292"/>
      <c r="S2239" s="291"/>
    </row>
    <row r="2240" spans="1:19" ht="14.4">
      <c r="A2240" s="36">
        <f t="shared" si="281"/>
        <v>917</v>
      </c>
      <c r="B2240" s="526"/>
      <c r="C2240" s="36" t="str">
        <f>VLOOKUP('Employee Salary Payroll Tax '!B2242,'Employee Salary Payroll Tax '!$D$1:$E$7,2,FALSE)</f>
        <v>Not Assigned</v>
      </c>
      <c r="D2240" s="61">
        <f t="shared" si="274"/>
        <v>0</v>
      </c>
      <c r="E2240" s="351">
        <f>'Employee Salary Payroll Tax '!N2242</f>
        <v>0</v>
      </c>
      <c r="F2240" s="351">
        <f t="shared" si="275"/>
        <v>0</v>
      </c>
      <c r="G2240" s="352"/>
      <c r="H2240" s="351">
        <f t="shared" si="279"/>
        <v>127200</v>
      </c>
      <c r="I2240" s="351">
        <f t="shared" si="276"/>
        <v>0</v>
      </c>
      <c r="J2240" s="351">
        <f t="shared" si="277"/>
        <v>0</v>
      </c>
      <c r="K2240" s="635">
        <f>SUM('Employee Salary Payroll Tax '!I2242:K2242)</f>
        <v>0</v>
      </c>
      <c r="L2240" s="635">
        <f>'Employee Salary Payroll Tax '!H2242</f>
        <v>0</v>
      </c>
      <c r="M2240" s="293">
        <f t="shared" si="280"/>
        <v>0</v>
      </c>
      <c r="N2240" s="359">
        <f t="shared" si="278"/>
        <v>0</v>
      </c>
      <c r="O2240" s="331"/>
      <c r="P2240" s="61"/>
      <c r="Q2240" s="294"/>
      <c r="R2240" s="292"/>
      <c r="S2240" s="291"/>
    </row>
    <row r="2241" spans="1:19" ht="14.4">
      <c r="A2241" s="36">
        <f t="shared" si="281"/>
        <v>918</v>
      </c>
      <c r="B2241" s="526"/>
      <c r="C2241" s="36" t="str">
        <f>VLOOKUP('Employee Salary Payroll Tax '!B2243,'Employee Salary Payroll Tax '!$D$1:$E$7,2,FALSE)</f>
        <v>NonUnion</v>
      </c>
      <c r="D2241" s="61">
        <f t="shared" si="274"/>
        <v>2.98E-2</v>
      </c>
      <c r="E2241" s="351">
        <f>'Employee Salary Payroll Tax '!N2243</f>
        <v>9095.3700000000008</v>
      </c>
      <c r="F2241" s="351">
        <f t="shared" si="275"/>
        <v>9366.4120260000018</v>
      </c>
      <c r="G2241" s="352"/>
      <c r="H2241" s="351">
        <f t="shared" si="279"/>
        <v>118104.63</v>
      </c>
      <c r="I2241" s="351">
        <f t="shared" si="276"/>
        <v>271.04202600000099</v>
      </c>
      <c r="J2241" s="351">
        <f t="shared" si="277"/>
        <v>16.80460561200006</v>
      </c>
      <c r="K2241" s="635">
        <f>SUM('Employee Salary Payroll Tax '!I2243:K2243)</f>
        <v>2273.84</v>
      </c>
      <c r="L2241" s="635">
        <f>'Employee Salary Payroll Tax '!H2243</f>
        <v>0</v>
      </c>
      <c r="M2241" s="293">
        <f t="shared" si="280"/>
        <v>6821.5300000000007</v>
      </c>
      <c r="N2241" s="359">
        <f t="shared" si="278"/>
        <v>4.2011467835381158</v>
      </c>
      <c r="O2241" s="331"/>
      <c r="P2241" s="61"/>
      <c r="Q2241" s="294"/>
      <c r="R2241" s="292"/>
      <c r="S2241" s="291"/>
    </row>
    <row r="2242" spans="1:19" ht="14.4">
      <c r="A2242" s="36">
        <f t="shared" si="281"/>
        <v>919</v>
      </c>
      <c r="B2242" s="526"/>
      <c r="C2242" s="36" t="str">
        <f>VLOOKUP('Employee Salary Payroll Tax '!B2244,'Employee Salary Payroll Tax '!$D$1:$E$7,2,FALSE)</f>
        <v>NonUnion</v>
      </c>
      <c r="D2242" s="61">
        <f t="shared" si="274"/>
        <v>2.98E-2</v>
      </c>
      <c r="E2242" s="351">
        <f>'Employee Salary Payroll Tax '!N2244</f>
        <v>67725.149999999994</v>
      </c>
      <c r="F2242" s="351">
        <f t="shared" si="275"/>
        <v>69743.359469999996</v>
      </c>
      <c r="G2242" s="352"/>
      <c r="H2242" s="351">
        <f t="shared" si="279"/>
        <v>59474.850000000006</v>
      </c>
      <c r="I2242" s="351">
        <f t="shared" si="276"/>
        <v>2018.2094700000016</v>
      </c>
      <c r="J2242" s="351">
        <f t="shared" si="277"/>
        <v>125.12898714000009</v>
      </c>
      <c r="K2242" s="635">
        <f>SUM('Employee Salary Payroll Tax '!I2244:K2244)</f>
        <v>38328.129999999997</v>
      </c>
      <c r="L2242" s="635">
        <f>'Employee Salary Payroll Tax '!H2244</f>
        <v>0</v>
      </c>
      <c r="M2242" s="293">
        <f t="shared" si="280"/>
        <v>29397.019999999997</v>
      </c>
      <c r="N2242" s="359">
        <f t="shared" si="278"/>
        <v>70.815052986954427</v>
      </c>
      <c r="O2242" s="331"/>
      <c r="P2242" s="61"/>
      <c r="Q2242" s="294"/>
      <c r="R2242" s="292"/>
      <c r="S2242" s="291"/>
    </row>
    <row r="2243" spans="1:19" ht="14.4">
      <c r="A2243" s="36">
        <f t="shared" si="281"/>
        <v>920</v>
      </c>
      <c r="B2243" s="526"/>
      <c r="C2243" s="36" t="str">
        <f>VLOOKUP('Employee Salary Payroll Tax '!B2245,'Employee Salary Payroll Tax '!$D$1:$E$7,2,FALSE)</f>
        <v>NonUnion</v>
      </c>
      <c r="D2243" s="61">
        <f t="shared" si="274"/>
        <v>2.98E-2</v>
      </c>
      <c r="E2243" s="351">
        <f>'Employee Salary Payroll Tax '!N2245</f>
        <v>49642.94</v>
      </c>
      <c r="F2243" s="351">
        <f t="shared" si="275"/>
        <v>51122.299612000003</v>
      </c>
      <c r="G2243" s="352"/>
      <c r="H2243" s="351">
        <f t="shared" si="279"/>
        <v>77557.06</v>
      </c>
      <c r="I2243" s="351">
        <f t="shared" si="276"/>
        <v>1479.3596120000002</v>
      </c>
      <c r="J2243" s="351">
        <f t="shared" si="277"/>
        <v>91.720295944000014</v>
      </c>
      <c r="K2243" s="635">
        <f>SUM('Employee Salary Payroll Tax '!I2245:K2245)</f>
        <v>23630.03</v>
      </c>
      <c r="L2243" s="635">
        <f>'Employee Salary Payroll Tax '!H2245</f>
        <v>0</v>
      </c>
      <c r="M2243" s="293">
        <f t="shared" si="280"/>
        <v>26012.910000000003</v>
      </c>
      <c r="N2243" s="359">
        <f t="shared" si="278"/>
        <v>43.658843427120544</v>
      </c>
      <c r="O2243" s="331"/>
      <c r="P2243" s="61"/>
      <c r="Q2243" s="294"/>
      <c r="R2243" s="292"/>
      <c r="S2243" s="291"/>
    </row>
    <row r="2244" spans="1:19" ht="14.4">
      <c r="A2244" s="36">
        <f t="shared" si="281"/>
        <v>921</v>
      </c>
      <c r="B2244" s="526"/>
      <c r="C2244" s="36" t="str">
        <f>VLOOKUP('Employee Salary Payroll Tax '!B2246,'Employee Salary Payroll Tax '!$D$1:$E$7,2,FALSE)</f>
        <v>NonUnion</v>
      </c>
      <c r="D2244" s="61">
        <f t="shared" si="274"/>
        <v>2.98E-2</v>
      </c>
      <c r="E2244" s="351">
        <f>'Employee Salary Payroll Tax '!N2246</f>
        <v>118599.84</v>
      </c>
      <c r="F2244" s="351">
        <f t="shared" si="275"/>
        <v>122134.115232</v>
      </c>
      <c r="G2244" s="352"/>
      <c r="H2244" s="351">
        <f t="shared" si="279"/>
        <v>8600.1600000000035</v>
      </c>
      <c r="I2244" s="351">
        <f t="shared" si="276"/>
        <v>3534.275232</v>
      </c>
      <c r="J2244" s="351">
        <f t="shared" si="277"/>
        <v>219.12506438399998</v>
      </c>
      <c r="K2244" s="635">
        <f>SUM('Employee Salary Payroll Tax '!I2246:K2246)</f>
        <v>57818.61</v>
      </c>
      <c r="L2244" s="635">
        <f>'Employee Salary Payroll Tax '!H2246</f>
        <v>0</v>
      </c>
      <c r="M2244" s="293">
        <f t="shared" si="280"/>
        <v>60781.229999999996</v>
      </c>
      <c r="N2244" s="359">
        <f t="shared" si="278"/>
        <v>106.82566383509928</v>
      </c>
      <c r="O2244" s="331"/>
      <c r="P2244" s="61"/>
      <c r="Q2244" s="294"/>
      <c r="R2244" s="292"/>
      <c r="S2244" s="291"/>
    </row>
    <row r="2245" spans="1:19" ht="14.4">
      <c r="A2245" s="36">
        <f t="shared" si="281"/>
        <v>922</v>
      </c>
      <c r="B2245" s="526"/>
      <c r="C2245" s="36" t="str">
        <f>VLOOKUP('Employee Salary Payroll Tax '!B2247,'Employee Salary Payroll Tax '!$D$1:$E$7,2,FALSE)</f>
        <v>NonUnion</v>
      </c>
      <c r="D2245" s="61">
        <f t="shared" si="274"/>
        <v>2.98E-2</v>
      </c>
      <c r="E2245" s="351">
        <f>'Employee Salary Payroll Tax '!N2247</f>
        <v>94897.74</v>
      </c>
      <c r="F2245" s="351">
        <f t="shared" si="275"/>
        <v>97725.692652000012</v>
      </c>
      <c r="G2245" s="352"/>
      <c r="H2245" s="351">
        <f t="shared" si="279"/>
        <v>32302.259999999995</v>
      </c>
      <c r="I2245" s="351">
        <f t="shared" si="276"/>
        <v>2827.9526520000072</v>
      </c>
      <c r="J2245" s="351">
        <f t="shared" si="277"/>
        <v>175.33306442400044</v>
      </c>
      <c r="K2245" s="635">
        <f>SUM('Employee Salary Payroll Tax '!I2247:K2247)</f>
        <v>17799.53</v>
      </c>
      <c r="L2245" s="635">
        <f>'Employee Salary Payroll Tax '!H2247</f>
        <v>0</v>
      </c>
      <c r="M2245" s="293">
        <f t="shared" si="280"/>
        <v>77098.210000000006</v>
      </c>
      <c r="N2245" s="359">
        <f t="shared" si="278"/>
        <v>32.886411627653537</v>
      </c>
      <c r="O2245" s="331"/>
      <c r="P2245" s="61"/>
      <c r="Q2245" s="294"/>
      <c r="R2245" s="292"/>
      <c r="S2245" s="291"/>
    </row>
    <row r="2246" spans="1:19" ht="14.4">
      <c r="A2246" s="36">
        <f t="shared" si="281"/>
        <v>923</v>
      </c>
      <c r="B2246" s="526"/>
      <c r="C2246" s="36" t="str">
        <f>VLOOKUP('Employee Salary Payroll Tax '!B2248,'Employee Salary Payroll Tax '!$D$1:$E$7,2,FALSE)</f>
        <v>NonUnion</v>
      </c>
      <c r="D2246" s="61">
        <f t="shared" si="274"/>
        <v>2.98E-2</v>
      </c>
      <c r="E2246" s="351">
        <f>'Employee Salary Payroll Tax '!N2248</f>
        <v>87362.46</v>
      </c>
      <c r="F2246" s="351">
        <f t="shared" si="275"/>
        <v>89965.861308000007</v>
      </c>
      <c r="G2246" s="352"/>
      <c r="H2246" s="351">
        <f t="shared" si="279"/>
        <v>39837.539999999994</v>
      </c>
      <c r="I2246" s="351">
        <f t="shared" si="276"/>
        <v>2603.4013080000004</v>
      </c>
      <c r="J2246" s="351">
        <f t="shared" si="277"/>
        <v>161.41088109600003</v>
      </c>
      <c r="K2246" s="635">
        <f>SUM('Employee Salary Payroll Tax '!I2248:K2248)</f>
        <v>56961.770000000004</v>
      </c>
      <c r="L2246" s="635">
        <f>'Employee Salary Payroll Tax '!H2248</f>
        <v>0</v>
      </c>
      <c r="M2246" s="293">
        <f t="shared" si="280"/>
        <v>30400.690000000002</v>
      </c>
      <c r="N2246" s="359">
        <f t="shared" si="278"/>
        <v>105.24256625079535</v>
      </c>
      <c r="O2246" s="331"/>
      <c r="P2246" s="61"/>
      <c r="Q2246" s="294"/>
      <c r="R2246" s="292"/>
      <c r="S2246" s="291"/>
    </row>
    <row r="2247" spans="1:19" ht="14.4">
      <c r="A2247" s="36">
        <f t="shared" si="281"/>
        <v>924</v>
      </c>
      <c r="B2247" s="526"/>
      <c r="C2247" s="36" t="str">
        <f>VLOOKUP('Employee Salary Payroll Tax '!B2249,'Employee Salary Payroll Tax '!$D$1:$E$7,2,FALSE)</f>
        <v>NonUnion</v>
      </c>
      <c r="D2247" s="61">
        <f t="shared" si="274"/>
        <v>2.98E-2</v>
      </c>
      <c r="E2247" s="351">
        <f>'Employee Salary Payroll Tax '!N2249</f>
        <v>43172.36</v>
      </c>
      <c r="F2247" s="351">
        <f t="shared" si="275"/>
        <v>44458.896328000003</v>
      </c>
      <c r="G2247" s="352"/>
      <c r="H2247" s="351">
        <f t="shared" si="279"/>
        <v>84027.64</v>
      </c>
      <c r="I2247" s="351">
        <f t="shared" si="276"/>
        <v>1286.536328000002</v>
      </c>
      <c r="J2247" s="351">
        <f t="shared" si="277"/>
        <v>79.765252336000117</v>
      </c>
      <c r="K2247" s="635">
        <f>SUM('Employee Salary Payroll Tax '!I2249:K2249)</f>
        <v>36958.86</v>
      </c>
      <c r="L2247" s="635">
        <f>'Employee Salary Payroll Tax '!H2249</f>
        <v>0</v>
      </c>
      <c r="M2247" s="293">
        <f t="shared" si="280"/>
        <v>6213.5</v>
      </c>
      <c r="N2247" s="359">
        <f t="shared" si="278"/>
        <v>68.28518973441841</v>
      </c>
      <c r="O2247" s="331"/>
      <c r="P2247" s="61"/>
      <c r="Q2247" s="294"/>
      <c r="R2247" s="292"/>
      <c r="S2247" s="291"/>
    </row>
    <row r="2248" spans="1:19" ht="14.4">
      <c r="A2248" s="36">
        <f t="shared" si="281"/>
        <v>925</v>
      </c>
      <c r="B2248" s="526"/>
      <c r="C2248" s="36" t="str">
        <f>VLOOKUP('Employee Salary Payroll Tax '!B2250,'Employee Salary Payroll Tax '!$D$1:$E$7,2,FALSE)</f>
        <v>NonUnion</v>
      </c>
      <c r="D2248" s="61">
        <f t="shared" si="274"/>
        <v>2.98E-2</v>
      </c>
      <c r="E2248" s="351">
        <f>'Employee Salary Payroll Tax '!N2250</f>
        <v>149541.95000000001</v>
      </c>
      <c r="F2248" s="351">
        <f t="shared" si="275"/>
        <v>153998.30011000001</v>
      </c>
      <c r="G2248" s="352"/>
      <c r="H2248" s="351">
        <f t="shared" si="279"/>
        <v>0</v>
      </c>
      <c r="I2248" s="351">
        <f t="shared" si="276"/>
        <v>4456.3501099999994</v>
      </c>
      <c r="J2248" s="351">
        <f t="shared" si="277"/>
        <v>0</v>
      </c>
      <c r="K2248" s="635">
        <f>SUM('Employee Salary Payroll Tax '!I2250:K2250)</f>
        <v>149541.95000000001</v>
      </c>
      <c r="L2248" s="635">
        <f>'Employee Salary Payroll Tax '!H2250</f>
        <v>0</v>
      </c>
      <c r="M2248" s="293">
        <f t="shared" si="280"/>
        <v>0</v>
      </c>
      <c r="N2248" s="359">
        <f t="shared" si="278"/>
        <v>0</v>
      </c>
      <c r="O2248" s="331"/>
      <c r="P2248" s="61"/>
      <c r="Q2248" s="294"/>
      <c r="R2248" s="292"/>
      <c r="S2248" s="291"/>
    </row>
    <row r="2249" spans="1:19" ht="14.4">
      <c r="A2249" s="36">
        <f t="shared" si="281"/>
        <v>926</v>
      </c>
      <c r="B2249" s="526"/>
      <c r="C2249" s="36" t="str">
        <f>VLOOKUP('Employee Salary Payroll Tax '!B2251,'Employee Salary Payroll Tax '!$D$1:$E$7,2,FALSE)</f>
        <v>NonUnion</v>
      </c>
      <c r="D2249" s="61">
        <f t="shared" si="274"/>
        <v>2.98E-2</v>
      </c>
      <c r="E2249" s="351">
        <f>'Employee Salary Payroll Tax '!N2251</f>
        <v>45407.68</v>
      </c>
      <c r="F2249" s="351">
        <f t="shared" si="275"/>
        <v>46760.828864000003</v>
      </c>
      <c r="G2249" s="352"/>
      <c r="H2249" s="351">
        <f t="shared" si="279"/>
        <v>81792.320000000007</v>
      </c>
      <c r="I2249" s="351">
        <f t="shared" si="276"/>
        <v>1353.1488640000025</v>
      </c>
      <c r="J2249" s="351">
        <f t="shared" si="277"/>
        <v>83.895229568000161</v>
      </c>
      <c r="K2249" s="635">
        <f>SUM('Employee Salary Payroll Tax '!I2251:K2251)</f>
        <v>8838.59</v>
      </c>
      <c r="L2249" s="635">
        <f>'Employee Salary Payroll Tax '!H2251</f>
        <v>0</v>
      </c>
      <c r="M2249" s="293">
        <f t="shared" si="280"/>
        <v>36569.089999999997</v>
      </c>
      <c r="N2249" s="359">
        <f t="shared" si="278"/>
        <v>16.3301788836404</v>
      </c>
      <c r="O2249" s="331"/>
      <c r="P2249" s="61"/>
      <c r="Q2249" s="294"/>
      <c r="R2249" s="292"/>
      <c r="S2249" s="291"/>
    </row>
    <row r="2250" spans="1:19" ht="14.4">
      <c r="A2250" s="36">
        <f t="shared" si="281"/>
        <v>927</v>
      </c>
      <c r="B2250" s="526"/>
      <c r="C2250" s="36" t="str">
        <f>VLOOKUP('Employee Salary Payroll Tax '!B2252,'Employee Salary Payroll Tax '!$D$1:$E$7,2,FALSE)</f>
        <v>NonUnion</v>
      </c>
      <c r="D2250" s="61">
        <f t="shared" si="274"/>
        <v>2.98E-2</v>
      </c>
      <c r="E2250" s="351">
        <f>'Employee Salary Payroll Tax '!N2252</f>
        <v>50610.23</v>
      </c>
      <c r="F2250" s="351">
        <f t="shared" si="275"/>
        <v>52118.414854000002</v>
      </c>
      <c r="G2250" s="352"/>
      <c r="H2250" s="351">
        <f t="shared" si="279"/>
        <v>76589.76999999999</v>
      </c>
      <c r="I2250" s="351">
        <f t="shared" si="276"/>
        <v>1508.1848539999992</v>
      </c>
      <c r="J2250" s="351">
        <f t="shared" si="277"/>
        <v>93.507460947999945</v>
      </c>
      <c r="K2250" s="635">
        <f>SUM('Employee Salary Payroll Tax '!I2252:K2252)</f>
        <v>35470.9</v>
      </c>
      <c r="L2250" s="635">
        <f>'Employee Salary Payroll Tax '!H2252</f>
        <v>0</v>
      </c>
      <c r="M2250" s="293">
        <f t="shared" si="280"/>
        <v>15139.330000000002</v>
      </c>
      <c r="N2250" s="359">
        <f t="shared" si="278"/>
        <v>65.536034838705035</v>
      </c>
      <c r="O2250" s="331"/>
      <c r="P2250" s="61"/>
      <c r="Q2250" s="294"/>
      <c r="R2250" s="292"/>
      <c r="S2250" s="291"/>
    </row>
    <row r="2251" spans="1:19" ht="14.4">
      <c r="A2251" s="36">
        <f t="shared" si="281"/>
        <v>928</v>
      </c>
      <c r="B2251" s="526"/>
      <c r="C2251" s="36" t="str">
        <f>VLOOKUP('Employee Salary Payroll Tax '!B2253,'Employee Salary Payroll Tax '!$D$1:$E$7,2,FALSE)</f>
        <v>NonUnion</v>
      </c>
      <c r="D2251" s="61">
        <f t="shared" si="274"/>
        <v>2.98E-2</v>
      </c>
      <c r="E2251" s="351">
        <f>'Employee Salary Payroll Tax '!N2253</f>
        <v>96114.59</v>
      </c>
      <c r="F2251" s="351">
        <f t="shared" si="275"/>
        <v>98978.804782000007</v>
      </c>
      <c r="G2251" s="352"/>
      <c r="H2251" s="351">
        <f t="shared" si="279"/>
        <v>31085.410000000003</v>
      </c>
      <c r="I2251" s="351">
        <f t="shared" si="276"/>
        <v>2864.21478200001</v>
      </c>
      <c r="J2251" s="351">
        <f t="shared" si="277"/>
        <v>177.58131648400061</v>
      </c>
      <c r="K2251" s="635">
        <f>SUM('Employee Salary Payroll Tax '!I2253:K2253)</f>
        <v>34968.93</v>
      </c>
      <c r="L2251" s="635">
        <f>'Employee Salary Payroll Tax '!H2253</f>
        <v>30052.19</v>
      </c>
      <c r="M2251" s="293">
        <f t="shared" si="280"/>
        <v>31093.469999999998</v>
      </c>
      <c r="N2251" s="359">
        <f t="shared" si="278"/>
        <v>64.608595067328025</v>
      </c>
      <c r="O2251" s="331"/>
      <c r="P2251" s="61"/>
      <c r="Q2251" s="294"/>
      <c r="R2251" s="292"/>
      <c r="S2251" s="291"/>
    </row>
    <row r="2252" spans="1:19" ht="14.4">
      <c r="A2252" s="36">
        <f t="shared" si="281"/>
        <v>929</v>
      </c>
      <c r="B2252" s="526"/>
      <c r="C2252" s="36" t="str">
        <f>VLOOKUP('Employee Salary Payroll Tax '!B2254,'Employee Salary Payroll Tax '!$D$1:$E$7,2,FALSE)</f>
        <v>NonUnion</v>
      </c>
      <c r="D2252" s="61">
        <f t="shared" si="274"/>
        <v>2.98E-2</v>
      </c>
      <c r="E2252" s="351">
        <f>'Employee Salary Payroll Tax '!N2254</f>
        <v>45287.86</v>
      </c>
      <c r="F2252" s="351">
        <f t="shared" si="275"/>
        <v>46637.438228000006</v>
      </c>
      <c r="G2252" s="352"/>
      <c r="H2252" s="351">
        <f t="shared" si="279"/>
        <v>81912.14</v>
      </c>
      <c r="I2252" s="351">
        <f t="shared" si="276"/>
        <v>1349.5782280000058</v>
      </c>
      <c r="J2252" s="351">
        <f t="shared" si="277"/>
        <v>83.673850136000354</v>
      </c>
      <c r="K2252" s="635">
        <f>SUM('Employee Salary Payroll Tax '!I2254:K2254)</f>
        <v>14944.99</v>
      </c>
      <c r="L2252" s="635">
        <f>'Employee Salary Payroll Tax '!H2254</f>
        <v>0</v>
      </c>
      <c r="M2252" s="293">
        <f t="shared" si="280"/>
        <v>30342.870000000003</v>
      </c>
      <c r="N2252" s="359">
        <f t="shared" si="278"/>
        <v>27.612363523390407</v>
      </c>
      <c r="O2252" s="331"/>
      <c r="P2252" s="61"/>
      <c r="Q2252" s="294"/>
      <c r="R2252" s="292"/>
      <c r="S2252" s="291"/>
    </row>
    <row r="2253" spans="1:19" ht="14.4">
      <c r="A2253" s="36">
        <f t="shared" si="281"/>
        <v>930</v>
      </c>
      <c r="B2253" s="526"/>
      <c r="C2253" s="36" t="str">
        <f>VLOOKUP('Employee Salary Payroll Tax '!B2255,'Employee Salary Payroll Tax '!$D$1:$E$7,2,FALSE)</f>
        <v>NonUnion</v>
      </c>
      <c r="D2253" s="61">
        <f t="shared" si="274"/>
        <v>2.98E-2</v>
      </c>
      <c r="E2253" s="351">
        <f>'Employee Salary Payroll Tax '!N2255</f>
        <v>78254.98</v>
      </c>
      <c r="F2253" s="351">
        <f t="shared" si="275"/>
        <v>80586.978403999994</v>
      </c>
      <c r="G2253" s="352"/>
      <c r="H2253" s="351">
        <f t="shared" si="279"/>
        <v>48945.020000000004</v>
      </c>
      <c r="I2253" s="351">
        <f t="shared" si="276"/>
        <v>2331.9984039999981</v>
      </c>
      <c r="J2253" s="351">
        <f t="shared" si="277"/>
        <v>144.58390104799989</v>
      </c>
      <c r="K2253" s="635">
        <f>SUM('Employee Salary Payroll Tax '!I2255:K2255)</f>
        <v>-2212.9299999999998</v>
      </c>
      <c r="L2253" s="635">
        <f>'Employee Salary Payroll Tax '!H2255</f>
        <v>0</v>
      </c>
      <c r="M2253" s="293">
        <f t="shared" si="280"/>
        <v>80467.909999999989</v>
      </c>
      <c r="N2253" s="359">
        <f t="shared" si="278"/>
        <v>-4.0886094679477498</v>
      </c>
      <c r="O2253" s="331"/>
      <c r="P2253" s="61"/>
      <c r="Q2253" s="294"/>
      <c r="R2253" s="292"/>
      <c r="S2253" s="291"/>
    </row>
    <row r="2254" spans="1:19" ht="14.4">
      <c r="A2254" s="36">
        <f t="shared" si="281"/>
        <v>931</v>
      </c>
      <c r="B2254" s="526"/>
      <c r="C2254" s="36" t="str">
        <f>VLOOKUP('Employee Salary Payroll Tax '!B2256,'Employee Salary Payroll Tax '!$D$1:$E$7,2,FALSE)</f>
        <v>NonUnion</v>
      </c>
      <c r="D2254" s="61">
        <f t="shared" si="274"/>
        <v>2.98E-2</v>
      </c>
      <c r="E2254" s="351">
        <f>'Employee Salary Payroll Tax '!N2256</f>
        <v>65571.839999999997</v>
      </c>
      <c r="F2254" s="351">
        <f t="shared" si="275"/>
        <v>67525.880831999995</v>
      </c>
      <c r="G2254" s="352"/>
      <c r="H2254" s="351">
        <f t="shared" si="279"/>
        <v>61628.160000000003</v>
      </c>
      <c r="I2254" s="351">
        <f t="shared" si="276"/>
        <v>1954.0408319999988</v>
      </c>
      <c r="J2254" s="351">
        <f t="shared" si="277"/>
        <v>121.15053158399992</v>
      </c>
      <c r="K2254" s="635">
        <f>SUM('Employee Salary Payroll Tax '!I2256:K2256)</f>
        <v>14566.3</v>
      </c>
      <c r="L2254" s="635">
        <f>'Employee Salary Payroll Tax '!H2256</f>
        <v>0</v>
      </c>
      <c r="M2254" s="293">
        <f t="shared" si="280"/>
        <v>51005.539999999994</v>
      </c>
      <c r="N2254" s="359">
        <f t="shared" si="278"/>
        <v>26.912695879589556</v>
      </c>
      <c r="O2254" s="331"/>
      <c r="P2254" s="61"/>
      <c r="Q2254" s="294"/>
      <c r="R2254" s="292"/>
      <c r="S2254" s="291"/>
    </row>
    <row r="2255" spans="1:19" ht="14.4">
      <c r="A2255" s="36">
        <f t="shared" si="281"/>
        <v>932</v>
      </c>
      <c r="B2255" s="526"/>
      <c r="C2255" s="36" t="str">
        <f>VLOOKUP('Employee Salary Payroll Tax '!B2257,'Employee Salary Payroll Tax '!$D$1:$E$7,2,FALSE)</f>
        <v>NonUnion</v>
      </c>
      <c r="D2255" s="61">
        <f t="shared" si="274"/>
        <v>2.98E-2</v>
      </c>
      <c r="E2255" s="351">
        <f>'Employee Salary Payroll Tax '!N2257</f>
        <v>71410.91</v>
      </c>
      <c r="F2255" s="351">
        <f t="shared" si="275"/>
        <v>73538.955118000013</v>
      </c>
      <c r="G2255" s="352"/>
      <c r="H2255" s="351">
        <f t="shared" si="279"/>
        <v>55789.09</v>
      </c>
      <c r="I2255" s="351">
        <f t="shared" si="276"/>
        <v>2128.0451180000091</v>
      </c>
      <c r="J2255" s="351">
        <f t="shared" si="277"/>
        <v>131.93879731600057</v>
      </c>
      <c r="K2255" s="635">
        <f>SUM('Employee Salary Payroll Tax '!I2257:K2257)</f>
        <v>2688.7599999999998</v>
      </c>
      <c r="L2255" s="635">
        <f>'Employee Salary Payroll Tax '!H2257</f>
        <v>-1.84</v>
      </c>
      <c r="M2255" s="293">
        <f t="shared" si="280"/>
        <v>68723.990000000005</v>
      </c>
      <c r="N2255" s="359">
        <f t="shared" si="278"/>
        <v>4.9677529759304555</v>
      </c>
      <c r="O2255" s="331"/>
      <c r="P2255" s="61"/>
      <c r="Q2255" s="294"/>
      <c r="R2255" s="292"/>
      <c r="S2255" s="291"/>
    </row>
    <row r="2256" spans="1:19" ht="14.4">
      <c r="A2256" s="36">
        <f t="shared" si="281"/>
        <v>933</v>
      </c>
      <c r="B2256" s="526"/>
      <c r="C2256" s="36" t="str">
        <f>VLOOKUP('Employee Salary Payroll Tax '!B2258,'Employee Salary Payroll Tax '!$D$1:$E$7,2,FALSE)</f>
        <v>NonUnion</v>
      </c>
      <c r="D2256" s="61">
        <f t="shared" si="274"/>
        <v>2.98E-2</v>
      </c>
      <c r="E2256" s="351">
        <f>'Employee Salary Payroll Tax '!N2258</f>
        <v>51957.18</v>
      </c>
      <c r="F2256" s="351">
        <f t="shared" si="275"/>
        <v>53505.503964000003</v>
      </c>
      <c r="G2256" s="352"/>
      <c r="H2256" s="351">
        <f t="shared" si="279"/>
        <v>75242.820000000007</v>
      </c>
      <c r="I2256" s="351">
        <f t="shared" si="276"/>
        <v>1548.3239640000029</v>
      </c>
      <c r="J2256" s="351">
        <f t="shared" si="277"/>
        <v>95.996085768000185</v>
      </c>
      <c r="K2256" s="635">
        <f>SUM('Employee Salary Payroll Tax '!I2258:K2258)</f>
        <v>22132.89</v>
      </c>
      <c r="L2256" s="635">
        <f>'Employee Salary Payroll Tax '!H2258</f>
        <v>0</v>
      </c>
      <c r="M2256" s="293">
        <f t="shared" si="280"/>
        <v>29824.29</v>
      </c>
      <c r="N2256" s="359">
        <f t="shared" si="278"/>
        <v>40.892727563213029</v>
      </c>
      <c r="O2256" s="331"/>
      <c r="P2256" s="61"/>
      <c r="Q2256" s="294"/>
      <c r="R2256" s="292"/>
      <c r="S2256" s="291"/>
    </row>
    <row r="2257" spans="1:19" ht="14.4">
      <c r="A2257" s="36">
        <f t="shared" si="281"/>
        <v>934</v>
      </c>
      <c r="B2257" s="526"/>
      <c r="C2257" s="36" t="str">
        <f>VLOOKUP('Employee Salary Payroll Tax '!B2259,'Employee Salary Payroll Tax '!$D$1:$E$7,2,FALSE)</f>
        <v>NonUnion</v>
      </c>
      <c r="D2257" s="61">
        <f t="shared" ref="D2257:D2320" si="282">VLOOKUP(C2257,C$9:D$12,2)</f>
        <v>2.98E-2</v>
      </c>
      <c r="E2257" s="351">
        <f>'Employee Salary Payroll Tax '!N2259</f>
        <v>44899.17</v>
      </c>
      <c r="F2257" s="351">
        <f t="shared" ref="F2257:F2320" si="283">E2257*(1+D2257)</f>
        <v>46237.165266000004</v>
      </c>
      <c r="G2257" s="352"/>
      <c r="H2257" s="351">
        <f t="shared" si="279"/>
        <v>82300.83</v>
      </c>
      <c r="I2257" s="351">
        <f t="shared" ref="I2257:I2320" si="284">F2257-E2257</f>
        <v>1337.9952660000054</v>
      </c>
      <c r="J2257" s="351">
        <f t="shared" ref="J2257:J2320" si="285">IF(H2257&gt;I2257,I2257*$J$12,H2257*$J$12)</f>
        <v>82.955706492000331</v>
      </c>
      <c r="K2257" s="635">
        <f>SUM('Employee Salary Payroll Tax '!I2259:K2259)</f>
        <v>1086.27</v>
      </c>
      <c r="L2257" s="635">
        <f>'Employee Salary Payroll Tax '!H2259</f>
        <v>486.32</v>
      </c>
      <c r="M2257" s="293">
        <f t="shared" si="280"/>
        <v>43326.58</v>
      </c>
      <c r="N2257" s="359">
        <f t="shared" ref="N2257:N2320" si="286">J2257*K2257/(SUM(K2257:M2257)+0.000001)</f>
        <v>2.0069924519553082</v>
      </c>
      <c r="O2257" s="331"/>
      <c r="P2257" s="61"/>
      <c r="Q2257" s="294"/>
      <c r="R2257" s="292"/>
      <c r="S2257" s="291"/>
    </row>
    <row r="2258" spans="1:19" ht="14.4">
      <c r="A2258" s="36">
        <f t="shared" si="281"/>
        <v>935</v>
      </c>
      <c r="B2258" s="526"/>
      <c r="C2258" s="36" t="str">
        <f>VLOOKUP('Employee Salary Payroll Tax '!B2260,'Employee Salary Payroll Tax '!$D$1:$E$7,2,FALSE)</f>
        <v>IBEW</v>
      </c>
      <c r="D2258" s="61">
        <f t="shared" si="282"/>
        <v>6.875E-3</v>
      </c>
      <c r="E2258" s="351">
        <f>'Employee Salary Payroll Tax '!N2260</f>
        <v>115656.15</v>
      </c>
      <c r="F2258" s="351">
        <f t="shared" si="283"/>
        <v>116451.28603124998</v>
      </c>
      <c r="G2258" s="352"/>
      <c r="H2258" s="351">
        <f t="shared" ref="H2258:H2321" si="287">IF(E2258&gt;$H$12,0,$H$12-E2258)</f>
        <v>11543.850000000006</v>
      </c>
      <c r="I2258" s="351">
        <f t="shared" si="284"/>
        <v>795.13603124998917</v>
      </c>
      <c r="J2258" s="351">
        <f t="shared" si="285"/>
        <v>49.298433937499325</v>
      </c>
      <c r="K2258" s="635">
        <f>SUM('Employee Salary Payroll Tax '!I2260:K2260)</f>
        <v>114900.73</v>
      </c>
      <c r="L2258" s="635">
        <f>'Employee Salary Payroll Tax '!H2260</f>
        <v>0</v>
      </c>
      <c r="M2258" s="293">
        <f t="shared" ref="M2258:M2321" si="288">E2258-K2258-L2258</f>
        <v>755.41999999999825</v>
      </c>
      <c r="N2258" s="359">
        <f t="shared" si="286"/>
        <v>48.976436162075863</v>
      </c>
      <c r="O2258" s="331"/>
      <c r="P2258" s="61"/>
      <c r="Q2258" s="294"/>
      <c r="R2258" s="292"/>
      <c r="S2258" s="291"/>
    </row>
    <row r="2259" spans="1:19" ht="14.4">
      <c r="A2259" s="36">
        <f t="shared" si="281"/>
        <v>936</v>
      </c>
      <c r="B2259" s="526"/>
      <c r="C2259" s="36" t="str">
        <f>VLOOKUP('Employee Salary Payroll Tax '!B2261,'Employee Salary Payroll Tax '!$D$1:$E$7,2,FALSE)</f>
        <v>NonUnion</v>
      </c>
      <c r="D2259" s="61">
        <f t="shared" si="282"/>
        <v>2.98E-2</v>
      </c>
      <c r="E2259" s="351">
        <f>'Employee Salary Payroll Tax '!N2261</f>
        <v>29522.38</v>
      </c>
      <c r="F2259" s="351">
        <f t="shared" si="283"/>
        <v>30402.146924000004</v>
      </c>
      <c r="G2259" s="352"/>
      <c r="H2259" s="351">
        <f t="shared" si="287"/>
        <v>97677.62</v>
      </c>
      <c r="I2259" s="351">
        <f t="shared" si="284"/>
        <v>879.7669240000032</v>
      </c>
      <c r="J2259" s="351">
        <f t="shared" si="285"/>
        <v>54.545549288000196</v>
      </c>
      <c r="K2259" s="635">
        <f>SUM('Employee Salary Payroll Tax '!I2261:K2261)</f>
        <v>11289.359999999999</v>
      </c>
      <c r="L2259" s="635">
        <f>'Employee Salary Payroll Tax '!H2261</f>
        <v>0</v>
      </c>
      <c r="M2259" s="293">
        <f t="shared" si="288"/>
        <v>18233.020000000004</v>
      </c>
      <c r="N2259" s="359">
        <f t="shared" si="286"/>
        <v>20.858221535293548</v>
      </c>
      <c r="O2259" s="331"/>
      <c r="P2259" s="61"/>
      <c r="Q2259" s="294"/>
      <c r="R2259" s="292"/>
      <c r="S2259" s="291"/>
    </row>
    <row r="2260" spans="1:19" ht="14.4">
      <c r="A2260" s="36">
        <f t="shared" si="281"/>
        <v>937</v>
      </c>
      <c r="B2260" s="526"/>
      <c r="C2260" s="36" t="str">
        <f>VLOOKUP('Employee Salary Payroll Tax '!B2262,'Employee Salary Payroll Tax '!$D$1:$E$7,2,FALSE)</f>
        <v>NonUnion</v>
      </c>
      <c r="D2260" s="61">
        <f t="shared" si="282"/>
        <v>2.98E-2</v>
      </c>
      <c r="E2260" s="351">
        <f>'Employee Salary Payroll Tax '!N2262</f>
        <v>75770.05</v>
      </c>
      <c r="F2260" s="351">
        <f t="shared" si="283"/>
        <v>78027.997490000009</v>
      </c>
      <c r="G2260" s="352"/>
      <c r="H2260" s="351">
        <f t="shared" si="287"/>
        <v>51429.95</v>
      </c>
      <c r="I2260" s="351">
        <f t="shared" si="284"/>
        <v>2257.9474900000059</v>
      </c>
      <c r="J2260" s="351">
        <f t="shared" si="285"/>
        <v>139.99274438000037</v>
      </c>
      <c r="K2260" s="635">
        <f>SUM('Employee Salary Payroll Tax '!I2262:K2262)</f>
        <v>75460.2</v>
      </c>
      <c r="L2260" s="635">
        <f>'Employee Salary Payroll Tax '!H2262</f>
        <v>2.61</v>
      </c>
      <c r="M2260" s="293">
        <f t="shared" si="288"/>
        <v>307.24000000000581</v>
      </c>
      <c r="N2260" s="359">
        <f t="shared" si="286"/>
        <v>139.42026551816033</v>
      </c>
      <c r="O2260" s="331"/>
      <c r="P2260" s="61"/>
      <c r="Q2260" s="294"/>
      <c r="R2260" s="292"/>
      <c r="S2260" s="291"/>
    </row>
    <row r="2261" spans="1:19" ht="14.4">
      <c r="A2261" s="36">
        <f t="shared" si="281"/>
        <v>938</v>
      </c>
      <c r="B2261" s="526"/>
      <c r="C2261" s="36" t="str">
        <f>VLOOKUP('Employee Salary Payroll Tax '!B2263,'Employee Salary Payroll Tax '!$D$1:$E$7,2,FALSE)</f>
        <v>IBEW</v>
      </c>
      <c r="D2261" s="61">
        <f t="shared" si="282"/>
        <v>6.875E-3</v>
      </c>
      <c r="E2261" s="351">
        <f>'Employee Salary Payroll Tax '!N2263</f>
        <v>32492.99</v>
      </c>
      <c r="F2261" s="351">
        <f t="shared" si="283"/>
        <v>32716.379306250001</v>
      </c>
      <c r="G2261" s="352"/>
      <c r="H2261" s="351">
        <f t="shared" si="287"/>
        <v>94707.01</v>
      </c>
      <c r="I2261" s="351">
        <f t="shared" si="284"/>
        <v>223.38930624999921</v>
      </c>
      <c r="J2261" s="351">
        <f t="shared" si="285"/>
        <v>13.850136987499951</v>
      </c>
      <c r="K2261" s="635">
        <f>SUM('Employee Salary Payroll Tax '!I2263:K2263)</f>
        <v>32492.99</v>
      </c>
      <c r="L2261" s="635">
        <f>'Employee Salary Payroll Tax '!H2263</f>
        <v>0</v>
      </c>
      <c r="M2261" s="293">
        <f t="shared" si="288"/>
        <v>0</v>
      </c>
      <c r="N2261" s="359">
        <f t="shared" si="286"/>
        <v>13.850136987073702</v>
      </c>
      <c r="O2261" s="331"/>
      <c r="P2261" s="61"/>
      <c r="Q2261" s="294"/>
      <c r="R2261" s="292"/>
      <c r="S2261" s="291"/>
    </row>
    <row r="2262" spans="1:19" ht="14.4">
      <c r="A2262" s="36">
        <f t="shared" si="281"/>
        <v>939</v>
      </c>
      <c r="B2262" s="526"/>
      <c r="C2262" s="36" t="str">
        <f>VLOOKUP('Employee Salary Payroll Tax '!B2264,'Employee Salary Payroll Tax '!$D$1:$E$7,2,FALSE)</f>
        <v>NonUnion</v>
      </c>
      <c r="D2262" s="61">
        <f t="shared" si="282"/>
        <v>2.98E-2</v>
      </c>
      <c r="E2262" s="351">
        <f>'Employee Salary Payroll Tax '!N2264</f>
        <v>86081.01</v>
      </c>
      <c r="F2262" s="351">
        <f t="shared" si="283"/>
        <v>88646.224098000006</v>
      </c>
      <c r="G2262" s="352"/>
      <c r="H2262" s="351">
        <f t="shared" si="287"/>
        <v>41118.990000000005</v>
      </c>
      <c r="I2262" s="351">
        <f t="shared" si="284"/>
        <v>2565.2140980000113</v>
      </c>
      <c r="J2262" s="351">
        <f t="shared" si="285"/>
        <v>159.0432740760007</v>
      </c>
      <c r="K2262" s="635">
        <f>SUM('Employee Salary Payroll Tax '!I2264:K2264)</f>
        <v>32526.45</v>
      </c>
      <c r="L2262" s="635">
        <f>'Employee Salary Payroll Tax '!H2264</f>
        <v>0</v>
      </c>
      <c r="M2262" s="293">
        <f t="shared" si="288"/>
        <v>53554.559999999998</v>
      </c>
      <c r="N2262" s="359">
        <f t="shared" si="286"/>
        <v>60.095869019302143</v>
      </c>
      <c r="O2262" s="331"/>
      <c r="P2262" s="61"/>
      <c r="Q2262" s="294"/>
      <c r="R2262" s="292"/>
      <c r="S2262" s="291"/>
    </row>
    <row r="2263" spans="1:19" ht="14.4">
      <c r="A2263" s="36">
        <f t="shared" si="281"/>
        <v>940</v>
      </c>
      <c r="B2263" s="526"/>
      <c r="C2263" s="36" t="str">
        <f>VLOOKUP('Employee Salary Payroll Tax '!B2265,'Employee Salary Payroll Tax '!$D$1:$E$7,2,FALSE)</f>
        <v>IBEW</v>
      </c>
      <c r="D2263" s="61">
        <f t="shared" si="282"/>
        <v>6.875E-3</v>
      </c>
      <c r="E2263" s="351">
        <f>'Employee Salary Payroll Tax '!N2265</f>
        <v>110304.31</v>
      </c>
      <c r="F2263" s="351">
        <f t="shared" si="283"/>
        <v>111062.65213125</v>
      </c>
      <c r="G2263" s="352"/>
      <c r="H2263" s="351">
        <f t="shared" si="287"/>
        <v>16895.690000000002</v>
      </c>
      <c r="I2263" s="351">
        <f t="shared" si="284"/>
        <v>758.34213124999951</v>
      </c>
      <c r="J2263" s="351">
        <f t="shared" si="285"/>
        <v>47.017212137499968</v>
      </c>
      <c r="K2263" s="635">
        <f>SUM('Employee Salary Payroll Tax '!I2265:K2265)</f>
        <v>94057.600000000006</v>
      </c>
      <c r="L2263" s="635">
        <f>'Employee Salary Payroll Tax '!H2265</f>
        <v>0</v>
      </c>
      <c r="M2263" s="293">
        <f t="shared" si="288"/>
        <v>16246.709999999992</v>
      </c>
      <c r="N2263" s="359">
        <f t="shared" si="286"/>
        <v>40.09205199963651</v>
      </c>
      <c r="O2263" s="331"/>
      <c r="P2263" s="61"/>
      <c r="Q2263" s="294"/>
      <c r="R2263" s="292"/>
      <c r="S2263" s="291"/>
    </row>
    <row r="2264" spans="1:19" ht="14.4">
      <c r="A2264" s="36">
        <f t="shared" si="281"/>
        <v>941</v>
      </c>
      <c r="B2264" s="526"/>
      <c r="C2264" s="36" t="str">
        <f>VLOOKUP('Employee Salary Payroll Tax '!B2266,'Employee Salary Payroll Tax '!$D$1:$E$7,2,FALSE)</f>
        <v>NonUnion</v>
      </c>
      <c r="D2264" s="61">
        <f t="shared" si="282"/>
        <v>2.98E-2</v>
      </c>
      <c r="E2264" s="351">
        <f>'Employee Salary Payroll Tax '!N2266</f>
        <v>102243.74</v>
      </c>
      <c r="F2264" s="351">
        <f t="shared" si="283"/>
        <v>105290.60345200001</v>
      </c>
      <c r="G2264" s="352"/>
      <c r="H2264" s="351">
        <f t="shared" si="287"/>
        <v>24956.259999999995</v>
      </c>
      <c r="I2264" s="351">
        <f t="shared" si="284"/>
        <v>3046.8634520000051</v>
      </c>
      <c r="J2264" s="351">
        <f t="shared" si="285"/>
        <v>188.9055340240003</v>
      </c>
      <c r="K2264" s="635">
        <f>SUM('Employee Salary Payroll Tax '!I2266:K2266)</f>
        <v>93470.25</v>
      </c>
      <c r="L2264" s="635">
        <f>'Employee Salary Payroll Tax '!H2266</f>
        <v>0</v>
      </c>
      <c r="M2264" s="293">
        <f t="shared" si="288"/>
        <v>8773.4900000000052</v>
      </c>
      <c r="N2264" s="359">
        <f t="shared" si="286"/>
        <v>172.6956338983112</v>
      </c>
      <c r="O2264" s="331"/>
      <c r="P2264" s="61"/>
      <c r="Q2264" s="294"/>
      <c r="R2264" s="292"/>
      <c r="S2264" s="291"/>
    </row>
    <row r="2265" spans="1:19" ht="14.4">
      <c r="A2265" s="36">
        <f t="shared" si="281"/>
        <v>942</v>
      </c>
      <c r="B2265" s="526"/>
      <c r="C2265" s="36" t="str">
        <f>VLOOKUP('Employee Salary Payroll Tax '!B2267,'Employee Salary Payroll Tax '!$D$1:$E$7,2,FALSE)</f>
        <v>IBEW</v>
      </c>
      <c r="D2265" s="61">
        <f t="shared" si="282"/>
        <v>6.875E-3</v>
      </c>
      <c r="E2265" s="351">
        <f>'Employee Salary Payroll Tax '!N2267</f>
        <v>56152.91</v>
      </c>
      <c r="F2265" s="351">
        <f t="shared" si="283"/>
        <v>56538.961256250004</v>
      </c>
      <c r="G2265" s="352"/>
      <c r="H2265" s="351">
        <f t="shared" si="287"/>
        <v>71047.09</v>
      </c>
      <c r="I2265" s="351">
        <f t="shared" si="284"/>
        <v>386.05125625000073</v>
      </c>
      <c r="J2265" s="351">
        <f t="shared" si="285"/>
        <v>23.935177887500046</v>
      </c>
      <c r="K2265" s="635">
        <f>SUM('Employee Salary Payroll Tax '!I2267:K2267)</f>
        <v>3364.77</v>
      </c>
      <c r="L2265" s="635">
        <f>'Employee Salary Payroll Tax '!H2267</f>
        <v>0</v>
      </c>
      <c r="M2265" s="293">
        <f t="shared" si="288"/>
        <v>52788.140000000007</v>
      </c>
      <c r="N2265" s="359">
        <f t="shared" si="286"/>
        <v>1.4342332124744612</v>
      </c>
      <c r="O2265" s="331"/>
      <c r="P2265" s="61"/>
      <c r="Q2265" s="294"/>
      <c r="R2265" s="292"/>
      <c r="S2265" s="291"/>
    </row>
    <row r="2266" spans="1:19" ht="14.4">
      <c r="A2266" s="36">
        <f t="shared" si="281"/>
        <v>943</v>
      </c>
      <c r="B2266" s="526"/>
      <c r="C2266" s="36" t="str">
        <f>VLOOKUP('Employee Salary Payroll Tax '!B2268,'Employee Salary Payroll Tax '!$D$1:$E$7,2,FALSE)</f>
        <v>IBEW</v>
      </c>
      <c r="D2266" s="61">
        <f t="shared" si="282"/>
        <v>6.875E-3</v>
      </c>
      <c r="E2266" s="351">
        <f>'Employee Salary Payroll Tax '!N2268</f>
        <v>59589.81</v>
      </c>
      <c r="F2266" s="351">
        <f t="shared" si="283"/>
        <v>59999.489943749999</v>
      </c>
      <c r="G2266" s="352"/>
      <c r="H2266" s="351">
        <f t="shared" si="287"/>
        <v>67610.19</v>
      </c>
      <c r="I2266" s="351">
        <f t="shared" si="284"/>
        <v>409.67994375000126</v>
      </c>
      <c r="J2266" s="351">
        <f t="shared" si="285"/>
        <v>25.400156512500079</v>
      </c>
      <c r="K2266" s="635">
        <f>SUM('Employee Salary Payroll Tax '!I2268:K2268)</f>
        <v>59222.55</v>
      </c>
      <c r="L2266" s="635">
        <f>'Employee Salary Payroll Tax '!H2268</f>
        <v>367.26</v>
      </c>
      <c r="M2266" s="293">
        <f t="shared" si="288"/>
        <v>-5.2295945351943374E-12</v>
      </c>
      <c r="N2266" s="359">
        <f t="shared" si="286"/>
        <v>25.243611937076455</v>
      </c>
      <c r="O2266" s="331"/>
      <c r="P2266" s="61"/>
      <c r="Q2266" s="294"/>
      <c r="R2266" s="292"/>
      <c r="S2266" s="291"/>
    </row>
    <row r="2267" spans="1:19" ht="14.4">
      <c r="A2267" s="36">
        <f t="shared" si="281"/>
        <v>944</v>
      </c>
      <c r="B2267" s="526"/>
      <c r="C2267" s="36" t="str">
        <f>VLOOKUP('Employee Salary Payroll Tax '!B2269,'Employee Salary Payroll Tax '!$D$1:$E$7,2,FALSE)</f>
        <v>NonUnion</v>
      </c>
      <c r="D2267" s="61">
        <f t="shared" si="282"/>
        <v>2.98E-2</v>
      </c>
      <c r="E2267" s="351">
        <f>'Employee Salary Payroll Tax '!N2269</f>
        <v>38741.51</v>
      </c>
      <c r="F2267" s="351">
        <f t="shared" si="283"/>
        <v>39896.006998000004</v>
      </c>
      <c r="G2267" s="352"/>
      <c r="H2267" s="351">
        <f t="shared" si="287"/>
        <v>88458.489999999991</v>
      </c>
      <c r="I2267" s="351">
        <f t="shared" si="284"/>
        <v>1154.4969980000023</v>
      </c>
      <c r="J2267" s="351">
        <f t="shared" si="285"/>
        <v>71.57881387600014</v>
      </c>
      <c r="K2267" s="635">
        <f>SUM('Employee Salary Payroll Tax '!I2269:K2269)</f>
        <v>271.64999999999998</v>
      </c>
      <c r="L2267" s="635">
        <f>'Employee Salary Payroll Tax '!H2269</f>
        <v>0</v>
      </c>
      <c r="M2267" s="293">
        <f t="shared" si="288"/>
        <v>38469.86</v>
      </c>
      <c r="N2267" s="359">
        <f t="shared" si="286"/>
        <v>0.50190053998704576</v>
      </c>
      <c r="O2267" s="331"/>
      <c r="P2267" s="61"/>
      <c r="Q2267" s="294"/>
      <c r="R2267" s="292"/>
      <c r="S2267" s="291"/>
    </row>
    <row r="2268" spans="1:19" ht="14.4">
      <c r="A2268" s="36">
        <f t="shared" si="281"/>
        <v>945</v>
      </c>
      <c r="B2268" s="526"/>
      <c r="C2268" s="36" t="str">
        <f>VLOOKUP('Employee Salary Payroll Tax '!B2270,'Employee Salary Payroll Tax '!$D$1:$E$7,2,FALSE)</f>
        <v>IBEW</v>
      </c>
      <c r="D2268" s="61">
        <f t="shared" si="282"/>
        <v>6.875E-3</v>
      </c>
      <c r="E2268" s="351">
        <f>'Employee Salary Payroll Tax '!N2270</f>
        <v>41492.39</v>
      </c>
      <c r="F2268" s="351">
        <f t="shared" si="283"/>
        <v>41777.650181249999</v>
      </c>
      <c r="G2268" s="352"/>
      <c r="H2268" s="351">
        <f t="shared" si="287"/>
        <v>85707.61</v>
      </c>
      <c r="I2268" s="351">
        <f t="shared" si="284"/>
        <v>285.26018124999973</v>
      </c>
      <c r="J2268" s="351">
        <f t="shared" si="285"/>
        <v>17.686131237499982</v>
      </c>
      <c r="K2268" s="635">
        <f>SUM('Employee Salary Payroll Tax '!I2270:K2270)</f>
        <v>41492.39</v>
      </c>
      <c r="L2268" s="635">
        <f>'Employee Salary Payroll Tax '!H2270</f>
        <v>0</v>
      </c>
      <c r="M2268" s="293">
        <f t="shared" si="288"/>
        <v>0</v>
      </c>
      <c r="N2268" s="359">
        <f t="shared" si="286"/>
        <v>17.686131237073734</v>
      </c>
      <c r="O2268" s="331"/>
      <c r="P2268" s="61"/>
      <c r="Q2268" s="294"/>
      <c r="R2268" s="292"/>
      <c r="S2268" s="291"/>
    </row>
    <row r="2269" spans="1:19" ht="14.4">
      <c r="A2269" s="36">
        <f t="shared" si="281"/>
        <v>946</v>
      </c>
      <c r="B2269" s="526"/>
      <c r="C2269" s="36" t="str">
        <f>VLOOKUP('Employee Salary Payroll Tax '!B2271,'Employee Salary Payroll Tax '!$D$1:$E$7,2,FALSE)</f>
        <v>IBEW</v>
      </c>
      <c r="D2269" s="61">
        <f t="shared" si="282"/>
        <v>6.875E-3</v>
      </c>
      <c r="E2269" s="351">
        <f>'Employee Salary Payroll Tax '!N2271</f>
        <v>131623.65</v>
      </c>
      <c r="F2269" s="351">
        <f t="shared" si="283"/>
        <v>132528.56259374999</v>
      </c>
      <c r="G2269" s="352"/>
      <c r="H2269" s="351">
        <f t="shared" si="287"/>
        <v>0</v>
      </c>
      <c r="I2269" s="351">
        <f t="shared" si="284"/>
        <v>904.91259374999208</v>
      </c>
      <c r="J2269" s="351">
        <f t="shared" si="285"/>
        <v>0</v>
      </c>
      <c r="K2269" s="635">
        <f>SUM('Employee Salary Payroll Tax '!I2271:K2271)</f>
        <v>119953.25</v>
      </c>
      <c r="L2269" s="635">
        <f>'Employee Salary Payroll Tax '!H2271</f>
        <v>0</v>
      </c>
      <c r="M2269" s="293">
        <f t="shared" si="288"/>
        <v>11670.399999999994</v>
      </c>
      <c r="N2269" s="359">
        <f t="shared" si="286"/>
        <v>0</v>
      </c>
      <c r="O2269" s="331"/>
      <c r="P2269" s="61"/>
      <c r="Q2269" s="294"/>
      <c r="R2269" s="292"/>
      <c r="S2269" s="291"/>
    </row>
    <row r="2270" spans="1:19" ht="14.4">
      <c r="A2270" s="36">
        <f t="shared" si="281"/>
        <v>947</v>
      </c>
      <c r="B2270" s="526"/>
      <c r="C2270" s="36" t="str">
        <f>VLOOKUP('Employee Salary Payroll Tax '!B2272,'Employee Salary Payroll Tax '!$D$1:$E$7,2,FALSE)</f>
        <v>NonUnion</v>
      </c>
      <c r="D2270" s="61">
        <f t="shared" si="282"/>
        <v>2.98E-2</v>
      </c>
      <c r="E2270" s="351">
        <f>'Employee Salary Payroll Tax '!N2272</f>
        <v>20607.189999999999</v>
      </c>
      <c r="F2270" s="351">
        <f t="shared" si="283"/>
        <v>21221.284262000001</v>
      </c>
      <c r="G2270" s="352"/>
      <c r="H2270" s="351">
        <f t="shared" si="287"/>
        <v>106592.81</v>
      </c>
      <c r="I2270" s="351">
        <f t="shared" si="284"/>
        <v>614.09426200000235</v>
      </c>
      <c r="J2270" s="351">
        <f t="shared" si="285"/>
        <v>38.073844244000142</v>
      </c>
      <c r="K2270" s="635">
        <f>SUM('Employee Salary Payroll Tax '!I2272:K2272)</f>
        <v>6165.11</v>
      </c>
      <c r="L2270" s="635">
        <f>'Employee Salary Payroll Tax '!H2272</f>
        <v>1560.91</v>
      </c>
      <c r="M2270" s="293">
        <f t="shared" si="288"/>
        <v>12881.169999999998</v>
      </c>
      <c r="N2270" s="359">
        <f t="shared" si="286"/>
        <v>11.390657235447291</v>
      </c>
      <c r="O2270" s="331"/>
      <c r="P2270" s="61"/>
      <c r="Q2270" s="294"/>
      <c r="R2270" s="292"/>
      <c r="S2270" s="291"/>
    </row>
    <row r="2271" spans="1:19" ht="14.4">
      <c r="A2271" s="36">
        <f t="shared" si="281"/>
        <v>948</v>
      </c>
      <c r="B2271" s="526"/>
      <c r="C2271" s="36" t="str">
        <f>VLOOKUP('Employee Salary Payroll Tax '!B2273,'Employee Salary Payroll Tax '!$D$1:$E$7,2,FALSE)</f>
        <v>NonUnion</v>
      </c>
      <c r="D2271" s="61">
        <f t="shared" si="282"/>
        <v>2.98E-2</v>
      </c>
      <c r="E2271" s="351">
        <f>'Employee Salary Payroll Tax '!N2273</f>
        <v>97422.76</v>
      </c>
      <c r="F2271" s="351">
        <f t="shared" si="283"/>
        <v>100325.958248</v>
      </c>
      <c r="G2271" s="352"/>
      <c r="H2271" s="351">
        <f t="shared" si="287"/>
        <v>29777.240000000005</v>
      </c>
      <c r="I2271" s="351">
        <f t="shared" si="284"/>
        <v>2903.1982480000006</v>
      </c>
      <c r="J2271" s="351">
        <f t="shared" si="285"/>
        <v>179.99829137600003</v>
      </c>
      <c r="K2271" s="635">
        <f>SUM('Employee Salary Payroll Tax '!I2273:K2273)</f>
        <v>25155.18</v>
      </c>
      <c r="L2271" s="635">
        <f>'Employee Salary Payroll Tax '!H2273</f>
        <v>0</v>
      </c>
      <c r="M2271" s="293">
        <f t="shared" si="288"/>
        <v>72267.579999999987</v>
      </c>
      <c r="N2271" s="359">
        <f t="shared" si="286"/>
        <v>46.476710567522964</v>
      </c>
      <c r="O2271" s="331"/>
      <c r="P2271" s="61"/>
      <c r="Q2271" s="294"/>
      <c r="R2271" s="292"/>
      <c r="S2271" s="291"/>
    </row>
    <row r="2272" spans="1:19" ht="14.4">
      <c r="A2272" s="36">
        <f t="shared" si="281"/>
        <v>949</v>
      </c>
      <c r="B2272" s="526"/>
      <c r="C2272" s="36" t="str">
        <f>VLOOKUP('Employee Salary Payroll Tax '!B2274,'Employee Salary Payroll Tax '!$D$1:$E$7,2,FALSE)</f>
        <v>NonUnion</v>
      </c>
      <c r="D2272" s="61">
        <f t="shared" si="282"/>
        <v>2.98E-2</v>
      </c>
      <c r="E2272" s="351">
        <f>'Employee Salary Payroll Tax '!N2274</f>
        <v>54766.47</v>
      </c>
      <c r="F2272" s="351">
        <f t="shared" si="283"/>
        <v>56398.510806000006</v>
      </c>
      <c r="G2272" s="352"/>
      <c r="H2272" s="351">
        <f t="shared" si="287"/>
        <v>72433.53</v>
      </c>
      <c r="I2272" s="351">
        <f t="shared" si="284"/>
        <v>1632.0408060000045</v>
      </c>
      <c r="J2272" s="351">
        <f t="shared" si="285"/>
        <v>101.18652997200029</v>
      </c>
      <c r="K2272" s="635">
        <f>SUM('Employee Salary Payroll Tax '!I2274:K2274)</f>
        <v>3866.26</v>
      </c>
      <c r="L2272" s="635">
        <f>'Employee Salary Payroll Tax '!H2274</f>
        <v>1.48</v>
      </c>
      <c r="M2272" s="293">
        <f t="shared" si="288"/>
        <v>50898.729999999996</v>
      </c>
      <c r="N2272" s="359">
        <f t="shared" si="286"/>
        <v>7.1433019758695897</v>
      </c>
      <c r="O2272" s="331"/>
      <c r="P2272" s="61"/>
      <c r="Q2272" s="294"/>
      <c r="R2272" s="292"/>
      <c r="S2272" s="291"/>
    </row>
    <row r="2273" spans="1:19" ht="14.4">
      <c r="A2273" s="36">
        <f t="shared" si="281"/>
        <v>950</v>
      </c>
      <c r="B2273" s="526"/>
      <c r="C2273" s="36" t="str">
        <f>VLOOKUP('Employee Salary Payroll Tax '!B2275,'Employee Salary Payroll Tax '!$D$1:$E$7,2,FALSE)</f>
        <v>NonUnion</v>
      </c>
      <c r="D2273" s="61">
        <f t="shared" si="282"/>
        <v>2.98E-2</v>
      </c>
      <c r="E2273" s="351">
        <f>'Employee Salary Payroll Tax '!N2275</f>
        <v>73884.42</v>
      </c>
      <c r="F2273" s="351">
        <f t="shared" si="283"/>
        <v>76086.175715999998</v>
      </c>
      <c r="G2273" s="352"/>
      <c r="H2273" s="351">
        <f t="shared" si="287"/>
        <v>53315.58</v>
      </c>
      <c r="I2273" s="351">
        <f t="shared" si="284"/>
        <v>2201.7557159999997</v>
      </c>
      <c r="J2273" s="351">
        <f t="shared" si="285"/>
        <v>136.50885439199999</v>
      </c>
      <c r="K2273" s="635">
        <f>SUM('Employee Salary Payroll Tax '!I2275:K2275)</f>
        <v>54131.86</v>
      </c>
      <c r="L2273" s="635">
        <f>'Employee Salary Payroll Tax '!H2275</f>
        <v>0</v>
      </c>
      <c r="M2273" s="293">
        <f t="shared" si="288"/>
        <v>19752.559999999998</v>
      </c>
      <c r="N2273" s="359">
        <f t="shared" si="286"/>
        <v>100.01402453464635</v>
      </c>
      <c r="O2273" s="331"/>
      <c r="P2273" s="61"/>
      <c r="Q2273" s="294"/>
      <c r="R2273" s="292"/>
      <c r="S2273" s="291"/>
    </row>
    <row r="2274" spans="1:19" ht="14.4">
      <c r="A2274" s="36">
        <f t="shared" si="281"/>
        <v>951</v>
      </c>
      <c r="B2274" s="526"/>
      <c r="C2274" s="36" t="str">
        <f>VLOOKUP('Employee Salary Payroll Tax '!B2276,'Employee Salary Payroll Tax '!$D$1:$E$7,2,FALSE)</f>
        <v>IBEW</v>
      </c>
      <c r="D2274" s="61">
        <f t="shared" si="282"/>
        <v>6.875E-3</v>
      </c>
      <c r="E2274" s="351">
        <f>'Employee Salary Payroll Tax '!N2276</f>
        <v>96628.67</v>
      </c>
      <c r="F2274" s="351">
        <f t="shared" si="283"/>
        <v>97292.992106249993</v>
      </c>
      <c r="G2274" s="352"/>
      <c r="H2274" s="351">
        <f t="shared" si="287"/>
        <v>30571.33</v>
      </c>
      <c r="I2274" s="351">
        <f t="shared" si="284"/>
        <v>664.32210624999425</v>
      </c>
      <c r="J2274" s="351">
        <f t="shared" si="285"/>
        <v>41.187970587499642</v>
      </c>
      <c r="K2274" s="635">
        <f>SUM('Employee Salary Payroll Tax '!I2276:K2276)</f>
        <v>95824.14</v>
      </c>
      <c r="L2274" s="635">
        <f>'Employee Salary Payroll Tax '!H2276</f>
        <v>0</v>
      </c>
      <c r="M2274" s="293">
        <f t="shared" si="288"/>
        <v>804.52999999999884</v>
      </c>
      <c r="N2274" s="359">
        <f t="shared" si="286"/>
        <v>40.845039674576945</v>
      </c>
      <c r="O2274" s="331"/>
      <c r="P2274" s="61"/>
      <c r="Q2274" s="294"/>
      <c r="R2274" s="292"/>
      <c r="S2274" s="291"/>
    </row>
    <row r="2275" spans="1:19" ht="14.4">
      <c r="A2275" s="36">
        <f t="shared" si="281"/>
        <v>952</v>
      </c>
      <c r="B2275" s="526"/>
      <c r="C2275" s="36" t="str">
        <f>VLOOKUP('Employee Salary Payroll Tax '!B2277,'Employee Salary Payroll Tax '!$D$1:$E$7,2,FALSE)</f>
        <v>NonUnion</v>
      </c>
      <c r="D2275" s="61">
        <f t="shared" si="282"/>
        <v>2.98E-2</v>
      </c>
      <c r="E2275" s="351">
        <f>'Employee Salary Payroll Tax '!N2277</f>
        <v>48323.48</v>
      </c>
      <c r="F2275" s="351">
        <f t="shared" si="283"/>
        <v>49763.519704000006</v>
      </c>
      <c r="G2275" s="352"/>
      <c r="H2275" s="351">
        <f t="shared" si="287"/>
        <v>78876.51999999999</v>
      </c>
      <c r="I2275" s="351">
        <f t="shared" si="284"/>
        <v>1440.0397040000025</v>
      </c>
      <c r="J2275" s="351">
        <f t="shared" si="285"/>
        <v>89.282461648000151</v>
      </c>
      <c r="K2275" s="635">
        <f>SUM('Employee Salary Payroll Tax '!I2277:K2277)</f>
        <v>39373.980000000003</v>
      </c>
      <c r="L2275" s="635">
        <f>'Employee Salary Payroll Tax '!H2277</f>
        <v>0</v>
      </c>
      <c r="M2275" s="293">
        <f t="shared" si="288"/>
        <v>8949.5</v>
      </c>
      <c r="N2275" s="359">
        <f t="shared" si="286"/>
        <v>72.747365446494697</v>
      </c>
      <c r="O2275" s="331"/>
      <c r="P2275" s="61"/>
      <c r="Q2275" s="294"/>
      <c r="R2275" s="292"/>
      <c r="S2275" s="291"/>
    </row>
    <row r="2276" spans="1:19" ht="14.4">
      <c r="A2276" s="36">
        <f t="shared" si="281"/>
        <v>953</v>
      </c>
      <c r="B2276" s="526"/>
      <c r="C2276" s="36" t="str">
        <f>VLOOKUP('Employee Salary Payroll Tax '!B2278,'Employee Salary Payroll Tax '!$D$1:$E$7,2,FALSE)</f>
        <v>NonUnion</v>
      </c>
      <c r="D2276" s="61">
        <f t="shared" si="282"/>
        <v>2.98E-2</v>
      </c>
      <c r="E2276" s="351">
        <f>'Employee Salary Payroll Tax '!N2278</f>
        <v>46955.69</v>
      </c>
      <c r="F2276" s="351">
        <f t="shared" si="283"/>
        <v>48354.969562000006</v>
      </c>
      <c r="G2276" s="352"/>
      <c r="H2276" s="351">
        <f t="shared" si="287"/>
        <v>80244.31</v>
      </c>
      <c r="I2276" s="351">
        <f t="shared" si="284"/>
        <v>1399.2795620000034</v>
      </c>
      <c r="J2276" s="351">
        <f t="shared" si="285"/>
        <v>86.755332844000208</v>
      </c>
      <c r="K2276" s="635">
        <f>SUM('Employee Salary Payroll Tax '!I2278:K2278)</f>
        <v>3716.81</v>
      </c>
      <c r="L2276" s="635">
        <f>'Employee Salary Payroll Tax '!H2278</f>
        <v>0</v>
      </c>
      <c r="M2276" s="293">
        <f t="shared" si="288"/>
        <v>43238.880000000005</v>
      </c>
      <c r="N2276" s="359">
        <f t="shared" si="286"/>
        <v>6.8671781558537672</v>
      </c>
      <c r="O2276" s="331"/>
      <c r="P2276" s="61"/>
      <c r="Q2276" s="294"/>
      <c r="R2276" s="292"/>
      <c r="S2276" s="291"/>
    </row>
    <row r="2277" spans="1:19" ht="14.4">
      <c r="A2277" s="36">
        <f t="shared" si="281"/>
        <v>954</v>
      </c>
      <c r="B2277" s="526"/>
      <c r="C2277" s="36" t="str">
        <f>VLOOKUP('Employee Salary Payroll Tax '!B2279,'Employee Salary Payroll Tax '!$D$1:$E$7,2,FALSE)</f>
        <v>IBEW</v>
      </c>
      <c r="D2277" s="61">
        <f t="shared" si="282"/>
        <v>6.875E-3</v>
      </c>
      <c r="E2277" s="351">
        <f>'Employee Salary Payroll Tax '!N2279</f>
        <v>11467.75</v>
      </c>
      <c r="F2277" s="351">
        <f t="shared" si="283"/>
        <v>11546.590781249999</v>
      </c>
      <c r="G2277" s="352"/>
      <c r="H2277" s="351">
        <f t="shared" si="287"/>
        <v>115732.25</v>
      </c>
      <c r="I2277" s="351">
        <f t="shared" si="284"/>
        <v>78.840781249999054</v>
      </c>
      <c r="J2277" s="351">
        <f t="shared" si="285"/>
        <v>4.8881284374999412</v>
      </c>
      <c r="K2277" s="635">
        <f>SUM('Employee Salary Payroll Tax '!I2279:K2279)</f>
        <v>0</v>
      </c>
      <c r="L2277" s="635">
        <f>'Employee Salary Payroll Tax '!H2279</f>
        <v>0</v>
      </c>
      <c r="M2277" s="293">
        <f t="shared" si="288"/>
        <v>11467.75</v>
      </c>
      <c r="N2277" s="359">
        <f t="shared" si="286"/>
        <v>0</v>
      </c>
      <c r="O2277" s="331"/>
      <c r="P2277" s="61"/>
      <c r="Q2277" s="294"/>
      <c r="R2277" s="292"/>
      <c r="S2277" s="291"/>
    </row>
    <row r="2278" spans="1:19" ht="14.4">
      <c r="A2278" s="36">
        <f t="shared" si="281"/>
        <v>955</v>
      </c>
      <c r="B2278" s="526"/>
      <c r="C2278" s="36" t="str">
        <f>VLOOKUP('Employee Salary Payroll Tax '!B2280,'Employee Salary Payroll Tax '!$D$1:$E$7,2,FALSE)</f>
        <v>NonUnion</v>
      </c>
      <c r="D2278" s="61">
        <f t="shared" si="282"/>
        <v>2.98E-2</v>
      </c>
      <c r="E2278" s="351">
        <f>'Employee Salary Payroll Tax '!N2280</f>
        <v>90759.05</v>
      </c>
      <c r="F2278" s="351">
        <f t="shared" si="283"/>
        <v>93463.66969000001</v>
      </c>
      <c r="G2278" s="352"/>
      <c r="H2278" s="351">
        <f t="shared" si="287"/>
        <v>36440.949999999997</v>
      </c>
      <c r="I2278" s="351">
        <f t="shared" si="284"/>
        <v>2704.6196900000068</v>
      </c>
      <c r="J2278" s="351">
        <f t="shared" si="285"/>
        <v>167.68642078000042</v>
      </c>
      <c r="K2278" s="635">
        <f>SUM('Employee Salary Payroll Tax '!I2280:K2280)</f>
        <v>90759.05</v>
      </c>
      <c r="L2278" s="635">
        <f>'Employee Salary Payroll Tax '!H2280</f>
        <v>0</v>
      </c>
      <c r="M2278" s="293">
        <f t="shared" si="288"/>
        <v>0</v>
      </c>
      <c r="N2278" s="359">
        <f t="shared" si="286"/>
        <v>167.68642077815284</v>
      </c>
      <c r="O2278" s="331"/>
      <c r="P2278" s="61"/>
      <c r="Q2278" s="294"/>
      <c r="R2278" s="292"/>
      <c r="S2278" s="291"/>
    </row>
    <row r="2279" spans="1:19" ht="14.4">
      <c r="A2279" s="36">
        <f t="shared" si="281"/>
        <v>956</v>
      </c>
      <c r="B2279" s="526"/>
      <c r="C2279" s="36" t="str">
        <f>VLOOKUP('Employee Salary Payroll Tax '!B2281,'Employee Salary Payroll Tax '!$D$1:$E$7,2,FALSE)</f>
        <v>IBEW</v>
      </c>
      <c r="D2279" s="61">
        <f t="shared" si="282"/>
        <v>6.875E-3</v>
      </c>
      <c r="E2279" s="351">
        <f>'Employee Salary Payroll Tax '!N2281</f>
        <v>64027.48</v>
      </c>
      <c r="F2279" s="351">
        <f t="shared" si="283"/>
        <v>64467.668924999998</v>
      </c>
      <c r="G2279" s="352"/>
      <c r="H2279" s="351">
        <f t="shared" si="287"/>
        <v>63172.52</v>
      </c>
      <c r="I2279" s="351">
        <f t="shared" si="284"/>
        <v>440.18892499999492</v>
      </c>
      <c r="J2279" s="351">
        <f t="shared" si="285"/>
        <v>27.291713349999686</v>
      </c>
      <c r="K2279" s="635">
        <f>SUM('Employee Salary Payroll Tax '!I2281:K2281)</f>
        <v>18053.43</v>
      </c>
      <c r="L2279" s="635">
        <f>'Employee Salary Payroll Tax '!H2281</f>
        <v>0</v>
      </c>
      <c r="M2279" s="293">
        <f t="shared" si="288"/>
        <v>45974.05</v>
      </c>
      <c r="N2279" s="359">
        <f t="shared" si="286"/>
        <v>7.6952745373797242</v>
      </c>
      <c r="O2279" s="331"/>
      <c r="P2279" s="61"/>
      <c r="Q2279" s="294"/>
      <c r="R2279" s="292"/>
      <c r="S2279" s="291"/>
    </row>
    <row r="2280" spans="1:19" ht="14.4">
      <c r="A2280" s="36">
        <f t="shared" si="281"/>
        <v>957</v>
      </c>
      <c r="B2280" s="526"/>
      <c r="C2280" s="36" t="str">
        <f>VLOOKUP('Employee Salary Payroll Tax '!B2282,'Employee Salary Payroll Tax '!$D$1:$E$7,2,FALSE)</f>
        <v>IBEW</v>
      </c>
      <c r="D2280" s="61">
        <f t="shared" si="282"/>
        <v>6.875E-3</v>
      </c>
      <c r="E2280" s="351">
        <f>'Employee Salary Payroll Tax '!N2282</f>
        <v>31615.29</v>
      </c>
      <c r="F2280" s="351">
        <f t="shared" si="283"/>
        <v>31832.645118749999</v>
      </c>
      <c r="G2280" s="352"/>
      <c r="H2280" s="351">
        <f t="shared" si="287"/>
        <v>95584.709999999992</v>
      </c>
      <c r="I2280" s="351">
        <f t="shared" si="284"/>
        <v>217.35511874999793</v>
      </c>
      <c r="J2280" s="351">
        <f t="shared" si="285"/>
        <v>13.476017362499871</v>
      </c>
      <c r="K2280" s="635">
        <f>SUM('Employee Salary Payroll Tax '!I2282:K2282)</f>
        <v>-3134.24</v>
      </c>
      <c r="L2280" s="635">
        <f>'Employee Salary Payroll Tax '!H2282</f>
        <v>0</v>
      </c>
      <c r="M2280" s="293">
        <f t="shared" si="288"/>
        <v>34749.53</v>
      </c>
      <c r="N2280" s="359">
        <f t="shared" si="286"/>
        <v>-1.3359697999577298</v>
      </c>
      <c r="O2280" s="331"/>
      <c r="P2280" s="61"/>
      <c r="Q2280" s="294"/>
      <c r="R2280" s="292"/>
      <c r="S2280" s="291"/>
    </row>
    <row r="2281" spans="1:19" ht="14.4">
      <c r="A2281" s="36">
        <f t="shared" si="281"/>
        <v>958</v>
      </c>
      <c r="B2281" s="526"/>
      <c r="C2281" s="36" t="str">
        <f>VLOOKUP('Employee Salary Payroll Tax '!B2283,'Employee Salary Payroll Tax '!$D$1:$E$7,2,FALSE)</f>
        <v>NonUnion</v>
      </c>
      <c r="D2281" s="61">
        <f t="shared" si="282"/>
        <v>2.98E-2</v>
      </c>
      <c r="E2281" s="351">
        <f>'Employee Salary Payroll Tax '!N2283</f>
        <v>70228.47</v>
      </c>
      <c r="F2281" s="351">
        <f t="shared" si="283"/>
        <v>72321.278405999998</v>
      </c>
      <c r="G2281" s="352"/>
      <c r="H2281" s="351">
        <f t="shared" si="287"/>
        <v>56971.53</v>
      </c>
      <c r="I2281" s="351">
        <f t="shared" si="284"/>
        <v>2092.8084059999965</v>
      </c>
      <c r="J2281" s="351">
        <f t="shared" si="285"/>
        <v>129.75412117199977</v>
      </c>
      <c r="K2281" s="635">
        <f>SUM('Employee Salary Payroll Tax '!I2283:K2283)</f>
        <v>62858.3</v>
      </c>
      <c r="L2281" s="635">
        <f>'Employee Salary Payroll Tax '!H2283</f>
        <v>0</v>
      </c>
      <c r="M2281" s="293">
        <f t="shared" si="288"/>
        <v>7370.1699999999983</v>
      </c>
      <c r="N2281" s="359">
        <f t="shared" si="286"/>
        <v>116.1369950783461</v>
      </c>
      <c r="O2281" s="331"/>
      <c r="P2281" s="61"/>
      <c r="Q2281" s="294"/>
      <c r="R2281" s="292"/>
      <c r="S2281" s="291"/>
    </row>
    <row r="2282" spans="1:19" ht="14.4">
      <c r="A2282" s="36">
        <f t="shared" si="281"/>
        <v>959</v>
      </c>
      <c r="B2282" s="526"/>
      <c r="C2282" s="36" t="str">
        <f>VLOOKUP('Employee Salary Payroll Tax '!B2284,'Employee Salary Payroll Tax '!$D$1:$E$7,2,FALSE)</f>
        <v>IBEW</v>
      </c>
      <c r="D2282" s="61">
        <f t="shared" si="282"/>
        <v>6.875E-3</v>
      </c>
      <c r="E2282" s="351">
        <f>'Employee Salary Payroll Tax '!N2284</f>
        <v>10587.44</v>
      </c>
      <c r="F2282" s="351">
        <f t="shared" si="283"/>
        <v>10660.228650000001</v>
      </c>
      <c r="G2282" s="352"/>
      <c r="H2282" s="351">
        <f t="shared" si="287"/>
        <v>116612.56</v>
      </c>
      <c r="I2282" s="351">
        <f t="shared" si="284"/>
        <v>72.788650000000416</v>
      </c>
      <c r="J2282" s="351">
        <f t="shared" si="285"/>
        <v>4.5128963000000262</v>
      </c>
      <c r="K2282" s="635">
        <f>SUM('Employee Salary Payroll Tax '!I2284:K2284)</f>
        <v>10587.44</v>
      </c>
      <c r="L2282" s="635">
        <f>'Employee Salary Payroll Tax '!H2284</f>
        <v>0</v>
      </c>
      <c r="M2282" s="293">
        <f t="shared" si="288"/>
        <v>0</v>
      </c>
      <c r="N2282" s="359">
        <f t="shared" si="286"/>
        <v>4.512896299573776</v>
      </c>
      <c r="O2282" s="331"/>
      <c r="P2282" s="61"/>
      <c r="Q2282" s="294"/>
      <c r="R2282" s="292"/>
      <c r="S2282" s="291"/>
    </row>
    <row r="2283" spans="1:19" ht="14.4">
      <c r="A2283" s="36">
        <f t="shared" si="281"/>
        <v>960</v>
      </c>
      <c r="B2283" s="526"/>
      <c r="C2283" s="36" t="str">
        <f>VLOOKUP('Employee Salary Payroll Tax '!B2285,'Employee Salary Payroll Tax '!$D$1:$E$7,2,FALSE)</f>
        <v>NonUnion</v>
      </c>
      <c r="D2283" s="61">
        <f t="shared" si="282"/>
        <v>2.98E-2</v>
      </c>
      <c r="E2283" s="351">
        <f>'Employee Salary Payroll Tax '!N2285</f>
        <v>109049.19</v>
      </c>
      <c r="F2283" s="351">
        <f t="shared" si="283"/>
        <v>112298.85586200001</v>
      </c>
      <c r="G2283" s="352"/>
      <c r="H2283" s="351">
        <f t="shared" si="287"/>
        <v>18150.809999999998</v>
      </c>
      <c r="I2283" s="351">
        <f t="shared" si="284"/>
        <v>3249.6658620000089</v>
      </c>
      <c r="J2283" s="351">
        <f t="shared" si="285"/>
        <v>201.47928344400054</v>
      </c>
      <c r="K2283" s="635">
        <f>SUM('Employee Salary Payroll Tax '!I2285:K2285)</f>
        <v>108118.68</v>
      </c>
      <c r="L2283" s="635">
        <f>'Employee Salary Payroll Tax '!H2285</f>
        <v>0</v>
      </c>
      <c r="M2283" s="293">
        <f t="shared" si="288"/>
        <v>930.51000000000931</v>
      </c>
      <c r="N2283" s="359">
        <f t="shared" si="286"/>
        <v>199.76007316616872</v>
      </c>
      <c r="O2283" s="331"/>
      <c r="P2283" s="61"/>
      <c r="Q2283" s="294"/>
      <c r="R2283" s="292"/>
      <c r="S2283" s="291"/>
    </row>
    <row r="2284" spans="1:19" ht="14.4">
      <c r="A2284" s="36">
        <f t="shared" si="281"/>
        <v>961</v>
      </c>
      <c r="B2284" s="526"/>
      <c r="C2284" s="36" t="str">
        <f>VLOOKUP('Employee Salary Payroll Tax '!B2286,'Employee Salary Payroll Tax '!$D$1:$E$7,2,FALSE)</f>
        <v>IBEW</v>
      </c>
      <c r="D2284" s="61">
        <f t="shared" si="282"/>
        <v>6.875E-3</v>
      </c>
      <c r="E2284" s="351">
        <f>'Employee Salary Payroll Tax '!N2286</f>
        <v>43186.61</v>
      </c>
      <c r="F2284" s="351">
        <f t="shared" si="283"/>
        <v>43483.517943749997</v>
      </c>
      <c r="G2284" s="352"/>
      <c r="H2284" s="351">
        <f t="shared" si="287"/>
        <v>84013.39</v>
      </c>
      <c r="I2284" s="351">
        <f t="shared" si="284"/>
        <v>296.90794374999678</v>
      </c>
      <c r="J2284" s="351">
        <f t="shared" si="285"/>
        <v>18.408292512499798</v>
      </c>
      <c r="K2284" s="635">
        <f>SUM('Employee Salary Payroll Tax '!I2286:K2286)</f>
        <v>43186.61</v>
      </c>
      <c r="L2284" s="635">
        <f>'Employee Salary Payroll Tax '!H2286</f>
        <v>0</v>
      </c>
      <c r="M2284" s="293">
        <f t="shared" si="288"/>
        <v>0</v>
      </c>
      <c r="N2284" s="359">
        <f t="shared" si="286"/>
        <v>18.408292512073547</v>
      </c>
      <c r="O2284" s="331"/>
      <c r="P2284" s="61"/>
      <c r="Q2284" s="294"/>
      <c r="R2284" s="292"/>
      <c r="S2284" s="291"/>
    </row>
    <row r="2285" spans="1:19" ht="14.4">
      <c r="A2285" s="36">
        <f t="shared" ref="A2285:A2348" si="289">+A2284+1</f>
        <v>962</v>
      </c>
      <c r="B2285" s="526"/>
      <c r="C2285" s="36" t="str">
        <f>VLOOKUP('Employee Salary Payroll Tax '!B2287,'Employee Salary Payroll Tax '!$D$1:$E$7,2,FALSE)</f>
        <v>NonUnion</v>
      </c>
      <c r="D2285" s="61">
        <f t="shared" si="282"/>
        <v>2.98E-2</v>
      </c>
      <c r="E2285" s="351">
        <f>'Employee Salary Payroll Tax '!N2287</f>
        <v>76660.12</v>
      </c>
      <c r="F2285" s="351">
        <f t="shared" si="283"/>
        <v>78944.591576000006</v>
      </c>
      <c r="G2285" s="352"/>
      <c r="H2285" s="351">
        <f t="shared" si="287"/>
        <v>50539.880000000005</v>
      </c>
      <c r="I2285" s="351">
        <f t="shared" si="284"/>
        <v>2284.4715760000108</v>
      </c>
      <c r="J2285" s="351">
        <f t="shared" si="285"/>
        <v>141.63723771200068</v>
      </c>
      <c r="K2285" s="635">
        <f>SUM('Employee Salary Payroll Tax '!I2287:K2287)</f>
        <v>76660.12</v>
      </c>
      <c r="L2285" s="635">
        <f>'Employee Salary Payroll Tax '!H2287</f>
        <v>0</v>
      </c>
      <c r="M2285" s="293">
        <f t="shared" si="288"/>
        <v>0</v>
      </c>
      <c r="N2285" s="359">
        <f t="shared" si="286"/>
        <v>141.6372377101531</v>
      </c>
      <c r="O2285" s="331"/>
      <c r="P2285" s="61"/>
      <c r="Q2285" s="294"/>
      <c r="R2285" s="292"/>
      <c r="S2285" s="291"/>
    </row>
    <row r="2286" spans="1:19" ht="14.4">
      <c r="A2286" s="36">
        <f t="shared" si="289"/>
        <v>963</v>
      </c>
      <c r="B2286" s="526"/>
      <c r="C2286" s="36" t="str">
        <f>VLOOKUP('Employee Salary Payroll Tax '!B2288,'Employee Salary Payroll Tax '!$D$1:$E$7,2,FALSE)</f>
        <v>NonUnion</v>
      </c>
      <c r="D2286" s="61">
        <f t="shared" si="282"/>
        <v>2.98E-2</v>
      </c>
      <c r="E2286" s="351">
        <f>'Employee Salary Payroll Tax '!N2288</f>
        <v>88895.95</v>
      </c>
      <c r="F2286" s="351">
        <f t="shared" si="283"/>
        <v>91545.049310000002</v>
      </c>
      <c r="G2286" s="352"/>
      <c r="H2286" s="351">
        <f t="shared" si="287"/>
        <v>38304.050000000003</v>
      </c>
      <c r="I2286" s="351">
        <f t="shared" si="284"/>
        <v>2649.0993100000051</v>
      </c>
      <c r="J2286" s="351">
        <f t="shared" si="285"/>
        <v>164.24415722000032</v>
      </c>
      <c r="K2286" s="635">
        <f>SUM('Employee Salary Payroll Tax '!I2288:K2288)</f>
        <v>48609.64</v>
      </c>
      <c r="L2286" s="635">
        <f>'Employee Salary Payroll Tax '!H2288</f>
        <v>0</v>
      </c>
      <c r="M2286" s="293">
        <f t="shared" si="288"/>
        <v>40286.31</v>
      </c>
      <c r="N2286" s="359">
        <f t="shared" si="286"/>
        <v>89.811170862989883</v>
      </c>
      <c r="O2286" s="331"/>
      <c r="P2286" s="61"/>
      <c r="Q2286" s="294"/>
      <c r="R2286" s="292"/>
      <c r="S2286" s="291"/>
    </row>
    <row r="2287" spans="1:19" ht="14.4">
      <c r="A2287" s="36">
        <f t="shared" si="289"/>
        <v>964</v>
      </c>
      <c r="B2287" s="526"/>
      <c r="C2287" s="36" t="str">
        <f>VLOOKUP('Employee Salary Payroll Tax '!B2289,'Employee Salary Payroll Tax '!$D$1:$E$7,2,FALSE)</f>
        <v>NonUnion</v>
      </c>
      <c r="D2287" s="61">
        <f t="shared" si="282"/>
        <v>2.98E-2</v>
      </c>
      <c r="E2287" s="351">
        <f>'Employee Salary Payroll Tax '!N2289</f>
        <v>84474.44</v>
      </c>
      <c r="F2287" s="351">
        <f t="shared" si="283"/>
        <v>86991.778312000009</v>
      </c>
      <c r="G2287" s="352"/>
      <c r="H2287" s="351">
        <f t="shared" si="287"/>
        <v>42725.56</v>
      </c>
      <c r="I2287" s="351">
        <f t="shared" si="284"/>
        <v>2517.3383120000071</v>
      </c>
      <c r="J2287" s="351">
        <f t="shared" si="285"/>
        <v>156.07497534400045</v>
      </c>
      <c r="K2287" s="635">
        <f>SUM('Employee Salary Payroll Tax '!I2289:K2289)</f>
        <v>42573.119999999995</v>
      </c>
      <c r="L2287" s="635">
        <f>'Employee Salary Payroll Tax '!H2289</f>
        <v>0</v>
      </c>
      <c r="M2287" s="293">
        <f t="shared" si="288"/>
        <v>41901.320000000007</v>
      </c>
      <c r="N2287" s="359">
        <f t="shared" si="286"/>
        <v>78.658096511069076</v>
      </c>
      <c r="O2287" s="331"/>
      <c r="P2287" s="61"/>
      <c r="Q2287" s="294"/>
      <c r="R2287" s="292"/>
      <c r="S2287" s="291"/>
    </row>
    <row r="2288" spans="1:19" ht="14.4">
      <c r="A2288" s="36">
        <f t="shared" si="289"/>
        <v>965</v>
      </c>
      <c r="B2288" s="526"/>
      <c r="C2288" s="36" t="str">
        <f>VLOOKUP('Employee Salary Payroll Tax '!B2290,'Employee Salary Payroll Tax '!$D$1:$E$7,2,FALSE)</f>
        <v>NonUnion</v>
      </c>
      <c r="D2288" s="61">
        <f t="shared" si="282"/>
        <v>2.98E-2</v>
      </c>
      <c r="E2288" s="351">
        <f>'Employee Salary Payroll Tax '!N2290</f>
        <v>0.02</v>
      </c>
      <c r="F2288" s="351">
        <f t="shared" si="283"/>
        <v>2.0596E-2</v>
      </c>
      <c r="G2288" s="352"/>
      <c r="H2288" s="351">
        <f t="shared" si="287"/>
        <v>127199.98</v>
      </c>
      <c r="I2288" s="351">
        <f t="shared" si="284"/>
        <v>5.9599999999999931E-4</v>
      </c>
      <c r="J2288" s="351">
        <f t="shared" si="285"/>
        <v>3.6951999999999954E-5</v>
      </c>
      <c r="K2288" s="635">
        <f>SUM('Employee Salary Payroll Tax '!I2290:K2290)</f>
        <v>0.01</v>
      </c>
      <c r="L2288" s="635">
        <f>'Employee Salary Payroll Tax '!H2290</f>
        <v>0</v>
      </c>
      <c r="M2288" s="293">
        <f t="shared" si="288"/>
        <v>0.01</v>
      </c>
      <c r="N2288" s="359">
        <f t="shared" si="286"/>
        <v>1.8475076246187666E-5</v>
      </c>
      <c r="O2288" s="331"/>
      <c r="P2288" s="61"/>
      <c r="Q2288" s="294"/>
      <c r="R2288" s="292"/>
      <c r="S2288" s="291"/>
    </row>
    <row r="2289" spans="1:19" ht="14.4">
      <c r="A2289" s="36">
        <f t="shared" si="289"/>
        <v>966</v>
      </c>
      <c r="B2289" s="526"/>
      <c r="C2289" s="36" t="str">
        <f>VLOOKUP('Employee Salary Payroll Tax '!B2291,'Employee Salary Payroll Tax '!$D$1:$E$7,2,FALSE)</f>
        <v>NonUnion</v>
      </c>
      <c r="D2289" s="61">
        <f t="shared" si="282"/>
        <v>2.98E-2</v>
      </c>
      <c r="E2289" s="351">
        <f>'Employee Salary Payroll Tax '!N2291</f>
        <v>64087.56</v>
      </c>
      <c r="F2289" s="351">
        <f t="shared" si="283"/>
        <v>65997.369288000002</v>
      </c>
      <c r="G2289" s="352"/>
      <c r="H2289" s="351">
        <f t="shared" si="287"/>
        <v>63112.44</v>
      </c>
      <c r="I2289" s="351">
        <f t="shared" si="284"/>
        <v>1909.809288000004</v>
      </c>
      <c r="J2289" s="351">
        <f t="shared" si="285"/>
        <v>118.40817585600024</v>
      </c>
      <c r="K2289" s="635">
        <f>SUM('Employee Salary Payroll Tax '!I2291:K2291)</f>
        <v>32756.57</v>
      </c>
      <c r="L2289" s="635">
        <f>'Employee Salary Payroll Tax '!H2291</f>
        <v>0</v>
      </c>
      <c r="M2289" s="293">
        <f t="shared" si="288"/>
        <v>31330.989999999998</v>
      </c>
      <c r="N2289" s="359">
        <f t="shared" si="286"/>
        <v>60.521038731055775</v>
      </c>
      <c r="O2289" s="331"/>
      <c r="P2289" s="61"/>
      <c r="Q2289" s="294"/>
      <c r="R2289" s="292"/>
      <c r="S2289" s="291"/>
    </row>
    <row r="2290" spans="1:19" ht="14.4">
      <c r="A2290" s="36">
        <f t="shared" si="289"/>
        <v>967</v>
      </c>
      <c r="B2290" s="526"/>
      <c r="C2290" s="36" t="str">
        <f>VLOOKUP('Employee Salary Payroll Tax '!B2292,'Employee Salary Payroll Tax '!$D$1:$E$7,2,FALSE)</f>
        <v>NonUnion</v>
      </c>
      <c r="D2290" s="61">
        <f t="shared" si="282"/>
        <v>2.98E-2</v>
      </c>
      <c r="E2290" s="351">
        <f>'Employee Salary Payroll Tax '!N2292</f>
        <v>62463.68</v>
      </c>
      <c r="F2290" s="351">
        <f t="shared" si="283"/>
        <v>64325.097664000001</v>
      </c>
      <c r="G2290" s="352"/>
      <c r="H2290" s="351">
        <f t="shared" si="287"/>
        <v>64736.32</v>
      </c>
      <c r="I2290" s="351">
        <f t="shared" si="284"/>
        <v>1861.4176640000005</v>
      </c>
      <c r="J2290" s="351">
        <f t="shared" si="285"/>
        <v>115.40789516800002</v>
      </c>
      <c r="K2290" s="635">
        <f>SUM('Employee Salary Payroll Tax '!I2292:K2292)</f>
        <v>6676.7199999999993</v>
      </c>
      <c r="L2290" s="635">
        <f>'Employee Salary Payroll Tax '!H2292</f>
        <v>0</v>
      </c>
      <c r="M2290" s="293">
        <f t="shared" si="288"/>
        <v>55786.96</v>
      </c>
      <c r="N2290" s="359">
        <f t="shared" si="286"/>
        <v>12.335907871802512</v>
      </c>
      <c r="O2290" s="331"/>
      <c r="P2290" s="61"/>
      <c r="Q2290" s="294"/>
      <c r="R2290" s="292"/>
      <c r="S2290" s="291"/>
    </row>
    <row r="2291" spans="1:19" ht="14.4">
      <c r="A2291" s="36">
        <f t="shared" si="289"/>
        <v>968</v>
      </c>
      <c r="B2291" s="526"/>
      <c r="C2291" s="36" t="str">
        <f>VLOOKUP('Employee Salary Payroll Tax '!B2293,'Employee Salary Payroll Tax '!$D$1:$E$7,2,FALSE)</f>
        <v>UA</v>
      </c>
      <c r="D2291" s="61">
        <f t="shared" si="282"/>
        <v>0.03</v>
      </c>
      <c r="E2291" s="351">
        <f>'Employee Salary Payroll Tax '!N2293</f>
        <v>88285.86</v>
      </c>
      <c r="F2291" s="351">
        <f t="shared" si="283"/>
        <v>90934.435800000007</v>
      </c>
      <c r="G2291" s="352"/>
      <c r="H2291" s="351">
        <f t="shared" si="287"/>
        <v>38914.14</v>
      </c>
      <c r="I2291" s="351">
        <f t="shared" si="284"/>
        <v>2648.575800000006</v>
      </c>
      <c r="J2291" s="351">
        <f t="shared" si="285"/>
        <v>164.21169960000037</v>
      </c>
      <c r="K2291" s="635">
        <f>SUM('Employee Salary Payroll Tax '!I2293:K2293)</f>
        <v>79713.33</v>
      </c>
      <c r="L2291" s="635">
        <f>'Employee Salary Payroll Tax '!H2293</f>
        <v>875.17</v>
      </c>
      <c r="M2291" s="293">
        <f t="shared" si="288"/>
        <v>7697.3599999999988</v>
      </c>
      <c r="N2291" s="359">
        <f t="shared" si="286"/>
        <v>148.26679379832095</v>
      </c>
      <c r="O2291" s="331"/>
      <c r="P2291" s="61"/>
      <c r="Q2291" s="294"/>
      <c r="R2291" s="292"/>
      <c r="S2291" s="291"/>
    </row>
    <row r="2292" spans="1:19" ht="14.4">
      <c r="A2292" s="36">
        <f t="shared" si="289"/>
        <v>969</v>
      </c>
      <c r="B2292" s="526"/>
      <c r="C2292" s="36" t="str">
        <f>VLOOKUP('Employee Salary Payroll Tax '!B2294,'Employee Salary Payroll Tax '!$D$1:$E$7,2,FALSE)</f>
        <v>IBEW</v>
      </c>
      <c r="D2292" s="61">
        <f t="shared" si="282"/>
        <v>6.875E-3</v>
      </c>
      <c r="E2292" s="351">
        <f>'Employee Salary Payroll Tax '!N2294</f>
        <v>64107.89</v>
      </c>
      <c r="F2292" s="351">
        <f t="shared" si="283"/>
        <v>64548.631743749997</v>
      </c>
      <c r="G2292" s="352"/>
      <c r="H2292" s="351">
        <f t="shared" si="287"/>
        <v>63092.11</v>
      </c>
      <c r="I2292" s="351">
        <f t="shared" si="284"/>
        <v>440.74174374999711</v>
      </c>
      <c r="J2292" s="351">
        <f t="shared" si="285"/>
        <v>27.325988112499822</v>
      </c>
      <c r="K2292" s="635">
        <f>SUM('Employee Salary Payroll Tax '!I2294:K2294)</f>
        <v>2102.98</v>
      </c>
      <c r="L2292" s="635">
        <f>'Employee Salary Payroll Tax '!H2294</f>
        <v>0</v>
      </c>
      <c r="M2292" s="293">
        <f t="shared" si="288"/>
        <v>62004.909999999996</v>
      </c>
      <c r="N2292" s="359">
        <f t="shared" si="286"/>
        <v>0.89639522498601165</v>
      </c>
      <c r="O2292" s="331"/>
      <c r="P2292" s="61"/>
      <c r="Q2292" s="294"/>
      <c r="R2292" s="292"/>
      <c r="S2292" s="291"/>
    </row>
    <row r="2293" spans="1:19" ht="14.4">
      <c r="A2293" s="36">
        <f t="shared" si="289"/>
        <v>970</v>
      </c>
      <c r="B2293" s="526"/>
      <c r="C2293" s="36" t="str">
        <f>VLOOKUP('Employee Salary Payroll Tax '!B2295,'Employee Salary Payroll Tax '!$D$1:$E$7,2,FALSE)</f>
        <v>NonUnion</v>
      </c>
      <c r="D2293" s="61">
        <f t="shared" si="282"/>
        <v>2.98E-2</v>
      </c>
      <c r="E2293" s="351">
        <f>'Employee Salary Payroll Tax '!N2295</f>
        <v>91582.34</v>
      </c>
      <c r="F2293" s="351">
        <f t="shared" si="283"/>
        <v>94311.493732000003</v>
      </c>
      <c r="G2293" s="352"/>
      <c r="H2293" s="351">
        <f t="shared" si="287"/>
        <v>35617.660000000003</v>
      </c>
      <c r="I2293" s="351">
        <f t="shared" si="284"/>
        <v>2729.1537320000061</v>
      </c>
      <c r="J2293" s="351">
        <f t="shared" si="285"/>
        <v>169.20753138400039</v>
      </c>
      <c r="K2293" s="635">
        <f>SUM('Employee Salary Payroll Tax '!I2295:K2295)</f>
        <v>12843.97</v>
      </c>
      <c r="L2293" s="635">
        <f>'Employee Salary Payroll Tax '!H2295</f>
        <v>0</v>
      </c>
      <c r="M2293" s="293">
        <f t="shared" si="288"/>
        <v>78738.37</v>
      </c>
      <c r="N2293" s="359">
        <f t="shared" si="286"/>
        <v>23.730518971740942</v>
      </c>
      <c r="O2293" s="331"/>
      <c r="P2293" s="61"/>
      <c r="Q2293" s="294"/>
      <c r="R2293" s="292"/>
      <c r="S2293" s="291"/>
    </row>
    <row r="2294" spans="1:19" ht="14.4">
      <c r="A2294" s="36">
        <f t="shared" si="289"/>
        <v>971</v>
      </c>
      <c r="B2294" s="526"/>
      <c r="C2294" s="36" t="str">
        <f>VLOOKUP('Employee Salary Payroll Tax '!B2296,'Employee Salary Payroll Tax '!$D$1:$E$7,2,FALSE)</f>
        <v>UA</v>
      </c>
      <c r="D2294" s="61">
        <f t="shared" si="282"/>
        <v>0.03</v>
      </c>
      <c r="E2294" s="351">
        <f>'Employee Salary Payroll Tax '!N2296</f>
        <v>89572.43</v>
      </c>
      <c r="F2294" s="351">
        <f t="shared" si="283"/>
        <v>92259.602899999998</v>
      </c>
      <c r="G2294" s="352"/>
      <c r="H2294" s="351">
        <f t="shared" si="287"/>
        <v>37627.570000000007</v>
      </c>
      <c r="I2294" s="351">
        <f t="shared" si="284"/>
        <v>2687.172900000005</v>
      </c>
      <c r="J2294" s="351">
        <f t="shared" si="285"/>
        <v>166.60471980000031</v>
      </c>
      <c r="K2294" s="635">
        <f>SUM('Employee Salary Payroll Tax '!I2296:K2296)</f>
        <v>82317.960000000006</v>
      </c>
      <c r="L2294" s="635">
        <f>'Employee Salary Payroll Tax '!H2296</f>
        <v>275.99</v>
      </c>
      <c r="M2294" s="293">
        <f t="shared" si="288"/>
        <v>6978.4799999999868</v>
      </c>
      <c r="N2294" s="359">
        <f t="shared" si="286"/>
        <v>153.11140559829096</v>
      </c>
      <c r="O2294" s="331"/>
      <c r="P2294" s="61"/>
      <c r="Q2294" s="294"/>
      <c r="R2294" s="292"/>
      <c r="S2294" s="291"/>
    </row>
    <row r="2295" spans="1:19" ht="14.4">
      <c r="A2295" s="36">
        <f t="shared" si="289"/>
        <v>972</v>
      </c>
      <c r="B2295" s="526"/>
      <c r="C2295" s="36" t="str">
        <f>VLOOKUP('Employee Salary Payroll Tax '!B2297,'Employee Salary Payroll Tax '!$D$1:$E$7,2,FALSE)</f>
        <v>NonUnion</v>
      </c>
      <c r="D2295" s="61">
        <f t="shared" si="282"/>
        <v>2.98E-2</v>
      </c>
      <c r="E2295" s="351">
        <f>'Employee Salary Payroll Tax '!N2297</f>
        <v>77785.75</v>
      </c>
      <c r="F2295" s="351">
        <f t="shared" si="283"/>
        <v>80103.765350000001</v>
      </c>
      <c r="G2295" s="352"/>
      <c r="H2295" s="351">
        <f t="shared" si="287"/>
        <v>49414.25</v>
      </c>
      <c r="I2295" s="351">
        <f t="shared" si="284"/>
        <v>2318.0153500000015</v>
      </c>
      <c r="J2295" s="351">
        <f t="shared" si="285"/>
        <v>143.7169517000001</v>
      </c>
      <c r="K2295" s="635">
        <f>SUM('Employee Salary Payroll Tax '!I2297:K2297)</f>
        <v>49.8</v>
      </c>
      <c r="L2295" s="635">
        <f>'Employee Salary Payroll Tax '!H2297</f>
        <v>0</v>
      </c>
      <c r="M2295" s="293">
        <f t="shared" si="288"/>
        <v>77735.95</v>
      </c>
      <c r="N2295" s="359">
        <f t="shared" si="286"/>
        <v>9.2010479998817188E-2</v>
      </c>
      <c r="O2295" s="331"/>
      <c r="P2295" s="61"/>
      <c r="Q2295" s="294"/>
      <c r="R2295" s="292"/>
      <c r="S2295" s="291"/>
    </row>
    <row r="2296" spans="1:19" ht="14.4">
      <c r="A2296" s="36">
        <f t="shared" si="289"/>
        <v>973</v>
      </c>
      <c r="B2296" s="526"/>
      <c r="C2296" s="36" t="str">
        <f>VLOOKUP('Employee Salary Payroll Tax '!B2298,'Employee Salary Payroll Tax '!$D$1:$E$7,2,FALSE)</f>
        <v>IBEW</v>
      </c>
      <c r="D2296" s="61">
        <f t="shared" si="282"/>
        <v>6.875E-3</v>
      </c>
      <c r="E2296" s="351">
        <f>'Employee Salary Payroll Tax '!N2298</f>
        <v>27080.6</v>
      </c>
      <c r="F2296" s="351">
        <f t="shared" si="283"/>
        <v>27266.779124999997</v>
      </c>
      <c r="G2296" s="352"/>
      <c r="H2296" s="351">
        <f t="shared" si="287"/>
        <v>100119.4</v>
      </c>
      <c r="I2296" s="351">
        <f t="shared" si="284"/>
        <v>186.17912499999875</v>
      </c>
      <c r="J2296" s="351">
        <f t="shared" si="285"/>
        <v>11.543105749999922</v>
      </c>
      <c r="K2296" s="635">
        <f>SUM('Employee Salary Payroll Tax '!I2298:K2298)</f>
        <v>26850.23</v>
      </c>
      <c r="L2296" s="635">
        <f>'Employee Salary Payroll Tax '!H2298</f>
        <v>1.62</v>
      </c>
      <c r="M2296" s="293">
        <f t="shared" si="288"/>
        <v>228.74999999999898</v>
      </c>
      <c r="N2296" s="359">
        <f t="shared" si="286"/>
        <v>11.444910537077298</v>
      </c>
      <c r="O2296" s="331"/>
      <c r="P2296" s="61"/>
      <c r="Q2296" s="294"/>
      <c r="R2296" s="292"/>
      <c r="S2296" s="291"/>
    </row>
    <row r="2297" spans="1:19" ht="14.4">
      <c r="A2297" s="36">
        <f t="shared" si="289"/>
        <v>974</v>
      </c>
      <c r="B2297" s="526"/>
      <c r="C2297" s="36" t="str">
        <f>VLOOKUP('Employee Salary Payroll Tax '!B2299,'Employee Salary Payroll Tax '!$D$1:$E$7,2,FALSE)</f>
        <v>NonUnion</v>
      </c>
      <c r="D2297" s="61">
        <f t="shared" si="282"/>
        <v>2.98E-2</v>
      </c>
      <c r="E2297" s="351">
        <f>'Employee Salary Payroll Tax '!N2299</f>
        <v>80997.69</v>
      </c>
      <c r="F2297" s="351">
        <f t="shared" si="283"/>
        <v>83411.421162000013</v>
      </c>
      <c r="G2297" s="352"/>
      <c r="H2297" s="351">
        <f t="shared" si="287"/>
        <v>46202.31</v>
      </c>
      <c r="I2297" s="351">
        <f t="shared" si="284"/>
        <v>2413.731162000011</v>
      </c>
      <c r="J2297" s="351">
        <f t="shared" si="285"/>
        <v>149.65133204400067</v>
      </c>
      <c r="K2297" s="635">
        <f>SUM('Employee Salary Payroll Tax '!I2299:K2299)</f>
        <v>5324.1</v>
      </c>
      <c r="L2297" s="635">
        <f>'Employee Salary Payroll Tax '!H2299</f>
        <v>0</v>
      </c>
      <c r="M2297" s="293">
        <f t="shared" si="288"/>
        <v>75673.59</v>
      </c>
      <c r="N2297" s="359">
        <f t="shared" si="286"/>
        <v>9.8368071598785995</v>
      </c>
      <c r="O2297" s="331"/>
      <c r="P2297" s="61"/>
      <c r="Q2297" s="294"/>
      <c r="R2297" s="292"/>
      <c r="S2297" s="291"/>
    </row>
    <row r="2298" spans="1:19" ht="14.4">
      <c r="A2298" s="36">
        <f t="shared" si="289"/>
        <v>975</v>
      </c>
      <c r="B2298" s="526"/>
      <c r="C2298" s="36" t="str">
        <f>VLOOKUP('Employee Salary Payroll Tax '!B2300,'Employee Salary Payroll Tax '!$D$1:$E$7,2,FALSE)</f>
        <v>IBEW</v>
      </c>
      <c r="D2298" s="61">
        <f t="shared" si="282"/>
        <v>6.875E-3</v>
      </c>
      <c r="E2298" s="351">
        <f>'Employee Salary Payroll Tax '!N2300</f>
        <v>95780.79</v>
      </c>
      <c r="F2298" s="351">
        <f t="shared" si="283"/>
        <v>96439.282931249996</v>
      </c>
      <c r="G2298" s="352"/>
      <c r="H2298" s="351">
        <f t="shared" si="287"/>
        <v>31419.210000000006</v>
      </c>
      <c r="I2298" s="351">
        <f t="shared" si="284"/>
        <v>658.49293125000258</v>
      </c>
      <c r="J2298" s="351">
        <f t="shared" si="285"/>
        <v>40.826561737500157</v>
      </c>
      <c r="K2298" s="635">
        <f>SUM('Employee Salary Payroll Tax '!I2300:K2300)</f>
        <v>92549.920000000013</v>
      </c>
      <c r="L2298" s="635">
        <f>'Employee Salary Payroll Tax '!H2300</f>
        <v>0</v>
      </c>
      <c r="M2298" s="293">
        <f t="shared" si="288"/>
        <v>3230.8699999999808</v>
      </c>
      <c r="N2298" s="359">
        <f t="shared" si="286"/>
        <v>39.449403399588292</v>
      </c>
      <c r="O2298" s="331"/>
      <c r="P2298" s="61"/>
      <c r="Q2298" s="294"/>
      <c r="R2298" s="292"/>
      <c r="S2298" s="291"/>
    </row>
    <row r="2299" spans="1:19" ht="14.4">
      <c r="A2299" s="36">
        <f t="shared" si="289"/>
        <v>976</v>
      </c>
      <c r="B2299" s="526"/>
      <c r="C2299" s="36" t="str">
        <f>VLOOKUP('Employee Salary Payroll Tax '!B2301,'Employee Salary Payroll Tax '!$D$1:$E$7,2,FALSE)</f>
        <v>NonUnion</v>
      </c>
      <c r="D2299" s="61">
        <f t="shared" si="282"/>
        <v>2.98E-2</v>
      </c>
      <c r="E2299" s="351">
        <f>'Employee Salary Payroll Tax '!N2301</f>
        <v>107053.51</v>
      </c>
      <c r="F2299" s="351">
        <f t="shared" si="283"/>
        <v>110243.704598</v>
      </c>
      <c r="G2299" s="352"/>
      <c r="H2299" s="351">
        <f t="shared" si="287"/>
        <v>20146.490000000005</v>
      </c>
      <c r="I2299" s="351">
        <f t="shared" si="284"/>
        <v>3190.1945980000019</v>
      </c>
      <c r="J2299" s="351">
        <f t="shared" si="285"/>
        <v>197.79206507600011</v>
      </c>
      <c r="K2299" s="635">
        <f>SUM('Employee Salary Payroll Tax '!I2301:K2301)</f>
        <v>15588.189999999999</v>
      </c>
      <c r="L2299" s="635">
        <f>'Employee Salary Payroll Tax '!H2301</f>
        <v>15.37</v>
      </c>
      <c r="M2299" s="293">
        <f t="shared" si="288"/>
        <v>91449.95</v>
      </c>
      <c r="N2299" s="359">
        <f t="shared" si="286"/>
        <v>28.800739843730987</v>
      </c>
      <c r="O2299" s="331"/>
      <c r="P2299" s="61"/>
      <c r="Q2299" s="294"/>
      <c r="R2299" s="292"/>
      <c r="S2299" s="291"/>
    </row>
    <row r="2300" spans="1:19" ht="14.4">
      <c r="A2300" s="36">
        <f t="shared" si="289"/>
        <v>977</v>
      </c>
      <c r="B2300" s="526"/>
      <c r="C2300" s="36" t="str">
        <f>VLOOKUP('Employee Salary Payroll Tax '!B2302,'Employee Salary Payroll Tax '!$D$1:$E$7,2,FALSE)</f>
        <v>NonUnion</v>
      </c>
      <c r="D2300" s="61">
        <f t="shared" si="282"/>
        <v>2.98E-2</v>
      </c>
      <c r="E2300" s="351">
        <f>'Employee Salary Payroll Tax '!N2302</f>
        <v>63907.38</v>
      </c>
      <c r="F2300" s="351">
        <f t="shared" si="283"/>
        <v>65811.819923999996</v>
      </c>
      <c r="G2300" s="352"/>
      <c r="H2300" s="351">
        <f t="shared" si="287"/>
        <v>63292.62</v>
      </c>
      <c r="I2300" s="351">
        <f t="shared" si="284"/>
        <v>1904.4399239999984</v>
      </c>
      <c r="J2300" s="351">
        <f t="shared" si="285"/>
        <v>118.0752752879999</v>
      </c>
      <c r="K2300" s="635">
        <f>SUM('Employee Salary Payroll Tax '!I2302:K2302)</f>
        <v>0</v>
      </c>
      <c r="L2300" s="635">
        <f>'Employee Salary Payroll Tax '!H2302</f>
        <v>0</v>
      </c>
      <c r="M2300" s="293">
        <f t="shared" si="288"/>
        <v>63907.38</v>
      </c>
      <c r="N2300" s="359">
        <f t="shared" si="286"/>
        <v>0</v>
      </c>
      <c r="O2300" s="331"/>
      <c r="P2300" s="61"/>
      <c r="Q2300" s="294"/>
      <c r="R2300" s="292"/>
      <c r="S2300" s="291"/>
    </row>
    <row r="2301" spans="1:19" ht="14.4">
      <c r="A2301" s="36">
        <f t="shared" si="289"/>
        <v>978</v>
      </c>
      <c r="B2301" s="526"/>
      <c r="C2301" s="36" t="str">
        <f>VLOOKUP('Employee Salary Payroll Tax '!B2303,'Employee Salary Payroll Tax '!$D$1:$E$7,2,FALSE)</f>
        <v>UA</v>
      </c>
      <c r="D2301" s="61">
        <f t="shared" si="282"/>
        <v>0.03</v>
      </c>
      <c r="E2301" s="351">
        <f>'Employee Salary Payroll Tax '!N2303</f>
        <v>86206.7</v>
      </c>
      <c r="F2301" s="351">
        <f t="shared" si="283"/>
        <v>88792.900999999998</v>
      </c>
      <c r="G2301" s="352"/>
      <c r="H2301" s="351">
        <f t="shared" si="287"/>
        <v>40993.300000000003</v>
      </c>
      <c r="I2301" s="351">
        <f t="shared" si="284"/>
        <v>2586.2010000000009</v>
      </c>
      <c r="J2301" s="351">
        <f t="shared" si="285"/>
        <v>160.34446200000005</v>
      </c>
      <c r="K2301" s="635">
        <f>SUM('Employee Salary Payroll Tax '!I2303:K2303)</f>
        <v>84523.97</v>
      </c>
      <c r="L2301" s="635">
        <f>'Employee Salary Payroll Tax '!H2303</f>
        <v>81.66</v>
      </c>
      <c r="M2301" s="293">
        <f t="shared" si="288"/>
        <v>1601.0699999999958</v>
      </c>
      <c r="N2301" s="359">
        <f t="shared" si="286"/>
        <v>157.2145841981764</v>
      </c>
      <c r="O2301" s="331"/>
      <c r="P2301" s="61"/>
      <c r="Q2301" s="294"/>
      <c r="R2301" s="292"/>
      <c r="S2301" s="291"/>
    </row>
    <row r="2302" spans="1:19" ht="14.4">
      <c r="A2302" s="36">
        <f t="shared" si="289"/>
        <v>979</v>
      </c>
      <c r="B2302" s="526"/>
      <c r="C2302" s="36" t="str">
        <f>VLOOKUP('Employee Salary Payroll Tax '!B2304,'Employee Salary Payroll Tax '!$D$1:$E$7,2,FALSE)</f>
        <v>IBEW</v>
      </c>
      <c r="D2302" s="61">
        <f t="shared" si="282"/>
        <v>6.875E-3</v>
      </c>
      <c r="E2302" s="351">
        <f>'Employee Salary Payroll Tax '!N2304</f>
        <v>112720.2</v>
      </c>
      <c r="F2302" s="351">
        <f t="shared" si="283"/>
        <v>113495.15137499999</v>
      </c>
      <c r="G2302" s="352"/>
      <c r="H2302" s="351">
        <f t="shared" si="287"/>
        <v>14479.800000000003</v>
      </c>
      <c r="I2302" s="351">
        <f t="shared" si="284"/>
        <v>774.95137499998964</v>
      </c>
      <c r="J2302" s="351">
        <f t="shared" si="285"/>
        <v>48.046985249999359</v>
      </c>
      <c r="K2302" s="635">
        <f>SUM('Employee Salary Payroll Tax '!I2304:K2304)</f>
        <v>99692.99</v>
      </c>
      <c r="L2302" s="635">
        <f>'Employee Salary Payroll Tax '!H2304</f>
        <v>0</v>
      </c>
      <c r="M2302" s="293">
        <f t="shared" si="288"/>
        <v>13027.209999999992</v>
      </c>
      <c r="N2302" s="359">
        <f t="shared" si="286"/>
        <v>42.494136987122445</v>
      </c>
      <c r="O2302" s="331"/>
      <c r="P2302" s="61"/>
      <c r="Q2302" s="294"/>
      <c r="R2302" s="292"/>
      <c r="S2302" s="291"/>
    </row>
    <row r="2303" spans="1:19" ht="14.4">
      <c r="A2303" s="36">
        <f t="shared" si="289"/>
        <v>980</v>
      </c>
      <c r="B2303" s="526"/>
      <c r="C2303" s="36" t="str">
        <f>VLOOKUP('Employee Salary Payroll Tax '!B2305,'Employee Salary Payroll Tax '!$D$1:$E$7,2,FALSE)</f>
        <v>NonUnion</v>
      </c>
      <c r="D2303" s="61">
        <f t="shared" si="282"/>
        <v>2.98E-2</v>
      </c>
      <c r="E2303" s="351">
        <f>'Employee Salary Payroll Tax '!N2305</f>
        <v>146592.87</v>
      </c>
      <c r="F2303" s="351">
        <f t="shared" si="283"/>
        <v>150961.33752599999</v>
      </c>
      <c r="G2303" s="352"/>
      <c r="H2303" s="351">
        <f t="shared" si="287"/>
        <v>0</v>
      </c>
      <c r="I2303" s="351">
        <f t="shared" si="284"/>
        <v>4368.4675259999931</v>
      </c>
      <c r="J2303" s="351">
        <f t="shared" si="285"/>
        <v>0</v>
      </c>
      <c r="K2303" s="635">
        <f>SUM('Employee Salary Payroll Tax '!I2305:K2305)</f>
        <v>44858.86</v>
      </c>
      <c r="L2303" s="635">
        <f>'Employee Salary Payroll Tax '!H2305</f>
        <v>0</v>
      </c>
      <c r="M2303" s="293">
        <f t="shared" si="288"/>
        <v>101734.01</v>
      </c>
      <c r="N2303" s="359">
        <f t="shared" si="286"/>
        <v>0</v>
      </c>
      <c r="O2303" s="331"/>
      <c r="P2303" s="61"/>
      <c r="Q2303" s="294"/>
      <c r="R2303" s="292"/>
      <c r="S2303" s="291"/>
    </row>
    <row r="2304" spans="1:19" ht="14.4">
      <c r="A2304" s="36">
        <f t="shared" si="289"/>
        <v>981</v>
      </c>
      <c r="B2304" s="526"/>
      <c r="C2304" s="36" t="str">
        <f>VLOOKUP('Employee Salary Payroll Tax '!B2306,'Employee Salary Payroll Tax '!$D$1:$E$7,2,FALSE)</f>
        <v>IBEW</v>
      </c>
      <c r="D2304" s="61">
        <f t="shared" si="282"/>
        <v>6.875E-3</v>
      </c>
      <c r="E2304" s="351">
        <f>'Employee Salary Payroll Tax '!N2306</f>
        <v>152100.93</v>
      </c>
      <c r="F2304" s="351">
        <f t="shared" si="283"/>
        <v>153146.62389374999</v>
      </c>
      <c r="G2304" s="352"/>
      <c r="H2304" s="351">
        <f t="shared" si="287"/>
        <v>0</v>
      </c>
      <c r="I2304" s="351">
        <f t="shared" si="284"/>
        <v>1045.6938937499945</v>
      </c>
      <c r="J2304" s="351">
        <f t="shared" si="285"/>
        <v>0</v>
      </c>
      <c r="K2304" s="635">
        <f>SUM('Employee Salary Payroll Tax '!I2306:K2306)</f>
        <v>139026.21000000002</v>
      </c>
      <c r="L2304" s="635">
        <f>'Employee Salary Payroll Tax '!H2306</f>
        <v>0</v>
      </c>
      <c r="M2304" s="293">
        <f t="shared" si="288"/>
        <v>13074.719999999972</v>
      </c>
      <c r="N2304" s="359">
        <f t="shared" si="286"/>
        <v>0</v>
      </c>
      <c r="O2304" s="331"/>
      <c r="P2304" s="61"/>
      <c r="Q2304" s="294"/>
      <c r="R2304" s="292"/>
      <c r="S2304" s="291"/>
    </row>
    <row r="2305" spans="1:19" ht="14.4">
      <c r="A2305" s="36">
        <f t="shared" si="289"/>
        <v>982</v>
      </c>
      <c r="B2305" s="526"/>
      <c r="C2305" s="36" t="str">
        <f>VLOOKUP('Employee Salary Payroll Tax '!B2307,'Employee Salary Payroll Tax '!$D$1:$E$7,2,FALSE)</f>
        <v>NonUnion</v>
      </c>
      <c r="D2305" s="61">
        <f t="shared" si="282"/>
        <v>2.98E-2</v>
      </c>
      <c r="E2305" s="351">
        <f>'Employee Salary Payroll Tax '!N2307</f>
        <v>40000.559999999998</v>
      </c>
      <c r="F2305" s="351">
        <f t="shared" si="283"/>
        <v>41192.576688000001</v>
      </c>
      <c r="G2305" s="352"/>
      <c r="H2305" s="351">
        <f t="shared" si="287"/>
        <v>87199.44</v>
      </c>
      <c r="I2305" s="351">
        <f t="shared" si="284"/>
        <v>1192.0166880000033</v>
      </c>
      <c r="J2305" s="351">
        <f t="shared" si="285"/>
        <v>73.905034656000211</v>
      </c>
      <c r="K2305" s="635">
        <f>SUM('Employee Salary Payroll Tax '!I2307:K2307)</f>
        <v>25363.05</v>
      </c>
      <c r="L2305" s="635">
        <f>'Employee Salary Payroll Tax '!H2307</f>
        <v>0</v>
      </c>
      <c r="M2305" s="293">
        <f t="shared" si="288"/>
        <v>14637.509999999998</v>
      </c>
      <c r="N2305" s="359">
        <f t="shared" si="286"/>
        <v>46.860771178828635</v>
      </c>
      <c r="O2305" s="331"/>
      <c r="P2305" s="61"/>
      <c r="Q2305" s="294"/>
      <c r="R2305" s="292"/>
      <c r="S2305" s="291"/>
    </row>
    <row r="2306" spans="1:19" ht="14.4">
      <c r="A2306" s="36">
        <f t="shared" si="289"/>
        <v>983</v>
      </c>
      <c r="B2306" s="526"/>
      <c r="C2306" s="36" t="str">
        <f>VLOOKUP('Employee Salary Payroll Tax '!B2308,'Employee Salary Payroll Tax '!$D$1:$E$7,2,FALSE)</f>
        <v>IBEW</v>
      </c>
      <c r="D2306" s="61">
        <f t="shared" si="282"/>
        <v>6.875E-3</v>
      </c>
      <c r="E2306" s="351">
        <f>'Employee Salary Payroll Tax '!N2308</f>
        <v>32529.64</v>
      </c>
      <c r="F2306" s="351">
        <f t="shared" si="283"/>
        <v>32753.281274999998</v>
      </c>
      <c r="G2306" s="352"/>
      <c r="H2306" s="351">
        <f t="shared" si="287"/>
        <v>94670.36</v>
      </c>
      <c r="I2306" s="351">
        <f t="shared" si="284"/>
        <v>223.64127499999813</v>
      </c>
      <c r="J2306" s="351">
        <f t="shared" si="285"/>
        <v>13.865759049999884</v>
      </c>
      <c r="K2306" s="635">
        <f>SUM('Employee Salary Payroll Tax '!I2308:K2308)</f>
        <v>0</v>
      </c>
      <c r="L2306" s="635">
        <f>'Employee Salary Payroll Tax '!H2308</f>
        <v>0</v>
      </c>
      <c r="M2306" s="293">
        <f t="shared" si="288"/>
        <v>32529.64</v>
      </c>
      <c r="N2306" s="359">
        <f t="shared" si="286"/>
        <v>0</v>
      </c>
      <c r="O2306" s="331"/>
      <c r="P2306" s="61"/>
      <c r="Q2306" s="294"/>
      <c r="R2306" s="292"/>
      <c r="S2306" s="291"/>
    </row>
    <row r="2307" spans="1:19" ht="14.4">
      <c r="A2307" s="36">
        <f t="shared" si="289"/>
        <v>984</v>
      </c>
      <c r="B2307" s="526"/>
      <c r="C2307" s="36" t="str">
        <f>VLOOKUP('Employee Salary Payroll Tax '!B2309,'Employee Salary Payroll Tax '!$D$1:$E$7,2,FALSE)</f>
        <v>IBEW</v>
      </c>
      <c r="D2307" s="61">
        <f t="shared" si="282"/>
        <v>6.875E-3</v>
      </c>
      <c r="E2307" s="351">
        <f>'Employee Salary Payroll Tax '!N2309</f>
        <v>61989.58</v>
      </c>
      <c r="F2307" s="351">
        <f t="shared" si="283"/>
        <v>62415.758362499997</v>
      </c>
      <c r="G2307" s="352"/>
      <c r="H2307" s="351">
        <f t="shared" si="287"/>
        <v>65210.42</v>
      </c>
      <c r="I2307" s="351">
        <f t="shared" si="284"/>
        <v>426.17836249999527</v>
      </c>
      <c r="J2307" s="351">
        <f t="shared" si="285"/>
        <v>26.423058474999706</v>
      </c>
      <c r="K2307" s="635">
        <f>SUM('Employee Salary Payroll Tax '!I2309:K2309)</f>
        <v>61989.58</v>
      </c>
      <c r="L2307" s="635">
        <f>'Employee Salary Payroll Tax '!H2309</f>
        <v>0</v>
      </c>
      <c r="M2307" s="293">
        <f t="shared" si="288"/>
        <v>0</v>
      </c>
      <c r="N2307" s="359">
        <f t="shared" si="286"/>
        <v>26.423058474573459</v>
      </c>
      <c r="O2307" s="331"/>
      <c r="P2307" s="61"/>
      <c r="Q2307" s="294"/>
      <c r="R2307" s="292"/>
      <c r="S2307" s="291"/>
    </row>
    <row r="2308" spans="1:19" ht="14.4">
      <c r="A2308" s="36">
        <f t="shared" si="289"/>
        <v>985</v>
      </c>
      <c r="B2308" s="526"/>
      <c r="C2308" s="36" t="str">
        <f>VLOOKUP('Employee Salary Payroll Tax '!B2310,'Employee Salary Payroll Tax '!$D$1:$E$7,2,FALSE)</f>
        <v>NonUnion</v>
      </c>
      <c r="D2308" s="61">
        <f t="shared" si="282"/>
        <v>2.98E-2</v>
      </c>
      <c r="E2308" s="351">
        <f>'Employee Salary Payroll Tax '!N2310</f>
        <v>78299.399999999994</v>
      </c>
      <c r="F2308" s="351">
        <f t="shared" si="283"/>
        <v>80632.722119999991</v>
      </c>
      <c r="G2308" s="352"/>
      <c r="H2308" s="351">
        <f t="shared" si="287"/>
        <v>48900.600000000006</v>
      </c>
      <c r="I2308" s="351">
        <f t="shared" si="284"/>
        <v>2333.3221199999971</v>
      </c>
      <c r="J2308" s="351">
        <f t="shared" si="285"/>
        <v>144.66597143999982</v>
      </c>
      <c r="K2308" s="635">
        <f>SUM('Employee Salary Payroll Tax '!I2310:K2310)</f>
        <v>71077.299999999988</v>
      </c>
      <c r="L2308" s="635">
        <f>'Employee Salary Payroll Tax '!H2310</f>
        <v>1054.25</v>
      </c>
      <c r="M2308" s="293">
        <f t="shared" si="288"/>
        <v>6167.8500000000058</v>
      </c>
      <c r="N2308" s="359">
        <f t="shared" si="286"/>
        <v>131.32241947832264</v>
      </c>
      <c r="O2308" s="331"/>
      <c r="P2308" s="61"/>
      <c r="Q2308" s="294"/>
      <c r="R2308" s="292"/>
      <c r="S2308" s="291"/>
    </row>
    <row r="2309" spans="1:19" ht="14.4">
      <c r="A2309" s="36">
        <f t="shared" si="289"/>
        <v>986</v>
      </c>
      <c r="B2309" s="526"/>
      <c r="C2309" s="36" t="str">
        <f>VLOOKUP('Employee Salary Payroll Tax '!B2311,'Employee Salary Payroll Tax '!$D$1:$E$7,2,FALSE)</f>
        <v>NonUnion</v>
      </c>
      <c r="D2309" s="61">
        <f t="shared" si="282"/>
        <v>2.98E-2</v>
      </c>
      <c r="E2309" s="351">
        <f>'Employee Salary Payroll Tax '!N2311</f>
        <v>65401.54</v>
      </c>
      <c r="F2309" s="351">
        <f t="shared" si="283"/>
        <v>67350.505892000001</v>
      </c>
      <c r="G2309" s="352"/>
      <c r="H2309" s="351">
        <f t="shared" si="287"/>
        <v>61798.46</v>
      </c>
      <c r="I2309" s="351">
        <f t="shared" si="284"/>
        <v>1948.9658920000002</v>
      </c>
      <c r="J2309" s="351">
        <f t="shared" si="285"/>
        <v>120.83588530400002</v>
      </c>
      <c r="K2309" s="635">
        <f>SUM('Employee Salary Payroll Tax '!I2311:K2311)</f>
        <v>2804.61</v>
      </c>
      <c r="L2309" s="635">
        <f>'Employee Salary Payroll Tax '!H2311</f>
        <v>0</v>
      </c>
      <c r="M2309" s="293">
        <f t="shared" si="288"/>
        <v>62596.93</v>
      </c>
      <c r="N2309" s="359">
        <f t="shared" si="286"/>
        <v>5.1817974359207701</v>
      </c>
      <c r="O2309" s="331"/>
      <c r="P2309" s="61"/>
      <c r="Q2309" s="294"/>
      <c r="R2309" s="292"/>
      <c r="S2309" s="291"/>
    </row>
    <row r="2310" spans="1:19" ht="14.4">
      <c r="A2310" s="36">
        <f t="shared" si="289"/>
        <v>987</v>
      </c>
      <c r="B2310" s="526"/>
      <c r="C2310" s="36" t="str">
        <f>VLOOKUP('Employee Salary Payroll Tax '!B2312,'Employee Salary Payroll Tax '!$D$1:$E$7,2,FALSE)</f>
        <v>IBEW</v>
      </c>
      <c r="D2310" s="61">
        <f t="shared" si="282"/>
        <v>6.875E-3</v>
      </c>
      <c r="E2310" s="351">
        <f>'Employee Salary Payroll Tax '!N2312</f>
        <v>27862.04</v>
      </c>
      <c r="F2310" s="351">
        <f t="shared" si="283"/>
        <v>28053.591525</v>
      </c>
      <c r="G2310" s="352"/>
      <c r="H2310" s="351">
        <f t="shared" si="287"/>
        <v>99337.959999999992</v>
      </c>
      <c r="I2310" s="351">
        <f t="shared" si="284"/>
        <v>191.55152499999895</v>
      </c>
      <c r="J2310" s="351">
        <f t="shared" si="285"/>
        <v>11.876194549999935</v>
      </c>
      <c r="K2310" s="635">
        <f>SUM('Employee Salary Payroll Tax '!I2312:K2312)</f>
        <v>27839.54</v>
      </c>
      <c r="L2310" s="635">
        <f>'Employee Salary Payroll Tax '!H2312</f>
        <v>1.34</v>
      </c>
      <c r="M2310" s="293">
        <f t="shared" si="288"/>
        <v>21.16</v>
      </c>
      <c r="N2310" s="359">
        <f t="shared" si="286"/>
        <v>11.866603924574029</v>
      </c>
      <c r="O2310" s="331"/>
      <c r="P2310" s="61"/>
      <c r="Q2310" s="294"/>
      <c r="R2310" s="292"/>
      <c r="S2310" s="291"/>
    </row>
    <row r="2311" spans="1:19" ht="14.4">
      <c r="A2311" s="36">
        <f t="shared" si="289"/>
        <v>988</v>
      </c>
      <c r="B2311" s="526"/>
      <c r="C2311" s="36" t="str">
        <f>VLOOKUP('Employee Salary Payroll Tax '!B2313,'Employee Salary Payroll Tax '!$D$1:$E$7,2,FALSE)</f>
        <v>Not Assigned</v>
      </c>
      <c r="D2311" s="61">
        <f t="shared" si="282"/>
        <v>0</v>
      </c>
      <c r="E2311" s="351">
        <f>'Employee Salary Payroll Tax '!N2313</f>
        <v>-0.06</v>
      </c>
      <c r="F2311" s="351">
        <f t="shared" si="283"/>
        <v>-0.06</v>
      </c>
      <c r="G2311" s="352"/>
      <c r="H2311" s="351">
        <f t="shared" si="287"/>
        <v>127200.06</v>
      </c>
      <c r="I2311" s="351">
        <f t="shared" si="284"/>
        <v>0</v>
      </c>
      <c r="J2311" s="351">
        <f t="shared" si="285"/>
        <v>0</v>
      </c>
      <c r="K2311" s="635">
        <f>SUM('Employee Salary Payroll Tax '!I2313:K2313)</f>
        <v>2.88</v>
      </c>
      <c r="L2311" s="635">
        <f>'Employee Salary Payroll Tax '!H2313</f>
        <v>0</v>
      </c>
      <c r="M2311" s="293">
        <f t="shared" si="288"/>
        <v>-2.94</v>
      </c>
      <c r="N2311" s="359">
        <f t="shared" si="286"/>
        <v>0</v>
      </c>
      <c r="O2311" s="331"/>
      <c r="P2311" s="61"/>
      <c r="Q2311" s="294"/>
      <c r="R2311" s="292"/>
      <c r="S2311" s="291"/>
    </row>
    <row r="2312" spans="1:19" ht="14.4">
      <c r="A2312" s="36">
        <f t="shared" si="289"/>
        <v>989</v>
      </c>
      <c r="B2312" s="526"/>
      <c r="C2312" s="36" t="str">
        <f>VLOOKUP('Employee Salary Payroll Tax '!B2314,'Employee Salary Payroll Tax '!$D$1:$E$7,2,FALSE)</f>
        <v>NonUnion</v>
      </c>
      <c r="D2312" s="61">
        <f t="shared" si="282"/>
        <v>2.98E-2</v>
      </c>
      <c r="E2312" s="351">
        <f>'Employee Salary Payroll Tax '!N2314</f>
        <v>76417.179999999993</v>
      </c>
      <c r="F2312" s="351">
        <f t="shared" si="283"/>
        <v>78694.411963999999</v>
      </c>
      <c r="G2312" s="352"/>
      <c r="H2312" s="351">
        <f t="shared" si="287"/>
        <v>50782.820000000007</v>
      </c>
      <c r="I2312" s="351">
        <f t="shared" si="284"/>
        <v>2277.231964000006</v>
      </c>
      <c r="J2312" s="351">
        <f t="shared" si="285"/>
        <v>141.18838176800037</v>
      </c>
      <c r="K2312" s="635">
        <f>SUM('Employee Salary Payroll Tax '!I2314:K2314)</f>
        <v>23305.22</v>
      </c>
      <c r="L2312" s="635">
        <f>'Employee Salary Payroll Tax '!H2314</f>
        <v>0</v>
      </c>
      <c r="M2312" s="293">
        <f t="shared" si="288"/>
        <v>53111.959999999992</v>
      </c>
      <c r="N2312" s="359">
        <f t="shared" si="286"/>
        <v>43.058724471436655</v>
      </c>
      <c r="O2312" s="331"/>
      <c r="P2312" s="61"/>
      <c r="Q2312" s="294"/>
      <c r="R2312" s="292"/>
      <c r="S2312" s="291"/>
    </row>
    <row r="2313" spans="1:19" ht="14.4">
      <c r="A2313" s="36">
        <f t="shared" si="289"/>
        <v>990</v>
      </c>
      <c r="B2313" s="526"/>
      <c r="C2313" s="36" t="str">
        <f>VLOOKUP('Employee Salary Payroll Tax '!B2315,'Employee Salary Payroll Tax '!$D$1:$E$7,2,FALSE)</f>
        <v>NonUnion</v>
      </c>
      <c r="D2313" s="61">
        <f t="shared" si="282"/>
        <v>2.98E-2</v>
      </c>
      <c r="E2313" s="351">
        <f>'Employee Salary Payroll Tax '!N2315</f>
        <v>47971.69</v>
      </c>
      <c r="F2313" s="351">
        <f t="shared" si="283"/>
        <v>49401.246362000005</v>
      </c>
      <c r="G2313" s="352"/>
      <c r="H2313" s="351">
        <f t="shared" si="287"/>
        <v>79228.31</v>
      </c>
      <c r="I2313" s="351">
        <f t="shared" si="284"/>
        <v>1429.556362000003</v>
      </c>
      <c r="J2313" s="351">
        <f t="shared" si="285"/>
        <v>88.632494444000187</v>
      </c>
      <c r="K2313" s="635">
        <f>SUM('Employee Salary Payroll Tax '!I2315:K2315)</f>
        <v>3744.8999999999996</v>
      </c>
      <c r="L2313" s="635">
        <f>'Employee Salary Payroll Tax '!H2315</f>
        <v>0</v>
      </c>
      <c r="M2313" s="293">
        <f t="shared" si="288"/>
        <v>44226.79</v>
      </c>
      <c r="N2313" s="359">
        <f t="shared" si="286"/>
        <v>6.9190772398557803</v>
      </c>
      <c r="O2313" s="331"/>
      <c r="P2313" s="61"/>
      <c r="Q2313" s="294"/>
      <c r="R2313" s="292"/>
      <c r="S2313" s="291"/>
    </row>
    <row r="2314" spans="1:19" ht="14.4">
      <c r="A2314" s="36">
        <f t="shared" si="289"/>
        <v>991</v>
      </c>
      <c r="B2314" s="526"/>
      <c r="C2314" s="36" t="str">
        <f>VLOOKUP('Employee Salary Payroll Tax '!B2316,'Employee Salary Payroll Tax '!$D$1:$E$7,2,FALSE)</f>
        <v>IBEW</v>
      </c>
      <c r="D2314" s="61">
        <f t="shared" si="282"/>
        <v>6.875E-3</v>
      </c>
      <c r="E2314" s="351">
        <f>'Employee Salary Payroll Tax '!N2316</f>
        <v>121856.07</v>
      </c>
      <c r="F2314" s="351">
        <f t="shared" si="283"/>
        <v>122693.83048125</v>
      </c>
      <c r="G2314" s="352"/>
      <c r="H2314" s="351">
        <f t="shared" si="287"/>
        <v>5343.929999999993</v>
      </c>
      <c r="I2314" s="351">
        <f t="shared" si="284"/>
        <v>837.76048124999215</v>
      </c>
      <c r="J2314" s="351">
        <f t="shared" si="285"/>
        <v>51.941149837499516</v>
      </c>
      <c r="K2314" s="635">
        <f>SUM('Employee Salary Payroll Tax '!I2316:K2316)</f>
        <v>103709.3</v>
      </c>
      <c r="L2314" s="635">
        <f>'Employee Salary Payroll Tax '!H2316</f>
        <v>0</v>
      </c>
      <c r="M2314" s="293">
        <f t="shared" si="288"/>
        <v>18146.770000000004</v>
      </c>
      <c r="N2314" s="359">
        <f t="shared" si="286"/>
        <v>44.206089124636812</v>
      </c>
      <c r="O2314" s="331"/>
      <c r="P2314" s="61"/>
      <c r="Q2314" s="294"/>
      <c r="R2314" s="292"/>
      <c r="S2314" s="291"/>
    </row>
    <row r="2315" spans="1:19" ht="14.4">
      <c r="A2315" s="36">
        <f t="shared" si="289"/>
        <v>992</v>
      </c>
      <c r="B2315" s="526"/>
      <c r="C2315" s="36" t="str">
        <f>VLOOKUP('Employee Salary Payroll Tax '!B2317,'Employee Salary Payroll Tax '!$D$1:$E$7,2,FALSE)</f>
        <v>NonUnion</v>
      </c>
      <c r="D2315" s="61">
        <f t="shared" si="282"/>
        <v>2.98E-2</v>
      </c>
      <c r="E2315" s="351">
        <f>'Employee Salary Payroll Tax '!N2317</f>
        <v>67473.039999999994</v>
      </c>
      <c r="F2315" s="351">
        <f t="shared" si="283"/>
        <v>69483.736592000001</v>
      </c>
      <c r="G2315" s="352"/>
      <c r="H2315" s="351">
        <f t="shared" si="287"/>
        <v>59726.960000000006</v>
      </c>
      <c r="I2315" s="351">
        <f t="shared" si="284"/>
        <v>2010.6965920000075</v>
      </c>
      <c r="J2315" s="351">
        <f t="shared" si="285"/>
        <v>124.66318870400046</v>
      </c>
      <c r="K2315" s="635">
        <f>SUM('Employee Salary Payroll Tax '!I2317:K2317)</f>
        <v>59410.36</v>
      </c>
      <c r="L2315" s="635">
        <f>'Employee Salary Payroll Tax '!H2317</f>
        <v>0</v>
      </c>
      <c r="M2315" s="293">
        <f t="shared" si="288"/>
        <v>8062.679999999993</v>
      </c>
      <c r="N2315" s="359">
        <f t="shared" si="286"/>
        <v>109.76658113437361</v>
      </c>
      <c r="O2315" s="331"/>
      <c r="P2315" s="61"/>
      <c r="Q2315" s="294"/>
      <c r="R2315" s="292"/>
      <c r="S2315" s="291"/>
    </row>
    <row r="2316" spans="1:19" ht="14.4">
      <c r="A2316" s="36">
        <f t="shared" si="289"/>
        <v>993</v>
      </c>
      <c r="B2316" s="526"/>
      <c r="C2316" s="36" t="str">
        <f>VLOOKUP('Employee Salary Payroll Tax '!B2318,'Employee Salary Payroll Tax '!$D$1:$E$7,2,FALSE)</f>
        <v>NonUnion</v>
      </c>
      <c r="D2316" s="61">
        <f t="shared" si="282"/>
        <v>2.98E-2</v>
      </c>
      <c r="E2316" s="351">
        <f>'Employee Salary Payroll Tax '!N2318</f>
        <v>91528.88</v>
      </c>
      <c r="F2316" s="351">
        <f t="shared" si="283"/>
        <v>94256.44062400001</v>
      </c>
      <c r="G2316" s="352"/>
      <c r="H2316" s="351">
        <f t="shared" si="287"/>
        <v>35671.119999999995</v>
      </c>
      <c r="I2316" s="351">
        <f t="shared" si="284"/>
        <v>2727.5606240000052</v>
      </c>
      <c r="J2316" s="351">
        <f t="shared" si="285"/>
        <v>169.10875868800031</v>
      </c>
      <c r="K2316" s="635">
        <f>SUM('Employee Salary Payroll Tax '!I2318:K2318)</f>
        <v>32708.94</v>
      </c>
      <c r="L2316" s="635">
        <f>'Employee Salary Payroll Tax '!H2318</f>
        <v>0</v>
      </c>
      <c r="M2316" s="293">
        <f t="shared" si="288"/>
        <v>58819.94</v>
      </c>
      <c r="N2316" s="359">
        <f t="shared" si="286"/>
        <v>60.43303754333985</v>
      </c>
      <c r="O2316" s="331"/>
      <c r="P2316" s="61"/>
      <c r="Q2316" s="294"/>
      <c r="R2316" s="292"/>
      <c r="S2316" s="291"/>
    </row>
    <row r="2317" spans="1:19" ht="14.4">
      <c r="A2317" s="36">
        <f t="shared" si="289"/>
        <v>994</v>
      </c>
      <c r="B2317" s="526"/>
      <c r="C2317" s="36" t="str">
        <f>VLOOKUP('Employee Salary Payroll Tax '!B2319,'Employee Salary Payroll Tax '!$D$1:$E$7,2,FALSE)</f>
        <v>NonUnion</v>
      </c>
      <c r="D2317" s="61">
        <f t="shared" si="282"/>
        <v>2.98E-2</v>
      </c>
      <c r="E2317" s="351">
        <f>'Employee Salary Payroll Tax '!N2319</f>
        <v>164696.66</v>
      </c>
      <c r="F2317" s="351">
        <f t="shared" si="283"/>
        <v>169604.62046800001</v>
      </c>
      <c r="G2317" s="352"/>
      <c r="H2317" s="351">
        <f t="shared" si="287"/>
        <v>0</v>
      </c>
      <c r="I2317" s="351">
        <f t="shared" si="284"/>
        <v>4907.9604680000048</v>
      </c>
      <c r="J2317" s="351">
        <f t="shared" si="285"/>
        <v>0</v>
      </c>
      <c r="K2317" s="635">
        <f>SUM('Employee Salary Payroll Tax '!I2319:K2319)</f>
        <v>119889.09</v>
      </c>
      <c r="L2317" s="635">
        <f>'Employee Salary Payroll Tax '!H2319</f>
        <v>0</v>
      </c>
      <c r="M2317" s="293">
        <f t="shared" si="288"/>
        <v>44807.570000000007</v>
      </c>
      <c r="N2317" s="359">
        <f t="shared" si="286"/>
        <v>0</v>
      </c>
      <c r="O2317" s="331"/>
      <c r="P2317" s="61"/>
      <c r="Q2317" s="294"/>
      <c r="R2317" s="292"/>
      <c r="S2317" s="291"/>
    </row>
    <row r="2318" spans="1:19" ht="14.4">
      <c r="A2318" s="36">
        <f t="shared" si="289"/>
        <v>995</v>
      </c>
      <c r="B2318" s="526"/>
      <c r="C2318" s="36" t="str">
        <f>VLOOKUP('Employee Salary Payroll Tax '!B2320,'Employee Salary Payroll Tax '!$D$1:$E$7,2,FALSE)</f>
        <v>IBEW</v>
      </c>
      <c r="D2318" s="61">
        <f t="shared" si="282"/>
        <v>6.875E-3</v>
      </c>
      <c r="E2318" s="351">
        <f>'Employee Salary Payroll Tax '!N2320</f>
        <v>111047.85</v>
      </c>
      <c r="F2318" s="351">
        <f t="shared" si="283"/>
        <v>111811.30396875</v>
      </c>
      <c r="G2318" s="352"/>
      <c r="H2318" s="351">
        <f t="shared" si="287"/>
        <v>16152.149999999994</v>
      </c>
      <c r="I2318" s="351">
        <f t="shared" si="284"/>
        <v>763.45396874999278</v>
      </c>
      <c r="J2318" s="351">
        <f t="shared" si="285"/>
        <v>47.334146062499549</v>
      </c>
      <c r="K2318" s="635">
        <f>SUM('Employee Salary Payroll Tax '!I2320:K2320)</f>
        <v>109147.86</v>
      </c>
      <c r="L2318" s="635">
        <f>'Employee Salary Payroll Tax '!H2320</f>
        <v>0</v>
      </c>
      <c r="M2318" s="293">
        <f t="shared" si="288"/>
        <v>1899.9900000000052</v>
      </c>
      <c r="N2318" s="359">
        <f t="shared" si="286"/>
        <v>46.524275324580607</v>
      </c>
      <c r="O2318" s="331"/>
      <c r="P2318" s="61"/>
      <c r="Q2318" s="294"/>
      <c r="R2318" s="292"/>
      <c r="S2318" s="291"/>
    </row>
    <row r="2319" spans="1:19" ht="14.4">
      <c r="A2319" s="36">
        <f t="shared" si="289"/>
        <v>996</v>
      </c>
      <c r="B2319" s="526"/>
      <c r="C2319" s="36" t="str">
        <f>VLOOKUP('Employee Salary Payroll Tax '!B2321,'Employee Salary Payroll Tax '!$D$1:$E$7,2,FALSE)</f>
        <v>IBEW</v>
      </c>
      <c r="D2319" s="61">
        <f t="shared" si="282"/>
        <v>6.875E-3</v>
      </c>
      <c r="E2319" s="351">
        <f>'Employee Salary Payroll Tax '!N2321</f>
        <v>43835.53</v>
      </c>
      <c r="F2319" s="351">
        <f t="shared" si="283"/>
        <v>44136.899268749999</v>
      </c>
      <c r="G2319" s="352"/>
      <c r="H2319" s="351">
        <f t="shared" si="287"/>
        <v>83364.47</v>
      </c>
      <c r="I2319" s="351">
        <f t="shared" si="284"/>
        <v>301.36926875000063</v>
      </c>
      <c r="J2319" s="351">
        <f t="shared" si="285"/>
        <v>18.684894662500039</v>
      </c>
      <c r="K2319" s="635">
        <f>SUM('Employee Salary Payroll Tax '!I2321:K2321)</f>
        <v>8695.0299999999988</v>
      </c>
      <c r="L2319" s="635">
        <f>'Employee Salary Payroll Tax '!H2321</f>
        <v>0</v>
      </c>
      <c r="M2319" s="293">
        <f t="shared" si="288"/>
        <v>35140.5</v>
      </c>
      <c r="N2319" s="359">
        <f t="shared" si="286"/>
        <v>3.7062565374154581</v>
      </c>
      <c r="O2319" s="331"/>
      <c r="P2319" s="61"/>
      <c r="Q2319" s="294"/>
      <c r="R2319" s="292"/>
      <c r="S2319" s="291"/>
    </row>
    <row r="2320" spans="1:19" ht="14.4">
      <c r="A2320" s="36">
        <f t="shared" si="289"/>
        <v>997</v>
      </c>
      <c r="B2320" s="526"/>
      <c r="C2320" s="36" t="str">
        <f>VLOOKUP('Employee Salary Payroll Tax '!B2322,'Employee Salary Payroll Tax '!$D$1:$E$7,2,FALSE)</f>
        <v>IBEW</v>
      </c>
      <c r="D2320" s="61">
        <f t="shared" si="282"/>
        <v>6.875E-3</v>
      </c>
      <c r="E2320" s="351">
        <f>'Employee Salary Payroll Tax '!N2322</f>
        <v>14667.81</v>
      </c>
      <c r="F2320" s="351">
        <f t="shared" si="283"/>
        <v>14768.651193749998</v>
      </c>
      <c r="G2320" s="352"/>
      <c r="H2320" s="351">
        <f t="shared" si="287"/>
        <v>112532.19</v>
      </c>
      <c r="I2320" s="351">
        <f t="shared" si="284"/>
        <v>100.84119374999864</v>
      </c>
      <c r="J2320" s="351">
        <f t="shared" si="285"/>
        <v>6.2521540124999158</v>
      </c>
      <c r="K2320" s="635">
        <f>SUM('Employee Salary Payroll Tax '!I2322:K2322)</f>
        <v>6521.84</v>
      </c>
      <c r="L2320" s="635">
        <f>'Employee Salary Payroll Tax '!H2322</f>
        <v>0</v>
      </c>
      <c r="M2320" s="293">
        <f t="shared" si="288"/>
        <v>8145.9699999999993</v>
      </c>
      <c r="N2320" s="359">
        <f t="shared" si="286"/>
        <v>2.7799342998104364</v>
      </c>
      <c r="O2320" s="331"/>
      <c r="P2320" s="61"/>
      <c r="Q2320" s="294"/>
      <c r="R2320" s="292"/>
      <c r="S2320" s="291"/>
    </row>
    <row r="2321" spans="1:19" ht="14.4">
      <c r="A2321" s="36">
        <f t="shared" si="289"/>
        <v>998</v>
      </c>
      <c r="B2321" s="526"/>
      <c r="C2321" s="36" t="str">
        <f>VLOOKUP('Employee Salary Payroll Tax '!B2323,'Employee Salary Payroll Tax '!$D$1:$E$7,2,FALSE)</f>
        <v>NonUnion</v>
      </c>
      <c r="D2321" s="61">
        <f t="shared" ref="D2321:D2384" si="290">VLOOKUP(C2321,C$9:D$12,2)</f>
        <v>2.98E-2</v>
      </c>
      <c r="E2321" s="351">
        <f>'Employee Salary Payroll Tax '!N2323</f>
        <v>71575.490000000005</v>
      </c>
      <c r="F2321" s="351">
        <f t="shared" ref="F2321:F2384" si="291">E2321*(1+D2321)</f>
        <v>73708.439602000013</v>
      </c>
      <c r="G2321" s="352"/>
      <c r="H2321" s="351">
        <f t="shared" si="287"/>
        <v>55624.509999999995</v>
      </c>
      <c r="I2321" s="351">
        <f t="shared" ref="I2321:I2384" si="292">F2321-E2321</f>
        <v>2132.9496020000079</v>
      </c>
      <c r="J2321" s="351">
        <f t="shared" ref="J2321:J2384" si="293">IF(H2321&gt;I2321,I2321*$J$12,H2321*$J$12)</f>
        <v>132.24287532400049</v>
      </c>
      <c r="K2321" s="635">
        <f>SUM('Employee Salary Payroll Tax '!I2323:K2323)</f>
        <v>2087.13</v>
      </c>
      <c r="L2321" s="635">
        <f>'Employee Salary Payroll Tax '!H2323</f>
        <v>0</v>
      </c>
      <c r="M2321" s="293">
        <f t="shared" si="288"/>
        <v>69488.36</v>
      </c>
      <c r="N2321" s="359">
        <f t="shared" ref="N2321:N2384" si="294">J2321*K2321/(SUM(K2321:M2321)+0.000001)</f>
        <v>3.8561813879461391</v>
      </c>
      <c r="O2321" s="331"/>
      <c r="P2321" s="61"/>
      <c r="Q2321" s="294"/>
      <c r="R2321" s="292"/>
      <c r="S2321" s="291"/>
    </row>
    <row r="2322" spans="1:19" ht="14.4">
      <c r="A2322" s="36">
        <f t="shared" si="289"/>
        <v>999</v>
      </c>
      <c r="B2322" s="526"/>
      <c r="C2322" s="36" t="str">
        <f>VLOOKUP('Employee Salary Payroll Tax '!B2324,'Employee Salary Payroll Tax '!$D$1:$E$7,2,FALSE)</f>
        <v>NonUnion</v>
      </c>
      <c r="D2322" s="61">
        <f t="shared" si="290"/>
        <v>2.98E-2</v>
      </c>
      <c r="E2322" s="351">
        <f>'Employee Salary Payroll Tax '!N2324</f>
        <v>72042.7</v>
      </c>
      <c r="F2322" s="351">
        <f t="shared" si="291"/>
        <v>74189.572459999996</v>
      </c>
      <c r="G2322" s="352"/>
      <c r="H2322" s="351">
        <f t="shared" ref="H2322:H2385" si="295">IF(E2322&gt;$H$12,0,$H$12-E2322)</f>
        <v>55157.3</v>
      </c>
      <c r="I2322" s="351">
        <f t="shared" si="292"/>
        <v>2146.8724599999987</v>
      </c>
      <c r="J2322" s="351">
        <f t="shared" si="293"/>
        <v>133.10609251999992</v>
      </c>
      <c r="K2322" s="635">
        <f>SUM('Employee Salary Payroll Tax '!I2324:K2324)</f>
        <v>6455.35</v>
      </c>
      <c r="L2322" s="635">
        <f>'Employee Salary Payroll Tax '!H2324</f>
        <v>668.18</v>
      </c>
      <c r="M2322" s="293">
        <f t="shared" ref="M2322:M2385" si="296">E2322-K2322-L2322</f>
        <v>64919.169999999991</v>
      </c>
      <c r="N2322" s="359">
        <f t="shared" si="294"/>
        <v>11.926904659834442</v>
      </c>
      <c r="O2322" s="331"/>
      <c r="P2322" s="61"/>
      <c r="Q2322" s="294"/>
      <c r="R2322" s="292"/>
      <c r="S2322" s="291"/>
    </row>
    <row r="2323" spans="1:19" ht="14.4">
      <c r="A2323" s="36">
        <f t="shared" si="289"/>
        <v>1000</v>
      </c>
      <c r="B2323" s="526"/>
      <c r="C2323" s="36" t="str">
        <f>VLOOKUP('Employee Salary Payroll Tax '!B2325,'Employee Salary Payroll Tax '!$D$1:$E$7,2,FALSE)</f>
        <v>NonUnion</v>
      </c>
      <c r="D2323" s="61">
        <f t="shared" si="290"/>
        <v>2.98E-2</v>
      </c>
      <c r="E2323" s="351">
        <f>'Employee Salary Payroll Tax '!N2325</f>
        <v>89131.76</v>
      </c>
      <c r="F2323" s="351">
        <f t="shared" si="291"/>
        <v>91787.886448000005</v>
      </c>
      <c r="G2323" s="352"/>
      <c r="H2323" s="351">
        <f t="shared" si="295"/>
        <v>38068.240000000005</v>
      </c>
      <c r="I2323" s="351">
        <f t="shared" si="292"/>
        <v>2656.12644800001</v>
      </c>
      <c r="J2323" s="351">
        <f t="shared" si="293"/>
        <v>164.67983977600062</v>
      </c>
      <c r="K2323" s="635">
        <f>SUM('Employee Salary Payroll Tax '!I2325:K2325)</f>
        <v>89131.76</v>
      </c>
      <c r="L2323" s="635">
        <f>'Employee Salary Payroll Tax '!H2325</f>
        <v>0</v>
      </c>
      <c r="M2323" s="293">
        <f t="shared" si="296"/>
        <v>0</v>
      </c>
      <c r="N2323" s="359">
        <f t="shared" si="294"/>
        <v>164.67983977415304</v>
      </c>
      <c r="O2323" s="331"/>
      <c r="P2323" s="61"/>
      <c r="Q2323" s="294"/>
      <c r="R2323" s="292"/>
      <c r="S2323" s="291"/>
    </row>
    <row r="2324" spans="1:19" ht="14.4">
      <c r="A2324" s="36">
        <f t="shared" si="289"/>
        <v>1001</v>
      </c>
      <c r="B2324" s="526"/>
      <c r="C2324" s="36" t="str">
        <f>VLOOKUP('Employee Salary Payroll Tax '!B2326,'Employee Salary Payroll Tax '!$D$1:$E$7,2,FALSE)</f>
        <v>IBEW</v>
      </c>
      <c r="D2324" s="61">
        <f t="shared" si="290"/>
        <v>6.875E-3</v>
      </c>
      <c r="E2324" s="351">
        <f>'Employee Salary Payroll Tax '!N2326</f>
        <v>49899.82</v>
      </c>
      <c r="F2324" s="351">
        <f t="shared" si="291"/>
        <v>50242.881262499999</v>
      </c>
      <c r="G2324" s="352"/>
      <c r="H2324" s="351">
        <f t="shared" si="295"/>
        <v>77300.179999999993</v>
      </c>
      <c r="I2324" s="351">
        <f t="shared" si="292"/>
        <v>343.06126249999943</v>
      </c>
      <c r="J2324" s="351">
        <f t="shared" si="293"/>
        <v>21.269798274999964</v>
      </c>
      <c r="K2324" s="635">
        <f>SUM('Employee Salary Payroll Tax '!I2326:K2326)</f>
        <v>45302</v>
      </c>
      <c r="L2324" s="635">
        <f>'Employee Salary Payroll Tax '!H2326</f>
        <v>686.39</v>
      </c>
      <c r="M2324" s="293">
        <f t="shared" si="296"/>
        <v>3911.43</v>
      </c>
      <c r="N2324" s="359">
        <f t="shared" si="294"/>
        <v>19.309977499612991</v>
      </c>
      <c r="O2324" s="331"/>
      <c r="P2324" s="61"/>
      <c r="Q2324" s="294"/>
      <c r="R2324" s="292"/>
      <c r="S2324" s="291"/>
    </row>
    <row r="2325" spans="1:19" ht="14.4">
      <c r="A2325" s="36">
        <f t="shared" si="289"/>
        <v>1002</v>
      </c>
      <c r="B2325" s="526"/>
      <c r="C2325" s="36" t="str">
        <f>VLOOKUP('Employee Salary Payroll Tax '!B2327,'Employee Salary Payroll Tax '!$D$1:$E$7,2,FALSE)</f>
        <v>NonUnion</v>
      </c>
      <c r="D2325" s="61">
        <f t="shared" si="290"/>
        <v>2.98E-2</v>
      </c>
      <c r="E2325" s="351">
        <f>'Employee Salary Payroll Tax '!N2327</f>
        <v>100577.67</v>
      </c>
      <c r="F2325" s="351">
        <f t="shared" si="291"/>
        <v>103574.88456600001</v>
      </c>
      <c r="G2325" s="352"/>
      <c r="H2325" s="351">
        <f t="shared" si="295"/>
        <v>26622.33</v>
      </c>
      <c r="I2325" s="351">
        <f t="shared" si="292"/>
        <v>2997.2145660000097</v>
      </c>
      <c r="J2325" s="351">
        <f t="shared" si="293"/>
        <v>185.82730309200059</v>
      </c>
      <c r="K2325" s="635">
        <f>SUM('Employee Salary Payroll Tax '!I2327:K2327)</f>
        <v>10461.129999999999</v>
      </c>
      <c r="L2325" s="635">
        <f>'Employee Salary Payroll Tax '!H2327</f>
        <v>0</v>
      </c>
      <c r="M2325" s="293">
        <f t="shared" si="296"/>
        <v>90116.54</v>
      </c>
      <c r="N2325" s="359">
        <f t="shared" si="294"/>
        <v>19.327983787807892</v>
      </c>
      <c r="O2325" s="331"/>
      <c r="P2325" s="61"/>
      <c r="Q2325" s="294"/>
      <c r="R2325" s="292"/>
      <c r="S2325" s="291"/>
    </row>
    <row r="2326" spans="1:19" ht="14.4">
      <c r="A2326" s="36">
        <f t="shared" si="289"/>
        <v>1003</v>
      </c>
      <c r="B2326" s="526"/>
      <c r="C2326" s="36" t="str">
        <f>VLOOKUP('Employee Salary Payroll Tax '!B2328,'Employee Salary Payroll Tax '!$D$1:$E$7,2,FALSE)</f>
        <v>NonUnion</v>
      </c>
      <c r="D2326" s="61">
        <f t="shared" si="290"/>
        <v>2.98E-2</v>
      </c>
      <c r="E2326" s="351">
        <f>'Employee Salary Payroll Tax '!N2328</f>
        <v>77267.839999999997</v>
      </c>
      <c r="F2326" s="351">
        <f t="shared" si="291"/>
        <v>79570.421631999998</v>
      </c>
      <c r="G2326" s="352"/>
      <c r="H2326" s="351">
        <f t="shared" si="295"/>
        <v>49932.160000000003</v>
      </c>
      <c r="I2326" s="351">
        <f t="shared" si="292"/>
        <v>2302.5816320000013</v>
      </c>
      <c r="J2326" s="351">
        <f t="shared" si="293"/>
        <v>142.76006118400008</v>
      </c>
      <c r="K2326" s="635">
        <f>SUM('Employee Salary Payroll Tax '!I2328:K2328)</f>
        <v>1.24</v>
      </c>
      <c r="L2326" s="635">
        <f>'Employee Salary Payroll Tax '!H2328</f>
        <v>0</v>
      </c>
      <c r="M2326" s="293">
        <f t="shared" si="296"/>
        <v>77266.599999999991</v>
      </c>
      <c r="N2326" s="359">
        <f t="shared" si="294"/>
        <v>2.291023999970351E-3</v>
      </c>
      <c r="O2326" s="331"/>
      <c r="P2326" s="61"/>
      <c r="Q2326" s="294"/>
      <c r="R2326" s="292"/>
      <c r="S2326" s="291"/>
    </row>
    <row r="2327" spans="1:19" ht="14.4">
      <c r="A2327" s="36">
        <f t="shared" si="289"/>
        <v>1004</v>
      </c>
      <c r="B2327" s="526"/>
      <c r="C2327" s="36" t="str">
        <f>VLOOKUP('Employee Salary Payroll Tax '!B2329,'Employee Salary Payroll Tax '!$D$1:$E$7,2,FALSE)</f>
        <v>IBEW</v>
      </c>
      <c r="D2327" s="61">
        <f t="shared" si="290"/>
        <v>6.875E-3</v>
      </c>
      <c r="E2327" s="351">
        <f>'Employee Salary Payroll Tax '!N2329</f>
        <v>54808.74</v>
      </c>
      <c r="F2327" s="351">
        <f t="shared" si="291"/>
        <v>55185.550087499993</v>
      </c>
      <c r="G2327" s="352"/>
      <c r="H2327" s="351">
        <f t="shared" si="295"/>
        <v>72391.260000000009</v>
      </c>
      <c r="I2327" s="351">
        <f t="shared" si="292"/>
        <v>376.81008749999455</v>
      </c>
      <c r="J2327" s="351">
        <f t="shared" si="293"/>
        <v>23.362225424999661</v>
      </c>
      <c r="K2327" s="635">
        <f>SUM('Employee Salary Payroll Tax '!I2329:K2329)</f>
        <v>1800.72</v>
      </c>
      <c r="L2327" s="635">
        <f>'Employee Salary Payroll Tax '!H2329</f>
        <v>0</v>
      </c>
      <c r="M2327" s="293">
        <f t="shared" si="296"/>
        <v>53008.02</v>
      </c>
      <c r="N2327" s="359">
        <f t="shared" si="294"/>
        <v>0.76755689998598464</v>
      </c>
      <c r="O2327" s="331"/>
      <c r="P2327" s="61"/>
      <c r="Q2327" s="294"/>
      <c r="R2327" s="292"/>
      <c r="S2327" s="291"/>
    </row>
    <row r="2328" spans="1:19" ht="14.4">
      <c r="A2328" s="36">
        <f t="shared" si="289"/>
        <v>1005</v>
      </c>
      <c r="B2328" s="526"/>
      <c r="C2328" s="36" t="str">
        <f>VLOOKUP('Employee Salary Payroll Tax '!B2330,'Employee Salary Payroll Tax '!$D$1:$E$7,2,FALSE)</f>
        <v>NonUnion</v>
      </c>
      <c r="D2328" s="61">
        <f t="shared" si="290"/>
        <v>2.98E-2</v>
      </c>
      <c r="E2328" s="351">
        <f>'Employee Salary Payroll Tax '!N2330</f>
        <v>103524.48</v>
      </c>
      <c r="F2328" s="351">
        <f t="shared" si="291"/>
        <v>106609.509504</v>
      </c>
      <c r="G2328" s="352"/>
      <c r="H2328" s="351">
        <f t="shared" si="295"/>
        <v>23675.520000000004</v>
      </c>
      <c r="I2328" s="351">
        <f t="shared" si="292"/>
        <v>3085.0295040000055</v>
      </c>
      <c r="J2328" s="351">
        <f t="shared" si="293"/>
        <v>191.27182924800033</v>
      </c>
      <c r="K2328" s="635">
        <f>SUM('Employee Salary Payroll Tax '!I2330:K2330)</f>
        <v>39802.080000000002</v>
      </c>
      <c r="L2328" s="635">
        <f>'Employee Salary Payroll Tax '!H2330</f>
        <v>0</v>
      </c>
      <c r="M2328" s="293">
        <f t="shared" si="296"/>
        <v>63722.399999999994</v>
      </c>
      <c r="N2328" s="359">
        <f t="shared" si="294"/>
        <v>73.53832300728979</v>
      </c>
      <c r="O2328" s="331"/>
      <c r="P2328" s="61"/>
      <c r="Q2328" s="294"/>
      <c r="R2328" s="292"/>
      <c r="S2328" s="291"/>
    </row>
    <row r="2329" spans="1:19" ht="14.4">
      <c r="A2329" s="36">
        <f t="shared" si="289"/>
        <v>1006</v>
      </c>
      <c r="B2329" s="526"/>
      <c r="C2329" s="36" t="str">
        <f>VLOOKUP('Employee Salary Payroll Tax '!B2331,'Employee Salary Payroll Tax '!$D$1:$E$7,2,FALSE)</f>
        <v>IBEW</v>
      </c>
      <c r="D2329" s="61">
        <f t="shared" si="290"/>
        <v>6.875E-3</v>
      </c>
      <c r="E2329" s="351">
        <f>'Employee Salary Payroll Tax '!N2331</f>
        <v>145092.51999999999</v>
      </c>
      <c r="F2329" s="351">
        <f t="shared" si="291"/>
        <v>146090.03107499998</v>
      </c>
      <c r="G2329" s="352"/>
      <c r="H2329" s="351">
        <f t="shared" si="295"/>
        <v>0</v>
      </c>
      <c r="I2329" s="351">
        <f t="shared" si="292"/>
        <v>997.51107499998761</v>
      </c>
      <c r="J2329" s="351">
        <f t="shared" si="293"/>
        <v>0</v>
      </c>
      <c r="K2329" s="635">
        <f>SUM('Employee Salary Payroll Tax '!I2331:K2331)</f>
        <v>132709.07</v>
      </c>
      <c r="L2329" s="635">
        <f>'Employee Salary Payroll Tax '!H2331</f>
        <v>0</v>
      </c>
      <c r="M2329" s="293">
        <f t="shared" si="296"/>
        <v>12383.449999999983</v>
      </c>
      <c r="N2329" s="359">
        <f t="shared" si="294"/>
        <v>0</v>
      </c>
      <c r="O2329" s="331"/>
      <c r="P2329" s="61"/>
      <c r="Q2329" s="294"/>
      <c r="R2329" s="292"/>
      <c r="S2329" s="291"/>
    </row>
    <row r="2330" spans="1:19" ht="14.4">
      <c r="A2330" s="36">
        <f t="shared" si="289"/>
        <v>1007</v>
      </c>
      <c r="B2330" s="526"/>
      <c r="C2330" s="36" t="str">
        <f>VLOOKUP('Employee Salary Payroll Tax '!B2332,'Employee Salary Payroll Tax '!$D$1:$E$7,2,FALSE)</f>
        <v>IBEW</v>
      </c>
      <c r="D2330" s="61">
        <f t="shared" si="290"/>
        <v>6.875E-3</v>
      </c>
      <c r="E2330" s="351">
        <f>'Employee Salary Payroll Tax '!N2332</f>
        <v>176213.33</v>
      </c>
      <c r="F2330" s="351">
        <f t="shared" si="291"/>
        <v>177424.79664374999</v>
      </c>
      <c r="G2330" s="352"/>
      <c r="H2330" s="351">
        <f t="shared" si="295"/>
        <v>0</v>
      </c>
      <c r="I2330" s="351">
        <f t="shared" si="292"/>
        <v>1211.4666437499982</v>
      </c>
      <c r="J2330" s="351">
        <f t="shared" si="293"/>
        <v>0</v>
      </c>
      <c r="K2330" s="635">
        <f>SUM('Employee Salary Payroll Tax '!I2332:K2332)</f>
        <v>145115.11000000002</v>
      </c>
      <c r="L2330" s="635">
        <f>'Employee Salary Payroll Tax '!H2332</f>
        <v>0</v>
      </c>
      <c r="M2330" s="293">
        <f t="shared" si="296"/>
        <v>31098.219999999972</v>
      </c>
      <c r="N2330" s="359">
        <f t="shared" si="294"/>
        <v>0</v>
      </c>
      <c r="O2330" s="331"/>
      <c r="P2330" s="61"/>
      <c r="Q2330" s="294"/>
      <c r="R2330" s="292"/>
      <c r="S2330" s="291"/>
    </row>
    <row r="2331" spans="1:19" ht="14.4">
      <c r="A2331" s="36">
        <f t="shared" si="289"/>
        <v>1008</v>
      </c>
      <c r="B2331" s="526"/>
      <c r="C2331" s="36" t="str">
        <f>VLOOKUP('Employee Salary Payroll Tax '!B2333,'Employee Salary Payroll Tax '!$D$1:$E$7,2,FALSE)</f>
        <v>NonUnion</v>
      </c>
      <c r="D2331" s="61">
        <f t="shared" si="290"/>
        <v>2.98E-2</v>
      </c>
      <c r="E2331" s="351">
        <f>'Employee Salary Payroll Tax '!N2333</f>
        <v>99102.22</v>
      </c>
      <c r="F2331" s="351">
        <f t="shared" si="291"/>
        <v>102055.46615600001</v>
      </c>
      <c r="G2331" s="352"/>
      <c r="H2331" s="351">
        <f t="shared" si="295"/>
        <v>28097.78</v>
      </c>
      <c r="I2331" s="351">
        <f t="shared" si="292"/>
        <v>2953.2461560000083</v>
      </c>
      <c r="J2331" s="351">
        <f t="shared" si="293"/>
        <v>183.1012616720005</v>
      </c>
      <c r="K2331" s="635">
        <f>SUM('Employee Salary Payroll Tax '!I2333:K2333)</f>
        <v>99102.22</v>
      </c>
      <c r="L2331" s="635">
        <f>'Employee Salary Payroll Tax '!H2333</f>
        <v>0</v>
      </c>
      <c r="M2331" s="293">
        <f t="shared" si="296"/>
        <v>0</v>
      </c>
      <c r="N2331" s="359">
        <f t="shared" si="294"/>
        <v>183.10126167015292</v>
      </c>
      <c r="O2331" s="331"/>
      <c r="P2331" s="61"/>
      <c r="Q2331" s="294"/>
      <c r="R2331" s="292"/>
      <c r="S2331" s="291"/>
    </row>
    <row r="2332" spans="1:19" ht="14.4">
      <c r="A2332" s="36">
        <f t="shared" si="289"/>
        <v>1009</v>
      </c>
      <c r="B2332" s="526"/>
      <c r="C2332" s="36" t="str">
        <f>VLOOKUP('Employee Salary Payroll Tax '!B2334,'Employee Salary Payroll Tax '!$D$1:$E$7,2,FALSE)</f>
        <v>IBEW</v>
      </c>
      <c r="D2332" s="61">
        <f t="shared" si="290"/>
        <v>6.875E-3</v>
      </c>
      <c r="E2332" s="351">
        <f>'Employee Salary Payroll Tax '!N2334</f>
        <v>149124.85999999999</v>
      </c>
      <c r="F2332" s="351">
        <f t="shared" si="291"/>
        <v>150150.09341249999</v>
      </c>
      <c r="G2332" s="352"/>
      <c r="H2332" s="351">
        <f t="shared" si="295"/>
        <v>0</v>
      </c>
      <c r="I2332" s="351">
        <f t="shared" si="292"/>
        <v>1025.2334125000052</v>
      </c>
      <c r="J2332" s="351">
        <f t="shared" si="293"/>
        <v>0</v>
      </c>
      <c r="K2332" s="635">
        <f>SUM('Employee Salary Payroll Tax '!I2334:K2334)</f>
        <v>146344.89000000001</v>
      </c>
      <c r="L2332" s="635">
        <f>'Employee Salary Payroll Tax '!H2334</f>
        <v>0</v>
      </c>
      <c r="M2332" s="293">
        <f t="shared" si="296"/>
        <v>2779.9699999999721</v>
      </c>
      <c r="N2332" s="359">
        <f t="shared" si="294"/>
        <v>0</v>
      </c>
      <c r="O2332" s="331"/>
      <c r="P2332" s="61"/>
      <c r="Q2332" s="294"/>
      <c r="R2332" s="292"/>
      <c r="S2332" s="291"/>
    </row>
    <row r="2333" spans="1:19" ht="14.4">
      <c r="A2333" s="36">
        <f t="shared" si="289"/>
        <v>1010</v>
      </c>
      <c r="B2333" s="526"/>
      <c r="C2333" s="36" t="str">
        <f>VLOOKUP('Employee Salary Payroll Tax '!B2335,'Employee Salary Payroll Tax '!$D$1:$E$7,2,FALSE)</f>
        <v>NonUnion</v>
      </c>
      <c r="D2333" s="61">
        <f t="shared" si="290"/>
        <v>2.98E-2</v>
      </c>
      <c r="E2333" s="351">
        <f>'Employee Salary Payroll Tax '!N2335</f>
        <v>58155.55</v>
      </c>
      <c r="F2333" s="351">
        <f t="shared" si="291"/>
        <v>59888.585390000007</v>
      </c>
      <c r="G2333" s="352"/>
      <c r="H2333" s="351">
        <f t="shared" si="295"/>
        <v>69044.45</v>
      </c>
      <c r="I2333" s="351">
        <f t="shared" si="292"/>
        <v>1733.0353900000046</v>
      </c>
      <c r="J2333" s="351">
        <f t="shared" si="293"/>
        <v>107.44819418000029</v>
      </c>
      <c r="K2333" s="635">
        <f>SUM('Employee Salary Payroll Tax '!I2335:K2335)</f>
        <v>-708.03</v>
      </c>
      <c r="L2333" s="635">
        <f>'Employee Salary Payroll Tax '!H2335</f>
        <v>0</v>
      </c>
      <c r="M2333" s="293">
        <f t="shared" si="296"/>
        <v>58863.58</v>
      </c>
      <c r="N2333" s="359">
        <f t="shared" si="294"/>
        <v>-1.3081562279775092</v>
      </c>
      <c r="O2333" s="331"/>
      <c r="P2333" s="61"/>
      <c r="Q2333" s="294"/>
      <c r="R2333" s="292"/>
      <c r="S2333" s="291"/>
    </row>
    <row r="2334" spans="1:19" ht="14.4">
      <c r="A2334" s="36">
        <f t="shared" si="289"/>
        <v>1011</v>
      </c>
      <c r="B2334" s="526"/>
      <c r="C2334" s="36" t="str">
        <f>VLOOKUP('Employee Salary Payroll Tax '!B2336,'Employee Salary Payroll Tax '!$D$1:$E$7,2,FALSE)</f>
        <v>NonUnion</v>
      </c>
      <c r="D2334" s="61">
        <f t="shared" si="290"/>
        <v>2.98E-2</v>
      </c>
      <c r="E2334" s="351">
        <f>'Employee Salary Payroll Tax '!N2336</f>
        <v>96789.15</v>
      </c>
      <c r="F2334" s="351">
        <f t="shared" si="291"/>
        <v>99673.466669999994</v>
      </c>
      <c r="G2334" s="352"/>
      <c r="H2334" s="351">
        <f t="shared" si="295"/>
        <v>30410.850000000006</v>
      </c>
      <c r="I2334" s="351">
        <f t="shared" si="292"/>
        <v>2884.3166700000002</v>
      </c>
      <c r="J2334" s="351">
        <f t="shared" si="293"/>
        <v>178.82763354000002</v>
      </c>
      <c r="K2334" s="635">
        <f>SUM('Employee Salary Payroll Tax '!I2336:K2336)</f>
        <v>11671.58</v>
      </c>
      <c r="L2334" s="635">
        <f>'Employee Salary Payroll Tax '!H2336</f>
        <v>0</v>
      </c>
      <c r="M2334" s="293">
        <f t="shared" si="296"/>
        <v>85117.569999999992</v>
      </c>
      <c r="N2334" s="359">
        <f t="shared" si="294"/>
        <v>21.564411207777209</v>
      </c>
      <c r="O2334" s="331"/>
      <c r="P2334" s="61"/>
      <c r="Q2334" s="294"/>
      <c r="R2334" s="292"/>
      <c r="S2334" s="291"/>
    </row>
    <row r="2335" spans="1:19" ht="14.4">
      <c r="A2335" s="36">
        <f t="shared" si="289"/>
        <v>1012</v>
      </c>
      <c r="B2335" s="526"/>
      <c r="C2335" s="36" t="str">
        <f>VLOOKUP('Employee Salary Payroll Tax '!B2337,'Employee Salary Payroll Tax '!$D$1:$E$7,2,FALSE)</f>
        <v>UA</v>
      </c>
      <c r="D2335" s="61">
        <f t="shared" si="290"/>
        <v>0.03</v>
      </c>
      <c r="E2335" s="351">
        <f>'Employee Salary Payroll Tax '!N2337</f>
        <v>74597.990000000005</v>
      </c>
      <c r="F2335" s="351">
        <f t="shared" si="291"/>
        <v>76835.929700000008</v>
      </c>
      <c r="G2335" s="352"/>
      <c r="H2335" s="351">
        <f t="shared" si="295"/>
        <v>52602.009999999995</v>
      </c>
      <c r="I2335" s="351">
        <f t="shared" si="292"/>
        <v>2237.9397000000026</v>
      </c>
      <c r="J2335" s="351">
        <f t="shared" si="293"/>
        <v>138.75226140000015</v>
      </c>
      <c r="K2335" s="635">
        <f>SUM('Employee Salary Payroll Tax '!I2337:K2337)</f>
        <v>57262.7</v>
      </c>
      <c r="L2335" s="635">
        <f>'Employee Salary Payroll Tax '!H2337</f>
        <v>357.66</v>
      </c>
      <c r="M2335" s="293">
        <f t="shared" si="296"/>
        <v>16977.630000000008</v>
      </c>
      <c r="N2335" s="359">
        <f t="shared" si="294"/>
        <v>106.50862199857234</v>
      </c>
      <c r="O2335" s="331"/>
      <c r="P2335" s="61"/>
      <c r="Q2335" s="294"/>
      <c r="R2335" s="292"/>
      <c r="S2335" s="291"/>
    </row>
    <row r="2336" spans="1:19" ht="14.4">
      <c r="A2336" s="36">
        <f t="shared" si="289"/>
        <v>1013</v>
      </c>
      <c r="B2336" s="526"/>
      <c r="C2336" s="36" t="str">
        <f>VLOOKUP('Employee Salary Payroll Tax '!B2338,'Employee Salary Payroll Tax '!$D$1:$E$7,2,FALSE)</f>
        <v>NonUnion</v>
      </c>
      <c r="D2336" s="61">
        <f t="shared" si="290"/>
        <v>2.98E-2</v>
      </c>
      <c r="E2336" s="351">
        <f>'Employee Salary Payroll Tax '!N2338</f>
        <v>101819.55</v>
      </c>
      <c r="F2336" s="351">
        <f t="shared" si="291"/>
        <v>104853.77259000001</v>
      </c>
      <c r="G2336" s="352"/>
      <c r="H2336" s="351">
        <f t="shared" si="295"/>
        <v>25380.449999999997</v>
      </c>
      <c r="I2336" s="351">
        <f t="shared" si="292"/>
        <v>3034.2225900000049</v>
      </c>
      <c r="J2336" s="351">
        <f t="shared" si="293"/>
        <v>188.1218005800003</v>
      </c>
      <c r="K2336" s="635">
        <f>SUM('Employee Salary Payroll Tax '!I2338:K2338)</f>
        <v>84504.59</v>
      </c>
      <c r="L2336" s="635">
        <f>'Employee Salary Payroll Tax '!H2338</f>
        <v>0</v>
      </c>
      <c r="M2336" s="293">
        <f t="shared" si="296"/>
        <v>17314.960000000006</v>
      </c>
      <c r="N2336" s="359">
        <f t="shared" si="294"/>
        <v>156.13068048246686</v>
      </c>
      <c r="O2336" s="331"/>
      <c r="P2336" s="61"/>
      <c r="Q2336" s="294"/>
      <c r="R2336" s="292"/>
      <c r="S2336" s="291"/>
    </row>
    <row r="2337" spans="1:19" ht="14.4">
      <c r="A2337" s="36">
        <f t="shared" si="289"/>
        <v>1014</v>
      </c>
      <c r="B2337" s="526"/>
      <c r="C2337" s="36" t="str">
        <f>VLOOKUP('Employee Salary Payroll Tax '!B2339,'Employee Salary Payroll Tax '!$D$1:$E$7,2,FALSE)</f>
        <v>IBEW</v>
      </c>
      <c r="D2337" s="61">
        <f t="shared" si="290"/>
        <v>6.875E-3</v>
      </c>
      <c r="E2337" s="351">
        <f>'Employee Salary Payroll Tax '!N2339</f>
        <v>4904.9399999999996</v>
      </c>
      <c r="F2337" s="351">
        <f t="shared" si="291"/>
        <v>4938.6614624999993</v>
      </c>
      <c r="G2337" s="352"/>
      <c r="H2337" s="351">
        <f t="shared" si="295"/>
        <v>122295.06</v>
      </c>
      <c r="I2337" s="351">
        <f t="shared" si="292"/>
        <v>33.721462499999689</v>
      </c>
      <c r="J2337" s="351">
        <f t="shared" si="293"/>
        <v>2.0907306749999806</v>
      </c>
      <c r="K2337" s="635">
        <f>SUM('Employee Salary Payroll Tax '!I2339:K2339)</f>
        <v>4904.9399999999996</v>
      </c>
      <c r="L2337" s="635">
        <f>'Employee Salary Payroll Tax '!H2339</f>
        <v>0</v>
      </c>
      <c r="M2337" s="293">
        <f t="shared" si="296"/>
        <v>0</v>
      </c>
      <c r="N2337" s="359">
        <f t="shared" si="294"/>
        <v>2.0907306745737304</v>
      </c>
      <c r="O2337" s="331"/>
      <c r="P2337" s="61"/>
      <c r="Q2337" s="294"/>
      <c r="R2337" s="292"/>
      <c r="S2337" s="291"/>
    </row>
    <row r="2338" spans="1:19" ht="14.4">
      <c r="A2338" s="36">
        <f t="shared" si="289"/>
        <v>1015</v>
      </c>
      <c r="B2338" s="526"/>
      <c r="C2338" s="36" t="str">
        <f>VLOOKUP('Employee Salary Payroll Tax '!B2340,'Employee Salary Payroll Tax '!$D$1:$E$7,2,FALSE)</f>
        <v>NonUnion</v>
      </c>
      <c r="D2338" s="61">
        <f t="shared" si="290"/>
        <v>2.98E-2</v>
      </c>
      <c r="E2338" s="351">
        <f>'Employee Salary Payroll Tax '!N2340</f>
        <v>44059.31</v>
      </c>
      <c r="F2338" s="351">
        <f t="shared" si="291"/>
        <v>45372.277437999997</v>
      </c>
      <c r="G2338" s="352"/>
      <c r="H2338" s="351">
        <f t="shared" si="295"/>
        <v>83140.69</v>
      </c>
      <c r="I2338" s="351">
        <f t="shared" si="292"/>
        <v>1312.9674379999997</v>
      </c>
      <c r="J2338" s="351">
        <f t="shared" si="293"/>
        <v>81.403981155999986</v>
      </c>
      <c r="K2338" s="635">
        <f>SUM('Employee Salary Payroll Tax '!I2340:K2340)</f>
        <v>18395.920000000002</v>
      </c>
      <c r="L2338" s="635">
        <f>'Employee Salary Payroll Tax '!H2340</f>
        <v>0</v>
      </c>
      <c r="M2338" s="293">
        <f t="shared" si="296"/>
        <v>25663.389999999996</v>
      </c>
      <c r="N2338" s="359">
        <f t="shared" si="294"/>
        <v>33.988301791228572</v>
      </c>
      <c r="O2338" s="331"/>
      <c r="P2338" s="61"/>
      <c r="Q2338" s="294"/>
      <c r="R2338" s="292"/>
      <c r="S2338" s="291"/>
    </row>
    <row r="2339" spans="1:19" ht="14.4">
      <c r="A2339" s="36">
        <f t="shared" si="289"/>
        <v>1016</v>
      </c>
      <c r="B2339" s="526"/>
      <c r="C2339" s="36" t="str">
        <f>VLOOKUP('Employee Salary Payroll Tax '!B2341,'Employee Salary Payroll Tax '!$D$1:$E$7,2,FALSE)</f>
        <v>NonUnion</v>
      </c>
      <c r="D2339" s="61">
        <f t="shared" si="290"/>
        <v>2.98E-2</v>
      </c>
      <c r="E2339" s="351">
        <f>'Employee Salary Payroll Tax '!N2341</f>
        <v>81219.149999999994</v>
      </c>
      <c r="F2339" s="351">
        <f t="shared" si="291"/>
        <v>83639.480670000004</v>
      </c>
      <c r="G2339" s="352"/>
      <c r="H2339" s="351">
        <f t="shared" si="295"/>
        <v>45980.850000000006</v>
      </c>
      <c r="I2339" s="351">
        <f t="shared" si="292"/>
        <v>2420.3306700000103</v>
      </c>
      <c r="J2339" s="351">
        <f t="shared" si="293"/>
        <v>150.06050154000064</v>
      </c>
      <c r="K2339" s="635">
        <f>SUM('Employee Salary Payroll Tax '!I2341:K2341)</f>
        <v>81219.149999999994</v>
      </c>
      <c r="L2339" s="635">
        <f>'Employee Salary Payroll Tax '!H2341</f>
        <v>0</v>
      </c>
      <c r="M2339" s="293">
        <f t="shared" si="296"/>
        <v>0</v>
      </c>
      <c r="N2339" s="359">
        <f t="shared" si="294"/>
        <v>150.06050153815306</v>
      </c>
      <c r="O2339" s="331"/>
      <c r="P2339" s="61"/>
      <c r="Q2339" s="294"/>
      <c r="R2339" s="292"/>
      <c r="S2339" s="291"/>
    </row>
    <row r="2340" spans="1:19" ht="14.4">
      <c r="A2340" s="36">
        <f t="shared" si="289"/>
        <v>1017</v>
      </c>
      <c r="B2340" s="526"/>
      <c r="C2340" s="36" t="str">
        <f>VLOOKUP('Employee Salary Payroll Tax '!B2342,'Employee Salary Payroll Tax '!$D$1:$E$7,2,FALSE)</f>
        <v>IBEW</v>
      </c>
      <c r="D2340" s="61">
        <f t="shared" si="290"/>
        <v>6.875E-3</v>
      </c>
      <c r="E2340" s="351">
        <f>'Employee Salary Payroll Tax '!N2342</f>
        <v>53614.66</v>
      </c>
      <c r="F2340" s="351">
        <f t="shared" si="291"/>
        <v>53983.260787500003</v>
      </c>
      <c r="G2340" s="352"/>
      <c r="H2340" s="351">
        <f t="shared" si="295"/>
        <v>73585.34</v>
      </c>
      <c r="I2340" s="351">
        <f t="shared" si="292"/>
        <v>368.60078749999957</v>
      </c>
      <c r="J2340" s="351">
        <f t="shared" si="293"/>
        <v>22.853248824999973</v>
      </c>
      <c r="K2340" s="635">
        <f>SUM('Employee Salary Payroll Tax '!I2342:K2342)</f>
        <v>52964.28</v>
      </c>
      <c r="L2340" s="635">
        <f>'Employee Salary Payroll Tax '!H2342</f>
        <v>0</v>
      </c>
      <c r="M2340" s="293">
        <f t="shared" si="296"/>
        <v>650.38000000000466</v>
      </c>
      <c r="N2340" s="359">
        <f t="shared" si="294"/>
        <v>22.576024349578891</v>
      </c>
      <c r="O2340" s="331"/>
      <c r="P2340" s="61"/>
      <c r="Q2340" s="294"/>
      <c r="R2340" s="292"/>
      <c r="S2340" s="291"/>
    </row>
    <row r="2341" spans="1:19" ht="14.4">
      <c r="A2341" s="36">
        <f t="shared" si="289"/>
        <v>1018</v>
      </c>
      <c r="B2341" s="526"/>
      <c r="C2341" s="36" t="str">
        <f>VLOOKUP('Employee Salary Payroll Tax '!B2343,'Employee Salary Payroll Tax '!$D$1:$E$7,2,FALSE)</f>
        <v>NonUnion</v>
      </c>
      <c r="D2341" s="61">
        <f t="shared" si="290"/>
        <v>2.98E-2</v>
      </c>
      <c r="E2341" s="351">
        <f>'Employee Salary Payroll Tax '!N2343</f>
        <v>10439.51</v>
      </c>
      <c r="F2341" s="351">
        <f t="shared" si="291"/>
        <v>10750.607398</v>
      </c>
      <c r="G2341" s="352"/>
      <c r="H2341" s="351">
        <f t="shared" si="295"/>
        <v>116760.49</v>
      </c>
      <c r="I2341" s="351">
        <f t="shared" si="292"/>
        <v>311.09739799999988</v>
      </c>
      <c r="J2341" s="351">
        <f t="shared" si="293"/>
        <v>19.288038675999992</v>
      </c>
      <c r="K2341" s="635">
        <f>SUM('Employee Salary Payroll Tax '!I2343:K2343)</f>
        <v>316.97000000000003</v>
      </c>
      <c r="L2341" s="635">
        <f>'Employee Salary Payroll Tax '!H2343</f>
        <v>0</v>
      </c>
      <c r="M2341" s="293">
        <f t="shared" si="296"/>
        <v>10122.540000000001</v>
      </c>
      <c r="N2341" s="359">
        <f t="shared" si="294"/>
        <v>0.58563377194390198</v>
      </c>
      <c r="O2341" s="331"/>
      <c r="P2341" s="61"/>
      <c r="Q2341" s="294"/>
      <c r="R2341" s="292"/>
      <c r="S2341" s="291"/>
    </row>
    <row r="2342" spans="1:19" ht="14.4">
      <c r="A2342" s="36">
        <f t="shared" si="289"/>
        <v>1019</v>
      </c>
      <c r="B2342" s="526"/>
      <c r="C2342" s="36" t="str">
        <f>VLOOKUP('Employee Salary Payroll Tax '!B2344,'Employee Salary Payroll Tax '!$D$1:$E$7,2,FALSE)</f>
        <v>Not Assigned</v>
      </c>
      <c r="D2342" s="61">
        <f t="shared" si="290"/>
        <v>0</v>
      </c>
      <c r="E2342" s="351">
        <f>'Employee Salary Payroll Tax '!N2344</f>
        <v>-0.04</v>
      </c>
      <c r="F2342" s="351">
        <f t="shared" si="291"/>
        <v>-0.04</v>
      </c>
      <c r="G2342" s="352"/>
      <c r="H2342" s="351">
        <f t="shared" si="295"/>
        <v>127200.04</v>
      </c>
      <c r="I2342" s="351">
        <f t="shared" si="292"/>
        <v>0</v>
      </c>
      <c r="J2342" s="351">
        <f t="shared" si="293"/>
        <v>0</v>
      </c>
      <c r="K2342" s="635">
        <f>SUM('Employee Salary Payroll Tax '!I2344:K2344)</f>
        <v>-7.01</v>
      </c>
      <c r="L2342" s="635">
        <f>'Employee Salary Payroll Tax '!H2344</f>
        <v>0</v>
      </c>
      <c r="M2342" s="293">
        <f t="shared" si="296"/>
        <v>6.97</v>
      </c>
      <c r="N2342" s="359">
        <f t="shared" si="294"/>
        <v>0</v>
      </c>
      <c r="O2342" s="331"/>
      <c r="P2342" s="61"/>
      <c r="Q2342" s="294"/>
      <c r="R2342" s="292"/>
      <c r="S2342" s="291"/>
    </row>
    <row r="2343" spans="1:19" ht="14.4">
      <c r="A2343" s="36">
        <f t="shared" si="289"/>
        <v>1020</v>
      </c>
      <c r="B2343" s="526"/>
      <c r="C2343" s="36" t="str">
        <f>VLOOKUP('Employee Salary Payroll Tax '!B2345,'Employee Salary Payroll Tax '!$D$1:$E$7,2,FALSE)</f>
        <v>NonUnion</v>
      </c>
      <c r="D2343" s="61">
        <f t="shared" si="290"/>
        <v>2.98E-2</v>
      </c>
      <c r="E2343" s="351">
        <f>'Employee Salary Payroll Tax '!N2345</f>
        <v>86067</v>
      </c>
      <c r="F2343" s="351">
        <f t="shared" si="291"/>
        <v>88631.796600000001</v>
      </c>
      <c r="G2343" s="352"/>
      <c r="H2343" s="351">
        <f t="shared" si="295"/>
        <v>41133</v>
      </c>
      <c r="I2343" s="351">
        <f t="shared" si="292"/>
        <v>2564.7966000000015</v>
      </c>
      <c r="J2343" s="351">
        <f t="shared" si="293"/>
        <v>159.01738920000008</v>
      </c>
      <c r="K2343" s="635">
        <f>SUM('Employee Salary Payroll Tax '!I2345:K2345)</f>
        <v>84570.55</v>
      </c>
      <c r="L2343" s="635">
        <f>'Employee Salary Payroll Tax '!H2345</f>
        <v>0</v>
      </c>
      <c r="M2343" s="293">
        <f t="shared" si="296"/>
        <v>1496.4499999999971</v>
      </c>
      <c r="N2343" s="359">
        <f t="shared" si="294"/>
        <v>156.25254817818464</v>
      </c>
      <c r="O2343" s="331"/>
      <c r="P2343" s="61"/>
      <c r="Q2343" s="294"/>
      <c r="R2343" s="292"/>
      <c r="S2343" s="291"/>
    </row>
    <row r="2344" spans="1:19" ht="14.4">
      <c r="A2344" s="36">
        <f t="shared" si="289"/>
        <v>1021</v>
      </c>
      <c r="B2344" s="526"/>
      <c r="C2344" s="36" t="str">
        <f>VLOOKUP('Employee Salary Payroll Tax '!B2346,'Employee Salary Payroll Tax '!$D$1:$E$7,2,FALSE)</f>
        <v>NonUnion</v>
      </c>
      <c r="D2344" s="61">
        <f t="shared" si="290"/>
        <v>2.98E-2</v>
      </c>
      <c r="E2344" s="351">
        <f>'Employee Salary Payroll Tax '!N2346</f>
        <v>86597.66</v>
      </c>
      <c r="F2344" s="351">
        <f t="shared" si="291"/>
        <v>89178.270268000007</v>
      </c>
      <c r="G2344" s="352"/>
      <c r="H2344" s="351">
        <f t="shared" si="295"/>
        <v>40602.339999999997</v>
      </c>
      <c r="I2344" s="351">
        <f t="shared" si="292"/>
        <v>2580.610268000004</v>
      </c>
      <c r="J2344" s="351">
        <f t="shared" si="293"/>
        <v>159.99783661600026</v>
      </c>
      <c r="K2344" s="635">
        <f>SUM('Employee Salary Payroll Tax '!I2346:K2346)</f>
        <v>27533.33</v>
      </c>
      <c r="L2344" s="635">
        <f>'Employee Salary Payroll Tax '!H2346</f>
        <v>0</v>
      </c>
      <c r="M2344" s="293">
        <f t="shared" si="296"/>
        <v>59064.33</v>
      </c>
      <c r="N2344" s="359">
        <f t="shared" si="294"/>
        <v>50.870580507412654</v>
      </c>
      <c r="O2344" s="331"/>
      <c r="P2344" s="61"/>
      <c r="Q2344" s="294"/>
      <c r="R2344" s="292"/>
      <c r="S2344" s="291"/>
    </row>
    <row r="2345" spans="1:19" ht="14.4">
      <c r="A2345" s="36">
        <f t="shared" si="289"/>
        <v>1022</v>
      </c>
      <c r="B2345" s="526"/>
      <c r="C2345" s="36" t="str">
        <f>VLOOKUP('Employee Salary Payroll Tax '!B2347,'Employee Salary Payroll Tax '!$D$1:$E$7,2,FALSE)</f>
        <v>UA</v>
      </c>
      <c r="D2345" s="61">
        <f t="shared" si="290"/>
        <v>0.03</v>
      </c>
      <c r="E2345" s="351">
        <f>'Employee Salary Payroll Tax '!N2347</f>
        <v>57637</v>
      </c>
      <c r="F2345" s="351">
        <f t="shared" si="291"/>
        <v>59366.11</v>
      </c>
      <c r="G2345" s="352"/>
      <c r="H2345" s="351">
        <f t="shared" si="295"/>
        <v>69563</v>
      </c>
      <c r="I2345" s="351">
        <f t="shared" si="292"/>
        <v>1729.1100000000006</v>
      </c>
      <c r="J2345" s="351">
        <f t="shared" si="293"/>
        <v>107.20482000000004</v>
      </c>
      <c r="K2345" s="635">
        <f>SUM('Employee Salary Payroll Tax '!I2347:K2347)</f>
        <v>53226.06</v>
      </c>
      <c r="L2345" s="635">
        <f>'Employee Salary Payroll Tax '!H2347</f>
        <v>776.06</v>
      </c>
      <c r="M2345" s="293">
        <f t="shared" si="296"/>
        <v>3634.8800000000024</v>
      </c>
      <c r="N2345" s="359">
        <f t="shared" si="294"/>
        <v>99.000471598282388</v>
      </c>
      <c r="O2345" s="331"/>
      <c r="P2345" s="61"/>
      <c r="Q2345" s="294"/>
      <c r="R2345" s="292"/>
      <c r="S2345" s="291"/>
    </row>
    <row r="2346" spans="1:19" ht="14.4">
      <c r="A2346" s="36">
        <f t="shared" si="289"/>
        <v>1023</v>
      </c>
      <c r="B2346" s="526"/>
      <c r="C2346" s="36" t="str">
        <f>VLOOKUP('Employee Salary Payroll Tax '!B2348,'Employee Salary Payroll Tax '!$D$1:$E$7,2,FALSE)</f>
        <v>IBEW</v>
      </c>
      <c r="D2346" s="61">
        <f t="shared" si="290"/>
        <v>6.875E-3</v>
      </c>
      <c r="E2346" s="351">
        <f>'Employee Salary Payroll Tax '!N2348</f>
        <v>82102.34</v>
      </c>
      <c r="F2346" s="351">
        <f t="shared" si="291"/>
        <v>82666.793587499997</v>
      </c>
      <c r="G2346" s="352"/>
      <c r="H2346" s="351">
        <f t="shared" si="295"/>
        <v>45097.66</v>
      </c>
      <c r="I2346" s="351">
        <f t="shared" si="292"/>
        <v>564.45358750000014</v>
      </c>
      <c r="J2346" s="351">
        <f t="shared" si="293"/>
        <v>34.99612242500001</v>
      </c>
      <c r="K2346" s="635">
        <f>SUM('Employee Salary Payroll Tax '!I2348:K2348)</f>
        <v>10410.33</v>
      </c>
      <c r="L2346" s="635">
        <f>'Employee Salary Payroll Tax '!H2348</f>
        <v>0</v>
      </c>
      <c r="M2346" s="293">
        <f t="shared" si="296"/>
        <v>71692.009999999995</v>
      </c>
      <c r="N2346" s="359">
        <f t="shared" si="294"/>
        <v>4.4374031624459542</v>
      </c>
      <c r="O2346" s="331"/>
      <c r="P2346" s="61"/>
      <c r="Q2346" s="294"/>
      <c r="R2346" s="292"/>
      <c r="S2346" s="291"/>
    </row>
    <row r="2347" spans="1:19" ht="14.4">
      <c r="A2347" s="36">
        <f t="shared" si="289"/>
        <v>1024</v>
      </c>
      <c r="B2347" s="526"/>
      <c r="C2347" s="36" t="str">
        <f>VLOOKUP('Employee Salary Payroll Tax '!B2349,'Employee Salary Payroll Tax '!$D$1:$E$7,2,FALSE)</f>
        <v>NonUnion</v>
      </c>
      <c r="D2347" s="61">
        <f t="shared" si="290"/>
        <v>2.98E-2</v>
      </c>
      <c r="E2347" s="351">
        <f>'Employee Salary Payroll Tax '!N2349</f>
        <v>89345.54</v>
      </c>
      <c r="F2347" s="351">
        <f t="shared" si="291"/>
        <v>92008.037091999999</v>
      </c>
      <c r="G2347" s="352"/>
      <c r="H2347" s="351">
        <f t="shared" si="295"/>
        <v>37854.460000000006</v>
      </c>
      <c r="I2347" s="351">
        <f t="shared" si="292"/>
        <v>2662.4970920000051</v>
      </c>
      <c r="J2347" s="351">
        <f t="shared" si="293"/>
        <v>165.0748197040003</v>
      </c>
      <c r="K2347" s="635">
        <f>SUM('Employee Salary Payroll Tax '!I2349:K2349)</f>
        <v>89345.540000000008</v>
      </c>
      <c r="L2347" s="635">
        <f>'Employee Salary Payroll Tax '!H2349</f>
        <v>0</v>
      </c>
      <c r="M2347" s="293">
        <f t="shared" si="296"/>
        <v>-1.4551915228366852E-11</v>
      </c>
      <c r="N2347" s="359">
        <f t="shared" si="294"/>
        <v>165.07481970215272</v>
      </c>
      <c r="O2347" s="331"/>
      <c r="P2347" s="61"/>
      <c r="Q2347" s="294"/>
      <c r="R2347" s="292"/>
      <c r="S2347" s="291"/>
    </row>
    <row r="2348" spans="1:19" ht="14.4">
      <c r="A2348" s="36">
        <f t="shared" si="289"/>
        <v>1025</v>
      </c>
      <c r="B2348" s="526"/>
      <c r="C2348" s="36" t="str">
        <f>VLOOKUP('Employee Salary Payroll Tax '!B2350,'Employee Salary Payroll Tax '!$D$1:$E$7,2,FALSE)</f>
        <v>NonUnion</v>
      </c>
      <c r="D2348" s="61">
        <f t="shared" si="290"/>
        <v>2.98E-2</v>
      </c>
      <c r="E2348" s="351">
        <f>'Employee Salary Payroll Tax '!N2350</f>
        <v>22432.22</v>
      </c>
      <c r="F2348" s="351">
        <f t="shared" si="291"/>
        <v>23100.700156000003</v>
      </c>
      <c r="G2348" s="352"/>
      <c r="H2348" s="351">
        <f t="shared" si="295"/>
        <v>104767.78</v>
      </c>
      <c r="I2348" s="351">
        <f t="shared" si="292"/>
        <v>668.48015600000144</v>
      </c>
      <c r="J2348" s="351">
        <f t="shared" si="293"/>
        <v>41.44576967200009</v>
      </c>
      <c r="K2348" s="635">
        <f>SUM('Employee Salary Payroll Tax '!I2350:K2350)</f>
        <v>13279.27</v>
      </c>
      <c r="L2348" s="635">
        <f>'Employee Salary Payroll Tax '!H2350</f>
        <v>0</v>
      </c>
      <c r="M2348" s="293">
        <f t="shared" si="296"/>
        <v>9152.9500000000007</v>
      </c>
      <c r="N2348" s="359">
        <f t="shared" si="294"/>
        <v>24.534779250906325</v>
      </c>
      <c r="O2348" s="331"/>
      <c r="P2348" s="61"/>
      <c r="Q2348" s="294"/>
      <c r="R2348" s="292"/>
      <c r="S2348" s="291"/>
    </row>
    <row r="2349" spans="1:19" ht="14.4">
      <c r="A2349" s="36">
        <f t="shared" ref="A2349:A2412" si="297">+A2348+1</f>
        <v>1026</v>
      </c>
      <c r="B2349" s="526"/>
      <c r="C2349" s="36" t="str">
        <f>VLOOKUP('Employee Salary Payroll Tax '!B2351,'Employee Salary Payroll Tax '!$D$1:$E$7,2,FALSE)</f>
        <v>NonUnion</v>
      </c>
      <c r="D2349" s="61">
        <f t="shared" si="290"/>
        <v>2.98E-2</v>
      </c>
      <c r="E2349" s="351">
        <f>'Employee Salary Payroll Tax '!N2351</f>
        <v>92617.91</v>
      </c>
      <c r="F2349" s="351">
        <f t="shared" si="291"/>
        <v>95377.923718000005</v>
      </c>
      <c r="G2349" s="352"/>
      <c r="H2349" s="351">
        <f t="shared" si="295"/>
        <v>34582.089999999997</v>
      </c>
      <c r="I2349" s="351">
        <f t="shared" si="292"/>
        <v>2760.013718000002</v>
      </c>
      <c r="J2349" s="351">
        <f t="shared" si="293"/>
        <v>171.12085051600013</v>
      </c>
      <c r="K2349" s="635">
        <f>SUM('Employee Salary Payroll Tax '!I2351:K2351)</f>
        <v>84483.11</v>
      </c>
      <c r="L2349" s="635">
        <f>'Employee Salary Payroll Tax '!H2351</f>
        <v>0</v>
      </c>
      <c r="M2349" s="293">
        <f t="shared" si="296"/>
        <v>8134.8000000000029</v>
      </c>
      <c r="N2349" s="359">
        <f t="shared" si="294"/>
        <v>156.0909940343148</v>
      </c>
      <c r="O2349" s="331"/>
      <c r="P2349" s="61"/>
      <c r="Q2349" s="294"/>
      <c r="R2349" s="292"/>
      <c r="S2349" s="291"/>
    </row>
    <row r="2350" spans="1:19" ht="14.4">
      <c r="A2350" s="36">
        <f t="shared" si="297"/>
        <v>1027</v>
      </c>
      <c r="B2350" s="526"/>
      <c r="C2350" s="36" t="str">
        <f>VLOOKUP('Employee Salary Payroll Tax '!B2352,'Employee Salary Payroll Tax '!$D$1:$E$7,2,FALSE)</f>
        <v>IBEW</v>
      </c>
      <c r="D2350" s="61">
        <f t="shared" si="290"/>
        <v>6.875E-3</v>
      </c>
      <c r="E2350" s="351">
        <f>'Employee Salary Payroll Tax '!N2352</f>
        <v>49325.41</v>
      </c>
      <c r="F2350" s="351">
        <f t="shared" si="291"/>
        <v>49664.522193750003</v>
      </c>
      <c r="G2350" s="352"/>
      <c r="H2350" s="351">
        <f t="shared" si="295"/>
        <v>77874.59</v>
      </c>
      <c r="I2350" s="351">
        <f t="shared" si="292"/>
        <v>339.11219374999928</v>
      </c>
      <c r="J2350" s="351">
        <f t="shared" si="293"/>
        <v>21.024956012499956</v>
      </c>
      <c r="K2350" s="635">
        <f>SUM('Employee Salary Payroll Tax '!I2352:K2352)</f>
        <v>49325.41</v>
      </c>
      <c r="L2350" s="635">
        <f>'Employee Salary Payroll Tax '!H2352</f>
        <v>0</v>
      </c>
      <c r="M2350" s="293">
        <f t="shared" si="296"/>
        <v>0</v>
      </c>
      <c r="N2350" s="359">
        <f t="shared" si="294"/>
        <v>21.024956012073705</v>
      </c>
      <c r="O2350" s="331"/>
      <c r="P2350" s="61"/>
      <c r="Q2350" s="294"/>
      <c r="R2350" s="292"/>
      <c r="S2350" s="291"/>
    </row>
    <row r="2351" spans="1:19" ht="14.4">
      <c r="A2351" s="36">
        <f t="shared" si="297"/>
        <v>1028</v>
      </c>
      <c r="B2351" s="526"/>
      <c r="C2351" s="36" t="str">
        <f>VLOOKUP('Employee Salary Payroll Tax '!B2353,'Employee Salary Payroll Tax '!$D$1:$E$7,2,FALSE)</f>
        <v>NonUnion</v>
      </c>
      <c r="D2351" s="61">
        <f t="shared" si="290"/>
        <v>2.98E-2</v>
      </c>
      <c r="E2351" s="351">
        <f>'Employee Salary Payroll Tax '!N2353</f>
        <v>63789.45</v>
      </c>
      <c r="F2351" s="351">
        <f t="shared" si="291"/>
        <v>65690.375610000003</v>
      </c>
      <c r="G2351" s="352"/>
      <c r="H2351" s="351">
        <f t="shared" si="295"/>
        <v>63410.55</v>
      </c>
      <c r="I2351" s="351">
        <f t="shared" si="292"/>
        <v>1900.9256100000057</v>
      </c>
      <c r="J2351" s="351">
        <f t="shared" si="293"/>
        <v>117.85738782000035</v>
      </c>
      <c r="K2351" s="635">
        <f>SUM('Employee Salary Payroll Tax '!I2353:K2353)</f>
        <v>1155.24</v>
      </c>
      <c r="L2351" s="635">
        <f>'Employee Salary Payroll Tax '!H2353</f>
        <v>0</v>
      </c>
      <c r="M2351" s="293">
        <f t="shared" si="296"/>
        <v>62634.21</v>
      </c>
      <c r="N2351" s="359">
        <f t="shared" si="294"/>
        <v>2.134421423966546</v>
      </c>
      <c r="O2351" s="331"/>
      <c r="P2351" s="61"/>
      <c r="Q2351" s="294"/>
      <c r="R2351" s="292"/>
      <c r="S2351" s="291"/>
    </row>
    <row r="2352" spans="1:19" ht="14.4">
      <c r="A2352" s="36">
        <f t="shared" si="297"/>
        <v>1029</v>
      </c>
      <c r="B2352" s="526"/>
      <c r="C2352" s="36" t="str">
        <f>VLOOKUP('Employee Salary Payroll Tax '!B2354,'Employee Salary Payroll Tax '!$D$1:$E$7,2,FALSE)</f>
        <v>NonUnion</v>
      </c>
      <c r="D2352" s="61">
        <f t="shared" si="290"/>
        <v>2.98E-2</v>
      </c>
      <c r="E2352" s="351">
        <f>'Employee Salary Payroll Tax '!N2354</f>
        <v>104967.7</v>
      </c>
      <c r="F2352" s="351">
        <f t="shared" si="291"/>
        <v>108095.73746</v>
      </c>
      <c r="G2352" s="352"/>
      <c r="H2352" s="351">
        <f t="shared" si="295"/>
        <v>22232.300000000003</v>
      </c>
      <c r="I2352" s="351">
        <f t="shared" si="292"/>
        <v>3128.0374600000068</v>
      </c>
      <c r="J2352" s="351">
        <f t="shared" si="293"/>
        <v>193.93832252000041</v>
      </c>
      <c r="K2352" s="635">
        <f>SUM('Employee Salary Payroll Tax '!I2354:K2354)</f>
        <v>2288.66</v>
      </c>
      <c r="L2352" s="635">
        <f>'Employee Salary Payroll Tax '!H2354</f>
        <v>75.59</v>
      </c>
      <c r="M2352" s="293">
        <f t="shared" si="296"/>
        <v>102603.45</v>
      </c>
      <c r="N2352" s="359">
        <f t="shared" si="294"/>
        <v>4.2285282159597255</v>
      </c>
      <c r="O2352" s="331"/>
      <c r="P2352" s="61"/>
      <c r="Q2352" s="294"/>
      <c r="R2352" s="292"/>
      <c r="S2352" s="291"/>
    </row>
    <row r="2353" spans="1:19" ht="14.4">
      <c r="A2353" s="36">
        <f t="shared" si="297"/>
        <v>1030</v>
      </c>
      <c r="B2353" s="526"/>
      <c r="C2353" s="36" t="str">
        <f>VLOOKUP('Employee Salary Payroll Tax '!B2355,'Employee Salary Payroll Tax '!$D$1:$E$7,2,FALSE)</f>
        <v>NonUnion</v>
      </c>
      <c r="D2353" s="61">
        <f t="shared" si="290"/>
        <v>2.98E-2</v>
      </c>
      <c r="E2353" s="351">
        <f>'Employee Salary Payroll Tax '!N2355</f>
        <v>78747.69</v>
      </c>
      <c r="F2353" s="351">
        <f t="shared" si="291"/>
        <v>81094.37116200001</v>
      </c>
      <c r="G2353" s="352"/>
      <c r="H2353" s="351">
        <f t="shared" si="295"/>
        <v>48452.31</v>
      </c>
      <c r="I2353" s="351">
        <f t="shared" si="292"/>
        <v>2346.681162000008</v>
      </c>
      <c r="J2353" s="351">
        <f t="shared" si="293"/>
        <v>145.49423204400048</v>
      </c>
      <c r="K2353" s="635">
        <f>SUM('Employee Salary Payroll Tax '!I2355:K2355)</f>
        <v>20218.920000000002</v>
      </c>
      <c r="L2353" s="635">
        <f>'Employee Salary Payroll Tax '!H2355</f>
        <v>0</v>
      </c>
      <c r="M2353" s="293">
        <f t="shared" si="296"/>
        <v>58528.770000000004</v>
      </c>
      <c r="N2353" s="359">
        <f t="shared" si="294"/>
        <v>37.356476591525748</v>
      </c>
      <c r="O2353" s="331"/>
      <c r="P2353" s="61"/>
      <c r="Q2353" s="294"/>
      <c r="R2353" s="292"/>
      <c r="S2353" s="291"/>
    </row>
    <row r="2354" spans="1:19" ht="14.4">
      <c r="A2354" s="36">
        <f t="shared" si="297"/>
        <v>1031</v>
      </c>
      <c r="B2354" s="526"/>
      <c r="C2354" s="36" t="str">
        <f>VLOOKUP('Employee Salary Payroll Tax '!B2356,'Employee Salary Payroll Tax '!$D$1:$E$7,2,FALSE)</f>
        <v>IBEW</v>
      </c>
      <c r="D2354" s="61">
        <f t="shared" si="290"/>
        <v>6.875E-3</v>
      </c>
      <c r="E2354" s="351">
        <f>'Employee Salary Payroll Tax '!N2356</f>
        <v>30897.56</v>
      </c>
      <c r="F2354" s="351">
        <f t="shared" si="291"/>
        <v>31109.980725000001</v>
      </c>
      <c r="G2354" s="352"/>
      <c r="H2354" s="351">
        <f t="shared" si="295"/>
        <v>96302.44</v>
      </c>
      <c r="I2354" s="351">
        <f t="shared" si="292"/>
        <v>212.42072499999995</v>
      </c>
      <c r="J2354" s="351">
        <f t="shared" si="293"/>
        <v>13.170084949999996</v>
      </c>
      <c r="K2354" s="635">
        <f>SUM('Employee Salary Payroll Tax '!I2356:K2356)</f>
        <v>30897.56</v>
      </c>
      <c r="L2354" s="635">
        <f>'Employee Salary Payroll Tax '!H2356</f>
        <v>0</v>
      </c>
      <c r="M2354" s="293">
        <f t="shared" si="296"/>
        <v>0</v>
      </c>
      <c r="N2354" s="359">
        <f t="shared" si="294"/>
        <v>13.170084949573745</v>
      </c>
      <c r="O2354" s="331"/>
      <c r="P2354" s="61"/>
      <c r="Q2354" s="294"/>
      <c r="R2354" s="292"/>
      <c r="S2354" s="291"/>
    </row>
    <row r="2355" spans="1:19" ht="14.4">
      <c r="A2355" s="36">
        <f t="shared" si="297"/>
        <v>1032</v>
      </c>
      <c r="B2355" s="526"/>
      <c r="C2355" s="36" t="str">
        <f>VLOOKUP('Employee Salary Payroll Tax '!B2357,'Employee Salary Payroll Tax '!$D$1:$E$7,2,FALSE)</f>
        <v>IBEW</v>
      </c>
      <c r="D2355" s="61">
        <f t="shared" si="290"/>
        <v>6.875E-3</v>
      </c>
      <c r="E2355" s="351">
        <f>'Employee Salary Payroll Tax '!N2357</f>
        <v>115923.85</v>
      </c>
      <c r="F2355" s="351">
        <f t="shared" si="291"/>
        <v>116720.82646875001</v>
      </c>
      <c r="G2355" s="352"/>
      <c r="H2355" s="351">
        <f t="shared" si="295"/>
        <v>11276.149999999994</v>
      </c>
      <c r="I2355" s="351">
        <f t="shared" si="292"/>
        <v>796.97646874999919</v>
      </c>
      <c r="J2355" s="351">
        <f t="shared" si="293"/>
        <v>49.412541062499947</v>
      </c>
      <c r="K2355" s="635">
        <f>SUM('Employee Salary Payroll Tax '!I2357:K2357)</f>
        <v>113491.02</v>
      </c>
      <c r="L2355" s="635">
        <f>'Employee Salary Payroll Tax '!H2357</f>
        <v>0</v>
      </c>
      <c r="M2355" s="293">
        <f t="shared" si="296"/>
        <v>2432.8300000000017</v>
      </c>
      <c r="N2355" s="359">
        <f t="shared" si="294"/>
        <v>48.375547274582644</v>
      </c>
      <c r="O2355" s="331"/>
      <c r="P2355" s="61"/>
      <c r="Q2355" s="294"/>
      <c r="R2355" s="292"/>
      <c r="S2355" s="291"/>
    </row>
    <row r="2356" spans="1:19" ht="14.4">
      <c r="A2356" s="36">
        <f t="shared" si="297"/>
        <v>1033</v>
      </c>
      <c r="B2356" s="526"/>
      <c r="C2356" s="36" t="str">
        <f>VLOOKUP('Employee Salary Payroll Tax '!B2358,'Employee Salary Payroll Tax '!$D$1:$E$7,2,FALSE)</f>
        <v>NonUnion</v>
      </c>
      <c r="D2356" s="61">
        <f t="shared" si="290"/>
        <v>2.98E-2</v>
      </c>
      <c r="E2356" s="351">
        <f>'Employee Salary Payroll Tax '!N2358</f>
        <v>61621.89</v>
      </c>
      <c r="F2356" s="351">
        <f t="shared" si="291"/>
        <v>63458.222322000001</v>
      </c>
      <c r="G2356" s="352"/>
      <c r="H2356" s="351">
        <f t="shared" si="295"/>
        <v>65578.11</v>
      </c>
      <c r="I2356" s="351">
        <f t="shared" si="292"/>
        <v>1836.332322000002</v>
      </c>
      <c r="J2356" s="351">
        <f t="shared" si="293"/>
        <v>113.85260396400012</v>
      </c>
      <c r="K2356" s="635">
        <f>SUM('Employee Salary Payroll Tax '!I2358:K2358)</f>
        <v>16792.899999999998</v>
      </c>
      <c r="L2356" s="635">
        <f>'Employee Salary Payroll Tax '!H2358</f>
        <v>0</v>
      </c>
      <c r="M2356" s="293">
        <f t="shared" si="296"/>
        <v>44828.990000000005</v>
      </c>
      <c r="N2356" s="359">
        <f t="shared" si="294"/>
        <v>31.026562039496532</v>
      </c>
      <c r="O2356" s="331"/>
      <c r="P2356" s="61"/>
      <c r="Q2356" s="294"/>
      <c r="R2356" s="292"/>
      <c r="S2356" s="291"/>
    </row>
    <row r="2357" spans="1:19" ht="14.4">
      <c r="A2357" s="36">
        <f t="shared" si="297"/>
        <v>1034</v>
      </c>
      <c r="B2357" s="526"/>
      <c r="C2357" s="36" t="str">
        <f>VLOOKUP('Employee Salary Payroll Tax '!B2359,'Employee Salary Payroll Tax '!$D$1:$E$7,2,FALSE)</f>
        <v>IBEW</v>
      </c>
      <c r="D2357" s="61">
        <f t="shared" si="290"/>
        <v>6.875E-3</v>
      </c>
      <c r="E2357" s="351">
        <f>'Employee Salary Payroll Tax '!N2359</f>
        <v>68636.22</v>
      </c>
      <c r="F2357" s="351">
        <f t="shared" si="291"/>
        <v>69108.094012500005</v>
      </c>
      <c r="G2357" s="352"/>
      <c r="H2357" s="351">
        <f t="shared" si="295"/>
        <v>58563.78</v>
      </c>
      <c r="I2357" s="351">
        <f t="shared" si="292"/>
        <v>471.87401250000403</v>
      </c>
      <c r="J2357" s="351">
        <f t="shared" si="293"/>
        <v>29.256188775000251</v>
      </c>
      <c r="K2357" s="635">
        <f>SUM('Employee Salary Payroll Tax '!I2359:K2359)</f>
        <v>2238.63</v>
      </c>
      <c r="L2357" s="635">
        <f>'Employee Salary Payroll Tax '!H2359</f>
        <v>0</v>
      </c>
      <c r="M2357" s="293">
        <f t="shared" si="296"/>
        <v>66397.59</v>
      </c>
      <c r="N2357" s="359">
        <f t="shared" si="294"/>
        <v>0.95421603748610584</v>
      </c>
      <c r="O2357" s="331"/>
      <c r="P2357" s="61"/>
      <c r="Q2357" s="294"/>
      <c r="R2357" s="292"/>
      <c r="S2357" s="291"/>
    </row>
    <row r="2358" spans="1:19" ht="14.4">
      <c r="A2358" s="36">
        <f t="shared" si="297"/>
        <v>1035</v>
      </c>
      <c r="B2358" s="526"/>
      <c r="C2358" s="36" t="str">
        <f>VLOOKUP('Employee Salary Payroll Tax '!B2360,'Employee Salary Payroll Tax '!$D$1:$E$7,2,FALSE)</f>
        <v>NonUnion</v>
      </c>
      <c r="D2358" s="61">
        <f t="shared" si="290"/>
        <v>2.98E-2</v>
      </c>
      <c r="E2358" s="351">
        <f>'Employee Salary Payroll Tax '!N2360</f>
        <v>34964.660000000003</v>
      </c>
      <c r="F2358" s="351">
        <f t="shared" si="291"/>
        <v>36006.606868000003</v>
      </c>
      <c r="G2358" s="352"/>
      <c r="H2358" s="351">
        <f t="shared" si="295"/>
        <v>92235.34</v>
      </c>
      <c r="I2358" s="351">
        <f t="shared" si="292"/>
        <v>1041.9468679999991</v>
      </c>
      <c r="J2358" s="351">
        <f t="shared" si="293"/>
        <v>64.600705815999945</v>
      </c>
      <c r="K2358" s="635">
        <f>SUM('Employee Salary Payroll Tax '!I2360:K2360)</f>
        <v>34964.660000000003</v>
      </c>
      <c r="L2358" s="635">
        <f>'Employee Salary Payroll Tax '!H2360</f>
        <v>0</v>
      </c>
      <c r="M2358" s="293">
        <f t="shared" si="296"/>
        <v>0</v>
      </c>
      <c r="N2358" s="359">
        <f t="shared" si="294"/>
        <v>64.600705814152334</v>
      </c>
      <c r="O2358" s="331"/>
      <c r="P2358" s="61"/>
      <c r="Q2358" s="294"/>
      <c r="R2358" s="292"/>
      <c r="S2358" s="291"/>
    </row>
    <row r="2359" spans="1:19" ht="14.4">
      <c r="A2359" s="36">
        <f t="shared" si="297"/>
        <v>1036</v>
      </c>
      <c r="B2359" s="526"/>
      <c r="C2359" s="36" t="str">
        <f>VLOOKUP('Employee Salary Payroll Tax '!B2361,'Employee Salary Payroll Tax '!$D$1:$E$7,2,FALSE)</f>
        <v>NonUnion</v>
      </c>
      <c r="D2359" s="61">
        <f t="shared" si="290"/>
        <v>2.98E-2</v>
      </c>
      <c r="E2359" s="351">
        <f>'Employee Salary Payroll Tax '!N2361</f>
        <v>55542.21</v>
      </c>
      <c r="F2359" s="351">
        <f t="shared" si="291"/>
        <v>57197.367858000005</v>
      </c>
      <c r="G2359" s="352"/>
      <c r="H2359" s="351">
        <f t="shared" si="295"/>
        <v>71657.790000000008</v>
      </c>
      <c r="I2359" s="351">
        <f t="shared" si="292"/>
        <v>1655.1578580000059</v>
      </c>
      <c r="J2359" s="351">
        <f t="shared" si="293"/>
        <v>102.61978719600037</v>
      </c>
      <c r="K2359" s="635">
        <f>SUM('Employee Salary Payroll Tax '!I2361:K2361)</f>
        <v>55542.21</v>
      </c>
      <c r="L2359" s="635">
        <f>'Employee Salary Payroll Tax '!H2361</f>
        <v>0</v>
      </c>
      <c r="M2359" s="293">
        <f t="shared" si="296"/>
        <v>0</v>
      </c>
      <c r="N2359" s="359">
        <f t="shared" si="294"/>
        <v>102.61978719415276</v>
      </c>
      <c r="O2359" s="331"/>
      <c r="P2359" s="61"/>
      <c r="Q2359" s="294"/>
      <c r="R2359" s="292"/>
      <c r="S2359" s="291"/>
    </row>
    <row r="2360" spans="1:19" ht="14.4">
      <c r="A2360" s="36">
        <f t="shared" si="297"/>
        <v>1037</v>
      </c>
      <c r="B2360" s="526"/>
      <c r="C2360" s="36" t="str">
        <f>VLOOKUP('Employee Salary Payroll Tax '!B2362,'Employee Salary Payroll Tax '!$D$1:$E$7,2,FALSE)</f>
        <v>UA</v>
      </c>
      <c r="D2360" s="61">
        <f t="shared" si="290"/>
        <v>0.03</v>
      </c>
      <c r="E2360" s="351">
        <f>'Employee Salary Payroll Tax '!N2362</f>
        <v>92443.35</v>
      </c>
      <c r="F2360" s="351">
        <f t="shared" si="291"/>
        <v>95216.650500000003</v>
      </c>
      <c r="G2360" s="352"/>
      <c r="H2360" s="351">
        <f t="shared" si="295"/>
        <v>34756.649999999994</v>
      </c>
      <c r="I2360" s="351">
        <f t="shared" si="292"/>
        <v>2773.3004999999976</v>
      </c>
      <c r="J2360" s="351">
        <f t="shared" si="293"/>
        <v>171.94463099999984</v>
      </c>
      <c r="K2360" s="635">
        <f>SUM('Employee Salary Payroll Tax '!I2362:K2362)</f>
        <v>86286.79</v>
      </c>
      <c r="L2360" s="635">
        <f>'Employee Salary Payroll Tax '!H2362</f>
        <v>309.05</v>
      </c>
      <c r="M2360" s="293">
        <f t="shared" si="296"/>
        <v>5847.510000000012</v>
      </c>
      <c r="N2360" s="359">
        <f t="shared" si="294"/>
        <v>160.49342939826371</v>
      </c>
      <c r="O2360" s="331"/>
      <c r="P2360" s="61"/>
      <c r="Q2360" s="294"/>
      <c r="R2360" s="292"/>
      <c r="S2360" s="291"/>
    </row>
    <row r="2361" spans="1:19" ht="14.4">
      <c r="A2361" s="36">
        <f t="shared" si="297"/>
        <v>1038</v>
      </c>
      <c r="B2361" s="526"/>
      <c r="C2361" s="36" t="str">
        <f>VLOOKUP('Employee Salary Payroll Tax '!B2363,'Employee Salary Payroll Tax '!$D$1:$E$7,2,FALSE)</f>
        <v>NonUnion</v>
      </c>
      <c r="D2361" s="61">
        <f t="shared" si="290"/>
        <v>2.98E-2</v>
      </c>
      <c r="E2361" s="351">
        <f>'Employee Salary Payroll Tax '!N2363</f>
        <v>58979</v>
      </c>
      <c r="F2361" s="351">
        <f t="shared" si="291"/>
        <v>60736.574200000003</v>
      </c>
      <c r="G2361" s="352"/>
      <c r="H2361" s="351">
        <f t="shared" si="295"/>
        <v>68221</v>
      </c>
      <c r="I2361" s="351">
        <f t="shared" si="292"/>
        <v>1757.5742000000027</v>
      </c>
      <c r="J2361" s="351">
        <f t="shared" si="293"/>
        <v>108.96960040000018</v>
      </c>
      <c r="K2361" s="635">
        <f>SUM('Employee Salary Payroll Tax '!I2363:K2363)</f>
        <v>9490.83</v>
      </c>
      <c r="L2361" s="635">
        <f>'Employee Salary Payroll Tax '!H2363</f>
        <v>0</v>
      </c>
      <c r="M2361" s="293">
        <f t="shared" si="296"/>
        <v>49488.17</v>
      </c>
      <c r="N2361" s="359">
        <f t="shared" si="294"/>
        <v>17.535257507702713</v>
      </c>
      <c r="O2361" s="331"/>
      <c r="P2361" s="61"/>
      <c r="Q2361" s="294"/>
      <c r="R2361" s="292"/>
      <c r="S2361" s="291"/>
    </row>
    <row r="2362" spans="1:19" ht="14.4">
      <c r="A2362" s="36">
        <f t="shared" si="297"/>
        <v>1039</v>
      </c>
      <c r="B2362" s="526"/>
      <c r="C2362" s="36" t="str">
        <f>VLOOKUP('Employee Salary Payroll Tax '!B2364,'Employee Salary Payroll Tax '!$D$1:$E$7,2,FALSE)</f>
        <v>UA</v>
      </c>
      <c r="D2362" s="61">
        <f t="shared" si="290"/>
        <v>0.03</v>
      </c>
      <c r="E2362" s="351">
        <f>'Employee Salary Payroll Tax '!N2364</f>
        <v>94757.74</v>
      </c>
      <c r="F2362" s="351">
        <f t="shared" si="291"/>
        <v>97600.472200000004</v>
      </c>
      <c r="G2362" s="352"/>
      <c r="H2362" s="351">
        <f t="shared" si="295"/>
        <v>32442.259999999995</v>
      </c>
      <c r="I2362" s="351">
        <f t="shared" si="292"/>
        <v>2842.7321999999986</v>
      </c>
      <c r="J2362" s="351">
        <f t="shared" si="293"/>
        <v>176.24939639999991</v>
      </c>
      <c r="K2362" s="635">
        <f>SUM('Employee Salary Payroll Tax '!I2364:K2364)</f>
        <v>86043.53</v>
      </c>
      <c r="L2362" s="635">
        <f>'Employee Salary Payroll Tax '!H2364</f>
        <v>1306.53</v>
      </c>
      <c r="M2362" s="293">
        <f t="shared" si="296"/>
        <v>7407.6800000000067</v>
      </c>
      <c r="N2362" s="359">
        <f t="shared" si="294"/>
        <v>160.04096579831096</v>
      </c>
      <c r="O2362" s="331"/>
      <c r="P2362" s="61"/>
      <c r="Q2362" s="294"/>
      <c r="R2362" s="292"/>
      <c r="S2362" s="291"/>
    </row>
    <row r="2363" spans="1:19" ht="14.4">
      <c r="A2363" s="36">
        <f t="shared" si="297"/>
        <v>1040</v>
      </c>
      <c r="B2363" s="526"/>
      <c r="C2363" s="36" t="str">
        <f>VLOOKUP('Employee Salary Payroll Tax '!B2365,'Employee Salary Payroll Tax '!$D$1:$E$7,2,FALSE)</f>
        <v>IBEW</v>
      </c>
      <c r="D2363" s="61">
        <f t="shared" si="290"/>
        <v>6.875E-3</v>
      </c>
      <c r="E2363" s="351">
        <f>'Employee Salary Payroll Tax '!N2365</f>
        <v>50419.93</v>
      </c>
      <c r="F2363" s="351">
        <f t="shared" si="291"/>
        <v>50766.56701875</v>
      </c>
      <c r="G2363" s="352"/>
      <c r="H2363" s="351">
        <f t="shared" si="295"/>
        <v>76780.070000000007</v>
      </c>
      <c r="I2363" s="351">
        <f t="shared" si="292"/>
        <v>346.6370187499997</v>
      </c>
      <c r="J2363" s="351">
        <f t="shared" si="293"/>
        <v>21.49149516249998</v>
      </c>
      <c r="K2363" s="635">
        <f>SUM('Employee Salary Payroll Tax '!I2365:K2365)</f>
        <v>42383.23</v>
      </c>
      <c r="L2363" s="635">
        <f>'Employee Salary Payroll Tax '!H2365</f>
        <v>0</v>
      </c>
      <c r="M2363" s="293">
        <f t="shared" si="296"/>
        <v>8036.6999999999971</v>
      </c>
      <c r="N2363" s="359">
        <f t="shared" si="294"/>
        <v>18.065851787141678</v>
      </c>
      <c r="O2363" s="331"/>
      <c r="P2363" s="61"/>
      <c r="Q2363" s="294"/>
      <c r="R2363" s="292"/>
      <c r="S2363" s="291"/>
    </row>
    <row r="2364" spans="1:19" ht="14.4">
      <c r="A2364" s="36">
        <f t="shared" si="297"/>
        <v>1041</v>
      </c>
      <c r="B2364" s="526"/>
      <c r="C2364" s="36" t="str">
        <f>VLOOKUP('Employee Salary Payroll Tax '!B2366,'Employee Salary Payroll Tax '!$D$1:$E$7,2,FALSE)</f>
        <v>NonUnion</v>
      </c>
      <c r="D2364" s="61">
        <f t="shared" si="290"/>
        <v>2.98E-2</v>
      </c>
      <c r="E2364" s="351">
        <f>'Employee Salary Payroll Tax '!N2366</f>
        <v>7348.6</v>
      </c>
      <c r="F2364" s="351">
        <f t="shared" si="291"/>
        <v>7567.5882800000009</v>
      </c>
      <c r="G2364" s="352"/>
      <c r="H2364" s="351">
        <f t="shared" si="295"/>
        <v>119851.4</v>
      </c>
      <c r="I2364" s="351">
        <f t="shared" si="292"/>
        <v>218.98828000000049</v>
      </c>
      <c r="J2364" s="351">
        <f t="shared" si="293"/>
        <v>13.57727336000003</v>
      </c>
      <c r="K2364" s="635">
        <f>SUM('Employee Salary Payroll Tax '!I2366:K2366)</f>
        <v>1541.3</v>
      </c>
      <c r="L2364" s="635">
        <f>'Employee Salary Payroll Tax '!H2366</f>
        <v>0</v>
      </c>
      <c r="M2364" s="293">
        <f t="shared" si="296"/>
        <v>5807.3</v>
      </c>
      <c r="N2364" s="359">
        <f t="shared" si="294"/>
        <v>2.847705879612489</v>
      </c>
      <c r="O2364" s="331"/>
      <c r="P2364" s="61"/>
      <c r="Q2364" s="294"/>
      <c r="R2364" s="292"/>
      <c r="S2364" s="291"/>
    </row>
    <row r="2365" spans="1:19" ht="14.4">
      <c r="A2365" s="36">
        <f t="shared" si="297"/>
        <v>1042</v>
      </c>
      <c r="B2365" s="526"/>
      <c r="C2365" s="36" t="str">
        <f>VLOOKUP('Employee Salary Payroll Tax '!B2367,'Employee Salary Payroll Tax '!$D$1:$E$7,2,FALSE)</f>
        <v>NonUnion</v>
      </c>
      <c r="D2365" s="61">
        <f t="shared" si="290"/>
        <v>2.98E-2</v>
      </c>
      <c r="E2365" s="351">
        <f>'Employee Salary Payroll Tax '!N2367</f>
        <v>76222.570000000007</v>
      </c>
      <c r="F2365" s="351">
        <f t="shared" si="291"/>
        <v>78494.002586000017</v>
      </c>
      <c r="G2365" s="352"/>
      <c r="H2365" s="351">
        <f t="shared" si="295"/>
        <v>50977.429999999993</v>
      </c>
      <c r="I2365" s="351">
        <f t="shared" si="292"/>
        <v>2271.4325860000099</v>
      </c>
      <c r="J2365" s="351">
        <f t="shared" si="293"/>
        <v>140.82882033200062</v>
      </c>
      <c r="K2365" s="635">
        <f>SUM('Employee Salary Payroll Tax '!I2367:K2367)</f>
        <v>6917.93</v>
      </c>
      <c r="L2365" s="635">
        <f>'Employee Salary Payroll Tax '!H2367</f>
        <v>0</v>
      </c>
      <c r="M2365" s="293">
        <f t="shared" si="296"/>
        <v>69304.640000000014</v>
      </c>
      <c r="N2365" s="359">
        <f t="shared" si="294"/>
        <v>12.781567467832369</v>
      </c>
      <c r="O2365" s="331"/>
      <c r="P2365" s="61"/>
      <c r="Q2365" s="294"/>
      <c r="R2365" s="292"/>
      <c r="S2365" s="291"/>
    </row>
    <row r="2366" spans="1:19" ht="14.4">
      <c r="A2366" s="36">
        <f t="shared" si="297"/>
        <v>1043</v>
      </c>
      <c r="B2366" s="526"/>
      <c r="C2366" s="36" t="str">
        <f>VLOOKUP('Employee Salary Payroll Tax '!B2368,'Employee Salary Payroll Tax '!$D$1:$E$7,2,FALSE)</f>
        <v>IBEW</v>
      </c>
      <c r="D2366" s="61">
        <f t="shared" si="290"/>
        <v>6.875E-3</v>
      </c>
      <c r="E2366" s="351">
        <f>'Employee Salary Payroll Tax '!N2368</f>
        <v>5818.83</v>
      </c>
      <c r="F2366" s="351">
        <f t="shared" si="291"/>
        <v>5858.8344562499997</v>
      </c>
      <c r="G2366" s="352"/>
      <c r="H2366" s="351">
        <f t="shared" si="295"/>
        <v>121381.17</v>
      </c>
      <c r="I2366" s="351">
        <f t="shared" si="292"/>
        <v>40.004456249999748</v>
      </c>
      <c r="J2366" s="351">
        <f t="shared" si="293"/>
        <v>2.4802762874999842</v>
      </c>
      <c r="K2366" s="635">
        <f>SUM('Employee Salary Payroll Tax '!I2368:K2368)</f>
        <v>5818.83</v>
      </c>
      <c r="L2366" s="635">
        <f>'Employee Salary Payroll Tax '!H2368</f>
        <v>0</v>
      </c>
      <c r="M2366" s="293">
        <f t="shared" si="296"/>
        <v>0</v>
      </c>
      <c r="N2366" s="359">
        <f t="shared" si="294"/>
        <v>2.480276287073734</v>
      </c>
      <c r="O2366" s="331"/>
      <c r="P2366" s="61"/>
      <c r="Q2366" s="294"/>
      <c r="R2366" s="292"/>
      <c r="S2366" s="291"/>
    </row>
    <row r="2367" spans="1:19" ht="14.4">
      <c r="A2367" s="36">
        <f t="shared" si="297"/>
        <v>1044</v>
      </c>
      <c r="B2367" s="526"/>
      <c r="C2367" s="36" t="str">
        <f>VLOOKUP('Employee Salary Payroll Tax '!B2369,'Employee Salary Payroll Tax '!$D$1:$E$7,2,FALSE)</f>
        <v>NonUnion</v>
      </c>
      <c r="D2367" s="61">
        <f t="shared" si="290"/>
        <v>2.98E-2</v>
      </c>
      <c r="E2367" s="351">
        <f>'Employee Salary Payroll Tax '!N2369</f>
        <v>32269.01</v>
      </c>
      <c r="F2367" s="351">
        <f t="shared" si="291"/>
        <v>33230.626497999998</v>
      </c>
      <c r="G2367" s="352"/>
      <c r="H2367" s="351">
        <f t="shared" si="295"/>
        <v>94930.99</v>
      </c>
      <c r="I2367" s="351">
        <f t="shared" si="292"/>
        <v>961.61649799999941</v>
      </c>
      <c r="J2367" s="351">
        <f t="shared" si="293"/>
        <v>59.620222875999964</v>
      </c>
      <c r="K2367" s="635">
        <f>SUM('Employee Salary Payroll Tax '!I2369:K2369)</f>
        <v>29.18</v>
      </c>
      <c r="L2367" s="635">
        <f>'Employee Salary Payroll Tax '!H2369</f>
        <v>0</v>
      </c>
      <c r="M2367" s="293">
        <f t="shared" si="296"/>
        <v>32239.829999999998</v>
      </c>
      <c r="N2367" s="359">
        <f t="shared" si="294"/>
        <v>5.3912967998329238E-2</v>
      </c>
      <c r="O2367" s="331"/>
      <c r="P2367" s="61"/>
      <c r="Q2367" s="294"/>
      <c r="R2367" s="292"/>
      <c r="S2367" s="291"/>
    </row>
    <row r="2368" spans="1:19" ht="14.4">
      <c r="A2368" s="36">
        <f t="shared" si="297"/>
        <v>1045</v>
      </c>
      <c r="B2368" s="526"/>
      <c r="C2368" s="36" t="str">
        <f>VLOOKUP('Employee Salary Payroll Tax '!B2370,'Employee Salary Payroll Tax '!$D$1:$E$7,2,FALSE)</f>
        <v>NonUnion</v>
      </c>
      <c r="D2368" s="61">
        <f t="shared" si="290"/>
        <v>2.98E-2</v>
      </c>
      <c r="E2368" s="351">
        <f>'Employee Salary Payroll Tax '!N2370</f>
        <v>21611.42</v>
      </c>
      <c r="F2368" s="351">
        <f t="shared" si="291"/>
        <v>22255.440316</v>
      </c>
      <c r="G2368" s="352"/>
      <c r="H2368" s="351">
        <f t="shared" si="295"/>
        <v>105588.58</v>
      </c>
      <c r="I2368" s="351">
        <f t="shared" si="292"/>
        <v>644.02031600000191</v>
      </c>
      <c r="J2368" s="351">
        <f t="shared" si="293"/>
        <v>39.929259592000115</v>
      </c>
      <c r="K2368" s="635">
        <f>SUM('Employee Salary Payroll Tax '!I2370:K2370)</f>
        <v>-0.11</v>
      </c>
      <c r="L2368" s="635">
        <f>'Employee Salary Payroll Tax '!H2370</f>
        <v>0</v>
      </c>
      <c r="M2368" s="293">
        <f t="shared" si="296"/>
        <v>21611.53</v>
      </c>
      <c r="N2368" s="359">
        <f t="shared" si="294"/>
        <v>-2.032359999905965E-4</v>
      </c>
      <c r="O2368" s="331"/>
      <c r="P2368" s="61"/>
      <c r="Q2368" s="294"/>
      <c r="R2368" s="292"/>
      <c r="S2368" s="291"/>
    </row>
    <row r="2369" spans="1:19" ht="14.4">
      <c r="A2369" s="36">
        <f t="shared" si="297"/>
        <v>1046</v>
      </c>
      <c r="B2369" s="526"/>
      <c r="C2369" s="36" t="str">
        <f>VLOOKUP('Employee Salary Payroll Tax '!B2371,'Employee Salary Payroll Tax '!$D$1:$E$7,2,FALSE)</f>
        <v>IBEW</v>
      </c>
      <c r="D2369" s="61">
        <f t="shared" si="290"/>
        <v>6.875E-3</v>
      </c>
      <c r="E2369" s="351">
        <f>'Employee Salary Payroll Tax '!N2371</f>
        <v>57229.53</v>
      </c>
      <c r="F2369" s="351">
        <f t="shared" si="291"/>
        <v>57622.983018749997</v>
      </c>
      <c r="G2369" s="352"/>
      <c r="H2369" s="351">
        <f t="shared" si="295"/>
        <v>69970.47</v>
      </c>
      <c r="I2369" s="351">
        <f t="shared" si="292"/>
        <v>393.45301874999859</v>
      </c>
      <c r="J2369" s="351">
        <f t="shared" si="293"/>
        <v>24.394087162499911</v>
      </c>
      <c r="K2369" s="635">
        <f>SUM('Employee Salary Payroll Tax '!I2371:K2371)</f>
        <v>2025.33</v>
      </c>
      <c r="L2369" s="635">
        <f>'Employee Salary Payroll Tax '!H2371</f>
        <v>0</v>
      </c>
      <c r="M2369" s="293">
        <f t="shared" si="296"/>
        <v>55204.2</v>
      </c>
      <c r="N2369" s="359">
        <f t="shared" si="294"/>
        <v>0.86329691248491203</v>
      </c>
      <c r="O2369" s="331"/>
      <c r="P2369" s="61"/>
      <c r="Q2369" s="294"/>
      <c r="R2369" s="292"/>
      <c r="S2369" s="291"/>
    </row>
    <row r="2370" spans="1:19" ht="14.4">
      <c r="A2370" s="36">
        <f t="shared" si="297"/>
        <v>1047</v>
      </c>
      <c r="B2370" s="526"/>
      <c r="C2370" s="36" t="str">
        <f>VLOOKUP('Employee Salary Payroll Tax '!B2372,'Employee Salary Payroll Tax '!$D$1:$E$7,2,FALSE)</f>
        <v>NonUnion</v>
      </c>
      <c r="D2370" s="61">
        <f t="shared" si="290"/>
        <v>2.98E-2</v>
      </c>
      <c r="E2370" s="351">
        <f>'Employee Salary Payroll Tax '!N2372</f>
        <v>78393.03</v>
      </c>
      <c r="F2370" s="351">
        <f t="shared" si="291"/>
        <v>80729.142294000005</v>
      </c>
      <c r="G2370" s="352"/>
      <c r="H2370" s="351">
        <f t="shared" si="295"/>
        <v>48806.97</v>
      </c>
      <c r="I2370" s="351">
        <f t="shared" si="292"/>
        <v>2336.1122940000059</v>
      </c>
      <c r="J2370" s="351">
        <f t="shared" si="293"/>
        <v>144.83896222800036</v>
      </c>
      <c r="K2370" s="635">
        <f>SUM('Employee Salary Payroll Tax '!I2372:K2372)</f>
        <v>2099.5100000000002</v>
      </c>
      <c r="L2370" s="635">
        <f>'Employee Salary Payroll Tax '!H2372</f>
        <v>0</v>
      </c>
      <c r="M2370" s="293">
        <f t="shared" si="296"/>
        <v>76293.52</v>
      </c>
      <c r="N2370" s="359">
        <f t="shared" si="294"/>
        <v>3.879054675950528</v>
      </c>
      <c r="O2370" s="331"/>
      <c r="P2370" s="61"/>
      <c r="Q2370" s="294"/>
      <c r="R2370" s="292"/>
      <c r="S2370" s="291"/>
    </row>
    <row r="2371" spans="1:19" ht="14.4">
      <c r="A2371" s="36">
        <f t="shared" si="297"/>
        <v>1048</v>
      </c>
      <c r="B2371" s="526"/>
      <c r="C2371" s="36" t="str">
        <f>VLOOKUP('Employee Salary Payroll Tax '!B2373,'Employee Salary Payroll Tax '!$D$1:$E$7,2,FALSE)</f>
        <v>UA</v>
      </c>
      <c r="D2371" s="61">
        <f t="shared" si="290"/>
        <v>0.03</v>
      </c>
      <c r="E2371" s="351">
        <f>'Employee Salary Payroll Tax '!N2373</f>
        <v>90354.48</v>
      </c>
      <c r="F2371" s="351">
        <f t="shared" si="291"/>
        <v>93065.114399999991</v>
      </c>
      <c r="G2371" s="352"/>
      <c r="H2371" s="351">
        <f t="shared" si="295"/>
        <v>36845.520000000004</v>
      </c>
      <c r="I2371" s="351">
        <f t="shared" si="292"/>
        <v>2710.6343999999954</v>
      </c>
      <c r="J2371" s="351">
        <f t="shared" si="293"/>
        <v>168.05933279999971</v>
      </c>
      <c r="K2371" s="635">
        <f>SUM('Employee Salary Payroll Tax '!I2373:K2373)</f>
        <v>63289.62</v>
      </c>
      <c r="L2371" s="635">
        <f>'Employee Salary Payroll Tax '!H2373</f>
        <v>0</v>
      </c>
      <c r="M2371" s="293">
        <f t="shared" si="296"/>
        <v>27064.859999999993</v>
      </c>
      <c r="N2371" s="359">
        <f t="shared" si="294"/>
        <v>117.71869319869697</v>
      </c>
      <c r="O2371" s="331"/>
      <c r="P2371" s="61"/>
      <c r="Q2371" s="294"/>
      <c r="R2371" s="292"/>
      <c r="S2371" s="291"/>
    </row>
    <row r="2372" spans="1:19" ht="14.4">
      <c r="A2372" s="36">
        <f t="shared" si="297"/>
        <v>1049</v>
      </c>
      <c r="B2372" s="526"/>
      <c r="C2372" s="36" t="str">
        <f>VLOOKUP('Employee Salary Payroll Tax '!B2374,'Employee Salary Payroll Tax '!$D$1:$E$7,2,FALSE)</f>
        <v>NonUnion</v>
      </c>
      <c r="D2372" s="61">
        <f t="shared" si="290"/>
        <v>2.98E-2</v>
      </c>
      <c r="E2372" s="351">
        <f>'Employee Salary Payroll Tax '!N2374</f>
        <v>18102.12</v>
      </c>
      <c r="F2372" s="351">
        <f t="shared" si="291"/>
        <v>18641.563176</v>
      </c>
      <c r="G2372" s="352"/>
      <c r="H2372" s="351">
        <f t="shared" si="295"/>
        <v>109097.88</v>
      </c>
      <c r="I2372" s="351">
        <f t="shared" si="292"/>
        <v>539.44317600000068</v>
      </c>
      <c r="J2372" s="351">
        <f t="shared" si="293"/>
        <v>33.445476912000039</v>
      </c>
      <c r="K2372" s="635">
        <f>SUM('Employee Salary Payroll Tax '!I2374:K2374)</f>
        <v>3197.51</v>
      </c>
      <c r="L2372" s="635">
        <f>'Employee Salary Payroll Tax '!H2374</f>
        <v>0</v>
      </c>
      <c r="M2372" s="293">
        <f t="shared" si="296"/>
        <v>14904.609999999999</v>
      </c>
      <c r="N2372" s="359">
        <f t="shared" si="294"/>
        <v>5.9077194756736526</v>
      </c>
      <c r="O2372" s="331"/>
      <c r="P2372" s="61"/>
      <c r="Q2372" s="294"/>
      <c r="R2372" s="292"/>
      <c r="S2372" s="291"/>
    </row>
    <row r="2373" spans="1:19" ht="14.4">
      <c r="A2373" s="36">
        <f t="shared" si="297"/>
        <v>1050</v>
      </c>
      <c r="B2373" s="526"/>
      <c r="C2373" s="36" t="str">
        <f>VLOOKUP('Employee Salary Payroll Tax '!B2375,'Employee Salary Payroll Tax '!$D$1:$E$7,2,FALSE)</f>
        <v>NonUnion</v>
      </c>
      <c r="D2373" s="61">
        <f t="shared" si="290"/>
        <v>2.98E-2</v>
      </c>
      <c r="E2373" s="351">
        <f>'Employee Salary Payroll Tax '!N2375</f>
        <v>98104.68</v>
      </c>
      <c r="F2373" s="351">
        <f t="shared" si="291"/>
        <v>101028.199464</v>
      </c>
      <c r="G2373" s="352"/>
      <c r="H2373" s="351">
        <f t="shared" si="295"/>
        <v>29095.320000000007</v>
      </c>
      <c r="I2373" s="351">
        <f t="shared" si="292"/>
        <v>2923.5194640000118</v>
      </c>
      <c r="J2373" s="351">
        <f t="shared" si="293"/>
        <v>181.25820676800072</v>
      </c>
      <c r="K2373" s="635">
        <f>SUM('Employee Salary Payroll Tax '!I2375:K2375)</f>
        <v>94180.5</v>
      </c>
      <c r="L2373" s="635">
        <f>'Employee Salary Payroll Tax '!H2375</f>
        <v>0</v>
      </c>
      <c r="M2373" s="293">
        <f t="shared" si="296"/>
        <v>3924.179999999993</v>
      </c>
      <c r="N2373" s="359">
        <f t="shared" si="294"/>
        <v>174.00789179822701</v>
      </c>
      <c r="O2373" s="331"/>
      <c r="P2373" s="61"/>
      <c r="Q2373" s="294"/>
      <c r="R2373" s="292"/>
      <c r="S2373" s="291"/>
    </row>
    <row r="2374" spans="1:19" ht="14.4">
      <c r="A2374" s="36">
        <f t="shared" si="297"/>
        <v>1051</v>
      </c>
      <c r="B2374" s="526"/>
      <c r="C2374" s="36" t="str">
        <f>VLOOKUP('Employee Salary Payroll Tax '!B2376,'Employee Salary Payroll Tax '!$D$1:$E$7,2,FALSE)</f>
        <v>NonUnion</v>
      </c>
      <c r="D2374" s="61">
        <f t="shared" si="290"/>
        <v>2.98E-2</v>
      </c>
      <c r="E2374" s="351">
        <f>'Employee Salary Payroll Tax '!N2376</f>
        <v>42177.83</v>
      </c>
      <c r="F2374" s="351">
        <f t="shared" si="291"/>
        <v>43434.729334000003</v>
      </c>
      <c r="G2374" s="352"/>
      <c r="H2374" s="351">
        <f t="shared" si="295"/>
        <v>85022.17</v>
      </c>
      <c r="I2374" s="351">
        <f t="shared" si="292"/>
        <v>1256.8993340000015</v>
      </c>
      <c r="J2374" s="351">
        <f t="shared" si="293"/>
        <v>77.927758708000098</v>
      </c>
      <c r="K2374" s="635">
        <f>SUM('Employee Salary Payroll Tax '!I2376:K2376)</f>
        <v>20076.62</v>
      </c>
      <c r="L2374" s="635">
        <f>'Employee Salary Payroll Tax '!H2376</f>
        <v>0</v>
      </c>
      <c r="M2374" s="293">
        <f t="shared" si="296"/>
        <v>22101.210000000003</v>
      </c>
      <c r="N2374" s="359">
        <f t="shared" si="294"/>
        <v>37.093563111120588</v>
      </c>
      <c r="O2374" s="331"/>
      <c r="P2374" s="61"/>
      <c r="Q2374" s="294"/>
      <c r="R2374" s="292"/>
      <c r="S2374" s="291"/>
    </row>
    <row r="2375" spans="1:19" ht="14.4">
      <c r="A2375" s="36">
        <f t="shared" si="297"/>
        <v>1052</v>
      </c>
      <c r="B2375" s="526"/>
      <c r="C2375" s="36" t="str">
        <f>VLOOKUP('Employee Salary Payroll Tax '!B2377,'Employee Salary Payroll Tax '!$D$1:$E$7,2,FALSE)</f>
        <v>UA</v>
      </c>
      <c r="D2375" s="61">
        <f t="shared" si="290"/>
        <v>0.03</v>
      </c>
      <c r="E2375" s="351">
        <f>'Employee Salary Payroll Tax '!N2377</f>
        <v>70553.929999999993</v>
      </c>
      <c r="F2375" s="351">
        <f t="shared" si="291"/>
        <v>72670.54789999999</v>
      </c>
      <c r="G2375" s="352"/>
      <c r="H2375" s="351">
        <f t="shared" si="295"/>
        <v>56646.070000000007</v>
      </c>
      <c r="I2375" s="351">
        <f t="shared" si="292"/>
        <v>2116.6178999999975</v>
      </c>
      <c r="J2375" s="351">
        <f t="shared" si="293"/>
        <v>131.23030979999984</v>
      </c>
      <c r="K2375" s="635">
        <f>SUM('Employee Salary Payroll Tax '!I2377:K2377)</f>
        <v>64783.360000000001</v>
      </c>
      <c r="L2375" s="635">
        <f>'Employee Salary Payroll Tax '!H2377</f>
        <v>960.55</v>
      </c>
      <c r="M2375" s="293">
        <f t="shared" si="296"/>
        <v>4810.0199999999923</v>
      </c>
      <c r="N2375" s="359">
        <f t="shared" si="294"/>
        <v>120.49704959829201</v>
      </c>
      <c r="O2375" s="331"/>
      <c r="P2375" s="61"/>
      <c r="Q2375" s="294"/>
      <c r="R2375" s="292"/>
      <c r="S2375" s="291"/>
    </row>
    <row r="2376" spans="1:19" ht="14.4">
      <c r="A2376" s="36">
        <f t="shared" si="297"/>
        <v>1053</v>
      </c>
      <c r="B2376" s="526"/>
      <c r="C2376" s="36" t="str">
        <f>VLOOKUP('Employee Salary Payroll Tax '!B2378,'Employee Salary Payroll Tax '!$D$1:$E$7,2,FALSE)</f>
        <v>NonUnion</v>
      </c>
      <c r="D2376" s="61">
        <f t="shared" si="290"/>
        <v>2.98E-2</v>
      </c>
      <c r="E2376" s="351">
        <f>'Employee Salary Payroll Tax '!N2378</f>
        <v>99455.51</v>
      </c>
      <c r="F2376" s="351">
        <f t="shared" si="291"/>
        <v>102419.28419799999</v>
      </c>
      <c r="G2376" s="352"/>
      <c r="H2376" s="351">
        <f t="shared" si="295"/>
        <v>27744.490000000005</v>
      </c>
      <c r="I2376" s="351">
        <f t="shared" si="292"/>
        <v>2963.7741979999992</v>
      </c>
      <c r="J2376" s="351">
        <f t="shared" si="293"/>
        <v>183.75400027599994</v>
      </c>
      <c r="K2376" s="635">
        <f>SUM('Employee Salary Payroll Tax '!I2378:K2378)</f>
        <v>5099.83</v>
      </c>
      <c r="L2376" s="635">
        <f>'Employee Salary Payroll Tax '!H2378</f>
        <v>0</v>
      </c>
      <c r="M2376" s="293">
        <f t="shared" si="296"/>
        <v>94355.68</v>
      </c>
      <c r="N2376" s="359">
        <f t="shared" si="294"/>
        <v>9.4224459079052583</v>
      </c>
      <c r="O2376" s="331"/>
      <c r="P2376" s="61"/>
      <c r="Q2376" s="294"/>
      <c r="R2376" s="292"/>
      <c r="S2376" s="291"/>
    </row>
    <row r="2377" spans="1:19" ht="14.4">
      <c r="A2377" s="36">
        <f t="shared" si="297"/>
        <v>1054</v>
      </c>
      <c r="B2377" s="526"/>
      <c r="C2377" s="36" t="str">
        <f>VLOOKUP('Employee Salary Payroll Tax '!B2379,'Employee Salary Payroll Tax '!$D$1:$E$7,2,FALSE)</f>
        <v>IBEW</v>
      </c>
      <c r="D2377" s="61">
        <f t="shared" si="290"/>
        <v>6.875E-3</v>
      </c>
      <c r="E2377" s="351">
        <f>'Employee Salary Payroll Tax '!N2379</f>
        <v>36317.26</v>
      </c>
      <c r="F2377" s="351">
        <f t="shared" si="291"/>
        <v>36566.941162499999</v>
      </c>
      <c r="G2377" s="352"/>
      <c r="H2377" s="351">
        <f t="shared" si="295"/>
        <v>90882.739999999991</v>
      </c>
      <c r="I2377" s="351">
        <f t="shared" si="292"/>
        <v>249.6811624999973</v>
      </c>
      <c r="J2377" s="351">
        <f t="shared" si="293"/>
        <v>15.480232074999833</v>
      </c>
      <c r="K2377" s="635">
        <f>SUM('Employee Salary Payroll Tax '!I2379:K2379)</f>
        <v>36317.26</v>
      </c>
      <c r="L2377" s="635">
        <f>'Employee Salary Payroll Tax '!H2379</f>
        <v>0</v>
      </c>
      <c r="M2377" s="293">
        <f t="shared" si="296"/>
        <v>0</v>
      </c>
      <c r="N2377" s="359">
        <f t="shared" si="294"/>
        <v>15.480232074573582</v>
      </c>
      <c r="O2377" s="331"/>
      <c r="P2377" s="61"/>
      <c r="Q2377" s="294"/>
      <c r="R2377" s="292"/>
      <c r="S2377" s="291"/>
    </row>
    <row r="2378" spans="1:19" ht="14.4">
      <c r="A2378" s="36">
        <f t="shared" si="297"/>
        <v>1055</v>
      </c>
      <c r="B2378" s="526"/>
      <c r="C2378" s="36" t="str">
        <f>VLOOKUP('Employee Salary Payroll Tax '!B2380,'Employee Salary Payroll Tax '!$D$1:$E$7,2,FALSE)</f>
        <v>NonUnion</v>
      </c>
      <c r="D2378" s="61">
        <f t="shared" si="290"/>
        <v>2.98E-2</v>
      </c>
      <c r="E2378" s="351">
        <f>'Employee Salary Payroll Tax '!N2380</f>
        <v>97208.74</v>
      </c>
      <c r="F2378" s="351">
        <f t="shared" si="291"/>
        <v>100105.56045200001</v>
      </c>
      <c r="G2378" s="352"/>
      <c r="H2378" s="351">
        <f t="shared" si="295"/>
        <v>29991.259999999995</v>
      </c>
      <c r="I2378" s="351">
        <f t="shared" si="292"/>
        <v>2896.8204519999999</v>
      </c>
      <c r="J2378" s="351">
        <f t="shared" si="293"/>
        <v>179.602868024</v>
      </c>
      <c r="K2378" s="635">
        <f>SUM('Employee Salary Payroll Tax '!I2380:K2380)</f>
        <v>97208.74</v>
      </c>
      <c r="L2378" s="635">
        <f>'Employee Salary Payroll Tax '!H2380</f>
        <v>0</v>
      </c>
      <c r="M2378" s="293">
        <f t="shared" si="296"/>
        <v>0</v>
      </c>
      <c r="N2378" s="359">
        <f t="shared" si="294"/>
        <v>179.60286802215242</v>
      </c>
      <c r="O2378" s="331"/>
      <c r="P2378" s="61"/>
      <c r="Q2378" s="294"/>
      <c r="R2378" s="292"/>
      <c r="S2378" s="291"/>
    </row>
    <row r="2379" spans="1:19" ht="14.4">
      <c r="A2379" s="36">
        <f t="shared" si="297"/>
        <v>1056</v>
      </c>
      <c r="B2379" s="526"/>
      <c r="C2379" s="36" t="str">
        <f>VLOOKUP('Employee Salary Payroll Tax '!B2381,'Employee Salary Payroll Tax '!$D$1:$E$7,2,FALSE)</f>
        <v>UA</v>
      </c>
      <c r="D2379" s="61">
        <f t="shared" si="290"/>
        <v>0.03</v>
      </c>
      <c r="E2379" s="351">
        <f>'Employee Salary Payroll Tax '!N2381</f>
        <v>41729.57</v>
      </c>
      <c r="F2379" s="351">
        <f t="shared" si="291"/>
        <v>42981.4571</v>
      </c>
      <c r="G2379" s="352"/>
      <c r="H2379" s="351">
        <f t="shared" si="295"/>
        <v>85470.43</v>
      </c>
      <c r="I2379" s="351">
        <f t="shared" si="292"/>
        <v>1251.8870999999999</v>
      </c>
      <c r="J2379" s="351">
        <f t="shared" si="293"/>
        <v>77.617000199999993</v>
      </c>
      <c r="K2379" s="635">
        <f>SUM('Employee Salary Payroll Tax '!I2381:K2381)</f>
        <v>25457.120000000003</v>
      </c>
      <c r="L2379" s="635">
        <f>'Employee Salary Payroll Tax '!H2381</f>
        <v>28.25</v>
      </c>
      <c r="M2379" s="293">
        <f t="shared" si="296"/>
        <v>16244.199999999997</v>
      </c>
      <c r="N2379" s="359">
        <f t="shared" si="294"/>
        <v>47.350243198865307</v>
      </c>
      <c r="O2379" s="331"/>
      <c r="P2379" s="61"/>
      <c r="Q2379" s="294"/>
      <c r="R2379" s="292"/>
      <c r="S2379" s="291"/>
    </row>
    <row r="2380" spans="1:19" ht="14.4">
      <c r="A2380" s="36">
        <f t="shared" si="297"/>
        <v>1057</v>
      </c>
      <c r="B2380" s="526"/>
      <c r="C2380" s="36" t="str">
        <f>VLOOKUP('Employee Salary Payroll Tax '!B2382,'Employee Salary Payroll Tax '!$D$1:$E$7,2,FALSE)</f>
        <v>UA</v>
      </c>
      <c r="D2380" s="61">
        <f t="shared" si="290"/>
        <v>0.03</v>
      </c>
      <c r="E2380" s="351">
        <f>'Employee Salary Payroll Tax '!N2382</f>
        <v>749.4</v>
      </c>
      <c r="F2380" s="351">
        <f t="shared" si="291"/>
        <v>771.88199999999995</v>
      </c>
      <c r="G2380" s="352"/>
      <c r="H2380" s="351">
        <f t="shared" si="295"/>
        <v>126450.6</v>
      </c>
      <c r="I2380" s="351">
        <f t="shared" si="292"/>
        <v>22.481999999999971</v>
      </c>
      <c r="J2380" s="351">
        <f t="shared" si="293"/>
        <v>1.3938839999999981</v>
      </c>
      <c r="K2380" s="635">
        <f>SUM('Employee Salary Payroll Tax '!I2382:K2382)</f>
        <v>151.61000000000001</v>
      </c>
      <c r="L2380" s="635">
        <f>'Employee Salary Payroll Tax '!H2382</f>
        <v>0.52</v>
      </c>
      <c r="M2380" s="293">
        <f t="shared" si="296"/>
        <v>597.27</v>
      </c>
      <c r="N2380" s="359">
        <f t="shared" si="294"/>
        <v>0.28199459962370582</v>
      </c>
      <c r="O2380" s="331"/>
      <c r="P2380" s="61"/>
      <c r="Q2380" s="294"/>
      <c r="R2380" s="292"/>
      <c r="S2380" s="291"/>
    </row>
    <row r="2381" spans="1:19" ht="14.4">
      <c r="A2381" s="36">
        <f t="shared" si="297"/>
        <v>1058</v>
      </c>
      <c r="B2381" s="526"/>
      <c r="C2381" s="36" t="str">
        <f>VLOOKUP('Employee Salary Payroll Tax '!B2383,'Employee Salary Payroll Tax '!$D$1:$E$7,2,FALSE)</f>
        <v>NonUnion</v>
      </c>
      <c r="D2381" s="61">
        <f t="shared" si="290"/>
        <v>2.98E-2</v>
      </c>
      <c r="E2381" s="351">
        <f>'Employee Salary Payroll Tax '!N2383</f>
        <v>80012.12</v>
      </c>
      <c r="F2381" s="351">
        <f t="shared" si="291"/>
        <v>82396.481176000001</v>
      </c>
      <c r="G2381" s="352"/>
      <c r="H2381" s="351">
        <f t="shared" si="295"/>
        <v>47187.880000000005</v>
      </c>
      <c r="I2381" s="351">
        <f t="shared" si="292"/>
        <v>2384.3611760000058</v>
      </c>
      <c r="J2381" s="351">
        <f t="shared" si="293"/>
        <v>147.83039291200035</v>
      </c>
      <c r="K2381" s="635">
        <f>SUM('Employee Salary Payroll Tax '!I2383:K2383)</f>
        <v>42587.9</v>
      </c>
      <c r="L2381" s="635">
        <f>'Employee Salary Payroll Tax '!H2383</f>
        <v>0</v>
      </c>
      <c r="M2381" s="293">
        <f t="shared" si="296"/>
        <v>37424.219999999994</v>
      </c>
      <c r="N2381" s="359">
        <f t="shared" si="294"/>
        <v>78.685404039016774</v>
      </c>
      <c r="O2381" s="331"/>
      <c r="P2381" s="61"/>
      <c r="Q2381" s="294"/>
      <c r="R2381" s="292"/>
      <c r="S2381" s="291"/>
    </row>
    <row r="2382" spans="1:19" ht="14.4">
      <c r="A2382" s="36">
        <f t="shared" si="297"/>
        <v>1059</v>
      </c>
      <c r="B2382" s="526"/>
      <c r="C2382" s="36" t="str">
        <f>VLOOKUP('Employee Salary Payroll Tax '!B2384,'Employee Salary Payroll Tax '!$D$1:$E$7,2,FALSE)</f>
        <v>UA</v>
      </c>
      <c r="D2382" s="61">
        <f t="shared" si="290"/>
        <v>0.03</v>
      </c>
      <c r="E2382" s="351">
        <f>'Employee Salary Payroll Tax '!N2384</f>
        <v>59419.75</v>
      </c>
      <c r="F2382" s="351">
        <f t="shared" si="291"/>
        <v>61202.342499999999</v>
      </c>
      <c r="G2382" s="352"/>
      <c r="H2382" s="351">
        <f t="shared" si="295"/>
        <v>67780.25</v>
      </c>
      <c r="I2382" s="351">
        <f t="shared" si="292"/>
        <v>1782.5924999999988</v>
      </c>
      <c r="J2382" s="351">
        <f t="shared" si="293"/>
        <v>110.52073499999993</v>
      </c>
      <c r="K2382" s="635">
        <f>SUM('Employee Salary Payroll Tax '!I2384:K2384)</f>
        <v>49896.68</v>
      </c>
      <c r="L2382" s="635">
        <f>'Employee Salary Payroll Tax '!H2384</f>
        <v>1288.6500000000001</v>
      </c>
      <c r="M2382" s="293">
        <f t="shared" si="296"/>
        <v>8234.42</v>
      </c>
      <c r="N2382" s="359">
        <f t="shared" si="294"/>
        <v>92.807824798438048</v>
      </c>
      <c r="O2382" s="331"/>
      <c r="P2382" s="61"/>
      <c r="Q2382" s="294"/>
      <c r="R2382" s="292"/>
      <c r="S2382" s="291"/>
    </row>
    <row r="2383" spans="1:19" ht="14.4">
      <c r="A2383" s="36">
        <f t="shared" si="297"/>
        <v>1060</v>
      </c>
      <c r="B2383" s="526"/>
      <c r="C2383" s="36" t="str">
        <f>VLOOKUP('Employee Salary Payroll Tax '!B2385,'Employee Salary Payroll Tax '!$D$1:$E$7,2,FALSE)</f>
        <v>IBEW</v>
      </c>
      <c r="D2383" s="61">
        <f t="shared" si="290"/>
        <v>6.875E-3</v>
      </c>
      <c r="E2383" s="351">
        <f>'Employee Salary Payroll Tax '!N2385</f>
        <v>139571.89000000001</v>
      </c>
      <c r="F2383" s="351">
        <f t="shared" si="291"/>
        <v>140531.44674375001</v>
      </c>
      <c r="G2383" s="352"/>
      <c r="H2383" s="351">
        <f t="shared" si="295"/>
        <v>0</v>
      </c>
      <c r="I2383" s="351">
        <f t="shared" si="292"/>
        <v>959.55674374999944</v>
      </c>
      <c r="J2383" s="351">
        <f t="shared" si="293"/>
        <v>0</v>
      </c>
      <c r="K2383" s="635">
        <f>SUM('Employee Salary Payroll Tax '!I2385:K2385)</f>
        <v>117017.45</v>
      </c>
      <c r="L2383" s="635">
        <f>'Employee Salary Payroll Tax '!H2385</f>
        <v>0</v>
      </c>
      <c r="M2383" s="293">
        <f t="shared" si="296"/>
        <v>22554.440000000017</v>
      </c>
      <c r="N2383" s="359">
        <f t="shared" si="294"/>
        <v>0</v>
      </c>
      <c r="O2383" s="331"/>
      <c r="P2383" s="61"/>
      <c r="Q2383" s="294"/>
      <c r="R2383" s="292"/>
      <c r="S2383" s="291"/>
    </row>
    <row r="2384" spans="1:19" ht="14.4">
      <c r="A2384" s="36">
        <f t="shared" si="297"/>
        <v>1061</v>
      </c>
      <c r="B2384" s="526"/>
      <c r="C2384" s="36" t="str">
        <f>VLOOKUP('Employee Salary Payroll Tax '!B2386,'Employee Salary Payroll Tax '!$D$1:$E$7,2,FALSE)</f>
        <v>UA</v>
      </c>
      <c r="D2384" s="61">
        <f t="shared" si="290"/>
        <v>0.03</v>
      </c>
      <c r="E2384" s="351">
        <f>'Employee Salary Payroll Tax '!N2386</f>
        <v>82503.149999999994</v>
      </c>
      <c r="F2384" s="351">
        <f t="shared" si="291"/>
        <v>84978.244500000001</v>
      </c>
      <c r="G2384" s="352"/>
      <c r="H2384" s="351">
        <f t="shared" si="295"/>
        <v>44696.850000000006</v>
      </c>
      <c r="I2384" s="351">
        <f t="shared" si="292"/>
        <v>2475.0945000000065</v>
      </c>
      <c r="J2384" s="351">
        <f t="shared" si="293"/>
        <v>153.4558590000004</v>
      </c>
      <c r="K2384" s="635">
        <f>SUM('Employee Salary Payroll Tax '!I2386:K2386)</f>
        <v>71128.83</v>
      </c>
      <c r="L2384" s="635">
        <f>'Employee Salary Payroll Tax '!H2386</f>
        <v>0</v>
      </c>
      <c r="M2384" s="293">
        <f t="shared" si="296"/>
        <v>11374.319999999992</v>
      </c>
      <c r="N2384" s="359">
        <f t="shared" si="294"/>
        <v>132.29962379839679</v>
      </c>
      <c r="O2384" s="331"/>
      <c r="P2384" s="61"/>
      <c r="Q2384" s="294"/>
      <c r="R2384" s="292"/>
      <c r="S2384" s="291"/>
    </row>
    <row r="2385" spans="1:19" ht="14.4">
      <c r="A2385" s="36">
        <f t="shared" si="297"/>
        <v>1062</v>
      </c>
      <c r="B2385" s="526"/>
      <c r="C2385" s="36" t="str">
        <f>VLOOKUP('Employee Salary Payroll Tax '!B2387,'Employee Salary Payroll Tax '!$D$1:$E$7,2,FALSE)</f>
        <v>NonUnion</v>
      </c>
      <c r="D2385" s="61">
        <f t="shared" ref="D2385:D2448" si="298">VLOOKUP(C2385,C$9:D$12,2)</f>
        <v>2.98E-2</v>
      </c>
      <c r="E2385" s="351">
        <f>'Employee Salary Payroll Tax '!N2387</f>
        <v>64379.63</v>
      </c>
      <c r="F2385" s="351">
        <f t="shared" ref="F2385:F2448" si="299">E2385*(1+D2385)</f>
        <v>66298.142974000002</v>
      </c>
      <c r="G2385" s="352"/>
      <c r="H2385" s="351">
        <f t="shared" si="295"/>
        <v>62820.37</v>
      </c>
      <c r="I2385" s="351">
        <f t="shared" ref="I2385:I2448" si="300">F2385-E2385</f>
        <v>1918.5129740000048</v>
      </c>
      <c r="J2385" s="351">
        <f t="shared" ref="J2385:J2448" si="301">IF(H2385&gt;I2385,I2385*$J$12,H2385*$J$12)</f>
        <v>118.94780438800029</v>
      </c>
      <c r="K2385" s="635">
        <f>SUM('Employee Salary Payroll Tax '!I2387:K2387)</f>
        <v>2087.7199999999998</v>
      </c>
      <c r="L2385" s="635">
        <f>'Employee Salary Payroll Tax '!H2387</f>
        <v>0</v>
      </c>
      <c r="M2385" s="293">
        <f t="shared" si="296"/>
        <v>62291.909999999996</v>
      </c>
      <c r="N2385" s="359">
        <f t="shared" ref="N2385:N2448" si="302">J2385*K2385/(SUM(K2385:M2385)+0.000001)</f>
        <v>3.8572714719400949</v>
      </c>
      <c r="O2385" s="331"/>
      <c r="P2385" s="61"/>
      <c r="Q2385" s="294"/>
      <c r="R2385" s="292"/>
      <c r="S2385" s="291"/>
    </row>
    <row r="2386" spans="1:19" ht="14.4">
      <c r="A2386" s="36">
        <f t="shared" si="297"/>
        <v>1063</v>
      </c>
      <c r="B2386" s="526"/>
      <c r="C2386" s="36" t="str">
        <f>VLOOKUP('Employee Salary Payroll Tax '!B2388,'Employee Salary Payroll Tax '!$D$1:$E$7,2,FALSE)</f>
        <v>NonUnion</v>
      </c>
      <c r="D2386" s="61">
        <f t="shared" si="298"/>
        <v>2.98E-2</v>
      </c>
      <c r="E2386" s="351">
        <f>'Employee Salary Payroll Tax '!N2388</f>
        <v>104717.13</v>
      </c>
      <c r="F2386" s="351">
        <f t="shared" si="299"/>
        <v>107837.70047400001</v>
      </c>
      <c r="G2386" s="352"/>
      <c r="H2386" s="351">
        <f t="shared" ref="H2386:H2449" si="303">IF(E2386&gt;$H$12,0,$H$12-E2386)</f>
        <v>22482.869999999995</v>
      </c>
      <c r="I2386" s="351">
        <f t="shared" si="300"/>
        <v>3120.5704740000074</v>
      </c>
      <c r="J2386" s="351">
        <f t="shared" si="301"/>
        <v>193.47536938800044</v>
      </c>
      <c r="K2386" s="635">
        <f>SUM('Employee Salary Payroll Tax '!I2388:K2388)</f>
        <v>34273.019999999997</v>
      </c>
      <c r="L2386" s="635">
        <f>'Employee Salary Payroll Tax '!H2388</f>
        <v>0</v>
      </c>
      <c r="M2386" s="293">
        <f t="shared" ref="M2386:M2449" si="304">E2386-K2386-L2386</f>
        <v>70444.110000000015</v>
      </c>
      <c r="N2386" s="359">
        <f t="shared" si="302"/>
        <v>63.322831751395441</v>
      </c>
      <c r="O2386" s="331"/>
      <c r="P2386" s="61"/>
      <c r="Q2386" s="294"/>
      <c r="R2386" s="292"/>
      <c r="S2386" s="291"/>
    </row>
    <row r="2387" spans="1:19" ht="14.4">
      <c r="A2387" s="36">
        <f t="shared" si="297"/>
        <v>1064</v>
      </c>
      <c r="B2387" s="526"/>
      <c r="C2387" s="36" t="str">
        <f>VLOOKUP('Employee Salary Payroll Tax '!B2389,'Employee Salary Payroll Tax '!$D$1:$E$7,2,FALSE)</f>
        <v>NonUnion</v>
      </c>
      <c r="D2387" s="61">
        <f t="shared" si="298"/>
        <v>2.98E-2</v>
      </c>
      <c r="E2387" s="351">
        <f>'Employee Salary Payroll Tax '!N2389</f>
        <v>74547.11</v>
      </c>
      <c r="F2387" s="351">
        <f t="shared" si="299"/>
        <v>76768.613878000004</v>
      </c>
      <c r="G2387" s="352"/>
      <c r="H2387" s="351">
        <f t="shared" si="303"/>
        <v>52652.89</v>
      </c>
      <c r="I2387" s="351">
        <f t="shared" si="300"/>
        <v>2221.5038780000032</v>
      </c>
      <c r="J2387" s="351">
        <f t="shared" si="301"/>
        <v>137.73324043600019</v>
      </c>
      <c r="K2387" s="635">
        <f>SUM('Employee Salary Payroll Tax '!I2389:K2389)</f>
        <v>9453.75</v>
      </c>
      <c r="L2387" s="635">
        <f>'Employee Salary Payroll Tax '!H2389</f>
        <v>0</v>
      </c>
      <c r="M2387" s="293">
        <f t="shared" si="304"/>
        <v>65093.36</v>
      </c>
      <c r="N2387" s="359">
        <f t="shared" si="302"/>
        <v>17.466748499765721</v>
      </c>
      <c r="O2387" s="331"/>
      <c r="P2387" s="61"/>
      <c r="Q2387" s="294"/>
      <c r="R2387" s="292"/>
      <c r="S2387" s="291"/>
    </row>
    <row r="2388" spans="1:19" ht="14.4">
      <c r="A2388" s="36">
        <f t="shared" si="297"/>
        <v>1065</v>
      </c>
      <c r="B2388" s="526"/>
      <c r="C2388" s="36" t="str">
        <f>VLOOKUP('Employee Salary Payroll Tax '!B2390,'Employee Salary Payroll Tax '!$D$1:$E$7,2,FALSE)</f>
        <v>NonUnion</v>
      </c>
      <c r="D2388" s="61">
        <f t="shared" si="298"/>
        <v>2.98E-2</v>
      </c>
      <c r="E2388" s="351">
        <f>'Employee Salary Payroll Tax '!N2390</f>
        <v>39225.18</v>
      </c>
      <c r="F2388" s="351">
        <f t="shared" si="299"/>
        <v>40394.090364000003</v>
      </c>
      <c r="G2388" s="352"/>
      <c r="H2388" s="351">
        <f t="shared" si="303"/>
        <v>87974.82</v>
      </c>
      <c r="I2388" s="351">
        <f t="shared" si="300"/>
        <v>1168.910364000003</v>
      </c>
      <c r="J2388" s="351">
        <f t="shared" si="301"/>
        <v>72.47244256800019</v>
      </c>
      <c r="K2388" s="635">
        <f>SUM('Employee Salary Payroll Tax '!I2390:K2390)</f>
        <v>38123.61</v>
      </c>
      <c r="L2388" s="635">
        <f>'Employee Salary Payroll Tax '!H2390</f>
        <v>0</v>
      </c>
      <c r="M2388" s="293">
        <f t="shared" si="304"/>
        <v>1101.5699999999997</v>
      </c>
      <c r="N2388" s="359">
        <f t="shared" si="302"/>
        <v>70.437181834204466</v>
      </c>
      <c r="O2388" s="331"/>
      <c r="P2388" s="61"/>
      <c r="Q2388" s="294"/>
      <c r="R2388" s="292"/>
      <c r="S2388" s="291"/>
    </row>
    <row r="2389" spans="1:19" ht="14.4">
      <c r="A2389" s="36">
        <f t="shared" si="297"/>
        <v>1066</v>
      </c>
      <c r="B2389" s="526"/>
      <c r="C2389" s="36" t="str">
        <f>VLOOKUP('Employee Salary Payroll Tax '!B2391,'Employee Salary Payroll Tax '!$D$1:$E$7,2,FALSE)</f>
        <v>NonUnion</v>
      </c>
      <c r="D2389" s="61">
        <f t="shared" si="298"/>
        <v>2.98E-2</v>
      </c>
      <c r="E2389" s="351">
        <f>'Employee Salary Payroll Tax '!N2391</f>
        <v>109373.93</v>
      </c>
      <c r="F2389" s="351">
        <f t="shared" si="299"/>
        <v>112633.273114</v>
      </c>
      <c r="G2389" s="352"/>
      <c r="H2389" s="351">
        <f t="shared" si="303"/>
        <v>17826.070000000007</v>
      </c>
      <c r="I2389" s="351">
        <f t="shared" si="300"/>
        <v>3259.343114000003</v>
      </c>
      <c r="J2389" s="351">
        <f t="shared" si="301"/>
        <v>202.07927306800019</v>
      </c>
      <c r="K2389" s="635">
        <f>SUM('Employee Salary Payroll Tax '!I2391:K2391)</f>
        <v>107146.42</v>
      </c>
      <c r="L2389" s="635">
        <f>'Employee Salary Payroll Tax '!H2391</f>
        <v>0</v>
      </c>
      <c r="M2389" s="293">
        <f t="shared" si="304"/>
        <v>2227.5099999999948</v>
      </c>
      <c r="N2389" s="359">
        <f t="shared" si="302"/>
        <v>197.96372559019025</v>
      </c>
      <c r="O2389" s="331"/>
      <c r="P2389" s="61"/>
      <c r="Q2389" s="294"/>
      <c r="R2389" s="292"/>
      <c r="S2389" s="291"/>
    </row>
    <row r="2390" spans="1:19" ht="14.4">
      <c r="A2390" s="36">
        <f t="shared" si="297"/>
        <v>1067</v>
      </c>
      <c r="B2390" s="526"/>
      <c r="C2390" s="36" t="str">
        <f>VLOOKUP('Employee Salary Payroll Tax '!B2392,'Employee Salary Payroll Tax '!$D$1:$E$7,2,FALSE)</f>
        <v>NonUnion</v>
      </c>
      <c r="D2390" s="61">
        <f t="shared" si="298"/>
        <v>2.98E-2</v>
      </c>
      <c r="E2390" s="351">
        <f>'Employee Salary Payroll Tax '!N2392</f>
        <v>62317.35</v>
      </c>
      <c r="F2390" s="351">
        <f t="shared" si="299"/>
        <v>64174.407030000002</v>
      </c>
      <c r="G2390" s="352"/>
      <c r="H2390" s="351">
        <f t="shared" si="303"/>
        <v>64882.65</v>
      </c>
      <c r="I2390" s="351">
        <f t="shared" si="300"/>
        <v>1857.0570300000036</v>
      </c>
      <c r="J2390" s="351">
        <f t="shared" si="301"/>
        <v>115.13753586000023</v>
      </c>
      <c r="K2390" s="635">
        <f>SUM('Employee Salary Payroll Tax '!I2392:K2392)</f>
        <v>346.3</v>
      </c>
      <c r="L2390" s="635">
        <f>'Employee Salary Payroll Tax '!H2392</f>
        <v>0</v>
      </c>
      <c r="M2390" s="293">
        <f t="shared" si="304"/>
        <v>61971.049999999996</v>
      </c>
      <c r="N2390" s="359">
        <f t="shared" si="302"/>
        <v>0.63982387998973411</v>
      </c>
      <c r="O2390" s="331"/>
      <c r="P2390" s="61"/>
      <c r="Q2390" s="294"/>
      <c r="R2390" s="292"/>
      <c r="S2390" s="291"/>
    </row>
    <row r="2391" spans="1:19" ht="14.4">
      <c r="A2391" s="36">
        <f t="shared" si="297"/>
        <v>1068</v>
      </c>
      <c r="B2391" s="526"/>
      <c r="C2391" s="36" t="str">
        <f>VLOOKUP('Employee Salary Payroll Tax '!B2393,'Employee Salary Payroll Tax '!$D$1:$E$7,2,FALSE)</f>
        <v>IBEW</v>
      </c>
      <c r="D2391" s="61">
        <f t="shared" si="298"/>
        <v>6.875E-3</v>
      </c>
      <c r="E2391" s="351">
        <f>'Employee Salary Payroll Tax '!N2393</f>
        <v>72463.41</v>
      </c>
      <c r="F2391" s="351">
        <f t="shared" si="299"/>
        <v>72961.595943749999</v>
      </c>
      <c r="G2391" s="352"/>
      <c r="H2391" s="351">
        <f t="shared" si="303"/>
        <v>54736.59</v>
      </c>
      <c r="I2391" s="351">
        <f t="shared" si="300"/>
        <v>498.1859437499952</v>
      </c>
      <c r="J2391" s="351">
        <f t="shared" si="301"/>
        <v>30.887528512499703</v>
      </c>
      <c r="K2391" s="635">
        <f>SUM('Employee Salary Payroll Tax '!I2393:K2393)</f>
        <v>72241.039999999994</v>
      </c>
      <c r="L2391" s="635">
        <f>'Employee Salary Payroll Tax '!H2393</f>
        <v>0</v>
      </c>
      <c r="M2391" s="293">
        <f t="shared" si="304"/>
        <v>222.3700000000099</v>
      </c>
      <c r="N2391" s="359">
        <f t="shared" si="302"/>
        <v>30.792743299574759</v>
      </c>
      <c r="O2391" s="331"/>
      <c r="P2391" s="61"/>
      <c r="Q2391" s="294"/>
      <c r="R2391" s="292"/>
      <c r="S2391" s="291"/>
    </row>
    <row r="2392" spans="1:19" ht="14.4">
      <c r="A2392" s="36">
        <f t="shared" si="297"/>
        <v>1069</v>
      </c>
      <c r="B2392" s="526"/>
      <c r="C2392" s="36" t="str">
        <f>VLOOKUP('Employee Salary Payroll Tax '!B2394,'Employee Salary Payroll Tax '!$D$1:$E$7,2,FALSE)</f>
        <v>NonUnion</v>
      </c>
      <c r="D2392" s="61">
        <f t="shared" si="298"/>
        <v>2.98E-2</v>
      </c>
      <c r="E2392" s="351">
        <f>'Employee Salary Payroll Tax '!N2394</f>
        <v>100780.84</v>
      </c>
      <c r="F2392" s="351">
        <f t="shared" si="299"/>
        <v>103784.10903200001</v>
      </c>
      <c r="G2392" s="352"/>
      <c r="H2392" s="351">
        <f t="shared" si="303"/>
        <v>26419.160000000003</v>
      </c>
      <c r="I2392" s="351">
        <f t="shared" si="300"/>
        <v>3003.2690320000111</v>
      </c>
      <c r="J2392" s="351">
        <f t="shared" si="301"/>
        <v>186.2026799840007</v>
      </c>
      <c r="K2392" s="635">
        <f>SUM('Employee Salary Payroll Tax '!I2394:K2394)</f>
        <v>44880.689999999995</v>
      </c>
      <c r="L2392" s="635">
        <f>'Employee Salary Payroll Tax '!H2394</f>
        <v>1311.71</v>
      </c>
      <c r="M2392" s="293">
        <f t="shared" si="304"/>
        <v>54588.44</v>
      </c>
      <c r="N2392" s="359">
        <f t="shared" si="302"/>
        <v>82.921562843177512</v>
      </c>
      <c r="O2392" s="331"/>
      <c r="P2392" s="61"/>
      <c r="Q2392" s="294"/>
      <c r="R2392" s="292"/>
      <c r="S2392" s="291"/>
    </row>
    <row r="2393" spans="1:19" ht="14.4">
      <c r="A2393" s="36">
        <f t="shared" si="297"/>
        <v>1070</v>
      </c>
      <c r="B2393" s="526"/>
      <c r="C2393" s="36" t="str">
        <f>VLOOKUP('Employee Salary Payroll Tax '!B2395,'Employee Salary Payroll Tax '!$D$1:$E$7,2,FALSE)</f>
        <v>NonUnion</v>
      </c>
      <c r="D2393" s="61">
        <f t="shared" si="298"/>
        <v>2.98E-2</v>
      </c>
      <c r="E2393" s="351">
        <f>'Employee Salary Payroll Tax '!N2395</f>
        <v>46922.400000000001</v>
      </c>
      <c r="F2393" s="351">
        <f t="shared" si="299"/>
        <v>48320.687520000007</v>
      </c>
      <c r="G2393" s="352"/>
      <c r="H2393" s="351">
        <f t="shared" si="303"/>
        <v>80277.600000000006</v>
      </c>
      <c r="I2393" s="351">
        <f t="shared" si="300"/>
        <v>1398.2875200000053</v>
      </c>
      <c r="J2393" s="351">
        <f t="shared" si="301"/>
        <v>86.693826240000334</v>
      </c>
      <c r="K2393" s="635">
        <f>SUM('Employee Salary Payroll Tax '!I2395:K2395)</f>
        <v>46922.400000000001</v>
      </c>
      <c r="L2393" s="635">
        <f>'Employee Salary Payroll Tax '!H2395</f>
        <v>0</v>
      </c>
      <c r="M2393" s="293">
        <f t="shared" si="304"/>
        <v>0</v>
      </c>
      <c r="N2393" s="359">
        <f t="shared" si="302"/>
        <v>86.693826238152738</v>
      </c>
      <c r="O2393" s="331"/>
      <c r="P2393" s="61"/>
      <c r="Q2393" s="294"/>
      <c r="R2393" s="292"/>
      <c r="S2393" s="291"/>
    </row>
    <row r="2394" spans="1:19" ht="14.4">
      <c r="A2394" s="36">
        <f t="shared" si="297"/>
        <v>1071</v>
      </c>
      <c r="B2394" s="526"/>
      <c r="C2394" s="36" t="str">
        <f>VLOOKUP('Employee Salary Payroll Tax '!B2396,'Employee Salary Payroll Tax '!$D$1:$E$7,2,FALSE)</f>
        <v>NonUnion</v>
      </c>
      <c r="D2394" s="61">
        <f t="shared" si="298"/>
        <v>2.98E-2</v>
      </c>
      <c r="E2394" s="351">
        <f>'Employee Salary Payroll Tax '!N2396</f>
        <v>78414.59</v>
      </c>
      <c r="F2394" s="351">
        <f t="shared" si="299"/>
        <v>80751.344782</v>
      </c>
      <c r="G2394" s="352"/>
      <c r="H2394" s="351">
        <f t="shared" si="303"/>
        <v>48785.41</v>
      </c>
      <c r="I2394" s="351">
        <f t="shared" si="300"/>
        <v>2336.7547820000036</v>
      </c>
      <c r="J2394" s="351">
        <f t="shared" si="301"/>
        <v>144.87879648400022</v>
      </c>
      <c r="K2394" s="635">
        <f>SUM('Employee Salary Payroll Tax '!I2396:K2396)</f>
        <v>74561.710000000006</v>
      </c>
      <c r="L2394" s="635">
        <f>'Employee Salary Payroll Tax '!H2396</f>
        <v>0</v>
      </c>
      <c r="M2394" s="293">
        <f t="shared" si="304"/>
        <v>3852.8799999999901</v>
      </c>
      <c r="N2394" s="359">
        <f t="shared" si="302"/>
        <v>137.76021539424343</v>
      </c>
      <c r="O2394" s="331"/>
      <c r="P2394" s="61"/>
      <c r="Q2394" s="294"/>
      <c r="R2394" s="292"/>
      <c r="S2394" s="291"/>
    </row>
    <row r="2395" spans="1:19" ht="14.4">
      <c r="A2395" s="36">
        <f t="shared" si="297"/>
        <v>1072</v>
      </c>
      <c r="B2395" s="526"/>
      <c r="C2395" s="36" t="str">
        <f>VLOOKUP('Employee Salary Payroll Tax '!B2397,'Employee Salary Payroll Tax '!$D$1:$E$7,2,FALSE)</f>
        <v>NonUnion</v>
      </c>
      <c r="D2395" s="61">
        <f t="shared" si="298"/>
        <v>2.98E-2</v>
      </c>
      <c r="E2395" s="351">
        <f>'Employee Salary Payroll Tax '!N2397</f>
        <v>83317.429999999993</v>
      </c>
      <c r="F2395" s="351">
        <f t="shared" si="299"/>
        <v>85800.289413999999</v>
      </c>
      <c r="G2395" s="352"/>
      <c r="H2395" s="351">
        <f t="shared" si="303"/>
        <v>43882.570000000007</v>
      </c>
      <c r="I2395" s="351">
        <f t="shared" si="300"/>
        <v>2482.8594140000059</v>
      </c>
      <c r="J2395" s="351">
        <f t="shared" si="301"/>
        <v>153.93728366800036</v>
      </c>
      <c r="K2395" s="635">
        <f>SUM('Employee Salary Payroll Tax '!I2397:K2397)</f>
        <v>31126.730000000003</v>
      </c>
      <c r="L2395" s="635">
        <f>'Employee Salary Payroll Tax '!H2397</f>
        <v>0</v>
      </c>
      <c r="M2395" s="293">
        <f t="shared" si="304"/>
        <v>52190.69999999999</v>
      </c>
      <c r="N2395" s="359">
        <f t="shared" si="302"/>
        <v>57.509746347309907</v>
      </c>
      <c r="O2395" s="331"/>
      <c r="P2395" s="61"/>
      <c r="Q2395" s="294"/>
      <c r="R2395" s="292"/>
      <c r="S2395" s="291"/>
    </row>
    <row r="2396" spans="1:19" ht="14.4">
      <c r="A2396" s="36">
        <f t="shared" si="297"/>
        <v>1073</v>
      </c>
      <c r="B2396" s="526"/>
      <c r="C2396" s="36" t="str">
        <f>VLOOKUP('Employee Salary Payroll Tax '!B2398,'Employee Salary Payroll Tax '!$D$1:$E$7,2,FALSE)</f>
        <v>IBEW</v>
      </c>
      <c r="D2396" s="61">
        <f t="shared" si="298"/>
        <v>6.875E-3</v>
      </c>
      <c r="E2396" s="351">
        <f>'Employee Salary Payroll Tax '!N2398</f>
        <v>147424.54999999999</v>
      </c>
      <c r="F2396" s="351">
        <f t="shared" si="299"/>
        <v>148438.09378124998</v>
      </c>
      <c r="G2396" s="352"/>
      <c r="H2396" s="351">
        <f t="shared" si="303"/>
        <v>0</v>
      </c>
      <c r="I2396" s="351">
        <f t="shared" si="300"/>
        <v>1013.5437812499877</v>
      </c>
      <c r="J2396" s="351">
        <f t="shared" si="301"/>
        <v>0</v>
      </c>
      <c r="K2396" s="635">
        <f>SUM('Employee Salary Payroll Tax '!I2398:K2398)</f>
        <v>128217.94</v>
      </c>
      <c r="L2396" s="635">
        <f>'Employee Salary Payroll Tax '!H2398</f>
        <v>0</v>
      </c>
      <c r="M2396" s="293">
        <f t="shared" si="304"/>
        <v>19206.609999999986</v>
      </c>
      <c r="N2396" s="359">
        <f t="shared" si="302"/>
        <v>0</v>
      </c>
      <c r="O2396" s="331"/>
      <c r="P2396" s="61"/>
      <c r="Q2396" s="294"/>
      <c r="R2396" s="292"/>
      <c r="S2396" s="291"/>
    </row>
    <row r="2397" spans="1:19" ht="14.4">
      <c r="A2397" s="36">
        <f t="shared" si="297"/>
        <v>1074</v>
      </c>
      <c r="B2397" s="526"/>
      <c r="C2397" s="36" t="str">
        <f>VLOOKUP('Employee Salary Payroll Tax '!B2399,'Employee Salary Payroll Tax '!$D$1:$E$7,2,FALSE)</f>
        <v>NonUnion</v>
      </c>
      <c r="D2397" s="61">
        <f t="shared" si="298"/>
        <v>2.98E-2</v>
      </c>
      <c r="E2397" s="351">
        <f>'Employee Salary Payroll Tax '!N2399</f>
        <v>74143.08</v>
      </c>
      <c r="F2397" s="351">
        <f t="shared" si="299"/>
        <v>76352.543784000009</v>
      </c>
      <c r="G2397" s="352"/>
      <c r="H2397" s="351">
        <f t="shared" si="303"/>
        <v>53056.92</v>
      </c>
      <c r="I2397" s="351">
        <f t="shared" si="300"/>
        <v>2209.4637840000069</v>
      </c>
      <c r="J2397" s="351">
        <f t="shared" si="301"/>
        <v>136.98675460800041</v>
      </c>
      <c r="K2397" s="635">
        <f>SUM('Employee Salary Payroll Tax '!I2399:K2399)</f>
        <v>1932.55</v>
      </c>
      <c r="L2397" s="635">
        <f>'Employee Salary Payroll Tax '!H2399</f>
        <v>0</v>
      </c>
      <c r="M2397" s="293">
        <f t="shared" si="304"/>
        <v>72210.53</v>
      </c>
      <c r="N2397" s="359">
        <f t="shared" si="302"/>
        <v>3.5705793799518526</v>
      </c>
      <c r="O2397" s="331"/>
      <c r="P2397" s="61"/>
      <c r="Q2397" s="294"/>
      <c r="R2397" s="292"/>
      <c r="S2397" s="291"/>
    </row>
    <row r="2398" spans="1:19" ht="14.4">
      <c r="A2398" s="36">
        <f t="shared" si="297"/>
        <v>1075</v>
      </c>
      <c r="B2398" s="526"/>
      <c r="C2398" s="36" t="str">
        <f>VLOOKUP('Employee Salary Payroll Tax '!B2400,'Employee Salary Payroll Tax '!$D$1:$E$7,2,FALSE)</f>
        <v>NonUnion</v>
      </c>
      <c r="D2398" s="61">
        <f t="shared" si="298"/>
        <v>2.98E-2</v>
      </c>
      <c r="E2398" s="351">
        <f>'Employee Salary Payroll Tax '!N2400</f>
        <v>63111.58</v>
      </c>
      <c r="F2398" s="351">
        <f t="shared" si="299"/>
        <v>64992.305084000007</v>
      </c>
      <c r="G2398" s="352"/>
      <c r="H2398" s="351">
        <f t="shared" si="303"/>
        <v>64088.42</v>
      </c>
      <c r="I2398" s="351">
        <f t="shared" si="300"/>
        <v>1880.7250840000052</v>
      </c>
      <c r="J2398" s="351">
        <f t="shared" si="301"/>
        <v>116.60495520800032</v>
      </c>
      <c r="K2398" s="635">
        <f>SUM('Employee Salary Payroll Tax '!I2400:K2400)</f>
        <v>63111.58</v>
      </c>
      <c r="L2398" s="635">
        <f>'Employee Salary Payroll Tax '!H2400</f>
        <v>0</v>
      </c>
      <c r="M2398" s="293">
        <f t="shared" si="304"/>
        <v>0</v>
      </c>
      <c r="N2398" s="359">
        <f t="shared" si="302"/>
        <v>116.60495520615271</v>
      </c>
      <c r="O2398" s="331"/>
      <c r="P2398" s="61"/>
      <c r="Q2398" s="294"/>
      <c r="R2398" s="292"/>
      <c r="S2398" s="291"/>
    </row>
    <row r="2399" spans="1:19" ht="14.4">
      <c r="A2399" s="36">
        <f t="shared" si="297"/>
        <v>1076</v>
      </c>
      <c r="B2399" s="526"/>
      <c r="C2399" s="36" t="str">
        <f>VLOOKUP('Employee Salary Payroll Tax '!B2401,'Employee Salary Payroll Tax '!$D$1:$E$7,2,FALSE)</f>
        <v>NonUnion</v>
      </c>
      <c r="D2399" s="61">
        <f t="shared" si="298"/>
        <v>2.98E-2</v>
      </c>
      <c r="E2399" s="351">
        <f>'Employee Salary Payroll Tax '!N2401</f>
        <v>75680.73</v>
      </c>
      <c r="F2399" s="351">
        <f t="shared" si="299"/>
        <v>77936.015753999993</v>
      </c>
      <c r="G2399" s="352"/>
      <c r="H2399" s="351">
        <f t="shared" si="303"/>
        <v>51519.270000000004</v>
      </c>
      <c r="I2399" s="351">
        <f t="shared" si="300"/>
        <v>2255.2857539999968</v>
      </c>
      <c r="J2399" s="351">
        <f t="shared" si="301"/>
        <v>139.8277167479998</v>
      </c>
      <c r="K2399" s="635">
        <f>SUM('Employee Salary Payroll Tax '!I2401:K2401)</f>
        <v>75680.73</v>
      </c>
      <c r="L2399" s="635">
        <f>'Employee Salary Payroll Tax '!H2401</f>
        <v>0</v>
      </c>
      <c r="M2399" s="293">
        <f t="shared" si="304"/>
        <v>0</v>
      </c>
      <c r="N2399" s="359">
        <f t="shared" si="302"/>
        <v>139.82771674615222</v>
      </c>
      <c r="O2399" s="331"/>
      <c r="P2399" s="61"/>
      <c r="Q2399" s="294"/>
      <c r="R2399" s="292"/>
      <c r="S2399" s="291"/>
    </row>
    <row r="2400" spans="1:19" ht="14.4">
      <c r="A2400" s="36">
        <f t="shared" si="297"/>
        <v>1077</v>
      </c>
      <c r="B2400" s="526"/>
      <c r="C2400" s="36" t="str">
        <f>VLOOKUP('Employee Salary Payroll Tax '!B2402,'Employee Salary Payroll Tax '!$D$1:$E$7,2,FALSE)</f>
        <v>NonUnion</v>
      </c>
      <c r="D2400" s="61">
        <f t="shared" si="298"/>
        <v>2.98E-2</v>
      </c>
      <c r="E2400" s="351">
        <f>'Employee Salary Payroll Tax '!N2402</f>
        <v>79959.27</v>
      </c>
      <c r="F2400" s="351">
        <f t="shared" si="299"/>
        <v>82342.056246000007</v>
      </c>
      <c r="G2400" s="352"/>
      <c r="H2400" s="351">
        <f t="shared" si="303"/>
        <v>47240.729999999996</v>
      </c>
      <c r="I2400" s="351">
        <f t="shared" si="300"/>
        <v>2382.7862460000033</v>
      </c>
      <c r="J2400" s="351">
        <f t="shared" si="301"/>
        <v>147.73274725200019</v>
      </c>
      <c r="K2400" s="635">
        <f>SUM('Employee Salary Payroll Tax '!I2402:K2402)</f>
        <v>50741.200000000004</v>
      </c>
      <c r="L2400" s="635">
        <f>'Employee Salary Payroll Tax '!H2402</f>
        <v>378.46</v>
      </c>
      <c r="M2400" s="293">
        <f t="shared" si="304"/>
        <v>28839.61</v>
      </c>
      <c r="N2400" s="359">
        <f t="shared" si="302"/>
        <v>93.749441118827676</v>
      </c>
      <c r="O2400" s="331"/>
      <c r="P2400" s="61"/>
      <c r="Q2400" s="294"/>
      <c r="R2400" s="292"/>
      <c r="S2400" s="291"/>
    </row>
    <row r="2401" spans="1:19" ht="14.4">
      <c r="A2401" s="36">
        <f t="shared" si="297"/>
        <v>1078</v>
      </c>
      <c r="B2401" s="526"/>
      <c r="C2401" s="36" t="str">
        <f>VLOOKUP('Employee Salary Payroll Tax '!B2403,'Employee Salary Payroll Tax '!$D$1:$E$7,2,FALSE)</f>
        <v>NonUnion</v>
      </c>
      <c r="D2401" s="61">
        <f t="shared" si="298"/>
        <v>2.98E-2</v>
      </c>
      <c r="E2401" s="351">
        <f>'Employee Salary Payroll Tax '!N2403</f>
        <v>113768.42</v>
      </c>
      <c r="F2401" s="351">
        <f t="shared" si="299"/>
        <v>117158.718916</v>
      </c>
      <c r="G2401" s="352"/>
      <c r="H2401" s="351">
        <f t="shared" si="303"/>
        <v>13431.580000000002</v>
      </c>
      <c r="I2401" s="351">
        <f t="shared" si="300"/>
        <v>3390.2989159999997</v>
      </c>
      <c r="J2401" s="351">
        <f t="shared" si="301"/>
        <v>210.19853279199998</v>
      </c>
      <c r="K2401" s="635">
        <f>SUM('Employee Salary Payroll Tax '!I2403:K2403)</f>
        <v>35549.43</v>
      </c>
      <c r="L2401" s="635">
        <f>'Employee Salary Payroll Tax '!H2403</f>
        <v>0</v>
      </c>
      <c r="M2401" s="293">
        <f t="shared" si="304"/>
        <v>78218.989999999991</v>
      </c>
      <c r="N2401" s="359">
        <f t="shared" si="302"/>
        <v>65.681126867422691</v>
      </c>
      <c r="O2401" s="331"/>
      <c r="P2401" s="61"/>
      <c r="Q2401" s="294"/>
      <c r="R2401" s="292"/>
      <c r="S2401" s="291"/>
    </row>
    <row r="2402" spans="1:19" ht="14.4">
      <c r="A2402" s="36">
        <f t="shared" si="297"/>
        <v>1079</v>
      </c>
      <c r="B2402" s="526"/>
      <c r="C2402" s="36" t="str">
        <f>VLOOKUP('Employee Salary Payroll Tax '!B2404,'Employee Salary Payroll Tax '!$D$1:$E$7,2,FALSE)</f>
        <v>NonUnion</v>
      </c>
      <c r="D2402" s="61">
        <f t="shared" si="298"/>
        <v>2.98E-2</v>
      </c>
      <c r="E2402" s="351">
        <f>'Employee Salary Payroll Tax '!N2404</f>
        <v>10882.05</v>
      </c>
      <c r="F2402" s="351">
        <f t="shared" si="299"/>
        <v>11206.33509</v>
      </c>
      <c r="G2402" s="352"/>
      <c r="H2402" s="351">
        <f t="shared" si="303"/>
        <v>116317.95</v>
      </c>
      <c r="I2402" s="351">
        <f t="shared" si="300"/>
        <v>324.28509000000122</v>
      </c>
      <c r="J2402" s="351">
        <f t="shared" si="301"/>
        <v>20.105675580000074</v>
      </c>
      <c r="K2402" s="635">
        <f>SUM('Employee Salary Payroll Tax '!I2404:K2404)</f>
        <v>783.15</v>
      </c>
      <c r="L2402" s="635">
        <f>'Employee Salary Payroll Tax '!H2404</f>
        <v>0</v>
      </c>
      <c r="M2402" s="293">
        <f t="shared" si="304"/>
        <v>10098.9</v>
      </c>
      <c r="N2402" s="359">
        <f t="shared" si="302"/>
        <v>1.4469479398670388</v>
      </c>
      <c r="O2402" s="331"/>
      <c r="P2402" s="61"/>
      <c r="Q2402" s="294"/>
      <c r="R2402" s="292"/>
      <c r="S2402" s="291"/>
    </row>
    <row r="2403" spans="1:19" ht="14.4">
      <c r="A2403" s="36">
        <f t="shared" si="297"/>
        <v>1080</v>
      </c>
      <c r="B2403" s="526"/>
      <c r="C2403" s="36" t="str">
        <f>VLOOKUP('Employee Salary Payroll Tax '!B2405,'Employee Salary Payroll Tax '!$D$1:$E$7,2,FALSE)</f>
        <v>Not Assigned</v>
      </c>
      <c r="D2403" s="61">
        <f t="shared" si="298"/>
        <v>0</v>
      </c>
      <c r="E2403" s="351">
        <f>'Employee Salary Payroll Tax '!N2405</f>
        <v>-0.19</v>
      </c>
      <c r="F2403" s="351">
        <f t="shared" si="299"/>
        <v>-0.19</v>
      </c>
      <c r="G2403" s="352"/>
      <c r="H2403" s="351">
        <f t="shared" si="303"/>
        <v>127200.19</v>
      </c>
      <c r="I2403" s="351">
        <f t="shared" si="300"/>
        <v>0</v>
      </c>
      <c r="J2403" s="351">
        <f t="shared" si="301"/>
        <v>0</v>
      </c>
      <c r="K2403" s="635">
        <f>SUM('Employee Salary Payroll Tax '!I2405:K2405)</f>
        <v>-204.62</v>
      </c>
      <c r="L2403" s="635">
        <f>'Employee Salary Payroll Tax '!H2405</f>
        <v>0</v>
      </c>
      <c r="M2403" s="293">
        <f t="shared" si="304"/>
        <v>204.43</v>
      </c>
      <c r="N2403" s="359">
        <f t="shared" si="302"/>
        <v>0</v>
      </c>
      <c r="O2403" s="331"/>
      <c r="P2403" s="61"/>
      <c r="Q2403" s="294"/>
      <c r="R2403" s="292"/>
      <c r="S2403" s="291"/>
    </row>
    <row r="2404" spans="1:19" ht="14.4">
      <c r="A2404" s="36">
        <f t="shared" si="297"/>
        <v>1081</v>
      </c>
      <c r="B2404" s="526"/>
      <c r="C2404" s="36" t="str">
        <f>VLOOKUP('Employee Salary Payroll Tax '!B2406,'Employee Salary Payroll Tax '!$D$1:$E$7,2,FALSE)</f>
        <v>NonUnion</v>
      </c>
      <c r="D2404" s="61">
        <f t="shared" si="298"/>
        <v>2.98E-2</v>
      </c>
      <c r="E2404" s="351">
        <f>'Employee Salary Payroll Tax '!N2406</f>
        <v>89114.74</v>
      </c>
      <c r="F2404" s="351">
        <f t="shared" si="299"/>
        <v>91770.359252000009</v>
      </c>
      <c r="G2404" s="352"/>
      <c r="H2404" s="351">
        <f t="shared" si="303"/>
        <v>38085.259999999995</v>
      </c>
      <c r="I2404" s="351">
        <f t="shared" si="300"/>
        <v>2655.6192520000041</v>
      </c>
      <c r="J2404" s="351">
        <f t="shared" si="301"/>
        <v>164.64839362400025</v>
      </c>
      <c r="K2404" s="635">
        <f>SUM('Employee Salary Payroll Tax '!I2406:K2406)</f>
        <v>1982.62</v>
      </c>
      <c r="L2404" s="635">
        <f>'Employee Salary Payroll Tax '!H2406</f>
        <v>0</v>
      </c>
      <c r="M2404" s="293">
        <f t="shared" si="304"/>
        <v>87132.12000000001</v>
      </c>
      <c r="N2404" s="359">
        <f t="shared" si="302"/>
        <v>3.6630887119589</v>
      </c>
      <c r="O2404" s="331"/>
      <c r="P2404" s="61"/>
      <c r="Q2404" s="294"/>
      <c r="R2404" s="292"/>
      <c r="S2404" s="291"/>
    </row>
    <row r="2405" spans="1:19" ht="14.4">
      <c r="A2405" s="36">
        <f t="shared" si="297"/>
        <v>1082</v>
      </c>
      <c r="B2405" s="526"/>
      <c r="C2405" s="36" t="str">
        <f>VLOOKUP('Employee Salary Payroll Tax '!B2407,'Employee Salary Payroll Tax '!$D$1:$E$7,2,FALSE)</f>
        <v>IBEW</v>
      </c>
      <c r="D2405" s="61">
        <f t="shared" si="298"/>
        <v>6.875E-3</v>
      </c>
      <c r="E2405" s="351">
        <f>'Employee Salary Payroll Tax '!N2407</f>
        <v>64994.9</v>
      </c>
      <c r="F2405" s="351">
        <f t="shared" si="299"/>
        <v>65441.739937500002</v>
      </c>
      <c r="G2405" s="352"/>
      <c r="H2405" s="351">
        <f t="shared" si="303"/>
        <v>62205.1</v>
      </c>
      <c r="I2405" s="351">
        <f t="shared" si="300"/>
        <v>446.83993750000081</v>
      </c>
      <c r="J2405" s="351">
        <f t="shared" si="301"/>
        <v>27.70407612500005</v>
      </c>
      <c r="K2405" s="635">
        <f>SUM('Employee Salary Payroll Tax '!I2407:K2407)</f>
        <v>17536.39</v>
      </c>
      <c r="L2405" s="635">
        <f>'Employee Salary Payroll Tax '!H2407</f>
        <v>0</v>
      </c>
      <c r="M2405" s="293">
        <f t="shared" si="304"/>
        <v>47458.51</v>
      </c>
      <c r="N2405" s="359">
        <f t="shared" si="302"/>
        <v>7.4748862373850065</v>
      </c>
      <c r="O2405" s="331"/>
      <c r="P2405" s="61"/>
      <c r="Q2405" s="294"/>
      <c r="R2405" s="292"/>
      <c r="S2405" s="291"/>
    </row>
    <row r="2406" spans="1:19" ht="14.4">
      <c r="A2406" s="36">
        <f t="shared" si="297"/>
        <v>1083</v>
      </c>
      <c r="B2406" s="526"/>
      <c r="C2406" s="36" t="str">
        <f>VLOOKUP('Employee Salary Payroll Tax '!B2408,'Employee Salary Payroll Tax '!$D$1:$E$7,2,FALSE)</f>
        <v>IBEW</v>
      </c>
      <c r="D2406" s="61">
        <f t="shared" si="298"/>
        <v>6.875E-3</v>
      </c>
      <c r="E2406" s="351">
        <f>'Employee Salary Payroll Tax '!N2408</f>
        <v>12076.18</v>
      </c>
      <c r="F2406" s="351">
        <f t="shared" si="299"/>
        <v>12159.2037375</v>
      </c>
      <c r="G2406" s="352"/>
      <c r="H2406" s="351">
        <f t="shared" si="303"/>
        <v>115123.82</v>
      </c>
      <c r="I2406" s="351">
        <f t="shared" si="300"/>
        <v>83.023737499999697</v>
      </c>
      <c r="J2406" s="351">
        <f t="shared" si="301"/>
        <v>5.1474717249999813</v>
      </c>
      <c r="K2406" s="635">
        <f>SUM('Employee Salary Payroll Tax '!I2408:K2408)</f>
        <v>12076.18</v>
      </c>
      <c r="L2406" s="635">
        <f>'Employee Salary Payroll Tax '!H2408</f>
        <v>0</v>
      </c>
      <c r="M2406" s="293">
        <f t="shared" si="304"/>
        <v>0</v>
      </c>
      <c r="N2406" s="359">
        <f t="shared" si="302"/>
        <v>5.1474717245737311</v>
      </c>
      <c r="O2406" s="331"/>
      <c r="P2406" s="61"/>
      <c r="Q2406" s="294"/>
      <c r="R2406" s="292"/>
      <c r="S2406" s="291"/>
    </row>
    <row r="2407" spans="1:19" ht="14.4">
      <c r="A2407" s="36">
        <f t="shared" si="297"/>
        <v>1084</v>
      </c>
      <c r="B2407" s="526"/>
      <c r="C2407" s="36" t="str">
        <f>VLOOKUP('Employee Salary Payroll Tax '!B2409,'Employee Salary Payroll Tax '!$D$1:$E$7,2,FALSE)</f>
        <v>Not Assigned</v>
      </c>
      <c r="D2407" s="61">
        <f t="shared" si="298"/>
        <v>0</v>
      </c>
      <c r="E2407" s="351">
        <f>'Employee Salary Payroll Tax '!N2409</f>
        <v>0</v>
      </c>
      <c r="F2407" s="351">
        <f t="shared" si="299"/>
        <v>0</v>
      </c>
      <c r="G2407" s="352"/>
      <c r="H2407" s="351">
        <f t="shared" si="303"/>
        <v>127200</v>
      </c>
      <c r="I2407" s="351">
        <f t="shared" si="300"/>
        <v>0</v>
      </c>
      <c r="J2407" s="351">
        <f t="shared" si="301"/>
        <v>0</v>
      </c>
      <c r="K2407" s="635">
        <f>SUM('Employee Salary Payroll Tax '!I2409:K2409)</f>
        <v>0</v>
      </c>
      <c r="L2407" s="635">
        <f>'Employee Salary Payroll Tax '!H2409</f>
        <v>0</v>
      </c>
      <c r="M2407" s="293">
        <f t="shared" si="304"/>
        <v>0</v>
      </c>
      <c r="N2407" s="359">
        <f t="shared" si="302"/>
        <v>0</v>
      </c>
      <c r="O2407" s="331"/>
      <c r="P2407" s="61"/>
      <c r="Q2407" s="294"/>
      <c r="R2407" s="292"/>
      <c r="S2407" s="291"/>
    </row>
    <row r="2408" spans="1:19" ht="14.4">
      <c r="A2408" s="36">
        <f t="shared" si="297"/>
        <v>1085</v>
      </c>
      <c r="B2408" s="526"/>
      <c r="C2408" s="36" t="str">
        <f>VLOOKUP('Employee Salary Payroll Tax '!B2410,'Employee Salary Payroll Tax '!$D$1:$E$7,2,FALSE)</f>
        <v>NonUnion</v>
      </c>
      <c r="D2408" s="61">
        <f t="shared" si="298"/>
        <v>2.98E-2</v>
      </c>
      <c r="E2408" s="351">
        <f>'Employee Salary Payroll Tax '!N2410</f>
        <v>99284.69</v>
      </c>
      <c r="F2408" s="351">
        <f t="shared" si="299"/>
        <v>102243.373762</v>
      </c>
      <c r="G2408" s="352"/>
      <c r="H2408" s="351">
        <f t="shared" si="303"/>
        <v>27915.309999999998</v>
      </c>
      <c r="I2408" s="351">
        <f t="shared" si="300"/>
        <v>2958.6837620000006</v>
      </c>
      <c r="J2408" s="351">
        <f t="shared" si="301"/>
        <v>183.43839324400003</v>
      </c>
      <c r="K2408" s="635">
        <f>SUM('Employee Salary Payroll Tax '!I2410:K2410)</f>
        <v>28021.47</v>
      </c>
      <c r="L2408" s="635">
        <f>'Employee Salary Payroll Tax '!H2410</f>
        <v>0</v>
      </c>
      <c r="M2408" s="293">
        <f t="shared" si="304"/>
        <v>71263.22</v>
      </c>
      <c r="N2408" s="359">
        <f t="shared" si="302"/>
        <v>51.772467971478555</v>
      </c>
      <c r="O2408" s="331"/>
      <c r="P2408" s="61"/>
      <c r="Q2408" s="294"/>
      <c r="R2408" s="292"/>
      <c r="S2408" s="291"/>
    </row>
    <row r="2409" spans="1:19" ht="14.4">
      <c r="A2409" s="36">
        <f t="shared" si="297"/>
        <v>1086</v>
      </c>
      <c r="B2409" s="526"/>
      <c r="C2409" s="36" t="str">
        <f>VLOOKUP('Employee Salary Payroll Tax '!B2411,'Employee Salary Payroll Tax '!$D$1:$E$7,2,FALSE)</f>
        <v>NonUnion</v>
      </c>
      <c r="D2409" s="61">
        <f t="shared" si="298"/>
        <v>2.98E-2</v>
      </c>
      <c r="E2409" s="351">
        <f>'Employee Salary Payroll Tax '!N2411</f>
        <v>69117.820000000007</v>
      </c>
      <c r="F2409" s="351">
        <f t="shared" si="299"/>
        <v>71177.531036000015</v>
      </c>
      <c r="G2409" s="352"/>
      <c r="H2409" s="351">
        <f t="shared" si="303"/>
        <v>58082.179999999993</v>
      </c>
      <c r="I2409" s="351">
        <f t="shared" si="300"/>
        <v>2059.7110360000079</v>
      </c>
      <c r="J2409" s="351">
        <f t="shared" si="301"/>
        <v>127.70208423200049</v>
      </c>
      <c r="K2409" s="635">
        <f>SUM('Employee Salary Payroll Tax '!I2411:K2411)</f>
        <v>-18.47</v>
      </c>
      <c r="L2409" s="635">
        <f>'Employee Salary Payroll Tax '!H2411</f>
        <v>0</v>
      </c>
      <c r="M2409" s="293">
        <f t="shared" si="304"/>
        <v>69136.290000000008</v>
      </c>
      <c r="N2409" s="359">
        <f t="shared" si="302"/>
        <v>-3.4125171999506404E-2</v>
      </c>
      <c r="O2409" s="331"/>
      <c r="P2409" s="61"/>
      <c r="Q2409" s="294"/>
      <c r="R2409" s="292"/>
      <c r="S2409" s="291"/>
    </row>
    <row r="2410" spans="1:19" ht="14.4">
      <c r="A2410" s="36">
        <f t="shared" si="297"/>
        <v>1087</v>
      </c>
      <c r="B2410" s="526"/>
      <c r="C2410" s="36" t="str">
        <f>VLOOKUP('Employee Salary Payroll Tax '!B2412,'Employee Salary Payroll Tax '!$D$1:$E$7,2,FALSE)</f>
        <v>IBEW</v>
      </c>
      <c r="D2410" s="61">
        <f t="shared" si="298"/>
        <v>6.875E-3</v>
      </c>
      <c r="E2410" s="351">
        <f>'Employee Salary Payroll Tax '!N2412</f>
        <v>60949.45</v>
      </c>
      <c r="F2410" s="351">
        <f t="shared" si="299"/>
        <v>61368.477468749996</v>
      </c>
      <c r="G2410" s="352"/>
      <c r="H2410" s="351">
        <f t="shared" si="303"/>
        <v>66250.55</v>
      </c>
      <c r="I2410" s="351">
        <f t="shared" si="300"/>
        <v>419.02746874999866</v>
      </c>
      <c r="J2410" s="351">
        <f t="shared" si="301"/>
        <v>25.979703062499915</v>
      </c>
      <c r="K2410" s="635">
        <f>SUM('Employee Salary Payroll Tax '!I2412:K2412)</f>
        <v>16287.73</v>
      </c>
      <c r="L2410" s="635">
        <f>'Employee Salary Payroll Tax '!H2412</f>
        <v>0</v>
      </c>
      <c r="M2410" s="293">
        <f t="shared" si="304"/>
        <v>44661.72</v>
      </c>
      <c r="N2410" s="359">
        <f t="shared" si="302"/>
        <v>6.9426449123860694</v>
      </c>
      <c r="O2410" s="331"/>
      <c r="P2410" s="61"/>
      <c r="Q2410" s="294"/>
      <c r="R2410" s="292"/>
      <c r="S2410" s="291"/>
    </row>
    <row r="2411" spans="1:19" ht="14.4">
      <c r="A2411" s="36">
        <f t="shared" si="297"/>
        <v>1088</v>
      </c>
      <c r="B2411" s="526"/>
      <c r="C2411" s="36" t="str">
        <f>VLOOKUP('Employee Salary Payroll Tax '!B2413,'Employee Salary Payroll Tax '!$D$1:$E$7,2,FALSE)</f>
        <v>NonUnion</v>
      </c>
      <c r="D2411" s="61">
        <f t="shared" si="298"/>
        <v>2.98E-2</v>
      </c>
      <c r="E2411" s="351">
        <f>'Employee Salary Payroll Tax '!N2413</f>
        <v>8315.73</v>
      </c>
      <c r="F2411" s="351">
        <f t="shared" si="299"/>
        <v>8563.5387539999992</v>
      </c>
      <c r="G2411" s="352"/>
      <c r="H2411" s="351">
        <f t="shared" si="303"/>
        <v>118884.27</v>
      </c>
      <c r="I2411" s="351">
        <f t="shared" si="300"/>
        <v>247.80875399999968</v>
      </c>
      <c r="J2411" s="351">
        <f t="shared" si="301"/>
        <v>15.364142747999979</v>
      </c>
      <c r="K2411" s="635">
        <f>SUM('Employee Salary Payroll Tax '!I2413:K2413)</f>
        <v>5051.8100000000004</v>
      </c>
      <c r="L2411" s="635">
        <f>'Employee Salary Payroll Tax '!H2413</f>
        <v>0</v>
      </c>
      <c r="M2411" s="293">
        <f t="shared" si="304"/>
        <v>3263.9199999999992</v>
      </c>
      <c r="N2411" s="359">
        <f t="shared" si="302"/>
        <v>9.3337241548775705</v>
      </c>
      <c r="O2411" s="331"/>
      <c r="P2411" s="61"/>
      <c r="Q2411" s="294"/>
      <c r="R2411" s="292"/>
      <c r="S2411" s="291"/>
    </row>
    <row r="2412" spans="1:19" ht="14.4">
      <c r="A2412" s="36">
        <f t="shared" si="297"/>
        <v>1089</v>
      </c>
      <c r="B2412" s="526"/>
      <c r="C2412" s="36" t="str">
        <f>VLOOKUP('Employee Salary Payroll Tax '!B2414,'Employee Salary Payroll Tax '!$D$1:$E$7,2,FALSE)</f>
        <v>NonUnion</v>
      </c>
      <c r="D2412" s="61">
        <f t="shared" si="298"/>
        <v>2.98E-2</v>
      </c>
      <c r="E2412" s="351">
        <f>'Employee Salary Payroll Tax '!N2414</f>
        <v>128172.39</v>
      </c>
      <c r="F2412" s="351">
        <f t="shared" si="299"/>
        <v>131991.927222</v>
      </c>
      <c r="G2412" s="352"/>
      <c r="H2412" s="351">
        <f t="shared" si="303"/>
        <v>0</v>
      </c>
      <c r="I2412" s="351">
        <f t="shared" si="300"/>
        <v>3819.537221999999</v>
      </c>
      <c r="J2412" s="351">
        <f t="shared" si="301"/>
        <v>0</v>
      </c>
      <c r="K2412" s="635">
        <f>SUM('Employee Salary Payroll Tax '!I2414:K2414)</f>
        <v>30737.68</v>
      </c>
      <c r="L2412" s="635">
        <f>'Employee Salary Payroll Tax '!H2414</f>
        <v>0</v>
      </c>
      <c r="M2412" s="293">
        <f t="shared" si="304"/>
        <v>97434.709999999992</v>
      </c>
      <c r="N2412" s="359">
        <f t="shared" si="302"/>
        <v>0</v>
      </c>
      <c r="O2412" s="331"/>
      <c r="P2412" s="61"/>
      <c r="Q2412" s="294"/>
      <c r="R2412" s="292"/>
      <c r="S2412" s="291"/>
    </row>
    <row r="2413" spans="1:19" ht="14.4">
      <c r="A2413" s="36">
        <f t="shared" ref="A2413:A2476" si="305">+A2412+1</f>
        <v>1090</v>
      </c>
      <c r="B2413" s="526"/>
      <c r="C2413" s="36" t="str">
        <f>VLOOKUP('Employee Salary Payroll Tax '!B2415,'Employee Salary Payroll Tax '!$D$1:$E$7,2,FALSE)</f>
        <v>NonUnion</v>
      </c>
      <c r="D2413" s="61">
        <f t="shared" si="298"/>
        <v>2.98E-2</v>
      </c>
      <c r="E2413" s="351">
        <f>'Employee Salary Payroll Tax '!N2415</f>
        <v>89651.34</v>
      </c>
      <c r="F2413" s="351">
        <f t="shared" si="299"/>
        <v>92322.949932000003</v>
      </c>
      <c r="G2413" s="352"/>
      <c r="H2413" s="351">
        <f t="shared" si="303"/>
        <v>37548.660000000003</v>
      </c>
      <c r="I2413" s="351">
        <f t="shared" si="300"/>
        <v>2671.6099320000067</v>
      </c>
      <c r="J2413" s="351">
        <f t="shared" si="301"/>
        <v>165.6398157840004</v>
      </c>
      <c r="K2413" s="635">
        <f>SUM('Employee Salary Payroll Tax '!I2415:K2415)</f>
        <v>81466.5</v>
      </c>
      <c r="L2413" s="635">
        <f>'Employee Salary Payroll Tax '!H2415</f>
        <v>1179.04</v>
      </c>
      <c r="M2413" s="293">
        <f t="shared" si="304"/>
        <v>7005.7999999999965</v>
      </c>
      <c r="N2413" s="359">
        <f t="shared" si="302"/>
        <v>150.51750539832148</v>
      </c>
      <c r="O2413" s="331"/>
      <c r="P2413" s="61"/>
      <c r="Q2413" s="294"/>
      <c r="R2413" s="292"/>
      <c r="S2413" s="291"/>
    </row>
    <row r="2414" spans="1:19" ht="14.4">
      <c r="A2414" s="36">
        <f t="shared" si="305"/>
        <v>1091</v>
      </c>
      <c r="B2414" s="526"/>
      <c r="C2414" s="36" t="str">
        <f>VLOOKUP('Employee Salary Payroll Tax '!B2416,'Employee Salary Payroll Tax '!$D$1:$E$7,2,FALSE)</f>
        <v>IBEW</v>
      </c>
      <c r="D2414" s="61">
        <f t="shared" si="298"/>
        <v>6.875E-3</v>
      </c>
      <c r="E2414" s="351">
        <f>'Employee Salary Payroll Tax '!N2416</f>
        <v>66810.95</v>
      </c>
      <c r="F2414" s="351">
        <f t="shared" si="299"/>
        <v>67270.275281249997</v>
      </c>
      <c r="G2414" s="352"/>
      <c r="H2414" s="351">
        <f t="shared" si="303"/>
        <v>60389.05</v>
      </c>
      <c r="I2414" s="351">
        <f t="shared" si="300"/>
        <v>459.32528124999953</v>
      </c>
      <c r="J2414" s="351">
        <f t="shared" si="301"/>
        <v>28.47816743749997</v>
      </c>
      <c r="K2414" s="635">
        <f>SUM('Employee Salary Payroll Tax '!I2416:K2416)</f>
        <v>63737.04</v>
      </c>
      <c r="L2414" s="635">
        <f>'Employee Salary Payroll Tax '!H2416</f>
        <v>62.16</v>
      </c>
      <c r="M2414" s="293">
        <f t="shared" si="304"/>
        <v>3011.7499999999964</v>
      </c>
      <c r="N2414" s="359">
        <f t="shared" si="302"/>
        <v>27.167913299593337</v>
      </c>
      <c r="O2414" s="331"/>
      <c r="P2414" s="61"/>
      <c r="Q2414" s="294"/>
      <c r="R2414" s="292"/>
      <c r="S2414" s="291"/>
    </row>
    <row r="2415" spans="1:19" ht="14.4">
      <c r="A2415" s="36">
        <f t="shared" si="305"/>
        <v>1092</v>
      </c>
      <c r="B2415" s="526"/>
      <c r="C2415" s="36" t="str">
        <f>VLOOKUP('Employee Salary Payroll Tax '!B2417,'Employee Salary Payroll Tax '!$D$1:$E$7,2,FALSE)</f>
        <v>NonUnion</v>
      </c>
      <c r="D2415" s="61">
        <f t="shared" si="298"/>
        <v>2.98E-2</v>
      </c>
      <c r="E2415" s="351">
        <f>'Employee Salary Payroll Tax '!N2417</f>
        <v>122268.06</v>
      </c>
      <c r="F2415" s="351">
        <f t="shared" si="299"/>
        <v>125911.64818800001</v>
      </c>
      <c r="G2415" s="352"/>
      <c r="H2415" s="351">
        <f t="shared" si="303"/>
        <v>4931.9400000000023</v>
      </c>
      <c r="I2415" s="351">
        <f t="shared" si="300"/>
        <v>3643.5881880000088</v>
      </c>
      <c r="J2415" s="351">
        <f t="shared" si="301"/>
        <v>225.90246765600054</v>
      </c>
      <c r="K2415" s="635">
        <f>SUM('Employee Salary Payroll Tax '!I2417:K2417)</f>
        <v>68280.44</v>
      </c>
      <c r="L2415" s="635">
        <f>'Employee Salary Payroll Tax '!H2417</f>
        <v>0</v>
      </c>
      <c r="M2415" s="293">
        <f t="shared" si="304"/>
        <v>53987.619999999995</v>
      </c>
      <c r="N2415" s="359">
        <f t="shared" si="302"/>
        <v>126.15494094296854</v>
      </c>
      <c r="O2415" s="331"/>
      <c r="P2415" s="61"/>
      <c r="Q2415" s="294"/>
      <c r="R2415" s="292"/>
      <c r="S2415" s="291"/>
    </row>
    <row r="2416" spans="1:19" ht="14.4">
      <c r="A2416" s="36">
        <f t="shared" si="305"/>
        <v>1093</v>
      </c>
      <c r="B2416" s="526"/>
      <c r="C2416" s="36" t="str">
        <f>VLOOKUP('Employee Salary Payroll Tax '!B2418,'Employee Salary Payroll Tax '!$D$1:$E$7,2,FALSE)</f>
        <v>IBEW</v>
      </c>
      <c r="D2416" s="61">
        <f t="shared" si="298"/>
        <v>6.875E-3</v>
      </c>
      <c r="E2416" s="351">
        <f>'Employee Salary Payroll Tax '!N2418</f>
        <v>92996.28</v>
      </c>
      <c r="F2416" s="351">
        <f t="shared" si="299"/>
        <v>93635.629424999992</v>
      </c>
      <c r="G2416" s="352"/>
      <c r="H2416" s="351">
        <f t="shared" si="303"/>
        <v>34203.72</v>
      </c>
      <c r="I2416" s="351">
        <f t="shared" si="300"/>
        <v>639.34942499999306</v>
      </c>
      <c r="J2416" s="351">
        <f t="shared" si="301"/>
        <v>39.63966434999957</v>
      </c>
      <c r="K2416" s="635">
        <f>SUM('Employee Salary Payroll Tax '!I2418:K2418)</f>
        <v>75441.399999999994</v>
      </c>
      <c r="L2416" s="635">
        <f>'Employee Salary Payroll Tax '!H2418</f>
        <v>0</v>
      </c>
      <c r="M2416" s="293">
        <f t="shared" si="304"/>
        <v>17554.880000000005</v>
      </c>
      <c r="N2416" s="359">
        <f t="shared" si="302"/>
        <v>32.15689674965386</v>
      </c>
      <c r="O2416" s="331"/>
      <c r="P2416" s="61"/>
      <c r="Q2416" s="294"/>
      <c r="R2416" s="292"/>
      <c r="S2416" s="291"/>
    </row>
    <row r="2417" spans="1:19" ht="14.4">
      <c r="A2417" s="36">
        <f t="shared" si="305"/>
        <v>1094</v>
      </c>
      <c r="B2417" s="526"/>
      <c r="C2417" s="36" t="str">
        <f>VLOOKUP('Employee Salary Payroll Tax '!B2419,'Employee Salary Payroll Tax '!$D$1:$E$7,2,FALSE)</f>
        <v>IBEW</v>
      </c>
      <c r="D2417" s="61">
        <f t="shared" si="298"/>
        <v>6.875E-3</v>
      </c>
      <c r="E2417" s="351">
        <f>'Employee Salary Payroll Tax '!N2419</f>
        <v>0</v>
      </c>
      <c r="F2417" s="351">
        <f t="shared" si="299"/>
        <v>0</v>
      </c>
      <c r="G2417" s="352"/>
      <c r="H2417" s="351">
        <f t="shared" si="303"/>
        <v>127200</v>
      </c>
      <c r="I2417" s="351">
        <f t="shared" si="300"/>
        <v>0</v>
      </c>
      <c r="J2417" s="351">
        <f t="shared" si="301"/>
        <v>0</v>
      </c>
      <c r="K2417" s="635">
        <f>SUM('Employee Salary Payroll Tax '!I2419:K2419)</f>
        <v>0</v>
      </c>
      <c r="L2417" s="635">
        <f>'Employee Salary Payroll Tax '!H2419</f>
        <v>0</v>
      </c>
      <c r="M2417" s="293">
        <f t="shared" si="304"/>
        <v>0</v>
      </c>
      <c r="N2417" s="359">
        <f t="shared" si="302"/>
        <v>0</v>
      </c>
      <c r="O2417" s="331"/>
      <c r="P2417" s="61"/>
      <c r="Q2417" s="294"/>
      <c r="R2417" s="292"/>
      <c r="S2417" s="291"/>
    </row>
    <row r="2418" spans="1:19" ht="14.4">
      <c r="A2418" s="36">
        <f t="shared" si="305"/>
        <v>1095</v>
      </c>
      <c r="B2418" s="526"/>
      <c r="C2418" s="36" t="str">
        <f>VLOOKUP('Employee Salary Payroll Tax '!B2420,'Employee Salary Payroll Tax '!$D$1:$E$7,2,FALSE)</f>
        <v>NonUnion</v>
      </c>
      <c r="D2418" s="61">
        <f t="shared" si="298"/>
        <v>2.98E-2</v>
      </c>
      <c r="E2418" s="351">
        <f>'Employee Salary Payroll Tax '!N2420</f>
        <v>83432.59</v>
      </c>
      <c r="F2418" s="351">
        <f t="shared" si="299"/>
        <v>85918.881181999997</v>
      </c>
      <c r="G2418" s="352"/>
      <c r="H2418" s="351">
        <f t="shared" si="303"/>
        <v>43767.41</v>
      </c>
      <c r="I2418" s="351">
        <f t="shared" si="300"/>
        <v>2486.2911820000008</v>
      </c>
      <c r="J2418" s="351">
        <f t="shared" si="301"/>
        <v>154.15005328400005</v>
      </c>
      <c r="K2418" s="635">
        <f>SUM('Employee Salary Payroll Tax '!I2420:K2420)</f>
        <v>78945.36</v>
      </c>
      <c r="L2418" s="635">
        <f>'Employee Salary Payroll Tax '!H2420</f>
        <v>0</v>
      </c>
      <c r="M2418" s="293">
        <f t="shared" si="304"/>
        <v>4487.2299999999959</v>
      </c>
      <c r="N2418" s="359">
        <f t="shared" si="302"/>
        <v>145.85944713425184</v>
      </c>
      <c r="O2418" s="331"/>
      <c r="P2418" s="61"/>
      <c r="Q2418" s="294"/>
      <c r="R2418" s="292"/>
      <c r="S2418" s="291"/>
    </row>
    <row r="2419" spans="1:19" ht="14.4">
      <c r="A2419" s="36">
        <f t="shared" si="305"/>
        <v>1096</v>
      </c>
      <c r="B2419" s="526"/>
      <c r="C2419" s="36" t="str">
        <f>VLOOKUP('Employee Salary Payroll Tax '!B2421,'Employee Salary Payroll Tax '!$D$1:$E$7,2,FALSE)</f>
        <v>NonUnion</v>
      </c>
      <c r="D2419" s="61">
        <f t="shared" si="298"/>
        <v>2.98E-2</v>
      </c>
      <c r="E2419" s="351">
        <f>'Employee Salary Payroll Tax '!N2421</f>
        <v>83406.009999999995</v>
      </c>
      <c r="F2419" s="351">
        <f t="shared" si="299"/>
        <v>85891.509097999995</v>
      </c>
      <c r="G2419" s="352"/>
      <c r="H2419" s="351">
        <f t="shared" si="303"/>
        <v>43793.990000000005</v>
      </c>
      <c r="I2419" s="351">
        <f t="shared" si="300"/>
        <v>2485.4990980000002</v>
      </c>
      <c r="J2419" s="351">
        <f t="shared" si="301"/>
        <v>154.10094407600002</v>
      </c>
      <c r="K2419" s="635">
        <f>SUM('Employee Salary Payroll Tax '!I2421:K2421)</f>
        <v>83406.009999999995</v>
      </c>
      <c r="L2419" s="635">
        <f>'Employee Salary Payroll Tax '!H2421</f>
        <v>0</v>
      </c>
      <c r="M2419" s="293">
        <f t="shared" si="304"/>
        <v>0</v>
      </c>
      <c r="N2419" s="359">
        <f t="shared" si="302"/>
        <v>154.10094407415244</v>
      </c>
      <c r="O2419" s="331"/>
      <c r="P2419" s="61"/>
      <c r="Q2419" s="294"/>
      <c r="R2419" s="292"/>
      <c r="S2419" s="291"/>
    </row>
    <row r="2420" spans="1:19" ht="14.4">
      <c r="A2420" s="36">
        <f t="shared" si="305"/>
        <v>1097</v>
      </c>
      <c r="B2420" s="526"/>
      <c r="C2420" s="36" t="str">
        <f>VLOOKUP('Employee Salary Payroll Tax '!B2422,'Employee Salary Payroll Tax '!$D$1:$E$7,2,FALSE)</f>
        <v>NonUnion</v>
      </c>
      <c r="D2420" s="61">
        <f t="shared" si="298"/>
        <v>2.98E-2</v>
      </c>
      <c r="E2420" s="351">
        <f>'Employee Salary Payroll Tax '!N2422</f>
        <v>80278.97</v>
      </c>
      <c r="F2420" s="351">
        <f t="shared" si="299"/>
        <v>82671.283306000012</v>
      </c>
      <c r="G2420" s="352"/>
      <c r="H2420" s="351">
        <f t="shared" si="303"/>
        <v>46921.03</v>
      </c>
      <c r="I2420" s="351">
        <f t="shared" si="300"/>
        <v>2392.3133060000109</v>
      </c>
      <c r="J2420" s="351">
        <f t="shared" si="301"/>
        <v>148.32342497200068</v>
      </c>
      <c r="K2420" s="635">
        <f>SUM('Employee Salary Payroll Tax '!I2422:K2422)</f>
        <v>10956.57</v>
      </c>
      <c r="L2420" s="635">
        <f>'Employee Salary Payroll Tax '!H2422</f>
        <v>0</v>
      </c>
      <c r="M2420" s="293">
        <f t="shared" si="304"/>
        <v>69322.399999999994</v>
      </c>
      <c r="N2420" s="359">
        <f t="shared" si="302"/>
        <v>20.243358731747932</v>
      </c>
      <c r="O2420" s="331"/>
      <c r="P2420" s="61"/>
      <c r="Q2420" s="294"/>
      <c r="R2420" s="292"/>
      <c r="S2420" s="291"/>
    </row>
    <row r="2421" spans="1:19" ht="14.4">
      <c r="A2421" s="36">
        <f t="shared" si="305"/>
        <v>1098</v>
      </c>
      <c r="B2421" s="526"/>
      <c r="C2421" s="36" t="str">
        <f>VLOOKUP('Employee Salary Payroll Tax '!B2423,'Employee Salary Payroll Tax '!$D$1:$E$7,2,FALSE)</f>
        <v>NonUnion</v>
      </c>
      <c r="D2421" s="61">
        <f t="shared" si="298"/>
        <v>2.98E-2</v>
      </c>
      <c r="E2421" s="351">
        <f>'Employee Salary Payroll Tax '!N2423</f>
        <v>62802.38</v>
      </c>
      <c r="F2421" s="351">
        <f t="shared" si="299"/>
        <v>64673.890923999999</v>
      </c>
      <c r="G2421" s="352"/>
      <c r="H2421" s="351">
        <f t="shared" si="303"/>
        <v>64397.62</v>
      </c>
      <c r="I2421" s="351">
        <f t="shared" si="300"/>
        <v>1871.510924000002</v>
      </c>
      <c r="J2421" s="351">
        <f t="shared" si="301"/>
        <v>116.03367728800012</v>
      </c>
      <c r="K2421" s="635">
        <f>SUM('Employee Salary Payroll Tax '!I2423:K2423)</f>
        <v>6734.5</v>
      </c>
      <c r="L2421" s="635">
        <f>'Employee Salary Payroll Tax '!H2423</f>
        <v>0</v>
      </c>
      <c r="M2421" s="293">
        <f t="shared" si="304"/>
        <v>56067.88</v>
      </c>
      <c r="N2421" s="359">
        <f t="shared" si="302"/>
        <v>12.442662199801889</v>
      </c>
      <c r="O2421" s="331"/>
      <c r="P2421" s="61"/>
      <c r="Q2421" s="294"/>
      <c r="R2421" s="292"/>
      <c r="S2421" s="291"/>
    </row>
    <row r="2422" spans="1:19" ht="14.4">
      <c r="A2422" s="36">
        <f t="shared" si="305"/>
        <v>1099</v>
      </c>
      <c r="B2422" s="526"/>
      <c r="C2422" s="36" t="str">
        <f>VLOOKUP('Employee Salary Payroll Tax '!B2424,'Employee Salary Payroll Tax '!$D$1:$E$7,2,FALSE)</f>
        <v>NonUnion</v>
      </c>
      <c r="D2422" s="61">
        <f t="shared" si="298"/>
        <v>2.98E-2</v>
      </c>
      <c r="E2422" s="351">
        <f>'Employee Salary Payroll Tax '!N2424</f>
        <v>32829.1</v>
      </c>
      <c r="F2422" s="351">
        <f t="shared" si="299"/>
        <v>33807.407180000002</v>
      </c>
      <c r="G2422" s="352"/>
      <c r="H2422" s="351">
        <f t="shared" si="303"/>
        <v>94370.9</v>
      </c>
      <c r="I2422" s="351">
        <f t="shared" si="300"/>
        <v>978.30718000000343</v>
      </c>
      <c r="J2422" s="351">
        <f t="shared" si="301"/>
        <v>60.655045160000213</v>
      </c>
      <c r="K2422" s="635">
        <f>SUM('Employee Salary Payroll Tax '!I2424:K2424)</f>
        <v>-194.2</v>
      </c>
      <c r="L2422" s="635">
        <f>'Employee Salary Payroll Tax '!H2424</f>
        <v>0</v>
      </c>
      <c r="M2422" s="293">
        <f t="shared" si="304"/>
        <v>33023.299999999996</v>
      </c>
      <c r="N2422" s="359">
        <f t="shared" si="302"/>
        <v>-0.3588039199890718</v>
      </c>
      <c r="O2422" s="331"/>
      <c r="P2422" s="61"/>
      <c r="Q2422" s="294"/>
      <c r="R2422" s="292"/>
      <c r="S2422" s="291"/>
    </row>
    <row r="2423" spans="1:19" ht="14.4">
      <c r="A2423" s="36">
        <f t="shared" si="305"/>
        <v>1100</v>
      </c>
      <c r="B2423" s="526"/>
      <c r="C2423" s="36" t="str">
        <f>VLOOKUP('Employee Salary Payroll Tax '!B2425,'Employee Salary Payroll Tax '!$D$1:$E$7,2,FALSE)</f>
        <v>IBEW</v>
      </c>
      <c r="D2423" s="61">
        <f t="shared" si="298"/>
        <v>6.875E-3</v>
      </c>
      <c r="E2423" s="351">
        <f>'Employee Salary Payroll Tax '!N2425</f>
        <v>115893.55</v>
      </c>
      <c r="F2423" s="351">
        <f t="shared" si="299"/>
        <v>116690.31815625</v>
      </c>
      <c r="G2423" s="352"/>
      <c r="H2423" s="351">
        <f t="shared" si="303"/>
        <v>11306.449999999997</v>
      </c>
      <c r="I2423" s="351">
        <f t="shared" si="300"/>
        <v>796.7681562499929</v>
      </c>
      <c r="J2423" s="351">
        <f t="shared" si="301"/>
        <v>49.399625687499558</v>
      </c>
      <c r="K2423" s="635">
        <f>SUM('Employee Salary Payroll Tax '!I2425:K2425)</f>
        <v>76936.350000000006</v>
      </c>
      <c r="L2423" s="635">
        <f>'Employee Salary Payroll Tax '!H2425</f>
        <v>0</v>
      </c>
      <c r="M2423" s="293">
        <f t="shared" si="304"/>
        <v>38957.199999999997</v>
      </c>
      <c r="N2423" s="359">
        <f t="shared" si="302"/>
        <v>32.794119187216744</v>
      </c>
      <c r="O2423" s="331"/>
      <c r="P2423" s="61"/>
      <c r="Q2423" s="294"/>
      <c r="R2423" s="292"/>
      <c r="S2423" s="291"/>
    </row>
    <row r="2424" spans="1:19" ht="14.4">
      <c r="A2424" s="36">
        <f t="shared" si="305"/>
        <v>1101</v>
      </c>
      <c r="B2424" s="526"/>
      <c r="C2424" s="36" t="str">
        <f>VLOOKUP('Employee Salary Payroll Tax '!B2426,'Employee Salary Payroll Tax '!$D$1:$E$7,2,FALSE)</f>
        <v>UA</v>
      </c>
      <c r="D2424" s="61">
        <f t="shared" si="298"/>
        <v>0.03</v>
      </c>
      <c r="E2424" s="351">
        <f>'Employee Salary Payroll Tax '!N2426</f>
        <v>68849.960000000006</v>
      </c>
      <c r="F2424" s="351">
        <f t="shared" si="299"/>
        <v>70915.458800000008</v>
      </c>
      <c r="G2424" s="352"/>
      <c r="H2424" s="351">
        <f t="shared" si="303"/>
        <v>58350.039999999994</v>
      </c>
      <c r="I2424" s="351">
        <f t="shared" si="300"/>
        <v>2065.4988000000012</v>
      </c>
      <c r="J2424" s="351">
        <f t="shared" si="301"/>
        <v>128.06092560000008</v>
      </c>
      <c r="K2424" s="635">
        <f>SUM('Employee Salary Payroll Tax '!I2426:K2426)</f>
        <v>57004.32</v>
      </c>
      <c r="L2424" s="635">
        <f>'Employee Salary Payroll Tax '!H2426</f>
        <v>0</v>
      </c>
      <c r="M2424" s="293">
        <f t="shared" si="304"/>
        <v>11845.640000000007</v>
      </c>
      <c r="N2424" s="359">
        <f t="shared" si="302"/>
        <v>106.02803519846007</v>
      </c>
      <c r="O2424" s="331"/>
      <c r="P2424" s="61"/>
      <c r="Q2424" s="294"/>
      <c r="R2424" s="292"/>
      <c r="S2424" s="291"/>
    </row>
    <row r="2425" spans="1:19" ht="14.4">
      <c r="A2425" s="36">
        <f t="shared" si="305"/>
        <v>1102</v>
      </c>
      <c r="B2425" s="526"/>
      <c r="C2425" s="36" t="str">
        <f>VLOOKUP('Employee Salary Payroll Tax '!B2427,'Employee Salary Payroll Tax '!$D$1:$E$7,2,FALSE)</f>
        <v>NonUnion</v>
      </c>
      <c r="D2425" s="61">
        <f t="shared" si="298"/>
        <v>2.98E-2</v>
      </c>
      <c r="E2425" s="351">
        <f>'Employee Salary Payroll Tax '!N2427</f>
        <v>117817.16</v>
      </c>
      <c r="F2425" s="351">
        <f t="shared" si="299"/>
        <v>121328.11136800001</v>
      </c>
      <c r="G2425" s="352"/>
      <c r="H2425" s="351">
        <f t="shared" si="303"/>
        <v>9382.8399999999965</v>
      </c>
      <c r="I2425" s="351">
        <f t="shared" si="300"/>
        <v>3510.9513680000091</v>
      </c>
      <c r="J2425" s="351">
        <f t="shared" si="301"/>
        <v>217.67898481600056</v>
      </c>
      <c r="K2425" s="635">
        <f>SUM('Employee Salary Payroll Tax '!I2427:K2427)</f>
        <v>85800.55</v>
      </c>
      <c r="L2425" s="635">
        <f>'Employee Salary Payroll Tax '!H2427</f>
        <v>0</v>
      </c>
      <c r="M2425" s="293">
        <f t="shared" si="304"/>
        <v>32016.61</v>
      </c>
      <c r="N2425" s="359">
        <f t="shared" si="302"/>
        <v>158.52509617865491</v>
      </c>
      <c r="O2425" s="331"/>
      <c r="P2425" s="61"/>
      <c r="Q2425" s="294"/>
      <c r="R2425" s="292"/>
      <c r="S2425" s="291"/>
    </row>
    <row r="2426" spans="1:19" ht="14.4">
      <c r="A2426" s="36">
        <f t="shared" si="305"/>
        <v>1103</v>
      </c>
      <c r="B2426" s="526"/>
      <c r="C2426" s="36" t="str">
        <f>VLOOKUP('Employee Salary Payroll Tax '!B2428,'Employee Salary Payroll Tax '!$D$1:$E$7,2,FALSE)</f>
        <v>NonUnion</v>
      </c>
      <c r="D2426" s="61">
        <f t="shared" si="298"/>
        <v>2.98E-2</v>
      </c>
      <c r="E2426" s="351">
        <f>'Employee Salary Payroll Tax '!N2428</f>
        <v>89609.1</v>
      </c>
      <c r="F2426" s="351">
        <f t="shared" si="299"/>
        <v>92279.451180000004</v>
      </c>
      <c r="G2426" s="352"/>
      <c r="H2426" s="351">
        <f t="shared" si="303"/>
        <v>37590.899999999994</v>
      </c>
      <c r="I2426" s="351">
        <f t="shared" si="300"/>
        <v>2670.3511799999978</v>
      </c>
      <c r="J2426" s="351">
        <f t="shared" si="301"/>
        <v>165.56177315999986</v>
      </c>
      <c r="K2426" s="635">
        <f>SUM('Employee Salary Payroll Tax '!I2428:K2428)</f>
        <v>45556.19</v>
      </c>
      <c r="L2426" s="635">
        <f>'Employee Salary Payroll Tax '!H2428</f>
        <v>0</v>
      </c>
      <c r="M2426" s="293">
        <f t="shared" si="304"/>
        <v>44052.91</v>
      </c>
      <c r="N2426" s="359">
        <f t="shared" si="302"/>
        <v>84.169616643060635</v>
      </c>
      <c r="O2426" s="331"/>
      <c r="P2426" s="61"/>
      <c r="Q2426" s="294"/>
      <c r="R2426" s="292"/>
      <c r="S2426" s="291"/>
    </row>
    <row r="2427" spans="1:19" ht="14.4">
      <c r="A2427" s="36">
        <f t="shared" si="305"/>
        <v>1104</v>
      </c>
      <c r="B2427" s="526"/>
      <c r="C2427" s="36" t="str">
        <f>VLOOKUP('Employee Salary Payroll Tax '!B2429,'Employee Salary Payroll Tax '!$D$1:$E$7,2,FALSE)</f>
        <v>IBEW</v>
      </c>
      <c r="D2427" s="61">
        <f t="shared" si="298"/>
        <v>6.875E-3</v>
      </c>
      <c r="E2427" s="351">
        <f>'Employee Salary Payroll Tax '!N2429</f>
        <v>161286.45000000001</v>
      </c>
      <c r="F2427" s="351">
        <f t="shared" si="299"/>
        <v>162395.29434374999</v>
      </c>
      <c r="G2427" s="352"/>
      <c r="H2427" s="351">
        <f t="shared" si="303"/>
        <v>0</v>
      </c>
      <c r="I2427" s="351">
        <f t="shared" si="300"/>
        <v>1108.8443437499809</v>
      </c>
      <c r="J2427" s="351">
        <f t="shared" si="301"/>
        <v>0</v>
      </c>
      <c r="K2427" s="635">
        <f>SUM('Employee Salary Payroll Tax '!I2429:K2429)</f>
        <v>147040.28</v>
      </c>
      <c r="L2427" s="635">
        <f>'Employee Salary Payroll Tax '!H2429</f>
        <v>0</v>
      </c>
      <c r="M2427" s="293">
        <f t="shared" si="304"/>
        <v>14246.170000000013</v>
      </c>
      <c r="N2427" s="359">
        <f t="shared" si="302"/>
        <v>0</v>
      </c>
      <c r="O2427" s="331"/>
      <c r="P2427" s="61"/>
      <c r="Q2427" s="294"/>
      <c r="R2427" s="292"/>
      <c r="S2427" s="291"/>
    </row>
    <row r="2428" spans="1:19" ht="14.4">
      <c r="A2428" s="36">
        <f t="shared" si="305"/>
        <v>1105</v>
      </c>
      <c r="B2428" s="526"/>
      <c r="C2428" s="36" t="str">
        <f>VLOOKUP('Employee Salary Payroll Tax '!B2430,'Employee Salary Payroll Tax '!$D$1:$E$7,2,FALSE)</f>
        <v>NonUnion</v>
      </c>
      <c r="D2428" s="61">
        <f t="shared" si="298"/>
        <v>2.98E-2</v>
      </c>
      <c r="E2428" s="351">
        <f>'Employee Salary Payroll Tax '!N2430</f>
        <v>105749.46</v>
      </c>
      <c r="F2428" s="351">
        <f t="shared" si="299"/>
        <v>108900.79390800001</v>
      </c>
      <c r="G2428" s="352"/>
      <c r="H2428" s="351">
        <f t="shared" si="303"/>
        <v>21450.539999999994</v>
      </c>
      <c r="I2428" s="351">
        <f t="shared" si="300"/>
        <v>3151.3339080000005</v>
      </c>
      <c r="J2428" s="351">
        <f t="shared" si="301"/>
        <v>195.38270229600002</v>
      </c>
      <c r="K2428" s="635">
        <f>SUM('Employee Salary Payroll Tax '!I2430:K2430)</f>
        <v>44110.75</v>
      </c>
      <c r="L2428" s="635">
        <f>'Employee Salary Payroll Tax '!H2430</f>
        <v>0</v>
      </c>
      <c r="M2428" s="293">
        <f t="shared" si="304"/>
        <v>61638.710000000006</v>
      </c>
      <c r="N2428" s="359">
        <f t="shared" si="302"/>
        <v>81.499021699229331</v>
      </c>
      <c r="O2428" s="331"/>
      <c r="P2428" s="61"/>
      <c r="Q2428" s="294"/>
      <c r="R2428" s="292"/>
      <c r="S2428" s="291"/>
    </row>
    <row r="2429" spans="1:19" ht="14.4">
      <c r="A2429" s="36">
        <f t="shared" si="305"/>
        <v>1106</v>
      </c>
      <c r="B2429" s="526"/>
      <c r="C2429" s="36" t="str">
        <f>VLOOKUP('Employee Salary Payroll Tax '!B2431,'Employee Salary Payroll Tax '!$D$1:$E$7,2,FALSE)</f>
        <v>NonUnion</v>
      </c>
      <c r="D2429" s="61">
        <f t="shared" si="298"/>
        <v>2.98E-2</v>
      </c>
      <c r="E2429" s="351">
        <f>'Employee Salary Payroll Tax '!N2431</f>
        <v>87352.6</v>
      </c>
      <c r="F2429" s="351">
        <f t="shared" si="299"/>
        <v>89955.707480000012</v>
      </c>
      <c r="G2429" s="352"/>
      <c r="H2429" s="351">
        <f t="shared" si="303"/>
        <v>39847.399999999994</v>
      </c>
      <c r="I2429" s="351">
        <f t="shared" si="300"/>
        <v>2603.107480000006</v>
      </c>
      <c r="J2429" s="351">
        <f t="shared" si="301"/>
        <v>161.39266376000037</v>
      </c>
      <c r="K2429" s="635">
        <f>SUM('Employee Salary Payroll Tax '!I2431:K2431)</f>
        <v>39944.83</v>
      </c>
      <c r="L2429" s="635">
        <f>'Employee Salary Payroll Tax '!H2431</f>
        <v>0</v>
      </c>
      <c r="M2429" s="293">
        <f t="shared" si="304"/>
        <v>47407.770000000004</v>
      </c>
      <c r="N2429" s="359">
        <f t="shared" si="302"/>
        <v>73.802067907155305</v>
      </c>
      <c r="O2429" s="331"/>
      <c r="P2429" s="61"/>
      <c r="Q2429" s="294"/>
      <c r="R2429" s="292"/>
      <c r="S2429" s="291"/>
    </row>
    <row r="2430" spans="1:19" ht="14.4">
      <c r="A2430" s="36">
        <f t="shared" si="305"/>
        <v>1107</v>
      </c>
      <c r="B2430" s="526"/>
      <c r="C2430" s="36" t="str">
        <f>VLOOKUP('Employee Salary Payroll Tax '!B2432,'Employee Salary Payroll Tax '!$D$1:$E$7,2,FALSE)</f>
        <v>NonUnion</v>
      </c>
      <c r="D2430" s="61">
        <f t="shared" si="298"/>
        <v>2.98E-2</v>
      </c>
      <c r="E2430" s="351">
        <f>'Employee Salary Payroll Tax '!N2432</f>
        <v>68059.06</v>
      </c>
      <c r="F2430" s="351">
        <f t="shared" si="299"/>
        <v>70087.219987999997</v>
      </c>
      <c r="G2430" s="352"/>
      <c r="H2430" s="351">
        <f t="shared" si="303"/>
        <v>59140.94</v>
      </c>
      <c r="I2430" s="351">
        <f t="shared" si="300"/>
        <v>2028.1599879999994</v>
      </c>
      <c r="J2430" s="351">
        <f t="shared" si="301"/>
        <v>125.74591925599997</v>
      </c>
      <c r="K2430" s="635">
        <f>SUM('Employee Salary Payroll Tax '!I2432:K2432)</f>
        <v>1489.59</v>
      </c>
      <c r="L2430" s="635">
        <f>'Employee Salary Payroll Tax '!H2432</f>
        <v>0</v>
      </c>
      <c r="M2430" s="293">
        <f t="shared" si="304"/>
        <v>66569.47</v>
      </c>
      <c r="N2430" s="359">
        <f t="shared" si="302"/>
        <v>2.7521664839595616</v>
      </c>
      <c r="O2430" s="331"/>
      <c r="P2430" s="61"/>
      <c r="Q2430" s="294"/>
      <c r="R2430" s="292"/>
      <c r="S2430" s="291"/>
    </row>
    <row r="2431" spans="1:19" ht="14.4">
      <c r="A2431" s="36">
        <f t="shared" si="305"/>
        <v>1108</v>
      </c>
      <c r="B2431" s="526"/>
      <c r="C2431" s="36" t="str">
        <f>VLOOKUP('Employee Salary Payroll Tax '!B2433,'Employee Salary Payroll Tax '!$D$1:$E$7,2,FALSE)</f>
        <v>NonUnion</v>
      </c>
      <c r="D2431" s="61">
        <f t="shared" si="298"/>
        <v>2.98E-2</v>
      </c>
      <c r="E2431" s="351">
        <f>'Employee Salary Payroll Tax '!N2433</f>
        <v>107990.38</v>
      </c>
      <c r="F2431" s="351">
        <f t="shared" si="299"/>
        <v>111208.49332400001</v>
      </c>
      <c r="G2431" s="352"/>
      <c r="H2431" s="351">
        <f t="shared" si="303"/>
        <v>19209.619999999995</v>
      </c>
      <c r="I2431" s="351">
        <f t="shared" si="300"/>
        <v>3218.1133240000054</v>
      </c>
      <c r="J2431" s="351">
        <f t="shared" si="301"/>
        <v>199.52302608800034</v>
      </c>
      <c r="K2431" s="635">
        <f>SUM('Employee Salary Payroll Tax '!I2433:K2433)</f>
        <v>98249.83</v>
      </c>
      <c r="L2431" s="635">
        <f>'Employee Salary Payroll Tax '!H2433</f>
        <v>1436.57</v>
      </c>
      <c r="M2431" s="293">
        <f t="shared" si="304"/>
        <v>8303.9800000000032</v>
      </c>
      <c r="N2431" s="359">
        <f t="shared" si="302"/>
        <v>181.52638590631938</v>
      </c>
      <c r="O2431" s="331"/>
      <c r="P2431" s="61"/>
      <c r="Q2431" s="294"/>
      <c r="R2431" s="292"/>
      <c r="S2431" s="291"/>
    </row>
    <row r="2432" spans="1:19" ht="14.4">
      <c r="A2432" s="36">
        <f t="shared" si="305"/>
        <v>1109</v>
      </c>
      <c r="B2432" s="526"/>
      <c r="C2432" s="36" t="str">
        <f>VLOOKUP('Employee Salary Payroll Tax '!B2434,'Employee Salary Payroll Tax '!$D$1:$E$7,2,FALSE)</f>
        <v>NonUnion</v>
      </c>
      <c r="D2432" s="61">
        <f t="shared" si="298"/>
        <v>2.98E-2</v>
      </c>
      <c r="E2432" s="351">
        <f>'Employee Salary Payroll Tax '!N2434</f>
        <v>1487.99</v>
      </c>
      <c r="F2432" s="351">
        <f t="shared" si="299"/>
        <v>1532.3321020000001</v>
      </c>
      <c r="G2432" s="352"/>
      <c r="H2432" s="351">
        <f t="shared" si="303"/>
        <v>125712.01</v>
      </c>
      <c r="I2432" s="351">
        <f t="shared" si="300"/>
        <v>44.342102000000068</v>
      </c>
      <c r="J2432" s="351">
        <f t="shared" si="301"/>
        <v>2.7492103240000043</v>
      </c>
      <c r="K2432" s="635">
        <f>SUM('Employee Salary Payroll Tax '!I2434:K2434)</f>
        <v>456.5</v>
      </c>
      <c r="L2432" s="635">
        <f>'Employee Salary Payroll Tax '!H2434</f>
        <v>260.69</v>
      </c>
      <c r="M2432" s="293">
        <f t="shared" si="304"/>
        <v>770.8</v>
      </c>
      <c r="N2432" s="359">
        <f t="shared" si="302"/>
        <v>0.84342939943317663</v>
      </c>
      <c r="O2432" s="331"/>
      <c r="P2432" s="61"/>
      <c r="Q2432" s="294"/>
      <c r="R2432" s="292"/>
      <c r="S2432" s="291"/>
    </row>
    <row r="2433" spans="1:19" ht="14.4">
      <c r="A2433" s="36">
        <f t="shared" si="305"/>
        <v>1110</v>
      </c>
      <c r="B2433" s="526"/>
      <c r="C2433" s="36" t="str">
        <f>VLOOKUP('Employee Salary Payroll Tax '!B2435,'Employee Salary Payroll Tax '!$D$1:$E$7,2,FALSE)</f>
        <v>Not Assigned</v>
      </c>
      <c r="D2433" s="61">
        <f t="shared" si="298"/>
        <v>0</v>
      </c>
      <c r="E2433" s="351">
        <f>'Employee Salary Payroll Tax '!N2435</f>
        <v>-0.01</v>
      </c>
      <c r="F2433" s="351">
        <f t="shared" si="299"/>
        <v>-0.01</v>
      </c>
      <c r="G2433" s="352"/>
      <c r="H2433" s="351">
        <f t="shared" si="303"/>
        <v>127200.01</v>
      </c>
      <c r="I2433" s="351">
        <f t="shared" si="300"/>
        <v>0</v>
      </c>
      <c r="J2433" s="351">
        <f t="shared" si="301"/>
        <v>0</v>
      </c>
      <c r="K2433" s="635">
        <f>SUM('Employee Salary Payroll Tax '!I2435:K2435)</f>
        <v>-167.5</v>
      </c>
      <c r="L2433" s="635">
        <f>'Employee Salary Payroll Tax '!H2435</f>
        <v>391.79</v>
      </c>
      <c r="M2433" s="293">
        <f t="shared" si="304"/>
        <v>-224.3</v>
      </c>
      <c r="N2433" s="359">
        <f t="shared" si="302"/>
        <v>0</v>
      </c>
      <c r="O2433" s="331"/>
      <c r="P2433" s="61"/>
      <c r="Q2433" s="294"/>
      <c r="R2433" s="292"/>
      <c r="S2433" s="291"/>
    </row>
    <row r="2434" spans="1:19" ht="14.4">
      <c r="A2434" s="36">
        <f t="shared" si="305"/>
        <v>1111</v>
      </c>
      <c r="B2434" s="526"/>
      <c r="C2434" s="36" t="str">
        <f>VLOOKUP('Employee Salary Payroll Tax '!B2436,'Employee Salary Payroll Tax '!$D$1:$E$7,2,FALSE)</f>
        <v>IBEW</v>
      </c>
      <c r="D2434" s="61">
        <f t="shared" si="298"/>
        <v>6.875E-3</v>
      </c>
      <c r="E2434" s="351">
        <f>'Employee Salary Payroll Tax '!N2436</f>
        <v>197982.15</v>
      </c>
      <c r="F2434" s="351">
        <f t="shared" si="299"/>
        <v>199343.27728124999</v>
      </c>
      <c r="G2434" s="352"/>
      <c r="H2434" s="351">
        <f t="shared" si="303"/>
        <v>0</v>
      </c>
      <c r="I2434" s="351">
        <f t="shared" si="300"/>
        <v>1361.1272812499956</v>
      </c>
      <c r="J2434" s="351">
        <f t="shared" si="301"/>
        <v>0</v>
      </c>
      <c r="K2434" s="635">
        <f>SUM('Employee Salary Payroll Tax '!I2436:K2436)</f>
        <v>152749.71</v>
      </c>
      <c r="L2434" s="635">
        <f>'Employee Salary Payroll Tax '!H2436</f>
        <v>0</v>
      </c>
      <c r="M2434" s="293">
        <f t="shared" si="304"/>
        <v>45232.44</v>
      </c>
      <c r="N2434" s="359">
        <f t="shared" si="302"/>
        <v>0</v>
      </c>
      <c r="O2434" s="331"/>
      <c r="P2434" s="61"/>
      <c r="Q2434" s="294"/>
      <c r="R2434" s="292"/>
      <c r="S2434" s="291"/>
    </row>
    <row r="2435" spans="1:19" ht="14.4">
      <c r="A2435" s="36">
        <f t="shared" si="305"/>
        <v>1112</v>
      </c>
      <c r="B2435" s="526"/>
      <c r="C2435" s="36" t="str">
        <f>VLOOKUP('Employee Salary Payroll Tax '!B2437,'Employee Salary Payroll Tax '!$D$1:$E$7,2,FALSE)</f>
        <v>NonUnion</v>
      </c>
      <c r="D2435" s="61">
        <f t="shared" si="298"/>
        <v>2.98E-2</v>
      </c>
      <c r="E2435" s="351">
        <f>'Employee Salary Payroll Tax '!N2437</f>
        <v>77404.89</v>
      </c>
      <c r="F2435" s="351">
        <f t="shared" si="299"/>
        <v>79711.555722000005</v>
      </c>
      <c r="G2435" s="352"/>
      <c r="H2435" s="351">
        <f t="shared" si="303"/>
        <v>49795.11</v>
      </c>
      <c r="I2435" s="351">
        <f t="shared" si="300"/>
        <v>2306.6657220000052</v>
      </c>
      <c r="J2435" s="351">
        <f t="shared" si="301"/>
        <v>143.01327476400033</v>
      </c>
      <c r="K2435" s="635">
        <f>SUM('Employee Salary Payroll Tax '!I2437:K2437)</f>
        <v>2199.2600000000002</v>
      </c>
      <c r="L2435" s="635">
        <f>'Employee Salary Payroll Tax '!H2437</f>
        <v>0</v>
      </c>
      <c r="M2435" s="293">
        <f t="shared" si="304"/>
        <v>75205.63</v>
      </c>
      <c r="N2435" s="359">
        <f t="shared" si="302"/>
        <v>4.0633527759475152</v>
      </c>
      <c r="O2435" s="331"/>
      <c r="P2435" s="61"/>
      <c r="Q2435" s="294"/>
      <c r="R2435" s="292"/>
      <c r="S2435" s="291"/>
    </row>
    <row r="2436" spans="1:19" ht="14.4">
      <c r="A2436" s="36">
        <f t="shared" si="305"/>
        <v>1113</v>
      </c>
      <c r="B2436" s="526"/>
      <c r="C2436" s="36" t="str">
        <f>VLOOKUP('Employee Salary Payroll Tax '!B2438,'Employee Salary Payroll Tax '!$D$1:$E$7,2,FALSE)</f>
        <v>NonUnion</v>
      </c>
      <c r="D2436" s="61">
        <f t="shared" si="298"/>
        <v>2.98E-2</v>
      </c>
      <c r="E2436" s="351">
        <f>'Employee Salary Payroll Tax '!N2438</f>
        <v>94050.81</v>
      </c>
      <c r="F2436" s="351">
        <f t="shared" si="299"/>
        <v>96853.524138000008</v>
      </c>
      <c r="G2436" s="352"/>
      <c r="H2436" s="351">
        <f t="shared" si="303"/>
        <v>33149.19</v>
      </c>
      <c r="I2436" s="351">
        <f t="shared" si="300"/>
        <v>2802.7141380000103</v>
      </c>
      <c r="J2436" s="351">
        <f t="shared" si="301"/>
        <v>173.76827655600064</v>
      </c>
      <c r="K2436" s="635">
        <f>SUM('Employee Salary Payroll Tax '!I2438:K2438)</f>
        <v>48868.45</v>
      </c>
      <c r="L2436" s="635">
        <f>'Employee Salary Payroll Tax '!H2438</f>
        <v>418.18</v>
      </c>
      <c r="M2436" s="293">
        <f t="shared" si="304"/>
        <v>44764.18</v>
      </c>
      <c r="N2436" s="359">
        <f t="shared" si="302"/>
        <v>90.289348219040335</v>
      </c>
      <c r="O2436" s="331"/>
      <c r="P2436" s="61"/>
      <c r="Q2436" s="294"/>
      <c r="R2436" s="292"/>
      <c r="S2436" s="291"/>
    </row>
    <row r="2437" spans="1:19" ht="14.4">
      <c r="A2437" s="36">
        <f t="shared" si="305"/>
        <v>1114</v>
      </c>
      <c r="B2437" s="526"/>
      <c r="C2437" s="36" t="str">
        <f>VLOOKUP('Employee Salary Payroll Tax '!B2439,'Employee Salary Payroll Tax '!$D$1:$E$7,2,FALSE)</f>
        <v>NonUnion</v>
      </c>
      <c r="D2437" s="61">
        <f t="shared" si="298"/>
        <v>2.98E-2</v>
      </c>
      <c r="E2437" s="351">
        <f>'Employee Salary Payroll Tax '!N2439</f>
        <v>12995.26</v>
      </c>
      <c r="F2437" s="351">
        <f t="shared" si="299"/>
        <v>13382.518748</v>
      </c>
      <c r="G2437" s="352"/>
      <c r="H2437" s="351">
        <f t="shared" si="303"/>
        <v>114204.74</v>
      </c>
      <c r="I2437" s="351">
        <f t="shared" si="300"/>
        <v>387.2587480000002</v>
      </c>
      <c r="J2437" s="351">
        <f t="shared" si="301"/>
        <v>24.010042376000012</v>
      </c>
      <c r="K2437" s="635">
        <f>SUM('Employee Salary Payroll Tax '!I2439:K2439)</f>
        <v>4428.2299999999996</v>
      </c>
      <c r="L2437" s="635">
        <f>'Employee Salary Payroll Tax '!H2439</f>
        <v>0</v>
      </c>
      <c r="M2437" s="293">
        <f t="shared" si="304"/>
        <v>8567.0300000000007</v>
      </c>
      <c r="N2437" s="359">
        <f t="shared" si="302"/>
        <v>8.1815977473704198</v>
      </c>
      <c r="O2437" s="331"/>
      <c r="P2437" s="61"/>
      <c r="Q2437" s="294"/>
      <c r="R2437" s="292"/>
      <c r="S2437" s="291"/>
    </row>
    <row r="2438" spans="1:19" ht="14.4">
      <c r="A2438" s="36">
        <f t="shared" si="305"/>
        <v>1115</v>
      </c>
      <c r="B2438" s="526"/>
      <c r="C2438" s="36" t="str">
        <f>VLOOKUP('Employee Salary Payroll Tax '!B2440,'Employee Salary Payroll Tax '!$D$1:$E$7,2,FALSE)</f>
        <v>Not Assigned</v>
      </c>
      <c r="D2438" s="61">
        <f t="shared" si="298"/>
        <v>0</v>
      </c>
      <c r="E2438" s="351">
        <f>'Employee Salary Payroll Tax '!N2440</f>
        <v>0</v>
      </c>
      <c r="F2438" s="351">
        <f t="shared" si="299"/>
        <v>0</v>
      </c>
      <c r="G2438" s="352"/>
      <c r="H2438" s="351">
        <f t="shared" si="303"/>
        <v>127200</v>
      </c>
      <c r="I2438" s="351">
        <f t="shared" si="300"/>
        <v>0</v>
      </c>
      <c r="J2438" s="351">
        <f t="shared" si="301"/>
        <v>0</v>
      </c>
      <c r="K2438" s="635">
        <f>SUM('Employee Salary Payroll Tax '!I2440:K2440)</f>
        <v>-798.41</v>
      </c>
      <c r="L2438" s="635">
        <f>'Employee Salary Payroll Tax '!H2440</f>
        <v>0</v>
      </c>
      <c r="M2438" s="293">
        <f t="shared" si="304"/>
        <v>798.41</v>
      </c>
      <c r="N2438" s="359">
        <f t="shared" si="302"/>
        <v>0</v>
      </c>
      <c r="O2438" s="331"/>
      <c r="P2438" s="61"/>
      <c r="Q2438" s="294"/>
      <c r="R2438" s="292"/>
      <c r="S2438" s="291"/>
    </row>
    <row r="2439" spans="1:19" ht="14.4">
      <c r="A2439" s="36">
        <f t="shared" si="305"/>
        <v>1116</v>
      </c>
      <c r="B2439" s="526"/>
      <c r="C2439" s="36" t="str">
        <f>VLOOKUP('Employee Salary Payroll Tax '!B2441,'Employee Salary Payroll Tax '!$D$1:$E$7,2,FALSE)</f>
        <v>UA</v>
      </c>
      <c r="D2439" s="61">
        <f t="shared" si="298"/>
        <v>0.03</v>
      </c>
      <c r="E2439" s="351">
        <f>'Employee Salary Payroll Tax '!N2441</f>
        <v>75706.990000000005</v>
      </c>
      <c r="F2439" s="351">
        <f t="shared" si="299"/>
        <v>77978.199700000012</v>
      </c>
      <c r="G2439" s="352"/>
      <c r="H2439" s="351">
        <f t="shared" si="303"/>
        <v>51493.009999999995</v>
      </c>
      <c r="I2439" s="351">
        <f t="shared" si="300"/>
        <v>2271.2097000000067</v>
      </c>
      <c r="J2439" s="351">
        <f t="shared" si="301"/>
        <v>140.81500140000043</v>
      </c>
      <c r="K2439" s="635">
        <f>SUM('Employee Salary Payroll Tax '!I2441:K2441)</f>
        <v>63498.8</v>
      </c>
      <c r="L2439" s="635">
        <f>'Employee Salary Payroll Tax '!H2441</f>
        <v>1544.22</v>
      </c>
      <c r="M2439" s="293">
        <f t="shared" si="304"/>
        <v>10663.970000000003</v>
      </c>
      <c r="N2439" s="359">
        <f t="shared" si="302"/>
        <v>118.10776799844031</v>
      </c>
      <c r="O2439" s="331"/>
      <c r="P2439" s="61"/>
      <c r="Q2439" s="294"/>
      <c r="R2439" s="292"/>
      <c r="S2439" s="291"/>
    </row>
    <row r="2440" spans="1:19" ht="14.4">
      <c r="A2440" s="36">
        <f t="shared" si="305"/>
        <v>1117</v>
      </c>
      <c r="B2440" s="526"/>
      <c r="C2440" s="36" t="str">
        <f>VLOOKUP('Employee Salary Payroll Tax '!B2442,'Employee Salary Payroll Tax '!$D$1:$E$7,2,FALSE)</f>
        <v>IBEW</v>
      </c>
      <c r="D2440" s="61">
        <f t="shared" si="298"/>
        <v>6.875E-3</v>
      </c>
      <c r="E2440" s="351">
        <f>'Employee Salary Payroll Tax '!N2442</f>
        <v>4282.3999999999996</v>
      </c>
      <c r="F2440" s="351">
        <f t="shared" si="299"/>
        <v>4311.8414999999995</v>
      </c>
      <c r="G2440" s="352"/>
      <c r="H2440" s="351">
        <f t="shared" si="303"/>
        <v>122917.6</v>
      </c>
      <c r="I2440" s="351">
        <f t="shared" si="300"/>
        <v>29.441499999999905</v>
      </c>
      <c r="J2440" s="351">
        <f t="shared" si="301"/>
        <v>1.8253729999999941</v>
      </c>
      <c r="K2440" s="635">
        <f>SUM('Employee Salary Payroll Tax '!I2442:K2442)</f>
        <v>4282.3999999999996</v>
      </c>
      <c r="L2440" s="635">
        <f>'Employee Salary Payroll Tax '!H2442</f>
        <v>0</v>
      </c>
      <c r="M2440" s="293">
        <f t="shared" si="304"/>
        <v>0</v>
      </c>
      <c r="N2440" s="359">
        <f t="shared" si="302"/>
        <v>1.825372999573744</v>
      </c>
      <c r="O2440" s="331"/>
      <c r="P2440" s="61"/>
      <c r="Q2440" s="294"/>
      <c r="R2440" s="292"/>
      <c r="S2440" s="291"/>
    </row>
    <row r="2441" spans="1:19" ht="14.4">
      <c r="A2441" s="36">
        <f t="shared" si="305"/>
        <v>1118</v>
      </c>
      <c r="B2441" s="526"/>
      <c r="C2441" s="36" t="str">
        <f>VLOOKUP('Employee Salary Payroll Tax '!B2443,'Employee Salary Payroll Tax '!$D$1:$E$7,2,FALSE)</f>
        <v>Not Assigned</v>
      </c>
      <c r="D2441" s="61">
        <f t="shared" si="298"/>
        <v>0</v>
      </c>
      <c r="E2441" s="351">
        <f>'Employee Salary Payroll Tax '!N2443</f>
        <v>0</v>
      </c>
      <c r="F2441" s="351">
        <f t="shared" si="299"/>
        <v>0</v>
      </c>
      <c r="G2441" s="352"/>
      <c r="H2441" s="351">
        <f t="shared" si="303"/>
        <v>127200</v>
      </c>
      <c r="I2441" s="351">
        <f t="shared" si="300"/>
        <v>0</v>
      </c>
      <c r="J2441" s="351">
        <f t="shared" si="301"/>
        <v>0</v>
      </c>
      <c r="K2441" s="635">
        <f>SUM('Employee Salary Payroll Tax '!I2443:K2443)</f>
        <v>0</v>
      </c>
      <c r="L2441" s="635">
        <f>'Employee Salary Payroll Tax '!H2443</f>
        <v>0</v>
      </c>
      <c r="M2441" s="293">
        <f t="shared" si="304"/>
        <v>0</v>
      </c>
      <c r="N2441" s="359">
        <f t="shared" si="302"/>
        <v>0</v>
      </c>
      <c r="O2441" s="331"/>
      <c r="P2441" s="61"/>
      <c r="Q2441" s="294"/>
      <c r="R2441" s="292"/>
      <c r="S2441" s="291"/>
    </row>
    <row r="2442" spans="1:19" ht="14.4">
      <c r="A2442" s="36">
        <f t="shared" si="305"/>
        <v>1119</v>
      </c>
      <c r="B2442" s="526"/>
      <c r="C2442" s="36" t="str">
        <f>VLOOKUP('Employee Salary Payroll Tax '!B2444,'Employee Salary Payroll Tax '!$D$1:$E$7,2,FALSE)</f>
        <v>NonUnion</v>
      </c>
      <c r="D2442" s="61">
        <f t="shared" si="298"/>
        <v>2.98E-2</v>
      </c>
      <c r="E2442" s="351">
        <f>'Employee Salary Payroll Tax '!N2444</f>
        <v>197148.7</v>
      </c>
      <c r="F2442" s="351">
        <f t="shared" si="299"/>
        <v>203023.73126000003</v>
      </c>
      <c r="G2442" s="352"/>
      <c r="H2442" s="351">
        <f t="shared" si="303"/>
        <v>0</v>
      </c>
      <c r="I2442" s="351">
        <f t="shared" si="300"/>
        <v>5875.0312600000179</v>
      </c>
      <c r="J2442" s="351">
        <f t="shared" si="301"/>
        <v>0</v>
      </c>
      <c r="K2442" s="635">
        <f>SUM('Employee Salary Payroll Tax '!I2444:K2444)</f>
        <v>120730.22</v>
      </c>
      <c r="L2442" s="635">
        <f>'Employee Salary Payroll Tax '!H2444</f>
        <v>0</v>
      </c>
      <c r="M2442" s="293">
        <f t="shared" si="304"/>
        <v>76418.48000000001</v>
      </c>
      <c r="N2442" s="359">
        <f t="shared" si="302"/>
        <v>0</v>
      </c>
      <c r="O2442" s="331"/>
      <c r="P2442" s="61"/>
      <c r="Q2442" s="294"/>
      <c r="R2442" s="292"/>
      <c r="S2442" s="291"/>
    </row>
    <row r="2443" spans="1:19" ht="14.4">
      <c r="A2443" s="36">
        <f t="shared" si="305"/>
        <v>1120</v>
      </c>
      <c r="B2443" s="526"/>
      <c r="C2443" s="36" t="str">
        <f>VLOOKUP('Employee Salary Payroll Tax '!B2445,'Employee Salary Payroll Tax '!$D$1:$E$7,2,FALSE)</f>
        <v>IBEW</v>
      </c>
      <c r="D2443" s="61">
        <f t="shared" si="298"/>
        <v>6.875E-3</v>
      </c>
      <c r="E2443" s="351">
        <f>'Employee Salary Payroll Tax '!N2445</f>
        <v>63758.78</v>
      </c>
      <c r="F2443" s="351">
        <f t="shared" si="299"/>
        <v>64197.121612499999</v>
      </c>
      <c r="G2443" s="352"/>
      <c r="H2443" s="351">
        <f t="shared" si="303"/>
        <v>63441.22</v>
      </c>
      <c r="I2443" s="351">
        <f t="shared" si="300"/>
        <v>438.34161250000034</v>
      </c>
      <c r="J2443" s="351">
        <f t="shared" si="301"/>
        <v>27.177179975000019</v>
      </c>
      <c r="K2443" s="635">
        <f>SUM('Employee Salary Payroll Tax '!I2445:K2445)</f>
        <v>0</v>
      </c>
      <c r="L2443" s="635">
        <f>'Employee Salary Payroll Tax '!H2445</f>
        <v>0</v>
      </c>
      <c r="M2443" s="293">
        <f t="shared" si="304"/>
        <v>63758.78</v>
      </c>
      <c r="N2443" s="359">
        <f t="shared" si="302"/>
        <v>0</v>
      </c>
      <c r="O2443" s="331"/>
      <c r="P2443" s="61"/>
      <c r="Q2443" s="294"/>
      <c r="R2443" s="292"/>
      <c r="S2443" s="291"/>
    </row>
    <row r="2444" spans="1:19" ht="14.4">
      <c r="A2444" s="36">
        <f t="shared" si="305"/>
        <v>1121</v>
      </c>
      <c r="B2444" s="526"/>
      <c r="C2444" s="36" t="str">
        <f>VLOOKUP('Employee Salary Payroll Tax '!B2446,'Employee Salary Payroll Tax '!$D$1:$E$7,2,FALSE)</f>
        <v>NonUnion</v>
      </c>
      <c r="D2444" s="61">
        <f t="shared" si="298"/>
        <v>2.98E-2</v>
      </c>
      <c r="E2444" s="351">
        <f>'Employee Salary Payroll Tax '!N2446</f>
        <v>17794.2</v>
      </c>
      <c r="F2444" s="351">
        <f t="shared" si="299"/>
        <v>18324.46716</v>
      </c>
      <c r="G2444" s="352"/>
      <c r="H2444" s="351">
        <f t="shared" si="303"/>
        <v>109405.8</v>
      </c>
      <c r="I2444" s="351">
        <f t="shared" si="300"/>
        <v>530.26715999999942</v>
      </c>
      <c r="J2444" s="351">
        <f t="shared" si="301"/>
        <v>32.876563919999967</v>
      </c>
      <c r="K2444" s="635">
        <f>SUM('Employee Salary Payroll Tax '!I2446:K2446)</f>
        <v>17787.55</v>
      </c>
      <c r="L2444" s="635">
        <f>'Employee Salary Payroll Tax '!H2446</f>
        <v>-9.34</v>
      </c>
      <c r="M2444" s="293">
        <f t="shared" si="304"/>
        <v>15.990000000001455</v>
      </c>
      <c r="N2444" s="359">
        <f t="shared" si="302"/>
        <v>32.864277378153055</v>
      </c>
      <c r="O2444" s="331"/>
      <c r="P2444" s="61"/>
      <c r="Q2444" s="294"/>
      <c r="R2444" s="292"/>
      <c r="S2444" s="291"/>
    </row>
    <row r="2445" spans="1:19" ht="14.4">
      <c r="A2445" s="36">
        <f t="shared" si="305"/>
        <v>1122</v>
      </c>
      <c r="B2445" s="526"/>
      <c r="C2445" s="36" t="str">
        <f>VLOOKUP('Employee Salary Payroll Tax '!B2447,'Employee Salary Payroll Tax '!$D$1:$E$7,2,FALSE)</f>
        <v>NonUnion</v>
      </c>
      <c r="D2445" s="61">
        <f t="shared" si="298"/>
        <v>2.98E-2</v>
      </c>
      <c r="E2445" s="351">
        <f>'Employee Salary Payroll Tax '!N2447</f>
        <v>32878.07</v>
      </c>
      <c r="F2445" s="351">
        <f t="shared" si="299"/>
        <v>33857.836486</v>
      </c>
      <c r="G2445" s="352"/>
      <c r="H2445" s="351">
        <f t="shared" si="303"/>
        <v>94321.93</v>
      </c>
      <c r="I2445" s="351">
        <f t="shared" si="300"/>
        <v>979.76648600000044</v>
      </c>
      <c r="J2445" s="351">
        <f t="shared" si="301"/>
        <v>60.745522132000026</v>
      </c>
      <c r="K2445" s="635">
        <f>SUM('Employee Salary Payroll Tax '!I2447:K2447)</f>
        <v>83.84</v>
      </c>
      <c r="L2445" s="635">
        <f>'Employee Salary Payroll Tax '!H2447</f>
        <v>10.039999999999999</v>
      </c>
      <c r="M2445" s="293">
        <f t="shared" si="304"/>
        <v>32784.19</v>
      </c>
      <c r="N2445" s="359">
        <f t="shared" si="302"/>
        <v>0.15490278399528865</v>
      </c>
      <c r="O2445" s="331"/>
      <c r="P2445" s="61"/>
      <c r="Q2445" s="294"/>
      <c r="R2445" s="292"/>
      <c r="S2445" s="291"/>
    </row>
    <row r="2446" spans="1:19" ht="14.4">
      <c r="A2446" s="36">
        <f t="shared" si="305"/>
        <v>1123</v>
      </c>
      <c r="B2446" s="526"/>
      <c r="C2446" s="36" t="str">
        <f>VLOOKUP('Employee Salary Payroll Tax '!B2448,'Employee Salary Payroll Tax '!$D$1:$E$7,2,FALSE)</f>
        <v>NonUnion</v>
      </c>
      <c r="D2446" s="61">
        <f t="shared" si="298"/>
        <v>2.98E-2</v>
      </c>
      <c r="E2446" s="351">
        <f>'Employee Salary Payroll Tax '!N2448</f>
        <v>115096.05</v>
      </c>
      <c r="F2446" s="351">
        <f t="shared" si="299"/>
        <v>118525.91229000001</v>
      </c>
      <c r="G2446" s="352"/>
      <c r="H2446" s="351">
        <f t="shared" si="303"/>
        <v>12103.949999999997</v>
      </c>
      <c r="I2446" s="351">
        <f t="shared" si="300"/>
        <v>3429.8622900000046</v>
      </c>
      <c r="J2446" s="351">
        <f t="shared" si="301"/>
        <v>212.65146198000028</v>
      </c>
      <c r="K2446" s="635">
        <f>SUM('Employee Salary Payroll Tax '!I2448:K2448)</f>
        <v>82224.67</v>
      </c>
      <c r="L2446" s="635">
        <f>'Employee Salary Payroll Tax '!H2448</f>
        <v>0</v>
      </c>
      <c r="M2446" s="293">
        <f t="shared" si="304"/>
        <v>32871.380000000005</v>
      </c>
      <c r="N2446" s="359">
        <f t="shared" si="302"/>
        <v>151.91830029068029</v>
      </c>
      <c r="O2446" s="331"/>
      <c r="P2446" s="61"/>
      <c r="Q2446" s="294"/>
      <c r="R2446" s="292"/>
      <c r="S2446" s="291"/>
    </row>
    <row r="2447" spans="1:19" ht="14.4">
      <c r="A2447" s="36">
        <f t="shared" si="305"/>
        <v>1124</v>
      </c>
      <c r="B2447" s="526"/>
      <c r="C2447" s="36" t="str">
        <f>VLOOKUP('Employee Salary Payroll Tax '!B2449,'Employee Salary Payroll Tax '!$D$1:$E$7,2,FALSE)</f>
        <v>NonUnion</v>
      </c>
      <c r="D2447" s="61">
        <f t="shared" si="298"/>
        <v>2.98E-2</v>
      </c>
      <c r="E2447" s="351">
        <f>'Employee Salary Payroll Tax '!N2449</f>
        <v>57546.34</v>
      </c>
      <c r="F2447" s="351">
        <f t="shared" si="299"/>
        <v>59261.220931999997</v>
      </c>
      <c r="G2447" s="352"/>
      <c r="H2447" s="351">
        <f t="shared" si="303"/>
        <v>69653.66</v>
      </c>
      <c r="I2447" s="351">
        <f t="shared" si="300"/>
        <v>1714.880932</v>
      </c>
      <c r="J2447" s="351">
        <f t="shared" si="301"/>
        <v>106.322617784</v>
      </c>
      <c r="K2447" s="635">
        <f>SUM('Employee Salary Payroll Tax '!I2449:K2449)</f>
        <v>57546.34</v>
      </c>
      <c r="L2447" s="635">
        <f>'Employee Salary Payroll Tax '!H2449</f>
        <v>0</v>
      </c>
      <c r="M2447" s="293">
        <f t="shared" si="304"/>
        <v>0</v>
      </c>
      <c r="N2447" s="359">
        <f t="shared" si="302"/>
        <v>106.32261778215241</v>
      </c>
      <c r="O2447" s="331"/>
      <c r="P2447" s="61"/>
      <c r="Q2447" s="294"/>
      <c r="R2447" s="292"/>
      <c r="S2447" s="291"/>
    </row>
    <row r="2448" spans="1:19" ht="14.4">
      <c r="A2448" s="36">
        <f t="shared" si="305"/>
        <v>1125</v>
      </c>
      <c r="B2448" s="526"/>
      <c r="C2448" s="36" t="str">
        <f>VLOOKUP('Employee Salary Payroll Tax '!B2450,'Employee Salary Payroll Tax '!$D$1:$E$7,2,FALSE)</f>
        <v>NonUnion</v>
      </c>
      <c r="D2448" s="61">
        <f t="shared" si="298"/>
        <v>2.98E-2</v>
      </c>
      <c r="E2448" s="351">
        <f>'Employee Salary Payroll Tax '!N2450</f>
        <v>56505.39</v>
      </c>
      <c r="F2448" s="351">
        <f t="shared" si="299"/>
        <v>58189.250622</v>
      </c>
      <c r="G2448" s="352"/>
      <c r="H2448" s="351">
        <f t="shared" si="303"/>
        <v>70694.61</v>
      </c>
      <c r="I2448" s="351">
        <f t="shared" si="300"/>
        <v>1683.8606220000001</v>
      </c>
      <c r="J2448" s="351">
        <f t="shared" si="301"/>
        <v>104.39935856400001</v>
      </c>
      <c r="K2448" s="635">
        <f>SUM('Employee Salary Payroll Tax '!I2450:K2450)</f>
        <v>22207.56</v>
      </c>
      <c r="L2448" s="635">
        <f>'Employee Salary Payroll Tax '!H2450</f>
        <v>0</v>
      </c>
      <c r="M2448" s="293">
        <f t="shared" si="304"/>
        <v>34297.83</v>
      </c>
      <c r="N2448" s="359">
        <f t="shared" si="302"/>
        <v>41.030687855273868</v>
      </c>
      <c r="O2448" s="331"/>
      <c r="P2448" s="61"/>
      <c r="Q2448" s="294"/>
      <c r="R2448" s="292"/>
      <c r="S2448" s="291"/>
    </row>
    <row r="2449" spans="1:19" ht="14.4">
      <c r="A2449" s="36">
        <f t="shared" si="305"/>
        <v>1126</v>
      </c>
      <c r="B2449" s="526"/>
      <c r="C2449" s="36" t="str">
        <f>VLOOKUP('Employee Salary Payroll Tax '!B2451,'Employee Salary Payroll Tax '!$D$1:$E$7,2,FALSE)</f>
        <v>IBEW</v>
      </c>
      <c r="D2449" s="61">
        <f t="shared" ref="D2449:D2512" si="306">VLOOKUP(C2449,C$9:D$12,2)</f>
        <v>6.875E-3</v>
      </c>
      <c r="E2449" s="351">
        <f>'Employee Salary Payroll Tax '!N2451</f>
        <v>199602.27</v>
      </c>
      <c r="F2449" s="351">
        <f t="shared" ref="F2449:F2512" si="307">E2449*(1+D2449)</f>
        <v>200974.53560624999</v>
      </c>
      <c r="G2449" s="352"/>
      <c r="H2449" s="351">
        <f t="shared" si="303"/>
        <v>0</v>
      </c>
      <c r="I2449" s="351">
        <f t="shared" ref="I2449:I2512" si="308">F2449-E2449</f>
        <v>1372.2656062500027</v>
      </c>
      <c r="J2449" s="351">
        <f t="shared" ref="J2449:J2512" si="309">IF(H2449&gt;I2449,I2449*$J$12,H2449*$J$12)</f>
        <v>0</v>
      </c>
      <c r="K2449" s="635">
        <f>SUM('Employee Salary Payroll Tax '!I2451:K2451)</f>
        <v>175425.06</v>
      </c>
      <c r="L2449" s="635">
        <f>'Employee Salary Payroll Tax '!H2451</f>
        <v>0</v>
      </c>
      <c r="M2449" s="293">
        <f t="shared" si="304"/>
        <v>24177.209999999992</v>
      </c>
      <c r="N2449" s="359">
        <f t="shared" ref="N2449:N2512" si="310">J2449*K2449/(SUM(K2449:M2449)+0.000001)</f>
        <v>0</v>
      </c>
      <c r="O2449" s="331"/>
      <c r="P2449" s="61"/>
      <c r="Q2449" s="294"/>
      <c r="R2449" s="292"/>
      <c r="S2449" s="291"/>
    </row>
    <row r="2450" spans="1:19" ht="14.4">
      <c r="A2450" s="36">
        <f t="shared" si="305"/>
        <v>1127</v>
      </c>
      <c r="B2450" s="526"/>
      <c r="C2450" s="36" t="str">
        <f>VLOOKUP('Employee Salary Payroll Tax '!B2452,'Employee Salary Payroll Tax '!$D$1:$E$7,2,FALSE)</f>
        <v>IBEW</v>
      </c>
      <c r="D2450" s="61">
        <f t="shared" si="306"/>
        <v>6.875E-3</v>
      </c>
      <c r="E2450" s="351">
        <f>'Employee Salary Payroll Tax '!N2452</f>
        <v>39947.74</v>
      </c>
      <c r="F2450" s="351">
        <f t="shared" si="307"/>
        <v>40222.380712499995</v>
      </c>
      <c r="G2450" s="352"/>
      <c r="H2450" s="351">
        <f t="shared" ref="H2450:H2513" si="311">IF(E2450&gt;$H$12,0,$H$12-E2450)</f>
        <v>87252.260000000009</v>
      </c>
      <c r="I2450" s="351">
        <f t="shared" si="308"/>
        <v>274.64071249999688</v>
      </c>
      <c r="J2450" s="351">
        <f t="shared" si="309"/>
        <v>17.027724174999808</v>
      </c>
      <c r="K2450" s="635">
        <f>SUM('Employee Salary Payroll Tax '!I2452:K2452)</f>
        <v>38993.279999999999</v>
      </c>
      <c r="L2450" s="635">
        <f>'Employee Salary Payroll Tax '!H2452</f>
        <v>0</v>
      </c>
      <c r="M2450" s="293">
        <f t="shared" ref="M2450:M2513" si="312">E2450-K2450-L2450</f>
        <v>954.45999999999913</v>
      </c>
      <c r="N2450" s="359">
        <f t="shared" si="310"/>
        <v>16.620885599583747</v>
      </c>
      <c r="O2450" s="331"/>
      <c r="P2450" s="61"/>
      <c r="Q2450" s="294"/>
      <c r="R2450" s="292"/>
      <c r="S2450" s="291"/>
    </row>
    <row r="2451" spans="1:19" ht="14.4">
      <c r="A2451" s="36">
        <f t="shared" si="305"/>
        <v>1128</v>
      </c>
      <c r="B2451" s="526"/>
      <c r="C2451" s="36" t="str">
        <f>VLOOKUP('Employee Salary Payroll Tax '!B2453,'Employee Salary Payroll Tax '!$D$1:$E$7,2,FALSE)</f>
        <v>NonUnion</v>
      </c>
      <c r="D2451" s="61">
        <f t="shared" si="306"/>
        <v>2.98E-2</v>
      </c>
      <c r="E2451" s="351">
        <f>'Employee Salary Payroll Tax '!N2453</f>
        <v>107576.98</v>
      </c>
      <c r="F2451" s="351">
        <f t="shared" si="307"/>
        <v>110782.77400400001</v>
      </c>
      <c r="G2451" s="352"/>
      <c r="H2451" s="351">
        <f t="shared" si="311"/>
        <v>19623.020000000004</v>
      </c>
      <c r="I2451" s="351">
        <f t="shared" si="308"/>
        <v>3205.7940040000103</v>
      </c>
      <c r="J2451" s="351">
        <f t="shared" si="309"/>
        <v>198.75922824800062</v>
      </c>
      <c r="K2451" s="635">
        <f>SUM('Employee Salary Payroll Tax '!I2453:K2453)</f>
        <v>91845.33</v>
      </c>
      <c r="L2451" s="635">
        <f>'Employee Salary Payroll Tax '!H2453</f>
        <v>0</v>
      </c>
      <c r="M2451" s="293">
        <f t="shared" si="312"/>
        <v>15731.649999999994</v>
      </c>
      <c r="N2451" s="359">
        <f t="shared" si="310"/>
        <v>169.69343170642315</v>
      </c>
      <c r="O2451" s="331"/>
      <c r="P2451" s="61"/>
      <c r="Q2451" s="294"/>
      <c r="R2451" s="292"/>
      <c r="S2451" s="291"/>
    </row>
    <row r="2452" spans="1:19" ht="14.4">
      <c r="A2452" s="36">
        <f t="shared" si="305"/>
        <v>1129</v>
      </c>
      <c r="B2452" s="526"/>
      <c r="C2452" s="36" t="str">
        <f>VLOOKUP('Employee Salary Payroll Tax '!B2454,'Employee Salary Payroll Tax '!$D$1:$E$7,2,FALSE)</f>
        <v>NonUnion</v>
      </c>
      <c r="D2452" s="61">
        <f t="shared" si="306"/>
        <v>2.98E-2</v>
      </c>
      <c r="E2452" s="351">
        <f>'Employee Salary Payroll Tax '!N2454</f>
        <v>81311.11</v>
      </c>
      <c r="F2452" s="351">
        <f t="shared" si="307"/>
        <v>83734.181078000009</v>
      </c>
      <c r="G2452" s="352"/>
      <c r="H2452" s="351">
        <f t="shared" si="311"/>
        <v>45888.89</v>
      </c>
      <c r="I2452" s="351">
        <f t="shared" si="308"/>
        <v>2423.0710780000081</v>
      </c>
      <c r="J2452" s="351">
        <f t="shared" si="309"/>
        <v>150.2304068360005</v>
      </c>
      <c r="K2452" s="635">
        <f>SUM('Employee Salary Payroll Tax '!I2454:K2454)</f>
        <v>81311.11</v>
      </c>
      <c r="L2452" s="635">
        <f>'Employee Salary Payroll Tax '!H2454</f>
        <v>0</v>
      </c>
      <c r="M2452" s="293">
        <f t="shared" si="312"/>
        <v>0</v>
      </c>
      <c r="N2452" s="359">
        <f t="shared" si="310"/>
        <v>150.23040683415292</v>
      </c>
      <c r="O2452" s="331"/>
      <c r="P2452" s="61"/>
      <c r="Q2452" s="294"/>
      <c r="R2452" s="292"/>
      <c r="S2452" s="291"/>
    </row>
    <row r="2453" spans="1:19" ht="14.4">
      <c r="A2453" s="36">
        <f t="shared" si="305"/>
        <v>1130</v>
      </c>
      <c r="B2453" s="526"/>
      <c r="C2453" s="36" t="str">
        <f>VLOOKUP('Employee Salary Payroll Tax '!B2455,'Employee Salary Payroll Tax '!$D$1:$E$7,2,FALSE)</f>
        <v>NonUnion</v>
      </c>
      <c r="D2453" s="61">
        <f t="shared" si="306"/>
        <v>2.98E-2</v>
      </c>
      <c r="E2453" s="351">
        <f>'Employee Salary Payroll Tax '!N2455</f>
        <v>62832.26</v>
      </c>
      <c r="F2453" s="351">
        <f t="shared" si="307"/>
        <v>64704.661348000009</v>
      </c>
      <c r="G2453" s="352"/>
      <c r="H2453" s="351">
        <f t="shared" si="311"/>
        <v>64367.74</v>
      </c>
      <c r="I2453" s="351">
        <f t="shared" si="308"/>
        <v>1872.4013480000067</v>
      </c>
      <c r="J2453" s="351">
        <f t="shared" si="309"/>
        <v>116.08888357600041</v>
      </c>
      <c r="K2453" s="635">
        <f>SUM('Employee Salary Payroll Tax '!I2455:K2455)</f>
        <v>62832.26</v>
      </c>
      <c r="L2453" s="635">
        <f>'Employee Salary Payroll Tax '!H2455</f>
        <v>0</v>
      </c>
      <c r="M2453" s="293">
        <f t="shared" si="312"/>
        <v>0</v>
      </c>
      <c r="N2453" s="359">
        <f t="shared" si="310"/>
        <v>116.08888357415282</v>
      </c>
      <c r="O2453" s="331"/>
      <c r="P2453" s="61"/>
      <c r="Q2453" s="294"/>
      <c r="R2453" s="292"/>
      <c r="S2453" s="291"/>
    </row>
    <row r="2454" spans="1:19" ht="14.4">
      <c r="A2454" s="36">
        <f t="shared" si="305"/>
        <v>1131</v>
      </c>
      <c r="B2454" s="526"/>
      <c r="C2454" s="36" t="str">
        <f>VLOOKUP('Employee Salary Payroll Tax '!B2456,'Employee Salary Payroll Tax '!$D$1:$E$7,2,FALSE)</f>
        <v>NonUnion</v>
      </c>
      <c r="D2454" s="61">
        <f t="shared" si="306"/>
        <v>2.98E-2</v>
      </c>
      <c r="E2454" s="351">
        <f>'Employee Salary Payroll Tax '!N2456</f>
        <v>56248.5</v>
      </c>
      <c r="F2454" s="351">
        <f t="shared" si="307"/>
        <v>57924.705300000001</v>
      </c>
      <c r="G2454" s="352"/>
      <c r="H2454" s="351">
        <f t="shared" si="311"/>
        <v>70951.5</v>
      </c>
      <c r="I2454" s="351">
        <f t="shared" si="308"/>
        <v>1676.2053000000014</v>
      </c>
      <c r="J2454" s="351">
        <f t="shared" si="309"/>
        <v>103.92472860000009</v>
      </c>
      <c r="K2454" s="635">
        <f>SUM('Employee Salary Payroll Tax '!I2456:K2456)</f>
        <v>-164.14000000000001</v>
      </c>
      <c r="L2454" s="635">
        <f>'Employee Salary Payroll Tax '!H2456</f>
        <v>0</v>
      </c>
      <c r="M2454" s="293">
        <f t="shared" si="312"/>
        <v>56412.639999999999</v>
      </c>
      <c r="N2454" s="359">
        <f t="shared" si="310"/>
        <v>-0.30326506399460873</v>
      </c>
      <c r="O2454" s="331"/>
      <c r="P2454" s="61"/>
      <c r="Q2454" s="294"/>
      <c r="R2454" s="292"/>
      <c r="S2454" s="291"/>
    </row>
    <row r="2455" spans="1:19" ht="14.4">
      <c r="A2455" s="36">
        <f t="shared" si="305"/>
        <v>1132</v>
      </c>
      <c r="B2455" s="526"/>
      <c r="C2455" s="36" t="str">
        <f>VLOOKUP('Employee Salary Payroll Tax '!B2457,'Employee Salary Payroll Tax '!$D$1:$E$7,2,FALSE)</f>
        <v>IBEW</v>
      </c>
      <c r="D2455" s="61">
        <f t="shared" si="306"/>
        <v>6.875E-3</v>
      </c>
      <c r="E2455" s="351">
        <f>'Employee Salary Payroll Tax '!N2457</f>
        <v>44970.85</v>
      </c>
      <c r="F2455" s="351">
        <f t="shared" si="307"/>
        <v>45280.02459375</v>
      </c>
      <c r="G2455" s="352"/>
      <c r="H2455" s="351">
        <f t="shared" si="311"/>
        <v>82229.149999999994</v>
      </c>
      <c r="I2455" s="351">
        <f t="shared" si="308"/>
        <v>309.1745937500018</v>
      </c>
      <c r="J2455" s="351">
        <f t="shared" si="309"/>
        <v>19.168824812500112</v>
      </c>
      <c r="K2455" s="635">
        <f>SUM('Employee Salary Payroll Tax '!I2457:K2457)</f>
        <v>44970.85</v>
      </c>
      <c r="L2455" s="635">
        <f>'Employee Salary Payroll Tax '!H2457</f>
        <v>0</v>
      </c>
      <c r="M2455" s="293">
        <f t="shared" si="312"/>
        <v>0</v>
      </c>
      <c r="N2455" s="359">
        <f t="shared" si="310"/>
        <v>19.168824812073861</v>
      </c>
      <c r="O2455" s="331"/>
      <c r="P2455" s="61"/>
      <c r="Q2455" s="294"/>
      <c r="R2455" s="292"/>
      <c r="S2455" s="291"/>
    </row>
    <row r="2456" spans="1:19" ht="14.4">
      <c r="A2456" s="36">
        <f t="shared" si="305"/>
        <v>1133</v>
      </c>
      <c r="B2456" s="526"/>
      <c r="C2456" s="36" t="str">
        <f>VLOOKUP('Employee Salary Payroll Tax '!B2458,'Employee Salary Payroll Tax '!$D$1:$E$7,2,FALSE)</f>
        <v>IBEW</v>
      </c>
      <c r="D2456" s="61">
        <f t="shared" si="306"/>
        <v>6.875E-3</v>
      </c>
      <c r="E2456" s="351">
        <f>'Employee Salary Payroll Tax '!N2458</f>
        <v>116607.61</v>
      </c>
      <c r="F2456" s="351">
        <f t="shared" si="307"/>
        <v>117409.28731874999</v>
      </c>
      <c r="G2456" s="352"/>
      <c r="H2456" s="351">
        <f t="shared" si="311"/>
        <v>10592.39</v>
      </c>
      <c r="I2456" s="351">
        <f t="shared" si="308"/>
        <v>801.67731874999299</v>
      </c>
      <c r="J2456" s="351">
        <f t="shared" si="309"/>
        <v>49.703993762499564</v>
      </c>
      <c r="K2456" s="635">
        <f>SUM('Employee Salary Payroll Tax '!I2458:K2458)</f>
        <v>41086.200000000004</v>
      </c>
      <c r="L2456" s="635">
        <f>'Employee Salary Payroll Tax '!H2458</f>
        <v>0</v>
      </c>
      <c r="M2456" s="293">
        <f t="shared" si="312"/>
        <v>75521.41</v>
      </c>
      <c r="N2456" s="359">
        <f t="shared" si="310"/>
        <v>17.512992749849662</v>
      </c>
      <c r="O2456" s="331"/>
      <c r="P2456" s="61"/>
      <c r="Q2456" s="294"/>
      <c r="R2456" s="292"/>
      <c r="S2456" s="291"/>
    </row>
    <row r="2457" spans="1:19" ht="14.4">
      <c r="A2457" s="36">
        <f t="shared" si="305"/>
        <v>1134</v>
      </c>
      <c r="B2457" s="526"/>
      <c r="C2457" s="36" t="str">
        <f>VLOOKUP('Employee Salary Payroll Tax '!B2459,'Employee Salary Payroll Tax '!$D$1:$E$7,2,FALSE)</f>
        <v>NonUnion</v>
      </c>
      <c r="D2457" s="61">
        <f t="shared" si="306"/>
        <v>2.98E-2</v>
      </c>
      <c r="E2457" s="351">
        <f>'Employee Salary Payroll Tax '!N2459</f>
        <v>19311.53</v>
      </c>
      <c r="F2457" s="351">
        <f t="shared" si="307"/>
        <v>19887.013594</v>
      </c>
      <c r="G2457" s="352"/>
      <c r="H2457" s="351">
        <f t="shared" si="311"/>
        <v>107888.47</v>
      </c>
      <c r="I2457" s="351">
        <f t="shared" si="308"/>
        <v>575.48359400000118</v>
      </c>
      <c r="J2457" s="351">
        <f t="shared" si="309"/>
        <v>35.679982828000071</v>
      </c>
      <c r="K2457" s="635">
        <f>SUM('Employee Salary Payroll Tax '!I2459:K2459)</f>
        <v>312.45</v>
      </c>
      <c r="L2457" s="635">
        <f>'Employee Salary Payroll Tax '!H2459</f>
        <v>0</v>
      </c>
      <c r="M2457" s="293">
        <f t="shared" si="312"/>
        <v>18999.079999999998</v>
      </c>
      <c r="N2457" s="359">
        <f t="shared" si="310"/>
        <v>0.57728261997010799</v>
      </c>
      <c r="O2457" s="331"/>
      <c r="P2457" s="61"/>
      <c r="Q2457" s="294"/>
      <c r="R2457" s="292"/>
      <c r="S2457" s="291"/>
    </row>
    <row r="2458" spans="1:19" ht="14.4">
      <c r="A2458" s="36">
        <f t="shared" si="305"/>
        <v>1135</v>
      </c>
      <c r="B2458" s="526"/>
      <c r="C2458" s="36" t="str">
        <f>VLOOKUP('Employee Salary Payroll Tax '!B2460,'Employee Salary Payroll Tax '!$D$1:$E$7,2,FALSE)</f>
        <v>NonUnion</v>
      </c>
      <c r="D2458" s="61">
        <f t="shared" si="306"/>
        <v>2.98E-2</v>
      </c>
      <c r="E2458" s="351">
        <f>'Employee Salary Payroll Tax '!N2460</f>
        <v>70353.440000000002</v>
      </c>
      <c r="F2458" s="351">
        <f t="shared" si="307"/>
        <v>72449.972512000008</v>
      </c>
      <c r="G2458" s="352"/>
      <c r="H2458" s="351">
        <f t="shared" si="311"/>
        <v>56846.559999999998</v>
      </c>
      <c r="I2458" s="351">
        <f t="shared" si="308"/>
        <v>2096.5325120000052</v>
      </c>
      <c r="J2458" s="351">
        <f t="shared" si="309"/>
        <v>129.98501574400032</v>
      </c>
      <c r="K2458" s="635">
        <f>SUM('Employee Salary Payroll Tax '!I2460:K2460)</f>
        <v>7008.82</v>
      </c>
      <c r="L2458" s="635">
        <f>'Employee Salary Payroll Tax '!H2460</f>
        <v>0</v>
      </c>
      <c r="M2458" s="293">
        <f t="shared" si="312"/>
        <v>63344.62</v>
      </c>
      <c r="N2458" s="359">
        <f t="shared" si="310"/>
        <v>12.949495831815968</v>
      </c>
      <c r="O2458" s="331"/>
      <c r="P2458" s="61"/>
      <c r="Q2458" s="294"/>
      <c r="R2458" s="292"/>
      <c r="S2458" s="291"/>
    </row>
    <row r="2459" spans="1:19" ht="14.4">
      <c r="A2459" s="36">
        <f t="shared" si="305"/>
        <v>1136</v>
      </c>
      <c r="B2459" s="526"/>
      <c r="C2459" s="36" t="str">
        <f>VLOOKUP('Employee Salary Payroll Tax '!B2461,'Employee Salary Payroll Tax '!$D$1:$E$7,2,FALSE)</f>
        <v>NonUnion</v>
      </c>
      <c r="D2459" s="61">
        <f t="shared" si="306"/>
        <v>2.98E-2</v>
      </c>
      <c r="E2459" s="351">
        <f>'Employee Salary Payroll Tax '!N2461</f>
        <v>95068.14</v>
      </c>
      <c r="F2459" s="351">
        <f t="shared" si="307"/>
        <v>97901.170572000003</v>
      </c>
      <c r="G2459" s="352"/>
      <c r="H2459" s="351">
        <f t="shared" si="311"/>
        <v>32131.86</v>
      </c>
      <c r="I2459" s="351">
        <f t="shared" si="308"/>
        <v>2833.0305720000033</v>
      </c>
      <c r="J2459" s="351">
        <f t="shared" si="309"/>
        <v>175.64789546400021</v>
      </c>
      <c r="K2459" s="635">
        <f>SUM('Employee Salary Payroll Tax '!I2461:K2461)</f>
        <v>48095.29</v>
      </c>
      <c r="L2459" s="635">
        <f>'Employee Salary Payroll Tax '!H2461</f>
        <v>0</v>
      </c>
      <c r="M2459" s="293">
        <f t="shared" si="312"/>
        <v>46972.85</v>
      </c>
      <c r="N2459" s="359">
        <f t="shared" si="310"/>
        <v>88.860857803065414</v>
      </c>
      <c r="O2459" s="331"/>
      <c r="P2459" s="61"/>
      <c r="Q2459" s="294"/>
      <c r="R2459" s="292"/>
      <c r="S2459" s="291"/>
    </row>
    <row r="2460" spans="1:19" ht="14.4">
      <c r="A2460" s="36">
        <f t="shared" si="305"/>
        <v>1137</v>
      </c>
      <c r="B2460" s="526"/>
      <c r="C2460" s="36" t="str">
        <f>VLOOKUP('Employee Salary Payroll Tax '!B2462,'Employee Salary Payroll Tax '!$D$1:$E$7,2,FALSE)</f>
        <v>NonUnion</v>
      </c>
      <c r="D2460" s="61">
        <f t="shared" si="306"/>
        <v>2.98E-2</v>
      </c>
      <c r="E2460" s="351">
        <f>'Employee Salary Payroll Tax '!N2462</f>
        <v>80625.399999999994</v>
      </c>
      <c r="F2460" s="351">
        <f t="shared" si="307"/>
        <v>83028.036919999999</v>
      </c>
      <c r="G2460" s="352"/>
      <c r="H2460" s="351">
        <f t="shared" si="311"/>
        <v>46574.600000000006</v>
      </c>
      <c r="I2460" s="351">
        <f t="shared" si="308"/>
        <v>2402.6369200000045</v>
      </c>
      <c r="J2460" s="351">
        <f t="shared" si="309"/>
        <v>148.96348904000027</v>
      </c>
      <c r="K2460" s="635">
        <f>SUM('Employee Salary Payroll Tax '!I2462:K2462)</f>
        <v>46898.1</v>
      </c>
      <c r="L2460" s="635">
        <f>'Employee Salary Payroll Tax '!H2462</f>
        <v>0</v>
      </c>
      <c r="M2460" s="293">
        <f t="shared" si="312"/>
        <v>33727.299999999996</v>
      </c>
      <c r="N2460" s="359">
        <f t="shared" si="310"/>
        <v>86.64892955892546</v>
      </c>
      <c r="O2460" s="331"/>
      <c r="P2460" s="61"/>
      <c r="Q2460" s="294"/>
      <c r="R2460" s="292"/>
      <c r="S2460" s="291"/>
    </row>
    <row r="2461" spans="1:19" ht="14.4">
      <c r="A2461" s="36">
        <f t="shared" si="305"/>
        <v>1138</v>
      </c>
      <c r="B2461" s="526"/>
      <c r="C2461" s="36" t="str">
        <f>VLOOKUP('Employee Salary Payroll Tax '!B2463,'Employee Salary Payroll Tax '!$D$1:$E$7,2,FALSE)</f>
        <v>NonUnion</v>
      </c>
      <c r="D2461" s="61">
        <f t="shared" si="306"/>
        <v>2.98E-2</v>
      </c>
      <c r="E2461" s="351">
        <f>'Employee Salary Payroll Tax '!N2463</f>
        <v>82517.539999999994</v>
      </c>
      <c r="F2461" s="351">
        <f t="shared" si="307"/>
        <v>84976.562691999992</v>
      </c>
      <c r="G2461" s="352"/>
      <c r="H2461" s="351">
        <f t="shared" si="311"/>
        <v>44682.460000000006</v>
      </c>
      <c r="I2461" s="351">
        <f t="shared" si="308"/>
        <v>2459.0226919999986</v>
      </c>
      <c r="J2461" s="351">
        <f t="shared" si="309"/>
        <v>152.45940690399991</v>
      </c>
      <c r="K2461" s="635">
        <f>SUM('Employee Salary Payroll Tax '!I2463:K2463)</f>
        <v>20338.63</v>
      </c>
      <c r="L2461" s="635">
        <f>'Employee Salary Payroll Tax '!H2463</f>
        <v>0</v>
      </c>
      <c r="M2461" s="293">
        <f t="shared" si="312"/>
        <v>62178.909999999989</v>
      </c>
      <c r="N2461" s="359">
        <f t="shared" si="310"/>
        <v>37.577652787544594</v>
      </c>
      <c r="O2461" s="331"/>
      <c r="P2461" s="61"/>
      <c r="Q2461" s="294"/>
      <c r="R2461" s="292"/>
      <c r="S2461" s="291"/>
    </row>
    <row r="2462" spans="1:19" ht="14.4">
      <c r="A2462" s="36">
        <f t="shared" si="305"/>
        <v>1139</v>
      </c>
      <c r="B2462" s="526"/>
      <c r="C2462" s="36" t="str">
        <f>VLOOKUP('Employee Salary Payroll Tax '!B2464,'Employee Salary Payroll Tax '!$D$1:$E$7,2,FALSE)</f>
        <v>NonUnion</v>
      </c>
      <c r="D2462" s="61">
        <f t="shared" si="306"/>
        <v>2.98E-2</v>
      </c>
      <c r="E2462" s="351">
        <f>'Employee Salary Payroll Tax '!N2464</f>
        <v>99013.42</v>
      </c>
      <c r="F2462" s="351">
        <f t="shared" si="307"/>
        <v>101964.019916</v>
      </c>
      <c r="G2462" s="352"/>
      <c r="H2462" s="351">
        <f t="shared" si="311"/>
        <v>28186.58</v>
      </c>
      <c r="I2462" s="351">
        <f t="shared" si="308"/>
        <v>2950.5999160000065</v>
      </c>
      <c r="J2462" s="351">
        <f t="shared" si="309"/>
        <v>182.93719479200041</v>
      </c>
      <c r="K2462" s="635">
        <f>SUM('Employee Salary Payroll Tax '!I2464:K2464)</f>
        <v>22744.489999999998</v>
      </c>
      <c r="L2462" s="635">
        <f>'Employee Salary Payroll Tax '!H2464</f>
        <v>0</v>
      </c>
      <c r="M2462" s="293">
        <f t="shared" si="312"/>
        <v>76268.929999999993</v>
      </c>
      <c r="N2462" s="359">
        <f t="shared" si="310"/>
        <v>42.022719723575683</v>
      </c>
      <c r="O2462" s="331"/>
      <c r="P2462" s="61"/>
      <c r="Q2462" s="294"/>
      <c r="R2462" s="292"/>
      <c r="S2462" s="291"/>
    </row>
    <row r="2463" spans="1:19" ht="14.4">
      <c r="A2463" s="36">
        <f t="shared" si="305"/>
        <v>1140</v>
      </c>
      <c r="B2463" s="526"/>
      <c r="C2463" s="36" t="str">
        <f>VLOOKUP('Employee Salary Payroll Tax '!B2465,'Employee Salary Payroll Tax '!$D$1:$E$7,2,FALSE)</f>
        <v>IBEW</v>
      </c>
      <c r="D2463" s="61">
        <f t="shared" si="306"/>
        <v>6.875E-3</v>
      </c>
      <c r="E2463" s="351">
        <f>'Employee Salary Payroll Tax '!N2465</f>
        <v>3854.76</v>
      </c>
      <c r="F2463" s="351">
        <f t="shared" si="307"/>
        <v>3881.2614750000002</v>
      </c>
      <c r="G2463" s="352"/>
      <c r="H2463" s="351">
        <f t="shared" si="311"/>
        <v>123345.24</v>
      </c>
      <c r="I2463" s="351">
        <f t="shared" si="308"/>
        <v>26.501475000000028</v>
      </c>
      <c r="J2463" s="351">
        <f t="shared" si="309"/>
        <v>1.6430914500000018</v>
      </c>
      <c r="K2463" s="635">
        <f>SUM('Employee Salary Payroll Tax '!I2465:K2465)</f>
        <v>123.45</v>
      </c>
      <c r="L2463" s="635">
        <f>'Employee Salary Payroll Tax '!H2465</f>
        <v>0</v>
      </c>
      <c r="M2463" s="293">
        <f t="shared" si="312"/>
        <v>3731.3100000000004</v>
      </c>
      <c r="N2463" s="359">
        <f t="shared" si="310"/>
        <v>5.2620562486349255E-2</v>
      </c>
      <c r="O2463" s="331"/>
      <c r="P2463" s="61"/>
      <c r="Q2463" s="294"/>
      <c r="R2463" s="292"/>
      <c r="S2463" s="291"/>
    </row>
    <row r="2464" spans="1:19" ht="14.4">
      <c r="A2464" s="36">
        <f t="shared" si="305"/>
        <v>1141</v>
      </c>
      <c r="B2464" s="526"/>
      <c r="C2464" s="36" t="str">
        <f>VLOOKUP('Employee Salary Payroll Tax '!B2466,'Employee Salary Payroll Tax '!$D$1:$E$7,2,FALSE)</f>
        <v>NonUnion</v>
      </c>
      <c r="D2464" s="61">
        <f t="shared" si="306"/>
        <v>2.98E-2</v>
      </c>
      <c r="E2464" s="351">
        <f>'Employee Salary Payroll Tax '!N2466</f>
        <v>45689.01</v>
      </c>
      <c r="F2464" s="351">
        <f t="shared" si="307"/>
        <v>47050.542498000003</v>
      </c>
      <c r="G2464" s="352"/>
      <c r="H2464" s="351">
        <f t="shared" si="311"/>
        <v>81510.989999999991</v>
      </c>
      <c r="I2464" s="351">
        <f t="shared" si="308"/>
        <v>1361.5324980000005</v>
      </c>
      <c r="J2464" s="351">
        <f t="shared" si="309"/>
        <v>84.415014876000029</v>
      </c>
      <c r="K2464" s="635">
        <f>SUM('Employee Salary Payroll Tax '!I2466:K2466)</f>
        <v>18550.2</v>
      </c>
      <c r="L2464" s="635">
        <f>'Employee Salary Payroll Tax '!H2466</f>
        <v>0</v>
      </c>
      <c r="M2464" s="293">
        <f t="shared" si="312"/>
        <v>27138.81</v>
      </c>
      <c r="N2464" s="359">
        <f t="shared" si="310"/>
        <v>34.273349519249869</v>
      </c>
      <c r="O2464" s="331"/>
      <c r="P2464" s="61"/>
      <c r="Q2464" s="294"/>
      <c r="R2464" s="292"/>
      <c r="S2464" s="291"/>
    </row>
    <row r="2465" spans="1:19" ht="14.4">
      <c r="A2465" s="36">
        <f t="shared" si="305"/>
        <v>1142</v>
      </c>
      <c r="B2465" s="526"/>
      <c r="C2465" s="36" t="str">
        <f>VLOOKUP('Employee Salary Payroll Tax '!B2467,'Employee Salary Payroll Tax '!$D$1:$E$7,2,FALSE)</f>
        <v>IBEW</v>
      </c>
      <c r="D2465" s="61">
        <f t="shared" si="306"/>
        <v>6.875E-3</v>
      </c>
      <c r="E2465" s="351">
        <f>'Employee Salary Payroll Tax '!N2467</f>
        <v>54971.9</v>
      </c>
      <c r="F2465" s="351">
        <f t="shared" si="307"/>
        <v>55349.831812500001</v>
      </c>
      <c r="G2465" s="352"/>
      <c r="H2465" s="351">
        <f t="shared" si="311"/>
        <v>72228.100000000006</v>
      </c>
      <c r="I2465" s="351">
        <f t="shared" si="308"/>
        <v>377.93181249999907</v>
      </c>
      <c r="J2465" s="351">
        <f t="shared" si="309"/>
        <v>23.431772374999941</v>
      </c>
      <c r="K2465" s="635">
        <f>SUM('Employee Salary Payroll Tax '!I2467:K2467)</f>
        <v>54971.9</v>
      </c>
      <c r="L2465" s="635">
        <f>'Employee Salary Payroll Tax '!H2467</f>
        <v>0</v>
      </c>
      <c r="M2465" s="293">
        <f t="shared" si="312"/>
        <v>0</v>
      </c>
      <c r="N2465" s="359">
        <f t="shared" si="310"/>
        <v>23.431772374573693</v>
      </c>
      <c r="O2465" s="331"/>
      <c r="P2465" s="61"/>
      <c r="Q2465" s="294"/>
      <c r="R2465" s="292"/>
      <c r="S2465" s="291"/>
    </row>
    <row r="2466" spans="1:19" ht="14.4">
      <c r="A2466" s="36">
        <f t="shared" si="305"/>
        <v>1143</v>
      </c>
      <c r="B2466" s="526"/>
      <c r="C2466" s="36" t="str">
        <f>VLOOKUP('Employee Salary Payroll Tax '!B2468,'Employee Salary Payroll Tax '!$D$1:$E$7,2,FALSE)</f>
        <v>IBEW</v>
      </c>
      <c r="D2466" s="61">
        <f t="shared" si="306"/>
        <v>6.875E-3</v>
      </c>
      <c r="E2466" s="351">
        <f>'Employee Salary Payroll Tax '!N2468</f>
        <v>16589.990000000002</v>
      </c>
      <c r="F2466" s="351">
        <f t="shared" si="307"/>
        <v>16704.04618125</v>
      </c>
      <c r="G2466" s="352"/>
      <c r="H2466" s="351">
        <f t="shared" si="311"/>
        <v>110610.01</v>
      </c>
      <c r="I2466" s="351">
        <f t="shared" si="308"/>
        <v>114.05618124999819</v>
      </c>
      <c r="J2466" s="351">
        <f t="shared" si="309"/>
        <v>7.0714832374998879</v>
      </c>
      <c r="K2466" s="635">
        <f>SUM('Employee Salary Payroll Tax '!I2468:K2468)</f>
        <v>16589.990000000002</v>
      </c>
      <c r="L2466" s="635">
        <f>'Employee Salary Payroll Tax '!H2468</f>
        <v>0</v>
      </c>
      <c r="M2466" s="293">
        <f t="shared" si="312"/>
        <v>0</v>
      </c>
      <c r="N2466" s="359">
        <f t="shared" si="310"/>
        <v>7.0714832370736378</v>
      </c>
      <c r="O2466" s="331"/>
      <c r="P2466" s="61"/>
      <c r="Q2466" s="294"/>
      <c r="R2466" s="292"/>
      <c r="S2466" s="291"/>
    </row>
    <row r="2467" spans="1:19" ht="14.4">
      <c r="A2467" s="36">
        <f t="shared" si="305"/>
        <v>1144</v>
      </c>
      <c r="B2467" s="526"/>
      <c r="C2467" s="36" t="str">
        <f>VLOOKUP('Employee Salary Payroll Tax '!B2469,'Employee Salary Payroll Tax '!$D$1:$E$7,2,FALSE)</f>
        <v>NonUnion</v>
      </c>
      <c r="D2467" s="61">
        <f t="shared" si="306"/>
        <v>2.98E-2</v>
      </c>
      <c r="E2467" s="351">
        <f>'Employee Salary Payroll Tax '!N2469</f>
        <v>30640.46</v>
      </c>
      <c r="F2467" s="351">
        <f t="shared" si="307"/>
        <v>31553.545708000001</v>
      </c>
      <c r="G2467" s="352"/>
      <c r="H2467" s="351">
        <f t="shared" si="311"/>
        <v>96559.540000000008</v>
      </c>
      <c r="I2467" s="351">
        <f t="shared" si="308"/>
        <v>913.08570800000234</v>
      </c>
      <c r="J2467" s="351">
        <f t="shared" si="309"/>
        <v>56.611313896000148</v>
      </c>
      <c r="K2467" s="635">
        <f>SUM('Employee Salary Payroll Tax '!I2469:K2469)</f>
        <v>27.150000000000002</v>
      </c>
      <c r="L2467" s="635">
        <f>'Employee Salary Payroll Tax '!H2469</f>
        <v>7.43</v>
      </c>
      <c r="M2467" s="293">
        <f t="shared" si="312"/>
        <v>30605.879999999997</v>
      </c>
      <c r="N2467" s="359">
        <f t="shared" si="310"/>
        <v>5.0162339998363011E-2</v>
      </c>
      <c r="O2467" s="331"/>
      <c r="P2467" s="61"/>
      <c r="Q2467" s="294"/>
      <c r="R2467" s="292"/>
      <c r="S2467" s="291"/>
    </row>
    <row r="2468" spans="1:19" ht="14.4">
      <c r="A2468" s="36">
        <f t="shared" si="305"/>
        <v>1145</v>
      </c>
      <c r="B2468" s="526"/>
      <c r="C2468" s="36" t="str">
        <f>VLOOKUP('Employee Salary Payroll Tax '!B2470,'Employee Salary Payroll Tax '!$D$1:$E$7,2,FALSE)</f>
        <v>NonUnion</v>
      </c>
      <c r="D2468" s="61">
        <f t="shared" si="306"/>
        <v>2.98E-2</v>
      </c>
      <c r="E2468" s="351">
        <f>'Employee Salary Payroll Tax '!N2470</f>
        <v>86111.49</v>
      </c>
      <c r="F2468" s="351">
        <f t="shared" si="307"/>
        <v>88677.612402000013</v>
      </c>
      <c r="G2468" s="352"/>
      <c r="H2468" s="351">
        <f t="shared" si="311"/>
        <v>41088.509999999995</v>
      </c>
      <c r="I2468" s="351">
        <f t="shared" si="308"/>
        <v>2566.1224020000082</v>
      </c>
      <c r="J2468" s="351">
        <f t="shared" si="309"/>
        <v>159.0995889240005</v>
      </c>
      <c r="K2468" s="635">
        <f>SUM('Employee Salary Payroll Tax '!I2470:K2470)</f>
        <v>30505.32</v>
      </c>
      <c r="L2468" s="635">
        <f>'Employee Salary Payroll Tax '!H2470</f>
        <v>0</v>
      </c>
      <c r="M2468" s="293">
        <f t="shared" si="312"/>
        <v>55606.170000000006</v>
      </c>
      <c r="N2468" s="359">
        <f t="shared" si="310"/>
        <v>56.361629231345653</v>
      </c>
      <c r="O2468" s="331"/>
      <c r="P2468" s="61"/>
      <c r="Q2468" s="294"/>
      <c r="R2468" s="292"/>
      <c r="S2468" s="291"/>
    </row>
    <row r="2469" spans="1:19" ht="14.4">
      <c r="A2469" s="36">
        <f t="shared" si="305"/>
        <v>1146</v>
      </c>
      <c r="B2469" s="526"/>
      <c r="C2469" s="36" t="str">
        <f>VLOOKUP('Employee Salary Payroll Tax '!B2471,'Employee Salary Payroll Tax '!$D$1:$E$7,2,FALSE)</f>
        <v>NonUnion</v>
      </c>
      <c r="D2469" s="61">
        <f t="shared" si="306"/>
        <v>2.98E-2</v>
      </c>
      <c r="E2469" s="351">
        <f>'Employee Salary Payroll Tax '!N2471</f>
        <v>50405.32</v>
      </c>
      <c r="F2469" s="351">
        <f t="shared" si="307"/>
        <v>51907.398536000001</v>
      </c>
      <c r="G2469" s="352"/>
      <c r="H2469" s="351">
        <f t="shared" si="311"/>
        <v>76794.679999999993</v>
      </c>
      <c r="I2469" s="351">
        <f t="shared" si="308"/>
        <v>1502.0785360000009</v>
      </c>
      <c r="J2469" s="351">
        <f t="shared" si="309"/>
        <v>93.128869232000056</v>
      </c>
      <c r="K2469" s="635">
        <f>SUM('Employee Salary Payroll Tax '!I2471:K2471)</f>
        <v>50405.32</v>
      </c>
      <c r="L2469" s="635">
        <f>'Employee Salary Payroll Tax '!H2471</f>
        <v>0</v>
      </c>
      <c r="M2469" s="293">
        <f t="shared" si="312"/>
        <v>0</v>
      </c>
      <c r="N2469" s="359">
        <f t="shared" si="310"/>
        <v>93.128869230152446</v>
      </c>
      <c r="O2469" s="331"/>
      <c r="P2469" s="61"/>
      <c r="Q2469" s="294"/>
      <c r="R2469" s="292"/>
      <c r="S2469" s="291"/>
    </row>
    <row r="2470" spans="1:19" ht="14.4">
      <c r="A2470" s="36">
        <f t="shared" si="305"/>
        <v>1147</v>
      </c>
      <c r="B2470" s="526"/>
      <c r="C2470" s="36" t="str">
        <f>VLOOKUP('Employee Salary Payroll Tax '!B2472,'Employee Salary Payroll Tax '!$D$1:$E$7,2,FALSE)</f>
        <v>NonUnion</v>
      </c>
      <c r="D2470" s="61">
        <f t="shared" si="306"/>
        <v>2.98E-2</v>
      </c>
      <c r="E2470" s="351">
        <f>'Employee Salary Payroll Tax '!N2472</f>
        <v>153167.81</v>
      </c>
      <c r="F2470" s="351">
        <f t="shared" si="307"/>
        <v>157732.21073799999</v>
      </c>
      <c r="G2470" s="352"/>
      <c r="H2470" s="351">
        <f t="shared" si="311"/>
        <v>0</v>
      </c>
      <c r="I2470" s="351">
        <f t="shared" si="308"/>
        <v>4564.4007379999966</v>
      </c>
      <c r="J2470" s="351">
        <f t="shared" si="309"/>
        <v>0</v>
      </c>
      <c r="K2470" s="635">
        <f>SUM('Employee Salary Payroll Tax '!I2472:K2472)</f>
        <v>81566.55</v>
      </c>
      <c r="L2470" s="635">
        <f>'Employee Salary Payroll Tax '!H2472</f>
        <v>19.02</v>
      </c>
      <c r="M2470" s="293">
        <f t="shared" si="312"/>
        <v>71582.239999999991</v>
      </c>
      <c r="N2470" s="359">
        <f t="shared" si="310"/>
        <v>0</v>
      </c>
      <c r="O2470" s="331"/>
      <c r="P2470" s="61"/>
      <c r="Q2470" s="294"/>
      <c r="R2470" s="292"/>
      <c r="S2470" s="291"/>
    </row>
    <row r="2471" spans="1:19" ht="14.4">
      <c r="A2471" s="36">
        <f t="shared" si="305"/>
        <v>1148</v>
      </c>
      <c r="B2471" s="526"/>
      <c r="C2471" s="36" t="str">
        <f>VLOOKUP('Employee Salary Payroll Tax '!B2473,'Employee Salary Payroll Tax '!$D$1:$E$7,2,FALSE)</f>
        <v>NonUnion</v>
      </c>
      <c r="D2471" s="61">
        <f t="shared" si="306"/>
        <v>2.98E-2</v>
      </c>
      <c r="E2471" s="351">
        <f>'Employee Salary Payroll Tax '!N2473</f>
        <v>4087.2</v>
      </c>
      <c r="F2471" s="351">
        <f t="shared" si="307"/>
        <v>4208.99856</v>
      </c>
      <c r="G2471" s="352"/>
      <c r="H2471" s="351">
        <f t="shared" si="311"/>
        <v>123112.8</v>
      </c>
      <c r="I2471" s="351">
        <f t="shared" si="308"/>
        <v>121.79856000000018</v>
      </c>
      <c r="J2471" s="351">
        <f t="shared" si="309"/>
        <v>7.5515107200000111</v>
      </c>
      <c r="K2471" s="635">
        <f>SUM('Employee Salary Payroll Tax '!I2473:K2473)</f>
        <v>4087.2</v>
      </c>
      <c r="L2471" s="635">
        <f>'Employee Salary Payroll Tax '!H2473</f>
        <v>0</v>
      </c>
      <c r="M2471" s="293">
        <f t="shared" si="312"/>
        <v>0</v>
      </c>
      <c r="N2471" s="359">
        <f t="shared" si="310"/>
        <v>7.5515107181524108</v>
      </c>
      <c r="O2471" s="331"/>
      <c r="P2471" s="61"/>
      <c r="Q2471" s="294"/>
      <c r="R2471" s="292"/>
      <c r="S2471" s="291"/>
    </row>
    <row r="2472" spans="1:19" ht="14.4">
      <c r="A2472" s="36">
        <f t="shared" si="305"/>
        <v>1149</v>
      </c>
      <c r="B2472" s="526"/>
      <c r="C2472" s="36" t="str">
        <f>VLOOKUP('Employee Salary Payroll Tax '!B2474,'Employee Salary Payroll Tax '!$D$1:$E$7,2,FALSE)</f>
        <v>NonUnion</v>
      </c>
      <c r="D2472" s="61">
        <f t="shared" si="306"/>
        <v>2.98E-2</v>
      </c>
      <c r="E2472" s="351">
        <f>'Employee Salary Payroll Tax '!N2474</f>
        <v>52854.92</v>
      </c>
      <c r="F2472" s="351">
        <f t="shared" si="307"/>
        <v>54429.996616000004</v>
      </c>
      <c r="G2472" s="352"/>
      <c r="H2472" s="351">
        <f t="shared" si="311"/>
        <v>74345.08</v>
      </c>
      <c r="I2472" s="351">
        <f t="shared" si="308"/>
        <v>1575.0766160000057</v>
      </c>
      <c r="J2472" s="351">
        <f t="shared" si="309"/>
        <v>97.65475019200035</v>
      </c>
      <c r="K2472" s="635">
        <f>SUM('Employee Salary Payroll Tax '!I2474:K2474)</f>
        <v>21361.57</v>
      </c>
      <c r="L2472" s="635">
        <f>'Employee Salary Payroll Tax '!H2474</f>
        <v>0</v>
      </c>
      <c r="M2472" s="293">
        <f t="shared" si="312"/>
        <v>31493.35</v>
      </c>
      <c r="N2472" s="359">
        <f t="shared" si="310"/>
        <v>39.467636731253428</v>
      </c>
      <c r="O2472" s="331"/>
      <c r="P2472" s="61"/>
      <c r="Q2472" s="294"/>
      <c r="R2472" s="292"/>
      <c r="S2472" s="291"/>
    </row>
    <row r="2473" spans="1:19" ht="14.4">
      <c r="A2473" s="36">
        <f t="shared" si="305"/>
        <v>1150</v>
      </c>
      <c r="B2473" s="526"/>
      <c r="C2473" s="36" t="str">
        <f>VLOOKUP('Employee Salary Payroll Tax '!B2475,'Employee Salary Payroll Tax '!$D$1:$E$7,2,FALSE)</f>
        <v>NonUnion</v>
      </c>
      <c r="D2473" s="61">
        <f t="shared" si="306"/>
        <v>2.98E-2</v>
      </c>
      <c r="E2473" s="351">
        <f>'Employee Salary Payroll Tax '!N2475</f>
        <v>101761.98</v>
      </c>
      <c r="F2473" s="351">
        <f t="shared" si="307"/>
        <v>104794.487004</v>
      </c>
      <c r="G2473" s="352"/>
      <c r="H2473" s="351">
        <f t="shared" si="311"/>
        <v>25438.020000000004</v>
      </c>
      <c r="I2473" s="351">
        <f t="shared" si="308"/>
        <v>3032.5070039999991</v>
      </c>
      <c r="J2473" s="351">
        <f t="shared" si="309"/>
        <v>188.01543424799993</v>
      </c>
      <c r="K2473" s="635">
        <f>SUM('Employee Salary Payroll Tax '!I2475:K2475)</f>
        <v>95360.670000000013</v>
      </c>
      <c r="L2473" s="635">
        <f>'Employee Salary Payroll Tax '!H2475</f>
        <v>0</v>
      </c>
      <c r="M2473" s="293">
        <f t="shared" si="312"/>
        <v>6401.3099999999831</v>
      </c>
      <c r="N2473" s="359">
        <f t="shared" si="310"/>
        <v>176.18837389026862</v>
      </c>
      <c r="O2473" s="331"/>
      <c r="P2473" s="61"/>
      <c r="Q2473" s="294"/>
      <c r="R2473" s="292"/>
      <c r="S2473" s="291"/>
    </row>
    <row r="2474" spans="1:19" ht="14.4">
      <c r="A2474" s="36">
        <f t="shared" si="305"/>
        <v>1151</v>
      </c>
      <c r="B2474" s="526"/>
      <c r="C2474" s="36" t="str">
        <f>VLOOKUP('Employee Salary Payroll Tax '!B2476,'Employee Salary Payroll Tax '!$D$1:$E$7,2,FALSE)</f>
        <v>NonUnion</v>
      </c>
      <c r="D2474" s="61">
        <f t="shared" si="306"/>
        <v>2.98E-2</v>
      </c>
      <c r="E2474" s="351">
        <f>'Employee Salary Payroll Tax '!N2476</f>
        <v>88368.639999999999</v>
      </c>
      <c r="F2474" s="351">
        <f t="shared" si="307"/>
        <v>91002.025472000008</v>
      </c>
      <c r="G2474" s="352"/>
      <c r="H2474" s="351">
        <f t="shared" si="311"/>
        <v>38831.360000000001</v>
      </c>
      <c r="I2474" s="351">
        <f t="shared" si="308"/>
        <v>2633.385472000009</v>
      </c>
      <c r="J2474" s="351">
        <f t="shared" si="309"/>
        <v>163.26989926400057</v>
      </c>
      <c r="K2474" s="635">
        <f>SUM('Employee Salary Payroll Tax '!I2476:K2476)</f>
        <v>1878.02</v>
      </c>
      <c r="L2474" s="635">
        <f>'Employee Salary Payroll Tax '!H2476</f>
        <v>0</v>
      </c>
      <c r="M2474" s="293">
        <f t="shared" si="312"/>
        <v>86490.62</v>
      </c>
      <c r="N2474" s="359">
        <f t="shared" si="310"/>
        <v>3.4698297519607473</v>
      </c>
      <c r="O2474" s="331"/>
      <c r="P2474" s="61"/>
      <c r="Q2474" s="294"/>
      <c r="R2474" s="292"/>
      <c r="S2474" s="291"/>
    </row>
    <row r="2475" spans="1:19" ht="14.4">
      <c r="A2475" s="36">
        <f t="shared" si="305"/>
        <v>1152</v>
      </c>
      <c r="B2475" s="526"/>
      <c r="C2475" s="36" t="str">
        <f>VLOOKUP('Employee Salary Payroll Tax '!B2477,'Employee Salary Payroll Tax '!$D$1:$E$7,2,FALSE)</f>
        <v>NonUnion</v>
      </c>
      <c r="D2475" s="61">
        <f t="shared" si="306"/>
        <v>2.98E-2</v>
      </c>
      <c r="E2475" s="351">
        <f>'Employee Salary Payroll Tax '!N2477</f>
        <v>68009.64</v>
      </c>
      <c r="F2475" s="351">
        <f t="shared" si="307"/>
        <v>70036.32727200001</v>
      </c>
      <c r="G2475" s="352"/>
      <c r="H2475" s="351">
        <f t="shared" si="311"/>
        <v>59190.36</v>
      </c>
      <c r="I2475" s="351">
        <f t="shared" si="308"/>
        <v>2026.6872720000101</v>
      </c>
      <c r="J2475" s="351">
        <f t="shared" si="309"/>
        <v>125.65461086400063</v>
      </c>
      <c r="K2475" s="635">
        <f>SUM('Employee Salary Payroll Tax '!I2477:K2477)</f>
        <v>65289.26</v>
      </c>
      <c r="L2475" s="635">
        <f>'Employee Salary Payroll Tax '!H2477</f>
        <v>0</v>
      </c>
      <c r="M2475" s="293">
        <f t="shared" si="312"/>
        <v>2720.3799999999974</v>
      </c>
      <c r="N2475" s="359">
        <f t="shared" si="310"/>
        <v>120.62843677422693</v>
      </c>
      <c r="O2475" s="331"/>
      <c r="P2475" s="61"/>
      <c r="Q2475" s="294"/>
      <c r="R2475" s="292"/>
      <c r="S2475" s="291"/>
    </row>
    <row r="2476" spans="1:19" ht="14.4">
      <c r="A2476" s="36">
        <f t="shared" si="305"/>
        <v>1153</v>
      </c>
      <c r="B2476" s="526"/>
      <c r="C2476" s="36" t="str">
        <f>VLOOKUP('Employee Salary Payroll Tax '!B2478,'Employee Salary Payroll Tax '!$D$1:$E$7,2,FALSE)</f>
        <v>NonUnion</v>
      </c>
      <c r="D2476" s="61">
        <f t="shared" si="306"/>
        <v>2.98E-2</v>
      </c>
      <c r="E2476" s="351">
        <f>'Employee Salary Payroll Tax '!N2478</f>
        <v>19173.080000000002</v>
      </c>
      <c r="F2476" s="351">
        <f t="shared" si="307"/>
        <v>19744.437784000002</v>
      </c>
      <c r="G2476" s="352"/>
      <c r="H2476" s="351">
        <f t="shared" si="311"/>
        <v>108026.92</v>
      </c>
      <c r="I2476" s="351">
        <f t="shared" si="308"/>
        <v>571.35778399999981</v>
      </c>
      <c r="J2476" s="351">
        <f t="shared" si="309"/>
        <v>35.424182607999988</v>
      </c>
      <c r="K2476" s="635">
        <f>SUM('Employee Salary Payroll Tax '!I2478:K2478)</f>
        <v>2360.42</v>
      </c>
      <c r="L2476" s="635">
        <f>'Employee Salary Payroll Tax '!H2478</f>
        <v>0</v>
      </c>
      <c r="M2476" s="293">
        <f t="shared" si="312"/>
        <v>16812.660000000003</v>
      </c>
      <c r="N2476" s="359">
        <f t="shared" si="310"/>
        <v>4.3611119917725381</v>
      </c>
      <c r="O2476" s="331"/>
      <c r="P2476" s="61"/>
      <c r="Q2476" s="294"/>
      <c r="R2476" s="292"/>
      <c r="S2476" s="291"/>
    </row>
    <row r="2477" spans="1:19" ht="14.4">
      <c r="A2477" s="36">
        <f t="shared" ref="A2477:A2540" si="313">+A2476+1</f>
        <v>1154</v>
      </c>
      <c r="B2477" s="526"/>
      <c r="C2477" s="36" t="str">
        <f>VLOOKUP('Employee Salary Payroll Tax '!B2479,'Employee Salary Payroll Tax '!$D$1:$E$7,2,FALSE)</f>
        <v>Not Assigned</v>
      </c>
      <c r="D2477" s="61">
        <f t="shared" si="306"/>
        <v>0</v>
      </c>
      <c r="E2477" s="351">
        <f>'Employee Salary Payroll Tax '!N2479</f>
        <v>-0.02</v>
      </c>
      <c r="F2477" s="351">
        <f t="shared" si="307"/>
        <v>-0.02</v>
      </c>
      <c r="G2477" s="352"/>
      <c r="H2477" s="351">
        <f t="shared" si="311"/>
        <v>127200.02</v>
      </c>
      <c r="I2477" s="351">
        <f t="shared" si="308"/>
        <v>0</v>
      </c>
      <c r="J2477" s="351">
        <f t="shared" si="309"/>
        <v>0</v>
      </c>
      <c r="K2477" s="635">
        <f>SUM('Employee Salary Payroll Tax '!I2479:K2479)</f>
        <v>-10.5</v>
      </c>
      <c r="L2477" s="635">
        <f>'Employee Salary Payroll Tax '!H2479</f>
        <v>0</v>
      </c>
      <c r="M2477" s="293">
        <f t="shared" si="312"/>
        <v>10.48</v>
      </c>
      <c r="N2477" s="359">
        <f t="shared" si="310"/>
        <v>0</v>
      </c>
      <c r="O2477" s="331"/>
      <c r="P2477" s="61"/>
      <c r="Q2477" s="294"/>
      <c r="R2477" s="292"/>
      <c r="S2477" s="291"/>
    </row>
    <row r="2478" spans="1:19" ht="14.4">
      <c r="A2478" s="36">
        <f t="shared" si="313"/>
        <v>1155</v>
      </c>
      <c r="B2478" s="526"/>
      <c r="C2478" s="36" t="str">
        <f>VLOOKUP('Employee Salary Payroll Tax '!B2480,'Employee Salary Payroll Tax '!$D$1:$E$7,2,FALSE)</f>
        <v>IBEW</v>
      </c>
      <c r="D2478" s="61">
        <f t="shared" si="306"/>
        <v>6.875E-3</v>
      </c>
      <c r="E2478" s="351">
        <f>'Employee Salary Payroll Tax '!N2480</f>
        <v>34419.910000000003</v>
      </c>
      <c r="F2478" s="351">
        <f t="shared" si="307"/>
        <v>34656.546881250004</v>
      </c>
      <c r="G2478" s="352"/>
      <c r="H2478" s="351">
        <f t="shared" si="311"/>
        <v>92780.09</v>
      </c>
      <c r="I2478" s="351">
        <f t="shared" si="308"/>
        <v>236.63688125000044</v>
      </c>
      <c r="J2478" s="351">
        <f t="shared" si="309"/>
        <v>14.671486637500028</v>
      </c>
      <c r="K2478" s="635">
        <f>SUM('Employee Salary Payroll Tax '!I2480:K2480)</f>
        <v>34388.31</v>
      </c>
      <c r="L2478" s="635">
        <f>'Employee Salary Payroll Tax '!H2480</f>
        <v>0</v>
      </c>
      <c r="M2478" s="293">
        <f t="shared" si="312"/>
        <v>31.600000000005821</v>
      </c>
      <c r="N2478" s="359">
        <f t="shared" si="310"/>
        <v>14.658017137074166</v>
      </c>
      <c r="O2478" s="331"/>
      <c r="P2478" s="61"/>
      <c r="Q2478" s="294"/>
      <c r="R2478" s="292"/>
      <c r="S2478" s="291"/>
    </row>
    <row r="2479" spans="1:19" ht="14.4">
      <c r="A2479" s="36">
        <f t="shared" si="313"/>
        <v>1156</v>
      </c>
      <c r="B2479" s="526"/>
      <c r="C2479" s="36" t="str">
        <f>VLOOKUP('Employee Salary Payroll Tax '!B2481,'Employee Salary Payroll Tax '!$D$1:$E$7,2,FALSE)</f>
        <v>NonUnion</v>
      </c>
      <c r="D2479" s="61">
        <f t="shared" si="306"/>
        <v>2.98E-2</v>
      </c>
      <c r="E2479" s="351">
        <f>'Employee Salary Payroll Tax '!N2481</f>
        <v>103491.33</v>
      </c>
      <c r="F2479" s="351">
        <f t="shared" si="307"/>
        <v>106575.37163400001</v>
      </c>
      <c r="G2479" s="352"/>
      <c r="H2479" s="351">
        <f t="shared" si="311"/>
        <v>23708.67</v>
      </c>
      <c r="I2479" s="351">
        <f t="shared" si="308"/>
        <v>3084.0416340000083</v>
      </c>
      <c r="J2479" s="351">
        <f t="shared" si="309"/>
        <v>191.21058130800051</v>
      </c>
      <c r="K2479" s="635">
        <f>SUM('Employee Salary Payroll Tax '!I2481:K2481)</f>
        <v>2446.0500000000002</v>
      </c>
      <c r="L2479" s="635">
        <f>'Employee Salary Payroll Tax '!H2481</f>
        <v>0</v>
      </c>
      <c r="M2479" s="293">
        <f t="shared" si="312"/>
        <v>101045.28</v>
      </c>
      <c r="N2479" s="359">
        <f t="shared" si="310"/>
        <v>4.5193219799563442</v>
      </c>
      <c r="O2479" s="331"/>
      <c r="P2479" s="61"/>
      <c r="Q2479" s="294"/>
      <c r="R2479" s="292"/>
      <c r="S2479" s="291"/>
    </row>
    <row r="2480" spans="1:19" ht="14.4">
      <c r="A2480" s="36">
        <f t="shared" si="313"/>
        <v>1157</v>
      </c>
      <c r="B2480" s="526"/>
      <c r="C2480" s="36" t="str">
        <f>VLOOKUP('Employee Salary Payroll Tax '!B2482,'Employee Salary Payroll Tax '!$D$1:$E$7,2,FALSE)</f>
        <v>NonUnion</v>
      </c>
      <c r="D2480" s="61">
        <f t="shared" si="306"/>
        <v>2.98E-2</v>
      </c>
      <c r="E2480" s="351">
        <f>'Employee Salary Payroll Tax '!N2482</f>
        <v>103450.48</v>
      </c>
      <c r="F2480" s="351">
        <f t="shared" si="307"/>
        <v>106533.304304</v>
      </c>
      <c r="G2480" s="352"/>
      <c r="H2480" s="351">
        <f t="shared" si="311"/>
        <v>23749.520000000004</v>
      </c>
      <c r="I2480" s="351">
        <f t="shared" si="308"/>
        <v>3082.8243040000089</v>
      </c>
      <c r="J2480" s="351">
        <f t="shared" si="309"/>
        <v>191.13510684800056</v>
      </c>
      <c r="K2480" s="635">
        <f>SUM('Employee Salary Payroll Tax '!I2482:K2482)</f>
        <v>33878.269999999997</v>
      </c>
      <c r="L2480" s="635">
        <f>'Employee Salary Payroll Tax '!H2482</f>
        <v>0</v>
      </c>
      <c r="M2480" s="293">
        <f t="shared" si="312"/>
        <v>69572.209999999992</v>
      </c>
      <c r="N2480" s="359">
        <f t="shared" si="310"/>
        <v>62.593491651395141</v>
      </c>
      <c r="O2480" s="331"/>
      <c r="P2480" s="61"/>
      <c r="Q2480" s="294"/>
      <c r="R2480" s="292"/>
      <c r="S2480" s="291"/>
    </row>
    <row r="2481" spans="1:19" ht="14.4">
      <c r="A2481" s="36">
        <f t="shared" si="313"/>
        <v>1158</v>
      </c>
      <c r="B2481" s="526"/>
      <c r="C2481" s="36" t="str">
        <f>VLOOKUP('Employee Salary Payroll Tax '!B2483,'Employee Salary Payroll Tax '!$D$1:$E$7,2,FALSE)</f>
        <v>IBEW</v>
      </c>
      <c r="D2481" s="61">
        <f t="shared" si="306"/>
        <v>6.875E-3</v>
      </c>
      <c r="E2481" s="351">
        <f>'Employee Salary Payroll Tax '!N2483</f>
        <v>68903.899999999994</v>
      </c>
      <c r="F2481" s="351">
        <f t="shared" si="307"/>
        <v>69377.614312499994</v>
      </c>
      <c r="G2481" s="352"/>
      <c r="H2481" s="351">
        <f t="shared" si="311"/>
        <v>58296.100000000006</v>
      </c>
      <c r="I2481" s="351">
        <f t="shared" si="308"/>
        <v>473.71431250000023</v>
      </c>
      <c r="J2481" s="351">
        <f t="shared" si="309"/>
        <v>29.370287375000014</v>
      </c>
      <c r="K2481" s="635">
        <f>SUM('Employee Salary Payroll Tax '!I2483:K2483)</f>
        <v>2926.7</v>
      </c>
      <c r="L2481" s="635">
        <f>'Employee Salary Payroll Tax '!H2483</f>
        <v>0</v>
      </c>
      <c r="M2481" s="293">
        <f t="shared" si="312"/>
        <v>65977.2</v>
      </c>
      <c r="N2481" s="359">
        <f t="shared" si="310"/>
        <v>1.2475058749818959</v>
      </c>
      <c r="O2481" s="331"/>
      <c r="P2481" s="61"/>
      <c r="Q2481" s="294"/>
      <c r="R2481" s="292"/>
      <c r="S2481" s="291"/>
    </row>
    <row r="2482" spans="1:19" ht="14.4">
      <c r="A2482" s="36">
        <f t="shared" si="313"/>
        <v>1159</v>
      </c>
      <c r="B2482" s="526"/>
      <c r="C2482" s="36" t="str">
        <f>VLOOKUP('Employee Salary Payroll Tax '!B2484,'Employee Salary Payroll Tax '!$D$1:$E$7,2,FALSE)</f>
        <v>Not Assigned</v>
      </c>
      <c r="D2482" s="61">
        <f t="shared" si="306"/>
        <v>0</v>
      </c>
      <c r="E2482" s="351">
        <f>'Employee Salary Payroll Tax '!N2484</f>
        <v>0.04</v>
      </c>
      <c r="F2482" s="351">
        <f t="shared" si="307"/>
        <v>0.04</v>
      </c>
      <c r="G2482" s="352"/>
      <c r="H2482" s="351">
        <f t="shared" si="311"/>
        <v>127199.96</v>
      </c>
      <c r="I2482" s="351">
        <f t="shared" si="308"/>
        <v>0</v>
      </c>
      <c r="J2482" s="351">
        <f t="shared" si="309"/>
        <v>0</v>
      </c>
      <c r="K2482" s="635">
        <f>SUM('Employee Salary Payroll Tax '!I2484:K2484)</f>
        <v>-488.51</v>
      </c>
      <c r="L2482" s="635">
        <f>'Employee Salary Payroll Tax '!H2484</f>
        <v>0</v>
      </c>
      <c r="M2482" s="293">
        <f t="shared" si="312"/>
        <v>488.55</v>
      </c>
      <c r="N2482" s="359">
        <f t="shared" si="310"/>
        <v>0</v>
      </c>
      <c r="O2482" s="331"/>
      <c r="P2482" s="61"/>
      <c r="Q2482" s="294"/>
      <c r="R2482" s="292"/>
      <c r="S2482" s="291"/>
    </row>
    <row r="2483" spans="1:19" ht="14.4">
      <c r="A2483" s="36">
        <f t="shared" si="313"/>
        <v>1160</v>
      </c>
      <c r="B2483" s="526"/>
      <c r="C2483" s="36" t="str">
        <f>VLOOKUP('Employee Salary Payroll Tax '!B2485,'Employee Salary Payroll Tax '!$D$1:$E$7,2,FALSE)</f>
        <v>NonUnion</v>
      </c>
      <c r="D2483" s="61">
        <f t="shared" si="306"/>
        <v>2.98E-2</v>
      </c>
      <c r="E2483" s="351">
        <f>'Employee Salary Payroll Tax '!N2485</f>
        <v>50958.62</v>
      </c>
      <c r="F2483" s="351">
        <f t="shared" si="307"/>
        <v>52477.186876000007</v>
      </c>
      <c r="G2483" s="352"/>
      <c r="H2483" s="351">
        <f t="shared" si="311"/>
        <v>76241.38</v>
      </c>
      <c r="I2483" s="351">
        <f t="shared" si="308"/>
        <v>1518.5668760000044</v>
      </c>
      <c r="J2483" s="351">
        <f t="shared" si="309"/>
        <v>94.151146312000279</v>
      </c>
      <c r="K2483" s="635">
        <f>SUM('Employee Salary Payroll Tax '!I2485:K2485)</f>
        <v>50960.79</v>
      </c>
      <c r="L2483" s="635">
        <f>'Employee Salary Payroll Tax '!H2485</f>
        <v>0</v>
      </c>
      <c r="M2483" s="293">
        <f t="shared" si="312"/>
        <v>-2.1699999999982538</v>
      </c>
      <c r="N2483" s="359">
        <f t="shared" si="310"/>
        <v>94.155155602152604</v>
      </c>
      <c r="O2483" s="331"/>
      <c r="P2483" s="61"/>
      <c r="Q2483" s="294"/>
      <c r="R2483" s="292"/>
      <c r="S2483" s="291"/>
    </row>
    <row r="2484" spans="1:19" ht="14.4">
      <c r="A2484" s="36">
        <f t="shared" si="313"/>
        <v>1161</v>
      </c>
      <c r="B2484" s="526"/>
      <c r="C2484" s="36" t="str">
        <f>VLOOKUP('Employee Salary Payroll Tax '!B2486,'Employee Salary Payroll Tax '!$D$1:$E$7,2,FALSE)</f>
        <v>NonUnion</v>
      </c>
      <c r="D2484" s="61">
        <f t="shared" si="306"/>
        <v>2.98E-2</v>
      </c>
      <c r="E2484" s="351">
        <f>'Employee Salary Payroll Tax '!N2486</f>
        <v>77750.95</v>
      </c>
      <c r="F2484" s="351">
        <f t="shared" si="307"/>
        <v>80067.928310000003</v>
      </c>
      <c r="G2484" s="352"/>
      <c r="H2484" s="351">
        <f t="shared" si="311"/>
        <v>49449.05</v>
      </c>
      <c r="I2484" s="351">
        <f t="shared" si="308"/>
        <v>2316.9783100000059</v>
      </c>
      <c r="J2484" s="351">
        <f t="shared" si="309"/>
        <v>143.65265522000036</v>
      </c>
      <c r="K2484" s="635">
        <f>SUM('Employee Salary Payroll Tax '!I2486:K2486)</f>
        <v>36371.78</v>
      </c>
      <c r="L2484" s="635">
        <f>'Employee Salary Payroll Tax '!H2486</f>
        <v>0</v>
      </c>
      <c r="M2484" s="293">
        <f t="shared" si="312"/>
        <v>41379.17</v>
      </c>
      <c r="N2484" s="359">
        <f t="shared" si="310"/>
        <v>67.200500727135875</v>
      </c>
      <c r="O2484" s="331"/>
      <c r="P2484" s="61"/>
      <c r="Q2484" s="294"/>
      <c r="R2484" s="292"/>
      <c r="S2484" s="291"/>
    </row>
    <row r="2485" spans="1:19" ht="14.4">
      <c r="A2485" s="36">
        <f t="shared" si="313"/>
        <v>1162</v>
      </c>
      <c r="B2485" s="526"/>
      <c r="C2485" s="36" t="str">
        <f>VLOOKUP('Employee Salary Payroll Tax '!B2487,'Employee Salary Payroll Tax '!$D$1:$E$7,2,FALSE)</f>
        <v>IBEW</v>
      </c>
      <c r="D2485" s="61">
        <f t="shared" si="306"/>
        <v>6.875E-3</v>
      </c>
      <c r="E2485" s="351">
        <f>'Employee Salary Payroll Tax '!N2487</f>
        <v>52549.74</v>
      </c>
      <c r="F2485" s="351">
        <f t="shared" si="307"/>
        <v>52911.019462499993</v>
      </c>
      <c r="G2485" s="352"/>
      <c r="H2485" s="351">
        <f t="shared" si="311"/>
        <v>74650.260000000009</v>
      </c>
      <c r="I2485" s="351">
        <f t="shared" si="308"/>
        <v>361.27946249999513</v>
      </c>
      <c r="J2485" s="351">
        <f t="shared" si="309"/>
        <v>22.399326674999699</v>
      </c>
      <c r="K2485" s="635">
        <f>SUM('Employee Salary Payroll Tax '!I2487:K2487)</f>
        <v>52549.74</v>
      </c>
      <c r="L2485" s="635">
        <f>'Employee Salary Payroll Tax '!H2487</f>
        <v>0</v>
      </c>
      <c r="M2485" s="293">
        <f t="shared" si="312"/>
        <v>0</v>
      </c>
      <c r="N2485" s="359">
        <f t="shared" si="310"/>
        <v>22.399326674573448</v>
      </c>
      <c r="O2485" s="331"/>
      <c r="P2485" s="61"/>
      <c r="Q2485" s="294"/>
      <c r="R2485" s="292"/>
      <c r="S2485" s="291"/>
    </row>
    <row r="2486" spans="1:19" ht="14.4">
      <c r="A2486" s="36">
        <f t="shared" si="313"/>
        <v>1163</v>
      </c>
      <c r="B2486" s="526"/>
      <c r="C2486" s="36" t="str">
        <f>VLOOKUP('Employee Salary Payroll Tax '!B2488,'Employee Salary Payroll Tax '!$D$1:$E$7,2,FALSE)</f>
        <v>IBEW</v>
      </c>
      <c r="D2486" s="61">
        <f t="shared" si="306"/>
        <v>6.875E-3</v>
      </c>
      <c r="E2486" s="351">
        <f>'Employee Salary Payroll Tax '!N2488</f>
        <v>61705.78</v>
      </c>
      <c r="F2486" s="351">
        <f t="shared" si="307"/>
        <v>62130.007237499995</v>
      </c>
      <c r="G2486" s="352"/>
      <c r="H2486" s="351">
        <f t="shared" si="311"/>
        <v>65494.22</v>
      </c>
      <c r="I2486" s="351">
        <f t="shared" si="308"/>
        <v>424.22723749999568</v>
      </c>
      <c r="J2486" s="351">
        <f t="shared" si="309"/>
        <v>26.302088724999731</v>
      </c>
      <c r="K2486" s="635">
        <f>SUM('Employee Salary Payroll Tax '!I2488:K2488)</f>
        <v>2036.04</v>
      </c>
      <c r="L2486" s="635">
        <f>'Employee Salary Payroll Tax '!H2488</f>
        <v>0</v>
      </c>
      <c r="M2486" s="293">
        <f t="shared" si="312"/>
        <v>59669.74</v>
      </c>
      <c r="N2486" s="359">
        <f t="shared" si="310"/>
        <v>0.86786204998592664</v>
      </c>
      <c r="O2486" s="331"/>
      <c r="P2486" s="61"/>
      <c r="Q2486" s="294"/>
      <c r="R2486" s="292"/>
      <c r="S2486" s="291"/>
    </row>
    <row r="2487" spans="1:19" ht="14.4">
      <c r="A2487" s="36">
        <f t="shared" si="313"/>
        <v>1164</v>
      </c>
      <c r="B2487" s="526"/>
      <c r="C2487" s="36" t="str">
        <f>VLOOKUP('Employee Salary Payroll Tax '!B2489,'Employee Salary Payroll Tax '!$D$1:$E$7,2,FALSE)</f>
        <v>NonUnion</v>
      </c>
      <c r="D2487" s="61">
        <f t="shared" si="306"/>
        <v>2.98E-2</v>
      </c>
      <c r="E2487" s="351">
        <f>'Employee Salary Payroll Tax '!N2489</f>
        <v>48973.47</v>
      </c>
      <c r="F2487" s="351">
        <f t="shared" si="307"/>
        <v>50432.879406</v>
      </c>
      <c r="G2487" s="352"/>
      <c r="H2487" s="351">
        <f t="shared" si="311"/>
        <v>78226.53</v>
      </c>
      <c r="I2487" s="351">
        <f t="shared" si="308"/>
        <v>1459.4094059999989</v>
      </c>
      <c r="J2487" s="351">
        <f t="shared" si="309"/>
        <v>90.483383171999932</v>
      </c>
      <c r="K2487" s="635">
        <f>SUM('Employee Salary Payroll Tax '!I2489:K2489)</f>
        <v>48973.47</v>
      </c>
      <c r="L2487" s="635">
        <f>'Employee Salary Payroll Tax '!H2489</f>
        <v>0</v>
      </c>
      <c r="M2487" s="293">
        <f t="shared" si="312"/>
        <v>0</v>
      </c>
      <c r="N2487" s="359">
        <f t="shared" si="310"/>
        <v>90.483383170152337</v>
      </c>
      <c r="O2487" s="331"/>
      <c r="P2487" s="61"/>
      <c r="Q2487" s="294"/>
      <c r="R2487" s="292"/>
      <c r="S2487" s="291"/>
    </row>
    <row r="2488" spans="1:19" ht="14.4">
      <c r="A2488" s="36">
        <f t="shared" si="313"/>
        <v>1165</v>
      </c>
      <c r="B2488" s="526"/>
      <c r="C2488" s="36" t="str">
        <f>VLOOKUP('Employee Salary Payroll Tax '!B2490,'Employee Salary Payroll Tax '!$D$1:$E$7,2,FALSE)</f>
        <v>IBEW</v>
      </c>
      <c r="D2488" s="61">
        <f t="shared" si="306"/>
        <v>6.875E-3</v>
      </c>
      <c r="E2488" s="351">
        <f>'Employee Salary Payroll Tax '!N2490</f>
        <v>68664.36</v>
      </c>
      <c r="F2488" s="351">
        <f t="shared" si="307"/>
        <v>69136.427475000004</v>
      </c>
      <c r="G2488" s="352"/>
      <c r="H2488" s="351">
        <f t="shared" si="311"/>
        <v>58535.64</v>
      </c>
      <c r="I2488" s="351">
        <f t="shared" si="308"/>
        <v>472.06747500000347</v>
      </c>
      <c r="J2488" s="351">
        <f t="shared" si="309"/>
        <v>29.268183450000215</v>
      </c>
      <c r="K2488" s="635">
        <f>SUM('Employee Salary Payroll Tax '!I2490:K2490)</f>
        <v>2308.65</v>
      </c>
      <c r="L2488" s="635">
        <f>'Employee Salary Payroll Tax '!H2490</f>
        <v>0</v>
      </c>
      <c r="M2488" s="293">
        <f t="shared" si="312"/>
        <v>66355.710000000006</v>
      </c>
      <c r="N2488" s="359">
        <f t="shared" si="310"/>
        <v>0.98406206248567596</v>
      </c>
      <c r="O2488" s="331"/>
      <c r="P2488" s="61"/>
      <c r="Q2488" s="294"/>
      <c r="R2488" s="292"/>
      <c r="S2488" s="291"/>
    </row>
    <row r="2489" spans="1:19" ht="14.4">
      <c r="A2489" s="36">
        <f t="shared" si="313"/>
        <v>1166</v>
      </c>
      <c r="B2489" s="526"/>
      <c r="C2489" s="36" t="str">
        <f>VLOOKUP('Employee Salary Payroll Tax '!B2491,'Employee Salary Payroll Tax '!$D$1:$E$7,2,FALSE)</f>
        <v>NonUnion</v>
      </c>
      <c r="D2489" s="61">
        <f t="shared" si="306"/>
        <v>2.98E-2</v>
      </c>
      <c r="E2489" s="351">
        <f>'Employee Salary Payroll Tax '!N2491</f>
        <v>105083.07</v>
      </c>
      <c r="F2489" s="351">
        <f t="shared" si="307"/>
        <v>108214.54548600002</v>
      </c>
      <c r="G2489" s="352"/>
      <c r="H2489" s="351">
        <f t="shared" si="311"/>
        <v>22116.929999999993</v>
      </c>
      <c r="I2489" s="351">
        <f t="shared" si="308"/>
        <v>3131.4754860000103</v>
      </c>
      <c r="J2489" s="351">
        <f t="shared" si="309"/>
        <v>194.15148013200064</v>
      </c>
      <c r="K2489" s="635">
        <f>SUM('Employee Salary Payroll Tax '!I2491:K2491)</f>
        <v>40619.199999999997</v>
      </c>
      <c r="L2489" s="635">
        <f>'Employee Salary Payroll Tax '!H2491</f>
        <v>0</v>
      </c>
      <c r="M2489" s="293">
        <f t="shared" si="312"/>
        <v>64463.87000000001</v>
      </c>
      <c r="N2489" s="359">
        <f t="shared" si="310"/>
        <v>75.048033919286055</v>
      </c>
      <c r="O2489" s="331"/>
      <c r="P2489" s="61"/>
      <c r="Q2489" s="294"/>
      <c r="R2489" s="292"/>
      <c r="S2489" s="291"/>
    </row>
    <row r="2490" spans="1:19" ht="14.4">
      <c r="A2490" s="36">
        <f t="shared" si="313"/>
        <v>1167</v>
      </c>
      <c r="B2490" s="526"/>
      <c r="C2490" s="36" t="str">
        <f>VLOOKUP('Employee Salary Payroll Tax '!B2492,'Employee Salary Payroll Tax '!$D$1:$E$7,2,FALSE)</f>
        <v>NonUnion</v>
      </c>
      <c r="D2490" s="61">
        <f t="shared" si="306"/>
        <v>2.98E-2</v>
      </c>
      <c r="E2490" s="351">
        <f>'Employee Salary Payroll Tax '!N2492</f>
        <v>100492.85</v>
      </c>
      <c r="F2490" s="351">
        <f t="shared" si="307"/>
        <v>103487.53693000002</v>
      </c>
      <c r="G2490" s="352"/>
      <c r="H2490" s="351">
        <f t="shared" si="311"/>
        <v>26707.149999999994</v>
      </c>
      <c r="I2490" s="351">
        <f t="shared" si="308"/>
        <v>2994.6869300000108</v>
      </c>
      <c r="J2490" s="351">
        <f t="shared" si="309"/>
        <v>185.67058966000067</v>
      </c>
      <c r="K2490" s="635">
        <f>SUM('Employee Salary Payroll Tax '!I2492:K2492)</f>
        <v>10043.74</v>
      </c>
      <c r="L2490" s="635">
        <f>'Employee Salary Payroll Tax '!H2492</f>
        <v>0</v>
      </c>
      <c r="M2490" s="293">
        <f t="shared" si="312"/>
        <v>90449.11</v>
      </c>
      <c r="N2490" s="359">
        <f t="shared" si="310"/>
        <v>18.556814023815409</v>
      </c>
      <c r="O2490" s="331"/>
      <c r="P2490" s="61"/>
      <c r="Q2490" s="294"/>
      <c r="R2490" s="292"/>
      <c r="S2490" s="291"/>
    </row>
    <row r="2491" spans="1:19" ht="14.4">
      <c r="A2491" s="36">
        <f t="shared" si="313"/>
        <v>1168</v>
      </c>
      <c r="B2491" s="526"/>
      <c r="C2491" s="36" t="str">
        <f>VLOOKUP('Employee Salary Payroll Tax '!B2493,'Employee Salary Payroll Tax '!$D$1:$E$7,2,FALSE)</f>
        <v>NonUnion</v>
      </c>
      <c r="D2491" s="61">
        <f t="shared" si="306"/>
        <v>2.98E-2</v>
      </c>
      <c r="E2491" s="351">
        <f>'Employee Salary Payroll Tax '!N2493</f>
        <v>60694.2</v>
      </c>
      <c r="F2491" s="351">
        <f t="shared" si="307"/>
        <v>62502.887159999998</v>
      </c>
      <c r="G2491" s="352"/>
      <c r="H2491" s="351">
        <f t="shared" si="311"/>
        <v>66505.8</v>
      </c>
      <c r="I2491" s="351">
        <f t="shared" si="308"/>
        <v>1808.6871600000013</v>
      </c>
      <c r="J2491" s="351">
        <f t="shared" si="309"/>
        <v>112.13860392000008</v>
      </c>
      <c r="K2491" s="635">
        <f>SUM('Employee Salary Payroll Tax '!I2493:K2493)</f>
        <v>2595.3700000000003</v>
      </c>
      <c r="L2491" s="635">
        <f>'Employee Salary Payroll Tax '!H2493</f>
        <v>0</v>
      </c>
      <c r="M2491" s="293">
        <f t="shared" si="312"/>
        <v>58098.829999999994</v>
      </c>
      <c r="N2491" s="359">
        <f t="shared" si="310"/>
        <v>4.7952056119209976</v>
      </c>
      <c r="O2491" s="331"/>
      <c r="P2491" s="61"/>
      <c r="Q2491" s="294"/>
      <c r="R2491" s="292"/>
      <c r="S2491" s="291"/>
    </row>
    <row r="2492" spans="1:19" ht="14.4">
      <c r="A2492" s="36">
        <f t="shared" si="313"/>
        <v>1169</v>
      </c>
      <c r="B2492" s="526"/>
      <c r="C2492" s="36" t="str">
        <f>VLOOKUP('Employee Salary Payroll Tax '!B2494,'Employee Salary Payroll Tax '!$D$1:$E$7,2,FALSE)</f>
        <v>IBEW</v>
      </c>
      <c r="D2492" s="61">
        <f t="shared" si="306"/>
        <v>6.875E-3</v>
      </c>
      <c r="E2492" s="351">
        <f>'Employee Salary Payroll Tax '!N2494</f>
        <v>38536.339999999997</v>
      </c>
      <c r="F2492" s="351">
        <f t="shared" si="307"/>
        <v>38801.277337499996</v>
      </c>
      <c r="G2492" s="352"/>
      <c r="H2492" s="351">
        <f t="shared" si="311"/>
        <v>88663.66</v>
      </c>
      <c r="I2492" s="351">
        <f t="shared" si="308"/>
        <v>264.93733749999956</v>
      </c>
      <c r="J2492" s="351">
        <f t="shared" si="309"/>
        <v>16.426114924999972</v>
      </c>
      <c r="K2492" s="635">
        <f>SUM('Employee Salary Payroll Tax '!I2494:K2494)</f>
        <v>38536.339999999997</v>
      </c>
      <c r="L2492" s="635">
        <f>'Employee Salary Payroll Tax '!H2494</f>
        <v>0</v>
      </c>
      <c r="M2492" s="293">
        <f t="shared" si="312"/>
        <v>0</v>
      </c>
      <c r="N2492" s="359">
        <f t="shared" si="310"/>
        <v>16.426114924573724</v>
      </c>
      <c r="O2492" s="331"/>
      <c r="P2492" s="61"/>
      <c r="Q2492" s="294"/>
      <c r="R2492" s="292"/>
      <c r="S2492" s="291"/>
    </row>
    <row r="2493" spans="1:19" ht="14.4">
      <c r="A2493" s="36">
        <f t="shared" si="313"/>
        <v>1170</v>
      </c>
      <c r="B2493" s="526"/>
      <c r="C2493" s="36" t="str">
        <f>VLOOKUP('Employee Salary Payroll Tax '!B2495,'Employee Salary Payroll Tax '!$D$1:$E$7,2,FALSE)</f>
        <v>NonUnion</v>
      </c>
      <c r="D2493" s="61">
        <f t="shared" si="306"/>
        <v>2.98E-2</v>
      </c>
      <c r="E2493" s="351">
        <f>'Employee Salary Payroll Tax '!N2495</f>
        <v>60411.92</v>
      </c>
      <c r="F2493" s="351">
        <f t="shared" si="307"/>
        <v>62212.195216</v>
      </c>
      <c r="G2493" s="352"/>
      <c r="H2493" s="351">
        <f t="shared" si="311"/>
        <v>66788.08</v>
      </c>
      <c r="I2493" s="351">
        <f t="shared" si="308"/>
        <v>1800.2752160000018</v>
      </c>
      <c r="J2493" s="351">
        <f t="shared" si="309"/>
        <v>111.61706339200011</v>
      </c>
      <c r="K2493" s="635">
        <f>SUM('Employee Salary Payroll Tax '!I2495:K2495)</f>
        <v>2304.81</v>
      </c>
      <c r="L2493" s="635">
        <f>'Employee Salary Payroll Tax '!H2495</f>
        <v>0</v>
      </c>
      <c r="M2493" s="293">
        <f t="shared" si="312"/>
        <v>58107.11</v>
      </c>
      <c r="N2493" s="359">
        <f t="shared" si="310"/>
        <v>4.2583669559295148</v>
      </c>
      <c r="O2493" s="331"/>
      <c r="P2493" s="61"/>
      <c r="Q2493" s="294"/>
      <c r="R2493" s="292"/>
      <c r="S2493" s="291"/>
    </row>
    <row r="2494" spans="1:19" ht="14.4">
      <c r="A2494" s="36">
        <f t="shared" si="313"/>
        <v>1171</v>
      </c>
      <c r="B2494" s="526"/>
      <c r="C2494" s="36" t="str">
        <f>VLOOKUP('Employee Salary Payroll Tax '!B2496,'Employee Salary Payroll Tax '!$D$1:$E$7,2,FALSE)</f>
        <v>IBEW</v>
      </c>
      <c r="D2494" s="61">
        <f t="shared" si="306"/>
        <v>6.875E-3</v>
      </c>
      <c r="E2494" s="351">
        <f>'Employee Salary Payroll Tax '!N2496</f>
        <v>90568.97</v>
      </c>
      <c r="F2494" s="351">
        <f t="shared" si="307"/>
        <v>91191.631668749993</v>
      </c>
      <c r="G2494" s="352"/>
      <c r="H2494" s="351">
        <f t="shared" si="311"/>
        <v>36631.03</v>
      </c>
      <c r="I2494" s="351">
        <f t="shared" si="308"/>
        <v>622.6616687499918</v>
      </c>
      <c r="J2494" s="351">
        <f t="shared" si="309"/>
        <v>38.605023462499489</v>
      </c>
      <c r="K2494" s="635">
        <f>SUM('Employee Salary Payroll Tax '!I2496:K2496)</f>
        <v>29940.710000000003</v>
      </c>
      <c r="L2494" s="635">
        <f>'Employee Salary Payroll Tax '!H2496</f>
        <v>0</v>
      </c>
      <c r="M2494" s="293">
        <f t="shared" si="312"/>
        <v>60628.259999999995</v>
      </c>
      <c r="N2494" s="359">
        <f t="shared" si="310"/>
        <v>12.762227637358921</v>
      </c>
      <c r="O2494" s="331"/>
      <c r="P2494" s="61"/>
      <c r="Q2494" s="294"/>
      <c r="R2494" s="292"/>
      <c r="S2494" s="291"/>
    </row>
    <row r="2495" spans="1:19" ht="14.4">
      <c r="A2495" s="36">
        <f t="shared" si="313"/>
        <v>1172</v>
      </c>
      <c r="B2495" s="526"/>
      <c r="C2495" s="36" t="str">
        <f>VLOOKUP('Employee Salary Payroll Tax '!B2497,'Employee Salary Payroll Tax '!$D$1:$E$7,2,FALSE)</f>
        <v>NonUnion</v>
      </c>
      <c r="D2495" s="61">
        <f t="shared" si="306"/>
        <v>2.98E-2</v>
      </c>
      <c r="E2495" s="351">
        <f>'Employee Salary Payroll Tax '!N2497</f>
        <v>26533.73</v>
      </c>
      <c r="F2495" s="351">
        <f t="shared" si="307"/>
        <v>27324.435154000003</v>
      </c>
      <c r="G2495" s="352"/>
      <c r="H2495" s="351">
        <f t="shared" si="311"/>
        <v>100666.27</v>
      </c>
      <c r="I2495" s="351">
        <f t="shared" si="308"/>
        <v>790.70515400000295</v>
      </c>
      <c r="J2495" s="351">
        <f t="shared" si="309"/>
        <v>49.02371954800018</v>
      </c>
      <c r="K2495" s="635">
        <f>SUM('Employee Salary Payroll Tax '!I2497:K2497)</f>
        <v>26533.73</v>
      </c>
      <c r="L2495" s="635">
        <f>'Employee Salary Payroll Tax '!H2497</f>
        <v>0</v>
      </c>
      <c r="M2495" s="293">
        <f t="shared" si="312"/>
        <v>0</v>
      </c>
      <c r="N2495" s="359">
        <f t="shared" si="310"/>
        <v>49.023719546152577</v>
      </c>
      <c r="O2495" s="331"/>
      <c r="P2495" s="61"/>
      <c r="Q2495" s="294"/>
      <c r="R2495" s="292"/>
      <c r="S2495" s="291"/>
    </row>
    <row r="2496" spans="1:19" ht="14.4">
      <c r="A2496" s="36">
        <f t="shared" si="313"/>
        <v>1173</v>
      </c>
      <c r="B2496" s="526"/>
      <c r="C2496" s="36" t="str">
        <f>VLOOKUP('Employee Salary Payroll Tax '!B2498,'Employee Salary Payroll Tax '!$D$1:$E$7,2,FALSE)</f>
        <v>NonUnion</v>
      </c>
      <c r="D2496" s="61">
        <f t="shared" si="306"/>
        <v>2.98E-2</v>
      </c>
      <c r="E2496" s="351">
        <f>'Employee Salary Payroll Tax '!N2498</f>
        <v>68541.63</v>
      </c>
      <c r="F2496" s="351">
        <f t="shared" si="307"/>
        <v>70584.170574000003</v>
      </c>
      <c r="G2496" s="352"/>
      <c r="H2496" s="351">
        <f t="shared" si="311"/>
        <v>58658.369999999995</v>
      </c>
      <c r="I2496" s="351">
        <f t="shared" si="308"/>
        <v>2042.5405739999987</v>
      </c>
      <c r="J2496" s="351">
        <f t="shared" si="309"/>
        <v>126.63751558799991</v>
      </c>
      <c r="K2496" s="635">
        <f>SUM('Employee Salary Payroll Tax '!I2498:K2498)</f>
        <v>68541.63</v>
      </c>
      <c r="L2496" s="635">
        <f>'Employee Salary Payroll Tax '!H2498</f>
        <v>0</v>
      </c>
      <c r="M2496" s="293">
        <f t="shared" si="312"/>
        <v>0</v>
      </c>
      <c r="N2496" s="359">
        <f t="shared" si="310"/>
        <v>126.63751558615233</v>
      </c>
      <c r="O2496" s="331"/>
      <c r="P2496" s="61"/>
      <c r="Q2496" s="294"/>
      <c r="R2496" s="292"/>
      <c r="S2496" s="291"/>
    </row>
    <row r="2497" spans="1:19" ht="14.4">
      <c r="A2497" s="36">
        <f t="shared" si="313"/>
        <v>1174</v>
      </c>
      <c r="B2497" s="526"/>
      <c r="C2497" s="36" t="str">
        <f>VLOOKUP('Employee Salary Payroll Tax '!B2499,'Employee Salary Payroll Tax '!$D$1:$E$7,2,FALSE)</f>
        <v>NonUnion</v>
      </c>
      <c r="D2497" s="61">
        <f t="shared" si="306"/>
        <v>2.98E-2</v>
      </c>
      <c r="E2497" s="351">
        <f>'Employee Salary Payroll Tax '!N2499</f>
        <v>90692.65</v>
      </c>
      <c r="F2497" s="351">
        <f t="shared" si="307"/>
        <v>93395.290970000002</v>
      </c>
      <c r="G2497" s="352"/>
      <c r="H2497" s="351">
        <f t="shared" si="311"/>
        <v>36507.350000000006</v>
      </c>
      <c r="I2497" s="351">
        <f t="shared" si="308"/>
        <v>2702.6409700000077</v>
      </c>
      <c r="J2497" s="351">
        <f t="shared" si="309"/>
        <v>167.56374014000048</v>
      </c>
      <c r="K2497" s="635">
        <f>SUM('Employee Salary Payroll Tax '!I2499:K2499)</f>
        <v>18014.240000000002</v>
      </c>
      <c r="L2497" s="635">
        <f>'Employee Salary Payroll Tax '!H2499</f>
        <v>0</v>
      </c>
      <c r="M2497" s="293">
        <f t="shared" si="312"/>
        <v>72678.409999999989</v>
      </c>
      <c r="N2497" s="359">
        <f t="shared" si="310"/>
        <v>33.283109823633112</v>
      </c>
      <c r="O2497" s="331"/>
      <c r="P2497" s="61"/>
      <c r="Q2497" s="294"/>
      <c r="R2497" s="292"/>
      <c r="S2497" s="291"/>
    </row>
    <row r="2498" spans="1:19" ht="14.4">
      <c r="A2498" s="36">
        <f t="shared" si="313"/>
        <v>1175</v>
      </c>
      <c r="B2498" s="526"/>
      <c r="C2498" s="36" t="str">
        <f>VLOOKUP('Employee Salary Payroll Tax '!B2500,'Employee Salary Payroll Tax '!$D$1:$E$7,2,FALSE)</f>
        <v>NonUnion</v>
      </c>
      <c r="D2498" s="61">
        <f t="shared" si="306"/>
        <v>2.98E-2</v>
      </c>
      <c r="E2498" s="351">
        <f>'Employee Salary Payroll Tax '!N2500</f>
        <v>75443.490000000005</v>
      </c>
      <c r="F2498" s="351">
        <f t="shared" si="307"/>
        <v>77691.706002000006</v>
      </c>
      <c r="G2498" s="352"/>
      <c r="H2498" s="351">
        <f t="shared" si="311"/>
        <v>51756.509999999995</v>
      </c>
      <c r="I2498" s="351">
        <f t="shared" si="308"/>
        <v>2248.216002000001</v>
      </c>
      <c r="J2498" s="351">
        <f t="shared" si="309"/>
        <v>139.38939212400007</v>
      </c>
      <c r="K2498" s="635">
        <f>SUM('Employee Salary Payroll Tax '!I2500:K2500)</f>
        <v>11497.78</v>
      </c>
      <c r="L2498" s="635">
        <f>'Employee Salary Payroll Tax '!H2500</f>
        <v>0</v>
      </c>
      <c r="M2498" s="293">
        <f t="shared" si="312"/>
        <v>63945.710000000006</v>
      </c>
      <c r="N2498" s="359">
        <f t="shared" si="310"/>
        <v>21.243298327718435</v>
      </c>
      <c r="O2498" s="331"/>
      <c r="P2498" s="61"/>
      <c r="Q2498" s="294"/>
      <c r="R2498" s="292"/>
      <c r="S2498" s="291"/>
    </row>
    <row r="2499" spans="1:19" ht="14.4">
      <c r="A2499" s="36">
        <f t="shared" si="313"/>
        <v>1176</v>
      </c>
      <c r="B2499" s="526"/>
      <c r="C2499" s="36" t="str">
        <f>VLOOKUP('Employee Salary Payroll Tax '!B2501,'Employee Salary Payroll Tax '!$D$1:$E$7,2,FALSE)</f>
        <v>NonUnion</v>
      </c>
      <c r="D2499" s="61">
        <f t="shared" si="306"/>
        <v>2.98E-2</v>
      </c>
      <c r="E2499" s="351">
        <f>'Employee Salary Payroll Tax '!N2501</f>
        <v>95315.32</v>
      </c>
      <c r="F2499" s="351">
        <f t="shared" si="307"/>
        <v>98155.716536000007</v>
      </c>
      <c r="G2499" s="352"/>
      <c r="H2499" s="351">
        <f t="shared" si="311"/>
        <v>31884.679999999993</v>
      </c>
      <c r="I2499" s="351">
        <f t="shared" si="308"/>
        <v>2840.3965360000002</v>
      </c>
      <c r="J2499" s="351">
        <f t="shared" si="309"/>
        <v>176.10458523200001</v>
      </c>
      <c r="K2499" s="635">
        <f>SUM('Employee Salary Payroll Tax '!I2501:K2501)</f>
        <v>86619.040000000008</v>
      </c>
      <c r="L2499" s="635">
        <f>'Employee Salary Payroll Tax '!H2501</f>
        <v>0</v>
      </c>
      <c r="M2499" s="293">
        <f t="shared" si="312"/>
        <v>8696.2799999999988</v>
      </c>
      <c r="N2499" s="359">
        <f t="shared" si="310"/>
        <v>160.03733830232099</v>
      </c>
      <c r="O2499" s="331"/>
      <c r="P2499" s="61"/>
      <c r="Q2499" s="294"/>
      <c r="R2499" s="292"/>
      <c r="S2499" s="291"/>
    </row>
    <row r="2500" spans="1:19" ht="14.4">
      <c r="A2500" s="36">
        <f t="shared" si="313"/>
        <v>1177</v>
      </c>
      <c r="B2500" s="526"/>
      <c r="C2500" s="36" t="str">
        <f>VLOOKUP('Employee Salary Payroll Tax '!B2502,'Employee Salary Payroll Tax '!$D$1:$E$7,2,FALSE)</f>
        <v>NonUnion</v>
      </c>
      <c r="D2500" s="61">
        <f t="shared" si="306"/>
        <v>2.98E-2</v>
      </c>
      <c r="E2500" s="351">
        <f>'Employee Salary Payroll Tax '!N2502</f>
        <v>50089.43</v>
      </c>
      <c r="F2500" s="351">
        <f t="shared" si="307"/>
        <v>51582.095014000006</v>
      </c>
      <c r="G2500" s="352"/>
      <c r="H2500" s="351">
        <f t="shared" si="311"/>
        <v>77110.570000000007</v>
      </c>
      <c r="I2500" s="351">
        <f t="shared" si="308"/>
        <v>1492.6650140000056</v>
      </c>
      <c r="J2500" s="351">
        <f t="shared" si="309"/>
        <v>92.545230868000345</v>
      </c>
      <c r="K2500" s="635">
        <f>SUM('Employee Salary Payroll Tax '!I2502:K2502)</f>
        <v>41166.049999999996</v>
      </c>
      <c r="L2500" s="635">
        <f>'Employee Salary Payroll Tax '!H2502</f>
        <v>0</v>
      </c>
      <c r="M2500" s="293">
        <f t="shared" si="312"/>
        <v>8923.3800000000047</v>
      </c>
      <c r="N2500" s="359">
        <f t="shared" si="310"/>
        <v>76.058393978481831</v>
      </c>
      <c r="O2500" s="331"/>
      <c r="P2500" s="61"/>
      <c r="Q2500" s="294"/>
      <c r="R2500" s="292"/>
      <c r="S2500" s="291"/>
    </row>
    <row r="2501" spans="1:19" ht="14.4">
      <c r="A2501" s="36">
        <f t="shared" si="313"/>
        <v>1178</v>
      </c>
      <c r="B2501" s="526"/>
      <c r="C2501" s="36" t="str">
        <f>VLOOKUP('Employee Salary Payroll Tax '!B2503,'Employee Salary Payroll Tax '!$D$1:$E$7,2,FALSE)</f>
        <v>NonUnion</v>
      </c>
      <c r="D2501" s="61">
        <f t="shared" si="306"/>
        <v>2.98E-2</v>
      </c>
      <c r="E2501" s="351">
        <f>'Employee Salary Payroll Tax '!N2503</f>
        <v>99035.51</v>
      </c>
      <c r="F2501" s="351">
        <f t="shared" si="307"/>
        <v>101986.76819800001</v>
      </c>
      <c r="G2501" s="352"/>
      <c r="H2501" s="351">
        <f t="shared" si="311"/>
        <v>28164.490000000005</v>
      </c>
      <c r="I2501" s="351">
        <f t="shared" si="308"/>
        <v>2951.2581980000105</v>
      </c>
      <c r="J2501" s="351">
        <f t="shared" si="309"/>
        <v>182.97800827600065</v>
      </c>
      <c r="K2501" s="635">
        <f>SUM('Employee Salary Payroll Tax '!I2503:K2503)</f>
        <v>90404.55</v>
      </c>
      <c r="L2501" s="635">
        <f>'Employee Salary Payroll Tax '!H2503</f>
        <v>0</v>
      </c>
      <c r="M2501" s="293">
        <f t="shared" si="312"/>
        <v>8630.9599999999919</v>
      </c>
      <c r="N2501" s="359">
        <f t="shared" si="310"/>
        <v>167.03144657831405</v>
      </c>
      <c r="O2501" s="331"/>
      <c r="P2501" s="61"/>
      <c r="Q2501" s="294"/>
      <c r="R2501" s="292"/>
      <c r="S2501" s="291"/>
    </row>
    <row r="2502" spans="1:19" ht="14.4">
      <c r="A2502" s="36">
        <f t="shared" si="313"/>
        <v>1179</v>
      </c>
      <c r="B2502" s="526"/>
      <c r="C2502" s="36" t="str">
        <f>VLOOKUP('Employee Salary Payroll Tax '!B2504,'Employee Salary Payroll Tax '!$D$1:$E$7,2,FALSE)</f>
        <v>NonUnion</v>
      </c>
      <c r="D2502" s="61">
        <f t="shared" si="306"/>
        <v>2.98E-2</v>
      </c>
      <c r="E2502" s="351">
        <f>'Employee Salary Payroll Tax '!N2504</f>
        <v>-0.02</v>
      </c>
      <c r="F2502" s="351">
        <f t="shared" si="307"/>
        <v>-2.0596E-2</v>
      </c>
      <c r="G2502" s="352"/>
      <c r="H2502" s="351">
        <f t="shared" si="311"/>
        <v>127200.02</v>
      </c>
      <c r="I2502" s="351">
        <f t="shared" si="308"/>
        <v>-5.9599999999999931E-4</v>
      </c>
      <c r="J2502" s="351">
        <f t="shared" si="309"/>
        <v>-3.6951999999999954E-5</v>
      </c>
      <c r="K2502" s="635">
        <f>SUM('Employee Salary Payroll Tax '!I2504:K2504)</f>
        <v>0</v>
      </c>
      <c r="L2502" s="635">
        <f>'Employee Salary Payroll Tax '!H2504</f>
        <v>0</v>
      </c>
      <c r="M2502" s="293">
        <f t="shared" si="312"/>
        <v>-0.02</v>
      </c>
      <c r="N2502" s="359">
        <f t="shared" si="310"/>
        <v>0</v>
      </c>
      <c r="O2502" s="331"/>
      <c r="P2502" s="61"/>
      <c r="Q2502" s="294"/>
      <c r="R2502" s="292"/>
      <c r="S2502" s="291"/>
    </row>
    <row r="2503" spans="1:19" ht="14.4">
      <c r="A2503" s="36">
        <f t="shared" si="313"/>
        <v>1180</v>
      </c>
      <c r="B2503" s="526"/>
      <c r="C2503" s="36" t="str">
        <f>VLOOKUP('Employee Salary Payroll Tax '!B2505,'Employee Salary Payroll Tax '!$D$1:$E$7,2,FALSE)</f>
        <v>NonUnion</v>
      </c>
      <c r="D2503" s="61">
        <f t="shared" si="306"/>
        <v>2.98E-2</v>
      </c>
      <c r="E2503" s="351">
        <f>'Employee Salary Payroll Tax '!N2505</f>
        <v>69459.19</v>
      </c>
      <c r="F2503" s="351">
        <f t="shared" si="307"/>
        <v>71529.073862000005</v>
      </c>
      <c r="G2503" s="352"/>
      <c r="H2503" s="351">
        <f t="shared" si="311"/>
        <v>57740.81</v>
      </c>
      <c r="I2503" s="351">
        <f t="shared" si="308"/>
        <v>2069.8838620000024</v>
      </c>
      <c r="J2503" s="351">
        <f t="shared" si="309"/>
        <v>128.33279944400016</v>
      </c>
      <c r="K2503" s="635">
        <f>SUM('Employee Salary Payroll Tax '!I2505:K2505)</f>
        <v>63843.18</v>
      </c>
      <c r="L2503" s="635">
        <f>'Employee Salary Payroll Tax '!H2505</f>
        <v>0</v>
      </c>
      <c r="M2503" s="293">
        <f t="shared" si="312"/>
        <v>5616.010000000002</v>
      </c>
      <c r="N2503" s="359">
        <f t="shared" si="310"/>
        <v>117.95665936630193</v>
      </c>
      <c r="O2503" s="331"/>
      <c r="P2503" s="61"/>
      <c r="Q2503" s="294"/>
      <c r="R2503" s="292"/>
      <c r="S2503" s="291"/>
    </row>
    <row r="2504" spans="1:19" ht="14.4">
      <c r="A2504" s="36">
        <f t="shared" si="313"/>
        <v>1181</v>
      </c>
      <c r="B2504" s="526"/>
      <c r="C2504" s="36" t="str">
        <f>VLOOKUP('Employee Salary Payroll Tax '!B2506,'Employee Salary Payroll Tax '!$D$1:$E$7,2,FALSE)</f>
        <v>NonUnion</v>
      </c>
      <c r="D2504" s="61">
        <f t="shared" si="306"/>
        <v>2.98E-2</v>
      </c>
      <c r="E2504" s="351">
        <f>'Employee Salary Payroll Tax '!N2506</f>
        <v>78095.429999999993</v>
      </c>
      <c r="F2504" s="351">
        <f t="shared" si="307"/>
        <v>80422.673813999994</v>
      </c>
      <c r="G2504" s="352"/>
      <c r="H2504" s="351">
        <f t="shared" si="311"/>
        <v>49104.570000000007</v>
      </c>
      <c r="I2504" s="351">
        <f t="shared" si="308"/>
        <v>2327.2438140000013</v>
      </c>
      <c r="J2504" s="351">
        <f t="shared" si="309"/>
        <v>144.28911646800009</v>
      </c>
      <c r="K2504" s="635">
        <f>SUM('Employee Salary Payroll Tax '!I2506:K2506)</f>
        <v>69217.350000000006</v>
      </c>
      <c r="L2504" s="635">
        <f>'Employee Salary Payroll Tax '!H2506</f>
        <v>0</v>
      </c>
      <c r="M2504" s="293">
        <f t="shared" si="312"/>
        <v>8878.0799999999872</v>
      </c>
      <c r="N2504" s="359">
        <f t="shared" si="310"/>
        <v>127.88597585836256</v>
      </c>
      <c r="O2504" s="331"/>
      <c r="P2504" s="61"/>
      <c r="Q2504" s="294"/>
      <c r="R2504" s="292"/>
      <c r="S2504" s="291"/>
    </row>
    <row r="2505" spans="1:19" ht="14.4">
      <c r="A2505" s="36">
        <f t="shared" si="313"/>
        <v>1182</v>
      </c>
      <c r="B2505" s="526"/>
      <c r="C2505" s="36" t="str">
        <f>VLOOKUP('Employee Salary Payroll Tax '!B2507,'Employee Salary Payroll Tax '!$D$1:$E$7,2,FALSE)</f>
        <v>NonUnion</v>
      </c>
      <c r="D2505" s="61">
        <f t="shared" si="306"/>
        <v>2.98E-2</v>
      </c>
      <c r="E2505" s="351">
        <f>'Employee Salary Payroll Tax '!N2507</f>
        <v>38586.160000000003</v>
      </c>
      <c r="F2505" s="351">
        <f t="shared" si="307"/>
        <v>39736.027568000005</v>
      </c>
      <c r="G2505" s="352"/>
      <c r="H2505" s="351">
        <f t="shared" si="311"/>
        <v>88613.84</v>
      </c>
      <c r="I2505" s="351">
        <f t="shared" si="308"/>
        <v>1149.8675680000015</v>
      </c>
      <c r="J2505" s="351">
        <f t="shared" si="309"/>
        <v>71.291789216000097</v>
      </c>
      <c r="K2505" s="635">
        <f>SUM('Employee Salary Payroll Tax '!I2507:K2507)</f>
        <v>38207.21</v>
      </c>
      <c r="L2505" s="635">
        <f>'Employee Salary Payroll Tax '!H2507</f>
        <v>7.58</v>
      </c>
      <c r="M2505" s="293">
        <f t="shared" si="312"/>
        <v>371.37000000000438</v>
      </c>
      <c r="N2505" s="359">
        <f t="shared" si="310"/>
        <v>70.591641194170634</v>
      </c>
      <c r="O2505" s="331"/>
      <c r="P2505" s="61"/>
      <c r="Q2505" s="294"/>
      <c r="R2505" s="292"/>
      <c r="S2505" s="291"/>
    </row>
    <row r="2506" spans="1:19" ht="14.4">
      <c r="A2506" s="36">
        <f t="shared" si="313"/>
        <v>1183</v>
      </c>
      <c r="B2506" s="526"/>
      <c r="C2506" s="36" t="str">
        <f>VLOOKUP('Employee Salary Payroll Tax '!B2508,'Employee Salary Payroll Tax '!$D$1:$E$7,2,FALSE)</f>
        <v>IBEW</v>
      </c>
      <c r="D2506" s="61">
        <f t="shared" si="306"/>
        <v>6.875E-3</v>
      </c>
      <c r="E2506" s="351">
        <f>'Employee Salary Payroll Tax '!N2508</f>
        <v>42168.86</v>
      </c>
      <c r="F2506" s="351">
        <f t="shared" si="307"/>
        <v>42458.770912499996</v>
      </c>
      <c r="G2506" s="352"/>
      <c r="H2506" s="351">
        <f t="shared" si="311"/>
        <v>85031.14</v>
      </c>
      <c r="I2506" s="351">
        <f t="shared" si="308"/>
        <v>289.9109124999959</v>
      </c>
      <c r="J2506" s="351">
        <f t="shared" si="309"/>
        <v>17.974476574999745</v>
      </c>
      <c r="K2506" s="635">
        <f>SUM('Employee Salary Payroll Tax '!I2508:K2508)</f>
        <v>11295.66</v>
      </c>
      <c r="L2506" s="635">
        <f>'Employee Salary Payroll Tax '!H2508</f>
        <v>0</v>
      </c>
      <c r="M2506" s="293">
        <f t="shared" si="312"/>
        <v>30873.200000000001</v>
      </c>
      <c r="N2506" s="359">
        <f t="shared" si="310"/>
        <v>4.8147750748857527</v>
      </c>
      <c r="O2506" s="331"/>
      <c r="P2506" s="61"/>
      <c r="Q2506" s="294"/>
      <c r="R2506" s="292"/>
      <c r="S2506" s="291"/>
    </row>
    <row r="2507" spans="1:19" ht="14.4">
      <c r="A2507" s="36">
        <f t="shared" si="313"/>
        <v>1184</v>
      </c>
      <c r="B2507" s="526"/>
      <c r="C2507" s="36" t="str">
        <f>VLOOKUP('Employee Salary Payroll Tax '!B2509,'Employee Salary Payroll Tax '!$D$1:$E$7,2,FALSE)</f>
        <v>IBEW</v>
      </c>
      <c r="D2507" s="61">
        <f t="shared" si="306"/>
        <v>6.875E-3</v>
      </c>
      <c r="E2507" s="351">
        <f>'Employee Salary Payroll Tax '!N2509</f>
        <v>22385.14</v>
      </c>
      <c r="F2507" s="351">
        <f t="shared" si="307"/>
        <v>22539.0378375</v>
      </c>
      <c r="G2507" s="352"/>
      <c r="H2507" s="351">
        <f t="shared" si="311"/>
        <v>104814.86</v>
      </c>
      <c r="I2507" s="351">
        <f t="shared" si="308"/>
        <v>153.89783750000061</v>
      </c>
      <c r="J2507" s="351">
        <f t="shared" si="309"/>
        <v>9.5416659250000375</v>
      </c>
      <c r="K2507" s="635">
        <f>SUM('Employee Salary Payroll Tax '!I2509:K2509)</f>
        <v>22385.14</v>
      </c>
      <c r="L2507" s="635">
        <f>'Employee Salary Payroll Tax '!H2509</f>
        <v>0</v>
      </c>
      <c r="M2507" s="293">
        <f t="shared" si="312"/>
        <v>0</v>
      </c>
      <c r="N2507" s="359">
        <f t="shared" si="310"/>
        <v>9.5416659245737883</v>
      </c>
      <c r="O2507" s="331"/>
      <c r="P2507" s="61"/>
      <c r="Q2507" s="294"/>
      <c r="R2507" s="292"/>
      <c r="S2507" s="291"/>
    </row>
    <row r="2508" spans="1:19" ht="14.4">
      <c r="A2508" s="36">
        <f t="shared" si="313"/>
        <v>1185</v>
      </c>
      <c r="B2508" s="526"/>
      <c r="C2508" s="36" t="str">
        <f>VLOOKUP('Employee Salary Payroll Tax '!B2510,'Employee Salary Payroll Tax '!$D$1:$E$7,2,FALSE)</f>
        <v>IBEW</v>
      </c>
      <c r="D2508" s="61">
        <f t="shared" si="306"/>
        <v>6.875E-3</v>
      </c>
      <c r="E2508" s="351">
        <f>'Employee Salary Payroll Tax '!N2510</f>
        <v>116429.61</v>
      </c>
      <c r="F2508" s="351">
        <f t="shared" si="307"/>
        <v>117230.06356875</v>
      </c>
      <c r="G2508" s="352"/>
      <c r="H2508" s="351">
        <f t="shared" si="311"/>
        <v>10770.39</v>
      </c>
      <c r="I2508" s="351">
        <f t="shared" si="308"/>
        <v>800.45356875000289</v>
      </c>
      <c r="J2508" s="351">
        <f t="shared" si="309"/>
        <v>49.62812126250018</v>
      </c>
      <c r="K2508" s="635">
        <f>SUM('Employee Salary Payroll Tax '!I2510:K2510)</f>
        <v>28513.35</v>
      </c>
      <c r="L2508" s="635">
        <f>'Employee Salary Payroll Tax '!H2510</f>
        <v>0</v>
      </c>
      <c r="M2508" s="293">
        <f t="shared" si="312"/>
        <v>87916.260000000009</v>
      </c>
      <c r="N2508" s="359">
        <f t="shared" si="310"/>
        <v>12.153815437395654</v>
      </c>
      <c r="O2508" s="331"/>
      <c r="P2508" s="61"/>
      <c r="Q2508" s="294"/>
      <c r="R2508" s="292"/>
      <c r="S2508" s="291"/>
    </row>
    <row r="2509" spans="1:19" ht="14.4">
      <c r="A2509" s="36">
        <f t="shared" si="313"/>
        <v>1186</v>
      </c>
      <c r="B2509" s="526"/>
      <c r="C2509" s="36" t="str">
        <f>VLOOKUP('Employee Salary Payroll Tax '!B2511,'Employee Salary Payroll Tax '!$D$1:$E$7,2,FALSE)</f>
        <v>NonUnion</v>
      </c>
      <c r="D2509" s="61">
        <f t="shared" si="306"/>
        <v>2.98E-2</v>
      </c>
      <c r="E2509" s="351">
        <f>'Employee Salary Payroll Tax '!N2511</f>
        <v>104308.34</v>
      </c>
      <c r="F2509" s="351">
        <f t="shared" si="307"/>
        <v>107416.72853200001</v>
      </c>
      <c r="G2509" s="352"/>
      <c r="H2509" s="351">
        <f t="shared" si="311"/>
        <v>22891.660000000003</v>
      </c>
      <c r="I2509" s="351">
        <f t="shared" si="308"/>
        <v>3108.3885320000118</v>
      </c>
      <c r="J2509" s="351">
        <f t="shared" si="309"/>
        <v>192.72008898400074</v>
      </c>
      <c r="K2509" s="635">
        <f>SUM('Employee Salary Payroll Tax '!I2511:K2511)</f>
        <v>89216.069999999992</v>
      </c>
      <c r="L2509" s="635">
        <f>'Employee Salary Payroll Tax '!H2511</f>
        <v>0</v>
      </c>
      <c r="M2509" s="293">
        <f t="shared" si="312"/>
        <v>15092.270000000004</v>
      </c>
      <c r="N2509" s="359">
        <f t="shared" si="310"/>
        <v>164.83561093042036</v>
      </c>
      <c r="O2509" s="331"/>
      <c r="P2509" s="61"/>
      <c r="Q2509" s="294"/>
      <c r="R2509" s="292"/>
      <c r="S2509" s="291"/>
    </row>
    <row r="2510" spans="1:19" ht="14.4">
      <c r="A2510" s="36">
        <f t="shared" si="313"/>
        <v>1187</v>
      </c>
      <c r="B2510" s="526"/>
      <c r="C2510" s="36" t="str">
        <f>VLOOKUP('Employee Salary Payroll Tax '!B2512,'Employee Salary Payroll Tax '!$D$1:$E$7,2,FALSE)</f>
        <v>UA</v>
      </c>
      <c r="D2510" s="61">
        <f t="shared" si="306"/>
        <v>0.03</v>
      </c>
      <c r="E2510" s="351">
        <f>'Employee Salary Payroll Tax '!N2512</f>
        <v>76823.850000000006</v>
      </c>
      <c r="F2510" s="351">
        <f t="shared" si="307"/>
        <v>79128.565500000012</v>
      </c>
      <c r="G2510" s="352"/>
      <c r="H2510" s="351">
        <f t="shared" si="311"/>
        <v>50376.149999999994</v>
      </c>
      <c r="I2510" s="351">
        <f t="shared" si="308"/>
        <v>2304.7155000000057</v>
      </c>
      <c r="J2510" s="351">
        <f t="shared" si="309"/>
        <v>142.89236100000036</v>
      </c>
      <c r="K2510" s="635">
        <f>SUM('Employee Salary Payroll Tax '!I2512:K2512)</f>
        <v>75323.58</v>
      </c>
      <c r="L2510" s="635">
        <f>'Employee Salary Payroll Tax '!H2512</f>
        <v>171.95</v>
      </c>
      <c r="M2510" s="293">
        <f t="shared" si="312"/>
        <v>1328.320000000004</v>
      </c>
      <c r="N2510" s="359">
        <f t="shared" si="310"/>
        <v>140.10185879817666</v>
      </c>
      <c r="O2510" s="331"/>
      <c r="P2510" s="61"/>
      <c r="Q2510" s="294"/>
      <c r="R2510" s="292"/>
      <c r="S2510" s="291"/>
    </row>
    <row r="2511" spans="1:19" ht="14.4">
      <c r="A2511" s="36">
        <f t="shared" si="313"/>
        <v>1188</v>
      </c>
      <c r="B2511" s="526"/>
      <c r="C2511" s="36" t="str">
        <f>VLOOKUP('Employee Salary Payroll Tax '!B2513,'Employee Salary Payroll Tax '!$D$1:$E$7,2,FALSE)</f>
        <v>NonUnion</v>
      </c>
      <c r="D2511" s="61">
        <f t="shared" si="306"/>
        <v>2.98E-2</v>
      </c>
      <c r="E2511" s="351">
        <f>'Employee Salary Payroll Tax '!N2513</f>
        <v>0.02</v>
      </c>
      <c r="F2511" s="351">
        <f t="shared" si="307"/>
        <v>2.0596E-2</v>
      </c>
      <c r="G2511" s="352"/>
      <c r="H2511" s="351">
        <f t="shared" si="311"/>
        <v>127199.98</v>
      </c>
      <c r="I2511" s="351">
        <f t="shared" si="308"/>
        <v>5.9599999999999931E-4</v>
      </c>
      <c r="J2511" s="351">
        <f t="shared" si="309"/>
        <v>3.6951999999999954E-5</v>
      </c>
      <c r="K2511" s="635">
        <f>SUM('Employee Salary Payroll Tax '!I2513:K2513)</f>
        <v>0.01</v>
      </c>
      <c r="L2511" s="635">
        <f>'Employee Salary Payroll Tax '!H2513</f>
        <v>0</v>
      </c>
      <c r="M2511" s="293">
        <f t="shared" si="312"/>
        <v>0.01</v>
      </c>
      <c r="N2511" s="359">
        <f t="shared" si="310"/>
        <v>1.8475076246187666E-5</v>
      </c>
      <c r="O2511" s="331"/>
      <c r="P2511" s="61"/>
      <c r="Q2511" s="294"/>
      <c r="R2511" s="292"/>
      <c r="S2511" s="291"/>
    </row>
    <row r="2512" spans="1:19" ht="14.4">
      <c r="A2512" s="36">
        <f t="shared" si="313"/>
        <v>1189</v>
      </c>
      <c r="B2512" s="526"/>
      <c r="C2512" s="36" t="str">
        <f>VLOOKUP('Employee Salary Payroll Tax '!B2514,'Employee Salary Payroll Tax '!$D$1:$E$7,2,FALSE)</f>
        <v>IBEW</v>
      </c>
      <c r="D2512" s="61">
        <f t="shared" si="306"/>
        <v>6.875E-3</v>
      </c>
      <c r="E2512" s="351">
        <f>'Employee Salary Payroll Tax '!N2514</f>
        <v>81335.53</v>
      </c>
      <c r="F2512" s="351">
        <f t="shared" si="307"/>
        <v>81894.711768749999</v>
      </c>
      <c r="G2512" s="352"/>
      <c r="H2512" s="351">
        <f t="shared" si="311"/>
        <v>45864.47</v>
      </c>
      <c r="I2512" s="351">
        <f t="shared" si="308"/>
        <v>559.18176875000063</v>
      </c>
      <c r="J2512" s="351">
        <f t="shared" si="309"/>
        <v>34.669269662500042</v>
      </c>
      <c r="K2512" s="635">
        <f>SUM('Employee Salary Payroll Tax '!I2514:K2514)</f>
        <v>21757.78</v>
      </c>
      <c r="L2512" s="635">
        <f>'Employee Salary Payroll Tax '!H2514</f>
        <v>0</v>
      </c>
      <c r="M2512" s="293">
        <f t="shared" si="312"/>
        <v>59577.75</v>
      </c>
      <c r="N2512" s="359">
        <f t="shared" si="310"/>
        <v>9.2742537248859875</v>
      </c>
      <c r="O2512" s="331"/>
      <c r="P2512" s="61"/>
      <c r="Q2512" s="294"/>
      <c r="R2512" s="292"/>
      <c r="S2512" s="291"/>
    </row>
    <row r="2513" spans="1:19" ht="14.4">
      <c r="A2513" s="36">
        <f t="shared" si="313"/>
        <v>1190</v>
      </c>
      <c r="B2513" s="526"/>
      <c r="C2513" s="36" t="str">
        <f>VLOOKUP('Employee Salary Payroll Tax '!B2515,'Employee Salary Payroll Tax '!$D$1:$E$7,2,FALSE)</f>
        <v>NonUnion</v>
      </c>
      <c r="D2513" s="61">
        <f t="shared" ref="D2513:D2576" si="314">VLOOKUP(C2513,C$9:D$12,2)</f>
        <v>2.98E-2</v>
      </c>
      <c r="E2513" s="351">
        <f>'Employee Salary Payroll Tax '!N2515</f>
        <v>66032.38</v>
      </c>
      <c r="F2513" s="351">
        <f t="shared" ref="F2513:F2576" si="315">E2513*(1+D2513)</f>
        <v>68000.144924000007</v>
      </c>
      <c r="G2513" s="352"/>
      <c r="H2513" s="351">
        <f t="shared" si="311"/>
        <v>61167.619999999995</v>
      </c>
      <c r="I2513" s="351">
        <f t="shared" ref="I2513:I2576" si="316">F2513-E2513</f>
        <v>1967.7649240000028</v>
      </c>
      <c r="J2513" s="351">
        <f t="shared" ref="J2513:J2576" si="317">IF(H2513&gt;I2513,I2513*$J$12,H2513*$J$12)</f>
        <v>122.00142528800018</v>
      </c>
      <c r="K2513" s="635">
        <f>SUM('Employee Salary Payroll Tax '!I2515:K2515)</f>
        <v>46.95</v>
      </c>
      <c r="L2513" s="635">
        <f>'Employee Salary Payroll Tax '!H2515</f>
        <v>0</v>
      </c>
      <c r="M2513" s="293">
        <f t="shared" si="312"/>
        <v>65985.430000000008</v>
      </c>
      <c r="N2513" s="359">
        <f t="shared" ref="N2513:N2576" si="318">J2513*K2513/(SUM(K2513:M2513)+0.000001)</f>
        <v>8.6744819998686468E-2</v>
      </c>
      <c r="O2513" s="331"/>
      <c r="P2513" s="61"/>
      <c r="Q2513" s="294"/>
      <c r="R2513" s="292"/>
      <c r="S2513" s="291"/>
    </row>
    <row r="2514" spans="1:19" ht="14.4">
      <c r="A2514" s="36">
        <f t="shared" si="313"/>
        <v>1191</v>
      </c>
      <c r="B2514" s="526"/>
      <c r="C2514" s="36" t="str">
        <f>VLOOKUP('Employee Salary Payroll Tax '!B2516,'Employee Salary Payroll Tax '!$D$1:$E$7,2,FALSE)</f>
        <v>IBEW</v>
      </c>
      <c r="D2514" s="61">
        <f t="shared" si="314"/>
        <v>6.875E-3</v>
      </c>
      <c r="E2514" s="351">
        <f>'Employee Salary Payroll Tax '!N2516</f>
        <v>136770.69</v>
      </c>
      <c r="F2514" s="351">
        <f t="shared" si="315"/>
        <v>137710.98849374999</v>
      </c>
      <c r="G2514" s="352"/>
      <c r="H2514" s="351">
        <f t="shared" ref="H2514:H2577" si="319">IF(E2514&gt;$H$12,0,$H$12-E2514)</f>
        <v>0</v>
      </c>
      <c r="I2514" s="351">
        <f t="shared" si="316"/>
        <v>940.29849374998594</v>
      </c>
      <c r="J2514" s="351">
        <f t="shared" si="317"/>
        <v>0</v>
      </c>
      <c r="K2514" s="635">
        <f>SUM('Employee Salary Payroll Tax '!I2516:K2516)</f>
        <v>111612.15</v>
      </c>
      <c r="L2514" s="635">
        <f>'Employee Salary Payroll Tax '!H2516</f>
        <v>0</v>
      </c>
      <c r="M2514" s="293">
        <f t="shared" ref="M2514:M2577" si="320">E2514-K2514-L2514</f>
        <v>25158.540000000008</v>
      </c>
      <c r="N2514" s="359">
        <f t="shared" si="318"/>
        <v>0</v>
      </c>
      <c r="O2514" s="331"/>
      <c r="P2514" s="61"/>
      <c r="Q2514" s="294"/>
      <c r="R2514" s="292"/>
      <c r="S2514" s="291"/>
    </row>
    <row r="2515" spans="1:19" ht="14.4">
      <c r="A2515" s="36">
        <f t="shared" si="313"/>
        <v>1192</v>
      </c>
      <c r="B2515" s="526"/>
      <c r="C2515" s="36" t="str">
        <f>VLOOKUP('Employee Salary Payroll Tax '!B2517,'Employee Salary Payroll Tax '!$D$1:$E$7,2,FALSE)</f>
        <v>IBEW</v>
      </c>
      <c r="D2515" s="61">
        <f t="shared" si="314"/>
        <v>6.875E-3</v>
      </c>
      <c r="E2515" s="351">
        <f>'Employee Salary Payroll Tax '!N2517</f>
        <v>2734.76</v>
      </c>
      <c r="F2515" s="351">
        <f t="shared" si="315"/>
        <v>2753.561475</v>
      </c>
      <c r="G2515" s="352"/>
      <c r="H2515" s="351">
        <f t="shared" si="319"/>
        <v>124465.24</v>
      </c>
      <c r="I2515" s="351">
        <f t="shared" si="316"/>
        <v>18.801474999999755</v>
      </c>
      <c r="J2515" s="351">
        <f t="shared" si="317"/>
        <v>1.1656914499999849</v>
      </c>
      <c r="K2515" s="635">
        <f>SUM('Employee Salary Payroll Tax '!I2517:K2517)</f>
        <v>2732.6400000000003</v>
      </c>
      <c r="L2515" s="635">
        <f>'Employee Salary Payroll Tax '!H2517</f>
        <v>0</v>
      </c>
      <c r="M2515" s="293">
        <f t="shared" si="320"/>
        <v>2.1199999999998909</v>
      </c>
      <c r="N2515" s="359">
        <f t="shared" si="318"/>
        <v>1.1647877995740654</v>
      </c>
      <c r="O2515" s="331"/>
      <c r="P2515" s="61"/>
      <c r="Q2515" s="294"/>
      <c r="R2515" s="292"/>
      <c r="S2515" s="291"/>
    </row>
    <row r="2516" spans="1:19" ht="14.4">
      <c r="A2516" s="36">
        <f t="shared" si="313"/>
        <v>1193</v>
      </c>
      <c r="B2516" s="526"/>
      <c r="C2516" s="36" t="str">
        <f>VLOOKUP('Employee Salary Payroll Tax '!B2518,'Employee Salary Payroll Tax '!$D$1:$E$7,2,FALSE)</f>
        <v>Not Assigned</v>
      </c>
      <c r="D2516" s="61">
        <f t="shared" si="314"/>
        <v>0</v>
      </c>
      <c r="E2516" s="351">
        <f>'Employee Salary Payroll Tax '!N2518</f>
        <v>0.01</v>
      </c>
      <c r="F2516" s="351">
        <f t="shared" si="315"/>
        <v>0.01</v>
      </c>
      <c r="G2516" s="352"/>
      <c r="H2516" s="351">
        <f t="shared" si="319"/>
        <v>127199.99</v>
      </c>
      <c r="I2516" s="351">
        <f t="shared" si="316"/>
        <v>0</v>
      </c>
      <c r="J2516" s="351">
        <f t="shared" si="317"/>
        <v>0</v>
      </c>
      <c r="K2516" s="635">
        <f>SUM('Employee Salary Payroll Tax '!I2518:K2518)</f>
        <v>4.32</v>
      </c>
      <c r="L2516" s="635">
        <f>'Employee Salary Payroll Tax '!H2518</f>
        <v>0</v>
      </c>
      <c r="M2516" s="293">
        <f t="shared" si="320"/>
        <v>-4.3100000000000005</v>
      </c>
      <c r="N2516" s="359">
        <f t="shared" si="318"/>
        <v>0</v>
      </c>
      <c r="O2516" s="331"/>
      <c r="P2516" s="61"/>
      <c r="Q2516" s="294"/>
      <c r="R2516" s="292"/>
      <c r="S2516" s="291"/>
    </row>
    <row r="2517" spans="1:19" ht="14.4">
      <c r="A2517" s="36">
        <f t="shared" si="313"/>
        <v>1194</v>
      </c>
      <c r="B2517" s="526"/>
      <c r="C2517" s="36" t="str">
        <f>VLOOKUP('Employee Salary Payroll Tax '!B2519,'Employee Salary Payroll Tax '!$D$1:$E$7,2,FALSE)</f>
        <v>NonUnion</v>
      </c>
      <c r="D2517" s="61">
        <f t="shared" si="314"/>
        <v>2.98E-2</v>
      </c>
      <c r="E2517" s="351">
        <f>'Employee Salary Payroll Tax '!N2519</f>
        <v>88550.95</v>
      </c>
      <c r="F2517" s="351">
        <f t="shared" si="315"/>
        <v>91189.768309999999</v>
      </c>
      <c r="G2517" s="352"/>
      <c r="H2517" s="351">
        <f t="shared" si="319"/>
        <v>38649.050000000003</v>
      </c>
      <c r="I2517" s="351">
        <f t="shared" si="316"/>
        <v>2638.8183100000024</v>
      </c>
      <c r="J2517" s="351">
        <f t="shared" si="317"/>
        <v>163.60673522000016</v>
      </c>
      <c r="K2517" s="635">
        <f>SUM('Employee Salary Payroll Tax '!I2519:K2519)</f>
        <v>15014.97</v>
      </c>
      <c r="L2517" s="635">
        <f>'Employee Salary Payroll Tax '!H2519</f>
        <v>0</v>
      </c>
      <c r="M2517" s="293">
        <f t="shared" si="320"/>
        <v>73535.98</v>
      </c>
      <c r="N2517" s="359">
        <f t="shared" si="318"/>
        <v>27.741658571686745</v>
      </c>
      <c r="O2517" s="331"/>
      <c r="P2517" s="61"/>
      <c r="Q2517" s="294"/>
      <c r="R2517" s="292"/>
      <c r="S2517" s="291"/>
    </row>
    <row r="2518" spans="1:19" ht="14.4">
      <c r="A2518" s="36">
        <f t="shared" si="313"/>
        <v>1195</v>
      </c>
      <c r="B2518" s="526"/>
      <c r="C2518" s="36" t="str">
        <f>VLOOKUP('Employee Salary Payroll Tax '!B2520,'Employee Salary Payroll Tax '!$D$1:$E$7,2,FALSE)</f>
        <v>IBEW</v>
      </c>
      <c r="D2518" s="61">
        <f t="shared" si="314"/>
        <v>6.875E-3</v>
      </c>
      <c r="E2518" s="351">
        <f>'Employee Salary Payroll Tax '!N2520</f>
        <v>76022.23</v>
      </c>
      <c r="F2518" s="351">
        <f t="shared" si="315"/>
        <v>76544.882831249997</v>
      </c>
      <c r="G2518" s="352"/>
      <c r="H2518" s="351">
        <f t="shared" si="319"/>
        <v>51177.770000000004</v>
      </c>
      <c r="I2518" s="351">
        <f t="shared" si="316"/>
        <v>522.65283125000133</v>
      </c>
      <c r="J2518" s="351">
        <f t="shared" si="317"/>
        <v>32.404475537500083</v>
      </c>
      <c r="K2518" s="635">
        <f>SUM('Employee Salary Payroll Tax '!I2520:K2520)</f>
        <v>74742.080000000002</v>
      </c>
      <c r="L2518" s="635">
        <f>'Employee Salary Payroll Tax '!H2520</f>
        <v>134.07</v>
      </c>
      <c r="M2518" s="293">
        <f t="shared" si="320"/>
        <v>1146.0799999999942</v>
      </c>
      <c r="N2518" s="359">
        <f t="shared" si="318"/>
        <v>31.858811599581013</v>
      </c>
      <c r="O2518" s="331"/>
      <c r="P2518" s="61"/>
      <c r="Q2518" s="294"/>
      <c r="R2518" s="292"/>
      <c r="S2518" s="291"/>
    </row>
    <row r="2519" spans="1:19" ht="14.4">
      <c r="A2519" s="36">
        <f t="shared" si="313"/>
        <v>1196</v>
      </c>
      <c r="B2519" s="526"/>
      <c r="C2519" s="36" t="str">
        <f>VLOOKUP('Employee Salary Payroll Tax '!B2521,'Employee Salary Payroll Tax '!$D$1:$E$7,2,FALSE)</f>
        <v>NonUnion</v>
      </c>
      <c r="D2519" s="61">
        <f t="shared" si="314"/>
        <v>2.98E-2</v>
      </c>
      <c r="E2519" s="351">
        <f>'Employee Salary Payroll Tax '!N2521</f>
        <v>16488.23</v>
      </c>
      <c r="F2519" s="351">
        <f t="shared" si="315"/>
        <v>16979.579254</v>
      </c>
      <c r="G2519" s="352"/>
      <c r="H2519" s="351">
        <f t="shared" si="319"/>
        <v>110711.77</v>
      </c>
      <c r="I2519" s="351">
        <f t="shared" si="316"/>
        <v>491.34925400000066</v>
      </c>
      <c r="J2519" s="351">
        <f t="shared" si="317"/>
        <v>30.463653748000041</v>
      </c>
      <c r="K2519" s="635">
        <f>SUM('Employee Salary Payroll Tax '!I2521:K2521)</f>
        <v>702.82999999999993</v>
      </c>
      <c r="L2519" s="635">
        <f>'Employee Salary Payroll Tax '!H2521</f>
        <v>0</v>
      </c>
      <c r="M2519" s="293">
        <f t="shared" si="320"/>
        <v>15785.4</v>
      </c>
      <c r="N2519" s="359">
        <f t="shared" si="318"/>
        <v>1.2985487079212454</v>
      </c>
      <c r="O2519" s="331"/>
      <c r="P2519" s="61"/>
      <c r="Q2519" s="294"/>
      <c r="R2519" s="292"/>
      <c r="S2519" s="291"/>
    </row>
    <row r="2520" spans="1:19" ht="14.4">
      <c r="A2520" s="36">
        <f t="shared" si="313"/>
        <v>1197</v>
      </c>
      <c r="B2520" s="526"/>
      <c r="C2520" s="36" t="str">
        <f>VLOOKUP('Employee Salary Payroll Tax '!B2522,'Employee Salary Payroll Tax '!$D$1:$E$7,2,FALSE)</f>
        <v>NonUnion</v>
      </c>
      <c r="D2520" s="61">
        <f t="shared" si="314"/>
        <v>2.98E-2</v>
      </c>
      <c r="E2520" s="351">
        <f>'Employee Salary Payroll Tax '!N2522</f>
        <v>28582.13</v>
      </c>
      <c r="F2520" s="351">
        <f t="shared" si="315"/>
        <v>29433.877474000001</v>
      </c>
      <c r="G2520" s="352"/>
      <c r="H2520" s="351">
        <f t="shared" si="319"/>
        <v>98617.87</v>
      </c>
      <c r="I2520" s="351">
        <f t="shared" si="316"/>
        <v>851.74747399999978</v>
      </c>
      <c r="J2520" s="351">
        <f t="shared" si="317"/>
        <v>52.808343387999983</v>
      </c>
      <c r="K2520" s="635">
        <f>SUM('Employee Salary Payroll Tax '!I2522:K2522)</f>
        <v>-20.010000000000002</v>
      </c>
      <c r="L2520" s="635">
        <f>'Employee Salary Payroll Tax '!H2522</f>
        <v>0</v>
      </c>
      <c r="M2520" s="293">
        <f t="shared" si="320"/>
        <v>28602.14</v>
      </c>
      <c r="N2520" s="359">
        <f t="shared" si="318"/>
        <v>-3.6970475998706502E-2</v>
      </c>
      <c r="O2520" s="331"/>
      <c r="P2520" s="61"/>
      <c r="Q2520" s="294"/>
      <c r="R2520" s="292"/>
      <c r="S2520" s="291"/>
    </row>
    <row r="2521" spans="1:19" ht="14.4">
      <c r="A2521" s="36">
        <f t="shared" si="313"/>
        <v>1198</v>
      </c>
      <c r="B2521" s="526"/>
      <c r="C2521" s="36" t="str">
        <f>VLOOKUP('Employee Salary Payroll Tax '!B2523,'Employee Salary Payroll Tax '!$D$1:$E$7,2,FALSE)</f>
        <v>Not Assigned</v>
      </c>
      <c r="D2521" s="61">
        <f t="shared" si="314"/>
        <v>0</v>
      </c>
      <c r="E2521" s="351">
        <f>'Employee Salary Payroll Tax '!N2523</f>
        <v>0</v>
      </c>
      <c r="F2521" s="351">
        <f t="shared" si="315"/>
        <v>0</v>
      </c>
      <c r="G2521" s="352"/>
      <c r="H2521" s="351">
        <f t="shared" si="319"/>
        <v>127200</v>
      </c>
      <c r="I2521" s="351">
        <f t="shared" si="316"/>
        <v>0</v>
      </c>
      <c r="J2521" s="351">
        <f t="shared" si="317"/>
        <v>0</v>
      </c>
      <c r="K2521" s="635">
        <f>SUM('Employee Salary Payroll Tax '!I2523:K2523)</f>
        <v>0</v>
      </c>
      <c r="L2521" s="635">
        <f>'Employee Salary Payroll Tax '!H2523</f>
        <v>0</v>
      </c>
      <c r="M2521" s="293">
        <f t="shared" si="320"/>
        <v>0</v>
      </c>
      <c r="N2521" s="359">
        <f t="shared" si="318"/>
        <v>0</v>
      </c>
      <c r="O2521" s="331"/>
      <c r="P2521" s="61"/>
      <c r="Q2521" s="294"/>
      <c r="R2521" s="292"/>
      <c r="S2521" s="291"/>
    </row>
    <row r="2522" spans="1:19" ht="14.4">
      <c r="A2522" s="36">
        <f t="shared" si="313"/>
        <v>1199</v>
      </c>
      <c r="B2522" s="526"/>
      <c r="C2522" s="36" t="str">
        <f>VLOOKUP('Employee Salary Payroll Tax '!B2524,'Employee Salary Payroll Tax '!$D$1:$E$7,2,FALSE)</f>
        <v>NonUnion</v>
      </c>
      <c r="D2522" s="61">
        <f t="shared" si="314"/>
        <v>2.98E-2</v>
      </c>
      <c r="E2522" s="351">
        <f>'Employee Salary Payroll Tax '!N2524</f>
        <v>57576.46</v>
      </c>
      <c r="F2522" s="351">
        <f t="shared" si="315"/>
        <v>59292.238508000002</v>
      </c>
      <c r="G2522" s="352"/>
      <c r="H2522" s="351">
        <f t="shared" si="319"/>
        <v>69623.540000000008</v>
      </c>
      <c r="I2522" s="351">
        <f t="shared" si="316"/>
        <v>1715.7785080000031</v>
      </c>
      <c r="J2522" s="351">
        <f t="shared" si="317"/>
        <v>106.37826749600019</v>
      </c>
      <c r="K2522" s="635">
        <f>SUM('Employee Salary Payroll Tax '!I2524:K2524)</f>
        <v>-177.71</v>
      </c>
      <c r="L2522" s="635">
        <f>'Employee Salary Payroll Tax '!H2524</f>
        <v>0</v>
      </c>
      <c r="M2522" s="293">
        <f t="shared" si="320"/>
        <v>57754.17</v>
      </c>
      <c r="N2522" s="359">
        <f t="shared" si="318"/>
        <v>-0.32833699599429794</v>
      </c>
      <c r="O2522" s="331"/>
      <c r="P2522" s="61"/>
      <c r="Q2522" s="294"/>
      <c r="R2522" s="292"/>
      <c r="S2522" s="291"/>
    </row>
    <row r="2523" spans="1:19" ht="14.4">
      <c r="A2523" s="36">
        <f t="shared" si="313"/>
        <v>1200</v>
      </c>
      <c r="B2523" s="526"/>
      <c r="C2523" s="36" t="str">
        <f>VLOOKUP('Employee Salary Payroll Tax '!B2525,'Employee Salary Payroll Tax '!$D$1:$E$7,2,FALSE)</f>
        <v>IBEW</v>
      </c>
      <c r="D2523" s="61">
        <f t="shared" si="314"/>
        <v>6.875E-3</v>
      </c>
      <c r="E2523" s="351">
        <f>'Employee Salary Payroll Tax '!N2525</f>
        <v>65727.03</v>
      </c>
      <c r="F2523" s="351">
        <f t="shared" si="315"/>
        <v>66178.903331249996</v>
      </c>
      <c r="G2523" s="352"/>
      <c r="H2523" s="351">
        <f t="shared" si="319"/>
        <v>61472.97</v>
      </c>
      <c r="I2523" s="351">
        <f t="shared" si="316"/>
        <v>451.87333124999714</v>
      </c>
      <c r="J2523" s="351">
        <f t="shared" si="317"/>
        <v>28.016146537499822</v>
      </c>
      <c r="K2523" s="635">
        <f>SUM('Employee Salary Payroll Tax '!I2525:K2525)</f>
        <v>65727.03</v>
      </c>
      <c r="L2523" s="635">
        <f>'Employee Salary Payroll Tax '!H2525</f>
        <v>0</v>
      </c>
      <c r="M2523" s="293">
        <f t="shared" si="320"/>
        <v>0</v>
      </c>
      <c r="N2523" s="359">
        <f t="shared" si="318"/>
        <v>28.016146537073578</v>
      </c>
      <c r="O2523" s="331"/>
      <c r="P2523" s="61"/>
      <c r="Q2523" s="294"/>
      <c r="R2523" s="292"/>
      <c r="S2523" s="291"/>
    </row>
    <row r="2524" spans="1:19" ht="14.4">
      <c r="A2524" s="36">
        <f t="shared" si="313"/>
        <v>1201</v>
      </c>
      <c r="B2524" s="526"/>
      <c r="C2524" s="36" t="str">
        <f>VLOOKUP('Employee Salary Payroll Tax '!B2526,'Employee Salary Payroll Tax '!$D$1:$E$7,2,FALSE)</f>
        <v>NonUnion</v>
      </c>
      <c r="D2524" s="61">
        <f t="shared" si="314"/>
        <v>2.98E-2</v>
      </c>
      <c r="E2524" s="351">
        <f>'Employee Salary Payroll Tax '!N2526</f>
        <v>183243.22</v>
      </c>
      <c r="F2524" s="351">
        <f t="shared" si="315"/>
        <v>188703.867956</v>
      </c>
      <c r="G2524" s="352"/>
      <c r="H2524" s="351">
        <f t="shared" si="319"/>
        <v>0</v>
      </c>
      <c r="I2524" s="351">
        <f t="shared" si="316"/>
        <v>5460.6479560000007</v>
      </c>
      <c r="J2524" s="351">
        <f t="shared" si="317"/>
        <v>0</v>
      </c>
      <c r="K2524" s="635">
        <f>SUM('Employee Salary Payroll Tax '!I2526:K2526)</f>
        <v>152449.18</v>
      </c>
      <c r="L2524" s="635">
        <f>'Employee Salary Payroll Tax '!H2526</f>
        <v>3039.31</v>
      </c>
      <c r="M2524" s="293">
        <f t="shared" si="320"/>
        <v>27754.730000000007</v>
      </c>
      <c r="N2524" s="359">
        <f t="shared" si="318"/>
        <v>0</v>
      </c>
      <c r="O2524" s="331"/>
      <c r="P2524" s="61"/>
      <c r="Q2524" s="294"/>
      <c r="R2524" s="292"/>
      <c r="S2524" s="291"/>
    </row>
    <row r="2525" spans="1:19" ht="14.4">
      <c r="A2525" s="36">
        <f t="shared" si="313"/>
        <v>1202</v>
      </c>
      <c r="B2525" s="526"/>
      <c r="C2525" s="36" t="str">
        <f>VLOOKUP('Employee Salary Payroll Tax '!B2527,'Employee Salary Payroll Tax '!$D$1:$E$7,2,FALSE)</f>
        <v>IBEW</v>
      </c>
      <c r="D2525" s="61">
        <f t="shared" si="314"/>
        <v>6.875E-3</v>
      </c>
      <c r="E2525" s="351">
        <f>'Employee Salary Payroll Tax '!N2527</f>
        <v>55360.28</v>
      </c>
      <c r="F2525" s="351">
        <f t="shared" si="315"/>
        <v>55740.881924999994</v>
      </c>
      <c r="G2525" s="352"/>
      <c r="H2525" s="351">
        <f t="shared" si="319"/>
        <v>71839.72</v>
      </c>
      <c r="I2525" s="351">
        <f t="shared" si="316"/>
        <v>380.60192499999539</v>
      </c>
      <c r="J2525" s="351">
        <f t="shared" si="317"/>
        <v>23.597319349999715</v>
      </c>
      <c r="K2525" s="635">
        <f>SUM('Employee Salary Payroll Tax '!I2527:K2527)</f>
        <v>14811.14</v>
      </c>
      <c r="L2525" s="635">
        <f>'Employee Salary Payroll Tax '!H2527</f>
        <v>0</v>
      </c>
      <c r="M2525" s="293">
        <f t="shared" si="320"/>
        <v>40549.14</v>
      </c>
      <c r="N2525" s="359">
        <f t="shared" si="318"/>
        <v>6.3132484248858844</v>
      </c>
      <c r="O2525" s="331"/>
      <c r="P2525" s="61"/>
      <c r="Q2525" s="294"/>
      <c r="R2525" s="292"/>
      <c r="S2525" s="291"/>
    </row>
    <row r="2526" spans="1:19" ht="14.4">
      <c r="A2526" s="36">
        <f t="shared" si="313"/>
        <v>1203</v>
      </c>
      <c r="B2526" s="526"/>
      <c r="C2526" s="36" t="str">
        <f>VLOOKUP('Employee Salary Payroll Tax '!B2528,'Employee Salary Payroll Tax '!$D$1:$E$7,2,FALSE)</f>
        <v>NonUnion</v>
      </c>
      <c r="D2526" s="61">
        <f t="shared" si="314"/>
        <v>2.98E-2</v>
      </c>
      <c r="E2526" s="351">
        <f>'Employee Salary Payroll Tax '!N2528</f>
        <v>50033.75</v>
      </c>
      <c r="F2526" s="351">
        <f t="shared" si="315"/>
        <v>51524.755750000004</v>
      </c>
      <c r="G2526" s="352"/>
      <c r="H2526" s="351">
        <f t="shared" si="319"/>
        <v>77166.25</v>
      </c>
      <c r="I2526" s="351">
        <f t="shared" si="316"/>
        <v>1491.0057500000039</v>
      </c>
      <c r="J2526" s="351">
        <f t="shared" si="317"/>
        <v>92.442356500000244</v>
      </c>
      <c r="K2526" s="635">
        <f>SUM('Employee Salary Payroll Tax '!I2528:K2528)</f>
        <v>11127.470000000001</v>
      </c>
      <c r="L2526" s="635">
        <f>'Employee Salary Payroll Tax '!H2528</f>
        <v>0</v>
      </c>
      <c r="M2526" s="293">
        <f t="shared" si="320"/>
        <v>38906.28</v>
      </c>
      <c r="N2526" s="359">
        <f t="shared" si="318"/>
        <v>20.559113571589151</v>
      </c>
      <c r="O2526" s="331"/>
      <c r="P2526" s="61"/>
      <c r="Q2526" s="294"/>
      <c r="R2526" s="292"/>
      <c r="S2526" s="291"/>
    </row>
    <row r="2527" spans="1:19" ht="14.4">
      <c r="A2527" s="36">
        <f t="shared" si="313"/>
        <v>1204</v>
      </c>
      <c r="B2527" s="526"/>
      <c r="C2527" s="36" t="str">
        <f>VLOOKUP('Employee Salary Payroll Tax '!B2529,'Employee Salary Payroll Tax '!$D$1:$E$7,2,FALSE)</f>
        <v>Not Assigned</v>
      </c>
      <c r="D2527" s="61">
        <f t="shared" si="314"/>
        <v>0</v>
      </c>
      <c r="E2527" s="351">
        <f>'Employee Salary Payroll Tax '!N2529</f>
        <v>0</v>
      </c>
      <c r="F2527" s="351">
        <f t="shared" si="315"/>
        <v>0</v>
      </c>
      <c r="G2527" s="352"/>
      <c r="H2527" s="351">
        <f t="shared" si="319"/>
        <v>127200</v>
      </c>
      <c r="I2527" s="351">
        <f t="shared" si="316"/>
        <v>0</v>
      </c>
      <c r="J2527" s="351">
        <f t="shared" si="317"/>
        <v>0</v>
      </c>
      <c r="K2527" s="635">
        <f>SUM('Employee Salary Payroll Tax '!I2529:K2529)</f>
        <v>-1050.56</v>
      </c>
      <c r="L2527" s="635">
        <f>'Employee Salary Payroll Tax '!H2529</f>
        <v>0</v>
      </c>
      <c r="M2527" s="293">
        <f t="shared" si="320"/>
        <v>1050.56</v>
      </c>
      <c r="N2527" s="359">
        <f t="shared" si="318"/>
        <v>0</v>
      </c>
      <c r="O2527" s="331"/>
      <c r="P2527" s="61"/>
      <c r="Q2527" s="294"/>
      <c r="R2527" s="292"/>
      <c r="S2527" s="291"/>
    </row>
    <row r="2528" spans="1:19" ht="14.4">
      <c r="A2528" s="36">
        <f t="shared" si="313"/>
        <v>1205</v>
      </c>
      <c r="B2528" s="526"/>
      <c r="C2528" s="36" t="str">
        <f>VLOOKUP('Employee Salary Payroll Tax '!B2530,'Employee Salary Payroll Tax '!$D$1:$E$7,2,FALSE)</f>
        <v>NonUnion</v>
      </c>
      <c r="D2528" s="61">
        <f t="shared" si="314"/>
        <v>2.98E-2</v>
      </c>
      <c r="E2528" s="351">
        <f>'Employee Salary Payroll Tax '!N2530</f>
        <v>54084.480000000003</v>
      </c>
      <c r="F2528" s="351">
        <f t="shared" si="315"/>
        <v>55696.197504000003</v>
      </c>
      <c r="G2528" s="352"/>
      <c r="H2528" s="351">
        <f t="shared" si="319"/>
        <v>73115.51999999999</v>
      </c>
      <c r="I2528" s="351">
        <f t="shared" si="316"/>
        <v>1611.7175040000002</v>
      </c>
      <c r="J2528" s="351">
        <f t="shared" si="317"/>
        <v>99.926485248000006</v>
      </c>
      <c r="K2528" s="635">
        <f>SUM('Employee Salary Payroll Tax '!I2530:K2530)</f>
        <v>54084.480000000003</v>
      </c>
      <c r="L2528" s="635">
        <f>'Employee Salary Payroll Tax '!H2530</f>
        <v>0</v>
      </c>
      <c r="M2528" s="293">
        <f t="shared" si="320"/>
        <v>0</v>
      </c>
      <c r="N2528" s="359">
        <f t="shared" si="318"/>
        <v>99.926485246152396</v>
      </c>
      <c r="O2528" s="331"/>
      <c r="P2528" s="61"/>
      <c r="Q2528" s="294"/>
      <c r="R2528" s="292"/>
      <c r="S2528" s="291"/>
    </row>
    <row r="2529" spans="1:19" ht="14.4">
      <c r="A2529" s="36">
        <f t="shared" si="313"/>
        <v>1206</v>
      </c>
      <c r="B2529" s="526"/>
      <c r="C2529" s="36" t="str">
        <f>VLOOKUP('Employee Salary Payroll Tax '!B2531,'Employee Salary Payroll Tax '!$D$1:$E$7,2,FALSE)</f>
        <v>UA</v>
      </c>
      <c r="D2529" s="61">
        <f t="shared" si="314"/>
        <v>0.03</v>
      </c>
      <c r="E2529" s="351">
        <f>'Employee Salary Payroll Tax '!N2531</f>
        <v>64403.14</v>
      </c>
      <c r="F2529" s="351">
        <f t="shared" si="315"/>
        <v>66335.234200000006</v>
      </c>
      <c r="G2529" s="352"/>
      <c r="H2529" s="351">
        <f t="shared" si="319"/>
        <v>62796.86</v>
      </c>
      <c r="I2529" s="351">
        <f t="shared" si="316"/>
        <v>1932.0942000000068</v>
      </c>
      <c r="J2529" s="351">
        <f t="shared" si="317"/>
        <v>119.78984040000043</v>
      </c>
      <c r="K2529" s="635">
        <f>SUM('Employee Salary Payroll Tax '!I2531:K2531)</f>
        <v>61759.17</v>
      </c>
      <c r="L2529" s="635">
        <f>'Employee Salary Payroll Tax '!H2531</f>
        <v>0</v>
      </c>
      <c r="M2529" s="293">
        <f t="shared" si="320"/>
        <v>2643.9700000000012</v>
      </c>
      <c r="N2529" s="359">
        <f t="shared" si="318"/>
        <v>114.87205619821677</v>
      </c>
      <c r="O2529" s="331"/>
      <c r="P2529" s="61"/>
      <c r="Q2529" s="294"/>
      <c r="R2529" s="292"/>
      <c r="S2529" s="291"/>
    </row>
    <row r="2530" spans="1:19" ht="14.4">
      <c r="A2530" s="36">
        <f t="shared" si="313"/>
        <v>1207</v>
      </c>
      <c r="B2530" s="526"/>
      <c r="C2530" s="36" t="str">
        <f>VLOOKUP('Employee Salary Payroll Tax '!B2532,'Employee Salary Payroll Tax '!$D$1:$E$7,2,FALSE)</f>
        <v>NonUnion</v>
      </c>
      <c r="D2530" s="61">
        <f t="shared" si="314"/>
        <v>2.98E-2</v>
      </c>
      <c r="E2530" s="351">
        <f>'Employee Salary Payroll Tax '!N2532</f>
        <v>53366.97</v>
      </c>
      <c r="F2530" s="351">
        <f t="shared" si="315"/>
        <v>54957.305706000006</v>
      </c>
      <c r="G2530" s="352"/>
      <c r="H2530" s="351">
        <f t="shared" si="319"/>
        <v>73833.03</v>
      </c>
      <c r="I2530" s="351">
        <f t="shared" si="316"/>
        <v>1590.3357060000053</v>
      </c>
      <c r="J2530" s="351">
        <f t="shared" si="317"/>
        <v>98.600813772000322</v>
      </c>
      <c r="K2530" s="635">
        <f>SUM('Employee Salary Payroll Tax '!I2532:K2532)</f>
        <v>571.29</v>
      </c>
      <c r="L2530" s="635">
        <f>'Employee Salary Payroll Tax '!H2532</f>
        <v>303.77999999999997</v>
      </c>
      <c r="M2530" s="293">
        <f t="shared" si="320"/>
        <v>52491.9</v>
      </c>
      <c r="N2530" s="359">
        <f t="shared" si="318"/>
        <v>1.055515403980225</v>
      </c>
      <c r="O2530" s="331"/>
      <c r="P2530" s="61"/>
      <c r="Q2530" s="294"/>
      <c r="R2530" s="292"/>
      <c r="S2530" s="291"/>
    </row>
    <row r="2531" spans="1:19" ht="14.4">
      <c r="A2531" s="36">
        <f t="shared" si="313"/>
        <v>1208</v>
      </c>
      <c r="B2531" s="526"/>
      <c r="C2531" s="36" t="str">
        <f>VLOOKUP('Employee Salary Payroll Tax '!B2533,'Employee Salary Payroll Tax '!$D$1:$E$7,2,FALSE)</f>
        <v>NonUnion</v>
      </c>
      <c r="D2531" s="61">
        <f t="shared" si="314"/>
        <v>2.98E-2</v>
      </c>
      <c r="E2531" s="351">
        <f>'Employee Salary Payroll Tax '!N2533</f>
        <v>81962.23</v>
      </c>
      <c r="F2531" s="351">
        <f t="shared" si="315"/>
        <v>84404.704454000006</v>
      </c>
      <c r="G2531" s="352"/>
      <c r="H2531" s="351">
        <f t="shared" si="319"/>
        <v>45237.770000000004</v>
      </c>
      <c r="I2531" s="351">
        <f t="shared" si="316"/>
        <v>2442.4744540000102</v>
      </c>
      <c r="J2531" s="351">
        <f t="shared" si="317"/>
        <v>151.43341614800062</v>
      </c>
      <c r="K2531" s="635">
        <f>SUM('Employee Salary Payroll Tax '!I2533:K2533)</f>
        <v>61061.25</v>
      </c>
      <c r="L2531" s="635">
        <f>'Employee Salary Payroll Tax '!H2533</f>
        <v>0</v>
      </c>
      <c r="M2531" s="293">
        <f t="shared" si="320"/>
        <v>20900.979999999996</v>
      </c>
      <c r="N2531" s="359">
        <f t="shared" si="318"/>
        <v>112.81676549862402</v>
      </c>
      <c r="O2531" s="331"/>
      <c r="P2531" s="61"/>
      <c r="Q2531" s="294"/>
      <c r="R2531" s="292"/>
      <c r="S2531" s="291"/>
    </row>
    <row r="2532" spans="1:19" ht="14.4">
      <c r="A2532" s="36">
        <f t="shared" si="313"/>
        <v>1209</v>
      </c>
      <c r="B2532" s="526"/>
      <c r="C2532" s="36" t="str">
        <f>VLOOKUP('Employee Salary Payroll Tax '!B2534,'Employee Salary Payroll Tax '!$D$1:$E$7,2,FALSE)</f>
        <v>NonUnion</v>
      </c>
      <c r="D2532" s="61">
        <f t="shared" si="314"/>
        <v>2.98E-2</v>
      </c>
      <c r="E2532" s="351">
        <f>'Employee Salary Payroll Tax '!N2534</f>
        <v>107965.44</v>
      </c>
      <c r="F2532" s="351">
        <f t="shared" si="315"/>
        <v>111182.81011200001</v>
      </c>
      <c r="G2532" s="352"/>
      <c r="H2532" s="351">
        <f t="shared" si="319"/>
        <v>19234.559999999998</v>
      </c>
      <c r="I2532" s="351">
        <f t="shared" si="316"/>
        <v>3217.3701120000042</v>
      </c>
      <c r="J2532" s="351">
        <f t="shared" si="317"/>
        <v>199.47694694400025</v>
      </c>
      <c r="K2532" s="635">
        <f>SUM('Employee Salary Payroll Tax '!I2534:K2534)</f>
        <v>0</v>
      </c>
      <c r="L2532" s="635">
        <f>'Employee Salary Payroll Tax '!H2534</f>
        <v>0</v>
      </c>
      <c r="M2532" s="293">
        <f t="shared" si="320"/>
        <v>107965.44</v>
      </c>
      <c r="N2532" s="359">
        <f t="shared" si="318"/>
        <v>0</v>
      </c>
      <c r="O2532" s="331"/>
      <c r="P2532" s="61"/>
      <c r="Q2532" s="294"/>
      <c r="R2532" s="292"/>
      <c r="S2532" s="291"/>
    </row>
    <row r="2533" spans="1:19" ht="14.4">
      <c r="A2533" s="36">
        <f t="shared" si="313"/>
        <v>1210</v>
      </c>
      <c r="B2533" s="526"/>
      <c r="C2533" s="36" t="str">
        <f>VLOOKUP('Employee Salary Payroll Tax '!B2535,'Employee Salary Payroll Tax '!$D$1:$E$7,2,FALSE)</f>
        <v>NonUnion</v>
      </c>
      <c r="D2533" s="61">
        <f t="shared" si="314"/>
        <v>2.98E-2</v>
      </c>
      <c r="E2533" s="351">
        <f>'Employee Salary Payroll Tax '!N2535</f>
        <v>78836.259999999995</v>
      </c>
      <c r="F2533" s="351">
        <f t="shared" si="315"/>
        <v>81185.580547999998</v>
      </c>
      <c r="G2533" s="352"/>
      <c r="H2533" s="351">
        <f t="shared" si="319"/>
        <v>48363.740000000005</v>
      </c>
      <c r="I2533" s="351">
        <f t="shared" si="316"/>
        <v>2349.3205480000033</v>
      </c>
      <c r="J2533" s="351">
        <f t="shared" si="317"/>
        <v>145.65787397600022</v>
      </c>
      <c r="K2533" s="635">
        <f>SUM('Employee Salary Payroll Tax '!I2535:K2535)</f>
        <v>1713.98</v>
      </c>
      <c r="L2533" s="635">
        <f>'Employee Salary Payroll Tax '!H2535</f>
        <v>0</v>
      </c>
      <c r="M2533" s="293">
        <f t="shared" si="320"/>
        <v>77122.28</v>
      </c>
      <c r="N2533" s="359">
        <f t="shared" si="318"/>
        <v>3.1667494479598366</v>
      </c>
      <c r="O2533" s="331"/>
      <c r="P2533" s="61"/>
      <c r="Q2533" s="294"/>
      <c r="R2533" s="292"/>
      <c r="S2533" s="291"/>
    </row>
    <row r="2534" spans="1:19" ht="14.4">
      <c r="A2534" s="36">
        <f t="shared" si="313"/>
        <v>1211</v>
      </c>
      <c r="B2534" s="526"/>
      <c r="C2534" s="36" t="str">
        <f>VLOOKUP('Employee Salary Payroll Tax '!B2536,'Employee Salary Payroll Tax '!$D$1:$E$7,2,FALSE)</f>
        <v>UA</v>
      </c>
      <c r="D2534" s="61">
        <f t="shared" si="314"/>
        <v>0.03</v>
      </c>
      <c r="E2534" s="351">
        <f>'Employee Salary Payroll Tax '!N2536</f>
        <v>784.34</v>
      </c>
      <c r="F2534" s="351">
        <f t="shared" si="315"/>
        <v>807.87020000000007</v>
      </c>
      <c r="G2534" s="352"/>
      <c r="H2534" s="351">
        <f t="shared" si="319"/>
        <v>126415.66</v>
      </c>
      <c r="I2534" s="351">
        <f t="shared" si="316"/>
        <v>23.530200000000036</v>
      </c>
      <c r="J2534" s="351">
        <f t="shared" si="317"/>
        <v>1.4588724000000022</v>
      </c>
      <c r="K2534" s="635">
        <f>SUM('Employee Salary Payroll Tax '!I2536:K2536)</f>
        <v>2.59</v>
      </c>
      <c r="L2534" s="635">
        <f>'Employee Salary Payroll Tax '!H2536</f>
        <v>0.01</v>
      </c>
      <c r="M2534" s="293">
        <f t="shared" si="320"/>
        <v>781.74</v>
      </c>
      <c r="N2534" s="359">
        <f t="shared" si="318"/>
        <v>4.8173999938580271E-3</v>
      </c>
      <c r="O2534" s="331"/>
      <c r="P2534" s="61"/>
      <c r="Q2534" s="294"/>
      <c r="R2534" s="292"/>
      <c r="S2534" s="291"/>
    </row>
    <row r="2535" spans="1:19" ht="14.4">
      <c r="A2535" s="36">
        <f t="shared" si="313"/>
        <v>1212</v>
      </c>
      <c r="B2535" s="526"/>
      <c r="C2535" s="36" t="str">
        <f>VLOOKUP('Employee Salary Payroll Tax '!B2537,'Employee Salary Payroll Tax '!$D$1:$E$7,2,FALSE)</f>
        <v>UA</v>
      </c>
      <c r="D2535" s="61">
        <f t="shared" si="314"/>
        <v>0.03</v>
      </c>
      <c r="E2535" s="351">
        <f>'Employee Salary Payroll Tax '!N2537</f>
        <v>41363.129999999997</v>
      </c>
      <c r="F2535" s="351">
        <f t="shared" si="315"/>
        <v>42604.0239</v>
      </c>
      <c r="G2535" s="352"/>
      <c r="H2535" s="351">
        <f t="shared" si="319"/>
        <v>85836.87</v>
      </c>
      <c r="I2535" s="351">
        <f t="shared" si="316"/>
        <v>1240.8939000000028</v>
      </c>
      <c r="J2535" s="351">
        <f t="shared" si="317"/>
        <v>76.935421800000171</v>
      </c>
      <c r="K2535" s="635">
        <f>SUM('Employee Salary Payroll Tax '!I2537:K2537)</f>
        <v>23593.57</v>
      </c>
      <c r="L2535" s="635">
        <f>'Employee Salary Payroll Tax '!H2537</f>
        <v>46.13</v>
      </c>
      <c r="M2535" s="293">
        <f t="shared" si="320"/>
        <v>17723.429999999997</v>
      </c>
      <c r="N2535" s="359">
        <f t="shared" si="318"/>
        <v>43.884040198939154</v>
      </c>
      <c r="O2535" s="331"/>
      <c r="P2535" s="61"/>
      <c r="Q2535" s="294"/>
      <c r="R2535" s="292"/>
      <c r="S2535" s="291"/>
    </row>
    <row r="2536" spans="1:19" ht="14.4">
      <c r="A2536" s="36">
        <f t="shared" si="313"/>
        <v>1213</v>
      </c>
      <c r="B2536" s="526"/>
      <c r="C2536" s="36" t="str">
        <f>VLOOKUP('Employee Salary Payroll Tax '!B2538,'Employee Salary Payroll Tax '!$D$1:$E$7,2,FALSE)</f>
        <v>NonUnion</v>
      </c>
      <c r="D2536" s="61">
        <f t="shared" si="314"/>
        <v>2.98E-2</v>
      </c>
      <c r="E2536" s="351">
        <f>'Employee Salary Payroll Tax '!N2538</f>
        <v>85741.53</v>
      </c>
      <c r="F2536" s="351">
        <f t="shared" si="315"/>
        <v>88296.627594000005</v>
      </c>
      <c r="G2536" s="352"/>
      <c r="H2536" s="351">
        <f t="shared" si="319"/>
        <v>41458.47</v>
      </c>
      <c r="I2536" s="351">
        <f t="shared" si="316"/>
        <v>2555.0975940000062</v>
      </c>
      <c r="J2536" s="351">
        <f t="shared" si="317"/>
        <v>158.41605082800038</v>
      </c>
      <c r="K2536" s="635">
        <f>SUM('Employee Salary Payroll Tax '!I2538:K2538)</f>
        <v>82571.570000000007</v>
      </c>
      <c r="L2536" s="635">
        <f>'Employee Salary Payroll Tax '!H2538</f>
        <v>3169.96</v>
      </c>
      <c r="M2536" s="293">
        <f t="shared" si="320"/>
        <v>-8.1854523159563541E-12</v>
      </c>
      <c r="N2536" s="359">
        <f t="shared" si="318"/>
        <v>152.55923273022111</v>
      </c>
      <c r="O2536" s="331"/>
      <c r="P2536" s="61"/>
      <c r="Q2536" s="294"/>
      <c r="R2536" s="292"/>
      <c r="S2536" s="291"/>
    </row>
    <row r="2537" spans="1:19" ht="14.4">
      <c r="A2537" s="36">
        <f t="shared" si="313"/>
        <v>1214</v>
      </c>
      <c r="B2537" s="526"/>
      <c r="C2537" s="36" t="str">
        <f>VLOOKUP('Employee Salary Payroll Tax '!B2539,'Employee Salary Payroll Tax '!$D$1:$E$7,2,FALSE)</f>
        <v>NonUnion</v>
      </c>
      <c r="D2537" s="61">
        <f t="shared" si="314"/>
        <v>2.98E-2</v>
      </c>
      <c r="E2537" s="351">
        <f>'Employee Salary Payroll Tax '!N2539</f>
        <v>89142.37</v>
      </c>
      <c r="F2537" s="351">
        <f t="shared" si="315"/>
        <v>91798.812625999999</v>
      </c>
      <c r="G2537" s="352"/>
      <c r="H2537" s="351">
        <f t="shared" si="319"/>
        <v>38057.630000000005</v>
      </c>
      <c r="I2537" s="351">
        <f t="shared" si="316"/>
        <v>2656.4426260000037</v>
      </c>
      <c r="J2537" s="351">
        <f t="shared" si="317"/>
        <v>164.69944281200023</v>
      </c>
      <c r="K2537" s="635">
        <f>SUM('Employee Salary Payroll Tax '!I2539:K2539)</f>
        <v>22679.99</v>
      </c>
      <c r="L2537" s="635">
        <f>'Employee Salary Payroll Tax '!H2539</f>
        <v>0</v>
      </c>
      <c r="M2537" s="293">
        <f t="shared" si="320"/>
        <v>66462.37999999999</v>
      </c>
      <c r="N2537" s="359">
        <f t="shared" si="318"/>
        <v>41.903549523529989</v>
      </c>
      <c r="O2537" s="331"/>
      <c r="P2537" s="61"/>
      <c r="Q2537" s="294"/>
      <c r="R2537" s="292"/>
      <c r="S2537" s="291"/>
    </row>
    <row r="2538" spans="1:19" ht="14.4">
      <c r="A2538" s="36">
        <f t="shared" si="313"/>
        <v>1215</v>
      </c>
      <c r="B2538" s="526"/>
      <c r="C2538" s="36" t="str">
        <f>VLOOKUP('Employee Salary Payroll Tax '!B2540,'Employee Salary Payroll Tax '!$D$1:$E$7,2,FALSE)</f>
        <v>IBEW</v>
      </c>
      <c r="D2538" s="61">
        <f t="shared" si="314"/>
        <v>6.875E-3</v>
      </c>
      <c r="E2538" s="351">
        <f>'Employee Salary Payroll Tax '!N2540</f>
        <v>115523.57</v>
      </c>
      <c r="F2538" s="351">
        <f t="shared" si="315"/>
        <v>116317.79454375</v>
      </c>
      <c r="G2538" s="352"/>
      <c r="H2538" s="351">
        <f t="shared" si="319"/>
        <v>11676.429999999993</v>
      </c>
      <c r="I2538" s="351">
        <f t="shared" si="316"/>
        <v>794.22454374999506</v>
      </c>
      <c r="J2538" s="351">
        <f t="shared" si="317"/>
        <v>49.241921712499696</v>
      </c>
      <c r="K2538" s="635">
        <f>SUM('Employee Salary Payroll Tax '!I2540:K2540)</f>
        <v>36026.83</v>
      </c>
      <c r="L2538" s="635">
        <f>'Employee Salary Payroll Tax '!H2540</f>
        <v>0</v>
      </c>
      <c r="M2538" s="293">
        <f t="shared" si="320"/>
        <v>79496.740000000005</v>
      </c>
      <c r="N2538" s="359">
        <f t="shared" si="318"/>
        <v>15.356436287366977</v>
      </c>
      <c r="O2538" s="331"/>
      <c r="P2538" s="61"/>
      <c r="Q2538" s="294"/>
      <c r="R2538" s="292"/>
      <c r="S2538" s="291"/>
    </row>
    <row r="2539" spans="1:19" ht="14.4">
      <c r="A2539" s="36">
        <f t="shared" si="313"/>
        <v>1216</v>
      </c>
      <c r="B2539" s="526"/>
      <c r="C2539" s="36" t="str">
        <f>VLOOKUP('Employee Salary Payroll Tax '!B2541,'Employee Salary Payroll Tax '!$D$1:$E$7,2,FALSE)</f>
        <v>UA</v>
      </c>
      <c r="D2539" s="61">
        <f t="shared" si="314"/>
        <v>0.03</v>
      </c>
      <c r="E2539" s="351">
        <f>'Employee Salary Payroll Tax '!N2541</f>
        <v>63583.74</v>
      </c>
      <c r="F2539" s="351">
        <f t="shared" si="315"/>
        <v>65491.252200000003</v>
      </c>
      <c r="G2539" s="352"/>
      <c r="H2539" s="351">
        <f t="shared" si="319"/>
        <v>63616.26</v>
      </c>
      <c r="I2539" s="351">
        <f t="shared" si="316"/>
        <v>1907.5122000000047</v>
      </c>
      <c r="J2539" s="351">
        <f t="shared" si="317"/>
        <v>118.26575640000028</v>
      </c>
      <c r="K2539" s="635">
        <f>SUM('Employee Salary Payroll Tax '!I2541:K2541)</f>
        <v>19415.25</v>
      </c>
      <c r="L2539" s="635">
        <f>'Employee Salary Payroll Tax '!H2541</f>
        <v>0</v>
      </c>
      <c r="M2539" s="293">
        <f t="shared" si="320"/>
        <v>44168.49</v>
      </c>
      <c r="N2539" s="359">
        <f t="shared" si="318"/>
        <v>36.112364999432138</v>
      </c>
      <c r="O2539" s="331"/>
      <c r="P2539" s="61"/>
      <c r="Q2539" s="294"/>
      <c r="R2539" s="292"/>
      <c r="S2539" s="291"/>
    </row>
    <row r="2540" spans="1:19" ht="14.4">
      <c r="A2540" s="36">
        <f t="shared" si="313"/>
        <v>1217</v>
      </c>
      <c r="B2540" s="526"/>
      <c r="C2540" s="36" t="str">
        <f>VLOOKUP('Employee Salary Payroll Tax '!B2542,'Employee Salary Payroll Tax '!$D$1:$E$7,2,FALSE)</f>
        <v>IBEW</v>
      </c>
      <c r="D2540" s="61">
        <f t="shared" si="314"/>
        <v>6.875E-3</v>
      </c>
      <c r="E2540" s="351">
        <f>'Employee Salary Payroll Tax '!N2542</f>
        <v>182959.55</v>
      </c>
      <c r="F2540" s="351">
        <f t="shared" si="315"/>
        <v>184217.39690624998</v>
      </c>
      <c r="G2540" s="352"/>
      <c r="H2540" s="351">
        <f t="shared" si="319"/>
        <v>0</v>
      </c>
      <c r="I2540" s="351">
        <f t="shared" si="316"/>
        <v>1257.8469062499935</v>
      </c>
      <c r="J2540" s="351">
        <f t="shared" si="317"/>
        <v>0</v>
      </c>
      <c r="K2540" s="635">
        <f>SUM('Employee Salary Payroll Tax '!I2542:K2542)</f>
        <v>147559.94</v>
      </c>
      <c r="L2540" s="635">
        <f>'Employee Salary Payroll Tax '!H2542</f>
        <v>0</v>
      </c>
      <c r="M2540" s="293">
        <f t="shared" si="320"/>
        <v>35399.609999999986</v>
      </c>
      <c r="N2540" s="359">
        <f t="shared" si="318"/>
        <v>0</v>
      </c>
      <c r="O2540" s="331"/>
      <c r="P2540" s="61"/>
      <c r="Q2540" s="294"/>
      <c r="R2540" s="292"/>
      <c r="S2540" s="291"/>
    </row>
    <row r="2541" spans="1:19" ht="14.4">
      <c r="A2541" s="36">
        <f t="shared" ref="A2541:A2604" si="321">+A2540+1</f>
        <v>1218</v>
      </c>
      <c r="B2541" s="526"/>
      <c r="C2541" s="36" t="str">
        <f>VLOOKUP('Employee Salary Payroll Tax '!B2543,'Employee Salary Payroll Tax '!$D$1:$E$7,2,FALSE)</f>
        <v>NonUnion</v>
      </c>
      <c r="D2541" s="61">
        <f t="shared" si="314"/>
        <v>2.98E-2</v>
      </c>
      <c r="E2541" s="351">
        <f>'Employee Salary Payroll Tax '!N2543</f>
        <v>65660.62</v>
      </c>
      <c r="F2541" s="351">
        <f t="shared" si="315"/>
        <v>67617.306475999998</v>
      </c>
      <c r="G2541" s="352"/>
      <c r="H2541" s="351">
        <f t="shared" si="319"/>
        <v>61539.380000000005</v>
      </c>
      <c r="I2541" s="351">
        <f t="shared" si="316"/>
        <v>1956.6864760000026</v>
      </c>
      <c r="J2541" s="351">
        <f t="shared" si="317"/>
        <v>121.31456151200015</v>
      </c>
      <c r="K2541" s="635">
        <f>SUM('Employee Salary Payroll Tax '!I2543:K2543)</f>
        <v>10281.129999999999</v>
      </c>
      <c r="L2541" s="635">
        <f>'Employee Salary Payroll Tax '!H2543</f>
        <v>0</v>
      </c>
      <c r="M2541" s="293">
        <f t="shared" si="320"/>
        <v>55379.49</v>
      </c>
      <c r="N2541" s="359">
        <f t="shared" si="318"/>
        <v>18.99541578771073</v>
      </c>
      <c r="O2541" s="331"/>
      <c r="P2541" s="61"/>
      <c r="Q2541" s="294"/>
      <c r="R2541" s="292"/>
      <c r="S2541" s="291"/>
    </row>
    <row r="2542" spans="1:19" ht="14.4">
      <c r="A2542" s="36">
        <f t="shared" si="321"/>
        <v>1219</v>
      </c>
      <c r="B2542" s="526"/>
      <c r="C2542" s="36" t="str">
        <f>VLOOKUP('Employee Salary Payroll Tax '!B2544,'Employee Salary Payroll Tax '!$D$1:$E$7,2,FALSE)</f>
        <v>NonUnion</v>
      </c>
      <c r="D2542" s="61">
        <f t="shared" si="314"/>
        <v>2.98E-2</v>
      </c>
      <c r="E2542" s="351">
        <f>'Employee Salary Payroll Tax '!N2544</f>
        <v>95855.95</v>
      </c>
      <c r="F2542" s="351">
        <f t="shared" si="315"/>
        <v>98712.457309999998</v>
      </c>
      <c r="G2542" s="352"/>
      <c r="H2542" s="351">
        <f t="shared" si="319"/>
        <v>31344.050000000003</v>
      </c>
      <c r="I2542" s="351">
        <f t="shared" si="316"/>
        <v>2856.5073100000009</v>
      </c>
      <c r="J2542" s="351">
        <f t="shared" si="317"/>
        <v>177.10345322000006</v>
      </c>
      <c r="K2542" s="635">
        <f>SUM('Employee Salary Payroll Tax '!I2544:K2544)</f>
        <v>80737.67</v>
      </c>
      <c r="L2542" s="635">
        <f>'Employee Salary Payroll Tax '!H2544</f>
        <v>0</v>
      </c>
      <c r="M2542" s="293">
        <f t="shared" si="320"/>
        <v>15118.279999999999</v>
      </c>
      <c r="N2542" s="359">
        <f t="shared" si="318"/>
        <v>149.17091909044387</v>
      </c>
      <c r="O2542" s="331"/>
      <c r="P2542" s="61"/>
      <c r="Q2542" s="294"/>
      <c r="R2542" s="292"/>
      <c r="S2542" s="291"/>
    </row>
    <row r="2543" spans="1:19" ht="14.4">
      <c r="A2543" s="36">
        <f t="shared" si="321"/>
        <v>1220</v>
      </c>
      <c r="B2543" s="526"/>
      <c r="C2543" s="36" t="str">
        <f>VLOOKUP('Employee Salary Payroll Tax '!B2545,'Employee Salary Payroll Tax '!$D$1:$E$7,2,FALSE)</f>
        <v>IBEW</v>
      </c>
      <c r="D2543" s="61">
        <f t="shared" si="314"/>
        <v>6.875E-3</v>
      </c>
      <c r="E2543" s="351">
        <f>'Employee Salary Payroll Tax '!N2545</f>
        <v>56746.09</v>
      </c>
      <c r="F2543" s="351">
        <f t="shared" si="315"/>
        <v>57136.219368749997</v>
      </c>
      <c r="G2543" s="352"/>
      <c r="H2543" s="351">
        <f t="shared" si="319"/>
        <v>70453.91</v>
      </c>
      <c r="I2543" s="351">
        <f t="shared" si="316"/>
        <v>390.12936875000014</v>
      </c>
      <c r="J2543" s="351">
        <f t="shared" si="317"/>
        <v>24.188020862500007</v>
      </c>
      <c r="K2543" s="635">
        <f>SUM('Employee Salary Payroll Tax '!I2545:K2545)</f>
        <v>15185.380000000001</v>
      </c>
      <c r="L2543" s="635">
        <f>'Employee Salary Payroll Tax '!H2545</f>
        <v>0</v>
      </c>
      <c r="M2543" s="293">
        <f t="shared" si="320"/>
        <v>41560.709999999992</v>
      </c>
      <c r="N2543" s="359">
        <f t="shared" si="318"/>
        <v>6.4727682248859377</v>
      </c>
      <c r="O2543" s="331"/>
      <c r="P2543" s="61"/>
      <c r="Q2543" s="294"/>
      <c r="R2543" s="292"/>
      <c r="S2543" s="291"/>
    </row>
    <row r="2544" spans="1:19" ht="14.4">
      <c r="A2544" s="36">
        <f t="shared" si="321"/>
        <v>1221</v>
      </c>
      <c r="B2544" s="526"/>
      <c r="C2544" s="36" t="str">
        <f>VLOOKUP('Employee Salary Payroll Tax '!B2546,'Employee Salary Payroll Tax '!$D$1:$E$7,2,FALSE)</f>
        <v>IBEW</v>
      </c>
      <c r="D2544" s="61">
        <f t="shared" si="314"/>
        <v>6.875E-3</v>
      </c>
      <c r="E2544" s="351">
        <f>'Employee Salary Payroll Tax '!N2546</f>
        <v>174804.77</v>
      </c>
      <c r="F2544" s="351">
        <f t="shared" si="315"/>
        <v>176006.55279374999</v>
      </c>
      <c r="G2544" s="352"/>
      <c r="H2544" s="351">
        <f t="shared" si="319"/>
        <v>0</v>
      </c>
      <c r="I2544" s="351">
        <f t="shared" si="316"/>
        <v>1201.7827937499969</v>
      </c>
      <c r="J2544" s="351">
        <f t="shared" si="317"/>
        <v>0</v>
      </c>
      <c r="K2544" s="635">
        <f>SUM('Employee Salary Payroll Tax '!I2546:K2546)</f>
        <v>154690.54</v>
      </c>
      <c r="L2544" s="635">
        <f>'Employee Salary Payroll Tax '!H2546</f>
        <v>0</v>
      </c>
      <c r="M2544" s="293">
        <f t="shared" si="320"/>
        <v>20114.229999999981</v>
      </c>
      <c r="N2544" s="359">
        <f t="shared" si="318"/>
        <v>0</v>
      </c>
      <c r="O2544" s="331"/>
      <c r="P2544" s="61"/>
      <c r="Q2544" s="294"/>
      <c r="R2544" s="292"/>
      <c r="S2544" s="291"/>
    </row>
    <row r="2545" spans="1:19" ht="14.4">
      <c r="A2545" s="36">
        <f t="shared" si="321"/>
        <v>1222</v>
      </c>
      <c r="B2545" s="526"/>
      <c r="C2545" s="36" t="str">
        <f>VLOOKUP('Employee Salary Payroll Tax '!B2547,'Employee Salary Payroll Tax '!$D$1:$E$7,2,FALSE)</f>
        <v>NonUnion</v>
      </c>
      <c r="D2545" s="61">
        <f t="shared" si="314"/>
        <v>2.98E-2</v>
      </c>
      <c r="E2545" s="351">
        <f>'Employee Salary Payroll Tax '!N2547</f>
        <v>92478.96</v>
      </c>
      <c r="F2545" s="351">
        <f t="shared" si="315"/>
        <v>95234.833008000016</v>
      </c>
      <c r="G2545" s="352"/>
      <c r="H2545" s="351">
        <f t="shared" si="319"/>
        <v>34721.039999999994</v>
      </c>
      <c r="I2545" s="351">
        <f t="shared" si="316"/>
        <v>2755.8730080000096</v>
      </c>
      <c r="J2545" s="351">
        <f t="shared" si="317"/>
        <v>170.86412649600058</v>
      </c>
      <c r="K2545" s="635">
        <f>SUM('Employee Salary Payroll Tax '!I2547:K2547)</f>
        <v>28146.97</v>
      </c>
      <c r="L2545" s="635">
        <f>'Employee Salary Payroll Tax '!H2547</f>
        <v>0</v>
      </c>
      <c r="M2545" s="293">
        <f t="shared" si="320"/>
        <v>64331.990000000005</v>
      </c>
      <c r="N2545" s="359">
        <f t="shared" si="318"/>
        <v>52.004341771437836</v>
      </c>
      <c r="O2545" s="331"/>
      <c r="P2545" s="61"/>
      <c r="Q2545" s="294"/>
      <c r="R2545" s="292"/>
      <c r="S2545" s="291"/>
    </row>
    <row r="2546" spans="1:19" ht="14.4">
      <c r="A2546" s="36">
        <f t="shared" si="321"/>
        <v>1223</v>
      </c>
      <c r="B2546" s="526"/>
      <c r="C2546" s="36" t="str">
        <f>VLOOKUP('Employee Salary Payroll Tax '!B2548,'Employee Salary Payroll Tax '!$D$1:$E$7,2,FALSE)</f>
        <v>NonUnion</v>
      </c>
      <c r="D2546" s="61">
        <f t="shared" si="314"/>
        <v>2.98E-2</v>
      </c>
      <c r="E2546" s="351">
        <f>'Employee Salary Payroll Tax '!N2548</f>
        <v>72712.66</v>
      </c>
      <c r="F2546" s="351">
        <f t="shared" si="315"/>
        <v>74879.497268000006</v>
      </c>
      <c r="G2546" s="352"/>
      <c r="H2546" s="351">
        <f t="shared" si="319"/>
        <v>54487.34</v>
      </c>
      <c r="I2546" s="351">
        <f t="shared" si="316"/>
        <v>2166.837268000003</v>
      </c>
      <c r="J2546" s="351">
        <f t="shared" si="317"/>
        <v>134.34391061600019</v>
      </c>
      <c r="K2546" s="635">
        <f>SUM('Employee Salary Payroll Tax '!I2548:K2548)</f>
        <v>2272.21</v>
      </c>
      <c r="L2546" s="635">
        <f>'Employee Salary Payroll Tax '!H2548</f>
        <v>0</v>
      </c>
      <c r="M2546" s="293">
        <f t="shared" si="320"/>
        <v>70440.45</v>
      </c>
      <c r="N2546" s="359">
        <f t="shared" si="318"/>
        <v>4.1981351959422701</v>
      </c>
      <c r="O2546" s="331"/>
      <c r="P2546" s="61"/>
      <c r="Q2546" s="294"/>
      <c r="R2546" s="292"/>
      <c r="S2546" s="291"/>
    </row>
    <row r="2547" spans="1:19" ht="14.4">
      <c r="A2547" s="36">
        <f t="shared" si="321"/>
        <v>1224</v>
      </c>
      <c r="B2547" s="526"/>
      <c r="C2547" s="36" t="str">
        <f>VLOOKUP('Employee Salary Payroll Tax '!B2549,'Employee Salary Payroll Tax '!$D$1:$E$7,2,FALSE)</f>
        <v>IBEW</v>
      </c>
      <c r="D2547" s="61">
        <f t="shared" si="314"/>
        <v>6.875E-3</v>
      </c>
      <c r="E2547" s="351">
        <f>'Employee Salary Payroll Tax '!N2549</f>
        <v>117134.74</v>
      </c>
      <c r="F2547" s="351">
        <f t="shared" si="315"/>
        <v>117940.04133750001</v>
      </c>
      <c r="G2547" s="352"/>
      <c r="H2547" s="351">
        <f t="shared" si="319"/>
        <v>10065.259999999995</v>
      </c>
      <c r="I2547" s="351">
        <f t="shared" si="316"/>
        <v>805.30133750000095</v>
      </c>
      <c r="J2547" s="351">
        <f t="shared" si="317"/>
        <v>49.928682925000061</v>
      </c>
      <c r="K2547" s="635">
        <f>SUM('Employee Salary Payroll Tax '!I2549:K2549)</f>
        <v>96768.62</v>
      </c>
      <c r="L2547" s="635">
        <f>'Employee Salary Payroll Tax '!H2549</f>
        <v>0</v>
      </c>
      <c r="M2547" s="293">
        <f t="shared" si="320"/>
        <v>20366.12000000001</v>
      </c>
      <c r="N2547" s="359">
        <f t="shared" si="318"/>
        <v>41.247624274647912</v>
      </c>
      <c r="O2547" s="331"/>
      <c r="P2547" s="61"/>
      <c r="Q2547" s="294"/>
      <c r="R2547" s="292"/>
      <c r="S2547" s="291"/>
    </row>
    <row r="2548" spans="1:19" ht="14.4">
      <c r="A2548" s="36">
        <f t="shared" si="321"/>
        <v>1225</v>
      </c>
      <c r="B2548" s="526"/>
      <c r="C2548" s="36" t="str">
        <f>VLOOKUP('Employee Salary Payroll Tax '!B2550,'Employee Salary Payroll Tax '!$D$1:$E$7,2,FALSE)</f>
        <v>NonUnion</v>
      </c>
      <c r="D2548" s="61">
        <f t="shared" si="314"/>
        <v>2.98E-2</v>
      </c>
      <c r="E2548" s="351">
        <f>'Employee Salary Payroll Tax '!N2550</f>
        <v>38957.699999999997</v>
      </c>
      <c r="F2548" s="351">
        <f t="shared" si="315"/>
        <v>40118.639459999999</v>
      </c>
      <c r="G2548" s="352"/>
      <c r="H2548" s="351">
        <f t="shared" si="319"/>
        <v>88242.3</v>
      </c>
      <c r="I2548" s="351">
        <f t="shared" si="316"/>
        <v>1160.9394600000014</v>
      </c>
      <c r="J2548" s="351">
        <f t="shared" si="317"/>
        <v>71.978246520000084</v>
      </c>
      <c r="K2548" s="635">
        <f>SUM('Employee Salary Payroll Tax '!I2550:K2550)</f>
        <v>18921.519999999997</v>
      </c>
      <c r="L2548" s="635">
        <f>'Employee Salary Payroll Tax '!H2550</f>
        <v>0</v>
      </c>
      <c r="M2548" s="293">
        <f t="shared" si="320"/>
        <v>20036.18</v>
      </c>
      <c r="N2548" s="359">
        <f t="shared" si="318"/>
        <v>34.959400351102673</v>
      </c>
      <c r="O2548" s="331"/>
      <c r="P2548" s="61"/>
      <c r="Q2548" s="294"/>
      <c r="R2548" s="292"/>
      <c r="S2548" s="291"/>
    </row>
    <row r="2549" spans="1:19" ht="14.4">
      <c r="A2549" s="36">
        <f t="shared" si="321"/>
        <v>1226</v>
      </c>
      <c r="B2549" s="526"/>
      <c r="C2549" s="36" t="str">
        <f>VLOOKUP('Employee Salary Payroll Tax '!B2551,'Employee Salary Payroll Tax '!$D$1:$E$7,2,FALSE)</f>
        <v>NonUnion</v>
      </c>
      <c r="D2549" s="61">
        <f t="shared" si="314"/>
        <v>2.98E-2</v>
      </c>
      <c r="E2549" s="351">
        <f>'Employee Salary Payroll Tax '!N2551</f>
        <v>112842.55</v>
      </c>
      <c r="F2549" s="351">
        <f t="shared" si="315"/>
        <v>116205.25799000001</v>
      </c>
      <c r="G2549" s="352"/>
      <c r="H2549" s="351">
        <f t="shared" si="319"/>
        <v>14357.449999999997</v>
      </c>
      <c r="I2549" s="351">
        <f t="shared" si="316"/>
        <v>3362.7079900000099</v>
      </c>
      <c r="J2549" s="351">
        <f t="shared" si="317"/>
        <v>208.48789538000062</v>
      </c>
      <c r="K2549" s="635">
        <f>SUM('Employee Salary Payroll Tax '!I2551:K2551)</f>
        <v>7310.66</v>
      </c>
      <c r="L2549" s="635">
        <f>'Employee Salary Payroll Tax '!H2551</f>
        <v>981</v>
      </c>
      <c r="M2549" s="293">
        <f t="shared" si="320"/>
        <v>104550.89</v>
      </c>
      <c r="N2549" s="359">
        <f t="shared" si="318"/>
        <v>13.507175415880342</v>
      </c>
      <c r="O2549" s="331"/>
      <c r="P2549" s="61"/>
      <c r="Q2549" s="294"/>
      <c r="R2549" s="292"/>
      <c r="S2549" s="291"/>
    </row>
    <row r="2550" spans="1:19" ht="14.4">
      <c r="A2550" s="36">
        <f t="shared" si="321"/>
        <v>1227</v>
      </c>
      <c r="B2550" s="526"/>
      <c r="C2550" s="36" t="str">
        <f>VLOOKUP('Employee Salary Payroll Tax '!B2552,'Employee Salary Payroll Tax '!$D$1:$E$7,2,FALSE)</f>
        <v>NonUnion</v>
      </c>
      <c r="D2550" s="61">
        <f t="shared" si="314"/>
        <v>2.98E-2</v>
      </c>
      <c r="E2550" s="351">
        <f>'Employee Salary Payroll Tax '!N2552</f>
        <v>72997.05</v>
      </c>
      <c r="F2550" s="351">
        <f t="shared" si="315"/>
        <v>75172.36209000001</v>
      </c>
      <c r="G2550" s="352"/>
      <c r="H2550" s="351">
        <f t="shared" si="319"/>
        <v>54202.95</v>
      </c>
      <c r="I2550" s="351">
        <f t="shared" si="316"/>
        <v>2175.3120900000067</v>
      </c>
      <c r="J2550" s="351">
        <f t="shared" si="317"/>
        <v>134.8693495800004</v>
      </c>
      <c r="K2550" s="635">
        <f>SUM('Employee Salary Payroll Tax '!I2552:K2552)</f>
        <v>70077.16</v>
      </c>
      <c r="L2550" s="635">
        <f>'Employee Salary Payroll Tax '!H2552</f>
        <v>0</v>
      </c>
      <c r="M2550" s="293">
        <f t="shared" si="320"/>
        <v>2919.8899999999994</v>
      </c>
      <c r="N2550" s="359">
        <f t="shared" si="318"/>
        <v>129.47456081422672</v>
      </c>
      <c r="O2550" s="331"/>
      <c r="P2550" s="61"/>
      <c r="Q2550" s="294"/>
      <c r="R2550" s="292"/>
      <c r="S2550" s="291"/>
    </row>
    <row r="2551" spans="1:19" ht="14.4">
      <c r="A2551" s="36">
        <f t="shared" si="321"/>
        <v>1228</v>
      </c>
      <c r="B2551" s="526"/>
      <c r="C2551" s="36" t="str">
        <f>VLOOKUP('Employee Salary Payroll Tax '!B2553,'Employee Salary Payroll Tax '!$D$1:$E$7,2,FALSE)</f>
        <v>UA</v>
      </c>
      <c r="D2551" s="61">
        <f t="shared" si="314"/>
        <v>0.03</v>
      </c>
      <c r="E2551" s="351">
        <f>'Employee Salary Payroll Tax '!N2553</f>
        <v>72566.89</v>
      </c>
      <c r="F2551" s="351">
        <f t="shared" si="315"/>
        <v>74743.896699999998</v>
      </c>
      <c r="G2551" s="352"/>
      <c r="H2551" s="351">
        <f t="shared" si="319"/>
        <v>54633.11</v>
      </c>
      <c r="I2551" s="351">
        <f t="shared" si="316"/>
        <v>2177.0066999999981</v>
      </c>
      <c r="J2551" s="351">
        <f t="shared" si="317"/>
        <v>134.97441539999988</v>
      </c>
      <c r="K2551" s="635">
        <f>SUM('Employee Salary Payroll Tax '!I2553:K2553)</f>
        <v>50021.8</v>
      </c>
      <c r="L2551" s="635">
        <f>'Employee Salary Payroll Tax '!H2553</f>
        <v>0</v>
      </c>
      <c r="M2551" s="293">
        <f t="shared" si="320"/>
        <v>22545.089999999997</v>
      </c>
      <c r="N2551" s="359">
        <f t="shared" si="318"/>
        <v>93.040547998717798</v>
      </c>
      <c r="O2551" s="331"/>
      <c r="P2551" s="61"/>
      <c r="Q2551" s="294"/>
      <c r="R2551" s="292"/>
      <c r="S2551" s="291"/>
    </row>
    <row r="2552" spans="1:19" ht="14.4">
      <c r="A2552" s="36">
        <f t="shared" si="321"/>
        <v>1229</v>
      </c>
      <c r="B2552" s="526"/>
      <c r="C2552" s="36" t="str">
        <f>VLOOKUP('Employee Salary Payroll Tax '!B2554,'Employee Salary Payroll Tax '!$D$1:$E$7,2,FALSE)</f>
        <v>IBEW</v>
      </c>
      <c r="D2552" s="61">
        <f t="shared" si="314"/>
        <v>6.875E-3</v>
      </c>
      <c r="E2552" s="351">
        <f>'Employee Salary Payroll Tax '!N2554</f>
        <v>185786.23999999999</v>
      </c>
      <c r="F2552" s="351">
        <f t="shared" si="315"/>
        <v>187063.52039999998</v>
      </c>
      <c r="G2552" s="352"/>
      <c r="H2552" s="351">
        <f t="shared" si="319"/>
        <v>0</v>
      </c>
      <c r="I2552" s="351">
        <f t="shared" si="316"/>
        <v>1277.2803999999887</v>
      </c>
      <c r="J2552" s="351">
        <f t="shared" si="317"/>
        <v>0</v>
      </c>
      <c r="K2552" s="635">
        <f>SUM('Employee Salary Payroll Tax '!I2554:K2554)</f>
        <v>171309.7</v>
      </c>
      <c r="L2552" s="635">
        <f>'Employee Salary Payroll Tax '!H2554</f>
        <v>0</v>
      </c>
      <c r="M2552" s="293">
        <f t="shared" si="320"/>
        <v>14476.539999999979</v>
      </c>
      <c r="N2552" s="359">
        <f t="shared" si="318"/>
        <v>0</v>
      </c>
      <c r="O2552" s="331"/>
      <c r="P2552" s="61"/>
      <c r="Q2552" s="294"/>
      <c r="R2552" s="292"/>
      <c r="S2552" s="291"/>
    </row>
    <row r="2553" spans="1:19" ht="14.4">
      <c r="A2553" s="36">
        <f t="shared" si="321"/>
        <v>1230</v>
      </c>
      <c r="B2553" s="526"/>
      <c r="C2553" s="36" t="str">
        <f>VLOOKUP('Employee Salary Payroll Tax '!B2555,'Employee Salary Payroll Tax '!$D$1:$E$7,2,FALSE)</f>
        <v>NonUnion</v>
      </c>
      <c r="D2553" s="61">
        <f t="shared" si="314"/>
        <v>2.98E-2</v>
      </c>
      <c r="E2553" s="351">
        <f>'Employee Salary Payroll Tax '!N2555</f>
        <v>64137.89</v>
      </c>
      <c r="F2553" s="351">
        <f t="shared" si="315"/>
        <v>66049.199122000005</v>
      </c>
      <c r="G2553" s="352"/>
      <c r="H2553" s="351">
        <f t="shared" si="319"/>
        <v>63062.11</v>
      </c>
      <c r="I2553" s="351">
        <f t="shared" si="316"/>
        <v>1911.309122000006</v>
      </c>
      <c r="J2553" s="351">
        <f t="shared" si="317"/>
        <v>118.50116556400037</v>
      </c>
      <c r="K2553" s="635">
        <f>SUM('Employee Salary Payroll Tax '!I2555:K2555)</f>
        <v>2632.24</v>
      </c>
      <c r="L2553" s="635">
        <f>'Employee Salary Payroll Tax '!H2555</f>
        <v>0</v>
      </c>
      <c r="M2553" s="293">
        <f t="shared" si="320"/>
        <v>61505.65</v>
      </c>
      <c r="N2553" s="359">
        <f t="shared" si="318"/>
        <v>4.8633266239241886</v>
      </c>
      <c r="O2553" s="331"/>
      <c r="P2553" s="61"/>
      <c r="Q2553" s="294"/>
      <c r="R2553" s="292"/>
      <c r="S2553" s="291"/>
    </row>
    <row r="2554" spans="1:19" ht="14.4">
      <c r="A2554" s="36">
        <f t="shared" si="321"/>
        <v>1231</v>
      </c>
      <c r="B2554" s="526"/>
      <c r="C2554" s="36" t="str">
        <f>VLOOKUP('Employee Salary Payroll Tax '!B2556,'Employee Salary Payroll Tax '!$D$1:$E$7,2,FALSE)</f>
        <v>NonUnion</v>
      </c>
      <c r="D2554" s="61">
        <f t="shared" si="314"/>
        <v>2.98E-2</v>
      </c>
      <c r="E2554" s="351">
        <f>'Employee Salary Payroll Tax '!N2556</f>
        <v>72870.5</v>
      </c>
      <c r="F2554" s="351">
        <f t="shared" si="315"/>
        <v>75042.040900000007</v>
      </c>
      <c r="G2554" s="352"/>
      <c r="H2554" s="351">
        <f t="shared" si="319"/>
        <v>54329.5</v>
      </c>
      <c r="I2554" s="351">
        <f t="shared" si="316"/>
        <v>2171.5409000000072</v>
      </c>
      <c r="J2554" s="351">
        <f t="shared" si="317"/>
        <v>134.63553580000044</v>
      </c>
      <c r="K2554" s="635">
        <f>SUM('Employee Salary Payroll Tax '!I2556:K2556)</f>
        <v>-425.36</v>
      </c>
      <c r="L2554" s="635">
        <f>'Employee Salary Payroll Tax '!H2556</f>
        <v>-14.85</v>
      </c>
      <c r="M2554" s="293">
        <f t="shared" si="320"/>
        <v>73310.710000000006</v>
      </c>
      <c r="N2554" s="359">
        <f t="shared" si="318"/>
        <v>-0.7858951359892179</v>
      </c>
      <c r="O2554" s="331"/>
      <c r="P2554" s="61"/>
      <c r="Q2554" s="294"/>
      <c r="R2554" s="292"/>
      <c r="S2554" s="291"/>
    </row>
    <row r="2555" spans="1:19" ht="14.4">
      <c r="A2555" s="36">
        <f t="shared" si="321"/>
        <v>1232</v>
      </c>
      <c r="B2555" s="526"/>
      <c r="C2555" s="36" t="str">
        <f>VLOOKUP('Employee Salary Payroll Tax '!B2557,'Employee Salary Payroll Tax '!$D$1:$E$7,2,FALSE)</f>
        <v>IBEW</v>
      </c>
      <c r="D2555" s="61">
        <f t="shared" si="314"/>
        <v>6.875E-3</v>
      </c>
      <c r="E2555" s="351">
        <f>'Employee Salary Payroll Tax '!N2557</f>
        <v>54430.96</v>
      </c>
      <c r="F2555" s="351">
        <f t="shared" si="315"/>
        <v>54805.172849999995</v>
      </c>
      <c r="G2555" s="352"/>
      <c r="H2555" s="351">
        <f t="shared" si="319"/>
        <v>72769.040000000008</v>
      </c>
      <c r="I2555" s="351">
        <f t="shared" si="316"/>
        <v>374.21284999999625</v>
      </c>
      <c r="J2555" s="351">
        <f t="shared" si="317"/>
        <v>23.201196699999766</v>
      </c>
      <c r="K2555" s="635">
        <f>SUM('Employee Salary Payroll Tax '!I2557:K2557)</f>
        <v>54467.45</v>
      </c>
      <c r="L2555" s="635">
        <f>'Employee Salary Payroll Tax '!H2557</f>
        <v>0.22</v>
      </c>
      <c r="M2555" s="293">
        <f t="shared" si="320"/>
        <v>-36.709999999997962</v>
      </c>
      <c r="N2555" s="359">
        <f t="shared" si="318"/>
        <v>23.21675056207323</v>
      </c>
      <c r="O2555" s="331"/>
      <c r="P2555" s="61"/>
      <c r="Q2555" s="294"/>
      <c r="R2555" s="292"/>
      <c r="S2555" s="291"/>
    </row>
    <row r="2556" spans="1:19" ht="14.4">
      <c r="A2556" s="36">
        <f t="shared" si="321"/>
        <v>1233</v>
      </c>
      <c r="B2556" s="526"/>
      <c r="C2556" s="36" t="str">
        <f>VLOOKUP('Employee Salary Payroll Tax '!B2558,'Employee Salary Payroll Tax '!$D$1:$E$7,2,FALSE)</f>
        <v>IBEW</v>
      </c>
      <c r="D2556" s="61">
        <f t="shared" si="314"/>
        <v>6.875E-3</v>
      </c>
      <c r="E2556" s="351">
        <f>'Employee Salary Payroll Tax '!N2558</f>
        <v>2734.77</v>
      </c>
      <c r="F2556" s="351">
        <f t="shared" si="315"/>
        <v>2753.5715437499998</v>
      </c>
      <c r="G2556" s="352"/>
      <c r="H2556" s="351">
        <f t="shared" si="319"/>
        <v>124465.23</v>
      </c>
      <c r="I2556" s="351">
        <f t="shared" si="316"/>
        <v>18.801543749999837</v>
      </c>
      <c r="J2556" s="351">
        <f t="shared" si="317"/>
        <v>1.1656957124999898</v>
      </c>
      <c r="K2556" s="635">
        <f>SUM('Employee Salary Payroll Tax '!I2558:K2558)</f>
        <v>2732.77</v>
      </c>
      <c r="L2556" s="635">
        <f>'Employee Salary Payroll Tax '!H2558</f>
        <v>0</v>
      </c>
      <c r="M2556" s="293">
        <f t="shared" si="320"/>
        <v>2</v>
      </c>
      <c r="N2556" s="359">
        <f t="shared" si="318"/>
        <v>1.1648432120740517</v>
      </c>
      <c r="O2556" s="331"/>
      <c r="P2556" s="61"/>
      <c r="Q2556" s="294"/>
      <c r="R2556" s="292"/>
      <c r="S2556" s="291"/>
    </row>
    <row r="2557" spans="1:19" ht="14.4">
      <c r="A2557" s="36">
        <f t="shared" si="321"/>
        <v>1234</v>
      </c>
      <c r="B2557" s="526"/>
      <c r="C2557" s="36" t="str">
        <f>VLOOKUP('Employee Salary Payroll Tax '!B2559,'Employee Salary Payroll Tax '!$D$1:$E$7,2,FALSE)</f>
        <v>Not Assigned</v>
      </c>
      <c r="D2557" s="61">
        <f t="shared" si="314"/>
        <v>0</v>
      </c>
      <c r="E2557" s="351">
        <f>'Employee Salary Payroll Tax '!N2559</f>
        <v>0.01</v>
      </c>
      <c r="F2557" s="351">
        <f t="shared" si="315"/>
        <v>0.01</v>
      </c>
      <c r="G2557" s="352"/>
      <c r="H2557" s="351">
        <f t="shared" si="319"/>
        <v>127199.99</v>
      </c>
      <c r="I2557" s="351">
        <f t="shared" si="316"/>
        <v>0</v>
      </c>
      <c r="J2557" s="351">
        <f t="shared" si="317"/>
        <v>0</v>
      </c>
      <c r="K2557" s="635">
        <f>SUM('Employee Salary Payroll Tax '!I2559:K2559)</f>
        <v>4.3800000000000008</v>
      </c>
      <c r="L2557" s="635">
        <f>'Employee Salary Payroll Tax '!H2559</f>
        <v>0</v>
      </c>
      <c r="M2557" s="293">
        <f t="shared" si="320"/>
        <v>-4.370000000000001</v>
      </c>
      <c r="N2557" s="359">
        <f t="shared" si="318"/>
        <v>0</v>
      </c>
      <c r="O2557" s="331"/>
      <c r="P2557" s="61"/>
      <c r="Q2557" s="294"/>
      <c r="R2557" s="292"/>
      <c r="S2557" s="291"/>
    </row>
    <row r="2558" spans="1:19" ht="14.4">
      <c r="A2558" s="36">
        <f t="shared" si="321"/>
        <v>1235</v>
      </c>
      <c r="B2558" s="526"/>
      <c r="C2558" s="36" t="str">
        <f>VLOOKUP('Employee Salary Payroll Tax '!B2560,'Employee Salary Payroll Tax '!$D$1:$E$7,2,FALSE)</f>
        <v>NonUnion</v>
      </c>
      <c r="D2558" s="61">
        <f t="shared" si="314"/>
        <v>2.98E-2</v>
      </c>
      <c r="E2558" s="351">
        <f>'Employee Salary Payroll Tax '!N2560</f>
        <v>107768.54</v>
      </c>
      <c r="F2558" s="351">
        <f t="shared" si="315"/>
        <v>110980.04249199999</v>
      </c>
      <c r="G2558" s="352"/>
      <c r="H2558" s="351">
        <f t="shared" si="319"/>
        <v>19431.460000000006</v>
      </c>
      <c r="I2558" s="351">
        <f t="shared" si="316"/>
        <v>3211.5024919999996</v>
      </c>
      <c r="J2558" s="351">
        <f t="shared" si="317"/>
        <v>199.11315450399997</v>
      </c>
      <c r="K2558" s="635">
        <f>SUM('Employee Salary Payroll Tax '!I2560:K2560)</f>
        <v>50386.27</v>
      </c>
      <c r="L2558" s="635">
        <f>'Employee Salary Payroll Tax '!H2560</f>
        <v>0</v>
      </c>
      <c r="M2558" s="293">
        <f t="shared" si="320"/>
        <v>57382.27</v>
      </c>
      <c r="N2558" s="359">
        <f t="shared" si="318"/>
        <v>93.093672451136172</v>
      </c>
      <c r="O2558" s="331"/>
      <c r="P2558" s="61"/>
      <c r="Q2558" s="294"/>
      <c r="R2558" s="292"/>
      <c r="S2558" s="291"/>
    </row>
    <row r="2559" spans="1:19" ht="14.4">
      <c r="A2559" s="36">
        <f t="shared" si="321"/>
        <v>1236</v>
      </c>
      <c r="B2559" s="526"/>
      <c r="C2559" s="36" t="str">
        <f>VLOOKUP('Employee Salary Payroll Tax '!B2561,'Employee Salary Payroll Tax '!$D$1:$E$7,2,FALSE)</f>
        <v>IBEW</v>
      </c>
      <c r="D2559" s="61">
        <f t="shared" si="314"/>
        <v>6.875E-3</v>
      </c>
      <c r="E2559" s="351">
        <f>'Employee Salary Payroll Tax '!N2561</f>
        <v>46594.18</v>
      </c>
      <c r="F2559" s="351">
        <f t="shared" si="315"/>
        <v>46914.514987499999</v>
      </c>
      <c r="G2559" s="352"/>
      <c r="H2559" s="351">
        <f t="shared" si="319"/>
        <v>80605.820000000007</v>
      </c>
      <c r="I2559" s="351">
        <f t="shared" si="316"/>
        <v>320.33498749999853</v>
      </c>
      <c r="J2559" s="351">
        <f t="shared" si="317"/>
        <v>19.86076922499991</v>
      </c>
      <c r="K2559" s="635">
        <f>SUM('Employee Salary Payroll Tax '!I2561:K2561)</f>
        <v>46594.18</v>
      </c>
      <c r="L2559" s="635">
        <f>'Employee Salary Payroll Tax '!H2561</f>
        <v>0</v>
      </c>
      <c r="M2559" s="293">
        <f t="shared" si="320"/>
        <v>0</v>
      </c>
      <c r="N2559" s="359">
        <f t="shared" si="318"/>
        <v>19.860769224573659</v>
      </c>
      <c r="O2559" s="331"/>
      <c r="P2559" s="61"/>
      <c r="Q2559" s="294"/>
      <c r="R2559" s="292"/>
      <c r="S2559" s="291"/>
    </row>
    <row r="2560" spans="1:19" ht="14.4">
      <c r="A2560" s="36">
        <f t="shared" si="321"/>
        <v>1237</v>
      </c>
      <c r="B2560" s="526"/>
      <c r="C2560" s="36" t="str">
        <f>VLOOKUP('Employee Salary Payroll Tax '!B2562,'Employee Salary Payroll Tax '!$D$1:$E$7,2,FALSE)</f>
        <v>NonUnion</v>
      </c>
      <c r="D2560" s="61">
        <f t="shared" si="314"/>
        <v>2.98E-2</v>
      </c>
      <c r="E2560" s="351">
        <f>'Employee Salary Payroll Tax '!N2562</f>
        <v>16287.04</v>
      </c>
      <c r="F2560" s="351">
        <f t="shared" si="315"/>
        <v>16772.393792000003</v>
      </c>
      <c r="G2560" s="352"/>
      <c r="H2560" s="351">
        <f t="shared" si="319"/>
        <v>110912.95999999999</v>
      </c>
      <c r="I2560" s="351">
        <f t="shared" si="316"/>
        <v>485.3537920000017</v>
      </c>
      <c r="J2560" s="351">
        <f t="shared" si="317"/>
        <v>30.091935104000104</v>
      </c>
      <c r="K2560" s="635">
        <f>SUM('Employee Salary Payroll Tax '!I2562:K2562)</f>
        <v>634.55999999999995</v>
      </c>
      <c r="L2560" s="635">
        <f>'Employee Salary Payroll Tax '!H2562</f>
        <v>0</v>
      </c>
      <c r="M2560" s="293">
        <f t="shared" si="320"/>
        <v>15652.480000000001</v>
      </c>
      <c r="N2560" s="359">
        <f t="shared" si="318"/>
        <v>1.1724130559280195</v>
      </c>
      <c r="O2560" s="331"/>
      <c r="P2560" s="61"/>
      <c r="Q2560" s="294"/>
      <c r="R2560" s="292"/>
      <c r="S2560" s="291"/>
    </row>
    <row r="2561" spans="1:19" ht="14.4">
      <c r="A2561" s="36">
        <f t="shared" si="321"/>
        <v>1238</v>
      </c>
      <c r="B2561" s="526"/>
      <c r="C2561" s="36" t="str">
        <f>VLOOKUP('Employee Salary Payroll Tax '!B2563,'Employee Salary Payroll Tax '!$D$1:$E$7,2,FALSE)</f>
        <v>NonUnion</v>
      </c>
      <c r="D2561" s="61">
        <f t="shared" si="314"/>
        <v>2.98E-2</v>
      </c>
      <c r="E2561" s="351">
        <f>'Employee Salary Payroll Tax '!N2563</f>
        <v>120383.94</v>
      </c>
      <c r="F2561" s="351">
        <f t="shared" si="315"/>
        <v>123971.381412</v>
      </c>
      <c r="G2561" s="352"/>
      <c r="H2561" s="351">
        <f t="shared" si="319"/>
        <v>6816.0599999999977</v>
      </c>
      <c r="I2561" s="351">
        <f t="shared" si="316"/>
        <v>3587.4414120000001</v>
      </c>
      <c r="J2561" s="351">
        <f t="shared" si="317"/>
        <v>222.42136754400002</v>
      </c>
      <c r="K2561" s="635">
        <f>SUM('Employee Salary Payroll Tax '!I2563:K2563)</f>
        <v>68143.429999999993</v>
      </c>
      <c r="L2561" s="635">
        <f>'Employee Salary Payroll Tax '!H2563</f>
        <v>0</v>
      </c>
      <c r="M2561" s="293">
        <f t="shared" si="320"/>
        <v>52240.510000000009</v>
      </c>
      <c r="N2561" s="359">
        <f t="shared" si="318"/>
        <v>125.90180126695417</v>
      </c>
      <c r="O2561" s="331"/>
      <c r="P2561" s="61"/>
      <c r="Q2561" s="294"/>
      <c r="R2561" s="292"/>
      <c r="S2561" s="291"/>
    </row>
    <row r="2562" spans="1:19" ht="14.4">
      <c r="A2562" s="36">
        <f t="shared" si="321"/>
        <v>1239</v>
      </c>
      <c r="B2562" s="526"/>
      <c r="C2562" s="36" t="str">
        <f>VLOOKUP('Employee Salary Payroll Tax '!B2564,'Employee Salary Payroll Tax '!$D$1:$E$7,2,FALSE)</f>
        <v>NonUnion</v>
      </c>
      <c r="D2562" s="61">
        <f t="shared" si="314"/>
        <v>2.98E-2</v>
      </c>
      <c r="E2562" s="351">
        <f>'Employee Salary Payroll Tax '!N2564</f>
        <v>66340.97</v>
      </c>
      <c r="F2562" s="351">
        <f t="shared" si="315"/>
        <v>68317.930906000009</v>
      </c>
      <c r="G2562" s="352"/>
      <c r="H2562" s="351">
        <f t="shared" si="319"/>
        <v>60859.03</v>
      </c>
      <c r="I2562" s="351">
        <f t="shared" si="316"/>
        <v>1976.9609060000075</v>
      </c>
      <c r="J2562" s="351">
        <f t="shared" si="317"/>
        <v>122.57157617200046</v>
      </c>
      <c r="K2562" s="635">
        <f>SUM('Employee Salary Payroll Tax '!I2564:K2564)</f>
        <v>53752.520000000004</v>
      </c>
      <c r="L2562" s="635">
        <f>'Employee Salary Payroll Tax '!H2564</f>
        <v>11.18</v>
      </c>
      <c r="M2562" s="293">
        <f t="shared" si="320"/>
        <v>12577.269999999997</v>
      </c>
      <c r="N2562" s="359">
        <f t="shared" si="318"/>
        <v>99.313155950503372</v>
      </c>
      <c r="O2562" s="331"/>
      <c r="P2562" s="61"/>
      <c r="Q2562" s="294"/>
      <c r="R2562" s="292"/>
      <c r="S2562" s="291"/>
    </row>
    <row r="2563" spans="1:19" ht="14.4">
      <c r="A2563" s="36">
        <f t="shared" si="321"/>
        <v>1240</v>
      </c>
      <c r="B2563" s="526"/>
      <c r="C2563" s="36" t="str">
        <f>VLOOKUP('Employee Salary Payroll Tax '!B2565,'Employee Salary Payroll Tax '!$D$1:$E$7,2,FALSE)</f>
        <v>NonUnion</v>
      </c>
      <c r="D2563" s="61">
        <f t="shared" si="314"/>
        <v>2.98E-2</v>
      </c>
      <c r="E2563" s="351">
        <f>'Employee Salary Payroll Tax '!N2565</f>
        <v>88268.91</v>
      </c>
      <c r="F2563" s="351">
        <f t="shared" si="315"/>
        <v>90899.323518000005</v>
      </c>
      <c r="G2563" s="352"/>
      <c r="H2563" s="351">
        <f t="shared" si="319"/>
        <v>38931.089999999997</v>
      </c>
      <c r="I2563" s="351">
        <f t="shared" si="316"/>
        <v>2630.4135180000012</v>
      </c>
      <c r="J2563" s="351">
        <f t="shared" si="317"/>
        <v>163.08563811600007</v>
      </c>
      <c r="K2563" s="635">
        <f>SUM('Employee Salary Payroll Tax '!I2565:K2565)</f>
        <v>88254.33</v>
      </c>
      <c r="L2563" s="635">
        <f>'Employee Salary Payroll Tax '!H2565</f>
        <v>0</v>
      </c>
      <c r="M2563" s="293">
        <f t="shared" si="320"/>
        <v>14.580000000001746</v>
      </c>
      <c r="N2563" s="359">
        <f t="shared" si="318"/>
        <v>163.05870010615277</v>
      </c>
      <c r="O2563" s="331"/>
      <c r="P2563" s="61"/>
      <c r="Q2563" s="294"/>
      <c r="R2563" s="292"/>
      <c r="S2563" s="291"/>
    </row>
    <row r="2564" spans="1:19" ht="14.4">
      <c r="A2564" s="36">
        <f t="shared" si="321"/>
        <v>1241</v>
      </c>
      <c r="B2564" s="526"/>
      <c r="C2564" s="36" t="str">
        <f>VLOOKUP('Employee Salary Payroll Tax '!B2566,'Employee Salary Payroll Tax '!$D$1:$E$7,2,FALSE)</f>
        <v>NonUnion</v>
      </c>
      <c r="D2564" s="61">
        <f t="shared" si="314"/>
        <v>2.98E-2</v>
      </c>
      <c r="E2564" s="351">
        <f>'Employee Salary Payroll Tax '!N2566</f>
        <v>91708.28</v>
      </c>
      <c r="F2564" s="351">
        <f t="shared" si="315"/>
        <v>94441.186744000006</v>
      </c>
      <c r="G2564" s="352"/>
      <c r="H2564" s="351">
        <f t="shared" si="319"/>
        <v>35491.72</v>
      </c>
      <c r="I2564" s="351">
        <f t="shared" si="316"/>
        <v>2732.9067440000072</v>
      </c>
      <c r="J2564" s="351">
        <f t="shared" si="317"/>
        <v>169.44021812800045</v>
      </c>
      <c r="K2564" s="635">
        <f>SUM('Employee Salary Payroll Tax '!I2566:K2566)</f>
        <v>13200.31</v>
      </c>
      <c r="L2564" s="635">
        <f>'Employee Salary Payroll Tax '!H2566</f>
        <v>0</v>
      </c>
      <c r="M2564" s="293">
        <f t="shared" si="320"/>
        <v>78507.97</v>
      </c>
      <c r="N2564" s="359">
        <f t="shared" si="318"/>
        <v>24.388892755734126</v>
      </c>
      <c r="O2564" s="331"/>
      <c r="P2564" s="61"/>
      <c r="Q2564" s="294"/>
      <c r="R2564" s="292"/>
      <c r="S2564" s="291"/>
    </row>
    <row r="2565" spans="1:19" ht="14.4">
      <c r="A2565" s="36">
        <f t="shared" si="321"/>
        <v>1242</v>
      </c>
      <c r="B2565" s="526"/>
      <c r="C2565" s="36" t="str">
        <f>VLOOKUP('Employee Salary Payroll Tax '!B2567,'Employee Salary Payroll Tax '!$D$1:$E$7,2,FALSE)</f>
        <v>NonUnion</v>
      </c>
      <c r="D2565" s="61">
        <f t="shared" si="314"/>
        <v>2.98E-2</v>
      </c>
      <c r="E2565" s="351">
        <f>'Employee Salary Payroll Tax '!N2567</f>
        <v>71905.429999999993</v>
      </c>
      <c r="F2565" s="351">
        <f t="shared" si="315"/>
        <v>74048.211813999995</v>
      </c>
      <c r="G2565" s="352"/>
      <c r="H2565" s="351">
        <f t="shared" si="319"/>
        <v>55294.570000000007</v>
      </c>
      <c r="I2565" s="351">
        <f t="shared" si="316"/>
        <v>2142.7818140000018</v>
      </c>
      <c r="J2565" s="351">
        <f t="shared" si="317"/>
        <v>132.85247246800012</v>
      </c>
      <c r="K2565" s="635">
        <f>SUM('Employee Salary Payroll Tax '!I2567:K2567)</f>
        <v>19876.25</v>
      </c>
      <c r="L2565" s="635">
        <f>'Employee Salary Payroll Tax '!H2567</f>
        <v>0</v>
      </c>
      <c r="M2565" s="293">
        <f t="shared" si="320"/>
        <v>52029.179999999993</v>
      </c>
      <c r="N2565" s="359">
        <f t="shared" si="318"/>
        <v>36.723359499489327</v>
      </c>
      <c r="O2565" s="331"/>
      <c r="P2565" s="61"/>
      <c r="Q2565" s="294"/>
      <c r="R2565" s="292"/>
      <c r="S2565" s="291"/>
    </row>
    <row r="2566" spans="1:19" ht="14.4">
      <c r="A2566" s="36">
        <f t="shared" si="321"/>
        <v>1243</v>
      </c>
      <c r="B2566" s="526"/>
      <c r="C2566" s="36" t="str">
        <f>VLOOKUP('Employee Salary Payroll Tax '!B2568,'Employee Salary Payroll Tax '!$D$1:$E$7,2,FALSE)</f>
        <v>NonUnion</v>
      </c>
      <c r="D2566" s="61">
        <f t="shared" si="314"/>
        <v>2.98E-2</v>
      </c>
      <c r="E2566" s="351">
        <f>'Employee Salary Payroll Tax '!N2568</f>
        <v>59149.63</v>
      </c>
      <c r="F2566" s="351">
        <f t="shared" si="315"/>
        <v>60912.288974000003</v>
      </c>
      <c r="G2566" s="352"/>
      <c r="H2566" s="351">
        <f t="shared" si="319"/>
        <v>68050.37</v>
      </c>
      <c r="I2566" s="351">
        <f t="shared" si="316"/>
        <v>1762.6589740000054</v>
      </c>
      <c r="J2566" s="351">
        <f t="shared" si="317"/>
        <v>109.28485638800034</v>
      </c>
      <c r="K2566" s="635">
        <f>SUM('Employee Salary Payroll Tax '!I2568:K2568)</f>
        <v>12368.359999999999</v>
      </c>
      <c r="L2566" s="635">
        <f>'Employee Salary Payroll Tax '!H2568</f>
        <v>0</v>
      </c>
      <c r="M2566" s="293">
        <f t="shared" si="320"/>
        <v>46781.27</v>
      </c>
      <c r="N2566" s="359">
        <f t="shared" si="318"/>
        <v>22.85178193561373</v>
      </c>
      <c r="O2566" s="331"/>
      <c r="P2566" s="61"/>
      <c r="Q2566" s="294"/>
      <c r="R2566" s="292"/>
      <c r="S2566" s="291"/>
    </row>
    <row r="2567" spans="1:19" ht="14.4">
      <c r="A2567" s="36">
        <f t="shared" si="321"/>
        <v>1244</v>
      </c>
      <c r="B2567" s="526"/>
      <c r="C2567" s="36" t="str">
        <f>VLOOKUP('Employee Salary Payroll Tax '!B2569,'Employee Salary Payroll Tax '!$D$1:$E$7,2,FALSE)</f>
        <v>NonUnion</v>
      </c>
      <c r="D2567" s="61">
        <f t="shared" si="314"/>
        <v>2.98E-2</v>
      </c>
      <c r="E2567" s="351">
        <f>'Employee Salary Payroll Tax '!N2569</f>
        <v>64921.84</v>
      </c>
      <c r="F2567" s="351">
        <f t="shared" si="315"/>
        <v>66856.510832</v>
      </c>
      <c r="G2567" s="352"/>
      <c r="H2567" s="351">
        <f t="shared" si="319"/>
        <v>62278.16</v>
      </c>
      <c r="I2567" s="351">
        <f t="shared" si="316"/>
        <v>1934.6708320000034</v>
      </c>
      <c r="J2567" s="351">
        <f t="shared" si="317"/>
        <v>119.94959158400022</v>
      </c>
      <c r="K2567" s="635">
        <f>SUM('Employee Salary Payroll Tax '!I2569:K2569)</f>
        <v>26506.28</v>
      </c>
      <c r="L2567" s="635">
        <f>'Employee Salary Payroll Tax '!H2569</f>
        <v>0</v>
      </c>
      <c r="M2567" s="293">
        <f t="shared" si="320"/>
        <v>38415.56</v>
      </c>
      <c r="N2567" s="359">
        <f t="shared" si="318"/>
        <v>48.973002927245751</v>
      </c>
      <c r="O2567" s="331"/>
      <c r="P2567" s="61"/>
      <c r="Q2567" s="294"/>
      <c r="R2567" s="292"/>
      <c r="S2567" s="291"/>
    </row>
    <row r="2568" spans="1:19" ht="14.4">
      <c r="A2568" s="36">
        <f t="shared" si="321"/>
        <v>1245</v>
      </c>
      <c r="B2568" s="526"/>
      <c r="C2568" s="36" t="str">
        <f>VLOOKUP('Employee Salary Payroll Tax '!B2570,'Employee Salary Payroll Tax '!$D$1:$E$7,2,FALSE)</f>
        <v>NonUnion</v>
      </c>
      <c r="D2568" s="61">
        <f t="shared" si="314"/>
        <v>2.98E-2</v>
      </c>
      <c r="E2568" s="351">
        <f>'Employee Salary Payroll Tax '!N2570</f>
        <v>71582.11</v>
      </c>
      <c r="F2568" s="351">
        <f t="shared" si="315"/>
        <v>73715.256878</v>
      </c>
      <c r="G2568" s="352"/>
      <c r="H2568" s="351">
        <f t="shared" si="319"/>
        <v>55617.89</v>
      </c>
      <c r="I2568" s="351">
        <f t="shared" si="316"/>
        <v>2133.1468779999996</v>
      </c>
      <c r="J2568" s="351">
        <f t="shared" si="317"/>
        <v>132.25510643599998</v>
      </c>
      <c r="K2568" s="635">
        <f>SUM('Employee Salary Payroll Tax '!I2570:K2570)</f>
        <v>44.809999999999995</v>
      </c>
      <c r="L2568" s="635">
        <f>'Employee Salary Payroll Tax '!H2570</f>
        <v>0</v>
      </c>
      <c r="M2568" s="293">
        <f t="shared" si="320"/>
        <v>71537.3</v>
      </c>
      <c r="N2568" s="359">
        <f t="shared" si="318"/>
        <v>8.2790955998843396E-2</v>
      </c>
      <c r="O2568" s="331"/>
      <c r="P2568" s="61"/>
      <c r="Q2568" s="294"/>
      <c r="R2568" s="292"/>
      <c r="S2568" s="291"/>
    </row>
    <row r="2569" spans="1:19" ht="14.4">
      <c r="A2569" s="36">
        <f t="shared" si="321"/>
        <v>1246</v>
      </c>
      <c r="B2569" s="526"/>
      <c r="C2569" s="36" t="str">
        <f>VLOOKUP('Employee Salary Payroll Tax '!B2571,'Employee Salary Payroll Tax '!$D$1:$E$7,2,FALSE)</f>
        <v>NonUnion</v>
      </c>
      <c r="D2569" s="61">
        <f t="shared" si="314"/>
        <v>2.98E-2</v>
      </c>
      <c r="E2569" s="351">
        <f>'Employee Salary Payroll Tax '!N2571</f>
        <v>7715.78</v>
      </c>
      <c r="F2569" s="351">
        <f t="shared" si="315"/>
        <v>7945.7102439999999</v>
      </c>
      <c r="G2569" s="352"/>
      <c r="H2569" s="351">
        <f t="shared" si="319"/>
        <v>119484.22</v>
      </c>
      <c r="I2569" s="351">
        <f t="shared" si="316"/>
        <v>229.93024400000013</v>
      </c>
      <c r="J2569" s="351">
        <f t="shared" si="317"/>
        <v>14.255675128000007</v>
      </c>
      <c r="K2569" s="635">
        <f>SUM('Employee Salary Payroll Tax '!I2571:K2571)</f>
        <v>2039.77</v>
      </c>
      <c r="L2569" s="635">
        <f>'Employee Salary Payroll Tax '!H2571</f>
        <v>0</v>
      </c>
      <c r="M2569" s="293">
        <f t="shared" si="320"/>
        <v>5676.01</v>
      </c>
      <c r="N2569" s="359">
        <f t="shared" si="318"/>
        <v>3.7686790515115636</v>
      </c>
      <c r="O2569" s="331"/>
      <c r="P2569" s="61"/>
      <c r="Q2569" s="294"/>
      <c r="R2569" s="292"/>
      <c r="S2569" s="291"/>
    </row>
    <row r="2570" spans="1:19" ht="14.4">
      <c r="A2570" s="36">
        <f t="shared" si="321"/>
        <v>1247</v>
      </c>
      <c r="B2570" s="526"/>
      <c r="C2570" s="36" t="str">
        <f>VLOOKUP('Employee Salary Payroll Tax '!B2572,'Employee Salary Payroll Tax '!$D$1:$E$7,2,FALSE)</f>
        <v>IBEW</v>
      </c>
      <c r="D2570" s="61">
        <f t="shared" si="314"/>
        <v>6.875E-3</v>
      </c>
      <c r="E2570" s="351">
        <f>'Employee Salary Payroll Tax '!N2572</f>
        <v>69145.87</v>
      </c>
      <c r="F2570" s="351">
        <f t="shared" si="315"/>
        <v>69621.247856249989</v>
      </c>
      <c r="G2570" s="352"/>
      <c r="H2570" s="351">
        <f t="shared" si="319"/>
        <v>58054.130000000005</v>
      </c>
      <c r="I2570" s="351">
        <f t="shared" si="316"/>
        <v>475.37785624999378</v>
      </c>
      <c r="J2570" s="351">
        <f t="shared" si="317"/>
        <v>29.473427087499616</v>
      </c>
      <c r="K2570" s="635">
        <f>SUM('Employee Salary Payroll Tax '!I2572:K2572)</f>
        <v>0</v>
      </c>
      <c r="L2570" s="635">
        <f>'Employee Salary Payroll Tax '!H2572</f>
        <v>0</v>
      </c>
      <c r="M2570" s="293">
        <f t="shared" si="320"/>
        <v>69145.87</v>
      </c>
      <c r="N2570" s="359">
        <f t="shared" si="318"/>
        <v>0</v>
      </c>
      <c r="O2570" s="331"/>
      <c r="P2570" s="61"/>
      <c r="Q2570" s="294"/>
      <c r="R2570" s="292"/>
      <c r="S2570" s="291"/>
    </row>
    <row r="2571" spans="1:19" ht="14.4">
      <c r="A2571" s="36">
        <f t="shared" si="321"/>
        <v>1248</v>
      </c>
      <c r="B2571" s="526"/>
      <c r="C2571" s="36" t="str">
        <f>VLOOKUP('Employee Salary Payroll Tax '!B2573,'Employee Salary Payroll Tax '!$D$1:$E$7,2,FALSE)</f>
        <v>NonUnion</v>
      </c>
      <c r="D2571" s="61">
        <f t="shared" si="314"/>
        <v>2.98E-2</v>
      </c>
      <c r="E2571" s="351">
        <f>'Employee Salary Payroll Tax '!N2573</f>
        <v>86293.72</v>
      </c>
      <c r="F2571" s="351">
        <f t="shared" si="315"/>
        <v>88865.272856000011</v>
      </c>
      <c r="G2571" s="352"/>
      <c r="H2571" s="351">
        <f t="shared" si="319"/>
        <v>40906.28</v>
      </c>
      <c r="I2571" s="351">
        <f t="shared" si="316"/>
        <v>2571.5528560000093</v>
      </c>
      <c r="J2571" s="351">
        <f t="shared" si="317"/>
        <v>159.43627707200056</v>
      </c>
      <c r="K2571" s="635">
        <f>SUM('Employee Salary Payroll Tax '!I2573:K2573)</f>
        <v>5365.05</v>
      </c>
      <c r="L2571" s="635">
        <f>'Employee Salary Payroll Tax '!H2573</f>
        <v>0</v>
      </c>
      <c r="M2571" s="293">
        <f t="shared" si="320"/>
        <v>80928.67</v>
      </c>
      <c r="N2571" s="359">
        <f t="shared" si="318"/>
        <v>9.9124663798851671</v>
      </c>
      <c r="O2571" s="331"/>
      <c r="P2571" s="61"/>
      <c r="Q2571" s="294"/>
      <c r="R2571" s="292"/>
      <c r="S2571" s="291"/>
    </row>
    <row r="2572" spans="1:19" ht="14.4">
      <c r="A2572" s="36">
        <f t="shared" si="321"/>
        <v>1249</v>
      </c>
      <c r="B2572" s="526"/>
      <c r="C2572" s="36" t="str">
        <f>VLOOKUP('Employee Salary Payroll Tax '!B2574,'Employee Salary Payroll Tax '!$D$1:$E$7,2,FALSE)</f>
        <v>NonUnion</v>
      </c>
      <c r="D2572" s="61">
        <f t="shared" si="314"/>
        <v>2.98E-2</v>
      </c>
      <c r="E2572" s="351">
        <f>'Employee Salary Payroll Tax '!N2574</f>
        <v>68731.56</v>
      </c>
      <c r="F2572" s="351">
        <f t="shared" si="315"/>
        <v>70779.760488</v>
      </c>
      <c r="G2572" s="352"/>
      <c r="H2572" s="351">
        <f t="shared" si="319"/>
        <v>58468.44</v>
      </c>
      <c r="I2572" s="351">
        <f t="shared" si="316"/>
        <v>2048.2004880000022</v>
      </c>
      <c r="J2572" s="351">
        <f t="shared" si="317"/>
        <v>126.98843025600014</v>
      </c>
      <c r="K2572" s="635">
        <f>SUM('Employee Salary Payroll Tax '!I2574:K2574)</f>
        <v>28140.260000000002</v>
      </c>
      <c r="L2572" s="635">
        <f>'Employee Salary Payroll Tax '!H2574</f>
        <v>0</v>
      </c>
      <c r="M2572" s="293">
        <f t="shared" si="320"/>
        <v>40591.299999999996</v>
      </c>
      <c r="N2572" s="359">
        <f t="shared" si="318"/>
        <v>51.991944375243619</v>
      </c>
      <c r="O2572" s="331"/>
      <c r="P2572" s="61"/>
      <c r="Q2572" s="294"/>
      <c r="R2572" s="292"/>
      <c r="S2572" s="291"/>
    </row>
    <row r="2573" spans="1:19" ht="14.4">
      <c r="A2573" s="36">
        <f t="shared" si="321"/>
        <v>1250</v>
      </c>
      <c r="B2573" s="526"/>
      <c r="C2573" s="36" t="str">
        <f>VLOOKUP('Employee Salary Payroll Tax '!B2575,'Employee Salary Payroll Tax '!$D$1:$E$7,2,FALSE)</f>
        <v>NonUnion</v>
      </c>
      <c r="D2573" s="61">
        <f t="shared" si="314"/>
        <v>2.98E-2</v>
      </c>
      <c r="E2573" s="351">
        <f>'Employee Salary Payroll Tax '!N2575</f>
        <v>71343.81</v>
      </c>
      <c r="F2573" s="351">
        <f t="shared" si="315"/>
        <v>73469.855538000003</v>
      </c>
      <c r="G2573" s="352"/>
      <c r="H2573" s="351">
        <f t="shared" si="319"/>
        <v>55856.19</v>
      </c>
      <c r="I2573" s="351">
        <f t="shared" si="316"/>
        <v>2126.0455380000058</v>
      </c>
      <c r="J2573" s="351">
        <f t="shared" si="317"/>
        <v>131.81482335600035</v>
      </c>
      <c r="K2573" s="635">
        <f>SUM('Employee Salary Payroll Tax '!I2575:K2575)</f>
        <v>6125.37</v>
      </c>
      <c r="L2573" s="635">
        <f>'Employee Salary Payroll Tax '!H2575</f>
        <v>0</v>
      </c>
      <c r="M2573" s="293">
        <f t="shared" si="320"/>
        <v>65218.439999999995</v>
      </c>
      <c r="N2573" s="359">
        <f t="shared" si="318"/>
        <v>11.317233611841402</v>
      </c>
      <c r="O2573" s="331"/>
      <c r="P2573" s="61"/>
      <c r="Q2573" s="294"/>
      <c r="R2573" s="292"/>
      <c r="S2573" s="291"/>
    </row>
    <row r="2574" spans="1:19" ht="14.4">
      <c r="A2574" s="36">
        <f t="shared" si="321"/>
        <v>1251</v>
      </c>
      <c r="B2574" s="526"/>
      <c r="C2574" s="36" t="str">
        <f>VLOOKUP('Employee Salary Payroll Tax '!B2576,'Employee Salary Payroll Tax '!$D$1:$E$7,2,FALSE)</f>
        <v>NonUnion</v>
      </c>
      <c r="D2574" s="61">
        <f t="shared" si="314"/>
        <v>2.98E-2</v>
      </c>
      <c r="E2574" s="351">
        <f>'Employee Salary Payroll Tax '!N2576</f>
        <v>130978.42</v>
      </c>
      <c r="F2574" s="351">
        <f t="shared" si="315"/>
        <v>134881.57691599999</v>
      </c>
      <c r="G2574" s="352"/>
      <c r="H2574" s="351">
        <f t="shared" si="319"/>
        <v>0</v>
      </c>
      <c r="I2574" s="351">
        <f t="shared" si="316"/>
        <v>3903.1569159999926</v>
      </c>
      <c r="J2574" s="351">
        <f t="shared" si="317"/>
        <v>0</v>
      </c>
      <c r="K2574" s="635">
        <f>SUM('Employee Salary Payroll Tax '!I2576:K2576)</f>
        <v>126160.08</v>
      </c>
      <c r="L2574" s="635">
        <f>'Employee Salary Payroll Tax '!H2576</f>
        <v>4818.34</v>
      </c>
      <c r="M2574" s="293">
        <f t="shared" si="320"/>
        <v>0</v>
      </c>
      <c r="N2574" s="359">
        <f t="shared" si="318"/>
        <v>0</v>
      </c>
      <c r="O2574" s="331"/>
      <c r="P2574" s="61"/>
      <c r="Q2574" s="294"/>
      <c r="R2574" s="292"/>
      <c r="S2574" s="291"/>
    </row>
    <row r="2575" spans="1:19" ht="14.4">
      <c r="A2575" s="36">
        <f t="shared" si="321"/>
        <v>1252</v>
      </c>
      <c r="B2575" s="526"/>
      <c r="C2575" s="36" t="str">
        <f>VLOOKUP('Employee Salary Payroll Tax '!B2577,'Employee Salary Payroll Tax '!$D$1:$E$7,2,FALSE)</f>
        <v>UA</v>
      </c>
      <c r="D2575" s="61">
        <f t="shared" si="314"/>
        <v>0.03</v>
      </c>
      <c r="E2575" s="351">
        <f>'Employee Salary Payroll Tax '!N2577</f>
        <v>88717.85</v>
      </c>
      <c r="F2575" s="351">
        <f t="shared" si="315"/>
        <v>91379.385500000004</v>
      </c>
      <c r="G2575" s="352"/>
      <c r="H2575" s="351">
        <f t="shared" si="319"/>
        <v>38482.149999999994</v>
      </c>
      <c r="I2575" s="351">
        <f t="shared" si="316"/>
        <v>2661.5354999999981</v>
      </c>
      <c r="J2575" s="351">
        <f t="shared" si="317"/>
        <v>165.01520099999988</v>
      </c>
      <c r="K2575" s="635">
        <f>SUM('Employee Salary Payroll Tax '!I2577:K2577)</f>
        <v>81427.56</v>
      </c>
      <c r="L2575" s="635">
        <f>'Employee Salary Payroll Tax '!H2577</f>
        <v>1474.58</v>
      </c>
      <c r="M2575" s="293">
        <f t="shared" si="320"/>
        <v>5815.7100000000082</v>
      </c>
      <c r="N2575" s="359">
        <f t="shared" si="318"/>
        <v>151.45526159829271</v>
      </c>
      <c r="O2575" s="331"/>
      <c r="P2575" s="61"/>
      <c r="Q2575" s="294"/>
      <c r="R2575" s="292"/>
      <c r="S2575" s="291"/>
    </row>
    <row r="2576" spans="1:19" ht="14.4">
      <c r="A2576" s="36">
        <f t="shared" si="321"/>
        <v>1253</v>
      </c>
      <c r="B2576" s="526"/>
      <c r="C2576" s="36" t="str">
        <f>VLOOKUP('Employee Salary Payroll Tax '!B2578,'Employee Salary Payroll Tax '!$D$1:$E$7,2,FALSE)</f>
        <v>NonUnion</v>
      </c>
      <c r="D2576" s="61">
        <f t="shared" si="314"/>
        <v>2.98E-2</v>
      </c>
      <c r="E2576" s="351">
        <f>'Employee Salary Payroll Tax '!N2578</f>
        <v>77057.41</v>
      </c>
      <c r="F2576" s="351">
        <f t="shared" si="315"/>
        <v>79353.720818000002</v>
      </c>
      <c r="G2576" s="352"/>
      <c r="H2576" s="351">
        <f t="shared" si="319"/>
        <v>50142.59</v>
      </c>
      <c r="I2576" s="351">
        <f t="shared" si="316"/>
        <v>2296.3108179999981</v>
      </c>
      <c r="J2576" s="351">
        <f t="shared" si="317"/>
        <v>142.37127071599988</v>
      </c>
      <c r="K2576" s="635">
        <f>SUM('Employee Salary Payroll Tax '!I2578:K2578)</f>
        <v>52992.09</v>
      </c>
      <c r="L2576" s="635">
        <f>'Employee Salary Payroll Tax '!H2578</f>
        <v>0</v>
      </c>
      <c r="M2576" s="293">
        <f t="shared" si="320"/>
        <v>24065.320000000007</v>
      </c>
      <c r="N2576" s="359">
        <f t="shared" si="318"/>
        <v>97.908185482729337</v>
      </c>
      <c r="O2576" s="331"/>
      <c r="P2576" s="61"/>
      <c r="Q2576" s="294"/>
      <c r="R2576" s="292"/>
      <c r="S2576" s="291"/>
    </row>
    <row r="2577" spans="1:19" ht="14.4">
      <c r="A2577" s="36">
        <f t="shared" si="321"/>
        <v>1254</v>
      </c>
      <c r="B2577" s="526"/>
      <c r="C2577" s="36" t="str">
        <f>VLOOKUP('Employee Salary Payroll Tax '!B2579,'Employee Salary Payroll Tax '!$D$1:$E$7,2,FALSE)</f>
        <v>NonUnion</v>
      </c>
      <c r="D2577" s="61">
        <f t="shared" ref="D2577:D2640" si="322">VLOOKUP(C2577,C$9:D$12,2)</f>
        <v>2.98E-2</v>
      </c>
      <c r="E2577" s="351">
        <f>'Employee Salary Payroll Tax '!N2579</f>
        <v>59536.59</v>
      </c>
      <c r="F2577" s="351">
        <f t="shared" ref="F2577:F2640" si="323">E2577*(1+D2577)</f>
        <v>61310.780381999997</v>
      </c>
      <c r="G2577" s="352"/>
      <c r="H2577" s="351">
        <f t="shared" si="319"/>
        <v>67663.41</v>
      </c>
      <c r="I2577" s="351">
        <f t="shared" ref="I2577:I2640" si="324">F2577-E2577</f>
        <v>1774.1903820000007</v>
      </c>
      <c r="J2577" s="351">
        <f t="shared" ref="J2577:J2640" si="325">IF(H2577&gt;I2577,I2577*$J$12,H2577*$J$12)</f>
        <v>109.99980368400004</v>
      </c>
      <c r="K2577" s="635">
        <f>SUM('Employee Salary Payroll Tax '!I2579:K2579)</f>
        <v>0</v>
      </c>
      <c r="L2577" s="635">
        <f>'Employee Salary Payroll Tax '!H2579</f>
        <v>0</v>
      </c>
      <c r="M2577" s="293">
        <f t="shared" si="320"/>
        <v>59536.59</v>
      </c>
      <c r="N2577" s="359">
        <f t="shared" ref="N2577:N2640" si="326">J2577*K2577/(SUM(K2577:M2577)+0.000001)</f>
        <v>0</v>
      </c>
      <c r="O2577" s="331"/>
      <c r="P2577" s="61"/>
      <c r="Q2577" s="294"/>
      <c r="R2577" s="292"/>
      <c r="S2577" s="291"/>
    </row>
    <row r="2578" spans="1:19" ht="14.4">
      <c r="A2578" s="36">
        <f t="shared" si="321"/>
        <v>1255</v>
      </c>
      <c r="B2578" s="526"/>
      <c r="C2578" s="36" t="str">
        <f>VLOOKUP('Employee Salary Payroll Tax '!B2580,'Employee Salary Payroll Tax '!$D$1:$E$7,2,FALSE)</f>
        <v>NonUnion</v>
      </c>
      <c r="D2578" s="61">
        <f t="shared" si="322"/>
        <v>2.98E-2</v>
      </c>
      <c r="E2578" s="351">
        <f>'Employee Salary Payroll Tax '!N2580</f>
        <v>82432.31</v>
      </c>
      <c r="F2578" s="351">
        <f t="shared" si="323"/>
        <v>84888.792838000008</v>
      </c>
      <c r="G2578" s="352"/>
      <c r="H2578" s="351">
        <f t="shared" ref="H2578:H2641" si="327">IF(E2578&gt;$H$12,0,$H$12-E2578)</f>
        <v>44767.69</v>
      </c>
      <c r="I2578" s="351">
        <f t="shared" si="324"/>
        <v>2456.4828380000108</v>
      </c>
      <c r="J2578" s="351">
        <f t="shared" si="325"/>
        <v>152.30193595600068</v>
      </c>
      <c r="K2578" s="635">
        <f>SUM('Employee Salary Payroll Tax '!I2580:K2580)</f>
        <v>82432.31</v>
      </c>
      <c r="L2578" s="635">
        <f>'Employee Salary Payroll Tax '!H2580</f>
        <v>0</v>
      </c>
      <c r="M2578" s="293">
        <f t="shared" ref="M2578:M2641" si="328">E2578-K2578-L2578</f>
        <v>0</v>
      </c>
      <c r="N2578" s="359">
        <f t="shared" si="326"/>
        <v>152.30193595415309</v>
      </c>
      <c r="O2578" s="331"/>
      <c r="P2578" s="61"/>
      <c r="Q2578" s="294"/>
      <c r="R2578" s="292"/>
      <c r="S2578" s="291"/>
    </row>
    <row r="2579" spans="1:19" ht="14.4">
      <c r="A2579" s="36">
        <f t="shared" si="321"/>
        <v>1256</v>
      </c>
      <c r="B2579" s="526"/>
      <c r="C2579" s="36" t="str">
        <f>VLOOKUP('Employee Salary Payroll Tax '!B2581,'Employee Salary Payroll Tax '!$D$1:$E$7,2,FALSE)</f>
        <v>NonUnion</v>
      </c>
      <c r="D2579" s="61">
        <f t="shared" si="322"/>
        <v>2.98E-2</v>
      </c>
      <c r="E2579" s="351">
        <f>'Employee Salary Payroll Tax '!N2581</f>
        <v>52516.639999999999</v>
      </c>
      <c r="F2579" s="351">
        <f t="shared" si="323"/>
        <v>54081.635871999999</v>
      </c>
      <c r="G2579" s="352"/>
      <c r="H2579" s="351">
        <f t="shared" si="327"/>
        <v>74683.360000000001</v>
      </c>
      <c r="I2579" s="351">
        <f t="shared" si="324"/>
        <v>1564.9958719999995</v>
      </c>
      <c r="J2579" s="351">
        <f t="shared" si="325"/>
        <v>97.029744063999971</v>
      </c>
      <c r="K2579" s="635">
        <f>SUM('Employee Salary Payroll Tax '!I2581:K2581)</f>
        <v>13727.519999999999</v>
      </c>
      <c r="L2579" s="635">
        <f>'Employee Salary Payroll Tax '!H2581</f>
        <v>0</v>
      </c>
      <c r="M2579" s="293">
        <f t="shared" si="328"/>
        <v>38789.120000000003</v>
      </c>
      <c r="N2579" s="359">
        <f t="shared" si="326"/>
        <v>25.36296595151704</v>
      </c>
      <c r="O2579" s="331"/>
      <c r="P2579" s="61"/>
      <c r="Q2579" s="294"/>
      <c r="R2579" s="292"/>
      <c r="S2579" s="291"/>
    </row>
    <row r="2580" spans="1:19" ht="14.4">
      <c r="A2580" s="36">
        <f t="shared" si="321"/>
        <v>1257</v>
      </c>
      <c r="B2580" s="526"/>
      <c r="C2580" s="36" t="str">
        <f>VLOOKUP('Employee Salary Payroll Tax '!B2582,'Employee Salary Payroll Tax '!$D$1:$E$7,2,FALSE)</f>
        <v>IBEW</v>
      </c>
      <c r="D2580" s="61">
        <f t="shared" si="322"/>
        <v>6.875E-3</v>
      </c>
      <c r="E2580" s="351">
        <f>'Employee Salary Payroll Tax '!N2582</f>
        <v>109009.72</v>
      </c>
      <c r="F2580" s="351">
        <f t="shared" si="323"/>
        <v>109759.161825</v>
      </c>
      <c r="G2580" s="352"/>
      <c r="H2580" s="351">
        <f t="shared" si="327"/>
        <v>18190.28</v>
      </c>
      <c r="I2580" s="351">
        <f t="shared" si="324"/>
        <v>749.4418250000017</v>
      </c>
      <c r="J2580" s="351">
        <f t="shared" si="325"/>
        <v>46.465393150000104</v>
      </c>
      <c r="K2580" s="635">
        <f>SUM('Employee Salary Payroll Tax '!I2582:K2582)</f>
        <v>53777.149999999994</v>
      </c>
      <c r="L2580" s="635">
        <f>'Employee Salary Payroll Tax '!H2582</f>
        <v>0</v>
      </c>
      <c r="M2580" s="293">
        <f t="shared" si="328"/>
        <v>55232.570000000007</v>
      </c>
      <c r="N2580" s="359">
        <f t="shared" si="326"/>
        <v>22.92251018728977</v>
      </c>
      <c r="O2580" s="331"/>
      <c r="P2580" s="61"/>
      <c r="Q2580" s="294"/>
      <c r="R2580" s="292"/>
      <c r="S2580" s="291"/>
    </row>
    <row r="2581" spans="1:19" ht="14.4">
      <c r="A2581" s="36">
        <f t="shared" si="321"/>
        <v>1258</v>
      </c>
      <c r="B2581" s="526"/>
      <c r="C2581" s="36" t="str">
        <f>VLOOKUP('Employee Salary Payroll Tax '!B2583,'Employee Salary Payroll Tax '!$D$1:$E$7,2,FALSE)</f>
        <v>NonUnion</v>
      </c>
      <c r="D2581" s="61">
        <f t="shared" si="322"/>
        <v>2.98E-2</v>
      </c>
      <c r="E2581" s="351">
        <f>'Employee Salary Payroll Tax '!N2583</f>
        <v>72147.679999999993</v>
      </c>
      <c r="F2581" s="351">
        <f t="shared" si="323"/>
        <v>74297.680863999994</v>
      </c>
      <c r="G2581" s="352"/>
      <c r="H2581" s="351">
        <f t="shared" si="327"/>
        <v>55052.320000000007</v>
      </c>
      <c r="I2581" s="351">
        <f t="shared" si="324"/>
        <v>2150.0008640000015</v>
      </c>
      <c r="J2581" s="351">
        <f t="shared" si="325"/>
        <v>133.3000535680001</v>
      </c>
      <c r="K2581" s="635">
        <f>SUM('Employee Salary Payroll Tax '!I2583:K2583)</f>
        <v>68581.72</v>
      </c>
      <c r="L2581" s="635">
        <f>'Employee Salary Payroll Tax '!H2583</f>
        <v>0</v>
      </c>
      <c r="M2581" s="293">
        <f t="shared" si="328"/>
        <v>3565.9599999999919</v>
      </c>
      <c r="N2581" s="359">
        <f t="shared" si="326"/>
        <v>126.71158587024382</v>
      </c>
      <c r="O2581" s="331"/>
      <c r="P2581" s="61"/>
      <c r="Q2581" s="294"/>
      <c r="R2581" s="292"/>
      <c r="S2581" s="291"/>
    </row>
    <row r="2582" spans="1:19" ht="14.4">
      <c r="A2582" s="36">
        <f t="shared" si="321"/>
        <v>1259</v>
      </c>
      <c r="B2582" s="526"/>
      <c r="C2582" s="36" t="str">
        <f>VLOOKUP('Employee Salary Payroll Tax '!B2584,'Employee Salary Payroll Tax '!$D$1:$E$7,2,FALSE)</f>
        <v>UA</v>
      </c>
      <c r="D2582" s="61">
        <f t="shared" si="322"/>
        <v>0.03</v>
      </c>
      <c r="E2582" s="351">
        <f>'Employee Salary Payroll Tax '!N2584</f>
        <v>66169.89</v>
      </c>
      <c r="F2582" s="351">
        <f t="shared" si="323"/>
        <v>68154.986699999994</v>
      </c>
      <c r="G2582" s="352"/>
      <c r="H2582" s="351">
        <f t="shared" si="327"/>
        <v>61030.11</v>
      </c>
      <c r="I2582" s="351">
        <f t="shared" si="324"/>
        <v>1985.0966999999946</v>
      </c>
      <c r="J2582" s="351">
        <f t="shared" si="325"/>
        <v>123.07599539999967</v>
      </c>
      <c r="K2582" s="635">
        <f>SUM('Employee Salary Payroll Tax '!I2584:K2584)</f>
        <v>14912.91</v>
      </c>
      <c r="L2582" s="635">
        <f>'Employee Salary Payroll Tax '!H2584</f>
        <v>0</v>
      </c>
      <c r="M2582" s="293">
        <f t="shared" si="328"/>
        <v>51256.979999999996</v>
      </c>
      <c r="N2582" s="359">
        <f t="shared" si="326"/>
        <v>27.738012599580735</v>
      </c>
      <c r="O2582" s="331"/>
      <c r="P2582" s="61"/>
      <c r="Q2582" s="294"/>
      <c r="R2582" s="292"/>
      <c r="S2582" s="291"/>
    </row>
    <row r="2583" spans="1:19" ht="14.4">
      <c r="A2583" s="36">
        <f t="shared" si="321"/>
        <v>1260</v>
      </c>
      <c r="B2583" s="526"/>
      <c r="C2583" s="36" t="str">
        <f>VLOOKUP('Employee Salary Payroll Tax '!B2585,'Employee Salary Payroll Tax '!$D$1:$E$7,2,FALSE)</f>
        <v>IBEW</v>
      </c>
      <c r="D2583" s="61">
        <f t="shared" si="322"/>
        <v>6.875E-3</v>
      </c>
      <c r="E2583" s="351">
        <f>'Employee Salary Payroll Tax '!N2585</f>
        <v>173687.26</v>
      </c>
      <c r="F2583" s="351">
        <f t="shared" si="323"/>
        <v>174881.35991249999</v>
      </c>
      <c r="G2583" s="352"/>
      <c r="H2583" s="351">
        <f t="shared" si="327"/>
        <v>0</v>
      </c>
      <c r="I2583" s="351">
        <f t="shared" si="324"/>
        <v>1194.0999124999798</v>
      </c>
      <c r="J2583" s="351">
        <f t="shared" si="325"/>
        <v>0</v>
      </c>
      <c r="K2583" s="635">
        <f>SUM('Employee Salary Payroll Tax '!I2585:K2585)</f>
        <v>139404.97</v>
      </c>
      <c r="L2583" s="635">
        <f>'Employee Salary Payroll Tax '!H2585</f>
        <v>0</v>
      </c>
      <c r="M2583" s="293">
        <f t="shared" si="328"/>
        <v>34282.290000000008</v>
      </c>
      <c r="N2583" s="359">
        <f t="shared" si="326"/>
        <v>0</v>
      </c>
      <c r="O2583" s="331"/>
      <c r="P2583" s="61"/>
      <c r="Q2583" s="294"/>
      <c r="R2583" s="292"/>
      <c r="S2583" s="291"/>
    </row>
    <row r="2584" spans="1:19" ht="14.4">
      <c r="A2584" s="36">
        <f t="shared" si="321"/>
        <v>1261</v>
      </c>
      <c r="B2584" s="526"/>
      <c r="C2584" s="36" t="str">
        <f>VLOOKUP('Employee Salary Payroll Tax '!B2586,'Employee Salary Payroll Tax '!$D$1:$E$7,2,FALSE)</f>
        <v>NonUnion</v>
      </c>
      <c r="D2584" s="61">
        <f t="shared" si="322"/>
        <v>2.98E-2</v>
      </c>
      <c r="E2584" s="351">
        <f>'Employee Salary Payroll Tax '!N2586</f>
        <v>66177.2</v>
      </c>
      <c r="F2584" s="351">
        <f t="shared" si="323"/>
        <v>68149.280559999999</v>
      </c>
      <c r="G2584" s="352"/>
      <c r="H2584" s="351">
        <f t="shared" si="327"/>
        <v>61022.8</v>
      </c>
      <c r="I2584" s="351">
        <f t="shared" si="324"/>
        <v>1972.0805600000022</v>
      </c>
      <c r="J2584" s="351">
        <f t="shared" si="325"/>
        <v>122.26899472000014</v>
      </c>
      <c r="K2584" s="635">
        <f>SUM('Employee Salary Payroll Tax '!I2586:K2586)</f>
        <v>12991.089999999998</v>
      </c>
      <c r="L2584" s="635">
        <f>'Employee Salary Payroll Tax '!H2586</f>
        <v>592.63</v>
      </c>
      <c r="M2584" s="293">
        <f t="shared" si="328"/>
        <v>52593.48</v>
      </c>
      <c r="N2584" s="359">
        <f t="shared" si="326"/>
        <v>24.002337883637328</v>
      </c>
      <c r="O2584" s="331"/>
      <c r="P2584" s="61"/>
      <c r="Q2584" s="294"/>
      <c r="R2584" s="292"/>
      <c r="S2584" s="291"/>
    </row>
    <row r="2585" spans="1:19" ht="14.4">
      <c r="A2585" s="36">
        <f t="shared" si="321"/>
        <v>1262</v>
      </c>
      <c r="B2585" s="526"/>
      <c r="C2585" s="36" t="str">
        <f>VLOOKUP('Employee Salary Payroll Tax '!B2587,'Employee Salary Payroll Tax '!$D$1:$E$7,2,FALSE)</f>
        <v>NonUnion</v>
      </c>
      <c r="D2585" s="61">
        <f t="shared" si="322"/>
        <v>2.98E-2</v>
      </c>
      <c r="E2585" s="351">
        <f>'Employee Salary Payroll Tax '!N2587</f>
        <v>5249.4</v>
      </c>
      <c r="F2585" s="351">
        <f t="shared" si="323"/>
        <v>5405.83212</v>
      </c>
      <c r="G2585" s="352"/>
      <c r="H2585" s="351">
        <f t="shared" si="327"/>
        <v>121950.6</v>
      </c>
      <c r="I2585" s="351">
        <f t="shared" si="324"/>
        <v>156.4321200000004</v>
      </c>
      <c r="J2585" s="351">
        <f t="shared" si="325"/>
        <v>9.6987914400000239</v>
      </c>
      <c r="K2585" s="635">
        <f>SUM('Employee Salary Payroll Tax '!I2587:K2587)</f>
        <v>5249.4</v>
      </c>
      <c r="L2585" s="635">
        <f>'Employee Salary Payroll Tax '!H2587</f>
        <v>0</v>
      </c>
      <c r="M2585" s="293">
        <f t="shared" si="328"/>
        <v>0</v>
      </c>
      <c r="N2585" s="359">
        <f t="shared" si="326"/>
        <v>9.6987914381524227</v>
      </c>
      <c r="O2585" s="331"/>
      <c r="P2585" s="61"/>
      <c r="Q2585" s="294"/>
      <c r="R2585" s="292"/>
      <c r="S2585" s="291"/>
    </row>
    <row r="2586" spans="1:19" ht="14.4">
      <c r="A2586" s="36">
        <f t="shared" si="321"/>
        <v>1263</v>
      </c>
      <c r="B2586" s="526"/>
      <c r="C2586" s="36" t="str">
        <f>VLOOKUP('Employee Salary Payroll Tax '!B2588,'Employee Salary Payroll Tax '!$D$1:$E$7,2,FALSE)</f>
        <v>NonUnion</v>
      </c>
      <c r="D2586" s="61">
        <f t="shared" si="322"/>
        <v>2.98E-2</v>
      </c>
      <c r="E2586" s="351">
        <f>'Employee Salary Payroll Tax '!N2588</f>
        <v>81960.05</v>
      </c>
      <c r="F2586" s="351">
        <f t="shared" si="323"/>
        <v>84402.459490000008</v>
      </c>
      <c r="G2586" s="352"/>
      <c r="H2586" s="351">
        <f t="shared" si="327"/>
        <v>45239.95</v>
      </c>
      <c r="I2586" s="351">
        <f t="shared" si="324"/>
        <v>2442.4094900000055</v>
      </c>
      <c r="J2586" s="351">
        <f t="shared" si="325"/>
        <v>151.42938838000035</v>
      </c>
      <c r="K2586" s="635">
        <f>SUM('Employee Salary Payroll Tax '!I2588:K2588)</f>
        <v>81960.05</v>
      </c>
      <c r="L2586" s="635">
        <f>'Employee Salary Payroll Tax '!H2588</f>
        <v>0</v>
      </c>
      <c r="M2586" s="293">
        <f t="shared" si="328"/>
        <v>0</v>
      </c>
      <c r="N2586" s="359">
        <f t="shared" si="326"/>
        <v>151.42938837815277</v>
      </c>
      <c r="O2586" s="331"/>
      <c r="P2586" s="61"/>
      <c r="Q2586" s="294"/>
      <c r="R2586" s="292"/>
      <c r="S2586" s="291"/>
    </row>
    <row r="2587" spans="1:19" ht="14.4">
      <c r="A2587" s="36">
        <f t="shared" si="321"/>
        <v>1264</v>
      </c>
      <c r="B2587" s="526"/>
      <c r="C2587" s="36" t="str">
        <f>VLOOKUP('Employee Salary Payroll Tax '!B2589,'Employee Salary Payroll Tax '!$D$1:$E$7,2,FALSE)</f>
        <v>NonUnion</v>
      </c>
      <c r="D2587" s="61">
        <f t="shared" si="322"/>
        <v>2.98E-2</v>
      </c>
      <c r="E2587" s="351">
        <f>'Employee Salary Payroll Tax '!N2589</f>
        <v>96653.55</v>
      </c>
      <c r="F2587" s="351">
        <f t="shared" si="323"/>
        <v>99533.825790000003</v>
      </c>
      <c r="G2587" s="352"/>
      <c r="H2587" s="351">
        <f t="shared" si="327"/>
        <v>30546.449999999997</v>
      </c>
      <c r="I2587" s="351">
        <f t="shared" si="324"/>
        <v>2880.2757899999997</v>
      </c>
      <c r="J2587" s="351">
        <f t="shared" si="325"/>
        <v>178.57709897999999</v>
      </c>
      <c r="K2587" s="635">
        <f>SUM('Employee Salary Payroll Tax '!I2589:K2589)</f>
        <v>73103.340000000011</v>
      </c>
      <c r="L2587" s="635">
        <f>'Employee Salary Payroll Tax '!H2589</f>
        <v>0</v>
      </c>
      <c r="M2587" s="293">
        <f t="shared" si="328"/>
        <v>23550.209999999992</v>
      </c>
      <c r="N2587" s="359">
        <f t="shared" si="326"/>
        <v>135.06573098260259</v>
      </c>
      <c r="O2587" s="331"/>
      <c r="P2587" s="61"/>
      <c r="Q2587" s="294"/>
      <c r="R2587" s="292"/>
      <c r="S2587" s="291"/>
    </row>
    <row r="2588" spans="1:19" ht="14.4">
      <c r="A2588" s="36">
        <f t="shared" si="321"/>
        <v>1265</v>
      </c>
      <c r="B2588" s="526"/>
      <c r="C2588" s="36" t="str">
        <f>VLOOKUP('Employee Salary Payroll Tax '!B2590,'Employee Salary Payroll Tax '!$D$1:$E$7,2,FALSE)</f>
        <v>IBEW</v>
      </c>
      <c r="D2588" s="61">
        <f t="shared" si="322"/>
        <v>6.875E-3</v>
      </c>
      <c r="E2588" s="351">
        <f>'Employee Salary Payroll Tax '!N2590</f>
        <v>54512.4</v>
      </c>
      <c r="F2588" s="351">
        <f t="shared" si="323"/>
        <v>54887.172749999998</v>
      </c>
      <c r="G2588" s="352"/>
      <c r="H2588" s="351">
        <f t="shared" si="327"/>
        <v>72687.600000000006</v>
      </c>
      <c r="I2588" s="351">
        <f t="shared" si="324"/>
        <v>374.77274999999645</v>
      </c>
      <c r="J2588" s="351">
        <f t="shared" si="325"/>
        <v>23.235910499999779</v>
      </c>
      <c r="K2588" s="635">
        <f>SUM('Employee Salary Payroll Tax '!I2590:K2590)</f>
        <v>54132.75</v>
      </c>
      <c r="L2588" s="635">
        <f>'Employee Salary Payroll Tax '!H2590</f>
        <v>0</v>
      </c>
      <c r="M2588" s="293">
        <f t="shared" si="328"/>
        <v>379.65000000000146</v>
      </c>
      <c r="N2588" s="359">
        <f t="shared" si="326"/>
        <v>23.074084687076496</v>
      </c>
      <c r="O2588" s="331"/>
      <c r="P2588" s="61"/>
      <c r="Q2588" s="294"/>
      <c r="R2588" s="292"/>
      <c r="S2588" s="291"/>
    </row>
    <row r="2589" spans="1:19" ht="14.4">
      <c r="A2589" s="36">
        <f t="shared" si="321"/>
        <v>1266</v>
      </c>
      <c r="B2589" s="526"/>
      <c r="C2589" s="36" t="str">
        <f>VLOOKUP('Employee Salary Payroll Tax '!B2591,'Employee Salary Payroll Tax '!$D$1:$E$7,2,FALSE)</f>
        <v>UA</v>
      </c>
      <c r="D2589" s="61">
        <f t="shared" si="322"/>
        <v>0.03</v>
      </c>
      <c r="E2589" s="351">
        <f>'Employee Salary Payroll Tax '!N2591</f>
        <v>67393.52</v>
      </c>
      <c r="F2589" s="351">
        <f t="shared" si="323"/>
        <v>69415.325600000011</v>
      </c>
      <c r="G2589" s="352"/>
      <c r="H2589" s="351">
        <f t="shared" si="327"/>
        <v>59806.479999999996</v>
      </c>
      <c r="I2589" s="351">
        <f t="shared" si="324"/>
        <v>2021.805600000007</v>
      </c>
      <c r="J2589" s="351">
        <f t="shared" si="325"/>
        <v>125.35194720000042</v>
      </c>
      <c r="K2589" s="635">
        <f>SUM('Employee Salary Payroll Tax '!I2591:K2591)</f>
        <v>65044.85</v>
      </c>
      <c r="L2589" s="635">
        <f>'Employee Salary Payroll Tax '!H2591</f>
        <v>0</v>
      </c>
      <c r="M2589" s="293">
        <f t="shared" si="328"/>
        <v>2348.6700000000055</v>
      </c>
      <c r="N2589" s="359">
        <f t="shared" si="326"/>
        <v>120.98342099820523</v>
      </c>
      <c r="O2589" s="331"/>
      <c r="P2589" s="61"/>
      <c r="Q2589" s="294"/>
      <c r="R2589" s="292"/>
      <c r="S2589" s="291"/>
    </row>
    <row r="2590" spans="1:19" ht="14.4">
      <c r="A2590" s="36">
        <f t="shared" si="321"/>
        <v>1267</v>
      </c>
      <c r="B2590" s="526"/>
      <c r="C2590" s="36" t="str">
        <f>VLOOKUP('Employee Salary Payroll Tax '!B2592,'Employee Salary Payroll Tax '!$D$1:$E$7,2,FALSE)</f>
        <v>NonUnion</v>
      </c>
      <c r="D2590" s="61">
        <f t="shared" si="322"/>
        <v>2.98E-2</v>
      </c>
      <c r="E2590" s="351">
        <f>'Employee Salary Payroll Tax '!N2592</f>
        <v>21130.639999999999</v>
      </c>
      <c r="F2590" s="351">
        <f t="shared" si="323"/>
        <v>21760.333072000001</v>
      </c>
      <c r="G2590" s="352"/>
      <c r="H2590" s="351">
        <f t="shared" si="327"/>
        <v>106069.36</v>
      </c>
      <c r="I2590" s="351">
        <f t="shared" si="324"/>
        <v>629.69307200000185</v>
      </c>
      <c r="J2590" s="351">
        <f t="shared" si="325"/>
        <v>39.040970464000111</v>
      </c>
      <c r="K2590" s="635">
        <f>SUM('Employee Salary Payroll Tax '!I2592:K2592)</f>
        <v>1.06</v>
      </c>
      <c r="L2590" s="635">
        <f>'Employee Salary Payroll Tax '!H2592</f>
        <v>0</v>
      </c>
      <c r="M2590" s="293">
        <f t="shared" si="328"/>
        <v>21129.579999999998</v>
      </c>
      <c r="N2590" s="359">
        <f t="shared" si="326"/>
        <v>1.9584559999073223E-3</v>
      </c>
      <c r="O2590" s="331"/>
      <c r="P2590" s="61"/>
      <c r="Q2590" s="294"/>
      <c r="R2590" s="292"/>
      <c r="S2590" s="291"/>
    </row>
    <row r="2591" spans="1:19" ht="14.4">
      <c r="A2591" s="36">
        <f t="shared" si="321"/>
        <v>1268</v>
      </c>
      <c r="B2591" s="526"/>
      <c r="C2591" s="36" t="str">
        <f>VLOOKUP('Employee Salary Payroll Tax '!B2593,'Employee Salary Payroll Tax '!$D$1:$E$7,2,FALSE)</f>
        <v>Not Assigned</v>
      </c>
      <c r="D2591" s="61">
        <f t="shared" si="322"/>
        <v>0</v>
      </c>
      <c r="E2591" s="351">
        <f>'Employee Salary Payroll Tax '!N2593</f>
        <v>0</v>
      </c>
      <c r="F2591" s="351">
        <f t="shared" si="323"/>
        <v>0</v>
      </c>
      <c r="G2591" s="352"/>
      <c r="H2591" s="351">
        <f t="shared" si="327"/>
        <v>127200</v>
      </c>
      <c r="I2591" s="351">
        <f t="shared" si="324"/>
        <v>0</v>
      </c>
      <c r="J2591" s="351">
        <f t="shared" si="325"/>
        <v>0</v>
      </c>
      <c r="K2591" s="635">
        <f>SUM('Employee Salary Payroll Tax '!I2593:K2593)</f>
        <v>0</v>
      </c>
      <c r="L2591" s="635">
        <f>'Employee Salary Payroll Tax '!H2593</f>
        <v>0</v>
      </c>
      <c r="M2591" s="293">
        <f t="shared" si="328"/>
        <v>0</v>
      </c>
      <c r="N2591" s="359">
        <f t="shared" si="326"/>
        <v>0</v>
      </c>
      <c r="O2591" s="331"/>
      <c r="P2591" s="61"/>
      <c r="Q2591" s="294"/>
      <c r="R2591" s="292"/>
      <c r="S2591" s="291"/>
    </row>
    <row r="2592" spans="1:19" ht="14.4">
      <c r="A2592" s="36">
        <f t="shared" si="321"/>
        <v>1269</v>
      </c>
      <c r="B2592" s="526"/>
      <c r="C2592" s="36" t="str">
        <f>VLOOKUP('Employee Salary Payroll Tax '!B2594,'Employee Salary Payroll Tax '!$D$1:$E$7,2,FALSE)</f>
        <v>NonUnion</v>
      </c>
      <c r="D2592" s="61">
        <f t="shared" si="322"/>
        <v>2.98E-2</v>
      </c>
      <c r="E2592" s="351">
        <f>'Employee Salary Payroll Tax '!N2594</f>
        <v>51364.29</v>
      </c>
      <c r="F2592" s="351">
        <f t="shared" si="323"/>
        <v>52894.945842000001</v>
      </c>
      <c r="G2592" s="352"/>
      <c r="H2592" s="351">
        <f t="shared" si="327"/>
        <v>75835.709999999992</v>
      </c>
      <c r="I2592" s="351">
        <f t="shared" si="324"/>
        <v>1530.6558420000001</v>
      </c>
      <c r="J2592" s="351">
        <f t="shared" si="325"/>
        <v>94.900662204000014</v>
      </c>
      <c r="K2592" s="635">
        <f>SUM('Employee Salary Payroll Tax '!I2594:K2594)</f>
        <v>-136.62</v>
      </c>
      <c r="L2592" s="635">
        <f>'Employee Salary Payroll Tax '!H2594</f>
        <v>0</v>
      </c>
      <c r="M2592" s="293">
        <f t="shared" si="328"/>
        <v>51500.91</v>
      </c>
      <c r="N2592" s="359">
        <f t="shared" si="326"/>
        <v>-0.25241911199508577</v>
      </c>
      <c r="O2592" s="331"/>
      <c r="P2592" s="61"/>
      <c r="Q2592" s="294"/>
      <c r="R2592" s="292"/>
      <c r="S2592" s="291"/>
    </row>
    <row r="2593" spans="1:19" ht="14.4">
      <c r="A2593" s="36">
        <f t="shared" si="321"/>
        <v>1270</v>
      </c>
      <c r="B2593" s="526"/>
      <c r="C2593" s="36" t="str">
        <f>VLOOKUP('Employee Salary Payroll Tax '!B2595,'Employee Salary Payroll Tax '!$D$1:$E$7,2,FALSE)</f>
        <v>NonUnion</v>
      </c>
      <c r="D2593" s="61">
        <f t="shared" si="322"/>
        <v>2.98E-2</v>
      </c>
      <c r="E2593" s="351">
        <f>'Employee Salary Payroll Tax '!N2595</f>
        <v>63506.43</v>
      </c>
      <c r="F2593" s="351">
        <f t="shared" si="323"/>
        <v>65398.921614000006</v>
      </c>
      <c r="G2593" s="352"/>
      <c r="H2593" s="351">
        <f t="shared" si="327"/>
        <v>63693.57</v>
      </c>
      <c r="I2593" s="351">
        <f t="shared" si="324"/>
        <v>1892.4916140000059</v>
      </c>
      <c r="J2593" s="351">
        <f t="shared" si="325"/>
        <v>117.33448006800037</v>
      </c>
      <c r="K2593" s="635">
        <f>SUM('Employee Salary Payroll Tax '!I2595:K2595)</f>
        <v>63506.43</v>
      </c>
      <c r="L2593" s="635">
        <f>'Employee Salary Payroll Tax '!H2595</f>
        <v>0</v>
      </c>
      <c r="M2593" s="293">
        <f t="shared" si="328"/>
        <v>0</v>
      </c>
      <c r="N2593" s="359">
        <f t="shared" si="326"/>
        <v>117.33448006615278</v>
      </c>
      <c r="O2593" s="331"/>
      <c r="P2593" s="61"/>
      <c r="Q2593" s="294"/>
      <c r="R2593" s="292"/>
      <c r="S2593" s="291"/>
    </row>
    <row r="2594" spans="1:19" ht="14.4">
      <c r="A2594" s="36">
        <f t="shared" si="321"/>
        <v>1271</v>
      </c>
      <c r="B2594" s="526"/>
      <c r="C2594" s="36" t="str">
        <f>VLOOKUP('Employee Salary Payroll Tax '!B2596,'Employee Salary Payroll Tax '!$D$1:$E$7,2,FALSE)</f>
        <v>NonUnion</v>
      </c>
      <c r="D2594" s="61">
        <f t="shared" si="322"/>
        <v>2.98E-2</v>
      </c>
      <c r="E2594" s="351">
        <f>'Employee Salary Payroll Tax '!N2596</f>
        <v>32989.949999999997</v>
      </c>
      <c r="F2594" s="351">
        <f t="shared" si="323"/>
        <v>33973.050510000001</v>
      </c>
      <c r="G2594" s="352"/>
      <c r="H2594" s="351">
        <f t="shared" si="327"/>
        <v>94210.05</v>
      </c>
      <c r="I2594" s="351">
        <f t="shared" si="324"/>
        <v>983.10051000000385</v>
      </c>
      <c r="J2594" s="351">
        <f t="shared" si="325"/>
        <v>60.952231620000241</v>
      </c>
      <c r="K2594" s="635">
        <f>SUM('Employee Salary Payroll Tax '!I2596:K2596)</f>
        <v>37691.949999999997</v>
      </c>
      <c r="L2594" s="635">
        <f>'Employee Salary Payroll Tax '!H2596</f>
        <v>0</v>
      </c>
      <c r="M2594" s="293">
        <f t="shared" si="328"/>
        <v>-4702</v>
      </c>
      <c r="N2594" s="359">
        <f t="shared" si="326"/>
        <v>69.639646817889329</v>
      </c>
      <c r="O2594" s="331"/>
      <c r="P2594" s="61"/>
      <c r="Q2594" s="294"/>
      <c r="R2594" s="292"/>
      <c r="S2594" s="291"/>
    </row>
    <row r="2595" spans="1:19" ht="14.4">
      <c r="A2595" s="36">
        <f t="shared" si="321"/>
        <v>1272</v>
      </c>
      <c r="B2595" s="526"/>
      <c r="C2595" s="36" t="str">
        <f>VLOOKUP('Employee Salary Payroll Tax '!B2597,'Employee Salary Payroll Tax '!$D$1:$E$7,2,FALSE)</f>
        <v>Not Assigned</v>
      </c>
      <c r="D2595" s="61">
        <f t="shared" si="322"/>
        <v>0</v>
      </c>
      <c r="E2595" s="351">
        <f>'Employee Salary Payroll Tax '!N2597</f>
        <v>0.03</v>
      </c>
      <c r="F2595" s="351">
        <f t="shared" si="323"/>
        <v>0.03</v>
      </c>
      <c r="G2595" s="352"/>
      <c r="H2595" s="351">
        <f t="shared" si="327"/>
        <v>127199.97</v>
      </c>
      <c r="I2595" s="351">
        <f t="shared" si="324"/>
        <v>0</v>
      </c>
      <c r="J2595" s="351">
        <f t="shared" si="325"/>
        <v>0</v>
      </c>
      <c r="K2595" s="635">
        <f>SUM('Employee Salary Payroll Tax '!I2597:K2597)</f>
        <v>618.47</v>
      </c>
      <c r="L2595" s="635">
        <f>'Employee Salary Payroll Tax '!H2597</f>
        <v>0</v>
      </c>
      <c r="M2595" s="293">
        <f t="shared" si="328"/>
        <v>-618.44000000000005</v>
      </c>
      <c r="N2595" s="359">
        <f t="shared" si="326"/>
        <v>0</v>
      </c>
      <c r="O2595" s="331"/>
      <c r="P2595" s="61"/>
      <c r="Q2595" s="294"/>
      <c r="R2595" s="292"/>
      <c r="S2595" s="291"/>
    </row>
    <row r="2596" spans="1:19" ht="14.4">
      <c r="A2596" s="36">
        <f t="shared" si="321"/>
        <v>1273</v>
      </c>
      <c r="B2596" s="526"/>
      <c r="C2596" s="36" t="str">
        <f>VLOOKUP('Employee Salary Payroll Tax '!B2598,'Employee Salary Payroll Tax '!$D$1:$E$7,2,FALSE)</f>
        <v>IBEW</v>
      </c>
      <c r="D2596" s="61">
        <f t="shared" si="322"/>
        <v>6.875E-3</v>
      </c>
      <c r="E2596" s="351">
        <f>'Employee Salary Payroll Tax '!N2598</f>
        <v>60238.91</v>
      </c>
      <c r="F2596" s="351">
        <f t="shared" si="323"/>
        <v>60653.052506250002</v>
      </c>
      <c r="G2596" s="352"/>
      <c r="H2596" s="351">
        <f t="shared" si="327"/>
        <v>66961.09</v>
      </c>
      <c r="I2596" s="351">
        <f t="shared" si="324"/>
        <v>414.14250624999841</v>
      </c>
      <c r="J2596" s="351">
        <f t="shared" si="325"/>
        <v>25.676835387499899</v>
      </c>
      <c r="K2596" s="635">
        <f>SUM('Employee Salary Payroll Tax '!I2598:K2598)</f>
        <v>60238.2</v>
      </c>
      <c r="L2596" s="635">
        <f>'Employee Salary Payroll Tax '!H2598</f>
        <v>0</v>
      </c>
      <c r="M2596" s="293">
        <f t="shared" si="328"/>
        <v>0.71000000000640284</v>
      </c>
      <c r="N2596" s="359">
        <f t="shared" si="326"/>
        <v>25.676532749573653</v>
      </c>
      <c r="O2596" s="331"/>
      <c r="P2596" s="61"/>
      <c r="Q2596" s="294"/>
      <c r="R2596" s="292"/>
      <c r="S2596" s="291"/>
    </row>
    <row r="2597" spans="1:19" ht="14.4">
      <c r="A2597" s="36">
        <f t="shared" si="321"/>
        <v>1274</v>
      </c>
      <c r="B2597" s="526"/>
      <c r="C2597" s="36" t="str">
        <f>VLOOKUP('Employee Salary Payroll Tax '!B2599,'Employee Salary Payroll Tax '!$D$1:$E$7,2,FALSE)</f>
        <v>IBEW</v>
      </c>
      <c r="D2597" s="61">
        <f t="shared" si="322"/>
        <v>6.875E-3</v>
      </c>
      <c r="E2597" s="351">
        <f>'Employee Salary Payroll Tax '!N2599</f>
        <v>130105.82</v>
      </c>
      <c r="F2597" s="351">
        <f t="shared" si="323"/>
        <v>131000.29751250001</v>
      </c>
      <c r="G2597" s="352"/>
      <c r="H2597" s="351">
        <f t="shared" si="327"/>
        <v>0</v>
      </c>
      <c r="I2597" s="351">
        <f t="shared" si="324"/>
        <v>894.47751250000147</v>
      </c>
      <c r="J2597" s="351">
        <f t="shared" si="325"/>
        <v>0</v>
      </c>
      <c r="K2597" s="635">
        <f>SUM('Employee Salary Payroll Tax '!I2599:K2599)</f>
        <v>127676.75</v>
      </c>
      <c r="L2597" s="635">
        <f>'Employee Salary Payroll Tax '!H2599</f>
        <v>0</v>
      </c>
      <c r="M2597" s="293">
        <f t="shared" si="328"/>
        <v>2429.070000000007</v>
      </c>
      <c r="N2597" s="359">
        <f t="shared" si="326"/>
        <v>0</v>
      </c>
      <c r="O2597" s="331"/>
      <c r="P2597" s="61"/>
      <c r="Q2597" s="294"/>
      <c r="R2597" s="292"/>
      <c r="S2597" s="291"/>
    </row>
    <row r="2598" spans="1:19" ht="14.4">
      <c r="A2598" s="36">
        <f t="shared" si="321"/>
        <v>1275</v>
      </c>
      <c r="B2598" s="526"/>
      <c r="C2598" s="36" t="str">
        <f>VLOOKUP('Employee Salary Payroll Tax '!B2600,'Employee Salary Payroll Tax '!$D$1:$E$7,2,FALSE)</f>
        <v>NonUnion</v>
      </c>
      <c r="D2598" s="61">
        <f t="shared" si="322"/>
        <v>2.98E-2</v>
      </c>
      <c r="E2598" s="351">
        <f>'Employee Salary Payroll Tax '!N2600</f>
        <v>166362.82</v>
      </c>
      <c r="F2598" s="351">
        <f t="shared" si="323"/>
        <v>171320.43203600001</v>
      </c>
      <c r="G2598" s="352"/>
      <c r="H2598" s="351">
        <f t="shared" si="327"/>
        <v>0</v>
      </c>
      <c r="I2598" s="351">
        <f t="shared" si="324"/>
        <v>4957.6120360000059</v>
      </c>
      <c r="J2598" s="351">
        <f t="shared" si="325"/>
        <v>0</v>
      </c>
      <c r="K2598" s="635">
        <f>SUM('Employee Salary Payroll Tax '!I2600:K2600)</f>
        <v>131190.47</v>
      </c>
      <c r="L2598" s="635">
        <f>'Employee Salary Payroll Tax '!H2600</f>
        <v>1055.99</v>
      </c>
      <c r="M2598" s="293">
        <f t="shared" si="328"/>
        <v>34116.360000000008</v>
      </c>
      <c r="N2598" s="359">
        <f t="shared" si="326"/>
        <v>0</v>
      </c>
      <c r="O2598" s="331"/>
      <c r="P2598" s="61"/>
      <c r="Q2598" s="294"/>
      <c r="R2598" s="292"/>
      <c r="S2598" s="291"/>
    </row>
    <row r="2599" spans="1:19" ht="14.4">
      <c r="A2599" s="36">
        <f t="shared" si="321"/>
        <v>1276</v>
      </c>
      <c r="B2599" s="526"/>
      <c r="C2599" s="36" t="str">
        <f>VLOOKUP('Employee Salary Payroll Tax '!B2601,'Employee Salary Payroll Tax '!$D$1:$E$7,2,FALSE)</f>
        <v>NonUnion</v>
      </c>
      <c r="D2599" s="61">
        <f t="shared" si="322"/>
        <v>2.98E-2</v>
      </c>
      <c r="E2599" s="351">
        <f>'Employee Salary Payroll Tax '!N2601</f>
        <v>98616.43</v>
      </c>
      <c r="F2599" s="351">
        <f t="shared" si="323"/>
        <v>101555.199614</v>
      </c>
      <c r="G2599" s="352"/>
      <c r="H2599" s="351">
        <f t="shared" si="327"/>
        <v>28583.570000000007</v>
      </c>
      <c r="I2599" s="351">
        <f t="shared" si="324"/>
        <v>2938.7696140000044</v>
      </c>
      <c r="J2599" s="351">
        <f t="shared" si="325"/>
        <v>182.20371606800026</v>
      </c>
      <c r="K2599" s="635">
        <f>SUM('Employee Salary Payroll Tax '!I2601:K2601)</f>
        <v>20107.68</v>
      </c>
      <c r="L2599" s="635">
        <f>'Employee Salary Payroll Tax '!H2601</f>
        <v>0</v>
      </c>
      <c r="M2599" s="293">
        <f t="shared" si="328"/>
        <v>78508.75</v>
      </c>
      <c r="N2599" s="359">
        <f t="shared" si="326"/>
        <v>37.150949567623336</v>
      </c>
      <c r="O2599" s="331"/>
      <c r="P2599" s="61"/>
      <c r="Q2599" s="294"/>
      <c r="R2599" s="292"/>
      <c r="S2599" s="291"/>
    </row>
    <row r="2600" spans="1:19" ht="14.4">
      <c r="A2600" s="36">
        <f t="shared" si="321"/>
        <v>1277</v>
      </c>
      <c r="B2600" s="526"/>
      <c r="C2600" s="36" t="str">
        <f>VLOOKUP('Employee Salary Payroll Tax '!B2602,'Employee Salary Payroll Tax '!$D$1:$E$7,2,FALSE)</f>
        <v>Not Assigned</v>
      </c>
      <c r="D2600" s="61">
        <f t="shared" si="322"/>
        <v>0</v>
      </c>
      <c r="E2600" s="351">
        <f>'Employee Salary Payroll Tax '!N2602</f>
        <v>0</v>
      </c>
      <c r="F2600" s="351">
        <f t="shared" si="323"/>
        <v>0</v>
      </c>
      <c r="G2600" s="352"/>
      <c r="H2600" s="351">
        <f t="shared" si="327"/>
        <v>127200</v>
      </c>
      <c r="I2600" s="351">
        <f t="shared" si="324"/>
        <v>0</v>
      </c>
      <c r="J2600" s="351">
        <f t="shared" si="325"/>
        <v>0</v>
      </c>
      <c r="K2600" s="635">
        <f>SUM('Employee Salary Payroll Tax '!I2602:K2602)</f>
        <v>-559</v>
      </c>
      <c r="L2600" s="635">
        <f>'Employee Salary Payroll Tax '!H2602</f>
        <v>0</v>
      </c>
      <c r="M2600" s="293">
        <f t="shared" si="328"/>
        <v>559</v>
      </c>
      <c r="N2600" s="359">
        <f t="shared" si="326"/>
        <v>0</v>
      </c>
      <c r="O2600" s="331"/>
      <c r="P2600" s="61"/>
      <c r="Q2600" s="294"/>
      <c r="R2600" s="292"/>
      <c r="S2600" s="291"/>
    </row>
    <row r="2601" spans="1:19" ht="14.4">
      <c r="A2601" s="36">
        <f t="shared" si="321"/>
        <v>1278</v>
      </c>
      <c r="B2601" s="526"/>
      <c r="C2601" s="36" t="str">
        <f>VLOOKUP('Employee Salary Payroll Tax '!B2603,'Employee Salary Payroll Tax '!$D$1:$E$7,2,FALSE)</f>
        <v>NonUnion</v>
      </c>
      <c r="D2601" s="61">
        <f t="shared" si="322"/>
        <v>2.98E-2</v>
      </c>
      <c r="E2601" s="351">
        <f>'Employee Salary Payroll Tax '!N2603</f>
        <v>122265.79</v>
      </c>
      <c r="F2601" s="351">
        <f t="shared" si="323"/>
        <v>125909.31054200001</v>
      </c>
      <c r="G2601" s="352"/>
      <c r="H2601" s="351">
        <f t="shared" si="327"/>
        <v>4934.2100000000064</v>
      </c>
      <c r="I2601" s="351">
        <f t="shared" si="324"/>
        <v>3643.5205420000129</v>
      </c>
      <c r="J2601" s="351">
        <f t="shared" si="325"/>
        <v>225.89827360400079</v>
      </c>
      <c r="K2601" s="635">
        <f>SUM('Employee Salary Payroll Tax '!I2603:K2603)</f>
        <v>44144.39</v>
      </c>
      <c r="L2601" s="635">
        <f>'Employee Salary Payroll Tax '!H2603</f>
        <v>0</v>
      </c>
      <c r="M2601" s="293">
        <f t="shared" si="328"/>
        <v>78121.399999999994</v>
      </c>
      <c r="N2601" s="359">
        <f t="shared" si="326"/>
        <v>81.561174963333215</v>
      </c>
      <c r="O2601" s="331"/>
      <c r="P2601" s="61"/>
      <c r="Q2601" s="294"/>
      <c r="R2601" s="292"/>
      <c r="S2601" s="291"/>
    </row>
    <row r="2602" spans="1:19" ht="14.4">
      <c r="A2602" s="36">
        <f t="shared" si="321"/>
        <v>1279</v>
      </c>
      <c r="B2602" s="526"/>
      <c r="C2602" s="36" t="str">
        <f>VLOOKUP('Employee Salary Payroll Tax '!B2604,'Employee Salary Payroll Tax '!$D$1:$E$7,2,FALSE)</f>
        <v>NonUnion</v>
      </c>
      <c r="D2602" s="61">
        <f t="shared" si="322"/>
        <v>2.98E-2</v>
      </c>
      <c r="E2602" s="351">
        <f>'Employee Salary Payroll Tax '!N2604</f>
        <v>79986.880000000005</v>
      </c>
      <c r="F2602" s="351">
        <f t="shared" si="323"/>
        <v>82370.48902400001</v>
      </c>
      <c r="G2602" s="352"/>
      <c r="H2602" s="351">
        <f t="shared" si="327"/>
        <v>47213.119999999995</v>
      </c>
      <c r="I2602" s="351">
        <f t="shared" si="324"/>
        <v>2383.6090240000049</v>
      </c>
      <c r="J2602" s="351">
        <f t="shared" si="325"/>
        <v>147.7837594880003</v>
      </c>
      <c r="K2602" s="635">
        <f>SUM('Employee Salary Payroll Tax '!I2604:K2604)</f>
        <v>52306.51</v>
      </c>
      <c r="L2602" s="635">
        <f>'Employee Salary Payroll Tax '!H2604</f>
        <v>0</v>
      </c>
      <c r="M2602" s="293">
        <f t="shared" si="328"/>
        <v>27680.370000000003</v>
      </c>
      <c r="N2602" s="359">
        <f t="shared" si="326"/>
        <v>96.641507874791984</v>
      </c>
      <c r="O2602" s="331"/>
      <c r="P2602" s="61"/>
      <c r="Q2602" s="294"/>
      <c r="R2602" s="292"/>
      <c r="S2602" s="291"/>
    </row>
    <row r="2603" spans="1:19" ht="14.4">
      <c r="A2603" s="36">
        <f t="shared" si="321"/>
        <v>1280</v>
      </c>
      <c r="B2603" s="526"/>
      <c r="C2603" s="36" t="str">
        <f>VLOOKUP('Employee Salary Payroll Tax '!B2605,'Employee Salary Payroll Tax '!$D$1:$E$7,2,FALSE)</f>
        <v>NonUnion</v>
      </c>
      <c r="D2603" s="61">
        <f t="shared" si="322"/>
        <v>2.98E-2</v>
      </c>
      <c r="E2603" s="351">
        <f>'Employee Salary Payroll Tax '!N2605</f>
        <v>103469.96</v>
      </c>
      <c r="F2603" s="351">
        <f t="shared" si="323"/>
        <v>106553.36480800001</v>
      </c>
      <c r="G2603" s="352"/>
      <c r="H2603" s="351">
        <f t="shared" si="327"/>
        <v>23730.039999999994</v>
      </c>
      <c r="I2603" s="351">
        <f t="shared" si="324"/>
        <v>3083.4048080000066</v>
      </c>
      <c r="J2603" s="351">
        <f t="shared" si="325"/>
        <v>191.17109809600041</v>
      </c>
      <c r="K2603" s="635">
        <f>SUM('Employee Salary Payroll Tax '!I2605:K2605)</f>
        <v>669.27</v>
      </c>
      <c r="L2603" s="635">
        <f>'Employee Salary Payroll Tax '!H2605</f>
        <v>0</v>
      </c>
      <c r="M2603" s="293">
        <f t="shared" si="328"/>
        <v>102800.69</v>
      </c>
      <c r="N2603" s="359">
        <f t="shared" si="326"/>
        <v>1.2365432519880519</v>
      </c>
      <c r="O2603" s="331"/>
      <c r="P2603" s="61"/>
      <c r="Q2603" s="294"/>
      <c r="R2603" s="292"/>
      <c r="S2603" s="291"/>
    </row>
    <row r="2604" spans="1:19" ht="14.4">
      <c r="A2604" s="36">
        <f t="shared" si="321"/>
        <v>1281</v>
      </c>
      <c r="B2604" s="526"/>
      <c r="C2604" s="36" t="str">
        <f>VLOOKUP('Employee Salary Payroll Tax '!B2606,'Employee Salary Payroll Tax '!$D$1:$E$7,2,FALSE)</f>
        <v>UA</v>
      </c>
      <c r="D2604" s="61">
        <f t="shared" si="322"/>
        <v>0.03</v>
      </c>
      <c r="E2604" s="351">
        <f>'Employee Salary Payroll Tax '!N2606</f>
        <v>53573.96</v>
      </c>
      <c r="F2604" s="351">
        <f t="shared" si="323"/>
        <v>55181.178800000002</v>
      </c>
      <c r="G2604" s="352"/>
      <c r="H2604" s="351">
        <f t="shared" si="327"/>
        <v>73626.040000000008</v>
      </c>
      <c r="I2604" s="351">
        <f t="shared" si="324"/>
        <v>1607.2188000000024</v>
      </c>
      <c r="J2604" s="351">
        <f t="shared" si="325"/>
        <v>99.647565600000149</v>
      </c>
      <c r="K2604" s="635">
        <f>SUM('Employee Salary Payroll Tax '!I2606:K2606)</f>
        <v>35701.519999999997</v>
      </c>
      <c r="L2604" s="635">
        <f>'Employee Salary Payroll Tax '!H2606</f>
        <v>0</v>
      </c>
      <c r="M2604" s="293">
        <f t="shared" si="328"/>
        <v>17872.440000000002</v>
      </c>
      <c r="N2604" s="359">
        <f t="shared" si="326"/>
        <v>66.4048271987606</v>
      </c>
      <c r="O2604" s="331"/>
      <c r="P2604" s="61"/>
      <c r="Q2604" s="294"/>
      <c r="R2604" s="292"/>
      <c r="S2604" s="291"/>
    </row>
    <row r="2605" spans="1:19" ht="14.4">
      <c r="A2605" s="36">
        <f t="shared" ref="A2605:A2668" si="329">+A2604+1</f>
        <v>1282</v>
      </c>
      <c r="B2605" s="526"/>
      <c r="C2605" s="36" t="str">
        <f>VLOOKUP('Employee Salary Payroll Tax '!B2607,'Employee Salary Payroll Tax '!$D$1:$E$7,2,FALSE)</f>
        <v>NonUnion</v>
      </c>
      <c r="D2605" s="61">
        <f t="shared" si="322"/>
        <v>2.98E-2</v>
      </c>
      <c r="E2605" s="351">
        <f>'Employee Salary Payroll Tax '!N2607</f>
        <v>63134.58</v>
      </c>
      <c r="F2605" s="351">
        <f t="shared" si="323"/>
        <v>65015.990484000002</v>
      </c>
      <c r="G2605" s="352"/>
      <c r="H2605" s="351">
        <f t="shared" si="327"/>
        <v>64065.42</v>
      </c>
      <c r="I2605" s="351">
        <f t="shared" si="324"/>
        <v>1881.410484</v>
      </c>
      <c r="J2605" s="351">
        <f t="shared" si="325"/>
        <v>116.64745000799999</v>
      </c>
      <c r="K2605" s="635">
        <f>SUM('Employee Salary Payroll Tax '!I2607:K2607)</f>
        <v>21013.919999999998</v>
      </c>
      <c r="L2605" s="635">
        <f>'Employee Salary Payroll Tax '!H2607</f>
        <v>0</v>
      </c>
      <c r="M2605" s="293">
        <f t="shared" si="328"/>
        <v>42120.66</v>
      </c>
      <c r="N2605" s="359">
        <f t="shared" si="326"/>
        <v>38.825318591385027</v>
      </c>
      <c r="O2605" s="331"/>
      <c r="P2605" s="61"/>
      <c r="Q2605" s="294"/>
      <c r="R2605" s="292"/>
      <c r="S2605" s="291"/>
    </row>
    <row r="2606" spans="1:19" ht="14.4">
      <c r="A2606" s="36">
        <f t="shared" si="329"/>
        <v>1283</v>
      </c>
      <c r="B2606" s="526"/>
      <c r="C2606" s="36" t="str">
        <f>VLOOKUP('Employee Salary Payroll Tax '!B2608,'Employee Salary Payroll Tax '!$D$1:$E$7,2,FALSE)</f>
        <v>NonUnion</v>
      </c>
      <c r="D2606" s="61">
        <f t="shared" si="322"/>
        <v>2.98E-2</v>
      </c>
      <c r="E2606" s="351">
        <f>'Employee Salary Payroll Tax '!N2608</f>
        <v>44428.12</v>
      </c>
      <c r="F2606" s="351">
        <f t="shared" si="323"/>
        <v>45752.077976000008</v>
      </c>
      <c r="G2606" s="352"/>
      <c r="H2606" s="351">
        <f t="shared" si="327"/>
        <v>82771.88</v>
      </c>
      <c r="I2606" s="351">
        <f t="shared" si="324"/>
        <v>1323.9579760000051</v>
      </c>
      <c r="J2606" s="351">
        <f t="shared" si="325"/>
        <v>82.08539451200032</v>
      </c>
      <c r="K2606" s="635">
        <f>SUM('Employee Salary Payroll Tax '!I2608:K2608)</f>
        <v>11727.12</v>
      </c>
      <c r="L2606" s="635">
        <f>'Employee Salary Payroll Tax '!H2608</f>
        <v>0</v>
      </c>
      <c r="M2606" s="293">
        <f t="shared" si="328"/>
        <v>32701</v>
      </c>
      <c r="N2606" s="359">
        <f t="shared" si="326"/>
        <v>21.667026911512398</v>
      </c>
      <c r="O2606" s="331"/>
      <c r="P2606" s="61"/>
      <c r="Q2606" s="294"/>
      <c r="R2606" s="292"/>
      <c r="S2606" s="291"/>
    </row>
    <row r="2607" spans="1:19" ht="14.4">
      <c r="A2607" s="36">
        <f t="shared" si="329"/>
        <v>1284</v>
      </c>
      <c r="B2607" s="526"/>
      <c r="C2607" s="36" t="str">
        <f>VLOOKUP('Employee Salary Payroll Tax '!B2609,'Employee Salary Payroll Tax '!$D$1:$E$7,2,FALSE)</f>
        <v>NonUnion</v>
      </c>
      <c r="D2607" s="61">
        <f t="shared" si="322"/>
        <v>2.98E-2</v>
      </c>
      <c r="E2607" s="351">
        <f>'Employee Salary Payroll Tax '!N2609</f>
        <v>80267.789999999994</v>
      </c>
      <c r="F2607" s="351">
        <f t="shared" si="323"/>
        <v>82659.770141999994</v>
      </c>
      <c r="G2607" s="352"/>
      <c r="H2607" s="351">
        <f t="shared" si="327"/>
        <v>46932.210000000006</v>
      </c>
      <c r="I2607" s="351">
        <f t="shared" si="324"/>
        <v>2391.9801420000003</v>
      </c>
      <c r="J2607" s="351">
        <f t="shared" si="325"/>
        <v>148.30276880400001</v>
      </c>
      <c r="K2607" s="635">
        <f>SUM('Employee Salary Payroll Tax '!I2609:K2609)</f>
        <v>73832.450000000012</v>
      </c>
      <c r="L2607" s="635">
        <f>'Employee Salary Payroll Tax '!H2609</f>
        <v>0</v>
      </c>
      <c r="M2607" s="293">
        <f t="shared" si="328"/>
        <v>6435.339999999982</v>
      </c>
      <c r="N2607" s="359">
        <f t="shared" si="326"/>
        <v>136.41283461830059</v>
      </c>
      <c r="O2607" s="331"/>
      <c r="P2607" s="61"/>
      <c r="Q2607" s="294"/>
      <c r="R2607" s="292"/>
      <c r="S2607" s="291"/>
    </row>
    <row r="2608" spans="1:19" ht="14.4">
      <c r="A2608" s="36">
        <f t="shared" si="329"/>
        <v>1285</v>
      </c>
      <c r="B2608" s="526"/>
      <c r="C2608" s="36" t="str">
        <f>VLOOKUP('Employee Salary Payroll Tax '!B2610,'Employee Salary Payroll Tax '!$D$1:$E$7,2,FALSE)</f>
        <v>NonUnion</v>
      </c>
      <c r="D2608" s="61">
        <f t="shared" si="322"/>
        <v>2.98E-2</v>
      </c>
      <c r="E2608" s="351">
        <f>'Employee Salary Payroll Tax '!N2610</f>
        <v>121256.07</v>
      </c>
      <c r="F2608" s="351">
        <f t="shared" si="323"/>
        <v>124869.50088600001</v>
      </c>
      <c r="G2608" s="352"/>
      <c r="H2608" s="351">
        <f t="shared" si="327"/>
        <v>5943.929999999993</v>
      </c>
      <c r="I2608" s="351">
        <f t="shared" si="324"/>
        <v>3613.4308860000019</v>
      </c>
      <c r="J2608" s="351">
        <f t="shared" si="325"/>
        <v>224.03271493200012</v>
      </c>
      <c r="K2608" s="635">
        <f>SUM('Employee Salary Payroll Tax '!I2610:K2610)</f>
        <v>95715.760000000009</v>
      </c>
      <c r="L2608" s="635">
        <f>'Employee Salary Payroll Tax '!H2610</f>
        <v>0</v>
      </c>
      <c r="M2608" s="293">
        <f t="shared" si="328"/>
        <v>25540.309999999998</v>
      </c>
      <c r="N2608" s="359">
        <f t="shared" si="326"/>
        <v>176.84443817454166</v>
      </c>
      <c r="O2608" s="331"/>
      <c r="P2608" s="61"/>
      <c r="Q2608" s="294"/>
      <c r="R2608" s="292"/>
      <c r="S2608" s="291"/>
    </row>
    <row r="2609" spans="1:19" ht="14.4">
      <c r="A2609" s="36">
        <f t="shared" si="329"/>
        <v>1286</v>
      </c>
      <c r="B2609" s="526"/>
      <c r="C2609" s="36" t="str">
        <f>VLOOKUP('Employee Salary Payroll Tax '!B2611,'Employee Salary Payroll Tax '!$D$1:$E$7,2,FALSE)</f>
        <v>NonUnion</v>
      </c>
      <c r="D2609" s="61">
        <f t="shared" si="322"/>
        <v>2.98E-2</v>
      </c>
      <c r="E2609" s="351">
        <f>'Employee Salary Payroll Tax '!N2611</f>
        <v>69938.039999999994</v>
      </c>
      <c r="F2609" s="351">
        <f t="shared" si="323"/>
        <v>72022.193591999996</v>
      </c>
      <c r="G2609" s="352"/>
      <c r="H2609" s="351">
        <f t="shared" si="327"/>
        <v>57261.960000000006</v>
      </c>
      <c r="I2609" s="351">
        <f t="shared" si="324"/>
        <v>2084.1535920000024</v>
      </c>
      <c r="J2609" s="351">
        <f t="shared" si="325"/>
        <v>129.21752270400015</v>
      </c>
      <c r="K2609" s="635">
        <f>SUM('Employee Salary Payroll Tax '!I2611:K2611)</f>
        <v>8978.9</v>
      </c>
      <c r="L2609" s="635">
        <f>'Employee Salary Payroll Tax '!H2611</f>
        <v>0</v>
      </c>
      <c r="M2609" s="293">
        <f t="shared" si="328"/>
        <v>60959.139999999992</v>
      </c>
      <c r="N2609" s="359">
        <f t="shared" si="326"/>
        <v>16.589415639762819</v>
      </c>
      <c r="O2609" s="331"/>
      <c r="P2609" s="61"/>
      <c r="Q2609" s="294"/>
      <c r="R2609" s="292"/>
      <c r="S2609" s="291"/>
    </row>
    <row r="2610" spans="1:19" ht="14.4">
      <c r="A2610" s="36">
        <f t="shared" si="329"/>
        <v>1287</v>
      </c>
      <c r="B2610" s="526"/>
      <c r="C2610" s="36" t="str">
        <f>VLOOKUP('Employee Salary Payroll Tax '!B2612,'Employee Salary Payroll Tax '!$D$1:$E$7,2,FALSE)</f>
        <v>NonUnion</v>
      </c>
      <c r="D2610" s="61">
        <f t="shared" si="322"/>
        <v>2.98E-2</v>
      </c>
      <c r="E2610" s="351">
        <f>'Employee Salary Payroll Tax '!N2612</f>
        <v>67694.149999999994</v>
      </c>
      <c r="F2610" s="351">
        <f t="shared" si="323"/>
        <v>69711.435669999992</v>
      </c>
      <c r="G2610" s="352"/>
      <c r="H2610" s="351">
        <f t="shared" si="327"/>
        <v>59505.850000000006</v>
      </c>
      <c r="I2610" s="351">
        <f t="shared" si="324"/>
        <v>2017.2856699999975</v>
      </c>
      <c r="J2610" s="351">
        <f t="shared" si="325"/>
        <v>125.07171153999984</v>
      </c>
      <c r="K2610" s="635">
        <f>SUM('Employee Salary Payroll Tax '!I2612:K2612)</f>
        <v>29436.19</v>
      </c>
      <c r="L2610" s="635">
        <f>'Employee Salary Payroll Tax '!H2612</f>
        <v>0</v>
      </c>
      <c r="M2610" s="293">
        <f t="shared" si="328"/>
        <v>38257.959999999992</v>
      </c>
      <c r="N2610" s="359">
        <f t="shared" si="326"/>
        <v>54.386304643196524</v>
      </c>
      <c r="O2610" s="331"/>
      <c r="P2610" s="61"/>
      <c r="Q2610" s="294"/>
      <c r="R2610" s="292"/>
      <c r="S2610" s="291"/>
    </row>
    <row r="2611" spans="1:19" ht="14.4">
      <c r="A2611" s="36">
        <f t="shared" si="329"/>
        <v>1288</v>
      </c>
      <c r="B2611" s="526"/>
      <c r="C2611" s="36" t="str">
        <f>VLOOKUP('Employee Salary Payroll Tax '!B2613,'Employee Salary Payroll Tax '!$D$1:$E$7,2,FALSE)</f>
        <v>NonUnion</v>
      </c>
      <c r="D2611" s="61">
        <f t="shared" si="322"/>
        <v>2.98E-2</v>
      </c>
      <c r="E2611" s="351">
        <f>'Employee Salary Payroll Tax '!N2613</f>
        <v>79325.52</v>
      </c>
      <c r="F2611" s="351">
        <f t="shared" si="323"/>
        <v>81689.420496000006</v>
      </c>
      <c r="G2611" s="352"/>
      <c r="H2611" s="351">
        <f t="shared" si="327"/>
        <v>47874.479999999996</v>
      </c>
      <c r="I2611" s="351">
        <f t="shared" si="324"/>
        <v>2363.900496000002</v>
      </c>
      <c r="J2611" s="351">
        <f t="shared" si="325"/>
        <v>146.56183075200013</v>
      </c>
      <c r="K2611" s="635">
        <f>SUM('Employee Salary Payroll Tax '!I2613:K2613)</f>
        <v>79325.52</v>
      </c>
      <c r="L2611" s="635">
        <f>'Employee Salary Payroll Tax '!H2613</f>
        <v>0</v>
      </c>
      <c r="M2611" s="293">
        <f t="shared" si="328"/>
        <v>0</v>
      </c>
      <c r="N2611" s="359">
        <f t="shared" si="326"/>
        <v>146.56183075015255</v>
      </c>
      <c r="O2611" s="331"/>
      <c r="P2611" s="61"/>
      <c r="Q2611" s="294"/>
      <c r="R2611" s="292"/>
      <c r="S2611" s="291"/>
    </row>
    <row r="2612" spans="1:19" ht="14.4">
      <c r="A2612" s="36">
        <f t="shared" si="329"/>
        <v>1289</v>
      </c>
      <c r="B2612" s="526"/>
      <c r="C2612" s="36" t="str">
        <f>VLOOKUP('Employee Salary Payroll Tax '!B2614,'Employee Salary Payroll Tax '!$D$1:$E$7,2,FALSE)</f>
        <v>NonUnion</v>
      </c>
      <c r="D2612" s="61">
        <f t="shared" si="322"/>
        <v>2.98E-2</v>
      </c>
      <c r="E2612" s="351">
        <f>'Employee Salary Payroll Tax '!N2614</f>
        <v>63724.61</v>
      </c>
      <c r="F2612" s="351">
        <f t="shared" si="323"/>
        <v>65623.603378</v>
      </c>
      <c r="G2612" s="352"/>
      <c r="H2612" s="351">
        <f t="shared" si="327"/>
        <v>63475.39</v>
      </c>
      <c r="I2612" s="351">
        <f t="shared" si="324"/>
        <v>1898.9933779999992</v>
      </c>
      <c r="J2612" s="351">
        <f t="shared" si="325"/>
        <v>117.73758943599995</v>
      </c>
      <c r="K2612" s="635">
        <f>SUM('Employee Salary Payroll Tax '!I2614:K2614)</f>
        <v>38963.339999999997</v>
      </c>
      <c r="L2612" s="635">
        <f>'Employee Salary Payroll Tax '!H2614</f>
        <v>0</v>
      </c>
      <c r="M2612" s="293">
        <f t="shared" si="328"/>
        <v>24761.270000000004</v>
      </c>
      <c r="N2612" s="359">
        <f t="shared" si="326"/>
        <v>71.988666982870271</v>
      </c>
      <c r="O2612" s="331"/>
      <c r="P2612" s="61"/>
      <c r="Q2612" s="294"/>
      <c r="R2612" s="292"/>
      <c r="S2612" s="291"/>
    </row>
    <row r="2613" spans="1:19" ht="14.4">
      <c r="A2613" s="36">
        <f t="shared" si="329"/>
        <v>1290</v>
      </c>
      <c r="B2613" s="526"/>
      <c r="C2613" s="36" t="str">
        <f>VLOOKUP('Employee Salary Payroll Tax '!B2615,'Employee Salary Payroll Tax '!$D$1:$E$7,2,FALSE)</f>
        <v>NonUnion</v>
      </c>
      <c r="D2613" s="61">
        <f t="shared" si="322"/>
        <v>2.98E-2</v>
      </c>
      <c r="E2613" s="351">
        <f>'Employee Salary Payroll Tax '!N2615</f>
        <v>68348.759999999995</v>
      </c>
      <c r="F2613" s="351">
        <f t="shared" si="323"/>
        <v>70385.553048000002</v>
      </c>
      <c r="G2613" s="352"/>
      <c r="H2613" s="351">
        <f t="shared" si="327"/>
        <v>58851.240000000005</v>
      </c>
      <c r="I2613" s="351">
        <f t="shared" si="324"/>
        <v>2036.7930480000068</v>
      </c>
      <c r="J2613" s="351">
        <f t="shared" si="325"/>
        <v>126.28116897600042</v>
      </c>
      <c r="K2613" s="635">
        <f>SUM('Employee Salary Payroll Tax '!I2615:K2615)</f>
        <v>22289.48</v>
      </c>
      <c r="L2613" s="635">
        <f>'Employee Salary Payroll Tax '!H2615</f>
        <v>0</v>
      </c>
      <c r="M2613" s="293">
        <f t="shared" si="328"/>
        <v>46059.28</v>
      </c>
      <c r="N2613" s="359">
        <f t="shared" si="326"/>
        <v>41.182043247397615</v>
      </c>
      <c r="O2613" s="331"/>
      <c r="P2613" s="61"/>
      <c r="Q2613" s="294"/>
      <c r="R2613" s="292"/>
      <c r="S2613" s="291"/>
    </row>
    <row r="2614" spans="1:19" ht="14.4">
      <c r="A2614" s="36">
        <f t="shared" si="329"/>
        <v>1291</v>
      </c>
      <c r="B2614" s="526"/>
      <c r="C2614" s="36" t="str">
        <f>VLOOKUP('Employee Salary Payroll Tax '!B2616,'Employee Salary Payroll Tax '!$D$1:$E$7,2,FALSE)</f>
        <v>NonUnion</v>
      </c>
      <c r="D2614" s="61">
        <f t="shared" si="322"/>
        <v>2.98E-2</v>
      </c>
      <c r="E2614" s="351">
        <f>'Employee Salary Payroll Tax '!N2616</f>
        <v>86236.69</v>
      </c>
      <c r="F2614" s="351">
        <f t="shared" si="323"/>
        <v>88806.543362000011</v>
      </c>
      <c r="G2614" s="352"/>
      <c r="H2614" s="351">
        <f t="shared" si="327"/>
        <v>40963.31</v>
      </c>
      <c r="I2614" s="351">
        <f t="shared" si="324"/>
        <v>2569.8533620000089</v>
      </c>
      <c r="J2614" s="351">
        <f t="shared" si="325"/>
        <v>159.33090844400056</v>
      </c>
      <c r="K2614" s="635">
        <f>SUM('Employee Salary Payroll Tax '!I2616:K2616)</f>
        <v>3224.7200000000003</v>
      </c>
      <c r="L2614" s="635">
        <f>'Employee Salary Payroll Tax '!H2616</f>
        <v>240.87</v>
      </c>
      <c r="M2614" s="293">
        <f t="shared" si="328"/>
        <v>82771.100000000006</v>
      </c>
      <c r="N2614" s="359">
        <f t="shared" si="326"/>
        <v>5.9579926719309331</v>
      </c>
      <c r="O2614" s="331"/>
      <c r="P2614" s="61"/>
      <c r="Q2614" s="294"/>
      <c r="R2614" s="292"/>
      <c r="S2614" s="291"/>
    </row>
    <row r="2615" spans="1:19" ht="14.4">
      <c r="A2615" s="36">
        <f t="shared" si="329"/>
        <v>1292</v>
      </c>
      <c r="B2615" s="526"/>
      <c r="C2615" s="36" t="str">
        <f>VLOOKUP('Employee Salary Payroll Tax '!B2617,'Employee Salary Payroll Tax '!$D$1:$E$7,2,FALSE)</f>
        <v>NonUnion</v>
      </c>
      <c r="D2615" s="61">
        <f t="shared" si="322"/>
        <v>2.98E-2</v>
      </c>
      <c r="E2615" s="351">
        <f>'Employee Salary Payroll Tax '!N2617</f>
        <v>68018.740000000005</v>
      </c>
      <c r="F2615" s="351">
        <f t="shared" si="323"/>
        <v>70045.698452000011</v>
      </c>
      <c r="G2615" s="352"/>
      <c r="H2615" s="351">
        <f t="shared" si="327"/>
        <v>59181.259999999995</v>
      </c>
      <c r="I2615" s="351">
        <f t="shared" si="324"/>
        <v>2026.9584520000062</v>
      </c>
      <c r="J2615" s="351">
        <f t="shared" si="325"/>
        <v>125.67142402400039</v>
      </c>
      <c r="K2615" s="635">
        <f>SUM('Employee Salary Payroll Tax '!I2617:K2617)</f>
        <v>68018.740000000005</v>
      </c>
      <c r="L2615" s="635">
        <f>'Employee Salary Payroll Tax '!H2617</f>
        <v>0</v>
      </c>
      <c r="M2615" s="293">
        <f t="shared" si="328"/>
        <v>0</v>
      </c>
      <c r="N2615" s="359">
        <f t="shared" si="326"/>
        <v>125.67142402215279</v>
      </c>
      <c r="O2615" s="331"/>
      <c r="P2615" s="61"/>
      <c r="Q2615" s="294"/>
      <c r="R2615" s="292"/>
      <c r="S2615" s="291"/>
    </row>
    <row r="2616" spans="1:19" ht="14.4">
      <c r="A2616" s="36">
        <f t="shared" si="329"/>
        <v>1293</v>
      </c>
      <c r="B2616" s="526"/>
      <c r="C2616" s="36" t="str">
        <f>VLOOKUP('Employee Salary Payroll Tax '!B2618,'Employee Salary Payroll Tax '!$D$1:$E$7,2,FALSE)</f>
        <v>IBEW</v>
      </c>
      <c r="D2616" s="61">
        <f t="shared" si="322"/>
        <v>6.875E-3</v>
      </c>
      <c r="E2616" s="351">
        <f>'Employee Salary Payroll Tax '!N2618</f>
        <v>163523.34</v>
      </c>
      <c r="F2616" s="351">
        <f t="shared" si="323"/>
        <v>164647.5629625</v>
      </c>
      <c r="G2616" s="352"/>
      <c r="H2616" s="351">
        <f t="shared" si="327"/>
        <v>0</v>
      </c>
      <c r="I2616" s="351">
        <f t="shared" si="324"/>
        <v>1124.2229625000036</v>
      </c>
      <c r="J2616" s="351">
        <f t="shared" si="325"/>
        <v>0</v>
      </c>
      <c r="K2616" s="635">
        <f>SUM('Employee Salary Payroll Tax '!I2618:K2618)</f>
        <v>104254.88</v>
      </c>
      <c r="L2616" s="635">
        <f>'Employee Salary Payroll Tax '!H2618</f>
        <v>0</v>
      </c>
      <c r="M2616" s="293">
        <f t="shared" si="328"/>
        <v>59268.459999999992</v>
      </c>
      <c r="N2616" s="359">
        <f t="shared" si="326"/>
        <v>0</v>
      </c>
      <c r="O2616" s="331"/>
      <c r="P2616" s="61"/>
      <c r="Q2616" s="294"/>
      <c r="R2616" s="292"/>
      <c r="S2616" s="291"/>
    </row>
    <row r="2617" spans="1:19" ht="14.4">
      <c r="A2617" s="36">
        <f t="shared" si="329"/>
        <v>1294</v>
      </c>
      <c r="B2617" s="526"/>
      <c r="C2617" s="36" t="str">
        <f>VLOOKUP('Employee Salary Payroll Tax '!B2619,'Employee Salary Payroll Tax '!$D$1:$E$7,2,FALSE)</f>
        <v>NonUnion</v>
      </c>
      <c r="D2617" s="61">
        <f t="shared" si="322"/>
        <v>2.98E-2</v>
      </c>
      <c r="E2617" s="351">
        <f>'Employee Salary Payroll Tax '!N2619</f>
        <v>102648.07</v>
      </c>
      <c r="F2617" s="351">
        <f t="shared" si="323"/>
        <v>105706.98248600001</v>
      </c>
      <c r="G2617" s="352"/>
      <c r="H2617" s="351">
        <f t="shared" si="327"/>
        <v>24551.929999999993</v>
      </c>
      <c r="I2617" s="351">
        <f t="shared" si="324"/>
        <v>3058.9124860000011</v>
      </c>
      <c r="J2617" s="351">
        <f t="shared" si="325"/>
        <v>189.65257413200007</v>
      </c>
      <c r="K2617" s="635">
        <f>SUM('Employee Salary Payroll Tax '!I2619:K2619)</f>
        <v>93641.51999999999</v>
      </c>
      <c r="L2617" s="635">
        <f>'Employee Salary Payroll Tax '!H2619</f>
        <v>1279.96</v>
      </c>
      <c r="M2617" s="293">
        <f t="shared" si="328"/>
        <v>7726.5900000000174</v>
      </c>
      <c r="N2617" s="359">
        <f t="shared" si="326"/>
        <v>173.01207235031455</v>
      </c>
      <c r="O2617" s="331"/>
      <c r="P2617" s="61"/>
      <c r="Q2617" s="294"/>
      <c r="R2617" s="292"/>
      <c r="S2617" s="291"/>
    </row>
    <row r="2618" spans="1:19" ht="14.4">
      <c r="A2618" s="36">
        <f t="shared" si="329"/>
        <v>1295</v>
      </c>
      <c r="B2618" s="526"/>
      <c r="C2618" s="36" t="str">
        <f>VLOOKUP('Employee Salary Payroll Tax '!B2620,'Employee Salary Payroll Tax '!$D$1:$E$7,2,FALSE)</f>
        <v>NonUnion</v>
      </c>
      <c r="D2618" s="61">
        <f t="shared" si="322"/>
        <v>2.98E-2</v>
      </c>
      <c r="E2618" s="351">
        <f>'Employee Salary Payroll Tax '!N2620</f>
        <v>124433.42</v>
      </c>
      <c r="F2618" s="351">
        <f t="shared" si="323"/>
        <v>128141.53591600001</v>
      </c>
      <c r="G2618" s="352"/>
      <c r="H2618" s="351">
        <f t="shared" si="327"/>
        <v>2766.5800000000017</v>
      </c>
      <c r="I2618" s="351">
        <f t="shared" si="324"/>
        <v>3708.1159160000097</v>
      </c>
      <c r="J2618" s="351">
        <f t="shared" si="325"/>
        <v>171.52796000000012</v>
      </c>
      <c r="K2618" s="635">
        <f>SUM('Employee Salary Payroll Tax '!I2620:K2620)</f>
        <v>119460.73</v>
      </c>
      <c r="L2618" s="635">
        <f>'Employee Salary Payroll Tax '!H2620</f>
        <v>0</v>
      </c>
      <c r="M2618" s="293">
        <f t="shared" si="328"/>
        <v>4972.6900000000023</v>
      </c>
      <c r="N2618" s="359">
        <f t="shared" si="326"/>
        <v>164.67324708142024</v>
      </c>
      <c r="O2618" s="331"/>
      <c r="P2618" s="61"/>
      <c r="Q2618" s="294"/>
      <c r="R2618" s="292"/>
      <c r="S2618" s="291"/>
    </row>
    <row r="2619" spans="1:19" ht="14.4">
      <c r="A2619" s="36">
        <f t="shared" si="329"/>
        <v>1296</v>
      </c>
      <c r="B2619" s="526"/>
      <c r="C2619" s="36" t="str">
        <f>VLOOKUP('Employee Salary Payroll Tax '!B2621,'Employee Salary Payroll Tax '!$D$1:$E$7,2,FALSE)</f>
        <v>NonUnion</v>
      </c>
      <c r="D2619" s="61">
        <f t="shared" si="322"/>
        <v>2.98E-2</v>
      </c>
      <c r="E2619" s="351">
        <f>'Employee Salary Payroll Tax '!N2621</f>
        <v>64795.53</v>
      </c>
      <c r="F2619" s="351">
        <f t="shared" si="323"/>
        <v>66726.436794000008</v>
      </c>
      <c r="G2619" s="352"/>
      <c r="H2619" s="351">
        <f t="shared" si="327"/>
        <v>62404.47</v>
      </c>
      <c r="I2619" s="351">
        <f t="shared" si="324"/>
        <v>1930.9067940000095</v>
      </c>
      <c r="J2619" s="351">
        <f t="shared" si="325"/>
        <v>119.71622122800059</v>
      </c>
      <c r="K2619" s="635">
        <f>SUM('Employee Salary Payroll Tax '!I2621:K2621)</f>
        <v>0</v>
      </c>
      <c r="L2619" s="635">
        <f>'Employee Salary Payroll Tax '!H2621</f>
        <v>0</v>
      </c>
      <c r="M2619" s="293">
        <f t="shared" si="328"/>
        <v>64795.53</v>
      </c>
      <c r="N2619" s="359">
        <f t="shared" si="326"/>
        <v>0</v>
      </c>
      <c r="O2619" s="331"/>
      <c r="P2619" s="61"/>
      <c r="Q2619" s="294"/>
      <c r="R2619" s="292"/>
      <c r="S2619" s="291"/>
    </row>
    <row r="2620" spans="1:19" ht="14.4">
      <c r="A2620" s="36">
        <f t="shared" si="329"/>
        <v>1297</v>
      </c>
      <c r="B2620" s="526"/>
      <c r="C2620" s="36" t="str">
        <f>VLOOKUP('Employee Salary Payroll Tax '!B2622,'Employee Salary Payroll Tax '!$D$1:$E$7,2,FALSE)</f>
        <v>UA</v>
      </c>
      <c r="D2620" s="61">
        <f t="shared" si="322"/>
        <v>0.03</v>
      </c>
      <c r="E2620" s="351">
        <f>'Employee Salary Payroll Tax '!N2622</f>
        <v>79546.710000000006</v>
      </c>
      <c r="F2620" s="351">
        <f t="shared" si="323"/>
        <v>81933.111300000004</v>
      </c>
      <c r="G2620" s="352"/>
      <c r="H2620" s="351">
        <f t="shared" si="327"/>
        <v>47653.289999999994</v>
      </c>
      <c r="I2620" s="351">
        <f t="shared" si="324"/>
        <v>2386.4012999999977</v>
      </c>
      <c r="J2620" s="351">
        <f t="shared" si="325"/>
        <v>147.95688059999986</v>
      </c>
      <c r="K2620" s="635">
        <f>SUM('Employee Salary Payroll Tax '!I2622:K2622)</f>
        <v>61356.92</v>
      </c>
      <c r="L2620" s="635">
        <f>'Employee Salary Payroll Tax '!H2622</f>
        <v>304.64999999999998</v>
      </c>
      <c r="M2620" s="293">
        <f t="shared" si="328"/>
        <v>17885.140000000007</v>
      </c>
      <c r="N2620" s="359">
        <f t="shared" si="326"/>
        <v>114.12387119856523</v>
      </c>
      <c r="O2620" s="331"/>
      <c r="P2620" s="61"/>
      <c r="Q2620" s="294"/>
      <c r="R2620" s="292"/>
      <c r="S2620" s="291"/>
    </row>
    <row r="2621" spans="1:19" ht="14.4">
      <c r="A2621" s="36">
        <f t="shared" si="329"/>
        <v>1298</v>
      </c>
      <c r="B2621" s="526"/>
      <c r="C2621" s="36" t="str">
        <f>VLOOKUP('Employee Salary Payroll Tax '!B2623,'Employee Salary Payroll Tax '!$D$1:$E$7,2,FALSE)</f>
        <v>NonUnion</v>
      </c>
      <c r="D2621" s="61">
        <f t="shared" si="322"/>
        <v>2.98E-2</v>
      </c>
      <c r="E2621" s="351">
        <f>'Employee Salary Payroll Tax '!N2623</f>
        <v>68190.44</v>
      </c>
      <c r="F2621" s="351">
        <f t="shared" si="323"/>
        <v>70222.515112000008</v>
      </c>
      <c r="G2621" s="352"/>
      <c r="H2621" s="351">
        <f t="shared" si="327"/>
        <v>59009.56</v>
      </c>
      <c r="I2621" s="351">
        <f t="shared" si="324"/>
        <v>2032.0751120000059</v>
      </c>
      <c r="J2621" s="351">
        <f t="shared" si="325"/>
        <v>125.98865694400037</v>
      </c>
      <c r="K2621" s="635">
        <f>SUM('Employee Salary Payroll Tax '!I2623:K2623)</f>
        <v>-8.32</v>
      </c>
      <c r="L2621" s="635">
        <f>'Employee Salary Payroll Tax '!H2623</f>
        <v>0</v>
      </c>
      <c r="M2621" s="293">
        <f t="shared" si="328"/>
        <v>68198.760000000009</v>
      </c>
      <c r="N2621" s="359">
        <f t="shared" si="326"/>
        <v>-1.5372031999774617E-2</v>
      </c>
      <c r="O2621" s="331"/>
      <c r="P2621" s="61"/>
      <c r="Q2621" s="294"/>
      <c r="R2621" s="292"/>
      <c r="S2621" s="291"/>
    </row>
    <row r="2622" spans="1:19" ht="14.4">
      <c r="A2622" s="36">
        <f t="shared" si="329"/>
        <v>1299</v>
      </c>
      <c r="B2622" s="526"/>
      <c r="C2622" s="36" t="str">
        <f>VLOOKUP('Employee Salary Payroll Tax '!B2624,'Employee Salary Payroll Tax '!$D$1:$E$7,2,FALSE)</f>
        <v>NonUnion</v>
      </c>
      <c r="D2622" s="61">
        <f t="shared" si="322"/>
        <v>2.98E-2</v>
      </c>
      <c r="E2622" s="351">
        <f>'Employee Salary Payroll Tax '!N2624</f>
        <v>14066.16</v>
      </c>
      <c r="F2622" s="351">
        <f t="shared" si="323"/>
        <v>14485.331568000001</v>
      </c>
      <c r="G2622" s="352"/>
      <c r="H2622" s="351">
        <f t="shared" si="327"/>
        <v>113133.84</v>
      </c>
      <c r="I2622" s="351">
        <f t="shared" si="324"/>
        <v>419.17156800000157</v>
      </c>
      <c r="J2622" s="351">
        <f t="shared" si="325"/>
        <v>25.988637216000097</v>
      </c>
      <c r="K2622" s="635">
        <f>SUM('Employee Salary Payroll Tax '!I2624:K2624)</f>
        <v>5485.8</v>
      </c>
      <c r="L2622" s="635">
        <f>'Employee Salary Payroll Tax '!H2624</f>
        <v>0</v>
      </c>
      <c r="M2622" s="293">
        <f t="shared" si="328"/>
        <v>8580.36</v>
      </c>
      <c r="N2622" s="359">
        <f t="shared" si="326"/>
        <v>10.135564079279476</v>
      </c>
      <c r="O2622" s="331"/>
      <c r="P2622" s="61"/>
      <c r="Q2622" s="294"/>
      <c r="R2622" s="292"/>
      <c r="S2622" s="291"/>
    </row>
    <row r="2623" spans="1:19" ht="14.4">
      <c r="A2623" s="36">
        <f t="shared" si="329"/>
        <v>1300</v>
      </c>
      <c r="B2623" s="526"/>
      <c r="C2623" s="36" t="str">
        <f>VLOOKUP('Employee Salary Payroll Tax '!B2625,'Employee Salary Payroll Tax '!$D$1:$E$7,2,FALSE)</f>
        <v>NonUnion</v>
      </c>
      <c r="D2623" s="61">
        <f t="shared" si="322"/>
        <v>2.98E-2</v>
      </c>
      <c r="E2623" s="351">
        <f>'Employee Salary Payroll Tax '!N2625</f>
        <v>73296.44</v>
      </c>
      <c r="F2623" s="351">
        <f t="shared" si="323"/>
        <v>75480.673912000013</v>
      </c>
      <c r="G2623" s="352"/>
      <c r="H2623" s="351">
        <f t="shared" si="327"/>
        <v>53903.56</v>
      </c>
      <c r="I2623" s="351">
        <f t="shared" si="324"/>
        <v>2184.2339120000106</v>
      </c>
      <c r="J2623" s="351">
        <f t="shared" si="325"/>
        <v>135.42250254400065</v>
      </c>
      <c r="K2623" s="635">
        <f>SUM('Employee Salary Payroll Tax '!I2625:K2625)</f>
        <v>4242.57</v>
      </c>
      <c r="L2623" s="635">
        <f>'Employee Salary Payroll Tax '!H2625</f>
        <v>0</v>
      </c>
      <c r="M2623" s="293">
        <f t="shared" si="328"/>
        <v>69053.87</v>
      </c>
      <c r="N2623" s="359">
        <f t="shared" si="326"/>
        <v>7.8385723318930935</v>
      </c>
      <c r="O2623" s="331"/>
      <c r="P2623" s="61"/>
      <c r="Q2623" s="294"/>
      <c r="R2623" s="292"/>
      <c r="S2623" s="291"/>
    </row>
    <row r="2624" spans="1:19" ht="14.4">
      <c r="A2624" s="36">
        <f t="shared" si="329"/>
        <v>1301</v>
      </c>
      <c r="B2624" s="526"/>
      <c r="C2624" s="36" t="str">
        <f>VLOOKUP('Employee Salary Payroll Tax '!B2626,'Employee Salary Payroll Tax '!$D$1:$E$7,2,FALSE)</f>
        <v>IBEW</v>
      </c>
      <c r="D2624" s="61">
        <f t="shared" si="322"/>
        <v>6.875E-3</v>
      </c>
      <c r="E2624" s="351">
        <f>'Employee Salary Payroll Tax '!N2626</f>
        <v>96897.4</v>
      </c>
      <c r="F2624" s="351">
        <f t="shared" si="323"/>
        <v>97563.569624999989</v>
      </c>
      <c r="G2624" s="352"/>
      <c r="H2624" s="351">
        <f t="shared" si="327"/>
        <v>30302.600000000006</v>
      </c>
      <c r="I2624" s="351">
        <f t="shared" si="324"/>
        <v>666.16962499999499</v>
      </c>
      <c r="J2624" s="351">
        <f t="shared" si="325"/>
        <v>41.30251674999969</v>
      </c>
      <c r="K2624" s="635">
        <f>SUM('Employee Salary Payroll Tax '!I2626:K2626)</f>
        <v>24694.32</v>
      </c>
      <c r="L2624" s="635">
        <f>'Employee Salary Payroll Tax '!H2626</f>
        <v>0</v>
      </c>
      <c r="M2624" s="293">
        <f t="shared" si="328"/>
        <v>72203.079999999987</v>
      </c>
      <c r="N2624" s="359">
        <f t="shared" si="326"/>
        <v>10.525953899891292</v>
      </c>
      <c r="O2624" s="331"/>
      <c r="P2624" s="61"/>
      <c r="Q2624" s="294"/>
      <c r="R2624" s="292"/>
      <c r="S2624" s="291"/>
    </row>
    <row r="2625" spans="1:19" ht="14.4">
      <c r="A2625" s="36">
        <f t="shared" si="329"/>
        <v>1302</v>
      </c>
      <c r="B2625" s="526"/>
      <c r="C2625" s="36" t="str">
        <f>VLOOKUP('Employee Salary Payroll Tax '!B2627,'Employee Salary Payroll Tax '!$D$1:$E$7,2,FALSE)</f>
        <v>NonUnion</v>
      </c>
      <c r="D2625" s="61">
        <f t="shared" si="322"/>
        <v>2.98E-2</v>
      </c>
      <c r="E2625" s="351">
        <f>'Employee Salary Payroll Tax '!N2627</f>
        <v>10092.98</v>
      </c>
      <c r="F2625" s="351">
        <f t="shared" si="323"/>
        <v>10393.750803999999</v>
      </c>
      <c r="G2625" s="352"/>
      <c r="H2625" s="351">
        <f t="shared" si="327"/>
        <v>117107.02</v>
      </c>
      <c r="I2625" s="351">
        <f t="shared" si="324"/>
        <v>300.77080399999977</v>
      </c>
      <c r="J2625" s="351">
        <f t="shared" si="325"/>
        <v>18.647789847999984</v>
      </c>
      <c r="K2625" s="635">
        <f>SUM('Employee Salary Payroll Tax '!I2627:K2627)</f>
        <v>3615.91</v>
      </c>
      <c r="L2625" s="635">
        <f>'Employee Salary Payroll Tax '!H2627</f>
        <v>0</v>
      </c>
      <c r="M2625" s="293">
        <f t="shared" si="328"/>
        <v>6477.07</v>
      </c>
      <c r="N2625" s="359">
        <f t="shared" si="326"/>
        <v>6.6807553153380743</v>
      </c>
      <c r="O2625" s="331"/>
      <c r="P2625" s="61"/>
      <c r="Q2625" s="294"/>
      <c r="R2625" s="292"/>
      <c r="S2625" s="291"/>
    </row>
    <row r="2626" spans="1:19" ht="14.4">
      <c r="A2626" s="36">
        <f t="shared" si="329"/>
        <v>1303</v>
      </c>
      <c r="B2626" s="526"/>
      <c r="C2626" s="36" t="str">
        <f>VLOOKUP('Employee Salary Payroll Tax '!B2628,'Employee Salary Payroll Tax '!$D$1:$E$7,2,FALSE)</f>
        <v>Not Assigned</v>
      </c>
      <c r="D2626" s="61">
        <f t="shared" si="322"/>
        <v>0</v>
      </c>
      <c r="E2626" s="351">
        <f>'Employee Salary Payroll Tax '!N2628</f>
        <v>0.03</v>
      </c>
      <c r="F2626" s="351">
        <f t="shared" si="323"/>
        <v>0.03</v>
      </c>
      <c r="G2626" s="352"/>
      <c r="H2626" s="351">
        <f t="shared" si="327"/>
        <v>127199.97</v>
      </c>
      <c r="I2626" s="351">
        <f t="shared" si="324"/>
        <v>0</v>
      </c>
      <c r="J2626" s="351">
        <f t="shared" si="325"/>
        <v>0</v>
      </c>
      <c r="K2626" s="635">
        <f>SUM('Employee Salary Payroll Tax '!I2628:K2628)</f>
        <v>934.66</v>
      </c>
      <c r="L2626" s="635">
        <f>'Employee Salary Payroll Tax '!H2628</f>
        <v>0</v>
      </c>
      <c r="M2626" s="293">
        <f t="shared" si="328"/>
        <v>-934.63</v>
      </c>
      <c r="N2626" s="359">
        <f t="shared" si="326"/>
        <v>0</v>
      </c>
      <c r="O2626" s="331"/>
      <c r="P2626" s="61"/>
      <c r="Q2626" s="294"/>
      <c r="R2626" s="292"/>
      <c r="S2626" s="291"/>
    </row>
    <row r="2627" spans="1:19" ht="14.4">
      <c r="A2627" s="36">
        <f t="shared" si="329"/>
        <v>1304</v>
      </c>
      <c r="B2627" s="526"/>
      <c r="C2627" s="36" t="str">
        <f>VLOOKUP('Employee Salary Payroll Tax '!B2629,'Employee Salary Payroll Tax '!$D$1:$E$7,2,FALSE)</f>
        <v>IBEW</v>
      </c>
      <c r="D2627" s="61">
        <f t="shared" si="322"/>
        <v>6.875E-3</v>
      </c>
      <c r="E2627" s="351">
        <f>'Employee Salary Payroll Tax '!N2629</f>
        <v>52513.27</v>
      </c>
      <c r="F2627" s="351">
        <f t="shared" si="323"/>
        <v>52874.298731249997</v>
      </c>
      <c r="G2627" s="352"/>
      <c r="H2627" s="351">
        <f t="shared" si="327"/>
        <v>74686.73000000001</v>
      </c>
      <c r="I2627" s="351">
        <f t="shared" si="324"/>
        <v>361.02873125000042</v>
      </c>
      <c r="J2627" s="351">
        <f t="shared" si="325"/>
        <v>22.383781337500025</v>
      </c>
      <c r="K2627" s="635">
        <f>SUM('Employee Salary Payroll Tax '!I2629:K2629)</f>
        <v>1817.59</v>
      </c>
      <c r="L2627" s="635">
        <f>'Employee Salary Payroll Tax '!H2629</f>
        <v>0</v>
      </c>
      <c r="M2627" s="293">
        <f t="shared" si="328"/>
        <v>50695.68</v>
      </c>
      <c r="N2627" s="359">
        <f t="shared" si="326"/>
        <v>0.7747477374852475</v>
      </c>
      <c r="O2627" s="331"/>
      <c r="P2627" s="61"/>
      <c r="Q2627" s="294"/>
      <c r="R2627" s="292"/>
      <c r="S2627" s="291"/>
    </row>
    <row r="2628" spans="1:19" ht="14.4">
      <c r="A2628" s="36">
        <f t="shared" si="329"/>
        <v>1305</v>
      </c>
      <c r="B2628" s="526"/>
      <c r="C2628" s="36" t="str">
        <f>VLOOKUP('Employee Salary Payroll Tax '!B2630,'Employee Salary Payroll Tax '!$D$1:$E$7,2,FALSE)</f>
        <v>IBEW</v>
      </c>
      <c r="D2628" s="61">
        <f t="shared" si="322"/>
        <v>6.875E-3</v>
      </c>
      <c r="E2628" s="351">
        <f>'Employee Salary Payroll Tax '!N2630</f>
        <v>18152.61</v>
      </c>
      <c r="F2628" s="351">
        <f t="shared" si="323"/>
        <v>18277.409193750002</v>
      </c>
      <c r="G2628" s="352"/>
      <c r="H2628" s="351">
        <f t="shared" si="327"/>
        <v>109047.39</v>
      </c>
      <c r="I2628" s="351">
        <f t="shared" si="324"/>
        <v>124.799193750001</v>
      </c>
      <c r="J2628" s="351">
        <f t="shared" si="325"/>
        <v>7.737550012500062</v>
      </c>
      <c r="K2628" s="635">
        <f>SUM('Employee Salary Payroll Tax '!I2630:K2630)</f>
        <v>18152.61</v>
      </c>
      <c r="L2628" s="635">
        <f>'Employee Salary Payroll Tax '!H2630</f>
        <v>0</v>
      </c>
      <c r="M2628" s="293">
        <f t="shared" si="328"/>
        <v>0</v>
      </c>
      <c r="N2628" s="359">
        <f t="shared" si="326"/>
        <v>7.7375500120738119</v>
      </c>
      <c r="O2628" s="331"/>
      <c r="P2628" s="61"/>
      <c r="Q2628" s="294"/>
      <c r="R2628" s="292"/>
      <c r="S2628" s="291"/>
    </row>
    <row r="2629" spans="1:19" ht="14.4">
      <c r="A2629" s="36">
        <f t="shared" si="329"/>
        <v>1306</v>
      </c>
      <c r="B2629" s="526"/>
      <c r="C2629" s="36" t="str">
        <f>VLOOKUP('Employee Salary Payroll Tax '!B2631,'Employee Salary Payroll Tax '!$D$1:$E$7,2,FALSE)</f>
        <v>IBEW</v>
      </c>
      <c r="D2629" s="61">
        <f t="shared" si="322"/>
        <v>6.875E-3</v>
      </c>
      <c r="E2629" s="351">
        <f>'Employee Salary Payroll Tax '!N2631</f>
        <v>21205.68</v>
      </c>
      <c r="F2629" s="351">
        <f t="shared" si="323"/>
        <v>21351.46905</v>
      </c>
      <c r="G2629" s="352"/>
      <c r="H2629" s="351">
        <f t="shared" si="327"/>
        <v>105994.32</v>
      </c>
      <c r="I2629" s="351">
        <f t="shared" si="324"/>
        <v>145.78904999999941</v>
      </c>
      <c r="J2629" s="351">
        <f t="shared" si="325"/>
        <v>9.0389210999999623</v>
      </c>
      <c r="K2629" s="635">
        <f>SUM('Employee Salary Payroll Tax '!I2631:K2631)</f>
        <v>21205.68</v>
      </c>
      <c r="L2629" s="635">
        <f>'Employee Salary Payroll Tax '!H2631</f>
        <v>0</v>
      </c>
      <c r="M2629" s="293">
        <f t="shared" si="328"/>
        <v>0</v>
      </c>
      <c r="N2629" s="359">
        <f t="shared" si="326"/>
        <v>9.038921099573713</v>
      </c>
      <c r="O2629" s="331"/>
      <c r="P2629" s="61"/>
      <c r="Q2629" s="294"/>
      <c r="R2629" s="292"/>
      <c r="S2629" s="291"/>
    </row>
    <row r="2630" spans="1:19" ht="14.4">
      <c r="A2630" s="36">
        <f t="shared" si="329"/>
        <v>1307</v>
      </c>
      <c r="B2630" s="526"/>
      <c r="C2630" s="36" t="str">
        <f>VLOOKUP('Employee Salary Payroll Tax '!B2632,'Employee Salary Payroll Tax '!$D$1:$E$7,2,FALSE)</f>
        <v>IBEW</v>
      </c>
      <c r="D2630" s="61">
        <f t="shared" si="322"/>
        <v>6.875E-3</v>
      </c>
      <c r="E2630" s="351">
        <f>'Employee Salary Payroll Tax '!N2632</f>
        <v>118381.64</v>
      </c>
      <c r="F2630" s="351">
        <f t="shared" si="323"/>
        <v>119195.513775</v>
      </c>
      <c r="G2630" s="352"/>
      <c r="H2630" s="351">
        <f t="shared" si="327"/>
        <v>8818.36</v>
      </c>
      <c r="I2630" s="351">
        <f t="shared" si="324"/>
        <v>813.87377500000002</v>
      </c>
      <c r="J2630" s="351">
        <f t="shared" si="325"/>
        <v>50.460174049999999</v>
      </c>
      <c r="K2630" s="635">
        <f>SUM('Employee Salary Payroll Tax '!I2632:K2632)</f>
        <v>115132.6</v>
      </c>
      <c r="L2630" s="635">
        <f>'Employee Salary Payroll Tax '!H2632</f>
        <v>0</v>
      </c>
      <c r="M2630" s="293">
        <f t="shared" si="328"/>
        <v>3249.0399999999936</v>
      </c>
      <c r="N2630" s="359">
        <f t="shared" si="326"/>
        <v>49.075270749585449</v>
      </c>
      <c r="O2630" s="331"/>
      <c r="P2630" s="61"/>
      <c r="Q2630" s="294"/>
      <c r="R2630" s="292"/>
      <c r="S2630" s="291"/>
    </row>
    <row r="2631" spans="1:19" ht="14.4">
      <c r="A2631" s="36">
        <f t="shared" si="329"/>
        <v>1308</v>
      </c>
      <c r="B2631" s="526"/>
      <c r="C2631" s="36" t="str">
        <f>VLOOKUP('Employee Salary Payroll Tax '!B2633,'Employee Salary Payroll Tax '!$D$1:$E$7,2,FALSE)</f>
        <v>IBEW</v>
      </c>
      <c r="D2631" s="61">
        <f t="shared" si="322"/>
        <v>6.875E-3</v>
      </c>
      <c r="E2631" s="351">
        <f>'Employee Salary Payroll Tax '!N2633</f>
        <v>27684.6</v>
      </c>
      <c r="F2631" s="351">
        <f t="shared" si="323"/>
        <v>27874.931624999997</v>
      </c>
      <c r="G2631" s="352"/>
      <c r="H2631" s="351">
        <f t="shared" si="327"/>
        <v>99515.4</v>
      </c>
      <c r="I2631" s="351">
        <f t="shared" si="324"/>
        <v>190.33162499999889</v>
      </c>
      <c r="J2631" s="351">
        <f t="shared" si="325"/>
        <v>11.800560749999931</v>
      </c>
      <c r="K2631" s="635">
        <f>SUM('Employee Salary Payroll Tax '!I2633:K2633)</f>
        <v>-668.55000000000018</v>
      </c>
      <c r="L2631" s="635">
        <f>'Employee Salary Payroll Tax '!H2633</f>
        <v>0</v>
      </c>
      <c r="M2631" s="293">
        <f t="shared" si="328"/>
        <v>28353.149999999998</v>
      </c>
      <c r="N2631" s="359">
        <f t="shared" si="326"/>
        <v>-0.28496943748970499</v>
      </c>
      <c r="O2631" s="331"/>
      <c r="P2631" s="61"/>
      <c r="Q2631" s="294"/>
      <c r="R2631" s="292"/>
      <c r="S2631" s="291"/>
    </row>
    <row r="2632" spans="1:19" ht="14.4">
      <c r="A2632" s="36">
        <f t="shared" si="329"/>
        <v>1309</v>
      </c>
      <c r="B2632" s="526"/>
      <c r="C2632" s="36" t="str">
        <f>VLOOKUP('Employee Salary Payroll Tax '!B2634,'Employee Salary Payroll Tax '!$D$1:$E$7,2,FALSE)</f>
        <v>NonUnion</v>
      </c>
      <c r="D2632" s="61">
        <f t="shared" si="322"/>
        <v>2.98E-2</v>
      </c>
      <c r="E2632" s="351">
        <f>'Employee Salary Payroll Tax '!N2634</f>
        <v>16719.990000000002</v>
      </c>
      <c r="F2632" s="351">
        <f t="shared" si="323"/>
        <v>17218.245702000004</v>
      </c>
      <c r="G2632" s="352"/>
      <c r="H2632" s="351">
        <f t="shared" si="327"/>
        <v>110480.01</v>
      </c>
      <c r="I2632" s="351">
        <f t="shared" si="324"/>
        <v>498.2557020000022</v>
      </c>
      <c r="J2632" s="351">
        <f t="shared" si="325"/>
        <v>30.891853524000137</v>
      </c>
      <c r="K2632" s="635">
        <f>SUM('Employee Salary Payroll Tax '!I2634:K2634)</f>
        <v>8701.17</v>
      </c>
      <c r="L2632" s="635">
        <f>'Employee Salary Payroll Tax '!H2634</f>
        <v>0</v>
      </c>
      <c r="M2632" s="293">
        <f t="shared" si="328"/>
        <v>8018.8200000000015</v>
      </c>
      <c r="N2632" s="359">
        <f t="shared" si="326"/>
        <v>16.07628169103857</v>
      </c>
      <c r="O2632" s="331"/>
      <c r="P2632" s="61"/>
      <c r="Q2632" s="294"/>
      <c r="R2632" s="292"/>
      <c r="S2632" s="291"/>
    </row>
    <row r="2633" spans="1:19" ht="14.4">
      <c r="A2633" s="36">
        <f t="shared" si="329"/>
        <v>1310</v>
      </c>
      <c r="B2633" s="526"/>
      <c r="C2633" s="36" t="str">
        <f>VLOOKUP('Employee Salary Payroll Tax '!B2635,'Employee Salary Payroll Tax '!$D$1:$E$7,2,FALSE)</f>
        <v>NonUnion</v>
      </c>
      <c r="D2633" s="61">
        <f t="shared" si="322"/>
        <v>2.98E-2</v>
      </c>
      <c r="E2633" s="351">
        <f>'Employee Salary Payroll Tax '!N2635</f>
        <v>88480.27</v>
      </c>
      <c r="F2633" s="351">
        <f t="shared" si="323"/>
        <v>91116.982046000005</v>
      </c>
      <c r="G2633" s="352"/>
      <c r="H2633" s="351">
        <f t="shared" si="327"/>
        <v>38719.729999999996</v>
      </c>
      <c r="I2633" s="351">
        <f t="shared" si="324"/>
        <v>2636.7120460000006</v>
      </c>
      <c r="J2633" s="351">
        <f t="shared" si="325"/>
        <v>163.47614685200003</v>
      </c>
      <c r="K2633" s="635">
        <f>SUM('Employee Salary Payroll Tax '!I2635:K2635)</f>
        <v>29250.33</v>
      </c>
      <c r="L2633" s="635">
        <f>'Employee Salary Payroll Tax '!H2635</f>
        <v>0</v>
      </c>
      <c r="M2633" s="293">
        <f t="shared" si="328"/>
        <v>59229.94</v>
      </c>
      <c r="N2633" s="359">
        <f t="shared" si="326"/>
        <v>54.042909707389221</v>
      </c>
      <c r="O2633" s="331"/>
      <c r="P2633" s="61"/>
      <c r="Q2633" s="294"/>
      <c r="R2633" s="292"/>
      <c r="S2633" s="291"/>
    </row>
    <row r="2634" spans="1:19" ht="14.4">
      <c r="A2634" s="36">
        <f t="shared" si="329"/>
        <v>1311</v>
      </c>
      <c r="B2634" s="526"/>
      <c r="C2634" s="36" t="str">
        <f>VLOOKUP('Employee Salary Payroll Tax '!B2636,'Employee Salary Payroll Tax '!$D$1:$E$7,2,FALSE)</f>
        <v>UA</v>
      </c>
      <c r="D2634" s="61">
        <f t="shared" si="322"/>
        <v>0.03</v>
      </c>
      <c r="E2634" s="351">
        <f>'Employee Salary Payroll Tax '!N2636</f>
        <v>78359.53</v>
      </c>
      <c r="F2634" s="351">
        <f t="shared" si="323"/>
        <v>80710.315900000001</v>
      </c>
      <c r="G2634" s="352"/>
      <c r="H2634" s="351">
        <f t="shared" si="327"/>
        <v>48840.47</v>
      </c>
      <c r="I2634" s="351">
        <f t="shared" si="324"/>
        <v>2350.7859000000026</v>
      </c>
      <c r="J2634" s="351">
        <f t="shared" si="325"/>
        <v>145.74872580000016</v>
      </c>
      <c r="K2634" s="635">
        <f>SUM('Employee Salary Payroll Tax '!I2636:K2636)</f>
        <v>62572.74</v>
      </c>
      <c r="L2634" s="635">
        <f>'Employee Salary Payroll Tax '!H2636</f>
        <v>253.74</v>
      </c>
      <c r="M2634" s="293">
        <f t="shared" si="328"/>
        <v>15533.050000000001</v>
      </c>
      <c r="N2634" s="359">
        <f t="shared" si="326"/>
        <v>116.38529639851487</v>
      </c>
      <c r="O2634" s="331"/>
      <c r="P2634" s="61"/>
      <c r="Q2634" s="294"/>
      <c r="R2634" s="292"/>
      <c r="S2634" s="291"/>
    </row>
    <row r="2635" spans="1:19" ht="14.4">
      <c r="A2635" s="36">
        <f t="shared" si="329"/>
        <v>1312</v>
      </c>
      <c r="B2635" s="526"/>
      <c r="C2635" s="36" t="str">
        <f>VLOOKUP('Employee Salary Payroll Tax '!B2637,'Employee Salary Payroll Tax '!$D$1:$E$7,2,FALSE)</f>
        <v>IBEW</v>
      </c>
      <c r="D2635" s="61">
        <f t="shared" si="322"/>
        <v>6.875E-3</v>
      </c>
      <c r="E2635" s="351">
        <f>'Employee Salary Payroll Tax '!N2637</f>
        <v>37733.699999999997</v>
      </c>
      <c r="F2635" s="351">
        <f t="shared" si="323"/>
        <v>37993.119187499993</v>
      </c>
      <c r="G2635" s="352"/>
      <c r="H2635" s="351">
        <f t="shared" si="327"/>
        <v>89466.3</v>
      </c>
      <c r="I2635" s="351">
        <f t="shared" si="324"/>
        <v>259.41918749999604</v>
      </c>
      <c r="J2635" s="351">
        <f t="shared" si="325"/>
        <v>16.083989624999756</v>
      </c>
      <c r="K2635" s="635">
        <f>SUM('Employee Salary Payroll Tax '!I2637:K2637)</f>
        <v>37733.699999999997</v>
      </c>
      <c r="L2635" s="635">
        <f>'Employee Salary Payroll Tax '!H2637</f>
        <v>0</v>
      </c>
      <c r="M2635" s="293">
        <f t="shared" si="328"/>
        <v>0</v>
      </c>
      <c r="N2635" s="359">
        <f t="shared" si="326"/>
        <v>16.083989624573505</v>
      </c>
      <c r="O2635" s="331"/>
      <c r="P2635" s="61"/>
      <c r="Q2635" s="294"/>
      <c r="R2635" s="292"/>
      <c r="S2635" s="291"/>
    </row>
    <row r="2636" spans="1:19" ht="14.4">
      <c r="A2636" s="36">
        <f t="shared" si="329"/>
        <v>1313</v>
      </c>
      <c r="B2636" s="526"/>
      <c r="C2636" s="36" t="str">
        <f>VLOOKUP('Employee Salary Payroll Tax '!B2638,'Employee Salary Payroll Tax '!$D$1:$E$7,2,FALSE)</f>
        <v>NonUnion</v>
      </c>
      <c r="D2636" s="61">
        <f t="shared" si="322"/>
        <v>2.98E-2</v>
      </c>
      <c r="E2636" s="351">
        <f>'Employee Salary Payroll Tax '!N2638</f>
        <v>70444.69</v>
      </c>
      <c r="F2636" s="351">
        <f t="shared" si="323"/>
        <v>72543.941762000002</v>
      </c>
      <c r="G2636" s="352"/>
      <c r="H2636" s="351">
        <f t="shared" si="327"/>
        <v>56755.31</v>
      </c>
      <c r="I2636" s="351">
        <f t="shared" si="324"/>
        <v>2099.2517619999999</v>
      </c>
      <c r="J2636" s="351">
        <f t="shared" si="325"/>
        <v>130.15360924399999</v>
      </c>
      <c r="K2636" s="635">
        <f>SUM('Employee Salary Payroll Tax '!I2638:K2638)</f>
        <v>9865.9499999999989</v>
      </c>
      <c r="L2636" s="635">
        <f>'Employee Salary Payroll Tax '!H2638</f>
        <v>0</v>
      </c>
      <c r="M2636" s="293">
        <f t="shared" si="328"/>
        <v>60578.740000000005</v>
      </c>
      <c r="N2636" s="359">
        <f t="shared" si="326"/>
        <v>18.228329219741237</v>
      </c>
      <c r="O2636" s="331"/>
      <c r="P2636" s="61"/>
      <c r="Q2636" s="294"/>
      <c r="R2636" s="292"/>
      <c r="S2636" s="291"/>
    </row>
    <row r="2637" spans="1:19" ht="14.4">
      <c r="A2637" s="36">
        <f t="shared" si="329"/>
        <v>1314</v>
      </c>
      <c r="B2637" s="526"/>
      <c r="C2637" s="36" t="str">
        <f>VLOOKUP('Employee Salary Payroll Tax '!B2639,'Employee Salary Payroll Tax '!$D$1:$E$7,2,FALSE)</f>
        <v>NonUnion</v>
      </c>
      <c r="D2637" s="61">
        <f t="shared" si="322"/>
        <v>2.98E-2</v>
      </c>
      <c r="E2637" s="351">
        <f>'Employee Salary Payroll Tax '!N2639</f>
        <v>62609.2</v>
      </c>
      <c r="F2637" s="351">
        <f t="shared" si="323"/>
        <v>64474.954160000001</v>
      </c>
      <c r="G2637" s="352"/>
      <c r="H2637" s="351">
        <f t="shared" si="327"/>
        <v>64590.8</v>
      </c>
      <c r="I2637" s="351">
        <f t="shared" si="324"/>
        <v>1865.754160000004</v>
      </c>
      <c r="J2637" s="351">
        <f t="shared" si="325"/>
        <v>115.67675792000026</v>
      </c>
      <c r="K2637" s="635">
        <f>SUM('Employee Salary Payroll Tax '!I2639:K2639)</f>
        <v>4321.53</v>
      </c>
      <c r="L2637" s="635">
        <f>'Employee Salary Payroll Tax '!H2639</f>
        <v>0</v>
      </c>
      <c r="M2637" s="293">
        <f t="shared" si="328"/>
        <v>58287.67</v>
      </c>
      <c r="N2637" s="359">
        <f t="shared" si="326"/>
        <v>7.9844588278724888</v>
      </c>
      <c r="O2637" s="331"/>
      <c r="P2637" s="61"/>
      <c r="Q2637" s="294"/>
      <c r="R2637" s="292"/>
      <c r="S2637" s="291"/>
    </row>
    <row r="2638" spans="1:19" ht="14.4">
      <c r="A2638" s="36">
        <f t="shared" si="329"/>
        <v>1315</v>
      </c>
      <c r="B2638" s="526"/>
      <c r="C2638" s="36" t="str">
        <f>VLOOKUP('Employee Salary Payroll Tax '!B2640,'Employee Salary Payroll Tax '!$D$1:$E$7,2,FALSE)</f>
        <v>IBEW</v>
      </c>
      <c r="D2638" s="61">
        <f t="shared" si="322"/>
        <v>6.875E-3</v>
      </c>
      <c r="E2638" s="351">
        <f>'Employee Salary Payroll Tax '!N2640</f>
        <v>70455.53</v>
      </c>
      <c r="F2638" s="351">
        <f t="shared" si="323"/>
        <v>70939.911768749997</v>
      </c>
      <c r="G2638" s="352"/>
      <c r="H2638" s="351">
        <f t="shared" si="327"/>
        <v>56744.47</v>
      </c>
      <c r="I2638" s="351">
        <f t="shared" si="324"/>
        <v>484.38176874999772</v>
      </c>
      <c r="J2638" s="351">
        <f t="shared" si="325"/>
        <v>30.031669662499858</v>
      </c>
      <c r="K2638" s="635">
        <f>SUM('Employee Salary Payroll Tax '!I2640:K2640)</f>
        <v>108.95</v>
      </c>
      <c r="L2638" s="635">
        <f>'Employee Salary Payroll Tax '!H2640</f>
        <v>0</v>
      </c>
      <c r="M2638" s="293">
        <f t="shared" si="328"/>
        <v>70346.58</v>
      </c>
      <c r="N2638" s="359">
        <f t="shared" si="326"/>
        <v>4.6439937499340653E-2</v>
      </c>
      <c r="O2638" s="331"/>
      <c r="P2638" s="61"/>
      <c r="Q2638" s="294"/>
      <c r="R2638" s="292"/>
      <c r="S2638" s="291"/>
    </row>
    <row r="2639" spans="1:19" ht="14.4">
      <c r="A2639" s="36">
        <f t="shared" si="329"/>
        <v>1316</v>
      </c>
      <c r="B2639" s="526"/>
      <c r="C2639" s="36" t="str">
        <f>VLOOKUP('Employee Salary Payroll Tax '!B2641,'Employee Salary Payroll Tax '!$D$1:$E$7,2,FALSE)</f>
        <v>NonUnion</v>
      </c>
      <c r="D2639" s="61">
        <f t="shared" si="322"/>
        <v>2.98E-2</v>
      </c>
      <c r="E2639" s="351">
        <f>'Employee Salary Payroll Tax '!N2641</f>
        <v>78870.47</v>
      </c>
      <c r="F2639" s="351">
        <f t="shared" si="323"/>
        <v>81220.810006</v>
      </c>
      <c r="G2639" s="352"/>
      <c r="H2639" s="351">
        <f t="shared" si="327"/>
        <v>48329.53</v>
      </c>
      <c r="I2639" s="351">
        <f t="shared" si="324"/>
        <v>2350.3400059999985</v>
      </c>
      <c r="J2639" s="351">
        <f t="shared" si="325"/>
        <v>145.7210803719999</v>
      </c>
      <c r="K2639" s="635">
        <f>SUM('Employee Salary Payroll Tax '!I2641:K2641)</f>
        <v>18831.63</v>
      </c>
      <c r="L2639" s="635">
        <f>'Employee Salary Payroll Tax '!H2641</f>
        <v>0</v>
      </c>
      <c r="M2639" s="293">
        <f t="shared" si="328"/>
        <v>60038.84</v>
      </c>
      <c r="N2639" s="359">
        <f t="shared" si="326"/>
        <v>34.793319587558834</v>
      </c>
      <c r="O2639" s="331"/>
      <c r="P2639" s="61"/>
      <c r="Q2639" s="294"/>
      <c r="R2639" s="292"/>
      <c r="S2639" s="291"/>
    </row>
    <row r="2640" spans="1:19" ht="14.4">
      <c r="A2640" s="36">
        <f t="shared" si="329"/>
        <v>1317</v>
      </c>
      <c r="B2640" s="526"/>
      <c r="C2640" s="36" t="str">
        <f>VLOOKUP('Employee Salary Payroll Tax '!B2642,'Employee Salary Payroll Tax '!$D$1:$E$7,2,FALSE)</f>
        <v>IBEW</v>
      </c>
      <c r="D2640" s="61">
        <f t="shared" si="322"/>
        <v>6.875E-3</v>
      </c>
      <c r="E2640" s="351">
        <f>'Employee Salary Payroll Tax '!N2642</f>
        <v>27203.06</v>
      </c>
      <c r="F2640" s="351">
        <f t="shared" si="323"/>
        <v>27390.0810375</v>
      </c>
      <c r="G2640" s="352"/>
      <c r="H2640" s="351">
        <f t="shared" si="327"/>
        <v>99996.94</v>
      </c>
      <c r="I2640" s="351">
        <f t="shared" si="324"/>
        <v>187.02103749999878</v>
      </c>
      <c r="J2640" s="351">
        <f t="shared" si="325"/>
        <v>11.595304324999924</v>
      </c>
      <c r="K2640" s="635">
        <f>SUM('Employee Salary Payroll Tax '!I2642:K2642)</f>
        <v>2691.64</v>
      </c>
      <c r="L2640" s="635">
        <f>'Employee Salary Payroll Tax '!H2642</f>
        <v>0</v>
      </c>
      <c r="M2640" s="293">
        <f t="shared" si="328"/>
        <v>24511.420000000002</v>
      </c>
      <c r="N2640" s="359">
        <f t="shared" si="326"/>
        <v>1.1473115499578166</v>
      </c>
      <c r="O2640" s="331"/>
      <c r="P2640" s="61"/>
      <c r="Q2640" s="294"/>
      <c r="R2640" s="292"/>
      <c r="S2640" s="291"/>
    </row>
    <row r="2641" spans="1:19" ht="14.4">
      <c r="A2641" s="36">
        <f t="shared" si="329"/>
        <v>1318</v>
      </c>
      <c r="B2641" s="526"/>
      <c r="C2641" s="36" t="str">
        <f>VLOOKUP('Employee Salary Payroll Tax '!B2643,'Employee Salary Payroll Tax '!$D$1:$E$7,2,FALSE)</f>
        <v>NonUnion</v>
      </c>
      <c r="D2641" s="61">
        <f t="shared" ref="D2641:D2704" si="330">VLOOKUP(C2641,C$9:D$12,2)</f>
        <v>2.98E-2</v>
      </c>
      <c r="E2641" s="351">
        <f>'Employee Salary Payroll Tax '!N2643</f>
        <v>65738.53</v>
      </c>
      <c r="F2641" s="351">
        <f t="shared" ref="F2641:F2704" si="331">E2641*(1+D2641)</f>
        <v>67697.538194000008</v>
      </c>
      <c r="G2641" s="352"/>
      <c r="H2641" s="351">
        <f t="shared" si="327"/>
        <v>61461.47</v>
      </c>
      <c r="I2641" s="351">
        <f t="shared" ref="I2641:I2704" si="332">F2641-E2641</f>
        <v>1959.0081940000091</v>
      </c>
      <c r="J2641" s="351">
        <f t="shared" ref="J2641:J2704" si="333">IF(H2641&gt;I2641,I2641*$J$12,H2641*$J$12)</f>
        <v>121.45850802800057</v>
      </c>
      <c r="K2641" s="635">
        <f>SUM('Employee Salary Payroll Tax '!I2643:K2643)</f>
        <v>13713.840000000002</v>
      </c>
      <c r="L2641" s="635">
        <f>'Employee Salary Payroll Tax '!H2643</f>
        <v>0</v>
      </c>
      <c r="M2641" s="293">
        <f t="shared" si="328"/>
        <v>52024.689999999995</v>
      </c>
      <c r="N2641" s="359">
        <f t="shared" ref="N2641:N2704" si="334">J2641*K2641/(SUM(K2641:M2641)+0.000001)</f>
        <v>25.337690783614693</v>
      </c>
      <c r="O2641" s="331"/>
      <c r="P2641" s="61"/>
      <c r="Q2641" s="294"/>
      <c r="R2641" s="292"/>
      <c r="S2641" s="291"/>
    </row>
    <row r="2642" spans="1:19" ht="14.4">
      <c r="A2642" s="36">
        <f t="shared" si="329"/>
        <v>1319</v>
      </c>
      <c r="B2642" s="526"/>
      <c r="C2642" s="36" t="str">
        <f>VLOOKUP('Employee Salary Payroll Tax '!B2644,'Employee Salary Payroll Tax '!$D$1:$E$7,2,FALSE)</f>
        <v>NonUnion</v>
      </c>
      <c r="D2642" s="61">
        <f t="shared" si="330"/>
        <v>2.98E-2</v>
      </c>
      <c r="E2642" s="351">
        <f>'Employee Salary Payroll Tax '!N2644</f>
        <v>61036.11</v>
      </c>
      <c r="F2642" s="351">
        <f t="shared" si="331"/>
        <v>62854.986078000002</v>
      </c>
      <c r="G2642" s="352"/>
      <c r="H2642" s="351">
        <f t="shared" ref="H2642:H2705" si="335">IF(E2642&gt;$H$12,0,$H$12-E2642)</f>
        <v>66163.89</v>
      </c>
      <c r="I2642" s="351">
        <f t="shared" si="332"/>
        <v>1818.8760780000011</v>
      </c>
      <c r="J2642" s="351">
        <f t="shared" si="333"/>
        <v>112.77031683600006</v>
      </c>
      <c r="K2642" s="635">
        <f>SUM('Employee Salary Payroll Tax '!I2644:K2644)</f>
        <v>61036.11</v>
      </c>
      <c r="L2642" s="635">
        <f>'Employee Salary Payroll Tax '!H2644</f>
        <v>0</v>
      </c>
      <c r="M2642" s="293">
        <f t="shared" ref="M2642:M2705" si="336">E2642-K2642-L2642</f>
        <v>0</v>
      </c>
      <c r="N2642" s="359">
        <f t="shared" si="334"/>
        <v>112.77031683415245</v>
      </c>
      <c r="O2642" s="331"/>
      <c r="P2642" s="61"/>
      <c r="Q2642" s="294"/>
      <c r="R2642" s="292"/>
      <c r="S2642" s="291"/>
    </row>
    <row r="2643" spans="1:19" ht="14.4">
      <c r="A2643" s="36">
        <f t="shared" si="329"/>
        <v>1320</v>
      </c>
      <c r="B2643" s="526"/>
      <c r="C2643" s="36" t="str">
        <f>VLOOKUP('Employee Salary Payroll Tax '!B2645,'Employee Salary Payroll Tax '!$D$1:$E$7,2,FALSE)</f>
        <v>NonUnion</v>
      </c>
      <c r="D2643" s="61">
        <f t="shared" si="330"/>
        <v>2.98E-2</v>
      </c>
      <c r="E2643" s="351">
        <f>'Employee Salary Payroll Tax '!N2645</f>
        <v>77704.66</v>
      </c>
      <c r="F2643" s="351">
        <f t="shared" si="331"/>
        <v>80020.258868000004</v>
      </c>
      <c r="G2643" s="352"/>
      <c r="H2643" s="351">
        <f t="shared" si="335"/>
        <v>49495.34</v>
      </c>
      <c r="I2643" s="351">
        <f t="shared" si="332"/>
        <v>2315.5988680000009</v>
      </c>
      <c r="J2643" s="351">
        <f t="shared" si="333"/>
        <v>143.56712981600006</v>
      </c>
      <c r="K2643" s="635">
        <f>SUM('Employee Salary Payroll Tax '!I2645:K2645)</f>
        <v>9649.08</v>
      </c>
      <c r="L2643" s="635">
        <f>'Employee Salary Payroll Tax '!H2645</f>
        <v>460.36</v>
      </c>
      <c r="M2643" s="293">
        <f t="shared" si="336"/>
        <v>67595.22</v>
      </c>
      <c r="N2643" s="359">
        <f t="shared" si="334"/>
        <v>17.827640207770578</v>
      </c>
      <c r="O2643" s="331"/>
      <c r="P2643" s="61"/>
      <c r="Q2643" s="294"/>
      <c r="R2643" s="292"/>
      <c r="S2643" s="291"/>
    </row>
    <row r="2644" spans="1:19" ht="14.4">
      <c r="A2644" s="36">
        <f t="shared" si="329"/>
        <v>1321</v>
      </c>
      <c r="B2644" s="526"/>
      <c r="C2644" s="36" t="str">
        <f>VLOOKUP('Employee Salary Payroll Tax '!B2646,'Employee Salary Payroll Tax '!$D$1:$E$7,2,FALSE)</f>
        <v>NonUnion</v>
      </c>
      <c r="D2644" s="61">
        <f t="shared" si="330"/>
        <v>2.98E-2</v>
      </c>
      <c r="E2644" s="351">
        <f>'Employee Salary Payroll Tax '!N2646</f>
        <v>59732.62</v>
      </c>
      <c r="F2644" s="351">
        <f t="shared" si="331"/>
        <v>61512.652076000006</v>
      </c>
      <c r="G2644" s="352"/>
      <c r="H2644" s="351">
        <f t="shared" si="335"/>
        <v>67467.38</v>
      </c>
      <c r="I2644" s="351">
        <f t="shared" si="332"/>
        <v>1780.0320760000031</v>
      </c>
      <c r="J2644" s="351">
        <f t="shared" si="333"/>
        <v>110.3619887120002</v>
      </c>
      <c r="K2644" s="635">
        <f>SUM('Employee Salary Payroll Tax '!I2646:K2646)</f>
        <v>59732.62</v>
      </c>
      <c r="L2644" s="635">
        <f>'Employee Salary Payroll Tax '!H2646</f>
        <v>0</v>
      </c>
      <c r="M2644" s="293">
        <f t="shared" si="336"/>
        <v>0</v>
      </c>
      <c r="N2644" s="359">
        <f t="shared" si="334"/>
        <v>110.3619887101526</v>
      </c>
      <c r="O2644" s="331"/>
      <c r="P2644" s="61"/>
      <c r="Q2644" s="294"/>
      <c r="R2644" s="292"/>
      <c r="S2644" s="291"/>
    </row>
    <row r="2645" spans="1:19" ht="14.4">
      <c r="A2645" s="36">
        <f t="shared" si="329"/>
        <v>1322</v>
      </c>
      <c r="B2645" s="526"/>
      <c r="C2645" s="36" t="str">
        <f>VLOOKUP('Employee Salary Payroll Tax '!B2647,'Employee Salary Payroll Tax '!$D$1:$E$7,2,FALSE)</f>
        <v>NonUnion</v>
      </c>
      <c r="D2645" s="61">
        <f t="shared" si="330"/>
        <v>2.98E-2</v>
      </c>
      <c r="E2645" s="351">
        <f>'Employee Salary Payroll Tax '!N2647</f>
        <v>48467.19</v>
      </c>
      <c r="F2645" s="351">
        <f t="shared" si="331"/>
        <v>49911.512262000004</v>
      </c>
      <c r="G2645" s="352"/>
      <c r="H2645" s="351">
        <f t="shared" si="335"/>
        <v>78732.81</v>
      </c>
      <c r="I2645" s="351">
        <f t="shared" si="332"/>
        <v>1444.3222620000015</v>
      </c>
      <c r="J2645" s="351">
        <f t="shared" si="333"/>
        <v>89.547980244000087</v>
      </c>
      <c r="K2645" s="635">
        <f>SUM('Employee Salary Payroll Tax '!I2647:K2647)</f>
        <v>48467.19</v>
      </c>
      <c r="L2645" s="635">
        <f>'Employee Salary Payroll Tax '!H2647</f>
        <v>0</v>
      </c>
      <c r="M2645" s="293">
        <f t="shared" si="336"/>
        <v>0</v>
      </c>
      <c r="N2645" s="359">
        <f t="shared" si="334"/>
        <v>89.547980242152491</v>
      </c>
      <c r="O2645" s="331"/>
      <c r="P2645" s="61"/>
      <c r="Q2645" s="294"/>
      <c r="R2645" s="292"/>
      <c r="S2645" s="291"/>
    </row>
    <row r="2646" spans="1:19" ht="14.4">
      <c r="A2646" s="36">
        <f t="shared" si="329"/>
        <v>1323</v>
      </c>
      <c r="B2646" s="526"/>
      <c r="C2646" s="36" t="str">
        <f>VLOOKUP('Employee Salary Payroll Tax '!B2648,'Employee Salary Payroll Tax '!$D$1:$E$7,2,FALSE)</f>
        <v>NonUnion</v>
      </c>
      <c r="D2646" s="61">
        <f t="shared" si="330"/>
        <v>2.98E-2</v>
      </c>
      <c r="E2646" s="351">
        <f>'Employee Salary Payroll Tax '!N2648</f>
        <v>82588.53</v>
      </c>
      <c r="F2646" s="351">
        <f t="shared" si="331"/>
        <v>85049.668193999998</v>
      </c>
      <c r="G2646" s="352"/>
      <c r="H2646" s="351">
        <f t="shared" si="335"/>
        <v>44611.47</v>
      </c>
      <c r="I2646" s="351">
        <f t="shared" si="332"/>
        <v>2461.1381939999992</v>
      </c>
      <c r="J2646" s="351">
        <f t="shared" si="333"/>
        <v>152.59056802799995</v>
      </c>
      <c r="K2646" s="635">
        <f>SUM('Employee Salary Payroll Tax '!I2648:K2648)</f>
        <v>18491.57</v>
      </c>
      <c r="L2646" s="635">
        <f>'Employee Salary Payroll Tax '!H2648</f>
        <v>0</v>
      </c>
      <c r="M2646" s="293">
        <f t="shared" si="336"/>
        <v>64096.959999999999</v>
      </c>
      <c r="N2646" s="359">
        <f t="shared" si="334"/>
        <v>34.165024731586314</v>
      </c>
      <c r="O2646" s="331"/>
      <c r="P2646" s="61"/>
      <c r="Q2646" s="294"/>
      <c r="R2646" s="292"/>
      <c r="S2646" s="291"/>
    </row>
    <row r="2647" spans="1:19" ht="14.4">
      <c r="A2647" s="36">
        <f t="shared" si="329"/>
        <v>1324</v>
      </c>
      <c r="B2647" s="526"/>
      <c r="C2647" s="36" t="str">
        <f>VLOOKUP('Employee Salary Payroll Tax '!B2649,'Employee Salary Payroll Tax '!$D$1:$E$7,2,FALSE)</f>
        <v>IBEW</v>
      </c>
      <c r="D2647" s="61">
        <f t="shared" si="330"/>
        <v>6.875E-3</v>
      </c>
      <c r="E2647" s="351">
        <f>'Employee Salary Payroll Tax '!N2649</f>
        <v>61645.19</v>
      </c>
      <c r="F2647" s="351">
        <f t="shared" si="331"/>
        <v>62069.00068125</v>
      </c>
      <c r="G2647" s="352"/>
      <c r="H2647" s="351">
        <f t="shared" si="335"/>
        <v>65554.81</v>
      </c>
      <c r="I2647" s="351">
        <f t="shared" si="332"/>
        <v>423.81068124999729</v>
      </c>
      <c r="J2647" s="351">
        <f t="shared" si="333"/>
        <v>26.276262237499832</v>
      </c>
      <c r="K2647" s="635">
        <f>SUM('Employee Salary Payroll Tax '!I2649:K2649)</f>
        <v>48604.100000000006</v>
      </c>
      <c r="L2647" s="635">
        <f>'Employee Salary Payroll Tax '!H2649</f>
        <v>0</v>
      </c>
      <c r="M2647" s="293">
        <f t="shared" si="336"/>
        <v>13041.089999999997</v>
      </c>
      <c r="N2647" s="359">
        <f t="shared" si="334"/>
        <v>20.717497624663796</v>
      </c>
      <c r="O2647" s="331"/>
      <c r="P2647" s="61"/>
      <c r="Q2647" s="294"/>
      <c r="R2647" s="292"/>
      <c r="S2647" s="291"/>
    </row>
    <row r="2648" spans="1:19" ht="14.4">
      <c r="A2648" s="36">
        <f t="shared" si="329"/>
        <v>1325</v>
      </c>
      <c r="B2648" s="526"/>
      <c r="C2648" s="36" t="str">
        <f>VLOOKUP('Employee Salary Payroll Tax '!B2650,'Employee Salary Payroll Tax '!$D$1:$E$7,2,FALSE)</f>
        <v>NonUnion</v>
      </c>
      <c r="D2648" s="61">
        <f t="shared" si="330"/>
        <v>2.98E-2</v>
      </c>
      <c r="E2648" s="351">
        <f>'Employee Salary Payroll Tax '!N2650</f>
        <v>46997.79</v>
      </c>
      <c r="F2648" s="351">
        <f t="shared" si="331"/>
        <v>48398.324142000005</v>
      </c>
      <c r="G2648" s="352"/>
      <c r="H2648" s="351">
        <f t="shared" si="335"/>
        <v>80202.209999999992</v>
      </c>
      <c r="I2648" s="351">
        <f t="shared" si="332"/>
        <v>1400.5341420000041</v>
      </c>
      <c r="J2648" s="351">
        <f t="shared" si="333"/>
        <v>86.833116804000255</v>
      </c>
      <c r="K2648" s="635">
        <f>SUM('Employee Salary Payroll Tax '!I2650:K2650)</f>
        <v>11364.55</v>
      </c>
      <c r="L2648" s="635">
        <f>'Employee Salary Payroll Tax '!H2650</f>
        <v>0</v>
      </c>
      <c r="M2648" s="293">
        <f t="shared" si="336"/>
        <v>35633.240000000005</v>
      </c>
      <c r="N2648" s="359">
        <f t="shared" si="334"/>
        <v>20.997142579553287</v>
      </c>
      <c r="O2648" s="331"/>
      <c r="P2648" s="61"/>
      <c r="Q2648" s="294"/>
      <c r="R2648" s="292"/>
      <c r="S2648" s="291"/>
    </row>
    <row r="2649" spans="1:19" ht="14.4">
      <c r="A2649" s="36">
        <f t="shared" si="329"/>
        <v>1326</v>
      </c>
      <c r="B2649" s="526"/>
      <c r="C2649" s="36" t="str">
        <f>VLOOKUP('Employee Salary Payroll Tax '!B2651,'Employee Salary Payroll Tax '!$D$1:$E$7,2,FALSE)</f>
        <v>IBEW</v>
      </c>
      <c r="D2649" s="61">
        <f t="shared" si="330"/>
        <v>6.875E-3</v>
      </c>
      <c r="E2649" s="351">
        <f>'Employee Salary Payroll Tax '!N2651</f>
        <v>68806.33</v>
      </c>
      <c r="F2649" s="351">
        <f t="shared" si="331"/>
        <v>69279.373518749999</v>
      </c>
      <c r="G2649" s="352"/>
      <c r="H2649" s="351">
        <f t="shared" si="335"/>
        <v>58393.67</v>
      </c>
      <c r="I2649" s="351">
        <f t="shared" si="332"/>
        <v>473.04351874999702</v>
      </c>
      <c r="J2649" s="351">
        <f t="shared" si="333"/>
        <v>29.328698162499816</v>
      </c>
      <c r="K2649" s="635">
        <f>SUM('Employee Salary Payroll Tax '!I2651:K2651)</f>
        <v>46854.61</v>
      </c>
      <c r="L2649" s="635">
        <f>'Employee Salary Payroll Tax '!H2651</f>
        <v>0</v>
      </c>
      <c r="M2649" s="293">
        <f t="shared" si="336"/>
        <v>21951.72</v>
      </c>
      <c r="N2649" s="359">
        <f t="shared" si="334"/>
        <v>19.971777512209616</v>
      </c>
      <c r="O2649" s="331"/>
      <c r="P2649" s="61"/>
      <c r="Q2649" s="294"/>
      <c r="R2649" s="292"/>
      <c r="S2649" s="291"/>
    </row>
    <row r="2650" spans="1:19" ht="14.4">
      <c r="A2650" s="36">
        <f t="shared" si="329"/>
        <v>1327</v>
      </c>
      <c r="B2650" s="526"/>
      <c r="C2650" s="36" t="str">
        <f>VLOOKUP('Employee Salary Payroll Tax '!B2652,'Employee Salary Payroll Tax '!$D$1:$E$7,2,FALSE)</f>
        <v>NonUnion</v>
      </c>
      <c r="D2650" s="61">
        <f t="shared" si="330"/>
        <v>2.98E-2</v>
      </c>
      <c r="E2650" s="351">
        <f>'Employee Salary Payroll Tax '!N2652</f>
        <v>59514.37</v>
      </c>
      <c r="F2650" s="351">
        <f t="shared" si="331"/>
        <v>61287.898226000005</v>
      </c>
      <c r="G2650" s="352"/>
      <c r="H2650" s="351">
        <f t="shared" si="335"/>
        <v>67685.63</v>
      </c>
      <c r="I2650" s="351">
        <f t="shared" si="332"/>
        <v>1773.5282260000022</v>
      </c>
      <c r="J2650" s="351">
        <f t="shared" si="333"/>
        <v>109.95875001200014</v>
      </c>
      <c r="K2650" s="635">
        <f>SUM('Employee Salary Payroll Tax '!I2652:K2652)</f>
        <v>59514.37</v>
      </c>
      <c r="L2650" s="635">
        <f>'Employee Salary Payroll Tax '!H2652</f>
        <v>0</v>
      </c>
      <c r="M2650" s="293">
        <f t="shared" si="336"/>
        <v>0</v>
      </c>
      <c r="N2650" s="359">
        <f t="shared" si="334"/>
        <v>109.95875001015254</v>
      </c>
      <c r="O2650" s="331"/>
      <c r="P2650" s="61"/>
      <c r="Q2650" s="294"/>
      <c r="R2650" s="292"/>
      <c r="S2650" s="291"/>
    </row>
    <row r="2651" spans="1:19" ht="14.4">
      <c r="A2651" s="36">
        <f t="shared" si="329"/>
        <v>1328</v>
      </c>
      <c r="B2651" s="526"/>
      <c r="C2651" s="36" t="str">
        <f>VLOOKUP('Employee Salary Payroll Tax '!B2653,'Employee Salary Payroll Tax '!$D$1:$E$7,2,FALSE)</f>
        <v>NonUnion</v>
      </c>
      <c r="D2651" s="61">
        <f t="shared" si="330"/>
        <v>2.98E-2</v>
      </c>
      <c r="E2651" s="351">
        <f>'Employee Salary Payroll Tax '!N2653</f>
        <v>14716.76</v>
      </c>
      <c r="F2651" s="351">
        <f t="shared" si="331"/>
        <v>15155.319448</v>
      </c>
      <c r="G2651" s="352"/>
      <c r="H2651" s="351">
        <f t="shared" si="335"/>
        <v>112483.24</v>
      </c>
      <c r="I2651" s="351">
        <f t="shared" si="332"/>
        <v>438.55944799999997</v>
      </c>
      <c r="J2651" s="351">
        <f t="shared" si="333"/>
        <v>27.190685775999999</v>
      </c>
      <c r="K2651" s="635">
        <f>SUM('Employee Salary Payroll Tax '!I2653:K2653)</f>
        <v>14716.76</v>
      </c>
      <c r="L2651" s="635">
        <f>'Employee Salary Payroll Tax '!H2653</f>
        <v>0</v>
      </c>
      <c r="M2651" s="293">
        <f t="shared" si="336"/>
        <v>0</v>
      </c>
      <c r="N2651" s="359">
        <f t="shared" si="334"/>
        <v>27.190685774152396</v>
      </c>
      <c r="O2651" s="331"/>
      <c r="P2651" s="61"/>
      <c r="Q2651" s="294"/>
      <c r="R2651" s="292"/>
      <c r="S2651" s="291"/>
    </row>
    <row r="2652" spans="1:19" ht="14.4">
      <c r="A2652" s="36">
        <f t="shared" si="329"/>
        <v>1329</v>
      </c>
      <c r="B2652" s="526"/>
      <c r="C2652" s="36" t="str">
        <f>VLOOKUP('Employee Salary Payroll Tax '!B2654,'Employee Salary Payroll Tax '!$D$1:$E$7,2,FALSE)</f>
        <v>NonUnion</v>
      </c>
      <c r="D2652" s="61">
        <f t="shared" si="330"/>
        <v>2.98E-2</v>
      </c>
      <c r="E2652" s="351">
        <f>'Employee Salary Payroll Tax '!N2654</f>
        <v>46811.29</v>
      </c>
      <c r="F2652" s="351">
        <f t="shared" si="331"/>
        <v>48206.266442</v>
      </c>
      <c r="G2652" s="352"/>
      <c r="H2652" s="351">
        <f t="shared" si="335"/>
        <v>80388.709999999992</v>
      </c>
      <c r="I2652" s="351">
        <f t="shared" si="332"/>
        <v>1394.9764419999992</v>
      </c>
      <c r="J2652" s="351">
        <f t="shared" si="333"/>
        <v>86.488539403999951</v>
      </c>
      <c r="K2652" s="635">
        <f>SUM('Employee Salary Payroll Tax '!I2654:K2654)</f>
        <v>46811.29</v>
      </c>
      <c r="L2652" s="635">
        <f>'Employee Salary Payroll Tax '!H2654</f>
        <v>0</v>
      </c>
      <c r="M2652" s="293">
        <f t="shared" si="336"/>
        <v>0</v>
      </c>
      <c r="N2652" s="359">
        <f t="shared" si="334"/>
        <v>86.488539402152355</v>
      </c>
      <c r="O2652" s="331"/>
      <c r="P2652" s="61"/>
      <c r="Q2652" s="294"/>
      <c r="R2652" s="292"/>
      <c r="S2652" s="291"/>
    </row>
    <row r="2653" spans="1:19" ht="14.4">
      <c r="A2653" s="36">
        <f t="shared" si="329"/>
        <v>1330</v>
      </c>
      <c r="B2653" s="526"/>
      <c r="C2653" s="36" t="str">
        <f>VLOOKUP('Employee Salary Payroll Tax '!B2655,'Employee Salary Payroll Tax '!$D$1:$E$7,2,FALSE)</f>
        <v>IBEW</v>
      </c>
      <c r="D2653" s="61">
        <f t="shared" si="330"/>
        <v>6.875E-3</v>
      </c>
      <c r="E2653" s="351">
        <f>'Employee Salary Payroll Tax '!N2655</f>
        <v>23925.27</v>
      </c>
      <c r="F2653" s="351">
        <f t="shared" si="331"/>
        <v>24089.756231250001</v>
      </c>
      <c r="G2653" s="352"/>
      <c r="H2653" s="351">
        <f t="shared" si="335"/>
        <v>103274.73</v>
      </c>
      <c r="I2653" s="351">
        <f t="shared" si="332"/>
        <v>164.48623125000086</v>
      </c>
      <c r="J2653" s="351">
        <f t="shared" si="333"/>
        <v>10.198146337500052</v>
      </c>
      <c r="K2653" s="635">
        <f>SUM('Employee Salary Payroll Tax '!I2655:K2655)</f>
        <v>23696.78</v>
      </c>
      <c r="L2653" s="635">
        <f>'Employee Salary Payroll Tax '!H2655</f>
        <v>1.72</v>
      </c>
      <c r="M2653" s="293">
        <f t="shared" si="336"/>
        <v>226.7700000000016</v>
      </c>
      <c r="N2653" s="359">
        <f t="shared" si="334"/>
        <v>10.100752474577872</v>
      </c>
      <c r="O2653" s="331"/>
      <c r="P2653" s="61"/>
      <c r="Q2653" s="294"/>
      <c r="R2653" s="292"/>
      <c r="S2653" s="291"/>
    </row>
    <row r="2654" spans="1:19" ht="14.4">
      <c r="A2654" s="36">
        <f t="shared" si="329"/>
        <v>1331</v>
      </c>
      <c r="B2654" s="526"/>
      <c r="C2654" s="36" t="str">
        <f>VLOOKUP('Employee Salary Payroll Tax '!B2656,'Employee Salary Payroll Tax '!$D$1:$E$7,2,FALSE)</f>
        <v>NonUnion</v>
      </c>
      <c r="D2654" s="61">
        <f t="shared" si="330"/>
        <v>2.98E-2</v>
      </c>
      <c r="E2654" s="351">
        <f>'Employee Salary Payroll Tax '!N2656</f>
        <v>16614.48</v>
      </c>
      <c r="F2654" s="351">
        <f t="shared" si="331"/>
        <v>17109.591504</v>
      </c>
      <c r="G2654" s="352"/>
      <c r="H2654" s="351">
        <f t="shared" si="335"/>
        <v>110585.52</v>
      </c>
      <c r="I2654" s="351">
        <f t="shared" si="332"/>
        <v>495.11150400000042</v>
      </c>
      <c r="J2654" s="351">
        <f t="shared" si="333"/>
        <v>30.696913248000026</v>
      </c>
      <c r="K2654" s="635">
        <f>SUM('Employee Salary Payroll Tax '!I2656:K2656)</f>
        <v>6645.79</v>
      </c>
      <c r="L2654" s="635">
        <f>'Employee Salary Payroll Tax '!H2656</f>
        <v>0</v>
      </c>
      <c r="M2654" s="293">
        <f t="shared" si="336"/>
        <v>9968.6899999999987</v>
      </c>
      <c r="N2654" s="359">
        <f t="shared" si="334"/>
        <v>12.278761603260971</v>
      </c>
      <c r="O2654" s="331"/>
      <c r="P2654" s="61"/>
      <c r="Q2654" s="294"/>
      <c r="R2654" s="292"/>
      <c r="S2654" s="291"/>
    </row>
    <row r="2655" spans="1:19" ht="14.4">
      <c r="A2655" s="36">
        <f t="shared" si="329"/>
        <v>1332</v>
      </c>
      <c r="B2655" s="526"/>
      <c r="C2655" s="36" t="str">
        <f>VLOOKUP('Employee Salary Payroll Tax '!B2657,'Employee Salary Payroll Tax '!$D$1:$E$7,2,FALSE)</f>
        <v>NonUnion</v>
      </c>
      <c r="D2655" s="61">
        <f t="shared" si="330"/>
        <v>2.98E-2</v>
      </c>
      <c r="E2655" s="351">
        <f>'Employee Salary Payroll Tax '!N2657</f>
        <v>93931.03</v>
      </c>
      <c r="F2655" s="351">
        <f t="shared" si="331"/>
        <v>96730.174694000001</v>
      </c>
      <c r="G2655" s="352"/>
      <c r="H2655" s="351">
        <f t="shared" si="335"/>
        <v>33268.97</v>
      </c>
      <c r="I2655" s="351">
        <f t="shared" si="332"/>
        <v>2799.1446940000023</v>
      </c>
      <c r="J2655" s="351">
        <f t="shared" si="333"/>
        <v>173.54697102800014</v>
      </c>
      <c r="K2655" s="635">
        <f>SUM('Employee Salary Payroll Tax '!I2657:K2657)</f>
        <v>69862.679999999993</v>
      </c>
      <c r="L2655" s="635">
        <f>'Employee Salary Payroll Tax '!H2657</f>
        <v>0</v>
      </c>
      <c r="M2655" s="293">
        <f t="shared" si="336"/>
        <v>24068.350000000006</v>
      </c>
      <c r="N2655" s="359">
        <f t="shared" si="334"/>
        <v>129.07828756662593</v>
      </c>
      <c r="O2655" s="331"/>
      <c r="P2655" s="61"/>
      <c r="Q2655" s="294"/>
      <c r="R2655" s="292"/>
      <c r="S2655" s="291"/>
    </row>
    <row r="2656" spans="1:19" ht="14.4">
      <c r="A2656" s="36">
        <f t="shared" si="329"/>
        <v>1333</v>
      </c>
      <c r="B2656" s="526"/>
      <c r="C2656" s="36" t="str">
        <f>VLOOKUP('Employee Salary Payroll Tax '!B2658,'Employee Salary Payroll Tax '!$D$1:$E$7,2,FALSE)</f>
        <v>NonUnion</v>
      </c>
      <c r="D2656" s="61">
        <f t="shared" si="330"/>
        <v>2.98E-2</v>
      </c>
      <c r="E2656" s="351">
        <f>'Employee Salary Payroll Tax '!N2658</f>
        <v>36262.730000000003</v>
      </c>
      <c r="F2656" s="351">
        <f t="shared" si="331"/>
        <v>37343.359354000007</v>
      </c>
      <c r="G2656" s="352"/>
      <c r="H2656" s="351">
        <f t="shared" si="335"/>
        <v>90937.26999999999</v>
      </c>
      <c r="I2656" s="351">
        <f t="shared" si="332"/>
        <v>1080.6293540000042</v>
      </c>
      <c r="J2656" s="351">
        <f t="shared" si="333"/>
        <v>66.999019948000267</v>
      </c>
      <c r="K2656" s="635">
        <f>SUM('Employee Salary Payroll Tax '!I2658:K2658)</f>
        <v>2709.7800000000007</v>
      </c>
      <c r="L2656" s="635">
        <f>'Employee Salary Payroll Tax '!H2658</f>
        <v>0</v>
      </c>
      <c r="M2656" s="293">
        <f t="shared" si="336"/>
        <v>33552.950000000004</v>
      </c>
      <c r="N2656" s="359">
        <f t="shared" si="334"/>
        <v>5.0065895278619568</v>
      </c>
      <c r="O2656" s="331"/>
      <c r="P2656" s="61"/>
      <c r="Q2656" s="294"/>
      <c r="R2656" s="292"/>
      <c r="S2656" s="291"/>
    </row>
    <row r="2657" spans="1:19" ht="14.4">
      <c r="A2657" s="36">
        <f t="shared" si="329"/>
        <v>1334</v>
      </c>
      <c r="B2657" s="526"/>
      <c r="C2657" s="36" t="str">
        <f>VLOOKUP('Employee Salary Payroll Tax '!B2659,'Employee Salary Payroll Tax '!$D$1:$E$7,2,FALSE)</f>
        <v>IBEW</v>
      </c>
      <c r="D2657" s="61">
        <f t="shared" si="330"/>
        <v>6.875E-3</v>
      </c>
      <c r="E2657" s="351">
        <f>'Employee Salary Payroll Tax '!N2659</f>
        <v>142813.84</v>
      </c>
      <c r="F2657" s="351">
        <f t="shared" si="331"/>
        <v>143795.68515</v>
      </c>
      <c r="G2657" s="352"/>
      <c r="H2657" s="351">
        <f t="shared" si="335"/>
        <v>0</v>
      </c>
      <c r="I2657" s="351">
        <f t="shared" si="332"/>
        <v>981.84515000000829</v>
      </c>
      <c r="J2657" s="351">
        <f t="shared" si="333"/>
        <v>0</v>
      </c>
      <c r="K2657" s="635">
        <f>SUM('Employee Salary Payroll Tax '!I2659:K2659)</f>
        <v>124921.70999999999</v>
      </c>
      <c r="L2657" s="635">
        <f>'Employee Salary Payroll Tax '!H2659</f>
        <v>0</v>
      </c>
      <c r="M2657" s="293">
        <f t="shared" si="336"/>
        <v>17892.130000000005</v>
      </c>
      <c r="N2657" s="359">
        <f t="shared" si="334"/>
        <v>0</v>
      </c>
      <c r="O2657" s="331"/>
      <c r="P2657" s="61"/>
      <c r="Q2657" s="294"/>
      <c r="R2657" s="292"/>
      <c r="S2657" s="291"/>
    </row>
    <row r="2658" spans="1:19" ht="14.4">
      <c r="A2658" s="36">
        <f t="shared" si="329"/>
        <v>1335</v>
      </c>
      <c r="B2658" s="526"/>
      <c r="C2658" s="36" t="str">
        <f>VLOOKUP('Employee Salary Payroll Tax '!B2660,'Employee Salary Payroll Tax '!$D$1:$E$7,2,FALSE)</f>
        <v>NonUnion</v>
      </c>
      <c r="D2658" s="61">
        <f t="shared" si="330"/>
        <v>2.98E-2</v>
      </c>
      <c r="E2658" s="351">
        <f>'Employee Salary Payroll Tax '!N2660</f>
        <v>83267.86</v>
      </c>
      <c r="F2658" s="351">
        <f t="shared" si="331"/>
        <v>85749.242228000003</v>
      </c>
      <c r="G2658" s="352"/>
      <c r="H2658" s="351">
        <f t="shared" si="335"/>
        <v>43932.14</v>
      </c>
      <c r="I2658" s="351">
        <f t="shared" si="332"/>
        <v>2481.3822280000022</v>
      </c>
      <c r="J2658" s="351">
        <f t="shared" si="333"/>
        <v>153.84569813600012</v>
      </c>
      <c r="K2658" s="635">
        <f>SUM('Employee Salary Payroll Tax '!I2660:K2660)</f>
        <v>12310.33</v>
      </c>
      <c r="L2658" s="635">
        <f>'Employee Salary Payroll Tax '!H2660</f>
        <v>0</v>
      </c>
      <c r="M2658" s="293">
        <f t="shared" si="336"/>
        <v>70957.53</v>
      </c>
      <c r="N2658" s="359">
        <f t="shared" si="334"/>
        <v>22.744565707726871</v>
      </c>
      <c r="O2658" s="331"/>
      <c r="P2658" s="61"/>
      <c r="Q2658" s="294"/>
      <c r="R2658" s="292"/>
      <c r="S2658" s="291"/>
    </row>
    <row r="2659" spans="1:19" ht="14.4">
      <c r="A2659" s="36">
        <f t="shared" si="329"/>
        <v>1336</v>
      </c>
      <c r="B2659" s="526"/>
      <c r="C2659" s="36" t="str">
        <f>VLOOKUP('Employee Salary Payroll Tax '!B2661,'Employee Salary Payroll Tax '!$D$1:$E$7,2,FALSE)</f>
        <v>NonUnion</v>
      </c>
      <c r="D2659" s="61">
        <f t="shared" si="330"/>
        <v>2.98E-2</v>
      </c>
      <c r="E2659" s="351">
        <f>'Employee Salary Payroll Tax '!N2661</f>
        <v>51284.1</v>
      </c>
      <c r="F2659" s="351">
        <f t="shared" si="331"/>
        <v>52812.366180000005</v>
      </c>
      <c r="G2659" s="352"/>
      <c r="H2659" s="351">
        <f t="shared" si="335"/>
        <v>75915.899999999994</v>
      </c>
      <c r="I2659" s="351">
        <f t="shared" si="332"/>
        <v>1528.266180000006</v>
      </c>
      <c r="J2659" s="351">
        <f t="shared" si="333"/>
        <v>94.752503160000373</v>
      </c>
      <c r="K2659" s="635">
        <f>SUM('Employee Salary Payroll Tax '!I2661:K2661)</f>
        <v>20818.95</v>
      </c>
      <c r="L2659" s="635">
        <f>'Employee Salary Payroll Tax '!H2661</f>
        <v>0</v>
      </c>
      <c r="M2659" s="293">
        <f t="shared" si="336"/>
        <v>30465.149999999998</v>
      </c>
      <c r="N2659" s="359">
        <f t="shared" si="334"/>
        <v>38.465092019250115</v>
      </c>
      <c r="O2659" s="331"/>
      <c r="P2659" s="61"/>
      <c r="Q2659" s="294"/>
      <c r="R2659" s="292"/>
      <c r="S2659" s="291"/>
    </row>
    <row r="2660" spans="1:19" ht="14.4">
      <c r="A2660" s="36">
        <f t="shared" si="329"/>
        <v>1337</v>
      </c>
      <c r="B2660" s="526"/>
      <c r="C2660" s="36" t="str">
        <f>VLOOKUP('Employee Salary Payroll Tax '!B2662,'Employee Salary Payroll Tax '!$D$1:$E$7,2,FALSE)</f>
        <v>NonUnion</v>
      </c>
      <c r="D2660" s="61">
        <f t="shared" si="330"/>
        <v>2.98E-2</v>
      </c>
      <c r="E2660" s="351">
        <f>'Employee Salary Payroll Tax '!N2662</f>
        <v>74593.09</v>
      </c>
      <c r="F2660" s="351">
        <f t="shared" si="331"/>
        <v>76815.964082000006</v>
      </c>
      <c r="G2660" s="352"/>
      <c r="H2660" s="351">
        <f t="shared" si="335"/>
        <v>52606.91</v>
      </c>
      <c r="I2660" s="351">
        <f t="shared" si="332"/>
        <v>2222.8740820000094</v>
      </c>
      <c r="J2660" s="351">
        <f t="shared" si="333"/>
        <v>137.81819308400057</v>
      </c>
      <c r="K2660" s="635">
        <f>SUM('Employee Salary Payroll Tax '!I2662:K2662)</f>
        <v>4021.66</v>
      </c>
      <c r="L2660" s="635">
        <f>'Employee Salary Payroll Tax '!H2662</f>
        <v>0</v>
      </c>
      <c r="M2660" s="293">
        <f t="shared" si="336"/>
        <v>70571.429999999993</v>
      </c>
      <c r="N2660" s="359">
        <f t="shared" si="334"/>
        <v>7.4304190159004193</v>
      </c>
      <c r="O2660" s="331"/>
      <c r="P2660" s="61"/>
      <c r="Q2660" s="294"/>
      <c r="R2660" s="292"/>
      <c r="S2660" s="291"/>
    </row>
    <row r="2661" spans="1:19" ht="14.4">
      <c r="A2661" s="36">
        <f t="shared" si="329"/>
        <v>1338</v>
      </c>
      <c r="B2661" s="526"/>
      <c r="C2661" s="36" t="str">
        <f>VLOOKUP('Employee Salary Payroll Tax '!B2663,'Employee Salary Payroll Tax '!$D$1:$E$7,2,FALSE)</f>
        <v>IBEW</v>
      </c>
      <c r="D2661" s="61">
        <f t="shared" si="330"/>
        <v>6.875E-3</v>
      </c>
      <c r="E2661" s="351">
        <f>'Employee Salary Payroll Tax '!N2663</f>
        <v>29738.37</v>
      </c>
      <c r="F2661" s="351">
        <f t="shared" si="331"/>
        <v>29942.821293749999</v>
      </c>
      <c r="G2661" s="352"/>
      <c r="H2661" s="351">
        <f t="shared" si="335"/>
        <v>97461.63</v>
      </c>
      <c r="I2661" s="351">
        <f t="shared" si="332"/>
        <v>204.45129375000033</v>
      </c>
      <c r="J2661" s="351">
        <f t="shared" si="333"/>
        <v>12.67598021250002</v>
      </c>
      <c r="K2661" s="635">
        <f>SUM('Employee Salary Payroll Tax '!I2663:K2663)</f>
        <v>29738.37</v>
      </c>
      <c r="L2661" s="635">
        <f>'Employee Salary Payroll Tax '!H2663</f>
        <v>0</v>
      </c>
      <c r="M2661" s="293">
        <f t="shared" si="336"/>
        <v>0</v>
      </c>
      <c r="N2661" s="359">
        <f t="shared" si="334"/>
        <v>12.675980212073769</v>
      </c>
      <c r="O2661" s="331"/>
      <c r="P2661" s="61"/>
      <c r="Q2661" s="294"/>
      <c r="R2661" s="292"/>
      <c r="S2661" s="291"/>
    </row>
    <row r="2662" spans="1:19" ht="14.4">
      <c r="A2662" s="36">
        <f t="shared" si="329"/>
        <v>1339</v>
      </c>
      <c r="B2662" s="526"/>
      <c r="C2662" s="36" t="str">
        <f>VLOOKUP('Employee Salary Payroll Tax '!B2664,'Employee Salary Payroll Tax '!$D$1:$E$7,2,FALSE)</f>
        <v>NonUnion</v>
      </c>
      <c r="D2662" s="61">
        <f t="shared" si="330"/>
        <v>2.98E-2</v>
      </c>
      <c r="E2662" s="351">
        <f>'Employee Salary Payroll Tax '!N2664</f>
        <v>149662.01</v>
      </c>
      <c r="F2662" s="351">
        <f t="shared" si="331"/>
        <v>154121.937898</v>
      </c>
      <c r="G2662" s="352"/>
      <c r="H2662" s="351">
        <f t="shared" si="335"/>
        <v>0</v>
      </c>
      <c r="I2662" s="351">
        <f t="shared" si="332"/>
        <v>4459.9278979999945</v>
      </c>
      <c r="J2662" s="351">
        <f t="shared" si="333"/>
        <v>0</v>
      </c>
      <c r="K2662" s="635">
        <f>SUM('Employee Salary Payroll Tax '!I2664:K2664)</f>
        <v>13252.97</v>
      </c>
      <c r="L2662" s="635">
        <f>'Employee Salary Payroll Tax '!H2664</f>
        <v>0</v>
      </c>
      <c r="M2662" s="293">
        <f t="shared" si="336"/>
        <v>136409.04</v>
      </c>
      <c r="N2662" s="359">
        <f t="shared" si="334"/>
        <v>0</v>
      </c>
      <c r="O2662" s="331"/>
      <c r="P2662" s="61"/>
      <c r="Q2662" s="294"/>
      <c r="R2662" s="292"/>
      <c r="S2662" s="291"/>
    </row>
    <row r="2663" spans="1:19" ht="14.4">
      <c r="A2663" s="36">
        <f t="shared" si="329"/>
        <v>1340</v>
      </c>
      <c r="B2663" s="526"/>
      <c r="C2663" s="36" t="str">
        <f>VLOOKUP('Employee Salary Payroll Tax '!B2665,'Employee Salary Payroll Tax '!$D$1:$E$7,2,FALSE)</f>
        <v>NonUnion</v>
      </c>
      <c r="D2663" s="61">
        <f t="shared" si="330"/>
        <v>2.98E-2</v>
      </c>
      <c r="E2663" s="351">
        <f>'Employee Salary Payroll Tax '!N2665</f>
        <v>57750.1</v>
      </c>
      <c r="F2663" s="351">
        <f t="shared" si="331"/>
        <v>59471.05298</v>
      </c>
      <c r="G2663" s="352"/>
      <c r="H2663" s="351">
        <f t="shared" si="335"/>
        <v>69449.899999999994</v>
      </c>
      <c r="I2663" s="351">
        <f t="shared" si="332"/>
        <v>1720.9529800000018</v>
      </c>
      <c r="J2663" s="351">
        <f t="shared" si="333"/>
        <v>106.69908476000012</v>
      </c>
      <c r="K2663" s="635">
        <f>SUM('Employee Salary Payroll Tax '!I2665:K2665)</f>
        <v>57750.1</v>
      </c>
      <c r="L2663" s="635">
        <f>'Employee Salary Payroll Tax '!H2665</f>
        <v>0</v>
      </c>
      <c r="M2663" s="293">
        <f t="shared" si="336"/>
        <v>0</v>
      </c>
      <c r="N2663" s="359">
        <f t="shared" si="334"/>
        <v>106.69908475815252</v>
      </c>
      <c r="O2663" s="331"/>
      <c r="P2663" s="61"/>
      <c r="Q2663" s="294"/>
      <c r="R2663" s="292"/>
      <c r="S2663" s="291"/>
    </row>
    <row r="2664" spans="1:19" ht="14.4">
      <c r="A2664" s="36">
        <f t="shared" si="329"/>
        <v>1341</v>
      </c>
      <c r="B2664" s="526"/>
      <c r="C2664" s="36" t="str">
        <f>VLOOKUP('Employee Salary Payroll Tax '!B2666,'Employee Salary Payroll Tax '!$D$1:$E$7,2,FALSE)</f>
        <v>NonUnion</v>
      </c>
      <c r="D2664" s="61">
        <f t="shared" si="330"/>
        <v>2.98E-2</v>
      </c>
      <c r="E2664" s="351">
        <f>'Employee Salary Payroll Tax '!N2666</f>
        <v>90180.56</v>
      </c>
      <c r="F2664" s="351">
        <f t="shared" si="331"/>
        <v>92867.940688000002</v>
      </c>
      <c r="G2664" s="352"/>
      <c r="H2664" s="351">
        <f t="shared" si="335"/>
        <v>37019.440000000002</v>
      </c>
      <c r="I2664" s="351">
        <f t="shared" si="332"/>
        <v>2687.3806880000047</v>
      </c>
      <c r="J2664" s="351">
        <f t="shared" si="333"/>
        <v>166.61760265600029</v>
      </c>
      <c r="K2664" s="635">
        <f>SUM('Employee Salary Payroll Tax '!I2666:K2666)</f>
        <v>79639.569999999992</v>
      </c>
      <c r="L2664" s="635">
        <f>'Employee Salary Payroll Tax '!H2666</f>
        <v>0</v>
      </c>
      <c r="M2664" s="293">
        <f t="shared" si="336"/>
        <v>10540.990000000005</v>
      </c>
      <c r="N2664" s="359">
        <f t="shared" si="334"/>
        <v>147.14206953036862</v>
      </c>
      <c r="O2664" s="331"/>
      <c r="P2664" s="61"/>
      <c r="Q2664" s="294"/>
      <c r="R2664" s="292"/>
      <c r="S2664" s="291"/>
    </row>
    <row r="2665" spans="1:19" ht="14.4">
      <c r="A2665" s="36">
        <f t="shared" si="329"/>
        <v>1342</v>
      </c>
      <c r="B2665" s="526"/>
      <c r="C2665" s="36" t="str">
        <f>VLOOKUP('Employee Salary Payroll Tax '!B2667,'Employee Salary Payroll Tax '!$D$1:$E$7,2,FALSE)</f>
        <v>IBEW</v>
      </c>
      <c r="D2665" s="61">
        <f t="shared" si="330"/>
        <v>6.875E-3</v>
      </c>
      <c r="E2665" s="351">
        <f>'Employee Salary Payroll Tax '!N2667</f>
        <v>69543.509999999995</v>
      </c>
      <c r="F2665" s="351">
        <f t="shared" si="331"/>
        <v>70021.621631249989</v>
      </c>
      <c r="G2665" s="352"/>
      <c r="H2665" s="351">
        <f t="shared" si="335"/>
        <v>57656.490000000005</v>
      </c>
      <c r="I2665" s="351">
        <f t="shared" si="332"/>
        <v>478.11163124999439</v>
      </c>
      <c r="J2665" s="351">
        <f t="shared" si="333"/>
        <v>29.642921137499652</v>
      </c>
      <c r="K2665" s="635">
        <f>SUM('Employee Salary Payroll Tax '!I2667:K2667)</f>
        <v>18617.349999999999</v>
      </c>
      <c r="L2665" s="635">
        <f>'Employee Salary Payroll Tax '!H2667</f>
        <v>0</v>
      </c>
      <c r="M2665" s="293">
        <f t="shared" si="336"/>
        <v>50926.159999999996</v>
      </c>
      <c r="N2665" s="359">
        <f t="shared" si="334"/>
        <v>7.935645437385797</v>
      </c>
      <c r="O2665" s="331"/>
      <c r="P2665" s="61"/>
      <c r="Q2665" s="294"/>
      <c r="R2665" s="292"/>
      <c r="S2665" s="291"/>
    </row>
    <row r="2666" spans="1:19" ht="14.4">
      <c r="A2666" s="36">
        <f t="shared" si="329"/>
        <v>1343</v>
      </c>
      <c r="B2666" s="526"/>
      <c r="C2666" s="36" t="str">
        <f>VLOOKUP('Employee Salary Payroll Tax '!B2668,'Employee Salary Payroll Tax '!$D$1:$E$7,2,FALSE)</f>
        <v>NonUnion</v>
      </c>
      <c r="D2666" s="61">
        <f t="shared" si="330"/>
        <v>2.98E-2</v>
      </c>
      <c r="E2666" s="351">
        <f>'Employee Salary Payroll Tax '!N2668</f>
        <v>72292.52</v>
      </c>
      <c r="F2666" s="351">
        <f t="shared" si="331"/>
        <v>74446.837096000003</v>
      </c>
      <c r="G2666" s="352"/>
      <c r="H2666" s="351">
        <f t="shared" si="335"/>
        <v>54907.479999999996</v>
      </c>
      <c r="I2666" s="351">
        <f t="shared" si="332"/>
        <v>2154.3170959999989</v>
      </c>
      <c r="J2666" s="351">
        <f t="shared" si="333"/>
        <v>133.56765995199993</v>
      </c>
      <c r="K2666" s="635">
        <f>SUM('Employee Salary Payroll Tax '!I2668:K2668)</f>
        <v>9094.56</v>
      </c>
      <c r="L2666" s="635">
        <f>'Employee Salary Payroll Tax '!H2668</f>
        <v>0</v>
      </c>
      <c r="M2666" s="293">
        <f t="shared" si="336"/>
        <v>63197.960000000006</v>
      </c>
      <c r="N2666" s="359">
        <f t="shared" si="334"/>
        <v>16.803109055767557</v>
      </c>
      <c r="O2666" s="331"/>
      <c r="P2666" s="61"/>
      <c r="Q2666" s="294"/>
      <c r="R2666" s="292"/>
      <c r="S2666" s="291"/>
    </row>
    <row r="2667" spans="1:19" ht="14.4">
      <c r="A2667" s="36">
        <f t="shared" si="329"/>
        <v>1344</v>
      </c>
      <c r="B2667" s="526"/>
      <c r="C2667" s="36" t="str">
        <f>VLOOKUP('Employee Salary Payroll Tax '!B2669,'Employee Salary Payroll Tax '!$D$1:$E$7,2,FALSE)</f>
        <v>NonUnion</v>
      </c>
      <c r="D2667" s="61">
        <f t="shared" si="330"/>
        <v>2.98E-2</v>
      </c>
      <c r="E2667" s="351">
        <f>'Employee Salary Payroll Tax '!N2669</f>
        <v>48706.79</v>
      </c>
      <c r="F2667" s="351">
        <f t="shared" si="331"/>
        <v>50158.252342</v>
      </c>
      <c r="G2667" s="352"/>
      <c r="H2667" s="351">
        <f t="shared" si="335"/>
        <v>78493.209999999992</v>
      </c>
      <c r="I2667" s="351">
        <f t="shared" si="332"/>
        <v>1451.4623419999989</v>
      </c>
      <c r="J2667" s="351">
        <f t="shared" si="333"/>
        <v>89.990665203999924</v>
      </c>
      <c r="K2667" s="635">
        <f>SUM('Employee Salary Payroll Tax '!I2669:K2669)</f>
        <v>8667.17</v>
      </c>
      <c r="L2667" s="635">
        <f>'Employee Salary Payroll Tax '!H2669</f>
        <v>0</v>
      </c>
      <c r="M2667" s="293">
        <f t="shared" si="336"/>
        <v>40039.620000000003</v>
      </c>
      <c r="N2667" s="359">
        <f t="shared" si="334"/>
        <v>16.013463291671211</v>
      </c>
      <c r="O2667" s="331"/>
      <c r="P2667" s="61"/>
      <c r="Q2667" s="294"/>
      <c r="R2667" s="292"/>
      <c r="S2667" s="291"/>
    </row>
    <row r="2668" spans="1:19" ht="14.4">
      <c r="A2668" s="36">
        <f t="shared" si="329"/>
        <v>1345</v>
      </c>
      <c r="B2668" s="526"/>
      <c r="C2668" s="36" t="str">
        <f>VLOOKUP('Employee Salary Payroll Tax '!B2670,'Employee Salary Payroll Tax '!$D$1:$E$7,2,FALSE)</f>
        <v>NonUnion</v>
      </c>
      <c r="D2668" s="61">
        <f t="shared" si="330"/>
        <v>2.98E-2</v>
      </c>
      <c r="E2668" s="351">
        <f>'Employee Salary Payroll Tax '!N2670</f>
        <v>106168.5</v>
      </c>
      <c r="F2668" s="351">
        <f t="shared" si="331"/>
        <v>109332.32130000001</v>
      </c>
      <c r="G2668" s="352"/>
      <c r="H2668" s="351">
        <f t="shared" si="335"/>
        <v>21031.5</v>
      </c>
      <c r="I2668" s="351">
        <f t="shared" si="332"/>
        <v>3163.8213000000105</v>
      </c>
      <c r="J2668" s="351">
        <f t="shared" si="333"/>
        <v>196.15692060000066</v>
      </c>
      <c r="K2668" s="635">
        <f>SUM('Employee Salary Payroll Tax '!I2670:K2670)</f>
        <v>11900.03</v>
      </c>
      <c r="L2668" s="635">
        <f>'Employee Salary Payroll Tax '!H2670</f>
        <v>0</v>
      </c>
      <c r="M2668" s="293">
        <f t="shared" si="336"/>
        <v>94268.47</v>
      </c>
      <c r="N2668" s="359">
        <f t="shared" si="334"/>
        <v>21.986495427792988</v>
      </c>
      <c r="O2668" s="331"/>
      <c r="P2668" s="61"/>
      <c r="Q2668" s="294"/>
      <c r="R2668" s="292"/>
      <c r="S2668" s="291"/>
    </row>
    <row r="2669" spans="1:19" ht="14.4">
      <c r="A2669" s="36">
        <f t="shared" ref="A2669:A2732" si="337">+A2668+1</f>
        <v>1346</v>
      </c>
      <c r="B2669" s="526"/>
      <c r="C2669" s="36" t="str">
        <f>VLOOKUP('Employee Salary Payroll Tax '!B2671,'Employee Salary Payroll Tax '!$D$1:$E$7,2,FALSE)</f>
        <v>NonUnion</v>
      </c>
      <c r="D2669" s="61">
        <f t="shared" si="330"/>
        <v>2.98E-2</v>
      </c>
      <c r="E2669" s="351">
        <f>'Employee Salary Payroll Tax '!N2671</f>
        <v>95321.65</v>
      </c>
      <c r="F2669" s="351">
        <f t="shared" si="331"/>
        <v>98162.23517</v>
      </c>
      <c r="G2669" s="352"/>
      <c r="H2669" s="351">
        <f t="shared" si="335"/>
        <v>31878.350000000006</v>
      </c>
      <c r="I2669" s="351">
        <f t="shared" si="332"/>
        <v>2840.5851700000057</v>
      </c>
      <c r="J2669" s="351">
        <f t="shared" si="333"/>
        <v>176.11628054000036</v>
      </c>
      <c r="K2669" s="635">
        <f>SUM('Employee Salary Payroll Tax '!I2671:K2671)</f>
        <v>92812.08</v>
      </c>
      <c r="L2669" s="635">
        <f>'Employee Salary Payroll Tax '!H2671</f>
        <v>0</v>
      </c>
      <c r="M2669" s="293">
        <f t="shared" si="336"/>
        <v>2509.5699999999924</v>
      </c>
      <c r="N2669" s="359">
        <f t="shared" si="334"/>
        <v>171.47959900620143</v>
      </c>
      <c r="O2669" s="331"/>
      <c r="P2669" s="61"/>
      <c r="Q2669" s="294"/>
      <c r="R2669" s="292"/>
      <c r="S2669" s="291"/>
    </row>
    <row r="2670" spans="1:19" ht="14.4">
      <c r="A2670" s="36">
        <f t="shared" si="337"/>
        <v>1347</v>
      </c>
      <c r="B2670" s="526"/>
      <c r="C2670" s="36" t="str">
        <f>VLOOKUP('Employee Salary Payroll Tax '!B2672,'Employee Salary Payroll Tax '!$D$1:$E$7,2,FALSE)</f>
        <v>NonUnion</v>
      </c>
      <c r="D2670" s="61">
        <f t="shared" si="330"/>
        <v>2.98E-2</v>
      </c>
      <c r="E2670" s="351">
        <f>'Employee Salary Payroll Tax '!N2672</f>
        <v>120116.47</v>
      </c>
      <c r="F2670" s="351">
        <f t="shared" si="331"/>
        <v>123695.94080600001</v>
      </c>
      <c r="G2670" s="352"/>
      <c r="H2670" s="351">
        <f t="shared" si="335"/>
        <v>7083.5299999999988</v>
      </c>
      <c r="I2670" s="351">
        <f t="shared" si="332"/>
        <v>3579.4708060000121</v>
      </c>
      <c r="J2670" s="351">
        <f t="shared" si="333"/>
        <v>221.92718997200075</v>
      </c>
      <c r="K2670" s="635">
        <f>SUM('Employee Salary Payroll Tax '!I2672:K2672)</f>
        <v>37732.959999999999</v>
      </c>
      <c r="L2670" s="635">
        <f>'Employee Salary Payroll Tax '!H2672</f>
        <v>0</v>
      </c>
      <c r="M2670" s="293">
        <f t="shared" si="336"/>
        <v>82383.510000000009</v>
      </c>
      <c r="N2670" s="359">
        <f t="shared" si="334"/>
        <v>69.715416895419835</v>
      </c>
      <c r="O2670" s="331"/>
      <c r="P2670" s="61"/>
      <c r="Q2670" s="294"/>
      <c r="R2670" s="292"/>
      <c r="S2670" s="291"/>
    </row>
    <row r="2671" spans="1:19" ht="14.4">
      <c r="A2671" s="36">
        <f t="shared" si="337"/>
        <v>1348</v>
      </c>
      <c r="B2671" s="526"/>
      <c r="C2671" s="36" t="str">
        <f>VLOOKUP('Employee Salary Payroll Tax '!B2673,'Employee Salary Payroll Tax '!$D$1:$E$7,2,FALSE)</f>
        <v>IBEW</v>
      </c>
      <c r="D2671" s="61">
        <f t="shared" si="330"/>
        <v>6.875E-3</v>
      </c>
      <c r="E2671" s="351">
        <f>'Employee Salary Payroll Tax '!N2673</f>
        <v>45450.65</v>
      </c>
      <c r="F2671" s="351">
        <f t="shared" si="331"/>
        <v>45763.123218749999</v>
      </c>
      <c r="G2671" s="352"/>
      <c r="H2671" s="351">
        <f t="shared" si="335"/>
        <v>81749.350000000006</v>
      </c>
      <c r="I2671" s="351">
        <f t="shared" si="332"/>
        <v>312.47321874999761</v>
      </c>
      <c r="J2671" s="351">
        <f t="shared" si="333"/>
        <v>19.373339562499851</v>
      </c>
      <c r="K2671" s="635">
        <f>SUM('Employee Salary Payroll Tax '!I2673:K2673)</f>
        <v>12165.349999999999</v>
      </c>
      <c r="L2671" s="635">
        <f>'Employee Salary Payroll Tax '!H2673</f>
        <v>0</v>
      </c>
      <c r="M2671" s="293">
        <f t="shared" si="336"/>
        <v>33285.300000000003</v>
      </c>
      <c r="N2671" s="359">
        <f t="shared" si="334"/>
        <v>5.1854804373858689</v>
      </c>
      <c r="O2671" s="331"/>
      <c r="P2671" s="61"/>
      <c r="Q2671" s="294"/>
      <c r="R2671" s="292"/>
      <c r="S2671" s="291"/>
    </row>
    <row r="2672" spans="1:19" ht="14.4">
      <c r="A2672" s="36">
        <f t="shared" si="337"/>
        <v>1349</v>
      </c>
      <c r="B2672" s="526"/>
      <c r="C2672" s="36" t="str">
        <f>VLOOKUP('Employee Salary Payroll Tax '!B2674,'Employee Salary Payroll Tax '!$D$1:$E$7,2,FALSE)</f>
        <v>NonUnion</v>
      </c>
      <c r="D2672" s="61">
        <f t="shared" si="330"/>
        <v>2.98E-2</v>
      </c>
      <c r="E2672" s="351">
        <f>'Employee Salary Payroll Tax '!N2674</f>
        <v>81257.570000000007</v>
      </c>
      <c r="F2672" s="351">
        <f t="shared" si="331"/>
        <v>83679.045586000007</v>
      </c>
      <c r="G2672" s="352"/>
      <c r="H2672" s="351">
        <f t="shared" si="335"/>
        <v>45942.429999999993</v>
      </c>
      <c r="I2672" s="351">
        <f t="shared" si="332"/>
        <v>2421.4755860000005</v>
      </c>
      <c r="J2672" s="351">
        <f t="shared" si="333"/>
        <v>150.13148633200004</v>
      </c>
      <c r="K2672" s="635">
        <f>SUM('Employee Salary Payroll Tax '!I2674:K2674)</f>
        <v>17869.41</v>
      </c>
      <c r="L2672" s="635">
        <f>'Employee Salary Payroll Tax '!H2674</f>
        <v>0</v>
      </c>
      <c r="M2672" s="293">
        <f t="shared" si="336"/>
        <v>63388.160000000003</v>
      </c>
      <c r="N2672" s="359">
        <f t="shared" si="334"/>
        <v>33.015521915593702</v>
      </c>
      <c r="O2672" s="331"/>
      <c r="P2672" s="61"/>
      <c r="Q2672" s="294"/>
      <c r="R2672" s="292"/>
      <c r="S2672" s="291"/>
    </row>
    <row r="2673" spans="1:19" ht="14.4">
      <c r="A2673" s="36">
        <f t="shared" si="337"/>
        <v>1350</v>
      </c>
      <c r="B2673" s="526"/>
      <c r="C2673" s="36" t="str">
        <f>VLOOKUP('Employee Salary Payroll Tax '!B2675,'Employee Salary Payroll Tax '!$D$1:$E$7,2,FALSE)</f>
        <v>NonUnion</v>
      </c>
      <c r="D2673" s="61">
        <f t="shared" si="330"/>
        <v>2.98E-2</v>
      </c>
      <c r="E2673" s="351">
        <f>'Employee Salary Payroll Tax '!N2675</f>
        <v>125046.29</v>
      </c>
      <c r="F2673" s="351">
        <f t="shared" si="331"/>
        <v>128772.669442</v>
      </c>
      <c r="G2673" s="352"/>
      <c r="H2673" s="351">
        <f t="shared" si="335"/>
        <v>2153.7100000000064</v>
      </c>
      <c r="I2673" s="351">
        <f t="shared" si="332"/>
        <v>3726.3794420000049</v>
      </c>
      <c r="J2673" s="351">
        <f t="shared" si="333"/>
        <v>133.53002000000041</v>
      </c>
      <c r="K2673" s="635">
        <f>SUM('Employee Salary Payroll Tax '!I2675:K2675)</f>
        <v>38951.490000000005</v>
      </c>
      <c r="L2673" s="635">
        <f>'Employee Salary Payroll Tax '!H2675</f>
        <v>0</v>
      </c>
      <c r="M2673" s="293">
        <f t="shared" si="336"/>
        <v>86094.799999999988</v>
      </c>
      <c r="N2673" s="359">
        <f t="shared" si="334"/>
        <v>41.594142766556473</v>
      </c>
      <c r="O2673" s="331"/>
      <c r="P2673" s="61"/>
      <c r="Q2673" s="294"/>
      <c r="R2673" s="292"/>
      <c r="S2673" s="291"/>
    </row>
    <row r="2674" spans="1:19" ht="14.4">
      <c r="A2674" s="36">
        <f t="shared" si="337"/>
        <v>1351</v>
      </c>
      <c r="B2674" s="526"/>
      <c r="C2674" s="36" t="str">
        <f>VLOOKUP('Employee Salary Payroll Tax '!B2676,'Employee Salary Payroll Tax '!$D$1:$E$7,2,FALSE)</f>
        <v>NonUnion</v>
      </c>
      <c r="D2674" s="61">
        <f t="shared" si="330"/>
        <v>2.98E-2</v>
      </c>
      <c r="E2674" s="351">
        <f>'Employee Salary Payroll Tax '!N2676</f>
        <v>106047.53</v>
      </c>
      <c r="F2674" s="351">
        <f t="shared" si="331"/>
        <v>109207.746394</v>
      </c>
      <c r="G2674" s="352"/>
      <c r="H2674" s="351">
        <f t="shared" si="335"/>
        <v>21152.47</v>
      </c>
      <c r="I2674" s="351">
        <f t="shared" si="332"/>
        <v>3160.2163940000028</v>
      </c>
      <c r="J2674" s="351">
        <f t="shared" si="333"/>
        <v>195.93341642800016</v>
      </c>
      <c r="K2674" s="635">
        <f>SUM('Employee Salary Payroll Tax '!I2676:K2676)</f>
        <v>106011.52</v>
      </c>
      <c r="L2674" s="635">
        <f>'Employee Salary Payroll Tax '!H2676</f>
        <v>0.35</v>
      </c>
      <c r="M2674" s="293">
        <f t="shared" si="336"/>
        <v>35.65999999999476</v>
      </c>
      <c r="N2674" s="359">
        <f t="shared" si="334"/>
        <v>195.86688435015321</v>
      </c>
      <c r="O2674" s="331"/>
      <c r="P2674" s="61"/>
      <c r="Q2674" s="294"/>
      <c r="R2674" s="292"/>
      <c r="S2674" s="291"/>
    </row>
    <row r="2675" spans="1:19" ht="14.4">
      <c r="A2675" s="36">
        <f t="shared" si="337"/>
        <v>1352</v>
      </c>
      <c r="B2675" s="526"/>
      <c r="C2675" s="36" t="str">
        <f>VLOOKUP('Employee Salary Payroll Tax '!B2677,'Employee Salary Payroll Tax '!$D$1:$E$7,2,FALSE)</f>
        <v>NonUnion</v>
      </c>
      <c r="D2675" s="61">
        <f t="shared" si="330"/>
        <v>2.98E-2</v>
      </c>
      <c r="E2675" s="351">
        <f>'Employee Salary Payroll Tax '!N2677</f>
        <v>45999.17</v>
      </c>
      <c r="F2675" s="351">
        <f t="shared" si="331"/>
        <v>47369.945266000002</v>
      </c>
      <c r="G2675" s="352"/>
      <c r="H2675" s="351">
        <f t="shared" si="335"/>
        <v>81200.83</v>
      </c>
      <c r="I2675" s="351">
        <f t="shared" si="332"/>
        <v>1370.7752660000042</v>
      </c>
      <c r="J2675" s="351">
        <f t="shared" si="333"/>
        <v>84.988066492000257</v>
      </c>
      <c r="K2675" s="635">
        <f>SUM('Employee Salary Payroll Tax '!I2677:K2677)</f>
        <v>1545.04</v>
      </c>
      <c r="L2675" s="635">
        <f>'Employee Salary Payroll Tax '!H2677</f>
        <v>0</v>
      </c>
      <c r="M2675" s="293">
        <f t="shared" si="336"/>
        <v>44454.13</v>
      </c>
      <c r="N2675" s="359">
        <f t="shared" si="334"/>
        <v>2.8546159039379506</v>
      </c>
      <c r="O2675" s="331"/>
      <c r="P2675" s="61"/>
      <c r="Q2675" s="294"/>
      <c r="R2675" s="292"/>
      <c r="S2675" s="291"/>
    </row>
    <row r="2676" spans="1:19" ht="14.4">
      <c r="A2676" s="36">
        <f t="shared" si="337"/>
        <v>1353</v>
      </c>
      <c r="B2676" s="526"/>
      <c r="C2676" s="36" t="str">
        <f>VLOOKUP('Employee Salary Payroll Tax '!B2678,'Employee Salary Payroll Tax '!$D$1:$E$7,2,FALSE)</f>
        <v>UA</v>
      </c>
      <c r="D2676" s="61">
        <f t="shared" si="330"/>
        <v>0.03</v>
      </c>
      <c r="E2676" s="351">
        <f>'Employee Salary Payroll Tax '!N2678</f>
        <v>76501.77</v>
      </c>
      <c r="F2676" s="351">
        <f t="shared" si="331"/>
        <v>78796.823100000009</v>
      </c>
      <c r="G2676" s="352"/>
      <c r="H2676" s="351">
        <f t="shared" si="335"/>
        <v>50698.229999999996</v>
      </c>
      <c r="I2676" s="351">
        <f t="shared" si="332"/>
        <v>2295.0531000000046</v>
      </c>
      <c r="J2676" s="351">
        <f t="shared" si="333"/>
        <v>142.29329220000028</v>
      </c>
      <c r="K2676" s="635">
        <f>SUM('Employee Salary Payroll Tax '!I2678:K2678)</f>
        <v>67190.150000000009</v>
      </c>
      <c r="L2676" s="635">
        <f>'Employee Salary Payroll Tax '!H2678</f>
        <v>0</v>
      </c>
      <c r="M2676" s="293">
        <f t="shared" si="336"/>
        <v>9311.6199999999953</v>
      </c>
      <c r="N2676" s="359">
        <f t="shared" si="334"/>
        <v>124.97367899836667</v>
      </c>
      <c r="O2676" s="331"/>
      <c r="P2676" s="61"/>
      <c r="Q2676" s="294"/>
      <c r="R2676" s="292"/>
      <c r="S2676" s="291"/>
    </row>
    <row r="2677" spans="1:19" ht="14.4">
      <c r="A2677" s="36">
        <f t="shared" si="337"/>
        <v>1354</v>
      </c>
      <c r="B2677" s="526"/>
      <c r="C2677" s="36" t="str">
        <f>VLOOKUP('Employee Salary Payroll Tax '!B2679,'Employee Salary Payroll Tax '!$D$1:$E$7,2,FALSE)</f>
        <v>NonUnion</v>
      </c>
      <c r="D2677" s="61">
        <f t="shared" si="330"/>
        <v>2.98E-2</v>
      </c>
      <c r="E2677" s="351">
        <f>'Employee Salary Payroll Tax '!N2679</f>
        <v>100939</v>
      </c>
      <c r="F2677" s="351">
        <f t="shared" si="331"/>
        <v>103946.9822</v>
      </c>
      <c r="G2677" s="352"/>
      <c r="H2677" s="351">
        <f t="shared" si="335"/>
        <v>26261</v>
      </c>
      <c r="I2677" s="351">
        <f t="shared" si="332"/>
        <v>3007.9821999999986</v>
      </c>
      <c r="J2677" s="351">
        <f t="shared" si="333"/>
        <v>186.4948963999999</v>
      </c>
      <c r="K2677" s="635">
        <f>SUM('Employee Salary Payroll Tax '!I2679:K2679)</f>
        <v>7744.05</v>
      </c>
      <c r="L2677" s="635">
        <f>'Employee Salary Payroll Tax '!H2679</f>
        <v>0</v>
      </c>
      <c r="M2677" s="293">
        <f t="shared" si="336"/>
        <v>93194.95</v>
      </c>
      <c r="N2677" s="359">
        <f t="shared" si="334"/>
        <v>14.307906779858246</v>
      </c>
      <c r="O2677" s="331"/>
      <c r="P2677" s="61"/>
      <c r="Q2677" s="294"/>
      <c r="R2677" s="292"/>
      <c r="S2677" s="291"/>
    </row>
    <row r="2678" spans="1:19" ht="14.4">
      <c r="A2678" s="36">
        <f t="shared" si="337"/>
        <v>1355</v>
      </c>
      <c r="B2678" s="526"/>
      <c r="C2678" s="36" t="str">
        <f>VLOOKUP('Employee Salary Payroll Tax '!B2680,'Employee Salary Payroll Tax '!$D$1:$E$7,2,FALSE)</f>
        <v>NonUnion</v>
      </c>
      <c r="D2678" s="61">
        <f t="shared" si="330"/>
        <v>2.98E-2</v>
      </c>
      <c r="E2678" s="351">
        <f>'Employee Salary Payroll Tax '!N2680</f>
        <v>18826.849999999999</v>
      </c>
      <c r="F2678" s="351">
        <f t="shared" si="331"/>
        <v>19387.89013</v>
      </c>
      <c r="G2678" s="352"/>
      <c r="H2678" s="351">
        <f t="shared" si="335"/>
        <v>108373.15</v>
      </c>
      <c r="I2678" s="351">
        <f t="shared" si="332"/>
        <v>561.04013000000123</v>
      </c>
      <c r="J2678" s="351">
        <f t="shared" si="333"/>
        <v>34.784488060000079</v>
      </c>
      <c r="K2678" s="635">
        <f>SUM('Employee Salary Payroll Tax '!I2680:K2680)</f>
        <v>16490.45</v>
      </c>
      <c r="L2678" s="635">
        <f>'Employee Salary Payroll Tax '!H2680</f>
        <v>0</v>
      </c>
      <c r="M2678" s="293">
        <f t="shared" si="336"/>
        <v>2336.3999999999978</v>
      </c>
      <c r="N2678" s="359">
        <f t="shared" si="334"/>
        <v>30.46775541838176</v>
      </c>
      <c r="O2678" s="331"/>
      <c r="P2678" s="61"/>
      <c r="Q2678" s="294"/>
      <c r="R2678" s="292"/>
      <c r="S2678" s="291"/>
    </row>
    <row r="2679" spans="1:19" ht="14.4">
      <c r="A2679" s="36">
        <f t="shared" si="337"/>
        <v>1356</v>
      </c>
      <c r="B2679" s="526"/>
      <c r="C2679" s="36" t="str">
        <f>VLOOKUP('Employee Salary Payroll Tax '!B2681,'Employee Salary Payroll Tax '!$D$1:$E$7,2,FALSE)</f>
        <v>NonUnion</v>
      </c>
      <c r="D2679" s="61">
        <f t="shared" si="330"/>
        <v>2.98E-2</v>
      </c>
      <c r="E2679" s="351">
        <f>'Employee Salary Payroll Tax '!N2681</f>
        <v>109815.51</v>
      </c>
      <c r="F2679" s="351">
        <f t="shared" si="331"/>
        <v>113088.012198</v>
      </c>
      <c r="G2679" s="352"/>
      <c r="H2679" s="351">
        <f t="shared" si="335"/>
        <v>17384.490000000005</v>
      </c>
      <c r="I2679" s="351">
        <f t="shared" si="332"/>
        <v>3272.502198000002</v>
      </c>
      <c r="J2679" s="351">
        <f t="shared" si="333"/>
        <v>202.89513627600013</v>
      </c>
      <c r="K2679" s="635">
        <f>SUM('Employee Salary Payroll Tax '!I2681:K2681)</f>
        <v>107776.98999999999</v>
      </c>
      <c r="L2679" s="635">
        <f>'Employee Salary Payroll Tax '!H2681</f>
        <v>0</v>
      </c>
      <c r="M2679" s="293">
        <f t="shared" si="336"/>
        <v>2038.5200000000041</v>
      </c>
      <c r="N2679" s="359">
        <f t="shared" si="334"/>
        <v>199.12876672218684</v>
      </c>
      <c r="O2679" s="331"/>
      <c r="P2679" s="61"/>
      <c r="Q2679" s="294"/>
      <c r="R2679" s="292"/>
      <c r="S2679" s="291"/>
    </row>
    <row r="2680" spans="1:19" ht="14.4">
      <c r="A2680" s="36">
        <f t="shared" si="337"/>
        <v>1357</v>
      </c>
      <c r="B2680" s="526"/>
      <c r="C2680" s="36" t="str">
        <f>VLOOKUP('Employee Salary Payroll Tax '!B2682,'Employee Salary Payroll Tax '!$D$1:$E$7,2,FALSE)</f>
        <v>NonUnion</v>
      </c>
      <c r="D2680" s="61">
        <f t="shared" si="330"/>
        <v>2.98E-2</v>
      </c>
      <c r="E2680" s="351">
        <f>'Employee Salary Payroll Tax '!N2682</f>
        <v>116502.96</v>
      </c>
      <c r="F2680" s="351">
        <f t="shared" si="331"/>
        <v>119974.74820800002</v>
      </c>
      <c r="G2680" s="352"/>
      <c r="H2680" s="351">
        <f t="shared" si="335"/>
        <v>10697.039999999994</v>
      </c>
      <c r="I2680" s="351">
        <f t="shared" si="332"/>
        <v>3471.7882080000127</v>
      </c>
      <c r="J2680" s="351">
        <f t="shared" si="333"/>
        <v>215.25086889600078</v>
      </c>
      <c r="K2680" s="635">
        <f>SUM('Employee Salary Payroll Tax '!I2682:K2682)</f>
        <v>61734.41</v>
      </c>
      <c r="L2680" s="635">
        <f>'Employee Salary Payroll Tax '!H2682</f>
        <v>0</v>
      </c>
      <c r="M2680" s="293">
        <f t="shared" si="336"/>
        <v>54768.55</v>
      </c>
      <c r="N2680" s="359">
        <f t="shared" si="334"/>
        <v>114.06049591502139</v>
      </c>
      <c r="O2680" s="331"/>
      <c r="P2680" s="61"/>
      <c r="Q2680" s="294"/>
      <c r="R2680" s="292"/>
      <c r="S2680" s="291"/>
    </row>
    <row r="2681" spans="1:19" ht="14.4">
      <c r="A2681" s="36">
        <f t="shared" si="337"/>
        <v>1358</v>
      </c>
      <c r="B2681" s="526"/>
      <c r="C2681" s="36" t="str">
        <f>VLOOKUP('Employee Salary Payroll Tax '!B2683,'Employee Salary Payroll Tax '!$D$1:$E$7,2,FALSE)</f>
        <v>NonUnion</v>
      </c>
      <c r="D2681" s="61">
        <f t="shared" si="330"/>
        <v>2.98E-2</v>
      </c>
      <c r="E2681" s="351">
        <f>'Employee Salary Payroll Tax '!N2683</f>
        <v>70618.06</v>
      </c>
      <c r="F2681" s="351">
        <f t="shared" si="331"/>
        <v>72722.478188000008</v>
      </c>
      <c r="G2681" s="352"/>
      <c r="H2681" s="351">
        <f t="shared" si="335"/>
        <v>56581.94</v>
      </c>
      <c r="I2681" s="351">
        <f t="shared" si="332"/>
        <v>2104.4181880000106</v>
      </c>
      <c r="J2681" s="351">
        <f t="shared" si="333"/>
        <v>130.47392765600065</v>
      </c>
      <c r="K2681" s="635">
        <f>SUM('Employee Salary Payroll Tax '!I2683:K2683)</f>
        <v>919.75</v>
      </c>
      <c r="L2681" s="635">
        <f>'Employee Salary Payroll Tax '!H2683</f>
        <v>0</v>
      </c>
      <c r="M2681" s="293">
        <f t="shared" si="336"/>
        <v>69698.31</v>
      </c>
      <c r="N2681" s="359">
        <f t="shared" si="334"/>
        <v>1.6993300999759449</v>
      </c>
      <c r="O2681" s="331"/>
      <c r="P2681" s="61"/>
      <c r="Q2681" s="294"/>
      <c r="R2681" s="292"/>
      <c r="S2681" s="291"/>
    </row>
    <row r="2682" spans="1:19" ht="14.4">
      <c r="A2682" s="36">
        <f t="shared" si="337"/>
        <v>1359</v>
      </c>
      <c r="B2682" s="526"/>
      <c r="C2682" s="36" t="str">
        <f>VLOOKUP('Employee Salary Payroll Tax '!B2684,'Employee Salary Payroll Tax '!$D$1:$E$7,2,FALSE)</f>
        <v>UA</v>
      </c>
      <c r="D2682" s="61">
        <f t="shared" si="330"/>
        <v>0.03</v>
      </c>
      <c r="E2682" s="351">
        <f>'Employee Salary Payroll Tax '!N2684</f>
        <v>82418.81</v>
      </c>
      <c r="F2682" s="351">
        <f t="shared" si="331"/>
        <v>84891.374299999996</v>
      </c>
      <c r="G2682" s="352"/>
      <c r="H2682" s="351">
        <f t="shared" si="335"/>
        <v>44781.19</v>
      </c>
      <c r="I2682" s="351">
        <f t="shared" si="332"/>
        <v>2472.5642999999982</v>
      </c>
      <c r="J2682" s="351">
        <f t="shared" si="333"/>
        <v>153.29898659999989</v>
      </c>
      <c r="K2682" s="635">
        <f>SUM('Employee Salary Payroll Tax '!I2684:K2684)</f>
        <v>72672.090000000011</v>
      </c>
      <c r="L2682" s="635">
        <f>'Employee Salary Payroll Tax '!H2684</f>
        <v>1560.38</v>
      </c>
      <c r="M2682" s="293">
        <f t="shared" si="336"/>
        <v>8186.3399999999865</v>
      </c>
      <c r="N2682" s="359">
        <f t="shared" si="334"/>
        <v>135.1700873983599</v>
      </c>
      <c r="O2682" s="331"/>
      <c r="P2682" s="61"/>
      <c r="Q2682" s="294"/>
      <c r="R2682" s="292"/>
      <c r="S2682" s="291"/>
    </row>
    <row r="2683" spans="1:19" ht="14.4">
      <c r="A2683" s="36">
        <f t="shared" si="337"/>
        <v>1360</v>
      </c>
      <c r="B2683" s="526"/>
      <c r="C2683" s="36" t="str">
        <f>VLOOKUP('Employee Salary Payroll Tax '!B2685,'Employee Salary Payroll Tax '!$D$1:$E$7,2,FALSE)</f>
        <v>NonUnion</v>
      </c>
      <c r="D2683" s="61">
        <f t="shared" si="330"/>
        <v>2.98E-2</v>
      </c>
      <c r="E2683" s="351">
        <f>'Employee Salary Payroll Tax '!N2685</f>
        <v>44812.68</v>
      </c>
      <c r="F2683" s="351">
        <f t="shared" si="331"/>
        <v>46148.097864000003</v>
      </c>
      <c r="G2683" s="352"/>
      <c r="H2683" s="351">
        <f t="shared" si="335"/>
        <v>82387.320000000007</v>
      </c>
      <c r="I2683" s="351">
        <f t="shared" si="332"/>
        <v>1335.4178640000027</v>
      </c>
      <c r="J2683" s="351">
        <f t="shared" si="333"/>
        <v>82.795907568000175</v>
      </c>
      <c r="K2683" s="635">
        <f>SUM('Employee Salary Payroll Tax '!I2685:K2685)</f>
        <v>1598.03</v>
      </c>
      <c r="L2683" s="635">
        <f>'Employee Salary Payroll Tax '!H2685</f>
        <v>493.83</v>
      </c>
      <c r="M2683" s="293">
        <f t="shared" si="336"/>
        <v>42720.82</v>
      </c>
      <c r="N2683" s="359">
        <f t="shared" si="334"/>
        <v>2.9525202279341207</v>
      </c>
      <c r="O2683" s="331"/>
      <c r="P2683" s="61"/>
      <c r="Q2683" s="294"/>
      <c r="R2683" s="292"/>
      <c r="S2683" s="291"/>
    </row>
    <row r="2684" spans="1:19" ht="14.4">
      <c r="A2684" s="36">
        <f t="shared" si="337"/>
        <v>1361</v>
      </c>
      <c r="B2684" s="526"/>
      <c r="C2684" s="36" t="str">
        <f>VLOOKUP('Employee Salary Payroll Tax '!B2686,'Employee Salary Payroll Tax '!$D$1:$E$7,2,FALSE)</f>
        <v>IBEW</v>
      </c>
      <c r="D2684" s="61">
        <f t="shared" si="330"/>
        <v>6.875E-3</v>
      </c>
      <c r="E2684" s="351">
        <f>'Employee Salary Payroll Tax '!N2686</f>
        <v>75040.03</v>
      </c>
      <c r="F2684" s="351">
        <f t="shared" si="331"/>
        <v>75555.930206249992</v>
      </c>
      <c r="G2684" s="352"/>
      <c r="H2684" s="351">
        <f t="shared" si="335"/>
        <v>52159.97</v>
      </c>
      <c r="I2684" s="351">
        <f t="shared" si="332"/>
        <v>515.90020624999306</v>
      </c>
      <c r="J2684" s="351">
        <f t="shared" si="333"/>
        <v>31.985812787499569</v>
      </c>
      <c r="K2684" s="635">
        <f>SUM('Employee Salary Payroll Tax '!I2686:K2686)</f>
        <v>19948.22</v>
      </c>
      <c r="L2684" s="635">
        <f>'Employee Salary Payroll Tax '!H2686</f>
        <v>0</v>
      </c>
      <c r="M2684" s="293">
        <f t="shared" si="336"/>
        <v>55091.81</v>
      </c>
      <c r="N2684" s="359">
        <f t="shared" si="334"/>
        <v>8.5029287748865752</v>
      </c>
      <c r="O2684" s="331"/>
      <c r="P2684" s="61"/>
      <c r="Q2684" s="294"/>
      <c r="R2684" s="292"/>
      <c r="S2684" s="291"/>
    </row>
    <row r="2685" spans="1:19" ht="14.4">
      <c r="A2685" s="36">
        <f t="shared" si="337"/>
        <v>1362</v>
      </c>
      <c r="B2685" s="526"/>
      <c r="C2685" s="36" t="str">
        <f>VLOOKUP('Employee Salary Payroll Tax '!B2687,'Employee Salary Payroll Tax '!$D$1:$E$7,2,FALSE)</f>
        <v>IBEW</v>
      </c>
      <c r="D2685" s="61">
        <f t="shared" si="330"/>
        <v>6.875E-3</v>
      </c>
      <c r="E2685" s="351">
        <f>'Employee Salary Payroll Tax '!N2687</f>
        <v>5786.05</v>
      </c>
      <c r="F2685" s="351">
        <f t="shared" si="331"/>
        <v>5825.8290937499996</v>
      </c>
      <c r="G2685" s="352"/>
      <c r="H2685" s="351">
        <f t="shared" si="335"/>
        <v>121413.95</v>
      </c>
      <c r="I2685" s="351">
        <f t="shared" si="332"/>
        <v>39.779093749999447</v>
      </c>
      <c r="J2685" s="351">
        <f t="shared" si="333"/>
        <v>2.4663038124999659</v>
      </c>
      <c r="K2685" s="635">
        <f>SUM('Employee Salary Payroll Tax '!I2687:K2687)</f>
        <v>5786.05</v>
      </c>
      <c r="L2685" s="635">
        <f>'Employee Salary Payroll Tax '!H2687</f>
        <v>0</v>
      </c>
      <c r="M2685" s="293">
        <f t="shared" si="336"/>
        <v>0</v>
      </c>
      <c r="N2685" s="359">
        <f t="shared" si="334"/>
        <v>2.4663038120737157</v>
      </c>
      <c r="O2685" s="331"/>
      <c r="P2685" s="61"/>
      <c r="Q2685" s="294"/>
      <c r="R2685" s="292"/>
      <c r="S2685" s="291"/>
    </row>
    <row r="2686" spans="1:19" ht="14.4">
      <c r="A2686" s="36">
        <f t="shared" si="337"/>
        <v>1363</v>
      </c>
      <c r="B2686" s="526"/>
      <c r="C2686" s="36" t="str">
        <f>VLOOKUP('Employee Salary Payroll Tax '!B2688,'Employee Salary Payroll Tax '!$D$1:$E$7,2,FALSE)</f>
        <v>NonUnion</v>
      </c>
      <c r="D2686" s="61">
        <f t="shared" si="330"/>
        <v>2.98E-2</v>
      </c>
      <c r="E2686" s="351">
        <f>'Employee Salary Payroll Tax '!N2688</f>
        <v>50494.75</v>
      </c>
      <c r="F2686" s="351">
        <f t="shared" si="331"/>
        <v>51999.493549999999</v>
      </c>
      <c r="G2686" s="352"/>
      <c r="H2686" s="351">
        <f t="shared" si="335"/>
        <v>76705.25</v>
      </c>
      <c r="I2686" s="351">
        <f t="shared" si="332"/>
        <v>1504.7435499999992</v>
      </c>
      <c r="J2686" s="351">
        <f t="shared" si="333"/>
        <v>93.294100099999952</v>
      </c>
      <c r="K2686" s="635">
        <f>SUM('Employee Salary Payroll Tax '!I2688:K2688)</f>
        <v>3651.31</v>
      </c>
      <c r="L2686" s="635">
        <f>'Employee Salary Payroll Tax '!H2688</f>
        <v>0</v>
      </c>
      <c r="M2686" s="293">
        <f t="shared" si="336"/>
        <v>46843.44</v>
      </c>
      <c r="N2686" s="359">
        <f t="shared" si="334"/>
        <v>6.7461603558663947</v>
      </c>
      <c r="O2686" s="331"/>
      <c r="P2686" s="61"/>
      <c r="Q2686" s="294"/>
      <c r="R2686" s="292"/>
      <c r="S2686" s="291"/>
    </row>
    <row r="2687" spans="1:19" ht="14.4">
      <c r="A2687" s="36">
        <f t="shared" si="337"/>
        <v>1364</v>
      </c>
      <c r="B2687" s="526"/>
      <c r="C2687" s="36" t="str">
        <f>VLOOKUP('Employee Salary Payroll Tax '!B2689,'Employee Salary Payroll Tax '!$D$1:$E$7,2,FALSE)</f>
        <v>NonUnion</v>
      </c>
      <c r="D2687" s="61">
        <f t="shared" si="330"/>
        <v>2.98E-2</v>
      </c>
      <c r="E2687" s="351">
        <f>'Employee Salary Payroll Tax '!N2689</f>
        <v>107391.03999999999</v>
      </c>
      <c r="F2687" s="351">
        <f t="shared" si="331"/>
        <v>110591.292992</v>
      </c>
      <c r="G2687" s="352"/>
      <c r="H2687" s="351">
        <f t="shared" si="335"/>
        <v>19808.960000000006</v>
      </c>
      <c r="I2687" s="351">
        <f t="shared" si="332"/>
        <v>3200.2529920000088</v>
      </c>
      <c r="J2687" s="351">
        <f t="shared" si="333"/>
        <v>198.41568550400055</v>
      </c>
      <c r="K2687" s="635">
        <f>SUM('Employee Salary Payroll Tax '!I2689:K2689)</f>
        <v>9009.06</v>
      </c>
      <c r="L2687" s="635">
        <f>'Employee Salary Payroll Tax '!H2689</f>
        <v>0</v>
      </c>
      <c r="M2687" s="293">
        <f t="shared" si="336"/>
        <v>98381.98</v>
      </c>
      <c r="N2687" s="359">
        <f t="shared" si="334"/>
        <v>16.645139255845052</v>
      </c>
      <c r="O2687" s="331"/>
      <c r="P2687" s="61"/>
      <c r="Q2687" s="294"/>
      <c r="R2687" s="292"/>
      <c r="S2687" s="291"/>
    </row>
    <row r="2688" spans="1:19" ht="14.4">
      <c r="A2688" s="36">
        <f t="shared" si="337"/>
        <v>1365</v>
      </c>
      <c r="B2688" s="526"/>
      <c r="C2688" s="36" t="str">
        <f>VLOOKUP('Employee Salary Payroll Tax '!B2690,'Employee Salary Payroll Tax '!$D$1:$E$7,2,FALSE)</f>
        <v>IBEW</v>
      </c>
      <c r="D2688" s="61">
        <f t="shared" si="330"/>
        <v>6.875E-3</v>
      </c>
      <c r="E2688" s="351">
        <f>'Employee Salary Payroll Tax '!N2690</f>
        <v>14223.25</v>
      </c>
      <c r="F2688" s="351">
        <f t="shared" si="331"/>
        <v>14321.03484375</v>
      </c>
      <c r="G2688" s="352"/>
      <c r="H2688" s="351">
        <f t="shared" si="335"/>
        <v>112976.75</v>
      </c>
      <c r="I2688" s="351">
        <f t="shared" si="332"/>
        <v>97.784843749999709</v>
      </c>
      <c r="J2688" s="351">
        <f t="shared" si="333"/>
        <v>6.0626603124999816</v>
      </c>
      <c r="K2688" s="635">
        <f>SUM('Employee Salary Payroll Tax '!I2690:K2690)</f>
        <v>14223.25</v>
      </c>
      <c r="L2688" s="635">
        <f>'Employee Salary Payroll Tax '!H2690</f>
        <v>0</v>
      </c>
      <c r="M2688" s="293">
        <f t="shared" si="336"/>
        <v>0</v>
      </c>
      <c r="N2688" s="359">
        <f t="shared" si="334"/>
        <v>6.0626603120737315</v>
      </c>
      <c r="O2688" s="331"/>
      <c r="P2688" s="61"/>
      <c r="Q2688" s="294"/>
      <c r="R2688" s="292"/>
      <c r="S2688" s="291"/>
    </row>
    <row r="2689" spans="1:19" ht="14.4">
      <c r="A2689" s="36">
        <f t="shared" si="337"/>
        <v>1366</v>
      </c>
      <c r="B2689" s="526"/>
      <c r="C2689" s="36" t="str">
        <f>VLOOKUP('Employee Salary Payroll Tax '!B2691,'Employee Salary Payroll Tax '!$D$1:$E$7,2,FALSE)</f>
        <v>NonUnion</v>
      </c>
      <c r="D2689" s="61">
        <f t="shared" si="330"/>
        <v>2.98E-2</v>
      </c>
      <c r="E2689" s="351">
        <f>'Employee Salary Payroll Tax '!N2691</f>
        <v>77869.14</v>
      </c>
      <c r="F2689" s="351">
        <f t="shared" si="331"/>
        <v>80189.640372000009</v>
      </c>
      <c r="G2689" s="352"/>
      <c r="H2689" s="351">
        <f t="shared" si="335"/>
        <v>49330.86</v>
      </c>
      <c r="I2689" s="351">
        <f t="shared" si="332"/>
        <v>2320.5003720000095</v>
      </c>
      <c r="J2689" s="351">
        <f t="shared" si="333"/>
        <v>143.87102306400058</v>
      </c>
      <c r="K2689" s="635">
        <f>SUM('Employee Salary Payroll Tax '!I2691:K2691)</f>
        <v>30501.66</v>
      </c>
      <c r="L2689" s="635">
        <f>'Employee Salary Payroll Tax '!H2691</f>
        <v>32495.02</v>
      </c>
      <c r="M2689" s="293">
        <f t="shared" si="336"/>
        <v>14872.459999999995</v>
      </c>
      <c r="N2689" s="359">
        <f t="shared" si="334"/>
        <v>56.354867015276518</v>
      </c>
      <c r="O2689" s="331"/>
      <c r="P2689" s="61"/>
      <c r="Q2689" s="294"/>
      <c r="R2689" s="292"/>
      <c r="S2689" s="291"/>
    </row>
    <row r="2690" spans="1:19" ht="14.4">
      <c r="A2690" s="36">
        <f t="shared" si="337"/>
        <v>1367</v>
      </c>
      <c r="B2690" s="526"/>
      <c r="C2690" s="36" t="str">
        <f>VLOOKUP('Employee Salary Payroll Tax '!B2692,'Employee Salary Payroll Tax '!$D$1:$E$7,2,FALSE)</f>
        <v>NonUnion</v>
      </c>
      <c r="D2690" s="61">
        <f t="shared" si="330"/>
        <v>2.98E-2</v>
      </c>
      <c r="E2690" s="351">
        <f>'Employee Salary Payroll Tax '!N2692</f>
        <v>53430.44</v>
      </c>
      <c r="F2690" s="351">
        <f t="shared" si="331"/>
        <v>55022.667112000003</v>
      </c>
      <c r="G2690" s="352"/>
      <c r="H2690" s="351">
        <f t="shared" si="335"/>
        <v>73769.56</v>
      </c>
      <c r="I2690" s="351">
        <f t="shared" si="332"/>
        <v>1592.2271120000005</v>
      </c>
      <c r="J2690" s="351">
        <f t="shared" si="333"/>
        <v>98.718080944000036</v>
      </c>
      <c r="K2690" s="635">
        <f>SUM('Employee Salary Payroll Tax '!I2692:K2692)</f>
        <v>4157.16</v>
      </c>
      <c r="L2690" s="635">
        <f>'Employee Salary Payroll Tax '!H2692</f>
        <v>0</v>
      </c>
      <c r="M2690" s="293">
        <f t="shared" si="336"/>
        <v>49273.279999999999</v>
      </c>
      <c r="N2690" s="359">
        <f t="shared" si="334"/>
        <v>7.6807688158562497</v>
      </c>
      <c r="O2690" s="331"/>
      <c r="P2690" s="61"/>
      <c r="Q2690" s="294"/>
      <c r="R2690" s="292"/>
      <c r="S2690" s="291"/>
    </row>
    <row r="2691" spans="1:19" ht="14.4">
      <c r="A2691" s="36">
        <f t="shared" si="337"/>
        <v>1368</v>
      </c>
      <c r="B2691" s="526"/>
      <c r="C2691" s="36" t="str">
        <f>VLOOKUP('Employee Salary Payroll Tax '!B2693,'Employee Salary Payroll Tax '!$D$1:$E$7,2,FALSE)</f>
        <v>IBEW</v>
      </c>
      <c r="D2691" s="61">
        <f t="shared" si="330"/>
        <v>6.875E-3</v>
      </c>
      <c r="E2691" s="351">
        <f>'Employee Salary Payroll Tax '!N2693</f>
        <v>36116.5</v>
      </c>
      <c r="F2691" s="351">
        <f t="shared" si="331"/>
        <v>36364.800937499997</v>
      </c>
      <c r="G2691" s="352"/>
      <c r="H2691" s="351">
        <f t="shared" si="335"/>
        <v>91083.5</v>
      </c>
      <c r="I2691" s="351">
        <f t="shared" si="332"/>
        <v>248.30093749999651</v>
      </c>
      <c r="J2691" s="351">
        <f t="shared" si="333"/>
        <v>15.394658124999783</v>
      </c>
      <c r="K2691" s="635">
        <f>SUM('Employee Salary Payroll Tax '!I2693:K2693)</f>
        <v>0</v>
      </c>
      <c r="L2691" s="635">
        <f>'Employee Salary Payroll Tax '!H2693</f>
        <v>0</v>
      </c>
      <c r="M2691" s="293">
        <f t="shared" si="336"/>
        <v>36116.5</v>
      </c>
      <c r="N2691" s="359">
        <f t="shared" si="334"/>
        <v>0</v>
      </c>
      <c r="O2691" s="331"/>
      <c r="P2691" s="61"/>
      <c r="Q2691" s="294"/>
      <c r="R2691" s="292"/>
      <c r="S2691" s="291"/>
    </row>
    <row r="2692" spans="1:19" ht="14.4">
      <c r="A2692" s="36">
        <f t="shared" si="337"/>
        <v>1369</v>
      </c>
      <c r="B2692" s="526"/>
      <c r="C2692" s="36" t="str">
        <f>VLOOKUP('Employee Salary Payroll Tax '!B2694,'Employee Salary Payroll Tax '!$D$1:$E$7,2,FALSE)</f>
        <v>Not Assigned</v>
      </c>
      <c r="D2692" s="61">
        <f t="shared" si="330"/>
        <v>0</v>
      </c>
      <c r="E2692" s="351">
        <f>'Employee Salary Payroll Tax '!N2694</f>
        <v>0</v>
      </c>
      <c r="F2692" s="351">
        <f t="shared" si="331"/>
        <v>0</v>
      </c>
      <c r="G2692" s="352"/>
      <c r="H2692" s="351">
        <f t="shared" si="335"/>
        <v>127200</v>
      </c>
      <c r="I2692" s="351">
        <f t="shared" si="332"/>
        <v>0</v>
      </c>
      <c r="J2692" s="351">
        <f t="shared" si="333"/>
        <v>0</v>
      </c>
      <c r="K2692" s="635">
        <f>SUM('Employee Salary Payroll Tax '!I2694:K2694)</f>
        <v>0</v>
      </c>
      <c r="L2692" s="635">
        <f>'Employee Salary Payroll Tax '!H2694</f>
        <v>0</v>
      </c>
      <c r="M2692" s="293">
        <f t="shared" si="336"/>
        <v>0</v>
      </c>
      <c r="N2692" s="359">
        <f t="shared" si="334"/>
        <v>0</v>
      </c>
      <c r="O2692" s="331"/>
      <c r="P2692" s="61"/>
      <c r="Q2692" s="294"/>
      <c r="R2692" s="292"/>
      <c r="S2692" s="291"/>
    </row>
    <row r="2693" spans="1:19" ht="14.4">
      <c r="A2693" s="36">
        <f t="shared" si="337"/>
        <v>1370</v>
      </c>
      <c r="B2693" s="526"/>
      <c r="C2693" s="36" t="str">
        <f>VLOOKUP('Employee Salary Payroll Tax '!B2695,'Employee Salary Payroll Tax '!$D$1:$E$7,2,FALSE)</f>
        <v>NonUnion</v>
      </c>
      <c r="D2693" s="61">
        <f t="shared" si="330"/>
        <v>2.98E-2</v>
      </c>
      <c r="E2693" s="351">
        <f>'Employee Salary Payroll Tax '!N2695</f>
        <v>59876.41</v>
      </c>
      <c r="F2693" s="351">
        <f t="shared" si="331"/>
        <v>61660.727018000005</v>
      </c>
      <c r="G2693" s="352"/>
      <c r="H2693" s="351">
        <f t="shared" si="335"/>
        <v>67323.59</v>
      </c>
      <c r="I2693" s="351">
        <f t="shared" si="332"/>
        <v>1784.3170180000016</v>
      </c>
      <c r="J2693" s="351">
        <f t="shared" si="333"/>
        <v>110.6276551160001</v>
      </c>
      <c r="K2693" s="635">
        <f>SUM('Employee Salary Payroll Tax '!I2695:K2695)</f>
        <v>54563.29</v>
      </c>
      <c r="L2693" s="635">
        <f>'Employee Salary Payroll Tax '!H2695</f>
        <v>0</v>
      </c>
      <c r="M2693" s="293">
        <f t="shared" si="336"/>
        <v>5313.1200000000026</v>
      </c>
      <c r="N2693" s="359">
        <f t="shared" si="334"/>
        <v>100.81113460231643</v>
      </c>
      <c r="O2693" s="331"/>
      <c r="P2693" s="61"/>
      <c r="Q2693" s="294"/>
      <c r="R2693" s="292"/>
      <c r="S2693" s="291"/>
    </row>
    <row r="2694" spans="1:19" ht="14.4">
      <c r="A2694" s="36">
        <f t="shared" si="337"/>
        <v>1371</v>
      </c>
      <c r="B2694" s="526"/>
      <c r="C2694" s="36" t="str">
        <f>VLOOKUP('Employee Salary Payroll Tax '!B2696,'Employee Salary Payroll Tax '!$D$1:$E$7,2,FALSE)</f>
        <v>NonUnion</v>
      </c>
      <c r="D2694" s="61">
        <f t="shared" si="330"/>
        <v>2.98E-2</v>
      </c>
      <c r="E2694" s="351">
        <f>'Employee Salary Payroll Tax '!N2696</f>
        <v>73885.16</v>
      </c>
      <c r="F2694" s="351">
        <f t="shared" si="331"/>
        <v>76086.937768000003</v>
      </c>
      <c r="G2694" s="352"/>
      <c r="H2694" s="351">
        <f t="shared" si="335"/>
        <v>53314.84</v>
      </c>
      <c r="I2694" s="351">
        <f t="shared" si="332"/>
        <v>2201.7777679999999</v>
      </c>
      <c r="J2694" s="351">
        <f t="shared" si="333"/>
        <v>136.510221616</v>
      </c>
      <c r="K2694" s="635">
        <f>SUM('Employee Salary Payroll Tax '!I2696:K2696)</f>
        <v>55960.21</v>
      </c>
      <c r="L2694" s="635">
        <f>'Employee Salary Payroll Tax '!H2696</f>
        <v>0</v>
      </c>
      <c r="M2694" s="293">
        <f t="shared" si="336"/>
        <v>17924.950000000004</v>
      </c>
      <c r="N2694" s="359">
        <f t="shared" si="334"/>
        <v>103.39208399460064</v>
      </c>
      <c r="O2694" s="331"/>
      <c r="P2694" s="61"/>
      <c r="Q2694" s="294"/>
      <c r="R2694" s="292"/>
      <c r="S2694" s="291"/>
    </row>
    <row r="2695" spans="1:19" ht="14.4">
      <c r="A2695" s="36">
        <f t="shared" si="337"/>
        <v>1372</v>
      </c>
      <c r="B2695" s="526"/>
      <c r="C2695" s="36" t="str">
        <f>VLOOKUP('Employee Salary Payroll Tax '!B2697,'Employee Salary Payroll Tax '!$D$1:$E$7,2,FALSE)</f>
        <v>NonUnion</v>
      </c>
      <c r="D2695" s="61">
        <f t="shared" si="330"/>
        <v>2.98E-2</v>
      </c>
      <c r="E2695" s="351">
        <f>'Employee Salary Payroll Tax '!N2697</f>
        <v>62766.53</v>
      </c>
      <c r="F2695" s="351">
        <f t="shared" si="331"/>
        <v>64636.972593999999</v>
      </c>
      <c r="G2695" s="352"/>
      <c r="H2695" s="351">
        <f t="shared" si="335"/>
        <v>64433.47</v>
      </c>
      <c r="I2695" s="351">
        <f t="shared" si="332"/>
        <v>1870.4425940000001</v>
      </c>
      <c r="J2695" s="351">
        <f t="shared" si="333"/>
        <v>115.96744082800001</v>
      </c>
      <c r="K2695" s="635">
        <f>SUM('Employee Salary Payroll Tax '!I2697:K2697)</f>
        <v>40592.81</v>
      </c>
      <c r="L2695" s="635">
        <f>'Employee Salary Payroll Tax '!H2697</f>
        <v>0</v>
      </c>
      <c r="M2695" s="293">
        <f t="shared" si="336"/>
        <v>22173.72</v>
      </c>
      <c r="N2695" s="359">
        <f t="shared" si="334"/>
        <v>74.999275754805112</v>
      </c>
      <c r="O2695" s="331"/>
      <c r="P2695" s="61"/>
      <c r="Q2695" s="294"/>
      <c r="R2695" s="292"/>
      <c r="S2695" s="291"/>
    </row>
    <row r="2696" spans="1:19" ht="14.4">
      <c r="A2696" s="36">
        <f t="shared" si="337"/>
        <v>1373</v>
      </c>
      <c r="B2696" s="526"/>
      <c r="C2696" s="36" t="str">
        <f>VLOOKUP('Employee Salary Payroll Tax '!B2698,'Employee Salary Payroll Tax '!$D$1:$E$7,2,FALSE)</f>
        <v>NonUnion</v>
      </c>
      <c r="D2696" s="61">
        <f t="shared" si="330"/>
        <v>2.98E-2</v>
      </c>
      <c r="E2696" s="351">
        <f>'Employee Salary Payroll Tax '!N2698</f>
        <v>68580.570000000007</v>
      </c>
      <c r="F2696" s="351">
        <f t="shared" si="331"/>
        <v>70624.270986000018</v>
      </c>
      <c r="G2696" s="352"/>
      <c r="H2696" s="351">
        <f t="shared" si="335"/>
        <v>58619.429999999993</v>
      </c>
      <c r="I2696" s="351">
        <f t="shared" si="332"/>
        <v>2043.7009860000107</v>
      </c>
      <c r="J2696" s="351">
        <f t="shared" si="333"/>
        <v>126.70946113200067</v>
      </c>
      <c r="K2696" s="635">
        <f>SUM('Employee Salary Payroll Tax '!I2698:K2698)</f>
        <v>10304.310000000001</v>
      </c>
      <c r="L2696" s="635">
        <f>'Employee Salary Payroll Tax '!H2698</f>
        <v>0</v>
      </c>
      <c r="M2696" s="293">
        <f t="shared" si="336"/>
        <v>58276.260000000009</v>
      </c>
      <c r="N2696" s="359">
        <f t="shared" si="334"/>
        <v>19.038243155722501</v>
      </c>
      <c r="O2696" s="331"/>
      <c r="P2696" s="61"/>
      <c r="Q2696" s="294"/>
      <c r="R2696" s="292"/>
      <c r="S2696" s="291"/>
    </row>
    <row r="2697" spans="1:19" ht="14.4">
      <c r="A2697" s="36">
        <f t="shared" si="337"/>
        <v>1374</v>
      </c>
      <c r="B2697" s="526"/>
      <c r="C2697" s="36" t="str">
        <f>VLOOKUP('Employee Salary Payroll Tax '!B2699,'Employee Salary Payroll Tax '!$D$1:$E$7,2,FALSE)</f>
        <v>NonUnion</v>
      </c>
      <c r="D2697" s="61">
        <f t="shared" si="330"/>
        <v>2.98E-2</v>
      </c>
      <c r="E2697" s="351">
        <f>'Employee Salary Payroll Tax '!N2699</f>
        <v>48451.99</v>
      </c>
      <c r="F2697" s="351">
        <f t="shared" si="331"/>
        <v>49895.859301999997</v>
      </c>
      <c r="G2697" s="352"/>
      <c r="H2697" s="351">
        <f t="shared" si="335"/>
        <v>78748.010000000009</v>
      </c>
      <c r="I2697" s="351">
        <f t="shared" si="332"/>
        <v>1443.8693019999992</v>
      </c>
      <c r="J2697" s="351">
        <f t="shared" si="333"/>
        <v>89.519896723999949</v>
      </c>
      <c r="K2697" s="635">
        <f>SUM('Employee Salary Payroll Tax '!I2699:K2699)</f>
        <v>19870.259999999998</v>
      </c>
      <c r="L2697" s="635">
        <f>'Employee Salary Payroll Tax '!H2699</f>
        <v>0</v>
      </c>
      <c r="M2697" s="293">
        <f t="shared" si="336"/>
        <v>28581.73</v>
      </c>
      <c r="N2697" s="359">
        <f t="shared" si="334"/>
        <v>36.712292375242271</v>
      </c>
      <c r="O2697" s="331"/>
      <c r="P2697" s="61"/>
      <c r="Q2697" s="294"/>
      <c r="R2697" s="292"/>
      <c r="S2697" s="291"/>
    </row>
    <row r="2698" spans="1:19" ht="14.4">
      <c r="A2698" s="36">
        <f t="shared" si="337"/>
        <v>1375</v>
      </c>
      <c r="B2698" s="526"/>
      <c r="C2698" s="36" t="str">
        <f>VLOOKUP('Employee Salary Payroll Tax '!B2700,'Employee Salary Payroll Tax '!$D$1:$E$7,2,FALSE)</f>
        <v>IBEW</v>
      </c>
      <c r="D2698" s="61">
        <f t="shared" si="330"/>
        <v>6.875E-3</v>
      </c>
      <c r="E2698" s="351">
        <f>'Employee Salary Payroll Tax '!N2700</f>
        <v>48803.24</v>
      </c>
      <c r="F2698" s="351">
        <f t="shared" si="331"/>
        <v>49138.762274999994</v>
      </c>
      <c r="G2698" s="352"/>
      <c r="H2698" s="351">
        <f t="shared" si="335"/>
        <v>78396.760000000009</v>
      </c>
      <c r="I2698" s="351">
        <f t="shared" si="332"/>
        <v>335.52227499999572</v>
      </c>
      <c r="J2698" s="351">
        <f t="shared" si="333"/>
        <v>20.802381049999735</v>
      </c>
      <c r="K2698" s="635">
        <f>SUM('Employee Salary Payroll Tax '!I2700:K2700)</f>
        <v>48694.45</v>
      </c>
      <c r="L2698" s="635">
        <f>'Employee Salary Payroll Tax '!H2700</f>
        <v>0</v>
      </c>
      <c r="M2698" s="293">
        <f t="shared" si="336"/>
        <v>108.79000000000087</v>
      </c>
      <c r="N2698" s="359">
        <f t="shared" si="334"/>
        <v>20.756009312074436</v>
      </c>
      <c r="O2698" s="331"/>
      <c r="P2698" s="61"/>
      <c r="Q2698" s="294"/>
      <c r="R2698" s="292"/>
      <c r="S2698" s="291"/>
    </row>
    <row r="2699" spans="1:19" ht="14.4">
      <c r="A2699" s="36">
        <f t="shared" si="337"/>
        <v>1376</v>
      </c>
      <c r="B2699" s="526"/>
      <c r="C2699" s="36" t="str">
        <f>VLOOKUP('Employee Salary Payroll Tax '!B2701,'Employee Salary Payroll Tax '!$D$1:$E$7,2,FALSE)</f>
        <v>NonUnion</v>
      </c>
      <c r="D2699" s="61">
        <f t="shared" si="330"/>
        <v>2.98E-2</v>
      </c>
      <c r="E2699" s="351">
        <f>'Employee Salary Payroll Tax '!N2701</f>
        <v>50621.22</v>
      </c>
      <c r="F2699" s="351">
        <f t="shared" si="331"/>
        <v>52129.732356</v>
      </c>
      <c r="G2699" s="352"/>
      <c r="H2699" s="351">
        <f t="shared" si="335"/>
        <v>76578.78</v>
      </c>
      <c r="I2699" s="351">
        <f t="shared" si="332"/>
        <v>1508.5123559999993</v>
      </c>
      <c r="J2699" s="351">
        <f t="shared" si="333"/>
        <v>93.527766071999949</v>
      </c>
      <c r="K2699" s="635">
        <f>SUM('Employee Salary Payroll Tax '!I2701:K2701)</f>
        <v>40939.300000000003</v>
      </c>
      <c r="L2699" s="635">
        <f>'Employee Salary Payroll Tax '!H2701</f>
        <v>14.36</v>
      </c>
      <c r="M2699" s="293">
        <f t="shared" si="336"/>
        <v>9667.5599999999977</v>
      </c>
      <c r="N2699" s="359">
        <f t="shared" si="334"/>
        <v>75.639450678505739</v>
      </c>
      <c r="O2699" s="331"/>
      <c r="P2699" s="61"/>
      <c r="Q2699" s="294"/>
      <c r="R2699" s="292"/>
      <c r="S2699" s="291"/>
    </row>
    <row r="2700" spans="1:19" ht="14.4">
      <c r="A2700" s="36">
        <f t="shared" si="337"/>
        <v>1377</v>
      </c>
      <c r="B2700" s="526"/>
      <c r="C2700" s="36" t="str">
        <f>VLOOKUP('Employee Salary Payroll Tax '!B2702,'Employee Salary Payroll Tax '!$D$1:$E$7,2,FALSE)</f>
        <v>IBEW</v>
      </c>
      <c r="D2700" s="61">
        <f t="shared" si="330"/>
        <v>6.875E-3</v>
      </c>
      <c r="E2700" s="351">
        <f>'Employee Salary Payroll Tax '!N2702</f>
        <v>102977.11</v>
      </c>
      <c r="F2700" s="351">
        <f t="shared" si="331"/>
        <v>103685.07763124999</v>
      </c>
      <c r="G2700" s="352"/>
      <c r="H2700" s="351">
        <f t="shared" si="335"/>
        <v>24222.89</v>
      </c>
      <c r="I2700" s="351">
        <f t="shared" si="332"/>
        <v>707.96763124999416</v>
      </c>
      <c r="J2700" s="351">
        <f t="shared" si="333"/>
        <v>43.893993137499635</v>
      </c>
      <c r="K2700" s="635">
        <f>SUM('Employee Salary Payroll Tax '!I2702:K2702)</f>
        <v>69729.459999999992</v>
      </c>
      <c r="L2700" s="635">
        <f>'Employee Salary Payroll Tax '!H2702</f>
        <v>0</v>
      </c>
      <c r="M2700" s="293">
        <f t="shared" si="336"/>
        <v>33247.650000000009</v>
      </c>
      <c r="N2700" s="359">
        <f t="shared" si="334"/>
        <v>29.72218232471112</v>
      </c>
      <c r="O2700" s="331"/>
      <c r="P2700" s="61"/>
      <c r="Q2700" s="294"/>
      <c r="R2700" s="292"/>
      <c r="S2700" s="291"/>
    </row>
    <row r="2701" spans="1:19" ht="14.4">
      <c r="A2701" s="36">
        <f t="shared" si="337"/>
        <v>1378</v>
      </c>
      <c r="B2701" s="526"/>
      <c r="C2701" s="36" t="str">
        <f>VLOOKUP('Employee Salary Payroll Tax '!B2703,'Employee Salary Payroll Tax '!$D$1:$E$7,2,FALSE)</f>
        <v>NonUnion</v>
      </c>
      <c r="D2701" s="61">
        <f t="shared" si="330"/>
        <v>2.98E-2</v>
      </c>
      <c r="E2701" s="351">
        <f>'Employee Salary Payroll Tax '!N2703</f>
        <v>43362.92</v>
      </c>
      <c r="F2701" s="351">
        <f t="shared" si="331"/>
        <v>44655.135016</v>
      </c>
      <c r="G2701" s="352"/>
      <c r="H2701" s="351">
        <f t="shared" si="335"/>
        <v>83837.08</v>
      </c>
      <c r="I2701" s="351">
        <f t="shared" si="332"/>
        <v>1292.2150160000019</v>
      </c>
      <c r="J2701" s="351">
        <f t="shared" si="333"/>
        <v>80.11733099200012</v>
      </c>
      <c r="K2701" s="635">
        <f>SUM('Employee Salary Payroll Tax '!I2703:K2703)</f>
        <v>14938.22</v>
      </c>
      <c r="L2701" s="635">
        <f>'Employee Salary Payroll Tax '!H2703</f>
        <v>0</v>
      </c>
      <c r="M2701" s="293">
        <f t="shared" si="336"/>
        <v>28424.699999999997</v>
      </c>
      <c r="N2701" s="359">
        <f t="shared" si="334"/>
        <v>27.599855271363555</v>
      </c>
      <c r="O2701" s="331"/>
      <c r="P2701" s="61"/>
      <c r="Q2701" s="294"/>
      <c r="R2701" s="292"/>
      <c r="S2701" s="291"/>
    </row>
    <row r="2702" spans="1:19" ht="14.4">
      <c r="A2702" s="36">
        <f t="shared" si="337"/>
        <v>1379</v>
      </c>
      <c r="B2702" s="526"/>
      <c r="C2702" s="36" t="str">
        <f>VLOOKUP('Employee Salary Payroll Tax '!B2704,'Employee Salary Payroll Tax '!$D$1:$E$7,2,FALSE)</f>
        <v>NonUnion</v>
      </c>
      <c r="D2702" s="61">
        <f t="shared" si="330"/>
        <v>2.98E-2</v>
      </c>
      <c r="E2702" s="351">
        <f>'Employee Salary Payroll Tax '!N2704</f>
        <v>77834.77</v>
      </c>
      <c r="F2702" s="351">
        <f t="shared" si="331"/>
        <v>80154.246146000005</v>
      </c>
      <c r="G2702" s="352"/>
      <c r="H2702" s="351">
        <f t="shared" si="335"/>
        <v>49365.229999999996</v>
      </c>
      <c r="I2702" s="351">
        <f t="shared" si="332"/>
        <v>2319.4761460000009</v>
      </c>
      <c r="J2702" s="351">
        <f t="shared" si="333"/>
        <v>143.80752105200006</v>
      </c>
      <c r="K2702" s="635">
        <f>SUM('Employee Salary Payroll Tax '!I2704:K2704)</f>
        <v>14024.65</v>
      </c>
      <c r="L2702" s="635">
        <f>'Employee Salary Payroll Tax '!H2704</f>
        <v>0</v>
      </c>
      <c r="M2702" s="293">
        <f t="shared" si="336"/>
        <v>63810.12</v>
      </c>
      <c r="N2702" s="359">
        <f t="shared" si="334"/>
        <v>25.911943339667101</v>
      </c>
      <c r="O2702" s="331"/>
      <c r="P2702" s="61"/>
      <c r="Q2702" s="294"/>
      <c r="R2702" s="292"/>
      <c r="S2702" s="291"/>
    </row>
    <row r="2703" spans="1:19" ht="14.4">
      <c r="A2703" s="36">
        <f t="shared" si="337"/>
        <v>1380</v>
      </c>
      <c r="B2703" s="526"/>
      <c r="C2703" s="36" t="str">
        <f>VLOOKUP('Employee Salary Payroll Tax '!B2705,'Employee Salary Payroll Tax '!$D$1:$E$7,2,FALSE)</f>
        <v>IBEW</v>
      </c>
      <c r="D2703" s="61">
        <f t="shared" si="330"/>
        <v>6.875E-3</v>
      </c>
      <c r="E2703" s="351">
        <f>'Employee Salary Payroll Tax '!N2705</f>
        <v>116099.8</v>
      </c>
      <c r="F2703" s="351">
        <f t="shared" si="331"/>
        <v>116897.986125</v>
      </c>
      <c r="G2703" s="352"/>
      <c r="H2703" s="351">
        <f t="shared" si="335"/>
        <v>11100.199999999997</v>
      </c>
      <c r="I2703" s="351">
        <f t="shared" si="332"/>
        <v>798.1861249999929</v>
      </c>
      <c r="J2703" s="351">
        <f t="shared" si="333"/>
        <v>49.487539749999563</v>
      </c>
      <c r="K2703" s="635">
        <f>SUM('Employee Salary Payroll Tax '!I2705:K2705)</f>
        <v>116072.83</v>
      </c>
      <c r="L2703" s="635">
        <f>'Employee Salary Payroll Tax '!H2705</f>
        <v>0</v>
      </c>
      <c r="M2703" s="293">
        <f t="shared" si="336"/>
        <v>26.970000000001164</v>
      </c>
      <c r="N2703" s="359">
        <f t="shared" si="334"/>
        <v>49.476043787073415</v>
      </c>
      <c r="O2703" s="331"/>
      <c r="P2703" s="61"/>
      <c r="Q2703" s="294"/>
      <c r="R2703" s="292"/>
      <c r="S2703" s="291"/>
    </row>
    <row r="2704" spans="1:19" ht="14.4">
      <c r="A2704" s="36">
        <f t="shared" si="337"/>
        <v>1381</v>
      </c>
      <c r="B2704" s="526"/>
      <c r="C2704" s="36" t="str">
        <f>VLOOKUP('Employee Salary Payroll Tax '!B2706,'Employee Salary Payroll Tax '!$D$1:$E$7,2,FALSE)</f>
        <v>NonUnion</v>
      </c>
      <c r="D2704" s="61">
        <f t="shared" si="330"/>
        <v>2.98E-2</v>
      </c>
      <c r="E2704" s="351">
        <f>'Employee Salary Payroll Tax '!N2706</f>
        <v>78071.05</v>
      </c>
      <c r="F2704" s="351">
        <f t="shared" si="331"/>
        <v>80397.567290000006</v>
      </c>
      <c r="G2704" s="352"/>
      <c r="H2704" s="351">
        <f t="shared" si="335"/>
        <v>49128.95</v>
      </c>
      <c r="I2704" s="351">
        <f t="shared" si="332"/>
        <v>2326.5172900000034</v>
      </c>
      <c r="J2704" s="351">
        <f t="shared" si="333"/>
        <v>144.2440719800002</v>
      </c>
      <c r="K2704" s="635">
        <f>SUM('Employee Salary Payroll Tax '!I2706:K2706)</f>
        <v>62996.7</v>
      </c>
      <c r="L2704" s="635">
        <f>'Employee Salary Payroll Tax '!H2706</f>
        <v>0</v>
      </c>
      <c r="M2704" s="293">
        <f t="shared" si="336"/>
        <v>15074.350000000006</v>
      </c>
      <c r="N2704" s="359">
        <f t="shared" si="334"/>
        <v>116.3927029185093</v>
      </c>
      <c r="O2704" s="331"/>
      <c r="P2704" s="61"/>
      <c r="Q2704" s="294"/>
      <c r="R2704" s="292"/>
      <c r="S2704" s="291"/>
    </row>
    <row r="2705" spans="1:19" ht="14.4">
      <c r="A2705" s="36">
        <f t="shared" si="337"/>
        <v>1382</v>
      </c>
      <c r="B2705" s="526"/>
      <c r="C2705" s="36" t="str">
        <f>VLOOKUP('Employee Salary Payroll Tax '!B2707,'Employee Salary Payroll Tax '!$D$1:$E$7,2,FALSE)</f>
        <v>NonUnion</v>
      </c>
      <c r="D2705" s="61">
        <f t="shared" ref="D2705:D2768" si="338">VLOOKUP(C2705,C$9:D$12,2)</f>
        <v>2.98E-2</v>
      </c>
      <c r="E2705" s="351">
        <f>'Employee Salary Payroll Tax '!N2707</f>
        <v>92523.79</v>
      </c>
      <c r="F2705" s="351">
        <f t="shared" ref="F2705:F2768" si="339">E2705*(1+D2705)</f>
        <v>95280.998941999991</v>
      </c>
      <c r="G2705" s="352"/>
      <c r="H2705" s="351">
        <f t="shared" si="335"/>
        <v>34676.210000000006</v>
      </c>
      <c r="I2705" s="351">
        <f t="shared" ref="I2705:I2768" si="340">F2705-E2705</f>
        <v>2757.2089419999975</v>
      </c>
      <c r="J2705" s="351">
        <f t="shared" ref="J2705:J2768" si="341">IF(H2705&gt;I2705,I2705*$J$12,H2705*$J$12)</f>
        <v>170.94695440399985</v>
      </c>
      <c r="K2705" s="635">
        <f>SUM('Employee Salary Payroll Tax '!I2707:K2707)</f>
        <v>76070.41</v>
      </c>
      <c r="L2705" s="635">
        <f>'Employee Salary Payroll Tax '!H2707</f>
        <v>0</v>
      </c>
      <c r="M2705" s="293">
        <f t="shared" si="336"/>
        <v>16453.37999999999</v>
      </c>
      <c r="N2705" s="359">
        <f t="shared" ref="N2705:N2768" si="342">J2705*K2705/(SUM(K2705:M2705)+0.000001)</f>
        <v>140.54768951448085</v>
      </c>
      <c r="O2705" s="331"/>
      <c r="P2705" s="61"/>
      <c r="Q2705" s="294"/>
      <c r="R2705" s="292"/>
      <c r="S2705" s="291"/>
    </row>
    <row r="2706" spans="1:19" ht="14.4">
      <c r="A2706" s="36">
        <f t="shared" si="337"/>
        <v>1383</v>
      </c>
      <c r="B2706" s="526"/>
      <c r="C2706" s="36" t="str">
        <f>VLOOKUP('Employee Salary Payroll Tax '!B2708,'Employee Salary Payroll Tax '!$D$1:$E$7,2,FALSE)</f>
        <v>UA</v>
      </c>
      <c r="D2706" s="61">
        <f t="shared" si="338"/>
        <v>0.03</v>
      </c>
      <c r="E2706" s="351">
        <f>'Employee Salary Payroll Tax '!N2708</f>
        <v>87318.63</v>
      </c>
      <c r="F2706" s="351">
        <f t="shared" si="339"/>
        <v>89938.188900000008</v>
      </c>
      <c r="G2706" s="352"/>
      <c r="H2706" s="351">
        <f t="shared" ref="H2706:H2769" si="343">IF(E2706&gt;$H$12,0,$H$12-E2706)</f>
        <v>39881.369999999995</v>
      </c>
      <c r="I2706" s="351">
        <f t="shared" si="340"/>
        <v>2619.5589000000036</v>
      </c>
      <c r="J2706" s="351">
        <f t="shared" si="341"/>
        <v>162.41265180000022</v>
      </c>
      <c r="K2706" s="635">
        <f>SUM('Employee Salary Payroll Tax '!I2708:K2708)</f>
        <v>86234.959999999992</v>
      </c>
      <c r="L2706" s="635">
        <f>'Employee Salary Payroll Tax '!H2708</f>
        <v>89.39</v>
      </c>
      <c r="M2706" s="293">
        <f t="shared" ref="M2706:M2769" si="344">E2706-K2706-L2706</f>
        <v>994.28000000001282</v>
      </c>
      <c r="N2706" s="359">
        <f t="shared" si="342"/>
        <v>160.39702559816328</v>
      </c>
      <c r="O2706" s="331"/>
      <c r="P2706" s="61"/>
      <c r="Q2706" s="294"/>
      <c r="R2706" s="292"/>
      <c r="S2706" s="291"/>
    </row>
    <row r="2707" spans="1:19" ht="14.4">
      <c r="A2707" s="36">
        <f t="shared" si="337"/>
        <v>1384</v>
      </c>
      <c r="B2707" s="526"/>
      <c r="C2707" s="36" t="str">
        <f>VLOOKUP('Employee Salary Payroll Tax '!B2709,'Employee Salary Payroll Tax '!$D$1:$E$7,2,FALSE)</f>
        <v>NonUnion</v>
      </c>
      <c r="D2707" s="61">
        <f t="shared" si="338"/>
        <v>2.98E-2</v>
      </c>
      <c r="E2707" s="351">
        <f>'Employee Salary Payroll Tax '!N2709</f>
        <v>85608.94</v>
      </c>
      <c r="F2707" s="351">
        <f t="shared" si="339"/>
        <v>88160.086412000004</v>
      </c>
      <c r="G2707" s="352"/>
      <c r="H2707" s="351">
        <f t="shared" si="343"/>
        <v>41591.06</v>
      </c>
      <c r="I2707" s="351">
        <f t="shared" si="340"/>
        <v>2551.1464120000019</v>
      </c>
      <c r="J2707" s="351">
        <f t="shared" si="341"/>
        <v>158.17107754400013</v>
      </c>
      <c r="K2707" s="635">
        <f>SUM('Employee Salary Payroll Tax '!I2709:K2709)</f>
        <v>87330.34</v>
      </c>
      <c r="L2707" s="635">
        <f>'Employee Salary Payroll Tax '!H2709</f>
        <v>-1721.4</v>
      </c>
      <c r="M2707" s="293">
        <f t="shared" si="344"/>
        <v>5.9117155615240335E-12</v>
      </c>
      <c r="N2707" s="359">
        <f t="shared" si="342"/>
        <v>161.35153618211538</v>
      </c>
      <c r="O2707" s="331"/>
      <c r="P2707" s="61"/>
      <c r="Q2707" s="294"/>
      <c r="R2707" s="292"/>
      <c r="S2707" s="291"/>
    </row>
    <row r="2708" spans="1:19" ht="14.4">
      <c r="A2708" s="36">
        <f t="shared" si="337"/>
        <v>1385</v>
      </c>
      <c r="B2708" s="526"/>
      <c r="C2708" s="36" t="str">
        <f>VLOOKUP('Employee Salary Payroll Tax '!B2710,'Employee Salary Payroll Tax '!$D$1:$E$7,2,FALSE)</f>
        <v>UA</v>
      </c>
      <c r="D2708" s="61">
        <f t="shared" si="338"/>
        <v>0.03</v>
      </c>
      <c r="E2708" s="351">
        <f>'Employee Salary Payroll Tax '!N2710</f>
        <v>70398.94</v>
      </c>
      <c r="F2708" s="351">
        <f t="shared" si="339"/>
        <v>72510.908200000005</v>
      </c>
      <c r="G2708" s="352"/>
      <c r="H2708" s="351">
        <f t="shared" si="343"/>
        <v>56801.06</v>
      </c>
      <c r="I2708" s="351">
        <f t="shared" si="340"/>
        <v>2111.968200000003</v>
      </c>
      <c r="J2708" s="351">
        <f t="shared" si="341"/>
        <v>130.9420284000002</v>
      </c>
      <c r="K2708" s="635">
        <f>SUM('Employee Salary Payroll Tax '!I2710:K2710)</f>
        <v>62078.080000000002</v>
      </c>
      <c r="L2708" s="635">
        <f>'Employee Salary Payroll Tax '!H2710</f>
        <v>1407.99</v>
      </c>
      <c r="M2708" s="293">
        <f t="shared" si="344"/>
        <v>6912.8700000000008</v>
      </c>
      <c r="N2708" s="359">
        <f t="shared" si="342"/>
        <v>115.46522879836003</v>
      </c>
      <c r="O2708" s="331"/>
      <c r="P2708" s="61"/>
      <c r="Q2708" s="294"/>
      <c r="R2708" s="292"/>
      <c r="S2708" s="291"/>
    </row>
    <row r="2709" spans="1:19" ht="14.4">
      <c r="A2709" s="36">
        <f t="shared" si="337"/>
        <v>1386</v>
      </c>
      <c r="B2709" s="526"/>
      <c r="C2709" s="36" t="str">
        <f>VLOOKUP('Employee Salary Payroll Tax '!B2711,'Employee Salary Payroll Tax '!$D$1:$E$7,2,FALSE)</f>
        <v>NonUnion</v>
      </c>
      <c r="D2709" s="61">
        <f t="shared" si="338"/>
        <v>2.98E-2</v>
      </c>
      <c r="E2709" s="351">
        <f>'Employee Salary Payroll Tax '!N2711</f>
        <v>106508.94</v>
      </c>
      <c r="F2709" s="351">
        <f t="shared" si="339"/>
        <v>109682.90641200001</v>
      </c>
      <c r="G2709" s="352"/>
      <c r="H2709" s="351">
        <f t="shared" si="343"/>
        <v>20691.059999999998</v>
      </c>
      <c r="I2709" s="351">
        <f t="shared" si="340"/>
        <v>3173.9664120000089</v>
      </c>
      <c r="J2709" s="351">
        <f t="shared" si="341"/>
        <v>196.78591754400054</v>
      </c>
      <c r="K2709" s="635">
        <f>SUM('Employee Salary Payroll Tax '!I2711:K2711)</f>
        <v>29764.61</v>
      </c>
      <c r="L2709" s="635">
        <f>'Employee Salary Payroll Tax '!H2711</f>
        <v>0</v>
      </c>
      <c r="M2709" s="293">
        <f t="shared" si="344"/>
        <v>76744.33</v>
      </c>
      <c r="N2709" s="359">
        <f t="shared" si="342"/>
        <v>54.993093435483829</v>
      </c>
      <c r="O2709" s="331"/>
      <c r="P2709" s="61"/>
      <c r="Q2709" s="294"/>
      <c r="R2709" s="292"/>
      <c r="S2709" s="291"/>
    </row>
    <row r="2710" spans="1:19" ht="14.4">
      <c r="A2710" s="36">
        <f t="shared" si="337"/>
        <v>1387</v>
      </c>
      <c r="B2710" s="526"/>
      <c r="C2710" s="36" t="str">
        <f>VLOOKUP('Employee Salary Payroll Tax '!B2712,'Employee Salary Payroll Tax '!$D$1:$E$7,2,FALSE)</f>
        <v>NonUnion</v>
      </c>
      <c r="D2710" s="61">
        <f t="shared" si="338"/>
        <v>2.98E-2</v>
      </c>
      <c r="E2710" s="351">
        <f>'Employee Salary Payroll Tax '!N2712</f>
        <v>113031.9</v>
      </c>
      <c r="F2710" s="351">
        <f t="shared" si="339"/>
        <v>116400.25062000001</v>
      </c>
      <c r="G2710" s="352"/>
      <c r="H2710" s="351">
        <f t="shared" si="343"/>
        <v>14168.100000000006</v>
      </c>
      <c r="I2710" s="351">
        <f t="shared" si="340"/>
        <v>3368.350620000012</v>
      </c>
      <c r="J2710" s="351">
        <f t="shared" si="341"/>
        <v>208.83773844000075</v>
      </c>
      <c r="K2710" s="635">
        <f>SUM('Employee Salary Payroll Tax '!I2712:K2712)</f>
        <v>12764.18</v>
      </c>
      <c r="L2710" s="635">
        <f>'Employee Salary Payroll Tax '!H2712</f>
        <v>0</v>
      </c>
      <c r="M2710" s="293">
        <f t="shared" si="344"/>
        <v>100267.72</v>
      </c>
      <c r="N2710" s="359">
        <f t="shared" si="342"/>
        <v>23.583098967791447</v>
      </c>
      <c r="O2710" s="331"/>
      <c r="P2710" s="61"/>
      <c r="Q2710" s="294"/>
      <c r="R2710" s="292"/>
      <c r="S2710" s="291"/>
    </row>
    <row r="2711" spans="1:19" ht="14.4">
      <c r="A2711" s="36">
        <f t="shared" si="337"/>
        <v>1388</v>
      </c>
      <c r="B2711" s="526"/>
      <c r="C2711" s="36" t="str">
        <f>VLOOKUP('Employee Salary Payroll Tax '!B2713,'Employee Salary Payroll Tax '!$D$1:$E$7,2,FALSE)</f>
        <v>NonUnion</v>
      </c>
      <c r="D2711" s="61">
        <f t="shared" si="338"/>
        <v>2.98E-2</v>
      </c>
      <c r="E2711" s="351">
        <f>'Employee Salary Payroll Tax '!N2713</f>
        <v>31418.77</v>
      </c>
      <c r="F2711" s="351">
        <f t="shared" si="339"/>
        <v>32355.049346000003</v>
      </c>
      <c r="G2711" s="352"/>
      <c r="H2711" s="351">
        <f t="shared" si="343"/>
        <v>95781.23</v>
      </c>
      <c r="I2711" s="351">
        <f t="shared" si="340"/>
        <v>936.27934600000299</v>
      </c>
      <c r="J2711" s="351">
        <f t="shared" si="341"/>
        <v>58.049319452000184</v>
      </c>
      <c r="K2711" s="635">
        <f>SUM('Employee Salary Payroll Tax '!I2713:K2713)</f>
        <v>963.11999999999989</v>
      </c>
      <c r="L2711" s="635">
        <f>'Employee Salary Payroll Tax '!H2713</f>
        <v>155.07</v>
      </c>
      <c r="M2711" s="293">
        <f t="shared" si="344"/>
        <v>30300.58</v>
      </c>
      <c r="N2711" s="359">
        <f t="shared" si="342"/>
        <v>1.7794605119433686</v>
      </c>
      <c r="O2711" s="331"/>
      <c r="P2711" s="61"/>
      <c r="Q2711" s="294"/>
      <c r="R2711" s="292"/>
      <c r="S2711" s="291"/>
    </row>
    <row r="2712" spans="1:19" ht="14.4">
      <c r="A2712" s="36">
        <f t="shared" si="337"/>
        <v>1389</v>
      </c>
      <c r="B2712" s="526"/>
      <c r="C2712" s="36" t="str">
        <f>VLOOKUP('Employee Salary Payroll Tax '!B2714,'Employee Salary Payroll Tax '!$D$1:$E$7,2,FALSE)</f>
        <v>NonUnion</v>
      </c>
      <c r="D2712" s="61">
        <f t="shared" si="338"/>
        <v>2.98E-2</v>
      </c>
      <c r="E2712" s="351">
        <f>'Employee Salary Payroll Tax '!N2714</f>
        <v>75200.899999999994</v>
      </c>
      <c r="F2712" s="351">
        <f t="shared" si="339"/>
        <v>77441.88682</v>
      </c>
      <c r="G2712" s="352"/>
      <c r="H2712" s="351">
        <f t="shared" si="343"/>
        <v>51999.100000000006</v>
      </c>
      <c r="I2712" s="351">
        <f t="shared" si="340"/>
        <v>2240.9868200000055</v>
      </c>
      <c r="J2712" s="351">
        <f t="shared" si="341"/>
        <v>138.94118284000035</v>
      </c>
      <c r="K2712" s="635">
        <f>SUM('Employee Salary Payroll Tax '!I2714:K2714)</f>
        <v>15653.59</v>
      </c>
      <c r="L2712" s="635">
        <f>'Employee Salary Payroll Tax '!H2714</f>
        <v>0</v>
      </c>
      <c r="M2712" s="293">
        <f t="shared" si="344"/>
        <v>59547.31</v>
      </c>
      <c r="N2712" s="359">
        <f t="shared" si="342"/>
        <v>28.92157288361549</v>
      </c>
      <c r="O2712" s="331"/>
      <c r="P2712" s="61"/>
      <c r="Q2712" s="294"/>
      <c r="R2712" s="292"/>
      <c r="S2712" s="291"/>
    </row>
    <row r="2713" spans="1:19" ht="14.4">
      <c r="A2713" s="36">
        <f t="shared" si="337"/>
        <v>1390</v>
      </c>
      <c r="B2713" s="526"/>
      <c r="C2713" s="36" t="str">
        <f>VLOOKUP('Employee Salary Payroll Tax '!B2715,'Employee Salary Payroll Tax '!$D$1:$E$7,2,FALSE)</f>
        <v>NonUnion</v>
      </c>
      <c r="D2713" s="61">
        <f t="shared" si="338"/>
        <v>2.98E-2</v>
      </c>
      <c r="E2713" s="351">
        <f>'Employee Salary Payroll Tax '!N2715</f>
        <v>82811.520000000004</v>
      </c>
      <c r="F2713" s="351">
        <f t="shared" si="339"/>
        <v>85279.303296000013</v>
      </c>
      <c r="G2713" s="352"/>
      <c r="H2713" s="351">
        <f t="shared" si="343"/>
        <v>44388.479999999996</v>
      </c>
      <c r="I2713" s="351">
        <f t="shared" si="340"/>
        <v>2467.7832960000087</v>
      </c>
      <c r="J2713" s="351">
        <f t="shared" si="341"/>
        <v>153.00256435200055</v>
      </c>
      <c r="K2713" s="635">
        <f>SUM('Employee Salary Payroll Tax '!I2715:K2715)</f>
        <v>10714.84</v>
      </c>
      <c r="L2713" s="635">
        <f>'Employee Salary Payroll Tax '!H2715</f>
        <v>0</v>
      </c>
      <c r="M2713" s="293">
        <f t="shared" si="344"/>
        <v>72096.680000000008</v>
      </c>
      <c r="N2713" s="359">
        <f t="shared" si="342"/>
        <v>19.796738383761014</v>
      </c>
      <c r="O2713" s="331"/>
      <c r="P2713" s="61"/>
      <c r="Q2713" s="294"/>
      <c r="R2713" s="292"/>
      <c r="S2713" s="291"/>
    </row>
    <row r="2714" spans="1:19" ht="14.4">
      <c r="A2714" s="36">
        <f t="shared" si="337"/>
        <v>1391</v>
      </c>
      <c r="B2714" s="526"/>
      <c r="C2714" s="36" t="str">
        <f>VLOOKUP('Employee Salary Payroll Tax '!B2716,'Employee Salary Payroll Tax '!$D$1:$E$7,2,FALSE)</f>
        <v>NonUnion</v>
      </c>
      <c r="D2714" s="61">
        <f t="shared" si="338"/>
        <v>2.98E-2</v>
      </c>
      <c r="E2714" s="351">
        <f>'Employee Salary Payroll Tax '!N2716</f>
        <v>76499.59</v>
      </c>
      <c r="F2714" s="351">
        <f t="shared" si="339"/>
        <v>78779.277782000005</v>
      </c>
      <c r="G2714" s="352"/>
      <c r="H2714" s="351">
        <f t="shared" si="343"/>
        <v>50700.41</v>
      </c>
      <c r="I2714" s="351">
        <f t="shared" si="340"/>
        <v>2279.6877820000082</v>
      </c>
      <c r="J2714" s="351">
        <f t="shared" si="341"/>
        <v>141.34064248400051</v>
      </c>
      <c r="K2714" s="635">
        <f>SUM('Employee Salary Payroll Tax '!I2716:K2716)</f>
        <v>26009.88</v>
      </c>
      <c r="L2714" s="635">
        <f>'Employee Salary Payroll Tax '!H2716</f>
        <v>0</v>
      </c>
      <c r="M2714" s="293">
        <f t="shared" si="344"/>
        <v>50489.709999999992</v>
      </c>
      <c r="N2714" s="359">
        <f t="shared" si="342"/>
        <v>48.055854287372</v>
      </c>
      <c r="O2714" s="331"/>
      <c r="P2714" s="61"/>
      <c r="Q2714" s="294"/>
      <c r="R2714" s="292"/>
      <c r="S2714" s="291"/>
    </row>
    <row r="2715" spans="1:19" ht="14.4">
      <c r="A2715" s="36">
        <f t="shared" si="337"/>
        <v>1392</v>
      </c>
      <c r="B2715" s="526"/>
      <c r="C2715" s="36" t="str">
        <f>VLOOKUP('Employee Salary Payroll Tax '!B2717,'Employee Salary Payroll Tax '!$D$1:$E$7,2,FALSE)</f>
        <v>IBEW</v>
      </c>
      <c r="D2715" s="61">
        <f t="shared" si="338"/>
        <v>6.875E-3</v>
      </c>
      <c r="E2715" s="351">
        <f>'Employee Salary Payroll Tax '!N2717</f>
        <v>122514.6</v>
      </c>
      <c r="F2715" s="351">
        <f t="shared" si="339"/>
        <v>123356.887875</v>
      </c>
      <c r="G2715" s="352"/>
      <c r="H2715" s="351">
        <f t="shared" si="343"/>
        <v>4685.3999999999942</v>
      </c>
      <c r="I2715" s="351">
        <f t="shared" si="340"/>
        <v>842.28787499999453</v>
      </c>
      <c r="J2715" s="351">
        <f t="shared" si="341"/>
        <v>52.22184824999966</v>
      </c>
      <c r="K2715" s="635">
        <f>SUM('Employee Salary Payroll Tax '!I2717:K2717)</f>
        <v>111779.7</v>
      </c>
      <c r="L2715" s="635">
        <f>'Employee Salary Payroll Tax '!H2717</f>
        <v>0</v>
      </c>
      <c r="M2715" s="293">
        <f t="shared" si="344"/>
        <v>10734.900000000009</v>
      </c>
      <c r="N2715" s="359">
        <f t="shared" si="342"/>
        <v>47.646097124610783</v>
      </c>
      <c r="O2715" s="331"/>
      <c r="P2715" s="61"/>
      <c r="Q2715" s="294"/>
      <c r="R2715" s="292"/>
      <c r="S2715" s="291"/>
    </row>
    <row r="2716" spans="1:19" ht="14.4">
      <c r="A2716" s="36">
        <f t="shared" si="337"/>
        <v>1393</v>
      </c>
      <c r="B2716" s="526"/>
      <c r="C2716" s="36" t="str">
        <f>VLOOKUP('Employee Salary Payroll Tax '!B2718,'Employee Salary Payroll Tax '!$D$1:$E$7,2,FALSE)</f>
        <v>NonUnion</v>
      </c>
      <c r="D2716" s="61">
        <f t="shared" si="338"/>
        <v>2.98E-2</v>
      </c>
      <c r="E2716" s="351">
        <f>'Employee Salary Payroll Tax '!N2718</f>
        <v>60391.34</v>
      </c>
      <c r="F2716" s="351">
        <f t="shared" si="339"/>
        <v>62191.001931999999</v>
      </c>
      <c r="G2716" s="352"/>
      <c r="H2716" s="351">
        <f t="shared" si="343"/>
        <v>66808.66</v>
      </c>
      <c r="I2716" s="351">
        <f t="shared" si="340"/>
        <v>1799.6619320000027</v>
      </c>
      <c r="J2716" s="351">
        <f t="shared" si="341"/>
        <v>111.57903978400017</v>
      </c>
      <c r="K2716" s="635">
        <f>SUM('Employee Salary Payroll Tax '!I2718:K2718)</f>
        <v>60391.34</v>
      </c>
      <c r="L2716" s="635">
        <f>'Employee Salary Payroll Tax '!H2718</f>
        <v>0</v>
      </c>
      <c r="M2716" s="293">
        <f t="shared" si="344"/>
        <v>0</v>
      </c>
      <c r="N2716" s="359">
        <f t="shared" si="342"/>
        <v>111.57903978215256</v>
      </c>
      <c r="O2716" s="331"/>
      <c r="P2716" s="61"/>
      <c r="Q2716" s="294"/>
      <c r="R2716" s="292"/>
      <c r="S2716" s="291"/>
    </row>
    <row r="2717" spans="1:19" ht="14.4">
      <c r="A2717" s="36">
        <f t="shared" si="337"/>
        <v>1394</v>
      </c>
      <c r="B2717" s="526"/>
      <c r="C2717" s="36" t="str">
        <f>VLOOKUP('Employee Salary Payroll Tax '!B2719,'Employee Salary Payroll Tax '!$D$1:$E$7,2,FALSE)</f>
        <v>IBEW</v>
      </c>
      <c r="D2717" s="61">
        <f t="shared" si="338"/>
        <v>6.875E-3</v>
      </c>
      <c r="E2717" s="351">
        <f>'Employee Salary Payroll Tax '!N2719</f>
        <v>5518.57</v>
      </c>
      <c r="F2717" s="351">
        <f t="shared" si="339"/>
        <v>5556.5101687499991</v>
      </c>
      <c r="G2717" s="352"/>
      <c r="H2717" s="351">
        <f t="shared" si="343"/>
        <v>121681.43</v>
      </c>
      <c r="I2717" s="351">
        <f t="shared" si="340"/>
        <v>37.94016874999943</v>
      </c>
      <c r="J2717" s="351">
        <f t="shared" si="341"/>
        <v>2.3522904624999645</v>
      </c>
      <c r="K2717" s="635">
        <f>SUM('Employee Salary Payroll Tax '!I2719:K2719)</f>
        <v>5518.57</v>
      </c>
      <c r="L2717" s="635">
        <f>'Employee Salary Payroll Tax '!H2719</f>
        <v>0</v>
      </c>
      <c r="M2717" s="293">
        <f t="shared" si="344"/>
        <v>0</v>
      </c>
      <c r="N2717" s="359">
        <f t="shared" si="342"/>
        <v>2.3522904620737144</v>
      </c>
      <c r="O2717" s="331"/>
      <c r="P2717" s="61"/>
      <c r="Q2717" s="294"/>
      <c r="R2717" s="292"/>
      <c r="S2717" s="291"/>
    </row>
    <row r="2718" spans="1:19" ht="14.4">
      <c r="A2718" s="36">
        <f t="shared" si="337"/>
        <v>1395</v>
      </c>
      <c r="B2718" s="526"/>
      <c r="C2718" s="36" t="str">
        <f>VLOOKUP('Employee Salary Payroll Tax '!B2720,'Employee Salary Payroll Tax '!$D$1:$E$7,2,FALSE)</f>
        <v>NonUnion</v>
      </c>
      <c r="D2718" s="61">
        <f t="shared" si="338"/>
        <v>2.98E-2</v>
      </c>
      <c r="E2718" s="351">
        <f>'Employee Salary Payroll Tax '!N2720</f>
        <v>54456.04</v>
      </c>
      <c r="F2718" s="351">
        <f t="shared" si="339"/>
        <v>56078.829992000006</v>
      </c>
      <c r="G2718" s="352"/>
      <c r="H2718" s="351">
        <f t="shared" si="343"/>
        <v>72743.959999999992</v>
      </c>
      <c r="I2718" s="351">
        <f t="shared" si="340"/>
        <v>1622.7899920000054</v>
      </c>
      <c r="J2718" s="351">
        <f t="shared" si="341"/>
        <v>100.61297950400034</v>
      </c>
      <c r="K2718" s="635">
        <f>SUM('Employee Salary Payroll Tax '!I2720:K2720)</f>
        <v>45864.6</v>
      </c>
      <c r="L2718" s="635">
        <f>'Employee Salary Payroll Tax '!H2720</f>
        <v>0</v>
      </c>
      <c r="M2718" s="293">
        <f t="shared" si="344"/>
        <v>8591.4400000000023</v>
      </c>
      <c r="N2718" s="359">
        <f t="shared" si="342"/>
        <v>84.739434958444164</v>
      </c>
      <c r="O2718" s="331"/>
      <c r="P2718" s="61"/>
      <c r="Q2718" s="294"/>
      <c r="R2718" s="292"/>
      <c r="S2718" s="291"/>
    </row>
    <row r="2719" spans="1:19" ht="14.4">
      <c r="A2719" s="36">
        <f t="shared" si="337"/>
        <v>1396</v>
      </c>
      <c r="B2719" s="526"/>
      <c r="C2719" s="36" t="str">
        <f>VLOOKUP('Employee Salary Payroll Tax '!B2721,'Employee Salary Payroll Tax '!$D$1:$E$7,2,FALSE)</f>
        <v>NonUnion</v>
      </c>
      <c r="D2719" s="61">
        <f t="shared" si="338"/>
        <v>2.98E-2</v>
      </c>
      <c r="E2719" s="351">
        <f>'Employee Salary Payroll Tax '!N2721</f>
        <v>28617.77</v>
      </c>
      <c r="F2719" s="351">
        <f t="shared" si="339"/>
        <v>29470.579546000001</v>
      </c>
      <c r="G2719" s="352"/>
      <c r="H2719" s="351">
        <f t="shared" si="343"/>
        <v>98582.23</v>
      </c>
      <c r="I2719" s="351">
        <f t="shared" si="340"/>
        <v>852.80954600000041</v>
      </c>
      <c r="J2719" s="351">
        <f t="shared" si="341"/>
        <v>52.874191852000024</v>
      </c>
      <c r="K2719" s="635">
        <f>SUM('Employee Salary Payroll Tax '!I2721:K2721)</f>
        <v>4850.95</v>
      </c>
      <c r="L2719" s="635">
        <f>'Employee Salary Payroll Tax '!H2721</f>
        <v>0</v>
      </c>
      <c r="M2719" s="293">
        <f t="shared" si="344"/>
        <v>23766.82</v>
      </c>
      <c r="N2719" s="359">
        <f t="shared" si="342"/>
        <v>8.9626152196868194</v>
      </c>
      <c r="O2719" s="331"/>
      <c r="P2719" s="61"/>
      <c r="Q2719" s="294"/>
      <c r="R2719" s="292"/>
      <c r="S2719" s="291"/>
    </row>
    <row r="2720" spans="1:19" ht="14.4">
      <c r="A2720" s="36">
        <f t="shared" si="337"/>
        <v>1397</v>
      </c>
      <c r="B2720" s="526"/>
      <c r="C2720" s="36" t="str">
        <f>VLOOKUP('Employee Salary Payroll Tax '!B2722,'Employee Salary Payroll Tax '!$D$1:$E$7,2,FALSE)</f>
        <v>NonUnion</v>
      </c>
      <c r="D2720" s="61">
        <f t="shared" si="338"/>
        <v>2.98E-2</v>
      </c>
      <c r="E2720" s="351">
        <f>'Employee Salary Payroll Tax '!N2722</f>
        <v>15680.95</v>
      </c>
      <c r="F2720" s="351">
        <f t="shared" si="339"/>
        <v>16148.242310000001</v>
      </c>
      <c r="G2720" s="352"/>
      <c r="H2720" s="351">
        <f t="shared" si="343"/>
        <v>111519.05</v>
      </c>
      <c r="I2720" s="351">
        <f t="shared" si="340"/>
        <v>467.29231000000073</v>
      </c>
      <c r="J2720" s="351">
        <f t="shared" si="341"/>
        <v>28.972123220000046</v>
      </c>
      <c r="K2720" s="635">
        <f>SUM('Employee Salary Payroll Tax '!I2722:K2722)</f>
        <v>4855.8999999999996</v>
      </c>
      <c r="L2720" s="635">
        <f>'Employee Salary Payroll Tax '!H2722</f>
        <v>0</v>
      </c>
      <c r="M2720" s="293">
        <f t="shared" si="344"/>
        <v>10825.050000000001</v>
      </c>
      <c r="N2720" s="359">
        <f t="shared" si="342"/>
        <v>8.9717608394278692</v>
      </c>
      <c r="O2720" s="331"/>
      <c r="P2720" s="61"/>
      <c r="Q2720" s="294"/>
      <c r="R2720" s="292"/>
      <c r="S2720" s="291"/>
    </row>
    <row r="2721" spans="1:19" ht="14.4">
      <c r="A2721" s="36">
        <f t="shared" si="337"/>
        <v>1398</v>
      </c>
      <c r="B2721" s="526"/>
      <c r="C2721" s="36" t="str">
        <f>VLOOKUP('Employee Salary Payroll Tax '!B2723,'Employee Salary Payroll Tax '!$D$1:$E$7,2,FALSE)</f>
        <v>NonUnion</v>
      </c>
      <c r="D2721" s="61">
        <f t="shared" si="338"/>
        <v>2.98E-2</v>
      </c>
      <c r="E2721" s="351">
        <f>'Employee Salary Payroll Tax '!N2723</f>
        <v>72181.710000000006</v>
      </c>
      <c r="F2721" s="351">
        <f t="shared" si="339"/>
        <v>74332.724958000006</v>
      </c>
      <c r="G2721" s="352"/>
      <c r="H2721" s="351">
        <f t="shared" si="343"/>
        <v>55018.289999999994</v>
      </c>
      <c r="I2721" s="351">
        <f t="shared" si="340"/>
        <v>2151.0149579999998</v>
      </c>
      <c r="J2721" s="351">
        <f t="shared" si="341"/>
        <v>133.36292739599998</v>
      </c>
      <c r="K2721" s="635">
        <f>SUM('Employee Salary Payroll Tax '!I2723:K2723)</f>
        <v>72181.710000000006</v>
      </c>
      <c r="L2721" s="635">
        <f>'Employee Salary Payroll Tax '!H2723</f>
        <v>0</v>
      </c>
      <c r="M2721" s="293">
        <f t="shared" si="344"/>
        <v>0</v>
      </c>
      <c r="N2721" s="359">
        <f t="shared" si="342"/>
        <v>133.36292739415239</v>
      </c>
      <c r="O2721" s="331"/>
      <c r="P2721" s="61"/>
      <c r="Q2721" s="294"/>
      <c r="R2721" s="292"/>
      <c r="S2721" s="291"/>
    </row>
    <row r="2722" spans="1:19" ht="14.4">
      <c r="A2722" s="36">
        <f t="shared" si="337"/>
        <v>1399</v>
      </c>
      <c r="B2722" s="526"/>
      <c r="C2722" s="36" t="str">
        <f>VLOOKUP('Employee Salary Payroll Tax '!B2724,'Employee Salary Payroll Tax '!$D$1:$E$7,2,FALSE)</f>
        <v>IBEW</v>
      </c>
      <c r="D2722" s="61">
        <f t="shared" si="338"/>
        <v>6.875E-3</v>
      </c>
      <c r="E2722" s="351">
        <f>'Employee Salary Payroll Tax '!N2724</f>
        <v>53140.2</v>
      </c>
      <c r="F2722" s="351">
        <f t="shared" si="339"/>
        <v>53505.538874999998</v>
      </c>
      <c r="G2722" s="352"/>
      <c r="H2722" s="351">
        <f t="shared" si="343"/>
        <v>74059.8</v>
      </c>
      <c r="I2722" s="351">
        <f t="shared" si="340"/>
        <v>365.33887500000128</v>
      </c>
      <c r="J2722" s="351">
        <f t="shared" si="341"/>
        <v>22.651010250000081</v>
      </c>
      <c r="K2722" s="635">
        <f>SUM('Employee Salary Payroll Tax '!I2724:K2724)</f>
        <v>53140.2</v>
      </c>
      <c r="L2722" s="635">
        <f>'Employee Salary Payroll Tax '!H2724</f>
        <v>0</v>
      </c>
      <c r="M2722" s="293">
        <f t="shared" si="344"/>
        <v>0</v>
      </c>
      <c r="N2722" s="359">
        <f t="shared" si="342"/>
        <v>22.651010249573829</v>
      </c>
      <c r="O2722" s="331"/>
      <c r="P2722" s="61"/>
      <c r="Q2722" s="294"/>
      <c r="R2722" s="292"/>
      <c r="S2722" s="291"/>
    </row>
    <row r="2723" spans="1:19" ht="14.4">
      <c r="A2723" s="36">
        <f t="shared" si="337"/>
        <v>1400</v>
      </c>
      <c r="B2723" s="526"/>
      <c r="C2723" s="36" t="str">
        <f>VLOOKUP('Employee Salary Payroll Tax '!B2725,'Employee Salary Payroll Tax '!$D$1:$E$7,2,FALSE)</f>
        <v>NonUnion</v>
      </c>
      <c r="D2723" s="61">
        <f t="shared" si="338"/>
        <v>2.98E-2</v>
      </c>
      <c r="E2723" s="351">
        <f>'Employee Salary Payroll Tax '!N2725</f>
        <v>50055.66</v>
      </c>
      <c r="F2723" s="351">
        <f t="shared" si="339"/>
        <v>51547.318668000007</v>
      </c>
      <c r="G2723" s="352"/>
      <c r="H2723" s="351">
        <f t="shared" si="343"/>
        <v>77144.34</v>
      </c>
      <c r="I2723" s="351">
        <f t="shared" si="340"/>
        <v>1491.6586680000037</v>
      </c>
      <c r="J2723" s="351">
        <f t="shared" si="341"/>
        <v>92.482837416000223</v>
      </c>
      <c r="K2723" s="635">
        <f>SUM('Employee Salary Payroll Tax '!I2725:K2725)</f>
        <v>12844.98</v>
      </c>
      <c r="L2723" s="635">
        <f>'Employee Salary Payroll Tax '!H2725</f>
        <v>0</v>
      </c>
      <c r="M2723" s="293">
        <f t="shared" si="344"/>
        <v>37210.680000000008</v>
      </c>
      <c r="N2723" s="359">
        <f t="shared" si="342"/>
        <v>23.732385047525934</v>
      </c>
      <c r="O2723" s="331"/>
      <c r="P2723" s="61"/>
      <c r="Q2723" s="294"/>
      <c r="R2723" s="292"/>
      <c r="S2723" s="291"/>
    </row>
    <row r="2724" spans="1:19" ht="14.4">
      <c r="A2724" s="36">
        <f t="shared" si="337"/>
        <v>1401</v>
      </c>
      <c r="B2724" s="526"/>
      <c r="C2724" s="36" t="str">
        <f>VLOOKUP('Employee Salary Payroll Tax '!B2726,'Employee Salary Payroll Tax '!$D$1:$E$7,2,FALSE)</f>
        <v>NonUnion</v>
      </c>
      <c r="D2724" s="61">
        <f t="shared" si="338"/>
        <v>2.98E-2</v>
      </c>
      <c r="E2724" s="351">
        <f>'Employee Salary Payroll Tax '!N2726</f>
        <v>58120.14</v>
      </c>
      <c r="F2724" s="351">
        <f t="shared" si="339"/>
        <v>59852.120172000003</v>
      </c>
      <c r="G2724" s="352"/>
      <c r="H2724" s="351">
        <f t="shared" si="343"/>
        <v>69079.86</v>
      </c>
      <c r="I2724" s="351">
        <f t="shared" si="340"/>
        <v>1731.9801720000032</v>
      </c>
      <c r="J2724" s="351">
        <f t="shared" si="341"/>
        <v>107.3827706640002</v>
      </c>
      <c r="K2724" s="635">
        <f>SUM('Employee Salary Payroll Tax '!I2726:K2726)</f>
        <v>1028.28</v>
      </c>
      <c r="L2724" s="635">
        <f>'Employee Salary Payroll Tax '!H2726</f>
        <v>0</v>
      </c>
      <c r="M2724" s="293">
        <f t="shared" si="344"/>
        <v>57091.86</v>
      </c>
      <c r="N2724" s="359">
        <f t="shared" si="342"/>
        <v>1.8998501279673152</v>
      </c>
      <c r="O2724" s="331"/>
      <c r="P2724" s="61"/>
      <c r="Q2724" s="294"/>
      <c r="R2724" s="292"/>
      <c r="S2724" s="291"/>
    </row>
    <row r="2725" spans="1:19" ht="14.4">
      <c r="A2725" s="36">
        <f t="shared" si="337"/>
        <v>1402</v>
      </c>
      <c r="B2725" s="526"/>
      <c r="C2725" s="36" t="str">
        <f>VLOOKUP('Employee Salary Payroll Tax '!B2727,'Employee Salary Payroll Tax '!$D$1:$E$7,2,FALSE)</f>
        <v>IBEW</v>
      </c>
      <c r="D2725" s="61">
        <f t="shared" si="338"/>
        <v>6.875E-3</v>
      </c>
      <c r="E2725" s="351">
        <f>'Employee Salary Payroll Tax '!N2727</f>
        <v>720.4</v>
      </c>
      <c r="F2725" s="351">
        <f t="shared" si="339"/>
        <v>725.3527499999999</v>
      </c>
      <c r="G2725" s="352"/>
      <c r="H2725" s="351">
        <f t="shared" si="343"/>
        <v>126479.6</v>
      </c>
      <c r="I2725" s="351">
        <f t="shared" si="340"/>
        <v>4.9527499999999236</v>
      </c>
      <c r="J2725" s="351">
        <f t="shared" si="341"/>
        <v>0.30707049999999525</v>
      </c>
      <c r="K2725" s="635">
        <f>SUM('Employee Salary Payroll Tax '!I2727:K2727)</f>
        <v>720.4</v>
      </c>
      <c r="L2725" s="635">
        <f>'Employee Salary Payroll Tax '!H2727</f>
        <v>0</v>
      </c>
      <c r="M2725" s="293">
        <f t="shared" si="344"/>
        <v>0</v>
      </c>
      <c r="N2725" s="359">
        <f t="shared" si="342"/>
        <v>0.30707049957374527</v>
      </c>
      <c r="O2725" s="331"/>
      <c r="P2725" s="61"/>
      <c r="Q2725" s="294"/>
      <c r="R2725" s="292"/>
      <c r="S2725" s="291"/>
    </row>
    <row r="2726" spans="1:19" ht="14.4">
      <c r="A2726" s="36">
        <f t="shared" si="337"/>
        <v>1403</v>
      </c>
      <c r="B2726" s="526"/>
      <c r="C2726" s="36" t="str">
        <f>VLOOKUP('Employee Salary Payroll Tax '!B2728,'Employee Salary Payroll Tax '!$D$1:$E$7,2,FALSE)</f>
        <v>NonUnion</v>
      </c>
      <c r="D2726" s="61">
        <f t="shared" si="338"/>
        <v>2.98E-2</v>
      </c>
      <c r="E2726" s="351">
        <f>'Employee Salary Payroll Tax '!N2728</f>
        <v>45378.17</v>
      </c>
      <c r="F2726" s="351">
        <f t="shared" si="339"/>
        <v>46730.439466000003</v>
      </c>
      <c r="G2726" s="352"/>
      <c r="H2726" s="351">
        <f t="shared" si="343"/>
        <v>81821.83</v>
      </c>
      <c r="I2726" s="351">
        <f t="shared" si="340"/>
        <v>1352.2694660000052</v>
      </c>
      <c r="J2726" s="351">
        <f t="shared" si="341"/>
        <v>83.840706892000327</v>
      </c>
      <c r="K2726" s="635">
        <f>SUM('Employee Salary Payroll Tax '!I2728:K2728)</f>
        <v>45378.17</v>
      </c>
      <c r="L2726" s="635">
        <f>'Employee Salary Payroll Tax '!H2728</f>
        <v>0</v>
      </c>
      <c r="M2726" s="293">
        <f t="shared" si="344"/>
        <v>0</v>
      </c>
      <c r="N2726" s="359">
        <f t="shared" si="342"/>
        <v>83.840706890152731</v>
      </c>
      <c r="O2726" s="331"/>
      <c r="P2726" s="61"/>
      <c r="Q2726" s="294"/>
      <c r="R2726" s="292"/>
      <c r="S2726" s="291"/>
    </row>
    <row r="2727" spans="1:19" ht="14.4">
      <c r="A2727" s="36">
        <f t="shared" si="337"/>
        <v>1404</v>
      </c>
      <c r="B2727" s="526"/>
      <c r="C2727" s="36" t="str">
        <f>VLOOKUP('Employee Salary Payroll Tax '!B2729,'Employee Salary Payroll Tax '!$D$1:$E$7,2,FALSE)</f>
        <v>IBEW</v>
      </c>
      <c r="D2727" s="61">
        <f t="shared" si="338"/>
        <v>6.875E-3</v>
      </c>
      <c r="E2727" s="351">
        <f>'Employee Salary Payroll Tax '!N2729</f>
        <v>159025.68</v>
      </c>
      <c r="F2727" s="351">
        <f t="shared" si="339"/>
        <v>160118.98155</v>
      </c>
      <c r="G2727" s="352"/>
      <c r="H2727" s="351">
        <f t="shared" si="343"/>
        <v>0</v>
      </c>
      <c r="I2727" s="351">
        <f t="shared" si="340"/>
        <v>1093.3015500000038</v>
      </c>
      <c r="J2727" s="351">
        <f t="shared" si="341"/>
        <v>0</v>
      </c>
      <c r="K2727" s="635">
        <f>SUM('Employee Salary Payroll Tax '!I2729:K2729)</f>
        <v>32939.379999999997</v>
      </c>
      <c r="L2727" s="635">
        <f>'Employee Salary Payroll Tax '!H2729</f>
        <v>0</v>
      </c>
      <c r="M2727" s="293">
        <f t="shared" si="344"/>
        <v>126086.29999999999</v>
      </c>
      <c r="N2727" s="359">
        <f t="shared" si="342"/>
        <v>0</v>
      </c>
      <c r="O2727" s="331"/>
      <c r="P2727" s="61"/>
      <c r="Q2727" s="294"/>
      <c r="R2727" s="292"/>
      <c r="S2727" s="291"/>
    </row>
    <row r="2728" spans="1:19" ht="14.4">
      <c r="A2728" s="36">
        <f t="shared" si="337"/>
        <v>1405</v>
      </c>
      <c r="B2728" s="526"/>
      <c r="C2728" s="36" t="str">
        <f>VLOOKUP('Employee Salary Payroll Tax '!B2730,'Employee Salary Payroll Tax '!$D$1:$E$7,2,FALSE)</f>
        <v>NonUnion</v>
      </c>
      <c r="D2728" s="61">
        <f t="shared" si="338"/>
        <v>2.98E-2</v>
      </c>
      <c r="E2728" s="351">
        <f>'Employee Salary Payroll Tax '!N2730</f>
        <v>108045.75</v>
      </c>
      <c r="F2728" s="351">
        <f t="shared" si="339"/>
        <v>111265.51335000001</v>
      </c>
      <c r="G2728" s="352"/>
      <c r="H2728" s="351">
        <f t="shared" si="343"/>
        <v>19154.25</v>
      </c>
      <c r="I2728" s="351">
        <f t="shared" si="340"/>
        <v>3219.7633500000084</v>
      </c>
      <c r="J2728" s="351">
        <f t="shared" si="341"/>
        <v>199.62532770000053</v>
      </c>
      <c r="K2728" s="635">
        <f>SUM('Employee Salary Payroll Tax '!I2730:K2730)</f>
        <v>31031.119999999999</v>
      </c>
      <c r="L2728" s="635">
        <f>'Employee Salary Payroll Tax '!H2730</f>
        <v>0</v>
      </c>
      <c r="M2728" s="293">
        <f t="shared" si="344"/>
        <v>77014.63</v>
      </c>
      <c r="N2728" s="359">
        <f t="shared" si="342"/>
        <v>57.333097311469523</v>
      </c>
      <c r="O2728" s="331"/>
      <c r="P2728" s="61"/>
      <c r="Q2728" s="294"/>
      <c r="R2728" s="292"/>
      <c r="S2728" s="291"/>
    </row>
    <row r="2729" spans="1:19" ht="14.4">
      <c r="A2729" s="36">
        <f t="shared" si="337"/>
        <v>1406</v>
      </c>
      <c r="B2729" s="526"/>
      <c r="C2729" s="36" t="str">
        <f>VLOOKUP('Employee Salary Payroll Tax '!B2731,'Employee Salary Payroll Tax '!$D$1:$E$7,2,FALSE)</f>
        <v>UA</v>
      </c>
      <c r="D2729" s="61">
        <f t="shared" si="338"/>
        <v>0.03</v>
      </c>
      <c r="E2729" s="351">
        <f>'Employee Salary Payroll Tax '!N2731</f>
        <v>41987.55</v>
      </c>
      <c r="F2729" s="351">
        <f t="shared" si="339"/>
        <v>43247.176500000001</v>
      </c>
      <c r="G2729" s="352"/>
      <c r="H2729" s="351">
        <f t="shared" si="343"/>
        <v>85212.45</v>
      </c>
      <c r="I2729" s="351">
        <f t="shared" si="340"/>
        <v>1259.6264999999985</v>
      </c>
      <c r="J2729" s="351">
        <f t="shared" si="341"/>
        <v>78.096842999999907</v>
      </c>
      <c r="K2729" s="635">
        <f>SUM('Employee Salary Payroll Tax '!I2731:K2731)</f>
        <v>23913.86</v>
      </c>
      <c r="L2729" s="635">
        <f>'Employee Salary Payroll Tax '!H2731</f>
        <v>59.24</v>
      </c>
      <c r="M2729" s="293">
        <f t="shared" si="344"/>
        <v>18014.45</v>
      </c>
      <c r="N2729" s="359">
        <f t="shared" si="342"/>
        <v>44.479779598940588</v>
      </c>
      <c r="O2729" s="331"/>
      <c r="P2729" s="61"/>
      <c r="Q2729" s="294"/>
      <c r="R2729" s="292"/>
      <c r="S2729" s="291"/>
    </row>
    <row r="2730" spans="1:19" ht="14.4">
      <c r="A2730" s="36">
        <f t="shared" si="337"/>
        <v>1407</v>
      </c>
      <c r="B2730" s="526"/>
      <c r="C2730" s="36" t="str">
        <f>VLOOKUP('Employee Salary Payroll Tax '!B2732,'Employee Salary Payroll Tax '!$D$1:$E$7,2,FALSE)</f>
        <v>UA</v>
      </c>
      <c r="D2730" s="61">
        <f t="shared" si="338"/>
        <v>0.03</v>
      </c>
      <c r="E2730" s="351">
        <f>'Employee Salary Payroll Tax '!N2732</f>
        <v>770.48</v>
      </c>
      <c r="F2730" s="351">
        <f t="shared" si="339"/>
        <v>793.59440000000006</v>
      </c>
      <c r="G2730" s="352"/>
      <c r="H2730" s="351">
        <f t="shared" si="343"/>
        <v>126429.52</v>
      </c>
      <c r="I2730" s="351">
        <f t="shared" si="340"/>
        <v>23.114400000000046</v>
      </c>
      <c r="J2730" s="351">
        <f t="shared" si="341"/>
        <v>1.4330928000000029</v>
      </c>
      <c r="K2730" s="635">
        <f>SUM('Employee Salary Payroll Tax '!I2732:K2732)</f>
        <v>267.97000000000003</v>
      </c>
      <c r="L2730" s="635">
        <f>'Employee Salary Payroll Tax '!H2732</f>
        <v>0.72</v>
      </c>
      <c r="M2730" s="293">
        <f t="shared" si="344"/>
        <v>501.78999999999996</v>
      </c>
      <c r="N2730" s="359">
        <f t="shared" si="342"/>
        <v>0.49842419935310023</v>
      </c>
      <c r="O2730" s="331"/>
      <c r="P2730" s="61"/>
      <c r="Q2730" s="294"/>
      <c r="R2730" s="292"/>
      <c r="S2730" s="291"/>
    </row>
    <row r="2731" spans="1:19" ht="14.4">
      <c r="A2731" s="36">
        <f t="shared" si="337"/>
        <v>1408</v>
      </c>
      <c r="B2731" s="526"/>
      <c r="C2731" s="36" t="str">
        <f>VLOOKUP('Employee Salary Payroll Tax '!B2733,'Employee Salary Payroll Tax '!$D$1:$E$7,2,FALSE)</f>
        <v>NonUnion</v>
      </c>
      <c r="D2731" s="61">
        <f t="shared" si="338"/>
        <v>2.98E-2</v>
      </c>
      <c r="E2731" s="351">
        <f>'Employee Salary Payroll Tax '!N2733</f>
        <v>123472.19</v>
      </c>
      <c r="F2731" s="351">
        <f t="shared" si="339"/>
        <v>127151.66126200001</v>
      </c>
      <c r="G2731" s="352"/>
      <c r="H2731" s="351">
        <f t="shared" si="343"/>
        <v>3727.8099999999977</v>
      </c>
      <c r="I2731" s="351">
        <f t="shared" si="340"/>
        <v>3679.4712620000064</v>
      </c>
      <c r="J2731" s="351">
        <f t="shared" si="341"/>
        <v>228.1272182440004</v>
      </c>
      <c r="K2731" s="635">
        <f>SUM('Employee Salary Payroll Tax '!I2733:K2733)</f>
        <v>61515.85</v>
      </c>
      <c r="L2731" s="635">
        <f>'Employee Salary Payroll Tax '!H2733</f>
        <v>0</v>
      </c>
      <c r="M2731" s="293">
        <f t="shared" si="344"/>
        <v>61956.340000000004</v>
      </c>
      <c r="N2731" s="359">
        <f t="shared" si="342"/>
        <v>113.65668445907968</v>
      </c>
      <c r="O2731" s="331"/>
      <c r="P2731" s="61"/>
      <c r="Q2731" s="294"/>
      <c r="R2731" s="292"/>
      <c r="S2731" s="291"/>
    </row>
    <row r="2732" spans="1:19" ht="14.4">
      <c r="A2732" s="36">
        <f t="shared" si="337"/>
        <v>1409</v>
      </c>
      <c r="B2732" s="526"/>
      <c r="C2732" s="36" t="str">
        <f>VLOOKUP('Employee Salary Payroll Tax '!B2734,'Employee Salary Payroll Tax '!$D$1:$E$7,2,FALSE)</f>
        <v>NonUnion</v>
      </c>
      <c r="D2732" s="61">
        <f t="shared" si="338"/>
        <v>2.98E-2</v>
      </c>
      <c r="E2732" s="351">
        <f>'Employee Salary Payroll Tax '!N2734</f>
        <v>91773.119999999995</v>
      </c>
      <c r="F2732" s="351">
        <f t="shared" si="339"/>
        <v>94507.958975999994</v>
      </c>
      <c r="G2732" s="352"/>
      <c r="H2732" s="351">
        <f t="shared" si="343"/>
        <v>35426.880000000005</v>
      </c>
      <c r="I2732" s="351">
        <f t="shared" si="340"/>
        <v>2734.8389759999991</v>
      </c>
      <c r="J2732" s="351">
        <f t="shared" si="341"/>
        <v>169.56001651199995</v>
      </c>
      <c r="K2732" s="635">
        <f>SUM('Employee Salary Payroll Tax '!I2734:K2734)</f>
        <v>91773.119999999995</v>
      </c>
      <c r="L2732" s="635">
        <f>'Employee Salary Payroll Tax '!H2734</f>
        <v>0</v>
      </c>
      <c r="M2732" s="293">
        <f t="shared" si="344"/>
        <v>0</v>
      </c>
      <c r="N2732" s="359">
        <f t="shared" si="342"/>
        <v>169.56001651015234</v>
      </c>
      <c r="O2732" s="331"/>
      <c r="P2732" s="61"/>
      <c r="Q2732" s="294"/>
      <c r="R2732" s="292"/>
      <c r="S2732" s="291"/>
    </row>
    <row r="2733" spans="1:19" ht="14.4">
      <c r="A2733" s="36">
        <f t="shared" ref="A2733:A2796" si="345">+A2732+1</f>
        <v>1410</v>
      </c>
      <c r="B2733" s="526"/>
      <c r="C2733" s="36" t="str">
        <f>VLOOKUP('Employee Salary Payroll Tax '!B2735,'Employee Salary Payroll Tax '!$D$1:$E$7,2,FALSE)</f>
        <v>UA</v>
      </c>
      <c r="D2733" s="61">
        <f t="shared" si="338"/>
        <v>0.03</v>
      </c>
      <c r="E2733" s="351">
        <f>'Employee Salary Payroll Tax '!N2735</f>
        <v>87461.62</v>
      </c>
      <c r="F2733" s="351">
        <f t="shared" si="339"/>
        <v>90085.468599999993</v>
      </c>
      <c r="G2733" s="352"/>
      <c r="H2733" s="351">
        <f t="shared" si="343"/>
        <v>39738.380000000005</v>
      </c>
      <c r="I2733" s="351">
        <f t="shared" si="340"/>
        <v>2623.8485999999975</v>
      </c>
      <c r="J2733" s="351">
        <f t="shared" si="341"/>
        <v>162.67861319999986</v>
      </c>
      <c r="K2733" s="635">
        <f>SUM('Employee Salary Payroll Tax '!I2735:K2735)</f>
        <v>76936.479999999996</v>
      </c>
      <c r="L2733" s="635">
        <f>'Employee Salary Payroll Tax '!H2735</f>
        <v>1745.22</v>
      </c>
      <c r="M2733" s="293">
        <f t="shared" si="344"/>
        <v>8779.92</v>
      </c>
      <c r="N2733" s="359">
        <f t="shared" si="342"/>
        <v>143.10185279836372</v>
      </c>
      <c r="O2733" s="331"/>
      <c r="P2733" s="61"/>
      <c r="Q2733" s="294"/>
      <c r="R2733" s="292"/>
      <c r="S2733" s="291"/>
    </row>
    <row r="2734" spans="1:19" ht="14.4">
      <c r="A2734" s="36">
        <f t="shared" si="345"/>
        <v>1411</v>
      </c>
      <c r="B2734" s="526"/>
      <c r="C2734" s="36" t="str">
        <f>VLOOKUP('Employee Salary Payroll Tax '!B2736,'Employee Salary Payroll Tax '!$D$1:$E$7,2,FALSE)</f>
        <v>IBEW</v>
      </c>
      <c r="D2734" s="61">
        <f t="shared" si="338"/>
        <v>6.875E-3</v>
      </c>
      <c r="E2734" s="351">
        <f>'Employee Salary Payroll Tax '!N2736</f>
        <v>62307.11</v>
      </c>
      <c r="F2734" s="351">
        <f t="shared" si="339"/>
        <v>62735.471381249998</v>
      </c>
      <c r="G2734" s="352"/>
      <c r="H2734" s="351">
        <f t="shared" si="343"/>
        <v>64892.89</v>
      </c>
      <c r="I2734" s="351">
        <f t="shared" si="340"/>
        <v>428.36138124999707</v>
      </c>
      <c r="J2734" s="351">
        <f t="shared" si="341"/>
        <v>26.558405637499817</v>
      </c>
      <c r="K2734" s="635">
        <f>SUM('Employee Salary Payroll Tax '!I2736:K2736)</f>
        <v>62307.11</v>
      </c>
      <c r="L2734" s="635">
        <f>'Employee Salary Payroll Tax '!H2736</f>
        <v>0</v>
      </c>
      <c r="M2734" s="293">
        <f t="shared" si="344"/>
        <v>0</v>
      </c>
      <c r="N2734" s="359">
        <f t="shared" si="342"/>
        <v>26.558405637073566</v>
      </c>
      <c r="O2734" s="331"/>
      <c r="P2734" s="61"/>
      <c r="Q2734" s="294"/>
      <c r="R2734" s="292"/>
      <c r="S2734" s="291"/>
    </row>
    <row r="2735" spans="1:19" ht="14.4">
      <c r="A2735" s="36">
        <f t="shared" si="345"/>
        <v>1412</v>
      </c>
      <c r="B2735" s="526"/>
      <c r="C2735" s="36" t="str">
        <f>VLOOKUP('Employee Salary Payroll Tax '!B2737,'Employee Salary Payroll Tax '!$D$1:$E$7,2,FALSE)</f>
        <v>NonUnion</v>
      </c>
      <c r="D2735" s="61">
        <f t="shared" si="338"/>
        <v>2.98E-2</v>
      </c>
      <c r="E2735" s="351">
        <f>'Employee Salary Payroll Tax '!N2737</f>
        <v>32181</v>
      </c>
      <c r="F2735" s="351">
        <f t="shared" si="339"/>
        <v>33139.993800000004</v>
      </c>
      <c r="G2735" s="352"/>
      <c r="H2735" s="351">
        <f t="shared" si="343"/>
        <v>95019</v>
      </c>
      <c r="I2735" s="351">
        <f t="shared" si="340"/>
        <v>958.99380000000383</v>
      </c>
      <c r="J2735" s="351">
        <f t="shared" si="341"/>
        <v>59.457615600000238</v>
      </c>
      <c r="K2735" s="635">
        <f>SUM('Employee Salary Payroll Tax '!I2737:K2737)</f>
        <v>83.5</v>
      </c>
      <c r="L2735" s="635">
        <f>'Employee Salary Payroll Tax '!H2737</f>
        <v>0</v>
      </c>
      <c r="M2735" s="293">
        <f t="shared" si="344"/>
        <v>32097.5</v>
      </c>
      <c r="N2735" s="359">
        <f t="shared" si="342"/>
        <v>0.15427459999520665</v>
      </c>
      <c r="O2735" s="331"/>
      <c r="P2735" s="61"/>
      <c r="Q2735" s="294"/>
      <c r="R2735" s="292"/>
      <c r="S2735" s="291"/>
    </row>
    <row r="2736" spans="1:19" ht="14.4">
      <c r="A2736" s="36">
        <f t="shared" si="345"/>
        <v>1413</v>
      </c>
      <c r="B2736" s="526"/>
      <c r="C2736" s="36" t="str">
        <f>VLOOKUP('Employee Salary Payroll Tax '!B2738,'Employee Salary Payroll Tax '!$D$1:$E$7,2,FALSE)</f>
        <v>NonUnion</v>
      </c>
      <c r="D2736" s="61">
        <f t="shared" si="338"/>
        <v>2.98E-2</v>
      </c>
      <c r="E2736" s="351">
        <f>'Employee Salary Payroll Tax '!N2738</f>
        <v>18465.650000000001</v>
      </c>
      <c r="F2736" s="351">
        <f t="shared" si="339"/>
        <v>19015.926370000001</v>
      </c>
      <c r="G2736" s="352"/>
      <c r="H2736" s="351">
        <f t="shared" si="343"/>
        <v>108734.35</v>
      </c>
      <c r="I2736" s="351">
        <f t="shared" si="340"/>
        <v>550.27636999999959</v>
      </c>
      <c r="J2736" s="351">
        <f t="shared" si="341"/>
        <v>34.117134939999971</v>
      </c>
      <c r="K2736" s="635">
        <f>SUM('Employee Salary Payroll Tax '!I2738:K2738)</f>
        <v>195.54999999999998</v>
      </c>
      <c r="L2736" s="635">
        <f>'Employee Salary Payroll Tax '!H2738</f>
        <v>0</v>
      </c>
      <c r="M2736" s="293">
        <f t="shared" si="344"/>
        <v>18270.100000000002</v>
      </c>
      <c r="N2736" s="359">
        <f t="shared" si="342"/>
        <v>0.36129817998043368</v>
      </c>
      <c r="O2736" s="331"/>
      <c r="P2736" s="61"/>
      <c r="Q2736" s="294"/>
      <c r="R2736" s="292"/>
      <c r="S2736" s="291"/>
    </row>
    <row r="2737" spans="1:19" ht="14.4">
      <c r="A2737" s="36">
        <f t="shared" si="345"/>
        <v>1414</v>
      </c>
      <c r="B2737" s="526"/>
      <c r="C2737" s="36" t="str">
        <f>VLOOKUP('Employee Salary Payroll Tax '!B2739,'Employee Salary Payroll Tax '!$D$1:$E$7,2,FALSE)</f>
        <v>NonUnion</v>
      </c>
      <c r="D2737" s="61">
        <f t="shared" si="338"/>
        <v>2.98E-2</v>
      </c>
      <c r="E2737" s="351">
        <f>'Employee Salary Payroll Tax '!N2739</f>
        <v>53115.77</v>
      </c>
      <c r="F2737" s="351">
        <f t="shared" si="339"/>
        <v>54698.619945999999</v>
      </c>
      <c r="G2737" s="352"/>
      <c r="H2737" s="351">
        <f t="shared" si="343"/>
        <v>74084.23000000001</v>
      </c>
      <c r="I2737" s="351">
        <f t="shared" si="340"/>
        <v>1582.8499460000021</v>
      </c>
      <c r="J2737" s="351">
        <f t="shared" si="341"/>
        <v>98.136696652000126</v>
      </c>
      <c r="K2737" s="635">
        <f>SUM('Employee Salary Payroll Tax '!I2739:K2739)</f>
        <v>16432.7</v>
      </c>
      <c r="L2737" s="635">
        <f>'Employee Salary Payroll Tax '!H2739</f>
        <v>0</v>
      </c>
      <c r="M2737" s="293">
        <f t="shared" si="344"/>
        <v>36683.069999999992</v>
      </c>
      <c r="N2737" s="359">
        <f t="shared" si="342"/>
        <v>30.361056519428445</v>
      </c>
      <c r="O2737" s="331"/>
      <c r="P2737" s="61"/>
      <c r="Q2737" s="294"/>
      <c r="R2737" s="292"/>
      <c r="S2737" s="291"/>
    </row>
    <row r="2738" spans="1:19" ht="14.4">
      <c r="A2738" s="36">
        <f t="shared" si="345"/>
        <v>1415</v>
      </c>
      <c r="B2738" s="526"/>
      <c r="C2738" s="36" t="str">
        <f>VLOOKUP('Employee Salary Payroll Tax '!B2740,'Employee Salary Payroll Tax '!$D$1:$E$7,2,FALSE)</f>
        <v>NonUnion</v>
      </c>
      <c r="D2738" s="61">
        <f t="shared" si="338"/>
        <v>2.98E-2</v>
      </c>
      <c r="E2738" s="351">
        <f>'Employee Salary Payroll Tax '!N2740</f>
        <v>64949.89</v>
      </c>
      <c r="F2738" s="351">
        <f t="shared" si="339"/>
        <v>66885.396722000005</v>
      </c>
      <c r="G2738" s="352"/>
      <c r="H2738" s="351">
        <f t="shared" si="343"/>
        <v>62250.11</v>
      </c>
      <c r="I2738" s="351">
        <f t="shared" si="340"/>
        <v>1935.5067220000055</v>
      </c>
      <c r="J2738" s="351">
        <f t="shared" si="341"/>
        <v>120.00141676400034</v>
      </c>
      <c r="K2738" s="635">
        <f>SUM('Employee Salary Payroll Tax '!I2740:K2740)</f>
        <v>2144.04</v>
      </c>
      <c r="L2738" s="635">
        <f>'Employee Salary Payroll Tax '!H2740</f>
        <v>0</v>
      </c>
      <c r="M2738" s="293">
        <f t="shared" si="344"/>
        <v>62805.85</v>
      </c>
      <c r="N2738" s="359">
        <f t="shared" si="342"/>
        <v>3.9613283039390206</v>
      </c>
      <c r="O2738" s="331"/>
      <c r="P2738" s="61"/>
      <c r="Q2738" s="294"/>
      <c r="R2738" s="292"/>
      <c r="S2738" s="291"/>
    </row>
    <row r="2739" spans="1:19" ht="14.4">
      <c r="A2739" s="36">
        <f t="shared" si="345"/>
        <v>1416</v>
      </c>
      <c r="B2739" s="526"/>
      <c r="C2739" s="36" t="str">
        <f>VLOOKUP('Employee Salary Payroll Tax '!B2741,'Employee Salary Payroll Tax '!$D$1:$E$7,2,FALSE)</f>
        <v>NonUnion</v>
      </c>
      <c r="D2739" s="61">
        <f t="shared" si="338"/>
        <v>2.98E-2</v>
      </c>
      <c r="E2739" s="351">
        <f>'Employee Salary Payroll Tax '!N2741</f>
        <v>24596.81</v>
      </c>
      <c r="F2739" s="351">
        <f t="shared" si="339"/>
        <v>25329.794938000003</v>
      </c>
      <c r="G2739" s="352"/>
      <c r="H2739" s="351">
        <f t="shared" si="343"/>
        <v>102603.19</v>
      </c>
      <c r="I2739" s="351">
        <f t="shared" si="340"/>
        <v>732.98493800000142</v>
      </c>
      <c r="J2739" s="351">
        <f t="shared" si="341"/>
        <v>45.445066156000088</v>
      </c>
      <c r="K2739" s="635">
        <f>SUM('Employee Salary Payroll Tax '!I2741:K2741)</f>
        <v>17367.43</v>
      </c>
      <c r="L2739" s="635">
        <f>'Employee Salary Payroll Tax '!H2741</f>
        <v>0</v>
      </c>
      <c r="M2739" s="293">
        <f t="shared" si="344"/>
        <v>7229.380000000001</v>
      </c>
      <c r="N2739" s="359">
        <f t="shared" si="342"/>
        <v>32.088063666695497</v>
      </c>
      <c r="O2739" s="331"/>
      <c r="P2739" s="61"/>
      <c r="Q2739" s="294"/>
      <c r="R2739" s="292"/>
      <c r="S2739" s="291"/>
    </row>
    <row r="2740" spans="1:19" ht="14.4">
      <c r="A2740" s="36">
        <f t="shared" si="345"/>
        <v>1417</v>
      </c>
      <c r="B2740" s="526"/>
      <c r="C2740" s="36" t="str">
        <f>VLOOKUP('Employee Salary Payroll Tax '!B2742,'Employee Salary Payroll Tax '!$D$1:$E$7,2,FALSE)</f>
        <v>NonUnion</v>
      </c>
      <c r="D2740" s="61">
        <f t="shared" si="338"/>
        <v>2.98E-2</v>
      </c>
      <c r="E2740" s="351">
        <f>'Employee Salary Payroll Tax '!N2742</f>
        <v>66931.039999999994</v>
      </c>
      <c r="F2740" s="351">
        <f t="shared" si="339"/>
        <v>68925.584992000004</v>
      </c>
      <c r="G2740" s="352"/>
      <c r="H2740" s="351">
        <f t="shared" si="343"/>
        <v>60268.960000000006</v>
      </c>
      <c r="I2740" s="351">
        <f t="shared" si="340"/>
        <v>1994.5449920000101</v>
      </c>
      <c r="J2740" s="351">
        <f t="shared" si="341"/>
        <v>123.66178950400062</v>
      </c>
      <c r="K2740" s="635">
        <f>SUM('Employee Salary Payroll Tax '!I2742:K2742)</f>
        <v>27095.93</v>
      </c>
      <c r="L2740" s="635">
        <f>'Employee Salary Payroll Tax '!H2742</f>
        <v>0</v>
      </c>
      <c r="M2740" s="293">
        <f t="shared" si="344"/>
        <v>39835.109999999993</v>
      </c>
      <c r="N2740" s="359">
        <f t="shared" si="342"/>
        <v>50.062440267252292</v>
      </c>
      <c r="O2740" s="331"/>
      <c r="P2740" s="61"/>
      <c r="Q2740" s="294"/>
      <c r="R2740" s="292"/>
      <c r="S2740" s="291"/>
    </row>
    <row r="2741" spans="1:19" ht="14.4">
      <c r="A2741" s="36">
        <f t="shared" si="345"/>
        <v>1418</v>
      </c>
      <c r="B2741" s="526"/>
      <c r="C2741" s="36" t="str">
        <f>VLOOKUP('Employee Salary Payroll Tax '!B2743,'Employee Salary Payroll Tax '!$D$1:$E$7,2,FALSE)</f>
        <v>NonUnion</v>
      </c>
      <c r="D2741" s="61">
        <f t="shared" si="338"/>
        <v>2.98E-2</v>
      </c>
      <c r="E2741" s="351">
        <f>'Employee Salary Payroll Tax '!N2743</f>
        <v>87615.83</v>
      </c>
      <c r="F2741" s="351">
        <f t="shared" si="339"/>
        <v>90226.781734000004</v>
      </c>
      <c r="G2741" s="352"/>
      <c r="H2741" s="351">
        <f t="shared" si="343"/>
        <v>39584.17</v>
      </c>
      <c r="I2741" s="351">
        <f t="shared" si="340"/>
        <v>2610.951734000002</v>
      </c>
      <c r="J2741" s="351">
        <f t="shared" si="341"/>
        <v>161.87900750800011</v>
      </c>
      <c r="K2741" s="635">
        <f>SUM('Employee Salary Payroll Tax '!I2743:K2743)</f>
        <v>87472.34</v>
      </c>
      <c r="L2741" s="635">
        <f>'Employee Salary Payroll Tax '!H2743</f>
        <v>0</v>
      </c>
      <c r="M2741" s="293">
        <f t="shared" si="344"/>
        <v>143.49000000000524</v>
      </c>
      <c r="N2741" s="359">
        <f t="shared" si="342"/>
        <v>161.61389538215556</v>
      </c>
      <c r="O2741" s="331"/>
      <c r="P2741" s="61"/>
      <c r="Q2741" s="294"/>
      <c r="R2741" s="292"/>
      <c r="S2741" s="291"/>
    </row>
    <row r="2742" spans="1:19" ht="14.4">
      <c r="A2742" s="36">
        <f t="shared" si="345"/>
        <v>1419</v>
      </c>
      <c r="B2742" s="526"/>
      <c r="C2742" s="36" t="str">
        <f>VLOOKUP('Employee Salary Payroll Tax '!B2744,'Employee Salary Payroll Tax '!$D$1:$E$7,2,FALSE)</f>
        <v>IBEW</v>
      </c>
      <c r="D2742" s="61">
        <f t="shared" si="338"/>
        <v>6.875E-3</v>
      </c>
      <c r="E2742" s="351">
        <f>'Employee Salary Payroll Tax '!N2744</f>
        <v>54329.16</v>
      </c>
      <c r="F2742" s="351">
        <f t="shared" si="339"/>
        <v>54702.672975000001</v>
      </c>
      <c r="G2742" s="352"/>
      <c r="H2742" s="351">
        <f t="shared" si="343"/>
        <v>72870.84</v>
      </c>
      <c r="I2742" s="351">
        <f t="shared" si="340"/>
        <v>373.51297499999782</v>
      </c>
      <c r="J2742" s="351">
        <f t="shared" si="341"/>
        <v>23.157804449999865</v>
      </c>
      <c r="K2742" s="635">
        <f>SUM('Employee Salary Payroll Tax '!I2744:K2744)</f>
        <v>53617.18</v>
      </c>
      <c r="L2742" s="635">
        <f>'Employee Salary Payroll Tax '!H2744</f>
        <v>0</v>
      </c>
      <c r="M2742" s="293">
        <f t="shared" si="344"/>
        <v>711.9800000000032</v>
      </c>
      <c r="N2742" s="359">
        <f t="shared" si="342"/>
        <v>22.854322974579201</v>
      </c>
      <c r="O2742" s="331"/>
      <c r="P2742" s="61"/>
      <c r="Q2742" s="294"/>
      <c r="R2742" s="292"/>
      <c r="S2742" s="291"/>
    </row>
    <row r="2743" spans="1:19" ht="14.4">
      <c r="A2743" s="36">
        <f t="shared" si="345"/>
        <v>1420</v>
      </c>
      <c r="B2743" s="526"/>
      <c r="C2743" s="36" t="str">
        <f>VLOOKUP('Employee Salary Payroll Tax '!B2745,'Employee Salary Payroll Tax '!$D$1:$E$7,2,FALSE)</f>
        <v>IBEW</v>
      </c>
      <c r="D2743" s="61">
        <f t="shared" si="338"/>
        <v>6.875E-3</v>
      </c>
      <c r="E2743" s="351">
        <f>'Employee Salary Payroll Tax '!N2745</f>
        <v>56044.01</v>
      </c>
      <c r="F2743" s="351">
        <f t="shared" si="339"/>
        <v>56429.31256875</v>
      </c>
      <c r="G2743" s="352"/>
      <c r="H2743" s="351">
        <f t="shared" si="343"/>
        <v>71155.989999999991</v>
      </c>
      <c r="I2743" s="351">
        <f t="shared" si="340"/>
        <v>385.30256874999759</v>
      </c>
      <c r="J2743" s="351">
        <f t="shared" si="341"/>
        <v>23.88875926249985</v>
      </c>
      <c r="K2743" s="635">
        <f>SUM('Employee Salary Payroll Tax '!I2745:K2745)</f>
        <v>7862.7599999999993</v>
      </c>
      <c r="L2743" s="635">
        <f>'Employee Salary Payroll Tax '!H2745</f>
        <v>0</v>
      </c>
      <c r="M2743" s="293">
        <f t="shared" si="344"/>
        <v>48181.25</v>
      </c>
      <c r="N2743" s="359">
        <f t="shared" si="342"/>
        <v>3.3515014499401774</v>
      </c>
      <c r="O2743" s="331"/>
      <c r="P2743" s="61"/>
      <c r="Q2743" s="294"/>
      <c r="R2743" s="292"/>
      <c r="S2743" s="291"/>
    </row>
    <row r="2744" spans="1:19" ht="14.4">
      <c r="A2744" s="36">
        <f t="shared" si="345"/>
        <v>1421</v>
      </c>
      <c r="B2744" s="526"/>
      <c r="C2744" s="36" t="str">
        <f>VLOOKUP('Employee Salary Payroll Tax '!B2746,'Employee Salary Payroll Tax '!$D$1:$E$7,2,FALSE)</f>
        <v>NonUnion</v>
      </c>
      <c r="D2744" s="61">
        <f t="shared" si="338"/>
        <v>2.98E-2</v>
      </c>
      <c r="E2744" s="351">
        <f>'Employee Salary Payroll Tax '!N2746</f>
        <v>63962.09</v>
      </c>
      <c r="F2744" s="351">
        <f t="shared" si="339"/>
        <v>65868.160281999997</v>
      </c>
      <c r="G2744" s="352"/>
      <c r="H2744" s="351">
        <f t="shared" si="343"/>
        <v>63237.91</v>
      </c>
      <c r="I2744" s="351">
        <f t="shared" si="340"/>
        <v>1906.0702820000006</v>
      </c>
      <c r="J2744" s="351">
        <f t="shared" si="341"/>
        <v>118.17635748400004</v>
      </c>
      <c r="K2744" s="635">
        <f>SUM('Employee Salary Payroll Tax '!I2746:K2746)</f>
        <v>18335.11</v>
      </c>
      <c r="L2744" s="635">
        <f>'Employee Salary Payroll Tax '!H2746</f>
        <v>12739.61</v>
      </c>
      <c r="M2744" s="293">
        <f t="shared" si="344"/>
        <v>32887.369999999995</v>
      </c>
      <c r="N2744" s="359">
        <f t="shared" si="342"/>
        <v>33.875949235470394</v>
      </c>
      <c r="O2744" s="331"/>
      <c r="P2744" s="61"/>
      <c r="Q2744" s="294"/>
      <c r="R2744" s="292"/>
      <c r="S2744" s="291"/>
    </row>
    <row r="2745" spans="1:19" ht="14.4">
      <c r="A2745" s="36">
        <f t="shared" si="345"/>
        <v>1422</v>
      </c>
      <c r="B2745" s="526"/>
      <c r="C2745" s="36" t="str">
        <f>VLOOKUP('Employee Salary Payroll Tax '!B2747,'Employee Salary Payroll Tax '!$D$1:$E$7,2,FALSE)</f>
        <v>NonUnion</v>
      </c>
      <c r="D2745" s="61">
        <f t="shared" si="338"/>
        <v>2.98E-2</v>
      </c>
      <c r="E2745" s="351">
        <f>'Employee Salary Payroll Tax '!N2747</f>
        <v>48550.03</v>
      </c>
      <c r="F2745" s="351">
        <f t="shared" si="339"/>
        <v>49996.820894000004</v>
      </c>
      <c r="G2745" s="352"/>
      <c r="H2745" s="351">
        <f t="shared" si="343"/>
        <v>78649.97</v>
      </c>
      <c r="I2745" s="351">
        <f t="shared" si="340"/>
        <v>1446.7908940000052</v>
      </c>
      <c r="J2745" s="351">
        <f t="shared" si="341"/>
        <v>89.701035428000324</v>
      </c>
      <c r="K2745" s="635">
        <f>SUM('Employee Salary Payroll Tax '!I2747:K2747)</f>
        <v>29494.14</v>
      </c>
      <c r="L2745" s="635">
        <f>'Employee Salary Payroll Tax '!H2747</f>
        <v>0</v>
      </c>
      <c r="M2745" s="293">
        <f t="shared" si="344"/>
        <v>19055.89</v>
      </c>
      <c r="N2745" s="359">
        <f t="shared" si="342"/>
        <v>54.493373062877779</v>
      </c>
      <c r="O2745" s="331"/>
      <c r="P2745" s="61"/>
      <c r="Q2745" s="294"/>
      <c r="R2745" s="292"/>
      <c r="S2745" s="291"/>
    </row>
    <row r="2746" spans="1:19" ht="14.4">
      <c r="A2746" s="36">
        <f t="shared" si="345"/>
        <v>1423</v>
      </c>
      <c r="B2746" s="526"/>
      <c r="C2746" s="36" t="str">
        <f>VLOOKUP('Employee Salary Payroll Tax '!B2748,'Employee Salary Payroll Tax '!$D$1:$E$7,2,FALSE)</f>
        <v>IBEW</v>
      </c>
      <c r="D2746" s="61">
        <f t="shared" si="338"/>
        <v>6.875E-3</v>
      </c>
      <c r="E2746" s="351">
        <f>'Employee Salary Payroll Tax '!N2748</f>
        <v>13496.62</v>
      </c>
      <c r="F2746" s="351">
        <f t="shared" si="339"/>
        <v>13589.409262500001</v>
      </c>
      <c r="G2746" s="352"/>
      <c r="H2746" s="351">
        <f t="shared" si="343"/>
        <v>113703.38</v>
      </c>
      <c r="I2746" s="351">
        <f t="shared" si="340"/>
        <v>92.789262500000405</v>
      </c>
      <c r="J2746" s="351">
        <f t="shared" si="341"/>
        <v>5.7529342750000252</v>
      </c>
      <c r="K2746" s="635">
        <f>SUM('Employee Salary Payroll Tax '!I2748:K2748)</f>
        <v>13498.18</v>
      </c>
      <c r="L2746" s="635">
        <f>'Employee Salary Payroll Tax '!H2748</f>
        <v>0</v>
      </c>
      <c r="M2746" s="293">
        <f t="shared" si="344"/>
        <v>-1.5599999999994907</v>
      </c>
      <c r="N2746" s="359">
        <f t="shared" si="342"/>
        <v>5.7535992245737253</v>
      </c>
      <c r="O2746" s="331"/>
      <c r="P2746" s="61"/>
      <c r="Q2746" s="294"/>
      <c r="R2746" s="292"/>
      <c r="S2746" s="291"/>
    </row>
    <row r="2747" spans="1:19" ht="14.4">
      <c r="A2747" s="36">
        <f t="shared" si="345"/>
        <v>1424</v>
      </c>
      <c r="B2747" s="526"/>
      <c r="C2747" s="36" t="str">
        <f>VLOOKUP('Employee Salary Payroll Tax '!B2749,'Employee Salary Payroll Tax '!$D$1:$E$7,2,FALSE)</f>
        <v>NonUnion</v>
      </c>
      <c r="D2747" s="61">
        <f t="shared" si="338"/>
        <v>2.98E-2</v>
      </c>
      <c r="E2747" s="351">
        <f>'Employee Salary Payroll Tax '!N2749</f>
        <v>180191.73</v>
      </c>
      <c r="F2747" s="351">
        <f t="shared" si="339"/>
        <v>185561.44355400003</v>
      </c>
      <c r="G2747" s="352"/>
      <c r="H2747" s="351">
        <f t="shared" si="343"/>
        <v>0</v>
      </c>
      <c r="I2747" s="351">
        <f t="shared" si="340"/>
        <v>5369.7135540000163</v>
      </c>
      <c r="J2747" s="351">
        <f t="shared" si="341"/>
        <v>0</v>
      </c>
      <c r="K2747" s="635">
        <f>SUM('Employee Salary Payroll Tax '!I2749:K2749)</f>
        <v>180191.73</v>
      </c>
      <c r="L2747" s="635">
        <f>'Employee Salary Payroll Tax '!H2749</f>
        <v>0</v>
      </c>
      <c r="M2747" s="293">
        <f t="shared" si="344"/>
        <v>0</v>
      </c>
      <c r="N2747" s="359">
        <f t="shared" si="342"/>
        <v>0</v>
      </c>
      <c r="O2747" s="331"/>
      <c r="P2747" s="61"/>
      <c r="Q2747" s="294"/>
      <c r="R2747" s="292"/>
      <c r="S2747" s="291"/>
    </row>
    <row r="2748" spans="1:19" ht="14.4">
      <c r="A2748" s="36">
        <f t="shared" si="345"/>
        <v>1425</v>
      </c>
      <c r="B2748" s="526"/>
      <c r="C2748" s="36" t="str">
        <f>VLOOKUP('Employee Salary Payroll Tax '!B2750,'Employee Salary Payroll Tax '!$D$1:$E$7,2,FALSE)</f>
        <v>IBEW</v>
      </c>
      <c r="D2748" s="61">
        <f t="shared" si="338"/>
        <v>6.875E-3</v>
      </c>
      <c r="E2748" s="351">
        <f>'Employee Salary Payroll Tax '!N2750</f>
        <v>75852.649999999994</v>
      </c>
      <c r="F2748" s="351">
        <f t="shared" si="339"/>
        <v>76374.136968749997</v>
      </c>
      <c r="G2748" s="352"/>
      <c r="H2748" s="351">
        <f t="shared" si="343"/>
        <v>51347.350000000006</v>
      </c>
      <c r="I2748" s="351">
        <f t="shared" si="340"/>
        <v>521.48696875000314</v>
      </c>
      <c r="J2748" s="351">
        <f t="shared" si="341"/>
        <v>32.332192062500198</v>
      </c>
      <c r="K2748" s="635">
        <f>SUM('Employee Salary Payroll Tax '!I2750:K2750)</f>
        <v>35058.730000000003</v>
      </c>
      <c r="L2748" s="635">
        <f>'Employee Salary Payroll Tax '!H2750</f>
        <v>0</v>
      </c>
      <c r="M2748" s="293">
        <f t="shared" si="344"/>
        <v>40793.919999999991</v>
      </c>
      <c r="N2748" s="359">
        <f t="shared" si="342"/>
        <v>14.943783662303083</v>
      </c>
      <c r="O2748" s="331"/>
      <c r="P2748" s="61"/>
      <c r="Q2748" s="294"/>
      <c r="R2748" s="292"/>
      <c r="S2748" s="291"/>
    </row>
    <row r="2749" spans="1:19" ht="14.4">
      <c r="A2749" s="36">
        <f t="shared" si="345"/>
        <v>1426</v>
      </c>
      <c r="B2749" s="526"/>
      <c r="C2749" s="36" t="str">
        <f>VLOOKUP('Employee Salary Payroll Tax '!B2751,'Employee Salary Payroll Tax '!$D$1:$E$7,2,FALSE)</f>
        <v>IBEW</v>
      </c>
      <c r="D2749" s="61">
        <f t="shared" si="338"/>
        <v>6.875E-3</v>
      </c>
      <c r="E2749" s="351">
        <f>'Employee Salary Payroll Tax '!N2751</f>
        <v>55316.62</v>
      </c>
      <c r="F2749" s="351">
        <f t="shared" si="339"/>
        <v>55696.921762500002</v>
      </c>
      <c r="G2749" s="352"/>
      <c r="H2749" s="351">
        <f t="shared" si="343"/>
        <v>71883.38</v>
      </c>
      <c r="I2749" s="351">
        <f t="shared" si="340"/>
        <v>380.30176249999931</v>
      </c>
      <c r="J2749" s="351">
        <f t="shared" si="341"/>
        <v>23.578709274999959</v>
      </c>
      <c r="K2749" s="635">
        <f>SUM('Employee Salary Payroll Tax '!I2751:K2751)</f>
        <v>55028.5</v>
      </c>
      <c r="L2749" s="635">
        <f>'Employee Salary Payroll Tax '!H2751</f>
        <v>0</v>
      </c>
      <c r="M2749" s="293">
        <f t="shared" si="344"/>
        <v>288.12000000000262</v>
      </c>
      <c r="N2749" s="359">
        <f t="shared" si="342"/>
        <v>23.455898124575931</v>
      </c>
      <c r="O2749" s="331"/>
      <c r="P2749" s="61"/>
      <c r="Q2749" s="294"/>
      <c r="R2749" s="292"/>
      <c r="S2749" s="291"/>
    </row>
    <row r="2750" spans="1:19" ht="14.4">
      <c r="A2750" s="36">
        <f t="shared" si="345"/>
        <v>1427</v>
      </c>
      <c r="B2750" s="526"/>
      <c r="C2750" s="36" t="str">
        <f>VLOOKUP('Employee Salary Payroll Tax '!B2752,'Employee Salary Payroll Tax '!$D$1:$E$7,2,FALSE)</f>
        <v>UA</v>
      </c>
      <c r="D2750" s="61">
        <f t="shared" si="338"/>
        <v>0.03</v>
      </c>
      <c r="E2750" s="351">
        <f>'Employee Salary Payroll Tax '!N2752</f>
        <v>80603.86</v>
      </c>
      <c r="F2750" s="351">
        <f t="shared" si="339"/>
        <v>83021.9758</v>
      </c>
      <c r="G2750" s="352"/>
      <c r="H2750" s="351">
        <f t="shared" si="343"/>
        <v>46596.14</v>
      </c>
      <c r="I2750" s="351">
        <f t="shared" si="340"/>
        <v>2418.1157999999996</v>
      </c>
      <c r="J2750" s="351">
        <f t="shared" si="341"/>
        <v>149.92317959999997</v>
      </c>
      <c r="K2750" s="635">
        <f>SUM('Employee Salary Payroll Tax '!I2752:K2752)</f>
        <v>71151.38</v>
      </c>
      <c r="L2750" s="635">
        <f>'Employee Salary Payroll Tax '!H2752</f>
        <v>1612.08</v>
      </c>
      <c r="M2750" s="293">
        <f t="shared" si="344"/>
        <v>7840.399999999996</v>
      </c>
      <c r="N2750" s="359">
        <f t="shared" si="342"/>
        <v>132.34156679835812</v>
      </c>
      <c r="O2750" s="331"/>
      <c r="P2750" s="61"/>
      <c r="Q2750" s="294"/>
      <c r="R2750" s="292"/>
      <c r="S2750" s="291"/>
    </row>
    <row r="2751" spans="1:19" ht="14.4">
      <c r="A2751" s="36">
        <f t="shared" si="345"/>
        <v>1428</v>
      </c>
      <c r="B2751" s="526"/>
      <c r="C2751" s="36" t="str">
        <f>VLOOKUP('Employee Salary Payroll Tax '!B2753,'Employee Salary Payroll Tax '!$D$1:$E$7,2,FALSE)</f>
        <v>IBEW</v>
      </c>
      <c r="D2751" s="61">
        <f t="shared" si="338"/>
        <v>6.875E-3</v>
      </c>
      <c r="E2751" s="351">
        <f>'Employee Salary Payroll Tax '!N2753</f>
        <v>125045.4</v>
      </c>
      <c r="F2751" s="351">
        <f t="shared" si="339"/>
        <v>125905.08712499999</v>
      </c>
      <c r="G2751" s="352"/>
      <c r="H2751" s="351">
        <f t="shared" si="343"/>
        <v>2154.6000000000058</v>
      </c>
      <c r="I2751" s="351">
        <f t="shared" si="340"/>
        <v>859.68712499999674</v>
      </c>
      <c r="J2751" s="351">
        <f t="shared" si="341"/>
        <v>53.300601749999799</v>
      </c>
      <c r="K2751" s="635">
        <f>SUM('Employee Salary Payroll Tax '!I2753:K2753)</f>
        <v>64827.02</v>
      </c>
      <c r="L2751" s="635">
        <f>'Employee Salary Payroll Tax '!H2753</f>
        <v>0</v>
      </c>
      <c r="M2751" s="293">
        <f t="shared" si="344"/>
        <v>60218.38</v>
      </c>
      <c r="N2751" s="359">
        <f t="shared" si="342"/>
        <v>27.63251727477892</v>
      </c>
      <c r="O2751" s="331"/>
      <c r="P2751" s="61"/>
      <c r="Q2751" s="294"/>
      <c r="R2751" s="292"/>
      <c r="S2751" s="291"/>
    </row>
    <row r="2752" spans="1:19" ht="14.4">
      <c r="A2752" s="36">
        <f t="shared" si="345"/>
        <v>1429</v>
      </c>
      <c r="B2752" s="526"/>
      <c r="C2752" s="36" t="str">
        <f>VLOOKUP('Employee Salary Payroll Tax '!B2754,'Employee Salary Payroll Tax '!$D$1:$E$7,2,FALSE)</f>
        <v>NonUnion</v>
      </c>
      <c r="D2752" s="61">
        <f t="shared" si="338"/>
        <v>2.98E-2</v>
      </c>
      <c r="E2752" s="351">
        <f>'Employee Salary Payroll Tax '!N2754</f>
        <v>70189.649999999994</v>
      </c>
      <c r="F2752" s="351">
        <f t="shared" si="339"/>
        <v>72281.301569999996</v>
      </c>
      <c r="G2752" s="352"/>
      <c r="H2752" s="351">
        <f t="shared" si="343"/>
        <v>57010.350000000006</v>
      </c>
      <c r="I2752" s="351">
        <f t="shared" si="340"/>
        <v>2091.6515700000018</v>
      </c>
      <c r="J2752" s="351">
        <f t="shared" si="341"/>
        <v>129.68239734000011</v>
      </c>
      <c r="K2752" s="635">
        <f>SUM('Employee Salary Payroll Tax '!I2754:K2754)</f>
        <v>70189.649999999994</v>
      </c>
      <c r="L2752" s="635">
        <f>'Employee Salary Payroll Tax '!H2754</f>
        <v>0</v>
      </c>
      <c r="M2752" s="293">
        <f t="shared" si="344"/>
        <v>0</v>
      </c>
      <c r="N2752" s="359">
        <f t="shared" si="342"/>
        <v>129.68239733815253</v>
      </c>
      <c r="O2752" s="331"/>
      <c r="P2752" s="61"/>
      <c r="Q2752" s="294"/>
      <c r="R2752" s="292"/>
      <c r="S2752" s="291"/>
    </row>
    <row r="2753" spans="1:19" ht="14.4">
      <c r="A2753" s="36">
        <f t="shared" si="345"/>
        <v>1430</v>
      </c>
      <c r="B2753" s="526"/>
      <c r="C2753" s="36" t="str">
        <f>VLOOKUP('Employee Salary Payroll Tax '!B2755,'Employee Salary Payroll Tax '!$D$1:$E$7,2,FALSE)</f>
        <v>NonUnion</v>
      </c>
      <c r="D2753" s="61">
        <f t="shared" si="338"/>
        <v>2.98E-2</v>
      </c>
      <c r="E2753" s="351">
        <f>'Employee Salary Payroll Tax '!N2755</f>
        <v>65445.9</v>
      </c>
      <c r="F2753" s="351">
        <f t="shared" si="339"/>
        <v>67396.187820000006</v>
      </c>
      <c r="G2753" s="352"/>
      <c r="H2753" s="351">
        <f t="shared" si="343"/>
        <v>61754.1</v>
      </c>
      <c r="I2753" s="351">
        <f t="shared" si="340"/>
        <v>1950.287820000005</v>
      </c>
      <c r="J2753" s="351">
        <f t="shared" si="341"/>
        <v>120.91784484000031</v>
      </c>
      <c r="K2753" s="635">
        <f>SUM('Employee Salary Payroll Tax '!I2755:K2755)</f>
        <v>2498.54</v>
      </c>
      <c r="L2753" s="635">
        <f>'Employee Salary Payroll Tax '!H2755</f>
        <v>0</v>
      </c>
      <c r="M2753" s="293">
        <f t="shared" si="344"/>
        <v>62947.360000000001</v>
      </c>
      <c r="N2753" s="359">
        <f t="shared" si="342"/>
        <v>4.6163025039294761</v>
      </c>
      <c r="O2753" s="331"/>
      <c r="P2753" s="61"/>
      <c r="Q2753" s="294"/>
      <c r="R2753" s="292"/>
      <c r="S2753" s="291"/>
    </row>
    <row r="2754" spans="1:19" ht="14.4">
      <c r="A2754" s="36">
        <f t="shared" si="345"/>
        <v>1431</v>
      </c>
      <c r="B2754" s="526"/>
      <c r="C2754" s="36" t="str">
        <f>VLOOKUP('Employee Salary Payroll Tax '!B2756,'Employee Salary Payroll Tax '!$D$1:$E$7,2,FALSE)</f>
        <v>NonUnion</v>
      </c>
      <c r="D2754" s="61">
        <f t="shared" si="338"/>
        <v>2.98E-2</v>
      </c>
      <c r="E2754" s="351">
        <f>'Employee Salary Payroll Tax '!N2756</f>
        <v>61969.51</v>
      </c>
      <c r="F2754" s="351">
        <f t="shared" si="339"/>
        <v>63816.201398000005</v>
      </c>
      <c r="G2754" s="352"/>
      <c r="H2754" s="351">
        <f t="shared" si="343"/>
        <v>65230.49</v>
      </c>
      <c r="I2754" s="351">
        <f t="shared" si="340"/>
        <v>1846.6913980000027</v>
      </c>
      <c r="J2754" s="351">
        <f t="shared" si="341"/>
        <v>114.49486667600017</v>
      </c>
      <c r="K2754" s="635">
        <f>SUM('Employee Salary Payroll Tax '!I2756:K2756)</f>
        <v>11799.33</v>
      </c>
      <c r="L2754" s="635">
        <f>'Employee Salary Payroll Tax '!H2756</f>
        <v>0</v>
      </c>
      <c r="M2754" s="293">
        <f t="shared" si="344"/>
        <v>50170.18</v>
      </c>
      <c r="N2754" s="359">
        <f t="shared" si="342"/>
        <v>21.800442107648237</v>
      </c>
      <c r="O2754" s="331"/>
      <c r="P2754" s="61"/>
      <c r="Q2754" s="294"/>
      <c r="R2754" s="292"/>
      <c r="S2754" s="291"/>
    </row>
    <row r="2755" spans="1:19" ht="14.4">
      <c r="A2755" s="36">
        <f t="shared" si="345"/>
        <v>1432</v>
      </c>
      <c r="B2755" s="526"/>
      <c r="C2755" s="36" t="str">
        <f>VLOOKUP('Employee Salary Payroll Tax '!B2757,'Employee Salary Payroll Tax '!$D$1:$E$7,2,FALSE)</f>
        <v>NonUnion</v>
      </c>
      <c r="D2755" s="61">
        <f t="shared" si="338"/>
        <v>2.98E-2</v>
      </c>
      <c r="E2755" s="351">
        <f>'Employee Salary Payroll Tax '!N2757</f>
        <v>112406.51</v>
      </c>
      <c r="F2755" s="351">
        <f t="shared" si="339"/>
        <v>115756.223998</v>
      </c>
      <c r="G2755" s="352"/>
      <c r="H2755" s="351">
        <f t="shared" si="343"/>
        <v>14793.490000000005</v>
      </c>
      <c r="I2755" s="351">
        <f t="shared" si="340"/>
        <v>3349.7139980000065</v>
      </c>
      <c r="J2755" s="351">
        <f t="shared" si="341"/>
        <v>207.6822678760004</v>
      </c>
      <c r="K2755" s="635">
        <f>SUM('Employee Salary Payroll Tax '!I2757:K2757)</f>
        <v>112415.34</v>
      </c>
      <c r="L2755" s="635">
        <f>'Employee Salary Payroll Tax '!H2757</f>
        <v>0</v>
      </c>
      <c r="M2755" s="293">
        <f t="shared" si="344"/>
        <v>-8.8300000000017462</v>
      </c>
      <c r="N2755" s="359">
        <f t="shared" si="342"/>
        <v>207.69858218215265</v>
      </c>
      <c r="O2755" s="331"/>
      <c r="P2755" s="61"/>
      <c r="Q2755" s="294"/>
      <c r="R2755" s="292"/>
      <c r="S2755" s="291"/>
    </row>
    <row r="2756" spans="1:19" ht="14.4">
      <c r="A2756" s="36">
        <f t="shared" si="345"/>
        <v>1433</v>
      </c>
      <c r="B2756" s="526"/>
      <c r="C2756" s="36" t="str">
        <f>VLOOKUP('Employee Salary Payroll Tax '!B2758,'Employee Salary Payroll Tax '!$D$1:$E$7,2,FALSE)</f>
        <v>NonUnion</v>
      </c>
      <c r="D2756" s="61">
        <f t="shared" si="338"/>
        <v>2.98E-2</v>
      </c>
      <c r="E2756" s="351">
        <f>'Employee Salary Payroll Tax '!N2758</f>
        <v>113030.28</v>
      </c>
      <c r="F2756" s="351">
        <f t="shared" si="339"/>
        <v>116398.58234400001</v>
      </c>
      <c r="G2756" s="352"/>
      <c r="H2756" s="351">
        <f t="shared" si="343"/>
        <v>14169.720000000001</v>
      </c>
      <c r="I2756" s="351">
        <f t="shared" si="340"/>
        <v>3368.3023440000106</v>
      </c>
      <c r="J2756" s="351">
        <f t="shared" si="341"/>
        <v>208.83474532800065</v>
      </c>
      <c r="K2756" s="635">
        <f>SUM('Employee Salary Payroll Tax '!I2758:K2758)</f>
        <v>113030.28</v>
      </c>
      <c r="L2756" s="635">
        <f>'Employee Salary Payroll Tax '!H2758</f>
        <v>0</v>
      </c>
      <c r="M2756" s="293">
        <f t="shared" si="344"/>
        <v>0</v>
      </c>
      <c r="N2756" s="359">
        <f t="shared" si="342"/>
        <v>208.83474532615307</v>
      </c>
      <c r="O2756" s="331"/>
      <c r="P2756" s="61"/>
      <c r="Q2756" s="294"/>
      <c r="R2756" s="292"/>
      <c r="S2756" s="291"/>
    </row>
    <row r="2757" spans="1:19" ht="14.4">
      <c r="A2757" s="36">
        <f t="shared" si="345"/>
        <v>1434</v>
      </c>
      <c r="B2757" s="526"/>
      <c r="C2757" s="36" t="str">
        <f>VLOOKUP('Employee Salary Payroll Tax '!B2759,'Employee Salary Payroll Tax '!$D$1:$E$7,2,FALSE)</f>
        <v>NonUnion</v>
      </c>
      <c r="D2757" s="61">
        <f t="shared" si="338"/>
        <v>2.98E-2</v>
      </c>
      <c r="E2757" s="351">
        <f>'Employee Salary Payroll Tax '!N2759</f>
        <v>66701.8</v>
      </c>
      <c r="F2757" s="351">
        <f t="shared" si="339"/>
        <v>68689.513640000005</v>
      </c>
      <c r="G2757" s="352"/>
      <c r="H2757" s="351">
        <f t="shared" si="343"/>
        <v>60498.2</v>
      </c>
      <c r="I2757" s="351">
        <f t="shared" si="340"/>
        <v>1987.7136400000018</v>
      </c>
      <c r="J2757" s="351">
        <f t="shared" si="341"/>
        <v>123.23824568000011</v>
      </c>
      <c r="K2757" s="635">
        <f>SUM('Employee Salary Payroll Tax '!I2759:K2759)</f>
        <v>17748.669999999998</v>
      </c>
      <c r="L2757" s="635">
        <f>'Employee Salary Payroll Tax '!H2759</f>
        <v>0</v>
      </c>
      <c r="M2757" s="293">
        <f t="shared" si="344"/>
        <v>48953.130000000005</v>
      </c>
      <c r="N2757" s="359">
        <f t="shared" si="342"/>
        <v>32.792442691508398</v>
      </c>
      <c r="O2757" s="331"/>
      <c r="P2757" s="61"/>
      <c r="Q2757" s="294"/>
      <c r="R2757" s="292"/>
      <c r="S2757" s="291"/>
    </row>
    <row r="2758" spans="1:19" ht="14.4">
      <c r="A2758" s="36">
        <f t="shared" si="345"/>
        <v>1435</v>
      </c>
      <c r="B2758" s="526"/>
      <c r="C2758" s="36" t="str">
        <f>VLOOKUP('Employee Salary Payroll Tax '!B2760,'Employee Salary Payroll Tax '!$D$1:$E$7,2,FALSE)</f>
        <v>IBEW</v>
      </c>
      <c r="D2758" s="61">
        <f t="shared" si="338"/>
        <v>6.875E-3</v>
      </c>
      <c r="E2758" s="351">
        <f>'Employee Salary Payroll Tax '!N2760</f>
        <v>213084.79999999999</v>
      </c>
      <c r="F2758" s="351">
        <f t="shared" si="339"/>
        <v>214549.75799999997</v>
      </c>
      <c r="G2758" s="352"/>
      <c r="H2758" s="351">
        <f t="shared" si="343"/>
        <v>0</v>
      </c>
      <c r="I2758" s="351">
        <f t="shared" si="340"/>
        <v>1464.9579999999842</v>
      </c>
      <c r="J2758" s="351">
        <f t="shared" si="341"/>
        <v>0</v>
      </c>
      <c r="K2758" s="635">
        <f>SUM('Employee Salary Payroll Tax '!I2760:K2760)</f>
        <v>181930.92</v>
      </c>
      <c r="L2758" s="635">
        <f>'Employee Salary Payroll Tax '!H2760</f>
        <v>0</v>
      </c>
      <c r="M2758" s="293">
        <f t="shared" si="344"/>
        <v>31153.879999999976</v>
      </c>
      <c r="N2758" s="359">
        <f t="shared" si="342"/>
        <v>0</v>
      </c>
      <c r="O2758" s="331"/>
      <c r="P2758" s="61"/>
      <c r="Q2758" s="294"/>
      <c r="R2758" s="292"/>
      <c r="S2758" s="291"/>
    </row>
    <row r="2759" spans="1:19" ht="14.4">
      <c r="A2759" s="36">
        <f t="shared" si="345"/>
        <v>1436</v>
      </c>
      <c r="B2759" s="526"/>
      <c r="C2759" s="36" t="str">
        <f>VLOOKUP('Employee Salary Payroll Tax '!B2761,'Employee Salary Payroll Tax '!$D$1:$E$7,2,FALSE)</f>
        <v>NonUnion</v>
      </c>
      <c r="D2759" s="61">
        <f t="shared" si="338"/>
        <v>2.98E-2</v>
      </c>
      <c r="E2759" s="351">
        <f>'Employee Salary Payroll Tax '!N2761</f>
        <v>70734.210000000006</v>
      </c>
      <c r="F2759" s="351">
        <f t="shared" si="339"/>
        <v>72842.089458000017</v>
      </c>
      <c r="G2759" s="352"/>
      <c r="H2759" s="351">
        <f t="shared" si="343"/>
        <v>56465.789999999994</v>
      </c>
      <c r="I2759" s="351">
        <f t="shared" si="340"/>
        <v>2107.8794580000103</v>
      </c>
      <c r="J2759" s="351">
        <f t="shared" si="341"/>
        <v>130.68852639600064</v>
      </c>
      <c r="K2759" s="635">
        <f>SUM('Employee Salary Payroll Tax '!I2761:K2761)</f>
        <v>75.97</v>
      </c>
      <c r="L2759" s="635">
        <f>'Employee Salary Payroll Tax '!H2761</f>
        <v>0</v>
      </c>
      <c r="M2759" s="293">
        <f t="shared" si="344"/>
        <v>70658.240000000005</v>
      </c>
      <c r="N2759" s="359">
        <f t="shared" si="342"/>
        <v>0.14036217199801634</v>
      </c>
      <c r="O2759" s="331"/>
      <c r="P2759" s="61"/>
      <c r="Q2759" s="294"/>
      <c r="R2759" s="292"/>
      <c r="S2759" s="291"/>
    </row>
    <row r="2760" spans="1:19" ht="14.4">
      <c r="A2760" s="36">
        <f t="shared" si="345"/>
        <v>1437</v>
      </c>
      <c r="B2760" s="526"/>
      <c r="C2760" s="36" t="str">
        <f>VLOOKUP('Employee Salary Payroll Tax '!B2762,'Employee Salary Payroll Tax '!$D$1:$E$7,2,FALSE)</f>
        <v>IBEW</v>
      </c>
      <c r="D2760" s="61">
        <f t="shared" si="338"/>
        <v>6.875E-3</v>
      </c>
      <c r="E2760" s="351">
        <f>'Employee Salary Payroll Tax '!N2762</f>
        <v>28268.48</v>
      </c>
      <c r="F2760" s="351">
        <f t="shared" si="339"/>
        <v>28462.825799999999</v>
      </c>
      <c r="G2760" s="352"/>
      <c r="H2760" s="351">
        <f t="shared" si="343"/>
        <v>98931.520000000004</v>
      </c>
      <c r="I2760" s="351">
        <f t="shared" si="340"/>
        <v>194.34579999999914</v>
      </c>
      <c r="J2760" s="351">
        <f t="shared" si="341"/>
        <v>12.049439599999946</v>
      </c>
      <c r="K2760" s="635">
        <f>SUM('Employee Salary Payroll Tax '!I2762:K2762)</f>
        <v>28268.48</v>
      </c>
      <c r="L2760" s="635">
        <f>'Employee Salary Payroll Tax '!H2762</f>
        <v>0</v>
      </c>
      <c r="M2760" s="293">
        <f t="shared" si="344"/>
        <v>0</v>
      </c>
      <c r="N2760" s="359">
        <f t="shared" si="342"/>
        <v>12.049439599573695</v>
      </c>
      <c r="O2760" s="331"/>
      <c r="P2760" s="61"/>
      <c r="Q2760" s="294"/>
      <c r="R2760" s="292"/>
      <c r="S2760" s="291"/>
    </row>
    <row r="2761" spans="1:19" ht="14.4">
      <c r="A2761" s="36">
        <f t="shared" si="345"/>
        <v>1438</v>
      </c>
      <c r="B2761" s="526"/>
      <c r="C2761" s="36" t="str">
        <f>VLOOKUP('Employee Salary Payroll Tax '!B2763,'Employee Salary Payroll Tax '!$D$1:$E$7,2,FALSE)</f>
        <v>NonUnion</v>
      </c>
      <c r="D2761" s="61">
        <f t="shared" si="338"/>
        <v>2.98E-2</v>
      </c>
      <c r="E2761" s="351">
        <f>'Employee Salary Payroll Tax '!N2763</f>
        <v>14440.75</v>
      </c>
      <c r="F2761" s="351">
        <f t="shared" si="339"/>
        <v>14871.084350000001</v>
      </c>
      <c r="G2761" s="352"/>
      <c r="H2761" s="351">
        <f t="shared" si="343"/>
        <v>112759.25</v>
      </c>
      <c r="I2761" s="351">
        <f t="shared" si="340"/>
        <v>430.334350000001</v>
      </c>
      <c r="J2761" s="351">
        <f t="shared" si="341"/>
        <v>26.680729700000061</v>
      </c>
      <c r="K2761" s="635">
        <f>SUM('Employee Salary Payroll Tax '!I2763:K2763)</f>
        <v>821.4</v>
      </c>
      <c r="L2761" s="635">
        <f>'Employee Salary Payroll Tax '!H2763</f>
        <v>0</v>
      </c>
      <c r="M2761" s="293">
        <f t="shared" si="344"/>
        <v>13619.35</v>
      </c>
      <c r="N2761" s="359">
        <f t="shared" si="342"/>
        <v>1.5176186398949105</v>
      </c>
      <c r="O2761" s="331"/>
      <c r="P2761" s="61"/>
      <c r="Q2761" s="294"/>
      <c r="R2761" s="292"/>
      <c r="S2761" s="291"/>
    </row>
    <row r="2762" spans="1:19" ht="14.4">
      <c r="A2762" s="36">
        <f t="shared" si="345"/>
        <v>1439</v>
      </c>
      <c r="B2762" s="526"/>
      <c r="C2762" s="36" t="str">
        <f>VLOOKUP('Employee Salary Payroll Tax '!B2764,'Employee Salary Payroll Tax '!$D$1:$E$7,2,FALSE)</f>
        <v>IBEW</v>
      </c>
      <c r="D2762" s="61">
        <f t="shared" si="338"/>
        <v>6.875E-3</v>
      </c>
      <c r="E2762" s="351">
        <f>'Employee Salary Payroll Tax '!N2764</f>
        <v>40691.910000000003</v>
      </c>
      <c r="F2762" s="351">
        <f t="shared" si="339"/>
        <v>40971.666881249999</v>
      </c>
      <c r="G2762" s="352"/>
      <c r="H2762" s="351">
        <f t="shared" si="343"/>
        <v>86508.09</v>
      </c>
      <c r="I2762" s="351">
        <f t="shared" si="340"/>
        <v>279.75688124999579</v>
      </c>
      <c r="J2762" s="351">
        <f t="shared" si="341"/>
        <v>17.344926637499739</v>
      </c>
      <c r="K2762" s="635">
        <f>SUM('Employee Salary Payroll Tax '!I2764:K2764)</f>
        <v>40691.909999999996</v>
      </c>
      <c r="L2762" s="635">
        <f>'Employee Salary Payroll Tax '!H2764</f>
        <v>0</v>
      </c>
      <c r="M2762" s="293">
        <f t="shared" si="344"/>
        <v>7.2759576141834259E-12</v>
      </c>
      <c r="N2762" s="359">
        <f t="shared" si="342"/>
        <v>17.344926637073485</v>
      </c>
      <c r="O2762" s="331"/>
      <c r="P2762" s="61"/>
      <c r="Q2762" s="294"/>
      <c r="R2762" s="292"/>
      <c r="S2762" s="291"/>
    </row>
    <row r="2763" spans="1:19" ht="14.4">
      <c r="A2763" s="36">
        <f t="shared" si="345"/>
        <v>1440</v>
      </c>
      <c r="B2763" s="526"/>
      <c r="C2763" s="36" t="str">
        <f>VLOOKUP('Employee Salary Payroll Tax '!B2765,'Employee Salary Payroll Tax '!$D$1:$E$7,2,FALSE)</f>
        <v>IBEW</v>
      </c>
      <c r="D2763" s="61">
        <f t="shared" si="338"/>
        <v>6.875E-3</v>
      </c>
      <c r="E2763" s="351">
        <f>'Employee Salary Payroll Tax '!N2765</f>
        <v>26976.78</v>
      </c>
      <c r="F2763" s="351">
        <f t="shared" si="339"/>
        <v>27162.245362499998</v>
      </c>
      <c r="G2763" s="352"/>
      <c r="H2763" s="351">
        <f t="shared" si="343"/>
        <v>100223.22</v>
      </c>
      <c r="I2763" s="351">
        <f t="shared" si="340"/>
        <v>185.46536249999917</v>
      </c>
      <c r="J2763" s="351">
        <f t="shared" si="341"/>
        <v>11.498852474999948</v>
      </c>
      <c r="K2763" s="635">
        <f>SUM('Employee Salary Payroll Tax '!I2765:K2765)</f>
        <v>26976.78</v>
      </c>
      <c r="L2763" s="635">
        <f>'Employee Salary Payroll Tax '!H2765</f>
        <v>0</v>
      </c>
      <c r="M2763" s="293">
        <f t="shared" si="344"/>
        <v>0</v>
      </c>
      <c r="N2763" s="359">
        <f t="shared" si="342"/>
        <v>11.498852474573699</v>
      </c>
      <c r="O2763" s="331"/>
      <c r="P2763" s="61"/>
      <c r="Q2763" s="294"/>
      <c r="R2763" s="292"/>
      <c r="S2763" s="291"/>
    </row>
    <row r="2764" spans="1:19" ht="14.4">
      <c r="A2764" s="36">
        <f t="shared" si="345"/>
        <v>1441</v>
      </c>
      <c r="B2764" s="526"/>
      <c r="C2764" s="36" t="str">
        <f>VLOOKUP('Employee Salary Payroll Tax '!B2766,'Employee Salary Payroll Tax '!$D$1:$E$7,2,FALSE)</f>
        <v>NonUnion</v>
      </c>
      <c r="D2764" s="61">
        <f t="shared" si="338"/>
        <v>2.98E-2</v>
      </c>
      <c r="E2764" s="351">
        <f>'Employee Salary Payroll Tax '!N2766</f>
        <v>64041.56</v>
      </c>
      <c r="F2764" s="351">
        <f t="shared" si="339"/>
        <v>65949.998487999997</v>
      </c>
      <c r="G2764" s="352"/>
      <c r="H2764" s="351">
        <f t="shared" si="343"/>
        <v>63158.44</v>
      </c>
      <c r="I2764" s="351">
        <f t="shared" si="340"/>
        <v>1908.4384879999998</v>
      </c>
      <c r="J2764" s="351">
        <f t="shared" si="341"/>
        <v>118.32318625599999</v>
      </c>
      <c r="K2764" s="635">
        <f>SUM('Employee Salary Payroll Tax '!I2766:K2766)</f>
        <v>38905.24</v>
      </c>
      <c r="L2764" s="635">
        <f>'Employee Salary Payroll Tax '!H2766</f>
        <v>0</v>
      </c>
      <c r="M2764" s="293">
        <f t="shared" si="344"/>
        <v>25136.32</v>
      </c>
      <c r="N2764" s="359">
        <f t="shared" si="342"/>
        <v>71.881321422877576</v>
      </c>
      <c r="O2764" s="331"/>
      <c r="P2764" s="61"/>
      <c r="Q2764" s="294"/>
      <c r="R2764" s="292"/>
      <c r="S2764" s="291"/>
    </row>
    <row r="2765" spans="1:19" ht="14.4">
      <c r="A2765" s="36">
        <f t="shared" si="345"/>
        <v>1442</v>
      </c>
      <c r="B2765" s="526"/>
      <c r="C2765" s="36" t="str">
        <f>VLOOKUP('Employee Salary Payroll Tax '!B2767,'Employee Salary Payroll Tax '!$D$1:$E$7,2,FALSE)</f>
        <v>NonUnion</v>
      </c>
      <c r="D2765" s="61">
        <f t="shared" si="338"/>
        <v>2.98E-2</v>
      </c>
      <c r="E2765" s="351">
        <f>'Employee Salary Payroll Tax '!N2767</f>
        <v>112197.5</v>
      </c>
      <c r="F2765" s="351">
        <f t="shared" si="339"/>
        <v>115540.98550000001</v>
      </c>
      <c r="G2765" s="352"/>
      <c r="H2765" s="351">
        <f t="shared" si="343"/>
        <v>15002.5</v>
      </c>
      <c r="I2765" s="351">
        <f t="shared" si="340"/>
        <v>3343.4855000000098</v>
      </c>
      <c r="J2765" s="351">
        <f t="shared" si="341"/>
        <v>207.29610100000062</v>
      </c>
      <c r="K2765" s="635">
        <f>SUM('Employee Salary Payroll Tax '!I2767:K2767)</f>
        <v>89686.86</v>
      </c>
      <c r="L2765" s="635">
        <f>'Employee Salary Payroll Tax '!H2767</f>
        <v>0</v>
      </c>
      <c r="M2765" s="293">
        <f t="shared" si="344"/>
        <v>22510.639999999999</v>
      </c>
      <c r="N2765" s="359">
        <f t="shared" si="342"/>
        <v>165.7054425345236</v>
      </c>
      <c r="O2765" s="331"/>
      <c r="P2765" s="61"/>
      <c r="Q2765" s="294"/>
      <c r="R2765" s="292"/>
      <c r="S2765" s="291"/>
    </row>
    <row r="2766" spans="1:19" ht="14.4">
      <c r="A2766" s="36">
        <f t="shared" si="345"/>
        <v>1443</v>
      </c>
      <c r="B2766" s="526"/>
      <c r="C2766" s="36" t="str">
        <f>VLOOKUP('Employee Salary Payroll Tax '!B2768,'Employee Salary Payroll Tax '!$D$1:$E$7,2,FALSE)</f>
        <v>NonUnion</v>
      </c>
      <c r="D2766" s="61">
        <f t="shared" si="338"/>
        <v>2.98E-2</v>
      </c>
      <c r="E2766" s="351">
        <f>'Employee Salary Payroll Tax '!N2768</f>
        <v>75286.95</v>
      </c>
      <c r="F2766" s="351">
        <f t="shared" si="339"/>
        <v>77530.501109999997</v>
      </c>
      <c r="G2766" s="352"/>
      <c r="H2766" s="351">
        <f t="shared" si="343"/>
        <v>51913.05</v>
      </c>
      <c r="I2766" s="351">
        <f t="shared" si="340"/>
        <v>2243.5511100000003</v>
      </c>
      <c r="J2766" s="351">
        <f t="shared" si="341"/>
        <v>139.10016882000002</v>
      </c>
      <c r="K2766" s="635">
        <f>SUM('Employee Salary Payroll Tax '!I2768:K2768)</f>
        <v>70685.87000000001</v>
      </c>
      <c r="L2766" s="635">
        <f>'Employee Salary Payroll Tax '!H2768</f>
        <v>4534.74</v>
      </c>
      <c r="M2766" s="293">
        <f t="shared" si="344"/>
        <v>66.339999999987413</v>
      </c>
      <c r="N2766" s="359">
        <f t="shared" si="342"/>
        <v>130.59921341026538</v>
      </c>
      <c r="O2766" s="331"/>
      <c r="P2766" s="61"/>
      <c r="Q2766" s="294"/>
      <c r="R2766" s="292"/>
      <c r="S2766" s="291"/>
    </row>
    <row r="2767" spans="1:19" ht="14.4">
      <c r="A2767" s="36">
        <f t="shared" si="345"/>
        <v>1444</v>
      </c>
      <c r="B2767" s="526"/>
      <c r="C2767" s="36" t="str">
        <f>VLOOKUP('Employee Salary Payroll Tax '!B2769,'Employee Salary Payroll Tax '!$D$1:$E$7,2,FALSE)</f>
        <v>NonUnion</v>
      </c>
      <c r="D2767" s="61">
        <f t="shared" si="338"/>
        <v>2.98E-2</v>
      </c>
      <c r="E2767" s="351">
        <f>'Employee Salary Payroll Tax '!N2769</f>
        <v>92609.04</v>
      </c>
      <c r="F2767" s="351">
        <f t="shared" si="339"/>
        <v>95368.789391999991</v>
      </c>
      <c r="G2767" s="352"/>
      <c r="H2767" s="351">
        <f t="shared" si="343"/>
        <v>34590.960000000006</v>
      </c>
      <c r="I2767" s="351">
        <f t="shared" si="340"/>
        <v>2759.7493919999979</v>
      </c>
      <c r="J2767" s="351">
        <f t="shared" si="341"/>
        <v>171.10446230399987</v>
      </c>
      <c r="K2767" s="635">
        <f>SUM('Employee Salary Payroll Tax '!I2769:K2769)</f>
        <v>75611.42</v>
      </c>
      <c r="L2767" s="635">
        <f>'Employee Salary Payroll Tax '!H2769</f>
        <v>0</v>
      </c>
      <c r="M2767" s="293">
        <f t="shared" si="344"/>
        <v>16997.619999999995</v>
      </c>
      <c r="N2767" s="359">
        <f t="shared" si="342"/>
        <v>139.69965959049142</v>
      </c>
      <c r="O2767" s="331"/>
      <c r="P2767" s="61"/>
      <c r="Q2767" s="294"/>
      <c r="R2767" s="292"/>
      <c r="S2767" s="291"/>
    </row>
    <row r="2768" spans="1:19" ht="14.4">
      <c r="A2768" s="36">
        <f t="shared" si="345"/>
        <v>1445</v>
      </c>
      <c r="B2768" s="526"/>
      <c r="C2768" s="36" t="str">
        <f>VLOOKUP('Employee Salary Payroll Tax '!B2770,'Employee Salary Payroll Tax '!$D$1:$E$7,2,FALSE)</f>
        <v>IBEW</v>
      </c>
      <c r="D2768" s="61">
        <f t="shared" si="338"/>
        <v>6.875E-3</v>
      </c>
      <c r="E2768" s="351">
        <f>'Employee Salary Payroll Tax '!N2770</f>
        <v>172453.38</v>
      </c>
      <c r="F2768" s="351">
        <f t="shared" si="339"/>
        <v>173638.9969875</v>
      </c>
      <c r="G2768" s="352"/>
      <c r="H2768" s="351">
        <f t="shared" si="343"/>
        <v>0</v>
      </c>
      <c r="I2768" s="351">
        <f t="shared" si="340"/>
        <v>1185.6169874999905</v>
      </c>
      <c r="J2768" s="351">
        <f t="shared" si="341"/>
        <v>0</v>
      </c>
      <c r="K2768" s="635">
        <f>SUM('Employee Salary Payroll Tax '!I2770:K2770)</f>
        <v>147463.6</v>
      </c>
      <c r="L2768" s="635">
        <f>'Employee Salary Payroll Tax '!H2770</f>
        <v>0</v>
      </c>
      <c r="M2768" s="293">
        <f t="shared" si="344"/>
        <v>24989.78</v>
      </c>
      <c r="N2768" s="359">
        <f t="shared" si="342"/>
        <v>0</v>
      </c>
      <c r="O2768" s="331"/>
      <c r="P2768" s="61"/>
      <c r="Q2768" s="294"/>
      <c r="R2768" s="292"/>
      <c r="S2768" s="291"/>
    </row>
    <row r="2769" spans="1:19" ht="14.4">
      <c r="A2769" s="36">
        <f t="shared" si="345"/>
        <v>1446</v>
      </c>
      <c r="B2769" s="526"/>
      <c r="C2769" s="36" t="str">
        <f>VLOOKUP('Employee Salary Payroll Tax '!B2771,'Employee Salary Payroll Tax '!$D$1:$E$7,2,FALSE)</f>
        <v>NonUnion</v>
      </c>
      <c r="D2769" s="61">
        <f t="shared" ref="D2769:D2832" si="346">VLOOKUP(C2769,C$9:D$12,2)</f>
        <v>2.98E-2</v>
      </c>
      <c r="E2769" s="351">
        <f>'Employee Salary Payroll Tax '!N2771</f>
        <v>147761.07</v>
      </c>
      <c r="F2769" s="351">
        <f t="shared" ref="F2769:F2832" si="347">E2769*(1+D2769)</f>
        <v>152164.34988600001</v>
      </c>
      <c r="G2769" s="352"/>
      <c r="H2769" s="351">
        <f t="shared" si="343"/>
        <v>0</v>
      </c>
      <c r="I2769" s="351">
        <f t="shared" ref="I2769:I2832" si="348">F2769-E2769</f>
        <v>4403.2798860000039</v>
      </c>
      <c r="J2769" s="351">
        <f t="shared" ref="J2769:J2832" si="349">IF(H2769&gt;I2769,I2769*$J$12,H2769*$J$12)</f>
        <v>0</v>
      </c>
      <c r="K2769" s="635">
        <f>SUM('Employee Salary Payroll Tax '!I2771:K2771)</f>
        <v>92508.37</v>
      </c>
      <c r="L2769" s="635">
        <f>'Employee Salary Payroll Tax '!H2771</f>
        <v>0</v>
      </c>
      <c r="M2769" s="293">
        <f t="shared" si="344"/>
        <v>55252.700000000012</v>
      </c>
      <c r="N2769" s="359">
        <f t="shared" ref="N2769:N2832" si="350">J2769*K2769/(SUM(K2769:M2769)+0.000001)</f>
        <v>0</v>
      </c>
      <c r="O2769" s="331"/>
      <c r="P2769" s="61"/>
      <c r="Q2769" s="294"/>
      <c r="R2769" s="292"/>
      <c r="S2769" s="291"/>
    </row>
    <row r="2770" spans="1:19" ht="14.4">
      <c r="A2770" s="36">
        <f t="shared" si="345"/>
        <v>1447</v>
      </c>
      <c r="B2770" s="526"/>
      <c r="C2770" s="36" t="str">
        <f>VLOOKUP('Employee Salary Payroll Tax '!B2772,'Employee Salary Payroll Tax '!$D$1:$E$7,2,FALSE)</f>
        <v>IBEW</v>
      </c>
      <c r="D2770" s="61">
        <f t="shared" si="346"/>
        <v>6.875E-3</v>
      </c>
      <c r="E2770" s="351">
        <f>'Employee Salary Payroll Tax '!N2772</f>
        <v>133285.06</v>
      </c>
      <c r="F2770" s="351">
        <f t="shared" si="347"/>
        <v>134201.3947875</v>
      </c>
      <c r="G2770" s="352"/>
      <c r="H2770" s="351">
        <f t="shared" ref="H2770:H2833" si="351">IF(E2770&gt;$H$12,0,$H$12-E2770)</f>
        <v>0</v>
      </c>
      <c r="I2770" s="351">
        <f t="shared" si="348"/>
        <v>916.33478750000359</v>
      </c>
      <c r="J2770" s="351">
        <f t="shared" si="349"/>
        <v>0</v>
      </c>
      <c r="K2770" s="635">
        <f>SUM('Employee Salary Payroll Tax '!I2772:K2772)</f>
        <v>24372.06</v>
      </c>
      <c r="L2770" s="635">
        <f>'Employee Salary Payroll Tax '!H2772</f>
        <v>0</v>
      </c>
      <c r="M2770" s="293">
        <f t="shared" ref="M2770:M2833" si="352">E2770-K2770-L2770</f>
        <v>108913</v>
      </c>
      <c r="N2770" s="359">
        <f t="shared" si="350"/>
        <v>0</v>
      </c>
      <c r="O2770" s="331"/>
      <c r="P2770" s="61"/>
      <c r="Q2770" s="294"/>
      <c r="R2770" s="292"/>
      <c r="S2770" s="291"/>
    </row>
    <row r="2771" spans="1:19" ht="14.4">
      <c r="A2771" s="36">
        <f t="shared" si="345"/>
        <v>1448</v>
      </c>
      <c r="B2771" s="526"/>
      <c r="C2771" s="36" t="str">
        <f>VLOOKUP('Employee Salary Payroll Tax '!B2773,'Employee Salary Payroll Tax '!$D$1:$E$7,2,FALSE)</f>
        <v>NonUnion</v>
      </c>
      <c r="D2771" s="61">
        <f t="shared" si="346"/>
        <v>2.98E-2</v>
      </c>
      <c r="E2771" s="351">
        <f>'Employee Salary Payroll Tax '!N2773</f>
        <v>53306.02</v>
      </c>
      <c r="F2771" s="351">
        <f t="shared" si="347"/>
        <v>54894.539396</v>
      </c>
      <c r="G2771" s="352"/>
      <c r="H2771" s="351">
        <f t="shared" si="351"/>
        <v>73893.98000000001</v>
      </c>
      <c r="I2771" s="351">
        <f t="shared" si="348"/>
        <v>1588.5193960000033</v>
      </c>
      <c r="J2771" s="351">
        <f t="shared" si="349"/>
        <v>98.488202552000203</v>
      </c>
      <c r="K2771" s="635">
        <f>SUM('Employee Salary Payroll Tax '!I2773:K2773)</f>
        <v>53306.020000000004</v>
      </c>
      <c r="L2771" s="635">
        <f>'Employee Salary Payroll Tax '!H2773</f>
        <v>0</v>
      </c>
      <c r="M2771" s="293">
        <f t="shared" si="352"/>
        <v>-7.2759576141834259E-12</v>
      </c>
      <c r="N2771" s="359">
        <f t="shared" si="350"/>
        <v>98.488202550152607</v>
      </c>
      <c r="O2771" s="331"/>
      <c r="P2771" s="61"/>
      <c r="Q2771" s="294"/>
      <c r="R2771" s="292"/>
      <c r="S2771" s="291"/>
    </row>
    <row r="2772" spans="1:19" ht="14.4">
      <c r="A2772" s="36">
        <f t="shared" si="345"/>
        <v>1449</v>
      </c>
      <c r="B2772" s="526"/>
      <c r="C2772" s="36" t="str">
        <f>VLOOKUP('Employee Salary Payroll Tax '!B2774,'Employee Salary Payroll Tax '!$D$1:$E$7,2,FALSE)</f>
        <v>NonUnion</v>
      </c>
      <c r="D2772" s="61">
        <f t="shared" si="346"/>
        <v>2.98E-2</v>
      </c>
      <c r="E2772" s="351">
        <f>'Employee Salary Payroll Tax '!N2774</f>
        <v>106589.67</v>
      </c>
      <c r="F2772" s="351">
        <f t="shared" si="347"/>
        <v>109766.042166</v>
      </c>
      <c r="G2772" s="352"/>
      <c r="H2772" s="351">
        <f t="shared" si="351"/>
        <v>20610.330000000002</v>
      </c>
      <c r="I2772" s="351">
        <f t="shared" si="348"/>
        <v>3176.372166000001</v>
      </c>
      <c r="J2772" s="351">
        <f t="shared" si="349"/>
        <v>196.93507429200005</v>
      </c>
      <c r="K2772" s="635">
        <f>SUM('Employee Salary Payroll Tax '!I2774:K2774)</f>
        <v>57213.69</v>
      </c>
      <c r="L2772" s="635">
        <f>'Employee Salary Payroll Tax '!H2774</f>
        <v>0</v>
      </c>
      <c r="M2772" s="293">
        <f t="shared" si="352"/>
        <v>49375.979999999996</v>
      </c>
      <c r="N2772" s="359">
        <f t="shared" si="350"/>
        <v>105.70801364300831</v>
      </c>
      <c r="O2772" s="331"/>
      <c r="P2772" s="61"/>
      <c r="Q2772" s="294"/>
      <c r="R2772" s="292"/>
      <c r="S2772" s="291"/>
    </row>
    <row r="2773" spans="1:19" ht="14.4">
      <c r="A2773" s="36">
        <f t="shared" si="345"/>
        <v>1450</v>
      </c>
      <c r="B2773" s="526"/>
      <c r="C2773" s="36" t="str">
        <f>VLOOKUP('Employee Salary Payroll Tax '!B2775,'Employee Salary Payroll Tax '!$D$1:$E$7,2,FALSE)</f>
        <v>UA</v>
      </c>
      <c r="D2773" s="61">
        <f t="shared" si="346"/>
        <v>0.03</v>
      </c>
      <c r="E2773" s="351">
        <f>'Employee Salary Payroll Tax '!N2775</f>
        <v>70034.17</v>
      </c>
      <c r="F2773" s="351">
        <f t="shared" si="347"/>
        <v>72135.195099999997</v>
      </c>
      <c r="G2773" s="352"/>
      <c r="H2773" s="351">
        <f t="shared" si="351"/>
        <v>57165.83</v>
      </c>
      <c r="I2773" s="351">
        <f t="shared" si="348"/>
        <v>2101.0250999999989</v>
      </c>
      <c r="J2773" s="351">
        <f t="shared" si="349"/>
        <v>130.26355619999993</v>
      </c>
      <c r="K2773" s="635">
        <f>SUM('Employee Salary Payroll Tax '!I2775:K2775)</f>
        <v>65754.2</v>
      </c>
      <c r="L2773" s="635">
        <f>'Employee Salary Payroll Tax '!H2775</f>
        <v>0</v>
      </c>
      <c r="M2773" s="293">
        <f t="shared" si="352"/>
        <v>4279.9700000000012</v>
      </c>
      <c r="N2773" s="359">
        <f t="shared" si="350"/>
        <v>122.30281199825362</v>
      </c>
      <c r="O2773" s="331"/>
      <c r="P2773" s="61"/>
      <c r="Q2773" s="294"/>
      <c r="R2773" s="292"/>
      <c r="S2773" s="291"/>
    </row>
    <row r="2774" spans="1:19" ht="14.4">
      <c r="A2774" s="36">
        <f t="shared" si="345"/>
        <v>1451</v>
      </c>
      <c r="B2774" s="526"/>
      <c r="C2774" s="36" t="str">
        <f>VLOOKUP('Employee Salary Payroll Tax '!B2776,'Employee Salary Payroll Tax '!$D$1:$E$7,2,FALSE)</f>
        <v>IBEW</v>
      </c>
      <c r="D2774" s="61">
        <f t="shared" si="346"/>
        <v>6.875E-3</v>
      </c>
      <c r="E2774" s="351">
        <f>'Employee Salary Payroll Tax '!N2776</f>
        <v>36714.120000000003</v>
      </c>
      <c r="F2774" s="351">
        <f t="shared" si="347"/>
        <v>36966.529575</v>
      </c>
      <c r="G2774" s="352"/>
      <c r="H2774" s="351">
        <f t="shared" si="351"/>
        <v>90485.88</v>
      </c>
      <c r="I2774" s="351">
        <f t="shared" si="348"/>
        <v>252.40957499999786</v>
      </c>
      <c r="J2774" s="351">
        <f t="shared" si="349"/>
        <v>15.649393649999867</v>
      </c>
      <c r="K2774" s="635">
        <f>SUM('Employee Salary Payroll Tax '!I2776:K2776)</f>
        <v>36714.120000000003</v>
      </c>
      <c r="L2774" s="635">
        <f>'Employee Salary Payroll Tax '!H2776</f>
        <v>0</v>
      </c>
      <c r="M2774" s="293">
        <f t="shared" si="352"/>
        <v>0</v>
      </c>
      <c r="N2774" s="359">
        <f t="shared" si="350"/>
        <v>15.649393649573616</v>
      </c>
      <c r="O2774" s="331"/>
      <c r="P2774" s="61"/>
      <c r="Q2774" s="294"/>
      <c r="R2774" s="292"/>
      <c r="S2774" s="291"/>
    </row>
    <row r="2775" spans="1:19" ht="14.4">
      <c r="A2775" s="36">
        <f t="shared" si="345"/>
        <v>1452</v>
      </c>
      <c r="B2775" s="526"/>
      <c r="C2775" s="36" t="str">
        <f>VLOOKUP('Employee Salary Payroll Tax '!B2777,'Employee Salary Payroll Tax '!$D$1:$E$7,2,FALSE)</f>
        <v>NonUnion</v>
      </c>
      <c r="D2775" s="61">
        <f t="shared" si="346"/>
        <v>2.98E-2</v>
      </c>
      <c r="E2775" s="351">
        <f>'Employee Salary Payroll Tax '!N2777</f>
        <v>53064.32</v>
      </c>
      <c r="F2775" s="351">
        <f t="shared" si="347"/>
        <v>54645.636736</v>
      </c>
      <c r="G2775" s="352"/>
      <c r="H2775" s="351">
        <f t="shared" si="351"/>
        <v>74135.679999999993</v>
      </c>
      <c r="I2775" s="351">
        <f t="shared" si="348"/>
        <v>1581.3167360000007</v>
      </c>
      <c r="J2775" s="351">
        <f t="shared" si="349"/>
        <v>98.041637632000047</v>
      </c>
      <c r="K2775" s="635">
        <f>SUM('Employee Salary Payroll Tax '!I2777:K2777)</f>
        <v>10594.96</v>
      </c>
      <c r="L2775" s="635">
        <f>'Employee Salary Payroll Tax '!H2777</f>
        <v>0</v>
      </c>
      <c r="M2775" s="293">
        <f t="shared" si="352"/>
        <v>42469.36</v>
      </c>
      <c r="N2775" s="359">
        <f t="shared" si="350"/>
        <v>19.57524809563111</v>
      </c>
      <c r="O2775" s="331"/>
      <c r="P2775" s="61"/>
      <c r="Q2775" s="294"/>
      <c r="R2775" s="292"/>
      <c r="S2775" s="291"/>
    </row>
    <row r="2776" spans="1:19" ht="14.4">
      <c r="A2776" s="36">
        <f t="shared" si="345"/>
        <v>1453</v>
      </c>
      <c r="B2776" s="526"/>
      <c r="C2776" s="36" t="str">
        <f>VLOOKUP('Employee Salary Payroll Tax '!B2778,'Employee Salary Payroll Tax '!$D$1:$E$7,2,FALSE)</f>
        <v>NonUnion</v>
      </c>
      <c r="D2776" s="61">
        <f t="shared" si="346"/>
        <v>2.98E-2</v>
      </c>
      <c r="E2776" s="351">
        <f>'Employee Salary Payroll Tax '!N2778</f>
        <v>51366.82</v>
      </c>
      <c r="F2776" s="351">
        <f t="shared" si="347"/>
        <v>52897.551235999999</v>
      </c>
      <c r="G2776" s="352"/>
      <c r="H2776" s="351">
        <f t="shared" si="351"/>
        <v>75833.179999999993</v>
      </c>
      <c r="I2776" s="351">
        <f t="shared" si="348"/>
        <v>1530.7312359999996</v>
      </c>
      <c r="J2776" s="351">
        <f t="shared" si="349"/>
        <v>94.905336631999972</v>
      </c>
      <c r="K2776" s="635">
        <f>SUM('Employee Salary Payroll Tax '!I2778:K2778)</f>
        <v>28349.439999999999</v>
      </c>
      <c r="L2776" s="635">
        <f>'Employee Salary Payroll Tax '!H2778</f>
        <v>0</v>
      </c>
      <c r="M2776" s="293">
        <f t="shared" si="352"/>
        <v>23017.38</v>
      </c>
      <c r="N2776" s="359">
        <f t="shared" si="350"/>
        <v>52.378425342980286</v>
      </c>
      <c r="O2776" s="331"/>
      <c r="P2776" s="61"/>
      <c r="Q2776" s="294"/>
      <c r="R2776" s="292"/>
      <c r="S2776" s="291"/>
    </row>
    <row r="2777" spans="1:19" ht="14.4">
      <c r="A2777" s="36">
        <f t="shared" si="345"/>
        <v>1454</v>
      </c>
      <c r="B2777" s="526"/>
      <c r="C2777" s="36" t="str">
        <f>VLOOKUP('Employee Salary Payroll Tax '!B2779,'Employee Salary Payroll Tax '!$D$1:$E$7,2,FALSE)</f>
        <v>NonUnion</v>
      </c>
      <c r="D2777" s="61">
        <f t="shared" si="346"/>
        <v>2.98E-2</v>
      </c>
      <c r="E2777" s="351">
        <f>'Employee Salary Payroll Tax '!N2779</f>
        <v>115577.91</v>
      </c>
      <c r="F2777" s="351">
        <f t="shared" si="347"/>
        <v>119022.131718</v>
      </c>
      <c r="G2777" s="352"/>
      <c r="H2777" s="351">
        <f t="shared" si="351"/>
        <v>11622.089999999997</v>
      </c>
      <c r="I2777" s="351">
        <f t="shared" si="348"/>
        <v>3444.2217180000007</v>
      </c>
      <c r="J2777" s="351">
        <f t="shared" si="349"/>
        <v>213.54174651600005</v>
      </c>
      <c r="K2777" s="635">
        <f>SUM('Employee Salary Payroll Tax '!I2779:K2779)</f>
        <v>47227.18</v>
      </c>
      <c r="L2777" s="635">
        <f>'Employee Salary Payroll Tax '!H2779</f>
        <v>0</v>
      </c>
      <c r="M2777" s="293">
        <f t="shared" si="352"/>
        <v>68350.73000000001</v>
      </c>
      <c r="N2777" s="359">
        <f t="shared" si="350"/>
        <v>87.256937767245063</v>
      </c>
      <c r="O2777" s="331"/>
      <c r="P2777" s="61"/>
      <c r="Q2777" s="294"/>
      <c r="R2777" s="292"/>
      <c r="S2777" s="291"/>
    </row>
    <row r="2778" spans="1:19" ht="14.4">
      <c r="A2778" s="36">
        <f t="shared" si="345"/>
        <v>1455</v>
      </c>
      <c r="B2778" s="526"/>
      <c r="C2778" s="36" t="str">
        <f>VLOOKUP('Employee Salary Payroll Tax '!B2780,'Employee Salary Payroll Tax '!$D$1:$E$7,2,FALSE)</f>
        <v>IBEW</v>
      </c>
      <c r="D2778" s="61">
        <f t="shared" si="346"/>
        <v>6.875E-3</v>
      </c>
      <c r="E2778" s="351">
        <f>'Employee Salary Payroll Tax '!N2780</f>
        <v>51098.59</v>
      </c>
      <c r="F2778" s="351">
        <f t="shared" si="347"/>
        <v>51449.892806249998</v>
      </c>
      <c r="G2778" s="352"/>
      <c r="H2778" s="351">
        <f t="shared" si="351"/>
        <v>76101.41</v>
      </c>
      <c r="I2778" s="351">
        <f t="shared" si="348"/>
        <v>351.30280625000159</v>
      </c>
      <c r="J2778" s="351">
        <f t="shared" si="349"/>
        <v>21.780773987500098</v>
      </c>
      <c r="K2778" s="635">
        <f>SUM('Employee Salary Payroll Tax '!I2780:K2780)</f>
        <v>39105.81</v>
      </c>
      <c r="L2778" s="635">
        <f>'Employee Salary Payroll Tax '!H2780</f>
        <v>0</v>
      </c>
      <c r="M2778" s="293">
        <f t="shared" si="352"/>
        <v>11992.779999999999</v>
      </c>
      <c r="N2778" s="359">
        <f t="shared" si="350"/>
        <v>16.668851512173866</v>
      </c>
      <c r="O2778" s="331"/>
      <c r="P2778" s="61"/>
      <c r="Q2778" s="294"/>
      <c r="R2778" s="292"/>
      <c r="S2778" s="291"/>
    </row>
    <row r="2779" spans="1:19" ht="14.4">
      <c r="A2779" s="36">
        <f t="shared" si="345"/>
        <v>1456</v>
      </c>
      <c r="B2779" s="526"/>
      <c r="C2779" s="36" t="str">
        <f>VLOOKUP('Employee Salary Payroll Tax '!B2781,'Employee Salary Payroll Tax '!$D$1:$E$7,2,FALSE)</f>
        <v>NonUnion</v>
      </c>
      <c r="D2779" s="61">
        <f t="shared" si="346"/>
        <v>2.98E-2</v>
      </c>
      <c r="E2779" s="351">
        <f>'Employee Salary Payroll Tax '!N2781</f>
        <v>9231.5</v>
      </c>
      <c r="F2779" s="351">
        <f t="shared" si="347"/>
        <v>9506.5987000000005</v>
      </c>
      <c r="G2779" s="352"/>
      <c r="H2779" s="351">
        <f t="shared" si="351"/>
        <v>117968.5</v>
      </c>
      <c r="I2779" s="351">
        <f t="shared" si="348"/>
        <v>275.09870000000046</v>
      </c>
      <c r="J2779" s="351">
        <f t="shared" si="349"/>
        <v>17.056119400000028</v>
      </c>
      <c r="K2779" s="635">
        <f>SUM('Employee Salary Payroll Tax '!I2781:K2781)</f>
        <v>2448.83</v>
      </c>
      <c r="L2779" s="635">
        <f>'Employee Salary Payroll Tax '!H2781</f>
        <v>0</v>
      </c>
      <c r="M2779" s="293">
        <f t="shared" si="352"/>
        <v>6782.67</v>
      </c>
      <c r="N2779" s="359">
        <f t="shared" si="350"/>
        <v>4.5244583075098959</v>
      </c>
      <c r="O2779" s="331"/>
      <c r="P2779" s="61"/>
      <c r="Q2779" s="294"/>
      <c r="R2779" s="292"/>
      <c r="S2779" s="291"/>
    </row>
    <row r="2780" spans="1:19" ht="14.4">
      <c r="A2780" s="36">
        <f t="shared" si="345"/>
        <v>1457</v>
      </c>
      <c r="B2780" s="526"/>
      <c r="C2780" s="36" t="str">
        <f>VLOOKUP('Employee Salary Payroll Tax '!B2782,'Employee Salary Payroll Tax '!$D$1:$E$7,2,FALSE)</f>
        <v>IBEW</v>
      </c>
      <c r="D2780" s="61">
        <f t="shared" si="346"/>
        <v>6.875E-3</v>
      </c>
      <c r="E2780" s="351">
        <f>'Employee Salary Payroll Tax '!N2782</f>
        <v>1804.8</v>
      </c>
      <c r="F2780" s="351">
        <f t="shared" si="347"/>
        <v>1817.2079999999999</v>
      </c>
      <c r="G2780" s="352"/>
      <c r="H2780" s="351">
        <f t="shared" si="351"/>
        <v>125395.2</v>
      </c>
      <c r="I2780" s="351">
        <f t="shared" si="348"/>
        <v>12.407999999999902</v>
      </c>
      <c r="J2780" s="351">
        <f t="shared" si="349"/>
        <v>0.76929599999999387</v>
      </c>
      <c r="K2780" s="635">
        <f>SUM('Employee Salary Payroll Tax '!I2782:K2782)</f>
        <v>1804.8</v>
      </c>
      <c r="L2780" s="635">
        <f>'Employee Salary Payroll Tax '!H2782</f>
        <v>0</v>
      </c>
      <c r="M2780" s="293">
        <f t="shared" si="352"/>
        <v>0</v>
      </c>
      <c r="N2780" s="359">
        <f t="shared" si="350"/>
        <v>0.76929599957374384</v>
      </c>
      <c r="O2780" s="331"/>
      <c r="P2780" s="61"/>
      <c r="Q2780" s="294"/>
      <c r="R2780" s="292"/>
      <c r="S2780" s="291"/>
    </row>
    <row r="2781" spans="1:19" ht="14.4">
      <c r="A2781" s="36">
        <f t="shared" si="345"/>
        <v>1458</v>
      </c>
      <c r="B2781" s="526"/>
      <c r="C2781" s="36" t="str">
        <f>VLOOKUP('Employee Salary Payroll Tax '!B2783,'Employee Salary Payroll Tax '!$D$1:$E$7,2,FALSE)</f>
        <v>NonUnion</v>
      </c>
      <c r="D2781" s="61">
        <f t="shared" si="346"/>
        <v>2.98E-2</v>
      </c>
      <c r="E2781" s="351">
        <f>'Employee Salary Payroll Tax '!N2783</f>
        <v>40048.93</v>
      </c>
      <c r="F2781" s="351">
        <f t="shared" si="347"/>
        <v>41242.388114000001</v>
      </c>
      <c r="G2781" s="352"/>
      <c r="H2781" s="351">
        <f t="shared" si="351"/>
        <v>87151.07</v>
      </c>
      <c r="I2781" s="351">
        <f t="shared" si="348"/>
        <v>1193.4581140000009</v>
      </c>
      <c r="J2781" s="351">
        <f t="shared" si="349"/>
        <v>73.994403068000054</v>
      </c>
      <c r="K2781" s="635">
        <f>SUM('Employee Salary Payroll Tax '!I2783:K2783)</f>
        <v>40048.93</v>
      </c>
      <c r="L2781" s="635">
        <f>'Employee Salary Payroll Tax '!H2783</f>
        <v>0</v>
      </c>
      <c r="M2781" s="293">
        <f t="shared" si="352"/>
        <v>0</v>
      </c>
      <c r="N2781" s="359">
        <f t="shared" si="350"/>
        <v>73.994403066152444</v>
      </c>
      <c r="O2781" s="331"/>
      <c r="P2781" s="61"/>
      <c r="Q2781" s="294"/>
      <c r="R2781" s="292"/>
      <c r="S2781" s="291"/>
    </row>
    <row r="2782" spans="1:19" ht="14.4">
      <c r="A2782" s="36">
        <f t="shared" si="345"/>
        <v>1459</v>
      </c>
      <c r="B2782" s="526"/>
      <c r="C2782" s="36" t="str">
        <f>VLOOKUP('Employee Salary Payroll Tax '!B2784,'Employee Salary Payroll Tax '!$D$1:$E$7,2,FALSE)</f>
        <v>NonUnion</v>
      </c>
      <c r="D2782" s="61">
        <f t="shared" si="346"/>
        <v>2.98E-2</v>
      </c>
      <c r="E2782" s="351">
        <f>'Employee Salary Payroll Tax '!N2784</f>
        <v>52193.89</v>
      </c>
      <c r="F2782" s="351">
        <f t="shared" si="347"/>
        <v>53749.267921999999</v>
      </c>
      <c r="G2782" s="352"/>
      <c r="H2782" s="351">
        <f t="shared" si="351"/>
        <v>75006.11</v>
      </c>
      <c r="I2782" s="351">
        <f t="shared" si="348"/>
        <v>1555.3779219999997</v>
      </c>
      <c r="J2782" s="351">
        <f t="shared" si="349"/>
        <v>96.433431163999984</v>
      </c>
      <c r="K2782" s="635">
        <f>SUM('Employee Salary Payroll Tax '!I2784:K2784)</f>
        <v>39157.43</v>
      </c>
      <c r="L2782" s="635">
        <f>'Employee Salary Payroll Tax '!H2784</f>
        <v>0</v>
      </c>
      <c r="M2782" s="293">
        <f t="shared" si="352"/>
        <v>13036.46</v>
      </c>
      <c r="N2782" s="359">
        <f t="shared" si="350"/>
        <v>72.34726766661386</v>
      </c>
      <c r="O2782" s="331"/>
      <c r="P2782" s="61"/>
      <c r="Q2782" s="294"/>
      <c r="R2782" s="292"/>
      <c r="S2782" s="291"/>
    </row>
    <row r="2783" spans="1:19" ht="14.4">
      <c r="A2783" s="36">
        <f t="shared" si="345"/>
        <v>1460</v>
      </c>
      <c r="B2783" s="526"/>
      <c r="C2783" s="36" t="str">
        <f>VLOOKUP('Employee Salary Payroll Tax '!B2785,'Employee Salary Payroll Tax '!$D$1:$E$7,2,FALSE)</f>
        <v>NonUnion</v>
      </c>
      <c r="D2783" s="61">
        <f t="shared" si="346"/>
        <v>2.98E-2</v>
      </c>
      <c r="E2783" s="351">
        <f>'Employee Salary Payroll Tax '!N2785</f>
        <v>192694.71</v>
      </c>
      <c r="F2783" s="351">
        <f t="shared" si="347"/>
        <v>198437.01235800001</v>
      </c>
      <c r="G2783" s="352"/>
      <c r="H2783" s="351">
        <f t="shared" si="351"/>
        <v>0</v>
      </c>
      <c r="I2783" s="351">
        <f t="shared" si="348"/>
        <v>5742.3023580000154</v>
      </c>
      <c r="J2783" s="351">
        <f t="shared" si="349"/>
        <v>0</v>
      </c>
      <c r="K2783" s="635">
        <f>SUM('Employee Salary Payroll Tax '!I2785:K2785)</f>
        <v>191753.04</v>
      </c>
      <c r="L2783" s="635">
        <f>'Employee Salary Payroll Tax '!H2785</f>
        <v>0</v>
      </c>
      <c r="M2783" s="293">
        <f t="shared" si="352"/>
        <v>941.6699999999837</v>
      </c>
      <c r="N2783" s="359">
        <f t="shared" si="350"/>
        <v>0</v>
      </c>
      <c r="O2783" s="331"/>
      <c r="P2783" s="61"/>
      <c r="Q2783" s="294"/>
      <c r="R2783" s="292"/>
      <c r="S2783" s="291"/>
    </row>
    <row r="2784" spans="1:19" ht="14.4">
      <c r="A2784" s="36">
        <f t="shared" si="345"/>
        <v>1461</v>
      </c>
      <c r="B2784" s="526"/>
      <c r="C2784" s="36" t="str">
        <f>VLOOKUP('Employee Salary Payroll Tax '!B2786,'Employee Salary Payroll Tax '!$D$1:$E$7,2,FALSE)</f>
        <v>NonUnion</v>
      </c>
      <c r="D2784" s="61">
        <f t="shared" si="346"/>
        <v>2.98E-2</v>
      </c>
      <c r="E2784" s="351">
        <f>'Employee Salary Payroll Tax '!N2786</f>
        <v>778.16</v>
      </c>
      <c r="F2784" s="351">
        <f t="shared" si="347"/>
        <v>801.34916799999996</v>
      </c>
      <c r="G2784" s="352"/>
      <c r="H2784" s="351">
        <f t="shared" si="351"/>
        <v>126421.84</v>
      </c>
      <c r="I2784" s="351">
        <f t="shared" si="348"/>
        <v>23.189167999999995</v>
      </c>
      <c r="J2784" s="351">
        <f t="shared" si="349"/>
        <v>1.4377284159999997</v>
      </c>
      <c r="K2784" s="635">
        <f>SUM('Employee Salary Payroll Tax '!I2786:K2786)</f>
        <v>334.61</v>
      </c>
      <c r="L2784" s="635">
        <f>'Employee Salary Payroll Tax '!H2786</f>
        <v>0</v>
      </c>
      <c r="M2784" s="293">
        <f t="shared" si="352"/>
        <v>443.54999999999995</v>
      </c>
      <c r="N2784" s="359">
        <f t="shared" si="350"/>
        <v>0.61822543520552908</v>
      </c>
      <c r="O2784" s="331"/>
      <c r="P2784" s="61"/>
      <c r="Q2784" s="294"/>
      <c r="R2784" s="292"/>
      <c r="S2784" s="291"/>
    </row>
    <row r="2785" spans="1:19" ht="14.4">
      <c r="A2785" s="36">
        <f t="shared" si="345"/>
        <v>1462</v>
      </c>
      <c r="B2785" s="526"/>
      <c r="C2785" s="36" t="str">
        <f>VLOOKUP('Employee Salary Payroll Tax '!B2787,'Employee Salary Payroll Tax '!$D$1:$E$7,2,FALSE)</f>
        <v>NonUnion</v>
      </c>
      <c r="D2785" s="61">
        <f t="shared" si="346"/>
        <v>2.98E-2</v>
      </c>
      <c r="E2785" s="351">
        <f>'Employee Salary Payroll Tax '!N2787</f>
        <v>44399.67</v>
      </c>
      <c r="F2785" s="351">
        <f t="shared" si="347"/>
        <v>45722.780165999997</v>
      </c>
      <c r="G2785" s="352"/>
      <c r="H2785" s="351">
        <f t="shared" si="351"/>
        <v>82800.33</v>
      </c>
      <c r="I2785" s="351">
        <f t="shared" si="348"/>
        <v>1323.1101659999986</v>
      </c>
      <c r="J2785" s="351">
        <f t="shared" si="349"/>
        <v>82.032830291999915</v>
      </c>
      <c r="K2785" s="635">
        <f>SUM('Employee Salary Payroll Tax '!I2787:K2787)</f>
        <v>-14.379999999999999</v>
      </c>
      <c r="L2785" s="635">
        <f>'Employee Salary Payroll Tax '!H2787</f>
        <v>-4.93</v>
      </c>
      <c r="M2785" s="293">
        <f t="shared" si="352"/>
        <v>44418.979999999996</v>
      </c>
      <c r="N2785" s="359">
        <f t="shared" si="350"/>
        <v>-2.6568487999401581E-2</v>
      </c>
      <c r="O2785" s="331"/>
      <c r="P2785" s="61"/>
      <c r="Q2785" s="294"/>
      <c r="R2785" s="292"/>
      <c r="S2785" s="291"/>
    </row>
    <row r="2786" spans="1:19" ht="14.4">
      <c r="A2786" s="36">
        <f t="shared" si="345"/>
        <v>1463</v>
      </c>
      <c r="B2786" s="526"/>
      <c r="C2786" s="36" t="str">
        <f>VLOOKUP('Employee Salary Payroll Tax '!B2788,'Employee Salary Payroll Tax '!$D$1:$E$7,2,FALSE)</f>
        <v>NonUnion</v>
      </c>
      <c r="D2786" s="61">
        <f t="shared" si="346"/>
        <v>2.98E-2</v>
      </c>
      <c r="E2786" s="351">
        <f>'Employee Salary Payroll Tax '!N2788</f>
        <v>107344.58</v>
      </c>
      <c r="F2786" s="351">
        <f t="shared" si="347"/>
        <v>110543.44848400001</v>
      </c>
      <c r="G2786" s="352"/>
      <c r="H2786" s="351">
        <f t="shared" si="351"/>
        <v>19855.419999999998</v>
      </c>
      <c r="I2786" s="351">
        <f t="shared" si="348"/>
        <v>3198.868484000006</v>
      </c>
      <c r="J2786" s="351">
        <f t="shared" si="349"/>
        <v>198.32984600800037</v>
      </c>
      <c r="K2786" s="635">
        <f>SUM('Employee Salary Payroll Tax '!I2788:K2788)</f>
        <v>16254.74</v>
      </c>
      <c r="L2786" s="635">
        <f>'Employee Salary Payroll Tax '!H2788</f>
        <v>0</v>
      </c>
      <c r="M2786" s="293">
        <f t="shared" si="352"/>
        <v>91089.84</v>
      </c>
      <c r="N2786" s="359">
        <f t="shared" si="350"/>
        <v>30.032257623720284</v>
      </c>
      <c r="O2786" s="331"/>
      <c r="P2786" s="61"/>
      <c r="Q2786" s="294"/>
      <c r="R2786" s="292"/>
      <c r="S2786" s="291"/>
    </row>
    <row r="2787" spans="1:19" ht="14.4">
      <c r="A2787" s="36">
        <f t="shared" si="345"/>
        <v>1464</v>
      </c>
      <c r="B2787" s="526"/>
      <c r="C2787" s="36" t="str">
        <f>VLOOKUP('Employee Salary Payroll Tax '!B2789,'Employee Salary Payroll Tax '!$D$1:$E$7,2,FALSE)</f>
        <v>NonUnion</v>
      </c>
      <c r="D2787" s="61">
        <f t="shared" si="346"/>
        <v>2.98E-2</v>
      </c>
      <c r="E2787" s="351">
        <f>'Employee Salary Payroll Tax '!N2789</f>
        <v>75964</v>
      </c>
      <c r="F2787" s="351">
        <f t="shared" si="347"/>
        <v>78227.727200000008</v>
      </c>
      <c r="G2787" s="352"/>
      <c r="H2787" s="351">
        <f t="shared" si="351"/>
        <v>51236</v>
      </c>
      <c r="I2787" s="351">
        <f t="shared" si="348"/>
        <v>2263.7272000000085</v>
      </c>
      <c r="J2787" s="351">
        <f t="shared" si="349"/>
        <v>140.35108640000053</v>
      </c>
      <c r="K2787" s="635">
        <f>SUM('Employee Salary Payroll Tax '!I2789:K2789)</f>
        <v>403.71</v>
      </c>
      <c r="L2787" s="635">
        <f>'Employee Salary Payroll Tax '!H2789</f>
        <v>0</v>
      </c>
      <c r="M2787" s="293">
        <f t="shared" si="352"/>
        <v>75560.289999999994</v>
      </c>
      <c r="N2787" s="359">
        <f t="shared" si="350"/>
        <v>0.74589459599018382</v>
      </c>
      <c r="O2787" s="331"/>
      <c r="P2787" s="61"/>
      <c r="Q2787" s="294"/>
      <c r="R2787" s="292"/>
      <c r="S2787" s="291"/>
    </row>
    <row r="2788" spans="1:19" ht="14.4">
      <c r="A2788" s="36">
        <f t="shared" si="345"/>
        <v>1465</v>
      </c>
      <c r="B2788" s="526"/>
      <c r="C2788" s="36" t="str">
        <f>VLOOKUP('Employee Salary Payroll Tax '!B2790,'Employee Salary Payroll Tax '!$D$1:$E$7,2,FALSE)</f>
        <v>NonUnion</v>
      </c>
      <c r="D2788" s="61">
        <f t="shared" si="346"/>
        <v>2.98E-2</v>
      </c>
      <c r="E2788" s="351">
        <f>'Employee Salary Payroll Tax '!N2790</f>
        <v>91144.49</v>
      </c>
      <c r="F2788" s="351">
        <f t="shared" si="347"/>
        <v>93860.595802000011</v>
      </c>
      <c r="G2788" s="352"/>
      <c r="H2788" s="351">
        <f t="shared" si="351"/>
        <v>36055.509999999995</v>
      </c>
      <c r="I2788" s="351">
        <f t="shared" si="348"/>
        <v>2716.1058020000055</v>
      </c>
      <c r="J2788" s="351">
        <f t="shared" si="349"/>
        <v>168.39855972400034</v>
      </c>
      <c r="K2788" s="635">
        <f>SUM('Employee Salary Payroll Tax '!I2790:K2790)</f>
        <v>39420.46</v>
      </c>
      <c r="L2788" s="635">
        <f>'Employee Salary Payroll Tax '!H2790</f>
        <v>0</v>
      </c>
      <c r="M2788" s="293">
        <f t="shared" si="352"/>
        <v>51724.030000000006</v>
      </c>
      <c r="N2788" s="359">
        <f t="shared" si="350"/>
        <v>72.833241895201041</v>
      </c>
      <c r="O2788" s="331"/>
      <c r="P2788" s="61"/>
      <c r="Q2788" s="294"/>
      <c r="R2788" s="292"/>
      <c r="S2788" s="291"/>
    </row>
    <row r="2789" spans="1:19" ht="14.4">
      <c r="A2789" s="36">
        <f t="shared" si="345"/>
        <v>1466</v>
      </c>
      <c r="B2789" s="526"/>
      <c r="C2789" s="36" t="str">
        <f>VLOOKUP('Employee Salary Payroll Tax '!B2791,'Employee Salary Payroll Tax '!$D$1:$E$7,2,FALSE)</f>
        <v>IBEW</v>
      </c>
      <c r="D2789" s="61">
        <f t="shared" si="346"/>
        <v>6.875E-3</v>
      </c>
      <c r="E2789" s="351">
        <f>'Employee Salary Payroll Tax '!N2791</f>
        <v>52598.6</v>
      </c>
      <c r="F2789" s="351">
        <f t="shared" si="347"/>
        <v>52960.215375</v>
      </c>
      <c r="G2789" s="352"/>
      <c r="H2789" s="351">
        <f t="shared" si="351"/>
        <v>74601.399999999994</v>
      </c>
      <c r="I2789" s="351">
        <f t="shared" si="348"/>
        <v>361.61537500000122</v>
      </c>
      <c r="J2789" s="351">
        <f t="shared" si="349"/>
        <v>22.420153250000077</v>
      </c>
      <c r="K2789" s="635">
        <f>SUM('Employee Salary Payroll Tax '!I2791:K2791)</f>
        <v>1743.77</v>
      </c>
      <c r="L2789" s="635">
        <f>'Employee Salary Payroll Tax '!H2791</f>
        <v>0</v>
      </c>
      <c r="M2789" s="293">
        <f t="shared" si="352"/>
        <v>50854.83</v>
      </c>
      <c r="N2789" s="359">
        <f t="shared" si="350"/>
        <v>0.74328196248587131</v>
      </c>
      <c r="O2789" s="331"/>
      <c r="P2789" s="61"/>
      <c r="Q2789" s="294"/>
      <c r="R2789" s="292"/>
      <c r="S2789" s="291"/>
    </row>
    <row r="2790" spans="1:19" ht="14.4">
      <c r="A2790" s="36">
        <f t="shared" si="345"/>
        <v>1467</v>
      </c>
      <c r="B2790" s="526"/>
      <c r="C2790" s="36" t="str">
        <f>VLOOKUP('Employee Salary Payroll Tax '!B2792,'Employee Salary Payroll Tax '!$D$1:$E$7,2,FALSE)</f>
        <v>NonUnion</v>
      </c>
      <c r="D2790" s="61">
        <f t="shared" si="346"/>
        <v>2.98E-2</v>
      </c>
      <c r="E2790" s="351">
        <f>'Employee Salary Payroll Tax '!N2792</f>
        <v>153557.43</v>
      </c>
      <c r="F2790" s="351">
        <f t="shared" si="347"/>
        <v>158133.441414</v>
      </c>
      <c r="G2790" s="352"/>
      <c r="H2790" s="351">
        <f t="shared" si="351"/>
        <v>0</v>
      </c>
      <c r="I2790" s="351">
        <f t="shared" si="348"/>
        <v>4576.0114140000078</v>
      </c>
      <c r="J2790" s="351">
        <f t="shared" si="349"/>
        <v>0</v>
      </c>
      <c r="K2790" s="635">
        <f>SUM('Employee Salary Payroll Tax '!I2792:K2792)</f>
        <v>153557.43</v>
      </c>
      <c r="L2790" s="635">
        <f>'Employee Salary Payroll Tax '!H2792</f>
        <v>0</v>
      </c>
      <c r="M2790" s="293">
        <f t="shared" si="352"/>
        <v>0</v>
      </c>
      <c r="N2790" s="359">
        <f t="shared" si="350"/>
        <v>0</v>
      </c>
      <c r="O2790" s="331"/>
      <c r="P2790" s="61"/>
      <c r="Q2790" s="294"/>
      <c r="R2790" s="292"/>
      <c r="S2790" s="291"/>
    </row>
    <row r="2791" spans="1:19" ht="14.4">
      <c r="A2791" s="36">
        <f t="shared" si="345"/>
        <v>1468</v>
      </c>
      <c r="B2791" s="526"/>
      <c r="C2791" s="36" t="str">
        <f>VLOOKUP('Employee Salary Payroll Tax '!B2793,'Employee Salary Payroll Tax '!$D$1:$E$7,2,FALSE)</f>
        <v>NonUnion</v>
      </c>
      <c r="D2791" s="61">
        <f t="shared" si="346"/>
        <v>2.98E-2</v>
      </c>
      <c r="E2791" s="351">
        <f>'Employee Salary Payroll Tax '!N2793</f>
        <v>87590.91</v>
      </c>
      <c r="F2791" s="351">
        <f t="shared" si="347"/>
        <v>90201.119118000002</v>
      </c>
      <c r="G2791" s="352"/>
      <c r="H2791" s="351">
        <f t="shared" si="351"/>
        <v>39609.089999999997</v>
      </c>
      <c r="I2791" s="351">
        <f t="shared" si="348"/>
        <v>2610.2091179999989</v>
      </c>
      <c r="J2791" s="351">
        <f t="shared" si="349"/>
        <v>161.83296531599993</v>
      </c>
      <c r="K2791" s="635">
        <f>SUM('Employee Salary Payroll Tax '!I2793:K2793)</f>
        <v>35631.53</v>
      </c>
      <c r="L2791" s="635">
        <f>'Employee Salary Payroll Tax '!H2793</f>
        <v>0</v>
      </c>
      <c r="M2791" s="293">
        <f t="shared" si="352"/>
        <v>51959.380000000005</v>
      </c>
      <c r="N2791" s="359">
        <f t="shared" si="350"/>
        <v>65.832814827248384</v>
      </c>
      <c r="O2791" s="331"/>
      <c r="P2791" s="61"/>
      <c r="Q2791" s="294"/>
      <c r="R2791" s="292"/>
      <c r="S2791" s="291"/>
    </row>
    <row r="2792" spans="1:19" ht="14.4">
      <c r="A2792" s="36">
        <f t="shared" si="345"/>
        <v>1469</v>
      </c>
      <c r="B2792" s="526"/>
      <c r="C2792" s="36" t="str">
        <f>VLOOKUP('Employee Salary Payroll Tax '!B2794,'Employee Salary Payroll Tax '!$D$1:$E$7,2,FALSE)</f>
        <v>NonUnion</v>
      </c>
      <c r="D2792" s="61">
        <f t="shared" si="346"/>
        <v>2.98E-2</v>
      </c>
      <c r="E2792" s="351">
        <f>'Employee Salary Payroll Tax '!N2794</f>
        <v>61056.58</v>
      </c>
      <c r="F2792" s="351">
        <f t="shared" si="347"/>
        <v>62876.066084000006</v>
      </c>
      <c r="G2792" s="352"/>
      <c r="H2792" s="351">
        <f t="shared" si="351"/>
        <v>66143.42</v>
      </c>
      <c r="I2792" s="351">
        <f t="shared" si="348"/>
        <v>1819.4860840000038</v>
      </c>
      <c r="J2792" s="351">
        <f t="shared" si="349"/>
        <v>112.80813720800023</v>
      </c>
      <c r="K2792" s="635">
        <f>SUM('Employee Salary Payroll Tax '!I2794:K2794)</f>
        <v>5449.83</v>
      </c>
      <c r="L2792" s="635">
        <f>'Employee Salary Payroll Tax '!H2794</f>
        <v>0</v>
      </c>
      <c r="M2792" s="293">
        <f t="shared" si="352"/>
        <v>55606.75</v>
      </c>
      <c r="N2792" s="359">
        <f t="shared" si="350"/>
        <v>10.069105907835105</v>
      </c>
      <c r="O2792" s="331"/>
      <c r="P2792" s="61"/>
      <c r="Q2792" s="294"/>
      <c r="R2792" s="292"/>
      <c r="S2792" s="291"/>
    </row>
    <row r="2793" spans="1:19" ht="14.4">
      <c r="A2793" s="36">
        <f t="shared" si="345"/>
        <v>1470</v>
      </c>
      <c r="B2793" s="526"/>
      <c r="C2793" s="36" t="str">
        <f>VLOOKUP('Employee Salary Payroll Tax '!B2795,'Employee Salary Payroll Tax '!$D$1:$E$7,2,FALSE)</f>
        <v>NonUnion</v>
      </c>
      <c r="D2793" s="61">
        <f t="shared" si="346"/>
        <v>2.98E-2</v>
      </c>
      <c r="E2793" s="351">
        <f>'Employee Salary Payroll Tax '!N2795</f>
        <v>31819.05</v>
      </c>
      <c r="F2793" s="351">
        <f t="shared" si="347"/>
        <v>32767.257690000002</v>
      </c>
      <c r="G2793" s="352"/>
      <c r="H2793" s="351">
        <f t="shared" si="351"/>
        <v>95380.95</v>
      </c>
      <c r="I2793" s="351">
        <f t="shared" si="348"/>
        <v>948.20769000000291</v>
      </c>
      <c r="J2793" s="351">
        <f t="shared" si="349"/>
        <v>58.78887678000018</v>
      </c>
      <c r="K2793" s="635">
        <f>SUM('Employee Salary Payroll Tax '!I2795:K2795)</f>
        <v>29041.15</v>
      </c>
      <c r="L2793" s="635">
        <f>'Employee Salary Payroll Tax '!H2795</f>
        <v>190.31</v>
      </c>
      <c r="M2793" s="293">
        <f t="shared" si="352"/>
        <v>2587.5899999999979</v>
      </c>
      <c r="N2793" s="359">
        <f t="shared" si="350"/>
        <v>53.65642873831387</v>
      </c>
      <c r="O2793" s="331"/>
      <c r="P2793" s="61"/>
      <c r="Q2793" s="294"/>
      <c r="R2793" s="292"/>
      <c r="S2793" s="291"/>
    </row>
    <row r="2794" spans="1:19" ht="14.4">
      <c r="A2794" s="36">
        <f t="shared" si="345"/>
        <v>1471</v>
      </c>
      <c r="B2794" s="526"/>
      <c r="C2794" s="527" t="str">
        <f>'Employee Salary Payroll Tax '!B2796</f>
        <v>UA Local 265</v>
      </c>
      <c r="D2794" s="61">
        <f t="shared" si="346"/>
        <v>0.03</v>
      </c>
      <c r="E2794" s="351">
        <f>'Employee Salary Payroll Tax '!N2796</f>
        <v>0.67</v>
      </c>
      <c r="F2794" s="351">
        <f t="shared" si="347"/>
        <v>0.69010000000000005</v>
      </c>
      <c r="G2794" s="352"/>
      <c r="H2794" s="351">
        <f t="shared" si="351"/>
        <v>127199.33</v>
      </c>
      <c r="I2794" s="351">
        <f t="shared" si="348"/>
        <v>2.0100000000000007E-2</v>
      </c>
      <c r="J2794" s="351">
        <f t="shared" si="349"/>
        <v>1.2462000000000005E-3</v>
      </c>
      <c r="K2794" s="635">
        <f>SUM('Employee Salary Payroll Tax '!I2796:K2796)</f>
        <v>94.53</v>
      </c>
      <c r="L2794" s="635">
        <f>'Employee Salary Payroll Tax '!H2796</f>
        <v>-5.45</v>
      </c>
      <c r="M2794" s="293">
        <f t="shared" si="352"/>
        <v>-88.41</v>
      </c>
      <c r="N2794" s="359">
        <f t="shared" si="350"/>
        <v>0.17582553757382413</v>
      </c>
      <c r="O2794" s="331"/>
      <c r="P2794" s="61"/>
      <c r="Q2794" s="294"/>
      <c r="R2794" s="292"/>
      <c r="S2794" s="291"/>
    </row>
    <row r="2795" spans="1:19" ht="14.4">
      <c r="A2795" s="36">
        <f t="shared" si="345"/>
        <v>1472</v>
      </c>
      <c r="B2795" s="526"/>
      <c r="C2795" s="36" t="str">
        <f>VLOOKUP('Employee Salary Payroll Tax '!B2797,'Employee Salary Payroll Tax '!$D$1:$E$7,2,FALSE)</f>
        <v>IBEW</v>
      </c>
      <c r="D2795" s="61">
        <f t="shared" si="346"/>
        <v>6.875E-3</v>
      </c>
      <c r="E2795" s="351">
        <f>'Employee Salary Payroll Tax '!N2797</f>
        <v>51089.22</v>
      </c>
      <c r="F2795" s="351">
        <f t="shared" si="347"/>
        <v>51440.458387500003</v>
      </c>
      <c r="G2795" s="352"/>
      <c r="H2795" s="351">
        <f t="shared" si="351"/>
        <v>76110.78</v>
      </c>
      <c r="I2795" s="351">
        <f t="shared" si="348"/>
        <v>351.23838750000141</v>
      </c>
      <c r="J2795" s="351">
        <f t="shared" si="349"/>
        <v>21.776780025000086</v>
      </c>
      <c r="K2795" s="635">
        <f>SUM('Employee Salary Payroll Tax '!I2797:K2797)</f>
        <v>50887.75</v>
      </c>
      <c r="L2795" s="635">
        <f>'Employee Salary Payroll Tax '!H2797</f>
        <v>0</v>
      </c>
      <c r="M2795" s="293">
        <f t="shared" si="352"/>
        <v>201.47000000000116</v>
      </c>
      <c r="N2795" s="359">
        <f t="shared" si="350"/>
        <v>21.690903437075516</v>
      </c>
      <c r="O2795" s="331"/>
      <c r="P2795" s="61"/>
      <c r="Q2795" s="294"/>
      <c r="R2795" s="292"/>
      <c r="S2795" s="291"/>
    </row>
    <row r="2796" spans="1:19" ht="14.4">
      <c r="A2796" s="36">
        <f t="shared" si="345"/>
        <v>1473</v>
      </c>
      <c r="B2796" s="526"/>
      <c r="C2796" s="36" t="str">
        <f>VLOOKUP('Employee Salary Payroll Tax '!B2798,'Employee Salary Payroll Tax '!$D$1:$E$7,2,FALSE)</f>
        <v>IBEW</v>
      </c>
      <c r="D2796" s="61">
        <f t="shared" si="346"/>
        <v>6.875E-3</v>
      </c>
      <c r="E2796" s="351">
        <f>'Employee Salary Payroll Tax '!N2798</f>
        <v>44154.55</v>
      </c>
      <c r="F2796" s="351">
        <f t="shared" si="347"/>
        <v>44458.112531250001</v>
      </c>
      <c r="G2796" s="352"/>
      <c r="H2796" s="351">
        <f t="shared" si="351"/>
        <v>83045.45</v>
      </c>
      <c r="I2796" s="351">
        <f t="shared" si="348"/>
        <v>303.56253124999785</v>
      </c>
      <c r="J2796" s="351">
        <f t="shared" si="349"/>
        <v>18.820876937499865</v>
      </c>
      <c r="K2796" s="635">
        <f>SUM('Employee Salary Payroll Tax '!I2798:K2798)</f>
        <v>44154.549999999996</v>
      </c>
      <c r="L2796" s="635">
        <f>'Employee Salary Payroll Tax '!H2798</f>
        <v>0</v>
      </c>
      <c r="M2796" s="293">
        <f t="shared" si="352"/>
        <v>7.2759576141834259E-12</v>
      </c>
      <c r="N2796" s="359">
        <f t="shared" si="350"/>
        <v>18.82087693707361</v>
      </c>
      <c r="O2796" s="331"/>
      <c r="P2796" s="61"/>
      <c r="Q2796" s="294"/>
      <c r="R2796" s="292"/>
      <c r="S2796" s="291"/>
    </row>
    <row r="2797" spans="1:19" ht="14.4">
      <c r="A2797" s="36">
        <f t="shared" ref="A2797:A2860" si="353">+A2796+1</f>
        <v>1474</v>
      </c>
      <c r="B2797" s="526"/>
      <c r="C2797" s="36" t="str">
        <f>VLOOKUP('Employee Salary Payroll Tax '!B2799,'Employee Salary Payroll Tax '!$D$1:$E$7,2,FALSE)</f>
        <v>IBEW</v>
      </c>
      <c r="D2797" s="61">
        <f t="shared" si="346"/>
        <v>6.875E-3</v>
      </c>
      <c r="E2797" s="351">
        <f>'Employee Salary Payroll Tax '!N2799</f>
        <v>56284.35</v>
      </c>
      <c r="F2797" s="351">
        <f t="shared" si="347"/>
        <v>56671.304906249999</v>
      </c>
      <c r="G2797" s="352"/>
      <c r="H2797" s="351">
        <f t="shared" si="351"/>
        <v>70915.649999999994</v>
      </c>
      <c r="I2797" s="351">
        <f t="shared" si="348"/>
        <v>386.95490625000093</v>
      </c>
      <c r="J2797" s="351">
        <f t="shared" si="349"/>
        <v>23.991204187500056</v>
      </c>
      <c r="K2797" s="635">
        <f>SUM('Employee Salary Payroll Tax '!I2799:K2799)</f>
        <v>56284.35</v>
      </c>
      <c r="L2797" s="635">
        <f>'Employee Salary Payroll Tax '!H2799</f>
        <v>0</v>
      </c>
      <c r="M2797" s="293">
        <f t="shared" si="352"/>
        <v>0</v>
      </c>
      <c r="N2797" s="359">
        <f t="shared" si="350"/>
        <v>23.991204187073805</v>
      </c>
      <c r="O2797" s="331"/>
      <c r="P2797" s="61"/>
      <c r="Q2797" s="294"/>
      <c r="R2797" s="292"/>
      <c r="S2797" s="291"/>
    </row>
    <row r="2798" spans="1:19" ht="14.4">
      <c r="A2798" s="36">
        <f t="shared" si="353"/>
        <v>1475</v>
      </c>
      <c r="B2798" s="526"/>
      <c r="C2798" s="36" t="str">
        <f>VLOOKUP('Employee Salary Payroll Tax '!B2800,'Employee Salary Payroll Tax '!$D$1:$E$7,2,FALSE)</f>
        <v>IBEW</v>
      </c>
      <c r="D2798" s="61">
        <f t="shared" si="346"/>
        <v>6.875E-3</v>
      </c>
      <c r="E2798" s="351">
        <f>'Employee Salary Payroll Tax '!N2800</f>
        <v>53135.53</v>
      </c>
      <c r="F2798" s="351">
        <f t="shared" si="347"/>
        <v>53500.836768749999</v>
      </c>
      <c r="G2798" s="352"/>
      <c r="H2798" s="351">
        <f t="shared" si="351"/>
        <v>74064.47</v>
      </c>
      <c r="I2798" s="351">
        <f t="shared" si="348"/>
        <v>365.30676875000063</v>
      </c>
      <c r="J2798" s="351">
        <f t="shared" si="349"/>
        <v>22.649019662500038</v>
      </c>
      <c r="K2798" s="635">
        <f>SUM('Employee Salary Payroll Tax '!I2800:K2800)</f>
        <v>51948.47</v>
      </c>
      <c r="L2798" s="635">
        <f>'Employee Salary Payroll Tax '!H2800</f>
        <v>0</v>
      </c>
      <c r="M2798" s="293">
        <f t="shared" si="352"/>
        <v>1187.0599999999977</v>
      </c>
      <c r="N2798" s="359">
        <f t="shared" si="350"/>
        <v>22.143035337083312</v>
      </c>
      <c r="O2798" s="331"/>
      <c r="P2798" s="61"/>
      <c r="Q2798" s="294"/>
      <c r="R2798" s="292"/>
      <c r="S2798" s="291"/>
    </row>
    <row r="2799" spans="1:19" ht="14.4">
      <c r="A2799" s="36">
        <f t="shared" si="353"/>
        <v>1476</v>
      </c>
      <c r="B2799" s="526"/>
      <c r="C2799" s="36" t="str">
        <f>VLOOKUP('Employee Salary Payroll Tax '!B2801,'Employee Salary Payroll Tax '!$D$1:$E$7,2,FALSE)</f>
        <v>NonUnion</v>
      </c>
      <c r="D2799" s="61">
        <f t="shared" si="346"/>
        <v>2.98E-2</v>
      </c>
      <c r="E2799" s="351">
        <f>'Employee Salary Payroll Tax '!N2801</f>
        <v>68605.679999999993</v>
      </c>
      <c r="F2799" s="351">
        <f t="shared" si="347"/>
        <v>70650.129264000003</v>
      </c>
      <c r="G2799" s="352"/>
      <c r="H2799" s="351">
        <f t="shared" si="351"/>
        <v>58594.320000000007</v>
      </c>
      <c r="I2799" s="351">
        <f t="shared" si="348"/>
        <v>2044.4492640000099</v>
      </c>
      <c r="J2799" s="351">
        <f t="shared" si="349"/>
        <v>126.75585436800061</v>
      </c>
      <c r="K2799" s="635">
        <f>SUM('Employee Salary Payroll Tax '!I2801:K2801)</f>
        <v>68605.679999999993</v>
      </c>
      <c r="L2799" s="635">
        <f>'Employee Salary Payroll Tax '!H2801</f>
        <v>0</v>
      </c>
      <c r="M2799" s="293">
        <f t="shared" si="352"/>
        <v>0</v>
      </c>
      <c r="N2799" s="359">
        <f t="shared" si="350"/>
        <v>126.75585436615303</v>
      </c>
      <c r="O2799" s="331"/>
      <c r="P2799" s="61"/>
      <c r="Q2799" s="294"/>
      <c r="R2799" s="292"/>
      <c r="S2799" s="291"/>
    </row>
    <row r="2800" spans="1:19" ht="14.4">
      <c r="A2800" s="36">
        <f t="shared" si="353"/>
        <v>1477</v>
      </c>
      <c r="B2800" s="526"/>
      <c r="C2800" s="36" t="str">
        <f>VLOOKUP('Employee Salary Payroll Tax '!B2802,'Employee Salary Payroll Tax '!$D$1:$E$7,2,FALSE)</f>
        <v>IBEW</v>
      </c>
      <c r="D2800" s="61">
        <f t="shared" si="346"/>
        <v>6.875E-3</v>
      </c>
      <c r="E2800" s="351">
        <f>'Employee Salary Payroll Tax '!N2802</f>
        <v>59665.279999999999</v>
      </c>
      <c r="F2800" s="351">
        <f t="shared" si="347"/>
        <v>60075.478799999997</v>
      </c>
      <c r="G2800" s="352"/>
      <c r="H2800" s="351">
        <f t="shared" si="351"/>
        <v>67534.720000000001</v>
      </c>
      <c r="I2800" s="351">
        <f t="shared" si="348"/>
        <v>410.1987999999983</v>
      </c>
      <c r="J2800" s="351">
        <f t="shared" si="349"/>
        <v>25.432325599999896</v>
      </c>
      <c r="K2800" s="635">
        <f>SUM('Employee Salary Payroll Tax '!I2802:K2802)</f>
        <v>58883.95</v>
      </c>
      <c r="L2800" s="635">
        <f>'Employee Salary Payroll Tax '!H2802</f>
        <v>0</v>
      </c>
      <c r="M2800" s="293">
        <f t="shared" si="352"/>
        <v>781.33000000000175</v>
      </c>
      <c r="N2800" s="359">
        <f t="shared" si="350"/>
        <v>25.099283687079229</v>
      </c>
      <c r="O2800" s="331"/>
      <c r="P2800" s="61"/>
      <c r="Q2800" s="294"/>
      <c r="R2800" s="292"/>
      <c r="S2800" s="291"/>
    </row>
    <row r="2801" spans="1:19" ht="14.4">
      <c r="A2801" s="36">
        <f t="shared" si="353"/>
        <v>1478</v>
      </c>
      <c r="B2801" s="526"/>
      <c r="C2801" s="36" t="str">
        <f>VLOOKUP('Employee Salary Payroll Tax '!B2803,'Employee Salary Payroll Tax '!$D$1:$E$7,2,FALSE)</f>
        <v>NonUnion</v>
      </c>
      <c r="D2801" s="61">
        <f t="shared" si="346"/>
        <v>2.98E-2</v>
      </c>
      <c r="E2801" s="351">
        <f>'Employee Salary Payroll Tax '!N2803</f>
        <v>106393.01</v>
      </c>
      <c r="F2801" s="351">
        <f t="shared" si="347"/>
        <v>109563.521698</v>
      </c>
      <c r="G2801" s="352"/>
      <c r="H2801" s="351">
        <f t="shared" si="351"/>
        <v>20806.990000000005</v>
      </c>
      <c r="I2801" s="351">
        <f t="shared" si="348"/>
        <v>3170.5116980000021</v>
      </c>
      <c r="J2801" s="351">
        <f t="shared" si="349"/>
        <v>196.57172527600014</v>
      </c>
      <c r="K2801" s="635">
        <f>SUM('Employee Salary Payroll Tax '!I2803:K2803)</f>
        <v>11225.03</v>
      </c>
      <c r="L2801" s="635">
        <f>'Employee Salary Payroll Tax '!H2803</f>
        <v>0</v>
      </c>
      <c r="M2801" s="293">
        <f t="shared" si="352"/>
        <v>95167.98</v>
      </c>
      <c r="N2801" s="359">
        <f t="shared" si="350"/>
        <v>20.739365427805087</v>
      </c>
      <c r="O2801" s="331"/>
      <c r="P2801" s="61"/>
      <c r="Q2801" s="294"/>
      <c r="R2801" s="292"/>
      <c r="S2801" s="291"/>
    </row>
    <row r="2802" spans="1:19" ht="14.4">
      <c r="A2802" s="36">
        <f t="shared" si="353"/>
        <v>1479</v>
      </c>
      <c r="B2802" s="526"/>
      <c r="C2802" s="36" t="str">
        <f>VLOOKUP('Employee Salary Payroll Tax '!B2804,'Employee Salary Payroll Tax '!$D$1:$E$7,2,FALSE)</f>
        <v>NonUnion</v>
      </c>
      <c r="D2802" s="61">
        <f t="shared" si="346"/>
        <v>2.98E-2</v>
      </c>
      <c r="E2802" s="351">
        <f>'Employee Salary Payroll Tax '!N2804</f>
        <v>87170.32</v>
      </c>
      <c r="F2802" s="351">
        <f t="shared" si="347"/>
        <v>89767.995536000017</v>
      </c>
      <c r="G2802" s="352"/>
      <c r="H2802" s="351">
        <f t="shared" si="351"/>
        <v>40029.679999999993</v>
      </c>
      <c r="I2802" s="351">
        <f t="shared" si="348"/>
        <v>2597.6755360000097</v>
      </c>
      <c r="J2802" s="351">
        <f t="shared" si="349"/>
        <v>161.05588323200061</v>
      </c>
      <c r="K2802" s="635">
        <f>SUM('Employee Salary Payroll Tax '!I2804:K2804)</f>
        <v>16073.64</v>
      </c>
      <c r="L2802" s="635">
        <f>'Employee Salary Payroll Tax '!H2804</f>
        <v>0</v>
      </c>
      <c r="M2802" s="293">
        <f t="shared" si="352"/>
        <v>71096.680000000008</v>
      </c>
      <c r="N2802" s="359">
        <f t="shared" si="350"/>
        <v>29.697657263659426</v>
      </c>
      <c r="O2802" s="331"/>
      <c r="P2802" s="61"/>
      <c r="Q2802" s="294"/>
      <c r="R2802" s="292"/>
      <c r="S2802" s="291"/>
    </row>
    <row r="2803" spans="1:19" ht="14.4">
      <c r="A2803" s="36">
        <f t="shared" si="353"/>
        <v>1480</v>
      </c>
      <c r="B2803" s="526"/>
      <c r="C2803" s="36" t="str">
        <f>VLOOKUP('Employee Salary Payroll Tax '!B2805,'Employee Salary Payroll Tax '!$D$1:$E$7,2,FALSE)</f>
        <v>IBEW</v>
      </c>
      <c r="D2803" s="61">
        <f t="shared" si="346"/>
        <v>6.875E-3</v>
      </c>
      <c r="E2803" s="351">
        <f>'Employee Salary Payroll Tax '!N2805</f>
        <v>15566.14</v>
      </c>
      <c r="F2803" s="351">
        <f t="shared" si="347"/>
        <v>15673.157212499998</v>
      </c>
      <c r="G2803" s="352"/>
      <c r="H2803" s="351">
        <f t="shared" si="351"/>
        <v>111633.86</v>
      </c>
      <c r="I2803" s="351">
        <f t="shared" si="348"/>
        <v>107.017212499999</v>
      </c>
      <c r="J2803" s="351">
        <f t="shared" si="349"/>
        <v>6.6350671749999384</v>
      </c>
      <c r="K2803" s="635">
        <f>SUM('Employee Salary Payroll Tax '!I2805:K2805)</f>
        <v>15566.14</v>
      </c>
      <c r="L2803" s="635">
        <f>'Employee Salary Payroll Tax '!H2805</f>
        <v>0</v>
      </c>
      <c r="M2803" s="293">
        <f t="shared" si="352"/>
        <v>0</v>
      </c>
      <c r="N2803" s="359">
        <f t="shared" si="350"/>
        <v>6.6350671745736882</v>
      </c>
      <c r="O2803" s="331"/>
      <c r="P2803" s="61"/>
      <c r="Q2803" s="294"/>
      <c r="R2803" s="292"/>
      <c r="S2803" s="291"/>
    </row>
    <row r="2804" spans="1:19" ht="14.4">
      <c r="A2804" s="36">
        <f t="shared" si="353"/>
        <v>1481</v>
      </c>
      <c r="B2804" s="526"/>
      <c r="C2804" s="36" t="str">
        <f>VLOOKUP('Employee Salary Payroll Tax '!B2806,'Employee Salary Payroll Tax '!$D$1:$E$7,2,FALSE)</f>
        <v>IBEW</v>
      </c>
      <c r="D2804" s="61">
        <f t="shared" si="346"/>
        <v>6.875E-3</v>
      </c>
      <c r="E2804" s="351">
        <f>'Employee Salary Payroll Tax '!N2806</f>
        <v>144914.1</v>
      </c>
      <c r="F2804" s="351">
        <f t="shared" si="347"/>
        <v>145910.3844375</v>
      </c>
      <c r="G2804" s="352"/>
      <c r="H2804" s="351">
        <f t="shared" si="351"/>
        <v>0</v>
      </c>
      <c r="I2804" s="351">
        <f t="shared" si="348"/>
        <v>996.2844374999986</v>
      </c>
      <c r="J2804" s="351">
        <f t="shared" si="349"/>
        <v>0</v>
      </c>
      <c r="K2804" s="635">
        <f>SUM('Employee Salary Payroll Tax '!I2806:K2806)</f>
        <v>142089.56</v>
      </c>
      <c r="L2804" s="635">
        <f>'Employee Salary Payroll Tax '!H2806</f>
        <v>0</v>
      </c>
      <c r="M2804" s="293">
        <f t="shared" si="352"/>
        <v>2824.5400000000081</v>
      </c>
      <c r="N2804" s="359">
        <f t="shared" si="350"/>
        <v>0</v>
      </c>
      <c r="O2804" s="331"/>
      <c r="P2804" s="61"/>
      <c r="Q2804" s="294"/>
      <c r="R2804" s="292"/>
      <c r="S2804" s="291"/>
    </row>
    <row r="2805" spans="1:19" ht="14.4">
      <c r="A2805" s="36">
        <f t="shared" si="353"/>
        <v>1482</v>
      </c>
      <c r="B2805" s="526"/>
      <c r="C2805" s="36" t="str">
        <f>VLOOKUP('Employee Salary Payroll Tax '!B2807,'Employee Salary Payroll Tax '!$D$1:$E$7,2,FALSE)</f>
        <v>NonUnion</v>
      </c>
      <c r="D2805" s="61">
        <f t="shared" si="346"/>
        <v>2.98E-2</v>
      </c>
      <c r="E2805" s="351">
        <f>'Employee Salary Payroll Tax '!N2807</f>
        <v>36170.19</v>
      </c>
      <c r="F2805" s="351">
        <f t="shared" si="347"/>
        <v>37248.061662000007</v>
      </c>
      <c r="G2805" s="352"/>
      <c r="H2805" s="351">
        <f t="shared" si="351"/>
        <v>91029.81</v>
      </c>
      <c r="I2805" s="351">
        <f t="shared" si="348"/>
        <v>1077.871662000005</v>
      </c>
      <c r="J2805" s="351">
        <f t="shared" si="349"/>
        <v>66.82804304400031</v>
      </c>
      <c r="K2805" s="635">
        <f>SUM('Employee Salary Payroll Tax '!I2807:K2807)</f>
        <v>2971.0499999999997</v>
      </c>
      <c r="L2805" s="635">
        <f>'Employee Salary Payroll Tax '!H2807</f>
        <v>2.14</v>
      </c>
      <c r="M2805" s="293">
        <f t="shared" si="352"/>
        <v>33197</v>
      </c>
      <c r="N2805" s="359">
        <f t="shared" si="350"/>
        <v>5.489311979848261</v>
      </c>
      <c r="O2805" s="331"/>
      <c r="P2805" s="61"/>
      <c r="Q2805" s="294"/>
      <c r="R2805" s="292"/>
      <c r="S2805" s="291"/>
    </row>
    <row r="2806" spans="1:19" ht="14.4">
      <c r="A2806" s="36">
        <f t="shared" si="353"/>
        <v>1483</v>
      </c>
      <c r="B2806" s="526"/>
      <c r="C2806" s="36" t="str">
        <f>VLOOKUP('Employee Salary Payroll Tax '!B2808,'Employee Salary Payroll Tax '!$D$1:$E$7,2,FALSE)</f>
        <v>Not Assigned</v>
      </c>
      <c r="D2806" s="61">
        <f t="shared" si="346"/>
        <v>0</v>
      </c>
      <c r="E2806" s="351">
        <f>'Employee Salary Payroll Tax '!N2808</f>
        <v>0</v>
      </c>
      <c r="F2806" s="351">
        <f t="shared" si="347"/>
        <v>0</v>
      </c>
      <c r="G2806" s="352"/>
      <c r="H2806" s="351">
        <f t="shared" si="351"/>
        <v>127200</v>
      </c>
      <c r="I2806" s="351">
        <f t="shared" si="348"/>
        <v>0</v>
      </c>
      <c r="J2806" s="351">
        <f t="shared" si="349"/>
        <v>0</v>
      </c>
      <c r="K2806" s="635">
        <f>SUM('Employee Salary Payroll Tax '!I2808:K2808)</f>
        <v>-236.43</v>
      </c>
      <c r="L2806" s="635">
        <f>'Employee Salary Payroll Tax '!H2808</f>
        <v>0</v>
      </c>
      <c r="M2806" s="293">
        <f t="shared" si="352"/>
        <v>236.43</v>
      </c>
      <c r="N2806" s="359">
        <f t="shared" si="350"/>
        <v>0</v>
      </c>
      <c r="O2806" s="331"/>
      <c r="P2806" s="61"/>
      <c r="Q2806" s="294"/>
      <c r="R2806" s="292"/>
      <c r="S2806" s="291"/>
    </row>
    <row r="2807" spans="1:19" ht="14.4">
      <c r="A2807" s="36">
        <f t="shared" si="353"/>
        <v>1484</v>
      </c>
      <c r="B2807" s="526"/>
      <c r="C2807" s="36" t="str">
        <f>VLOOKUP('Employee Salary Payroll Tax '!B2809,'Employee Salary Payroll Tax '!$D$1:$E$7,2,FALSE)</f>
        <v>IBEW</v>
      </c>
      <c r="D2807" s="61">
        <f t="shared" si="346"/>
        <v>6.875E-3</v>
      </c>
      <c r="E2807" s="351">
        <f>'Employee Salary Payroll Tax '!N2809</f>
        <v>51296.22</v>
      </c>
      <c r="F2807" s="351">
        <f t="shared" si="347"/>
        <v>51648.881512499996</v>
      </c>
      <c r="G2807" s="352"/>
      <c r="H2807" s="351">
        <f t="shared" si="351"/>
        <v>75903.78</v>
      </c>
      <c r="I2807" s="351">
        <f t="shared" si="348"/>
        <v>352.6615124999953</v>
      </c>
      <c r="J2807" s="351">
        <f t="shared" si="349"/>
        <v>21.86501377499971</v>
      </c>
      <c r="K2807" s="635">
        <f>SUM('Employee Salary Payroll Tax '!I2809:K2809)</f>
        <v>46713.65</v>
      </c>
      <c r="L2807" s="635">
        <f>'Employee Salary Payroll Tax '!H2809</f>
        <v>665.48</v>
      </c>
      <c r="M2807" s="293">
        <f t="shared" si="352"/>
        <v>3917.0899999999997</v>
      </c>
      <c r="N2807" s="359">
        <f t="shared" si="350"/>
        <v>19.911693312111563</v>
      </c>
      <c r="O2807" s="331"/>
      <c r="P2807" s="61"/>
      <c r="Q2807" s="294"/>
      <c r="R2807" s="292"/>
      <c r="S2807" s="291"/>
    </row>
    <row r="2808" spans="1:19" ht="14.4">
      <c r="A2808" s="36">
        <f t="shared" si="353"/>
        <v>1485</v>
      </c>
      <c r="B2808" s="526"/>
      <c r="C2808" s="36" t="str">
        <f>VLOOKUP('Employee Salary Payroll Tax '!B2810,'Employee Salary Payroll Tax '!$D$1:$E$7,2,FALSE)</f>
        <v>IBEW</v>
      </c>
      <c r="D2808" s="61">
        <f t="shared" si="346"/>
        <v>6.875E-3</v>
      </c>
      <c r="E2808" s="351">
        <f>'Employee Salary Payroll Tax '!N2810</f>
        <v>39130.32</v>
      </c>
      <c r="F2808" s="351">
        <f t="shared" si="347"/>
        <v>39399.340949999998</v>
      </c>
      <c r="G2808" s="352"/>
      <c r="H2808" s="351">
        <f t="shared" si="351"/>
        <v>88069.68</v>
      </c>
      <c r="I2808" s="351">
        <f t="shared" si="348"/>
        <v>269.02094999999827</v>
      </c>
      <c r="J2808" s="351">
        <f t="shared" si="349"/>
        <v>16.679298899999893</v>
      </c>
      <c r="K2808" s="635">
        <f>SUM('Employee Salary Payroll Tax '!I2810:K2810)</f>
        <v>39130.32</v>
      </c>
      <c r="L2808" s="635">
        <f>'Employee Salary Payroll Tax '!H2810</f>
        <v>0</v>
      </c>
      <c r="M2808" s="293">
        <f t="shared" si="352"/>
        <v>0</v>
      </c>
      <c r="N2808" s="359">
        <f t="shared" si="350"/>
        <v>16.679298899573642</v>
      </c>
      <c r="O2808" s="331"/>
      <c r="P2808" s="61"/>
      <c r="Q2808" s="294"/>
      <c r="R2808" s="292"/>
      <c r="S2808" s="291"/>
    </row>
    <row r="2809" spans="1:19" ht="14.4">
      <c r="A2809" s="36">
        <f t="shared" si="353"/>
        <v>1486</v>
      </c>
      <c r="B2809" s="526"/>
      <c r="C2809" s="36" t="str">
        <f>VLOOKUP('Employee Salary Payroll Tax '!B2811,'Employee Salary Payroll Tax '!$D$1:$E$7,2,FALSE)</f>
        <v>NonUnion</v>
      </c>
      <c r="D2809" s="61">
        <f t="shared" si="346"/>
        <v>2.98E-2</v>
      </c>
      <c r="E2809" s="351">
        <f>'Employee Salary Payroll Tax '!N2811</f>
        <v>51138.04</v>
      </c>
      <c r="F2809" s="351">
        <f t="shared" si="347"/>
        <v>52661.953592000005</v>
      </c>
      <c r="G2809" s="352"/>
      <c r="H2809" s="351">
        <f t="shared" si="351"/>
        <v>76061.959999999992</v>
      </c>
      <c r="I2809" s="351">
        <f t="shared" si="348"/>
        <v>1523.9135920000044</v>
      </c>
      <c r="J2809" s="351">
        <f t="shared" si="349"/>
        <v>94.48264270400027</v>
      </c>
      <c r="K2809" s="635">
        <f>SUM('Employee Salary Payroll Tax '!I2811:K2811)</f>
        <v>0</v>
      </c>
      <c r="L2809" s="635">
        <f>'Employee Salary Payroll Tax '!H2811</f>
        <v>0</v>
      </c>
      <c r="M2809" s="293">
        <f t="shared" si="352"/>
        <v>51138.04</v>
      </c>
      <c r="N2809" s="359">
        <f t="shared" si="350"/>
        <v>0</v>
      </c>
      <c r="O2809" s="331"/>
      <c r="P2809" s="61"/>
      <c r="Q2809" s="294"/>
      <c r="R2809" s="292"/>
      <c r="S2809" s="291"/>
    </row>
    <row r="2810" spans="1:19" ht="14.4">
      <c r="A2810" s="36">
        <f t="shared" si="353"/>
        <v>1487</v>
      </c>
      <c r="B2810" s="526"/>
      <c r="C2810" s="36" t="str">
        <f>VLOOKUP('Employee Salary Payroll Tax '!B2812,'Employee Salary Payroll Tax '!$D$1:$E$7,2,FALSE)</f>
        <v>NonUnion</v>
      </c>
      <c r="D2810" s="61">
        <f t="shared" si="346"/>
        <v>2.98E-2</v>
      </c>
      <c r="E2810" s="351">
        <f>'Employee Salary Payroll Tax '!N2812</f>
        <v>86896.53</v>
      </c>
      <c r="F2810" s="351">
        <f t="shared" si="347"/>
        <v>89486.046593999999</v>
      </c>
      <c r="G2810" s="352"/>
      <c r="H2810" s="351">
        <f t="shared" si="351"/>
        <v>40303.47</v>
      </c>
      <c r="I2810" s="351">
        <f t="shared" si="348"/>
        <v>2589.5165940000006</v>
      </c>
      <c r="J2810" s="351">
        <f t="shared" si="349"/>
        <v>160.55002882800002</v>
      </c>
      <c r="K2810" s="635">
        <f>SUM('Employee Salary Payroll Tax '!I2812:K2812)</f>
        <v>86896.53</v>
      </c>
      <c r="L2810" s="635">
        <f>'Employee Salary Payroll Tax '!H2812</f>
        <v>0</v>
      </c>
      <c r="M2810" s="293">
        <f t="shared" si="352"/>
        <v>0</v>
      </c>
      <c r="N2810" s="359">
        <f t="shared" si="350"/>
        <v>160.55002882615244</v>
      </c>
      <c r="O2810" s="331"/>
      <c r="P2810" s="61"/>
      <c r="Q2810" s="294"/>
      <c r="R2810" s="292"/>
      <c r="S2810" s="291"/>
    </row>
    <row r="2811" spans="1:19" ht="14.4">
      <c r="A2811" s="36">
        <f t="shared" si="353"/>
        <v>1488</v>
      </c>
      <c r="B2811" s="526"/>
      <c r="C2811" s="36" t="str">
        <f>VLOOKUP('Employee Salary Payroll Tax '!B2813,'Employee Salary Payroll Tax '!$D$1:$E$7,2,FALSE)</f>
        <v>IBEW</v>
      </c>
      <c r="D2811" s="61">
        <f t="shared" si="346"/>
        <v>6.875E-3</v>
      </c>
      <c r="E2811" s="351">
        <f>'Employee Salary Payroll Tax '!N2813</f>
        <v>14080.92</v>
      </c>
      <c r="F2811" s="351">
        <f t="shared" si="347"/>
        <v>14177.726325</v>
      </c>
      <c r="G2811" s="352"/>
      <c r="H2811" s="351">
        <f t="shared" si="351"/>
        <v>113119.08</v>
      </c>
      <c r="I2811" s="351">
        <f t="shared" si="348"/>
        <v>96.806324999999561</v>
      </c>
      <c r="J2811" s="351">
        <f t="shared" si="349"/>
        <v>6.0019921499999729</v>
      </c>
      <c r="K2811" s="635">
        <f>SUM('Employee Salary Payroll Tax '!I2813:K2813)</f>
        <v>14027.689999999999</v>
      </c>
      <c r="L2811" s="635">
        <f>'Employee Salary Payroll Tax '!H2813</f>
        <v>0</v>
      </c>
      <c r="M2811" s="293">
        <f t="shared" si="352"/>
        <v>53.230000000001382</v>
      </c>
      <c r="N2811" s="359">
        <f t="shared" si="350"/>
        <v>5.9793028620753343</v>
      </c>
      <c r="O2811" s="331"/>
      <c r="P2811" s="61"/>
      <c r="Q2811" s="294"/>
      <c r="R2811" s="292"/>
      <c r="S2811" s="291"/>
    </row>
    <row r="2812" spans="1:19" ht="14.4">
      <c r="A2812" s="36">
        <f t="shared" si="353"/>
        <v>1489</v>
      </c>
      <c r="B2812" s="526"/>
      <c r="C2812" s="36" t="str">
        <f>VLOOKUP('Employee Salary Payroll Tax '!B2814,'Employee Salary Payroll Tax '!$D$1:$E$7,2,FALSE)</f>
        <v>IBEW</v>
      </c>
      <c r="D2812" s="61">
        <f t="shared" si="346"/>
        <v>6.875E-3</v>
      </c>
      <c r="E2812" s="351">
        <f>'Employee Salary Payroll Tax '!N2814</f>
        <v>47772.04</v>
      </c>
      <c r="F2812" s="351">
        <f t="shared" si="347"/>
        <v>48100.472775000002</v>
      </c>
      <c r="G2812" s="352"/>
      <c r="H2812" s="351">
        <f t="shared" si="351"/>
        <v>79427.959999999992</v>
      </c>
      <c r="I2812" s="351">
        <f t="shared" si="348"/>
        <v>328.43277500000113</v>
      </c>
      <c r="J2812" s="351">
        <f t="shared" si="349"/>
        <v>20.362832050000069</v>
      </c>
      <c r="K2812" s="635">
        <f>SUM('Employee Salary Payroll Tax '!I2814:K2814)</f>
        <v>47772.04</v>
      </c>
      <c r="L2812" s="635">
        <f>'Employee Salary Payroll Tax '!H2814</f>
        <v>0</v>
      </c>
      <c r="M2812" s="293">
        <f t="shared" si="352"/>
        <v>0</v>
      </c>
      <c r="N2812" s="359">
        <f t="shared" si="350"/>
        <v>20.362832049573818</v>
      </c>
      <c r="O2812" s="331"/>
      <c r="P2812" s="61"/>
      <c r="Q2812" s="294"/>
      <c r="R2812" s="292"/>
      <c r="S2812" s="291"/>
    </row>
    <row r="2813" spans="1:19" ht="14.4">
      <c r="A2813" s="36">
        <f t="shared" si="353"/>
        <v>1490</v>
      </c>
      <c r="B2813" s="526"/>
      <c r="C2813" s="36" t="str">
        <f>VLOOKUP('Employee Salary Payroll Tax '!B2815,'Employee Salary Payroll Tax '!$D$1:$E$7,2,FALSE)</f>
        <v>NonUnion</v>
      </c>
      <c r="D2813" s="61">
        <f t="shared" si="346"/>
        <v>2.98E-2</v>
      </c>
      <c r="E2813" s="351">
        <f>'Employee Salary Payroll Tax '!N2815</f>
        <v>4791.8900000000003</v>
      </c>
      <c r="F2813" s="351">
        <f t="shared" si="347"/>
        <v>4934.6883220000009</v>
      </c>
      <c r="G2813" s="352"/>
      <c r="H2813" s="351">
        <f t="shared" si="351"/>
        <v>122408.11</v>
      </c>
      <c r="I2813" s="351">
        <f t="shared" si="348"/>
        <v>142.79832200000055</v>
      </c>
      <c r="J2813" s="351">
        <f t="shared" si="349"/>
        <v>8.8534959640000341</v>
      </c>
      <c r="K2813" s="635">
        <f>SUM('Employee Salary Payroll Tax '!I2815:K2815)</f>
        <v>4791.8900000000003</v>
      </c>
      <c r="L2813" s="635">
        <f>'Employee Salary Payroll Tax '!H2815</f>
        <v>0</v>
      </c>
      <c r="M2813" s="293">
        <f t="shared" si="352"/>
        <v>0</v>
      </c>
      <c r="N2813" s="359">
        <f t="shared" si="350"/>
        <v>8.853495962152433</v>
      </c>
      <c r="O2813" s="331"/>
      <c r="P2813" s="61"/>
      <c r="Q2813" s="294"/>
      <c r="R2813" s="292"/>
      <c r="S2813" s="291"/>
    </row>
    <row r="2814" spans="1:19" ht="14.4">
      <c r="A2814" s="36">
        <f t="shared" si="353"/>
        <v>1491</v>
      </c>
      <c r="B2814" s="526"/>
      <c r="C2814" s="36" t="str">
        <f>VLOOKUP('Employee Salary Payroll Tax '!B2816,'Employee Salary Payroll Tax '!$D$1:$E$7,2,FALSE)</f>
        <v>NonUnion</v>
      </c>
      <c r="D2814" s="61">
        <f t="shared" si="346"/>
        <v>2.98E-2</v>
      </c>
      <c r="E2814" s="351">
        <f>'Employee Salary Payroll Tax '!N2816</f>
        <v>128457.88</v>
      </c>
      <c r="F2814" s="351">
        <f t="shared" si="347"/>
        <v>132285.92482400002</v>
      </c>
      <c r="G2814" s="352"/>
      <c r="H2814" s="351">
        <f t="shared" si="351"/>
        <v>0</v>
      </c>
      <c r="I2814" s="351">
        <f t="shared" si="348"/>
        <v>3828.0448240000114</v>
      </c>
      <c r="J2814" s="351">
        <f t="shared" si="349"/>
        <v>0</v>
      </c>
      <c r="K2814" s="635">
        <f>SUM('Employee Salary Payroll Tax '!I2816:K2816)</f>
        <v>127933.73</v>
      </c>
      <c r="L2814" s="635">
        <f>'Employee Salary Payroll Tax '!H2816</f>
        <v>0</v>
      </c>
      <c r="M2814" s="293">
        <f t="shared" si="352"/>
        <v>524.15000000000873</v>
      </c>
      <c r="N2814" s="359">
        <f t="shared" si="350"/>
        <v>0</v>
      </c>
      <c r="O2814" s="331"/>
      <c r="P2814" s="61"/>
      <c r="Q2814" s="294"/>
      <c r="R2814" s="292"/>
      <c r="S2814" s="291"/>
    </row>
    <row r="2815" spans="1:19" ht="14.4">
      <c r="A2815" s="36">
        <f t="shared" si="353"/>
        <v>1492</v>
      </c>
      <c r="B2815" s="526"/>
      <c r="C2815" s="36" t="str">
        <f>VLOOKUP('Employee Salary Payroll Tax '!B2817,'Employee Salary Payroll Tax '!$D$1:$E$7,2,FALSE)</f>
        <v>UA</v>
      </c>
      <c r="D2815" s="61">
        <f t="shared" si="346"/>
        <v>0.03</v>
      </c>
      <c r="E2815" s="351">
        <f>'Employee Salary Payroll Tax '!N2817</f>
        <v>87353.76</v>
      </c>
      <c r="F2815" s="351">
        <f t="shared" si="347"/>
        <v>89974.372799999997</v>
      </c>
      <c r="G2815" s="352"/>
      <c r="H2815" s="351">
        <f t="shared" si="351"/>
        <v>39846.240000000005</v>
      </c>
      <c r="I2815" s="351">
        <f t="shared" si="348"/>
        <v>2620.6128000000026</v>
      </c>
      <c r="J2815" s="351">
        <f t="shared" si="349"/>
        <v>162.47799360000016</v>
      </c>
      <c r="K2815" s="635">
        <f>SUM('Employee Salary Payroll Tax '!I2817:K2817)</f>
        <v>77100.12</v>
      </c>
      <c r="L2815" s="635">
        <f>'Employee Salary Payroll Tax '!H2817</f>
        <v>1747.07</v>
      </c>
      <c r="M2815" s="293">
        <f t="shared" si="352"/>
        <v>8506.57</v>
      </c>
      <c r="N2815" s="359">
        <f t="shared" si="350"/>
        <v>143.40622319835848</v>
      </c>
      <c r="O2815" s="331"/>
      <c r="P2815" s="61"/>
      <c r="Q2815" s="294"/>
      <c r="R2815" s="292"/>
      <c r="S2815" s="291"/>
    </row>
    <row r="2816" spans="1:19" ht="14.4">
      <c r="A2816" s="36">
        <f t="shared" si="353"/>
        <v>1493</v>
      </c>
      <c r="B2816" s="526"/>
      <c r="C2816" s="36" t="str">
        <f>VLOOKUP('Employee Salary Payroll Tax '!B2818,'Employee Salary Payroll Tax '!$D$1:$E$7,2,FALSE)</f>
        <v>UA</v>
      </c>
      <c r="D2816" s="61">
        <f t="shared" si="346"/>
        <v>0.03</v>
      </c>
      <c r="E2816" s="351">
        <f>'Employee Salary Payroll Tax '!N2818</f>
        <v>71600.759999999995</v>
      </c>
      <c r="F2816" s="351">
        <f t="shared" si="347"/>
        <v>73748.782800000001</v>
      </c>
      <c r="G2816" s="352"/>
      <c r="H2816" s="351">
        <f t="shared" si="351"/>
        <v>55599.240000000005</v>
      </c>
      <c r="I2816" s="351">
        <f t="shared" si="348"/>
        <v>2148.0228000000061</v>
      </c>
      <c r="J2816" s="351">
        <f t="shared" si="349"/>
        <v>133.17741360000036</v>
      </c>
      <c r="K2816" s="635">
        <f>SUM('Employee Salary Payroll Tax '!I2818:K2818)</f>
        <v>62381.79</v>
      </c>
      <c r="L2816" s="635">
        <f>'Employee Salary Payroll Tax '!H2818</f>
        <v>0</v>
      </c>
      <c r="M2816" s="293">
        <f t="shared" si="352"/>
        <v>9218.9699999999939</v>
      </c>
      <c r="N2816" s="359">
        <f t="shared" si="350"/>
        <v>116.03012939837983</v>
      </c>
      <c r="O2816" s="331"/>
      <c r="P2816" s="61"/>
      <c r="Q2816" s="294"/>
      <c r="R2816" s="292"/>
      <c r="S2816" s="291"/>
    </row>
    <row r="2817" spans="1:19" ht="14.4">
      <c r="A2817" s="36">
        <f t="shared" si="353"/>
        <v>1494</v>
      </c>
      <c r="B2817" s="526"/>
      <c r="C2817" s="36" t="str">
        <f>VLOOKUP('Employee Salary Payroll Tax '!B2819,'Employee Salary Payroll Tax '!$D$1:$E$7,2,FALSE)</f>
        <v>NonUnion</v>
      </c>
      <c r="D2817" s="61">
        <f t="shared" si="346"/>
        <v>2.98E-2</v>
      </c>
      <c r="E2817" s="351">
        <f>'Employee Salary Payroll Tax '!N2819</f>
        <v>82312.929999999993</v>
      </c>
      <c r="F2817" s="351">
        <f t="shared" si="347"/>
        <v>84765.855314</v>
      </c>
      <c r="G2817" s="352"/>
      <c r="H2817" s="351">
        <f t="shared" si="351"/>
        <v>44887.070000000007</v>
      </c>
      <c r="I2817" s="351">
        <f t="shared" si="348"/>
        <v>2452.9253140000073</v>
      </c>
      <c r="J2817" s="351">
        <f t="shared" si="349"/>
        <v>152.08136946800045</v>
      </c>
      <c r="K2817" s="635">
        <f>SUM('Employee Salary Payroll Tax '!I2819:K2819)</f>
        <v>20832.16</v>
      </c>
      <c r="L2817" s="635">
        <f>'Employee Salary Payroll Tax '!H2819</f>
        <v>0</v>
      </c>
      <c r="M2817" s="293">
        <f t="shared" si="352"/>
        <v>61480.76999999999</v>
      </c>
      <c r="N2817" s="359">
        <f t="shared" si="350"/>
        <v>38.489498815532521</v>
      </c>
      <c r="O2817" s="331"/>
      <c r="P2817" s="61"/>
      <c r="Q2817" s="294"/>
      <c r="R2817" s="292"/>
      <c r="S2817" s="291"/>
    </row>
    <row r="2818" spans="1:19" ht="14.4">
      <c r="A2818" s="36">
        <f t="shared" si="353"/>
        <v>1495</v>
      </c>
      <c r="B2818" s="526"/>
      <c r="C2818" s="36" t="str">
        <f>VLOOKUP('Employee Salary Payroll Tax '!B2820,'Employee Salary Payroll Tax '!$D$1:$E$7,2,FALSE)</f>
        <v>IBEW</v>
      </c>
      <c r="D2818" s="61">
        <f t="shared" si="346"/>
        <v>6.875E-3</v>
      </c>
      <c r="E2818" s="351">
        <f>'Employee Salary Payroll Tax '!N2820</f>
        <v>47997.73</v>
      </c>
      <c r="F2818" s="351">
        <f t="shared" si="347"/>
        <v>48327.71439375</v>
      </c>
      <c r="G2818" s="352"/>
      <c r="H2818" s="351">
        <f t="shared" si="351"/>
        <v>79202.26999999999</v>
      </c>
      <c r="I2818" s="351">
        <f t="shared" si="348"/>
        <v>329.98439374999725</v>
      </c>
      <c r="J2818" s="351">
        <f t="shared" si="349"/>
        <v>20.45903241249983</v>
      </c>
      <c r="K2818" s="635">
        <f>SUM('Employee Salary Payroll Tax '!I2820:K2820)</f>
        <v>47929.07</v>
      </c>
      <c r="L2818" s="635">
        <f>'Employee Salary Payroll Tax '!H2820</f>
        <v>0</v>
      </c>
      <c r="M2818" s="293">
        <f t="shared" si="352"/>
        <v>68.660000000003492</v>
      </c>
      <c r="N2818" s="359">
        <f t="shared" si="350"/>
        <v>20.429766087074189</v>
      </c>
      <c r="O2818" s="331"/>
      <c r="P2818" s="61"/>
      <c r="Q2818" s="294"/>
      <c r="R2818" s="292"/>
      <c r="S2818" s="291"/>
    </row>
    <row r="2819" spans="1:19" ht="14.4">
      <c r="A2819" s="36">
        <f t="shared" si="353"/>
        <v>1496</v>
      </c>
      <c r="B2819" s="526"/>
      <c r="C2819" s="36" t="str">
        <f>VLOOKUP('Employee Salary Payroll Tax '!B2821,'Employee Salary Payroll Tax '!$D$1:$E$7,2,FALSE)</f>
        <v>NonUnion</v>
      </c>
      <c r="D2819" s="61">
        <f t="shared" si="346"/>
        <v>2.98E-2</v>
      </c>
      <c r="E2819" s="351">
        <f>'Employee Salary Payroll Tax '!N2821</f>
        <v>132475.04</v>
      </c>
      <c r="F2819" s="351">
        <f t="shared" si="347"/>
        <v>136422.79619200001</v>
      </c>
      <c r="G2819" s="352"/>
      <c r="H2819" s="351">
        <f t="shared" si="351"/>
        <v>0</v>
      </c>
      <c r="I2819" s="351">
        <f t="shared" si="348"/>
        <v>3947.7561920000007</v>
      </c>
      <c r="J2819" s="351">
        <f t="shared" si="349"/>
        <v>0</v>
      </c>
      <c r="K2819" s="635">
        <f>SUM('Employee Salary Payroll Tax '!I2821:K2821)</f>
        <v>51140.75</v>
      </c>
      <c r="L2819" s="635">
        <f>'Employee Salary Payroll Tax '!H2821</f>
        <v>0</v>
      </c>
      <c r="M2819" s="293">
        <f t="shared" si="352"/>
        <v>81334.290000000008</v>
      </c>
      <c r="N2819" s="359">
        <f t="shared" si="350"/>
        <v>0</v>
      </c>
      <c r="O2819" s="331"/>
      <c r="P2819" s="61"/>
      <c r="Q2819" s="294"/>
      <c r="R2819" s="292"/>
      <c r="S2819" s="291"/>
    </row>
    <row r="2820" spans="1:19" ht="14.4">
      <c r="A2820" s="36">
        <f t="shared" si="353"/>
        <v>1497</v>
      </c>
      <c r="B2820" s="526"/>
      <c r="C2820" s="36" t="str">
        <f>VLOOKUP('Employee Salary Payroll Tax '!B2822,'Employee Salary Payroll Tax '!$D$1:$E$7,2,FALSE)</f>
        <v>NonUnion</v>
      </c>
      <c r="D2820" s="61">
        <f t="shared" si="346"/>
        <v>2.98E-2</v>
      </c>
      <c r="E2820" s="351">
        <f>'Employee Salary Payroll Tax '!N2822</f>
        <v>139539.74</v>
      </c>
      <c r="F2820" s="351">
        <f t="shared" si="347"/>
        <v>143698.024252</v>
      </c>
      <c r="G2820" s="352"/>
      <c r="H2820" s="351">
        <f t="shared" si="351"/>
        <v>0</v>
      </c>
      <c r="I2820" s="351">
        <f t="shared" si="348"/>
        <v>4158.2842520000122</v>
      </c>
      <c r="J2820" s="351">
        <f t="shared" si="349"/>
        <v>0</v>
      </c>
      <c r="K2820" s="635">
        <f>SUM('Employee Salary Payroll Tax '!I2822:K2822)</f>
        <v>87800.22</v>
      </c>
      <c r="L2820" s="635">
        <f>'Employee Salary Payroll Tax '!H2822</f>
        <v>0</v>
      </c>
      <c r="M2820" s="293">
        <f t="shared" si="352"/>
        <v>51739.51999999999</v>
      </c>
      <c r="N2820" s="359">
        <f t="shared" si="350"/>
        <v>0</v>
      </c>
      <c r="O2820" s="331"/>
      <c r="P2820" s="61"/>
      <c r="Q2820" s="294"/>
      <c r="R2820" s="292"/>
      <c r="S2820" s="291"/>
    </row>
    <row r="2821" spans="1:19" ht="14.4">
      <c r="A2821" s="36">
        <f t="shared" si="353"/>
        <v>1498</v>
      </c>
      <c r="B2821" s="526"/>
      <c r="C2821" s="36" t="str">
        <f>VLOOKUP('Employee Salary Payroll Tax '!B2823,'Employee Salary Payroll Tax '!$D$1:$E$7,2,FALSE)</f>
        <v>IBEW</v>
      </c>
      <c r="D2821" s="61">
        <f t="shared" si="346"/>
        <v>6.875E-3</v>
      </c>
      <c r="E2821" s="351">
        <f>'Employee Salary Payroll Tax '!N2823</f>
        <v>71097.45</v>
      </c>
      <c r="F2821" s="351">
        <f t="shared" si="347"/>
        <v>71586.24496874999</v>
      </c>
      <c r="G2821" s="352"/>
      <c r="H2821" s="351">
        <f t="shared" si="351"/>
        <v>56102.55</v>
      </c>
      <c r="I2821" s="351">
        <f t="shared" si="348"/>
        <v>488.79496874999313</v>
      </c>
      <c r="J2821" s="351">
        <f t="shared" si="349"/>
        <v>30.305288062499574</v>
      </c>
      <c r="K2821" s="635">
        <f>SUM('Employee Salary Payroll Tax '!I2823:K2823)</f>
        <v>59912.34</v>
      </c>
      <c r="L2821" s="635">
        <f>'Employee Salary Payroll Tax '!H2823</f>
        <v>0</v>
      </c>
      <c r="M2821" s="293">
        <f t="shared" si="352"/>
        <v>11185.11</v>
      </c>
      <c r="N2821" s="359">
        <f t="shared" si="350"/>
        <v>25.53763492464045</v>
      </c>
      <c r="O2821" s="331"/>
      <c r="P2821" s="61"/>
      <c r="Q2821" s="294"/>
      <c r="R2821" s="292"/>
      <c r="S2821" s="291"/>
    </row>
    <row r="2822" spans="1:19" ht="14.4">
      <c r="A2822" s="36">
        <f t="shared" si="353"/>
        <v>1499</v>
      </c>
      <c r="B2822" s="526"/>
      <c r="C2822" s="36" t="str">
        <f>VLOOKUP('Employee Salary Payroll Tax '!B2824,'Employee Salary Payroll Tax '!$D$1:$E$7,2,FALSE)</f>
        <v>NonUnion</v>
      </c>
      <c r="D2822" s="61">
        <f t="shared" si="346"/>
        <v>2.98E-2</v>
      </c>
      <c r="E2822" s="351">
        <f>'Employee Salary Payroll Tax '!N2824</f>
        <v>89255.6</v>
      </c>
      <c r="F2822" s="351">
        <f t="shared" si="347"/>
        <v>91915.416880000004</v>
      </c>
      <c r="G2822" s="352"/>
      <c r="H2822" s="351">
        <f t="shared" si="351"/>
        <v>37944.399999999994</v>
      </c>
      <c r="I2822" s="351">
        <f t="shared" si="348"/>
        <v>2659.8168799999985</v>
      </c>
      <c r="J2822" s="351">
        <f t="shared" si="349"/>
        <v>164.90864655999991</v>
      </c>
      <c r="K2822" s="635">
        <f>SUM('Employee Salary Payroll Tax '!I2824:K2824)</f>
        <v>43920.45</v>
      </c>
      <c r="L2822" s="635">
        <f>'Employee Salary Payroll Tax '!H2824</f>
        <v>0</v>
      </c>
      <c r="M2822" s="293">
        <f t="shared" si="352"/>
        <v>45335.150000000009</v>
      </c>
      <c r="N2822" s="359">
        <f t="shared" si="350"/>
        <v>81.147423419090785</v>
      </c>
      <c r="O2822" s="331"/>
      <c r="P2822" s="61"/>
      <c r="Q2822" s="294"/>
      <c r="R2822" s="292"/>
      <c r="S2822" s="291"/>
    </row>
    <row r="2823" spans="1:19" ht="14.4">
      <c r="A2823" s="36">
        <f t="shared" si="353"/>
        <v>1500</v>
      </c>
      <c r="B2823" s="526"/>
      <c r="C2823" s="36" t="str">
        <f>VLOOKUP('Employee Salary Payroll Tax '!B2825,'Employee Salary Payroll Tax '!$D$1:$E$7,2,FALSE)</f>
        <v>NonUnion</v>
      </c>
      <c r="D2823" s="61">
        <f t="shared" si="346"/>
        <v>2.98E-2</v>
      </c>
      <c r="E2823" s="351">
        <f>'Employee Salary Payroll Tax '!N2825</f>
        <v>115839.61</v>
      </c>
      <c r="F2823" s="351">
        <f t="shared" si="347"/>
        <v>119291.630378</v>
      </c>
      <c r="G2823" s="352"/>
      <c r="H2823" s="351">
        <f t="shared" si="351"/>
        <v>11360.39</v>
      </c>
      <c r="I2823" s="351">
        <f t="shared" si="348"/>
        <v>3452.0203780000011</v>
      </c>
      <c r="J2823" s="351">
        <f t="shared" si="349"/>
        <v>214.02526343600007</v>
      </c>
      <c r="K2823" s="635">
        <f>SUM('Employee Salary Payroll Tax '!I2825:K2825)</f>
        <v>115839.61</v>
      </c>
      <c r="L2823" s="635">
        <f>'Employee Salary Payroll Tax '!H2825</f>
        <v>0</v>
      </c>
      <c r="M2823" s="293">
        <f t="shared" si="352"/>
        <v>0</v>
      </c>
      <c r="N2823" s="359">
        <f t="shared" si="350"/>
        <v>214.02526343415249</v>
      </c>
      <c r="O2823" s="331"/>
      <c r="P2823" s="61"/>
      <c r="Q2823" s="294"/>
      <c r="R2823" s="292"/>
      <c r="S2823" s="291"/>
    </row>
    <row r="2824" spans="1:19" ht="14.4">
      <c r="A2824" s="36">
        <f t="shared" si="353"/>
        <v>1501</v>
      </c>
      <c r="B2824" s="526"/>
      <c r="C2824" s="36" t="str">
        <f>VLOOKUP('Employee Salary Payroll Tax '!B2826,'Employee Salary Payroll Tax '!$D$1:$E$7,2,FALSE)</f>
        <v>NonUnion</v>
      </c>
      <c r="D2824" s="61">
        <f t="shared" si="346"/>
        <v>2.98E-2</v>
      </c>
      <c r="E2824" s="351">
        <f>'Employee Salary Payroll Tax '!N2826</f>
        <v>62739.01</v>
      </c>
      <c r="F2824" s="351">
        <f t="shared" si="347"/>
        <v>64608.632498000006</v>
      </c>
      <c r="G2824" s="352"/>
      <c r="H2824" s="351">
        <f t="shared" si="351"/>
        <v>64460.99</v>
      </c>
      <c r="I2824" s="351">
        <f t="shared" si="348"/>
        <v>1869.6224980000043</v>
      </c>
      <c r="J2824" s="351">
        <f t="shared" si="349"/>
        <v>115.91659487600026</v>
      </c>
      <c r="K2824" s="635">
        <f>SUM('Employee Salary Payroll Tax '!I2826:K2826)</f>
        <v>12723.92</v>
      </c>
      <c r="L2824" s="635">
        <f>'Employee Salary Payroll Tax '!H2826</f>
        <v>0</v>
      </c>
      <c r="M2824" s="293">
        <f t="shared" si="352"/>
        <v>50015.090000000004</v>
      </c>
      <c r="N2824" s="359">
        <f t="shared" si="350"/>
        <v>23.508714591625345</v>
      </c>
      <c r="O2824" s="331"/>
      <c r="P2824" s="61"/>
      <c r="Q2824" s="294"/>
      <c r="R2824" s="292"/>
      <c r="S2824" s="291"/>
    </row>
    <row r="2825" spans="1:19" ht="14.4">
      <c r="A2825" s="36">
        <f t="shared" si="353"/>
        <v>1502</v>
      </c>
      <c r="B2825" s="526"/>
      <c r="C2825" s="36" t="str">
        <f>VLOOKUP('Employee Salary Payroll Tax '!B2827,'Employee Salary Payroll Tax '!$D$1:$E$7,2,FALSE)</f>
        <v>NonUnion</v>
      </c>
      <c r="D2825" s="61">
        <f t="shared" si="346"/>
        <v>2.98E-2</v>
      </c>
      <c r="E2825" s="351">
        <f>'Employee Salary Payroll Tax '!N2827</f>
        <v>99265.71</v>
      </c>
      <c r="F2825" s="351">
        <f t="shared" si="347"/>
        <v>102223.82815800002</v>
      </c>
      <c r="G2825" s="352"/>
      <c r="H2825" s="351">
        <f t="shared" si="351"/>
        <v>27934.289999999994</v>
      </c>
      <c r="I2825" s="351">
        <f t="shared" si="348"/>
        <v>2958.118158000012</v>
      </c>
      <c r="J2825" s="351">
        <f t="shared" si="349"/>
        <v>183.40332579600076</v>
      </c>
      <c r="K2825" s="635">
        <f>SUM('Employee Salary Payroll Tax '!I2827:K2827)</f>
        <v>31615.46</v>
      </c>
      <c r="L2825" s="635">
        <f>'Employee Salary Payroll Tax '!H2827</f>
        <v>0</v>
      </c>
      <c r="M2825" s="293">
        <f t="shared" si="352"/>
        <v>67650.25</v>
      </c>
      <c r="N2825" s="359">
        <f t="shared" si="350"/>
        <v>58.412723895411801</v>
      </c>
      <c r="O2825" s="331"/>
      <c r="P2825" s="61"/>
      <c r="Q2825" s="294"/>
      <c r="R2825" s="292"/>
      <c r="S2825" s="291"/>
    </row>
    <row r="2826" spans="1:19" ht="14.4">
      <c r="A2826" s="36">
        <f t="shared" si="353"/>
        <v>1503</v>
      </c>
      <c r="B2826" s="526"/>
      <c r="C2826" s="36" t="str">
        <f>VLOOKUP('Employee Salary Payroll Tax '!B2828,'Employee Salary Payroll Tax '!$D$1:$E$7,2,FALSE)</f>
        <v>NonUnion</v>
      </c>
      <c r="D2826" s="61">
        <f t="shared" si="346"/>
        <v>2.98E-2</v>
      </c>
      <c r="E2826" s="351">
        <f>'Employee Salary Payroll Tax '!N2828</f>
        <v>46573.22</v>
      </c>
      <c r="F2826" s="351">
        <f t="shared" si="347"/>
        <v>47961.101956000006</v>
      </c>
      <c r="G2826" s="352"/>
      <c r="H2826" s="351">
        <f t="shared" si="351"/>
        <v>80626.78</v>
      </c>
      <c r="I2826" s="351">
        <f t="shared" si="348"/>
        <v>1387.8819560000047</v>
      </c>
      <c r="J2826" s="351">
        <f t="shared" si="349"/>
        <v>86.048681272000294</v>
      </c>
      <c r="K2826" s="635">
        <f>SUM('Employee Salary Payroll Tax '!I2828:K2828)</f>
        <v>46573.22</v>
      </c>
      <c r="L2826" s="635">
        <f>'Employee Salary Payroll Tax '!H2828</f>
        <v>0</v>
      </c>
      <c r="M2826" s="293">
        <f t="shared" si="352"/>
        <v>0</v>
      </c>
      <c r="N2826" s="359">
        <f t="shared" si="350"/>
        <v>86.048681270152699</v>
      </c>
      <c r="O2826" s="331"/>
      <c r="P2826" s="61"/>
      <c r="Q2826" s="294"/>
      <c r="R2826" s="292"/>
      <c r="S2826" s="291"/>
    </row>
    <row r="2827" spans="1:19" ht="14.4">
      <c r="A2827" s="36">
        <f t="shared" si="353"/>
        <v>1504</v>
      </c>
      <c r="B2827" s="526"/>
      <c r="C2827" s="36" t="str">
        <f>VLOOKUP('Employee Salary Payroll Tax '!B2829,'Employee Salary Payroll Tax '!$D$1:$E$7,2,FALSE)</f>
        <v>NonUnion</v>
      </c>
      <c r="D2827" s="61">
        <f t="shared" si="346"/>
        <v>2.98E-2</v>
      </c>
      <c r="E2827" s="351">
        <f>'Employee Salary Payroll Tax '!N2829</f>
        <v>138644.22</v>
      </c>
      <c r="F2827" s="351">
        <f t="shared" si="347"/>
        <v>142775.817756</v>
      </c>
      <c r="G2827" s="352"/>
      <c r="H2827" s="351">
        <f t="shared" si="351"/>
        <v>0</v>
      </c>
      <c r="I2827" s="351">
        <f t="shared" si="348"/>
        <v>4131.5977560000028</v>
      </c>
      <c r="J2827" s="351">
        <f t="shared" si="349"/>
        <v>0</v>
      </c>
      <c r="K2827" s="635">
        <f>SUM('Employee Salary Payroll Tax '!I2829:K2829)</f>
        <v>138638.07</v>
      </c>
      <c r="L2827" s="635">
        <f>'Employee Salary Payroll Tax '!H2829</f>
        <v>0</v>
      </c>
      <c r="M2827" s="293">
        <f t="shared" si="352"/>
        <v>6.1499999999941792</v>
      </c>
      <c r="N2827" s="359">
        <f t="shared" si="350"/>
        <v>0</v>
      </c>
      <c r="O2827" s="331"/>
      <c r="P2827" s="61"/>
      <c r="Q2827" s="294"/>
      <c r="R2827" s="292"/>
      <c r="S2827" s="291"/>
    </row>
    <row r="2828" spans="1:19" ht="14.4">
      <c r="A2828" s="36">
        <f t="shared" si="353"/>
        <v>1505</v>
      </c>
      <c r="B2828" s="526"/>
      <c r="C2828" s="36" t="str">
        <f>VLOOKUP('Employee Salary Payroll Tax '!B2830,'Employee Salary Payroll Tax '!$D$1:$E$7,2,FALSE)</f>
        <v>IBEW</v>
      </c>
      <c r="D2828" s="61">
        <f t="shared" si="346"/>
        <v>6.875E-3</v>
      </c>
      <c r="E2828" s="351">
        <f>'Employee Salary Payroll Tax '!N2830</f>
        <v>65040.08</v>
      </c>
      <c r="F2828" s="351">
        <f t="shared" si="347"/>
        <v>65487.23055</v>
      </c>
      <c r="G2828" s="352"/>
      <c r="H2828" s="351">
        <f t="shared" si="351"/>
        <v>62159.92</v>
      </c>
      <c r="I2828" s="351">
        <f t="shared" si="348"/>
        <v>447.15054999999847</v>
      </c>
      <c r="J2828" s="351">
        <f t="shared" si="349"/>
        <v>27.723334099999906</v>
      </c>
      <c r="K2828" s="635">
        <f>SUM('Employee Salary Payroll Tax '!I2830:K2830)</f>
        <v>0</v>
      </c>
      <c r="L2828" s="635">
        <f>'Employee Salary Payroll Tax '!H2830</f>
        <v>0</v>
      </c>
      <c r="M2828" s="293">
        <f t="shared" si="352"/>
        <v>65040.08</v>
      </c>
      <c r="N2828" s="359">
        <f t="shared" si="350"/>
        <v>0</v>
      </c>
      <c r="O2828" s="331"/>
      <c r="P2828" s="61"/>
      <c r="Q2828" s="294"/>
      <c r="R2828" s="292"/>
      <c r="S2828" s="291"/>
    </row>
    <row r="2829" spans="1:19" ht="14.4">
      <c r="A2829" s="36">
        <f t="shared" si="353"/>
        <v>1506</v>
      </c>
      <c r="B2829" s="526"/>
      <c r="C2829" s="36" t="str">
        <f>VLOOKUP('Employee Salary Payroll Tax '!B2831,'Employee Salary Payroll Tax '!$D$1:$E$7,2,FALSE)</f>
        <v>IBEW</v>
      </c>
      <c r="D2829" s="61">
        <f t="shared" si="346"/>
        <v>6.875E-3</v>
      </c>
      <c r="E2829" s="351">
        <f>'Employee Salary Payroll Tax '!N2831</f>
        <v>35384.730000000003</v>
      </c>
      <c r="F2829" s="351">
        <f t="shared" si="347"/>
        <v>35628.000018750005</v>
      </c>
      <c r="G2829" s="352"/>
      <c r="H2829" s="351">
        <f t="shared" si="351"/>
        <v>91815.26999999999</v>
      </c>
      <c r="I2829" s="351">
        <f t="shared" si="348"/>
        <v>243.27001875000133</v>
      </c>
      <c r="J2829" s="351">
        <f t="shared" si="349"/>
        <v>15.082741162500081</v>
      </c>
      <c r="K2829" s="635">
        <f>SUM('Employee Salary Payroll Tax '!I2831:K2831)</f>
        <v>35384.730000000003</v>
      </c>
      <c r="L2829" s="635">
        <f>'Employee Salary Payroll Tax '!H2831</f>
        <v>0</v>
      </c>
      <c r="M2829" s="293">
        <f t="shared" si="352"/>
        <v>0</v>
      </c>
      <c r="N2829" s="359">
        <f t="shared" si="350"/>
        <v>15.08274116207383</v>
      </c>
      <c r="O2829" s="331"/>
      <c r="P2829" s="61"/>
      <c r="Q2829" s="294"/>
      <c r="R2829" s="292"/>
      <c r="S2829" s="291"/>
    </row>
    <row r="2830" spans="1:19" ht="14.4">
      <c r="A2830" s="36">
        <f t="shared" si="353"/>
        <v>1507</v>
      </c>
      <c r="B2830" s="526"/>
      <c r="C2830" s="36" t="str">
        <f>VLOOKUP('Employee Salary Payroll Tax '!B2832,'Employee Salary Payroll Tax '!$D$1:$E$7,2,FALSE)</f>
        <v>NonUnion</v>
      </c>
      <c r="D2830" s="61">
        <f t="shared" si="346"/>
        <v>2.98E-2</v>
      </c>
      <c r="E2830" s="351">
        <f>'Employee Salary Payroll Tax '!N2832</f>
        <v>3333.61</v>
      </c>
      <c r="F2830" s="351">
        <f t="shared" si="347"/>
        <v>3432.9515780000002</v>
      </c>
      <c r="G2830" s="352"/>
      <c r="H2830" s="351">
        <f t="shared" si="351"/>
        <v>123866.39</v>
      </c>
      <c r="I2830" s="351">
        <f t="shared" si="348"/>
        <v>99.341578000000027</v>
      </c>
      <c r="J2830" s="351">
        <f t="shared" si="349"/>
        <v>6.1591778360000013</v>
      </c>
      <c r="K2830" s="635">
        <f>SUM('Employee Salary Payroll Tax '!I2832:K2832)</f>
        <v>1586.8</v>
      </c>
      <c r="L2830" s="635">
        <f>'Employee Salary Payroll Tax '!H2832</f>
        <v>0</v>
      </c>
      <c r="M2830" s="293">
        <f t="shared" si="352"/>
        <v>1746.8100000000002</v>
      </c>
      <c r="N2830" s="359">
        <f t="shared" si="350"/>
        <v>2.9317716791205419</v>
      </c>
      <c r="O2830" s="331"/>
      <c r="P2830" s="61"/>
      <c r="Q2830" s="294"/>
      <c r="R2830" s="292"/>
      <c r="S2830" s="291"/>
    </row>
    <row r="2831" spans="1:19" ht="14.4">
      <c r="A2831" s="36">
        <f t="shared" si="353"/>
        <v>1508</v>
      </c>
      <c r="B2831" s="526"/>
      <c r="C2831" s="36" t="str">
        <f>VLOOKUP('Employee Salary Payroll Tax '!B2833,'Employee Salary Payroll Tax '!$D$1:$E$7,2,FALSE)</f>
        <v>NonUnion</v>
      </c>
      <c r="D2831" s="61">
        <f t="shared" si="346"/>
        <v>2.98E-2</v>
      </c>
      <c r="E2831" s="351">
        <f>'Employee Salary Payroll Tax '!N2833</f>
        <v>24237.05</v>
      </c>
      <c r="F2831" s="351">
        <f t="shared" si="347"/>
        <v>24959.31409</v>
      </c>
      <c r="G2831" s="352"/>
      <c r="H2831" s="351">
        <f t="shared" si="351"/>
        <v>102962.95</v>
      </c>
      <c r="I2831" s="351">
        <f t="shared" si="348"/>
        <v>722.26409000000058</v>
      </c>
      <c r="J2831" s="351">
        <f t="shared" si="349"/>
        <v>44.780373580000038</v>
      </c>
      <c r="K2831" s="635">
        <f>SUM('Employee Salary Payroll Tax '!I2833:K2833)</f>
        <v>13228.579999999998</v>
      </c>
      <c r="L2831" s="635">
        <f>'Employee Salary Payroll Tax '!H2833</f>
        <v>0</v>
      </c>
      <c r="M2831" s="293">
        <f t="shared" si="352"/>
        <v>11008.470000000001</v>
      </c>
      <c r="N2831" s="359">
        <f t="shared" si="350"/>
        <v>24.441124406991598</v>
      </c>
      <c r="O2831" s="331"/>
      <c r="P2831" s="61"/>
      <c r="Q2831" s="294"/>
      <c r="R2831" s="292"/>
      <c r="S2831" s="291"/>
    </row>
    <row r="2832" spans="1:19" ht="14.4">
      <c r="A2832" s="36">
        <f t="shared" si="353"/>
        <v>1509</v>
      </c>
      <c r="B2832" s="526"/>
      <c r="C2832" s="36" t="str">
        <f>VLOOKUP('Employee Salary Payroll Tax '!B2834,'Employee Salary Payroll Tax '!$D$1:$E$7,2,FALSE)</f>
        <v>NonUnion</v>
      </c>
      <c r="D2832" s="61">
        <f t="shared" si="346"/>
        <v>2.98E-2</v>
      </c>
      <c r="E2832" s="351">
        <f>'Employee Salary Payroll Tax '!N2834</f>
        <v>108533.05</v>
      </c>
      <c r="F2832" s="351">
        <f t="shared" si="347"/>
        <v>111767.33489000001</v>
      </c>
      <c r="G2832" s="352"/>
      <c r="H2832" s="351">
        <f t="shared" si="351"/>
        <v>18666.949999999997</v>
      </c>
      <c r="I2832" s="351">
        <f t="shared" si="348"/>
        <v>3234.2848900000099</v>
      </c>
      <c r="J2832" s="351">
        <f t="shared" si="349"/>
        <v>200.52566318000061</v>
      </c>
      <c r="K2832" s="635">
        <f>SUM('Employee Salary Payroll Tax '!I2834:K2834)</f>
        <v>108533.04999999999</v>
      </c>
      <c r="L2832" s="635">
        <f>'Employee Salary Payroll Tax '!H2834</f>
        <v>0</v>
      </c>
      <c r="M2832" s="293">
        <f t="shared" si="352"/>
        <v>1.4551915228366852E-11</v>
      </c>
      <c r="N2832" s="359">
        <f t="shared" si="350"/>
        <v>200.52566317815297</v>
      </c>
      <c r="O2832" s="331"/>
      <c r="P2832" s="61"/>
      <c r="Q2832" s="294"/>
      <c r="R2832" s="292"/>
      <c r="S2832" s="291"/>
    </row>
    <row r="2833" spans="1:19" ht="14.4">
      <c r="A2833" s="36">
        <f t="shared" si="353"/>
        <v>1510</v>
      </c>
      <c r="B2833" s="526"/>
      <c r="C2833" s="36" t="str">
        <f>VLOOKUP('Employee Salary Payroll Tax '!B2835,'Employee Salary Payroll Tax '!$D$1:$E$7,2,FALSE)</f>
        <v>NonUnion</v>
      </c>
      <c r="D2833" s="61">
        <f t="shared" ref="D2833:D2896" si="354">VLOOKUP(C2833,C$9:D$12,2)</f>
        <v>2.98E-2</v>
      </c>
      <c r="E2833" s="351">
        <f>'Employee Salary Payroll Tax '!N2835</f>
        <v>25947.57</v>
      </c>
      <c r="F2833" s="351">
        <f t="shared" ref="F2833:F2896" si="355">E2833*(1+D2833)</f>
        <v>26720.807586000003</v>
      </c>
      <c r="G2833" s="352"/>
      <c r="H2833" s="351">
        <f t="shared" si="351"/>
        <v>101252.43</v>
      </c>
      <c r="I2833" s="351">
        <f t="shared" ref="I2833:I2896" si="356">F2833-E2833</f>
        <v>773.23758600000292</v>
      </c>
      <c r="J2833" s="351">
        <f t="shared" ref="J2833:J2896" si="357">IF(H2833&gt;I2833,I2833*$J$12,H2833*$J$12)</f>
        <v>47.940730332000179</v>
      </c>
      <c r="K2833" s="635">
        <f>SUM('Employee Salary Payroll Tax '!I2835:K2835)</f>
        <v>17125.39</v>
      </c>
      <c r="L2833" s="635">
        <f>'Employee Salary Payroll Tax '!H2835</f>
        <v>0</v>
      </c>
      <c r="M2833" s="293">
        <f t="shared" si="352"/>
        <v>8822.18</v>
      </c>
      <c r="N2833" s="359">
        <f t="shared" ref="N2833:N2896" si="358">J2833*K2833/(SUM(K2833:M2833)+0.000001)</f>
        <v>31.640870562780702</v>
      </c>
      <c r="O2833" s="331"/>
      <c r="P2833" s="61"/>
      <c r="Q2833" s="294"/>
      <c r="R2833" s="292"/>
      <c r="S2833" s="291"/>
    </row>
    <row r="2834" spans="1:19" ht="14.4">
      <c r="A2834" s="36">
        <f t="shared" si="353"/>
        <v>1511</v>
      </c>
      <c r="B2834" s="526"/>
      <c r="C2834" s="36" t="str">
        <f>VLOOKUP('Employee Salary Payroll Tax '!B2836,'Employee Salary Payroll Tax '!$D$1:$E$7,2,FALSE)</f>
        <v>NonUnion</v>
      </c>
      <c r="D2834" s="61">
        <f t="shared" si="354"/>
        <v>2.98E-2</v>
      </c>
      <c r="E2834" s="351">
        <f>'Employee Salary Payroll Tax '!N2836</f>
        <v>69090.52</v>
      </c>
      <c r="F2834" s="351">
        <f t="shared" si="355"/>
        <v>71149.417496000009</v>
      </c>
      <c r="G2834" s="352"/>
      <c r="H2834" s="351">
        <f t="shared" ref="H2834:H2897" si="359">IF(E2834&gt;$H$12,0,$H$12-E2834)</f>
        <v>58109.479999999996</v>
      </c>
      <c r="I2834" s="351">
        <f t="shared" si="356"/>
        <v>2058.897496000005</v>
      </c>
      <c r="J2834" s="351">
        <f t="shared" si="357"/>
        <v>127.65164475200031</v>
      </c>
      <c r="K2834" s="635">
        <f>SUM('Employee Salary Payroll Tax '!I2836:K2836)</f>
        <v>21973.99</v>
      </c>
      <c r="L2834" s="635">
        <f>'Employee Salary Payroll Tax '!H2836</f>
        <v>0</v>
      </c>
      <c r="M2834" s="293">
        <f t="shared" ref="M2834:M2897" si="360">E2834-K2834-L2834</f>
        <v>47116.53</v>
      </c>
      <c r="N2834" s="359">
        <f t="shared" si="358"/>
        <v>40.599143923412477</v>
      </c>
      <c r="O2834" s="331"/>
      <c r="P2834" s="61"/>
      <c r="Q2834" s="294"/>
      <c r="R2834" s="292"/>
      <c r="S2834" s="291"/>
    </row>
    <row r="2835" spans="1:19" ht="14.4">
      <c r="A2835" s="36">
        <f t="shared" si="353"/>
        <v>1512</v>
      </c>
      <c r="B2835" s="526"/>
      <c r="C2835" s="36" t="str">
        <f>VLOOKUP('Employee Salary Payroll Tax '!B2837,'Employee Salary Payroll Tax '!$D$1:$E$7,2,FALSE)</f>
        <v>NonUnion</v>
      </c>
      <c r="D2835" s="61">
        <f t="shared" si="354"/>
        <v>2.98E-2</v>
      </c>
      <c r="E2835" s="351">
        <f>'Employee Salary Payroll Tax '!N2837</f>
        <v>44661.99</v>
      </c>
      <c r="F2835" s="351">
        <f t="shared" si="355"/>
        <v>45992.917302000002</v>
      </c>
      <c r="G2835" s="352"/>
      <c r="H2835" s="351">
        <f t="shared" si="359"/>
        <v>82538.010000000009</v>
      </c>
      <c r="I2835" s="351">
        <f t="shared" si="356"/>
        <v>1330.9273020000037</v>
      </c>
      <c r="J2835" s="351">
        <f t="shared" si="357"/>
        <v>82.517492724000235</v>
      </c>
      <c r="K2835" s="635">
        <f>SUM('Employee Salary Payroll Tax '!I2837:K2837)</f>
        <v>4996.1000000000004</v>
      </c>
      <c r="L2835" s="635">
        <f>'Employee Salary Payroll Tax '!H2837</f>
        <v>0</v>
      </c>
      <c r="M2835" s="293">
        <f t="shared" si="360"/>
        <v>39665.89</v>
      </c>
      <c r="N2835" s="359">
        <f t="shared" si="358"/>
        <v>9.2307943597933466</v>
      </c>
      <c r="O2835" s="331"/>
      <c r="P2835" s="61"/>
      <c r="Q2835" s="294"/>
      <c r="R2835" s="292"/>
      <c r="S2835" s="291"/>
    </row>
    <row r="2836" spans="1:19" ht="14.4">
      <c r="A2836" s="36">
        <f t="shared" si="353"/>
        <v>1513</v>
      </c>
      <c r="B2836" s="526"/>
      <c r="C2836" s="36" t="str">
        <f>VLOOKUP('Employee Salary Payroll Tax '!B2838,'Employee Salary Payroll Tax '!$D$1:$E$7,2,FALSE)</f>
        <v>NonUnion</v>
      </c>
      <c r="D2836" s="61">
        <f t="shared" si="354"/>
        <v>2.98E-2</v>
      </c>
      <c r="E2836" s="351">
        <f>'Employee Salary Payroll Tax '!N2838</f>
        <v>63668.86</v>
      </c>
      <c r="F2836" s="351">
        <f t="shared" si="355"/>
        <v>65566.192028000005</v>
      </c>
      <c r="G2836" s="352"/>
      <c r="H2836" s="351">
        <f t="shared" si="359"/>
        <v>63531.14</v>
      </c>
      <c r="I2836" s="351">
        <f t="shared" si="356"/>
        <v>1897.3320280000044</v>
      </c>
      <c r="J2836" s="351">
        <f t="shared" si="357"/>
        <v>117.63458573600028</v>
      </c>
      <c r="K2836" s="635">
        <f>SUM('Employee Salary Payroll Tax '!I2838:K2838)</f>
        <v>20261.91</v>
      </c>
      <c r="L2836" s="635">
        <f>'Employee Salary Payroll Tax '!H2838</f>
        <v>0</v>
      </c>
      <c r="M2836" s="293">
        <f t="shared" si="360"/>
        <v>43406.95</v>
      </c>
      <c r="N2836" s="359">
        <f t="shared" si="358"/>
        <v>37.435904915412102</v>
      </c>
      <c r="O2836" s="331"/>
      <c r="P2836" s="61"/>
      <c r="Q2836" s="294"/>
      <c r="R2836" s="292"/>
      <c r="S2836" s="291"/>
    </row>
    <row r="2837" spans="1:19" ht="14.4">
      <c r="A2837" s="36">
        <f t="shared" si="353"/>
        <v>1514</v>
      </c>
      <c r="B2837" s="526"/>
      <c r="C2837" s="36" t="str">
        <f>VLOOKUP('Employee Salary Payroll Tax '!B2839,'Employee Salary Payroll Tax '!$D$1:$E$7,2,FALSE)</f>
        <v>NonUnion</v>
      </c>
      <c r="D2837" s="61">
        <f t="shared" si="354"/>
        <v>2.98E-2</v>
      </c>
      <c r="E2837" s="351">
        <f>'Employee Salary Payroll Tax '!N2839</f>
        <v>31382.83</v>
      </c>
      <c r="F2837" s="351">
        <f t="shared" si="355"/>
        <v>32318.038334000004</v>
      </c>
      <c r="G2837" s="352"/>
      <c r="H2837" s="351">
        <f t="shared" si="359"/>
        <v>95817.17</v>
      </c>
      <c r="I2837" s="351">
        <f t="shared" si="356"/>
        <v>935.20833400000265</v>
      </c>
      <c r="J2837" s="351">
        <f t="shared" si="357"/>
        <v>57.982916708000161</v>
      </c>
      <c r="K2837" s="635">
        <f>SUM('Employee Salary Payroll Tax '!I2839:K2839)</f>
        <v>19065.060000000001</v>
      </c>
      <c r="L2837" s="635">
        <f>'Employee Salary Payroll Tax '!H2839</f>
        <v>0</v>
      </c>
      <c r="M2837" s="293">
        <f t="shared" si="360"/>
        <v>12317.77</v>
      </c>
      <c r="N2837" s="359">
        <f t="shared" si="358"/>
        <v>35.224604854877683</v>
      </c>
      <c r="O2837" s="331"/>
      <c r="P2837" s="61"/>
      <c r="Q2837" s="294"/>
      <c r="R2837" s="292"/>
      <c r="S2837" s="291"/>
    </row>
    <row r="2838" spans="1:19" ht="14.4">
      <c r="A2838" s="36">
        <f t="shared" si="353"/>
        <v>1515</v>
      </c>
      <c r="B2838" s="526"/>
      <c r="C2838" s="36" t="str">
        <f>VLOOKUP('Employee Salary Payroll Tax '!B2840,'Employee Salary Payroll Tax '!$D$1:$E$7,2,FALSE)</f>
        <v>IBEW</v>
      </c>
      <c r="D2838" s="61">
        <f t="shared" si="354"/>
        <v>6.875E-3</v>
      </c>
      <c r="E2838" s="351">
        <f>'Employee Salary Payroll Tax '!N2840</f>
        <v>44691.62</v>
      </c>
      <c r="F2838" s="351">
        <f t="shared" si="355"/>
        <v>44998.874887500002</v>
      </c>
      <c r="G2838" s="352"/>
      <c r="H2838" s="351">
        <f t="shared" si="359"/>
        <v>82508.38</v>
      </c>
      <c r="I2838" s="351">
        <f t="shared" si="356"/>
        <v>307.25488749999931</v>
      </c>
      <c r="J2838" s="351">
        <f t="shared" si="357"/>
        <v>19.049803024999957</v>
      </c>
      <c r="K2838" s="635">
        <f>SUM('Employee Salary Payroll Tax '!I2840:K2840)</f>
        <v>44691.62</v>
      </c>
      <c r="L2838" s="635">
        <f>'Employee Salary Payroll Tax '!H2840</f>
        <v>0</v>
      </c>
      <c r="M2838" s="293">
        <f t="shared" si="360"/>
        <v>0</v>
      </c>
      <c r="N2838" s="359">
        <f t="shared" si="358"/>
        <v>19.049803024573709</v>
      </c>
      <c r="O2838" s="331"/>
      <c r="P2838" s="61"/>
      <c r="Q2838" s="294"/>
      <c r="R2838" s="292"/>
      <c r="S2838" s="291"/>
    </row>
    <row r="2839" spans="1:19" ht="14.4">
      <c r="A2839" s="36">
        <f t="shared" si="353"/>
        <v>1516</v>
      </c>
      <c r="B2839" s="526"/>
      <c r="C2839" s="36" t="str">
        <f>VLOOKUP('Employee Salary Payroll Tax '!B2841,'Employee Salary Payroll Tax '!$D$1:$E$7,2,FALSE)</f>
        <v>IBEW</v>
      </c>
      <c r="D2839" s="61">
        <f t="shared" si="354"/>
        <v>6.875E-3</v>
      </c>
      <c r="E2839" s="351">
        <f>'Employee Salary Payroll Tax '!N2841</f>
        <v>66521.460000000006</v>
      </c>
      <c r="F2839" s="351">
        <f t="shared" si="355"/>
        <v>66978.795037500007</v>
      </c>
      <c r="G2839" s="352"/>
      <c r="H2839" s="351">
        <f t="shared" si="359"/>
        <v>60678.539999999994</v>
      </c>
      <c r="I2839" s="351">
        <f t="shared" si="356"/>
        <v>457.33503750000091</v>
      </c>
      <c r="J2839" s="351">
        <f t="shared" si="357"/>
        <v>28.354772325000056</v>
      </c>
      <c r="K2839" s="635">
        <f>SUM('Employee Salary Payroll Tax '!I2841:K2841)</f>
        <v>65927.149999999994</v>
      </c>
      <c r="L2839" s="635">
        <f>'Employee Salary Payroll Tax '!H2841</f>
        <v>0</v>
      </c>
      <c r="M2839" s="293">
        <f t="shared" si="360"/>
        <v>594.31000000001222</v>
      </c>
      <c r="N2839" s="359">
        <f t="shared" si="358"/>
        <v>28.101447687077609</v>
      </c>
      <c r="O2839" s="331"/>
      <c r="P2839" s="61"/>
      <c r="Q2839" s="294"/>
      <c r="R2839" s="292"/>
      <c r="S2839" s="291"/>
    </row>
    <row r="2840" spans="1:19" ht="14.4">
      <c r="A2840" s="36">
        <f t="shared" si="353"/>
        <v>1517</v>
      </c>
      <c r="B2840" s="526"/>
      <c r="C2840" s="36" t="str">
        <f>VLOOKUP('Employee Salary Payroll Tax '!B2842,'Employee Salary Payroll Tax '!$D$1:$E$7,2,FALSE)</f>
        <v>NonUnion</v>
      </c>
      <c r="D2840" s="61">
        <f t="shared" si="354"/>
        <v>2.98E-2</v>
      </c>
      <c r="E2840" s="351">
        <f>'Employee Salary Payroll Tax '!N2842</f>
        <v>62838.96</v>
      </c>
      <c r="F2840" s="351">
        <f t="shared" si="355"/>
        <v>64711.561008000004</v>
      </c>
      <c r="G2840" s="352"/>
      <c r="H2840" s="351">
        <f t="shared" si="359"/>
        <v>64361.04</v>
      </c>
      <c r="I2840" s="351">
        <f t="shared" si="356"/>
        <v>1872.6010080000051</v>
      </c>
      <c r="J2840" s="351">
        <f t="shared" si="357"/>
        <v>116.10126249600032</v>
      </c>
      <c r="K2840" s="635">
        <f>SUM('Employee Salary Payroll Tax '!I2842:K2842)</f>
        <v>28059.95</v>
      </c>
      <c r="L2840" s="635">
        <f>'Employee Salary Payroll Tax '!H2842</f>
        <v>32.42</v>
      </c>
      <c r="M2840" s="293">
        <f t="shared" si="360"/>
        <v>34746.589999999997</v>
      </c>
      <c r="N2840" s="359">
        <f t="shared" si="358"/>
        <v>51.843563619175129</v>
      </c>
      <c r="O2840" s="331"/>
      <c r="P2840" s="61"/>
      <c r="Q2840" s="294"/>
      <c r="R2840" s="292"/>
      <c r="S2840" s="291"/>
    </row>
    <row r="2841" spans="1:19" ht="14.4">
      <c r="A2841" s="36">
        <f t="shared" si="353"/>
        <v>1518</v>
      </c>
      <c r="B2841" s="526"/>
      <c r="C2841" s="36" t="str">
        <f>VLOOKUP('Employee Salary Payroll Tax '!B2843,'Employee Salary Payroll Tax '!$D$1:$E$7,2,FALSE)</f>
        <v>NonUnion</v>
      </c>
      <c r="D2841" s="61">
        <f t="shared" si="354"/>
        <v>2.98E-2</v>
      </c>
      <c r="E2841" s="351">
        <f>'Employee Salary Payroll Tax '!N2843</f>
        <v>64333.35</v>
      </c>
      <c r="F2841" s="351">
        <f t="shared" si="355"/>
        <v>66250.483829999997</v>
      </c>
      <c r="G2841" s="352"/>
      <c r="H2841" s="351">
        <f t="shared" si="359"/>
        <v>62866.65</v>
      </c>
      <c r="I2841" s="351">
        <f t="shared" si="356"/>
        <v>1917.1338299999989</v>
      </c>
      <c r="J2841" s="351">
        <f t="shared" si="357"/>
        <v>118.86229745999992</v>
      </c>
      <c r="K2841" s="635">
        <f>SUM('Employee Salary Payroll Tax '!I2843:K2843)</f>
        <v>4397.1400000000003</v>
      </c>
      <c r="L2841" s="635">
        <f>'Employee Salary Payroll Tax '!H2843</f>
        <v>0</v>
      </c>
      <c r="M2841" s="293">
        <f t="shared" si="360"/>
        <v>59936.21</v>
      </c>
      <c r="N2841" s="359">
        <f t="shared" si="358"/>
        <v>8.1241558638737139</v>
      </c>
      <c r="O2841" s="331"/>
      <c r="P2841" s="61"/>
      <c r="Q2841" s="294"/>
      <c r="R2841" s="292"/>
      <c r="S2841" s="291"/>
    </row>
    <row r="2842" spans="1:19" ht="14.4">
      <c r="A2842" s="36">
        <f t="shared" si="353"/>
        <v>1519</v>
      </c>
      <c r="B2842" s="526"/>
      <c r="C2842" s="36" t="str">
        <f>VLOOKUP('Employee Salary Payroll Tax '!B2844,'Employee Salary Payroll Tax '!$D$1:$E$7,2,FALSE)</f>
        <v>NonUnion</v>
      </c>
      <c r="D2842" s="61">
        <f t="shared" si="354"/>
        <v>2.98E-2</v>
      </c>
      <c r="E2842" s="351">
        <f>'Employee Salary Payroll Tax '!N2844</f>
        <v>27772.54</v>
      </c>
      <c r="F2842" s="351">
        <f t="shared" si="355"/>
        <v>28600.161692000001</v>
      </c>
      <c r="G2842" s="352"/>
      <c r="H2842" s="351">
        <f t="shared" si="359"/>
        <v>99427.459999999992</v>
      </c>
      <c r="I2842" s="351">
        <f t="shared" si="356"/>
        <v>827.62169200000062</v>
      </c>
      <c r="J2842" s="351">
        <f t="shared" si="357"/>
        <v>51.312544904000035</v>
      </c>
      <c r="K2842" s="635">
        <f>SUM('Employee Salary Payroll Tax '!I2844:K2844)</f>
        <v>86.62</v>
      </c>
      <c r="L2842" s="635">
        <f>'Employee Salary Payroll Tax '!H2844</f>
        <v>0</v>
      </c>
      <c r="M2842" s="293">
        <f t="shared" si="360"/>
        <v>27685.920000000002</v>
      </c>
      <c r="N2842" s="359">
        <f t="shared" si="358"/>
        <v>0.16003911199423759</v>
      </c>
      <c r="O2842" s="331"/>
      <c r="P2842" s="61"/>
      <c r="Q2842" s="294"/>
      <c r="R2842" s="292"/>
      <c r="S2842" s="291"/>
    </row>
    <row r="2843" spans="1:19" ht="14.4">
      <c r="A2843" s="36">
        <f t="shared" si="353"/>
        <v>1520</v>
      </c>
      <c r="B2843" s="526"/>
      <c r="C2843" s="36" t="str">
        <f>VLOOKUP('Employee Salary Payroll Tax '!B2845,'Employee Salary Payroll Tax '!$D$1:$E$7,2,FALSE)</f>
        <v>NonUnion</v>
      </c>
      <c r="D2843" s="61">
        <f t="shared" si="354"/>
        <v>2.98E-2</v>
      </c>
      <c r="E2843" s="351">
        <f>'Employee Salary Payroll Tax '!N2845</f>
        <v>21131.74</v>
      </c>
      <c r="F2843" s="351">
        <f t="shared" si="355"/>
        <v>21761.465852000001</v>
      </c>
      <c r="G2843" s="352"/>
      <c r="H2843" s="351">
        <f t="shared" si="359"/>
        <v>106068.26</v>
      </c>
      <c r="I2843" s="351">
        <f t="shared" si="356"/>
        <v>629.72585199999958</v>
      </c>
      <c r="J2843" s="351">
        <f t="shared" si="357"/>
        <v>39.04300282399997</v>
      </c>
      <c r="K2843" s="635">
        <f>SUM('Employee Salary Payroll Tax '!I2845:K2845)</f>
        <v>3198.25</v>
      </c>
      <c r="L2843" s="635">
        <f>'Employee Salary Payroll Tax '!H2845</f>
        <v>0</v>
      </c>
      <c r="M2843" s="293">
        <f t="shared" si="360"/>
        <v>17933.490000000002</v>
      </c>
      <c r="N2843" s="359">
        <f t="shared" si="358"/>
        <v>5.9090866997203637</v>
      </c>
      <c r="O2843" s="331"/>
      <c r="P2843" s="61"/>
      <c r="Q2843" s="294"/>
      <c r="R2843" s="292"/>
      <c r="S2843" s="291"/>
    </row>
    <row r="2844" spans="1:19" ht="14.4">
      <c r="A2844" s="36">
        <f t="shared" si="353"/>
        <v>1521</v>
      </c>
      <c r="B2844" s="526"/>
      <c r="C2844" s="36" t="str">
        <f>VLOOKUP('Employee Salary Payroll Tax '!B2846,'Employee Salary Payroll Tax '!$D$1:$E$7,2,FALSE)</f>
        <v>IBEW</v>
      </c>
      <c r="D2844" s="61">
        <f t="shared" si="354"/>
        <v>6.875E-3</v>
      </c>
      <c r="E2844" s="351">
        <f>'Employee Salary Payroll Tax '!N2846</f>
        <v>61596.45</v>
      </c>
      <c r="F2844" s="351">
        <f t="shared" si="355"/>
        <v>62019.925593749998</v>
      </c>
      <c r="G2844" s="352"/>
      <c r="H2844" s="351">
        <f t="shared" si="359"/>
        <v>65603.55</v>
      </c>
      <c r="I2844" s="351">
        <f t="shared" si="356"/>
        <v>423.47559375000128</v>
      </c>
      <c r="J2844" s="351">
        <f t="shared" si="357"/>
        <v>26.255486812500081</v>
      </c>
      <c r="K2844" s="635">
        <f>SUM('Employee Salary Payroll Tax '!I2846:K2846)</f>
        <v>61596.45</v>
      </c>
      <c r="L2844" s="635">
        <f>'Employee Salary Payroll Tax '!H2846</f>
        <v>0</v>
      </c>
      <c r="M2844" s="293">
        <f t="shared" si="360"/>
        <v>0</v>
      </c>
      <c r="N2844" s="359">
        <f t="shared" si="358"/>
        <v>26.25548681207383</v>
      </c>
      <c r="O2844" s="331"/>
      <c r="P2844" s="61"/>
      <c r="Q2844" s="294"/>
      <c r="R2844" s="292"/>
      <c r="S2844" s="291"/>
    </row>
    <row r="2845" spans="1:19" ht="14.4">
      <c r="A2845" s="36">
        <f t="shared" si="353"/>
        <v>1522</v>
      </c>
      <c r="B2845" s="526"/>
      <c r="C2845" s="36" t="str">
        <f>VLOOKUP('Employee Salary Payroll Tax '!B2847,'Employee Salary Payroll Tax '!$D$1:$E$7,2,FALSE)</f>
        <v>NonUnion</v>
      </c>
      <c r="D2845" s="61">
        <f t="shared" si="354"/>
        <v>2.98E-2</v>
      </c>
      <c r="E2845" s="351">
        <f>'Employee Salary Payroll Tax '!N2847</f>
        <v>120080.75</v>
      </c>
      <c r="F2845" s="351">
        <f t="shared" si="355"/>
        <v>123659.15635</v>
      </c>
      <c r="G2845" s="352"/>
      <c r="H2845" s="351">
        <f t="shared" si="359"/>
        <v>7119.25</v>
      </c>
      <c r="I2845" s="351">
        <f t="shared" si="356"/>
        <v>3578.4063500000047</v>
      </c>
      <c r="J2845" s="351">
        <f t="shared" si="357"/>
        <v>221.86119370000029</v>
      </c>
      <c r="K2845" s="635">
        <f>SUM('Employee Salary Payroll Tax '!I2847:K2847)</f>
        <v>44779.63</v>
      </c>
      <c r="L2845" s="635">
        <f>'Employee Salary Payroll Tax '!H2847</f>
        <v>0</v>
      </c>
      <c r="M2845" s="293">
        <f t="shared" si="360"/>
        <v>75301.119999999995</v>
      </c>
      <c r="N2845" s="359">
        <f t="shared" si="358"/>
        <v>82.734844387311114</v>
      </c>
      <c r="O2845" s="331"/>
      <c r="P2845" s="61"/>
      <c r="Q2845" s="294"/>
      <c r="R2845" s="292"/>
      <c r="S2845" s="291"/>
    </row>
    <row r="2846" spans="1:19" ht="14.4">
      <c r="A2846" s="36">
        <f t="shared" si="353"/>
        <v>1523</v>
      </c>
      <c r="B2846" s="526"/>
      <c r="C2846" s="36" t="str">
        <f>VLOOKUP('Employee Salary Payroll Tax '!B2848,'Employee Salary Payroll Tax '!$D$1:$E$7,2,FALSE)</f>
        <v>IBEW</v>
      </c>
      <c r="D2846" s="61">
        <f t="shared" si="354"/>
        <v>6.875E-3</v>
      </c>
      <c r="E2846" s="351">
        <f>'Employee Salary Payroll Tax '!N2848</f>
        <v>9807.26</v>
      </c>
      <c r="F2846" s="351">
        <f t="shared" si="355"/>
        <v>9874.684912499999</v>
      </c>
      <c r="G2846" s="352"/>
      <c r="H2846" s="351">
        <f t="shared" si="359"/>
        <v>117392.74</v>
      </c>
      <c r="I2846" s="351">
        <f t="shared" si="356"/>
        <v>67.424912499998754</v>
      </c>
      <c r="J2846" s="351">
        <f t="shared" si="357"/>
        <v>4.1803445749999231</v>
      </c>
      <c r="K2846" s="635">
        <f>SUM('Employee Salary Payroll Tax '!I2848:K2848)</f>
        <v>8702.89</v>
      </c>
      <c r="L2846" s="635">
        <f>'Employee Salary Payroll Tax '!H2848</f>
        <v>0</v>
      </c>
      <c r="M2846" s="293">
        <f t="shared" si="360"/>
        <v>1104.3700000000008</v>
      </c>
      <c r="N2846" s="359">
        <f t="shared" si="358"/>
        <v>3.7096068621216802</v>
      </c>
      <c r="O2846" s="331"/>
      <c r="P2846" s="61"/>
      <c r="Q2846" s="294"/>
      <c r="R2846" s="292"/>
      <c r="S2846" s="291"/>
    </row>
    <row r="2847" spans="1:19" ht="14.4">
      <c r="A2847" s="36">
        <f t="shared" si="353"/>
        <v>1524</v>
      </c>
      <c r="B2847" s="526"/>
      <c r="C2847" s="36" t="str">
        <f>VLOOKUP('Employee Salary Payroll Tax '!B2849,'Employee Salary Payroll Tax '!$D$1:$E$7,2,FALSE)</f>
        <v>NonUnion</v>
      </c>
      <c r="D2847" s="61">
        <f t="shared" si="354"/>
        <v>2.98E-2</v>
      </c>
      <c r="E2847" s="351">
        <f>'Employee Salary Payroll Tax '!N2849</f>
        <v>61417.53</v>
      </c>
      <c r="F2847" s="351">
        <f t="shared" si="355"/>
        <v>63247.772394</v>
      </c>
      <c r="G2847" s="352"/>
      <c r="H2847" s="351">
        <f t="shared" si="359"/>
        <v>65782.47</v>
      </c>
      <c r="I2847" s="351">
        <f t="shared" si="356"/>
        <v>1830.2423940000008</v>
      </c>
      <c r="J2847" s="351">
        <f t="shared" si="357"/>
        <v>113.47502842800004</v>
      </c>
      <c r="K2847" s="635">
        <f>SUM('Employee Salary Payroll Tax '!I2849:K2849)</f>
        <v>12473.119999999999</v>
      </c>
      <c r="L2847" s="635">
        <f>'Employee Salary Payroll Tax '!H2849</f>
        <v>-111.79</v>
      </c>
      <c r="M2847" s="293">
        <f t="shared" si="360"/>
        <v>49056.200000000004</v>
      </c>
      <c r="N2847" s="359">
        <f t="shared" si="358"/>
        <v>23.045336511624786</v>
      </c>
      <c r="O2847" s="331"/>
      <c r="P2847" s="61"/>
      <c r="Q2847" s="294"/>
      <c r="R2847" s="292"/>
      <c r="S2847" s="291"/>
    </row>
    <row r="2848" spans="1:19" ht="14.4">
      <c r="A2848" s="36">
        <f t="shared" si="353"/>
        <v>1525</v>
      </c>
      <c r="B2848" s="526"/>
      <c r="C2848" s="36" t="str">
        <f>VLOOKUP('Employee Salary Payroll Tax '!B2850,'Employee Salary Payroll Tax '!$D$1:$E$7,2,FALSE)</f>
        <v>NonUnion</v>
      </c>
      <c r="D2848" s="61">
        <f t="shared" si="354"/>
        <v>2.98E-2</v>
      </c>
      <c r="E2848" s="351">
        <f>'Employee Salary Payroll Tax '!N2850</f>
        <v>40845.17</v>
      </c>
      <c r="F2848" s="351">
        <f t="shared" si="355"/>
        <v>42062.356066</v>
      </c>
      <c r="G2848" s="352"/>
      <c r="H2848" s="351">
        <f t="shared" si="359"/>
        <v>86354.83</v>
      </c>
      <c r="I2848" s="351">
        <f t="shared" si="356"/>
        <v>1217.186066000002</v>
      </c>
      <c r="J2848" s="351">
        <f t="shared" si="357"/>
        <v>75.465536092000121</v>
      </c>
      <c r="K2848" s="635">
        <f>SUM('Employee Salary Payroll Tax '!I2850:K2850)</f>
        <v>13478.91</v>
      </c>
      <c r="L2848" s="635">
        <f>'Employee Salary Payroll Tax '!H2850</f>
        <v>0</v>
      </c>
      <c r="M2848" s="293">
        <f t="shared" si="360"/>
        <v>27366.26</v>
      </c>
      <c r="N2848" s="359">
        <f t="shared" si="358"/>
        <v>24.903634115390332</v>
      </c>
      <c r="O2848" s="331"/>
      <c r="P2848" s="61"/>
      <c r="Q2848" s="294"/>
      <c r="R2848" s="292"/>
      <c r="S2848" s="291"/>
    </row>
    <row r="2849" spans="1:19" ht="14.4">
      <c r="A2849" s="36">
        <f t="shared" si="353"/>
        <v>1526</v>
      </c>
      <c r="B2849" s="526"/>
      <c r="C2849" s="36" t="str">
        <f>VLOOKUP('Employee Salary Payroll Tax '!B2851,'Employee Salary Payroll Tax '!$D$1:$E$7,2,FALSE)</f>
        <v>NonUnion</v>
      </c>
      <c r="D2849" s="61">
        <f t="shared" si="354"/>
        <v>2.98E-2</v>
      </c>
      <c r="E2849" s="351">
        <f>'Employee Salary Payroll Tax '!N2851</f>
        <v>66781.919999999998</v>
      </c>
      <c r="F2849" s="351">
        <f t="shared" si="355"/>
        <v>68772.021216000008</v>
      </c>
      <c r="G2849" s="352"/>
      <c r="H2849" s="351">
        <f t="shared" si="359"/>
        <v>60418.080000000002</v>
      </c>
      <c r="I2849" s="351">
        <f t="shared" si="356"/>
        <v>1990.10121600001</v>
      </c>
      <c r="J2849" s="351">
        <f t="shared" si="357"/>
        <v>123.38627539200063</v>
      </c>
      <c r="K2849" s="635">
        <f>SUM('Employee Salary Payroll Tax '!I2851:K2851)</f>
        <v>66781.919999999998</v>
      </c>
      <c r="L2849" s="635">
        <f>'Employee Salary Payroll Tax '!H2851</f>
        <v>0</v>
      </c>
      <c r="M2849" s="293">
        <f t="shared" si="360"/>
        <v>0</v>
      </c>
      <c r="N2849" s="359">
        <f t="shared" si="358"/>
        <v>123.38627539015305</v>
      </c>
      <c r="O2849" s="331"/>
      <c r="P2849" s="61"/>
      <c r="Q2849" s="294"/>
      <c r="R2849" s="292"/>
      <c r="S2849" s="291"/>
    </row>
    <row r="2850" spans="1:19" ht="14.4">
      <c r="A2850" s="36">
        <f t="shared" si="353"/>
        <v>1527</v>
      </c>
      <c r="B2850" s="526"/>
      <c r="C2850" s="36" t="str">
        <f>VLOOKUP('Employee Salary Payroll Tax '!B2852,'Employee Salary Payroll Tax '!$D$1:$E$7,2,FALSE)</f>
        <v>NonUnion</v>
      </c>
      <c r="D2850" s="61">
        <f t="shared" si="354"/>
        <v>2.98E-2</v>
      </c>
      <c r="E2850" s="351">
        <f>'Employee Salary Payroll Tax '!N2852</f>
        <v>86670.52</v>
      </c>
      <c r="F2850" s="351">
        <f t="shared" si="355"/>
        <v>89253.301496000015</v>
      </c>
      <c r="G2850" s="352"/>
      <c r="H2850" s="351">
        <f t="shared" si="359"/>
        <v>40529.479999999996</v>
      </c>
      <c r="I2850" s="351">
        <f t="shared" si="356"/>
        <v>2582.7814960000105</v>
      </c>
      <c r="J2850" s="351">
        <f t="shared" si="357"/>
        <v>160.13245275200066</v>
      </c>
      <c r="K2850" s="635">
        <f>SUM('Employee Salary Payroll Tax '!I2852:K2852)</f>
        <v>83235.649999999994</v>
      </c>
      <c r="L2850" s="635">
        <f>'Employee Salary Payroll Tax '!H2852</f>
        <v>0</v>
      </c>
      <c r="M2850" s="293">
        <f t="shared" si="360"/>
        <v>3434.8700000000099</v>
      </c>
      <c r="N2850" s="359">
        <f t="shared" si="358"/>
        <v>153.78618693822625</v>
      </c>
      <c r="O2850" s="331"/>
      <c r="P2850" s="61"/>
      <c r="Q2850" s="294"/>
      <c r="R2850" s="292"/>
      <c r="S2850" s="291"/>
    </row>
    <row r="2851" spans="1:19" ht="14.4">
      <c r="A2851" s="36">
        <f t="shared" si="353"/>
        <v>1528</v>
      </c>
      <c r="B2851" s="526"/>
      <c r="C2851" s="36" t="str">
        <f>VLOOKUP('Employee Salary Payroll Tax '!B2853,'Employee Salary Payroll Tax '!$D$1:$E$7,2,FALSE)</f>
        <v>NonUnion</v>
      </c>
      <c r="D2851" s="61">
        <f t="shared" si="354"/>
        <v>2.98E-2</v>
      </c>
      <c r="E2851" s="351">
        <f>'Employee Salary Payroll Tax '!N2853</f>
        <v>81596.88</v>
      </c>
      <c r="F2851" s="351">
        <f t="shared" si="355"/>
        <v>84028.467024000012</v>
      </c>
      <c r="G2851" s="352"/>
      <c r="H2851" s="351">
        <f t="shared" si="359"/>
        <v>45603.119999999995</v>
      </c>
      <c r="I2851" s="351">
        <f t="shared" si="356"/>
        <v>2431.5870240000077</v>
      </c>
      <c r="J2851" s="351">
        <f t="shared" si="357"/>
        <v>150.75839548800047</v>
      </c>
      <c r="K2851" s="635">
        <f>SUM('Employee Salary Payroll Tax '!I2853:K2853)</f>
        <v>23097.280000000002</v>
      </c>
      <c r="L2851" s="635">
        <f>'Employee Salary Payroll Tax '!H2853</f>
        <v>15026.03</v>
      </c>
      <c r="M2851" s="293">
        <f t="shared" si="360"/>
        <v>43473.570000000007</v>
      </c>
      <c r="N2851" s="359">
        <f t="shared" si="358"/>
        <v>42.674534527477149</v>
      </c>
      <c r="O2851" s="331"/>
      <c r="P2851" s="61"/>
      <c r="Q2851" s="294"/>
      <c r="R2851" s="292"/>
      <c r="S2851" s="291"/>
    </row>
    <row r="2852" spans="1:19" ht="14.4">
      <c r="A2852" s="36">
        <f t="shared" si="353"/>
        <v>1529</v>
      </c>
      <c r="B2852" s="526"/>
      <c r="C2852" s="36" t="str">
        <f>VLOOKUP('Employee Salary Payroll Tax '!B2854,'Employee Salary Payroll Tax '!$D$1:$E$7,2,FALSE)</f>
        <v>IBEW</v>
      </c>
      <c r="D2852" s="61">
        <f t="shared" si="354"/>
        <v>6.875E-3</v>
      </c>
      <c r="E2852" s="351">
        <f>'Employee Salary Payroll Tax '!N2854</f>
        <v>115157.06</v>
      </c>
      <c r="F2852" s="351">
        <f t="shared" si="355"/>
        <v>115948.7647875</v>
      </c>
      <c r="G2852" s="352"/>
      <c r="H2852" s="351">
        <f t="shared" si="359"/>
        <v>12042.940000000002</v>
      </c>
      <c r="I2852" s="351">
        <f t="shared" si="356"/>
        <v>791.70478749999893</v>
      </c>
      <c r="J2852" s="351">
        <f t="shared" si="357"/>
        <v>49.085696824999935</v>
      </c>
      <c r="K2852" s="635">
        <f>SUM('Employee Salary Payroll Tax '!I2854:K2854)</f>
        <v>30103.129999999997</v>
      </c>
      <c r="L2852" s="635">
        <f>'Employee Salary Payroll Tax '!H2854</f>
        <v>0</v>
      </c>
      <c r="M2852" s="293">
        <f t="shared" si="360"/>
        <v>85053.93</v>
      </c>
      <c r="N2852" s="359">
        <f t="shared" si="358"/>
        <v>12.831459162388557</v>
      </c>
      <c r="O2852" s="331"/>
      <c r="P2852" s="61"/>
      <c r="Q2852" s="294"/>
      <c r="R2852" s="292"/>
      <c r="S2852" s="291"/>
    </row>
    <row r="2853" spans="1:19" ht="14.4">
      <c r="A2853" s="36">
        <f t="shared" si="353"/>
        <v>1530</v>
      </c>
      <c r="B2853" s="526"/>
      <c r="C2853" s="36" t="str">
        <f>VLOOKUP('Employee Salary Payroll Tax '!B2855,'Employee Salary Payroll Tax '!$D$1:$E$7,2,FALSE)</f>
        <v>NonUnion</v>
      </c>
      <c r="D2853" s="61">
        <f t="shared" si="354"/>
        <v>2.98E-2</v>
      </c>
      <c r="E2853" s="351">
        <f>'Employee Salary Payroll Tax '!N2855</f>
        <v>135629.39000000001</v>
      </c>
      <c r="F2853" s="351">
        <f t="shared" si="355"/>
        <v>139671.14582200002</v>
      </c>
      <c r="G2853" s="352"/>
      <c r="H2853" s="351">
        <f t="shared" si="359"/>
        <v>0</v>
      </c>
      <c r="I2853" s="351">
        <f t="shared" si="356"/>
        <v>4041.7558220000064</v>
      </c>
      <c r="J2853" s="351">
        <f t="shared" si="357"/>
        <v>0</v>
      </c>
      <c r="K2853" s="635">
        <f>SUM('Employee Salary Payroll Tax '!I2855:K2855)</f>
        <v>109431.94</v>
      </c>
      <c r="L2853" s="635">
        <f>'Employee Salary Payroll Tax '!H2855</f>
        <v>26197.45</v>
      </c>
      <c r="M2853" s="293">
        <f t="shared" si="360"/>
        <v>0</v>
      </c>
      <c r="N2853" s="359">
        <f t="shared" si="358"/>
        <v>0</v>
      </c>
      <c r="O2853" s="331"/>
      <c r="P2853" s="61"/>
      <c r="Q2853" s="294"/>
      <c r="R2853" s="292"/>
      <c r="S2853" s="291"/>
    </row>
    <row r="2854" spans="1:19" ht="14.4">
      <c r="A2854" s="36">
        <f t="shared" si="353"/>
        <v>1531</v>
      </c>
      <c r="B2854" s="526"/>
      <c r="C2854" s="36" t="str">
        <f>VLOOKUP('Employee Salary Payroll Tax '!B2856,'Employee Salary Payroll Tax '!$D$1:$E$7,2,FALSE)</f>
        <v>UA</v>
      </c>
      <c r="D2854" s="61">
        <f t="shared" si="354"/>
        <v>0.03</v>
      </c>
      <c r="E2854" s="351">
        <f>'Employee Salary Payroll Tax '!N2856</f>
        <v>65978</v>
      </c>
      <c r="F2854" s="351">
        <f t="shared" si="355"/>
        <v>67957.34</v>
      </c>
      <c r="G2854" s="352"/>
      <c r="H2854" s="351">
        <f t="shared" si="359"/>
        <v>61222</v>
      </c>
      <c r="I2854" s="351">
        <f t="shared" si="356"/>
        <v>1979.3399999999965</v>
      </c>
      <c r="J2854" s="351">
        <f t="shared" si="357"/>
        <v>122.71907999999978</v>
      </c>
      <c r="K2854" s="635">
        <f>SUM('Employee Salary Payroll Tax '!I2856:K2856)</f>
        <v>61172.6</v>
      </c>
      <c r="L2854" s="635">
        <f>'Employee Salary Payroll Tax '!H2856</f>
        <v>976.42</v>
      </c>
      <c r="M2854" s="293">
        <f t="shared" si="360"/>
        <v>3828.9800000000014</v>
      </c>
      <c r="N2854" s="359">
        <f t="shared" si="358"/>
        <v>113.78103599827529</v>
      </c>
      <c r="O2854" s="331"/>
      <c r="P2854" s="61"/>
      <c r="Q2854" s="294"/>
      <c r="R2854" s="292"/>
      <c r="S2854" s="291"/>
    </row>
    <row r="2855" spans="1:19" ht="14.4">
      <c r="A2855" s="36">
        <f t="shared" si="353"/>
        <v>1532</v>
      </c>
      <c r="B2855" s="526"/>
      <c r="C2855" s="36" t="str">
        <f>VLOOKUP('Employee Salary Payroll Tax '!B2857,'Employee Salary Payroll Tax '!$D$1:$E$7,2,FALSE)</f>
        <v>IBEW</v>
      </c>
      <c r="D2855" s="61">
        <f t="shared" si="354"/>
        <v>6.875E-3</v>
      </c>
      <c r="E2855" s="351">
        <f>'Employee Salary Payroll Tax '!N2857</f>
        <v>2734.77</v>
      </c>
      <c r="F2855" s="351">
        <f t="shared" si="355"/>
        <v>2753.5715437499998</v>
      </c>
      <c r="G2855" s="352"/>
      <c r="H2855" s="351">
        <f t="shared" si="359"/>
        <v>124465.23</v>
      </c>
      <c r="I2855" s="351">
        <f t="shared" si="356"/>
        <v>18.801543749999837</v>
      </c>
      <c r="J2855" s="351">
        <f t="shared" si="357"/>
        <v>1.1656957124999898</v>
      </c>
      <c r="K2855" s="635">
        <f>SUM('Employee Salary Payroll Tax '!I2857:K2857)</f>
        <v>2732.77</v>
      </c>
      <c r="L2855" s="635">
        <f>'Employee Salary Payroll Tax '!H2857</f>
        <v>0</v>
      </c>
      <c r="M2855" s="293">
        <f t="shared" si="360"/>
        <v>2</v>
      </c>
      <c r="N2855" s="359">
        <f t="shared" si="358"/>
        <v>1.1648432120740517</v>
      </c>
      <c r="O2855" s="331"/>
      <c r="P2855" s="61"/>
      <c r="Q2855" s="294"/>
      <c r="R2855" s="292"/>
      <c r="S2855" s="291"/>
    </row>
    <row r="2856" spans="1:19" ht="14.4">
      <c r="A2856" s="36">
        <f t="shared" si="353"/>
        <v>1533</v>
      </c>
      <c r="B2856" s="526"/>
      <c r="C2856" s="36" t="str">
        <f>VLOOKUP('Employee Salary Payroll Tax '!B2858,'Employee Salary Payroll Tax '!$D$1:$E$7,2,FALSE)</f>
        <v>Not Assigned</v>
      </c>
      <c r="D2856" s="61">
        <f t="shared" si="354"/>
        <v>0</v>
      </c>
      <c r="E2856" s="351">
        <f>'Employee Salary Payroll Tax '!N2858</f>
        <v>0.02</v>
      </c>
      <c r="F2856" s="351">
        <f t="shared" si="355"/>
        <v>0.02</v>
      </c>
      <c r="G2856" s="352"/>
      <c r="H2856" s="351">
        <f t="shared" si="359"/>
        <v>127199.98</v>
      </c>
      <c r="I2856" s="351">
        <f t="shared" si="356"/>
        <v>0</v>
      </c>
      <c r="J2856" s="351">
        <f t="shared" si="357"/>
        <v>0</v>
      </c>
      <c r="K2856" s="635">
        <f>SUM('Employee Salary Payroll Tax '!I2858:K2858)</f>
        <v>4.3900000000000006</v>
      </c>
      <c r="L2856" s="635">
        <f>'Employee Salary Payroll Tax '!H2858</f>
        <v>0</v>
      </c>
      <c r="M2856" s="293">
        <f t="shared" si="360"/>
        <v>-4.370000000000001</v>
      </c>
      <c r="N2856" s="359">
        <f t="shared" si="358"/>
        <v>0</v>
      </c>
      <c r="O2856" s="331"/>
      <c r="P2856" s="61"/>
      <c r="Q2856" s="294"/>
      <c r="R2856" s="292"/>
      <c r="S2856" s="291"/>
    </row>
    <row r="2857" spans="1:19" ht="14.4">
      <c r="A2857" s="36">
        <f t="shared" si="353"/>
        <v>1534</v>
      </c>
      <c r="B2857" s="526"/>
      <c r="C2857" s="36" t="str">
        <f>VLOOKUP('Employee Salary Payroll Tax '!B2859,'Employee Salary Payroll Tax '!$D$1:$E$7,2,FALSE)</f>
        <v>NonUnion</v>
      </c>
      <c r="D2857" s="61">
        <f t="shared" si="354"/>
        <v>2.98E-2</v>
      </c>
      <c r="E2857" s="351">
        <f>'Employee Salary Payroll Tax '!N2859</f>
        <v>154274.84</v>
      </c>
      <c r="F2857" s="351">
        <f t="shared" si="355"/>
        <v>158872.230232</v>
      </c>
      <c r="G2857" s="352"/>
      <c r="H2857" s="351">
        <f t="shared" si="359"/>
        <v>0</v>
      </c>
      <c r="I2857" s="351">
        <f t="shared" si="356"/>
        <v>4597.3902320000052</v>
      </c>
      <c r="J2857" s="351">
        <f t="shared" si="357"/>
        <v>0</v>
      </c>
      <c r="K2857" s="635">
        <f>SUM('Employee Salary Payroll Tax '!I2859:K2859)</f>
        <v>66139.240000000005</v>
      </c>
      <c r="L2857" s="635">
        <f>'Employee Salary Payroll Tax '!H2859</f>
        <v>0</v>
      </c>
      <c r="M2857" s="293">
        <f t="shared" si="360"/>
        <v>88135.599999999991</v>
      </c>
      <c r="N2857" s="359">
        <f t="shared" si="358"/>
        <v>0</v>
      </c>
      <c r="O2857" s="331"/>
      <c r="P2857" s="61"/>
      <c r="Q2857" s="294"/>
      <c r="R2857" s="292"/>
      <c r="S2857" s="291"/>
    </row>
    <row r="2858" spans="1:19" ht="14.4">
      <c r="A2858" s="36">
        <f t="shared" si="353"/>
        <v>1535</v>
      </c>
      <c r="B2858" s="526"/>
      <c r="C2858" s="36" t="str">
        <f>VLOOKUP('Employee Salary Payroll Tax '!B2860,'Employee Salary Payroll Tax '!$D$1:$E$7,2,FALSE)</f>
        <v>IBEW</v>
      </c>
      <c r="D2858" s="61">
        <f t="shared" si="354"/>
        <v>6.875E-3</v>
      </c>
      <c r="E2858" s="351">
        <f>'Employee Salary Payroll Tax '!N2860</f>
        <v>184035.03</v>
      </c>
      <c r="F2858" s="351">
        <f t="shared" si="355"/>
        <v>185300.27083125</v>
      </c>
      <c r="G2858" s="352"/>
      <c r="H2858" s="351">
        <f t="shared" si="359"/>
        <v>0</v>
      </c>
      <c r="I2858" s="351">
        <f t="shared" si="356"/>
        <v>1265.2408312500047</v>
      </c>
      <c r="J2858" s="351">
        <f t="shared" si="357"/>
        <v>0</v>
      </c>
      <c r="K2858" s="635">
        <f>SUM('Employee Salary Payroll Tax '!I2860:K2860)</f>
        <v>164845.69</v>
      </c>
      <c r="L2858" s="635">
        <f>'Employee Salary Payroll Tax '!H2860</f>
        <v>0</v>
      </c>
      <c r="M2858" s="293">
        <f t="shared" si="360"/>
        <v>19189.339999999997</v>
      </c>
      <c r="N2858" s="359">
        <f t="shared" si="358"/>
        <v>0</v>
      </c>
      <c r="O2858" s="331"/>
      <c r="P2858" s="61"/>
      <c r="Q2858" s="294"/>
      <c r="R2858" s="292"/>
      <c r="S2858" s="291"/>
    </row>
    <row r="2859" spans="1:19" ht="14.4">
      <c r="A2859" s="36">
        <f t="shared" si="353"/>
        <v>1536</v>
      </c>
      <c r="B2859" s="526"/>
      <c r="C2859" s="36" t="str">
        <f>VLOOKUP('Employee Salary Payroll Tax '!B2861,'Employee Salary Payroll Tax '!$D$1:$E$7,2,FALSE)</f>
        <v>NonUnion</v>
      </c>
      <c r="D2859" s="61">
        <f t="shared" si="354"/>
        <v>2.98E-2</v>
      </c>
      <c r="E2859" s="351">
        <f>'Employee Salary Payroll Tax '!N2861</f>
        <v>8867.67</v>
      </c>
      <c r="F2859" s="351">
        <f t="shared" si="355"/>
        <v>9131.9265660000001</v>
      </c>
      <c r="G2859" s="352"/>
      <c r="H2859" s="351">
        <f t="shared" si="359"/>
        <v>118332.33</v>
      </c>
      <c r="I2859" s="351">
        <f t="shared" si="356"/>
        <v>264.25656600000002</v>
      </c>
      <c r="J2859" s="351">
        <f t="shared" si="357"/>
        <v>16.383907092000001</v>
      </c>
      <c r="K2859" s="635">
        <f>SUM('Employee Salary Payroll Tax '!I2861:K2861)</f>
        <v>1064.1199999999999</v>
      </c>
      <c r="L2859" s="635">
        <f>'Employee Salary Payroll Tax '!H2861</f>
        <v>0</v>
      </c>
      <c r="M2859" s="293">
        <f t="shared" si="360"/>
        <v>7803.55</v>
      </c>
      <c r="N2859" s="359">
        <f t="shared" si="358"/>
        <v>1.9660681117782879</v>
      </c>
      <c r="O2859" s="331"/>
      <c r="P2859" s="61"/>
      <c r="Q2859" s="294"/>
      <c r="R2859" s="292"/>
      <c r="S2859" s="291"/>
    </row>
    <row r="2860" spans="1:19" ht="14.4">
      <c r="A2860" s="36">
        <f t="shared" si="353"/>
        <v>1537</v>
      </c>
      <c r="B2860" s="526"/>
      <c r="C2860" s="36" t="str">
        <f>VLOOKUP('Employee Salary Payroll Tax '!B2862,'Employee Salary Payroll Tax '!$D$1:$E$7,2,FALSE)</f>
        <v>UA</v>
      </c>
      <c r="D2860" s="61">
        <f t="shared" si="354"/>
        <v>0.03</v>
      </c>
      <c r="E2860" s="351">
        <f>'Employee Salary Payroll Tax '!N2862</f>
        <v>49942.64</v>
      </c>
      <c r="F2860" s="351">
        <f t="shared" si="355"/>
        <v>51440.919200000004</v>
      </c>
      <c r="G2860" s="352"/>
      <c r="H2860" s="351">
        <f t="shared" si="359"/>
        <v>77257.36</v>
      </c>
      <c r="I2860" s="351">
        <f t="shared" si="356"/>
        <v>1498.2792000000045</v>
      </c>
      <c r="J2860" s="351">
        <f t="shared" si="357"/>
        <v>92.893310400000274</v>
      </c>
      <c r="K2860" s="635">
        <f>SUM('Employee Salary Payroll Tax '!I2862:K2862)</f>
        <v>37040.83</v>
      </c>
      <c r="L2860" s="635">
        <f>'Employee Salary Payroll Tax '!H2862</f>
        <v>0</v>
      </c>
      <c r="M2860" s="293">
        <f t="shared" si="360"/>
        <v>12901.809999999998</v>
      </c>
      <c r="N2860" s="359">
        <f t="shared" si="358"/>
        <v>68.895943798620706</v>
      </c>
      <c r="O2860" s="331"/>
      <c r="P2860" s="61"/>
      <c r="Q2860" s="294"/>
      <c r="R2860" s="292"/>
      <c r="S2860" s="291"/>
    </row>
    <row r="2861" spans="1:19" ht="14.4">
      <c r="A2861" s="36">
        <f t="shared" ref="A2861:A2924" si="361">+A2860+1</f>
        <v>1538</v>
      </c>
      <c r="B2861" s="526"/>
      <c r="C2861" s="36" t="str">
        <f>VLOOKUP('Employee Salary Payroll Tax '!B2863,'Employee Salary Payroll Tax '!$D$1:$E$7,2,FALSE)</f>
        <v>IBEW</v>
      </c>
      <c r="D2861" s="61">
        <f t="shared" si="354"/>
        <v>6.875E-3</v>
      </c>
      <c r="E2861" s="351">
        <f>'Employee Salary Payroll Tax '!N2863</f>
        <v>41168.65</v>
      </c>
      <c r="F2861" s="351">
        <f t="shared" si="355"/>
        <v>41451.684468749998</v>
      </c>
      <c r="G2861" s="352"/>
      <c r="H2861" s="351">
        <f t="shared" si="359"/>
        <v>86031.35</v>
      </c>
      <c r="I2861" s="351">
        <f t="shared" si="356"/>
        <v>283.03446874999645</v>
      </c>
      <c r="J2861" s="351">
        <f t="shared" si="357"/>
        <v>17.54813706249978</v>
      </c>
      <c r="K2861" s="635">
        <f>SUM('Employee Salary Payroll Tax '!I2863:K2863)</f>
        <v>41168.65</v>
      </c>
      <c r="L2861" s="635">
        <f>'Employee Salary Payroll Tax '!H2863</f>
        <v>0</v>
      </c>
      <c r="M2861" s="293">
        <f t="shared" si="360"/>
        <v>0</v>
      </c>
      <c r="N2861" s="359">
        <f t="shared" si="358"/>
        <v>17.548137062073529</v>
      </c>
      <c r="O2861" s="331"/>
      <c r="P2861" s="61"/>
      <c r="Q2861" s="294"/>
      <c r="R2861" s="292"/>
      <c r="S2861" s="291"/>
    </row>
    <row r="2862" spans="1:19" ht="14.4">
      <c r="A2862" s="36">
        <f t="shared" si="361"/>
        <v>1539</v>
      </c>
      <c r="B2862" s="526"/>
      <c r="C2862" s="36" t="str">
        <f>VLOOKUP('Employee Salary Payroll Tax '!B2864,'Employee Salary Payroll Tax '!$D$1:$E$7,2,FALSE)</f>
        <v>IBEW</v>
      </c>
      <c r="D2862" s="61">
        <f t="shared" si="354"/>
        <v>6.875E-3</v>
      </c>
      <c r="E2862" s="351">
        <f>'Employee Salary Payroll Tax '!N2864</f>
        <v>62529.33</v>
      </c>
      <c r="F2862" s="351">
        <f t="shared" si="355"/>
        <v>62959.219143750001</v>
      </c>
      <c r="G2862" s="352"/>
      <c r="H2862" s="351">
        <f t="shared" si="359"/>
        <v>64670.67</v>
      </c>
      <c r="I2862" s="351">
        <f t="shared" si="356"/>
        <v>429.88914374999877</v>
      </c>
      <c r="J2862" s="351">
        <f t="shared" si="357"/>
        <v>26.653126912499925</v>
      </c>
      <c r="K2862" s="635">
        <f>SUM('Employee Salary Payroll Tax '!I2864:K2864)</f>
        <v>32995.949999999997</v>
      </c>
      <c r="L2862" s="635">
        <f>'Employee Salary Payroll Tax '!H2864</f>
        <v>0</v>
      </c>
      <c r="M2862" s="293">
        <f t="shared" si="360"/>
        <v>29533.380000000005</v>
      </c>
      <c r="N2862" s="359">
        <f t="shared" si="358"/>
        <v>14.064523687275033</v>
      </c>
      <c r="O2862" s="331"/>
      <c r="P2862" s="61"/>
      <c r="Q2862" s="294"/>
      <c r="R2862" s="292"/>
      <c r="S2862" s="291"/>
    </row>
    <row r="2863" spans="1:19" ht="14.4">
      <c r="A2863" s="36">
        <f t="shared" si="361"/>
        <v>1540</v>
      </c>
      <c r="B2863" s="526"/>
      <c r="C2863" s="36" t="str">
        <f>VLOOKUP('Employee Salary Payroll Tax '!B2865,'Employee Salary Payroll Tax '!$D$1:$E$7,2,FALSE)</f>
        <v>Not Assigned</v>
      </c>
      <c r="D2863" s="61">
        <f t="shared" si="354"/>
        <v>0</v>
      </c>
      <c r="E2863" s="351">
        <f>'Employee Salary Payroll Tax '!N2865</f>
        <v>0.02</v>
      </c>
      <c r="F2863" s="351">
        <f t="shared" si="355"/>
        <v>0.02</v>
      </c>
      <c r="G2863" s="352"/>
      <c r="H2863" s="351">
        <f t="shared" si="359"/>
        <v>127199.98</v>
      </c>
      <c r="I2863" s="351">
        <f t="shared" si="356"/>
        <v>0</v>
      </c>
      <c r="J2863" s="351">
        <f t="shared" si="357"/>
        <v>0</v>
      </c>
      <c r="K2863" s="635">
        <f>SUM('Employee Salary Payroll Tax '!I2865:K2865)</f>
        <v>-801.61</v>
      </c>
      <c r="L2863" s="635">
        <f>'Employee Salary Payroll Tax '!H2865</f>
        <v>0</v>
      </c>
      <c r="M2863" s="293">
        <f t="shared" si="360"/>
        <v>801.63</v>
      </c>
      <c r="N2863" s="359">
        <f t="shared" si="358"/>
        <v>0</v>
      </c>
      <c r="O2863" s="331"/>
      <c r="P2863" s="61"/>
      <c r="Q2863" s="294"/>
      <c r="R2863" s="292"/>
      <c r="S2863" s="291"/>
    </row>
    <row r="2864" spans="1:19" ht="14.4">
      <c r="A2864" s="36">
        <f t="shared" si="361"/>
        <v>1541</v>
      </c>
      <c r="B2864" s="526"/>
      <c r="C2864" s="36" t="str">
        <f>VLOOKUP('Employee Salary Payroll Tax '!B2866,'Employee Salary Payroll Tax '!$D$1:$E$7,2,FALSE)</f>
        <v>NonUnion</v>
      </c>
      <c r="D2864" s="61">
        <f t="shared" si="354"/>
        <v>2.98E-2</v>
      </c>
      <c r="E2864" s="351">
        <f>'Employee Salary Payroll Tax '!N2866</f>
        <v>91333.09</v>
      </c>
      <c r="F2864" s="351">
        <f t="shared" si="355"/>
        <v>94054.816082000005</v>
      </c>
      <c r="G2864" s="352"/>
      <c r="H2864" s="351">
        <f t="shared" si="359"/>
        <v>35866.910000000003</v>
      </c>
      <c r="I2864" s="351">
        <f t="shared" si="356"/>
        <v>2721.7260820000083</v>
      </c>
      <c r="J2864" s="351">
        <f t="shared" si="357"/>
        <v>168.7470170840005</v>
      </c>
      <c r="K2864" s="635">
        <f>SUM('Employee Salary Payroll Tax '!I2866:K2866)</f>
        <v>26344.539999999997</v>
      </c>
      <c r="L2864" s="635">
        <f>'Employee Salary Payroll Tax '!H2866</f>
        <v>0</v>
      </c>
      <c r="M2864" s="293">
        <f t="shared" si="360"/>
        <v>64988.55</v>
      </c>
      <c r="N2864" s="359">
        <f t="shared" si="358"/>
        <v>48.674172103467221</v>
      </c>
      <c r="O2864" s="331"/>
      <c r="P2864" s="61"/>
      <c r="Q2864" s="294"/>
      <c r="R2864" s="292"/>
      <c r="S2864" s="291"/>
    </row>
    <row r="2865" spans="1:19" ht="14.4">
      <c r="A2865" s="36">
        <f t="shared" si="361"/>
        <v>1542</v>
      </c>
      <c r="B2865" s="526"/>
      <c r="C2865" s="36" t="str">
        <f>VLOOKUP('Employee Salary Payroll Tax '!B2867,'Employee Salary Payroll Tax '!$D$1:$E$7,2,FALSE)</f>
        <v>NonUnion</v>
      </c>
      <c r="D2865" s="61">
        <f t="shared" si="354"/>
        <v>2.98E-2</v>
      </c>
      <c r="E2865" s="351">
        <f>'Employee Salary Payroll Tax '!N2867</f>
        <v>104864.2</v>
      </c>
      <c r="F2865" s="351">
        <f t="shared" si="355"/>
        <v>107989.15316</v>
      </c>
      <c r="G2865" s="352"/>
      <c r="H2865" s="351">
        <f t="shared" si="359"/>
        <v>22335.800000000003</v>
      </c>
      <c r="I2865" s="351">
        <f t="shared" si="356"/>
        <v>3124.9531600000046</v>
      </c>
      <c r="J2865" s="351">
        <f t="shared" si="357"/>
        <v>193.74709592000028</v>
      </c>
      <c r="K2865" s="635">
        <f>SUM('Employee Salary Payroll Tax '!I2867:K2867)</f>
        <v>99199.8</v>
      </c>
      <c r="L2865" s="635">
        <f>'Employee Salary Payroll Tax '!H2867</f>
        <v>0</v>
      </c>
      <c r="M2865" s="293">
        <f t="shared" si="360"/>
        <v>5664.3999999999942</v>
      </c>
      <c r="N2865" s="359">
        <f t="shared" si="358"/>
        <v>183.28155047825248</v>
      </c>
      <c r="O2865" s="331"/>
      <c r="P2865" s="61"/>
      <c r="Q2865" s="294"/>
      <c r="R2865" s="292"/>
      <c r="S2865" s="291"/>
    </row>
    <row r="2866" spans="1:19" ht="14.4">
      <c r="A2866" s="36">
        <f t="shared" si="361"/>
        <v>1543</v>
      </c>
      <c r="B2866" s="526"/>
      <c r="C2866" s="36" t="str">
        <f>VLOOKUP('Employee Salary Payroll Tax '!B2868,'Employee Salary Payroll Tax '!$D$1:$E$7,2,FALSE)</f>
        <v>IBEW</v>
      </c>
      <c r="D2866" s="61">
        <f t="shared" si="354"/>
        <v>6.875E-3</v>
      </c>
      <c r="E2866" s="351">
        <f>'Employee Salary Payroll Tax '!N2868</f>
        <v>10681.32</v>
      </c>
      <c r="F2866" s="351">
        <f t="shared" si="355"/>
        <v>10754.754074999999</v>
      </c>
      <c r="G2866" s="352"/>
      <c r="H2866" s="351">
        <f t="shared" si="359"/>
        <v>116518.68</v>
      </c>
      <c r="I2866" s="351">
        <f t="shared" si="356"/>
        <v>73.434074999999211</v>
      </c>
      <c r="J2866" s="351">
        <f t="shared" si="357"/>
        <v>4.5529126499999508</v>
      </c>
      <c r="K2866" s="635">
        <f>SUM('Employee Salary Payroll Tax '!I2868:K2868)</f>
        <v>8633.85</v>
      </c>
      <c r="L2866" s="635">
        <f>'Employee Salary Payroll Tax '!H2868</f>
        <v>0</v>
      </c>
      <c r="M2866" s="293">
        <f t="shared" si="360"/>
        <v>2047.4699999999993</v>
      </c>
      <c r="N2866" s="359">
        <f t="shared" si="358"/>
        <v>3.6801785621554171</v>
      </c>
      <c r="O2866" s="331"/>
      <c r="P2866" s="61"/>
      <c r="Q2866" s="294"/>
      <c r="R2866" s="292"/>
      <c r="S2866" s="291"/>
    </row>
    <row r="2867" spans="1:19" ht="14.4">
      <c r="A2867" s="36">
        <f t="shared" si="361"/>
        <v>1544</v>
      </c>
      <c r="B2867" s="526"/>
      <c r="C2867" s="36" t="str">
        <f>VLOOKUP('Employee Salary Payroll Tax '!B2869,'Employee Salary Payroll Tax '!$D$1:$E$7,2,FALSE)</f>
        <v>NonUnion</v>
      </c>
      <c r="D2867" s="61">
        <f t="shared" si="354"/>
        <v>2.98E-2</v>
      </c>
      <c r="E2867" s="351">
        <f>'Employee Salary Payroll Tax '!N2869</f>
        <v>23823.25</v>
      </c>
      <c r="F2867" s="351">
        <f t="shared" si="355"/>
        <v>24533.182850000001</v>
      </c>
      <c r="G2867" s="352"/>
      <c r="H2867" s="351">
        <f t="shared" si="359"/>
        <v>103376.75</v>
      </c>
      <c r="I2867" s="351">
        <f t="shared" si="356"/>
        <v>709.93285000000105</v>
      </c>
      <c r="J2867" s="351">
        <f t="shared" si="357"/>
        <v>44.015836700000065</v>
      </c>
      <c r="K2867" s="635">
        <f>SUM('Employee Salary Payroll Tax '!I2869:K2869)</f>
        <v>-42.199999999999996</v>
      </c>
      <c r="L2867" s="635">
        <f>'Employee Salary Payroll Tax '!H2869</f>
        <v>-6.75</v>
      </c>
      <c r="M2867" s="293">
        <f t="shared" si="360"/>
        <v>23872.2</v>
      </c>
      <c r="N2867" s="359">
        <f t="shared" si="358"/>
        <v>-7.7968719996727304E-2</v>
      </c>
      <c r="O2867" s="331"/>
      <c r="P2867" s="61"/>
      <c r="Q2867" s="294"/>
      <c r="R2867" s="292"/>
      <c r="S2867" s="291"/>
    </row>
    <row r="2868" spans="1:19" ht="14.4">
      <c r="A2868" s="36">
        <f t="shared" si="361"/>
        <v>1545</v>
      </c>
      <c r="B2868" s="526"/>
      <c r="C2868" s="36" t="str">
        <f>VLOOKUP('Employee Salary Payroll Tax '!B2870,'Employee Salary Payroll Tax '!$D$1:$E$7,2,FALSE)</f>
        <v>Not Assigned</v>
      </c>
      <c r="D2868" s="61">
        <f t="shared" si="354"/>
        <v>0</v>
      </c>
      <c r="E2868" s="351">
        <f>'Employee Salary Payroll Tax '!N2870</f>
        <v>0</v>
      </c>
      <c r="F2868" s="351">
        <f t="shared" si="355"/>
        <v>0</v>
      </c>
      <c r="G2868" s="352"/>
      <c r="H2868" s="351">
        <f t="shared" si="359"/>
        <v>127200</v>
      </c>
      <c r="I2868" s="351">
        <f t="shared" si="356"/>
        <v>0</v>
      </c>
      <c r="J2868" s="351">
        <f t="shared" si="357"/>
        <v>0</v>
      </c>
      <c r="K2868" s="635">
        <f>SUM('Employee Salary Payroll Tax '!I2870:K2870)</f>
        <v>199.09</v>
      </c>
      <c r="L2868" s="635">
        <f>'Employee Salary Payroll Tax '!H2870</f>
        <v>0</v>
      </c>
      <c r="M2868" s="293">
        <f t="shared" si="360"/>
        <v>-199.09</v>
      </c>
      <c r="N2868" s="359">
        <f t="shared" si="358"/>
        <v>0</v>
      </c>
      <c r="O2868" s="331"/>
      <c r="P2868" s="61"/>
      <c r="Q2868" s="294"/>
      <c r="R2868" s="292"/>
      <c r="S2868" s="291"/>
    </row>
    <row r="2869" spans="1:19" ht="14.4">
      <c r="A2869" s="36">
        <f t="shared" si="361"/>
        <v>1546</v>
      </c>
      <c r="B2869" s="526"/>
      <c r="C2869" s="36" t="str">
        <f>VLOOKUP('Employee Salary Payroll Tax '!B2871,'Employee Salary Payroll Tax '!$D$1:$E$7,2,FALSE)</f>
        <v>UA</v>
      </c>
      <c r="D2869" s="61">
        <f t="shared" si="354"/>
        <v>0.03</v>
      </c>
      <c r="E2869" s="351">
        <f>'Employee Salary Payroll Tax '!N2871</f>
        <v>67928.52</v>
      </c>
      <c r="F2869" s="351">
        <f t="shared" si="355"/>
        <v>69966.375599999999</v>
      </c>
      <c r="G2869" s="352"/>
      <c r="H2869" s="351">
        <f t="shared" si="359"/>
        <v>59271.479999999996</v>
      </c>
      <c r="I2869" s="351">
        <f t="shared" si="356"/>
        <v>2037.8555999999953</v>
      </c>
      <c r="J2869" s="351">
        <f t="shared" si="357"/>
        <v>126.34704719999971</v>
      </c>
      <c r="K2869" s="635">
        <f>SUM('Employee Salary Payroll Tax '!I2871:K2871)</f>
        <v>66412.799999999988</v>
      </c>
      <c r="L2869" s="635">
        <f>'Employee Salary Payroll Tax '!H2871</f>
        <v>0</v>
      </c>
      <c r="M2869" s="293">
        <f t="shared" si="360"/>
        <v>1515.7200000000157</v>
      </c>
      <c r="N2869" s="359">
        <f t="shared" si="358"/>
        <v>123.52780799818122</v>
      </c>
      <c r="O2869" s="331"/>
      <c r="P2869" s="61"/>
      <c r="Q2869" s="294"/>
      <c r="R2869" s="292"/>
      <c r="S2869" s="291"/>
    </row>
    <row r="2870" spans="1:19" ht="14.4">
      <c r="A2870" s="36">
        <f t="shared" si="361"/>
        <v>1547</v>
      </c>
      <c r="B2870" s="526"/>
      <c r="C2870" s="36" t="str">
        <f>VLOOKUP('Employee Salary Payroll Tax '!B2872,'Employee Salary Payroll Tax '!$D$1:$E$7,2,FALSE)</f>
        <v>UA</v>
      </c>
      <c r="D2870" s="61">
        <f t="shared" si="354"/>
        <v>0.03</v>
      </c>
      <c r="E2870" s="351">
        <f>'Employee Salary Payroll Tax '!N2872</f>
        <v>70059.3</v>
      </c>
      <c r="F2870" s="351">
        <f t="shared" si="355"/>
        <v>72161.078999999998</v>
      </c>
      <c r="G2870" s="352"/>
      <c r="H2870" s="351">
        <f t="shared" si="359"/>
        <v>57140.7</v>
      </c>
      <c r="I2870" s="351">
        <f t="shared" si="356"/>
        <v>2101.778999999995</v>
      </c>
      <c r="J2870" s="351">
        <f t="shared" si="357"/>
        <v>130.31029799999968</v>
      </c>
      <c r="K2870" s="635">
        <f>SUM('Employee Salary Payroll Tax '!I2872:K2872)</f>
        <v>66274.77</v>
      </c>
      <c r="L2870" s="635">
        <f>'Employee Salary Payroll Tax '!H2872</f>
        <v>0</v>
      </c>
      <c r="M2870" s="293">
        <f t="shared" si="360"/>
        <v>3784.5299999999988</v>
      </c>
      <c r="N2870" s="359">
        <f t="shared" si="358"/>
        <v>123.27107219824018</v>
      </c>
      <c r="O2870" s="331"/>
      <c r="P2870" s="61"/>
      <c r="Q2870" s="294"/>
      <c r="R2870" s="292"/>
      <c r="S2870" s="291"/>
    </row>
    <row r="2871" spans="1:19" ht="14.4">
      <c r="A2871" s="36">
        <f t="shared" si="361"/>
        <v>1548</v>
      </c>
      <c r="B2871" s="526"/>
      <c r="C2871" s="36" t="str">
        <f>VLOOKUP('Employee Salary Payroll Tax '!B2873,'Employee Salary Payroll Tax '!$D$1:$E$7,2,FALSE)</f>
        <v>UA</v>
      </c>
      <c r="D2871" s="61">
        <f t="shared" si="354"/>
        <v>0.03</v>
      </c>
      <c r="E2871" s="351">
        <f>'Employee Salary Payroll Tax '!N2873</f>
        <v>749.36</v>
      </c>
      <c r="F2871" s="351">
        <f t="shared" si="355"/>
        <v>771.84080000000006</v>
      </c>
      <c r="G2871" s="352"/>
      <c r="H2871" s="351">
        <f t="shared" si="359"/>
        <v>126450.64</v>
      </c>
      <c r="I2871" s="351">
        <f t="shared" si="356"/>
        <v>22.480800000000045</v>
      </c>
      <c r="J2871" s="351">
        <f t="shared" si="357"/>
        <v>1.3938096000000029</v>
      </c>
      <c r="K2871" s="635">
        <f>SUM('Employee Salary Payroll Tax '!I2873:K2873)</f>
        <v>-12.129999999999999</v>
      </c>
      <c r="L2871" s="635">
        <f>'Employee Salary Payroll Tax '!H2873</f>
        <v>-0.04</v>
      </c>
      <c r="M2871" s="293">
        <f t="shared" si="360"/>
        <v>761.53</v>
      </c>
      <c r="N2871" s="359">
        <f t="shared" si="358"/>
        <v>-2.2561799969891952E-2</v>
      </c>
      <c r="O2871" s="331"/>
      <c r="P2871" s="61"/>
      <c r="Q2871" s="294"/>
      <c r="R2871" s="292"/>
      <c r="S2871" s="291"/>
    </row>
    <row r="2872" spans="1:19" ht="14.4">
      <c r="A2872" s="36">
        <f t="shared" si="361"/>
        <v>1549</v>
      </c>
      <c r="B2872" s="526"/>
      <c r="C2872" s="36" t="str">
        <f>VLOOKUP('Employee Salary Payroll Tax '!B2874,'Employee Salary Payroll Tax '!$D$1:$E$7,2,FALSE)</f>
        <v>UA</v>
      </c>
      <c r="D2872" s="61">
        <f t="shared" si="354"/>
        <v>0.03</v>
      </c>
      <c r="E2872" s="351">
        <f>'Employee Salary Payroll Tax '!N2874</f>
        <v>41267.81</v>
      </c>
      <c r="F2872" s="351">
        <f t="shared" si="355"/>
        <v>42505.844299999997</v>
      </c>
      <c r="G2872" s="352"/>
      <c r="H2872" s="351">
        <f t="shared" si="359"/>
        <v>85932.19</v>
      </c>
      <c r="I2872" s="351">
        <f t="shared" si="356"/>
        <v>1238.0342999999993</v>
      </c>
      <c r="J2872" s="351">
        <f t="shared" si="357"/>
        <v>76.758126599999954</v>
      </c>
      <c r="K2872" s="635">
        <f>SUM('Employee Salary Payroll Tax '!I2874:K2874)</f>
        <v>22532.36</v>
      </c>
      <c r="L2872" s="635">
        <f>'Employee Salary Payroll Tax '!H2874</f>
        <v>25.34</v>
      </c>
      <c r="M2872" s="293">
        <f t="shared" si="360"/>
        <v>18710.109999999997</v>
      </c>
      <c r="N2872" s="359">
        <f t="shared" si="358"/>
        <v>41.91018959898441</v>
      </c>
      <c r="O2872" s="331"/>
      <c r="P2872" s="61"/>
      <c r="Q2872" s="294"/>
      <c r="R2872" s="292"/>
      <c r="S2872" s="291"/>
    </row>
    <row r="2873" spans="1:19" ht="14.4">
      <c r="A2873" s="36">
        <f t="shared" si="361"/>
        <v>1550</v>
      </c>
      <c r="B2873" s="526"/>
      <c r="C2873" s="36" t="str">
        <f>VLOOKUP('Employee Salary Payroll Tax '!B2875,'Employee Salary Payroll Tax '!$D$1:$E$7,2,FALSE)</f>
        <v>NonUnion</v>
      </c>
      <c r="D2873" s="61">
        <f t="shared" si="354"/>
        <v>2.98E-2</v>
      </c>
      <c r="E2873" s="351">
        <f>'Employee Salary Payroll Tax '!N2875</f>
        <v>55074.98</v>
      </c>
      <c r="F2873" s="351">
        <f t="shared" si="355"/>
        <v>56716.214404000006</v>
      </c>
      <c r="G2873" s="352"/>
      <c r="H2873" s="351">
        <f t="shared" si="359"/>
        <v>72125.01999999999</v>
      </c>
      <c r="I2873" s="351">
        <f t="shared" si="356"/>
        <v>1641.2344040000025</v>
      </c>
      <c r="J2873" s="351">
        <f t="shared" si="357"/>
        <v>101.75653304800015</v>
      </c>
      <c r="K2873" s="635">
        <f>SUM('Employee Salary Payroll Tax '!I2875:K2875)</f>
        <v>9271.4599999999991</v>
      </c>
      <c r="L2873" s="635">
        <f>'Employee Salary Payroll Tax '!H2875</f>
        <v>0</v>
      </c>
      <c r="M2873" s="293">
        <f t="shared" si="360"/>
        <v>45803.520000000004</v>
      </c>
      <c r="N2873" s="359">
        <f t="shared" si="358"/>
        <v>17.129949495688994</v>
      </c>
      <c r="O2873" s="331"/>
      <c r="P2873" s="61"/>
      <c r="Q2873" s="294"/>
      <c r="R2873" s="292"/>
      <c r="S2873" s="291"/>
    </row>
    <row r="2874" spans="1:19" ht="14.4">
      <c r="A2874" s="36">
        <f t="shared" si="361"/>
        <v>1551</v>
      </c>
      <c r="B2874" s="526"/>
      <c r="C2874" s="36" t="str">
        <f>VLOOKUP('Employee Salary Payroll Tax '!B2876,'Employee Salary Payroll Tax '!$D$1:$E$7,2,FALSE)</f>
        <v>IBEW</v>
      </c>
      <c r="D2874" s="61">
        <f t="shared" si="354"/>
        <v>6.875E-3</v>
      </c>
      <c r="E2874" s="351">
        <f>'Employee Salary Payroll Tax '!N2876</f>
        <v>51821.3</v>
      </c>
      <c r="F2874" s="351">
        <f t="shared" si="355"/>
        <v>52177.571437500003</v>
      </c>
      <c r="G2874" s="352"/>
      <c r="H2874" s="351">
        <f t="shared" si="359"/>
        <v>75378.7</v>
      </c>
      <c r="I2874" s="351">
        <f t="shared" si="356"/>
        <v>356.27143749999959</v>
      </c>
      <c r="J2874" s="351">
        <f t="shared" si="357"/>
        <v>22.088829124999975</v>
      </c>
      <c r="K2874" s="635">
        <f>SUM('Employee Salary Payroll Tax '!I2876:K2876)</f>
        <v>51821.3</v>
      </c>
      <c r="L2874" s="635">
        <f>'Employee Salary Payroll Tax '!H2876</f>
        <v>0</v>
      </c>
      <c r="M2874" s="293">
        <f t="shared" si="360"/>
        <v>0</v>
      </c>
      <c r="N2874" s="359">
        <f t="shared" si="358"/>
        <v>22.088829124573724</v>
      </c>
      <c r="O2874" s="331"/>
      <c r="P2874" s="61"/>
      <c r="Q2874" s="294"/>
      <c r="R2874" s="292"/>
      <c r="S2874" s="291"/>
    </row>
    <row r="2875" spans="1:19" ht="14.4">
      <c r="A2875" s="36">
        <f t="shared" si="361"/>
        <v>1552</v>
      </c>
      <c r="B2875" s="526"/>
      <c r="C2875" s="36" t="str">
        <f>VLOOKUP('Employee Salary Payroll Tax '!B2877,'Employee Salary Payroll Tax '!$D$1:$E$7,2,FALSE)</f>
        <v>IBEW</v>
      </c>
      <c r="D2875" s="61">
        <f t="shared" si="354"/>
        <v>6.875E-3</v>
      </c>
      <c r="E2875" s="351">
        <f>'Employee Salary Payroll Tax '!N2877</f>
        <v>138152.10999999999</v>
      </c>
      <c r="F2875" s="351">
        <f t="shared" si="355"/>
        <v>139101.90575624999</v>
      </c>
      <c r="G2875" s="352"/>
      <c r="H2875" s="351">
        <f t="shared" si="359"/>
        <v>0</v>
      </c>
      <c r="I2875" s="351">
        <f t="shared" si="356"/>
        <v>949.79575625000871</v>
      </c>
      <c r="J2875" s="351">
        <f t="shared" si="357"/>
        <v>0</v>
      </c>
      <c r="K2875" s="635">
        <f>SUM('Employee Salary Payroll Tax '!I2877:K2877)</f>
        <v>119033.04000000001</v>
      </c>
      <c r="L2875" s="635">
        <f>'Employee Salary Payroll Tax '!H2877</f>
        <v>0</v>
      </c>
      <c r="M2875" s="293">
        <f t="shared" si="360"/>
        <v>19119.069999999978</v>
      </c>
      <c r="N2875" s="359">
        <f t="shared" si="358"/>
        <v>0</v>
      </c>
      <c r="O2875" s="331"/>
      <c r="P2875" s="61"/>
      <c r="Q2875" s="294"/>
      <c r="R2875" s="292"/>
      <c r="S2875" s="291"/>
    </row>
    <row r="2876" spans="1:19" ht="14.4">
      <c r="A2876" s="36">
        <f t="shared" si="361"/>
        <v>1553</v>
      </c>
      <c r="B2876" s="526"/>
      <c r="C2876" s="36" t="str">
        <f>VLOOKUP('Employee Salary Payroll Tax '!B2878,'Employee Salary Payroll Tax '!$D$1:$E$7,2,FALSE)</f>
        <v>NonUnion</v>
      </c>
      <c r="D2876" s="61">
        <f t="shared" si="354"/>
        <v>2.98E-2</v>
      </c>
      <c r="E2876" s="351">
        <f>'Employee Salary Payroll Tax '!N2878</f>
        <v>77470.77</v>
      </c>
      <c r="F2876" s="351">
        <f t="shared" si="355"/>
        <v>79779.398946000001</v>
      </c>
      <c r="G2876" s="352"/>
      <c r="H2876" s="351">
        <f t="shared" si="359"/>
        <v>49729.229999999996</v>
      </c>
      <c r="I2876" s="351">
        <f t="shared" si="356"/>
        <v>2308.6289459999971</v>
      </c>
      <c r="J2876" s="351">
        <f t="shared" si="357"/>
        <v>143.13499465199982</v>
      </c>
      <c r="K2876" s="635">
        <f>SUM('Employee Salary Payroll Tax '!I2878:K2878)</f>
        <v>6641.8</v>
      </c>
      <c r="L2876" s="635">
        <f>'Employee Salary Payroll Tax '!H2878</f>
        <v>0</v>
      </c>
      <c r="M2876" s="293">
        <f t="shared" si="360"/>
        <v>70828.97</v>
      </c>
      <c r="N2876" s="359">
        <f t="shared" si="358"/>
        <v>12.271389679841585</v>
      </c>
      <c r="O2876" s="331"/>
      <c r="P2876" s="61"/>
      <c r="Q2876" s="294"/>
      <c r="R2876" s="292"/>
      <c r="S2876" s="291"/>
    </row>
    <row r="2877" spans="1:19" ht="14.4">
      <c r="A2877" s="36">
        <f t="shared" si="361"/>
        <v>1554</v>
      </c>
      <c r="B2877" s="526"/>
      <c r="C2877" s="36" t="str">
        <f>VLOOKUP('Employee Salary Payroll Tax '!B2879,'Employee Salary Payroll Tax '!$D$1:$E$7,2,FALSE)</f>
        <v>NonUnion</v>
      </c>
      <c r="D2877" s="61">
        <f t="shared" si="354"/>
        <v>2.98E-2</v>
      </c>
      <c r="E2877" s="351">
        <f>'Employee Salary Payroll Tax '!N2879</f>
        <v>58618.51</v>
      </c>
      <c r="F2877" s="351">
        <f t="shared" si="355"/>
        <v>60365.341598000006</v>
      </c>
      <c r="G2877" s="352"/>
      <c r="H2877" s="351">
        <f t="shared" si="359"/>
        <v>68581.489999999991</v>
      </c>
      <c r="I2877" s="351">
        <f t="shared" si="356"/>
        <v>1746.8315980000043</v>
      </c>
      <c r="J2877" s="351">
        <f t="shared" si="357"/>
        <v>108.30355907600027</v>
      </c>
      <c r="K2877" s="635">
        <f>SUM('Employee Salary Payroll Tax '!I2879:K2879)</f>
        <v>57346.720000000001</v>
      </c>
      <c r="L2877" s="635">
        <f>'Employee Salary Payroll Tax '!H2879</f>
        <v>0</v>
      </c>
      <c r="M2877" s="293">
        <f t="shared" si="360"/>
        <v>1271.7900000000009</v>
      </c>
      <c r="N2877" s="359">
        <f t="shared" si="358"/>
        <v>105.95379987019274</v>
      </c>
      <c r="O2877" s="331"/>
      <c r="P2877" s="61"/>
      <c r="Q2877" s="294"/>
      <c r="R2877" s="292"/>
      <c r="S2877" s="291"/>
    </row>
    <row r="2878" spans="1:19" ht="14.4">
      <c r="A2878" s="36">
        <f t="shared" si="361"/>
        <v>1555</v>
      </c>
      <c r="B2878" s="526"/>
      <c r="C2878" s="36" t="str">
        <f>VLOOKUP('Employee Salary Payroll Tax '!B2880,'Employee Salary Payroll Tax '!$D$1:$E$7,2,FALSE)</f>
        <v>NonUnion</v>
      </c>
      <c r="D2878" s="61">
        <f t="shared" si="354"/>
        <v>2.98E-2</v>
      </c>
      <c r="E2878" s="351">
        <f>'Employee Salary Payroll Tax '!N2880</f>
        <v>19244.990000000002</v>
      </c>
      <c r="F2878" s="351">
        <f t="shared" si="355"/>
        <v>19818.490702000003</v>
      </c>
      <c r="G2878" s="352"/>
      <c r="H2878" s="351">
        <f t="shared" si="359"/>
        <v>107955.01</v>
      </c>
      <c r="I2878" s="351">
        <f t="shared" si="356"/>
        <v>573.50070200000118</v>
      </c>
      <c r="J2878" s="351">
        <f t="shared" si="357"/>
        <v>35.557043524000072</v>
      </c>
      <c r="K2878" s="635">
        <f>SUM('Employee Salary Payroll Tax '!I2880:K2880)</f>
        <v>11925.61</v>
      </c>
      <c r="L2878" s="635">
        <f>'Employee Salary Payroll Tax '!H2880</f>
        <v>0</v>
      </c>
      <c r="M2878" s="293">
        <f t="shared" si="360"/>
        <v>7319.380000000001</v>
      </c>
      <c r="N2878" s="359">
        <f t="shared" si="358"/>
        <v>22.033757034855135</v>
      </c>
      <c r="O2878" s="331"/>
      <c r="P2878" s="61"/>
      <c r="Q2878" s="294"/>
      <c r="R2878" s="292"/>
      <c r="S2878" s="291"/>
    </row>
    <row r="2879" spans="1:19" ht="14.4">
      <c r="A2879" s="36">
        <f t="shared" si="361"/>
        <v>1556</v>
      </c>
      <c r="B2879" s="526"/>
      <c r="C2879" s="36" t="str">
        <f>VLOOKUP('Employee Salary Payroll Tax '!B2881,'Employee Salary Payroll Tax '!$D$1:$E$7,2,FALSE)</f>
        <v>NonUnion</v>
      </c>
      <c r="D2879" s="61">
        <f t="shared" si="354"/>
        <v>2.98E-2</v>
      </c>
      <c r="E2879" s="351">
        <f>'Employee Salary Payroll Tax '!N2881</f>
        <v>118725.25</v>
      </c>
      <c r="F2879" s="351">
        <f t="shared" si="355"/>
        <v>122263.26245000001</v>
      </c>
      <c r="G2879" s="352"/>
      <c r="H2879" s="351">
        <f t="shared" si="359"/>
        <v>8474.75</v>
      </c>
      <c r="I2879" s="351">
        <f t="shared" si="356"/>
        <v>3538.0124500000093</v>
      </c>
      <c r="J2879" s="351">
        <f t="shared" si="357"/>
        <v>219.35677190000058</v>
      </c>
      <c r="K2879" s="635">
        <f>SUM('Employee Salary Payroll Tax '!I2881:K2881)</f>
        <v>118725.62999999999</v>
      </c>
      <c r="L2879" s="635">
        <f>'Employee Salary Payroll Tax '!H2881</f>
        <v>0</v>
      </c>
      <c r="M2879" s="293">
        <f t="shared" si="360"/>
        <v>-0.3799999999901047</v>
      </c>
      <c r="N2879" s="359">
        <f t="shared" si="358"/>
        <v>219.35747398615297</v>
      </c>
      <c r="O2879" s="331"/>
      <c r="P2879" s="61"/>
      <c r="Q2879" s="294"/>
      <c r="R2879" s="292"/>
      <c r="S2879" s="291"/>
    </row>
    <row r="2880" spans="1:19" ht="14.4">
      <c r="A2880" s="36">
        <f t="shared" si="361"/>
        <v>1557</v>
      </c>
      <c r="B2880" s="526"/>
      <c r="C2880" s="36" t="str">
        <f>VLOOKUP('Employee Salary Payroll Tax '!B2882,'Employee Salary Payroll Tax '!$D$1:$E$7,2,FALSE)</f>
        <v>NonUnion</v>
      </c>
      <c r="D2880" s="61">
        <f t="shared" si="354"/>
        <v>2.98E-2</v>
      </c>
      <c r="E2880" s="351">
        <f>'Employee Salary Payroll Tax '!N2882</f>
        <v>7430.22</v>
      </c>
      <c r="F2880" s="351">
        <f t="shared" si="355"/>
        <v>7651.6405560000003</v>
      </c>
      <c r="G2880" s="352"/>
      <c r="H2880" s="351">
        <f t="shared" si="359"/>
        <v>119769.78</v>
      </c>
      <c r="I2880" s="351">
        <f t="shared" si="356"/>
        <v>221.42055600000003</v>
      </c>
      <c r="J2880" s="351">
        <f t="shared" si="357"/>
        <v>13.728074472000001</v>
      </c>
      <c r="K2880" s="635">
        <f>SUM('Employee Salary Payroll Tax '!I2882:K2882)</f>
        <v>4642.7</v>
      </c>
      <c r="L2880" s="635">
        <f>'Employee Salary Payroll Tax '!H2882</f>
        <v>0</v>
      </c>
      <c r="M2880" s="293">
        <f t="shared" si="360"/>
        <v>2787.5200000000004</v>
      </c>
      <c r="N2880" s="359">
        <f t="shared" si="358"/>
        <v>8.5778525188455443</v>
      </c>
      <c r="O2880" s="331"/>
      <c r="P2880" s="61"/>
      <c r="Q2880" s="294"/>
      <c r="R2880" s="292"/>
      <c r="S2880" s="291"/>
    </row>
    <row r="2881" spans="1:19" ht="14.4">
      <c r="A2881" s="36">
        <f t="shared" si="361"/>
        <v>1558</v>
      </c>
      <c r="B2881" s="526"/>
      <c r="C2881" s="36" t="str">
        <f>VLOOKUP('Employee Salary Payroll Tax '!B2883,'Employee Salary Payroll Tax '!$D$1:$E$7,2,FALSE)</f>
        <v>NonUnion</v>
      </c>
      <c r="D2881" s="61">
        <f t="shared" si="354"/>
        <v>2.98E-2</v>
      </c>
      <c r="E2881" s="351">
        <f>'Employee Salary Payroll Tax '!N2883</f>
        <v>42760.800000000003</v>
      </c>
      <c r="F2881" s="351">
        <f t="shared" si="355"/>
        <v>44035.071840000004</v>
      </c>
      <c r="G2881" s="352"/>
      <c r="H2881" s="351">
        <f t="shared" si="359"/>
        <v>84439.2</v>
      </c>
      <c r="I2881" s="351">
        <f t="shared" si="356"/>
        <v>1274.2718400000012</v>
      </c>
      <c r="J2881" s="351">
        <f t="shared" si="357"/>
        <v>79.004854080000072</v>
      </c>
      <c r="K2881" s="635">
        <f>SUM('Employee Salary Payroll Tax '!I2883:K2883)</f>
        <v>24923.49</v>
      </c>
      <c r="L2881" s="635">
        <f>'Employee Salary Payroll Tax '!H2883</f>
        <v>0</v>
      </c>
      <c r="M2881" s="293">
        <f t="shared" si="360"/>
        <v>17837.310000000001</v>
      </c>
      <c r="N2881" s="359">
        <f t="shared" si="358"/>
        <v>46.048640122923153</v>
      </c>
      <c r="O2881" s="331"/>
      <c r="P2881" s="61"/>
      <c r="Q2881" s="294"/>
      <c r="R2881" s="292"/>
      <c r="S2881" s="291"/>
    </row>
    <row r="2882" spans="1:19" ht="14.4">
      <c r="A2882" s="36">
        <f t="shared" si="361"/>
        <v>1559</v>
      </c>
      <c r="B2882" s="526"/>
      <c r="C2882" s="36" t="str">
        <f>VLOOKUP('Employee Salary Payroll Tax '!B2884,'Employee Salary Payroll Tax '!$D$1:$E$7,2,FALSE)</f>
        <v>IBEW</v>
      </c>
      <c r="D2882" s="61">
        <f t="shared" si="354"/>
        <v>6.875E-3</v>
      </c>
      <c r="E2882" s="351">
        <f>'Employee Salary Payroll Tax '!N2884</f>
        <v>53649.8</v>
      </c>
      <c r="F2882" s="351">
        <f t="shared" si="355"/>
        <v>54018.642375000003</v>
      </c>
      <c r="G2882" s="352"/>
      <c r="H2882" s="351">
        <f t="shared" si="359"/>
        <v>73550.2</v>
      </c>
      <c r="I2882" s="351">
        <f t="shared" si="356"/>
        <v>368.84237500000017</v>
      </c>
      <c r="J2882" s="351">
        <f t="shared" si="357"/>
        <v>22.868227250000011</v>
      </c>
      <c r="K2882" s="635">
        <f>SUM('Employee Salary Payroll Tax '!I2884:K2884)</f>
        <v>14353.91</v>
      </c>
      <c r="L2882" s="635">
        <f>'Employee Salary Payroll Tax '!H2884</f>
        <v>0</v>
      </c>
      <c r="M2882" s="293">
        <f t="shared" si="360"/>
        <v>39295.89</v>
      </c>
      <c r="N2882" s="359">
        <f t="shared" si="358"/>
        <v>6.1183541373859605</v>
      </c>
      <c r="O2882" s="331"/>
      <c r="P2882" s="61"/>
      <c r="Q2882" s="294"/>
      <c r="R2882" s="292"/>
      <c r="S2882" s="291"/>
    </row>
    <row r="2883" spans="1:19" ht="14.4">
      <c r="A2883" s="36">
        <f t="shared" si="361"/>
        <v>1560</v>
      </c>
      <c r="B2883" s="526"/>
      <c r="C2883" s="36" t="str">
        <f>VLOOKUP('Employee Salary Payroll Tax '!B2885,'Employee Salary Payroll Tax '!$D$1:$E$7,2,FALSE)</f>
        <v>NonUnion</v>
      </c>
      <c r="D2883" s="61">
        <f t="shared" si="354"/>
        <v>2.98E-2</v>
      </c>
      <c r="E2883" s="351">
        <f>'Employee Salary Payroll Tax '!N2885</f>
        <v>21319.3</v>
      </c>
      <c r="F2883" s="351">
        <f t="shared" si="355"/>
        <v>21954.615140000002</v>
      </c>
      <c r="G2883" s="352"/>
      <c r="H2883" s="351">
        <f t="shared" si="359"/>
        <v>105880.7</v>
      </c>
      <c r="I2883" s="351">
        <f t="shared" si="356"/>
        <v>635.31514000000243</v>
      </c>
      <c r="J2883" s="351">
        <f t="shared" si="357"/>
        <v>39.38953868000015</v>
      </c>
      <c r="K2883" s="635">
        <f>SUM('Employee Salary Payroll Tax '!I2885:K2885)</f>
        <v>0</v>
      </c>
      <c r="L2883" s="635">
        <f>'Employee Salary Payroll Tax '!H2885</f>
        <v>0</v>
      </c>
      <c r="M2883" s="293">
        <f t="shared" si="360"/>
        <v>21319.3</v>
      </c>
      <c r="N2883" s="359">
        <f t="shared" si="358"/>
        <v>0</v>
      </c>
      <c r="O2883" s="331"/>
      <c r="P2883" s="61"/>
      <c r="Q2883" s="294"/>
      <c r="R2883" s="292"/>
      <c r="S2883" s="291"/>
    </row>
    <row r="2884" spans="1:19" ht="14.4">
      <c r="A2884" s="36">
        <f t="shared" si="361"/>
        <v>1561</v>
      </c>
      <c r="B2884" s="526"/>
      <c r="C2884" s="36" t="str">
        <f>VLOOKUP('Employee Salary Payroll Tax '!B2886,'Employee Salary Payroll Tax '!$D$1:$E$7,2,FALSE)</f>
        <v>NonUnion</v>
      </c>
      <c r="D2884" s="61">
        <f t="shared" si="354"/>
        <v>2.98E-2</v>
      </c>
      <c r="E2884" s="351">
        <f>'Employee Salary Payroll Tax '!N2886</f>
        <v>36164.97</v>
      </c>
      <c r="F2884" s="351">
        <f t="shared" si="355"/>
        <v>37242.686106000001</v>
      </c>
      <c r="G2884" s="352"/>
      <c r="H2884" s="351">
        <f t="shared" si="359"/>
        <v>91035.03</v>
      </c>
      <c r="I2884" s="351">
        <f t="shared" si="356"/>
        <v>1077.7161059999999</v>
      </c>
      <c r="J2884" s="351">
        <f t="shared" si="357"/>
        <v>66.818398571999992</v>
      </c>
      <c r="K2884" s="635">
        <f>SUM('Employee Salary Payroll Tax '!I2886:K2886)</f>
        <v>36164.97</v>
      </c>
      <c r="L2884" s="635">
        <f>'Employee Salary Payroll Tax '!H2886</f>
        <v>0</v>
      </c>
      <c r="M2884" s="293">
        <f t="shared" si="360"/>
        <v>0</v>
      </c>
      <c r="N2884" s="359">
        <f t="shared" si="358"/>
        <v>66.818398570152397</v>
      </c>
      <c r="O2884" s="331"/>
      <c r="P2884" s="61"/>
      <c r="Q2884" s="294"/>
      <c r="R2884" s="292"/>
      <c r="S2884" s="291"/>
    </row>
    <row r="2885" spans="1:19" ht="14.4">
      <c r="A2885" s="36">
        <f t="shared" si="361"/>
        <v>1562</v>
      </c>
      <c r="B2885" s="526"/>
      <c r="C2885" s="36" t="str">
        <f>VLOOKUP('Employee Salary Payroll Tax '!B2887,'Employee Salary Payroll Tax '!$D$1:$E$7,2,FALSE)</f>
        <v>IBEW</v>
      </c>
      <c r="D2885" s="61">
        <f t="shared" si="354"/>
        <v>6.875E-3</v>
      </c>
      <c r="E2885" s="351">
        <f>'Employee Salary Payroll Tax '!N2887</f>
        <v>9079.08</v>
      </c>
      <c r="F2885" s="351">
        <f t="shared" si="355"/>
        <v>9141.4986749999989</v>
      </c>
      <c r="G2885" s="352"/>
      <c r="H2885" s="351">
        <f t="shared" si="359"/>
        <v>118120.92</v>
      </c>
      <c r="I2885" s="351">
        <f t="shared" si="356"/>
        <v>62.418674999998984</v>
      </c>
      <c r="J2885" s="351">
        <f t="shared" si="357"/>
        <v>3.869957849999937</v>
      </c>
      <c r="K2885" s="635">
        <f>SUM('Employee Salary Payroll Tax '!I2887:K2887)</f>
        <v>4660</v>
      </c>
      <c r="L2885" s="635">
        <f>'Employee Salary Payroll Tax '!H2887</f>
        <v>0</v>
      </c>
      <c r="M2885" s="293">
        <f t="shared" si="360"/>
        <v>4419.08</v>
      </c>
      <c r="N2885" s="359">
        <f t="shared" si="358"/>
        <v>1.9863249997811872</v>
      </c>
      <c r="O2885" s="331"/>
      <c r="P2885" s="61"/>
      <c r="Q2885" s="294"/>
      <c r="R2885" s="292"/>
      <c r="S2885" s="291"/>
    </row>
    <row r="2886" spans="1:19" ht="14.4">
      <c r="A2886" s="36">
        <f t="shared" si="361"/>
        <v>1563</v>
      </c>
      <c r="B2886" s="526"/>
      <c r="C2886" s="36" t="str">
        <f>VLOOKUP('Employee Salary Payroll Tax '!B2888,'Employee Salary Payroll Tax '!$D$1:$E$7,2,FALSE)</f>
        <v>NonUnion</v>
      </c>
      <c r="D2886" s="61">
        <f t="shared" si="354"/>
        <v>2.98E-2</v>
      </c>
      <c r="E2886" s="351">
        <f>'Employee Salary Payroll Tax '!N2888</f>
        <v>18559.78</v>
      </c>
      <c r="F2886" s="351">
        <f t="shared" si="355"/>
        <v>19112.861443999998</v>
      </c>
      <c r="G2886" s="352"/>
      <c r="H2886" s="351">
        <f t="shared" si="359"/>
        <v>108640.22</v>
      </c>
      <c r="I2886" s="351">
        <f t="shared" si="356"/>
        <v>553.08144399999946</v>
      </c>
      <c r="J2886" s="351">
        <f t="shared" si="357"/>
        <v>34.291049527999967</v>
      </c>
      <c r="K2886" s="635">
        <f>SUM('Employee Salary Payroll Tax '!I2888:K2888)</f>
        <v>11067.910000000002</v>
      </c>
      <c r="L2886" s="635">
        <f>'Employee Salary Payroll Tax '!H2888</f>
        <v>0</v>
      </c>
      <c r="M2886" s="293">
        <f t="shared" si="360"/>
        <v>7491.8699999999972</v>
      </c>
      <c r="N2886" s="359">
        <f t="shared" si="358"/>
        <v>20.449070514898189</v>
      </c>
      <c r="O2886" s="331"/>
      <c r="P2886" s="61"/>
      <c r="Q2886" s="294"/>
      <c r="R2886" s="292"/>
      <c r="S2886" s="291"/>
    </row>
    <row r="2887" spans="1:19" ht="14.4">
      <c r="A2887" s="36">
        <f t="shared" si="361"/>
        <v>1564</v>
      </c>
      <c r="B2887" s="526"/>
      <c r="C2887" s="36" t="str">
        <f>VLOOKUP('Employee Salary Payroll Tax '!B2889,'Employee Salary Payroll Tax '!$D$1:$E$7,2,FALSE)</f>
        <v>IBEW</v>
      </c>
      <c r="D2887" s="61">
        <f t="shared" si="354"/>
        <v>6.875E-3</v>
      </c>
      <c r="E2887" s="351">
        <f>'Employee Salary Payroll Tax '!N2889</f>
        <v>31786.05</v>
      </c>
      <c r="F2887" s="351">
        <f t="shared" si="355"/>
        <v>32004.579093749999</v>
      </c>
      <c r="G2887" s="352"/>
      <c r="H2887" s="351">
        <f t="shared" si="359"/>
        <v>95413.95</v>
      </c>
      <c r="I2887" s="351">
        <f t="shared" si="356"/>
        <v>218.52909374999945</v>
      </c>
      <c r="J2887" s="351">
        <f t="shared" si="357"/>
        <v>13.548803812499965</v>
      </c>
      <c r="K2887" s="635">
        <f>SUM('Employee Salary Payroll Tax '!I2889:K2889)</f>
        <v>13566.37</v>
      </c>
      <c r="L2887" s="635">
        <f>'Employee Salary Payroll Tax '!H2889</f>
        <v>0</v>
      </c>
      <c r="M2887" s="293">
        <f t="shared" si="360"/>
        <v>18219.68</v>
      </c>
      <c r="N2887" s="359">
        <f t="shared" si="358"/>
        <v>5.7826652123180597</v>
      </c>
      <c r="O2887" s="331"/>
      <c r="P2887" s="61"/>
      <c r="Q2887" s="294"/>
      <c r="R2887" s="292"/>
      <c r="S2887" s="291"/>
    </row>
    <row r="2888" spans="1:19" ht="14.4">
      <c r="A2888" s="36">
        <f t="shared" si="361"/>
        <v>1565</v>
      </c>
      <c r="B2888" s="526"/>
      <c r="C2888" s="36" t="str">
        <f>VLOOKUP('Employee Salary Payroll Tax '!B2890,'Employee Salary Payroll Tax '!$D$1:$E$7,2,FALSE)</f>
        <v>IBEW</v>
      </c>
      <c r="D2888" s="61">
        <f t="shared" si="354"/>
        <v>6.875E-3</v>
      </c>
      <c r="E2888" s="351">
        <f>'Employee Salary Payroll Tax '!N2890</f>
        <v>109255.9</v>
      </c>
      <c r="F2888" s="351">
        <f t="shared" si="355"/>
        <v>110007.03431249999</v>
      </c>
      <c r="G2888" s="352"/>
      <c r="H2888" s="351">
        <f t="shared" si="359"/>
        <v>17944.100000000006</v>
      </c>
      <c r="I2888" s="351">
        <f t="shared" si="356"/>
        <v>751.13431249999849</v>
      </c>
      <c r="J2888" s="351">
        <f t="shared" si="357"/>
        <v>46.570327374999906</v>
      </c>
      <c r="K2888" s="635">
        <f>SUM('Employee Salary Payroll Tax '!I2890:K2890)</f>
        <v>16357.93</v>
      </c>
      <c r="L2888" s="635">
        <f>'Employee Salary Payroll Tax '!H2890</f>
        <v>0</v>
      </c>
      <c r="M2888" s="293">
        <f t="shared" si="360"/>
        <v>92897.97</v>
      </c>
      <c r="N2888" s="359">
        <f t="shared" si="358"/>
        <v>6.9725676624361679</v>
      </c>
      <c r="O2888" s="331"/>
      <c r="P2888" s="61"/>
      <c r="Q2888" s="294"/>
      <c r="R2888" s="292"/>
      <c r="S2888" s="291"/>
    </row>
    <row r="2889" spans="1:19" ht="14.4">
      <c r="A2889" s="36">
        <f t="shared" si="361"/>
        <v>1566</v>
      </c>
      <c r="B2889" s="526"/>
      <c r="C2889" s="36" t="str">
        <f>VLOOKUP('Employee Salary Payroll Tax '!B2891,'Employee Salary Payroll Tax '!$D$1:$E$7,2,FALSE)</f>
        <v>NonUnion</v>
      </c>
      <c r="D2889" s="61">
        <f t="shared" si="354"/>
        <v>2.98E-2</v>
      </c>
      <c r="E2889" s="351">
        <f>'Employee Salary Payroll Tax '!N2891</f>
        <v>75685.929999999993</v>
      </c>
      <c r="F2889" s="351">
        <f t="shared" si="355"/>
        <v>77941.37071399999</v>
      </c>
      <c r="G2889" s="352"/>
      <c r="H2889" s="351">
        <f t="shared" si="359"/>
        <v>51514.070000000007</v>
      </c>
      <c r="I2889" s="351">
        <f t="shared" si="356"/>
        <v>2255.4407139999967</v>
      </c>
      <c r="J2889" s="351">
        <f t="shared" si="357"/>
        <v>139.8373242679998</v>
      </c>
      <c r="K2889" s="635">
        <f>SUM('Employee Salary Payroll Tax '!I2891:K2891)</f>
        <v>75685.930000000008</v>
      </c>
      <c r="L2889" s="635">
        <f>'Employee Salary Payroll Tax '!H2891</f>
        <v>0</v>
      </c>
      <c r="M2889" s="293">
        <f t="shared" si="360"/>
        <v>-1.4551915228366852E-11</v>
      </c>
      <c r="N2889" s="359">
        <f t="shared" si="358"/>
        <v>139.83732426615225</v>
      </c>
      <c r="O2889" s="331"/>
      <c r="P2889" s="61"/>
      <c r="Q2889" s="294"/>
      <c r="R2889" s="292"/>
      <c r="S2889" s="291"/>
    </row>
    <row r="2890" spans="1:19" ht="14.4">
      <c r="A2890" s="36">
        <f t="shared" si="361"/>
        <v>1567</v>
      </c>
      <c r="B2890" s="526"/>
      <c r="C2890" s="36" t="str">
        <f>VLOOKUP('Employee Salary Payroll Tax '!B2892,'Employee Salary Payroll Tax '!$D$1:$E$7,2,FALSE)</f>
        <v>NonUnion</v>
      </c>
      <c r="D2890" s="61">
        <f t="shared" si="354"/>
        <v>2.98E-2</v>
      </c>
      <c r="E2890" s="351">
        <f>'Employee Salary Payroll Tax '!N2892</f>
        <v>144592.12</v>
      </c>
      <c r="F2890" s="351">
        <f t="shared" si="355"/>
        <v>148900.965176</v>
      </c>
      <c r="G2890" s="352"/>
      <c r="H2890" s="351">
        <f t="shared" si="359"/>
        <v>0</v>
      </c>
      <c r="I2890" s="351">
        <f t="shared" si="356"/>
        <v>4308.8451760000025</v>
      </c>
      <c r="J2890" s="351">
        <f t="shared" si="357"/>
        <v>0</v>
      </c>
      <c r="K2890" s="635">
        <f>SUM('Employee Salary Payroll Tax '!I2892:K2892)</f>
        <v>52591.31</v>
      </c>
      <c r="L2890" s="635">
        <f>'Employee Salary Payroll Tax '!H2892</f>
        <v>0</v>
      </c>
      <c r="M2890" s="293">
        <f t="shared" si="360"/>
        <v>92000.81</v>
      </c>
      <c r="N2890" s="359">
        <f t="shared" si="358"/>
        <v>0</v>
      </c>
      <c r="O2890" s="331"/>
      <c r="P2890" s="61"/>
      <c r="Q2890" s="294"/>
      <c r="R2890" s="292"/>
      <c r="S2890" s="291"/>
    </row>
    <row r="2891" spans="1:19" ht="14.4">
      <c r="A2891" s="36">
        <f t="shared" si="361"/>
        <v>1568</v>
      </c>
      <c r="B2891" s="526"/>
      <c r="C2891" s="36" t="str">
        <f>VLOOKUP('Employee Salary Payroll Tax '!B2893,'Employee Salary Payroll Tax '!$D$1:$E$7,2,FALSE)</f>
        <v>NonUnion</v>
      </c>
      <c r="D2891" s="61">
        <f t="shared" si="354"/>
        <v>2.98E-2</v>
      </c>
      <c r="E2891" s="351">
        <f>'Employee Salary Payroll Tax '!N2893</f>
        <v>12941.11</v>
      </c>
      <c r="F2891" s="351">
        <f t="shared" si="355"/>
        <v>13326.755078000002</v>
      </c>
      <c r="G2891" s="352"/>
      <c r="H2891" s="351">
        <f t="shared" si="359"/>
        <v>114258.89</v>
      </c>
      <c r="I2891" s="351">
        <f t="shared" si="356"/>
        <v>385.64507800000138</v>
      </c>
      <c r="J2891" s="351">
        <f t="shared" si="357"/>
        <v>23.909994836000084</v>
      </c>
      <c r="K2891" s="635">
        <f>SUM('Employee Salary Payroll Tax '!I2893:K2893)</f>
        <v>14828.2</v>
      </c>
      <c r="L2891" s="635">
        <f>'Employee Salary Payroll Tax '!H2893</f>
        <v>0</v>
      </c>
      <c r="M2891" s="293">
        <f t="shared" si="360"/>
        <v>-1887.0900000000001</v>
      </c>
      <c r="N2891" s="359">
        <f t="shared" si="358"/>
        <v>27.396582317883077</v>
      </c>
      <c r="O2891" s="331"/>
      <c r="P2891" s="61"/>
      <c r="Q2891" s="294"/>
      <c r="R2891" s="292"/>
      <c r="S2891" s="291"/>
    </row>
    <row r="2892" spans="1:19" ht="14.4">
      <c r="A2892" s="36">
        <f t="shared" si="361"/>
        <v>1569</v>
      </c>
      <c r="B2892" s="526"/>
      <c r="C2892" s="36" t="str">
        <f>VLOOKUP('Employee Salary Payroll Tax '!B2894,'Employee Salary Payroll Tax '!$D$1:$E$7,2,FALSE)</f>
        <v>IBEW</v>
      </c>
      <c r="D2892" s="61">
        <f t="shared" si="354"/>
        <v>6.875E-3</v>
      </c>
      <c r="E2892" s="351">
        <f>'Employee Salary Payroll Tax '!N2894</f>
        <v>2734.77</v>
      </c>
      <c r="F2892" s="351">
        <f t="shared" si="355"/>
        <v>2753.5715437499998</v>
      </c>
      <c r="G2892" s="352"/>
      <c r="H2892" s="351">
        <f t="shared" si="359"/>
        <v>124465.23</v>
      </c>
      <c r="I2892" s="351">
        <f t="shared" si="356"/>
        <v>18.801543749999837</v>
      </c>
      <c r="J2892" s="351">
        <f t="shared" si="357"/>
        <v>1.1656957124999898</v>
      </c>
      <c r="K2892" s="635">
        <f>SUM('Employee Salary Payroll Tax '!I2894:K2894)</f>
        <v>2732.77</v>
      </c>
      <c r="L2892" s="635">
        <f>'Employee Salary Payroll Tax '!H2894</f>
        <v>0</v>
      </c>
      <c r="M2892" s="293">
        <f t="shared" si="360"/>
        <v>2</v>
      </c>
      <c r="N2892" s="359">
        <f t="shared" si="358"/>
        <v>1.1648432120740517</v>
      </c>
      <c r="O2892" s="331"/>
      <c r="P2892" s="61"/>
      <c r="Q2892" s="294"/>
      <c r="R2892" s="292"/>
      <c r="S2892" s="291"/>
    </row>
    <row r="2893" spans="1:19" ht="14.4">
      <c r="A2893" s="36">
        <f t="shared" si="361"/>
        <v>1570</v>
      </c>
      <c r="B2893" s="526"/>
      <c r="C2893" s="36" t="str">
        <f>VLOOKUP('Employee Salary Payroll Tax '!B2895,'Employee Salary Payroll Tax '!$D$1:$E$7,2,FALSE)</f>
        <v>Not Assigned</v>
      </c>
      <c r="D2893" s="61">
        <f t="shared" si="354"/>
        <v>0</v>
      </c>
      <c r="E2893" s="351">
        <f>'Employee Salary Payroll Tax '!N2895</f>
        <v>0.02</v>
      </c>
      <c r="F2893" s="351">
        <f t="shared" si="355"/>
        <v>0.02</v>
      </c>
      <c r="G2893" s="352"/>
      <c r="H2893" s="351">
        <f t="shared" si="359"/>
        <v>127199.98</v>
      </c>
      <c r="I2893" s="351">
        <f t="shared" si="356"/>
        <v>0</v>
      </c>
      <c r="J2893" s="351">
        <f t="shared" si="357"/>
        <v>0</v>
      </c>
      <c r="K2893" s="635">
        <f>SUM('Employee Salary Payroll Tax '!I2895:K2895)</f>
        <v>4.3900000000000006</v>
      </c>
      <c r="L2893" s="635">
        <f>'Employee Salary Payroll Tax '!H2895</f>
        <v>0</v>
      </c>
      <c r="M2893" s="293">
        <f t="shared" si="360"/>
        <v>-4.370000000000001</v>
      </c>
      <c r="N2893" s="359">
        <f t="shared" si="358"/>
        <v>0</v>
      </c>
      <c r="O2893" s="331"/>
      <c r="P2893" s="61"/>
      <c r="Q2893" s="294"/>
      <c r="R2893" s="292"/>
      <c r="S2893" s="291"/>
    </row>
    <row r="2894" spans="1:19" ht="14.4">
      <c r="A2894" s="36">
        <f t="shared" si="361"/>
        <v>1571</v>
      </c>
      <c r="B2894" s="526"/>
      <c r="C2894" s="36" t="str">
        <f>VLOOKUP('Employee Salary Payroll Tax '!B2896,'Employee Salary Payroll Tax '!$D$1:$E$7,2,FALSE)</f>
        <v>NonUnion</v>
      </c>
      <c r="D2894" s="61">
        <f t="shared" si="354"/>
        <v>2.98E-2</v>
      </c>
      <c r="E2894" s="351">
        <f>'Employee Salary Payroll Tax '!N2896</f>
        <v>113639.97</v>
      </c>
      <c r="F2894" s="351">
        <f t="shared" si="355"/>
        <v>117026.44110600001</v>
      </c>
      <c r="G2894" s="352"/>
      <c r="H2894" s="351">
        <f t="shared" si="359"/>
        <v>13560.029999999999</v>
      </c>
      <c r="I2894" s="351">
        <f t="shared" si="356"/>
        <v>3386.4711060000118</v>
      </c>
      <c r="J2894" s="351">
        <f t="shared" si="357"/>
        <v>209.96120857200074</v>
      </c>
      <c r="K2894" s="635">
        <f>SUM('Employee Salary Payroll Tax '!I2896:K2896)</f>
        <v>101254.93</v>
      </c>
      <c r="L2894" s="635">
        <f>'Employee Salary Payroll Tax '!H2896</f>
        <v>0</v>
      </c>
      <c r="M2894" s="293">
        <f t="shared" si="360"/>
        <v>12385.040000000008</v>
      </c>
      <c r="N2894" s="359">
        <f t="shared" si="358"/>
        <v>187.07860866635443</v>
      </c>
      <c r="O2894" s="331"/>
      <c r="P2894" s="61"/>
      <c r="Q2894" s="294"/>
      <c r="R2894" s="292"/>
      <c r="S2894" s="291"/>
    </row>
    <row r="2895" spans="1:19" ht="14.4">
      <c r="A2895" s="36">
        <f t="shared" si="361"/>
        <v>1572</v>
      </c>
      <c r="B2895" s="526"/>
      <c r="C2895" s="36" t="str">
        <f>VLOOKUP('Employee Salary Payroll Tax '!B2897,'Employee Salary Payroll Tax '!$D$1:$E$7,2,FALSE)</f>
        <v>UA</v>
      </c>
      <c r="D2895" s="61">
        <f t="shared" si="354"/>
        <v>0.03</v>
      </c>
      <c r="E2895" s="351">
        <f>'Employee Salary Payroll Tax '!N2897</f>
        <v>74406.17</v>
      </c>
      <c r="F2895" s="351">
        <f t="shared" si="355"/>
        <v>76638.355100000001</v>
      </c>
      <c r="G2895" s="352"/>
      <c r="H2895" s="351">
        <f t="shared" si="359"/>
        <v>52793.83</v>
      </c>
      <c r="I2895" s="351">
        <f t="shared" si="356"/>
        <v>2232.1851000000024</v>
      </c>
      <c r="J2895" s="351">
        <f t="shared" si="357"/>
        <v>138.39547620000016</v>
      </c>
      <c r="K2895" s="635">
        <f>SUM('Employee Salary Payroll Tax '!I2897:K2897)</f>
        <v>67266.509999999995</v>
      </c>
      <c r="L2895" s="635">
        <f>'Employee Salary Payroll Tax '!H2897</f>
        <v>1587.17</v>
      </c>
      <c r="M2895" s="293">
        <f t="shared" si="360"/>
        <v>5552.4900000000034</v>
      </c>
      <c r="N2895" s="359">
        <f t="shared" si="358"/>
        <v>125.11570859831862</v>
      </c>
      <c r="O2895" s="331"/>
      <c r="P2895" s="61"/>
      <c r="Q2895" s="294"/>
      <c r="R2895" s="292"/>
      <c r="S2895" s="291"/>
    </row>
    <row r="2896" spans="1:19" ht="14.4">
      <c r="A2896" s="36">
        <f t="shared" si="361"/>
        <v>1573</v>
      </c>
      <c r="B2896" s="526"/>
      <c r="C2896" s="36" t="str">
        <f>VLOOKUP('Employee Salary Payroll Tax '!B2898,'Employee Salary Payroll Tax '!$D$1:$E$7,2,FALSE)</f>
        <v>NonUnion</v>
      </c>
      <c r="D2896" s="61">
        <f t="shared" si="354"/>
        <v>2.98E-2</v>
      </c>
      <c r="E2896" s="351">
        <f>'Employee Salary Payroll Tax '!N2898</f>
        <v>69844.490000000005</v>
      </c>
      <c r="F2896" s="351">
        <f t="shared" si="355"/>
        <v>71925.855802000005</v>
      </c>
      <c r="G2896" s="352"/>
      <c r="H2896" s="351">
        <f t="shared" si="359"/>
        <v>57355.509999999995</v>
      </c>
      <c r="I2896" s="351">
        <f t="shared" si="356"/>
        <v>2081.3658020000003</v>
      </c>
      <c r="J2896" s="351">
        <f t="shared" si="357"/>
        <v>129.04467972400002</v>
      </c>
      <c r="K2896" s="635">
        <f>SUM('Employee Salary Payroll Tax '!I2898:K2898)</f>
        <v>-91.06</v>
      </c>
      <c r="L2896" s="635">
        <f>'Employee Salary Payroll Tax '!H2898</f>
        <v>0</v>
      </c>
      <c r="M2896" s="293">
        <f t="shared" si="360"/>
        <v>69935.55</v>
      </c>
      <c r="N2896" s="359">
        <f t="shared" si="358"/>
        <v>-0.16824245599759122</v>
      </c>
      <c r="O2896" s="331"/>
      <c r="P2896" s="61"/>
      <c r="Q2896" s="294"/>
      <c r="R2896" s="292"/>
      <c r="S2896" s="291"/>
    </row>
    <row r="2897" spans="1:19" ht="14.4">
      <c r="A2897" s="36">
        <f t="shared" si="361"/>
        <v>1574</v>
      </c>
      <c r="B2897" s="526"/>
      <c r="C2897" s="36" t="str">
        <f>VLOOKUP('Employee Salary Payroll Tax '!B2899,'Employee Salary Payroll Tax '!$D$1:$E$7,2,FALSE)</f>
        <v>NonUnion</v>
      </c>
      <c r="D2897" s="61">
        <f t="shared" ref="D2897:D2960" si="362">VLOOKUP(C2897,C$9:D$12,2)</f>
        <v>2.98E-2</v>
      </c>
      <c r="E2897" s="351">
        <f>'Employee Salary Payroll Tax '!N2899</f>
        <v>89831.52</v>
      </c>
      <c r="F2897" s="351">
        <f t="shared" ref="F2897:F2960" si="363">E2897*(1+D2897)</f>
        <v>92508.499296000009</v>
      </c>
      <c r="G2897" s="352"/>
      <c r="H2897" s="351">
        <f t="shared" si="359"/>
        <v>37368.479999999996</v>
      </c>
      <c r="I2897" s="351">
        <f t="shared" ref="I2897:I2960" si="364">F2897-E2897</f>
        <v>2676.979296000005</v>
      </c>
      <c r="J2897" s="351">
        <f t="shared" ref="J2897:J2960" si="365">IF(H2897&gt;I2897,I2897*$J$12,H2897*$J$12)</f>
        <v>165.9727163520003</v>
      </c>
      <c r="K2897" s="635">
        <f>SUM('Employee Salary Payroll Tax '!I2899:K2899)</f>
        <v>13194.109999999999</v>
      </c>
      <c r="L2897" s="635">
        <f>'Employee Salary Payroll Tax '!H2899</f>
        <v>0</v>
      </c>
      <c r="M2897" s="293">
        <f t="shared" si="360"/>
        <v>76637.41</v>
      </c>
      <c r="N2897" s="359">
        <f t="shared" ref="N2897:N2960" si="366">J2897*K2897/(SUM(K2897:M2897)+0.000001)</f>
        <v>24.377437635728676</v>
      </c>
      <c r="O2897" s="331"/>
      <c r="P2897" s="61"/>
      <c r="Q2897" s="294"/>
      <c r="R2897" s="292"/>
      <c r="S2897" s="291"/>
    </row>
    <row r="2898" spans="1:19" ht="14.4">
      <c r="A2898" s="36">
        <f t="shared" si="361"/>
        <v>1575</v>
      </c>
      <c r="B2898" s="526"/>
      <c r="C2898" s="36" t="str">
        <f>VLOOKUP('Employee Salary Payroll Tax '!B2900,'Employee Salary Payroll Tax '!$D$1:$E$7,2,FALSE)</f>
        <v>NonUnion</v>
      </c>
      <c r="D2898" s="61">
        <f t="shared" si="362"/>
        <v>2.98E-2</v>
      </c>
      <c r="E2898" s="351">
        <f>'Employee Salary Payroll Tax '!N2900</f>
        <v>31448.14</v>
      </c>
      <c r="F2898" s="351">
        <f t="shared" si="363"/>
        <v>32385.294572000003</v>
      </c>
      <c r="G2898" s="352"/>
      <c r="H2898" s="351">
        <f t="shared" ref="H2898:H2961" si="367">IF(E2898&gt;$H$12,0,$H$12-E2898)</f>
        <v>95751.86</v>
      </c>
      <c r="I2898" s="351">
        <f t="shared" si="364"/>
        <v>937.1545720000031</v>
      </c>
      <c r="J2898" s="351">
        <f t="shared" si="365"/>
        <v>58.103583464000195</v>
      </c>
      <c r="K2898" s="635">
        <f>SUM('Employee Salary Payroll Tax '!I2900:K2900)</f>
        <v>12205.97</v>
      </c>
      <c r="L2898" s="635">
        <f>'Employee Salary Payroll Tax '!H2900</f>
        <v>0</v>
      </c>
      <c r="M2898" s="293">
        <f t="shared" ref="M2898:M2961" si="368">E2898-K2898-L2898</f>
        <v>19242.169999999998</v>
      </c>
      <c r="N2898" s="359">
        <f t="shared" si="366"/>
        <v>22.551750171282965</v>
      </c>
      <c r="O2898" s="331"/>
      <c r="P2898" s="61"/>
      <c r="Q2898" s="294"/>
      <c r="R2898" s="292"/>
      <c r="S2898" s="291"/>
    </row>
    <row r="2899" spans="1:19" ht="14.4">
      <c r="A2899" s="36">
        <f t="shared" si="361"/>
        <v>1576</v>
      </c>
      <c r="B2899" s="526"/>
      <c r="C2899" s="36" t="str">
        <f>VLOOKUP('Employee Salary Payroll Tax '!B2901,'Employee Salary Payroll Tax '!$D$1:$E$7,2,FALSE)</f>
        <v>NonUnion</v>
      </c>
      <c r="D2899" s="61">
        <f t="shared" si="362"/>
        <v>2.98E-2</v>
      </c>
      <c r="E2899" s="351">
        <f>'Employee Salary Payroll Tax '!N2901</f>
        <v>180009.25</v>
      </c>
      <c r="F2899" s="351">
        <f t="shared" si="363"/>
        <v>185373.52565</v>
      </c>
      <c r="G2899" s="352"/>
      <c r="H2899" s="351">
        <f t="shared" si="367"/>
        <v>0</v>
      </c>
      <c r="I2899" s="351">
        <f t="shared" si="364"/>
        <v>5364.2756499999959</v>
      </c>
      <c r="J2899" s="351">
        <f t="shared" si="365"/>
        <v>0</v>
      </c>
      <c r="K2899" s="635">
        <f>SUM('Employee Salary Payroll Tax '!I2901:K2901)</f>
        <v>180009.25</v>
      </c>
      <c r="L2899" s="635">
        <f>'Employee Salary Payroll Tax '!H2901</f>
        <v>0</v>
      </c>
      <c r="M2899" s="293">
        <f t="shared" si="368"/>
        <v>0</v>
      </c>
      <c r="N2899" s="359">
        <f t="shared" si="366"/>
        <v>0</v>
      </c>
      <c r="O2899" s="331"/>
      <c r="P2899" s="61"/>
      <c r="Q2899" s="294"/>
      <c r="R2899" s="292"/>
      <c r="S2899" s="291"/>
    </row>
    <row r="2900" spans="1:19" ht="14.4">
      <c r="A2900" s="36">
        <f t="shared" si="361"/>
        <v>1577</v>
      </c>
      <c r="B2900" s="526"/>
      <c r="C2900" s="36" t="str">
        <f>VLOOKUP('Employee Salary Payroll Tax '!B2902,'Employee Salary Payroll Tax '!$D$1:$E$7,2,FALSE)</f>
        <v>NonUnion</v>
      </c>
      <c r="D2900" s="61">
        <f t="shared" si="362"/>
        <v>2.98E-2</v>
      </c>
      <c r="E2900" s="351">
        <f>'Employee Salary Payroll Tax '!N2902</f>
        <v>85907.4</v>
      </c>
      <c r="F2900" s="351">
        <f t="shared" si="363"/>
        <v>88467.440520000004</v>
      </c>
      <c r="G2900" s="352"/>
      <c r="H2900" s="351">
        <f t="shared" si="367"/>
        <v>41292.600000000006</v>
      </c>
      <c r="I2900" s="351">
        <f t="shared" si="364"/>
        <v>2560.0405200000096</v>
      </c>
      <c r="J2900" s="351">
        <f t="shared" si="365"/>
        <v>158.72251224000058</v>
      </c>
      <c r="K2900" s="635">
        <f>SUM('Employee Salary Payroll Tax '!I2902:K2902)</f>
        <v>1347.6100000000001</v>
      </c>
      <c r="L2900" s="635">
        <f>'Employee Salary Payroll Tax '!H2902</f>
        <v>0</v>
      </c>
      <c r="M2900" s="293">
        <f t="shared" si="368"/>
        <v>84559.79</v>
      </c>
      <c r="N2900" s="359">
        <f t="shared" si="366"/>
        <v>2.4898442359710269</v>
      </c>
      <c r="O2900" s="331"/>
      <c r="P2900" s="61"/>
      <c r="Q2900" s="294"/>
      <c r="R2900" s="292"/>
      <c r="S2900" s="291"/>
    </row>
    <row r="2901" spans="1:19" ht="14.4">
      <c r="A2901" s="36">
        <f t="shared" si="361"/>
        <v>1578</v>
      </c>
      <c r="B2901" s="526"/>
      <c r="C2901" s="36" t="str">
        <f>VLOOKUP('Employee Salary Payroll Tax '!B2903,'Employee Salary Payroll Tax '!$D$1:$E$7,2,FALSE)</f>
        <v>IBEW</v>
      </c>
      <c r="D2901" s="61">
        <f t="shared" si="362"/>
        <v>6.875E-3</v>
      </c>
      <c r="E2901" s="351">
        <f>'Employee Salary Payroll Tax '!N2903</f>
        <v>68954.929999999993</v>
      </c>
      <c r="F2901" s="351">
        <f t="shared" si="363"/>
        <v>69428.995143749984</v>
      </c>
      <c r="G2901" s="352"/>
      <c r="H2901" s="351">
        <f t="shared" si="367"/>
        <v>58245.070000000007</v>
      </c>
      <c r="I2901" s="351">
        <f t="shared" si="364"/>
        <v>474.06514374999097</v>
      </c>
      <c r="J2901" s="351">
        <f t="shared" si="365"/>
        <v>29.392038912499441</v>
      </c>
      <c r="K2901" s="635">
        <f>SUM('Employee Salary Payroll Tax '!I2903:K2903)</f>
        <v>68952.179999999993</v>
      </c>
      <c r="L2901" s="635">
        <f>'Employee Salary Payroll Tax '!H2903</f>
        <v>0</v>
      </c>
      <c r="M2901" s="293">
        <f t="shared" si="368"/>
        <v>2.75</v>
      </c>
      <c r="N2901" s="359">
        <f t="shared" si="366"/>
        <v>29.390866724573211</v>
      </c>
      <c r="O2901" s="331"/>
      <c r="P2901" s="61"/>
      <c r="Q2901" s="294"/>
      <c r="R2901" s="292"/>
      <c r="S2901" s="291"/>
    </row>
    <row r="2902" spans="1:19" ht="14.4">
      <c r="A2902" s="36">
        <f t="shared" si="361"/>
        <v>1579</v>
      </c>
      <c r="B2902" s="526"/>
      <c r="C2902" s="36" t="str">
        <f>VLOOKUP('Employee Salary Payroll Tax '!B2904,'Employee Salary Payroll Tax '!$D$1:$E$7,2,FALSE)</f>
        <v>NonUnion</v>
      </c>
      <c r="D2902" s="61">
        <f t="shared" si="362"/>
        <v>2.98E-2</v>
      </c>
      <c r="E2902" s="351">
        <f>'Employee Salary Payroll Tax '!N2904</f>
        <v>87623.06</v>
      </c>
      <c r="F2902" s="351">
        <f t="shared" si="363"/>
        <v>90234.227188000004</v>
      </c>
      <c r="G2902" s="352"/>
      <c r="H2902" s="351">
        <f t="shared" si="367"/>
        <v>39576.94</v>
      </c>
      <c r="I2902" s="351">
        <f t="shared" si="364"/>
        <v>2611.1671880000067</v>
      </c>
      <c r="J2902" s="351">
        <f t="shared" si="365"/>
        <v>161.89236565600041</v>
      </c>
      <c r="K2902" s="635">
        <f>SUM('Employee Salary Payroll Tax '!I2904:K2904)</f>
        <v>25691.17</v>
      </c>
      <c r="L2902" s="635">
        <f>'Employee Salary Payroll Tax '!H2904</f>
        <v>0</v>
      </c>
      <c r="M2902" s="293">
        <f t="shared" si="368"/>
        <v>61931.89</v>
      </c>
      <c r="N2902" s="359">
        <f t="shared" si="366"/>
        <v>47.467005691458404</v>
      </c>
      <c r="O2902" s="331"/>
      <c r="P2902" s="61"/>
      <c r="Q2902" s="294"/>
      <c r="R2902" s="292"/>
      <c r="S2902" s="291"/>
    </row>
    <row r="2903" spans="1:19" ht="14.4">
      <c r="A2903" s="36">
        <f t="shared" si="361"/>
        <v>1580</v>
      </c>
      <c r="B2903" s="526"/>
      <c r="C2903" s="36" t="str">
        <f>VLOOKUP('Employee Salary Payroll Tax '!B2905,'Employee Salary Payroll Tax '!$D$1:$E$7,2,FALSE)</f>
        <v>NonUnion</v>
      </c>
      <c r="D2903" s="61">
        <f t="shared" si="362"/>
        <v>2.98E-2</v>
      </c>
      <c r="E2903" s="351">
        <f>'Employee Salary Payroll Tax '!N2905</f>
        <v>28410.05</v>
      </c>
      <c r="F2903" s="351">
        <f t="shared" si="363"/>
        <v>29256.66949</v>
      </c>
      <c r="G2903" s="352"/>
      <c r="H2903" s="351">
        <f t="shared" si="367"/>
        <v>98789.95</v>
      </c>
      <c r="I2903" s="351">
        <f t="shared" si="364"/>
        <v>846.61949000000095</v>
      </c>
      <c r="J2903" s="351">
        <f t="shared" si="365"/>
        <v>52.490408380000062</v>
      </c>
      <c r="K2903" s="635">
        <f>SUM('Employee Salary Payroll Tax '!I2905:K2905)</f>
        <v>11648.12</v>
      </c>
      <c r="L2903" s="635">
        <f>'Employee Salary Payroll Tax '!H2905</f>
        <v>0</v>
      </c>
      <c r="M2903" s="293">
        <f t="shared" si="368"/>
        <v>16761.93</v>
      </c>
      <c r="N2903" s="359">
        <f t="shared" si="366"/>
        <v>21.521066511242509</v>
      </c>
      <c r="O2903" s="331"/>
      <c r="P2903" s="61"/>
      <c r="Q2903" s="294"/>
      <c r="R2903" s="292"/>
      <c r="S2903" s="291"/>
    </row>
    <row r="2904" spans="1:19" ht="14.4">
      <c r="A2904" s="36">
        <f t="shared" si="361"/>
        <v>1581</v>
      </c>
      <c r="B2904" s="526"/>
      <c r="C2904" s="36" t="str">
        <f>VLOOKUP('Employee Salary Payroll Tax '!B2906,'Employee Salary Payroll Tax '!$D$1:$E$7,2,FALSE)</f>
        <v>NonUnion</v>
      </c>
      <c r="D2904" s="61">
        <f t="shared" si="362"/>
        <v>2.98E-2</v>
      </c>
      <c r="E2904" s="351">
        <f>'Employee Salary Payroll Tax '!N2906</f>
        <v>160563.18</v>
      </c>
      <c r="F2904" s="351">
        <f t="shared" si="363"/>
        <v>165347.962764</v>
      </c>
      <c r="G2904" s="352"/>
      <c r="H2904" s="351">
        <f t="shared" si="367"/>
        <v>0</v>
      </c>
      <c r="I2904" s="351">
        <f t="shared" si="364"/>
        <v>4784.7827640000032</v>
      </c>
      <c r="J2904" s="351">
        <f t="shared" si="365"/>
        <v>0</v>
      </c>
      <c r="K2904" s="635">
        <f>SUM('Employee Salary Payroll Tax '!I2906:K2906)</f>
        <v>39490.870000000003</v>
      </c>
      <c r="L2904" s="635">
        <f>'Employee Salary Payroll Tax '!H2906</f>
        <v>199.77</v>
      </c>
      <c r="M2904" s="293">
        <f t="shared" si="368"/>
        <v>120872.54</v>
      </c>
      <c r="N2904" s="359">
        <f t="shared" si="366"/>
        <v>0</v>
      </c>
      <c r="O2904" s="331"/>
      <c r="P2904" s="61"/>
      <c r="Q2904" s="294"/>
      <c r="R2904" s="292"/>
      <c r="S2904" s="291"/>
    </row>
    <row r="2905" spans="1:19" ht="14.4">
      <c r="A2905" s="36">
        <f t="shared" si="361"/>
        <v>1582</v>
      </c>
      <c r="B2905" s="526"/>
      <c r="C2905" s="36" t="str">
        <f>VLOOKUP('Employee Salary Payroll Tax '!B2907,'Employee Salary Payroll Tax '!$D$1:$E$7,2,FALSE)</f>
        <v>IBEW</v>
      </c>
      <c r="D2905" s="61">
        <f t="shared" si="362"/>
        <v>6.875E-3</v>
      </c>
      <c r="E2905" s="351">
        <f>'Employee Salary Payroll Tax '!N2907</f>
        <v>140271.91</v>
      </c>
      <c r="F2905" s="351">
        <f t="shared" si="363"/>
        <v>141236.27938125</v>
      </c>
      <c r="G2905" s="352"/>
      <c r="H2905" s="351">
        <f t="shared" si="367"/>
        <v>0</v>
      </c>
      <c r="I2905" s="351">
        <f t="shared" si="364"/>
        <v>964.3693812499987</v>
      </c>
      <c r="J2905" s="351">
        <f t="shared" si="365"/>
        <v>0</v>
      </c>
      <c r="K2905" s="635">
        <f>SUM('Employee Salary Payroll Tax '!I2907:K2907)</f>
        <v>123167.26000000001</v>
      </c>
      <c r="L2905" s="635">
        <f>'Employee Salary Payroll Tax '!H2907</f>
        <v>0</v>
      </c>
      <c r="M2905" s="293">
        <f t="shared" si="368"/>
        <v>17104.649999999994</v>
      </c>
      <c r="N2905" s="359">
        <f t="shared" si="366"/>
        <v>0</v>
      </c>
      <c r="O2905" s="331"/>
      <c r="P2905" s="61"/>
      <c r="Q2905" s="294"/>
      <c r="R2905" s="292"/>
      <c r="S2905" s="291"/>
    </row>
    <row r="2906" spans="1:19" ht="14.4">
      <c r="A2906" s="36">
        <f t="shared" si="361"/>
        <v>1583</v>
      </c>
      <c r="B2906" s="526"/>
      <c r="C2906" s="36" t="str">
        <f>VLOOKUP('Employee Salary Payroll Tax '!B2908,'Employee Salary Payroll Tax '!$D$1:$E$7,2,FALSE)</f>
        <v>NonUnion</v>
      </c>
      <c r="D2906" s="61">
        <f t="shared" si="362"/>
        <v>2.98E-2</v>
      </c>
      <c r="E2906" s="351">
        <f>'Employee Salary Payroll Tax '!N2908</f>
        <v>4651.26</v>
      </c>
      <c r="F2906" s="351">
        <f t="shared" si="363"/>
        <v>4789.8675480000002</v>
      </c>
      <c r="G2906" s="352"/>
      <c r="H2906" s="351">
        <f t="shared" si="367"/>
        <v>122548.74</v>
      </c>
      <c r="I2906" s="351">
        <f t="shared" si="364"/>
        <v>138.60754799999995</v>
      </c>
      <c r="J2906" s="351">
        <f t="shared" si="365"/>
        <v>8.5936679759999972</v>
      </c>
      <c r="K2906" s="635">
        <f>SUM('Employee Salary Payroll Tax '!I2908:K2908)</f>
        <v>4651.26</v>
      </c>
      <c r="L2906" s="635">
        <f>'Employee Salary Payroll Tax '!H2908</f>
        <v>0</v>
      </c>
      <c r="M2906" s="293">
        <f t="shared" si="368"/>
        <v>0</v>
      </c>
      <c r="N2906" s="359">
        <f t="shared" si="366"/>
        <v>8.5936679741523978</v>
      </c>
      <c r="O2906" s="331"/>
      <c r="P2906" s="61"/>
      <c r="Q2906" s="294"/>
      <c r="R2906" s="292"/>
      <c r="S2906" s="291"/>
    </row>
    <row r="2907" spans="1:19" ht="14.4">
      <c r="A2907" s="36">
        <f t="shared" si="361"/>
        <v>1584</v>
      </c>
      <c r="B2907" s="526"/>
      <c r="C2907" s="36" t="str">
        <f>VLOOKUP('Employee Salary Payroll Tax '!B2909,'Employee Salary Payroll Tax '!$D$1:$E$7,2,FALSE)</f>
        <v>NonUnion</v>
      </c>
      <c r="D2907" s="61">
        <f t="shared" si="362"/>
        <v>2.98E-2</v>
      </c>
      <c r="E2907" s="351">
        <f>'Employee Salary Payroll Tax '!N2909</f>
        <v>68051.5</v>
      </c>
      <c r="F2907" s="351">
        <f t="shared" si="363"/>
        <v>70079.434699999998</v>
      </c>
      <c r="G2907" s="352"/>
      <c r="H2907" s="351">
        <f t="shared" si="367"/>
        <v>59148.5</v>
      </c>
      <c r="I2907" s="351">
        <f t="shared" si="364"/>
        <v>2027.934699999998</v>
      </c>
      <c r="J2907" s="351">
        <f t="shared" si="365"/>
        <v>125.73195139999987</v>
      </c>
      <c r="K2907" s="635">
        <f>SUM('Employee Salary Payroll Tax '!I2909:K2909)</f>
        <v>67875.45</v>
      </c>
      <c r="L2907" s="635">
        <f>'Employee Salary Payroll Tax '!H2909</f>
        <v>0</v>
      </c>
      <c r="M2907" s="293">
        <f t="shared" si="368"/>
        <v>176.05000000000291</v>
      </c>
      <c r="N2907" s="359">
        <f t="shared" si="366"/>
        <v>125.40668141815706</v>
      </c>
      <c r="O2907" s="331"/>
      <c r="P2907" s="61"/>
      <c r="Q2907" s="294"/>
      <c r="R2907" s="292"/>
      <c r="S2907" s="291"/>
    </row>
    <row r="2908" spans="1:19" ht="14.4">
      <c r="A2908" s="36">
        <f t="shared" si="361"/>
        <v>1585</v>
      </c>
      <c r="B2908" s="526"/>
      <c r="C2908" s="36" t="str">
        <f>VLOOKUP('Employee Salary Payroll Tax '!B2910,'Employee Salary Payroll Tax '!$D$1:$E$7,2,FALSE)</f>
        <v>IBEW</v>
      </c>
      <c r="D2908" s="61">
        <f t="shared" si="362"/>
        <v>6.875E-3</v>
      </c>
      <c r="E2908" s="351">
        <f>'Employee Salary Payroll Tax '!N2910</f>
        <v>68029.289999999994</v>
      </c>
      <c r="F2908" s="351">
        <f t="shared" si="363"/>
        <v>68496.991368749994</v>
      </c>
      <c r="G2908" s="352"/>
      <c r="H2908" s="351">
        <f t="shared" si="367"/>
        <v>59170.710000000006</v>
      </c>
      <c r="I2908" s="351">
        <f t="shared" si="364"/>
        <v>467.70136875000026</v>
      </c>
      <c r="J2908" s="351">
        <f t="shared" si="365"/>
        <v>28.997484862500016</v>
      </c>
      <c r="K2908" s="635">
        <f>SUM('Employee Salary Payroll Tax '!I2910:K2910)</f>
        <v>18191.650000000001</v>
      </c>
      <c r="L2908" s="635">
        <f>'Employee Salary Payroll Tax '!H2910</f>
        <v>0</v>
      </c>
      <c r="M2908" s="293">
        <f t="shared" si="368"/>
        <v>49837.639999999992</v>
      </c>
      <c r="N2908" s="359">
        <f t="shared" si="366"/>
        <v>7.7541908123860228</v>
      </c>
      <c r="O2908" s="331"/>
      <c r="P2908" s="61"/>
      <c r="Q2908" s="294"/>
      <c r="R2908" s="292"/>
      <c r="S2908" s="291"/>
    </row>
    <row r="2909" spans="1:19" ht="14.4">
      <c r="A2909" s="36">
        <f t="shared" si="361"/>
        <v>1586</v>
      </c>
      <c r="B2909" s="526"/>
      <c r="C2909" s="36" t="str">
        <f>VLOOKUP('Employee Salary Payroll Tax '!B2911,'Employee Salary Payroll Tax '!$D$1:$E$7,2,FALSE)</f>
        <v>IBEW</v>
      </c>
      <c r="D2909" s="61">
        <f t="shared" si="362"/>
        <v>6.875E-3</v>
      </c>
      <c r="E2909" s="351">
        <f>'Employee Salary Payroll Tax '!N2911</f>
        <v>218512.78</v>
      </c>
      <c r="F2909" s="351">
        <f t="shared" si="363"/>
        <v>220015.05536249999</v>
      </c>
      <c r="G2909" s="352"/>
      <c r="H2909" s="351">
        <f t="shared" si="367"/>
        <v>0</v>
      </c>
      <c r="I2909" s="351">
        <f t="shared" si="364"/>
        <v>1502.2753624999896</v>
      </c>
      <c r="J2909" s="351">
        <f t="shared" si="365"/>
        <v>0</v>
      </c>
      <c r="K2909" s="635">
        <f>SUM('Employee Salary Payroll Tax '!I2911:K2911)</f>
        <v>179124.15000000002</v>
      </c>
      <c r="L2909" s="635">
        <f>'Employee Salary Payroll Tax '!H2911</f>
        <v>0</v>
      </c>
      <c r="M2909" s="293">
        <f t="shared" si="368"/>
        <v>39388.629999999976</v>
      </c>
      <c r="N2909" s="359">
        <f t="shared" si="366"/>
        <v>0</v>
      </c>
      <c r="O2909" s="331"/>
      <c r="P2909" s="61"/>
      <c r="Q2909" s="294"/>
      <c r="R2909" s="292"/>
      <c r="S2909" s="291"/>
    </row>
    <row r="2910" spans="1:19" ht="14.4">
      <c r="A2910" s="36">
        <f t="shared" si="361"/>
        <v>1587</v>
      </c>
      <c r="B2910" s="526"/>
      <c r="C2910" s="36" t="str">
        <f>VLOOKUP('Employee Salary Payroll Tax '!B2912,'Employee Salary Payroll Tax '!$D$1:$E$7,2,FALSE)</f>
        <v>NonUnion</v>
      </c>
      <c r="D2910" s="61">
        <f t="shared" si="362"/>
        <v>2.98E-2</v>
      </c>
      <c r="E2910" s="351">
        <f>'Employee Salary Payroll Tax '!N2912</f>
        <v>55800.88</v>
      </c>
      <c r="F2910" s="351">
        <f t="shared" si="363"/>
        <v>57463.746224000002</v>
      </c>
      <c r="G2910" s="352"/>
      <c r="H2910" s="351">
        <f t="shared" si="367"/>
        <v>71399.12</v>
      </c>
      <c r="I2910" s="351">
        <f t="shared" si="364"/>
        <v>1662.8662240000049</v>
      </c>
      <c r="J2910" s="351">
        <f t="shared" si="365"/>
        <v>103.09770588800031</v>
      </c>
      <c r="K2910" s="635">
        <f>SUM('Employee Salary Payroll Tax '!I2912:K2912)</f>
        <v>14596.650000000001</v>
      </c>
      <c r="L2910" s="635">
        <f>'Employee Salary Payroll Tax '!H2912</f>
        <v>0</v>
      </c>
      <c r="M2910" s="293">
        <f t="shared" si="368"/>
        <v>41204.229999999996</v>
      </c>
      <c r="N2910" s="359">
        <f t="shared" si="366"/>
        <v>26.968770539516779</v>
      </c>
      <c r="O2910" s="331"/>
      <c r="P2910" s="61"/>
      <c r="Q2910" s="294"/>
      <c r="R2910" s="292"/>
      <c r="S2910" s="291"/>
    </row>
    <row r="2911" spans="1:19" ht="14.4">
      <c r="A2911" s="36">
        <f t="shared" si="361"/>
        <v>1588</v>
      </c>
      <c r="B2911" s="526"/>
      <c r="C2911" s="36" t="str">
        <f>VLOOKUP('Employee Salary Payroll Tax '!B2913,'Employee Salary Payroll Tax '!$D$1:$E$7,2,FALSE)</f>
        <v>NonUnion</v>
      </c>
      <c r="D2911" s="61">
        <f t="shared" si="362"/>
        <v>2.98E-2</v>
      </c>
      <c r="E2911" s="351">
        <f>'Employee Salary Payroll Tax '!N2913</f>
        <v>58205.65</v>
      </c>
      <c r="F2911" s="351">
        <f t="shared" si="363"/>
        <v>59940.178370000001</v>
      </c>
      <c r="G2911" s="352"/>
      <c r="H2911" s="351">
        <f t="shared" si="367"/>
        <v>68994.350000000006</v>
      </c>
      <c r="I2911" s="351">
        <f t="shared" si="364"/>
        <v>1734.52837</v>
      </c>
      <c r="J2911" s="351">
        <f t="shared" si="365"/>
        <v>107.54075894</v>
      </c>
      <c r="K2911" s="635">
        <f>SUM('Employee Salary Payroll Tax '!I2913:K2913)</f>
        <v>22073.9</v>
      </c>
      <c r="L2911" s="635">
        <f>'Employee Salary Payroll Tax '!H2913</f>
        <v>0</v>
      </c>
      <c r="M2911" s="293">
        <f t="shared" si="368"/>
        <v>36131.75</v>
      </c>
      <c r="N2911" s="359">
        <f t="shared" si="366"/>
        <v>40.783737639299318</v>
      </c>
      <c r="O2911" s="331"/>
      <c r="P2911" s="61"/>
      <c r="Q2911" s="294"/>
      <c r="R2911" s="292"/>
      <c r="S2911" s="291"/>
    </row>
    <row r="2912" spans="1:19" ht="14.4">
      <c r="A2912" s="36">
        <f t="shared" si="361"/>
        <v>1589</v>
      </c>
      <c r="B2912" s="526"/>
      <c r="C2912" s="36" t="str">
        <f>VLOOKUP('Employee Salary Payroll Tax '!B2914,'Employee Salary Payroll Tax '!$D$1:$E$7,2,FALSE)</f>
        <v>NonUnion</v>
      </c>
      <c r="D2912" s="61">
        <f t="shared" si="362"/>
        <v>2.98E-2</v>
      </c>
      <c r="E2912" s="351">
        <f>'Employee Salary Payroll Tax '!N2914</f>
        <v>60104.07</v>
      </c>
      <c r="F2912" s="351">
        <f t="shared" si="363"/>
        <v>61895.171286000004</v>
      </c>
      <c r="G2912" s="352"/>
      <c r="H2912" s="351">
        <f t="shared" si="367"/>
        <v>67095.929999999993</v>
      </c>
      <c r="I2912" s="351">
        <f t="shared" si="364"/>
        <v>1791.1012860000046</v>
      </c>
      <c r="J2912" s="351">
        <f t="shared" si="365"/>
        <v>111.04827973200028</v>
      </c>
      <c r="K2912" s="635">
        <f>SUM('Employee Salary Payroll Tax '!I2914:K2914)</f>
        <v>5986.8399999999992</v>
      </c>
      <c r="L2912" s="635">
        <f>'Employee Salary Payroll Tax '!H2914</f>
        <v>15467.7</v>
      </c>
      <c r="M2912" s="293">
        <f t="shared" si="368"/>
        <v>38649.53</v>
      </c>
      <c r="N2912" s="359">
        <f t="shared" si="366"/>
        <v>11.061285583815991</v>
      </c>
      <c r="O2912" s="331"/>
      <c r="P2912" s="61"/>
      <c r="Q2912" s="294"/>
      <c r="R2912" s="292"/>
      <c r="S2912" s="291"/>
    </row>
    <row r="2913" spans="1:19" ht="14.4">
      <c r="A2913" s="36">
        <f t="shared" si="361"/>
        <v>1590</v>
      </c>
      <c r="B2913" s="526"/>
      <c r="C2913" s="36" t="str">
        <f>VLOOKUP('Employee Salary Payroll Tax '!B2915,'Employee Salary Payroll Tax '!$D$1:$E$7,2,FALSE)</f>
        <v>UA</v>
      </c>
      <c r="D2913" s="61">
        <f t="shared" si="362"/>
        <v>0.03</v>
      </c>
      <c r="E2913" s="351">
        <f>'Employee Salary Payroll Tax '!N2915</f>
        <v>67905.240000000005</v>
      </c>
      <c r="F2913" s="351">
        <f t="shared" si="363"/>
        <v>69942.397200000007</v>
      </c>
      <c r="G2913" s="352"/>
      <c r="H2913" s="351">
        <f t="shared" si="367"/>
        <v>59294.759999999995</v>
      </c>
      <c r="I2913" s="351">
        <f t="shared" si="364"/>
        <v>2037.1572000000015</v>
      </c>
      <c r="J2913" s="351">
        <f t="shared" si="365"/>
        <v>126.30374640000009</v>
      </c>
      <c r="K2913" s="635">
        <f>SUM('Employee Salary Payroll Tax '!I2915:K2915)</f>
        <v>59150.720000000001</v>
      </c>
      <c r="L2913" s="635">
        <f>'Employee Salary Payroll Tax '!H2915</f>
        <v>0</v>
      </c>
      <c r="M2913" s="293">
        <f t="shared" si="368"/>
        <v>8754.5200000000041</v>
      </c>
      <c r="N2913" s="359">
        <f t="shared" si="366"/>
        <v>110.02033919837989</v>
      </c>
      <c r="O2913" s="331"/>
      <c r="P2913" s="61"/>
      <c r="Q2913" s="294"/>
      <c r="R2913" s="292"/>
      <c r="S2913" s="291"/>
    </row>
    <row r="2914" spans="1:19" ht="14.4">
      <c r="A2914" s="36">
        <f t="shared" si="361"/>
        <v>1591</v>
      </c>
      <c r="B2914" s="526"/>
      <c r="C2914" s="36" t="str">
        <f>VLOOKUP('Employee Salary Payroll Tax '!B2916,'Employee Salary Payroll Tax '!$D$1:$E$7,2,FALSE)</f>
        <v>NonUnion</v>
      </c>
      <c r="D2914" s="61">
        <f t="shared" si="362"/>
        <v>2.98E-2</v>
      </c>
      <c r="E2914" s="351">
        <f>'Employee Salary Payroll Tax '!N2916</f>
        <v>99023.5</v>
      </c>
      <c r="F2914" s="351">
        <f t="shared" si="363"/>
        <v>101974.40030000001</v>
      </c>
      <c r="G2914" s="352"/>
      <c r="H2914" s="351">
        <f t="shared" si="367"/>
        <v>28176.5</v>
      </c>
      <c r="I2914" s="351">
        <f t="shared" si="364"/>
        <v>2950.9003000000084</v>
      </c>
      <c r="J2914" s="351">
        <f t="shared" si="365"/>
        <v>182.95581860000053</v>
      </c>
      <c r="K2914" s="635">
        <f>SUM('Employee Salary Payroll Tax '!I2916:K2916)</f>
        <v>10643.91</v>
      </c>
      <c r="L2914" s="635">
        <f>'Employee Salary Payroll Tax '!H2916</f>
        <v>0</v>
      </c>
      <c r="M2914" s="293">
        <f t="shared" si="368"/>
        <v>88379.59</v>
      </c>
      <c r="N2914" s="359">
        <f t="shared" si="366"/>
        <v>19.665688115801462</v>
      </c>
      <c r="O2914" s="331"/>
      <c r="P2914" s="61"/>
      <c r="Q2914" s="294"/>
      <c r="R2914" s="292"/>
      <c r="S2914" s="291"/>
    </row>
    <row r="2915" spans="1:19" ht="14.4">
      <c r="A2915" s="36">
        <f t="shared" si="361"/>
        <v>1592</v>
      </c>
      <c r="B2915" s="526"/>
      <c r="C2915" s="36" t="str">
        <f>VLOOKUP('Employee Salary Payroll Tax '!B2917,'Employee Salary Payroll Tax '!$D$1:$E$7,2,FALSE)</f>
        <v>NonUnion</v>
      </c>
      <c r="D2915" s="61">
        <f t="shared" si="362"/>
        <v>2.98E-2</v>
      </c>
      <c r="E2915" s="351">
        <f>'Employee Salary Payroll Tax '!N2917</f>
        <v>63982.06</v>
      </c>
      <c r="F2915" s="351">
        <f t="shared" si="363"/>
        <v>65888.725388000006</v>
      </c>
      <c r="G2915" s="352"/>
      <c r="H2915" s="351">
        <f t="shared" si="367"/>
        <v>63217.94</v>
      </c>
      <c r="I2915" s="351">
        <f t="shared" si="364"/>
        <v>1906.6653880000085</v>
      </c>
      <c r="J2915" s="351">
        <f t="shared" si="365"/>
        <v>118.21325405600052</v>
      </c>
      <c r="K2915" s="635">
        <f>SUM('Employee Salary Payroll Tax '!I2917:K2917)</f>
        <v>4801.47</v>
      </c>
      <c r="L2915" s="635">
        <f>'Employee Salary Payroll Tax '!H2917</f>
        <v>11074.43</v>
      </c>
      <c r="M2915" s="293">
        <f t="shared" si="368"/>
        <v>48106.159999999996</v>
      </c>
      <c r="N2915" s="359">
        <f t="shared" si="366"/>
        <v>8.871195971861388</v>
      </c>
      <c r="O2915" s="331"/>
      <c r="P2915" s="61"/>
      <c r="Q2915" s="294"/>
      <c r="R2915" s="292"/>
      <c r="S2915" s="291"/>
    </row>
    <row r="2916" spans="1:19" ht="14.4">
      <c r="A2916" s="36">
        <f t="shared" si="361"/>
        <v>1593</v>
      </c>
      <c r="B2916" s="526"/>
      <c r="C2916" s="36" t="str">
        <f>VLOOKUP('Employee Salary Payroll Tax '!B2918,'Employee Salary Payroll Tax '!$D$1:$E$7,2,FALSE)</f>
        <v>NonUnion</v>
      </c>
      <c r="D2916" s="61">
        <f t="shared" si="362"/>
        <v>2.98E-2</v>
      </c>
      <c r="E2916" s="351">
        <f>'Employee Salary Payroll Tax '!N2918</f>
        <v>65451.29</v>
      </c>
      <c r="F2916" s="351">
        <f t="shared" si="363"/>
        <v>67401.738442000002</v>
      </c>
      <c r="G2916" s="352"/>
      <c r="H2916" s="351">
        <f t="shared" si="367"/>
        <v>61748.71</v>
      </c>
      <c r="I2916" s="351">
        <f t="shared" si="364"/>
        <v>1950.4484420000008</v>
      </c>
      <c r="J2916" s="351">
        <f t="shared" si="365"/>
        <v>120.92780340400004</v>
      </c>
      <c r="K2916" s="635">
        <f>SUM('Employee Salary Payroll Tax '!I2918:K2918)</f>
        <v>15002.25</v>
      </c>
      <c r="L2916" s="635">
        <f>'Employee Salary Payroll Tax '!H2918</f>
        <v>0</v>
      </c>
      <c r="M2916" s="293">
        <f t="shared" si="368"/>
        <v>50449.04</v>
      </c>
      <c r="N2916" s="359">
        <f t="shared" si="366"/>
        <v>27.718157099576516</v>
      </c>
      <c r="O2916" s="331"/>
      <c r="P2916" s="61"/>
      <c r="Q2916" s="294"/>
      <c r="R2916" s="292"/>
      <c r="S2916" s="291"/>
    </row>
    <row r="2917" spans="1:19" ht="14.4">
      <c r="A2917" s="36">
        <f t="shared" si="361"/>
        <v>1594</v>
      </c>
      <c r="B2917" s="526"/>
      <c r="C2917" s="36" t="str">
        <f>VLOOKUP('Employee Salary Payroll Tax '!B2919,'Employee Salary Payroll Tax '!$D$1:$E$7,2,FALSE)</f>
        <v>NonUnion</v>
      </c>
      <c r="D2917" s="61">
        <f t="shared" si="362"/>
        <v>2.98E-2</v>
      </c>
      <c r="E2917" s="351">
        <f>'Employee Salary Payroll Tax '!N2919</f>
        <v>71821.31</v>
      </c>
      <c r="F2917" s="351">
        <f t="shared" si="363"/>
        <v>73961.585038000005</v>
      </c>
      <c r="G2917" s="352"/>
      <c r="H2917" s="351">
        <f t="shared" si="367"/>
        <v>55378.69</v>
      </c>
      <c r="I2917" s="351">
        <f t="shared" si="364"/>
        <v>2140.275038000007</v>
      </c>
      <c r="J2917" s="351">
        <f t="shared" si="365"/>
        <v>132.69705235600043</v>
      </c>
      <c r="K2917" s="635">
        <f>SUM('Employee Salary Payroll Tax '!I2919:K2919)</f>
        <v>24155.03</v>
      </c>
      <c r="L2917" s="635">
        <f>'Employee Salary Payroll Tax '!H2919</f>
        <v>0</v>
      </c>
      <c r="M2917" s="293">
        <f t="shared" si="368"/>
        <v>47666.28</v>
      </c>
      <c r="N2917" s="359">
        <f t="shared" si="366"/>
        <v>44.628833427378758</v>
      </c>
      <c r="O2917" s="331"/>
      <c r="P2917" s="61"/>
      <c r="Q2917" s="294"/>
      <c r="R2917" s="292"/>
      <c r="S2917" s="291"/>
    </row>
    <row r="2918" spans="1:19" ht="14.4">
      <c r="A2918" s="36">
        <f t="shared" si="361"/>
        <v>1595</v>
      </c>
      <c r="B2918" s="526"/>
      <c r="C2918" s="36" t="str">
        <f>VLOOKUP('Employee Salary Payroll Tax '!B2920,'Employee Salary Payroll Tax '!$D$1:$E$7,2,FALSE)</f>
        <v>NonUnion</v>
      </c>
      <c r="D2918" s="61">
        <f t="shared" si="362"/>
        <v>2.98E-2</v>
      </c>
      <c r="E2918" s="351">
        <f>'Employee Salary Payroll Tax '!N2920</f>
        <v>99831.26</v>
      </c>
      <c r="F2918" s="351">
        <f t="shared" si="363"/>
        <v>102806.231548</v>
      </c>
      <c r="G2918" s="352"/>
      <c r="H2918" s="351">
        <f t="shared" si="367"/>
        <v>27368.740000000005</v>
      </c>
      <c r="I2918" s="351">
        <f t="shared" si="364"/>
        <v>2974.9715480000013</v>
      </c>
      <c r="J2918" s="351">
        <f t="shared" si="365"/>
        <v>184.44823597600009</v>
      </c>
      <c r="K2918" s="635">
        <f>SUM('Employee Salary Payroll Tax '!I2920:K2920)</f>
        <v>1128.9100000000001</v>
      </c>
      <c r="L2918" s="635">
        <f>'Employee Salary Payroll Tax '!H2920</f>
        <v>0</v>
      </c>
      <c r="M2918" s="293">
        <f t="shared" si="368"/>
        <v>98702.349999999991</v>
      </c>
      <c r="N2918" s="359">
        <f t="shared" si="366"/>
        <v>2.0857741159791083</v>
      </c>
      <c r="O2918" s="331"/>
      <c r="P2918" s="61"/>
      <c r="Q2918" s="294"/>
      <c r="R2918" s="292"/>
      <c r="S2918" s="291"/>
    </row>
    <row r="2919" spans="1:19" ht="14.4">
      <c r="A2919" s="36">
        <f t="shared" si="361"/>
        <v>1596</v>
      </c>
      <c r="B2919" s="526"/>
      <c r="C2919" s="36" t="str">
        <f>VLOOKUP('Employee Salary Payroll Tax '!B2921,'Employee Salary Payroll Tax '!$D$1:$E$7,2,FALSE)</f>
        <v>NonUnion</v>
      </c>
      <c r="D2919" s="61">
        <f t="shared" si="362"/>
        <v>2.98E-2</v>
      </c>
      <c r="E2919" s="351">
        <f>'Employee Salary Payroll Tax '!N2921</f>
        <v>108123.17</v>
      </c>
      <c r="F2919" s="351">
        <f t="shared" si="363"/>
        <v>111345.240466</v>
      </c>
      <c r="G2919" s="352"/>
      <c r="H2919" s="351">
        <f t="shared" si="367"/>
        <v>19076.830000000002</v>
      </c>
      <c r="I2919" s="351">
        <f t="shared" si="364"/>
        <v>3222.0704660000047</v>
      </c>
      <c r="J2919" s="351">
        <f t="shared" si="365"/>
        <v>199.7683688920003</v>
      </c>
      <c r="K2919" s="635">
        <f>SUM('Employee Salary Payroll Tax '!I2921:K2921)</f>
        <v>90747.27</v>
      </c>
      <c r="L2919" s="635">
        <f>'Employee Salary Payroll Tax '!H2921</f>
        <v>0</v>
      </c>
      <c r="M2919" s="293">
        <f t="shared" si="368"/>
        <v>17375.899999999994</v>
      </c>
      <c r="N2919" s="359">
        <f t="shared" si="366"/>
        <v>167.66465605044957</v>
      </c>
      <c r="O2919" s="331"/>
      <c r="P2919" s="61"/>
      <c r="Q2919" s="294"/>
      <c r="R2919" s="292"/>
      <c r="S2919" s="291"/>
    </row>
    <row r="2920" spans="1:19" ht="14.4">
      <c r="A2920" s="36">
        <f t="shared" si="361"/>
        <v>1597</v>
      </c>
      <c r="B2920" s="526"/>
      <c r="C2920" s="36" t="str">
        <f>VLOOKUP('Employee Salary Payroll Tax '!B2922,'Employee Salary Payroll Tax '!$D$1:$E$7,2,FALSE)</f>
        <v>NonUnion</v>
      </c>
      <c r="D2920" s="61">
        <f t="shared" si="362"/>
        <v>2.98E-2</v>
      </c>
      <c r="E2920" s="351">
        <f>'Employee Salary Payroll Tax '!N2922</f>
        <v>15341.4</v>
      </c>
      <c r="F2920" s="351">
        <f t="shared" si="363"/>
        <v>15798.57372</v>
      </c>
      <c r="G2920" s="352"/>
      <c r="H2920" s="351">
        <f t="shared" si="367"/>
        <v>111858.6</v>
      </c>
      <c r="I2920" s="351">
        <f t="shared" si="364"/>
        <v>457.17372000000069</v>
      </c>
      <c r="J2920" s="351">
        <f t="shared" si="365"/>
        <v>28.344770640000043</v>
      </c>
      <c r="K2920" s="635">
        <f>SUM('Employee Salary Payroll Tax '!I2922:K2922)</f>
        <v>10125.33</v>
      </c>
      <c r="L2920" s="635">
        <f>'Employee Salary Payroll Tax '!H2922</f>
        <v>0</v>
      </c>
      <c r="M2920" s="293">
        <f t="shared" si="368"/>
        <v>5216.07</v>
      </c>
      <c r="N2920" s="359">
        <f t="shared" si="366"/>
        <v>18.707559706780614</v>
      </c>
      <c r="O2920" s="331"/>
      <c r="P2920" s="61"/>
      <c r="Q2920" s="294"/>
      <c r="R2920" s="292"/>
      <c r="S2920" s="291"/>
    </row>
    <row r="2921" spans="1:19" ht="14.4">
      <c r="A2921" s="36">
        <f t="shared" si="361"/>
        <v>1598</v>
      </c>
      <c r="B2921" s="526"/>
      <c r="C2921" s="36" t="str">
        <f>VLOOKUP('Employee Salary Payroll Tax '!B2923,'Employee Salary Payroll Tax '!$D$1:$E$7,2,FALSE)</f>
        <v>NonUnion</v>
      </c>
      <c r="D2921" s="61">
        <f t="shared" si="362"/>
        <v>2.98E-2</v>
      </c>
      <c r="E2921" s="351">
        <f>'Employee Salary Payroll Tax '!N2923</f>
        <v>13144.32</v>
      </c>
      <c r="F2921" s="351">
        <f t="shared" si="363"/>
        <v>13536.020736</v>
      </c>
      <c r="G2921" s="352"/>
      <c r="H2921" s="351">
        <f t="shared" si="367"/>
        <v>114055.67999999999</v>
      </c>
      <c r="I2921" s="351">
        <f t="shared" si="364"/>
        <v>391.70073600000069</v>
      </c>
      <c r="J2921" s="351">
        <f t="shared" si="365"/>
        <v>24.285445632000041</v>
      </c>
      <c r="K2921" s="635">
        <f>SUM('Employee Salary Payroll Tax '!I2923:K2923)</f>
        <v>8656.23</v>
      </c>
      <c r="L2921" s="635">
        <f>'Employee Salary Payroll Tax '!H2923</f>
        <v>0</v>
      </c>
      <c r="M2921" s="293">
        <f t="shared" si="368"/>
        <v>4488.09</v>
      </c>
      <c r="N2921" s="359">
        <f t="shared" si="366"/>
        <v>15.993250546783285</v>
      </c>
      <c r="O2921" s="331"/>
      <c r="P2921" s="61"/>
      <c r="Q2921" s="294"/>
      <c r="R2921" s="292"/>
      <c r="S2921" s="291"/>
    </row>
    <row r="2922" spans="1:19" ht="14.4">
      <c r="A2922" s="36">
        <f t="shared" si="361"/>
        <v>1599</v>
      </c>
      <c r="B2922" s="526"/>
      <c r="C2922" s="36" t="str">
        <f>VLOOKUP('Employee Salary Payroll Tax '!B2924,'Employee Salary Payroll Tax '!$D$1:$E$7,2,FALSE)</f>
        <v>NonUnion</v>
      </c>
      <c r="D2922" s="61">
        <f t="shared" si="362"/>
        <v>2.98E-2</v>
      </c>
      <c r="E2922" s="351">
        <f>'Employee Salary Payroll Tax '!N2924</f>
        <v>52482.55</v>
      </c>
      <c r="F2922" s="351">
        <f t="shared" si="363"/>
        <v>54046.529990000003</v>
      </c>
      <c r="G2922" s="352"/>
      <c r="H2922" s="351">
        <f t="shared" si="367"/>
        <v>74717.45</v>
      </c>
      <c r="I2922" s="351">
        <f t="shared" si="364"/>
        <v>1563.9799899999998</v>
      </c>
      <c r="J2922" s="351">
        <f t="shared" si="365"/>
        <v>96.966759379999985</v>
      </c>
      <c r="K2922" s="635">
        <f>SUM('Employee Salary Payroll Tax '!I2924:K2924)</f>
        <v>7523.38</v>
      </c>
      <c r="L2922" s="635">
        <f>'Employee Salary Payroll Tax '!H2924</f>
        <v>23.86</v>
      </c>
      <c r="M2922" s="293">
        <f t="shared" si="368"/>
        <v>44935.310000000005</v>
      </c>
      <c r="N2922" s="359">
        <f t="shared" si="366"/>
        <v>13.900196887735143</v>
      </c>
      <c r="O2922" s="331"/>
      <c r="P2922" s="61"/>
      <c r="Q2922" s="294"/>
      <c r="R2922" s="292"/>
      <c r="S2922" s="291"/>
    </row>
    <row r="2923" spans="1:19" ht="14.4">
      <c r="A2923" s="36">
        <f t="shared" si="361"/>
        <v>1600</v>
      </c>
      <c r="B2923" s="526"/>
      <c r="C2923" s="36" t="str">
        <f>VLOOKUP('Employee Salary Payroll Tax '!B2925,'Employee Salary Payroll Tax '!$D$1:$E$7,2,FALSE)</f>
        <v>IBEW</v>
      </c>
      <c r="D2923" s="61">
        <f t="shared" si="362"/>
        <v>6.875E-3</v>
      </c>
      <c r="E2923" s="351">
        <f>'Employee Salary Payroll Tax '!N2925</f>
        <v>135585.68</v>
      </c>
      <c r="F2923" s="351">
        <f t="shared" si="363"/>
        <v>136517.83155</v>
      </c>
      <c r="G2923" s="352"/>
      <c r="H2923" s="351">
        <f t="shared" si="367"/>
        <v>0</v>
      </c>
      <c r="I2923" s="351">
        <f t="shared" si="364"/>
        <v>932.15155000000959</v>
      </c>
      <c r="J2923" s="351">
        <f t="shared" si="365"/>
        <v>0</v>
      </c>
      <c r="K2923" s="635">
        <f>SUM('Employee Salary Payroll Tax '!I2925:K2925)</f>
        <v>123498.37</v>
      </c>
      <c r="L2923" s="635">
        <f>'Employee Salary Payroll Tax '!H2925</f>
        <v>0</v>
      </c>
      <c r="M2923" s="293">
        <f t="shared" si="368"/>
        <v>12087.309999999998</v>
      </c>
      <c r="N2923" s="359">
        <f t="shared" si="366"/>
        <v>0</v>
      </c>
      <c r="O2923" s="331"/>
      <c r="P2923" s="61"/>
      <c r="Q2923" s="294"/>
      <c r="R2923" s="292"/>
      <c r="S2923" s="291"/>
    </row>
    <row r="2924" spans="1:19" ht="14.4">
      <c r="A2924" s="36">
        <f t="shared" si="361"/>
        <v>1601</v>
      </c>
      <c r="B2924" s="526"/>
      <c r="C2924" s="36" t="str">
        <f>VLOOKUP('Employee Salary Payroll Tax '!B2926,'Employee Salary Payroll Tax '!$D$1:$E$7,2,FALSE)</f>
        <v>NonUnion</v>
      </c>
      <c r="D2924" s="61">
        <f t="shared" si="362"/>
        <v>2.98E-2</v>
      </c>
      <c r="E2924" s="351">
        <f>'Employee Salary Payroll Tax '!N2926</f>
        <v>55232.25</v>
      </c>
      <c r="F2924" s="351">
        <f t="shared" si="363"/>
        <v>56878.171050000004</v>
      </c>
      <c r="G2924" s="352"/>
      <c r="H2924" s="351">
        <f t="shared" si="367"/>
        <v>71967.75</v>
      </c>
      <c r="I2924" s="351">
        <f t="shared" si="364"/>
        <v>1645.9210500000045</v>
      </c>
      <c r="J2924" s="351">
        <f t="shared" si="365"/>
        <v>102.04710510000028</v>
      </c>
      <c r="K2924" s="635">
        <f>SUM('Employee Salary Payroll Tax '!I2926:K2926)</f>
        <v>11044.8</v>
      </c>
      <c r="L2924" s="635">
        <f>'Employee Salary Payroll Tax '!H2926</f>
        <v>0</v>
      </c>
      <c r="M2924" s="293">
        <f t="shared" si="368"/>
        <v>44187.45</v>
      </c>
      <c r="N2924" s="359">
        <f t="shared" si="366"/>
        <v>20.406372479630591</v>
      </c>
      <c r="O2924" s="331"/>
      <c r="P2924" s="61"/>
      <c r="Q2924" s="294"/>
      <c r="R2924" s="292"/>
      <c r="S2924" s="291"/>
    </row>
    <row r="2925" spans="1:19" ht="14.4">
      <c r="A2925" s="36">
        <f t="shared" ref="A2925:A2988" si="369">+A2924+1</f>
        <v>1602</v>
      </c>
      <c r="B2925" s="526"/>
      <c r="C2925" s="36" t="str">
        <f>VLOOKUP('Employee Salary Payroll Tax '!B2927,'Employee Salary Payroll Tax '!$D$1:$E$7,2,FALSE)</f>
        <v>NonUnion</v>
      </c>
      <c r="D2925" s="61">
        <f t="shared" si="362"/>
        <v>2.98E-2</v>
      </c>
      <c r="E2925" s="351">
        <f>'Employee Salary Payroll Tax '!N2927</f>
        <v>17800.62</v>
      </c>
      <c r="F2925" s="351">
        <f t="shared" si="363"/>
        <v>18331.078475999999</v>
      </c>
      <c r="G2925" s="352"/>
      <c r="H2925" s="351">
        <f t="shared" si="367"/>
        <v>109399.38</v>
      </c>
      <c r="I2925" s="351">
        <f t="shared" si="364"/>
        <v>530.45847599999979</v>
      </c>
      <c r="J2925" s="351">
        <f t="shared" si="365"/>
        <v>32.888425511999984</v>
      </c>
      <c r="K2925" s="635">
        <f>SUM('Employee Salary Payroll Tax '!I2927:K2927)</f>
        <v>16320.57</v>
      </c>
      <c r="L2925" s="635">
        <f>'Employee Salary Payroll Tax '!H2927</f>
        <v>0</v>
      </c>
      <c r="M2925" s="293">
        <f t="shared" si="368"/>
        <v>1480.0499999999993</v>
      </c>
      <c r="N2925" s="359">
        <f t="shared" si="366"/>
        <v>30.153885130306005</v>
      </c>
      <c r="O2925" s="331"/>
      <c r="P2925" s="61"/>
      <c r="Q2925" s="294"/>
      <c r="R2925" s="292"/>
      <c r="S2925" s="291"/>
    </row>
    <row r="2926" spans="1:19" ht="14.4">
      <c r="A2926" s="36">
        <f t="shared" si="369"/>
        <v>1603</v>
      </c>
      <c r="B2926" s="526"/>
      <c r="C2926" s="36" t="str">
        <f>VLOOKUP('Employee Salary Payroll Tax '!B2928,'Employee Salary Payroll Tax '!$D$1:$E$7,2,FALSE)</f>
        <v>NonUnion</v>
      </c>
      <c r="D2926" s="61">
        <f t="shared" si="362"/>
        <v>2.98E-2</v>
      </c>
      <c r="E2926" s="351">
        <f>'Employee Salary Payroll Tax '!N2928</f>
        <v>56636</v>
      </c>
      <c r="F2926" s="351">
        <f t="shared" si="363"/>
        <v>58323.752800000002</v>
      </c>
      <c r="G2926" s="352"/>
      <c r="H2926" s="351">
        <f t="shared" si="367"/>
        <v>70564</v>
      </c>
      <c r="I2926" s="351">
        <f t="shared" si="364"/>
        <v>1687.752800000002</v>
      </c>
      <c r="J2926" s="351">
        <f t="shared" si="365"/>
        <v>104.64067360000013</v>
      </c>
      <c r="K2926" s="635">
        <f>SUM('Employee Salary Payroll Tax '!I2928:K2928)</f>
        <v>13955.11</v>
      </c>
      <c r="L2926" s="635">
        <f>'Employee Salary Payroll Tax '!H2928</f>
        <v>0</v>
      </c>
      <c r="M2926" s="293">
        <f t="shared" si="368"/>
        <v>42680.89</v>
      </c>
      <c r="N2926" s="359">
        <f t="shared" si="366"/>
        <v>25.783461235544781</v>
      </c>
      <c r="O2926" s="331"/>
      <c r="P2926" s="61"/>
      <c r="Q2926" s="294"/>
      <c r="R2926" s="292"/>
      <c r="S2926" s="291"/>
    </row>
    <row r="2927" spans="1:19" ht="14.4">
      <c r="A2927" s="36">
        <f t="shared" si="369"/>
        <v>1604</v>
      </c>
      <c r="B2927" s="526"/>
      <c r="C2927" s="36" t="str">
        <f>VLOOKUP('Employee Salary Payroll Tax '!B2929,'Employee Salary Payroll Tax '!$D$1:$E$7,2,FALSE)</f>
        <v>IBEW</v>
      </c>
      <c r="D2927" s="61">
        <f t="shared" si="362"/>
        <v>6.875E-3</v>
      </c>
      <c r="E2927" s="351">
        <f>'Employee Salary Payroll Tax '!N2929</f>
        <v>49601.91</v>
      </c>
      <c r="F2927" s="351">
        <f t="shared" si="363"/>
        <v>49942.923131250005</v>
      </c>
      <c r="G2927" s="352"/>
      <c r="H2927" s="351">
        <f t="shared" si="367"/>
        <v>77598.09</v>
      </c>
      <c r="I2927" s="351">
        <f t="shared" si="364"/>
        <v>341.01313125000161</v>
      </c>
      <c r="J2927" s="351">
        <f t="shared" si="365"/>
        <v>21.1428141375001</v>
      </c>
      <c r="K2927" s="635">
        <f>SUM('Employee Salary Payroll Tax '!I2929:K2929)</f>
        <v>18434.939999999999</v>
      </c>
      <c r="L2927" s="635">
        <f>'Employee Salary Payroll Tax '!H2929</f>
        <v>0</v>
      </c>
      <c r="M2927" s="293">
        <f t="shared" si="368"/>
        <v>31166.970000000005</v>
      </c>
      <c r="N2927" s="359">
        <f t="shared" si="366"/>
        <v>7.8578931748416165</v>
      </c>
      <c r="O2927" s="331"/>
      <c r="P2927" s="61"/>
      <c r="Q2927" s="294"/>
      <c r="R2927" s="292"/>
      <c r="S2927" s="291"/>
    </row>
    <row r="2928" spans="1:19" ht="14.4">
      <c r="A2928" s="36">
        <f t="shared" si="369"/>
        <v>1605</v>
      </c>
      <c r="B2928" s="526"/>
      <c r="C2928" s="36" t="str">
        <f>VLOOKUP('Employee Salary Payroll Tax '!B2930,'Employee Salary Payroll Tax '!$D$1:$E$7,2,FALSE)</f>
        <v>NonUnion</v>
      </c>
      <c r="D2928" s="61">
        <f t="shared" si="362"/>
        <v>2.98E-2</v>
      </c>
      <c r="E2928" s="351">
        <f>'Employee Salary Payroll Tax '!N2930</f>
        <v>95063.45</v>
      </c>
      <c r="F2928" s="351">
        <f t="shared" si="363"/>
        <v>97896.340810000009</v>
      </c>
      <c r="G2928" s="352"/>
      <c r="H2928" s="351">
        <f t="shared" si="367"/>
        <v>32136.550000000003</v>
      </c>
      <c r="I2928" s="351">
        <f t="shared" si="364"/>
        <v>2832.8908100000117</v>
      </c>
      <c r="J2928" s="351">
        <f t="shared" si="365"/>
        <v>175.63923022000071</v>
      </c>
      <c r="K2928" s="635">
        <f>SUM('Employee Salary Payroll Tax '!I2930:K2930)</f>
        <v>95063.45</v>
      </c>
      <c r="L2928" s="635">
        <f>'Employee Salary Payroll Tax '!H2930</f>
        <v>0</v>
      </c>
      <c r="M2928" s="293">
        <f t="shared" si="368"/>
        <v>0</v>
      </c>
      <c r="N2928" s="359">
        <f t="shared" si="366"/>
        <v>175.63923021815313</v>
      </c>
      <c r="O2928" s="331"/>
      <c r="P2928" s="61"/>
      <c r="Q2928" s="294"/>
      <c r="R2928" s="292"/>
      <c r="S2928" s="291"/>
    </row>
    <row r="2929" spans="1:19" ht="14.4">
      <c r="A2929" s="36">
        <f t="shared" si="369"/>
        <v>1606</v>
      </c>
      <c r="B2929" s="526"/>
      <c r="C2929" s="36" t="str">
        <f>VLOOKUP('Employee Salary Payroll Tax '!B2931,'Employee Salary Payroll Tax '!$D$1:$E$7,2,FALSE)</f>
        <v>NonUnion</v>
      </c>
      <c r="D2929" s="61">
        <f t="shared" si="362"/>
        <v>2.98E-2</v>
      </c>
      <c r="E2929" s="351">
        <f>'Employee Salary Payroll Tax '!N2931</f>
        <v>8351.2199999999993</v>
      </c>
      <c r="F2929" s="351">
        <f t="shared" si="363"/>
        <v>8600.0863559999998</v>
      </c>
      <c r="G2929" s="352"/>
      <c r="H2929" s="351">
        <f t="shared" si="367"/>
        <v>118848.78</v>
      </c>
      <c r="I2929" s="351">
        <f t="shared" si="364"/>
        <v>248.86635600000045</v>
      </c>
      <c r="J2929" s="351">
        <f t="shared" si="365"/>
        <v>15.429714072000028</v>
      </c>
      <c r="K2929" s="635">
        <f>SUM('Employee Salary Payroll Tax '!I2931:K2931)</f>
        <v>3424</v>
      </c>
      <c r="L2929" s="635">
        <f>'Employee Salary Payroll Tax '!H2931</f>
        <v>0</v>
      </c>
      <c r="M2929" s="293">
        <f t="shared" si="368"/>
        <v>4927.2199999999993</v>
      </c>
      <c r="N2929" s="359">
        <f t="shared" si="366"/>
        <v>6.3261823992424961</v>
      </c>
      <c r="O2929" s="331"/>
      <c r="P2929" s="61"/>
      <c r="Q2929" s="294"/>
      <c r="R2929" s="292"/>
      <c r="S2929" s="291"/>
    </row>
    <row r="2930" spans="1:19" ht="14.4">
      <c r="A2930" s="36">
        <f t="shared" si="369"/>
        <v>1607</v>
      </c>
      <c r="B2930" s="526"/>
      <c r="C2930" s="36" t="str">
        <f>VLOOKUP('Employee Salary Payroll Tax '!B2932,'Employee Salary Payroll Tax '!$D$1:$E$7,2,FALSE)</f>
        <v>NonUnion</v>
      </c>
      <c r="D2930" s="61">
        <f t="shared" si="362"/>
        <v>2.98E-2</v>
      </c>
      <c r="E2930" s="351">
        <f>'Employee Salary Payroll Tax '!N2932</f>
        <v>94232.3</v>
      </c>
      <c r="F2930" s="351">
        <f t="shared" si="363"/>
        <v>97040.422540000014</v>
      </c>
      <c r="G2930" s="352"/>
      <c r="H2930" s="351">
        <f t="shared" si="367"/>
        <v>32967.699999999997</v>
      </c>
      <c r="I2930" s="351">
        <f t="shared" si="364"/>
        <v>2808.1225400000112</v>
      </c>
      <c r="J2930" s="351">
        <f t="shared" si="365"/>
        <v>174.1035974800007</v>
      </c>
      <c r="K2930" s="635">
        <f>SUM('Employee Salary Payroll Tax '!I2932:K2932)</f>
        <v>15446.34</v>
      </c>
      <c r="L2930" s="635">
        <f>'Employee Salary Payroll Tax '!H2932</f>
        <v>0</v>
      </c>
      <c r="M2930" s="293">
        <f t="shared" si="368"/>
        <v>78785.960000000006</v>
      </c>
      <c r="N2930" s="359">
        <f t="shared" si="366"/>
        <v>28.538657783697261</v>
      </c>
      <c r="O2930" s="331"/>
      <c r="P2930" s="61"/>
      <c r="Q2930" s="294"/>
      <c r="R2930" s="292"/>
      <c r="S2930" s="291"/>
    </row>
    <row r="2931" spans="1:19" ht="14.4">
      <c r="A2931" s="36">
        <f t="shared" si="369"/>
        <v>1608</v>
      </c>
      <c r="B2931" s="526"/>
      <c r="C2931" s="36" t="str">
        <f>VLOOKUP('Employee Salary Payroll Tax '!B2933,'Employee Salary Payroll Tax '!$D$1:$E$7,2,FALSE)</f>
        <v>NonUnion</v>
      </c>
      <c r="D2931" s="61">
        <f t="shared" si="362"/>
        <v>2.98E-2</v>
      </c>
      <c r="E2931" s="351">
        <f>'Employee Salary Payroll Tax '!N2933</f>
        <v>9881.32</v>
      </c>
      <c r="F2931" s="351">
        <f t="shared" si="363"/>
        <v>10175.783336</v>
      </c>
      <c r="G2931" s="352"/>
      <c r="H2931" s="351">
        <f t="shared" si="367"/>
        <v>117318.68</v>
      </c>
      <c r="I2931" s="351">
        <f t="shared" si="364"/>
        <v>294.46333600000071</v>
      </c>
      <c r="J2931" s="351">
        <f t="shared" si="365"/>
        <v>18.256726832000044</v>
      </c>
      <c r="K2931" s="635">
        <f>SUM('Employee Salary Payroll Tax '!I2933:K2933)</f>
        <v>-3.1</v>
      </c>
      <c r="L2931" s="635">
        <f>'Employee Salary Payroll Tax '!H2933</f>
        <v>0</v>
      </c>
      <c r="M2931" s="293">
        <f t="shared" si="368"/>
        <v>9884.42</v>
      </c>
      <c r="N2931" s="359">
        <f t="shared" si="366"/>
        <v>-5.727559999420379E-3</v>
      </c>
      <c r="O2931" s="331"/>
      <c r="P2931" s="61"/>
      <c r="Q2931" s="294"/>
      <c r="R2931" s="292"/>
      <c r="S2931" s="291"/>
    </row>
    <row r="2932" spans="1:19" ht="14.4">
      <c r="A2932" s="36">
        <f t="shared" si="369"/>
        <v>1609</v>
      </c>
      <c r="B2932" s="526"/>
      <c r="C2932" s="36" t="str">
        <f>VLOOKUP('Employee Salary Payroll Tax '!B2934,'Employee Salary Payroll Tax '!$D$1:$E$7,2,FALSE)</f>
        <v>Not Assigned</v>
      </c>
      <c r="D2932" s="61">
        <f t="shared" si="362"/>
        <v>0</v>
      </c>
      <c r="E2932" s="351">
        <f>'Employee Salary Payroll Tax '!N2934</f>
        <v>-0.01</v>
      </c>
      <c r="F2932" s="351">
        <f t="shared" si="363"/>
        <v>-0.01</v>
      </c>
      <c r="G2932" s="352"/>
      <c r="H2932" s="351">
        <f t="shared" si="367"/>
        <v>127200.01</v>
      </c>
      <c r="I2932" s="351">
        <f t="shared" si="364"/>
        <v>0</v>
      </c>
      <c r="J2932" s="351">
        <f t="shared" si="365"/>
        <v>0</v>
      </c>
      <c r="K2932" s="635">
        <f>SUM('Employee Salary Payroll Tax '!I2934:K2934)</f>
        <v>0</v>
      </c>
      <c r="L2932" s="635">
        <f>'Employee Salary Payroll Tax '!H2934</f>
        <v>0</v>
      </c>
      <c r="M2932" s="293">
        <f t="shared" si="368"/>
        <v>-0.01</v>
      </c>
      <c r="N2932" s="359">
        <f t="shared" si="366"/>
        <v>0</v>
      </c>
      <c r="O2932" s="331"/>
      <c r="P2932" s="61"/>
      <c r="Q2932" s="294"/>
      <c r="R2932" s="292"/>
      <c r="S2932" s="291"/>
    </row>
    <row r="2933" spans="1:19" ht="14.4">
      <c r="A2933" s="36">
        <f t="shared" si="369"/>
        <v>1610</v>
      </c>
      <c r="B2933" s="526"/>
      <c r="C2933" s="36" t="str">
        <f>VLOOKUP('Employee Salary Payroll Tax '!B2935,'Employee Salary Payroll Tax '!$D$1:$E$7,2,FALSE)</f>
        <v>NonUnion</v>
      </c>
      <c r="D2933" s="61">
        <f t="shared" si="362"/>
        <v>2.98E-2</v>
      </c>
      <c r="E2933" s="351">
        <f>'Employee Salary Payroll Tax '!N2935</f>
        <v>92849.52</v>
      </c>
      <c r="F2933" s="351">
        <f t="shared" si="363"/>
        <v>95616.435696000015</v>
      </c>
      <c r="G2933" s="352"/>
      <c r="H2933" s="351">
        <f t="shared" si="367"/>
        <v>34350.479999999996</v>
      </c>
      <c r="I2933" s="351">
        <f t="shared" si="364"/>
        <v>2766.9156960000109</v>
      </c>
      <c r="J2933" s="351">
        <f t="shared" si="365"/>
        <v>171.54877315200068</v>
      </c>
      <c r="K2933" s="635">
        <f>SUM('Employee Salary Payroll Tax '!I2935:K2935)</f>
        <v>35236.18</v>
      </c>
      <c r="L2933" s="635">
        <f>'Employee Salary Payroll Tax '!H2935</f>
        <v>0</v>
      </c>
      <c r="M2933" s="293">
        <f t="shared" si="368"/>
        <v>57613.340000000004</v>
      </c>
      <c r="N2933" s="359">
        <f t="shared" si="366"/>
        <v>65.10236616729911</v>
      </c>
      <c r="O2933" s="331"/>
      <c r="P2933" s="61"/>
      <c r="Q2933" s="294"/>
      <c r="R2933" s="292"/>
      <c r="S2933" s="291"/>
    </row>
    <row r="2934" spans="1:19" ht="14.4">
      <c r="A2934" s="36">
        <f t="shared" si="369"/>
        <v>1611</v>
      </c>
      <c r="B2934" s="526"/>
      <c r="C2934" s="36" t="str">
        <f>VLOOKUP('Employee Salary Payroll Tax '!B2936,'Employee Salary Payroll Tax '!$D$1:$E$7,2,FALSE)</f>
        <v>IBEW</v>
      </c>
      <c r="D2934" s="61">
        <f t="shared" si="362"/>
        <v>6.875E-3</v>
      </c>
      <c r="E2934" s="351">
        <f>'Employee Salary Payroll Tax '!N2936</f>
        <v>80967.7</v>
      </c>
      <c r="F2934" s="351">
        <f t="shared" si="363"/>
        <v>81524.352937499993</v>
      </c>
      <c r="G2934" s="352"/>
      <c r="H2934" s="351">
        <f t="shared" si="367"/>
        <v>46232.3</v>
      </c>
      <c r="I2934" s="351">
        <f t="shared" si="364"/>
        <v>556.65293749999546</v>
      </c>
      <c r="J2934" s="351">
        <f t="shared" si="365"/>
        <v>34.512482124999721</v>
      </c>
      <c r="K2934" s="635">
        <f>SUM('Employee Salary Payroll Tax '!I2936:K2936)</f>
        <v>80888.12</v>
      </c>
      <c r="L2934" s="635">
        <f>'Employee Salary Payroll Tax '!H2936</f>
        <v>0</v>
      </c>
      <c r="M2934" s="293">
        <f t="shared" si="368"/>
        <v>79.580000000001746</v>
      </c>
      <c r="N2934" s="359">
        <f t="shared" si="366"/>
        <v>34.478561149573892</v>
      </c>
      <c r="O2934" s="331"/>
      <c r="P2934" s="61"/>
      <c r="Q2934" s="294"/>
      <c r="R2934" s="292"/>
      <c r="S2934" s="291"/>
    </row>
    <row r="2935" spans="1:19" ht="14.4">
      <c r="A2935" s="36">
        <f t="shared" si="369"/>
        <v>1612</v>
      </c>
      <c r="B2935" s="526"/>
      <c r="C2935" s="36" t="str">
        <f>VLOOKUP('Employee Salary Payroll Tax '!B2937,'Employee Salary Payroll Tax '!$D$1:$E$7,2,FALSE)</f>
        <v>IBEW</v>
      </c>
      <c r="D2935" s="61">
        <f t="shared" si="362"/>
        <v>6.875E-3</v>
      </c>
      <c r="E2935" s="351">
        <f>'Employee Salary Payroll Tax '!N2937</f>
        <v>135863.70000000001</v>
      </c>
      <c r="F2935" s="351">
        <f t="shared" si="363"/>
        <v>136797.7629375</v>
      </c>
      <c r="G2935" s="352"/>
      <c r="H2935" s="351">
        <f t="shared" si="367"/>
        <v>0</v>
      </c>
      <c r="I2935" s="351">
        <f t="shared" si="364"/>
        <v>934.0629374999844</v>
      </c>
      <c r="J2935" s="351">
        <f t="shared" si="365"/>
        <v>0</v>
      </c>
      <c r="K2935" s="635">
        <f>SUM('Employee Salary Payroll Tax '!I2937:K2937)</f>
        <v>119978.56</v>
      </c>
      <c r="L2935" s="635">
        <f>'Employee Salary Payroll Tax '!H2937</f>
        <v>0</v>
      </c>
      <c r="M2935" s="293">
        <f t="shared" si="368"/>
        <v>15885.140000000014</v>
      </c>
      <c r="N2935" s="359">
        <f t="shared" si="366"/>
        <v>0</v>
      </c>
      <c r="O2935" s="331"/>
      <c r="P2935" s="61"/>
      <c r="Q2935" s="294"/>
      <c r="R2935" s="292"/>
      <c r="S2935" s="291"/>
    </row>
    <row r="2936" spans="1:19" ht="14.4">
      <c r="A2936" s="36">
        <f t="shared" si="369"/>
        <v>1613</v>
      </c>
      <c r="B2936" s="526"/>
      <c r="C2936" s="36" t="str">
        <f>VLOOKUP('Employee Salary Payroll Tax '!B2938,'Employee Salary Payroll Tax '!$D$1:$E$7,2,FALSE)</f>
        <v>IBEW</v>
      </c>
      <c r="D2936" s="61">
        <f t="shared" si="362"/>
        <v>6.875E-3</v>
      </c>
      <c r="E2936" s="351">
        <f>'Employee Salary Payroll Tax '!N2938</f>
        <v>22810.86</v>
      </c>
      <c r="F2936" s="351">
        <f t="shared" si="363"/>
        <v>22967.6846625</v>
      </c>
      <c r="G2936" s="352"/>
      <c r="H2936" s="351">
        <f t="shared" si="367"/>
        <v>104389.14</v>
      </c>
      <c r="I2936" s="351">
        <f t="shared" si="364"/>
        <v>156.82466249999925</v>
      </c>
      <c r="J2936" s="351">
        <f t="shared" si="365"/>
        <v>9.723129074999953</v>
      </c>
      <c r="K2936" s="635">
        <f>SUM('Employee Salary Payroll Tax '!I2938:K2938)</f>
        <v>22810.86</v>
      </c>
      <c r="L2936" s="635">
        <f>'Employee Salary Payroll Tax '!H2938</f>
        <v>0</v>
      </c>
      <c r="M2936" s="293">
        <f t="shared" si="368"/>
        <v>0</v>
      </c>
      <c r="N2936" s="359">
        <f t="shared" si="366"/>
        <v>9.723129074573702</v>
      </c>
      <c r="O2936" s="331"/>
      <c r="P2936" s="61"/>
      <c r="Q2936" s="294"/>
      <c r="R2936" s="292"/>
      <c r="S2936" s="291"/>
    </row>
    <row r="2937" spans="1:19" ht="14.4">
      <c r="A2937" s="36">
        <f t="shared" si="369"/>
        <v>1614</v>
      </c>
      <c r="B2937" s="526"/>
      <c r="C2937" s="36" t="str">
        <f>VLOOKUP('Employee Salary Payroll Tax '!B2939,'Employee Salary Payroll Tax '!$D$1:$E$7,2,FALSE)</f>
        <v>NonUnion</v>
      </c>
      <c r="D2937" s="61">
        <f t="shared" si="362"/>
        <v>2.98E-2</v>
      </c>
      <c r="E2937" s="351">
        <f>'Employee Salary Payroll Tax '!N2939</f>
        <v>63688.09</v>
      </c>
      <c r="F2937" s="351">
        <f t="shared" si="363"/>
        <v>65585.995081999994</v>
      </c>
      <c r="G2937" s="352"/>
      <c r="H2937" s="351">
        <f t="shared" si="367"/>
        <v>63511.91</v>
      </c>
      <c r="I2937" s="351">
        <f t="shared" si="364"/>
        <v>1897.9050819999975</v>
      </c>
      <c r="J2937" s="351">
        <f t="shared" si="365"/>
        <v>117.67011508399985</v>
      </c>
      <c r="K2937" s="635">
        <f>SUM('Employee Salary Payroll Tax '!I2939:K2939)</f>
        <v>63688.090000000004</v>
      </c>
      <c r="L2937" s="635">
        <f>'Employee Salary Payroll Tax '!H2939</f>
        <v>0</v>
      </c>
      <c r="M2937" s="293">
        <f t="shared" si="368"/>
        <v>-7.2759576141834259E-12</v>
      </c>
      <c r="N2937" s="359">
        <f t="shared" si="366"/>
        <v>117.67011508215225</v>
      </c>
      <c r="O2937" s="331"/>
      <c r="P2937" s="61"/>
      <c r="Q2937" s="294"/>
      <c r="R2937" s="292"/>
      <c r="S2937" s="291"/>
    </row>
    <row r="2938" spans="1:19" ht="14.4">
      <c r="A2938" s="36">
        <f t="shared" si="369"/>
        <v>1615</v>
      </c>
      <c r="B2938" s="526"/>
      <c r="C2938" s="36" t="str">
        <f>VLOOKUP('Employee Salary Payroll Tax '!B2940,'Employee Salary Payroll Tax '!$D$1:$E$7,2,FALSE)</f>
        <v>NonUnion</v>
      </c>
      <c r="D2938" s="61">
        <f t="shared" si="362"/>
        <v>2.98E-2</v>
      </c>
      <c r="E2938" s="351">
        <f>'Employee Salary Payroll Tax '!N2940</f>
        <v>60915.05</v>
      </c>
      <c r="F2938" s="351">
        <f t="shared" si="363"/>
        <v>62730.318490000005</v>
      </c>
      <c r="G2938" s="352"/>
      <c r="H2938" s="351">
        <f t="shared" si="367"/>
        <v>66284.95</v>
      </c>
      <c r="I2938" s="351">
        <f t="shared" si="364"/>
        <v>1815.2684900000022</v>
      </c>
      <c r="J2938" s="351">
        <f t="shared" si="365"/>
        <v>112.54664638000014</v>
      </c>
      <c r="K2938" s="635">
        <f>SUM('Employee Salary Payroll Tax '!I2940:K2940)</f>
        <v>56833.740000000005</v>
      </c>
      <c r="L2938" s="635">
        <f>'Employee Salary Payroll Tax '!H2940</f>
        <v>0</v>
      </c>
      <c r="M2938" s="293">
        <f t="shared" si="368"/>
        <v>4081.3099999999977</v>
      </c>
      <c r="N2938" s="359">
        <f t="shared" si="366"/>
        <v>105.00601802227634</v>
      </c>
      <c r="O2938" s="331"/>
      <c r="P2938" s="61"/>
      <c r="Q2938" s="294"/>
      <c r="R2938" s="292"/>
      <c r="S2938" s="291"/>
    </row>
    <row r="2939" spans="1:19" ht="14.4">
      <c r="A2939" s="36">
        <f t="shared" si="369"/>
        <v>1616</v>
      </c>
      <c r="B2939" s="526"/>
      <c r="C2939" s="36" t="str">
        <f>VLOOKUP('Employee Salary Payroll Tax '!B2941,'Employee Salary Payroll Tax '!$D$1:$E$7,2,FALSE)</f>
        <v>IBEW</v>
      </c>
      <c r="D2939" s="61">
        <f t="shared" si="362"/>
        <v>6.875E-3</v>
      </c>
      <c r="E2939" s="351">
        <f>'Employee Salary Payroll Tax '!N2941</f>
        <v>119749.09</v>
      </c>
      <c r="F2939" s="351">
        <f t="shared" si="363"/>
        <v>120572.36499374999</v>
      </c>
      <c r="G2939" s="352"/>
      <c r="H2939" s="351">
        <f t="shared" si="367"/>
        <v>7450.9100000000035</v>
      </c>
      <c r="I2939" s="351">
        <f t="shared" si="364"/>
        <v>823.27499374999024</v>
      </c>
      <c r="J2939" s="351">
        <f t="shared" si="365"/>
        <v>51.043049612499395</v>
      </c>
      <c r="K2939" s="635">
        <f>SUM('Employee Salary Payroll Tax '!I2941:K2941)</f>
        <v>31128.34</v>
      </c>
      <c r="L2939" s="635">
        <f>'Employee Salary Payroll Tax '!H2941</f>
        <v>0</v>
      </c>
      <c r="M2939" s="293">
        <f t="shared" si="368"/>
        <v>88620.75</v>
      </c>
      <c r="N2939" s="359">
        <f t="shared" si="366"/>
        <v>13.268454924889042</v>
      </c>
      <c r="O2939" s="331"/>
      <c r="P2939" s="61"/>
      <c r="Q2939" s="294"/>
      <c r="R2939" s="292"/>
      <c r="S2939" s="291"/>
    </row>
    <row r="2940" spans="1:19" ht="14.4">
      <c r="A2940" s="36">
        <f t="shared" si="369"/>
        <v>1617</v>
      </c>
      <c r="B2940" s="526"/>
      <c r="C2940" s="36" t="str">
        <f>VLOOKUP('Employee Salary Payroll Tax '!B2942,'Employee Salary Payroll Tax '!$D$1:$E$7,2,FALSE)</f>
        <v>IBEW</v>
      </c>
      <c r="D2940" s="61">
        <f t="shared" si="362"/>
        <v>6.875E-3</v>
      </c>
      <c r="E2940" s="351">
        <f>'Employee Salary Payroll Tax '!N2942</f>
        <v>22433.360000000001</v>
      </c>
      <c r="F2940" s="351">
        <f t="shared" si="363"/>
        <v>22587.589349999998</v>
      </c>
      <c r="G2940" s="352"/>
      <c r="H2940" s="351">
        <f t="shared" si="367"/>
        <v>104766.64</v>
      </c>
      <c r="I2940" s="351">
        <f t="shared" si="364"/>
        <v>154.22934999999779</v>
      </c>
      <c r="J2940" s="351">
        <f t="shared" si="365"/>
        <v>9.5622196999998632</v>
      </c>
      <c r="K2940" s="635">
        <f>SUM('Employee Salary Payroll Tax '!I2942:K2942)</f>
        <v>-458.76</v>
      </c>
      <c r="L2940" s="635">
        <f>'Employee Salary Payroll Tax '!H2942</f>
        <v>0</v>
      </c>
      <c r="M2940" s="293">
        <f t="shared" si="368"/>
        <v>22892.12</v>
      </c>
      <c r="N2940" s="359">
        <f t="shared" si="366"/>
        <v>-0.1955464499912804</v>
      </c>
      <c r="O2940" s="331"/>
      <c r="P2940" s="61"/>
      <c r="Q2940" s="294"/>
      <c r="R2940" s="292"/>
      <c r="S2940" s="291"/>
    </row>
    <row r="2941" spans="1:19" ht="14.4">
      <c r="A2941" s="36">
        <f t="shared" si="369"/>
        <v>1618</v>
      </c>
      <c r="B2941" s="526"/>
      <c r="C2941" s="36" t="str">
        <f>VLOOKUP('Employee Salary Payroll Tax '!B2943,'Employee Salary Payroll Tax '!$D$1:$E$7,2,FALSE)</f>
        <v>IBEW</v>
      </c>
      <c r="D2941" s="61">
        <f t="shared" si="362"/>
        <v>6.875E-3</v>
      </c>
      <c r="E2941" s="351">
        <f>'Employee Salary Payroll Tax '!N2943</f>
        <v>28349.200000000001</v>
      </c>
      <c r="F2941" s="351">
        <f t="shared" si="363"/>
        <v>28544.100750000001</v>
      </c>
      <c r="G2941" s="352"/>
      <c r="H2941" s="351">
        <f t="shared" si="367"/>
        <v>98850.8</v>
      </c>
      <c r="I2941" s="351">
        <f t="shared" si="364"/>
        <v>194.9007500000007</v>
      </c>
      <c r="J2941" s="351">
        <f t="shared" si="365"/>
        <v>12.083846500000043</v>
      </c>
      <c r="K2941" s="635">
        <f>SUM('Employee Salary Payroll Tax '!I2943:K2943)</f>
        <v>5987.65</v>
      </c>
      <c r="L2941" s="635">
        <f>'Employee Salary Payroll Tax '!H2943</f>
        <v>0</v>
      </c>
      <c r="M2941" s="293">
        <f t="shared" si="368"/>
        <v>22361.550000000003</v>
      </c>
      <c r="N2941" s="359">
        <f t="shared" si="366"/>
        <v>2.5522358124099798</v>
      </c>
      <c r="O2941" s="331"/>
      <c r="P2941" s="61"/>
      <c r="Q2941" s="294"/>
      <c r="R2941" s="292"/>
      <c r="S2941" s="291"/>
    </row>
    <row r="2942" spans="1:19" ht="14.4">
      <c r="A2942" s="36">
        <f t="shared" si="369"/>
        <v>1619</v>
      </c>
      <c r="B2942" s="526"/>
      <c r="C2942" s="36" t="str">
        <f>VLOOKUP('Employee Salary Payroll Tax '!B2944,'Employee Salary Payroll Tax '!$D$1:$E$7,2,FALSE)</f>
        <v>Not Assigned</v>
      </c>
      <c r="D2942" s="61">
        <f t="shared" si="362"/>
        <v>0</v>
      </c>
      <c r="E2942" s="351">
        <f>'Employee Salary Payroll Tax '!N2944</f>
        <v>0</v>
      </c>
      <c r="F2942" s="351">
        <f t="shared" si="363"/>
        <v>0</v>
      </c>
      <c r="G2942" s="352"/>
      <c r="H2942" s="351">
        <f t="shared" si="367"/>
        <v>127200</v>
      </c>
      <c r="I2942" s="351">
        <f t="shared" si="364"/>
        <v>0</v>
      </c>
      <c r="J2942" s="351">
        <f t="shared" si="365"/>
        <v>0</v>
      </c>
      <c r="K2942" s="635">
        <f>SUM('Employee Salary Payroll Tax '!I2944:K2944)</f>
        <v>-343.40999999999997</v>
      </c>
      <c r="L2942" s="635">
        <f>'Employee Salary Payroll Tax '!H2944</f>
        <v>0</v>
      </c>
      <c r="M2942" s="293">
        <f t="shared" si="368"/>
        <v>343.40999999999997</v>
      </c>
      <c r="N2942" s="359">
        <f t="shared" si="366"/>
        <v>0</v>
      </c>
      <c r="O2942" s="331"/>
      <c r="P2942" s="61"/>
      <c r="Q2942" s="294"/>
      <c r="R2942" s="292"/>
      <c r="S2942" s="291"/>
    </row>
    <row r="2943" spans="1:19" ht="14.4">
      <c r="A2943" s="36">
        <f t="shared" si="369"/>
        <v>1620</v>
      </c>
      <c r="B2943" s="526"/>
      <c r="C2943" s="36" t="str">
        <f>VLOOKUP('Employee Salary Payroll Tax '!B2945,'Employee Salary Payroll Tax '!$D$1:$E$7,2,FALSE)</f>
        <v>UA</v>
      </c>
      <c r="D2943" s="61">
        <f t="shared" si="362"/>
        <v>0.03</v>
      </c>
      <c r="E2943" s="351">
        <f>'Employee Salary Payroll Tax '!N2945</f>
        <v>71568.13</v>
      </c>
      <c r="F2943" s="351">
        <f t="shared" si="363"/>
        <v>73715.173900000009</v>
      </c>
      <c r="G2943" s="352"/>
      <c r="H2943" s="351">
        <f t="shared" si="367"/>
        <v>55631.869999999995</v>
      </c>
      <c r="I2943" s="351">
        <f t="shared" si="364"/>
        <v>2147.0439000000042</v>
      </c>
      <c r="J2943" s="351">
        <f t="shared" si="365"/>
        <v>133.11672180000025</v>
      </c>
      <c r="K2943" s="635">
        <f>SUM('Employee Salary Payroll Tax '!I2945:K2945)</f>
        <v>62240.400000000009</v>
      </c>
      <c r="L2943" s="635">
        <f>'Employee Salary Payroll Tax '!H2945</f>
        <v>170.39</v>
      </c>
      <c r="M2943" s="293">
        <f t="shared" si="368"/>
        <v>9157.3399999999965</v>
      </c>
      <c r="N2943" s="359">
        <f t="shared" si="366"/>
        <v>115.76714399838266</v>
      </c>
      <c r="O2943" s="331"/>
      <c r="P2943" s="61"/>
      <c r="Q2943" s="294"/>
      <c r="R2943" s="292"/>
      <c r="S2943" s="291"/>
    </row>
    <row r="2944" spans="1:19" ht="14.4">
      <c r="A2944" s="36">
        <f t="shared" si="369"/>
        <v>1621</v>
      </c>
      <c r="B2944" s="526"/>
      <c r="C2944" s="36" t="str">
        <f>VLOOKUP('Employee Salary Payroll Tax '!B2946,'Employee Salary Payroll Tax '!$D$1:$E$7,2,FALSE)</f>
        <v>NonUnion</v>
      </c>
      <c r="D2944" s="61">
        <f t="shared" si="362"/>
        <v>2.98E-2</v>
      </c>
      <c r="E2944" s="351">
        <f>'Employee Salary Payroll Tax '!N2946</f>
        <v>44375.64</v>
      </c>
      <c r="F2944" s="351">
        <f t="shared" si="363"/>
        <v>45698.034072000002</v>
      </c>
      <c r="G2944" s="352"/>
      <c r="H2944" s="351">
        <f t="shared" si="367"/>
        <v>82824.36</v>
      </c>
      <c r="I2944" s="351">
        <f t="shared" si="364"/>
        <v>1322.3940720000028</v>
      </c>
      <c r="J2944" s="351">
        <f t="shared" si="365"/>
        <v>81.988432464000169</v>
      </c>
      <c r="K2944" s="635">
        <f>SUM('Employee Salary Payroll Tax '!I2946:K2946)</f>
        <v>5420.16</v>
      </c>
      <c r="L2944" s="635">
        <f>'Employee Salary Payroll Tax '!H2946</f>
        <v>0</v>
      </c>
      <c r="M2944" s="293">
        <f t="shared" si="368"/>
        <v>38955.479999999996</v>
      </c>
      <c r="N2944" s="359">
        <f t="shared" si="366"/>
        <v>10.01428761577435</v>
      </c>
      <c r="O2944" s="331"/>
      <c r="P2944" s="61"/>
      <c r="Q2944" s="294"/>
      <c r="R2944" s="292"/>
      <c r="S2944" s="291"/>
    </row>
    <row r="2945" spans="1:19" ht="14.4">
      <c r="A2945" s="36">
        <f t="shared" si="369"/>
        <v>1622</v>
      </c>
      <c r="B2945" s="526"/>
      <c r="C2945" s="36" t="str">
        <f>VLOOKUP('Employee Salary Payroll Tax '!B2947,'Employee Salary Payroll Tax '!$D$1:$E$7,2,FALSE)</f>
        <v>NonUnion</v>
      </c>
      <c r="D2945" s="61">
        <f t="shared" si="362"/>
        <v>2.98E-2</v>
      </c>
      <c r="E2945" s="351">
        <f>'Employee Salary Payroll Tax '!N2947</f>
        <v>79976.429999999993</v>
      </c>
      <c r="F2945" s="351">
        <f t="shared" si="363"/>
        <v>82359.727614000003</v>
      </c>
      <c r="G2945" s="352"/>
      <c r="H2945" s="351">
        <f t="shared" si="367"/>
        <v>47223.570000000007</v>
      </c>
      <c r="I2945" s="351">
        <f t="shared" si="364"/>
        <v>2383.2976140000101</v>
      </c>
      <c r="J2945" s="351">
        <f t="shared" si="365"/>
        <v>147.76445206800062</v>
      </c>
      <c r="K2945" s="635">
        <f>SUM('Employee Salary Payroll Tax '!I2947:K2947)</f>
        <v>79976.429999999993</v>
      </c>
      <c r="L2945" s="635">
        <f>'Employee Salary Payroll Tax '!H2947</f>
        <v>0</v>
      </c>
      <c r="M2945" s="293">
        <f t="shared" si="368"/>
        <v>0</v>
      </c>
      <c r="N2945" s="359">
        <f t="shared" si="366"/>
        <v>147.76445206615304</v>
      </c>
      <c r="O2945" s="331"/>
      <c r="P2945" s="61"/>
      <c r="Q2945" s="294"/>
      <c r="R2945" s="292"/>
      <c r="S2945" s="291"/>
    </row>
    <row r="2946" spans="1:19" ht="14.4">
      <c r="A2946" s="36">
        <f t="shared" si="369"/>
        <v>1623</v>
      </c>
      <c r="B2946" s="526"/>
      <c r="C2946" s="36" t="str">
        <f>VLOOKUP('Employee Salary Payroll Tax '!B2948,'Employee Salary Payroll Tax '!$D$1:$E$7,2,FALSE)</f>
        <v>IBEW</v>
      </c>
      <c r="D2946" s="61">
        <f t="shared" si="362"/>
        <v>6.875E-3</v>
      </c>
      <c r="E2946" s="351">
        <f>'Employee Salary Payroll Tax '!N2948</f>
        <v>33541.72</v>
      </c>
      <c r="F2946" s="351">
        <f t="shared" si="363"/>
        <v>33772.319324999997</v>
      </c>
      <c r="G2946" s="352"/>
      <c r="H2946" s="351">
        <f t="shared" si="367"/>
        <v>93658.28</v>
      </c>
      <c r="I2946" s="351">
        <f t="shared" si="364"/>
        <v>230.59932499999559</v>
      </c>
      <c r="J2946" s="351">
        <f t="shared" si="365"/>
        <v>14.297158149999726</v>
      </c>
      <c r="K2946" s="635">
        <f>SUM('Employee Salary Payroll Tax '!I2948:K2948)</f>
        <v>33541.72</v>
      </c>
      <c r="L2946" s="635">
        <f>'Employee Salary Payroll Tax '!H2948</f>
        <v>0</v>
      </c>
      <c r="M2946" s="293">
        <f t="shared" si="368"/>
        <v>0</v>
      </c>
      <c r="N2946" s="359">
        <f t="shared" si="366"/>
        <v>14.297158149573477</v>
      </c>
      <c r="O2946" s="331"/>
      <c r="P2946" s="61"/>
      <c r="Q2946" s="294"/>
      <c r="R2946" s="292"/>
      <c r="S2946" s="291"/>
    </row>
    <row r="2947" spans="1:19" ht="14.4">
      <c r="A2947" s="36">
        <f t="shared" si="369"/>
        <v>1624</v>
      </c>
      <c r="B2947" s="526"/>
      <c r="C2947" s="36" t="str">
        <f>VLOOKUP('Employee Salary Payroll Tax '!B2949,'Employee Salary Payroll Tax '!$D$1:$E$7,2,FALSE)</f>
        <v>IBEW</v>
      </c>
      <c r="D2947" s="61">
        <f t="shared" si="362"/>
        <v>6.875E-3</v>
      </c>
      <c r="E2947" s="351">
        <f>'Employee Salary Payroll Tax '!N2949</f>
        <v>31025.54</v>
      </c>
      <c r="F2947" s="351">
        <f t="shared" si="363"/>
        <v>31238.840587499999</v>
      </c>
      <c r="G2947" s="352"/>
      <c r="H2947" s="351">
        <f t="shared" si="367"/>
        <v>96174.459999999992</v>
      </c>
      <c r="I2947" s="351">
        <f t="shared" si="364"/>
        <v>213.30058749999807</v>
      </c>
      <c r="J2947" s="351">
        <f t="shared" si="365"/>
        <v>13.224636424999881</v>
      </c>
      <c r="K2947" s="635">
        <f>SUM('Employee Salary Payroll Tax '!I2949:K2949)</f>
        <v>31140.61</v>
      </c>
      <c r="L2947" s="635">
        <f>'Employee Salary Payroll Tax '!H2949</f>
        <v>0</v>
      </c>
      <c r="M2947" s="293">
        <f t="shared" si="368"/>
        <v>-115.06999999999971</v>
      </c>
      <c r="N2947" s="359">
        <f t="shared" si="366"/>
        <v>13.27368501207205</v>
      </c>
      <c r="O2947" s="331"/>
      <c r="P2947" s="61"/>
      <c r="Q2947" s="294"/>
      <c r="R2947" s="292"/>
      <c r="S2947" s="291"/>
    </row>
    <row r="2948" spans="1:19" ht="14.4">
      <c r="A2948" s="36">
        <f t="shared" si="369"/>
        <v>1625</v>
      </c>
      <c r="B2948" s="526"/>
      <c r="C2948" s="36" t="str">
        <f>VLOOKUP('Employee Salary Payroll Tax '!B2950,'Employee Salary Payroll Tax '!$D$1:$E$7,2,FALSE)</f>
        <v>IBEW</v>
      </c>
      <c r="D2948" s="61">
        <f t="shared" si="362"/>
        <v>6.875E-3</v>
      </c>
      <c r="E2948" s="351">
        <f>'Employee Salary Payroll Tax '!N2950</f>
        <v>154156.47</v>
      </c>
      <c r="F2948" s="351">
        <f t="shared" si="363"/>
        <v>155216.29573124999</v>
      </c>
      <c r="G2948" s="352"/>
      <c r="H2948" s="351">
        <f t="shared" si="367"/>
        <v>0</v>
      </c>
      <c r="I2948" s="351">
        <f t="shared" si="364"/>
        <v>1059.8257312499918</v>
      </c>
      <c r="J2948" s="351">
        <f t="shared" si="365"/>
        <v>0</v>
      </c>
      <c r="K2948" s="635">
        <f>SUM('Employee Salary Payroll Tax '!I2950:K2950)</f>
        <v>145109.26999999999</v>
      </c>
      <c r="L2948" s="635">
        <f>'Employee Salary Payroll Tax '!H2950</f>
        <v>0</v>
      </c>
      <c r="M2948" s="293">
        <f t="shared" si="368"/>
        <v>9047.2000000000116</v>
      </c>
      <c r="N2948" s="359">
        <f t="shared" si="366"/>
        <v>0</v>
      </c>
      <c r="O2948" s="331"/>
      <c r="P2948" s="61"/>
      <c r="Q2948" s="294"/>
      <c r="R2948" s="292"/>
      <c r="S2948" s="291"/>
    </row>
    <row r="2949" spans="1:19" ht="14.4">
      <c r="A2949" s="36">
        <f t="shared" si="369"/>
        <v>1626</v>
      </c>
      <c r="B2949" s="526"/>
      <c r="C2949" s="36" t="str">
        <f>VLOOKUP('Employee Salary Payroll Tax '!B2951,'Employee Salary Payroll Tax '!$D$1:$E$7,2,FALSE)</f>
        <v>NonUnion</v>
      </c>
      <c r="D2949" s="61">
        <f t="shared" si="362"/>
        <v>2.98E-2</v>
      </c>
      <c r="E2949" s="351">
        <f>'Employee Salary Payroll Tax '!N2951</f>
        <v>28112.85</v>
      </c>
      <c r="F2949" s="351">
        <f t="shared" si="363"/>
        <v>28950.612929999999</v>
      </c>
      <c r="G2949" s="352"/>
      <c r="H2949" s="351">
        <f t="shared" si="367"/>
        <v>99087.15</v>
      </c>
      <c r="I2949" s="351">
        <f t="shared" si="364"/>
        <v>837.76293000000078</v>
      </c>
      <c r="J2949" s="351">
        <f t="shared" si="365"/>
        <v>51.94130166000005</v>
      </c>
      <c r="K2949" s="635">
        <f>SUM('Employee Salary Payroll Tax '!I2951:K2951)</f>
        <v>7218.6900000000005</v>
      </c>
      <c r="L2949" s="635">
        <f>'Employee Salary Payroll Tax '!H2951</f>
        <v>0</v>
      </c>
      <c r="M2949" s="293">
        <f t="shared" si="368"/>
        <v>20894.159999999996</v>
      </c>
      <c r="N2949" s="359">
        <f t="shared" si="366"/>
        <v>13.337251643525596</v>
      </c>
      <c r="O2949" s="331"/>
      <c r="P2949" s="61"/>
      <c r="Q2949" s="294"/>
      <c r="R2949" s="292"/>
      <c r="S2949" s="291"/>
    </row>
    <row r="2950" spans="1:19" ht="14.4">
      <c r="A2950" s="36">
        <f t="shared" si="369"/>
        <v>1627</v>
      </c>
      <c r="B2950" s="526"/>
      <c r="C2950" s="36" t="str">
        <f>VLOOKUP('Employee Salary Payroll Tax '!B2952,'Employee Salary Payroll Tax '!$D$1:$E$7,2,FALSE)</f>
        <v>UA</v>
      </c>
      <c r="D2950" s="61">
        <f t="shared" si="362"/>
        <v>0.03</v>
      </c>
      <c r="E2950" s="351">
        <f>'Employee Salary Payroll Tax '!N2952</f>
        <v>71218.75</v>
      </c>
      <c r="F2950" s="351">
        <f t="shared" si="363"/>
        <v>73355.3125</v>
      </c>
      <c r="G2950" s="352"/>
      <c r="H2950" s="351">
        <f t="shared" si="367"/>
        <v>55981.25</v>
      </c>
      <c r="I2950" s="351">
        <f t="shared" si="364"/>
        <v>2136.5625</v>
      </c>
      <c r="J2950" s="351">
        <f t="shared" si="365"/>
        <v>132.46687499999999</v>
      </c>
      <c r="K2950" s="635">
        <f>SUM('Employee Salary Payroll Tax '!I2952:K2952)</f>
        <v>23856.280000000002</v>
      </c>
      <c r="L2950" s="635">
        <f>'Employee Salary Payroll Tax '!H2952</f>
        <v>0</v>
      </c>
      <c r="M2950" s="293">
        <f t="shared" si="368"/>
        <v>47362.47</v>
      </c>
      <c r="N2950" s="359">
        <f t="shared" si="366"/>
        <v>44.372680799376958</v>
      </c>
      <c r="O2950" s="331"/>
      <c r="P2950" s="61"/>
      <c r="Q2950" s="294"/>
      <c r="R2950" s="292"/>
      <c r="S2950" s="291"/>
    </row>
    <row r="2951" spans="1:19" ht="14.4">
      <c r="A2951" s="36">
        <f t="shared" si="369"/>
        <v>1628</v>
      </c>
      <c r="B2951" s="526"/>
      <c r="C2951" s="36" t="str">
        <f>VLOOKUP('Employee Salary Payroll Tax '!B2953,'Employee Salary Payroll Tax '!$D$1:$E$7,2,FALSE)</f>
        <v>NonUnion</v>
      </c>
      <c r="D2951" s="61">
        <f t="shared" si="362"/>
        <v>2.98E-2</v>
      </c>
      <c r="E2951" s="351">
        <f>'Employee Salary Payroll Tax '!N2953</f>
        <v>103598.15</v>
      </c>
      <c r="F2951" s="351">
        <f t="shared" si="363"/>
        <v>106685.37487</v>
      </c>
      <c r="G2951" s="352"/>
      <c r="H2951" s="351">
        <f t="shared" si="367"/>
        <v>23601.850000000006</v>
      </c>
      <c r="I2951" s="351">
        <f t="shared" si="364"/>
        <v>3087.2248700000055</v>
      </c>
      <c r="J2951" s="351">
        <f t="shared" si="365"/>
        <v>191.40794194000034</v>
      </c>
      <c r="K2951" s="635">
        <f>SUM('Employee Salary Payroll Tax '!I2953:K2953)</f>
        <v>53381.62</v>
      </c>
      <c r="L2951" s="635">
        <f>'Employee Salary Payroll Tax '!H2953</f>
        <v>0</v>
      </c>
      <c r="M2951" s="293">
        <f t="shared" si="368"/>
        <v>50216.529999999992</v>
      </c>
      <c r="N2951" s="359">
        <f t="shared" si="366"/>
        <v>98.627881111048168</v>
      </c>
      <c r="O2951" s="331"/>
      <c r="P2951" s="61"/>
      <c r="Q2951" s="294"/>
      <c r="R2951" s="292"/>
      <c r="S2951" s="291"/>
    </row>
    <row r="2952" spans="1:19" ht="14.4">
      <c r="A2952" s="36">
        <f t="shared" si="369"/>
        <v>1629</v>
      </c>
      <c r="B2952" s="526"/>
      <c r="C2952" s="36" t="str">
        <f>VLOOKUP('Employee Salary Payroll Tax '!B2954,'Employee Salary Payroll Tax '!$D$1:$E$7,2,FALSE)</f>
        <v>NonUnion</v>
      </c>
      <c r="D2952" s="61">
        <f t="shared" si="362"/>
        <v>2.98E-2</v>
      </c>
      <c r="E2952" s="351">
        <f>'Employee Salary Payroll Tax '!N2954</f>
        <v>146782.20000000001</v>
      </c>
      <c r="F2952" s="351">
        <f t="shared" si="363"/>
        <v>151156.30956000002</v>
      </c>
      <c r="G2952" s="352"/>
      <c r="H2952" s="351">
        <f t="shared" si="367"/>
        <v>0</v>
      </c>
      <c r="I2952" s="351">
        <f t="shared" si="364"/>
        <v>4374.1095600000117</v>
      </c>
      <c r="J2952" s="351">
        <f t="shared" si="365"/>
        <v>0</v>
      </c>
      <c r="K2952" s="635">
        <f>SUM('Employee Salary Payroll Tax '!I2954:K2954)</f>
        <v>72513.97</v>
      </c>
      <c r="L2952" s="635">
        <f>'Employee Salary Payroll Tax '!H2954</f>
        <v>0</v>
      </c>
      <c r="M2952" s="293">
        <f t="shared" si="368"/>
        <v>74268.23000000001</v>
      </c>
      <c r="N2952" s="359">
        <f t="shared" si="366"/>
        <v>0</v>
      </c>
      <c r="O2952" s="331"/>
      <c r="P2952" s="61"/>
      <c r="Q2952" s="294"/>
      <c r="R2952" s="292"/>
      <c r="S2952" s="291"/>
    </row>
    <row r="2953" spans="1:19" ht="14.4">
      <c r="A2953" s="36">
        <f t="shared" si="369"/>
        <v>1630</v>
      </c>
      <c r="B2953" s="526"/>
      <c r="C2953" s="36" t="str">
        <f>VLOOKUP('Employee Salary Payroll Tax '!B2955,'Employee Salary Payroll Tax '!$D$1:$E$7,2,FALSE)</f>
        <v>IBEW</v>
      </c>
      <c r="D2953" s="61">
        <f t="shared" si="362"/>
        <v>6.875E-3</v>
      </c>
      <c r="E2953" s="351">
        <f>'Employee Salary Payroll Tax '!N2955</f>
        <v>65243.59</v>
      </c>
      <c r="F2953" s="351">
        <f t="shared" si="363"/>
        <v>65692.139681249988</v>
      </c>
      <c r="G2953" s="352"/>
      <c r="H2953" s="351">
        <f t="shared" si="367"/>
        <v>61956.41</v>
      </c>
      <c r="I2953" s="351">
        <f t="shared" si="364"/>
        <v>448.54968124999141</v>
      </c>
      <c r="J2953" s="351">
        <f t="shared" si="365"/>
        <v>27.810080237499466</v>
      </c>
      <c r="K2953" s="635">
        <f>SUM('Employee Salary Payroll Tax '!I2955:K2955)</f>
        <v>17469.27</v>
      </c>
      <c r="L2953" s="635">
        <f>'Employee Salary Payroll Tax '!H2955</f>
        <v>0</v>
      </c>
      <c r="M2953" s="293">
        <f t="shared" si="368"/>
        <v>47774.319999999992</v>
      </c>
      <c r="N2953" s="359">
        <f t="shared" si="366"/>
        <v>7.4462763373857275</v>
      </c>
      <c r="O2953" s="331"/>
      <c r="P2953" s="61"/>
      <c r="Q2953" s="294"/>
      <c r="R2953" s="292"/>
      <c r="S2953" s="291"/>
    </row>
    <row r="2954" spans="1:19" ht="14.4">
      <c r="A2954" s="36">
        <f t="shared" si="369"/>
        <v>1631</v>
      </c>
      <c r="B2954" s="526"/>
      <c r="C2954" s="36" t="str">
        <f>VLOOKUP('Employee Salary Payroll Tax '!B2956,'Employee Salary Payroll Tax '!$D$1:$E$7,2,FALSE)</f>
        <v>NonUnion</v>
      </c>
      <c r="D2954" s="61">
        <f t="shared" si="362"/>
        <v>2.98E-2</v>
      </c>
      <c r="E2954" s="351">
        <f>'Employee Salary Payroll Tax '!N2956</f>
        <v>59012.15</v>
      </c>
      <c r="F2954" s="351">
        <f t="shared" si="363"/>
        <v>60770.712070000001</v>
      </c>
      <c r="G2954" s="352"/>
      <c r="H2954" s="351">
        <f t="shared" si="367"/>
        <v>68187.850000000006</v>
      </c>
      <c r="I2954" s="351">
        <f t="shared" si="364"/>
        <v>1758.5620699999999</v>
      </c>
      <c r="J2954" s="351">
        <f t="shared" si="365"/>
        <v>109.03084833999999</v>
      </c>
      <c r="K2954" s="635">
        <f>SUM('Employee Salary Payroll Tax '!I2956:K2956)</f>
        <v>42442.44</v>
      </c>
      <c r="L2954" s="635">
        <f>'Employee Salary Payroll Tax '!H2956</f>
        <v>0</v>
      </c>
      <c r="M2954" s="293">
        <f t="shared" si="368"/>
        <v>16569.71</v>
      </c>
      <c r="N2954" s="359">
        <f t="shared" si="366"/>
        <v>78.416652142671182</v>
      </c>
      <c r="O2954" s="331"/>
      <c r="P2954" s="61"/>
      <c r="Q2954" s="294"/>
      <c r="R2954" s="292"/>
      <c r="S2954" s="291"/>
    </row>
    <row r="2955" spans="1:19" ht="14.4">
      <c r="A2955" s="36">
        <f t="shared" si="369"/>
        <v>1632</v>
      </c>
      <c r="B2955" s="526"/>
      <c r="C2955" s="36" t="str">
        <f>VLOOKUP('Employee Salary Payroll Tax '!B2957,'Employee Salary Payroll Tax '!$D$1:$E$7,2,FALSE)</f>
        <v>IBEW</v>
      </c>
      <c r="D2955" s="61">
        <f t="shared" si="362"/>
        <v>6.875E-3</v>
      </c>
      <c r="E2955" s="351">
        <f>'Employee Salary Payroll Tax '!N2957</f>
        <v>52929.62</v>
      </c>
      <c r="F2955" s="351">
        <f t="shared" si="363"/>
        <v>53293.511137499998</v>
      </c>
      <c r="G2955" s="352"/>
      <c r="H2955" s="351">
        <f t="shared" si="367"/>
        <v>74270.38</v>
      </c>
      <c r="I2955" s="351">
        <f t="shared" si="364"/>
        <v>363.89113749999524</v>
      </c>
      <c r="J2955" s="351">
        <f t="shared" si="365"/>
        <v>22.561250524999704</v>
      </c>
      <c r="K2955" s="635">
        <f>SUM('Employee Salary Payroll Tax '!I2957:K2957)</f>
        <v>52889.440000000002</v>
      </c>
      <c r="L2955" s="635">
        <f>'Employee Salary Payroll Tax '!H2957</f>
        <v>0.59</v>
      </c>
      <c r="M2955" s="293">
        <f t="shared" si="368"/>
        <v>39.590000000000288</v>
      </c>
      <c r="N2955" s="359">
        <f t="shared" si="366"/>
        <v>22.544123799573775</v>
      </c>
      <c r="O2955" s="331"/>
      <c r="P2955" s="61"/>
      <c r="Q2955" s="294"/>
      <c r="R2955" s="292"/>
      <c r="S2955" s="291"/>
    </row>
    <row r="2956" spans="1:19" ht="14.4">
      <c r="A2956" s="36">
        <f t="shared" si="369"/>
        <v>1633</v>
      </c>
      <c r="B2956" s="526"/>
      <c r="C2956" s="36" t="str">
        <f>VLOOKUP('Employee Salary Payroll Tax '!B2958,'Employee Salary Payroll Tax '!$D$1:$E$7,2,FALSE)</f>
        <v>NonUnion</v>
      </c>
      <c r="D2956" s="61">
        <f t="shared" si="362"/>
        <v>2.98E-2</v>
      </c>
      <c r="E2956" s="351">
        <f>'Employee Salary Payroll Tax '!N2958</f>
        <v>55367.78</v>
      </c>
      <c r="F2956" s="351">
        <f t="shared" si="363"/>
        <v>57017.739844000003</v>
      </c>
      <c r="G2956" s="352"/>
      <c r="H2956" s="351">
        <f t="shared" si="367"/>
        <v>71832.22</v>
      </c>
      <c r="I2956" s="351">
        <f t="shared" si="364"/>
        <v>1649.9598440000045</v>
      </c>
      <c r="J2956" s="351">
        <f t="shared" si="365"/>
        <v>102.29751032800029</v>
      </c>
      <c r="K2956" s="635">
        <f>SUM('Employee Salary Payroll Tax '!I2958:K2958)</f>
        <v>0</v>
      </c>
      <c r="L2956" s="635">
        <f>'Employee Salary Payroll Tax '!H2958</f>
        <v>0</v>
      </c>
      <c r="M2956" s="293">
        <f t="shared" si="368"/>
        <v>55367.78</v>
      </c>
      <c r="N2956" s="359">
        <f t="shared" si="366"/>
        <v>0</v>
      </c>
      <c r="O2956" s="331"/>
      <c r="P2956" s="61"/>
      <c r="Q2956" s="294"/>
      <c r="R2956" s="292"/>
      <c r="S2956" s="291"/>
    </row>
    <row r="2957" spans="1:19" ht="14.4">
      <c r="A2957" s="36">
        <f t="shared" si="369"/>
        <v>1634</v>
      </c>
      <c r="B2957" s="526"/>
      <c r="C2957" s="36" t="str">
        <f>VLOOKUP('Employee Salary Payroll Tax '!B2959,'Employee Salary Payroll Tax '!$D$1:$E$7,2,FALSE)</f>
        <v>NonUnion</v>
      </c>
      <c r="D2957" s="61">
        <f t="shared" si="362"/>
        <v>2.98E-2</v>
      </c>
      <c r="E2957" s="351">
        <f>'Employee Salary Payroll Tax '!N2959</f>
        <v>40739.11</v>
      </c>
      <c r="F2957" s="351">
        <f t="shared" si="363"/>
        <v>41953.135478000004</v>
      </c>
      <c r="G2957" s="352"/>
      <c r="H2957" s="351">
        <f t="shared" si="367"/>
        <v>86460.89</v>
      </c>
      <c r="I2957" s="351">
        <f t="shared" si="364"/>
        <v>1214.0254780000032</v>
      </c>
      <c r="J2957" s="351">
        <f t="shared" si="365"/>
        <v>75.269579636000202</v>
      </c>
      <c r="K2957" s="635">
        <f>SUM('Employee Salary Payroll Tax '!I2959:K2959)</f>
        <v>40739.11</v>
      </c>
      <c r="L2957" s="635">
        <f>'Employee Salary Payroll Tax '!H2959</f>
        <v>0</v>
      </c>
      <c r="M2957" s="293">
        <f t="shared" si="368"/>
        <v>0</v>
      </c>
      <c r="N2957" s="359">
        <f t="shared" si="366"/>
        <v>75.269579634152592</v>
      </c>
      <c r="O2957" s="331"/>
      <c r="P2957" s="61"/>
      <c r="Q2957" s="294"/>
      <c r="R2957" s="292"/>
      <c r="S2957" s="291"/>
    </row>
    <row r="2958" spans="1:19" ht="14.4">
      <c r="A2958" s="36">
        <f t="shared" si="369"/>
        <v>1635</v>
      </c>
      <c r="B2958" s="526"/>
      <c r="C2958" s="36" t="str">
        <f>VLOOKUP('Employee Salary Payroll Tax '!B2960,'Employee Salary Payroll Tax '!$D$1:$E$7,2,FALSE)</f>
        <v>NonUnion</v>
      </c>
      <c r="D2958" s="61">
        <f t="shared" si="362"/>
        <v>2.98E-2</v>
      </c>
      <c r="E2958" s="351">
        <f>'Employee Salary Payroll Tax '!N2960</f>
        <v>89315.58</v>
      </c>
      <c r="F2958" s="351">
        <f t="shared" si="363"/>
        <v>91977.184284000003</v>
      </c>
      <c r="G2958" s="352"/>
      <c r="H2958" s="351">
        <f t="shared" si="367"/>
        <v>37884.42</v>
      </c>
      <c r="I2958" s="351">
        <f t="shared" si="364"/>
        <v>2661.6042840000009</v>
      </c>
      <c r="J2958" s="351">
        <f t="shared" si="365"/>
        <v>165.01946560800005</v>
      </c>
      <c r="K2958" s="635">
        <f>SUM('Employee Salary Payroll Tax '!I2960:K2960)</f>
        <v>28718.460000000003</v>
      </c>
      <c r="L2958" s="635">
        <f>'Employee Salary Payroll Tax '!H2960</f>
        <v>29.04</v>
      </c>
      <c r="M2958" s="293">
        <f t="shared" si="368"/>
        <v>60568.079999999994</v>
      </c>
      <c r="N2958" s="359">
        <f t="shared" si="366"/>
        <v>53.060226695405944</v>
      </c>
      <c r="O2958" s="331"/>
      <c r="P2958" s="61"/>
      <c r="Q2958" s="294"/>
      <c r="R2958" s="292"/>
      <c r="S2958" s="291"/>
    </row>
    <row r="2959" spans="1:19" ht="14.4">
      <c r="A2959" s="36">
        <f t="shared" si="369"/>
        <v>1636</v>
      </c>
      <c r="B2959" s="526"/>
      <c r="C2959" s="36" t="str">
        <f>VLOOKUP('Employee Salary Payroll Tax '!B2961,'Employee Salary Payroll Tax '!$D$1:$E$7,2,FALSE)</f>
        <v>NonUnion</v>
      </c>
      <c r="D2959" s="61">
        <f t="shared" si="362"/>
        <v>2.98E-2</v>
      </c>
      <c r="E2959" s="351">
        <f>'Employee Salary Payroll Tax '!N2961</f>
        <v>57926.39</v>
      </c>
      <c r="F2959" s="351">
        <f t="shared" si="363"/>
        <v>59652.596422000002</v>
      </c>
      <c r="G2959" s="352"/>
      <c r="H2959" s="351">
        <f t="shared" si="367"/>
        <v>69273.61</v>
      </c>
      <c r="I2959" s="351">
        <f t="shared" si="364"/>
        <v>1726.2064220000029</v>
      </c>
      <c r="J2959" s="351">
        <f t="shared" si="365"/>
        <v>107.02479816400017</v>
      </c>
      <c r="K2959" s="635">
        <f>SUM('Employee Salary Payroll Tax '!I2961:K2961)</f>
        <v>18211</v>
      </c>
      <c r="L2959" s="635">
        <f>'Employee Salary Payroll Tax '!H2961</f>
        <v>0</v>
      </c>
      <c r="M2959" s="293">
        <f t="shared" si="368"/>
        <v>39715.39</v>
      </c>
      <c r="N2959" s="359">
        <f t="shared" si="366"/>
        <v>33.6466435994192</v>
      </c>
      <c r="O2959" s="331"/>
      <c r="P2959" s="61"/>
      <c r="Q2959" s="294"/>
      <c r="R2959" s="292"/>
      <c r="S2959" s="291"/>
    </row>
    <row r="2960" spans="1:19" ht="14.4">
      <c r="A2960" s="36">
        <f t="shared" si="369"/>
        <v>1637</v>
      </c>
      <c r="B2960" s="526"/>
      <c r="C2960" s="36" t="str">
        <f>VLOOKUP('Employee Salary Payroll Tax '!B2962,'Employee Salary Payroll Tax '!$D$1:$E$7,2,FALSE)</f>
        <v>UA</v>
      </c>
      <c r="D2960" s="61">
        <f t="shared" si="362"/>
        <v>0.03</v>
      </c>
      <c r="E2960" s="351">
        <f>'Employee Salary Payroll Tax '!N2962</f>
        <v>85832.17</v>
      </c>
      <c r="F2960" s="351">
        <f t="shared" si="363"/>
        <v>88407.1351</v>
      </c>
      <c r="G2960" s="352"/>
      <c r="H2960" s="351">
        <f t="shared" si="367"/>
        <v>41367.83</v>
      </c>
      <c r="I2960" s="351">
        <f t="shared" si="364"/>
        <v>2574.9651000000013</v>
      </c>
      <c r="J2960" s="351">
        <f t="shared" si="365"/>
        <v>159.64783620000009</v>
      </c>
      <c r="K2960" s="635">
        <f>SUM('Employee Salary Payroll Tax '!I2962:K2962)</f>
        <v>75299.240000000005</v>
      </c>
      <c r="L2960" s="635">
        <f>'Employee Salary Payroll Tax '!H2962</f>
        <v>2350.9499999999998</v>
      </c>
      <c r="M2960" s="293">
        <f t="shared" si="368"/>
        <v>8181.9799999999932</v>
      </c>
      <c r="N2960" s="359">
        <f t="shared" si="366"/>
        <v>140.05658639836835</v>
      </c>
      <c r="O2960" s="331"/>
      <c r="P2960" s="61"/>
      <c r="Q2960" s="294"/>
      <c r="R2960" s="292"/>
      <c r="S2960" s="291"/>
    </row>
    <row r="2961" spans="1:19" ht="14.4">
      <c r="A2961" s="36">
        <f t="shared" si="369"/>
        <v>1638</v>
      </c>
      <c r="B2961" s="526"/>
      <c r="C2961" s="36" t="str">
        <f>VLOOKUP('Employee Salary Payroll Tax '!B2963,'Employee Salary Payroll Tax '!$D$1:$E$7,2,FALSE)</f>
        <v>IBEW</v>
      </c>
      <c r="D2961" s="61">
        <f t="shared" ref="D2961:D3024" si="370">VLOOKUP(C2961,C$9:D$12,2)</f>
        <v>6.875E-3</v>
      </c>
      <c r="E2961" s="351">
        <f>'Employee Salary Payroll Tax '!N2963</f>
        <v>150960.26999999999</v>
      </c>
      <c r="F2961" s="351">
        <f t="shared" ref="F2961:F3024" si="371">E2961*(1+D2961)</f>
        <v>151998.12185624999</v>
      </c>
      <c r="G2961" s="352"/>
      <c r="H2961" s="351">
        <f t="shared" si="367"/>
        <v>0</v>
      </c>
      <c r="I2961" s="351">
        <f t="shared" ref="I2961:I3024" si="372">F2961-E2961</f>
        <v>1037.8518562499958</v>
      </c>
      <c r="J2961" s="351">
        <f t="shared" ref="J2961:J3024" si="373">IF(H2961&gt;I2961,I2961*$J$12,H2961*$J$12)</f>
        <v>0</v>
      </c>
      <c r="K2961" s="635">
        <f>SUM('Employee Salary Payroll Tax '!I2963:K2963)</f>
        <v>127014.75</v>
      </c>
      <c r="L2961" s="635">
        <f>'Employee Salary Payroll Tax '!H2963</f>
        <v>0</v>
      </c>
      <c r="M2961" s="293">
        <f t="shared" si="368"/>
        <v>23945.51999999999</v>
      </c>
      <c r="N2961" s="359">
        <f t="shared" ref="N2961:N3024" si="374">J2961*K2961/(SUM(K2961:M2961)+0.000001)</f>
        <v>0</v>
      </c>
      <c r="O2961" s="331"/>
      <c r="P2961" s="61"/>
      <c r="Q2961" s="294"/>
      <c r="R2961" s="292"/>
      <c r="S2961" s="291"/>
    </row>
    <row r="2962" spans="1:19" ht="14.4">
      <c r="A2962" s="36">
        <f t="shared" si="369"/>
        <v>1639</v>
      </c>
      <c r="B2962" s="526"/>
      <c r="C2962" s="36" t="str">
        <f>VLOOKUP('Employee Salary Payroll Tax '!B2964,'Employee Salary Payroll Tax '!$D$1:$E$7,2,FALSE)</f>
        <v>NonUnion</v>
      </c>
      <c r="D2962" s="61">
        <f t="shared" si="370"/>
        <v>2.98E-2</v>
      </c>
      <c r="E2962" s="351">
        <f>'Employee Salary Payroll Tax '!N2964</f>
        <v>24791.69</v>
      </c>
      <c r="F2962" s="351">
        <f t="shared" si="371"/>
        <v>25530.482361999999</v>
      </c>
      <c r="G2962" s="352"/>
      <c r="H2962" s="351">
        <f t="shared" ref="H2962:H3025" si="375">IF(E2962&gt;$H$12,0,$H$12-E2962)</f>
        <v>102408.31</v>
      </c>
      <c r="I2962" s="351">
        <f t="shared" si="372"/>
        <v>738.79236200000014</v>
      </c>
      <c r="J2962" s="351">
        <f t="shared" si="373"/>
        <v>45.80512644400001</v>
      </c>
      <c r="K2962" s="635">
        <f>SUM('Employee Salary Payroll Tax '!I2964:K2964)</f>
        <v>6182.6900000000005</v>
      </c>
      <c r="L2962" s="635">
        <f>'Employee Salary Payroll Tax '!H2964</f>
        <v>0</v>
      </c>
      <c r="M2962" s="293">
        <f t="shared" ref="M2962:M3025" si="376">E2962-K2962-L2962</f>
        <v>18609</v>
      </c>
      <c r="N2962" s="359">
        <f t="shared" si="374"/>
        <v>11.423138043539236</v>
      </c>
      <c r="O2962" s="331"/>
      <c r="P2962" s="61"/>
      <c r="Q2962" s="294"/>
      <c r="R2962" s="292"/>
      <c r="S2962" s="291"/>
    </row>
    <row r="2963" spans="1:19" ht="14.4">
      <c r="A2963" s="36">
        <f t="shared" si="369"/>
        <v>1640</v>
      </c>
      <c r="B2963" s="526"/>
      <c r="C2963" s="36" t="str">
        <f>VLOOKUP('Employee Salary Payroll Tax '!B2965,'Employee Salary Payroll Tax '!$D$1:$E$7,2,FALSE)</f>
        <v>NonUnion</v>
      </c>
      <c r="D2963" s="61">
        <f t="shared" si="370"/>
        <v>2.98E-2</v>
      </c>
      <c r="E2963" s="351">
        <f>'Employee Salary Payroll Tax '!N2965</f>
        <v>15042.53</v>
      </c>
      <c r="F2963" s="351">
        <f t="shared" si="371"/>
        <v>15490.797394000001</v>
      </c>
      <c r="G2963" s="352"/>
      <c r="H2963" s="351">
        <f t="shared" si="375"/>
        <v>112157.47</v>
      </c>
      <c r="I2963" s="351">
        <f t="shared" si="372"/>
        <v>448.26739400000042</v>
      </c>
      <c r="J2963" s="351">
        <f t="shared" si="373"/>
        <v>27.792578428000027</v>
      </c>
      <c r="K2963" s="635">
        <f>SUM('Employee Salary Payroll Tax '!I2965:K2965)</f>
        <v>279.52</v>
      </c>
      <c r="L2963" s="635">
        <f>'Employee Salary Payroll Tax '!H2965</f>
        <v>0</v>
      </c>
      <c r="M2963" s="293">
        <f t="shared" si="376"/>
        <v>14763.01</v>
      </c>
      <c r="N2963" s="359">
        <f t="shared" si="374"/>
        <v>0.51644115196566831</v>
      </c>
      <c r="O2963" s="331"/>
      <c r="P2963" s="61"/>
      <c r="Q2963" s="294"/>
      <c r="R2963" s="292"/>
      <c r="S2963" s="291"/>
    </row>
    <row r="2964" spans="1:19" ht="14.4">
      <c r="A2964" s="36">
        <f t="shared" si="369"/>
        <v>1641</v>
      </c>
      <c r="B2964" s="526"/>
      <c r="C2964" s="36" t="str">
        <f>VLOOKUP('Employee Salary Payroll Tax '!B2966,'Employee Salary Payroll Tax '!$D$1:$E$7,2,FALSE)</f>
        <v>IBEW</v>
      </c>
      <c r="D2964" s="61">
        <f t="shared" si="370"/>
        <v>6.875E-3</v>
      </c>
      <c r="E2964" s="351">
        <f>'Employee Salary Payroll Tax '!N2966</f>
        <v>131822.9</v>
      </c>
      <c r="F2964" s="351">
        <f t="shared" si="371"/>
        <v>132729.18243749999</v>
      </c>
      <c r="G2964" s="352"/>
      <c r="H2964" s="351">
        <f t="shared" si="375"/>
        <v>0</v>
      </c>
      <c r="I2964" s="351">
        <f t="shared" si="372"/>
        <v>906.28243749999092</v>
      </c>
      <c r="J2964" s="351">
        <f t="shared" si="373"/>
        <v>0</v>
      </c>
      <c r="K2964" s="635">
        <f>SUM('Employee Salary Payroll Tax '!I2966:K2966)</f>
        <v>82566</v>
      </c>
      <c r="L2964" s="635">
        <f>'Employee Salary Payroll Tax '!H2966</f>
        <v>0</v>
      </c>
      <c r="M2964" s="293">
        <f t="shared" si="376"/>
        <v>49256.899999999994</v>
      </c>
      <c r="N2964" s="359">
        <f t="shared" si="374"/>
        <v>0</v>
      </c>
      <c r="O2964" s="331"/>
      <c r="P2964" s="61"/>
      <c r="Q2964" s="294"/>
      <c r="R2964" s="292"/>
      <c r="S2964" s="291"/>
    </row>
    <row r="2965" spans="1:19" ht="14.4">
      <c r="A2965" s="36">
        <f t="shared" si="369"/>
        <v>1642</v>
      </c>
      <c r="B2965" s="526"/>
      <c r="C2965" s="36" t="str">
        <f>VLOOKUP('Employee Salary Payroll Tax '!B2967,'Employee Salary Payroll Tax '!$D$1:$E$7,2,FALSE)</f>
        <v>IBEW</v>
      </c>
      <c r="D2965" s="61">
        <f t="shared" si="370"/>
        <v>6.875E-3</v>
      </c>
      <c r="E2965" s="351">
        <f>'Employee Salary Payroll Tax '!N2967</f>
        <v>126113.95</v>
      </c>
      <c r="F2965" s="351">
        <f t="shared" si="371"/>
        <v>126980.98340624999</v>
      </c>
      <c r="G2965" s="352"/>
      <c r="H2965" s="351">
        <f t="shared" si="375"/>
        <v>1086.0500000000029</v>
      </c>
      <c r="I2965" s="351">
        <f t="shared" si="372"/>
        <v>867.03340624998964</v>
      </c>
      <c r="J2965" s="351">
        <f t="shared" si="373"/>
        <v>53.756071187499359</v>
      </c>
      <c r="K2965" s="635">
        <f>SUM('Employee Salary Payroll Tax '!I2967:K2967)</f>
        <v>126083.86</v>
      </c>
      <c r="L2965" s="635">
        <f>'Employee Salary Payroll Tax '!H2967</f>
        <v>0</v>
      </c>
      <c r="M2965" s="293">
        <f t="shared" si="376"/>
        <v>30.089999999996508</v>
      </c>
      <c r="N2965" s="359">
        <f t="shared" si="374"/>
        <v>53.743245324573209</v>
      </c>
      <c r="O2965" s="331"/>
      <c r="P2965" s="61"/>
      <c r="Q2965" s="294"/>
      <c r="R2965" s="292"/>
      <c r="S2965" s="291"/>
    </row>
    <row r="2966" spans="1:19" ht="14.4">
      <c r="A2966" s="36">
        <f t="shared" si="369"/>
        <v>1643</v>
      </c>
      <c r="B2966" s="526"/>
      <c r="C2966" s="36" t="str">
        <f>VLOOKUP('Employee Salary Payroll Tax '!B2968,'Employee Salary Payroll Tax '!$D$1:$E$7,2,FALSE)</f>
        <v>NonUnion</v>
      </c>
      <c r="D2966" s="61">
        <f t="shared" si="370"/>
        <v>2.98E-2</v>
      </c>
      <c r="E2966" s="351">
        <f>'Employee Salary Payroll Tax '!N2968</f>
        <v>65011.69</v>
      </c>
      <c r="F2966" s="351">
        <f t="shared" si="371"/>
        <v>66949.038362000007</v>
      </c>
      <c r="G2966" s="352"/>
      <c r="H2966" s="351">
        <f t="shared" si="375"/>
        <v>62188.31</v>
      </c>
      <c r="I2966" s="351">
        <f t="shared" si="372"/>
        <v>1937.3483620000043</v>
      </c>
      <c r="J2966" s="351">
        <f t="shared" si="373"/>
        <v>120.11559844400027</v>
      </c>
      <c r="K2966" s="635">
        <f>SUM('Employee Salary Payroll Tax '!I2968:K2968)</f>
        <v>65011.689999999995</v>
      </c>
      <c r="L2966" s="635">
        <f>'Employee Salary Payroll Tax '!H2968</f>
        <v>0</v>
      </c>
      <c r="M2966" s="293">
        <f t="shared" si="376"/>
        <v>7.2759576141834259E-12</v>
      </c>
      <c r="N2966" s="359">
        <f t="shared" si="374"/>
        <v>120.11559844215266</v>
      </c>
      <c r="O2966" s="331"/>
      <c r="P2966" s="61"/>
      <c r="Q2966" s="294"/>
      <c r="R2966" s="292"/>
      <c r="S2966" s="291"/>
    </row>
    <row r="2967" spans="1:19" ht="14.4">
      <c r="A2967" s="36">
        <f t="shared" si="369"/>
        <v>1644</v>
      </c>
      <c r="B2967" s="526"/>
      <c r="C2967" s="36" t="str">
        <f>VLOOKUP('Employee Salary Payroll Tax '!B2969,'Employee Salary Payroll Tax '!$D$1:$E$7,2,FALSE)</f>
        <v>NonUnion</v>
      </c>
      <c r="D2967" s="61">
        <f t="shared" si="370"/>
        <v>2.98E-2</v>
      </c>
      <c r="E2967" s="351">
        <f>'Employee Salary Payroll Tax '!N2969</f>
        <v>113508.75</v>
      </c>
      <c r="F2967" s="351">
        <f t="shared" si="371"/>
        <v>116891.31075</v>
      </c>
      <c r="G2967" s="352"/>
      <c r="H2967" s="351">
        <f t="shared" si="375"/>
        <v>13691.25</v>
      </c>
      <c r="I2967" s="351">
        <f t="shared" si="372"/>
        <v>3382.5607500000042</v>
      </c>
      <c r="J2967" s="351">
        <f t="shared" si="373"/>
        <v>209.71876650000027</v>
      </c>
      <c r="K2967" s="635">
        <f>SUM('Employee Salary Payroll Tax '!I2969:K2969)</f>
        <v>8292.09</v>
      </c>
      <c r="L2967" s="635">
        <f>'Employee Salary Payroll Tax '!H2969</f>
        <v>0</v>
      </c>
      <c r="M2967" s="293">
        <f t="shared" si="376"/>
        <v>105216.66</v>
      </c>
      <c r="N2967" s="359">
        <f t="shared" si="374"/>
        <v>15.32046548386505</v>
      </c>
      <c r="O2967" s="331"/>
      <c r="P2967" s="61"/>
      <c r="Q2967" s="294"/>
      <c r="R2967" s="292"/>
      <c r="S2967" s="291"/>
    </row>
    <row r="2968" spans="1:19" ht="14.4">
      <c r="A2968" s="36">
        <f t="shared" si="369"/>
        <v>1645</v>
      </c>
      <c r="B2968" s="526"/>
      <c r="C2968" s="36" t="str">
        <f>VLOOKUP('Employee Salary Payroll Tax '!B2970,'Employee Salary Payroll Tax '!$D$1:$E$7,2,FALSE)</f>
        <v>NonUnion</v>
      </c>
      <c r="D2968" s="61">
        <f t="shared" si="370"/>
        <v>2.98E-2</v>
      </c>
      <c r="E2968" s="351">
        <f>'Employee Salary Payroll Tax '!N2970</f>
        <v>6806.22</v>
      </c>
      <c r="F2968" s="351">
        <f t="shared" si="371"/>
        <v>7009.0453560000005</v>
      </c>
      <c r="G2968" s="352"/>
      <c r="H2968" s="351">
        <f t="shared" si="375"/>
        <v>120393.78</v>
      </c>
      <c r="I2968" s="351">
        <f t="shared" si="372"/>
        <v>202.82535600000028</v>
      </c>
      <c r="J2968" s="351">
        <f t="shared" si="373"/>
        <v>12.575172072000017</v>
      </c>
      <c r="K2968" s="635">
        <f>SUM('Employee Salary Payroll Tax '!I2970:K2970)</f>
        <v>6849.77</v>
      </c>
      <c r="L2968" s="635">
        <f>'Employee Salary Payroll Tax '!H2970</f>
        <v>0</v>
      </c>
      <c r="M2968" s="293">
        <f t="shared" si="376"/>
        <v>-43.550000000000182</v>
      </c>
      <c r="N2968" s="359">
        <f t="shared" si="374"/>
        <v>12.655635050140594</v>
      </c>
      <c r="O2968" s="331"/>
      <c r="P2968" s="61"/>
      <c r="Q2968" s="294"/>
      <c r="R2968" s="292"/>
      <c r="S2968" s="291"/>
    </row>
    <row r="2969" spans="1:19" ht="14.4">
      <c r="A2969" s="36">
        <f t="shared" si="369"/>
        <v>1646</v>
      </c>
      <c r="B2969" s="526"/>
      <c r="C2969" s="36" t="str">
        <f>VLOOKUP('Employee Salary Payroll Tax '!B2971,'Employee Salary Payroll Tax '!$D$1:$E$7,2,FALSE)</f>
        <v>Not Assigned</v>
      </c>
      <c r="D2969" s="61">
        <f t="shared" si="370"/>
        <v>0</v>
      </c>
      <c r="E2969" s="351">
        <f>'Employee Salary Payroll Tax '!N2971</f>
        <v>0.02</v>
      </c>
      <c r="F2969" s="351">
        <f t="shared" si="371"/>
        <v>0.02</v>
      </c>
      <c r="G2969" s="352"/>
      <c r="H2969" s="351">
        <f t="shared" si="375"/>
        <v>127199.98</v>
      </c>
      <c r="I2969" s="351">
        <f t="shared" si="372"/>
        <v>0</v>
      </c>
      <c r="J2969" s="351">
        <f t="shared" si="373"/>
        <v>0</v>
      </c>
      <c r="K2969" s="635">
        <f>SUM('Employee Salary Payroll Tax '!I2971:K2971)</f>
        <v>5.33</v>
      </c>
      <c r="L2969" s="635">
        <f>'Employee Salary Payroll Tax '!H2971</f>
        <v>0</v>
      </c>
      <c r="M2969" s="293">
        <f t="shared" si="376"/>
        <v>-5.3100000000000005</v>
      </c>
      <c r="N2969" s="359">
        <f t="shared" si="374"/>
        <v>0</v>
      </c>
      <c r="O2969" s="331"/>
      <c r="P2969" s="61"/>
      <c r="Q2969" s="294"/>
      <c r="R2969" s="292"/>
      <c r="S2969" s="291"/>
    </row>
    <row r="2970" spans="1:19" ht="14.4">
      <c r="A2970" s="36">
        <f t="shared" si="369"/>
        <v>1647</v>
      </c>
      <c r="B2970" s="526"/>
      <c r="C2970" s="36" t="str">
        <f>VLOOKUP('Employee Salary Payroll Tax '!B2972,'Employee Salary Payroll Tax '!$D$1:$E$7,2,FALSE)</f>
        <v>NonUnion</v>
      </c>
      <c r="D2970" s="61">
        <f t="shared" si="370"/>
        <v>2.98E-2</v>
      </c>
      <c r="E2970" s="351">
        <f>'Employee Salary Payroll Tax '!N2972</f>
        <v>80025.179999999993</v>
      </c>
      <c r="F2970" s="351">
        <f t="shared" si="371"/>
        <v>82409.930364</v>
      </c>
      <c r="G2970" s="352"/>
      <c r="H2970" s="351">
        <f t="shared" si="375"/>
        <v>47174.820000000007</v>
      </c>
      <c r="I2970" s="351">
        <f t="shared" si="372"/>
        <v>2384.7503640000068</v>
      </c>
      <c r="J2970" s="351">
        <f t="shared" si="373"/>
        <v>147.85452256800042</v>
      </c>
      <c r="K2970" s="635">
        <f>SUM('Employee Salary Payroll Tax '!I2972:K2972)</f>
        <v>26000.12</v>
      </c>
      <c r="L2970" s="635">
        <f>'Employee Salary Payroll Tax '!H2972</f>
        <v>0</v>
      </c>
      <c r="M2970" s="293">
        <f t="shared" si="376"/>
        <v>54025.06</v>
      </c>
      <c r="N2970" s="359">
        <f t="shared" si="374"/>
        <v>48.037821711399857</v>
      </c>
      <c r="O2970" s="331"/>
      <c r="P2970" s="61"/>
      <c r="Q2970" s="294"/>
      <c r="R2970" s="292"/>
      <c r="S2970" s="291"/>
    </row>
    <row r="2971" spans="1:19" ht="14.4">
      <c r="A2971" s="36">
        <f t="shared" si="369"/>
        <v>1648</v>
      </c>
      <c r="B2971" s="526"/>
      <c r="C2971" s="36" t="str">
        <f>VLOOKUP('Employee Salary Payroll Tax '!B2973,'Employee Salary Payroll Tax '!$D$1:$E$7,2,FALSE)</f>
        <v>NonUnion</v>
      </c>
      <c r="D2971" s="61">
        <f t="shared" si="370"/>
        <v>2.98E-2</v>
      </c>
      <c r="E2971" s="351">
        <f>'Employee Salary Payroll Tax '!N2973</f>
        <v>63088.29</v>
      </c>
      <c r="F2971" s="351">
        <f t="shared" si="371"/>
        <v>64968.321042000003</v>
      </c>
      <c r="G2971" s="352"/>
      <c r="H2971" s="351">
        <f t="shared" si="375"/>
        <v>64111.71</v>
      </c>
      <c r="I2971" s="351">
        <f t="shared" si="372"/>
        <v>1880.0310420000023</v>
      </c>
      <c r="J2971" s="351">
        <f t="shared" si="373"/>
        <v>116.56192460400014</v>
      </c>
      <c r="K2971" s="635">
        <f>SUM('Employee Salary Payroll Tax '!I2973:K2973)</f>
        <v>52083.92</v>
      </c>
      <c r="L2971" s="635">
        <f>'Employee Salary Payroll Tax '!H2973</f>
        <v>0</v>
      </c>
      <c r="M2971" s="293">
        <f t="shared" si="376"/>
        <v>11004.370000000003</v>
      </c>
      <c r="N2971" s="359">
        <f t="shared" si="374"/>
        <v>96.230250590474782</v>
      </c>
      <c r="O2971" s="331"/>
      <c r="P2971" s="61"/>
      <c r="Q2971" s="294"/>
      <c r="R2971" s="292"/>
      <c r="S2971" s="291"/>
    </row>
    <row r="2972" spans="1:19" ht="14.4">
      <c r="A2972" s="36">
        <f t="shared" si="369"/>
        <v>1649</v>
      </c>
      <c r="B2972" s="526"/>
      <c r="C2972" s="36" t="str">
        <f>VLOOKUP('Employee Salary Payroll Tax '!B2974,'Employee Salary Payroll Tax '!$D$1:$E$7,2,FALSE)</f>
        <v>NonUnion</v>
      </c>
      <c r="D2972" s="61">
        <f t="shared" si="370"/>
        <v>2.98E-2</v>
      </c>
      <c r="E2972" s="351">
        <f>'Employee Salary Payroll Tax '!N2974</f>
        <v>6680.46</v>
      </c>
      <c r="F2972" s="351">
        <f t="shared" si="371"/>
        <v>6879.5377080000007</v>
      </c>
      <c r="G2972" s="352"/>
      <c r="H2972" s="351">
        <f t="shared" si="375"/>
        <v>120519.54</v>
      </c>
      <c r="I2972" s="351">
        <f t="shared" si="372"/>
        <v>199.07770800000071</v>
      </c>
      <c r="J2972" s="351">
        <f t="shared" si="373"/>
        <v>12.342817896000044</v>
      </c>
      <c r="K2972" s="635">
        <f>SUM('Employee Salary Payroll Tax '!I2974:K2974)</f>
        <v>6702.82</v>
      </c>
      <c r="L2972" s="635">
        <f>'Employee Salary Payroll Tax '!H2974</f>
        <v>0.86</v>
      </c>
      <c r="M2972" s="293">
        <f t="shared" si="376"/>
        <v>-23.219999999999672</v>
      </c>
      <c r="N2972" s="359">
        <f t="shared" si="374"/>
        <v>12.384130230146258</v>
      </c>
      <c r="O2972" s="331"/>
      <c r="P2972" s="61"/>
      <c r="Q2972" s="294"/>
      <c r="R2972" s="292"/>
      <c r="S2972" s="291"/>
    </row>
    <row r="2973" spans="1:19" ht="14.4">
      <c r="A2973" s="36">
        <f t="shared" si="369"/>
        <v>1650</v>
      </c>
      <c r="B2973" s="526"/>
      <c r="C2973" s="36" t="str">
        <f>VLOOKUP('Employee Salary Payroll Tax '!B2975,'Employee Salary Payroll Tax '!$D$1:$E$7,2,FALSE)</f>
        <v>Not Assigned</v>
      </c>
      <c r="D2973" s="61">
        <f t="shared" si="370"/>
        <v>0</v>
      </c>
      <c r="E2973" s="351">
        <f>'Employee Salary Payroll Tax '!N2975</f>
        <v>0.02</v>
      </c>
      <c r="F2973" s="351">
        <f t="shared" si="371"/>
        <v>0.02</v>
      </c>
      <c r="G2973" s="352"/>
      <c r="H2973" s="351">
        <f t="shared" si="375"/>
        <v>127199.98</v>
      </c>
      <c r="I2973" s="351">
        <f t="shared" si="372"/>
        <v>0</v>
      </c>
      <c r="J2973" s="351">
        <f t="shared" si="373"/>
        <v>0</v>
      </c>
      <c r="K2973" s="635">
        <f>SUM('Employee Salary Payroll Tax '!I2975:K2975)</f>
        <v>0.02</v>
      </c>
      <c r="L2973" s="635">
        <f>'Employee Salary Payroll Tax '!H2975</f>
        <v>0</v>
      </c>
      <c r="M2973" s="293">
        <f t="shared" si="376"/>
        <v>0</v>
      </c>
      <c r="N2973" s="359">
        <f t="shared" si="374"/>
        <v>0</v>
      </c>
      <c r="O2973" s="331"/>
      <c r="P2973" s="61"/>
      <c r="Q2973" s="294"/>
      <c r="R2973" s="292"/>
      <c r="S2973" s="291"/>
    </row>
    <row r="2974" spans="1:19" ht="14.4">
      <c r="A2974" s="36">
        <f t="shared" si="369"/>
        <v>1651</v>
      </c>
      <c r="B2974" s="526"/>
      <c r="C2974" s="36" t="str">
        <f>VLOOKUP('Employee Salary Payroll Tax '!B2976,'Employee Salary Payroll Tax '!$D$1:$E$7,2,FALSE)</f>
        <v>NonUnion</v>
      </c>
      <c r="D2974" s="61">
        <f t="shared" si="370"/>
        <v>2.98E-2</v>
      </c>
      <c r="E2974" s="351">
        <f>'Employee Salary Payroll Tax '!N2976</f>
        <v>62492.01</v>
      </c>
      <c r="F2974" s="351">
        <f t="shared" si="371"/>
        <v>64354.271898000006</v>
      </c>
      <c r="G2974" s="352"/>
      <c r="H2974" s="351">
        <f t="shared" si="375"/>
        <v>64707.99</v>
      </c>
      <c r="I2974" s="351">
        <f t="shared" si="372"/>
        <v>1862.2618980000043</v>
      </c>
      <c r="J2974" s="351">
        <f t="shared" si="373"/>
        <v>115.46023767600026</v>
      </c>
      <c r="K2974" s="635">
        <f>SUM('Employee Salary Payroll Tax '!I2976:K2976)</f>
        <v>6424.72</v>
      </c>
      <c r="L2974" s="635">
        <f>'Employee Salary Payroll Tax '!H2976</f>
        <v>0</v>
      </c>
      <c r="M2974" s="293">
        <f t="shared" si="376"/>
        <v>56067.29</v>
      </c>
      <c r="N2974" s="359">
        <f t="shared" si="374"/>
        <v>11.870312671810076</v>
      </c>
      <c r="O2974" s="331"/>
      <c r="P2974" s="61"/>
      <c r="Q2974" s="294"/>
      <c r="R2974" s="292"/>
      <c r="S2974" s="291"/>
    </row>
    <row r="2975" spans="1:19" ht="14.4">
      <c r="A2975" s="36">
        <f t="shared" si="369"/>
        <v>1652</v>
      </c>
      <c r="B2975" s="526"/>
      <c r="C2975" s="36" t="str">
        <f>VLOOKUP('Employee Salary Payroll Tax '!B2977,'Employee Salary Payroll Tax '!$D$1:$E$7,2,FALSE)</f>
        <v>IBEW</v>
      </c>
      <c r="D2975" s="61">
        <f t="shared" si="370"/>
        <v>6.875E-3</v>
      </c>
      <c r="E2975" s="351">
        <f>'Employee Salary Payroll Tax '!N2977</f>
        <v>146712.09</v>
      </c>
      <c r="F2975" s="351">
        <f t="shared" si="371"/>
        <v>147720.73561874998</v>
      </c>
      <c r="G2975" s="352"/>
      <c r="H2975" s="351">
        <f t="shared" si="375"/>
        <v>0</v>
      </c>
      <c r="I2975" s="351">
        <f t="shared" si="372"/>
        <v>1008.6456187499862</v>
      </c>
      <c r="J2975" s="351">
        <f t="shared" si="373"/>
        <v>0</v>
      </c>
      <c r="K2975" s="635">
        <f>SUM('Employee Salary Payroll Tax '!I2977:K2977)</f>
        <v>25020.600000000002</v>
      </c>
      <c r="L2975" s="635">
        <f>'Employee Salary Payroll Tax '!H2977</f>
        <v>0</v>
      </c>
      <c r="M2975" s="293">
        <f t="shared" si="376"/>
        <v>121691.48999999999</v>
      </c>
      <c r="N2975" s="359">
        <f t="shared" si="374"/>
        <v>0</v>
      </c>
      <c r="O2975" s="331"/>
      <c r="P2975" s="61"/>
      <c r="Q2975" s="294"/>
      <c r="R2975" s="292"/>
      <c r="S2975" s="291"/>
    </row>
    <row r="2976" spans="1:19" ht="14.4">
      <c r="A2976" s="36">
        <f t="shared" si="369"/>
        <v>1653</v>
      </c>
      <c r="B2976" s="526"/>
      <c r="C2976" s="36" t="str">
        <f>VLOOKUP('Employee Salary Payroll Tax '!B2978,'Employee Salary Payroll Tax '!$D$1:$E$7,2,FALSE)</f>
        <v>NonUnion</v>
      </c>
      <c r="D2976" s="61">
        <f t="shared" si="370"/>
        <v>2.98E-2</v>
      </c>
      <c r="E2976" s="351">
        <f>'Employee Salary Payroll Tax '!N2978</f>
        <v>67881.61</v>
      </c>
      <c r="F2976" s="351">
        <f t="shared" si="371"/>
        <v>69904.481978000011</v>
      </c>
      <c r="G2976" s="352"/>
      <c r="H2976" s="351">
        <f t="shared" si="375"/>
        <v>59318.39</v>
      </c>
      <c r="I2976" s="351">
        <f t="shared" si="372"/>
        <v>2022.8719780000101</v>
      </c>
      <c r="J2976" s="351">
        <f t="shared" si="373"/>
        <v>125.41806263600063</v>
      </c>
      <c r="K2976" s="635">
        <f>SUM('Employee Salary Payroll Tax '!I2978:K2978)</f>
        <v>8106.16</v>
      </c>
      <c r="L2976" s="635">
        <f>'Employee Salary Payroll Tax '!H2978</f>
        <v>0</v>
      </c>
      <c r="M2976" s="293">
        <f t="shared" si="376"/>
        <v>59775.45</v>
      </c>
      <c r="N2976" s="359">
        <f t="shared" si="374"/>
        <v>14.976941215779444</v>
      </c>
      <c r="O2976" s="331"/>
      <c r="P2976" s="61"/>
      <c r="Q2976" s="294"/>
      <c r="R2976" s="292"/>
      <c r="S2976" s="291"/>
    </row>
    <row r="2977" spans="1:19" ht="14.4">
      <c r="A2977" s="36">
        <f t="shared" si="369"/>
        <v>1654</v>
      </c>
      <c r="B2977" s="526"/>
      <c r="C2977" s="36" t="str">
        <f>VLOOKUP('Employee Salary Payroll Tax '!B2979,'Employee Salary Payroll Tax '!$D$1:$E$7,2,FALSE)</f>
        <v>IBEW</v>
      </c>
      <c r="D2977" s="61">
        <f t="shared" si="370"/>
        <v>6.875E-3</v>
      </c>
      <c r="E2977" s="351">
        <f>'Employee Salary Payroll Tax '!N2979</f>
        <v>21338.720000000001</v>
      </c>
      <c r="F2977" s="351">
        <f t="shared" si="371"/>
        <v>21485.423699999999</v>
      </c>
      <c r="G2977" s="352"/>
      <c r="H2977" s="351">
        <f t="shared" si="375"/>
        <v>105861.28</v>
      </c>
      <c r="I2977" s="351">
        <f t="shared" si="372"/>
        <v>146.70369999999821</v>
      </c>
      <c r="J2977" s="351">
        <f t="shared" si="373"/>
        <v>9.0956293999998881</v>
      </c>
      <c r="K2977" s="635">
        <f>SUM('Employee Salary Payroll Tax '!I2979:K2979)</f>
        <v>21338.720000000001</v>
      </c>
      <c r="L2977" s="635">
        <f>'Employee Salary Payroll Tax '!H2979</f>
        <v>0</v>
      </c>
      <c r="M2977" s="293">
        <f t="shared" si="376"/>
        <v>0</v>
      </c>
      <c r="N2977" s="359">
        <f t="shared" si="374"/>
        <v>9.095629399573637</v>
      </c>
      <c r="O2977" s="331"/>
      <c r="P2977" s="61"/>
      <c r="Q2977" s="294"/>
      <c r="R2977" s="292"/>
      <c r="S2977" s="291"/>
    </row>
    <row r="2978" spans="1:19" ht="14.4">
      <c r="A2978" s="36">
        <f t="shared" si="369"/>
        <v>1655</v>
      </c>
      <c r="B2978" s="526"/>
      <c r="C2978" s="36" t="str">
        <f>VLOOKUP('Employee Salary Payroll Tax '!B2980,'Employee Salary Payroll Tax '!$D$1:$E$7,2,FALSE)</f>
        <v>NonUnion</v>
      </c>
      <c r="D2978" s="61">
        <f t="shared" si="370"/>
        <v>2.98E-2</v>
      </c>
      <c r="E2978" s="351">
        <f>'Employee Salary Payroll Tax '!N2980</f>
        <v>85183.6</v>
      </c>
      <c r="F2978" s="351">
        <f t="shared" si="371"/>
        <v>87722.071280000004</v>
      </c>
      <c r="G2978" s="352"/>
      <c r="H2978" s="351">
        <f t="shared" si="375"/>
        <v>42016.399999999994</v>
      </c>
      <c r="I2978" s="351">
        <f t="shared" si="372"/>
        <v>2538.4712799999979</v>
      </c>
      <c r="J2978" s="351">
        <f t="shared" si="373"/>
        <v>157.38521935999987</v>
      </c>
      <c r="K2978" s="635">
        <f>SUM('Employee Salary Payroll Tax '!I2980:K2980)</f>
        <v>59114.64</v>
      </c>
      <c r="L2978" s="635">
        <f>'Employee Salary Payroll Tax '!H2980</f>
        <v>0</v>
      </c>
      <c r="M2978" s="293">
        <f t="shared" si="376"/>
        <v>26068.960000000006</v>
      </c>
      <c r="N2978" s="359">
        <f t="shared" si="374"/>
        <v>109.22020886271774</v>
      </c>
      <c r="O2978" s="331"/>
      <c r="P2978" s="61"/>
      <c r="Q2978" s="294"/>
      <c r="R2978" s="292"/>
      <c r="S2978" s="291"/>
    </row>
    <row r="2979" spans="1:19" ht="14.4">
      <c r="A2979" s="36">
        <f t="shared" si="369"/>
        <v>1656</v>
      </c>
      <c r="B2979" s="526"/>
      <c r="C2979" s="36" t="str">
        <f>VLOOKUP('Employee Salary Payroll Tax '!B2981,'Employee Salary Payroll Tax '!$D$1:$E$7,2,FALSE)</f>
        <v>IBEW</v>
      </c>
      <c r="D2979" s="61">
        <f t="shared" si="370"/>
        <v>6.875E-3</v>
      </c>
      <c r="E2979" s="351">
        <f>'Employee Salary Payroll Tax '!N2981</f>
        <v>130191.5</v>
      </c>
      <c r="F2979" s="351">
        <f t="shared" si="371"/>
        <v>131086.5665625</v>
      </c>
      <c r="G2979" s="352"/>
      <c r="H2979" s="351">
        <f t="shared" si="375"/>
        <v>0</v>
      </c>
      <c r="I2979" s="351">
        <f t="shared" si="372"/>
        <v>895.06656249999651</v>
      </c>
      <c r="J2979" s="351">
        <f t="shared" si="373"/>
        <v>0</v>
      </c>
      <c r="K2979" s="635">
        <f>SUM('Employee Salary Payroll Tax '!I2981:K2981)</f>
        <v>130081.48</v>
      </c>
      <c r="L2979" s="635">
        <f>'Employee Salary Payroll Tax '!H2981</f>
        <v>0</v>
      </c>
      <c r="M2979" s="293">
        <f t="shared" si="376"/>
        <v>110.02000000000407</v>
      </c>
      <c r="N2979" s="359">
        <f t="shared" si="374"/>
        <v>0</v>
      </c>
      <c r="O2979" s="331"/>
      <c r="P2979" s="61"/>
      <c r="Q2979" s="294"/>
      <c r="R2979" s="292"/>
      <c r="S2979" s="291"/>
    </row>
    <row r="2980" spans="1:19" ht="14.4">
      <c r="A2980" s="36">
        <f t="shared" si="369"/>
        <v>1657</v>
      </c>
      <c r="B2980" s="526"/>
      <c r="C2980" s="36" t="str">
        <f>VLOOKUP('Employee Salary Payroll Tax '!B2982,'Employee Salary Payroll Tax '!$D$1:$E$7,2,FALSE)</f>
        <v>IBEW</v>
      </c>
      <c r="D2980" s="61">
        <f t="shared" si="370"/>
        <v>6.875E-3</v>
      </c>
      <c r="E2980" s="351">
        <f>'Employee Salary Payroll Tax '!N2982</f>
        <v>101220.14</v>
      </c>
      <c r="F2980" s="351">
        <f t="shared" si="371"/>
        <v>101916.02846249999</v>
      </c>
      <c r="G2980" s="352"/>
      <c r="H2980" s="351">
        <f t="shared" si="375"/>
        <v>25979.86</v>
      </c>
      <c r="I2980" s="351">
        <f t="shared" si="372"/>
        <v>695.88846249999187</v>
      </c>
      <c r="J2980" s="351">
        <f t="shared" si="373"/>
        <v>43.145084674999495</v>
      </c>
      <c r="K2980" s="635">
        <f>SUM('Employee Salary Payroll Tax '!I2982:K2982)</f>
        <v>91311.93</v>
      </c>
      <c r="L2980" s="635">
        <f>'Employee Salary Payroll Tax '!H2982</f>
        <v>0</v>
      </c>
      <c r="M2980" s="293">
        <f t="shared" si="376"/>
        <v>9908.2100000000064</v>
      </c>
      <c r="N2980" s="359">
        <f t="shared" si="374"/>
        <v>38.921710162115019</v>
      </c>
      <c r="O2980" s="331"/>
      <c r="P2980" s="61"/>
      <c r="Q2980" s="294"/>
      <c r="R2980" s="292"/>
      <c r="S2980" s="291"/>
    </row>
    <row r="2981" spans="1:19" ht="14.4">
      <c r="A2981" s="36">
        <f t="shared" si="369"/>
        <v>1658</v>
      </c>
      <c r="B2981" s="526"/>
      <c r="C2981" s="36" t="str">
        <f>VLOOKUP('Employee Salary Payroll Tax '!B2983,'Employee Salary Payroll Tax '!$D$1:$E$7,2,FALSE)</f>
        <v>NonUnion</v>
      </c>
      <c r="D2981" s="61">
        <f t="shared" si="370"/>
        <v>2.98E-2</v>
      </c>
      <c r="E2981" s="351">
        <f>'Employee Salary Payroll Tax '!N2983</f>
        <v>131651.64000000001</v>
      </c>
      <c r="F2981" s="351">
        <f t="shared" si="371"/>
        <v>135574.85887200001</v>
      </c>
      <c r="G2981" s="352"/>
      <c r="H2981" s="351">
        <f t="shared" si="375"/>
        <v>0</v>
      </c>
      <c r="I2981" s="351">
        <f t="shared" si="372"/>
        <v>3923.2188719999976</v>
      </c>
      <c r="J2981" s="351">
        <f t="shared" si="373"/>
        <v>0</v>
      </c>
      <c r="K2981" s="635">
        <f>SUM('Employee Salary Payroll Tax '!I2983:K2983)</f>
        <v>131651.64000000001</v>
      </c>
      <c r="L2981" s="635">
        <f>'Employee Salary Payroll Tax '!H2983</f>
        <v>0</v>
      </c>
      <c r="M2981" s="293">
        <f t="shared" si="376"/>
        <v>0</v>
      </c>
      <c r="N2981" s="359">
        <f t="shared" si="374"/>
        <v>0</v>
      </c>
      <c r="O2981" s="331"/>
      <c r="P2981" s="61"/>
      <c r="Q2981" s="294"/>
      <c r="R2981" s="292"/>
      <c r="S2981" s="291"/>
    </row>
    <row r="2982" spans="1:19" ht="14.4">
      <c r="A2982" s="36">
        <f t="shared" si="369"/>
        <v>1659</v>
      </c>
      <c r="B2982" s="526"/>
      <c r="C2982" s="36" t="str">
        <f>VLOOKUP('Employee Salary Payroll Tax '!B2984,'Employee Salary Payroll Tax '!$D$1:$E$7,2,FALSE)</f>
        <v>NonUnion</v>
      </c>
      <c r="D2982" s="61">
        <f t="shared" si="370"/>
        <v>2.98E-2</v>
      </c>
      <c r="E2982" s="351">
        <f>'Employee Salary Payroll Tax '!N2984</f>
        <v>88856.18</v>
      </c>
      <c r="F2982" s="351">
        <f t="shared" si="371"/>
        <v>91504.094163999995</v>
      </c>
      <c r="G2982" s="352"/>
      <c r="H2982" s="351">
        <f t="shared" si="375"/>
        <v>38343.820000000007</v>
      </c>
      <c r="I2982" s="351">
        <f t="shared" si="372"/>
        <v>2647.9141640000016</v>
      </c>
      <c r="J2982" s="351">
        <f t="shared" si="373"/>
        <v>164.17067816800011</v>
      </c>
      <c r="K2982" s="635">
        <f>SUM('Employee Salary Payroll Tax '!I2984:K2984)</f>
        <v>34228.85</v>
      </c>
      <c r="L2982" s="635">
        <f>'Employee Salary Payroll Tax '!H2984</f>
        <v>0</v>
      </c>
      <c r="M2982" s="293">
        <f t="shared" si="376"/>
        <v>54627.329999999994</v>
      </c>
      <c r="N2982" s="359">
        <f t="shared" si="374"/>
        <v>63.241223259288326</v>
      </c>
      <c r="O2982" s="331"/>
      <c r="P2982" s="61"/>
      <c r="Q2982" s="294"/>
      <c r="R2982" s="292"/>
      <c r="S2982" s="291"/>
    </row>
    <row r="2983" spans="1:19" ht="14.4">
      <c r="A2983" s="36">
        <f t="shared" si="369"/>
        <v>1660</v>
      </c>
      <c r="B2983" s="526"/>
      <c r="C2983" s="36" t="str">
        <f>VLOOKUP('Employee Salary Payroll Tax '!B2985,'Employee Salary Payroll Tax '!$D$1:$E$7,2,FALSE)</f>
        <v>NonUnion</v>
      </c>
      <c r="D2983" s="61">
        <f t="shared" si="370"/>
        <v>2.98E-2</v>
      </c>
      <c r="E2983" s="351">
        <f>'Employee Salary Payroll Tax '!N2985</f>
        <v>47820</v>
      </c>
      <c r="F2983" s="351">
        <f t="shared" si="371"/>
        <v>49245.036</v>
      </c>
      <c r="G2983" s="352"/>
      <c r="H2983" s="351">
        <f t="shared" si="375"/>
        <v>79380</v>
      </c>
      <c r="I2983" s="351">
        <f t="shared" si="372"/>
        <v>1425.0360000000001</v>
      </c>
      <c r="J2983" s="351">
        <f t="shared" si="373"/>
        <v>88.352232000000001</v>
      </c>
      <c r="K2983" s="635">
        <f>SUM('Employee Salary Payroll Tax '!I2985:K2985)</f>
        <v>0</v>
      </c>
      <c r="L2983" s="635">
        <f>'Employee Salary Payroll Tax '!H2985</f>
        <v>0</v>
      </c>
      <c r="M2983" s="293">
        <f t="shared" si="376"/>
        <v>47820</v>
      </c>
      <c r="N2983" s="359">
        <f t="shared" si="374"/>
        <v>0</v>
      </c>
      <c r="O2983" s="331"/>
      <c r="P2983" s="61"/>
      <c r="Q2983" s="294"/>
      <c r="R2983" s="292"/>
      <c r="S2983" s="291"/>
    </row>
    <row r="2984" spans="1:19" ht="14.4">
      <c r="A2984" s="36">
        <f t="shared" si="369"/>
        <v>1661</v>
      </c>
      <c r="B2984" s="526"/>
      <c r="C2984" s="36" t="str">
        <f>VLOOKUP('Employee Salary Payroll Tax '!B2986,'Employee Salary Payroll Tax '!$D$1:$E$7,2,FALSE)</f>
        <v>IBEW</v>
      </c>
      <c r="D2984" s="61">
        <f t="shared" si="370"/>
        <v>6.875E-3</v>
      </c>
      <c r="E2984" s="351">
        <f>'Employee Salary Payroll Tax '!N2986</f>
        <v>37019.97</v>
      </c>
      <c r="F2984" s="351">
        <f t="shared" si="371"/>
        <v>37274.482293749999</v>
      </c>
      <c r="G2984" s="352"/>
      <c r="H2984" s="351">
        <f t="shared" si="375"/>
        <v>90180.03</v>
      </c>
      <c r="I2984" s="351">
        <f t="shared" si="372"/>
        <v>254.51229374999821</v>
      </c>
      <c r="J2984" s="351">
        <f t="shared" si="373"/>
        <v>15.77976221249989</v>
      </c>
      <c r="K2984" s="635">
        <f>SUM('Employee Salary Payroll Tax '!I2986:K2986)</f>
        <v>37019.97</v>
      </c>
      <c r="L2984" s="635">
        <f>'Employee Salary Payroll Tax '!H2986</f>
        <v>0</v>
      </c>
      <c r="M2984" s="293">
        <f t="shared" si="376"/>
        <v>0</v>
      </c>
      <c r="N2984" s="359">
        <f t="shared" si="374"/>
        <v>15.77976221207364</v>
      </c>
      <c r="O2984" s="331"/>
      <c r="P2984" s="61"/>
      <c r="Q2984" s="294"/>
      <c r="R2984" s="292"/>
      <c r="S2984" s="291"/>
    </row>
    <row r="2985" spans="1:19" ht="14.4">
      <c r="A2985" s="36">
        <f t="shared" si="369"/>
        <v>1662</v>
      </c>
      <c r="B2985" s="526"/>
      <c r="C2985" s="36" t="str">
        <f>VLOOKUP('Employee Salary Payroll Tax '!B2987,'Employee Salary Payroll Tax '!$D$1:$E$7,2,FALSE)</f>
        <v>NonUnion</v>
      </c>
      <c r="D2985" s="61">
        <f t="shared" si="370"/>
        <v>2.98E-2</v>
      </c>
      <c r="E2985" s="351">
        <f>'Employee Salary Payroll Tax '!N2987</f>
        <v>76984.210000000006</v>
      </c>
      <c r="F2985" s="351">
        <f t="shared" si="371"/>
        <v>79278.339458000017</v>
      </c>
      <c r="G2985" s="352"/>
      <c r="H2985" s="351">
        <f t="shared" si="375"/>
        <v>50215.789999999994</v>
      </c>
      <c r="I2985" s="351">
        <f t="shared" si="372"/>
        <v>2294.1294580000103</v>
      </c>
      <c r="J2985" s="351">
        <f t="shared" si="373"/>
        <v>142.23602639600065</v>
      </c>
      <c r="K2985" s="635">
        <f>SUM('Employee Salary Payroll Tax '!I2987:K2987)</f>
        <v>98.08</v>
      </c>
      <c r="L2985" s="635">
        <f>'Employee Salary Payroll Tax '!H2987</f>
        <v>0</v>
      </c>
      <c r="M2985" s="293">
        <f t="shared" si="376"/>
        <v>76886.13</v>
      </c>
      <c r="N2985" s="359">
        <f t="shared" si="374"/>
        <v>0.18121260799764694</v>
      </c>
      <c r="O2985" s="331"/>
      <c r="P2985" s="61"/>
      <c r="Q2985" s="294"/>
      <c r="R2985" s="292"/>
      <c r="S2985" s="291"/>
    </row>
    <row r="2986" spans="1:19" ht="14.4">
      <c r="A2986" s="36">
        <f t="shared" si="369"/>
        <v>1663</v>
      </c>
      <c r="B2986" s="526"/>
      <c r="C2986" s="36" t="str">
        <f>VLOOKUP('Employee Salary Payroll Tax '!B2988,'Employee Salary Payroll Tax '!$D$1:$E$7,2,FALSE)</f>
        <v>IBEW</v>
      </c>
      <c r="D2986" s="61">
        <f t="shared" si="370"/>
        <v>6.875E-3</v>
      </c>
      <c r="E2986" s="351">
        <f>'Employee Salary Payroll Tax '!N2988</f>
        <v>59706.87</v>
      </c>
      <c r="F2986" s="351">
        <f t="shared" si="371"/>
        <v>60117.354731250001</v>
      </c>
      <c r="G2986" s="352"/>
      <c r="H2986" s="351">
        <f t="shared" si="375"/>
        <v>67493.13</v>
      </c>
      <c r="I2986" s="351">
        <f t="shared" si="372"/>
        <v>410.48473124999873</v>
      </c>
      <c r="J2986" s="351">
        <f t="shared" si="373"/>
        <v>25.45005333749992</v>
      </c>
      <c r="K2986" s="635">
        <f>SUM('Employee Salary Payroll Tax '!I2988:K2988)</f>
        <v>58783.47</v>
      </c>
      <c r="L2986" s="635">
        <f>'Employee Salary Payroll Tax '!H2988</f>
        <v>0</v>
      </c>
      <c r="M2986" s="293">
        <f t="shared" si="376"/>
        <v>923.40000000000146</v>
      </c>
      <c r="N2986" s="359">
        <f t="shared" si="374"/>
        <v>25.056454087080262</v>
      </c>
      <c r="O2986" s="331"/>
      <c r="P2986" s="61"/>
      <c r="Q2986" s="294"/>
      <c r="R2986" s="292"/>
      <c r="S2986" s="291"/>
    </row>
    <row r="2987" spans="1:19" ht="14.4">
      <c r="A2987" s="36">
        <f t="shared" si="369"/>
        <v>1664</v>
      </c>
      <c r="B2987" s="526"/>
      <c r="C2987" s="36" t="str">
        <f>VLOOKUP('Employee Salary Payroll Tax '!B2989,'Employee Salary Payroll Tax '!$D$1:$E$7,2,FALSE)</f>
        <v>NonUnion</v>
      </c>
      <c r="D2987" s="61">
        <f t="shared" si="370"/>
        <v>2.98E-2</v>
      </c>
      <c r="E2987" s="351">
        <f>'Employee Salary Payroll Tax '!N2989</f>
        <v>60599.12</v>
      </c>
      <c r="F2987" s="351">
        <f t="shared" si="371"/>
        <v>62404.973776000006</v>
      </c>
      <c r="G2987" s="352"/>
      <c r="H2987" s="351">
        <f t="shared" si="375"/>
        <v>66600.88</v>
      </c>
      <c r="I2987" s="351">
        <f t="shared" si="372"/>
        <v>1805.8537760000036</v>
      </c>
      <c r="J2987" s="351">
        <f t="shared" si="373"/>
        <v>111.96293411200023</v>
      </c>
      <c r="K2987" s="635">
        <f>SUM('Employee Salary Payroll Tax '!I2989:K2989)</f>
        <v>5581.4699999999993</v>
      </c>
      <c r="L2987" s="635">
        <f>'Employee Salary Payroll Tax '!H2989</f>
        <v>0</v>
      </c>
      <c r="M2987" s="293">
        <f t="shared" si="376"/>
        <v>55017.65</v>
      </c>
      <c r="N2987" s="359">
        <f t="shared" si="374"/>
        <v>10.312323971829846</v>
      </c>
      <c r="O2987" s="331"/>
      <c r="P2987" s="61"/>
      <c r="Q2987" s="294"/>
      <c r="R2987" s="292"/>
      <c r="S2987" s="291"/>
    </row>
    <row r="2988" spans="1:19" ht="14.4">
      <c r="A2988" s="36">
        <f t="shared" si="369"/>
        <v>1665</v>
      </c>
      <c r="B2988" s="526"/>
      <c r="C2988" s="36" t="str">
        <f>VLOOKUP('Employee Salary Payroll Tax '!B2990,'Employee Salary Payroll Tax '!$D$1:$E$7,2,FALSE)</f>
        <v>NonUnion</v>
      </c>
      <c r="D2988" s="61">
        <f t="shared" si="370"/>
        <v>2.98E-2</v>
      </c>
      <c r="E2988" s="351">
        <f>'Employee Salary Payroll Tax '!N2990</f>
        <v>3498.44</v>
      </c>
      <c r="F2988" s="351">
        <f t="shared" si="371"/>
        <v>3602.6935120000003</v>
      </c>
      <c r="G2988" s="352"/>
      <c r="H2988" s="351">
        <f t="shared" si="375"/>
        <v>123701.56</v>
      </c>
      <c r="I2988" s="351">
        <f t="shared" si="372"/>
        <v>104.25351200000023</v>
      </c>
      <c r="J2988" s="351">
        <f t="shared" si="373"/>
        <v>6.4637177440000144</v>
      </c>
      <c r="K2988" s="635">
        <f>SUM('Employee Salary Payroll Tax '!I2990:K2990)</f>
        <v>25.83</v>
      </c>
      <c r="L2988" s="635">
        <f>'Employee Salary Payroll Tax '!H2990</f>
        <v>0</v>
      </c>
      <c r="M2988" s="293">
        <f t="shared" si="376"/>
        <v>3472.61</v>
      </c>
      <c r="N2988" s="359">
        <f t="shared" si="374"/>
        <v>4.7723507986358736E-2</v>
      </c>
      <c r="O2988" s="331"/>
      <c r="P2988" s="61"/>
      <c r="Q2988" s="294"/>
      <c r="R2988" s="292"/>
      <c r="S2988" s="291"/>
    </row>
    <row r="2989" spans="1:19" ht="14.4">
      <c r="A2989" s="36">
        <f t="shared" ref="A2989:A3052" si="377">+A2988+1</f>
        <v>1666</v>
      </c>
      <c r="B2989" s="526"/>
      <c r="C2989" s="36" t="str">
        <f>VLOOKUP('Employee Salary Payroll Tax '!B2991,'Employee Salary Payroll Tax '!$D$1:$E$7,2,FALSE)</f>
        <v>NonUnion</v>
      </c>
      <c r="D2989" s="61">
        <f t="shared" si="370"/>
        <v>2.98E-2</v>
      </c>
      <c r="E2989" s="351">
        <f>'Employee Salary Payroll Tax '!N2991</f>
        <v>65628.789999999994</v>
      </c>
      <c r="F2989" s="351">
        <f t="shared" si="371"/>
        <v>67584.527942000001</v>
      </c>
      <c r="G2989" s="352"/>
      <c r="H2989" s="351">
        <f t="shared" si="375"/>
        <v>61571.210000000006</v>
      </c>
      <c r="I2989" s="351">
        <f t="shared" si="372"/>
        <v>1955.737942000007</v>
      </c>
      <c r="J2989" s="351">
        <f t="shared" si="373"/>
        <v>121.25575240400043</v>
      </c>
      <c r="K2989" s="635">
        <f>SUM('Employee Salary Payroll Tax '!I2991:K2991)</f>
        <v>20856.27</v>
      </c>
      <c r="L2989" s="635">
        <f>'Employee Salary Payroll Tax '!H2991</f>
        <v>0</v>
      </c>
      <c r="M2989" s="293">
        <f t="shared" si="376"/>
        <v>44772.51999999999</v>
      </c>
      <c r="N2989" s="359">
        <f t="shared" si="374"/>
        <v>38.534044451412996</v>
      </c>
      <c r="O2989" s="331"/>
      <c r="P2989" s="61"/>
      <c r="Q2989" s="294"/>
      <c r="R2989" s="292"/>
      <c r="S2989" s="291"/>
    </row>
    <row r="2990" spans="1:19" ht="14.4">
      <c r="A2990" s="36">
        <f t="shared" si="377"/>
        <v>1667</v>
      </c>
      <c r="B2990" s="526"/>
      <c r="C2990" s="36" t="str">
        <f>VLOOKUP('Employee Salary Payroll Tax '!B2992,'Employee Salary Payroll Tax '!$D$1:$E$7,2,FALSE)</f>
        <v>NonUnion</v>
      </c>
      <c r="D2990" s="61">
        <f t="shared" si="370"/>
        <v>2.98E-2</v>
      </c>
      <c r="E2990" s="351">
        <f>'Employee Salary Payroll Tax '!N2992</f>
        <v>112149.14</v>
      </c>
      <c r="F2990" s="351">
        <f t="shared" si="371"/>
        <v>115491.184372</v>
      </c>
      <c r="G2990" s="352"/>
      <c r="H2990" s="351">
        <f t="shared" si="375"/>
        <v>15050.86</v>
      </c>
      <c r="I2990" s="351">
        <f t="shared" si="372"/>
        <v>3342.0443720000039</v>
      </c>
      <c r="J2990" s="351">
        <f t="shared" si="373"/>
        <v>207.20675106400023</v>
      </c>
      <c r="K2990" s="635">
        <f>SUM('Employee Salary Payroll Tax '!I2992:K2992)</f>
        <v>40609.83</v>
      </c>
      <c r="L2990" s="635">
        <f>'Employee Salary Payroll Tax '!H2992</f>
        <v>0</v>
      </c>
      <c r="M2990" s="293">
        <f t="shared" si="376"/>
        <v>71539.31</v>
      </c>
      <c r="N2990" s="359">
        <f t="shared" si="374"/>
        <v>75.030721907331056</v>
      </c>
      <c r="O2990" s="331"/>
      <c r="P2990" s="61"/>
      <c r="Q2990" s="294"/>
      <c r="R2990" s="292"/>
      <c r="S2990" s="291"/>
    </row>
    <row r="2991" spans="1:19" ht="14.4">
      <c r="A2991" s="36">
        <f t="shared" si="377"/>
        <v>1668</v>
      </c>
      <c r="B2991" s="526"/>
      <c r="C2991" s="36" t="str">
        <f>VLOOKUP('Employee Salary Payroll Tax '!B2993,'Employee Salary Payroll Tax '!$D$1:$E$7,2,FALSE)</f>
        <v>IBEW</v>
      </c>
      <c r="D2991" s="61">
        <f t="shared" si="370"/>
        <v>6.875E-3</v>
      </c>
      <c r="E2991" s="351">
        <f>'Employee Salary Payroll Tax '!N2993</f>
        <v>68317.02</v>
      </c>
      <c r="F2991" s="351">
        <f t="shared" si="371"/>
        <v>68786.699512499996</v>
      </c>
      <c r="G2991" s="352"/>
      <c r="H2991" s="351">
        <f t="shared" si="375"/>
        <v>58882.979999999996</v>
      </c>
      <c r="I2991" s="351">
        <f t="shared" si="372"/>
        <v>469.67951249999169</v>
      </c>
      <c r="J2991" s="351">
        <f t="shared" si="373"/>
        <v>29.120129774999484</v>
      </c>
      <c r="K2991" s="635">
        <f>SUM('Employee Salary Payroll Tax '!I2993:K2993)</f>
        <v>18275.22</v>
      </c>
      <c r="L2991" s="635">
        <f>'Employee Salary Payroll Tax '!H2993</f>
        <v>0</v>
      </c>
      <c r="M2991" s="293">
        <f t="shared" si="376"/>
        <v>50041.8</v>
      </c>
      <c r="N2991" s="359">
        <f t="shared" si="374"/>
        <v>7.7898125248858383</v>
      </c>
      <c r="O2991" s="331"/>
      <c r="P2991" s="61"/>
      <c r="Q2991" s="294"/>
      <c r="R2991" s="292"/>
      <c r="S2991" s="291"/>
    </row>
    <row r="2992" spans="1:19" ht="14.4">
      <c r="A2992" s="36">
        <f t="shared" si="377"/>
        <v>1669</v>
      </c>
      <c r="B2992" s="526"/>
      <c r="C2992" s="36" t="str">
        <f>VLOOKUP('Employee Salary Payroll Tax '!B2994,'Employee Salary Payroll Tax '!$D$1:$E$7,2,FALSE)</f>
        <v>NonUnion</v>
      </c>
      <c r="D2992" s="61">
        <f t="shared" si="370"/>
        <v>2.98E-2</v>
      </c>
      <c r="E2992" s="351">
        <f>'Employee Salary Payroll Tax '!N2994</f>
        <v>44654.06</v>
      </c>
      <c r="F2992" s="351">
        <f t="shared" si="371"/>
        <v>45984.750988</v>
      </c>
      <c r="G2992" s="352"/>
      <c r="H2992" s="351">
        <f t="shared" si="375"/>
        <v>82545.94</v>
      </c>
      <c r="I2992" s="351">
        <f t="shared" si="372"/>
        <v>1330.6909880000021</v>
      </c>
      <c r="J2992" s="351">
        <f t="shared" si="373"/>
        <v>82.502841256000124</v>
      </c>
      <c r="K2992" s="635">
        <f>SUM('Employee Salary Payroll Tax '!I2994:K2994)</f>
        <v>3898.89</v>
      </c>
      <c r="L2992" s="635">
        <f>'Employee Salary Payroll Tax '!H2994</f>
        <v>0</v>
      </c>
      <c r="M2992" s="293">
        <f t="shared" si="376"/>
        <v>40755.17</v>
      </c>
      <c r="N2992" s="359">
        <f t="shared" si="374"/>
        <v>7.2035891638386902</v>
      </c>
      <c r="O2992" s="331"/>
      <c r="P2992" s="61"/>
      <c r="Q2992" s="294"/>
      <c r="R2992" s="292"/>
      <c r="S2992" s="291"/>
    </row>
    <row r="2993" spans="1:19" ht="14.4">
      <c r="A2993" s="36">
        <f t="shared" si="377"/>
        <v>1670</v>
      </c>
      <c r="B2993" s="526"/>
      <c r="C2993" s="36" t="str">
        <f>VLOOKUP('Employee Salary Payroll Tax '!B2995,'Employee Salary Payroll Tax '!$D$1:$E$7,2,FALSE)</f>
        <v>IBEW</v>
      </c>
      <c r="D2993" s="61">
        <f t="shared" si="370"/>
        <v>6.875E-3</v>
      </c>
      <c r="E2993" s="351">
        <f>'Employee Salary Payroll Tax '!N2995</f>
        <v>33302.050000000003</v>
      </c>
      <c r="F2993" s="351">
        <f t="shared" si="371"/>
        <v>33531.001593749999</v>
      </c>
      <c r="G2993" s="352"/>
      <c r="H2993" s="351">
        <f t="shared" si="375"/>
        <v>93897.95</v>
      </c>
      <c r="I2993" s="351">
        <f t="shared" si="372"/>
        <v>228.95159374999639</v>
      </c>
      <c r="J2993" s="351">
        <f t="shared" si="373"/>
        <v>14.194998812499776</v>
      </c>
      <c r="K2993" s="635">
        <f>SUM('Employee Salary Payroll Tax '!I2995:K2995)</f>
        <v>5971.57</v>
      </c>
      <c r="L2993" s="635">
        <f>'Employee Salary Payroll Tax '!H2995</f>
        <v>0</v>
      </c>
      <c r="M2993" s="293">
        <f t="shared" si="376"/>
        <v>27330.480000000003</v>
      </c>
      <c r="N2993" s="359">
        <f t="shared" si="374"/>
        <v>2.5453817124235263</v>
      </c>
      <c r="O2993" s="331"/>
      <c r="P2993" s="61"/>
      <c r="Q2993" s="294"/>
      <c r="R2993" s="292"/>
      <c r="S2993" s="291"/>
    </row>
    <row r="2994" spans="1:19" ht="14.4">
      <c r="A2994" s="36">
        <f t="shared" si="377"/>
        <v>1671</v>
      </c>
      <c r="B2994" s="526"/>
      <c r="C2994" s="36" t="str">
        <f>VLOOKUP('Employee Salary Payroll Tax '!B2996,'Employee Salary Payroll Tax '!$D$1:$E$7,2,FALSE)</f>
        <v>NonUnion</v>
      </c>
      <c r="D2994" s="61">
        <f t="shared" si="370"/>
        <v>2.98E-2</v>
      </c>
      <c r="E2994" s="351">
        <f>'Employee Salary Payroll Tax '!N2996</f>
        <v>183921.33</v>
      </c>
      <c r="F2994" s="351">
        <f t="shared" si="371"/>
        <v>189402.18563399999</v>
      </c>
      <c r="G2994" s="352"/>
      <c r="H2994" s="351">
        <f t="shared" si="375"/>
        <v>0</v>
      </c>
      <c r="I2994" s="351">
        <f t="shared" si="372"/>
        <v>5480.8556340000068</v>
      </c>
      <c r="J2994" s="351">
        <f t="shared" si="373"/>
        <v>0</v>
      </c>
      <c r="K2994" s="635">
        <f>SUM('Employee Salary Payroll Tax '!I2996:K2996)</f>
        <v>183921.33</v>
      </c>
      <c r="L2994" s="635">
        <f>'Employee Salary Payroll Tax '!H2996</f>
        <v>0</v>
      </c>
      <c r="M2994" s="293">
        <f t="shared" si="376"/>
        <v>0</v>
      </c>
      <c r="N2994" s="359">
        <f t="shared" si="374"/>
        <v>0</v>
      </c>
      <c r="O2994" s="331"/>
      <c r="P2994" s="61"/>
      <c r="Q2994" s="294"/>
      <c r="R2994" s="292"/>
      <c r="S2994" s="291"/>
    </row>
    <row r="2995" spans="1:19" ht="14.4">
      <c r="A2995" s="36">
        <f t="shared" si="377"/>
        <v>1672</v>
      </c>
      <c r="B2995" s="526"/>
      <c r="C2995" s="36" t="str">
        <f>VLOOKUP('Employee Salary Payroll Tax '!B2997,'Employee Salary Payroll Tax '!$D$1:$E$7,2,FALSE)</f>
        <v>NonUnion</v>
      </c>
      <c r="D2995" s="61">
        <f t="shared" si="370"/>
        <v>2.98E-2</v>
      </c>
      <c r="E2995" s="351">
        <f>'Employee Salary Payroll Tax '!N2997</f>
        <v>94252.01</v>
      </c>
      <c r="F2995" s="351">
        <f t="shared" si="371"/>
        <v>97060.719897999996</v>
      </c>
      <c r="G2995" s="352"/>
      <c r="H2995" s="351">
        <f t="shared" si="375"/>
        <v>32947.990000000005</v>
      </c>
      <c r="I2995" s="351">
        <f t="shared" si="372"/>
        <v>2808.709898000001</v>
      </c>
      <c r="J2995" s="351">
        <f t="shared" si="373"/>
        <v>174.14001367600005</v>
      </c>
      <c r="K2995" s="635">
        <f>SUM('Employee Salary Payroll Tax '!I2997:K2997)</f>
        <v>32085.78</v>
      </c>
      <c r="L2995" s="635">
        <f>'Employee Salary Payroll Tax '!H2997</f>
        <v>38835.24</v>
      </c>
      <c r="M2995" s="293">
        <f t="shared" si="376"/>
        <v>23330.989999999998</v>
      </c>
      <c r="N2995" s="359">
        <f t="shared" si="374"/>
        <v>59.281687127371057</v>
      </c>
      <c r="O2995" s="331"/>
      <c r="P2995" s="61"/>
      <c r="Q2995" s="294"/>
      <c r="R2995" s="292"/>
      <c r="S2995" s="291"/>
    </row>
    <row r="2996" spans="1:19" ht="14.4">
      <c r="A2996" s="36">
        <f t="shared" si="377"/>
        <v>1673</v>
      </c>
      <c r="B2996" s="526"/>
      <c r="C2996" s="36" t="str">
        <f>VLOOKUP('Employee Salary Payroll Tax '!B2998,'Employee Salary Payroll Tax '!$D$1:$E$7,2,FALSE)</f>
        <v>IBEW</v>
      </c>
      <c r="D2996" s="61">
        <f t="shared" si="370"/>
        <v>6.875E-3</v>
      </c>
      <c r="E2996" s="351">
        <f>'Employee Salary Payroll Tax '!N2998</f>
        <v>89154.51</v>
      </c>
      <c r="F2996" s="351">
        <f t="shared" si="371"/>
        <v>89767.447256249987</v>
      </c>
      <c r="G2996" s="352"/>
      <c r="H2996" s="351">
        <f t="shared" si="375"/>
        <v>38045.490000000005</v>
      </c>
      <c r="I2996" s="351">
        <f t="shared" si="372"/>
        <v>612.93725624999206</v>
      </c>
      <c r="J2996" s="351">
        <f t="shared" si="373"/>
        <v>38.002109887499508</v>
      </c>
      <c r="K2996" s="635">
        <f>SUM('Employee Salary Payroll Tax '!I2998:K2998)</f>
        <v>17047.73</v>
      </c>
      <c r="L2996" s="635">
        <f>'Employee Salary Payroll Tax '!H2998</f>
        <v>0</v>
      </c>
      <c r="M2996" s="293">
        <f t="shared" si="376"/>
        <v>72106.78</v>
      </c>
      <c r="N2996" s="359">
        <f t="shared" si="374"/>
        <v>7.2665949124184008</v>
      </c>
      <c r="O2996" s="331"/>
      <c r="P2996" s="61"/>
      <c r="Q2996" s="294"/>
      <c r="R2996" s="292"/>
      <c r="S2996" s="291"/>
    </row>
    <row r="2997" spans="1:19" ht="14.4">
      <c r="A2997" s="36">
        <f t="shared" si="377"/>
        <v>1674</v>
      </c>
      <c r="B2997" s="526"/>
      <c r="C2997" s="36" t="str">
        <f>VLOOKUP('Employee Salary Payroll Tax '!B2999,'Employee Salary Payroll Tax '!$D$1:$E$7,2,FALSE)</f>
        <v>NonUnion</v>
      </c>
      <c r="D2997" s="61">
        <f t="shared" si="370"/>
        <v>2.98E-2</v>
      </c>
      <c r="E2997" s="351">
        <f>'Employee Salary Payroll Tax '!N2999</f>
        <v>97648.59</v>
      </c>
      <c r="F2997" s="351">
        <f t="shared" si="371"/>
        <v>100558.517982</v>
      </c>
      <c r="G2997" s="352"/>
      <c r="H2997" s="351">
        <f t="shared" si="375"/>
        <v>29551.410000000003</v>
      </c>
      <c r="I2997" s="351">
        <f t="shared" si="372"/>
        <v>2909.9279820000083</v>
      </c>
      <c r="J2997" s="351">
        <f t="shared" si="373"/>
        <v>180.41553488400052</v>
      </c>
      <c r="K2997" s="635">
        <f>SUM('Employee Salary Payroll Tax '!I2999:K2999)</f>
        <v>30384.57</v>
      </c>
      <c r="L2997" s="635">
        <f>'Employee Salary Payroll Tax '!H2999</f>
        <v>53281.760000000002</v>
      </c>
      <c r="M2997" s="293">
        <f t="shared" si="376"/>
        <v>13982.259999999987</v>
      </c>
      <c r="N2997" s="359">
        <f t="shared" si="374"/>
        <v>56.138531531425265</v>
      </c>
      <c r="O2997" s="331"/>
      <c r="P2997" s="61"/>
      <c r="Q2997" s="294"/>
      <c r="R2997" s="292"/>
      <c r="S2997" s="291"/>
    </row>
    <row r="2998" spans="1:19" ht="14.4">
      <c r="A2998" s="36">
        <f t="shared" si="377"/>
        <v>1675</v>
      </c>
      <c r="B2998" s="526"/>
      <c r="C2998" s="36" t="str">
        <f>VLOOKUP('Employee Salary Payroll Tax '!B3000,'Employee Salary Payroll Tax '!$D$1:$E$7,2,FALSE)</f>
        <v>NonUnion</v>
      </c>
      <c r="D2998" s="61">
        <f t="shared" si="370"/>
        <v>2.98E-2</v>
      </c>
      <c r="E2998" s="351">
        <f>'Employee Salary Payroll Tax '!N3000</f>
        <v>111144.25</v>
      </c>
      <c r="F2998" s="351">
        <f t="shared" si="371"/>
        <v>114456.34865</v>
      </c>
      <c r="G2998" s="352"/>
      <c r="H2998" s="351">
        <f t="shared" si="375"/>
        <v>16055.75</v>
      </c>
      <c r="I2998" s="351">
        <f t="shared" si="372"/>
        <v>3312.0986499999999</v>
      </c>
      <c r="J2998" s="351">
        <f t="shared" si="373"/>
        <v>205.3501163</v>
      </c>
      <c r="K2998" s="635">
        <f>SUM('Employee Salary Payroll Tax '!I3000:K3000)</f>
        <v>32727.06</v>
      </c>
      <c r="L2998" s="635">
        <f>'Employee Salary Payroll Tax '!H3000</f>
        <v>0</v>
      </c>
      <c r="M2998" s="293">
        <f t="shared" si="376"/>
        <v>78417.19</v>
      </c>
      <c r="N2998" s="359">
        <f t="shared" si="374"/>
        <v>60.466516055455969</v>
      </c>
      <c r="O2998" s="331"/>
      <c r="P2998" s="61"/>
      <c r="Q2998" s="294"/>
      <c r="R2998" s="292"/>
      <c r="S2998" s="291"/>
    </row>
    <row r="2999" spans="1:19" ht="14.4">
      <c r="A2999" s="36">
        <f t="shared" si="377"/>
        <v>1676</v>
      </c>
      <c r="B2999" s="526"/>
      <c r="C2999" s="36" t="str">
        <f>VLOOKUP('Employee Salary Payroll Tax '!B3001,'Employee Salary Payroll Tax '!$D$1:$E$7,2,FALSE)</f>
        <v>NonUnion</v>
      </c>
      <c r="D2999" s="61">
        <f t="shared" si="370"/>
        <v>2.98E-2</v>
      </c>
      <c r="E2999" s="351">
        <f>'Employee Salary Payroll Tax '!N3001</f>
        <v>89464.56</v>
      </c>
      <c r="F2999" s="351">
        <f t="shared" si="371"/>
        <v>92130.603887999998</v>
      </c>
      <c r="G2999" s="352"/>
      <c r="H2999" s="351">
        <f t="shared" si="375"/>
        <v>37735.440000000002</v>
      </c>
      <c r="I2999" s="351">
        <f t="shared" si="372"/>
        <v>2666.0438880000002</v>
      </c>
      <c r="J2999" s="351">
        <f t="shared" si="373"/>
        <v>165.29472105600001</v>
      </c>
      <c r="K2999" s="635">
        <f>SUM('Employee Salary Payroll Tax '!I3001:K3001)</f>
        <v>81365.13</v>
      </c>
      <c r="L2999" s="635">
        <f>'Employee Salary Payroll Tax '!H3001</f>
        <v>1192.08</v>
      </c>
      <c r="M2999" s="293">
        <f t="shared" si="376"/>
        <v>6907.3499999999931</v>
      </c>
      <c r="N2999" s="359">
        <f t="shared" si="374"/>
        <v>150.33021418631972</v>
      </c>
      <c r="O2999" s="331"/>
      <c r="P2999" s="61"/>
      <c r="Q2999" s="294"/>
      <c r="R2999" s="292"/>
      <c r="S2999" s="291"/>
    </row>
    <row r="3000" spans="1:19" ht="14.4">
      <c r="A3000" s="36">
        <f t="shared" si="377"/>
        <v>1677</v>
      </c>
      <c r="B3000" s="526"/>
      <c r="C3000" s="36" t="str">
        <f>VLOOKUP('Employee Salary Payroll Tax '!B3002,'Employee Salary Payroll Tax '!$D$1:$E$7,2,FALSE)</f>
        <v>IBEW</v>
      </c>
      <c r="D3000" s="61">
        <f t="shared" si="370"/>
        <v>6.875E-3</v>
      </c>
      <c r="E3000" s="351">
        <f>'Employee Salary Payroll Tax '!N3002</f>
        <v>59074.6</v>
      </c>
      <c r="F3000" s="351">
        <f t="shared" si="371"/>
        <v>59480.737874999999</v>
      </c>
      <c r="G3000" s="352"/>
      <c r="H3000" s="351">
        <f t="shared" si="375"/>
        <v>68125.399999999994</v>
      </c>
      <c r="I3000" s="351">
        <f t="shared" si="372"/>
        <v>406.13787500000035</v>
      </c>
      <c r="J3000" s="351">
        <f t="shared" si="373"/>
        <v>25.180548250000022</v>
      </c>
      <c r="K3000" s="635">
        <f>SUM('Employee Salary Payroll Tax '!I3002:K3002)</f>
        <v>43943.53</v>
      </c>
      <c r="L3000" s="635">
        <f>'Employee Salary Payroll Tax '!H3002</f>
        <v>0</v>
      </c>
      <c r="M3000" s="293">
        <f t="shared" si="376"/>
        <v>15131.07</v>
      </c>
      <c r="N3000" s="359">
        <f t="shared" si="374"/>
        <v>18.730929662182945</v>
      </c>
      <c r="O3000" s="331"/>
      <c r="P3000" s="61"/>
      <c r="Q3000" s="294"/>
      <c r="R3000" s="292"/>
      <c r="S3000" s="291"/>
    </row>
    <row r="3001" spans="1:19" ht="14.4">
      <c r="A3001" s="36">
        <f t="shared" si="377"/>
        <v>1678</v>
      </c>
      <c r="B3001" s="526"/>
      <c r="C3001" s="36" t="str">
        <f>VLOOKUP('Employee Salary Payroll Tax '!B3003,'Employee Salary Payroll Tax '!$D$1:$E$7,2,FALSE)</f>
        <v>IBEW</v>
      </c>
      <c r="D3001" s="61">
        <f t="shared" si="370"/>
        <v>6.875E-3</v>
      </c>
      <c r="E3001" s="351">
        <f>'Employee Salary Payroll Tax '!N3003</f>
        <v>112099.54</v>
      </c>
      <c r="F3001" s="351">
        <f t="shared" si="371"/>
        <v>112870.2243375</v>
      </c>
      <c r="G3001" s="352"/>
      <c r="H3001" s="351">
        <f t="shared" si="375"/>
        <v>15100.460000000006</v>
      </c>
      <c r="I3001" s="351">
        <f t="shared" si="372"/>
        <v>770.68433750000258</v>
      </c>
      <c r="J3001" s="351">
        <f t="shared" si="373"/>
        <v>47.782428925000161</v>
      </c>
      <c r="K3001" s="635">
        <f>SUM('Employee Salary Payroll Tax '!I3003:K3003)</f>
        <v>111913.22</v>
      </c>
      <c r="L3001" s="635">
        <f>'Employee Salary Payroll Tax '!H3003</f>
        <v>0</v>
      </c>
      <c r="M3001" s="293">
        <f t="shared" si="376"/>
        <v>186.31999999999243</v>
      </c>
      <c r="N3001" s="359">
        <f t="shared" si="374"/>
        <v>47.703010024574624</v>
      </c>
      <c r="O3001" s="331"/>
      <c r="P3001" s="61"/>
      <c r="Q3001" s="294"/>
      <c r="R3001" s="292"/>
      <c r="S3001" s="291"/>
    </row>
    <row r="3002" spans="1:19" ht="14.4">
      <c r="A3002" s="36">
        <f t="shared" si="377"/>
        <v>1679</v>
      </c>
      <c r="B3002" s="526"/>
      <c r="C3002" s="36" t="str">
        <f>VLOOKUP('Employee Salary Payroll Tax '!B3004,'Employee Salary Payroll Tax '!$D$1:$E$7,2,FALSE)</f>
        <v>IBEW</v>
      </c>
      <c r="D3002" s="61">
        <f t="shared" si="370"/>
        <v>6.875E-3</v>
      </c>
      <c r="E3002" s="351">
        <f>'Employee Salary Payroll Tax '!N3004</f>
        <v>139916.22</v>
      </c>
      <c r="F3002" s="351">
        <f t="shared" si="371"/>
        <v>140878.14401250001</v>
      </c>
      <c r="G3002" s="352"/>
      <c r="H3002" s="351">
        <f t="shared" si="375"/>
        <v>0</v>
      </c>
      <c r="I3002" s="351">
        <f t="shared" si="372"/>
        <v>961.92401250000694</v>
      </c>
      <c r="J3002" s="351">
        <f t="shared" si="373"/>
        <v>0</v>
      </c>
      <c r="K3002" s="635">
        <f>SUM('Employee Salary Payroll Tax '!I3004:K3004)</f>
        <v>129834.43</v>
      </c>
      <c r="L3002" s="635">
        <f>'Employee Salary Payroll Tax '!H3004</f>
        <v>0</v>
      </c>
      <c r="M3002" s="293">
        <f t="shared" si="376"/>
        <v>10081.790000000008</v>
      </c>
      <c r="N3002" s="359">
        <f t="shared" si="374"/>
        <v>0</v>
      </c>
      <c r="O3002" s="331"/>
      <c r="P3002" s="61"/>
      <c r="Q3002" s="294"/>
      <c r="R3002" s="292"/>
      <c r="S3002" s="291"/>
    </row>
    <row r="3003" spans="1:19" ht="14.4">
      <c r="A3003" s="36">
        <f t="shared" si="377"/>
        <v>1680</v>
      </c>
      <c r="B3003" s="526"/>
      <c r="C3003" s="36" t="str">
        <f>VLOOKUP('Employee Salary Payroll Tax '!B3005,'Employee Salary Payroll Tax '!$D$1:$E$7,2,FALSE)</f>
        <v>NonUnion</v>
      </c>
      <c r="D3003" s="61">
        <f t="shared" si="370"/>
        <v>2.98E-2</v>
      </c>
      <c r="E3003" s="351">
        <f>'Employee Salary Payroll Tax '!N3005</f>
        <v>93381.25</v>
      </c>
      <c r="F3003" s="351">
        <f t="shared" si="371"/>
        <v>96164.01125000001</v>
      </c>
      <c r="G3003" s="352"/>
      <c r="H3003" s="351">
        <f t="shared" si="375"/>
        <v>33818.75</v>
      </c>
      <c r="I3003" s="351">
        <f t="shared" si="372"/>
        <v>2782.7612500000105</v>
      </c>
      <c r="J3003" s="351">
        <f t="shared" si="373"/>
        <v>172.53119750000064</v>
      </c>
      <c r="K3003" s="635">
        <f>SUM('Employee Salary Payroll Tax '!I3005:K3005)</f>
        <v>89646</v>
      </c>
      <c r="L3003" s="635">
        <f>'Employee Salary Payroll Tax '!H3005</f>
        <v>0</v>
      </c>
      <c r="M3003" s="293">
        <f t="shared" si="376"/>
        <v>3735.25</v>
      </c>
      <c r="N3003" s="359">
        <f t="shared" si="374"/>
        <v>165.62994959822694</v>
      </c>
      <c r="O3003" s="331"/>
      <c r="P3003" s="61"/>
      <c r="Q3003" s="294"/>
      <c r="R3003" s="292"/>
      <c r="S3003" s="291"/>
    </row>
    <row r="3004" spans="1:19" ht="14.4">
      <c r="A3004" s="36">
        <f t="shared" si="377"/>
        <v>1681</v>
      </c>
      <c r="B3004" s="526"/>
      <c r="C3004" s="36" t="str">
        <f>VLOOKUP('Employee Salary Payroll Tax '!B3006,'Employee Salary Payroll Tax '!$D$1:$E$7,2,FALSE)</f>
        <v>NonUnion</v>
      </c>
      <c r="D3004" s="61">
        <f t="shared" si="370"/>
        <v>2.98E-2</v>
      </c>
      <c r="E3004" s="351">
        <f>'Employee Salary Payroll Tax '!N3006</f>
        <v>6689.53</v>
      </c>
      <c r="F3004" s="351">
        <f t="shared" si="371"/>
        <v>6888.8779940000004</v>
      </c>
      <c r="G3004" s="352"/>
      <c r="H3004" s="351">
        <f t="shared" si="375"/>
        <v>120510.47</v>
      </c>
      <c r="I3004" s="351">
        <f t="shared" si="372"/>
        <v>199.34799400000065</v>
      </c>
      <c r="J3004" s="351">
        <f t="shared" si="373"/>
        <v>12.359575628000041</v>
      </c>
      <c r="K3004" s="635">
        <f>SUM('Employee Salary Payroll Tax '!I3006:K3006)</f>
        <v>554.29</v>
      </c>
      <c r="L3004" s="635">
        <f>'Employee Salary Payroll Tax '!H3006</f>
        <v>0</v>
      </c>
      <c r="M3004" s="293">
        <f t="shared" si="376"/>
        <v>6135.24</v>
      </c>
      <c r="N3004" s="359">
        <f t="shared" si="374"/>
        <v>1.0241062038469124</v>
      </c>
      <c r="O3004" s="331"/>
      <c r="P3004" s="61"/>
      <c r="Q3004" s="294"/>
      <c r="R3004" s="292"/>
      <c r="S3004" s="291"/>
    </row>
    <row r="3005" spans="1:19" ht="14.4">
      <c r="A3005" s="36">
        <f t="shared" si="377"/>
        <v>1682</v>
      </c>
      <c r="B3005" s="526"/>
      <c r="C3005" s="36" t="str">
        <f>VLOOKUP('Employee Salary Payroll Tax '!B3007,'Employee Salary Payroll Tax '!$D$1:$E$7,2,FALSE)</f>
        <v>Not Assigned</v>
      </c>
      <c r="D3005" s="61">
        <f t="shared" si="370"/>
        <v>0</v>
      </c>
      <c r="E3005" s="351">
        <f>'Employee Salary Payroll Tax '!N3007</f>
        <v>0.43</v>
      </c>
      <c r="F3005" s="351">
        <f t="shared" si="371"/>
        <v>0.43</v>
      </c>
      <c r="G3005" s="352"/>
      <c r="H3005" s="351">
        <f t="shared" si="375"/>
        <v>127199.57</v>
      </c>
      <c r="I3005" s="351">
        <f t="shared" si="372"/>
        <v>0</v>
      </c>
      <c r="J3005" s="351">
        <f t="shared" si="373"/>
        <v>0</v>
      </c>
      <c r="K3005" s="635">
        <f>SUM('Employee Salary Payroll Tax '!I3007:K3007)</f>
        <v>0.54</v>
      </c>
      <c r="L3005" s="635">
        <f>'Employee Salary Payroll Tax '!H3007</f>
        <v>0</v>
      </c>
      <c r="M3005" s="293">
        <f t="shared" si="376"/>
        <v>-0.11000000000000004</v>
      </c>
      <c r="N3005" s="359">
        <f t="shared" si="374"/>
        <v>0</v>
      </c>
      <c r="O3005" s="331"/>
      <c r="P3005" s="61"/>
      <c r="Q3005" s="294"/>
      <c r="R3005" s="292"/>
      <c r="S3005" s="291"/>
    </row>
    <row r="3006" spans="1:19" ht="14.4">
      <c r="A3006" s="36">
        <f t="shared" si="377"/>
        <v>1683</v>
      </c>
      <c r="B3006" s="526"/>
      <c r="C3006" s="36" t="str">
        <f>VLOOKUP('Employee Salary Payroll Tax '!B3008,'Employee Salary Payroll Tax '!$D$1:$E$7,2,FALSE)</f>
        <v>NonUnion</v>
      </c>
      <c r="D3006" s="61">
        <f t="shared" si="370"/>
        <v>2.98E-2</v>
      </c>
      <c r="E3006" s="351">
        <f>'Employee Salary Payroll Tax '!N3008</f>
        <v>92052.58</v>
      </c>
      <c r="F3006" s="351">
        <f t="shared" si="371"/>
        <v>94795.746884000007</v>
      </c>
      <c r="G3006" s="352"/>
      <c r="H3006" s="351">
        <f t="shared" si="375"/>
        <v>35147.42</v>
      </c>
      <c r="I3006" s="351">
        <f t="shared" si="372"/>
        <v>2743.1668840000057</v>
      </c>
      <c r="J3006" s="351">
        <f t="shared" si="373"/>
        <v>170.07634680800035</v>
      </c>
      <c r="K3006" s="635">
        <f>SUM('Employee Salary Payroll Tax '!I3008:K3008)</f>
        <v>31345.08</v>
      </c>
      <c r="L3006" s="635">
        <f>'Employee Salary Payroll Tax '!H3008</f>
        <v>0</v>
      </c>
      <c r="M3006" s="293">
        <f t="shared" si="376"/>
        <v>60707.5</v>
      </c>
      <c r="N3006" s="359">
        <f t="shared" si="374"/>
        <v>57.913169807370998</v>
      </c>
      <c r="O3006" s="331"/>
      <c r="P3006" s="61"/>
      <c r="Q3006" s="294"/>
      <c r="R3006" s="292"/>
      <c r="S3006" s="291"/>
    </row>
    <row r="3007" spans="1:19" ht="14.4">
      <c r="A3007" s="36">
        <f t="shared" si="377"/>
        <v>1684</v>
      </c>
      <c r="B3007" s="526"/>
      <c r="C3007" s="36" t="str">
        <f>VLOOKUP('Employee Salary Payroll Tax '!B3009,'Employee Salary Payroll Tax '!$D$1:$E$7,2,FALSE)</f>
        <v>NonUnion</v>
      </c>
      <c r="D3007" s="61">
        <f t="shared" si="370"/>
        <v>2.98E-2</v>
      </c>
      <c r="E3007" s="351">
        <f>'Employee Salary Payroll Tax '!N3009</f>
        <v>112046.59</v>
      </c>
      <c r="F3007" s="351">
        <f t="shared" si="371"/>
        <v>115385.57838200001</v>
      </c>
      <c r="G3007" s="352"/>
      <c r="H3007" s="351">
        <f t="shared" si="375"/>
        <v>15153.410000000003</v>
      </c>
      <c r="I3007" s="351">
        <f t="shared" si="372"/>
        <v>3338.9883820000105</v>
      </c>
      <c r="J3007" s="351">
        <f t="shared" si="373"/>
        <v>207.01727968400064</v>
      </c>
      <c r="K3007" s="635">
        <f>SUM('Employee Salary Payroll Tax '!I3009:K3009)</f>
        <v>30262.31</v>
      </c>
      <c r="L3007" s="635">
        <f>'Employee Salary Payroll Tax '!H3009</f>
        <v>0</v>
      </c>
      <c r="M3007" s="293">
        <f t="shared" si="376"/>
        <v>81784.28</v>
      </c>
      <c r="N3007" s="359">
        <f t="shared" si="374"/>
        <v>55.912643955501167</v>
      </c>
      <c r="O3007" s="331"/>
      <c r="P3007" s="61"/>
      <c r="Q3007" s="294"/>
      <c r="R3007" s="292"/>
      <c r="S3007" s="291"/>
    </row>
    <row r="3008" spans="1:19" ht="14.4">
      <c r="A3008" s="36">
        <f t="shared" si="377"/>
        <v>1685</v>
      </c>
      <c r="B3008" s="526"/>
      <c r="C3008" s="36" t="str">
        <f>VLOOKUP('Employee Salary Payroll Tax '!B3010,'Employee Salary Payroll Tax '!$D$1:$E$7,2,FALSE)</f>
        <v>NonUnion</v>
      </c>
      <c r="D3008" s="61">
        <f t="shared" si="370"/>
        <v>2.98E-2</v>
      </c>
      <c r="E3008" s="351">
        <f>'Employee Salary Payroll Tax '!N3010</f>
        <v>20174.72</v>
      </c>
      <c r="F3008" s="351">
        <f t="shared" si="371"/>
        <v>20775.926656000003</v>
      </c>
      <c r="G3008" s="352"/>
      <c r="H3008" s="351">
        <f t="shared" si="375"/>
        <v>107025.28</v>
      </c>
      <c r="I3008" s="351">
        <f t="shared" si="372"/>
        <v>601.20665600000211</v>
      </c>
      <c r="J3008" s="351">
        <f t="shared" si="373"/>
        <v>37.274812672000131</v>
      </c>
      <c r="K3008" s="635">
        <f>SUM('Employee Salary Payroll Tax '!I3010:K3010)</f>
        <v>18340.84</v>
      </c>
      <c r="L3008" s="635">
        <f>'Employee Salary Payroll Tax '!H3010</f>
        <v>0</v>
      </c>
      <c r="M3008" s="293">
        <f t="shared" si="376"/>
        <v>1833.880000000001</v>
      </c>
      <c r="N3008" s="359">
        <f t="shared" si="374"/>
        <v>33.886535982320467</v>
      </c>
      <c r="O3008" s="331"/>
      <c r="P3008" s="61"/>
      <c r="Q3008" s="294"/>
      <c r="R3008" s="292"/>
      <c r="S3008" s="291"/>
    </row>
    <row r="3009" spans="1:19" ht="14.4">
      <c r="A3009" s="36">
        <f t="shared" si="377"/>
        <v>1686</v>
      </c>
      <c r="B3009" s="526"/>
      <c r="C3009" s="36" t="str">
        <f>VLOOKUP('Employee Salary Payroll Tax '!B3011,'Employee Salary Payroll Tax '!$D$1:$E$7,2,FALSE)</f>
        <v>NonUnion</v>
      </c>
      <c r="D3009" s="61">
        <f t="shared" si="370"/>
        <v>2.98E-2</v>
      </c>
      <c r="E3009" s="351">
        <f>'Employee Salary Payroll Tax '!N3011</f>
        <v>88159.45</v>
      </c>
      <c r="F3009" s="351">
        <f t="shared" si="371"/>
        <v>90786.601609999998</v>
      </c>
      <c r="G3009" s="352"/>
      <c r="H3009" s="351">
        <f t="shared" si="375"/>
        <v>39040.550000000003</v>
      </c>
      <c r="I3009" s="351">
        <f t="shared" si="372"/>
        <v>2627.1516100000008</v>
      </c>
      <c r="J3009" s="351">
        <f t="shared" si="373"/>
        <v>162.88339982000005</v>
      </c>
      <c r="K3009" s="635">
        <f>SUM('Employee Salary Payroll Tax '!I3011:K3011)</f>
        <v>2049.9699999999998</v>
      </c>
      <c r="L3009" s="635">
        <f>'Employee Salary Payroll Tax '!H3011</f>
        <v>0</v>
      </c>
      <c r="M3009" s="293">
        <f t="shared" si="376"/>
        <v>86109.48</v>
      </c>
      <c r="N3009" s="359">
        <f t="shared" si="374"/>
        <v>3.787524571957039</v>
      </c>
      <c r="O3009" s="331"/>
      <c r="P3009" s="61"/>
      <c r="Q3009" s="294"/>
      <c r="R3009" s="292"/>
      <c r="S3009" s="291"/>
    </row>
    <row r="3010" spans="1:19" ht="14.4">
      <c r="A3010" s="36">
        <f t="shared" si="377"/>
        <v>1687</v>
      </c>
      <c r="B3010" s="526"/>
      <c r="C3010" s="36" t="str">
        <f>VLOOKUP('Employee Salary Payroll Tax '!B3012,'Employee Salary Payroll Tax '!$D$1:$E$7,2,FALSE)</f>
        <v>NonUnion</v>
      </c>
      <c r="D3010" s="61">
        <f t="shared" si="370"/>
        <v>2.98E-2</v>
      </c>
      <c r="E3010" s="351">
        <f>'Employee Salary Payroll Tax '!N3012</f>
        <v>59119.199999999997</v>
      </c>
      <c r="F3010" s="351">
        <f t="shared" si="371"/>
        <v>60880.952160000001</v>
      </c>
      <c r="G3010" s="352"/>
      <c r="H3010" s="351">
        <f t="shared" si="375"/>
        <v>68080.800000000003</v>
      </c>
      <c r="I3010" s="351">
        <f t="shared" si="372"/>
        <v>1761.7521600000036</v>
      </c>
      <c r="J3010" s="351">
        <f t="shared" si="373"/>
        <v>109.22863392000022</v>
      </c>
      <c r="K3010" s="635">
        <f>SUM('Employee Salary Payroll Tax '!I3012:K3012)</f>
        <v>33506.870000000003</v>
      </c>
      <c r="L3010" s="635">
        <f>'Employee Salary Payroll Tax '!H3012</f>
        <v>48.73</v>
      </c>
      <c r="M3010" s="293">
        <f t="shared" si="376"/>
        <v>25563.599999999995</v>
      </c>
      <c r="N3010" s="359">
        <f t="shared" si="374"/>
        <v>61.907293010952969</v>
      </c>
      <c r="O3010" s="331"/>
      <c r="P3010" s="61"/>
      <c r="Q3010" s="294"/>
      <c r="R3010" s="292"/>
      <c r="S3010" s="291"/>
    </row>
    <row r="3011" spans="1:19" ht="14.4">
      <c r="A3011" s="36">
        <f t="shared" si="377"/>
        <v>1688</v>
      </c>
      <c r="B3011" s="526"/>
      <c r="C3011" s="36" t="str">
        <f>VLOOKUP('Employee Salary Payroll Tax '!B3013,'Employee Salary Payroll Tax '!$D$1:$E$7,2,FALSE)</f>
        <v>IBEW</v>
      </c>
      <c r="D3011" s="61">
        <f t="shared" si="370"/>
        <v>6.875E-3</v>
      </c>
      <c r="E3011" s="351">
        <f>'Employee Salary Payroll Tax '!N3013</f>
        <v>64147.24</v>
      </c>
      <c r="F3011" s="351">
        <f t="shared" si="371"/>
        <v>64588.252274999999</v>
      </c>
      <c r="G3011" s="352"/>
      <c r="H3011" s="351">
        <f t="shared" si="375"/>
        <v>63052.76</v>
      </c>
      <c r="I3011" s="351">
        <f t="shared" si="372"/>
        <v>441.01227500000095</v>
      </c>
      <c r="J3011" s="351">
        <f t="shared" si="373"/>
        <v>27.34276105000006</v>
      </c>
      <c r="K3011" s="635">
        <f>SUM('Employee Salary Payroll Tax '!I3013:K3013)</f>
        <v>22911.22</v>
      </c>
      <c r="L3011" s="635">
        <f>'Employee Salary Payroll Tax '!H3013</f>
        <v>0</v>
      </c>
      <c r="M3011" s="293">
        <f t="shared" si="376"/>
        <v>41236.019999999997</v>
      </c>
      <c r="N3011" s="359">
        <f t="shared" si="374"/>
        <v>9.7659075248477816</v>
      </c>
      <c r="O3011" s="331"/>
      <c r="P3011" s="61"/>
      <c r="Q3011" s="294"/>
      <c r="R3011" s="292"/>
      <c r="S3011" s="291"/>
    </row>
    <row r="3012" spans="1:19" ht="14.4">
      <c r="A3012" s="36">
        <f t="shared" si="377"/>
        <v>1689</v>
      </c>
      <c r="B3012" s="526"/>
      <c r="C3012" s="36" t="str">
        <f>VLOOKUP('Employee Salary Payroll Tax '!B3014,'Employee Salary Payroll Tax '!$D$1:$E$7,2,FALSE)</f>
        <v>IBEW</v>
      </c>
      <c r="D3012" s="61">
        <f t="shared" si="370"/>
        <v>6.875E-3</v>
      </c>
      <c r="E3012" s="351">
        <f>'Employee Salary Payroll Tax '!N3014</f>
        <v>60941.79</v>
      </c>
      <c r="F3012" s="351">
        <f t="shared" si="371"/>
        <v>61360.764806250001</v>
      </c>
      <c r="G3012" s="352"/>
      <c r="H3012" s="351">
        <f t="shared" si="375"/>
        <v>66258.209999999992</v>
      </c>
      <c r="I3012" s="351">
        <f t="shared" si="372"/>
        <v>418.97480625000026</v>
      </c>
      <c r="J3012" s="351">
        <f t="shared" si="373"/>
        <v>25.976437987500017</v>
      </c>
      <c r="K3012" s="635">
        <f>SUM('Employee Salary Payroll Tax '!I3014:K3014)</f>
        <v>60431.43</v>
      </c>
      <c r="L3012" s="635">
        <f>'Employee Salary Payroll Tax '!H3014</f>
        <v>0</v>
      </c>
      <c r="M3012" s="293">
        <f t="shared" si="376"/>
        <v>510.36000000000058</v>
      </c>
      <c r="N3012" s="359">
        <f t="shared" si="374"/>
        <v>25.758897037077336</v>
      </c>
      <c r="O3012" s="331"/>
      <c r="P3012" s="61"/>
      <c r="Q3012" s="294"/>
      <c r="R3012" s="292"/>
      <c r="S3012" s="291"/>
    </row>
    <row r="3013" spans="1:19" ht="14.4">
      <c r="A3013" s="36">
        <f t="shared" si="377"/>
        <v>1690</v>
      </c>
      <c r="B3013" s="526"/>
      <c r="C3013" s="36" t="str">
        <f>VLOOKUP('Employee Salary Payroll Tax '!B3015,'Employee Salary Payroll Tax '!$D$1:$E$7,2,FALSE)</f>
        <v>NonUnion</v>
      </c>
      <c r="D3013" s="61">
        <f t="shared" si="370"/>
        <v>2.98E-2</v>
      </c>
      <c r="E3013" s="351">
        <f>'Employee Salary Payroll Tax '!N3015</f>
        <v>51445.63</v>
      </c>
      <c r="F3013" s="351">
        <f t="shared" si="371"/>
        <v>52978.709774000003</v>
      </c>
      <c r="G3013" s="352"/>
      <c r="H3013" s="351">
        <f t="shared" si="375"/>
        <v>75754.37</v>
      </c>
      <c r="I3013" s="351">
        <f t="shared" si="372"/>
        <v>1533.0797740000053</v>
      </c>
      <c r="J3013" s="351">
        <f t="shared" si="373"/>
        <v>95.050945988000322</v>
      </c>
      <c r="K3013" s="635">
        <f>SUM('Employee Salary Payroll Tax '!I3015:K3015)</f>
        <v>51445.63</v>
      </c>
      <c r="L3013" s="635">
        <f>'Employee Salary Payroll Tax '!H3015</f>
        <v>0</v>
      </c>
      <c r="M3013" s="293">
        <f t="shared" si="376"/>
        <v>0</v>
      </c>
      <c r="N3013" s="359">
        <f t="shared" si="374"/>
        <v>95.050945986152712</v>
      </c>
      <c r="O3013" s="331"/>
      <c r="P3013" s="61"/>
      <c r="Q3013" s="294"/>
      <c r="R3013" s="292"/>
      <c r="S3013" s="291"/>
    </row>
    <row r="3014" spans="1:19" ht="14.4">
      <c r="A3014" s="36">
        <f t="shared" si="377"/>
        <v>1691</v>
      </c>
      <c r="B3014" s="526"/>
      <c r="C3014" s="36" t="str">
        <f>VLOOKUP('Employee Salary Payroll Tax '!B3016,'Employee Salary Payroll Tax '!$D$1:$E$7,2,FALSE)</f>
        <v>NonUnion</v>
      </c>
      <c r="D3014" s="61">
        <f t="shared" si="370"/>
        <v>2.98E-2</v>
      </c>
      <c r="E3014" s="351">
        <f>'Employee Salary Payroll Tax '!N3016</f>
        <v>77343.13</v>
      </c>
      <c r="F3014" s="351">
        <f t="shared" si="371"/>
        <v>79647.955274000007</v>
      </c>
      <c r="G3014" s="352"/>
      <c r="H3014" s="351">
        <f t="shared" si="375"/>
        <v>49856.869999999995</v>
      </c>
      <c r="I3014" s="351">
        <f t="shared" si="372"/>
        <v>2304.8252740000025</v>
      </c>
      <c r="J3014" s="351">
        <f t="shared" si="373"/>
        <v>142.89916698800016</v>
      </c>
      <c r="K3014" s="635">
        <f>SUM('Employee Salary Payroll Tax '!I3016:K3016)</f>
        <v>69771.049999999988</v>
      </c>
      <c r="L3014" s="635">
        <f>'Employee Salary Payroll Tax '!H3016</f>
        <v>0</v>
      </c>
      <c r="M3014" s="293">
        <f t="shared" si="376"/>
        <v>7572.0800000000163</v>
      </c>
      <c r="N3014" s="359">
        <f t="shared" si="374"/>
        <v>128.9089919783334</v>
      </c>
      <c r="O3014" s="331"/>
      <c r="P3014" s="61"/>
      <c r="Q3014" s="294"/>
      <c r="R3014" s="292"/>
      <c r="S3014" s="291"/>
    </row>
    <row r="3015" spans="1:19" ht="14.4">
      <c r="A3015" s="36">
        <f t="shared" si="377"/>
        <v>1692</v>
      </c>
      <c r="B3015" s="526"/>
      <c r="C3015" s="36" t="str">
        <f>VLOOKUP('Employee Salary Payroll Tax '!B3017,'Employee Salary Payroll Tax '!$D$1:$E$7,2,FALSE)</f>
        <v>IBEW</v>
      </c>
      <c r="D3015" s="61">
        <f t="shared" si="370"/>
        <v>6.875E-3</v>
      </c>
      <c r="E3015" s="351">
        <f>'Employee Salary Payroll Tax '!N3017</f>
        <v>136385.24</v>
      </c>
      <c r="F3015" s="351">
        <f t="shared" si="371"/>
        <v>137322.88852499999</v>
      </c>
      <c r="G3015" s="352"/>
      <c r="H3015" s="351">
        <f t="shared" si="375"/>
        <v>0</v>
      </c>
      <c r="I3015" s="351">
        <f t="shared" si="372"/>
        <v>937.64852499999688</v>
      </c>
      <c r="J3015" s="351">
        <f t="shared" si="373"/>
        <v>0</v>
      </c>
      <c r="K3015" s="635">
        <f>SUM('Employee Salary Payroll Tax '!I3017:K3017)</f>
        <v>132483.35999999999</v>
      </c>
      <c r="L3015" s="635">
        <f>'Employee Salary Payroll Tax '!H3017</f>
        <v>0</v>
      </c>
      <c r="M3015" s="293">
        <f t="shared" si="376"/>
        <v>3901.8800000000047</v>
      </c>
      <c r="N3015" s="359">
        <f t="shared" si="374"/>
        <v>0</v>
      </c>
      <c r="O3015" s="331"/>
      <c r="P3015" s="61"/>
      <c r="Q3015" s="294"/>
      <c r="R3015" s="292"/>
      <c r="S3015" s="291"/>
    </row>
    <row r="3016" spans="1:19" ht="14.4">
      <c r="A3016" s="36">
        <f t="shared" si="377"/>
        <v>1693</v>
      </c>
      <c r="B3016" s="526"/>
      <c r="C3016" s="36" t="str">
        <f>VLOOKUP('Employee Salary Payroll Tax '!B3018,'Employee Salary Payroll Tax '!$D$1:$E$7,2,FALSE)</f>
        <v>NonUnion</v>
      </c>
      <c r="D3016" s="61">
        <f t="shared" si="370"/>
        <v>2.98E-2</v>
      </c>
      <c r="E3016" s="351">
        <f>'Employee Salary Payroll Tax '!N3018</f>
        <v>64266.46</v>
      </c>
      <c r="F3016" s="351">
        <f t="shared" si="371"/>
        <v>66181.600508000003</v>
      </c>
      <c r="G3016" s="352"/>
      <c r="H3016" s="351">
        <f t="shared" si="375"/>
        <v>62933.54</v>
      </c>
      <c r="I3016" s="351">
        <f t="shared" si="372"/>
        <v>1915.140508000004</v>
      </c>
      <c r="J3016" s="351">
        <f t="shared" si="373"/>
        <v>118.73871149600025</v>
      </c>
      <c r="K3016" s="635">
        <f>SUM('Employee Salary Payroll Tax '!I3018:K3018)</f>
        <v>-955.43999999999994</v>
      </c>
      <c r="L3016" s="635">
        <f>'Employee Salary Payroll Tax '!H3018</f>
        <v>0</v>
      </c>
      <c r="M3016" s="293">
        <f t="shared" si="376"/>
        <v>65221.9</v>
      </c>
      <c r="N3016" s="359">
        <f t="shared" si="374"/>
        <v>-1.7652709439725356</v>
      </c>
      <c r="O3016" s="331"/>
      <c r="P3016" s="61"/>
      <c r="Q3016" s="294"/>
      <c r="R3016" s="292"/>
      <c r="S3016" s="291"/>
    </row>
    <row r="3017" spans="1:19" ht="14.4">
      <c r="A3017" s="36">
        <f t="shared" si="377"/>
        <v>1694</v>
      </c>
      <c r="B3017" s="526"/>
      <c r="C3017" s="36" t="str">
        <f>VLOOKUP('Employee Salary Payroll Tax '!B3019,'Employee Salary Payroll Tax '!$D$1:$E$7,2,FALSE)</f>
        <v>NonUnion</v>
      </c>
      <c r="D3017" s="61">
        <f t="shared" si="370"/>
        <v>2.98E-2</v>
      </c>
      <c r="E3017" s="351">
        <f>'Employee Salary Payroll Tax '!N3019</f>
        <v>99427.44</v>
      </c>
      <c r="F3017" s="351">
        <f t="shared" si="371"/>
        <v>102390.377712</v>
      </c>
      <c r="G3017" s="352"/>
      <c r="H3017" s="351">
        <f t="shared" si="375"/>
        <v>27772.559999999998</v>
      </c>
      <c r="I3017" s="351">
        <f t="shared" si="372"/>
        <v>2962.937711999999</v>
      </c>
      <c r="J3017" s="351">
        <f t="shared" si="373"/>
        <v>183.70213814399995</v>
      </c>
      <c r="K3017" s="635">
        <f>SUM('Employee Salary Payroll Tax '!I3019:K3019)</f>
        <v>6000.47</v>
      </c>
      <c r="L3017" s="635">
        <f>'Employee Salary Payroll Tax '!H3019</f>
        <v>793.05</v>
      </c>
      <c r="M3017" s="293">
        <f t="shared" si="376"/>
        <v>92633.919999999998</v>
      </c>
      <c r="N3017" s="359">
        <f t="shared" si="374"/>
        <v>11.086468371888495</v>
      </c>
      <c r="O3017" s="331"/>
      <c r="P3017" s="61"/>
      <c r="Q3017" s="294"/>
      <c r="R3017" s="292"/>
      <c r="S3017" s="291"/>
    </row>
    <row r="3018" spans="1:19" ht="14.4">
      <c r="A3018" s="36">
        <f t="shared" si="377"/>
        <v>1695</v>
      </c>
      <c r="B3018" s="526"/>
      <c r="C3018" s="36" t="str">
        <f>VLOOKUP('Employee Salary Payroll Tax '!B3020,'Employee Salary Payroll Tax '!$D$1:$E$7,2,FALSE)</f>
        <v>IBEW</v>
      </c>
      <c r="D3018" s="61">
        <f t="shared" si="370"/>
        <v>6.875E-3</v>
      </c>
      <c r="E3018" s="351">
        <f>'Employee Salary Payroll Tax '!N3020</f>
        <v>50606.91</v>
      </c>
      <c r="F3018" s="351">
        <f t="shared" si="371"/>
        <v>50954.832506250001</v>
      </c>
      <c r="G3018" s="352"/>
      <c r="H3018" s="351">
        <f t="shared" si="375"/>
        <v>76593.09</v>
      </c>
      <c r="I3018" s="351">
        <f t="shared" si="372"/>
        <v>347.92250624999724</v>
      </c>
      <c r="J3018" s="351">
        <f t="shared" si="373"/>
        <v>21.571195387499827</v>
      </c>
      <c r="K3018" s="635">
        <f>SUM('Employee Salary Payroll Tax '!I3020:K3020)</f>
        <v>50606.91</v>
      </c>
      <c r="L3018" s="635">
        <f>'Employee Salary Payroll Tax '!H3020</f>
        <v>0</v>
      </c>
      <c r="M3018" s="293">
        <f t="shared" si="376"/>
        <v>0</v>
      </c>
      <c r="N3018" s="359">
        <f t="shared" si="374"/>
        <v>21.57119538707358</v>
      </c>
      <c r="O3018" s="331"/>
      <c r="P3018" s="61"/>
      <c r="Q3018" s="294"/>
      <c r="R3018" s="292"/>
      <c r="S3018" s="291"/>
    </row>
    <row r="3019" spans="1:19" ht="14.4">
      <c r="A3019" s="36">
        <f t="shared" si="377"/>
        <v>1696</v>
      </c>
      <c r="B3019" s="526"/>
      <c r="C3019" s="36" t="str">
        <f>VLOOKUP('Employee Salary Payroll Tax '!B3021,'Employee Salary Payroll Tax '!$D$1:$E$7,2,FALSE)</f>
        <v>IBEW</v>
      </c>
      <c r="D3019" s="61">
        <f t="shared" si="370"/>
        <v>6.875E-3</v>
      </c>
      <c r="E3019" s="351">
        <f>'Employee Salary Payroll Tax '!N3021</f>
        <v>60098.15</v>
      </c>
      <c r="F3019" s="351">
        <f t="shared" si="371"/>
        <v>60511.324781249998</v>
      </c>
      <c r="G3019" s="352"/>
      <c r="H3019" s="351">
        <f t="shared" si="375"/>
        <v>67101.850000000006</v>
      </c>
      <c r="I3019" s="351">
        <f t="shared" si="372"/>
        <v>413.17478124999616</v>
      </c>
      <c r="J3019" s="351">
        <f t="shared" si="373"/>
        <v>25.61683643749976</v>
      </c>
      <c r="K3019" s="635">
        <f>SUM('Employee Salary Payroll Tax '!I3021:K3021)</f>
        <v>60082.52</v>
      </c>
      <c r="L3019" s="635">
        <f>'Employee Salary Payroll Tax '!H3021</f>
        <v>0</v>
      </c>
      <c r="M3019" s="293">
        <f t="shared" si="376"/>
        <v>15.630000000004657</v>
      </c>
      <c r="N3019" s="359">
        <f t="shared" si="374"/>
        <v>25.61017414957362</v>
      </c>
      <c r="O3019" s="331"/>
      <c r="P3019" s="61"/>
      <c r="Q3019" s="294"/>
      <c r="R3019" s="292"/>
      <c r="S3019" s="291"/>
    </row>
    <row r="3020" spans="1:19" ht="14.4">
      <c r="A3020" s="36">
        <f t="shared" si="377"/>
        <v>1697</v>
      </c>
      <c r="B3020" s="526"/>
      <c r="C3020" s="36" t="str">
        <f>VLOOKUP('Employee Salary Payroll Tax '!B3022,'Employee Salary Payroll Tax '!$D$1:$E$7,2,FALSE)</f>
        <v>IBEW</v>
      </c>
      <c r="D3020" s="61">
        <f t="shared" si="370"/>
        <v>6.875E-3</v>
      </c>
      <c r="E3020" s="351">
        <f>'Employee Salary Payroll Tax '!N3022</f>
        <v>23280.35</v>
      </c>
      <c r="F3020" s="351">
        <f t="shared" si="371"/>
        <v>23440.402406249999</v>
      </c>
      <c r="G3020" s="352"/>
      <c r="H3020" s="351">
        <f t="shared" si="375"/>
        <v>103919.65</v>
      </c>
      <c r="I3020" s="351">
        <f t="shared" si="372"/>
        <v>160.05240625000079</v>
      </c>
      <c r="J3020" s="351">
        <f t="shared" si="373"/>
        <v>9.9232491875000495</v>
      </c>
      <c r="K3020" s="635">
        <f>SUM('Employee Salary Payroll Tax '!I3022:K3022)</f>
        <v>23280.35</v>
      </c>
      <c r="L3020" s="635">
        <f>'Employee Salary Payroll Tax '!H3022</f>
        <v>0</v>
      </c>
      <c r="M3020" s="293">
        <f t="shared" si="376"/>
        <v>0</v>
      </c>
      <c r="N3020" s="359">
        <f t="shared" si="374"/>
        <v>9.9232491870738002</v>
      </c>
      <c r="O3020" s="331"/>
      <c r="P3020" s="61"/>
      <c r="Q3020" s="294"/>
      <c r="R3020" s="292"/>
      <c r="S3020" s="291"/>
    </row>
    <row r="3021" spans="1:19" ht="14.4">
      <c r="A3021" s="36">
        <f t="shared" si="377"/>
        <v>1698</v>
      </c>
      <c r="B3021" s="526"/>
      <c r="C3021" s="36" t="str">
        <f>VLOOKUP('Employee Salary Payroll Tax '!B3023,'Employee Salary Payroll Tax '!$D$1:$E$7,2,FALSE)</f>
        <v>NonUnion</v>
      </c>
      <c r="D3021" s="61">
        <f t="shared" si="370"/>
        <v>2.98E-2</v>
      </c>
      <c r="E3021" s="351">
        <f>'Employee Salary Payroll Tax '!N3023</f>
        <v>0.26</v>
      </c>
      <c r="F3021" s="351">
        <f t="shared" si="371"/>
        <v>0.26774800000000004</v>
      </c>
      <c r="G3021" s="352"/>
      <c r="H3021" s="351">
        <f t="shared" si="375"/>
        <v>127199.74</v>
      </c>
      <c r="I3021" s="351">
        <f t="shared" si="372"/>
        <v>7.7480000000000326E-3</v>
      </c>
      <c r="J3021" s="351">
        <f t="shared" si="373"/>
        <v>4.8037600000000203E-4</v>
      </c>
      <c r="K3021" s="635">
        <f>SUM('Employee Salary Payroll Tax '!I3023:K3023)</f>
        <v>0.18</v>
      </c>
      <c r="L3021" s="635">
        <f>'Employee Salary Payroll Tax '!H3023</f>
        <v>0</v>
      </c>
      <c r="M3021" s="293">
        <f t="shared" si="376"/>
        <v>8.0000000000000016E-2</v>
      </c>
      <c r="N3021" s="359">
        <f t="shared" si="374"/>
        <v>3.325667208972287E-4</v>
      </c>
      <c r="O3021" s="331"/>
      <c r="P3021" s="61"/>
      <c r="Q3021" s="294"/>
      <c r="R3021" s="292"/>
      <c r="S3021" s="291"/>
    </row>
    <row r="3022" spans="1:19" ht="14.4">
      <c r="A3022" s="36">
        <f t="shared" si="377"/>
        <v>1699</v>
      </c>
      <c r="B3022" s="526"/>
      <c r="C3022" s="36" t="str">
        <f>VLOOKUP('Employee Salary Payroll Tax '!B3024,'Employee Salary Payroll Tax '!$D$1:$E$7,2,FALSE)</f>
        <v>NonUnion</v>
      </c>
      <c r="D3022" s="61">
        <f t="shared" si="370"/>
        <v>2.98E-2</v>
      </c>
      <c r="E3022" s="351">
        <f>'Employee Salary Payroll Tax '!N3024</f>
        <v>61697.21</v>
      </c>
      <c r="F3022" s="351">
        <f t="shared" si="371"/>
        <v>63535.786857999999</v>
      </c>
      <c r="G3022" s="352"/>
      <c r="H3022" s="351">
        <f t="shared" si="375"/>
        <v>65502.79</v>
      </c>
      <c r="I3022" s="351">
        <f t="shared" si="372"/>
        <v>1838.5768580000004</v>
      </c>
      <c r="J3022" s="351">
        <f t="shared" si="373"/>
        <v>113.99176519600002</v>
      </c>
      <c r="K3022" s="635">
        <f>SUM('Employee Salary Payroll Tax '!I3024:K3024)</f>
        <v>56489.919999999998</v>
      </c>
      <c r="L3022" s="635">
        <f>'Employee Salary Payroll Tax '!H3024</f>
        <v>0</v>
      </c>
      <c r="M3022" s="293">
        <f t="shared" si="376"/>
        <v>5207.2900000000009</v>
      </c>
      <c r="N3022" s="359">
        <f t="shared" si="374"/>
        <v>104.37077619030836</v>
      </c>
      <c r="O3022" s="331"/>
      <c r="P3022" s="61"/>
      <c r="Q3022" s="294"/>
      <c r="R3022" s="292"/>
      <c r="S3022" s="291"/>
    </row>
    <row r="3023" spans="1:19" ht="14.4">
      <c r="A3023" s="36">
        <f t="shared" si="377"/>
        <v>1700</v>
      </c>
      <c r="B3023" s="526"/>
      <c r="C3023" s="36" t="str">
        <f>VLOOKUP('Employee Salary Payroll Tax '!B3025,'Employee Salary Payroll Tax '!$D$1:$E$7,2,FALSE)</f>
        <v>IBEW</v>
      </c>
      <c r="D3023" s="61">
        <f t="shared" si="370"/>
        <v>6.875E-3</v>
      </c>
      <c r="E3023" s="351">
        <f>'Employee Salary Payroll Tax '!N3025</f>
        <v>80174.94</v>
      </c>
      <c r="F3023" s="351">
        <f t="shared" si="371"/>
        <v>80726.142712500005</v>
      </c>
      <c r="G3023" s="352"/>
      <c r="H3023" s="351">
        <f t="shared" si="375"/>
        <v>47025.06</v>
      </c>
      <c r="I3023" s="351">
        <f t="shared" si="372"/>
        <v>551.20271250000224</v>
      </c>
      <c r="J3023" s="351">
        <f t="shared" si="373"/>
        <v>34.17456817500014</v>
      </c>
      <c r="K3023" s="635">
        <f>SUM('Employee Salary Payroll Tax '!I3025:K3025)</f>
        <v>53068.53</v>
      </c>
      <c r="L3023" s="635">
        <f>'Employee Salary Payroll Tax '!H3025</f>
        <v>0</v>
      </c>
      <c r="M3023" s="293">
        <f t="shared" si="376"/>
        <v>27106.410000000003</v>
      </c>
      <c r="N3023" s="359">
        <f t="shared" si="374"/>
        <v>22.620460912217954</v>
      </c>
      <c r="O3023" s="331"/>
      <c r="P3023" s="61"/>
      <c r="Q3023" s="294"/>
      <c r="R3023" s="292"/>
      <c r="S3023" s="291"/>
    </row>
    <row r="3024" spans="1:19" ht="14.4">
      <c r="A3024" s="36">
        <f t="shared" si="377"/>
        <v>1701</v>
      </c>
      <c r="B3024" s="526"/>
      <c r="C3024" s="36" t="str">
        <f>VLOOKUP('Employee Salary Payroll Tax '!B3026,'Employee Salary Payroll Tax '!$D$1:$E$7,2,FALSE)</f>
        <v>NonUnion</v>
      </c>
      <c r="D3024" s="61">
        <f t="shared" si="370"/>
        <v>2.98E-2</v>
      </c>
      <c r="E3024" s="351">
        <f>'Employee Salary Payroll Tax '!N3026</f>
        <v>99266.26</v>
      </c>
      <c r="F3024" s="351">
        <f t="shared" si="371"/>
        <v>102224.394548</v>
      </c>
      <c r="G3024" s="352"/>
      <c r="H3024" s="351">
        <f t="shared" si="375"/>
        <v>27933.740000000005</v>
      </c>
      <c r="I3024" s="351">
        <f t="shared" si="372"/>
        <v>2958.1345480000018</v>
      </c>
      <c r="J3024" s="351">
        <f t="shared" si="373"/>
        <v>183.4043419760001</v>
      </c>
      <c r="K3024" s="635">
        <f>SUM('Employee Salary Payroll Tax '!I3026:K3026)</f>
        <v>17315.54</v>
      </c>
      <c r="L3024" s="635">
        <f>'Employee Salary Payroll Tax '!H3026</f>
        <v>0</v>
      </c>
      <c r="M3024" s="293">
        <f t="shared" si="376"/>
        <v>81950.720000000001</v>
      </c>
      <c r="N3024" s="359">
        <f t="shared" si="374"/>
        <v>31.992191703677729</v>
      </c>
      <c r="O3024" s="331"/>
      <c r="P3024" s="61"/>
      <c r="Q3024" s="294"/>
      <c r="R3024" s="292"/>
      <c r="S3024" s="291"/>
    </row>
    <row r="3025" spans="1:19" ht="14.4">
      <c r="A3025" s="36">
        <f t="shared" si="377"/>
        <v>1702</v>
      </c>
      <c r="B3025" s="526"/>
      <c r="C3025" s="36" t="str">
        <f>VLOOKUP('Employee Salary Payroll Tax '!B3027,'Employee Salary Payroll Tax '!$D$1:$E$7,2,FALSE)</f>
        <v>NonUnion</v>
      </c>
      <c r="D3025" s="61">
        <f t="shared" ref="D3025:D3088" si="378">VLOOKUP(C3025,C$9:D$12,2)</f>
        <v>2.98E-2</v>
      </c>
      <c r="E3025" s="351">
        <f>'Employee Salary Payroll Tax '!N3027</f>
        <v>104624.72</v>
      </c>
      <c r="F3025" s="351">
        <f t="shared" ref="F3025:F3088" si="379">E3025*(1+D3025)</f>
        <v>107742.53665600001</v>
      </c>
      <c r="G3025" s="352"/>
      <c r="H3025" s="351">
        <f t="shared" si="375"/>
        <v>22575.279999999999</v>
      </c>
      <c r="I3025" s="351">
        <f t="shared" ref="I3025:I3088" si="380">F3025-E3025</f>
        <v>3117.81665600001</v>
      </c>
      <c r="J3025" s="351">
        <f t="shared" ref="J3025:J3088" si="381">IF(H3025&gt;I3025,I3025*$J$12,H3025*$J$12)</f>
        <v>193.30463267200062</v>
      </c>
      <c r="K3025" s="635">
        <f>SUM('Employee Salary Payroll Tax '!I3027:K3027)</f>
        <v>15712.38</v>
      </c>
      <c r="L3025" s="635">
        <f>'Employee Salary Payroll Tax '!H3027</f>
        <v>0</v>
      </c>
      <c r="M3025" s="293">
        <f t="shared" si="376"/>
        <v>88912.34</v>
      </c>
      <c r="N3025" s="359">
        <f t="shared" ref="N3025:N3088" si="382">J3025*K3025/(SUM(K3025:M3025)+0.000001)</f>
        <v>29.030193287722625</v>
      </c>
      <c r="O3025" s="331"/>
      <c r="P3025" s="61"/>
      <c r="Q3025" s="294"/>
      <c r="R3025" s="292"/>
      <c r="S3025" s="291"/>
    </row>
    <row r="3026" spans="1:19" ht="14.4">
      <c r="A3026" s="36">
        <f t="shared" si="377"/>
        <v>1703</v>
      </c>
      <c r="B3026" s="526"/>
      <c r="C3026" s="36" t="str">
        <f>VLOOKUP('Employee Salary Payroll Tax '!B3028,'Employee Salary Payroll Tax '!$D$1:$E$7,2,FALSE)</f>
        <v>NonUnion</v>
      </c>
      <c r="D3026" s="61">
        <f t="shared" si="378"/>
        <v>2.98E-2</v>
      </c>
      <c r="E3026" s="351">
        <f>'Employee Salary Payroll Tax '!N3028</f>
        <v>63207.8</v>
      </c>
      <c r="F3026" s="351">
        <f t="shared" si="379"/>
        <v>65091.392440000003</v>
      </c>
      <c r="G3026" s="352"/>
      <c r="H3026" s="351">
        <f t="shared" ref="H3026:H3089" si="383">IF(E3026&gt;$H$12,0,$H$12-E3026)</f>
        <v>63992.2</v>
      </c>
      <c r="I3026" s="351">
        <f t="shared" si="380"/>
        <v>1883.5924400000004</v>
      </c>
      <c r="J3026" s="351">
        <f t="shared" si="381"/>
        <v>116.78273128000002</v>
      </c>
      <c r="K3026" s="635">
        <f>SUM('Employee Salary Payroll Tax '!I3028:K3028)</f>
        <v>49310.48</v>
      </c>
      <c r="L3026" s="635">
        <f>'Employee Salary Payroll Tax '!H3028</f>
        <v>0</v>
      </c>
      <c r="M3026" s="293">
        <f t="shared" ref="M3026:M3089" si="384">E3026-K3026-L3026</f>
        <v>13897.32</v>
      </c>
      <c r="N3026" s="359">
        <f t="shared" si="382"/>
        <v>91.106042846558637</v>
      </c>
      <c r="O3026" s="331"/>
      <c r="P3026" s="61"/>
      <c r="Q3026" s="294"/>
      <c r="R3026" s="292"/>
      <c r="S3026" s="291"/>
    </row>
    <row r="3027" spans="1:19" ht="14.4">
      <c r="A3027" s="36">
        <f t="shared" si="377"/>
        <v>1704</v>
      </c>
      <c r="B3027" s="526"/>
      <c r="C3027" s="36" t="str">
        <f>VLOOKUP('Employee Salary Payroll Tax '!B3029,'Employee Salary Payroll Tax '!$D$1:$E$7,2,FALSE)</f>
        <v>IBEW</v>
      </c>
      <c r="D3027" s="61">
        <f t="shared" si="378"/>
        <v>6.875E-3</v>
      </c>
      <c r="E3027" s="351">
        <f>'Employee Salary Payroll Tax '!N3029</f>
        <v>48425.8</v>
      </c>
      <c r="F3027" s="351">
        <f t="shared" si="379"/>
        <v>48758.727375000002</v>
      </c>
      <c r="G3027" s="352"/>
      <c r="H3027" s="351">
        <f t="shared" si="383"/>
        <v>78774.2</v>
      </c>
      <c r="I3027" s="351">
        <f t="shared" si="380"/>
        <v>332.9273749999993</v>
      </c>
      <c r="J3027" s="351">
        <f t="shared" si="381"/>
        <v>20.641497249999958</v>
      </c>
      <c r="K3027" s="635">
        <f>SUM('Employee Salary Payroll Tax '!I3029:K3029)</f>
        <v>40892.93</v>
      </c>
      <c r="L3027" s="635">
        <f>'Employee Salary Payroll Tax '!H3029</f>
        <v>0</v>
      </c>
      <c r="M3027" s="293">
        <f t="shared" si="384"/>
        <v>7532.8700000000026</v>
      </c>
      <c r="N3027" s="359">
        <f t="shared" si="382"/>
        <v>17.430611412140017</v>
      </c>
      <c r="O3027" s="331"/>
      <c r="P3027" s="61"/>
      <c r="Q3027" s="294"/>
      <c r="R3027" s="292"/>
      <c r="S3027" s="291"/>
    </row>
    <row r="3028" spans="1:19" ht="14.4">
      <c r="A3028" s="36">
        <f t="shared" si="377"/>
        <v>1705</v>
      </c>
      <c r="B3028" s="526"/>
      <c r="C3028" s="36" t="str">
        <f>VLOOKUP('Employee Salary Payroll Tax '!B3030,'Employee Salary Payroll Tax '!$D$1:$E$7,2,FALSE)</f>
        <v>NonUnion</v>
      </c>
      <c r="D3028" s="61">
        <f t="shared" si="378"/>
        <v>2.98E-2</v>
      </c>
      <c r="E3028" s="351">
        <f>'Employee Salary Payroll Tax '!N3030</f>
        <v>167062.78</v>
      </c>
      <c r="F3028" s="351">
        <f t="shared" si="379"/>
        <v>172041.25084399999</v>
      </c>
      <c r="G3028" s="352"/>
      <c r="H3028" s="351">
        <f t="shared" si="383"/>
        <v>0</v>
      </c>
      <c r="I3028" s="351">
        <f t="shared" si="380"/>
        <v>4978.4708439999959</v>
      </c>
      <c r="J3028" s="351">
        <f t="shared" si="381"/>
        <v>0</v>
      </c>
      <c r="K3028" s="635">
        <f>SUM('Employee Salary Payroll Tax '!I3030:K3030)</f>
        <v>59711.31</v>
      </c>
      <c r="L3028" s="635">
        <f>'Employee Salary Payroll Tax '!H3030</f>
        <v>99632.57</v>
      </c>
      <c r="M3028" s="293">
        <f t="shared" si="384"/>
        <v>7718.8999999999942</v>
      </c>
      <c r="N3028" s="359">
        <f t="shared" si="382"/>
        <v>0</v>
      </c>
      <c r="O3028" s="331"/>
      <c r="P3028" s="61"/>
      <c r="Q3028" s="294"/>
      <c r="R3028" s="292"/>
      <c r="S3028" s="291"/>
    </row>
    <row r="3029" spans="1:19" ht="14.4">
      <c r="A3029" s="36">
        <f t="shared" si="377"/>
        <v>1706</v>
      </c>
      <c r="B3029" s="526"/>
      <c r="C3029" s="36" t="str">
        <f>VLOOKUP('Employee Salary Payroll Tax '!B3031,'Employee Salary Payroll Tax '!$D$1:$E$7,2,FALSE)</f>
        <v>NonUnion</v>
      </c>
      <c r="D3029" s="61">
        <f t="shared" si="378"/>
        <v>2.98E-2</v>
      </c>
      <c r="E3029" s="351">
        <f>'Employee Salary Payroll Tax '!N3031</f>
        <v>88062.38</v>
      </c>
      <c r="F3029" s="351">
        <f t="shared" si="379"/>
        <v>90686.638924000014</v>
      </c>
      <c r="G3029" s="352"/>
      <c r="H3029" s="351">
        <f t="shared" si="383"/>
        <v>39137.619999999995</v>
      </c>
      <c r="I3029" s="351">
        <f t="shared" si="380"/>
        <v>2624.2589240000088</v>
      </c>
      <c r="J3029" s="351">
        <f t="shared" si="381"/>
        <v>162.70405328800055</v>
      </c>
      <c r="K3029" s="635">
        <f>SUM('Employee Salary Payroll Tax '!I3031:K3031)</f>
        <v>54678.62</v>
      </c>
      <c r="L3029" s="635">
        <f>'Employee Salary Payroll Tax '!H3031</f>
        <v>0</v>
      </c>
      <c r="M3029" s="293">
        <f t="shared" si="384"/>
        <v>33383.760000000002</v>
      </c>
      <c r="N3029" s="359">
        <f t="shared" si="382"/>
        <v>101.02421831085316</v>
      </c>
      <c r="O3029" s="331"/>
      <c r="P3029" s="61"/>
      <c r="Q3029" s="294"/>
      <c r="R3029" s="292"/>
      <c r="S3029" s="291"/>
    </row>
    <row r="3030" spans="1:19" ht="14.4">
      <c r="A3030" s="36">
        <f t="shared" si="377"/>
        <v>1707</v>
      </c>
      <c r="B3030" s="526"/>
      <c r="C3030" s="36" t="str">
        <f>VLOOKUP('Employee Salary Payroll Tax '!B3032,'Employee Salary Payroll Tax '!$D$1:$E$7,2,FALSE)</f>
        <v>NonUnion</v>
      </c>
      <c r="D3030" s="61">
        <f t="shared" si="378"/>
        <v>2.98E-2</v>
      </c>
      <c r="E3030" s="351">
        <f>'Employee Salary Payroll Tax '!N3032</f>
        <v>69786.429999999993</v>
      </c>
      <c r="F3030" s="351">
        <f t="shared" si="379"/>
        <v>71866.065613999992</v>
      </c>
      <c r="G3030" s="352"/>
      <c r="H3030" s="351">
        <f t="shared" si="383"/>
        <v>57413.570000000007</v>
      </c>
      <c r="I3030" s="351">
        <f t="shared" si="380"/>
        <v>2079.6356139999989</v>
      </c>
      <c r="J3030" s="351">
        <f t="shared" si="381"/>
        <v>128.93740806799994</v>
      </c>
      <c r="K3030" s="635">
        <f>SUM('Employee Salary Payroll Tax '!I3032:K3032)</f>
        <v>42028.97</v>
      </c>
      <c r="L3030" s="635">
        <f>'Employee Salary Payroll Tax '!H3032</f>
        <v>0</v>
      </c>
      <c r="M3030" s="293">
        <f t="shared" si="384"/>
        <v>27757.459999999992</v>
      </c>
      <c r="N3030" s="359">
        <f t="shared" si="382"/>
        <v>77.652724970887263</v>
      </c>
      <c r="O3030" s="331"/>
      <c r="P3030" s="61"/>
      <c r="Q3030" s="294"/>
      <c r="R3030" s="292"/>
      <c r="S3030" s="291"/>
    </row>
    <row r="3031" spans="1:19" ht="14.4">
      <c r="A3031" s="36">
        <f t="shared" si="377"/>
        <v>1708</v>
      </c>
      <c r="B3031" s="526"/>
      <c r="C3031" s="36" t="str">
        <f>VLOOKUP('Employee Salary Payroll Tax '!B3033,'Employee Salary Payroll Tax '!$D$1:$E$7,2,FALSE)</f>
        <v>NonUnion</v>
      </c>
      <c r="D3031" s="61">
        <f t="shared" si="378"/>
        <v>2.98E-2</v>
      </c>
      <c r="E3031" s="351">
        <f>'Employee Salary Payroll Tax '!N3033</f>
        <v>77766.84</v>
      </c>
      <c r="F3031" s="351">
        <f t="shared" si="379"/>
        <v>80084.291832000003</v>
      </c>
      <c r="G3031" s="352"/>
      <c r="H3031" s="351">
        <f t="shared" si="383"/>
        <v>49433.16</v>
      </c>
      <c r="I3031" s="351">
        <f t="shared" si="380"/>
        <v>2317.4518320000061</v>
      </c>
      <c r="J3031" s="351">
        <f t="shared" si="381"/>
        <v>143.68201358400037</v>
      </c>
      <c r="K3031" s="635">
        <f>SUM('Employee Salary Payroll Tax '!I3033:K3033)</f>
        <v>77766.84</v>
      </c>
      <c r="L3031" s="635">
        <f>'Employee Salary Payroll Tax '!H3033</f>
        <v>0</v>
      </c>
      <c r="M3031" s="293">
        <f t="shared" si="384"/>
        <v>0</v>
      </c>
      <c r="N3031" s="359">
        <f t="shared" si="382"/>
        <v>143.68201358215279</v>
      </c>
      <c r="O3031" s="331"/>
      <c r="P3031" s="61"/>
      <c r="Q3031" s="294"/>
      <c r="R3031" s="292"/>
      <c r="S3031" s="291"/>
    </row>
    <row r="3032" spans="1:19" ht="14.4">
      <c r="A3032" s="36">
        <f t="shared" si="377"/>
        <v>1709</v>
      </c>
      <c r="B3032" s="526"/>
      <c r="C3032" s="36" t="str">
        <f>VLOOKUP('Employee Salary Payroll Tax '!B3034,'Employee Salary Payroll Tax '!$D$1:$E$7,2,FALSE)</f>
        <v>NonUnion</v>
      </c>
      <c r="D3032" s="61">
        <f t="shared" si="378"/>
        <v>2.98E-2</v>
      </c>
      <c r="E3032" s="351">
        <f>'Employee Salary Payroll Tax '!N3034</f>
        <v>42894.55</v>
      </c>
      <c r="F3032" s="351">
        <f t="shared" si="379"/>
        <v>44172.807590000004</v>
      </c>
      <c r="G3032" s="352"/>
      <c r="H3032" s="351">
        <f t="shared" si="383"/>
        <v>84305.45</v>
      </c>
      <c r="I3032" s="351">
        <f t="shared" si="380"/>
        <v>1278.2575900000011</v>
      </c>
      <c r="J3032" s="351">
        <f t="shared" si="381"/>
        <v>79.251970580000062</v>
      </c>
      <c r="K3032" s="635">
        <f>SUM('Employee Salary Payroll Tax '!I3034:K3034)</f>
        <v>42894.55</v>
      </c>
      <c r="L3032" s="635">
        <f>'Employee Salary Payroll Tax '!H3034</f>
        <v>0</v>
      </c>
      <c r="M3032" s="293">
        <f t="shared" si="384"/>
        <v>0</v>
      </c>
      <c r="N3032" s="359">
        <f t="shared" si="382"/>
        <v>79.251970578152466</v>
      </c>
      <c r="O3032" s="331"/>
      <c r="P3032" s="61"/>
      <c r="Q3032" s="294"/>
      <c r="R3032" s="292"/>
      <c r="S3032" s="291"/>
    </row>
    <row r="3033" spans="1:19" ht="14.4">
      <c r="A3033" s="36">
        <f t="shared" si="377"/>
        <v>1710</v>
      </c>
      <c r="B3033" s="526"/>
      <c r="C3033" s="36" t="str">
        <f>VLOOKUP('Employee Salary Payroll Tax '!B3035,'Employee Salary Payroll Tax '!$D$1:$E$7,2,FALSE)</f>
        <v>NonUnion</v>
      </c>
      <c r="D3033" s="61">
        <f t="shared" si="378"/>
        <v>2.98E-2</v>
      </c>
      <c r="E3033" s="351">
        <f>'Employee Salary Payroll Tax '!N3035</f>
        <v>87076.23</v>
      </c>
      <c r="F3033" s="351">
        <f t="shared" si="379"/>
        <v>89671.101653999998</v>
      </c>
      <c r="G3033" s="352"/>
      <c r="H3033" s="351">
        <f t="shared" si="383"/>
        <v>40123.770000000004</v>
      </c>
      <c r="I3033" s="351">
        <f t="shared" si="380"/>
        <v>2594.8716540000023</v>
      </c>
      <c r="J3033" s="351">
        <f t="shared" si="381"/>
        <v>160.88204254800013</v>
      </c>
      <c r="K3033" s="635">
        <f>SUM('Employee Salary Payroll Tax '!I3035:K3035)</f>
        <v>26080.25</v>
      </c>
      <c r="L3033" s="635">
        <f>'Employee Salary Payroll Tax '!H3035</f>
        <v>0</v>
      </c>
      <c r="M3033" s="293">
        <f t="shared" si="384"/>
        <v>60995.979999999996</v>
      </c>
      <c r="N3033" s="359">
        <f t="shared" si="382"/>
        <v>48.185869899446665</v>
      </c>
      <c r="O3033" s="331"/>
      <c r="P3033" s="61"/>
      <c r="Q3033" s="294"/>
      <c r="R3033" s="292"/>
      <c r="S3033" s="291"/>
    </row>
    <row r="3034" spans="1:19" ht="14.4">
      <c r="A3034" s="36">
        <f t="shared" si="377"/>
        <v>1711</v>
      </c>
      <c r="B3034" s="526"/>
      <c r="C3034" s="36" t="str">
        <f>VLOOKUP('Employee Salary Payroll Tax '!B3036,'Employee Salary Payroll Tax '!$D$1:$E$7,2,FALSE)</f>
        <v>NonUnion</v>
      </c>
      <c r="D3034" s="61">
        <f t="shared" si="378"/>
        <v>2.98E-2</v>
      </c>
      <c r="E3034" s="351">
        <f>'Employee Salary Payroll Tax '!N3036</f>
        <v>72572.77</v>
      </c>
      <c r="F3034" s="351">
        <f t="shared" si="379"/>
        <v>74735.438546000005</v>
      </c>
      <c r="G3034" s="352"/>
      <c r="H3034" s="351">
        <f t="shared" si="383"/>
        <v>54627.229999999996</v>
      </c>
      <c r="I3034" s="351">
        <f t="shared" si="380"/>
        <v>2162.6685460000008</v>
      </c>
      <c r="J3034" s="351">
        <f t="shared" si="381"/>
        <v>134.08544985200004</v>
      </c>
      <c r="K3034" s="635">
        <f>SUM('Employee Salary Payroll Tax '!I3036:K3036)</f>
        <v>17512.059999999998</v>
      </c>
      <c r="L3034" s="635">
        <f>'Employee Salary Payroll Tax '!H3036</f>
        <v>0</v>
      </c>
      <c r="M3034" s="293">
        <f t="shared" si="384"/>
        <v>55060.710000000006</v>
      </c>
      <c r="N3034" s="359">
        <f t="shared" si="382"/>
        <v>32.35528205555417</v>
      </c>
      <c r="O3034" s="331"/>
      <c r="P3034" s="61"/>
      <c r="Q3034" s="294"/>
      <c r="R3034" s="292"/>
      <c r="S3034" s="291"/>
    </row>
    <row r="3035" spans="1:19" ht="14.4">
      <c r="A3035" s="36">
        <f t="shared" si="377"/>
        <v>1712</v>
      </c>
      <c r="B3035" s="526"/>
      <c r="C3035" s="36" t="str">
        <f>VLOOKUP('Employee Salary Payroll Tax '!B3037,'Employee Salary Payroll Tax '!$D$1:$E$7,2,FALSE)</f>
        <v>NonUnion</v>
      </c>
      <c r="D3035" s="61">
        <f t="shared" si="378"/>
        <v>2.98E-2</v>
      </c>
      <c r="E3035" s="351">
        <f>'Employee Salary Payroll Tax '!N3037</f>
        <v>75333.62</v>
      </c>
      <c r="F3035" s="351">
        <f t="shared" si="379"/>
        <v>77578.561875999992</v>
      </c>
      <c r="G3035" s="352"/>
      <c r="H3035" s="351">
        <f t="shared" si="383"/>
        <v>51866.380000000005</v>
      </c>
      <c r="I3035" s="351">
        <f t="shared" si="380"/>
        <v>2244.9418759999971</v>
      </c>
      <c r="J3035" s="351">
        <f t="shared" si="381"/>
        <v>139.18639631199983</v>
      </c>
      <c r="K3035" s="635">
        <f>SUM('Employee Salary Payroll Tax '!I3037:K3037)</f>
        <v>1874.18</v>
      </c>
      <c r="L3035" s="635">
        <f>'Employee Salary Payroll Tax '!H3037</f>
        <v>0</v>
      </c>
      <c r="M3035" s="293">
        <f t="shared" si="384"/>
        <v>73459.44</v>
      </c>
      <c r="N3035" s="359">
        <f t="shared" si="382"/>
        <v>3.4627349679540309</v>
      </c>
      <c r="O3035" s="331"/>
      <c r="P3035" s="61"/>
      <c r="Q3035" s="294"/>
      <c r="R3035" s="292"/>
      <c r="S3035" s="291"/>
    </row>
    <row r="3036" spans="1:19" ht="14.4">
      <c r="A3036" s="36">
        <f t="shared" si="377"/>
        <v>1713</v>
      </c>
      <c r="B3036" s="526"/>
      <c r="C3036" s="36" t="str">
        <f>VLOOKUP('Employee Salary Payroll Tax '!B3038,'Employee Salary Payroll Tax '!$D$1:$E$7,2,FALSE)</f>
        <v>NonUnion</v>
      </c>
      <c r="D3036" s="61">
        <f t="shared" si="378"/>
        <v>2.98E-2</v>
      </c>
      <c r="E3036" s="351">
        <f>'Employee Salary Payroll Tax '!N3038</f>
        <v>65934.12</v>
      </c>
      <c r="F3036" s="351">
        <f t="shared" si="379"/>
        <v>67898.956775999992</v>
      </c>
      <c r="G3036" s="352"/>
      <c r="H3036" s="351">
        <f t="shared" si="383"/>
        <v>61265.880000000005</v>
      </c>
      <c r="I3036" s="351">
        <f t="shared" si="380"/>
        <v>1964.8367759999965</v>
      </c>
      <c r="J3036" s="351">
        <f t="shared" si="381"/>
        <v>121.81988011199978</v>
      </c>
      <c r="K3036" s="635">
        <f>SUM('Employee Salary Payroll Tax '!I3038:K3038)</f>
        <v>3654.88</v>
      </c>
      <c r="L3036" s="635">
        <f>'Employee Salary Payroll Tax '!H3038</f>
        <v>0</v>
      </c>
      <c r="M3036" s="293">
        <f t="shared" si="384"/>
        <v>62279.24</v>
      </c>
      <c r="N3036" s="359">
        <f t="shared" si="382"/>
        <v>6.7527562878975731</v>
      </c>
      <c r="O3036" s="331"/>
      <c r="P3036" s="61"/>
      <c r="Q3036" s="294"/>
      <c r="R3036" s="292"/>
      <c r="S3036" s="291"/>
    </row>
    <row r="3037" spans="1:19" ht="14.4">
      <c r="A3037" s="36">
        <f t="shared" si="377"/>
        <v>1714</v>
      </c>
      <c r="B3037" s="526"/>
      <c r="C3037" s="36" t="str">
        <f>VLOOKUP('Employee Salary Payroll Tax '!B3039,'Employee Salary Payroll Tax '!$D$1:$E$7,2,FALSE)</f>
        <v>NonUnion</v>
      </c>
      <c r="D3037" s="61">
        <f t="shared" si="378"/>
        <v>2.98E-2</v>
      </c>
      <c r="E3037" s="351">
        <f>'Employee Salary Payroll Tax '!N3039</f>
        <v>89506.98</v>
      </c>
      <c r="F3037" s="351">
        <f t="shared" si="379"/>
        <v>92174.288004000002</v>
      </c>
      <c r="G3037" s="352"/>
      <c r="H3037" s="351">
        <f t="shared" si="383"/>
        <v>37693.020000000004</v>
      </c>
      <c r="I3037" s="351">
        <f t="shared" si="380"/>
        <v>2667.3080040000059</v>
      </c>
      <c r="J3037" s="351">
        <f t="shared" si="381"/>
        <v>165.37309624800037</v>
      </c>
      <c r="K3037" s="635">
        <f>SUM('Employee Salary Payroll Tax '!I3039:K3039)</f>
        <v>37271.94</v>
      </c>
      <c r="L3037" s="635">
        <f>'Employee Salary Payroll Tax '!H3039</f>
        <v>0</v>
      </c>
      <c r="M3037" s="293">
        <f t="shared" si="384"/>
        <v>52235.039999999994</v>
      </c>
      <c r="N3037" s="359">
        <f t="shared" si="382"/>
        <v>68.863636343230795</v>
      </c>
      <c r="O3037" s="331"/>
      <c r="P3037" s="61"/>
      <c r="Q3037" s="294"/>
      <c r="R3037" s="292"/>
      <c r="S3037" s="291"/>
    </row>
    <row r="3038" spans="1:19" ht="14.4">
      <c r="A3038" s="36">
        <f t="shared" si="377"/>
        <v>1715</v>
      </c>
      <c r="B3038" s="526"/>
      <c r="C3038" s="36" t="str">
        <f>VLOOKUP('Employee Salary Payroll Tax '!B3040,'Employee Salary Payroll Tax '!$D$1:$E$7,2,FALSE)</f>
        <v>IBEW</v>
      </c>
      <c r="D3038" s="61">
        <f t="shared" si="378"/>
        <v>6.875E-3</v>
      </c>
      <c r="E3038" s="351">
        <f>'Employee Salary Payroll Tax '!N3040</f>
        <v>68356.3</v>
      </c>
      <c r="F3038" s="351">
        <f t="shared" si="379"/>
        <v>68826.249562500001</v>
      </c>
      <c r="G3038" s="352"/>
      <c r="H3038" s="351">
        <f t="shared" si="383"/>
        <v>58843.7</v>
      </c>
      <c r="I3038" s="351">
        <f t="shared" si="380"/>
        <v>469.94956249999814</v>
      </c>
      <c r="J3038" s="351">
        <f t="shared" si="381"/>
        <v>29.136872874999884</v>
      </c>
      <c r="K3038" s="635">
        <f>SUM('Employee Salary Payroll Tax '!I3040:K3040)</f>
        <v>18290.120000000003</v>
      </c>
      <c r="L3038" s="635">
        <f>'Employee Salary Payroll Tax '!H3040</f>
        <v>0</v>
      </c>
      <c r="M3038" s="293">
        <f t="shared" si="384"/>
        <v>50066.18</v>
      </c>
      <c r="N3038" s="359">
        <f t="shared" si="382"/>
        <v>7.7961636498859193</v>
      </c>
      <c r="O3038" s="331"/>
      <c r="P3038" s="61"/>
      <c r="Q3038" s="294"/>
      <c r="R3038" s="292"/>
      <c r="S3038" s="291"/>
    </row>
    <row r="3039" spans="1:19" ht="14.4">
      <c r="A3039" s="36">
        <f t="shared" si="377"/>
        <v>1716</v>
      </c>
      <c r="B3039" s="526"/>
      <c r="C3039" s="36" t="str">
        <f>VLOOKUP('Employee Salary Payroll Tax '!B3041,'Employee Salary Payroll Tax '!$D$1:$E$7,2,FALSE)</f>
        <v>NonUnion</v>
      </c>
      <c r="D3039" s="61">
        <f t="shared" si="378"/>
        <v>2.98E-2</v>
      </c>
      <c r="E3039" s="351">
        <f>'Employee Salary Payroll Tax '!N3041</f>
        <v>110021.24</v>
      </c>
      <c r="F3039" s="351">
        <f t="shared" si="379"/>
        <v>113299.87295200001</v>
      </c>
      <c r="G3039" s="352"/>
      <c r="H3039" s="351">
        <f t="shared" si="383"/>
        <v>17178.759999999995</v>
      </c>
      <c r="I3039" s="351">
        <f t="shared" si="380"/>
        <v>3278.6329519999999</v>
      </c>
      <c r="J3039" s="351">
        <f t="shared" si="381"/>
        <v>203.27524302399999</v>
      </c>
      <c r="K3039" s="635">
        <f>SUM('Employee Salary Payroll Tax '!I3041:K3041)</f>
        <v>18210.260000000002</v>
      </c>
      <c r="L3039" s="635">
        <f>'Employee Salary Payroll Tax '!H3041</f>
        <v>0</v>
      </c>
      <c r="M3039" s="293">
        <f t="shared" si="384"/>
        <v>91810.98000000001</v>
      </c>
      <c r="N3039" s="359">
        <f t="shared" si="382"/>
        <v>33.645276375694188</v>
      </c>
      <c r="O3039" s="331"/>
      <c r="P3039" s="61"/>
      <c r="Q3039" s="294"/>
      <c r="R3039" s="292"/>
      <c r="S3039" s="291"/>
    </row>
    <row r="3040" spans="1:19" ht="14.4">
      <c r="A3040" s="36">
        <f t="shared" si="377"/>
        <v>1717</v>
      </c>
      <c r="B3040" s="526"/>
      <c r="C3040" s="36" t="str">
        <f>VLOOKUP('Employee Salary Payroll Tax '!B3042,'Employee Salary Payroll Tax '!$D$1:$E$7,2,FALSE)</f>
        <v>IBEW</v>
      </c>
      <c r="D3040" s="61">
        <f t="shared" si="378"/>
        <v>6.875E-3</v>
      </c>
      <c r="E3040" s="351">
        <f>'Employee Salary Payroll Tax '!N3042</f>
        <v>109037.07</v>
      </c>
      <c r="F3040" s="351">
        <f t="shared" si="379"/>
        <v>109786.69985625001</v>
      </c>
      <c r="G3040" s="352"/>
      <c r="H3040" s="351">
        <f t="shared" si="383"/>
        <v>18162.929999999993</v>
      </c>
      <c r="I3040" s="351">
        <f t="shared" si="380"/>
        <v>749.62985625000147</v>
      </c>
      <c r="J3040" s="351">
        <f t="shared" si="381"/>
        <v>46.477051087500094</v>
      </c>
      <c r="K3040" s="635">
        <f>SUM('Employee Salary Payroll Tax '!I3042:K3042)</f>
        <v>28997</v>
      </c>
      <c r="L3040" s="635">
        <f>'Employee Salary Payroll Tax '!H3042</f>
        <v>0</v>
      </c>
      <c r="M3040" s="293">
        <f t="shared" si="384"/>
        <v>80040.070000000007</v>
      </c>
      <c r="N3040" s="359">
        <f t="shared" si="382"/>
        <v>12.359971249886669</v>
      </c>
      <c r="O3040" s="331"/>
      <c r="P3040" s="61"/>
      <c r="Q3040" s="294"/>
      <c r="R3040" s="292"/>
      <c r="S3040" s="291"/>
    </row>
    <row r="3041" spans="1:19" ht="14.4">
      <c r="A3041" s="36">
        <f t="shared" si="377"/>
        <v>1718</v>
      </c>
      <c r="B3041" s="526"/>
      <c r="C3041" s="36" t="str">
        <f>VLOOKUP('Employee Salary Payroll Tax '!B3043,'Employee Salary Payroll Tax '!$D$1:$E$7,2,FALSE)</f>
        <v>NonUnion</v>
      </c>
      <c r="D3041" s="61">
        <f t="shared" si="378"/>
        <v>2.98E-2</v>
      </c>
      <c r="E3041" s="351">
        <f>'Employee Salary Payroll Tax '!N3043</f>
        <v>65091.61</v>
      </c>
      <c r="F3041" s="351">
        <f t="shared" si="379"/>
        <v>67031.339978000004</v>
      </c>
      <c r="G3041" s="352"/>
      <c r="H3041" s="351">
        <f t="shared" si="383"/>
        <v>62108.39</v>
      </c>
      <c r="I3041" s="351">
        <f t="shared" si="380"/>
        <v>1939.729978000003</v>
      </c>
      <c r="J3041" s="351">
        <f t="shared" si="381"/>
        <v>120.26325863600019</v>
      </c>
      <c r="K3041" s="635">
        <f>SUM('Employee Salary Payroll Tax '!I3043:K3043)</f>
        <v>65086.720000000001</v>
      </c>
      <c r="L3041" s="635">
        <f>'Employee Salary Payroll Tax '!H3043</f>
        <v>0</v>
      </c>
      <c r="M3041" s="293">
        <f t="shared" si="384"/>
        <v>4.8899999999994179</v>
      </c>
      <c r="N3041" s="359">
        <f t="shared" si="382"/>
        <v>120.25422387015273</v>
      </c>
      <c r="O3041" s="331"/>
      <c r="P3041" s="61"/>
      <c r="Q3041" s="294"/>
      <c r="R3041" s="292"/>
      <c r="S3041" s="291"/>
    </row>
    <row r="3042" spans="1:19" ht="14.4">
      <c r="A3042" s="36">
        <f t="shared" si="377"/>
        <v>1719</v>
      </c>
      <c r="B3042" s="526"/>
      <c r="C3042" s="36" t="str">
        <f>VLOOKUP('Employee Salary Payroll Tax '!B3044,'Employee Salary Payroll Tax '!$D$1:$E$7,2,FALSE)</f>
        <v>IBEW</v>
      </c>
      <c r="D3042" s="61">
        <f t="shared" si="378"/>
        <v>6.875E-3</v>
      </c>
      <c r="E3042" s="351">
        <f>'Employee Salary Payroll Tax '!N3044</f>
        <v>70616.92</v>
      </c>
      <c r="F3042" s="351">
        <f t="shared" si="379"/>
        <v>71102.411324999994</v>
      </c>
      <c r="G3042" s="352"/>
      <c r="H3042" s="351">
        <f t="shared" si="383"/>
        <v>56583.08</v>
      </c>
      <c r="I3042" s="351">
        <f t="shared" si="380"/>
        <v>485.49132499999541</v>
      </c>
      <c r="J3042" s="351">
        <f t="shared" si="381"/>
        <v>30.100462149999714</v>
      </c>
      <c r="K3042" s="635">
        <f>SUM('Employee Salary Payroll Tax '!I3044:K3044)</f>
        <v>18889.919999999998</v>
      </c>
      <c r="L3042" s="635">
        <f>'Employee Salary Payroll Tax '!H3044</f>
        <v>0</v>
      </c>
      <c r="M3042" s="293">
        <f t="shared" si="384"/>
        <v>51727</v>
      </c>
      <c r="N3042" s="359">
        <f t="shared" si="382"/>
        <v>8.0518283998859026</v>
      </c>
      <c r="O3042" s="331"/>
      <c r="P3042" s="61"/>
      <c r="Q3042" s="294"/>
      <c r="R3042" s="292"/>
      <c r="S3042" s="291"/>
    </row>
    <row r="3043" spans="1:19" ht="14.4">
      <c r="A3043" s="36">
        <f t="shared" si="377"/>
        <v>1720</v>
      </c>
      <c r="B3043" s="526"/>
      <c r="C3043" s="36" t="str">
        <f>VLOOKUP('Employee Salary Payroll Tax '!B3045,'Employee Salary Payroll Tax '!$D$1:$E$7,2,FALSE)</f>
        <v>NonUnion</v>
      </c>
      <c r="D3043" s="61">
        <f t="shared" si="378"/>
        <v>2.98E-2</v>
      </c>
      <c r="E3043" s="351">
        <f>'Employee Salary Payroll Tax '!N3045</f>
        <v>29000</v>
      </c>
      <c r="F3043" s="351">
        <f t="shared" si="379"/>
        <v>29864.2</v>
      </c>
      <c r="G3043" s="352"/>
      <c r="H3043" s="351">
        <f t="shared" si="383"/>
        <v>98200</v>
      </c>
      <c r="I3043" s="351">
        <f t="shared" si="380"/>
        <v>864.20000000000073</v>
      </c>
      <c r="J3043" s="351">
        <f t="shared" si="381"/>
        <v>53.580400000000047</v>
      </c>
      <c r="K3043" s="635">
        <f>SUM('Employee Salary Payroll Tax '!I3045:K3045)</f>
        <v>29000</v>
      </c>
      <c r="L3043" s="635">
        <f>'Employee Salary Payroll Tax '!H3045</f>
        <v>0</v>
      </c>
      <c r="M3043" s="293">
        <f t="shared" si="384"/>
        <v>0</v>
      </c>
      <c r="N3043" s="359">
        <f t="shared" si="382"/>
        <v>53.580399998152444</v>
      </c>
      <c r="O3043" s="331"/>
      <c r="P3043" s="61"/>
      <c r="Q3043" s="294"/>
      <c r="R3043" s="292"/>
      <c r="S3043" s="291"/>
    </row>
    <row r="3044" spans="1:19" ht="14.4">
      <c r="A3044" s="36">
        <f t="shared" si="377"/>
        <v>1721</v>
      </c>
      <c r="B3044" s="526"/>
      <c r="C3044" s="36" t="str">
        <f>VLOOKUP('Employee Salary Payroll Tax '!B3046,'Employee Salary Payroll Tax '!$D$1:$E$7,2,FALSE)</f>
        <v>IBEW</v>
      </c>
      <c r="D3044" s="61">
        <f t="shared" si="378"/>
        <v>6.875E-3</v>
      </c>
      <c r="E3044" s="351">
        <f>'Employee Salary Payroll Tax '!N3046</f>
        <v>5811.63</v>
      </c>
      <c r="F3044" s="351">
        <f t="shared" si="379"/>
        <v>5851.5849562499998</v>
      </c>
      <c r="G3044" s="352"/>
      <c r="H3044" s="351">
        <f t="shared" si="383"/>
        <v>121388.37</v>
      </c>
      <c r="I3044" s="351">
        <f t="shared" si="380"/>
        <v>39.954956249999668</v>
      </c>
      <c r="J3044" s="351">
        <f t="shared" si="381"/>
        <v>2.4772072874999793</v>
      </c>
      <c r="K3044" s="635">
        <f>SUM('Employee Salary Payroll Tax '!I3046:K3046)</f>
        <v>5811.63</v>
      </c>
      <c r="L3044" s="635">
        <f>'Employee Salary Payroll Tax '!H3046</f>
        <v>0</v>
      </c>
      <c r="M3044" s="293">
        <f t="shared" si="384"/>
        <v>0</v>
      </c>
      <c r="N3044" s="359">
        <f t="shared" si="382"/>
        <v>2.4772072870737292</v>
      </c>
      <c r="O3044" s="331"/>
      <c r="P3044" s="61"/>
      <c r="Q3044" s="294"/>
      <c r="R3044" s="292"/>
      <c r="S3044" s="291"/>
    </row>
    <row r="3045" spans="1:19" ht="14.4">
      <c r="A3045" s="36">
        <f t="shared" si="377"/>
        <v>1722</v>
      </c>
      <c r="B3045" s="526"/>
      <c r="C3045" s="36" t="str">
        <f>VLOOKUP('Employee Salary Payroll Tax '!B3047,'Employee Salary Payroll Tax '!$D$1:$E$7,2,FALSE)</f>
        <v>IBEW</v>
      </c>
      <c r="D3045" s="61">
        <f t="shared" si="378"/>
        <v>6.875E-3</v>
      </c>
      <c r="E3045" s="351">
        <f>'Employee Salary Payroll Tax '!N3047</f>
        <v>623.13</v>
      </c>
      <c r="F3045" s="351">
        <f t="shared" si="379"/>
        <v>627.41401874999997</v>
      </c>
      <c r="G3045" s="352"/>
      <c r="H3045" s="351">
        <f t="shared" si="383"/>
        <v>126576.87</v>
      </c>
      <c r="I3045" s="351">
        <f t="shared" si="380"/>
        <v>4.2840187499999729</v>
      </c>
      <c r="J3045" s="351">
        <f t="shared" si="381"/>
        <v>0.26560916249999833</v>
      </c>
      <c r="K3045" s="635">
        <f>SUM('Employee Salary Payroll Tax '!I3047:K3047)</f>
        <v>20.16</v>
      </c>
      <c r="L3045" s="635">
        <f>'Employee Salary Payroll Tax '!H3047</f>
        <v>0</v>
      </c>
      <c r="M3045" s="293">
        <f t="shared" si="384"/>
        <v>602.97</v>
      </c>
      <c r="N3045" s="359">
        <f t="shared" si="382"/>
        <v>8.5931999862095647E-3</v>
      </c>
      <c r="O3045" s="331"/>
      <c r="P3045" s="61"/>
      <c r="Q3045" s="294"/>
      <c r="R3045" s="292"/>
      <c r="S3045" s="291"/>
    </row>
    <row r="3046" spans="1:19" ht="14.4">
      <c r="A3046" s="36">
        <f t="shared" si="377"/>
        <v>1723</v>
      </c>
      <c r="B3046" s="526"/>
      <c r="C3046" s="36" t="str">
        <f>VLOOKUP('Employee Salary Payroll Tax '!B3048,'Employee Salary Payroll Tax '!$D$1:$E$7,2,FALSE)</f>
        <v>NonUnion</v>
      </c>
      <c r="D3046" s="61">
        <f t="shared" si="378"/>
        <v>2.98E-2</v>
      </c>
      <c r="E3046" s="351">
        <f>'Employee Salary Payroll Tax '!N3048</f>
        <v>48583.34</v>
      </c>
      <c r="F3046" s="351">
        <f t="shared" si="379"/>
        <v>50031.123531999998</v>
      </c>
      <c r="G3046" s="352"/>
      <c r="H3046" s="351">
        <f t="shared" si="383"/>
        <v>78616.66</v>
      </c>
      <c r="I3046" s="351">
        <f t="shared" si="380"/>
        <v>1447.7835320000013</v>
      </c>
      <c r="J3046" s="351">
        <f t="shared" si="381"/>
        <v>89.762578984000072</v>
      </c>
      <c r="K3046" s="635">
        <f>SUM('Employee Salary Payroll Tax '!I3048:K3048)</f>
        <v>8998.18</v>
      </c>
      <c r="L3046" s="635">
        <f>'Employee Salary Payroll Tax '!H3048</f>
        <v>0</v>
      </c>
      <c r="M3046" s="293">
        <f t="shared" si="384"/>
        <v>39585.159999999996</v>
      </c>
      <c r="N3046" s="359">
        <f t="shared" si="382"/>
        <v>16.625037367657818</v>
      </c>
      <c r="O3046" s="331"/>
      <c r="P3046" s="61"/>
      <c r="Q3046" s="294"/>
      <c r="R3046" s="292"/>
      <c r="S3046" s="291"/>
    </row>
    <row r="3047" spans="1:19" ht="14.4">
      <c r="A3047" s="36">
        <f t="shared" si="377"/>
        <v>1724</v>
      </c>
      <c r="B3047" s="526"/>
      <c r="C3047" s="36" t="str">
        <f>VLOOKUP('Employee Salary Payroll Tax '!B3049,'Employee Salary Payroll Tax '!$D$1:$E$7,2,FALSE)</f>
        <v>NonUnion</v>
      </c>
      <c r="D3047" s="61">
        <f t="shared" si="378"/>
        <v>2.98E-2</v>
      </c>
      <c r="E3047" s="351">
        <f>'Employee Salary Payroll Tax '!N3049</f>
        <v>19631.7</v>
      </c>
      <c r="F3047" s="351">
        <f t="shared" si="379"/>
        <v>20216.724660000003</v>
      </c>
      <c r="G3047" s="352"/>
      <c r="H3047" s="351">
        <f t="shared" si="383"/>
        <v>107568.3</v>
      </c>
      <c r="I3047" s="351">
        <f t="shared" si="380"/>
        <v>585.02466000000277</v>
      </c>
      <c r="J3047" s="351">
        <f t="shared" si="381"/>
        <v>36.271528920000172</v>
      </c>
      <c r="K3047" s="635">
        <f>SUM('Employee Salary Payroll Tax '!I3049:K3049)</f>
        <v>15556.82</v>
      </c>
      <c r="L3047" s="635">
        <f>'Employee Salary Payroll Tax '!H3049</f>
        <v>0</v>
      </c>
      <c r="M3047" s="293">
        <f t="shared" si="384"/>
        <v>4074.880000000001</v>
      </c>
      <c r="N3047" s="359">
        <f t="shared" si="382"/>
        <v>28.742780630536036</v>
      </c>
      <c r="O3047" s="331"/>
      <c r="P3047" s="61"/>
      <c r="Q3047" s="294"/>
      <c r="R3047" s="292"/>
      <c r="S3047" s="291"/>
    </row>
    <row r="3048" spans="1:19" ht="14.4">
      <c r="A3048" s="36">
        <f t="shared" si="377"/>
        <v>1725</v>
      </c>
      <c r="B3048" s="526"/>
      <c r="C3048" s="36" t="str">
        <f>VLOOKUP('Employee Salary Payroll Tax '!B3050,'Employee Salary Payroll Tax '!$D$1:$E$7,2,FALSE)</f>
        <v>Not Assigned</v>
      </c>
      <c r="D3048" s="61">
        <f t="shared" si="378"/>
        <v>0</v>
      </c>
      <c r="E3048" s="351">
        <f>'Employee Salary Payroll Tax '!N3050</f>
        <v>0</v>
      </c>
      <c r="F3048" s="351">
        <f t="shared" si="379"/>
        <v>0</v>
      </c>
      <c r="G3048" s="352"/>
      <c r="H3048" s="351">
        <f t="shared" si="383"/>
        <v>127200</v>
      </c>
      <c r="I3048" s="351">
        <f t="shared" si="380"/>
        <v>0</v>
      </c>
      <c r="J3048" s="351">
        <f t="shared" si="381"/>
        <v>0</v>
      </c>
      <c r="K3048" s="635">
        <f>SUM('Employee Salary Payroll Tax '!I3050:K3050)</f>
        <v>-230.4</v>
      </c>
      <c r="L3048" s="635">
        <f>'Employee Salary Payroll Tax '!H3050</f>
        <v>0</v>
      </c>
      <c r="M3048" s="293">
        <f t="shared" si="384"/>
        <v>230.4</v>
      </c>
      <c r="N3048" s="359">
        <f t="shared" si="382"/>
        <v>0</v>
      </c>
      <c r="O3048" s="331"/>
      <c r="P3048" s="61"/>
      <c r="Q3048" s="294"/>
      <c r="R3048" s="292"/>
      <c r="S3048" s="291"/>
    </row>
    <row r="3049" spans="1:19" ht="14.4">
      <c r="A3049" s="36">
        <f t="shared" si="377"/>
        <v>1726</v>
      </c>
      <c r="B3049" s="526"/>
      <c r="C3049" s="36" t="str">
        <f>VLOOKUP('Employee Salary Payroll Tax '!B3051,'Employee Salary Payroll Tax '!$D$1:$E$7,2,FALSE)</f>
        <v>IBEW</v>
      </c>
      <c r="D3049" s="61">
        <f t="shared" si="378"/>
        <v>6.875E-3</v>
      </c>
      <c r="E3049" s="351">
        <f>'Employee Salary Payroll Tax '!N3051</f>
        <v>183605.59</v>
      </c>
      <c r="F3049" s="351">
        <f t="shared" si="379"/>
        <v>184867.87843124999</v>
      </c>
      <c r="G3049" s="352"/>
      <c r="H3049" s="351">
        <f t="shared" si="383"/>
        <v>0</v>
      </c>
      <c r="I3049" s="351">
        <f t="shared" si="380"/>
        <v>1262.2884312499955</v>
      </c>
      <c r="J3049" s="351">
        <f t="shared" si="381"/>
        <v>0</v>
      </c>
      <c r="K3049" s="635">
        <f>SUM('Employee Salary Payroll Tax '!I3051:K3051)</f>
        <v>140771.57</v>
      </c>
      <c r="L3049" s="635">
        <f>'Employee Salary Payroll Tax '!H3051</f>
        <v>0</v>
      </c>
      <c r="M3049" s="293">
        <f t="shared" si="384"/>
        <v>42834.01999999999</v>
      </c>
      <c r="N3049" s="359">
        <f t="shared" si="382"/>
        <v>0</v>
      </c>
      <c r="O3049" s="331"/>
      <c r="P3049" s="61"/>
      <c r="Q3049" s="294"/>
      <c r="R3049" s="292"/>
      <c r="S3049" s="291"/>
    </row>
    <row r="3050" spans="1:19" ht="14.4">
      <c r="A3050" s="36">
        <f t="shared" si="377"/>
        <v>1727</v>
      </c>
      <c r="B3050" s="526"/>
      <c r="C3050" s="36" t="str">
        <f>VLOOKUP('Employee Salary Payroll Tax '!B3052,'Employee Salary Payroll Tax '!$D$1:$E$7,2,FALSE)</f>
        <v>IBEW</v>
      </c>
      <c r="D3050" s="61">
        <f t="shared" si="378"/>
        <v>6.875E-3</v>
      </c>
      <c r="E3050" s="351">
        <f>'Employee Salary Payroll Tax '!N3052</f>
        <v>50195.47</v>
      </c>
      <c r="F3050" s="351">
        <f t="shared" si="379"/>
        <v>50540.563856250003</v>
      </c>
      <c r="G3050" s="352"/>
      <c r="H3050" s="351">
        <f t="shared" si="383"/>
        <v>77004.53</v>
      </c>
      <c r="I3050" s="351">
        <f t="shared" si="380"/>
        <v>345.09385625000141</v>
      </c>
      <c r="J3050" s="351">
        <f t="shared" si="381"/>
        <v>21.395819087500087</v>
      </c>
      <c r="K3050" s="635">
        <f>SUM('Employee Salary Payroll Tax '!I3052:K3052)</f>
        <v>0</v>
      </c>
      <c r="L3050" s="635">
        <f>'Employee Salary Payroll Tax '!H3052</f>
        <v>0</v>
      </c>
      <c r="M3050" s="293">
        <f t="shared" si="384"/>
        <v>50195.47</v>
      </c>
      <c r="N3050" s="359">
        <f t="shared" si="382"/>
        <v>0</v>
      </c>
      <c r="O3050" s="331"/>
      <c r="P3050" s="61"/>
      <c r="Q3050" s="294"/>
      <c r="R3050" s="292"/>
      <c r="S3050" s="291"/>
    </row>
    <row r="3051" spans="1:19" ht="14.4">
      <c r="A3051" s="36">
        <f t="shared" si="377"/>
        <v>1728</v>
      </c>
      <c r="B3051" s="526"/>
      <c r="C3051" s="36" t="str">
        <f>VLOOKUP('Employee Salary Payroll Tax '!B3053,'Employee Salary Payroll Tax '!$D$1:$E$7,2,FALSE)</f>
        <v>IBEW</v>
      </c>
      <c r="D3051" s="61">
        <f t="shared" si="378"/>
        <v>6.875E-3</v>
      </c>
      <c r="E3051" s="351">
        <f>'Employee Salary Payroll Tax '!N3053</f>
        <v>35539</v>
      </c>
      <c r="F3051" s="351">
        <f t="shared" si="379"/>
        <v>35783.330625000002</v>
      </c>
      <c r="G3051" s="352"/>
      <c r="H3051" s="351">
        <f t="shared" si="383"/>
        <v>91661</v>
      </c>
      <c r="I3051" s="351">
        <f t="shared" si="380"/>
        <v>244.33062500000233</v>
      </c>
      <c r="J3051" s="351">
        <f t="shared" si="381"/>
        <v>15.148498750000144</v>
      </c>
      <c r="K3051" s="635">
        <f>SUM('Employee Salary Payroll Tax '!I3053:K3053)</f>
        <v>0</v>
      </c>
      <c r="L3051" s="635">
        <f>'Employee Salary Payroll Tax '!H3053</f>
        <v>0</v>
      </c>
      <c r="M3051" s="293">
        <f t="shared" si="384"/>
        <v>35539</v>
      </c>
      <c r="N3051" s="359">
        <f t="shared" si="382"/>
        <v>0</v>
      </c>
      <c r="O3051" s="331"/>
      <c r="P3051" s="61"/>
      <c r="Q3051" s="294"/>
      <c r="R3051" s="292"/>
      <c r="S3051" s="291"/>
    </row>
    <row r="3052" spans="1:19" ht="14.4">
      <c r="A3052" s="36">
        <f t="shared" si="377"/>
        <v>1729</v>
      </c>
      <c r="B3052" s="526"/>
      <c r="C3052" s="36" t="str">
        <f>VLOOKUP('Employee Salary Payroll Tax '!B3054,'Employee Salary Payroll Tax '!$D$1:$E$7,2,FALSE)</f>
        <v>Not Assigned</v>
      </c>
      <c r="D3052" s="61">
        <f t="shared" si="378"/>
        <v>0</v>
      </c>
      <c r="E3052" s="351">
        <f>'Employee Salary Payroll Tax '!N3054</f>
        <v>0</v>
      </c>
      <c r="F3052" s="351">
        <f t="shared" si="379"/>
        <v>0</v>
      </c>
      <c r="G3052" s="352"/>
      <c r="H3052" s="351">
        <f t="shared" si="383"/>
        <v>127200</v>
      </c>
      <c r="I3052" s="351">
        <f t="shared" si="380"/>
        <v>0</v>
      </c>
      <c r="J3052" s="351">
        <f t="shared" si="381"/>
        <v>0</v>
      </c>
      <c r="K3052" s="635">
        <f>SUM('Employee Salary Payroll Tax '!I3054:K3054)</f>
        <v>0</v>
      </c>
      <c r="L3052" s="635">
        <f>'Employee Salary Payroll Tax '!H3054</f>
        <v>0</v>
      </c>
      <c r="M3052" s="293">
        <f t="shared" si="384"/>
        <v>0</v>
      </c>
      <c r="N3052" s="359">
        <f t="shared" si="382"/>
        <v>0</v>
      </c>
      <c r="O3052" s="331"/>
      <c r="P3052" s="61"/>
      <c r="Q3052" s="294"/>
      <c r="R3052" s="292"/>
      <c r="S3052" s="291"/>
    </row>
    <row r="3053" spans="1:19" ht="14.4">
      <c r="A3053" s="36">
        <f t="shared" ref="A3053:A3116" si="385">+A3052+1</f>
        <v>1730</v>
      </c>
      <c r="B3053" s="526"/>
      <c r="C3053" s="36" t="str">
        <f>VLOOKUP('Employee Salary Payroll Tax '!B3055,'Employee Salary Payroll Tax '!$D$1:$E$7,2,FALSE)</f>
        <v>IBEW</v>
      </c>
      <c r="D3053" s="61">
        <f t="shared" si="378"/>
        <v>6.875E-3</v>
      </c>
      <c r="E3053" s="351">
        <f>'Employee Salary Payroll Tax '!N3055</f>
        <v>140484.12</v>
      </c>
      <c r="F3053" s="351">
        <f t="shared" si="379"/>
        <v>141449.948325</v>
      </c>
      <c r="G3053" s="352"/>
      <c r="H3053" s="351">
        <f t="shared" si="383"/>
        <v>0</v>
      </c>
      <c r="I3053" s="351">
        <f t="shared" si="380"/>
        <v>965.8283250000095</v>
      </c>
      <c r="J3053" s="351">
        <f t="shared" si="381"/>
        <v>0</v>
      </c>
      <c r="K3053" s="635">
        <f>SUM('Employee Salary Payroll Tax '!I3055:K3055)</f>
        <v>39070.6</v>
      </c>
      <c r="L3053" s="635">
        <f>'Employee Salary Payroll Tax '!H3055</f>
        <v>0</v>
      </c>
      <c r="M3053" s="293">
        <f t="shared" si="384"/>
        <v>101413.51999999999</v>
      </c>
      <c r="N3053" s="359">
        <f t="shared" si="382"/>
        <v>0</v>
      </c>
      <c r="O3053" s="331"/>
      <c r="P3053" s="61"/>
      <c r="Q3053" s="294"/>
      <c r="R3053" s="292"/>
      <c r="S3053" s="291"/>
    </row>
    <row r="3054" spans="1:19" ht="14.4">
      <c r="A3054" s="36">
        <f t="shared" si="385"/>
        <v>1731</v>
      </c>
      <c r="B3054" s="526"/>
      <c r="C3054" s="36" t="str">
        <f>VLOOKUP('Employee Salary Payroll Tax '!B3056,'Employee Salary Payroll Tax '!$D$1:$E$7,2,FALSE)</f>
        <v>IBEW</v>
      </c>
      <c r="D3054" s="61">
        <f t="shared" si="378"/>
        <v>6.875E-3</v>
      </c>
      <c r="E3054" s="351">
        <f>'Employee Salary Payroll Tax '!N3056</f>
        <v>33654.81</v>
      </c>
      <c r="F3054" s="351">
        <f t="shared" si="379"/>
        <v>33886.186818749993</v>
      </c>
      <c r="G3054" s="352"/>
      <c r="H3054" s="351">
        <f t="shared" si="383"/>
        <v>93545.19</v>
      </c>
      <c r="I3054" s="351">
        <f t="shared" si="380"/>
        <v>231.37681874999544</v>
      </c>
      <c r="J3054" s="351">
        <f t="shared" si="381"/>
        <v>14.345362762499716</v>
      </c>
      <c r="K3054" s="635">
        <f>SUM('Employee Salary Payroll Tax '!I3056:K3056)</f>
        <v>22716.7</v>
      </c>
      <c r="L3054" s="635">
        <f>'Employee Salary Payroll Tax '!H3056</f>
        <v>0</v>
      </c>
      <c r="M3054" s="293">
        <f t="shared" si="384"/>
        <v>10938.109999999997</v>
      </c>
      <c r="N3054" s="359">
        <f t="shared" si="382"/>
        <v>9.682993374712094</v>
      </c>
      <c r="O3054" s="331"/>
      <c r="P3054" s="61"/>
      <c r="Q3054" s="294"/>
      <c r="R3054" s="292"/>
      <c r="S3054" s="291"/>
    </row>
    <row r="3055" spans="1:19" ht="14.4">
      <c r="A3055" s="36">
        <f t="shared" si="385"/>
        <v>1732</v>
      </c>
      <c r="B3055" s="526"/>
      <c r="C3055" s="36" t="str">
        <f>VLOOKUP('Employee Salary Payroll Tax '!B3057,'Employee Salary Payroll Tax '!$D$1:$E$7,2,FALSE)</f>
        <v>NonUnion</v>
      </c>
      <c r="D3055" s="61">
        <f t="shared" si="378"/>
        <v>2.98E-2</v>
      </c>
      <c r="E3055" s="351">
        <f>'Employee Salary Payroll Tax '!N3057</f>
        <v>127884.98</v>
      </c>
      <c r="F3055" s="351">
        <f t="shared" si="379"/>
        <v>131695.95240400001</v>
      </c>
      <c r="G3055" s="352"/>
      <c r="H3055" s="351">
        <f t="shared" si="383"/>
        <v>0</v>
      </c>
      <c r="I3055" s="351">
        <f t="shared" si="380"/>
        <v>3810.9724040000146</v>
      </c>
      <c r="J3055" s="351">
        <f t="shared" si="381"/>
        <v>0</v>
      </c>
      <c r="K3055" s="635">
        <f>SUM('Employee Salary Payroll Tax '!I3057:K3057)</f>
        <v>65474.03</v>
      </c>
      <c r="L3055" s="635">
        <f>'Employee Salary Payroll Tax '!H3057</f>
        <v>0</v>
      </c>
      <c r="M3055" s="293">
        <f t="shared" si="384"/>
        <v>62410.95</v>
      </c>
      <c r="N3055" s="359">
        <f t="shared" si="382"/>
        <v>0</v>
      </c>
      <c r="O3055" s="331"/>
      <c r="P3055" s="61"/>
      <c r="Q3055" s="294"/>
      <c r="R3055" s="292"/>
      <c r="S3055" s="291"/>
    </row>
    <row r="3056" spans="1:19" ht="14.4">
      <c r="A3056" s="36">
        <f t="shared" si="385"/>
        <v>1733</v>
      </c>
      <c r="B3056" s="526"/>
      <c r="C3056" s="36" t="str">
        <f>VLOOKUP('Employee Salary Payroll Tax '!B3058,'Employee Salary Payroll Tax '!$D$1:$E$7,2,FALSE)</f>
        <v>IBEW</v>
      </c>
      <c r="D3056" s="61">
        <f t="shared" si="378"/>
        <v>6.875E-3</v>
      </c>
      <c r="E3056" s="351">
        <f>'Employee Salary Payroll Tax '!N3058</f>
        <v>43086.47</v>
      </c>
      <c r="F3056" s="351">
        <f t="shared" si="379"/>
        <v>43382.689481250003</v>
      </c>
      <c r="G3056" s="352"/>
      <c r="H3056" s="351">
        <f t="shared" si="383"/>
        <v>84113.53</v>
      </c>
      <c r="I3056" s="351">
        <f t="shared" si="380"/>
        <v>296.21948125000199</v>
      </c>
      <c r="J3056" s="351">
        <f t="shared" si="381"/>
        <v>18.365607837500125</v>
      </c>
      <c r="K3056" s="635">
        <f>SUM('Employee Salary Payroll Tax '!I3058:K3058)</f>
        <v>36282.14</v>
      </c>
      <c r="L3056" s="635">
        <f>'Employee Salary Payroll Tax '!H3058</f>
        <v>0</v>
      </c>
      <c r="M3056" s="293">
        <f t="shared" si="384"/>
        <v>6804.3300000000017</v>
      </c>
      <c r="N3056" s="359">
        <f t="shared" si="382"/>
        <v>15.46526217464117</v>
      </c>
      <c r="O3056" s="331"/>
      <c r="P3056" s="61"/>
      <c r="Q3056" s="294"/>
      <c r="R3056" s="292"/>
      <c r="S3056" s="291"/>
    </row>
    <row r="3057" spans="1:19" ht="14.4">
      <c r="A3057" s="36">
        <f t="shared" si="385"/>
        <v>1734</v>
      </c>
      <c r="B3057" s="526"/>
      <c r="C3057" s="36" t="str">
        <f>VLOOKUP('Employee Salary Payroll Tax '!B3059,'Employee Salary Payroll Tax '!$D$1:$E$7,2,FALSE)</f>
        <v>NonUnion</v>
      </c>
      <c r="D3057" s="61">
        <f t="shared" si="378"/>
        <v>2.98E-2</v>
      </c>
      <c r="E3057" s="351">
        <f>'Employee Salary Payroll Tax '!N3059</f>
        <v>42517.77</v>
      </c>
      <c r="F3057" s="351">
        <f t="shared" si="379"/>
        <v>43784.799546000002</v>
      </c>
      <c r="G3057" s="352"/>
      <c r="H3057" s="351">
        <f t="shared" si="383"/>
        <v>84682.23000000001</v>
      </c>
      <c r="I3057" s="351">
        <f t="shared" si="380"/>
        <v>1267.0295460000052</v>
      </c>
      <c r="J3057" s="351">
        <f t="shared" si="381"/>
        <v>78.555831852000324</v>
      </c>
      <c r="K3057" s="635">
        <f>SUM('Employee Salary Payroll Tax '!I3059:K3059)</f>
        <v>42517.77</v>
      </c>
      <c r="L3057" s="635">
        <f>'Employee Salary Payroll Tax '!H3059</f>
        <v>0</v>
      </c>
      <c r="M3057" s="293">
        <f t="shared" si="384"/>
        <v>0</v>
      </c>
      <c r="N3057" s="359">
        <f t="shared" si="382"/>
        <v>78.555831850152728</v>
      </c>
      <c r="O3057" s="331"/>
      <c r="P3057" s="61"/>
      <c r="Q3057" s="294"/>
      <c r="R3057" s="292"/>
      <c r="S3057" s="291"/>
    </row>
    <row r="3058" spans="1:19" ht="14.4">
      <c r="A3058" s="36">
        <f t="shared" si="385"/>
        <v>1735</v>
      </c>
      <c r="B3058" s="526"/>
      <c r="C3058" s="36" t="str">
        <f>VLOOKUP('Employee Salary Payroll Tax '!B3060,'Employee Salary Payroll Tax '!$D$1:$E$7,2,FALSE)</f>
        <v>IBEW</v>
      </c>
      <c r="D3058" s="61">
        <f t="shared" si="378"/>
        <v>6.875E-3</v>
      </c>
      <c r="E3058" s="351">
        <f>'Employee Salary Payroll Tax '!N3060</f>
        <v>121.16</v>
      </c>
      <c r="F3058" s="351">
        <f t="shared" si="379"/>
        <v>121.99297499999999</v>
      </c>
      <c r="G3058" s="352"/>
      <c r="H3058" s="351">
        <f t="shared" si="383"/>
        <v>127078.84</v>
      </c>
      <c r="I3058" s="351">
        <f t="shared" si="380"/>
        <v>0.83297499999999047</v>
      </c>
      <c r="J3058" s="351">
        <f t="shared" si="381"/>
        <v>5.1644449999999412E-2</v>
      </c>
      <c r="K3058" s="635">
        <f>SUM('Employee Salary Payroll Tax '!I3060:K3060)</f>
        <v>108.45</v>
      </c>
      <c r="L3058" s="635">
        <f>'Employee Salary Payroll Tax '!H3060</f>
        <v>0</v>
      </c>
      <c r="M3058" s="293">
        <f t="shared" si="384"/>
        <v>12.709999999999994</v>
      </c>
      <c r="N3058" s="359">
        <f t="shared" si="382"/>
        <v>4.6226812118464217E-2</v>
      </c>
      <c r="O3058" s="331"/>
      <c r="P3058" s="61"/>
      <c r="Q3058" s="294"/>
      <c r="R3058" s="292"/>
      <c r="S3058" s="291"/>
    </row>
    <row r="3059" spans="1:19" ht="14.4">
      <c r="A3059" s="36">
        <f t="shared" si="385"/>
        <v>1736</v>
      </c>
      <c r="B3059" s="526"/>
      <c r="C3059" s="36" t="str">
        <f>VLOOKUP('Employee Salary Payroll Tax '!B3061,'Employee Salary Payroll Tax '!$D$1:$E$7,2,FALSE)</f>
        <v>IBEW</v>
      </c>
      <c r="D3059" s="61">
        <f t="shared" si="378"/>
        <v>6.875E-3</v>
      </c>
      <c r="E3059" s="351">
        <f>'Employee Salary Payroll Tax '!N3061</f>
        <v>179148.83</v>
      </c>
      <c r="F3059" s="351">
        <f t="shared" si="379"/>
        <v>180380.47820624997</v>
      </c>
      <c r="G3059" s="352"/>
      <c r="H3059" s="351">
        <f t="shared" si="383"/>
        <v>0</v>
      </c>
      <c r="I3059" s="351">
        <f t="shared" si="380"/>
        <v>1231.6482062499854</v>
      </c>
      <c r="J3059" s="351">
        <f t="shared" si="381"/>
        <v>0</v>
      </c>
      <c r="K3059" s="635">
        <f>SUM('Employee Salary Payroll Tax '!I3061:K3061)</f>
        <v>63282.65</v>
      </c>
      <c r="L3059" s="635">
        <f>'Employee Salary Payroll Tax '!H3061</f>
        <v>0</v>
      </c>
      <c r="M3059" s="293">
        <f t="shared" si="384"/>
        <v>115866.18</v>
      </c>
      <c r="N3059" s="359">
        <f t="shared" si="382"/>
        <v>0</v>
      </c>
      <c r="O3059" s="331"/>
      <c r="P3059" s="61"/>
      <c r="Q3059" s="294"/>
      <c r="R3059" s="292"/>
      <c r="S3059" s="291"/>
    </row>
    <row r="3060" spans="1:19" ht="14.4">
      <c r="A3060" s="36">
        <f t="shared" si="385"/>
        <v>1737</v>
      </c>
      <c r="B3060" s="526"/>
      <c r="C3060" s="36" t="str">
        <f>VLOOKUP('Employee Salary Payroll Tax '!B3062,'Employee Salary Payroll Tax '!$D$1:$E$7,2,FALSE)</f>
        <v>IBEW</v>
      </c>
      <c r="D3060" s="61">
        <f t="shared" si="378"/>
        <v>6.875E-3</v>
      </c>
      <c r="E3060" s="351">
        <f>'Employee Salary Payroll Tax '!N3062</f>
        <v>119958.36</v>
      </c>
      <c r="F3060" s="351">
        <f t="shared" si="379"/>
        <v>120783.07372499999</v>
      </c>
      <c r="G3060" s="352"/>
      <c r="H3060" s="351">
        <f t="shared" si="383"/>
        <v>7241.6399999999994</v>
      </c>
      <c r="I3060" s="351">
        <f t="shared" si="380"/>
        <v>824.71372499999416</v>
      </c>
      <c r="J3060" s="351">
        <f t="shared" si="381"/>
        <v>51.132250949999637</v>
      </c>
      <c r="K3060" s="635">
        <f>SUM('Employee Salary Payroll Tax '!I3062:K3062)</f>
        <v>89158.66</v>
      </c>
      <c r="L3060" s="635">
        <f>'Employee Salary Payroll Tax '!H3062</f>
        <v>0</v>
      </c>
      <c r="M3060" s="293">
        <f t="shared" si="384"/>
        <v>30799.699999999997</v>
      </c>
      <c r="N3060" s="359">
        <f t="shared" si="382"/>
        <v>38.003878824682928</v>
      </c>
      <c r="O3060" s="331"/>
      <c r="P3060" s="61"/>
      <c r="Q3060" s="294"/>
      <c r="R3060" s="292"/>
      <c r="S3060" s="291"/>
    </row>
    <row r="3061" spans="1:19" ht="14.4">
      <c r="A3061" s="36">
        <f t="shared" si="385"/>
        <v>1738</v>
      </c>
      <c r="B3061" s="526"/>
      <c r="C3061" s="36" t="str">
        <f>VLOOKUP('Employee Salary Payroll Tax '!B3063,'Employee Salary Payroll Tax '!$D$1:$E$7,2,FALSE)</f>
        <v>NonUnion</v>
      </c>
      <c r="D3061" s="61">
        <f t="shared" si="378"/>
        <v>2.98E-2</v>
      </c>
      <c r="E3061" s="351">
        <f>'Employee Salary Payroll Tax '!N3063</f>
        <v>51112.21</v>
      </c>
      <c r="F3061" s="351">
        <f t="shared" si="379"/>
        <v>52635.353858000002</v>
      </c>
      <c r="G3061" s="352"/>
      <c r="H3061" s="351">
        <f t="shared" si="383"/>
        <v>76087.790000000008</v>
      </c>
      <c r="I3061" s="351">
        <f t="shared" si="380"/>
        <v>1523.1438580000031</v>
      </c>
      <c r="J3061" s="351">
        <f t="shared" si="381"/>
        <v>94.434919196000195</v>
      </c>
      <c r="K3061" s="635">
        <f>SUM('Employee Salary Payroll Tax '!I3063:K3063)</f>
        <v>7973.8499999999995</v>
      </c>
      <c r="L3061" s="635">
        <f>'Employee Salary Payroll Tax '!H3063</f>
        <v>0</v>
      </c>
      <c r="M3061" s="293">
        <f t="shared" si="384"/>
        <v>43138.36</v>
      </c>
      <c r="N3061" s="359">
        <f t="shared" si="382"/>
        <v>14.732485259711792</v>
      </c>
      <c r="O3061" s="331"/>
      <c r="P3061" s="61"/>
      <c r="Q3061" s="294"/>
      <c r="R3061" s="292"/>
      <c r="S3061" s="291"/>
    </row>
    <row r="3062" spans="1:19" ht="14.4">
      <c r="A3062" s="36">
        <f t="shared" si="385"/>
        <v>1739</v>
      </c>
      <c r="B3062" s="526"/>
      <c r="C3062" s="36" t="str">
        <f>VLOOKUP('Employee Salary Payroll Tax '!B3064,'Employee Salary Payroll Tax '!$D$1:$E$7,2,FALSE)</f>
        <v>NonUnion</v>
      </c>
      <c r="D3062" s="61">
        <f t="shared" si="378"/>
        <v>2.98E-2</v>
      </c>
      <c r="E3062" s="351">
        <f>'Employee Salary Payroll Tax '!N3064</f>
        <v>60294.19</v>
      </c>
      <c r="F3062" s="351">
        <f t="shared" si="379"/>
        <v>62090.956862000006</v>
      </c>
      <c r="G3062" s="352"/>
      <c r="H3062" s="351">
        <f t="shared" si="383"/>
        <v>66905.81</v>
      </c>
      <c r="I3062" s="351">
        <f t="shared" si="380"/>
        <v>1796.766862000004</v>
      </c>
      <c r="J3062" s="351">
        <f t="shared" si="381"/>
        <v>111.39954544400025</v>
      </c>
      <c r="K3062" s="635">
        <f>SUM('Employee Salary Payroll Tax '!I3064:K3064)</f>
        <v>834.5</v>
      </c>
      <c r="L3062" s="635">
        <f>'Employee Salary Payroll Tax '!H3064</f>
        <v>0</v>
      </c>
      <c r="M3062" s="293">
        <f t="shared" si="384"/>
        <v>59459.69</v>
      </c>
      <c r="N3062" s="359">
        <f t="shared" si="382"/>
        <v>1.5418221999744317</v>
      </c>
      <c r="O3062" s="331"/>
      <c r="P3062" s="61"/>
      <c r="Q3062" s="294"/>
      <c r="R3062" s="292"/>
      <c r="S3062" s="291"/>
    </row>
    <row r="3063" spans="1:19" ht="14.4">
      <c r="A3063" s="36">
        <f t="shared" si="385"/>
        <v>1740</v>
      </c>
      <c r="B3063" s="526"/>
      <c r="C3063" s="36" t="str">
        <f>VLOOKUP('Employee Salary Payroll Tax '!B3065,'Employee Salary Payroll Tax '!$D$1:$E$7,2,FALSE)</f>
        <v>NonUnion</v>
      </c>
      <c r="D3063" s="61">
        <f t="shared" si="378"/>
        <v>2.98E-2</v>
      </c>
      <c r="E3063" s="351">
        <f>'Employee Salary Payroll Tax '!N3065</f>
        <v>66262.100000000006</v>
      </c>
      <c r="F3063" s="351">
        <f t="shared" si="379"/>
        <v>68236.710580000014</v>
      </c>
      <c r="G3063" s="352"/>
      <c r="H3063" s="351">
        <f t="shared" si="383"/>
        <v>60937.899999999994</v>
      </c>
      <c r="I3063" s="351">
        <f t="shared" si="380"/>
        <v>1974.6105800000078</v>
      </c>
      <c r="J3063" s="351">
        <f t="shared" si="381"/>
        <v>122.42585596000048</v>
      </c>
      <c r="K3063" s="635">
        <f>SUM('Employee Salary Payroll Tax '!I3065:K3065)</f>
        <v>16848.89</v>
      </c>
      <c r="L3063" s="635">
        <f>'Employee Salary Payroll Tax '!H3065</f>
        <v>0</v>
      </c>
      <c r="M3063" s="293">
        <f t="shared" si="384"/>
        <v>49413.210000000006</v>
      </c>
      <c r="N3063" s="359">
        <f t="shared" si="382"/>
        <v>31.130009163530318</v>
      </c>
      <c r="O3063" s="331"/>
      <c r="P3063" s="61"/>
      <c r="Q3063" s="294"/>
      <c r="R3063" s="292"/>
      <c r="S3063" s="291"/>
    </row>
    <row r="3064" spans="1:19" ht="14.4">
      <c r="A3064" s="36">
        <f t="shared" si="385"/>
        <v>1741</v>
      </c>
      <c r="B3064" s="526"/>
      <c r="C3064" s="36" t="str">
        <f>VLOOKUP('Employee Salary Payroll Tax '!B3066,'Employee Salary Payroll Tax '!$D$1:$E$7,2,FALSE)</f>
        <v>NonUnion</v>
      </c>
      <c r="D3064" s="61">
        <f t="shared" si="378"/>
        <v>2.98E-2</v>
      </c>
      <c r="E3064" s="351">
        <f>'Employee Salary Payroll Tax '!N3066</f>
        <v>41596.58</v>
      </c>
      <c r="F3064" s="351">
        <f t="shared" si="379"/>
        <v>42836.158084000002</v>
      </c>
      <c r="G3064" s="352"/>
      <c r="H3064" s="351">
        <f t="shared" si="383"/>
        <v>85603.42</v>
      </c>
      <c r="I3064" s="351">
        <f t="shared" si="380"/>
        <v>1239.5780840000007</v>
      </c>
      <c r="J3064" s="351">
        <f t="shared" si="381"/>
        <v>76.853841208000034</v>
      </c>
      <c r="K3064" s="635">
        <f>SUM('Employee Salary Payroll Tax '!I3066:K3066)</f>
        <v>-577.21999999999991</v>
      </c>
      <c r="L3064" s="635">
        <f>'Employee Salary Payroll Tax '!H3066</f>
        <v>0</v>
      </c>
      <c r="M3064" s="293">
        <f t="shared" si="384"/>
        <v>42173.8</v>
      </c>
      <c r="N3064" s="359">
        <f t="shared" si="382"/>
        <v>-1.0664716719743617</v>
      </c>
      <c r="O3064" s="331"/>
      <c r="P3064" s="61"/>
      <c r="Q3064" s="294"/>
      <c r="R3064" s="292"/>
      <c r="S3064" s="291"/>
    </row>
    <row r="3065" spans="1:19" ht="14.4">
      <c r="A3065" s="36">
        <f t="shared" si="385"/>
        <v>1742</v>
      </c>
      <c r="B3065" s="526"/>
      <c r="C3065" s="36" t="str">
        <f>VLOOKUP('Employee Salary Payroll Tax '!B3067,'Employee Salary Payroll Tax '!$D$1:$E$7,2,FALSE)</f>
        <v>NonUnion</v>
      </c>
      <c r="D3065" s="61">
        <f t="shared" si="378"/>
        <v>2.98E-2</v>
      </c>
      <c r="E3065" s="351">
        <f>'Employee Salary Payroll Tax '!N3067</f>
        <v>35115.519999999997</v>
      </c>
      <c r="F3065" s="351">
        <f t="shared" si="379"/>
        <v>36161.962496</v>
      </c>
      <c r="G3065" s="352"/>
      <c r="H3065" s="351">
        <f t="shared" si="383"/>
        <v>92084.48000000001</v>
      </c>
      <c r="I3065" s="351">
        <f t="shared" si="380"/>
        <v>1046.4424960000033</v>
      </c>
      <c r="J3065" s="351">
        <f t="shared" si="381"/>
        <v>64.879434752000208</v>
      </c>
      <c r="K3065" s="635">
        <f>SUM('Employee Salary Payroll Tax '!I3067:K3067)</f>
        <v>35115.519999999997</v>
      </c>
      <c r="L3065" s="635">
        <f>'Employee Salary Payroll Tax '!H3067</f>
        <v>0</v>
      </c>
      <c r="M3065" s="293">
        <f t="shared" si="384"/>
        <v>0</v>
      </c>
      <c r="N3065" s="359">
        <f t="shared" si="382"/>
        <v>64.879434750152598</v>
      </c>
      <c r="O3065" s="331"/>
      <c r="P3065" s="61"/>
      <c r="Q3065" s="294"/>
      <c r="R3065" s="292"/>
      <c r="S3065" s="291"/>
    </row>
    <row r="3066" spans="1:19" ht="14.4">
      <c r="A3066" s="36">
        <f t="shared" si="385"/>
        <v>1743</v>
      </c>
      <c r="B3066" s="526"/>
      <c r="C3066" s="36" t="str">
        <f>VLOOKUP('Employee Salary Payroll Tax '!B3068,'Employee Salary Payroll Tax '!$D$1:$E$7,2,FALSE)</f>
        <v>UA</v>
      </c>
      <c r="D3066" s="61">
        <f t="shared" si="378"/>
        <v>0.03</v>
      </c>
      <c r="E3066" s="351">
        <f>'Employee Salary Payroll Tax '!N3068</f>
        <v>78469.42</v>
      </c>
      <c r="F3066" s="351">
        <f t="shared" si="379"/>
        <v>80823.502600000007</v>
      </c>
      <c r="G3066" s="352"/>
      <c r="H3066" s="351">
        <f t="shared" si="383"/>
        <v>48730.58</v>
      </c>
      <c r="I3066" s="351">
        <f t="shared" si="380"/>
        <v>2354.0826000000088</v>
      </c>
      <c r="J3066" s="351">
        <f t="shared" si="381"/>
        <v>145.95312120000054</v>
      </c>
      <c r="K3066" s="635">
        <f>SUM('Employee Salary Payroll Tax '!I3068:K3068)</f>
        <v>64507.360000000001</v>
      </c>
      <c r="L3066" s="635">
        <f>'Employee Salary Payroll Tax '!H3068</f>
        <v>0</v>
      </c>
      <c r="M3066" s="293">
        <f t="shared" si="384"/>
        <v>13962.059999999998</v>
      </c>
      <c r="N3066" s="359">
        <f t="shared" si="382"/>
        <v>119.9836895984714</v>
      </c>
      <c r="O3066" s="331"/>
      <c r="P3066" s="61"/>
      <c r="Q3066" s="294"/>
      <c r="R3066" s="292"/>
      <c r="S3066" s="291"/>
    </row>
    <row r="3067" spans="1:19" ht="14.4">
      <c r="A3067" s="36">
        <f t="shared" si="385"/>
        <v>1744</v>
      </c>
      <c r="B3067" s="526"/>
      <c r="C3067" s="36" t="str">
        <f>VLOOKUP('Employee Salary Payroll Tax '!B3069,'Employee Salary Payroll Tax '!$D$1:$E$7,2,FALSE)</f>
        <v>NonUnion</v>
      </c>
      <c r="D3067" s="61">
        <f t="shared" si="378"/>
        <v>2.98E-2</v>
      </c>
      <c r="E3067" s="351">
        <f>'Employee Salary Payroll Tax '!N3069</f>
        <v>48502.26</v>
      </c>
      <c r="F3067" s="351">
        <f t="shared" si="379"/>
        <v>49947.627348000002</v>
      </c>
      <c r="G3067" s="352"/>
      <c r="H3067" s="351">
        <f t="shared" si="383"/>
        <v>78697.739999999991</v>
      </c>
      <c r="I3067" s="351">
        <f t="shared" si="380"/>
        <v>1445.3673479999998</v>
      </c>
      <c r="J3067" s="351">
        <f t="shared" si="381"/>
        <v>89.61277557599999</v>
      </c>
      <c r="K3067" s="635">
        <f>SUM('Employee Salary Payroll Tax '!I3069:K3069)</f>
        <v>35821.51</v>
      </c>
      <c r="L3067" s="635">
        <f>'Employee Salary Payroll Tax '!H3069</f>
        <v>0</v>
      </c>
      <c r="M3067" s="293">
        <f t="shared" si="384"/>
        <v>12680.75</v>
      </c>
      <c r="N3067" s="359">
        <f t="shared" si="382"/>
        <v>66.183821874635441</v>
      </c>
      <c r="O3067" s="331"/>
      <c r="P3067" s="61"/>
      <c r="Q3067" s="294"/>
      <c r="R3067" s="292"/>
      <c r="S3067" s="291"/>
    </row>
    <row r="3068" spans="1:19" ht="14.4">
      <c r="A3068" s="36">
        <f t="shared" si="385"/>
        <v>1745</v>
      </c>
      <c r="B3068" s="526"/>
      <c r="C3068" s="36" t="str">
        <f>VLOOKUP('Employee Salary Payroll Tax '!B3070,'Employee Salary Payroll Tax '!$D$1:$E$7,2,FALSE)</f>
        <v>UA</v>
      </c>
      <c r="D3068" s="61">
        <f t="shared" si="378"/>
        <v>0.03</v>
      </c>
      <c r="E3068" s="351">
        <f>'Employee Salary Payroll Tax '!N3070</f>
        <v>73606.12</v>
      </c>
      <c r="F3068" s="351">
        <f t="shared" si="379"/>
        <v>75814.303599999999</v>
      </c>
      <c r="G3068" s="352"/>
      <c r="H3068" s="351">
        <f t="shared" si="383"/>
        <v>53593.880000000005</v>
      </c>
      <c r="I3068" s="351">
        <f t="shared" si="380"/>
        <v>2208.1836000000039</v>
      </c>
      <c r="J3068" s="351">
        <f t="shared" si="381"/>
        <v>136.90738320000025</v>
      </c>
      <c r="K3068" s="635">
        <f>SUM('Employee Salary Payroll Tax '!I3070:K3070)</f>
        <v>69014.55</v>
      </c>
      <c r="L3068" s="635">
        <f>'Employee Salary Payroll Tax '!H3070</f>
        <v>668.04</v>
      </c>
      <c r="M3068" s="293">
        <f t="shared" si="384"/>
        <v>3923.5299999999925</v>
      </c>
      <c r="N3068" s="359">
        <f t="shared" si="382"/>
        <v>128.36706299825627</v>
      </c>
      <c r="O3068" s="331"/>
      <c r="P3068" s="61"/>
      <c r="Q3068" s="294"/>
      <c r="R3068" s="292"/>
      <c r="S3068" s="291"/>
    </row>
    <row r="3069" spans="1:19" ht="14.4">
      <c r="A3069" s="36">
        <f t="shared" si="385"/>
        <v>1746</v>
      </c>
      <c r="B3069" s="526"/>
      <c r="C3069" s="36" t="str">
        <f>VLOOKUP('Employee Salary Payroll Tax '!B3071,'Employee Salary Payroll Tax '!$D$1:$E$7,2,FALSE)</f>
        <v>NonUnion</v>
      </c>
      <c r="D3069" s="61">
        <f t="shared" si="378"/>
        <v>2.98E-2</v>
      </c>
      <c r="E3069" s="351">
        <f>'Employee Salary Payroll Tax '!N3071</f>
        <v>151358.19</v>
      </c>
      <c r="F3069" s="351">
        <f t="shared" si="379"/>
        <v>155868.664062</v>
      </c>
      <c r="G3069" s="352"/>
      <c r="H3069" s="351">
        <f t="shared" si="383"/>
        <v>0</v>
      </c>
      <c r="I3069" s="351">
        <f t="shared" si="380"/>
        <v>4510.4740619999939</v>
      </c>
      <c r="J3069" s="351">
        <f t="shared" si="381"/>
        <v>0</v>
      </c>
      <c r="K3069" s="635">
        <f>SUM('Employee Salary Payroll Tax '!I3071:K3071)</f>
        <v>50462.720000000001</v>
      </c>
      <c r="L3069" s="635">
        <f>'Employee Salary Payroll Tax '!H3071</f>
        <v>0</v>
      </c>
      <c r="M3069" s="293">
        <f t="shared" si="384"/>
        <v>100895.47</v>
      </c>
      <c r="N3069" s="359">
        <f t="shared" si="382"/>
        <v>0</v>
      </c>
      <c r="O3069" s="331"/>
      <c r="P3069" s="61"/>
      <c r="Q3069" s="294"/>
      <c r="R3069" s="292"/>
      <c r="S3069" s="291"/>
    </row>
    <row r="3070" spans="1:19" ht="14.4">
      <c r="A3070" s="36">
        <f t="shared" si="385"/>
        <v>1747</v>
      </c>
      <c r="B3070" s="526"/>
      <c r="C3070" s="36" t="str">
        <f>VLOOKUP('Employee Salary Payroll Tax '!B3072,'Employee Salary Payroll Tax '!$D$1:$E$7,2,FALSE)</f>
        <v>NonUnion</v>
      </c>
      <c r="D3070" s="61">
        <f t="shared" si="378"/>
        <v>2.98E-2</v>
      </c>
      <c r="E3070" s="351">
        <f>'Employee Salary Payroll Tax '!N3072</f>
        <v>49535.02</v>
      </c>
      <c r="F3070" s="351">
        <f t="shared" si="379"/>
        <v>51011.163595999999</v>
      </c>
      <c r="G3070" s="352"/>
      <c r="H3070" s="351">
        <f t="shared" si="383"/>
        <v>77664.98000000001</v>
      </c>
      <c r="I3070" s="351">
        <f t="shared" si="380"/>
        <v>1476.1435960000017</v>
      </c>
      <c r="J3070" s="351">
        <f t="shared" si="381"/>
        <v>91.5209029520001</v>
      </c>
      <c r="K3070" s="635">
        <f>SUM('Employee Salary Payroll Tax '!I3072:K3072)</f>
        <v>14898.390000000001</v>
      </c>
      <c r="L3070" s="635">
        <f>'Employee Salary Payroll Tax '!H3072</f>
        <v>0</v>
      </c>
      <c r="M3070" s="293">
        <f t="shared" si="384"/>
        <v>34636.629999999997</v>
      </c>
      <c r="N3070" s="359">
        <f t="shared" si="382"/>
        <v>27.526265363444342</v>
      </c>
      <c r="O3070" s="331"/>
      <c r="P3070" s="61"/>
      <c r="Q3070" s="294"/>
      <c r="R3070" s="292"/>
      <c r="S3070" s="291"/>
    </row>
    <row r="3071" spans="1:19" ht="14.4">
      <c r="A3071" s="36">
        <f t="shared" si="385"/>
        <v>1748</v>
      </c>
      <c r="B3071" s="526"/>
      <c r="C3071" s="36" t="str">
        <f>VLOOKUP('Employee Salary Payroll Tax '!B3073,'Employee Salary Payroll Tax '!$D$1:$E$7,2,FALSE)</f>
        <v>NonUnion</v>
      </c>
      <c r="D3071" s="61">
        <f t="shared" si="378"/>
        <v>2.98E-2</v>
      </c>
      <c r="E3071" s="351">
        <f>'Employee Salary Payroll Tax '!N3073</f>
        <v>70961.81</v>
      </c>
      <c r="F3071" s="351">
        <f t="shared" si="379"/>
        <v>73076.471938000002</v>
      </c>
      <c r="G3071" s="352"/>
      <c r="H3071" s="351">
        <f t="shared" si="383"/>
        <v>56238.19</v>
      </c>
      <c r="I3071" s="351">
        <f t="shared" si="380"/>
        <v>2114.6619380000047</v>
      </c>
      <c r="J3071" s="351">
        <f t="shared" si="381"/>
        <v>131.1090401560003</v>
      </c>
      <c r="K3071" s="635">
        <f>SUM('Employee Salary Payroll Tax '!I3073:K3073)</f>
        <v>70961.81</v>
      </c>
      <c r="L3071" s="635">
        <f>'Employee Salary Payroll Tax '!H3073</f>
        <v>0</v>
      </c>
      <c r="M3071" s="293">
        <f t="shared" si="384"/>
        <v>0</v>
      </c>
      <c r="N3071" s="359">
        <f t="shared" si="382"/>
        <v>131.10904015415269</v>
      </c>
      <c r="O3071" s="331"/>
      <c r="P3071" s="61"/>
      <c r="Q3071" s="294"/>
      <c r="R3071" s="292"/>
      <c r="S3071" s="291"/>
    </row>
    <row r="3072" spans="1:19" ht="14.4">
      <c r="A3072" s="36">
        <f t="shared" si="385"/>
        <v>1749</v>
      </c>
      <c r="B3072" s="526"/>
      <c r="C3072" s="36" t="str">
        <f>VLOOKUP('Employee Salary Payroll Tax '!B3074,'Employee Salary Payroll Tax '!$D$1:$E$7,2,FALSE)</f>
        <v>NonUnion</v>
      </c>
      <c r="D3072" s="61">
        <f t="shared" si="378"/>
        <v>2.98E-2</v>
      </c>
      <c r="E3072" s="351">
        <f>'Employee Salary Payroll Tax '!N3074</f>
        <v>79953.7</v>
      </c>
      <c r="F3072" s="351">
        <f t="shared" si="379"/>
        <v>82336.320260000008</v>
      </c>
      <c r="G3072" s="352"/>
      <c r="H3072" s="351">
        <f t="shared" si="383"/>
        <v>47246.3</v>
      </c>
      <c r="I3072" s="351">
        <f t="shared" si="380"/>
        <v>2382.6202600000106</v>
      </c>
      <c r="J3072" s="351">
        <f t="shared" si="381"/>
        <v>147.72245612000066</v>
      </c>
      <c r="K3072" s="635">
        <f>SUM('Employee Salary Payroll Tax '!I3074:K3074)</f>
        <v>79953.33</v>
      </c>
      <c r="L3072" s="635">
        <f>'Employee Salary Payroll Tax '!H3074</f>
        <v>0</v>
      </c>
      <c r="M3072" s="293">
        <f t="shared" si="384"/>
        <v>0.36999999999534339</v>
      </c>
      <c r="N3072" s="359">
        <f t="shared" si="382"/>
        <v>147.72177250615309</v>
      </c>
      <c r="O3072" s="331"/>
      <c r="P3072" s="61"/>
      <c r="Q3072" s="294"/>
      <c r="R3072" s="292"/>
      <c r="S3072" s="291"/>
    </row>
    <row r="3073" spans="1:19" ht="14.4">
      <c r="A3073" s="36">
        <f t="shared" si="385"/>
        <v>1750</v>
      </c>
      <c r="B3073" s="526"/>
      <c r="C3073" s="36" t="str">
        <f>VLOOKUP('Employee Salary Payroll Tax '!B3075,'Employee Salary Payroll Tax '!$D$1:$E$7,2,FALSE)</f>
        <v>NonUnion</v>
      </c>
      <c r="D3073" s="61">
        <f t="shared" si="378"/>
        <v>2.98E-2</v>
      </c>
      <c r="E3073" s="351">
        <f>'Employee Salary Payroll Tax '!N3075</f>
        <v>51538.03</v>
      </c>
      <c r="F3073" s="351">
        <f t="shared" si="379"/>
        <v>53073.863294000002</v>
      </c>
      <c r="G3073" s="352"/>
      <c r="H3073" s="351">
        <f t="shared" si="383"/>
        <v>75661.97</v>
      </c>
      <c r="I3073" s="351">
        <f t="shared" si="380"/>
        <v>1535.8332940000037</v>
      </c>
      <c r="J3073" s="351">
        <f t="shared" si="381"/>
        <v>95.221664228000222</v>
      </c>
      <c r="K3073" s="635">
        <f>SUM('Employee Salary Payroll Tax '!I3075:K3075)</f>
        <v>0.2</v>
      </c>
      <c r="L3073" s="635">
        <f>'Employee Salary Payroll Tax '!H3075</f>
        <v>0</v>
      </c>
      <c r="M3073" s="293">
        <f t="shared" si="384"/>
        <v>51537.83</v>
      </c>
      <c r="N3073" s="359">
        <f t="shared" si="382"/>
        <v>3.6951999999283106E-4</v>
      </c>
      <c r="O3073" s="331"/>
      <c r="P3073" s="61"/>
      <c r="Q3073" s="294"/>
      <c r="R3073" s="292"/>
      <c r="S3073" s="291"/>
    </row>
    <row r="3074" spans="1:19" ht="14.4">
      <c r="A3074" s="36">
        <f t="shared" si="385"/>
        <v>1751</v>
      </c>
      <c r="B3074" s="526"/>
      <c r="C3074" s="36" t="str">
        <f>VLOOKUP('Employee Salary Payroll Tax '!B3076,'Employee Salary Payroll Tax '!$D$1:$E$7,2,FALSE)</f>
        <v>NonUnion</v>
      </c>
      <c r="D3074" s="61">
        <f t="shared" si="378"/>
        <v>2.98E-2</v>
      </c>
      <c r="E3074" s="351">
        <f>'Employee Salary Payroll Tax '!N3076</f>
        <v>115437.48</v>
      </c>
      <c r="F3074" s="351">
        <f t="shared" si="379"/>
        <v>118877.516904</v>
      </c>
      <c r="G3074" s="352"/>
      <c r="H3074" s="351">
        <f t="shared" si="383"/>
        <v>11762.520000000004</v>
      </c>
      <c r="I3074" s="351">
        <f t="shared" si="380"/>
        <v>3440.0369040000078</v>
      </c>
      <c r="J3074" s="351">
        <f t="shared" si="381"/>
        <v>213.28228804800048</v>
      </c>
      <c r="K3074" s="635">
        <f>SUM('Employee Salary Payroll Tax '!I3076:K3076)</f>
        <v>23903.72</v>
      </c>
      <c r="L3074" s="635">
        <f>'Employee Salary Payroll Tax '!H3076</f>
        <v>0</v>
      </c>
      <c r="M3074" s="293">
        <f t="shared" si="384"/>
        <v>91533.759999999995</v>
      </c>
      <c r="N3074" s="359">
        <f t="shared" si="382"/>
        <v>44.16451307161752</v>
      </c>
      <c r="O3074" s="331"/>
      <c r="P3074" s="61"/>
      <c r="Q3074" s="294"/>
      <c r="R3074" s="292"/>
      <c r="S3074" s="291"/>
    </row>
    <row r="3075" spans="1:19" ht="14.4">
      <c r="A3075" s="36">
        <f t="shared" si="385"/>
        <v>1752</v>
      </c>
      <c r="B3075" s="526"/>
      <c r="C3075" s="36" t="str">
        <f>VLOOKUP('Employee Salary Payroll Tax '!B3077,'Employee Salary Payroll Tax '!$D$1:$E$7,2,FALSE)</f>
        <v>IBEW</v>
      </c>
      <c r="D3075" s="61">
        <f t="shared" si="378"/>
        <v>6.875E-3</v>
      </c>
      <c r="E3075" s="351">
        <f>'Employee Salary Payroll Tax '!N3077</f>
        <v>144333.32999999999</v>
      </c>
      <c r="F3075" s="351">
        <f t="shared" si="379"/>
        <v>145325.62164374997</v>
      </c>
      <c r="G3075" s="352"/>
      <c r="H3075" s="351">
        <f t="shared" si="383"/>
        <v>0</v>
      </c>
      <c r="I3075" s="351">
        <f t="shared" si="380"/>
        <v>992.29164374998072</v>
      </c>
      <c r="J3075" s="351">
        <f t="shared" si="381"/>
        <v>0</v>
      </c>
      <c r="K3075" s="635">
        <f>SUM('Employee Salary Payroll Tax '!I3077:K3077)</f>
        <v>127207.76</v>
      </c>
      <c r="L3075" s="635">
        <f>'Employee Salary Payroll Tax '!H3077</f>
        <v>0</v>
      </c>
      <c r="M3075" s="293">
        <f t="shared" si="384"/>
        <v>17125.569999999992</v>
      </c>
      <c r="N3075" s="359">
        <f t="shared" si="382"/>
        <v>0</v>
      </c>
      <c r="O3075" s="331"/>
      <c r="P3075" s="61"/>
      <c r="Q3075" s="294"/>
      <c r="R3075" s="292"/>
      <c r="S3075" s="291"/>
    </row>
    <row r="3076" spans="1:19" ht="14.4">
      <c r="A3076" s="36">
        <f t="shared" si="385"/>
        <v>1753</v>
      </c>
      <c r="B3076" s="526"/>
      <c r="C3076" s="36" t="str">
        <f>VLOOKUP('Employee Salary Payroll Tax '!B3078,'Employee Salary Payroll Tax '!$D$1:$E$7,2,FALSE)</f>
        <v>IBEW</v>
      </c>
      <c r="D3076" s="61">
        <f t="shared" si="378"/>
        <v>6.875E-3</v>
      </c>
      <c r="E3076" s="351">
        <f>'Employee Salary Payroll Tax '!N3078</f>
        <v>107833.88</v>
      </c>
      <c r="F3076" s="351">
        <f t="shared" si="379"/>
        <v>108575.23792499999</v>
      </c>
      <c r="G3076" s="352"/>
      <c r="H3076" s="351">
        <f t="shared" si="383"/>
        <v>19366.119999999995</v>
      </c>
      <c r="I3076" s="351">
        <f t="shared" si="380"/>
        <v>741.35792499998934</v>
      </c>
      <c r="J3076" s="351">
        <f t="shared" si="381"/>
        <v>45.964191349999339</v>
      </c>
      <c r="K3076" s="635">
        <f>SUM('Employee Salary Payroll Tax '!I3078:K3078)</f>
        <v>30870.68</v>
      </c>
      <c r="L3076" s="635">
        <f>'Employee Salary Payroll Tax '!H3078</f>
        <v>0</v>
      </c>
      <c r="M3076" s="293">
        <f t="shared" si="384"/>
        <v>76963.200000000012</v>
      </c>
      <c r="N3076" s="359">
        <f t="shared" si="382"/>
        <v>13.158627349877785</v>
      </c>
      <c r="O3076" s="331"/>
      <c r="P3076" s="61"/>
      <c r="Q3076" s="294"/>
      <c r="R3076" s="292"/>
      <c r="S3076" s="291"/>
    </row>
    <row r="3077" spans="1:19" ht="14.4">
      <c r="A3077" s="36">
        <f t="shared" si="385"/>
        <v>1754</v>
      </c>
      <c r="B3077" s="526"/>
      <c r="C3077" s="36" t="str">
        <f>VLOOKUP('Employee Salary Payroll Tax '!B3079,'Employee Salary Payroll Tax '!$D$1:$E$7,2,FALSE)</f>
        <v>IBEW</v>
      </c>
      <c r="D3077" s="61">
        <f t="shared" si="378"/>
        <v>6.875E-3</v>
      </c>
      <c r="E3077" s="351">
        <f>'Employee Salary Payroll Tax '!N3079</f>
        <v>31051.26</v>
      </c>
      <c r="F3077" s="351">
        <f t="shared" si="379"/>
        <v>31264.737412499999</v>
      </c>
      <c r="G3077" s="352"/>
      <c r="H3077" s="351">
        <f t="shared" si="383"/>
        <v>96148.74</v>
      </c>
      <c r="I3077" s="351">
        <f t="shared" si="380"/>
        <v>213.47741250000036</v>
      </c>
      <c r="J3077" s="351">
        <f t="shared" si="381"/>
        <v>13.235599575000021</v>
      </c>
      <c r="K3077" s="635">
        <f>SUM('Employee Salary Payroll Tax '!I3079:K3079)</f>
        <v>31051.26</v>
      </c>
      <c r="L3077" s="635">
        <f>'Employee Salary Payroll Tax '!H3079</f>
        <v>0</v>
      </c>
      <c r="M3077" s="293">
        <f t="shared" si="384"/>
        <v>0</v>
      </c>
      <c r="N3077" s="359">
        <f t="shared" si="382"/>
        <v>13.235599574573772</v>
      </c>
      <c r="O3077" s="331"/>
      <c r="P3077" s="61"/>
      <c r="Q3077" s="294"/>
      <c r="R3077" s="292"/>
      <c r="S3077" s="291"/>
    </row>
    <row r="3078" spans="1:19" ht="14.4">
      <c r="A3078" s="36">
        <f t="shared" si="385"/>
        <v>1755</v>
      </c>
      <c r="B3078" s="526"/>
      <c r="C3078" s="36" t="str">
        <f>VLOOKUP('Employee Salary Payroll Tax '!B3080,'Employee Salary Payroll Tax '!$D$1:$E$7,2,FALSE)</f>
        <v>NonUnion</v>
      </c>
      <c r="D3078" s="61">
        <f t="shared" si="378"/>
        <v>2.98E-2</v>
      </c>
      <c r="E3078" s="351">
        <f>'Employee Salary Payroll Tax '!N3080</f>
        <v>68651.06</v>
      </c>
      <c r="F3078" s="351">
        <f t="shared" si="379"/>
        <v>70696.861588</v>
      </c>
      <c r="G3078" s="352"/>
      <c r="H3078" s="351">
        <f t="shared" si="383"/>
        <v>58548.94</v>
      </c>
      <c r="I3078" s="351">
        <f t="shared" si="380"/>
        <v>2045.8015880000021</v>
      </c>
      <c r="J3078" s="351">
        <f t="shared" si="381"/>
        <v>126.83969845600012</v>
      </c>
      <c r="K3078" s="635">
        <f>SUM('Employee Salary Payroll Tax '!I3080:K3080)</f>
        <v>17141.77</v>
      </c>
      <c r="L3078" s="635">
        <f>'Employee Salary Payroll Tax '!H3080</f>
        <v>0</v>
      </c>
      <c r="M3078" s="293">
        <f t="shared" si="384"/>
        <v>51509.289999999994</v>
      </c>
      <c r="N3078" s="359">
        <f t="shared" si="382"/>
        <v>31.671134251538703</v>
      </c>
      <c r="O3078" s="331"/>
      <c r="P3078" s="61"/>
      <c r="Q3078" s="294"/>
      <c r="R3078" s="292"/>
      <c r="S3078" s="291"/>
    </row>
    <row r="3079" spans="1:19" ht="14.4">
      <c r="A3079" s="36">
        <f t="shared" si="385"/>
        <v>1756</v>
      </c>
      <c r="B3079" s="526"/>
      <c r="C3079" s="36" t="str">
        <f>VLOOKUP('Employee Salary Payroll Tax '!B3081,'Employee Salary Payroll Tax '!$D$1:$E$7,2,FALSE)</f>
        <v>NonUnion</v>
      </c>
      <c r="D3079" s="61">
        <f t="shared" si="378"/>
        <v>2.98E-2</v>
      </c>
      <c r="E3079" s="351">
        <f>'Employee Salary Payroll Tax '!N3081</f>
        <v>48414.58</v>
      </c>
      <c r="F3079" s="351">
        <f t="shared" si="379"/>
        <v>49857.334484000006</v>
      </c>
      <c r="G3079" s="352"/>
      <c r="H3079" s="351">
        <f t="shared" si="383"/>
        <v>78785.42</v>
      </c>
      <c r="I3079" s="351">
        <f t="shared" si="380"/>
        <v>1442.7544840000046</v>
      </c>
      <c r="J3079" s="351">
        <f t="shared" si="381"/>
        <v>89.450778008000285</v>
      </c>
      <c r="K3079" s="635">
        <f>SUM('Employee Salary Payroll Tax '!I3081:K3081)</f>
        <v>35231.050000000003</v>
      </c>
      <c r="L3079" s="635">
        <f>'Employee Salary Payroll Tax '!H3081</f>
        <v>0</v>
      </c>
      <c r="M3079" s="293">
        <f t="shared" si="384"/>
        <v>13183.529999999999</v>
      </c>
      <c r="N3079" s="359">
        <f t="shared" si="382"/>
        <v>65.092887978655725</v>
      </c>
      <c r="O3079" s="331"/>
      <c r="P3079" s="61"/>
      <c r="Q3079" s="294"/>
      <c r="R3079" s="292"/>
      <c r="S3079" s="291"/>
    </row>
    <row r="3080" spans="1:19" ht="14.4">
      <c r="A3080" s="36">
        <f t="shared" si="385"/>
        <v>1757</v>
      </c>
      <c r="B3080" s="526"/>
      <c r="C3080" s="36" t="str">
        <f>VLOOKUP('Employee Salary Payroll Tax '!B3082,'Employee Salary Payroll Tax '!$D$1:$E$7,2,FALSE)</f>
        <v>NonUnion</v>
      </c>
      <c r="D3080" s="61">
        <f t="shared" si="378"/>
        <v>2.98E-2</v>
      </c>
      <c r="E3080" s="351">
        <f>'Employee Salary Payroll Tax '!N3082</f>
        <v>109704.34</v>
      </c>
      <c r="F3080" s="351">
        <f t="shared" si="379"/>
        <v>112973.52933200001</v>
      </c>
      <c r="G3080" s="352"/>
      <c r="H3080" s="351">
        <f t="shared" si="383"/>
        <v>17495.660000000003</v>
      </c>
      <c r="I3080" s="351">
        <f t="shared" si="380"/>
        <v>3269.189332000009</v>
      </c>
      <c r="J3080" s="351">
        <f t="shared" si="381"/>
        <v>202.68973858400057</v>
      </c>
      <c r="K3080" s="635">
        <f>SUM('Employee Salary Payroll Tax '!I3082:K3082)</f>
        <v>66535.929999999993</v>
      </c>
      <c r="L3080" s="635">
        <f>'Employee Salary Payroll Tax '!H3082</f>
        <v>79.39</v>
      </c>
      <c r="M3080" s="293">
        <f t="shared" si="384"/>
        <v>43089.020000000004</v>
      </c>
      <c r="N3080" s="359">
        <f t="shared" si="382"/>
        <v>122.93178426687977</v>
      </c>
      <c r="O3080" s="331"/>
      <c r="P3080" s="61"/>
      <c r="Q3080" s="294"/>
      <c r="R3080" s="292"/>
      <c r="S3080" s="291"/>
    </row>
    <row r="3081" spans="1:19" ht="14.4">
      <c r="A3081" s="36">
        <f t="shared" si="385"/>
        <v>1758</v>
      </c>
      <c r="B3081" s="526"/>
      <c r="C3081" s="36" t="str">
        <f>VLOOKUP('Employee Salary Payroll Tax '!B3083,'Employee Salary Payroll Tax '!$D$1:$E$7,2,FALSE)</f>
        <v>NonUnion</v>
      </c>
      <c r="D3081" s="61">
        <f t="shared" si="378"/>
        <v>2.98E-2</v>
      </c>
      <c r="E3081" s="351">
        <f>'Employee Salary Payroll Tax '!N3083</f>
        <v>15030.81</v>
      </c>
      <c r="F3081" s="351">
        <f t="shared" si="379"/>
        <v>15478.728138</v>
      </c>
      <c r="G3081" s="352"/>
      <c r="H3081" s="351">
        <f t="shared" si="383"/>
        <v>112169.19</v>
      </c>
      <c r="I3081" s="351">
        <f t="shared" si="380"/>
        <v>447.91813800000091</v>
      </c>
      <c r="J3081" s="351">
        <f t="shared" si="381"/>
        <v>27.770924556000057</v>
      </c>
      <c r="K3081" s="635">
        <f>SUM('Employee Salary Payroll Tax '!I3083:K3083)</f>
        <v>5471.22</v>
      </c>
      <c r="L3081" s="635">
        <f>'Employee Salary Payroll Tax '!H3083</f>
        <v>9138.73</v>
      </c>
      <c r="M3081" s="293">
        <f t="shared" si="384"/>
        <v>420.86000000000058</v>
      </c>
      <c r="N3081" s="359">
        <f t="shared" si="382"/>
        <v>10.108626071327494</v>
      </c>
      <c r="O3081" s="331"/>
      <c r="P3081" s="61"/>
      <c r="Q3081" s="294"/>
      <c r="R3081" s="292"/>
      <c r="S3081" s="291"/>
    </row>
    <row r="3082" spans="1:19" ht="14.4">
      <c r="A3082" s="36">
        <f t="shared" si="385"/>
        <v>1759</v>
      </c>
      <c r="B3082" s="526"/>
      <c r="C3082" s="36" t="str">
        <f>VLOOKUP('Employee Salary Payroll Tax '!B3084,'Employee Salary Payroll Tax '!$D$1:$E$7,2,FALSE)</f>
        <v>IBEW</v>
      </c>
      <c r="D3082" s="61">
        <f t="shared" si="378"/>
        <v>6.875E-3</v>
      </c>
      <c r="E3082" s="351">
        <f>'Employee Salary Payroll Tax '!N3084</f>
        <v>7480.47</v>
      </c>
      <c r="F3082" s="351">
        <f t="shared" si="379"/>
        <v>7531.8982312500002</v>
      </c>
      <c r="G3082" s="352"/>
      <c r="H3082" s="351">
        <f t="shared" si="383"/>
        <v>119719.53</v>
      </c>
      <c r="I3082" s="351">
        <f t="shared" si="380"/>
        <v>51.428231249999953</v>
      </c>
      <c r="J3082" s="351">
        <f t="shared" si="381"/>
        <v>3.1885503374999971</v>
      </c>
      <c r="K3082" s="635">
        <f>SUM('Employee Salary Payroll Tax '!I3084:K3084)</f>
        <v>7480.47</v>
      </c>
      <c r="L3082" s="635">
        <f>'Employee Salary Payroll Tax '!H3084</f>
        <v>0</v>
      </c>
      <c r="M3082" s="293">
        <f t="shared" si="384"/>
        <v>0</v>
      </c>
      <c r="N3082" s="359">
        <f t="shared" si="382"/>
        <v>3.1885503370737465</v>
      </c>
      <c r="O3082" s="331"/>
      <c r="P3082" s="61"/>
      <c r="Q3082" s="294"/>
      <c r="R3082" s="292"/>
      <c r="S3082" s="291"/>
    </row>
    <row r="3083" spans="1:19" ht="14.4">
      <c r="A3083" s="36">
        <f t="shared" si="385"/>
        <v>1760</v>
      </c>
      <c r="B3083" s="526"/>
      <c r="C3083" s="36" t="str">
        <f>VLOOKUP('Employee Salary Payroll Tax '!B3085,'Employee Salary Payroll Tax '!$D$1:$E$7,2,FALSE)</f>
        <v>NonUnion</v>
      </c>
      <c r="D3083" s="61">
        <f t="shared" si="378"/>
        <v>2.98E-2</v>
      </c>
      <c r="E3083" s="351">
        <f>'Employee Salary Payroll Tax '!N3085</f>
        <v>96983.360000000001</v>
      </c>
      <c r="F3083" s="351">
        <f t="shared" si="379"/>
        <v>99873.464128000007</v>
      </c>
      <c r="G3083" s="352"/>
      <c r="H3083" s="351">
        <f t="shared" si="383"/>
        <v>30216.639999999999</v>
      </c>
      <c r="I3083" s="351">
        <f t="shared" si="380"/>
        <v>2890.1041280000063</v>
      </c>
      <c r="J3083" s="351">
        <f t="shared" si="381"/>
        <v>179.18645593600039</v>
      </c>
      <c r="K3083" s="635">
        <f>SUM('Employee Salary Payroll Tax '!I3085:K3085)</f>
        <v>61508.2</v>
      </c>
      <c r="L3083" s="635">
        <f>'Employee Salary Payroll Tax '!H3085</f>
        <v>0</v>
      </c>
      <c r="M3083" s="293">
        <f t="shared" si="384"/>
        <v>35475.160000000003</v>
      </c>
      <c r="N3083" s="359">
        <f t="shared" si="382"/>
        <v>113.64255031882847</v>
      </c>
      <c r="O3083" s="331"/>
      <c r="P3083" s="61"/>
      <c r="Q3083" s="294"/>
      <c r="R3083" s="292"/>
      <c r="S3083" s="291"/>
    </row>
    <row r="3084" spans="1:19" ht="14.4">
      <c r="A3084" s="36">
        <f t="shared" si="385"/>
        <v>1761</v>
      </c>
      <c r="B3084" s="526"/>
      <c r="C3084" s="36" t="str">
        <f>VLOOKUP('Employee Salary Payroll Tax '!B3086,'Employee Salary Payroll Tax '!$D$1:$E$7,2,FALSE)</f>
        <v>IBEW</v>
      </c>
      <c r="D3084" s="61">
        <f t="shared" si="378"/>
        <v>6.875E-3</v>
      </c>
      <c r="E3084" s="351">
        <f>'Employee Salary Payroll Tax '!N3086</f>
        <v>93640.2</v>
      </c>
      <c r="F3084" s="351">
        <f t="shared" si="379"/>
        <v>94283.976374999998</v>
      </c>
      <c r="G3084" s="352"/>
      <c r="H3084" s="351">
        <f t="shared" si="383"/>
        <v>33559.800000000003</v>
      </c>
      <c r="I3084" s="351">
        <f t="shared" si="380"/>
        <v>643.77637500000128</v>
      </c>
      <c r="J3084" s="351">
        <f t="shared" si="381"/>
        <v>39.914135250000079</v>
      </c>
      <c r="K3084" s="635">
        <f>SUM('Employee Salary Payroll Tax '!I3086:K3086)</f>
        <v>71975.33</v>
      </c>
      <c r="L3084" s="635">
        <f>'Employee Salary Payroll Tax '!H3086</f>
        <v>0</v>
      </c>
      <c r="M3084" s="293">
        <f t="shared" si="384"/>
        <v>21664.869999999995</v>
      </c>
      <c r="N3084" s="359">
        <f t="shared" si="382"/>
        <v>30.679484412172432</v>
      </c>
      <c r="O3084" s="331"/>
      <c r="P3084" s="61"/>
      <c r="Q3084" s="294"/>
      <c r="R3084" s="292"/>
      <c r="S3084" s="291"/>
    </row>
    <row r="3085" spans="1:19" ht="14.4">
      <c r="A3085" s="36">
        <f t="shared" si="385"/>
        <v>1762</v>
      </c>
      <c r="B3085" s="526"/>
      <c r="C3085" s="36" t="str">
        <f>VLOOKUP('Employee Salary Payroll Tax '!B3087,'Employee Salary Payroll Tax '!$D$1:$E$7,2,FALSE)</f>
        <v>NonUnion</v>
      </c>
      <c r="D3085" s="61">
        <f t="shared" si="378"/>
        <v>2.98E-2</v>
      </c>
      <c r="E3085" s="351">
        <f>'Employee Salary Payroll Tax '!N3087</f>
        <v>26085.919999999998</v>
      </c>
      <c r="F3085" s="351">
        <f t="shared" si="379"/>
        <v>26863.280415999998</v>
      </c>
      <c r="G3085" s="352"/>
      <c r="H3085" s="351">
        <f t="shared" si="383"/>
        <v>101114.08</v>
      </c>
      <c r="I3085" s="351">
        <f t="shared" si="380"/>
        <v>777.36041599999953</v>
      </c>
      <c r="J3085" s="351">
        <f t="shared" si="381"/>
        <v>48.196345791999974</v>
      </c>
      <c r="K3085" s="635">
        <f>SUM('Employee Salary Payroll Tax '!I3087:K3087)</f>
        <v>4333.8100000000004</v>
      </c>
      <c r="L3085" s="635">
        <f>'Employee Salary Payroll Tax '!H3087</f>
        <v>0</v>
      </c>
      <c r="M3085" s="293">
        <f t="shared" si="384"/>
        <v>21752.109999999997</v>
      </c>
      <c r="N3085" s="359">
        <f t="shared" si="382"/>
        <v>8.0071473556930446</v>
      </c>
      <c r="O3085" s="331"/>
      <c r="P3085" s="61"/>
      <c r="Q3085" s="294"/>
      <c r="R3085" s="292"/>
      <c r="S3085" s="291"/>
    </row>
    <row r="3086" spans="1:19" ht="14.4">
      <c r="A3086" s="36">
        <f t="shared" si="385"/>
        <v>1763</v>
      </c>
      <c r="B3086" s="526"/>
      <c r="C3086" s="36" t="str">
        <f>VLOOKUP('Employee Salary Payroll Tax '!B3088,'Employee Salary Payroll Tax '!$D$1:$E$7,2,FALSE)</f>
        <v>UA</v>
      </c>
      <c r="D3086" s="61">
        <f t="shared" si="378"/>
        <v>0.03</v>
      </c>
      <c r="E3086" s="351">
        <f>'Employee Salary Payroll Tax '!N3088</f>
        <v>77056.22</v>
      </c>
      <c r="F3086" s="351">
        <f t="shared" si="379"/>
        <v>79367.906600000002</v>
      </c>
      <c r="G3086" s="352"/>
      <c r="H3086" s="351">
        <f t="shared" si="383"/>
        <v>50143.78</v>
      </c>
      <c r="I3086" s="351">
        <f t="shared" si="380"/>
        <v>2311.6866000000009</v>
      </c>
      <c r="J3086" s="351">
        <f t="shared" si="381"/>
        <v>143.32456920000004</v>
      </c>
      <c r="K3086" s="635">
        <f>SUM('Employee Salary Payroll Tax '!I3088:K3088)</f>
        <v>69923.62</v>
      </c>
      <c r="L3086" s="635">
        <f>'Employee Salary Payroll Tax '!H3088</f>
        <v>0</v>
      </c>
      <c r="M3086" s="293">
        <f t="shared" si="384"/>
        <v>7132.6000000000058</v>
      </c>
      <c r="N3086" s="359">
        <f t="shared" si="382"/>
        <v>130.05793319831221</v>
      </c>
      <c r="O3086" s="331"/>
      <c r="P3086" s="61"/>
      <c r="Q3086" s="294"/>
      <c r="R3086" s="292"/>
      <c r="S3086" s="291"/>
    </row>
    <row r="3087" spans="1:19" ht="14.4">
      <c r="A3087" s="36">
        <f t="shared" si="385"/>
        <v>1764</v>
      </c>
      <c r="B3087" s="526"/>
      <c r="C3087" s="36" t="str">
        <f>VLOOKUP('Employee Salary Payroll Tax '!B3089,'Employee Salary Payroll Tax '!$D$1:$E$7,2,FALSE)</f>
        <v>UA</v>
      </c>
      <c r="D3087" s="61">
        <f t="shared" si="378"/>
        <v>0.03</v>
      </c>
      <c r="E3087" s="351">
        <f>'Employee Salary Payroll Tax '!N3089</f>
        <v>73633.100000000006</v>
      </c>
      <c r="F3087" s="351">
        <f t="shared" si="379"/>
        <v>75842.093000000008</v>
      </c>
      <c r="G3087" s="352"/>
      <c r="H3087" s="351">
        <f t="shared" si="383"/>
        <v>53566.899999999994</v>
      </c>
      <c r="I3087" s="351">
        <f t="shared" si="380"/>
        <v>2208.9930000000022</v>
      </c>
      <c r="J3087" s="351">
        <f t="shared" si="381"/>
        <v>136.95756600000013</v>
      </c>
      <c r="K3087" s="635">
        <f>SUM('Employee Salary Payroll Tax '!I3089:K3089)</f>
        <v>63318.100000000006</v>
      </c>
      <c r="L3087" s="635">
        <f>'Employee Salary Payroll Tax '!H3089</f>
        <v>370.23</v>
      </c>
      <c r="M3087" s="293">
        <f t="shared" si="384"/>
        <v>9944.77</v>
      </c>
      <c r="N3087" s="359">
        <f t="shared" si="382"/>
        <v>117.77166599840068</v>
      </c>
      <c r="O3087" s="331"/>
      <c r="P3087" s="61"/>
      <c r="Q3087" s="294"/>
      <c r="R3087" s="292"/>
      <c r="S3087" s="291"/>
    </row>
    <row r="3088" spans="1:19" ht="14.4">
      <c r="A3088" s="36">
        <f t="shared" si="385"/>
        <v>1765</v>
      </c>
      <c r="B3088" s="526"/>
      <c r="C3088" s="36" t="str">
        <f>VLOOKUP('Employee Salary Payroll Tax '!B3090,'Employee Salary Payroll Tax '!$D$1:$E$7,2,FALSE)</f>
        <v>UA</v>
      </c>
      <c r="D3088" s="61">
        <f t="shared" si="378"/>
        <v>0.03</v>
      </c>
      <c r="E3088" s="351">
        <f>'Employee Salary Payroll Tax '!N3090</f>
        <v>75818.19</v>
      </c>
      <c r="F3088" s="351">
        <f t="shared" si="379"/>
        <v>78092.735700000005</v>
      </c>
      <c r="G3088" s="352"/>
      <c r="H3088" s="351">
        <f t="shared" si="383"/>
        <v>51381.81</v>
      </c>
      <c r="I3088" s="351">
        <f t="shared" si="380"/>
        <v>2274.5457000000024</v>
      </c>
      <c r="J3088" s="351">
        <f t="shared" si="381"/>
        <v>141.02183340000016</v>
      </c>
      <c r="K3088" s="635">
        <f>SUM('Employee Salary Payroll Tax '!I3090:K3090)</f>
        <v>66492.95</v>
      </c>
      <c r="L3088" s="635">
        <f>'Employee Salary Payroll Tax '!H3090</f>
        <v>2461.71</v>
      </c>
      <c r="M3088" s="293">
        <f t="shared" si="384"/>
        <v>6863.5300000000052</v>
      </c>
      <c r="N3088" s="359">
        <f t="shared" si="382"/>
        <v>123.67688699836893</v>
      </c>
      <c r="O3088" s="331"/>
      <c r="P3088" s="61"/>
      <c r="Q3088" s="294"/>
      <c r="R3088" s="292"/>
      <c r="S3088" s="291"/>
    </row>
    <row r="3089" spans="1:19" ht="14.4">
      <c r="A3089" s="36">
        <f t="shared" si="385"/>
        <v>1766</v>
      </c>
      <c r="B3089" s="526"/>
      <c r="C3089" s="36" t="str">
        <f>VLOOKUP('Employee Salary Payroll Tax '!B3091,'Employee Salary Payroll Tax '!$D$1:$E$7,2,FALSE)</f>
        <v>NonUnion</v>
      </c>
      <c r="D3089" s="61">
        <f t="shared" ref="D3089:D3152" si="386">VLOOKUP(C3089,C$9:D$12,2)</f>
        <v>2.98E-2</v>
      </c>
      <c r="E3089" s="351">
        <f>'Employee Salary Payroll Tax '!N3091</f>
        <v>34378.61</v>
      </c>
      <c r="F3089" s="351">
        <f t="shared" ref="F3089:F3152" si="387">E3089*(1+D3089)</f>
        <v>35403.092578000003</v>
      </c>
      <c r="G3089" s="352"/>
      <c r="H3089" s="351">
        <f t="shared" si="383"/>
        <v>92821.39</v>
      </c>
      <c r="I3089" s="351">
        <f t="shared" ref="I3089:I3152" si="388">F3089-E3089</f>
        <v>1024.4825780000028</v>
      </c>
      <c r="J3089" s="351">
        <f t="shared" ref="J3089:J3152" si="389">IF(H3089&gt;I3089,I3089*$J$12,H3089*$J$12)</f>
        <v>63.517919836000175</v>
      </c>
      <c r="K3089" s="635">
        <f>SUM('Employee Salary Payroll Tax '!I3091:K3091)</f>
        <v>22554.22</v>
      </c>
      <c r="L3089" s="635">
        <f>'Employee Salary Payroll Tax '!H3091</f>
        <v>0</v>
      </c>
      <c r="M3089" s="293">
        <f t="shared" si="384"/>
        <v>11824.39</v>
      </c>
      <c r="N3089" s="359">
        <f t="shared" ref="N3089:N3152" si="390">J3089*K3089/(SUM(K3089:M3089)+0.000001)</f>
        <v>41.671176870787988</v>
      </c>
      <c r="O3089" s="331"/>
      <c r="P3089" s="61"/>
      <c r="Q3089" s="294"/>
      <c r="R3089" s="292"/>
      <c r="S3089" s="291"/>
    </row>
    <row r="3090" spans="1:19" ht="14.4">
      <c r="A3090" s="36">
        <f t="shared" si="385"/>
        <v>1767</v>
      </c>
      <c r="B3090" s="526"/>
      <c r="C3090" s="36" t="str">
        <f>VLOOKUP('Employee Salary Payroll Tax '!B3092,'Employee Salary Payroll Tax '!$D$1:$E$7,2,FALSE)</f>
        <v>IBEW</v>
      </c>
      <c r="D3090" s="61">
        <f t="shared" si="386"/>
        <v>6.875E-3</v>
      </c>
      <c r="E3090" s="351">
        <f>'Employee Salary Payroll Tax '!N3092</f>
        <v>68646.81</v>
      </c>
      <c r="F3090" s="351">
        <f t="shared" si="387"/>
        <v>69118.75681875</v>
      </c>
      <c r="G3090" s="352"/>
      <c r="H3090" s="351">
        <f t="shared" ref="H3090:H3153" si="391">IF(E3090&gt;$H$12,0,$H$12-E3090)</f>
        <v>58553.19</v>
      </c>
      <c r="I3090" s="351">
        <f t="shared" si="388"/>
        <v>471.94681875000242</v>
      </c>
      <c r="J3090" s="351">
        <f t="shared" si="389"/>
        <v>29.260702762500149</v>
      </c>
      <c r="K3090" s="635">
        <f>SUM('Employee Salary Payroll Tax '!I3092:K3092)</f>
        <v>18346.68</v>
      </c>
      <c r="L3090" s="635">
        <f>'Employee Salary Payroll Tax '!H3092</f>
        <v>0</v>
      </c>
      <c r="M3090" s="293">
        <f t="shared" ref="M3090:M3153" si="392">E3090-K3090-L3090</f>
        <v>50300.13</v>
      </c>
      <c r="N3090" s="359">
        <f t="shared" si="390"/>
        <v>7.8202723498861202</v>
      </c>
      <c r="O3090" s="331"/>
      <c r="P3090" s="61"/>
      <c r="Q3090" s="294"/>
      <c r="R3090" s="292"/>
      <c r="S3090" s="291"/>
    </row>
    <row r="3091" spans="1:19" ht="14.4">
      <c r="A3091" s="36">
        <f t="shared" si="385"/>
        <v>1768</v>
      </c>
      <c r="B3091" s="526"/>
      <c r="C3091" s="36" t="str">
        <f>VLOOKUP('Employee Salary Payroll Tax '!B3093,'Employee Salary Payroll Tax '!$D$1:$E$7,2,FALSE)</f>
        <v>NonUnion</v>
      </c>
      <c r="D3091" s="61">
        <f t="shared" si="386"/>
        <v>2.98E-2</v>
      </c>
      <c r="E3091" s="351">
        <f>'Employee Salary Payroll Tax '!N3093</f>
        <v>76446.92</v>
      </c>
      <c r="F3091" s="351">
        <f t="shared" si="387"/>
        <v>78725.038216000001</v>
      </c>
      <c r="G3091" s="352"/>
      <c r="H3091" s="351">
        <f t="shared" si="391"/>
        <v>50753.08</v>
      </c>
      <c r="I3091" s="351">
        <f t="shared" si="388"/>
        <v>2278.1182160000026</v>
      </c>
      <c r="J3091" s="351">
        <f t="shared" si="389"/>
        <v>141.24332939200016</v>
      </c>
      <c r="K3091" s="635">
        <f>SUM('Employee Salary Payroll Tax '!I3093:K3093)</f>
        <v>1573.62</v>
      </c>
      <c r="L3091" s="635">
        <f>'Employee Salary Payroll Tax '!H3093</f>
        <v>0</v>
      </c>
      <c r="M3091" s="293">
        <f t="shared" si="392"/>
        <v>74873.3</v>
      </c>
      <c r="N3091" s="359">
        <f t="shared" si="390"/>
        <v>2.9074203119619715</v>
      </c>
      <c r="O3091" s="331"/>
      <c r="P3091" s="61"/>
      <c r="Q3091" s="294"/>
      <c r="R3091" s="292"/>
      <c r="S3091" s="291"/>
    </row>
    <row r="3092" spans="1:19" ht="14.4">
      <c r="A3092" s="36">
        <f t="shared" si="385"/>
        <v>1769</v>
      </c>
      <c r="B3092" s="526"/>
      <c r="C3092" s="36" t="str">
        <f>VLOOKUP('Employee Salary Payroll Tax '!B3094,'Employee Salary Payroll Tax '!$D$1:$E$7,2,FALSE)</f>
        <v>IBEW</v>
      </c>
      <c r="D3092" s="61">
        <f t="shared" si="386"/>
        <v>6.875E-3</v>
      </c>
      <c r="E3092" s="351">
        <f>'Employee Salary Payroll Tax '!N3094</f>
        <v>44311.98</v>
      </c>
      <c r="F3092" s="351">
        <f t="shared" si="387"/>
        <v>44616.624862500001</v>
      </c>
      <c r="G3092" s="352"/>
      <c r="H3092" s="351">
        <f t="shared" si="391"/>
        <v>82888.01999999999</v>
      </c>
      <c r="I3092" s="351">
        <f t="shared" si="388"/>
        <v>304.64486249999754</v>
      </c>
      <c r="J3092" s="351">
        <f t="shared" si="389"/>
        <v>18.887981474999847</v>
      </c>
      <c r="K3092" s="635">
        <f>SUM('Employee Salary Payroll Tax '!I3094:K3094)</f>
        <v>43340.71</v>
      </c>
      <c r="L3092" s="635">
        <f>'Employee Salary Payroll Tax '!H3094</f>
        <v>0</v>
      </c>
      <c r="M3092" s="293">
        <f t="shared" si="392"/>
        <v>971.27000000000407</v>
      </c>
      <c r="N3092" s="359">
        <f t="shared" si="390"/>
        <v>18.473977637082942</v>
      </c>
      <c r="O3092" s="331"/>
      <c r="P3092" s="61"/>
      <c r="Q3092" s="294"/>
      <c r="R3092" s="292"/>
      <c r="S3092" s="291"/>
    </row>
    <row r="3093" spans="1:19" ht="14.4">
      <c r="A3093" s="36">
        <f t="shared" si="385"/>
        <v>1770</v>
      </c>
      <c r="B3093" s="526"/>
      <c r="C3093" s="36" t="str">
        <f>VLOOKUP('Employee Salary Payroll Tax '!B3095,'Employee Salary Payroll Tax '!$D$1:$E$7,2,FALSE)</f>
        <v>UA</v>
      </c>
      <c r="D3093" s="61">
        <f t="shared" si="386"/>
        <v>0.03</v>
      </c>
      <c r="E3093" s="351">
        <f>'Employee Salary Payroll Tax '!N3095</f>
        <v>40648.82</v>
      </c>
      <c r="F3093" s="351">
        <f t="shared" si="387"/>
        <v>41868.284599999999</v>
      </c>
      <c r="G3093" s="352"/>
      <c r="H3093" s="351">
        <f t="shared" si="391"/>
        <v>86551.18</v>
      </c>
      <c r="I3093" s="351">
        <f t="shared" si="388"/>
        <v>1219.4645999999993</v>
      </c>
      <c r="J3093" s="351">
        <f t="shared" si="389"/>
        <v>75.606805199999954</v>
      </c>
      <c r="K3093" s="635">
        <f>SUM('Employee Salary Payroll Tax '!I3095:K3095)</f>
        <v>21464.66</v>
      </c>
      <c r="L3093" s="635">
        <f>'Employee Salary Payroll Tax '!H3095</f>
        <v>91.92</v>
      </c>
      <c r="M3093" s="293">
        <f t="shared" si="392"/>
        <v>19092.240000000002</v>
      </c>
      <c r="N3093" s="359">
        <f t="shared" si="390"/>
        <v>39.924267599017803</v>
      </c>
      <c r="O3093" s="331"/>
      <c r="P3093" s="61"/>
      <c r="Q3093" s="294"/>
      <c r="R3093" s="292"/>
      <c r="S3093" s="291"/>
    </row>
    <row r="3094" spans="1:19" ht="14.4">
      <c r="A3094" s="36">
        <f t="shared" si="385"/>
        <v>1771</v>
      </c>
      <c r="B3094" s="526"/>
      <c r="C3094" s="36" t="str">
        <f>VLOOKUP('Employee Salary Payroll Tax '!B3096,'Employee Salary Payroll Tax '!$D$1:$E$7,2,FALSE)</f>
        <v>IBEW</v>
      </c>
      <c r="D3094" s="61">
        <f t="shared" si="386"/>
        <v>6.875E-3</v>
      </c>
      <c r="E3094" s="351">
        <f>'Employee Salary Payroll Tax '!N3096</f>
        <v>179094.34</v>
      </c>
      <c r="F3094" s="351">
        <f t="shared" si="387"/>
        <v>180325.6135875</v>
      </c>
      <c r="G3094" s="352"/>
      <c r="H3094" s="351">
        <f t="shared" si="391"/>
        <v>0</v>
      </c>
      <c r="I3094" s="351">
        <f t="shared" si="388"/>
        <v>1231.2735875000071</v>
      </c>
      <c r="J3094" s="351">
        <f t="shared" si="389"/>
        <v>0</v>
      </c>
      <c r="K3094" s="635">
        <f>SUM('Employee Salary Payroll Tax '!I3096:K3096)</f>
        <v>169126.78</v>
      </c>
      <c r="L3094" s="635">
        <f>'Employee Salary Payroll Tax '!H3096</f>
        <v>0</v>
      </c>
      <c r="M3094" s="293">
        <f t="shared" si="392"/>
        <v>9967.5599999999977</v>
      </c>
      <c r="N3094" s="359">
        <f t="shared" si="390"/>
        <v>0</v>
      </c>
      <c r="O3094" s="331"/>
      <c r="P3094" s="61"/>
      <c r="Q3094" s="294"/>
      <c r="R3094" s="292"/>
      <c r="S3094" s="291"/>
    </row>
    <row r="3095" spans="1:19" ht="14.4">
      <c r="A3095" s="36">
        <f t="shared" si="385"/>
        <v>1772</v>
      </c>
      <c r="B3095" s="526"/>
      <c r="C3095" s="36" t="str">
        <f>VLOOKUP('Employee Salary Payroll Tax '!B3097,'Employee Salary Payroll Tax '!$D$1:$E$7,2,FALSE)</f>
        <v>UA</v>
      </c>
      <c r="D3095" s="61">
        <f t="shared" si="386"/>
        <v>0.03</v>
      </c>
      <c r="E3095" s="351">
        <f>'Employee Salary Payroll Tax '!N3097</f>
        <v>83910.03</v>
      </c>
      <c r="F3095" s="351">
        <f t="shared" si="387"/>
        <v>86427.330900000001</v>
      </c>
      <c r="G3095" s="352"/>
      <c r="H3095" s="351">
        <f t="shared" si="391"/>
        <v>43289.97</v>
      </c>
      <c r="I3095" s="351">
        <f t="shared" si="388"/>
        <v>2517.300900000002</v>
      </c>
      <c r="J3095" s="351">
        <f t="shared" si="389"/>
        <v>156.07265580000012</v>
      </c>
      <c r="K3095" s="635">
        <f>SUM('Employee Salary Payroll Tax '!I3097:K3097)</f>
        <v>74130.939999999988</v>
      </c>
      <c r="L3095" s="635">
        <f>'Employee Salary Payroll Tax '!H3097</f>
        <v>903.67</v>
      </c>
      <c r="M3095" s="293">
        <f t="shared" si="392"/>
        <v>8875.420000000011</v>
      </c>
      <c r="N3095" s="359">
        <f t="shared" si="390"/>
        <v>137.88354839835688</v>
      </c>
      <c r="O3095" s="331"/>
      <c r="P3095" s="61"/>
      <c r="Q3095" s="294"/>
      <c r="R3095" s="292"/>
      <c r="S3095" s="291"/>
    </row>
    <row r="3096" spans="1:19" ht="14.4">
      <c r="A3096" s="36">
        <f t="shared" si="385"/>
        <v>1773</v>
      </c>
      <c r="B3096" s="526"/>
      <c r="C3096" s="36" t="str">
        <f>VLOOKUP('Employee Salary Payroll Tax '!B3098,'Employee Salary Payroll Tax '!$D$1:$E$7,2,FALSE)</f>
        <v>NonUnion</v>
      </c>
      <c r="D3096" s="61">
        <f t="shared" si="386"/>
        <v>2.98E-2</v>
      </c>
      <c r="E3096" s="351">
        <f>'Employee Salary Payroll Tax '!N3098</f>
        <v>56068.22</v>
      </c>
      <c r="F3096" s="351">
        <f t="shared" si="387"/>
        <v>57739.052956000007</v>
      </c>
      <c r="G3096" s="352"/>
      <c r="H3096" s="351">
        <f t="shared" si="391"/>
        <v>71131.78</v>
      </c>
      <c r="I3096" s="351">
        <f t="shared" si="388"/>
        <v>1670.8329560000057</v>
      </c>
      <c r="J3096" s="351">
        <f t="shared" si="389"/>
        <v>103.59164327200035</v>
      </c>
      <c r="K3096" s="635">
        <f>SUM('Employee Salary Payroll Tax '!I3098:K3098)</f>
        <v>14840.41</v>
      </c>
      <c r="L3096" s="635">
        <f>'Employee Salary Payroll Tax '!H3098</f>
        <v>0</v>
      </c>
      <c r="M3096" s="293">
        <f t="shared" si="392"/>
        <v>41227.81</v>
      </c>
      <c r="N3096" s="359">
        <f t="shared" si="390"/>
        <v>27.419141515511061</v>
      </c>
      <c r="O3096" s="331"/>
      <c r="P3096" s="61"/>
      <c r="Q3096" s="294"/>
      <c r="R3096" s="292"/>
      <c r="S3096" s="291"/>
    </row>
    <row r="3097" spans="1:19" ht="14.4">
      <c r="A3097" s="36">
        <f t="shared" si="385"/>
        <v>1774</v>
      </c>
      <c r="B3097" s="526"/>
      <c r="C3097" s="36" t="str">
        <f>VLOOKUP('Employee Salary Payroll Tax '!B3099,'Employee Salary Payroll Tax '!$D$1:$E$7,2,FALSE)</f>
        <v>NonUnion</v>
      </c>
      <c r="D3097" s="61">
        <f t="shared" si="386"/>
        <v>2.98E-2</v>
      </c>
      <c r="E3097" s="351">
        <f>'Employee Salary Payroll Tax '!N3099</f>
        <v>48111.65</v>
      </c>
      <c r="F3097" s="351">
        <f t="shared" si="387"/>
        <v>49545.377170000007</v>
      </c>
      <c r="G3097" s="352"/>
      <c r="H3097" s="351">
        <f t="shared" si="391"/>
        <v>79088.350000000006</v>
      </c>
      <c r="I3097" s="351">
        <f t="shared" si="388"/>
        <v>1433.7271700000056</v>
      </c>
      <c r="J3097" s="351">
        <f t="shared" si="389"/>
        <v>88.89108454000035</v>
      </c>
      <c r="K3097" s="635">
        <f>SUM('Employee Salary Payroll Tax '!I3099:K3099)</f>
        <v>18063.07</v>
      </c>
      <c r="L3097" s="635">
        <f>'Employee Salary Payroll Tax '!H3099</f>
        <v>0</v>
      </c>
      <c r="M3097" s="293">
        <f t="shared" si="392"/>
        <v>30048.58</v>
      </c>
      <c r="N3097" s="359">
        <f t="shared" si="390"/>
        <v>33.373328131306465</v>
      </c>
      <c r="O3097" s="331"/>
      <c r="P3097" s="61"/>
      <c r="Q3097" s="294"/>
      <c r="R3097" s="292"/>
      <c r="S3097" s="291"/>
    </row>
    <row r="3098" spans="1:19" ht="14.4">
      <c r="A3098" s="36">
        <f t="shared" si="385"/>
        <v>1775</v>
      </c>
      <c r="B3098" s="526"/>
      <c r="C3098" s="36" t="str">
        <f>VLOOKUP('Employee Salary Payroll Tax '!B3100,'Employee Salary Payroll Tax '!$D$1:$E$7,2,FALSE)</f>
        <v>IBEW</v>
      </c>
      <c r="D3098" s="61">
        <f t="shared" si="386"/>
        <v>6.875E-3</v>
      </c>
      <c r="E3098" s="351">
        <f>'Employee Salary Payroll Tax '!N3100</f>
        <v>86298.42</v>
      </c>
      <c r="F3098" s="351">
        <f t="shared" si="387"/>
        <v>86891.721637499999</v>
      </c>
      <c r="G3098" s="352"/>
      <c r="H3098" s="351">
        <f t="shared" si="391"/>
        <v>40901.58</v>
      </c>
      <c r="I3098" s="351">
        <f t="shared" si="388"/>
        <v>593.30163750000065</v>
      </c>
      <c r="J3098" s="351">
        <f t="shared" si="389"/>
        <v>36.784701525000038</v>
      </c>
      <c r="K3098" s="635">
        <f>SUM('Employee Salary Payroll Tax '!I3100:K3100)</f>
        <v>85987.89</v>
      </c>
      <c r="L3098" s="635">
        <f>'Employee Salary Payroll Tax '!H3100</f>
        <v>0</v>
      </c>
      <c r="M3098" s="293">
        <f t="shared" si="392"/>
        <v>310.52999999999884</v>
      </c>
      <c r="N3098" s="359">
        <f t="shared" si="390"/>
        <v>36.652338112075327</v>
      </c>
      <c r="O3098" s="331"/>
      <c r="P3098" s="61"/>
      <c r="Q3098" s="294"/>
      <c r="R3098" s="292"/>
      <c r="S3098" s="291"/>
    </row>
    <row r="3099" spans="1:19" ht="14.4">
      <c r="A3099" s="36">
        <f t="shared" si="385"/>
        <v>1776</v>
      </c>
      <c r="B3099" s="526"/>
      <c r="C3099" s="36" t="str">
        <f>VLOOKUP('Employee Salary Payroll Tax '!B3101,'Employee Salary Payroll Tax '!$D$1:$E$7,2,FALSE)</f>
        <v>NonUnion</v>
      </c>
      <c r="D3099" s="61">
        <f t="shared" si="386"/>
        <v>2.98E-2</v>
      </c>
      <c r="E3099" s="351">
        <f>'Employee Salary Payroll Tax '!N3101</f>
        <v>57426.54</v>
      </c>
      <c r="F3099" s="351">
        <f t="shared" si="387"/>
        <v>59137.850892000002</v>
      </c>
      <c r="G3099" s="352"/>
      <c r="H3099" s="351">
        <f t="shared" si="391"/>
        <v>69773.459999999992</v>
      </c>
      <c r="I3099" s="351">
        <f t="shared" si="388"/>
        <v>1711.3108920000013</v>
      </c>
      <c r="J3099" s="351">
        <f t="shared" si="389"/>
        <v>106.10127530400008</v>
      </c>
      <c r="K3099" s="635">
        <f>SUM('Employee Salary Payroll Tax '!I3101:K3101)</f>
        <v>50715.99</v>
      </c>
      <c r="L3099" s="635">
        <f>'Employee Salary Payroll Tax '!H3101</f>
        <v>1148.53</v>
      </c>
      <c r="M3099" s="293">
        <f t="shared" si="392"/>
        <v>5562.0200000000032</v>
      </c>
      <c r="N3099" s="359">
        <f t="shared" si="390"/>
        <v>93.70286312236837</v>
      </c>
      <c r="O3099" s="331"/>
      <c r="P3099" s="61"/>
      <c r="Q3099" s="294"/>
      <c r="R3099" s="292"/>
      <c r="S3099" s="291"/>
    </row>
    <row r="3100" spans="1:19" ht="14.4">
      <c r="A3100" s="36">
        <f t="shared" si="385"/>
        <v>1777</v>
      </c>
      <c r="B3100" s="526"/>
      <c r="C3100" s="36" t="str">
        <f>VLOOKUP('Employee Salary Payroll Tax '!B3102,'Employee Salary Payroll Tax '!$D$1:$E$7,2,FALSE)</f>
        <v>NonUnion</v>
      </c>
      <c r="D3100" s="61">
        <f t="shared" si="386"/>
        <v>2.98E-2</v>
      </c>
      <c r="E3100" s="351">
        <f>'Employee Salary Payroll Tax '!N3102</f>
        <v>80911.81</v>
      </c>
      <c r="F3100" s="351">
        <f t="shared" si="387"/>
        <v>83322.981937999997</v>
      </c>
      <c r="G3100" s="352"/>
      <c r="H3100" s="351">
        <f t="shared" si="391"/>
        <v>46288.19</v>
      </c>
      <c r="I3100" s="351">
        <f t="shared" si="388"/>
        <v>2411.1719379999995</v>
      </c>
      <c r="J3100" s="351">
        <f t="shared" si="389"/>
        <v>149.49266015599997</v>
      </c>
      <c r="K3100" s="635">
        <f>SUM('Employee Salary Payroll Tax '!I3102:K3102)</f>
        <v>3605.63</v>
      </c>
      <c r="L3100" s="635">
        <f>'Employee Salary Payroll Tax '!H3102</f>
        <v>0</v>
      </c>
      <c r="M3100" s="293">
        <f t="shared" si="392"/>
        <v>77306.179999999993</v>
      </c>
      <c r="N3100" s="359">
        <f t="shared" si="390"/>
        <v>6.6617619879176653</v>
      </c>
      <c r="O3100" s="331"/>
      <c r="P3100" s="61"/>
      <c r="Q3100" s="294"/>
      <c r="R3100" s="292"/>
      <c r="S3100" s="291"/>
    </row>
    <row r="3101" spans="1:19" ht="14.4">
      <c r="A3101" s="36">
        <f t="shared" si="385"/>
        <v>1778</v>
      </c>
      <c r="B3101" s="526"/>
      <c r="C3101" s="36" t="str">
        <f>VLOOKUP('Employee Salary Payroll Tax '!B3103,'Employee Salary Payroll Tax '!$D$1:$E$7,2,FALSE)</f>
        <v>NonUnion</v>
      </c>
      <c r="D3101" s="61">
        <f t="shared" si="386"/>
        <v>2.98E-2</v>
      </c>
      <c r="E3101" s="351">
        <f>'Employee Salary Payroll Tax '!N3103</f>
        <v>125697.56</v>
      </c>
      <c r="F3101" s="351">
        <f t="shared" si="387"/>
        <v>129443.347288</v>
      </c>
      <c r="G3101" s="352"/>
      <c r="H3101" s="351">
        <f t="shared" si="391"/>
        <v>1502.4400000000023</v>
      </c>
      <c r="I3101" s="351">
        <f t="shared" si="388"/>
        <v>3745.7872880000068</v>
      </c>
      <c r="J3101" s="351">
        <f t="shared" si="389"/>
        <v>93.151280000000142</v>
      </c>
      <c r="K3101" s="635">
        <f>SUM('Employee Salary Payroll Tax '!I3103:K3103)</f>
        <v>125697.56</v>
      </c>
      <c r="L3101" s="635">
        <f>'Employee Salary Payroll Tax '!H3103</f>
        <v>0</v>
      </c>
      <c r="M3101" s="293">
        <f t="shared" si="392"/>
        <v>0</v>
      </c>
      <c r="N3101" s="359">
        <f t="shared" si="390"/>
        <v>93.151279999259074</v>
      </c>
      <c r="O3101" s="331"/>
      <c r="P3101" s="61"/>
      <c r="Q3101" s="294"/>
      <c r="R3101" s="292"/>
      <c r="S3101" s="291"/>
    </row>
    <row r="3102" spans="1:19" ht="14.4">
      <c r="A3102" s="36">
        <f t="shared" si="385"/>
        <v>1779</v>
      </c>
      <c r="B3102" s="526"/>
      <c r="C3102" s="36" t="str">
        <f>VLOOKUP('Employee Salary Payroll Tax '!B3104,'Employee Salary Payroll Tax '!$D$1:$E$7,2,FALSE)</f>
        <v>NonUnion</v>
      </c>
      <c r="D3102" s="61">
        <f t="shared" si="386"/>
        <v>2.98E-2</v>
      </c>
      <c r="E3102" s="351">
        <f>'Employee Salary Payroll Tax '!N3104</f>
        <v>73442.559999999998</v>
      </c>
      <c r="F3102" s="351">
        <f t="shared" si="387"/>
        <v>75631.148287999997</v>
      </c>
      <c r="G3102" s="352"/>
      <c r="H3102" s="351">
        <f t="shared" si="391"/>
        <v>53757.440000000002</v>
      </c>
      <c r="I3102" s="351">
        <f t="shared" si="388"/>
        <v>2188.588287999999</v>
      </c>
      <c r="J3102" s="351">
        <f t="shared" si="389"/>
        <v>135.69247385599994</v>
      </c>
      <c r="K3102" s="635">
        <f>SUM('Employee Salary Payroll Tax '!I3104:K3104)</f>
        <v>20010.84</v>
      </c>
      <c r="L3102" s="635">
        <f>'Employee Salary Payroll Tax '!H3104</f>
        <v>5374.26</v>
      </c>
      <c r="M3102" s="293">
        <f t="shared" si="392"/>
        <v>48057.46</v>
      </c>
      <c r="N3102" s="359">
        <f t="shared" si="390"/>
        <v>36.972027983496574</v>
      </c>
      <c r="O3102" s="331"/>
      <c r="P3102" s="61"/>
      <c r="Q3102" s="294"/>
      <c r="R3102" s="292"/>
      <c r="S3102" s="291"/>
    </row>
    <row r="3103" spans="1:19" ht="14.4">
      <c r="A3103" s="36">
        <f t="shared" si="385"/>
        <v>1780</v>
      </c>
      <c r="B3103" s="526"/>
      <c r="C3103" s="36" t="str">
        <f>VLOOKUP('Employee Salary Payroll Tax '!B3105,'Employee Salary Payroll Tax '!$D$1:$E$7,2,FALSE)</f>
        <v>IBEW</v>
      </c>
      <c r="D3103" s="61">
        <f t="shared" si="386"/>
        <v>6.875E-3</v>
      </c>
      <c r="E3103" s="351">
        <f>'Employee Salary Payroll Tax '!N3105</f>
        <v>219569.24</v>
      </c>
      <c r="F3103" s="351">
        <f t="shared" si="387"/>
        <v>221078.77852499997</v>
      </c>
      <c r="G3103" s="352"/>
      <c r="H3103" s="351">
        <f t="shared" si="391"/>
        <v>0</v>
      </c>
      <c r="I3103" s="351">
        <f t="shared" si="388"/>
        <v>1509.5385249999817</v>
      </c>
      <c r="J3103" s="351">
        <f t="shared" si="389"/>
        <v>0</v>
      </c>
      <c r="K3103" s="635">
        <f>SUM('Employee Salary Payroll Tax '!I3105:K3105)</f>
        <v>177204.59</v>
      </c>
      <c r="L3103" s="635">
        <f>'Employee Salary Payroll Tax '!H3105</f>
        <v>0</v>
      </c>
      <c r="M3103" s="293">
        <f t="shared" si="392"/>
        <v>42364.649999999994</v>
      </c>
      <c r="N3103" s="359">
        <f t="shared" si="390"/>
        <v>0</v>
      </c>
      <c r="O3103" s="331"/>
      <c r="P3103" s="61"/>
      <c r="Q3103" s="294"/>
      <c r="R3103" s="292"/>
      <c r="S3103" s="291"/>
    </row>
    <row r="3104" spans="1:19" ht="14.4">
      <c r="A3104" s="36">
        <f t="shared" si="385"/>
        <v>1781</v>
      </c>
      <c r="B3104" s="526"/>
      <c r="C3104" s="36" t="str">
        <f>VLOOKUP('Employee Salary Payroll Tax '!B3106,'Employee Salary Payroll Tax '!$D$1:$E$7,2,FALSE)</f>
        <v>NonUnion</v>
      </c>
      <c r="D3104" s="61">
        <f t="shared" si="386"/>
        <v>2.98E-2</v>
      </c>
      <c r="E3104" s="351">
        <f>'Employee Salary Payroll Tax '!N3106</f>
        <v>100346.88</v>
      </c>
      <c r="F3104" s="351">
        <f t="shared" si="387"/>
        <v>103337.21702400001</v>
      </c>
      <c r="G3104" s="352"/>
      <c r="H3104" s="351">
        <f t="shared" si="391"/>
        <v>26853.119999999995</v>
      </c>
      <c r="I3104" s="351">
        <f t="shared" si="388"/>
        <v>2990.3370240000077</v>
      </c>
      <c r="J3104" s="351">
        <f t="shared" si="389"/>
        <v>185.40089548800049</v>
      </c>
      <c r="K3104" s="635">
        <f>SUM('Employee Salary Payroll Tax '!I3106:K3106)</f>
        <v>12386.03</v>
      </c>
      <c r="L3104" s="635">
        <f>'Employee Salary Payroll Tax '!H3106</f>
        <v>0</v>
      </c>
      <c r="M3104" s="293">
        <f t="shared" si="392"/>
        <v>87960.85</v>
      </c>
      <c r="N3104" s="359">
        <f t="shared" si="390"/>
        <v>22.884429027772011</v>
      </c>
      <c r="O3104" s="331"/>
      <c r="P3104" s="61"/>
      <c r="Q3104" s="294"/>
      <c r="R3104" s="292"/>
      <c r="S3104" s="291"/>
    </row>
    <row r="3105" spans="1:19" ht="14.4">
      <c r="A3105" s="36">
        <f t="shared" si="385"/>
        <v>1782</v>
      </c>
      <c r="B3105" s="526"/>
      <c r="C3105" s="36" t="str">
        <f>VLOOKUP('Employee Salary Payroll Tax '!B3107,'Employee Salary Payroll Tax '!$D$1:$E$7,2,FALSE)</f>
        <v>NonUnion</v>
      </c>
      <c r="D3105" s="61">
        <f t="shared" si="386"/>
        <v>2.98E-2</v>
      </c>
      <c r="E3105" s="351">
        <f>'Employee Salary Payroll Tax '!N3107</f>
        <v>83723.070000000007</v>
      </c>
      <c r="F3105" s="351">
        <f t="shared" si="387"/>
        <v>86218.017486000012</v>
      </c>
      <c r="G3105" s="352"/>
      <c r="H3105" s="351">
        <f t="shared" si="391"/>
        <v>43476.929999999993</v>
      </c>
      <c r="I3105" s="351">
        <f t="shared" si="388"/>
        <v>2494.9474860000046</v>
      </c>
      <c r="J3105" s="351">
        <f t="shared" si="389"/>
        <v>154.68674413200029</v>
      </c>
      <c r="K3105" s="635">
        <f>SUM('Employee Salary Payroll Tax '!I3107:K3107)</f>
        <v>34148.400000000001</v>
      </c>
      <c r="L3105" s="635">
        <f>'Employee Salary Payroll Tax '!H3107</f>
        <v>0</v>
      </c>
      <c r="M3105" s="293">
        <f t="shared" si="392"/>
        <v>49574.670000000006</v>
      </c>
      <c r="N3105" s="359">
        <f t="shared" si="390"/>
        <v>63.092583839246529</v>
      </c>
      <c r="O3105" s="331"/>
      <c r="P3105" s="61"/>
      <c r="Q3105" s="294"/>
      <c r="R3105" s="292"/>
      <c r="S3105" s="291"/>
    </row>
    <row r="3106" spans="1:19" ht="14.4">
      <c r="A3106" s="36">
        <f t="shared" si="385"/>
        <v>1783</v>
      </c>
      <c r="B3106" s="526"/>
      <c r="C3106" s="36" t="str">
        <f>VLOOKUP('Employee Salary Payroll Tax '!B3108,'Employee Salary Payroll Tax '!$D$1:$E$7,2,FALSE)</f>
        <v>IBEW</v>
      </c>
      <c r="D3106" s="61">
        <f t="shared" si="386"/>
        <v>6.875E-3</v>
      </c>
      <c r="E3106" s="351">
        <f>'Employee Salary Payroll Tax '!N3108</f>
        <v>55527.57</v>
      </c>
      <c r="F3106" s="351">
        <f t="shared" si="387"/>
        <v>55909.322043749999</v>
      </c>
      <c r="G3106" s="352"/>
      <c r="H3106" s="351">
        <f t="shared" si="391"/>
        <v>71672.429999999993</v>
      </c>
      <c r="I3106" s="351">
        <f t="shared" si="388"/>
        <v>381.75204374999885</v>
      </c>
      <c r="J3106" s="351">
        <f t="shared" si="389"/>
        <v>23.668626712499929</v>
      </c>
      <c r="K3106" s="635">
        <f>SUM('Employee Salary Payroll Tax '!I3108:K3108)</f>
        <v>54802.68</v>
      </c>
      <c r="L3106" s="635">
        <f>'Employee Salary Payroll Tax '!H3108</f>
        <v>0</v>
      </c>
      <c r="M3106" s="293">
        <f t="shared" si="392"/>
        <v>724.88999999999942</v>
      </c>
      <c r="N3106" s="359">
        <f t="shared" si="390"/>
        <v>23.359642349579243</v>
      </c>
      <c r="O3106" s="331"/>
      <c r="P3106" s="61"/>
      <c r="Q3106" s="294"/>
      <c r="R3106" s="292"/>
      <c r="S3106" s="291"/>
    </row>
    <row r="3107" spans="1:19" ht="14.4">
      <c r="A3107" s="36">
        <f t="shared" si="385"/>
        <v>1784</v>
      </c>
      <c r="B3107" s="526"/>
      <c r="C3107" s="36" t="str">
        <f>VLOOKUP('Employee Salary Payroll Tax '!B3109,'Employee Salary Payroll Tax '!$D$1:$E$7,2,FALSE)</f>
        <v>UA</v>
      </c>
      <c r="D3107" s="61">
        <f t="shared" si="386"/>
        <v>0.03</v>
      </c>
      <c r="E3107" s="351">
        <f>'Employee Salary Payroll Tax '!N3109</f>
        <v>51781.15</v>
      </c>
      <c r="F3107" s="351">
        <f t="shared" si="387"/>
        <v>53334.584500000004</v>
      </c>
      <c r="G3107" s="352"/>
      <c r="H3107" s="351">
        <f t="shared" si="391"/>
        <v>75418.850000000006</v>
      </c>
      <c r="I3107" s="351">
        <f t="shared" si="388"/>
        <v>1553.434500000003</v>
      </c>
      <c r="J3107" s="351">
        <f t="shared" si="389"/>
        <v>96.312939000000185</v>
      </c>
      <c r="K3107" s="635">
        <f>SUM('Employee Salary Payroll Tax '!I3109:K3109)</f>
        <v>37057.22</v>
      </c>
      <c r="L3107" s="635">
        <f>'Employee Salary Payroll Tax '!H3109</f>
        <v>0</v>
      </c>
      <c r="M3107" s="293">
        <f t="shared" si="392"/>
        <v>14723.93</v>
      </c>
      <c r="N3107" s="359">
        <f t="shared" si="390"/>
        <v>68.926429198669013</v>
      </c>
      <c r="O3107" s="331"/>
      <c r="P3107" s="61"/>
      <c r="Q3107" s="294"/>
      <c r="R3107" s="292"/>
      <c r="S3107" s="291"/>
    </row>
    <row r="3108" spans="1:19" ht="14.4">
      <c r="A3108" s="36">
        <f t="shared" si="385"/>
        <v>1785</v>
      </c>
      <c r="B3108" s="526"/>
      <c r="C3108" s="36" t="str">
        <f>VLOOKUP('Employee Salary Payroll Tax '!B3110,'Employee Salary Payroll Tax '!$D$1:$E$7,2,FALSE)</f>
        <v>NonUnion</v>
      </c>
      <c r="D3108" s="61">
        <f t="shared" si="386"/>
        <v>2.98E-2</v>
      </c>
      <c r="E3108" s="351">
        <f>'Employee Salary Payroll Tax '!N3110</f>
        <v>99741.6</v>
      </c>
      <c r="F3108" s="351">
        <f t="shared" si="387"/>
        <v>102713.89968000002</v>
      </c>
      <c r="G3108" s="352"/>
      <c r="H3108" s="351">
        <f t="shared" si="391"/>
        <v>27458.399999999994</v>
      </c>
      <c r="I3108" s="351">
        <f t="shared" si="388"/>
        <v>2972.299680000011</v>
      </c>
      <c r="J3108" s="351">
        <f t="shared" si="389"/>
        <v>184.28258016000069</v>
      </c>
      <c r="K3108" s="635">
        <f>SUM('Employee Salary Payroll Tax '!I3110:K3110)</f>
        <v>54539.490000000005</v>
      </c>
      <c r="L3108" s="635">
        <f>'Employee Salary Payroll Tax '!H3110</f>
        <v>51.23</v>
      </c>
      <c r="M3108" s="293">
        <f t="shared" si="392"/>
        <v>45150.879999999997</v>
      </c>
      <c r="N3108" s="359">
        <f t="shared" si="390"/>
        <v>100.76716172299011</v>
      </c>
      <c r="O3108" s="331"/>
      <c r="P3108" s="61"/>
      <c r="Q3108" s="294"/>
      <c r="R3108" s="292"/>
      <c r="S3108" s="291"/>
    </row>
    <row r="3109" spans="1:19" ht="14.4">
      <c r="A3109" s="36">
        <f t="shared" si="385"/>
        <v>1786</v>
      </c>
      <c r="B3109" s="526"/>
      <c r="C3109" s="36" t="str">
        <f>VLOOKUP('Employee Salary Payroll Tax '!B3111,'Employee Salary Payroll Tax '!$D$1:$E$7,2,FALSE)</f>
        <v>NonUnion</v>
      </c>
      <c r="D3109" s="61">
        <f t="shared" si="386"/>
        <v>2.98E-2</v>
      </c>
      <c r="E3109" s="351">
        <f>'Employee Salary Payroll Tax '!N3111</f>
        <v>93227.97</v>
      </c>
      <c r="F3109" s="351">
        <f t="shared" si="387"/>
        <v>96006.163506000012</v>
      </c>
      <c r="G3109" s="352"/>
      <c r="H3109" s="351">
        <f t="shared" si="391"/>
        <v>33972.03</v>
      </c>
      <c r="I3109" s="351">
        <f t="shared" si="388"/>
        <v>2778.1935060000105</v>
      </c>
      <c r="J3109" s="351">
        <f t="shared" si="389"/>
        <v>172.24799737200064</v>
      </c>
      <c r="K3109" s="635">
        <f>SUM('Employee Salary Payroll Tax '!I3111:K3111)</f>
        <v>33307.620000000003</v>
      </c>
      <c r="L3109" s="635">
        <f>'Employee Salary Payroll Tax '!H3111</f>
        <v>0</v>
      </c>
      <c r="M3109" s="293">
        <f t="shared" si="392"/>
        <v>59920.35</v>
      </c>
      <c r="N3109" s="359">
        <f t="shared" si="390"/>
        <v>61.53915871134015</v>
      </c>
      <c r="O3109" s="331"/>
      <c r="P3109" s="61"/>
      <c r="Q3109" s="294"/>
      <c r="R3109" s="292"/>
      <c r="S3109" s="291"/>
    </row>
    <row r="3110" spans="1:19" ht="14.4">
      <c r="A3110" s="36">
        <f t="shared" si="385"/>
        <v>1787</v>
      </c>
      <c r="B3110" s="526"/>
      <c r="C3110" s="36" t="str">
        <f>VLOOKUP('Employee Salary Payroll Tax '!B3112,'Employee Salary Payroll Tax '!$D$1:$E$7,2,FALSE)</f>
        <v>NonUnion</v>
      </c>
      <c r="D3110" s="61">
        <f t="shared" si="386"/>
        <v>2.98E-2</v>
      </c>
      <c r="E3110" s="351">
        <f>'Employee Salary Payroll Tax '!N3112</f>
        <v>51337.31</v>
      </c>
      <c r="F3110" s="351">
        <f t="shared" si="387"/>
        <v>52867.161838</v>
      </c>
      <c r="G3110" s="352"/>
      <c r="H3110" s="351">
        <f t="shared" si="391"/>
        <v>75862.69</v>
      </c>
      <c r="I3110" s="351">
        <f t="shared" si="388"/>
        <v>1529.8518380000023</v>
      </c>
      <c r="J3110" s="351">
        <f t="shared" si="389"/>
        <v>94.850813956000138</v>
      </c>
      <c r="K3110" s="635">
        <f>SUM('Employee Salary Payroll Tax '!I3112:K3112)</f>
        <v>567.51</v>
      </c>
      <c r="L3110" s="635">
        <f>'Employee Salary Payroll Tax '!H3112</f>
        <v>303.51</v>
      </c>
      <c r="M3110" s="293">
        <f t="shared" si="392"/>
        <v>50466.289999999994</v>
      </c>
      <c r="N3110" s="359">
        <f t="shared" si="390"/>
        <v>1.0485314759795772</v>
      </c>
      <c r="O3110" s="331"/>
      <c r="P3110" s="61"/>
      <c r="Q3110" s="294"/>
      <c r="R3110" s="292"/>
      <c r="S3110" s="291"/>
    </row>
    <row r="3111" spans="1:19" ht="14.4">
      <c r="A3111" s="36">
        <f t="shared" si="385"/>
        <v>1788</v>
      </c>
      <c r="B3111" s="526"/>
      <c r="C3111" s="36" t="str">
        <f>VLOOKUP('Employee Salary Payroll Tax '!B3113,'Employee Salary Payroll Tax '!$D$1:$E$7,2,FALSE)</f>
        <v>IBEW</v>
      </c>
      <c r="D3111" s="61">
        <f t="shared" si="386"/>
        <v>6.875E-3</v>
      </c>
      <c r="E3111" s="351">
        <f>'Employee Salary Payroll Tax '!N3113</f>
        <v>53539.34</v>
      </c>
      <c r="F3111" s="351">
        <f t="shared" si="387"/>
        <v>53907.422962499993</v>
      </c>
      <c r="G3111" s="352"/>
      <c r="H3111" s="351">
        <f t="shared" si="391"/>
        <v>73660.66</v>
      </c>
      <c r="I3111" s="351">
        <f t="shared" si="388"/>
        <v>368.08296249999694</v>
      </c>
      <c r="J3111" s="351">
        <f t="shared" si="389"/>
        <v>22.82114367499981</v>
      </c>
      <c r="K3111" s="635">
        <f>SUM('Employee Salary Payroll Tax '!I3113:K3113)</f>
        <v>44687.17</v>
      </c>
      <c r="L3111" s="635">
        <f>'Employee Salary Payroll Tax '!H3113</f>
        <v>128.1</v>
      </c>
      <c r="M3111" s="293">
        <f t="shared" si="392"/>
        <v>8724.0699999999979</v>
      </c>
      <c r="N3111" s="359">
        <f t="shared" si="390"/>
        <v>19.047906212144067</v>
      </c>
      <c r="O3111" s="331"/>
      <c r="P3111" s="61"/>
      <c r="Q3111" s="294"/>
      <c r="R3111" s="292"/>
      <c r="S3111" s="291"/>
    </row>
    <row r="3112" spans="1:19" ht="14.4">
      <c r="A3112" s="36">
        <f t="shared" si="385"/>
        <v>1789</v>
      </c>
      <c r="B3112" s="526"/>
      <c r="C3112" s="36" t="str">
        <f>VLOOKUP('Employee Salary Payroll Tax '!B3114,'Employee Salary Payroll Tax '!$D$1:$E$7,2,FALSE)</f>
        <v>IBEW</v>
      </c>
      <c r="D3112" s="61">
        <f t="shared" si="386"/>
        <v>6.875E-3</v>
      </c>
      <c r="E3112" s="351">
        <f>'Employee Salary Payroll Tax '!N3114</f>
        <v>141844.26999999999</v>
      </c>
      <c r="F3112" s="351">
        <f t="shared" si="387"/>
        <v>142819.44935624997</v>
      </c>
      <c r="G3112" s="352"/>
      <c r="H3112" s="351">
        <f t="shared" si="391"/>
        <v>0</v>
      </c>
      <c r="I3112" s="351">
        <f t="shared" si="388"/>
        <v>975.17935624998063</v>
      </c>
      <c r="J3112" s="351">
        <f t="shared" si="389"/>
        <v>0</v>
      </c>
      <c r="K3112" s="635">
        <f>SUM('Employee Salary Payroll Tax '!I3114:K3114)</f>
        <v>130210.62</v>
      </c>
      <c r="L3112" s="635">
        <f>'Employee Salary Payroll Tax '!H3114</f>
        <v>0</v>
      </c>
      <c r="M3112" s="293">
        <f t="shared" si="392"/>
        <v>11633.649999999994</v>
      </c>
      <c r="N3112" s="359">
        <f t="shared" si="390"/>
        <v>0</v>
      </c>
      <c r="O3112" s="331"/>
      <c r="P3112" s="61"/>
      <c r="Q3112" s="294"/>
      <c r="R3112" s="292"/>
      <c r="S3112" s="291"/>
    </row>
    <row r="3113" spans="1:19" ht="14.4">
      <c r="A3113" s="36">
        <f t="shared" si="385"/>
        <v>1790</v>
      </c>
      <c r="B3113" s="526"/>
      <c r="C3113" s="36" t="str">
        <f>VLOOKUP('Employee Salary Payroll Tax '!B3115,'Employee Salary Payroll Tax '!$D$1:$E$7,2,FALSE)</f>
        <v>NonUnion</v>
      </c>
      <c r="D3113" s="61">
        <f t="shared" si="386"/>
        <v>2.98E-2</v>
      </c>
      <c r="E3113" s="351">
        <f>'Employee Salary Payroll Tax '!N3115</f>
        <v>17307.599999999999</v>
      </c>
      <c r="F3113" s="351">
        <f t="shared" si="387"/>
        <v>17823.366480000001</v>
      </c>
      <c r="G3113" s="352"/>
      <c r="H3113" s="351">
        <f t="shared" si="391"/>
        <v>109892.4</v>
      </c>
      <c r="I3113" s="351">
        <f t="shared" si="388"/>
        <v>515.76648000000205</v>
      </c>
      <c r="J3113" s="351">
        <f t="shared" si="389"/>
        <v>31.977521760000126</v>
      </c>
      <c r="K3113" s="635">
        <f>SUM('Employee Salary Payroll Tax '!I3115:K3115)</f>
        <v>4278.1499999999996</v>
      </c>
      <c r="L3113" s="635">
        <f>'Employee Salary Payroll Tax '!H3115</f>
        <v>0</v>
      </c>
      <c r="M3113" s="293">
        <f t="shared" si="392"/>
        <v>13029.449999999999</v>
      </c>
      <c r="N3113" s="359">
        <f t="shared" si="390"/>
        <v>7.904309939543336</v>
      </c>
      <c r="O3113" s="331"/>
      <c r="P3113" s="61"/>
      <c r="Q3113" s="294"/>
      <c r="R3113" s="292"/>
      <c r="S3113" s="291"/>
    </row>
    <row r="3114" spans="1:19" ht="14.4">
      <c r="A3114" s="36">
        <f t="shared" si="385"/>
        <v>1791</v>
      </c>
      <c r="B3114" s="526"/>
      <c r="C3114" s="36" t="str">
        <f>VLOOKUP('Employee Salary Payroll Tax '!B3116,'Employee Salary Payroll Tax '!$D$1:$E$7,2,FALSE)</f>
        <v>NonUnion</v>
      </c>
      <c r="D3114" s="61">
        <f t="shared" si="386"/>
        <v>2.98E-2</v>
      </c>
      <c r="E3114" s="351">
        <f>'Employee Salary Payroll Tax '!N3116</f>
        <v>37899.21</v>
      </c>
      <c r="F3114" s="351">
        <f t="shared" si="387"/>
        <v>39028.606458000002</v>
      </c>
      <c r="G3114" s="352"/>
      <c r="H3114" s="351">
        <f t="shared" si="391"/>
        <v>89300.790000000008</v>
      </c>
      <c r="I3114" s="351">
        <f t="shared" si="388"/>
        <v>1129.3964580000029</v>
      </c>
      <c r="J3114" s="351">
        <f t="shared" si="389"/>
        <v>70.02258039600018</v>
      </c>
      <c r="K3114" s="635">
        <f>SUM('Employee Salary Payroll Tax '!I3116:K3116)</f>
        <v>0.27</v>
      </c>
      <c r="L3114" s="635">
        <f>'Employee Salary Payroll Tax '!H3116</f>
        <v>0</v>
      </c>
      <c r="M3114" s="293">
        <f t="shared" si="392"/>
        <v>37898.94</v>
      </c>
      <c r="N3114" s="359">
        <f t="shared" si="390"/>
        <v>4.9885199998683869E-4</v>
      </c>
      <c r="O3114" s="331"/>
      <c r="P3114" s="61"/>
      <c r="Q3114" s="294"/>
      <c r="R3114" s="292"/>
      <c r="S3114" s="291"/>
    </row>
    <row r="3115" spans="1:19" ht="14.4">
      <c r="A3115" s="36">
        <f t="shared" si="385"/>
        <v>1792</v>
      </c>
      <c r="B3115" s="526"/>
      <c r="C3115" s="36" t="str">
        <f>VLOOKUP('Employee Salary Payroll Tax '!B3117,'Employee Salary Payroll Tax '!$D$1:$E$7,2,FALSE)</f>
        <v>IBEW</v>
      </c>
      <c r="D3115" s="61">
        <f t="shared" si="386"/>
        <v>6.875E-3</v>
      </c>
      <c r="E3115" s="351">
        <f>'Employee Salary Payroll Tax '!N3117</f>
        <v>149359.07</v>
      </c>
      <c r="F3115" s="351">
        <f t="shared" si="387"/>
        <v>150385.91360624999</v>
      </c>
      <c r="G3115" s="352"/>
      <c r="H3115" s="351">
        <f t="shared" si="391"/>
        <v>0</v>
      </c>
      <c r="I3115" s="351">
        <f t="shared" si="388"/>
        <v>1026.8436062499823</v>
      </c>
      <c r="J3115" s="351">
        <f t="shared" si="389"/>
        <v>0</v>
      </c>
      <c r="K3115" s="635">
        <f>SUM('Employee Salary Payroll Tax '!I3117:K3117)</f>
        <v>32816.58</v>
      </c>
      <c r="L3115" s="635">
        <f>'Employee Salary Payroll Tax '!H3117</f>
        <v>0</v>
      </c>
      <c r="M3115" s="293">
        <f t="shared" si="392"/>
        <v>116542.49</v>
      </c>
      <c r="N3115" s="359">
        <f t="shared" si="390"/>
        <v>0</v>
      </c>
      <c r="O3115" s="331"/>
      <c r="P3115" s="61"/>
      <c r="Q3115" s="294"/>
      <c r="R3115" s="292"/>
      <c r="S3115" s="291"/>
    </row>
    <row r="3116" spans="1:19" ht="14.4">
      <c r="A3116" s="36">
        <f t="shared" si="385"/>
        <v>1793</v>
      </c>
      <c r="B3116" s="526"/>
      <c r="C3116" s="36" t="str">
        <f>VLOOKUP('Employee Salary Payroll Tax '!B3118,'Employee Salary Payroll Tax '!$D$1:$E$7,2,FALSE)</f>
        <v>NonUnion</v>
      </c>
      <c r="D3116" s="61">
        <f t="shared" si="386"/>
        <v>2.98E-2</v>
      </c>
      <c r="E3116" s="351">
        <f>'Employee Salary Payroll Tax '!N3118</f>
        <v>76752.84</v>
      </c>
      <c r="F3116" s="351">
        <f t="shared" si="387"/>
        <v>79040.074632000003</v>
      </c>
      <c r="G3116" s="352"/>
      <c r="H3116" s="351">
        <f t="shared" si="391"/>
        <v>50447.16</v>
      </c>
      <c r="I3116" s="351">
        <f t="shared" si="388"/>
        <v>2287.234632000007</v>
      </c>
      <c r="J3116" s="351">
        <f t="shared" si="389"/>
        <v>141.80854718400042</v>
      </c>
      <c r="K3116" s="635">
        <f>SUM('Employee Salary Payroll Tax '!I3118:K3118)</f>
        <v>27266.53</v>
      </c>
      <c r="L3116" s="635">
        <f>'Employee Salary Payroll Tax '!H3118</f>
        <v>0</v>
      </c>
      <c r="M3116" s="293">
        <f t="shared" si="392"/>
        <v>49486.31</v>
      </c>
      <c r="N3116" s="359">
        <f t="shared" si="390"/>
        <v>50.377640827343797</v>
      </c>
      <c r="O3116" s="331"/>
      <c r="P3116" s="61"/>
      <c r="Q3116" s="294"/>
      <c r="R3116" s="292"/>
      <c r="S3116" s="291"/>
    </row>
    <row r="3117" spans="1:19" ht="14.4">
      <c r="A3117" s="36">
        <f t="shared" ref="A3117:A3180" si="393">+A3116+1</f>
        <v>1794</v>
      </c>
      <c r="B3117" s="526"/>
      <c r="C3117" s="36" t="str">
        <f>VLOOKUP('Employee Salary Payroll Tax '!B3119,'Employee Salary Payroll Tax '!$D$1:$E$7,2,FALSE)</f>
        <v>NonUnion</v>
      </c>
      <c r="D3117" s="61">
        <f t="shared" si="386"/>
        <v>2.98E-2</v>
      </c>
      <c r="E3117" s="351">
        <f>'Employee Salary Payroll Tax '!N3119</f>
        <v>87480.94</v>
      </c>
      <c r="F3117" s="351">
        <f t="shared" si="387"/>
        <v>90087.872012000007</v>
      </c>
      <c r="G3117" s="352"/>
      <c r="H3117" s="351">
        <f t="shared" si="391"/>
        <v>39719.06</v>
      </c>
      <c r="I3117" s="351">
        <f t="shared" si="388"/>
        <v>2606.9320120000048</v>
      </c>
      <c r="J3117" s="351">
        <f t="shared" si="389"/>
        <v>161.62978474400029</v>
      </c>
      <c r="K3117" s="635">
        <f>SUM('Employee Salary Payroll Tax '!I3119:K3119)</f>
        <v>44525.06</v>
      </c>
      <c r="L3117" s="635">
        <f>'Employee Salary Payroll Tax '!H3119</f>
        <v>0</v>
      </c>
      <c r="M3117" s="293">
        <f t="shared" si="392"/>
        <v>42955.880000000005</v>
      </c>
      <c r="N3117" s="359">
        <f t="shared" si="390"/>
        <v>82.264500855059779</v>
      </c>
      <c r="O3117" s="331"/>
      <c r="P3117" s="61"/>
      <c r="Q3117" s="294"/>
      <c r="R3117" s="292"/>
      <c r="S3117" s="291"/>
    </row>
    <row r="3118" spans="1:19" ht="14.4">
      <c r="A3118" s="36">
        <f t="shared" si="393"/>
        <v>1795</v>
      </c>
      <c r="B3118" s="526"/>
      <c r="C3118" s="36" t="str">
        <f>VLOOKUP('Employee Salary Payroll Tax '!B3120,'Employee Salary Payroll Tax '!$D$1:$E$7,2,FALSE)</f>
        <v>UA</v>
      </c>
      <c r="D3118" s="61">
        <f t="shared" si="386"/>
        <v>0.03</v>
      </c>
      <c r="E3118" s="351">
        <f>'Employee Salary Payroll Tax '!N3120</f>
        <v>62335.83</v>
      </c>
      <c r="F3118" s="351">
        <f t="shared" si="387"/>
        <v>64205.904900000001</v>
      </c>
      <c r="G3118" s="352"/>
      <c r="H3118" s="351">
        <f t="shared" si="391"/>
        <v>64864.17</v>
      </c>
      <c r="I3118" s="351">
        <f t="shared" si="388"/>
        <v>1870.0748999999996</v>
      </c>
      <c r="J3118" s="351">
        <f t="shared" si="389"/>
        <v>115.94464379999998</v>
      </c>
      <c r="K3118" s="635">
        <f>SUM('Employee Salary Payroll Tax '!I3120:K3120)</f>
        <v>52275.1</v>
      </c>
      <c r="L3118" s="635">
        <f>'Employee Salary Payroll Tax '!H3120</f>
        <v>248.76</v>
      </c>
      <c r="M3118" s="293">
        <f t="shared" si="392"/>
        <v>9811.970000000003</v>
      </c>
      <c r="N3118" s="359">
        <f t="shared" si="390"/>
        <v>97.23168599844017</v>
      </c>
      <c r="O3118" s="331"/>
      <c r="P3118" s="61"/>
      <c r="Q3118" s="294"/>
      <c r="R3118" s="292"/>
      <c r="S3118" s="291"/>
    </row>
    <row r="3119" spans="1:19" ht="14.4">
      <c r="A3119" s="36">
        <f t="shared" si="393"/>
        <v>1796</v>
      </c>
      <c r="B3119" s="526"/>
      <c r="C3119" s="36" t="str">
        <f>VLOOKUP('Employee Salary Payroll Tax '!B3121,'Employee Salary Payroll Tax '!$D$1:$E$7,2,FALSE)</f>
        <v>UA</v>
      </c>
      <c r="D3119" s="61">
        <f t="shared" si="386"/>
        <v>0.03</v>
      </c>
      <c r="E3119" s="351">
        <f>'Employee Salary Payroll Tax '!N3121</f>
        <v>79434.64</v>
      </c>
      <c r="F3119" s="351">
        <f t="shared" si="387"/>
        <v>81817.679199999999</v>
      </c>
      <c r="G3119" s="352"/>
      <c r="H3119" s="351">
        <f t="shared" si="391"/>
        <v>47765.36</v>
      </c>
      <c r="I3119" s="351">
        <f t="shared" si="388"/>
        <v>2383.0391999999993</v>
      </c>
      <c r="J3119" s="351">
        <f t="shared" si="389"/>
        <v>147.74843039999996</v>
      </c>
      <c r="K3119" s="635">
        <f>SUM('Employee Salary Payroll Tax '!I3121:K3121)</f>
        <v>73510.11</v>
      </c>
      <c r="L3119" s="635">
        <f>'Employee Salary Payroll Tax '!H3121</f>
        <v>820.81</v>
      </c>
      <c r="M3119" s="293">
        <f t="shared" si="392"/>
        <v>5103.7199999999993</v>
      </c>
      <c r="N3119" s="359">
        <f t="shared" si="390"/>
        <v>136.72880459827871</v>
      </c>
      <c r="O3119" s="331"/>
      <c r="P3119" s="61"/>
      <c r="Q3119" s="294"/>
      <c r="R3119" s="292"/>
      <c r="S3119" s="291"/>
    </row>
    <row r="3120" spans="1:19" ht="14.4">
      <c r="A3120" s="36">
        <f t="shared" si="393"/>
        <v>1797</v>
      </c>
      <c r="B3120" s="526"/>
      <c r="C3120" s="36" t="str">
        <f>VLOOKUP('Employee Salary Payroll Tax '!B3122,'Employee Salary Payroll Tax '!$D$1:$E$7,2,FALSE)</f>
        <v>IBEW</v>
      </c>
      <c r="D3120" s="61">
        <f t="shared" si="386"/>
        <v>6.875E-3</v>
      </c>
      <c r="E3120" s="351">
        <f>'Employee Salary Payroll Tax '!N3122</f>
        <v>6118.44</v>
      </c>
      <c r="F3120" s="351">
        <f t="shared" si="387"/>
        <v>6160.5042749999993</v>
      </c>
      <c r="G3120" s="352"/>
      <c r="H3120" s="351">
        <f t="shared" si="391"/>
        <v>121081.56</v>
      </c>
      <c r="I3120" s="351">
        <f t="shared" si="388"/>
        <v>42.064274999999725</v>
      </c>
      <c r="J3120" s="351">
        <f t="shared" si="389"/>
        <v>2.607985049999983</v>
      </c>
      <c r="K3120" s="635">
        <f>SUM('Employee Salary Payroll Tax '!I3122:K3122)</f>
        <v>6129.9500000000007</v>
      </c>
      <c r="L3120" s="635">
        <f>'Employee Salary Payroll Tax '!H3122</f>
        <v>0</v>
      </c>
      <c r="M3120" s="293">
        <f t="shared" si="392"/>
        <v>-11.510000000001128</v>
      </c>
      <c r="N3120" s="359">
        <f t="shared" si="390"/>
        <v>2.6128911870729317</v>
      </c>
      <c r="O3120" s="331"/>
      <c r="P3120" s="61"/>
      <c r="Q3120" s="294"/>
      <c r="R3120" s="292"/>
      <c r="S3120" s="291"/>
    </row>
    <row r="3121" spans="1:19" ht="14.4">
      <c r="A3121" s="36">
        <f t="shared" si="393"/>
        <v>1798</v>
      </c>
      <c r="B3121" s="526"/>
      <c r="C3121" s="36" t="str">
        <f>VLOOKUP('Employee Salary Payroll Tax '!B3123,'Employee Salary Payroll Tax '!$D$1:$E$7,2,FALSE)</f>
        <v>IBEW</v>
      </c>
      <c r="D3121" s="61">
        <f t="shared" si="386"/>
        <v>6.875E-3</v>
      </c>
      <c r="E3121" s="351">
        <f>'Employee Salary Payroll Tax '!N3123</f>
        <v>43904.91</v>
      </c>
      <c r="F3121" s="351">
        <f t="shared" si="387"/>
        <v>44206.756256250002</v>
      </c>
      <c r="G3121" s="352"/>
      <c r="H3121" s="351">
        <f t="shared" si="391"/>
        <v>83295.09</v>
      </c>
      <c r="I3121" s="351">
        <f t="shared" si="388"/>
        <v>301.84625624999899</v>
      </c>
      <c r="J3121" s="351">
        <f t="shared" si="389"/>
        <v>18.714467887499936</v>
      </c>
      <c r="K3121" s="635">
        <f>SUM('Employee Salary Payroll Tax '!I3123:K3123)</f>
        <v>1469.59</v>
      </c>
      <c r="L3121" s="635">
        <f>'Employee Salary Payroll Tax '!H3123</f>
        <v>0</v>
      </c>
      <c r="M3121" s="293">
        <f t="shared" si="392"/>
        <v>42435.320000000007</v>
      </c>
      <c r="N3121" s="359">
        <f t="shared" si="390"/>
        <v>0.62641273748573023</v>
      </c>
      <c r="O3121" s="331"/>
      <c r="P3121" s="61"/>
      <c r="Q3121" s="294"/>
      <c r="R3121" s="292"/>
      <c r="S3121" s="291"/>
    </row>
    <row r="3122" spans="1:19" ht="14.4">
      <c r="A3122" s="36">
        <f t="shared" si="393"/>
        <v>1799</v>
      </c>
      <c r="B3122" s="526"/>
      <c r="C3122" s="36" t="str">
        <f>VLOOKUP('Employee Salary Payroll Tax '!B3124,'Employee Salary Payroll Tax '!$D$1:$E$7,2,FALSE)</f>
        <v>NonUnion</v>
      </c>
      <c r="D3122" s="61">
        <f t="shared" si="386"/>
        <v>2.98E-2</v>
      </c>
      <c r="E3122" s="351">
        <f>'Employee Salary Payroll Tax '!N3124</f>
        <v>90496.56</v>
      </c>
      <c r="F3122" s="351">
        <f t="shared" si="387"/>
        <v>93193.357488000009</v>
      </c>
      <c r="G3122" s="352"/>
      <c r="H3122" s="351">
        <f t="shared" si="391"/>
        <v>36703.440000000002</v>
      </c>
      <c r="I3122" s="351">
        <f t="shared" si="388"/>
        <v>2696.7974880000111</v>
      </c>
      <c r="J3122" s="351">
        <f t="shared" si="389"/>
        <v>167.20144425600068</v>
      </c>
      <c r="K3122" s="635">
        <f>SUM('Employee Salary Payroll Tax '!I3124:K3124)</f>
        <v>85990.78</v>
      </c>
      <c r="L3122" s="635">
        <f>'Employee Salary Payroll Tax '!H3124</f>
        <v>0</v>
      </c>
      <c r="M3122" s="293">
        <f t="shared" si="392"/>
        <v>4505.7799999999988</v>
      </c>
      <c r="N3122" s="359">
        <f t="shared" si="390"/>
        <v>158.87656512624505</v>
      </c>
      <c r="O3122" s="331"/>
      <c r="P3122" s="61"/>
      <c r="Q3122" s="294"/>
      <c r="R3122" s="292"/>
      <c r="S3122" s="291"/>
    </row>
    <row r="3123" spans="1:19" ht="14.4">
      <c r="A3123" s="36">
        <f t="shared" si="393"/>
        <v>1800</v>
      </c>
      <c r="B3123" s="526"/>
      <c r="C3123" s="36" t="str">
        <f>VLOOKUP('Employee Salary Payroll Tax '!B3125,'Employee Salary Payroll Tax '!$D$1:$E$7,2,FALSE)</f>
        <v>NonUnion</v>
      </c>
      <c r="D3123" s="61">
        <f t="shared" si="386"/>
        <v>2.98E-2</v>
      </c>
      <c r="E3123" s="351">
        <f>'Employee Salary Payroll Tax '!N3125</f>
        <v>109155.68</v>
      </c>
      <c r="F3123" s="351">
        <f t="shared" si="387"/>
        <v>112408.519264</v>
      </c>
      <c r="G3123" s="352"/>
      <c r="H3123" s="351">
        <f t="shared" si="391"/>
        <v>18044.320000000007</v>
      </c>
      <c r="I3123" s="351">
        <f t="shared" si="388"/>
        <v>3252.8392640000093</v>
      </c>
      <c r="J3123" s="351">
        <f t="shared" si="389"/>
        <v>201.67603436800059</v>
      </c>
      <c r="K3123" s="635">
        <f>SUM('Employee Salary Payroll Tax '!I3125:K3125)</f>
        <v>34402.959999999999</v>
      </c>
      <c r="L3123" s="635">
        <f>'Employee Salary Payroll Tax '!H3125</f>
        <v>0</v>
      </c>
      <c r="M3123" s="293">
        <f t="shared" si="392"/>
        <v>74752.72</v>
      </c>
      <c r="N3123" s="359">
        <f t="shared" si="390"/>
        <v>63.562908895417877</v>
      </c>
      <c r="O3123" s="331"/>
      <c r="P3123" s="61"/>
      <c r="Q3123" s="294"/>
      <c r="R3123" s="292"/>
      <c r="S3123" s="291"/>
    </row>
    <row r="3124" spans="1:19" ht="14.4">
      <c r="A3124" s="36">
        <f t="shared" si="393"/>
        <v>1801</v>
      </c>
      <c r="B3124" s="526"/>
      <c r="C3124" s="36" t="str">
        <f>VLOOKUP('Employee Salary Payroll Tax '!B3126,'Employee Salary Payroll Tax '!$D$1:$E$7,2,FALSE)</f>
        <v>IBEW</v>
      </c>
      <c r="D3124" s="61">
        <f t="shared" si="386"/>
        <v>6.875E-3</v>
      </c>
      <c r="E3124" s="351">
        <f>'Employee Salary Payroll Tax '!N3126</f>
        <v>14983.83</v>
      </c>
      <c r="F3124" s="351">
        <f t="shared" si="387"/>
        <v>15086.84383125</v>
      </c>
      <c r="G3124" s="352"/>
      <c r="H3124" s="351">
        <f t="shared" si="391"/>
        <v>112216.17</v>
      </c>
      <c r="I3124" s="351">
        <f t="shared" si="388"/>
        <v>103.01383125000029</v>
      </c>
      <c r="J3124" s="351">
        <f t="shared" si="389"/>
        <v>6.3868575375000178</v>
      </c>
      <c r="K3124" s="635">
        <f>SUM('Employee Salary Payroll Tax '!I3126:K3126)</f>
        <v>14983.83</v>
      </c>
      <c r="L3124" s="635">
        <f>'Employee Salary Payroll Tax '!H3126</f>
        <v>0</v>
      </c>
      <c r="M3124" s="293">
        <f t="shared" si="392"/>
        <v>0</v>
      </c>
      <c r="N3124" s="359">
        <f t="shared" si="390"/>
        <v>6.3868575370737677</v>
      </c>
      <c r="O3124" s="331"/>
      <c r="P3124" s="61"/>
      <c r="Q3124" s="294"/>
      <c r="R3124" s="292"/>
      <c r="S3124" s="291"/>
    </row>
    <row r="3125" spans="1:19" ht="14.4">
      <c r="A3125" s="36">
        <f t="shared" si="393"/>
        <v>1802</v>
      </c>
      <c r="B3125" s="526"/>
      <c r="C3125" s="36" t="str">
        <f>VLOOKUP('Employee Salary Payroll Tax '!B3127,'Employee Salary Payroll Tax '!$D$1:$E$7,2,FALSE)</f>
        <v>IBEW</v>
      </c>
      <c r="D3125" s="61">
        <f t="shared" si="386"/>
        <v>6.875E-3</v>
      </c>
      <c r="E3125" s="351">
        <f>'Employee Salary Payroll Tax '!N3127</f>
        <v>40213.760000000002</v>
      </c>
      <c r="F3125" s="351">
        <f t="shared" si="387"/>
        <v>40490.229599999999</v>
      </c>
      <c r="G3125" s="352"/>
      <c r="H3125" s="351">
        <f t="shared" si="391"/>
        <v>86986.239999999991</v>
      </c>
      <c r="I3125" s="351">
        <f t="shared" si="388"/>
        <v>276.46959999999672</v>
      </c>
      <c r="J3125" s="351">
        <f t="shared" si="389"/>
        <v>17.141115199999795</v>
      </c>
      <c r="K3125" s="635">
        <f>SUM('Employee Salary Payroll Tax '!I3127:K3127)</f>
        <v>37735.56</v>
      </c>
      <c r="L3125" s="635">
        <f>'Employee Salary Payroll Tax '!H3127</f>
        <v>0</v>
      </c>
      <c r="M3125" s="293">
        <f t="shared" si="392"/>
        <v>2478.2000000000044</v>
      </c>
      <c r="N3125" s="359">
        <f t="shared" si="390"/>
        <v>16.084782449599825</v>
      </c>
      <c r="O3125" s="331"/>
      <c r="P3125" s="61"/>
      <c r="Q3125" s="294"/>
      <c r="R3125" s="292"/>
      <c r="S3125" s="291"/>
    </row>
    <row r="3126" spans="1:19" ht="14.4">
      <c r="A3126" s="36">
        <f t="shared" si="393"/>
        <v>1803</v>
      </c>
      <c r="B3126" s="526"/>
      <c r="C3126" s="36" t="str">
        <f>VLOOKUP('Employee Salary Payroll Tax '!B3128,'Employee Salary Payroll Tax '!$D$1:$E$7,2,FALSE)</f>
        <v>NonUnion</v>
      </c>
      <c r="D3126" s="61">
        <f t="shared" si="386"/>
        <v>2.98E-2</v>
      </c>
      <c r="E3126" s="351">
        <f>'Employee Salary Payroll Tax '!N3128</f>
        <v>98246.37</v>
      </c>
      <c r="F3126" s="351">
        <f t="shared" si="387"/>
        <v>101174.11182599999</v>
      </c>
      <c r="G3126" s="352"/>
      <c r="H3126" s="351">
        <f t="shared" si="391"/>
        <v>28953.630000000005</v>
      </c>
      <c r="I3126" s="351">
        <f t="shared" si="388"/>
        <v>2927.7418259999977</v>
      </c>
      <c r="J3126" s="351">
        <f t="shared" si="389"/>
        <v>181.51999321199986</v>
      </c>
      <c r="K3126" s="635">
        <f>SUM('Employee Salary Payroll Tax '!I3128:K3128)</f>
        <v>20774.21</v>
      </c>
      <c r="L3126" s="635">
        <f>'Employee Salary Payroll Tax '!H3128</f>
        <v>0</v>
      </c>
      <c r="M3126" s="293">
        <f t="shared" si="392"/>
        <v>77472.160000000003</v>
      </c>
      <c r="N3126" s="359">
        <f t="shared" si="390"/>
        <v>38.382430395609298</v>
      </c>
      <c r="O3126" s="331"/>
      <c r="P3126" s="61"/>
      <c r="Q3126" s="294"/>
      <c r="R3126" s="292"/>
      <c r="S3126" s="291"/>
    </row>
    <row r="3127" spans="1:19" ht="14.4">
      <c r="A3127" s="36">
        <f t="shared" si="393"/>
        <v>1804</v>
      </c>
      <c r="B3127" s="526"/>
      <c r="C3127" s="36" t="str">
        <f>VLOOKUP('Employee Salary Payroll Tax '!B3129,'Employee Salary Payroll Tax '!$D$1:$E$7,2,FALSE)</f>
        <v>NonUnion</v>
      </c>
      <c r="D3127" s="61">
        <f t="shared" si="386"/>
        <v>2.98E-2</v>
      </c>
      <c r="E3127" s="351">
        <f>'Employee Salary Payroll Tax '!N3129</f>
        <v>85854.16</v>
      </c>
      <c r="F3127" s="351">
        <f t="shared" si="387"/>
        <v>88412.613968000005</v>
      </c>
      <c r="G3127" s="352"/>
      <c r="H3127" s="351">
        <f t="shared" si="391"/>
        <v>41345.839999999997</v>
      </c>
      <c r="I3127" s="351">
        <f t="shared" si="388"/>
        <v>2558.4539680000016</v>
      </c>
      <c r="J3127" s="351">
        <f t="shared" si="389"/>
        <v>158.62414601600011</v>
      </c>
      <c r="K3127" s="635">
        <f>SUM('Employee Salary Payroll Tax '!I3129:K3129)</f>
        <v>19704.79</v>
      </c>
      <c r="L3127" s="635">
        <f>'Employee Salary Payroll Tax '!H3129</f>
        <v>0</v>
      </c>
      <c r="M3127" s="293">
        <f t="shared" si="392"/>
        <v>66149.37</v>
      </c>
      <c r="N3127" s="359">
        <f t="shared" si="390"/>
        <v>36.406570003575979</v>
      </c>
      <c r="O3127" s="331"/>
      <c r="P3127" s="61"/>
      <c r="Q3127" s="294"/>
      <c r="R3127" s="292"/>
      <c r="S3127" s="291"/>
    </row>
    <row r="3128" spans="1:19" ht="14.4">
      <c r="A3128" s="36">
        <f t="shared" si="393"/>
        <v>1805</v>
      </c>
      <c r="B3128" s="526"/>
      <c r="C3128" s="36" t="str">
        <f>VLOOKUP('Employee Salary Payroll Tax '!B3130,'Employee Salary Payroll Tax '!$D$1:$E$7,2,FALSE)</f>
        <v>IBEW</v>
      </c>
      <c r="D3128" s="61">
        <f t="shared" si="386"/>
        <v>6.875E-3</v>
      </c>
      <c r="E3128" s="351">
        <f>'Employee Salary Payroll Tax '!N3130</f>
        <v>62182.67</v>
      </c>
      <c r="F3128" s="351">
        <f t="shared" si="387"/>
        <v>62610.175856249996</v>
      </c>
      <c r="G3128" s="352"/>
      <c r="H3128" s="351">
        <f t="shared" si="391"/>
        <v>65017.33</v>
      </c>
      <c r="I3128" s="351">
        <f t="shared" si="388"/>
        <v>427.50585624999803</v>
      </c>
      <c r="J3128" s="351">
        <f t="shared" si="389"/>
        <v>26.505363087499877</v>
      </c>
      <c r="K3128" s="635">
        <f>SUM('Employee Salary Payroll Tax '!I3130:K3130)</f>
        <v>62182.67</v>
      </c>
      <c r="L3128" s="635">
        <f>'Employee Salary Payroll Tax '!H3130</f>
        <v>0</v>
      </c>
      <c r="M3128" s="293">
        <f t="shared" si="392"/>
        <v>0</v>
      </c>
      <c r="N3128" s="359">
        <f t="shared" si="390"/>
        <v>26.505363087073626</v>
      </c>
      <c r="O3128" s="331"/>
      <c r="P3128" s="61"/>
      <c r="Q3128" s="294"/>
      <c r="R3128" s="292"/>
      <c r="S3128" s="291"/>
    </row>
    <row r="3129" spans="1:19" ht="14.4">
      <c r="A3129" s="36">
        <f t="shared" si="393"/>
        <v>1806</v>
      </c>
      <c r="B3129" s="526"/>
      <c r="C3129" s="36" t="str">
        <f>VLOOKUP('Employee Salary Payroll Tax '!B3131,'Employee Salary Payroll Tax '!$D$1:$E$7,2,FALSE)</f>
        <v>UA</v>
      </c>
      <c r="D3129" s="61">
        <f t="shared" si="386"/>
        <v>0.03</v>
      </c>
      <c r="E3129" s="351">
        <f>'Employee Salary Payroll Tax '!N3131</f>
        <v>54070.77</v>
      </c>
      <c r="F3129" s="351">
        <f t="shared" si="387"/>
        <v>55692.893100000001</v>
      </c>
      <c r="G3129" s="352"/>
      <c r="H3129" s="351">
        <f t="shared" si="391"/>
        <v>73129.23000000001</v>
      </c>
      <c r="I3129" s="351">
        <f t="shared" si="388"/>
        <v>1622.1231000000043</v>
      </c>
      <c r="J3129" s="351">
        <f t="shared" si="389"/>
        <v>100.57163220000027</v>
      </c>
      <c r="K3129" s="635">
        <f>SUM('Employee Salary Payroll Tax '!I3131:K3131)</f>
        <v>47817.5</v>
      </c>
      <c r="L3129" s="635">
        <f>'Employee Salary Payroll Tax '!H3131</f>
        <v>1081.4100000000001</v>
      </c>
      <c r="M3129" s="293">
        <f t="shared" si="392"/>
        <v>5171.8599999999969</v>
      </c>
      <c r="N3129" s="359">
        <f t="shared" si="390"/>
        <v>88.940549998355337</v>
      </c>
      <c r="O3129" s="331"/>
      <c r="P3129" s="61"/>
      <c r="Q3129" s="294"/>
      <c r="R3129" s="292"/>
      <c r="S3129" s="291"/>
    </row>
    <row r="3130" spans="1:19" ht="14.4">
      <c r="A3130" s="36">
        <f t="shared" si="393"/>
        <v>1807</v>
      </c>
      <c r="B3130" s="526"/>
      <c r="C3130" s="36" t="str">
        <f>VLOOKUP('Employee Salary Payroll Tax '!B3132,'Employee Salary Payroll Tax '!$D$1:$E$7,2,FALSE)</f>
        <v>UA</v>
      </c>
      <c r="D3130" s="61">
        <f t="shared" si="386"/>
        <v>0.03</v>
      </c>
      <c r="E3130" s="351">
        <f>'Employee Salary Payroll Tax '!N3132</f>
        <v>69948.960000000006</v>
      </c>
      <c r="F3130" s="351">
        <f t="shared" si="387"/>
        <v>72047.428800000009</v>
      </c>
      <c r="G3130" s="352"/>
      <c r="H3130" s="351">
        <f t="shared" si="391"/>
        <v>57251.039999999994</v>
      </c>
      <c r="I3130" s="351">
        <f t="shared" si="388"/>
        <v>2098.4688000000024</v>
      </c>
      <c r="J3130" s="351">
        <f t="shared" si="389"/>
        <v>130.10506560000016</v>
      </c>
      <c r="K3130" s="635">
        <f>SUM('Employee Salary Payroll Tax '!I3132:K3132)</f>
        <v>64533.27</v>
      </c>
      <c r="L3130" s="635">
        <f>'Employee Salary Payroll Tax '!H3132</f>
        <v>1732.64</v>
      </c>
      <c r="M3130" s="293">
        <f t="shared" si="392"/>
        <v>3683.0500000000093</v>
      </c>
      <c r="N3130" s="359">
        <f t="shared" si="390"/>
        <v>120.03188219828415</v>
      </c>
      <c r="O3130" s="331"/>
      <c r="P3130" s="61"/>
      <c r="Q3130" s="294"/>
      <c r="R3130" s="292"/>
      <c r="S3130" s="291"/>
    </row>
    <row r="3131" spans="1:19" ht="14.4">
      <c r="A3131" s="36">
        <f t="shared" si="393"/>
        <v>1808</v>
      </c>
      <c r="B3131" s="526"/>
      <c r="C3131" s="36" t="str">
        <f>VLOOKUP('Employee Salary Payroll Tax '!B3133,'Employee Salary Payroll Tax '!$D$1:$E$7,2,FALSE)</f>
        <v>NonUnion</v>
      </c>
      <c r="D3131" s="61">
        <f t="shared" si="386"/>
        <v>2.98E-2</v>
      </c>
      <c r="E3131" s="351">
        <f>'Employee Salary Payroll Tax '!N3133</f>
        <v>47074.96</v>
      </c>
      <c r="F3131" s="351">
        <f t="shared" si="387"/>
        <v>48477.793808000002</v>
      </c>
      <c r="G3131" s="352"/>
      <c r="H3131" s="351">
        <f t="shared" si="391"/>
        <v>80125.040000000008</v>
      </c>
      <c r="I3131" s="351">
        <f t="shared" si="388"/>
        <v>1402.833808000003</v>
      </c>
      <c r="J3131" s="351">
        <f t="shared" si="389"/>
        <v>86.975696096000192</v>
      </c>
      <c r="K3131" s="635">
        <f>SUM('Employee Salary Payroll Tax '!I3133:K3133)</f>
        <v>1618.39</v>
      </c>
      <c r="L3131" s="635">
        <f>'Employee Salary Payroll Tax '!H3133</f>
        <v>-2407.39</v>
      </c>
      <c r="M3131" s="293">
        <f t="shared" si="392"/>
        <v>47863.96</v>
      </c>
      <c r="N3131" s="359">
        <f t="shared" si="390"/>
        <v>2.9901373639364883</v>
      </c>
      <c r="O3131" s="331"/>
      <c r="P3131" s="61"/>
      <c r="Q3131" s="294"/>
      <c r="R3131" s="292"/>
      <c r="S3131" s="291"/>
    </row>
    <row r="3132" spans="1:19" ht="14.4">
      <c r="A3132" s="36">
        <f t="shared" si="393"/>
        <v>1809</v>
      </c>
      <c r="B3132" s="526"/>
      <c r="C3132" s="36" t="str">
        <f>VLOOKUP('Employee Salary Payroll Tax '!B3134,'Employee Salary Payroll Tax '!$D$1:$E$7,2,FALSE)</f>
        <v>NonUnion</v>
      </c>
      <c r="D3132" s="61">
        <f t="shared" si="386"/>
        <v>2.98E-2</v>
      </c>
      <c r="E3132" s="351">
        <f>'Employee Salary Payroll Tax '!N3134</f>
        <v>73333.02</v>
      </c>
      <c r="F3132" s="351">
        <f t="shared" si="387"/>
        <v>75518.343996000011</v>
      </c>
      <c r="G3132" s="352"/>
      <c r="H3132" s="351">
        <f t="shared" si="391"/>
        <v>53866.979999999996</v>
      </c>
      <c r="I3132" s="351">
        <f t="shared" si="388"/>
        <v>2185.3239960000064</v>
      </c>
      <c r="J3132" s="351">
        <f t="shared" si="389"/>
        <v>135.49008775200039</v>
      </c>
      <c r="K3132" s="635">
        <f>SUM('Employee Salary Payroll Tax '!I3134:K3134)</f>
        <v>60895.3</v>
      </c>
      <c r="L3132" s="635">
        <f>'Employee Salary Payroll Tax '!H3134</f>
        <v>0</v>
      </c>
      <c r="M3132" s="293">
        <f t="shared" si="392"/>
        <v>12437.720000000001</v>
      </c>
      <c r="N3132" s="359">
        <f t="shared" si="390"/>
        <v>112.5101562784661</v>
      </c>
      <c r="O3132" s="331"/>
      <c r="P3132" s="61"/>
      <c r="Q3132" s="294"/>
      <c r="R3132" s="292"/>
      <c r="S3132" s="291"/>
    </row>
    <row r="3133" spans="1:19" ht="14.4">
      <c r="A3133" s="36">
        <f t="shared" si="393"/>
        <v>1810</v>
      </c>
      <c r="B3133" s="526"/>
      <c r="C3133" s="36" t="str">
        <f>VLOOKUP('Employee Salary Payroll Tax '!B3135,'Employee Salary Payroll Tax '!$D$1:$E$7,2,FALSE)</f>
        <v>IBEW</v>
      </c>
      <c r="D3133" s="61">
        <f t="shared" si="386"/>
        <v>6.875E-3</v>
      </c>
      <c r="E3133" s="351">
        <f>'Employee Salary Payroll Tax '!N3135</f>
        <v>133155.71</v>
      </c>
      <c r="F3133" s="351">
        <f t="shared" si="387"/>
        <v>134071.15550624998</v>
      </c>
      <c r="G3133" s="352"/>
      <c r="H3133" s="351">
        <f t="shared" si="391"/>
        <v>0</v>
      </c>
      <c r="I3133" s="351">
        <f t="shared" si="388"/>
        <v>915.44550624999101</v>
      </c>
      <c r="J3133" s="351">
        <f t="shared" si="389"/>
        <v>0</v>
      </c>
      <c r="K3133" s="635">
        <f>SUM('Employee Salary Payroll Tax '!I3135:K3135)</f>
        <v>121995.76</v>
      </c>
      <c r="L3133" s="635">
        <f>'Employee Salary Payroll Tax '!H3135</f>
        <v>0</v>
      </c>
      <c r="M3133" s="293">
        <f t="shared" si="392"/>
        <v>11159.949999999997</v>
      </c>
      <c r="N3133" s="359">
        <f t="shared" si="390"/>
        <v>0</v>
      </c>
      <c r="O3133" s="331"/>
      <c r="P3133" s="61"/>
      <c r="Q3133" s="294"/>
      <c r="R3133" s="292"/>
      <c r="S3133" s="291"/>
    </row>
    <row r="3134" spans="1:19" ht="14.4">
      <c r="A3134" s="36">
        <f t="shared" si="393"/>
        <v>1811</v>
      </c>
      <c r="B3134" s="526"/>
      <c r="C3134" s="36" t="str">
        <f>VLOOKUP('Employee Salary Payroll Tax '!B3136,'Employee Salary Payroll Tax '!$D$1:$E$7,2,FALSE)</f>
        <v>IBEW</v>
      </c>
      <c r="D3134" s="61">
        <f t="shared" si="386"/>
        <v>6.875E-3</v>
      </c>
      <c r="E3134" s="351">
        <f>'Employee Salary Payroll Tax '!N3136</f>
        <v>39314.660000000003</v>
      </c>
      <c r="F3134" s="351">
        <f t="shared" si="387"/>
        <v>39584.948287500003</v>
      </c>
      <c r="G3134" s="352"/>
      <c r="H3134" s="351">
        <f t="shared" si="391"/>
        <v>87885.34</v>
      </c>
      <c r="I3134" s="351">
        <f t="shared" si="388"/>
        <v>270.28828749999957</v>
      </c>
      <c r="J3134" s="351">
        <f t="shared" si="389"/>
        <v>16.757873824999972</v>
      </c>
      <c r="K3134" s="635">
        <f>SUM('Employee Salary Payroll Tax '!I3136:K3136)</f>
        <v>39065.539999999994</v>
      </c>
      <c r="L3134" s="635">
        <f>'Employee Salary Payroll Tax '!H3136</f>
        <v>249.12</v>
      </c>
      <c r="M3134" s="293">
        <f t="shared" si="392"/>
        <v>9.8907548817805946E-12</v>
      </c>
      <c r="N3134" s="359">
        <f t="shared" si="390"/>
        <v>16.651686424576418</v>
      </c>
      <c r="O3134" s="331"/>
      <c r="P3134" s="61"/>
      <c r="Q3134" s="294"/>
      <c r="R3134" s="292"/>
      <c r="S3134" s="291"/>
    </row>
    <row r="3135" spans="1:19" ht="14.4">
      <c r="A3135" s="36">
        <f t="shared" si="393"/>
        <v>1812</v>
      </c>
      <c r="B3135" s="526"/>
      <c r="C3135" s="36" t="str">
        <f>VLOOKUP('Employee Salary Payroll Tax '!B3137,'Employee Salary Payroll Tax '!$D$1:$E$7,2,FALSE)</f>
        <v>NonUnion</v>
      </c>
      <c r="D3135" s="61">
        <f t="shared" si="386"/>
        <v>2.98E-2</v>
      </c>
      <c r="E3135" s="351">
        <f>'Employee Salary Payroll Tax '!N3137</f>
        <v>153303.85999999999</v>
      </c>
      <c r="F3135" s="351">
        <f t="shared" si="387"/>
        <v>157872.31502799998</v>
      </c>
      <c r="G3135" s="352"/>
      <c r="H3135" s="351">
        <f t="shared" si="391"/>
        <v>0</v>
      </c>
      <c r="I3135" s="351">
        <f t="shared" si="388"/>
        <v>4568.4550279999967</v>
      </c>
      <c r="J3135" s="351">
        <f t="shared" si="389"/>
        <v>0</v>
      </c>
      <c r="K3135" s="635">
        <f>SUM('Employee Salary Payroll Tax '!I3137:K3137)</f>
        <v>153303.86000000002</v>
      </c>
      <c r="L3135" s="635">
        <f>'Employee Salary Payroll Tax '!H3137</f>
        <v>0</v>
      </c>
      <c r="M3135" s="293">
        <f t="shared" si="392"/>
        <v>-2.9103830456733704E-11</v>
      </c>
      <c r="N3135" s="359">
        <f t="shared" si="390"/>
        <v>0</v>
      </c>
      <c r="O3135" s="331"/>
      <c r="P3135" s="61"/>
      <c r="Q3135" s="294"/>
      <c r="R3135" s="292"/>
      <c r="S3135" s="291"/>
    </row>
    <row r="3136" spans="1:19" ht="14.4">
      <c r="A3136" s="36">
        <f t="shared" si="393"/>
        <v>1813</v>
      </c>
      <c r="B3136" s="526"/>
      <c r="C3136" s="36" t="str">
        <f>VLOOKUP('Employee Salary Payroll Tax '!B3138,'Employee Salary Payroll Tax '!$D$1:$E$7,2,FALSE)</f>
        <v>NonUnion</v>
      </c>
      <c r="D3136" s="61">
        <f t="shared" si="386"/>
        <v>2.98E-2</v>
      </c>
      <c r="E3136" s="351">
        <f>'Employee Salary Payroll Tax '!N3138</f>
        <v>63234.87</v>
      </c>
      <c r="F3136" s="351">
        <f t="shared" si="387"/>
        <v>65119.269126000007</v>
      </c>
      <c r="G3136" s="352"/>
      <c r="H3136" s="351">
        <f t="shared" si="391"/>
        <v>63965.13</v>
      </c>
      <c r="I3136" s="351">
        <f t="shared" si="388"/>
        <v>1884.3991260000039</v>
      </c>
      <c r="J3136" s="351">
        <f t="shared" si="389"/>
        <v>116.83274581200024</v>
      </c>
      <c r="K3136" s="635">
        <f>SUM('Employee Salary Payroll Tax '!I3138:K3138)</f>
        <v>14579.630000000001</v>
      </c>
      <c r="L3136" s="635">
        <f>'Employee Salary Payroll Tax '!H3138</f>
        <v>0</v>
      </c>
      <c r="M3136" s="293">
        <f t="shared" si="392"/>
        <v>48655.240000000005</v>
      </c>
      <c r="N3136" s="359">
        <f t="shared" si="390"/>
        <v>26.937324387574062</v>
      </c>
      <c r="O3136" s="331"/>
      <c r="P3136" s="61"/>
      <c r="Q3136" s="294"/>
      <c r="R3136" s="292"/>
      <c r="S3136" s="291"/>
    </row>
    <row r="3137" spans="1:19" ht="14.4">
      <c r="A3137" s="36">
        <f t="shared" si="393"/>
        <v>1814</v>
      </c>
      <c r="B3137" s="526"/>
      <c r="C3137" s="36" t="str">
        <f>VLOOKUP('Employee Salary Payroll Tax '!B3139,'Employee Salary Payroll Tax '!$D$1:$E$7,2,FALSE)</f>
        <v>NonUnion</v>
      </c>
      <c r="D3137" s="61">
        <f t="shared" si="386"/>
        <v>2.98E-2</v>
      </c>
      <c r="E3137" s="351">
        <f>'Employee Salary Payroll Tax '!N3139</f>
        <v>73235.210000000006</v>
      </c>
      <c r="F3137" s="351">
        <f t="shared" si="387"/>
        <v>75417.619258000006</v>
      </c>
      <c r="G3137" s="352"/>
      <c r="H3137" s="351">
        <f t="shared" si="391"/>
        <v>53964.789999999994</v>
      </c>
      <c r="I3137" s="351">
        <f t="shared" si="388"/>
        <v>2182.4092579999997</v>
      </c>
      <c r="J3137" s="351">
        <f t="shared" si="389"/>
        <v>135.30937399599998</v>
      </c>
      <c r="K3137" s="635">
        <f>SUM('Employee Salary Payroll Tax '!I3139:K3139)</f>
        <v>8700.4599999999991</v>
      </c>
      <c r="L3137" s="635">
        <f>'Employee Salary Payroll Tax '!H3139</f>
        <v>90.29</v>
      </c>
      <c r="M3137" s="293">
        <f t="shared" si="392"/>
        <v>64444.460000000006</v>
      </c>
      <c r="N3137" s="359">
        <f t="shared" si="390"/>
        <v>16.074969895780498</v>
      </c>
      <c r="O3137" s="331"/>
      <c r="P3137" s="61"/>
      <c r="Q3137" s="294"/>
      <c r="R3137" s="292"/>
      <c r="S3137" s="291"/>
    </row>
    <row r="3138" spans="1:19" ht="14.4">
      <c r="A3138" s="36">
        <f t="shared" si="393"/>
        <v>1815</v>
      </c>
      <c r="B3138" s="526"/>
      <c r="C3138" s="36" t="str">
        <f>VLOOKUP('Employee Salary Payroll Tax '!B3140,'Employee Salary Payroll Tax '!$D$1:$E$7,2,FALSE)</f>
        <v>NonUnion</v>
      </c>
      <c r="D3138" s="61">
        <f t="shared" si="386"/>
        <v>2.98E-2</v>
      </c>
      <c r="E3138" s="351">
        <f>'Employee Salary Payroll Tax '!N3140</f>
        <v>41091.89</v>
      </c>
      <c r="F3138" s="351">
        <f t="shared" si="387"/>
        <v>42316.428322</v>
      </c>
      <c r="G3138" s="352"/>
      <c r="H3138" s="351">
        <f t="shared" si="391"/>
        <v>86108.11</v>
      </c>
      <c r="I3138" s="351">
        <f t="shared" si="388"/>
        <v>1224.5383220000003</v>
      </c>
      <c r="J3138" s="351">
        <f t="shared" si="389"/>
        <v>75.921375964000021</v>
      </c>
      <c r="K3138" s="635">
        <f>SUM('Employee Salary Payroll Tax '!I3140:K3140)</f>
        <v>36001.15</v>
      </c>
      <c r="L3138" s="635">
        <f>'Employee Salary Payroll Tax '!H3140</f>
        <v>0</v>
      </c>
      <c r="M3138" s="293">
        <f t="shared" si="392"/>
        <v>5090.739999999998</v>
      </c>
      <c r="N3138" s="359">
        <f t="shared" si="390"/>
        <v>66.515724738381309</v>
      </c>
      <c r="O3138" s="331"/>
      <c r="P3138" s="61"/>
      <c r="Q3138" s="294"/>
      <c r="R3138" s="292"/>
      <c r="S3138" s="291"/>
    </row>
    <row r="3139" spans="1:19" ht="14.4">
      <c r="A3139" s="36">
        <f t="shared" si="393"/>
        <v>1816</v>
      </c>
      <c r="B3139" s="526"/>
      <c r="C3139" s="36" t="str">
        <f>VLOOKUP('Employee Salary Payroll Tax '!B3141,'Employee Salary Payroll Tax '!$D$1:$E$7,2,FALSE)</f>
        <v>NonUnion</v>
      </c>
      <c r="D3139" s="61">
        <f t="shared" si="386"/>
        <v>2.98E-2</v>
      </c>
      <c r="E3139" s="351">
        <f>'Employee Salary Payroll Tax '!N3141</f>
        <v>84028.75</v>
      </c>
      <c r="F3139" s="351">
        <f t="shared" si="387"/>
        <v>86532.806750000003</v>
      </c>
      <c r="G3139" s="352"/>
      <c r="H3139" s="351">
        <f t="shared" si="391"/>
        <v>43171.25</v>
      </c>
      <c r="I3139" s="351">
        <f t="shared" si="388"/>
        <v>2504.0567500000034</v>
      </c>
      <c r="J3139" s="351">
        <f t="shared" si="389"/>
        <v>155.2515185000002</v>
      </c>
      <c r="K3139" s="635">
        <f>SUM('Employee Salary Payroll Tax '!I3141:K3141)</f>
        <v>1902.11</v>
      </c>
      <c r="L3139" s="635">
        <f>'Employee Salary Payroll Tax '!H3141</f>
        <v>0</v>
      </c>
      <c r="M3139" s="293">
        <f t="shared" si="392"/>
        <v>82126.64</v>
      </c>
      <c r="N3139" s="359">
        <f t="shared" si="390"/>
        <v>3.5143384359581815</v>
      </c>
      <c r="O3139" s="331"/>
      <c r="P3139" s="61"/>
      <c r="Q3139" s="294"/>
      <c r="R3139" s="292"/>
      <c r="S3139" s="291"/>
    </row>
    <row r="3140" spans="1:19" ht="14.4">
      <c r="A3140" s="36">
        <f t="shared" si="393"/>
        <v>1817</v>
      </c>
      <c r="B3140" s="526"/>
      <c r="C3140" s="36" t="str">
        <f>VLOOKUP('Employee Salary Payroll Tax '!B3142,'Employee Salary Payroll Tax '!$D$1:$E$7,2,FALSE)</f>
        <v>NonUnion</v>
      </c>
      <c r="D3140" s="61">
        <f t="shared" si="386"/>
        <v>2.98E-2</v>
      </c>
      <c r="E3140" s="351">
        <f>'Employee Salary Payroll Tax '!N3142</f>
        <v>88969.41</v>
      </c>
      <c r="F3140" s="351">
        <f t="shared" si="387"/>
        <v>91620.698418000014</v>
      </c>
      <c r="G3140" s="352"/>
      <c r="H3140" s="351">
        <f t="shared" si="391"/>
        <v>38230.589999999997</v>
      </c>
      <c r="I3140" s="351">
        <f t="shared" si="388"/>
        <v>2651.288418000011</v>
      </c>
      <c r="J3140" s="351">
        <f t="shared" si="389"/>
        <v>164.37988191600067</v>
      </c>
      <c r="K3140" s="635">
        <f>SUM('Employee Salary Payroll Tax '!I3142:K3142)</f>
        <v>88969.41</v>
      </c>
      <c r="L3140" s="635">
        <f>'Employee Salary Payroll Tax '!H3142</f>
        <v>0</v>
      </c>
      <c r="M3140" s="293">
        <f t="shared" si="392"/>
        <v>0</v>
      </c>
      <c r="N3140" s="359">
        <f t="shared" si="390"/>
        <v>164.37988191415309</v>
      </c>
      <c r="O3140" s="331"/>
      <c r="P3140" s="61"/>
      <c r="Q3140" s="294"/>
      <c r="R3140" s="292"/>
      <c r="S3140" s="291"/>
    </row>
    <row r="3141" spans="1:19" ht="14.4">
      <c r="A3141" s="36">
        <f t="shared" si="393"/>
        <v>1818</v>
      </c>
      <c r="B3141" s="526"/>
      <c r="C3141" s="36" t="str">
        <f>VLOOKUP('Employee Salary Payroll Tax '!B3143,'Employee Salary Payroll Tax '!$D$1:$E$7,2,FALSE)</f>
        <v>IBEW</v>
      </c>
      <c r="D3141" s="61">
        <f t="shared" si="386"/>
        <v>6.875E-3</v>
      </c>
      <c r="E3141" s="351">
        <f>'Employee Salary Payroll Tax '!N3143</f>
        <v>53511.199999999997</v>
      </c>
      <c r="F3141" s="351">
        <f t="shared" si="387"/>
        <v>53879.089499999995</v>
      </c>
      <c r="G3141" s="352"/>
      <c r="H3141" s="351">
        <f t="shared" si="391"/>
        <v>73688.800000000003</v>
      </c>
      <c r="I3141" s="351">
        <f t="shared" si="388"/>
        <v>367.8894999999975</v>
      </c>
      <c r="J3141" s="351">
        <f t="shared" si="389"/>
        <v>22.809148999999845</v>
      </c>
      <c r="K3141" s="635">
        <f>SUM('Employee Salary Payroll Tax '!I3143:K3143)</f>
        <v>53414.92</v>
      </c>
      <c r="L3141" s="635">
        <f>'Employee Salary Payroll Tax '!H3143</f>
        <v>0</v>
      </c>
      <c r="M3141" s="293">
        <f t="shared" si="392"/>
        <v>96.279999999998836</v>
      </c>
      <c r="N3141" s="359">
        <f t="shared" si="390"/>
        <v>22.768109649574363</v>
      </c>
      <c r="O3141" s="331"/>
      <c r="P3141" s="61"/>
      <c r="Q3141" s="294"/>
      <c r="R3141" s="292"/>
      <c r="S3141" s="291"/>
    </row>
    <row r="3142" spans="1:19" ht="14.4">
      <c r="A3142" s="36">
        <f t="shared" si="393"/>
        <v>1819</v>
      </c>
      <c r="B3142" s="526"/>
      <c r="C3142" s="36" t="str">
        <f>VLOOKUP('Employee Salary Payroll Tax '!B3144,'Employee Salary Payroll Tax '!$D$1:$E$7,2,FALSE)</f>
        <v>NonUnion</v>
      </c>
      <c r="D3142" s="61">
        <f t="shared" si="386"/>
        <v>2.98E-2</v>
      </c>
      <c r="E3142" s="351">
        <f>'Employee Salary Payroll Tax '!N3144</f>
        <v>89509.02</v>
      </c>
      <c r="F3142" s="351">
        <f t="shared" si="387"/>
        <v>92176.388796000014</v>
      </c>
      <c r="G3142" s="352"/>
      <c r="H3142" s="351">
        <f t="shared" si="391"/>
        <v>37690.979999999996</v>
      </c>
      <c r="I3142" s="351">
        <f t="shared" si="388"/>
        <v>2667.3687960000098</v>
      </c>
      <c r="J3142" s="351">
        <f t="shared" si="389"/>
        <v>165.37686535200061</v>
      </c>
      <c r="K3142" s="635">
        <f>SUM('Employee Salary Payroll Tax '!I3144:K3144)</f>
        <v>27243.73</v>
      </c>
      <c r="L3142" s="635">
        <f>'Employee Salary Payroll Tax '!H3144</f>
        <v>0</v>
      </c>
      <c r="M3142" s="293">
        <f t="shared" si="392"/>
        <v>62265.290000000008</v>
      </c>
      <c r="N3142" s="359">
        <f t="shared" si="390"/>
        <v>50.335515547437836</v>
      </c>
      <c r="O3142" s="331"/>
      <c r="P3142" s="61"/>
      <c r="Q3142" s="294"/>
      <c r="R3142" s="292"/>
      <c r="S3142" s="291"/>
    </row>
    <row r="3143" spans="1:19" ht="14.4">
      <c r="A3143" s="36">
        <f t="shared" si="393"/>
        <v>1820</v>
      </c>
      <c r="B3143" s="526"/>
      <c r="C3143" s="36" t="str">
        <f>VLOOKUP('Employee Salary Payroll Tax '!B3145,'Employee Salary Payroll Tax '!$D$1:$E$7,2,FALSE)</f>
        <v>NonUnion</v>
      </c>
      <c r="D3143" s="61">
        <f t="shared" si="386"/>
        <v>2.98E-2</v>
      </c>
      <c r="E3143" s="351">
        <f>'Employee Salary Payroll Tax '!N3145</f>
        <v>27921.98</v>
      </c>
      <c r="F3143" s="351">
        <f t="shared" si="387"/>
        <v>28754.055004000002</v>
      </c>
      <c r="G3143" s="352"/>
      <c r="H3143" s="351">
        <f t="shared" si="391"/>
        <v>99278.02</v>
      </c>
      <c r="I3143" s="351">
        <f t="shared" si="388"/>
        <v>832.07500400000208</v>
      </c>
      <c r="J3143" s="351">
        <f t="shared" si="389"/>
        <v>51.588650248000128</v>
      </c>
      <c r="K3143" s="635">
        <f>SUM('Employee Salary Payroll Tax '!I3145:K3145)</f>
        <v>27921.980000000003</v>
      </c>
      <c r="L3143" s="635">
        <f>'Employee Salary Payroll Tax '!H3145</f>
        <v>0</v>
      </c>
      <c r="M3143" s="293">
        <f t="shared" si="392"/>
        <v>-3.637978807091713E-12</v>
      </c>
      <c r="N3143" s="359">
        <f t="shared" si="390"/>
        <v>51.58865024615254</v>
      </c>
      <c r="O3143" s="331"/>
      <c r="P3143" s="61"/>
      <c r="Q3143" s="294"/>
      <c r="R3143" s="292"/>
      <c r="S3143" s="291"/>
    </row>
    <row r="3144" spans="1:19" ht="14.4">
      <c r="A3144" s="36">
        <f t="shared" si="393"/>
        <v>1821</v>
      </c>
      <c r="B3144" s="526"/>
      <c r="C3144" s="36" t="str">
        <f>VLOOKUP('Employee Salary Payroll Tax '!B3146,'Employee Salary Payroll Tax '!$D$1:$E$7,2,FALSE)</f>
        <v>NonUnion</v>
      </c>
      <c r="D3144" s="61">
        <f t="shared" si="386"/>
        <v>2.98E-2</v>
      </c>
      <c r="E3144" s="351">
        <f>'Employee Salary Payroll Tax '!N3146</f>
        <v>31797.65</v>
      </c>
      <c r="F3144" s="351">
        <f t="shared" si="387"/>
        <v>32745.219970000002</v>
      </c>
      <c r="G3144" s="352"/>
      <c r="H3144" s="351">
        <f t="shared" si="391"/>
        <v>95402.35</v>
      </c>
      <c r="I3144" s="351">
        <f t="shared" si="388"/>
        <v>947.56997000000047</v>
      </c>
      <c r="J3144" s="351">
        <f t="shared" si="389"/>
        <v>58.749338140000027</v>
      </c>
      <c r="K3144" s="635">
        <f>SUM('Employee Salary Payroll Tax '!I3146:K3146)</f>
        <v>3111.6</v>
      </c>
      <c r="L3144" s="635">
        <f>'Employee Salary Payroll Tax '!H3146</f>
        <v>0</v>
      </c>
      <c r="M3144" s="293">
        <f t="shared" si="392"/>
        <v>28686.050000000003</v>
      </c>
      <c r="N3144" s="359">
        <f t="shared" si="390"/>
        <v>5.7489921598192035</v>
      </c>
      <c r="O3144" s="331"/>
      <c r="P3144" s="61"/>
      <c r="Q3144" s="294"/>
      <c r="R3144" s="292"/>
      <c r="S3144" s="291"/>
    </row>
    <row r="3145" spans="1:19" ht="14.4">
      <c r="A3145" s="36">
        <f t="shared" si="393"/>
        <v>1822</v>
      </c>
      <c r="B3145" s="526"/>
      <c r="C3145" s="36" t="str">
        <f>VLOOKUP('Employee Salary Payroll Tax '!B3147,'Employee Salary Payroll Tax '!$D$1:$E$7,2,FALSE)</f>
        <v>NonUnion</v>
      </c>
      <c r="D3145" s="61">
        <f t="shared" si="386"/>
        <v>2.98E-2</v>
      </c>
      <c r="E3145" s="351">
        <f>'Employee Salary Payroll Tax '!N3147</f>
        <v>87075.3</v>
      </c>
      <c r="F3145" s="351">
        <f t="shared" si="387"/>
        <v>89670.143940000009</v>
      </c>
      <c r="G3145" s="352"/>
      <c r="H3145" s="351">
        <f t="shared" si="391"/>
        <v>40124.699999999997</v>
      </c>
      <c r="I3145" s="351">
        <f t="shared" si="388"/>
        <v>2594.8439400000061</v>
      </c>
      <c r="J3145" s="351">
        <f t="shared" si="389"/>
        <v>160.88032428000037</v>
      </c>
      <c r="K3145" s="635">
        <f>SUM('Employee Salary Payroll Tax '!I3147:K3147)</f>
        <v>79170.14</v>
      </c>
      <c r="L3145" s="635">
        <f>'Employee Salary Payroll Tax '!H3147</f>
        <v>1158</v>
      </c>
      <c r="M3145" s="293">
        <f t="shared" si="392"/>
        <v>6747.1600000000035</v>
      </c>
      <c r="N3145" s="359">
        <f t="shared" si="390"/>
        <v>146.27475066232046</v>
      </c>
      <c r="O3145" s="331"/>
      <c r="P3145" s="61"/>
      <c r="Q3145" s="294"/>
      <c r="R3145" s="292"/>
      <c r="S3145" s="291"/>
    </row>
    <row r="3146" spans="1:19" ht="14.4">
      <c r="A3146" s="36">
        <f t="shared" si="393"/>
        <v>1823</v>
      </c>
      <c r="B3146" s="526"/>
      <c r="C3146" s="36" t="str">
        <f>VLOOKUP('Employee Salary Payroll Tax '!B3148,'Employee Salary Payroll Tax '!$D$1:$E$7,2,FALSE)</f>
        <v>NonUnion</v>
      </c>
      <c r="D3146" s="61">
        <f t="shared" si="386"/>
        <v>2.98E-2</v>
      </c>
      <c r="E3146" s="351">
        <f>'Employee Salary Payroll Tax '!N3148</f>
        <v>82942.41</v>
      </c>
      <c r="F3146" s="351">
        <f t="shared" si="387"/>
        <v>85414.093818000008</v>
      </c>
      <c r="G3146" s="352"/>
      <c r="H3146" s="351">
        <f t="shared" si="391"/>
        <v>44257.59</v>
      </c>
      <c r="I3146" s="351">
        <f t="shared" si="388"/>
        <v>2471.683818000005</v>
      </c>
      <c r="J3146" s="351">
        <f t="shared" si="389"/>
        <v>153.2443967160003</v>
      </c>
      <c r="K3146" s="635">
        <f>SUM('Employee Salary Payroll Tax '!I3148:K3148)</f>
        <v>82501.98</v>
      </c>
      <c r="L3146" s="635">
        <f>'Employee Salary Payroll Tax '!H3148</f>
        <v>13.48</v>
      </c>
      <c r="M3146" s="293">
        <f t="shared" si="392"/>
        <v>426.95000000000755</v>
      </c>
      <c r="N3146" s="359">
        <f t="shared" si="390"/>
        <v>152.43065824616252</v>
      </c>
      <c r="O3146" s="331"/>
      <c r="P3146" s="61"/>
      <c r="Q3146" s="294"/>
      <c r="R3146" s="292"/>
      <c r="S3146" s="291"/>
    </row>
    <row r="3147" spans="1:19" ht="14.4">
      <c r="A3147" s="36">
        <f t="shared" si="393"/>
        <v>1824</v>
      </c>
      <c r="B3147" s="526"/>
      <c r="C3147" s="36" t="str">
        <f>VLOOKUP('Employee Salary Payroll Tax '!B3149,'Employee Salary Payroll Tax '!$D$1:$E$7,2,FALSE)</f>
        <v>NonUnion</v>
      </c>
      <c r="D3147" s="61">
        <f t="shared" si="386"/>
        <v>2.98E-2</v>
      </c>
      <c r="E3147" s="351">
        <f>'Employee Salary Payroll Tax '!N3149</f>
        <v>67430.2</v>
      </c>
      <c r="F3147" s="351">
        <f t="shared" si="387"/>
        <v>69439.619959999996</v>
      </c>
      <c r="G3147" s="352"/>
      <c r="H3147" s="351">
        <f t="shared" si="391"/>
        <v>59769.8</v>
      </c>
      <c r="I3147" s="351">
        <f t="shared" si="388"/>
        <v>2009.4199599999993</v>
      </c>
      <c r="J3147" s="351">
        <f t="shared" si="389"/>
        <v>124.58403751999995</v>
      </c>
      <c r="K3147" s="635">
        <f>SUM('Employee Salary Payroll Tax '!I3149:K3149)</f>
        <v>11465.92</v>
      </c>
      <c r="L3147" s="635">
        <f>'Employee Salary Payroll Tax '!H3149</f>
        <v>0</v>
      </c>
      <c r="M3147" s="293">
        <f t="shared" si="392"/>
        <v>55964.28</v>
      </c>
      <c r="N3147" s="359">
        <f t="shared" si="390"/>
        <v>21.184433791685827</v>
      </c>
      <c r="O3147" s="331"/>
      <c r="P3147" s="61"/>
      <c r="Q3147" s="294"/>
      <c r="R3147" s="292"/>
      <c r="S3147" s="291"/>
    </row>
    <row r="3148" spans="1:19" ht="14.4">
      <c r="A3148" s="36">
        <f t="shared" si="393"/>
        <v>1825</v>
      </c>
      <c r="B3148" s="526"/>
      <c r="C3148" s="36" t="str">
        <f>VLOOKUP('Employee Salary Payroll Tax '!B3150,'Employee Salary Payroll Tax '!$D$1:$E$7,2,FALSE)</f>
        <v>NonUnion</v>
      </c>
      <c r="D3148" s="61">
        <f t="shared" si="386"/>
        <v>2.98E-2</v>
      </c>
      <c r="E3148" s="351">
        <f>'Employee Salary Payroll Tax '!N3150</f>
        <v>93375.8</v>
      </c>
      <c r="F3148" s="351">
        <f t="shared" si="387"/>
        <v>96158.398840000009</v>
      </c>
      <c r="G3148" s="352"/>
      <c r="H3148" s="351">
        <f t="shared" si="391"/>
        <v>33824.199999999997</v>
      </c>
      <c r="I3148" s="351">
        <f t="shared" si="388"/>
        <v>2782.598840000006</v>
      </c>
      <c r="J3148" s="351">
        <f t="shared" si="389"/>
        <v>172.52112808000038</v>
      </c>
      <c r="K3148" s="635">
        <f>SUM('Employee Salary Payroll Tax '!I3150:K3150)</f>
        <v>7062.75</v>
      </c>
      <c r="L3148" s="635">
        <f>'Employee Salary Payroll Tax '!H3150</f>
        <v>0</v>
      </c>
      <c r="M3148" s="293">
        <f t="shared" si="392"/>
        <v>86313.05</v>
      </c>
      <c r="N3148" s="359">
        <f t="shared" si="390"/>
        <v>13.049136899860281</v>
      </c>
      <c r="O3148" s="331"/>
      <c r="P3148" s="61"/>
      <c r="Q3148" s="294"/>
      <c r="R3148" s="292"/>
      <c r="S3148" s="291"/>
    </row>
    <row r="3149" spans="1:19" ht="14.4">
      <c r="A3149" s="36">
        <f t="shared" si="393"/>
        <v>1826</v>
      </c>
      <c r="B3149" s="526"/>
      <c r="C3149" s="36" t="str">
        <f>VLOOKUP('Employee Salary Payroll Tax '!B3151,'Employee Salary Payroll Tax '!$D$1:$E$7,2,FALSE)</f>
        <v>NonUnion</v>
      </c>
      <c r="D3149" s="61">
        <f t="shared" si="386"/>
        <v>2.98E-2</v>
      </c>
      <c r="E3149" s="351">
        <f>'Employee Salary Payroll Tax '!N3151</f>
        <v>52973.48</v>
      </c>
      <c r="F3149" s="351">
        <f t="shared" si="387"/>
        <v>54552.089704000005</v>
      </c>
      <c r="G3149" s="352"/>
      <c r="H3149" s="351">
        <f t="shared" si="391"/>
        <v>74226.51999999999</v>
      </c>
      <c r="I3149" s="351">
        <f t="shared" si="388"/>
        <v>1578.6097040000022</v>
      </c>
      <c r="J3149" s="351">
        <f t="shared" si="389"/>
        <v>97.873801648000139</v>
      </c>
      <c r="K3149" s="635">
        <f>SUM('Employee Salary Payroll Tax '!I3151:K3151)</f>
        <v>194.73999999999998</v>
      </c>
      <c r="L3149" s="635">
        <f>'Employee Salary Payroll Tax '!H3151</f>
        <v>8.2200000000000006</v>
      </c>
      <c r="M3149" s="293">
        <f t="shared" si="392"/>
        <v>52770.520000000004</v>
      </c>
      <c r="N3149" s="359">
        <f t="shared" si="390"/>
        <v>0.35980162399320836</v>
      </c>
      <c r="O3149" s="331"/>
      <c r="P3149" s="61"/>
      <c r="Q3149" s="294"/>
      <c r="R3149" s="292"/>
      <c r="S3149" s="291"/>
    </row>
    <row r="3150" spans="1:19" ht="14.4">
      <c r="A3150" s="36">
        <f t="shared" si="393"/>
        <v>1827</v>
      </c>
      <c r="B3150" s="526"/>
      <c r="C3150" s="36" t="str">
        <f>VLOOKUP('Employee Salary Payroll Tax '!B3152,'Employee Salary Payroll Tax '!$D$1:$E$7,2,FALSE)</f>
        <v>IBEW</v>
      </c>
      <c r="D3150" s="61">
        <f t="shared" si="386"/>
        <v>6.875E-3</v>
      </c>
      <c r="E3150" s="351">
        <f>'Employee Salary Payroll Tax '!N3152</f>
        <v>51491.23</v>
      </c>
      <c r="F3150" s="351">
        <f t="shared" si="387"/>
        <v>51845.232206250002</v>
      </c>
      <c r="G3150" s="352"/>
      <c r="H3150" s="351">
        <f t="shared" si="391"/>
        <v>75708.76999999999</v>
      </c>
      <c r="I3150" s="351">
        <f t="shared" si="388"/>
        <v>354.00220624999929</v>
      </c>
      <c r="J3150" s="351">
        <f t="shared" si="389"/>
        <v>21.948136787499955</v>
      </c>
      <c r="K3150" s="635">
        <f>SUM('Employee Salary Payroll Tax '!I3152:K3152)</f>
        <v>51521.13</v>
      </c>
      <c r="L3150" s="635">
        <f>'Employee Salary Payroll Tax '!H3152</f>
        <v>0.96</v>
      </c>
      <c r="M3150" s="293">
        <f t="shared" si="392"/>
        <v>-30.85999999999418</v>
      </c>
      <c r="N3150" s="359">
        <f t="shared" si="390"/>
        <v>21.960881662073454</v>
      </c>
      <c r="O3150" s="331"/>
      <c r="P3150" s="61"/>
      <c r="Q3150" s="294"/>
      <c r="R3150" s="292"/>
      <c r="S3150" s="291"/>
    </row>
    <row r="3151" spans="1:19" ht="14.4">
      <c r="A3151" s="36">
        <f t="shared" si="393"/>
        <v>1828</v>
      </c>
      <c r="B3151" s="526"/>
      <c r="C3151" s="36" t="str">
        <f>VLOOKUP('Employee Salary Payroll Tax '!B3153,'Employee Salary Payroll Tax '!$D$1:$E$7,2,FALSE)</f>
        <v>NonUnion</v>
      </c>
      <c r="D3151" s="61">
        <f t="shared" si="386"/>
        <v>2.98E-2</v>
      </c>
      <c r="E3151" s="351">
        <f>'Employee Salary Payroll Tax '!N3153</f>
        <v>91477.9</v>
      </c>
      <c r="F3151" s="351">
        <f t="shared" si="387"/>
        <v>94203.941420000003</v>
      </c>
      <c r="G3151" s="352"/>
      <c r="H3151" s="351">
        <f t="shared" si="391"/>
        <v>35722.100000000006</v>
      </c>
      <c r="I3151" s="351">
        <f t="shared" si="388"/>
        <v>2726.0414200000087</v>
      </c>
      <c r="J3151" s="351">
        <f t="shared" si="389"/>
        <v>169.01456804000054</v>
      </c>
      <c r="K3151" s="635">
        <f>SUM('Employee Salary Payroll Tax '!I3153:K3153)</f>
        <v>26676.67</v>
      </c>
      <c r="L3151" s="635">
        <f>'Employee Salary Payroll Tax '!H3153</f>
        <v>0</v>
      </c>
      <c r="M3151" s="293">
        <f t="shared" si="392"/>
        <v>64801.229999999996</v>
      </c>
      <c r="N3151" s="359">
        <f t="shared" si="390"/>
        <v>49.287815491461366</v>
      </c>
      <c r="O3151" s="331"/>
      <c r="P3151" s="61"/>
      <c r="Q3151" s="294"/>
      <c r="R3151" s="292"/>
      <c r="S3151" s="291"/>
    </row>
    <row r="3152" spans="1:19" ht="14.4">
      <c r="A3152" s="36">
        <f t="shared" si="393"/>
        <v>1829</v>
      </c>
      <c r="B3152" s="526"/>
      <c r="C3152" s="36" t="str">
        <f>VLOOKUP('Employee Salary Payroll Tax '!B3154,'Employee Salary Payroll Tax '!$D$1:$E$7,2,FALSE)</f>
        <v>NonUnion</v>
      </c>
      <c r="D3152" s="61">
        <f t="shared" si="386"/>
        <v>2.98E-2</v>
      </c>
      <c r="E3152" s="351">
        <f>'Employee Salary Payroll Tax '!N3154</f>
        <v>84406.38</v>
      </c>
      <c r="F3152" s="351">
        <f t="shared" si="387"/>
        <v>86921.690124000015</v>
      </c>
      <c r="G3152" s="352"/>
      <c r="H3152" s="351">
        <f t="shared" si="391"/>
        <v>42793.619999999995</v>
      </c>
      <c r="I3152" s="351">
        <f t="shared" si="388"/>
        <v>2515.3101240000105</v>
      </c>
      <c r="J3152" s="351">
        <f t="shared" si="389"/>
        <v>155.94922768800066</v>
      </c>
      <c r="K3152" s="635">
        <f>SUM('Employee Salary Payroll Tax '!I3154:K3154)</f>
        <v>11799.42</v>
      </c>
      <c r="L3152" s="635">
        <f>'Employee Salary Payroll Tax '!H3154</f>
        <v>0</v>
      </c>
      <c r="M3152" s="293">
        <f t="shared" si="392"/>
        <v>72606.960000000006</v>
      </c>
      <c r="N3152" s="359">
        <f t="shared" si="390"/>
        <v>21.800608391741811</v>
      </c>
      <c r="O3152" s="331"/>
      <c r="P3152" s="61"/>
      <c r="Q3152" s="294"/>
      <c r="R3152" s="292"/>
      <c r="S3152" s="291"/>
    </row>
    <row r="3153" spans="1:19" ht="14.4">
      <c r="A3153" s="36">
        <f t="shared" si="393"/>
        <v>1830</v>
      </c>
      <c r="B3153" s="526"/>
      <c r="C3153" s="36" t="str">
        <f>VLOOKUP('Employee Salary Payroll Tax '!B3155,'Employee Salary Payroll Tax '!$D$1:$E$7,2,FALSE)</f>
        <v>NonUnion</v>
      </c>
      <c r="D3153" s="61">
        <f t="shared" ref="D3153:D3216" si="394">VLOOKUP(C3153,C$9:D$12,2)</f>
        <v>2.98E-2</v>
      </c>
      <c r="E3153" s="351">
        <f>'Employee Salary Payroll Tax '!N3155</f>
        <v>155924.63</v>
      </c>
      <c r="F3153" s="351">
        <f t="shared" ref="F3153:F3216" si="395">E3153*(1+D3153)</f>
        <v>160571.18397400001</v>
      </c>
      <c r="G3153" s="352"/>
      <c r="H3153" s="351">
        <f t="shared" si="391"/>
        <v>0</v>
      </c>
      <c r="I3153" s="351">
        <f t="shared" ref="I3153:I3216" si="396">F3153-E3153</f>
        <v>4646.5539740000095</v>
      </c>
      <c r="J3153" s="351">
        <f t="shared" ref="J3153:J3216" si="397">IF(H3153&gt;I3153,I3153*$J$12,H3153*$J$12)</f>
        <v>0</v>
      </c>
      <c r="K3153" s="635">
        <f>SUM('Employee Salary Payroll Tax '!I3155:K3155)</f>
        <v>73161.88</v>
      </c>
      <c r="L3153" s="635">
        <f>'Employee Salary Payroll Tax '!H3155</f>
        <v>0</v>
      </c>
      <c r="M3153" s="293">
        <f t="shared" si="392"/>
        <v>82762.75</v>
      </c>
      <c r="N3153" s="359">
        <f t="shared" ref="N3153:N3216" si="398">J3153*K3153/(SUM(K3153:M3153)+0.000001)</f>
        <v>0</v>
      </c>
      <c r="O3153" s="331"/>
      <c r="P3153" s="61"/>
      <c r="Q3153" s="294"/>
      <c r="R3153" s="292"/>
      <c r="S3153" s="291"/>
    </row>
    <row r="3154" spans="1:19" ht="14.4">
      <c r="A3154" s="36">
        <f t="shared" si="393"/>
        <v>1831</v>
      </c>
      <c r="B3154" s="526"/>
      <c r="C3154" s="36" t="str">
        <f>VLOOKUP('Employee Salary Payroll Tax '!B3156,'Employee Salary Payroll Tax '!$D$1:$E$7,2,FALSE)</f>
        <v>IBEW</v>
      </c>
      <c r="D3154" s="61">
        <f t="shared" si="394"/>
        <v>6.875E-3</v>
      </c>
      <c r="E3154" s="351">
        <f>'Employee Salary Payroll Tax '!N3156</f>
        <v>43815.59</v>
      </c>
      <c r="F3154" s="351">
        <f t="shared" si="395"/>
        <v>44116.822181249998</v>
      </c>
      <c r="G3154" s="352"/>
      <c r="H3154" s="351">
        <f t="shared" ref="H3154:H3217" si="399">IF(E3154&gt;$H$12,0,$H$12-E3154)</f>
        <v>83384.41</v>
      </c>
      <c r="I3154" s="351">
        <f t="shared" si="396"/>
        <v>301.2321812500013</v>
      </c>
      <c r="J3154" s="351">
        <f t="shared" si="397"/>
        <v>18.676395237500081</v>
      </c>
      <c r="K3154" s="635">
        <f>SUM('Employee Salary Payroll Tax '!I3156:K3156)</f>
        <v>43934.85</v>
      </c>
      <c r="L3154" s="635">
        <f>'Employee Salary Payroll Tax '!H3156</f>
        <v>0</v>
      </c>
      <c r="M3154" s="293">
        <f t="shared" ref="M3154:M3217" si="400">E3154-K3154-L3154</f>
        <v>-119.26000000000204</v>
      </c>
      <c r="N3154" s="359">
        <f t="shared" si="398"/>
        <v>18.727229812072672</v>
      </c>
      <c r="O3154" s="331"/>
      <c r="P3154" s="61"/>
      <c r="Q3154" s="294"/>
      <c r="R3154" s="292"/>
      <c r="S3154" s="291"/>
    </row>
    <row r="3155" spans="1:19" ht="14.4">
      <c r="A3155" s="36">
        <f t="shared" si="393"/>
        <v>1832</v>
      </c>
      <c r="B3155" s="526"/>
      <c r="C3155" s="36" t="str">
        <f>VLOOKUP('Employee Salary Payroll Tax '!B3157,'Employee Salary Payroll Tax '!$D$1:$E$7,2,FALSE)</f>
        <v>NonUnion</v>
      </c>
      <c r="D3155" s="61">
        <f t="shared" si="394"/>
        <v>2.98E-2</v>
      </c>
      <c r="E3155" s="351">
        <f>'Employee Salary Payroll Tax '!N3157</f>
        <v>61735.85</v>
      </c>
      <c r="F3155" s="351">
        <f t="shared" si="395"/>
        <v>63575.578330000004</v>
      </c>
      <c r="G3155" s="352"/>
      <c r="H3155" s="351">
        <f t="shared" si="399"/>
        <v>65464.15</v>
      </c>
      <c r="I3155" s="351">
        <f t="shared" si="396"/>
        <v>1839.7283300000054</v>
      </c>
      <c r="J3155" s="351">
        <f t="shared" si="397"/>
        <v>114.06315646000033</v>
      </c>
      <c r="K3155" s="635">
        <f>SUM('Employee Salary Payroll Tax '!I3157:K3157)</f>
        <v>61735.85</v>
      </c>
      <c r="L3155" s="635">
        <f>'Employee Salary Payroll Tax '!H3157</f>
        <v>0</v>
      </c>
      <c r="M3155" s="293">
        <f t="shared" si="400"/>
        <v>0</v>
      </c>
      <c r="N3155" s="359">
        <f t="shared" si="398"/>
        <v>114.06315645815273</v>
      </c>
      <c r="O3155" s="331"/>
      <c r="P3155" s="61"/>
      <c r="Q3155" s="294"/>
      <c r="R3155" s="292"/>
      <c r="S3155" s="291"/>
    </row>
    <row r="3156" spans="1:19" ht="14.4">
      <c r="A3156" s="36">
        <f t="shared" si="393"/>
        <v>1833</v>
      </c>
      <c r="B3156" s="526"/>
      <c r="C3156" s="36" t="str">
        <f>VLOOKUP('Employee Salary Payroll Tax '!B3158,'Employee Salary Payroll Tax '!$D$1:$E$7,2,FALSE)</f>
        <v>NonUnion</v>
      </c>
      <c r="D3156" s="61">
        <f t="shared" si="394"/>
        <v>2.98E-2</v>
      </c>
      <c r="E3156" s="351">
        <f>'Employee Salary Payroll Tax '!N3158</f>
        <v>79804.149999999994</v>
      </c>
      <c r="F3156" s="351">
        <f t="shared" si="395"/>
        <v>82182.313670000003</v>
      </c>
      <c r="G3156" s="352"/>
      <c r="H3156" s="351">
        <f t="shared" si="399"/>
        <v>47395.850000000006</v>
      </c>
      <c r="I3156" s="351">
        <f t="shared" si="396"/>
        <v>2378.163670000009</v>
      </c>
      <c r="J3156" s="351">
        <f t="shared" si="397"/>
        <v>147.44614754000057</v>
      </c>
      <c r="K3156" s="635">
        <f>SUM('Employee Salary Payroll Tax '!I3158:K3158)</f>
        <v>41042.550000000003</v>
      </c>
      <c r="L3156" s="635">
        <f>'Employee Salary Payroll Tax '!H3158</f>
        <v>0</v>
      </c>
      <c r="M3156" s="293">
        <f t="shared" si="400"/>
        <v>38761.599999999991</v>
      </c>
      <c r="N3156" s="359">
        <f t="shared" si="398"/>
        <v>75.830215379050102</v>
      </c>
      <c r="O3156" s="331"/>
      <c r="P3156" s="61"/>
      <c r="Q3156" s="294"/>
      <c r="R3156" s="292"/>
      <c r="S3156" s="291"/>
    </row>
    <row r="3157" spans="1:19" ht="14.4">
      <c r="A3157" s="36">
        <f t="shared" si="393"/>
        <v>1834</v>
      </c>
      <c r="B3157" s="526"/>
      <c r="C3157" s="36" t="str">
        <f>VLOOKUP('Employee Salary Payroll Tax '!B3159,'Employee Salary Payroll Tax '!$D$1:$E$7,2,FALSE)</f>
        <v>NonUnion</v>
      </c>
      <c r="D3157" s="61">
        <f t="shared" si="394"/>
        <v>2.98E-2</v>
      </c>
      <c r="E3157" s="351">
        <f>'Employee Salary Payroll Tax '!N3159</f>
        <v>61314.8</v>
      </c>
      <c r="F3157" s="351">
        <f t="shared" si="395"/>
        <v>63141.981040000006</v>
      </c>
      <c r="G3157" s="352"/>
      <c r="H3157" s="351">
        <f t="shared" si="399"/>
        <v>65885.2</v>
      </c>
      <c r="I3157" s="351">
        <f t="shared" si="396"/>
        <v>1827.1810400000031</v>
      </c>
      <c r="J3157" s="351">
        <f t="shared" si="397"/>
        <v>113.2852244800002</v>
      </c>
      <c r="K3157" s="635">
        <f>SUM('Employee Salary Payroll Tax '!I3159:K3159)</f>
        <v>58863.71</v>
      </c>
      <c r="L3157" s="635">
        <f>'Employee Salary Payroll Tax '!H3159</f>
        <v>0</v>
      </c>
      <c r="M3157" s="293">
        <f t="shared" si="400"/>
        <v>2451.0900000000038</v>
      </c>
      <c r="N3157" s="359">
        <f t="shared" si="398"/>
        <v>108.75659059422644</v>
      </c>
      <c r="O3157" s="331"/>
      <c r="P3157" s="61"/>
      <c r="Q3157" s="294"/>
      <c r="R3157" s="292"/>
      <c r="S3157" s="291"/>
    </row>
    <row r="3158" spans="1:19" ht="14.4">
      <c r="A3158" s="36">
        <f t="shared" si="393"/>
        <v>1835</v>
      </c>
      <c r="B3158" s="526"/>
      <c r="C3158" s="36" t="str">
        <f>VLOOKUP('Employee Salary Payroll Tax '!B3160,'Employee Salary Payroll Tax '!$D$1:$E$7,2,FALSE)</f>
        <v>IBEW</v>
      </c>
      <c r="D3158" s="61">
        <f t="shared" si="394"/>
        <v>6.875E-3</v>
      </c>
      <c r="E3158" s="351">
        <f>'Employee Salary Payroll Tax '!N3160</f>
        <v>187688.72</v>
      </c>
      <c r="F3158" s="351">
        <f t="shared" si="395"/>
        <v>188979.07994999998</v>
      </c>
      <c r="G3158" s="352"/>
      <c r="H3158" s="351">
        <f t="shared" si="399"/>
        <v>0</v>
      </c>
      <c r="I3158" s="351">
        <f t="shared" si="396"/>
        <v>1290.3599499999837</v>
      </c>
      <c r="J3158" s="351">
        <f t="shared" si="397"/>
        <v>0</v>
      </c>
      <c r="K3158" s="635">
        <f>SUM('Employee Salary Payroll Tax '!I3160:K3160)</f>
        <v>170312.24</v>
      </c>
      <c r="L3158" s="635">
        <f>'Employee Salary Payroll Tax '!H3160</f>
        <v>0</v>
      </c>
      <c r="M3158" s="293">
        <f t="shared" si="400"/>
        <v>17376.48000000001</v>
      </c>
      <c r="N3158" s="359">
        <f t="shared" si="398"/>
        <v>0</v>
      </c>
      <c r="O3158" s="331"/>
      <c r="P3158" s="61"/>
      <c r="Q3158" s="294"/>
      <c r="R3158" s="292"/>
      <c r="S3158" s="291"/>
    </row>
    <row r="3159" spans="1:19" ht="14.4">
      <c r="A3159" s="36">
        <f t="shared" si="393"/>
        <v>1836</v>
      </c>
      <c r="B3159" s="526"/>
      <c r="C3159" s="36" t="str">
        <f>VLOOKUP('Employee Salary Payroll Tax '!B3161,'Employee Salary Payroll Tax '!$D$1:$E$7,2,FALSE)</f>
        <v>NonUnion</v>
      </c>
      <c r="D3159" s="61">
        <f t="shared" si="394"/>
        <v>2.98E-2</v>
      </c>
      <c r="E3159" s="351">
        <f>'Employee Salary Payroll Tax '!N3161</f>
        <v>63461.78</v>
      </c>
      <c r="F3159" s="351">
        <f t="shared" si="395"/>
        <v>65352.941043999999</v>
      </c>
      <c r="G3159" s="352"/>
      <c r="H3159" s="351">
        <f t="shared" si="399"/>
        <v>63738.22</v>
      </c>
      <c r="I3159" s="351">
        <f t="shared" si="396"/>
        <v>1891.1610440000004</v>
      </c>
      <c r="J3159" s="351">
        <f t="shared" si="397"/>
        <v>117.25198472800002</v>
      </c>
      <c r="K3159" s="635">
        <f>SUM('Employee Salary Payroll Tax '!I3161:K3161)</f>
        <v>14567.880000000001</v>
      </c>
      <c r="L3159" s="635">
        <f>'Employee Salary Payroll Tax '!H3161</f>
        <v>0</v>
      </c>
      <c r="M3159" s="293">
        <f t="shared" si="400"/>
        <v>48893.899999999994</v>
      </c>
      <c r="N3159" s="359">
        <f t="shared" si="398"/>
        <v>26.915615087575883</v>
      </c>
      <c r="O3159" s="331"/>
      <c r="P3159" s="61"/>
      <c r="Q3159" s="294"/>
      <c r="R3159" s="292"/>
      <c r="S3159" s="291"/>
    </row>
    <row r="3160" spans="1:19" ht="14.4">
      <c r="A3160" s="36">
        <f t="shared" si="393"/>
        <v>1837</v>
      </c>
      <c r="B3160" s="526"/>
      <c r="C3160" s="36" t="str">
        <f>VLOOKUP('Employee Salary Payroll Tax '!B3162,'Employee Salary Payroll Tax '!$D$1:$E$7,2,FALSE)</f>
        <v>IBEW</v>
      </c>
      <c r="D3160" s="61">
        <f t="shared" si="394"/>
        <v>6.875E-3</v>
      </c>
      <c r="E3160" s="351">
        <f>'Employee Salary Payroll Tax '!N3162</f>
        <v>86931.93</v>
      </c>
      <c r="F3160" s="351">
        <f t="shared" si="395"/>
        <v>87529.587018749997</v>
      </c>
      <c r="G3160" s="352"/>
      <c r="H3160" s="351">
        <f t="shared" si="399"/>
        <v>40268.070000000007</v>
      </c>
      <c r="I3160" s="351">
        <f t="shared" si="396"/>
        <v>597.65701875000377</v>
      </c>
      <c r="J3160" s="351">
        <f t="shared" si="397"/>
        <v>37.054735162500236</v>
      </c>
      <c r="K3160" s="635">
        <f>SUM('Employee Salary Payroll Tax '!I3162:K3162)</f>
        <v>80183.47</v>
      </c>
      <c r="L3160" s="635">
        <f>'Employee Salary Payroll Tax '!H3162</f>
        <v>0</v>
      </c>
      <c r="M3160" s="293">
        <f t="shared" si="400"/>
        <v>6748.4599999999919</v>
      </c>
      <c r="N3160" s="359">
        <f t="shared" si="398"/>
        <v>34.178204087107062</v>
      </c>
      <c r="O3160" s="331"/>
      <c r="P3160" s="61"/>
      <c r="Q3160" s="294"/>
      <c r="R3160" s="292"/>
      <c r="S3160" s="291"/>
    </row>
    <row r="3161" spans="1:19" ht="14.4">
      <c r="A3161" s="36">
        <f t="shared" si="393"/>
        <v>1838</v>
      </c>
      <c r="B3161" s="526"/>
      <c r="C3161" s="36" t="str">
        <f>VLOOKUP('Employee Salary Payroll Tax '!B3163,'Employee Salary Payroll Tax '!$D$1:$E$7,2,FALSE)</f>
        <v>NonUnion</v>
      </c>
      <c r="D3161" s="61">
        <f t="shared" si="394"/>
        <v>2.98E-2</v>
      </c>
      <c r="E3161" s="351">
        <f>'Employee Salary Payroll Tax '!N3163</f>
        <v>91942.04</v>
      </c>
      <c r="F3161" s="351">
        <f t="shared" si="395"/>
        <v>94681.912792000003</v>
      </c>
      <c r="G3161" s="352"/>
      <c r="H3161" s="351">
        <f t="shared" si="399"/>
        <v>35257.960000000006</v>
      </c>
      <c r="I3161" s="351">
        <f t="shared" si="396"/>
        <v>2739.8727920000092</v>
      </c>
      <c r="J3161" s="351">
        <f t="shared" si="397"/>
        <v>169.87211310400056</v>
      </c>
      <c r="K3161" s="635">
        <f>SUM('Employee Salary Payroll Tax '!I3163:K3163)</f>
        <v>24286.9</v>
      </c>
      <c r="L3161" s="635">
        <f>'Employee Salary Payroll Tax '!H3163</f>
        <v>0</v>
      </c>
      <c r="M3161" s="293">
        <f t="shared" si="400"/>
        <v>67655.139999999985</v>
      </c>
      <c r="N3161" s="359">
        <f t="shared" si="398"/>
        <v>44.872476439512113</v>
      </c>
      <c r="O3161" s="331"/>
      <c r="P3161" s="61"/>
      <c r="Q3161" s="294"/>
      <c r="R3161" s="292"/>
      <c r="S3161" s="291"/>
    </row>
    <row r="3162" spans="1:19" ht="14.4">
      <c r="A3162" s="36">
        <f t="shared" si="393"/>
        <v>1839</v>
      </c>
      <c r="B3162" s="526"/>
      <c r="C3162" s="36" t="str">
        <f>VLOOKUP('Employee Salary Payroll Tax '!B3164,'Employee Salary Payroll Tax '!$D$1:$E$7,2,FALSE)</f>
        <v>NonUnion</v>
      </c>
      <c r="D3162" s="61">
        <f t="shared" si="394"/>
        <v>2.98E-2</v>
      </c>
      <c r="E3162" s="351">
        <f>'Employee Salary Payroll Tax '!N3164</f>
        <v>57405</v>
      </c>
      <c r="F3162" s="351">
        <f t="shared" si="395"/>
        <v>59115.669000000002</v>
      </c>
      <c r="G3162" s="352"/>
      <c r="H3162" s="351">
        <f t="shared" si="399"/>
        <v>69795</v>
      </c>
      <c r="I3162" s="351">
        <f t="shared" si="396"/>
        <v>1710.6690000000017</v>
      </c>
      <c r="J3162" s="351">
        <f t="shared" si="397"/>
        <v>106.06147800000011</v>
      </c>
      <c r="K3162" s="635">
        <f>SUM('Employee Salary Payroll Tax '!I3164:K3164)</f>
        <v>54289.67</v>
      </c>
      <c r="L3162" s="635">
        <f>'Employee Salary Payroll Tax '!H3164</f>
        <v>0</v>
      </c>
      <c r="M3162" s="293">
        <f t="shared" si="400"/>
        <v>3115.3300000000017</v>
      </c>
      <c r="N3162" s="359">
        <f t="shared" si="398"/>
        <v>100.30559429025277</v>
      </c>
      <c r="O3162" s="331"/>
      <c r="P3162" s="61"/>
      <c r="Q3162" s="294"/>
      <c r="R3162" s="292"/>
      <c r="S3162" s="291"/>
    </row>
    <row r="3163" spans="1:19" ht="14.4">
      <c r="A3163" s="36">
        <f t="shared" si="393"/>
        <v>1840</v>
      </c>
      <c r="B3163" s="526"/>
      <c r="C3163" s="36" t="str">
        <f>VLOOKUP('Employee Salary Payroll Tax '!B3165,'Employee Salary Payroll Tax '!$D$1:$E$7,2,FALSE)</f>
        <v>UA</v>
      </c>
      <c r="D3163" s="61">
        <f t="shared" si="394"/>
        <v>0.03</v>
      </c>
      <c r="E3163" s="351">
        <f>'Employee Salary Payroll Tax '!N3165</f>
        <v>61731.38</v>
      </c>
      <c r="F3163" s="351">
        <f t="shared" si="395"/>
        <v>63583.321400000001</v>
      </c>
      <c r="G3163" s="352"/>
      <c r="H3163" s="351">
        <f t="shared" si="399"/>
        <v>65468.62</v>
      </c>
      <c r="I3163" s="351">
        <f t="shared" si="396"/>
        <v>1851.9414000000033</v>
      </c>
      <c r="J3163" s="351">
        <f t="shared" si="397"/>
        <v>114.8203668000002</v>
      </c>
      <c r="K3163" s="635">
        <f>SUM('Employee Salary Payroll Tax '!I3165:K3165)</f>
        <v>55889.51</v>
      </c>
      <c r="L3163" s="635">
        <f>'Employee Salary Payroll Tax '!H3165</f>
        <v>1195.24</v>
      </c>
      <c r="M3163" s="293">
        <f t="shared" si="400"/>
        <v>4646.6299999999956</v>
      </c>
      <c r="N3163" s="359">
        <f t="shared" si="398"/>
        <v>103.95448859831622</v>
      </c>
      <c r="O3163" s="331"/>
      <c r="P3163" s="61"/>
      <c r="Q3163" s="294"/>
      <c r="R3163" s="292"/>
      <c r="S3163" s="291"/>
    </row>
    <row r="3164" spans="1:19" ht="14.4">
      <c r="A3164" s="36">
        <f t="shared" si="393"/>
        <v>1841</v>
      </c>
      <c r="B3164" s="526"/>
      <c r="C3164" s="36" t="str">
        <f>VLOOKUP('Employee Salary Payroll Tax '!B3166,'Employee Salary Payroll Tax '!$D$1:$E$7,2,FALSE)</f>
        <v>IBEW</v>
      </c>
      <c r="D3164" s="61">
        <f t="shared" si="394"/>
        <v>6.875E-3</v>
      </c>
      <c r="E3164" s="351">
        <f>'Employee Salary Payroll Tax '!N3166</f>
        <v>68148.800000000003</v>
      </c>
      <c r="F3164" s="351">
        <f t="shared" si="395"/>
        <v>68617.323000000004</v>
      </c>
      <c r="G3164" s="352"/>
      <c r="H3164" s="351">
        <f t="shared" si="399"/>
        <v>59051.199999999997</v>
      </c>
      <c r="I3164" s="351">
        <f t="shared" si="396"/>
        <v>468.52300000000105</v>
      </c>
      <c r="J3164" s="351">
        <f t="shared" si="397"/>
        <v>29.048426000000063</v>
      </c>
      <c r="K3164" s="635">
        <f>SUM('Employee Salary Payroll Tax '!I3166:K3166)</f>
        <v>18222.989999999998</v>
      </c>
      <c r="L3164" s="635">
        <f>'Employee Salary Payroll Tax '!H3166</f>
        <v>0</v>
      </c>
      <c r="M3164" s="293">
        <f t="shared" si="400"/>
        <v>49925.810000000005</v>
      </c>
      <c r="N3164" s="359">
        <f t="shared" si="398"/>
        <v>7.767549487386038</v>
      </c>
      <c r="O3164" s="331"/>
      <c r="P3164" s="61"/>
      <c r="Q3164" s="294"/>
      <c r="R3164" s="292"/>
      <c r="S3164" s="291"/>
    </row>
    <row r="3165" spans="1:19" ht="14.4">
      <c r="A3165" s="36">
        <f t="shared" si="393"/>
        <v>1842</v>
      </c>
      <c r="B3165" s="526"/>
      <c r="C3165" s="36" t="str">
        <f>VLOOKUP('Employee Salary Payroll Tax '!B3167,'Employee Salary Payroll Tax '!$D$1:$E$7,2,FALSE)</f>
        <v>NonUnion</v>
      </c>
      <c r="D3165" s="61">
        <f t="shared" si="394"/>
        <v>2.98E-2</v>
      </c>
      <c r="E3165" s="351">
        <f>'Employee Salary Payroll Tax '!N3167</f>
        <v>10800</v>
      </c>
      <c r="F3165" s="351">
        <f t="shared" si="395"/>
        <v>11121.84</v>
      </c>
      <c r="G3165" s="352"/>
      <c r="H3165" s="351">
        <f t="shared" si="399"/>
        <v>116400</v>
      </c>
      <c r="I3165" s="351">
        <f t="shared" si="396"/>
        <v>321.84000000000015</v>
      </c>
      <c r="J3165" s="351">
        <f t="shared" si="397"/>
        <v>19.954080000000008</v>
      </c>
      <c r="K3165" s="635">
        <f>SUM('Employee Salary Payroll Tax '!I3167:K3167)</f>
        <v>7776</v>
      </c>
      <c r="L3165" s="635">
        <f>'Employee Salary Payroll Tax '!H3167</f>
        <v>0</v>
      </c>
      <c r="M3165" s="293">
        <f t="shared" si="400"/>
        <v>3024</v>
      </c>
      <c r="N3165" s="359">
        <f t="shared" si="398"/>
        <v>14.366937598669733</v>
      </c>
      <c r="O3165" s="331"/>
      <c r="P3165" s="61"/>
      <c r="Q3165" s="294"/>
      <c r="R3165" s="292"/>
      <c r="S3165" s="291"/>
    </row>
    <row r="3166" spans="1:19" ht="14.4">
      <c r="A3166" s="36">
        <f t="shared" si="393"/>
        <v>1843</v>
      </c>
      <c r="B3166" s="526"/>
      <c r="C3166" s="36" t="str">
        <f>VLOOKUP('Employee Salary Payroll Tax '!B3168,'Employee Salary Payroll Tax '!$D$1:$E$7,2,FALSE)</f>
        <v>NonUnion</v>
      </c>
      <c r="D3166" s="61">
        <f t="shared" si="394"/>
        <v>2.98E-2</v>
      </c>
      <c r="E3166" s="351">
        <f>'Employee Salary Payroll Tax '!N3168</f>
        <v>85807.71</v>
      </c>
      <c r="F3166" s="351">
        <f t="shared" si="395"/>
        <v>88364.779758000004</v>
      </c>
      <c r="G3166" s="352"/>
      <c r="H3166" s="351">
        <f t="shared" si="399"/>
        <v>41392.289999999994</v>
      </c>
      <c r="I3166" s="351">
        <f t="shared" si="396"/>
        <v>2557.0697579999978</v>
      </c>
      <c r="J3166" s="351">
        <f t="shared" si="397"/>
        <v>158.53832499599986</v>
      </c>
      <c r="K3166" s="635">
        <f>SUM('Employee Salary Payroll Tax '!I3168:K3168)</f>
        <v>41603.129999999997</v>
      </c>
      <c r="L3166" s="635">
        <f>'Employee Salary Payroll Tax '!H3168</f>
        <v>0</v>
      </c>
      <c r="M3166" s="293">
        <f t="shared" si="400"/>
        <v>44204.580000000009</v>
      </c>
      <c r="N3166" s="359">
        <f t="shared" si="398"/>
        <v>76.865942987104134</v>
      </c>
      <c r="O3166" s="331"/>
      <c r="P3166" s="61"/>
      <c r="Q3166" s="294"/>
      <c r="R3166" s="292"/>
      <c r="S3166" s="291"/>
    </row>
    <row r="3167" spans="1:19" ht="14.4">
      <c r="A3167" s="36">
        <f t="shared" si="393"/>
        <v>1844</v>
      </c>
      <c r="B3167" s="526"/>
      <c r="C3167" s="36" t="str">
        <f>VLOOKUP('Employee Salary Payroll Tax '!B3169,'Employee Salary Payroll Tax '!$D$1:$E$7,2,FALSE)</f>
        <v>IBEW</v>
      </c>
      <c r="D3167" s="61">
        <f t="shared" si="394"/>
        <v>6.875E-3</v>
      </c>
      <c r="E3167" s="351">
        <f>'Employee Salary Payroll Tax '!N3169</f>
        <v>154250.75</v>
      </c>
      <c r="F3167" s="351">
        <f t="shared" si="395"/>
        <v>155311.22390625</v>
      </c>
      <c r="G3167" s="352"/>
      <c r="H3167" s="351">
        <f t="shared" si="399"/>
        <v>0</v>
      </c>
      <c r="I3167" s="351">
        <f t="shared" si="396"/>
        <v>1060.4739062500012</v>
      </c>
      <c r="J3167" s="351">
        <f t="shared" si="397"/>
        <v>0</v>
      </c>
      <c r="K3167" s="635">
        <f>SUM('Employee Salary Payroll Tax '!I3169:K3169)</f>
        <v>141293.70000000001</v>
      </c>
      <c r="L3167" s="635">
        <f>'Employee Salary Payroll Tax '!H3169</f>
        <v>0</v>
      </c>
      <c r="M3167" s="293">
        <f t="shared" si="400"/>
        <v>12957.049999999988</v>
      </c>
      <c r="N3167" s="359">
        <f t="shared" si="398"/>
        <v>0</v>
      </c>
      <c r="O3167" s="331"/>
      <c r="P3167" s="61"/>
      <c r="Q3167" s="294"/>
      <c r="R3167" s="292"/>
      <c r="S3167" s="291"/>
    </row>
    <row r="3168" spans="1:19" ht="14.4">
      <c r="A3168" s="36">
        <f t="shared" si="393"/>
        <v>1845</v>
      </c>
      <c r="B3168" s="526"/>
      <c r="C3168" s="36" t="str">
        <f>VLOOKUP('Employee Salary Payroll Tax '!B3170,'Employee Salary Payroll Tax '!$D$1:$E$7,2,FALSE)</f>
        <v>NonUnion</v>
      </c>
      <c r="D3168" s="61">
        <f t="shared" si="394"/>
        <v>2.98E-2</v>
      </c>
      <c r="E3168" s="351">
        <f>'Employee Salary Payroll Tax '!N3170</f>
        <v>92421.62</v>
      </c>
      <c r="F3168" s="351">
        <f t="shared" si="395"/>
        <v>95175.784276000006</v>
      </c>
      <c r="G3168" s="352"/>
      <c r="H3168" s="351">
        <f t="shared" si="399"/>
        <v>34778.380000000005</v>
      </c>
      <c r="I3168" s="351">
        <f t="shared" si="396"/>
        <v>2754.1642760000104</v>
      </c>
      <c r="J3168" s="351">
        <f t="shared" si="397"/>
        <v>170.75818511200063</v>
      </c>
      <c r="K3168" s="635">
        <f>SUM('Employee Salary Payroll Tax '!I3170:K3170)</f>
        <v>71.91</v>
      </c>
      <c r="L3168" s="635">
        <f>'Employee Salary Payroll Tax '!H3170</f>
        <v>0</v>
      </c>
      <c r="M3168" s="293">
        <f t="shared" si="400"/>
        <v>92349.709999999992</v>
      </c>
      <c r="N3168" s="359">
        <f t="shared" si="398"/>
        <v>0.13286091599856295</v>
      </c>
      <c r="O3168" s="331"/>
      <c r="P3168" s="61"/>
      <c r="Q3168" s="294"/>
      <c r="R3168" s="292"/>
      <c r="S3168" s="291"/>
    </row>
    <row r="3169" spans="1:19" ht="14.4">
      <c r="A3169" s="36">
        <f t="shared" si="393"/>
        <v>1846</v>
      </c>
      <c r="B3169" s="526"/>
      <c r="C3169" s="36" t="str">
        <f>VLOOKUP('Employee Salary Payroll Tax '!B3171,'Employee Salary Payroll Tax '!$D$1:$E$7,2,FALSE)</f>
        <v>UA</v>
      </c>
      <c r="D3169" s="61">
        <f t="shared" si="394"/>
        <v>0.03</v>
      </c>
      <c r="E3169" s="351">
        <f>'Employee Salary Payroll Tax '!N3171</f>
        <v>68612.44</v>
      </c>
      <c r="F3169" s="351">
        <f t="shared" si="395"/>
        <v>70670.813200000004</v>
      </c>
      <c r="G3169" s="352"/>
      <c r="H3169" s="351">
        <f t="shared" si="399"/>
        <v>58587.56</v>
      </c>
      <c r="I3169" s="351">
        <f t="shared" si="396"/>
        <v>2058.3732000000018</v>
      </c>
      <c r="J3169" s="351">
        <f t="shared" si="397"/>
        <v>127.61913840000011</v>
      </c>
      <c r="K3169" s="635">
        <f>SUM('Employee Salary Payroll Tax '!I3171:K3171)</f>
        <v>61848.639999999992</v>
      </c>
      <c r="L3169" s="635">
        <f>'Employee Salary Payroll Tax '!H3171</f>
        <v>0</v>
      </c>
      <c r="M3169" s="293">
        <f t="shared" si="400"/>
        <v>6763.8000000000102</v>
      </c>
      <c r="N3169" s="359">
        <f t="shared" si="398"/>
        <v>115.03847039832345</v>
      </c>
      <c r="O3169" s="331"/>
      <c r="P3169" s="61"/>
      <c r="Q3169" s="294"/>
      <c r="R3169" s="292"/>
      <c r="S3169" s="291"/>
    </row>
    <row r="3170" spans="1:19" ht="14.4">
      <c r="A3170" s="36">
        <f t="shared" si="393"/>
        <v>1847</v>
      </c>
      <c r="B3170" s="526"/>
      <c r="C3170" s="36" t="str">
        <f>VLOOKUP('Employee Salary Payroll Tax '!B3172,'Employee Salary Payroll Tax '!$D$1:$E$7,2,FALSE)</f>
        <v>IBEW</v>
      </c>
      <c r="D3170" s="61">
        <f t="shared" si="394"/>
        <v>6.875E-3</v>
      </c>
      <c r="E3170" s="351">
        <f>'Employee Salary Payroll Tax '!N3172</f>
        <v>8677.06</v>
      </c>
      <c r="F3170" s="351">
        <f t="shared" si="395"/>
        <v>8736.7147874999991</v>
      </c>
      <c r="G3170" s="352"/>
      <c r="H3170" s="351">
        <f t="shared" si="399"/>
        <v>118522.94</v>
      </c>
      <c r="I3170" s="351">
        <f t="shared" si="396"/>
        <v>59.654787499999657</v>
      </c>
      <c r="J3170" s="351">
        <f t="shared" si="397"/>
        <v>3.6985968249999788</v>
      </c>
      <c r="K3170" s="635">
        <f>SUM('Employee Salary Payroll Tax '!I3172:K3172)</f>
        <v>8677.06</v>
      </c>
      <c r="L3170" s="635">
        <f>'Employee Salary Payroll Tax '!H3172</f>
        <v>0</v>
      </c>
      <c r="M3170" s="293">
        <f t="shared" si="400"/>
        <v>0</v>
      </c>
      <c r="N3170" s="359">
        <f t="shared" si="398"/>
        <v>3.6985968245737286</v>
      </c>
      <c r="O3170" s="331"/>
      <c r="P3170" s="61"/>
      <c r="Q3170" s="294"/>
      <c r="R3170" s="292"/>
      <c r="S3170" s="291"/>
    </row>
    <row r="3171" spans="1:19" ht="14.4">
      <c r="A3171" s="36">
        <f t="shared" si="393"/>
        <v>1848</v>
      </c>
      <c r="B3171" s="526"/>
      <c r="C3171" s="36" t="str">
        <f>VLOOKUP('Employee Salary Payroll Tax '!B3173,'Employee Salary Payroll Tax '!$D$1:$E$7,2,FALSE)</f>
        <v>NonUnion</v>
      </c>
      <c r="D3171" s="61">
        <f t="shared" si="394"/>
        <v>2.98E-2</v>
      </c>
      <c r="E3171" s="351">
        <f>'Employee Salary Payroll Tax '!N3173</f>
        <v>51280.12</v>
      </c>
      <c r="F3171" s="351">
        <f t="shared" si="395"/>
        <v>52808.267576000006</v>
      </c>
      <c r="G3171" s="352"/>
      <c r="H3171" s="351">
        <f t="shared" si="399"/>
        <v>75919.88</v>
      </c>
      <c r="I3171" s="351">
        <f t="shared" si="396"/>
        <v>1528.147576000003</v>
      </c>
      <c r="J3171" s="351">
        <f t="shared" si="397"/>
        <v>94.745149712000185</v>
      </c>
      <c r="K3171" s="635">
        <f>SUM('Employee Salary Payroll Tax '!I3173:K3173)</f>
        <v>31587.850000000002</v>
      </c>
      <c r="L3171" s="635">
        <f>'Employee Salary Payroll Tax '!H3173</f>
        <v>0</v>
      </c>
      <c r="M3171" s="293">
        <f t="shared" si="400"/>
        <v>19692.27</v>
      </c>
      <c r="N3171" s="359">
        <f t="shared" si="398"/>
        <v>58.361711658862014</v>
      </c>
      <c r="O3171" s="331"/>
      <c r="P3171" s="61"/>
      <c r="Q3171" s="294"/>
      <c r="R3171" s="292"/>
      <c r="S3171" s="291"/>
    </row>
    <row r="3172" spans="1:19" ht="14.4">
      <c r="A3172" s="36">
        <f t="shared" si="393"/>
        <v>1849</v>
      </c>
      <c r="B3172" s="526"/>
      <c r="C3172" s="36" t="str">
        <f>VLOOKUP('Employee Salary Payroll Tax '!B3174,'Employee Salary Payroll Tax '!$D$1:$E$7,2,FALSE)</f>
        <v>NonUnion</v>
      </c>
      <c r="D3172" s="61">
        <f t="shared" si="394"/>
        <v>2.98E-2</v>
      </c>
      <c r="E3172" s="351">
        <f>'Employee Salary Payroll Tax '!N3174</f>
        <v>-0.2</v>
      </c>
      <c r="F3172" s="351">
        <f t="shared" si="395"/>
        <v>-0.20596000000000003</v>
      </c>
      <c r="G3172" s="352"/>
      <c r="H3172" s="351">
        <f t="shared" si="399"/>
        <v>127200.2</v>
      </c>
      <c r="I3172" s="351">
        <f t="shared" si="396"/>
        <v>-5.9600000000000208E-3</v>
      </c>
      <c r="J3172" s="351">
        <f t="shared" si="397"/>
        <v>-3.6952000000000127E-4</v>
      </c>
      <c r="K3172" s="635">
        <f>SUM('Employee Salary Payroll Tax '!I3174:K3174)</f>
        <v>177.43</v>
      </c>
      <c r="L3172" s="635">
        <f>'Employee Salary Payroll Tax '!H3174</f>
        <v>0</v>
      </c>
      <c r="M3172" s="293">
        <f t="shared" si="400"/>
        <v>-177.63</v>
      </c>
      <c r="N3172" s="359">
        <f t="shared" si="398"/>
        <v>0.32782130710655533</v>
      </c>
      <c r="O3172" s="331"/>
      <c r="P3172" s="61"/>
      <c r="Q3172" s="294"/>
      <c r="R3172" s="292"/>
      <c r="S3172" s="291"/>
    </row>
    <row r="3173" spans="1:19" ht="14.4">
      <c r="A3173" s="36">
        <f t="shared" si="393"/>
        <v>1850</v>
      </c>
      <c r="B3173" s="526"/>
      <c r="C3173" s="36" t="str">
        <f>VLOOKUP('Employee Salary Payroll Tax '!B3175,'Employee Salary Payroll Tax '!$D$1:$E$7,2,FALSE)</f>
        <v>NonUnion</v>
      </c>
      <c r="D3173" s="61">
        <f t="shared" si="394"/>
        <v>2.98E-2</v>
      </c>
      <c r="E3173" s="351">
        <f>'Employee Salary Payroll Tax '!N3175</f>
        <v>63623.33</v>
      </c>
      <c r="F3173" s="351">
        <f t="shared" si="395"/>
        <v>65519.305234000007</v>
      </c>
      <c r="G3173" s="352"/>
      <c r="H3173" s="351">
        <f t="shared" si="399"/>
        <v>63576.67</v>
      </c>
      <c r="I3173" s="351">
        <f t="shared" si="396"/>
        <v>1895.975234000005</v>
      </c>
      <c r="J3173" s="351">
        <f t="shared" si="397"/>
        <v>117.5504645080003</v>
      </c>
      <c r="K3173" s="635">
        <f>SUM('Employee Salary Payroll Tax '!I3175:K3175)</f>
        <v>63505.49</v>
      </c>
      <c r="L3173" s="635">
        <f>'Employee Salary Payroll Tax '!H3175</f>
        <v>0</v>
      </c>
      <c r="M3173" s="293">
        <f t="shared" si="400"/>
        <v>117.84000000000378</v>
      </c>
      <c r="N3173" s="359">
        <f t="shared" si="398"/>
        <v>117.33274332215612</v>
      </c>
      <c r="O3173" s="331"/>
      <c r="P3173" s="61"/>
      <c r="Q3173" s="294"/>
      <c r="R3173" s="292"/>
      <c r="S3173" s="291"/>
    </row>
    <row r="3174" spans="1:19" ht="14.4">
      <c r="A3174" s="36">
        <f t="shared" si="393"/>
        <v>1851</v>
      </c>
      <c r="B3174" s="526"/>
      <c r="C3174" s="36" t="str">
        <f>VLOOKUP('Employee Salary Payroll Tax '!B3176,'Employee Salary Payroll Tax '!$D$1:$E$7,2,FALSE)</f>
        <v>IBEW</v>
      </c>
      <c r="D3174" s="61">
        <f t="shared" si="394"/>
        <v>6.875E-3</v>
      </c>
      <c r="E3174" s="351">
        <f>'Employee Salary Payroll Tax '!N3176</f>
        <v>38280.400000000001</v>
      </c>
      <c r="F3174" s="351">
        <f t="shared" si="395"/>
        <v>38543.577749999997</v>
      </c>
      <c r="G3174" s="352"/>
      <c r="H3174" s="351">
        <f t="shared" si="399"/>
        <v>88919.6</v>
      </c>
      <c r="I3174" s="351">
        <f t="shared" si="396"/>
        <v>263.17774999999529</v>
      </c>
      <c r="J3174" s="351">
        <f t="shared" si="397"/>
        <v>16.317020499999707</v>
      </c>
      <c r="K3174" s="635">
        <f>SUM('Employee Salary Payroll Tax '!I3176:K3176)</f>
        <v>1297.17</v>
      </c>
      <c r="L3174" s="635">
        <f>'Employee Salary Payroll Tax '!H3176</f>
        <v>0</v>
      </c>
      <c r="M3174" s="293">
        <f t="shared" si="400"/>
        <v>36983.230000000003</v>
      </c>
      <c r="N3174" s="359">
        <f t="shared" si="398"/>
        <v>0.55291871248554625</v>
      </c>
      <c r="O3174" s="331"/>
      <c r="P3174" s="61"/>
      <c r="Q3174" s="294"/>
      <c r="R3174" s="292"/>
      <c r="S3174" s="291"/>
    </row>
    <row r="3175" spans="1:19" ht="14.4">
      <c r="A3175" s="36">
        <f t="shared" si="393"/>
        <v>1852</v>
      </c>
      <c r="B3175" s="526"/>
      <c r="C3175" s="36" t="str">
        <f>VLOOKUP('Employee Salary Payroll Tax '!B3177,'Employee Salary Payroll Tax '!$D$1:$E$7,2,FALSE)</f>
        <v>NonUnion</v>
      </c>
      <c r="D3175" s="61">
        <f t="shared" si="394"/>
        <v>2.98E-2</v>
      </c>
      <c r="E3175" s="351">
        <f>'Employee Salary Payroll Tax '!N3177</f>
        <v>104630.1</v>
      </c>
      <c r="F3175" s="351">
        <f t="shared" si="395"/>
        <v>107748.07698000001</v>
      </c>
      <c r="G3175" s="352"/>
      <c r="H3175" s="351">
        <f t="shared" si="399"/>
        <v>22569.899999999994</v>
      </c>
      <c r="I3175" s="351">
        <f t="shared" si="396"/>
        <v>3117.9769800000067</v>
      </c>
      <c r="J3175" s="351">
        <f t="shared" si="397"/>
        <v>193.3145727600004</v>
      </c>
      <c r="K3175" s="635">
        <f>SUM('Employee Salary Payroll Tax '!I3177:K3177)</f>
        <v>5522.5</v>
      </c>
      <c r="L3175" s="635">
        <f>'Employee Salary Payroll Tax '!H3177</f>
        <v>0</v>
      </c>
      <c r="M3175" s="293">
        <f t="shared" si="400"/>
        <v>99107.6</v>
      </c>
      <c r="N3175" s="359">
        <f t="shared" si="398"/>
        <v>10.203370999902502</v>
      </c>
      <c r="O3175" s="331"/>
      <c r="P3175" s="61"/>
      <c r="Q3175" s="294"/>
      <c r="R3175" s="292"/>
      <c r="S3175" s="291"/>
    </row>
    <row r="3176" spans="1:19" ht="14.4">
      <c r="A3176" s="36">
        <f t="shared" si="393"/>
        <v>1853</v>
      </c>
      <c r="B3176" s="526"/>
      <c r="C3176" s="36" t="str">
        <f>VLOOKUP('Employee Salary Payroll Tax '!B3178,'Employee Salary Payroll Tax '!$D$1:$E$7,2,FALSE)</f>
        <v>UA</v>
      </c>
      <c r="D3176" s="61">
        <f t="shared" si="394"/>
        <v>0.03</v>
      </c>
      <c r="E3176" s="351">
        <f>'Employee Salary Payroll Tax '!N3178</f>
        <v>54829</v>
      </c>
      <c r="F3176" s="351">
        <f t="shared" si="395"/>
        <v>56473.87</v>
      </c>
      <c r="G3176" s="352"/>
      <c r="H3176" s="351">
        <f t="shared" si="399"/>
        <v>72371</v>
      </c>
      <c r="I3176" s="351">
        <f t="shared" si="396"/>
        <v>1644.8700000000026</v>
      </c>
      <c r="J3176" s="351">
        <f t="shared" si="397"/>
        <v>101.98194000000017</v>
      </c>
      <c r="K3176" s="635">
        <f>SUM('Employee Salary Payroll Tax '!I3178:K3178)</f>
        <v>29559.420000000002</v>
      </c>
      <c r="L3176" s="635">
        <f>'Employee Salary Payroll Tax '!H3178</f>
        <v>48.7</v>
      </c>
      <c r="M3176" s="293">
        <f t="shared" si="400"/>
        <v>25220.879999999997</v>
      </c>
      <c r="N3176" s="359">
        <f t="shared" si="398"/>
        <v>54.98052119899733</v>
      </c>
      <c r="O3176" s="331"/>
      <c r="P3176" s="61"/>
      <c r="Q3176" s="294"/>
      <c r="R3176" s="292"/>
      <c r="S3176" s="291"/>
    </row>
    <row r="3177" spans="1:19" ht="14.4">
      <c r="A3177" s="36">
        <f t="shared" si="393"/>
        <v>1854</v>
      </c>
      <c r="B3177" s="526"/>
      <c r="C3177" s="36" t="str">
        <f>VLOOKUP('Employee Salary Payroll Tax '!B3179,'Employee Salary Payroll Tax '!$D$1:$E$7,2,FALSE)</f>
        <v>IBEW</v>
      </c>
      <c r="D3177" s="61">
        <f t="shared" si="394"/>
        <v>6.875E-3</v>
      </c>
      <c r="E3177" s="351">
        <f>'Employee Salary Payroll Tax '!N3179</f>
        <v>38334.730000000003</v>
      </c>
      <c r="F3177" s="351">
        <f t="shared" si="395"/>
        <v>38598.281268750005</v>
      </c>
      <c r="G3177" s="352"/>
      <c r="H3177" s="351">
        <f t="shared" si="399"/>
        <v>88865.26999999999</v>
      </c>
      <c r="I3177" s="351">
        <f t="shared" si="396"/>
        <v>263.55126875000133</v>
      </c>
      <c r="J3177" s="351">
        <f t="shared" si="397"/>
        <v>16.340178662500083</v>
      </c>
      <c r="K3177" s="635">
        <f>SUM('Employee Salary Payroll Tax '!I3179:K3179)</f>
        <v>38334.729999999996</v>
      </c>
      <c r="L3177" s="635">
        <f>'Employee Salary Payroll Tax '!H3179</f>
        <v>0</v>
      </c>
      <c r="M3177" s="293">
        <f t="shared" si="400"/>
        <v>7.2759576141834259E-12</v>
      </c>
      <c r="N3177" s="359">
        <f t="shared" si="398"/>
        <v>16.340178662073832</v>
      </c>
      <c r="O3177" s="331"/>
      <c r="P3177" s="61"/>
      <c r="Q3177" s="294"/>
      <c r="R3177" s="292"/>
      <c r="S3177" s="291"/>
    </row>
    <row r="3178" spans="1:19" ht="14.4">
      <c r="A3178" s="36">
        <f t="shared" si="393"/>
        <v>1855</v>
      </c>
      <c r="B3178" s="526"/>
      <c r="C3178" s="36" t="str">
        <f>VLOOKUP('Employee Salary Payroll Tax '!B3180,'Employee Salary Payroll Tax '!$D$1:$E$7,2,FALSE)</f>
        <v>IBEW</v>
      </c>
      <c r="D3178" s="61">
        <f t="shared" si="394"/>
        <v>6.875E-3</v>
      </c>
      <c r="E3178" s="351">
        <f>'Employee Salary Payroll Tax '!N3180</f>
        <v>114644.95</v>
      </c>
      <c r="F3178" s="351">
        <f t="shared" si="395"/>
        <v>115433.13403125</v>
      </c>
      <c r="G3178" s="352"/>
      <c r="H3178" s="351">
        <f t="shared" si="399"/>
        <v>12555.050000000003</v>
      </c>
      <c r="I3178" s="351">
        <f t="shared" si="396"/>
        <v>788.18403124999895</v>
      </c>
      <c r="J3178" s="351">
        <f t="shared" si="397"/>
        <v>48.867409937499936</v>
      </c>
      <c r="K3178" s="635">
        <f>SUM('Employee Salary Payroll Tax '!I3180:K3180)</f>
        <v>101916.45</v>
      </c>
      <c r="L3178" s="635">
        <f>'Employee Salary Payroll Tax '!H3180</f>
        <v>0</v>
      </c>
      <c r="M3178" s="293">
        <f t="shared" si="400"/>
        <v>12728.5</v>
      </c>
      <c r="N3178" s="359">
        <f t="shared" si="398"/>
        <v>43.44188681212102</v>
      </c>
      <c r="O3178" s="331"/>
      <c r="P3178" s="61"/>
      <c r="Q3178" s="294"/>
      <c r="R3178" s="292"/>
      <c r="S3178" s="291"/>
    </row>
    <row r="3179" spans="1:19" ht="14.4">
      <c r="A3179" s="36">
        <f t="shared" si="393"/>
        <v>1856</v>
      </c>
      <c r="B3179" s="526"/>
      <c r="C3179" s="36" t="str">
        <f>VLOOKUP('Employee Salary Payroll Tax '!B3181,'Employee Salary Payroll Tax '!$D$1:$E$7,2,FALSE)</f>
        <v>NonUnion</v>
      </c>
      <c r="D3179" s="61">
        <f t="shared" si="394"/>
        <v>2.98E-2</v>
      </c>
      <c r="E3179" s="351">
        <f>'Employee Salary Payroll Tax '!N3181</f>
        <v>154398.57999999999</v>
      </c>
      <c r="F3179" s="351">
        <f t="shared" si="395"/>
        <v>158999.65768400001</v>
      </c>
      <c r="G3179" s="352"/>
      <c r="H3179" s="351">
        <f t="shared" si="399"/>
        <v>0</v>
      </c>
      <c r="I3179" s="351">
        <f t="shared" si="396"/>
        <v>4601.0776840000181</v>
      </c>
      <c r="J3179" s="351">
        <f t="shared" si="397"/>
        <v>0</v>
      </c>
      <c r="K3179" s="635">
        <f>SUM('Employee Salary Payroll Tax '!I3181:K3181)</f>
        <v>154398.57999999999</v>
      </c>
      <c r="L3179" s="635">
        <f>'Employee Salary Payroll Tax '!H3181</f>
        <v>0</v>
      </c>
      <c r="M3179" s="293">
        <f t="shared" si="400"/>
        <v>0</v>
      </c>
      <c r="N3179" s="359">
        <f t="shared" si="398"/>
        <v>0</v>
      </c>
      <c r="O3179" s="331"/>
      <c r="P3179" s="61"/>
      <c r="Q3179" s="294"/>
      <c r="R3179" s="292"/>
      <c r="S3179" s="291"/>
    </row>
    <row r="3180" spans="1:19" ht="14.4">
      <c r="A3180" s="36">
        <f t="shared" si="393"/>
        <v>1857</v>
      </c>
      <c r="B3180" s="526"/>
      <c r="C3180" s="36" t="str">
        <f>VLOOKUP('Employee Salary Payroll Tax '!B3182,'Employee Salary Payroll Tax '!$D$1:$E$7,2,FALSE)</f>
        <v>IBEW</v>
      </c>
      <c r="D3180" s="61">
        <f t="shared" si="394"/>
        <v>6.875E-3</v>
      </c>
      <c r="E3180" s="351">
        <f>'Employee Salary Payroll Tax '!N3182</f>
        <v>21617.43</v>
      </c>
      <c r="F3180" s="351">
        <f t="shared" si="395"/>
        <v>21766.049831249999</v>
      </c>
      <c r="G3180" s="352"/>
      <c r="H3180" s="351">
        <f t="shared" si="399"/>
        <v>105582.57</v>
      </c>
      <c r="I3180" s="351">
        <f t="shared" si="396"/>
        <v>148.61983124999824</v>
      </c>
      <c r="J3180" s="351">
        <f t="shared" si="397"/>
        <v>9.2144295374998908</v>
      </c>
      <c r="K3180" s="635">
        <f>SUM('Employee Salary Payroll Tax '!I3182:K3182)</f>
        <v>21617.43</v>
      </c>
      <c r="L3180" s="635">
        <f>'Employee Salary Payroll Tax '!H3182</f>
        <v>0</v>
      </c>
      <c r="M3180" s="293">
        <f t="shared" si="400"/>
        <v>0</v>
      </c>
      <c r="N3180" s="359">
        <f t="shared" si="398"/>
        <v>9.2144295370736415</v>
      </c>
      <c r="O3180" s="331"/>
      <c r="P3180" s="61"/>
      <c r="Q3180" s="294"/>
      <c r="R3180" s="292"/>
      <c r="S3180" s="291"/>
    </row>
    <row r="3181" spans="1:19" ht="14.4">
      <c r="A3181" s="36">
        <f t="shared" ref="A3181:A3244" si="401">+A3180+1</f>
        <v>1858</v>
      </c>
      <c r="B3181" s="526"/>
      <c r="C3181" s="36" t="str">
        <f>VLOOKUP('Employee Salary Payroll Tax '!B3183,'Employee Salary Payroll Tax '!$D$1:$E$7,2,FALSE)</f>
        <v>NonUnion</v>
      </c>
      <c r="D3181" s="61">
        <f t="shared" si="394"/>
        <v>2.98E-2</v>
      </c>
      <c r="E3181" s="351">
        <f>'Employee Salary Payroll Tax '!N3183</f>
        <v>20067.169999999998</v>
      </c>
      <c r="F3181" s="351">
        <f t="shared" si="395"/>
        <v>20665.171665999998</v>
      </c>
      <c r="G3181" s="352"/>
      <c r="H3181" s="351">
        <f t="shared" si="399"/>
        <v>107132.83</v>
      </c>
      <c r="I3181" s="351">
        <f t="shared" si="396"/>
        <v>598.00166600000011</v>
      </c>
      <c r="J3181" s="351">
        <f t="shared" si="397"/>
        <v>37.076103292000006</v>
      </c>
      <c r="K3181" s="635">
        <f>SUM('Employee Salary Payroll Tax '!I3183:K3183)</f>
        <v>10205.25</v>
      </c>
      <c r="L3181" s="635">
        <f>'Employee Salary Payroll Tax '!H3183</f>
        <v>0</v>
      </c>
      <c r="M3181" s="293">
        <f t="shared" si="400"/>
        <v>9861.9199999999983</v>
      </c>
      <c r="N3181" s="359">
        <f t="shared" si="398"/>
        <v>18.855219899060398</v>
      </c>
      <c r="O3181" s="331"/>
      <c r="P3181" s="61"/>
      <c r="Q3181" s="294"/>
      <c r="R3181" s="292"/>
      <c r="S3181" s="291"/>
    </row>
    <row r="3182" spans="1:19" ht="14.4">
      <c r="A3182" s="36">
        <f t="shared" si="401"/>
        <v>1859</v>
      </c>
      <c r="B3182" s="526"/>
      <c r="C3182" s="36" t="str">
        <f>VLOOKUP('Employee Salary Payroll Tax '!B3184,'Employee Salary Payroll Tax '!$D$1:$E$7,2,FALSE)</f>
        <v>IBEW</v>
      </c>
      <c r="D3182" s="61">
        <f t="shared" si="394"/>
        <v>6.875E-3</v>
      </c>
      <c r="E3182" s="351">
        <f>'Employee Salary Payroll Tax '!N3184</f>
        <v>30284.98</v>
      </c>
      <c r="F3182" s="351">
        <f t="shared" si="395"/>
        <v>30493.189237499999</v>
      </c>
      <c r="G3182" s="352"/>
      <c r="H3182" s="351">
        <f t="shared" si="399"/>
        <v>96915.02</v>
      </c>
      <c r="I3182" s="351">
        <f t="shared" si="396"/>
        <v>208.20923749999929</v>
      </c>
      <c r="J3182" s="351">
        <f t="shared" si="397"/>
        <v>12.908972724999956</v>
      </c>
      <c r="K3182" s="635">
        <f>SUM('Employee Salary Payroll Tax '!I3184:K3184)</f>
        <v>27232.94</v>
      </c>
      <c r="L3182" s="635">
        <f>'Employee Salary Payroll Tax '!H3184</f>
        <v>0</v>
      </c>
      <c r="M3182" s="293">
        <f t="shared" si="400"/>
        <v>3052.0400000000009</v>
      </c>
      <c r="N3182" s="359">
        <f t="shared" si="398"/>
        <v>11.608040674616667</v>
      </c>
      <c r="O3182" s="331"/>
      <c r="P3182" s="61"/>
      <c r="Q3182" s="294"/>
      <c r="R3182" s="292"/>
      <c r="S3182" s="291"/>
    </row>
    <row r="3183" spans="1:19" ht="14.4">
      <c r="A3183" s="36">
        <f t="shared" si="401"/>
        <v>1860</v>
      </c>
      <c r="B3183" s="526"/>
      <c r="C3183" s="36" t="str">
        <f>VLOOKUP('Employee Salary Payroll Tax '!B3185,'Employee Salary Payroll Tax '!$D$1:$E$7,2,FALSE)</f>
        <v>NonUnion</v>
      </c>
      <c r="D3183" s="61">
        <f t="shared" si="394"/>
        <v>2.98E-2</v>
      </c>
      <c r="E3183" s="351">
        <f>'Employee Salary Payroll Tax '!N3185</f>
        <v>-0.02</v>
      </c>
      <c r="F3183" s="351">
        <f t="shared" si="395"/>
        <v>-2.0596E-2</v>
      </c>
      <c r="G3183" s="352"/>
      <c r="H3183" s="351">
        <f t="shared" si="399"/>
        <v>127200.02</v>
      </c>
      <c r="I3183" s="351">
        <f t="shared" si="396"/>
        <v>-5.9599999999999931E-4</v>
      </c>
      <c r="J3183" s="351">
        <f t="shared" si="397"/>
        <v>-3.6951999999999954E-5</v>
      </c>
      <c r="K3183" s="635">
        <f>SUM('Employee Salary Payroll Tax '!I3185:K3185)</f>
        <v>0</v>
      </c>
      <c r="L3183" s="635">
        <f>'Employee Salary Payroll Tax '!H3185</f>
        <v>0</v>
      </c>
      <c r="M3183" s="293">
        <f t="shared" si="400"/>
        <v>-0.02</v>
      </c>
      <c r="N3183" s="359">
        <f t="shared" si="398"/>
        <v>0</v>
      </c>
      <c r="O3183" s="331"/>
      <c r="P3183" s="61"/>
      <c r="Q3183" s="294"/>
      <c r="R3183" s="292"/>
      <c r="S3183" s="291"/>
    </row>
    <row r="3184" spans="1:19" ht="14.4">
      <c r="A3184" s="36">
        <f t="shared" si="401"/>
        <v>1861</v>
      </c>
      <c r="B3184" s="526"/>
      <c r="C3184" s="36" t="str">
        <f>VLOOKUP('Employee Salary Payroll Tax '!B3186,'Employee Salary Payroll Tax '!$D$1:$E$7,2,FALSE)</f>
        <v>NonUnion</v>
      </c>
      <c r="D3184" s="61">
        <f t="shared" si="394"/>
        <v>2.98E-2</v>
      </c>
      <c r="E3184" s="351">
        <f>'Employee Salary Payroll Tax '!N3186</f>
        <v>114055.75</v>
      </c>
      <c r="F3184" s="351">
        <f t="shared" si="395"/>
        <v>117454.61135000001</v>
      </c>
      <c r="G3184" s="352"/>
      <c r="H3184" s="351">
        <f t="shared" si="399"/>
        <v>13144.25</v>
      </c>
      <c r="I3184" s="351">
        <f t="shared" si="396"/>
        <v>3398.8613500000065</v>
      </c>
      <c r="J3184" s="351">
        <f t="shared" si="397"/>
        <v>210.7294037000004</v>
      </c>
      <c r="K3184" s="635">
        <f>SUM('Employee Salary Payroll Tax '!I3186:K3186)</f>
        <v>5456.24</v>
      </c>
      <c r="L3184" s="635">
        <f>'Employee Salary Payroll Tax '!H3186</f>
        <v>0</v>
      </c>
      <c r="M3184" s="293">
        <f t="shared" si="400"/>
        <v>108599.51</v>
      </c>
      <c r="N3184" s="359">
        <f t="shared" si="398"/>
        <v>10.080949023911634</v>
      </c>
      <c r="O3184" s="331"/>
      <c r="P3184" s="61"/>
      <c r="Q3184" s="294"/>
      <c r="R3184" s="292"/>
      <c r="S3184" s="291"/>
    </row>
    <row r="3185" spans="1:19" ht="14.4">
      <c r="A3185" s="36">
        <f t="shared" si="401"/>
        <v>1862</v>
      </c>
      <c r="B3185" s="526"/>
      <c r="C3185" s="36" t="str">
        <f>VLOOKUP('Employee Salary Payroll Tax '!B3187,'Employee Salary Payroll Tax '!$D$1:$E$7,2,FALSE)</f>
        <v>UA</v>
      </c>
      <c r="D3185" s="61">
        <f t="shared" si="394"/>
        <v>0.03</v>
      </c>
      <c r="E3185" s="351">
        <f>'Employee Salary Payroll Tax '!N3187</f>
        <v>102298.27</v>
      </c>
      <c r="F3185" s="351">
        <f t="shared" si="395"/>
        <v>105367.21810000001</v>
      </c>
      <c r="G3185" s="352"/>
      <c r="H3185" s="351">
        <f t="shared" si="399"/>
        <v>24901.729999999996</v>
      </c>
      <c r="I3185" s="351">
        <f t="shared" si="396"/>
        <v>3068.9481000000087</v>
      </c>
      <c r="J3185" s="351">
        <f t="shared" si="397"/>
        <v>190.27478220000054</v>
      </c>
      <c r="K3185" s="635">
        <f>SUM('Employee Salary Payroll Tax '!I3187:K3187)</f>
        <v>96888.74</v>
      </c>
      <c r="L3185" s="635">
        <f>'Employee Salary Payroll Tax '!H3187</f>
        <v>596.79999999999995</v>
      </c>
      <c r="M3185" s="293">
        <f t="shared" si="400"/>
        <v>4812.7299999999987</v>
      </c>
      <c r="N3185" s="359">
        <f t="shared" si="398"/>
        <v>180.2130563982389</v>
      </c>
      <c r="O3185" s="331"/>
      <c r="P3185" s="61"/>
      <c r="Q3185" s="294"/>
      <c r="R3185" s="292"/>
      <c r="S3185" s="291"/>
    </row>
    <row r="3186" spans="1:19" ht="14.4">
      <c r="A3186" s="36">
        <f t="shared" si="401"/>
        <v>1863</v>
      </c>
      <c r="B3186" s="526"/>
      <c r="C3186" s="36" t="str">
        <f>VLOOKUP('Employee Salary Payroll Tax '!B3188,'Employee Salary Payroll Tax '!$D$1:$E$7,2,FALSE)</f>
        <v>IBEW</v>
      </c>
      <c r="D3186" s="61">
        <f t="shared" si="394"/>
        <v>6.875E-3</v>
      </c>
      <c r="E3186" s="351">
        <f>'Employee Salary Payroll Tax '!N3188</f>
        <v>141584.29999999999</v>
      </c>
      <c r="F3186" s="351">
        <f t="shared" si="395"/>
        <v>142557.69206249999</v>
      </c>
      <c r="G3186" s="352"/>
      <c r="H3186" s="351">
        <f t="shared" si="399"/>
        <v>0</v>
      </c>
      <c r="I3186" s="351">
        <f t="shared" si="396"/>
        <v>973.39206250000279</v>
      </c>
      <c r="J3186" s="351">
        <f t="shared" si="397"/>
        <v>0</v>
      </c>
      <c r="K3186" s="635">
        <f>SUM('Employee Salary Payroll Tax '!I3188:K3188)</f>
        <v>141246.64000000001</v>
      </c>
      <c r="L3186" s="635">
        <f>'Employee Salary Payroll Tax '!H3188</f>
        <v>0</v>
      </c>
      <c r="M3186" s="293">
        <f t="shared" si="400"/>
        <v>337.65999999997439</v>
      </c>
      <c r="N3186" s="359">
        <f t="shared" si="398"/>
        <v>0</v>
      </c>
      <c r="O3186" s="331"/>
      <c r="P3186" s="61"/>
      <c r="Q3186" s="294"/>
      <c r="R3186" s="292"/>
      <c r="S3186" s="291"/>
    </row>
    <row r="3187" spans="1:19" ht="14.4">
      <c r="A3187" s="36">
        <f t="shared" si="401"/>
        <v>1864</v>
      </c>
      <c r="B3187" s="526"/>
      <c r="C3187" s="36" t="str">
        <f>VLOOKUP('Employee Salary Payroll Tax '!B3189,'Employee Salary Payroll Tax '!$D$1:$E$7,2,FALSE)</f>
        <v>NonUnion</v>
      </c>
      <c r="D3187" s="61">
        <f t="shared" si="394"/>
        <v>2.98E-2</v>
      </c>
      <c r="E3187" s="351">
        <f>'Employee Salary Payroll Tax '!N3189</f>
        <v>72738.66</v>
      </c>
      <c r="F3187" s="351">
        <f t="shared" si="395"/>
        <v>74906.272068000006</v>
      </c>
      <c r="G3187" s="352"/>
      <c r="H3187" s="351">
        <f t="shared" si="399"/>
        <v>54461.34</v>
      </c>
      <c r="I3187" s="351">
        <f t="shared" si="396"/>
        <v>2167.6120680000022</v>
      </c>
      <c r="J3187" s="351">
        <f t="shared" si="397"/>
        <v>134.39194821600015</v>
      </c>
      <c r="K3187" s="635">
        <f>SUM('Employee Salary Payroll Tax '!I3189:K3189)</f>
        <v>22782.54</v>
      </c>
      <c r="L3187" s="635">
        <f>'Employee Salary Payroll Tax '!H3189</f>
        <v>1182.67</v>
      </c>
      <c r="M3187" s="293">
        <f t="shared" si="400"/>
        <v>48773.450000000004</v>
      </c>
      <c r="N3187" s="359">
        <f t="shared" si="398"/>
        <v>42.093020903421362</v>
      </c>
      <c r="O3187" s="331"/>
      <c r="P3187" s="61"/>
      <c r="Q3187" s="294"/>
      <c r="R3187" s="292"/>
      <c r="S3187" s="291"/>
    </row>
    <row r="3188" spans="1:19" ht="14.4">
      <c r="A3188" s="36">
        <f t="shared" si="401"/>
        <v>1865</v>
      </c>
      <c r="B3188" s="526"/>
      <c r="C3188" s="36" t="str">
        <f>VLOOKUP('Employee Salary Payroll Tax '!B3190,'Employee Salary Payroll Tax '!$D$1:$E$7,2,FALSE)</f>
        <v>IBEW</v>
      </c>
      <c r="D3188" s="61">
        <f t="shared" si="394"/>
        <v>6.875E-3</v>
      </c>
      <c r="E3188" s="351">
        <f>'Employee Salary Payroll Tax '!N3190</f>
        <v>66222</v>
      </c>
      <c r="F3188" s="351">
        <f t="shared" si="395"/>
        <v>66677.276249999995</v>
      </c>
      <c r="G3188" s="352"/>
      <c r="H3188" s="351">
        <f t="shared" si="399"/>
        <v>60978</v>
      </c>
      <c r="I3188" s="351">
        <f t="shared" si="396"/>
        <v>455.27624999999534</v>
      </c>
      <c r="J3188" s="351">
        <f t="shared" si="397"/>
        <v>28.22712749999971</v>
      </c>
      <c r="K3188" s="635">
        <f>SUM('Employee Salary Payroll Tax '!I3190:K3190)</f>
        <v>0</v>
      </c>
      <c r="L3188" s="635">
        <f>'Employee Salary Payroll Tax '!H3190</f>
        <v>0</v>
      </c>
      <c r="M3188" s="293">
        <f t="shared" si="400"/>
        <v>66222</v>
      </c>
      <c r="N3188" s="359">
        <f t="shared" si="398"/>
        <v>0</v>
      </c>
      <c r="O3188" s="331"/>
      <c r="P3188" s="61"/>
      <c r="Q3188" s="294"/>
      <c r="R3188" s="292"/>
      <c r="S3188" s="291"/>
    </row>
    <row r="3189" spans="1:19" ht="14.4">
      <c r="A3189" s="36">
        <f t="shared" si="401"/>
        <v>1866</v>
      </c>
      <c r="B3189" s="526"/>
      <c r="C3189" s="36" t="str">
        <f>VLOOKUP('Employee Salary Payroll Tax '!B3191,'Employee Salary Payroll Tax '!$D$1:$E$7,2,FALSE)</f>
        <v>IBEW</v>
      </c>
      <c r="D3189" s="61">
        <f t="shared" si="394"/>
        <v>6.875E-3</v>
      </c>
      <c r="E3189" s="351">
        <f>'Employee Salary Payroll Tax '!N3191</f>
        <v>98951.94</v>
      </c>
      <c r="F3189" s="351">
        <f t="shared" si="395"/>
        <v>99632.234587500003</v>
      </c>
      <c r="G3189" s="352"/>
      <c r="H3189" s="351">
        <f t="shared" si="399"/>
        <v>28248.059999999998</v>
      </c>
      <c r="I3189" s="351">
        <f t="shared" si="396"/>
        <v>680.29458750000049</v>
      </c>
      <c r="J3189" s="351">
        <f t="shared" si="397"/>
        <v>42.17826442500003</v>
      </c>
      <c r="K3189" s="635">
        <f>SUM('Employee Salary Payroll Tax '!I3191:K3191)</f>
        <v>49256.57</v>
      </c>
      <c r="L3189" s="635">
        <f>'Employee Salary Payroll Tax '!H3191</f>
        <v>0</v>
      </c>
      <c r="M3189" s="293">
        <f t="shared" si="400"/>
        <v>49695.37</v>
      </c>
      <c r="N3189" s="359">
        <f t="shared" si="398"/>
        <v>20.995612962287836</v>
      </c>
      <c r="O3189" s="331"/>
      <c r="P3189" s="61"/>
      <c r="Q3189" s="294"/>
      <c r="R3189" s="292"/>
      <c r="S3189" s="291"/>
    </row>
    <row r="3190" spans="1:19" ht="14.4">
      <c r="A3190" s="36">
        <f t="shared" si="401"/>
        <v>1867</v>
      </c>
      <c r="B3190" s="526"/>
      <c r="C3190" s="36" t="str">
        <f>VLOOKUP('Employee Salary Payroll Tax '!B3192,'Employee Salary Payroll Tax '!$D$1:$E$7,2,FALSE)</f>
        <v>IBEW</v>
      </c>
      <c r="D3190" s="61">
        <f t="shared" si="394"/>
        <v>6.875E-3</v>
      </c>
      <c r="E3190" s="351">
        <f>'Employee Salary Payroll Tax '!N3192</f>
        <v>100316.96</v>
      </c>
      <c r="F3190" s="351">
        <f t="shared" si="395"/>
        <v>101006.6391</v>
      </c>
      <c r="G3190" s="352"/>
      <c r="H3190" s="351">
        <f t="shared" si="399"/>
        <v>26883.039999999994</v>
      </c>
      <c r="I3190" s="351">
        <f t="shared" si="396"/>
        <v>689.67909999999392</v>
      </c>
      <c r="J3190" s="351">
        <f t="shared" si="397"/>
        <v>42.760104199999624</v>
      </c>
      <c r="K3190" s="635">
        <f>SUM('Employee Salary Payroll Tax '!I3192:K3192)</f>
        <v>93011.64</v>
      </c>
      <c r="L3190" s="635">
        <f>'Employee Salary Payroll Tax '!H3192</f>
        <v>0</v>
      </c>
      <c r="M3190" s="293">
        <f t="shared" si="400"/>
        <v>7305.320000000007</v>
      </c>
      <c r="N3190" s="359">
        <f t="shared" si="398"/>
        <v>39.646211549604438</v>
      </c>
      <c r="O3190" s="331"/>
      <c r="P3190" s="61"/>
      <c r="Q3190" s="294"/>
      <c r="R3190" s="292"/>
      <c r="S3190" s="291"/>
    </row>
    <row r="3191" spans="1:19" ht="14.4">
      <c r="A3191" s="36">
        <f t="shared" si="401"/>
        <v>1868</v>
      </c>
      <c r="B3191" s="526"/>
      <c r="C3191" s="36" t="str">
        <f>VLOOKUP('Employee Salary Payroll Tax '!B3193,'Employee Salary Payroll Tax '!$D$1:$E$7,2,FALSE)</f>
        <v>NonUnion</v>
      </c>
      <c r="D3191" s="61">
        <f t="shared" si="394"/>
        <v>2.98E-2</v>
      </c>
      <c r="E3191" s="351">
        <f>'Employee Salary Payroll Tax '!N3193</f>
        <v>59010.16</v>
      </c>
      <c r="F3191" s="351">
        <f t="shared" si="395"/>
        <v>60768.662768000009</v>
      </c>
      <c r="G3191" s="352"/>
      <c r="H3191" s="351">
        <f t="shared" si="399"/>
        <v>68189.84</v>
      </c>
      <c r="I3191" s="351">
        <f t="shared" si="396"/>
        <v>1758.5027680000057</v>
      </c>
      <c r="J3191" s="351">
        <f t="shared" si="397"/>
        <v>109.02717161600036</v>
      </c>
      <c r="K3191" s="635">
        <f>SUM('Employee Salary Payroll Tax '!I3193:K3193)</f>
        <v>59010.16</v>
      </c>
      <c r="L3191" s="635">
        <f>'Employee Salary Payroll Tax '!H3193</f>
        <v>0</v>
      </c>
      <c r="M3191" s="293">
        <f t="shared" si="400"/>
        <v>0</v>
      </c>
      <c r="N3191" s="359">
        <f t="shared" si="398"/>
        <v>109.02717161415275</v>
      </c>
      <c r="O3191" s="331"/>
      <c r="P3191" s="61"/>
      <c r="Q3191" s="294"/>
      <c r="R3191" s="292"/>
      <c r="S3191" s="291"/>
    </row>
    <row r="3192" spans="1:19" ht="14.4">
      <c r="A3192" s="36">
        <f t="shared" si="401"/>
        <v>1869</v>
      </c>
      <c r="B3192" s="526"/>
      <c r="C3192" s="36" t="str">
        <f>VLOOKUP('Employee Salary Payroll Tax '!B3194,'Employee Salary Payroll Tax '!$D$1:$E$7,2,FALSE)</f>
        <v>NonUnion</v>
      </c>
      <c r="D3192" s="61">
        <f t="shared" si="394"/>
        <v>2.98E-2</v>
      </c>
      <c r="E3192" s="351">
        <f>'Employee Salary Payroll Tax '!N3194</f>
        <v>90191.71</v>
      </c>
      <c r="F3192" s="351">
        <f t="shared" si="395"/>
        <v>92879.42295800001</v>
      </c>
      <c r="G3192" s="352"/>
      <c r="H3192" s="351">
        <f t="shared" si="399"/>
        <v>37008.289999999994</v>
      </c>
      <c r="I3192" s="351">
        <f t="shared" si="396"/>
        <v>2687.7129580000037</v>
      </c>
      <c r="J3192" s="351">
        <f t="shared" si="397"/>
        <v>166.63820339600022</v>
      </c>
      <c r="K3192" s="635">
        <f>SUM('Employee Salary Payroll Tax '!I3194:K3194)</f>
        <v>12525.35</v>
      </c>
      <c r="L3192" s="635">
        <f>'Employee Salary Payroll Tax '!H3194</f>
        <v>0</v>
      </c>
      <c r="M3192" s="293">
        <f t="shared" si="400"/>
        <v>77666.36</v>
      </c>
      <c r="N3192" s="359">
        <f t="shared" si="398"/>
        <v>23.141836659743447</v>
      </c>
      <c r="O3192" s="331"/>
      <c r="P3192" s="61"/>
      <c r="Q3192" s="294"/>
      <c r="R3192" s="292"/>
      <c r="S3192" s="291"/>
    </row>
    <row r="3193" spans="1:19" ht="14.4">
      <c r="A3193" s="36">
        <f t="shared" si="401"/>
        <v>1870</v>
      </c>
      <c r="B3193" s="526"/>
      <c r="C3193" s="36" t="str">
        <f>VLOOKUP('Employee Salary Payroll Tax '!B3195,'Employee Salary Payroll Tax '!$D$1:$E$7,2,FALSE)</f>
        <v>NonUnion</v>
      </c>
      <c r="D3193" s="61">
        <f t="shared" si="394"/>
        <v>2.98E-2</v>
      </c>
      <c r="E3193" s="351">
        <f>'Employee Salary Payroll Tax '!N3195</f>
        <v>133767.06</v>
      </c>
      <c r="F3193" s="351">
        <f t="shared" si="395"/>
        <v>137753.31838800001</v>
      </c>
      <c r="G3193" s="352"/>
      <c r="H3193" s="351">
        <f t="shared" si="399"/>
        <v>0</v>
      </c>
      <c r="I3193" s="351">
        <f t="shared" si="396"/>
        <v>3986.2583880000166</v>
      </c>
      <c r="J3193" s="351">
        <f t="shared" si="397"/>
        <v>0</v>
      </c>
      <c r="K3193" s="635">
        <f>SUM('Employee Salary Payroll Tax '!I3195:K3195)</f>
        <v>69004.179999999993</v>
      </c>
      <c r="L3193" s="635">
        <f>'Employee Salary Payroll Tax '!H3195</f>
        <v>0</v>
      </c>
      <c r="M3193" s="293">
        <f t="shared" si="400"/>
        <v>64762.880000000005</v>
      </c>
      <c r="N3193" s="359">
        <f t="shared" si="398"/>
        <v>0</v>
      </c>
      <c r="O3193" s="331"/>
      <c r="P3193" s="61"/>
      <c r="Q3193" s="294"/>
      <c r="R3193" s="292"/>
      <c r="S3193" s="291"/>
    </row>
    <row r="3194" spans="1:19" ht="14.4">
      <c r="A3194" s="36">
        <f t="shared" si="401"/>
        <v>1871</v>
      </c>
      <c r="B3194" s="526"/>
      <c r="C3194" s="36" t="str">
        <f>VLOOKUP('Employee Salary Payroll Tax '!B3196,'Employee Salary Payroll Tax '!$D$1:$E$7,2,FALSE)</f>
        <v>IBEW</v>
      </c>
      <c r="D3194" s="61">
        <f t="shared" si="394"/>
        <v>6.875E-3</v>
      </c>
      <c r="E3194" s="351">
        <f>'Employee Salary Payroll Tax '!N3196</f>
        <v>37085.58</v>
      </c>
      <c r="F3194" s="351">
        <f t="shared" si="395"/>
        <v>37340.543362500001</v>
      </c>
      <c r="G3194" s="352"/>
      <c r="H3194" s="351">
        <f t="shared" si="399"/>
        <v>90114.42</v>
      </c>
      <c r="I3194" s="351">
        <f t="shared" si="396"/>
        <v>254.96336249999877</v>
      </c>
      <c r="J3194" s="351">
        <f t="shared" si="397"/>
        <v>15.807728474999923</v>
      </c>
      <c r="K3194" s="635">
        <f>SUM('Employee Salary Payroll Tax '!I3196:K3196)</f>
        <v>36866.78</v>
      </c>
      <c r="L3194" s="635">
        <f>'Employee Salary Payroll Tax '!H3196</f>
        <v>0</v>
      </c>
      <c r="M3194" s="293">
        <f t="shared" si="400"/>
        <v>218.80000000000291</v>
      </c>
      <c r="N3194" s="359">
        <f t="shared" si="398"/>
        <v>15.714464974576186</v>
      </c>
      <c r="O3194" s="331"/>
      <c r="P3194" s="61"/>
      <c r="Q3194" s="294"/>
      <c r="R3194" s="292"/>
      <c r="S3194" s="291"/>
    </row>
    <row r="3195" spans="1:19" ht="14.4">
      <c r="A3195" s="36">
        <f t="shared" si="401"/>
        <v>1872</v>
      </c>
      <c r="B3195" s="526"/>
      <c r="C3195" s="36" t="str">
        <f>VLOOKUP('Employee Salary Payroll Tax '!B3197,'Employee Salary Payroll Tax '!$D$1:$E$7,2,FALSE)</f>
        <v>NonUnion</v>
      </c>
      <c r="D3195" s="61">
        <f t="shared" si="394"/>
        <v>2.98E-2</v>
      </c>
      <c r="E3195" s="351">
        <f>'Employee Salary Payroll Tax '!N3197</f>
        <v>93393.85</v>
      </c>
      <c r="F3195" s="351">
        <f t="shared" si="395"/>
        <v>96176.986730000004</v>
      </c>
      <c r="G3195" s="352"/>
      <c r="H3195" s="351">
        <f t="shared" si="399"/>
        <v>33806.149999999994</v>
      </c>
      <c r="I3195" s="351">
        <f t="shared" si="396"/>
        <v>2783.1367299999984</v>
      </c>
      <c r="J3195" s="351">
        <f t="shared" si="397"/>
        <v>172.55447725999989</v>
      </c>
      <c r="K3195" s="635">
        <f>SUM('Employee Salary Payroll Tax '!I3197:K3197)</f>
        <v>6993.02</v>
      </c>
      <c r="L3195" s="635">
        <f>'Employee Salary Payroll Tax '!H3197</f>
        <v>108.11</v>
      </c>
      <c r="M3195" s="293">
        <f t="shared" si="400"/>
        <v>86292.72</v>
      </c>
      <c r="N3195" s="359">
        <f t="shared" si="398"/>
        <v>12.920303751861649</v>
      </c>
      <c r="O3195" s="331"/>
      <c r="P3195" s="61"/>
      <c r="Q3195" s="294"/>
      <c r="R3195" s="292"/>
      <c r="S3195" s="291"/>
    </row>
    <row r="3196" spans="1:19" ht="14.4">
      <c r="A3196" s="36">
        <f t="shared" si="401"/>
        <v>1873</v>
      </c>
      <c r="B3196" s="526"/>
      <c r="C3196" s="36" t="str">
        <f>VLOOKUP('Employee Salary Payroll Tax '!B3198,'Employee Salary Payroll Tax '!$D$1:$E$7,2,FALSE)</f>
        <v>NonUnion</v>
      </c>
      <c r="D3196" s="61">
        <f t="shared" si="394"/>
        <v>2.98E-2</v>
      </c>
      <c r="E3196" s="351">
        <f>'Employee Salary Payroll Tax '!N3198</f>
        <v>14585.05</v>
      </c>
      <c r="F3196" s="351">
        <f t="shared" si="395"/>
        <v>15019.68449</v>
      </c>
      <c r="G3196" s="352"/>
      <c r="H3196" s="351">
        <f t="shared" si="399"/>
        <v>112614.95</v>
      </c>
      <c r="I3196" s="351">
        <f t="shared" si="396"/>
        <v>434.63449000000037</v>
      </c>
      <c r="J3196" s="351">
        <f t="shared" si="397"/>
        <v>26.947338380000023</v>
      </c>
      <c r="K3196" s="635">
        <f>SUM('Employee Salary Payroll Tax '!I3198:K3198)</f>
        <v>3682.66</v>
      </c>
      <c r="L3196" s="635">
        <f>'Employee Salary Payroll Tax '!H3198</f>
        <v>52.93</v>
      </c>
      <c r="M3196" s="293">
        <f t="shared" si="400"/>
        <v>10849.46</v>
      </c>
      <c r="N3196" s="359">
        <f t="shared" si="398"/>
        <v>6.8040826155334955</v>
      </c>
      <c r="O3196" s="331"/>
      <c r="P3196" s="61"/>
      <c r="Q3196" s="294"/>
      <c r="R3196" s="292"/>
      <c r="S3196" s="291"/>
    </row>
    <row r="3197" spans="1:19" ht="14.4">
      <c r="A3197" s="36">
        <f t="shared" si="401"/>
        <v>1874</v>
      </c>
      <c r="B3197" s="526"/>
      <c r="C3197" s="36" t="str">
        <f>VLOOKUP('Employee Salary Payroll Tax '!B3199,'Employee Salary Payroll Tax '!$D$1:$E$7,2,FALSE)</f>
        <v>NonUnion</v>
      </c>
      <c r="D3197" s="61">
        <f t="shared" si="394"/>
        <v>2.98E-2</v>
      </c>
      <c r="E3197" s="351">
        <f>'Employee Salary Payroll Tax '!N3199</f>
        <v>63694.400000000001</v>
      </c>
      <c r="F3197" s="351">
        <f t="shared" si="395"/>
        <v>65592.493119999999</v>
      </c>
      <c r="G3197" s="352"/>
      <c r="H3197" s="351">
        <f t="shared" si="399"/>
        <v>63505.599999999999</v>
      </c>
      <c r="I3197" s="351">
        <f t="shared" si="396"/>
        <v>1898.0931199999977</v>
      </c>
      <c r="J3197" s="351">
        <f t="shared" si="397"/>
        <v>117.68177343999986</v>
      </c>
      <c r="K3197" s="635">
        <f>SUM('Employee Salary Payroll Tax '!I3199:K3199)</f>
        <v>41287.629999999997</v>
      </c>
      <c r="L3197" s="635">
        <f>'Employee Salary Payroll Tax '!H3199</f>
        <v>0</v>
      </c>
      <c r="M3197" s="293">
        <f t="shared" si="400"/>
        <v>22406.770000000004</v>
      </c>
      <c r="N3197" s="359">
        <f t="shared" si="398"/>
        <v>76.283025186802263</v>
      </c>
      <c r="O3197" s="331"/>
      <c r="P3197" s="61"/>
      <c r="Q3197" s="294"/>
      <c r="R3197" s="292"/>
      <c r="S3197" s="291"/>
    </row>
    <row r="3198" spans="1:19" ht="14.4">
      <c r="A3198" s="36">
        <f t="shared" si="401"/>
        <v>1875</v>
      </c>
      <c r="B3198" s="526"/>
      <c r="C3198" s="36" t="str">
        <f>VLOOKUP('Employee Salary Payroll Tax '!B3200,'Employee Salary Payroll Tax '!$D$1:$E$7,2,FALSE)</f>
        <v>IBEW</v>
      </c>
      <c r="D3198" s="61">
        <f t="shared" si="394"/>
        <v>6.875E-3</v>
      </c>
      <c r="E3198" s="351">
        <f>'Employee Salary Payroll Tax '!N3200</f>
        <v>2353.1</v>
      </c>
      <c r="F3198" s="351">
        <f t="shared" si="395"/>
        <v>2369.2775624999999</v>
      </c>
      <c r="G3198" s="352"/>
      <c r="H3198" s="351">
        <f t="shared" si="399"/>
        <v>124846.9</v>
      </c>
      <c r="I3198" s="351">
        <f t="shared" si="396"/>
        <v>16.177562500000022</v>
      </c>
      <c r="J3198" s="351">
        <f t="shared" si="397"/>
        <v>1.0030088750000012</v>
      </c>
      <c r="K3198" s="635">
        <f>SUM('Employee Salary Payroll Tax '!I3200:K3200)</f>
        <v>2350.67</v>
      </c>
      <c r="L3198" s="635">
        <f>'Employee Salary Payroll Tax '!H3200</f>
        <v>0</v>
      </c>
      <c r="M3198" s="293">
        <f t="shared" si="400"/>
        <v>2.4299999999998363</v>
      </c>
      <c r="N3198" s="359">
        <f t="shared" si="398"/>
        <v>1.0019730870741914</v>
      </c>
      <c r="O3198" s="331"/>
      <c r="P3198" s="61"/>
      <c r="Q3198" s="294"/>
      <c r="R3198" s="292"/>
      <c r="S3198" s="291"/>
    </row>
    <row r="3199" spans="1:19" ht="14.4">
      <c r="A3199" s="36">
        <f t="shared" si="401"/>
        <v>1876</v>
      </c>
      <c r="B3199" s="526"/>
      <c r="C3199" s="36" t="str">
        <f>VLOOKUP('Employee Salary Payroll Tax '!B3201,'Employee Salary Payroll Tax '!$D$1:$E$7,2,FALSE)</f>
        <v>Not Assigned</v>
      </c>
      <c r="D3199" s="61">
        <f t="shared" si="394"/>
        <v>0</v>
      </c>
      <c r="E3199" s="351">
        <f>'Employee Salary Payroll Tax '!N3201</f>
        <v>-0.01</v>
      </c>
      <c r="F3199" s="351">
        <f t="shared" si="395"/>
        <v>-0.01</v>
      </c>
      <c r="G3199" s="352"/>
      <c r="H3199" s="351">
        <f t="shared" si="399"/>
        <v>127200.01</v>
      </c>
      <c r="I3199" s="351">
        <f t="shared" si="396"/>
        <v>0</v>
      </c>
      <c r="J3199" s="351">
        <f t="shared" si="397"/>
        <v>0</v>
      </c>
      <c r="K3199" s="635">
        <f>SUM('Employee Salary Payroll Tax '!I3201:K3201)</f>
        <v>4.3000000000000007</v>
      </c>
      <c r="L3199" s="635">
        <f>'Employee Salary Payroll Tax '!H3201</f>
        <v>0</v>
      </c>
      <c r="M3199" s="293">
        <f t="shared" si="400"/>
        <v>-4.3100000000000005</v>
      </c>
      <c r="N3199" s="359">
        <f t="shared" si="398"/>
        <v>0</v>
      </c>
      <c r="O3199" s="331"/>
      <c r="P3199" s="61"/>
      <c r="Q3199" s="294"/>
      <c r="R3199" s="292"/>
      <c r="S3199" s="291"/>
    </row>
    <row r="3200" spans="1:19" ht="14.4">
      <c r="A3200" s="36">
        <f t="shared" si="401"/>
        <v>1877</v>
      </c>
      <c r="B3200" s="526"/>
      <c r="C3200" s="36" t="str">
        <f>VLOOKUP('Employee Salary Payroll Tax '!B3202,'Employee Salary Payroll Tax '!$D$1:$E$7,2,FALSE)</f>
        <v>NonUnion</v>
      </c>
      <c r="D3200" s="61">
        <f t="shared" si="394"/>
        <v>2.98E-2</v>
      </c>
      <c r="E3200" s="351">
        <f>'Employee Salary Payroll Tax '!N3202</f>
        <v>103208.47</v>
      </c>
      <c r="F3200" s="351">
        <f t="shared" si="395"/>
        <v>106284.082406</v>
      </c>
      <c r="G3200" s="352"/>
      <c r="H3200" s="351">
        <f t="shared" si="399"/>
        <v>23991.53</v>
      </c>
      <c r="I3200" s="351">
        <f t="shared" si="396"/>
        <v>3075.6124060000002</v>
      </c>
      <c r="J3200" s="351">
        <f t="shared" si="397"/>
        <v>190.68796917200001</v>
      </c>
      <c r="K3200" s="635">
        <f>SUM('Employee Salary Payroll Tax '!I3202:K3202)</f>
        <v>15284</v>
      </c>
      <c r="L3200" s="635">
        <f>'Employee Salary Payroll Tax '!H3202</f>
        <v>0</v>
      </c>
      <c r="M3200" s="293">
        <f t="shared" si="400"/>
        <v>87924.47</v>
      </c>
      <c r="N3200" s="359">
        <f t="shared" si="398"/>
        <v>28.238718399726395</v>
      </c>
      <c r="O3200" s="331"/>
      <c r="P3200" s="61"/>
      <c r="Q3200" s="294"/>
      <c r="R3200" s="292"/>
      <c r="S3200" s="291"/>
    </row>
    <row r="3201" spans="1:19" ht="14.4">
      <c r="A3201" s="36">
        <f t="shared" si="401"/>
        <v>1878</v>
      </c>
      <c r="B3201" s="526"/>
      <c r="C3201" s="36" t="str">
        <f>VLOOKUP('Employee Salary Payroll Tax '!B3203,'Employee Salary Payroll Tax '!$D$1:$E$7,2,FALSE)</f>
        <v>NonUnion</v>
      </c>
      <c r="D3201" s="61">
        <f t="shared" si="394"/>
        <v>2.98E-2</v>
      </c>
      <c r="E3201" s="351">
        <f>'Employee Salary Payroll Tax '!N3203</f>
        <v>63283.61</v>
      </c>
      <c r="F3201" s="351">
        <f t="shared" si="395"/>
        <v>65169.461578000002</v>
      </c>
      <c r="G3201" s="352"/>
      <c r="H3201" s="351">
        <f t="shared" si="399"/>
        <v>63916.39</v>
      </c>
      <c r="I3201" s="351">
        <f t="shared" si="396"/>
        <v>1885.8515780000016</v>
      </c>
      <c r="J3201" s="351">
        <f t="shared" si="397"/>
        <v>116.9227978360001</v>
      </c>
      <c r="K3201" s="635">
        <f>SUM('Employee Salary Payroll Tax '!I3203:K3203)</f>
        <v>63283.61</v>
      </c>
      <c r="L3201" s="635">
        <f>'Employee Salary Payroll Tax '!H3203</f>
        <v>0</v>
      </c>
      <c r="M3201" s="293">
        <f t="shared" si="400"/>
        <v>0</v>
      </c>
      <c r="N3201" s="359">
        <f t="shared" si="398"/>
        <v>116.92279783415249</v>
      </c>
      <c r="O3201" s="331"/>
      <c r="P3201" s="61"/>
      <c r="Q3201" s="294"/>
      <c r="R3201" s="292"/>
      <c r="S3201" s="291"/>
    </row>
    <row r="3202" spans="1:19" ht="14.4">
      <c r="A3202" s="36">
        <f t="shared" si="401"/>
        <v>1879</v>
      </c>
      <c r="B3202" s="526"/>
      <c r="C3202" s="36" t="str">
        <f>VLOOKUP('Employee Salary Payroll Tax '!B3204,'Employee Salary Payroll Tax '!$D$1:$E$7,2,FALSE)</f>
        <v>NonUnion</v>
      </c>
      <c r="D3202" s="61">
        <f t="shared" si="394"/>
        <v>2.98E-2</v>
      </c>
      <c r="E3202" s="351">
        <f>'Employee Salary Payroll Tax '!N3204</f>
        <v>68815.009999999995</v>
      </c>
      <c r="F3202" s="351">
        <f t="shared" si="395"/>
        <v>70865.697297999999</v>
      </c>
      <c r="G3202" s="352"/>
      <c r="H3202" s="351">
        <f t="shared" si="399"/>
        <v>58384.990000000005</v>
      </c>
      <c r="I3202" s="351">
        <f t="shared" si="396"/>
        <v>2050.6872980000044</v>
      </c>
      <c r="J3202" s="351">
        <f t="shared" si="397"/>
        <v>127.14261247600027</v>
      </c>
      <c r="K3202" s="635">
        <f>SUM('Employee Salary Payroll Tax '!I3204:K3204)</f>
        <v>54747.43</v>
      </c>
      <c r="L3202" s="635">
        <f>'Employee Salary Payroll Tax '!H3204</f>
        <v>0</v>
      </c>
      <c r="M3202" s="293">
        <f t="shared" si="400"/>
        <v>14067.579999999994</v>
      </c>
      <c r="N3202" s="359">
        <f t="shared" si="398"/>
        <v>101.15135166653033</v>
      </c>
      <c r="O3202" s="331"/>
      <c r="P3202" s="61"/>
      <c r="Q3202" s="294"/>
      <c r="R3202" s="292"/>
      <c r="S3202" s="291"/>
    </row>
    <row r="3203" spans="1:19" ht="14.4">
      <c r="A3203" s="36">
        <f t="shared" si="401"/>
        <v>1880</v>
      </c>
      <c r="B3203" s="526"/>
      <c r="C3203" s="36" t="str">
        <f>VLOOKUP('Employee Salary Payroll Tax '!B3205,'Employee Salary Payroll Tax '!$D$1:$E$7,2,FALSE)</f>
        <v>NonUnion</v>
      </c>
      <c r="D3203" s="61">
        <f t="shared" si="394"/>
        <v>2.98E-2</v>
      </c>
      <c r="E3203" s="351">
        <f>'Employee Salary Payroll Tax '!N3205</f>
        <v>109731.97</v>
      </c>
      <c r="F3203" s="351">
        <f t="shared" si="395"/>
        <v>113001.98270600001</v>
      </c>
      <c r="G3203" s="352"/>
      <c r="H3203" s="351">
        <f t="shared" si="399"/>
        <v>17468.03</v>
      </c>
      <c r="I3203" s="351">
        <f t="shared" si="396"/>
        <v>3270.0127060000086</v>
      </c>
      <c r="J3203" s="351">
        <f t="shared" si="397"/>
        <v>202.74078777200054</v>
      </c>
      <c r="K3203" s="635">
        <f>SUM('Employee Salary Payroll Tax '!I3205:K3205)</f>
        <v>87642.97</v>
      </c>
      <c r="L3203" s="635">
        <f>'Employee Salary Payroll Tax '!H3205</f>
        <v>0</v>
      </c>
      <c r="M3203" s="293">
        <f t="shared" si="400"/>
        <v>22089</v>
      </c>
      <c r="N3203" s="359">
        <f t="shared" si="398"/>
        <v>161.92915137052478</v>
      </c>
      <c r="O3203" s="331"/>
      <c r="P3203" s="61"/>
      <c r="Q3203" s="294"/>
      <c r="R3203" s="292"/>
      <c r="S3203" s="291"/>
    </row>
    <row r="3204" spans="1:19" ht="14.4">
      <c r="A3204" s="36">
        <f t="shared" si="401"/>
        <v>1881</v>
      </c>
      <c r="B3204" s="526"/>
      <c r="C3204" s="36" t="str">
        <f>VLOOKUP('Employee Salary Payroll Tax '!B3206,'Employee Salary Payroll Tax '!$D$1:$E$7,2,FALSE)</f>
        <v>IBEW</v>
      </c>
      <c r="D3204" s="61">
        <f t="shared" si="394"/>
        <v>6.875E-3</v>
      </c>
      <c r="E3204" s="351">
        <f>'Employee Salary Payroll Tax '!N3206</f>
        <v>55006.2</v>
      </c>
      <c r="F3204" s="351">
        <f t="shared" si="395"/>
        <v>55384.367624999992</v>
      </c>
      <c r="G3204" s="352"/>
      <c r="H3204" s="351">
        <f t="shared" si="399"/>
        <v>72193.8</v>
      </c>
      <c r="I3204" s="351">
        <f t="shared" si="396"/>
        <v>378.16762499999459</v>
      </c>
      <c r="J3204" s="351">
        <f t="shared" si="397"/>
        <v>23.446392749999664</v>
      </c>
      <c r="K3204" s="635">
        <f>SUM('Employee Salary Payroll Tax '!I3206:K3206)</f>
        <v>55006.2</v>
      </c>
      <c r="L3204" s="635">
        <f>'Employee Salary Payroll Tax '!H3206</f>
        <v>0</v>
      </c>
      <c r="M3204" s="293">
        <f t="shared" si="400"/>
        <v>0</v>
      </c>
      <c r="N3204" s="359">
        <f t="shared" si="398"/>
        <v>23.446392749573416</v>
      </c>
      <c r="O3204" s="331"/>
      <c r="P3204" s="61"/>
      <c r="Q3204" s="294"/>
      <c r="R3204" s="292"/>
      <c r="S3204" s="291"/>
    </row>
    <row r="3205" spans="1:19" ht="14.4">
      <c r="A3205" s="36">
        <f t="shared" si="401"/>
        <v>1882</v>
      </c>
      <c r="B3205" s="526"/>
      <c r="C3205" s="36" t="str">
        <f>VLOOKUP('Employee Salary Payroll Tax '!B3207,'Employee Salary Payroll Tax '!$D$1:$E$7,2,FALSE)</f>
        <v>NonUnion</v>
      </c>
      <c r="D3205" s="61">
        <f t="shared" si="394"/>
        <v>2.98E-2</v>
      </c>
      <c r="E3205" s="351">
        <f>'Employee Salary Payroll Tax '!N3207</f>
        <v>37988.39</v>
      </c>
      <c r="F3205" s="351">
        <f t="shared" si="395"/>
        <v>39120.444022000003</v>
      </c>
      <c r="G3205" s="352"/>
      <c r="H3205" s="351">
        <f t="shared" si="399"/>
        <v>89211.61</v>
      </c>
      <c r="I3205" s="351">
        <f t="shared" si="396"/>
        <v>1132.0540220000039</v>
      </c>
      <c r="J3205" s="351">
        <f t="shared" si="397"/>
        <v>70.187349364000241</v>
      </c>
      <c r="K3205" s="635">
        <f>SUM('Employee Salary Payroll Tax '!I3207:K3207)</f>
        <v>36468.839999999997</v>
      </c>
      <c r="L3205" s="635">
        <f>'Employee Salary Payroll Tax '!H3207</f>
        <v>0</v>
      </c>
      <c r="M3205" s="293">
        <f t="shared" si="400"/>
        <v>1519.5500000000029</v>
      </c>
      <c r="N3205" s="359">
        <f t="shared" si="398"/>
        <v>67.379828782226525</v>
      </c>
      <c r="O3205" s="331"/>
      <c r="P3205" s="61"/>
      <c r="Q3205" s="294"/>
      <c r="R3205" s="292"/>
      <c r="S3205" s="291"/>
    </row>
    <row r="3206" spans="1:19" ht="14.4">
      <c r="A3206" s="36">
        <f t="shared" si="401"/>
        <v>1883</v>
      </c>
      <c r="B3206" s="526"/>
      <c r="C3206" s="36" t="str">
        <f>VLOOKUP('Employee Salary Payroll Tax '!B3208,'Employee Salary Payroll Tax '!$D$1:$E$7,2,FALSE)</f>
        <v>IBEW</v>
      </c>
      <c r="D3206" s="61">
        <f t="shared" si="394"/>
        <v>6.875E-3</v>
      </c>
      <c r="E3206" s="351">
        <f>'Employee Salary Payroll Tax '!N3208</f>
        <v>7828.77</v>
      </c>
      <c r="F3206" s="351">
        <f t="shared" si="395"/>
        <v>7882.5927937500001</v>
      </c>
      <c r="G3206" s="352"/>
      <c r="H3206" s="351">
        <f t="shared" si="399"/>
        <v>119371.23</v>
      </c>
      <c r="I3206" s="351">
        <f t="shared" si="396"/>
        <v>53.822793749999619</v>
      </c>
      <c r="J3206" s="351">
        <f t="shared" si="397"/>
        <v>3.3370132124999765</v>
      </c>
      <c r="K3206" s="635">
        <f>SUM('Employee Salary Payroll Tax '!I3208:K3208)</f>
        <v>7828.77</v>
      </c>
      <c r="L3206" s="635">
        <f>'Employee Salary Payroll Tax '!H3208</f>
        <v>0</v>
      </c>
      <c r="M3206" s="293">
        <f t="shared" si="400"/>
        <v>0</v>
      </c>
      <c r="N3206" s="359">
        <f t="shared" si="398"/>
        <v>3.3370132120737264</v>
      </c>
      <c r="O3206" s="331"/>
      <c r="P3206" s="61"/>
      <c r="Q3206" s="294"/>
      <c r="R3206" s="292"/>
      <c r="S3206" s="291"/>
    </row>
    <row r="3207" spans="1:19" ht="14.4">
      <c r="A3207" s="36">
        <f t="shared" si="401"/>
        <v>1884</v>
      </c>
      <c r="B3207" s="526"/>
      <c r="C3207" s="36" t="str">
        <f>VLOOKUP('Employee Salary Payroll Tax '!B3209,'Employee Salary Payroll Tax '!$D$1:$E$7,2,FALSE)</f>
        <v>NonUnion</v>
      </c>
      <c r="D3207" s="61">
        <f t="shared" si="394"/>
        <v>2.98E-2</v>
      </c>
      <c r="E3207" s="351">
        <f>'Employee Salary Payroll Tax '!N3209</f>
        <v>47093.86</v>
      </c>
      <c r="F3207" s="351">
        <f t="shared" si="395"/>
        <v>48497.257028</v>
      </c>
      <c r="G3207" s="352"/>
      <c r="H3207" s="351">
        <f t="shared" si="399"/>
        <v>80106.14</v>
      </c>
      <c r="I3207" s="351">
        <f t="shared" si="396"/>
        <v>1403.3970279999994</v>
      </c>
      <c r="J3207" s="351">
        <f t="shared" si="397"/>
        <v>87.010615735999963</v>
      </c>
      <c r="K3207" s="635">
        <f>SUM('Employee Salary Payroll Tax '!I3209:K3209)</f>
        <v>31785.63</v>
      </c>
      <c r="L3207" s="635">
        <f>'Employee Salary Payroll Tax '!H3209</f>
        <v>0</v>
      </c>
      <c r="M3207" s="293">
        <f t="shared" si="400"/>
        <v>15308.23</v>
      </c>
      <c r="N3207" s="359">
        <f t="shared" si="398"/>
        <v>58.727129986752956</v>
      </c>
      <c r="O3207" s="331"/>
      <c r="P3207" s="61"/>
      <c r="Q3207" s="294"/>
      <c r="R3207" s="292"/>
      <c r="S3207" s="291"/>
    </row>
    <row r="3208" spans="1:19" ht="14.4">
      <c r="A3208" s="36">
        <f t="shared" si="401"/>
        <v>1885</v>
      </c>
      <c r="B3208" s="526"/>
      <c r="C3208" s="36" t="str">
        <f>VLOOKUP('Employee Salary Payroll Tax '!B3210,'Employee Salary Payroll Tax '!$D$1:$E$7,2,FALSE)</f>
        <v>IBEW</v>
      </c>
      <c r="D3208" s="61">
        <f t="shared" si="394"/>
        <v>6.875E-3</v>
      </c>
      <c r="E3208" s="351">
        <f>'Employee Salary Payroll Tax '!N3210</f>
        <v>154867.5</v>
      </c>
      <c r="F3208" s="351">
        <f t="shared" si="395"/>
        <v>155932.21406249999</v>
      </c>
      <c r="G3208" s="352"/>
      <c r="H3208" s="351">
        <f t="shared" si="399"/>
        <v>0</v>
      </c>
      <c r="I3208" s="351">
        <f t="shared" si="396"/>
        <v>1064.7140624999884</v>
      </c>
      <c r="J3208" s="351">
        <f t="shared" si="397"/>
        <v>0</v>
      </c>
      <c r="K3208" s="635">
        <f>SUM('Employee Salary Payroll Tax '!I3210:K3210)</f>
        <v>94150.73000000001</v>
      </c>
      <c r="L3208" s="635">
        <f>'Employee Salary Payroll Tax '!H3210</f>
        <v>0</v>
      </c>
      <c r="M3208" s="293">
        <f t="shared" si="400"/>
        <v>60716.76999999999</v>
      </c>
      <c r="N3208" s="359">
        <f t="shared" si="398"/>
        <v>0</v>
      </c>
      <c r="O3208" s="331"/>
      <c r="P3208" s="61"/>
      <c r="Q3208" s="294"/>
      <c r="R3208" s="292"/>
      <c r="S3208" s="291"/>
    </row>
    <row r="3209" spans="1:19" ht="14.4">
      <c r="A3209" s="36">
        <f t="shared" si="401"/>
        <v>1886</v>
      </c>
      <c r="B3209" s="526"/>
      <c r="C3209" s="36" t="str">
        <f>VLOOKUP('Employee Salary Payroll Tax '!B3211,'Employee Salary Payroll Tax '!$D$1:$E$7,2,FALSE)</f>
        <v>NonUnion</v>
      </c>
      <c r="D3209" s="61">
        <f t="shared" si="394"/>
        <v>2.98E-2</v>
      </c>
      <c r="E3209" s="351">
        <f>'Employee Salary Payroll Tax '!N3211</f>
        <v>84628.83</v>
      </c>
      <c r="F3209" s="351">
        <f t="shared" si="395"/>
        <v>87150.769134000002</v>
      </c>
      <c r="G3209" s="352"/>
      <c r="H3209" s="351">
        <f t="shared" si="399"/>
        <v>42571.17</v>
      </c>
      <c r="I3209" s="351">
        <f t="shared" si="396"/>
        <v>2521.9391340000002</v>
      </c>
      <c r="J3209" s="351">
        <f t="shared" si="397"/>
        <v>156.36022630800002</v>
      </c>
      <c r="K3209" s="635">
        <f>SUM('Employee Salary Payroll Tax '!I3211:K3211)</f>
        <v>48973.8</v>
      </c>
      <c r="L3209" s="635">
        <f>'Employee Salary Payroll Tax '!H3211</f>
        <v>0</v>
      </c>
      <c r="M3209" s="293">
        <f t="shared" si="400"/>
        <v>35655.03</v>
      </c>
      <c r="N3209" s="359">
        <f t="shared" si="398"/>
        <v>90.483992878930835</v>
      </c>
      <c r="O3209" s="331"/>
      <c r="P3209" s="61"/>
      <c r="Q3209" s="294"/>
      <c r="R3209" s="292"/>
      <c r="S3209" s="291"/>
    </row>
    <row r="3210" spans="1:19" ht="14.4">
      <c r="A3210" s="36">
        <f t="shared" si="401"/>
        <v>1887</v>
      </c>
      <c r="B3210" s="526"/>
      <c r="C3210" s="36" t="str">
        <f>VLOOKUP('Employee Salary Payroll Tax '!B3212,'Employee Salary Payroll Tax '!$D$1:$E$7,2,FALSE)</f>
        <v>IBEW</v>
      </c>
      <c r="D3210" s="61">
        <f t="shared" si="394"/>
        <v>6.875E-3</v>
      </c>
      <c r="E3210" s="351">
        <f>'Employee Salary Payroll Tax '!N3212</f>
        <v>35130.980000000003</v>
      </c>
      <c r="F3210" s="351">
        <f t="shared" si="395"/>
        <v>35372.505487499999</v>
      </c>
      <c r="G3210" s="352"/>
      <c r="H3210" s="351">
        <f t="shared" si="399"/>
        <v>92069.01999999999</v>
      </c>
      <c r="I3210" s="351">
        <f t="shared" si="396"/>
        <v>241.52548749999551</v>
      </c>
      <c r="J3210" s="351">
        <f t="shared" si="397"/>
        <v>14.974580224999722</v>
      </c>
      <c r="K3210" s="635">
        <f>SUM('Employee Salary Payroll Tax '!I3212:K3212)</f>
        <v>35130.979999999996</v>
      </c>
      <c r="L3210" s="635">
        <f>'Employee Salary Payroll Tax '!H3212</f>
        <v>0</v>
      </c>
      <c r="M3210" s="293">
        <f t="shared" si="400"/>
        <v>7.2759576141834259E-12</v>
      </c>
      <c r="N3210" s="359">
        <f t="shared" si="398"/>
        <v>14.974580224573469</v>
      </c>
      <c r="O3210" s="331"/>
      <c r="P3210" s="61"/>
      <c r="Q3210" s="294"/>
      <c r="R3210" s="292"/>
      <c r="S3210" s="291"/>
    </row>
    <row r="3211" spans="1:19" ht="14.4">
      <c r="A3211" s="36">
        <f t="shared" si="401"/>
        <v>1888</v>
      </c>
      <c r="B3211" s="526"/>
      <c r="C3211" s="36" t="str">
        <f>VLOOKUP('Employee Salary Payroll Tax '!B3213,'Employee Salary Payroll Tax '!$D$1:$E$7,2,FALSE)</f>
        <v>NonUnion</v>
      </c>
      <c r="D3211" s="61">
        <f t="shared" si="394"/>
        <v>2.98E-2</v>
      </c>
      <c r="E3211" s="351">
        <f>'Employee Salary Payroll Tax '!N3213</f>
        <v>58729.04</v>
      </c>
      <c r="F3211" s="351">
        <f t="shared" si="395"/>
        <v>60479.165392000003</v>
      </c>
      <c r="G3211" s="352"/>
      <c r="H3211" s="351">
        <f t="shared" si="399"/>
        <v>68470.959999999992</v>
      </c>
      <c r="I3211" s="351">
        <f t="shared" si="396"/>
        <v>1750.1253920000017</v>
      </c>
      <c r="J3211" s="351">
        <f t="shared" si="397"/>
        <v>108.50777430400011</v>
      </c>
      <c r="K3211" s="635">
        <f>SUM('Employee Salary Payroll Tax '!I3213:K3213)</f>
        <v>27075.82</v>
      </c>
      <c r="L3211" s="635">
        <f>'Employee Salary Payroll Tax '!H3213</f>
        <v>0</v>
      </c>
      <c r="M3211" s="293">
        <f t="shared" si="400"/>
        <v>31653.22</v>
      </c>
      <c r="N3211" s="359">
        <f t="shared" si="398"/>
        <v>50.025285031148243</v>
      </c>
      <c r="O3211" s="331"/>
      <c r="P3211" s="61"/>
      <c r="Q3211" s="294"/>
      <c r="R3211" s="292"/>
      <c r="S3211" s="291"/>
    </row>
    <row r="3212" spans="1:19" ht="14.4">
      <c r="A3212" s="36">
        <f t="shared" si="401"/>
        <v>1889</v>
      </c>
      <c r="B3212" s="526"/>
      <c r="C3212" s="36" t="str">
        <f>VLOOKUP('Employee Salary Payroll Tax '!B3214,'Employee Salary Payroll Tax '!$D$1:$E$7,2,FALSE)</f>
        <v>IBEW</v>
      </c>
      <c r="D3212" s="61">
        <f t="shared" si="394"/>
        <v>6.875E-3</v>
      </c>
      <c r="E3212" s="351">
        <f>'Employee Salary Payroll Tax '!N3214</f>
        <v>29026.16</v>
      </c>
      <c r="F3212" s="351">
        <f t="shared" si="395"/>
        <v>29225.71485</v>
      </c>
      <c r="G3212" s="352"/>
      <c r="H3212" s="351">
        <f t="shared" si="399"/>
        <v>98173.84</v>
      </c>
      <c r="I3212" s="351">
        <f t="shared" si="396"/>
        <v>199.55485000000044</v>
      </c>
      <c r="J3212" s="351">
        <f t="shared" si="397"/>
        <v>12.372400700000027</v>
      </c>
      <c r="K3212" s="635">
        <f>SUM('Employee Salary Payroll Tax '!I3214:K3214)</f>
        <v>29026.16</v>
      </c>
      <c r="L3212" s="635">
        <f>'Employee Salary Payroll Tax '!H3214</f>
        <v>0</v>
      </c>
      <c r="M3212" s="293">
        <f t="shared" si="400"/>
        <v>0</v>
      </c>
      <c r="N3212" s="359">
        <f t="shared" si="398"/>
        <v>12.372400699573777</v>
      </c>
      <c r="O3212" s="331"/>
      <c r="P3212" s="61"/>
      <c r="Q3212" s="294"/>
      <c r="R3212" s="292"/>
      <c r="S3212" s="291"/>
    </row>
    <row r="3213" spans="1:19" ht="14.4">
      <c r="A3213" s="36">
        <f t="shared" si="401"/>
        <v>1890</v>
      </c>
      <c r="B3213" s="526"/>
      <c r="C3213" s="36" t="str">
        <f>VLOOKUP('Employee Salary Payroll Tax '!B3215,'Employee Salary Payroll Tax '!$D$1:$E$7,2,FALSE)</f>
        <v>NonUnion</v>
      </c>
      <c r="D3213" s="61">
        <f t="shared" si="394"/>
        <v>2.98E-2</v>
      </c>
      <c r="E3213" s="351">
        <f>'Employee Salary Payroll Tax '!N3215</f>
        <v>86841.37</v>
      </c>
      <c r="F3213" s="351">
        <f t="shared" si="395"/>
        <v>89429.242826000002</v>
      </c>
      <c r="G3213" s="352"/>
      <c r="H3213" s="351">
        <f t="shared" si="399"/>
        <v>40358.630000000005</v>
      </c>
      <c r="I3213" s="351">
        <f t="shared" si="396"/>
        <v>2587.8728260000062</v>
      </c>
      <c r="J3213" s="351">
        <f t="shared" si="397"/>
        <v>160.44811521200037</v>
      </c>
      <c r="K3213" s="635">
        <f>SUM('Employee Salary Payroll Tax '!I3215:K3215)</f>
        <v>27999.25</v>
      </c>
      <c r="L3213" s="635">
        <f>'Employee Salary Payroll Tax '!H3215</f>
        <v>0</v>
      </c>
      <c r="M3213" s="293">
        <f t="shared" si="400"/>
        <v>58842.119999999995</v>
      </c>
      <c r="N3213" s="359">
        <f t="shared" si="398"/>
        <v>51.731414299404427</v>
      </c>
      <c r="O3213" s="331"/>
      <c r="P3213" s="61"/>
      <c r="Q3213" s="294"/>
      <c r="R3213" s="292"/>
      <c r="S3213" s="291"/>
    </row>
    <row r="3214" spans="1:19" ht="14.4">
      <c r="A3214" s="36">
        <f t="shared" si="401"/>
        <v>1891</v>
      </c>
      <c r="B3214" s="526"/>
      <c r="C3214" s="36" t="str">
        <f>VLOOKUP('Employee Salary Payroll Tax '!B3216,'Employee Salary Payroll Tax '!$D$1:$E$7,2,FALSE)</f>
        <v>IBEW</v>
      </c>
      <c r="D3214" s="61">
        <f t="shared" si="394"/>
        <v>6.875E-3</v>
      </c>
      <c r="E3214" s="351">
        <f>'Employee Salary Payroll Tax '!N3216</f>
        <v>89831.6</v>
      </c>
      <c r="F3214" s="351">
        <f t="shared" si="395"/>
        <v>90449.192250000007</v>
      </c>
      <c r="G3214" s="352"/>
      <c r="H3214" s="351">
        <f t="shared" si="399"/>
        <v>37368.399999999994</v>
      </c>
      <c r="I3214" s="351">
        <f t="shared" si="396"/>
        <v>617.59225000000151</v>
      </c>
      <c r="J3214" s="351">
        <f t="shared" si="397"/>
        <v>38.290719500000094</v>
      </c>
      <c r="K3214" s="635">
        <f>SUM('Employee Salary Payroll Tax '!I3216:K3216)</f>
        <v>80247.77</v>
      </c>
      <c r="L3214" s="635">
        <f>'Employee Salary Payroll Tax '!H3216</f>
        <v>0</v>
      </c>
      <c r="M3214" s="293">
        <f t="shared" si="400"/>
        <v>9583.8300000000017</v>
      </c>
      <c r="N3214" s="359">
        <f t="shared" si="398"/>
        <v>34.205611962119313</v>
      </c>
      <c r="O3214" s="331"/>
      <c r="P3214" s="61"/>
      <c r="Q3214" s="294"/>
      <c r="R3214" s="292"/>
      <c r="S3214" s="291"/>
    </row>
    <row r="3215" spans="1:19" ht="14.4">
      <c r="A3215" s="36">
        <f t="shared" si="401"/>
        <v>1892</v>
      </c>
      <c r="B3215" s="526"/>
      <c r="C3215" s="36" t="str">
        <f>VLOOKUP('Employee Salary Payroll Tax '!B3217,'Employee Salary Payroll Tax '!$D$1:$E$7,2,FALSE)</f>
        <v>IBEW</v>
      </c>
      <c r="D3215" s="61">
        <f t="shared" si="394"/>
        <v>6.875E-3</v>
      </c>
      <c r="E3215" s="351">
        <f>'Employee Salary Payroll Tax '!N3217</f>
        <v>44637.19</v>
      </c>
      <c r="F3215" s="351">
        <f t="shared" si="395"/>
        <v>44944.070681249999</v>
      </c>
      <c r="G3215" s="352"/>
      <c r="H3215" s="351">
        <f t="shared" si="399"/>
        <v>82562.81</v>
      </c>
      <c r="I3215" s="351">
        <f t="shared" si="396"/>
        <v>306.880681249997</v>
      </c>
      <c r="J3215" s="351">
        <f t="shared" si="397"/>
        <v>19.026602237499812</v>
      </c>
      <c r="K3215" s="635">
        <f>SUM('Employee Salary Payroll Tax '!I3217:K3217)</f>
        <v>18175.379999999997</v>
      </c>
      <c r="L3215" s="635">
        <f>'Employee Salary Payroll Tax '!H3217</f>
        <v>0</v>
      </c>
      <c r="M3215" s="293">
        <f t="shared" si="400"/>
        <v>26461.810000000005</v>
      </c>
      <c r="N3215" s="359">
        <f t="shared" si="398"/>
        <v>7.7472557248263616</v>
      </c>
      <c r="O3215" s="331"/>
      <c r="P3215" s="61"/>
      <c r="Q3215" s="294"/>
      <c r="R3215" s="292"/>
      <c r="S3215" s="291"/>
    </row>
    <row r="3216" spans="1:19" ht="14.4">
      <c r="A3216" s="36">
        <f t="shared" si="401"/>
        <v>1893</v>
      </c>
      <c r="B3216" s="526"/>
      <c r="C3216" s="36" t="str">
        <f>VLOOKUP('Employee Salary Payroll Tax '!B3218,'Employee Salary Payroll Tax '!$D$1:$E$7,2,FALSE)</f>
        <v>NonUnion</v>
      </c>
      <c r="D3216" s="61">
        <f t="shared" si="394"/>
        <v>2.98E-2</v>
      </c>
      <c r="E3216" s="351">
        <f>'Employee Salary Payroll Tax '!N3218</f>
        <v>1926.26</v>
      </c>
      <c r="F3216" s="351">
        <f t="shared" si="395"/>
        <v>1983.662548</v>
      </c>
      <c r="G3216" s="352"/>
      <c r="H3216" s="351">
        <f t="shared" si="399"/>
        <v>125273.74</v>
      </c>
      <c r="I3216" s="351">
        <f t="shared" si="396"/>
        <v>57.402548000000024</v>
      </c>
      <c r="J3216" s="351">
        <f t="shared" si="397"/>
        <v>3.5589579760000016</v>
      </c>
      <c r="K3216" s="635">
        <f>SUM('Employee Salary Payroll Tax '!I3218:K3218)</f>
        <v>1201.99</v>
      </c>
      <c r="L3216" s="635">
        <f>'Employee Salary Payroll Tax '!H3218</f>
        <v>0</v>
      </c>
      <c r="M3216" s="293">
        <f t="shared" si="400"/>
        <v>724.27</v>
      </c>
      <c r="N3216" s="359">
        <f t="shared" si="398"/>
        <v>2.2207967228470951</v>
      </c>
      <c r="O3216" s="331"/>
      <c r="P3216" s="61"/>
      <c r="Q3216" s="294"/>
      <c r="R3216" s="292"/>
      <c r="S3216" s="291"/>
    </row>
    <row r="3217" spans="1:19" ht="14.4">
      <c r="A3217" s="36">
        <f t="shared" si="401"/>
        <v>1894</v>
      </c>
      <c r="B3217" s="526"/>
      <c r="C3217" s="36" t="str">
        <f>VLOOKUP('Employee Salary Payroll Tax '!B3219,'Employee Salary Payroll Tax '!$D$1:$E$7,2,FALSE)</f>
        <v>NonUnion</v>
      </c>
      <c r="D3217" s="61">
        <f t="shared" ref="D3217:D3280" si="402">VLOOKUP(C3217,C$9:D$12,2)</f>
        <v>2.98E-2</v>
      </c>
      <c r="E3217" s="351">
        <f>'Employee Salary Payroll Tax '!N3219</f>
        <v>46279.99</v>
      </c>
      <c r="F3217" s="351">
        <f t="shared" ref="F3217:F3280" si="403">E3217*(1+D3217)</f>
        <v>47659.133701999999</v>
      </c>
      <c r="G3217" s="352"/>
      <c r="H3217" s="351">
        <f t="shared" si="399"/>
        <v>80920.010000000009</v>
      </c>
      <c r="I3217" s="351">
        <f t="shared" ref="I3217:I3280" si="404">F3217-E3217</f>
        <v>1379.1437020000012</v>
      </c>
      <c r="J3217" s="351">
        <f t="shared" ref="J3217:J3280" si="405">IF(H3217&gt;I3217,I3217*$J$12,H3217*$J$12)</f>
        <v>85.506909524000079</v>
      </c>
      <c r="K3217" s="635">
        <f>SUM('Employee Salary Payroll Tax '!I3219:K3219)</f>
        <v>34006.54</v>
      </c>
      <c r="L3217" s="635">
        <f>'Employee Salary Payroll Tax '!H3219</f>
        <v>0</v>
      </c>
      <c r="M3217" s="293">
        <f t="shared" si="400"/>
        <v>12273.449999999997</v>
      </c>
      <c r="N3217" s="359">
        <f t="shared" ref="N3217:N3232" si="406">J3217*K3217/(SUM(K3217:M3217)+0.000001)</f>
        <v>62.830483302642442</v>
      </c>
      <c r="O3217" s="331"/>
      <c r="P3217" s="61"/>
      <c r="Q3217" s="294"/>
      <c r="R3217" s="292"/>
      <c r="S3217" s="291"/>
    </row>
    <row r="3218" spans="1:19" ht="14.4">
      <c r="A3218" s="36">
        <f t="shared" si="401"/>
        <v>1895</v>
      </c>
      <c r="B3218" s="526"/>
      <c r="C3218" s="36" t="str">
        <f>VLOOKUP('Employee Salary Payroll Tax '!B3220,'Employee Salary Payroll Tax '!$D$1:$E$7,2,FALSE)</f>
        <v>NonUnion</v>
      </c>
      <c r="D3218" s="61">
        <f t="shared" si="402"/>
        <v>2.98E-2</v>
      </c>
      <c r="E3218" s="351">
        <f>'Employee Salary Payroll Tax '!N3220</f>
        <v>110584.3</v>
      </c>
      <c r="F3218" s="351">
        <f t="shared" si="403"/>
        <v>113879.71214</v>
      </c>
      <c r="G3218" s="352"/>
      <c r="H3218" s="351">
        <f t="shared" ref="H3218:H3281" si="407">IF(E3218&gt;$H$12,0,$H$12-E3218)</f>
        <v>16615.699999999997</v>
      </c>
      <c r="I3218" s="351">
        <f t="shared" si="404"/>
        <v>3295.4121400000004</v>
      </c>
      <c r="J3218" s="351">
        <f t="shared" si="405"/>
        <v>204.31555268000002</v>
      </c>
      <c r="K3218" s="635">
        <f>SUM('Employee Salary Payroll Tax '!I3220:K3220)</f>
        <v>18310.55</v>
      </c>
      <c r="L3218" s="635">
        <f>'Employee Salary Payroll Tax '!H3220</f>
        <v>0</v>
      </c>
      <c r="M3218" s="293">
        <f t="shared" ref="M3218:M3281" si="408">E3218-K3218-L3218</f>
        <v>92273.75</v>
      </c>
      <c r="N3218" s="359">
        <f t="shared" si="406"/>
        <v>33.830572179694073</v>
      </c>
      <c r="O3218" s="331"/>
      <c r="P3218" s="61"/>
      <c r="Q3218" s="294"/>
      <c r="R3218" s="292"/>
      <c r="S3218" s="291"/>
    </row>
    <row r="3219" spans="1:19" ht="14.4">
      <c r="A3219" s="36">
        <f t="shared" si="401"/>
        <v>1896</v>
      </c>
      <c r="B3219" s="526"/>
      <c r="C3219" s="36" t="str">
        <f>VLOOKUP('Employee Salary Payroll Tax '!B3221,'Employee Salary Payroll Tax '!$D$1:$E$7,2,FALSE)</f>
        <v>NonUnion</v>
      </c>
      <c r="D3219" s="61">
        <f t="shared" si="402"/>
        <v>2.98E-2</v>
      </c>
      <c r="E3219" s="351">
        <f>'Employee Salary Payroll Tax '!N3221</f>
        <v>2074.17</v>
      </c>
      <c r="F3219" s="351">
        <f t="shared" si="403"/>
        <v>2135.980266</v>
      </c>
      <c r="G3219" s="352"/>
      <c r="H3219" s="351">
        <f t="shared" si="407"/>
        <v>125125.83</v>
      </c>
      <c r="I3219" s="351">
        <f t="shared" si="404"/>
        <v>61.810265999999956</v>
      </c>
      <c r="J3219" s="351">
        <f t="shared" si="405"/>
        <v>3.8322364919999972</v>
      </c>
      <c r="K3219" s="635">
        <f>SUM('Employee Salary Payroll Tax '!I3221:K3221)</f>
        <v>609.80999999999995</v>
      </c>
      <c r="L3219" s="635">
        <f>'Employee Salary Payroll Tax '!H3221</f>
        <v>738.4</v>
      </c>
      <c r="M3219" s="293">
        <f t="shared" si="408"/>
        <v>725.96000000000015</v>
      </c>
      <c r="N3219" s="359">
        <f t="shared" si="406"/>
        <v>1.1266849554568013</v>
      </c>
      <c r="O3219" s="331"/>
      <c r="P3219" s="61"/>
      <c r="Q3219" s="294"/>
      <c r="R3219" s="292"/>
      <c r="S3219" s="291"/>
    </row>
    <row r="3220" spans="1:19" ht="14.4">
      <c r="A3220" s="36">
        <f t="shared" si="401"/>
        <v>1897</v>
      </c>
      <c r="B3220" s="526"/>
      <c r="C3220" s="36" t="str">
        <f>VLOOKUP('Employee Salary Payroll Tax '!B3222,'Employee Salary Payroll Tax '!$D$1:$E$7,2,FALSE)</f>
        <v>NonUnion</v>
      </c>
      <c r="D3220" s="61">
        <f t="shared" si="402"/>
        <v>2.98E-2</v>
      </c>
      <c r="E3220" s="351">
        <f>'Employee Salary Payroll Tax '!N3222</f>
        <v>101428.61</v>
      </c>
      <c r="F3220" s="351">
        <f t="shared" si="403"/>
        <v>104451.18257800001</v>
      </c>
      <c r="G3220" s="352"/>
      <c r="H3220" s="351">
        <f t="shared" si="407"/>
        <v>25771.39</v>
      </c>
      <c r="I3220" s="351">
        <f t="shared" si="404"/>
        <v>3022.5725780000066</v>
      </c>
      <c r="J3220" s="351">
        <f t="shared" si="405"/>
        <v>187.39949983600042</v>
      </c>
      <c r="K3220" s="635">
        <f>SUM('Employee Salary Payroll Tax '!I3222:K3222)</f>
        <v>17919.740000000002</v>
      </c>
      <c r="L3220" s="635">
        <f>'Employee Salary Payroll Tax '!H3222</f>
        <v>0</v>
      </c>
      <c r="M3220" s="293">
        <f t="shared" si="408"/>
        <v>83508.87</v>
      </c>
      <c r="N3220" s="359">
        <f t="shared" si="406"/>
        <v>33.108511623673657</v>
      </c>
      <c r="O3220" s="331"/>
      <c r="P3220" s="61"/>
      <c r="Q3220" s="294"/>
      <c r="R3220" s="292"/>
      <c r="S3220" s="291"/>
    </row>
    <row r="3221" spans="1:19" ht="14.4">
      <c r="A3221" s="36">
        <f t="shared" si="401"/>
        <v>1898</v>
      </c>
      <c r="B3221" s="526"/>
      <c r="C3221" s="36" t="str">
        <f>VLOOKUP('Employee Salary Payroll Tax '!B3223,'Employee Salary Payroll Tax '!$D$1:$E$7,2,FALSE)</f>
        <v>NonUnion</v>
      </c>
      <c r="D3221" s="61">
        <f t="shared" si="402"/>
        <v>2.98E-2</v>
      </c>
      <c r="E3221" s="351">
        <f>'Employee Salary Payroll Tax '!N3223</f>
        <v>59206.73</v>
      </c>
      <c r="F3221" s="351">
        <f t="shared" si="403"/>
        <v>60971.090554000009</v>
      </c>
      <c r="G3221" s="352"/>
      <c r="H3221" s="351">
        <f t="shared" si="407"/>
        <v>67993.26999999999</v>
      </c>
      <c r="I3221" s="351">
        <f t="shared" si="404"/>
        <v>1764.3605540000062</v>
      </c>
      <c r="J3221" s="351">
        <f t="shared" si="405"/>
        <v>109.39035434800039</v>
      </c>
      <c r="K3221" s="635">
        <f>SUM('Employee Salary Payroll Tax '!I3223:K3223)</f>
        <v>349.01</v>
      </c>
      <c r="L3221" s="635">
        <f>'Employee Salary Payroll Tax '!H3223</f>
        <v>0</v>
      </c>
      <c r="M3221" s="293">
        <f t="shared" si="408"/>
        <v>58857.72</v>
      </c>
      <c r="N3221" s="359">
        <f t="shared" si="406"/>
        <v>0.64483087598911104</v>
      </c>
      <c r="O3221" s="331"/>
      <c r="P3221" s="61"/>
      <c r="Q3221" s="294"/>
      <c r="R3221" s="292"/>
      <c r="S3221" s="291"/>
    </row>
    <row r="3222" spans="1:19" ht="14.4">
      <c r="A3222" s="36">
        <f t="shared" si="401"/>
        <v>1899</v>
      </c>
      <c r="B3222" s="526"/>
      <c r="C3222" s="36" t="str">
        <f>VLOOKUP('Employee Salary Payroll Tax '!B3224,'Employee Salary Payroll Tax '!$D$1:$E$7,2,FALSE)</f>
        <v>NonUnion</v>
      </c>
      <c r="D3222" s="61">
        <f t="shared" si="402"/>
        <v>2.98E-2</v>
      </c>
      <c r="E3222" s="351">
        <f>'Employee Salary Payroll Tax '!N3224</f>
        <v>89976.59</v>
      </c>
      <c r="F3222" s="351">
        <f t="shared" si="403"/>
        <v>92657.892382000005</v>
      </c>
      <c r="G3222" s="352"/>
      <c r="H3222" s="351">
        <f t="shared" si="407"/>
        <v>37223.410000000003</v>
      </c>
      <c r="I3222" s="351">
        <f t="shared" si="404"/>
        <v>2681.3023820000089</v>
      </c>
      <c r="J3222" s="351">
        <f t="shared" si="405"/>
        <v>166.24074768400055</v>
      </c>
      <c r="K3222" s="635">
        <f>SUM('Employee Salary Payroll Tax '!I3224:K3224)</f>
        <v>6536.05</v>
      </c>
      <c r="L3222" s="635">
        <f>'Employee Salary Payroll Tax '!H3224</f>
        <v>0</v>
      </c>
      <c r="M3222" s="293">
        <f t="shared" si="408"/>
        <v>83440.539999999994</v>
      </c>
      <c r="N3222" s="359">
        <f t="shared" si="406"/>
        <v>12.076005979865828</v>
      </c>
      <c r="O3222" s="331"/>
      <c r="P3222" s="61"/>
      <c r="Q3222" s="294"/>
      <c r="R3222" s="292"/>
      <c r="S3222" s="291"/>
    </row>
    <row r="3223" spans="1:19" ht="14.4">
      <c r="A3223" s="36">
        <f t="shared" si="401"/>
        <v>1900</v>
      </c>
      <c r="B3223" s="526"/>
      <c r="C3223" s="36" t="str">
        <f>VLOOKUP('Employee Salary Payroll Tax '!B3225,'Employee Salary Payroll Tax '!$D$1:$E$7,2,FALSE)</f>
        <v>IBEW</v>
      </c>
      <c r="D3223" s="61">
        <f t="shared" si="402"/>
        <v>6.875E-3</v>
      </c>
      <c r="E3223" s="351">
        <f>'Employee Salary Payroll Tax '!N3225</f>
        <v>67060.81</v>
      </c>
      <c r="F3223" s="351">
        <f t="shared" si="403"/>
        <v>67521.853068750002</v>
      </c>
      <c r="G3223" s="352"/>
      <c r="H3223" s="351">
        <f t="shared" si="407"/>
        <v>60139.19</v>
      </c>
      <c r="I3223" s="351">
        <f t="shared" si="404"/>
        <v>461.04306875000475</v>
      </c>
      <c r="J3223" s="351">
        <f t="shared" si="405"/>
        <v>28.584670262500293</v>
      </c>
      <c r="K3223" s="635">
        <f>SUM('Employee Salary Payroll Tax '!I3225:K3225)</f>
        <v>8399.51</v>
      </c>
      <c r="L3223" s="635">
        <f>'Employee Salary Payroll Tax '!H3225</f>
        <v>0</v>
      </c>
      <c r="M3223" s="293">
        <f t="shared" si="408"/>
        <v>58661.299999999996</v>
      </c>
      <c r="N3223" s="359">
        <f t="shared" si="406"/>
        <v>3.5802911374466486</v>
      </c>
      <c r="O3223" s="331"/>
      <c r="P3223" s="61"/>
      <c r="Q3223" s="294"/>
      <c r="R3223" s="292"/>
      <c r="S3223" s="291"/>
    </row>
    <row r="3224" spans="1:19" ht="14.4">
      <c r="A3224" s="36">
        <f t="shared" si="401"/>
        <v>1901</v>
      </c>
      <c r="B3224" s="526"/>
      <c r="C3224" s="36" t="str">
        <f>VLOOKUP('Employee Salary Payroll Tax '!B3226,'Employee Salary Payroll Tax '!$D$1:$E$7,2,FALSE)</f>
        <v>NonUnion</v>
      </c>
      <c r="D3224" s="61">
        <f t="shared" si="402"/>
        <v>2.98E-2</v>
      </c>
      <c r="E3224" s="351">
        <f>'Employee Salary Payroll Tax '!N3226</f>
        <v>49792.59</v>
      </c>
      <c r="F3224" s="351">
        <f t="shared" si="403"/>
        <v>51276.409181999996</v>
      </c>
      <c r="G3224" s="352"/>
      <c r="H3224" s="351">
        <f t="shared" si="407"/>
        <v>77407.41</v>
      </c>
      <c r="I3224" s="351">
        <f t="shared" si="404"/>
        <v>1483.8191819999993</v>
      </c>
      <c r="J3224" s="351">
        <f t="shared" si="405"/>
        <v>91.996789283999959</v>
      </c>
      <c r="K3224" s="635">
        <f>SUM('Employee Salary Payroll Tax '!I3226:K3226)</f>
        <v>11231.099999999999</v>
      </c>
      <c r="L3224" s="635">
        <f>'Employee Salary Payroll Tax '!H3226</f>
        <v>0</v>
      </c>
      <c r="M3224" s="293">
        <f t="shared" si="408"/>
        <v>38561.49</v>
      </c>
      <c r="N3224" s="359">
        <f t="shared" si="406"/>
        <v>20.75058035958325</v>
      </c>
      <c r="O3224" s="331"/>
      <c r="P3224" s="61"/>
      <c r="Q3224" s="294"/>
      <c r="R3224" s="292"/>
      <c r="S3224" s="291"/>
    </row>
    <row r="3225" spans="1:19" ht="14.4">
      <c r="A3225" s="36">
        <f t="shared" si="401"/>
        <v>1902</v>
      </c>
      <c r="B3225" s="526"/>
      <c r="C3225" s="36" t="str">
        <f>VLOOKUP('Employee Salary Payroll Tax '!B3227,'Employee Salary Payroll Tax '!$D$1:$E$7,2,FALSE)</f>
        <v>NonUnion</v>
      </c>
      <c r="D3225" s="61">
        <f t="shared" si="402"/>
        <v>2.98E-2</v>
      </c>
      <c r="E3225" s="351">
        <f>'Employee Salary Payroll Tax '!N3227</f>
        <v>60527.56</v>
      </c>
      <c r="F3225" s="351">
        <f t="shared" si="403"/>
        <v>62331.281287999998</v>
      </c>
      <c r="G3225" s="352"/>
      <c r="H3225" s="351">
        <f t="shared" si="407"/>
        <v>66672.44</v>
      </c>
      <c r="I3225" s="351">
        <f t="shared" si="404"/>
        <v>1803.7212880000006</v>
      </c>
      <c r="J3225" s="351">
        <f t="shared" si="405"/>
        <v>111.83071985600004</v>
      </c>
      <c r="K3225" s="635">
        <f>SUM('Employee Salary Payroll Tax '!I3227:K3227)</f>
        <v>37685.46</v>
      </c>
      <c r="L3225" s="635">
        <f>'Employee Salary Payroll Tax '!H3227</f>
        <v>0</v>
      </c>
      <c r="M3225" s="293">
        <f t="shared" si="408"/>
        <v>22842.1</v>
      </c>
      <c r="N3225" s="359">
        <f t="shared" si="406"/>
        <v>69.627655894849696</v>
      </c>
      <c r="O3225" s="331"/>
      <c r="P3225" s="61"/>
      <c r="Q3225" s="294"/>
      <c r="R3225" s="292"/>
      <c r="S3225" s="291"/>
    </row>
    <row r="3226" spans="1:19" ht="14.4">
      <c r="A3226" s="36">
        <f t="shared" si="401"/>
        <v>1903</v>
      </c>
      <c r="B3226" s="526"/>
      <c r="C3226" s="36" t="str">
        <f>VLOOKUP('Employee Salary Payroll Tax '!B3228,'Employee Salary Payroll Tax '!$D$1:$E$7,2,FALSE)</f>
        <v>NonUnion</v>
      </c>
      <c r="D3226" s="61">
        <f t="shared" si="402"/>
        <v>2.98E-2</v>
      </c>
      <c r="E3226" s="351">
        <f>'Employee Salary Payroll Tax '!N3228</f>
        <v>89139.44</v>
      </c>
      <c r="F3226" s="351">
        <f t="shared" si="403"/>
        <v>91795.795312000002</v>
      </c>
      <c r="G3226" s="352"/>
      <c r="H3226" s="351">
        <f t="shared" si="407"/>
        <v>38060.559999999998</v>
      </c>
      <c r="I3226" s="351">
        <f t="shared" si="404"/>
        <v>2656.3553119999997</v>
      </c>
      <c r="J3226" s="351">
        <f t="shared" si="405"/>
        <v>164.69402934399997</v>
      </c>
      <c r="K3226" s="635">
        <f>SUM('Employee Salary Payroll Tax '!I3228:K3228)</f>
        <v>89139.439999999988</v>
      </c>
      <c r="L3226" s="635">
        <f>'Employee Salary Payroll Tax '!H3228</f>
        <v>0</v>
      </c>
      <c r="M3226" s="293">
        <f t="shared" si="408"/>
        <v>1.4551915228366852E-11</v>
      </c>
      <c r="N3226" s="359">
        <f t="shared" si="406"/>
        <v>164.69402934215236</v>
      </c>
      <c r="O3226" s="331"/>
      <c r="P3226" s="61"/>
      <c r="Q3226" s="294"/>
      <c r="R3226" s="292"/>
      <c r="S3226" s="291"/>
    </row>
    <row r="3227" spans="1:19" ht="14.4">
      <c r="A3227" s="36">
        <f t="shared" si="401"/>
        <v>1904</v>
      </c>
      <c r="B3227" s="526"/>
      <c r="C3227" s="36" t="str">
        <f>VLOOKUP('Employee Salary Payroll Tax '!B3229,'Employee Salary Payroll Tax '!$D$1:$E$7,2,FALSE)</f>
        <v>UA</v>
      </c>
      <c r="D3227" s="61">
        <f t="shared" si="402"/>
        <v>0.03</v>
      </c>
      <c r="E3227" s="351">
        <f>'Employee Salary Payroll Tax '!N3229</f>
        <v>64088.91</v>
      </c>
      <c r="F3227" s="351">
        <f t="shared" si="403"/>
        <v>66011.577300000004</v>
      </c>
      <c r="G3227" s="352"/>
      <c r="H3227" s="351">
        <f t="shared" si="407"/>
        <v>63111.09</v>
      </c>
      <c r="I3227" s="351">
        <f t="shared" si="404"/>
        <v>1922.667300000001</v>
      </c>
      <c r="J3227" s="351">
        <f t="shared" si="405"/>
        <v>119.20537260000006</v>
      </c>
      <c r="K3227" s="635">
        <f>SUM('Employee Salary Payroll Tax '!I3229:K3229)</f>
        <v>60710.21</v>
      </c>
      <c r="L3227" s="635">
        <f>'Employee Salary Payroll Tax '!H3229</f>
        <v>254.77</v>
      </c>
      <c r="M3227" s="293">
        <f t="shared" si="408"/>
        <v>3123.9300000000044</v>
      </c>
      <c r="N3227" s="359">
        <f t="shared" si="406"/>
        <v>112.92099059823811</v>
      </c>
      <c r="O3227" s="331"/>
      <c r="P3227" s="61"/>
      <c r="Q3227" s="294"/>
      <c r="R3227" s="292"/>
      <c r="S3227" s="291"/>
    </row>
    <row r="3228" spans="1:19" ht="14.4">
      <c r="A3228" s="36">
        <f t="shared" si="401"/>
        <v>1905</v>
      </c>
      <c r="B3228" s="526"/>
      <c r="C3228" s="36" t="str">
        <f>VLOOKUP('Employee Salary Payroll Tax '!B3230,'Employee Salary Payroll Tax '!$D$1:$E$7,2,FALSE)</f>
        <v>IBEW</v>
      </c>
      <c r="D3228" s="61">
        <f t="shared" si="402"/>
        <v>6.875E-3</v>
      </c>
      <c r="E3228" s="351">
        <f>'Employee Salary Payroll Tax '!N3230</f>
        <v>37699.85</v>
      </c>
      <c r="F3228" s="351">
        <f t="shared" si="403"/>
        <v>37959.036468749997</v>
      </c>
      <c r="G3228" s="352"/>
      <c r="H3228" s="351">
        <f t="shared" si="407"/>
        <v>89500.15</v>
      </c>
      <c r="I3228" s="351">
        <f t="shared" si="404"/>
        <v>259.18646874999831</v>
      </c>
      <c r="J3228" s="351">
        <f t="shared" si="405"/>
        <v>16.069561062499893</v>
      </c>
      <c r="K3228" s="635">
        <f>SUM('Employee Salary Payroll Tax '!I3230:K3230)</f>
        <v>37699.85</v>
      </c>
      <c r="L3228" s="635">
        <f>'Employee Salary Payroll Tax '!H3230</f>
        <v>0</v>
      </c>
      <c r="M3228" s="293">
        <f t="shared" si="408"/>
        <v>0</v>
      </c>
      <c r="N3228" s="359">
        <f t="shared" si="406"/>
        <v>16.069561062073642</v>
      </c>
      <c r="O3228" s="331"/>
      <c r="P3228" s="61"/>
      <c r="Q3228" s="294"/>
      <c r="R3228" s="292"/>
      <c r="S3228" s="291"/>
    </row>
    <row r="3229" spans="1:19" ht="14.4">
      <c r="A3229" s="36">
        <f t="shared" si="401"/>
        <v>1906</v>
      </c>
      <c r="B3229" s="526"/>
      <c r="C3229" s="36" t="str">
        <f>VLOOKUP('Employee Salary Payroll Tax '!B3231,'Employee Salary Payroll Tax '!$D$1:$E$7,2,FALSE)</f>
        <v>IBEW</v>
      </c>
      <c r="D3229" s="61">
        <f t="shared" si="402"/>
        <v>6.875E-3</v>
      </c>
      <c r="E3229" s="351">
        <f>'Employee Salary Payroll Tax '!N3231</f>
        <v>66418.179999999993</v>
      </c>
      <c r="F3229" s="351">
        <f t="shared" si="403"/>
        <v>66874.804987499985</v>
      </c>
      <c r="G3229" s="352"/>
      <c r="H3229" s="351">
        <f t="shared" si="407"/>
        <v>60781.820000000007</v>
      </c>
      <c r="I3229" s="351">
        <f t="shared" si="404"/>
        <v>456.62498749999213</v>
      </c>
      <c r="J3229" s="351">
        <f t="shared" si="405"/>
        <v>28.310749224999512</v>
      </c>
      <c r="K3229" s="635">
        <f>SUM('Employee Salary Payroll Tax '!I3231:K3231)</f>
        <v>23191.79</v>
      </c>
      <c r="L3229" s="635">
        <f>'Employee Salary Payroll Tax '!H3231</f>
        <v>0</v>
      </c>
      <c r="M3229" s="293">
        <f t="shared" si="408"/>
        <v>43226.389999999992</v>
      </c>
      <c r="N3229" s="359">
        <f t="shared" si="406"/>
        <v>9.8855004873509937</v>
      </c>
      <c r="O3229" s="331"/>
      <c r="P3229" s="61"/>
      <c r="Q3229" s="294"/>
      <c r="R3229" s="292"/>
      <c r="S3229" s="291"/>
    </row>
    <row r="3230" spans="1:19" ht="14.4">
      <c r="A3230" s="36">
        <f t="shared" si="401"/>
        <v>1907</v>
      </c>
      <c r="B3230" s="526"/>
      <c r="C3230" s="36" t="str">
        <f>VLOOKUP('Employee Salary Payroll Tax '!B3232,'Employee Salary Payroll Tax '!$D$1:$E$7,2,FALSE)</f>
        <v>IBEW</v>
      </c>
      <c r="D3230" s="61">
        <f t="shared" si="402"/>
        <v>6.875E-3</v>
      </c>
      <c r="E3230" s="351">
        <f>'Employee Salary Payroll Tax '!N3232</f>
        <v>73484.98</v>
      </c>
      <c r="F3230" s="351">
        <f t="shared" si="403"/>
        <v>73990.189237499988</v>
      </c>
      <c r="G3230" s="352"/>
      <c r="H3230" s="351">
        <f t="shared" si="407"/>
        <v>53715.020000000004</v>
      </c>
      <c r="I3230" s="351">
        <f t="shared" si="404"/>
        <v>505.20923749999201</v>
      </c>
      <c r="J3230" s="351">
        <f t="shared" si="405"/>
        <v>31.322972724999506</v>
      </c>
      <c r="K3230" s="635">
        <f>SUM('Employee Salary Payroll Tax '!I3232:K3232)</f>
        <v>0</v>
      </c>
      <c r="L3230" s="635">
        <f>'Employee Salary Payroll Tax '!H3232</f>
        <v>0</v>
      </c>
      <c r="M3230" s="293">
        <f t="shared" si="408"/>
        <v>73484.98</v>
      </c>
      <c r="N3230" s="359">
        <f t="shared" si="406"/>
        <v>0</v>
      </c>
      <c r="O3230" s="331"/>
      <c r="P3230" s="61"/>
      <c r="Q3230" s="294"/>
      <c r="R3230" s="292"/>
      <c r="S3230" s="291"/>
    </row>
    <row r="3231" spans="1:19" ht="14.4">
      <c r="A3231" s="36">
        <f t="shared" si="401"/>
        <v>1908</v>
      </c>
      <c r="B3231" s="526"/>
      <c r="C3231" s="36" t="str">
        <f>VLOOKUP('Employee Salary Payroll Tax '!B3233,'Employee Salary Payroll Tax '!$D$1:$E$7,2,FALSE)</f>
        <v>NonUnion</v>
      </c>
      <c r="D3231" s="61">
        <f t="shared" si="402"/>
        <v>2.98E-2</v>
      </c>
      <c r="E3231" s="351">
        <f>'Employee Salary Payroll Tax '!N3233</f>
        <v>56696.81</v>
      </c>
      <c r="F3231" s="351">
        <f t="shared" si="403"/>
        <v>58386.374938000001</v>
      </c>
      <c r="G3231" s="352"/>
      <c r="H3231" s="351">
        <f t="shared" si="407"/>
        <v>70503.19</v>
      </c>
      <c r="I3231" s="351">
        <f t="shared" si="404"/>
        <v>1689.5649380000032</v>
      </c>
      <c r="J3231" s="351">
        <f t="shared" si="405"/>
        <v>104.75302615600019</v>
      </c>
      <c r="K3231" s="635">
        <f>SUM('Employee Salary Payroll Tax '!I3233:K3233)</f>
        <v>56696.81</v>
      </c>
      <c r="L3231" s="635">
        <f>'Employee Salary Payroll Tax '!H3233</f>
        <v>0</v>
      </c>
      <c r="M3231" s="293">
        <f t="shared" si="408"/>
        <v>0</v>
      </c>
      <c r="N3231" s="359">
        <f t="shared" si="406"/>
        <v>104.75302615415259</v>
      </c>
      <c r="O3231" s="331"/>
      <c r="P3231" s="61"/>
      <c r="Q3231" s="294"/>
      <c r="R3231" s="292"/>
      <c r="S3231" s="291"/>
    </row>
    <row r="3232" spans="1:19" ht="14.4">
      <c r="A3232" s="36">
        <f t="shared" si="401"/>
        <v>1909</v>
      </c>
      <c r="B3232" s="526"/>
      <c r="C3232" s="36" t="str">
        <f>VLOOKUP('Employee Salary Payroll Tax '!B3234,'Employee Salary Payroll Tax '!$D$1:$E$7,2,FALSE)</f>
        <v>UA</v>
      </c>
      <c r="D3232" s="61">
        <f t="shared" si="402"/>
        <v>0.03</v>
      </c>
      <c r="E3232" s="351">
        <f>'Employee Salary Payroll Tax '!N3234</f>
        <v>76998.38</v>
      </c>
      <c r="F3232" s="351">
        <f t="shared" si="403"/>
        <v>79308.33140000001</v>
      </c>
      <c r="G3232" s="352"/>
      <c r="H3232" s="351">
        <f t="shared" si="407"/>
        <v>50201.619999999995</v>
      </c>
      <c r="I3232" s="351">
        <f t="shared" si="404"/>
        <v>2309.9514000000054</v>
      </c>
      <c r="J3232" s="351">
        <f t="shared" si="405"/>
        <v>143.21698680000034</v>
      </c>
      <c r="K3232" s="635">
        <f>SUM('Employee Salary Payroll Tax '!I3234:K3234)</f>
        <v>69454.499999999985</v>
      </c>
      <c r="L3232" s="635">
        <f>'Employee Salary Payroll Tax '!H3234</f>
        <v>900.89</v>
      </c>
      <c r="M3232" s="293">
        <f t="shared" si="408"/>
        <v>6642.9900000000189</v>
      </c>
      <c r="N3232" s="359">
        <f t="shared" si="406"/>
        <v>129.18536999832253</v>
      </c>
      <c r="O3232" s="331"/>
      <c r="P3232" s="61"/>
      <c r="Q3232" s="294"/>
      <c r="R3232" s="292"/>
      <c r="S3232" s="291"/>
    </row>
    <row r="3233" spans="1:19" ht="14.4">
      <c r="A3233" s="36">
        <f t="shared" si="401"/>
        <v>1910</v>
      </c>
      <c r="B3233" s="526"/>
      <c r="C3233" s="36" t="str">
        <f>VLOOKUP('Employee Salary Payroll Tax '!B3235,'Employee Salary Payroll Tax '!$D$1:$E$7,2,FALSE)</f>
        <v>NonUnion</v>
      </c>
      <c r="D3233" s="61">
        <f t="shared" si="402"/>
        <v>2.98E-2</v>
      </c>
      <c r="E3233" s="351">
        <f>'Employee Salary Payroll Tax '!N3235</f>
        <v>75573.62</v>
      </c>
      <c r="F3233" s="351">
        <f t="shared" si="403"/>
        <v>77825.713875999994</v>
      </c>
      <c r="G3233" s="352"/>
      <c r="H3233" s="351">
        <f t="shared" si="407"/>
        <v>51626.380000000005</v>
      </c>
      <c r="I3233" s="351">
        <f t="shared" si="404"/>
        <v>2252.093875999999</v>
      </c>
      <c r="J3233" s="351">
        <f t="shared" si="405"/>
        <v>139.62982031199994</v>
      </c>
      <c r="K3233" s="635">
        <f>SUM('Employee Salary Payroll Tax '!I3235:K3235)</f>
        <v>71839</v>
      </c>
      <c r="L3233" s="635">
        <f>'Employee Salary Payroll Tax '!H3235</f>
        <v>0</v>
      </c>
      <c r="M3233" s="293">
        <f t="shared" si="408"/>
        <v>3734.6199999999953</v>
      </c>
      <c r="N3233" s="359">
        <f t="shared" ref="N3233:N3296" si="409">J3233*K3233/(SUM(K3233:M3233)+0.000001)</f>
        <v>132.72973639824366</v>
      </c>
      <c r="O3233" s="331"/>
      <c r="P3233" s="61"/>
      <c r="Q3233" s="294"/>
      <c r="R3233" s="292"/>
      <c r="S3233" s="291"/>
    </row>
    <row r="3234" spans="1:19" ht="14.4">
      <c r="A3234" s="36">
        <f t="shared" si="401"/>
        <v>1911</v>
      </c>
      <c r="B3234" s="526"/>
      <c r="C3234" s="36" t="str">
        <f>VLOOKUP('Employee Salary Payroll Tax '!B3236,'Employee Salary Payroll Tax '!$D$1:$E$7,2,FALSE)</f>
        <v>IBEW</v>
      </c>
      <c r="D3234" s="61">
        <f t="shared" si="402"/>
        <v>6.875E-3</v>
      </c>
      <c r="E3234" s="351">
        <f>'Employee Salary Payroll Tax '!N3236</f>
        <v>34979.56</v>
      </c>
      <c r="F3234" s="351">
        <f t="shared" si="403"/>
        <v>35220.044474999995</v>
      </c>
      <c r="G3234" s="352"/>
      <c r="H3234" s="351">
        <f t="shared" si="407"/>
        <v>92220.44</v>
      </c>
      <c r="I3234" s="351">
        <f t="shared" si="404"/>
        <v>240.48447499999747</v>
      </c>
      <c r="J3234" s="351">
        <f t="shared" si="405"/>
        <v>14.910037449999843</v>
      </c>
      <c r="K3234" s="635">
        <f>SUM('Employee Salary Payroll Tax '!I3236:K3236)</f>
        <v>34979.56</v>
      </c>
      <c r="L3234" s="635">
        <f>'Employee Salary Payroll Tax '!H3236</f>
        <v>0</v>
      </c>
      <c r="M3234" s="293">
        <f t="shared" si="408"/>
        <v>0</v>
      </c>
      <c r="N3234" s="359">
        <f t="shared" si="409"/>
        <v>14.910037449573592</v>
      </c>
      <c r="O3234" s="329"/>
      <c r="P3234" s="61"/>
      <c r="Q3234" s="294"/>
      <c r="R3234" s="292"/>
      <c r="S3234" s="291"/>
    </row>
    <row r="3235" spans="1:19" ht="14.4">
      <c r="A3235" s="36">
        <f t="shared" si="401"/>
        <v>1912</v>
      </c>
      <c r="B3235" s="526"/>
      <c r="C3235" s="36" t="str">
        <f>VLOOKUP('Employee Salary Payroll Tax '!B3237,'Employee Salary Payroll Tax '!$D$1:$E$7,2,FALSE)</f>
        <v>IBEW</v>
      </c>
      <c r="D3235" s="61">
        <f t="shared" si="402"/>
        <v>6.875E-3</v>
      </c>
      <c r="E3235" s="351">
        <f>'Employee Salary Payroll Tax '!N3237</f>
        <v>146770.88</v>
      </c>
      <c r="F3235" s="351">
        <f t="shared" si="403"/>
        <v>147779.92980000001</v>
      </c>
      <c r="G3235" s="352"/>
      <c r="H3235" s="351">
        <f t="shared" si="407"/>
        <v>0</v>
      </c>
      <c r="I3235" s="351">
        <f t="shared" si="404"/>
        <v>1009.049800000008</v>
      </c>
      <c r="J3235" s="351">
        <f t="shared" si="405"/>
        <v>0</v>
      </c>
      <c r="K3235" s="635">
        <f>SUM('Employee Salary Payroll Tax '!I3237:K3237)</f>
        <v>134105.57999999999</v>
      </c>
      <c r="L3235" s="635">
        <f>'Employee Salary Payroll Tax '!H3237</f>
        <v>0</v>
      </c>
      <c r="M3235" s="293">
        <f t="shared" si="408"/>
        <v>12665.300000000017</v>
      </c>
      <c r="N3235" s="359">
        <f t="shared" si="409"/>
        <v>0</v>
      </c>
      <c r="O3235" s="329"/>
      <c r="P3235" s="61"/>
      <c r="Q3235" s="294"/>
      <c r="R3235" s="292"/>
      <c r="S3235" s="291"/>
    </row>
    <row r="3236" spans="1:19" ht="14.4">
      <c r="A3236" s="36">
        <f t="shared" si="401"/>
        <v>1913</v>
      </c>
      <c r="B3236" s="526"/>
      <c r="C3236" s="36" t="str">
        <f>VLOOKUP('Employee Salary Payroll Tax '!B3238,'Employee Salary Payroll Tax '!$D$1:$E$7,2,FALSE)</f>
        <v>NonUnion</v>
      </c>
      <c r="D3236" s="61">
        <f t="shared" si="402"/>
        <v>2.98E-2</v>
      </c>
      <c r="E3236" s="351">
        <f>'Employee Salary Payroll Tax '!N3238</f>
        <v>90179.45</v>
      </c>
      <c r="F3236" s="351">
        <f t="shared" si="403"/>
        <v>92866.797609999994</v>
      </c>
      <c r="G3236" s="352"/>
      <c r="H3236" s="351">
        <f t="shared" si="407"/>
        <v>37020.550000000003</v>
      </c>
      <c r="I3236" s="351">
        <f t="shared" si="404"/>
        <v>2687.3476099999971</v>
      </c>
      <c r="J3236" s="351">
        <f t="shared" si="405"/>
        <v>166.61555181999981</v>
      </c>
      <c r="K3236" s="635">
        <f>SUM('Employee Salary Payroll Tax '!I3238:K3238)</f>
        <v>19847.72</v>
      </c>
      <c r="L3236" s="635">
        <f>'Employee Salary Payroll Tax '!H3238</f>
        <v>0</v>
      </c>
      <c r="M3236" s="293">
        <f t="shared" si="408"/>
        <v>70331.73</v>
      </c>
      <c r="N3236" s="359">
        <f t="shared" si="409"/>
        <v>36.67064747159332</v>
      </c>
      <c r="O3236" s="331"/>
      <c r="P3236" s="61"/>
      <c r="Q3236" s="294"/>
      <c r="R3236" s="292"/>
      <c r="S3236" s="291"/>
    </row>
    <row r="3237" spans="1:19" ht="14.4">
      <c r="A3237" s="36">
        <f t="shared" si="401"/>
        <v>1914</v>
      </c>
      <c r="B3237" s="526"/>
      <c r="C3237" s="36" t="str">
        <f>VLOOKUP('Employee Salary Payroll Tax '!B3239,'Employee Salary Payroll Tax '!$D$1:$E$7,2,FALSE)</f>
        <v>NonUnion</v>
      </c>
      <c r="D3237" s="61">
        <f t="shared" si="402"/>
        <v>2.98E-2</v>
      </c>
      <c r="E3237" s="351">
        <f>'Employee Salary Payroll Tax '!N3239</f>
        <v>78835.97</v>
      </c>
      <c r="F3237" s="351">
        <f t="shared" si="403"/>
        <v>81185.281906000004</v>
      </c>
      <c r="G3237" s="352"/>
      <c r="H3237" s="351">
        <f t="shared" si="407"/>
        <v>48364.03</v>
      </c>
      <c r="I3237" s="351">
        <f t="shared" si="404"/>
        <v>2349.3119060000026</v>
      </c>
      <c r="J3237" s="351">
        <f t="shared" si="405"/>
        <v>145.65733817200015</v>
      </c>
      <c r="K3237" s="635">
        <f>SUM('Employee Salary Payroll Tax '!I3239:K3239)</f>
        <v>18454.810000000001</v>
      </c>
      <c r="L3237" s="635">
        <f>'Employee Salary Payroll Tax '!H3239</f>
        <v>895.11</v>
      </c>
      <c r="M3237" s="293">
        <f t="shared" si="408"/>
        <v>59486.05</v>
      </c>
      <c r="N3237" s="359">
        <f t="shared" si="409"/>
        <v>34.097106955567533</v>
      </c>
      <c r="O3237" s="331"/>
      <c r="P3237" s="61"/>
      <c r="Q3237" s="294"/>
      <c r="R3237" s="292"/>
      <c r="S3237" s="291"/>
    </row>
    <row r="3238" spans="1:19" ht="14.4">
      <c r="A3238" s="36">
        <f t="shared" si="401"/>
        <v>1915</v>
      </c>
      <c r="B3238" s="526"/>
      <c r="C3238" s="36" t="str">
        <f>VLOOKUP('Employee Salary Payroll Tax '!B3240,'Employee Salary Payroll Tax '!$D$1:$E$7,2,FALSE)</f>
        <v>NonUnion</v>
      </c>
      <c r="D3238" s="61">
        <f t="shared" si="402"/>
        <v>2.98E-2</v>
      </c>
      <c r="E3238" s="351">
        <f>'Employee Salary Payroll Tax '!N3240</f>
        <v>10831.51</v>
      </c>
      <c r="F3238" s="351">
        <f t="shared" si="403"/>
        <v>11154.288998</v>
      </c>
      <c r="G3238" s="352"/>
      <c r="H3238" s="351">
        <f t="shared" si="407"/>
        <v>116368.49</v>
      </c>
      <c r="I3238" s="351">
        <f t="shared" si="404"/>
        <v>322.77899799999977</v>
      </c>
      <c r="J3238" s="351">
        <f t="shared" si="405"/>
        <v>20.012297875999987</v>
      </c>
      <c r="K3238" s="635">
        <f>SUM('Employee Salary Payroll Tax '!I3240:K3240)</f>
        <v>2382.9299999999998</v>
      </c>
      <c r="L3238" s="635">
        <f>'Employee Salary Payroll Tax '!H3240</f>
        <v>0</v>
      </c>
      <c r="M3238" s="293">
        <f t="shared" si="408"/>
        <v>8448.58</v>
      </c>
      <c r="N3238" s="359">
        <f t="shared" si="409"/>
        <v>4.4027014675935252</v>
      </c>
      <c r="O3238" s="331"/>
      <c r="P3238" s="61"/>
      <c r="Q3238" s="294"/>
      <c r="R3238" s="292"/>
      <c r="S3238" s="291"/>
    </row>
    <row r="3239" spans="1:19" ht="14.4">
      <c r="A3239" s="36">
        <f t="shared" si="401"/>
        <v>1916</v>
      </c>
      <c r="B3239" s="526"/>
      <c r="C3239" s="36" t="str">
        <f>VLOOKUP('Employee Salary Payroll Tax '!B3241,'Employee Salary Payroll Tax '!$D$1:$E$7,2,FALSE)</f>
        <v>NonUnion</v>
      </c>
      <c r="D3239" s="61">
        <f t="shared" si="402"/>
        <v>2.98E-2</v>
      </c>
      <c r="E3239" s="351">
        <f>'Employee Salary Payroll Tax '!N3241</f>
        <v>39788.379999999997</v>
      </c>
      <c r="F3239" s="351">
        <f t="shared" si="403"/>
        <v>40974.073724000002</v>
      </c>
      <c r="G3239" s="352"/>
      <c r="H3239" s="351">
        <f t="shared" si="407"/>
        <v>87411.62</v>
      </c>
      <c r="I3239" s="351">
        <f t="shared" si="404"/>
        <v>1185.6937240000043</v>
      </c>
      <c r="J3239" s="351">
        <f t="shared" si="405"/>
        <v>73.513010888000267</v>
      </c>
      <c r="K3239" s="635">
        <f>SUM('Employee Salary Payroll Tax '!I3241:K3241)</f>
        <v>21930.97</v>
      </c>
      <c r="L3239" s="635">
        <f>'Employee Salary Payroll Tax '!H3241</f>
        <v>38.270000000000003</v>
      </c>
      <c r="M3239" s="293">
        <f t="shared" si="408"/>
        <v>17819.139999999996</v>
      </c>
      <c r="N3239" s="359">
        <f t="shared" si="409"/>
        <v>40.519660170981773</v>
      </c>
      <c r="O3239" s="331"/>
      <c r="P3239" s="61"/>
      <c r="Q3239" s="294"/>
      <c r="R3239" s="292"/>
      <c r="S3239" s="291"/>
    </row>
    <row r="3240" spans="1:19" ht="14.4">
      <c r="A3240" s="36">
        <f t="shared" si="401"/>
        <v>1917</v>
      </c>
      <c r="B3240" s="526"/>
      <c r="C3240" s="36" t="str">
        <f>VLOOKUP('Employee Salary Payroll Tax '!B3242,'Employee Salary Payroll Tax '!$D$1:$E$7,2,FALSE)</f>
        <v>NonUnion</v>
      </c>
      <c r="D3240" s="61">
        <f t="shared" si="402"/>
        <v>2.98E-2</v>
      </c>
      <c r="E3240" s="351">
        <f>'Employee Salary Payroll Tax '!N3242</f>
        <v>121965.35</v>
      </c>
      <c r="F3240" s="351">
        <f t="shared" si="403"/>
        <v>125599.91743000002</v>
      </c>
      <c r="G3240" s="352"/>
      <c r="H3240" s="351">
        <f t="shared" si="407"/>
        <v>5234.6499999999942</v>
      </c>
      <c r="I3240" s="351">
        <f t="shared" si="404"/>
        <v>3634.5674300000101</v>
      </c>
      <c r="J3240" s="351">
        <f t="shared" si="405"/>
        <v>225.34318066000063</v>
      </c>
      <c r="K3240" s="635">
        <f>SUM('Employee Salary Payroll Tax '!I3242:K3242)</f>
        <v>121082.75</v>
      </c>
      <c r="L3240" s="635">
        <f>'Employee Salary Payroll Tax '!H3242</f>
        <v>0</v>
      </c>
      <c r="M3240" s="293">
        <f t="shared" si="408"/>
        <v>882.60000000000582</v>
      </c>
      <c r="N3240" s="359">
        <f t="shared" si="409"/>
        <v>223.71248889816641</v>
      </c>
      <c r="O3240" s="331"/>
      <c r="P3240" s="61"/>
      <c r="Q3240" s="294"/>
      <c r="R3240" s="292"/>
      <c r="S3240" s="291"/>
    </row>
    <row r="3241" spans="1:19" ht="14.4">
      <c r="A3241" s="36">
        <f t="shared" si="401"/>
        <v>1918</v>
      </c>
      <c r="B3241" s="526"/>
      <c r="C3241" s="36" t="str">
        <f>VLOOKUP('Employee Salary Payroll Tax '!B3243,'Employee Salary Payroll Tax '!$D$1:$E$7,2,FALSE)</f>
        <v>NonUnion</v>
      </c>
      <c r="D3241" s="61">
        <f t="shared" si="402"/>
        <v>2.98E-2</v>
      </c>
      <c r="E3241" s="351">
        <f>'Employee Salary Payroll Tax '!N3243</f>
        <v>36480.160000000003</v>
      </c>
      <c r="F3241" s="351">
        <f t="shared" si="403"/>
        <v>37567.268768000009</v>
      </c>
      <c r="G3241" s="352"/>
      <c r="H3241" s="351">
        <f t="shared" si="407"/>
        <v>90719.84</v>
      </c>
      <c r="I3241" s="351">
        <f t="shared" si="404"/>
        <v>1087.1087680000055</v>
      </c>
      <c r="J3241" s="351">
        <f t="shared" si="405"/>
        <v>67.400743616000341</v>
      </c>
      <c r="K3241" s="635">
        <f>SUM('Employee Salary Payroll Tax '!I3243:K3243)</f>
        <v>14839.33</v>
      </c>
      <c r="L3241" s="635">
        <f>'Employee Salary Payroll Tax '!H3243</f>
        <v>0</v>
      </c>
      <c r="M3241" s="293">
        <f t="shared" si="408"/>
        <v>21640.83</v>
      </c>
      <c r="N3241" s="359">
        <f t="shared" si="409"/>
        <v>27.417146107248573</v>
      </c>
      <c r="O3241" s="331"/>
      <c r="P3241" s="61"/>
      <c r="Q3241" s="294"/>
      <c r="R3241" s="292"/>
      <c r="S3241" s="291"/>
    </row>
    <row r="3242" spans="1:19" ht="14.4">
      <c r="A3242" s="36">
        <f t="shared" si="401"/>
        <v>1919</v>
      </c>
      <c r="B3242" s="526"/>
      <c r="C3242" s="36" t="str">
        <f>VLOOKUP('Employee Salary Payroll Tax '!B3244,'Employee Salary Payroll Tax '!$D$1:$E$7,2,FALSE)</f>
        <v>NonUnion</v>
      </c>
      <c r="D3242" s="61">
        <f t="shared" si="402"/>
        <v>2.98E-2</v>
      </c>
      <c r="E3242" s="351">
        <f>'Employee Salary Payroll Tax '!N3244</f>
        <v>68429.960000000006</v>
      </c>
      <c r="F3242" s="351">
        <f t="shared" si="403"/>
        <v>70469.172808000003</v>
      </c>
      <c r="G3242" s="352"/>
      <c r="H3242" s="351">
        <f t="shared" si="407"/>
        <v>58770.039999999994</v>
      </c>
      <c r="I3242" s="351">
        <f t="shared" si="404"/>
        <v>2039.2128079999966</v>
      </c>
      <c r="J3242" s="351">
        <f t="shared" si="405"/>
        <v>126.43119409599979</v>
      </c>
      <c r="K3242" s="635">
        <f>SUM('Employee Salary Payroll Tax '!I3244:K3244)</f>
        <v>9241.84</v>
      </c>
      <c r="L3242" s="635">
        <f>'Employee Salary Payroll Tax '!H3244</f>
        <v>0</v>
      </c>
      <c r="M3242" s="293">
        <f t="shared" si="408"/>
        <v>59188.12000000001</v>
      </c>
      <c r="N3242" s="359">
        <f t="shared" si="409"/>
        <v>17.075223583750443</v>
      </c>
      <c r="O3242" s="331"/>
      <c r="P3242" s="61"/>
      <c r="Q3242" s="294"/>
      <c r="R3242" s="292"/>
      <c r="S3242" s="291"/>
    </row>
    <row r="3243" spans="1:19" ht="14.4">
      <c r="A3243" s="36">
        <f t="shared" si="401"/>
        <v>1920</v>
      </c>
      <c r="B3243" s="526"/>
      <c r="C3243" s="36" t="str">
        <f>VLOOKUP('Employee Salary Payroll Tax '!B3245,'Employee Salary Payroll Tax '!$D$1:$E$7,2,FALSE)</f>
        <v>NonUnion</v>
      </c>
      <c r="D3243" s="61">
        <f t="shared" si="402"/>
        <v>2.98E-2</v>
      </c>
      <c r="E3243" s="351">
        <f>'Employee Salary Payroll Tax '!N3245</f>
        <v>90110.51</v>
      </c>
      <c r="F3243" s="351">
        <f t="shared" si="403"/>
        <v>92795.803197999994</v>
      </c>
      <c r="G3243" s="352"/>
      <c r="H3243" s="351">
        <f t="shared" si="407"/>
        <v>37089.490000000005</v>
      </c>
      <c r="I3243" s="351">
        <f t="shared" si="404"/>
        <v>2685.2931979999994</v>
      </c>
      <c r="J3243" s="351">
        <f t="shared" si="405"/>
        <v>166.48817827599996</v>
      </c>
      <c r="K3243" s="635">
        <f>SUM('Employee Salary Payroll Tax '!I3245:K3245)</f>
        <v>89780.13</v>
      </c>
      <c r="L3243" s="635">
        <f>'Employee Salary Payroll Tax '!H3245</f>
        <v>0</v>
      </c>
      <c r="M3243" s="293">
        <f t="shared" si="408"/>
        <v>330.3799999999901</v>
      </c>
      <c r="N3243" s="359">
        <f t="shared" si="409"/>
        <v>165.87776818615916</v>
      </c>
      <c r="O3243" s="331"/>
      <c r="P3243" s="61"/>
      <c r="Q3243" s="294"/>
      <c r="R3243" s="292"/>
      <c r="S3243" s="291"/>
    </row>
    <row r="3244" spans="1:19" ht="14.4">
      <c r="A3244" s="36">
        <f t="shared" si="401"/>
        <v>1921</v>
      </c>
      <c r="B3244" s="526"/>
      <c r="C3244" s="36" t="str">
        <f>VLOOKUP('Employee Salary Payroll Tax '!B3246,'Employee Salary Payroll Tax '!$D$1:$E$7,2,FALSE)</f>
        <v>NonUnion</v>
      </c>
      <c r="D3244" s="61">
        <f t="shared" si="402"/>
        <v>2.98E-2</v>
      </c>
      <c r="E3244" s="351">
        <f>'Employee Salary Payroll Tax '!N3246</f>
        <v>58205.32</v>
      </c>
      <c r="F3244" s="351">
        <f t="shared" si="403"/>
        <v>59939.838536000003</v>
      </c>
      <c r="G3244" s="352"/>
      <c r="H3244" s="351">
        <f t="shared" si="407"/>
        <v>68994.679999999993</v>
      </c>
      <c r="I3244" s="351">
        <f t="shared" si="404"/>
        <v>1734.5185360000032</v>
      </c>
      <c r="J3244" s="351">
        <f t="shared" si="405"/>
        <v>107.5401492320002</v>
      </c>
      <c r="K3244" s="635">
        <f>SUM('Employee Salary Payroll Tax '!I3246:K3246)</f>
        <v>14563.21</v>
      </c>
      <c r="L3244" s="635">
        <f>'Employee Salary Payroll Tax '!H3246</f>
        <v>0</v>
      </c>
      <c r="M3244" s="293">
        <f t="shared" si="408"/>
        <v>43642.11</v>
      </c>
      <c r="N3244" s="359">
        <f t="shared" si="409"/>
        <v>26.906986795537772</v>
      </c>
      <c r="O3244" s="331"/>
      <c r="P3244" s="61"/>
      <c r="Q3244" s="294"/>
      <c r="R3244" s="292"/>
      <c r="S3244" s="291"/>
    </row>
    <row r="3245" spans="1:19" ht="14.4">
      <c r="A3245" s="36">
        <f t="shared" ref="A3245:A3308" si="410">+A3244+1</f>
        <v>1922</v>
      </c>
      <c r="B3245" s="526"/>
      <c r="C3245" s="36" t="str">
        <f>VLOOKUP('Employee Salary Payroll Tax '!B3247,'Employee Salary Payroll Tax '!$D$1:$E$7,2,FALSE)</f>
        <v>NonUnion</v>
      </c>
      <c r="D3245" s="61">
        <f t="shared" si="402"/>
        <v>2.98E-2</v>
      </c>
      <c r="E3245" s="351">
        <f>'Employee Salary Payroll Tax '!N3247</f>
        <v>91748.76</v>
      </c>
      <c r="F3245" s="351">
        <f t="shared" si="403"/>
        <v>94482.873047999994</v>
      </c>
      <c r="G3245" s="352"/>
      <c r="H3245" s="351">
        <f t="shared" si="407"/>
        <v>35451.240000000005</v>
      </c>
      <c r="I3245" s="351">
        <f t="shared" si="404"/>
        <v>2734.1130479999993</v>
      </c>
      <c r="J3245" s="351">
        <f t="shared" si="405"/>
        <v>169.51500897599996</v>
      </c>
      <c r="K3245" s="635">
        <f>SUM('Employee Salary Payroll Tax '!I3247:K3247)</f>
        <v>91748.76</v>
      </c>
      <c r="L3245" s="635">
        <f>'Employee Salary Payroll Tax '!H3247</f>
        <v>0</v>
      </c>
      <c r="M3245" s="293">
        <f t="shared" si="408"/>
        <v>0</v>
      </c>
      <c r="N3245" s="359">
        <f t="shared" si="409"/>
        <v>169.51500897415238</v>
      </c>
      <c r="O3245" s="331"/>
      <c r="P3245" s="61"/>
      <c r="Q3245" s="294"/>
      <c r="R3245" s="292"/>
      <c r="S3245" s="291"/>
    </row>
    <row r="3246" spans="1:19" ht="14.4">
      <c r="A3246" s="36">
        <f t="shared" si="410"/>
        <v>1923</v>
      </c>
      <c r="B3246" s="526"/>
      <c r="C3246" s="36" t="str">
        <f>VLOOKUP('Employee Salary Payroll Tax '!B3248,'Employee Salary Payroll Tax '!$D$1:$E$7,2,FALSE)</f>
        <v>IBEW</v>
      </c>
      <c r="D3246" s="61">
        <f t="shared" si="402"/>
        <v>6.875E-3</v>
      </c>
      <c r="E3246" s="351">
        <f>'Employee Salary Payroll Tax '!N3248</f>
        <v>122980.15</v>
      </c>
      <c r="F3246" s="351">
        <f t="shared" si="403"/>
        <v>123825.63853124999</v>
      </c>
      <c r="G3246" s="352"/>
      <c r="H3246" s="351">
        <f t="shared" si="407"/>
        <v>4219.8500000000058</v>
      </c>
      <c r="I3246" s="351">
        <f t="shared" si="404"/>
        <v>845.48853124999732</v>
      </c>
      <c r="J3246" s="351">
        <f t="shared" si="405"/>
        <v>52.420288937499834</v>
      </c>
      <c r="K3246" s="635">
        <f>SUM('Employee Salary Payroll Tax '!I3248:K3248)</f>
        <v>35022.79</v>
      </c>
      <c r="L3246" s="635">
        <f>'Employee Salary Payroll Tax '!H3248</f>
        <v>0</v>
      </c>
      <c r="M3246" s="293">
        <f t="shared" si="408"/>
        <v>87957.359999999986</v>
      </c>
      <c r="N3246" s="359">
        <f t="shared" si="409"/>
        <v>14.928464237378565</v>
      </c>
      <c r="O3246" s="331"/>
      <c r="P3246" s="61"/>
      <c r="Q3246" s="294"/>
      <c r="R3246" s="292"/>
      <c r="S3246" s="291"/>
    </row>
    <row r="3247" spans="1:19" ht="14.4">
      <c r="A3247" s="36">
        <f t="shared" si="410"/>
        <v>1924</v>
      </c>
      <c r="B3247" s="526"/>
      <c r="C3247" s="36" t="str">
        <f>VLOOKUP('Employee Salary Payroll Tax '!B3249,'Employee Salary Payroll Tax '!$D$1:$E$7,2,FALSE)</f>
        <v>NonUnion</v>
      </c>
      <c r="D3247" s="61">
        <f t="shared" si="402"/>
        <v>2.98E-2</v>
      </c>
      <c r="E3247" s="351">
        <f>'Employee Salary Payroll Tax '!N3249</f>
        <v>113396.63</v>
      </c>
      <c r="F3247" s="351">
        <f t="shared" si="403"/>
        <v>116775.84957400001</v>
      </c>
      <c r="G3247" s="352"/>
      <c r="H3247" s="351">
        <f t="shared" si="407"/>
        <v>13803.369999999995</v>
      </c>
      <c r="I3247" s="351">
        <f t="shared" si="404"/>
        <v>3379.2195740000025</v>
      </c>
      <c r="J3247" s="351">
        <f t="shared" si="405"/>
        <v>209.51161358800016</v>
      </c>
      <c r="K3247" s="635">
        <f>SUM('Employee Salary Payroll Tax '!I3249:K3249)</f>
        <v>6773.82</v>
      </c>
      <c r="L3247" s="635">
        <f>'Employee Salary Payroll Tax '!H3249</f>
        <v>0</v>
      </c>
      <c r="M3247" s="293">
        <f t="shared" si="408"/>
        <v>106622.81</v>
      </c>
      <c r="N3247" s="359">
        <f t="shared" si="409"/>
        <v>12.51530983188964</v>
      </c>
      <c r="O3247" s="331"/>
      <c r="P3247" s="61"/>
      <c r="Q3247" s="294"/>
      <c r="R3247" s="292"/>
      <c r="S3247" s="291"/>
    </row>
    <row r="3248" spans="1:19" ht="14.4">
      <c r="A3248" s="36">
        <f t="shared" si="410"/>
        <v>1925</v>
      </c>
      <c r="B3248" s="526"/>
      <c r="C3248" s="36" t="str">
        <f>VLOOKUP('Employee Salary Payroll Tax '!B3250,'Employee Salary Payroll Tax '!$D$1:$E$7,2,FALSE)</f>
        <v>UA</v>
      </c>
      <c r="D3248" s="61">
        <f t="shared" si="402"/>
        <v>0.03</v>
      </c>
      <c r="E3248" s="351">
        <f>'Employee Salary Payroll Tax '!N3250</f>
        <v>42961.33</v>
      </c>
      <c r="F3248" s="351">
        <f t="shared" si="403"/>
        <v>44250.169900000001</v>
      </c>
      <c r="G3248" s="352"/>
      <c r="H3248" s="351">
        <f t="shared" si="407"/>
        <v>84238.67</v>
      </c>
      <c r="I3248" s="351">
        <f t="shared" si="404"/>
        <v>1288.839899999999</v>
      </c>
      <c r="J3248" s="351">
        <f t="shared" si="405"/>
        <v>79.90807379999994</v>
      </c>
      <c r="K3248" s="635">
        <f>SUM('Employee Salary Payroll Tax '!I3250:K3250)</f>
        <v>24748.71</v>
      </c>
      <c r="L3248" s="635">
        <f>'Employee Salary Payroll Tax '!H3250</f>
        <v>49.29</v>
      </c>
      <c r="M3248" s="293">
        <f t="shared" si="408"/>
        <v>18163.330000000002</v>
      </c>
      <c r="N3248" s="359">
        <f t="shared" si="409"/>
        <v>46.032600598928475</v>
      </c>
      <c r="O3248" s="331"/>
      <c r="P3248" s="61"/>
      <c r="Q3248" s="294"/>
      <c r="R3248" s="292"/>
      <c r="S3248" s="291"/>
    </row>
    <row r="3249" spans="1:19" ht="14.4">
      <c r="A3249" s="36">
        <f t="shared" si="410"/>
        <v>1926</v>
      </c>
      <c r="B3249" s="526"/>
      <c r="C3249" s="36" t="str">
        <f>VLOOKUP('Employee Salary Payroll Tax '!B3251,'Employee Salary Payroll Tax '!$D$1:$E$7,2,FALSE)</f>
        <v>NonUnion</v>
      </c>
      <c r="D3249" s="61">
        <f t="shared" si="402"/>
        <v>2.98E-2</v>
      </c>
      <c r="E3249" s="351">
        <f>'Employee Salary Payroll Tax '!N3251</f>
        <v>54142.87</v>
      </c>
      <c r="F3249" s="351">
        <f t="shared" si="403"/>
        <v>55756.327526000008</v>
      </c>
      <c r="G3249" s="352"/>
      <c r="H3249" s="351">
        <f t="shared" si="407"/>
        <v>73057.13</v>
      </c>
      <c r="I3249" s="351">
        <f t="shared" si="404"/>
        <v>1613.4575260000056</v>
      </c>
      <c r="J3249" s="351">
        <f t="shared" si="405"/>
        <v>100.03436661200034</v>
      </c>
      <c r="K3249" s="635">
        <f>SUM('Employee Salary Payroll Tax '!I3251:K3251)</f>
        <v>20749.43</v>
      </c>
      <c r="L3249" s="635">
        <f>'Employee Salary Payroll Tax '!H3251</f>
        <v>0</v>
      </c>
      <c r="M3249" s="293">
        <f t="shared" si="408"/>
        <v>33393.440000000002</v>
      </c>
      <c r="N3249" s="359">
        <f t="shared" si="409"/>
        <v>38.33664686729206</v>
      </c>
      <c r="O3249" s="331"/>
      <c r="P3249" s="61"/>
      <c r="Q3249" s="294"/>
      <c r="R3249" s="292"/>
      <c r="S3249" s="291"/>
    </row>
    <row r="3250" spans="1:19" ht="14.4">
      <c r="A3250" s="36">
        <f t="shared" si="410"/>
        <v>1927</v>
      </c>
      <c r="B3250" s="526"/>
      <c r="C3250" s="36" t="str">
        <f>VLOOKUP('Employee Salary Payroll Tax '!B3252,'Employee Salary Payroll Tax '!$D$1:$E$7,2,FALSE)</f>
        <v>IBEW</v>
      </c>
      <c r="D3250" s="61">
        <f t="shared" si="402"/>
        <v>6.875E-3</v>
      </c>
      <c r="E3250" s="351">
        <f>'Employee Salary Payroll Tax '!N3252</f>
        <v>53175.360000000001</v>
      </c>
      <c r="F3250" s="351">
        <f t="shared" si="403"/>
        <v>53540.940600000002</v>
      </c>
      <c r="G3250" s="352"/>
      <c r="H3250" s="351">
        <f t="shared" si="407"/>
        <v>74024.639999999999</v>
      </c>
      <c r="I3250" s="351">
        <f t="shared" si="404"/>
        <v>365.58060000000114</v>
      </c>
      <c r="J3250" s="351">
        <f t="shared" si="405"/>
        <v>22.665997200000071</v>
      </c>
      <c r="K3250" s="635">
        <f>SUM('Employee Salary Payroll Tax '!I3252:K3252)</f>
        <v>53175.360000000001</v>
      </c>
      <c r="L3250" s="635">
        <f>'Employee Salary Payroll Tax '!H3252</f>
        <v>0</v>
      </c>
      <c r="M3250" s="293">
        <f t="shared" si="408"/>
        <v>0</v>
      </c>
      <c r="N3250" s="359">
        <f t="shared" si="409"/>
        <v>22.66599719957382</v>
      </c>
      <c r="O3250" s="331"/>
      <c r="P3250" s="61"/>
      <c r="Q3250" s="294"/>
      <c r="R3250" s="292"/>
      <c r="S3250" s="291"/>
    </row>
    <row r="3251" spans="1:19" ht="14.4">
      <c r="A3251" s="36">
        <f t="shared" si="410"/>
        <v>1928</v>
      </c>
      <c r="B3251" s="526"/>
      <c r="C3251" s="36" t="str">
        <f>VLOOKUP('Employee Salary Payroll Tax '!B3253,'Employee Salary Payroll Tax '!$D$1:$E$7,2,FALSE)</f>
        <v>NonUnion</v>
      </c>
      <c r="D3251" s="61">
        <f t="shared" si="402"/>
        <v>2.98E-2</v>
      </c>
      <c r="E3251" s="351">
        <f>'Employee Salary Payroll Tax '!N3253</f>
        <v>98644.09</v>
      </c>
      <c r="F3251" s="351">
        <f t="shared" si="403"/>
        <v>101583.683882</v>
      </c>
      <c r="G3251" s="352"/>
      <c r="H3251" s="351">
        <f t="shared" si="407"/>
        <v>28555.910000000003</v>
      </c>
      <c r="I3251" s="351">
        <f t="shared" si="404"/>
        <v>2939.593882000001</v>
      </c>
      <c r="J3251" s="351">
        <f t="shared" si="405"/>
        <v>182.25482068400007</v>
      </c>
      <c r="K3251" s="635">
        <f>SUM('Employee Salary Payroll Tax '!I3253:K3253)</f>
        <v>33334.21</v>
      </c>
      <c r="L3251" s="635">
        <f>'Employee Salary Payroll Tax '!H3253</f>
        <v>0</v>
      </c>
      <c r="M3251" s="293">
        <f t="shared" si="408"/>
        <v>65309.88</v>
      </c>
      <c r="N3251" s="359">
        <f t="shared" si="409"/>
        <v>61.588286395375675</v>
      </c>
      <c r="O3251" s="331"/>
      <c r="P3251" s="61"/>
      <c r="Q3251" s="294"/>
      <c r="R3251" s="292"/>
      <c r="S3251" s="291"/>
    </row>
    <row r="3252" spans="1:19" ht="14.4">
      <c r="A3252" s="36">
        <f t="shared" si="410"/>
        <v>1929</v>
      </c>
      <c r="B3252" s="526"/>
      <c r="C3252" s="36" t="str">
        <f>VLOOKUP('Employee Salary Payroll Tax '!B3254,'Employee Salary Payroll Tax '!$D$1:$E$7,2,FALSE)</f>
        <v>NonUnion</v>
      </c>
      <c r="D3252" s="61">
        <f t="shared" si="402"/>
        <v>2.98E-2</v>
      </c>
      <c r="E3252" s="351">
        <f>'Employee Salary Payroll Tax '!N3254</f>
        <v>78336.62</v>
      </c>
      <c r="F3252" s="351">
        <f t="shared" si="403"/>
        <v>80671.051275999998</v>
      </c>
      <c r="G3252" s="352"/>
      <c r="H3252" s="351">
        <f t="shared" si="407"/>
        <v>48863.380000000005</v>
      </c>
      <c r="I3252" s="351">
        <f t="shared" si="404"/>
        <v>2334.431276000003</v>
      </c>
      <c r="J3252" s="351">
        <f t="shared" si="405"/>
        <v>144.73473911200017</v>
      </c>
      <c r="K3252" s="635">
        <f>SUM('Employee Salary Payroll Tax '!I3254:K3254)</f>
        <v>77221.84</v>
      </c>
      <c r="L3252" s="635">
        <f>'Employee Salary Payroll Tax '!H3254</f>
        <v>1091.8</v>
      </c>
      <c r="M3252" s="293">
        <f t="shared" si="408"/>
        <v>22.979999999998881</v>
      </c>
      <c r="N3252" s="359">
        <f t="shared" si="409"/>
        <v>142.67507158217887</v>
      </c>
      <c r="O3252" s="331"/>
      <c r="P3252" s="61"/>
      <c r="Q3252" s="294"/>
      <c r="R3252" s="292"/>
      <c r="S3252" s="291"/>
    </row>
    <row r="3253" spans="1:19" ht="14.4">
      <c r="A3253" s="36">
        <f t="shared" si="410"/>
        <v>1930</v>
      </c>
      <c r="B3253" s="526"/>
      <c r="C3253" s="36" t="str">
        <f>VLOOKUP('Employee Salary Payroll Tax '!B3255,'Employee Salary Payroll Tax '!$D$1:$E$7,2,FALSE)</f>
        <v>NonUnion</v>
      </c>
      <c r="D3253" s="61">
        <f t="shared" si="402"/>
        <v>2.98E-2</v>
      </c>
      <c r="E3253" s="351">
        <f>'Employee Salary Payroll Tax '!N3255</f>
        <v>69217.649999999994</v>
      </c>
      <c r="F3253" s="351">
        <f t="shared" si="403"/>
        <v>71280.33597</v>
      </c>
      <c r="G3253" s="352"/>
      <c r="H3253" s="351">
        <f t="shared" si="407"/>
        <v>57982.350000000006</v>
      </c>
      <c r="I3253" s="351">
        <f t="shared" si="404"/>
        <v>2062.6859700000059</v>
      </c>
      <c r="J3253" s="351">
        <f t="shared" si="405"/>
        <v>127.88653014000036</v>
      </c>
      <c r="K3253" s="635">
        <f>SUM('Employee Salary Payroll Tax '!I3255:K3255)</f>
        <v>20501.400000000001</v>
      </c>
      <c r="L3253" s="635">
        <f>'Employee Salary Payroll Tax '!H3255</f>
        <v>0</v>
      </c>
      <c r="M3253" s="293">
        <f t="shared" si="408"/>
        <v>48716.249999999993</v>
      </c>
      <c r="N3253" s="359">
        <f t="shared" si="409"/>
        <v>37.878386639452877</v>
      </c>
      <c r="O3253" s="331"/>
      <c r="P3253" s="61"/>
      <c r="Q3253" s="294"/>
      <c r="R3253" s="292"/>
      <c r="S3253" s="291"/>
    </row>
    <row r="3254" spans="1:19" ht="14.4">
      <c r="A3254" s="36">
        <f t="shared" si="410"/>
        <v>1931</v>
      </c>
      <c r="B3254" s="526"/>
      <c r="C3254" s="36" t="str">
        <f>VLOOKUP('Employee Salary Payroll Tax '!B3256,'Employee Salary Payroll Tax '!$D$1:$E$7,2,FALSE)</f>
        <v>IBEW</v>
      </c>
      <c r="D3254" s="61">
        <f t="shared" si="402"/>
        <v>6.875E-3</v>
      </c>
      <c r="E3254" s="351">
        <f>'Employee Salary Payroll Tax '!N3256</f>
        <v>47373.31</v>
      </c>
      <c r="F3254" s="351">
        <f t="shared" si="403"/>
        <v>47699.001506249995</v>
      </c>
      <c r="G3254" s="352"/>
      <c r="H3254" s="351">
        <f t="shared" si="407"/>
        <v>79826.69</v>
      </c>
      <c r="I3254" s="351">
        <f t="shared" si="404"/>
        <v>325.69150624999747</v>
      </c>
      <c r="J3254" s="351">
        <f t="shared" si="405"/>
        <v>20.192873387499844</v>
      </c>
      <c r="K3254" s="635">
        <f>SUM('Employee Salary Payroll Tax '!I3256:K3256)</f>
        <v>14159.529999999999</v>
      </c>
      <c r="L3254" s="635">
        <f>'Employee Salary Payroll Tax '!H3256</f>
        <v>0</v>
      </c>
      <c r="M3254" s="293">
        <f t="shared" si="408"/>
        <v>33213.78</v>
      </c>
      <c r="N3254" s="359">
        <f t="shared" si="409"/>
        <v>6.0354996623725503</v>
      </c>
      <c r="O3254" s="331"/>
      <c r="P3254" s="61"/>
      <c r="Q3254" s="294"/>
      <c r="R3254" s="292"/>
      <c r="S3254" s="291"/>
    </row>
    <row r="3255" spans="1:19" ht="14.4">
      <c r="A3255" s="36">
        <f t="shared" si="410"/>
        <v>1932</v>
      </c>
      <c r="B3255" s="526"/>
      <c r="C3255" s="36" t="str">
        <f>VLOOKUP('Employee Salary Payroll Tax '!B3257,'Employee Salary Payroll Tax '!$D$1:$E$7,2,FALSE)</f>
        <v>NonUnion</v>
      </c>
      <c r="D3255" s="61">
        <f t="shared" si="402"/>
        <v>2.98E-2</v>
      </c>
      <c r="E3255" s="351">
        <f>'Employee Salary Payroll Tax '!N3257</f>
        <v>62034.76</v>
      </c>
      <c r="F3255" s="351">
        <f t="shared" si="403"/>
        <v>63883.395848000007</v>
      </c>
      <c r="G3255" s="352"/>
      <c r="H3255" s="351">
        <f t="shared" si="407"/>
        <v>65165.24</v>
      </c>
      <c r="I3255" s="351">
        <f t="shared" si="404"/>
        <v>1848.6358480000054</v>
      </c>
      <c r="J3255" s="351">
        <f t="shared" si="405"/>
        <v>114.61542257600033</v>
      </c>
      <c r="K3255" s="635">
        <f>SUM('Employee Salary Payroll Tax '!I3257:K3257)</f>
        <v>35424.51</v>
      </c>
      <c r="L3255" s="635">
        <f>'Employee Salary Payroll Tax '!H3257</f>
        <v>0</v>
      </c>
      <c r="M3255" s="293">
        <f t="shared" si="408"/>
        <v>26610.25</v>
      </c>
      <c r="N3255" s="359">
        <f t="shared" si="409"/>
        <v>65.450324674945136</v>
      </c>
      <c r="O3255" s="331"/>
      <c r="P3255" s="61"/>
      <c r="Q3255" s="294"/>
      <c r="R3255" s="292"/>
      <c r="S3255" s="291"/>
    </row>
    <row r="3256" spans="1:19" ht="14.4">
      <c r="A3256" s="36">
        <f t="shared" si="410"/>
        <v>1933</v>
      </c>
      <c r="B3256" s="526"/>
      <c r="C3256" s="36" t="str">
        <f>VLOOKUP('Employee Salary Payroll Tax '!B3258,'Employee Salary Payroll Tax '!$D$1:$E$7,2,FALSE)</f>
        <v>IBEW</v>
      </c>
      <c r="D3256" s="61">
        <f t="shared" si="402"/>
        <v>6.875E-3</v>
      </c>
      <c r="E3256" s="351">
        <f>'Employee Salary Payroll Tax '!N3258</f>
        <v>51253.85</v>
      </c>
      <c r="F3256" s="351">
        <f t="shared" si="403"/>
        <v>51606.220218749993</v>
      </c>
      <c r="G3256" s="352"/>
      <c r="H3256" s="351">
        <f t="shared" si="407"/>
        <v>75946.149999999994</v>
      </c>
      <c r="I3256" s="351">
        <f t="shared" si="404"/>
        <v>352.37021874999482</v>
      </c>
      <c r="J3256" s="351">
        <f t="shared" si="405"/>
        <v>21.846953562499678</v>
      </c>
      <c r="K3256" s="635">
        <f>SUM('Employee Salary Payroll Tax '!I3258:K3258)</f>
        <v>51253.85</v>
      </c>
      <c r="L3256" s="635">
        <f>'Employee Salary Payroll Tax '!H3258</f>
        <v>0</v>
      </c>
      <c r="M3256" s="293">
        <f t="shared" si="408"/>
        <v>0</v>
      </c>
      <c r="N3256" s="359">
        <f t="shared" si="409"/>
        <v>21.846953562073427</v>
      </c>
      <c r="O3256" s="331"/>
      <c r="P3256" s="61"/>
      <c r="Q3256" s="294"/>
      <c r="R3256" s="292"/>
      <c r="S3256" s="291"/>
    </row>
    <row r="3257" spans="1:19" ht="14.4">
      <c r="A3257" s="36">
        <f t="shared" si="410"/>
        <v>1934</v>
      </c>
      <c r="B3257" s="526"/>
      <c r="C3257" s="36" t="str">
        <f>VLOOKUP('Employee Salary Payroll Tax '!B3259,'Employee Salary Payroll Tax '!$D$1:$E$7,2,FALSE)</f>
        <v>NonUnion</v>
      </c>
      <c r="D3257" s="61">
        <f t="shared" si="402"/>
        <v>2.98E-2</v>
      </c>
      <c r="E3257" s="351">
        <f>'Employee Salary Payroll Tax '!N3259</f>
        <v>61172.89</v>
      </c>
      <c r="F3257" s="351">
        <f t="shared" si="403"/>
        <v>62995.842122000002</v>
      </c>
      <c r="G3257" s="352"/>
      <c r="H3257" s="351">
        <f t="shared" si="407"/>
        <v>66027.11</v>
      </c>
      <c r="I3257" s="351">
        <f t="shared" si="404"/>
        <v>1822.9521220000024</v>
      </c>
      <c r="J3257" s="351">
        <f t="shared" si="405"/>
        <v>113.02303156400015</v>
      </c>
      <c r="K3257" s="635">
        <f>SUM('Employee Salary Payroll Tax '!I3259:K3259)</f>
        <v>11866.04</v>
      </c>
      <c r="L3257" s="635">
        <f>'Employee Salary Payroll Tax '!H3259</f>
        <v>0</v>
      </c>
      <c r="M3257" s="293">
        <f t="shared" si="408"/>
        <v>49306.85</v>
      </c>
      <c r="N3257" s="359">
        <f t="shared" si="409"/>
        <v>21.923695503641639</v>
      </c>
      <c r="O3257" s="331"/>
      <c r="P3257" s="61"/>
      <c r="Q3257" s="294"/>
      <c r="R3257" s="292"/>
      <c r="S3257" s="291"/>
    </row>
    <row r="3258" spans="1:19" ht="14.4">
      <c r="A3258" s="36">
        <f t="shared" si="410"/>
        <v>1935</v>
      </c>
      <c r="B3258" s="526"/>
      <c r="C3258" s="36" t="str">
        <f>VLOOKUP('Employee Salary Payroll Tax '!B3260,'Employee Salary Payroll Tax '!$D$1:$E$7,2,FALSE)</f>
        <v>NonUnion</v>
      </c>
      <c r="D3258" s="61">
        <f t="shared" si="402"/>
        <v>2.98E-2</v>
      </c>
      <c r="E3258" s="351">
        <f>'Employee Salary Payroll Tax '!N3260</f>
        <v>93949.6</v>
      </c>
      <c r="F3258" s="351">
        <f t="shared" si="403"/>
        <v>96749.298080000008</v>
      </c>
      <c r="G3258" s="352"/>
      <c r="H3258" s="351">
        <f t="shared" si="407"/>
        <v>33250.399999999994</v>
      </c>
      <c r="I3258" s="351">
        <f t="shared" si="404"/>
        <v>2799.6980800000019</v>
      </c>
      <c r="J3258" s="351">
        <f t="shared" si="405"/>
        <v>173.58128096000013</v>
      </c>
      <c r="K3258" s="635">
        <f>SUM('Employee Salary Payroll Tax '!I3260:K3260)</f>
        <v>93949.6</v>
      </c>
      <c r="L3258" s="635">
        <f>'Employee Salary Payroll Tax '!H3260</f>
        <v>0</v>
      </c>
      <c r="M3258" s="293">
        <f t="shared" si="408"/>
        <v>0</v>
      </c>
      <c r="N3258" s="359">
        <f t="shared" si="409"/>
        <v>173.58128095815255</v>
      </c>
      <c r="O3258" s="331"/>
      <c r="P3258" s="61"/>
      <c r="Q3258" s="294"/>
      <c r="R3258" s="292"/>
      <c r="S3258" s="291"/>
    </row>
    <row r="3259" spans="1:19" ht="14.4">
      <c r="A3259" s="36">
        <f t="shared" si="410"/>
        <v>1936</v>
      </c>
      <c r="B3259" s="526"/>
      <c r="C3259" s="36" t="str">
        <f>VLOOKUP('Employee Salary Payroll Tax '!B3261,'Employee Salary Payroll Tax '!$D$1:$E$7,2,FALSE)</f>
        <v>NonUnion</v>
      </c>
      <c r="D3259" s="61">
        <f t="shared" si="402"/>
        <v>2.98E-2</v>
      </c>
      <c r="E3259" s="351">
        <f>'Employee Salary Payroll Tax '!N3261</f>
        <v>104865.23</v>
      </c>
      <c r="F3259" s="351">
        <f t="shared" si="403"/>
        <v>107990.213854</v>
      </c>
      <c r="G3259" s="352"/>
      <c r="H3259" s="351">
        <f t="shared" si="407"/>
        <v>22334.770000000004</v>
      </c>
      <c r="I3259" s="351">
        <f t="shared" si="404"/>
        <v>3124.9838540000055</v>
      </c>
      <c r="J3259" s="351">
        <f t="shared" si="405"/>
        <v>193.74899894800035</v>
      </c>
      <c r="K3259" s="635">
        <f>SUM('Employee Salary Payroll Tax '!I3261:K3261)</f>
        <v>39558.03</v>
      </c>
      <c r="L3259" s="635">
        <f>'Employee Salary Payroll Tax '!H3261</f>
        <v>0</v>
      </c>
      <c r="M3259" s="293">
        <f t="shared" si="408"/>
        <v>65307.199999999997</v>
      </c>
      <c r="N3259" s="359">
        <f t="shared" si="409"/>
        <v>73.087416227303166</v>
      </c>
      <c r="O3259" s="331"/>
      <c r="P3259" s="61"/>
      <c r="Q3259" s="294"/>
      <c r="R3259" s="292"/>
      <c r="S3259" s="291"/>
    </row>
    <row r="3260" spans="1:19" ht="14.4">
      <c r="A3260" s="36">
        <f t="shared" si="410"/>
        <v>1937</v>
      </c>
      <c r="B3260" s="526"/>
      <c r="C3260" s="36" t="str">
        <f>VLOOKUP('Employee Salary Payroll Tax '!B3262,'Employee Salary Payroll Tax '!$D$1:$E$7,2,FALSE)</f>
        <v>NonUnion</v>
      </c>
      <c r="D3260" s="61">
        <f t="shared" si="402"/>
        <v>2.98E-2</v>
      </c>
      <c r="E3260" s="351">
        <f>'Employee Salary Payroll Tax '!N3262</f>
        <v>62289.38</v>
      </c>
      <c r="F3260" s="351">
        <f t="shared" si="403"/>
        <v>64145.603523999998</v>
      </c>
      <c r="G3260" s="352"/>
      <c r="H3260" s="351">
        <f t="shared" si="407"/>
        <v>64910.62</v>
      </c>
      <c r="I3260" s="351">
        <f t="shared" si="404"/>
        <v>1856.2235240000009</v>
      </c>
      <c r="J3260" s="351">
        <f t="shared" si="405"/>
        <v>115.08585848800006</v>
      </c>
      <c r="K3260" s="635">
        <f>SUM('Employee Salary Payroll Tax '!I3262:K3262)</f>
        <v>16720.419999999998</v>
      </c>
      <c r="L3260" s="635">
        <f>'Employee Salary Payroll Tax '!H3262</f>
        <v>0</v>
      </c>
      <c r="M3260" s="293">
        <f t="shared" si="408"/>
        <v>45568.959999999999</v>
      </c>
      <c r="N3260" s="359">
        <f t="shared" si="409"/>
        <v>30.892647991504059</v>
      </c>
      <c r="O3260" s="331"/>
      <c r="P3260" s="61"/>
      <c r="Q3260" s="294"/>
      <c r="R3260" s="292"/>
      <c r="S3260" s="291"/>
    </row>
    <row r="3261" spans="1:19" ht="14.4">
      <c r="A3261" s="36">
        <f t="shared" si="410"/>
        <v>1938</v>
      </c>
      <c r="B3261" s="526"/>
      <c r="C3261" s="36" t="str">
        <f>VLOOKUP('Employee Salary Payroll Tax '!B3263,'Employee Salary Payroll Tax '!$D$1:$E$7,2,FALSE)</f>
        <v>IBEW</v>
      </c>
      <c r="D3261" s="61">
        <f t="shared" si="402"/>
        <v>6.875E-3</v>
      </c>
      <c r="E3261" s="351">
        <f>'Employee Salary Payroll Tax '!N3263</f>
        <v>147694.31</v>
      </c>
      <c r="F3261" s="351">
        <f t="shared" si="403"/>
        <v>148709.70838125001</v>
      </c>
      <c r="G3261" s="352"/>
      <c r="H3261" s="351">
        <f t="shared" si="407"/>
        <v>0</v>
      </c>
      <c r="I3261" s="351">
        <f t="shared" si="404"/>
        <v>1015.3983812500082</v>
      </c>
      <c r="J3261" s="351">
        <f t="shared" si="405"/>
        <v>0</v>
      </c>
      <c r="K3261" s="635">
        <f>SUM('Employee Salary Payroll Tax '!I3263:K3263)</f>
        <v>99131.29</v>
      </c>
      <c r="L3261" s="635">
        <f>'Employee Salary Payroll Tax '!H3263</f>
        <v>0</v>
      </c>
      <c r="M3261" s="293">
        <f t="shared" si="408"/>
        <v>48563.020000000004</v>
      </c>
      <c r="N3261" s="359">
        <f t="shared" si="409"/>
        <v>0</v>
      </c>
      <c r="O3261" s="331"/>
      <c r="P3261" s="61"/>
      <c r="Q3261" s="294"/>
      <c r="R3261" s="292"/>
      <c r="S3261" s="291"/>
    </row>
    <row r="3262" spans="1:19" ht="14.4">
      <c r="A3262" s="36">
        <f t="shared" si="410"/>
        <v>1939</v>
      </c>
      <c r="B3262" s="526"/>
      <c r="C3262" s="36" t="str">
        <f>VLOOKUP('Employee Salary Payroll Tax '!B3264,'Employee Salary Payroll Tax '!$D$1:$E$7,2,FALSE)</f>
        <v>IBEW</v>
      </c>
      <c r="D3262" s="61">
        <f t="shared" si="402"/>
        <v>6.875E-3</v>
      </c>
      <c r="E3262" s="351">
        <f>'Employee Salary Payroll Tax '!N3264</f>
        <v>2734.78</v>
      </c>
      <c r="F3262" s="351">
        <f t="shared" si="403"/>
        <v>2753.5816125000001</v>
      </c>
      <c r="G3262" s="352"/>
      <c r="H3262" s="351">
        <f t="shared" si="407"/>
        <v>124465.22</v>
      </c>
      <c r="I3262" s="351">
        <f t="shared" si="404"/>
        <v>18.801612499999919</v>
      </c>
      <c r="J3262" s="351">
        <f t="shared" si="405"/>
        <v>1.165699974999995</v>
      </c>
      <c r="K3262" s="635">
        <f>SUM('Employee Salary Payroll Tax '!I3264:K3264)</f>
        <v>2732.6600000000003</v>
      </c>
      <c r="L3262" s="635">
        <f>'Employee Salary Payroll Tax '!H3264</f>
        <v>0</v>
      </c>
      <c r="M3262" s="293">
        <f t="shared" si="408"/>
        <v>2.1199999999998909</v>
      </c>
      <c r="N3262" s="359">
        <f t="shared" si="409"/>
        <v>1.1647963245740756</v>
      </c>
      <c r="O3262" s="331"/>
      <c r="P3262" s="61"/>
      <c r="Q3262" s="294"/>
      <c r="R3262" s="292"/>
      <c r="S3262" s="291"/>
    </row>
    <row r="3263" spans="1:19" ht="14.4">
      <c r="A3263" s="36">
        <f t="shared" si="410"/>
        <v>1940</v>
      </c>
      <c r="B3263" s="526"/>
      <c r="C3263" s="36" t="str">
        <f>VLOOKUP('Employee Salary Payroll Tax '!B3265,'Employee Salary Payroll Tax '!$D$1:$E$7,2,FALSE)</f>
        <v>Not Assigned</v>
      </c>
      <c r="D3263" s="61">
        <f t="shared" si="402"/>
        <v>0</v>
      </c>
      <c r="E3263" s="351">
        <f>'Employee Salary Payroll Tax '!N3265</f>
        <v>-0.01</v>
      </c>
      <c r="F3263" s="351">
        <f t="shared" si="403"/>
        <v>-0.01</v>
      </c>
      <c r="G3263" s="352"/>
      <c r="H3263" s="351">
        <f t="shared" si="407"/>
        <v>127200.01</v>
      </c>
      <c r="I3263" s="351">
        <f t="shared" si="404"/>
        <v>0</v>
      </c>
      <c r="J3263" s="351">
        <f t="shared" si="405"/>
        <v>0</v>
      </c>
      <c r="K3263" s="635">
        <f>SUM('Employee Salary Payroll Tax '!I3265:K3265)</f>
        <v>4.3000000000000007</v>
      </c>
      <c r="L3263" s="635">
        <f>'Employee Salary Payroll Tax '!H3265</f>
        <v>0</v>
      </c>
      <c r="M3263" s="293">
        <f t="shared" si="408"/>
        <v>-4.3100000000000005</v>
      </c>
      <c r="N3263" s="359">
        <f t="shared" si="409"/>
        <v>0</v>
      </c>
      <c r="O3263" s="331"/>
      <c r="P3263" s="61"/>
      <c r="Q3263" s="294"/>
      <c r="R3263" s="292"/>
      <c r="S3263" s="291"/>
    </row>
    <row r="3264" spans="1:19" ht="14.4">
      <c r="A3264" s="36">
        <f t="shared" si="410"/>
        <v>1941</v>
      </c>
      <c r="B3264" s="526"/>
      <c r="C3264" s="36" t="str">
        <f>VLOOKUP('Employee Salary Payroll Tax '!B3266,'Employee Salary Payroll Tax '!$D$1:$E$7,2,FALSE)</f>
        <v>NonUnion</v>
      </c>
      <c r="D3264" s="61">
        <f t="shared" si="402"/>
        <v>2.98E-2</v>
      </c>
      <c r="E3264" s="351">
        <f>'Employee Salary Payroll Tax '!N3266</f>
        <v>113230.36</v>
      </c>
      <c r="F3264" s="351">
        <f t="shared" si="403"/>
        <v>116604.62472800001</v>
      </c>
      <c r="G3264" s="352"/>
      <c r="H3264" s="351">
        <f t="shared" si="407"/>
        <v>13969.64</v>
      </c>
      <c r="I3264" s="351">
        <f t="shared" si="404"/>
        <v>3374.2647280000092</v>
      </c>
      <c r="J3264" s="351">
        <f t="shared" si="405"/>
        <v>209.20441313600057</v>
      </c>
      <c r="K3264" s="635">
        <f>SUM('Employee Salary Payroll Tax '!I3266:K3266)</f>
        <v>108640.29</v>
      </c>
      <c r="L3264" s="635">
        <f>'Employee Salary Payroll Tax '!H3266</f>
        <v>0</v>
      </c>
      <c r="M3264" s="293">
        <f t="shared" si="408"/>
        <v>4590.070000000007</v>
      </c>
      <c r="N3264" s="359">
        <f t="shared" si="409"/>
        <v>200.72379980222783</v>
      </c>
      <c r="O3264" s="331"/>
      <c r="P3264" s="61"/>
      <c r="Q3264" s="294"/>
      <c r="R3264" s="292"/>
      <c r="S3264" s="291"/>
    </row>
    <row r="3265" spans="1:19" ht="14.4">
      <c r="A3265" s="36">
        <f t="shared" si="410"/>
        <v>1942</v>
      </c>
      <c r="B3265" s="526"/>
      <c r="C3265" s="36" t="str">
        <f>VLOOKUP('Employee Salary Payroll Tax '!B3267,'Employee Salary Payroll Tax '!$D$1:$E$7,2,FALSE)</f>
        <v>IBEW</v>
      </c>
      <c r="D3265" s="61">
        <f t="shared" si="402"/>
        <v>6.875E-3</v>
      </c>
      <c r="E3265" s="351">
        <f>'Employee Salary Payroll Tax '!N3267</f>
        <v>30245.63</v>
      </c>
      <c r="F3265" s="351">
        <f t="shared" si="403"/>
        <v>30453.56870625</v>
      </c>
      <c r="G3265" s="352"/>
      <c r="H3265" s="351">
        <f t="shared" si="407"/>
        <v>96954.37</v>
      </c>
      <c r="I3265" s="351">
        <f t="shared" si="404"/>
        <v>207.93870624999909</v>
      </c>
      <c r="J3265" s="351">
        <f t="shared" si="405"/>
        <v>12.892199787499944</v>
      </c>
      <c r="K3265" s="635">
        <f>SUM('Employee Salary Payroll Tax '!I3267:K3267)</f>
        <v>30245.63</v>
      </c>
      <c r="L3265" s="635">
        <f>'Employee Salary Payroll Tax '!H3267</f>
        <v>0</v>
      </c>
      <c r="M3265" s="293">
        <f t="shared" si="408"/>
        <v>0</v>
      </c>
      <c r="N3265" s="359">
        <f t="shared" si="409"/>
        <v>12.892199787073695</v>
      </c>
      <c r="O3265" s="331"/>
      <c r="P3265" s="61"/>
      <c r="Q3265" s="294"/>
      <c r="R3265" s="292"/>
      <c r="S3265" s="291"/>
    </row>
    <row r="3266" spans="1:19" ht="14.4">
      <c r="A3266" s="36">
        <f t="shared" si="410"/>
        <v>1943</v>
      </c>
      <c r="B3266" s="526"/>
      <c r="C3266" s="36" t="str">
        <f>VLOOKUP('Employee Salary Payroll Tax '!B3268,'Employee Salary Payroll Tax '!$D$1:$E$7,2,FALSE)</f>
        <v>UA</v>
      </c>
      <c r="D3266" s="61">
        <f t="shared" si="402"/>
        <v>0.03</v>
      </c>
      <c r="E3266" s="351">
        <f>'Employee Salary Payroll Tax '!N3268</f>
        <v>86637.26</v>
      </c>
      <c r="F3266" s="351">
        <f t="shared" si="403"/>
        <v>89236.377800000002</v>
      </c>
      <c r="G3266" s="352"/>
      <c r="H3266" s="351">
        <f t="shared" si="407"/>
        <v>40562.740000000005</v>
      </c>
      <c r="I3266" s="351">
        <f t="shared" si="404"/>
        <v>2599.1178000000073</v>
      </c>
      <c r="J3266" s="351">
        <f t="shared" si="405"/>
        <v>161.14530360000046</v>
      </c>
      <c r="K3266" s="635">
        <f>SUM('Employee Salary Payroll Tax '!I3268:K3268)</f>
        <v>76632.540000000008</v>
      </c>
      <c r="L3266" s="635">
        <f>'Employee Salary Payroll Tax '!H3268</f>
        <v>1118.58</v>
      </c>
      <c r="M3266" s="293">
        <f t="shared" si="408"/>
        <v>8886.1399999999867</v>
      </c>
      <c r="N3266" s="359">
        <f t="shared" si="409"/>
        <v>142.53652439835525</v>
      </c>
      <c r="O3266" s="331"/>
      <c r="P3266" s="61"/>
      <c r="Q3266" s="294"/>
      <c r="R3266" s="292"/>
      <c r="S3266" s="291"/>
    </row>
    <row r="3267" spans="1:19" ht="14.4">
      <c r="A3267" s="36">
        <f t="shared" si="410"/>
        <v>1944</v>
      </c>
      <c r="B3267" s="526"/>
      <c r="C3267" s="36" t="str">
        <f>VLOOKUP('Employee Salary Payroll Tax '!B3269,'Employee Salary Payroll Tax '!$D$1:$E$7,2,FALSE)</f>
        <v>NonUnion</v>
      </c>
      <c r="D3267" s="61">
        <f t="shared" si="402"/>
        <v>2.98E-2</v>
      </c>
      <c r="E3267" s="351">
        <f>'Employee Salary Payroll Tax '!N3269</f>
        <v>33905.17</v>
      </c>
      <c r="F3267" s="351">
        <f t="shared" si="403"/>
        <v>34915.544066000002</v>
      </c>
      <c r="G3267" s="352"/>
      <c r="H3267" s="351">
        <f t="shared" si="407"/>
        <v>93294.83</v>
      </c>
      <c r="I3267" s="351">
        <f t="shared" si="404"/>
        <v>1010.3740660000039</v>
      </c>
      <c r="J3267" s="351">
        <f t="shared" si="405"/>
        <v>62.643192092000241</v>
      </c>
      <c r="K3267" s="635">
        <f>SUM('Employee Salary Payroll Tax '!I3269:K3269)</f>
        <v>33905.17</v>
      </c>
      <c r="L3267" s="635">
        <f>'Employee Salary Payroll Tax '!H3269</f>
        <v>0</v>
      </c>
      <c r="M3267" s="293">
        <f t="shared" si="408"/>
        <v>0</v>
      </c>
      <c r="N3267" s="359">
        <f t="shared" si="409"/>
        <v>62.643192090152631</v>
      </c>
      <c r="O3267" s="331"/>
      <c r="P3267" s="61"/>
      <c r="Q3267" s="294"/>
      <c r="R3267" s="292"/>
      <c r="S3267" s="291"/>
    </row>
    <row r="3268" spans="1:19" ht="14.4">
      <c r="A3268" s="36">
        <f t="shared" si="410"/>
        <v>1945</v>
      </c>
      <c r="B3268" s="526"/>
      <c r="C3268" s="36" t="str">
        <f>VLOOKUP('Employee Salary Payroll Tax '!B3270,'Employee Salary Payroll Tax '!$D$1:$E$7,2,FALSE)</f>
        <v>IBEW</v>
      </c>
      <c r="D3268" s="61">
        <f t="shared" si="402"/>
        <v>6.875E-3</v>
      </c>
      <c r="E3268" s="351">
        <f>'Employee Salary Payroll Tax '!N3270</f>
        <v>51373.5</v>
      </c>
      <c r="F3268" s="351">
        <f t="shared" si="403"/>
        <v>51726.692812499998</v>
      </c>
      <c r="G3268" s="352"/>
      <c r="H3268" s="351">
        <f t="shared" si="407"/>
        <v>75826.5</v>
      </c>
      <c r="I3268" s="351">
        <f t="shared" si="404"/>
        <v>353.19281249999767</v>
      </c>
      <c r="J3268" s="351">
        <f t="shared" si="405"/>
        <v>21.897954374999856</v>
      </c>
      <c r="K3268" s="635">
        <f>SUM('Employee Salary Payroll Tax '!I3270:K3270)</f>
        <v>51358.850000000006</v>
      </c>
      <c r="L3268" s="635">
        <f>'Employee Salary Payroll Tax '!H3270</f>
        <v>0</v>
      </c>
      <c r="M3268" s="293">
        <f t="shared" si="408"/>
        <v>14.649999999994179</v>
      </c>
      <c r="N3268" s="359">
        <f t="shared" si="409"/>
        <v>21.891709812073728</v>
      </c>
      <c r="O3268" s="331"/>
      <c r="P3268" s="61"/>
      <c r="Q3268" s="294"/>
      <c r="R3268" s="292"/>
      <c r="S3268" s="291"/>
    </row>
    <row r="3269" spans="1:19" ht="14.4">
      <c r="A3269" s="36">
        <f t="shared" si="410"/>
        <v>1946</v>
      </c>
      <c r="B3269" s="526"/>
      <c r="C3269" s="36" t="str">
        <f>VLOOKUP('Employee Salary Payroll Tax '!B3271,'Employee Salary Payroll Tax '!$D$1:$E$7,2,FALSE)</f>
        <v>NonUnion</v>
      </c>
      <c r="D3269" s="61">
        <f t="shared" si="402"/>
        <v>2.98E-2</v>
      </c>
      <c r="E3269" s="351">
        <f>'Employee Salary Payroll Tax '!N3271</f>
        <v>14500</v>
      </c>
      <c r="F3269" s="351">
        <f t="shared" si="403"/>
        <v>14932.1</v>
      </c>
      <c r="G3269" s="352"/>
      <c r="H3269" s="351">
        <f t="shared" si="407"/>
        <v>112700</v>
      </c>
      <c r="I3269" s="351">
        <f t="shared" si="404"/>
        <v>432.10000000000036</v>
      </c>
      <c r="J3269" s="351">
        <f t="shared" si="405"/>
        <v>26.790200000000024</v>
      </c>
      <c r="K3269" s="635">
        <f>SUM('Employee Salary Payroll Tax '!I3271:K3271)</f>
        <v>14500</v>
      </c>
      <c r="L3269" s="635">
        <f>'Employee Salary Payroll Tax '!H3271</f>
        <v>0</v>
      </c>
      <c r="M3269" s="293">
        <f t="shared" si="408"/>
        <v>0</v>
      </c>
      <c r="N3269" s="359">
        <f t="shared" si="409"/>
        <v>26.790199998152421</v>
      </c>
      <c r="O3269" s="331"/>
      <c r="P3269" s="61"/>
      <c r="Q3269" s="294"/>
      <c r="R3269" s="292"/>
      <c r="S3269" s="291"/>
    </row>
    <row r="3270" spans="1:19" ht="14.4">
      <c r="A3270" s="36">
        <f t="shared" si="410"/>
        <v>1947</v>
      </c>
      <c r="B3270" s="526"/>
      <c r="C3270" s="36" t="str">
        <f>VLOOKUP('Employee Salary Payroll Tax '!B3272,'Employee Salary Payroll Tax '!$D$1:$E$7,2,FALSE)</f>
        <v>IBEW</v>
      </c>
      <c r="D3270" s="61">
        <f t="shared" si="402"/>
        <v>6.875E-3</v>
      </c>
      <c r="E3270" s="351">
        <f>'Employee Salary Payroll Tax '!N3272</f>
        <v>114377.4</v>
      </c>
      <c r="F3270" s="351">
        <f t="shared" si="403"/>
        <v>115163.74462499999</v>
      </c>
      <c r="G3270" s="352"/>
      <c r="H3270" s="351">
        <f t="shared" si="407"/>
        <v>12822.600000000006</v>
      </c>
      <c r="I3270" s="351">
        <f t="shared" si="404"/>
        <v>786.3446249999979</v>
      </c>
      <c r="J3270" s="351">
        <f t="shared" si="405"/>
        <v>48.75336674999987</v>
      </c>
      <c r="K3270" s="635">
        <f>SUM('Employee Salary Payroll Tax '!I3272:K3272)</f>
        <v>114406.64</v>
      </c>
      <c r="L3270" s="635">
        <f>'Employee Salary Payroll Tax '!H3272</f>
        <v>0</v>
      </c>
      <c r="M3270" s="293">
        <f t="shared" si="408"/>
        <v>-29.240000000005239</v>
      </c>
      <c r="N3270" s="359">
        <f t="shared" si="409"/>
        <v>48.765830299573516</v>
      </c>
      <c r="O3270" s="331"/>
      <c r="P3270" s="61"/>
      <c r="Q3270" s="294"/>
      <c r="R3270" s="292"/>
      <c r="S3270" s="291"/>
    </row>
    <row r="3271" spans="1:19" ht="14.4">
      <c r="A3271" s="36">
        <f t="shared" si="410"/>
        <v>1948</v>
      </c>
      <c r="B3271" s="526"/>
      <c r="C3271" s="36" t="str">
        <f>VLOOKUP('Employee Salary Payroll Tax '!B3273,'Employee Salary Payroll Tax '!$D$1:$E$7,2,FALSE)</f>
        <v>IBEW</v>
      </c>
      <c r="D3271" s="61">
        <f t="shared" si="402"/>
        <v>6.875E-3</v>
      </c>
      <c r="E3271" s="351">
        <f>'Employee Salary Payroll Tax '!N3273</f>
        <v>9014.26</v>
      </c>
      <c r="F3271" s="351">
        <f t="shared" si="403"/>
        <v>9076.2330375000001</v>
      </c>
      <c r="G3271" s="352"/>
      <c r="H3271" s="351">
        <f t="shared" si="407"/>
        <v>118185.74</v>
      </c>
      <c r="I3271" s="351">
        <f t="shared" si="404"/>
        <v>61.973037499999919</v>
      </c>
      <c r="J3271" s="351">
        <f t="shared" si="405"/>
        <v>3.8423283249999951</v>
      </c>
      <c r="K3271" s="635">
        <f>SUM('Employee Salary Payroll Tax '!I3273:K3273)</f>
        <v>9013.7900000000009</v>
      </c>
      <c r="L3271" s="635">
        <f>'Employee Salary Payroll Tax '!H3273</f>
        <v>0</v>
      </c>
      <c r="M3271" s="293">
        <f t="shared" si="408"/>
        <v>0.46999999999934516</v>
      </c>
      <c r="N3271" s="359">
        <f t="shared" si="409"/>
        <v>3.8421279870737677</v>
      </c>
      <c r="O3271" s="331"/>
      <c r="P3271" s="61"/>
      <c r="Q3271" s="294"/>
      <c r="R3271" s="292"/>
      <c r="S3271" s="291"/>
    </row>
    <row r="3272" spans="1:19" ht="14.4">
      <c r="A3272" s="36">
        <f t="shared" si="410"/>
        <v>1949</v>
      </c>
      <c r="B3272" s="526"/>
      <c r="C3272" s="36" t="str">
        <f>VLOOKUP('Employee Salary Payroll Tax '!B3274,'Employee Salary Payroll Tax '!$D$1:$E$7,2,FALSE)</f>
        <v>Not Assigned</v>
      </c>
      <c r="D3272" s="61">
        <f t="shared" si="402"/>
        <v>0</v>
      </c>
      <c r="E3272" s="351">
        <f>'Employee Salary Payroll Tax '!N3274</f>
        <v>-0.05</v>
      </c>
      <c r="F3272" s="351">
        <f t="shared" si="403"/>
        <v>-0.05</v>
      </c>
      <c r="G3272" s="352"/>
      <c r="H3272" s="351">
        <f t="shared" si="407"/>
        <v>127200.05</v>
      </c>
      <c r="I3272" s="351">
        <f t="shared" si="404"/>
        <v>0</v>
      </c>
      <c r="J3272" s="351">
        <f t="shared" si="405"/>
        <v>0</v>
      </c>
      <c r="K3272" s="635">
        <f>SUM('Employee Salary Payroll Tax '!I3274:K3274)</f>
        <v>2.73</v>
      </c>
      <c r="L3272" s="635">
        <f>'Employee Salary Payroll Tax '!H3274</f>
        <v>0</v>
      </c>
      <c r="M3272" s="293">
        <f t="shared" si="408"/>
        <v>-2.78</v>
      </c>
      <c r="N3272" s="359">
        <f t="shared" si="409"/>
        <v>0</v>
      </c>
      <c r="O3272" s="331"/>
      <c r="P3272" s="61"/>
      <c r="Q3272" s="294"/>
      <c r="R3272" s="292"/>
      <c r="S3272" s="291"/>
    </row>
    <row r="3273" spans="1:19" ht="14.4">
      <c r="A3273" s="36">
        <f t="shared" si="410"/>
        <v>1950</v>
      </c>
      <c r="B3273" s="526"/>
      <c r="C3273" s="36" t="str">
        <f>VLOOKUP('Employee Salary Payroll Tax '!B3275,'Employee Salary Payroll Tax '!$D$1:$E$7,2,FALSE)</f>
        <v>NonUnion</v>
      </c>
      <c r="D3273" s="61">
        <f t="shared" si="402"/>
        <v>2.98E-2</v>
      </c>
      <c r="E3273" s="351">
        <f>'Employee Salary Payroll Tax '!N3275</f>
        <v>65433.25</v>
      </c>
      <c r="F3273" s="351">
        <f t="shared" si="403"/>
        <v>67383.16085</v>
      </c>
      <c r="G3273" s="352"/>
      <c r="H3273" s="351">
        <f t="shared" si="407"/>
        <v>61766.75</v>
      </c>
      <c r="I3273" s="351">
        <f t="shared" si="404"/>
        <v>1949.9108500000002</v>
      </c>
      <c r="J3273" s="351">
        <f t="shared" si="405"/>
        <v>120.89447270000001</v>
      </c>
      <c r="K3273" s="635">
        <f>SUM('Employee Salary Payroll Tax '!I3275:K3275)</f>
        <v>23928.77</v>
      </c>
      <c r="L3273" s="635">
        <f>'Employee Salary Payroll Tax '!H3275</f>
        <v>0</v>
      </c>
      <c r="M3273" s="293">
        <f t="shared" si="408"/>
        <v>41504.479999999996</v>
      </c>
      <c r="N3273" s="359">
        <f t="shared" si="409"/>
        <v>44.210795451324337</v>
      </c>
      <c r="O3273" s="331"/>
      <c r="P3273" s="61"/>
      <c r="Q3273" s="294"/>
      <c r="R3273" s="292"/>
      <c r="S3273" s="291"/>
    </row>
    <row r="3274" spans="1:19" ht="14.4">
      <c r="A3274" s="36">
        <f t="shared" si="410"/>
        <v>1951</v>
      </c>
      <c r="B3274" s="526"/>
      <c r="C3274" s="36" t="str">
        <f>VLOOKUP('Employee Salary Payroll Tax '!B3276,'Employee Salary Payroll Tax '!$D$1:$E$7,2,FALSE)</f>
        <v>NonUnion</v>
      </c>
      <c r="D3274" s="61">
        <f t="shared" si="402"/>
        <v>2.98E-2</v>
      </c>
      <c r="E3274" s="351">
        <f>'Employee Salary Payroll Tax '!N3276</f>
        <v>1038.8</v>
      </c>
      <c r="F3274" s="351">
        <f t="shared" si="403"/>
        <v>1069.7562399999999</v>
      </c>
      <c r="G3274" s="352"/>
      <c r="H3274" s="351">
        <f t="shared" si="407"/>
        <v>126161.2</v>
      </c>
      <c r="I3274" s="351">
        <f t="shared" si="404"/>
        <v>30.95623999999998</v>
      </c>
      <c r="J3274" s="351">
        <f t="shared" si="405"/>
        <v>1.9192868799999987</v>
      </c>
      <c r="K3274" s="635">
        <f>SUM('Employee Salary Payroll Tax '!I3276:K3276)</f>
        <v>1.32</v>
      </c>
      <c r="L3274" s="635">
        <f>'Employee Salary Payroll Tax '!H3276</f>
        <v>0</v>
      </c>
      <c r="M3274" s="293">
        <f t="shared" si="408"/>
        <v>1037.48</v>
      </c>
      <c r="N3274" s="359">
        <f t="shared" si="409"/>
        <v>2.4388319976522584E-3</v>
      </c>
      <c r="O3274" s="331"/>
      <c r="P3274" s="61"/>
      <c r="Q3274" s="294"/>
      <c r="R3274" s="292"/>
      <c r="S3274" s="291"/>
    </row>
    <row r="3275" spans="1:19" ht="14.4">
      <c r="A3275" s="36">
        <f t="shared" si="410"/>
        <v>1952</v>
      </c>
      <c r="B3275" s="526"/>
      <c r="C3275" s="36" t="str">
        <f>VLOOKUP('Employee Salary Payroll Tax '!B3277,'Employee Salary Payroll Tax '!$D$1:$E$7,2,FALSE)</f>
        <v>NonUnion</v>
      </c>
      <c r="D3275" s="61">
        <f t="shared" si="402"/>
        <v>2.98E-2</v>
      </c>
      <c r="E3275" s="351">
        <f>'Employee Salary Payroll Tax '!N3277</f>
        <v>108455.91</v>
      </c>
      <c r="F3275" s="351">
        <f t="shared" si="403"/>
        <v>111687.896118</v>
      </c>
      <c r="G3275" s="352"/>
      <c r="H3275" s="351">
        <f t="shared" si="407"/>
        <v>18744.089999999997</v>
      </c>
      <c r="I3275" s="351">
        <f t="shared" si="404"/>
        <v>3231.9861180000007</v>
      </c>
      <c r="J3275" s="351">
        <f t="shared" si="405"/>
        <v>200.38313931600004</v>
      </c>
      <c r="K3275" s="635">
        <f>SUM('Employee Salary Payroll Tax '!I3277:K3277)</f>
        <v>14583.99</v>
      </c>
      <c r="L3275" s="635">
        <f>'Employee Salary Payroll Tax '!H3277</f>
        <v>0</v>
      </c>
      <c r="M3275" s="293">
        <f t="shared" si="408"/>
        <v>93871.92</v>
      </c>
      <c r="N3275" s="359">
        <f t="shared" si="409"/>
        <v>26.94537992375156</v>
      </c>
      <c r="O3275" s="331"/>
      <c r="P3275" s="61"/>
      <c r="Q3275" s="294"/>
      <c r="R3275" s="292"/>
      <c r="S3275" s="291"/>
    </row>
    <row r="3276" spans="1:19" ht="14.4">
      <c r="A3276" s="36">
        <f t="shared" si="410"/>
        <v>1953</v>
      </c>
      <c r="B3276" s="526"/>
      <c r="C3276" s="36" t="str">
        <f>VLOOKUP('Employee Salary Payroll Tax '!B3278,'Employee Salary Payroll Tax '!$D$1:$E$7,2,FALSE)</f>
        <v>IBEW</v>
      </c>
      <c r="D3276" s="61">
        <f t="shared" si="402"/>
        <v>6.875E-3</v>
      </c>
      <c r="E3276" s="351">
        <f>'Employee Salary Payroll Tax '!N3278</f>
        <v>103772.94</v>
      </c>
      <c r="F3276" s="351">
        <f t="shared" si="403"/>
        <v>104486.37896249999</v>
      </c>
      <c r="G3276" s="352"/>
      <c r="H3276" s="351">
        <f t="shared" si="407"/>
        <v>23427.059999999998</v>
      </c>
      <c r="I3276" s="351">
        <f t="shared" si="404"/>
        <v>713.43896249998943</v>
      </c>
      <c r="J3276" s="351">
        <f t="shared" si="405"/>
        <v>44.233215674999343</v>
      </c>
      <c r="K3276" s="635">
        <f>SUM('Employee Salary Payroll Tax '!I3278:K3278)</f>
        <v>103129.1</v>
      </c>
      <c r="L3276" s="635">
        <f>'Employee Salary Payroll Tax '!H3278</f>
        <v>0</v>
      </c>
      <c r="M3276" s="293">
        <f t="shared" si="408"/>
        <v>643.83999999999651</v>
      </c>
      <c r="N3276" s="359">
        <f t="shared" si="409"/>
        <v>43.958778874575749</v>
      </c>
      <c r="O3276" s="331"/>
      <c r="P3276" s="61"/>
      <c r="Q3276" s="294"/>
      <c r="R3276" s="292"/>
      <c r="S3276" s="291"/>
    </row>
    <row r="3277" spans="1:19" ht="14.4">
      <c r="A3277" s="36">
        <f t="shared" si="410"/>
        <v>1954</v>
      </c>
      <c r="B3277" s="526"/>
      <c r="C3277" s="36" t="str">
        <f>VLOOKUP('Employee Salary Payroll Tax '!B3279,'Employee Salary Payroll Tax '!$D$1:$E$7,2,FALSE)</f>
        <v>IBEW</v>
      </c>
      <c r="D3277" s="61">
        <f t="shared" si="402"/>
        <v>6.875E-3</v>
      </c>
      <c r="E3277" s="351">
        <f>'Employee Salary Payroll Tax '!N3279</f>
        <v>62530.48</v>
      </c>
      <c r="F3277" s="351">
        <f t="shared" si="403"/>
        <v>62960.377050000003</v>
      </c>
      <c r="G3277" s="352"/>
      <c r="H3277" s="351">
        <f t="shared" si="407"/>
        <v>64669.52</v>
      </c>
      <c r="I3277" s="351">
        <f t="shared" si="404"/>
        <v>429.89704999999958</v>
      </c>
      <c r="J3277" s="351">
        <f t="shared" si="405"/>
        <v>26.653617099999973</v>
      </c>
      <c r="K3277" s="635">
        <f>SUM('Employee Salary Payroll Tax '!I3279:K3279)</f>
        <v>18138.23</v>
      </c>
      <c r="L3277" s="635">
        <f>'Employee Salary Payroll Tax '!H3279</f>
        <v>0</v>
      </c>
      <c r="M3277" s="293">
        <f t="shared" si="408"/>
        <v>44392.25</v>
      </c>
      <c r="N3277" s="359">
        <f t="shared" si="409"/>
        <v>7.7314205373763505</v>
      </c>
      <c r="O3277" s="331"/>
      <c r="P3277" s="61"/>
      <c r="Q3277" s="294"/>
      <c r="R3277" s="292"/>
      <c r="S3277" s="291"/>
    </row>
    <row r="3278" spans="1:19" ht="14.4">
      <c r="A3278" s="36">
        <f t="shared" si="410"/>
        <v>1955</v>
      </c>
      <c r="B3278" s="526"/>
      <c r="C3278" s="36" t="str">
        <f>VLOOKUP('Employee Salary Payroll Tax '!B3280,'Employee Salary Payroll Tax '!$D$1:$E$7,2,FALSE)</f>
        <v>NonUnion</v>
      </c>
      <c r="D3278" s="61">
        <f t="shared" si="402"/>
        <v>2.98E-2</v>
      </c>
      <c r="E3278" s="351">
        <f>'Employee Salary Payroll Tax '!N3280</f>
        <v>116850.27</v>
      </c>
      <c r="F3278" s="351">
        <f t="shared" si="403"/>
        <v>120332.40804600001</v>
      </c>
      <c r="G3278" s="352"/>
      <c r="H3278" s="351">
        <f t="shared" si="407"/>
        <v>10349.729999999996</v>
      </c>
      <c r="I3278" s="351">
        <f t="shared" si="404"/>
        <v>3482.1380460000073</v>
      </c>
      <c r="J3278" s="351">
        <f t="shared" si="405"/>
        <v>215.89255885200046</v>
      </c>
      <c r="K3278" s="635">
        <f>SUM('Employee Salary Payroll Tax '!I3280:K3280)</f>
        <v>43764.54</v>
      </c>
      <c r="L3278" s="635">
        <f>'Employee Salary Payroll Tax '!H3280</f>
        <v>0</v>
      </c>
      <c r="M3278" s="293">
        <f t="shared" si="408"/>
        <v>73085.73000000001</v>
      </c>
      <c r="N3278" s="359">
        <f t="shared" si="409"/>
        <v>80.859364103308181</v>
      </c>
      <c r="O3278" s="331"/>
      <c r="P3278" s="61"/>
      <c r="Q3278" s="294"/>
      <c r="R3278" s="292"/>
      <c r="S3278" s="291"/>
    </row>
    <row r="3279" spans="1:19" ht="14.4">
      <c r="A3279" s="36">
        <f t="shared" si="410"/>
        <v>1956</v>
      </c>
      <c r="B3279" s="526"/>
      <c r="C3279" s="36" t="str">
        <f>VLOOKUP('Employee Salary Payroll Tax '!B3281,'Employee Salary Payroll Tax '!$D$1:$E$7,2,FALSE)</f>
        <v>IBEW</v>
      </c>
      <c r="D3279" s="61">
        <f t="shared" si="402"/>
        <v>6.875E-3</v>
      </c>
      <c r="E3279" s="351">
        <f>'Employee Salary Payroll Tax '!N3281</f>
        <v>147446.93</v>
      </c>
      <c r="F3279" s="351">
        <f t="shared" si="403"/>
        <v>148460.62764374999</v>
      </c>
      <c r="G3279" s="352"/>
      <c r="H3279" s="351">
        <f t="shared" si="407"/>
        <v>0</v>
      </c>
      <c r="I3279" s="351">
        <f t="shared" si="404"/>
        <v>1013.697643749998</v>
      </c>
      <c r="J3279" s="351">
        <f t="shared" si="405"/>
        <v>0</v>
      </c>
      <c r="K3279" s="635">
        <f>SUM('Employee Salary Payroll Tax '!I3281:K3281)</f>
        <v>134774.21</v>
      </c>
      <c r="L3279" s="635">
        <f>'Employee Salary Payroll Tax '!H3281</f>
        <v>0</v>
      </c>
      <c r="M3279" s="293">
        <f t="shared" si="408"/>
        <v>12672.720000000001</v>
      </c>
      <c r="N3279" s="359">
        <f t="shared" si="409"/>
        <v>0</v>
      </c>
      <c r="O3279" s="331"/>
      <c r="P3279" s="61"/>
      <c r="Q3279" s="294"/>
      <c r="R3279" s="292"/>
      <c r="S3279" s="291"/>
    </row>
    <row r="3280" spans="1:19" ht="14.4">
      <c r="A3280" s="36">
        <f t="shared" si="410"/>
        <v>1957</v>
      </c>
      <c r="B3280" s="526"/>
      <c r="C3280" s="36" t="str">
        <f>VLOOKUP('Employee Salary Payroll Tax '!B3282,'Employee Salary Payroll Tax '!$D$1:$E$7,2,FALSE)</f>
        <v>IBEW</v>
      </c>
      <c r="D3280" s="61">
        <f t="shared" si="402"/>
        <v>6.875E-3</v>
      </c>
      <c r="E3280" s="351">
        <f>'Employee Salary Payroll Tax '!N3282</f>
        <v>35882.080000000002</v>
      </c>
      <c r="F3280" s="351">
        <f t="shared" si="403"/>
        <v>36128.7693</v>
      </c>
      <c r="G3280" s="352"/>
      <c r="H3280" s="351">
        <f t="shared" si="407"/>
        <v>91317.92</v>
      </c>
      <c r="I3280" s="351">
        <f t="shared" si="404"/>
        <v>246.68929999999818</v>
      </c>
      <c r="J3280" s="351">
        <f t="shared" si="405"/>
        <v>15.294736599999887</v>
      </c>
      <c r="K3280" s="635">
        <f>SUM('Employee Salary Payroll Tax '!I3282:K3282)</f>
        <v>35882.080000000002</v>
      </c>
      <c r="L3280" s="635">
        <f>'Employee Salary Payroll Tax '!H3282</f>
        <v>0</v>
      </c>
      <c r="M3280" s="293">
        <f t="shared" si="408"/>
        <v>0</v>
      </c>
      <c r="N3280" s="359">
        <f t="shared" si="409"/>
        <v>15.294736599573636</v>
      </c>
      <c r="O3280" s="331"/>
      <c r="P3280" s="61"/>
      <c r="Q3280" s="294"/>
      <c r="R3280" s="292"/>
      <c r="S3280" s="291"/>
    </row>
    <row r="3281" spans="1:19" ht="14.4">
      <c r="A3281" s="36">
        <f t="shared" si="410"/>
        <v>1958</v>
      </c>
      <c r="B3281" s="526"/>
      <c r="C3281" s="36" t="str">
        <f>VLOOKUP('Employee Salary Payroll Tax '!B3283,'Employee Salary Payroll Tax '!$D$1:$E$7,2,FALSE)</f>
        <v>NonUnion</v>
      </c>
      <c r="D3281" s="61">
        <f t="shared" ref="D3281:D3344" si="411">VLOOKUP(C3281,C$9:D$12,2)</f>
        <v>2.98E-2</v>
      </c>
      <c r="E3281" s="351">
        <f>'Employee Salary Payroll Tax '!N3283</f>
        <v>75990.990000000005</v>
      </c>
      <c r="F3281" s="351">
        <f t="shared" ref="F3281:F3344" si="412">E3281*(1+D3281)</f>
        <v>78255.521502000003</v>
      </c>
      <c r="G3281" s="352"/>
      <c r="H3281" s="351">
        <f t="shared" si="407"/>
        <v>51209.009999999995</v>
      </c>
      <c r="I3281" s="351">
        <f t="shared" ref="I3281:I3344" si="413">F3281-E3281</f>
        <v>2264.531501999998</v>
      </c>
      <c r="J3281" s="351">
        <f t="shared" ref="J3281:J3344" si="414">IF(H3281&gt;I3281,I3281*$J$12,H3281*$J$12)</f>
        <v>140.40095312399987</v>
      </c>
      <c r="K3281" s="635">
        <f>SUM('Employee Salary Payroll Tax '!I3283:K3283)</f>
        <v>45100.92</v>
      </c>
      <c r="L3281" s="635">
        <f>'Employee Salary Payroll Tax '!H3283</f>
        <v>0</v>
      </c>
      <c r="M3281" s="293">
        <f t="shared" si="408"/>
        <v>30890.070000000007</v>
      </c>
      <c r="N3281" s="359">
        <f t="shared" si="409"/>
        <v>83.328459790903366</v>
      </c>
      <c r="O3281" s="331"/>
      <c r="P3281" s="61"/>
      <c r="Q3281" s="294"/>
      <c r="R3281" s="292"/>
      <c r="S3281" s="291"/>
    </row>
    <row r="3282" spans="1:19" ht="14.4">
      <c r="A3282" s="36">
        <f t="shared" si="410"/>
        <v>1959</v>
      </c>
      <c r="B3282" s="526"/>
      <c r="C3282" s="36" t="str">
        <f>VLOOKUP('Employee Salary Payroll Tax '!B3284,'Employee Salary Payroll Tax '!$D$1:$E$7,2,FALSE)</f>
        <v>NonUnion</v>
      </c>
      <c r="D3282" s="61">
        <f t="shared" si="411"/>
        <v>2.98E-2</v>
      </c>
      <c r="E3282" s="351">
        <f>'Employee Salary Payroll Tax '!N3284</f>
        <v>107193.26</v>
      </c>
      <c r="F3282" s="351">
        <f t="shared" si="412"/>
        <v>110387.619148</v>
      </c>
      <c r="G3282" s="352"/>
      <c r="H3282" s="351">
        <f t="shared" ref="H3282:H3345" si="415">IF(E3282&gt;$H$12,0,$H$12-E3282)</f>
        <v>20006.740000000005</v>
      </c>
      <c r="I3282" s="351">
        <f t="shared" si="413"/>
        <v>3194.3591480000032</v>
      </c>
      <c r="J3282" s="351">
        <f t="shared" si="414"/>
        <v>198.0502671760002</v>
      </c>
      <c r="K3282" s="635">
        <f>SUM('Employee Salary Payroll Tax '!I3284:K3284)</f>
        <v>46110.32</v>
      </c>
      <c r="L3282" s="635">
        <f>'Employee Salary Payroll Tax '!H3284</f>
        <v>0</v>
      </c>
      <c r="M3282" s="293">
        <f t="shared" ref="M3282:M3345" si="416">E3282-K3282-L3282</f>
        <v>61082.939999999995</v>
      </c>
      <c r="N3282" s="359">
        <f t="shared" si="409"/>
        <v>85.193427231205334</v>
      </c>
      <c r="O3282" s="331"/>
      <c r="P3282" s="61"/>
      <c r="Q3282" s="294"/>
      <c r="R3282" s="292"/>
      <c r="S3282" s="291"/>
    </row>
    <row r="3283" spans="1:19" ht="14.4">
      <c r="A3283" s="36">
        <f t="shared" si="410"/>
        <v>1960</v>
      </c>
      <c r="B3283" s="526"/>
      <c r="C3283" s="36" t="str">
        <f>VLOOKUP('Employee Salary Payroll Tax '!B3285,'Employee Salary Payroll Tax '!$D$1:$E$7,2,FALSE)</f>
        <v>NonUnion</v>
      </c>
      <c r="D3283" s="61">
        <f t="shared" si="411"/>
        <v>2.98E-2</v>
      </c>
      <c r="E3283" s="351">
        <f>'Employee Salary Payroll Tax '!N3285</f>
        <v>107457.12</v>
      </c>
      <c r="F3283" s="351">
        <f t="shared" si="412"/>
        <v>110659.34217600001</v>
      </c>
      <c r="G3283" s="352"/>
      <c r="H3283" s="351">
        <f t="shared" si="415"/>
        <v>19742.880000000005</v>
      </c>
      <c r="I3283" s="351">
        <f t="shared" si="413"/>
        <v>3202.2221760000102</v>
      </c>
      <c r="J3283" s="351">
        <f t="shared" si="414"/>
        <v>198.53777491200063</v>
      </c>
      <c r="K3283" s="635">
        <f>SUM('Employee Salary Payroll Tax '!I3285:K3285)</f>
        <v>104605.48</v>
      </c>
      <c r="L3283" s="635">
        <f>'Employee Salary Payroll Tax '!H3285</f>
        <v>0</v>
      </c>
      <c r="M3283" s="293">
        <f t="shared" si="416"/>
        <v>2851.6399999999994</v>
      </c>
      <c r="N3283" s="359">
        <f t="shared" si="409"/>
        <v>193.26908484620205</v>
      </c>
      <c r="O3283" s="331"/>
      <c r="P3283" s="61"/>
      <c r="Q3283" s="294"/>
      <c r="R3283" s="292"/>
      <c r="S3283" s="291"/>
    </row>
    <row r="3284" spans="1:19" ht="14.4">
      <c r="A3284" s="36">
        <f t="shared" si="410"/>
        <v>1961</v>
      </c>
      <c r="B3284" s="526"/>
      <c r="C3284" s="36" t="str">
        <f>VLOOKUP('Employee Salary Payroll Tax '!B3286,'Employee Salary Payroll Tax '!$D$1:$E$7,2,FALSE)</f>
        <v>NonUnion</v>
      </c>
      <c r="D3284" s="61">
        <f t="shared" si="411"/>
        <v>2.98E-2</v>
      </c>
      <c r="E3284" s="351">
        <f>'Employee Salary Payroll Tax '!N3286</f>
        <v>105446.87</v>
      </c>
      <c r="F3284" s="351">
        <f t="shared" si="412"/>
        <v>108589.186726</v>
      </c>
      <c r="G3284" s="352"/>
      <c r="H3284" s="351">
        <f t="shared" si="415"/>
        <v>21753.130000000005</v>
      </c>
      <c r="I3284" s="351">
        <f t="shared" si="413"/>
        <v>3142.3167260000046</v>
      </c>
      <c r="J3284" s="351">
        <f t="shared" si="414"/>
        <v>194.82363701200029</v>
      </c>
      <c r="K3284" s="635">
        <f>SUM('Employee Salary Payroll Tax '!I3286:K3286)</f>
        <v>105446.87</v>
      </c>
      <c r="L3284" s="635">
        <f>'Employee Salary Payroll Tax '!H3286</f>
        <v>0</v>
      </c>
      <c r="M3284" s="293">
        <f t="shared" si="416"/>
        <v>0</v>
      </c>
      <c r="N3284" s="359">
        <f t="shared" si="409"/>
        <v>194.82363701015271</v>
      </c>
      <c r="O3284" s="331"/>
      <c r="P3284" s="61"/>
      <c r="Q3284" s="294"/>
      <c r="R3284" s="292"/>
      <c r="S3284" s="291"/>
    </row>
    <row r="3285" spans="1:19" ht="14.4">
      <c r="A3285" s="36">
        <f t="shared" si="410"/>
        <v>1962</v>
      </c>
      <c r="B3285" s="526"/>
      <c r="C3285" s="36" t="str">
        <f>VLOOKUP('Employee Salary Payroll Tax '!B3287,'Employee Salary Payroll Tax '!$D$1:$E$7,2,FALSE)</f>
        <v>UA</v>
      </c>
      <c r="D3285" s="61">
        <f t="shared" si="411"/>
        <v>0.03</v>
      </c>
      <c r="E3285" s="351">
        <f>'Employee Salary Payroll Tax '!N3287</f>
        <v>63113.61</v>
      </c>
      <c r="F3285" s="351">
        <f t="shared" si="412"/>
        <v>65007.018300000003</v>
      </c>
      <c r="G3285" s="352"/>
      <c r="H3285" s="351">
        <f t="shared" si="415"/>
        <v>64086.39</v>
      </c>
      <c r="I3285" s="351">
        <f t="shared" si="413"/>
        <v>1893.4083000000028</v>
      </c>
      <c r="J3285" s="351">
        <f t="shared" si="414"/>
        <v>117.39131460000017</v>
      </c>
      <c r="K3285" s="635">
        <f>SUM('Employee Salary Payroll Tax '!I3287:K3287)</f>
        <v>58587.479999999996</v>
      </c>
      <c r="L3285" s="635">
        <f>'Employee Salary Payroll Tax '!H3287</f>
        <v>806.93</v>
      </c>
      <c r="M3285" s="293">
        <f t="shared" si="416"/>
        <v>3719.2000000000048</v>
      </c>
      <c r="N3285" s="359">
        <f t="shared" si="409"/>
        <v>108.97271279827353</v>
      </c>
      <c r="O3285" s="331"/>
      <c r="P3285" s="61"/>
      <c r="Q3285" s="294"/>
      <c r="R3285" s="292"/>
      <c r="S3285" s="291"/>
    </row>
    <row r="3286" spans="1:19" ht="14.4">
      <c r="A3286" s="36">
        <f t="shared" si="410"/>
        <v>1963</v>
      </c>
      <c r="B3286" s="526"/>
      <c r="C3286" s="36" t="str">
        <f>VLOOKUP('Employee Salary Payroll Tax '!B3288,'Employee Salary Payroll Tax '!$D$1:$E$7,2,FALSE)</f>
        <v>NonUnion</v>
      </c>
      <c r="D3286" s="61">
        <f t="shared" si="411"/>
        <v>2.98E-2</v>
      </c>
      <c r="E3286" s="351">
        <f>'Employee Salary Payroll Tax '!N3288</f>
        <v>69771.350000000006</v>
      </c>
      <c r="F3286" s="351">
        <f t="shared" si="412"/>
        <v>71850.536230000012</v>
      </c>
      <c r="G3286" s="352"/>
      <c r="H3286" s="351">
        <f t="shared" si="415"/>
        <v>57428.649999999994</v>
      </c>
      <c r="I3286" s="351">
        <f t="shared" si="413"/>
        <v>2079.1862300000066</v>
      </c>
      <c r="J3286" s="351">
        <f t="shared" si="414"/>
        <v>128.90954626000041</v>
      </c>
      <c r="K3286" s="635">
        <f>SUM('Employee Salary Payroll Tax '!I3288:K3288)</f>
        <v>22745.66</v>
      </c>
      <c r="L3286" s="635">
        <f>'Employee Salary Payroll Tax '!H3288</f>
        <v>0</v>
      </c>
      <c r="M3286" s="293">
        <f t="shared" si="416"/>
        <v>47025.69</v>
      </c>
      <c r="N3286" s="359">
        <f t="shared" si="409"/>
        <v>42.024881415397815</v>
      </c>
      <c r="O3286" s="331"/>
      <c r="P3286" s="61"/>
      <c r="Q3286" s="294"/>
      <c r="R3286" s="292"/>
      <c r="S3286" s="291"/>
    </row>
    <row r="3287" spans="1:19" ht="14.4">
      <c r="A3287" s="36">
        <f t="shared" si="410"/>
        <v>1964</v>
      </c>
      <c r="B3287" s="526"/>
      <c r="C3287" s="36" t="str">
        <f>VLOOKUP('Employee Salary Payroll Tax '!B3289,'Employee Salary Payroll Tax '!$D$1:$E$7,2,FALSE)</f>
        <v>NonUnion</v>
      </c>
      <c r="D3287" s="61">
        <f t="shared" si="411"/>
        <v>2.98E-2</v>
      </c>
      <c r="E3287" s="351">
        <f>'Employee Salary Payroll Tax '!N3289</f>
        <v>50351.43</v>
      </c>
      <c r="F3287" s="351">
        <f t="shared" si="412"/>
        <v>51851.902614000006</v>
      </c>
      <c r="G3287" s="352"/>
      <c r="H3287" s="351">
        <f t="shared" si="415"/>
        <v>76848.570000000007</v>
      </c>
      <c r="I3287" s="351">
        <f t="shared" si="413"/>
        <v>1500.4726140000057</v>
      </c>
      <c r="J3287" s="351">
        <f t="shared" si="414"/>
        <v>93.029302068000348</v>
      </c>
      <c r="K3287" s="635">
        <f>SUM('Employee Salary Payroll Tax '!I3289:K3289)</f>
        <v>46998.04</v>
      </c>
      <c r="L3287" s="635">
        <f>'Employee Salary Payroll Tax '!H3289</f>
        <v>0</v>
      </c>
      <c r="M3287" s="293">
        <f t="shared" si="416"/>
        <v>3353.3899999999994</v>
      </c>
      <c r="N3287" s="359">
        <f t="shared" si="409"/>
        <v>86.833578702275773</v>
      </c>
      <c r="O3287" s="331"/>
      <c r="P3287" s="61"/>
      <c r="Q3287" s="294"/>
      <c r="R3287" s="292"/>
      <c r="S3287" s="291"/>
    </row>
    <row r="3288" spans="1:19" ht="14.4">
      <c r="A3288" s="36">
        <f t="shared" si="410"/>
        <v>1965</v>
      </c>
      <c r="B3288" s="526"/>
      <c r="C3288" s="36" t="str">
        <f>VLOOKUP('Employee Salary Payroll Tax '!B3290,'Employee Salary Payroll Tax '!$D$1:$E$7,2,FALSE)</f>
        <v>IBEW</v>
      </c>
      <c r="D3288" s="61">
        <f t="shared" si="411"/>
        <v>6.875E-3</v>
      </c>
      <c r="E3288" s="351">
        <f>'Employee Salary Payroll Tax '!N3290</f>
        <v>162635.75</v>
      </c>
      <c r="F3288" s="351">
        <f t="shared" si="412"/>
        <v>163753.87078125001</v>
      </c>
      <c r="G3288" s="352"/>
      <c r="H3288" s="351">
        <f t="shared" si="415"/>
        <v>0</v>
      </c>
      <c r="I3288" s="351">
        <f t="shared" si="413"/>
        <v>1118.120781250007</v>
      </c>
      <c r="J3288" s="351">
        <f t="shared" si="414"/>
        <v>0</v>
      </c>
      <c r="K3288" s="635">
        <f>SUM('Employee Salary Payroll Tax '!I3290:K3290)</f>
        <v>148893.01</v>
      </c>
      <c r="L3288" s="635">
        <f>'Employee Salary Payroll Tax '!H3290</f>
        <v>0</v>
      </c>
      <c r="M3288" s="293">
        <f t="shared" si="416"/>
        <v>13742.739999999991</v>
      </c>
      <c r="N3288" s="359">
        <f t="shared" si="409"/>
        <v>0</v>
      </c>
      <c r="O3288" s="331"/>
      <c r="P3288" s="61"/>
      <c r="Q3288" s="294"/>
      <c r="R3288" s="292"/>
      <c r="S3288" s="291"/>
    </row>
    <row r="3289" spans="1:19" ht="14.4">
      <c r="A3289" s="36">
        <f t="shared" si="410"/>
        <v>1966</v>
      </c>
      <c r="B3289" s="526"/>
      <c r="C3289" s="36" t="str">
        <f>VLOOKUP('Employee Salary Payroll Tax '!B3291,'Employee Salary Payroll Tax '!$D$1:$E$7,2,FALSE)</f>
        <v>NonUnion</v>
      </c>
      <c r="D3289" s="61">
        <f t="shared" si="411"/>
        <v>2.98E-2</v>
      </c>
      <c r="E3289" s="351">
        <f>'Employee Salary Payroll Tax '!N3291</f>
        <v>65519.39</v>
      </c>
      <c r="F3289" s="351">
        <f t="shared" si="412"/>
        <v>67471.867822</v>
      </c>
      <c r="G3289" s="352"/>
      <c r="H3289" s="351">
        <f t="shared" si="415"/>
        <v>61680.61</v>
      </c>
      <c r="I3289" s="351">
        <f t="shared" si="413"/>
        <v>1952.4778220000007</v>
      </c>
      <c r="J3289" s="351">
        <f t="shared" si="414"/>
        <v>121.05362496400005</v>
      </c>
      <c r="K3289" s="635">
        <f>SUM('Employee Salary Payroll Tax '!I3291:K3291)</f>
        <v>60230.92</v>
      </c>
      <c r="L3289" s="635">
        <f>'Employee Salary Payroll Tax '!H3291</f>
        <v>0</v>
      </c>
      <c r="M3289" s="293">
        <f t="shared" si="416"/>
        <v>5288.4700000000012</v>
      </c>
      <c r="N3289" s="359">
        <f t="shared" si="409"/>
        <v>111.28264779030158</v>
      </c>
      <c r="O3289" s="331"/>
      <c r="P3289" s="61"/>
      <c r="Q3289" s="294"/>
      <c r="R3289" s="292"/>
      <c r="S3289" s="291"/>
    </row>
    <row r="3290" spans="1:19" ht="14.4">
      <c r="A3290" s="36">
        <f t="shared" si="410"/>
        <v>1967</v>
      </c>
      <c r="B3290" s="526"/>
      <c r="C3290" s="36" t="str">
        <f>VLOOKUP('Employee Salary Payroll Tax '!B3292,'Employee Salary Payroll Tax '!$D$1:$E$7,2,FALSE)</f>
        <v>NonUnion</v>
      </c>
      <c r="D3290" s="61">
        <f t="shared" si="411"/>
        <v>2.98E-2</v>
      </c>
      <c r="E3290" s="351">
        <f>'Employee Salary Payroll Tax '!N3292</f>
        <v>67144.479999999996</v>
      </c>
      <c r="F3290" s="351">
        <f t="shared" si="412"/>
        <v>69145.385504000005</v>
      </c>
      <c r="G3290" s="352"/>
      <c r="H3290" s="351">
        <f t="shared" si="415"/>
        <v>60055.520000000004</v>
      </c>
      <c r="I3290" s="351">
        <f t="shared" si="413"/>
        <v>2000.9055040000094</v>
      </c>
      <c r="J3290" s="351">
        <f t="shared" si="414"/>
        <v>124.05614124800059</v>
      </c>
      <c r="K3290" s="635">
        <f>SUM('Employee Salary Payroll Tax '!I3292:K3292)</f>
        <v>1280.24</v>
      </c>
      <c r="L3290" s="635">
        <f>'Employee Salary Payroll Tax '!H3292</f>
        <v>0</v>
      </c>
      <c r="M3290" s="293">
        <f t="shared" si="416"/>
        <v>65864.239999999991</v>
      </c>
      <c r="N3290" s="359">
        <f t="shared" si="409"/>
        <v>2.3653714239647834</v>
      </c>
      <c r="O3290" s="331"/>
      <c r="P3290" s="61"/>
      <c r="Q3290" s="294"/>
      <c r="R3290" s="292"/>
      <c r="S3290" s="291"/>
    </row>
    <row r="3291" spans="1:19" ht="14.4">
      <c r="A3291" s="36">
        <f t="shared" si="410"/>
        <v>1968</v>
      </c>
      <c r="B3291" s="526"/>
      <c r="C3291" s="36" t="str">
        <f>VLOOKUP('Employee Salary Payroll Tax '!B3293,'Employee Salary Payroll Tax '!$D$1:$E$7,2,FALSE)</f>
        <v>IBEW</v>
      </c>
      <c r="D3291" s="61">
        <f t="shared" si="411"/>
        <v>6.875E-3</v>
      </c>
      <c r="E3291" s="351">
        <f>'Employee Salary Payroll Tax '!N3293</f>
        <v>122634.38</v>
      </c>
      <c r="F3291" s="351">
        <f t="shared" si="412"/>
        <v>123477.4913625</v>
      </c>
      <c r="G3291" s="352"/>
      <c r="H3291" s="351">
        <f t="shared" si="415"/>
        <v>4565.6199999999953</v>
      </c>
      <c r="I3291" s="351">
        <f t="shared" si="413"/>
        <v>843.11136249999981</v>
      </c>
      <c r="J3291" s="351">
        <f t="shared" si="414"/>
        <v>52.27290447499999</v>
      </c>
      <c r="K3291" s="635">
        <f>SUM('Employee Salary Payroll Tax '!I3293:K3293)</f>
        <v>85634.94</v>
      </c>
      <c r="L3291" s="635">
        <f>'Employee Salary Payroll Tax '!H3293</f>
        <v>0</v>
      </c>
      <c r="M3291" s="293">
        <f t="shared" si="416"/>
        <v>36999.440000000002</v>
      </c>
      <c r="N3291" s="359">
        <f t="shared" si="409"/>
        <v>36.501893174702346</v>
      </c>
      <c r="O3291" s="331"/>
      <c r="P3291" s="61"/>
      <c r="Q3291" s="294"/>
      <c r="R3291" s="292"/>
      <c r="S3291" s="291"/>
    </row>
    <row r="3292" spans="1:19" ht="14.4">
      <c r="A3292" s="36">
        <f t="shared" si="410"/>
        <v>1969</v>
      </c>
      <c r="B3292" s="526"/>
      <c r="C3292" s="36" t="str">
        <f>VLOOKUP('Employee Salary Payroll Tax '!B3294,'Employee Salary Payroll Tax '!$D$1:$E$7,2,FALSE)</f>
        <v>NonUnion</v>
      </c>
      <c r="D3292" s="61">
        <f t="shared" si="411"/>
        <v>2.98E-2</v>
      </c>
      <c r="E3292" s="351">
        <f>'Employee Salary Payroll Tax '!N3294</f>
        <v>83554.679999999993</v>
      </c>
      <c r="F3292" s="351">
        <f t="shared" si="412"/>
        <v>86044.609463999994</v>
      </c>
      <c r="G3292" s="352"/>
      <c r="H3292" s="351">
        <f t="shared" si="415"/>
        <v>43645.320000000007</v>
      </c>
      <c r="I3292" s="351">
        <f t="shared" si="413"/>
        <v>2489.9294640000007</v>
      </c>
      <c r="J3292" s="351">
        <f t="shared" si="414"/>
        <v>154.37562676800005</v>
      </c>
      <c r="K3292" s="635">
        <f>SUM('Employee Salary Payroll Tax '!I3294:K3294)</f>
        <v>51092.41</v>
      </c>
      <c r="L3292" s="635">
        <f>'Employee Salary Payroll Tax '!H3294</f>
        <v>0</v>
      </c>
      <c r="M3292" s="293">
        <f t="shared" si="416"/>
        <v>32462.26999999999</v>
      </c>
      <c r="N3292" s="359">
        <f t="shared" si="409"/>
        <v>94.398336714870268</v>
      </c>
      <c r="O3292" s="331"/>
      <c r="P3292" s="61"/>
      <c r="Q3292" s="294"/>
      <c r="R3292" s="292"/>
      <c r="S3292" s="291"/>
    </row>
    <row r="3293" spans="1:19" ht="14.4">
      <c r="A3293" s="36">
        <f t="shared" si="410"/>
        <v>1970</v>
      </c>
      <c r="B3293" s="526"/>
      <c r="C3293" s="36" t="str">
        <f>VLOOKUP('Employee Salary Payroll Tax '!B3295,'Employee Salary Payroll Tax '!$D$1:$E$7,2,FALSE)</f>
        <v>IBEW</v>
      </c>
      <c r="D3293" s="61">
        <f t="shared" si="411"/>
        <v>6.875E-3</v>
      </c>
      <c r="E3293" s="351">
        <f>'Employee Salary Payroll Tax '!N3295</f>
        <v>34712.699999999997</v>
      </c>
      <c r="F3293" s="351">
        <f t="shared" si="412"/>
        <v>34951.349812499997</v>
      </c>
      <c r="G3293" s="352"/>
      <c r="H3293" s="351">
        <f t="shared" si="415"/>
        <v>92487.3</v>
      </c>
      <c r="I3293" s="351">
        <f t="shared" si="413"/>
        <v>238.64981249999983</v>
      </c>
      <c r="J3293" s="351">
        <f t="shared" si="414"/>
        <v>14.796288374999989</v>
      </c>
      <c r="K3293" s="635">
        <f>SUM('Employee Salary Payroll Tax '!I3295:K3295)</f>
        <v>10887.56</v>
      </c>
      <c r="L3293" s="635">
        <f>'Employee Salary Payroll Tax '!H3295</f>
        <v>0</v>
      </c>
      <c r="M3293" s="293">
        <f t="shared" si="416"/>
        <v>23825.14</v>
      </c>
      <c r="N3293" s="359">
        <f t="shared" si="409"/>
        <v>4.6408224498663042</v>
      </c>
      <c r="O3293" s="331"/>
      <c r="P3293" s="61"/>
      <c r="Q3293" s="294"/>
      <c r="R3293" s="292"/>
      <c r="S3293" s="291"/>
    </row>
    <row r="3294" spans="1:19" ht="14.4">
      <c r="A3294" s="36">
        <f t="shared" si="410"/>
        <v>1971</v>
      </c>
      <c r="B3294" s="526"/>
      <c r="C3294" s="36" t="str">
        <f>VLOOKUP('Employee Salary Payroll Tax '!B3296,'Employee Salary Payroll Tax '!$D$1:$E$7,2,FALSE)</f>
        <v>NonUnion</v>
      </c>
      <c r="D3294" s="61">
        <f t="shared" si="411"/>
        <v>2.98E-2</v>
      </c>
      <c r="E3294" s="351">
        <f>'Employee Salary Payroll Tax '!N3296</f>
        <v>41688.910000000003</v>
      </c>
      <c r="F3294" s="351">
        <f t="shared" si="412"/>
        <v>42931.239518000002</v>
      </c>
      <c r="G3294" s="352"/>
      <c r="H3294" s="351">
        <f t="shared" si="415"/>
        <v>85511.09</v>
      </c>
      <c r="I3294" s="351">
        <f t="shared" si="413"/>
        <v>1242.3295179999986</v>
      </c>
      <c r="J3294" s="351">
        <f t="shared" si="414"/>
        <v>77.02443011599992</v>
      </c>
      <c r="K3294" s="635">
        <f>SUM('Employee Salary Payroll Tax '!I3296:K3296)</f>
        <v>41688.910000000003</v>
      </c>
      <c r="L3294" s="635">
        <f>'Employee Salary Payroll Tax '!H3296</f>
        <v>0</v>
      </c>
      <c r="M3294" s="293">
        <f t="shared" si="416"/>
        <v>0</v>
      </c>
      <c r="N3294" s="359">
        <f t="shared" si="409"/>
        <v>77.024430114152324</v>
      </c>
      <c r="O3294" s="331"/>
      <c r="P3294" s="61"/>
      <c r="Q3294" s="294"/>
      <c r="R3294" s="292"/>
      <c r="S3294" s="291"/>
    </row>
    <row r="3295" spans="1:19" ht="14.4">
      <c r="A3295" s="36">
        <f t="shared" si="410"/>
        <v>1972</v>
      </c>
      <c r="B3295" s="526"/>
      <c r="C3295" s="36" t="str">
        <f>VLOOKUP('Employee Salary Payroll Tax '!B3297,'Employee Salary Payroll Tax '!$D$1:$E$7,2,FALSE)</f>
        <v>NonUnion</v>
      </c>
      <c r="D3295" s="61">
        <f t="shared" si="411"/>
        <v>2.98E-2</v>
      </c>
      <c r="E3295" s="351">
        <f>'Employee Salary Payroll Tax '!N3297</f>
        <v>86893.89</v>
      </c>
      <c r="F3295" s="351">
        <f t="shared" si="412"/>
        <v>89483.327921999997</v>
      </c>
      <c r="G3295" s="352"/>
      <c r="H3295" s="351">
        <f t="shared" si="415"/>
        <v>40306.11</v>
      </c>
      <c r="I3295" s="351">
        <f t="shared" si="413"/>
        <v>2589.4379219999973</v>
      </c>
      <c r="J3295" s="351">
        <f t="shared" si="414"/>
        <v>160.54515116399983</v>
      </c>
      <c r="K3295" s="635">
        <f>SUM('Employee Salary Payroll Tax '!I3297:K3297)</f>
        <v>9728.1</v>
      </c>
      <c r="L3295" s="635">
        <f>'Employee Salary Payroll Tax '!H3297</f>
        <v>0</v>
      </c>
      <c r="M3295" s="293">
        <f t="shared" si="416"/>
        <v>77165.789999999994</v>
      </c>
      <c r="N3295" s="359">
        <f t="shared" si="409"/>
        <v>17.973637559793136</v>
      </c>
      <c r="O3295" s="331"/>
      <c r="P3295" s="61"/>
      <c r="Q3295" s="294"/>
      <c r="R3295" s="292"/>
      <c r="S3295" s="291"/>
    </row>
    <row r="3296" spans="1:19" ht="14.4">
      <c r="A3296" s="36">
        <f t="shared" si="410"/>
        <v>1973</v>
      </c>
      <c r="B3296" s="526"/>
      <c r="C3296" s="36" t="str">
        <f>VLOOKUP('Employee Salary Payroll Tax '!B3298,'Employee Salary Payroll Tax '!$D$1:$E$7,2,FALSE)</f>
        <v>IBEW</v>
      </c>
      <c r="D3296" s="61">
        <f t="shared" si="411"/>
        <v>6.875E-3</v>
      </c>
      <c r="E3296" s="351">
        <f>'Employee Salary Payroll Tax '!N3298</f>
        <v>39137.99</v>
      </c>
      <c r="F3296" s="351">
        <f t="shared" si="412"/>
        <v>39407.063681249994</v>
      </c>
      <c r="G3296" s="352"/>
      <c r="H3296" s="351">
        <f t="shared" si="415"/>
        <v>88062.010000000009</v>
      </c>
      <c r="I3296" s="351">
        <f t="shared" si="413"/>
        <v>269.0736812499963</v>
      </c>
      <c r="J3296" s="351">
        <f t="shared" si="414"/>
        <v>16.682568237499769</v>
      </c>
      <c r="K3296" s="635">
        <f>SUM('Employee Salary Payroll Tax '!I3298:K3298)</f>
        <v>39164.589999999997</v>
      </c>
      <c r="L3296" s="635">
        <f>'Employee Salary Payroll Tax '!H3298</f>
        <v>0</v>
      </c>
      <c r="M3296" s="293">
        <f t="shared" si="416"/>
        <v>-26.599999999998545</v>
      </c>
      <c r="N3296" s="359">
        <f t="shared" si="409"/>
        <v>16.693906487073228</v>
      </c>
      <c r="O3296" s="331"/>
      <c r="P3296" s="61"/>
      <c r="Q3296" s="294"/>
      <c r="R3296" s="292"/>
      <c r="S3296" s="291"/>
    </row>
    <row r="3297" spans="1:19" ht="14.4">
      <c r="A3297" s="36">
        <f t="shared" si="410"/>
        <v>1974</v>
      </c>
      <c r="B3297" s="526"/>
      <c r="C3297" s="36" t="str">
        <f>VLOOKUP('Employee Salary Payroll Tax '!B3299,'Employee Salary Payroll Tax '!$D$1:$E$7,2,FALSE)</f>
        <v>UA</v>
      </c>
      <c r="D3297" s="61">
        <f t="shared" si="411"/>
        <v>0.03</v>
      </c>
      <c r="E3297" s="351">
        <f>'Employee Salary Payroll Tax '!N3299</f>
        <v>68237.960000000006</v>
      </c>
      <c r="F3297" s="351">
        <f t="shared" si="412"/>
        <v>70285.098800000007</v>
      </c>
      <c r="G3297" s="352"/>
      <c r="H3297" s="351">
        <f t="shared" si="415"/>
        <v>58962.039999999994</v>
      </c>
      <c r="I3297" s="351">
        <f t="shared" si="413"/>
        <v>2047.1388000000006</v>
      </c>
      <c r="J3297" s="351">
        <f t="shared" si="414"/>
        <v>126.92260560000004</v>
      </c>
      <c r="K3297" s="635">
        <f>SUM('Employee Salary Payroll Tax '!I3299:K3299)</f>
        <v>58118.99</v>
      </c>
      <c r="L3297" s="635">
        <f>'Employee Salary Payroll Tax '!H3299</f>
        <v>324.83</v>
      </c>
      <c r="M3297" s="293">
        <f t="shared" si="416"/>
        <v>9794.1400000000085</v>
      </c>
      <c r="N3297" s="359">
        <f t="shared" ref="N3297:N3360" si="417">J3297*K3297/(SUM(K3297:M3297)+0.000001)</f>
        <v>108.10132139841585</v>
      </c>
      <c r="O3297" s="331"/>
      <c r="P3297" s="61"/>
      <c r="Q3297" s="294"/>
      <c r="R3297" s="292"/>
      <c r="S3297" s="291"/>
    </row>
    <row r="3298" spans="1:19" ht="14.4">
      <c r="A3298" s="36">
        <f t="shared" si="410"/>
        <v>1975</v>
      </c>
      <c r="B3298" s="526"/>
      <c r="C3298" s="36" t="str">
        <f>VLOOKUP('Employee Salary Payroll Tax '!B3300,'Employee Salary Payroll Tax '!$D$1:$E$7,2,FALSE)</f>
        <v>UA</v>
      </c>
      <c r="D3298" s="61">
        <f t="shared" si="411"/>
        <v>0.03</v>
      </c>
      <c r="E3298" s="351">
        <f>'Employee Salary Payroll Tax '!N3300</f>
        <v>81927.67</v>
      </c>
      <c r="F3298" s="351">
        <f t="shared" si="412"/>
        <v>84385.500100000005</v>
      </c>
      <c r="G3298" s="352"/>
      <c r="H3298" s="351">
        <f t="shared" si="415"/>
        <v>45272.33</v>
      </c>
      <c r="I3298" s="351">
        <f t="shared" si="413"/>
        <v>2457.8301000000065</v>
      </c>
      <c r="J3298" s="351">
        <f t="shared" si="414"/>
        <v>152.38546620000039</v>
      </c>
      <c r="K3298" s="635">
        <f>SUM('Employee Salary Payroll Tax '!I3300:K3300)</f>
        <v>80123.01999999999</v>
      </c>
      <c r="L3298" s="635">
        <f>'Employee Salary Payroll Tax '!H3300</f>
        <v>126.27</v>
      </c>
      <c r="M3298" s="293">
        <f t="shared" si="416"/>
        <v>1678.3800000000087</v>
      </c>
      <c r="N3298" s="359">
        <f t="shared" si="417"/>
        <v>149.02881719818134</v>
      </c>
      <c r="O3298" s="331"/>
      <c r="P3298" s="61"/>
      <c r="Q3298" s="294"/>
      <c r="R3298" s="292"/>
      <c r="S3298" s="291"/>
    </row>
    <row r="3299" spans="1:19" ht="14.4">
      <c r="A3299" s="36">
        <f t="shared" si="410"/>
        <v>1976</v>
      </c>
      <c r="B3299" s="526"/>
      <c r="C3299" s="36" t="str">
        <f>VLOOKUP('Employee Salary Payroll Tax '!B3301,'Employee Salary Payroll Tax '!$D$1:$E$7,2,FALSE)</f>
        <v>NonUnion</v>
      </c>
      <c r="D3299" s="61">
        <f t="shared" si="411"/>
        <v>2.98E-2</v>
      </c>
      <c r="E3299" s="351">
        <f>'Employee Salary Payroll Tax '!N3301</f>
        <v>69629.97</v>
      </c>
      <c r="F3299" s="351">
        <f t="shared" si="412"/>
        <v>71704.943106000006</v>
      </c>
      <c r="G3299" s="352"/>
      <c r="H3299" s="351">
        <f t="shared" si="415"/>
        <v>57570.03</v>
      </c>
      <c r="I3299" s="351">
        <f t="shared" si="413"/>
        <v>2074.9731060000049</v>
      </c>
      <c r="J3299" s="351">
        <f t="shared" si="414"/>
        <v>128.6483325720003</v>
      </c>
      <c r="K3299" s="635">
        <f>SUM('Employee Salary Payroll Tax '!I3301:K3301)</f>
        <v>69629.97</v>
      </c>
      <c r="L3299" s="635">
        <f>'Employee Salary Payroll Tax '!H3301</f>
        <v>0</v>
      </c>
      <c r="M3299" s="293">
        <f t="shared" si="416"/>
        <v>0</v>
      </c>
      <c r="N3299" s="359">
        <f t="shared" si="417"/>
        <v>128.64833257015272</v>
      </c>
      <c r="O3299" s="331"/>
      <c r="P3299" s="61"/>
      <c r="Q3299" s="294"/>
      <c r="R3299" s="292"/>
      <c r="S3299" s="291"/>
    </row>
    <row r="3300" spans="1:19" ht="14.4">
      <c r="A3300" s="36">
        <f t="shared" si="410"/>
        <v>1977</v>
      </c>
      <c r="B3300" s="526"/>
      <c r="C3300" s="36" t="str">
        <f>VLOOKUP('Employee Salary Payroll Tax '!B3302,'Employee Salary Payroll Tax '!$D$1:$E$7,2,FALSE)</f>
        <v>NonUnion</v>
      </c>
      <c r="D3300" s="61">
        <f t="shared" si="411"/>
        <v>2.98E-2</v>
      </c>
      <c r="E3300" s="351">
        <f>'Employee Salary Payroll Tax '!N3302</f>
        <v>54638.35</v>
      </c>
      <c r="F3300" s="351">
        <f t="shared" si="412"/>
        <v>56266.572830000005</v>
      </c>
      <c r="G3300" s="352"/>
      <c r="H3300" s="351">
        <f t="shared" si="415"/>
        <v>72561.649999999994</v>
      </c>
      <c r="I3300" s="351">
        <f t="shared" si="413"/>
        <v>1628.2228300000061</v>
      </c>
      <c r="J3300" s="351">
        <f t="shared" si="414"/>
        <v>100.94981546000038</v>
      </c>
      <c r="K3300" s="635">
        <f>SUM('Employee Salary Payroll Tax '!I3302:K3302)</f>
        <v>54638.35</v>
      </c>
      <c r="L3300" s="635">
        <f>'Employee Salary Payroll Tax '!H3302</f>
        <v>0</v>
      </c>
      <c r="M3300" s="293">
        <f t="shared" si="416"/>
        <v>0</v>
      </c>
      <c r="N3300" s="359">
        <f t="shared" si="417"/>
        <v>100.94981545815278</v>
      </c>
      <c r="O3300" s="331"/>
      <c r="P3300" s="61"/>
      <c r="Q3300" s="294"/>
      <c r="R3300" s="292"/>
      <c r="S3300" s="291"/>
    </row>
    <row r="3301" spans="1:19" ht="14.4">
      <c r="A3301" s="36">
        <f t="shared" si="410"/>
        <v>1978</v>
      </c>
      <c r="B3301" s="526"/>
      <c r="C3301" s="36" t="str">
        <f>VLOOKUP('Employee Salary Payroll Tax '!B3303,'Employee Salary Payroll Tax '!$D$1:$E$7,2,FALSE)</f>
        <v>NonUnion</v>
      </c>
      <c r="D3301" s="61">
        <f t="shared" si="411"/>
        <v>2.98E-2</v>
      </c>
      <c r="E3301" s="351">
        <f>'Employee Salary Payroll Tax '!N3303</f>
        <v>5520.39</v>
      </c>
      <c r="F3301" s="351">
        <f t="shared" si="412"/>
        <v>5684.8976220000004</v>
      </c>
      <c r="G3301" s="352"/>
      <c r="H3301" s="351">
        <f t="shared" si="415"/>
        <v>121679.61</v>
      </c>
      <c r="I3301" s="351">
        <f t="shared" si="413"/>
        <v>164.50762200000008</v>
      </c>
      <c r="J3301" s="351">
        <f t="shared" si="414"/>
        <v>10.199472564000006</v>
      </c>
      <c r="K3301" s="635">
        <f>SUM('Employee Salary Payroll Tax '!I3303:K3303)</f>
        <v>653.31000000000006</v>
      </c>
      <c r="L3301" s="635">
        <f>'Employee Salary Payroll Tax '!H3303</f>
        <v>0</v>
      </c>
      <c r="M3301" s="293">
        <f t="shared" si="416"/>
        <v>4867.08</v>
      </c>
      <c r="N3301" s="359">
        <f t="shared" si="417"/>
        <v>1.2070555557813467</v>
      </c>
      <c r="O3301" s="331"/>
      <c r="P3301" s="61"/>
      <c r="Q3301" s="294"/>
      <c r="R3301" s="292"/>
      <c r="S3301" s="291"/>
    </row>
    <row r="3302" spans="1:19" ht="14.4">
      <c r="A3302" s="36">
        <f t="shared" si="410"/>
        <v>1979</v>
      </c>
      <c r="B3302" s="526"/>
      <c r="C3302" s="36" t="str">
        <f>VLOOKUP('Employee Salary Payroll Tax '!B3304,'Employee Salary Payroll Tax '!$D$1:$E$7,2,FALSE)</f>
        <v>Not Assigned</v>
      </c>
      <c r="D3302" s="61">
        <f t="shared" si="411"/>
        <v>0</v>
      </c>
      <c r="E3302" s="351">
        <f>'Employee Salary Payroll Tax '!N3304</f>
        <v>0.79</v>
      </c>
      <c r="F3302" s="351">
        <f t="shared" si="412"/>
        <v>0.79</v>
      </c>
      <c r="G3302" s="352"/>
      <c r="H3302" s="351">
        <f t="shared" si="415"/>
        <v>127199.21</v>
      </c>
      <c r="I3302" s="351">
        <f t="shared" si="413"/>
        <v>0</v>
      </c>
      <c r="J3302" s="351">
        <f t="shared" si="414"/>
        <v>0</v>
      </c>
      <c r="K3302" s="635">
        <f>SUM('Employee Salary Payroll Tax '!I3304:K3304)</f>
        <v>-233.18</v>
      </c>
      <c r="L3302" s="635">
        <f>'Employee Salary Payroll Tax '!H3304</f>
        <v>0</v>
      </c>
      <c r="M3302" s="293">
        <f t="shared" si="416"/>
        <v>233.97</v>
      </c>
      <c r="N3302" s="359">
        <f t="shared" si="417"/>
        <v>0</v>
      </c>
      <c r="O3302" s="331"/>
      <c r="P3302" s="61"/>
      <c r="Q3302" s="294"/>
      <c r="R3302" s="292"/>
      <c r="S3302" s="291"/>
    </row>
    <row r="3303" spans="1:19" ht="14.4">
      <c r="A3303" s="36">
        <f t="shared" si="410"/>
        <v>1980</v>
      </c>
      <c r="B3303" s="526"/>
      <c r="C3303" s="36" t="str">
        <f>VLOOKUP('Employee Salary Payroll Tax '!B3305,'Employee Salary Payroll Tax '!$D$1:$E$7,2,FALSE)</f>
        <v>IBEW</v>
      </c>
      <c r="D3303" s="61">
        <f t="shared" si="411"/>
        <v>6.875E-3</v>
      </c>
      <c r="E3303" s="351">
        <f>'Employee Salary Payroll Tax '!N3305</f>
        <v>51615.97</v>
      </c>
      <c r="F3303" s="351">
        <f t="shared" si="412"/>
        <v>51970.829793750003</v>
      </c>
      <c r="G3303" s="352"/>
      <c r="H3303" s="351">
        <f t="shared" si="415"/>
        <v>75584.03</v>
      </c>
      <c r="I3303" s="351">
        <f t="shared" si="413"/>
        <v>354.8597937500017</v>
      </c>
      <c r="J3303" s="351">
        <f t="shared" si="414"/>
        <v>22.001307212500105</v>
      </c>
      <c r="K3303" s="635">
        <f>SUM('Employee Salary Payroll Tax '!I3305:K3305)</f>
        <v>13820.65</v>
      </c>
      <c r="L3303" s="635">
        <f>'Employee Salary Payroll Tax '!H3305</f>
        <v>0</v>
      </c>
      <c r="M3303" s="293">
        <f t="shared" si="416"/>
        <v>37795.32</v>
      </c>
      <c r="N3303" s="359">
        <f t="shared" si="417"/>
        <v>5.8910520623858948</v>
      </c>
      <c r="O3303" s="331"/>
      <c r="P3303" s="61"/>
      <c r="Q3303" s="294"/>
      <c r="R3303" s="292"/>
      <c r="S3303" s="291"/>
    </row>
    <row r="3304" spans="1:19" ht="14.4">
      <c r="A3304" s="36">
        <f t="shared" si="410"/>
        <v>1981</v>
      </c>
      <c r="B3304" s="526"/>
      <c r="C3304" s="36" t="str">
        <f>VLOOKUP('Employee Salary Payroll Tax '!B3306,'Employee Salary Payroll Tax '!$D$1:$E$7,2,FALSE)</f>
        <v>NonUnion</v>
      </c>
      <c r="D3304" s="61">
        <f t="shared" si="411"/>
        <v>2.98E-2</v>
      </c>
      <c r="E3304" s="351">
        <f>'Employee Salary Payroll Tax '!N3306</f>
        <v>56916.37</v>
      </c>
      <c r="F3304" s="351">
        <f t="shared" si="412"/>
        <v>58612.477826000002</v>
      </c>
      <c r="G3304" s="352"/>
      <c r="H3304" s="351">
        <f t="shared" si="415"/>
        <v>70283.63</v>
      </c>
      <c r="I3304" s="351">
        <f t="shared" si="413"/>
        <v>1696.1078259999995</v>
      </c>
      <c r="J3304" s="351">
        <f t="shared" si="414"/>
        <v>105.15868521199997</v>
      </c>
      <c r="K3304" s="635">
        <f>SUM('Employee Salary Payroll Tax '!I3306:K3306)</f>
        <v>1746.1200000000001</v>
      </c>
      <c r="L3304" s="635">
        <f>'Employee Salary Payroll Tax '!H3306</f>
        <v>603.57000000000005</v>
      </c>
      <c r="M3304" s="293">
        <f t="shared" si="416"/>
        <v>54566.68</v>
      </c>
      <c r="N3304" s="359">
        <f t="shared" si="417"/>
        <v>3.226131311943317</v>
      </c>
      <c r="O3304" s="331"/>
      <c r="P3304" s="61"/>
      <c r="Q3304" s="294"/>
      <c r="R3304" s="292"/>
      <c r="S3304" s="291"/>
    </row>
    <row r="3305" spans="1:19" ht="14.4">
      <c r="A3305" s="36">
        <f t="shared" si="410"/>
        <v>1982</v>
      </c>
      <c r="B3305" s="526"/>
      <c r="C3305" s="36" t="str">
        <f>VLOOKUP('Employee Salary Payroll Tax '!B3307,'Employee Salary Payroll Tax '!$D$1:$E$7,2,FALSE)</f>
        <v>NonUnion</v>
      </c>
      <c r="D3305" s="61">
        <f t="shared" si="411"/>
        <v>2.98E-2</v>
      </c>
      <c r="E3305" s="351">
        <f>'Employee Salary Payroll Tax '!N3307</f>
        <v>82409.710000000006</v>
      </c>
      <c r="F3305" s="351">
        <f t="shared" si="412"/>
        <v>84865.519358000005</v>
      </c>
      <c r="G3305" s="352"/>
      <c r="H3305" s="351">
        <f t="shared" si="415"/>
        <v>44790.289999999994</v>
      </c>
      <c r="I3305" s="351">
        <f t="shared" si="413"/>
        <v>2455.8093579999986</v>
      </c>
      <c r="J3305" s="351">
        <f t="shared" si="414"/>
        <v>152.26018019599991</v>
      </c>
      <c r="K3305" s="635">
        <f>SUM('Employee Salary Payroll Tax '!I3307:K3307)</f>
        <v>81504.63</v>
      </c>
      <c r="L3305" s="635">
        <f>'Employee Salary Payroll Tax '!H3307</f>
        <v>0</v>
      </c>
      <c r="M3305" s="293">
        <f t="shared" si="416"/>
        <v>905.08000000000175</v>
      </c>
      <c r="N3305" s="359">
        <f t="shared" si="417"/>
        <v>150.58795438617261</v>
      </c>
      <c r="O3305" s="331"/>
      <c r="P3305" s="61"/>
      <c r="Q3305" s="294"/>
      <c r="R3305" s="292"/>
      <c r="S3305" s="291"/>
    </row>
    <row r="3306" spans="1:19" ht="14.4">
      <c r="A3306" s="36">
        <f t="shared" si="410"/>
        <v>1983</v>
      </c>
      <c r="B3306" s="526"/>
      <c r="C3306" s="36" t="str">
        <f>VLOOKUP('Employee Salary Payroll Tax '!B3308,'Employee Salary Payroll Tax '!$D$1:$E$7,2,FALSE)</f>
        <v>IBEW</v>
      </c>
      <c r="D3306" s="61">
        <f t="shared" si="411"/>
        <v>6.875E-3</v>
      </c>
      <c r="E3306" s="351">
        <f>'Employee Salary Payroll Tax '!N3308</f>
        <v>54379.65</v>
      </c>
      <c r="F3306" s="351">
        <f t="shared" si="412"/>
        <v>54753.510093750003</v>
      </c>
      <c r="G3306" s="352"/>
      <c r="H3306" s="351">
        <f t="shared" si="415"/>
        <v>72820.350000000006</v>
      </c>
      <c r="I3306" s="351">
        <f t="shared" si="413"/>
        <v>373.8600937500014</v>
      </c>
      <c r="J3306" s="351">
        <f t="shared" si="414"/>
        <v>23.179325812500085</v>
      </c>
      <c r="K3306" s="635">
        <f>SUM('Employee Salary Payroll Tax '!I3308:K3308)</f>
        <v>47707.54</v>
      </c>
      <c r="L3306" s="635">
        <f>'Employee Salary Payroll Tax '!H3308</f>
        <v>0</v>
      </c>
      <c r="M3306" s="293">
        <f t="shared" si="416"/>
        <v>6672.1100000000006</v>
      </c>
      <c r="N3306" s="359">
        <f t="shared" si="417"/>
        <v>20.335338924626122</v>
      </c>
      <c r="O3306" s="331"/>
      <c r="P3306" s="61"/>
      <c r="Q3306" s="294"/>
      <c r="R3306" s="292"/>
      <c r="S3306" s="291"/>
    </row>
    <row r="3307" spans="1:19" ht="14.4">
      <c r="A3307" s="36">
        <f t="shared" si="410"/>
        <v>1984</v>
      </c>
      <c r="B3307" s="526"/>
      <c r="C3307" s="36" t="str">
        <f>VLOOKUP('Employee Salary Payroll Tax '!B3309,'Employee Salary Payroll Tax '!$D$1:$E$7,2,FALSE)</f>
        <v>NonUnion</v>
      </c>
      <c r="D3307" s="61">
        <f t="shared" si="411"/>
        <v>2.98E-2</v>
      </c>
      <c r="E3307" s="351">
        <f>'Employee Salary Payroll Tax '!N3309</f>
        <v>18662.04</v>
      </c>
      <c r="F3307" s="351">
        <f t="shared" si="412"/>
        <v>19218.168792</v>
      </c>
      <c r="G3307" s="352"/>
      <c r="H3307" s="351">
        <f t="shared" si="415"/>
        <v>108537.95999999999</v>
      </c>
      <c r="I3307" s="351">
        <f t="shared" si="413"/>
        <v>556.12879199999952</v>
      </c>
      <c r="J3307" s="351">
        <f t="shared" si="414"/>
        <v>34.479985103999972</v>
      </c>
      <c r="K3307" s="635">
        <f>SUM('Employee Salary Payroll Tax '!I3309:K3309)</f>
        <v>17915.559999999998</v>
      </c>
      <c r="L3307" s="635">
        <f>'Employee Salary Payroll Tax '!H3309</f>
        <v>0</v>
      </c>
      <c r="M3307" s="293">
        <f t="shared" si="416"/>
        <v>746.4800000000032</v>
      </c>
      <c r="N3307" s="359">
        <f t="shared" si="417"/>
        <v>33.100788654226271</v>
      </c>
      <c r="O3307" s="331"/>
      <c r="P3307" s="61"/>
      <c r="Q3307" s="294"/>
      <c r="R3307" s="292"/>
      <c r="S3307" s="291"/>
    </row>
    <row r="3308" spans="1:19" ht="14.4">
      <c r="A3308" s="36">
        <f t="shared" si="410"/>
        <v>1985</v>
      </c>
      <c r="B3308" s="526"/>
      <c r="C3308" s="36" t="str">
        <f>VLOOKUP('Employee Salary Payroll Tax '!B3310,'Employee Salary Payroll Tax '!$D$1:$E$7,2,FALSE)</f>
        <v>NonUnion</v>
      </c>
      <c r="D3308" s="61">
        <f t="shared" si="411"/>
        <v>2.98E-2</v>
      </c>
      <c r="E3308" s="351">
        <f>'Employee Salary Payroll Tax '!N3310</f>
        <v>87222.84</v>
      </c>
      <c r="F3308" s="351">
        <f t="shared" si="412"/>
        <v>89822.080631999997</v>
      </c>
      <c r="G3308" s="352"/>
      <c r="H3308" s="351">
        <f t="shared" si="415"/>
        <v>39977.160000000003</v>
      </c>
      <c r="I3308" s="351">
        <f t="shared" si="413"/>
        <v>2599.2406320000009</v>
      </c>
      <c r="J3308" s="351">
        <f t="shared" si="414"/>
        <v>161.15291918400007</v>
      </c>
      <c r="K3308" s="635">
        <f>SUM('Employee Salary Payroll Tax '!I3310:K3310)</f>
        <v>33186.159999999996</v>
      </c>
      <c r="L3308" s="635">
        <f>'Employee Salary Payroll Tax '!H3310</f>
        <v>2.09</v>
      </c>
      <c r="M3308" s="293">
        <f t="shared" si="416"/>
        <v>54034.590000000004</v>
      </c>
      <c r="N3308" s="359">
        <f t="shared" si="417"/>
        <v>61.314749215297056</v>
      </c>
      <c r="O3308" s="331"/>
      <c r="P3308" s="61"/>
      <c r="Q3308" s="294"/>
      <c r="R3308" s="292"/>
      <c r="S3308" s="291"/>
    </row>
    <row r="3309" spans="1:19" ht="14.4">
      <c r="A3309" s="36">
        <f t="shared" ref="A3309:A3372" si="418">+A3308+1</f>
        <v>1986</v>
      </c>
      <c r="B3309" s="526"/>
      <c r="C3309" s="36" t="str">
        <f>VLOOKUP('Employee Salary Payroll Tax '!B3311,'Employee Salary Payroll Tax '!$D$1:$E$7,2,FALSE)</f>
        <v>NonUnion</v>
      </c>
      <c r="D3309" s="61">
        <f t="shared" si="411"/>
        <v>2.98E-2</v>
      </c>
      <c r="E3309" s="351">
        <f>'Employee Salary Payroll Tax '!N3311</f>
        <v>86508.98</v>
      </c>
      <c r="F3309" s="351">
        <f t="shared" si="412"/>
        <v>89086.947604000001</v>
      </c>
      <c r="G3309" s="352"/>
      <c r="H3309" s="351">
        <f t="shared" si="415"/>
        <v>40691.020000000004</v>
      </c>
      <c r="I3309" s="351">
        <f t="shared" si="413"/>
        <v>2577.9676040000049</v>
      </c>
      <c r="J3309" s="351">
        <f t="shared" si="414"/>
        <v>159.83399144800032</v>
      </c>
      <c r="K3309" s="635">
        <f>SUM('Employee Salary Payroll Tax '!I3311:K3311)</f>
        <v>442.40999999999997</v>
      </c>
      <c r="L3309" s="635">
        <f>'Employee Salary Payroll Tax '!H3311</f>
        <v>48.32</v>
      </c>
      <c r="M3309" s="293">
        <f t="shared" si="416"/>
        <v>86018.249999999985</v>
      </c>
      <c r="N3309" s="359">
        <f t="shared" si="417"/>
        <v>0.81739671599055308</v>
      </c>
      <c r="O3309" s="331"/>
      <c r="P3309" s="61"/>
      <c r="Q3309" s="294"/>
      <c r="R3309" s="292"/>
      <c r="S3309" s="291"/>
    </row>
    <row r="3310" spans="1:19" ht="14.4">
      <c r="A3310" s="36">
        <f t="shared" si="418"/>
        <v>1987</v>
      </c>
      <c r="B3310" s="526"/>
      <c r="C3310" s="36" t="str">
        <f>VLOOKUP('Employee Salary Payroll Tax '!B3312,'Employee Salary Payroll Tax '!$D$1:$E$7,2,FALSE)</f>
        <v>IBEW</v>
      </c>
      <c r="D3310" s="61">
        <f t="shared" si="411"/>
        <v>6.875E-3</v>
      </c>
      <c r="E3310" s="351">
        <f>'Employee Salary Payroll Tax '!N3312</f>
        <v>69788.509999999995</v>
      </c>
      <c r="F3310" s="351">
        <f t="shared" si="412"/>
        <v>70268.306006249986</v>
      </c>
      <c r="G3310" s="352"/>
      <c r="H3310" s="351">
        <f t="shared" si="415"/>
        <v>57411.490000000005</v>
      </c>
      <c r="I3310" s="351">
        <f t="shared" si="413"/>
        <v>479.79600624999148</v>
      </c>
      <c r="J3310" s="351">
        <f t="shared" si="414"/>
        <v>29.747352387499472</v>
      </c>
      <c r="K3310" s="635">
        <f>SUM('Employee Salary Payroll Tax '!I3312:K3312)</f>
        <v>69788.509999999995</v>
      </c>
      <c r="L3310" s="635">
        <f>'Employee Salary Payroll Tax '!H3312</f>
        <v>0</v>
      </c>
      <c r="M3310" s="293">
        <f t="shared" si="416"/>
        <v>0</v>
      </c>
      <c r="N3310" s="359">
        <f t="shared" si="417"/>
        <v>29.747352387073224</v>
      </c>
      <c r="O3310" s="331"/>
      <c r="P3310" s="61"/>
      <c r="Q3310" s="294"/>
      <c r="R3310" s="292"/>
      <c r="S3310" s="291"/>
    </row>
    <row r="3311" spans="1:19" ht="14.4">
      <c r="A3311" s="36">
        <f t="shared" si="418"/>
        <v>1988</v>
      </c>
      <c r="B3311" s="526"/>
      <c r="C3311" s="36" t="str">
        <f>VLOOKUP('Employee Salary Payroll Tax '!B3313,'Employee Salary Payroll Tax '!$D$1:$E$7,2,FALSE)</f>
        <v>NonUnion</v>
      </c>
      <c r="D3311" s="61">
        <f t="shared" si="411"/>
        <v>2.98E-2</v>
      </c>
      <c r="E3311" s="351">
        <f>'Employee Salary Payroll Tax '!N3313</f>
        <v>80397.86</v>
      </c>
      <c r="F3311" s="351">
        <f t="shared" si="412"/>
        <v>82793.716228000005</v>
      </c>
      <c r="G3311" s="352"/>
      <c r="H3311" s="351">
        <f t="shared" si="415"/>
        <v>46802.14</v>
      </c>
      <c r="I3311" s="351">
        <f t="shared" si="413"/>
        <v>2395.8562280000042</v>
      </c>
      <c r="J3311" s="351">
        <f t="shared" si="414"/>
        <v>148.54308613600026</v>
      </c>
      <c r="K3311" s="635">
        <f>SUM('Employee Salary Payroll Tax '!I3313:K3313)</f>
        <v>37484.949999999997</v>
      </c>
      <c r="L3311" s="635">
        <f>'Employee Salary Payroll Tax '!H3313</f>
        <v>0</v>
      </c>
      <c r="M3311" s="293">
        <f t="shared" si="416"/>
        <v>42912.91</v>
      </c>
      <c r="N3311" s="359">
        <f t="shared" si="417"/>
        <v>69.25719361913869</v>
      </c>
      <c r="O3311" s="331"/>
      <c r="P3311" s="61"/>
      <c r="Q3311" s="294"/>
      <c r="R3311" s="292"/>
      <c r="S3311" s="291"/>
    </row>
    <row r="3312" spans="1:19" ht="14.4">
      <c r="A3312" s="36">
        <f t="shared" si="418"/>
        <v>1989</v>
      </c>
      <c r="B3312" s="526"/>
      <c r="C3312" s="36" t="str">
        <f>VLOOKUP('Employee Salary Payroll Tax '!B3314,'Employee Salary Payroll Tax '!$D$1:$E$7,2,FALSE)</f>
        <v>IBEW</v>
      </c>
      <c r="D3312" s="61">
        <f t="shared" si="411"/>
        <v>6.875E-3</v>
      </c>
      <c r="E3312" s="351">
        <f>'Employee Salary Payroll Tax '!N3314</f>
        <v>21301.34</v>
      </c>
      <c r="F3312" s="351">
        <f t="shared" si="412"/>
        <v>21447.786712500001</v>
      </c>
      <c r="G3312" s="352"/>
      <c r="H3312" s="351">
        <f t="shared" si="415"/>
        <v>105898.66</v>
      </c>
      <c r="I3312" s="351">
        <f t="shared" si="413"/>
        <v>146.44671250000101</v>
      </c>
      <c r="J3312" s="351">
        <f t="shared" si="414"/>
        <v>9.0796961750000627</v>
      </c>
      <c r="K3312" s="635">
        <f>SUM('Employee Salary Payroll Tax '!I3314:K3314)</f>
        <v>21301.34</v>
      </c>
      <c r="L3312" s="635">
        <f>'Employee Salary Payroll Tax '!H3314</f>
        <v>0</v>
      </c>
      <c r="M3312" s="293">
        <f t="shared" si="416"/>
        <v>0</v>
      </c>
      <c r="N3312" s="359">
        <f t="shared" si="417"/>
        <v>9.0796961745738134</v>
      </c>
      <c r="O3312" s="331"/>
      <c r="P3312" s="61"/>
      <c r="Q3312" s="294"/>
      <c r="R3312" s="292"/>
      <c r="S3312" s="291"/>
    </row>
    <row r="3313" spans="1:19" ht="14.4">
      <c r="A3313" s="36">
        <f t="shared" si="418"/>
        <v>1990</v>
      </c>
      <c r="B3313" s="526"/>
      <c r="C3313" s="36" t="str">
        <f>VLOOKUP('Employee Salary Payroll Tax '!B3315,'Employee Salary Payroll Tax '!$D$1:$E$7,2,FALSE)</f>
        <v>NonUnion</v>
      </c>
      <c r="D3313" s="61">
        <f t="shared" si="411"/>
        <v>2.98E-2</v>
      </c>
      <c r="E3313" s="351">
        <f>'Employee Salary Payroll Tax '!N3315</f>
        <v>152057.09</v>
      </c>
      <c r="F3313" s="351">
        <f t="shared" si="412"/>
        <v>156588.391282</v>
      </c>
      <c r="G3313" s="352"/>
      <c r="H3313" s="351">
        <f t="shared" si="415"/>
        <v>0</v>
      </c>
      <c r="I3313" s="351">
        <f t="shared" si="413"/>
        <v>4531.3012820000004</v>
      </c>
      <c r="J3313" s="351">
        <f t="shared" si="414"/>
        <v>0</v>
      </c>
      <c r="K3313" s="635">
        <f>SUM('Employee Salary Payroll Tax '!I3315:K3315)</f>
        <v>63783.11</v>
      </c>
      <c r="L3313" s="635">
        <f>'Employee Salary Payroll Tax '!H3315</f>
        <v>0</v>
      </c>
      <c r="M3313" s="293">
        <f t="shared" si="416"/>
        <v>88273.98</v>
      </c>
      <c r="N3313" s="359">
        <f t="shared" si="417"/>
        <v>0</v>
      </c>
      <c r="O3313" s="331"/>
      <c r="P3313" s="61"/>
      <c r="Q3313" s="294"/>
      <c r="R3313" s="292"/>
      <c r="S3313" s="291"/>
    </row>
    <row r="3314" spans="1:19" ht="14.4">
      <c r="A3314" s="36">
        <f t="shared" si="418"/>
        <v>1991</v>
      </c>
      <c r="B3314" s="526"/>
      <c r="C3314" s="36" t="str">
        <f>VLOOKUP('Employee Salary Payroll Tax '!B3316,'Employee Salary Payroll Tax '!$D$1:$E$7,2,FALSE)</f>
        <v>IBEW</v>
      </c>
      <c r="D3314" s="61">
        <f t="shared" si="411"/>
        <v>6.875E-3</v>
      </c>
      <c r="E3314" s="351">
        <f>'Employee Salary Payroll Tax '!N3316</f>
        <v>65996.66</v>
      </c>
      <c r="F3314" s="351">
        <f t="shared" si="412"/>
        <v>66450.387037499997</v>
      </c>
      <c r="G3314" s="352"/>
      <c r="H3314" s="351">
        <f t="shared" si="415"/>
        <v>61203.34</v>
      </c>
      <c r="I3314" s="351">
        <f t="shared" si="413"/>
        <v>453.72703749999346</v>
      </c>
      <c r="J3314" s="351">
        <f t="shared" si="414"/>
        <v>28.131076324999594</v>
      </c>
      <c r="K3314" s="635">
        <f>SUM('Employee Salary Payroll Tax '!I3316:K3316)</f>
        <v>17649.39</v>
      </c>
      <c r="L3314" s="635">
        <f>'Employee Salary Payroll Tax '!H3316</f>
        <v>0</v>
      </c>
      <c r="M3314" s="293">
        <f t="shared" si="416"/>
        <v>48347.270000000004</v>
      </c>
      <c r="N3314" s="359">
        <f t="shared" si="417"/>
        <v>7.5230524873858995</v>
      </c>
      <c r="O3314" s="331"/>
      <c r="P3314" s="61"/>
      <c r="Q3314" s="294"/>
      <c r="R3314" s="292"/>
      <c r="S3314" s="291"/>
    </row>
    <row r="3315" spans="1:19" ht="14.4">
      <c r="A3315" s="36">
        <f t="shared" si="418"/>
        <v>1992</v>
      </c>
      <c r="B3315" s="526"/>
      <c r="C3315" s="36" t="str">
        <f>VLOOKUP('Employee Salary Payroll Tax '!B3317,'Employee Salary Payroll Tax '!$D$1:$E$7,2,FALSE)</f>
        <v>NonUnion</v>
      </c>
      <c r="D3315" s="61">
        <f t="shared" si="411"/>
        <v>2.98E-2</v>
      </c>
      <c r="E3315" s="351">
        <f>'Employee Salary Payroll Tax '!N3317</f>
        <v>78539.08</v>
      </c>
      <c r="F3315" s="351">
        <f t="shared" si="412"/>
        <v>80879.544584000003</v>
      </c>
      <c r="G3315" s="352"/>
      <c r="H3315" s="351">
        <f t="shared" si="415"/>
        <v>48660.92</v>
      </c>
      <c r="I3315" s="351">
        <f t="shared" si="413"/>
        <v>2340.4645840000012</v>
      </c>
      <c r="J3315" s="351">
        <f t="shared" si="414"/>
        <v>145.10880420800007</v>
      </c>
      <c r="K3315" s="635">
        <f>SUM('Employee Salary Payroll Tax '!I3317:K3317)</f>
        <v>30007</v>
      </c>
      <c r="L3315" s="635">
        <f>'Employee Salary Payroll Tax '!H3317</f>
        <v>0</v>
      </c>
      <c r="M3315" s="293">
        <f t="shared" si="416"/>
        <v>48532.08</v>
      </c>
      <c r="N3315" s="359">
        <f t="shared" si="417"/>
        <v>55.440933199294122</v>
      </c>
      <c r="O3315" s="331"/>
      <c r="P3315" s="61"/>
      <c r="Q3315" s="294"/>
      <c r="R3315" s="292"/>
      <c r="S3315" s="291"/>
    </row>
    <row r="3316" spans="1:19" ht="14.4">
      <c r="A3316" s="36">
        <f t="shared" si="418"/>
        <v>1993</v>
      </c>
      <c r="B3316" s="526"/>
      <c r="C3316" s="36" t="str">
        <f>VLOOKUP('Employee Salary Payroll Tax '!B3318,'Employee Salary Payroll Tax '!$D$1:$E$7,2,FALSE)</f>
        <v>NonUnion</v>
      </c>
      <c r="D3316" s="61">
        <f t="shared" si="411"/>
        <v>2.98E-2</v>
      </c>
      <c r="E3316" s="351">
        <f>'Employee Salary Payroll Tax '!N3318</f>
        <v>26418.51</v>
      </c>
      <c r="F3316" s="351">
        <f t="shared" si="412"/>
        <v>27205.781598000001</v>
      </c>
      <c r="G3316" s="352"/>
      <c r="H3316" s="351">
        <f t="shared" si="415"/>
        <v>100781.49</v>
      </c>
      <c r="I3316" s="351">
        <f t="shared" si="413"/>
        <v>787.271598000003</v>
      </c>
      <c r="J3316" s="351">
        <f t="shared" si="414"/>
        <v>48.810839076000185</v>
      </c>
      <c r="K3316" s="635">
        <f>SUM('Employee Salary Payroll Tax '!I3318:K3318)</f>
        <v>758.25000000000011</v>
      </c>
      <c r="L3316" s="635">
        <f>'Employee Salary Payroll Tax '!H3318</f>
        <v>0</v>
      </c>
      <c r="M3316" s="293">
        <f t="shared" si="416"/>
        <v>25660.26</v>
      </c>
      <c r="N3316" s="359">
        <f t="shared" si="417"/>
        <v>1.4009426999469767</v>
      </c>
      <c r="O3316" s="331"/>
      <c r="P3316" s="61"/>
      <c r="Q3316" s="294"/>
      <c r="R3316" s="292"/>
      <c r="S3316" s="291"/>
    </row>
    <row r="3317" spans="1:19" ht="14.4">
      <c r="A3317" s="36">
        <f t="shared" si="418"/>
        <v>1994</v>
      </c>
      <c r="B3317" s="526"/>
      <c r="C3317" s="36" t="str">
        <f>VLOOKUP('Employee Salary Payroll Tax '!B3319,'Employee Salary Payroll Tax '!$D$1:$E$7,2,FALSE)</f>
        <v>IBEW</v>
      </c>
      <c r="D3317" s="61">
        <f t="shared" si="411"/>
        <v>6.875E-3</v>
      </c>
      <c r="E3317" s="351">
        <f>'Employee Salary Payroll Tax '!N3319</f>
        <v>21483.7</v>
      </c>
      <c r="F3317" s="351">
        <f t="shared" si="412"/>
        <v>21631.4004375</v>
      </c>
      <c r="G3317" s="352"/>
      <c r="H3317" s="351">
        <f t="shared" si="415"/>
        <v>105716.3</v>
      </c>
      <c r="I3317" s="351">
        <f t="shared" si="413"/>
        <v>147.70043749999968</v>
      </c>
      <c r="J3317" s="351">
        <f t="shared" si="414"/>
        <v>9.1574271249999804</v>
      </c>
      <c r="K3317" s="635">
        <f>SUM('Employee Salary Payroll Tax '!I3319:K3319)</f>
        <v>-1764.71</v>
      </c>
      <c r="L3317" s="635">
        <f>'Employee Salary Payroll Tax '!H3319</f>
        <v>0</v>
      </c>
      <c r="M3317" s="293">
        <f t="shared" si="416"/>
        <v>23248.41</v>
      </c>
      <c r="N3317" s="359">
        <f t="shared" si="417"/>
        <v>-0.75220763746498542</v>
      </c>
      <c r="O3317" s="331"/>
      <c r="P3317" s="61"/>
      <c r="Q3317" s="294"/>
      <c r="R3317" s="292"/>
      <c r="S3317" s="291"/>
    </row>
    <row r="3318" spans="1:19" ht="14.4">
      <c r="A3318" s="36">
        <f t="shared" si="418"/>
        <v>1995</v>
      </c>
      <c r="B3318" s="526"/>
      <c r="C3318" s="36" t="str">
        <f>VLOOKUP('Employee Salary Payroll Tax '!B3320,'Employee Salary Payroll Tax '!$D$1:$E$7,2,FALSE)</f>
        <v>Not Assigned</v>
      </c>
      <c r="D3318" s="61">
        <f t="shared" si="411"/>
        <v>0</v>
      </c>
      <c r="E3318" s="351">
        <f>'Employee Salary Payroll Tax '!N3320</f>
        <v>0</v>
      </c>
      <c r="F3318" s="351">
        <f t="shared" si="412"/>
        <v>0</v>
      </c>
      <c r="G3318" s="352"/>
      <c r="H3318" s="351">
        <f t="shared" si="415"/>
        <v>127200</v>
      </c>
      <c r="I3318" s="351">
        <f t="shared" si="413"/>
        <v>0</v>
      </c>
      <c r="J3318" s="351">
        <f t="shared" si="414"/>
        <v>0</v>
      </c>
      <c r="K3318" s="635">
        <f>SUM('Employee Salary Payroll Tax '!I3320:K3320)</f>
        <v>-343.40999999999997</v>
      </c>
      <c r="L3318" s="635">
        <f>'Employee Salary Payroll Tax '!H3320</f>
        <v>0</v>
      </c>
      <c r="M3318" s="293">
        <f t="shared" si="416"/>
        <v>343.40999999999997</v>
      </c>
      <c r="N3318" s="359">
        <f t="shared" si="417"/>
        <v>0</v>
      </c>
      <c r="O3318" s="331"/>
      <c r="P3318" s="61"/>
      <c r="Q3318" s="294"/>
      <c r="R3318" s="292"/>
      <c r="S3318" s="291"/>
    </row>
    <row r="3319" spans="1:19" ht="14.4">
      <c r="A3319" s="36">
        <f t="shared" si="418"/>
        <v>1996</v>
      </c>
      <c r="B3319" s="526"/>
      <c r="C3319" s="36" t="str">
        <f>VLOOKUP('Employee Salary Payroll Tax '!B3321,'Employee Salary Payroll Tax '!$D$1:$E$7,2,FALSE)</f>
        <v>NonUnion</v>
      </c>
      <c r="D3319" s="61">
        <f t="shared" si="411"/>
        <v>2.98E-2</v>
      </c>
      <c r="E3319" s="351">
        <f>'Employee Salary Payroll Tax '!N3321</f>
        <v>101505.73</v>
      </c>
      <c r="F3319" s="351">
        <f t="shared" si="412"/>
        <v>104530.600754</v>
      </c>
      <c r="G3319" s="352"/>
      <c r="H3319" s="351">
        <f t="shared" si="415"/>
        <v>25694.270000000004</v>
      </c>
      <c r="I3319" s="351">
        <f t="shared" si="413"/>
        <v>3024.8707540000032</v>
      </c>
      <c r="J3319" s="351">
        <f t="shared" si="414"/>
        <v>187.5419867480002</v>
      </c>
      <c r="K3319" s="635">
        <f>SUM('Employee Salary Payroll Tax '!I3321:K3321)</f>
        <v>14434.2</v>
      </c>
      <c r="L3319" s="635">
        <f>'Employee Salary Payroll Tax '!H3321</f>
        <v>0</v>
      </c>
      <c r="M3319" s="293">
        <f t="shared" si="416"/>
        <v>87071.53</v>
      </c>
      <c r="N3319" s="359">
        <f t="shared" si="417"/>
        <v>26.6686279197373</v>
      </c>
      <c r="O3319" s="331"/>
      <c r="P3319" s="61"/>
      <c r="Q3319" s="294"/>
      <c r="R3319" s="292"/>
      <c r="S3319" s="291"/>
    </row>
    <row r="3320" spans="1:19" ht="14.4">
      <c r="A3320" s="36">
        <f t="shared" si="418"/>
        <v>1997</v>
      </c>
      <c r="B3320" s="526"/>
      <c r="C3320" s="36" t="str">
        <f>VLOOKUP('Employee Salary Payroll Tax '!B3322,'Employee Salary Payroll Tax '!$D$1:$E$7,2,FALSE)</f>
        <v>NonUnion</v>
      </c>
      <c r="D3320" s="61">
        <f t="shared" si="411"/>
        <v>2.98E-2</v>
      </c>
      <c r="E3320" s="351">
        <f>'Employee Salary Payroll Tax '!N3322</f>
        <v>108333.34</v>
      </c>
      <c r="F3320" s="351">
        <f t="shared" si="412"/>
        <v>111561.673532</v>
      </c>
      <c r="G3320" s="352"/>
      <c r="H3320" s="351">
        <f t="shared" si="415"/>
        <v>18866.660000000003</v>
      </c>
      <c r="I3320" s="351">
        <f t="shared" si="413"/>
        <v>3228.3335320000042</v>
      </c>
      <c r="J3320" s="351">
        <f t="shared" si="414"/>
        <v>200.15667898400025</v>
      </c>
      <c r="K3320" s="635">
        <f>SUM('Employee Salary Payroll Tax '!I3322:K3322)</f>
        <v>24006.91</v>
      </c>
      <c r="L3320" s="635">
        <f>'Employee Salary Payroll Tax '!H3322</f>
        <v>0</v>
      </c>
      <c r="M3320" s="293">
        <f t="shared" si="416"/>
        <v>84326.43</v>
      </c>
      <c r="N3320" s="359">
        <f t="shared" si="417"/>
        <v>44.35516691559063</v>
      </c>
      <c r="O3320" s="331"/>
      <c r="P3320" s="61"/>
      <c r="Q3320" s="294"/>
      <c r="R3320" s="292"/>
      <c r="S3320" s="291"/>
    </row>
    <row r="3321" spans="1:19" ht="14.4">
      <c r="A3321" s="36">
        <f t="shared" si="418"/>
        <v>1998</v>
      </c>
      <c r="B3321" s="526"/>
      <c r="C3321" s="36" t="str">
        <f>VLOOKUP('Employee Salary Payroll Tax '!B3323,'Employee Salary Payroll Tax '!$D$1:$E$7,2,FALSE)</f>
        <v>NonUnion</v>
      </c>
      <c r="D3321" s="61">
        <f t="shared" si="411"/>
        <v>2.98E-2</v>
      </c>
      <c r="E3321" s="351">
        <f>'Employee Salary Payroll Tax '!N3323</f>
        <v>52179.44</v>
      </c>
      <c r="F3321" s="351">
        <f t="shared" si="412"/>
        <v>53734.387312000006</v>
      </c>
      <c r="G3321" s="352"/>
      <c r="H3321" s="351">
        <f t="shared" si="415"/>
        <v>75020.56</v>
      </c>
      <c r="I3321" s="351">
        <f t="shared" si="413"/>
        <v>1554.9473120000039</v>
      </c>
      <c r="J3321" s="351">
        <f t="shared" si="414"/>
        <v>96.406733344000244</v>
      </c>
      <c r="K3321" s="635">
        <f>SUM('Employee Salary Payroll Tax '!I3323:K3323)</f>
        <v>0</v>
      </c>
      <c r="L3321" s="635">
        <f>'Employee Salary Payroll Tax '!H3323</f>
        <v>0</v>
      </c>
      <c r="M3321" s="293">
        <f t="shared" si="416"/>
        <v>52179.44</v>
      </c>
      <c r="N3321" s="359">
        <f t="shared" si="417"/>
        <v>0</v>
      </c>
      <c r="O3321" s="331"/>
      <c r="P3321" s="61"/>
      <c r="Q3321" s="294"/>
      <c r="R3321" s="292"/>
      <c r="S3321" s="291"/>
    </row>
    <row r="3322" spans="1:19" ht="14.4">
      <c r="A3322" s="36">
        <f t="shared" si="418"/>
        <v>1999</v>
      </c>
      <c r="B3322" s="526"/>
      <c r="C3322" s="36" t="str">
        <f>VLOOKUP('Employee Salary Payroll Tax '!B3324,'Employee Salary Payroll Tax '!$D$1:$E$7,2,FALSE)</f>
        <v>IBEW</v>
      </c>
      <c r="D3322" s="61">
        <f t="shared" si="411"/>
        <v>6.875E-3</v>
      </c>
      <c r="E3322" s="351">
        <f>'Employee Salary Payroll Tax '!N3324</f>
        <v>45104.75</v>
      </c>
      <c r="F3322" s="351">
        <f t="shared" si="412"/>
        <v>45414.845156249998</v>
      </c>
      <c r="G3322" s="352"/>
      <c r="H3322" s="351">
        <f t="shared" si="415"/>
        <v>82095.25</v>
      </c>
      <c r="I3322" s="351">
        <f t="shared" si="413"/>
        <v>310.09515624999767</v>
      </c>
      <c r="J3322" s="351">
        <f t="shared" si="414"/>
        <v>19.225899687499854</v>
      </c>
      <c r="K3322" s="635">
        <f>SUM('Employee Salary Payroll Tax '!I3324:K3324)</f>
        <v>11679.15</v>
      </c>
      <c r="L3322" s="635">
        <f>'Employee Salary Payroll Tax '!H3324</f>
        <v>0</v>
      </c>
      <c r="M3322" s="293">
        <f t="shared" si="416"/>
        <v>33425.599999999999</v>
      </c>
      <c r="N3322" s="359">
        <f t="shared" si="417"/>
        <v>4.9782376873895915</v>
      </c>
      <c r="O3322" s="331"/>
      <c r="P3322" s="61"/>
      <c r="Q3322" s="294"/>
      <c r="R3322" s="292"/>
      <c r="S3322" s="291"/>
    </row>
    <row r="3323" spans="1:19" ht="14.4">
      <c r="A3323" s="36">
        <f t="shared" si="418"/>
        <v>2000</v>
      </c>
      <c r="B3323" s="526"/>
      <c r="C3323" s="36" t="str">
        <f>VLOOKUP('Employee Salary Payroll Tax '!B3325,'Employee Salary Payroll Tax '!$D$1:$E$7,2,FALSE)</f>
        <v>NonUnion</v>
      </c>
      <c r="D3323" s="61">
        <f t="shared" si="411"/>
        <v>2.98E-2</v>
      </c>
      <c r="E3323" s="351">
        <f>'Employee Salary Payroll Tax '!N3325</f>
        <v>111211.6</v>
      </c>
      <c r="F3323" s="351">
        <f t="shared" si="412"/>
        <v>114525.70568000001</v>
      </c>
      <c r="G3323" s="352"/>
      <c r="H3323" s="351">
        <f t="shared" si="415"/>
        <v>15988.399999999994</v>
      </c>
      <c r="I3323" s="351">
        <f t="shared" si="413"/>
        <v>3314.1056800000079</v>
      </c>
      <c r="J3323" s="351">
        <f t="shared" si="414"/>
        <v>205.47455216000048</v>
      </c>
      <c r="K3323" s="635">
        <f>SUM('Employee Salary Payroll Tax '!I3325:K3325)</f>
        <v>44828.02</v>
      </c>
      <c r="L3323" s="635">
        <f>'Employee Salary Payroll Tax '!H3325</f>
        <v>0</v>
      </c>
      <c r="M3323" s="293">
        <f t="shared" si="416"/>
        <v>66383.580000000016</v>
      </c>
      <c r="N3323" s="359">
        <f t="shared" si="417"/>
        <v>82.824249751255451</v>
      </c>
      <c r="O3323" s="331"/>
      <c r="P3323" s="61"/>
      <c r="Q3323" s="294"/>
      <c r="R3323" s="292"/>
      <c r="S3323" s="291"/>
    </row>
    <row r="3324" spans="1:19" ht="12.75" customHeight="1">
      <c r="A3324" s="36">
        <f t="shared" si="418"/>
        <v>2001</v>
      </c>
      <c r="B3324" s="526"/>
      <c r="C3324" s="36" t="str">
        <f>VLOOKUP('Employee Salary Payroll Tax '!B3326,'Employee Salary Payroll Tax '!$D$1:$E$7,2,FALSE)</f>
        <v>IBEW</v>
      </c>
      <c r="D3324" s="61">
        <f t="shared" si="411"/>
        <v>6.875E-3</v>
      </c>
      <c r="E3324" s="351">
        <f>'Employee Salary Payroll Tax '!N3326</f>
        <v>49067.4</v>
      </c>
      <c r="F3324" s="351">
        <f t="shared" si="412"/>
        <v>49404.738375000001</v>
      </c>
      <c r="G3324" s="352"/>
      <c r="H3324" s="351">
        <f t="shared" si="415"/>
        <v>78132.600000000006</v>
      </c>
      <c r="I3324" s="351">
        <f t="shared" si="413"/>
        <v>337.33837499999936</v>
      </c>
      <c r="J3324" s="351">
        <f t="shared" si="414"/>
        <v>20.914979249999959</v>
      </c>
      <c r="K3324" s="635">
        <f>SUM('Employee Salary Payroll Tax '!I3326:K3326)</f>
        <v>15211.89</v>
      </c>
      <c r="L3324" s="635">
        <f>'Employee Salary Payroll Tax '!H3326</f>
        <v>0</v>
      </c>
      <c r="M3324" s="293">
        <f t="shared" si="416"/>
        <v>33855.51</v>
      </c>
      <c r="N3324" s="359">
        <f t="shared" si="417"/>
        <v>6.4840681123678401</v>
      </c>
      <c r="P3324" s="61"/>
      <c r="Q3324" s="294"/>
      <c r="R3324" s="292"/>
      <c r="S3324" s="291"/>
    </row>
    <row r="3325" spans="1:19" ht="12.75" customHeight="1">
      <c r="A3325" s="36">
        <f t="shared" si="418"/>
        <v>2002</v>
      </c>
      <c r="B3325" s="526"/>
      <c r="C3325" s="36" t="str">
        <f>VLOOKUP('Employee Salary Payroll Tax '!B3327,'Employee Salary Payroll Tax '!$D$1:$E$7,2,FALSE)</f>
        <v>NonUnion</v>
      </c>
      <c r="D3325" s="61">
        <f t="shared" si="411"/>
        <v>2.98E-2</v>
      </c>
      <c r="E3325" s="351">
        <f>'Employee Salary Payroll Tax '!N3327</f>
        <v>49621.94</v>
      </c>
      <c r="F3325" s="351">
        <f t="shared" si="412"/>
        <v>51100.673812000008</v>
      </c>
      <c r="G3325" s="352"/>
      <c r="H3325" s="351">
        <f t="shared" si="415"/>
        <v>77578.06</v>
      </c>
      <c r="I3325" s="351">
        <f t="shared" si="413"/>
        <v>1478.7338120000059</v>
      </c>
      <c r="J3325" s="351">
        <f t="shared" si="414"/>
        <v>91.681496344000365</v>
      </c>
      <c r="K3325" s="635">
        <f>SUM('Employee Salary Payroll Tax '!I3327:K3327)</f>
        <v>20684.64</v>
      </c>
      <c r="L3325" s="635">
        <f>'Employee Salary Payroll Tax '!H3327</f>
        <v>0</v>
      </c>
      <c r="M3325" s="293">
        <f t="shared" si="416"/>
        <v>28937.300000000003</v>
      </c>
      <c r="N3325" s="359">
        <f t="shared" si="417"/>
        <v>38.216940863229986</v>
      </c>
      <c r="P3325" s="61"/>
      <c r="Q3325" s="294"/>
      <c r="R3325" s="292"/>
      <c r="S3325" s="291"/>
    </row>
    <row r="3326" spans="1:19" ht="12.75" customHeight="1">
      <c r="A3326" s="36">
        <f t="shared" si="418"/>
        <v>2003</v>
      </c>
      <c r="B3326" s="526"/>
      <c r="C3326" s="36" t="str">
        <f>VLOOKUP('Employee Salary Payroll Tax '!B3328,'Employee Salary Payroll Tax '!$D$1:$E$7,2,FALSE)</f>
        <v>IBEW</v>
      </c>
      <c r="D3326" s="61">
        <f t="shared" si="411"/>
        <v>6.875E-3</v>
      </c>
      <c r="E3326" s="351">
        <f>'Employee Salary Payroll Tax '!N3328</f>
        <v>114397.42</v>
      </c>
      <c r="F3326" s="351">
        <f t="shared" si="412"/>
        <v>115183.90226249999</v>
      </c>
      <c r="G3326" s="352"/>
      <c r="H3326" s="351">
        <f t="shared" si="415"/>
        <v>12802.580000000002</v>
      </c>
      <c r="I3326" s="351">
        <f t="shared" si="413"/>
        <v>786.48226249999425</v>
      </c>
      <c r="J3326" s="351">
        <f t="shared" si="414"/>
        <v>48.76190027499964</v>
      </c>
      <c r="K3326" s="635">
        <f>SUM('Employee Salary Payroll Tax '!I3328:K3328)</f>
        <v>24401.24</v>
      </c>
      <c r="L3326" s="635">
        <f>'Employee Salary Payroll Tax '!H3328</f>
        <v>0</v>
      </c>
      <c r="M3326" s="293">
        <f t="shared" si="416"/>
        <v>89996.18</v>
      </c>
      <c r="N3326" s="359">
        <f t="shared" si="417"/>
        <v>10.401028549909004</v>
      </c>
    </row>
    <row r="3327" spans="1:19" ht="12.75" customHeight="1">
      <c r="A3327" s="36">
        <f t="shared" si="418"/>
        <v>2004</v>
      </c>
      <c r="B3327" s="526"/>
      <c r="C3327" s="36" t="str">
        <f>VLOOKUP('Employee Salary Payroll Tax '!B3329,'Employee Salary Payroll Tax '!$D$1:$E$7,2,FALSE)</f>
        <v>UA</v>
      </c>
      <c r="D3327" s="61">
        <f t="shared" si="411"/>
        <v>0.03</v>
      </c>
      <c r="E3327" s="351">
        <f>'Employee Salary Payroll Tax '!N3329</f>
        <v>78307.78</v>
      </c>
      <c r="F3327" s="351">
        <f t="shared" si="412"/>
        <v>80657.013399999996</v>
      </c>
      <c r="G3327" s="352"/>
      <c r="H3327" s="351">
        <f t="shared" si="415"/>
        <v>48892.22</v>
      </c>
      <c r="I3327" s="351">
        <f t="shared" si="413"/>
        <v>2349.2333999999973</v>
      </c>
      <c r="J3327" s="351">
        <f t="shared" si="414"/>
        <v>145.65247079999983</v>
      </c>
      <c r="K3327" s="635">
        <f>SUM('Employee Salary Payroll Tax '!I3329:K3329)</f>
        <v>69099.789999999994</v>
      </c>
      <c r="L3327" s="635">
        <f>'Employee Salary Payroll Tax '!H3329</f>
        <v>1566.16</v>
      </c>
      <c r="M3327" s="293">
        <f t="shared" si="416"/>
        <v>7641.8300000000054</v>
      </c>
      <c r="N3327" s="359">
        <f t="shared" si="417"/>
        <v>128.52560939835857</v>
      </c>
    </row>
    <row r="3328" spans="1:19" ht="12.75" customHeight="1">
      <c r="A3328" s="36">
        <f t="shared" si="418"/>
        <v>2005</v>
      </c>
      <c r="B3328" s="526"/>
      <c r="C3328" s="36" t="str">
        <f>VLOOKUP('Employee Salary Payroll Tax '!B3330,'Employee Salary Payroll Tax '!$D$1:$E$7,2,FALSE)</f>
        <v>NonUnion</v>
      </c>
      <c r="D3328" s="61">
        <f t="shared" si="411"/>
        <v>2.98E-2</v>
      </c>
      <c r="E3328" s="351">
        <f>'Employee Salary Payroll Tax '!N3330</f>
        <v>77551.55</v>
      </c>
      <c r="F3328" s="351">
        <f t="shared" si="412"/>
        <v>79862.586190000002</v>
      </c>
      <c r="G3328" s="352"/>
      <c r="H3328" s="351">
        <f t="shared" si="415"/>
        <v>49648.45</v>
      </c>
      <c r="I3328" s="351">
        <f t="shared" si="413"/>
        <v>2311.0361899999989</v>
      </c>
      <c r="J3328" s="351">
        <f t="shared" si="414"/>
        <v>143.28424377999994</v>
      </c>
      <c r="K3328" s="635">
        <f>SUM('Employee Salary Payroll Tax '!I3330:K3330)</f>
        <v>21467.149999999998</v>
      </c>
      <c r="L3328" s="635">
        <f>'Employee Salary Payroll Tax '!H3330</f>
        <v>0</v>
      </c>
      <c r="M3328" s="293">
        <f t="shared" si="416"/>
        <v>56084.400000000009</v>
      </c>
      <c r="N3328" s="359">
        <f t="shared" si="417"/>
        <v>39.662706339488544</v>
      </c>
    </row>
    <row r="3329" spans="1:14" ht="12.75" customHeight="1">
      <c r="A3329" s="36">
        <f t="shared" si="418"/>
        <v>2006</v>
      </c>
      <c r="B3329" s="526"/>
      <c r="C3329" s="36" t="str">
        <f>VLOOKUP('Employee Salary Payroll Tax '!B3331,'Employee Salary Payroll Tax '!$D$1:$E$7,2,FALSE)</f>
        <v>NonUnion</v>
      </c>
      <c r="D3329" s="61">
        <f t="shared" si="411"/>
        <v>2.98E-2</v>
      </c>
      <c r="E3329" s="351">
        <f>'Employee Salary Payroll Tax '!N3331</f>
        <v>52163.02</v>
      </c>
      <c r="F3329" s="351">
        <f t="shared" si="412"/>
        <v>53717.477996000001</v>
      </c>
      <c r="G3329" s="352"/>
      <c r="H3329" s="351">
        <f t="shared" si="415"/>
        <v>75036.98000000001</v>
      </c>
      <c r="I3329" s="351">
        <f t="shared" si="413"/>
        <v>1554.4579960000046</v>
      </c>
      <c r="J3329" s="351">
        <f t="shared" si="414"/>
        <v>96.376395752000292</v>
      </c>
      <c r="K3329" s="635">
        <f>SUM('Employee Salary Payroll Tax '!I3331:K3331)</f>
        <v>3178.7200000000003</v>
      </c>
      <c r="L3329" s="635">
        <f>'Employee Salary Payroll Tax '!H3331</f>
        <v>0</v>
      </c>
      <c r="M3329" s="293">
        <f t="shared" si="416"/>
        <v>48984.299999999996</v>
      </c>
      <c r="N3329" s="359">
        <f t="shared" si="417"/>
        <v>5.8730030718874291</v>
      </c>
    </row>
    <row r="3330" spans="1:14" ht="12.75" customHeight="1">
      <c r="A3330" s="36">
        <f t="shared" si="418"/>
        <v>2007</v>
      </c>
      <c r="B3330" s="526"/>
      <c r="C3330" s="36" t="str">
        <f>VLOOKUP('Employee Salary Payroll Tax '!B3332,'Employee Salary Payroll Tax '!$D$1:$E$7,2,FALSE)</f>
        <v>NonUnion</v>
      </c>
      <c r="D3330" s="61">
        <f t="shared" si="411"/>
        <v>2.98E-2</v>
      </c>
      <c r="E3330" s="351">
        <f>'Employee Salary Payroll Tax '!N3332</f>
        <v>114837.95</v>
      </c>
      <c r="F3330" s="351">
        <f t="shared" si="412"/>
        <v>118260.12091</v>
      </c>
      <c r="G3330" s="352"/>
      <c r="H3330" s="351">
        <f t="shared" si="415"/>
        <v>12362.050000000003</v>
      </c>
      <c r="I3330" s="351">
        <f t="shared" si="413"/>
        <v>3422.1709100000007</v>
      </c>
      <c r="J3330" s="351">
        <f t="shared" si="414"/>
        <v>212.17459642000006</v>
      </c>
      <c r="K3330" s="635">
        <f>SUM('Employee Salary Payroll Tax '!I3332:K3332)</f>
        <v>18618.550000000003</v>
      </c>
      <c r="L3330" s="635">
        <f>'Employee Salary Payroll Tax '!H3332</f>
        <v>0</v>
      </c>
      <c r="M3330" s="293">
        <f t="shared" si="416"/>
        <v>96219.4</v>
      </c>
      <c r="N3330" s="359">
        <f t="shared" si="417"/>
        <v>34.399632979700471</v>
      </c>
    </row>
    <row r="3331" spans="1:14" ht="12.75" customHeight="1">
      <c r="A3331" s="36">
        <f t="shared" si="418"/>
        <v>2008</v>
      </c>
      <c r="B3331" s="526"/>
      <c r="C3331" s="36" t="str">
        <f>VLOOKUP('Employee Salary Payroll Tax '!B3333,'Employee Salary Payroll Tax '!$D$1:$E$7,2,FALSE)</f>
        <v>IBEW</v>
      </c>
      <c r="D3331" s="61">
        <f t="shared" si="411"/>
        <v>6.875E-3</v>
      </c>
      <c r="E3331" s="351">
        <f>'Employee Salary Payroll Tax '!N3333</f>
        <v>55760.15</v>
      </c>
      <c r="F3331" s="351">
        <f t="shared" si="412"/>
        <v>56143.501031250002</v>
      </c>
      <c r="G3331" s="352"/>
      <c r="H3331" s="351">
        <f t="shared" si="415"/>
        <v>71439.850000000006</v>
      </c>
      <c r="I3331" s="351">
        <f t="shared" si="413"/>
        <v>383.35103125000023</v>
      </c>
      <c r="J3331" s="351">
        <f t="shared" si="414"/>
        <v>23.767763937500014</v>
      </c>
      <c r="K3331" s="635">
        <f>SUM('Employee Salary Payroll Tax '!I3333:K3333)</f>
        <v>2116.48</v>
      </c>
      <c r="L3331" s="635">
        <f>'Employee Salary Payroll Tax '!H3333</f>
        <v>0</v>
      </c>
      <c r="M3331" s="293">
        <f t="shared" si="416"/>
        <v>53643.67</v>
      </c>
      <c r="N3331" s="359">
        <f t="shared" si="417"/>
        <v>0.90214959998382138</v>
      </c>
    </row>
    <row r="3332" spans="1:14" ht="12.75" customHeight="1">
      <c r="A3332" s="36">
        <f t="shared" si="418"/>
        <v>2009</v>
      </c>
      <c r="B3332" s="526"/>
      <c r="C3332" s="36" t="str">
        <f>VLOOKUP('Employee Salary Payroll Tax '!B3334,'Employee Salary Payroll Tax '!$D$1:$E$7,2,FALSE)</f>
        <v>NonUnion</v>
      </c>
      <c r="D3332" s="61">
        <f t="shared" si="411"/>
        <v>2.98E-2</v>
      </c>
      <c r="E3332" s="351">
        <f>'Employee Salary Payroll Tax '!N3334</f>
        <v>96010.85</v>
      </c>
      <c r="F3332" s="351">
        <f t="shared" si="412"/>
        <v>98871.973330000008</v>
      </c>
      <c r="G3332" s="352"/>
      <c r="H3332" s="351">
        <f t="shared" si="415"/>
        <v>31189.149999999994</v>
      </c>
      <c r="I3332" s="351">
        <f t="shared" si="413"/>
        <v>2861.1233300000022</v>
      </c>
      <c r="J3332" s="351">
        <f t="shared" si="414"/>
        <v>177.38964646000014</v>
      </c>
      <c r="K3332" s="635">
        <f>SUM('Employee Salary Payroll Tax '!I3334:K3334)</f>
        <v>1191.26</v>
      </c>
      <c r="L3332" s="635">
        <f>'Employee Salary Payroll Tax '!H3334</f>
        <v>0</v>
      </c>
      <c r="M3332" s="293">
        <f t="shared" si="416"/>
        <v>94819.590000000011</v>
      </c>
      <c r="N3332" s="359">
        <f t="shared" si="417"/>
        <v>2.2009719759770774</v>
      </c>
    </row>
    <row r="3333" spans="1:14">
      <c r="A3333" s="36">
        <f t="shared" si="418"/>
        <v>2010</v>
      </c>
      <c r="B3333" s="526"/>
      <c r="C3333" s="36" t="str">
        <f>VLOOKUP('Employee Salary Payroll Tax '!B3335,'Employee Salary Payroll Tax '!$D$1:$E$7,2,FALSE)</f>
        <v>NonUnion</v>
      </c>
      <c r="D3333" s="61">
        <f t="shared" si="411"/>
        <v>2.98E-2</v>
      </c>
      <c r="E3333" s="351">
        <f>'Employee Salary Payroll Tax '!N3335</f>
        <v>107184.72</v>
      </c>
      <c r="F3333" s="351">
        <f t="shared" si="412"/>
        <v>110378.82465600001</v>
      </c>
      <c r="G3333" s="352"/>
      <c r="H3333" s="351">
        <f t="shared" si="415"/>
        <v>20015.28</v>
      </c>
      <c r="I3333" s="351">
        <f t="shared" si="413"/>
        <v>3194.1046560000104</v>
      </c>
      <c r="J3333" s="351">
        <f t="shared" si="414"/>
        <v>198.03448867200063</v>
      </c>
      <c r="K3333" s="635">
        <f>SUM('Employee Salary Payroll Tax '!I3335:K3335)</f>
        <v>98341.29</v>
      </c>
      <c r="L3333" s="635">
        <f>'Employee Salary Payroll Tax '!H3335</f>
        <v>0</v>
      </c>
      <c r="M3333" s="293">
        <f t="shared" si="416"/>
        <v>8843.4300000000076</v>
      </c>
      <c r="N3333" s="359">
        <f t="shared" si="417"/>
        <v>181.69536740230544</v>
      </c>
    </row>
    <row r="3334" spans="1:14">
      <c r="A3334" s="36">
        <f t="shared" si="418"/>
        <v>2011</v>
      </c>
      <c r="B3334" s="526"/>
      <c r="C3334" s="36" t="str">
        <f>VLOOKUP('Employee Salary Payroll Tax '!B3336,'Employee Salary Payroll Tax '!$D$1:$E$7,2,FALSE)</f>
        <v>NonUnion</v>
      </c>
      <c r="D3334" s="61">
        <f t="shared" si="411"/>
        <v>2.98E-2</v>
      </c>
      <c r="E3334" s="351">
        <f>'Employee Salary Payroll Tax '!N3336</f>
        <v>272827.03000000003</v>
      </c>
      <c r="F3334" s="351">
        <f t="shared" si="412"/>
        <v>280957.27549400006</v>
      </c>
      <c r="G3334" s="352"/>
      <c r="H3334" s="351">
        <f t="shared" si="415"/>
        <v>0</v>
      </c>
      <c r="I3334" s="351">
        <f t="shared" si="413"/>
        <v>8130.2454940000316</v>
      </c>
      <c r="J3334" s="351">
        <f t="shared" si="414"/>
        <v>0</v>
      </c>
      <c r="K3334" s="635">
        <f>SUM('Employee Salary Payroll Tax '!I3336:K3336)</f>
        <v>272827.03000000003</v>
      </c>
      <c r="L3334" s="635">
        <f>'Employee Salary Payroll Tax '!H3336</f>
        <v>0</v>
      </c>
      <c r="M3334" s="293">
        <f t="shared" si="416"/>
        <v>0</v>
      </c>
      <c r="N3334" s="359">
        <f t="shared" si="417"/>
        <v>0</v>
      </c>
    </row>
    <row r="3335" spans="1:14">
      <c r="A3335" s="36">
        <f t="shared" si="418"/>
        <v>2012</v>
      </c>
      <c r="B3335" s="526"/>
      <c r="C3335" s="36" t="str">
        <f>VLOOKUP('Employee Salary Payroll Tax '!B3337,'Employee Salary Payroll Tax '!$D$1:$E$7,2,FALSE)</f>
        <v>NonUnion</v>
      </c>
      <c r="D3335" s="61">
        <f t="shared" si="411"/>
        <v>2.98E-2</v>
      </c>
      <c r="E3335" s="351">
        <f>'Employee Salary Payroll Tax '!N3337</f>
        <v>113216.29</v>
      </c>
      <c r="F3335" s="351">
        <f t="shared" si="412"/>
        <v>116590.135442</v>
      </c>
      <c r="G3335" s="352"/>
      <c r="H3335" s="351">
        <f t="shared" si="415"/>
        <v>13983.710000000006</v>
      </c>
      <c r="I3335" s="351">
        <f t="shared" si="413"/>
        <v>3373.8454420000053</v>
      </c>
      <c r="J3335" s="351">
        <f t="shared" si="414"/>
        <v>209.17841740400033</v>
      </c>
      <c r="K3335" s="635">
        <f>SUM('Employee Salary Payroll Tax '!I3337:K3337)</f>
        <v>113216.29000000001</v>
      </c>
      <c r="L3335" s="635">
        <f>'Employee Salary Payroll Tax '!H3337</f>
        <v>0</v>
      </c>
      <c r="M3335" s="293">
        <f t="shared" si="416"/>
        <v>-1.4551915228366852E-11</v>
      </c>
      <c r="N3335" s="359">
        <f t="shared" si="417"/>
        <v>209.17841740215275</v>
      </c>
    </row>
    <row r="3336" spans="1:14">
      <c r="A3336" s="36">
        <f t="shared" si="418"/>
        <v>2013</v>
      </c>
      <c r="B3336" s="526"/>
      <c r="C3336" s="36" t="str">
        <f>VLOOKUP('Employee Salary Payroll Tax '!B3338,'Employee Salary Payroll Tax '!$D$1:$E$7,2,FALSE)</f>
        <v>NonUnion</v>
      </c>
      <c r="D3336" s="61">
        <f t="shared" si="411"/>
        <v>2.98E-2</v>
      </c>
      <c r="E3336" s="351">
        <f>'Employee Salary Payroll Tax '!N3338</f>
        <v>114643.18</v>
      </c>
      <c r="F3336" s="351">
        <f t="shared" si="412"/>
        <v>118059.546764</v>
      </c>
      <c r="G3336" s="352"/>
      <c r="H3336" s="351">
        <f t="shared" si="415"/>
        <v>12556.820000000007</v>
      </c>
      <c r="I3336" s="351">
        <f t="shared" si="413"/>
        <v>3416.3667640000058</v>
      </c>
      <c r="J3336" s="351">
        <f t="shared" si="414"/>
        <v>211.81473936800035</v>
      </c>
      <c r="K3336" s="635">
        <f>SUM('Employee Salary Payroll Tax '!I3338:K3338)</f>
        <v>23873.45</v>
      </c>
      <c r="L3336" s="635">
        <f>'Employee Salary Payroll Tax '!H3338</f>
        <v>0</v>
      </c>
      <c r="M3336" s="293">
        <f t="shared" si="416"/>
        <v>90769.73</v>
      </c>
      <c r="N3336" s="359">
        <f t="shared" si="417"/>
        <v>44.108586219615333</v>
      </c>
    </row>
    <row r="3337" spans="1:14">
      <c r="A3337" s="36">
        <f t="shared" si="418"/>
        <v>2014</v>
      </c>
      <c r="B3337" s="526"/>
      <c r="C3337" s="36" t="str">
        <f>VLOOKUP('Employee Salary Payroll Tax '!B3339,'Employee Salary Payroll Tax '!$D$1:$E$7,2,FALSE)</f>
        <v>NonUnion</v>
      </c>
      <c r="D3337" s="61">
        <f t="shared" si="411"/>
        <v>2.98E-2</v>
      </c>
      <c r="E3337" s="351">
        <f>'Employee Salary Payroll Tax '!N3339</f>
        <v>53822.89</v>
      </c>
      <c r="F3337" s="351">
        <f t="shared" si="412"/>
        <v>55426.812122000003</v>
      </c>
      <c r="G3337" s="352"/>
      <c r="H3337" s="351">
        <f t="shared" si="415"/>
        <v>73377.11</v>
      </c>
      <c r="I3337" s="351">
        <f t="shared" si="413"/>
        <v>1603.9221220000036</v>
      </c>
      <c r="J3337" s="351">
        <f t="shared" si="414"/>
        <v>99.443171564000224</v>
      </c>
      <c r="K3337" s="635">
        <f>SUM('Employee Salary Payroll Tax '!I3339:K3339)</f>
        <v>231.8</v>
      </c>
      <c r="L3337" s="635">
        <f>'Employee Salary Payroll Tax '!H3339</f>
        <v>0</v>
      </c>
      <c r="M3337" s="293">
        <f t="shared" si="416"/>
        <v>53591.09</v>
      </c>
      <c r="N3337" s="359">
        <f t="shared" si="417"/>
        <v>0.42827367999204391</v>
      </c>
    </row>
    <row r="3338" spans="1:14">
      <c r="A3338" s="36">
        <f t="shared" si="418"/>
        <v>2015</v>
      </c>
      <c r="B3338" s="526"/>
      <c r="C3338" s="36" t="str">
        <f>VLOOKUP('Employee Salary Payroll Tax '!B3340,'Employee Salary Payroll Tax '!$D$1:$E$7,2,FALSE)</f>
        <v>NonUnion</v>
      </c>
      <c r="D3338" s="61">
        <f t="shared" si="411"/>
        <v>2.98E-2</v>
      </c>
      <c r="E3338" s="351">
        <f>'Employee Salary Payroll Tax '!N3340</f>
        <v>49768.39</v>
      </c>
      <c r="F3338" s="351">
        <f t="shared" si="412"/>
        <v>51251.488022000005</v>
      </c>
      <c r="G3338" s="352"/>
      <c r="H3338" s="351">
        <f t="shared" si="415"/>
        <v>77431.61</v>
      </c>
      <c r="I3338" s="351">
        <f t="shared" si="413"/>
        <v>1483.0980220000056</v>
      </c>
      <c r="J3338" s="351">
        <f t="shared" si="414"/>
        <v>91.952077364000345</v>
      </c>
      <c r="K3338" s="635">
        <f>SUM('Employee Salary Payroll Tax '!I3340:K3340)</f>
        <v>9762.68</v>
      </c>
      <c r="L3338" s="635">
        <f>'Employee Salary Payroll Tax '!H3340</f>
        <v>0</v>
      </c>
      <c r="M3338" s="293">
        <f t="shared" si="416"/>
        <v>40005.71</v>
      </c>
      <c r="N3338" s="359">
        <f t="shared" si="417"/>
        <v>18.037527567637639</v>
      </c>
    </row>
    <row r="3339" spans="1:14">
      <c r="A3339" s="36">
        <f t="shared" si="418"/>
        <v>2016</v>
      </c>
      <c r="B3339" s="526"/>
      <c r="C3339" s="36" t="str">
        <f>VLOOKUP('Employee Salary Payroll Tax '!B3341,'Employee Salary Payroll Tax '!$D$1:$E$7,2,FALSE)</f>
        <v>NonUnion</v>
      </c>
      <c r="D3339" s="61">
        <f t="shared" si="411"/>
        <v>2.98E-2</v>
      </c>
      <c r="E3339" s="351">
        <f>'Employee Salary Payroll Tax '!N3341</f>
        <v>101394.2</v>
      </c>
      <c r="F3339" s="351">
        <f t="shared" si="412"/>
        <v>104415.74716</v>
      </c>
      <c r="G3339" s="352"/>
      <c r="H3339" s="351">
        <f t="shared" si="415"/>
        <v>25805.800000000003</v>
      </c>
      <c r="I3339" s="351">
        <f t="shared" si="413"/>
        <v>3021.5471600000019</v>
      </c>
      <c r="J3339" s="351">
        <f t="shared" si="414"/>
        <v>187.33592392000011</v>
      </c>
      <c r="K3339" s="635">
        <f>SUM('Employee Salary Payroll Tax '!I3341:K3341)</f>
        <v>33574.33</v>
      </c>
      <c r="L3339" s="635">
        <f>'Employee Salary Payroll Tax '!H3341</f>
        <v>0</v>
      </c>
      <c r="M3339" s="293">
        <f t="shared" si="416"/>
        <v>67819.87</v>
      </c>
      <c r="N3339" s="359">
        <f t="shared" si="417"/>
        <v>62.031932107388251</v>
      </c>
    </row>
    <row r="3340" spans="1:14">
      <c r="A3340" s="36">
        <f t="shared" si="418"/>
        <v>2017</v>
      </c>
      <c r="B3340" s="526"/>
      <c r="C3340" s="36" t="str">
        <f>VLOOKUP('Employee Salary Payroll Tax '!B3342,'Employee Salary Payroll Tax '!$D$1:$E$7,2,FALSE)</f>
        <v>NonUnion</v>
      </c>
      <c r="D3340" s="61">
        <f t="shared" si="411"/>
        <v>2.98E-2</v>
      </c>
      <c r="E3340" s="351">
        <f>'Employee Salary Payroll Tax '!N3342</f>
        <v>5998.27</v>
      </c>
      <c r="F3340" s="351">
        <f t="shared" si="412"/>
        <v>6177.0184460000009</v>
      </c>
      <c r="G3340" s="352"/>
      <c r="H3340" s="351">
        <f t="shared" si="415"/>
        <v>121201.73</v>
      </c>
      <c r="I3340" s="351">
        <f t="shared" si="413"/>
        <v>178.74844600000051</v>
      </c>
      <c r="J3340" s="351">
        <f t="shared" si="414"/>
        <v>11.082403652000032</v>
      </c>
      <c r="K3340" s="635">
        <f>SUM('Employee Salary Payroll Tax '!I3342:K3342)</f>
        <v>2399.31</v>
      </c>
      <c r="L3340" s="635">
        <f>'Employee Salary Payroll Tax '!H3342</f>
        <v>0</v>
      </c>
      <c r="M3340" s="293">
        <f t="shared" si="416"/>
        <v>3598.9600000000005</v>
      </c>
      <c r="N3340" s="359">
        <f t="shared" si="417"/>
        <v>4.4329651552609715</v>
      </c>
    </row>
    <row r="3341" spans="1:14">
      <c r="A3341" s="36">
        <f t="shared" si="418"/>
        <v>2018</v>
      </c>
      <c r="B3341" s="526"/>
      <c r="C3341" s="36" t="str">
        <f>VLOOKUP('Employee Salary Payroll Tax '!B3343,'Employee Salary Payroll Tax '!$D$1:$E$7,2,FALSE)</f>
        <v>NonUnion</v>
      </c>
      <c r="D3341" s="61">
        <f t="shared" si="411"/>
        <v>2.98E-2</v>
      </c>
      <c r="E3341" s="351">
        <f>'Employee Salary Payroll Tax '!N3343</f>
        <v>12165.92</v>
      </c>
      <c r="F3341" s="351">
        <f t="shared" si="412"/>
        <v>12528.464416000001</v>
      </c>
      <c r="G3341" s="352"/>
      <c r="H3341" s="351">
        <f t="shared" si="415"/>
        <v>115034.08</v>
      </c>
      <c r="I3341" s="351">
        <f t="shared" si="413"/>
        <v>362.54441600000064</v>
      </c>
      <c r="J3341" s="351">
        <f t="shared" si="414"/>
        <v>22.477753792000041</v>
      </c>
      <c r="K3341" s="635">
        <f>SUM('Employee Salary Payroll Tax '!I3343:K3343)</f>
        <v>10860.92</v>
      </c>
      <c r="L3341" s="635">
        <f>'Employee Salary Payroll Tax '!H3343</f>
        <v>0</v>
      </c>
      <c r="M3341" s="293">
        <f t="shared" si="416"/>
        <v>1305</v>
      </c>
      <c r="N3341" s="359">
        <f t="shared" si="417"/>
        <v>20.06663579035062</v>
      </c>
    </row>
    <row r="3342" spans="1:14">
      <c r="A3342" s="36">
        <f t="shared" si="418"/>
        <v>2019</v>
      </c>
      <c r="B3342" s="526"/>
      <c r="C3342" s="36" t="str">
        <f>VLOOKUP('Employee Salary Payroll Tax '!B3344,'Employee Salary Payroll Tax '!$D$1:$E$7,2,FALSE)</f>
        <v>NonUnion</v>
      </c>
      <c r="D3342" s="61">
        <f t="shared" si="411"/>
        <v>2.98E-2</v>
      </c>
      <c r="E3342" s="351">
        <f>'Employee Salary Payroll Tax '!N3344</f>
        <v>55248.88</v>
      </c>
      <c r="F3342" s="351">
        <f t="shared" si="412"/>
        <v>56895.296624000002</v>
      </c>
      <c r="G3342" s="352"/>
      <c r="H3342" s="351">
        <f t="shared" si="415"/>
        <v>71951.12</v>
      </c>
      <c r="I3342" s="351">
        <f t="shared" si="413"/>
        <v>1646.416624000005</v>
      </c>
      <c r="J3342" s="351">
        <f t="shared" si="414"/>
        <v>102.0778306880003</v>
      </c>
      <c r="K3342" s="635">
        <f>SUM('Employee Salary Payroll Tax '!I3344:K3344)</f>
        <v>2509.3500000000004</v>
      </c>
      <c r="L3342" s="635">
        <f>'Employee Salary Payroll Tax '!H3344</f>
        <v>0</v>
      </c>
      <c r="M3342" s="293">
        <f t="shared" si="416"/>
        <v>52739.53</v>
      </c>
      <c r="N3342" s="359">
        <f t="shared" si="417"/>
        <v>4.6362750599160982</v>
      </c>
    </row>
    <row r="3343" spans="1:14">
      <c r="A3343" s="36">
        <f t="shared" si="418"/>
        <v>2020</v>
      </c>
      <c r="B3343" s="526"/>
      <c r="C3343" s="36" t="str">
        <f>VLOOKUP('Employee Salary Payroll Tax '!B3345,'Employee Salary Payroll Tax '!$D$1:$E$7,2,FALSE)</f>
        <v>IBEW</v>
      </c>
      <c r="D3343" s="61">
        <f t="shared" si="411"/>
        <v>6.875E-3</v>
      </c>
      <c r="E3343" s="351">
        <f>'Employee Salary Payroll Tax '!N3345</f>
        <v>52930.8</v>
      </c>
      <c r="F3343" s="351">
        <f t="shared" si="412"/>
        <v>53294.699249999998</v>
      </c>
      <c r="G3343" s="352"/>
      <c r="H3343" s="351">
        <f t="shared" si="415"/>
        <v>74269.2</v>
      </c>
      <c r="I3343" s="351">
        <f t="shared" si="413"/>
        <v>363.89924999999494</v>
      </c>
      <c r="J3343" s="351">
        <f t="shared" si="414"/>
        <v>22.561753499999686</v>
      </c>
      <c r="K3343" s="635">
        <f>SUM('Employee Salary Payroll Tax '!I3345:K3345)</f>
        <v>52327.64</v>
      </c>
      <c r="L3343" s="635">
        <f>'Employee Salary Payroll Tax '!H3345</f>
        <v>0</v>
      </c>
      <c r="M3343" s="293">
        <f t="shared" si="416"/>
        <v>603.16000000000349</v>
      </c>
      <c r="N3343" s="359">
        <f t="shared" si="417"/>
        <v>22.304656549578297</v>
      </c>
    </row>
    <row r="3344" spans="1:14">
      <c r="A3344" s="36">
        <f t="shared" si="418"/>
        <v>2021</v>
      </c>
      <c r="B3344" s="526"/>
      <c r="C3344" s="36" t="str">
        <f>VLOOKUP('Employee Salary Payroll Tax '!B3346,'Employee Salary Payroll Tax '!$D$1:$E$7,2,FALSE)</f>
        <v>NonUnion</v>
      </c>
      <c r="D3344" s="61">
        <f t="shared" si="411"/>
        <v>2.98E-2</v>
      </c>
      <c r="E3344" s="351">
        <f>'Employee Salary Payroll Tax '!N3346</f>
        <v>11244.24</v>
      </c>
      <c r="F3344" s="351">
        <f t="shared" si="412"/>
        <v>11579.318352</v>
      </c>
      <c r="G3344" s="352"/>
      <c r="H3344" s="351">
        <f t="shared" si="415"/>
        <v>115955.76</v>
      </c>
      <c r="I3344" s="351">
        <f t="shared" si="413"/>
        <v>335.07835200000045</v>
      </c>
      <c r="J3344" s="351">
        <f t="shared" si="414"/>
        <v>20.774857824000026</v>
      </c>
      <c r="K3344" s="635">
        <f>SUM('Employee Salary Payroll Tax '!I3346:K3346)</f>
        <v>4610.1499999999996</v>
      </c>
      <c r="L3344" s="635">
        <f>'Employee Salary Payroll Tax '!H3346</f>
        <v>0</v>
      </c>
      <c r="M3344" s="293">
        <f t="shared" si="416"/>
        <v>6634.09</v>
      </c>
      <c r="N3344" s="359">
        <f t="shared" si="417"/>
        <v>8.5177131392424918</v>
      </c>
    </row>
    <row r="3345" spans="1:14">
      <c r="A3345" s="36">
        <f t="shared" si="418"/>
        <v>2022</v>
      </c>
      <c r="B3345" s="526"/>
      <c r="C3345" s="36" t="str">
        <f>VLOOKUP('Employee Salary Payroll Tax '!B3347,'Employee Salary Payroll Tax '!$D$1:$E$7,2,FALSE)</f>
        <v>NonUnion</v>
      </c>
      <c r="D3345" s="61">
        <f t="shared" ref="D3345:D3408" si="419">VLOOKUP(C3345,C$9:D$12,2)</f>
        <v>2.98E-2</v>
      </c>
      <c r="E3345" s="351">
        <f>'Employee Salary Payroll Tax '!N3347</f>
        <v>59873.02</v>
      </c>
      <c r="F3345" s="351">
        <f t="shared" ref="F3345:F3408" si="420">E3345*(1+D3345)</f>
        <v>61657.235996000003</v>
      </c>
      <c r="G3345" s="352"/>
      <c r="H3345" s="351">
        <f t="shared" si="415"/>
        <v>67326.98000000001</v>
      </c>
      <c r="I3345" s="351">
        <f t="shared" ref="I3345:I3408" si="421">F3345-E3345</f>
        <v>1784.2159960000063</v>
      </c>
      <c r="J3345" s="351">
        <f t="shared" ref="J3345:J3408" si="422">IF(H3345&gt;I3345,I3345*$J$12,H3345*$J$12)</f>
        <v>110.62139175200039</v>
      </c>
      <c r="K3345" s="635">
        <f>SUM('Employee Salary Payroll Tax '!I3347:K3347)</f>
        <v>14629.920000000002</v>
      </c>
      <c r="L3345" s="635">
        <f>'Employee Salary Payroll Tax '!H3347</f>
        <v>0</v>
      </c>
      <c r="M3345" s="293">
        <f t="shared" si="416"/>
        <v>45243.099999999991</v>
      </c>
      <c r="N3345" s="359">
        <f t="shared" si="417"/>
        <v>27.030240191548643</v>
      </c>
    </row>
    <row r="3346" spans="1:14">
      <c r="A3346" s="36">
        <f t="shared" si="418"/>
        <v>2023</v>
      </c>
      <c r="B3346" s="526"/>
      <c r="C3346" s="36" t="str">
        <f>VLOOKUP('Employee Salary Payroll Tax '!B3348,'Employee Salary Payroll Tax '!$D$1:$E$7,2,FALSE)</f>
        <v>NonUnion</v>
      </c>
      <c r="D3346" s="61">
        <f t="shared" si="419"/>
        <v>2.98E-2</v>
      </c>
      <c r="E3346" s="351">
        <f>'Employee Salary Payroll Tax '!N3348</f>
        <v>43913.26</v>
      </c>
      <c r="F3346" s="351">
        <f t="shared" si="420"/>
        <v>45221.875148000006</v>
      </c>
      <c r="G3346" s="352"/>
      <c r="H3346" s="351">
        <f t="shared" ref="H3346:H3409" si="423">IF(E3346&gt;$H$12,0,$H$12-E3346)</f>
        <v>83286.739999999991</v>
      </c>
      <c r="I3346" s="351">
        <f t="shared" si="421"/>
        <v>1308.6151480000044</v>
      </c>
      <c r="J3346" s="351">
        <f t="shared" si="422"/>
        <v>81.134139176000275</v>
      </c>
      <c r="K3346" s="635">
        <f>SUM('Employee Salary Payroll Tax '!I3348:K3348)</f>
        <v>21.100000000000009</v>
      </c>
      <c r="L3346" s="635">
        <f>'Employee Salary Payroll Tax '!H3348</f>
        <v>0</v>
      </c>
      <c r="M3346" s="293">
        <f t="shared" ref="M3346:M3409" si="424">E3346-K3346-L3346</f>
        <v>43892.160000000003</v>
      </c>
      <c r="N3346" s="359">
        <f t="shared" si="417"/>
        <v>3.8984359999112386E-2</v>
      </c>
    </row>
    <row r="3347" spans="1:14">
      <c r="A3347" s="36">
        <f t="shared" si="418"/>
        <v>2024</v>
      </c>
      <c r="B3347" s="526"/>
      <c r="C3347" s="36" t="str">
        <f>VLOOKUP('Employee Salary Payroll Tax '!B3349,'Employee Salary Payroll Tax '!$D$1:$E$7,2,FALSE)</f>
        <v>IBEW</v>
      </c>
      <c r="D3347" s="61">
        <f t="shared" si="419"/>
        <v>6.875E-3</v>
      </c>
      <c r="E3347" s="351">
        <f>'Employee Salary Payroll Tax '!N3349</f>
        <v>174726.98</v>
      </c>
      <c r="F3347" s="351">
        <f t="shared" si="420"/>
        <v>175928.22798749999</v>
      </c>
      <c r="G3347" s="352"/>
      <c r="H3347" s="351">
        <f t="shared" si="423"/>
        <v>0</v>
      </c>
      <c r="I3347" s="351">
        <f t="shared" si="421"/>
        <v>1201.2479874999844</v>
      </c>
      <c r="J3347" s="351">
        <f t="shared" si="422"/>
        <v>0</v>
      </c>
      <c r="K3347" s="635">
        <f>SUM('Employee Salary Payroll Tax '!I3349:K3349)</f>
        <v>53347.8</v>
      </c>
      <c r="L3347" s="635">
        <f>'Employee Salary Payroll Tax '!H3349</f>
        <v>0</v>
      </c>
      <c r="M3347" s="293">
        <f t="shared" si="424"/>
        <v>121379.18000000001</v>
      </c>
      <c r="N3347" s="359">
        <f t="shared" si="417"/>
        <v>0</v>
      </c>
    </row>
    <row r="3348" spans="1:14">
      <c r="A3348" s="36">
        <f t="shared" si="418"/>
        <v>2025</v>
      </c>
      <c r="B3348" s="526"/>
      <c r="C3348" s="36" t="str">
        <f>VLOOKUP('Employee Salary Payroll Tax '!B3350,'Employee Salary Payroll Tax '!$D$1:$E$7,2,FALSE)</f>
        <v>IBEW</v>
      </c>
      <c r="D3348" s="61">
        <f t="shared" si="419"/>
        <v>6.875E-3</v>
      </c>
      <c r="E3348" s="351">
        <f>'Employee Salary Payroll Tax '!N3350</f>
        <v>129223.98</v>
      </c>
      <c r="F3348" s="351">
        <f t="shared" si="420"/>
        <v>130112.39486249999</v>
      </c>
      <c r="G3348" s="352"/>
      <c r="H3348" s="351">
        <f t="shared" si="423"/>
        <v>0</v>
      </c>
      <c r="I3348" s="351">
        <f t="shared" si="421"/>
        <v>888.41486249999434</v>
      </c>
      <c r="J3348" s="351">
        <f t="shared" si="422"/>
        <v>0</v>
      </c>
      <c r="K3348" s="635">
        <f>SUM('Employee Salary Payroll Tax '!I3350:K3350)</f>
        <v>129158.6</v>
      </c>
      <c r="L3348" s="635">
        <f>'Employee Salary Payroll Tax '!H3350</f>
        <v>0</v>
      </c>
      <c r="M3348" s="293">
        <f t="shared" si="424"/>
        <v>65.379999999990105</v>
      </c>
      <c r="N3348" s="359">
        <f t="shared" si="417"/>
        <v>0</v>
      </c>
    </row>
    <row r="3349" spans="1:14">
      <c r="A3349" s="36">
        <f t="shared" si="418"/>
        <v>2026</v>
      </c>
      <c r="B3349" s="526"/>
      <c r="C3349" s="36" t="str">
        <f>VLOOKUP('Employee Salary Payroll Tax '!B3351,'Employee Salary Payroll Tax '!$D$1:$E$7,2,FALSE)</f>
        <v>IBEW</v>
      </c>
      <c r="D3349" s="61">
        <f t="shared" si="419"/>
        <v>6.875E-3</v>
      </c>
      <c r="E3349" s="351">
        <f>'Employee Salary Payroll Tax '!N3351</f>
        <v>116364.04</v>
      </c>
      <c r="F3349" s="351">
        <f t="shared" si="420"/>
        <v>117164.04277499999</v>
      </c>
      <c r="G3349" s="352"/>
      <c r="H3349" s="351">
        <f t="shared" si="423"/>
        <v>10835.960000000006</v>
      </c>
      <c r="I3349" s="351">
        <f t="shared" si="421"/>
        <v>800.00277500000084</v>
      </c>
      <c r="J3349" s="351">
        <f t="shared" si="422"/>
        <v>49.600172050000054</v>
      </c>
      <c r="K3349" s="635">
        <f>SUM('Employee Salary Payroll Tax '!I3351:K3351)</f>
        <v>106030.16</v>
      </c>
      <c r="L3349" s="635">
        <f>'Employee Salary Payroll Tax '!H3351</f>
        <v>0</v>
      </c>
      <c r="M3349" s="293">
        <f t="shared" si="424"/>
        <v>10333.87999999999</v>
      </c>
      <c r="N3349" s="359">
        <f t="shared" si="417"/>
        <v>45.19535569961166</v>
      </c>
    </row>
    <row r="3350" spans="1:14">
      <c r="A3350" s="36">
        <f t="shared" si="418"/>
        <v>2027</v>
      </c>
      <c r="B3350" s="526"/>
      <c r="C3350" s="36" t="str">
        <f>VLOOKUP('Employee Salary Payroll Tax '!B3352,'Employee Salary Payroll Tax '!$D$1:$E$7,2,FALSE)</f>
        <v>IBEW</v>
      </c>
      <c r="D3350" s="61">
        <f t="shared" si="419"/>
        <v>6.875E-3</v>
      </c>
      <c r="E3350" s="351">
        <f>'Employee Salary Payroll Tax '!N3352</f>
        <v>59605.08</v>
      </c>
      <c r="F3350" s="351">
        <f t="shared" si="420"/>
        <v>60014.864925000002</v>
      </c>
      <c r="G3350" s="352"/>
      <c r="H3350" s="351">
        <f t="shared" si="423"/>
        <v>67594.92</v>
      </c>
      <c r="I3350" s="351">
        <f t="shared" si="421"/>
        <v>409.78492499999993</v>
      </c>
      <c r="J3350" s="351">
        <f t="shared" si="422"/>
        <v>25.406665349999997</v>
      </c>
      <c r="K3350" s="635">
        <f>SUM('Employee Salary Payroll Tax '!I3352:K3352)</f>
        <v>59605.08</v>
      </c>
      <c r="L3350" s="635">
        <f>'Employee Salary Payroll Tax '!H3352</f>
        <v>0</v>
      </c>
      <c r="M3350" s="293">
        <f t="shared" si="424"/>
        <v>0</v>
      </c>
      <c r="N3350" s="359">
        <f t="shared" si="417"/>
        <v>25.406665349573746</v>
      </c>
    </row>
    <row r="3351" spans="1:14">
      <c r="A3351" s="36">
        <f t="shared" si="418"/>
        <v>2028</v>
      </c>
      <c r="B3351" s="526"/>
      <c r="C3351" s="36" t="str">
        <f>VLOOKUP('Employee Salary Payroll Tax '!B3353,'Employee Salary Payroll Tax '!$D$1:$E$7,2,FALSE)</f>
        <v>IBEW</v>
      </c>
      <c r="D3351" s="61">
        <f t="shared" si="419"/>
        <v>6.875E-3</v>
      </c>
      <c r="E3351" s="351">
        <f>'Employee Salary Payroll Tax '!N3353</f>
        <v>6730.83</v>
      </c>
      <c r="F3351" s="351">
        <f t="shared" si="420"/>
        <v>6777.1044562500001</v>
      </c>
      <c r="G3351" s="352"/>
      <c r="H3351" s="351">
        <f t="shared" si="423"/>
        <v>120469.17</v>
      </c>
      <c r="I3351" s="351">
        <f t="shared" si="421"/>
        <v>46.274456250000185</v>
      </c>
      <c r="J3351" s="351">
        <f t="shared" si="422"/>
        <v>2.8690162875000116</v>
      </c>
      <c r="K3351" s="635">
        <f>SUM('Employee Salary Payroll Tax '!I3353:K3353)</f>
        <v>6730.83</v>
      </c>
      <c r="L3351" s="635">
        <f>'Employee Salary Payroll Tax '!H3353</f>
        <v>0</v>
      </c>
      <c r="M3351" s="293">
        <f t="shared" si="424"/>
        <v>0</v>
      </c>
      <c r="N3351" s="359">
        <f t="shared" si="417"/>
        <v>2.869016287073761</v>
      </c>
    </row>
    <row r="3352" spans="1:14">
      <c r="A3352" s="36">
        <f t="shared" si="418"/>
        <v>2029</v>
      </c>
      <c r="B3352" s="526"/>
      <c r="C3352" s="36" t="str">
        <f>VLOOKUP('Employee Salary Payroll Tax '!B3354,'Employee Salary Payroll Tax '!$D$1:$E$7,2,FALSE)</f>
        <v>NonUnion</v>
      </c>
      <c r="D3352" s="61">
        <f t="shared" si="419"/>
        <v>2.98E-2</v>
      </c>
      <c r="E3352" s="351">
        <f>'Employee Salary Payroll Tax '!N3354</f>
        <v>29044.87</v>
      </c>
      <c r="F3352" s="351">
        <f t="shared" si="420"/>
        <v>29910.407126000002</v>
      </c>
      <c r="G3352" s="352"/>
      <c r="H3352" s="351">
        <f t="shared" si="423"/>
        <v>98155.13</v>
      </c>
      <c r="I3352" s="351">
        <f t="shared" si="421"/>
        <v>865.5371260000029</v>
      </c>
      <c r="J3352" s="351">
        <f t="shared" si="422"/>
        <v>53.663301812000178</v>
      </c>
      <c r="K3352" s="635">
        <f>SUM('Employee Salary Payroll Tax '!I3354:K3354)</f>
        <v>1803.05</v>
      </c>
      <c r="L3352" s="635">
        <f>'Employee Salary Payroll Tax '!H3354</f>
        <v>237.62</v>
      </c>
      <c r="M3352" s="293">
        <f t="shared" si="424"/>
        <v>27004.2</v>
      </c>
      <c r="N3352" s="359">
        <f t="shared" si="417"/>
        <v>3.3313151798853151</v>
      </c>
    </row>
    <row r="3353" spans="1:14">
      <c r="A3353" s="36">
        <f t="shared" si="418"/>
        <v>2030</v>
      </c>
      <c r="B3353" s="526"/>
      <c r="C3353" s="36" t="str">
        <f>VLOOKUP('Employee Salary Payroll Tax '!B3355,'Employee Salary Payroll Tax '!$D$1:$E$7,2,FALSE)</f>
        <v>NonUnion</v>
      </c>
      <c r="D3353" s="61">
        <f t="shared" si="419"/>
        <v>2.98E-2</v>
      </c>
      <c r="E3353" s="351">
        <f>'Employee Salary Payroll Tax '!N3355</f>
        <v>71930.86</v>
      </c>
      <c r="F3353" s="351">
        <f t="shared" si="420"/>
        <v>74074.399627999999</v>
      </c>
      <c r="G3353" s="352"/>
      <c r="H3353" s="351">
        <f t="shared" si="423"/>
        <v>55269.14</v>
      </c>
      <c r="I3353" s="351">
        <f t="shared" si="421"/>
        <v>2143.5396279999986</v>
      </c>
      <c r="J3353" s="351">
        <f t="shared" si="422"/>
        <v>132.89945693599992</v>
      </c>
      <c r="K3353" s="635">
        <f>SUM('Employee Salary Payroll Tax '!I3355:K3355)</f>
        <v>23540.09</v>
      </c>
      <c r="L3353" s="635">
        <f>'Employee Salary Payroll Tax '!H3355</f>
        <v>0</v>
      </c>
      <c r="M3353" s="293">
        <f t="shared" si="424"/>
        <v>48390.770000000004</v>
      </c>
      <c r="N3353" s="359">
        <f t="shared" si="417"/>
        <v>43.492670283395334</v>
      </c>
    </row>
    <row r="3354" spans="1:14">
      <c r="A3354" s="36">
        <f t="shared" si="418"/>
        <v>2031</v>
      </c>
      <c r="B3354" s="526"/>
      <c r="C3354" s="36" t="str">
        <f>VLOOKUP('Employee Salary Payroll Tax '!B3356,'Employee Salary Payroll Tax '!$D$1:$E$7,2,FALSE)</f>
        <v>IBEW</v>
      </c>
      <c r="D3354" s="61">
        <f t="shared" si="419"/>
        <v>6.875E-3</v>
      </c>
      <c r="E3354" s="351">
        <f>'Employee Salary Payroll Tax '!N3356</f>
        <v>39460.25</v>
      </c>
      <c r="F3354" s="351">
        <f t="shared" si="420"/>
        <v>39731.539218749997</v>
      </c>
      <c r="G3354" s="352"/>
      <c r="H3354" s="351">
        <f t="shared" si="423"/>
        <v>87739.75</v>
      </c>
      <c r="I3354" s="351">
        <f t="shared" si="421"/>
        <v>271.28921874999651</v>
      </c>
      <c r="J3354" s="351">
        <f t="shared" si="422"/>
        <v>16.819931562499782</v>
      </c>
      <c r="K3354" s="635">
        <f>SUM('Employee Salary Payroll Tax '!I3356:K3356)</f>
        <v>39460.25</v>
      </c>
      <c r="L3354" s="635">
        <f>'Employee Salary Payroll Tax '!H3356</f>
        <v>0</v>
      </c>
      <c r="M3354" s="293">
        <f t="shared" si="424"/>
        <v>0</v>
      </c>
      <c r="N3354" s="359">
        <f t="shared" si="417"/>
        <v>16.819931562073531</v>
      </c>
    </row>
    <row r="3355" spans="1:14">
      <c r="A3355" s="36">
        <f t="shared" si="418"/>
        <v>2032</v>
      </c>
      <c r="B3355" s="526"/>
      <c r="C3355" s="36" t="str">
        <f>VLOOKUP('Employee Salary Payroll Tax '!B3357,'Employee Salary Payroll Tax '!$D$1:$E$7,2,FALSE)</f>
        <v>NonUnion</v>
      </c>
      <c r="D3355" s="61">
        <f t="shared" si="419"/>
        <v>2.98E-2</v>
      </c>
      <c r="E3355" s="351">
        <f>'Employee Salary Payroll Tax '!N3357</f>
        <v>76924.320000000007</v>
      </c>
      <c r="F3355" s="351">
        <f t="shared" si="420"/>
        <v>79216.664736000006</v>
      </c>
      <c r="G3355" s="352"/>
      <c r="H3355" s="351">
        <f t="shared" si="423"/>
        <v>50275.679999999993</v>
      </c>
      <c r="I3355" s="351">
        <f t="shared" si="421"/>
        <v>2292.3447359999991</v>
      </c>
      <c r="J3355" s="351">
        <f t="shared" si="422"/>
        <v>142.12537363199993</v>
      </c>
      <c r="K3355" s="635">
        <f>SUM('Employee Salary Payroll Tax '!I3357:K3357)</f>
        <v>74556.42</v>
      </c>
      <c r="L3355" s="635">
        <f>'Employee Salary Payroll Tax '!H3357</f>
        <v>2367.9</v>
      </c>
      <c r="M3355" s="293">
        <f t="shared" si="424"/>
        <v>8.6401996668428183E-12</v>
      </c>
      <c r="N3355" s="359">
        <f t="shared" si="417"/>
        <v>137.75044159020919</v>
      </c>
    </row>
    <row r="3356" spans="1:14">
      <c r="A3356" s="36">
        <f t="shared" si="418"/>
        <v>2033</v>
      </c>
      <c r="B3356" s="526"/>
      <c r="C3356" s="36" t="str">
        <f>VLOOKUP('Employee Salary Payroll Tax '!B3358,'Employee Salary Payroll Tax '!$D$1:$E$7,2,FALSE)</f>
        <v>NonUnion</v>
      </c>
      <c r="D3356" s="61">
        <f t="shared" si="419"/>
        <v>2.98E-2</v>
      </c>
      <c r="E3356" s="351">
        <f>'Employee Salary Payroll Tax '!N3358</f>
        <v>62112.6</v>
      </c>
      <c r="F3356" s="351">
        <f t="shared" si="420"/>
        <v>63963.555480000003</v>
      </c>
      <c r="G3356" s="352"/>
      <c r="H3356" s="351">
        <f t="shared" si="423"/>
        <v>65087.4</v>
      </c>
      <c r="I3356" s="351">
        <f t="shared" si="421"/>
        <v>1850.9554800000042</v>
      </c>
      <c r="J3356" s="351">
        <f t="shared" si="422"/>
        <v>114.75923976000026</v>
      </c>
      <c r="K3356" s="635">
        <f>SUM('Employee Salary Payroll Tax '!I3358:K3358)</f>
        <v>108.77</v>
      </c>
      <c r="L3356" s="635">
        <f>'Employee Salary Payroll Tax '!H3358</f>
        <v>0</v>
      </c>
      <c r="M3356" s="293">
        <f t="shared" si="424"/>
        <v>62003.83</v>
      </c>
      <c r="N3356" s="359">
        <f t="shared" si="417"/>
        <v>0.20096345199676496</v>
      </c>
    </row>
    <row r="3357" spans="1:14">
      <c r="A3357" s="36">
        <f t="shared" si="418"/>
        <v>2034</v>
      </c>
      <c r="B3357" s="526"/>
      <c r="C3357" s="36" t="str">
        <f>VLOOKUP('Employee Salary Payroll Tax '!B3359,'Employee Salary Payroll Tax '!$D$1:$E$7,2,FALSE)</f>
        <v>IBEW</v>
      </c>
      <c r="D3357" s="61">
        <f t="shared" si="419"/>
        <v>6.875E-3</v>
      </c>
      <c r="E3357" s="351">
        <f>'Employee Salary Payroll Tax '!N3359</f>
        <v>216553.25</v>
      </c>
      <c r="F3357" s="351">
        <f t="shared" si="420"/>
        <v>218042.05359375</v>
      </c>
      <c r="G3357" s="352"/>
      <c r="H3357" s="351">
        <f t="shared" si="423"/>
        <v>0</v>
      </c>
      <c r="I3357" s="351">
        <f t="shared" si="421"/>
        <v>1488.8035937499953</v>
      </c>
      <c r="J3357" s="351">
        <f t="shared" si="422"/>
        <v>0</v>
      </c>
      <c r="K3357" s="635">
        <f>SUM('Employee Salary Payroll Tax '!I3359:K3359)</f>
        <v>189955.07</v>
      </c>
      <c r="L3357" s="635">
        <f>'Employee Salary Payroll Tax '!H3359</f>
        <v>0</v>
      </c>
      <c r="M3357" s="293">
        <f t="shared" si="424"/>
        <v>26598.179999999993</v>
      </c>
      <c r="N3357" s="359">
        <f t="shared" si="417"/>
        <v>0</v>
      </c>
    </row>
    <row r="3358" spans="1:14">
      <c r="A3358" s="36">
        <f t="shared" si="418"/>
        <v>2035</v>
      </c>
      <c r="B3358" s="526"/>
      <c r="C3358" s="36" t="str">
        <f>VLOOKUP('Employee Salary Payroll Tax '!B3360,'Employee Salary Payroll Tax '!$D$1:$E$7,2,FALSE)</f>
        <v>NonUnion</v>
      </c>
      <c r="D3358" s="61">
        <f t="shared" si="419"/>
        <v>2.98E-2</v>
      </c>
      <c r="E3358" s="351">
        <f>'Employee Salary Payroll Tax '!N3360</f>
        <v>51108.34</v>
      </c>
      <c r="F3358" s="351">
        <f t="shared" si="420"/>
        <v>52631.368532</v>
      </c>
      <c r="G3358" s="352"/>
      <c r="H3358" s="351">
        <f t="shared" si="423"/>
        <v>76091.66</v>
      </c>
      <c r="I3358" s="351">
        <f t="shared" si="421"/>
        <v>1523.0285320000039</v>
      </c>
      <c r="J3358" s="351">
        <f t="shared" si="422"/>
        <v>94.427768984000238</v>
      </c>
      <c r="K3358" s="635">
        <f>SUM('Employee Salary Payroll Tax '!I3360:K3360)</f>
        <v>51108.34</v>
      </c>
      <c r="L3358" s="635">
        <f>'Employee Salary Payroll Tax '!H3360</f>
        <v>0</v>
      </c>
      <c r="M3358" s="293">
        <f t="shared" si="424"/>
        <v>0</v>
      </c>
      <c r="N3358" s="359">
        <f t="shared" si="417"/>
        <v>94.427768982152642</v>
      </c>
    </row>
    <row r="3359" spans="1:14">
      <c r="A3359" s="36">
        <f t="shared" si="418"/>
        <v>2036</v>
      </c>
      <c r="B3359" s="526"/>
      <c r="C3359" s="36" t="str">
        <f>VLOOKUP('Employee Salary Payroll Tax '!B3361,'Employee Salary Payroll Tax '!$D$1:$E$7,2,FALSE)</f>
        <v>NonUnion</v>
      </c>
      <c r="D3359" s="61">
        <f t="shared" si="419"/>
        <v>2.98E-2</v>
      </c>
      <c r="E3359" s="351">
        <f>'Employee Salary Payroll Tax '!N3361</f>
        <v>121620.31</v>
      </c>
      <c r="F3359" s="351">
        <f t="shared" si="420"/>
        <v>125244.59523800001</v>
      </c>
      <c r="G3359" s="352"/>
      <c r="H3359" s="351">
        <f t="shared" si="423"/>
        <v>5579.6900000000023</v>
      </c>
      <c r="I3359" s="351">
        <f t="shared" si="421"/>
        <v>3624.2852380000113</v>
      </c>
      <c r="J3359" s="351">
        <f t="shared" si="422"/>
        <v>224.70568475600069</v>
      </c>
      <c r="K3359" s="635">
        <f>SUM('Employee Salary Payroll Tax '!I3361:K3361)</f>
        <v>121620.31</v>
      </c>
      <c r="L3359" s="635">
        <f>'Employee Salary Payroll Tax '!H3361</f>
        <v>0</v>
      </c>
      <c r="M3359" s="293">
        <f t="shared" si="424"/>
        <v>0</v>
      </c>
      <c r="N3359" s="359">
        <f t="shared" si="417"/>
        <v>224.70568475415311</v>
      </c>
    </row>
    <row r="3360" spans="1:14">
      <c r="A3360" s="36">
        <f t="shared" si="418"/>
        <v>2037</v>
      </c>
      <c r="B3360" s="526"/>
      <c r="C3360" s="36" t="str">
        <f>VLOOKUP('Employee Salary Payroll Tax '!B3362,'Employee Salary Payroll Tax '!$D$1:$E$7,2,FALSE)</f>
        <v>NonUnion</v>
      </c>
      <c r="D3360" s="61">
        <f t="shared" si="419"/>
        <v>2.98E-2</v>
      </c>
      <c r="E3360" s="351">
        <f>'Employee Salary Payroll Tax '!N3362</f>
        <v>96383.66</v>
      </c>
      <c r="F3360" s="351">
        <f t="shared" si="420"/>
        <v>99255.893068000005</v>
      </c>
      <c r="G3360" s="352"/>
      <c r="H3360" s="351">
        <f t="shared" si="423"/>
        <v>30816.339999999997</v>
      </c>
      <c r="I3360" s="351">
        <f t="shared" si="421"/>
        <v>2872.2330680000014</v>
      </c>
      <c r="J3360" s="351">
        <f t="shared" si="422"/>
        <v>178.07845021600008</v>
      </c>
      <c r="K3360" s="635">
        <f>SUM('Employee Salary Payroll Tax '!I3362:K3362)</f>
        <v>12064.08</v>
      </c>
      <c r="L3360" s="635">
        <f>'Employee Salary Payroll Tax '!H3362</f>
        <v>0</v>
      </c>
      <c r="M3360" s="293">
        <f t="shared" si="424"/>
        <v>84319.58</v>
      </c>
      <c r="N3360" s="359">
        <f t="shared" si="417"/>
        <v>22.289594207768754</v>
      </c>
    </row>
    <row r="3361" spans="1:14">
      <c r="A3361" s="36">
        <f t="shared" si="418"/>
        <v>2038</v>
      </c>
      <c r="B3361" s="526"/>
      <c r="C3361" s="36" t="str">
        <f>VLOOKUP('Employee Salary Payroll Tax '!B3363,'Employee Salary Payroll Tax '!$D$1:$E$7,2,FALSE)</f>
        <v>NonUnion</v>
      </c>
      <c r="D3361" s="61">
        <f t="shared" si="419"/>
        <v>2.98E-2</v>
      </c>
      <c r="E3361" s="351">
        <f>'Employee Salary Payroll Tax '!N3363</f>
        <v>11840.27</v>
      </c>
      <c r="F3361" s="351">
        <f t="shared" si="420"/>
        <v>12193.110046000002</v>
      </c>
      <c r="G3361" s="352"/>
      <c r="H3361" s="351">
        <f t="shared" si="423"/>
        <v>115359.73</v>
      </c>
      <c r="I3361" s="351">
        <f t="shared" si="421"/>
        <v>352.84004600000117</v>
      </c>
      <c r="J3361" s="351">
        <f t="shared" si="422"/>
        <v>21.876082852000071</v>
      </c>
      <c r="K3361" s="635">
        <f>SUM('Employee Salary Payroll Tax '!I3363:K3363)</f>
        <v>9578.43</v>
      </c>
      <c r="L3361" s="635">
        <f>'Employee Salary Payroll Tax '!H3363</f>
        <v>0</v>
      </c>
      <c r="M3361" s="293">
        <f t="shared" si="424"/>
        <v>2261.84</v>
      </c>
      <c r="N3361" s="359">
        <f t="shared" ref="N3361:N3424" si="425">J3361*K3361/(SUM(K3361:M3361)+0.000001)</f>
        <v>17.697107266505405</v>
      </c>
    </row>
    <row r="3362" spans="1:14">
      <c r="A3362" s="36">
        <f t="shared" si="418"/>
        <v>2039</v>
      </c>
      <c r="B3362" s="526"/>
      <c r="C3362" s="36" t="str">
        <f>VLOOKUP('Employee Salary Payroll Tax '!B3364,'Employee Salary Payroll Tax '!$D$1:$E$7,2,FALSE)</f>
        <v>UA</v>
      </c>
      <c r="D3362" s="61">
        <f t="shared" si="419"/>
        <v>0.03</v>
      </c>
      <c r="E3362" s="351">
        <f>'Employee Salary Payroll Tax '!N3364</f>
        <v>79988.3</v>
      </c>
      <c r="F3362" s="351">
        <f t="shared" si="420"/>
        <v>82387.949000000008</v>
      </c>
      <c r="G3362" s="352"/>
      <c r="H3362" s="351">
        <f t="shared" si="423"/>
        <v>47211.7</v>
      </c>
      <c r="I3362" s="351">
        <f t="shared" si="421"/>
        <v>2399.6490000000049</v>
      </c>
      <c r="J3362" s="351">
        <f t="shared" si="422"/>
        <v>148.7782380000003</v>
      </c>
      <c r="K3362" s="635">
        <f>SUM('Employee Salary Payroll Tax '!I3364:K3364)</f>
        <v>72088.040000000008</v>
      </c>
      <c r="L3362" s="635">
        <f>'Employee Salary Payroll Tax '!H3364</f>
        <v>1072</v>
      </c>
      <c r="M3362" s="293">
        <f t="shared" si="424"/>
        <v>6828.2599999999948</v>
      </c>
      <c r="N3362" s="359">
        <f t="shared" si="425"/>
        <v>134.083754398324</v>
      </c>
    </row>
    <row r="3363" spans="1:14">
      <c r="A3363" s="36">
        <f t="shared" si="418"/>
        <v>2040</v>
      </c>
      <c r="B3363" s="526"/>
      <c r="C3363" s="36" t="str">
        <f>VLOOKUP('Employee Salary Payroll Tax '!B3365,'Employee Salary Payroll Tax '!$D$1:$E$7,2,FALSE)</f>
        <v>NonUnion</v>
      </c>
      <c r="D3363" s="61">
        <f t="shared" si="419"/>
        <v>2.98E-2</v>
      </c>
      <c r="E3363" s="351">
        <f>'Employee Salary Payroll Tax '!N3365</f>
        <v>69454.53</v>
      </c>
      <c r="F3363" s="351">
        <f t="shared" si="420"/>
        <v>71524.274994000007</v>
      </c>
      <c r="G3363" s="352"/>
      <c r="H3363" s="351">
        <f t="shared" si="423"/>
        <v>57745.47</v>
      </c>
      <c r="I3363" s="351">
        <f t="shared" si="421"/>
        <v>2069.7449940000079</v>
      </c>
      <c r="J3363" s="351">
        <f t="shared" si="422"/>
        <v>128.32418962800048</v>
      </c>
      <c r="K3363" s="635">
        <f>SUM('Employee Salary Payroll Tax '!I3365:K3365)</f>
        <v>42428.03</v>
      </c>
      <c r="L3363" s="635">
        <f>'Employee Salary Payroll Tax '!H3365</f>
        <v>0</v>
      </c>
      <c r="M3363" s="293">
        <f t="shared" si="424"/>
        <v>27026.5</v>
      </c>
      <c r="N3363" s="359">
        <f t="shared" si="425"/>
        <v>78.39002822687165</v>
      </c>
    </row>
    <row r="3364" spans="1:14">
      <c r="A3364" s="36">
        <f t="shared" si="418"/>
        <v>2041</v>
      </c>
      <c r="B3364" s="526"/>
      <c r="C3364" s="36" t="str">
        <f>VLOOKUP('Employee Salary Payroll Tax '!B3366,'Employee Salary Payroll Tax '!$D$1:$E$7,2,FALSE)</f>
        <v>IBEW</v>
      </c>
      <c r="D3364" s="61">
        <f t="shared" si="419"/>
        <v>6.875E-3</v>
      </c>
      <c r="E3364" s="351">
        <f>'Employee Salary Payroll Tax '!N3366</f>
        <v>113097.97</v>
      </c>
      <c r="F3364" s="351">
        <f t="shared" si="420"/>
        <v>113875.51854375</v>
      </c>
      <c r="G3364" s="352"/>
      <c r="H3364" s="351">
        <f t="shared" si="423"/>
        <v>14102.029999999999</v>
      </c>
      <c r="I3364" s="351">
        <f t="shared" si="421"/>
        <v>777.54854375000286</v>
      </c>
      <c r="J3364" s="351">
        <f t="shared" si="422"/>
        <v>48.208009712500179</v>
      </c>
      <c r="K3364" s="635">
        <f>SUM('Employee Salary Payroll Tax '!I3366:K3366)</f>
        <v>91211.54</v>
      </c>
      <c r="L3364" s="635">
        <f>'Employee Salary Payroll Tax '!H3366</f>
        <v>0</v>
      </c>
      <c r="M3364" s="293">
        <f t="shared" si="424"/>
        <v>21886.430000000008</v>
      </c>
      <c r="N3364" s="359">
        <f t="shared" si="425"/>
        <v>38.878918924656382</v>
      </c>
    </row>
    <row r="3365" spans="1:14">
      <c r="A3365" s="36">
        <f t="shared" si="418"/>
        <v>2042</v>
      </c>
      <c r="B3365" s="526"/>
      <c r="C3365" s="36" t="str">
        <f>VLOOKUP('Employee Salary Payroll Tax '!B3367,'Employee Salary Payroll Tax '!$D$1:$E$7,2,FALSE)</f>
        <v>NonUnion</v>
      </c>
      <c r="D3365" s="61">
        <f t="shared" si="419"/>
        <v>2.98E-2</v>
      </c>
      <c r="E3365" s="351">
        <f>'Employee Salary Payroll Tax '!N3367</f>
        <v>40637.85</v>
      </c>
      <c r="F3365" s="351">
        <f t="shared" si="420"/>
        <v>41848.857929999998</v>
      </c>
      <c r="G3365" s="352"/>
      <c r="H3365" s="351">
        <f t="shared" si="423"/>
        <v>86562.15</v>
      </c>
      <c r="I3365" s="351">
        <f t="shared" si="421"/>
        <v>1211.0079299999998</v>
      </c>
      <c r="J3365" s="351">
        <f t="shared" si="422"/>
        <v>75.082491659999988</v>
      </c>
      <c r="K3365" s="635">
        <f>SUM('Employee Salary Payroll Tax '!I3367:K3367)</f>
        <v>24917.52</v>
      </c>
      <c r="L3365" s="635">
        <f>'Employee Salary Payroll Tax '!H3367</f>
        <v>0</v>
      </c>
      <c r="M3365" s="293">
        <f t="shared" si="424"/>
        <v>15720.329999999998</v>
      </c>
      <c r="N3365" s="359">
        <f t="shared" si="425"/>
        <v>46.037609950867122</v>
      </c>
    </row>
    <row r="3366" spans="1:14">
      <c r="A3366" s="36">
        <f t="shared" si="418"/>
        <v>2043</v>
      </c>
      <c r="B3366" s="526"/>
      <c r="C3366" s="36" t="str">
        <f>VLOOKUP('Employee Salary Payroll Tax '!B3368,'Employee Salary Payroll Tax '!$D$1:$E$7,2,FALSE)</f>
        <v>NonUnion</v>
      </c>
      <c r="D3366" s="61">
        <f t="shared" si="419"/>
        <v>2.98E-2</v>
      </c>
      <c r="E3366" s="351">
        <f>'Employee Salary Payroll Tax '!N3368</f>
        <v>23460.07</v>
      </c>
      <c r="F3366" s="351">
        <f t="shared" si="420"/>
        <v>24159.180086</v>
      </c>
      <c r="G3366" s="352"/>
      <c r="H3366" s="351">
        <f t="shared" si="423"/>
        <v>103739.93</v>
      </c>
      <c r="I3366" s="351">
        <f t="shared" si="421"/>
        <v>699.11008600000059</v>
      </c>
      <c r="J3366" s="351">
        <f t="shared" si="422"/>
        <v>43.344825332000035</v>
      </c>
      <c r="K3366" s="635">
        <f>SUM('Employee Salary Payroll Tax '!I3368:K3368)</f>
        <v>17842.52</v>
      </c>
      <c r="L3366" s="635">
        <f>'Employee Salary Payroll Tax '!H3368</f>
        <v>0</v>
      </c>
      <c r="M3366" s="293">
        <f t="shared" si="424"/>
        <v>5617.5499999999993</v>
      </c>
      <c r="N3366" s="359">
        <f t="shared" si="425"/>
        <v>32.965839950594841</v>
      </c>
    </row>
    <row r="3367" spans="1:14">
      <c r="A3367" s="36">
        <f t="shared" si="418"/>
        <v>2044</v>
      </c>
      <c r="B3367" s="526"/>
      <c r="C3367" s="36" t="str">
        <f>VLOOKUP('Employee Salary Payroll Tax '!B3369,'Employee Salary Payroll Tax '!$D$1:$E$7,2,FALSE)</f>
        <v>IBEW</v>
      </c>
      <c r="D3367" s="61">
        <f t="shared" si="419"/>
        <v>6.875E-3</v>
      </c>
      <c r="E3367" s="351">
        <f>'Employee Salary Payroll Tax '!N3369</f>
        <v>10.79</v>
      </c>
      <c r="F3367" s="351">
        <f t="shared" si="420"/>
        <v>10.864181249999998</v>
      </c>
      <c r="G3367" s="352"/>
      <c r="H3367" s="351">
        <f t="shared" si="423"/>
        <v>127189.21</v>
      </c>
      <c r="I3367" s="351">
        <f t="shared" si="421"/>
        <v>7.4181249999998755E-2</v>
      </c>
      <c r="J3367" s="351">
        <f t="shared" si="422"/>
        <v>4.5992374999999225E-3</v>
      </c>
      <c r="K3367" s="635">
        <f>SUM('Employee Salary Payroll Tax '!I3369:K3369)</f>
        <v>8.7899999999999991</v>
      </c>
      <c r="L3367" s="635">
        <f>'Employee Salary Payroll Tax '!H3369</f>
        <v>0</v>
      </c>
      <c r="M3367" s="293">
        <f t="shared" si="424"/>
        <v>2</v>
      </c>
      <c r="N3367" s="359">
        <f t="shared" si="425"/>
        <v>3.7467371527583103E-3</v>
      </c>
    </row>
    <row r="3368" spans="1:14">
      <c r="A3368" s="36">
        <f t="shared" si="418"/>
        <v>2045</v>
      </c>
      <c r="B3368" s="526"/>
      <c r="C3368" s="36" t="str">
        <f>VLOOKUP('Employee Salary Payroll Tax '!B3370,'Employee Salary Payroll Tax '!$D$1:$E$7,2,FALSE)</f>
        <v>IBEW</v>
      </c>
      <c r="D3368" s="61">
        <f t="shared" si="419"/>
        <v>6.875E-3</v>
      </c>
      <c r="E3368" s="351">
        <f>'Employee Salary Payroll Tax '!N3370</f>
        <v>59809.43</v>
      </c>
      <c r="F3368" s="351">
        <f t="shared" si="420"/>
        <v>60220.619831249998</v>
      </c>
      <c r="G3368" s="352"/>
      <c r="H3368" s="351">
        <f t="shared" si="423"/>
        <v>67390.570000000007</v>
      </c>
      <c r="I3368" s="351">
        <f t="shared" si="421"/>
        <v>411.18983124999795</v>
      </c>
      <c r="J3368" s="351">
        <f t="shared" si="422"/>
        <v>25.493769537499873</v>
      </c>
      <c r="K3368" s="635">
        <f>SUM('Employee Salary Payroll Tax '!I3370:K3370)</f>
        <v>59411.82</v>
      </c>
      <c r="L3368" s="635">
        <f>'Employee Salary Payroll Tax '!H3370</f>
        <v>0</v>
      </c>
      <c r="M3368" s="293">
        <f t="shared" si="424"/>
        <v>397.61000000000058</v>
      </c>
      <c r="N3368" s="359">
        <f t="shared" si="425"/>
        <v>25.324288274576457</v>
      </c>
    </row>
    <row r="3369" spans="1:14">
      <c r="A3369" s="36">
        <f t="shared" si="418"/>
        <v>2046</v>
      </c>
      <c r="B3369" s="526"/>
      <c r="C3369" s="36" t="str">
        <f>VLOOKUP('Employee Salary Payroll Tax '!B3371,'Employee Salary Payroll Tax '!$D$1:$E$7,2,FALSE)</f>
        <v>NonUnion</v>
      </c>
      <c r="D3369" s="61">
        <f t="shared" si="419"/>
        <v>2.98E-2</v>
      </c>
      <c r="E3369" s="351">
        <f>'Employee Salary Payroll Tax '!N3371</f>
        <v>74210.509999999995</v>
      </c>
      <c r="F3369" s="351">
        <f t="shared" si="420"/>
        <v>76421.983198000002</v>
      </c>
      <c r="G3369" s="352"/>
      <c r="H3369" s="351">
        <f t="shared" si="423"/>
        <v>52989.490000000005</v>
      </c>
      <c r="I3369" s="351">
        <f t="shared" si="421"/>
        <v>2211.473198000007</v>
      </c>
      <c r="J3369" s="351">
        <f t="shared" si="422"/>
        <v>137.11133827600042</v>
      </c>
      <c r="K3369" s="635">
        <f>SUM('Employee Salary Payroll Tax '!I3371:K3371)</f>
        <v>43122.689999999995</v>
      </c>
      <c r="L3369" s="635">
        <f>'Employee Salary Payroll Tax '!H3371</f>
        <v>0</v>
      </c>
      <c r="M3369" s="293">
        <f t="shared" si="424"/>
        <v>31087.82</v>
      </c>
      <c r="N3369" s="359">
        <f t="shared" si="425"/>
        <v>79.673482042926636</v>
      </c>
    </row>
    <row r="3370" spans="1:14">
      <c r="A3370" s="36">
        <f t="shared" si="418"/>
        <v>2047</v>
      </c>
      <c r="B3370" s="526"/>
      <c r="C3370" s="36" t="str">
        <f>VLOOKUP('Employee Salary Payroll Tax '!B3372,'Employee Salary Payroll Tax '!$D$1:$E$7,2,FALSE)</f>
        <v>IBEW</v>
      </c>
      <c r="D3370" s="61">
        <f t="shared" si="419"/>
        <v>6.875E-3</v>
      </c>
      <c r="E3370" s="351">
        <f>'Employee Salary Payroll Tax '!N3372</f>
        <v>125246.24</v>
      </c>
      <c r="F3370" s="351">
        <f t="shared" si="420"/>
        <v>126107.3079</v>
      </c>
      <c r="G3370" s="352"/>
      <c r="H3370" s="351">
        <f t="shared" si="423"/>
        <v>1953.7599999999948</v>
      </c>
      <c r="I3370" s="351">
        <f t="shared" si="421"/>
        <v>861.06789999999455</v>
      </c>
      <c r="J3370" s="351">
        <f t="shared" si="422"/>
        <v>53.386209799999662</v>
      </c>
      <c r="K3370" s="635">
        <f>SUM('Employee Salary Payroll Tax '!I3372:K3372)</f>
        <v>125217.65</v>
      </c>
      <c r="L3370" s="635">
        <f>'Employee Salary Payroll Tax '!H3372</f>
        <v>0</v>
      </c>
      <c r="M3370" s="293">
        <f t="shared" si="424"/>
        <v>28.590000000011059</v>
      </c>
      <c r="N3370" s="359">
        <f t="shared" si="425"/>
        <v>53.374023312073511</v>
      </c>
    </row>
    <row r="3371" spans="1:14">
      <c r="A3371" s="36">
        <f t="shared" si="418"/>
        <v>2048</v>
      </c>
      <c r="B3371" s="526"/>
      <c r="C3371" s="36" t="str">
        <f>VLOOKUP('Employee Salary Payroll Tax '!B3373,'Employee Salary Payroll Tax '!$D$1:$E$7,2,FALSE)</f>
        <v>NonUnion</v>
      </c>
      <c r="D3371" s="61">
        <f t="shared" si="419"/>
        <v>2.98E-2</v>
      </c>
      <c r="E3371" s="351">
        <f>'Employee Salary Payroll Tax '!N3373</f>
        <v>80134.8</v>
      </c>
      <c r="F3371" s="351">
        <f t="shared" si="420"/>
        <v>82522.817040000009</v>
      </c>
      <c r="G3371" s="352"/>
      <c r="H3371" s="351">
        <f t="shared" si="423"/>
        <v>47065.2</v>
      </c>
      <c r="I3371" s="351">
        <f t="shared" si="421"/>
        <v>2388.0170400000061</v>
      </c>
      <c r="J3371" s="351">
        <f t="shared" si="422"/>
        <v>148.05705648000037</v>
      </c>
      <c r="K3371" s="635">
        <f>SUM('Employee Salary Payroll Tax '!I3373:K3373)</f>
        <v>14321.5</v>
      </c>
      <c r="L3371" s="635">
        <f>'Employee Salary Payroll Tax '!H3373</f>
        <v>0</v>
      </c>
      <c r="M3371" s="293">
        <f t="shared" si="424"/>
        <v>65813.3</v>
      </c>
      <c r="N3371" s="359">
        <f t="shared" si="425"/>
        <v>26.460403399669868</v>
      </c>
    </row>
    <row r="3372" spans="1:14">
      <c r="A3372" s="36">
        <f t="shared" si="418"/>
        <v>2049</v>
      </c>
      <c r="B3372" s="526"/>
      <c r="C3372" s="36" t="str">
        <f>VLOOKUP('Employee Salary Payroll Tax '!B3374,'Employee Salary Payroll Tax '!$D$1:$E$7,2,FALSE)</f>
        <v>NonUnion</v>
      </c>
      <c r="D3372" s="61">
        <f t="shared" si="419"/>
        <v>2.98E-2</v>
      </c>
      <c r="E3372" s="351">
        <f>'Employee Salary Payroll Tax '!N3374</f>
        <v>60396.06</v>
      </c>
      <c r="F3372" s="351">
        <f t="shared" si="420"/>
        <v>62195.862588000004</v>
      </c>
      <c r="G3372" s="352"/>
      <c r="H3372" s="351">
        <f t="shared" si="423"/>
        <v>66803.94</v>
      </c>
      <c r="I3372" s="351">
        <f t="shared" si="421"/>
        <v>1799.8025880000059</v>
      </c>
      <c r="J3372" s="351">
        <f t="shared" si="422"/>
        <v>111.58776045600037</v>
      </c>
      <c r="K3372" s="635">
        <f>SUM('Employee Salary Payroll Tax '!I3374:K3374)</f>
        <v>19437.009999999998</v>
      </c>
      <c r="L3372" s="635">
        <f>'Employee Salary Payroll Tax '!H3374</f>
        <v>0</v>
      </c>
      <c r="M3372" s="293">
        <f t="shared" si="424"/>
        <v>40959.050000000003</v>
      </c>
      <c r="N3372" s="359">
        <f t="shared" si="425"/>
        <v>35.911819675405511</v>
      </c>
    </row>
    <row r="3373" spans="1:14">
      <c r="A3373" s="36">
        <f t="shared" ref="A3373:A3436" si="426">+A3372+1</f>
        <v>2050</v>
      </c>
      <c r="B3373" s="526"/>
      <c r="C3373" s="36" t="str">
        <f>VLOOKUP('Employee Salary Payroll Tax '!B3375,'Employee Salary Payroll Tax '!$D$1:$E$7,2,FALSE)</f>
        <v>NonUnion</v>
      </c>
      <c r="D3373" s="61">
        <f t="shared" si="419"/>
        <v>2.98E-2</v>
      </c>
      <c r="E3373" s="351">
        <f>'Employee Salary Payroll Tax '!N3375</f>
        <v>80714.98</v>
      </c>
      <c r="F3373" s="351">
        <f t="shared" si="420"/>
        <v>83120.286403999999</v>
      </c>
      <c r="G3373" s="352"/>
      <c r="H3373" s="351">
        <f t="shared" si="423"/>
        <v>46485.020000000004</v>
      </c>
      <c r="I3373" s="351">
        <f t="shared" si="421"/>
        <v>2405.3064040000027</v>
      </c>
      <c r="J3373" s="351">
        <f t="shared" si="422"/>
        <v>149.12899704800017</v>
      </c>
      <c r="K3373" s="635">
        <f>SUM('Employee Salary Payroll Tax '!I3375:K3375)</f>
        <v>71926.02</v>
      </c>
      <c r="L3373" s="635">
        <f>'Employee Salary Payroll Tax '!H3375</f>
        <v>0</v>
      </c>
      <c r="M3373" s="293">
        <f t="shared" si="424"/>
        <v>8788.9599999999919</v>
      </c>
      <c r="N3373" s="359">
        <f t="shared" si="425"/>
        <v>132.89051455035374</v>
      </c>
    </row>
    <row r="3374" spans="1:14">
      <c r="A3374" s="36">
        <f t="shared" si="426"/>
        <v>2051</v>
      </c>
      <c r="B3374" s="526"/>
      <c r="C3374" s="36" t="str">
        <f>VLOOKUP('Employee Salary Payroll Tax '!B3376,'Employee Salary Payroll Tax '!$D$1:$E$7,2,FALSE)</f>
        <v>IBEW</v>
      </c>
      <c r="D3374" s="61">
        <f t="shared" si="419"/>
        <v>6.875E-3</v>
      </c>
      <c r="E3374" s="351">
        <f>'Employee Salary Payroll Tax '!N3376</f>
        <v>44119.37</v>
      </c>
      <c r="F3374" s="351">
        <f t="shared" si="420"/>
        <v>44422.690668750001</v>
      </c>
      <c r="G3374" s="352"/>
      <c r="H3374" s="351">
        <f t="shared" si="423"/>
        <v>83080.63</v>
      </c>
      <c r="I3374" s="351">
        <f t="shared" si="421"/>
        <v>303.32066874999873</v>
      </c>
      <c r="J3374" s="351">
        <f t="shared" si="422"/>
        <v>18.805881462499922</v>
      </c>
      <c r="K3374" s="635">
        <f>SUM('Employee Salary Payroll Tax '!I3376:K3376)</f>
        <v>1604.27</v>
      </c>
      <c r="L3374" s="635">
        <f>'Employee Salary Payroll Tax '!H3376</f>
        <v>0</v>
      </c>
      <c r="M3374" s="293">
        <f t="shared" si="424"/>
        <v>42515.100000000006</v>
      </c>
      <c r="N3374" s="359">
        <f t="shared" si="425"/>
        <v>0.68382008748449774</v>
      </c>
    </row>
    <row r="3375" spans="1:14">
      <c r="A3375" s="36">
        <f t="shared" si="426"/>
        <v>2052</v>
      </c>
      <c r="B3375" s="526"/>
      <c r="C3375" s="36" t="str">
        <f>VLOOKUP('Employee Salary Payroll Tax '!B3377,'Employee Salary Payroll Tax '!$D$1:$E$7,2,FALSE)</f>
        <v>NonUnion</v>
      </c>
      <c r="D3375" s="61">
        <f t="shared" si="419"/>
        <v>2.98E-2</v>
      </c>
      <c r="E3375" s="351">
        <f>'Employee Salary Payroll Tax '!N3377</f>
        <v>36863.980000000003</v>
      </c>
      <c r="F3375" s="351">
        <f t="shared" si="420"/>
        <v>37962.526604000006</v>
      </c>
      <c r="G3375" s="352"/>
      <c r="H3375" s="351">
        <f t="shared" si="423"/>
        <v>90336.01999999999</v>
      </c>
      <c r="I3375" s="351">
        <f t="shared" si="421"/>
        <v>1098.5466040000028</v>
      </c>
      <c r="J3375" s="351">
        <f t="shared" si="422"/>
        <v>68.109889448000175</v>
      </c>
      <c r="K3375" s="635">
        <f>SUM('Employee Salary Payroll Tax '!I3377:K3377)</f>
        <v>36863.980000000003</v>
      </c>
      <c r="L3375" s="635">
        <f>'Employee Salary Payroll Tax '!H3377</f>
        <v>0</v>
      </c>
      <c r="M3375" s="293">
        <f t="shared" si="424"/>
        <v>0</v>
      </c>
      <c r="N3375" s="359">
        <f t="shared" si="425"/>
        <v>68.109889446152579</v>
      </c>
    </row>
    <row r="3376" spans="1:14">
      <c r="A3376" s="36">
        <f t="shared" si="426"/>
        <v>2053</v>
      </c>
      <c r="B3376" s="526"/>
      <c r="C3376" s="36" t="str">
        <f>VLOOKUP('Employee Salary Payroll Tax '!B3378,'Employee Salary Payroll Tax '!$D$1:$E$7,2,FALSE)</f>
        <v>NonUnion</v>
      </c>
      <c r="D3376" s="61">
        <f t="shared" si="419"/>
        <v>2.98E-2</v>
      </c>
      <c r="E3376" s="351">
        <f>'Employee Salary Payroll Tax '!N3378</f>
        <v>114279.01</v>
      </c>
      <c r="F3376" s="351">
        <f t="shared" si="420"/>
        <v>117684.524498</v>
      </c>
      <c r="G3376" s="352"/>
      <c r="H3376" s="351">
        <f t="shared" si="423"/>
        <v>12920.990000000005</v>
      </c>
      <c r="I3376" s="351">
        <f t="shared" si="421"/>
        <v>3405.5144980000041</v>
      </c>
      <c r="J3376" s="351">
        <f t="shared" si="422"/>
        <v>211.14189887600025</v>
      </c>
      <c r="K3376" s="635">
        <f>SUM('Employee Salary Payroll Tax '!I3378:K3378)</f>
        <v>111702.41</v>
      </c>
      <c r="L3376" s="635">
        <f>'Employee Salary Payroll Tax '!H3378</f>
        <v>0</v>
      </c>
      <c r="M3376" s="293">
        <f t="shared" si="424"/>
        <v>2576.5999999999913</v>
      </c>
      <c r="N3376" s="359">
        <f t="shared" si="425"/>
        <v>206.38137271419436</v>
      </c>
    </row>
    <row r="3377" spans="1:14">
      <c r="A3377" s="36">
        <f t="shared" si="426"/>
        <v>2054</v>
      </c>
      <c r="B3377" s="526"/>
      <c r="C3377" s="36" t="str">
        <f>VLOOKUP('Employee Salary Payroll Tax '!B3379,'Employee Salary Payroll Tax '!$D$1:$E$7,2,FALSE)</f>
        <v>IBEW</v>
      </c>
      <c r="D3377" s="61">
        <f t="shared" si="419"/>
        <v>6.875E-3</v>
      </c>
      <c r="E3377" s="351">
        <f>'Employee Salary Payroll Tax '!N3379</f>
        <v>477.44</v>
      </c>
      <c r="F3377" s="351">
        <f t="shared" si="420"/>
        <v>480.72239999999999</v>
      </c>
      <c r="G3377" s="352"/>
      <c r="H3377" s="351">
        <f t="shared" si="423"/>
        <v>126722.56</v>
      </c>
      <c r="I3377" s="351">
        <f t="shared" si="421"/>
        <v>3.2823999999999955</v>
      </c>
      <c r="J3377" s="351">
        <f t="shared" si="422"/>
        <v>0.20350879999999971</v>
      </c>
      <c r="K3377" s="635">
        <f>SUM('Employee Salary Payroll Tax '!I3379:K3379)</f>
        <v>477.44</v>
      </c>
      <c r="L3377" s="635">
        <f>'Employee Salary Payroll Tax '!H3379</f>
        <v>0</v>
      </c>
      <c r="M3377" s="293">
        <f t="shared" si="424"/>
        <v>0</v>
      </c>
      <c r="N3377" s="359">
        <f t="shared" si="425"/>
        <v>0.20350879957374973</v>
      </c>
    </row>
    <row r="3378" spans="1:14">
      <c r="A3378" s="36">
        <f t="shared" si="426"/>
        <v>2055</v>
      </c>
      <c r="B3378" s="526"/>
      <c r="C3378" s="36" t="str">
        <f>VLOOKUP('Employee Salary Payroll Tax '!B3380,'Employee Salary Payroll Tax '!$D$1:$E$7,2,FALSE)</f>
        <v>IBEW</v>
      </c>
      <c r="D3378" s="61">
        <f t="shared" si="419"/>
        <v>6.875E-3</v>
      </c>
      <c r="E3378" s="351">
        <f>'Employee Salary Payroll Tax '!N3380</f>
        <v>196886.88</v>
      </c>
      <c r="F3378" s="351">
        <f t="shared" si="420"/>
        <v>198240.4773</v>
      </c>
      <c r="G3378" s="352"/>
      <c r="H3378" s="351">
        <f t="shared" si="423"/>
        <v>0</v>
      </c>
      <c r="I3378" s="351">
        <f t="shared" si="421"/>
        <v>1353.597299999994</v>
      </c>
      <c r="J3378" s="351">
        <f t="shared" si="422"/>
        <v>0</v>
      </c>
      <c r="K3378" s="635">
        <f>SUM('Employee Salary Payroll Tax '!I3380:K3380)</f>
        <v>169820.9</v>
      </c>
      <c r="L3378" s="635">
        <f>'Employee Salary Payroll Tax '!H3380</f>
        <v>0</v>
      </c>
      <c r="M3378" s="293">
        <f t="shared" si="424"/>
        <v>27065.98000000001</v>
      </c>
      <c r="N3378" s="359">
        <f t="shared" si="425"/>
        <v>0</v>
      </c>
    </row>
    <row r="3379" spans="1:14">
      <c r="A3379" s="36">
        <f t="shared" si="426"/>
        <v>2056</v>
      </c>
      <c r="B3379" s="526"/>
      <c r="C3379" s="36" t="str">
        <f>VLOOKUP('Employee Salary Payroll Tax '!B3381,'Employee Salary Payroll Tax '!$D$1:$E$7,2,FALSE)</f>
        <v>NonUnion</v>
      </c>
      <c r="D3379" s="61">
        <f t="shared" si="419"/>
        <v>2.98E-2</v>
      </c>
      <c r="E3379" s="351">
        <f>'Employee Salary Payroll Tax '!N3381</f>
        <v>39626.769999999997</v>
      </c>
      <c r="F3379" s="351">
        <f t="shared" si="420"/>
        <v>40807.647745999995</v>
      </c>
      <c r="G3379" s="352"/>
      <c r="H3379" s="351">
        <f t="shared" si="423"/>
        <v>87573.23000000001</v>
      </c>
      <c r="I3379" s="351">
        <f t="shared" si="421"/>
        <v>1180.8777459999983</v>
      </c>
      <c r="J3379" s="351">
        <f t="shared" si="422"/>
        <v>73.214420251999897</v>
      </c>
      <c r="K3379" s="635">
        <f>SUM('Employee Salary Payroll Tax '!I3381:K3381)</f>
        <v>0</v>
      </c>
      <c r="L3379" s="635">
        <f>'Employee Salary Payroll Tax '!H3381</f>
        <v>0</v>
      </c>
      <c r="M3379" s="293">
        <f t="shared" si="424"/>
        <v>39626.769999999997</v>
      </c>
      <c r="N3379" s="359">
        <f t="shared" si="425"/>
        <v>0</v>
      </c>
    </row>
    <row r="3380" spans="1:14">
      <c r="A3380" s="36">
        <f t="shared" si="426"/>
        <v>2057</v>
      </c>
      <c r="B3380" s="526"/>
      <c r="C3380" s="36" t="str">
        <f>VLOOKUP('Employee Salary Payroll Tax '!B3382,'Employee Salary Payroll Tax '!$D$1:$E$7,2,FALSE)</f>
        <v>NonUnion</v>
      </c>
      <c r="D3380" s="61">
        <f t="shared" si="419"/>
        <v>2.98E-2</v>
      </c>
      <c r="E3380" s="351">
        <f>'Employee Salary Payroll Tax '!N3382</f>
        <v>61584.480000000003</v>
      </c>
      <c r="F3380" s="351">
        <f t="shared" si="420"/>
        <v>63419.697504000003</v>
      </c>
      <c r="G3380" s="352"/>
      <c r="H3380" s="351">
        <f t="shared" si="423"/>
        <v>65615.51999999999</v>
      </c>
      <c r="I3380" s="351">
        <f t="shared" si="421"/>
        <v>1835.2175040000002</v>
      </c>
      <c r="J3380" s="351">
        <f t="shared" si="422"/>
        <v>113.78348524800001</v>
      </c>
      <c r="K3380" s="635">
        <f>SUM('Employee Salary Payroll Tax '!I3382:K3382)</f>
        <v>2331.9300000000003</v>
      </c>
      <c r="L3380" s="635">
        <f>'Employee Salary Payroll Tax '!H3382</f>
        <v>0</v>
      </c>
      <c r="M3380" s="293">
        <f t="shared" si="424"/>
        <v>59252.55</v>
      </c>
      <c r="N3380" s="359">
        <f t="shared" si="425"/>
        <v>4.3084738679300401</v>
      </c>
    </row>
    <row r="3381" spans="1:14">
      <c r="A3381" s="36">
        <f t="shared" si="426"/>
        <v>2058</v>
      </c>
      <c r="B3381" s="526"/>
      <c r="C3381" s="36" t="str">
        <f>VLOOKUP('Employee Salary Payroll Tax '!B3383,'Employee Salary Payroll Tax '!$D$1:$E$7,2,FALSE)</f>
        <v>IBEW</v>
      </c>
      <c r="D3381" s="61">
        <f t="shared" si="419"/>
        <v>6.875E-3</v>
      </c>
      <c r="E3381" s="351">
        <f>'Employee Salary Payroll Tax '!N3383</f>
        <v>163876.01</v>
      </c>
      <c r="F3381" s="351">
        <f t="shared" si="420"/>
        <v>165002.65756875</v>
      </c>
      <c r="G3381" s="352"/>
      <c r="H3381" s="351">
        <f t="shared" si="423"/>
        <v>0</v>
      </c>
      <c r="I3381" s="351">
        <f t="shared" si="421"/>
        <v>1126.6475687499915</v>
      </c>
      <c r="J3381" s="351">
        <f t="shared" si="422"/>
        <v>0</v>
      </c>
      <c r="K3381" s="635">
        <f>SUM('Employee Salary Payroll Tax '!I3383:K3383)</f>
        <v>161121.25</v>
      </c>
      <c r="L3381" s="635">
        <f>'Employee Salary Payroll Tax '!H3383</f>
        <v>0</v>
      </c>
      <c r="M3381" s="293">
        <f t="shared" si="424"/>
        <v>2754.7600000000093</v>
      </c>
      <c r="N3381" s="359">
        <f t="shared" si="425"/>
        <v>0</v>
      </c>
    </row>
    <row r="3382" spans="1:14">
      <c r="A3382" s="36">
        <f t="shared" si="426"/>
        <v>2059</v>
      </c>
      <c r="B3382" s="526"/>
      <c r="C3382" s="36" t="str">
        <f>VLOOKUP('Employee Salary Payroll Tax '!B3384,'Employee Salary Payroll Tax '!$D$1:$E$7,2,FALSE)</f>
        <v>IBEW</v>
      </c>
      <c r="D3382" s="61">
        <f t="shared" si="419"/>
        <v>6.875E-3</v>
      </c>
      <c r="E3382" s="351">
        <f>'Employee Salary Payroll Tax '!N3384</f>
        <v>40554.54</v>
      </c>
      <c r="F3382" s="351">
        <f t="shared" si="420"/>
        <v>40833.352462499999</v>
      </c>
      <c r="G3382" s="352"/>
      <c r="H3382" s="351">
        <f t="shared" si="423"/>
        <v>86645.459999999992</v>
      </c>
      <c r="I3382" s="351">
        <f t="shared" si="421"/>
        <v>278.81246249999822</v>
      </c>
      <c r="J3382" s="351">
        <f t="shared" si="422"/>
        <v>17.286372674999889</v>
      </c>
      <c r="K3382" s="635">
        <f>SUM('Employee Salary Payroll Tax '!I3384:K3384)</f>
        <v>40554.54</v>
      </c>
      <c r="L3382" s="635">
        <f>'Employee Salary Payroll Tax '!H3384</f>
        <v>0</v>
      </c>
      <c r="M3382" s="293">
        <f t="shared" si="424"/>
        <v>0</v>
      </c>
      <c r="N3382" s="359">
        <f t="shared" si="425"/>
        <v>17.286372674573641</v>
      </c>
    </row>
    <row r="3383" spans="1:14">
      <c r="A3383" s="36">
        <f t="shared" si="426"/>
        <v>2060</v>
      </c>
      <c r="B3383" s="526"/>
      <c r="C3383" s="36" t="str">
        <f>VLOOKUP('Employee Salary Payroll Tax '!B3385,'Employee Salary Payroll Tax '!$D$1:$E$7,2,FALSE)</f>
        <v>NonUnion</v>
      </c>
      <c r="D3383" s="61">
        <f t="shared" si="419"/>
        <v>2.98E-2</v>
      </c>
      <c r="E3383" s="351">
        <f>'Employee Salary Payroll Tax '!N3385</f>
        <v>50877.55</v>
      </c>
      <c r="F3383" s="351">
        <f t="shared" si="420"/>
        <v>52393.700990000005</v>
      </c>
      <c r="G3383" s="352"/>
      <c r="H3383" s="351">
        <f t="shared" si="423"/>
        <v>76322.45</v>
      </c>
      <c r="I3383" s="351">
        <f t="shared" si="421"/>
        <v>1516.1509900000019</v>
      </c>
      <c r="J3383" s="351">
        <f t="shared" si="422"/>
        <v>94.00136138000012</v>
      </c>
      <c r="K3383" s="635">
        <f>SUM('Employee Salary Payroll Tax '!I3385:K3385)</f>
        <v>31114.63</v>
      </c>
      <c r="L3383" s="635">
        <f>'Employee Salary Payroll Tax '!H3385</f>
        <v>0</v>
      </c>
      <c r="M3383" s="293">
        <f t="shared" si="424"/>
        <v>19762.920000000002</v>
      </c>
      <c r="N3383" s="359">
        <f t="shared" si="425"/>
        <v>57.487390386870153</v>
      </c>
    </row>
    <row r="3384" spans="1:14">
      <c r="A3384" s="36">
        <f t="shared" si="426"/>
        <v>2061</v>
      </c>
      <c r="B3384" s="526"/>
      <c r="C3384" s="36" t="str">
        <f>VLOOKUP('Employee Salary Payroll Tax '!B3386,'Employee Salary Payroll Tax '!$D$1:$E$7,2,FALSE)</f>
        <v>IBEW</v>
      </c>
      <c r="D3384" s="61">
        <f t="shared" si="419"/>
        <v>6.875E-3</v>
      </c>
      <c r="E3384" s="351">
        <f>'Employee Salary Payroll Tax '!N3386</f>
        <v>47485.85</v>
      </c>
      <c r="F3384" s="351">
        <f t="shared" si="420"/>
        <v>47812.315218749995</v>
      </c>
      <c r="G3384" s="352"/>
      <c r="H3384" s="351">
        <f t="shared" si="423"/>
        <v>79714.149999999994</v>
      </c>
      <c r="I3384" s="351">
        <f t="shared" si="421"/>
        <v>326.46521874999598</v>
      </c>
      <c r="J3384" s="351">
        <f t="shared" si="422"/>
        <v>20.240843562499752</v>
      </c>
      <c r="K3384" s="635">
        <f>SUM('Employee Salary Payroll Tax '!I3386:K3386)</f>
        <v>47485.850000000006</v>
      </c>
      <c r="L3384" s="635">
        <f>'Employee Salary Payroll Tax '!H3386</f>
        <v>0</v>
      </c>
      <c r="M3384" s="293">
        <f t="shared" si="424"/>
        <v>-7.2759576141834259E-12</v>
      </c>
      <c r="N3384" s="359">
        <f t="shared" si="425"/>
        <v>20.240843562073504</v>
      </c>
    </row>
    <row r="3385" spans="1:14">
      <c r="A3385" s="36">
        <f t="shared" si="426"/>
        <v>2062</v>
      </c>
      <c r="B3385" s="526"/>
      <c r="C3385" s="36" t="str">
        <f>VLOOKUP('Employee Salary Payroll Tax '!B3387,'Employee Salary Payroll Tax '!$D$1:$E$7,2,FALSE)</f>
        <v>UA</v>
      </c>
      <c r="D3385" s="61">
        <f t="shared" si="419"/>
        <v>0.03</v>
      </c>
      <c r="E3385" s="351">
        <f>'Employee Salary Payroll Tax '!N3387</f>
        <v>81006.2</v>
      </c>
      <c r="F3385" s="351">
        <f t="shared" si="420"/>
        <v>83436.385999999999</v>
      </c>
      <c r="G3385" s="352"/>
      <c r="H3385" s="351">
        <f t="shared" si="423"/>
        <v>46193.8</v>
      </c>
      <c r="I3385" s="351">
        <f t="shared" si="421"/>
        <v>2430.1860000000015</v>
      </c>
      <c r="J3385" s="351">
        <f t="shared" si="422"/>
        <v>150.6715320000001</v>
      </c>
      <c r="K3385" s="635">
        <f>SUM('Employee Salary Payroll Tax '!I3387:K3387)</f>
        <v>67246.03</v>
      </c>
      <c r="L3385" s="635">
        <f>'Employee Salary Payroll Tax '!H3387</f>
        <v>373.14</v>
      </c>
      <c r="M3385" s="293">
        <f t="shared" si="424"/>
        <v>13387.029999999999</v>
      </c>
      <c r="N3385" s="359">
        <f t="shared" si="425"/>
        <v>125.07761579845605</v>
      </c>
    </row>
    <row r="3386" spans="1:14">
      <c r="A3386" s="36">
        <f t="shared" si="426"/>
        <v>2063</v>
      </c>
      <c r="B3386" s="526"/>
      <c r="C3386" s="36" t="str">
        <f>VLOOKUP('Employee Salary Payroll Tax '!B3388,'Employee Salary Payroll Tax '!$D$1:$E$7,2,FALSE)</f>
        <v>IBEW</v>
      </c>
      <c r="D3386" s="61">
        <f t="shared" si="419"/>
        <v>6.875E-3</v>
      </c>
      <c r="E3386" s="351">
        <f>'Employee Salary Payroll Tax '!N3388</f>
        <v>60818.34</v>
      </c>
      <c r="F3386" s="351">
        <f t="shared" si="420"/>
        <v>61236.466087499997</v>
      </c>
      <c r="G3386" s="352"/>
      <c r="H3386" s="351">
        <f t="shared" si="423"/>
        <v>66381.66</v>
      </c>
      <c r="I3386" s="351">
        <f t="shared" si="421"/>
        <v>418.12608750000072</v>
      </c>
      <c r="J3386" s="351">
        <f t="shared" si="422"/>
        <v>25.923817425000045</v>
      </c>
      <c r="K3386" s="635">
        <f>SUM('Employee Salary Payroll Tax '!I3388:K3388)</f>
        <v>16284.02</v>
      </c>
      <c r="L3386" s="635">
        <f>'Employee Salary Payroll Tax '!H3388</f>
        <v>0</v>
      </c>
      <c r="M3386" s="293">
        <f t="shared" si="424"/>
        <v>44534.319999999992</v>
      </c>
      <c r="N3386" s="359">
        <f t="shared" si="425"/>
        <v>6.9410635248858847</v>
      </c>
    </row>
    <row r="3387" spans="1:14">
      <c r="A3387" s="36">
        <f t="shared" si="426"/>
        <v>2064</v>
      </c>
      <c r="B3387" s="526"/>
      <c r="C3387" s="36" t="str">
        <f>VLOOKUP('Employee Salary Payroll Tax '!B3389,'Employee Salary Payroll Tax '!$D$1:$E$7,2,FALSE)</f>
        <v>NonUnion</v>
      </c>
      <c r="D3387" s="61">
        <f t="shared" si="419"/>
        <v>2.98E-2</v>
      </c>
      <c r="E3387" s="351">
        <f>'Employee Salary Payroll Tax '!N3389</f>
        <v>98674.71</v>
      </c>
      <c r="F3387" s="351">
        <f t="shared" si="420"/>
        <v>101615.21635800001</v>
      </c>
      <c r="G3387" s="352"/>
      <c r="H3387" s="351">
        <f t="shared" si="423"/>
        <v>28525.289999999994</v>
      </c>
      <c r="I3387" s="351">
        <f t="shared" si="421"/>
        <v>2940.5063579999987</v>
      </c>
      <c r="J3387" s="351">
        <f t="shared" si="422"/>
        <v>182.31139419599992</v>
      </c>
      <c r="K3387" s="635">
        <f>SUM('Employee Salary Payroll Tax '!I3389:K3389)</f>
        <v>98674.71</v>
      </c>
      <c r="L3387" s="635">
        <f>'Employee Salary Payroll Tax '!H3389</f>
        <v>0</v>
      </c>
      <c r="M3387" s="293">
        <f t="shared" si="424"/>
        <v>0</v>
      </c>
      <c r="N3387" s="359">
        <f t="shared" si="425"/>
        <v>182.31139419415234</v>
      </c>
    </row>
    <row r="3388" spans="1:14">
      <c r="A3388" s="36">
        <f t="shared" si="426"/>
        <v>2065</v>
      </c>
      <c r="B3388" s="526"/>
      <c r="C3388" s="36" t="str">
        <f>VLOOKUP('Employee Salary Payroll Tax '!B3390,'Employee Salary Payroll Tax '!$D$1:$E$7,2,FALSE)</f>
        <v>NonUnion</v>
      </c>
      <c r="D3388" s="61">
        <f t="shared" si="419"/>
        <v>2.98E-2</v>
      </c>
      <c r="E3388" s="351">
        <f>'Employee Salary Payroll Tax '!N3390</f>
        <v>83693.13</v>
      </c>
      <c r="F3388" s="351">
        <f t="shared" si="420"/>
        <v>86187.185274000003</v>
      </c>
      <c r="G3388" s="352"/>
      <c r="H3388" s="351">
        <f t="shared" si="423"/>
        <v>43506.869999999995</v>
      </c>
      <c r="I3388" s="351">
        <f t="shared" si="421"/>
        <v>2494.0552739999985</v>
      </c>
      <c r="J3388" s="351">
        <f t="shared" si="422"/>
        <v>154.6314269879999</v>
      </c>
      <c r="K3388" s="635">
        <f>SUM('Employee Salary Payroll Tax '!I3390:K3390)</f>
        <v>69998.73</v>
      </c>
      <c r="L3388" s="635">
        <f>'Employee Salary Payroll Tax '!H3390</f>
        <v>0</v>
      </c>
      <c r="M3388" s="293">
        <f t="shared" si="424"/>
        <v>13694.400000000009</v>
      </c>
      <c r="N3388" s="359">
        <f t="shared" si="425"/>
        <v>129.32965354645464</v>
      </c>
    </row>
    <row r="3389" spans="1:14">
      <c r="A3389" s="36">
        <f t="shared" si="426"/>
        <v>2066</v>
      </c>
      <c r="B3389" s="526"/>
      <c r="C3389" s="36" t="str">
        <f>VLOOKUP('Employee Salary Payroll Tax '!B3391,'Employee Salary Payroll Tax '!$D$1:$E$7,2,FALSE)</f>
        <v>NonUnion</v>
      </c>
      <c r="D3389" s="61">
        <f t="shared" si="419"/>
        <v>2.98E-2</v>
      </c>
      <c r="E3389" s="351">
        <f>'Employee Salary Payroll Tax '!N3391</f>
        <v>73248.710000000006</v>
      </c>
      <c r="F3389" s="351">
        <f t="shared" si="420"/>
        <v>75431.521558000008</v>
      </c>
      <c r="G3389" s="352"/>
      <c r="H3389" s="351">
        <f t="shared" si="423"/>
        <v>53951.289999999994</v>
      </c>
      <c r="I3389" s="351">
        <f t="shared" si="421"/>
        <v>2182.8115580000012</v>
      </c>
      <c r="J3389" s="351">
        <f t="shared" si="422"/>
        <v>135.33431659600006</v>
      </c>
      <c r="K3389" s="635">
        <f>SUM('Employee Salary Payroll Tax '!I3391:K3391)</f>
        <v>4397.3</v>
      </c>
      <c r="L3389" s="635">
        <f>'Employee Salary Payroll Tax '!H3391</f>
        <v>0</v>
      </c>
      <c r="M3389" s="293">
        <f t="shared" si="424"/>
        <v>68851.41</v>
      </c>
      <c r="N3389" s="359">
        <f t="shared" si="425"/>
        <v>8.124451479889089</v>
      </c>
    </row>
    <row r="3390" spans="1:14">
      <c r="A3390" s="36">
        <f t="shared" si="426"/>
        <v>2067</v>
      </c>
      <c r="B3390" s="526"/>
      <c r="C3390" s="36" t="str">
        <f>VLOOKUP('Employee Salary Payroll Tax '!B3392,'Employee Salary Payroll Tax '!$D$1:$E$7,2,FALSE)</f>
        <v>IBEW</v>
      </c>
      <c r="D3390" s="61">
        <f t="shared" si="419"/>
        <v>6.875E-3</v>
      </c>
      <c r="E3390" s="351">
        <f>'Employee Salary Payroll Tax '!N3392</f>
        <v>178224.52</v>
      </c>
      <c r="F3390" s="351">
        <f t="shared" si="420"/>
        <v>179449.81357499998</v>
      </c>
      <c r="G3390" s="352"/>
      <c r="H3390" s="351">
        <f t="shared" si="423"/>
        <v>0</v>
      </c>
      <c r="I3390" s="351">
        <f t="shared" si="421"/>
        <v>1225.2935749999888</v>
      </c>
      <c r="J3390" s="351">
        <f t="shared" si="422"/>
        <v>0</v>
      </c>
      <c r="K3390" s="635">
        <f>SUM('Employee Salary Payroll Tax '!I3392:K3392)</f>
        <v>48531.76</v>
      </c>
      <c r="L3390" s="635">
        <f>'Employee Salary Payroll Tax '!H3392</f>
        <v>0</v>
      </c>
      <c r="M3390" s="293">
        <f t="shared" si="424"/>
        <v>129692.75999999998</v>
      </c>
      <c r="N3390" s="359">
        <f t="shared" si="425"/>
        <v>0</v>
      </c>
    </row>
    <row r="3391" spans="1:14">
      <c r="A3391" s="36">
        <f t="shared" si="426"/>
        <v>2068</v>
      </c>
      <c r="B3391" s="526"/>
      <c r="C3391" s="36" t="str">
        <f>VLOOKUP('Employee Salary Payroll Tax '!B3393,'Employee Salary Payroll Tax '!$D$1:$E$7,2,FALSE)</f>
        <v>NonUnion</v>
      </c>
      <c r="D3391" s="61">
        <f t="shared" si="419"/>
        <v>2.98E-2</v>
      </c>
      <c r="E3391" s="351">
        <f>'Employee Salary Payroll Tax '!N3393</f>
        <v>89876.14</v>
      </c>
      <c r="F3391" s="351">
        <f t="shared" si="420"/>
        <v>92554.448971999998</v>
      </c>
      <c r="G3391" s="352"/>
      <c r="H3391" s="351">
        <f t="shared" si="423"/>
        <v>37323.86</v>
      </c>
      <c r="I3391" s="351">
        <f t="shared" si="421"/>
        <v>2678.3089719999989</v>
      </c>
      <c r="J3391" s="351">
        <f t="shared" si="422"/>
        <v>166.05515626399992</v>
      </c>
      <c r="K3391" s="635">
        <f>SUM('Employee Salary Payroll Tax '!I3393:K3393)</f>
        <v>89879.91</v>
      </c>
      <c r="L3391" s="635">
        <f>'Employee Salary Payroll Tax '!H3393</f>
        <v>0</v>
      </c>
      <c r="M3391" s="293">
        <f t="shared" si="424"/>
        <v>-3.7700000000040745</v>
      </c>
      <c r="N3391" s="359">
        <f t="shared" si="425"/>
        <v>166.06212171415225</v>
      </c>
    </row>
    <row r="3392" spans="1:14">
      <c r="A3392" s="36">
        <f t="shared" si="426"/>
        <v>2069</v>
      </c>
      <c r="B3392" s="526"/>
      <c r="C3392" s="36" t="str">
        <f>VLOOKUP('Employee Salary Payroll Tax '!B3394,'Employee Salary Payroll Tax '!$D$1:$E$7,2,FALSE)</f>
        <v>NonUnion</v>
      </c>
      <c r="D3392" s="61">
        <f t="shared" si="419"/>
        <v>2.98E-2</v>
      </c>
      <c r="E3392" s="351">
        <f>'Employee Salary Payroll Tax '!N3394</f>
        <v>116315.5</v>
      </c>
      <c r="F3392" s="351">
        <f t="shared" si="420"/>
        <v>119781.7019</v>
      </c>
      <c r="G3392" s="352"/>
      <c r="H3392" s="351">
        <f t="shared" si="423"/>
        <v>10884.5</v>
      </c>
      <c r="I3392" s="351">
        <f t="shared" si="421"/>
        <v>3466.2019</v>
      </c>
      <c r="J3392" s="351">
        <f t="shared" si="422"/>
        <v>214.90451780000001</v>
      </c>
      <c r="K3392" s="635">
        <f>SUM('Employee Salary Payroll Tax '!I3394:K3394)</f>
        <v>12356.96</v>
      </c>
      <c r="L3392" s="635">
        <f>'Employee Salary Payroll Tax '!H3394</f>
        <v>0</v>
      </c>
      <c r="M3392" s="293">
        <f t="shared" si="424"/>
        <v>103958.54000000001</v>
      </c>
      <c r="N3392" s="359">
        <f t="shared" si="425"/>
        <v>22.830719295803718</v>
      </c>
    </row>
    <row r="3393" spans="1:14">
      <c r="A3393" s="36">
        <f t="shared" si="426"/>
        <v>2070</v>
      </c>
      <c r="B3393" s="526"/>
      <c r="C3393" s="36" t="str">
        <f>VLOOKUP('Employee Salary Payroll Tax '!B3395,'Employee Salary Payroll Tax '!$D$1:$E$7,2,FALSE)</f>
        <v>NonUnion</v>
      </c>
      <c r="D3393" s="61">
        <f t="shared" si="419"/>
        <v>2.98E-2</v>
      </c>
      <c r="E3393" s="351">
        <f>'Employee Salary Payroll Tax '!N3395</f>
        <v>79261.240000000005</v>
      </c>
      <c r="F3393" s="351">
        <f t="shared" si="420"/>
        <v>81623.224952000004</v>
      </c>
      <c r="G3393" s="352"/>
      <c r="H3393" s="351">
        <f t="shared" si="423"/>
        <v>47938.759999999995</v>
      </c>
      <c r="I3393" s="351">
        <f t="shared" si="421"/>
        <v>2361.9849519999989</v>
      </c>
      <c r="J3393" s="351">
        <f t="shared" si="422"/>
        <v>146.44306702399993</v>
      </c>
      <c r="K3393" s="635">
        <f>SUM('Employee Salary Payroll Tax '!I3395:K3395)</f>
        <v>9012.9399999999987</v>
      </c>
      <c r="L3393" s="635">
        <f>'Employee Salary Payroll Tax '!H3395</f>
        <v>0</v>
      </c>
      <c r="M3393" s="293">
        <f t="shared" si="424"/>
        <v>70248.3</v>
      </c>
      <c r="N3393" s="359">
        <f t="shared" si="425"/>
        <v>16.652307943789896</v>
      </c>
    </row>
    <row r="3394" spans="1:14">
      <c r="A3394" s="36">
        <f t="shared" si="426"/>
        <v>2071</v>
      </c>
      <c r="B3394" s="526"/>
      <c r="C3394" s="36" t="str">
        <f>VLOOKUP('Employee Salary Payroll Tax '!B3396,'Employee Salary Payroll Tax '!$D$1:$E$7,2,FALSE)</f>
        <v>NonUnion</v>
      </c>
      <c r="D3394" s="61">
        <f t="shared" si="419"/>
        <v>2.98E-2</v>
      </c>
      <c r="E3394" s="351">
        <f>'Employee Salary Payroll Tax '!N3396</f>
        <v>73361.11</v>
      </c>
      <c r="F3394" s="351">
        <f t="shared" si="420"/>
        <v>75547.271078000005</v>
      </c>
      <c r="G3394" s="352"/>
      <c r="H3394" s="351">
        <f t="shared" si="423"/>
        <v>53838.89</v>
      </c>
      <c r="I3394" s="351">
        <f t="shared" si="421"/>
        <v>2186.1610780000046</v>
      </c>
      <c r="J3394" s="351">
        <f t="shared" si="422"/>
        <v>135.54198683600029</v>
      </c>
      <c r="K3394" s="635">
        <f>SUM('Employee Salary Payroll Tax '!I3396:K3396)</f>
        <v>13376.98</v>
      </c>
      <c r="L3394" s="635">
        <f>'Employee Salary Payroll Tax '!H3396</f>
        <v>0</v>
      </c>
      <c r="M3394" s="293">
        <f t="shared" si="424"/>
        <v>59984.130000000005</v>
      </c>
      <c r="N3394" s="359">
        <f t="shared" si="425"/>
        <v>24.715308247663156</v>
      </c>
    </row>
    <row r="3395" spans="1:14">
      <c r="A3395" s="36">
        <f t="shared" si="426"/>
        <v>2072</v>
      </c>
      <c r="B3395" s="526"/>
      <c r="C3395" s="36" t="str">
        <f>VLOOKUP('Employee Salary Payroll Tax '!B3397,'Employee Salary Payroll Tax '!$D$1:$E$7,2,FALSE)</f>
        <v>NonUnion</v>
      </c>
      <c r="D3395" s="61">
        <f t="shared" si="419"/>
        <v>2.98E-2</v>
      </c>
      <c r="E3395" s="351">
        <f>'Employee Salary Payroll Tax '!N3397</f>
        <v>73531.48</v>
      </c>
      <c r="F3395" s="351">
        <f t="shared" si="420"/>
        <v>75722.718104</v>
      </c>
      <c r="G3395" s="352"/>
      <c r="H3395" s="351">
        <f t="shared" si="423"/>
        <v>53668.520000000004</v>
      </c>
      <c r="I3395" s="351">
        <f t="shared" si="421"/>
        <v>2191.2381040000037</v>
      </c>
      <c r="J3395" s="351">
        <f t="shared" si="422"/>
        <v>135.85676244800024</v>
      </c>
      <c r="K3395" s="635">
        <f>SUM('Employee Salary Payroll Tax '!I3397:K3397)</f>
        <v>8250.25</v>
      </c>
      <c r="L3395" s="635">
        <f>'Employee Salary Payroll Tax '!H3397</f>
        <v>0</v>
      </c>
      <c r="M3395" s="293">
        <f t="shared" si="424"/>
        <v>65281.229999999996</v>
      </c>
      <c r="N3395" s="359">
        <f t="shared" si="425"/>
        <v>15.24316189979273</v>
      </c>
    </row>
    <row r="3396" spans="1:14">
      <c r="A3396" s="36">
        <f t="shared" si="426"/>
        <v>2073</v>
      </c>
      <c r="B3396" s="526"/>
      <c r="C3396" s="36" t="str">
        <f>VLOOKUP('Employee Salary Payroll Tax '!B3398,'Employee Salary Payroll Tax '!$D$1:$E$7,2,FALSE)</f>
        <v>IBEW</v>
      </c>
      <c r="D3396" s="61">
        <f t="shared" si="419"/>
        <v>6.875E-3</v>
      </c>
      <c r="E3396" s="351">
        <f>'Employee Salary Payroll Tax '!N3398</f>
        <v>64387.92</v>
      </c>
      <c r="F3396" s="351">
        <f t="shared" si="420"/>
        <v>64830.586949999997</v>
      </c>
      <c r="G3396" s="352"/>
      <c r="H3396" s="351">
        <f t="shared" si="423"/>
        <v>62812.08</v>
      </c>
      <c r="I3396" s="351">
        <f t="shared" si="421"/>
        <v>442.66694999999891</v>
      </c>
      <c r="J3396" s="351">
        <f t="shared" si="422"/>
        <v>27.445350899999934</v>
      </c>
      <c r="K3396" s="635">
        <f>SUM('Employee Salary Payroll Tax '!I3398:K3398)</f>
        <v>64387.92</v>
      </c>
      <c r="L3396" s="635">
        <f>'Employee Salary Payroll Tax '!H3398</f>
        <v>0</v>
      </c>
      <c r="M3396" s="293">
        <f t="shared" si="424"/>
        <v>0</v>
      </c>
      <c r="N3396" s="359">
        <f t="shared" si="425"/>
        <v>27.445350899573683</v>
      </c>
    </row>
    <row r="3397" spans="1:14">
      <c r="A3397" s="36">
        <f t="shared" si="426"/>
        <v>2074</v>
      </c>
      <c r="B3397" s="526"/>
      <c r="C3397" s="36" t="str">
        <f>VLOOKUP('Employee Salary Payroll Tax '!B3399,'Employee Salary Payroll Tax '!$D$1:$E$7,2,FALSE)</f>
        <v>NonUnion</v>
      </c>
      <c r="D3397" s="61">
        <f t="shared" si="419"/>
        <v>2.98E-2</v>
      </c>
      <c r="E3397" s="351">
        <f>'Employee Salary Payroll Tax '!N3399</f>
        <v>121849.27</v>
      </c>
      <c r="F3397" s="351">
        <f t="shared" si="420"/>
        <v>125480.37824600001</v>
      </c>
      <c r="G3397" s="352"/>
      <c r="H3397" s="351">
        <f t="shared" si="423"/>
        <v>5350.7299999999959</v>
      </c>
      <c r="I3397" s="351">
        <f t="shared" si="421"/>
        <v>3631.1082460000034</v>
      </c>
      <c r="J3397" s="351">
        <f t="shared" si="422"/>
        <v>225.12871125200022</v>
      </c>
      <c r="K3397" s="635">
        <f>SUM('Employee Salary Payroll Tax '!I3399:K3399)</f>
        <v>116975.3</v>
      </c>
      <c r="L3397" s="635">
        <f>'Employee Salary Payroll Tax '!H3399</f>
        <v>0</v>
      </c>
      <c r="M3397" s="293">
        <f t="shared" si="424"/>
        <v>4873.9700000000012</v>
      </c>
      <c r="N3397" s="359">
        <f t="shared" si="425"/>
        <v>216.12356427822652</v>
      </c>
    </row>
    <row r="3398" spans="1:14">
      <c r="A3398" s="36">
        <f t="shared" si="426"/>
        <v>2075</v>
      </c>
      <c r="B3398" s="526"/>
      <c r="C3398" s="36" t="str">
        <f>VLOOKUP('Employee Salary Payroll Tax '!B3400,'Employee Salary Payroll Tax '!$D$1:$E$7,2,FALSE)</f>
        <v>NonUnion</v>
      </c>
      <c r="D3398" s="61">
        <f t="shared" si="419"/>
        <v>2.98E-2</v>
      </c>
      <c r="E3398" s="351">
        <f>'Employee Salary Payroll Tax '!N3400</f>
        <v>160341.85</v>
      </c>
      <c r="F3398" s="351">
        <f t="shared" si="420"/>
        <v>165120.03713000001</v>
      </c>
      <c r="G3398" s="352"/>
      <c r="H3398" s="351">
        <f t="shared" si="423"/>
        <v>0</v>
      </c>
      <c r="I3398" s="351">
        <f t="shared" si="421"/>
        <v>4778.1871300000057</v>
      </c>
      <c r="J3398" s="351">
        <f t="shared" si="422"/>
        <v>0</v>
      </c>
      <c r="K3398" s="635">
        <f>SUM('Employee Salary Payroll Tax '!I3400:K3400)</f>
        <v>123095.05</v>
      </c>
      <c r="L3398" s="635">
        <f>'Employee Salary Payroll Tax '!H3400</f>
        <v>0</v>
      </c>
      <c r="M3398" s="293">
        <f t="shared" si="424"/>
        <v>37246.800000000003</v>
      </c>
      <c r="N3398" s="359">
        <f t="shared" si="425"/>
        <v>0</v>
      </c>
    </row>
    <row r="3399" spans="1:14">
      <c r="A3399" s="36">
        <f t="shared" si="426"/>
        <v>2076</v>
      </c>
      <c r="B3399" s="526"/>
      <c r="C3399" s="36" t="str">
        <f>VLOOKUP('Employee Salary Payroll Tax '!B3401,'Employee Salary Payroll Tax '!$D$1:$E$7,2,FALSE)</f>
        <v>NonUnion</v>
      </c>
      <c r="D3399" s="61">
        <f t="shared" si="419"/>
        <v>2.98E-2</v>
      </c>
      <c r="E3399" s="351">
        <f>'Employee Salary Payroll Tax '!N3401</f>
        <v>80885.570000000007</v>
      </c>
      <c r="F3399" s="351">
        <f t="shared" si="420"/>
        <v>83295.959986000016</v>
      </c>
      <c r="G3399" s="352"/>
      <c r="H3399" s="351">
        <f t="shared" si="423"/>
        <v>46314.429999999993</v>
      </c>
      <c r="I3399" s="351">
        <f t="shared" si="421"/>
        <v>2410.3899860000092</v>
      </c>
      <c r="J3399" s="351">
        <f t="shared" si="422"/>
        <v>149.44417913200058</v>
      </c>
      <c r="K3399" s="635">
        <f>SUM('Employee Salary Payroll Tax '!I3401:K3401)</f>
        <v>80035.31</v>
      </c>
      <c r="L3399" s="635">
        <f>'Employee Salary Payroll Tax '!H3401</f>
        <v>0</v>
      </c>
      <c r="M3399" s="293">
        <f t="shared" si="424"/>
        <v>850.26000000000931</v>
      </c>
      <c r="N3399" s="359">
        <f t="shared" si="425"/>
        <v>147.87323875417238</v>
      </c>
    </row>
    <row r="3400" spans="1:14">
      <c r="A3400" s="36">
        <f t="shared" si="426"/>
        <v>2077</v>
      </c>
      <c r="B3400" s="526"/>
      <c r="C3400" s="36" t="str">
        <f>VLOOKUP('Employee Salary Payroll Tax '!B3402,'Employee Salary Payroll Tax '!$D$1:$E$7,2,FALSE)</f>
        <v>NonUnion</v>
      </c>
      <c r="D3400" s="61">
        <f t="shared" si="419"/>
        <v>2.98E-2</v>
      </c>
      <c r="E3400" s="351">
        <f>'Employee Salary Payroll Tax '!N3402</f>
        <v>4926.3100000000004</v>
      </c>
      <c r="F3400" s="351">
        <f t="shared" si="420"/>
        <v>5073.1140380000006</v>
      </c>
      <c r="G3400" s="352"/>
      <c r="H3400" s="351">
        <f t="shared" si="423"/>
        <v>122273.69</v>
      </c>
      <c r="I3400" s="351">
        <f t="shared" si="421"/>
        <v>146.80403800000022</v>
      </c>
      <c r="J3400" s="351">
        <f t="shared" si="422"/>
        <v>9.1018503560000141</v>
      </c>
      <c r="K3400" s="635">
        <f>SUM('Employee Salary Payroll Tax '!I3402:K3402)</f>
        <v>2571.5300000000002</v>
      </c>
      <c r="L3400" s="635">
        <f>'Employee Salary Payroll Tax '!H3402</f>
        <v>0</v>
      </c>
      <c r="M3400" s="293">
        <f t="shared" si="424"/>
        <v>2354.7800000000002</v>
      </c>
      <c r="N3400" s="359">
        <f t="shared" si="425"/>
        <v>4.7511588270355611</v>
      </c>
    </row>
    <row r="3401" spans="1:14">
      <c r="A3401" s="36">
        <f t="shared" si="426"/>
        <v>2078</v>
      </c>
      <c r="B3401" s="526"/>
      <c r="C3401" s="36" t="str">
        <f>VLOOKUP('Employee Salary Payroll Tax '!B3403,'Employee Salary Payroll Tax '!$D$1:$E$7,2,FALSE)</f>
        <v>NonUnion</v>
      </c>
      <c r="D3401" s="61">
        <f t="shared" si="419"/>
        <v>2.98E-2</v>
      </c>
      <c r="E3401" s="351">
        <f>'Employee Salary Payroll Tax '!N3403</f>
        <v>58821.16</v>
      </c>
      <c r="F3401" s="351">
        <f t="shared" si="420"/>
        <v>60574.030568000009</v>
      </c>
      <c r="G3401" s="352"/>
      <c r="H3401" s="351">
        <f t="shared" si="423"/>
        <v>68378.84</v>
      </c>
      <c r="I3401" s="351">
        <f t="shared" si="421"/>
        <v>1752.8705680000057</v>
      </c>
      <c r="J3401" s="351">
        <f t="shared" si="422"/>
        <v>108.67797521600035</v>
      </c>
      <c r="K3401" s="635">
        <f>SUM('Employee Salary Payroll Tax '!I3403:K3403)</f>
        <v>58577.2</v>
      </c>
      <c r="L3401" s="635">
        <f>'Employee Salary Payroll Tax '!H3403</f>
        <v>0</v>
      </c>
      <c r="M3401" s="293">
        <f t="shared" si="424"/>
        <v>243.9600000000064</v>
      </c>
      <c r="N3401" s="359">
        <f t="shared" si="425"/>
        <v>108.22723471816039</v>
      </c>
    </row>
    <row r="3402" spans="1:14">
      <c r="A3402" s="36">
        <f t="shared" si="426"/>
        <v>2079</v>
      </c>
      <c r="B3402" s="526"/>
      <c r="C3402" s="36" t="str">
        <f>VLOOKUP('Employee Salary Payroll Tax '!B3404,'Employee Salary Payroll Tax '!$D$1:$E$7,2,FALSE)</f>
        <v>IBEW</v>
      </c>
      <c r="D3402" s="61">
        <f t="shared" si="419"/>
        <v>6.875E-3</v>
      </c>
      <c r="E3402" s="351">
        <f>'Employee Salary Payroll Tax '!N3404</f>
        <v>55516.55</v>
      </c>
      <c r="F3402" s="351">
        <f t="shared" si="420"/>
        <v>55898.226281249998</v>
      </c>
      <c r="G3402" s="352"/>
      <c r="H3402" s="351">
        <f t="shared" si="423"/>
        <v>71683.45</v>
      </c>
      <c r="I3402" s="351">
        <f t="shared" si="421"/>
        <v>381.67628124999464</v>
      </c>
      <c r="J3402" s="351">
        <f t="shared" si="422"/>
        <v>23.663929437499668</v>
      </c>
      <c r="K3402" s="635">
        <f>SUM('Employee Salary Payroll Tax '!I3404:K3404)</f>
        <v>55293.880000000005</v>
      </c>
      <c r="L3402" s="635">
        <f>'Employee Salary Payroll Tax '!H3404</f>
        <v>0</v>
      </c>
      <c r="M3402" s="293">
        <f t="shared" si="424"/>
        <v>222.66999999999825</v>
      </c>
      <c r="N3402" s="359">
        <f t="shared" si="425"/>
        <v>23.569016349575133</v>
      </c>
    </row>
    <row r="3403" spans="1:14">
      <c r="A3403" s="36">
        <f t="shared" si="426"/>
        <v>2080</v>
      </c>
      <c r="B3403" s="526"/>
      <c r="C3403" s="36" t="str">
        <f>VLOOKUP('Employee Salary Payroll Tax '!B3405,'Employee Salary Payroll Tax '!$D$1:$E$7,2,FALSE)</f>
        <v>IBEW</v>
      </c>
      <c r="D3403" s="61">
        <f t="shared" si="419"/>
        <v>6.875E-3</v>
      </c>
      <c r="E3403" s="351">
        <f>'Employee Salary Payroll Tax '!N3405</f>
        <v>71472.539999999994</v>
      </c>
      <c r="F3403" s="351">
        <f t="shared" si="420"/>
        <v>71963.913712499998</v>
      </c>
      <c r="G3403" s="352"/>
      <c r="H3403" s="351">
        <f t="shared" si="423"/>
        <v>55727.460000000006</v>
      </c>
      <c r="I3403" s="351">
        <f t="shared" si="421"/>
        <v>491.37371250000433</v>
      </c>
      <c r="J3403" s="351">
        <f t="shared" si="422"/>
        <v>30.465170175000267</v>
      </c>
      <c r="K3403" s="635">
        <f>SUM('Employee Salary Payroll Tax '!I3405:K3405)</f>
        <v>19115.88</v>
      </c>
      <c r="L3403" s="635">
        <f>'Employee Salary Payroll Tax '!H3405</f>
        <v>0</v>
      </c>
      <c r="M3403" s="293">
        <f t="shared" si="424"/>
        <v>52356.659999999989</v>
      </c>
      <c r="N3403" s="359">
        <f t="shared" si="425"/>
        <v>8.1481438498860701</v>
      </c>
    </row>
    <row r="3404" spans="1:14">
      <c r="A3404" s="36">
        <f t="shared" si="426"/>
        <v>2081</v>
      </c>
      <c r="B3404" s="526"/>
      <c r="C3404" s="36" t="str">
        <f>VLOOKUP('Employee Salary Payroll Tax '!B3406,'Employee Salary Payroll Tax '!$D$1:$E$7,2,FALSE)</f>
        <v>IBEW</v>
      </c>
      <c r="D3404" s="61">
        <f t="shared" si="419"/>
        <v>6.875E-3</v>
      </c>
      <c r="E3404" s="351">
        <f>'Employee Salary Payroll Tax '!N3406</f>
        <v>5026.47</v>
      </c>
      <c r="F3404" s="351">
        <f t="shared" si="420"/>
        <v>5061.0269812500001</v>
      </c>
      <c r="G3404" s="352"/>
      <c r="H3404" s="351">
        <f t="shared" si="423"/>
        <v>122173.53</v>
      </c>
      <c r="I3404" s="351">
        <f t="shared" si="421"/>
        <v>34.556981249999808</v>
      </c>
      <c r="J3404" s="351">
        <f t="shared" si="422"/>
        <v>2.1425328374999881</v>
      </c>
      <c r="K3404" s="635">
        <f>SUM('Employee Salary Payroll Tax '!I3406:K3406)</f>
        <v>5026.47</v>
      </c>
      <c r="L3404" s="635">
        <f>'Employee Salary Payroll Tax '!H3406</f>
        <v>0</v>
      </c>
      <c r="M3404" s="293">
        <f t="shared" si="424"/>
        <v>0</v>
      </c>
      <c r="N3404" s="359">
        <f t="shared" si="425"/>
        <v>2.142532837073738</v>
      </c>
    </row>
    <row r="3405" spans="1:14">
      <c r="A3405" s="36">
        <f t="shared" si="426"/>
        <v>2082</v>
      </c>
      <c r="B3405" s="526"/>
      <c r="C3405" s="36" t="str">
        <f>VLOOKUP('Employee Salary Payroll Tax '!B3407,'Employee Salary Payroll Tax '!$D$1:$E$7,2,FALSE)</f>
        <v>NonUnion</v>
      </c>
      <c r="D3405" s="61">
        <f t="shared" si="419"/>
        <v>2.98E-2</v>
      </c>
      <c r="E3405" s="351">
        <f>'Employee Salary Payroll Tax '!N3407</f>
        <v>21605.54</v>
      </c>
      <c r="F3405" s="351">
        <f t="shared" si="420"/>
        <v>22249.385092</v>
      </c>
      <c r="G3405" s="352"/>
      <c r="H3405" s="351">
        <f t="shared" si="423"/>
        <v>105594.45999999999</v>
      </c>
      <c r="I3405" s="351">
        <f t="shared" si="421"/>
        <v>643.84509199999957</v>
      </c>
      <c r="J3405" s="351">
        <f t="shared" si="422"/>
        <v>39.91839570399997</v>
      </c>
      <c r="K3405" s="635">
        <f>SUM('Employee Salary Payroll Tax '!I3407:K3407)</f>
        <v>2524.98</v>
      </c>
      <c r="L3405" s="635">
        <f>'Employee Salary Payroll Tax '!H3407</f>
        <v>1229.1300000000001</v>
      </c>
      <c r="M3405" s="293">
        <f t="shared" si="424"/>
        <v>17851.43</v>
      </c>
      <c r="N3405" s="359">
        <f t="shared" si="425"/>
        <v>4.6651530477840719</v>
      </c>
    </row>
    <row r="3406" spans="1:14">
      <c r="A3406" s="36">
        <f t="shared" si="426"/>
        <v>2083</v>
      </c>
      <c r="B3406" s="526"/>
      <c r="C3406" s="36" t="str">
        <f>VLOOKUP('Employee Salary Payroll Tax '!B3408,'Employee Salary Payroll Tax '!$D$1:$E$7,2,FALSE)</f>
        <v>Not Assigned</v>
      </c>
      <c r="D3406" s="61">
        <f t="shared" si="419"/>
        <v>0</v>
      </c>
      <c r="E3406" s="351">
        <f>'Employee Salary Payroll Tax '!N3408</f>
        <v>-0.01</v>
      </c>
      <c r="F3406" s="351">
        <f t="shared" si="420"/>
        <v>-0.01</v>
      </c>
      <c r="G3406" s="352"/>
      <c r="H3406" s="351">
        <f t="shared" si="423"/>
        <v>127200.01</v>
      </c>
      <c r="I3406" s="351">
        <f t="shared" si="421"/>
        <v>0</v>
      </c>
      <c r="J3406" s="351">
        <f t="shared" si="422"/>
        <v>0</v>
      </c>
      <c r="K3406" s="635">
        <f>SUM('Employee Salary Payroll Tax '!I3408:K3408)</f>
        <v>20.53</v>
      </c>
      <c r="L3406" s="635">
        <f>'Employee Salary Payroll Tax '!H3408</f>
        <v>0</v>
      </c>
      <c r="M3406" s="293">
        <f t="shared" si="424"/>
        <v>-20.540000000000003</v>
      </c>
      <c r="N3406" s="359">
        <f t="shared" si="425"/>
        <v>0</v>
      </c>
    </row>
    <row r="3407" spans="1:14">
      <c r="A3407" s="36">
        <f t="shared" si="426"/>
        <v>2084</v>
      </c>
      <c r="B3407" s="526"/>
      <c r="C3407" s="36" t="str">
        <f>VLOOKUP('Employee Salary Payroll Tax '!B3409,'Employee Salary Payroll Tax '!$D$1:$E$7,2,FALSE)</f>
        <v>NonUnion</v>
      </c>
      <c r="D3407" s="61">
        <f t="shared" si="419"/>
        <v>2.98E-2</v>
      </c>
      <c r="E3407" s="351">
        <f>'Employee Salary Payroll Tax '!N3409</f>
        <v>75824.02</v>
      </c>
      <c r="F3407" s="351">
        <f t="shared" si="420"/>
        <v>78083.575796000005</v>
      </c>
      <c r="G3407" s="352"/>
      <c r="H3407" s="351">
        <f t="shared" si="423"/>
        <v>51375.979999999996</v>
      </c>
      <c r="I3407" s="351">
        <f t="shared" si="421"/>
        <v>2259.5557960000006</v>
      </c>
      <c r="J3407" s="351">
        <f t="shared" si="422"/>
        <v>140.09245935200002</v>
      </c>
      <c r="K3407" s="635">
        <f>SUM('Employee Salary Payroll Tax '!I3409:K3409)</f>
        <v>0</v>
      </c>
      <c r="L3407" s="635">
        <f>'Employee Salary Payroll Tax '!H3409</f>
        <v>0</v>
      </c>
      <c r="M3407" s="293">
        <f t="shared" si="424"/>
        <v>75824.02</v>
      </c>
      <c r="N3407" s="359">
        <f t="shared" si="425"/>
        <v>0</v>
      </c>
    </row>
    <row r="3408" spans="1:14">
      <c r="A3408" s="36">
        <f t="shared" si="426"/>
        <v>2085</v>
      </c>
      <c r="B3408" s="526"/>
      <c r="C3408" s="36" t="str">
        <f>VLOOKUP('Employee Salary Payroll Tax '!B3410,'Employee Salary Payroll Tax '!$D$1:$E$7,2,FALSE)</f>
        <v>NonUnion</v>
      </c>
      <c r="D3408" s="61">
        <f t="shared" si="419"/>
        <v>2.98E-2</v>
      </c>
      <c r="E3408" s="351">
        <f>'Employee Salary Payroll Tax '!N3410</f>
        <v>86847.75</v>
      </c>
      <c r="F3408" s="351">
        <f t="shared" si="420"/>
        <v>89435.812950000007</v>
      </c>
      <c r="G3408" s="352"/>
      <c r="H3408" s="351">
        <f t="shared" si="423"/>
        <v>40352.25</v>
      </c>
      <c r="I3408" s="351">
        <f t="shared" si="421"/>
        <v>2588.0629500000068</v>
      </c>
      <c r="J3408" s="351">
        <f t="shared" si="422"/>
        <v>160.45990290000043</v>
      </c>
      <c r="K3408" s="635">
        <f>SUM('Employee Salary Payroll Tax '!I3410:K3410)</f>
        <v>21192.99</v>
      </c>
      <c r="L3408" s="635">
        <f>'Employee Salary Payroll Tax '!H3410</f>
        <v>0</v>
      </c>
      <c r="M3408" s="293">
        <f t="shared" si="424"/>
        <v>65654.759999999995</v>
      </c>
      <c r="N3408" s="359">
        <f t="shared" si="425"/>
        <v>39.156168323549252</v>
      </c>
    </row>
    <row r="3409" spans="1:14">
      <c r="A3409" s="36">
        <f t="shared" si="426"/>
        <v>2086</v>
      </c>
      <c r="B3409" s="526"/>
      <c r="C3409" s="36" t="str">
        <f>VLOOKUP('Employee Salary Payroll Tax '!B3411,'Employee Salary Payroll Tax '!$D$1:$E$7,2,FALSE)</f>
        <v>NonUnion</v>
      </c>
      <c r="D3409" s="61">
        <f t="shared" ref="D3409:D3429" si="427">VLOOKUP(C3409,C$9:D$12,2)</f>
        <v>2.98E-2</v>
      </c>
      <c r="E3409" s="351">
        <f>'Employee Salary Payroll Tax '!N3411</f>
        <v>73324.73</v>
      </c>
      <c r="F3409" s="351">
        <f t="shared" ref="F3409:F3428" si="428">E3409*(1+D3409)</f>
        <v>75509.806954</v>
      </c>
      <c r="G3409" s="352"/>
      <c r="H3409" s="351">
        <f t="shared" si="423"/>
        <v>53875.270000000004</v>
      </c>
      <c r="I3409" s="351">
        <f t="shared" ref="I3409:I3429" si="429">F3409-E3409</f>
        <v>2185.0769540000038</v>
      </c>
      <c r="J3409" s="351">
        <f t="shared" ref="J3409:J3429" si="430">IF(H3409&gt;I3409,I3409*$J$12,H3409*$J$12)</f>
        <v>135.47477114800023</v>
      </c>
      <c r="K3409" s="635">
        <f>SUM('Employee Salary Payroll Tax '!I3411:K3411)</f>
        <v>37462.559999999998</v>
      </c>
      <c r="L3409" s="635">
        <f>'Employee Salary Payroll Tax '!H3411</f>
        <v>0</v>
      </c>
      <c r="M3409" s="293">
        <f t="shared" si="424"/>
        <v>35862.17</v>
      </c>
      <c r="N3409" s="359">
        <f t="shared" si="425"/>
        <v>69.215825855056167</v>
      </c>
    </row>
    <row r="3410" spans="1:14">
      <c r="A3410" s="36">
        <f t="shared" si="426"/>
        <v>2087</v>
      </c>
      <c r="B3410" s="526"/>
      <c r="C3410" s="36" t="str">
        <f>VLOOKUP('Employee Salary Payroll Tax '!B3412,'Employee Salary Payroll Tax '!$D$1:$E$7,2,FALSE)</f>
        <v>IBEW</v>
      </c>
      <c r="D3410" s="61">
        <f t="shared" si="427"/>
        <v>6.875E-3</v>
      </c>
      <c r="E3410" s="351">
        <f>'Employee Salary Payroll Tax '!N3412</f>
        <v>19985.14</v>
      </c>
      <c r="F3410" s="351">
        <f t="shared" si="428"/>
        <v>20122.5378375</v>
      </c>
      <c r="G3410" s="352"/>
      <c r="H3410" s="351">
        <f t="shared" ref="H3410:H3429" si="431">IF(E3410&gt;$H$12,0,$H$12-E3410)</f>
        <v>107214.86</v>
      </c>
      <c r="I3410" s="351">
        <f t="shared" si="429"/>
        <v>137.39783750000061</v>
      </c>
      <c r="J3410" s="351">
        <f t="shared" si="430"/>
        <v>8.5186659250000378</v>
      </c>
      <c r="K3410" s="635">
        <f>SUM('Employee Salary Payroll Tax '!I3412:K3412)</f>
        <v>20020.16</v>
      </c>
      <c r="L3410" s="635">
        <f>'Employee Salary Payroll Tax '!H3412</f>
        <v>0</v>
      </c>
      <c r="M3410" s="293">
        <f t="shared" ref="M3410:M3466" si="432">E3410-K3410-L3410</f>
        <v>-35.020000000000437</v>
      </c>
      <c r="N3410" s="359">
        <f t="shared" si="425"/>
        <v>8.5335931995730423</v>
      </c>
    </row>
    <row r="3411" spans="1:14">
      <c r="A3411" s="36">
        <f t="shared" si="426"/>
        <v>2088</v>
      </c>
      <c r="B3411" s="526"/>
      <c r="C3411" s="36" t="str">
        <f>VLOOKUP('Employee Salary Payroll Tax '!B3413,'Employee Salary Payroll Tax '!$D$1:$E$7,2,FALSE)</f>
        <v>UA</v>
      </c>
      <c r="D3411" s="61">
        <f t="shared" si="427"/>
        <v>0.03</v>
      </c>
      <c r="E3411" s="351">
        <f>'Employee Salary Payroll Tax '!N3413</f>
        <v>72700.649999999994</v>
      </c>
      <c r="F3411" s="351">
        <f t="shared" si="428"/>
        <v>74881.669499999989</v>
      </c>
      <c r="G3411" s="352"/>
      <c r="H3411" s="351">
        <f t="shared" si="431"/>
        <v>54499.350000000006</v>
      </c>
      <c r="I3411" s="351">
        <f t="shared" si="429"/>
        <v>2181.0194999999949</v>
      </c>
      <c r="J3411" s="351">
        <f t="shared" si="430"/>
        <v>135.22320899999968</v>
      </c>
      <c r="K3411" s="635">
        <f>SUM('Employee Salary Payroll Tax '!I3413:K3413)</f>
        <v>66804.69</v>
      </c>
      <c r="L3411" s="635">
        <f>'Employee Salary Payroll Tax '!H3413</f>
        <v>731.57</v>
      </c>
      <c r="M3411" s="293">
        <f t="shared" si="432"/>
        <v>5164.3899999999921</v>
      </c>
      <c r="N3411" s="359">
        <f t="shared" si="425"/>
        <v>124.25672339829057</v>
      </c>
    </row>
    <row r="3412" spans="1:14">
      <c r="A3412" s="36">
        <f t="shared" si="426"/>
        <v>2089</v>
      </c>
      <c r="B3412" s="526"/>
      <c r="C3412" s="36" t="str">
        <f>VLOOKUP('Employee Salary Payroll Tax '!B3414,'Employee Salary Payroll Tax '!$D$1:$E$7,2,FALSE)</f>
        <v>NonUnion</v>
      </c>
      <c r="D3412" s="61">
        <f t="shared" si="427"/>
        <v>2.98E-2</v>
      </c>
      <c r="E3412" s="351">
        <f>'Employee Salary Payroll Tax '!N3414</f>
        <v>71674.880000000005</v>
      </c>
      <c r="F3412" s="351">
        <f t="shared" si="428"/>
        <v>73810.79142400001</v>
      </c>
      <c r="G3412" s="352"/>
      <c r="H3412" s="351">
        <f t="shared" si="431"/>
        <v>55525.119999999995</v>
      </c>
      <c r="I3412" s="351">
        <f t="shared" si="429"/>
        <v>2135.9114240000054</v>
      </c>
      <c r="J3412" s="351">
        <f t="shared" si="430"/>
        <v>132.42650828800032</v>
      </c>
      <c r="K3412" s="635">
        <f>SUM('Employee Salary Payroll Tax '!I3414:K3414)</f>
        <v>66623.12</v>
      </c>
      <c r="L3412" s="635">
        <f>'Employee Salary Payroll Tax '!H3414</f>
        <v>0</v>
      </c>
      <c r="M3412" s="293">
        <f t="shared" si="432"/>
        <v>5051.7600000000093</v>
      </c>
      <c r="N3412" s="359">
        <f t="shared" si="425"/>
        <v>123.09287651028291</v>
      </c>
    </row>
    <row r="3413" spans="1:14">
      <c r="A3413" s="36">
        <f t="shared" si="426"/>
        <v>2090</v>
      </c>
      <c r="B3413" s="526"/>
      <c r="C3413" s="36" t="str">
        <f>VLOOKUP('Employee Salary Payroll Tax '!B3415,'Employee Salary Payroll Tax '!$D$1:$E$7,2,FALSE)</f>
        <v>NonUnion</v>
      </c>
      <c r="D3413" s="61">
        <f t="shared" si="427"/>
        <v>2.98E-2</v>
      </c>
      <c r="E3413" s="351">
        <f>'Employee Salary Payroll Tax '!N3415</f>
        <v>77407.97</v>
      </c>
      <c r="F3413" s="351">
        <f t="shared" si="428"/>
        <v>79714.72750600001</v>
      </c>
      <c r="G3413" s="352"/>
      <c r="H3413" s="351">
        <f t="shared" si="431"/>
        <v>49792.03</v>
      </c>
      <c r="I3413" s="351">
        <f t="shared" si="429"/>
        <v>2306.757506000009</v>
      </c>
      <c r="J3413" s="351">
        <f t="shared" si="430"/>
        <v>143.01896537200057</v>
      </c>
      <c r="K3413" s="635">
        <f>SUM('Employee Salary Payroll Tax '!I3415:K3415)</f>
        <v>64850.020000000004</v>
      </c>
      <c r="L3413" s="635">
        <f>'Employee Salary Payroll Tax '!H3415</f>
        <v>901.88</v>
      </c>
      <c r="M3413" s="293">
        <f t="shared" si="432"/>
        <v>11656.069999999998</v>
      </c>
      <c r="N3413" s="359">
        <f t="shared" si="425"/>
        <v>119.81689695045263</v>
      </c>
    </row>
    <row r="3414" spans="1:14">
      <c r="A3414" s="36">
        <f t="shared" si="426"/>
        <v>2091</v>
      </c>
      <c r="B3414" s="526"/>
      <c r="C3414" s="36" t="str">
        <f>VLOOKUP('Employee Salary Payroll Tax '!B3416,'Employee Salary Payroll Tax '!$D$1:$E$7,2,FALSE)</f>
        <v>IBEW</v>
      </c>
      <c r="D3414" s="61">
        <f t="shared" si="427"/>
        <v>6.875E-3</v>
      </c>
      <c r="E3414" s="351">
        <f>'Employee Salary Payroll Tax '!N3416</f>
        <v>36572.83</v>
      </c>
      <c r="F3414" s="351">
        <f t="shared" si="428"/>
        <v>36824.268206250003</v>
      </c>
      <c r="G3414" s="352"/>
      <c r="H3414" s="351">
        <f t="shared" si="431"/>
        <v>90627.17</v>
      </c>
      <c r="I3414" s="351">
        <f t="shared" si="429"/>
        <v>251.4382062500008</v>
      </c>
      <c r="J3414" s="351">
        <f t="shared" si="430"/>
        <v>15.58916878750005</v>
      </c>
      <c r="K3414" s="635">
        <f>SUM('Employee Salary Payroll Tax '!I3416:K3416)</f>
        <v>36572.829999999994</v>
      </c>
      <c r="L3414" s="635">
        <f>'Employee Salary Payroll Tax '!H3416</f>
        <v>0</v>
      </c>
      <c r="M3414" s="293">
        <f t="shared" si="432"/>
        <v>7.2759576141834259E-12</v>
      </c>
      <c r="N3414" s="359">
        <f t="shared" si="425"/>
        <v>15.589168787073797</v>
      </c>
    </row>
    <row r="3415" spans="1:14">
      <c r="A3415" s="36">
        <f t="shared" si="426"/>
        <v>2092</v>
      </c>
      <c r="B3415" s="526"/>
      <c r="C3415" s="36" t="str">
        <f>VLOOKUP('Employee Salary Payroll Tax '!B3417,'Employee Salary Payroll Tax '!$D$1:$E$7,2,FALSE)</f>
        <v>NonUnion</v>
      </c>
      <c r="D3415" s="61">
        <f t="shared" si="427"/>
        <v>2.98E-2</v>
      </c>
      <c r="E3415" s="351">
        <f>'Employee Salary Payroll Tax '!N3417</f>
        <v>63412.51</v>
      </c>
      <c r="F3415" s="351">
        <f t="shared" si="428"/>
        <v>65302.202798000006</v>
      </c>
      <c r="G3415" s="352"/>
      <c r="H3415" s="351">
        <f t="shared" si="431"/>
        <v>63787.49</v>
      </c>
      <c r="I3415" s="351">
        <f t="shared" si="429"/>
        <v>1889.6927980000037</v>
      </c>
      <c r="J3415" s="351">
        <f t="shared" si="430"/>
        <v>117.16095347600023</v>
      </c>
      <c r="K3415" s="635">
        <f>SUM('Employee Salary Payroll Tax '!I3417:K3417)</f>
        <v>53614.04</v>
      </c>
      <c r="L3415" s="635">
        <f>'Employee Salary Payroll Tax '!H3417</f>
        <v>0</v>
      </c>
      <c r="M3415" s="293">
        <f t="shared" si="432"/>
        <v>9798.4700000000012</v>
      </c>
      <c r="N3415" s="359">
        <f t="shared" si="425"/>
        <v>99.05730030243808</v>
      </c>
    </row>
    <row r="3416" spans="1:14">
      <c r="A3416" s="36">
        <f t="shared" si="426"/>
        <v>2093</v>
      </c>
      <c r="B3416" s="526"/>
      <c r="C3416" s="36" t="str">
        <f>VLOOKUP('Employee Salary Payroll Tax '!B3418,'Employee Salary Payroll Tax '!$D$1:$E$7,2,FALSE)</f>
        <v>IBEW</v>
      </c>
      <c r="D3416" s="61">
        <f t="shared" si="427"/>
        <v>6.875E-3</v>
      </c>
      <c r="E3416" s="351">
        <f>'Employee Salary Payroll Tax '!N3418</f>
        <v>70573.72</v>
      </c>
      <c r="F3416" s="351">
        <f t="shared" si="428"/>
        <v>71058.914325000005</v>
      </c>
      <c r="G3416" s="352"/>
      <c r="H3416" s="351">
        <f t="shared" si="431"/>
        <v>56626.28</v>
      </c>
      <c r="I3416" s="351">
        <f t="shared" si="429"/>
        <v>485.19432500000403</v>
      </c>
      <c r="J3416" s="351">
        <f t="shared" si="430"/>
        <v>30.082048150000251</v>
      </c>
      <c r="K3416" s="635">
        <f>SUM('Employee Salary Payroll Tax '!I3418:K3418)</f>
        <v>70573.72</v>
      </c>
      <c r="L3416" s="635">
        <f>'Employee Salary Payroll Tax '!H3418</f>
        <v>0</v>
      </c>
      <c r="M3416" s="293">
        <f t="shared" si="432"/>
        <v>0</v>
      </c>
      <c r="N3416" s="359">
        <f t="shared" si="425"/>
        <v>30.082048149574</v>
      </c>
    </row>
    <row r="3417" spans="1:14">
      <c r="A3417" s="36">
        <f t="shared" si="426"/>
        <v>2094</v>
      </c>
      <c r="B3417" s="526"/>
      <c r="C3417" s="36" t="str">
        <f>VLOOKUP('Employee Salary Payroll Tax '!B3419,'Employee Salary Payroll Tax '!$D$1:$E$7,2,FALSE)</f>
        <v>IBEW</v>
      </c>
      <c r="D3417" s="61">
        <f t="shared" si="427"/>
        <v>6.875E-3</v>
      </c>
      <c r="E3417" s="351">
        <f>'Employee Salary Payroll Tax '!N3419</f>
        <v>62070.36</v>
      </c>
      <c r="F3417" s="351">
        <f t="shared" si="428"/>
        <v>62497.093724999999</v>
      </c>
      <c r="G3417" s="352"/>
      <c r="H3417" s="351">
        <f t="shared" si="431"/>
        <v>65129.64</v>
      </c>
      <c r="I3417" s="351">
        <f t="shared" si="429"/>
        <v>426.73372499999823</v>
      </c>
      <c r="J3417" s="351">
        <f t="shared" si="430"/>
        <v>26.45749094999989</v>
      </c>
      <c r="K3417" s="635">
        <f>SUM('Employee Salary Payroll Tax '!I3419:K3419)</f>
        <v>16604.21</v>
      </c>
      <c r="L3417" s="635">
        <f>'Employee Salary Payroll Tax '!H3419</f>
        <v>0</v>
      </c>
      <c r="M3417" s="293">
        <f t="shared" si="432"/>
        <v>45466.15</v>
      </c>
      <c r="N3417" s="359">
        <f t="shared" si="425"/>
        <v>7.0775445123859448</v>
      </c>
    </row>
    <row r="3418" spans="1:14">
      <c r="A3418" s="36">
        <f t="shared" si="426"/>
        <v>2095</v>
      </c>
      <c r="B3418" s="526"/>
      <c r="C3418" s="36" t="str">
        <f>VLOOKUP('Employee Salary Payroll Tax '!B3420,'Employee Salary Payroll Tax '!$D$1:$E$7,2,FALSE)</f>
        <v>NonUnion</v>
      </c>
      <c r="D3418" s="61">
        <f t="shared" si="427"/>
        <v>2.98E-2</v>
      </c>
      <c r="E3418" s="351">
        <f>'Employee Salary Payroll Tax '!N3420</f>
        <v>50525.09</v>
      </c>
      <c r="F3418" s="351">
        <f t="shared" si="428"/>
        <v>52030.737681999999</v>
      </c>
      <c r="G3418" s="352"/>
      <c r="H3418" s="351">
        <f t="shared" si="431"/>
        <v>76674.91</v>
      </c>
      <c r="I3418" s="351">
        <f t="shared" si="429"/>
        <v>1505.6476820000025</v>
      </c>
      <c r="J3418" s="351">
        <f t="shared" si="430"/>
        <v>93.35015628400015</v>
      </c>
      <c r="K3418" s="635">
        <f>SUM('Employee Salary Payroll Tax '!I3420:K3420)</f>
        <v>9936.33</v>
      </c>
      <c r="L3418" s="635">
        <f>'Employee Salary Payroll Tax '!H3420</f>
        <v>0</v>
      </c>
      <c r="M3418" s="293">
        <f t="shared" si="432"/>
        <v>40588.759999999995</v>
      </c>
      <c r="N3418" s="359">
        <f t="shared" si="425"/>
        <v>18.358363307636679</v>
      </c>
    </row>
    <row r="3419" spans="1:14">
      <c r="A3419" s="36">
        <f t="shared" si="426"/>
        <v>2096</v>
      </c>
      <c r="B3419" s="526"/>
      <c r="C3419" s="36" t="str">
        <f>VLOOKUP('Employee Salary Payroll Tax '!B3421,'Employee Salary Payroll Tax '!$D$1:$E$7,2,FALSE)</f>
        <v>NonUnion</v>
      </c>
      <c r="D3419" s="61">
        <f t="shared" si="427"/>
        <v>2.98E-2</v>
      </c>
      <c r="E3419" s="351">
        <f>'Employee Salary Payroll Tax '!N3421</f>
        <v>101587.7</v>
      </c>
      <c r="F3419" s="351">
        <f t="shared" si="428"/>
        <v>104615.01346</v>
      </c>
      <c r="G3419" s="352"/>
      <c r="H3419" s="351">
        <f t="shared" si="431"/>
        <v>25612.300000000003</v>
      </c>
      <c r="I3419" s="351">
        <f t="shared" si="429"/>
        <v>3027.3134600000049</v>
      </c>
      <c r="J3419" s="351">
        <f t="shared" si="430"/>
        <v>187.6934345200003</v>
      </c>
      <c r="K3419" s="635">
        <f>SUM('Employee Salary Payroll Tax '!I3421:K3421)</f>
        <v>44373.509999999995</v>
      </c>
      <c r="L3419" s="635">
        <f>'Employee Salary Payroll Tax '!H3421</f>
        <v>0</v>
      </c>
      <c r="M3419" s="293">
        <f t="shared" si="432"/>
        <v>57214.19</v>
      </c>
      <c r="N3419" s="359">
        <f t="shared" si="425"/>
        <v>81.98449707519309</v>
      </c>
    </row>
    <row r="3420" spans="1:14">
      <c r="A3420" s="36">
        <f t="shared" si="426"/>
        <v>2097</v>
      </c>
      <c r="B3420" s="526"/>
      <c r="C3420" s="36" t="str">
        <f>VLOOKUP('Employee Salary Payroll Tax '!B3422,'Employee Salary Payroll Tax '!$D$1:$E$7,2,FALSE)</f>
        <v>NonUnion</v>
      </c>
      <c r="D3420" s="61">
        <f t="shared" si="427"/>
        <v>2.98E-2</v>
      </c>
      <c r="E3420" s="351">
        <f>'Employee Salary Payroll Tax '!N3422</f>
        <v>62069.9</v>
      </c>
      <c r="F3420" s="351">
        <f t="shared" si="428"/>
        <v>63919.583020000005</v>
      </c>
      <c r="G3420" s="352"/>
      <c r="H3420" s="351">
        <f t="shared" si="431"/>
        <v>65130.1</v>
      </c>
      <c r="I3420" s="351">
        <f t="shared" si="429"/>
        <v>1849.683020000004</v>
      </c>
      <c r="J3420" s="351">
        <f t="shared" si="430"/>
        <v>114.68034724000024</v>
      </c>
      <c r="K3420" s="635">
        <f>SUM('Employee Salary Payroll Tax '!I3422:K3422)</f>
        <v>16806.36</v>
      </c>
      <c r="L3420" s="635">
        <f>'Employee Salary Payroll Tax '!H3422</f>
        <v>0</v>
      </c>
      <c r="M3420" s="293">
        <f t="shared" si="432"/>
        <v>45263.54</v>
      </c>
      <c r="N3420" s="359">
        <f t="shared" si="425"/>
        <v>31.051430735499803</v>
      </c>
    </row>
    <row r="3421" spans="1:14">
      <c r="A3421" s="36">
        <f t="shared" si="426"/>
        <v>2098</v>
      </c>
      <c r="B3421" s="526"/>
      <c r="C3421" s="36" t="str">
        <f>VLOOKUP('Employee Salary Payroll Tax '!B3423,'Employee Salary Payroll Tax '!$D$1:$E$7,2,FALSE)</f>
        <v>UA</v>
      </c>
      <c r="D3421" s="61">
        <f t="shared" si="427"/>
        <v>0.03</v>
      </c>
      <c r="E3421" s="351">
        <f>'Employee Salary Payroll Tax '!N3423</f>
        <v>73463.55</v>
      </c>
      <c r="F3421" s="351">
        <f t="shared" si="428"/>
        <v>75667.4565</v>
      </c>
      <c r="G3421" s="352"/>
      <c r="H3421" s="351">
        <f t="shared" si="431"/>
        <v>53736.45</v>
      </c>
      <c r="I3421" s="351">
        <f t="shared" si="429"/>
        <v>2203.9064999999973</v>
      </c>
      <c r="J3421" s="351">
        <f t="shared" si="430"/>
        <v>136.64220299999982</v>
      </c>
      <c r="K3421" s="635">
        <f>SUM('Employee Salary Payroll Tax '!I3423:K3423)</f>
        <v>71286.720000000001</v>
      </c>
      <c r="L3421" s="635">
        <f>'Employee Salary Payroll Tax '!H3423</f>
        <v>103.86</v>
      </c>
      <c r="M3421" s="293">
        <f t="shared" si="432"/>
        <v>2072.9700000000016</v>
      </c>
      <c r="N3421" s="359">
        <f t="shared" si="425"/>
        <v>132.59329919819496</v>
      </c>
    </row>
    <row r="3422" spans="1:14">
      <c r="A3422" s="36">
        <f t="shared" si="426"/>
        <v>2099</v>
      </c>
      <c r="B3422" s="526"/>
      <c r="C3422" s="36" t="str">
        <f>VLOOKUP('Employee Salary Payroll Tax '!B3424,'Employee Salary Payroll Tax '!$D$1:$E$7,2,FALSE)</f>
        <v>NonUnion</v>
      </c>
      <c r="D3422" s="61">
        <f t="shared" si="427"/>
        <v>2.98E-2</v>
      </c>
      <c r="E3422" s="351">
        <f>'Employee Salary Payroll Tax '!N3424</f>
        <v>69962.94</v>
      </c>
      <c r="F3422" s="351">
        <f t="shared" si="428"/>
        <v>72047.83561200001</v>
      </c>
      <c r="G3422" s="352"/>
      <c r="H3422" s="351">
        <f t="shared" si="431"/>
        <v>57237.06</v>
      </c>
      <c r="I3422" s="351">
        <f t="shared" si="429"/>
        <v>2084.8956120000075</v>
      </c>
      <c r="J3422" s="351">
        <f t="shared" si="430"/>
        <v>129.26352794400046</v>
      </c>
      <c r="K3422" s="635">
        <f>SUM('Employee Salary Payroll Tax '!I3424:K3424)</f>
        <v>11685.199999999999</v>
      </c>
      <c r="L3422" s="635">
        <f>'Employee Salary Payroll Tax '!H3424</f>
        <v>0</v>
      </c>
      <c r="M3422" s="293">
        <f t="shared" si="432"/>
        <v>58277.740000000005</v>
      </c>
      <c r="N3422" s="359">
        <f t="shared" si="425"/>
        <v>21.58957551969149</v>
      </c>
    </row>
    <row r="3423" spans="1:14">
      <c r="A3423" s="36">
        <f t="shared" si="426"/>
        <v>2100</v>
      </c>
      <c r="B3423" s="526"/>
      <c r="C3423" s="36" t="str">
        <f>VLOOKUP('Employee Salary Payroll Tax '!B3425,'Employee Salary Payroll Tax '!$D$1:$E$7,2,FALSE)</f>
        <v>NonUnion</v>
      </c>
      <c r="D3423" s="61">
        <f t="shared" si="427"/>
        <v>2.98E-2</v>
      </c>
      <c r="E3423" s="351">
        <f>'Employee Salary Payroll Tax '!N3425</f>
        <v>78820.88</v>
      </c>
      <c r="F3423" s="351">
        <f t="shared" si="428"/>
        <v>81169.742224000001</v>
      </c>
      <c r="G3423" s="352"/>
      <c r="H3423" s="351">
        <f t="shared" si="431"/>
        <v>48379.119999999995</v>
      </c>
      <c r="I3423" s="351">
        <f t="shared" si="429"/>
        <v>2348.8622239999968</v>
      </c>
      <c r="J3423" s="351">
        <f t="shared" si="430"/>
        <v>145.62945788799979</v>
      </c>
      <c r="K3423" s="635">
        <f>SUM('Employee Salary Payroll Tax '!I3425:K3425)</f>
        <v>58951.85</v>
      </c>
      <c r="L3423" s="635">
        <f>'Employee Salary Payroll Tax '!H3425</f>
        <v>20.71</v>
      </c>
      <c r="M3423" s="293">
        <f t="shared" si="432"/>
        <v>19848.320000000007</v>
      </c>
      <c r="N3423" s="359">
        <f t="shared" si="425"/>
        <v>108.91943805861798</v>
      </c>
    </row>
    <row r="3424" spans="1:14">
      <c r="A3424" s="36">
        <f t="shared" si="426"/>
        <v>2101</v>
      </c>
      <c r="B3424" s="526"/>
      <c r="C3424" s="36" t="str">
        <f>VLOOKUP('Employee Salary Payroll Tax '!B3426,'Employee Salary Payroll Tax '!$D$1:$E$7,2,FALSE)</f>
        <v>NonUnion</v>
      </c>
      <c r="D3424" s="61">
        <f t="shared" si="427"/>
        <v>2.98E-2</v>
      </c>
      <c r="E3424" s="351">
        <f>'Employee Salary Payroll Tax '!N3426</f>
        <v>92132.13</v>
      </c>
      <c r="F3424" s="351">
        <f t="shared" si="428"/>
        <v>94877.667474000016</v>
      </c>
      <c r="G3424" s="352"/>
      <c r="H3424" s="351">
        <f t="shared" si="431"/>
        <v>35067.869999999995</v>
      </c>
      <c r="I3424" s="351">
        <f t="shared" si="429"/>
        <v>2745.5374740000116</v>
      </c>
      <c r="J3424" s="351">
        <f t="shared" si="430"/>
        <v>170.22332338800072</v>
      </c>
      <c r="K3424" s="635">
        <f>SUM('Employee Salary Payroll Tax '!I3426:K3426)</f>
        <v>5098.24</v>
      </c>
      <c r="L3424" s="635">
        <f>'Employee Salary Payroll Tax '!H3426</f>
        <v>0</v>
      </c>
      <c r="M3424" s="293">
        <f t="shared" si="432"/>
        <v>87033.89</v>
      </c>
      <c r="N3424" s="359">
        <f t="shared" si="425"/>
        <v>9.4195082238978003</v>
      </c>
    </row>
    <row r="3425" spans="1:14">
      <c r="A3425" s="36">
        <f t="shared" si="426"/>
        <v>2102</v>
      </c>
      <c r="B3425" s="526"/>
      <c r="C3425" s="36" t="str">
        <f>VLOOKUP('Employee Salary Payroll Tax '!B3427,'Employee Salary Payroll Tax '!$D$1:$E$7,2,FALSE)</f>
        <v>NonUnion</v>
      </c>
      <c r="D3425" s="61">
        <f t="shared" si="427"/>
        <v>2.98E-2</v>
      </c>
      <c r="E3425" s="351">
        <f>'Employee Salary Payroll Tax '!N3427</f>
        <v>67356.2</v>
      </c>
      <c r="F3425" s="351">
        <f t="shared" si="428"/>
        <v>69363.41476</v>
      </c>
      <c r="G3425" s="352"/>
      <c r="H3425" s="351">
        <f t="shared" si="431"/>
        <v>59843.8</v>
      </c>
      <c r="I3425" s="351">
        <f t="shared" si="429"/>
        <v>2007.2147600000026</v>
      </c>
      <c r="J3425" s="351">
        <f t="shared" si="430"/>
        <v>124.44731512000016</v>
      </c>
      <c r="K3425" s="635">
        <f>SUM('Employee Salary Payroll Tax '!I3427:K3427)</f>
        <v>67356.2</v>
      </c>
      <c r="L3425" s="635">
        <f>'Employee Salary Payroll Tax '!H3427</f>
        <v>0</v>
      </c>
      <c r="M3425" s="293">
        <f t="shared" si="432"/>
        <v>0</v>
      </c>
      <c r="N3425" s="359">
        <f t="shared" ref="N3425:N3429" si="433">J3425*K3425/(SUM(K3425:M3425)+0.000001)</f>
        <v>124.44731511815257</v>
      </c>
    </row>
    <row r="3426" spans="1:14">
      <c r="A3426" s="36">
        <f t="shared" si="426"/>
        <v>2103</v>
      </c>
      <c r="B3426" s="526"/>
      <c r="C3426" s="36" t="str">
        <f>VLOOKUP('Employee Salary Payroll Tax '!B3428,'Employee Salary Payroll Tax '!$D$1:$E$7,2,FALSE)</f>
        <v>UA</v>
      </c>
      <c r="D3426" s="61">
        <f t="shared" si="427"/>
        <v>0.03</v>
      </c>
      <c r="E3426" s="351">
        <f>'Employee Salary Payroll Tax '!N3428</f>
        <v>81202.880000000005</v>
      </c>
      <c r="F3426" s="351">
        <f t="shared" si="428"/>
        <v>83638.966400000005</v>
      </c>
      <c r="G3426" s="352"/>
      <c r="H3426" s="351">
        <f t="shared" si="431"/>
        <v>45997.119999999995</v>
      </c>
      <c r="I3426" s="351">
        <f t="shared" si="429"/>
        <v>2436.0864000000001</v>
      </c>
      <c r="J3426" s="351">
        <f t="shared" si="430"/>
        <v>151.0373568</v>
      </c>
      <c r="K3426" s="635">
        <f>SUM('Employee Salary Payroll Tax '!I3428:K3428)</f>
        <v>71683.34</v>
      </c>
      <c r="L3426" s="635">
        <f>'Employee Salary Payroll Tax '!H3428</f>
        <v>1117.44</v>
      </c>
      <c r="M3426" s="293">
        <f t="shared" si="432"/>
        <v>8402.1000000000076</v>
      </c>
      <c r="N3426" s="359">
        <f t="shared" si="433"/>
        <v>133.33101239835804</v>
      </c>
    </row>
    <row r="3427" spans="1:14">
      <c r="A3427" s="36">
        <f t="shared" si="426"/>
        <v>2104</v>
      </c>
      <c r="B3427" s="526"/>
      <c r="C3427" s="36" t="str">
        <f>VLOOKUP('Employee Salary Payroll Tax '!B3429,'Employee Salary Payroll Tax '!$D$1:$E$7,2,FALSE)</f>
        <v>NonUnion</v>
      </c>
      <c r="D3427" s="61">
        <f t="shared" si="427"/>
        <v>2.98E-2</v>
      </c>
      <c r="E3427" s="351">
        <f>'Employee Salary Payroll Tax '!N3429</f>
        <v>103857.21</v>
      </c>
      <c r="F3427" s="351">
        <f>E3427*(1+D3427)</f>
        <v>106952.15485800001</v>
      </c>
      <c r="G3427" s="352"/>
      <c r="H3427" s="351">
        <f t="shared" si="431"/>
        <v>23342.789999999994</v>
      </c>
      <c r="I3427" s="351">
        <f t="shared" si="429"/>
        <v>3094.9448580000026</v>
      </c>
      <c r="J3427" s="351">
        <f t="shared" si="430"/>
        <v>191.88658119600015</v>
      </c>
      <c r="K3427" s="635">
        <f>SUM('Employee Salary Payroll Tax '!I3429:K3429)</f>
        <v>-15807.75</v>
      </c>
      <c r="L3427" s="635">
        <f>'Employee Salary Payroll Tax '!H3429</f>
        <v>0</v>
      </c>
      <c r="M3427" s="293">
        <f t="shared" si="432"/>
        <v>119664.96000000001</v>
      </c>
      <c r="N3427" s="359">
        <f t="shared" si="433"/>
        <v>-29.206398899718806</v>
      </c>
    </row>
    <row r="3428" spans="1:14">
      <c r="A3428" s="36">
        <f t="shared" si="426"/>
        <v>2105</v>
      </c>
      <c r="B3428" s="526"/>
      <c r="C3428" s="36" t="str">
        <f>VLOOKUP('Employee Salary Payroll Tax '!B3430,'Employee Salary Payroll Tax '!$D$1:$E$7,2,FALSE)</f>
        <v>IBEW</v>
      </c>
      <c r="D3428" s="61">
        <f t="shared" si="427"/>
        <v>6.875E-3</v>
      </c>
      <c r="E3428" s="351">
        <f>'Employee Salary Payroll Tax '!N3430</f>
        <v>131139.35</v>
      </c>
      <c r="F3428" s="351">
        <f t="shared" si="428"/>
        <v>132040.93303125</v>
      </c>
      <c r="G3428" s="352"/>
      <c r="H3428" s="351">
        <f t="shared" si="431"/>
        <v>0</v>
      </c>
      <c r="I3428" s="351">
        <f t="shared" si="429"/>
        <v>901.58303124998929</v>
      </c>
      <c r="J3428" s="351">
        <f t="shared" si="430"/>
        <v>0</v>
      </c>
      <c r="K3428" s="635">
        <f>SUM('Employee Salary Payroll Tax '!I3430:K3430)</f>
        <v>43545.36</v>
      </c>
      <c r="L3428" s="635">
        <f>'Employee Salary Payroll Tax '!H3430</f>
        <v>0</v>
      </c>
      <c r="M3428" s="293">
        <f t="shared" si="432"/>
        <v>87593.99</v>
      </c>
      <c r="N3428" s="359">
        <f t="shared" si="433"/>
        <v>0</v>
      </c>
    </row>
    <row r="3429" spans="1:14">
      <c r="A3429" s="36">
        <f t="shared" si="426"/>
        <v>2106</v>
      </c>
      <c r="B3429" s="526"/>
      <c r="C3429" s="36" t="str">
        <f>VLOOKUP('Employee Salary Payroll Tax '!B3431,'Employee Salary Payroll Tax '!$D$1:$E$7,2,FALSE)</f>
        <v>NonUnion</v>
      </c>
      <c r="D3429" s="61">
        <f t="shared" si="427"/>
        <v>2.98E-2</v>
      </c>
      <c r="E3429" s="351">
        <f>'Employee Salary Payroll Tax '!N3431</f>
        <v>102058.65</v>
      </c>
      <c r="F3429" s="351">
        <f>E3429*(1+D3429)</f>
        <v>105099.99777</v>
      </c>
      <c r="G3429" s="352"/>
      <c r="H3429" s="351">
        <f t="shared" si="431"/>
        <v>25141.350000000006</v>
      </c>
      <c r="I3429" s="351">
        <f t="shared" si="429"/>
        <v>3041.3477700000076</v>
      </c>
      <c r="J3429" s="351">
        <f t="shared" si="430"/>
        <v>188.56356174000047</v>
      </c>
      <c r="K3429" s="635">
        <f>SUM('Employee Salary Payroll Tax '!I3431:K3431)</f>
        <v>52.63</v>
      </c>
      <c r="L3429" s="635">
        <f>'Employee Salary Payroll Tax '!H3431</f>
        <v>0</v>
      </c>
      <c r="M3429" s="293">
        <f t="shared" si="432"/>
        <v>102006.01999999999</v>
      </c>
      <c r="N3429" s="359">
        <f t="shared" si="433"/>
        <v>9.7239187999047474E-2</v>
      </c>
    </row>
    <row r="3430" spans="1:14">
      <c r="A3430" s="36">
        <f t="shared" si="426"/>
        <v>2107</v>
      </c>
      <c r="B3430" s="526"/>
      <c r="C3430" s="36" t="str">
        <f>VLOOKUP('Employee Salary Payroll Tax '!B3432,'Employee Salary Payroll Tax '!$D$1:$E$7,2,FALSE)</f>
        <v>IBEW</v>
      </c>
      <c r="D3430" s="61">
        <f t="shared" ref="D3430:D3466" si="434">VLOOKUP(C3430,C$9:D$12,2)</f>
        <v>6.875E-3</v>
      </c>
      <c r="E3430" s="351">
        <f>'Employee Salary Payroll Tax '!N3432</f>
        <v>53681.29</v>
      </c>
      <c r="F3430" s="351">
        <f t="shared" ref="F3430:F3465" si="435">E3430*(1+D3430)</f>
        <v>54050.348868749999</v>
      </c>
      <c r="G3430" s="352"/>
      <c r="H3430" s="351">
        <f t="shared" ref="H3430:H3466" si="436">IF(E3430&gt;$H$12,0,$H$12-E3430)</f>
        <v>73518.709999999992</v>
      </c>
      <c r="I3430" s="351">
        <f t="shared" ref="I3430:I3466" si="437">F3430-E3430</f>
        <v>369.05886874999851</v>
      </c>
      <c r="J3430" s="351">
        <f t="shared" ref="J3430:J3466" si="438">IF(H3430&gt;I3430,I3430*$J$12,H3430*$J$12)</f>
        <v>22.881649862499909</v>
      </c>
      <c r="K3430" s="635">
        <f>SUM('Employee Salary Payroll Tax '!I3432:K3432)</f>
        <v>53681.29</v>
      </c>
      <c r="L3430" s="635">
        <f>'Employee Salary Payroll Tax '!H3432</f>
        <v>0</v>
      </c>
      <c r="M3430" s="293">
        <f t="shared" si="432"/>
        <v>0</v>
      </c>
      <c r="N3430" s="359">
        <f t="shared" ref="N3430:N3466" si="439">J3430*K3430/(SUM(K3430:M3430)+0.000001)</f>
        <v>22.881649862073658</v>
      </c>
    </row>
    <row r="3431" spans="1:14">
      <c r="A3431" s="36">
        <f t="shared" si="426"/>
        <v>2108</v>
      </c>
      <c r="B3431" s="526"/>
      <c r="C3431" s="36" t="str">
        <f>VLOOKUP('Employee Salary Payroll Tax '!B3433,'Employee Salary Payroll Tax '!$D$1:$E$7,2,FALSE)</f>
        <v>UA</v>
      </c>
      <c r="D3431" s="61">
        <f t="shared" si="434"/>
        <v>0.03</v>
      </c>
      <c r="E3431" s="351">
        <f>'Employee Salary Payroll Tax '!N3433</f>
        <v>82669.710000000006</v>
      </c>
      <c r="F3431" s="351">
        <f t="shared" si="435"/>
        <v>85149.801300000006</v>
      </c>
      <c r="G3431" s="352"/>
      <c r="H3431" s="351">
        <f t="shared" si="436"/>
        <v>44530.289999999994</v>
      </c>
      <c r="I3431" s="351">
        <f t="shared" si="437"/>
        <v>2480.0913</v>
      </c>
      <c r="J3431" s="351">
        <f t="shared" si="438"/>
        <v>153.76566059999999</v>
      </c>
      <c r="K3431" s="635">
        <f>SUM('Employee Salary Payroll Tax '!I3433:K3433)</f>
        <v>56093.960000000006</v>
      </c>
      <c r="L3431" s="635">
        <f>'Employee Salary Payroll Tax '!H3433</f>
        <v>311.83</v>
      </c>
      <c r="M3431" s="293">
        <f t="shared" si="432"/>
        <v>26263.919999999998</v>
      </c>
      <c r="N3431" s="359">
        <f t="shared" si="439"/>
        <v>104.33476559873795</v>
      </c>
    </row>
    <row r="3432" spans="1:14">
      <c r="A3432" s="36">
        <f t="shared" si="426"/>
        <v>2109</v>
      </c>
      <c r="B3432" s="526"/>
      <c r="C3432" s="36" t="str">
        <f>VLOOKUP('Employee Salary Payroll Tax '!B3434,'Employee Salary Payroll Tax '!$D$1:$E$7,2,FALSE)</f>
        <v>NonUnion</v>
      </c>
      <c r="D3432" s="61">
        <f t="shared" si="434"/>
        <v>2.98E-2</v>
      </c>
      <c r="E3432" s="351">
        <f>'Employee Salary Payroll Tax '!N3434</f>
        <v>68549.460000000006</v>
      </c>
      <c r="F3432" s="351">
        <f t="shared" si="435"/>
        <v>70592.233908000009</v>
      </c>
      <c r="G3432" s="352"/>
      <c r="H3432" s="351">
        <f t="shared" si="436"/>
        <v>58650.539999999994</v>
      </c>
      <c r="I3432" s="351">
        <f t="shared" si="437"/>
        <v>2042.7739080000028</v>
      </c>
      <c r="J3432" s="351">
        <f t="shared" si="438"/>
        <v>126.65198229600017</v>
      </c>
      <c r="K3432" s="635">
        <f>SUM('Employee Salary Payroll Tax '!I3434:K3434)</f>
        <v>40029.82</v>
      </c>
      <c r="L3432" s="635">
        <f>'Employee Salary Payroll Tax '!H3434</f>
        <v>1891.49</v>
      </c>
      <c r="M3432" s="293">
        <f t="shared" si="432"/>
        <v>26628.150000000005</v>
      </c>
      <c r="N3432" s="359">
        <f t="shared" si="439"/>
        <v>73.959095430921181</v>
      </c>
    </row>
    <row r="3433" spans="1:14">
      <c r="A3433" s="36">
        <f t="shared" si="426"/>
        <v>2110</v>
      </c>
      <c r="B3433" s="526"/>
      <c r="C3433" s="36" t="str">
        <f>VLOOKUP('Employee Salary Payroll Tax '!B3435,'Employee Salary Payroll Tax '!$D$1:$E$7,2,FALSE)</f>
        <v>NonUnion</v>
      </c>
      <c r="D3433" s="61">
        <f t="shared" si="434"/>
        <v>2.98E-2</v>
      </c>
      <c r="E3433" s="351">
        <f>'Employee Salary Payroll Tax '!N3435</f>
        <v>70728.34</v>
      </c>
      <c r="F3433" s="351">
        <f t="shared" si="435"/>
        <v>72836.044532</v>
      </c>
      <c r="G3433" s="352"/>
      <c r="H3433" s="351">
        <f t="shared" si="436"/>
        <v>56471.66</v>
      </c>
      <c r="I3433" s="351">
        <f t="shared" si="437"/>
        <v>2107.7045320000034</v>
      </c>
      <c r="J3433" s="351">
        <f t="shared" si="438"/>
        <v>130.6776809840002</v>
      </c>
      <c r="K3433" s="635">
        <f>SUM('Employee Salary Payroll Tax '!I3435:K3435)</f>
        <v>36116.409999999996</v>
      </c>
      <c r="L3433" s="635">
        <f>'Employee Salary Payroll Tax '!H3435</f>
        <v>0</v>
      </c>
      <c r="M3433" s="293">
        <f t="shared" si="432"/>
        <v>34611.93</v>
      </c>
      <c r="N3433" s="359">
        <f t="shared" si="439"/>
        <v>66.728679115056664</v>
      </c>
    </row>
    <row r="3434" spans="1:14">
      <c r="A3434" s="36">
        <f t="shared" si="426"/>
        <v>2111</v>
      </c>
      <c r="B3434" s="526"/>
      <c r="C3434" s="36" t="str">
        <f>VLOOKUP('Employee Salary Payroll Tax '!B3436,'Employee Salary Payroll Tax '!$D$1:$E$7,2,FALSE)</f>
        <v>NonUnion</v>
      </c>
      <c r="D3434" s="61">
        <f t="shared" si="434"/>
        <v>2.98E-2</v>
      </c>
      <c r="E3434" s="351">
        <f>'Employee Salary Payroll Tax '!N3436</f>
        <v>117141.92</v>
      </c>
      <c r="F3434" s="351">
        <f t="shared" si="435"/>
        <v>120632.74921600001</v>
      </c>
      <c r="G3434" s="352"/>
      <c r="H3434" s="351">
        <f t="shared" si="436"/>
        <v>10058.080000000002</v>
      </c>
      <c r="I3434" s="351">
        <f t="shared" si="437"/>
        <v>3490.8292160000128</v>
      </c>
      <c r="J3434" s="351">
        <f t="shared" si="438"/>
        <v>216.4314113920008</v>
      </c>
      <c r="K3434" s="635">
        <f>SUM('Employee Salary Payroll Tax '!I3436:K3436)</f>
        <v>32822.79</v>
      </c>
      <c r="L3434" s="635">
        <f>'Employee Salary Payroll Tax '!H3436</f>
        <v>0</v>
      </c>
      <c r="M3434" s="293">
        <f t="shared" si="432"/>
        <v>84319.13</v>
      </c>
      <c r="N3434" s="359">
        <f t="shared" si="439"/>
        <v>60.643386803482535</v>
      </c>
    </row>
    <row r="3435" spans="1:14">
      <c r="A3435" s="36">
        <f t="shared" si="426"/>
        <v>2112</v>
      </c>
      <c r="B3435" s="526"/>
      <c r="C3435" s="36" t="str">
        <f>VLOOKUP('Employee Salary Payroll Tax '!B3437,'Employee Salary Payroll Tax '!$D$1:$E$7,2,FALSE)</f>
        <v>NonUnion</v>
      </c>
      <c r="D3435" s="61">
        <f t="shared" si="434"/>
        <v>2.98E-2</v>
      </c>
      <c r="E3435" s="351">
        <f>'Employee Salary Payroll Tax '!N3437</f>
        <v>90966.62</v>
      </c>
      <c r="F3435" s="351">
        <f t="shared" si="435"/>
        <v>93677.425275999994</v>
      </c>
      <c r="G3435" s="352"/>
      <c r="H3435" s="351">
        <f t="shared" si="436"/>
        <v>36233.380000000005</v>
      </c>
      <c r="I3435" s="351">
        <f t="shared" si="437"/>
        <v>2710.8052759999991</v>
      </c>
      <c r="J3435" s="351">
        <f t="shared" si="438"/>
        <v>168.06992711199996</v>
      </c>
      <c r="K3435" s="635">
        <f>SUM('Employee Salary Payroll Tax '!I3437:K3437)</f>
        <v>192.47</v>
      </c>
      <c r="L3435" s="635">
        <f>'Employee Salary Payroll Tax '!H3437</f>
        <v>0</v>
      </c>
      <c r="M3435" s="293">
        <f t="shared" si="432"/>
        <v>90774.15</v>
      </c>
      <c r="N3435" s="359">
        <f t="shared" si="439"/>
        <v>0.35560757199609072</v>
      </c>
    </row>
    <row r="3436" spans="1:14">
      <c r="A3436" s="36">
        <f t="shared" si="426"/>
        <v>2113</v>
      </c>
      <c r="B3436" s="526"/>
      <c r="C3436" s="36" t="str">
        <f>VLOOKUP('Employee Salary Payroll Tax '!B3438,'Employee Salary Payroll Tax '!$D$1:$E$7,2,FALSE)</f>
        <v>UA</v>
      </c>
      <c r="D3436" s="61">
        <f t="shared" si="434"/>
        <v>0.03</v>
      </c>
      <c r="E3436" s="351">
        <f>'Employee Salary Payroll Tax '!N3438</f>
        <v>75939.3</v>
      </c>
      <c r="F3436" s="351">
        <f t="shared" si="435"/>
        <v>78217.479000000007</v>
      </c>
      <c r="G3436" s="352"/>
      <c r="H3436" s="351">
        <f t="shared" si="436"/>
        <v>51260.7</v>
      </c>
      <c r="I3436" s="351">
        <f t="shared" si="437"/>
        <v>2278.1790000000037</v>
      </c>
      <c r="J3436" s="351">
        <f t="shared" si="438"/>
        <v>141.24709800000022</v>
      </c>
      <c r="K3436" s="635">
        <f>SUM('Employee Salary Payroll Tax '!I3438:K3438)</f>
        <v>71864.63</v>
      </c>
      <c r="L3436" s="635">
        <f>'Employee Salary Payroll Tax '!H3438</f>
        <v>527.74</v>
      </c>
      <c r="M3436" s="293">
        <f t="shared" si="432"/>
        <v>3546.9299999999985</v>
      </c>
      <c r="N3436" s="359">
        <f t="shared" si="439"/>
        <v>133.66821179824004</v>
      </c>
    </row>
    <row r="3437" spans="1:14">
      <c r="A3437" s="36">
        <f t="shared" ref="A3437:A3466" si="440">+A3436+1</f>
        <v>2114</v>
      </c>
      <c r="B3437" s="526"/>
      <c r="C3437" s="36" t="str">
        <f>VLOOKUP('Employee Salary Payroll Tax '!B3439,'Employee Salary Payroll Tax '!$D$1:$E$7,2,FALSE)</f>
        <v>IBEW</v>
      </c>
      <c r="D3437" s="61">
        <f t="shared" si="434"/>
        <v>6.875E-3</v>
      </c>
      <c r="E3437" s="351">
        <f>'Employee Salary Payroll Tax '!N3439</f>
        <v>52891.15</v>
      </c>
      <c r="F3437" s="351">
        <f t="shared" si="435"/>
        <v>53254.776656249996</v>
      </c>
      <c r="G3437" s="352"/>
      <c r="H3437" s="351">
        <f t="shared" si="436"/>
        <v>74308.850000000006</v>
      </c>
      <c r="I3437" s="351">
        <f t="shared" si="437"/>
        <v>363.62665624999499</v>
      </c>
      <c r="J3437" s="351">
        <f t="shared" si="438"/>
        <v>22.544852687499688</v>
      </c>
      <c r="K3437" s="635">
        <f>SUM('Employee Salary Payroll Tax '!I3439:K3439)</f>
        <v>1724.09</v>
      </c>
      <c r="L3437" s="635">
        <f>'Employee Salary Payroll Tax '!H3439</f>
        <v>0</v>
      </c>
      <c r="M3437" s="293">
        <f t="shared" si="432"/>
        <v>51167.060000000005</v>
      </c>
      <c r="N3437" s="359">
        <f t="shared" si="439"/>
        <v>0.73489336248609527</v>
      </c>
    </row>
    <row r="3438" spans="1:14">
      <c r="A3438" s="36">
        <f t="shared" si="440"/>
        <v>2115</v>
      </c>
      <c r="B3438" s="526"/>
      <c r="C3438" s="36" t="str">
        <f>VLOOKUP('Employee Salary Payroll Tax '!B3440,'Employee Salary Payroll Tax '!$D$1:$E$7,2,FALSE)</f>
        <v>IBEW</v>
      </c>
      <c r="D3438" s="61">
        <f t="shared" si="434"/>
        <v>6.875E-3</v>
      </c>
      <c r="E3438" s="351">
        <f>'Employee Salary Payroll Tax '!N3440</f>
        <v>6532.82</v>
      </c>
      <c r="F3438" s="351">
        <f t="shared" si="435"/>
        <v>6577.7331374999994</v>
      </c>
      <c r="G3438" s="352"/>
      <c r="H3438" s="351">
        <f t="shared" si="436"/>
        <v>120667.18</v>
      </c>
      <c r="I3438" s="351">
        <f t="shared" si="437"/>
        <v>44.913137499999721</v>
      </c>
      <c r="J3438" s="351">
        <f t="shared" si="438"/>
        <v>2.7846145249999825</v>
      </c>
      <c r="K3438" s="635">
        <f>SUM('Employee Salary Payroll Tax '!I3440:K3440)</f>
        <v>4834.28</v>
      </c>
      <c r="L3438" s="635">
        <f>'Employee Salary Payroll Tax '!H3440</f>
        <v>0</v>
      </c>
      <c r="M3438" s="293">
        <f t="shared" si="432"/>
        <v>1698.54</v>
      </c>
      <c r="N3438" s="359">
        <f t="shared" si="439"/>
        <v>2.0606118496845625</v>
      </c>
    </row>
    <row r="3439" spans="1:14">
      <c r="A3439" s="36">
        <f t="shared" si="440"/>
        <v>2116</v>
      </c>
      <c r="B3439" s="526"/>
      <c r="C3439" s="36" t="str">
        <f>VLOOKUP('Employee Salary Payroll Tax '!B3441,'Employee Salary Payroll Tax '!$D$1:$E$7,2,FALSE)</f>
        <v>NonUnion</v>
      </c>
      <c r="D3439" s="61">
        <f t="shared" si="434"/>
        <v>2.98E-2</v>
      </c>
      <c r="E3439" s="351">
        <f>'Employee Salary Payroll Tax '!N3441</f>
        <v>45175.77</v>
      </c>
      <c r="F3439" s="351">
        <f t="shared" si="435"/>
        <v>46522.007945999998</v>
      </c>
      <c r="G3439" s="352"/>
      <c r="H3439" s="351">
        <f t="shared" si="436"/>
        <v>82024.23000000001</v>
      </c>
      <c r="I3439" s="351">
        <f t="shared" si="437"/>
        <v>1346.2379460000011</v>
      </c>
      <c r="J3439" s="351">
        <f t="shared" si="438"/>
        <v>83.466752652000068</v>
      </c>
      <c r="K3439" s="635">
        <f>SUM('Employee Salary Payroll Tax '!I3441:K3441)</f>
        <v>1673.07</v>
      </c>
      <c r="L3439" s="635">
        <f>'Employee Salary Payroll Tax '!H3441</f>
        <v>0</v>
      </c>
      <c r="M3439" s="293">
        <f t="shared" si="432"/>
        <v>43502.7</v>
      </c>
      <c r="N3439" s="359">
        <f t="shared" si="439"/>
        <v>3.0911641319315777</v>
      </c>
    </row>
    <row r="3440" spans="1:14">
      <c r="A3440" s="36">
        <f t="shared" si="440"/>
        <v>2117</v>
      </c>
      <c r="B3440" s="526"/>
      <c r="C3440" s="36" t="str">
        <f>VLOOKUP('Employee Salary Payroll Tax '!B3442,'Employee Salary Payroll Tax '!$D$1:$E$7,2,FALSE)</f>
        <v>NonUnion</v>
      </c>
      <c r="D3440" s="61">
        <f t="shared" si="434"/>
        <v>2.98E-2</v>
      </c>
      <c r="E3440" s="351">
        <f>'Employee Salary Payroll Tax '!N3442</f>
        <v>52473.88</v>
      </c>
      <c r="F3440" s="351">
        <f t="shared" si="435"/>
        <v>54037.601624000003</v>
      </c>
      <c r="G3440" s="352"/>
      <c r="H3440" s="351">
        <f t="shared" si="436"/>
        <v>74726.12</v>
      </c>
      <c r="I3440" s="351">
        <f t="shared" si="437"/>
        <v>1563.7216240000052</v>
      </c>
      <c r="J3440" s="351">
        <f t="shared" si="438"/>
        <v>96.950740688000323</v>
      </c>
      <c r="K3440" s="635">
        <f>SUM('Employee Salary Payroll Tax '!I3442:K3442)</f>
        <v>52473.88</v>
      </c>
      <c r="L3440" s="635">
        <f>'Employee Salary Payroll Tax '!H3442</f>
        <v>0</v>
      </c>
      <c r="M3440" s="293">
        <f t="shared" si="432"/>
        <v>0</v>
      </c>
      <c r="N3440" s="359">
        <f t="shared" si="439"/>
        <v>96.950740686152727</v>
      </c>
    </row>
    <row r="3441" spans="1:14">
      <c r="A3441" s="36">
        <f t="shared" si="440"/>
        <v>2118</v>
      </c>
      <c r="B3441" s="526"/>
      <c r="C3441" s="36" t="str">
        <f>VLOOKUP('Employee Salary Payroll Tax '!B3443,'Employee Salary Payroll Tax '!$D$1:$E$7,2,FALSE)</f>
        <v>NonUnion</v>
      </c>
      <c r="D3441" s="61">
        <f t="shared" si="434"/>
        <v>2.98E-2</v>
      </c>
      <c r="E3441" s="351">
        <f>'Employee Salary Payroll Tax '!N3443</f>
        <v>60689.02</v>
      </c>
      <c r="F3441" s="351">
        <f t="shared" si="435"/>
        <v>62497.552795999996</v>
      </c>
      <c r="G3441" s="352"/>
      <c r="H3441" s="351">
        <f t="shared" si="436"/>
        <v>66510.98000000001</v>
      </c>
      <c r="I3441" s="351">
        <f t="shared" si="437"/>
        <v>1808.5327959999995</v>
      </c>
      <c r="J3441" s="351">
        <f t="shared" si="438"/>
        <v>112.12903335199996</v>
      </c>
      <c r="K3441" s="635">
        <f>SUM('Employee Salary Payroll Tax '!I3443:K3443)</f>
        <v>60689.02</v>
      </c>
      <c r="L3441" s="635">
        <f>'Employee Salary Payroll Tax '!H3443</f>
        <v>0</v>
      </c>
      <c r="M3441" s="293">
        <f t="shared" si="432"/>
        <v>0</v>
      </c>
      <c r="N3441" s="359">
        <f>J3441*K3441/(SUM(K3441:M3441)+0.000001)</f>
        <v>112.12903335015235</v>
      </c>
    </row>
    <row r="3442" spans="1:14">
      <c r="A3442" s="36">
        <f t="shared" si="440"/>
        <v>2119</v>
      </c>
      <c r="B3442" s="526"/>
      <c r="C3442" s="36" t="str">
        <f>VLOOKUP('Employee Salary Payroll Tax '!B3444,'Employee Salary Payroll Tax '!$D$1:$E$7,2,FALSE)</f>
        <v>NonUnion</v>
      </c>
      <c r="D3442" s="61">
        <f t="shared" si="434"/>
        <v>2.98E-2</v>
      </c>
      <c r="E3442" s="351">
        <f>'Employee Salary Payroll Tax '!N3444</f>
        <v>75875.259999999995</v>
      </c>
      <c r="F3442" s="351">
        <f t="shared" si="435"/>
        <v>78136.342747999995</v>
      </c>
      <c r="G3442" s="352"/>
      <c r="H3442" s="351">
        <f t="shared" si="436"/>
        <v>51324.740000000005</v>
      </c>
      <c r="I3442" s="351">
        <f t="shared" si="437"/>
        <v>2261.0827480000007</v>
      </c>
      <c r="J3442" s="351">
        <f t="shared" si="438"/>
        <v>140.18713037600006</v>
      </c>
      <c r="K3442" s="635">
        <f>SUM('Employee Salary Payroll Tax '!I3444:K3444)</f>
        <v>46983.42</v>
      </c>
      <c r="L3442" s="635">
        <f>'Employee Salary Payroll Tax '!H3444</f>
        <v>0</v>
      </c>
      <c r="M3442" s="293">
        <f t="shared" si="432"/>
        <v>28891.839999999997</v>
      </c>
      <c r="N3442" s="359">
        <f>J3442*K3442/(SUM(K3442:M3442)+0.000001)</f>
        <v>86.806566790855967</v>
      </c>
    </row>
    <row r="3443" spans="1:14">
      <c r="A3443" s="36">
        <f t="shared" si="440"/>
        <v>2120</v>
      </c>
      <c r="B3443" s="526"/>
      <c r="C3443" s="36" t="str">
        <f>VLOOKUP('Employee Salary Payroll Tax '!B3445,'Employee Salary Payroll Tax '!$D$1:$E$7,2,FALSE)</f>
        <v>IBEW</v>
      </c>
      <c r="D3443" s="61">
        <f t="shared" si="434"/>
        <v>6.875E-3</v>
      </c>
      <c r="E3443" s="351">
        <f>'Employee Salary Payroll Tax '!N3445</f>
        <v>136838.03</v>
      </c>
      <c r="F3443" s="351">
        <f t="shared" si="435"/>
        <v>137778.79145625001</v>
      </c>
      <c r="G3443" s="352"/>
      <c r="H3443" s="351">
        <f t="shared" si="436"/>
        <v>0</v>
      </c>
      <c r="I3443" s="351">
        <f t="shared" si="437"/>
        <v>940.76145625000936</v>
      </c>
      <c r="J3443" s="351">
        <f t="shared" si="438"/>
        <v>0</v>
      </c>
      <c r="K3443" s="635">
        <f>SUM('Employee Salary Payroll Tax '!I3445:K3445)</f>
        <v>118742.40000000001</v>
      </c>
      <c r="L3443" s="635">
        <f>'Employee Salary Payroll Tax '!H3445</f>
        <v>0</v>
      </c>
      <c r="M3443" s="293">
        <f t="shared" si="432"/>
        <v>18095.62999999999</v>
      </c>
      <c r="N3443" s="359">
        <f t="shared" si="439"/>
        <v>0</v>
      </c>
    </row>
    <row r="3444" spans="1:14">
      <c r="A3444" s="36">
        <f t="shared" si="440"/>
        <v>2121</v>
      </c>
      <c r="B3444" s="526"/>
      <c r="C3444" s="36" t="str">
        <f>VLOOKUP('Employee Salary Payroll Tax '!B3446,'Employee Salary Payroll Tax '!$D$1:$E$7,2,FALSE)</f>
        <v>IBEW</v>
      </c>
      <c r="D3444" s="61">
        <f t="shared" si="434"/>
        <v>6.875E-3</v>
      </c>
      <c r="E3444" s="351">
        <f>'Employee Salary Payroll Tax '!N3446</f>
        <v>53662.03</v>
      </c>
      <c r="F3444" s="351">
        <f t="shared" si="435"/>
        <v>54030.956456249995</v>
      </c>
      <c r="G3444" s="352"/>
      <c r="H3444" s="351">
        <f t="shared" si="436"/>
        <v>73537.97</v>
      </c>
      <c r="I3444" s="351">
        <f t="shared" si="437"/>
        <v>368.92645624999568</v>
      </c>
      <c r="J3444" s="351">
        <f t="shared" si="438"/>
        <v>22.873440287499733</v>
      </c>
      <c r="K3444" s="635">
        <f>SUM('Employee Salary Payroll Tax '!I3446:K3446)</f>
        <v>3009.2799999999997</v>
      </c>
      <c r="L3444" s="635">
        <f>'Employee Salary Payroll Tax '!H3446</f>
        <v>0</v>
      </c>
      <c r="M3444" s="293">
        <f t="shared" si="432"/>
        <v>50652.75</v>
      </c>
      <c r="N3444" s="359">
        <f t="shared" si="439"/>
        <v>1.2827055999760815</v>
      </c>
    </row>
    <row r="3445" spans="1:14">
      <c r="A3445" s="36">
        <f t="shared" si="440"/>
        <v>2122</v>
      </c>
      <c r="B3445" s="526"/>
      <c r="C3445" s="36" t="str">
        <f>VLOOKUP('Employee Salary Payroll Tax '!B3447,'Employee Salary Payroll Tax '!$D$1:$E$7,2,FALSE)</f>
        <v>IBEW</v>
      </c>
      <c r="D3445" s="61">
        <f t="shared" si="434"/>
        <v>6.875E-3</v>
      </c>
      <c r="E3445" s="351">
        <f>'Employee Salary Payroll Tax '!N3447</f>
        <v>122763.95</v>
      </c>
      <c r="F3445" s="351">
        <f>E3445*(1+D3445)</f>
        <v>123607.95215624999</v>
      </c>
      <c r="G3445" s="352"/>
      <c r="H3445" s="351">
        <f t="shared" si="436"/>
        <v>4436.0500000000029</v>
      </c>
      <c r="I3445" s="351">
        <f>F3445-E3445</f>
        <v>844.00215624998964</v>
      </c>
      <c r="J3445" s="351">
        <f t="shared" si="438"/>
        <v>52.32813368749936</v>
      </c>
      <c r="K3445" s="635">
        <f>SUM('Employee Salary Payroll Tax '!I3447:K3447)</f>
        <v>114732.37</v>
      </c>
      <c r="L3445" s="635">
        <f>'Employee Salary Payroll Tax '!H3447</f>
        <v>0</v>
      </c>
      <c r="M3445" s="293">
        <f t="shared" si="432"/>
        <v>8031.5800000000017</v>
      </c>
      <c r="N3445" s="359">
        <f t="shared" si="439"/>
        <v>48.904672712101039</v>
      </c>
    </row>
    <row r="3446" spans="1:14">
      <c r="A3446" s="36">
        <f t="shared" si="440"/>
        <v>2123</v>
      </c>
      <c r="B3446" s="526"/>
      <c r="C3446" s="36" t="str">
        <f>VLOOKUP('Employee Salary Payroll Tax '!B3448,'Employee Salary Payroll Tax '!$D$1:$E$7,2,FALSE)</f>
        <v>IBEW</v>
      </c>
      <c r="D3446" s="61">
        <f t="shared" si="434"/>
        <v>6.875E-3</v>
      </c>
      <c r="E3446" s="351">
        <f>'Employee Salary Payroll Tax '!N3448</f>
        <v>135771.43</v>
      </c>
      <c r="F3446" s="351">
        <f t="shared" si="435"/>
        <v>136704.85858124998</v>
      </c>
      <c r="G3446" s="352"/>
      <c r="H3446" s="351">
        <f t="shared" si="436"/>
        <v>0</v>
      </c>
      <c r="I3446" s="351">
        <f t="shared" si="437"/>
        <v>933.42858124998747</v>
      </c>
      <c r="J3446" s="351">
        <f t="shared" si="438"/>
        <v>0</v>
      </c>
      <c r="K3446" s="635">
        <f>SUM('Employee Salary Payroll Tax '!I3448:K3448)</f>
        <v>92903.07</v>
      </c>
      <c r="L3446" s="635">
        <f>'Employee Salary Payroll Tax '!H3448</f>
        <v>0</v>
      </c>
      <c r="M3446" s="293">
        <f t="shared" si="432"/>
        <v>42868.359999999986</v>
      </c>
      <c r="N3446" s="359">
        <f t="shared" si="439"/>
        <v>0</v>
      </c>
    </row>
    <row r="3447" spans="1:14">
      <c r="A3447" s="36">
        <f t="shared" si="440"/>
        <v>2124</v>
      </c>
      <c r="B3447" s="526"/>
      <c r="C3447" s="36" t="str">
        <f>VLOOKUP('Employee Salary Payroll Tax '!B3449,'Employee Salary Payroll Tax '!$D$1:$E$7,2,FALSE)</f>
        <v>UA</v>
      </c>
      <c r="D3447" s="61">
        <f t="shared" si="434"/>
        <v>0.03</v>
      </c>
      <c r="E3447" s="351">
        <f>'Employee Salary Payroll Tax '!N3449</f>
        <v>71300.55</v>
      </c>
      <c r="F3447" s="351">
        <f t="shared" si="435"/>
        <v>73439.566500000001</v>
      </c>
      <c r="G3447" s="352"/>
      <c r="H3447" s="351">
        <f>IF(E3447&gt;$H$12,0,$H$12-E3447)</f>
        <v>55899.45</v>
      </c>
      <c r="I3447" s="351">
        <f>F3447-E3447</f>
        <v>2139.0164999999979</v>
      </c>
      <c r="J3447" s="351">
        <f t="shared" si="438"/>
        <v>132.61902299999986</v>
      </c>
      <c r="K3447" s="635">
        <f>SUM('Employee Salary Payroll Tax '!I3449:K3449)</f>
        <v>55959.97</v>
      </c>
      <c r="L3447" s="635">
        <f>'Employee Salary Payroll Tax '!H3449</f>
        <v>0</v>
      </c>
      <c r="M3447" s="293">
        <f t="shared" si="432"/>
        <v>15340.580000000002</v>
      </c>
      <c r="N3447" s="359">
        <f t="shared" si="439"/>
        <v>104.08554419854009</v>
      </c>
    </row>
    <row r="3448" spans="1:14">
      <c r="A3448" s="36">
        <f t="shared" si="440"/>
        <v>2125</v>
      </c>
      <c r="B3448" s="526"/>
      <c r="C3448" s="36" t="str">
        <f>VLOOKUP('Employee Salary Payroll Tax '!B3450,'Employee Salary Payroll Tax '!$D$1:$E$7,2,FALSE)</f>
        <v>NonUnion</v>
      </c>
      <c r="D3448" s="61">
        <f t="shared" si="434"/>
        <v>2.98E-2</v>
      </c>
      <c r="E3448" s="351">
        <f>'Employee Salary Payroll Tax '!N3450</f>
        <v>39451.599999999999</v>
      </c>
      <c r="F3448" s="351">
        <f t="shared" si="435"/>
        <v>40627.257680000002</v>
      </c>
      <c r="G3448" s="352"/>
      <c r="H3448" s="351">
        <f t="shared" si="436"/>
        <v>87748.4</v>
      </c>
      <c r="I3448" s="351">
        <f t="shared" si="437"/>
        <v>1175.6576800000039</v>
      </c>
      <c r="J3448" s="351">
        <f t="shared" si="438"/>
        <v>72.890776160000243</v>
      </c>
      <c r="K3448" s="635">
        <f>SUM('Employee Salary Payroll Tax '!I3450:K3450)</f>
        <v>39272.729999999996</v>
      </c>
      <c r="L3448" s="635">
        <f>'Employee Salary Payroll Tax '!H3450</f>
        <v>0</v>
      </c>
      <c r="M3448" s="293">
        <f t="shared" si="432"/>
        <v>178.87000000000262</v>
      </c>
      <c r="N3448" s="359">
        <f t="shared" si="439"/>
        <v>72.560295946161006</v>
      </c>
    </row>
    <row r="3449" spans="1:14">
      <c r="A3449" s="36">
        <f t="shared" si="440"/>
        <v>2126</v>
      </c>
      <c r="B3449" s="526"/>
      <c r="C3449" s="36" t="str">
        <f>VLOOKUP('Employee Salary Payroll Tax '!B3451,'Employee Salary Payroll Tax '!$D$1:$E$7,2,FALSE)</f>
        <v>IBEW</v>
      </c>
      <c r="D3449" s="61">
        <f t="shared" si="434"/>
        <v>6.875E-3</v>
      </c>
      <c r="E3449" s="351">
        <f>'Employee Salary Payroll Tax '!N3451</f>
        <v>40476.480000000003</v>
      </c>
      <c r="F3449" s="351">
        <f t="shared" si="435"/>
        <v>40754.755799999999</v>
      </c>
      <c r="G3449" s="352"/>
      <c r="H3449" s="351">
        <f t="shared" si="436"/>
        <v>86723.51999999999</v>
      </c>
      <c r="I3449" s="351">
        <f t="shared" si="437"/>
        <v>278.2757999999958</v>
      </c>
      <c r="J3449" s="351">
        <f t="shared" si="438"/>
        <v>17.253099599999739</v>
      </c>
      <c r="K3449" s="635">
        <f>SUM('Employee Salary Payroll Tax '!I3451:K3451)</f>
        <v>40476.480000000003</v>
      </c>
      <c r="L3449" s="635">
        <f>'Employee Salary Payroll Tax '!H3451</f>
        <v>0</v>
      </c>
      <c r="M3449" s="293">
        <f t="shared" si="432"/>
        <v>0</v>
      </c>
      <c r="N3449" s="359">
        <f t="shared" si="439"/>
        <v>17.253099599573488</v>
      </c>
    </row>
    <row r="3450" spans="1:14">
      <c r="A3450" s="36">
        <f t="shared" si="440"/>
        <v>2127</v>
      </c>
      <c r="B3450" s="526"/>
      <c r="C3450" s="36" t="str">
        <f>VLOOKUP('Employee Salary Payroll Tax '!B3452,'Employee Salary Payroll Tax '!$D$1:$E$7,2,FALSE)</f>
        <v>NonUnion</v>
      </c>
      <c r="D3450" s="61">
        <f t="shared" si="434"/>
        <v>2.98E-2</v>
      </c>
      <c r="E3450" s="351">
        <f>'Employee Salary Payroll Tax '!N3452</f>
        <v>74868.81</v>
      </c>
      <c r="F3450" s="351">
        <f>E3450*(1+D3450)</f>
        <v>77099.900538000002</v>
      </c>
      <c r="G3450" s="352"/>
      <c r="H3450" s="351">
        <f t="shared" si="436"/>
        <v>52331.19</v>
      </c>
      <c r="I3450" s="351">
        <f t="shared" si="437"/>
        <v>2231.090538000004</v>
      </c>
      <c r="J3450" s="351">
        <f t="shared" si="438"/>
        <v>138.32761335600026</v>
      </c>
      <c r="K3450" s="635">
        <f>SUM('Employee Salary Payroll Tax '!I3452:K3452)</f>
        <v>74868.81</v>
      </c>
      <c r="L3450" s="635">
        <f>'Employee Salary Payroll Tax '!H3452</f>
        <v>0</v>
      </c>
      <c r="M3450" s="293">
        <f t="shared" si="432"/>
        <v>0</v>
      </c>
      <c r="N3450" s="359">
        <f t="shared" si="439"/>
        <v>138.32761335415267</v>
      </c>
    </row>
    <row r="3451" spans="1:14">
      <c r="A3451" s="36">
        <f t="shared" si="440"/>
        <v>2128</v>
      </c>
      <c r="B3451" s="526"/>
      <c r="C3451" s="36" t="str">
        <f>VLOOKUP('Employee Salary Payroll Tax '!B3453,'Employee Salary Payroll Tax '!$D$1:$E$7,2,FALSE)</f>
        <v>IBEW</v>
      </c>
      <c r="D3451" s="61">
        <f t="shared" si="434"/>
        <v>6.875E-3</v>
      </c>
      <c r="E3451" s="351">
        <f>'Employee Salary Payroll Tax '!N3453</f>
        <v>141093.01999999999</v>
      </c>
      <c r="F3451" s="351">
        <f t="shared" si="435"/>
        <v>142063.03451249999</v>
      </c>
      <c r="G3451" s="352"/>
      <c r="H3451" s="351">
        <f t="shared" si="436"/>
        <v>0</v>
      </c>
      <c r="I3451" s="351">
        <f t="shared" si="437"/>
        <v>970.01451249999809</v>
      </c>
      <c r="J3451" s="351">
        <f t="shared" si="438"/>
        <v>0</v>
      </c>
      <c r="K3451" s="635">
        <f>SUM('Employee Salary Payroll Tax '!I3453:K3453)</f>
        <v>90612.91</v>
      </c>
      <c r="L3451" s="635">
        <f>'Employee Salary Payroll Tax '!H3453</f>
        <v>0</v>
      </c>
      <c r="M3451" s="293">
        <f t="shared" si="432"/>
        <v>50480.109999999986</v>
      </c>
      <c r="N3451" s="359">
        <f t="shared" si="439"/>
        <v>0</v>
      </c>
    </row>
    <row r="3452" spans="1:14">
      <c r="A3452" s="36">
        <f t="shared" si="440"/>
        <v>2129</v>
      </c>
      <c r="B3452" s="526"/>
      <c r="C3452" s="36" t="str">
        <f>VLOOKUP('Employee Salary Payroll Tax '!B3454,'Employee Salary Payroll Tax '!$D$1:$E$7,2,FALSE)</f>
        <v>UA</v>
      </c>
      <c r="D3452" s="61">
        <f t="shared" si="434"/>
        <v>0.03</v>
      </c>
      <c r="E3452" s="351">
        <f>'Employee Salary Payroll Tax '!N3454</f>
        <v>48834.83</v>
      </c>
      <c r="F3452" s="351">
        <f t="shared" si="435"/>
        <v>50299.874900000003</v>
      </c>
      <c r="G3452" s="352"/>
      <c r="H3452" s="351">
        <f t="shared" si="436"/>
        <v>78365.17</v>
      </c>
      <c r="I3452" s="351">
        <f t="shared" si="437"/>
        <v>1465.0449000000008</v>
      </c>
      <c r="J3452" s="351">
        <f t="shared" si="438"/>
        <v>90.832783800000044</v>
      </c>
      <c r="K3452" s="635">
        <f>SUM('Employee Salary Payroll Tax '!I3454:K3454)</f>
        <v>49180.98</v>
      </c>
      <c r="L3452" s="635">
        <f>'Employee Salary Payroll Tax '!H3454</f>
        <v>0</v>
      </c>
      <c r="M3452" s="293">
        <f t="shared" si="432"/>
        <v>-346.15000000000146</v>
      </c>
      <c r="N3452" s="359">
        <f t="shared" si="439"/>
        <v>91.476622798126868</v>
      </c>
    </row>
    <row r="3453" spans="1:14">
      <c r="A3453" s="36">
        <f t="shared" si="440"/>
        <v>2130</v>
      </c>
      <c r="B3453" s="526"/>
      <c r="C3453" s="36" t="str">
        <f>VLOOKUP('Employee Salary Payroll Tax '!B3455,'Employee Salary Payroll Tax '!$D$1:$E$7,2,FALSE)</f>
        <v>NonUnion</v>
      </c>
      <c r="D3453" s="61">
        <f t="shared" si="434"/>
        <v>2.98E-2</v>
      </c>
      <c r="E3453" s="351">
        <f>'Employee Salary Payroll Tax '!N3455</f>
        <v>59928.97</v>
      </c>
      <c r="F3453" s="351">
        <f t="shared" si="435"/>
        <v>61714.853306000005</v>
      </c>
      <c r="G3453" s="352"/>
      <c r="H3453" s="351">
        <f t="shared" si="436"/>
        <v>67271.03</v>
      </c>
      <c r="I3453" s="351">
        <f t="shared" si="437"/>
        <v>1785.8833060000034</v>
      </c>
      <c r="J3453" s="351">
        <f t="shared" si="438"/>
        <v>110.7247649720002</v>
      </c>
      <c r="K3453" s="635">
        <f>SUM('Employee Salary Payroll Tax '!I3455:K3455)</f>
        <v>19056.87</v>
      </c>
      <c r="L3453" s="635">
        <f>'Employee Salary Payroll Tax '!H3455</f>
        <v>0</v>
      </c>
      <c r="M3453" s="293">
        <f t="shared" si="432"/>
        <v>40872.100000000006</v>
      </c>
      <c r="N3453" s="359">
        <f t="shared" si="439"/>
        <v>35.209473011412541</v>
      </c>
    </row>
    <row r="3454" spans="1:14">
      <c r="A3454" s="36">
        <f t="shared" si="440"/>
        <v>2131</v>
      </c>
      <c r="B3454" s="526"/>
      <c r="C3454" s="36" t="str">
        <f>VLOOKUP('Employee Salary Payroll Tax '!B3456,'Employee Salary Payroll Tax '!$D$1:$E$7,2,FALSE)</f>
        <v>UA</v>
      </c>
      <c r="D3454" s="61">
        <f t="shared" si="434"/>
        <v>0.03</v>
      </c>
      <c r="E3454" s="351">
        <f>'Employee Salary Payroll Tax '!N3456</f>
        <v>40728.19</v>
      </c>
      <c r="F3454" s="351">
        <f t="shared" si="435"/>
        <v>41950.0357</v>
      </c>
      <c r="G3454" s="352"/>
      <c r="H3454" s="351">
        <f t="shared" si="436"/>
        <v>86471.81</v>
      </c>
      <c r="I3454" s="351">
        <f t="shared" si="437"/>
        <v>1221.845699999998</v>
      </c>
      <c r="J3454" s="351">
        <f t="shared" si="438"/>
        <v>75.754433399999883</v>
      </c>
      <c r="K3454" s="635">
        <f>SUM('Employee Salary Payroll Tax '!I3456:K3456)</f>
        <v>22837.629999999997</v>
      </c>
      <c r="L3454" s="635">
        <f>'Employee Salary Payroll Tax '!H3456</f>
        <v>115.38</v>
      </c>
      <c r="M3454" s="293">
        <f t="shared" si="432"/>
        <v>17775.180000000004</v>
      </c>
      <c r="N3454" s="359">
        <f t="shared" si="439"/>
        <v>42.477991798956964</v>
      </c>
    </row>
    <row r="3455" spans="1:14">
      <c r="A3455" s="36">
        <f t="shared" si="440"/>
        <v>2132</v>
      </c>
      <c r="B3455" s="526"/>
      <c r="C3455" s="36" t="str">
        <f>VLOOKUP('Employee Salary Payroll Tax '!B3457,'Employee Salary Payroll Tax '!$D$1:$E$7,2,FALSE)</f>
        <v>UA</v>
      </c>
      <c r="D3455" s="61">
        <f t="shared" si="434"/>
        <v>0.03</v>
      </c>
      <c r="E3455" s="351">
        <f>'Employee Salary Payroll Tax '!N3457</f>
        <v>803.12</v>
      </c>
      <c r="F3455" s="351">
        <f t="shared" si="435"/>
        <v>827.21360000000004</v>
      </c>
      <c r="G3455" s="352"/>
      <c r="H3455" s="351">
        <f t="shared" si="436"/>
        <v>126396.88</v>
      </c>
      <c r="I3455" s="351">
        <f t="shared" si="437"/>
        <v>24.093600000000038</v>
      </c>
      <c r="J3455" s="351">
        <f t="shared" si="438"/>
        <v>1.4938032000000023</v>
      </c>
      <c r="K3455" s="635">
        <f>SUM('Employee Salary Payroll Tax '!I3457:K3457)</f>
        <v>18.68</v>
      </c>
      <c r="L3455" s="635">
        <f>'Employee Salary Payroll Tax '!H3457</f>
        <v>0.06</v>
      </c>
      <c r="M3455" s="293">
        <f t="shared" si="432"/>
        <v>784.38000000000011</v>
      </c>
      <c r="N3455" s="359">
        <f t="shared" si="439"/>
        <v>3.4744799956737772E-2</v>
      </c>
    </row>
    <row r="3456" spans="1:14">
      <c r="A3456" s="36">
        <f t="shared" si="440"/>
        <v>2133</v>
      </c>
      <c r="B3456" s="526"/>
      <c r="C3456" s="36" t="str">
        <f>VLOOKUP('Employee Salary Payroll Tax '!B3458,'Employee Salary Payroll Tax '!$D$1:$E$7,2,FALSE)</f>
        <v>NonUnion</v>
      </c>
      <c r="D3456" s="61">
        <f t="shared" si="434"/>
        <v>2.98E-2</v>
      </c>
      <c r="E3456" s="351">
        <f>'Employee Salary Payroll Tax '!N3458</f>
        <v>55548.14</v>
      </c>
      <c r="F3456" s="351">
        <f t="shared" si="435"/>
        <v>57203.474571999999</v>
      </c>
      <c r="G3456" s="352"/>
      <c r="H3456" s="351">
        <f t="shared" si="436"/>
        <v>71651.86</v>
      </c>
      <c r="I3456" s="351">
        <f t="shared" si="437"/>
        <v>1655.3345719999998</v>
      </c>
      <c r="J3456" s="351">
        <f t="shared" si="438"/>
        <v>102.63074346399998</v>
      </c>
      <c r="K3456" s="635">
        <f>SUM('Employee Salary Payroll Tax '!I3458:K3458)</f>
        <v>22785.35</v>
      </c>
      <c r="L3456" s="635">
        <f>'Employee Salary Payroll Tax '!H3458</f>
        <v>0</v>
      </c>
      <c r="M3456" s="293">
        <f t="shared" si="432"/>
        <v>32762.79</v>
      </c>
      <c r="N3456" s="359">
        <f t="shared" si="439"/>
        <v>42.098212659242122</v>
      </c>
    </row>
    <row r="3457" spans="1:14">
      <c r="A3457" s="36">
        <f t="shared" si="440"/>
        <v>2134</v>
      </c>
      <c r="B3457" s="526"/>
      <c r="C3457" s="36" t="str">
        <f>VLOOKUP('Employee Salary Payroll Tax '!B3459,'Employee Salary Payroll Tax '!$D$1:$E$7,2,FALSE)</f>
        <v>NonUnion</v>
      </c>
      <c r="D3457" s="61">
        <f t="shared" si="434"/>
        <v>2.98E-2</v>
      </c>
      <c r="E3457" s="351">
        <f>'Employee Salary Payroll Tax '!N3459</f>
        <v>58033.11</v>
      </c>
      <c r="F3457" s="351">
        <f t="shared" si="435"/>
        <v>59762.496678000003</v>
      </c>
      <c r="G3457" s="352"/>
      <c r="H3457" s="351">
        <f t="shared" si="436"/>
        <v>69166.89</v>
      </c>
      <c r="I3457" s="351">
        <f t="shared" si="437"/>
        <v>1729.3866780000026</v>
      </c>
      <c r="J3457" s="351">
        <f t="shared" si="438"/>
        <v>107.22197403600016</v>
      </c>
      <c r="K3457" s="635">
        <f>SUM('Employee Salary Payroll Tax '!I3459:K3459)</f>
        <v>24165.82</v>
      </c>
      <c r="L3457" s="635">
        <f>'Employee Salary Payroll Tax '!H3459</f>
        <v>0</v>
      </c>
      <c r="M3457" s="293">
        <f t="shared" si="432"/>
        <v>33867.29</v>
      </c>
      <c r="N3457" s="359">
        <f t="shared" si="439"/>
        <v>44.6487690312307</v>
      </c>
    </row>
    <row r="3458" spans="1:14">
      <c r="A3458" s="36">
        <f t="shared" si="440"/>
        <v>2135</v>
      </c>
      <c r="B3458" s="526"/>
      <c r="C3458" s="36" t="str">
        <f>VLOOKUP('Employee Salary Payroll Tax '!B3460,'Employee Salary Payroll Tax '!$D$1:$E$7,2,FALSE)</f>
        <v>NonUnion</v>
      </c>
      <c r="D3458" s="61">
        <f t="shared" si="434"/>
        <v>2.98E-2</v>
      </c>
      <c r="E3458" s="351">
        <f>'Employee Salary Payroll Tax '!N3460</f>
        <v>60508.12</v>
      </c>
      <c r="F3458" s="351">
        <f t="shared" si="435"/>
        <v>62311.261976000009</v>
      </c>
      <c r="G3458" s="352"/>
      <c r="H3458" s="351">
        <f t="shared" si="436"/>
        <v>66691.88</v>
      </c>
      <c r="I3458" s="351">
        <f t="shared" si="437"/>
        <v>1803.1419760000063</v>
      </c>
      <c r="J3458" s="351">
        <f t="shared" si="438"/>
        <v>111.79480251200039</v>
      </c>
      <c r="K3458" s="635">
        <f>SUM('Employee Salary Payroll Tax '!I3460:K3460)</f>
        <v>19533.47</v>
      </c>
      <c r="L3458" s="635">
        <f>'Employee Salary Payroll Tax '!H3460</f>
        <v>0</v>
      </c>
      <c r="M3458" s="293">
        <f t="shared" si="432"/>
        <v>40974.65</v>
      </c>
      <c r="N3458" s="359">
        <f t="shared" si="439"/>
        <v>36.090039171403681</v>
      </c>
    </row>
    <row r="3459" spans="1:14">
      <c r="A3459" s="36">
        <f t="shared" si="440"/>
        <v>2136</v>
      </c>
      <c r="B3459" s="526"/>
      <c r="C3459" s="36" t="str">
        <f>VLOOKUP('Employee Salary Payroll Tax '!B3461,'Employee Salary Payroll Tax '!$D$1:$E$7,2,FALSE)</f>
        <v>NonUnion</v>
      </c>
      <c r="D3459" s="61">
        <f t="shared" si="434"/>
        <v>2.98E-2</v>
      </c>
      <c r="E3459" s="351">
        <f>'Employee Salary Payroll Tax '!N3461</f>
        <v>79535.08</v>
      </c>
      <c r="F3459" s="351">
        <f t="shared" si="435"/>
        <v>81905.225384000005</v>
      </c>
      <c r="G3459" s="352"/>
      <c r="H3459" s="351">
        <f t="shared" si="436"/>
        <v>47664.92</v>
      </c>
      <c r="I3459" s="351">
        <f t="shared" si="437"/>
        <v>2370.1453840000031</v>
      </c>
      <c r="J3459" s="351">
        <f t="shared" si="438"/>
        <v>146.94901380800019</v>
      </c>
      <c r="K3459" s="635">
        <f>SUM('Employee Salary Payroll Tax '!I3461:K3461)</f>
        <v>59574.840000000004</v>
      </c>
      <c r="L3459" s="635">
        <f>'Employee Salary Payroll Tax '!H3461</f>
        <v>0</v>
      </c>
      <c r="M3459" s="293">
        <f t="shared" si="432"/>
        <v>19960.239999999998</v>
      </c>
      <c r="N3459" s="359">
        <f t="shared" si="439"/>
        <v>110.07047438261623</v>
      </c>
    </row>
    <row r="3460" spans="1:14">
      <c r="A3460" s="36">
        <f t="shared" si="440"/>
        <v>2137</v>
      </c>
      <c r="B3460" s="526"/>
      <c r="C3460" s="36" t="str">
        <f>VLOOKUP('Employee Salary Payroll Tax '!B3462,'Employee Salary Payroll Tax '!$D$1:$E$7,2,FALSE)</f>
        <v>IBEW</v>
      </c>
      <c r="D3460" s="61">
        <f t="shared" si="434"/>
        <v>6.875E-3</v>
      </c>
      <c r="E3460" s="351">
        <f>'Employee Salary Payroll Tax '!N3462</f>
        <v>51347.78</v>
      </c>
      <c r="F3460" s="351">
        <f t="shared" si="435"/>
        <v>51700.795987499994</v>
      </c>
      <c r="G3460" s="352"/>
      <c r="H3460" s="351">
        <f t="shared" si="436"/>
        <v>75852.22</v>
      </c>
      <c r="I3460" s="351">
        <f t="shared" si="437"/>
        <v>353.01598749999539</v>
      </c>
      <c r="J3460" s="351">
        <f t="shared" si="438"/>
        <v>21.886991224999715</v>
      </c>
      <c r="K3460" s="635">
        <f>SUM('Employee Salary Payroll Tax '!I3462:K3462)</f>
        <v>51489.5</v>
      </c>
      <c r="L3460" s="635">
        <f>'Employee Salary Payroll Tax '!H3462</f>
        <v>0</v>
      </c>
      <c r="M3460" s="293">
        <f t="shared" si="432"/>
        <v>-141.72000000000116</v>
      </c>
      <c r="N3460" s="359">
        <f t="shared" si="439"/>
        <v>21.947399374572289</v>
      </c>
    </row>
    <row r="3461" spans="1:14">
      <c r="A3461" s="36">
        <f t="shared" si="440"/>
        <v>2138</v>
      </c>
      <c r="B3461" s="526"/>
      <c r="C3461" s="36" t="str">
        <f>VLOOKUP('Employee Salary Payroll Tax '!B3463,'Employee Salary Payroll Tax '!$D$1:$E$7,2,FALSE)</f>
        <v>NonUnion</v>
      </c>
      <c r="D3461" s="61">
        <f t="shared" si="434"/>
        <v>2.98E-2</v>
      </c>
      <c r="E3461" s="351">
        <f>'Employee Salary Payroll Tax '!N3463</f>
        <v>62957.48</v>
      </c>
      <c r="F3461" s="351">
        <f t="shared" si="435"/>
        <v>64833.612904000009</v>
      </c>
      <c r="G3461" s="352"/>
      <c r="H3461" s="351">
        <f t="shared" si="436"/>
        <v>64242.52</v>
      </c>
      <c r="I3461" s="351">
        <f t="shared" si="437"/>
        <v>1876.1329040000055</v>
      </c>
      <c r="J3461" s="351">
        <f t="shared" si="438"/>
        <v>116.32024004800034</v>
      </c>
      <c r="K3461" s="635">
        <f>SUM('Employee Salary Payroll Tax '!I3463:K3463)</f>
        <v>4164.25</v>
      </c>
      <c r="L3461" s="635">
        <f>'Employee Salary Payroll Tax '!H3463</f>
        <v>0</v>
      </c>
      <c r="M3461" s="293">
        <f t="shared" si="432"/>
        <v>58793.23</v>
      </c>
      <c r="N3461" s="359">
        <f t="shared" si="439"/>
        <v>7.6938682998778143</v>
      </c>
    </row>
    <row r="3462" spans="1:14">
      <c r="A3462" s="36">
        <f t="shared" si="440"/>
        <v>2139</v>
      </c>
      <c r="B3462" s="526"/>
      <c r="C3462" s="36" t="str">
        <f>VLOOKUP('Employee Salary Payroll Tax '!B3464,'Employee Salary Payroll Tax '!$D$1:$E$7,2,FALSE)</f>
        <v>UA</v>
      </c>
      <c r="D3462" s="61">
        <f t="shared" si="434"/>
        <v>0.03</v>
      </c>
      <c r="E3462" s="351">
        <f>'Employee Salary Payroll Tax '!N3464</f>
        <v>89359.65</v>
      </c>
      <c r="F3462" s="351">
        <f>E3462*(1+D3462)</f>
        <v>92040.439499999993</v>
      </c>
      <c r="G3462" s="352"/>
      <c r="H3462" s="351">
        <f t="shared" si="436"/>
        <v>37840.350000000006</v>
      </c>
      <c r="I3462" s="351">
        <f t="shared" si="437"/>
        <v>2680.789499999999</v>
      </c>
      <c r="J3462" s="351">
        <f t="shared" si="438"/>
        <v>166.20894899999993</v>
      </c>
      <c r="K3462" s="635">
        <f>SUM('Employee Salary Payroll Tax '!I3464:K3464)</f>
        <v>79913.590000000011</v>
      </c>
      <c r="L3462" s="635">
        <f>'Employee Salary Payroll Tax '!H3464</f>
        <v>1963.66</v>
      </c>
      <c r="M3462" s="293">
        <f t="shared" si="432"/>
        <v>7482.3999999999833</v>
      </c>
      <c r="N3462" s="359">
        <f t="shared" si="439"/>
        <v>148.63927739833659</v>
      </c>
    </row>
    <row r="3463" spans="1:14">
      <c r="A3463" s="36">
        <f t="shared" si="440"/>
        <v>2140</v>
      </c>
      <c r="B3463" s="526"/>
      <c r="C3463" s="36" t="str">
        <f>VLOOKUP('Employee Salary Payroll Tax '!B3465,'Employee Salary Payroll Tax '!$D$1:$E$7,2,FALSE)</f>
        <v>Not Assigned</v>
      </c>
      <c r="D3463" s="61">
        <f t="shared" si="434"/>
        <v>0</v>
      </c>
      <c r="E3463" s="351">
        <f>'Employee Salary Payroll Tax '!N3465</f>
        <v>0</v>
      </c>
      <c r="F3463" s="351">
        <f t="shared" si="435"/>
        <v>0</v>
      </c>
      <c r="G3463" s="352"/>
      <c r="H3463" s="351">
        <f t="shared" si="436"/>
        <v>127200</v>
      </c>
      <c r="I3463" s="351">
        <f t="shared" si="437"/>
        <v>0</v>
      </c>
      <c r="J3463" s="351">
        <f t="shared" si="438"/>
        <v>0</v>
      </c>
      <c r="K3463" s="635">
        <f>SUM('Employee Salary Payroll Tax '!I3465:K3465)</f>
        <v>301957.99</v>
      </c>
      <c r="L3463" s="635">
        <f>'Employee Salary Payroll Tax '!H3465</f>
        <v>0</v>
      </c>
      <c r="M3463" s="293">
        <f t="shared" si="432"/>
        <v>-301957.99</v>
      </c>
      <c r="N3463" s="359">
        <f t="shared" si="439"/>
        <v>0</v>
      </c>
    </row>
    <row r="3464" spans="1:14">
      <c r="A3464" s="36">
        <f t="shared" si="440"/>
        <v>2141</v>
      </c>
      <c r="B3464" s="526"/>
      <c r="C3464" s="36" t="str">
        <f>VLOOKUP('Employee Salary Payroll Tax '!B3466,'Employee Salary Payroll Tax '!$D$1:$E$7,2,FALSE)</f>
        <v>NonUnion</v>
      </c>
      <c r="D3464" s="61">
        <f t="shared" si="434"/>
        <v>2.98E-2</v>
      </c>
      <c r="E3464" s="351">
        <f>'Employee Salary Payroll Tax '!N3466</f>
        <v>84216.75</v>
      </c>
      <c r="F3464" s="351">
        <f>E3464*(1+D3464)</f>
        <v>86726.409150000007</v>
      </c>
      <c r="G3464" s="352"/>
      <c r="H3464" s="351">
        <f t="shared" si="436"/>
        <v>42983.25</v>
      </c>
      <c r="I3464" s="351">
        <f t="shared" si="437"/>
        <v>2509.6591500000068</v>
      </c>
      <c r="J3464" s="351">
        <f t="shared" si="438"/>
        <v>155.59886730000042</v>
      </c>
      <c r="K3464" s="635">
        <f>SUM('Employee Salary Payroll Tax '!I3466:K3466)</f>
        <v>21697.97</v>
      </c>
      <c r="L3464" s="635">
        <f>'Employee Salary Payroll Tax '!H3466</f>
        <v>1013.45</v>
      </c>
      <c r="M3464" s="293">
        <f t="shared" si="432"/>
        <v>61505.33</v>
      </c>
      <c r="N3464" s="359">
        <f t="shared" si="439"/>
        <v>40.089169371524086</v>
      </c>
    </row>
    <row r="3465" spans="1:14">
      <c r="A3465" s="36">
        <f t="shared" si="440"/>
        <v>2142</v>
      </c>
      <c r="B3465" s="526"/>
      <c r="C3465" s="36" t="str">
        <f>VLOOKUP('Employee Salary Payroll Tax '!B3467,'Employee Salary Payroll Tax '!$D$1:$E$7,2,FALSE)</f>
        <v>Not Assigned</v>
      </c>
      <c r="D3465" s="61">
        <f t="shared" si="434"/>
        <v>0</v>
      </c>
      <c r="E3465" s="351">
        <f>'Employee Salary Payroll Tax '!N3467</f>
        <v>-2336.39</v>
      </c>
      <c r="F3465" s="351">
        <f t="shared" si="435"/>
        <v>-2336.39</v>
      </c>
      <c r="G3465" s="352"/>
      <c r="H3465" s="351">
        <f t="shared" si="436"/>
        <v>129536.39</v>
      </c>
      <c r="I3465" s="351">
        <f t="shared" si="437"/>
        <v>0</v>
      </c>
      <c r="J3465" s="351">
        <f t="shared" si="438"/>
        <v>0</v>
      </c>
      <c r="K3465" s="635">
        <f>SUM('Employee Salary Payroll Tax '!I3467:K3467)</f>
        <v>-9743658.2899999991</v>
      </c>
      <c r="L3465" s="635">
        <f>'Employee Salary Payroll Tax '!H3467</f>
        <v>-23221.14</v>
      </c>
      <c r="M3465" s="293">
        <f t="shared" si="432"/>
        <v>9764543.0399999991</v>
      </c>
      <c r="N3465" s="359">
        <f t="shared" si="439"/>
        <v>0</v>
      </c>
    </row>
    <row r="3466" spans="1:14">
      <c r="A3466" s="36">
        <f t="shared" si="440"/>
        <v>2143</v>
      </c>
      <c r="B3466" s="526"/>
      <c r="C3466" s="36" t="str">
        <f>VLOOKUP('Employee Salary Payroll Tax '!B3468,'Employee Salary Payroll Tax '!$D$1:$E$7,2,FALSE)</f>
        <v>Not Assigned</v>
      </c>
      <c r="D3466" s="61">
        <f t="shared" si="434"/>
        <v>0</v>
      </c>
      <c r="E3466" s="351">
        <f>'Employee Salary Payroll Tax '!N3468</f>
        <v>122192.68</v>
      </c>
      <c r="F3466" s="351">
        <f>E3466*(1+D3466)</f>
        <v>122192.68</v>
      </c>
      <c r="G3466" s="352"/>
      <c r="H3466" s="351">
        <f t="shared" si="436"/>
        <v>5007.320000000007</v>
      </c>
      <c r="I3466" s="351">
        <f t="shared" si="437"/>
        <v>0</v>
      </c>
      <c r="J3466" s="351">
        <f t="shared" si="438"/>
        <v>0</v>
      </c>
      <c r="K3466" s="635">
        <f>SUM('Employee Salary Payroll Tax '!I3468:K3468)</f>
        <v>40738.9</v>
      </c>
      <c r="L3466" s="635">
        <f>'Employee Salary Payroll Tax '!H3468</f>
        <v>0</v>
      </c>
      <c r="M3466" s="293">
        <f t="shared" si="432"/>
        <v>81453.78</v>
      </c>
      <c r="N3466" s="359">
        <f t="shared" si="439"/>
        <v>0</v>
      </c>
    </row>
    <row r="3467" spans="1:14">
      <c r="B3467" s="210"/>
    </row>
    <row r="3468" spans="1:14">
      <c r="B3468" s="210"/>
    </row>
    <row r="3469" spans="1:14">
      <c r="B3469" s="210"/>
    </row>
    <row r="3470" spans="1:14">
      <c r="B3470" s="210"/>
    </row>
    <row r="3471" spans="1:14">
      <c r="B3471" s="210"/>
    </row>
    <row r="3472" spans="1:14">
      <c r="B3472" s="210"/>
    </row>
    <row r="3473" spans="2:2">
      <c r="B3473" s="210"/>
    </row>
    <row r="3474" spans="2:2">
      <c r="B3474" s="210"/>
    </row>
    <row r="3475" spans="2:2">
      <c r="B3475" s="210"/>
    </row>
    <row r="3476" spans="2:2">
      <c r="B3476" s="210"/>
    </row>
    <row r="3477" spans="2:2">
      <c r="B3477" s="210"/>
    </row>
    <row r="3478" spans="2:2">
      <c r="B3478" s="210"/>
    </row>
    <row r="3479" spans="2:2">
      <c r="B3479" s="210"/>
    </row>
    <row r="3480" spans="2:2">
      <c r="B3480" s="210"/>
    </row>
    <row r="3481" spans="2:2">
      <c r="B3481" s="210"/>
    </row>
    <row r="3482" spans="2:2">
      <c r="B3482" s="210"/>
    </row>
    <row r="3483" spans="2:2">
      <c r="B3483" s="210"/>
    </row>
    <row r="3484" spans="2:2">
      <c r="B3484" s="210"/>
    </row>
    <row r="3485" spans="2:2">
      <c r="B3485" s="210"/>
    </row>
    <row r="3486" spans="2:2">
      <c r="B3486" s="210"/>
    </row>
    <row r="3487" spans="2:2">
      <c r="B3487" s="210"/>
    </row>
    <row r="3488" spans="2:2">
      <c r="B3488" s="210"/>
    </row>
    <row r="3489" spans="2:2">
      <c r="B3489" s="210"/>
    </row>
    <row r="3490" spans="2:2">
      <c r="B3490" s="210"/>
    </row>
    <row r="3491" spans="2:2">
      <c r="B3491" s="210"/>
    </row>
    <row r="3492" spans="2:2">
      <c r="B3492" s="210"/>
    </row>
    <row r="3493" spans="2:2">
      <c r="B3493" s="210"/>
    </row>
    <row r="3494" spans="2:2">
      <c r="B3494" s="210"/>
    </row>
    <row r="3495" spans="2:2">
      <c r="B3495" s="210"/>
    </row>
    <row r="3496" spans="2:2">
      <c r="B3496" s="210"/>
    </row>
    <row r="3497" spans="2:2">
      <c r="B3497" s="210"/>
    </row>
    <row r="3498" spans="2:2">
      <c r="B3498" s="210"/>
    </row>
    <row r="3499" spans="2:2">
      <c r="B3499" s="210"/>
    </row>
    <row r="3500" spans="2:2">
      <c r="B3500" s="210"/>
    </row>
    <row r="3501" spans="2:2">
      <c r="B3501" s="210"/>
    </row>
    <row r="3502" spans="2:2">
      <c r="B3502" s="210"/>
    </row>
    <row r="3503" spans="2:2">
      <c r="B3503" s="210"/>
    </row>
    <row r="3504" spans="2:2">
      <c r="B3504" s="210"/>
    </row>
    <row r="3505" spans="2:2">
      <c r="B3505" s="210"/>
    </row>
    <row r="3506" spans="2:2">
      <c r="B3506" s="210"/>
    </row>
    <row r="3507" spans="2:2">
      <c r="B3507" s="210"/>
    </row>
    <row r="3508" spans="2:2">
      <c r="B3508" s="210"/>
    </row>
    <row r="3509" spans="2:2">
      <c r="B3509" s="210"/>
    </row>
    <row r="3510" spans="2:2">
      <c r="B3510" s="210"/>
    </row>
    <row r="3511" spans="2:2">
      <c r="B3511" s="210"/>
    </row>
    <row r="3512" spans="2:2">
      <c r="B3512" s="210"/>
    </row>
    <row r="3513" spans="2:2">
      <c r="B3513" s="210"/>
    </row>
    <row r="3514" spans="2:2">
      <c r="B3514" s="210"/>
    </row>
    <row r="3515" spans="2:2">
      <c r="B3515" s="210"/>
    </row>
    <row r="3516" spans="2:2">
      <c r="B3516" s="210"/>
    </row>
    <row r="3517" spans="2:2">
      <c r="B3517" s="210"/>
    </row>
    <row r="3518" spans="2:2">
      <c r="B3518" s="210"/>
    </row>
    <row r="3519" spans="2:2">
      <c r="B3519" s="210"/>
    </row>
    <row r="3520" spans="2:2">
      <c r="B3520" s="210"/>
    </row>
    <row r="3521" spans="2:2">
      <c r="B3521" s="210"/>
    </row>
    <row r="3522" spans="2:2">
      <c r="B3522" s="210"/>
    </row>
    <row r="3523" spans="2:2">
      <c r="B3523" s="210"/>
    </row>
    <row r="3524" spans="2:2">
      <c r="B3524" s="210"/>
    </row>
    <row r="3525" spans="2:2">
      <c r="B3525" s="210"/>
    </row>
    <row r="3526" spans="2:2">
      <c r="B3526" s="210"/>
    </row>
    <row r="3527" spans="2:2">
      <c r="B3527" s="210"/>
    </row>
    <row r="3528" spans="2:2">
      <c r="B3528" s="210"/>
    </row>
    <row r="3529" spans="2:2">
      <c r="B3529" s="210"/>
    </row>
    <row r="3530" spans="2:2">
      <c r="B3530" s="210"/>
    </row>
    <row r="3531" spans="2:2">
      <c r="B3531" s="210"/>
    </row>
    <row r="3532" spans="2:2">
      <c r="B3532" s="210"/>
    </row>
    <row r="3533" spans="2:2">
      <c r="B3533" s="210"/>
    </row>
    <row r="3534" spans="2:2">
      <c r="B3534" s="210"/>
    </row>
    <row r="3535" spans="2:2">
      <c r="B3535" s="210"/>
    </row>
    <row r="3536" spans="2:2">
      <c r="B3536" s="210"/>
    </row>
    <row r="3537" spans="2:2">
      <c r="B3537" s="210"/>
    </row>
    <row r="3538" spans="2:2">
      <c r="B3538" s="210"/>
    </row>
    <row r="3539" spans="2:2">
      <c r="B3539" s="210"/>
    </row>
    <row r="3540" spans="2:2">
      <c r="B3540" s="210"/>
    </row>
    <row r="3541" spans="2:2">
      <c r="B3541" s="210"/>
    </row>
    <row r="3542" spans="2:2">
      <c r="B3542" s="210"/>
    </row>
    <row r="3543" spans="2:2">
      <c r="B3543" s="210"/>
    </row>
    <row r="3544" spans="2:2">
      <c r="B3544" s="210"/>
    </row>
    <row r="3545" spans="2:2">
      <c r="B3545" s="210"/>
    </row>
    <row r="3546" spans="2:2">
      <c r="B3546" s="210"/>
    </row>
    <row r="3547" spans="2:2">
      <c r="B3547" s="210"/>
    </row>
    <row r="3548" spans="2:2">
      <c r="B3548" s="210"/>
    </row>
    <row r="3549" spans="2:2">
      <c r="B3549" s="210"/>
    </row>
    <row r="3550" spans="2:2">
      <c r="B3550" s="210"/>
    </row>
    <row r="3551" spans="2:2">
      <c r="B3551" s="210"/>
    </row>
    <row r="3552" spans="2:2">
      <c r="B3552" s="210"/>
    </row>
    <row r="3553" spans="2:2">
      <c r="B3553" s="210"/>
    </row>
    <row r="3554" spans="2:2">
      <c r="B3554" s="210"/>
    </row>
    <row r="3555" spans="2:2">
      <c r="B3555" s="210"/>
    </row>
    <row r="3556" spans="2:2">
      <c r="B3556" s="210"/>
    </row>
    <row r="3557" spans="2:2">
      <c r="B3557" s="210"/>
    </row>
    <row r="3558" spans="2:2">
      <c r="B3558" s="210"/>
    </row>
    <row r="3559" spans="2:2">
      <c r="B3559" s="210"/>
    </row>
    <row r="3560" spans="2:2">
      <c r="B3560" s="210"/>
    </row>
    <row r="3561" spans="2:2">
      <c r="B3561" s="210"/>
    </row>
    <row r="3562" spans="2:2">
      <c r="B3562" s="210"/>
    </row>
    <row r="3563" spans="2:2">
      <c r="B3563" s="210"/>
    </row>
    <row r="3564" spans="2:2">
      <c r="B3564" s="210"/>
    </row>
    <row r="3565" spans="2:2">
      <c r="B3565" s="210"/>
    </row>
    <row r="3566" spans="2:2">
      <c r="B3566" s="210"/>
    </row>
    <row r="3567" spans="2:2">
      <c r="B3567" s="210"/>
    </row>
    <row r="3568" spans="2:2">
      <c r="B3568" s="210"/>
    </row>
    <row r="3569" spans="2:2">
      <c r="B3569" s="210"/>
    </row>
    <row r="3570" spans="2:2">
      <c r="B3570" s="210"/>
    </row>
    <row r="3571" spans="2:2">
      <c r="B3571" s="210"/>
    </row>
    <row r="3572" spans="2:2">
      <c r="B3572" s="210"/>
    </row>
    <row r="3573" spans="2:2">
      <c r="B3573" s="210"/>
    </row>
    <row r="3574" spans="2:2">
      <c r="B3574" s="210"/>
    </row>
    <row r="3575" spans="2:2">
      <c r="B3575" s="210"/>
    </row>
    <row r="3576" spans="2:2">
      <c r="B3576" s="210"/>
    </row>
    <row r="3577" spans="2:2">
      <c r="B3577" s="210"/>
    </row>
    <row r="3578" spans="2:2">
      <c r="B3578" s="210"/>
    </row>
    <row r="3579" spans="2:2">
      <c r="B3579" s="210"/>
    </row>
    <row r="3580" spans="2:2">
      <c r="B3580" s="210"/>
    </row>
    <row r="3581" spans="2:2">
      <c r="B3581" s="210"/>
    </row>
    <row r="3582" spans="2:2">
      <c r="B3582" s="210"/>
    </row>
    <row r="3583" spans="2:2">
      <c r="B3583" s="210"/>
    </row>
    <row r="3584" spans="2:2">
      <c r="B3584" s="210"/>
    </row>
    <row r="3585" spans="2:2">
      <c r="B3585" s="210"/>
    </row>
    <row r="3586" spans="2:2">
      <c r="B3586" s="210"/>
    </row>
    <row r="3587" spans="2:2">
      <c r="B3587" s="210"/>
    </row>
    <row r="3588" spans="2:2">
      <c r="B3588" s="210"/>
    </row>
    <row r="3589" spans="2:2">
      <c r="B3589" s="210"/>
    </row>
    <row r="3590" spans="2:2">
      <c r="B3590" s="210"/>
    </row>
    <row r="3591" spans="2:2">
      <c r="B3591" s="210"/>
    </row>
    <row r="3592" spans="2:2">
      <c r="B3592" s="210"/>
    </row>
    <row r="3593" spans="2:2">
      <c r="B3593" s="210"/>
    </row>
    <row r="3594" spans="2:2">
      <c r="B3594" s="210"/>
    </row>
    <row r="3595" spans="2:2">
      <c r="B3595" s="210"/>
    </row>
    <row r="3596" spans="2:2">
      <c r="B3596" s="210"/>
    </row>
    <row r="3597" spans="2:2">
      <c r="B3597" s="210"/>
    </row>
    <row r="3598" spans="2:2">
      <c r="B3598" s="210"/>
    </row>
    <row r="3599" spans="2:2">
      <c r="B3599" s="210"/>
    </row>
    <row r="3600" spans="2:2">
      <c r="B3600" s="210"/>
    </row>
    <row r="3601" spans="2:2">
      <c r="B3601" s="210"/>
    </row>
    <row r="3602" spans="2:2">
      <c r="B3602" s="210"/>
    </row>
    <row r="3603" spans="2:2">
      <c r="B3603" s="210"/>
    </row>
    <row r="3604" spans="2:2">
      <c r="B3604" s="210"/>
    </row>
    <row r="3605" spans="2:2">
      <c r="B3605" s="210"/>
    </row>
    <row r="3606" spans="2:2">
      <c r="B3606" s="210"/>
    </row>
    <row r="3607" spans="2:2">
      <c r="B3607" s="210"/>
    </row>
    <row r="3608" spans="2:2">
      <c r="B3608" s="210"/>
    </row>
    <row r="3609" spans="2:2">
      <c r="B3609" s="210"/>
    </row>
    <row r="3610" spans="2:2">
      <c r="B3610" s="210"/>
    </row>
    <row r="3611" spans="2:2">
      <c r="B3611" s="210"/>
    </row>
    <row r="3612" spans="2:2">
      <c r="B3612" s="210"/>
    </row>
    <row r="3613" spans="2:2">
      <c r="B3613" s="210"/>
    </row>
    <row r="3614" spans="2:2">
      <c r="B3614" s="210"/>
    </row>
    <row r="3615" spans="2:2">
      <c r="B3615" s="210"/>
    </row>
    <row r="3616" spans="2:2">
      <c r="B3616" s="210"/>
    </row>
    <row r="3617" spans="2:2">
      <c r="B3617" s="210"/>
    </row>
    <row r="3618" spans="2:2">
      <c r="B3618" s="210"/>
    </row>
    <row r="3619" spans="2:2">
      <c r="B3619" s="210"/>
    </row>
    <row r="3620" spans="2:2">
      <c r="B3620" s="210"/>
    </row>
    <row r="3621" spans="2:2">
      <c r="B3621" s="210"/>
    </row>
    <row r="3622" spans="2:2">
      <c r="B3622" s="210"/>
    </row>
    <row r="3623" spans="2:2">
      <c r="B3623" s="210"/>
    </row>
    <row r="3624" spans="2:2">
      <c r="B3624" s="210"/>
    </row>
    <row r="3625" spans="2:2">
      <c r="B3625" s="210"/>
    </row>
    <row r="3626" spans="2:2">
      <c r="B3626" s="210"/>
    </row>
    <row r="3627" spans="2:2">
      <c r="B3627" s="210"/>
    </row>
    <row r="3628" spans="2:2">
      <c r="B3628" s="210"/>
    </row>
    <row r="3629" spans="2:2">
      <c r="B3629" s="210"/>
    </row>
    <row r="3630" spans="2:2">
      <c r="B3630" s="210"/>
    </row>
    <row r="3631" spans="2:2">
      <c r="B3631" s="210"/>
    </row>
    <row r="3632" spans="2:2">
      <c r="B3632" s="210"/>
    </row>
    <row r="3633" spans="2:2">
      <c r="B3633" s="210"/>
    </row>
    <row r="3634" spans="2:2">
      <c r="B3634" s="210"/>
    </row>
    <row r="3635" spans="2:2">
      <c r="B3635" s="210"/>
    </row>
    <row r="3636" spans="2:2">
      <c r="B3636" s="210"/>
    </row>
    <row r="3637" spans="2:2">
      <c r="B3637" s="210"/>
    </row>
    <row r="3638" spans="2:2">
      <c r="B3638" s="210"/>
    </row>
    <row r="3639" spans="2:2">
      <c r="B3639" s="210"/>
    </row>
    <row r="3640" spans="2:2">
      <c r="B3640" s="210"/>
    </row>
    <row r="3641" spans="2:2">
      <c r="B3641" s="210"/>
    </row>
    <row r="3642" spans="2:2">
      <c r="B3642" s="210"/>
    </row>
    <row r="3643" spans="2:2">
      <c r="B3643" s="210"/>
    </row>
    <row r="3644" spans="2:2">
      <c r="B3644" s="210"/>
    </row>
    <row r="3645" spans="2:2">
      <c r="B3645" s="210"/>
    </row>
    <row r="3646" spans="2:2">
      <c r="B3646" s="210"/>
    </row>
    <row r="3647" spans="2:2">
      <c r="B3647" s="210"/>
    </row>
    <row r="3648" spans="2:2">
      <c r="B3648" s="210"/>
    </row>
    <row r="3649" spans="2:2">
      <c r="B3649" s="210"/>
    </row>
    <row r="3650" spans="2:2">
      <c r="B3650" s="210"/>
    </row>
    <row r="3651" spans="2:2">
      <c r="B3651" s="210"/>
    </row>
    <row r="3652" spans="2:2">
      <c r="B3652" s="210"/>
    </row>
    <row r="3653" spans="2:2">
      <c r="B3653" s="210"/>
    </row>
    <row r="3654" spans="2:2">
      <c r="B3654" s="210"/>
    </row>
    <row r="3655" spans="2:2">
      <c r="B3655" s="210"/>
    </row>
    <row r="3656" spans="2:2">
      <c r="B3656" s="210"/>
    </row>
    <row r="3657" spans="2:2">
      <c r="B3657" s="210"/>
    </row>
    <row r="3658" spans="2:2">
      <c r="B3658" s="210"/>
    </row>
    <row r="3659" spans="2:2">
      <c r="B3659" s="210"/>
    </row>
    <row r="3660" spans="2:2">
      <c r="B3660" s="210"/>
    </row>
    <row r="3661" spans="2:2">
      <c r="B3661" s="210"/>
    </row>
    <row r="3662" spans="2:2">
      <c r="B3662" s="210"/>
    </row>
    <row r="3663" spans="2:2">
      <c r="B3663" s="210"/>
    </row>
    <row r="3664" spans="2:2">
      <c r="B3664" s="210"/>
    </row>
    <row r="3665" spans="2:2">
      <c r="B3665" s="210"/>
    </row>
    <row r="3666" spans="2:2">
      <c r="B3666" s="210"/>
    </row>
    <row r="3667" spans="2:2">
      <c r="B3667" s="210"/>
    </row>
    <row r="3668" spans="2:2">
      <c r="B3668" s="210"/>
    </row>
    <row r="3669" spans="2:2">
      <c r="B3669" s="210"/>
    </row>
    <row r="3670" spans="2:2">
      <c r="B3670" s="210"/>
    </row>
    <row r="3671" spans="2:2">
      <c r="B3671" s="210"/>
    </row>
    <row r="3672" spans="2:2">
      <c r="B3672" s="210"/>
    </row>
    <row r="3673" spans="2:2">
      <c r="B3673" s="210"/>
    </row>
    <row r="3674" spans="2:2">
      <c r="B3674" s="210"/>
    </row>
    <row r="3675" spans="2:2">
      <c r="B3675" s="210"/>
    </row>
    <row r="3676" spans="2:2">
      <c r="B3676" s="210"/>
    </row>
    <row r="3677" spans="2:2">
      <c r="B3677" s="210"/>
    </row>
    <row r="3678" spans="2:2">
      <c r="B3678" s="210"/>
    </row>
    <row r="3679" spans="2:2">
      <c r="B3679" s="210"/>
    </row>
    <row r="3680" spans="2:2">
      <c r="B3680" s="210"/>
    </row>
    <row r="3681" spans="2:2">
      <c r="B3681" s="210"/>
    </row>
    <row r="3682" spans="2:2">
      <c r="B3682" s="210"/>
    </row>
    <row r="3683" spans="2:2">
      <c r="B3683" s="210"/>
    </row>
    <row r="3684" spans="2:2">
      <c r="B3684" s="210"/>
    </row>
    <row r="3685" spans="2:2">
      <c r="B3685" s="210"/>
    </row>
    <row r="3686" spans="2:2">
      <c r="B3686" s="210"/>
    </row>
    <row r="3687" spans="2:2">
      <c r="B3687" s="210"/>
    </row>
    <row r="3688" spans="2:2">
      <c r="B3688" s="210"/>
    </row>
    <row r="3689" spans="2:2">
      <c r="B3689" s="210"/>
    </row>
    <row r="3690" spans="2:2">
      <c r="B3690" s="210"/>
    </row>
    <row r="3691" spans="2:2">
      <c r="B3691" s="210"/>
    </row>
    <row r="3692" spans="2:2">
      <c r="B3692" s="210"/>
    </row>
    <row r="3693" spans="2:2">
      <c r="B3693" s="210"/>
    </row>
    <row r="3694" spans="2:2">
      <c r="B3694" s="161"/>
    </row>
    <row r="3695" spans="2:2">
      <c r="B3695" s="161"/>
    </row>
    <row r="3696" spans="2:2">
      <c r="B3696" s="161"/>
    </row>
    <row r="3697" spans="2:2">
      <c r="B3697" s="161"/>
    </row>
    <row r="3698" spans="2:2">
      <c r="B3698" s="161"/>
    </row>
    <row r="3699" spans="2:2">
      <c r="B3699" s="161"/>
    </row>
    <row r="3700" spans="2:2">
      <c r="B3700" s="161"/>
    </row>
    <row r="3701" spans="2:2">
      <c r="B3701" s="161"/>
    </row>
    <row r="3702" spans="2:2">
      <c r="B3702" s="161"/>
    </row>
    <row r="3703" spans="2:2">
      <c r="B3703" s="161"/>
    </row>
    <row r="3704" spans="2:2">
      <c r="B3704" s="161"/>
    </row>
    <row r="3705" spans="2:2">
      <c r="B3705" s="161"/>
    </row>
    <row r="3706" spans="2:2">
      <c r="B3706" s="161"/>
    </row>
    <row r="3707" spans="2:2">
      <c r="B3707" s="161"/>
    </row>
  </sheetData>
  <printOptions horizontalCentered="1"/>
  <pageMargins left="0.5" right="0.5" top="0.25" bottom="0.5" header="0.5" footer="0"/>
  <pageSetup scale="58" fitToHeight="0" orientation="landscape" r:id="rId1"/>
  <headerFooter alignWithMargins="0">
    <oddFooter>&amp;R&amp;P of &amp;N</oddFooter>
  </headerFooter>
  <rowBreaks count="2" manualBreakCount="2">
    <brk id="63" max="13" man="1"/>
    <brk id="3380" max="13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3696"/>
  <sheetViews>
    <sheetView zoomScaleNormal="100" workbookViewId="0">
      <pane xSplit="2" ySplit="15" topLeftCell="C3459" activePane="bottomRight" state="frozen"/>
      <selection activeCell="E3466" sqref="E3466"/>
      <selection pane="topRight" activeCell="E3466" sqref="E3466"/>
      <selection pane="bottomLeft" activeCell="E3466" sqref="E3466"/>
      <selection pane="bottomRight" activeCell="K3454" sqref="K3454"/>
    </sheetView>
  </sheetViews>
  <sheetFormatPr defaultColWidth="9.109375" defaultRowHeight="13.2"/>
  <cols>
    <col min="1" max="1" width="5" style="12" bestFit="1" customWidth="1"/>
    <col min="2" max="2" width="5.5546875" style="36" customWidth="1"/>
    <col min="3" max="3" width="14.44140625" style="36" customWidth="1"/>
    <col min="4" max="4" width="8.6640625" style="36" bestFit="1" customWidth="1"/>
    <col min="5" max="5" width="17.33203125" style="302" bestFit="1" customWidth="1"/>
    <col min="6" max="6" width="16.88671875" style="302" customWidth="1"/>
    <col min="7" max="7" width="1.6640625" style="302" customWidth="1"/>
    <col min="8" max="8" width="17.44140625" style="302" customWidth="1"/>
    <col min="9" max="9" width="14.109375" style="302" bestFit="1" customWidth="1"/>
    <col min="10" max="10" width="15.5546875" style="302" customWidth="1"/>
    <col min="11" max="11" width="15.33203125" style="36" customWidth="1"/>
    <col min="12" max="12" width="12.6640625" style="36" customWidth="1"/>
    <col min="13" max="13" width="14.33203125" style="36" customWidth="1"/>
    <col min="14" max="14" width="11.44140625" style="36" customWidth="1"/>
    <col min="15" max="15" width="10.88671875" style="36" bestFit="1" customWidth="1"/>
    <col min="16" max="16" width="9.109375" style="36"/>
    <col min="17" max="17" width="12.33203125" style="12" bestFit="1" customWidth="1"/>
    <col min="18" max="18" width="9.6640625" style="12" bestFit="1" customWidth="1"/>
    <col min="19" max="256" width="9.109375" style="12"/>
    <col min="257" max="257" width="6.5546875" style="12" bestFit="1" customWidth="1"/>
    <col min="258" max="258" width="20.5546875" style="12" customWidth="1"/>
    <col min="259" max="259" width="14.44140625" style="12" customWidth="1"/>
    <col min="260" max="260" width="8.6640625" style="12" bestFit="1" customWidth="1"/>
    <col min="261" max="262" width="15" style="12" bestFit="1" customWidth="1"/>
    <col min="263" max="263" width="1.6640625" style="12" customWidth="1"/>
    <col min="264" max="264" width="13.44140625" style="12" bestFit="1" customWidth="1"/>
    <col min="265" max="265" width="14" style="12" bestFit="1" customWidth="1"/>
    <col min="266" max="266" width="12.88671875" style="12" bestFit="1" customWidth="1"/>
    <col min="267" max="267" width="14.109375" style="12" customWidth="1"/>
    <col min="268" max="268" width="12.88671875" style="12" bestFit="1" customWidth="1"/>
    <col min="269" max="269" width="14" style="12" bestFit="1" customWidth="1"/>
    <col min="270" max="270" width="11.44140625" style="12" customWidth="1"/>
    <col min="271" max="271" width="10.88671875" style="12" bestFit="1" customWidth="1"/>
    <col min="272" max="272" width="9.109375" style="12"/>
    <col min="273" max="273" width="12.33203125" style="12" bestFit="1" customWidth="1"/>
    <col min="274" max="274" width="9.6640625" style="12" bestFit="1" customWidth="1"/>
    <col min="275" max="512" width="9.109375" style="12"/>
    <col min="513" max="513" width="6.5546875" style="12" bestFit="1" customWidth="1"/>
    <col min="514" max="514" width="20.5546875" style="12" customWidth="1"/>
    <col min="515" max="515" width="14.44140625" style="12" customWidth="1"/>
    <col min="516" max="516" width="8.6640625" style="12" bestFit="1" customWidth="1"/>
    <col min="517" max="518" width="15" style="12" bestFit="1" customWidth="1"/>
    <col min="519" max="519" width="1.6640625" style="12" customWidth="1"/>
    <col min="520" max="520" width="13.44140625" style="12" bestFit="1" customWidth="1"/>
    <col min="521" max="521" width="14" style="12" bestFit="1" customWidth="1"/>
    <col min="522" max="522" width="12.88671875" style="12" bestFit="1" customWidth="1"/>
    <col min="523" max="523" width="14.109375" style="12" customWidth="1"/>
    <col min="524" max="524" width="12.88671875" style="12" bestFit="1" customWidth="1"/>
    <col min="525" max="525" width="14" style="12" bestFit="1" customWidth="1"/>
    <col min="526" max="526" width="11.44140625" style="12" customWidth="1"/>
    <col min="527" max="527" width="10.88671875" style="12" bestFit="1" customWidth="1"/>
    <col min="528" max="528" width="9.109375" style="12"/>
    <col min="529" max="529" width="12.33203125" style="12" bestFit="1" customWidth="1"/>
    <col min="530" max="530" width="9.6640625" style="12" bestFit="1" customWidth="1"/>
    <col min="531" max="768" width="9.109375" style="12"/>
    <col min="769" max="769" width="6.5546875" style="12" bestFit="1" customWidth="1"/>
    <col min="770" max="770" width="20.5546875" style="12" customWidth="1"/>
    <col min="771" max="771" width="14.44140625" style="12" customWidth="1"/>
    <col min="772" max="772" width="8.6640625" style="12" bestFit="1" customWidth="1"/>
    <col min="773" max="774" width="15" style="12" bestFit="1" customWidth="1"/>
    <col min="775" max="775" width="1.6640625" style="12" customWidth="1"/>
    <col min="776" max="776" width="13.44140625" style="12" bestFit="1" customWidth="1"/>
    <col min="777" max="777" width="14" style="12" bestFit="1" customWidth="1"/>
    <col min="778" max="778" width="12.88671875" style="12" bestFit="1" customWidth="1"/>
    <col min="779" max="779" width="14.109375" style="12" customWidth="1"/>
    <col min="780" max="780" width="12.88671875" style="12" bestFit="1" customWidth="1"/>
    <col min="781" max="781" width="14" style="12" bestFit="1" customWidth="1"/>
    <col min="782" max="782" width="11.44140625" style="12" customWidth="1"/>
    <col min="783" max="783" width="10.88671875" style="12" bestFit="1" customWidth="1"/>
    <col min="784" max="784" width="9.109375" style="12"/>
    <col min="785" max="785" width="12.33203125" style="12" bestFit="1" customWidth="1"/>
    <col min="786" max="786" width="9.6640625" style="12" bestFit="1" customWidth="1"/>
    <col min="787" max="1024" width="9.109375" style="12"/>
    <col min="1025" max="1025" width="6.5546875" style="12" bestFit="1" customWidth="1"/>
    <col min="1026" max="1026" width="20.5546875" style="12" customWidth="1"/>
    <col min="1027" max="1027" width="14.44140625" style="12" customWidth="1"/>
    <col min="1028" max="1028" width="8.6640625" style="12" bestFit="1" customWidth="1"/>
    <col min="1029" max="1030" width="15" style="12" bestFit="1" customWidth="1"/>
    <col min="1031" max="1031" width="1.6640625" style="12" customWidth="1"/>
    <col min="1032" max="1032" width="13.44140625" style="12" bestFit="1" customWidth="1"/>
    <col min="1033" max="1033" width="14" style="12" bestFit="1" customWidth="1"/>
    <col min="1034" max="1034" width="12.88671875" style="12" bestFit="1" customWidth="1"/>
    <col min="1035" max="1035" width="14.109375" style="12" customWidth="1"/>
    <col min="1036" max="1036" width="12.88671875" style="12" bestFit="1" customWidth="1"/>
    <col min="1037" max="1037" width="14" style="12" bestFit="1" customWidth="1"/>
    <col min="1038" max="1038" width="11.44140625" style="12" customWidth="1"/>
    <col min="1039" max="1039" width="10.88671875" style="12" bestFit="1" customWidth="1"/>
    <col min="1040" max="1040" width="9.109375" style="12"/>
    <col min="1041" max="1041" width="12.33203125" style="12" bestFit="1" customWidth="1"/>
    <col min="1042" max="1042" width="9.6640625" style="12" bestFit="1" customWidth="1"/>
    <col min="1043" max="1280" width="9.109375" style="12"/>
    <col min="1281" max="1281" width="6.5546875" style="12" bestFit="1" customWidth="1"/>
    <col min="1282" max="1282" width="20.5546875" style="12" customWidth="1"/>
    <col min="1283" max="1283" width="14.44140625" style="12" customWidth="1"/>
    <col min="1284" max="1284" width="8.6640625" style="12" bestFit="1" customWidth="1"/>
    <col min="1285" max="1286" width="15" style="12" bestFit="1" customWidth="1"/>
    <col min="1287" max="1287" width="1.6640625" style="12" customWidth="1"/>
    <col min="1288" max="1288" width="13.44140625" style="12" bestFit="1" customWidth="1"/>
    <col min="1289" max="1289" width="14" style="12" bestFit="1" customWidth="1"/>
    <col min="1290" max="1290" width="12.88671875" style="12" bestFit="1" customWidth="1"/>
    <col min="1291" max="1291" width="14.109375" style="12" customWidth="1"/>
    <col min="1292" max="1292" width="12.88671875" style="12" bestFit="1" customWidth="1"/>
    <col min="1293" max="1293" width="14" style="12" bestFit="1" customWidth="1"/>
    <col min="1294" max="1294" width="11.44140625" style="12" customWidth="1"/>
    <col min="1295" max="1295" width="10.88671875" style="12" bestFit="1" customWidth="1"/>
    <col min="1296" max="1296" width="9.109375" style="12"/>
    <col min="1297" max="1297" width="12.33203125" style="12" bestFit="1" customWidth="1"/>
    <col min="1298" max="1298" width="9.6640625" style="12" bestFit="1" customWidth="1"/>
    <col min="1299" max="1536" width="9.109375" style="12"/>
    <col min="1537" max="1537" width="6.5546875" style="12" bestFit="1" customWidth="1"/>
    <col min="1538" max="1538" width="20.5546875" style="12" customWidth="1"/>
    <col min="1539" max="1539" width="14.44140625" style="12" customWidth="1"/>
    <col min="1540" max="1540" width="8.6640625" style="12" bestFit="1" customWidth="1"/>
    <col min="1541" max="1542" width="15" style="12" bestFit="1" customWidth="1"/>
    <col min="1543" max="1543" width="1.6640625" style="12" customWidth="1"/>
    <col min="1544" max="1544" width="13.44140625" style="12" bestFit="1" customWidth="1"/>
    <col min="1545" max="1545" width="14" style="12" bestFit="1" customWidth="1"/>
    <col min="1546" max="1546" width="12.88671875" style="12" bestFit="1" customWidth="1"/>
    <col min="1547" max="1547" width="14.109375" style="12" customWidth="1"/>
    <col min="1548" max="1548" width="12.88671875" style="12" bestFit="1" customWidth="1"/>
    <col min="1549" max="1549" width="14" style="12" bestFit="1" customWidth="1"/>
    <col min="1550" max="1550" width="11.44140625" style="12" customWidth="1"/>
    <col min="1551" max="1551" width="10.88671875" style="12" bestFit="1" customWidth="1"/>
    <col min="1552" max="1552" width="9.109375" style="12"/>
    <col min="1553" max="1553" width="12.33203125" style="12" bestFit="1" customWidth="1"/>
    <col min="1554" max="1554" width="9.6640625" style="12" bestFit="1" customWidth="1"/>
    <col min="1555" max="1792" width="9.109375" style="12"/>
    <col min="1793" max="1793" width="6.5546875" style="12" bestFit="1" customWidth="1"/>
    <col min="1794" max="1794" width="20.5546875" style="12" customWidth="1"/>
    <col min="1795" max="1795" width="14.44140625" style="12" customWidth="1"/>
    <col min="1796" max="1796" width="8.6640625" style="12" bestFit="1" customWidth="1"/>
    <col min="1797" max="1798" width="15" style="12" bestFit="1" customWidth="1"/>
    <col min="1799" max="1799" width="1.6640625" style="12" customWidth="1"/>
    <col min="1800" max="1800" width="13.44140625" style="12" bestFit="1" customWidth="1"/>
    <col min="1801" max="1801" width="14" style="12" bestFit="1" customWidth="1"/>
    <col min="1802" max="1802" width="12.88671875" style="12" bestFit="1" customWidth="1"/>
    <col min="1803" max="1803" width="14.109375" style="12" customWidth="1"/>
    <col min="1804" max="1804" width="12.88671875" style="12" bestFit="1" customWidth="1"/>
    <col min="1805" max="1805" width="14" style="12" bestFit="1" customWidth="1"/>
    <col min="1806" max="1806" width="11.44140625" style="12" customWidth="1"/>
    <col min="1807" max="1807" width="10.88671875" style="12" bestFit="1" customWidth="1"/>
    <col min="1808" max="1808" width="9.109375" style="12"/>
    <col min="1809" max="1809" width="12.33203125" style="12" bestFit="1" customWidth="1"/>
    <col min="1810" max="1810" width="9.6640625" style="12" bestFit="1" customWidth="1"/>
    <col min="1811" max="2048" width="9.109375" style="12"/>
    <col min="2049" max="2049" width="6.5546875" style="12" bestFit="1" customWidth="1"/>
    <col min="2050" max="2050" width="20.5546875" style="12" customWidth="1"/>
    <col min="2051" max="2051" width="14.44140625" style="12" customWidth="1"/>
    <col min="2052" max="2052" width="8.6640625" style="12" bestFit="1" customWidth="1"/>
    <col min="2053" max="2054" width="15" style="12" bestFit="1" customWidth="1"/>
    <col min="2055" max="2055" width="1.6640625" style="12" customWidth="1"/>
    <col min="2056" max="2056" width="13.44140625" style="12" bestFit="1" customWidth="1"/>
    <col min="2057" max="2057" width="14" style="12" bestFit="1" customWidth="1"/>
    <col min="2058" max="2058" width="12.88671875" style="12" bestFit="1" customWidth="1"/>
    <col min="2059" max="2059" width="14.109375" style="12" customWidth="1"/>
    <col min="2060" max="2060" width="12.88671875" style="12" bestFit="1" customWidth="1"/>
    <col min="2061" max="2061" width="14" style="12" bestFit="1" customWidth="1"/>
    <col min="2062" max="2062" width="11.44140625" style="12" customWidth="1"/>
    <col min="2063" max="2063" width="10.88671875" style="12" bestFit="1" customWidth="1"/>
    <col min="2064" max="2064" width="9.109375" style="12"/>
    <col min="2065" max="2065" width="12.33203125" style="12" bestFit="1" customWidth="1"/>
    <col min="2066" max="2066" width="9.6640625" style="12" bestFit="1" customWidth="1"/>
    <col min="2067" max="2304" width="9.109375" style="12"/>
    <col min="2305" max="2305" width="6.5546875" style="12" bestFit="1" customWidth="1"/>
    <col min="2306" max="2306" width="20.5546875" style="12" customWidth="1"/>
    <col min="2307" max="2307" width="14.44140625" style="12" customWidth="1"/>
    <col min="2308" max="2308" width="8.6640625" style="12" bestFit="1" customWidth="1"/>
    <col min="2309" max="2310" width="15" style="12" bestFit="1" customWidth="1"/>
    <col min="2311" max="2311" width="1.6640625" style="12" customWidth="1"/>
    <col min="2312" max="2312" width="13.44140625" style="12" bestFit="1" customWidth="1"/>
    <col min="2313" max="2313" width="14" style="12" bestFit="1" customWidth="1"/>
    <col min="2314" max="2314" width="12.88671875" style="12" bestFit="1" customWidth="1"/>
    <col min="2315" max="2315" width="14.109375" style="12" customWidth="1"/>
    <col min="2316" max="2316" width="12.88671875" style="12" bestFit="1" customWidth="1"/>
    <col min="2317" max="2317" width="14" style="12" bestFit="1" customWidth="1"/>
    <col min="2318" max="2318" width="11.44140625" style="12" customWidth="1"/>
    <col min="2319" max="2319" width="10.88671875" style="12" bestFit="1" customWidth="1"/>
    <col min="2320" max="2320" width="9.109375" style="12"/>
    <col min="2321" max="2321" width="12.33203125" style="12" bestFit="1" customWidth="1"/>
    <col min="2322" max="2322" width="9.6640625" style="12" bestFit="1" customWidth="1"/>
    <col min="2323" max="2560" width="9.109375" style="12"/>
    <col min="2561" max="2561" width="6.5546875" style="12" bestFit="1" customWidth="1"/>
    <col min="2562" max="2562" width="20.5546875" style="12" customWidth="1"/>
    <col min="2563" max="2563" width="14.44140625" style="12" customWidth="1"/>
    <col min="2564" max="2564" width="8.6640625" style="12" bestFit="1" customWidth="1"/>
    <col min="2565" max="2566" width="15" style="12" bestFit="1" customWidth="1"/>
    <col min="2567" max="2567" width="1.6640625" style="12" customWidth="1"/>
    <col min="2568" max="2568" width="13.44140625" style="12" bestFit="1" customWidth="1"/>
    <col min="2569" max="2569" width="14" style="12" bestFit="1" customWidth="1"/>
    <col min="2570" max="2570" width="12.88671875" style="12" bestFit="1" customWidth="1"/>
    <col min="2571" max="2571" width="14.109375" style="12" customWidth="1"/>
    <col min="2572" max="2572" width="12.88671875" style="12" bestFit="1" customWidth="1"/>
    <col min="2573" max="2573" width="14" style="12" bestFit="1" customWidth="1"/>
    <col min="2574" max="2574" width="11.44140625" style="12" customWidth="1"/>
    <col min="2575" max="2575" width="10.88671875" style="12" bestFit="1" customWidth="1"/>
    <col min="2576" max="2576" width="9.109375" style="12"/>
    <col min="2577" max="2577" width="12.33203125" style="12" bestFit="1" customWidth="1"/>
    <col min="2578" max="2578" width="9.6640625" style="12" bestFit="1" customWidth="1"/>
    <col min="2579" max="2816" width="9.109375" style="12"/>
    <col min="2817" max="2817" width="6.5546875" style="12" bestFit="1" customWidth="1"/>
    <col min="2818" max="2818" width="20.5546875" style="12" customWidth="1"/>
    <col min="2819" max="2819" width="14.44140625" style="12" customWidth="1"/>
    <col min="2820" max="2820" width="8.6640625" style="12" bestFit="1" customWidth="1"/>
    <col min="2821" max="2822" width="15" style="12" bestFit="1" customWidth="1"/>
    <col min="2823" max="2823" width="1.6640625" style="12" customWidth="1"/>
    <col min="2824" max="2824" width="13.44140625" style="12" bestFit="1" customWidth="1"/>
    <col min="2825" max="2825" width="14" style="12" bestFit="1" customWidth="1"/>
    <col min="2826" max="2826" width="12.88671875" style="12" bestFit="1" customWidth="1"/>
    <col min="2827" max="2827" width="14.109375" style="12" customWidth="1"/>
    <col min="2828" max="2828" width="12.88671875" style="12" bestFit="1" customWidth="1"/>
    <col min="2829" max="2829" width="14" style="12" bestFit="1" customWidth="1"/>
    <col min="2830" max="2830" width="11.44140625" style="12" customWidth="1"/>
    <col min="2831" max="2831" width="10.88671875" style="12" bestFit="1" customWidth="1"/>
    <col min="2832" max="2832" width="9.109375" style="12"/>
    <col min="2833" max="2833" width="12.33203125" style="12" bestFit="1" customWidth="1"/>
    <col min="2834" max="2834" width="9.6640625" style="12" bestFit="1" customWidth="1"/>
    <col min="2835" max="3072" width="9.109375" style="12"/>
    <col min="3073" max="3073" width="6.5546875" style="12" bestFit="1" customWidth="1"/>
    <col min="3074" max="3074" width="20.5546875" style="12" customWidth="1"/>
    <col min="3075" max="3075" width="14.44140625" style="12" customWidth="1"/>
    <col min="3076" max="3076" width="8.6640625" style="12" bestFit="1" customWidth="1"/>
    <col min="3077" max="3078" width="15" style="12" bestFit="1" customWidth="1"/>
    <col min="3079" max="3079" width="1.6640625" style="12" customWidth="1"/>
    <col min="3080" max="3080" width="13.44140625" style="12" bestFit="1" customWidth="1"/>
    <col min="3081" max="3081" width="14" style="12" bestFit="1" customWidth="1"/>
    <col min="3082" max="3082" width="12.88671875" style="12" bestFit="1" customWidth="1"/>
    <col min="3083" max="3083" width="14.109375" style="12" customWidth="1"/>
    <col min="3084" max="3084" width="12.88671875" style="12" bestFit="1" customWidth="1"/>
    <col min="3085" max="3085" width="14" style="12" bestFit="1" customWidth="1"/>
    <col min="3086" max="3086" width="11.44140625" style="12" customWidth="1"/>
    <col min="3087" max="3087" width="10.88671875" style="12" bestFit="1" customWidth="1"/>
    <col min="3088" max="3088" width="9.109375" style="12"/>
    <col min="3089" max="3089" width="12.33203125" style="12" bestFit="1" customWidth="1"/>
    <col min="3090" max="3090" width="9.6640625" style="12" bestFit="1" customWidth="1"/>
    <col min="3091" max="3328" width="9.109375" style="12"/>
    <col min="3329" max="3329" width="6.5546875" style="12" bestFit="1" customWidth="1"/>
    <col min="3330" max="3330" width="20.5546875" style="12" customWidth="1"/>
    <col min="3331" max="3331" width="14.44140625" style="12" customWidth="1"/>
    <col min="3332" max="3332" width="8.6640625" style="12" bestFit="1" customWidth="1"/>
    <col min="3333" max="3334" width="15" style="12" bestFit="1" customWidth="1"/>
    <col min="3335" max="3335" width="1.6640625" style="12" customWidth="1"/>
    <col min="3336" max="3336" width="13.44140625" style="12" bestFit="1" customWidth="1"/>
    <col min="3337" max="3337" width="14" style="12" bestFit="1" customWidth="1"/>
    <col min="3338" max="3338" width="12.88671875" style="12" bestFit="1" customWidth="1"/>
    <col min="3339" max="3339" width="14.109375" style="12" customWidth="1"/>
    <col min="3340" max="3340" width="12.88671875" style="12" bestFit="1" customWidth="1"/>
    <col min="3341" max="3341" width="14" style="12" bestFit="1" customWidth="1"/>
    <col min="3342" max="3342" width="11.44140625" style="12" customWidth="1"/>
    <col min="3343" max="3343" width="10.88671875" style="12" bestFit="1" customWidth="1"/>
    <col min="3344" max="3344" width="9.109375" style="12"/>
    <col min="3345" max="3345" width="12.33203125" style="12" bestFit="1" customWidth="1"/>
    <col min="3346" max="3346" width="9.6640625" style="12" bestFit="1" customWidth="1"/>
    <col min="3347" max="3584" width="9.109375" style="12"/>
    <col min="3585" max="3585" width="6.5546875" style="12" bestFit="1" customWidth="1"/>
    <col min="3586" max="3586" width="20.5546875" style="12" customWidth="1"/>
    <col min="3587" max="3587" width="14.44140625" style="12" customWidth="1"/>
    <col min="3588" max="3588" width="8.6640625" style="12" bestFit="1" customWidth="1"/>
    <col min="3589" max="3590" width="15" style="12" bestFit="1" customWidth="1"/>
    <col min="3591" max="3591" width="1.6640625" style="12" customWidth="1"/>
    <col min="3592" max="3592" width="13.44140625" style="12" bestFit="1" customWidth="1"/>
    <col min="3593" max="3593" width="14" style="12" bestFit="1" customWidth="1"/>
    <col min="3594" max="3594" width="12.88671875" style="12" bestFit="1" customWidth="1"/>
    <col min="3595" max="3595" width="14.109375" style="12" customWidth="1"/>
    <col min="3596" max="3596" width="12.88671875" style="12" bestFit="1" customWidth="1"/>
    <col min="3597" max="3597" width="14" style="12" bestFit="1" customWidth="1"/>
    <col min="3598" max="3598" width="11.44140625" style="12" customWidth="1"/>
    <col min="3599" max="3599" width="10.88671875" style="12" bestFit="1" customWidth="1"/>
    <col min="3600" max="3600" width="9.109375" style="12"/>
    <col min="3601" max="3601" width="12.33203125" style="12" bestFit="1" customWidth="1"/>
    <col min="3602" max="3602" width="9.6640625" style="12" bestFit="1" customWidth="1"/>
    <col min="3603" max="3840" width="9.109375" style="12"/>
    <col min="3841" max="3841" width="6.5546875" style="12" bestFit="1" customWidth="1"/>
    <col min="3842" max="3842" width="20.5546875" style="12" customWidth="1"/>
    <col min="3843" max="3843" width="14.44140625" style="12" customWidth="1"/>
    <col min="3844" max="3844" width="8.6640625" style="12" bestFit="1" customWidth="1"/>
    <col min="3845" max="3846" width="15" style="12" bestFit="1" customWidth="1"/>
    <col min="3847" max="3847" width="1.6640625" style="12" customWidth="1"/>
    <col min="3848" max="3848" width="13.44140625" style="12" bestFit="1" customWidth="1"/>
    <col min="3849" max="3849" width="14" style="12" bestFit="1" customWidth="1"/>
    <col min="3850" max="3850" width="12.88671875" style="12" bestFit="1" customWidth="1"/>
    <col min="3851" max="3851" width="14.109375" style="12" customWidth="1"/>
    <col min="3852" max="3852" width="12.88671875" style="12" bestFit="1" customWidth="1"/>
    <col min="3853" max="3853" width="14" style="12" bestFit="1" customWidth="1"/>
    <col min="3854" max="3854" width="11.44140625" style="12" customWidth="1"/>
    <col min="3855" max="3855" width="10.88671875" style="12" bestFit="1" customWidth="1"/>
    <col min="3856" max="3856" width="9.109375" style="12"/>
    <col min="3857" max="3857" width="12.33203125" style="12" bestFit="1" customWidth="1"/>
    <col min="3858" max="3858" width="9.6640625" style="12" bestFit="1" customWidth="1"/>
    <col min="3859" max="4096" width="9.109375" style="12"/>
    <col min="4097" max="4097" width="6.5546875" style="12" bestFit="1" customWidth="1"/>
    <col min="4098" max="4098" width="20.5546875" style="12" customWidth="1"/>
    <col min="4099" max="4099" width="14.44140625" style="12" customWidth="1"/>
    <col min="4100" max="4100" width="8.6640625" style="12" bestFit="1" customWidth="1"/>
    <col min="4101" max="4102" width="15" style="12" bestFit="1" customWidth="1"/>
    <col min="4103" max="4103" width="1.6640625" style="12" customWidth="1"/>
    <col min="4104" max="4104" width="13.44140625" style="12" bestFit="1" customWidth="1"/>
    <col min="4105" max="4105" width="14" style="12" bestFit="1" customWidth="1"/>
    <col min="4106" max="4106" width="12.88671875" style="12" bestFit="1" customWidth="1"/>
    <col min="4107" max="4107" width="14.109375" style="12" customWidth="1"/>
    <col min="4108" max="4108" width="12.88671875" style="12" bestFit="1" customWidth="1"/>
    <col min="4109" max="4109" width="14" style="12" bestFit="1" customWidth="1"/>
    <col min="4110" max="4110" width="11.44140625" style="12" customWidth="1"/>
    <col min="4111" max="4111" width="10.88671875" style="12" bestFit="1" customWidth="1"/>
    <col min="4112" max="4112" width="9.109375" style="12"/>
    <col min="4113" max="4113" width="12.33203125" style="12" bestFit="1" customWidth="1"/>
    <col min="4114" max="4114" width="9.6640625" style="12" bestFit="1" customWidth="1"/>
    <col min="4115" max="4352" width="9.109375" style="12"/>
    <col min="4353" max="4353" width="6.5546875" style="12" bestFit="1" customWidth="1"/>
    <col min="4354" max="4354" width="20.5546875" style="12" customWidth="1"/>
    <col min="4355" max="4355" width="14.44140625" style="12" customWidth="1"/>
    <col min="4356" max="4356" width="8.6640625" style="12" bestFit="1" customWidth="1"/>
    <col min="4357" max="4358" width="15" style="12" bestFit="1" customWidth="1"/>
    <col min="4359" max="4359" width="1.6640625" style="12" customWidth="1"/>
    <col min="4360" max="4360" width="13.44140625" style="12" bestFit="1" customWidth="1"/>
    <col min="4361" max="4361" width="14" style="12" bestFit="1" customWidth="1"/>
    <col min="4362" max="4362" width="12.88671875" style="12" bestFit="1" customWidth="1"/>
    <col min="4363" max="4363" width="14.109375" style="12" customWidth="1"/>
    <col min="4364" max="4364" width="12.88671875" style="12" bestFit="1" customWidth="1"/>
    <col min="4365" max="4365" width="14" style="12" bestFit="1" customWidth="1"/>
    <col min="4366" max="4366" width="11.44140625" style="12" customWidth="1"/>
    <col min="4367" max="4367" width="10.88671875" style="12" bestFit="1" customWidth="1"/>
    <col min="4368" max="4368" width="9.109375" style="12"/>
    <col min="4369" max="4369" width="12.33203125" style="12" bestFit="1" customWidth="1"/>
    <col min="4370" max="4370" width="9.6640625" style="12" bestFit="1" customWidth="1"/>
    <col min="4371" max="4608" width="9.109375" style="12"/>
    <col min="4609" max="4609" width="6.5546875" style="12" bestFit="1" customWidth="1"/>
    <col min="4610" max="4610" width="20.5546875" style="12" customWidth="1"/>
    <col min="4611" max="4611" width="14.44140625" style="12" customWidth="1"/>
    <col min="4612" max="4612" width="8.6640625" style="12" bestFit="1" customWidth="1"/>
    <col min="4613" max="4614" width="15" style="12" bestFit="1" customWidth="1"/>
    <col min="4615" max="4615" width="1.6640625" style="12" customWidth="1"/>
    <col min="4616" max="4616" width="13.44140625" style="12" bestFit="1" customWidth="1"/>
    <col min="4617" max="4617" width="14" style="12" bestFit="1" customWidth="1"/>
    <col min="4618" max="4618" width="12.88671875" style="12" bestFit="1" customWidth="1"/>
    <col min="4619" max="4619" width="14.109375" style="12" customWidth="1"/>
    <col min="4620" max="4620" width="12.88671875" style="12" bestFit="1" customWidth="1"/>
    <col min="4621" max="4621" width="14" style="12" bestFit="1" customWidth="1"/>
    <col min="4622" max="4622" width="11.44140625" style="12" customWidth="1"/>
    <col min="4623" max="4623" width="10.88671875" style="12" bestFit="1" customWidth="1"/>
    <col min="4624" max="4624" width="9.109375" style="12"/>
    <col min="4625" max="4625" width="12.33203125" style="12" bestFit="1" customWidth="1"/>
    <col min="4626" max="4626" width="9.6640625" style="12" bestFit="1" customWidth="1"/>
    <col min="4627" max="4864" width="9.109375" style="12"/>
    <col min="4865" max="4865" width="6.5546875" style="12" bestFit="1" customWidth="1"/>
    <col min="4866" max="4866" width="20.5546875" style="12" customWidth="1"/>
    <col min="4867" max="4867" width="14.44140625" style="12" customWidth="1"/>
    <col min="4868" max="4868" width="8.6640625" style="12" bestFit="1" customWidth="1"/>
    <col min="4869" max="4870" width="15" style="12" bestFit="1" customWidth="1"/>
    <col min="4871" max="4871" width="1.6640625" style="12" customWidth="1"/>
    <col min="4872" max="4872" width="13.44140625" style="12" bestFit="1" customWidth="1"/>
    <col min="4873" max="4873" width="14" style="12" bestFit="1" customWidth="1"/>
    <col min="4874" max="4874" width="12.88671875" style="12" bestFit="1" customWidth="1"/>
    <col min="4875" max="4875" width="14.109375" style="12" customWidth="1"/>
    <col min="4876" max="4876" width="12.88671875" style="12" bestFit="1" customWidth="1"/>
    <col min="4877" max="4877" width="14" style="12" bestFit="1" customWidth="1"/>
    <col min="4878" max="4878" width="11.44140625" style="12" customWidth="1"/>
    <col min="4879" max="4879" width="10.88671875" style="12" bestFit="1" customWidth="1"/>
    <col min="4880" max="4880" width="9.109375" style="12"/>
    <col min="4881" max="4881" width="12.33203125" style="12" bestFit="1" customWidth="1"/>
    <col min="4882" max="4882" width="9.6640625" style="12" bestFit="1" customWidth="1"/>
    <col min="4883" max="5120" width="9.109375" style="12"/>
    <col min="5121" max="5121" width="6.5546875" style="12" bestFit="1" customWidth="1"/>
    <col min="5122" max="5122" width="20.5546875" style="12" customWidth="1"/>
    <col min="5123" max="5123" width="14.44140625" style="12" customWidth="1"/>
    <col min="5124" max="5124" width="8.6640625" style="12" bestFit="1" customWidth="1"/>
    <col min="5125" max="5126" width="15" style="12" bestFit="1" customWidth="1"/>
    <col min="5127" max="5127" width="1.6640625" style="12" customWidth="1"/>
    <col min="5128" max="5128" width="13.44140625" style="12" bestFit="1" customWidth="1"/>
    <col min="5129" max="5129" width="14" style="12" bestFit="1" customWidth="1"/>
    <col min="5130" max="5130" width="12.88671875" style="12" bestFit="1" customWidth="1"/>
    <col min="5131" max="5131" width="14.109375" style="12" customWidth="1"/>
    <col min="5132" max="5132" width="12.88671875" style="12" bestFit="1" customWidth="1"/>
    <col min="5133" max="5133" width="14" style="12" bestFit="1" customWidth="1"/>
    <col min="5134" max="5134" width="11.44140625" style="12" customWidth="1"/>
    <col min="5135" max="5135" width="10.88671875" style="12" bestFit="1" customWidth="1"/>
    <col min="5136" max="5136" width="9.109375" style="12"/>
    <col min="5137" max="5137" width="12.33203125" style="12" bestFit="1" customWidth="1"/>
    <col min="5138" max="5138" width="9.6640625" style="12" bestFit="1" customWidth="1"/>
    <col min="5139" max="5376" width="9.109375" style="12"/>
    <col min="5377" max="5377" width="6.5546875" style="12" bestFit="1" customWidth="1"/>
    <col min="5378" max="5378" width="20.5546875" style="12" customWidth="1"/>
    <col min="5379" max="5379" width="14.44140625" style="12" customWidth="1"/>
    <col min="5380" max="5380" width="8.6640625" style="12" bestFit="1" customWidth="1"/>
    <col min="5381" max="5382" width="15" style="12" bestFit="1" customWidth="1"/>
    <col min="5383" max="5383" width="1.6640625" style="12" customWidth="1"/>
    <col min="5384" max="5384" width="13.44140625" style="12" bestFit="1" customWidth="1"/>
    <col min="5385" max="5385" width="14" style="12" bestFit="1" customWidth="1"/>
    <col min="5386" max="5386" width="12.88671875" style="12" bestFit="1" customWidth="1"/>
    <col min="5387" max="5387" width="14.109375" style="12" customWidth="1"/>
    <col min="5388" max="5388" width="12.88671875" style="12" bestFit="1" customWidth="1"/>
    <col min="5389" max="5389" width="14" style="12" bestFit="1" customWidth="1"/>
    <col min="5390" max="5390" width="11.44140625" style="12" customWidth="1"/>
    <col min="5391" max="5391" width="10.88671875" style="12" bestFit="1" customWidth="1"/>
    <col min="5392" max="5392" width="9.109375" style="12"/>
    <col min="5393" max="5393" width="12.33203125" style="12" bestFit="1" customWidth="1"/>
    <col min="5394" max="5394" width="9.6640625" style="12" bestFit="1" customWidth="1"/>
    <col min="5395" max="5632" width="9.109375" style="12"/>
    <col min="5633" max="5633" width="6.5546875" style="12" bestFit="1" customWidth="1"/>
    <col min="5634" max="5634" width="20.5546875" style="12" customWidth="1"/>
    <col min="5635" max="5635" width="14.44140625" style="12" customWidth="1"/>
    <col min="5636" max="5636" width="8.6640625" style="12" bestFit="1" customWidth="1"/>
    <col min="5637" max="5638" width="15" style="12" bestFit="1" customWidth="1"/>
    <col min="5639" max="5639" width="1.6640625" style="12" customWidth="1"/>
    <col min="5640" max="5640" width="13.44140625" style="12" bestFit="1" customWidth="1"/>
    <col min="5641" max="5641" width="14" style="12" bestFit="1" customWidth="1"/>
    <col min="5642" max="5642" width="12.88671875" style="12" bestFit="1" customWidth="1"/>
    <col min="5643" max="5643" width="14.109375" style="12" customWidth="1"/>
    <col min="5644" max="5644" width="12.88671875" style="12" bestFit="1" customWidth="1"/>
    <col min="5645" max="5645" width="14" style="12" bestFit="1" customWidth="1"/>
    <col min="5646" max="5646" width="11.44140625" style="12" customWidth="1"/>
    <col min="5647" max="5647" width="10.88671875" style="12" bestFit="1" customWidth="1"/>
    <col min="5648" max="5648" width="9.109375" style="12"/>
    <col min="5649" max="5649" width="12.33203125" style="12" bestFit="1" customWidth="1"/>
    <col min="5650" max="5650" width="9.6640625" style="12" bestFit="1" customWidth="1"/>
    <col min="5651" max="5888" width="9.109375" style="12"/>
    <col min="5889" max="5889" width="6.5546875" style="12" bestFit="1" customWidth="1"/>
    <col min="5890" max="5890" width="20.5546875" style="12" customWidth="1"/>
    <col min="5891" max="5891" width="14.44140625" style="12" customWidth="1"/>
    <col min="5892" max="5892" width="8.6640625" style="12" bestFit="1" customWidth="1"/>
    <col min="5893" max="5894" width="15" style="12" bestFit="1" customWidth="1"/>
    <col min="5895" max="5895" width="1.6640625" style="12" customWidth="1"/>
    <col min="5896" max="5896" width="13.44140625" style="12" bestFit="1" customWidth="1"/>
    <col min="5897" max="5897" width="14" style="12" bestFit="1" customWidth="1"/>
    <col min="5898" max="5898" width="12.88671875" style="12" bestFit="1" customWidth="1"/>
    <col min="5899" max="5899" width="14.109375" style="12" customWidth="1"/>
    <col min="5900" max="5900" width="12.88671875" style="12" bestFit="1" customWidth="1"/>
    <col min="5901" max="5901" width="14" style="12" bestFit="1" customWidth="1"/>
    <col min="5902" max="5902" width="11.44140625" style="12" customWidth="1"/>
    <col min="5903" max="5903" width="10.88671875" style="12" bestFit="1" customWidth="1"/>
    <col min="5904" max="5904" width="9.109375" style="12"/>
    <col min="5905" max="5905" width="12.33203125" style="12" bestFit="1" customWidth="1"/>
    <col min="5906" max="5906" width="9.6640625" style="12" bestFit="1" customWidth="1"/>
    <col min="5907" max="6144" width="9.109375" style="12"/>
    <col min="6145" max="6145" width="6.5546875" style="12" bestFit="1" customWidth="1"/>
    <col min="6146" max="6146" width="20.5546875" style="12" customWidth="1"/>
    <col min="6147" max="6147" width="14.44140625" style="12" customWidth="1"/>
    <col min="6148" max="6148" width="8.6640625" style="12" bestFit="1" customWidth="1"/>
    <col min="6149" max="6150" width="15" style="12" bestFit="1" customWidth="1"/>
    <col min="6151" max="6151" width="1.6640625" style="12" customWidth="1"/>
    <col min="6152" max="6152" width="13.44140625" style="12" bestFit="1" customWidth="1"/>
    <col min="6153" max="6153" width="14" style="12" bestFit="1" customWidth="1"/>
    <col min="6154" max="6154" width="12.88671875" style="12" bestFit="1" customWidth="1"/>
    <col min="6155" max="6155" width="14.109375" style="12" customWidth="1"/>
    <col min="6156" max="6156" width="12.88671875" style="12" bestFit="1" customWidth="1"/>
    <col min="6157" max="6157" width="14" style="12" bestFit="1" customWidth="1"/>
    <col min="6158" max="6158" width="11.44140625" style="12" customWidth="1"/>
    <col min="6159" max="6159" width="10.88671875" style="12" bestFit="1" customWidth="1"/>
    <col min="6160" max="6160" width="9.109375" style="12"/>
    <col min="6161" max="6161" width="12.33203125" style="12" bestFit="1" customWidth="1"/>
    <col min="6162" max="6162" width="9.6640625" style="12" bestFit="1" customWidth="1"/>
    <col min="6163" max="6400" width="9.109375" style="12"/>
    <col min="6401" max="6401" width="6.5546875" style="12" bestFit="1" customWidth="1"/>
    <col min="6402" max="6402" width="20.5546875" style="12" customWidth="1"/>
    <col min="6403" max="6403" width="14.44140625" style="12" customWidth="1"/>
    <col min="6404" max="6404" width="8.6640625" style="12" bestFit="1" customWidth="1"/>
    <col min="6405" max="6406" width="15" style="12" bestFit="1" customWidth="1"/>
    <col min="6407" max="6407" width="1.6640625" style="12" customWidth="1"/>
    <col min="6408" max="6408" width="13.44140625" style="12" bestFit="1" customWidth="1"/>
    <col min="6409" max="6409" width="14" style="12" bestFit="1" customWidth="1"/>
    <col min="6410" max="6410" width="12.88671875" style="12" bestFit="1" customWidth="1"/>
    <col min="6411" max="6411" width="14.109375" style="12" customWidth="1"/>
    <col min="6412" max="6412" width="12.88671875" style="12" bestFit="1" customWidth="1"/>
    <col min="6413" max="6413" width="14" style="12" bestFit="1" customWidth="1"/>
    <col min="6414" max="6414" width="11.44140625" style="12" customWidth="1"/>
    <col min="6415" max="6415" width="10.88671875" style="12" bestFit="1" customWidth="1"/>
    <col min="6416" max="6416" width="9.109375" style="12"/>
    <col min="6417" max="6417" width="12.33203125" style="12" bestFit="1" customWidth="1"/>
    <col min="6418" max="6418" width="9.6640625" style="12" bestFit="1" customWidth="1"/>
    <col min="6419" max="6656" width="9.109375" style="12"/>
    <col min="6657" max="6657" width="6.5546875" style="12" bestFit="1" customWidth="1"/>
    <col min="6658" max="6658" width="20.5546875" style="12" customWidth="1"/>
    <col min="6659" max="6659" width="14.44140625" style="12" customWidth="1"/>
    <col min="6660" max="6660" width="8.6640625" style="12" bestFit="1" customWidth="1"/>
    <col min="6661" max="6662" width="15" style="12" bestFit="1" customWidth="1"/>
    <col min="6663" max="6663" width="1.6640625" style="12" customWidth="1"/>
    <col min="6664" max="6664" width="13.44140625" style="12" bestFit="1" customWidth="1"/>
    <col min="6665" max="6665" width="14" style="12" bestFit="1" customWidth="1"/>
    <col min="6666" max="6666" width="12.88671875" style="12" bestFit="1" customWidth="1"/>
    <col min="6667" max="6667" width="14.109375" style="12" customWidth="1"/>
    <col min="6668" max="6668" width="12.88671875" style="12" bestFit="1" customWidth="1"/>
    <col min="6669" max="6669" width="14" style="12" bestFit="1" customWidth="1"/>
    <col min="6670" max="6670" width="11.44140625" style="12" customWidth="1"/>
    <col min="6671" max="6671" width="10.88671875" style="12" bestFit="1" customWidth="1"/>
    <col min="6672" max="6672" width="9.109375" style="12"/>
    <col min="6673" max="6673" width="12.33203125" style="12" bestFit="1" customWidth="1"/>
    <col min="6674" max="6674" width="9.6640625" style="12" bestFit="1" customWidth="1"/>
    <col min="6675" max="6912" width="9.109375" style="12"/>
    <col min="6913" max="6913" width="6.5546875" style="12" bestFit="1" customWidth="1"/>
    <col min="6914" max="6914" width="20.5546875" style="12" customWidth="1"/>
    <col min="6915" max="6915" width="14.44140625" style="12" customWidth="1"/>
    <col min="6916" max="6916" width="8.6640625" style="12" bestFit="1" customWidth="1"/>
    <col min="6917" max="6918" width="15" style="12" bestFit="1" customWidth="1"/>
    <col min="6919" max="6919" width="1.6640625" style="12" customWidth="1"/>
    <col min="6920" max="6920" width="13.44140625" style="12" bestFit="1" customWidth="1"/>
    <col min="6921" max="6921" width="14" style="12" bestFit="1" customWidth="1"/>
    <col min="6922" max="6922" width="12.88671875" style="12" bestFit="1" customWidth="1"/>
    <col min="6923" max="6923" width="14.109375" style="12" customWidth="1"/>
    <col min="6924" max="6924" width="12.88671875" style="12" bestFit="1" customWidth="1"/>
    <col min="6925" max="6925" width="14" style="12" bestFit="1" customWidth="1"/>
    <col min="6926" max="6926" width="11.44140625" style="12" customWidth="1"/>
    <col min="6927" max="6927" width="10.88671875" style="12" bestFit="1" customWidth="1"/>
    <col min="6928" max="6928" width="9.109375" style="12"/>
    <col min="6929" max="6929" width="12.33203125" style="12" bestFit="1" customWidth="1"/>
    <col min="6930" max="6930" width="9.6640625" style="12" bestFit="1" customWidth="1"/>
    <col min="6931" max="7168" width="9.109375" style="12"/>
    <col min="7169" max="7169" width="6.5546875" style="12" bestFit="1" customWidth="1"/>
    <col min="7170" max="7170" width="20.5546875" style="12" customWidth="1"/>
    <col min="7171" max="7171" width="14.44140625" style="12" customWidth="1"/>
    <col min="7172" max="7172" width="8.6640625" style="12" bestFit="1" customWidth="1"/>
    <col min="7173" max="7174" width="15" style="12" bestFit="1" customWidth="1"/>
    <col min="7175" max="7175" width="1.6640625" style="12" customWidth="1"/>
    <col min="7176" max="7176" width="13.44140625" style="12" bestFit="1" customWidth="1"/>
    <col min="7177" max="7177" width="14" style="12" bestFit="1" customWidth="1"/>
    <col min="7178" max="7178" width="12.88671875" style="12" bestFit="1" customWidth="1"/>
    <col min="7179" max="7179" width="14.109375" style="12" customWidth="1"/>
    <col min="7180" max="7180" width="12.88671875" style="12" bestFit="1" customWidth="1"/>
    <col min="7181" max="7181" width="14" style="12" bestFit="1" customWidth="1"/>
    <col min="7182" max="7182" width="11.44140625" style="12" customWidth="1"/>
    <col min="7183" max="7183" width="10.88671875" style="12" bestFit="1" customWidth="1"/>
    <col min="7184" max="7184" width="9.109375" style="12"/>
    <col min="7185" max="7185" width="12.33203125" style="12" bestFit="1" customWidth="1"/>
    <col min="7186" max="7186" width="9.6640625" style="12" bestFit="1" customWidth="1"/>
    <col min="7187" max="7424" width="9.109375" style="12"/>
    <col min="7425" max="7425" width="6.5546875" style="12" bestFit="1" customWidth="1"/>
    <col min="7426" max="7426" width="20.5546875" style="12" customWidth="1"/>
    <col min="7427" max="7427" width="14.44140625" style="12" customWidth="1"/>
    <col min="7428" max="7428" width="8.6640625" style="12" bestFit="1" customWidth="1"/>
    <col min="7429" max="7430" width="15" style="12" bestFit="1" customWidth="1"/>
    <col min="7431" max="7431" width="1.6640625" style="12" customWidth="1"/>
    <col min="7432" max="7432" width="13.44140625" style="12" bestFit="1" customWidth="1"/>
    <col min="7433" max="7433" width="14" style="12" bestFit="1" customWidth="1"/>
    <col min="7434" max="7434" width="12.88671875" style="12" bestFit="1" customWidth="1"/>
    <col min="7435" max="7435" width="14.109375" style="12" customWidth="1"/>
    <col min="7436" max="7436" width="12.88671875" style="12" bestFit="1" customWidth="1"/>
    <col min="7437" max="7437" width="14" style="12" bestFit="1" customWidth="1"/>
    <col min="7438" max="7438" width="11.44140625" style="12" customWidth="1"/>
    <col min="7439" max="7439" width="10.88671875" style="12" bestFit="1" customWidth="1"/>
    <col min="7440" max="7440" width="9.109375" style="12"/>
    <col min="7441" max="7441" width="12.33203125" style="12" bestFit="1" customWidth="1"/>
    <col min="7442" max="7442" width="9.6640625" style="12" bestFit="1" customWidth="1"/>
    <col min="7443" max="7680" width="9.109375" style="12"/>
    <col min="7681" max="7681" width="6.5546875" style="12" bestFit="1" customWidth="1"/>
    <col min="7682" max="7682" width="20.5546875" style="12" customWidth="1"/>
    <col min="7683" max="7683" width="14.44140625" style="12" customWidth="1"/>
    <col min="7684" max="7684" width="8.6640625" style="12" bestFit="1" customWidth="1"/>
    <col min="7685" max="7686" width="15" style="12" bestFit="1" customWidth="1"/>
    <col min="7687" max="7687" width="1.6640625" style="12" customWidth="1"/>
    <col min="7688" max="7688" width="13.44140625" style="12" bestFit="1" customWidth="1"/>
    <col min="7689" max="7689" width="14" style="12" bestFit="1" customWidth="1"/>
    <col min="7690" max="7690" width="12.88671875" style="12" bestFit="1" customWidth="1"/>
    <col min="7691" max="7691" width="14.109375" style="12" customWidth="1"/>
    <col min="7692" max="7692" width="12.88671875" style="12" bestFit="1" customWidth="1"/>
    <col min="7693" max="7693" width="14" style="12" bestFit="1" customWidth="1"/>
    <col min="7694" max="7694" width="11.44140625" style="12" customWidth="1"/>
    <col min="7695" max="7695" width="10.88671875" style="12" bestFit="1" customWidth="1"/>
    <col min="7696" max="7696" width="9.109375" style="12"/>
    <col min="7697" max="7697" width="12.33203125" style="12" bestFit="1" customWidth="1"/>
    <col min="7698" max="7698" width="9.6640625" style="12" bestFit="1" customWidth="1"/>
    <col min="7699" max="7936" width="9.109375" style="12"/>
    <col min="7937" max="7937" width="6.5546875" style="12" bestFit="1" customWidth="1"/>
    <col min="7938" max="7938" width="20.5546875" style="12" customWidth="1"/>
    <col min="7939" max="7939" width="14.44140625" style="12" customWidth="1"/>
    <col min="7940" max="7940" width="8.6640625" style="12" bestFit="1" customWidth="1"/>
    <col min="7941" max="7942" width="15" style="12" bestFit="1" customWidth="1"/>
    <col min="7943" max="7943" width="1.6640625" style="12" customWidth="1"/>
    <col min="7944" max="7944" width="13.44140625" style="12" bestFit="1" customWidth="1"/>
    <col min="7945" max="7945" width="14" style="12" bestFit="1" customWidth="1"/>
    <col min="7946" max="7946" width="12.88671875" style="12" bestFit="1" customWidth="1"/>
    <col min="7947" max="7947" width="14.109375" style="12" customWidth="1"/>
    <col min="7948" max="7948" width="12.88671875" style="12" bestFit="1" customWidth="1"/>
    <col min="7949" max="7949" width="14" style="12" bestFit="1" customWidth="1"/>
    <col min="7950" max="7950" width="11.44140625" style="12" customWidth="1"/>
    <col min="7951" max="7951" width="10.88671875" style="12" bestFit="1" customWidth="1"/>
    <col min="7952" max="7952" width="9.109375" style="12"/>
    <col min="7953" max="7953" width="12.33203125" style="12" bestFit="1" customWidth="1"/>
    <col min="7954" max="7954" width="9.6640625" style="12" bestFit="1" customWidth="1"/>
    <col min="7955" max="8192" width="9.109375" style="12"/>
    <col min="8193" max="8193" width="6.5546875" style="12" bestFit="1" customWidth="1"/>
    <col min="8194" max="8194" width="20.5546875" style="12" customWidth="1"/>
    <col min="8195" max="8195" width="14.44140625" style="12" customWidth="1"/>
    <col min="8196" max="8196" width="8.6640625" style="12" bestFit="1" customWidth="1"/>
    <col min="8197" max="8198" width="15" style="12" bestFit="1" customWidth="1"/>
    <col min="8199" max="8199" width="1.6640625" style="12" customWidth="1"/>
    <col min="8200" max="8200" width="13.44140625" style="12" bestFit="1" customWidth="1"/>
    <col min="8201" max="8201" width="14" style="12" bestFit="1" customWidth="1"/>
    <col min="8202" max="8202" width="12.88671875" style="12" bestFit="1" customWidth="1"/>
    <col min="8203" max="8203" width="14.109375" style="12" customWidth="1"/>
    <col min="8204" max="8204" width="12.88671875" style="12" bestFit="1" customWidth="1"/>
    <col min="8205" max="8205" width="14" style="12" bestFit="1" customWidth="1"/>
    <col min="8206" max="8206" width="11.44140625" style="12" customWidth="1"/>
    <col min="8207" max="8207" width="10.88671875" style="12" bestFit="1" customWidth="1"/>
    <col min="8208" max="8208" width="9.109375" style="12"/>
    <col min="8209" max="8209" width="12.33203125" style="12" bestFit="1" customWidth="1"/>
    <col min="8210" max="8210" width="9.6640625" style="12" bestFit="1" customWidth="1"/>
    <col min="8211" max="8448" width="9.109375" style="12"/>
    <col min="8449" max="8449" width="6.5546875" style="12" bestFit="1" customWidth="1"/>
    <col min="8450" max="8450" width="20.5546875" style="12" customWidth="1"/>
    <col min="8451" max="8451" width="14.44140625" style="12" customWidth="1"/>
    <col min="8452" max="8452" width="8.6640625" style="12" bestFit="1" customWidth="1"/>
    <col min="8453" max="8454" width="15" style="12" bestFit="1" customWidth="1"/>
    <col min="8455" max="8455" width="1.6640625" style="12" customWidth="1"/>
    <col min="8456" max="8456" width="13.44140625" style="12" bestFit="1" customWidth="1"/>
    <col min="8457" max="8457" width="14" style="12" bestFit="1" customWidth="1"/>
    <col min="8458" max="8458" width="12.88671875" style="12" bestFit="1" customWidth="1"/>
    <col min="8459" max="8459" width="14.109375" style="12" customWidth="1"/>
    <col min="8460" max="8460" width="12.88671875" style="12" bestFit="1" customWidth="1"/>
    <col min="8461" max="8461" width="14" style="12" bestFit="1" customWidth="1"/>
    <col min="8462" max="8462" width="11.44140625" style="12" customWidth="1"/>
    <col min="8463" max="8463" width="10.88671875" style="12" bestFit="1" customWidth="1"/>
    <col min="8464" max="8464" width="9.109375" style="12"/>
    <col min="8465" max="8465" width="12.33203125" style="12" bestFit="1" customWidth="1"/>
    <col min="8466" max="8466" width="9.6640625" style="12" bestFit="1" customWidth="1"/>
    <col min="8467" max="8704" width="9.109375" style="12"/>
    <col min="8705" max="8705" width="6.5546875" style="12" bestFit="1" customWidth="1"/>
    <col min="8706" max="8706" width="20.5546875" style="12" customWidth="1"/>
    <col min="8707" max="8707" width="14.44140625" style="12" customWidth="1"/>
    <col min="8708" max="8708" width="8.6640625" style="12" bestFit="1" customWidth="1"/>
    <col min="8709" max="8710" width="15" style="12" bestFit="1" customWidth="1"/>
    <col min="8711" max="8711" width="1.6640625" style="12" customWidth="1"/>
    <col min="8712" max="8712" width="13.44140625" style="12" bestFit="1" customWidth="1"/>
    <col min="8713" max="8713" width="14" style="12" bestFit="1" customWidth="1"/>
    <col min="8714" max="8714" width="12.88671875" style="12" bestFit="1" customWidth="1"/>
    <col min="8715" max="8715" width="14.109375" style="12" customWidth="1"/>
    <col min="8716" max="8716" width="12.88671875" style="12" bestFit="1" customWidth="1"/>
    <col min="8717" max="8717" width="14" style="12" bestFit="1" customWidth="1"/>
    <col min="8718" max="8718" width="11.44140625" style="12" customWidth="1"/>
    <col min="8719" max="8719" width="10.88671875" style="12" bestFit="1" customWidth="1"/>
    <col min="8720" max="8720" width="9.109375" style="12"/>
    <col min="8721" max="8721" width="12.33203125" style="12" bestFit="1" customWidth="1"/>
    <col min="8722" max="8722" width="9.6640625" style="12" bestFit="1" customWidth="1"/>
    <col min="8723" max="8960" width="9.109375" style="12"/>
    <col min="8961" max="8961" width="6.5546875" style="12" bestFit="1" customWidth="1"/>
    <col min="8962" max="8962" width="20.5546875" style="12" customWidth="1"/>
    <col min="8963" max="8963" width="14.44140625" style="12" customWidth="1"/>
    <col min="8964" max="8964" width="8.6640625" style="12" bestFit="1" customWidth="1"/>
    <col min="8965" max="8966" width="15" style="12" bestFit="1" customWidth="1"/>
    <col min="8967" max="8967" width="1.6640625" style="12" customWidth="1"/>
    <col min="8968" max="8968" width="13.44140625" style="12" bestFit="1" customWidth="1"/>
    <col min="8969" max="8969" width="14" style="12" bestFit="1" customWidth="1"/>
    <col min="8970" max="8970" width="12.88671875" style="12" bestFit="1" customWidth="1"/>
    <col min="8971" max="8971" width="14.109375" style="12" customWidth="1"/>
    <col min="8972" max="8972" width="12.88671875" style="12" bestFit="1" customWidth="1"/>
    <col min="8973" max="8973" width="14" style="12" bestFit="1" customWidth="1"/>
    <col min="8974" max="8974" width="11.44140625" style="12" customWidth="1"/>
    <col min="8975" max="8975" width="10.88671875" style="12" bestFit="1" customWidth="1"/>
    <col min="8976" max="8976" width="9.109375" style="12"/>
    <col min="8977" max="8977" width="12.33203125" style="12" bestFit="1" customWidth="1"/>
    <col min="8978" max="8978" width="9.6640625" style="12" bestFit="1" customWidth="1"/>
    <col min="8979" max="9216" width="9.109375" style="12"/>
    <col min="9217" max="9217" width="6.5546875" style="12" bestFit="1" customWidth="1"/>
    <col min="9218" max="9218" width="20.5546875" style="12" customWidth="1"/>
    <col min="9219" max="9219" width="14.44140625" style="12" customWidth="1"/>
    <col min="9220" max="9220" width="8.6640625" style="12" bestFit="1" customWidth="1"/>
    <col min="9221" max="9222" width="15" style="12" bestFit="1" customWidth="1"/>
    <col min="9223" max="9223" width="1.6640625" style="12" customWidth="1"/>
    <col min="9224" max="9224" width="13.44140625" style="12" bestFit="1" customWidth="1"/>
    <col min="9225" max="9225" width="14" style="12" bestFit="1" customWidth="1"/>
    <col min="9226" max="9226" width="12.88671875" style="12" bestFit="1" customWidth="1"/>
    <col min="9227" max="9227" width="14.109375" style="12" customWidth="1"/>
    <col min="9228" max="9228" width="12.88671875" style="12" bestFit="1" customWidth="1"/>
    <col min="9229" max="9229" width="14" style="12" bestFit="1" customWidth="1"/>
    <col min="9230" max="9230" width="11.44140625" style="12" customWidth="1"/>
    <col min="9231" max="9231" width="10.88671875" style="12" bestFit="1" customWidth="1"/>
    <col min="9232" max="9232" width="9.109375" style="12"/>
    <col min="9233" max="9233" width="12.33203125" style="12" bestFit="1" customWidth="1"/>
    <col min="9234" max="9234" width="9.6640625" style="12" bestFit="1" customWidth="1"/>
    <col min="9235" max="9472" width="9.109375" style="12"/>
    <col min="9473" max="9473" width="6.5546875" style="12" bestFit="1" customWidth="1"/>
    <col min="9474" max="9474" width="20.5546875" style="12" customWidth="1"/>
    <col min="9475" max="9475" width="14.44140625" style="12" customWidth="1"/>
    <col min="9476" max="9476" width="8.6640625" style="12" bestFit="1" customWidth="1"/>
    <col min="9477" max="9478" width="15" style="12" bestFit="1" customWidth="1"/>
    <col min="9479" max="9479" width="1.6640625" style="12" customWidth="1"/>
    <col min="9480" max="9480" width="13.44140625" style="12" bestFit="1" customWidth="1"/>
    <col min="9481" max="9481" width="14" style="12" bestFit="1" customWidth="1"/>
    <col min="9482" max="9482" width="12.88671875" style="12" bestFit="1" customWidth="1"/>
    <col min="9483" max="9483" width="14.109375" style="12" customWidth="1"/>
    <col min="9484" max="9484" width="12.88671875" style="12" bestFit="1" customWidth="1"/>
    <col min="9485" max="9485" width="14" style="12" bestFit="1" customWidth="1"/>
    <col min="9486" max="9486" width="11.44140625" style="12" customWidth="1"/>
    <col min="9487" max="9487" width="10.88671875" style="12" bestFit="1" customWidth="1"/>
    <col min="9488" max="9488" width="9.109375" style="12"/>
    <col min="9489" max="9489" width="12.33203125" style="12" bestFit="1" customWidth="1"/>
    <col min="9490" max="9490" width="9.6640625" style="12" bestFit="1" customWidth="1"/>
    <col min="9491" max="9728" width="9.109375" style="12"/>
    <col min="9729" max="9729" width="6.5546875" style="12" bestFit="1" customWidth="1"/>
    <col min="9730" max="9730" width="20.5546875" style="12" customWidth="1"/>
    <col min="9731" max="9731" width="14.44140625" style="12" customWidth="1"/>
    <col min="9732" max="9732" width="8.6640625" style="12" bestFit="1" customWidth="1"/>
    <col min="9733" max="9734" width="15" style="12" bestFit="1" customWidth="1"/>
    <col min="9735" max="9735" width="1.6640625" style="12" customWidth="1"/>
    <col min="9736" max="9736" width="13.44140625" style="12" bestFit="1" customWidth="1"/>
    <col min="9737" max="9737" width="14" style="12" bestFit="1" customWidth="1"/>
    <col min="9738" max="9738" width="12.88671875" style="12" bestFit="1" customWidth="1"/>
    <col min="9739" max="9739" width="14.109375" style="12" customWidth="1"/>
    <col min="9740" max="9740" width="12.88671875" style="12" bestFit="1" customWidth="1"/>
    <col min="9741" max="9741" width="14" style="12" bestFit="1" customWidth="1"/>
    <col min="9742" max="9742" width="11.44140625" style="12" customWidth="1"/>
    <col min="9743" max="9743" width="10.88671875" style="12" bestFit="1" customWidth="1"/>
    <col min="9744" max="9744" width="9.109375" style="12"/>
    <col min="9745" max="9745" width="12.33203125" style="12" bestFit="1" customWidth="1"/>
    <col min="9746" max="9746" width="9.6640625" style="12" bestFit="1" customWidth="1"/>
    <col min="9747" max="9984" width="9.109375" style="12"/>
    <col min="9985" max="9985" width="6.5546875" style="12" bestFit="1" customWidth="1"/>
    <col min="9986" max="9986" width="20.5546875" style="12" customWidth="1"/>
    <col min="9987" max="9987" width="14.44140625" style="12" customWidth="1"/>
    <col min="9988" max="9988" width="8.6640625" style="12" bestFit="1" customWidth="1"/>
    <col min="9989" max="9990" width="15" style="12" bestFit="1" customWidth="1"/>
    <col min="9991" max="9991" width="1.6640625" style="12" customWidth="1"/>
    <col min="9992" max="9992" width="13.44140625" style="12" bestFit="1" customWidth="1"/>
    <col min="9993" max="9993" width="14" style="12" bestFit="1" customWidth="1"/>
    <col min="9994" max="9994" width="12.88671875" style="12" bestFit="1" customWidth="1"/>
    <col min="9995" max="9995" width="14.109375" style="12" customWidth="1"/>
    <col min="9996" max="9996" width="12.88671875" style="12" bestFit="1" customWidth="1"/>
    <col min="9997" max="9997" width="14" style="12" bestFit="1" customWidth="1"/>
    <col min="9998" max="9998" width="11.44140625" style="12" customWidth="1"/>
    <col min="9999" max="9999" width="10.88671875" style="12" bestFit="1" customWidth="1"/>
    <col min="10000" max="10000" width="9.109375" style="12"/>
    <col min="10001" max="10001" width="12.33203125" style="12" bestFit="1" customWidth="1"/>
    <col min="10002" max="10002" width="9.6640625" style="12" bestFit="1" customWidth="1"/>
    <col min="10003" max="10240" width="9.109375" style="12"/>
    <col min="10241" max="10241" width="6.5546875" style="12" bestFit="1" customWidth="1"/>
    <col min="10242" max="10242" width="20.5546875" style="12" customWidth="1"/>
    <col min="10243" max="10243" width="14.44140625" style="12" customWidth="1"/>
    <col min="10244" max="10244" width="8.6640625" style="12" bestFit="1" customWidth="1"/>
    <col min="10245" max="10246" width="15" style="12" bestFit="1" customWidth="1"/>
    <col min="10247" max="10247" width="1.6640625" style="12" customWidth="1"/>
    <col min="10248" max="10248" width="13.44140625" style="12" bestFit="1" customWidth="1"/>
    <col min="10249" max="10249" width="14" style="12" bestFit="1" customWidth="1"/>
    <col min="10250" max="10250" width="12.88671875" style="12" bestFit="1" customWidth="1"/>
    <col min="10251" max="10251" width="14.109375" style="12" customWidth="1"/>
    <col min="10252" max="10252" width="12.88671875" style="12" bestFit="1" customWidth="1"/>
    <col min="10253" max="10253" width="14" style="12" bestFit="1" customWidth="1"/>
    <col min="10254" max="10254" width="11.44140625" style="12" customWidth="1"/>
    <col min="10255" max="10255" width="10.88671875" style="12" bestFit="1" customWidth="1"/>
    <col min="10256" max="10256" width="9.109375" style="12"/>
    <col min="10257" max="10257" width="12.33203125" style="12" bestFit="1" customWidth="1"/>
    <col min="10258" max="10258" width="9.6640625" style="12" bestFit="1" customWidth="1"/>
    <col min="10259" max="10496" width="9.109375" style="12"/>
    <col min="10497" max="10497" width="6.5546875" style="12" bestFit="1" customWidth="1"/>
    <col min="10498" max="10498" width="20.5546875" style="12" customWidth="1"/>
    <col min="10499" max="10499" width="14.44140625" style="12" customWidth="1"/>
    <col min="10500" max="10500" width="8.6640625" style="12" bestFit="1" customWidth="1"/>
    <col min="10501" max="10502" width="15" style="12" bestFit="1" customWidth="1"/>
    <col min="10503" max="10503" width="1.6640625" style="12" customWidth="1"/>
    <col min="10504" max="10504" width="13.44140625" style="12" bestFit="1" customWidth="1"/>
    <col min="10505" max="10505" width="14" style="12" bestFit="1" customWidth="1"/>
    <col min="10506" max="10506" width="12.88671875" style="12" bestFit="1" customWidth="1"/>
    <col min="10507" max="10507" width="14.109375" style="12" customWidth="1"/>
    <col min="10508" max="10508" width="12.88671875" style="12" bestFit="1" customWidth="1"/>
    <col min="10509" max="10509" width="14" style="12" bestFit="1" customWidth="1"/>
    <col min="10510" max="10510" width="11.44140625" style="12" customWidth="1"/>
    <col min="10511" max="10511" width="10.88671875" style="12" bestFit="1" customWidth="1"/>
    <col min="10512" max="10512" width="9.109375" style="12"/>
    <col min="10513" max="10513" width="12.33203125" style="12" bestFit="1" customWidth="1"/>
    <col min="10514" max="10514" width="9.6640625" style="12" bestFit="1" customWidth="1"/>
    <col min="10515" max="10752" width="9.109375" style="12"/>
    <col min="10753" max="10753" width="6.5546875" style="12" bestFit="1" customWidth="1"/>
    <col min="10754" max="10754" width="20.5546875" style="12" customWidth="1"/>
    <col min="10755" max="10755" width="14.44140625" style="12" customWidth="1"/>
    <col min="10756" max="10756" width="8.6640625" style="12" bestFit="1" customWidth="1"/>
    <col min="10757" max="10758" width="15" style="12" bestFit="1" customWidth="1"/>
    <col min="10759" max="10759" width="1.6640625" style="12" customWidth="1"/>
    <col min="10760" max="10760" width="13.44140625" style="12" bestFit="1" customWidth="1"/>
    <col min="10761" max="10761" width="14" style="12" bestFit="1" customWidth="1"/>
    <col min="10762" max="10762" width="12.88671875" style="12" bestFit="1" customWidth="1"/>
    <col min="10763" max="10763" width="14.109375" style="12" customWidth="1"/>
    <col min="10764" max="10764" width="12.88671875" style="12" bestFit="1" customWidth="1"/>
    <col min="10765" max="10765" width="14" style="12" bestFit="1" customWidth="1"/>
    <col min="10766" max="10766" width="11.44140625" style="12" customWidth="1"/>
    <col min="10767" max="10767" width="10.88671875" style="12" bestFit="1" customWidth="1"/>
    <col min="10768" max="10768" width="9.109375" style="12"/>
    <col min="10769" max="10769" width="12.33203125" style="12" bestFit="1" customWidth="1"/>
    <col min="10770" max="10770" width="9.6640625" style="12" bestFit="1" customWidth="1"/>
    <col min="10771" max="11008" width="9.109375" style="12"/>
    <col min="11009" max="11009" width="6.5546875" style="12" bestFit="1" customWidth="1"/>
    <col min="11010" max="11010" width="20.5546875" style="12" customWidth="1"/>
    <col min="11011" max="11011" width="14.44140625" style="12" customWidth="1"/>
    <col min="11012" max="11012" width="8.6640625" style="12" bestFit="1" customWidth="1"/>
    <col min="11013" max="11014" width="15" style="12" bestFit="1" customWidth="1"/>
    <col min="11015" max="11015" width="1.6640625" style="12" customWidth="1"/>
    <col min="11016" max="11016" width="13.44140625" style="12" bestFit="1" customWidth="1"/>
    <col min="11017" max="11017" width="14" style="12" bestFit="1" customWidth="1"/>
    <col min="11018" max="11018" width="12.88671875" style="12" bestFit="1" customWidth="1"/>
    <col min="11019" max="11019" width="14.109375" style="12" customWidth="1"/>
    <col min="11020" max="11020" width="12.88671875" style="12" bestFit="1" customWidth="1"/>
    <col min="11021" max="11021" width="14" style="12" bestFit="1" customWidth="1"/>
    <col min="11022" max="11022" width="11.44140625" style="12" customWidth="1"/>
    <col min="11023" max="11023" width="10.88671875" style="12" bestFit="1" customWidth="1"/>
    <col min="11024" max="11024" width="9.109375" style="12"/>
    <col min="11025" max="11025" width="12.33203125" style="12" bestFit="1" customWidth="1"/>
    <col min="11026" max="11026" width="9.6640625" style="12" bestFit="1" customWidth="1"/>
    <col min="11027" max="11264" width="9.109375" style="12"/>
    <col min="11265" max="11265" width="6.5546875" style="12" bestFit="1" customWidth="1"/>
    <col min="11266" max="11266" width="20.5546875" style="12" customWidth="1"/>
    <col min="11267" max="11267" width="14.44140625" style="12" customWidth="1"/>
    <col min="11268" max="11268" width="8.6640625" style="12" bestFit="1" customWidth="1"/>
    <col min="11269" max="11270" width="15" style="12" bestFit="1" customWidth="1"/>
    <col min="11271" max="11271" width="1.6640625" style="12" customWidth="1"/>
    <col min="11272" max="11272" width="13.44140625" style="12" bestFit="1" customWidth="1"/>
    <col min="11273" max="11273" width="14" style="12" bestFit="1" customWidth="1"/>
    <col min="11274" max="11274" width="12.88671875" style="12" bestFit="1" customWidth="1"/>
    <col min="11275" max="11275" width="14.109375" style="12" customWidth="1"/>
    <col min="11276" max="11276" width="12.88671875" style="12" bestFit="1" customWidth="1"/>
    <col min="11277" max="11277" width="14" style="12" bestFit="1" customWidth="1"/>
    <col min="11278" max="11278" width="11.44140625" style="12" customWidth="1"/>
    <col min="11279" max="11279" width="10.88671875" style="12" bestFit="1" customWidth="1"/>
    <col min="11280" max="11280" width="9.109375" style="12"/>
    <col min="11281" max="11281" width="12.33203125" style="12" bestFit="1" customWidth="1"/>
    <col min="11282" max="11282" width="9.6640625" style="12" bestFit="1" customWidth="1"/>
    <col min="11283" max="11520" width="9.109375" style="12"/>
    <col min="11521" max="11521" width="6.5546875" style="12" bestFit="1" customWidth="1"/>
    <col min="11522" max="11522" width="20.5546875" style="12" customWidth="1"/>
    <col min="11523" max="11523" width="14.44140625" style="12" customWidth="1"/>
    <col min="11524" max="11524" width="8.6640625" style="12" bestFit="1" customWidth="1"/>
    <col min="11525" max="11526" width="15" style="12" bestFit="1" customWidth="1"/>
    <col min="11527" max="11527" width="1.6640625" style="12" customWidth="1"/>
    <col min="11528" max="11528" width="13.44140625" style="12" bestFit="1" customWidth="1"/>
    <col min="11529" max="11529" width="14" style="12" bestFit="1" customWidth="1"/>
    <col min="11530" max="11530" width="12.88671875" style="12" bestFit="1" customWidth="1"/>
    <col min="11531" max="11531" width="14.109375" style="12" customWidth="1"/>
    <col min="11532" max="11532" width="12.88671875" style="12" bestFit="1" customWidth="1"/>
    <col min="11533" max="11533" width="14" style="12" bestFit="1" customWidth="1"/>
    <col min="11534" max="11534" width="11.44140625" style="12" customWidth="1"/>
    <col min="11535" max="11535" width="10.88671875" style="12" bestFit="1" customWidth="1"/>
    <col min="11536" max="11536" width="9.109375" style="12"/>
    <col min="11537" max="11537" width="12.33203125" style="12" bestFit="1" customWidth="1"/>
    <col min="11538" max="11538" width="9.6640625" style="12" bestFit="1" customWidth="1"/>
    <col min="11539" max="11776" width="9.109375" style="12"/>
    <col min="11777" max="11777" width="6.5546875" style="12" bestFit="1" customWidth="1"/>
    <col min="11778" max="11778" width="20.5546875" style="12" customWidth="1"/>
    <col min="11779" max="11779" width="14.44140625" style="12" customWidth="1"/>
    <col min="11780" max="11780" width="8.6640625" style="12" bestFit="1" customWidth="1"/>
    <col min="11781" max="11782" width="15" style="12" bestFit="1" customWidth="1"/>
    <col min="11783" max="11783" width="1.6640625" style="12" customWidth="1"/>
    <col min="11784" max="11784" width="13.44140625" style="12" bestFit="1" customWidth="1"/>
    <col min="11785" max="11785" width="14" style="12" bestFit="1" customWidth="1"/>
    <col min="11786" max="11786" width="12.88671875" style="12" bestFit="1" customWidth="1"/>
    <col min="11787" max="11787" width="14.109375" style="12" customWidth="1"/>
    <col min="11788" max="11788" width="12.88671875" style="12" bestFit="1" customWidth="1"/>
    <col min="11789" max="11789" width="14" style="12" bestFit="1" customWidth="1"/>
    <col min="11790" max="11790" width="11.44140625" style="12" customWidth="1"/>
    <col min="11791" max="11791" width="10.88671875" style="12" bestFit="1" customWidth="1"/>
    <col min="11792" max="11792" width="9.109375" style="12"/>
    <col min="11793" max="11793" width="12.33203125" style="12" bestFit="1" customWidth="1"/>
    <col min="11794" max="11794" width="9.6640625" style="12" bestFit="1" customWidth="1"/>
    <col min="11795" max="12032" width="9.109375" style="12"/>
    <col min="12033" max="12033" width="6.5546875" style="12" bestFit="1" customWidth="1"/>
    <col min="12034" max="12034" width="20.5546875" style="12" customWidth="1"/>
    <col min="12035" max="12035" width="14.44140625" style="12" customWidth="1"/>
    <col min="12036" max="12036" width="8.6640625" style="12" bestFit="1" customWidth="1"/>
    <col min="12037" max="12038" width="15" style="12" bestFit="1" customWidth="1"/>
    <col min="12039" max="12039" width="1.6640625" style="12" customWidth="1"/>
    <col min="12040" max="12040" width="13.44140625" style="12" bestFit="1" customWidth="1"/>
    <col min="12041" max="12041" width="14" style="12" bestFit="1" customWidth="1"/>
    <col min="12042" max="12042" width="12.88671875" style="12" bestFit="1" customWidth="1"/>
    <col min="12043" max="12043" width="14.109375" style="12" customWidth="1"/>
    <col min="12044" max="12044" width="12.88671875" style="12" bestFit="1" customWidth="1"/>
    <col min="12045" max="12045" width="14" style="12" bestFit="1" customWidth="1"/>
    <col min="12046" max="12046" width="11.44140625" style="12" customWidth="1"/>
    <col min="12047" max="12047" width="10.88671875" style="12" bestFit="1" customWidth="1"/>
    <col min="12048" max="12048" width="9.109375" style="12"/>
    <col min="12049" max="12049" width="12.33203125" style="12" bestFit="1" customWidth="1"/>
    <col min="12050" max="12050" width="9.6640625" style="12" bestFit="1" customWidth="1"/>
    <col min="12051" max="12288" width="9.109375" style="12"/>
    <col min="12289" max="12289" width="6.5546875" style="12" bestFit="1" customWidth="1"/>
    <col min="12290" max="12290" width="20.5546875" style="12" customWidth="1"/>
    <col min="12291" max="12291" width="14.44140625" style="12" customWidth="1"/>
    <col min="12292" max="12292" width="8.6640625" style="12" bestFit="1" customWidth="1"/>
    <col min="12293" max="12294" width="15" style="12" bestFit="1" customWidth="1"/>
    <col min="12295" max="12295" width="1.6640625" style="12" customWidth="1"/>
    <col min="12296" max="12296" width="13.44140625" style="12" bestFit="1" customWidth="1"/>
    <col min="12297" max="12297" width="14" style="12" bestFit="1" customWidth="1"/>
    <col min="12298" max="12298" width="12.88671875" style="12" bestFit="1" customWidth="1"/>
    <col min="12299" max="12299" width="14.109375" style="12" customWidth="1"/>
    <col min="12300" max="12300" width="12.88671875" style="12" bestFit="1" customWidth="1"/>
    <col min="12301" max="12301" width="14" style="12" bestFit="1" customWidth="1"/>
    <col min="12302" max="12302" width="11.44140625" style="12" customWidth="1"/>
    <col min="12303" max="12303" width="10.88671875" style="12" bestFit="1" customWidth="1"/>
    <col min="12304" max="12304" width="9.109375" style="12"/>
    <col min="12305" max="12305" width="12.33203125" style="12" bestFit="1" customWidth="1"/>
    <col min="12306" max="12306" width="9.6640625" style="12" bestFit="1" customWidth="1"/>
    <col min="12307" max="12544" width="9.109375" style="12"/>
    <col min="12545" max="12545" width="6.5546875" style="12" bestFit="1" customWidth="1"/>
    <col min="12546" max="12546" width="20.5546875" style="12" customWidth="1"/>
    <col min="12547" max="12547" width="14.44140625" style="12" customWidth="1"/>
    <col min="12548" max="12548" width="8.6640625" style="12" bestFit="1" customWidth="1"/>
    <col min="12549" max="12550" width="15" style="12" bestFit="1" customWidth="1"/>
    <col min="12551" max="12551" width="1.6640625" style="12" customWidth="1"/>
    <col min="12552" max="12552" width="13.44140625" style="12" bestFit="1" customWidth="1"/>
    <col min="12553" max="12553" width="14" style="12" bestFit="1" customWidth="1"/>
    <col min="12554" max="12554" width="12.88671875" style="12" bestFit="1" customWidth="1"/>
    <col min="12555" max="12555" width="14.109375" style="12" customWidth="1"/>
    <col min="12556" max="12556" width="12.88671875" style="12" bestFit="1" customWidth="1"/>
    <col min="12557" max="12557" width="14" style="12" bestFit="1" customWidth="1"/>
    <col min="12558" max="12558" width="11.44140625" style="12" customWidth="1"/>
    <col min="12559" max="12559" width="10.88671875" style="12" bestFit="1" customWidth="1"/>
    <col min="12560" max="12560" width="9.109375" style="12"/>
    <col min="12561" max="12561" width="12.33203125" style="12" bestFit="1" customWidth="1"/>
    <col min="12562" max="12562" width="9.6640625" style="12" bestFit="1" customWidth="1"/>
    <col min="12563" max="12800" width="9.109375" style="12"/>
    <col min="12801" max="12801" width="6.5546875" style="12" bestFit="1" customWidth="1"/>
    <col min="12802" max="12802" width="20.5546875" style="12" customWidth="1"/>
    <col min="12803" max="12803" width="14.44140625" style="12" customWidth="1"/>
    <col min="12804" max="12804" width="8.6640625" style="12" bestFit="1" customWidth="1"/>
    <col min="12805" max="12806" width="15" style="12" bestFit="1" customWidth="1"/>
    <col min="12807" max="12807" width="1.6640625" style="12" customWidth="1"/>
    <col min="12808" max="12808" width="13.44140625" style="12" bestFit="1" customWidth="1"/>
    <col min="12809" max="12809" width="14" style="12" bestFit="1" customWidth="1"/>
    <col min="12810" max="12810" width="12.88671875" style="12" bestFit="1" customWidth="1"/>
    <col min="12811" max="12811" width="14.109375" style="12" customWidth="1"/>
    <col min="12812" max="12812" width="12.88671875" style="12" bestFit="1" customWidth="1"/>
    <col min="12813" max="12813" width="14" style="12" bestFit="1" customWidth="1"/>
    <col min="12814" max="12814" width="11.44140625" style="12" customWidth="1"/>
    <col min="12815" max="12815" width="10.88671875" style="12" bestFit="1" customWidth="1"/>
    <col min="12816" max="12816" width="9.109375" style="12"/>
    <col min="12817" max="12817" width="12.33203125" style="12" bestFit="1" customWidth="1"/>
    <col min="12818" max="12818" width="9.6640625" style="12" bestFit="1" customWidth="1"/>
    <col min="12819" max="13056" width="9.109375" style="12"/>
    <col min="13057" max="13057" width="6.5546875" style="12" bestFit="1" customWidth="1"/>
    <col min="13058" max="13058" width="20.5546875" style="12" customWidth="1"/>
    <col min="13059" max="13059" width="14.44140625" style="12" customWidth="1"/>
    <col min="13060" max="13060" width="8.6640625" style="12" bestFit="1" customWidth="1"/>
    <col min="13061" max="13062" width="15" style="12" bestFit="1" customWidth="1"/>
    <col min="13063" max="13063" width="1.6640625" style="12" customWidth="1"/>
    <col min="13064" max="13064" width="13.44140625" style="12" bestFit="1" customWidth="1"/>
    <col min="13065" max="13065" width="14" style="12" bestFit="1" customWidth="1"/>
    <col min="13066" max="13066" width="12.88671875" style="12" bestFit="1" customWidth="1"/>
    <col min="13067" max="13067" width="14.109375" style="12" customWidth="1"/>
    <col min="13068" max="13068" width="12.88671875" style="12" bestFit="1" customWidth="1"/>
    <col min="13069" max="13069" width="14" style="12" bestFit="1" customWidth="1"/>
    <col min="13070" max="13070" width="11.44140625" style="12" customWidth="1"/>
    <col min="13071" max="13071" width="10.88671875" style="12" bestFit="1" customWidth="1"/>
    <col min="13072" max="13072" width="9.109375" style="12"/>
    <col min="13073" max="13073" width="12.33203125" style="12" bestFit="1" customWidth="1"/>
    <col min="13074" max="13074" width="9.6640625" style="12" bestFit="1" customWidth="1"/>
    <col min="13075" max="13312" width="9.109375" style="12"/>
    <col min="13313" max="13313" width="6.5546875" style="12" bestFit="1" customWidth="1"/>
    <col min="13314" max="13314" width="20.5546875" style="12" customWidth="1"/>
    <col min="13315" max="13315" width="14.44140625" style="12" customWidth="1"/>
    <col min="13316" max="13316" width="8.6640625" style="12" bestFit="1" customWidth="1"/>
    <col min="13317" max="13318" width="15" style="12" bestFit="1" customWidth="1"/>
    <col min="13319" max="13319" width="1.6640625" style="12" customWidth="1"/>
    <col min="13320" max="13320" width="13.44140625" style="12" bestFit="1" customWidth="1"/>
    <col min="13321" max="13321" width="14" style="12" bestFit="1" customWidth="1"/>
    <col min="13322" max="13322" width="12.88671875" style="12" bestFit="1" customWidth="1"/>
    <col min="13323" max="13323" width="14.109375" style="12" customWidth="1"/>
    <col min="13324" max="13324" width="12.88671875" style="12" bestFit="1" customWidth="1"/>
    <col min="13325" max="13325" width="14" style="12" bestFit="1" customWidth="1"/>
    <col min="13326" max="13326" width="11.44140625" style="12" customWidth="1"/>
    <col min="13327" max="13327" width="10.88671875" style="12" bestFit="1" customWidth="1"/>
    <col min="13328" max="13328" width="9.109375" style="12"/>
    <col min="13329" max="13329" width="12.33203125" style="12" bestFit="1" customWidth="1"/>
    <col min="13330" max="13330" width="9.6640625" style="12" bestFit="1" customWidth="1"/>
    <col min="13331" max="13568" width="9.109375" style="12"/>
    <col min="13569" max="13569" width="6.5546875" style="12" bestFit="1" customWidth="1"/>
    <col min="13570" max="13570" width="20.5546875" style="12" customWidth="1"/>
    <col min="13571" max="13571" width="14.44140625" style="12" customWidth="1"/>
    <col min="13572" max="13572" width="8.6640625" style="12" bestFit="1" customWidth="1"/>
    <col min="13573" max="13574" width="15" style="12" bestFit="1" customWidth="1"/>
    <col min="13575" max="13575" width="1.6640625" style="12" customWidth="1"/>
    <col min="13576" max="13576" width="13.44140625" style="12" bestFit="1" customWidth="1"/>
    <col min="13577" max="13577" width="14" style="12" bestFit="1" customWidth="1"/>
    <col min="13578" max="13578" width="12.88671875" style="12" bestFit="1" customWidth="1"/>
    <col min="13579" max="13579" width="14.109375" style="12" customWidth="1"/>
    <col min="13580" max="13580" width="12.88671875" style="12" bestFit="1" customWidth="1"/>
    <col min="13581" max="13581" width="14" style="12" bestFit="1" customWidth="1"/>
    <col min="13582" max="13582" width="11.44140625" style="12" customWidth="1"/>
    <col min="13583" max="13583" width="10.88671875" style="12" bestFit="1" customWidth="1"/>
    <col min="13584" max="13584" width="9.109375" style="12"/>
    <col min="13585" max="13585" width="12.33203125" style="12" bestFit="1" customWidth="1"/>
    <col min="13586" max="13586" width="9.6640625" style="12" bestFit="1" customWidth="1"/>
    <col min="13587" max="13824" width="9.109375" style="12"/>
    <col min="13825" max="13825" width="6.5546875" style="12" bestFit="1" customWidth="1"/>
    <col min="13826" max="13826" width="20.5546875" style="12" customWidth="1"/>
    <col min="13827" max="13827" width="14.44140625" style="12" customWidth="1"/>
    <col min="13828" max="13828" width="8.6640625" style="12" bestFit="1" customWidth="1"/>
    <col min="13829" max="13830" width="15" style="12" bestFit="1" customWidth="1"/>
    <col min="13831" max="13831" width="1.6640625" style="12" customWidth="1"/>
    <col min="13832" max="13832" width="13.44140625" style="12" bestFit="1" customWidth="1"/>
    <col min="13833" max="13833" width="14" style="12" bestFit="1" customWidth="1"/>
    <col min="13834" max="13834" width="12.88671875" style="12" bestFit="1" customWidth="1"/>
    <col min="13835" max="13835" width="14.109375" style="12" customWidth="1"/>
    <col min="13836" max="13836" width="12.88671875" style="12" bestFit="1" customWidth="1"/>
    <col min="13837" max="13837" width="14" style="12" bestFit="1" customWidth="1"/>
    <col min="13838" max="13838" width="11.44140625" style="12" customWidth="1"/>
    <col min="13839" max="13839" width="10.88671875" style="12" bestFit="1" customWidth="1"/>
    <col min="13840" max="13840" width="9.109375" style="12"/>
    <col min="13841" max="13841" width="12.33203125" style="12" bestFit="1" customWidth="1"/>
    <col min="13842" max="13842" width="9.6640625" style="12" bestFit="1" customWidth="1"/>
    <col min="13843" max="14080" width="9.109375" style="12"/>
    <col min="14081" max="14081" width="6.5546875" style="12" bestFit="1" customWidth="1"/>
    <col min="14082" max="14082" width="20.5546875" style="12" customWidth="1"/>
    <col min="14083" max="14083" width="14.44140625" style="12" customWidth="1"/>
    <col min="14084" max="14084" width="8.6640625" style="12" bestFit="1" customWidth="1"/>
    <col min="14085" max="14086" width="15" style="12" bestFit="1" customWidth="1"/>
    <col min="14087" max="14087" width="1.6640625" style="12" customWidth="1"/>
    <col min="14088" max="14088" width="13.44140625" style="12" bestFit="1" customWidth="1"/>
    <col min="14089" max="14089" width="14" style="12" bestFit="1" customWidth="1"/>
    <col min="14090" max="14090" width="12.88671875" style="12" bestFit="1" customWidth="1"/>
    <col min="14091" max="14091" width="14.109375" style="12" customWidth="1"/>
    <col min="14092" max="14092" width="12.88671875" style="12" bestFit="1" customWidth="1"/>
    <col min="14093" max="14093" width="14" style="12" bestFit="1" customWidth="1"/>
    <col min="14094" max="14094" width="11.44140625" style="12" customWidth="1"/>
    <col min="14095" max="14095" width="10.88671875" style="12" bestFit="1" customWidth="1"/>
    <col min="14096" max="14096" width="9.109375" style="12"/>
    <col min="14097" max="14097" width="12.33203125" style="12" bestFit="1" customWidth="1"/>
    <col min="14098" max="14098" width="9.6640625" style="12" bestFit="1" customWidth="1"/>
    <col min="14099" max="14336" width="9.109375" style="12"/>
    <col min="14337" max="14337" width="6.5546875" style="12" bestFit="1" customWidth="1"/>
    <col min="14338" max="14338" width="20.5546875" style="12" customWidth="1"/>
    <col min="14339" max="14339" width="14.44140625" style="12" customWidth="1"/>
    <col min="14340" max="14340" width="8.6640625" style="12" bestFit="1" customWidth="1"/>
    <col min="14341" max="14342" width="15" style="12" bestFit="1" customWidth="1"/>
    <col min="14343" max="14343" width="1.6640625" style="12" customWidth="1"/>
    <col min="14344" max="14344" width="13.44140625" style="12" bestFit="1" customWidth="1"/>
    <col min="14345" max="14345" width="14" style="12" bestFit="1" customWidth="1"/>
    <col min="14346" max="14346" width="12.88671875" style="12" bestFit="1" customWidth="1"/>
    <col min="14347" max="14347" width="14.109375" style="12" customWidth="1"/>
    <col min="14348" max="14348" width="12.88671875" style="12" bestFit="1" customWidth="1"/>
    <col min="14349" max="14349" width="14" style="12" bestFit="1" customWidth="1"/>
    <col min="14350" max="14350" width="11.44140625" style="12" customWidth="1"/>
    <col min="14351" max="14351" width="10.88671875" style="12" bestFit="1" customWidth="1"/>
    <col min="14352" max="14352" width="9.109375" style="12"/>
    <col min="14353" max="14353" width="12.33203125" style="12" bestFit="1" customWidth="1"/>
    <col min="14354" max="14354" width="9.6640625" style="12" bestFit="1" customWidth="1"/>
    <col min="14355" max="14592" width="9.109375" style="12"/>
    <col min="14593" max="14593" width="6.5546875" style="12" bestFit="1" customWidth="1"/>
    <col min="14594" max="14594" width="20.5546875" style="12" customWidth="1"/>
    <col min="14595" max="14595" width="14.44140625" style="12" customWidth="1"/>
    <col min="14596" max="14596" width="8.6640625" style="12" bestFit="1" customWidth="1"/>
    <col min="14597" max="14598" width="15" style="12" bestFit="1" customWidth="1"/>
    <col min="14599" max="14599" width="1.6640625" style="12" customWidth="1"/>
    <col min="14600" max="14600" width="13.44140625" style="12" bestFit="1" customWidth="1"/>
    <col min="14601" max="14601" width="14" style="12" bestFit="1" customWidth="1"/>
    <col min="14602" max="14602" width="12.88671875" style="12" bestFit="1" customWidth="1"/>
    <col min="14603" max="14603" width="14.109375" style="12" customWidth="1"/>
    <col min="14604" max="14604" width="12.88671875" style="12" bestFit="1" customWidth="1"/>
    <col min="14605" max="14605" width="14" style="12" bestFit="1" customWidth="1"/>
    <col min="14606" max="14606" width="11.44140625" style="12" customWidth="1"/>
    <col min="14607" max="14607" width="10.88671875" style="12" bestFit="1" customWidth="1"/>
    <col min="14608" max="14608" width="9.109375" style="12"/>
    <col min="14609" max="14609" width="12.33203125" style="12" bestFit="1" customWidth="1"/>
    <col min="14610" max="14610" width="9.6640625" style="12" bestFit="1" customWidth="1"/>
    <col min="14611" max="14848" width="9.109375" style="12"/>
    <col min="14849" max="14849" width="6.5546875" style="12" bestFit="1" customWidth="1"/>
    <col min="14850" max="14850" width="20.5546875" style="12" customWidth="1"/>
    <col min="14851" max="14851" width="14.44140625" style="12" customWidth="1"/>
    <col min="14852" max="14852" width="8.6640625" style="12" bestFit="1" customWidth="1"/>
    <col min="14853" max="14854" width="15" style="12" bestFit="1" customWidth="1"/>
    <col min="14855" max="14855" width="1.6640625" style="12" customWidth="1"/>
    <col min="14856" max="14856" width="13.44140625" style="12" bestFit="1" customWidth="1"/>
    <col min="14857" max="14857" width="14" style="12" bestFit="1" customWidth="1"/>
    <col min="14858" max="14858" width="12.88671875" style="12" bestFit="1" customWidth="1"/>
    <col min="14859" max="14859" width="14.109375" style="12" customWidth="1"/>
    <col min="14860" max="14860" width="12.88671875" style="12" bestFit="1" customWidth="1"/>
    <col min="14861" max="14861" width="14" style="12" bestFit="1" customWidth="1"/>
    <col min="14862" max="14862" width="11.44140625" style="12" customWidth="1"/>
    <col min="14863" max="14863" width="10.88671875" style="12" bestFit="1" customWidth="1"/>
    <col min="14864" max="14864" width="9.109375" style="12"/>
    <col min="14865" max="14865" width="12.33203125" style="12" bestFit="1" customWidth="1"/>
    <col min="14866" max="14866" width="9.6640625" style="12" bestFit="1" customWidth="1"/>
    <col min="14867" max="15104" width="9.109375" style="12"/>
    <col min="15105" max="15105" width="6.5546875" style="12" bestFit="1" customWidth="1"/>
    <col min="15106" max="15106" width="20.5546875" style="12" customWidth="1"/>
    <col min="15107" max="15107" width="14.44140625" style="12" customWidth="1"/>
    <col min="15108" max="15108" width="8.6640625" style="12" bestFit="1" customWidth="1"/>
    <col min="15109" max="15110" width="15" style="12" bestFit="1" customWidth="1"/>
    <col min="15111" max="15111" width="1.6640625" style="12" customWidth="1"/>
    <col min="15112" max="15112" width="13.44140625" style="12" bestFit="1" customWidth="1"/>
    <col min="15113" max="15113" width="14" style="12" bestFit="1" customWidth="1"/>
    <col min="15114" max="15114" width="12.88671875" style="12" bestFit="1" customWidth="1"/>
    <col min="15115" max="15115" width="14.109375" style="12" customWidth="1"/>
    <col min="15116" max="15116" width="12.88671875" style="12" bestFit="1" customWidth="1"/>
    <col min="15117" max="15117" width="14" style="12" bestFit="1" customWidth="1"/>
    <col min="15118" max="15118" width="11.44140625" style="12" customWidth="1"/>
    <col min="15119" max="15119" width="10.88671875" style="12" bestFit="1" customWidth="1"/>
    <col min="15120" max="15120" width="9.109375" style="12"/>
    <col min="15121" max="15121" width="12.33203125" style="12" bestFit="1" customWidth="1"/>
    <col min="15122" max="15122" width="9.6640625" style="12" bestFit="1" customWidth="1"/>
    <col min="15123" max="15360" width="9.109375" style="12"/>
    <col min="15361" max="15361" width="6.5546875" style="12" bestFit="1" customWidth="1"/>
    <col min="15362" max="15362" width="20.5546875" style="12" customWidth="1"/>
    <col min="15363" max="15363" width="14.44140625" style="12" customWidth="1"/>
    <col min="15364" max="15364" width="8.6640625" style="12" bestFit="1" customWidth="1"/>
    <col min="15365" max="15366" width="15" style="12" bestFit="1" customWidth="1"/>
    <col min="15367" max="15367" width="1.6640625" style="12" customWidth="1"/>
    <col min="15368" max="15368" width="13.44140625" style="12" bestFit="1" customWidth="1"/>
    <col min="15369" max="15369" width="14" style="12" bestFit="1" customWidth="1"/>
    <col min="15370" max="15370" width="12.88671875" style="12" bestFit="1" customWidth="1"/>
    <col min="15371" max="15371" width="14.109375" style="12" customWidth="1"/>
    <col min="15372" max="15372" width="12.88671875" style="12" bestFit="1" customWidth="1"/>
    <col min="15373" max="15373" width="14" style="12" bestFit="1" customWidth="1"/>
    <col min="15374" max="15374" width="11.44140625" style="12" customWidth="1"/>
    <col min="15375" max="15375" width="10.88671875" style="12" bestFit="1" customWidth="1"/>
    <col min="15376" max="15376" width="9.109375" style="12"/>
    <col min="15377" max="15377" width="12.33203125" style="12" bestFit="1" customWidth="1"/>
    <col min="15378" max="15378" width="9.6640625" style="12" bestFit="1" customWidth="1"/>
    <col min="15379" max="15616" width="9.109375" style="12"/>
    <col min="15617" max="15617" width="6.5546875" style="12" bestFit="1" customWidth="1"/>
    <col min="15618" max="15618" width="20.5546875" style="12" customWidth="1"/>
    <col min="15619" max="15619" width="14.44140625" style="12" customWidth="1"/>
    <col min="15620" max="15620" width="8.6640625" style="12" bestFit="1" customWidth="1"/>
    <col min="15621" max="15622" width="15" style="12" bestFit="1" customWidth="1"/>
    <col min="15623" max="15623" width="1.6640625" style="12" customWidth="1"/>
    <col min="15624" max="15624" width="13.44140625" style="12" bestFit="1" customWidth="1"/>
    <col min="15625" max="15625" width="14" style="12" bestFit="1" customWidth="1"/>
    <col min="15626" max="15626" width="12.88671875" style="12" bestFit="1" customWidth="1"/>
    <col min="15627" max="15627" width="14.109375" style="12" customWidth="1"/>
    <col min="15628" max="15628" width="12.88671875" style="12" bestFit="1" customWidth="1"/>
    <col min="15629" max="15629" width="14" style="12" bestFit="1" customWidth="1"/>
    <col min="15630" max="15630" width="11.44140625" style="12" customWidth="1"/>
    <col min="15631" max="15631" width="10.88671875" style="12" bestFit="1" customWidth="1"/>
    <col min="15632" max="15632" width="9.109375" style="12"/>
    <col min="15633" max="15633" width="12.33203125" style="12" bestFit="1" customWidth="1"/>
    <col min="15634" max="15634" width="9.6640625" style="12" bestFit="1" customWidth="1"/>
    <col min="15635" max="15872" width="9.109375" style="12"/>
    <col min="15873" max="15873" width="6.5546875" style="12" bestFit="1" customWidth="1"/>
    <col min="15874" max="15874" width="20.5546875" style="12" customWidth="1"/>
    <col min="15875" max="15875" width="14.44140625" style="12" customWidth="1"/>
    <col min="15876" max="15876" width="8.6640625" style="12" bestFit="1" customWidth="1"/>
    <col min="15877" max="15878" width="15" style="12" bestFit="1" customWidth="1"/>
    <col min="15879" max="15879" width="1.6640625" style="12" customWidth="1"/>
    <col min="15880" max="15880" width="13.44140625" style="12" bestFit="1" customWidth="1"/>
    <col min="15881" max="15881" width="14" style="12" bestFit="1" customWidth="1"/>
    <col min="15882" max="15882" width="12.88671875" style="12" bestFit="1" customWidth="1"/>
    <col min="15883" max="15883" width="14.109375" style="12" customWidth="1"/>
    <col min="15884" max="15884" width="12.88671875" style="12" bestFit="1" customWidth="1"/>
    <col min="15885" max="15885" width="14" style="12" bestFit="1" customWidth="1"/>
    <col min="15886" max="15886" width="11.44140625" style="12" customWidth="1"/>
    <col min="15887" max="15887" width="10.88671875" style="12" bestFit="1" customWidth="1"/>
    <col min="15888" max="15888" width="9.109375" style="12"/>
    <col min="15889" max="15889" width="12.33203125" style="12" bestFit="1" customWidth="1"/>
    <col min="15890" max="15890" width="9.6640625" style="12" bestFit="1" customWidth="1"/>
    <col min="15891" max="16128" width="9.109375" style="12"/>
    <col min="16129" max="16129" width="6.5546875" style="12" bestFit="1" customWidth="1"/>
    <col min="16130" max="16130" width="20.5546875" style="12" customWidth="1"/>
    <col min="16131" max="16131" width="14.44140625" style="12" customWidth="1"/>
    <col min="16132" max="16132" width="8.6640625" style="12" bestFit="1" customWidth="1"/>
    <col min="16133" max="16134" width="15" style="12" bestFit="1" customWidth="1"/>
    <col min="16135" max="16135" width="1.6640625" style="12" customWidth="1"/>
    <col min="16136" max="16136" width="13.44140625" style="12" bestFit="1" customWidth="1"/>
    <col min="16137" max="16137" width="14" style="12" bestFit="1" customWidth="1"/>
    <col min="16138" max="16138" width="12.88671875" style="12" bestFit="1" customWidth="1"/>
    <col min="16139" max="16139" width="14.109375" style="12" customWidth="1"/>
    <col min="16140" max="16140" width="12.88671875" style="12" bestFit="1" customWidth="1"/>
    <col min="16141" max="16141" width="14" style="12" bestFit="1" customWidth="1"/>
    <col min="16142" max="16142" width="11.44140625" style="12" customWidth="1"/>
    <col min="16143" max="16143" width="10.88671875" style="12" bestFit="1" customWidth="1"/>
    <col min="16144" max="16144" width="9.109375" style="12"/>
    <col min="16145" max="16145" width="12.33203125" style="12" bestFit="1" customWidth="1"/>
    <col min="16146" max="16146" width="9.6640625" style="12" bestFit="1" customWidth="1"/>
    <col min="16147" max="16384" width="9.109375" style="12"/>
  </cols>
  <sheetData>
    <row r="1" spans="1:16">
      <c r="A1" s="100"/>
      <c r="J1" s="300"/>
    </row>
    <row r="2" spans="1:16">
      <c r="A2" s="36"/>
    </row>
    <row r="3" spans="1:16">
      <c r="A3" s="41" t="s">
        <v>3481</v>
      </c>
      <c r="B3" s="41"/>
      <c r="C3" s="41"/>
      <c r="D3" s="41"/>
      <c r="E3" s="301"/>
      <c r="F3" s="301"/>
      <c r="G3" s="301"/>
      <c r="H3" s="301"/>
      <c r="I3" s="304"/>
      <c r="J3" s="304"/>
    </row>
    <row r="4" spans="1:16">
      <c r="A4" s="41" t="s">
        <v>3523</v>
      </c>
      <c r="B4" s="41"/>
      <c r="C4" s="41"/>
      <c r="D4" s="41"/>
      <c r="E4" s="301"/>
      <c r="F4" s="301"/>
      <c r="G4" s="301"/>
      <c r="H4" s="301"/>
      <c r="I4" s="304"/>
      <c r="J4" s="304"/>
    </row>
    <row r="5" spans="1:16">
      <c r="A5" s="41" t="s">
        <v>3527</v>
      </c>
      <c r="B5" s="41"/>
      <c r="C5" s="41"/>
      <c r="D5" s="41"/>
      <c r="E5" s="301"/>
      <c r="F5" s="301"/>
      <c r="G5" s="301"/>
      <c r="H5" s="301"/>
      <c r="I5" s="304"/>
      <c r="J5" s="304"/>
    </row>
    <row r="6" spans="1:16">
      <c r="A6" s="330" t="s">
        <v>3540</v>
      </c>
      <c r="B6" s="330"/>
      <c r="C6" s="41"/>
      <c r="D6" s="41"/>
      <c r="E6" s="301"/>
      <c r="F6" s="301"/>
      <c r="G6" s="301"/>
      <c r="H6" s="301"/>
      <c r="I6" s="304"/>
      <c r="J6" s="304"/>
    </row>
    <row r="7" spans="1:16">
      <c r="A7" s="330"/>
      <c r="B7" s="330"/>
      <c r="C7" s="41"/>
      <c r="D7" s="41"/>
      <c r="E7" s="301"/>
      <c r="F7" s="301"/>
      <c r="G7" s="301"/>
      <c r="H7" s="301"/>
      <c r="I7" s="304"/>
      <c r="J7" s="304"/>
    </row>
    <row r="8" spans="1:16">
      <c r="A8" s="330"/>
      <c r="B8" s="330"/>
      <c r="C8" s="41"/>
      <c r="D8" s="41"/>
      <c r="E8" s="301"/>
      <c r="F8" s="301"/>
      <c r="G8" s="301"/>
      <c r="H8" s="301"/>
      <c r="I8" s="304"/>
      <c r="J8" s="304"/>
      <c r="K8" s="303"/>
    </row>
    <row r="9" spans="1:16">
      <c r="A9" s="330"/>
      <c r="B9" s="330"/>
      <c r="C9" s="482" t="s">
        <v>2756</v>
      </c>
      <c r="D9" s="483">
        <f>'Union Wage Inc'!C12</f>
        <v>6.875E-3</v>
      </c>
      <c r="F9" s="301"/>
      <c r="G9" s="301"/>
      <c r="H9" s="301"/>
      <c r="J9" s="304"/>
    </row>
    <row r="10" spans="1:16">
      <c r="A10" s="36"/>
      <c r="C10" s="484" t="s">
        <v>3483</v>
      </c>
      <c r="D10" s="485">
        <f>'Non-Union Wage Incr'!G23</f>
        <v>2.98E-2</v>
      </c>
    </row>
    <row r="11" spans="1:16">
      <c r="A11" s="36"/>
      <c r="C11" s="484" t="s">
        <v>3484</v>
      </c>
      <c r="D11" s="485">
        <v>0</v>
      </c>
      <c r="H11" s="368" t="s">
        <v>2916</v>
      </c>
      <c r="J11" s="369" t="s">
        <v>3503</v>
      </c>
    </row>
    <row r="12" spans="1:16" ht="14.4">
      <c r="A12" s="36"/>
      <c r="C12" s="486" t="s">
        <v>2758</v>
      </c>
      <c r="D12" s="487">
        <f>'Union Wage Inc'!C18</f>
        <v>0.03</v>
      </c>
      <c r="H12" s="602">
        <f>'PR Tax Rates '!$P$17</f>
        <v>45000</v>
      </c>
      <c r="J12" s="603">
        <f>'PR Tax Rates '!$P$18</f>
        <v>6.0000000000000001E-3</v>
      </c>
    </row>
    <row r="13" spans="1:16" s="296" customFormat="1" ht="68.400000000000006" customHeight="1">
      <c r="A13" s="299" t="s">
        <v>3486</v>
      </c>
      <c r="B13" s="297"/>
      <c r="C13" s="82"/>
      <c r="D13" s="79"/>
      <c r="E13" s="298" t="s">
        <v>3487</v>
      </c>
      <c r="F13" s="298" t="s">
        <v>3488</v>
      </c>
      <c r="G13" s="298"/>
      <c r="H13" s="298" t="s">
        <v>3489</v>
      </c>
      <c r="I13" s="298" t="s">
        <v>3490</v>
      </c>
      <c r="J13" s="298" t="s">
        <v>3491</v>
      </c>
      <c r="K13" s="297" t="s">
        <v>3492</v>
      </c>
      <c r="L13" s="297" t="s">
        <v>3493</v>
      </c>
      <c r="M13" s="297" t="s">
        <v>3494</v>
      </c>
      <c r="N13" s="298" t="s">
        <v>3495</v>
      </c>
      <c r="O13" s="87"/>
      <c r="P13" s="87"/>
    </row>
    <row r="14" spans="1:16" s="346" customFormat="1" ht="12.75" customHeight="1">
      <c r="A14" s="342"/>
      <c r="B14" s="290"/>
      <c r="C14" s="347" t="s">
        <v>3496</v>
      </c>
      <c r="D14" s="347" t="s">
        <v>3497</v>
      </c>
      <c r="E14" s="348" t="s">
        <v>2839</v>
      </c>
      <c r="F14" s="348" t="s">
        <v>2840</v>
      </c>
      <c r="G14" s="348"/>
      <c r="H14" s="349" t="s">
        <v>3498</v>
      </c>
      <c r="I14" s="348" t="s">
        <v>2841</v>
      </c>
      <c r="J14" s="348" t="s">
        <v>2842</v>
      </c>
      <c r="K14" s="348" t="s">
        <v>2843</v>
      </c>
      <c r="L14" s="348" t="s">
        <v>2881</v>
      </c>
      <c r="M14" s="348" t="s">
        <v>3499</v>
      </c>
      <c r="N14" s="348" t="s">
        <v>3500</v>
      </c>
      <c r="O14" s="350"/>
      <c r="P14" s="350"/>
    </row>
    <row r="15" spans="1:16" s="296" customFormat="1" ht="14.4" customHeight="1">
      <c r="A15" s="295"/>
      <c r="B15" s="525" t="s">
        <v>20</v>
      </c>
      <c r="C15" s="335"/>
      <c r="D15" s="335"/>
      <c r="E15" s="358">
        <f>SUM(E16:E3466)</f>
        <v>237455549.84999987</v>
      </c>
      <c r="F15" s="358">
        <f t="shared" ref="F15:N15" si="0">SUM(F16:F3466)</f>
        <v>242922847.94489273</v>
      </c>
      <c r="G15" s="358">
        <f t="shared" si="0"/>
        <v>0</v>
      </c>
      <c r="H15" s="358">
        <f t="shared" si="0"/>
        <v>22492796.879999992</v>
      </c>
      <c r="I15" s="358">
        <f t="shared" si="0"/>
        <v>5467298.0948927589</v>
      </c>
      <c r="J15" s="358">
        <f t="shared" si="0"/>
        <v>2174.6947179570002</v>
      </c>
      <c r="K15" s="358">
        <f t="shared" si="0"/>
        <v>129034335.66999996</v>
      </c>
      <c r="L15" s="358">
        <f t="shared" si="0"/>
        <v>1278780.83</v>
      </c>
      <c r="M15" s="358">
        <f t="shared" si="0"/>
        <v>107142433.35000011</v>
      </c>
      <c r="N15" s="358">
        <f t="shared" si="0"/>
        <v>1173.8098343335701</v>
      </c>
      <c r="O15" s="645"/>
      <c r="P15" s="646"/>
    </row>
    <row r="16" spans="1:16" s="296" customFormat="1">
      <c r="A16" s="36">
        <f>+A14+1</f>
        <v>1</v>
      </c>
      <c r="B16" s="526"/>
      <c r="C16" s="36" t="str">
        <f>VLOOKUP('Employee Salary Payroll Tax '!B18,'Employee Salary Payroll Tax '!$D$1:$E$7,2,FALSE)</f>
        <v>IBEW</v>
      </c>
      <c r="D16" s="61">
        <f>VLOOKUP(C16,C$9:D$12,2)</f>
        <v>6.875E-3</v>
      </c>
      <c r="E16" s="351">
        <f>'Employee Salary Payroll Tax '!N18</f>
        <v>63329.760000000002</v>
      </c>
      <c r="F16" s="351">
        <f>E16*(1+D16)</f>
        <v>63765.152099999999</v>
      </c>
      <c r="G16" s="352"/>
      <c r="H16" s="351">
        <f>IF(E16&gt;$H$12,0,$H$12-E16)</f>
        <v>0</v>
      </c>
      <c r="I16" s="351">
        <f>F16-E16</f>
        <v>435.3920999999973</v>
      </c>
      <c r="J16" s="351">
        <f>IF(H16&gt;I16,I16*$J$12,H16*$J$12)</f>
        <v>0</v>
      </c>
      <c r="K16" s="293">
        <f>SUM('Employee Salary Payroll Tax '!I18:K18)</f>
        <v>0</v>
      </c>
      <c r="L16" s="293">
        <f>'Employee Salary Payroll Tax '!H18</f>
        <v>0</v>
      </c>
      <c r="M16" s="293">
        <f>E16-K16-L16</f>
        <v>63329.760000000002</v>
      </c>
      <c r="N16" s="359">
        <f>J16*K16/(SUM(K16:M16)+0.000001)</f>
        <v>0</v>
      </c>
      <c r="O16" s="331"/>
      <c r="P16" s="87"/>
    </row>
    <row r="17" spans="1:19" ht="14.4">
      <c r="A17" s="36">
        <f t="shared" ref="A17:A80" si="1">+A16+1</f>
        <v>2</v>
      </c>
      <c r="B17" s="526"/>
      <c r="C17" s="36" t="str">
        <f>VLOOKUP('Employee Salary Payroll Tax '!B19,'Employee Salary Payroll Tax '!$D$1:$E$7,2,FALSE)</f>
        <v>NonUnion</v>
      </c>
      <c r="D17" s="61">
        <f t="shared" ref="D17:D80" si="2">VLOOKUP(C17,C$9:D$12,2)</f>
        <v>2.98E-2</v>
      </c>
      <c r="E17" s="351">
        <f>'Employee Salary Payroll Tax '!N19</f>
        <v>120028.92</v>
      </c>
      <c r="F17" s="351">
        <f t="shared" ref="F17:F80" si="3">E17*(1+D17)</f>
        <v>123605.781816</v>
      </c>
      <c r="G17" s="352"/>
      <c r="H17" s="351">
        <f t="shared" ref="H17:H80" si="4">IF(E17&gt;$H$12,0,$H$12-E17)</f>
        <v>0</v>
      </c>
      <c r="I17" s="351">
        <f t="shared" ref="I17:I80" si="5">F17-E17</f>
        <v>3576.8618160000042</v>
      </c>
      <c r="J17" s="351">
        <f t="shared" ref="J17:J80" si="6">IF(H17&gt;I17,I17*$J$12,H17*$J$12)</f>
        <v>0</v>
      </c>
      <c r="K17" s="293">
        <f>SUM('Employee Salary Payroll Tax '!I19:K19)</f>
        <v>52352.619999999995</v>
      </c>
      <c r="L17" s="293">
        <f>'Employee Salary Payroll Tax '!H19</f>
        <v>0</v>
      </c>
      <c r="M17" s="293">
        <f t="shared" ref="M17:M80" si="7">E17-K17-L17</f>
        <v>67676.3</v>
      </c>
      <c r="N17" s="359">
        <f t="shared" ref="N17:N80" si="8">J17*K17/(SUM(K17:M17)+0.000001)</f>
        <v>0</v>
      </c>
      <c r="O17" s="331"/>
      <c r="P17" s="61"/>
      <c r="Q17" s="294"/>
      <c r="R17" s="292"/>
      <c r="S17" s="291"/>
    </row>
    <row r="18" spans="1:19" ht="14.4">
      <c r="A18" s="36">
        <f t="shared" si="1"/>
        <v>3</v>
      </c>
      <c r="B18" s="526"/>
      <c r="C18" s="36" t="str">
        <f>VLOOKUP('Employee Salary Payroll Tax '!B20,'Employee Salary Payroll Tax '!$D$1:$E$7,2,FALSE)</f>
        <v>UA</v>
      </c>
      <c r="D18" s="61">
        <f t="shared" si="2"/>
        <v>0.03</v>
      </c>
      <c r="E18" s="351">
        <f>'Employee Salary Payroll Tax '!N20</f>
        <v>80423.490000000005</v>
      </c>
      <c r="F18" s="351">
        <f t="shared" si="3"/>
        <v>82836.194700000007</v>
      </c>
      <c r="G18" s="352"/>
      <c r="H18" s="351">
        <f t="shared" si="4"/>
        <v>0</v>
      </c>
      <c r="I18" s="351">
        <f t="shared" si="5"/>
        <v>2412.704700000002</v>
      </c>
      <c r="J18" s="351">
        <f t="shared" si="6"/>
        <v>0</v>
      </c>
      <c r="K18" s="293">
        <f>SUM('Employee Salary Payroll Tax '!I20:K20)</f>
        <v>68620.819999999992</v>
      </c>
      <c r="L18" s="293">
        <f>'Employee Salary Payroll Tax '!H20</f>
        <v>1832.47</v>
      </c>
      <c r="M18" s="293">
        <f t="shared" si="7"/>
        <v>9970.2000000000135</v>
      </c>
      <c r="N18" s="359">
        <f t="shared" si="8"/>
        <v>0</v>
      </c>
      <c r="O18" s="331"/>
      <c r="P18" s="61"/>
      <c r="Q18" s="294"/>
      <c r="R18" s="292"/>
      <c r="S18" s="291"/>
    </row>
    <row r="19" spans="1:19" ht="14.4">
      <c r="A19" s="36">
        <f t="shared" si="1"/>
        <v>4</v>
      </c>
      <c r="B19" s="526"/>
      <c r="C19" s="36" t="str">
        <f>VLOOKUP('Employee Salary Payroll Tax '!B21,'Employee Salary Payroll Tax '!$D$1:$E$7,2,FALSE)</f>
        <v>NonUnion</v>
      </c>
      <c r="D19" s="61">
        <f t="shared" si="2"/>
        <v>2.98E-2</v>
      </c>
      <c r="E19" s="351">
        <f>'Employee Salary Payroll Tax '!N21</f>
        <v>94009.5</v>
      </c>
      <c r="F19" s="351">
        <f t="shared" si="3"/>
        <v>96810.983099999998</v>
      </c>
      <c r="G19" s="352"/>
      <c r="H19" s="351">
        <f t="shared" si="4"/>
        <v>0</v>
      </c>
      <c r="I19" s="351">
        <f t="shared" si="5"/>
        <v>2801.4830999999976</v>
      </c>
      <c r="J19" s="351">
        <f t="shared" si="6"/>
        <v>0</v>
      </c>
      <c r="K19" s="293">
        <f>SUM('Employee Salary Payroll Tax '!I21:K21)</f>
        <v>94009.5</v>
      </c>
      <c r="L19" s="293">
        <f>'Employee Salary Payroll Tax '!H21</f>
        <v>0</v>
      </c>
      <c r="M19" s="293">
        <f t="shared" si="7"/>
        <v>0</v>
      </c>
      <c r="N19" s="359">
        <f t="shared" si="8"/>
        <v>0</v>
      </c>
      <c r="O19" s="331"/>
      <c r="P19" s="61"/>
      <c r="Q19" s="294"/>
      <c r="R19" s="292"/>
      <c r="S19" s="291"/>
    </row>
    <row r="20" spans="1:19" ht="14.4">
      <c r="A20" s="36">
        <f t="shared" si="1"/>
        <v>5</v>
      </c>
      <c r="B20" s="526"/>
      <c r="C20" s="36" t="str">
        <f>VLOOKUP('Employee Salary Payroll Tax '!B22,'Employee Salary Payroll Tax '!$D$1:$E$7,2,FALSE)</f>
        <v>UA</v>
      </c>
      <c r="D20" s="61">
        <f t="shared" si="2"/>
        <v>0.03</v>
      </c>
      <c r="E20" s="351">
        <f>'Employee Salary Payroll Tax '!N22</f>
        <v>70894.45</v>
      </c>
      <c r="F20" s="351">
        <f t="shared" si="3"/>
        <v>73021.283500000005</v>
      </c>
      <c r="G20" s="352"/>
      <c r="H20" s="351">
        <f t="shared" si="4"/>
        <v>0</v>
      </c>
      <c r="I20" s="351">
        <f t="shared" si="5"/>
        <v>2126.8335000000079</v>
      </c>
      <c r="J20" s="351">
        <f t="shared" si="6"/>
        <v>0</v>
      </c>
      <c r="K20" s="293">
        <f>SUM('Employee Salary Payroll Tax '!I22:K22)</f>
        <v>44592.84</v>
      </c>
      <c r="L20" s="293">
        <f>'Employee Salary Payroll Tax '!H22</f>
        <v>0</v>
      </c>
      <c r="M20" s="293">
        <f t="shared" si="7"/>
        <v>26301.61</v>
      </c>
      <c r="N20" s="359">
        <f t="shared" si="8"/>
        <v>0</v>
      </c>
      <c r="O20" s="331"/>
      <c r="P20" s="61"/>
      <c r="Q20" s="294"/>
      <c r="R20" s="292"/>
      <c r="S20" s="291"/>
    </row>
    <row r="21" spans="1:19" ht="14.4">
      <c r="A21" s="36">
        <f t="shared" si="1"/>
        <v>6</v>
      </c>
      <c r="B21" s="526"/>
      <c r="C21" s="36" t="str">
        <f>VLOOKUP('Employee Salary Payroll Tax '!B23,'Employee Salary Payroll Tax '!$D$1:$E$7,2,FALSE)</f>
        <v>IBEW</v>
      </c>
      <c r="D21" s="61">
        <f t="shared" si="2"/>
        <v>6.875E-3</v>
      </c>
      <c r="E21" s="351">
        <f>'Employee Salary Payroll Tax '!N23</f>
        <v>18198.009999999998</v>
      </c>
      <c r="F21" s="351">
        <f t="shared" si="3"/>
        <v>18323.121318749996</v>
      </c>
      <c r="G21" s="352"/>
      <c r="H21" s="351">
        <f t="shared" si="4"/>
        <v>26801.99</v>
      </c>
      <c r="I21" s="351">
        <f t="shared" si="5"/>
        <v>125.11131874999774</v>
      </c>
      <c r="J21" s="351">
        <f t="shared" si="6"/>
        <v>0.75066791249998643</v>
      </c>
      <c r="K21" s="293">
        <f>SUM('Employee Salary Payroll Tax '!I23:K23)</f>
        <v>18254.859999999997</v>
      </c>
      <c r="L21" s="293">
        <f>'Employee Salary Payroll Tax '!H23</f>
        <v>0</v>
      </c>
      <c r="M21" s="293">
        <f t="shared" si="7"/>
        <v>-56.849999999998545</v>
      </c>
      <c r="N21" s="359">
        <f>J21*K21/(SUM(K21:M21)+0.000001)</f>
        <v>0.75301297495860753</v>
      </c>
      <c r="O21" s="331"/>
      <c r="P21" s="61"/>
      <c r="Q21" s="294"/>
      <c r="R21" s="292"/>
      <c r="S21" s="291"/>
    </row>
    <row r="22" spans="1:19" ht="14.4">
      <c r="A22" s="36">
        <f t="shared" si="1"/>
        <v>7</v>
      </c>
      <c r="B22" s="526"/>
      <c r="C22" s="36" t="str">
        <f>VLOOKUP('Employee Salary Payroll Tax '!B24,'Employee Salary Payroll Tax '!$D$1:$E$7,2,FALSE)</f>
        <v>NonUnion</v>
      </c>
      <c r="D22" s="61">
        <f t="shared" si="2"/>
        <v>2.98E-2</v>
      </c>
      <c r="E22" s="351">
        <f>'Employee Salary Payroll Tax '!N24</f>
        <v>19805.98</v>
      </c>
      <c r="F22" s="351">
        <f t="shared" si="3"/>
        <v>20396.198204</v>
      </c>
      <c r="G22" s="352"/>
      <c r="H22" s="351">
        <f t="shared" si="4"/>
        <v>25194.02</v>
      </c>
      <c r="I22" s="351">
        <f t="shared" si="5"/>
        <v>590.2182040000007</v>
      </c>
      <c r="J22" s="351">
        <f t="shared" si="6"/>
        <v>3.5413092240000044</v>
      </c>
      <c r="K22" s="293">
        <f>SUM('Employee Salary Payroll Tax '!I24:K24)</f>
        <v>19813.68</v>
      </c>
      <c r="L22" s="293">
        <f>'Employee Salary Payroll Tax '!H24</f>
        <v>0</v>
      </c>
      <c r="M22" s="293">
        <f t="shared" si="7"/>
        <v>-7.7000000000007276</v>
      </c>
      <c r="N22" s="359">
        <f t="shared" si="8"/>
        <v>3.5426859838211353</v>
      </c>
      <c r="O22" s="331"/>
      <c r="P22" s="61"/>
      <c r="Q22" s="294"/>
      <c r="R22" s="292"/>
      <c r="S22" s="291"/>
    </row>
    <row r="23" spans="1:19" ht="14.4">
      <c r="A23" s="36">
        <f t="shared" si="1"/>
        <v>8</v>
      </c>
      <c r="B23" s="526"/>
      <c r="C23" s="36" t="str">
        <f>VLOOKUP('Employee Salary Payroll Tax '!B25,'Employee Salary Payroll Tax '!$D$1:$E$7,2,FALSE)</f>
        <v>NonUnion</v>
      </c>
      <c r="D23" s="61">
        <f t="shared" si="2"/>
        <v>2.98E-2</v>
      </c>
      <c r="E23" s="351">
        <f>'Employee Salary Payroll Tax '!N25</f>
        <v>64777.440000000002</v>
      </c>
      <c r="F23" s="351">
        <f t="shared" si="3"/>
        <v>66707.807712000009</v>
      </c>
      <c r="G23" s="352"/>
      <c r="H23" s="351">
        <f t="shared" si="4"/>
        <v>0</v>
      </c>
      <c r="I23" s="351">
        <f t="shared" si="5"/>
        <v>1930.3677120000066</v>
      </c>
      <c r="J23" s="351">
        <f>IF(H23&gt;I23,I23*$J$12,H23*$J$12)</f>
        <v>0</v>
      </c>
      <c r="K23" s="293">
        <f>SUM('Employee Salary Payroll Tax '!I25:K25)</f>
        <v>22714.239999999998</v>
      </c>
      <c r="L23" s="293">
        <f>'Employee Salary Payroll Tax '!H25</f>
        <v>18836.22</v>
      </c>
      <c r="M23" s="293">
        <f t="shared" si="7"/>
        <v>23226.980000000003</v>
      </c>
      <c r="N23" s="359">
        <f t="shared" si="8"/>
        <v>0</v>
      </c>
      <c r="O23" s="331"/>
      <c r="P23" s="61"/>
      <c r="Q23" s="294"/>
      <c r="R23" s="292"/>
      <c r="S23" s="291"/>
    </row>
    <row r="24" spans="1:19" ht="14.4">
      <c r="A24" s="36">
        <f t="shared" si="1"/>
        <v>9</v>
      </c>
      <c r="B24" s="526"/>
      <c r="C24" s="36" t="str">
        <f>VLOOKUP('Employee Salary Payroll Tax '!B26,'Employee Salary Payroll Tax '!$D$1:$E$7,2,FALSE)</f>
        <v>NonUnion</v>
      </c>
      <c r="D24" s="61">
        <f t="shared" si="2"/>
        <v>2.98E-2</v>
      </c>
      <c r="E24" s="351">
        <f>'Employee Salary Payroll Tax '!N26</f>
        <v>92114.64</v>
      </c>
      <c r="F24" s="351">
        <f t="shared" si="3"/>
        <v>94859.656272000007</v>
      </c>
      <c r="G24" s="352"/>
      <c r="H24" s="351">
        <f t="shared" si="4"/>
        <v>0</v>
      </c>
      <c r="I24" s="351">
        <f t="shared" si="5"/>
        <v>2745.016272000008</v>
      </c>
      <c r="J24" s="351">
        <f t="shared" si="6"/>
        <v>0</v>
      </c>
      <c r="K24" s="293">
        <f>SUM('Employee Salary Payroll Tax '!I26:K26)</f>
        <v>56081.520000000004</v>
      </c>
      <c r="L24" s="293">
        <f>'Employee Salary Payroll Tax '!H26</f>
        <v>0</v>
      </c>
      <c r="M24" s="293">
        <f t="shared" si="7"/>
        <v>36033.119999999995</v>
      </c>
      <c r="N24" s="359">
        <f t="shared" si="8"/>
        <v>0</v>
      </c>
      <c r="O24" s="331"/>
      <c r="P24" s="61"/>
      <c r="Q24" s="294"/>
      <c r="R24" s="292"/>
      <c r="S24" s="291"/>
    </row>
    <row r="25" spans="1:19" ht="14.4">
      <c r="A25" s="36">
        <f t="shared" si="1"/>
        <v>10</v>
      </c>
      <c r="B25" s="526"/>
      <c r="C25" s="36" t="str">
        <f>VLOOKUP('Employee Salary Payroll Tax '!B27,'Employee Salary Payroll Tax '!$D$1:$E$7,2,FALSE)</f>
        <v>NonUnion</v>
      </c>
      <c r="D25" s="61">
        <f t="shared" si="2"/>
        <v>2.98E-2</v>
      </c>
      <c r="E25" s="351">
        <f>'Employee Salary Payroll Tax '!N27</f>
        <v>80154.429999999993</v>
      </c>
      <c r="F25" s="351">
        <f t="shared" si="3"/>
        <v>82543.032013999997</v>
      </c>
      <c r="G25" s="352"/>
      <c r="H25" s="351">
        <f t="shared" si="4"/>
        <v>0</v>
      </c>
      <c r="I25" s="351">
        <f t="shared" si="5"/>
        <v>2388.6020140000037</v>
      </c>
      <c r="J25" s="351">
        <f t="shared" si="6"/>
        <v>0</v>
      </c>
      <c r="K25" s="293">
        <f>SUM('Employee Salary Payroll Tax '!I27:K27)</f>
        <v>4987.58</v>
      </c>
      <c r="L25" s="293">
        <f>'Employee Salary Payroll Tax '!H27</f>
        <v>41.09</v>
      </c>
      <c r="M25" s="293">
        <f t="shared" si="7"/>
        <v>75125.759999999995</v>
      </c>
      <c r="N25" s="359">
        <f t="shared" si="8"/>
        <v>0</v>
      </c>
      <c r="O25" s="331"/>
      <c r="P25" s="61"/>
      <c r="Q25" s="294"/>
      <c r="R25" s="292"/>
      <c r="S25" s="291"/>
    </row>
    <row r="26" spans="1:19" ht="14.4">
      <c r="A26" s="36">
        <f t="shared" si="1"/>
        <v>11</v>
      </c>
      <c r="B26" s="526"/>
      <c r="C26" s="36" t="str">
        <f>VLOOKUP('Employee Salary Payroll Tax '!B28,'Employee Salary Payroll Tax '!$D$1:$E$7,2,FALSE)</f>
        <v>UA</v>
      </c>
      <c r="D26" s="61">
        <f t="shared" si="2"/>
        <v>0.03</v>
      </c>
      <c r="E26" s="351">
        <f>'Employee Salary Payroll Tax '!N28</f>
        <v>67011.61</v>
      </c>
      <c r="F26" s="351">
        <f t="shared" si="3"/>
        <v>69021.958299999998</v>
      </c>
      <c r="G26" s="352"/>
      <c r="H26" s="351">
        <f t="shared" si="4"/>
        <v>0</v>
      </c>
      <c r="I26" s="351">
        <f t="shared" si="5"/>
        <v>2010.3482999999978</v>
      </c>
      <c r="J26" s="351">
        <f t="shared" si="6"/>
        <v>0</v>
      </c>
      <c r="K26" s="293">
        <f>SUM('Employee Salary Payroll Tax '!I28:K28)</f>
        <v>27257.97</v>
      </c>
      <c r="L26" s="293">
        <f>'Employee Salary Payroll Tax '!H28</f>
        <v>0</v>
      </c>
      <c r="M26" s="293">
        <f t="shared" si="7"/>
        <v>39753.64</v>
      </c>
      <c r="N26" s="359">
        <f t="shared" si="8"/>
        <v>0</v>
      </c>
      <c r="O26" s="331"/>
      <c r="P26" s="61"/>
      <c r="Q26" s="294"/>
      <c r="R26" s="292"/>
      <c r="S26" s="291"/>
    </row>
    <row r="27" spans="1:19" ht="14.4">
      <c r="A27" s="36">
        <f t="shared" si="1"/>
        <v>12</v>
      </c>
      <c r="B27" s="526"/>
      <c r="C27" s="36" t="str">
        <f>VLOOKUP('Employee Salary Payroll Tax '!B29,'Employee Salary Payroll Tax '!$D$1:$E$7,2,FALSE)</f>
        <v>NonUnion</v>
      </c>
      <c r="D27" s="61">
        <f t="shared" si="2"/>
        <v>2.98E-2</v>
      </c>
      <c r="E27" s="351">
        <f>'Employee Salary Payroll Tax '!N29</f>
        <v>73977.22</v>
      </c>
      <c r="F27" s="351">
        <f t="shared" si="3"/>
        <v>76181.741156000004</v>
      </c>
      <c r="G27" s="352"/>
      <c r="H27" s="351">
        <f t="shared" si="4"/>
        <v>0</v>
      </c>
      <c r="I27" s="351">
        <f t="shared" si="5"/>
        <v>2204.5211560000025</v>
      </c>
      <c r="J27" s="351">
        <f t="shared" si="6"/>
        <v>0</v>
      </c>
      <c r="K27" s="293">
        <f>SUM('Employee Salary Payroll Tax '!I29:K29)</f>
        <v>18001.989999999998</v>
      </c>
      <c r="L27" s="293">
        <f>'Employee Salary Payroll Tax '!H29</f>
        <v>0</v>
      </c>
      <c r="M27" s="293">
        <f t="shared" si="7"/>
        <v>55975.23</v>
      </c>
      <c r="N27" s="359">
        <f t="shared" si="8"/>
        <v>0</v>
      </c>
      <c r="O27" s="331"/>
      <c r="P27" s="61"/>
      <c r="Q27" s="294"/>
      <c r="R27" s="292"/>
      <c r="S27" s="291"/>
    </row>
    <row r="28" spans="1:19" ht="14.4">
      <c r="A28" s="36">
        <f t="shared" si="1"/>
        <v>13</v>
      </c>
      <c r="B28" s="526"/>
      <c r="C28" s="36" t="str">
        <f>VLOOKUP('Employee Salary Payroll Tax '!B30,'Employee Salary Payroll Tax '!$D$1:$E$7,2,FALSE)</f>
        <v>NonUnion</v>
      </c>
      <c r="D28" s="61">
        <f t="shared" si="2"/>
        <v>2.98E-2</v>
      </c>
      <c r="E28" s="351">
        <f>'Employee Salary Payroll Tax '!N30</f>
        <v>99633.73</v>
      </c>
      <c r="F28" s="351">
        <f t="shared" si="3"/>
        <v>102602.815154</v>
      </c>
      <c r="G28" s="352"/>
      <c r="H28" s="351">
        <f t="shared" si="4"/>
        <v>0</v>
      </c>
      <c r="I28" s="351">
        <f t="shared" si="5"/>
        <v>2969.0851540000003</v>
      </c>
      <c r="J28" s="351">
        <f t="shared" si="6"/>
        <v>0</v>
      </c>
      <c r="K28" s="293">
        <f>SUM('Employee Salary Payroll Tax '!I30:K30)</f>
        <v>14856.66</v>
      </c>
      <c r="L28" s="293">
        <f>'Employee Salary Payroll Tax '!H30</f>
        <v>0</v>
      </c>
      <c r="M28" s="293">
        <f t="shared" si="7"/>
        <v>84777.069999999992</v>
      </c>
      <c r="N28" s="359">
        <f t="shared" si="8"/>
        <v>0</v>
      </c>
      <c r="O28" s="331"/>
      <c r="P28" s="61"/>
      <c r="Q28" s="294"/>
      <c r="R28" s="292"/>
      <c r="S28" s="291"/>
    </row>
    <row r="29" spans="1:19" ht="14.4">
      <c r="A29" s="36">
        <f t="shared" si="1"/>
        <v>14</v>
      </c>
      <c r="B29" s="526"/>
      <c r="C29" s="36" t="str">
        <f>VLOOKUP('Employee Salary Payroll Tax '!B31,'Employee Salary Payroll Tax '!$D$1:$E$7,2,FALSE)</f>
        <v>NonUnion</v>
      </c>
      <c r="D29" s="61">
        <f t="shared" si="2"/>
        <v>2.98E-2</v>
      </c>
      <c r="E29" s="351">
        <f>'Employee Salary Payroll Tax '!N31</f>
        <v>99058.72</v>
      </c>
      <c r="F29" s="351">
        <f t="shared" si="3"/>
        <v>102010.66985600001</v>
      </c>
      <c r="G29" s="352"/>
      <c r="H29" s="351">
        <f t="shared" si="4"/>
        <v>0</v>
      </c>
      <c r="I29" s="351">
        <f t="shared" si="5"/>
        <v>2951.9498560000065</v>
      </c>
      <c r="J29" s="351">
        <f t="shared" si="6"/>
        <v>0</v>
      </c>
      <c r="K29" s="293">
        <f>SUM('Employee Salary Payroll Tax '!I31:K31)</f>
        <v>99058.72</v>
      </c>
      <c r="L29" s="293">
        <f>'Employee Salary Payroll Tax '!H31</f>
        <v>0</v>
      </c>
      <c r="M29" s="293">
        <f t="shared" si="7"/>
        <v>0</v>
      </c>
      <c r="N29" s="359">
        <f t="shared" si="8"/>
        <v>0</v>
      </c>
      <c r="O29" s="331"/>
      <c r="P29" s="61"/>
      <c r="Q29" s="294"/>
      <c r="R29" s="292"/>
      <c r="S29" s="291"/>
    </row>
    <row r="30" spans="1:19" ht="14.4">
      <c r="A30" s="36">
        <f t="shared" si="1"/>
        <v>15</v>
      </c>
      <c r="B30" s="526"/>
      <c r="C30" s="36" t="str">
        <f>VLOOKUP('Employee Salary Payroll Tax '!B32,'Employee Salary Payroll Tax '!$D$1:$E$7,2,FALSE)</f>
        <v>IBEW</v>
      </c>
      <c r="D30" s="61">
        <f t="shared" si="2"/>
        <v>6.875E-3</v>
      </c>
      <c r="E30" s="351">
        <f>'Employee Salary Payroll Tax '!N32</f>
        <v>113765.52</v>
      </c>
      <c r="F30" s="351">
        <f t="shared" si="3"/>
        <v>114547.65794999999</v>
      </c>
      <c r="G30" s="352"/>
      <c r="H30" s="351">
        <f t="shared" si="4"/>
        <v>0</v>
      </c>
      <c r="I30" s="351">
        <f t="shared" si="5"/>
        <v>782.13794999998936</v>
      </c>
      <c r="J30" s="351">
        <f t="shared" si="6"/>
        <v>0</v>
      </c>
      <c r="K30" s="293">
        <f>SUM('Employee Salary Payroll Tax '!I32:K32)</f>
        <v>13090.349999999999</v>
      </c>
      <c r="L30" s="293">
        <f>'Employee Salary Payroll Tax '!H32</f>
        <v>0</v>
      </c>
      <c r="M30" s="293">
        <f t="shared" si="7"/>
        <v>100675.17000000001</v>
      </c>
      <c r="N30" s="359">
        <f t="shared" si="8"/>
        <v>0</v>
      </c>
      <c r="O30" s="331"/>
      <c r="P30" s="61"/>
      <c r="Q30" s="294"/>
      <c r="R30" s="292"/>
      <c r="S30" s="291"/>
    </row>
    <row r="31" spans="1:19" ht="14.4">
      <c r="A31" s="36">
        <f t="shared" si="1"/>
        <v>16</v>
      </c>
      <c r="B31" s="526"/>
      <c r="C31" s="36" t="str">
        <f>VLOOKUP('Employee Salary Payroll Tax '!B33,'Employee Salary Payroll Tax '!$D$1:$E$7,2,FALSE)</f>
        <v>IBEW</v>
      </c>
      <c r="D31" s="61">
        <f t="shared" si="2"/>
        <v>6.875E-3</v>
      </c>
      <c r="E31" s="351">
        <f>'Employee Salary Payroll Tax '!N33</f>
        <v>13801.15</v>
      </c>
      <c r="F31" s="351">
        <f t="shared" si="3"/>
        <v>13896.032906249999</v>
      </c>
      <c r="G31" s="352"/>
      <c r="H31" s="351">
        <f t="shared" si="4"/>
        <v>31198.85</v>
      </c>
      <c r="I31" s="351">
        <f t="shared" si="5"/>
        <v>94.882906249998996</v>
      </c>
      <c r="J31" s="351">
        <f t="shared" si="6"/>
        <v>0.56929743749999395</v>
      </c>
      <c r="K31" s="293">
        <f>SUM('Employee Salary Payroll Tax '!I33:K33)</f>
        <v>13915.67</v>
      </c>
      <c r="L31" s="293">
        <f>'Employee Salary Payroll Tax '!H33</f>
        <v>-0.09</v>
      </c>
      <c r="M31" s="293">
        <f t="shared" si="7"/>
        <v>-114.43000000000043</v>
      </c>
      <c r="N31" s="359">
        <f t="shared" si="8"/>
        <v>0.57402138745840159</v>
      </c>
      <c r="O31" s="331"/>
      <c r="P31" s="61"/>
      <c r="Q31" s="294"/>
      <c r="R31" s="292"/>
      <c r="S31" s="291"/>
    </row>
    <row r="32" spans="1:19" ht="14.4">
      <c r="A32" s="36">
        <f t="shared" si="1"/>
        <v>17</v>
      </c>
      <c r="B32" s="526"/>
      <c r="C32" s="36" t="str">
        <f>VLOOKUP('Employee Salary Payroll Tax '!B34,'Employee Salary Payroll Tax '!$D$1:$E$7,2,FALSE)</f>
        <v>NonUnion</v>
      </c>
      <c r="D32" s="61">
        <f t="shared" si="2"/>
        <v>2.98E-2</v>
      </c>
      <c r="E32" s="351">
        <f>'Employee Salary Payroll Tax '!N34</f>
        <v>42749.48</v>
      </c>
      <c r="F32" s="351">
        <f t="shared" si="3"/>
        <v>44023.414504000008</v>
      </c>
      <c r="G32" s="352"/>
      <c r="H32" s="351">
        <f t="shared" si="4"/>
        <v>2250.5199999999968</v>
      </c>
      <c r="I32" s="351">
        <f t="shared" si="5"/>
        <v>1273.9345040000044</v>
      </c>
      <c r="J32" s="351">
        <f t="shared" si="6"/>
        <v>7.6436070240000262</v>
      </c>
      <c r="K32" s="293">
        <f>SUM('Employee Salary Payroll Tax '!I34:K34)</f>
        <v>37662.949999999997</v>
      </c>
      <c r="L32" s="293">
        <f>'Employee Salary Payroll Tax '!H34</f>
        <v>855</v>
      </c>
      <c r="M32" s="293">
        <f t="shared" si="7"/>
        <v>4231.5300000000061</v>
      </c>
      <c r="N32" s="359">
        <f t="shared" si="8"/>
        <v>6.7341354598424967</v>
      </c>
      <c r="O32" s="331"/>
      <c r="P32" s="61"/>
      <c r="Q32" s="294"/>
      <c r="R32" s="292"/>
      <c r="S32" s="291"/>
    </row>
    <row r="33" spans="1:19" ht="14.4">
      <c r="A33" s="36">
        <f t="shared" si="1"/>
        <v>18</v>
      </c>
      <c r="B33" s="526"/>
      <c r="C33" s="36" t="str">
        <f>VLOOKUP('Employee Salary Payroll Tax '!B35,'Employee Salary Payroll Tax '!$D$1:$E$7,2,FALSE)</f>
        <v>NonUnion</v>
      </c>
      <c r="D33" s="61">
        <f t="shared" si="2"/>
        <v>2.98E-2</v>
      </c>
      <c r="E33" s="351">
        <f>'Employee Salary Payroll Tax '!N35</f>
        <v>5569.69</v>
      </c>
      <c r="F33" s="351">
        <f t="shared" si="3"/>
        <v>5735.6667619999998</v>
      </c>
      <c r="G33" s="352"/>
      <c r="H33" s="351">
        <f t="shared" si="4"/>
        <v>39430.31</v>
      </c>
      <c r="I33" s="351">
        <f t="shared" si="5"/>
        <v>165.97676200000024</v>
      </c>
      <c r="J33" s="351">
        <f t="shared" si="6"/>
        <v>0.99586057200000144</v>
      </c>
      <c r="K33" s="293">
        <f>SUM('Employee Salary Payroll Tax '!I35:K35)</f>
        <v>4957.0300000000007</v>
      </c>
      <c r="L33" s="293">
        <f>'Employee Salary Payroll Tax '!H35</f>
        <v>111.39</v>
      </c>
      <c r="M33" s="293">
        <f t="shared" si="7"/>
        <v>501.26999999999896</v>
      </c>
      <c r="N33" s="359">
        <f t="shared" si="8"/>
        <v>0.88631696384086922</v>
      </c>
      <c r="O33" s="331"/>
      <c r="P33" s="61"/>
      <c r="Q33" s="294"/>
      <c r="R33" s="292"/>
      <c r="S33" s="291"/>
    </row>
    <row r="34" spans="1:19" ht="14.4">
      <c r="A34" s="36">
        <f t="shared" si="1"/>
        <v>19</v>
      </c>
      <c r="B34" s="526"/>
      <c r="C34" s="36" t="str">
        <f>VLOOKUP('Employee Salary Payroll Tax '!B36,'Employee Salary Payroll Tax '!$D$1:$E$7,2,FALSE)</f>
        <v>IBEW</v>
      </c>
      <c r="D34" s="61">
        <f t="shared" si="2"/>
        <v>6.875E-3</v>
      </c>
      <c r="E34" s="351">
        <f>'Employee Salary Payroll Tax '!N36</f>
        <v>24026.99</v>
      </c>
      <c r="F34" s="351">
        <f t="shared" si="3"/>
        <v>24192.17555625</v>
      </c>
      <c r="G34" s="352"/>
      <c r="H34" s="351">
        <f t="shared" si="4"/>
        <v>20973.01</v>
      </c>
      <c r="I34" s="351">
        <f t="shared" si="5"/>
        <v>165.18555624999863</v>
      </c>
      <c r="J34" s="351">
        <f t="shared" si="6"/>
        <v>0.99111333749999175</v>
      </c>
      <c r="K34" s="293">
        <f>SUM('Employee Salary Payroll Tax '!I36:K36)</f>
        <v>19926.46</v>
      </c>
      <c r="L34" s="293">
        <f>'Employee Salary Payroll Tax '!H36</f>
        <v>0</v>
      </c>
      <c r="M34" s="293">
        <f t="shared" si="7"/>
        <v>4100.5300000000025</v>
      </c>
      <c r="N34" s="359">
        <f t="shared" si="8"/>
        <v>0.8219664749657829</v>
      </c>
      <c r="O34" s="331"/>
      <c r="P34" s="61"/>
      <c r="Q34" s="294"/>
      <c r="R34" s="292"/>
      <c r="S34" s="291"/>
    </row>
    <row r="35" spans="1:19" ht="14.4">
      <c r="A35" s="36">
        <f t="shared" si="1"/>
        <v>20</v>
      </c>
      <c r="B35" s="526"/>
      <c r="C35" s="36" t="str">
        <f>VLOOKUP('Employee Salary Payroll Tax '!B37,'Employee Salary Payroll Tax '!$D$1:$E$7,2,FALSE)</f>
        <v>NonUnion</v>
      </c>
      <c r="D35" s="61">
        <f t="shared" si="2"/>
        <v>2.98E-2</v>
      </c>
      <c r="E35" s="351">
        <f>'Employee Salary Payroll Tax '!N37</f>
        <v>1951.97</v>
      </c>
      <c r="F35" s="351">
        <f t="shared" si="3"/>
        <v>2010.1387060000002</v>
      </c>
      <c r="G35" s="352"/>
      <c r="H35" s="351">
        <f t="shared" si="4"/>
        <v>43048.03</v>
      </c>
      <c r="I35" s="351">
        <f t="shared" si="5"/>
        <v>58.168706000000157</v>
      </c>
      <c r="J35" s="351">
        <f t="shared" si="6"/>
        <v>0.34901223600000092</v>
      </c>
      <c r="K35" s="293">
        <f>SUM('Employee Salary Payroll Tax '!I37:K37)</f>
        <v>1958.29</v>
      </c>
      <c r="L35" s="293">
        <f>'Employee Salary Payroll Tax '!H37</f>
        <v>0</v>
      </c>
      <c r="M35" s="293">
        <f t="shared" si="7"/>
        <v>-6.3199999999999363</v>
      </c>
      <c r="N35" s="359">
        <f t="shared" si="8"/>
        <v>0.35014225182062197</v>
      </c>
      <c r="O35" s="331"/>
      <c r="P35" s="61"/>
      <c r="Q35" s="294"/>
      <c r="R35" s="292"/>
      <c r="S35" s="291"/>
    </row>
    <row r="36" spans="1:19" ht="14.4">
      <c r="A36" s="36">
        <f t="shared" si="1"/>
        <v>21</v>
      </c>
      <c r="B36" s="526"/>
      <c r="C36" s="36" t="str">
        <f>VLOOKUP('Employee Salary Payroll Tax '!B38,'Employee Salary Payroll Tax '!$D$1:$E$7,2,FALSE)</f>
        <v>IBEW</v>
      </c>
      <c r="D36" s="61">
        <f t="shared" si="2"/>
        <v>6.875E-3</v>
      </c>
      <c r="E36" s="351">
        <f>'Employee Salary Payroll Tax '!N38</f>
        <v>51595.24</v>
      </c>
      <c r="F36" s="351">
        <f t="shared" si="3"/>
        <v>51949.957274999993</v>
      </c>
      <c r="G36" s="352"/>
      <c r="H36" s="351">
        <f t="shared" si="4"/>
        <v>0</v>
      </c>
      <c r="I36" s="351">
        <f t="shared" si="5"/>
        <v>354.71727499999542</v>
      </c>
      <c r="J36" s="351">
        <f t="shared" si="6"/>
        <v>0</v>
      </c>
      <c r="K36" s="293">
        <f>SUM('Employee Salary Payroll Tax '!I38:K38)</f>
        <v>51595.24</v>
      </c>
      <c r="L36" s="293">
        <f>'Employee Salary Payroll Tax '!H38</f>
        <v>0</v>
      </c>
      <c r="M36" s="293">
        <f t="shared" si="7"/>
        <v>0</v>
      </c>
      <c r="N36" s="359">
        <f t="shared" si="8"/>
        <v>0</v>
      </c>
      <c r="O36" s="331"/>
      <c r="P36" s="61"/>
      <c r="Q36" s="294"/>
      <c r="R36" s="292"/>
      <c r="S36" s="291"/>
    </row>
    <row r="37" spans="1:19" ht="14.4">
      <c r="A37" s="36">
        <f t="shared" si="1"/>
        <v>22</v>
      </c>
      <c r="B37" s="526"/>
      <c r="C37" s="36" t="str">
        <f>VLOOKUP('Employee Salary Payroll Tax '!B39,'Employee Salary Payroll Tax '!$D$1:$E$7,2,FALSE)</f>
        <v>UA</v>
      </c>
      <c r="D37" s="61">
        <f t="shared" si="2"/>
        <v>0.03</v>
      </c>
      <c r="E37" s="351">
        <f>'Employee Salary Payroll Tax '!N39</f>
        <v>81089.94</v>
      </c>
      <c r="F37" s="351">
        <f t="shared" si="3"/>
        <v>83522.638200000001</v>
      </c>
      <c r="G37" s="352"/>
      <c r="H37" s="351">
        <f t="shared" si="4"/>
        <v>0</v>
      </c>
      <c r="I37" s="351">
        <f t="shared" si="5"/>
        <v>2432.6981999999989</v>
      </c>
      <c r="J37" s="351">
        <f t="shared" si="6"/>
        <v>0</v>
      </c>
      <c r="K37" s="293">
        <f>SUM('Employee Salary Payroll Tax '!I39:K39)</f>
        <v>36747.39</v>
      </c>
      <c r="L37" s="293">
        <f>'Employee Salary Payroll Tax '!H39</f>
        <v>0</v>
      </c>
      <c r="M37" s="293">
        <f t="shared" si="7"/>
        <v>44342.55</v>
      </c>
      <c r="N37" s="359">
        <f t="shared" si="8"/>
        <v>0</v>
      </c>
      <c r="O37" s="331"/>
      <c r="P37" s="61"/>
      <c r="Q37" s="294"/>
      <c r="R37" s="292"/>
      <c r="S37" s="291"/>
    </row>
    <row r="38" spans="1:19" ht="14.4">
      <c r="A38" s="36">
        <f t="shared" si="1"/>
        <v>23</v>
      </c>
      <c r="B38" s="526"/>
      <c r="C38" s="36" t="str">
        <f>VLOOKUP('Employee Salary Payroll Tax '!B40,'Employee Salary Payroll Tax '!$D$1:$E$7,2,FALSE)</f>
        <v>NonUnion</v>
      </c>
      <c r="D38" s="61">
        <f t="shared" si="2"/>
        <v>2.98E-2</v>
      </c>
      <c r="E38" s="351">
        <f>'Employee Salary Payroll Tax '!N40</f>
        <v>28973.84</v>
      </c>
      <c r="F38" s="351">
        <f t="shared" si="3"/>
        <v>29837.260432000003</v>
      </c>
      <c r="G38" s="352"/>
      <c r="H38" s="351">
        <f t="shared" si="4"/>
        <v>16026.16</v>
      </c>
      <c r="I38" s="351">
        <f t="shared" si="5"/>
        <v>863.42043200000262</v>
      </c>
      <c r="J38" s="351">
        <f t="shared" si="6"/>
        <v>5.180522592000016</v>
      </c>
      <c r="K38" s="293">
        <f>SUM('Employee Salary Payroll Tax '!I40:K40)</f>
        <v>463.1</v>
      </c>
      <c r="L38" s="293">
        <f>'Employee Salary Payroll Tax '!H40</f>
        <v>0</v>
      </c>
      <c r="M38" s="293">
        <f t="shared" si="7"/>
        <v>28510.74</v>
      </c>
      <c r="N38" s="359">
        <f t="shared" si="8"/>
        <v>8.2802279997142431E-2</v>
      </c>
      <c r="O38" s="331"/>
      <c r="P38" s="61"/>
      <c r="Q38" s="294"/>
      <c r="R38" s="292"/>
      <c r="S38" s="291"/>
    </row>
    <row r="39" spans="1:19" ht="14.4">
      <c r="A39" s="36">
        <f t="shared" si="1"/>
        <v>24</v>
      </c>
      <c r="B39" s="526"/>
      <c r="C39" s="36" t="str">
        <f>VLOOKUP('Employee Salary Payroll Tax '!B41,'Employee Salary Payroll Tax '!$D$1:$E$7,2,FALSE)</f>
        <v>Not Assigned</v>
      </c>
      <c r="D39" s="61">
        <f t="shared" si="2"/>
        <v>0</v>
      </c>
      <c r="E39" s="351">
        <f>'Employee Salary Payroll Tax '!N41</f>
        <v>0.82</v>
      </c>
      <c r="F39" s="351">
        <f t="shared" si="3"/>
        <v>0.82</v>
      </c>
      <c r="G39" s="352"/>
      <c r="H39" s="351">
        <f t="shared" si="4"/>
        <v>44999.18</v>
      </c>
      <c r="I39" s="351">
        <f t="shared" si="5"/>
        <v>0</v>
      </c>
      <c r="J39" s="351">
        <f t="shared" si="6"/>
        <v>0</v>
      </c>
      <c r="K39" s="293">
        <f>SUM('Employee Salary Payroll Tax '!I41:K41)</f>
        <v>-171.5</v>
      </c>
      <c r="L39" s="293">
        <f>'Employee Salary Payroll Tax '!H41</f>
        <v>0</v>
      </c>
      <c r="M39" s="293">
        <f t="shared" si="7"/>
        <v>172.32</v>
      </c>
      <c r="N39" s="359">
        <f t="shared" si="8"/>
        <v>0</v>
      </c>
      <c r="O39" s="331"/>
      <c r="P39" s="61"/>
      <c r="Q39" s="294"/>
      <c r="R39" s="292"/>
      <c r="S39" s="291"/>
    </row>
    <row r="40" spans="1:19" ht="14.4">
      <c r="A40" s="36">
        <f t="shared" si="1"/>
        <v>25</v>
      </c>
      <c r="B40" s="526"/>
      <c r="C40" s="36" t="str">
        <f>VLOOKUP('Employee Salary Payroll Tax '!B42,'Employee Salary Payroll Tax '!$D$1:$E$7,2,FALSE)</f>
        <v>NonUnion</v>
      </c>
      <c r="D40" s="61">
        <f t="shared" si="2"/>
        <v>2.98E-2</v>
      </c>
      <c r="E40" s="351">
        <f>'Employee Salary Payroll Tax '!N42</f>
        <v>127419.36</v>
      </c>
      <c r="F40" s="351">
        <f t="shared" si="3"/>
        <v>131216.456928</v>
      </c>
      <c r="G40" s="352"/>
      <c r="H40" s="351">
        <f t="shared" si="4"/>
        <v>0</v>
      </c>
      <c r="I40" s="351">
        <f t="shared" si="5"/>
        <v>3797.096927999999</v>
      </c>
      <c r="J40" s="351">
        <f t="shared" si="6"/>
        <v>0</v>
      </c>
      <c r="K40" s="293">
        <f>SUM('Employee Salary Payroll Tax '!I42:K42)</f>
        <v>127419.36000000002</v>
      </c>
      <c r="L40" s="293">
        <f>'Employee Salary Payroll Tax '!H42</f>
        <v>0</v>
      </c>
      <c r="M40" s="293">
        <f t="shared" si="7"/>
        <v>-1.4551915228366852E-11</v>
      </c>
      <c r="N40" s="359">
        <f t="shared" si="8"/>
        <v>0</v>
      </c>
      <c r="O40" s="331"/>
      <c r="P40" s="61"/>
      <c r="Q40" s="294"/>
      <c r="R40" s="292"/>
      <c r="S40" s="291"/>
    </row>
    <row r="41" spans="1:19" ht="14.4">
      <c r="A41" s="36">
        <f t="shared" si="1"/>
        <v>26</v>
      </c>
      <c r="B41" s="526"/>
      <c r="C41" s="36" t="str">
        <f>VLOOKUP('Employee Salary Payroll Tax '!B43,'Employee Salary Payroll Tax '!$D$1:$E$7,2,FALSE)</f>
        <v>UA</v>
      </c>
      <c r="D41" s="61">
        <f t="shared" si="2"/>
        <v>0.03</v>
      </c>
      <c r="E41" s="351">
        <f>'Employee Salary Payroll Tax '!N43</f>
        <v>74671.95</v>
      </c>
      <c r="F41" s="351">
        <f t="shared" si="3"/>
        <v>76912.108500000002</v>
      </c>
      <c r="G41" s="352"/>
      <c r="H41" s="351">
        <f t="shared" si="4"/>
        <v>0</v>
      </c>
      <c r="I41" s="351">
        <f t="shared" si="5"/>
        <v>2240.158500000005</v>
      </c>
      <c r="J41" s="351">
        <f t="shared" si="6"/>
        <v>0</v>
      </c>
      <c r="K41" s="293">
        <f>SUM('Employee Salary Payroll Tax '!I43:K43)</f>
        <v>67131.72</v>
      </c>
      <c r="L41" s="293">
        <f>'Employee Salary Payroll Tax '!H43</f>
        <v>1637.87</v>
      </c>
      <c r="M41" s="293">
        <f t="shared" si="7"/>
        <v>5902.359999999996</v>
      </c>
      <c r="N41" s="359">
        <f t="shared" si="8"/>
        <v>0</v>
      </c>
      <c r="O41" s="331"/>
      <c r="P41" s="61"/>
      <c r="Q41" s="294"/>
      <c r="R41" s="292"/>
      <c r="S41" s="291"/>
    </row>
    <row r="42" spans="1:19" ht="14.4">
      <c r="A42" s="36">
        <f t="shared" si="1"/>
        <v>27</v>
      </c>
      <c r="B42" s="526"/>
      <c r="C42" s="36" t="str">
        <f>VLOOKUP('Employee Salary Payroll Tax '!B44,'Employee Salary Payroll Tax '!$D$1:$E$7,2,FALSE)</f>
        <v>NonUnion</v>
      </c>
      <c r="D42" s="61">
        <f t="shared" si="2"/>
        <v>2.98E-2</v>
      </c>
      <c r="E42" s="351">
        <f>'Employee Salary Payroll Tax '!N44</f>
        <v>34950.44</v>
      </c>
      <c r="F42" s="351">
        <f t="shared" si="3"/>
        <v>35991.963112000005</v>
      </c>
      <c r="G42" s="352"/>
      <c r="H42" s="351">
        <f t="shared" si="4"/>
        <v>10049.559999999998</v>
      </c>
      <c r="I42" s="351">
        <f t="shared" si="5"/>
        <v>1041.5231120000026</v>
      </c>
      <c r="J42" s="351">
        <f t="shared" si="6"/>
        <v>6.2491386720000159</v>
      </c>
      <c r="K42" s="293">
        <f>SUM('Employee Salary Payroll Tax '!I44:K44)</f>
        <v>34950.44</v>
      </c>
      <c r="L42" s="293">
        <f>'Employee Salary Payroll Tax '!H44</f>
        <v>0</v>
      </c>
      <c r="M42" s="293">
        <f t="shared" si="7"/>
        <v>0</v>
      </c>
      <c r="N42" s="359">
        <f t="shared" si="8"/>
        <v>6.2491386718212159</v>
      </c>
      <c r="O42" s="331"/>
      <c r="P42" s="61"/>
      <c r="Q42" s="294"/>
      <c r="R42" s="292"/>
      <c r="S42" s="291"/>
    </row>
    <row r="43" spans="1:19" ht="14.4">
      <c r="A43" s="36">
        <f t="shared" si="1"/>
        <v>28</v>
      </c>
      <c r="B43" s="526"/>
      <c r="C43" s="36" t="str">
        <f>VLOOKUP('Employee Salary Payroll Tax '!B45,'Employee Salary Payroll Tax '!$D$1:$E$7,2,FALSE)</f>
        <v>NonUnion</v>
      </c>
      <c r="D43" s="61">
        <f t="shared" si="2"/>
        <v>2.98E-2</v>
      </c>
      <c r="E43" s="351">
        <f>'Employee Salary Payroll Tax '!N45</f>
        <v>43089.79</v>
      </c>
      <c r="F43" s="351">
        <f t="shared" si="3"/>
        <v>44373.865742000002</v>
      </c>
      <c r="G43" s="352"/>
      <c r="H43" s="351">
        <f t="shared" si="4"/>
        <v>1910.2099999999991</v>
      </c>
      <c r="I43" s="351">
        <f t="shared" si="5"/>
        <v>1284.0757420000009</v>
      </c>
      <c r="J43" s="351">
        <f t="shared" si="6"/>
        <v>7.7044544520000056</v>
      </c>
      <c r="K43" s="293">
        <f>SUM('Employee Salary Payroll Tax '!I45:K45)</f>
        <v>20510.77</v>
      </c>
      <c r="L43" s="293">
        <f>'Employee Salary Payroll Tax '!H45</f>
        <v>0</v>
      </c>
      <c r="M43" s="293">
        <f t="shared" si="7"/>
        <v>22579.02</v>
      </c>
      <c r="N43" s="359">
        <f t="shared" si="8"/>
        <v>3.6673256759148938</v>
      </c>
      <c r="O43" s="331"/>
      <c r="P43" s="61"/>
      <c r="Q43" s="294"/>
      <c r="R43" s="292"/>
      <c r="S43" s="291"/>
    </row>
    <row r="44" spans="1:19" ht="14.4">
      <c r="A44" s="36">
        <f t="shared" si="1"/>
        <v>29</v>
      </c>
      <c r="B44" s="526"/>
      <c r="C44" s="36" t="str">
        <f>VLOOKUP('Employee Salary Payroll Tax '!B46,'Employee Salary Payroll Tax '!$D$1:$E$7,2,FALSE)</f>
        <v>UA</v>
      </c>
      <c r="D44" s="61">
        <f t="shared" si="2"/>
        <v>0.03</v>
      </c>
      <c r="E44" s="351">
        <f>'Employee Salary Payroll Tax '!N46</f>
        <v>78794.789999999994</v>
      </c>
      <c r="F44" s="351">
        <f t="shared" si="3"/>
        <v>81158.633699999991</v>
      </c>
      <c r="G44" s="352"/>
      <c r="H44" s="351">
        <f t="shared" si="4"/>
        <v>0</v>
      </c>
      <c r="I44" s="351">
        <f t="shared" si="5"/>
        <v>2363.8436999999976</v>
      </c>
      <c r="J44" s="351">
        <f t="shared" si="6"/>
        <v>0</v>
      </c>
      <c r="K44" s="293">
        <f>SUM('Employee Salary Payroll Tax '!I46:K46)</f>
        <v>73607.12</v>
      </c>
      <c r="L44" s="293">
        <f>'Employee Salary Payroll Tax '!H46</f>
        <v>1203.56</v>
      </c>
      <c r="M44" s="293">
        <f t="shared" si="7"/>
        <v>3984.1099999999983</v>
      </c>
      <c r="N44" s="359">
        <f t="shared" si="8"/>
        <v>0</v>
      </c>
      <c r="O44" s="331"/>
      <c r="P44" s="61"/>
      <c r="Q44" s="294"/>
      <c r="R44" s="292"/>
      <c r="S44" s="291"/>
    </row>
    <row r="45" spans="1:19" ht="14.4">
      <c r="A45" s="36">
        <f t="shared" si="1"/>
        <v>30</v>
      </c>
      <c r="B45" s="526"/>
      <c r="C45" s="36" t="str">
        <f>VLOOKUP('Employee Salary Payroll Tax '!B47,'Employee Salary Payroll Tax '!$D$1:$E$7,2,FALSE)</f>
        <v>NonUnion</v>
      </c>
      <c r="D45" s="61">
        <f t="shared" si="2"/>
        <v>2.98E-2</v>
      </c>
      <c r="E45" s="351">
        <f>'Employee Salary Payroll Tax '!N47</f>
        <v>99653.94</v>
      </c>
      <c r="F45" s="351">
        <f t="shared" si="3"/>
        <v>102623.627412</v>
      </c>
      <c r="G45" s="352"/>
      <c r="H45" s="351">
        <f t="shared" si="4"/>
        <v>0</v>
      </c>
      <c r="I45" s="351">
        <f t="shared" si="5"/>
        <v>2969.6874119999993</v>
      </c>
      <c r="J45" s="351">
        <f t="shared" si="6"/>
        <v>0</v>
      </c>
      <c r="K45" s="293">
        <f>SUM('Employee Salary Payroll Tax '!I47:K47)</f>
        <v>28028.38</v>
      </c>
      <c r="L45" s="293">
        <f>'Employee Salary Payroll Tax '!H47</f>
        <v>0</v>
      </c>
      <c r="M45" s="293">
        <f t="shared" si="7"/>
        <v>71625.56</v>
      </c>
      <c r="N45" s="359">
        <f t="shared" si="8"/>
        <v>0</v>
      </c>
      <c r="O45" s="331"/>
      <c r="P45" s="61"/>
      <c r="Q45" s="294"/>
      <c r="R45" s="292"/>
      <c r="S45" s="291"/>
    </row>
    <row r="46" spans="1:19" ht="14.4">
      <c r="A46" s="36">
        <f t="shared" si="1"/>
        <v>31</v>
      </c>
      <c r="B46" s="526"/>
      <c r="C46" s="36" t="str">
        <f>VLOOKUP('Employee Salary Payroll Tax '!B48,'Employee Salary Payroll Tax '!$D$1:$E$7,2,FALSE)</f>
        <v>UA</v>
      </c>
      <c r="D46" s="61">
        <f t="shared" si="2"/>
        <v>0.03</v>
      </c>
      <c r="E46" s="351">
        <f>'Employee Salary Payroll Tax '!N48</f>
        <v>79855.61</v>
      </c>
      <c r="F46" s="351">
        <f t="shared" si="3"/>
        <v>82251.278300000005</v>
      </c>
      <c r="G46" s="352"/>
      <c r="H46" s="351">
        <f t="shared" si="4"/>
        <v>0</v>
      </c>
      <c r="I46" s="351">
        <f t="shared" si="5"/>
        <v>2395.6683000000048</v>
      </c>
      <c r="J46" s="351">
        <f t="shared" si="6"/>
        <v>0</v>
      </c>
      <c r="K46" s="293">
        <f>SUM('Employee Salary Payroll Tax '!I48:K48)</f>
        <v>71916.63</v>
      </c>
      <c r="L46" s="293">
        <f>'Employee Salary Payroll Tax '!H48</f>
        <v>0</v>
      </c>
      <c r="M46" s="293">
        <f t="shared" si="7"/>
        <v>7938.9799999999959</v>
      </c>
      <c r="N46" s="359">
        <f t="shared" si="8"/>
        <v>0</v>
      </c>
      <c r="O46" s="331"/>
      <c r="P46" s="61"/>
      <c r="Q46" s="294"/>
      <c r="R46" s="292"/>
      <c r="S46" s="291"/>
    </row>
    <row r="47" spans="1:19" ht="14.4">
      <c r="A47" s="36">
        <f t="shared" si="1"/>
        <v>32</v>
      </c>
      <c r="B47" s="526"/>
      <c r="C47" s="36" t="str">
        <f>VLOOKUP('Employee Salary Payroll Tax '!B49,'Employee Salary Payroll Tax '!$D$1:$E$7,2,FALSE)</f>
        <v>IBEW</v>
      </c>
      <c r="D47" s="61">
        <f t="shared" si="2"/>
        <v>6.875E-3</v>
      </c>
      <c r="E47" s="351">
        <f>'Employee Salary Payroll Tax '!N49</f>
        <v>24194.27</v>
      </c>
      <c r="F47" s="351">
        <f t="shared" si="3"/>
        <v>24360.605606249999</v>
      </c>
      <c r="G47" s="352"/>
      <c r="H47" s="351">
        <f t="shared" si="4"/>
        <v>20805.73</v>
      </c>
      <c r="I47" s="351">
        <f t="shared" si="5"/>
        <v>166.33560624999882</v>
      </c>
      <c r="J47" s="351">
        <f t="shared" si="6"/>
        <v>0.99801363749999294</v>
      </c>
      <c r="K47" s="293">
        <f>SUM('Employee Salary Payroll Tax '!I49:K49)</f>
        <v>24194.27</v>
      </c>
      <c r="L47" s="293">
        <f>'Employee Salary Payroll Tax '!H49</f>
        <v>0</v>
      </c>
      <c r="M47" s="293">
        <f t="shared" si="7"/>
        <v>0</v>
      </c>
      <c r="N47" s="359">
        <f t="shared" si="8"/>
        <v>0.99801363745874294</v>
      </c>
      <c r="O47" s="331"/>
      <c r="P47" s="61"/>
      <c r="Q47" s="294"/>
      <c r="R47" s="292"/>
      <c r="S47" s="291"/>
    </row>
    <row r="48" spans="1:19" ht="14.4">
      <c r="A48" s="36">
        <f t="shared" si="1"/>
        <v>33</v>
      </c>
      <c r="B48" s="526"/>
      <c r="C48" s="36" t="str">
        <f>VLOOKUP('Employee Salary Payroll Tax '!B50,'Employee Salary Payroll Tax '!$D$1:$E$7,2,FALSE)</f>
        <v>NonUnion</v>
      </c>
      <c r="D48" s="61">
        <f t="shared" si="2"/>
        <v>2.98E-2</v>
      </c>
      <c r="E48" s="351">
        <f>'Employee Salary Payroll Tax '!N50</f>
        <v>75548.47</v>
      </c>
      <c r="F48" s="351">
        <f t="shared" si="3"/>
        <v>77799.814406000005</v>
      </c>
      <c r="G48" s="352"/>
      <c r="H48" s="351">
        <f t="shared" si="4"/>
        <v>0</v>
      </c>
      <c r="I48" s="351">
        <f t="shared" si="5"/>
        <v>2251.3444060000038</v>
      </c>
      <c r="J48" s="351">
        <f t="shared" si="6"/>
        <v>0</v>
      </c>
      <c r="K48" s="293">
        <f>SUM('Employee Salary Payroll Tax '!I50:K50)</f>
        <v>47952.08</v>
      </c>
      <c r="L48" s="293">
        <f>'Employee Salary Payroll Tax '!H50</f>
        <v>0</v>
      </c>
      <c r="M48" s="293">
        <f t="shared" si="7"/>
        <v>27596.39</v>
      </c>
      <c r="N48" s="359">
        <f t="shared" si="8"/>
        <v>0</v>
      </c>
      <c r="O48" s="331"/>
      <c r="P48" s="61"/>
      <c r="Q48" s="294"/>
      <c r="R48" s="292"/>
      <c r="S48" s="291"/>
    </row>
    <row r="49" spans="1:19" ht="14.4">
      <c r="A49" s="36">
        <f t="shared" si="1"/>
        <v>34</v>
      </c>
      <c r="B49" s="526"/>
      <c r="C49" s="36" t="str">
        <f>VLOOKUP('Employee Salary Payroll Tax '!B51,'Employee Salary Payroll Tax '!$D$1:$E$7,2,FALSE)</f>
        <v>UA</v>
      </c>
      <c r="D49" s="61">
        <f t="shared" si="2"/>
        <v>0.03</v>
      </c>
      <c r="E49" s="351">
        <f>'Employee Salary Payroll Tax '!N51</f>
        <v>40931.67</v>
      </c>
      <c r="F49" s="351">
        <f t="shared" si="3"/>
        <v>42159.6201</v>
      </c>
      <c r="G49" s="352"/>
      <c r="H49" s="351">
        <f t="shared" si="4"/>
        <v>4068.3300000000017</v>
      </c>
      <c r="I49" s="351">
        <f t="shared" si="5"/>
        <v>1227.9501000000018</v>
      </c>
      <c r="J49" s="351">
        <f t="shared" si="6"/>
        <v>7.3677006000000116</v>
      </c>
      <c r="K49" s="293">
        <f>SUM('Employee Salary Payroll Tax '!I51:K51)</f>
        <v>23392.129999999997</v>
      </c>
      <c r="L49" s="293">
        <f>'Employee Salary Payroll Tax '!H51</f>
        <v>72.959999999999994</v>
      </c>
      <c r="M49" s="293">
        <f t="shared" si="7"/>
        <v>17466.580000000002</v>
      </c>
      <c r="N49" s="359">
        <f t="shared" si="8"/>
        <v>4.2105833998971374</v>
      </c>
      <c r="O49" s="331"/>
      <c r="P49" s="61"/>
      <c r="Q49" s="294"/>
      <c r="R49" s="292"/>
      <c r="S49" s="291"/>
    </row>
    <row r="50" spans="1:19" ht="14.4">
      <c r="A50" s="36">
        <f t="shared" si="1"/>
        <v>35</v>
      </c>
      <c r="B50" s="526"/>
      <c r="C50" s="36" t="str">
        <f>VLOOKUP('Employee Salary Payroll Tax '!B52,'Employee Salary Payroll Tax '!$D$1:$E$7,2,FALSE)</f>
        <v>UA</v>
      </c>
      <c r="D50" s="61">
        <f t="shared" si="2"/>
        <v>0.03</v>
      </c>
      <c r="E50" s="351">
        <f>'Employee Salary Payroll Tax '!N52</f>
        <v>776.93</v>
      </c>
      <c r="F50" s="351">
        <f t="shared" si="3"/>
        <v>800.23789999999997</v>
      </c>
      <c r="G50" s="352"/>
      <c r="H50" s="351">
        <f t="shared" si="4"/>
        <v>44223.07</v>
      </c>
      <c r="I50" s="351">
        <f t="shared" si="5"/>
        <v>23.307900000000018</v>
      </c>
      <c r="J50" s="351">
        <f t="shared" si="6"/>
        <v>0.13984740000000012</v>
      </c>
      <c r="K50" s="293">
        <f>SUM('Employee Salary Payroll Tax '!I52:K52)</f>
        <v>179.65</v>
      </c>
      <c r="L50" s="293">
        <f>'Employee Salary Payroll Tax '!H52</f>
        <v>0.62</v>
      </c>
      <c r="M50" s="293">
        <f t="shared" si="7"/>
        <v>596.66</v>
      </c>
      <c r="N50" s="359">
        <f t="shared" si="8"/>
        <v>3.2336999958378521E-2</v>
      </c>
      <c r="O50" s="331"/>
      <c r="P50" s="61"/>
      <c r="Q50" s="294"/>
      <c r="R50" s="292"/>
      <c r="S50" s="291"/>
    </row>
    <row r="51" spans="1:19" ht="14.4">
      <c r="A51" s="36">
        <f t="shared" si="1"/>
        <v>36</v>
      </c>
      <c r="B51" s="526"/>
      <c r="C51" s="36" t="str">
        <f>VLOOKUP('Employee Salary Payroll Tax '!B53,'Employee Salary Payroll Tax '!$D$1:$E$7,2,FALSE)</f>
        <v>IBEW</v>
      </c>
      <c r="D51" s="61">
        <f t="shared" si="2"/>
        <v>6.875E-3</v>
      </c>
      <c r="E51" s="351">
        <f>'Employee Salary Payroll Tax '!N53</f>
        <v>0</v>
      </c>
      <c r="F51" s="351">
        <f t="shared" si="3"/>
        <v>0</v>
      </c>
      <c r="G51" s="352"/>
      <c r="H51" s="351">
        <f t="shared" si="4"/>
        <v>45000</v>
      </c>
      <c r="I51" s="351">
        <f t="shared" si="5"/>
        <v>0</v>
      </c>
      <c r="J51" s="351">
        <f t="shared" si="6"/>
        <v>0</v>
      </c>
      <c r="K51" s="293">
        <f>SUM('Employee Salary Payroll Tax '!I53:K53)</f>
        <v>0</v>
      </c>
      <c r="L51" s="293">
        <f>'Employee Salary Payroll Tax '!H53</f>
        <v>0</v>
      </c>
      <c r="M51" s="293">
        <f t="shared" si="7"/>
        <v>0</v>
      </c>
      <c r="N51" s="359">
        <f t="shared" si="8"/>
        <v>0</v>
      </c>
      <c r="O51" s="331"/>
      <c r="P51" s="61"/>
      <c r="Q51" s="294"/>
      <c r="R51" s="292"/>
      <c r="S51" s="291"/>
    </row>
    <row r="52" spans="1:19" ht="14.4">
      <c r="A52" s="36">
        <f t="shared" si="1"/>
        <v>37</v>
      </c>
      <c r="B52" s="526"/>
      <c r="C52" s="36" t="str">
        <f>VLOOKUP('Employee Salary Payroll Tax '!B54,'Employee Salary Payroll Tax '!$D$1:$E$7,2,FALSE)</f>
        <v>NonUnion</v>
      </c>
      <c r="D52" s="61">
        <f t="shared" si="2"/>
        <v>2.98E-2</v>
      </c>
      <c r="E52" s="351">
        <f>'Employee Salary Payroll Tax '!N54</f>
        <v>52106.8</v>
      </c>
      <c r="F52" s="351">
        <f t="shared" si="3"/>
        <v>53659.582640000008</v>
      </c>
      <c r="G52" s="352"/>
      <c r="H52" s="351">
        <f t="shared" si="4"/>
        <v>0</v>
      </c>
      <c r="I52" s="351">
        <f t="shared" si="5"/>
        <v>1552.7826400000049</v>
      </c>
      <c r="J52" s="351">
        <f t="shared" si="6"/>
        <v>0</v>
      </c>
      <c r="K52" s="293">
        <f>SUM('Employee Salary Payroll Tax '!I54:K54)</f>
        <v>31859.62</v>
      </c>
      <c r="L52" s="293">
        <f>'Employee Salary Payroll Tax '!H54</f>
        <v>0</v>
      </c>
      <c r="M52" s="293">
        <f t="shared" si="7"/>
        <v>20247.180000000004</v>
      </c>
      <c r="N52" s="359">
        <f t="shared" si="8"/>
        <v>0</v>
      </c>
      <c r="O52" s="331"/>
      <c r="P52" s="61"/>
      <c r="Q52" s="294"/>
      <c r="R52" s="292"/>
      <c r="S52" s="291"/>
    </row>
    <row r="53" spans="1:19" ht="14.4">
      <c r="A53" s="36">
        <f t="shared" si="1"/>
        <v>38</v>
      </c>
      <c r="B53" s="526"/>
      <c r="C53" s="36" t="str">
        <f>VLOOKUP('Employee Salary Payroll Tax '!B55,'Employee Salary Payroll Tax '!$D$1:$E$7,2,FALSE)</f>
        <v>IBEW</v>
      </c>
      <c r="D53" s="61">
        <f t="shared" si="2"/>
        <v>6.875E-3</v>
      </c>
      <c r="E53" s="351">
        <f>'Employee Salary Payroll Tax '!N55</f>
        <v>50531.79</v>
      </c>
      <c r="F53" s="351">
        <f t="shared" si="3"/>
        <v>50879.196056250003</v>
      </c>
      <c r="G53" s="352"/>
      <c r="H53" s="351">
        <f t="shared" si="4"/>
        <v>0</v>
      </c>
      <c r="I53" s="351">
        <f t="shared" si="5"/>
        <v>347.40605625000171</v>
      </c>
      <c r="J53" s="351">
        <f t="shared" si="6"/>
        <v>0</v>
      </c>
      <c r="K53" s="293">
        <f>SUM('Employee Salary Payroll Tax '!I55:K55)</f>
        <v>50531.62</v>
      </c>
      <c r="L53" s="293">
        <f>'Employee Salary Payroll Tax '!H55</f>
        <v>0</v>
      </c>
      <c r="M53" s="293">
        <f t="shared" si="7"/>
        <v>0.16999999999825377</v>
      </c>
      <c r="N53" s="359">
        <f t="shared" si="8"/>
        <v>0</v>
      </c>
      <c r="O53" s="331"/>
      <c r="P53" s="61"/>
      <c r="Q53" s="294"/>
      <c r="R53" s="292"/>
      <c r="S53" s="291"/>
    </row>
    <row r="54" spans="1:19" ht="14.4">
      <c r="A54" s="36">
        <f t="shared" si="1"/>
        <v>39</v>
      </c>
      <c r="B54" s="526"/>
      <c r="C54" s="36" t="str">
        <f>VLOOKUP('Employee Salary Payroll Tax '!B56,'Employee Salary Payroll Tax '!$D$1:$E$7,2,FALSE)</f>
        <v>IBEW</v>
      </c>
      <c r="D54" s="61">
        <f t="shared" si="2"/>
        <v>6.875E-3</v>
      </c>
      <c r="E54" s="351">
        <f>'Employee Salary Payroll Tax '!N56</f>
        <v>55618.02</v>
      </c>
      <c r="F54" s="351">
        <f t="shared" si="3"/>
        <v>56000.393887499995</v>
      </c>
      <c r="G54" s="352"/>
      <c r="H54" s="351">
        <f t="shared" si="4"/>
        <v>0</v>
      </c>
      <c r="I54" s="351">
        <f t="shared" si="5"/>
        <v>382.37388749999809</v>
      </c>
      <c r="J54" s="351">
        <f t="shared" si="6"/>
        <v>0</v>
      </c>
      <c r="K54" s="293">
        <f>SUM('Employee Salary Payroll Tax '!I56:K56)</f>
        <v>49820.9</v>
      </c>
      <c r="L54" s="293">
        <f>'Employee Salary Payroll Tax '!H56</f>
        <v>0</v>
      </c>
      <c r="M54" s="293">
        <f t="shared" si="7"/>
        <v>5797.1199999999953</v>
      </c>
      <c r="N54" s="359">
        <f t="shared" si="8"/>
        <v>0</v>
      </c>
      <c r="O54" s="331"/>
      <c r="P54" s="61"/>
      <c r="Q54" s="294"/>
      <c r="R54" s="292"/>
      <c r="S54" s="291"/>
    </row>
    <row r="55" spans="1:19" ht="14.4">
      <c r="A55" s="36">
        <f t="shared" si="1"/>
        <v>40</v>
      </c>
      <c r="B55" s="526"/>
      <c r="C55" s="36" t="str">
        <f>VLOOKUP('Employee Salary Payroll Tax '!B57,'Employee Salary Payroll Tax '!$D$1:$E$7,2,FALSE)</f>
        <v>IBEW</v>
      </c>
      <c r="D55" s="61">
        <f t="shared" si="2"/>
        <v>6.875E-3</v>
      </c>
      <c r="E55" s="351">
        <f>'Employee Salary Payroll Tax '!N57</f>
        <v>67306.070000000007</v>
      </c>
      <c r="F55" s="351">
        <f t="shared" si="3"/>
        <v>67768.799231249999</v>
      </c>
      <c r="G55" s="352"/>
      <c r="H55" s="351">
        <f>IF(E55&gt;$H$12,0,$H$12-E55)</f>
        <v>0</v>
      </c>
      <c r="I55" s="351">
        <f t="shared" si="5"/>
        <v>462.72923124999215</v>
      </c>
      <c r="J55" s="351">
        <f t="shared" si="6"/>
        <v>0</v>
      </c>
      <c r="K55" s="293">
        <f>SUM('Employee Salary Payroll Tax '!I57:K57)</f>
        <v>0</v>
      </c>
      <c r="L55" s="293">
        <f>'Employee Salary Payroll Tax '!H57</f>
        <v>0</v>
      </c>
      <c r="M55" s="293">
        <f t="shared" si="7"/>
        <v>67306.070000000007</v>
      </c>
      <c r="N55" s="359">
        <f t="shared" si="8"/>
        <v>0</v>
      </c>
      <c r="O55" s="331"/>
      <c r="P55" s="61"/>
      <c r="Q55" s="294"/>
      <c r="R55" s="292"/>
      <c r="S55" s="291"/>
    </row>
    <row r="56" spans="1:19" ht="14.4">
      <c r="A56" s="36">
        <f t="shared" si="1"/>
        <v>41</v>
      </c>
      <c r="B56" s="526"/>
      <c r="C56" s="36" t="str">
        <f>VLOOKUP('Employee Salary Payroll Tax '!B58,'Employee Salary Payroll Tax '!$D$1:$E$7,2,FALSE)</f>
        <v>IBEW</v>
      </c>
      <c r="D56" s="61">
        <f t="shared" si="2"/>
        <v>6.875E-3</v>
      </c>
      <c r="E56" s="351">
        <f>'Employee Salary Payroll Tax '!N58</f>
        <v>88416.51</v>
      </c>
      <c r="F56" s="351">
        <f t="shared" si="3"/>
        <v>89024.373506249991</v>
      </c>
      <c r="G56" s="352"/>
      <c r="H56" s="351">
        <f t="shared" si="4"/>
        <v>0</v>
      </c>
      <c r="I56" s="351">
        <f t="shared" si="5"/>
        <v>607.86350624999614</v>
      </c>
      <c r="J56" s="351">
        <f t="shared" si="6"/>
        <v>0</v>
      </c>
      <c r="K56" s="293">
        <f>SUM('Employee Salary Payroll Tax '!I58:K58)</f>
        <v>63417.73</v>
      </c>
      <c r="L56" s="293">
        <f>'Employee Salary Payroll Tax '!H58</f>
        <v>0</v>
      </c>
      <c r="M56" s="293">
        <f t="shared" si="7"/>
        <v>24998.779999999992</v>
      </c>
      <c r="N56" s="359">
        <f t="shared" si="8"/>
        <v>0</v>
      </c>
      <c r="O56" s="331"/>
      <c r="P56" s="61"/>
      <c r="Q56" s="294"/>
      <c r="R56" s="292"/>
      <c r="S56" s="291"/>
    </row>
    <row r="57" spans="1:19" ht="14.4">
      <c r="A57" s="36">
        <f t="shared" si="1"/>
        <v>42</v>
      </c>
      <c r="B57" s="526"/>
      <c r="C57" s="36" t="str">
        <f>VLOOKUP('Employee Salary Payroll Tax '!B59,'Employee Salary Payroll Tax '!$D$1:$E$7,2,FALSE)</f>
        <v>NonUnion</v>
      </c>
      <c r="D57" s="61">
        <f t="shared" si="2"/>
        <v>2.98E-2</v>
      </c>
      <c r="E57" s="351">
        <f>'Employee Salary Payroll Tax '!N59</f>
        <v>64923.39</v>
      </c>
      <c r="F57" s="351">
        <f t="shared" si="3"/>
        <v>66858.107021999997</v>
      </c>
      <c r="G57" s="352"/>
      <c r="H57" s="351">
        <f t="shared" si="4"/>
        <v>0</v>
      </c>
      <c r="I57" s="351">
        <f t="shared" si="5"/>
        <v>1934.7170219999971</v>
      </c>
      <c r="J57" s="351">
        <f t="shared" si="6"/>
        <v>0</v>
      </c>
      <c r="K57" s="293">
        <f>SUM('Employee Salary Payroll Tax '!I59:K59)</f>
        <v>19.55</v>
      </c>
      <c r="L57" s="293">
        <f>'Employee Salary Payroll Tax '!H59</f>
        <v>0</v>
      </c>
      <c r="M57" s="293">
        <f t="shared" si="7"/>
        <v>64903.839999999997</v>
      </c>
      <c r="N57" s="359">
        <f t="shared" si="8"/>
        <v>0</v>
      </c>
      <c r="O57" s="331"/>
      <c r="P57" s="61"/>
      <c r="Q57" s="294"/>
      <c r="R57" s="292"/>
      <c r="S57" s="291"/>
    </row>
    <row r="58" spans="1:19" ht="14.4">
      <c r="A58" s="36">
        <f t="shared" si="1"/>
        <v>43</v>
      </c>
      <c r="B58" s="526"/>
      <c r="C58" s="36" t="str">
        <f>VLOOKUP('Employee Salary Payroll Tax '!B60,'Employee Salary Payroll Tax '!$D$1:$E$7,2,FALSE)</f>
        <v>IBEW</v>
      </c>
      <c r="D58" s="61">
        <f t="shared" si="2"/>
        <v>6.875E-3</v>
      </c>
      <c r="E58" s="351">
        <f>'Employee Salary Payroll Tax '!N60</f>
        <v>252513.81</v>
      </c>
      <c r="F58" s="351">
        <f t="shared" si="3"/>
        <v>254249.84244374998</v>
      </c>
      <c r="G58" s="352"/>
      <c r="H58" s="351">
        <f t="shared" si="4"/>
        <v>0</v>
      </c>
      <c r="I58" s="351">
        <f t="shared" si="5"/>
        <v>1736.0324437499803</v>
      </c>
      <c r="J58" s="351">
        <f t="shared" si="6"/>
        <v>0</v>
      </c>
      <c r="K58" s="293">
        <f>SUM('Employee Salary Payroll Tax '!I60:K60)</f>
        <v>209837.88</v>
      </c>
      <c r="L58" s="293">
        <f>'Employee Salary Payroll Tax '!H60</f>
        <v>0</v>
      </c>
      <c r="M58" s="293">
        <f t="shared" si="7"/>
        <v>42675.929999999993</v>
      </c>
      <c r="N58" s="359">
        <f t="shared" si="8"/>
        <v>0</v>
      </c>
      <c r="O58" s="331"/>
      <c r="P58" s="61"/>
      <c r="Q58" s="294"/>
      <c r="R58" s="292"/>
      <c r="S58" s="291"/>
    </row>
    <row r="59" spans="1:19" ht="14.4">
      <c r="A59" s="36">
        <f t="shared" si="1"/>
        <v>44</v>
      </c>
      <c r="B59" s="526"/>
      <c r="C59" s="36" t="str">
        <f>VLOOKUP('Employee Salary Payroll Tax '!B61,'Employee Salary Payroll Tax '!$D$1:$E$7,2,FALSE)</f>
        <v>NonUnion</v>
      </c>
      <c r="D59" s="61">
        <f t="shared" si="2"/>
        <v>2.98E-2</v>
      </c>
      <c r="E59" s="351">
        <f>'Employee Salary Payroll Tax '!N61</f>
        <v>39332.550000000003</v>
      </c>
      <c r="F59" s="351">
        <f t="shared" si="3"/>
        <v>40504.659990000007</v>
      </c>
      <c r="G59" s="352"/>
      <c r="H59" s="351">
        <f t="shared" si="4"/>
        <v>5667.4499999999971</v>
      </c>
      <c r="I59" s="351">
        <f t="shared" si="5"/>
        <v>1172.1099900000045</v>
      </c>
      <c r="J59" s="351">
        <f t="shared" si="6"/>
        <v>7.0326599400000269</v>
      </c>
      <c r="K59" s="293">
        <f>SUM('Employee Salary Payroll Tax '!I61:K61)</f>
        <v>3591.76</v>
      </c>
      <c r="L59" s="293">
        <f>'Employee Salary Payroll Tax '!H61</f>
        <v>7.85</v>
      </c>
      <c r="M59" s="293">
        <f t="shared" si="7"/>
        <v>35732.94</v>
      </c>
      <c r="N59" s="359">
        <f t="shared" si="8"/>
        <v>0.64220668798367475</v>
      </c>
      <c r="O59" s="331"/>
      <c r="P59" s="61"/>
      <c r="Q59" s="294"/>
      <c r="R59" s="292"/>
      <c r="S59" s="291"/>
    </row>
    <row r="60" spans="1:19" ht="14.4">
      <c r="A60" s="36">
        <f t="shared" si="1"/>
        <v>45</v>
      </c>
      <c r="B60" s="526"/>
      <c r="C60" s="36" t="str">
        <f>VLOOKUP('Employee Salary Payroll Tax '!B62,'Employee Salary Payroll Tax '!$D$1:$E$7,2,FALSE)</f>
        <v>NonUnion</v>
      </c>
      <c r="D60" s="61">
        <f t="shared" si="2"/>
        <v>2.98E-2</v>
      </c>
      <c r="E60" s="351">
        <f>'Employee Salary Payroll Tax '!N62</f>
        <v>50477.02</v>
      </c>
      <c r="F60" s="351">
        <f t="shared" si="3"/>
        <v>51981.235196000001</v>
      </c>
      <c r="G60" s="352"/>
      <c r="H60" s="351">
        <f>IF(E60&gt;$H$12,0,$H$12-E60)</f>
        <v>0</v>
      </c>
      <c r="I60" s="351">
        <f t="shared" si="5"/>
        <v>1504.2151960000047</v>
      </c>
      <c r="J60" s="351">
        <f t="shared" si="6"/>
        <v>0</v>
      </c>
      <c r="K60" s="293">
        <f>SUM('Employee Salary Payroll Tax '!I62:K62)</f>
        <v>42246</v>
      </c>
      <c r="L60" s="293">
        <f>'Employee Salary Payroll Tax '!H62</f>
        <v>0</v>
      </c>
      <c r="M60" s="293">
        <f t="shared" si="7"/>
        <v>8231.0199999999968</v>
      </c>
      <c r="N60" s="359">
        <f t="shared" si="8"/>
        <v>0</v>
      </c>
      <c r="O60" s="331"/>
      <c r="P60" s="61"/>
      <c r="Q60" s="294"/>
      <c r="R60" s="292"/>
      <c r="S60" s="291"/>
    </row>
    <row r="61" spans="1:19" ht="14.4">
      <c r="A61" s="36">
        <f t="shared" si="1"/>
        <v>46</v>
      </c>
      <c r="B61" s="526"/>
      <c r="C61" s="36" t="str">
        <f>VLOOKUP('Employee Salary Payroll Tax '!B63,'Employee Salary Payroll Tax '!$D$1:$E$7,2,FALSE)</f>
        <v>IBEW</v>
      </c>
      <c r="D61" s="61">
        <f t="shared" si="2"/>
        <v>6.875E-3</v>
      </c>
      <c r="E61" s="351">
        <f>'Employee Salary Payroll Tax '!N63</f>
        <v>44363.65</v>
      </c>
      <c r="F61" s="351">
        <f t="shared" si="3"/>
        <v>44668.650093750002</v>
      </c>
      <c r="G61" s="352"/>
      <c r="H61" s="351">
        <f t="shared" si="4"/>
        <v>636.34999999999854</v>
      </c>
      <c r="I61" s="351">
        <f t="shared" si="5"/>
        <v>305.00009375000081</v>
      </c>
      <c r="J61" s="351">
        <f t="shared" si="6"/>
        <v>1.8300005625000049</v>
      </c>
      <c r="K61" s="293">
        <f>SUM('Employee Salary Payroll Tax '!I63:K63)</f>
        <v>14866.46</v>
      </c>
      <c r="L61" s="293">
        <f>'Employee Salary Payroll Tax '!H63</f>
        <v>0</v>
      </c>
      <c r="M61" s="293">
        <f t="shared" si="7"/>
        <v>29497.190000000002</v>
      </c>
      <c r="N61" s="359">
        <f t="shared" si="8"/>
        <v>0.61324147498617843</v>
      </c>
      <c r="O61" s="331"/>
      <c r="P61" s="61"/>
      <c r="Q61" s="294"/>
      <c r="R61" s="292"/>
      <c r="S61" s="291"/>
    </row>
    <row r="62" spans="1:19" ht="14.4">
      <c r="A62" s="36">
        <f t="shared" si="1"/>
        <v>47</v>
      </c>
      <c r="B62" s="526"/>
      <c r="C62" s="36" t="str">
        <f>VLOOKUP('Employee Salary Payroll Tax '!B64,'Employee Salary Payroll Tax '!$D$1:$E$7,2,FALSE)</f>
        <v>UA</v>
      </c>
      <c r="D62" s="61">
        <f t="shared" si="2"/>
        <v>0.03</v>
      </c>
      <c r="E62" s="351">
        <f>'Employee Salary Payroll Tax '!N64</f>
        <v>49258.65</v>
      </c>
      <c r="F62" s="351">
        <f t="shared" si="3"/>
        <v>50736.409500000002</v>
      </c>
      <c r="G62" s="352"/>
      <c r="H62" s="351">
        <f t="shared" si="4"/>
        <v>0</v>
      </c>
      <c r="I62" s="351">
        <f t="shared" si="5"/>
        <v>1477.7595000000001</v>
      </c>
      <c r="J62" s="351">
        <f t="shared" si="6"/>
        <v>0</v>
      </c>
      <c r="K62" s="293">
        <f>SUM('Employee Salary Payroll Tax '!I64:K64)</f>
        <v>26370.13</v>
      </c>
      <c r="L62" s="293">
        <f>'Employee Salary Payroll Tax '!H64</f>
        <v>85.04</v>
      </c>
      <c r="M62" s="293">
        <f t="shared" si="7"/>
        <v>22803.48</v>
      </c>
      <c r="N62" s="359">
        <f t="shared" si="8"/>
        <v>0</v>
      </c>
      <c r="O62" s="331"/>
      <c r="P62" s="61"/>
      <c r="Q62" s="294"/>
      <c r="R62" s="292"/>
      <c r="S62" s="291"/>
    </row>
    <row r="63" spans="1:19" ht="14.4">
      <c r="A63" s="36">
        <f t="shared" si="1"/>
        <v>48</v>
      </c>
      <c r="B63" s="526"/>
      <c r="C63" s="36" t="str">
        <f>VLOOKUP('Employee Salary Payroll Tax '!B65,'Employee Salary Payroll Tax '!$D$1:$E$7,2,FALSE)</f>
        <v>UA</v>
      </c>
      <c r="D63" s="61">
        <f t="shared" si="2"/>
        <v>0.03</v>
      </c>
      <c r="E63" s="351">
        <f>'Employee Salary Payroll Tax '!N65</f>
        <v>1311.67</v>
      </c>
      <c r="F63" s="351">
        <f t="shared" si="3"/>
        <v>1351.0201000000002</v>
      </c>
      <c r="G63" s="352"/>
      <c r="H63" s="351">
        <f t="shared" si="4"/>
        <v>43688.33</v>
      </c>
      <c r="I63" s="351">
        <f t="shared" si="5"/>
        <v>39.350100000000111</v>
      </c>
      <c r="J63" s="351">
        <f t="shared" si="6"/>
        <v>0.23610060000000066</v>
      </c>
      <c r="K63" s="293">
        <f>SUM('Employee Salary Payroll Tax '!I65:K65)</f>
        <v>212.26999999999998</v>
      </c>
      <c r="L63" s="293">
        <f>'Employee Salary Payroll Tax '!H65</f>
        <v>0.73</v>
      </c>
      <c r="M63" s="293">
        <f t="shared" si="7"/>
        <v>1098.67</v>
      </c>
      <c r="N63" s="359">
        <f t="shared" si="8"/>
        <v>3.8208599970870366E-2</v>
      </c>
      <c r="O63" s="331"/>
      <c r="P63" s="61"/>
      <c r="Q63" s="294"/>
      <c r="R63" s="292"/>
      <c r="S63" s="291"/>
    </row>
    <row r="64" spans="1:19" ht="14.4">
      <c r="A64" s="36">
        <f t="shared" si="1"/>
        <v>49</v>
      </c>
      <c r="B64" s="526"/>
      <c r="C64" s="36" t="str">
        <f>VLOOKUP('Employee Salary Payroll Tax '!B66,'Employee Salary Payroll Tax '!$D$1:$E$7,2,FALSE)</f>
        <v>NonUnion</v>
      </c>
      <c r="D64" s="61">
        <f t="shared" si="2"/>
        <v>2.98E-2</v>
      </c>
      <c r="E64" s="351">
        <f>'Employee Salary Payroll Tax '!N66</f>
        <v>66444.45</v>
      </c>
      <c r="F64" s="351">
        <f t="shared" si="3"/>
        <v>68424.494609999994</v>
      </c>
      <c r="G64" s="352"/>
      <c r="H64" s="351">
        <f t="shared" si="4"/>
        <v>0</v>
      </c>
      <c r="I64" s="351">
        <f t="shared" si="5"/>
        <v>1980.0446099999972</v>
      </c>
      <c r="J64" s="351">
        <f t="shared" si="6"/>
        <v>0</v>
      </c>
      <c r="K64" s="293">
        <f>SUM('Employee Salary Payroll Tax '!I66:K66)</f>
        <v>4498.32</v>
      </c>
      <c r="L64" s="293">
        <f>'Employee Salary Payroll Tax '!H66</f>
        <v>0</v>
      </c>
      <c r="M64" s="293">
        <f t="shared" si="7"/>
        <v>61946.13</v>
      </c>
      <c r="N64" s="359">
        <f t="shared" si="8"/>
        <v>0</v>
      </c>
      <c r="O64" s="331"/>
      <c r="P64" s="61"/>
      <c r="Q64" s="294"/>
      <c r="R64" s="292"/>
      <c r="S64" s="291"/>
    </row>
    <row r="65" spans="1:19" ht="14.4">
      <c r="A65" s="36">
        <f t="shared" si="1"/>
        <v>50</v>
      </c>
      <c r="B65" s="526"/>
      <c r="C65" s="36" t="str">
        <f>VLOOKUP('Employee Salary Payroll Tax '!B67,'Employee Salary Payroll Tax '!$D$1:$E$7,2,FALSE)</f>
        <v>NonUnion</v>
      </c>
      <c r="D65" s="61">
        <f t="shared" si="2"/>
        <v>2.98E-2</v>
      </c>
      <c r="E65" s="351">
        <f>'Employee Salary Payroll Tax '!N67</f>
        <v>113435.2</v>
      </c>
      <c r="F65" s="351">
        <f t="shared" si="3"/>
        <v>116815.56896</v>
      </c>
      <c r="G65" s="352"/>
      <c r="H65" s="351">
        <f t="shared" si="4"/>
        <v>0</v>
      </c>
      <c r="I65" s="351">
        <f t="shared" si="5"/>
        <v>3380.3689600000071</v>
      </c>
      <c r="J65" s="351">
        <f t="shared" si="6"/>
        <v>0</v>
      </c>
      <c r="K65" s="293">
        <f>SUM('Employee Salary Payroll Tax '!I67:K67)</f>
        <v>113435.2</v>
      </c>
      <c r="L65" s="293">
        <f>'Employee Salary Payroll Tax '!H67</f>
        <v>0</v>
      </c>
      <c r="M65" s="293">
        <f t="shared" si="7"/>
        <v>0</v>
      </c>
      <c r="N65" s="359">
        <f t="shared" si="8"/>
        <v>0</v>
      </c>
      <c r="O65" s="331"/>
      <c r="P65" s="61"/>
      <c r="Q65" s="294"/>
      <c r="R65" s="292"/>
      <c r="S65" s="291"/>
    </row>
    <row r="66" spans="1:19" ht="14.4">
      <c r="A66" s="36">
        <f t="shared" si="1"/>
        <v>51</v>
      </c>
      <c r="B66" s="526"/>
      <c r="C66" s="36" t="str">
        <f>VLOOKUP('Employee Salary Payroll Tax '!B68,'Employee Salary Payroll Tax '!$D$1:$E$7,2,FALSE)</f>
        <v>UA</v>
      </c>
      <c r="D66" s="61">
        <f t="shared" si="2"/>
        <v>0.03</v>
      </c>
      <c r="E66" s="351">
        <f>'Employee Salary Payroll Tax '!N68</f>
        <v>67722.42</v>
      </c>
      <c r="F66" s="351">
        <f t="shared" si="3"/>
        <v>69754.092600000004</v>
      </c>
      <c r="G66" s="352"/>
      <c r="H66" s="351">
        <f t="shared" si="4"/>
        <v>0</v>
      </c>
      <c r="I66" s="351">
        <f t="shared" si="5"/>
        <v>2031.6726000000053</v>
      </c>
      <c r="J66" s="351">
        <f t="shared" si="6"/>
        <v>0</v>
      </c>
      <c r="K66" s="293">
        <f>SUM('Employee Salary Payroll Tax '!I68:K68)</f>
        <v>54190.44</v>
      </c>
      <c r="L66" s="293">
        <f>'Employee Salary Payroll Tax '!H68</f>
        <v>0</v>
      </c>
      <c r="M66" s="293">
        <f t="shared" si="7"/>
        <v>13531.979999999996</v>
      </c>
      <c r="N66" s="359">
        <f t="shared" si="8"/>
        <v>0</v>
      </c>
      <c r="O66" s="331"/>
      <c r="P66" s="61"/>
      <c r="Q66" s="294"/>
      <c r="R66" s="292"/>
      <c r="S66" s="291"/>
    </row>
    <row r="67" spans="1:19" ht="14.4">
      <c r="A67" s="36">
        <f t="shared" si="1"/>
        <v>52</v>
      </c>
      <c r="B67" s="526"/>
      <c r="C67" s="36" t="str">
        <f>VLOOKUP('Employee Salary Payroll Tax '!B69,'Employee Salary Payroll Tax '!$D$1:$E$7,2,FALSE)</f>
        <v>IBEW</v>
      </c>
      <c r="D67" s="61">
        <f t="shared" si="2"/>
        <v>6.875E-3</v>
      </c>
      <c r="E67" s="351">
        <f>'Employee Salary Payroll Tax '!N69</f>
        <v>111080.98</v>
      </c>
      <c r="F67" s="351">
        <f t="shared" si="3"/>
        <v>111844.66173749999</v>
      </c>
      <c r="G67" s="352"/>
      <c r="H67" s="351">
        <f t="shared" si="4"/>
        <v>0</v>
      </c>
      <c r="I67" s="351">
        <f t="shared" si="5"/>
        <v>763.68173749999551</v>
      </c>
      <c r="J67" s="351">
        <f t="shared" si="6"/>
        <v>0</v>
      </c>
      <c r="K67" s="293">
        <f>SUM('Employee Salary Payroll Tax '!I69:K69)</f>
        <v>30065.300000000003</v>
      </c>
      <c r="L67" s="293">
        <f>'Employee Salary Payroll Tax '!H69</f>
        <v>0</v>
      </c>
      <c r="M67" s="293">
        <f t="shared" si="7"/>
        <v>81015.679999999993</v>
      </c>
      <c r="N67" s="359">
        <f t="shared" si="8"/>
        <v>0</v>
      </c>
      <c r="O67" s="331"/>
      <c r="P67" s="61"/>
      <c r="Q67" s="294"/>
      <c r="R67" s="292"/>
      <c r="S67" s="291"/>
    </row>
    <row r="68" spans="1:19" ht="14.4">
      <c r="A68" s="36">
        <f t="shared" si="1"/>
        <v>53</v>
      </c>
      <c r="B68" s="526"/>
      <c r="C68" s="36" t="str">
        <f>VLOOKUP('Employee Salary Payroll Tax '!B70,'Employee Salary Payroll Tax '!$D$1:$E$7,2,FALSE)</f>
        <v>NonUnion</v>
      </c>
      <c r="D68" s="61">
        <f t="shared" si="2"/>
        <v>2.98E-2</v>
      </c>
      <c r="E68" s="351">
        <f>'Employee Salary Payroll Tax '!N70</f>
        <v>106160.86</v>
      </c>
      <c r="F68" s="351">
        <f t="shared" si="3"/>
        <v>109324.453628</v>
      </c>
      <c r="G68" s="352"/>
      <c r="H68" s="351">
        <f t="shared" si="4"/>
        <v>0</v>
      </c>
      <c r="I68" s="351">
        <f t="shared" si="5"/>
        <v>3163.5936280000024</v>
      </c>
      <c r="J68" s="351">
        <f t="shared" si="6"/>
        <v>0</v>
      </c>
      <c r="K68" s="293">
        <f>SUM('Employee Salary Payroll Tax '!I70:K70)</f>
        <v>32012.16</v>
      </c>
      <c r="L68" s="293">
        <f>'Employee Salary Payroll Tax '!H70</f>
        <v>13.71</v>
      </c>
      <c r="M68" s="293">
        <f t="shared" si="7"/>
        <v>74134.989999999991</v>
      </c>
      <c r="N68" s="359">
        <f t="shared" si="8"/>
        <v>0</v>
      </c>
      <c r="O68" s="331"/>
      <c r="P68" s="61"/>
      <c r="Q68" s="294"/>
      <c r="R68" s="292"/>
      <c r="S68" s="291"/>
    </row>
    <row r="69" spans="1:19" ht="14.4">
      <c r="A69" s="36">
        <f t="shared" si="1"/>
        <v>54</v>
      </c>
      <c r="B69" s="526"/>
      <c r="C69" s="36" t="str">
        <f>VLOOKUP('Employee Salary Payroll Tax '!B71,'Employee Salary Payroll Tax '!$D$1:$E$7,2,FALSE)</f>
        <v>NonUnion</v>
      </c>
      <c r="D69" s="61">
        <f t="shared" si="2"/>
        <v>2.98E-2</v>
      </c>
      <c r="E69" s="351">
        <f>'Employee Salary Payroll Tax '!N71</f>
        <v>115541.89</v>
      </c>
      <c r="F69" s="351">
        <f t="shared" si="3"/>
        <v>118985.03832200001</v>
      </c>
      <c r="G69" s="352"/>
      <c r="H69" s="351">
        <f t="shared" si="4"/>
        <v>0</v>
      </c>
      <c r="I69" s="351">
        <f t="shared" si="5"/>
        <v>3443.1483220000082</v>
      </c>
      <c r="J69" s="351">
        <f t="shared" si="6"/>
        <v>0</v>
      </c>
      <c r="K69" s="293">
        <f>SUM('Employee Salary Payroll Tax '!I71:K71)</f>
        <v>104980.03000000001</v>
      </c>
      <c r="L69" s="293">
        <f>'Employee Salary Payroll Tax '!H71</f>
        <v>0</v>
      </c>
      <c r="M69" s="293">
        <f t="shared" si="7"/>
        <v>10561.859999999986</v>
      </c>
      <c r="N69" s="359">
        <f t="shared" si="8"/>
        <v>0</v>
      </c>
      <c r="O69" s="331"/>
      <c r="P69" s="61"/>
      <c r="Q69" s="294"/>
      <c r="R69" s="292"/>
      <c r="S69" s="291"/>
    </row>
    <row r="70" spans="1:19" ht="14.4">
      <c r="A70" s="36">
        <f t="shared" si="1"/>
        <v>55</v>
      </c>
      <c r="B70" s="526"/>
      <c r="C70" s="36" t="str">
        <f>VLOOKUP('Employee Salary Payroll Tax '!B72,'Employee Salary Payroll Tax '!$D$1:$E$7,2,FALSE)</f>
        <v>IBEW</v>
      </c>
      <c r="D70" s="61">
        <f t="shared" si="2"/>
        <v>6.875E-3</v>
      </c>
      <c r="E70" s="351">
        <f>'Employee Salary Payroll Tax '!N72</f>
        <v>135010.91</v>
      </c>
      <c r="F70" s="351">
        <f t="shared" si="3"/>
        <v>135939.11000625</v>
      </c>
      <c r="G70" s="352"/>
      <c r="H70" s="351">
        <f t="shared" si="4"/>
        <v>0</v>
      </c>
      <c r="I70" s="351">
        <f t="shared" si="5"/>
        <v>928.20000625000102</v>
      </c>
      <c r="J70" s="351">
        <f t="shared" si="6"/>
        <v>0</v>
      </c>
      <c r="K70" s="293">
        <f>SUM('Employee Salary Payroll Tax '!I72:K72)</f>
        <v>123481.24</v>
      </c>
      <c r="L70" s="293">
        <f>'Employee Salary Payroll Tax '!H72</f>
        <v>0</v>
      </c>
      <c r="M70" s="293">
        <f t="shared" si="7"/>
        <v>11529.669999999998</v>
      </c>
      <c r="N70" s="359">
        <f t="shared" si="8"/>
        <v>0</v>
      </c>
      <c r="O70" s="331"/>
      <c r="P70" s="61"/>
      <c r="Q70" s="294"/>
      <c r="R70" s="292"/>
      <c r="S70" s="291"/>
    </row>
    <row r="71" spans="1:19" ht="14.4">
      <c r="A71" s="36">
        <f t="shared" si="1"/>
        <v>56</v>
      </c>
      <c r="B71" s="526"/>
      <c r="C71" s="36" t="str">
        <f>VLOOKUP('Employee Salary Payroll Tax '!B73,'Employee Salary Payroll Tax '!$D$1:$E$7,2,FALSE)</f>
        <v>NonUnion</v>
      </c>
      <c r="D71" s="61">
        <f t="shared" si="2"/>
        <v>2.98E-2</v>
      </c>
      <c r="E71" s="351">
        <f>'Employee Salary Payroll Tax '!N73</f>
        <v>1642.45</v>
      </c>
      <c r="F71" s="351">
        <f t="shared" si="3"/>
        <v>1691.3950100000002</v>
      </c>
      <c r="G71" s="352"/>
      <c r="H71" s="351">
        <f t="shared" si="4"/>
        <v>43357.55</v>
      </c>
      <c r="I71" s="351">
        <f t="shared" si="5"/>
        <v>48.945010000000138</v>
      </c>
      <c r="J71" s="351">
        <f t="shared" si="6"/>
        <v>0.29367006000000084</v>
      </c>
      <c r="K71" s="293">
        <f>SUM('Employee Salary Payroll Tax '!I73:K73)</f>
        <v>313.92999999999995</v>
      </c>
      <c r="L71" s="293">
        <f>'Employee Salary Payroll Tax '!H73</f>
        <v>0</v>
      </c>
      <c r="M71" s="293">
        <f t="shared" si="7"/>
        <v>1328.52</v>
      </c>
      <c r="N71" s="359">
        <f t="shared" si="8"/>
        <v>5.6130683965825184E-2</v>
      </c>
      <c r="O71" s="331"/>
      <c r="P71" s="61"/>
      <c r="Q71" s="294"/>
      <c r="R71" s="292"/>
      <c r="S71" s="291"/>
    </row>
    <row r="72" spans="1:19" ht="14.4">
      <c r="A72" s="36">
        <f t="shared" si="1"/>
        <v>57</v>
      </c>
      <c r="B72" s="526"/>
      <c r="C72" s="36" t="str">
        <f>VLOOKUP('Employee Salary Payroll Tax '!B74,'Employee Salary Payroll Tax '!$D$1:$E$7,2,FALSE)</f>
        <v>IBEW</v>
      </c>
      <c r="D72" s="61">
        <f t="shared" si="2"/>
        <v>6.875E-3</v>
      </c>
      <c r="E72" s="351">
        <f>'Employee Salary Payroll Tax '!N74</f>
        <v>1356.44</v>
      </c>
      <c r="F72" s="351">
        <f t="shared" si="3"/>
        <v>1365.765525</v>
      </c>
      <c r="G72" s="352"/>
      <c r="H72" s="351">
        <f t="shared" si="4"/>
        <v>43643.56</v>
      </c>
      <c r="I72" s="351">
        <f t="shared" si="5"/>
        <v>9.3255249999999705</v>
      </c>
      <c r="J72" s="351">
        <f t="shared" si="6"/>
        <v>5.5953149999999827E-2</v>
      </c>
      <c r="K72" s="293">
        <f>SUM('Employee Salary Payroll Tax '!I74:K74)</f>
        <v>43.9</v>
      </c>
      <c r="L72" s="293">
        <f>'Employee Salary Payroll Tax '!H74</f>
        <v>0</v>
      </c>
      <c r="M72" s="293">
        <f t="shared" si="7"/>
        <v>1312.54</v>
      </c>
      <c r="N72" s="359">
        <f t="shared" si="8"/>
        <v>1.8108749986649739E-3</v>
      </c>
      <c r="O72" s="331"/>
      <c r="P72" s="61"/>
      <c r="Q72" s="294"/>
      <c r="R72" s="292"/>
      <c r="S72" s="291"/>
    </row>
    <row r="73" spans="1:19" ht="14.4">
      <c r="A73" s="36">
        <f t="shared" si="1"/>
        <v>58</v>
      </c>
      <c r="B73" s="526"/>
      <c r="C73" s="36" t="str">
        <f>VLOOKUP('Employee Salary Payroll Tax '!B75,'Employee Salary Payroll Tax '!$D$1:$E$7,2,FALSE)</f>
        <v>NonUnion</v>
      </c>
      <c r="D73" s="61">
        <f t="shared" si="2"/>
        <v>2.98E-2</v>
      </c>
      <c r="E73" s="351">
        <f>'Employee Salary Payroll Tax '!N75</f>
        <v>53754.51</v>
      </c>
      <c r="F73" s="351">
        <f t="shared" si="3"/>
        <v>55356.394398000004</v>
      </c>
      <c r="G73" s="352"/>
      <c r="H73" s="351">
        <f t="shared" si="4"/>
        <v>0</v>
      </c>
      <c r="I73" s="351">
        <f t="shared" si="5"/>
        <v>1601.884398000002</v>
      </c>
      <c r="J73" s="351">
        <f t="shared" si="6"/>
        <v>0</v>
      </c>
      <c r="K73" s="293">
        <f>SUM('Employee Salary Payroll Tax '!I75:K75)</f>
        <v>10407.23</v>
      </c>
      <c r="L73" s="293">
        <f>'Employee Salary Payroll Tax '!H75</f>
        <v>0</v>
      </c>
      <c r="M73" s="293">
        <f t="shared" si="7"/>
        <v>43347.28</v>
      </c>
      <c r="N73" s="359">
        <f t="shared" si="8"/>
        <v>0</v>
      </c>
      <c r="O73" s="331"/>
      <c r="P73" s="61"/>
      <c r="Q73" s="294"/>
      <c r="R73" s="292"/>
      <c r="S73" s="291"/>
    </row>
    <row r="74" spans="1:19" ht="14.4">
      <c r="A74" s="36">
        <f t="shared" si="1"/>
        <v>59</v>
      </c>
      <c r="B74" s="526"/>
      <c r="C74" s="36" t="str">
        <f>VLOOKUP('Employee Salary Payroll Tax '!B76,'Employee Salary Payroll Tax '!$D$1:$E$7,2,FALSE)</f>
        <v>NonUnion</v>
      </c>
      <c r="D74" s="61">
        <f t="shared" si="2"/>
        <v>2.98E-2</v>
      </c>
      <c r="E74" s="351">
        <f>'Employee Salary Payroll Tax '!N76</f>
        <v>17918.79</v>
      </c>
      <c r="F74" s="351">
        <f t="shared" si="3"/>
        <v>18452.769942000003</v>
      </c>
      <c r="G74" s="352"/>
      <c r="H74" s="351">
        <f t="shared" si="4"/>
        <v>27081.21</v>
      </c>
      <c r="I74" s="351">
        <f t="shared" si="5"/>
        <v>533.97994200000176</v>
      </c>
      <c r="J74" s="351">
        <f t="shared" si="6"/>
        <v>3.2038796520000106</v>
      </c>
      <c r="K74" s="293">
        <f>SUM('Employee Salary Payroll Tax '!I76:K76)</f>
        <v>-16.989999999999998</v>
      </c>
      <c r="L74" s="293">
        <f>'Employee Salary Payroll Tax '!H76</f>
        <v>-4.1100000000000003</v>
      </c>
      <c r="M74" s="293">
        <f t="shared" si="7"/>
        <v>17939.890000000003</v>
      </c>
      <c r="N74" s="359">
        <f t="shared" si="8"/>
        <v>-3.0378119998304767E-3</v>
      </c>
      <c r="O74" s="331"/>
      <c r="P74" s="61"/>
      <c r="Q74" s="294"/>
      <c r="R74" s="292"/>
      <c r="S74" s="291"/>
    </row>
    <row r="75" spans="1:19" ht="14.4">
      <c r="A75" s="36">
        <f t="shared" si="1"/>
        <v>60</v>
      </c>
      <c r="B75" s="526"/>
      <c r="C75" s="36" t="str">
        <f>VLOOKUP('Employee Salary Payroll Tax '!B77,'Employee Salary Payroll Tax '!$D$1:$E$7,2,FALSE)</f>
        <v>NonUnion</v>
      </c>
      <c r="D75" s="61">
        <f t="shared" si="2"/>
        <v>2.98E-2</v>
      </c>
      <c r="E75" s="351">
        <f>'Employee Salary Payroll Tax '!N77</f>
        <v>121523.36</v>
      </c>
      <c r="F75" s="351">
        <f t="shared" si="3"/>
        <v>125144.75612800001</v>
      </c>
      <c r="G75" s="352"/>
      <c r="H75" s="351">
        <f t="shared" si="4"/>
        <v>0</v>
      </c>
      <c r="I75" s="351">
        <f t="shared" si="5"/>
        <v>3621.3961280000076</v>
      </c>
      <c r="J75" s="351">
        <f t="shared" si="6"/>
        <v>0</v>
      </c>
      <c r="K75" s="293">
        <f>SUM('Employee Salary Payroll Tax '!I77:K77)</f>
        <v>74853.06</v>
      </c>
      <c r="L75" s="293">
        <f>'Employee Salary Payroll Tax '!H77</f>
        <v>0</v>
      </c>
      <c r="M75" s="293">
        <f t="shared" si="7"/>
        <v>46670.3</v>
      </c>
      <c r="N75" s="359">
        <f t="shared" si="8"/>
        <v>0</v>
      </c>
      <c r="O75" s="331"/>
      <c r="P75" s="61"/>
      <c r="Q75" s="294"/>
      <c r="R75" s="292"/>
      <c r="S75" s="291"/>
    </row>
    <row r="76" spans="1:19" ht="14.4">
      <c r="A76" s="36">
        <f t="shared" si="1"/>
        <v>61</v>
      </c>
      <c r="B76" s="526"/>
      <c r="C76" s="36" t="str">
        <f>VLOOKUP('Employee Salary Payroll Tax '!B78,'Employee Salary Payroll Tax '!$D$1:$E$7,2,FALSE)</f>
        <v>NonUnion</v>
      </c>
      <c r="D76" s="61">
        <f t="shared" si="2"/>
        <v>2.98E-2</v>
      </c>
      <c r="E76" s="351">
        <f>'Employee Salary Payroll Tax '!N78</f>
        <v>70653.62</v>
      </c>
      <c r="F76" s="351">
        <f t="shared" si="3"/>
        <v>72759.097876</v>
      </c>
      <c r="G76" s="352"/>
      <c r="H76" s="351">
        <f t="shared" si="4"/>
        <v>0</v>
      </c>
      <c r="I76" s="351">
        <f t="shared" si="5"/>
        <v>2105.4778760000045</v>
      </c>
      <c r="J76" s="351">
        <f t="shared" si="6"/>
        <v>0</v>
      </c>
      <c r="K76" s="293">
        <f>SUM('Employee Salary Payroll Tax '!I78:K78)</f>
        <v>0</v>
      </c>
      <c r="L76" s="293">
        <f>'Employee Salary Payroll Tax '!H78</f>
        <v>0</v>
      </c>
      <c r="M76" s="293">
        <f t="shared" si="7"/>
        <v>70653.62</v>
      </c>
      <c r="N76" s="359">
        <f t="shared" si="8"/>
        <v>0</v>
      </c>
      <c r="O76" s="331"/>
      <c r="P76" s="61"/>
      <c r="Q76" s="294"/>
      <c r="R76" s="292"/>
      <c r="S76" s="291"/>
    </row>
    <row r="77" spans="1:19" ht="14.4">
      <c r="A77" s="36">
        <f t="shared" si="1"/>
        <v>62</v>
      </c>
      <c r="B77" s="526"/>
      <c r="C77" s="36" t="str">
        <f>VLOOKUP('Employee Salary Payroll Tax '!B79,'Employee Salary Payroll Tax '!$D$1:$E$7,2,FALSE)</f>
        <v>IBEW</v>
      </c>
      <c r="D77" s="61">
        <f t="shared" si="2"/>
        <v>6.875E-3</v>
      </c>
      <c r="E77" s="351">
        <f>'Employee Salary Payroll Tax '!N79</f>
        <v>5291.09</v>
      </c>
      <c r="F77" s="351">
        <f t="shared" si="3"/>
        <v>5327.4662437500001</v>
      </c>
      <c r="G77" s="352"/>
      <c r="H77" s="351">
        <f t="shared" si="4"/>
        <v>39708.910000000003</v>
      </c>
      <c r="I77" s="351">
        <f t="shared" si="5"/>
        <v>36.376243749999958</v>
      </c>
      <c r="J77" s="351">
        <f t="shared" si="6"/>
        <v>0.21825746249999975</v>
      </c>
      <c r="K77" s="293">
        <f>SUM('Employee Salary Payroll Tax '!I79:K79)</f>
        <v>5291.09</v>
      </c>
      <c r="L77" s="293">
        <f>'Employee Salary Payroll Tax '!H79</f>
        <v>0</v>
      </c>
      <c r="M77" s="293">
        <f t="shared" si="7"/>
        <v>0</v>
      </c>
      <c r="N77" s="359">
        <f t="shared" si="8"/>
        <v>0.21825746245874975</v>
      </c>
      <c r="O77" s="331"/>
      <c r="P77" s="61"/>
      <c r="Q77" s="294"/>
      <c r="R77" s="292"/>
      <c r="S77" s="291"/>
    </row>
    <row r="78" spans="1:19" ht="14.4">
      <c r="A78" s="36">
        <f t="shared" si="1"/>
        <v>63</v>
      </c>
      <c r="B78" s="526"/>
      <c r="C78" s="36" t="str">
        <f>VLOOKUP('Employee Salary Payroll Tax '!B80,'Employee Salary Payroll Tax '!$D$1:$E$7,2,FALSE)</f>
        <v>NonUnion</v>
      </c>
      <c r="D78" s="61">
        <f t="shared" si="2"/>
        <v>2.98E-2</v>
      </c>
      <c r="E78" s="351">
        <f>'Employee Salary Payroll Tax '!N80</f>
        <v>62954.18</v>
      </c>
      <c r="F78" s="351">
        <f t="shared" si="3"/>
        <v>64830.214564000002</v>
      </c>
      <c r="G78" s="352"/>
      <c r="H78" s="351">
        <f t="shared" si="4"/>
        <v>0</v>
      </c>
      <c r="I78" s="351">
        <f t="shared" si="5"/>
        <v>1876.0345640000014</v>
      </c>
      <c r="J78" s="351">
        <f t="shared" si="6"/>
        <v>0</v>
      </c>
      <c r="K78" s="293">
        <f>SUM('Employee Salary Payroll Tax '!I80:K80)</f>
        <v>78.05</v>
      </c>
      <c r="L78" s="293">
        <f>'Employee Salary Payroll Tax '!H80</f>
        <v>0</v>
      </c>
      <c r="M78" s="293">
        <f t="shared" si="7"/>
        <v>62876.13</v>
      </c>
      <c r="N78" s="359">
        <f t="shared" si="8"/>
        <v>0</v>
      </c>
      <c r="O78" s="331"/>
      <c r="P78" s="61"/>
      <c r="Q78" s="294"/>
      <c r="R78" s="292"/>
      <c r="S78" s="291"/>
    </row>
    <row r="79" spans="1:19" ht="14.4">
      <c r="A79" s="36">
        <f t="shared" si="1"/>
        <v>64</v>
      </c>
      <c r="B79" s="526"/>
      <c r="C79" s="36" t="str">
        <f>VLOOKUP('Employee Salary Payroll Tax '!B81,'Employee Salary Payroll Tax '!$D$1:$E$7,2,FALSE)</f>
        <v>NonUnion</v>
      </c>
      <c r="D79" s="61">
        <f t="shared" si="2"/>
        <v>2.98E-2</v>
      </c>
      <c r="E79" s="351">
        <f>'Employee Salary Payroll Tax '!N81</f>
        <v>79140.210000000006</v>
      </c>
      <c r="F79" s="351">
        <f t="shared" si="3"/>
        <v>81498.588258000003</v>
      </c>
      <c r="G79" s="352"/>
      <c r="H79" s="351">
        <f t="shared" si="4"/>
        <v>0</v>
      </c>
      <c r="I79" s="351">
        <f t="shared" si="5"/>
        <v>2358.378257999997</v>
      </c>
      <c r="J79" s="351">
        <f t="shared" si="6"/>
        <v>0</v>
      </c>
      <c r="K79" s="293">
        <f>SUM('Employee Salary Payroll Tax '!I81:K81)</f>
        <v>31087.7</v>
      </c>
      <c r="L79" s="293">
        <f>'Employee Salary Payroll Tax '!H81</f>
        <v>0</v>
      </c>
      <c r="M79" s="293">
        <f t="shared" si="7"/>
        <v>48052.510000000009</v>
      </c>
      <c r="N79" s="359">
        <f t="shared" si="8"/>
        <v>0</v>
      </c>
      <c r="O79" s="331"/>
      <c r="P79" s="61"/>
      <c r="Q79" s="294"/>
      <c r="R79" s="292"/>
      <c r="S79" s="291"/>
    </row>
    <row r="80" spans="1:19" ht="14.4">
      <c r="A80" s="36">
        <f t="shared" si="1"/>
        <v>65</v>
      </c>
      <c r="B80" s="526"/>
      <c r="C80" s="36" t="str">
        <f>VLOOKUP('Employee Salary Payroll Tax '!B82,'Employee Salary Payroll Tax '!$D$1:$E$7,2,FALSE)</f>
        <v>NonUnion</v>
      </c>
      <c r="D80" s="61">
        <f t="shared" si="2"/>
        <v>2.98E-2</v>
      </c>
      <c r="E80" s="351">
        <f>'Employee Salary Payroll Tax '!N82</f>
        <v>61750.03</v>
      </c>
      <c r="F80" s="351">
        <f t="shared" si="3"/>
        <v>63590.180894000005</v>
      </c>
      <c r="G80" s="352"/>
      <c r="H80" s="351">
        <f t="shared" si="4"/>
        <v>0</v>
      </c>
      <c r="I80" s="351">
        <f t="shared" si="5"/>
        <v>1840.1508940000058</v>
      </c>
      <c r="J80" s="351">
        <f t="shared" si="6"/>
        <v>0</v>
      </c>
      <c r="K80" s="293">
        <f>SUM('Employee Salary Payroll Tax '!I82:K82)</f>
        <v>-98.38</v>
      </c>
      <c r="L80" s="293">
        <f>'Employee Salary Payroll Tax '!H82</f>
        <v>0</v>
      </c>
      <c r="M80" s="293">
        <f t="shared" si="7"/>
        <v>61848.409999999996</v>
      </c>
      <c r="N80" s="359">
        <f t="shared" si="8"/>
        <v>0</v>
      </c>
      <c r="O80" s="331"/>
      <c r="P80" s="61"/>
      <c r="Q80" s="294"/>
      <c r="R80" s="292"/>
      <c r="S80" s="291"/>
    </row>
    <row r="81" spans="1:19" ht="14.4">
      <c r="A81" s="36">
        <f t="shared" ref="A81:A144" si="9">+A80+1</f>
        <v>66</v>
      </c>
      <c r="B81" s="526"/>
      <c r="C81" s="36" t="str">
        <f>VLOOKUP('Employee Salary Payroll Tax '!B83,'Employee Salary Payroll Tax '!$D$1:$E$7,2,FALSE)</f>
        <v>NonUnion</v>
      </c>
      <c r="D81" s="61">
        <f t="shared" ref="D81:D144" si="10">VLOOKUP(C81,C$9:D$12,2)</f>
        <v>2.98E-2</v>
      </c>
      <c r="E81" s="351">
        <f>'Employee Salary Payroll Tax '!N83</f>
        <v>71856.399999999994</v>
      </c>
      <c r="F81" s="351">
        <f t="shared" ref="F81:F144" si="11">E81*(1+D81)</f>
        <v>73997.720719999998</v>
      </c>
      <c r="G81" s="352"/>
      <c r="H81" s="351">
        <f>IF(E81&gt;$H$12,0,$H$12-E81)</f>
        <v>0</v>
      </c>
      <c r="I81" s="351">
        <f t="shared" ref="I81:I144" si="12">F81-E81</f>
        <v>2141.3207200000033</v>
      </c>
      <c r="J81" s="351">
        <f t="shared" ref="J81:J144" si="13">IF(H81&gt;I81,I81*$J$12,H81*$J$12)</f>
        <v>0</v>
      </c>
      <c r="K81" s="293">
        <f>SUM('Employee Salary Payroll Tax '!I83:K83)</f>
        <v>4237.22</v>
      </c>
      <c r="L81" s="293">
        <f>'Employee Salary Payroll Tax '!H83</f>
        <v>0</v>
      </c>
      <c r="M81" s="293">
        <f t="shared" ref="M81:M144" si="14">E81-K81-L81</f>
        <v>67619.179999999993</v>
      </c>
      <c r="N81" s="359">
        <f t="shared" ref="N81:N144" si="15">J81*K81/(SUM(K81:M81)+0.000001)</f>
        <v>0</v>
      </c>
      <c r="O81" s="331"/>
      <c r="P81" s="61"/>
      <c r="Q81" s="294"/>
      <c r="R81" s="292"/>
      <c r="S81" s="291"/>
    </row>
    <row r="82" spans="1:19" ht="14.4">
      <c r="A82" s="36">
        <f t="shared" si="9"/>
        <v>67</v>
      </c>
      <c r="B82" s="526"/>
      <c r="C82" s="36" t="str">
        <f>VLOOKUP('Employee Salary Payroll Tax '!B84,'Employee Salary Payroll Tax '!$D$1:$E$7,2,FALSE)</f>
        <v>IBEW</v>
      </c>
      <c r="D82" s="61">
        <f t="shared" si="10"/>
        <v>6.875E-3</v>
      </c>
      <c r="E82" s="351">
        <f>'Employee Salary Payroll Tax '!N84</f>
        <v>54926.34</v>
      </c>
      <c r="F82" s="351">
        <f t="shared" si="11"/>
        <v>55303.958587499998</v>
      </c>
      <c r="G82" s="352"/>
      <c r="H82" s="351">
        <f t="shared" ref="H82:H145" si="16">IF(E82&gt;$H$12,0,$H$12-E82)</f>
        <v>0</v>
      </c>
      <c r="I82" s="351">
        <f t="shared" si="12"/>
        <v>377.61858750000101</v>
      </c>
      <c r="J82" s="351">
        <f t="shared" si="13"/>
        <v>0</v>
      </c>
      <c r="K82" s="293">
        <f>SUM('Employee Salary Payroll Tax '!I84:K84)</f>
        <v>54810.48</v>
      </c>
      <c r="L82" s="293">
        <f>'Employee Salary Payroll Tax '!H84</f>
        <v>0</v>
      </c>
      <c r="M82" s="293">
        <f t="shared" si="14"/>
        <v>115.85999999999331</v>
      </c>
      <c r="N82" s="359">
        <f t="shared" si="15"/>
        <v>0</v>
      </c>
      <c r="O82" s="331"/>
      <c r="P82" s="61"/>
      <c r="Q82" s="294"/>
      <c r="R82" s="292"/>
      <c r="S82" s="291"/>
    </row>
    <row r="83" spans="1:19" ht="14.4">
      <c r="A83" s="36">
        <f t="shared" si="9"/>
        <v>68</v>
      </c>
      <c r="B83" s="526"/>
      <c r="C83" s="36" t="str">
        <f>VLOOKUP('Employee Salary Payroll Tax '!B85,'Employee Salary Payroll Tax '!$D$1:$E$7,2,FALSE)</f>
        <v>UA</v>
      </c>
      <c r="D83" s="61">
        <f t="shared" si="10"/>
        <v>0.03</v>
      </c>
      <c r="E83" s="351">
        <f>'Employee Salary Payroll Tax '!N85</f>
        <v>74643.44</v>
      </c>
      <c r="F83" s="351">
        <f t="shared" si="11"/>
        <v>76882.743199999997</v>
      </c>
      <c r="G83" s="352"/>
      <c r="H83" s="351">
        <f>IF(E83&gt;$H$12,0,$H$12-E83)</f>
        <v>0</v>
      </c>
      <c r="I83" s="351">
        <f t="shared" si="12"/>
        <v>2239.3031999999948</v>
      </c>
      <c r="J83" s="351">
        <f t="shared" si="13"/>
        <v>0</v>
      </c>
      <c r="K83" s="293">
        <f>SUM('Employee Salary Payroll Tax '!I85:K85)</f>
        <v>64169.17</v>
      </c>
      <c r="L83" s="293">
        <f>'Employee Salary Payroll Tax '!H85</f>
        <v>311.63</v>
      </c>
      <c r="M83" s="293">
        <f t="shared" si="14"/>
        <v>10162.640000000005</v>
      </c>
      <c r="N83" s="359">
        <f t="shared" si="15"/>
        <v>0</v>
      </c>
      <c r="O83" s="331"/>
      <c r="P83" s="61"/>
      <c r="Q83" s="294"/>
      <c r="R83" s="292"/>
      <c r="S83" s="291"/>
    </row>
    <row r="84" spans="1:19" ht="14.4">
      <c r="A84" s="36">
        <f t="shared" si="9"/>
        <v>69</v>
      </c>
      <c r="B84" s="526"/>
      <c r="C84" s="36" t="str">
        <f>VLOOKUP('Employee Salary Payroll Tax '!B86,'Employee Salary Payroll Tax '!$D$1:$E$7,2,FALSE)</f>
        <v>IBEW</v>
      </c>
      <c r="D84" s="61">
        <f t="shared" si="10"/>
        <v>6.875E-3</v>
      </c>
      <c r="E84" s="351">
        <f>'Employee Salary Payroll Tax '!N86</f>
        <v>27981.17</v>
      </c>
      <c r="F84" s="351">
        <f t="shared" si="11"/>
        <v>28173.540543749998</v>
      </c>
      <c r="G84" s="352"/>
      <c r="H84" s="351">
        <f t="shared" si="16"/>
        <v>17018.830000000002</v>
      </c>
      <c r="I84" s="351">
        <f t="shared" si="12"/>
        <v>192.37054374999934</v>
      </c>
      <c r="J84" s="351">
        <f t="shared" si="13"/>
        <v>1.1542232624999962</v>
      </c>
      <c r="K84" s="293">
        <f>SUM('Employee Salary Payroll Tax '!I86:K86)</f>
        <v>27981.170000000002</v>
      </c>
      <c r="L84" s="293">
        <f>'Employee Salary Payroll Tax '!H86</f>
        <v>0</v>
      </c>
      <c r="M84" s="293">
        <f t="shared" si="14"/>
        <v>-3.637978807091713E-12</v>
      </c>
      <c r="N84" s="359">
        <f t="shared" si="15"/>
        <v>1.1542232624587463</v>
      </c>
      <c r="O84" s="331"/>
      <c r="P84" s="61"/>
      <c r="Q84" s="294"/>
      <c r="R84" s="292"/>
      <c r="S84" s="291"/>
    </row>
    <row r="85" spans="1:19" ht="14.4">
      <c r="A85" s="36">
        <f t="shared" si="9"/>
        <v>70</v>
      </c>
      <c r="B85" s="526"/>
      <c r="C85" s="36" t="str">
        <f>VLOOKUP('Employee Salary Payroll Tax '!B87,'Employee Salary Payroll Tax '!$D$1:$E$7,2,FALSE)</f>
        <v>NonUnion</v>
      </c>
      <c r="D85" s="61">
        <f t="shared" si="10"/>
        <v>2.98E-2</v>
      </c>
      <c r="E85" s="351">
        <f>'Employee Salary Payroll Tax '!N87</f>
        <v>8067</v>
      </c>
      <c r="F85" s="351">
        <f t="shared" si="11"/>
        <v>8307.3966</v>
      </c>
      <c r="G85" s="352"/>
      <c r="H85" s="351">
        <f t="shared" si="16"/>
        <v>36933</v>
      </c>
      <c r="I85" s="351">
        <f t="shared" si="12"/>
        <v>240.39660000000003</v>
      </c>
      <c r="J85" s="351">
        <f t="shared" si="13"/>
        <v>1.4423796000000002</v>
      </c>
      <c r="K85" s="293">
        <f>SUM('Employee Salary Payroll Tax '!I87:K87)</f>
        <v>5888.91</v>
      </c>
      <c r="L85" s="293">
        <f>'Employee Salary Payroll Tax '!H87</f>
        <v>0</v>
      </c>
      <c r="M85" s="293">
        <f t="shared" si="14"/>
        <v>2178.09</v>
      </c>
      <c r="N85" s="359">
        <f t="shared" si="15"/>
        <v>1.052937107869476</v>
      </c>
      <c r="O85" s="331"/>
      <c r="P85" s="61"/>
      <c r="Q85" s="294"/>
      <c r="R85" s="292"/>
      <c r="S85" s="291"/>
    </row>
    <row r="86" spans="1:19" ht="14.4">
      <c r="A86" s="36">
        <f t="shared" si="9"/>
        <v>71</v>
      </c>
      <c r="B86" s="526"/>
      <c r="C86" s="36" t="str">
        <f>VLOOKUP('Employee Salary Payroll Tax '!B88,'Employee Salary Payroll Tax '!$D$1:$E$7,2,FALSE)</f>
        <v>NonUnion</v>
      </c>
      <c r="D86" s="61">
        <f t="shared" si="10"/>
        <v>2.98E-2</v>
      </c>
      <c r="E86" s="351">
        <f>'Employee Salary Payroll Tax '!N88</f>
        <v>67758.48</v>
      </c>
      <c r="F86" s="351">
        <f t="shared" si="11"/>
        <v>69777.682704000006</v>
      </c>
      <c r="G86" s="352"/>
      <c r="H86" s="351">
        <f t="shared" si="16"/>
        <v>0</v>
      </c>
      <c r="I86" s="351">
        <f t="shared" si="12"/>
        <v>2019.2027040000103</v>
      </c>
      <c r="J86" s="351">
        <f t="shared" si="13"/>
        <v>0</v>
      </c>
      <c r="K86" s="293">
        <f>SUM('Employee Salary Payroll Tax '!I88:K88)</f>
        <v>13270.88</v>
      </c>
      <c r="L86" s="293">
        <f>'Employee Salary Payroll Tax '!H88</f>
        <v>0</v>
      </c>
      <c r="M86" s="293">
        <f t="shared" si="14"/>
        <v>54487.6</v>
      </c>
      <c r="N86" s="359">
        <f t="shared" si="15"/>
        <v>0</v>
      </c>
      <c r="O86" s="331"/>
      <c r="P86" s="61"/>
      <c r="Q86" s="294"/>
      <c r="R86" s="292"/>
      <c r="S86" s="291"/>
    </row>
    <row r="87" spans="1:19" ht="14.4">
      <c r="A87" s="36">
        <f t="shared" si="9"/>
        <v>72</v>
      </c>
      <c r="B87" s="526"/>
      <c r="C87" s="36" t="str">
        <f>VLOOKUP('Employee Salary Payroll Tax '!B89,'Employee Salary Payroll Tax '!$D$1:$E$7,2,FALSE)</f>
        <v>UA</v>
      </c>
      <c r="D87" s="61">
        <f t="shared" si="10"/>
        <v>0.03</v>
      </c>
      <c r="E87" s="351">
        <f>'Employee Salary Payroll Tax '!N89</f>
        <v>91938.94</v>
      </c>
      <c r="F87" s="351">
        <f t="shared" si="11"/>
        <v>94697.108200000002</v>
      </c>
      <c r="G87" s="352"/>
      <c r="H87" s="351">
        <f t="shared" si="16"/>
        <v>0</v>
      </c>
      <c r="I87" s="351">
        <f t="shared" si="12"/>
        <v>2758.1682000000001</v>
      </c>
      <c r="J87" s="351">
        <f t="shared" si="13"/>
        <v>0</v>
      </c>
      <c r="K87" s="293">
        <f>SUM('Employee Salary Payroll Tax '!I89:K89)</f>
        <v>88229.85</v>
      </c>
      <c r="L87" s="293">
        <f>'Employee Salary Payroll Tax '!H89</f>
        <v>171.8</v>
      </c>
      <c r="M87" s="293">
        <f t="shared" si="14"/>
        <v>3537.2899999999963</v>
      </c>
      <c r="N87" s="359">
        <f t="shared" si="15"/>
        <v>0</v>
      </c>
      <c r="O87" s="331"/>
      <c r="P87" s="61"/>
      <c r="Q87" s="294"/>
      <c r="R87" s="292"/>
      <c r="S87" s="291"/>
    </row>
    <row r="88" spans="1:19" ht="14.4">
      <c r="A88" s="36">
        <f t="shared" si="9"/>
        <v>73</v>
      </c>
      <c r="B88" s="526"/>
      <c r="C88" s="36" t="str">
        <f>VLOOKUP('Employee Salary Payroll Tax '!B90,'Employee Salary Payroll Tax '!$D$1:$E$7,2,FALSE)</f>
        <v>NonUnion</v>
      </c>
      <c r="D88" s="61">
        <f t="shared" si="10"/>
        <v>2.98E-2</v>
      </c>
      <c r="E88" s="351">
        <f>'Employee Salary Payroll Tax '!N90</f>
        <v>262716</v>
      </c>
      <c r="F88" s="351">
        <f t="shared" si="11"/>
        <v>270544.93680000002</v>
      </c>
      <c r="G88" s="352"/>
      <c r="H88" s="351">
        <f t="shared" si="16"/>
        <v>0</v>
      </c>
      <c r="I88" s="351">
        <f t="shared" si="12"/>
        <v>7828.936800000025</v>
      </c>
      <c r="J88" s="351">
        <f t="shared" si="13"/>
        <v>0</v>
      </c>
      <c r="K88" s="293">
        <f>SUM('Employee Salary Payroll Tax '!I90:K90)</f>
        <v>262716</v>
      </c>
      <c r="L88" s="293">
        <f>'Employee Salary Payroll Tax '!H90</f>
        <v>0</v>
      </c>
      <c r="M88" s="293">
        <f t="shared" si="14"/>
        <v>0</v>
      </c>
      <c r="N88" s="359">
        <f t="shared" si="15"/>
        <v>0</v>
      </c>
      <c r="O88" s="331"/>
      <c r="P88" s="61"/>
      <c r="Q88" s="294"/>
      <c r="R88" s="292"/>
      <c r="S88" s="291"/>
    </row>
    <row r="89" spans="1:19" ht="14.4">
      <c r="A89" s="36">
        <f t="shared" si="9"/>
        <v>74</v>
      </c>
      <c r="B89" s="526"/>
      <c r="C89" s="36" t="str">
        <f>VLOOKUP('Employee Salary Payroll Tax '!B91,'Employee Salary Payroll Tax '!$D$1:$E$7,2,FALSE)</f>
        <v>IBEW</v>
      </c>
      <c r="D89" s="61">
        <f t="shared" si="10"/>
        <v>6.875E-3</v>
      </c>
      <c r="E89" s="351">
        <f>'Employee Salary Payroll Tax '!N91</f>
        <v>115642.36</v>
      </c>
      <c r="F89" s="351">
        <f t="shared" si="11"/>
        <v>116437.40122499999</v>
      </c>
      <c r="G89" s="352"/>
      <c r="H89" s="351">
        <f t="shared" si="16"/>
        <v>0</v>
      </c>
      <c r="I89" s="351">
        <f t="shared" si="12"/>
        <v>795.04122499999357</v>
      </c>
      <c r="J89" s="351">
        <f t="shared" si="13"/>
        <v>0</v>
      </c>
      <c r="K89" s="293">
        <f>SUM('Employee Salary Payroll Tax '!I91:K91)</f>
        <v>108957.84</v>
      </c>
      <c r="L89" s="293">
        <f>'Employee Salary Payroll Tax '!H91</f>
        <v>0</v>
      </c>
      <c r="M89" s="293">
        <f t="shared" si="14"/>
        <v>6684.5200000000041</v>
      </c>
      <c r="N89" s="359">
        <f t="shared" si="15"/>
        <v>0</v>
      </c>
      <c r="O89" s="331"/>
      <c r="P89" s="61"/>
      <c r="Q89" s="294"/>
      <c r="R89" s="292"/>
      <c r="S89" s="291"/>
    </row>
    <row r="90" spans="1:19" ht="14.4">
      <c r="A90" s="36">
        <f t="shared" si="9"/>
        <v>75</v>
      </c>
      <c r="B90" s="526"/>
      <c r="C90" s="36" t="str">
        <f>VLOOKUP('Employee Salary Payroll Tax '!B92,'Employee Salary Payroll Tax '!$D$1:$E$7,2,FALSE)</f>
        <v>NonUnion</v>
      </c>
      <c r="D90" s="61">
        <f t="shared" si="10"/>
        <v>2.98E-2</v>
      </c>
      <c r="E90" s="351">
        <f>'Employee Salary Payroll Tax '!N92</f>
        <v>89838.37</v>
      </c>
      <c r="F90" s="351">
        <f t="shared" si="11"/>
        <v>92515.553425999999</v>
      </c>
      <c r="G90" s="352"/>
      <c r="H90" s="351">
        <f t="shared" si="16"/>
        <v>0</v>
      </c>
      <c r="I90" s="351">
        <f t="shared" si="12"/>
        <v>2677.1834260000032</v>
      </c>
      <c r="J90" s="351">
        <f t="shared" si="13"/>
        <v>0</v>
      </c>
      <c r="K90" s="293">
        <f>SUM('Employee Salary Payroll Tax '!I92:K92)</f>
        <v>10.15</v>
      </c>
      <c r="L90" s="293">
        <f>'Employee Salary Payroll Tax '!H92</f>
        <v>0</v>
      </c>
      <c r="M90" s="293">
        <f t="shared" si="14"/>
        <v>89828.22</v>
      </c>
      <c r="N90" s="359">
        <f t="shared" si="15"/>
        <v>0</v>
      </c>
      <c r="O90" s="331"/>
      <c r="P90" s="61"/>
      <c r="Q90" s="294"/>
      <c r="R90" s="292"/>
      <c r="S90" s="291"/>
    </row>
    <row r="91" spans="1:19" ht="14.4">
      <c r="A91" s="36">
        <f t="shared" si="9"/>
        <v>76</v>
      </c>
      <c r="B91" s="526"/>
      <c r="C91" s="36" t="str">
        <f>VLOOKUP('Employee Salary Payroll Tax '!B93,'Employee Salary Payroll Tax '!$D$1:$E$7,2,FALSE)</f>
        <v>NonUnion</v>
      </c>
      <c r="D91" s="61">
        <f t="shared" si="10"/>
        <v>2.98E-2</v>
      </c>
      <c r="E91" s="351">
        <f>'Employee Salary Payroll Tax '!N93</f>
        <v>66465.73</v>
      </c>
      <c r="F91" s="351">
        <f t="shared" si="11"/>
        <v>68446.408754000004</v>
      </c>
      <c r="G91" s="352"/>
      <c r="H91" s="351">
        <f t="shared" si="16"/>
        <v>0</v>
      </c>
      <c r="I91" s="351">
        <f t="shared" si="12"/>
        <v>1980.6787540000078</v>
      </c>
      <c r="J91" s="351">
        <f t="shared" si="13"/>
        <v>0</v>
      </c>
      <c r="K91" s="293">
        <f>SUM('Employee Salary Payroll Tax '!I93:K93)</f>
        <v>22938.94</v>
      </c>
      <c r="L91" s="293">
        <f>'Employee Salary Payroll Tax '!H93</f>
        <v>19076.18</v>
      </c>
      <c r="M91" s="293">
        <f t="shared" si="14"/>
        <v>24450.609999999993</v>
      </c>
      <c r="N91" s="359">
        <f t="shared" si="15"/>
        <v>0</v>
      </c>
      <c r="O91" s="331"/>
      <c r="P91" s="61"/>
      <c r="Q91" s="294"/>
      <c r="R91" s="292"/>
      <c r="S91" s="291"/>
    </row>
    <row r="92" spans="1:19" ht="14.4">
      <c r="A92" s="36">
        <f t="shared" si="9"/>
        <v>77</v>
      </c>
      <c r="B92" s="526"/>
      <c r="C92" s="36" t="str">
        <f>VLOOKUP('Employee Salary Payroll Tax '!B94,'Employee Salary Payroll Tax '!$D$1:$E$7,2,FALSE)</f>
        <v>NonUnion</v>
      </c>
      <c r="D92" s="61">
        <f t="shared" si="10"/>
        <v>2.98E-2</v>
      </c>
      <c r="E92" s="351">
        <f>'Employee Salary Payroll Tax '!N94</f>
        <v>81314.13</v>
      </c>
      <c r="F92" s="351">
        <f t="shared" si="11"/>
        <v>83737.291074000008</v>
      </c>
      <c r="G92" s="352"/>
      <c r="H92" s="351">
        <f t="shared" si="16"/>
        <v>0</v>
      </c>
      <c r="I92" s="351">
        <f t="shared" si="12"/>
        <v>2423.1610740000033</v>
      </c>
      <c r="J92" s="351">
        <f t="shared" si="13"/>
        <v>0</v>
      </c>
      <c r="K92" s="293">
        <f>SUM('Employee Salary Payroll Tax '!I94:K94)</f>
        <v>5051.9399999999996</v>
      </c>
      <c r="L92" s="293">
        <f>'Employee Salary Payroll Tax '!H94</f>
        <v>0</v>
      </c>
      <c r="M92" s="293">
        <f t="shared" si="14"/>
        <v>76262.19</v>
      </c>
      <c r="N92" s="359">
        <f t="shared" si="15"/>
        <v>0</v>
      </c>
      <c r="O92" s="331"/>
      <c r="P92" s="61"/>
      <c r="Q92" s="294"/>
      <c r="R92" s="292"/>
      <c r="S92" s="291"/>
    </row>
    <row r="93" spans="1:19" ht="14.4">
      <c r="A93" s="36">
        <f t="shared" si="9"/>
        <v>78</v>
      </c>
      <c r="B93" s="526"/>
      <c r="C93" s="36" t="str">
        <f>VLOOKUP('Employee Salary Payroll Tax '!B95,'Employee Salary Payroll Tax '!$D$1:$E$7,2,FALSE)</f>
        <v>NonUnion</v>
      </c>
      <c r="D93" s="61">
        <f t="shared" si="10"/>
        <v>2.98E-2</v>
      </c>
      <c r="E93" s="351">
        <f>'Employee Salary Payroll Tax '!N95</f>
        <v>78074.61</v>
      </c>
      <c r="F93" s="351">
        <f t="shared" si="11"/>
        <v>80401.233378000004</v>
      </c>
      <c r="G93" s="352"/>
      <c r="H93" s="351">
        <f t="shared" si="16"/>
        <v>0</v>
      </c>
      <c r="I93" s="351">
        <f t="shared" si="12"/>
        <v>2326.6233780000039</v>
      </c>
      <c r="J93" s="351">
        <f t="shared" si="13"/>
        <v>0</v>
      </c>
      <c r="K93" s="293">
        <f>SUM('Employee Salary Payroll Tax '!I95:K95)</f>
        <v>55892.630000000005</v>
      </c>
      <c r="L93" s="293">
        <f>'Employee Salary Payroll Tax '!H95</f>
        <v>0</v>
      </c>
      <c r="M93" s="293">
        <f t="shared" si="14"/>
        <v>22181.979999999996</v>
      </c>
      <c r="N93" s="359">
        <f t="shared" si="15"/>
        <v>0</v>
      </c>
      <c r="O93" s="331"/>
      <c r="P93" s="61"/>
      <c r="Q93" s="294"/>
      <c r="R93" s="292"/>
      <c r="S93" s="291"/>
    </row>
    <row r="94" spans="1:19" ht="14.4">
      <c r="A94" s="36">
        <f t="shared" si="9"/>
        <v>79</v>
      </c>
      <c r="B94" s="526"/>
      <c r="C94" s="36" t="str">
        <f>VLOOKUP('Employee Salary Payroll Tax '!B96,'Employee Salary Payroll Tax '!$D$1:$E$7,2,FALSE)</f>
        <v>NonUnion</v>
      </c>
      <c r="D94" s="61">
        <f t="shared" si="10"/>
        <v>2.98E-2</v>
      </c>
      <c r="E94" s="351">
        <f>'Employee Salary Payroll Tax '!N96</f>
        <v>74444.66</v>
      </c>
      <c r="F94" s="351">
        <f t="shared" si="11"/>
        <v>76663.110868000003</v>
      </c>
      <c r="G94" s="352"/>
      <c r="H94" s="351">
        <f t="shared" si="16"/>
        <v>0</v>
      </c>
      <c r="I94" s="351">
        <f t="shared" si="12"/>
        <v>2218.4508679999999</v>
      </c>
      <c r="J94" s="351">
        <f t="shared" si="13"/>
        <v>0</v>
      </c>
      <c r="K94" s="293">
        <f>SUM('Employee Salary Payroll Tax '!I96:K96)</f>
        <v>5918.79</v>
      </c>
      <c r="L94" s="293">
        <f>'Employee Salary Payroll Tax '!H96</f>
        <v>0</v>
      </c>
      <c r="M94" s="293">
        <f t="shared" si="14"/>
        <v>68525.87000000001</v>
      </c>
      <c r="N94" s="359">
        <f t="shared" si="15"/>
        <v>0</v>
      </c>
      <c r="O94" s="331"/>
      <c r="P94" s="61"/>
      <c r="Q94" s="294"/>
      <c r="R94" s="292"/>
      <c r="S94" s="291"/>
    </row>
    <row r="95" spans="1:19" ht="14.4">
      <c r="A95" s="36">
        <f t="shared" si="9"/>
        <v>80</v>
      </c>
      <c r="B95" s="526"/>
      <c r="C95" s="36" t="str">
        <f>VLOOKUP('Employee Salary Payroll Tax '!B97,'Employee Salary Payroll Tax '!$D$1:$E$7,2,FALSE)</f>
        <v>NonUnion</v>
      </c>
      <c r="D95" s="61">
        <f t="shared" si="10"/>
        <v>2.98E-2</v>
      </c>
      <c r="E95" s="351">
        <f>'Employee Salary Payroll Tax '!N97</f>
        <v>92027.18</v>
      </c>
      <c r="F95" s="351">
        <f t="shared" si="11"/>
        <v>94769.589963999999</v>
      </c>
      <c r="G95" s="352"/>
      <c r="H95" s="351">
        <f t="shared" si="16"/>
        <v>0</v>
      </c>
      <c r="I95" s="351">
        <f t="shared" si="12"/>
        <v>2742.4099640000059</v>
      </c>
      <c r="J95" s="351">
        <f t="shared" si="13"/>
        <v>0</v>
      </c>
      <c r="K95" s="293">
        <f>SUM('Employee Salary Payroll Tax '!I97:K97)</f>
        <v>6370.69</v>
      </c>
      <c r="L95" s="293">
        <f>'Employee Salary Payroll Tax '!H97</f>
        <v>0</v>
      </c>
      <c r="M95" s="293">
        <f t="shared" si="14"/>
        <v>85656.489999999991</v>
      </c>
      <c r="N95" s="359">
        <f t="shared" si="15"/>
        <v>0</v>
      </c>
      <c r="O95" s="331"/>
      <c r="P95" s="61"/>
      <c r="Q95" s="294"/>
      <c r="R95" s="292"/>
      <c r="S95" s="291"/>
    </row>
    <row r="96" spans="1:19" ht="14.4">
      <c r="A96" s="36">
        <f t="shared" si="9"/>
        <v>81</v>
      </c>
      <c r="B96" s="526"/>
      <c r="C96" s="36" t="str">
        <f>VLOOKUP('Employee Salary Payroll Tax '!B98,'Employee Salary Payroll Tax '!$D$1:$E$7,2,FALSE)</f>
        <v>NonUnion</v>
      </c>
      <c r="D96" s="61">
        <f t="shared" si="10"/>
        <v>2.98E-2</v>
      </c>
      <c r="E96" s="351">
        <f>'Employee Salary Payroll Tax '!N98</f>
        <v>19752.53</v>
      </c>
      <c r="F96" s="351">
        <f t="shared" si="11"/>
        <v>20341.155394000001</v>
      </c>
      <c r="G96" s="352"/>
      <c r="H96" s="351">
        <f t="shared" si="16"/>
        <v>25247.47</v>
      </c>
      <c r="I96" s="351">
        <f t="shared" si="12"/>
        <v>588.62539400000242</v>
      </c>
      <c r="J96" s="351">
        <f t="shared" si="13"/>
        <v>3.5317523640000146</v>
      </c>
      <c r="K96" s="293">
        <f>SUM('Employee Salary Payroll Tax '!I98:K98)</f>
        <v>4904.6799999999994</v>
      </c>
      <c r="L96" s="293">
        <f>'Employee Salary Payroll Tax '!H98</f>
        <v>0</v>
      </c>
      <c r="M96" s="293">
        <f t="shared" si="14"/>
        <v>14847.849999999999</v>
      </c>
      <c r="N96" s="359">
        <f t="shared" si="15"/>
        <v>0.87695678395560628</v>
      </c>
      <c r="O96" s="331"/>
      <c r="P96" s="61"/>
      <c r="Q96" s="294"/>
      <c r="R96" s="292"/>
      <c r="S96" s="291"/>
    </row>
    <row r="97" spans="1:19" ht="14.4">
      <c r="A97" s="36">
        <f t="shared" si="9"/>
        <v>82</v>
      </c>
      <c r="B97" s="526"/>
      <c r="C97" s="36" t="str">
        <f>VLOOKUP('Employee Salary Payroll Tax '!B99,'Employee Salary Payroll Tax '!$D$1:$E$7,2,FALSE)</f>
        <v>UA</v>
      </c>
      <c r="D97" s="61">
        <f t="shared" si="10"/>
        <v>0.03</v>
      </c>
      <c r="E97" s="351">
        <f>'Employee Salary Payroll Tax '!N99</f>
        <v>80022.039999999994</v>
      </c>
      <c r="F97" s="351">
        <f t="shared" si="11"/>
        <v>82422.701199999996</v>
      </c>
      <c r="G97" s="352"/>
      <c r="H97" s="351">
        <f t="shared" si="16"/>
        <v>0</v>
      </c>
      <c r="I97" s="351">
        <f t="shared" si="12"/>
        <v>2400.6612000000023</v>
      </c>
      <c r="J97" s="351">
        <f t="shared" si="13"/>
        <v>0</v>
      </c>
      <c r="K97" s="293">
        <f>SUM('Employee Salary Payroll Tax '!I99:K99)</f>
        <v>65713.16</v>
      </c>
      <c r="L97" s="293">
        <f>'Employee Salary Payroll Tax '!H99</f>
        <v>0</v>
      </c>
      <c r="M97" s="293">
        <f t="shared" si="14"/>
        <v>14308.87999999999</v>
      </c>
      <c r="N97" s="359">
        <f t="shared" si="15"/>
        <v>0</v>
      </c>
      <c r="O97" s="331"/>
      <c r="P97" s="61"/>
      <c r="Q97" s="294"/>
      <c r="R97" s="292"/>
      <c r="S97" s="291"/>
    </row>
    <row r="98" spans="1:19" ht="14.4">
      <c r="A98" s="36">
        <f t="shared" si="9"/>
        <v>83</v>
      </c>
      <c r="B98" s="526"/>
      <c r="C98" s="36" t="str">
        <f>VLOOKUP('Employee Salary Payroll Tax '!B100,'Employee Salary Payroll Tax '!$D$1:$E$7,2,FALSE)</f>
        <v>NonUnion</v>
      </c>
      <c r="D98" s="61">
        <f t="shared" si="10"/>
        <v>2.98E-2</v>
      </c>
      <c r="E98" s="351">
        <f>'Employee Salary Payroll Tax '!N100</f>
        <v>151479.70000000001</v>
      </c>
      <c r="F98" s="351">
        <f t="shared" si="11"/>
        <v>155993.79506000003</v>
      </c>
      <c r="G98" s="352"/>
      <c r="H98" s="351">
        <f t="shared" si="16"/>
        <v>0</v>
      </c>
      <c r="I98" s="351">
        <f t="shared" si="12"/>
        <v>4514.0950600000215</v>
      </c>
      <c r="J98" s="351">
        <f t="shared" si="13"/>
        <v>0</v>
      </c>
      <c r="K98" s="293">
        <f>SUM('Employee Salary Payroll Tax '!I100:K100)</f>
        <v>33494.32</v>
      </c>
      <c r="L98" s="293">
        <f>'Employee Salary Payroll Tax '!H100</f>
        <v>0</v>
      </c>
      <c r="M98" s="293">
        <f t="shared" si="14"/>
        <v>117985.38</v>
      </c>
      <c r="N98" s="359">
        <f t="shared" si="15"/>
        <v>0</v>
      </c>
      <c r="O98" s="331"/>
      <c r="P98" s="61"/>
      <c r="Q98" s="294"/>
      <c r="R98" s="292"/>
      <c r="S98" s="291"/>
    </row>
    <row r="99" spans="1:19" ht="14.4">
      <c r="A99" s="36">
        <f t="shared" si="9"/>
        <v>84</v>
      </c>
      <c r="B99" s="526"/>
      <c r="C99" s="36" t="str">
        <f>VLOOKUP('Employee Salary Payroll Tax '!B101,'Employee Salary Payroll Tax '!$D$1:$E$7,2,FALSE)</f>
        <v>NonUnion</v>
      </c>
      <c r="D99" s="61">
        <f t="shared" si="10"/>
        <v>2.98E-2</v>
      </c>
      <c r="E99" s="351">
        <f>'Employee Salary Payroll Tax '!N101</f>
        <v>39461</v>
      </c>
      <c r="F99" s="351">
        <f t="shared" si="11"/>
        <v>40636.9378</v>
      </c>
      <c r="G99" s="352"/>
      <c r="H99" s="351">
        <f t="shared" si="16"/>
        <v>5539</v>
      </c>
      <c r="I99" s="351">
        <f>F99-E99</f>
        <v>1175.9377999999997</v>
      </c>
      <c r="J99" s="351">
        <f>IF(H99&gt;I99,I99*$J$12,H99*$J$12)</f>
        <v>7.055626799999998</v>
      </c>
      <c r="K99" s="293">
        <f>SUM('Employee Salary Payroll Tax '!I101:K101)</f>
        <v>1223.3800000000001</v>
      </c>
      <c r="L99" s="293">
        <f>'Employee Salary Payroll Tax '!H101</f>
        <v>408.34</v>
      </c>
      <c r="M99" s="293">
        <f t="shared" si="14"/>
        <v>37829.280000000006</v>
      </c>
      <c r="N99" s="359">
        <f t="shared" si="15"/>
        <v>0.21874034399445672</v>
      </c>
      <c r="O99" s="331"/>
      <c r="P99" s="61"/>
      <c r="Q99" s="294"/>
      <c r="R99" s="292"/>
      <c r="S99" s="291"/>
    </row>
    <row r="100" spans="1:19" ht="14.4">
      <c r="A100" s="36">
        <f t="shared" si="9"/>
        <v>85</v>
      </c>
      <c r="B100" s="526"/>
      <c r="C100" s="36" t="str">
        <f>VLOOKUP('Employee Salary Payroll Tax '!B102,'Employee Salary Payroll Tax '!$D$1:$E$7,2,FALSE)</f>
        <v>NonUnion</v>
      </c>
      <c r="D100" s="61">
        <f t="shared" si="10"/>
        <v>2.98E-2</v>
      </c>
      <c r="E100" s="351">
        <f>'Employee Salary Payroll Tax '!N102</f>
        <v>30554.68</v>
      </c>
      <c r="F100" s="351">
        <f t="shared" si="11"/>
        <v>31465.209464000003</v>
      </c>
      <c r="G100" s="352"/>
      <c r="H100" s="351">
        <f t="shared" si="16"/>
        <v>14445.32</v>
      </c>
      <c r="I100" s="351">
        <f t="shared" si="12"/>
        <v>910.52946400000292</v>
      </c>
      <c r="J100" s="351">
        <f t="shared" si="13"/>
        <v>5.4631767840000176</v>
      </c>
      <c r="K100" s="293">
        <f>SUM('Employee Salary Payroll Tax '!I102:K102)</f>
        <v>7619.7100000000009</v>
      </c>
      <c r="L100" s="293">
        <f>'Employee Salary Payroll Tax '!H102</f>
        <v>0</v>
      </c>
      <c r="M100" s="293">
        <f t="shared" si="14"/>
        <v>22934.97</v>
      </c>
      <c r="N100" s="359">
        <f t="shared" si="15"/>
        <v>1.3624041479554156</v>
      </c>
      <c r="O100" s="331"/>
      <c r="P100" s="61"/>
      <c r="Q100" s="294"/>
      <c r="R100" s="292"/>
      <c r="S100" s="291"/>
    </row>
    <row r="101" spans="1:19" ht="14.4">
      <c r="A101" s="36">
        <f t="shared" si="9"/>
        <v>86</v>
      </c>
      <c r="B101" s="526"/>
      <c r="C101" s="36" t="str">
        <f>VLOOKUP('Employee Salary Payroll Tax '!B103,'Employee Salary Payroll Tax '!$D$1:$E$7,2,FALSE)</f>
        <v>NonUnion</v>
      </c>
      <c r="D101" s="61">
        <f t="shared" si="10"/>
        <v>2.98E-2</v>
      </c>
      <c r="E101" s="351">
        <f>'Employee Salary Payroll Tax '!N103</f>
        <v>104486.08</v>
      </c>
      <c r="F101" s="351">
        <f t="shared" si="11"/>
        <v>107599.765184</v>
      </c>
      <c r="G101" s="352"/>
      <c r="H101" s="351">
        <f>IF(E101&gt;$H$12,0,$H$12-E101)</f>
        <v>0</v>
      </c>
      <c r="I101" s="351">
        <f t="shared" si="12"/>
        <v>3113.6851840000018</v>
      </c>
      <c r="J101" s="351">
        <f>IF(H101&gt;I101,I101*$J$12,H101*$J$12)</f>
        <v>0</v>
      </c>
      <c r="K101" s="293">
        <f>SUM('Employee Salary Payroll Tax '!I103:K103)</f>
        <v>3526.47</v>
      </c>
      <c r="L101" s="293">
        <f>'Employee Salary Payroll Tax '!H103</f>
        <v>0</v>
      </c>
      <c r="M101" s="293">
        <f t="shared" si="14"/>
        <v>100959.61</v>
      </c>
      <c r="N101" s="359">
        <f t="shared" si="15"/>
        <v>0</v>
      </c>
      <c r="O101" s="331"/>
      <c r="P101" s="61"/>
      <c r="Q101" s="294"/>
      <c r="R101" s="292"/>
      <c r="S101" s="291"/>
    </row>
    <row r="102" spans="1:19" ht="14.4">
      <c r="A102" s="36">
        <f t="shared" si="9"/>
        <v>87</v>
      </c>
      <c r="B102" s="526"/>
      <c r="C102" s="36" t="str">
        <f>VLOOKUP('Employee Salary Payroll Tax '!B104,'Employee Salary Payroll Tax '!$D$1:$E$7,2,FALSE)</f>
        <v>IBEW</v>
      </c>
      <c r="D102" s="61">
        <f t="shared" si="10"/>
        <v>6.875E-3</v>
      </c>
      <c r="E102" s="351">
        <f>'Employee Salary Payroll Tax '!N104</f>
        <v>1744.69</v>
      </c>
      <c r="F102" s="351">
        <f t="shared" si="11"/>
        <v>1756.6847437500001</v>
      </c>
      <c r="G102" s="352"/>
      <c r="H102" s="351">
        <f>IF(E102&gt;$H$12,0,$H$12-E102)</f>
        <v>43255.31</v>
      </c>
      <c r="I102" s="351">
        <f t="shared" si="12"/>
        <v>11.994743749999998</v>
      </c>
      <c r="J102" s="351">
        <f>IF(H102&gt;I102,I102*$J$12,H102*$J$12)</f>
        <v>7.1968462499999983E-2</v>
      </c>
      <c r="K102" s="293">
        <f>SUM('Employee Salary Payroll Tax '!I104:K104)</f>
        <v>1744.69</v>
      </c>
      <c r="L102" s="293">
        <f>'Employee Salary Payroll Tax '!H104</f>
        <v>0</v>
      </c>
      <c r="M102" s="293">
        <f t="shared" si="14"/>
        <v>0</v>
      </c>
      <c r="N102" s="359">
        <f t="shared" si="15"/>
        <v>7.1968462458749979E-2</v>
      </c>
      <c r="O102" s="331"/>
      <c r="P102" s="61"/>
      <c r="Q102" s="294"/>
      <c r="R102" s="292"/>
      <c r="S102" s="291"/>
    </row>
    <row r="103" spans="1:19" ht="14.4">
      <c r="A103" s="36">
        <f t="shared" si="9"/>
        <v>88</v>
      </c>
      <c r="B103" s="526"/>
      <c r="C103" s="36" t="str">
        <f>VLOOKUP('Employee Salary Payroll Tax '!B105,'Employee Salary Payroll Tax '!$D$1:$E$7,2,FALSE)</f>
        <v>NonUnion</v>
      </c>
      <c r="D103" s="61">
        <f t="shared" si="10"/>
        <v>2.98E-2</v>
      </c>
      <c r="E103" s="351">
        <f>'Employee Salary Payroll Tax '!N105</f>
        <v>37118.74</v>
      </c>
      <c r="F103" s="351">
        <f t="shared" si="11"/>
        <v>38224.878451999997</v>
      </c>
      <c r="G103" s="352"/>
      <c r="H103" s="351">
        <f t="shared" si="16"/>
        <v>7881.260000000002</v>
      </c>
      <c r="I103" s="351">
        <f t="shared" si="12"/>
        <v>1106.1384519999992</v>
      </c>
      <c r="J103" s="351">
        <f t="shared" si="13"/>
        <v>6.6368307119999956</v>
      </c>
      <c r="K103" s="293">
        <f>SUM('Employee Salary Payroll Tax '!I105:K105)</f>
        <v>37118.740000000005</v>
      </c>
      <c r="L103" s="293">
        <f>'Employee Salary Payroll Tax '!H105</f>
        <v>0</v>
      </c>
      <c r="M103" s="293">
        <f t="shared" si="14"/>
        <v>-7.2759576141834259E-12</v>
      </c>
      <c r="N103" s="359">
        <f t="shared" si="15"/>
        <v>6.6368307118211973</v>
      </c>
      <c r="O103" s="331"/>
      <c r="P103" s="61"/>
      <c r="Q103" s="294"/>
      <c r="R103" s="292"/>
      <c r="S103" s="291"/>
    </row>
    <row r="104" spans="1:19" ht="14.4">
      <c r="A104" s="36">
        <f t="shared" si="9"/>
        <v>89</v>
      </c>
      <c r="B104" s="526"/>
      <c r="C104" s="36" t="str">
        <f>VLOOKUP('Employee Salary Payroll Tax '!B106,'Employee Salary Payroll Tax '!$D$1:$E$7,2,FALSE)</f>
        <v>IBEW</v>
      </c>
      <c r="D104" s="61">
        <f t="shared" si="10"/>
        <v>6.875E-3</v>
      </c>
      <c r="E104" s="351">
        <f>'Employee Salary Payroll Tax '!N106</f>
        <v>48607.06</v>
      </c>
      <c r="F104" s="351">
        <f t="shared" si="11"/>
        <v>48941.233537499997</v>
      </c>
      <c r="G104" s="352"/>
      <c r="H104" s="351">
        <f>IF(E104&gt;$H$12,0,$H$12-E104)</f>
        <v>0</v>
      </c>
      <c r="I104" s="351">
        <f t="shared" si="12"/>
        <v>334.17353749999893</v>
      </c>
      <c r="J104" s="351">
        <f>IF(H104&gt;I104,I104*$J$12,H104*$J$12)</f>
        <v>0</v>
      </c>
      <c r="K104" s="293">
        <f>SUM('Employee Salary Payroll Tax '!I106:K106)</f>
        <v>48607.06</v>
      </c>
      <c r="L104" s="293">
        <f>'Employee Salary Payroll Tax '!H106</f>
        <v>0</v>
      </c>
      <c r="M104" s="293">
        <f t="shared" si="14"/>
        <v>0</v>
      </c>
      <c r="N104" s="359">
        <f t="shared" si="15"/>
        <v>0</v>
      </c>
      <c r="O104" s="331"/>
      <c r="P104" s="61"/>
      <c r="Q104" s="294"/>
      <c r="R104" s="292"/>
      <c r="S104" s="291"/>
    </row>
    <row r="105" spans="1:19" ht="14.4">
      <c r="A105" s="36">
        <f t="shared" si="9"/>
        <v>90</v>
      </c>
      <c r="B105" s="526"/>
      <c r="C105" s="36" t="str">
        <f>VLOOKUP('Employee Salary Payroll Tax '!B107,'Employee Salary Payroll Tax '!$D$1:$E$7,2,FALSE)</f>
        <v>NonUnion</v>
      </c>
      <c r="D105" s="61">
        <f t="shared" si="10"/>
        <v>2.98E-2</v>
      </c>
      <c r="E105" s="351">
        <f>'Employee Salary Payroll Tax '!N107</f>
        <v>65245.26</v>
      </c>
      <c r="F105" s="351">
        <f t="shared" si="11"/>
        <v>67189.568748000005</v>
      </c>
      <c r="G105" s="352"/>
      <c r="H105" s="351">
        <f t="shared" si="16"/>
        <v>0</v>
      </c>
      <c r="I105" s="351">
        <f t="shared" si="12"/>
        <v>1944.3087480000031</v>
      </c>
      <c r="J105" s="351">
        <f t="shared" si="13"/>
        <v>0</v>
      </c>
      <c r="K105" s="293">
        <f>SUM('Employee Salary Payroll Tax '!I107:K107)</f>
        <v>6760.7699999999995</v>
      </c>
      <c r="L105" s="293">
        <f>'Employee Salary Payroll Tax '!H107</f>
        <v>0</v>
      </c>
      <c r="M105" s="293">
        <f t="shared" si="14"/>
        <v>58484.490000000005</v>
      </c>
      <c r="N105" s="359">
        <f t="shared" si="15"/>
        <v>0</v>
      </c>
      <c r="O105" s="331"/>
      <c r="P105" s="61"/>
      <c r="Q105" s="294"/>
      <c r="R105" s="292"/>
      <c r="S105" s="291"/>
    </row>
    <row r="106" spans="1:19" ht="14.4">
      <c r="A106" s="36">
        <f t="shared" si="9"/>
        <v>91</v>
      </c>
      <c r="B106" s="526"/>
      <c r="C106" s="36" t="str">
        <f>VLOOKUP('Employee Salary Payroll Tax '!B108,'Employee Salary Payroll Tax '!$D$1:$E$7,2,FALSE)</f>
        <v>NonUnion</v>
      </c>
      <c r="D106" s="61">
        <f t="shared" si="10"/>
        <v>2.98E-2</v>
      </c>
      <c r="E106" s="351">
        <f>'Employee Salary Payroll Tax '!N108</f>
        <v>70990.41</v>
      </c>
      <c r="F106" s="351">
        <f t="shared" si="11"/>
        <v>73105.924218</v>
      </c>
      <c r="G106" s="352"/>
      <c r="H106" s="351">
        <f t="shared" si="16"/>
        <v>0</v>
      </c>
      <c r="I106" s="351">
        <f t="shared" si="12"/>
        <v>2115.5142179999966</v>
      </c>
      <c r="J106" s="351">
        <f t="shared" si="13"/>
        <v>0</v>
      </c>
      <c r="K106" s="293">
        <f>SUM('Employee Salary Payroll Tax '!I108:K108)</f>
        <v>54753.93</v>
      </c>
      <c r="L106" s="293">
        <f>'Employee Salary Payroll Tax '!H108</f>
        <v>0</v>
      </c>
      <c r="M106" s="293">
        <f t="shared" si="14"/>
        <v>16236.480000000003</v>
      </c>
      <c r="N106" s="359">
        <f t="shared" si="15"/>
        <v>0</v>
      </c>
      <c r="O106" s="331"/>
      <c r="P106" s="61"/>
      <c r="Q106" s="294"/>
      <c r="R106" s="292"/>
      <c r="S106" s="291"/>
    </row>
    <row r="107" spans="1:19" ht="14.4">
      <c r="A107" s="36">
        <f t="shared" si="9"/>
        <v>92</v>
      </c>
      <c r="B107" s="526"/>
      <c r="C107" s="36" t="str">
        <f>VLOOKUP('Employee Salary Payroll Tax '!B109,'Employee Salary Payroll Tax '!$D$1:$E$7,2,FALSE)</f>
        <v>IBEW</v>
      </c>
      <c r="D107" s="61">
        <f t="shared" si="10"/>
        <v>6.875E-3</v>
      </c>
      <c r="E107" s="351">
        <f>'Employee Salary Payroll Tax '!N109</f>
        <v>41566.080000000002</v>
      </c>
      <c r="F107" s="351">
        <f t="shared" si="11"/>
        <v>41851.846799999999</v>
      </c>
      <c r="G107" s="352"/>
      <c r="H107" s="351">
        <f t="shared" si="16"/>
        <v>3433.9199999999983</v>
      </c>
      <c r="I107" s="351">
        <f t="shared" si="12"/>
        <v>285.7667999999976</v>
      </c>
      <c r="J107" s="351">
        <f t="shared" si="13"/>
        <v>1.7146007999999857</v>
      </c>
      <c r="K107" s="293">
        <f>SUM('Employee Salary Payroll Tax '!I109:K109)</f>
        <v>34983</v>
      </c>
      <c r="L107" s="293">
        <f>'Employee Salary Payroll Tax '!H109</f>
        <v>0</v>
      </c>
      <c r="M107" s="293">
        <f t="shared" si="14"/>
        <v>6583.0800000000017</v>
      </c>
      <c r="N107" s="359">
        <f t="shared" si="15"/>
        <v>1.4430487499652709</v>
      </c>
      <c r="O107" s="331"/>
      <c r="P107" s="61"/>
      <c r="Q107" s="294"/>
      <c r="R107" s="292"/>
      <c r="S107" s="291"/>
    </row>
    <row r="108" spans="1:19" ht="14.4">
      <c r="A108" s="36">
        <f t="shared" si="9"/>
        <v>93</v>
      </c>
      <c r="B108" s="526"/>
      <c r="C108" s="36" t="str">
        <f>VLOOKUP('Employee Salary Payroll Tax '!B110,'Employee Salary Payroll Tax '!$D$1:$E$7,2,FALSE)</f>
        <v>IBEW</v>
      </c>
      <c r="D108" s="61">
        <f t="shared" si="10"/>
        <v>6.875E-3</v>
      </c>
      <c r="E108" s="351">
        <f>'Employee Salary Payroll Tax '!N110</f>
        <v>147557.46</v>
      </c>
      <c r="F108" s="351">
        <f t="shared" si="11"/>
        <v>148571.91753749998</v>
      </c>
      <c r="G108" s="352"/>
      <c r="H108" s="351">
        <f t="shared" si="16"/>
        <v>0</v>
      </c>
      <c r="I108" s="351">
        <f t="shared" si="12"/>
        <v>1014.457537499984</v>
      </c>
      <c r="J108" s="351">
        <f t="shared" si="13"/>
        <v>0</v>
      </c>
      <c r="K108" s="293">
        <f>SUM('Employee Salary Payroll Tax '!I110:K110)</f>
        <v>132561.57</v>
      </c>
      <c r="L108" s="293">
        <f>'Employee Salary Payroll Tax '!H110</f>
        <v>0</v>
      </c>
      <c r="M108" s="293">
        <f t="shared" si="14"/>
        <v>14995.889999999985</v>
      </c>
      <c r="N108" s="359">
        <f t="shared" si="15"/>
        <v>0</v>
      </c>
      <c r="O108" s="331"/>
      <c r="P108" s="61"/>
      <c r="Q108" s="294"/>
      <c r="R108" s="292"/>
      <c r="S108" s="291"/>
    </row>
    <row r="109" spans="1:19" ht="14.4">
      <c r="A109" s="36">
        <f t="shared" si="9"/>
        <v>94</v>
      </c>
      <c r="B109" s="526"/>
      <c r="C109" s="36" t="str">
        <f>VLOOKUP('Employee Salary Payroll Tax '!B111,'Employee Salary Payroll Tax '!$D$1:$E$7,2,FALSE)</f>
        <v>IBEW</v>
      </c>
      <c r="D109" s="61">
        <f t="shared" si="10"/>
        <v>6.875E-3</v>
      </c>
      <c r="E109" s="351">
        <f>'Employee Salary Payroll Tax '!N111</f>
        <v>57294.18</v>
      </c>
      <c r="F109" s="351">
        <f t="shared" si="11"/>
        <v>57688.077487499999</v>
      </c>
      <c r="G109" s="352"/>
      <c r="H109" s="351">
        <f t="shared" si="16"/>
        <v>0</v>
      </c>
      <c r="I109" s="351">
        <f t="shared" si="12"/>
        <v>393.89748749999853</v>
      </c>
      <c r="J109" s="351">
        <f t="shared" si="13"/>
        <v>0</v>
      </c>
      <c r="K109" s="293">
        <f>SUM('Employee Salary Payroll Tax '!I111:K111)</f>
        <v>57203.09</v>
      </c>
      <c r="L109" s="293">
        <f>'Employee Salary Payroll Tax '!H111</f>
        <v>0</v>
      </c>
      <c r="M109" s="293">
        <f t="shared" si="14"/>
        <v>91.090000000003783</v>
      </c>
      <c r="N109" s="359">
        <f t="shared" si="15"/>
        <v>0</v>
      </c>
      <c r="O109" s="331"/>
      <c r="P109" s="61"/>
      <c r="Q109" s="294"/>
      <c r="R109" s="292"/>
      <c r="S109" s="291"/>
    </row>
    <row r="110" spans="1:19" ht="14.4">
      <c r="A110" s="36">
        <f t="shared" si="9"/>
        <v>95</v>
      </c>
      <c r="B110" s="526"/>
      <c r="C110" s="36" t="str">
        <f>VLOOKUP('Employee Salary Payroll Tax '!B112,'Employee Salary Payroll Tax '!$D$1:$E$7,2,FALSE)</f>
        <v>IBEW</v>
      </c>
      <c r="D110" s="61">
        <f t="shared" si="10"/>
        <v>6.875E-3</v>
      </c>
      <c r="E110" s="351">
        <f>'Employee Salary Payroll Tax '!N112</f>
        <v>53246.8</v>
      </c>
      <c r="F110" s="351">
        <f t="shared" si="11"/>
        <v>53612.871749999998</v>
      </c>
      <c r="G110" s="352"/>
      <c r="H110" s="351">
        <f t="shared" si="16"/>
        <v>0</v>
      </c>
      <c r="I110" s="351">
        <f t="shared" si="12"/>
        <v>366.07174999999552</v>
      </c>
      <c r="J110" s="351">
        <f t="shared" si="13"/>
        <v>0</v>
      </c>
      <c r="K110" s="293">
        <f>SUM('Employee Salary Payroll Tax '!I112:K112)</f>
        <v>45802.31</v>
      </c>
      <c r="L110" s="293">
        <f>'Employee Salary Payroll Tax '!H112</f>
        <v>0</v>
      </c>
      <c r="M110" s="293">
        <f t="shared" si="14"/>
        <v>7444.4900000000052</v>
      </c>
      <c r="N110" s="359">
        <f t="shared" si="15"/>
        <v>0</v>
      </c>
      <c r="O110" s="331"/>
      <c r="P110" s="61"/>
      <c r="Q110" s="294"/>
      <c r="R110" s="292"/>
      <c r="S110" s="291"/>
    </row>
    <row r="111" spans="1:19" ht="14.4">
      <c r="A111" s="36">
        <f t="shared" si="9"/>
        <v>96</v>
      </c>
      <c r="B111" s="526"/>
      <c r="C111" s="36" t="str">
        <f>VLOOKUP('Employee Salary Payroll Tax '!B113,'Employee Salary Payroll Tax '!$D$1:$E$7,2,FALSE)</f>
        <v>NonUnion</v>
      </c>
      <c r="D111" s="61">
        <f t="shared" si="10"/>
        <v>2.98E-2</v>
      </c>
      <c r="E111" s="351">
        <f>'Employee Salary Payroll Tax '!N113</f>
        <v>90983.78</v>
      </c>
      <c r="F111" s="351">
        <f t="shared" si="11"/>
        <v>93695.096644000005</v>
      </c>
      <c r="G111" s="352"/>
      <c r="H111" s="351">
        <f t="shared" si="16"/>
        <v>0</v>
      </c>
      <c r="I111" s="351">
        <f t="shared" si="12"/>
        <v>2711.3166440000059</v>
      </c>
      <c r="J111" s="351">
        <f t="shared" si="13"/>
        <v>0</v>
      </c>
      <c r="K111" s="293">
        <f>SUM('Employee Salary Payroll Tax '!I113:K113)</f>
        <v>7297.07</v>
      </c>
      <c r="L111" s="293">
        <f>'Employee Salary Payroll Tax '!H113</f>
        <v>0</v>
      </c>
      <c r="M111" s="293">
        <f t="shared" si="14"/>
        <v>83686.709999999992</v>
      </c>
      <c r="N111" s="359">
        <f t="shared" si="15"/>
        <v>0</v>
      </c>
      <c r="O111" s="331"/>
      <c r="P111" s="61"/>
      <c r="Q111" s="294"/>
      <c r="R111" s="292"/>
      <c r="S111" s="291"/>
    </row>
    <row r="112" spans="1:19" ht="14.4">
      <c r="A112" s="36">
        <f t="shared" si="9"/>
        <v>97</v>
      </c>
      <c r="B112" s="526"/>
      <c r="C112" s="36" t="str">
        <f>VLOOKUP('Employee Salary Payroll Tax '!B114,'Employee Salary Payroll Tax '!$D$1:$E$7,2,FALSE)</f>
        <v>IBEW</v>
      </c>
      <c r="D112" s="61">
        <f t="shared" si="10"/>
        <v>6.875E-3</v>
      </c>
      <c r="E112" s="351">
        <f>'Employee Salary Payroll Tax '!N114</f>
        <v>48569.8</v>
      </c>
      <c r="F112" s="351">
        <f t="shared" si="11"/>
        <v>48903.717375</v>
      </c>
      <c r="G112" s="352"/>
      <c r="H112" s="351">
        <f t="shared" si="16"/>
        <v>0</v>
      </c>
      <c r="I112" s="351">
        <f t="shared" si="12"/>
        <v>333.91737499999726</v>
      </c>
      <c r="J112" s="351">
        <f t="shared" si="13"/>
        <v>0</v>
      </c>
      <c r="K112" s="293">
        <f>SUM('Employee Salary Payroll Tax '!I114:K114)</f>
        <v>34425.589999999997</v>
      </c>
      <c r="L112" s="293">
        <f>'Employee Salary Payroll Tax '!H114</f>
        <v>0</v>
      </c>
      <c r="M112" s="293">
        <f t="shared" si="14"/>
        <v>14144.210000000006</v>
      </c>
      <c r="N112" s="359">
        <f t="shared" si="15"/>
        <v>0</v>
      </c>
      <c r="O112" s="331"/>
      <c r="P112" s="61"/>
      <c r="Q112" s="294"/>
      <c r="R112" s="292"/>
      <c r="S112" s="291"/>
    </row>
    <row r="113" spans="1:19" ht="14.4">
      <c r="A113" s="36">
        <f t="shared" si="9"/>
        <v>98</v>
      </c>
      <c r="B113" s="526"/>
      <c r="C113" s="36" t="str">
        <f>VLOOKUP('Employee Salary Payroll Tax '!B115,'Employee Salary Payroll Tax '!$D$1:$E$7,2,FALSE)</f>
        <v>IBEW</v>
      </c>
      <c r="D113" s="61">
        <f t="shared" si="10"/>
        <v>6.875E-3</v>
      </c>
      <c r="E113" s="351">
        <f>'Employee Salary Payroll Tax '!N115</f>
        <v>16657.82</v>
      </c>
      <c r="F113" s="351">
        <f t="shared" si="11"/>
        <v>16772.342512499999</v>
      </c>
      <c r="G113" s="352"/>
      <c r="H113" s="351">
        <f t="shared" si="16"/>
        <v>28342.18</v>
      </c>
      <c r="I113" s="351">
        <f t="shared" si="12"/>
        <v>114.52251249999972</v>
      </c>
      <c r="J113" s="351">
        <f t="shared" si="13"/>
        <v>0.68713507499999837</v>
      </c>
      <c r="K113" s="293">
        <f>SUM('Employee Salary Payroll Tax '!I115:K115)</f>
        <v>16657.82</v>
      </c>
      <c r="L113" s="293">
        <f>'Employee Salary Payroll Tax '!H115</f>
        <v>0</v>
      </c>
      <c r="M113" s="293">
        <f t="shared" si="14"/>
        <v>0</v>
      </c>
      <c r="N113" s="359">
        <f t="shared" si="15"/>
        <v>0.68713507495874837</v>
      </c>
      <c r="O113" s="331"/>
      <c r="P113" s="61"/>
      <c r="Q113" s="294"/>
      <c r="R113" s="292"/>
      <c r="S113" s="291"/>
    </row>
    <row r="114" spans="1:19" ht="14.4">
      <c r="A114" s="36">
        <f t="shared" si="9"/>
        <v>99</v>
      </c>
      <c r="B114" s="526"/>
      <c r="C114" s="36" t="str">
        <f>VLOOKUP('Employee Salary Payroll Tax '!B116,'Employee Salary Payroll Tax '!$D$1:$E$7,2,FALSE)</f>
        <v>NonUnion</v>
      </c>
      <c r="D114" s="61">
        <f t="shared" si="10"/>
        <v>2.98E-2</v>
      </c>
      <c r="E114" s="351">
        <f>'Employee Salary Payroll Tax '!N116</f>
        <v>21827.96</v>
      </c>
      <c r="F114" s="351">
        <f t="shared" si="11"/>
        <v>22478.433207999999</v>
      </c>
      <c r="G114" s="352"/>
      <c r="H114" s="351">
        <f t="shared" si="16"/>
        <v>23172.04</v>
      </c>
      <c r="I114" s="351">
        <f t="shared" si="12"/>
        <v>650.47320799999943</v>
      </c>
      <c r="J114" s="351">
        <f t="shared" si="13"/>
        <v>3.9028392479999967</v>
      </c>
      <c r="K114" s="293">
        <f>SUM('Employee Salary Payroll Tax '!I116:K116)</f>
        <v>457.54</v>
      </c>
      <c r="L114" s="293">
        <f>'Employee Salary Payroll Tax '!H116</f>
        <v>2.15</v>
      </c>
      <c r="M114" s="293">
        <f t="shared" si="14"/>
        <v>21368.269999999997</v>
      </c>
      <c r="N114" s="359">
        <f t="shared" si="15"/>
        <v>8.180815199625209E-2</v>
      </c>
      <c r="O114" s="331"/>
      <c r="P114" s="61"/>
      <c r="Q114" s="294"/>
      <c r="R114" s="292"/>
      <c r="S114" s="291"/>
    </row>
    <row r="115" spans="1:19" ht="14.4">
      <c r="A115" s="36">
        <f t="shared" si="9"/>
        <v>100</v>
      </c>
      <c r="B115" s="526"/>
      <c r="C115" s="36" t="str">
        <f>VLOOKUP('Employee Salary Payroll Tax '!B117,'Employee Salary Payroll Tax '!$D$1:$E$7,2,FALSE)</f>
        <v>NonUnion</v>
      </c>
      <c r="D115" s="61">
        <f t="shared" si="10"/>
        <v>2.98E-2</v>
      </c>
      <c r="E115" s="351">
        <f>'Employee Salary Payroll Tax '!N117</f>
        <v>30051.78</v>
      </c>
      <c r="F115" s="351">
        <f t="shared" si="11"/>
        <v>30947.323044000001</v>
      </c>
      <c r="G115" s="352"/>
      <c r="H115" s="351">
        <f t="shared" si="16"/>
        <v>14948.220000000001</v>
      </c>
      <c r="I115" s="351">
        <f t="shared" si="12"/>
        <v>895.54304400000183</v>
      </c>
      <c r="J115" s="351">
        <f t="shared" si="13"/>
        <v>5.3732582640000111</v>
      </c>
      <c r="K115" s="293">
        <f>SUM('Employee Salary Payroll Tax '!I117:K117)</f>
        <v>29600.129999999997</v>
      </c>
      <c r="L115" s="293">
        <f>'Employee Salary Payroll Tax '!H117</f>
        <v>-3.07</v>
      </c>
      <c r="M115" s="293">
        <f t="shared" si="14"/>
        <v>454.72000000000145</v>
      </c>
      <c r="N115" s="359">
        <f t="shared" si="15"/>
        <v>5.2925032438238979</v>
      </c>
      <c r="O115" s="331"/>
      <c r="P115" s="61"/>
      <c r="Q115" s="294"/>
      <c r="R115" s="292"/>
      <c r="S115" s="291"/>
    </row>
    <row r="116" spans="1:19" ht="14.4">
      <c r="A116" s="36">
        <f t="shared" si="9"/>
        <v>101</v>
      </c>
      <c r="B116" s="526"/>
      <c r="C116" s="36" t="str">
        <f>VLOOKUP('Employee Salary Payroll Tax '!B118,'Employee Salary Payroll Tax '!$D$1:$E$7,2,FALSE)</f>
        <v>NonUnion</v>
      </c>
      <c r="D116" s="61">
        <f t="shared" si="10"/>
        <v>2.98E-2</v>
      </c>
      <c r="E116" s="351">
        <f>'Employee Salary Payroll Tax '!N118</f>
        <v>100103.7</v>
      </c>
      <c r="F116" s="351">
        <f t="shared" si="11"/>
        <v>103086.79026000001</v>
      </c>
      <c r="G116" s="352"/>
      <c r="H116" s="351">
        <f>IF(E116&gt;$H$12,0,$H$12-E116)</f>
        <v>0</v>
      </c>
      <c r="I116" s="351">
        <f t="shared" si="12"/>
        <v>2983.0902600000118</v>
      </c>
      <c r="J116" s="351">
        <f t="shared" si="13"/>
        <v>0</v>
      </c>
      <c r="K116" s="293">
        <f>SUM('Employee Salary Payroll Tax '!I118:K118)</f>
        <v>100103.7</v>
      </c>
      <c r="L116" s="293">
        <f>'Employee Salary Payroll Tax '!H118</f>
        <v>0</v>
      </c>
      <c r="M116" s="293">
        <f t="shared" si="14"/>
        <v>0</v>
      </c>
      <c r="N116" s="359">
        <f t="shared" si="15"/>
        <v>0</v>
      </c>
      <c r="O116" s="331"/>
      <c r="P116" s="61"/>
      <c r="Q116" s="294"/>
      <c r="R116" s="292"/>
      <c r="S116" s="291"/>
    </row>
    <row r="117" spans="1:19" ht="14.4">
      <c r="A117" s="36">
        <f t="shared" si="9"/>
        <v>102</v>
      </c>
      <c r="B117" s="526"/>
      <c r="C117" s="36" t="str">
        <f>VLOOKUP('Employee Salary Payroll Tax '!B119,'Employee Salary Payroll Tax '!$D$1:$E$7,2,FALSE)</f>
        <v>UA</v>
      </c>
      <c r="D117" s="61">
        <f t="shared" si="10"/>
        <v>0.03</v>
      </c>
      <c r="E117" s="351">
        <f>'Employee Salary Payroll Tax '!N119</f>
        <v>82783.02</v>
      </c>
      <c r="F117" s="351">
        <f t="shared" si="11"/>
        <v>85266.510600000009</v>
      </c>
      <c r="G117" s="352"/>
      <c r="H117" s="351">
        <f t="shared" si="16"/>
        <v>0</v>
      </c>
      <c r="I117" s="351">
        <f t="shared" si="12"/>
        <v>2483.4906000000046</v>
      </c>
      <c r="J117" s="351">
        <f t="shared" si="13"/>
        <v>0</v>
      </c>
      <c r="K117" s="293">
        <f>SUM('Employee Salary Payroll Tax '!I119:K119)</f>
        <v>73866.12</v>
      </c>
      <c r="L117" s="293">
        <f>'Employee Salary Payroll Tax '!H119</f>
        <v>0</v>
      </c>
      <c r="M117" s="293">
        <f t="shared" si="14"/>
        <v>8916.9000000000087</v>
      </c>
      <c r="N117" s="359">
        <f t="shared" si="15"/>
        <v>0</v>
      </c>
      <c r="O117" s="331"/>
      <c r="P117" s="61"/>
      <c r="Q117" s="294"/>
      <c r="R117" s="292"/>
      <c r="S117" s="291"/>
    </row>
    <row r="118" spans="1:19" ht="14.4">
      <c r="A118" s="36">
        <f t="shared" si="9"/>
        <v>103</v>
      </c>
      <c r="B118" s="526"/>
      <c r="C118" s="36" t="str">
        <f>VLOOKUP('Employee Salary Payroll Tax '!B120,'Employee Salary Payroll Tax '!$D$1:$E$7,2,FALSE)</f>
        <v>NonUnion</v>
      </c>
      <c r="D118" s="61">
        <f t="shared" si="10"/>
        <v>2.98E-2</v>
      </c>
      <c r="E118" s="351">
        <f>'Employee Salary Payroll Tax '!N120</f>
        <v>63303.46</v>
      </c>
      <c r="F118" s="351">
        <f t="shared" si="11"/>
        <v>65189.903107999999</v>
      </c>
      <c r="G118" s="352"/>
      <c r="H118" s="351">
        <f t="shared" si="16"/>
        <v>0</v>
      </c>
      <c r="I118" s="351">
        <f t="shared" si="12"/>
        <v>1886.4431079999995</v>
      </c>
      <c r="J118" s="351">
        <f t="shared" si="13"/>
        <v>0</v>
      </c>
      <c r="K118" s="293">
        <f>SUM('Employee Salary Payroll Tax '!I120:K120)</f>
        <v>14056.03</v>
      </c>
      <c r="L118" s="293">
        <f>'Employee Salary Payroll Tax '!H120</f>
        <v>0</v>
      </c>
      <c r="M118" s="293">
        <f t="shared" si="14"/>
        <v>49247.43</v>
      </c>
      <c r="N118" s="359">
        <f t="shared" si="15"/>
        <v>0</v>
      </c>
      <c r="O118" s="331"/>
      <c r="P118" s="61"/>
      <c r="Q118" s="294"/>
      <c r="R118" s="292"/>
      <c r="S118" s="291"/>
    </row>
    <row r="119" spans="1:19" ht="14.4">
      <c r="A119" s="36">
        <f t="shared" si="9"/>
        <v>104</v>
      </c>
      <c r="B119" s="526"/>
      <c r="C119" s="36" t="str">
        <f>VLOOKUP('Employee Salary Payroll Tax '!B121,'Employee Salary Payroll Tax '!$D$1:$E$7,2,FALSE)</f>
        <v>IBEW</v>
      </c>
      <c r="D119" s="61">
        <f t="shared" si="10"/>
        <v>6.875E-3</v>
      </c>
      <c r="E119" s="351">
        <f>'Employee Salary Payroll Tax '!N121</f>
        <v>38359.72</v>
      </c>
      <c r="F119" s="351">
        <f t="shared" si="11"/>
        <v>38623.443075000003</v>
      </c>
      <c r="G119" s="352"/>
      <c r="H119" s="351">
        <f t="shared" si="16"/>
        <v>6640.2799999999988</v>
      </c>
      <c r="I119" s="351">
        <f t="shared" si="12"/>
        <v>263.7230750000017</v>
      </c>
      <c r="J119" s="351">
        <f t="shared" si="13"/>
        <v>1.5823384500000102</v>
      </c>
      <c r="K119" s="293">
        <f>SUM('Employee Salary Payroll Tax '!I121:K121)</f>
        <v>23440.11</v>
      </c>
      <c r="L119" s="293">
        <f>'Employee Salary Payroll Tax '!H121</f>
        <v>0</v>
      </c>
      <c r="M119" s="293">
        <f t="shared" si="14"/>
        <v>14919.61</v>
      </c>
      <c r="N119" s="359">
        <f t="shared" si="15"/>
        <v>0.96690453747479987</v>
      </c>
      <c r="O119" s="331"/>
      <c r="P119" s="61"/>
      <c r="Q119" s="294"/>
      <c r="R119" s="292"/>
      <c r="S119" s="291"/>
    </row>
    <row r="120" spans="1:19" ht="14.4">
      <c r="A120" s="36">
        <f t="shared" si="9"/>
        <v>105</v>
      </c>
      <c r="B120" s="526"/>
      <c r="C120" s="36" t="str">
        <f>VLOOKUP('Employee Salary Payroll Tax '!B122,'Employee Salary Payroll Tax '!$D$1:$E$7,2,FALSE)</f>
        <v>UA</v>
      </c>
      <c r="D120" s="61">
        <f t="shared" si="10"/>
        <v>0.03</v>
      </c>
      <c r="E120" s="351">
        <f>'Employee Salary Payroll Tax '!N122</f>
        <v>71288.009999999995</v>
      </c>
      <c r="F120" s="351">
        <f t="shared" si="11"/>
        <v>73426.650299999994</v>
      </c>
      <c r="G120" s="352"/>
      <c r="H120" s="351">
        <f t="shared" si="16"/>
        <v>0</v>
      </c>
      <c r="I120" s="351">
        <f t="shared" si="12"/>
        <v>2138.6402999999991</v>
      </c>
      <c r="J120" s="351">
        <f t="shared" si="13"/>
        <v>0</v>
      </c>
      <c r="K120" s="293">
        <f>SUM('Employee Salary Payroll Tax '!I122:K122)</f>
        <v>63519.29</v>
      </c>
      <c r="L120" s="293">
        <f>'Employee Salary Payroll Tax '!H122</f>
        <v>1808.93</v>
      </c>
      <c r="M120" s="293">
        <f t="shared" si="14"/>
        <v>5959.7899999999936</v>
      </c>
      <c r="N120" s="359">
        <f t="shared" si="15"/>
        <v>0</v>
      </c>
      <c r="O120" s="331"/>
      <c r="P120" s="61"/>
      <c r="Q120" s="294"/>
      <c r="R120" s="292"/>
      <c r="S120" s="291"/>
    </row>
    <row r="121" spans="1:19" ht="14.4">
      <c r="A121" s="36">
        <f t="shared" si="9"/>
        <v>106</v>
      </c>
      <c r="B121" s="526"/>
      <c r="C121" s="36" t="str">
        <f>VLOOKUP('Employee Salary Payroll Tax '!B123,'Employee Salary Payroll Tax '!$D$1:$E$7,2,FALSE)</f>
        <v>NonUnion</v>
      </c>
      <c r="D121" s="61">
        <f t="shared" si="10"/>
        <v>2.98E-2</v>
      </c>
      <c r="E121" s="351">
        <f>'Employee Salary Payroll Tax '!N123</f>
        <v>63897.85</v>
      </c>
      <c r="F121" s="351">
        <f t="shared" si="11"/>
        <v>65802.005929999999</v>
      </c>
      <c r="G121" s="352"/>
      <c r="H121" s="351">
        <f>IF(E121&gt;$H$12,0,$H$12-E121)</f>
        <v>0</v>
      </c>
      <c r="I121" s="351">
        <f t="shared" si="12"/>
        <v>1904.1559300000008</v>
      </c>
      <c r="J121" s="351">
        <f t="shared" si="13"/>
        <v>0</v>
      </c>
      <c r="K121" s="293">
        <f>SUM('Employee Salary Payroll Tax '!I123:K123)</f>
        <v>26526.420000000002</v>
      </c>
      <c r="L121" s="293">
        <f>'Employee Salary Payroll Tax '!H123</f>
        <v>0</v>
      </c>
      <c r="M121" s="293">
        <f t="shared" si="14"/>
        <v>37371.429999999993</v>
      </c>
      <c r="N121" s="359">
        <f t="shared" si="15"/>
        <v>0</v>
      </c>
      <c r="O121" s="331"/>
      <c r="P121" s="61"/>
      <c r="Q121" s="294"/>
      <c r="R121" s="292"/>
      <c r="S121" s="291"/>
    </row>
    <row r="122" spans="1:19" ht="14.4">
      <c r="A122" s="36">
        <f t="shared" si="9"/>
        <v>107</v>
      </c>
      <c r="B122" s="526"/>
      <c r="C122" s="36" t="str">
        <f>VLOOKUP('Employee Salary Payroll Tax '!B124,'Employee Salary Payroll Tax '!$D$1:$E$7,2,FALSE)</f>
        <v>NonUnion</v>
      </c>
      <c r="D122" s="61">
        <f t="shared" si="10"/>
        <v>2.98E-2</v>
      </c>
      <c r="E122" s="351">
        <f>'Employee Salary Payroll Tax '!N124</f>
        <v>15638.83</v>
      </c>
      <c r="F122" s="351">
        <f t="shared" si="11"/>
        <v>16104.867134</v>
      </c>
      <c r="G122" s="352"/>
      <c r="H122" s="351">
        <f t="shared" si="16"/>
        <v>29361.17</v>
      </c>
      <c r="I122" s="351">
        <f t="shared" si="12"/>
        <v>466.03713400000015</v>
      </c>
      <c r="J122" s="351">
        <f t="shared" si="13"/>
        <v>2.796222804000001</v>
      </c>
      <c r="K122" s="293">
        <f>SUM('Employee Salary Payroll Tax '!I124:K124)</f>
        <v>6960.75</v>
      </c>
      <c r="L122" s="293">
        <f>'Employee Salary Payroll Tax '!H124</f>
        <v>0</v>
      </c>
      <c r="M122" s="293">
        <f t="shared" si="14"/>
        <v>8678.08</v>
      </c>
      <c r="N122" s="359">
        <f t="shared" si="15"/>
        <v>1.2445820999204178</v>
      </c>
      <c r="O122" s="331"/>
      <c r="P122" s="61"/>
      <c r="Q122" s="294"/>
      <c r="R122" s="292"/>
      <c r="S122" s="291"/>
    </row>
    <row r="123" spans="1:19" ht="14.4">
      <c r="A123" s="36">
        <f t="shared" si="9"/>
        <v>108</v>
      </c>
      <c r="B123" s="526"/>
      <c r="C123" s="36" t="str">
        <f>VLOOKUP('Employee Salary Payroll Tax '!B125,'Employee Salary Payroll Tax '!$D$1:$E$7,2,FALSE)</f>
        <v>IBEW</v>
      </c>
      <c r="D123" s="61">
        <f t="shared" si="10"/>
        <v>6.875E-3</v>
      </c>
      <c r="E123" s="351">
        <f>'Employee Salary Payroll Tax '!N125</f>
        <v>98078.2</v>
      </c>
      <c r="F123" s="351">
        <f t="shared" si="11"/>
        <v>98752.487624999994</v>
      </c>
      <c r="G123" s="352"/>
      <c r="H123" s="351">
        <f>IF(E123&gt;$H$12,0,$H$12-E123)</f>
        <v>0</v>
      </c>
      <c r="I123" s="351">
        <f t="shared" si="12"/>
        <v>674.28762499999721</v>
      </c>
      <c r="J123" s="351">
        <f t="shared" si="13"/>
        <v>0</v>
      </c>
      <c r="K123" s="293">
        <f>SUM('Employee Salary Payroll Tax '!I125:K125)</f>
        <v>88205.67</v>
      </c>
      <c r="L123" s="293">
        <f>'Employee Salary Payroll Tax '!H125</f>
        <v>0</v>
      </c>
      <c r="M123" s="293">
        <f t="shared" si="14"/>
        <v>9872.5299999999988</v>
      </c>
      <c r="N123" s="359">
        <f t="shared" si="15"/>
        <v>0</v>
      </c>
      <c r="O123" s="331"/>
      <c r="P123" s="61"/>
      <c r="Q123" s="294"/>
      <c r="R123" s="292"/>
      <c r="S123" s="291"/>
    </row>
    <row r="124" spans="1:19" ht="14.4">
      <c r="A124" s="36">
        <f t="shared" si="9"/>
        <v>109</v>
      </c>
      <c r="B124" s="526"/>
      <c r="C124" s="36" t="str">
        <f>VLOOKUP('Employee Salary Payroll Tax '!B126,'Employee Salary Payroll Tax '!$D$1:$E$7,2,FALSE)</f>
        <v>NonUnion</v>
      </c>
      <c r="D124" s="61">
        <f t="shared" si="10"/>
        <v>2.98E-2</v>
      </c>
      <c r="E124" s="351">
        <f>'Employee Salary Payroll Tax '!N126</f>
        <v>77770.789999999994</v>
      </c>
      <c r="F124" s="351">
        <f t="shared" si="11"/>
        <v>80088.359541999991</v>
      </c>
      <c r="G124" s="352"/>
      <c r="H124" s="351">
        <f>IF(E124&gt;$H$12,0,$H$12-E124)</f>
        <v>0</v>
      </c>
      <c r="I124" s="351">
        <f t="shared" si="12"/>
        <v>2317.5695419999975</v>
      </c>
      <c r="J124" s="351">
        <f t="shared" si="13"/>
        <v>0</v>
      </c>
      <c r="K124" s="293">
        <f>SUM('Employee Salary Payroll Tax '!I126:K126)</f>
        <v>25928.87</v>
      </c>
      <c r="L124" s="293">
        <f>'Employee Salary Payroll Tax '!H126</f>
        <v>0</v>
      </c>
      <c r="M124" s="293">
        <f t="shared" si="14"/>
        <v>51841.919999999998</v>
      </c>
      <c r="N124" s="359">
        <f t="shared" si="15"/>
        <v>0</v>
      </c>
      <c r="O124" s="331"/>
      <c r="P124" s="61"/>
      <c r="Q124" s="294"/>
      <c r="R124" s="292"/>
      <c r="S124" s="291"/>
    </row>
    <row r="125" spans="1:19" ht="14.4">
      <c r="A125" s="36">
        <f t="shared" si="9"/>
        <v>110</v>
      </c>
      <c r="B125" s="526"/>
      <c r="C125" s="36" t="str">
        <f>VLOOKUP('Employee Salary Payroll Tax '!B127,'Employee Salary Payroll Tax '!$D$1:$E$7,2,FALSE)</f>
        <v>IBEW</v>
      </c>
      <c r="D125" s="61">
        <f t="shared" si="10"/>
        <v>6.875E-3</v>
      </c>
      <c r="E125" s="351">
        <f>'Employee Salary Payroll Tax '!N127</f>
        <v>10711.48</v>
      </c>
      <c r="F125" s="351">
        <f t="shared" si="11"/>
        <v>10785.121424999999</v>
      </c>
      <c r="G125" s="352"/>
      <c r="H125" s="351">
        <f t="shared" si="16"/>
        <v>34288.520000000004</v>
      </c>
      <c r="I125" s="351">
        <f t="shared" si="12"/>
        <v>73.641424999999799</v>
      </c>
      <c r="J125" s="351">
        <f t="shared" si="13"/>
        <v>0.44184854999999879</v>
      </c>
      <c r="K125" s="293">
        <f>SUM('Employee Salary Payroll Tax '!I127:K127)</f>
        <v>10711.48</v>
      </c>
      <c r="L125" s="293">
        <f>'Employee Salary Payroll Tax '!H127</f>
        <v>0</v>
      </c>
      <c r="M125" s="293">
        <f t="shared" si="14"/>
        <v>0</v>
      </c>
      <c r="N125" s="359">
        <f t="shared" si="15"/>
        <v>0.44184854995874878</v>
      </c>
      <c r="O125" s="331"/>
      <c r="P125" s="61"/>
      <c r="Q125" s="294"/>
      <c r="R125" s="292"/>
      <c r="S125" s="291"/>
    </row>
    <row r="126" spans="1:19" ht="14.4">
      <c r="A126" s="36">
        <f t="shared" si="9"/>
        <v>111</v>
      </c>
      <c r="B126" s="526"/>
      <c r="C126" s="36" t="str">
        <f>VLOOKUP('Employee Salary Payroll Tax '!B128,'Employee Salary Payroll Tax '!$D$1:$E$7,2,FALSE)</f>
        <v>NonUnion</v>
      </c>
      <c r="D126" s="61">
        <f t="shared" si="10"/>
        <v>2.98E-2</v>
      </c>
      <c r="E126" s="351">
        <f>'Employee Salary Payroll Tax '!N128</f>
        <v>78149.66</v>
      </c>
      <c r="F126" s="351">
        <f t="shared" si="11"/>
        <v>80478.519868000003</v>
      </c>
      <c r="G126" s="352"/>
      <c r="H126" s="351">
        <f>IF(E126&gt;$H$12,0,$H$12-E126)</f>
        <v>0</v>
      </c>
      <c r="I126" s="351">
        <f t="shared" si="12"/>
        <v>2328.8598679999996</v>
      </c>
      <c r="J126" s="351">
        <f t="shared" si="13"/>
        <v>0</v>
      </c>
      <c r="K126" s="293">
        <f>SUM('Employee Salary Payroll Tax '!I128:K128)</f>
        <v>1704.47</v>
      </c>
      <c r="L126" s="293">
        <f>'Employee Salary Payroll Tax '!H128</f>
        <v>0</v>
      </c>
      <c r="M126" s="293">
        <f t="shared" si="14"/>
        <v>76445.19</v>
      </c>
      <c r="N126" s="359">
        <f t="shared" si="15"/>
        <v>0</v>
      </c>
      <c r="O126" s="331"/>
      <c r="P126" s="61"/>
      <c r="Q126" s="294"/>
      <c r="R126" s="292"/>
      <c r="S126" s="291"/>
    </row>
    <row r="127" spans="1:19" ht="14.4">
      <c r="A127" s="36">
        <f t="shared" si="9"/>
        <v>112</v>
      </c>
      <c r="B127" s="526"/>
      <c r="C127" s="36" t="str">
        <f>VLOOKUP('Employee Salary Payroll Tax '!B129,'Employee Salary Payroll Tax '!$D$1:$E$7,2,FALSE)</f>
        <v>NonUnion</v>
      </c>
      <c r="D127" s="61">
        <f t="shared" si="10"/>
        <v>2.98E-2</v>
      </c>
      <c r="E127" s="351">
        <f>'Employee Salary Payroll Tax '!N129</f>
        <v>104553.53</v>
      </c>
      <c r="F127" s="351">
        <f t="shared" si="11"/>
        <v>107669.225194</v>
      </c>
      <c r="G127" s="352"/>
      <c r="H127" s="351">
        <f t="shared" si="16"/>
        <v>0</v>
      </c>
      <c r="I127" s="351">
        <f t="shared" si="12"/>
        <v>3115.6951939999999</v>
      </c>
      <c r="J127" s="351">
        <f t="shared" si="13"/>
        <v>0</v>
      </c>
      <c r="K127" s="293">
        <f>SUM('Employee Salary Payroll Tax '!I129:K129)</f>
        <v>7610.3499999999995</v>
      </c>
      <c r="L127" s="293">
        <f>'Employee Salary Payroll Tax '!H129</f>
        <v>0</v>
      </c>
      <c r="M127" s="293">
        <f t="shared" si="14"/>
        <v>96943.18</v>
      </c>
      <c r="N127" s="359">
        <f t="shared" si="15"/>
        <v>0</v>
      </c>
      <c r="O127" s="331"/>
      <c r="P127" s="61"/>
      <c r="Q127" s="294"/>
      <c r="R127" s="292"/>
      <c r="S127" s="291"/>
    </row>
    <row r="128" spans="1:19" ht="14.4">
      <c r="A128" s="36">
        <f t="shared" si="9"/>
        <v>113</v>
      </c>
      <c r="B128" s="526"/>
      <c r="C128" s="36" t="str">
        <f>VLOOKUP('Employee Salary Payroll Tax '!B130,'Employee Salary Payroll Tax '!$D$1:$E$7,2,FALSE)</f>
        <v>NonUnion</v>
      </c>
      <c r="D128" s="61">
        <f t="shared" si="10"/>
        <v>2.98E-2</v>
      </c>
      <c r="E128" s="351">
        <f>'Employee Salary Payroll Tax '!N130</f>
        <v>50810.48</v>
      </c>
      <c r="F128" s="351">
        <f t="shared" si="11"/>
        <v>52324.632304000006</v>
      </c>
      <c r="G128" s="352"/>
      <c r="H128" s="351">
        <f t="shared" si="16"/>
        <v>0</v>
      </c>
      <c r="I128" s="351">
        <f t="shared" si="12"/>
        <v>1514.1523040000029</v>
      </c>
      <c r="J128" s="351">
        <f t="shared" si="13"/>
        <v>0</v>
      </c>
      <c r="K128" s="293">
        <f>SUM('Employee Salary Payroll Tax '!I130:K130)</f>
        <v>50810.48</v>
      </c>
      <c r="L128" s="293">
        <f>'Employee Salary Payroll Tax '!H130</f>
        <v>0</v>
      </c>
      <c r="M128" s="293">
        <f t="shared" si="14"/>
        <v>0</v>
      </c>
      <c r="N128" s="359">
        <f t="shared" si="15"/>
        <v>0</v>
      </c>
      <c r="O128" s="331"/>
      <c r="P128" s="61"/>
      <c r="Q128" s="294"/>
      <c r="R128" s="292"/>
      <c r="S128" s="291"/>
    </row>
    <row r="129" spans="1:19" ht="14.4">
      <c r="A129" s="36">
        <f t="shared" si="9"/>
        <v>114</v>
      </c>
      <c r="B129" s="526"/>
      <c r="C129" s="36" t="str">
        <f>VLOOKUP('Employee Salary Payroll Tax '!B131,'Employee Salary Payroll Tax '!$D$1:$E$7,2,FALSE)</f>
        <v>NonUnion</v>
      </c>
      <c r="D129" s="61">
        <f t="shared" si="10"/>
        <v>2.98E-2</v>
      </c>
      <c r="E129" s="351">
        <f>'Employee Salary Payroll Tax '!N131</f>
        <v>33577.85</v>
      </c>
      <c r="F129" s="351">
        <f t="shared" si="11"/>
        <v>34578.469929999999</v>
      </c>
      <c r="G129" s="352"/>
      <c r="H129" s="351">
        <f t="shared" si="16"/>
        <v>11422.150000000001</v>
      </c>
      <c r="I129" s="351">
        <f t="shared" si="12"/>
        <v>1000.6199300000007</v>
      </c>
      <c r="J129" s="351">
        <f t="shared" si="13"/>
        <v>6.0037195800000047</v>
      </c>
      <c r="K129" s="293">
        <f>SUM('Employee Salary Payroll Tax '!I131:K131)</f>
        <v>20534.43</v>
      </c>
      <c r="L129" s="293">
        <f>'Employee Salary Payroll Tax '!H131</f>
        <v>0</v>
      </c>
      <c r="M129" s="293">
        <f t="shared" si="14"/>
        <v>13043.419999999998</v>
      </c>
      <c r="N129" s="359">
        <f t="shared" si="15"/>
        <v>3.6715560838906587</v>
      </c>
      <c r="O129" s="331"/>
      <c r="P129" s="61"/>
      <c r="Q129" s="294"/>
      <c r="R129" s="292"/>
      <c r="S129" s="291"/>
    </row>
    <row r="130" spans="1:19" ht="14.4">
      <c r="A130" s="36">
        <f t="shared" si="9"/>
        <v>115</v>
      </c>
      <c r="B130" s="526"/>
      <c r="C130" s="36" t="str">
        <f>VLOOKUP('Employee Salary Payroll Tax '!B132,'Employee Salary Payroll Tax '!$D$1:$E$7,2,FALSE)</f>
        <v>IBEW</v>
      </c>
      <c r="D130" s="61">
        <f t="shared" si="10"/>
        <v>6.875E-3</v>
      </c>
      <c r="E130" s="351">
        <f>'Employee Salary Payroll Tax '!N132</f>
        <v>98439.18</v>
      </c>
      <c r="F130" s="351">
        <f t="shared" si="11"/>
        <v>99115.949362499989</v>
      </c>
      <c r="G130" s="352"/>
      <c r="H130" s="351">
        <f>IF(E130&gt;$H$12,0,$H$12-E130)</f>
        <v>0</v>
      </c>
      <c r="I130" s="351">
        <f t="shared" si="12"/>
        <v>676.76936249999562</v>
      </c>
      <c r="J130" s="351">
        <f t="shared" si="13"/>
        <v>0</v>
      </c>
      <c r="K130" s="293">
        <f>SUM('Employee Salary Payroll Tax '!I132:K132)</f>
        <v>95912.41</v>
      </c>
      <c r="L130" s="293">
        <f>'Employee Salary Payroll Tax '!H132</f>
        <v>0.19</v>
      </c>
      <c r="M130" s="293">
        <f t="shared" si="14"/>
        <v>2526.5799999999895</v>
      </c>
      <c r="N130" s="359">
        <f t="shared" si="15"/>
        <v>0</v>
      </c>
      <c r="O130" s="331"/>
      <c r="P130" s="61"/>
      <c r="Q130" s="294"/>
      <c r="R130" s="292"/>
      <c r="S130" s="291"/>
    </row>
    <row r="131" spans="1:19" ht="14.4">
      <c r="A131" s="36">
        <f t="shared" si="9"/>
        <v>116</v>
      </c>
      <c r="B131" s="526"/>
      <c r="C131" s="36" t="str">
        <f>VLOOKUP('Employee Salary Payroll Tax '!B133,'Employee Salary Payroll Tax '!$D$1:$E$7,2,FALSE)</f>
        <v>NonUnion</v>
      </c>
      <c r="D131" s="61">
        <f t="shared" si="10"/>
        <v>2.98E-2</v>
      </c>
      <c r="E131" s="351">
        <f>'Employee Salary Payroll Tax '!N133</f>
        <v>93945.29</v>
      </c>
      <c r="F131" s="351">
        <f t="shared" si="11"/>
        <v>96744.859641999996</v>
      </c>
      <c r="G131" s="352"/>
      <c r="H131" s="351">
        <f>IF(E131&gt;$H$12,0,$H$12-E131)</f>
        <v>0</v>
      </c>
      <c r="I131" s="351">
        <f t="shared" si="12"/>
        <v>2799.5696420000022</v>
      </c>
      <c r="J131" s="351">
        <f t="shared" si="13"/>
        <v>0</v>
      </c>
      <c r="K131" s="293">
        <f>SUM('Employee Salary Payroll Tax '!I133:K133)</f>
        <v>88575.15</v>
      </c>
      <c r="L131" s="293">
        <f>'Employee Salary Payroll Tax '!H133</f>
        <v>0</v>
      </c>
      <c r="M131" s="293">
        <f t="shared" si="14"/>
        <v>5370.1399999999994</v>
      </c>
      <c r="N131" s="359">
        <f t="shared" si="15"/>
        <v>0</v>
      </c>
      <c r="O131" s="331"/>
      <c r="P131" s="61"/>
      <c r="Q131" s="294"/>
      <c r="R131" s="292"/>
      <c r="S131" s="291"/>
    </row>
    <row r="132" spans="1:19" ht="14.4">
      <c r="A132" s="36">
        <f t="shared" si="9"/>
        <v>117</v>
      </c>
      <c r="B132" s="526"/>
      <c r="C132" s="36" t="str">
        <f>VLOOKUP('Employee Salary Payroll Tax '!B134,'Employee Salary Payroll Tax '!$D$1:$E$7,2,FALSE)</f>
        <v>NonUnion</v>
      </c>
      <c r="D132" s="61">
        <f t="shared" si="10"/>
        <v>2.98E-2</v>
      </c>
      <c r="E132" s="351">
        <f>'Employee Salary Payroll Tax '!N134</f>
        <v>104868.32</v>
      </c>
      <c r="F132" s="351">
        <f t="shared" si="11"/>
        <v>107993.39593600002</v>
      </c>
      <c r="G132" s="352"/>
      <c r="H132" s="351">
        <f t="shared" si="16"/>
        <v>0</v>
      </c>
      <c r="I132" s="351">
        <f t="shared" si="12"/>
        <v>3125.0759360000084</v>
      </c>
      <c r="J132" s="351">
        <f t="shared" si="13"/>
        <v>0</v>
      </c>
      <c r="K132" s="293">
        <f>SUM('Employee Salary Payroll Tax '!I134:K134)</f>
        <v>4810.5</v>
      </c>
      <c r="L132" s="293">
        <f>'Employee Salary Payroll Tax '!H134</f>
        <v>0</v>
      </c>
      <c r="M132" s="293">
        <f t="shared" si="14"/>
        <v>100057.82</v>
      </c>
      <c r="N132" s="359">
        <f t="shared" si="15"/>
        <v>0</v>
      </c>
      <c r="O132" s="331"/>
      <c r="P132" s="61"/>
      <c r="Q132" s="294"/>
      <c r="R132" s="292"/>
      <c r="S132" s="291"/>
    </row>
    <row r="133" spans="1:19" ht="14.4">
      <c r="A133" s="36">
        <f t="shared" si="9"/>
        <v>118</v>
      </c>
      <c r="B133" s="526"/>
      <c r="C133" s="36" t="str">
        <f>VLOOKUP('Employee Salary Payroll Tax '!B135,'Employee Salary Payroll Tax '!$D$1:$E$7,2,FALSE)</f>
        <v>IBEW</v>
      </c>
      <c r="D133" s="61">
        <f t="shared" si="10"/>
        <v>6.875E-3</v>
      </c>
      <c r="E133" s="351">
        <f>'Employee Salary Payroll Tax '!N135</f>
        <v>59669.91</v>
      </c>
      <c r="F133" s="351">
        <f t="shared" si="11"/>
        <v>60080.140631250004</v>
      </c>
      <c r="G133" s="352"/>
      <c r="H133" s="351">
        <f t="shared" si="16"/>
        <v>0</v>
      </c>
      <c r="I133" s="351">
        <f t="shared" si="12"/>
        <v>410.23063125000044</v>
      </c>
      <c r="J133" s="351">
        <f t="shared" si="13"/>
        <v>0</v>
      </c>
      <c r="K133" s="293">
        <f>SUM('Employee Salary Payroll Tax '!I135:K135)</f>
        <v>0</v>
      </c>
      <c r="L133" s="293">
        <f>'Employee Salary Payroll Tax '!H135</f>
        <v>0</v>
      </c>
      <c r="M133" s="293">
        <f t="shared" si="14"/>
        <v>59669.91</v>
      </c>
      <c r="N133" s="359">
        <f t="shared" si="15"/>
        <v>0</v>
      </c>
      <c r="O133" s="331"/>
      <c r="P133" s="61"/>
      <c r="Q133" s="294"/>
      <c r="R133" s="292"/>
      <c r="S133" s="291"/>
    </row>
    <row r="134" spans="1:19" ht="14.4">
      <c r="A134" s="36">
        <f t="shared" si="9"/>
        <v>119</v>
      </c>
      <c r="B134" s="526"/>
      <c r="C134" s="36" t="str">
        <f>VLOOKUP('Employee Salary Payroll Tax '!B136,'Employee Salary Payroll Tax '!$D$1:$E$7,2,FALSE)</f>
        <v>IBEW</v>
      </c>
      <c r="D134" s="61">
        <f t="shared" si="10"/>
        <v>6.875E-3</v>
      </c>
      <c r="E134" s="351">
        <f>'Employee Salary Payroll Tax '!N136</f>
        <v>91455.09</v>
      </c>
      <c r="F134" s="351">
        <f t="shared" si="11"/>
        <v>92083.843743749996</v>
      </c>
      <c r="G134" s="352"/>
      <c r="H134" s="351">
        <f t="shared" si="16"/>
        <v>0</v>
      </c>
      <c r="I134" s="351">
        <f t="shared" si="12"/>
        <v>628.75374374999956</v>
      </c>
      <c r="J134" s="351">
        <f t="shared" si="13"/>
        <v>0</v>
      </c>
      <c r="K134" s="293">
        <f>SUM('Employee Salary Payroll Tax '!I136:K136)</f>
        <v>24312.760000000002</v>
      </c>
      <c r="L134" s="293">
        <f>'Employee Salary Payroll Tax '!H136</f>
        <v>0</v>
      </c>
      <c r="M134" s="293">
        <f t="shared" si="14"/>
        <v>67142.329999999987</v>
      </c>
      <c r="N134" s="359">
        <f t="shared" si="15"/>
        <v>0</v>
      </c>
      <c r="O134" s="331"/>
      <c r="P134" s="61"/>
      <c r="Q134" s="294"/>
      <c r="R134" s="292"/>
      <c r="S134" s="291"/>
    </row>
    <row r="135" spans="1:19" ht="14.4">
      <c r="A135" s="36">
        <f t="shared" si="9"/>
        <v>120</v>
      </c>
      <c r="B135" s="526"/>
      <c r="C135" s="36" t="str">
        <f>VLOOKUP('Employee Salary Payroll Tax '!B137,'Employee Salary Payroll Tax '!$D$1:$E$7,2,FALSE)</f>
        <v>NonUnion</v>
      </c>
      <c r="D135" s="61">
        <f t="shared" si="10"/>
        <v>2.98E-2</v>
      </c>
      <c r="E135" s="351">
        <f>'Employee Salary Payroll Tax '!N137</f>
        <v>87444.32</v>
      </c>
      <c r="F135" s="351">
        <f t="shared" si="11"/>
        <v>90050.160736000005</v>
      </c>
      <c r="G135" s="352"/>
      <c r="H135" s="351">
        <f t="shared" si="16"/>
        <v>0</v>
      </c>
      <c r="I135" s="351">
        <f t="shared" si="12"/>
        <v>2605.8407359999983</v>
      </c>
      <c r="J135" s="351">
        <f t="shared" si="13"/>
        <v>0</v>
      </c>
      <c r="K135" s="293">
        <f>SUM('Employee Salary Payroll Tax '!I137:K137)</f>
        <v>62296.3</v>
      </c>
      <c r="L135" s="293">
        <f>'Employee Salary Payroll Tax '!H137</f>
        <v>0</v>
      </c>
      <c r="M135" s="293">
        <f t="shared" si="14"/>
        <v>25148.020000000004</v>
      </c>
      <c r="N135" s="359">
        <f t="shared" si="15"/>
        <v>0</v>
      </c>
      <c r="O135" s="331"/>
      <c r="P135" s="61"/>
      <c r="Q135" s="294"/>
      <c r="R135" s="292"/>
      <c r="S135" s="291"/>
    </row>
    <row r="136" spans="1:19" ht="14.4">
      <c r="A136" s="36">
        <f t="shared" si="9"/>
        <v>121</v>
      </c>
      <c r="B136" s="526"/>
      <c r="C136" s="36" t="str">
        <f>VLOOKUP('Employee Salary Payroll Tax '!B138,'Employee Salary Payroll Tax '!$D$1:$E$7,2,FALSE)</f>
        <v>IBEW</v>
      </c>
      <c r="D136" s="61">
        <f t="shared" si="10"/>
        <v>6.875E-3</v>
      </c>
      <c r="E136" s="351">
        <f>'Employee Salary Payroll Tax '!N138</f>
        <v>129115.75</v>
      </c>
      <c r="F136" s="351">
        <f t="shared" si="11"/>
        <v>130003.42078125</v>
      </c>
      <c r="G136" s="352"/>
      <c r="H136" s="351">
        <f t="shared" si="16"/>
        <v>0</v>
      </c>
      <c r="I136" s="351">
        <f t="shared" si="12"/>
        <v>887.67078124999534</v>
      </c>
      <c r="J136" s="351">
        <f t="shared" si="13"/>
        <v>0</v>
      </c>
      <c r="K136" s="293">
        <f>SUM('Employee Salary Payroll Tax '!I138:K138)</f>
        <v>55862.43</v>
      </c>
      <c r="L136" s="293">
        <f>'Employee Salary Payroll Tax '!H138</f>
        <v>0</v>
      </c>
      <c r="M136" s="293">
        <f t="shared" si="14"/>
        <v>73253.320000000007</v>
      </c>
      <c r="N136" s="359">
        <f t="shared" si="15"/>
        <v>0</v>
      </c>
      <c r="O136" s="331"/>
      <c r="P136" s="61"/>
      <c r="Q136" s="294"/>
      <c r="R136" s="292"/>
      <c r="S136" s="291"/>
    </row>
    <row r="137" spans="1:19" ht="14.4">
      <c r="A137" s="36">
        <f t="shared" si="9"/>
        <v>122</v>
      </c>
      <c r="B137" s="526"/>
      <c r="C137" s="36" t="str">
        <f>VLOOKUP('Employee Salary Payroll Tax '!B139,'Employee Salary Payroll Tax '!$D$1:$E$7,2,FALSE)</f>
        <v>NonUnion</v>
      </c>
      <c r="D137" s="61">
        <f t="shared" si="10"/>
        <v>2.98E-2</v>
      </c>
      <c r="E137" s="351">
        <f>'Employee Salary Payroll Tax '!N139</f>
        <v>54636.54</v>
      </c>
      <c r="F137" s="351">
        <f t="shared" si="11"/>
        <v>56264.708892000002</v>
      </c>
      <c r="G137" s="352"/>
      <c r="H137" s="351">
        <f t="shared" si="16"/>
        <v>0</v>
      </c>
      <c r="I137" s="351">
        <f t="shared" si="12"/>
        <v>1628.1688920000015</v>
      </c>
      <c r="J137" s="351">
        <f t="shared" si="13"/>
        <v>0</v>
      </c>
      <c r="K137" s="293">
        <f>SUM('Employee Salary Payroll Tax '!I139:K139)</f>
        <v>54636.54</v>
      </c>
      <c r="L137" s="293">
        <f>'Employee Salary Payroll Tax '!H139</f>
        <v>0</v>
      </c>
      <c r="M137" s="293">
        <f t="shared" si="14"/>
        <v>0</v>
      </c>
      <c r="N137" s="359">
        <f t="shared" si="15"/>
        <v>0</v>
      </c>
      <c r="O137" s="331"/>
      <c r="P137" s="61"/>
      <c r="Q137" s="294"/>
      <c r="R137" s="292"/>
      <c r="S137" s="291"/>
    </row>
    <row r="138" spans="1:19" ht="14.4">
      <c r="A138" s="36">
        <f t="shared" si="9"/>
        <v>123</v>
      </c>
      <c r="B138" s="526"/>
      <c r="C138" s="36" t="str">
        <f>VLOOKUP('Employee Salary Payroll Tax '!B140,'Employee Salary Payroll Tax '!$D$1:$E$7,2,FALSE)</f>
        <v>UA</v>
      </c>
      <c r="D138" s="61">
        <f t="shared" si="10"/>
        <v>0.03</v>
      </c>
      <c r="E138" s="351">
        <f>'Employee Salary Payroll Tax '!N140</f>
        <v>90769.75</v>
      </c>
      <c r="F138" s="351">
        <f t="shared" si="11"/>
        <v>93492.842499999999</v>
      </c>
      <c r="G138" s="352"/>
      <c r="H138" s="351">
        <f t="shared" si="16"/>
        <v>0</v>
      </c>
      <c r="I138" s="351">
        <f t="shared" si="12"/>
        <v>2723.0924999999988</v>
      </c>
      <c r="J138" s="351">
        <f t="shared" si="13"/>
        <v>0</v>
      </c>
      <c r="K138" s="293">
        <f>SUM('Employee Salary Payroll Tax '!I140:K140)</f>
        <v>82192.759999999995</v>
      </c>
      <c r="L138" s="293">
        <f>'Employee Salary Payroll Tax '!H140</f>
        <v>884.11</v>
      </c>
      <c r="M138" s="293">
        <f t="shared" si="14"/>
        <v>7692.8800000000056</v>
      </c>
      <c r="N138" s="359">
        <f t="shared" si="15"/>
        <v>0</v>
      </c>
      <c r="O138" s="331"/>
      <c r="P138" s="61"/>
      <c r="Q138" s="294"/>
      <c r="R138" s="292"/>
      <c r="S138" s="291"/>
    </row>
    <row r="139" spans="1:19" ht="14.4">
      <c r="A139" s="36">
        <f t="shared" si="9"/>
        <v>124</v>
      </c>
      <c r="B139" s="526"/>
      <c r="C139" s="36" t="str">
        <f>VLOOKUP('Employee Salary Payroll Tax '!B141,'Employee Salary Payroll Tax '!$D$1:$E$7,2,FALSE)</f>
        <v>IBEW</v>
      </c>
      <c r="D139" s="61">
        <f t="shared" si="10"/>
        <v>6.875E-3</v>
      </c>
      <c r="E139" s="351">
        <f>'Employee Salary Payroll Tax '!N141</f>
        <v>132795.41</v>
      </c>
      <c r="F139" s="351">
        <f t="shared" si="11"/>
        <v>133708.37844375</v>
      </c>
      <c r="G139" s="352"/>
      <c r="H139" s="351">
        <f t="shared" si="16"/>
        <v>0</v>
      </c>
      <c r="I139" s="351">
        <f t="shared" si="12"/>
        <v>912.96844374999637</v>
      </c>
      <c r="J139" s="351">
        <f t="shared" si="13"/>
        <v>0</v>
      </c>
      <c r="K139" s="293">
        <f>SUM('Employee Salary Payroll Tax '!I141:K141)</f>
        <v>132364.06</v>
      </c>
      <c r="L139" s="293">
        <f>'Employee Salary Payroll Tax '!H141</f>
        <v>0</v>
      </c>
      <c r="M139" s="293">
        <f t="shared" si="14"/>
        <v>431.35000000000582</v>
      </c>
      <c r="N139" s="359">
        <f t="shared" si="15"/>
        <v>0</v>
      </c>
      <c r="O139" s="331"/>
      <c r="P139" s="61"/>
      <c r="Q139" s="294"/>
      <c r="R139" s="292"/>
      <c r="S139" s="291"/>
    </row>
    <row r="140" spans="1:19" ht="14.4">
      <c r="A140" s="36">
        <f t="shared" si="9"/>
        <v>125</v>
      </c>
      <c r="B140" s="526"/>
      <c r="C140" s="36" t="str">
        <f>VLOOKUP('Employee Salary Payroll Tax '!B142,'Employee Salary Payroll Tax '!$D$1:$E$7,2,FALSE)</f>
        <v>IBEW</v>
      </c>
      <c r="D140" s="61">
        <f t="shared" si="10"/>
        <v>6.875E-3</v>
      </c>
      <c r="E140" s="351">
        <f>'Employee Salary Payroll Tax '!N142</f>
        <v>2734.77</v>
      </c>
      <c r="F140" s="351">
        <f t="shared" si="11"/>
        <v>2753.5715437499998</v>
      </c>
      <c r="G140" s="352"/>
      <c r="H140" s="351">
        <f t="shared" si="16"/>
        <v>42265.23</v>
      </c>
      <c r="I140" s="351">
        <f t="shared" si="12"/>
        <v>18.801543749999837</v>
      </c>
      <c r="J140" s="351">
        <f t="shared" si="13"/>
        <v>0.11280926249999902</v>
      </c>
      <c r="K140" s="293">
        <f>SUM('Employee Salary Payroll Tax '!I142:K142)</f>
        <v>2732.77</v>
      </c>
      <c r="L140" s="293">
        <f>'Employee Salary Payroll Tax '!H142</f>
        <v>0</v>
      </c>
      <c r="M140" s="293">
        <f t="shared" si="14"/>
        <v>2</v>
      </c>
      <c r="N140" s="359">
        <f t="shared" si="15"/>
        <v>0.11272676245877919</v>
      </c>
      <c r="O140" s="331"/>
      <c r="P140" s="61"/>
      <c r="Q140" s="294"/>
      <c r="R140" s="292"/>
      <c r="S140" s="291"/>
    </row>
    <row r="141" spans="1:19" ht="14.4">
      <c r="A141" s="36">
        <f t="shared" si="9"/>
        <v>126</v>
      </c>
      <c r="B141" s="526"/>
      <c r="C141" s="36" t="str">
        <f>VLOOKUP('Employee Salary Payroll Tax '!B143,'Employee Salary Payroll Tax '!$D$1:$E$7,2,FALSE)</f>
        <v>Not Assigned</v>
      </c>
      <c r="D141" s="61">
        <f t="shared" si="10"/>
        <v>0</v>
      </c>
      <c r="E141" s="351">
        <f>'Employee Salary Payroll Tax '!N143</f>
        <v>0.03</v>
      </c>
      <c r="F141" s="351">
        <f t="shared" si="11"/>
        <v>0.03</v>
      </c>
      <c r="G141" s="352"/>
      <c r="H141" s="351">
        <f t="shared" si="16"/>
        <v>44999.97</v>
      </c>
      <c r="I141" s="351">
        <f t="shared" si="12"/>
        <v>0</v>
      </c>
      <c r="J141" s="351">
        <f t="shared" si="13"/>
        <v>0</v>
      </c>
      <c r="K141" s="293">
        <f>SUM('Employee Salary Payroll Tax '!I143:K143)</f>
        <v>4.4000000000000004</v>
      </c>
      <c r="L141" s="293">
        <f>'Employee Salary Payroll Tax '!H143</f>
        <v>0</v>
      </c>
      <c r="M141" s="293">
        <f t="shared" si="14"/>
        <v>-4.37</v>
      </c>
      <c r="N141" s="359">
        <f t="shared" si="15"/>
        <v>0</v>
      </c>
      <c r="O141" s="331"/>
      <c r="P141" s="61"/>
      <c r="Q141" s="294"/>
      <c r="R141" s="292"/>
      <c r="S141" s="291"/>
    </row>
    <row r="142" spans="1:19" ht="14.4">
      <c r="A142" s="36">
        <f t="shared" si="9"/>
        <v>127</v>
      </c>
      <c r="B142" s="526"/>
      <c r="C142" s="36" t="str">
        <f>VLOOKUP('Employee Salary Payroll Tax '!B144,'Employee Salary Payroll Tax '!$D$1:$E$7,2,FALSE)</f>
        <v>NonUnion</v>
      </c>
      <c r="D142" s="61">
        <f t="shared" si="10"/>
        <v>2.98E-2</v>
      </c>
      <c r="E142" s="351">
        <f>'Employee Salary Payroll Tax '!N144</f>
        <v>55898.61</v>
      </c>
      <c r="F142" s="351">
        <f t="shared" si="11"/>
        <v>57564.388578000006</v>
      </c>
      <c r="G142" s="352"/>
      <c r="H142" s="351">
        <f t="shared" si="16"/>
        <v>0</v>
      </c>
      <c r="I142" s="351">
        <f t="shared" si="12"/>
        <v>1665.7785780000049</v>
      </c>
      <c r="J142" s="351">
        <f t="shared" si="13"/>
        <v>0</v>
      </c>
      <c r="K142" s="293">
        <f>SUM('Employee Salary Payroll Tax '!I144:K144)</f>
        <v>55898.61</v>
      </c>
      <c r="L142" s="293">
        <f>'Employee Salary Payroll Tax '!H144</f>
        <v>0</v>
      </c>
      <c r="M142" s="293">
        <f t="shared" si="14"/>
        <v>0</v>
      </c>
      <c r="N142" s="359">
        <f t="shared" si="15"/>
        <v>0</v>
      </c>
      <c r="O142" s="331"/>
      <c r="P142" s="61"/>
      <c r="Q142" s="294"/>
      <c r="R142" s="292"/>
      <c r="S142" s="291"/>
    </row>
    <row r="143" spans="1:19" ht="14.4">
      <c r="A143" s="36">
        <f t="shared" si="9"/>
        <v>128</v>
      </c>
      <c r="B143" s="526"/>
      <c r="C143" s="36" t="str">
        <f>VLOOKUP('Employee Salary Payroll Tax '!B145,'Employee Salary Payroll Tax '!$D$1:$E$7,2,FALSE)</f>
        <v>UA</v>
      </c>
      <c r="D143" s="61">
        <f t="shared" si="10"/>
        <v>0.03</v>
      </c>
      <c r="E143" s="351">
        <f>'Employee Salary Payroll Tax '!N145</f>
        <v>32102.17</v>
      </c>
      <c r="F143" s="351">
        <f t="shared" si="11"/>
        <v>33065.235099999998</v>
      </c>
      <c r="G143" s="352"/>
      <c r="H143" s="351">
        <f t="shared" si="16"/>
        <v>12897.830000000002</v>
      </c>
      <c r="I143" s="351">
        <f t="shared" si="12"/>
        <v>963.0650999999998</v>
      </c>
      <c r="J143" s="351">
        <f t="shared" si="13"/>
        <v>5.7783905999999989</v>
      </c>
      <c r="K143" s="293">
        <f>SUM('Employee Salary Payroll Tax '!I145:K145)</f>
        <v>31073.17</v>
      </c>
      <c r="L143" s="293">
        <f>'Employee Salary Payroll Tax '!H145</f>
        <v>0</v>
      </c>
      <c r="M143" s="293">
        <f t="shared" si="14"/>
        <v>1029</v>
      </c>
      <c r="N143" s="359">
        <f t="shared" si="15"/>
        <v>5.5931705998257684</v>
      </c>
      <c r="O143" s="331"/>
      <c r="P143" s="61"/>
      <c r="Q143" s="294"/>
      <c r="R143" s="292"/>
      <c r="S143" s="291"/>
    </row>
    <row r="144" spans="1:19" ht="14.4">
      <c r="A144" s="36">
        <f t="shared" si="9"/>
        <v>129</v>
      </c>
      <c r="B144" s="526"/>
      <c r="C144" s="36" t="str">
        <f>VLOOKUP('Employee Salary Payroll Tax '!B146,'Employee Salary Payroll Tax '!$D$1:$E$7,2,FALSE)</f>
        <v>NonUnion</v>
      </c>
      <c r="D144" s="61">
        <f t="shared" si="10"/>
        <v>2.98E-2</v>
      </c>
      <c r="E144" s="351">
        <f>'Employee Salary Payroll Tax '!N146</f>
        <v>23409.93</v>
      </c>
      <c r="F144" s="351">
        <f t="shared" si="11"/>
        <v>24107.545914000002</v>
      </c>
      <c r="G144" s="352"/>
      <c r="H144" s="351">
        <f t="shared" si="16"/>
        <v>21590.07</v>
      </c>
      <c r="I144" s="351">
        <f t="shared" si="12"/>
        <v>697.61591400000179</v>
      </c>
      <c r="J144" s="351">
        <f t="shared" si="13"/>
        <v>4.1856954840000107</v>
      </c>
      <c r="K144" s="293">
        <f>SUM('Employee Salary Payroll Tax '!I146:K146)</f>
        <v>3.29</v>
      </c>
      <c r="L144" s="293">
        <f>'Employee Salary Payroll Tax '!H146</f>
        <v>0</v>
      </c>
      <c r="M144" s="293">
        <f t="shared" si="14"/>
        <v>23406.639999999999</v>
      </c>
      <c r="N144" s="359">
        <f t="shared" si="15"/>
        <v>5.8825199997487323E-4</v>
      </c>
      <c r="O144" s="331"/>
      <c r="P144" s="61"/>
      <c r="Q144" s="294"/>
      <c r="R144" s="292"/>
      <c r="S144" s="291"/>
    </row>
    <row r="145" spans="1:19" ht="14.4">
      <c r="A145" s="36">
        <f t="shared" ref="A145:A208" si="17">+A144+1</f>
        <v>130</v>
      </c>
      <c r="B145" s="526"/>
      <c r="C145" s="36" t="str">
        <f>VLOOKUP('Employee Salary Payroll Tax '!B147,'Employee Salary Payroll Tax '!$D$1:$E$7,2,FALSE)</f>
        <v>Not Assigned</v>
      </c>
      <c r="D145" s="61">
        <f t="shared" ref="D145:D208" si="18">VLOOKUP(C145,C$9:D$12,2)</f>
        <v>0</v>
      </c>
      <c r="E145" s="351">
        <f>'Employee Salary Payroll Tax '!N147</f>
        <v>-0.05</v>
      </c>
      <c r="F145" s="351">
        <f t="shared" ref="F145:F208" si="19">E145*(1+D145)</f>
        <v>-0.05</v>
      </c>
      <c r="G145" s="352"/>
      <c r="H145" s="351">
        <f t="shared" si="16"/>
        <v>45000.05</v>
      </c>
      <c r="I145" s="351">
        <f t="shared" ref="I145:I208" si="20">F145-E145</f>
        <v>0</v>
      </c>
      <c r="J145" s="351">
        <f t="shared" ref="J145:J208" si="21">IF(H145&gt;I145,I145*$J$12,H145*$J$12)</f>
        <v>0</v>
      </c>
      <c r="K145" s="293">
        <f>SUM('Employee Salary Payroll Tax '!I147:K147)</f>
        <v>0</v>
      </c>
      <c r="L145" s="293">
        <f>'Employee Salary Payroll Tax '!H147</f>
        <v>0</v>
      </c>
      <c r="M145" s="293">
        <f t="shared" ref="M145:M208" si="22">E145-K145-L145</f>
        <v>-0.05</v>
      </c>
      <c r="N145" s="359">
        <f t="shared" ref="N145:N208" si="23">J145*K145/(SUM(K145:M145)+0.000001)</f>
        <v>0</v>
      </c>
      <c r="O145" s="331"/>
      <c r="P145" s="61"/>
      <c r="Q145" s="294"/>
      <c r="R145" s="292"/>
      <c r="S145" s="291"/>
    </row>
    <row r="146" spans="1:19" ht="14.4">
      <c r="A146" s="36">
        <f t="shared" si="17"/>
        <v>131</v>
      </c>
      <c r="B146" s="526"/>
      <c r="C146" s="36" t="str">
        <f>VLOOKUP('Employee Salary Payroll Tax '!B148,'Employee Salary Payroll Tax '!$D$1:$E$7,2,FALSE)</f>
        <v>UA</v>
      </c>
      <c r="D146" s="61">
        <f t="shared" si="18"/>
        <v>0.03</v>
      </c>
      <c r="E146" s="351">
        <f>'Employee Salary Payroll Tax '!N148</f>
        <v>59908.03</v>
      </c>
      <c r="F146" s="351">
        <f t="shared" si="19"/>
        <v>61705.270900000003</v>
      </c>
      <c r="G146" s="352"/>
      <c r="H146" s="351">
        <f t="shared" ref="H146:H209" si="24">IF(E146&gt;$H$12,0,$H$12-E146)</f>
        <v>0</v>
      </c>
      <c r="I146" s="351">
        <f t="shared" si="20"/>
        <v>1797.2409000000043</v>
      </c>
      <c r="J146" s="351">
        <f t="shared" si="21"/>
        <v>0</v>
      </c>
      <c r="K146" s="293">
        <f>SUM('Employee Salary Payroll Tax '!I148:K148)</f>
        <v>28928.799999999999</v>
      </c>
      <c r="L146" s="293">
        <f>'Employee Salary Payroll Tax '!H148</f>
        <v>0</v>
      </c>
      <c r="M146" s="293">
        <f t="shared" si="22"/>
        <v>30979.23</v>
      </c>
      <c r="N146" s="359">
        <f t="shared" si="23"/>
        <v>0</v>
      </c>
      <c r="O146" s="331"/>
      <c r="P146" s="61"/>
      <c r="Q146" s="294"/>
      <c r="R146" s="292"/>
      <c r="S146" s="291"/>
    </row>
    <row r="147" spans="1:19" ht="14.4">
      <c r="A147" s="36">
        <f t="shared" si="17"/>
        <v>132</v>
      </c>
      <c r="B147" s="526"/>
      <c r="C147" s="36" t="str">
        <f>VLOOKUP('Employee Salary Payroll Tax '!B149,'Employee Salary Payroll Tax '!$D$1:$E$7,2,FALSE)</f>
        <v>NonUnion</v>
      </c>
      <c r="D147" s="61">
        <f t="shared" si="18"/>
        <v>2.98E-2</v>
      </c>
      <c r="E147" s="351">
        <f>'Employee Salary Payroll Tax '!N149</f>
        <v>71715.77</v>
      </c>
      <c r="F147" s="351">
        <f t="shared" si="19"/>
        <v>73852.899946000005</v>
      </c>
      <c r="G147" s="352"/>
      <c r="H147" s="351">
        <f t="shared" si="24"/>
        <v>0</v>
      </c>
      <c r="I147" s="351">
        <f t="shared" si="20"/>
        <v>2137.1299460000009</v>
      </c>
      <c r="J147" s="351">
        <f t="shared" si="21"/>
        <v>0</v>
      </c>
      <c r="K147" s="293">
        <f>SUM('Employee Salary Payroll Tax '!I149:K149)</f>
        <v>1366.53</v>
      </c>
      <c r="L147" s="293">
        <f>'Employee Salary Payroll Tax '!H149</f>
        <v>0</v>
      </c>
      <c r="M147" s="293">
        <f t="shared" si="22"/>
        <v>70349.240000000005</v>
      </c>
      <c r="N147" s="359">
        <f t="shared" si="23"/>
        <v>0</v>
      </c>
      <c r="O147" s="331"/>
      <c r="P147" s="61"/>
      <c r="Q147" s="294"/>
      <c r="R147" s="292"/>
      <c r="S147" s="291"/>
    </row>
    <row r="148" spans="1:19" ht="14.4">
      <c r="A148" s="36">
        <f t="shared" si="17"/>
        <v>133</v>
      </c>
      <c r="B148" s="526"/>
      <c r="C148" s="36" t="str">
        <f>VLOOKUP('Employee Salary Payroll Tax '!B150,'Employee Salary Payroll Tax '!$D$1:$E$7,2,FALSE)</f>
        <v>NonUnion</v>
      </c>
      <c r="D148" s="61">
        <f t="shared" si="18"/>
        <v>2.98E-2</v>
      </c>
      <c r="E148" s="351">
        <f>'Employee Salary Payroll Tax '!N150</f>
        <v>22889.01</v>
      </c>
      <c r="F148" s="351">
        <f t="shared" si="19"/>
        <v>23571.102498</v>
      </c>
      <c r="G148" s="352"/>
      <c r="H148" s="351">
        <f t="shared" si="24"/>
        <v>22110.99</v>
      </c>
      <c r="I148" s="351">
        <f t="shared" si="20"/>
        <v>682.0924980000018</v>
      </c>
      <c r="J148" s="351">
        <f t="shared" si="21"/>
        <v>4.0925549880000105</v>
      </c>
      <c r="K148" s="293">
        <f>SUM('Employee Salary Payroll Tax '!I150:K150)</f>
        <v>9155.6</v>
      </c>
      <c r="L148" s="293">
        <f>'Employee Salary Payroll Tax '!H150</f>
        <v>0</v>
      </c>
      <c r="M148" s="293">
        <f t="shared" si="22"/>
        <v>13733.409999999998</v>
      </c>
      <c r="N148" s="359">
        <f t="shared" si="23"/>
        <v>1.6370212799284842</v>
      </c>
      <c r="O148" s="331"/>
      <c r="P148" s="61"/>
      <c r="Q148" s="294"/>
      <c r="R148" s="292"/>
      <c r="S148" s="291"/>
    </row>
    <row r="149" spans="1:19" ht="14.4">
      <c r="A149" s="36">
        <f t="shared" si="17"/>
        <v>134</v>
      </c>
      <c r="B149" s="526"/>
      <c r="C149" s="36" t="str">
        <f>VLOOKUP('Employee Salary Payroll Tax '!B151,'Employee Salary Payroll Tax '!$D$1:$E$7,2,FALSE)</f>
        <v>NonUnion</v>
      </c>
      <c r="D149" s="61">
        <f t="shared" si="18"/>
        <v>2.98E-2</v>
      </c>
      <c r="E149" s="351">
        <f>'Employee Salary Payroll Tax '!N151</f>
        <v>48892.21</v>
      </c>
      <c r="F149" s="351">
        <f t="shared" si="19"/>
        <v>50349.197858</v>
      </c>
      <c r="G149" s="352"/>
      <c r="H149" s="351">
        <f t="shared" si="24"/>
        <v>0</v>
      </c>
      <c r="I149" s="351">
        <f t="shared" si="20"/>
        <v>1456.9878580000004</v>
      </c>
      <c r="J149" s="351">
        <f t="shared" si="21"/>
        <v>0</v>
      </c>
      <c r="K149" s="293">
        <f>SUM('Employee Salary Payroll Tax '!I151:K151)</f>
        <v>48728.7</v>
      </c>
      <c r="L149" s="293">
        <f>'Employee Salary Payroll Tax '!H151</f>
        <v>0</v>
      </c>
      <c r="M149" s="293">
        <f t="shared" si="22"/>
        <v>163.51000000000204</v>
      </c>
      <c r="N149" s="359">
        <f t="shared" si="23"/>
        <v>0</v>
      </c>
      <c r="O149" s="331"/>
      <c r="P149" s="61"/>
      <c r="Q149" s="294"/>
      <c r="R149" s="292"/>
      <c r="S149" s="291"/>
    </row>
    <row r="150" spans="1:19" ht="14.4">
      <c r="A150" s="36">
        <f t="shared" si="17"/>
        <v>135</v>
      </c>
      <c r="B150" s="526"/>
      <c r="C150" s="36" t="str">
        <f>VLOOKUP('Employee Salary Payroll Tax '!B152,'Employee Salary Payroll Tax '!$D$1:$E$7,2,FALSE)</f>
        <v>IBEW</v>
      </c>
      <c r="D150" s="61">
        <f t="shared" si="18"/>
        <v>6.875E-3</v>
      </c>
      <c r="E150" s="351">
        <f>'Employee Salary Payroll Tax '!N152</f>
        <v>40870.370000000003</v>
      </c>
      <c r="F150" s="351">
        <f t="shared" si="19"/>
        <v>41151.35379375</v>
      </c>
      <c r="G150" s="352"/>
      <c r="H150" s="351">
        <f t="shared" si="24"/>
        <v>4129.6299999999974</v>
      </c>
      <c r="I150" s="351">
        <f t="shared" si="20"/>
        <v>280.98379374999786</v>
      </c>
      <c r="J150" s="351">
        <f t="shared" si="21"/>
        <v>1.6859027624999872</v>
      </c>
      <c r="K150" s="293">
        <f>SUM('Employee Salary Payroll Tax '!I152:K152)</f>
        <v>40808.21</v>
      </c>
      <c r="L150" s="293">
        <f>'Employee Salary Payroll Tax '!H152</f>
        <v>0</v>
      </c>
      <c r="M150" s="293">
        <f t="shared" si="22"/>
        <v>62.160000000003492</v>
      </c>
      <c r="N150" s="359">
        <f t="shared" si="23"/>
        <v>1.6833386624587998</v>
      </c>
      <c r="O150" s="331"/>
      <c r="P150" s="61"/>
      <c r="Q150" s="294"/>
      <c r="R150" s="292"/>
      <c r="S150" s="291"/>
    </row>
    <row r="151" spans="1:19" ht="14.4">
      <c r="A151" s="36">
        <f t="shared" si="17"/>
        <v>136</v>
      </c>
      <c r="B151" s="526"/>
      <c r="C151" s="36" t="str">
        <f>VLOOKUP('Employee Salary Payroll Tax '!B153,'Employee Salary Payroll Tax '!$D$1:$E$7,2,FALSE)</f>
        <v>NonUnion</v>
      </c>
      <c r="D151" s="61">
        <f t="shared" si="18"/>
        <v>2.98E-2</v>
      </c>
      <c r="E151" s="351">
        <f>'Employee Salary Payroll Tax '!N153</f>
        <v>101023.5</v>
      </c>
      <c r="F151" s="351">
        <f t="shared" si="19"/>
        <v>104034.0003</v>
      </c>
      <c r="G151" s="352"/>
      <c r="H151" s="351">
        <f t="shared" si="24"/>
        <v>0</v>
      </c>
      <c r="I151" s="351">
        <f t="shared" si="20"/>
        <v>3010.5002999999997</v>
      </c>
      <c r="J151" s="351">
        <f t="shared" si="21"/>
        <v>0</v>
      </c>
      <c r="K151" s="293">
        <f>SUM('Employee Salary Payroll Tax '!I153:K153)</f>
        <v>4445.7</v>
      </c>
      <c r="L151" s="293">
        <f>'Employee Salary Payroll Tax '!H153</f>
        <v>0</v>
      </c>
      <c r="M151" s="293">
        <f t="shared" si="22"/>
        <v>96577.8</v>
      </c>
      <c r="N151" s="359">
        <f t="shared" si="23"/>
        <v>0</v>
      </c>
      <c r="O151" s="331"/>
      <c r="P151" s="61"/>
      <c r="Q151" s="294"/>
      <c r="R151" s="292"/>
      <c r="S151" s="291"/>
    </row>
    <row r="152" spans="1:19" ht="14.4">
      <c r="A152" s="36">
        <f t="shared" si="17"/>
        <v>137</v>
      </c>
      <c r="B152" s="526"/>
      <c r="C152" s="36" t="str">
        <f>VLOOKUP('Employee Salary Payroll Tax '!B154,'Employee Salary Payroll Tax '!$D$1:$E$7,2,FALSE)</f>
        <v>IBEW</v>
      </c>
      <c r="D152" s="61">
        <f t="shared" si="18"/>
        <v>6.875E-3</v>
      </c>
      <c r="E152" s="351">
        <f>'Employee Salary Payroll Tax '!N154</f>
        <v>177038.9</v>
      </c>
      <c r="F152" s="351">
        <f t="shared" si="19"/>
        <v>178256.0424375</v>
      </c>
      <c r="G152" s="352"/>
      <c r="H152" s="351">
        <f t="shared" si="24"/>
        <v>0</v>
      </c>
      <c r="I152" s="351">
        <f t="shared" si="20"/>
        <v>1217.1424375000061</v>
      </c>
      <c r="J152" s="351">
        <f t="shared" si="21"/>
        <v>0</v>
      </c>
      <c r="K152" s="293">
        <f>SUM('Employee Salary Payroll Tax '!I154:K154)</f>
        <v>64507.63</v>
      </c>
      <c r="L152" s="293">
        <f>'Employee Salary Payroll Tax '!H154</f>
        <v>0</v>
      </c>
      <c r="M152" s="293">
        <f t="shared" si="22"/>
        <v>112531.26999999999</v>
      </c>
      <c r="N152" s="359">
        <f t="shared" si="23"/>
        <v>0</v>
      </c>
      <c r="O152" s="331"/>
      <c r="P152" s="61"/>
      <c r="Q152" s="294"/>
      <c r="R152" s="292"/>
      <c r="S152" s="291"/>
    </row>
    <row r="153" spans="1:19" ht="14.4">
      <c r="A153" s="36">
        <f t="shared" si="17"/>
        <v>138</v>
      </c>
      <c r="B153" s="526"/>
      <c r="C153" s="36" t="str">
        <f>VLOOKUP('Employee Salary Payroll Tax '!B155,'Employee Salary Payroll Tax '!$D$1:$E$7,2,FALSE)</f>
        <v>IBEW</v>
      </c>
      <c r="D153" s="61">
        <f t="shared" si="18"/>
        <v>6.875E-3</v>
      </c>
      <c r="E153" s="351">
        <f>'Employee Salary Payroll Tax '!N155</f>
        <v>45053.59</v>
      </c>
      <c r="F153" s="351">
        <f t="shared" si="19"/>
        <v>45363.333431249994</v>
      </c>
      <c r="G153" s="352"/>
      <c r="H153" s="351">
        <f t="shared" si="24"/>
        <v>0</v>
      </c>
      <c r="I153" s="351">
        <f t="shared" si="20"/>
        <v>309.74343124999723</v>
      </c>
      <c r="J153" s="351">
        <f t="shared" si="21"/>
        <v>0</v>
      </c>
      <c r="K153" s="293">
        <f>SUM('Employee Salary Payroll Tax '!I155:K155)</f>
        <v>44370.83</v>
      </c>
      <c r="L153" s="293">
        <f>'Employee Salary Payroll Tax '!H155</f>
        <v>0</v>
      </c>
      <c r="M153" s="293">
        <f t="shared" si="22"/>
        <v>682.75999999999476</v>
      </c>
      <c r="N153" s="359">
        <f t="shared" si="23"/>
        <v>0</v>
      </c>
      <c r="O153" s="331"/>
      <c r="P153" s="61"/>
      <c r="Q153" s="294"/>
      <c r="R153" s="292"/>
      <c r="S153" s="291"/>
    </row>
    <row r="154" spans="1:19" ht="14.4">
      <c r="A154" s="36">
        <f t="shared" si="17"/>
        <v>139</v>
      </c>
      <c r="B154" s="526"/>
      <c r="C154" s="36" t="str">
        <f>VLOOKUP('Employee Salary Payroll Tax '!B156,'Employee Salary Payroll Tax '!$D$1:$E$7,2,FALSE)</f>
        <v>NonUnion</v>
      </c>
      <c r="D154" s="61">
        <f t="shared" si="18"/>
        <v>2.98E-2</v>
      </c>
      <c r="E154" s="351">
        <f>'Employee Salary Payroll Tax '!N156</f>
        <v>64420.15</v>
      </c>
      <c r="F154" s="351">
        <f t="shared" si="19"/>
        <v>66339.870470000009</v>
      </c>
      <c r="G154" s="352"/>
      <c r="H154" s="351">
        <f t="shared" si="24"/>
        <v>0</v>
      </c>
      <c r="I154" s="351">
        <f t="shared" si="20"/>
        <v>1919.7204700000075</v>
      </c>
      <c r="J154" s="351">
        <f t="shared" si="21"/>
        <v>0</v>
      </c>
      <c r="K154" s="293">
        <f>SUM('Employee Salary Payroll Tax '!I156:K156)</f>
        <v>64420.15</v>
      </c>
      <c r="L154" s="293">
        <f>'Employee Salary Payroll Tax '!H156</f>
        <v>0</v>
      </c>
      <c r="M154" s="293">
        <f t="shared" si="22"/>
        <v>0</v>
      </c>
      <c r="N154" s="359">
        <f t="shared" si="23"/>
        <v>0</v>
      </c>
      <c r="O154" s="331"/>
      <c r="P154" s="61"/>
      <c r="Q154" s="294"/>
      <c r="R154" s="292"/>
      <c r="S154" s="291"/>
    </row>
    <row r="155" spans="1:19" ht="14.4">
      <c r="A155" s="36">
        <f t="shared" si="17"/>
        <v>140</v>
      </c>
      <c r="B155" s="526"/>
      <c r="C155" s="36" t="str">
        <f>VLOOKUP('Employee Salary Payroll Tax '!B157,'Employee Salary Payroll Tax '!$D$1:$E$7,2,FALSE)</f>
        <v>NonUnion</v>
      </c>
      <c r="D155" s="61">
        <f t="shared" si="18"/>
        <v>2.98E-2</v>
      </c>
      <c r="E155" s="351">
        <f>'Employee Salary Payroll Tax '!N157</f>
        <v>39517.99</v>
      </c>
      <c r="F155" s="351">
        <f t="shared" si="19"/>
        <v>40695.626102000002</v>
      </c>
      <c r="G155" s="352"/>
      <c r="H155" s="351">
        <f t="shared" si="24"/>
        <v>5482.010000000002</v>
      </c>
      <c r="I155" s="351">
        <f t="shared" si="20"/>
        <v>1177.636102000004</v>
      </c>
      <c r="J155" s="351">
        <f t="shared" si="21"/>
        <v>7.0658166120000248</v>
      </c>
      <c r="K155" s="293">
        <f>SUM('Employee Salary Payroll Tax '!I157:K157)</f>
        <v>39517.99</v>
      </c>
      <c r="L155" s="293">
        <f>'Employee Salary Payroll Tax '!H157</f>
        <v>0</v>
      </c>
      <c r="M155" s="293">
        <f t="shared" si="22"/>
        <v>0</v>
      </c>
      <c r="N155" s="359">
        <f t="shared" si="23"/>
        <v>7.0658166118212238</v>
      </c>
      <c r="O155" s="331"/>
      <c r="P155" s="61"/>
      <c r="Q155" s="294"/>
      <c r="R155" s="292"/>
      <c r="S155" s="291"/>
    </row>
    <row r="156" spans="1:19" ht="14.4">
      <c r="A156" s="36">
        <f t="shared" si="17"/>
        <v>141</v>
      </c>
      <c r="B156" s="526"/>
      <c r="C156" s="36" t="str">
        <f>VLOOKUP('Employee Salary Payroll Tax '!B158,'Employee Salary Payroll Tax '!$D$1:$E$7,2,FALSE)</f>
        <v>IBEW</v>
      </c>
      <c r="D156" s="61">
        <f t="shared" si="18"/>
        <v>6.875E-3</v>
      </c>
      <c r="E156" s="351">
        <f>'Employee Salary Payroll Tax '!N158</f>
        <v>19197.759999999998</v>
      </c>
      <c r="F156" s="351">
        <f t="shared" si="19"/>
        <v>19329.744599999998</v>
      </c>
      <c r="G156" s="352"/>
      <c r="H156" s="351">
        <f t="shared" si="24"/>
        <v>25802.240000000002</v>
      </c>
      <c r="I156" s="351">
        <f t="shared" si="20"/>
        <v>131.98459999999977</v>
      </c>
      <c r="J156" s="351">
        <f t="shared" si="21"/>
        <v>0.7919075999999986</v>
      </c>
      <c r="K156" s="293">
        <f>SUM('Employee Salary Payroll Tax '!I158:K158)</f>
        <v>19109.86</v>
      </c>
      <c r="L156" s="293">
        <f>'Employee Salary Payroll Tax '!H158</f>
        <v>0</v>
      </c>
      <c r="M156" s="293">
        <f t="shared" si="22"/>
        <v>87.899999999997817</v>
      </c>
      <c r="N156" s="359">
        <f t="shared" si="23"/>
        <v>0.78828172495893756</v>
      </c>
      <c r="O156" s="331"/>
      <c r="P156" s="61"/>
      <c r="Q156" s="294"/>
      <c r="R156" s="292"/>
      <c r="S156" s="291"/>
    </row>
    <row r="157" spans="1:19" ht="14.4">
      <c r="A157" s="36">
        <f t="shared" si="17"/>
        <v>142</v>
      </c>
      <c r="B157" s="526"/>
      <c r="C157" s="36" t="str">
        <f>VLOOKUP('Employee Salary Payroll Tax '!B159,'Employee Salary Payroll Tax '!$D$1:$E$7,2,FALSE)</f>
        <v>NonUnion</v>
      </c>
      <c r="D157" s="61">
        <f t="shared" si="18"/>
        <v>2.98E-2</v>
      </c>
      <c r="E157" s="351">
        <f>'Employee Salary Payroll Tax '!N159</f>
        <v>52780.33</v>
      </c>
      <c r="F157" s="351">
        <f t="shared" si="19"/>
        <v>54353.183834000003</v>
      </c>
      <c r="G157" s="352"/>
      <c r="H157" s="351">
        <f t="shared" si="24"/>
        <v>0</v>
      </c>
      <c r="I157" s="351">
        <f t="shared" si="20"/>
        <v>1572.8538340000014</v>
      </c>
      <c r="J157" s="351">
        <f t="shared" si="21"/>
        <v>0</v>
      </c>
      <c r="K157" s="293">
        <f>SUM('Employee Salary Payroll Tax '!I159:K159)</f>
        <v>2124.4899999999998</v>
      </c>
      <c r="L157" s="293">
        <f>'Employee Salary Payroll Tax '!H159</f>
        <v>0</v>
      </c>
      <c r="M157" s="293">
        <f t="shared" si="22"/>
        <v>50655.840000000004</v>
      </c>
      <c r="N157" s="359">
        <f t="shared" si="23"/>
        <v>0</v>
      </c>
      <c r="O157" s="331"/>
      <c r="P157" s="61"/>
      <c r="Q157" s="294"/>
      <c r="R157" s="292"/>
      <c r="S157" s="291"/>
    </row>
    <row r="158" spans="1:19" ht="14.4">
      <c r="A158" s="36">
        <f t="shared" si="17"/>
        <v>143</v>
      </c>
      <c r="B158" s="526"/>
      <c r="C158" s="36" t="str">
        <f>VLOOKUP('Employee Salary Payroll Tax '!B160,'Employee Salary Payroll Tax '!$D$1:$E$7,2,FALSE)</f>
        <v>NonUnion</v>
      </c>
      <c r="D158" s="61">
        <f t="shared" si="18"/>
        <v>2.98E-2</v>
      </c>
      <c r="E158" s="351">
        <f>'Employee Salary Payroll Tax '!N160</f>
        <v>89779.29</v>
      </c>
      <c r="F158" s="351">
        <f t="shared" si="19"/>
        <v>92454.712841999994</v>
      </c>
      <c r="G158" s="352"/>
      <c r="H158" s="351">
        <f t="shared" si="24"/>
        <v>0</v>
      </c>
      <c r="I158" s="351">
        <f t="shared" si="20"/>
        <v>2675.4228419999999</v>
      </c>
      <c r="J158" s="351">
        <f t="shared" si="21"/>
        <v>0</v>
      </c>
      <c r="K158" s="293">
        <f>SUM('Employee Salary Payroll Tax '!I160:K160)</f>
        <v>79514.959999999992</v>
      </c>
      <c r="L158" s="293">
        <f>'Employee Salary Payroll Tax '!H160</f>
        <v>0</v>
      </c>
      <c r="M158" s="293">
        <f t="shared" si="22"/>
        <v>10264.330000000002</v>
      </c>
      <c r="N158" s="359">
        <f t="shared" si="23"/>
        <v>0</v>
      </c>
      <c r="O158" s="331"/>
      <c r="P158" s="61"/>
      <c r="Q158" s="294"/>
      <c r="R158" s="292"/>
      <c r="S158" s="291"/>
    </row>
    <row r="159" spans="1:19" ht="14.4">
      <c r="A159" s="36">
        <f t="shared" si="17"/>
        <v>144</v>
      </c>
      <c r="B159" s="526"/>
      <c r="C159" s="36" t="str">
        <f>VLOOKUP('Employee Salary Payroll Tax '!B161,'Employee Salary Payroll Tax '!$D$1:$E$7,2,FALSE)</f>
        <v>IBEW</v>
      </c>
      <c r="D159" s="61">
        <f t="shared" si="18"/>
        <v>6.875E-3</v>
      </c>
      <c r="E159" s="351">
        <f>'Employee Salary Payroll Tax '!N161</f>
        <v>36025.339999999997</v>
      </c>
      <c r="F159" s="351">
        <f t="shared" si="19"/>
        <v>36273.014212499998</v>
      </c>
      <c r="G159" s="352"/>
      <c r="H159" s="351">
        <f t="shared" si="24"/>
        <v>8974.6600000000035</v>
      </c>
      <c r="I159" s="351">
        <f t="shared" si="20"/>
        <v>247.67421250000189</v>
      </c>
      <c r="J159" s="351">
        <f t="shared" si="21"/>
        <v>1.4860452750000113</v>
      </c>
      <c r="K159" s="293">
        <f>SUM('Employee Salary Payroll Tax '!I161:K161)</f>
        <v>36025.339999999997</v>
      </c>
      <c r="L159" s="293">
        <f>'Employee Salary Payroll Tax '!H161</f>
        <v>0</v>
      </c>
      <c r="M159" s="293">
        <f t="shared" si="22"/>
        <v>0</v>
      </c>
      <c r="N159" s="359">
        <f t="shared" si="23"/>
        <v>1.4860452749587612</v>
      </c>
      <c r="O159" s="331"/>
      <c r="P159" s="61"/>
      <c r="Q159" s="294"/>
      <c r="R159" s="292"/>
      <c r="S159" s="291"/>
    </row>
    <row r="160" spans="1:19" ht="14.4">
      <c r="A160" s="36">
        <f t="shared" si="17"/>
        <v>145</v>
      </c>
      <c r="B160" s="526"/>
      <c r="C160" s="36" t="str">
        <f>VLOOKUP('Employee Salary Payroll Tax '!B162,'Employee Salary Payroll Tax '!$D$1:$E$7,2,FALSE)</f>
        <v>NonUnion</v>
      </c>
      <c r="D160" s="61">
        <f t="shared" si="18"/>
        <v>2.98E-2</v>
      </c>
      <c r="E160" s="351">
        <f>'Employee Salary Payroll Tax '!N162</f>
        <v>93727.43</v>
      </c>
      <c r="F160" s="351">
        <f t="shared" si="19"/>
        <v>96520.507413999992</v>
      </c>
      <c r="G160" s="352"/>
      <c r="H160" s="351">
        <f t="shared" si="24"/>
        <v>0</v>
      </c>
      <c r="I160" s="351">
        <f t="shared" si="20"/>
        <v>2793.0774139999994</v>
      </c>
      <c r="J160" s="351">
        <f t="shared" si="21"/>
        <v>0</v>
      </c>
      <c r="K160" s="293">
        <f>SUM('Employee Salary Payroll Tax '!I162:K162)</f>
        <v>72782.570000000007</v>
      </c>
      <c r="L160" s="293">
        <f>'Employee Salary Payroll Tax '!H162</f>
        <v>0</v>
      </c>
      <c r="M160" s="293">
        <f t="shared" si="22"/>
        <v>20944.859999999986</v>
      </c>
      <c r="N160" s="359">
        <f t="shared" si="23"/>
        <v>0</v>
      </c>
      <c r="O160" s="331"/>
      <c r="P160" s="61"/>
      <c r="Q160" s="294"/>
      <c r="R160" s="292"/>
      <c r="S160" s="291"/>
    </row>
    <row r="161" spans="1:19" ht="14.4">
      <c r="A161" s="36">
        <f t="shared" si="17"/>
        <v>146</v>
      </c>
      <c r="B161" s="526"/>
      <c r="C161" s="36" t="str">
        <f>VLOOKUP('Employee Salary Payroll Tax '!B163,'Employee Salary Payroll Tax '!$D$1:$E$7,2,FALSE)</f>
        <v>NonUnion</v>
      </c>
      <c r="D161" s="61">
        <f t="shared" si="18"/>
        <v>2.98E-2</v>
      </c>
      <c r="E161" s="351">
        <f>'Employee Salary Payroll Tax '!N163</f>
        <v>100972.86</v>
      </c>
      <c r="F161" s="351">
        <f t="shared" si="19"/>
        <v>103981.851228</v>
      </c>
      <c r="G161" s="352"/>
      <c r="H161" s="351">
        <f t="shared" si="24"/>
        <v>0</v>
      </c>
      <c r="I161" s="351">
        <f t="shared" si="20"/>
        <v>3008.991227999999</v>
      </c>
      <c r="J161" s="351">
        <f t="shared" si="21"/>
        <v>0</v>
      </c>
      <c r="K161" s="293">
        <f>SUM('Employee Salary Payroll Tax '!I163:K163)</f>
        <v>25214.73</v>
      </c>
      <c r="L161" s="293">
        <f>'Employee Salary Payroll Tax '!H163</f>
        <v>0</v>
      </c>
      <c r="M161" s="293">
        <f t="shared" si="22"/>
        <v>75758.13</v>
      </c>
      <c r="N161" s="359">
        <f t="shared" si="23"/>
        <v>0</v>
      </c>
      <c r="O161" s="331"/>
      <c r="P161" s="61"/>
      <c r="Q161" s="294"/>
      <c r="R161" s="292"/>
      <c r="S161" s="291"/>
    </row>
    <row r="162" spans="1:19" ht="14.4">
      <c r="A162" s="36">
        <f t="shared" si="17"/>
        <v>147</v>
      </c>
      <c r="B162" s="526"/>
      <c r="C162" s="36" t="str">
        <f>VLOOKUP('Employee Salary Payroll Tax '!B164,'Employee Salary Payroll Tax '!$D$1:$E$7,2,FALSE)</f>
        <v>NonUnion</v>
      </c>
      <c r="D162" s="61">
        <f t="shared" si="18"/>
        <v>2.98E-2</v>
      </c>
      <c r="E162" s="351">
        <f>'Employee Salary Payroll Tax '!N164</f>
        <v>111447.82</v>
      </c>
      <c r="F162" s="351">
        <f t="shared" si="19"/>
        <v>114768.96503600001</v>
      </c>
      <c r="G162" s="352"/>
      <c r="H162" s="351">
        <f t="shared" si="24"/>
        <v>0</v>
      </c>
      <c r="I162" s="351">
        <f t="shared" si="20"/>
        <v>3321.1450360000017</v>
      </c>
      <c r="J162" s="351">
        <f t="shared" si="21"/>
        <v>0</v>
      </c>
      <c r="K162" s="293">
        <f>SUM('Employee Salary Payroll Tax '!I164:K164)</f>
        <v>111447.82</v>
      </c>
      <c r="L162" s="293">
        <f>'Employee Salary Payroll Tax '!H164</f>
        <v>0</v>
      </c>
      <c r="M162" s="293">
        <f t="shared" si="22"/>
        <v>0</v>
      </c>
      <c r="N162" s="359">
        <f t="shared" si="23"/>
        <v>0</v>
      </c>
      <c r="O162" s="331"/>
      <c r="P162" s="61"/>
      <c r="Q162" s="294"/>
      <c r="R162" s="292"/>
      <c r="S162" s="291"/>
    </row>
    <row r="163" spans="1:19" ht="14.4">
      <c r="A163" s="36">
        <f t="shared" si="17"/>
        <v>148</v>
      </c>
      <c r="B163" s="526"/>
      <c r="C163" s="36" t="str">
        <f>VLOOKUP('Employee Salary Payroll Tax '!B165,'Employee Salary Payroll Tax '!$D$1:$E$7,2,FALSE)</f>
        <v>NonUnion</v>
      </c>
      <c r="D163" s="61">
        <f t="shared" si="18"/>
        <v>2.98E-2</v>
      </c>
      <c r="E163" s="351">
        <f>'Employee Salary Payroll Tax '!N165</f>
        <v>77449.64</v>
      </c>
      <c r="F163" s="351">
        <f t="shared" si="19"/>
        <v>79757.639272</v>
      </c>
      <c r="G163" s="352"/>
      <c r="H163" s="351">
        <f t="shared" si="24"/>
        <v>0</v>
      </c>
      <c r="I163" s="351">
        <f t="shared" si="20"/>
        <v>2307.9992720000009</v>
      </c>
      <c r="J163" s="351">
        <f t="shared" si="21"/>
        <v>0</v>
      </c>
      <c r="K163" s="293">
        <f>SUM('Employee Salary Payroll Tax '!I165:K165)</f>
        <v>39058.22</v>
      </c>
      <c r="L163" s="293">
        <f>'Employee Salary Payroll Tax '!H165</f>
        <v>0</v>
      </c>
      <c r="M163" s="293">
        <f t="shared" si="22"/>
        <v>38391.42</v>
      </c>
      <c r="N163" s="359">
        <f t="shared" si="23"/>
        <v>0</v>
      </c>
      <c r="O163" s="331"/>
      <c r="P163" s="61"/>
      <c r="Q163" s="294"/>
      <c r="R163" s="292"/>
      <c r="S163" s="291"/>
    </row>
    <row r="164" spans="1:19" ht="14.4">
      <c r="A164" s="36">
        <f t="shared" si="17"/>
        <v>149</v>
      </c>
      <c r="B164" s="526"/>
      <c r="C164" s="36" t="str">
        <f>VLOOKUP('Employee Salary Payroll Tax '!B166,'Employee Salary Payroll Tax '!$D$1:$E$7,2,FALSE)</f>
        <v>NonUnion</v>
      </c>
      <c r="D164" s="61">
        <f t="shared" si="18"/>
        <v>2.98E-2</v>
      </c>
      <c r="E164" s="351">
        <f>'Employee Salary Payroll Tax '!N166</f>
        <v>93502.57</v>
      </c>
      <c r="F164" s="351">
        <f t="shared" si="19"/>
        <v>96288.946586000005</v>
      </c>
      <c r="G164" s="352"/>
      <c r="H164" s="351">
        <f t="shared" si="24"/>
        <v>0</v>
      </c>
      <c r="I164" s="351">
        <f t="shared" si="20"/>
        <v>2786.3765859999985</v>
      </c>
      <c r="J164" s="351">
        <f t="shared" si="21"/>
        <v>0</v>
      </c>
      <c r="K164" s="293">
        <f>SUM('Employee Salary Payroll Tax '!I166:K166)</f>
        <v>2665.51</v>
      </c>
      <c r="L164" s="293">
        <f>'Employee Salary Payroll Tax '!H166</f>
        <v>0</v>
      </c>
      <c r="M164" s="293">
        <f t="shared" si="22"/>
        <v>90837.060000000012</v>
      </c>
      <c r="N164" s="359">
        <f t="shared" si="23"/>
        <v>0</v>
      </c>
      <c r="O164" s="331"/>
      <c r="P164" s="61"/>
      <c r="Q164" s="294"/>
      <c r="R164" s="292"/>
      <c r="S164" s="291"/>
    </row>
    <row r="165" spans="1:19" ht="14.4">
      <c r="A165" s="36">
        <f t="shared" si="17"/>
        <v>150</v>
      </c>
      <c r="B165" s="526"/>
      <c r="C165" s="36" t="str">
        <f>VLOOKUP('Employee Salary Payroll Tax '!B167,'Employee Salary Payroll Tax '!$D$1:$E$7,2,FALSE)</f>
        <v>NonUnion</v>
      </c>
      <c r="D165" s="61">
        <f t="shared" si="18"/>
        <v>2.98E-2</v>
      </c>
      <c r="E165" s="351">
        <f>'Employee Salary Payroll Tax '!N167</f>
        <v>75770.45</v>
      </c>
      <c r="F165" s="351">
        <f t="shared" si="19"/>
        <v>78028.409410000007</v>
      </c>
      <c r="G165" s="352"/>
      <c r="H165" s="351">
        <f t="shared" si="24"/>
        <v>0</v>
      </c>
      <c r="I165" s="351">
        <f t="shared" si="20"/>
        <v>2257.9594100000104</v>
      </c>
      <c r="J165" s="351">
        <f t="shared" si="21"/>
        <v>0</v>
      </c>
      <c r="K165" s="293">
        <f>SUM('Employee Salary Payroll Tax '!I167:K167)</f>
        <v>9913.93</v>
      </c>
      <c r="L165" s="293">
        <f>'Employee Salary Payroll Tax '!H167</f>
        <v>0</v>
      </c>
      <c r="M165" s="293">
        <f t="shared" si="22"/>
        <v>65856.51999999999</v>
      </c>
      <c r="N165" s="359">
        <f t="shared" si="23"/>
        <v>0</v>
      </c>
      <c r="O165" s="331"/>
      <c r="P165" s="61"/>
      <c r="Q165" s="294"/>
      <c r="R165" s="292"/>
      <c r="S165" s="291"/>
    </row>
    <row r="166" spans="1:19" ht="14.4">
      <c r="A166" s="36">
        <f t="shared" si="17"/>
        <v>151</v>
      </c>
      <c r="B166" s="526"/>
      <c r="C166" s="36" t="str">
        <f>VLOOKUP('Employee Salary Payroll Tax '!B168,'Employee Salary Payroll Tax '!$D$1:$E$7,2,FALSE)</f>
        <v>NonUnion</v>
      </c>
      <c r="D166" s="61">
        <f t="shared" si="18"/>
        <v>2.98E-2</v>
      </c>
      <c r="E166" s="351">
        <f>'Employee Salary Payroll Tax '!N168</f>
        <v>64650.77</v>
      </c>
      <c r="F166" s="351">
        <f t="shared" si="19"/>
        <v>66577.362945999994</v>
      </c>
      <c r="G166" s="352"/>
      <c r="H166" s="351">
        <f t="shared" si="24"/>
        <v>0</v>
      </c>
      <c r="I166" s="351">
        <f t="shared" si="20"/>
        <v>1926.592945999997</v>
      </c>
      <c r="J166" s="351">
        <f t="shared" si="21"/>
        <v>0</v>
      </c>
      <c r="K166" s="293">
        <f>SUM('Employee Salary Payroll Tax '!I168:K168)</f>
        <v>39706.959999999999</v>
      </c>
      <c r="L166" s="293">
        <f>'Employee Salary Payroll Tax '!H168</f>
        <v>0</v>
      </c>
      <c r="M166" s="293">
        <f t="shared" si="22"/>
        <v>24943.809999999998</v>
      </c>
      <c r="N166" s="359">
        <f t="shared" si="23"/>
        <v>0</v>
      </c>
      <c r="O166" s="331"/>
      <c r="P166" s="61"/>
      <c r="Q166" s="294"/>
      <c r="R166" s="292"/>
      <c r="S166" s="291"/>
    </row>
    <row r="167" spans="1:19" ht="14.4">
      <c r="A167" s="36">
        <f t="shared" si="17"/>
        <v>152</v>
      </c>
      <c r="B167" s="526"/>
      <c r="C167" s="36" t="str">
        <f>VLOOKUP('Employee Salary Payroll Tax '!B169,'Employee Salary Payroll Tax '!$D$1:$E$7,2,FALSE)</f>
        <v>NonUnion</v>
      </c>
      <c r="D167" s="61">
        <f t="shared" si="18"/>
        <v>2.98E-2</v>
      </c>
      <c r="E167" s="351">
        <f>'Employee Salary Payroll Tax '!N169</f>
        <v>97949.45</v>
      </c>
      <c r="F167" s="351">
        <f t="shared" si="19"/>
        <v>100868.34361</v>
      </c>
      <c r="G167" s="352"/>
      <c r="H167" s="351">
        <f t="shared" si="24"/>
        <v>0</v>
      </c>
      <c r="I167" s="351">
        <f t="shared" si="20"/>
        <v>2918.8936099999992</v>
      </c>
      <c r="J167" s="351">
        <f t="shared" si="21"/>
        <v>0</v>
      </c>
      <c r="K167" s="293">
        <f>SUM('Employee Salary Payroll Tax '!I169:K169)</f>
        <v>15935.8</v>
      </c>
      <c r="L167" s="293">
        <f>'Employee Salary Payroll Tax '!H169</f>
        <v>0</v>
      </c>
      <c r="M167" s="293">
        <f t="shared" si="22"/>
        <v>82013.649999999994</v>
      </c>
      <c r="N167" s="359">
        <f t="shared" si="23"/>
        <v>0</v>
      </c>
      <c r="O167" s="331"/>
      <c r="P167" s="61"/>
      <c r="Q167" s="294"/>
      <c r="R167" s="292"/>
      <c r="S167" s="291"/>
    </row>
    <row r="168" spans="1:19" ht="14.4">
      <c r="A168" s="36">
        <f t="shared" si="17"/>
        <v>153</v>
      </c>
      <c r="B168" s="526"/>
      <c r="C168" s="36" t="str">
        <f>VLOOKUP('Employee Salary Payroll Tax '!B170,'Employee Salary Payroll Tax '!$D$1:$E$7,2,FALSE)</f>
        <v>NonUnion</v>
      </c>
      <c r="D168" s="61">
        <f t="shared" si="18"/>
        <v>2.98E-2</v>
      </c>
      <c r="E168" s="351">
        <f>'Employee Salary Payroll Tax '!N170</f>
        <v>83219.539999999994</v>
      </c>
      <c r="F168" s="351">
        <f t="shared" si="19"/>
        <v>85699.482292000001</v>
      </c>
      <c r="G168" s="352"/>
      <c r="H168" s="351">
        <f t="shared" si="24"/>
        <v>0</v>
      </c>
      <c r="I168" s="351">
        <f t="shared" si="20"/>
        <v>2479.942292000007</v>
      </c>
      <c r="J168" s="351">
        <f t="shared" si="21"/>
        <v>0</v>
      </c>
      <c r="K168" s="293">
        <f>SUM('Employee Salary Payroll Tax '!I170:K170)</f>
        <v>8699.65</v>
      </c>
      <c r="L168" s="293">
        <f>'Employee Salary Payroll Tax '!H170</f>
        <v>0</v>
      </c>
      <c r="M168" s="293">
        <f t="shared" si="22"/>
        <v>74519.89</v>
      </c>
      <c r="N168" s="359">
        <f t="shared" si="23"/>
        <v>0</v>
      </c>
      <c r="O168" s="331"/>
      <c r="P168" s="61"/>
      <c r="Q168" s="294"/>
      <c r="R168" s="292"/>
      <c r="S168" s="291"/>
    </row>
    <row r="169" spans="1:19" ht="14.4">
      <c r="A169" s="36">
        <f t="shared" si="17"/>
        <v>154</v>
      </c>
      <c r="B169" s="526"/>
      <c r="C169" s="36" t="str">
        <f>VLOOKUP('Employee Salary Payroll Tax '!B171,'Employee Salary Payroll Tax '!$D$1:$E$7,2,FALSE)</f>
        <v>IBEW</v>
      </c>
      <c r="D169" s="61">
        <f t="shared" si="18"/>
        <v>6.875E-3</v>
      </c>
      <c r="E169" s="351">
        <f>'Employee Salary Payroll Tax '!N171</f>
        <v>58663.94</v>
      </c>
      <c r="F169" s="351">
        <f t="shared" si="19"/>
        <v>59067.2545875</v>
      </c>
      <c r="G169" s="352"/>
      <c r="H169" s="351">
        <f t="shared" si="24"/>
        <v>0</v>
      </c>
      <c r="I169" s="351">
        <f t="shared" si="20"/>
        <v>403.31458749999729</v>
      </c>
      <c r="J169" s="351">
        <f t="shared" si="21"/>
        <v>0</v>
      </c>
      <c r="K169" s="293">
        <f>SUM('Employee Salary Payroll Tax '!I171:K171)</f>
        <v>58663.94</v>
      </c>
      <c r="L169" s="293">
        <f>'Employee Salary Payroll Tax '!H171</f>
        <v>0</v>
      </c>
      <c r="M169" s="293">
        <f t="shared" si="22"/>
        <v>0</v>
      </c>
      <c r="N169" s="359">
        <f t="shared" si="23"/>
        <v>0</v>
      </c>
      <c r="O169" s="331"/>
      <c r="P169" s="61"/>
      <c r="Q169" s="294"/>
      <c r="R169" s="292"/>
      <c r="S169" s="291"/>
    </row>
    <row r="170" spans="1:19" ht="14.4">
      <c r="A170" s="36">
        <f t="shared" si="17"/>
        <v>155</v>
      </c>
      <c r="B170" s="526"/>
      <c r="C170" s="36" t="str">
        <f>VLOOKUP('Employee Salary Payroll Tax '!B172,'Employee Salary Payroll Tax '!$D$1:$E$7,2,FALSE)</f>
        <v>IBEW</v>
      </c>
      <c r="D170" s="61">
        <f t="shared" si="18"/>
        <v>6.875E-3</v>
      </c>
      <c r="E170" s="351">
        <f>'Employee Salary Payroll Tax '!N172</f>
        <v>119958.39</v>
      </c>
      <c r="F170" s="351">
        <f t="shared" si="19"/>
        <v>120783.10393124999</v>
      </c>
      <c r="G170" s="352"/>
      <c r="H170" s="351">
        <f t="shared" si="24"/>
        <v>0</v>
      </c>
      <c r="I170" s="351">
        <f t="shared" si="20"/>
        <v>824.71393124999304</v>
      </c>
      <c r="J170" s="351">
        <f t="shared" si="21"/>
        <v>0</v>
      </c>
      <c r="K170" s="293">
        <f>SUM('Employee Salary Payroll Tax '!I172:K172)</f>
        <v>109624.15</v>
      </c>
      <c r="L170" s="293">
        <f>'Employee Salary Payroll Tax '!H172</f>
        <v>0</v>
      </c>
      <c r="M170" s="293">
        <f t="shared" si="22"/>
        <v>10334.240000000005</v>
      </c>
      <c r="N170" s="359">
        <f t="shared" si="23"/>
        <v>0</v>
      </c>
      <c r="O170" s="331"/>
      <c r="P170" s="61"/>
      <c r="Q170" s="294"/>
      <c r="R170" s="292"/>
      <c r="S170" s="291"/>
    </row>
    <row r="171" spans="1:19" ht="14.4">
      <c r="A171" s="36">
        <f t="shared" si="17"/>
        <v>156</v>
      </c>
      <c r="B171" s="526"/>
      <c r="C171" s="36" t="str">
        <f>VLOOKUP('Employee Salary Payroll Tax '!B173,'Employee Salary Payroll Tax '!$D$1:$E$7,2,FALSE)</f>
        <v>NonUnion</v>
      </c>
      <c r="D171" s="61">
        <f t="shared" si="18"/>
        <v>2.98E-2</v>
      </c>
      <c r="E171" s="351">
        <f>'Employee Salary Payroll Tax '!N173</f>
        <v>100214.01</v>
      </c>
      <c r="F171" s="351">
        <f t="shared" si="19"/>
        <v>103200.387498</v>
      </c>
      <c r="G171" s="352"/>
      <c r="H171" s="351">
        <f t="shared" si="24"/>
        <v>0</v>
      </c>
      <c r="I171" s="351">
        <f t="shared" si="20"/>
        <v>2986.3774980000017</v>
      </c>
      <c r="J171" s="351">
        <f t="shared" si="21"/>
        <v>0</v>
      </c>
      <c r="K171" s="293">
        <f>SUM('Employee Salary Payroll Tax '!I173:K173)</f>
        <v>9781.14</v>
      </c>
      <c r="L171" s="293">
        <f>'Employee Salary Payroll Tax '!H173</f>
        <v>0</v>
      </c>
      <c r="M171" s="293">
        <f t="shared" si="22"/>
        <v>90432.87</v>
      </c>
      <c r="N171" s="359">
        <f t="shared" si="23"/>
        <v>0</v>
      </c>
      <c r="O171" s="331"/>
      <c r="P171" s="61"/>
      <c r="Q171" s="294"/>
      <c r="R171" s="292"/>
      <c r="S171" s="291"/>
    </row>
    <row r="172" spans="1:19" ht="14.4">
      <c r="A172" s="36">
        <f t="shared" si="17"/>
        <v>157</v>
      </c>
      <c r="B172" s="526"/>
      <c r="C172" s="36" t="str">
        <f>VLOOKUP('Employee Salary Payroll Tax '!B174,'Employee Salary Payroll Tax '!$D$1:$E$7,2,FALSE)</f>
        <v>NonUnion</v>
      </c>
      <c r="D172" s="61">
        <f t="shared" si="18"/>
        <v>2.98E-2</v>
      </c>
      <c r="E172" s="351">
        <f>'Employee Salary Payroll Tax '!N174</f>
        <v>73951.149999999994</v>
      </c>
      <c r="F172" s="351">
        <f t="shared" si="19"/>
        <v>76154.894270000004</v>
      </c>
      <c r="G172" s="352"/>
      <c r="H172" s="351">
        <f t="shared" si="24"/>
        <v>0</v>
      </c>
      <c r="I172" s="351">
        <f t="shared" si="20"/>
        <v>2203.7442700000101</v>
      </c>
      <c r="J172" s="351">
        <f t="shared" si="21"/>
        <v>0</v>
      </c>
      <c r="K172" s="293">
        <f>SUM('Employee Salary Payroll Tax '!I174:K174)</f>
        <v>26814.09</v>
      </c>
      <c r="L172" s="293">
        <f>'Employee Salary Payroll Tax '!H174</f>
        <v>32408.91</v>
      </c>
      <c r="M172" s="293">
        <f t="shared" si="22"/>
        <v>14728.149999999998</v>
      </c>
      <c r="N172" s="359">
        <f t="shared" si="23"/>
        <v>0</v>
      </c>
      <c r="O172" s="331"/>
      <c r="P172" s="61"/>
      <c r="Q172" s="294"/>
      <c r="R172" s="292"/>
      <c r="S172" s="291"/>
    </row>
    <row r="173" spans="1:19" ht="14.4">
      <c r="A173" s="36">
        <f t="shared" si="17"/>
        <v>158</v>
      </c>
      <c r="B173" s="526"/>
      <c r="C173" s="36" t="str">
        <f>VLOOKUP('Employee Salary Payroll Tax '!B175,'Employee Salary Payroll Tax '!$D$1:$E$7,2,FALSE)</f>
        <v>NonUnion</v>
      </c>
      <c r="D173" s="61">
        <f t="shared" si="18"/>
        <v>2.98E-2</v>
      </c>
      <c r="E173" s="351">
        <f>'Employee Salary Payroll Tax '!N175</f>
        <v>69174.8</v>
      </c>
      <c r="F173" s="351">
        <f t="shared" si="19"/>
        <v>71236.209040000002</v>
      </c>
      <c r="G173" s="352"/>
      <c r="H173" s="351">
        <f t="shared" si="24"/>
        <v>0</v>
      </c>
      <c r="I173" s="351">
        <f t="shared" si="20"/>
        <v>2061.4090399999986</v>
      </c>
      <c r="J173" s="351">
        <f t="shared" si="21"/>
        <v>0</v>
      </c>
      <c r="K173" s="293">
        <f>SUM('Employee Salary Payroll Tax '!I175:K175)</f>
        <v>50843.12</v>
      </c>
      <c r="L173" s="293">
        <f>'Employee Salary Payroll Tax '!H175</f>
        <v>0</v>
      </c>
      <c r="M173" s="293">
        <f t="shared" si="22"/>
        <v>18331.68</v>
      </c>
      <c r="N173" s="359">
        <f t="shared" si="23"/>
        <v>0</v>
      </c>
      <c r="O173" s="331"/>
      <c r="P173" s="61"/>
      <c r="Q173" s="294"/>
      <c r="R173" s="292"/>
      <c r="S173" s="291"/>
    </row>
    <row r="174" spans="1:19" ht="14.4">
      <c r="A174" s="36">
        <f t="shared" si="17"/>
        <v>159</v>
      </c>
      <c r="B174" s="526"/>
      <c r="C174" s="36" t="str">
        <f>VLOOKUP('Employee Salary Payroll Tax '!B176,'Employee Salary Payroll Tax '!$D$1:$E$7,2,FALSE)</f>
        <v>NonUnion</v>
      </c>
      <c r="D174" s="61">
        <f t="shared" si="18"/>
        <v>2.98E-2</v>
      </c>
      <c r="E174" s="351">
        <f>'Employee Salary Payroll Tax '!N176</f>
        <v>59551.81</v>
      </c>
      <c r="F174" s="351">
        <f t="shared" si="19"/>
        <v>61326.453937999999</v>
      </c>
      <c r="G174" s="352"/>
      <c r="H174" s="351">
        <f t="shared" si="24"/>
        <v>0</v>
      </c>
      <c r="I174" s="351">
        <f t="shared" si="20"/>
        <v>1774.6439380000011</v>
      </c>
      <c r="J174" s="351">
        <f t="shared" si="21"/>
        <v>0</v>
      </c>
      <c r="K174" s="293">
        <f>SUM('Employee Salary Payroll Tax '!I176:K176)</f>
        <v>59551.81</v>
      </c>
      <c r="L174" s="293">
        <f>'Employee Salary Payroll Tax '!H176</f>
        <v>0</v>
      </c>
      <c r="M174" s="293">
        <f t="shared" si="22"/>
        <v>0</v>
      </c>
      <c r="N174" s="359">
        <f t="shared" si="23"/>
        <v>0</v>
      </c>
      <c r="O174" s="331"/>
      <c r="P174" s="61"/>
      <c r="Q174" s="294"/>
      <c r="R174" s="292"/>
      <c r="S174" s="291"/>
    </row>
    <row r="175" spans="1:19" ht="14.4">
      <c r="A175" s="36">
        <f t="shared" si="17"/>
        <v>160</v>
      </c>
      <c r="B175" s="526"/>
      <c r="C175" s="36" t="str">
        <f>VLOOKUP('Employee Salary Payroll Tax '!B177,'Employee Salary Payroll Tax '!$D$1:$E$7,2,FALSE)</f>
        <v>IBEW</v>
      </c>
      <c r="D175" s="61">
        <f t="shared" si="18"/>
        <v>6.875E-3</v>
      </c>
      <c r="E175" s="351">
        <f>'Employee Salary Payroll Tax '!N177</f>
        <v>2734.77</v>
      </c>
      <c r="F175" s="351">
        <f t="shared" si="19"/>
        <v>2753.5715437499998</v>
      </c>
      <c r="G175" s="352"/>
      <c r="H175" s="351">
        <f t="shared" si="24"/>
        <v>42265.23</v>
      </c>
      <c r="I175" s="351">
        <f t="shared" si="20"/>
        <v>18.801543749999837</v>
      </c>
      <c r="J175" s="351">
        <f t="shared" si="21"/>
        <v>0.11280926249999902</v>
      </c>
      <c r="K175" s="293">
        <f>SUM('Employee Salary Payroll Tax '!I177:K177)</f>
        <v>2732.77</v>
      </c>
      <c r="L175" s="293">
        <f>'Employee Salary Payroll Tax '!H177</f>
        <v>0</v>
      </c>
      <c r="M175" s="293">
        <f t="shared" si="22"/>
        <v>2</v>
      </c>
      <c r="N175" s="359">
        <f t="shared" si="23"/>
        <v>0.11272676245877919</v>
      </c>
      <c r="O175" s="331"/>
      <c r="P175" s="61"/>
      <c r="Q175" s="294"/>
      <c r="R175" s="292"/>
      <c r="S175" s="291"/>
    </row>
    <row r="176" spans="1:19" ht="14.4">
      <c r="A176" s="36">
        <f t="shared" si="17"/>
        <v>161</v>
      </c>
      <c r="B176" s="526"/>
      <c r="C176" s="36" t="str">
        <f>VLOOKUP('Employee Salary Payroll Tax '!B178,'Employee Salary Payroll Tax '!$D$1:$E$7,2,FALSE)</f>
        <v>Not Assigned</v>
      </c>
      <c r="D176" s="61">
        <f t="shared" si="18"/>
        <v>0</v>
      </c>
      <c r="E176" s="351">
        <f>'Employee Salary Payroll Tax '!N178</f>
        <v>0.03</v>
      </c>
      <c r="F176" s="351">
        <f t="shared" si="19"/>
        <v>0.03</v>
      </c>
      <c r="G176" s="352"/>
      <c r="H176" s="351">
        <f t="shared" si="24"/>
        <v>44999.97</v>
      </c>
      <c r="I176" s="351">
        <f t="shared" si="20"/>
        <v>0</v>
      </c>
      <c r="J176" s="351">
        <f t="shared" si="21"/>
        <v>0</v>
      </c>
      <c r="K176" s="293">
        <f>SUM('Employee Salary Payroll Tax '!I178:K178)</f>
        <v>4.4000000000000004</v>
      </c>
      <c r="L176" s="293">
        <f>'Employee Salary Payroll Tax '!H178</f>
        <v>0</v>
      </c>
      <c r="M176" s="293">
        <f t="shared" si="22"/>
        <v>-4.37</v>
      </c>
      <c r="N176" s="359">
        <f t="shared" si="23"/>
        <v>0</v>
      </c>
      <c r="O176" s="331"/>
      <c r="P176" s="61"/>
      <c r="Q176" s="294"/>
      <c r="R176" s="292"/>
      <c r="S176" s="291"/>
    </row>
    <row r="177" spans="1:19" ht="14.4">
      <c r="A177" s="36">
        <f t="shared" si="17"/>
        <v>162</v>
      </c>
      <c r="B177" s="526"/>
      <c r="C177" s="36" t="str">
        <f>VLOOKUP('Employee Salary Payroll Tax '!B179,'Employee Salary Payroll Tax '!$D$1:$E$7,2,FALSE)</f>
        <v>UA</v>
      </c>
      <c r="D177" s="61">
        <f t="shared" si="18"/>
        <v>0.03</v>
      </c>
      <c r="E177" s="351">
        <f>'Employee Salary Payroll Tax '!N179</f>
        <v>69199.55</v>
      </c>
      <c r="F177" s="351">
        <f t="shared" si="19"/>
        <v>71275.536500000002</v>
      </c>
      <c r="G177" s="352"/>
      <c r="H177" s="351">
        <f t="shared" si="24"/>
        <v>0</v>
      </c>
      <c r="I177" s="351">
        <f t="shared" si="20"/>
        <v>2075.9864999999991</v>
      </c>
      <c r="J177" s="351">
        <f t="shared" si="21"/>
        <v>0</v>
      </c>
      <c r="K177" s="293">
        <f>SUM('Employee Salary Payroll Tax '!I179:K179)</f>
        <v>63550.5</v>
      </c>
      <c r="L177" s="293">
        <f>'Employee Salary Payroll Tax '!H179</f>
        <v>762.27</v>
      </c>
      <c r="M177" s="293">
        <f t="shared" si="22"/>
        <v>4886.7800000000025</v>
      </c>
      <c r="N177" s="359">
        <f t="shared" si="23"/>
        <v>0</v>
      </c>
      <c r="O177" s="331"/>
      <c r="P177" s="61"/>
      <c r="Q177" s="294"/>
      <c r="R177" s="292"/>
      <c r="S177" s="291"/>
    </row>
    <row r="178" spans="1:19" ht="14.4">
      <c r="A178" s="36">
        <f t="shared" si="17"/>
        <v>163</v>
      </c>
      <c r="B178" s="526"/>
      <c r="C178" s="36" t="str">
        <f>VLOOKUP('Employee Salary Payroll Tax '!B180,'Employee Salary Payroll Tax '!$D$1:$E$7,2,FALSE)</f>
        <v>NonUnion</v>
      </c>
      <c r="D178" s="61">
        <f t="shared" si="18"/>
        <v>2.98E-2</v>
      </c>
      <c r="E178" s="351">
        <f>'Employee Salary Payroll Tax '!N180</f>
        <v>58665.67</v>
      </c>
      <c r="F178" s="351">
        <f t="shared" si="19"/>
        <v>60413.906966000002</v>
      </c>
      <c r="G178" s="352"/>
      <c r="H178" s="351">
        <f t="shared" si="24"/>
        <v>0</v>
      </c>
      <c r="I178" s="351">
        <f t="shared" si="20"/>
        <v>1748.236966000004</v>
      </c>
      <c r="J178" s="351">
        <f t="shared" si="21"/>
        <v>0</v>
      </c>
      <c r="K178" s="293">
        <f>SUM('Employee Salary Payroll Tax '!I180:K180)</f>
        <v>-8.65</v>
      </c>
      <c r="L178" s="293">
        <f>'Employee Salary Payroll Tax '!H180</f>
        <v>0</v>
      </c>
      <c r="M178" s="293">
        <f t="shared" si="22"/>
        <v>58674.32</v>
      </c>
      <c r="N178" s="359">
        <f t="shared" si="23"/>
        <v>0</v>
      </c>
      <c r="O178" s="331"/>
      <c r="P178" s="61"/>
      <c r="Q178" s="294"/>
      <c r="R178" s="292"/>
      <c r="S178" s="291"/>
    </row>
    <row r="179" spans="1:19" ht="14.4">
      <c r="A179" s="36">
        <f t="shared" si="17"/>
        <v>164</v>
      </c>
      <c r="B179" s="526"/>
      <c r="C179" s="36" t="str">
        <f>VLOOKUP('Employee Salary Payroll Tax '!B181,'Employee Salary Payroll Tax '!$D$1:$E$7,2,FALSE)</f>
        <v>IBEW</v>
      </c>
      <c r="D179" s="61">
        <f t="shared" si="18"/>
        <v>6.875E-3</v>
      </c>
      <c r="E179" s="351">
        <f>'Employee Salary Payroll Tax '!N181</f>
        <v>175612.49</v>
      </c>
      <c r="F179" s="351">
        <f t="shared" si="19"/>
        <v>176819.82586874999</v>
      </c>
      <c r="G179" s="352"/>
      <c r="H179" s="351">
        <f t="shared" si="24"/>
        <v>0</v>
      </c>
      <c r="I179" s="351">
        <f t="shared" si="20"/>
        <v>1207.3358687500004</v>
      </c>
      <c r="J179" s="351">
        <f t="shared" si="21"/>
        <v>0</v>
      </c>
      <c r="K179" s="293">
        <f>SUM('Employee Salary Payroll Tax '!I181:K181)</f>
        <v>142215.07</v>
      </c>
      <c r="L179" s="293">
        <f>'Employee Salary Payroll Tax '!H181</f>
        <v>0</v>
      </c>
      <c r="M179" s="293">
        <f t="shared" si="22"/>
        <v>33397.419999999984</v>
      </c>
      <c r="N179" s="359">
        <f t="shared" si="23"/>
        <v>0</v>
      </c>
      <c r="O179" s="331"/>
      <c r="P179" s="61"/>
      <c r="Q179" s="294"/>
      <c r="R179" s="292"/>
      <c r="S179" s="291"/>
    </row>
    <row r="180" spans="1:19" ht="14.4">
      <c r="A180" s="36">
        <f t="shared" si="17"/>
        <v>165</v>
      </c>
      <c r="B180" s="526"/>
      <c r="C180" s="36" t="str">
        <f>VLOOKUP('Employee Salary Payroll Tax '!B182,'Employee Salary Payroll Tax '!$D$1:$E$7,2,FALSE)</f>
        <v>NonUnion</v>
      </c>
      <c r="D180" s="61">
        <f t="shared" si="18"/>
        <v>2.98E-2</v>
      </c>
      <c r="E180" s="351">
        <f>'Employee Salary Payroll Tax '!N182</f>
        <v>16362.6</v>
      </c>
      <c r="F180" s="351">
        <f t="shared" si="19"/>
        <v>16850.205480000001</v>
      </c>
      <c r="G180" s="352"/>
      <c r="H180" s="351">
        <f t="shared" si="24"/>
        <v>28637.4</v>
      </c>
      <c r="I180" s="351">
        <f t="shared" si="20"/>
        <v>487.60548000000017</v>
      </c>
      <c r="J180" s="351">
        <f t="shared" si="21"/>
        <v>2.9256328800000011</v>
      </c>
      <c r="K180" s="293">
        <f>SUM('Employee Salary Payroll Tax '!I182:K182)</f>
        <v>-167.86</v>
      </c>
      <c r="L180" s="293">
        <f>'Employee Salary Payroll Tax '!H182</f>
        <v>0</v>
      </c>
      <c r="M180" s="293">
        <f t="shared" si="22"/>
        <v>16530.46</v>
      </c>
      <c r="N180" s="359">
        <f t="shared" si="23"/>
        <v>-3.0013367998165747E-2</v>
      </c>
      <c r="O180" s="331"/>
      <c r="P180" s="61"/>
      <c r="Q180" s="294"/>
      <c r="R180" s="292"/>
      <c r="S180" s="291"/>
    </row>
    <row r="181" spans="1:19" ht="14.4">
      <c r="A181" s="36">
        <f t="shared" si="17"/>
        <v>166</v>
      </c>
      <c r="B181" s="526"/>
      <c r="C181" s="36" t="str">
        <f>VLOOKUP('Employee Salary Payroll Tax '!B183,'Employee Salary Payroll Tax '!$D$1:$E$7,2,FALSE)</f>
        <v>UA</v>
      </c>
      <c r="D181" s="61">
        <f t="shared" si="18"/>
        <v>0.03</v>
      </c>
      <c r="E181" s="351">
        <f>'Employee Salary Payroll Tax '!N183</f>
        <v>70782.41</v>
      </c>
      <c r="F181" s="351">
        <f t="shared" si="19"/>
        <v>72905.882300000012</v>
      </c>
      <c r="G181" s="352"/>
      <c r="H181" s="351">
        <f t="shared" si="24"/>
        <v>0</v>
      </c>
      <c r="I181" s="351">
        <f t="shared" si="20"/>
        <v>2123.4723000000085</v>
      </c>
      <c r="J181" s="351">
        <f t="shared" si="21"/>
        <v>0</v>
      </c>
      <c r="K181" s="293">
        <f>SUM('Employee Salary Payroll Tax '!I183:K183)</f>
        <v>62714.9</v>
      </c>
      <c r="L181" s="293">
        <f>'Employee Salary Payroll Tax '!H183</f>
        <v>0</v>
      </c>
      <c r="M181" s="293">
        <f t="shared" si="22"/>
        <v>8067.510000000002</v>
      </c>
      <c r="N181" s="359">
        <f t="shared" si="23"/>
        <v>0</v>
      </c>
      <c r="O181" s="331"/>
      <c r="P181" s="61"/>
      <c r="Q181" s="294"/>
      <c r="R181" s="292"/>
      <c r="S181" s="291"/>
    </row>
    <row r="182" spans="1:19" ht="14.4">
      <c r="A182" s="36">
        <f t="shared" si="17"/>
        <v>167</v>
      </c>
      <c r="B182" s="526"/>
      <c r="C182" s="36" t="str">
        <f>VLOOKUP('Employee Salary Payroll Tax '!B184,'Employee Salary Payroll Tax '!$D$1:$E$7,2,FALSE)</f>
        <v>IBEW</v>
      </c>
      <c r="D182" s="61">
        <f t="shared" si="18"/>
        <v>6.875E-3</v>
      </c>
      <c r="E182" s="351">
        <f>'Employee Salary Payroll Tax '!N184</f>
        <v>66008.83</v>
      </c>
      <c r="F182" s="351">
        <f t="shared" si="19"/>
        <v>66462.640706249993</v>
      </c>
      <c r="G182" s="352"/>
      <c r="H182" s="351">
        <f t="shared" si="24"/>
        <v>0</v>
      </c>
      <c r="I182" s="351">
        <f t="shared" si="20"/>
        <v>453.8107062499912</v>
      </c>
      <c r="J182" s="351">
        <f t="shared" si="21"/>
        <v>0</v>
      </c>
      <c r="K182" s="293">
        <f>SUM('Employee Salary Payroll Tax '!I184:K184)</f>
        <v>66008.83</v>
      </c>
      <c r="L182" s="293">
        <f>'Employee Salary Payroll Tax '!H184</f>
        <v>0</v>
      </c>
      <c r="M182" s="293">
        <f t="shared" si="22"/>
        <v>0</v>
      </c>
      <c r="N182" s="359">
        <f t="shared" si="23"/>
        <v>0</v>
      </c>
      <c r="O182" s="331"/>
      <c r="P182" s="61"/>
      <c r="Q182" s="294"/>
      <c r="R182" s="292"/>
      <c r="S182" s="291"/>
    </row>
    <row r="183" spans="1:19" ht="14.4">
      <c r="A183" s="36">
        <f t="shared" si="17"/>
        <v>168</v>
      </c>
      <c r="B183" s="526"/>
      <c r="C183" s="36" t="str">
        <f>VLOOKUP('Employee Salary Payroll Tax '!B185,'Employee Salary Payroll Tax '!$D$1:$E$7,2,FALSE)</f>
        <v>NonUnion</v>
      </c>
      <c r="D183" s="61">
        <f t="shared" si="18"/>
        <v>2.98E-2</v>
      </c>
      <c r="E183" s="351">
        <f>'Employee Salary Payroll Tax '!N185</f>
        <v>73732.45</v>
      </c>
      <c r="F183" s="351">
        <f t="shared" si="19"/>
        <v>75929.677009999999</v>
      </c>
      <c r="G183" s="352"/>
      <c r="H183" s="351">
        <f t="shared" si="24"/>
        <v>0</v>
      </c>
      <c r="I183" s="351">
        <f t="shared" si="20"/>
        <v>2197.2270100000023</v>
      </c>
      <c r="J183" s="351">
        <f t="shared" si="21"/>
        <v>0</v>
      </c>
      <c r="K183" s="293">
        <f>SUM('Employee Salary Payroll Tax '!I185:K185)</f>
        <v>3813.0499999999997</v>
      </c>
      <c r="L183" s="293">
        <f>'Employee Salary Payroll Tax '!H185</f>
        <v>0</v>
      </c>
      <c r="M183" s="293">
        <f t="shared" si="22"/>
        <v>69919.399999999994</v>
      </c>
      <c r="N183" s="359">
        <f t="shared" si="23"/>
        <v>0</v>
      </c>
      <c r="O183" s="331"/>
      <c r="P183" s="61"/>
      <c r="Q183" s="294"/>
      <c r="R183" s="292"/>
      <c r="S183" s="291"/>
    </row>
    <row r="184" spans="1:19" ht="14.4">
      <c r="A184" s="36">
        <f t="shared" si="17"/>
        <v>169</v>
      </c>
      <c r="B184" s="526"/>
      <c r="C184" s="36" t="str">
        <f>VLOOKUP('Employee Salary Payroll Tax '!B186,'Employee Salary Payroll Tax '!$D$1:$E$7,2,FALSE)</f>
        <v>NonUnion</v>
      </c>
      <c r="D184" s="61">
        <f t="shared" si="18"/>
        <v>2.98E-2</v>
      </c>
      <c r="E184" s="351">
        <f>'Employee Salary Payroll Tax '!N186</f>
        <v>86488.17</v>
      </c>
      <c r="F184" s="351">
        <f t="shared" si="19"/>
        <v>89065.517466000005</v>
      </c>
      <c r="G184" s="352"/>
      <c r="H184" s="351">
        <f t="shared" si="24"/>
        <v>0</v>
      </c>
      <c r="I184" s="351">
        <f t="shared" si="20"/>
        <v>2577.3474660000065</v>
      </c>
      <c r="J184" s="351">
        <f t="shared" si="21"/>
        <v>0</v>
      </c>
      <c r="K184" s="293">
        <f>SUM('Employee Salary Payroll Tax '!I186:K186)</f>
        <v>21658.54</v>
      </c>
      <c r="L184" s="293">
        <f>'Employee Salary Payroll Tax '!H186</f>
        <v>0</v>
      </c>
      <c r="M184" s="293">
        <f t="shared" si="22"/>
        <v>64829.63</v>
      </c>
      <c r="N184" s="359">
        <f t="shared" si="23"/>
        <v>0</v>
      </c>
      <c r="O184" s="331"/>
      <c r="P184" s="61"/>
      <c r="Q184" s="294"/>
      <c r="R184" s="292"/>
      <c r="S184" s="291"/>
    </row>
    <row r="185" spans="1:19" ht="14.4">
      <c r="A185" s="36">
        <f t="shared" si="17"/>
        <v>170</v>
      </c>
      <c r="B185" s="526"/>
      <c r="C185" s="36" t="str">
        <f>VLOOKUP('Employee Salary Payroll Tax '!B187,'Employee Salary Payroll Tax '!$D$1:$E$7,2,FALSE)</f>
        <v>IBEW</v>
      </c>
      <c r="D185" s="61">
        <f t="shared" si="18"/>
        <v>6.875E-3</v>
      </c>
      <c r="E185" s="351">
        <f>'Employee Salary Payroll Tax '!N187</f>
        <v>120767.4</v>
      </c>
      <c r="F185" s="351">
        <f t="shared" si="19"/>
        <v>121597.67587499999</v>
      </c>
      <c r="G185" s="352"/>
      <c r="H185" s="351">
        <f t="shared" si="24"/>
        <v>0</v>
      </c>
      <c r="I185" s="351">
        <f t="shared" si="20"/>
        <v>830.27587499999208</v>
      </c>
      <c r="J185" s="351">
        <f t="shared" si="21"/>
        <v>0</v>
      </c>
      <c r="K185" s="293">
        <f>SUM('Employee Salary Payroll Tax '!I187:K187)</f>
        <v>106285.23</v>
      </c>
      <c r="L185" s="293">
        <f>'Employee Salary Payroll Tax '!H187</f>
        <v>0</v>
      </c>
      <c r="M185" s="293">
        <f t="shared" si="22"/>
        <v>14482.169999999998</v>
      </c>
      <c r="N185" s="359">
        <f t="shared" si="23"/>
        <v>0</v>
      </c>
      <c r="O185" s="331"/>
      <c r="P185" s="61"/>
      <c r="Q185" s="294"/>
      <c r="R185" s="292"/>
      <c r="S185" s="291"/>
    </row>
    <row r="186" spans="1:19" ht="14.4">
      <c r="A186" s="36">
        <f t="shared" si="17"/>
        <v>171</v>
      </c>
      <c r="B186" s="526"/>
      <c r="C186" s="36" t="str">
        <f>VLOOKUP('Employee Salary Payroll Tax '!B188,'Employee Salary Payroll Tax '!$D$1:$E$7,2,FALSE)</f>
        <v>NonUnion</v>
      </c>
      <c r="D186" s="61">
        <f t="shared" si="18"/>
        <v>2.98E-2</v>
      </c>
      <c r="E186" s="351">
        <f>'Employee Salary Payroll Tax '!N188</f>
        <v>115076.36</v>
      </c>
      <c r="F186" s="351">
        <f t="shared" si="19"/>
        <v>118505.63552800001</v>
      </c>
      <c r="G186" s="352"/>
      <c r="H186" s="351">
        <f t="shared" si="24"/>
        <v>0</v>
      </c>
      <c r="I186" s="351">
        <f t="shared" si="20"/>
        <v>3429.2755280000129</v>
      </c>
      <c r="J186" s="351">
        <f t="shared" si="21"/>
        <v>0</v>
      </c>
      <c r="K186" s="293">
        <f>SUM('Employee Salary Payroll Tax '!I188:K188)</f>
        <v>44902.9</v>
      </c>
      <c r="L186" s="293">
        <f>'Employee Salary Payroll Tax '!H188</f>
        <v>0</v>
      </c>
      <c r="M186" s="293">
        <f t="shared" si="22"/>
        <v>70173.459999999992</v>
      </c>
      <c r="N186" s="359">
        <f t="shared" si="23"/>
        <v>0</v>
      </c>
      <c r="O186" s="331"/>
      <c r="P186" s="61"/>
      <c r="Q186" s="294"/>
      <c r="R186" s="292"/>
      <c r="S186" s="291"/>
    </row>
    <row r="187" spans="1:19" ht="14.4">
      <c r="A187" s="36">
        <f t="shared" si="17"/>
        <v>172</v>
      </c>
      <c r="B187" s="526"/>
      <c r="C187" s="36" t="str">
        <f>VLOOKUP('Employee Salary Payroll Tax '!B189,'Employee Salary Payroll Tax '!$D$1:$E$7,2,FALSE)</f>
        <v>NonUnion</v>
      </c>
      <c r="D187" s="61">
        <f t="shared" si="18"/>
        <v>2.98E-2</v>
      </c>
      <c r="E187" s="351">
        <f>'Employee Salary Payroll Tax '!N189</f>
        <v>53166.43</v>
      </c>
      <c r="F187" s="351">
        <f t="shared" si="19"/>
        <v>54750.789614000001</v>
      </c>
      <c r="G187" s="352"/>
      <c r="H187" s="351">
        <f t="shared" si="24"/>
        <v>0</v>
      </c>
      <c r="I187" s="351">
        <f t="shared" si="20"/>
        <v>1584.3596140000009</v>
      </c>
      <c r="J187" s="351">
        <f t="shared" si="21"/>
        <v>0</v>
      </c>
      <c r="K187" s="293">
        <f>SUM('Employee Salary Payroll Tax '!I189:K189)</f>
        <v>972.22</v>
      </c>
      <c r="L187" s="293">
        <f>'Employee Salary Payroll Tax '!H189</f>
        <v>0</v>
      </c>
      <c r="M187" s="293">
        <f t="shared" si="22"/>
        <v>52194.21</v>
      </c>
      <c r="N187" s="359">
        <f t="shared" si="23"/>
        <v>0</v>
      </c>
      <c r="O187" s="331"/>
      <c r="P187" s="61"/>
      <c r="Q187" s="294"/>
      <c r="R187" s="292"/>
      <c r="S187" s="291"/>
    </row>
    <row r="188" spans="1:19" ht="14.4">
      <c r="A188" s="36">
        <f t="shared" si="17"/>
        <v>173</v>
      </c>
      <c r="B188" s="526"/>
      <c r="C188" s="36" t="str">
        <f>VLOOKUP('Employee Salary Payroll Tax '!B190,'Employee Salary Payroll Tax '!$D$1:$E$7,2,FALSE)</f>
        <v>IBEW</v>
      </c>
      <c r="D188" s="61">
        <f t="shared" si="18"/>
        <v>6.875E-3</v>
      </c>
      <c r="E188" s="351">
        <f>'Employee Salary Payroll Tax '!N190</f>
        <v>44964.19</v>
      </c>
      <c r="F188" s="351">
        <f t="shared" si="19"/>
        <v>45273.318806249998</v>
      </c>
      <c r="G188" s="352"/>
      <c r="H188" s="351">
        <f t="shared" si="24"/>
        <v>35.809999999997672</v>
      </c>
      <c r="I188" s="351">
        <f t="shared" si="20"/>
        <v>309.12880624999525</v>
      </c>
      <c r="J188" s="351">
        <f t="shared" si="21"/>
        <v>0.21485999999998603</v>
      </c>
      <c r="K188" s="293">
        <f>SUM('Employee Salary Payroll Tax '!I190:K190)</f>
        <v>44964.189999999995</v>
      </c>
      <c r="L188" s="293">
        <f>'Employee Salary Payroll Tax '!H190</f>
        <v>0</v>
      </c>
      <c r="M188" s="293">
        <f t="shared" si="22"/>
        <v>7.2759576141834259E-12</v>
      </c>
      <c r="N188" s="359">
        <f t="shared" si="23"/>
        <v>0.21485999999520752</v>
      </c>
      <c r="O188" s="331"/>
      <c r="P188" s="61"/>
      <c r="Q188" s="294"/>
      <c r="R188" s="292"/>
      <c r="S188" s="291"/>
    </row>
    <row r="189" spans="1:19" ht="14.4">
      <c r="A189" s="36">
        <f t="shared" si="17"/>
        <v>174</v>
      </c>
      <c r="B189" s="526"/>
      <c r="C189" s="36" t="str">
        <f>VLOOKUP('Employee Salary Payroll Tax '!B191,'Employee Salary Payroll Tax '!$D$1:$E$7,2,FALSE)</f>
        <v>NonUnion</v>
      </c>
      <c r="D189" s="61">
        <f t="shared" si="18"/>
        <v>2.98E-2</v>
      </c>
      <c r="E189" s="351">
        <f>'Employee Salary Payroll Tax '!N191</f>
        <v>108677.4</v>
      </c>
      <c r="F189" s="351">
        <f t="shared" si="19"/>
        <v>111915.98652000001</v>
      </c>
      <c r="G189" s="352"/>
      <c r="H189" s="351">
        <f t="shared" si="24"/>
        <v>0</v>
      </c>
      <c r="I189" s="351">
        <f t="shared" si="20"/>
        <v>3238.5865200000117</v>
      </c>
      <c r="J189" s="351">
        <f t="shared" si="21"/>
        <v>0</v>
      </c>
      <c r="K189" s="293">
        <f>SUM('Employee Salary Payroll Tax '!I191:K191)</f>
        <v>12831.17</v>
      </c>
      <c r="L189" s="293">
        <f>'Employee Salary Payroll Tax '!H191</f>
        <v>0</v>
      </c>
      <c r="M189" s="293">
        <f t="shared" si="22"/>
        <v>95846.23</v>
      </c>
      <c r="N189" s="359">
        <f t="shared" si="23"/>
        <v>0</v>
      </c>
      <c r="O189" s="331"/>
      <c r="P189" s="61"/>
      <c r="Q189" s="294"/>
      <c r="R189" s="292"/>
      <c r="S189" s="291"/>
    </row>
    <row r="190" spans="1:19" ht="14.4">
      <c r="A190" s="36">
        <f t="shared" si="17"/>
        <v>175</v>
      </c>
      <c r="B190" s="526"/>
      <c r="C190" s="36" t="str">
        <f>VLOOKUP('Employee Salary Payroll Tax '!B192,'Employee Salary Payroll Tax '!$D$1:$E$7,2,FALSE)</f>
        <v>UA</v>
      </c>
      <c r="D190" s="61">
        <f t="shared" si="18"/>
        <v>0.03</v>
      </c>
      <c r="E190" s="351">
        <f>'Employee Salary Payroll Tax '!N192</f>
        <v>749.36</v>
      </c>
      <c r="F190" s="351">
        <f t="shared" si="19"/>
        <v>771.84080000000006</v>
      </c>
      <c r="G190" s="352"/>
      <c r="H190" s="351">
        <f t="shared" si="24"/>
        <v>44250.64</v>
      </c>
      <c r="I190" s="351">
        <f t="shared" si="20"/>
        <v>22.480800000000045</v>
      </c>
      <c r="J190" s="351">
        <f t="shared" si="21"/>
        <v>0.13488480000000028</v>
      </c>
      <c r="K190" s="293">
        <f>SUM('Employee Salary Payroll Tax '!I192:K192)</f>
        <v>-12.129999999999999</v>
      </c>
      <c r="L190" s="293">
        <f>'Employee Salary Payroll Tax '!H192</f>
        <v>-0.04</v>
      </c>
      <c r="M190" s="293">
        <f t="shared" si="22"/>
        <v>761.53</v>
      </c>
      <c r="N190" s="359">
        <f t="shared" si="23"/>
        <v>-2.183399997086318E-3</v>
      </c>
      <c r="O190" s="331"/>
      <c r="P190" s="61"/>
      <c r="Q190" s="294"/>
      <c r="R190" s="292"/>
      <c r="S190" s="291"/>
    </row>
    <row r="191" spans="1:19" ht="14.4">
      <c r="A191" s="36">
        <f t="shared" si="17"/>
        <v>176</v>
      </c>
      <c r="B191" s="526"/>
      <c r="C191" s="36" t="str">
        <f>VLOOKUP('Employee Salary Payroll Tax '!B193,'Employee Salary Payroll Tax '!$D$1:$E$7,2,FALSE)</f>
        <v>UA</v>
      </c>
      <c r="D191" s="61">
        <f t="shared" si="18"/>
        <v>0.03</v>
      </c>
      <c r="E191" s="351">
        <f>'Employee Salary Payroll Tax '!N193</f>
        <v>25442.3</v>
      </c>
      <c r="F191" s="351">
        <f t="shared" si="19"/>
        <v>26205.569</v>
      </c>
      <c r="G191" s="352"/>
      <c r="H191" s="351">
        <f t="shared" si="24"/>
        <v>19557.7</v>
      </c>
      <c r="I191" s="351">
        <f t="shared" si="20"/>
        <v>763.26900000000023</v>
      </c>
      <c r="J191" s="351">
        <f t="shared" si="21"/>
        <v>4.5796140000000012</v>
      </c>
      <c r="K191" s="293">
        <f>SUM('Employee Salary Payroll Tax '!I193:K193)</f>
        <v>11309.88</v>
      </c>
      <c r="L191" s="293">
        <f>'Employee Salary Payroll Tax '!H193</f>
        <v>42.54</v>
      </c>
      <c r="M191" s="293">
        <f t="shared" si="22"/>
        <v>14089.88</v>
      </c>
      <c r="N191" s="359">
        <f t="shared" si="23"/>
        <v>2.0357783999199848</v>
      </c>
      <c r="O191" s="331"/>
      <c r="P191" s="61"/>
      <c r="Q191" s="294"/>
      <c r="R191" s="292"/>
      <c r="S191" s="291"/>
    </row>
    <row r="192" spans="1:19" ht="14.4">
      <c r="A192" s="36">
        <f t="shared" si="17"/>
        <v>177</v>
      </c>
      <c r="B192" s="526"/>
      <c r="C192" s="36" t="str">
        <f>VLOOKUP('Employee Salary Payroll Tax '!B194,'Employee Salary Payroll Tax '!$D$1:$E$7,2,FALSE)</f>
        <v>NonUnion</v>
      </c>
      <c r="D192" s="61">
        <f t="shared" si="18"/>
        <v>2.98E-2</v>
      </c>
      <c r="E192" s="351">
        <f>'Employee Salary Payroll Tax '!N194</f>
        <v>89615.42</v>
      </c>
      <c r="F192" s="351">
        <f t="shared" si="19"/>
        <v>92285.959516000003</v>
      </c>
      <c r="G192" s="352"/>
      <c r="H192" s="351">
        <f t="shared" si="24"/>
        <v>0</v>
      </c>
      <c r="I192" s="351">
        <f t="shared" si="20"/>
        <v>2670.5395160000044</v>
      </c>
      <c r="J192" s="351">
        <f t="shared" si="21"/>
        <v>0</v>
      </c>
      <c r="K192" s="293">
        <f>SUM('Employee Salary Payroll Tax '!I194:K194)</f>
        <v>270.29000000000002</v>
      </c>
      <c r="L192" s="293">
        <f>'Employee Salary Payroll Tax '!H194</f>
        <v>282.18</v>
      </c>
      <c r="M192" s="293">
        <f t="shared" si="22"/>
        <v>89062.950000000012</v>
      </c>
      <c r="N192" s="359">
        <f t="shared" si="23"/>
        <v>0</v>
      </c>
      <c r="O192" s="331"/>
      <c r="P192" s="61"/>
      <c r="Q192" s="294"/>
      <c r="R192" s="292"/>
      <c r="S192" s="291"/>
    </row>
    <row r="193" spans="1:19" ht="14.4">
      <c r="A193" s="36">
        <f t="shared" si="17"/>
        <v>178</v>
      </c>
      <c r="B193" s="526"/>
      <c r="C193" s="36" t="str">
        <f>VLOOKUP('Employee Salary Payroll Tax '!B195,'Employee Salary Payroll Tax '!$D$1:$E$7,2,FALSE)</f>
        <v>NonUnion</v>
      </c>
      <c r="D193" s="61">
        <f t="shared" si="18"/>
        <v>2.98E-2</v>
      </c>
      <c r="E193" s="351">
        <f>'Employee Salary Payroll Tax '!N195</f>
        <v>76149.33</v>
      </c>
      <c r="F193" s="351">
        <f t="shared" si="19"/>
        <v>78418.580033999999</v>
      </c>
      <c r="G193" s="352"/>
      <c r="H193" s="351">
        <f t="shared" si="24"/>
        <v>0</v>
      </c>
      <c r="I193" s="351">
        <f t="shared" si="20"/>
        <v>2269.250033999997</v>
      </c>
      <c r="J193" s="351">
        <f t="shared" si="21"/>
        <v>0</v>
      </c>
      <c r="K193" s="293">
        <f>SUM('Employee Salary Payroll Tax '!I195:K195)</f>
        <v>31530.720000000001</v>
      </c>
      <c r="L193" s="293">
        <f>'Employee Salary Payroll Tax '!H195</f>
        <v>0</v>
      </c>
      <c r="M193" s="293">
        <f t="shared" si="22"/>
        <v>44618.61</v>
      </c>
      <c r="N193" s="359">
        <f t="shared" si="23"/>
        <v>0</v>
      </c>
      <c r="O193" s="331"/>
      <c r="P193" s="61"/>
      <c r="Q193" s="294"/>
      <c r="R193" s="292"/>
      <c r="S193" s="291"/>
    </row>
    <row r="194" spans="1:19" ht="14.4">
      <c r="A194" s="36">
        <f t="shared" si="17"/>
        <v>179</v>
      </c>
      <c r="B194" s="526"/>
      <c r="C194" s="36" t="str">
        <f>VLOOKUP('Employee Salary Payroll Tax '!B196,'Employee Salary Payroll Tax '!$D$1:$E$7,2,FALSE)</f>
        <v>NonUnion</v>
      </c>
      <c r="D194" s="61">
        <f t="shared" si="18"/>
        <v>2.98E-2</v>
      </c>
      <c r="E194" s="351">
        <f>'Employee Salary Payroll Tax '!N196</f>
        <v>65478.68</v>
      </c>
      <c r="F194" s="351">
        <f t="shared" si="19"/>
        <v>67429.94466400001</v>
      </c>
      <c r="G194" s="352"/>
      <c r="H194" s="351">
        <f t="shared" si="24"/>
        <v>0</v>
      </c>
      <c r="I194" s="351">
        <f t="shared" si="20"/>
        <v>1951.2646640000094</v>
      </c>
      <c r="J194" s="351">
        <f t="shared" si="21"/>
        <v>0</v>
      </c>
      <c r="K194" s="293">
        <f>SUM('Employee Salary Payroll Tax '!I196:K196)</f>
        <v>40191.08</v>
      </c>
      <c r="L194" s="293">
        <f>'Employee Salary Payroll Tax '!H196</f>
        <v>0</v>
      </c>
      <c r="M194" s="293">
        <f t="shared" si="22"/>
        <v>25287.599999999999</v>
      </c>
      <c r="N194" s="359">
        <f t="shared" si="23"/>
        <v>0</v>
      </c>
      <c r="O194" s="331"/>
      <c r="P194" s="61"/>
      <c r="Q194" s="294"/>
      <c r="R194" s="292"/>
      <c r="S194" s="291"/>
    </row>
    <row r="195" spans="1:19" ht="14.4">
      <c r="A195" s="36">
        <f t="shared" si="17"/>
        <v>180</v>
      </c>
      <c r="B195" s="526"/>
      <c r="C195" s="36" t="str">
        <f>VLOOKUP('Employee Salary Payroll Tax '!B197,'Employee Salary Payroll Tax '!$D$1:$E$7,2,FALSE)</f>
        <v>IBEW</v>
      </c>
      <c r="D195" s="61">
        <f t="shared" si="18"/>
        <v>6.875E-3</v>
      </c>
      <c r="E195" s="351">
        <f>'Employee Salary Payroll Tax '!N197</f>
        <v>66228.34</v>
      </c>
      <c r="F195" s="351">
        <f t="shared" si="19"/>
        <v>66683.659837499988</v>
      </c>
      <c r="G195" s="352"/>
      <c r="H195" s="351">
        <f t="shared" si="24"/>
        <v>0</v>
      </c>
      <c r="I195" s="351">
        <f t="shared" si="20"/>
        <v>455.31983749999199</v>
      </c>
      <c r="J195" s="351">
        <f t="shared" si="21"/>
        <v>0</v>
      </c>
      <c r="K195" s="293">
        <f>SUM('Employee Salary Payroll Tax '!I197:K197)</f>
        <v>0</v>
      </c>
      <c r="L195" s="293">
        <f>'Employee Salary Payroll Tax '!H197</f>
        <v>0</v>
      </c>
      <c r="M195" s="293">
        <f t="shared" si="22"/>
        <v>66228.34</v>
      </c>
      <c r="N195" s="359">
        <f t="shared" si="23"/>
        <v>0</v>
      </c>
      <c r="O195" s="331"/>
      <c r="P195" s="61"/>
      <c r="Q195" s="294"/>
      <c r="R195" s="292"/>
      <c r="S195" s="291"/>
    </row>
    <row r="196" spans="1:19" ht="14.4">
      <c r="A196" s="36">
        <f t="shared" si="17"/>
        <v>181</v>
      </c>
      <c r="B196" s="526"/>
      <c r="C196" s="36" t="str">
        <f>VLOOKUP('Employee Salary Payroll Tax '!B198,'Employee Salary Payroll Tax '!$D$1:$E$7,2,FALSE)</f>
        <v>NonUnion</v>
      </c>
      <c r="D196" s="61">
        <f t="shared" si="18"/>
        <v>2.98E-2</v>
      </c>
      <c r="E196" s="351">
        <f>'Employee Salary Payroll Tax '!N198</f>
        <v>102896.63</v>
      </c>
      <c r="F196" s="351">
        <f t="shared" si="19"/>
        <v>105962.94957400001</v>
      </c>
      <c r="G196" s="352"/>
      <c r="H196" s="351">
        <f t="shared" si="24"/>
        <v>0</v>
      </c>
      <c r="I196" s="351">
        <f t="shared" si="20"/>
        <v>3066.3195740000083</v>
      </c>
      <c r="J196" s="351">
        <f t="shared" si="21"/>
        <v>0</v>
      </c>
      <c r="K196" s="293">
        <f>SUM('Employee Salary Payroll Tax '!I198:K198)</f>
        <v>1838.6100000000001</v>
      </c>
      <c r="L196" s="293">
        <f>'Employee Salary Payroll Tax '!H198</f>
        <v>0</v>
      </c>
      <c r="M196" s="293">
        <f t="shared" si="22"/>
        <v>101058.02</v>
      </c>
      <c r="N196" s="359">
        <f t="shared" si="23"/>
        <v>0</v>
      </c>
      <c r="O196" s="331"/>
      <c r="P196" s="61"/>
      <c r="Q196" s="294"/>
      <c r="R196" s="292"/>
      <c r="S196" s="291"/>
    </row>
    <row r="197" spans="1:19" ht="14.4">
      <c r="A197" s="36">
        <f t="shared" si="17"/>
        <v>182</v>
      </c>
      <c r="B197" s="526"/>
      <c r="C197" s="36" t="str">
        <f>VLOOKUP('Employee Salary Payroll Tax '!B199,'Employee Salary Payroll Tax '!$D$1:$E$7,2,FALSE)</f>
        <v>NonUnion</v>
      </c>
      <c r="D197" s="61">
        <f t="shared" si="18"/>
        <v>2.98E-2</v>
      </c>
      <c r="E197" s="351">
        <f>'Employee Salary Payroll Tax '!N199</f>
        <v>83250.429999999993</v>
      </c>
      <c r="F197" s="351">
        <f t="shared" si="19"/>
        <v>85731.292814</v>
      </c>
      <c r="G197" s="352"/>
      <c r="H197" s="351">
        <f t="shared" si="24"/>
        <v>0</v>
      </c>
      <c r="I197" s="351">
        <f t="shared" si="20"/>
        <v>2480.8628140000073</v>
      </c>
      <c r="J197" s="351">
        <f t="shared" si="21"/>
        <v>0</v>
      </c>
      <c r="K197" s="293">
        <f>SUM('Employee Salary Payroll Tax '!I199:K199)</f>
        <v>4373.3900000000003</v>
      </c>
      <c r="L197" s="293">
        <f>'Employee Salary Payroll Tax '!H199</f>
        <v>0</v>
      </c>
      <c r="M197" s="293">
        <f t="shared" si="22"/>
        <v>78877.039999999994</v>
      </c>
      <c r="N197" s="359">
        <f t="shared" si="23"/>
        <v>0</v>
      </c>
      <c r="O197" s="331"/>
      <c r="P197" s="61"/>
      <c r="Q197" s="294"/>
      <c r="R197" s="292"/>
      <c r="S197" s="291"/>
    </row>
    <row r="198" spans="1:19" ht="14.4">
      <c r="A198" s="36">
        <f t="shared" si="17"/>
        <v>183</v>
      </c>
      <c r="B198" s="526"/>
      <c r="C198" s="36" t="str">
        <f>VLOOKUP('Employee Salary Payroll Tax '!B200,'Employee Salary Payroll Tax '!$D$1:$E$7,2,FALSE)</f>
        <v>NonUnion</v>
      </c>
      <c r="D198" s="61">
        <f t="shared" si="18"/>
        <v>2.98E-2</v>
      </c>
      <c r="E198" s="351">
        <f>'Employee Salary Payroll Tax '!N200</f>
        <v>62245.599999999999</v>
      </c>
      <c r="F198" s="351">
        <f t="shared" si="19"/>
        <v>64100.518880000003</v>
      </c>
      <c r="G198" s="352"/>
      <c r="H198" s="351">
        <f t="shared" si="24"/>
        <v>0</v>
      </c>
      <c r="I198" s="351">
        <f t="shared" si="20"/>
        <v>1854.9188800000047</v>
      </c>
      <c r="J198" s="351">
        <f t="shared" si="21"/>
        <v>0</v>
      </c>
      <c r="K198" s="293">
        <f>SUM('Employee Salary Payroll Tax '!I200:K200)</f>
        <v>62245.599999999999</v>
      </c>
      <c r="L198" s="293">
        <f>'Employee Salary Payroll Tax '!H200</f>
        <v>0</v>
      </c>
      <c r="M198" s="293">
        <f t="shared" si="22"/>
        <v>0</v>
      </c>
      <c r="N198" s="359">
        <f t="shared" si="23"/>
        <v>0</v>
      </c>
      <c r="O198" s="331"/>
      <c r="P198" s="61"/>
      <c r="Q198" s="294"/>
      <c r="R198" s="292"/>
      <c r="S198" s="291"/>
    </row>
    <row r="199" spans="1:19" ht="14.4">
      <c r="A199" s="36">
        <f t="shared" si="17"/>
        <v>184</v>
      </c>
      <c r="B199" s="526"/>
      <c r="C199" s="36" t="str">
        <f>VLOOKUP('Employee Salary Payroll Tax '!B201,'Employee Salary Payroll Tax '!$D$1:$E$7,2,FALSE)</f>
        <v>NonUnion</v>
      </c>
      <c r="D199" s="61">
        <f t="shared" si="18"/>
        <v>2.98E-2</v>
      </c>
      <c r="E199" s="351">
        <f>'Employee Salary Payroll Tax '!N201</f>
        <v>102433.5</v>
      </c>
      <c r="F199" s="351">
        <f t="shared" si="19"/>
        <v>105486.01830000001</v>
      </c>
      <c r="G199" s="352"/>
      <c r="H199" s="351">
        <f t="shared" si="24"/>
        <v>0</v>
      </c>
      <c r="I199" s="351">
        <f t="shared" si="20"/>
        <v>3052.5183000000106</v>
      </c>
      <c r="J199" s="351">
        <f t="shared" si="21"/>
        <v>0</v>
      </c>
      <c r="K199" s="293">
        <f>SUM('Employee Salary Payroll Tax '!I201:K201)</f>
        <v>3062.96</v>
      </c>
      <c r="L199" s="293">
        <f>'Employee Salary Payroll Tax '!H201</f>
        <v>0</v>
      </c>
      <c r="M199" s="293">
        <f t="shared" si="22"/>
        <v>99370.54</v>
      </c>
      <c r="N199" s="359">
        <f t="shared" si="23"/>
        <v>0</v>
      </c>
      <c r="O199" s="331"/>
      <c r="P199" s="61"/>
      <c r="Q199" s="294"/>
      <c r="R199" s="292"/>
      <c r="S199" s="291"/>
    </row>
    <row r="200" spans="1:19" ht="14.4">
      <c r="A200" s="36">
        <f t="shared" si="17"/>
        <v>185</v>
      </c>
      <c r="B200" s="526"/>
      <c r="C200" s="36" t="str">
        <f>VLOOKUP('Employee Salary Payroll Tax '!B202,'Employee Salary Payroll Tax '!$D$1:$E$7,2,FALSE)</f>
        <v>NonUnion</v>
      </c>
      <c r="D200" s="61">
        <f t="shared" si="18"/>
        <v>2.98E-2</v>
      </c>
      <c r="E200" s="351">
        <f>'Employee Salary Payroll Tax '!N202</f>
        <v>102950.62</v>
      </c>
      <c r="F200" s="351">
        <f t="shared" si="19"/>
        <v>106018.548476</v>
      </c>
      <c r="G200" s="352"/>
      <c r="H200" s="351">
        <f t="shared" si="24"/>
        <v>0</v>
      </c>
      <c r="I200" s="351">
        <f t="shared" si="20"/>
        <v>3067.928476000001</v>
      </c>
      <c r="J200" s="351">
        <f t="shared" si="21"/>
        <v>0</v>
      </c>
      <c r="K200" s="293">
        <f>SUM('Employee Salary Payroll Tax '!I202:K202)</f>
        <v>102950.62</v>
      </c>
      <c r="L200" s="293">
        <f>'Employee Salary Payroll Tax '!H202</f>
        <v>0</v>
      </c>
      <c r="M200" s="293">
        <f t="shared" si="22"/>
        <v>0</v>
      </c>
      <c r="N200" s="359">
        <f t="shared" si="23"/>
        <v>0</v>
      </c>
      <c r="O200" s="331"/>
      <c r="P200" s="61"/>
      <c r="Q200" s="294"/>
      <c r="R200" s="292"/>
      <c r="S200" s="291"/>
    </row>
    <row r="201" spans="1:19" ht="14.4">
      <c r="A201" s="36">
        <f t="shared" si="17"/>
        <v>186</v>
      </c>
      <c r="B201" s="526"/>
      <c r="C201" s="36" t="str">
        <f>VLOOKUP('Employee Salary Payroll Tax '!B203,'Employee Salary Payroll Tax '!$D$1:$E$7,2,FALSE)</f>
        <v>NonUnion</v>
      </c>
      <c r="D201" s="61">
        <f t="shared" si="18"/>
        <v>2.98E-2</v>
      </c>
      <c r="E201" s="351">
        <f>'Employee Salary Payroll Tax '!N203</f>
        <v>62018.94</v>
      </c>
      <c r="F201" s="351">
        <f t="shared" si="19"/>
        <v>63867.104412000008</v>
      </c>
      <c r="G201" s="352"/>
      <c r="H201" s="351">
        <f t="shared" si="24"/>
        <v>0</v>
      </c>
      <c r="I201" s="351">
        <f t="shared" si="20"/>
        <v>1848.1644120000055</v>
      </c>
      <c r="J201" s="351">
        <f t="shared" si="21"/>
        <v>0</v>
      </c>
      <c r="K201" s="293">
        <f>SUM('Employee Salary Payroll Tax '!I203:K203)</f>
        <v>62018.94</v>
      </c>
      <c r="L201" s="293">
        <f>'Employee Salary Payroll Tax '!H203</f>
        <v>0</v>
      </c>
      <c r="M201" s="293">
        <f t="shared" si="22"/>
        <v>0</v>
      </c>
      <c r="N201" s="359">
        <f t="shared" si="23"/>
        <v>0</v>
      </c>
      <c r="O201" s="331"/>
      <c r="P201" s="61"/>
      <c r="Q201" s="294"/>
      <c r="R201" s="292"/>
      <c r="S201" s="291"/>
    </row>
    <row r="202" spans="1:19" ht="14.4">
      <c r="A202" s="36">
        <f t="shared" si="17"/>
        <v>187</v>
      </c>
      <c r="B202" s="526"/>
      <c r="C202" s="36" t="str">
        <f>VLOOKUP('Employee Salary Payroll Tax '!B204,'Employee Salary Payroll Tax '!$D$1:$E$7,2,FALSE)</f>
        <v>NonUnion</v>
      </c>
      <c r="D202" s="61">
        <f t="shared" si="18"/>
        <v>2.98E-2</v>
      </c>
      <c r="E202" s="351">
        <f>'Employee Salary Payroll Tax '!N204</f>
        <v>83510.75</v>
      </c>
      <c r="F202" s="351">
        <f t="shared" si="19"/>
        <v>85999.370349999997</v>
      </c>
      <c r="G202" s="352"/>
      <c r="H202" s="351">
        <f t="shared" si="24"/>
        <v>0</v>
      </c>
      <c r="I202" s="351">
        <f t="shared" si="20"/>
        <v>2488.6203499999974</v>
      </c>
      <c r="J202" s="351">
        <f t="shared" si="21"/>
        <v>0</v>
      </c>
      <c r="K202" s="293">
        <f>SUM('Employee Salary Payroll Tax '!I204:K204)</f>
        <v>60767.19</v>
      </c>
      <c r="L202" s="293">
        <f>'Employee Salary Payroll Tax '!H204</f>
        <v>0</v>
      </c>
      <c r="M202" s="293">
        <f t="shared" si="22"/>
        <v>22743.559999999998</v>
      </c>
      <c r="N202" s="359">
        <f t="shared" si="23"/>
        <v>0</v>
      </c>
      <c r="O202" s="331"/>
      <c r="P202" s="61"/>
      <c r="Q202" s="294"/>
      <c r="R202" s="292"/>
      <c r="S202" s="291"/>
    </row>
    <row r="203" spans="1:19" ht="14.4">
      <c r="A203" s="36">
        <f t="shared" si="17"/>
        <v>188</v>
      </c>
      <c r="B203" s="526"/>
      <c r="C203" s="36" t="str">
        <f>VLOOKUP('Employee Salary Payroll Tax '!B205,'Employee Salary Payroll Tax '!$D$1:$E$7,2,FALSE)</f>
        <v>IBEW</v>
      </c>
      <c r="D203" s="61">
        <f t="shared" si="18"/>
        <v>6.875E-3</v>
      </c>
      <c r="E203" s="351">
        <f>'Employee Salary Payroll Tax '!N205</f>
        <v>13108.59</v>
      </c>
      <c r="F203" s="351">
        <f t="shared" si="19"/>
        <v>13198.71155625</v>
      </c>
      <c r="G203" s="352"/>
      <c r="H203" s="351">
        <f t="shared" si="24"/>
        <v>31891.41</v>
      </c>
      <c r="I203" s="351">
        <f t="shared" si="20"/>
        <v>90.12155625000014</v>
      </c>
      <c r="J203" s="351">
        <f t="shared" si="21"/>
        <v>0.54072933750000085</v>
      </c>
      <c r="K203" s="293">
        <f>SUM('Employee Salary Payroll Tax '!I205:K205)</f>
        <v>13108.59</v>
      </c>
      <c r="L203" s="293">
        <f>'Employee Salary Payroll Tax '!H205</f>
        <v>0</v>
      </c>
      <c r="M203" s="293">
        <f t="shared" si="22"/>
        <v>0</v>
      </c>
      <c r="N203" s="359">
        <f t="shared" si="23"/>
        <v>0.54072933745875085</v>
      </c>
      <c r="O203" s="331"/>
      <c r="P203" s="61"/>
      <c r="Q203" s="294"/>
      <c r="R203" s="292"/>
      <c r="S203" s="291"/>
    </row>
    <row r="204" spans="1:19" ht="14.4">
      <c r="A204" s="36">
        <f t="shared" si="17"/>
        <v>189</v>
      </c>
      <c r="B204" s="526"/>
      <c r="C204" s="36" t="str">
        <f>VLOOKUP('Employee Salary Payroll Tax '!B206,'Employee Salary Payroll Tax '!$D$1:$E$7,2,FALSE)</f>
        <v>IBEW</v>
      </c>
      <c r="D204" s="61">
        <f t="shared" si="18"/>
        <v>6.875E-3</v>
      </c>
      <c r="E204" s="351">
        <f>'Employee Salary Payroll Tax '!N206</f>
        <v>10138.4</v>
      </c>
      <c r="F204" s="351">
        <f t="shared" si="19"/>
        <v>10208.101499999999</v>
      </c>
      <c r="G204" s="352"/>
      <c r="H204" s="351">
        <f t="shared" si="24"/>
        <v>34861.599999999999</v>
      </c>
      <c r="I204" s="351">
        <f t="shared" si="20"/>
        <v>69.701499999999214</v>
      </c>
      <c r="J204" s="351">
        <f t="shared" si="21"/>
        <v>0.41820899999999528</v>
      </c>
      <c r="K204" s="293">
        <f>SUM('Employee Salary Payroll Tax '!I206:K206)</f>
        <v>10138.4</v>
      </c>
      <c r="L204" s="293">
        <f>'Employee Salary Payroll Tax '!H206</f>
        <v>0</v>
      </c>
      <c r="M204" s="293">
        <f t="shared" si="22"/>
        <v>0</v>
      </c>
      <c r="N204" s="359">
        <f t="shared" si="23"/>
        <v>0.41820899995874522</v>
      </c>
      <c r="O204" s="331"/>
      <c r="P204" s="61"/>
      <c r="Q204" s="294"/>
      <c r="R204" s="292"/>
      <c r="S204" s="291"/>
    </row>
    <row r="205" spans="1:19" ht="14.4">
      <c r="A205" s="36">
        <f t="shared" si="17"/>
        <v>190</v>
      </c>
      <c r="B205" s="526"/>
      <c r="C205" s="36" t="str">
        <f>VLOOKUP('Employee Salary Payroll Tax '!B207,'Employee Salary Payroll Tax '!$D$1:$E$7,2,FALSE)</f>
        <v>IBEW</v>
      </c>
      <c r="D205" s="61">
        <f t="shared" si="18"/>
        <v>6.875E-3</v>
      </c>
      <c r="E205" s="351">
        <f>'Employee Salary Payroll Tax '!N207</f>
        <v>187944.7</v>
      </c>
      <c r="F205" s="351">
        <f t="shared" si="19"/>
        <v>189236.81981250001</v>
      </c>
      <c r="G205" s="352"/>
      <c r="H205" s="351">
        <f t="shared" si="24"/>
        <v>0</v>
      </c>
      <c r="I205" s="351">
        <f t="shared" si="20"/>
        <v>1292.1198124999937</v>
      </c>
      <c r="J205" s="351">
        <f t="shared" si="21"/>
        <v>0</v>
      </c>
      <c r="K205" s="293">
        <f>SUM('Employee Salary Payroll Tax '!I207:K207)</f>
        <v>46253.72</v>
      </c>
      <c r="L205" s="293">
        <f>'Employee Salary Payroll Tax '!H207</f>
        <v>0</v>
      </c>
      <c r="M205" s="293">
        <f t="shared" si="22"/>
        <v>141690.98000000001</v>
      </c>
      <c r="N205" s="359">
        <f t="shared" si="23"/>
        <v>0</v>
      </c>
      <c r="O205" s="331"/>
      <c r="P205" s="61"/>
      <c r="Q205" s="294"/>
      <c r="R205" s="292"/>
      <c r="S205" s="291"/>
    </row>
    <row r="206" spans="1:19" ht="14.4">
      <c r="A206" s="36">
        <f t="shared" si="17"/>
        <v>191</v>
      </c>
      <c r="B206" s="526"/>
      <c r="C206" s="36" t="str">
        <f>VLOOKUP('Employee Salary Payroll Tax '!B208,'Employee Salary Payroll Tax '!$D$1:$E$7,2,FALSE)</f>
        <v>UA</v>
      </c>
      <c r="D206" s="61">
        <f t="shared" si="18"/>
        <v>0.03</v>
      </c>
      <c r="E206" s="351">
        <f>'Employee Salary Payroll Tax '!N208</f>
        <v>71929.149999999994</v>
      </c>
      <c r="F206" s="351">
        <f t="shared" si="19"/>
        <v>74087.0245</v>
      </c>
      <c r="G206" s="352"/>
      <c r="H206" s="351">
        <f t="shared" si="24"/>
        <v>0</v>
      </c>
      <c r="I206" s="351">
        <f t="shared" si="20"/>
        <v>2157.8745000000054</v>
      </c>
      <c r="J206" s="351">
        <f t="shared" si="21"/>
        <v>0</v>
      </c>
      <c r="K206" s="293">
        <f>SUM('Employee Salary Payroll Tax '!I208:K208)</f>
        <v>26780</v>
      </c>
      <c r="L206" s="293">
        <f>'Employee Salary Payroll Tax '!H208</f>
        <v>0</v>
      </c>
      <c r="M206" s="293">
        <f t="shared" si="22"/>
        <v>45149.149999999994</v>
      </c>
      <c r="N206" s="359">
        <f t="shared" si="23"/>
        <v>0</v>
      </c>
      <c r="O206" s="331"/>
      <c r="P206" s="61"/>
      <c r="Q206" s="294"/>
      <c r="R206" s="292"/>
      <c r="S206" s="291"/>
    </row>
    <row r="207" spans="1:19" ht="14.4">
      <c r="A207" s="36">
        <f t="shared" si="17"/>
        <v>192</v>
      </c>
      <c r="B207" s="526"/>
      <c r="C207" s="36" t="str">
        <f>VLOOKUP('Employee Salary Payroll Tax '!B209,'Employee Salary Payroll Tax '!$D$1:$E$7,2,FALSE)</f>
        <v>IBEW</v>
      </c>
      <c r="D207" s="61">
        <f t="shared" si="18"/>
        <v>6.875E-3</v>
      </c>
      <c r="E207" s="351">
        <f>'Employee Salary Payroll Tax '!N209</f>
        <v>2734.78</v>
      </c>
      <c r="F207" s="351">
        <f t="shared" si="19"/>
        <v>2753.5816125000001</v>
      </c>
      <c r="G207" s="352"/>
      <c r="H207" s="351">
        <f t="shared" si="24"/>
        <v>42265.22</v>
      </c>
      <c r="I207" s="351">
        <f t="shared" si="20"/>
        <v>18.801612499999919</v>
      </c>
      <c r="J207" s="351">
        <f t="shared" si="21"/>
        <v>0.11280967499999951</v>
      </c>
      <c r="K207" s="293">
        <f>SUM('Employee Salary Payroll Tax '!I209:K209)</f>
        <v>2732.6600000000003</v>
      </c>
      <c r="L207" s="293">
        <f>'Employee Salary Payroll Tax '!H209</f>
        <v>0</v>
      </c>
      <c r="M207" s="293">
        <f t="shared" si="22"/>
        <v>2.1199999999998909</v>
      </c>
      <c r="N207" s="359">
        <f t="shared" si="23"/>
        <v>0.11272222495878149</v>
      </c>
      <c r="O207" s="331"/>
      <c r="P207" s="61"/>
      <c r="Q207" s="294"/>
      <c r="R207" s="292"/>
      <c r="S207" s="291"/>
    </row>
    <row r="208" spans="1:19" ht="14.4">
      <c r="A208" s="36">
        <f t="shared" si="17"/>
        <v>193</v>
      </c>
      <c r="B208" s="526"/>
      <c r="C208" s="36" t="str">
        <f>VLOOKUP('Employee Salary Payroll Tax '!B210,'Employee Salary Payroll Tax '!$D$1:$E$7,2,FALSE)</f>
        <v>Not Assigned</v>
      </c>
      <c r="D208" s="61">
        <f t="shared" si="18"/>
        <v>0</v>
      </c>
      <c r="E208" s="351">
        <f>'Employee Salary Payroll Tax '!N210</f>
        <v>0.02</v>
      </c>
      <c r="F208" s="351">
        <f t="shared" si="19"/>
        <v>0.02</v>
      </c>
      <c r="G208" s="352"/>
      <c r="H208" s="351">
        <f t="shared" si="24"/>
        <v>44999.98</v>
      </c>
      <c r="I208" s="351">
        <f t="shared" si="20"/>
        <v>0</v>
      </c>
      <c r="J208" s="351">
        <f t="shared" si="21"/>
        <v>0</v>
      </c>
      <c r="K208" s="293">
        <f>SUM('Employee Salary Payroll Tax '!I210:K210)</f>
        <v>4.33</v>
      </c>
      <c r="L208" s="293">
        <f>'Employee Salary Payroll Tax '!H210</f>
        <v>0</v>
      </c>
      <c r="M208" s="293">
        <f t="shared" si="22"/>
        <v>-4.3100000000000005</v>
      </c>
      <c r="N208" s="359">
        <f t="shared" si="23"/>
        <v>0</v>
      </c>
      <c r="O208" s="331"/>
      <c r="P208" s="61"/>
      <c r="Q208" s="294"/>
      <c r="R208" s="292"/>
      <c r="S208" s="291"/>
    </row>
    <row r="209" spans="1:19" ht="14.4">
      <c r="A209" s="36">
        <f t="shared" ref="A209:A272" si="25">+A208+1</f>
        <v>194</v>
      </c>
      <c r="B209" s="526"/>
      <c r="C209" s="36" t="str">
        <f>VLOOKUP('Employee Salary Payroll Tax '!B211,'Employee Salary Payroll Tax '!$D$1:$E$7,2,FALSE)</f>
        <v>UA</v>
      </c>
      <c r="D209" s="61">
        <f t="shared" ref="D209:D272" si="26">VLOOKUP(C209,C$9:D$12,2)</f>
        <v>0.03</v>
      </c>
      <c r="E209" s="351">
        <f>'Employee Salary Payroll Tax '!N211</f>
        <v>87911.55</v>
      </c>
      <c r="F209" s="351">
        <f t="shared" ref="F209:F272" si="27">E209*(1+D209)</f>
        <v>90548.896500000003</v>
      </c>
      <c r="G209" s="352"/>
      <c r="H209" s="351">
        <f t="shared" si="24"/>
        <v>0</v>
      </c>
      <c r="I209" s="351">
        <f t="shared" ref="I209:I272" si="28">F209-E209</f>
        <v>2637.3464999999997</v>
      </c>
      <c r="J209" s="351">
        <f t="shared" ref="J209:J272" si="29">IF(H209&gt;I209,I209*$J$12,H209*$J$12)</f>
        <v>0</v>
      </c>
      <c r="K209" s="293">
        <f>SUM('Employee Salary Payroll Tax '!I211:K211)</f>
        <v>79821.099999999991</v>
      </c>
      <c r="L209" s="293">
        <f>'Employee Salary Payroll Tax '!H211</f>
        <v>1938.33</v>
      </c>
      <c r="M209" s="293">
        <f t="shared" ref="M209:M272" si="30">E209-K209-L209</f>
        <v>6152.1200000000117</v>
      </c>
      <c r="N209" s="359">
        <f t="shared" ref="N209:N272" si="31">J209*K209/(SUM(K209:M209)+0.000001)</f>
        <v>0</v>
      </c>
      <c r="O209" s="331"/>
      <c r="P209" s="61"/>
      <c r="Q209" s="294"/>
      <c r="R209" s="292"/>
      <c r="S209" s="291"/>
    </row>
    <row r="210" spans="1:19" ht="14.4">
      <c r="A210" s="36">
        <f t="shared" si="25"/>
        <v>195</v>
      </c>
      <c r="B210" s="526"/>
      <c r="C210" s="36" t="str">
        <f>VLOOKUP('Employee Salary Payroll Tax '!B212,'Employee Salary Payroll Tax '!$D$1:$E$7,2,FALSE)</f>
        <v>NonUnion</v>
      </c>
      <c r="D210" s="61">
        <f t="shared" si="26"/>
        <v>2.98E-2</v>
      </c>
      <c r="E210" s="351">
        <f>'Employee Salary Payroll Tax '!N212</f>
        <v>24316.080000000002</v>
      </c>
      <c r="F210" s="351">
        <f t="shared" si="27"/>
        <v>25040.699184000005</v>
      </c>
      <c r="G210" s="352"/>
      <c r="H210" s="351">
        <f t="shared" ref="H210:H273" si="32">IF(E210&gt;$H$12,0,$H$12-E210)</f>
        <v>20683.919999999998</v>
      </c>
      <c r="I210" s="351">
        <f t="shared" si="28"/>
        <v>724.61918400000286</v>
      </c>
      <c r="J210" s="351">
        <f t="shared" si="29"/>
        <v>4.3477151040000175</v>
      </c>
      <c r="K210" s="293">
        <f>SUM('Employee Salary Payroll Tax '!I212:K212)</f>
        <v>23725.46</v>
      </c>
      <c r="L210" s="293">
        <f>'Employee Salary Payroll Tax '!H212</f>
        <v>0</v>
      </c>
      <c r="M210" s="293">
        <f t="shared" si="30"/>
        <v>590.62000000000262</v>
      </c>
      <c r="N210" s="359">
        <f t="shared" si="31"/>
        <v>4.2421122478255597</v>
      </c>
      <c r="O210" s="331"/>
      <c r="P210" s="61"/>
      <c r="Q210" s="294"/>
      <c r="R210" s="292"/>
      <c r="S210" s="291"/>
    </row>
    <row r="211" spans="1:19" ht="14.4">
      <c r="A211" s="36">
        <f t="shared" si="25"/>
        <v>196</v>
      </c>
      <c r="B211" s="526"/>
      <c r="C211" s="36" t="str">
        <f>VLOOKUP('Employee Salary Payroll Tax '!B213,'Employee Salary Payroll Tax '!$D$1:$E$7,2,FALSE)</f>
        <v>NonUnion</v>
      </c>
      <c r="D211" s="61">
        <f t="shared" si="26"/>
        <v>2.98E-2</v>
      </c>
      <c r="E211" s="351">
        <f>'Employee Salary Payroll Tax '!N213</f>
        <v>26533.83</v>
      </c>
      <c r="F211" s="351">
        <f t="shared" si="27"/>
        <v>27324.538134000002</v>
      </c>
      <c r="G211" s="352"/>
      <c r="H211" s="351">
        <f t="shared" si="32"/>
        <v>18466.169999999998</v>
      </c>
      <c r="I211" s="351">
        <f t="shared" si="28"/>
        <v>790.70813400000043</v>
      </c>
      <c r="J211" s="351">
        <f t="shared" si="29"/>
        <v>4.7442488040000024</v>
      </c>
      <c r="K211" s="293">
        <f>SUM('Employee Salary Payroll Tax '!I213:K213)</f>
        <v>18612.910000000003</v>
      </c>
      <c r="L211" s="293">
        <f>'Employee Salary Payroll Tax '!H213</f>
        <v>0</v>
      </c>
      <c r="M211" s="293">
        <f t="shared" si="30"/>
        <v>7920.9199999999983</v>
      </c>
      <c r="N211" s="359">
        <f t="shared" si="31"/>
        <v>3.3279883078745773</v>
      </c>
      <c r="O211" s="331"/>
      <c r="P211" s="61"/>
      <c r="Q211" s="294"/>
      <c r="R211" s="292"/>
      <c r="S211" s="291"/>
    </row>
    <row r="212" spans="1:19" ht="14.4">
      <c r="A212" s="36">
        <f t="shared" si="25"/>
        <v>197</v>
      </c>
      <c r="B212" s="526"/>
      <c r="C212" s="36" t="str">
        <f>VLOOKUP('Employee Salary Payroll Tax '!B214,'Employee Salary Payroll Tax '!$D$1:$E$7,2,FALSE)</f>
        <v>IBEW</v>
      </c>
      <c r="D212" s="61">
        <f t="shared" si="26"/>
        <v>6.875E-3</v>
      </c>
      <c r="E212" s="351">
        <f>'Employee Salary Payroll Tax '!N214</f>
        <v>10002.52</v>
      </c>
      <c r="F212" s="351">
        <f t="shared" si="27"/>
        <v>10071.287324999999</v>
      </c>
      <c r="G212" s="352"/>
      <c r="H212" s="351">
        <f t="shared" si="32"/>
        <v>34997.479999999996</v>
      </c>
      <c r="I212" s="351">
        <f t="shared" si="28"/>
        <v>68.767324999998891</v>
      </c>
      <c r="J212" s="351">
        <f t="shared" si="29"/>
        <v>0.41260394999999334</v>
      </c>
      <c r="K212" s="293">
        <f>SUM('Employee Salary Payroll Tax '!I214:K214)</f>
        <v>10002.41</v>
      </c>
      <c r="L212" s="293">
        <f>'Employee Salary Payroll Tax '!H214</f>
        <v>0</v>
      </c>
      <c r="M212" s="293">
        <f t="shared" si="30"/>
        <v>0.11000000000058208</v>
      </c>
      <c r="N212" s="359">
        <f t="shared" si="31"/>
        <v>0.41259941245874376</v>
      </c>
      <c r="O212" s="331"/>
      <c r="P212" s="61"/>
      <c r="Q212" s="294"/>
      <c r="R212" s="292"/>
      <c r="S212" s="291"/>
    </row>
    <row r="213" spans="1:19" ht="14.4">
      <c r="A213" s="36">
        <f t="shared" si="25"/>
        <v>198</v>
      </c>
      <c r="B213" s="526"/>
      <c r="C213" s="36" t="str">
        <f>VLOOKUP('Employee Salary Payroll Tax '!B215,'Employee Salary Payroll Tax '!$D$1:$E$7,2,FALSE)</f>
        <v>Not Assigned</v>
      </c>
      <c r="D213" s="61">
        <f t="shared" si="26"/>
        <v>0</v>
      </c>
      <c r="E213" s="351">
        <f>'Employee Salary Payroll Tax '!N215</f>
        <v>0.09</v>
      </c>
      <c r="F213" s="351">
        <f t="shared" si="27"/>
        <v>0.09</v>
      </c>
      <c r="G213" s="352"/>
      <c r="H213" s="351">
        <f t="shared" si="32"/>
        <v>44999.91</v>
      </c>
      <c r="I213" s="351">
        <f t="shared" si="28"/>
        <v>0</v>
      </c>
      <c r="J213" s="351">
        <f t="shared" si="29"/>
        <v>0</v>
      </c>
      <c r="K213" s="293">
        <f>SUM('Employee Salary Payroll Tax '!I215:K215)</f>
        <v>2.37</v>
      </c>
      <c r="L213" s="293">
        <f>'Employee Salary Payroll Tax '!H215</f>
        <v>0</v>
      </c>
      <c r="M213" s="293">
        <f t="shared" si="30"/>
        <v>-2.2800000000000002</v>
      </c>
      <c r="N213" s="359">
        <f t="shared" si="31"/>
        <v>0</v>
      </c>
      <c r="O213" s="331"/>
      <c r="P213" s="61"/>
      <c r="Q213" s="294"/>
      <c r="R213" s="292"/>
      <c r="S213" s="291"/>
    </row>
    <row r="214" spans="1:19" ht="14.4">
      <c r="A214" s="36">
        <f t="shared" si="25"/>
        <v>199</v>
      </c>
      <c r="B214" s="526"/>
      <c r="C214" s="36" t="str">
        <f>VLOOKUP('Employee Salary Payroll Tax '!B216,'Employee Salary Payroll Tax '!$D$1:$E$7,2,FALSE)</f>
        <v>NonUnion</v>
      </c>
      <c r="D214" s="61">
        <f t="shared" si="26"/>
        <v>2.98E-2</v>
      </c>
      <c r="E214" s="351">
        <f>'Employee Salary Payroll Tax '!N216</f>
        <v>106810.76</v>
      </c>
      <c r="F214" s="351">
        <f t="shared" si="27"/>
        <v>109993.720648</v>
      </c>
      <c r="G214" s="352"/>
      <c r="H214" s="351">
        <f t="shared" si="32"/>
        <v>0</v>
      </c>
      <c r="I214" s="351">
        <f t="shared" si="28"/>
        <v>3182.9606480000075</v>
      </c>
      <c r="J214" s="351">
        <f t="shared" si="29"/>
        <v>0</v>
      </c>
      <c r="K214" s="293">
        <f>SUM('Employee Salary Payroll Tax '!I216:K216)</f>
        <v>65327.63</v>
      </c>
      <c r="L214" s="293">
        <f>'Employee Salary Payroll Tax '!H216</f>
        <v>0</v>
      </c>
      <c r="M214" s="293">
        <f t="shared" si="30"/>
        <v>41483.129999999997</v>
      </c>
      <c r="N214" s="359">
        <f t="shared" si="31"/>
        <v>0</v>
      </c>
      <c r="O214" s="331"/>
      <c r="P214" s="61"/>
      <c r="Q214" s="294"/>
      <c r="R214" s="292"/>
      <c r="S214" s="291"/>
    </row>
    <row r="215" spans="1:19" ht="14.4">
      <c r="A215" s="36">
        <f t="shared" si="25"/>
        <v>200</v>
      </c>
      <c r="B215" s="526"/>
      <c r="C215" s="36" t="str">
        <f>VLOOKUP('Employee Salary Payroll Tax '!B217,'Employee Salary Payroll Tax '!$D$1:$E$7,2,FALSE)</f>
        <v>NonUnion</v>
      </c>
      <c r="D215" s="61">
        <f t="shared" si="26"/>
        <v>2.98E-2</v>
      </c>
      <c r="E215" s="351">
        <f>'Employee Salary Payroll Tax '!N217</f>
        <v>58731.14</v>
      </c>
      <c r="F215" s="351">
        <f t="shared" si="27"/>
        <v>60481.327971999999</v>
      </c>
      <c r="G215" s="352"/>
      <c r="H215" s="351">
        <f t="shared" si="32"/>
        <v>0</v>
      </c>
      <c r="I215" s="351">
        <f t="shared" si="28"/>
        <v>1750.1879719999997</v>
      </c>
      <c r="J215" s="351">
        <f t="shared" si="29"/>
        <v>0</v>
      </c>
      <c r="K215" s="293">
        <f>SUM('Employee Salary Payroll Tax '!I217:K217)</f>
        <v>-160.84</v>
      </c>
      <c r="L215" s="293">
        <f>'Employee Salary Payroll Tax '!H217</f>
        <v>0</v>
      </c>
      <c r="M215" s="293">
        <f t="shared" si="30"/>
        <v>58891.979999999996</v>
      </c>
      <c r="N215" s="359">
        <f t="shared" si="31"/>
        <v>0</v>
      </c>
      <c r="O215" s="331"/>
      <c r="P215" s="61"/>
      <c r="Q215" s="294"/>
      <c r="R215" s="292"/>
      <c r="S215" s="291"/>
    </row>
    <row r="216" spans="1:19" ht="14.4">
      <c r="A216" s="36">
        <f t="shared" si="25"/>
        <v>201</v>
      </c>
      <c r="B216" s="526"/>
      <c r="C216" s="36" t="str">
        <f>VLOOKUP('Employee Salary Payroll Tax '!B218,'Employee Salary Payroll Tax '!$D$1:$E$7,2,FALSE)</f>
        <v>IBEW</v>
      </c>
      <c r="D216" s="61">
        <f t="shared" si="26"/>
        <v>6.875E-3</v>
      </c>
      <c r="E216" s="351">
        <f>'Employee Salary Payroll Tax '!N218</f>
        <v>43593.69</v>
      </c>
      <c r="F216" s="351">
        <f t="shared" si="27"/>
        <v>43893.396618749997</v>
      </c>
      <c r="G216" s="352"/>
      <c r="H216" s="351">
        <f t="shared" si="32"/>
        <v>1406.3099999999977</v>
      </c>
      <c r="I216" s="351">
        <f t="shared" si="28"/>
        <v>299.70661874999496</v>
      </c>
      <c r="J216" s="351">
        <f t="shared" si="29"/>
        <v>1.7982397124999698</v>
      </c>
      <c r="K216" s="293">
        <f>SUM('Employee Salary Payroll Tax '!I218:K218)</f>
        <v>43593.69</v>
      </c>
      <c r="L216" s="293">
        <f>'Employee Salary Payroll Tax '!H218</f>
        <v>0</v>
      </c>
      <c r="M216" s="293">
        <f t="shared" si="30"/>
        <v>0</v>
      </c>
      <c r="N216" s="359">
        <f t="shared" si="31"/>
        <v>1.7982397124587197</v>
      </c>
      <c r="O216" s="331"/>
      <c r="P216" s="61"/>
      <c r="Q216" s="294"/>
      <c r="R216" s="292"/>
      <c r="S216" s="291"/>
    </row>
    <row r="217" spans="1:19" ht="14.4">
      <c r="A217" s="36">
        <f t="shared" si="25"/>
        <v>202</v>
      </c>
      <c r="B217" s="526"/>
      <c r="C217" s="36" t="str">
        <f>VLOOKUP('Employee Salary Payroll Tax '!B219,'Employee Salary Payroll Tax '!$D$1:$E$7,2,FALSE)</f>
        <v>IBEW</v>
      </c>
      <c r="D217" s="61">
        <f t="shared" si="26"/>
        <v>6.875E-3</v>
      </c>
      <c r="E217" s="351">
        <f>'Employee Salary Payroll Tax '!N219</f>
        <v>1094.72</v>
      </c>
      <c r="F217" s="351">
        <f t="shared" si="27"/>
        <v>1102.2462</v>
      </c>
      <c r="G217" s="352"/>
      <c r="H217" s="351">
        <f t="shared" si="32"/>
        <v>43905.279999999999</v>
      </c>
      <c r="I217" s="351">
        <f t="shared" si="28"/>
        <v>7.5262000000000171</v>
      </c>
      <c r="J217" s="351">
        <f t="shared" si="29"/>
        <v>4.5157200000000106E-2</v>
      </c>
      <c r="K217" s="293">
        <f>SUM('Employee Salary Payroll Tax '!I219:K219)</f>
        <v>1094.72</v>
      </c>
      <c r="L217" s="293">
        <f>'Employee Salary Payroll Tax '!H219</f>
        <v>0</v>
      </c>
      <c r="M217" s="293">
        <f t="shared" si="30"/>
        <v>0</v>
      </c>
      <c r="N217" s="359">
        <f t="shared" si="31"/>
        <v>4.5157199958750102E-2</v>
      </c>
      <c r="O217" s="331"/>
      <c r="P217" s="61"/>
      <c r="Q217" s="294"/>
      <c r="R217" s="292"/>
      <c r="S217" s="291"/>
    </row>
    <row r="218" spans="1:19" ht="14.4">
      <c r="A218" s="36">
        <f t="shared" si="25"/>
        <v>203</v>
      </c>
      <c r="B218" s="526"/>
      <c r="C218" s="36" t="str">
        <f>VLOOKUP('Employee Salary Payroll Tax '!B220,'Employee Salary Payroll Tax '!$D$1:$E$7,2,FALSE)</f>
        <v>NonUnion</v>
      </c>
      <c r="D218" s="61">
        <f t="shared" si="26"/>
        <v>2.98E-2</v>
      </c>
      <c r="E218" s="351">
        <f>'Employee Salary Payroll Tax '!N220</f>
        <v>91315.63</v>
      </c>
      <c r="F218" s="351">
        <f t="shared" si="27"/>
        <v>94036.835774000006</v>
      </c>
      <c r="G218" s="352"/>
      <c r="H218" s="351">
        <f t="shared" si="32"/>
        <v>0</v>
      </c>
      <c r="I218" s="351">
        <f t="shared" si="28"/>
        <v>2721.2057740000018</v>
      </c>
      <c r="J218" s="351">
        <f t="shared" si="29"/>
        <v>0</v>
      </c>
      <c r="K218" s="293">
        <f>SUM('Employee Salary Payroll Tax '!I220:K220)</f>
        <v>79829.03</v>
      </c>
      <c r="L218" s="293">
        <f>'Employee Salary Payroll Tax '!H220</f>
        <v>0</v>
      </c>
      <c r="M218" s="293">
        <f t="shared" si="30"/>
        <v>11486.600000000006</v>
      </c>
      <c r="N218" s="359">
        <f t="shared" si="31"/>
        <v>0</v>
      </c>
      <c r="O218" s="331"/>
      <c r="P218" s="61"/>
      <c r="Q218" s="294"/>
      <c r="R218" s="292"/>
      <c r="S218" s="291"/>
    </row>
    <row r="219" spans="1:19" ht="14.4">
      <c r="A219" s="36">
        <f t="shared" si="25"/>
        <v>204</v>
      </c>
      <c r="B219" s="526"/>
      <c r="C219" s="36" t="str">
        <f>VLOOKUP('Employee Salary Payroll Tax '!B221,'Employee Salary Payroll Tax '!$D$1:$E$7,2,FALSE)</f>
        <v>IBEW</v>
      </c>
      <c r="D219" s="61">
        <f t="shared" si="26"/>
        <v>6.875E-3</v>
      </c>
      <c r="E219" s="351">
        <f>'Employee Salary Payroll Tax '!N221</f>
        <v>46469.21</v>
      </c>
      <c r="F219" s="351">
        <f t="shared" si="27"/>
        <v>46788.685818749997</v>
      </c>
      <c r="G219" s="352"/>
      <c r="H219" s="351">
        <f t="shared" si="32"/>
        <v>0</v>
      </c>
      <c r="I219" s="351">
        <f t="shared" si="28"/>
        <v>319.47581874999742</v>
      </c>
      <c r="J219" s="351">
        <f t="shared" si="29"/>
        <v>0</v>
      </c>
      <c r="K219" s="293">
        <f>SUM('Employee Salary Payroll Tax '!I221:K221)</f>
        <v>46387.07</v>
      </c>
      <c r="L219" s="293">
        <f>'Employee Salary Payroll Tax '!H221</f>
        <v>0</v>
      </c>
      <c r="M219" s="293">
        <f t="shared" si="30"/>
        <v>82.139999999999418</v>
      </c>
      <c r="N219" s="359">
        <f t="shared" si="31"/>
        <v>0</v>
      </c>
      <c r="O219" s="331"/>
      <c r="P219" s="61"/>
      <c r="Q219" s="294"/>
      <c r="R219" s="292"/>
      <c r="S219" s="291"/>
    </row>
    <row r="220" spans="1:19" ht="14.4">
      <c r="A220" s="36">
        <f t="shared" si="25"/>
        <v>205</v>
      </c>
      <c r="B220" s="526"/>
      <c r="C220" s="36" t="str">
        <f>VLOOKUP('Employee Salary Payroll Tax '!B222,'Employee Salary Payroll Tax '!$D$1:$E$7,2,FALSE)</f>
        <v>NonUnion</v>
      </c>
      <c r="D220" s="61">
        <f t="shared" si="26"/>
        <v>2.98E-2</v>
      </c>
      <c r="E220" s="351">
        <f>'Employee Salary Payroll Tax '!N222</f>
        <v>99893.23</v>
      </c>
      <c r="F220" s="351">
        <f t="shared" si="27"/>
        <v>102870.04825399999</v>
      </c>
      <c r="G220" s="352"/>
      <c r="H220" s="351">
        <f t="shared" si="32"/>
        <v>0</v>
      </c>
      <c r="I220" s="351">
        <f t="shared" si="28"/>
        <v>2976.818253999998</v>
      </c>
      <c r="J220" s="351">
        <f t="shared" si="29"/>
        <v>0</v>
      </c>
      <c r="K220" s="293">
        <f>SUM('Employee Salary Payroll Tax '!I222:K222)</f>
        <v>12980.62</v>
      </c>
      <c r="L220" s="293">
        <f>'Employee Salary Payroll Tax '!H222</f>
        <v>0</v>
      </c>
      <c r="M220" s="293">
        <f t="shared" si="30"/>
        <v>86912.61</v>
      </c>
      <c r="N220" s="359">
        <f t="shared" si="31"/>
        <v>0</v>
      </c>
      <c r="O220" s="331"/>
      <c r="P220" s="61"/>
      <c r="Q220" s="294"/>
      <c r="R220" s="292"/>
      <c r="S220" s="291"/>
    </row>
    <row r="221" spans="1:19" ht="14.4">
      <c r="A221" s="36">
        <f t="shared" si="25"/>
        <v>206</v>
      </c>
      <c r="B221" s="526"/>
      <c r="C221" s="36" t="str">
        <f>VLOOKUP('Employee Salary Payroll Tax '!B223,'Employee Salary Payroll Tax '!$D$1:$E$7,2,FALSE)</f>
        <v>NonUnion</v>
      </c>
      <c r="D221" s="61">
        <f t="shared" si="26"/>
        <v>2.98E-2</v>
      </c>
      <c r="E221" s="351">
        <f>'Employee Salary Payroll Tax '!N223</f>
        <v>10956.33</v>
      </c>
      <c r="F221" s="351">
        <f t="shared" si="27"/>
        <v>11282.828634000001</v>
      </c>
      <c r="G221" s="352"/>
      <c r="H221" s="351">
        <f t="shared" si="32"/>
        <v>34043.67</v>
      </c>
      <c r="I221" s="351">
        <f t="shared" si="28"/>
        <v>326.4986340000014</v>
      </c>
      <c r="J221" s="351">
        <f t="shared" si="29"/>
        <v>1.9589918040000085</v>
      </c>
      <c r="K221" s="293">
        <f>SUM('Employee Salary Payroll Tax '!I223:K223)</f>
        <v>8086.41</v>
      </c>
      <c r="L221" s="293">
        <f>'Employee Salary Payroll Tax '!H223</f>
        <v>0</v>
      </c>
      <c r="M221" s="293">
        <f t="shared" si="30"/>
        <v>2869.92</v>
      </c>
      <c r="N221" s="359">
        <f t="shared" si="31"/>
        <v>1.4458501078680415</v>
      </c>
      <c r="O221" s="331"/>
      <c r="P221" s="61"/>
      <c r="Q221" s="294"/>
      <c r="R221" s="292"/>
      <c r="S221" s="291"/>
    </row>
    <row r="222" spans="1:19" ht="14.4">
      <c r="A222" s="36">
        <f t="shared" si="25"/>
        <v>207</v>
      </c>
      <c r="B222" s="526"/>
      <c r="C222" s="36" t="str">
        <f>VLOOKUP('Employee Salary Payroll Tax '!B224,'Employee Salary Payroll Tax '!$D$1:$E$7,2,FALSE)</f>
        <v>NonUnion</v>
      </c>
      <c r="D222" s="61">
        <f t="shared" si="26"/>
        <v>2.98E-2</v>
      </c>
      <c r="E222" s="351">
        <f>'Employee Salary Payroll Tax '!N224</f>
        <v>61144.07</v>
      </c>
      <c r="F222" s="351">
        <f t="shared" si="27"/>
        <v>62966.163286000003</v>
      </c>
      <c r="G222" s="352"/>
      <c r="H222" s="351">
        <f t="shared" si="32"/>
        <v>0</v>
      </c>
      <c r="I222" s="351">
        <f t="shared" si="28"/>
        <v>1822.093286000003</v>
      </c>
      <c r="J222" s="351">
        <f t="shared" si="29"/>
        <v>0</v>
      </c>
      <c r="K222" s="293">
        <f>SUM('Employee Salary Payroll Tax '!I224:K224)</f>
        <v>61144.07</v>
      </c>
      <c r="L222" s="293">
        <f>'Employee Salary Payroll Tax '!H224</f>
        <v>0</v>
      </c>
      <c r="M222" s="293">
        <f t="shared" si="30"/>
        <v>0</v>
      </c>
      <c r="N222" s="359">
        <f t="shared" si="31"/>
        <v>0</v>
      </c>
      <c r="O222" s="331"/>
      <c r="P222" s="61"/>
      <c r="Q222" s="294"/>
      <c r="R222" s="292"/>
      <c r="S222" s="291"/>
    </row>
    <row r="223" spans="1:19" ht="14.4">
      <c r="A223" s="36">
        <f t="shared" si="25"/>
        <v>208</v>
      </c>
      <c r="B223" s="526"/>
      <c r="C223" s="36" t="str">
        <f>VLOOKUP('Employee Salary Payroll Tax '!B225,'Employee Salary Payroll Tax '!$D$1:$E$7,2,FALSE)</f>
        <v>NonUnion</v>
      </c>
      <c r="D223" s="61">
        <f t="shared" si="26"/>
        <v>2.98E-2</v>
      </c>
      <c r="E223" s="351">
        <f>'Employee Salary Payroll Tax '!N225</f>
        <v>103077.62</v>
      </c>
      <c r="F223" s="351">
        <f t="shared" si="27"/>
        <v>106149.333076</v>
      </c>
      <c r="G223" s="352"/>
      <c r="H223" s="351">
        <f t="shared" si="32"/>
        <v>0</v>
      </c>
      <c r="I223" s="351">
        <f t="shared" si="28"/>
        <v>3071.713076</v>
      </c>
      <c r="J223" s="351">
        <f t="shared" si="29"/>
        <v>0</v>
      </c>
      <c r="K223" s="293">
        <f>SUM('Employee Salary Payroll Tax '!I225:K225)</f>
        <v>6806.32</v>
      </c>
      <c r="L223" s="293">
        <f>'Employee Salary Payroll Tax '!H225</f>
        <v>0</v>
      </c>
      <c r="M223" s="293">
        <f t="shared" si="30"/>
        <v>96271.299999999988</v>
      </c>
      <c r="N223" s="359">
        <f t="shared" si="31"/>
        <v>0</v>
      </c>
      <c r="O223" s="331"/>
      <c r="P223" s="61"/>
      <c r="Q223" s="294"/>
      <c r="R223" s="292"/>
      <c r="S223" s="291"/>
    </row>
    <row r="224" spans="1:19" ht="14.4">
      <c r="A224" s="36">
        <f t="shared" si="25"/>
        <v>209</v>
      </c>
      <c r="B224" s="526"/>
      <c r="C224" s="36" t="str">
        <f>VLOOKUP('Employee Salary Payroll Tax '!B226,'Employee Salary Payroll Tax '!$D$1:$E$7,2,FALSE)</f>
        <v>IBEW</v>
      </c>
      <c r="D224" s="61">
        <f t="shared" si="26"/>
        <v>6.875E-3</v>
      </c>
      <c r="E224" s="351">
        <f>'Employee Salary Payroll Tax '!N226</f>
        <v>62515.78</v>
      </c>
      <c r="F224" s="351">
        <f t="shared" si="27"/>
        <v>62945.575987499993</v>
      </c>
      <c r="G224" s="352"/>
      <c r="H224" s="351">
        <f t="shared" si="32"/>
        <v>0</v>
      </c>
      <c r="I224" s="351">
        <f t="shared" si="28"/>
        <v>429.79598749999423</v>
      </c>
      <c r="J224" s="351">
        <f t="shared" si="29"/>
        <v>0</v>
      </c>
      <c r="K224" s="293">
        <f>SUM('Employee Salary Payroll Tax '!I226:K226)</f>
        <v>62515.780000000006</v>
      </c>
      <c r="L224" s="293">
        <f>'Employee Salary Payroll Tax '!H226</f>
        <v>0</v>
      </c>
      <c r="M224" s="293">
        <f t="shared" si="30"/>
        <v>-7.2759576141834259E-12</v>
      </c>
      <c r="N224" s="359">
        <f t="shared" si="31"/>
        <v>0</v>
      </c>
      <c r="O224" s="331"/>
      <c r="P224" s="61"/>
      <c r="Q224" s="294"/>
      <c r="R224" s="292"/>
      <c r="S224" s="291"/>
    </row>
    <row r="225" spans="1:19" ht="14.4">
      <c r="A225" s="36">
        <f t="shared" si="25"/>
        <v>210</v>
      </c>
      <c r="B225" s="526"/>
      <c r="C225" s="36" t="str">
        <f>VLOOKUP('Employee Salary Payroll Tax '!B227,'Employee Salary Payroll Tax '!$D$1:$E$7,2,FALSE)</f>
        <v>NonUnion</v>
      </c>
      <c r="D225" s="61">
        <f t="shared" si="26"/>
        <v>2.98E-2</v>
      </c>
      <c r="E225" s="351">
        <f>'Employee Salary Payroll Tax '!N227</f>
        <v>88076.31</v>
      </c>
      <c r="F225" s="351">
        <f t="shared" si="27"/>
        <v>90700.984037999995</v>
      </c>
      <c r="G225" s="352"/>
      <c r="H225" s="351">
        <f t="shared" si="32"/>
        <v>0</v>
      </c>
      <c r="I225" s="351">
        <f t="shared" si="28"/>
        <v>2624.6740379999974</v>
      </c>
      <c r="J225" s="351">
        <f t="shared" si="29"/>
        <v>0</v>
      </c>
      <c r="K225" s="293">
        <f>SUM('Employee Salary Payroll Tax '!I227:K227)</f>
        <v>22021.63</v>
      </c>
      <c r="L225" s="293">
        <f>'Employee Salary Payroll Tax '!H227</f>
        <v>0</v>
      </c>
      <c r="M225" s="293">
        <f t="shared" si="30"/>
        <v>66054.679999999993</v>
      </c>
      <c r="N225" s="359">
        <f t="shared" si="31"/>
        <v>0</v>
      </c>
      <c r="O225" s="331"/>
      <c r="P225" s="61"/>
      <c r="Q225" s="294"/>
      <c r="R225" s="292"/>
      <c r="S225" s="291"/>
    </row>
    <row r="226" spans="1:19" ht="14.4">
      <c r="A226" s="36">
        <f t="shared" si="25"/>
        <v>211</v>
      </c>
      <c r="B226" s="526"/>
      <c r="C226" s="36" t="str">
        <f>VLOOKUP('Employee Salary Payroll Tax '!B228,'Employee Salary Payroll Tax '!$D$1:$E$7,2,FALSE)</f>
        <v>NonUnion</v>
      </c>
      <c r="D226" s="61">
        <f t="shared" si="26"/>
        <v>2.98E-2</v>
      </c>
      <c r="E226" s="351">
        <f>'Employee Salary Payroll Tax '!N228</f>
        <v>93071.88</v>
      </c>
      <c r="F226" s="351">
        <f t="shared" si="27"/>
        <v>95845.422024000014</v>
      </c>
      <c r="G226" s="352"/>
      <c r="H226" s="351">
        <f t="shared" si="32"/>
        <v>0</v>
      </c>
      <c r="I226" s="351">
        <f t="shared" si="28"/>
        <v>2773.5420240000094</v>
      </c>
      <c r="J226" s="351">
        <f t="shared" si="29"/>
        <v>0</v>
      </c>
      <c r="K226" s="293">
        <f>SUM('Employee Salary Payroll Tax '!I228:K228)</f>
        <v>14702.089999999998</v>
      </c>
      <c r="L226" s="293">
        <f>'Employee Salary Payroll Tax '!H228</f>
        <v>0</v>
      </c>
      <c r="M226" s="293">
        <f t="shared" si="30"/>
        <v>78369.790000000008</v>
      </c>
      <c r="N226" s="359">
        <f t="shared" si="31"/>
        <v>0</v>
      </c>
      <c r="O226" s="331"/>
      <c r="P226" s="61"/>
      <c r="Q226" s="294"/>
      <c r="R226" s="292"/>
      <c r="S226" s="291"/>
    </row>
    <row r="227" spans="1:19" ht="14.4">
      <c r="A227" s="36">
        <f t="shared" si="25"/>
        <v>212</v>
      </c>
      <c r="B227" s="526"/>
      <c r="C227" s="36" t="str">
        <f>VLOOKUP('Employee Salary Payroll Tax '!B229,'Employee Salary Payroll Tax '!$D$1:$E$7,2,FALSE)</f>
        <v>NonUnion</v>
      </c>
      <c r="D227" s="61">
        <f t="shared" si="26"/>
        <v>2.98E-2</v>
      </c>
      <c r="E227" s="351">
        <f>'Employee Salary Payroll Tax '!N229</f>
        <v>91842.11</v>
      </c>
      <c r="F227" s="351">
        <f t="shared" si="27"/>
        <v>94579.004878000007</v>
      </c>
      <c r="G227" s="352"/>
      <c r="H227" s="351">
        <f t="shared" si="32"/>
        <v>0</v>
      </c>
      <c r="I227" s="351">
        <f t="shared" si="28"/>
        <v>2736.8948780000064</v>
      </c>
      <c r="J227" s="351">
        <f t="shared" si="29"/>
        <v>0</v>
      </c>
      <c r="K227" s="293">
        <f>SUM('Employee Salary Payroll Tax '!I229:K229)</f>
        <v>91842.11</v>
      </c>
      <c r="L227" s="293">
        <f>'Employee Salary Payroll Tax '!H229</f>
        <v>0</v>
      </c>
      <c r="M227" s="293">
        <f t="shared" si="30"/>
        <v>0</v>
      </c>
      <c r="N227" s="359">
        <f t="shared" si="31"/>
        <v>0</v>
      </c>
      <c r="O227" s="331"/>
      <c r="P227" s="61"/>
      <c r="Q227" s="294"/>
      <c r="R227" s="292"/>
      <c r="S227" s="291"/>
    </row>
    <row r="228" spans="1:19" ht="14.4">
      <c r="A228" s="36">
        <f t="shared" si="25"/>
        <v>213</v>
      </c>
      <c r="B228" s="526"/>
      <c r="C228" s="36" t="str">
        <f>VLOOKUP('Employee Salary Payroll Tax '!B230,'Employee Salary Payroll Tax '!$D$1:$E$7,2,FALSE)</f>
        <v>NonUnion</v>
      </c>
      <c r="D228" s="61">
        <f t="shared" si="26"/>
        <v>2.98E-2</v>
      </c>
      <c r="E228" s="351">
        <f>'Employee Salary Payroll Tax '!N230</f>
        <v>79880.47</v>
      </c>
      <c r="F228" s="351">
        <f t="shared" si="27"/>
        <v>82260.908005999998</v>
      </c>
      <c r="G228" s="352"/>
      <c r="H228" s="351">
        <f t="shared" si="32"/>
        <v>0</v>
      </c>
      <c r="I228" s="351">
        <f t="shared" si="28"/>
        <v>2380.4380059999967</v>
      </c>
      <c r="J228" s="351">
        <f t="shared" si="29"/>
        <v>0</v>
      </c>
      <c r="K228" s="293">
        <f>SUM('Employee Salary Payroll Tax '!I230:K230)</f>
        <v>10966.94</v>
      </c>
      <c r="L228" s="293">
        <f>'Employee Salary Payroll Tax '!H230</f>
        <v>0</v>
      </c>
      <c r="M228" s="293">
        <f t="shared" si="30"/>
        <v>68913.53</v>
      </c>
      <c r="N228" s="359">
        <f t="shared" si="31"/>
        <v>0</v>
      </c>
      <c r="O228" s="331"/>
      <c r="P228" s="61"/>
      <c r="Q228" s="294"/>
      <c r="R228" s="292"/>
      <c r="S228" s="291"/>
    </row>
    <row r="229" spans="1:19" ht="14.4">
      <c r="A229" s="36">
        <f t="shared" si="25"/>
        <v>214</v>
      </c>
      <c r="B229" s="526"/>
      <c r="C229" s="36" t="str">
        <f>VLOOKUP('Employee Salary Payroll Tax '!B231,'Employee Salary Payroll Tax '!$D$1:$E$7,2,FALSE)</f>
        <v>NonUnion</v>
      </c>
      <c r="D229" s="61">
        <f t="shared" si="26"/>
        <v>2.98E-2</v>
      </c>
      <c r="E229" s="351">
        <f>'Employee Salary Payroll Tax '!N231</f>
        <v>57856.56</v>
      </c>
      <c r="F229" s="351">
        <f t="shared" si="27"/>
        <v>59580.685488000003</v>
      </c>
      <c r="G229" s="352"/>
      <c r="H229" s="351">
        <f t="shared" si="32"/>
        <v>0</v>
      </c>
      <c r="I229" s="351">
        <f t="shared" si="28"/>
        <v>1724.1254880000051</v>
      </c>
      <c r="J229" s="351">
        <f t="shared" si="29"/>
        <v>0</v>
      </c>
      <c r="K229" s="293">
        <f>SUM('Employee Salary Payroll Tax '!I231:K231)</f>
        <v>22329.73</v>
      </c>
      <c r="L229" s="293">
        <f>'Employee Salary Payroll Tax '!H231</f>
        <v>0</v>
      </c>
      <c r="M229" s="293">
        <f t="shared" si="30"/>
        <v>35526.83</v>
      </c>
      <c r="N229" s="359">
        <f t="shared" si="31"/>
        <v>0</v>
      </c>
      <c r="O229" s="331"/>
      <c r="P229" s="61"/>
      <c r="Q229" s="294"/>
      <c r="R229" s="292"/>
      <c r="S229" s="291"/>
    </row>
    <row r="230" spans="1:19" ht="14.4">
      <c r="A230" s="36">
        <f t="shared" si="25"/>
        <v>215</v>
      </c>
      <c r="B230" s="526"/>
      <c r="C230" s="36" t="str">
        <f>VLOOKUP('Employee Salary Payroll Tax '!B232,'Employee Salary Payroll Tax '!$D$1:$E$7,2,FALSE)</f>
        <v>NonUnion</v>
      </c>
      <c r="D230" s="61">
        <f t="shared" si="26"/>
        <v>2.98E-2</v>
      </c>
      <c r="E230" s="351">
        <f>'Employee Salary Payroll Tax '!N232</f>
        <v>48153.32</v>
      </c>
      <c r="F230" s="351">
        <f t="shared" si="27"/>
        <v>49588.288936000004</v>
      </c>
      <c r="G230" s="352"/>
      <c r="H230" s="351">
        <f t="shared" si="32"/>
        <v>0</v>
      </c>
      <c r="I230" s="351">
        <f t="shared" si="28"/>
        <v>1434.9689360000048</v>
      </c>
      <c r="J230" s="351">
        <f t="shared" si="29"/>
        <v>0</v>
      </c>
      <c r="K230" s="293">
        <f>SUM('Employee Salary Payroll Tax '!I232:K232)</f>
        <v>15314.73</v>
      </c>
      <c r="L230" s="293">
        <f>'Employee Salary Payroll Tax '!H232</f>
        <v>0</v>
      </c>
      <c r="M230" s="293">
        <f t="shared" si="30"/>
        <v>32838.589999999997</v>
      </c>
      <c r="N230" s="359">
        <f t="shared" si="31"/>
        <v>0</v>
      </c>
      <c r="O230" s="331"/>
      <c r="P230" s="61"/>
      <c r="Q230" s="294"/>
      <c r="R230" s="292"/>
      <c r="S230" s="291"/>
    </row>
    <row r="231" spans="1:19" ht="14.4">
      <c r="A231" s="36">
        <f t="shared" si="25"/>
        <v>216</v>
      </c>
      <c r="B231" s="526"/>
      <c r="C231" s="36" t="str">
        <f>VLOOKUP('Employee Salary Payroll Tax '!B233,'Employee Salary Payroll Tax '!$D$1:$E$7,2,FALSE)</f>
        <v>NonUnion</v>
      </c>
      <c r="D231" s="61">
        <f t="shared" si="26"/>
        <v>2.98E-2</v>
      </c>
      <c r="E231" s="351">
        <f>'Employee Salary Payroll Tax '!N233</f>
        <v>73457.98</v>
      </c>
      <c r="F231" s="351">
        <f t="shared" si="27"/>
        <v>75647.027803999998</v>
      </c>
      <c r="G231" s="352"/>
      <c r="H231" s="351">
        <f t="shared" si="32"/>
        <v>0</v>
      </c>
      <c r="I231" s="351">
        <f t="shared" si="28"/>
        <v>2189.0478040000016</v>
      </c>
      <c r="J231" s="351">
        <f t="shared" si="29"/>
        <v>0</v>
      </c>
      <c r="K231" s="293">
        <f>SUM('Employee Salary Payroll Tax '!I233:K233)</f>
        <v>73457.98</v>
      </c>
      <c r="L231" s="293">
        <f>'Employee Salary Payroll Tax '!H233</f>
        <v>0</v>
      </c>
      <c r="M231" s="293">
        <f t="shared" si="30"/>
        <v>0</v>
      </c>
      <c r="N231" s="359">
        <f t="shared" si="31"/>
        <v>0</v>
      </c>
      <c r="O231" s="331"/>
      <c r="P231" s="61"/>
      <c r="Q231" s="294"/>
      <c r="R231" s="292"/>
      <c r="S231" s="291"/>
    </row>
    <row r="232" spans="1:19" ht="14.4">
      <c r="A232" s="36">
        <f t="shared" si="25"/>
        <v>217</v>
      </c>
      <c r="B232" s="526"/>
      <c r="C232" s="36" t="str">
        <f>VLOOKUP('Employee Salary Payroll Tax '!B234,'Employee Salary Payroll Tax '!$D$1:$E$7,2,FALSE)</f>
        <v>IBEW</v>
      </c>
      <c r="D232" s="61">
        <f t="shared" si="26"/>
        <v>6.875E-3</v>
      </c>
      <c r="E232" s="351">
        <f>'Employee Salary Payroll Tax '!N234</f>
        <v>42616.24</v>
      </c>
      <c r="F232" s="351">
        <f t="shared" si="27"/>
        <v>42909.226649999997</v>
      </c>
      <c r="G232" s="352"/>
      <c r="H232" s="351">
        <f t="shared" si="32"/>
        <v>2383.760000000002</v>
      </c>
      <c r="I232" s="351">
        <f t="shared" si="28"/>
        <v>292.98664999999892</v>
      </c>
      <c r="J232" s="351">
        <f t="shared" si="29"/>
        <v>1.7579198999999937</v>
      </c>
      <c r="K232" s="293">
        <f>SUM('Employee Salary Payroll Tax '!I234:K234)</f>
        <v>0</v>
      </c>
      <c r="L232" s="293">
        <f>'Employee Salary Payroll Tax '!H234</f>
        <v>0</v>
      </c>
      <c r="M232" s="293">
        <f t="shared" si="30"/>
        <v>42616.24</v>
      </c>
      <c r="N232" s="359">
        <f t="shared" si="31"/>
        <v>0</v>
      </c>
      <c r="O232" s="331"/>
      <c r="P232" s="61"/>
      <c r="Q232" s="294"/>
      <c r="R232" s="292"/>
      <c r="S232" s="291"/>
    </row>
    <row r="233" spans="1:19" ht="14.4">
      <c r="A233" s="36">
        <f t="shared" si="25"/>
        <v>218</v>
      </c>
      <c r="B233" s="526"/>
      <c r="C233" s="36" t="str">
        <f>VLOOKUP('Employee Salary Payroll Tax '!B235,'Employee Salary Payroll Tax '!$D$1:$E$7,2,FALSE)</f>
        <v>NonUnion</v>
      </c>
      <c r="D233" s="61">
        <f t="shared" si="26"/>
        <v>2.98E-2</v>
      </c>
      <c r="E233" s="351">
        <f>'Employee Salary Payroll Tax '!N235</f>
        <v>12984.4</v>
      </c>
      <c r="F233" s="351">
        <f t="shared" si="27"/>
        <v>13371.33512</v>
      </c>
      <c r="G233" s="352"/>
      <c r="H233" s="351">
        <f t="shared" si="32"/>
        <v>32015.599999999999</v>
      </c>
      <c r="I233" s="351">
        <f t="shared" si="28"/>
        <v>386.9351200000001</v>
      </c>
      <c r="J233" s="351">
        <f t="shared" si="29"/>
        <v>2.3216107200000007</v>
      </c>
      <c r="K233" s="293">
        <f>SUM('Employee Salary Payroll Tax '!I235:K235)</f>
        <v>0</v>
      </c>
      <c r="L233" s="293">
        <f>'Employee Salary Payroll Tax '!H235</f>
        <v>0</v>
      </c>
      <c r="M233" s="293">
        <f t="shared" si="30"/>
        <v>12984.4</v>
      </c>
      <c r="N233" s="359">
        <f t="shared" si="31"/>
        <v>0</v>
      </c>
      <c r="O233" s="331"/>
      <c r="P233" s="61"/>
      <c r="Q233" s="294"/>
      <c r="R233" s="292"/>
      <c r="S233" s="291"/>
    </row>
    <row r="234" spans="1:19" ht="14.4">
      <c r="A234" s="36">
        <f t="shared" si="25"/>
        <v>219</v>
      </c>
      <c r="B234" s="526"/>
      <c r="C234" s="36" t="str">
        <f>VLOOKUP('Employee Salary Payroll Tax '!B236,'Employee Salary Payroll Tax '!$D$1:$E$7,2,FALSE)</f>
        <v>NonUnion</v>
      </c>
      <c r="D234" s="61">
        <f t="shared" si="26"/>
        <v>2.98E-2</v>
      </c>
      <c r="E234" s="351">
        <f>'Employee Salary Payroll Tax '!N236</f>
        <v>18404.25</v>
      </c>
      <c r="F234" s="351">
        <f t="shared" si="27"/>
        <v>18952.696650000002</v>
      </c>
      <c r="G234" s="352"/>
      <c r="H234" s="351">
        <f t="shared" si="32"/>
        <v>26595.75</v>
      </c>
      <c r="I234" s="351">
        <f t="shared" si="28"/>
        <v>548.44665000000168</v>
      </c>
      <c r="J234" s="351">
        <f t="shared" si="29"/>
        <v>3.29067990000001</v>
      </c>
      <c r="K234" s="293">
        <f>SUM('Employee Salary Payroll Tax '!I236:K236)</f>
        <v>0</v>
      </c>
      <c r="L234" s="293">
        <f>'Employee Salary Payroll Tax '!H236</f>
        <v>0</v>
      </c>
      <c r="M234" s="293">
        <f t="shared" si="30"/>
        <v>18404.25</v>
      </c>
      <c r="N234" s="359">
        <f t="shared" si="31"/>
        <v>0</v>
      </c>
      <c r="O234" s="331"/>
      <c r="P234" s="61"/>
      <c r="Q234" s="294"/>
      <c r="R234" s="292"/>
      <c r="S234" s="291"/>
    </row>
    <row r="235" spans="1:19" ht="14.4">
      <c r="A235" s="36">
        <f t="shared" si="25"/>
        <v>220</v>
      </c>
      <c r="B235" s="526"/>
      <c r="C235" s="36" t="str">
        <f>VLOOKUP('Employee Salary Payroll Tax '!B237,'Employee Salary Payroll Tax '!$D$1:$E$7,2,FALSE)</f>
        <v>NonUnion</v>
      </c>
      <c r="D235" s="61">
        <f t="shared" si="26"/>
        <v>2.98E-2</v>
      </c>
      <c r="E235" s="351">
        <f>'Employee Salary Payroll Tax '!N237</f>
        <v>99175.42</v>
      </c>
      <c r="F235" s="351">
        <f t="shared" si="27"/>
        <v>102130.84751600001</v>
      </c>
      <c r="G235" s="352"/>
      <c r="H235" s="351">
        <f t="shared" si="32"/>
        <v>0</v>
      </c>
      <c r="I235" s="351">
        <f t="shared" si="28"/>
        <v>2955.4275160000107</v>
      </c>
      <c r="J235" s="351">
        <f t="shared" si="29"/>
        <v>0</v>
      </c>
      <c r="K235" s="293">
        <f>SUM('Employee Salary Payroll Tax '!I237:K237)</f>
        <v>98956.34</v>
      </c>
      <c r="L235" s="293">
        <f>'Employee Salary Payroll Tax '!H237</f>
        <v>0</v>
      </c>
      <c r="M235" s="293">
        <f t="shared" si="30"/>
        <v>219.08000000000175</v>
      </c>
      <c r="N235" s="359">
        <f t="shared" si="31"/>
        <v>0</v>
      </c>
      <c r="O235" s="331"/>
      <c r="P235" s="61"/>
      <c r="Q235" s="294"/>
      <c r="R235" s="292"/>
      <c r="S235" s="291"/>
    </row>
    <row r="236" spans="1:19" ht="14.4">
      <c r="A236" s="36">
        <f t="shared" si="25"/>
        <v>221</v>
      </c>
      <c r="B236" s="526"/>
      <c r="C236" s="36" t="str">
        <f>VLOOKUP('Employee Salary Payroll Tax '!B238,'Employee Salary Payroll Tax '!$D$1:$E$7,2,FALSE)</f>
        <v>NonUnion</v>
      </c>
      <c r="D236" s="61">
        <f t="shared" si="26"/>
        <v>2.98E-2</v>
      </c>
      <c r="E236" s="351">
        <f>'Employee Salary Payroll Tax '!N238</f>
        <v>113472.59</v>
      </c>
      <c r="F236" s="351">
        <f t="shared" si="27"/>
        <v>116854.07318200001</v>
      </c>
      <c r="G236" s="352"/>
      <c r="H236" s="351">
        <f t="shared" si="32"/>
        <v>0</v>
      </c>
      <c r="I236" s="351">
        <f t="shared" si="28"/>
        <v>3381.4831820000109</v>
      </c>
      <c r="J236" s="351">
        <f t="shared" si="29"/>
        <v>0</v>
      </c>
      <c r="K236" s="293">
        <f>SUM('Employee Salary Payroll Tax '!I238:K238)</f>
        <v>113472.59</v>
      </c>
      <c r="L236" s="293">
        <f>'Employee Salary Payroll Tax '!H238</f>
        <v>0</v>
      </c>
      <c r="M236" s="293">
        <f t="shared" si="30"/>
        <v>0</v>
      </c>
      <c r="N236" s="359">
        <f t="shared" si="31"/>
        <v>0</v>
      </c>
      <c r="O236" s="331"/>
      <c r="P236" s="61"/>
      <c r="Q236" s="294"/>
      <c r="R236" s="292"/>
      <c r="S236" s="291"/>
    </row>
    <row r="237" spans="1:19" ht="14.4">
      <c r="A237" s="36">
        <f t="shared" si="25"/>
        <v>222</v>
      </c>
      <c r="B237" s="526"/>
      <c r="C237" s="36" t="str">
        <f>VLOOKUP('Employee Salary Payroll Tax '!B239,'Employee Salary Payroll Tax '!$D$1:$E$7,2,FALSE)</f>
        <v>NonUnion</v>
      </c>
      <c r="D237" s="61">
        <f t="shared" si="26"/>
        <v>2.98E-2</v>
      </c>
      <c r="E237" s="351">
        <f>'Employee Salary Payroll Tax '!N239</f>
        <v>109811.98</v>
      </c>
      <c r="F237" s="351">
        <f t="shared" si="27"/>
        <v>113084.37700399999</v>
      </c>
      <c r="G237" s="352"/>
      <c r="H237" s="351">
        <f t="shared" si="32"/>
        <v>0</v>
      </c>
      <c r="I237" s="351">
        <f t="shared" si="28"/>
        <v>3272.3970039999986</v>
      </c>
      <c r="J237" s="351">
        <f t="shared" si="29"/>
        <v>0</v>
      </c>
      <c r="K237" s="293">
        <f>SUM('Employee Salary Payroll Tax '!I239:K239)</f>
        <v>25339.13</v>
      </c>
      <c r="L237" s="293">
        <f>'Employee Salary Payroll Tax '!H239</f>
        <v>0</v>
      </c>
      <c r="M237" s="293">
        <f t="shared" si="30"/>
        <v>84472.849999999991</v>
      </c>
      <c r="N237" s="359">
        <f t="shared" si="31"/>
        <v>0</v>
      </c>
      <c r="O237" s="331"/>
      <c r="P237" s="61"/>
      <c r="Q237" s="294"/>
      <c r="R237" s="292"/>
      <c r="S237" s="291"/>
    </row>
    <row r="238" spans="1:19" ht="14.4">
      <c r="A238" s="36">
        <f t="shared" si="25"/>
        <v>223</v>
      </c>
      <c r="B238" s="526"/>
      <c r="C238" s="36" t="str">
        <f>VLOOKUP('Employee Salary Payroll Tax '!B240,'Employee Salary Payroll Tax '!$D$1:$E$7,2,FALSE)</f>
        <v>IBEW</v>
      </c>
      <c r="D238" s="61">
        <f t="shared" si="26"/>
        <v>6.875E-3</v>
      </c>
      <c r="E238" s="351">
        <f>'Employee Salary Payroll Tax '!N240</f>
        <v>173507.87</v>
      </c>
      <c r="F238" s="351">
        <f t="shared" si="27"/>
        <v>174700.73660624999</v>
      </c>
      <c r="G238" s="352"/>
      <c r="H238" s="351">
        <f t="shared" si="32"/>
        <v>0</v>
      </c>
      <c r="I238" s="351">
        <f t="shared" si="28"/>
        <v>1192.8666062499979</v>
      </c>
      <c r="J238" s="351">
        <f t="shared" si="29"/>
        <v>0</v>
      </c>
      <c r="K238" s="293">
        <f>SUM('Employee Salary Payroll Tax '!I240:K240)</f>
        <v>36012.33</v>
      </c>
      <c r="L238" s="293">
        <f>'Employee Salary Payroll Tax '!H240</f>
        <v>0</v>
      </c>
      <c r="M238" s="293">
        <f t="shared" si="30"/>
        <v>137495.53999999998</v>
      </c>
      <c r="N238" s="359">
        <f t="shared" si="31"/>
        <v>0</v>
      </c>
      <c r="O238" s="331"/>
      <c r="P238" s="61"/>
      <c r="Q238" s="294"/>
      <c r="R238" s="292"/>
      <c r="S238" s="291"/>
    </row>
    <row r="239" spans="1:19" ht="14.4">
      <c r="A239" s="36">
        <f t="shared" si="25"/>
        <v>224</v>
      </c>
      <c r="B239" s="526"/>
      <c r="C239" s="36" t="str">
        <f>VLOOKUP('Employee Salary Payroll Tax '!B241,'Employee Salary Payroll Tax '!$D$1:$E$7,2,FALSE)</f>
        <v>NonUnion</v>
      </c>
      <c r="D239" s="61">
        <f t="shared" si="26"/>
        <v>2.98E-2</v>
      </c>
      <c r="E239" s="351">
        <f>'Employee Salary Payroll Tax '!N241</f>
        <v>76862.31</v>
      </c>
      <c r="F239" s="351">
        <f t="shared" si="27"/>
        <v>79152.806838000004</v>
      </c>
      <c r="G239" s="352"/>
      <c r="H239" s="351">
        <f t="shared" si="32"/>
        <v>0</v>
      </c>
      <c r="I239" s="351">
        <f t="shared" si="28"/>
        <v>2290.4968380000064</v>
      </c>
      <c r="J239" s="351">
        <f t="shared" si="29"/>
        <v>0</v>
      </c>
      <c r="K239" s="293">
        <f>SUM('Employee Salary Payroll Tax '!I241:K241)</f>
        <v>35246.36</v>
      </c>
      <c r="L239" s="293">
        <f>'Employee Salary Payroll Tax '!H241</f>
        <v>86.61</v>
      </c>
      <c r="M239" s="293">
        <f t="shared" si="30"/>
        <v>41529.339999999997</v>
      </c>
      <c r="N239" s="359">
        <f t="shared" si="31"/>
        <v>0</v>
      </c>
      <c r="O239" s="331"/>
      <c r="P239" s="61"/>
      <c r="Q239" s="294"/>
      <c r="R239" s="292"/>
      <c r="S239" s="291"/>
    </row>
    <row r="240" spans="1:19" ht="14.4">
      <c r="A240" s="36">
        <f t="shared" si="25"/>
        <v>225</v>
      </c>
      <c r="B240" s="526"/>
      <c r="C240" s="36" t="str">
        <f>VLOOKUP('Employee Salary Payroll Tax '!B242,'Employee Salary Payroll Tax '!$D$1:$E$7,2,FALSE)</f>
        <v>NonUnion</v>
      </c>
      <c r="D240" s="61">
        <f t="shared" si="26"/>
        <v>2.98E-2</v>
      </c>
      <c r="E240" s="351">
        <f>'Employee Salary Payroll Tax '!N242</f>
        <v>66455.13</v>
      </c>
      <c r="F240" s="351">
        <f t="shared" si="27"/>
        <v>68435.492874000003</v>
      </c>
      <c r="G240" s="352"/>
      <c r="H240" s="351">
        <f t="shared" si="32"/>
        <v>0</v>
      </c>
      <c r="I240" s="351">
        <f t="shared" si="28"/>
        <v>1980.3628739999986</v>
      </c>
      <c r="J240" s="351">
        <f t="shared" si="29"/>
        <v>0</v>
      </c>
      <c r="K240" s="293">
        <f>SUM('Employee Salary Payroll Tax '!I242:K242)</f>
        <v>6210.6</v>
      </c>
      <c r="L240" s="293">
        <f>'Employee Salary Payroll Tax '!H242</f>
        <v>0</v>
      </c>
      <c r="M240" s="293">
        <f t="shared" si="30"/>
        <v>60244.530000000006</v>
      </c>
      <c r="N240" s="359">
        <f t="shared" si="31"/>
        <v>0</v>
      </c>
      <c r="O240" s="331"/>
      <c r="P240" s="61"/>
      <c r="Q240" s="294"/>
      <c r="R240" s="292"/>
      <c r="S240" s="291"/>
    </row>
    <row r="241" spans="1:19" ht="14.4">
      <c r="A241" s="36">
        <f t="shared" si="25"/>
        <v>226</v>
      </c>
      <c r="B241" s="526"/>
      <c r="C241" s="36" t="str">
        <f>VLOOKUP('Employee Salary Payroll Tax '!B243,'Employee Salary Payroll Tax '!$D$1:$E$7,2,FALSE)</f>
        <v>IBEW</v>
      </c>
      <c r="D241" s="61">
        <f t="shared" si="26"/>
        <v>6.875E-3</v>
      </c>
      <c r="E241" s="351">
        <f>'Employee Salary Payroll Tax '!N243</f>
        <v>53285.04</v>
      </c>
      <c r="F241" s="351">
        <f t="shared" si="27"/>
        <v>53651.374649999998</v>
      </c>
      <c r="G241" s="352"/>
      <c r="H241" s="351">
        <f t="shared" si="32"/>
        <v>0</v>
      </c>
      <c r="I241" s="351">
        <f t="shared" si="28"/>
        <v>366.33464999999705</v>
      </c>
      <c r="J241" s="351">
        <f t="shared" si="29"/>
        <v>0</v>
      </c>
      <c r="K241" s="293">
        <f>SUM('Employee Salary Payroll Tax '!I243:K243)</f>
        <v>52740.49</v>
      </c>
      <c r="L241" s="293">
        <f>'Employee Salary Payroll Tax '!H243</f>
        <v>0</v>
      </c>
      <c r="M241" s="293">
        <f t="shared" si="30"/>
        <v>544.55000000000291</v>
      </c>
      <c r="N241" s="359">
        <f t="shared" si="31"/>
        <v>0</v>
      </c>
      <c r="O241" s="331"/>
      <c r="P241" s="61"/>
      <c r="Q241" s="294"/>
      <c r="R241" s="292"/>
      <c r="S241" s="291"/>
    </row>
    <row r="242" spans="1:19" ht="14.4">
      <c r="A242" s="36">
        <f t="shared" si="25"/>
        <v>227</v>
      </c>
      <c r="B242" s="526"/>
      <c r="C242" s="36" t="str">
        <f>VLOOKUP('Employee Salary Payroll Tax '!B244,'Employee Salary Payroll Tax '!$D$1:$E$7,2,FALSE)</f>
        <v>NonUnion</v>
      </c>
      <c r="D242" s="61">
        <f t="shared" si="26"/>
        <v>2.98E-2</v>
      </c>
      <c r="E242" s="351">
        <f>'Employee Salary Payroll Tax '!N244</f>
        <v>85283.39</v>
      </c>
      <c r="F242" s="351">
        <f t="shared" si="27"/>
        <v>87824.835021999999</v>
      </c>
      <c r="G242" s="352"/>
      <c r="H242" s="351">
        <f t="shared" si="32"/>
        <v>0</v>
      </c>
      <c r="I242" s="351">
        <f t="shared" si="28"/>
        <v>2541.4450219999999</v>
      </c>
      <c r="J242" s="351">
        <f t="shared" si="29"/>
        <v>0</v>
      </c>
      <c r="K242" s="293">
        <f>SUM('Employee Salary Payroll Tax '!I244:K244)</f>
        <v>85283.39</v>
      </c>
      <c r="L242" s="293">
        <f>'Employee Salary Payroll Tax '!H244</f>
        <v>0</v>
      </c>
      <c r="M242" s="293">
        <f t="shared" si="30"/>
        <v>0</v>
      </c>
      <c r="N242" s="359">
        <f t="shared" si="31"/>
        <v>0</v>
      </c>
      <c r="O242" s="331"/>
      <c r="P242" s="61"/>
      <c r="Q242" s="294"/>
      <c r="R242" s="292"/>
      <c r="S242" s="291"/>
    </row>
    <row r="243" spans="1:19" ht="14.4">
      <c r="A243" s="36">
        <f t="shared" si="25"/>
        <v>228</v>
      </c>
      <c r="B243" s="526"/>
      <c r="C243" s="36" t="str">
        <f>VLOOKUP('Employee Salary Payroll Tax '!B245,'Employee Salary Payroll Tax '!$D$1:$E$7,2,FALSE)</f>
        <v>NonUnion</v>
      </c>
      <c r="D243" s="61">
        <f t="shared" si="26"/>
        <v>2.98E-2</v>
      </c>
      <c r="E243" s="351">
        <f>'Employee Salary Payroll Tax '!N245</f>
        <v>16786.669999999998</v>
      </c>
      <c r="F243" s="351">
        <f t="shared" si="27"/>
        <v>17286.912765999998</v>
      </c>
      <c r="G243" s="352"/>
      <c r="H243" s="351">
        <f t="shared" si="32"/>
        <v>28213.33</v>
      </c>
      <c r="I243" s="351">
        <f t="shared" si="28"/>
        <v>500.24276599999939</v>
      </c>
      <c r="J243" s="351">
        <f t="shared" si="29"/>
        <v>3.0014565959999966</v>
      </c>
      <c r="K243" s="293">
        <f>SUM('Employee Salary Payroll Tax '!I245:K245)</f>
        <v>0</v>
      </c>
      <c r="L243" s="293">
        <f>'Employee Salary Payroll Tax '!H245</f>
        <v>0</v>
      </c>
      <c r="M243" s="293">
        <f t="shared" si="30"/>
        <v>16786.669999999998</v>
      </c>
      <c r="N243" s="359">
        <f t="shared" si="31"/>
        <v>0</v>
      </c>
      <c r="O243" s="331"/>
      <c r="P243" s="61"/>
      <c r="Q243" s="294"/>
      <c r="R243" s="292"/>
      <c r="S243" s="291"/>
    </row>
    <row r="244" spans="1:19" ht="14.4">
      <c r="A244" s="36">
        <f t="shared" si="25"/>
        <v>229</v>
      </c>
      <c r="B244" s="526"/>
      <c r="C244" s="36" t="str">
        <f>VLOOKUP('Employee Salary Payroll Tax '!B246,'Employee Salary Payroll Tax '!$D$1:$E$7,2,FALSE)</f>
        <v>NonUnion</v>
      </c>
      <c r="D244" s="61">
        <f t="shared" si="26"/>
        <v>2.98E-2</v>
      </c>
      <c r="E244" s="351">
        <f>'Employee Salary Payroll Tax '!N246</f>
        <v>110331.24</v>
      </c>
      <c r="F244" s="351">
        <f t="shared" si="27"/>
        <v>113619.11095200002</v>
      </c>
      <c r="G244" s="352"/>
      <c r="H244" s="351">
        <f t="shared" si="32"/>
        <v>0</v>
      </c>
      <c r="I244" s="351">
        <f t="shared" si="28"/>
        <v>3287.870952000012</v>
      </c>
      <c r="J244" s="351">
        <f t="shared" si="29"/>
        <v>0</v>
      </c>
      <c r="K244" s="293">
        <f>SUM('Employee Salary Payroll Tax '!I246:K246)</f>
        <v>40233.07</v>
      </c>
      <c r="L244" s="293">
        <f>'Employee Salary Payroll Tax '!H246</f>
        <v>0</v>
      </c>
      <c r="M244" s="293">
        <f t="shared" si="30"/>
        <v>70098.170000000013</v>
      </c>
      <c r="N244" s="359">
        <f t="shared" si="31"/>
        <v>0</v>
      </c>
      <c r="O244" s="331"/>
      <c r="P244" s="61"/>
      <c r="Q244" s="294"/>
      <c r="R244" s="292"/>
      <c r="S244" s="291"/>
    </row>
    <row r="245" spans="1:19" ht="14.4">
      <c r="A245" s="36">
        <f t="shared" si="25"/>
        <v>230</v>
      </c>
      <c r="B245" s="526"/>
      <c r="C245" s="36" t="str">
        <f>VLOOKUP('Employee Salary Payroll Tax '!B247,'Employee Salary Payroll Tax '!$D$1:$E$7,2,FALSE)</f>
        <v>NonUnion</v>
      </c>
      <c r="D245" s="61">
        <f t="shared" si="26"/>
        <v>2.98E-2</v>
      </c>
      <c r="E245" s="351">
        <f>'Employee Salary Payroll Tax '!N247</f>
        <v>56714.43</v>
      </c>
      <c r="F245" s="351">
        <f t="shared" si="27"/>
        <v>58404.520014000002</v>
      </c>
      <c r="G245" s="352"/>
      <c r="H245" s="351">
        <f t="shared" si="32"/>
        <v>0</v>
      </c>
      <c r="I245" s="351">
        <f t="shared" si="28"/>
        <v>1690.0900140000012</v>
      </c>
      <c r="J245" s="351">
        <f t="shared" si="29"/>
        <v>0</v>
      </c>
      <c r="K245" s="293">
        <f>SUM('Employee Salary Payroll Tax '!I247:K247)</f>
        <v>56729.409999999996</v>
      </c>
      <c r="L245" s="293">
        <f>'Employee Salary Payroll Tax '!H247</f>
        <v>0</v>
      </c>
      <c r="M245" s="293">
        <f t="shared" si="30"/>
        <v>-14.979999999995925</v>
      </c>
      <c r="N245" s="359">
        <f t="shared" si="31"/>
        <v>0</v>
      </c>
      <c r="O245" s="331"/>
      <c r="P245" s="61"/>
      <c r="Q245" s="294"/>
      <c r="R245" s="292"/>
      <c r="S245" s="291"/>
    </row>
    <row r="246" spans="1:19" ht="14.4">
      <c r="A246" s="36">
        <f t="shared" si="25"/>
        <v>231</v>
      </c>
      <c r="B246" s="526"/>
      <c r="C246" s="36" t="str">
        <f>VLOOKUP('Employee Salary Payroll Tax '!B248,'Employee Salary Payroll Tax '!$D$1:$E$7,2,FALSE)</f>
        <v>NonUnion</v>
      </c>
      <c r="D246" s="61">
        <f t="shared" si="26"/>
        <v>2.98E-2</v>
      </c>
      <c r="E246" s="351">
        <f>'Employee Salary Payroll Tax '!N248</f>
        <v>103732.65</v>
      </c>
      <c r="F246" s="351">
        <f t="shared" si="27"/>
        <v>106823.88297000001</v>
      </c>
      <c r="G246" s="352"/>
      <c r="H246" s="351">
        <f t="shared" si="32"/>
        <v>0</v>
      </c>
      <c r="I246" s="351">
        <f t="shared" si="28"/>
        <v>3091.2329700000118</v>
      </c>
      <c r="J246" s="351">
        <f t="shared" si="29"/>
        <v>0</v>
      </c>
      <c r="K246" s="293">
        <f>SUM('Employee Salary Payroll Tax '!I248:K248)</f>
        <v>19317.04</v>
      </c>
      <c r="L246" s="293">
        <f>'Employee Salary Payroll Tax '!H248</f>
        <v>0</v>
      </c>
      <c r="M246" s="293">
        <f t="shared" si="30"/>
        <v>84415.609999999986</v>
      </c>
      <c r="N246" s="359">
        <f t="shared" si="31"/>
        <v>0</v>
      </c>
      <c r="O246" s="331"/>
      <c r="P246" s="61"/>
      <c r="Q246" s="294"/>
      <c r="R246" s="292"/>
      <c r="S246" s="291"/>
    </row>
    <row r="247" spans="1:19" ht="14.4">
      <c r="A247" s="36">
        <f t="shared" si="25"/>
        <v>232</v>
      </c>
      <c r="B247" s="526"/>
      <c r="C247" s="36" t="str">
        <f>VLOOKUP('Employee Salary Payroll Tax '!B249,'Employee Salary Payroll Tax '!$D$1:$E$7,2,FALSE)</f>
        <v>NonUnion</v>
      </c>
      <c r="D247" s="61">
        <f t="shared" si="26"/>
        <v>2.98E-2</v>
      </c>
      <c r="E247" s="351">
        <f>'Employee Salary Payroll Tax '!N249</f>
        <v>127729.77</v>
      </c>
      <c r="F247" s="351">
        <f t="shared" si="27"/>
        <v>131536.117146</v>
      </c>
      <c r="G247" s="352"/>
      <c r="H247" s="351">
        <f t="shared" si="32"/>
        <v>0</v>
      </c>
      <c r="I247" s="351">
        <f t="shared" si="28"/>
        <v>3806.3471460000001</v>
      </c>
      <c r="J247" s="351">
        <f t="shared" si="29"/>
        <v>0</v>
      </c>
      <c r="K247" s="293">
        <f>SUM('Employee Salary Payroll Tax '!I249:K249)</f>
        <v>126393.37000000001</v>
      </c>
      <c r="L247" s="293">
        <f>'Employee Salary Payroll Tax '!H249</f>
        <v>0</v>
      </c>
      <c r="M247" s="293">
        <f t="shared" si="30"/>
        <v>1336.3999999999942</v>
      </c>
      <c r="N247" s="359">
        <f t="shared" si="31"/>
        <v>0</v>
      </c>
      <c r="O247" s="331"/>
      <c r="P247" s="61"/>
      <c r="Q247" s="294"/>
      <c r="R247" s="292"/>
      <c r="S247" s="291"/>
    </row>
    <row r="248" spans="1:19" ht="14.4">
      <c r="A248" s="36">
        <f t="shared" si="25"/>
        <v>233</v>
      </c>
      <c r="B248" s="526"/>
      <c r="C248" s="36" t="str">
        <f>VLOOKUP('Employee Salary Payroll Tax '!B250,'Employee Salary Payroll Tax '!$D$1:$E$7,2,FALSE)</f>
        <v>NonUnion</v>
      </c>
      <c r="D248" s="61">
        <f t="shared" si="26"/>
        <v>2.98E-2</v>
      </c>
      <c r="E248" s="351">
        <f>'Employee Salary Payroll Tax '!N250</f>
        <v>5157.33</v>
      </c>
      <c r="F248" s="351">
        <f t="shared" si="27"/>
        <v>5311.0184340000005</v>
      </c>
      <c r="G248" s="352"/>
      <c r="H248" s="351">
        <f t="shared" si="32"/>
        <v>39842.67</v>
      </c>
      <c r="I248" s="351">
        <f t="shared" si="28"/>
        <v>153.6884340000006</v>
      </c>
      <c r="J248" s="351">
        <f t="shared" si="29"/>
        <v>0.92213060400000357</v>
      </c>
      <c r="K248" s="293">
        <f>SUM('Employee Salary Payroll Tax '!I250:K250)</f>
        <v>618.88</v>
      </c>
      <c r="L248" s="293">
        <f>'Employee Salary Payroll Tax '!H250</f>
        <v>0</v>
      </c>
      <c r="M248" s="293">
        <f t="shared" si="30"/>
        <v>4538.45</v>
      </c>
      <c r="N248" s="359">
        <f t="shared" si="31"/>
        <v>0.11065574397854441</v>
      </c>
      <c r="O248" s="331"/>
      <c r="P248" s="61"/>
      <c r="Q248" s="294"/>
      <c r="R248" s="292"/>
      <c r="S248" s="291"/>
    </row>
    <row r="249" spans="1:19" ht="14.4">
      <c r="A249" s="36">
        <f t="shared" si="25"/>
        <v>234</v>
      </c>
      <c r="B249" s="526"/>
      <c r="C249" s="36" t="str">
        <f>VLOOKUP('Employee Salary Payroll Tax '!B251,'Employee Salary Payroll Tax '!$D$1:$E$7,2,FALSE)</f>
        <v>NonUnion</v>
      </c>
      <c r="D249" s="61">
        <f t="shared" si="26"/>
        <v>2.98E-2</v>
      </c>
      <c r="E249" s="351">
        <f>'Employee Salary Payroll Tax '!N251</f>
        <v>104331.95</v>
      </c>
      <c r="F249" s="351">
        <f t="shared" si="27"/>
        <v>107441.04210999999</v>
      </c>
      <c r="G249" s="352"/>
      <c r="H249" s="351">
        <f t="shared" si="32"/>
        <v>0</v>
      </c>
      <c r="I249" s="351">
        <f t="shared" si="28"/>
        <v>3109.0921099999978</v>
      </c>
      <c r="J249" s="351">
        <f t="shared" si="29"/>
        <v>0</v>
      </c>
      <c r="K249" s="293">
        <f>SUM('Employee Salary Payroll Tax '!I251:K251)</f>
        <v>35595.93</v>
      </c>
      <c r="L249" s="293">
        <f>'Employee Salary Payroll Tax '!H251</f>
        <v>0</v>
      </c>
      <c r="M249" s="293">
        <f t="shared" si="30"/>
        <v>68736.01999999999</v>
      </c>
      <c r="N249" s="359">
        <f t="shared" si="31"/>
        <v>0</v>
      </c>
      <c r="O249" s="331"/>
      <c r="P249" s="61"/>
      <c r="Q249" s="294"/>
      <c r="R249" s="292"/>
      <c r="S249" s="291"/>
    </row>
    <row r="250" spans="1:19" ht="14.4">
      <c r="A250" s="36">
        <f t="shared" si="25"/>
        <v>235</v>
      </c>
      <c r="B250" s="526"/>
      <c r="C250" s="36" t="str">
        <f>VLOOKUP('Employee Salary Payroll Tax '!B252,'Employee Salary Payroll Tax '!$D$1:$E$7,2,FALSE)</f>
        <v>NonUnion</v>
      </c>
      <c r="D250" s="61">
        <f t="shared" si="26"/>
        <v>2.98E-2</v>
      </c>
      <c r="E250" s="351">
        <f>'Employee Salary Payroll Tax '!N252</f>
        <v>81889.84</v>
      </c>
      <c r="F250" s="351">
        <f t="shared" si="27"/>
        <v>84330.157231999998</v>
      </c>
      <c r="G250" s="352"/>
      <c r="H250" s="351">
        <f t="shared" si="32"/>
        <v>0</v>
      </c>
      <c r="I250" s="351">
        <f t="shared" si="28"/>
        <v>2440.3172320000012</v>
      </c>
      <c r="J250" s="351">
        <f t="shared" si="29"/>
        <v>0</v>
      </c>
      <c r="K250" s="293">
        <f>SUM('Employee Salary Payroll Tax '!I252:K252)</f>
        <v>81889.84</v>
      </c>
      <c r="L250" s="293">
        <f>'Employee Salary Payroll Tax '!H252</f>
        <v>0</v>
      </c>
      <c r="M250" s="293">
        <f t="shared" si="30"/>
        <v>0</v>
      </c>
      <c r="N250" s="359">
        <f t="shared" si="31"/>
        <v>0</v>
      </c>
      <c r="O250" s="331"/>
      <c r="P250" s="61"/>
      <c r="Q250" s="294"/>
      <c r="R250" s="292"/>
      <c r="S250" s="291"/>
    </row>
    <row r="251" spans="1:19" ht="14.4">
      <c r="A251" s="36">
        <f t="shared" si="25"/>
        <v>236</v>
      </c>
      <c r="B251" s="526"/>
      <c r="C251" s="36" t="str">
        <f>VLOOKUP('Employee Salary Payroll Tax '!B253,'Employee Salary Payroll Tax '!$D$1:$E$7,2,FALSE)</f>
        <v>NonUnion</v>
      </c>
      <c r="D251" s="61">
        <f t="shared" si="26"/>
        <v>2.98E-2</v>
      </c>
      <c r="E251" s="351">
        <f>'Employee Salary Payroll Tax '!N253</f>
        <v>74048.5</v>
      </c>
      <c r="F251" s="351">
        <f t="shared" si="27"/>
        <v>76255.145300000004</v>
      </c>
      <c r="G251" s="352"/>
      <c r="H251" s="351">
        <f t="shared" si="32"/>
        <v>0</v>
      </c>
      <c r="I251" s="351">
        <f t="shared" si="28"/>
        <v>2206.6453000000038</v>
      </c>
      <c r="J251" s="351">
        <f t="shared" si="29"/>
        <v>0</v>
      </c>
      <c r="K251" s="293">
        <f>SUM('Employee Salary Payroll Tax '!I253:K253)</f>
        <v>19106.62</v>
      </c>
      <c r="L251" s="293">
        <f>'Employee Salary Payroll Tax '!H253</f>
        <v>0</v>
      </c>
      <c r="M251" s="293">
        <f t="shared" si="30"/>
        <v>54941.880000000005</v>
      </c>
      <c r="N251" s="359">
        <f t="shared" si="31"/>
        <v>0</v>
      </c>
      <c r="O251" s="331"/>
      <c r="P251" s="61"/>
      <c r="Q251" s="294"/>
      <c r="R251" s="292"/>
      <c r="S251" s="291"/>
    </row>
    <row r="252" spans="1:19" ht="14.4">
      <c r="A252" s="36">
        <f t="shared" si="25"/>
        <v>237</v>
      </c>
      <c r="B252" s="526"/>
      <c r="C252" s="36" t="str">
        <f>VLOOKUP('Employee Salary Payroll Tax '!B254,'Employee Salary Payroll Tax '!$D$1:$E$7,2,FALSE)</f>
        <v>NonUnion</v>
      </c>
      <c r="D252" s="61">
        <f t="shared" si="26"/>
        <v>2.98E-2</v>
      </c>
      <c r="E252" s="351">
        <f>'Employee Salary Payroll Tax '!N254</f>
        <v>100598.63</v>
      </c>
      <c r="F252" s="351">
        <f t="shared" si="27"/>
        <v>103596.46917400001</v>
      </c>
      <c r="G252" s="352"/>
      <c r="H252" s="351">
        <f t="shared" si="32"/>
        <v>0</v>
      </c>
      <c r="I252" s="351">
        <f t="shared" si="28"/>
        <v>2997.8391740000079</v>
      </c>
      <c r="J252" s="351">
        <f t="shared" si="29"/>
        <v>0</v>
      </c>
      <c r="K252" s="293">
        <f>SUM('Employee Salary Payroll Tax '!I254:K254)</f>
        <v>28507.35</v>
      </c>
      <c r="L252" s="293">
        <f>'Employee Salary Payroll Tax '!H254</f>
        <v>0</v>
      </c>
      <c r="M252" s="293">
        <f t="shared" si="30"/>
        <v>72091.28</v>
      </c>
      <c r="N252" s="359">
        <f t="shared" si="31"/>
        <v>0</v>
      </c>
      <c r="O252" s="331"/>
      <c r="P252" s="61"/>
      <c r="Q252" s="294"/>
      <c r="R252" s="292"/>
      <c r="S252" s="291"/>
    </row>
    <row r="253" spans="1:19" ht="14.4">
      <c r="A253" s="36">
        <f t="shared" si="25"/>
        <v>238</v>
      </c>
      <c r="B253" s="526"/>
      <c r="C253" s="36" t="str">
        <f>VLOOKUP('Employee Salary Payroll Tax '!B255,'Employee Salary Payroll Tax '!$D$1:$E$7,2,FALSE)</f>
        <v>NonUnion</v>
      </c>
      <c r="D253" s="61">
        <f t="shared" si="26"/>
        <v>2.98E-2</v>
      </c>
      <c r="E253" s="351">
        <f>'Employee Salary Payroll Tax '!N255</f>
        <v>91930.01</v>
      </c>
      <c r="F253" s="351">
        <f t="shared" si="27"/>
        <v>94669.524298000004</v>
      </c>
      <c r="G253" s="352"/>
      <c r="H253" s="351">
        <f t="shared" si="32"/>
        <v>0</v>
      </c>
      <c r="I253" s="351">
        <f t="shared" si="28"/>
        <v>2739.5142980000091</v>
      </c>
      <c r="J253" s="351">
        <f t="shared" si="29"/>
        <v>0</v>
      </c>
      <c r="K253" s="293">
        <f>SUM('Employee Salary Payroll Tax '!I255:K255)</f>
        <v>83534.849999999991</v>
      </c>
      <c r="L253" s="293">
        <f>'Employee Salary Payroll Tax '!H255</f>
        <v>1218.92</v>
      </c>
      <c r="M253" s="293">
        <f t="shared" si="30"/>
        <v>7176.2400000000034</v>
      </c>
      <c r="N253" s="359">
        <f t="shared" si="31"/>
        <v>0</v>
      </c>
      <c r="O253" s="331"/>
      <c r="P253" s="61"/>
      <c r="Q253" s="294"/>
      <c r="R253" s="292"/>
      <c r="S253" s="291"/>
    </row>
    <row r="254" spans="1:19" ht="14.4">
      <c r="A254" s="36">
        <f t="shared" si="25"/>
        <v>239</v>
      </c>
      <c r="B254" s="526"/>
      <c r="C254" s="36" t="str">
        <f>VLOOKUP('Employee Salary Payroll Tax '!B256,'Employee Salary Payroll Tax '!$D$1:$E$7,2,FALSE)</f>
        <v>IBEW</v>
      </c>
      <c r="D254" s="61">
        <f t="shared" si="26"/>
        <v>6.875E-3</v>
      </c>
      <c r="E254" s="351">
        <f>'Employee Salary Payroll Tax '!N256</f>
        <v>152727.62</v>
      </c>
      <c r="F254" s="351">
        <f t="shared" si="27"/>
        <v>153777.62238749999</v>
      </c>
      <c r="G254" s="352"/>
      <c r="H254" s="351">
        <f t="shared" si="32"/>
        <v>0</v>
      </c>
      <c r="I254" s="351">
        <f t="shared" si="28"/>
        <v>1050.0023874999897</v>
      </c>
      <c r="J254" s="351">
        <f t="shared" si="29"/>
        <v>0</v>
      </c>
      <c r="K254" s="293">
        <f>SUM('Employee Salary Payroll Tax '!I256:K256)</f>
        <v>52380.09</v>
      </c>
      <c r="L254" s="293">
        <f>'Employee Salary Payroll Tax '!H256</f>
        <v>0</v>
      </c>
      <c r="M254" s="293">
        <f t="shared" si="30"/>
        <v>100347.53</v>
      </c>
      <c r="N254" s="359">
        <f t="shared" si="31"/>
        <v>0</v>
      </c>
      <c r="O254" s="331"/>
      <c r="P254" s="61"/>
      <c r="Q254" s="294"/>
      <c r="R254" s="292"/>
      <c r="S254" s="291"/>
    </row>
    <row r="255" spans="1:19" ht="14.4">
      <c r="A255" s="36">
        <f t="shared" si="25"/>
        <v>240</v>
      </c>
      <c r="B255" s="526"/>
      <c r="C255" s="36" t="str">
        <f>VLOOKUP('Employee Salary Payroll Tax '!B257,'Employee Salary Payroll Tax '!$D$1:$E$7,2,FALSE)</f>
        <v>IBEW</v>
      </c>
      <c r="D255" s="61">
        <f t="shared" si="26"/>
        <v>6.875E-3</v>
      </c>
      <c r="E255" s="351">
        <f>'Employee Salary Payroll Tax '!N257</f>
        <v>147020.28</v>
      </c>
      <c r="F255" s="351">
        <f t="shared" si="27"/>
        <v>148031.044425</v>
      </c>
      <c r="G255" s="352"/>
      <c r="H255" s="351">
        <f t="shared" si="32"/>
        <v>0</v>
      </c>
      <c r="I255" s="351">
        <f t="shared" si="28"/>
        <v>1010.7644250000012</v>
      </c>
      <c r="J255" s="351">
        <f t="shared" si="29"/>
        <v>0</v>
      </c>
      <c r="K255" s="293">
        <f>SUM('Employee Salary Payroll Tax '!I257:K257)</f>
        <v>114831.40999999999</v>
      </c>
      <c r="L255" s="293">
        <f>'Employee Salary Payroll Tax '!H257</f>
        <v>0</v>
      </c>
      <c r="M255" s="293">
        <f t="shared" si="30"/>
        <v>32188.87000000001</v>
      </c>
      <c r="N255" s="359">
        <f t="shared" si="31"/>
        <v>0</v>
      </c>
      <c r="O255" s="331"/>
      <c r="P255" s="61"/>
      <c r="Q255" s="294"/>
      <c r="R255" s="292"/>
      <c r="S255" s="291"/>
    </row>
    <row r="256" spans="1:19" ht="14.4">
      <c r="A256" s="36">
        <f t="shared" si="25"/>
        <v>241</v>
      </c>
      <c r="B256" s="526"/>
      <c r="C256" s="36" t="str">
        <f>VLOOKUP('Employee Salary Payroll Tax '!B258,'Employee Salary Payroll Tax '!$D$1:$E$7,2,FALSE)</f>
        <v>IBEW</v>
      </c>
      <c r="D256" s="61">
        <f t="shared" si="26"/>
        <v>6.875E-3</v>
      </c>
      <c r="E256" s="351">
        <f>'Employee Salary Payroll Tax '!N258</f>
        <v>20629.189999999999</v>
      </c>
      <c r="F256" s="351">
        <f t="shared" si="27"/>
        <v>20771.015681249999</v>
      </c>
      <c r="G256" s="352"/>
      <c r="H256" s="351">
        <f t="shared" si="32"/>
        <v>24370.81</v>
      </c>
      <c r="I256" s="351">
        <f t="shared" si="28"/>
        <v>141.82568125000034</v>
      </c>
      <c r="J256" s="351">
        <f t="shared" si="29"/>
        <v>0.85095408750000212</v>
      </c>
      <c r="K256" s="293">
        <f>SUM('Employee Salary Payroll Tax '!I258:K258)</f>
        <v>20629.189999999999</v>
      </c>
      <c r="L256" s="293">
        <f>'Employee Salary Payroll Tax '!H258</f>
        <v>0</v>
      </c>
      <c r="M256" s="293">
        <f t="shared" si="30"/>
        <v>0</v>
      </c>
      <c r="N256" s="359">
        <f t="shared" si="31"/>
        <v>0.85095408745875212</v>
      </c>
      <c r="O256" s="331"/>
      <c r="P256" s="61"/>
      <c r="Q256" s="294"/>
      <c r="R256" s="292"/>
      <c r="S256" s="291"/>
    </row>
    <row r="257" spans="1:19" ht="14.4">
      <c r="A257" s="36">
        <f t="shared" si="25"/>
        <v>242</v>
      </c>
      <c r="B257" s="526"/>
      <c r="C257" s="36" t="str">
        <f>VLOOKUP('Employee Salary Payroll Tax '!B259,'Employee Salary Payroll Tax '!$D$1:$E$7,2,FALSE)</f>
        <v>NonUnion</v>
      </c>
      <c r="D257" s="61">
        <f t="shared" si="26"/>
        <v>2.98E-2</v>
      </c>
      <c r="E257" s="351">
        <f>'Employee Salary Payroll Tax '!N259</f>
        <v>20498.009999999998</v>
      </c>
      <c r="F257" s="351">
        <f t="shared" si="27"/>
        <v>21108.850697999998</v>
      </c>
      <c r="G257" s="352"/>
      <c r="H257" s="351">
        <f t="shared" si="32"/>
        <v>24501.99</v>
      </c>
      <c r="I257" s="351">
        <f t="shared" si="28"/>
        <v>610.84069799999997</v>
      </c>
      <c r="J257" s="351">
        <f t="shared" si="29"/>
        <v>3.665044188</v>
      </c>
      <c r="K257" s="293">
        <f>SUM('Employee Salary Payroll Tax '!I259:K259)</f>
        <v>20498.009999999998</v>
      </c>
      <c r="L257" s="293">
        <f>'Employee Salary Payroll Tax '!H259</f>
        <v>0</v>
      </c>
      <c r="M257" s="293">
        <f t="shared" si="30"/>
        <v>0</v>
      </c>
      <c r="N257" s="359">
        <f t="shared" si="31"/>
        <v>3.6650441878212003</v>
      </c>
      <c r="O257" s="331"/>
      <c r="P257" s="61"/>
      <c r="Q257" s="294"/>
      <c r="R257" s="292"/>
      <c r="S257" s="291"/>
    </row>
    <row r="258" spans="1:19" ht="14.4">
      <c r="A258" s="36">
        <f t="shared" si="25"/>
        <v>243</v>
      </c>
      <c r="B258" s="526"/>
      <c r="C258" s="36" t="str">
        <f>VLOOKUP('Employee Salary Payroll Tax '!B260,'Employee Salary Payroll Tax '!$D$1:$E$7,2,FALSE)</f>
        <v>IBEW</v>
      </c>
      <c r="D258" s="61">
        <f t="shared" si="26"/>
        <v>6.875E-3</v>
      </c>
      <c r="E258" s="351">
        <f>'Employee Salary Payroll Tax '!N260</f>
        <v>54167.58</v>
      </c>
      <c r="F258" s="351">
        <f t="shared" si="27"/>
        <v>54539.982112500002</v>
      </c>
      <c r="G258" s="352"/>
      <c r="H258" s="351">
        <f t="shared" si="32"/>
        <v>0</v>
      </c>
      <c r="I258" s="351">
        <f t="shared" si="28"/>
        <v>372.40211249999993</v>
      </c>
      <c r="J258" s="351">
        <f t="shared" si="29"/>
        <v>0</v>
      </c>
      <c r="K258" s="293">
        <f>SUM('Employee Salary Payroll Tax '!I260:K260)</f>
        <v>54167.58</v>
      </c>
      <c r="L258" s="293">
        <f>'Employee Salary Payroll Tax '!H260</f>
        <v>0</v>
      </c>
      <c r="M258" s="293">
        <f t="shared" si="30"/>
        <v>0</v>
      </c>
      <c r="N258" s="359">
        <f t="shared" si="31"/>
        <v>0</v>
      </c>
      <c r="O258" s="331"/>
      <c r="P258" s="61"/>
      <c r="Q258" s="294"/>
      <c r="R258" s="292"/>
      <c r="S258" s="291"/>
    </row>
    <row r="259" spans="1:19" ht="14.4">
      <c r="A259" s="36">
        <f t="shared" si="25"/>
        <v>244</v>
      </c>
      <c r="B259" s="526"/>
      <c r="C259" s="36" t="str">
        <f>VLOOKUP('Employee Salary Payroll Tax '!B261,'Employee Salary Payroll Tax '!$D$1:$E$7,2,FALSE)</f>
        <v>IBEW</v>
      </c>
      <c r="D259" s="61">
        <f t="shared" si="26"/>
        <v>6.875E-3</v>
      </c>
      <c r="E259" s="351">
        <f>'Employee Salary Payroll Tax '!N261</f>
        <v>54916.88</v>
      </c>
      <c r="F259" s="351">
        <f t="shared" si="27"/>
        <v>55294.433549999994</v>
      </c>
      <c r="G259" s="352"/>
      <c r="H259" s="351">
        <f t="shared" si="32"/>
        <v>0</v>
      </c>
      <c r="I259" s="351">
        <f t="shared" si="28"/>
        <v>377.5535499999969</v>
      </c>
      <c r="J259" s="351">
        <f t="shared" si="29"/>
        <v>0</v>
      </c>
      <c r="K259" s="293">
        <f>SUM('Employee Salary Payroll Tax '!I261:K261)</f>
        <v>54916.88</v>
      </c>
      <c r="L259" s="293">
        <f>'Employee Salary Payroll Tax '!H261</f>
        <v>0</v>
      </c>
      <c r="M259" s="293">
        <f t="shared" si="30"/>
        <v>0</v>
      </c>
      <c r="N259" s="359">
        <f t="shared" si="31"/>
        <v>0</v>
      </c>
      <c r="O259" s="331"/>
      <c r="P259" s="61"/>
      <c r="Q259" s="294"/>
      <c r="R259" s="292"/>
      <c r="S259" s="291"/>
    </row>
    <row r="260" spans="1:19" ht="14.4">
      <c r="A260" s="36">
        <f t="shared" si="25"/>
        <v>245</v>
      </c>
      <c r="B260" s="526"/>
      <c r="C260" s="36" t="str">
        <f>VLOOKUP('Employee Salary Payroll Tax '!B262,'Employee Salary Payroll Tax '!$D$1:$E$7,2,FALSE)</f>
        <v>IBEW</v>
      </c>
      <c r="D260" s="61">
        <f t="shared" si="26"/>
        <v>6.875E-3</v>
      </c>
      <c r="E260" s="351">
        <f>'Employee Salary Payroll Tax '!N262</f>
        <v>22433.360000000001</v>
      </c>
      <c r="F260" s="351">
        <f t="shared" si="27"/>
        <v>22587.589349999998</v>
      </c>
      <c r="G260" s="352"/>
      <c r="H260" s="351">
        <f t="shared" si="32"/>
        <v>22566.639999999999</v>
      </c>
      <c r="I260" s="351">
        <f t="shared" si="28"/>
        <v>154.22934999999779</v>
      </c>
      <c r="J260" s="351">
        <f t="shared" si="29"/>
        <v>0.92537609999998682</v>
      </c>
      <c r="K260" s="293">
        <f>SUM('Employee Salary Payroll Tax '!I262:K262)</f>
        <v>-802.17000000000007</v>
      </c>
      <c r="L260" s="293">
        <f>'Employee Salary Payroll Tax '!H262</f>
        <v>0</v>
      </c>
      <c r="M260" s="293">
        <f t="shared" si="30"/>
        <v>23235.53</v>
      </c>
      <c r="N260" s="359">
        <f t="shared" si="31"/>
        <v>-3.3089512498524515E-2</v>
      </c>
      <c r="O260" s="331"/>
      <c r="P260" s="61"/>
      <c r="Q260" s="294"/>
      <c r="R260" s="292"/>
      <c r="S260" s="291"/>
    </row>
    <row r="261" spans="1:19" ht="14.4">
      <c r="A261" s="36">
        <f t="shared" si="25"/>
        <v>246</v>
      </c>
      <c r="B261" s="526"/>
      <c r="C261" s="36" t="str">
        <f>VLOOKUP('Employee Salary Payroll Tax '!B263,'Employee Salary Payroll Tax '!$D$1:$E$7,2,FALSE)</f>
        <v>IBEW</v>
      </c>
      <c r="D261" s="61">
        <f t="shared" si="26"/>
        <v>6.875E-3</v>
      </c>
      <c r="E261" s="351">
        <f>'Employee Salary Payroll Tax '!N263</f>
        <v>28349.200000000001</v>
      </c>
      <c r="F261" s="351">
        <f t="shared" si="27"/>
        <v>28544.100750000001</v>
      </c>
      <c r="G261" s="352"/>
      <c r="H261" s="351">
        <f t="shared" si="32"/>
        <v>16650.8</v>
      </c>
      <c r="I261" s="351">
        <f t="shared" si="28"/>
        <v>194.9007500000007</v>
      </c>
      <c r="J261" s="351">
        <f t="shared" si="29"/>
        <v>1.1694045000000042</v>
      </c>
      <c r="K261" s="293">
        <f>SUM('Employee Salary Payroll Tax '!I263:K263)</f>
        <v>5987.65</v>
      </c>
      <c r="L261" s="293">
        <f>'Employee Salary Payroll Tax '!H263</f>
        <v>0</v>
      </c>
      <c r="M261" s="293">
        <f t="shared" si="30"/>
        <v>22361.550000000003</v>
      </c>
      <c r="N261" s="359">
        <f t="shared" si="31"/>
        <v>0.2469905624912884</v>
      </c>
      <c r="O261" s="331"/>
      <c r="P261" s="61"/>
      <c r="Q261" s="294"/>
      <c r="R261" s="292"/>
      <c r="S261" s="291"/>
    </row>
    <row r="262" spans="1:19" ht="14.4">
      <c r="A262" s="36">
        <f t="shared" si="25"/>
        <v>247</v>
      </c>
      <c r="B262" s="526"/>
      <c r="C262" s="36" t="str">
        <f>VLOOKUP('Employee Salary Payroll Tax '!B264,'Employee Salary Payroll Tax '!$D$1:$E$7,2,FALSE)</f>
        <v>IBEW</v>
      </c>
      <c r="D262" s="61">
        <f t="shared" si="26"/>
        <v>6.875E-3</v>
      </c>
      <c r="E262" s="351">
        <f>'Employee Salary Payroll Tax '!N264</f>
        <v>82803.41</v>
      </c>
      <c r="F262" s="351">
        <f t="shared" si="27"/>
        <v>83372.683443750007</v>
      </c>
      <c r="G262" s="352"/>
      <c r="H262" s="351">
        <f t="shared" si="32"/>
        <v>0</v>
      </c>
      <c r="I262" s="351">
        <f t="shared" si="28"/>
        <v>569.27344375000393</v>
      </c>
      <c r="J262" s="351">
        <f t="shared" si="29"/>
        <v>0</v>
      </c>
      <c r="K262" s="293">
        <f>SUM('Employee Salary Payroll Tax '!I264:K264)</f>
        <v>46599.65</v>
      </c>
      <c r="L262" s="293">
        <f>'Employee Salary Payroll Tax '!H264</f>
        <v>0</v>
      </c>
      <c r="M262" s="293">
        <f t="shared" si="30"/>
        <v>36203.760000000002</v>
      </c>
      <c r="N262" s="359">
        <f t="shared" si="31"/>
        <v>0</v>
      </c>
      <c r="O262" s="331"/>
      <c r="P262" s="61"/>
      <c r="Q262" s="294"/>
      <c r="R262" s="292"/>
      <c r="S262" s="291"/>
    </row>
    <row r="263" spans="1:19" ht="14.4">
      <c r="A263" s="36">
        <f t="shared" si="25"/>
        <v>248</v>
      </c>
      <c r="B263" s="526"/>
      <c r="C263" s="36" t="str">
        <f>VLOOKUP('Employee Salary Payroll Tax '!B265,'Employee Salary Payroll Tax '!$D$1:$E$7,2,FALSE)</f>
        <v>UA</v>
      </c>
      <c r="D263" s="61">
        <f t="shared" si="26"/>
        <v>0.03</v>
      </c>
      <c r="E263" s="351">
        <f>'Employee Salary Payroll Tax '!N265</f>
        <v>67852.88</v>
      </c>
      <c r="F263" s="351">
        <f t="shared" si="27"/>
        <v>69888.466400000005</v>
      </c>
      <c r="G263" s="352"/>
      <c r="H263" s="351">
        <f t="shared" si="32"/>
        <v>0</v>
      </c>
      <c r="I263" s="351">
        <f t="shared" si="28"/>
        <v>2035.5864000000001</v>
      </c>
      <c r="J263" s="351">
        <f t="shared" si="29"/>
        <v>0</v>
      </c>
      <c r="K263" s="293">
        <f>SUM('Employee Salary Payroll Tax '!I265:K265)</f>
        <v>52808.770000000004</v>
      </c>
      <c r="L263" s="293">
        <f>'Employee Salary Payroll Tax '!H265</f>
        <v>0</v>
      </c>
      <c r="M263" s="293">
        <f t="shared" si="30"/>
        <v>15044.11</v>
      </c>
      <c r="N263" s="359">
        <f t="shared" si="31"/>
        <v>0</v>
      </c>
      <c r="O263" s="331"/>
      <c r="P263" s="61"/>
      <c r="Q263" s="294"/>
      <c r="R263" s="292"/>
      <c r="S263" s="291"/>
    </row>
    <row r="264" spans="1:19" ht="14.4">
      <c r="A264" s="36">
        <f t="shared" si="25"/>
        <v>249</v>
      </c>
      <c r="B264" s="526"/>
      <c r="C264" s="36" t="str">
        <f>VLOOKUP('Employee Salary Payroll Tax '!B266,'Employee Salary Payroll Tax '!$D$1:$E$7,2,FALSE)</f>
        <v>UA</v>
      </c>
      <c r="D264" s="61">
        <f t="shared" si="26"/>
        <v>0.03</v>
      </c>
      <c r="E264" s="351">
        <f>'Employee Salary Payroll Tax '!N266</f>
        <v>63050.38</v>
      </c>
      <c r="F264" s="351">
        <f t="shared" si="27"/>
        <v>64941.8914</v>
      </c>
      <c r="G264" s="352"/>
      <c r="H264" s="351">
        <f t="shared" si="32"/>
        <v>0</v>
      </c>
      <c r="I264" s="351">
        <f t="shared" si="28"/>
        <v>1891.5114000000031</v>
      </c>
      <c r="J264" s="351">
        <f t="shared" si="29"/>
        <v>0</v>
      </c>
      <c r="K264" s="293">
        <f>SUM('Employee Salary Payroll Tax '!I266:K266)</f>
        <v>49792.759999999995</v>
      </c>
      <c r="L264" s="293">
        <f>'Employee Salary Payroll Tax '!H266</f>
        <v>0</v>
      </c>
      <c r="M264" s="293">
        <f t="shared" si="30"/>
        <v>13257.620000000003</v>
      </c>
      <c r="N264" s="359">
        <f t="shared" si="31"/>
        <v>0</v>
      </c>
      <c r="O264" s="331"/>
      <c r="P264" s="61"/>
      <c r="Q264" s="294"/>
      <c r="R264" s="292"/>
      <c r="S264" s="291"/>
    </row>
    <row r="265" spans="1:19" ht="14.4">
      <c r="A265" s="36">
        <f t="shared" si="25"/>
        <v>250</v>
      </c>
      <c r="B265" s="526"/>
      <c r="C265" s="36" t="str">
        <f>VLOOKUP('Employee Salary Payroll Tax '!B267,'Employee Salary Payroll Tax '!$D$1:$E$7,2,FALSE)</f>
        <v>NonUnion</v>
      </c>
      <c r="D265" s="61">
        <f t="shared" si="26"/>
        <v>2.98E-2</v>
      </c>
      <c r="E265" s="351">
        <f>'Employee Salary Payroll Tax '!N267</f>
        <v>43119.91</v>
      </c>
      <c r="F265" s="351">
        <f t="shared" si="27"/>
        <v>44404.883318000007</v>
      </c>
      <c r="G265" s="352"/>
      <c r="H265" s="351">
        <f t="shared" si="32"/>
        <v>1880.0899999999965</v>
      </c>
      <c r="I265" s="351">
        <f t="shared" si="28"/>
        <v>1284.9733180000039</v>
      </c>
      <c r="J265" s="351">
        <f t="shared" si="29"/>
        <v>7.7098399080000242</v>
      </c>
      <c r="K265" s="293">
        <f>SUM('Employee Salary Payroll Tax '!I267:K267)</f>
        <v>43119.91</v>
      </c>
      <c r="L265" s="293">
        <f>'Employee Salary Payroll Tax '!H267</f>
        <v>0</v>
      </c>
      <c r="M265" s="293">
        <f t="shared" si="30"/>
        <v>0</v>
      </c>
      <c r="N265" s="359">
        <f t="shared" si="31"/>
        <v>7.7098399078212241</v>
      </c>
      <c r="O265" s="331"/>
      <c r="P265" s="61"/>
      <c r="Q265" s="294"/>
      <c r="R265" s="292"/>
      <c r="S265" s="291"/>
    </row>
    <row r="266" spans="1:19" ht="14.4">
      <c r="A266" s="36">
        <f t="shared" si="25"/>
        <v>251</v>
      </c>
      <c r="B266" s="526"/>
      <c r="C266" s="36" t="str">
        <f>VLOOKUP('Employee Salary Payroll Tax '!B268,'Employee Salary Payroll Tax '!$D$1:$E$7,2,FALSE)</f>
        <v>NonUnion</v>
      </c>
      <c r="D266" s="61">
        <f t="shared" si="26"/>
        <v>2.98E-2</v>
      </c>
      <c r="E266" s="351">
        <f>'Employee Salary Payroll Tax '!N268</f>
        <v>97003.87</v>
      </c>
      <c r="F266" s="351">
        <f t="shared" si="27"/>
        <v>99894.585326</v>
      </c>
      <c r="G266" s="352"/>
      <c r="H266" s="351">
        <f t="shared" si="32"/>
        <v>0</v>
      </c>
      <c r="I266" s="351">
        <f t="shared" si="28"/>
        <v>2890.715326000005</v>
      </c>
      <c r="J266" s="351">
        <f t="shared" si="29"/>
        <v>0</v>
      </c>
      <c r="K266" s="293">
        <f>SUM('Employee Salary Payroll Tax '!I268:K268)</f>
        <v>95694.91</v>
      </c>
      <c r="L266" s="293">
        <f>'Employee Salary Payroll Tax '!H268</f>
        <v>1308.96</v>
      </c>
      <c r="M266" s="293">
        <f t="shared" si="30"/>
        <v>-8.1854523159563541E-12</v>
      </c>
      <c r="N266" s="359">
        <f t="shared" si="31"/>
        <v>0</v>
      </c>
      <c r="O266" s="331"/>
      <c r="P266" s="61"/>
      <c r="Q266" s="294"/>
      <c r="R266" s="292"/>
      <c r="S266" s="291"/>
    </row>
    <row r="267" spans="1:19" ht="14.4">
      <c r="A267" s="36">
        <f t="shared" si="25"/>
        <v>252</v>
      </c>
      <c r="B267" s="526"/>
      <c r="C267" s="36" t="str">
        <f>VLOOKUP('Employee Salary Payroll Tax '!B269,'Employee Salary Payroll Tax '!$D$1:$E$7,2,FALSE)</f>
        <v>NonUnion</v>
      </c>
      <c r="D267" s="61">
        <f t="shared" si="26"/>
        <v>2.98E-2</v>
      </c>
      <c r="E267" s="351">
        <f>'Employee Salary Payroll Tax '!N269</f>
        <v>69274.23</v>
      </c>
      <c r="F267" s="351">
        <f t="shared" si="27"/>
        <v>71338.602054000003</v>
      </c>
      <c r="G267" s="352"/>
      <c r="H267" s="351">
        <f t="shared" si="32"/>
        <v>0</v>
      </c>
      <c r="I267" s="351">
        <f t="shared" si="28"/>
        <v>2064.3720540000068</v>
      </c>
      <c r="J267" s="351">
        <f t="shared" si="29"/>
        <v>0</v>
      </c>
      <c r="K267" s="293">
        <f>SUM('Employee Salary Payroll Tax '!I269:K269)</f>
        <v>98.73</v>
      </c>
      <c r="L267" s="293">
        <f>'Employee Salary Payroll Tax '!H269</f>
        <v>0</v>
      </c>
      <c r="M267" s="293">
        <f t="shared" si="30"/>
        <v>69175.5</v>
      </c>
      <c r="N267" s="359">
        <f t="shared" si="31"/>
        <v>0</v>
      </c>
      <c r="O267" s="331"/>
      <c r="P267" s="61"/>
      <c r="Q267" s="294"/>
      <c r="R267" s="292"/>
      <c r="S267" s="291"/>
    </row>
    <row r="268" spans="1:19" ht="14.4">
      <c r="A268" s="36">
        <f t="shared" si="25"/>
        <v>253</v>
      </c>
      <c r="B268" s="526"/>
      <c r="C268" s="36" t="str">
        <f>VLOOKUP('Employee Salary Payroll Tax '!B270,'Employee Salary Payroll Tax '!$D$1:$E$7,2,FALSE)</f>
        <v>IBEW</v>
      </c>
      <c r="D268" s="61">
        <f t="shared" si="26"/>
        <v>6.875E-3</v>
      </c>
      <c r="E268" s="351">
        <f>'Employee Salary Payroll Tax '!N270</f>
        <v>62698.47</v>
      </c>
      <c r="F268" s="351">
        <f t="shared" si="27"/>
        <v>63129.52198125</v>
      </c>
      <c r="G268" s="352"/>
      <c r="H268" s="351">
        <f t="shared" si="32"/>
        <v>0</v>
      </c>
      <c r="I268" s="351">
        <f t="shared" si="28"/>
        <v>431.05198124999879</v>
      </c>
      <c r="J268" s="351">
        <f t="shared" si="29"/>
        <v>0</v>
      </c>
      <c r="K268" s="293">
        <f>SUM('Employee Salary Payroll Tax '!I270:K270)</f>
        <v>51504.34</v>
      </c>
      <c r="L268" s="293">
        <f>'Employee Salary Payroll Tax '!H270</f>
        <v>0</v>
      </c>
      <c r="M268" s="293">
        <f t="shared" si="30"/>
        <v>11194.130000000005</v>
      </c>
      <c r="N268" s="359">
        <f t="shared" si="31"/>
        <v>0</v>
      </c>
      <c r="O268" s="331"/>
      <c r="P268" s="61"/>
      <c r="Q268" s="294"/>
      <c r="R268" s="292"/>
      <c r="S268" s="291"/>
    </row>
    <row r="269" spans="1:19" ht="14.4">
      <c r="A269" s="36">
        <f t="shared" si="25"/>
        <v>254</v>
      </c>
      <c r="B269" s="526"/>
      <c r="C269" s="36" t="str">
        <f>VLOOKUP('Employee Salary Payroll Tax '!B271,'Employee Salary Payroll Tax '!$D$1:$E$7,2,FALSE)</f>
        <v>IBEW</v>
      </c>
      <c r="D269" s="61">
        <f t="shared" si="26"/>
        <v>6.875E-3</v>
      </c>
      <c r="E269" s="351">
        <f>'Employee Salary Payroll Tax '!N271</f>
        <v>59285.48</v>
      </c>
      <c r="F269" s="351">
        <f t="shared" si="27"/>
        <v>59693.067674999998</v>
      </c>
      <c r="G269" s="352"/>
      <c r="H269" s="351">
        <f t="shared" si="32"/>
        <v>0</v>
      </c>
      <c r="I269" s="351">
        <f t="shared" si="28"/>
        <v>407.58767499999522</v>
      </c>
      <c r="J269" s="351">
        <f t="shared" si="29"/>
        <v>0</v>
      </c>
      <c r="K269" s="293">
        <f>SUM('Employee Salary Payroll Tax '!I271:K271)</f>
        <v>44294.239999999998</v>
      </c>
      <c r="L269" s="293">
        <f>'Employee Salary Payroll Tax '!H271</f>
        <v>0</v>
      </c>
      <c r="M269" s="293">
        <f t="shared" si="30"/>
        <v>14991.240000000005</v>
      </c>
      <c r="N269" s="359">
        <f t="shared" si="31"/>
        <v>0</v>
      </c>
      <c r="O269" s="331"/>
      <c r="P269" s="61"/>
      <c r="Q269" s="294"/>
      <c r="R269" s="292"/>
      <c r="S269" s="291"/>
    </row>
    <row r="270" spans="1:19" ht="14.4">
      <c r="A270" s="36">
        <f t="shared" si="25"/>
        <v>255</v>
      </c>
      <c r="B270" s="526"/>
      <c r="C270" s="36" t="str">
        <f>VLOOKUP('Employee Salary Payroll Tax '!B272,'Employee Salary Payroll Tax '!$D$1:$E$7,2,FALSE)</f>
        <v>IBEW</v>
      </c>
      <c r="D270" s="61">
        <f t="shared" si="26"/>
        <v>6.875E-3</v>
      </c>
      <c r="E270" s="351">
        <f>'Employee Salary Payroll Tax '!N272</f>
        <v>96353.98</v>
      </c>
      <c r="F270" s="351">
        <f t="shared" si="27"/>
        <v>97016.413612499993</v>
      </c>
      <c r="G270" s="352"/>
      <c r="H270" s="351">
        <f t="shared" si="32"/>
        <v>0</v>
      </c>
      <c r="I270" s="351">
        <f t="shared" si="28"/>
        <v>662.43361249999725</v>
      </c>
      <c r="J270" s="351">
        <f t="shared" si="29"/>
        <v>0</v>
      </c>
      <c r="K270" s="293">
        <f>SUM('Employee Salary Payroll Tax '!I272:K272)</f>
        <v>94413.23</v>
      </c>
      <c r="L270" s="293">
        <f>'Employee Salary Payroll Tax '!H272</f>
        <v>0</v>
      </c>
      <c r="M270" s="293">
        <f t="shared" si="30"/>
        <v>1940.75</v>
      </c>
      <c r="N270" s="359">
        <f t="shared" si="31"/>
        <v>0</v>
      </c>
      <c r="O270" s="331"/>
      <c r="P270" s="61"/>
      <c r="Q270" s="294"/>
      <c r="R270" s="292"/>
      <c r="S270" s="291"/>
    </row>
    <row r="271" spans="1:19" ht="14.4">
      <c r="A271" s="36">
        <f t="shared" si="25"/>
        <v>256</v>
      </c>
      <c r="B271" s="526"/>
      <c r="C271" s="36" t="str">
        <f>VLOOKUP('Employee Salary Payroll Tax '!B273,'Employee Salary Payroll Tax '!$D$1:$E$7,2,FALSE)</f>
        <v>NonUnion</v>
      </c>
      <c r="D271" s="61">
        <f t="shared" si="26"/>
        <v>2.98E-2</v>
      </c>
      <c r="E271" s="351">
        <f>'Employee Salary Payroll Tax '!N273</f>
        <v>52117.599999999999</v>
      </c>
      <c r="F271" s="351">
        <f t="shared" si="27"/>
        <v>53670.70448</v>
      </c>
      <c r="G271" s="352"/>
      <c r="H271" s="351">
        <f t="shared" si="32"/>
        <v>0</v>
      </c>
      <c r="I271" s="351">
        <f t="shared" si="28"/>
        <v>1553.1044800000018</v>
      </c>
      <c r="J271" s="351">
        <f t="shared" si="29"/>
        <v>0</v>
      </c>
      <c r="K271" s="293">
        <f>SUM('Employee Salary Payroll Tax '!I273:K273)</f>
        <v>0</v>
      </c>
      <c r="L271" s="293">
        <f>'Employee Salary Payroll Tax '!H273</f>
        <v>0</v>
      </c>
      <c r="M271" s="293">
        <f t="shared" si="30"/>
        <v>52117.599999999999</v>
      </c>
      <c r="N271" s="359">
        <f t="shared" si="31"/>
        <v>0</v>
      </c>
      <c r="O271" s="331"/>
      <c r="P271" s="61"/>
      <c r="Q271" s="294"/>
      <c r="R271" s="292"/>
      <c r="S271" s="291"/>
    </row>
    <row r="272" spans="1:19" ht="14.4">
      <c r="A272" s="36">
        <f t="shared" si="25"/>
        <v>257</v>
      </c>
      <c r="B272" s="526"/>
      <c r="C272" s="36" t="str">
        <f>VLOOKUP('Employee Salary Payroll Tax '!B274,'Employee Salary Payroll Tax '!$D$1:$E$7,2,FALSE)</f>
        <v>NonUnion</v>
      </c>
      <c r="D272" s="61">
        <f t="shared" si="26"/>
        <v>2.98E-2</v>
      </c>
      <c r="E272" s="351">
        <f>'Employee Salary Payroll Tax '!N274</f>
        <v>68582.03</v>
      </c>
      <c r="F272" s="351">
        <f t="shared" si="27"/>
        <v>70625.774493999998</v>
      </c>
      <c r="G272" s="352"/>
      <c r="H272" s="351">
        <f t="shared" si="32"/>
        <v>0</v>
      </c>
      <c r="I272" s="351">
        <f t="shared" si="28"/>
        <v>2043.7444939999987</v>
      </c>
      <c r="J272" s="351">
        <f t="shared" si="29"/>
        <v>0</v>
      </c>
      <c r="K272" s="293">
        <f>SUM('Employee Salary Payroll Tax '!I274:K274)</f>
        <v>9101.4399999999987</v>
      </c>
      <c r="L272" s="293">
        <f>'Employee Salary Payroll Tax '!H274</f>
        <v>0</v>
      </c>
      <c r="M272" s="293">
        <f t="shared" si="30"/>
        <v>59480.59</v>
      </c>
      <c r="N272" s="359">
        <f t="shared" si="31"/>
        <v>0</v>
      </c>
      <c r="O272" s="331"/>
      <c r="P272" s="61"/>
      <c r="Q272" s="294"/>
      <c r="R272" s="292"/>
      <c r="S272" s="291"/>
    </row>
    <row r="273" spans="1:19" ht="14.4">
      <c r="A273" s="36">
        <f t="shared" ref="A273:A336" si="33">+A272+1</f>
        <v>258</v>
      </c>
      <c r="B273" s="526"/>
      <c r="C273" s="36" t="str">
        <f>VLOOKUP('Employee Salary Payroll Tax '!B275,'Employee Salary Payroll Tax '!$D$1:$E$7,2,FALSE)</f>
        <v>IBEW</v>
      </c>
      <c r="D273" s="61">
        <f t="shared" ref="D273:D336" si="34">VLOOKUP(C273,C$9:D$12,2)</f>
        <v>6.875E-3</v>
      </c>
      <c r="E273" s="351">
        <f>'Employee Salary Payroll Tax '!N275</f>
        <v>7656.57</v>
      </c>
      <c r="F273" s="351">
        <f t="shared" ref="F273:F336" si="35">E273*(1+D273)</f>
        <v>7709.2089187499996</v>
      </c>
      <c r="G273" s="352"/>
      <c r="H273" s="351">
        <f t="shared" si="32"/>
        <v>37343.43</v>
      </c>
      <c r="I273" s="351">
        <f t="shared" ref="I273:I336" si="36">F273-E273</f>
        <v>52.638918749999903</v>
      </c>
      <c r="J273" s="351">
        <f t="shared" ref="J273:J336" si="37">IF(H273&gt;I273,I273*$J$12,H273*$J$12)</f>
        <v>0.31583351249999941</v>
      </c>
      <c r="K273" s="293">
        <f>SUM('Employee Salary Payroll Tax '!I275:K275)</f>
        <v>6960.59</v>
      </c>
      <c r="L273" s="293">
        <f>'Employee Salary Payroll Tax '!H275</f>
        <v>0</v>
      </c>
      <c r="M273" s="293">
        <f t="shared" ref="M273:M336" si="38">E273-K273-L273</f>
        <v>695.97999999999956</v>
      </c>
      <c r="N273" s="359">
        <f t="shared" ref="N273:N336" si="39">J273*K273/(SUM(K273:M273)+0.000001)</f>
        <v>0.2871243374624991</v>
      </c>
      <c r="O273" s="331"/>
      <c r="P273" s="61"/>
      <c r="Q273" s="294"/>
      <c r="R273" s="292"/>
      <c r="S273" s="291"/>
    </row>
    <row r="274" spans="1:19" ht="14.4">
      <c r="A274" s="36">
        <f t="shared" si="33"/>
        <v>259</v>
      </c>
      <c r="B274" s="526"/>
      <c r="C274" s="36" t="str">
        <f>VLOOKUP('Employee Salary Payroll Tax '!B276,'Employee Salary Payroll Tax '!$D$1:$E$7,2,FALSE)</f>
        <v>NonUnion</v>
      </c>
      <c r="D274" s="61">
        <f t="shared" si="34"/>
        <v>2.98E-2</v>
      </c>
      <c r="E274" s="351">
        <f>'Employee Salary Payroll Tax '!N276</f>
        <v>104406.18</v>
      </c>
      <c r="F274" s="351">
        <f t="shared" si="35"/>
        <v>107517.48416399999</v>
      </c>
      <c r="G274" s="352"/>
      <c r="H274" s="351">
        <f t="shared" ref="H274:H337" si="40">IF(E274&gt;$H$12,0,$H$12-E274)</f>
        <v>0</v>
      </c>
      <c r="I274" s="351">
        <f t="shared" si="36"/>
        <v>3111.304164000001</v>
      </c>
      <c r="J274" s="351">
        <f t="shared" si="37"/>
        <v>0</v>
      </c>
      <c r="K274" s="293">
        <f>SUM('Employee Salary Payroll Tax '!I276:K276)</f>
        <v>103620.95</v>
      </c>
      <c r="L274" s="293">
        <f>'Employee Salary Payroll Tax '!H276</f>
        <v>0</v>
      </c>
      <c r="M274" s="293">
        <f t="shared" si="38"/>
        <v>785.22999999999593</v>
      </c>
      <c r="N274" s="359">
        <f t="shared" si="39"/>
        <v>0</v>
      </c>
      <c r="O274" s="331"/>
      <c r="P274" s="61"/>
      <c r="Q274" s="294"/>
      <c r="R274" s="292"/>
      <c r="S274" s="291"/>
    </row>
    <row r="275" spans="1:19" ht="14.4">
      <c r="A275" s="36">
        <f t="shared" si="33"/>
        <v>260</v>
      </c>
      <c r="B275" s="526"/>
      <c r="C275" s="36" t="str">
        <f>VLOOKUP('Employee Salary Payroll Tax '!B277,'Employee Salary Payroll Tax '!$D$1:$E$7,2,FALSE)</f>
        <v>NonUnion</v>
      </c>
      <c r="D275" s="61">
        <f t="shared" si="34"/>
        <v>2.98E-2</v>
      </c>
      <c r="E275" s="351">
        <f>'Employee Salary Payroll Tax '!N277</f>
        <v>43377.27</v>
      </c>
      <c r="F275" s="351">
        <f t="shared" si="35"/>
        <v>44669.912645999997</v>
      </c>
      <c r="G275" s="352"/>
      <c r="H275" s="351">
        <f t="shared" si="40"/>
        <v>1622.7300000000032</v>
      </c>
      <c r="I275" s="351">
        <f t="shared" si="36"/>
        <v>1292.6426460000002</v>
      </c>
      <c r="J275" s="351">
        <f t="shared" si="37"/>
        <v>7.7558558760000018</v>
      </c>
      <c r="K275" s="293">
        <f>SUM('Employee Salary Payroll Tax '!I277:K277)</f>
        <v>39652.69</v>
      </c>
      <c r="L275" s="293">
        <f>'Employee Salary Payroll Tax '!H277</f>
        <v>0</v>
      </c>
      <c r="M275" s="293">
        <f t="shared" si="38"/>
        <v>3724.5799999999945</v>
      </c>
      <c r="N275" s="359">
        <f t="shared" si="39"/>
        <v>7.0899009718365553</v>
      </c>
      <c r="O275" s="331"/>
      <c r="P275" s="61"/>
      <c r="Q275" s="294"/>
      <c r="R275" s="292"/>
      <c r="S275" s="291"/>
    </row>
    <row r="276" spans="1:19" ht="14.4">
      <c r="A276" s="36">
        <f t="shared" si="33"/>
        <v>261</v>
      </c>
      <c r="B276" s="526"/>
      <c r="C276" s="36" t="str">
        <f>VLOOKUP('Employee Salary Payroll Tax '!B278,'Employee Salary Payroll Tax '!$D$1:$E$7,2,FALSE)</f>
        <v>NonUnion</v>
      </c>
      <c r="D276" s="61">
        <f t="shared" si="34"/>
        <v>2.98E-2</v>
      </c>
      <c r="E276" s="351">
        <f>'Employee Salary Payroll Tax '!N278</f>
        <v>61096.94</v>
      </c>
      <c r="F276" s="351">
        <f t="shared" si="35"/>
        <v>62917.628812000003</v>
      </c>
      <c r="G276" s="352"/>
      <c r="H276" s="351">
        <f t="shared" si="40"/>
        <v>0</v>
      </c>
      <c r="I276" s="351">
        <f t="shared" si="36"/>
        <v>1820.6888120000003</v>
      </c>
      <c r="J276" s="351">
        <f t="shared" si="37"/>
        <v>0</v>
      </c>
      <c r="K276" s="293">
        <f>SUM('Employee Salary Payroll Tax '!I278:K278)</f>
        <v>22908.5</v>
      </c>
      <c r="L276" s="293">
        <f>'Employee Salary Payroll Tax '!H278</f>
        <v>0</v>
      </c>
      <c r="M276" s="293">
        <f t="shared" si="38"/>
        <v>38188.44</v>
      </c>
      <c r="N276" s="359">
        <f t="shared" si="39"/>
        <v>0</v>
      </c>
      <c r="O276" s="331"/>
      <c r="P276" s="61"/>
      <c r="Q276" s="294"/>
      <c r="R276" s="292"/>
      <c r="S276" s="291"/>
    </row>
    <row r="277" spans="1:19" ht="14.4">
      <c r="A277" s="36">
        <f t="shared" si="33"/>
        <v>262</v>
      </c>
      <c r="B277" s="526"/>
      <c r="C277" s="36" t="str">
        <f>VLOOKUP('Employee Salary Payroll Tax '!B279,'Employee Salary Payroll Tax '!$D$1:$E$7,2,FALSE)</f>
        <v>NonUnion</v>
      </c>
      <c r="D277" s="61">
        <f t="shared" si="34"/>
        <v>2.98E-2</v>
      </c>
      <c r="E277" s="351">
        <f>'Employee Salary Payroll Tax '!N279</f>
        <v>3852.71</v>
      </c>
      <c r="F277" s="351">
        <f t="shared" si="35"/>
        <v>3967.5207580000001</v>
      </c>
      <c r="G277" s="352"/>
      <c r="H277" s="351">
        <f t="shared" si="40"/>
        <v>41147.29</v>
      </c>
      <c r="I277" s="351">
        <f t="shared" si="36"/>
        <v>114.81075800000008</v>
      </c>
      <c r="J277" s="351">
        <f t="shared" si="37"/>
        <v>0.68886454800000052</v>
      </c>
      <c r="K277" s="293">
        <f>SUM('Employee Salary Payroll Tax '!I279:K279)</f>
        <v>3496.54</v>
      </c>
      <c r="L277" s="293">
        <f>'Employee Salary Payroll Tax '!H279</f>
        <v>0</v>
      </c>
      <c r="M277" s="293">
        <f t="shared" si="38"/>
        <v>356.17000000000007</v>
      </c>
      <c r="N277" s="359">
        <f t="shared" si="39"/>
        <v>0.62518135183772994</v>
      </c>
      <c r="O277" s="331"/>
      <c r="P277" s="61"/>
      <c r="Q277" s="294"/>
      <c r="R277" s="292"/>
      <c r="S277" s="291"/>
    </row>
    <row r="278" spans="1:19" ht="14.4">
      <c r="A278" s="36">
        <f t="shared" si="33"/>
        <v>263</v>
      </c>
      <c r="B278" s="526"/>
      <c r="C278" s="36" t="str">
        <f>VLOOKUP('Employee Salary Payroll Tax '!B280,'Employee Salary Payroll Tax '!$D$1:$E$7,2,FALSE)</f>
        <v>NonUnion</v>
      </c>
      <c r="D278" s="61">
        <f t="shared" si="34"/>
        <v>2.98E-2</v>
      </c>
      <c r="E278" s="351">
        <f>'Employee Salary Payroll Tax '!N280</f>
        <v>73012.039999999994</v>
      </c>
      <c r="F278" s="351">
        <f t="shared" si="35"/>
        <v>75187.798792000001</v>
      </c>
      <c r="G278" s="352"/>
      <c r="H278" s="351">
        <f t="shared" si="40"/>
        <v>0</v>
      </c>
      <c r="I278" s="351">
        <f t="shared" si="36"/>
        <v>2175.7587920000078</v>
      </c>
      <c r="J278" s="351">
        <f t="shared" si="37"/>
        <v>0</v>
      </c>
      <c r="K278" s="293">
        <f>SUM('Employee Salary Payroll Tax '!I280:K280)</f>
        <v>23231.49</v>
      </c>
      <c r="L278" s="293">
        <f>'Employee Salary Payroll Tax '!H280</f>
        <v>0</v>
      </c>
      <c r="M278" s="293">
        <f t="shared" si="38"/>
        <v>49780.549999999988</v>
      </c>
      <c r="N278" s="359">
        <f t="shared" si="39"/>
        <v>0</v>
      </c>
      <c r="O278" s="331"/>
      <c r="P278" s="61"/>
      <c r="Q278" s="294"/>
      <c r="R278" s="292"/>
      <c r="S278" s="291"/>
    </row>
    <row r="279" spans="1:19" ht="14.4">
      <c r="A279" s="36">
        <f t="shared" si="33"/>
        <v>264</v>
      </c>
      <c r="B279" s="526"/>
      <c r="C279" s="36" t="str">
        <f>VLOOKUP('Employee Salary Payroll Tax '!B281,'Employee Salary Payroll Tax '!$D$1:$E$7,2,FALSE)</f>
        <v>NonUnion</v>
      </c>
      <c r="D279" s="61">
        <f t="shared" si="34"/>
        <v>2.98E-2</v>
      </c>
      <c r="E279" s="351">
        <f>'Employee Salary Payroll Tax '!N281</f>
        <v>72682.960000000006</v>
      </c>
      <c r="F279" s="351">
        <f t="shared" si="35"/>
        <v>74848.912208000009</v>
      </c>
      <c r="G279" s="352"/>
      <c r="H279" s="351">
        <f t="shared" si="40"/>
        <v>0</v>
      </c>
      <c r="I279" s="351">
        <f t="shared" si="36"/>
        <v>2165.9522080000024</v>
      </c>
      <c r="J279" s="351">
        <f t="shared" si="37"/>
        <v>0</v>
      </c>
      <c r="K279" s="293">
        <f>SUM('Employee Salary Payroll Tax '!I281:K281)</f>
        <v>2.0000000000000018E-2</v>
      </c>
      <c r="L279" s="293">
        <f>'Employee Salary Payroll Tax '!H281</f>
        <v>0</v>
      </c>
      <c r="M279" s="293">
        <f t="shared" si="38"/>
        <v>72682.94</v>
      </c>
      <c r="N279" s="359">
        <f t="shared" si="39"/>
        <v>0</v>
      </c>
      <c r="O279" s="331"/>
      <c r="P279" s="61"/>
      <c r="Q279" s="294"/>
      <c r="R279" s="292"/>
      <c r="S279" s="291"/>
    </row>
    <row r="280" spans="1:19" ht="14.4">
      <c r="A280" s="36">
        <f t="shared" si="33"/>
        <v>265</v>
      </c>
      <c r="B280" s="526"/>
      <c r="C280" s="36" t="str">
        <f>VLOOKUP('Employee Salary Payroll Tax '!B282,'Employee Salary Payroll Tax '!$D$1:$E$7,2,FALSE)</f>
        <v>IBEW</v>
      </c>
      <c r="D280" s="61">
        <f t="shared" si="34"/>
        <v>6.875E-3</v>
      </c>
      <c r="E280" s="351">
        <f>'Employee Salary Payroll Tax '!N282</f>
        <v>63937.599999999999</v>
      </c>
      <c r="F280" s="351">
        <f t="shared" si="35"/>
        <v>64377.170999999995</v>
      </c>
      <c r="G280" s="352"/>
      <c r="H280" s="351">
        <f t="shared" si="40"/>
        <v>0</v>
      </c>
      <c r="I280" s="351">
        <f t="shared" si="36"/>
        <v>439.57099999999627</v>
      </c>
      <c r="J280" s="351">
        <f t="shared" si="37"/>
        <v>0</v>
      </c>
      <c r="K280" s="293">
        <f>SUM('Employee Salary Payroll Tax '!I282:K282)</f>
        <v>48698.96</v>
      </c>
      <c r="L280" s="293">
        <f>'Employee Salary Payroll Tax '!H282</f>
        <v>0</v>
      </c>
      <c r="M280" s="293">
        <f t="shared" si="38"/>
        <v>15238.64</v>
      </c>
      <c r="N280" s="359">
        <f t="shared" si="39"/>
        <v>0</v>
      </c>
      <c r="O280" s="331"/>
      <c r="P280" s="61"/>
      <c r="Q280" s="294"/>
      <c r="R280" s="292"/>
      <c r="S280" s="291"/>
    </row>
    <row r="281" spans="1:19" ht="14.4">
      <c r="A281" s="36">
        <f t="shared" si="33"/>
        <v>266</v>
      </c>
      <c r="B281" s="526"/>
      <c r="C281" s="36" t="str">
        <f>VLOOKUP('Employee Salary Payroll Tax '!B283,'Employee Salary Payroll Tax '!$D$1:$E$7,2,FALSE)</f>
        <v>NonUnion</v>
      </c>
      <c r="D281" s="61">
        <f t="shared" si="34"/>
        <v>2.98E-2</v>
      </c>
      <c r="E281" s="351">
        <f>'Employee Salary Payroll Tax '!N283</f>
        <v>25166.99</v>
      </c>
      <c r="F281" s="351">
        <f t="shared" si="35"/>
        <v>25916.966302000004</v>
      </c>
      <c r="G281" s="352"/>
      <c r="H281" s="351">
        <f t="shared" si="40"/>
        <v>19833.009999999998</v>
      </c>
      <c r="I281" s="351">
        <f t="shared" si="36"/>
        <v>749.97630200000276</v>
      </c>
      <c r="J281" s="351">
        <f t="shared" si="37"/>
        <v>4.499857812000017</v>
      </c>
      <c r="K281" s="293">
        <f>SUM('Employee Salary Payroll Tax '!I283:K283)</f>
        <v>21838.11</v>
      </c>
      <c r="L281" s="293">
        <f>'Employee Salary Payroll Tax '!H283</f>
        <v>0</v>
      </c>
      <c r="M281" s="293">
        <f t="shared" si="38"/>
        <v>3328.880000000001</v>
      </c>
      <c r="N281" s="359">
        <f t="shared" si="39"/>
        <v>3.9046540678448647</v>
      </c>
      <c r="O281" s="331"/>
      <c r="P281" s="61"/>
      <c r="Q281" s="294"/>
      <c r="R281" s="292"/>
      <c r="S281" s="291"/>
    </row>
    <row r="282" spans="1:19" ht="14.4">
      <c r="A282" s="36">
        <f t="shared" si="33"/>
        <v>267</v>
      </c>
      <c r="B282" s="526"/>
      <c r="C282" s="36" t="str">
        <f>VLOOKUP('Employee Salary Payroll Tax '!B284,'Employee Salary Payroll Tax '!$D$1:$E$7,2,FALSE)</f>
        <v>NonUnion</v>
      </c>
      <c r="D282" s="61">
        <f t="shared" si="34"/>
        <v>2.98E-2</v>
      </c>
      <c r="E282" s="351">
        <f>'Employee Salary Payroll Tax '!N284</f>
        <v>54943.33</v>
      </c>
      <c r="F282" s="351">
        <f t="shared" si="35"/>
        <v>56580.641234000002</v>
      </c>
      <c r="G282" s="352"/>
      <c r="H282" s="351">
        <f t="shared" si="40"/>
        <v>0</v>
      </c>
      <c r="I282" s="351">
        <f t="shared" si="36"/>
        <v>1637.3112340000007</v>
      </c>
      <c r="J282" s="351">
        <f t="shared" si="37"/>
        <v>0</v>
      </c>
      <c r="K282" s="293">
        <f>SUM('Employee Salary Payroll Tax '!I284:K284)</f>
        <v>12330.5</v>
      </c>
      <c r="L282" s="293">
        <f>'Employee Salary Payroll Tax '!H284</f>
        <v>3575.05</v>
      </c>
      <c r="M282" s="293">
        <f t="shared" si="38"/>
        <v>39037.78</v>
      </c>
      <c r="N282" s="359">
        <f t="shared" si="39"/>
        <v>0</v>
      </c>
      <c r="O282" s="331"/>
      <c r="P282" s="61"/>
      <c r="Q282" s="294"/>
      <c r="R282" s="292"/>
      <c r="S282" s="291"/>
    </row>
    <row r="283" spans="1:19" ht="14.4">
      <c r="A283" s="36">
        <f t="shared" si="33"/>
        <v>268</v>
      </c>
      <c r="B283" s="526"/>
      <c r="C283" s="36" t="str">
        <f>VLOOKUP('Employee Salary Payroll Tax '!B285,'Employee Salary Payroll Tax '!$D$1:$E$7,2,FALSE)</f>
        <v>NonUnion</v>
      </c>
      <c r="D283" s="61">
        <f t="shared" si="34"/>
        <v>2.98E-2</v>
      </c>
      <c r="E283" s="351">
        <f>'Employee Salary Payroll Tax '!N285</f>
        <v>66576.17</v>
      </c>
      <c r="F283" s="351">
        <f t="shared" si="35"/>
        <v>68560.139865999998</v>
      </c>
      <c r="G283" s="352"/>
      <c r="H283" s="351">
        <f t="shared" si="40"/>
        <v>0</v>
      </c>
      <c r="I283" s="351">
        <f t="shared" si="36"/>
        <v>1983.9698659999995</v>
      </c>
      <c r="J283" s="351">
        <f t="shared" si="37"/>
        <v>0</v>
      </c>
      <c r="K283" s="293">
        <f>SUM('Employee Salary Payroll Tax '!I285:K285)</f>
        <v>11273.349999999999</v>
      </c>
      <c r="L283" s="293">
        <f>'Employee Salary Payroll Tax '!H285</f>
        <v>0</v>
      </c>
      <c r="M283" s="293">
        <f t="shared" si="38"/>
        <v>55302.82</v>
      </c>
      <c r="N283" s="359">
        <f t="shared" si="39"/>
        <v>0</v>
      </c>
      <c r="O283" s="331"/>
      <c r="P283" s="61"/>
      <c r="Q283" s="294"/>
      <c r="R283" s="292"/>
      <c r="S283" s="291"/>
    </row>
    <row r="284" spans="1:19" ht="14.4">
      <c r="A284" s="36">
        <f t="shared" si="33"/>
        <v>269</v>
      </c>
      <c r="B284" s="526"/>
      <c r="C284" s="36" t="str">
        <f>VLOOKUP('Employee Salary Payroll Tax '!B286,'Employee Salary Payroll Tax '!$D$1:$E$7,2,FALSE)</f>
        <v>IBEW</v>
      </c>
      <c r="D284" s="61">
        <f t="shared" si="34"/>
        <v>6.875E-3</v>
      </c>
      <c r="E284" s="351">
        <f>'Employee Salary Payroll Tax '!N286</f>
        <v>16080.03</v>
      </c>
      <c r="F284" s="351">
        <f t="shared" si="35"/>
        <v>16190.580206250001</v>
      </c>
      <c r="G284" s="352"/>
      <c r="H284" s="351">
        <f t="shared" si="40"/>
        <v>28919.97</v>
      </c>
      <c r="I284" s="351">
        <f t="shared" si="36"/>
        <v>110.55020624999997</v>
      </c>
      <c r="J284" s="351">
        <f t="shared" si="37"/>
        <v>0.66330123749999981</v>
      </c>
      <c r="K284" s="293">
        <f>SUM('Employee Salary Payroll Tax '!I286:K286)</f>
        <v>15677.210000000001</v>
      </c>
      <c r="L284" s="293">
        <f>'Employee Salary Payroll Tax '!H286</f>
        <v>0</v>
      </c>
      <c r="M284" s="293">
        <f t="shared" si="38"/>
        <v>402.81999999999971</v>
      </c>
      <c r="N284" s="359">
        <f t="shared" si="39"/>
        <v>0.64668491245978321</v>
      </c>
      <c r="O284" s="331"/>
      <c r="P284" s="61"/>
      <c r="Q284" s="294"/>
      <c r="R284" s="292"/>
      <c r="S284" s="291"/>
    </row>
    <row r="285" spans="1:19" ht="14.4">
      <c r="A285" s="36">
        <f t="shared" si="33"/>
        <v>270</v>
      </c>
      <c r="B285" s="526"/>
      <c r="C285" s="36" t="str">
        <f>VLOOKUP('Employee Salary Payroll Tax '!B287,'Employee Salary Payroll Tax '!$D$1:$E$7,2,FALSE)</f>
        <v>NonUnion</v>
      </c>
      <c r="D285" s="61">
        <f t="shared" si="34"/>
        <v>2.98E-2</v>
      </c>
      <c r="E285" s="351">
        <f>'Employee Salary Payroll Tax '!N287</f>
        <v>11567.56</v>
      </c>
      <c r="F285" s="351">
        <f t="shared" si="35"/>
        <v>11912.273288</v>
      </c>
      <c r="G285" s="352"/>
      <c r="H285" s="351">
        <f t="shared" si="40"/>
        <v>33432.44</v>
      </c>
      <c r="I285" s="351">
        <f t="shared" si="36"/>
        <v>344.71328800000083</v>
      </c>
      <c r="J285" s="351">
        <f t="shared" si="37"/>
        <v>2.0682797280000051</v>
      </c>
      <c r="K285" s="293">
        <f>SUM('Employee Salary Payroll Tax '!I287:K287)</f>
        <v>11567.56</v>
      </c>
      <c r="L285" s="293">
        <f>'Employee Salary Payroll Tax '!H287</f>
        <v>0</v>
      </c>
      <c r="M285" s="293">
        <f t="shared" si="38"/>
        <v>0</v>
      </c>
      <c r="N285" s="359">
        <f t="shared" si="39"/>
        <v>2.0682797278212051</v>
      </c>
      <c r="O285" s="331"/>
      <c r="P285" s="61"/>
      <c r="Q285" s="294"/>
      <c r="R285" s="292"/>
      <c r="S285" s="291"/>
    </row>
    <row r="286" spans="1:19" ht="14.4">
      <c r="A286" s="36">
        <f t="shared" si="33"/>
        <v>271</v>
      </c>
      <c r="B286" s="526"/>
      <c r="C286" s="36" t="str">
        <f>VLOOKUP('Employee Salary Payroll Tax '!B288,'Employee Salary Payroll Tax '!$D$1:$E$7,2,FALSE)</f>
        <v>NonUnion</v>
      </c>
      <c r="D286" s="61">
        <f t="shared" si="34"/>
        <v>2.98E-2</v>
      </c>
      <c r="E286" s="351">
        <f>'Employee Salary Payroll Tax '!N288</f>
        <v>94740.97</v>
      </c>
      <c r="F286" s="351">
        <f t="shared" si="35"/>
        <v>97564.250906000001</v>
      </c>
      <c r="G286" s="352"/>
      <c r="H286" s="351">
        <f t="shared" si="40"/>
        <v>0</v>
      </c>
      <c r="I286" s="351">
        <f t="shared" si="36"/>
        <v>2823.280906</v>
      </c>
      <c r="J286" s="351">
        <f t="shared" si="37"/>
        <v>0</v>
      </c>
      <c r="K286" s="293">
        <f>SUM('Employee Salary Payroll Tax '!I288:K288)</f>
        <v>24283.66</v>
      </c>
      <c r="L286" s="293">
        <f>'Employee Salary Payroll Tax '!H288</f>
        <v>0</v>
      </c>
      <c r="M286" s="293">
        <f t="shared" si="38"/>
        <v>70457.31</v>
      </c>
      <c r="N286" s="359">
        <f t="shared" si="39"/>
        <v>0</v>
      </c>
      <c r="O286" s="331"/>
      <c r="P286" s="61"/>
      <c r="Q286" s="294"/>
      <c r="R286" s="292"/>
      <c r="S286" s="291"/>
    </row>
    <row r="287" spans="1:19" ht="14.4">
      <c r="A287" s="36">
        <f t="shared" si="33"/>
        <v>272</v>
      </c>
      <c r="B287" s="526"/>
      <c r="C287" s="36" t="str">
        <f>VLOOKUP('Employee Salary Payroll Tax '!B289,'Employee Salary Payroll Tax '!$D$1:$E$7,2,FALSE)</f>
        <v>IBEW</v>
      </c>
      <c r="D287" s="61">
        <f t="shared" si="34"/>
        <v>6.875E-3</v>
      </c>
      <c r="E287" s="351">
        <f>'Employee Salary Payroll Tax '!N289</f>
        <v>60687.89</v>
      </c>
      <c r="F287" s="351">
        <f t="shared" si="35"/>
        <v>61105.119243749999</v>
      </c>
      <c r="G287" s="352"/>
      <c r="H287" s="351">
        <f t="shared" si="40"/>
        <v>0</v>
      </c>
      <c r="I287" s="351">
        <f t="shared" si="36"/>
        <v>417.22924375000002</v>
      </c>
      <c r="J287" s="351">
        <f t="shared" si="37"/>
        <v>0</v>
      </c>
      <c r="K287" s="293">
        <f>SUM('Employee Salary Payroll Tax '!I289:K289)</f>
        <v>16277.2</v>
      </c>
      <c r="L287" s="293">
        <f>'Employee Salary Payroll Tax '!H289</f>
        <v>0</v>
      </c>
      <c r="M287" s="293">
        <f t="shared" si="38"/>
        <v>44410.69</v>
      </c>
      <c r="N287" s="359">
        <f t="shared" si="39"/>
        <v>0</v>
      </c>
      <c r="O287" s="331"/>
      <c r="P287" s="61"/>
      <c r="Q287" s="294"/>
      <c r="R287" s="292"/>
      <c r="S287" s="291"/>
    </row>
    <row r="288" spans="1:19" ht="14.4">
      <c r="A288" s="36">
        <f t="shared" si="33"/>
        <v>273</v>
      </c>
      <c r="B288" s="526"/>
      <c r="C288" s="36" t="str">
        <f>VLOOKUP('Employee Salary Payroll Tax '!B290,'Employee Salary Payroll Tax '!$D$1:$E$7,2,FALSE)</f>
        <v>NonUnion</v>
      </c>
      <c r="D288" s="61">
        <f t="shared" si="34"/>
        <v>2.98E-2</v>
      </c>
      <c r="E288" s="351">
        <f>'Employee Salary Payroll Tax '!N290</f>
        <v>34437.85</v>
      </c>
      <c r="F288" s="351">
        <f t="shared" si="35"/>
        <v>35464.097930000004</v>
      </c>
      <c r="G288" s="352"/>
      <c r="H288" s="351">
        <f t="shared" si="40"/>
        <v>10562.150000000001</v>
      </c>
      <c r="I288" s="351">
        <f t="shared" si="36"/>
        <v>1026.247930000005</v>
      </c>
      <c r="J288" s="351">
        <f t="shared" si="37"/>
        <v>6.1574875800000299</v>
      </c>
      <c r="K288" s="293">
        <f>SUM('Employee Salary Payroll Tax '!I290:K290)</f>
        <v>2598.5699999999997</v>
      </c>
      <c r="L288" s="293">
        <f>'Employee Salary Payroll Tax '!H290</f>
        <v>0</v>
      </c>
      <c r="M288" s="293">
        <f t="shared" si="38"/>
        <v>31839.279999999999</v>
      </c>
      <c r="N288" s="359">
        <f t="shared" si="39"/>
        <v>0.46462431598651055</v>
      </c>
      <c r="O288" s="331"/>
      <c r="P288" s="61"/>
      <c r="Q288" s="294"/>
      <c r="R288" s="292"/>
      <c r="S288" s="291"/>
    </row>
    <row r="289" spans="1:19" ht="14.4">
      <c r="A289" s="36">
        <f t="shared" si="33"/>
        <v>274</v>
      </c>
      <c r="B289" s="526"/>
      <c r="C289" s="36" t="str">
        <f>VLOOKUP('Employee Salary Payroll Tax '!B291,'Employee Salary Payroll Tax '!$D$1:$E$7,2,FALSE)</f>
        <v>Not Assigned</v>
      </c>
      <c r="D289" s="61">
        <f t="shared" si="34"/>
        <v>0</v>
      </c>
      <c r="E289" s="351">
        <f>'Employee Salary Payroll Tax '!N291</f>
        <v>-1.18</v>
      </c>
      <c r="F289" s="351">
        <f t="shared" si="35"/>
        <v>-1.18</v>
      </c>
      <c r="G289" s="352"/>
      <c r="H289" s="351">
        <f t="shared" si="40"/>
        <v>45001.18</v>
      </c>
      <c r="I289" s="351">
        <f t="shared" si="36"/>
        <v>0</v>
      </c>
      <c r="J289" s="351">
        <f t="shared" si="37"/>
        <v>0</v>
      </c>
      <c r="K289" s="293">
        <f>SUM('Employee Salary Payroll Tax '!I291:K291)</f>
        <v>-266.23</v>
      </c>
      <c r="L289" s="293">
        <f>'Employee Salary Payroll Tax '!H291</f>
        <v>0</v>
      </c>
      <c r="M289" s="293">
        <f t="shared" si="38"/>
        <v>265.05</v>
      </c>
      <c r="N289" s="359">
        <f t="shared" si="39"/>
        <v>0</v>
      </c>
      <c r="O289" s="331"/>
      <c r="P289" s="61"/>
      <c r="Q289" s="294"/>
      <c r="R289" s="292"/>
      <c r="S289" s="291"/>
    </row>
    <row r="290" spans="1:19" ht="14.4">
      <c r="A290" s="36">
        <f t="shared" si="33"/>
        <v>275</v>
      </c>
      <c r="B290" s="526"/>
      <c r="C290" s="36" t="str">
        <f>VLOOKUP('Employee Salary Payroll Tax '!B292,'Employee Salary Payroll Tax '!$D$1:$E$7,2,FALSE)</f>
        <v>IBEW</v>
      </c>
      <c r="D290" s="61">
        <f t="shared" si="34"/>
        <v>6.875E-3</v>
      </c>
      <c r="E290" s="351">
        <f>'Employee Salary Payroll Tax '!N292</f>
        <v>128525.82</v>
      </c>
      <c r="F290" s="351">
        <f t="shared" si="35"/>
        <v>129409.43501250001</v>
      </c>
      <c r="G290" s="352"/>
      <c r="H290" s="351">
        <f t="shared" si="40"/>
        <v>0</v>
      </c>
      <c r="I290" s="351">
        <f t="shared" si="36"/>
        <v>883.61501249999856</v>
      </c>
      <c r="J290" s="351">
        <f t="shared" si="37"/>
        <v>0</v>
      </c>
      <c r="K290" s="293">
        <f>SUM('Employee Salary Payroll Tax '!I292:K292)</f>
        <v>128438.53</v>
      </c>
      <c r="L290" s="293">
        <f>'Employee Salary Payroll Tax '!H292</f>
        <v>0</v>
      </c>
      <c r="M290" s="293">
        <f t="shared" si="38"/>
        <v>87.290000000008149</v>
      </c>
      <c r="N290" s="359">
        <f t="shared" si="39"/>
        <v>0</v>
      </c>
      <c r="O290" s="331"/>
      <c r="P290" s="61"/>
      <c r="Q290" s="294"/>
      <c r="R290" s="292"/>
      <c r="S290" s="291"/>
    </row>
    <row r="291" spans="1:19" ht="14.4">
      <c r="A291" s="36">
        <f t="shared" si="33"/>
        <v>276</v>
      </c>
      <c r="B291" s="526"/>
      <c r="C291" s="36" t="str">
        <f>VLOOKUP('Employee Salary Payroll Tax '!B293,'Employee Salary Payroll Tax '!$D$1:$E$7,2,FALSE)</f>
        <v>IBEW</v>
      </c>
      <c r="D291" s="61">
        <f t="shared" si="34"/>
        <v>6.875E-3</v>
      </c>
      <c r="E291" s="351">
        <f>'Employee Salary Payroll Tax '!N293</f>
        <v>62409.04</v>
      </c>
      <c r="F291" s="351">
        <f t="shared" si="35"/>
        <v>62838.102149999999</v>
      </c>
      <c r="G291" s="352"/>
      <c r="H291" s="351">
        <f t="shared" si="40"/>
        <v>0</v>
      </c>
      <c r="I291" s="351">
        <f t="shared" si="36"/>
        <v>429.06214999999793</v>
      </c>
      <c r="J291" s="351">
        <f t="shared" si="37"/>
        <v>0</v>
      </c>
      <c r="K291" s="293">
        <f>SUM('Employee Salary Payroll Tax '!I293:K293)</f>
        <v>16696.099999999999</v>
      </c>
      <c r="L291" s="293">
        <f>'Employee Salary Payroll Tax '!H293</f>
        <v>0</v>
      </c>
      <c r="M291" s="293">
        <f t="shared" si="38"/>
        <v>45712.94</v>
      </c>
      <c r="N291" s="359">
        <f t="shared" si="39"/>
        <v>0</v>
      </c>
      <c r="O291" s="331"/>
      <c r="P291" s="61"/>
      <c r="Q291" s="294"/>
      <c r="R291" s="292"/>
      <c r="S291" s="291"/>
    </row>
    <row r="292" spans="1:19" ht="14.4">
      <c r="A292" s="36">
        <f t="shared" si="33"/>
        <v>277</v>
      </c>
      <c r="B292" s="526"/>
      <c r="C292" s="36" t="str">
        <f>VLOOKUP('Employee Salary Payroll Tax '!B294,'Employee Salary Payroll Tax '!$D$1:$E$7,2,FALSE)</f>
        <v>IBEW</v>
      </c>
      <c r="D292" s="61">
        <f t="shared" si="34"/>
        <v>6.875E-3</v>
      </c>
      <c r="E292" s="351">
        <f>'Employee Salary Payroll Tax '!N294</f>
        <v>18176.2</v>
      </c>
      <c r="F292" s="351">
        <f t="shared" si="35"/>
        <v>18301.161375</v>
      </c>
      <c r="G292" s="352"/>
      <c r="H292" s="351">
        <f t="shared" si="40"/>
        <v>26823.8</v>
      </c>
      <c r="I292" s="351">
        <f t="shared" si="36"/>
        <v>124.96137499999895</v>
      </c>
      <c r="J292" s="351">
        <f t="shared" si="37"/>
        <v>0.7497682499999937</v>
      </c>
      <c r="K292" s="293">
        <f>SUM('Employee Salary Payroll Tax '!I294:K294)</f>
        <v>18176.2</v>
      </c>
      <c r="L292" s="293">
        <f>'Employee Salary Payroll Tax '!H294</f>
        <v>0</v>
      </c>
      <c r="M292" s="293">
        <f t="shared" si="38"/>
        <v>0</v>
      </c>
      <c r="N292" s="359">
        <f t="shared" si="39"/>
        <v>0.74976824995874369</v>
      </c>
      <c r="O292" s="331"/>
      <c r="P292" s="61"/>
      <c r="Q292" s="294"/>
      <c r="R292" s="292"/>
      <c r="S292" s="291"/>
    </row>
    <row r="293" spans="1:19" ht="14.4">
      <c r="A293" s="36">
        <f t="shared" si="33"/>
        <v>278</v>
      </c>
      <c r="B293" s="526"/>
      <c r="C293" s="36" t="str">
        <f>VLOOKUP('Employee Salary Payroll Tax '!B295,'Employee Salary Payroll Tax '!$D$1:$E$7,2,FALSE)</f>
        <v>NonUnion</v>
      </c>
      <c r="D293" s="61">
        <f t="shared" si="34"/>
        <v>2.98E-2</v>
      </c>
      <c r="E293" s="351">
        <f>'Employee Salary Payroll Tax '!N295</f>
        <v>89239.08</v>
      </c>
      <c r="F293" s="351">
        <f t="shared" si="35"/>
        <v>91898.404584000004</v>
      </c>
      <c r="G293" s="352"/>
      <c r="H293" s="351">
        <f t="shared" si="40"/>
        <v>0</v>
      </c>
      <c r="I293" s="351">
        <f t="shared" si="36"/>
        <v>2659.3245840000018</v>
      </c>
      <c r="J293" s="351">
        <f t="shared" si="37"/>
        <v>0</v>
      </c>
      <c r="K293" s="293">
        <f>SUM('Employee Salary Payroll Tax '!I295:K295)</f>
        <v>10235.64</v>
      </c>
      <c r="L293" s="293">
        <f>'Employee Salary Payroll Tax '!H295</f>
        <v>0</v>
      </c>
      <c r="M293" s="293">
        <f t="shared" si="38"/>
        <v>79003.44</v>
      </c>
      <c r="N293" s="359">
        <f t="shared" si="39"/>
        <v>0</v>
      </c>
      <c r="O293" s="331"/>
      <c r="P293" s="61"/>
      <c r="Q293" s="294"/>
      <c r="R293" s="292"/>
      <c r="S293" s="291"/>
    </row>
    <row r="294" spans="1:19" ht="14.4">
      <c r="A294" s="36">
        <f t="shared" si="33"/>
        <v>279</v>
      </c>
      <c r="B294" s="526"/>
      <c r="C294" s="36" t="str">
        <f>VLOOKUP('Employee Salary Payroll Tax '!B296,'Employee Salary Payroll Tax '!$D$1:$E$7,2,FALSE)</f>
        <v>NonUnion</v>
      </c>
      <c r="D294" s="61">
        <f t="shared" si="34"/>
        <v>2.98E-2</v>
      </c>
      <c r="E294" s="351">
        <f>'Employee Salary Payroll Tax '!N296</f>
        <v>105520.86</v>
      </c>
      <c r="F294" s="351">
        <f t="shared" si="35"/>
        <v>108665.381628</v>
      </c>
      <c r="G294" s="352"/>
      <c r="H294" s="351">
        <f t="shared" si="40"/>
        <v>0</v>
      </c>
      <c r="I294" s="351">
        <f t="shared" si="36"/>
        <v>3144.5216280000022</v>
      </c>
      <c r="J294" s="351">
        <f t="shared" si="37"/>
        <v>0</v>
      </c>
      <c r="K294" s="293">
        <f>SUM('Employee Salary Payroll Tax '!I296:K296)</f>
        <v>25345.11</v>
      </c>
      <c r="L294" s="293">
        <f>'Employee Salary Payroll Tax '!H296</f>
        <v>0</v>
      </c>
      <c r="M294" s="293">
        <f t="shared" si="38"/>
        <v>80175.75</v>
      </c>
      <c r="N294" s="359">
        <f t="shared" si="39"/>
        <v>0</v>
      </c>
      <c r="O294" s="331"/>
      <c r="P294" s="61"/>
      <c r="Q294" s="294"/>
      <c r="R294" s="292"/>
      <c r="S294" s="291"/>
    </row>
    <row r="295" spans="1:19" ht="14.4">
      <c r="A295" s="36">
        <f t="shared" si="33"/>
        <v>280</v>
      </c>
      <c r="B295" s="526"/>
      <c r="C295" s="36" t="str">
        <f>VLOOKUP('Employee Salary Payroll Tax '!B297,'Employee Salary Payroll Tax '!$D$1:$E$7,2,FALSE)</f>
        <v>IBEW</v>
      </c>
      <c r="D295" s="61">
        <f t="shared" si="34"/>
        <v>6.875E-3</v>
      </c>
      <c r="E295" s="351">
        <f>'Employee Salary Payroll Tax '!N297</f>
        <v>22699.64</v>
      </c>
      <c r="F295" s="351">
        <f t="shared" si="35"/>
        <v>22855.700024999998</v>
      </c>
      <c r="G295" s="352"/>
      <c r="H295" s="351">
        <f t="shared" si="40"/>
        <v>22300.36</v>
      </c>
      <c r="I295" s="351">
        <f t="shared" si="36"/>
        <v>156.06002499999886</v>
      </c>
      <c r="J295" s="351">
        <f t="shared" si="37"/>
        <v>0.93636014999999317</v>
      </c>
      <c r="K295" s="293">
        <f>SUM('Employee Salary Payroll Tax '!I297:K297)</f>
        <v>22699.640000000003</v>
      </c>
      <c r="L295" s="293">
        <f>'Employee Salary Payroll Tax '!H297</f>
        <v>0</v>
      </c>
      <c r="M295" s="293">
        <f t="shared" si="38"/>
        <v>-3.637978807091713E-12</v>
      </c>
      <c r="N295" s="359">
        <f t="shared" si="39"/>
        <v>0.93636014995874339</v>
      </c>
      <c r="O295" s="331"/>
      <c r="P295" s="61"/>
      <c r="Q295" s="294"/>
      <c r="R295" s="292"/>
      <c r="S295" s="291"/>
    </row>
    <row r="296" spans="1:19" ht="14.4">
      <c r="A296" s="36">
        <f t="shared" si="33"/>
        <v>281</v>
      </c>
      <c r="B296" s="526"/>
      <c r="C296" s="36" t="str">
        <f>VLOOKUP('Employee Salary Payroll Tax '!B298,'Employee Salary Payroll Tax '!$D$1:$E$7,2,FALSE)</f>
        <v>NonUnion</v>
      </c>
      <c r="D296" s="61">
        <f t="shared" si="34"/>
        <v>2.98E-2</v>
      </c>
      <c r="E296" s="351">
        <f>'Employee Salary Payroll Tax '!N298</f>
        <v>101628.62</v>
      </c>
      <c r="F296" s="351">
        <f t="shared" si="35"/>
        <v>104657.15287600001</v>
      </c>
      <c r="G296" s="352"/>
      <c r="H296" s="351">
        <f t="shared" si="40"/>
        <v>0</v>
      </c>
      <c r="I296" s="351">
        <f t="shared" si="36"/>
        <v>3028.532876000012</v>
      </c>
      <c r="J296" s="351">
        <f t="shared" si="37"/>
        <v>0</v>
      </c>
      <c r="K296" s="293">
        <f>SUM('Employee Salary Payroll Tax '!I298:K298)</f>
        <v>11501.23</v>
      </c>
      <c r="L296" s="293">
        <f>'Employee Salary Payroll Tax '!H298</f>
        <v>0</v>
      </c>
      <c r="M296" s="293">
        <f t="shared" si="38"/>
        <v>90127.39</v>
      </c>
      <c r="N296" s="359">
        <f t="shared" si="39"/>
        <v>0</v>
      </c>
      <c r="O296" s="331"/>
      <c r="P296" s="61"/>
      <c r="Q296" s="294"/>
      <c r="R296" s="292"/>
      <c r="S296" s="291"/>
    </row>
    <row r="297" spans="1:19" ht="14.4">
      <c r="A297" s="36">
        <f t="shared" si="33"/>
        <v>282</v>
      </c>
      <c r="B297" s="526"/>
      <c r="C297" s="36" t="str">
        <f>VLOOKUP('Employee Salary Payroll Tax '!B299,'Employee Salary Payroll Tax '!$D$1:$E$7,2,FALSE)</f>
        <v>NonUnion</v>
      </c>
      <c r="D297" s="61">
        <f t="shared" si="34"/>
        <v>2.98E-2</v>
      </c>
      <c r="E297" s="351">
        <f>'Employee Salary Payroll Tax '!N299</f>
        <v>72932.58</v>
      </c>
      <c r="F297" s="351">
        <f t="shared" si="35"/>
        <v>75105.970884000009</v>
      </c>
      <c r="G297" s="352"/>
      <c r="H297" s="351">
        <f t="shared" si="40"/>
        <v>0</v>
      </c>
      <c r="I297" s="351">
        <f t="shared" si="36"/>
        <v>2173.3908840000076</v>
      </c>
      <c r="J297" s="351">
        <f t="shared" si="37"/>
        <v>0</v>
      </c>
      <c r="K297" s="293">
        <f>SUM('Employee Salary Payroll Tax '!I299:K299)</f>
        <v>34392.909999999996</v>
      </c>
      <c r="L297" s="293">
        <f>'Employee Salary Payroll Tax '!H299</f>
        <v>0</v>
      </c>
      <c r="M297" s="293">
        <f t="shared" si="38"/>
        <v>38539.670000000006</v>
      </c>
      <c r="N297" s="359">
        <f t="shared" si="39"/>
        <v>0</v>
      </c>
      <c r="O297" s="331"/>
      <c r="P297" s="61"/>
      <c r="Q297" s="294"/>
      <c r="R297" s="292"/>
      <c r="S297" s="291"/>
    </row>
    <row r="298" spans="1:19" ht="14.4">
      <c r="A298" s="36">
        <f t="shared" si="33"/>
        <v>283</v>
      </c>
      <c r="B298" s="526"/>
      <c r="C298" s="36" t="str">
        <f>VLOOKUP('Employee Salary Payroll Tax '!B300,'Employee Salary Payroll Tax '!$D$1:$E$7,2,FALSE)</f>
        <v>NonUnion</v>
      </c>
      <c r="D298" s="61">
        <f t="shared" si="34"/>
        <v>2.98E-2</v>
      </c>
      <c r="E298" s="351">
        <f>'Employee Salary Payroll Tax '!N300</f>
        <v>119736.28</v>
      </c>
      <c r="F298" s="351">
        <f t="shared" si="35"/>
        <v>123304.42114400001</v>
      </c>
      <c r="G298" s="352"/>
      <c r="H298" s="351">
        <f t="shared" si="40"/>
        <v>0</v>
      </c>
      <c r="I298" s="351">
        <f t="shared" si="36"/>
        <v>3568.1411440000084</v>
      </c>
      <c r="J298" s="351">
        <f t="shared" si="37"/>
        <v>0</v>
      </c>
      <c r="K298" s="293">
        <f>SUM('Employee Salary Payroll Tax '!I300:K300)</f>
        <v>119736.28</v>
      </c>
      <c r="L298" s="293">
        <f>'Employee Salary Payroll Tax '!H300</f>
        <v>0</v>
      </c>
      <c r="M298" s="293">
        <f t="shared" si="38"/>
        <v>0</v>
      </c>
      <c r="N298" s="359">
        <f t="shared" si="39"/>
        <v>0</v>
      </c>
      <c r="O298" s="331"/>
      <c r="P298" s="61"/>
      <c r="Q298" s="294"/>
      <c r="R298" s="292"/>
      <c r="S298" s="291"/>
    </row>
    <row r="299" spans="1:19" ht="14.4">
      <c r="A299" s="36">
        <f t="shared" si="33"/>
        <v>284</v>
      </c>
      <c r="B299" s="526"/>
      <c r="C299" s="36" t="str">
        <f>VLOOKUP('Employee Salary Payroll Tax '!B301,'Employee Salary Payroll Tax '!$D$1:$E$7,2,FALSE)</f>
        <v>UA</v>
      </c>
      <c r="D299" s="61">
        <f t="shared" si="34"/>
        <v>0.03</v>
      </c>
      <c r="E299" s="351">
        <f>'Employee Salary Payroll Tax '!N301</f>
        <v>88806.54</v>
      </c>
      <c r="F299" s="351">
        <f t="shared" si="35"/>
        <v>91470.736199999999</v>
      </c>
      <c r="G299" s="352"/>
      <c r="H299" s="351">
        <f t="shared" si="40"/>
        <v>0</v>
      </c>
      <c r="I299" s="351">
        <f t="shared" si="36"/>
        <v>2664.1962000000058</v>
      </c>
      <c r="J299" s="351">
        <f t="shared" si="37"/>
        <v>0</v>
      </c>
      <c r="K299" s="293">
        <f>SUM('Employee Salary Payroll Tax '!I301:K301)</f>
        <v>74232.179999999993</v>
      </c>
      <c r="L299" s="293">
        <f>'Employee Salary Payroll Tax '!H301</f>
        <v>0</v>
      </c>
      <c r="M299" s="293">
        <f t="shared" si="38"/>
        <v>14574.36</v>
      </c>
      <c r="N299" s="359">
        <f t="shared" si="39"/>
        <v>0</v>
      </c>
      <c r="O299" s="331"/>
      <c r="P299" s="61"/>
      <c r="Q299" s="294"/>
      <c r="R299" s="292"/>
      <c r="S299" s="291"/>
    </row>
    <row r="300" spans="1:19" ht="14.4">
      <c r="A300" s="36">
        <f t="shared" si="33"/>
        <v>285</v>
      </c>
      <c r="B300" s="526"/>
      <c r="C300" s="36" t="str">
        <f>VLOOKUP('Employee Salary Payroll Tax '!B302,'Employee Salary Payroll Tax '!$D$1:$E$7,2,FALSE)</f>
        <v>UA</v>
      </c>
      <c r="D300" s="61">
        <f t="shared" si="34"/>
        <v>0.03</v>
      </c>
      <c r="E300" s="351">
        <f>'Employee Salary Payroll Tax '!N302</f>
        <v>79595.66</v>
      </c>
      <c r="F300" s="351">
        <f t="shared" si="35"/>
        <v>81983.529800000004</v>
      </c>
      <c r="G300" s="352"/>
      <c r="H300" s="351">
        <f t="shared" si="40"/>
        <v>0</v>
      </c>
      <c r="I300" s="351">
        <f t="shared" si="36"/>
        <v>2387.8698000000004</v>
      </c>
      <c r="J300" s="351">
        <f t="shared" si="37"/>
        <v>0</v>
      </c>
      <c r="K300" s="293">
        <f>SUM('Employee Salary Payroll Tax '!I302:K302)</f>
        <v>26353.45</v>
      </c>
      <c r="L300" s="293">
        <f>'Employee Salary Payroll Tax '!H302</f>
        <v>0</v>
      </c>
      <c r="M300" s="293">
        <f t="shared" si="38"/>
        <v>53242.210000000006</v>
      </c>
      <c r="N300" s="359">
        <f t="shared" si="39"/>
        <v>0</v>
      </c>
      <c r="O300" s="331"/>
      <c r="P300" s="61"/>
      <c r="Q300" s="294"/>
      <c r="R300" s="292"/>
      <c r="S300" s="291"/>
    </row>
    <row r="301" spans="1:19" ht="14.4">
      <c r="A301" s="36">
        <f t="shared" si="33"/>
        <v>286</v>
      </c>
      <c r="B301" s="526"/>
      <c r="C301" s="36" t="str">
        <f>VLOOKUP('Employee Salary Payroll Tax '!B303,'Employee Salary Payroll Tax '!$D$1:$E$7,2,FALSE)</f>
        <v>IBEW</v>
      </c>
      <c r="D301" s="61">
        <f t="shared" si="34"/>
        <v>6.875E-3</v>
      </c>
      <c r="E301" s="351">
        <f>'Employee Salary Payroll Tax '!N303</f>
        <v>204718.06</v>
      </c>
      <c r="F301" s="351">
        <f t="shared" si="35"/>
        <v>206125.49666249999</v>
      </c>
      <c r="G301" s="352"/>
      <c r="H301" s="351">
        <f t="shared" si="40"/>
        <v>0</v>
      </c>
      <c r="I301" s="351">
        <f t="shared" si="36"/>
        <v>1407.4366624999966</v>
      </c>
      <c r="J301" s="351">
        <f t="shared" si="37"/>
        <v>0</v>
      </c>
      <c r="K301" s="293">
        <f>SUM('Employee Salary Payroll Tax '!I303:K303)</f>
        <v>168287.85</v>
      </c>
      <c r="L301" s="293">
        <f>'Employee Salary Payroll Tax '!H303</f>
        <v>0</v>
      </c>
      <c r="M301" s="293">
        <f t="shared" si="38"/>
        <v>36430.209999999992</v>
      </c>
      <c r="N301" s="359">
        <f t="shared" si="39"/>
        <v>0</v>
      </c>
      <c r="O301" s="331"/>
      <c r="P301" s="61"/>
      <c r="Q301" s="294"/>
      <c r="R301" s="292"/>
      <c r="S301" s="291"/>
    </row>
    <row r="302" spans="1:19" ht="14.4">
      <c r="A302" s="36">
        <f t="shared" si="33"/>
        <v>287</v>
      </c>
      <c r="B302" s="526"/>
      <c r="C302" s="36" t="str">
        <f>VLOOKUP('Employee Salary Payroll Tax '!B304,'Employee Salary Payroll Tax '!$D$1:$E$7,2,FALSE)</f>
        <v>IBEW</v>
      </c>
      <c r="D302" s="61">
        <f t="shared" si="34"/>
        <v>6.875E-3</v>
      </c>
      <c r="E302" s="351">
        <f>'Employee Salary Payroll Tax '!N304</f>
        <v>39143.35</v>
      </c>
      <c r="F302" s="351">
        <f t="shared" si="35"/>
        <v>39412.460531249999</v>
      </c>
      <c r="G302" s="352"/>
      <c r="H302" s="351">
        <f t="shared" si="40"/>
        <v>5856.6500000000015</v>
      </c>
      <c r="I302" s="351">
        <f t="shared" si="36"/>
        <v>269.11053125000035</v>
      </c>
      <c r="J302" s="351">
        <f t="shared" si="37"/>
        <v>1.6146631875000022</v>
      </c>
      <c r="K302" s="293">
        <f>SUM('Employee Salary Payroll Tax '!I304:K304)</f>
        <v>38908.949999999997</v>
      </c>
      <c r="L302" s="293">
        <f>'Employee Salary Payroll Tax '!H304</f>
        <v>0</v>
      </c>
      <c r="M302" s="293">
        <f t="shared" si="38"/>
        <v>234.40000000000146</v>
      </c>
      <c r="N302" s="359">
        <f t="shared" si="39"/>
        <v>1.604994187458999</v>
      </c>
      <c r="O302" s="331"/>
      <c r="P302" s="61"/>
      <c r="Q302" s="294"/>
      <c r="R302" s="292"/>
      <c r="S302" s="291"/>
    </row>
    <row r="303" spans="1:19" ht="14.4">
      <c r="A303" s="36">
        <f t="shared" si="33"/>
        <v>288</v>
      </c>
      <c r="B303" s="526"/>
      <c r="C303" s="36" t="str">
        <f>VLOOKUP('Employee Salary Payroll Tax '!B305,'Employee Salary Payroll Tax '!$D$1:$E$7,2,FALSE)</f>
        <v>NonUnion</v>
      </c>
      <c r="D303" s="61">
        <f t="shared" si="34"/>
        <v>2.98E-2</v>
      </c>
      <c r="E303" s="351">
        <f>'Employee Salary Payroll Tax '!N305</f>
        <v>42476.71</v>
      </c>
      <c r="F303" s="351">
        <f t="shared" si="35"/>
        <v>43742.515958000004</v>
      </c>
      <c r="G303" s="352"/>
      <c r="H303" s="351">
        <f t="shared" si="40"/>
        <v>2523.2900000000009</v>
      </c>
      <c r="I303" s="351">
        <f t="shared" si="36"/>
        <v>1265.8059580000045</v>
      </c>
      <c r="J303" s="351">
        <f t="shared" si="37"/>
        <v>7.594835748000027</v>
      </c>
      <c r="K303" s="293">
        <f>SUM('Employee Salary Payroll Tax '!I305:K305)</f>
        <v>10054.91</v>
      </c>
      <c r="L303" s="293">
        <f>'Employee Salary Payroll Tax '!H305</f>
        <v>0</v>
      </c>
      <c r="M303" s="293">
        <f t="shared" si="38"/>
        <v>32421.8</v>
      </c>
      <c r="N303" s="359">
        <f t="shared" si="39"/>
        <v>1.7978179079576817</v>
      </c>
      <c r="O303" s="331"/>
      <c r="P303" s="61"/>
      <c r="Q303" s="294"/>
      <c r="R303" s="292"/>
      <c r="S303" s="291"/>
    </row>
    <row r="304" spans="1:19" ht="14.4">
      <c r="A304" s="36">
        <f t="shared" si="33"/>
        <v>289</v>
      </c>
      <c r="B304" s="526"/>
      <c r="C304" s="36" t="str">
        <f>VLOOKUP('Employee Salary Payroll Tax '!B306,'Employee Salary Payroll Tax '!$D$1:$E$7,2,FALSE)</f>
        <v>UA</v>
      </c>
      <c r="D304" s="61">
        <f t="shared" si="34"/>
        <v>0.03</v>
      </c>
      <c r="E304" s="351">
        <f>'Employee Salary Payroll Tax '!N306</f>
        <v>74501.11</v>
      </c>
      <c r="F304" s="351">
        <f t="shared" si="35"/>
        <v>76736.143299999996</v>
      </c>
      <c r="G304" s="352"/>
      <c r="H304" s="351">
        <f t="shared" si="40"/>
        <v>0</v>
      </c>
      <c r="I304" s="351">
        <f t="shared" si="36"/>
        <v>2235.0332999999955</v>
      </c>
      <c r="J304" s="351">
        <f t="shared" si="37"/>
        <v>0</v>
      </c>
      <c r="K304" s="293">
        <f>SUM('Employee Salary Payroll Tax '!I306:K306)</f>
        <v>66808.179999999993</v>
      </c>
      <c r="L304" s="293">
        <f>'Employee Salary Payroll Tax '!H306</f>
        <v>709.53</v>
      </c>
      <c r="M304" s="293">
        <f t="shared" si="38"/>
        <v>6983.4000000000078</v>
      </c>
      <c r="N304" s="359">
        <f t="shared" si="39"/>
        <v>0</v>
      </c>
      <c r="O304" s="331"/>
      <c r="P304" s="61"/>
      <c r="Q304" s="294"/>
      <c r="R304" s="292"/>
      <c r="S304" s="291"/>
    </row>
    <row r="305" spans="1:19" ht="14.4">
      <c r="A305" s="36">
        <f t="shared" si="33"/>
        <v>290</v>
      </c>
      <c r="B305" s="526"/>
      <c r="C305" s="36" t="str">
        <f>VLOOKUP('Employee Salary Payroll Tax '!B307,'Employee Salary Payroll Tax '!$D$1:$E$7,2,FALSE)</f>
        <v>NonUnion</v>
      </c>
      <c r="D305" s="61">
        <f t="shared" si="34"/>
        <v>2.98E-2</v>
      </c>
      <c r="E305" s="351">
        <f>'Employee Salary Payroll Tax '!N307</f>
        <v>-0.01</v>
      </c>
      <c r="F305" s="351">
        <f t="shared" si="35"/>
        <v>-1.0298E-2</v>
      </c>
      <c r="G305" s="352"/>
      <c r="H305" s="351">
        <f t="shared" si="40"/>
        <v>45000.01</v>
      </c>
      <c r="I305" s="351">
        <f t="shared" si="36"/>
        <v>-2.9799999999999965E-4</v>
      </c>
      <c r="J305" s="351">
        <f t="shared" si="37"/>
        <v>-1.787999999999998E-6</v>
      </c>
      <c r="K305" s="293">
        <f>SUM('Employee Salary Payroll Tax '!I307:K307)</f>
        <v>77.45</v>
      </c>
      <c r="L305" s="293">
        <f>'Employee Salary Payroll Tax '!H307</f>
        <v>0</v>
      </c>
      <c r="M305" s="293">
        <f t="shared" si="38"/>
        <v>-77.460000000000008</v>
      </c>
      <c r="N305" s="359">
        <f t="shared" si="39"/>
        <v>1.3849444944487347E-2</v>
      </c>
      <c r="O305" s="331"/>
      <c r="P305" s="61"/>
      <c r="Q305" s="294"/>
      <c r="R305" s="292"/>
      <c r="S305" s="291"/>
    </row>
    <row r="306" spans="1:19" ht="14.4">
      <c r="A306" s="36">
        <f t="shared" si="33"/>
        <v>291</v>
      </c>
      <c r="B306" s="526"/>
      <c r="C306" s="36" t="str">
        <f>VLOOKUP('Employee Salary Payroll Tax '!B308,'Employee Salary Payroll Tax '!$D$1:$E$7,2,FALSE)</f>
        <v>UA</v>
      </c>
      <c r="D306" s="61">
        <f t="shared" si="34"/>
        <v>0.03</v>
      </c>
      <c r="E306" s="351">
        <f>'Employee Salary Payroll Tax '!N308</f>
        <v>100454.06</v>
      </c>
      <c r="F306" s="351">
        <f t="shared" si="35"/>
        <v>103467.68180000001</v>
      </c>
      <c r="G306" s="352"/>
      <c r="H306" s="351">
        <f t="shared" si="40"/>
        <v>0</v>
      </c>
      <c r="I306" s="351">
        <f t="shared" si="36"/>
        <v>3013.6218000000081</v>
      </c>
      <c r="J306" s="351">
        <f t="shared" si="37"/>
        <v>0</v>
      </c>
      <c r="K306" s="293">
        <f>SUM('Employee Salary Payroll Tax '!I308:K308)</f>
        <v>78884.11</v>
      </c>
      <c r="L306" s="293">
        <f>'Employee Salary Payroll Tax '!H308</f>
        <v>0</v>
      </c>
      <c r="M306" s="293">
        <f t="shared" si="38"/>
        <v>21569.949999999997</v>
      </c>
      <c r="N306" s="359">
        <f t="shared" si="39"/>
        <v>0</v>
      </c>
      <c r="O306" s="331"/>
      <c r="P306" s="61"/>
      <c r="Q306" s="294"/>
      <c r="R306" s="292"/>
      <c r="S306" s="291"/>
    </row>
    <row r="307" spans="1:19" ht="14.4">
      <c r="A307" s="36">
        <f t="shared" si="33"/>
        <v>292</v>
      </c>
      <c r="B307" s="526"/>
      <c r="C307" s="36" t="str">
        <f>VLOOKUP('Employee Salary Payroll Tax '!B309,'Employee Salary Payroll Tax '!$D$1:$E$7,2,FALSE)</f>
        <v>NonUnion</v>
      </c>
      <c r="D307" s="61">
        <f t="shared" si="34"/>
        <v>2.98E-2</v>
      </c>
      <c r="E307" s="351">
        <f>'Employee Salary Payroll Tax '!N309</f>
        <v>84195.03</v>
      </c>
      <c r="F307" s="351">
        <f t="shared" si="35"/>
        <v>86704.041894000009</v>
      </c>
      <c r="G307" s="352"/>
      <c r="H307" s="351">
        <f t="shared" si="40"/>
        <v>0</v>
      </c>
      <c r="I307" s="351">
        <f t="shared" si="36"/>
        <v>2509.0118940000102</v>
      </c>
      <c r="J307" s="351">
        <f t="shared" si="37"/>
        <v>0</v>
      </c>
      <c r="K307" s="293">
        <f>SUM('Employee Salary Payroll Tax '!I309:K309)</f>
        <v>29228.89</v>
      </c>
      <c r="L307" s="293">
        <f>'Employee Salary Payroll Tax '!H309</f>
        <v>0</v>
      </c>
      <c r="M307" s="293">
        <f t="shared" si="38"/>
        <v>54966.14</v>
      </c>
      <c r="N307" s="359">
        <f t="shared" si="39"/>
        <v>0</v>
      </c>
      <c r="O307" s="331"/>
      <c r="P307" s="61"/>
      <c r="Q307" s="294"/>
      <c r="R307" s="292"/>
      <c r="S307" s="291"/>
    </row>
    <row r="308" spans="1:19" ht="14.4">
      <c r="A308" s="36">
        <f t="shared" si="33"/>
        <v>293</v>
      </c>
      <c r="B308" s="526"/>
      <c r="C308" s="36" t="str">
        <f>VLOOKUP('Employee Salary Payroll Tax '!B310,'Employee Salary Payroll Tax '!$D$1:$E$7,2,FALSE)</f>
        <v>NonUnion</v>
      </c>
      <c r="D308" s="61">
        <f t="shared" si="34"/>
        <v>2.98E-2</v>
      </c>
      <c r="E308" s="351">
        <f>'Employee Salary Payroll Tax '!N310</f>
        <v>79217.39</v>
      </c>
      <c r="F308" s="351">
        <f t="shared" si="35"/>
        <v>81578.068222000002</v>
      </c>
      <c r="G308" s="352"/>
      <c r="H308" s="351">
        <f t="shared" si="40"/>
        <v>0</v>
      </c>
      <c r="I308" s="351">
        <f t="shared" si="36"/>
        <v>2360.6782220000023</v>
      </c>
      <c r="J308" s="351">
        <f t="shared" si="37"/>
        <v>0</v>
      </c>
      <c r="K308" s="293">
        <f>SUM('Employee Salary Payroll Tax '!I310:K310)</f>
        <v>79046.97</v>
      </c>
      <c r="L308" s="293">
        <f>'Employee Salary Payroll Tax '!H310</f>
        <v>0</v>
      </c>
      <c r="M308" s="293">
        <f t="shared" si="38"/>
        <v>170.41999999999825</v>
      </c>
      <c r="N308" s="359">
        <f t="shared" si="39"/>
        <v>0</v>
      </c>
      <c r="O308" s="331"/>
      <c r="P308" s="61"/>
      <c r="Q308" s="294"/>
      <c r="R308" s="292"/>
      <c r="S308" s="291"/>
    </row>
    <row r="309" spans="1:19" ht="14.4">
      <c r="A309" s="36">
        <f t="shared" si="33"/>
        <v>294</v>
      </c>
      <c r="B309" s="526"/>
      <c r="C309" s="36" t="str">
        <f>VLOOKUP('Employee Salary Payroll Tax '!B311,'Employee Salary Payroll Tax '!$D$1:$E$7,2,FALSE)</f>
        <v>NonUnion</v>
      </c>
      <c r="D309" s="61">
        <f t="shared" si="34"/>
        <v>2.98E-2</v>
      </c>
      <c r="E309" s="351">
        <f>'Employee Salary Payroll Tax '!N311</f>
        <v>120631.89</v>
      </c>
      <c r="F309" s="351">
        <f t="shared" si="35"/>
        <v>124226.72032200001</v>
      </c>
      <c r="G309" s="352"/>
      <c r="H309" s="351">
        <f t="shared" si="40"/>
        <v>0</v>
      </c>
      <c r="I309" s="351">
        <f t="shared" si="36"/>
        <v>3594.8303220000089</v>
      </c>
      <c r="J309" s="351">
        <f t="shared" si="37"/>
        <v>0</v>
      </c>
      <c r="K309" s="293">
        <f>SUM('Employee Salary Payroll Tax '!I311:K311)</f>
        <v>112506.67000000001</v>
      </c>
      <c r="L309" s="293">
        <f>'Employee Salary Payroll Tax '!H311</f>
        <v>0</v>
      </c>
      <c r="M309" s="293">
        <f t="shared" si="38"/>
        <v>8125.2199999999866</v>
      </c>
      <c r="N309" s="359">
        <f t="shared" si="39"/>
        <v>0</v>
      </c>
      <c r="O309" s="331"/>
      <c r="P309" s="61"/>
      <c r="Q309" s="294"/>
      <c r="R309" s="292"/>
      <c r="S309" s="291"/>
    </row>
    <row r="310" spans="1:19" ht="14.4">
      <c r="A310" s="36">
        <f t="shared" si="33"/>
        <v>295</v>
      </c>
      <c r="B310" s="526"/>
      <c r="C310" s="36" t="str">
        <f>VLOOKUP('Employee Salary Payroll Tax '!B312,'Employee Salary Payroll Tax '!$D$1:$E$7,2,FALSE)</f>
        <v>NonUnion</v>
      </c>
      <c r="D310" s="61">
        <f t="shared" si="34"/>
        <v>2.98E-2</v>
      </c>
      <c r="E310" s="351">
        <f>'Employee Salary Payroll Tax '!N312</f>
        <v>92658.240000000005</v>
      </c>
      <c r="F310" s="351">
        <f t="shared" si="35"/>
        <v>95419.455552000014</v>
      </c>
      <c r="G310" s="352"/>
      <c r="H310" s="351">
        <f t="shared" si="40"/>
        <v>0</v>
      </c>
      <c r="I310" s="351">
        <f t="shared" si="36"/>
        <v>2761.2155520000088</v>
      </c>
      <c r="J310" s="351">
        <f t="shared" si="37"/>
        <v>0</v>
      </c>
      <c r="K310" s="293">
        <f>SUM('Employee Salary Payroll Tax '!I312:K312)</f>
        <v>26432.920000000002</v>
      </c>
      <c r="L310" s="293">
        <f>'Employee Salary Payroll Tax '!H312</f>
        <v>0</v>
      </c>
      <c r="M310" s="293">
        <f t="shared" si="38"/>
        <v>66225.320000000007</v>
      </c>
      <c r="N310" s="359">
        <f t="shared" si="39"/>
        <v>0</v>
      </c>
      <c r="O310" s="331"/>
      <c r="P310" s="61"/>
      <c r="Q310" s="294"/>
      <c r="R310" s="292"/>
      <c r="S310" s="291"/>
    </row>
    <row r="311" spans="1:19" ht="14.4">
      <c r="A311" s="36">
        <f t="shared" si="33"/>
        <v>296</v>
      </c>
      <c r="B311" s="526"/>
      <c r="C311" s="36" t="str">
        <f>VLOOKUP('Employee Salary Payroll Tax '!B313,'Employee Salary Payroll Tax '!$D$1:$E$7,2,FALSE)</f>
        <v>IBEW</v>
      </c>
      <c r="D311" s="61">
        <f t="shared" si="34"/>
        <v>6.875E-3</v>
      </c>
      <c r="E311" s="351">
        <f>'Employee Salary Payroll Tax '!N313</f>
        <v>174300.36</v>
      </c>
      <c r="F311" s="351">
        <f t="shared" si="35"/>
        <v>175498.67497499997</v>
      </c>
      <c r="G311" s="352"/>
      <c r="H311" s="351">
        <f t="shared" si="40"/>
        <v>0</v>
      </c>
      <c r="I311" s="351">
        <f t="shared" si="36"/>
        <v>1198.3149749999866</v>
      </c>
      <c r="J311" s="351">
        <f t="shared" si="37"/>
        <v>0</v>
      </c>
      <c r="K311" s="293">
        <f>SUM('Employee Salary Payroll Tax '!I313:K313)</f>
        <v>159692.26999999999</v>
      </c>
      <c r="L311" s="293">
        <f>'Employee Salary Payroll Tax '!H313</f>
        <v>0</v>
      </c>
      <c r="M311" s="293">
        <f t="shared" si="38"/>
        <v>14608.089999999997</v>
      </c>
      <c r="N311" s="359">
        <f t="shared" si="39"/>
        <v>0</v>
      </c>
      <c r="O311" s="331"/>
      <c r="P311" s="61"/>
      <c r="Q311" s="294"/>
      <c r="R311" s="292"/>
      <c r="S311" s="291"/>
    </row>
    <row r="312" spans="1:19" ht="14.4">
      <c r="A312" s="36">
        <f t="shared" si="33"/>
        <v>297</v>
      </c>
      <c r="B312" s="526"/>
      <c r="C312" s="36" t="str">
        <f>VLOOKUP('Employee Salary Payroll Tax '!B314,'Employee Salary Payroll Tax '!$D$1:$E$7,2,FALSE)</f>
        <v>IBEW</v>
      </c>
      <c r="D312" s="61">
        <f t="shared" si="34"/>
        <v>6.875E-3</v>
      </c>
      <c r="E312" s="351">
        <f>'Employee Salary Payroll Tax '!N314</f>
        <v>69428.320000000007</v>
      </c>
      <c r="F312" s="351">
        <f t="shared" si="35"/>
        <v>69905.6397</v>
      </c>
      <c r="G312" s="352"/>
      <c r="H312" s="351">
        <f t="shared" si="40"/>
        <v>0</v>
      </c>
      <c r="I312" s="351">
        <f t="shared" si="36"/>
        <v>477.31969999999274</v>
      </c>
      <c r="J312" s="351">
        <f t="shared" si="37"/>
        <v>0</v>
      </c>
      <c r="K312" s="293">
        <f>SUM('Employee Salary Payroll Tax '!I314:K314)</f>
        <v>0</v>
      </c>
      <c r="L312" s="293">
        <f>'Employee Salary Payroll Tax '!H314</f>
        <v>0</v>
      </c>
      <c r="M312" s="293">
        <f t="shared" si="38"/>
        <v>69428.320000000007</v>
      </c>
      <c r="N312" s="359">
        <f t="shared" si="39"/>
        <v>0</v>
      </c>
      <c r="O312" s="331"/>
      <c r="P312" s="61"/>
      <c r="Q312" s="294"/>
      <c r="R312" s="292"/>
      <c r="S312" s="291"/>
    </row>
    <row r="313" spans="1:19" ht="14.4">
      <c r="A313" s="36">
        <f t="shared" si="33"/>
        <v>298</v>
      </c>
      <c r="B313" s="526"/>
      <c r="C313" s="36" t="str">
        <f>VLOOKUP('Employee Salary Payroll Tax '!B315,'Employee Salary Payroll Tax '!$D$1:$E$7,2,FALSE)</f>
        <v>IBEW</v>
      </c>
      <c r="D313" s="61">
        <f t="shared" si="34"/>
        <v>6.875E-3</v>
      </c>
      <c r="E313" s="351">
        <f>'Employee Salary Payroll Tax '!N315</f>
        <v>113663.91</v>
      </c>
      <c r="F313" s="351">
        <f t="shared" si="35"/>
        <v>114445.34938124999</v>
      </c>
      <c r="G313" s="352"/>
      <c r="H313" s="351">
        <f t="shared" si="40"/>
        <v>0</v>
      </c>
      <c r="I313" s="351">
        <f t="shared" si="36"/>
        <v>781.43938124999113</v>
      </c>
      <c r="J313" s="351">
        <f t="shared" si="37"/>
        <v>0</v>
      </c>
      <c r="K313" s="293">
        <f>SUM('Employee Salary Payroll Tax '!I315:K315)</f>
        <v>24846.48</v>
      </c>
      <c r="L313" s="293">
        <f>'Employee Salary Payroll Tax '!H315</f>
        <v>0</v>
      </c>
      <c r="M313" s="293">
        <f t="shared" si="38"/>
        <v>88817.430000000008</v>
      </c>
      <c r="N313" s="359">
        <f t="shared" si="39"/>
        <v>0</v>
      </c>
      <c r="O313" s="331"/>
      <c r="P313" s="61"/>
      <c r="Q313" s="294"/>
      <c r="R313" s="292"/>
      <c r="S313" s="291"/>
    </row>
    <row r="314" spans="1:19" ht="14.4">
      <c r="A314" s="36">
        <f t="shared" si="33"/>
        <v>299</v>
      </c>
      <c r="B314" s="526"/>
      <c r="C314" s="36" t="str">
        <f>VLOOKUP('Employee Salary Payroll Tax '!B316,'Employee Salary Payroll Tax '!$D$1:$E$7,2,FALSE)</f>
        <v>IBEW</v>
      </c>
      <c r="D314" s="61">
        <f t="shared" si="34"/>
        <v>6.875E-3</v>
      </c>
      <c r="E314" s="351">
        <f>'Employee Salary Payroll Tax '!N316</f>
        <v>92010.44</v>
      </c>
      <c r="F314" s="351">
        <f t="shared" si="35"/>
        <v>92643.011775000006</v>
      </c>
      <c r="G314" s="352"/>
      <c r="H314" s="351">
        <f t="shared" si="40"/>
        <v>0</v>
      </c>
      <c r="I314" s="351">
        <f t="shared" si="36"/>
        <v>632.57177500000398</v>
      </c>
      <c r="J314" s="351">
        <f t="shared" si="37"/>
        <v>0</v>
      </c>
      <c r="K314" s="293">
        <f>SUM('Employee Salary Payroll Tax '!I316:K316)</f>
        <v>84633</v>
      </c>
      <c r="L314" s="293">
        <f>'Employee Salary Payroll Tax '!H316</f>
        <v>0</v>
      </c>
      <c r="M314" s="293">
        <f t="shared" si="38"/>
        <v>7377.4400000000023</v>
      </c>
      <c r="N314" s="359">
        <f t="shared" si="39"/>
        <v>0</v>
      </c>
      <c r="O314" s="331"/>
      <c r="P314" s="61"/>
      <c r="Q314" s="294"/>
      <c r="R314" s="292"/>
      <c r="S314" s="291"/>
    </row>
    <row r="315" spans="1:19" ht="14.4">
      <c r="A315" s="36">
        <f t="shared" si="33"/>
        <v>300</v>
      </c>
      <c r="B315" s="526"/>
      <c r="C315" s="36" t="str">
        <f>VLOOKUP('Employee Salary Payroll Tax '!B317,'Employee Salary Payroll Tax '!$D$1:$E$7,2,FALSE)</f>
        <v>IBEW</v>
      </c>
      <c r="D315" s="61">
        <f t="shared" si="34"/>
        <v>6.875E-3</v>
      </c>
      <c r="E315" s="351">
        <f>'Employee Salary Payroll Tax '!N317</f>
        <v>152582.07</v>
      </c>
      <c r="F315" s="351">
        <f t="shared" si="35"/>
        <v>153631.07173125001</v>
      </c>
      <c r="G315" s="352"/>
      <c r="H315" s="351">
        <f t="shared" si="40"/>
        <v>0</v>
      </c>
      <c r="I315" s="351">
        <f t="shared" si="36"/>
        <v>1049.0017312499986</v>
      </c>
      <c r="J315" s="351">
        <f t="shared" si="37"/>
        <v>0</v>
      </c>
      <c r="K315" s="293">
        <f>SUM('Employee Salary Payroll Tax '!I317:K317)</f>
        <v>145597.82</v>
      </c>
      <c r="L315" s="293">
        <f>'Employee Salary Payroll Tax '!H317</f>
        <v>0</v>
      </c>
      <c r="M315" s="293">
        <f t="shared" si="38"/>
        <v>6984.25</v>
      </c>
      <c r="N315" s="359">
        <f t="shared" si="39"/>
        <v>0</v>
      </c>
      <c r="O315" s="331"/>
      <c r="P315" s="61"/>
      <c r="Q315" s="294"/>
      <c r="R315" s="292"/>
      <c r="S315" s="291"/>
    </row>
    <row r="316" spans="1:19" ht="14.4">
      <c r="A316" s="36">
        <f t="shared" si="33"/>
        <v>301</v>
      </c>
      <c r="B316" s="526"/>
      <c r="C316" s="36" t="str">
        <f>VLOOKUP('Employee Salary Payroll Tax '!B318,'Employee Salary Payroll Tax '!$D$1:$E$7,2,FALSE)</f>
        <v>IBEW</v>
      </c>
      <c r="D316" s="61">
        <f t="shared" si="34"/>
        <v>6.875E-3</v>
      </c>
      <c r="E316" s="351">
        <f>'Employee Salary Payroll Tax '!N318</f>
        <v>5798.39</v>
      </c>
      <c r="F316" s="351">
        <f t="shared" si="35"/>
        <v>5838.2539312500003</v>
      </c>
      <c r="G316" s="352"/>
      <c r="H316" s="351">
        <f t="shared" si="40"/>
        <v>39201.61</v>
      </c>
      <c r="I316" s="351">
        <f t="shared" si="36"/>
        <v>39.863931249999951</v>
      </c>
      <c r="J316" s="351">
        <f t="shared" si="37"/>
        <v>0.23918358749999971</v>
      </c>
      <c r="K316" s="293">
        <f>SUM('Employee Salary Payroll Tax '!I318:K318)</f>
        <v>5798.39</v>
      </c>
      <c r="L316" s="293">
        <f>'Employee Salary Payroll Tax '!H318</f>
        <v>0</v>
      </c>
      <c r="M316" s="293">
        <f t="shared" si="38"/>
        <v>0</v>
      </c>
      <c r="N316" s="359">
        <f t="shared" si="39"/>
        <v>0.23918358745874971</v>
      </c>
      <c r="O316" s="331"/>
      <c r="P316" s="61"/>
      <c r="Q316" s="294"/>
      <c r="R316" s="292"/>
      <c r="S316" s="291"/>
    </row>
    <row r="317" spans="1:19" ht="14.4">
      <c r="A317" s="36">
        <f t="shared" si="33"/>
        <v>302</v>
      </c>
      <c r="B317" s="526"/>
      <c r="C317" s="36" t="str">
        <f>VLOOKUP('Employee Salary Payroll Tax '!B319,'Employee Salary Payroll Tax '!$D$1:$E$7,2,FALSE)</f>
        <v>NonUnion</v>
      </c>
      <c r="D317" s="61">
        <f t="shared" si="34"/>
        <v>2.98E-2</v>
      </c>
      <c r="E317" s="351">
        <f>'Employee Salary Payroll Tax '!N319</f>
        <v>46653.56</v>
      </c>
      <c r="F317" s="351">
        <f t="shared" si="35"/>
        <v>48043.836087999996</v>
      </c>
      <c r="G317" s="352"/>
      <c r="H317" s="351">
        <f t="shared" si="40"/>
        <v>0</v>
      </c>
      <c r="I317" s="351">
        <f t="shared" si="36"/>
        <v>1390.2760879999987</v>
      </c>
      <c r="J317" s="351">
        <f t="shared" si="37"/>
        <v>0</v>
      </c>
      <c r="K317" s="293">
        <f>SUM('Employee Salary Payroll Tax '!I319:K319)</f>
        <v>7448.9500000000007</v>
      </c>
      <c r="L317" s="293">
        <f>'Employee Salary Payroll Tax '!H319</f>
        <v>0</v>
      </c>
      <c r="M317" s="293">
        <f t="shared" si="38"/>
        <v>39204.61</v>
      </c>
      <c r="N317" s="359">
        <f t="shared" si="39"/>
        <v>0</v>
      </c>
      <c r="O317" s="331"/>
      <c r="P317" s="61"/>
      <c r="Q317" s="294"/>
      <c r="R317" s="292"/>
      <c r="S317" s="291"/>
    </row>
    <row r="318" spans="1:19" ht="14.4">
      <c r="A318" s="36">
        <f t="shared" si="33"/>
        <v>303</v>
      </c>
      <c r="B318" s="526"/>
      <c r="C318" s="36" t="str">
        <f>VLOOKUP('Employee Salary Payroll Tax '!B320,'Employee Salary Payroll Tax '!$D$1:$E$7,2,FALSE)</f>
        <v>NonUnion</v>
      </c>
      <c r="D318" s="61">
        <f t="shared" si="34"/>
        <v>2.98E-2</v>
      </c>
      <c r="E318" s="351">
        <f>'Employee Salary Payroll Tax '!N320</f>
        <v>103064</v>
      </c>
      <c r="F318" s="351">
        <f t="shared" si="35"/>
        <v>106135.30720000001</v>
      </c>
      <c r="G318" s="352"/>
      <c r="H318" s="351">
        <f t="shared" si="40"/>
        <v>0</v>
      </c>
      <c r="I318" s="351">
        <f t="shared" si="36"/>
        <v>3071.3072000000102</v>
      </c>
      <c r="J318" s="351">
        <f t="shared" si="37"/>
        <v>0</v>
      </c>
      <c r="K318" s="293">
        <f>SUM('Employee Salary Payroll Tax '!I320:K320)</f>
        <v>20979.070000000003</v>
      </c>
      <c r="L318" s="293">
        <f>'Employee Salary Payroll Tax '!H320</f>
        <v>0</v>
      </c>
      <c r="M318" s="293">
        <f t="shared" si="38"/>
        <v>82084.929999999993</v>
      </c>
      <c r="N318" s="359">
        <f t="shared" si="39"/>
        <v>0</v>
      </c>
      <c r="O318" s="331"/>
      <c r="P318" s="61"/>
      <c r="Q318" s="294"/>
      <c r="R318" s="292"/>
      <c r="S318" s="291"/>
    </row>
    <row r="319" spans="1:19" ht="14.4">
      <c r="A319" s="36">
        <f t="shared" si="33"/>
        <v>304</v>
      </c>
      <c r="B319" s="526"/>
      <c r="C319" s="36" t="str">
        <f>VLOOKUP('Employee Salary Payroll Tax '!B321,'Employee Salary Payroll Tax '!$D$1:$E$7,2,FALSE)</f>
        <v>NonUnion</v>
      </c>
      <c r="D319" s="61">
        <f t="shared" si="34"/>
        <v>2.98E-2</v>
      </c>
      <c r="E319" s="351">
        <f>'Employee Salary Payroll Tax '!N321</f>
        <v>88658.37</v>
      </c>
      <c r="F319" s="351">
        <f t="shared" si="35"/>
        <v>91300.389425999994</v>
      </c>
      <c r="G319" s="352"/>
      <c r="H319" s="351">
        <f t="shared" si="40"/>
        <v>0</v>
      </c>
      <c r="I319" s="351">
        <f t="shared" si="36"/>
        <v>2642.0194259999989</v>
      </c>
      <c r="J319" s="351">
        <f t="shared" si="37"/>
        <v>0</v>
      </c>
      <c r="K319" s="293">
        <f>SUM('Employee Salary Payroll Tax '!I321:K321)</f>
        <v>13887.789999999999</v>
      </c>
      <c r="L319" s="293">
        <f>'Employee Salary Payroll Tax '!H321</f>
        <v>0</v>
      </c>
      <c r="M319" s="293">
        <f t="shared" si="38"/>
        <v>74770.58</v>
      </c>
      <c r="N319" s="359">
        <f t="shared" si="39"/>
        <v>0</v>
      </c>
      <c r="O319" s="331"/>
      <c r="P319" s="61"/>
      <c r="Q319" s="294"/>
      <c r="R319" s="292"/>
      <c r="S319" s="291"/>
    </row>
    <row r="320" spans="1:19" ht="14.4">
      <c r="A320" s="36">
        <f t="shared" si="33"/>
        <v>305</v>
      </c>
      <c r="B320" s="526"/>
      <c r="C320" s="36" t="str">
        <f>VLOOKUP('Employee Salary Payroll Tax '!B322,'Employee Salary Payroll Tax '!$D$1:$E$7,2,FALSE)</f>
        <v>IBEW</v>
      </c>
      <c r="D320" s="61">
        <f t="shared" si="34"/>
        <v>6.875E-3</v>
      </c>
      <c r="E320" s="351">
        <f>'Employee Salary Payroll Tax '!N322</f>
        <v>11932.82</v>
      </c>
      <c r="F320" s="351">
        <f t="shared" si="35"/>
        <v>12014.858137499999</v>
      </c>
      <c r="G320" s="352"/>
      <c r="H320" s="351">
        <f t="shared" si="40"/>
        <v>33067.18</v>
      </c>
      <c r="I320" s="351">
        <f t="shared" si="36"/>
        <v>82.038137499999721</v>
      </c>
      <c r="J320" s="351">
        <f t="shared" si="37"/>
        <v>0.49222882499999832</v>
      </c>
      <c r="K320" s="293">
        <f>SUM('Employee Salary Payroll Tax '!I322:K322)</f>
        <v>11913.49</v>
      </c>
      <c r="L320" s="293">
        <f>'Employee Salary Payroll Tax '!H322</f>
        <v>0</v>
      </c>
      <c r="M320" s="293">
        <f t="shared" si="38"/>
        <v>19.329999999999927</v>
      </c>
      <c r="N320" s="359">
        <f t="shared" si="39"/>
        <v>0.49143146245881508</v>
      </c>
      <c r="O320" s="331"/>
      <c r="P320" s="61"/>
      <c r="Q320" s="294"/>
      <c r="R320" s="292"/>
      <c r="S320" s="291"/>
    </row>
    <row r="321" spans="1:19" ht="14.4">
      <c r="A321" s="36">
        <f t="shared" si="33"/>
        <v>306</v>
      </c>
      <c r="B321" s="526"/>
      <c r="C321" s="36" t="str">
        <f>VLOOKUP('Employee Salary Payroll Tax '!B323,'Employee Salary Payroll Tax '!$D$1:$E$7,2,FALSE)</f>
        <v>NonUnion</v>
      </c>
      <c r="D321" s="61">
        <f t="shared" si="34"/>
        <v>2.98E-2</v>
      </c>
      <c r="E321" s="351">
        <f>'Employee Salary Payroll Tax '!N323</f>
        <v>40109.39</v>
      </c>
      <c r="F321" s="351">
        <f t="shared" si="35"/>
        <v>41304.649821999999</v>
      </c>
      <c r="G321" s="352"/>
      <c r="H321" s="351">
        <f t="shared" si="40"/>
        <v>4890.6100000000006</v>
      </c>
      <c r="I321" s="351">
        <f t="shared" si="36"/>
        <v>1195.259822</v>
      </c>
      <c r="J321" s="351">
        <f t="shared" si="37"/>
        <v>7.1715589319999999</v>
      </c>
      <c r="K321" s="293">
        <f>SUM('Employee Salary Payroll Tax '!I323:K323)</f>
        <v>1594.06</v>
      </c>
      <c r="L321" s="293">
        <f>'Employee Salary Payroll Tax '!H323</f>
        <v>0</v>
      </c>
      <c r="M321" s="293">
        <f t="shared" si="38"/>
        <v>38515.33</v>
      </c>
      <c r="N321" s="359">
        <f t="shared" si="39"/>
        <v>0.28501792799289394</v>
      </c>
      <c r="O321" s="331"/>
      <c r="P321" s="61"/>
      <c r="Q321" s="294"/>
      <c r="R321" s="292"/>
      <c r="S321" s="291"/>
    </row>
    <row r="322" spans="1:19" ht="14.4">
      <c r="A322" s="36">
        <f t="shared" si="33"/>
        <v>307</v>
      </c>
      <c r="B322" s="526"/>
      <c r="C322" s="36" t="str">
        <f>VLOOKUP('Employee Salary Payroll Tax '!B324,'Employee Salary Payroll Tax '!$D$1:$E$7,2,FALSE)</f>
        <v>IBEW</v>
      </c>
      <c r="D322" s="61">
        <f t="shared" si="34"/>
        <v>6.875E-3</v>
      </c>
      <c r="E322" s="351">
        <f>'Employee Salary Payroll Tax '!N324</f>
        <v>40919.15</v>
      </c>
      <c r="F322" s="351">
        <f t="shared" si="35"/>
        <v>41200.469156250001</v>
      </c>
      <c r="G322" s="352"/>
      <c r="H322" s="351">
        <f t="shared" si="40"/>
        <v>4080.8499999999985</v>
      </c>
      <c r="I322" s="351">
        <f t="shared" si="36"/>
        <v>281.31915624999965</v>
      </c>
      <c r="J322" s="351">
        <f t="shared" si="37"/>
        <v>1.687914937499998</v>
      </c>
      <c r="K322" s="293">
        <f>SUM('Employee Salary Payroll Tax '!I324:K324)</f>
        <v>40919.15</v>
      </c>
      <c r="L322" s="293">
        <f>'Employee Salary Payroll Tax '!H324</f>
        <v>0</v>
      </c>
      <c r="M322" s="293">
        <f t="shared" si="38"/>
        <v>0</v>
      </c>
      <c r="N322" s="359">
        <f t="shared" si="39"/>
        <v>1.6879149374587479</v>
      </c>
      <c r="O322" s="331"/>
      <c r="P322" s="61"/>
      <c r="Q322" s="294"/>
      <c r="R322" s="292"/>
      <c r="S322" s="291"/>
    </row>
    <row r="323" spans="1:19" ht="14.4">
      <c r="A323" s="36">
        <f t="shared" si="33"/>
        <v>308</v>
      </c>
      <c r="B323" s="526"/>
      <c r="C323" s="36" t="str">
        <f>VLOOKUP('Employee Salary Payroll Tax '!B325,'Employee Salary Payroll Tax '!$D$1:$E$7,2,FALSE)</f>
        <v>NonUnion</v>
      </c>
      <c r="D323" s="61">
        <f t="shared" si="34"/>
        <v>2.98E-2</v>
      </c>
      <c r="E323" s="351">
        <f>'Employee Salary Payroll Tax '!N325</f>
        <v>69041.13</v>
      </c>
      <c r="F323" s="351">
        <f t="shared" si="35"/>
        <v>71098.555674000003</v>
      </c>
      <c r="G323" s="352"/>
      <c r="H323" s="351">
        <f t="shared" si="40"/>
        <v>0</v>
      </c>
      <c r="I323" s="351">
        <f t="shared" si="36"/>
        <v>2057.4256739999983</v>
      </c>
      <c r="J323" s="351">
        <f t="shared" si="37"/>
        <v>0</v>
      </c>
      <c r="K323" s="293">
        <f>SUM('Employee Salary Payroll Tax '!I325:K325)</f>
        <v>69041.13</v>
      </c>
      <c r="L323" s="293">
        <f>'Employee Salary Payroll Tax '!H325</f>
        <v>0</v>
      </c>
      <c r="M323" s="293">
        <f t="shared" si="38"/>
        <v>0</v>
      </c>
      <c r="N323" s="359">
        <f t="shared" si="39"/>
        <v>0</v>
      </c>
      <c r="O323" s="331"/>
      <c r="P323" s="61"/>
      <c r="Q323" s="294"/>
      <c r="R323" s="292"/>
      <c r="S323" s="291"/>
    </row>
    <row r="324" spans="1:19" ht="14.4">
      <c r="A324" s="36">
        <f t="shared" si="33"/>
        <v>309</v>
      </c>
      <c r="B324" s="526"/>
      <c r="C324" s="36" t="str">
        <f>VLOOKUP('Employee Salary Payroll Tax '!B326,'Employee Salary Payroll Tax '!$D$1:$E$7,2,FALSE)</f>
        <v>NonUnion</v>
      </c>
      <c r="D324" s="61">
        <f t="shared" si="34"/>
        <v>2.98E-2</v>
      </c>
      <c r="E324" s="351">
        <f>'Employee Salary Payroll Tax '!N326</f>
        <v>51899.95</v>
      </c>
      <c r="F324" s="351">
        <f t="shared" si="35"/>
        <v>53446.568509999997</v>
      </c>
      <c r="G324" s="352"/>
      <c r="H324" s="351">
        <f t="shared" si="40"/>
        <v>0</v>
      </c>
      <c r="I324" s="351">
        <f t="shared" si="36"/>
        <v>1546.6185100000002</v>
      </c>
      <c r="J324" s="351">
        <f t="shared" si="37"/>
        <v>0</v>
      </c>
      <c r="K324" s="293">
        <f>SUM('Employee Salary Payroll Tax '!I326:K326)</f>
        <v>3156.76</v>
      </c>
      <c r="L324" s="293">
        <f>'Employee Salary Payroll Tax '!H326</f>
        <v>0</v>
      </c>
      <c r="M324" s="293">
        <f t="shared" si="38"/>
        <v>48743.189999999995</v>
      </c>
      <c r="N324" s="359">
        <f t="shared" si="39"/>
        <v>0</v>
      </c>
      <c r="O324" s="331"/>
      <c r="P324" s="61"/>
      <c r="Q324" s="294"/>
      <c r="R324" s="292"/>
      <c r="S324" s="291"/>
    </row>
    <row r="325" spans="1:19" ht="14.4">
      <c r="A325" s="36">
        <f t="shared" si="33"/>
        <v>310</v>
      </c>
      <c r="B325" s="526"/>
      <c r="C325" s="36" t="str">
        <f>VLOOKUP('Employee Salary Payroll Tax '!B327,'Employee Salary Payroll Tax '!$D$1:$E$7,2,FALSE)</f>
        <v>NonUnion</v>
      </c>
      <c r="D325" s="61">
        <f t="shared" si="34"/>
        <v>2.98E-2</v>
      </c>
      <c r="E325" s="351">
        <f>'Employee Salary Payroll Tax '!N327</f>
        <v>53547.49</v>
      </c>
      <c r="F325" s="351">
        <f t="shared" si="35"/>
        <v>55143.205201999997</v>
      </c>
      <c r="G325" s="352"/>
      <c r="H325" s="351">
        <f t="shared" si="40"/>
        <v>0</v>
      </c>
      <c r="I325" s="351">
        <f t="shared" si="36"/>
        <v>1595.7152019999994</v>
      </c>
      <c r="J325" s="351">
        <f t="shared" si="37"/>
        <v>0</v>
      </c>
      <c r="K325" s="293">
        <f>SUM('Employee Salary Payroll Tax '!I327:K327)</f>
        <v>44571.25</v>
      </c>
      <c r="L325" s="293">
        <f>'Employee Salary Payroll Tax '!H327</f>
        <v>1225.9100000000001</v>
      </c>
      <c r="M325" s="293">
        <f t="shared" si="38"/>
        <v>7750.3299999999981</v>
      </c>
      <c r="N325" s="359">
        <f t="shared" si="39"/>
        <v>0</v>
      </c>
      <c r="O325" s="331"/>
      <c r="P325" s="61"/>
      <c r="Q325" s="294"/>
      <c r="R325" s="292"/>
      <c r="S325" s="291"/>
    </row>
    <row r="326" spans="1:19" ht="14.4">
      <c r="A326" s="36">
        <f t="shared" si="33"/>
        <v>311</v>
      </c>
      <c r="B326" s="526"/>
      <c r="C326" s="36" t="str">
        <f>VLOOKUP('Employee Salary Payroll Tax '!B328,'Employee Salary Payroll Tax '!$D$1:$E$7,2,FALSE)</f>
        <v>IBEW</v>
      </c>
      <c r="D326" s="61">
        <f t="shared" si="34"/>
        <v>6.875E-3</v>
      </c>
      <c r="E326" s="351">
        <f>'Employee Salary Payroll Tax '!N328</f>
        <v>48124.53</v>
      </c>
      <c r="F326" s="351">
        <f t="shared" si="35"/>
        <v>48455.386143749995</v>
      </c>
      <c r="G326" s="352"/>
      <c r="H326" s="351">
        <f t="shared" si="40"/>
        <v>0</v>
      </c>
      <c r="I326" s="351">
        <f t="shared" si="36"/>
        <v>330.85614374999568</v>
      </c>
      <c r="J326" s="351">
        <f t="shared" si="37"/>
        <v>0</v>
      </c>
      <c r="K326" s="293">
        <f>SUM('Employee Salary Payroll Tax '!I328:K328)</f>
        <v>1707.88</v>
      </c>
      <c r="L326" s="293">
        <f>'Employee Salary Payroll Tax '!H328</f>
        <v>0</v>
      </c>
      <c r="M326" s="293">
        <f t="shared" si="38"/>
        <v>46416.65</v>
      </c>
      <c r="N326" s="359">
        <f t="shared" si="39"/>
        <v>0</v>
      </c>
      <c r="O326" s="331"/>
      <c r="P326" s="61"/>
      <c r="Q326" s="294"/>
      <c r="R326" s="292"/>
      <c r="S326" s="291"/>
    </row>
    <row r="327" spans="1:19" ht="14.4">
      <c r="A327" s="36">
        <f t="shared" si="33"/>
        <v>312</v>
      </c>
      <c r="B327" s="526"/>
      <c r="C327" s="36" t="str">
        <f>VLOOKUP('Employee Salary Payroll Tax '!B329,'Employee Salary Payroll Tax '!$D$1:$E$7,2,FALSE)</f>
        <v>IBEW</v>
      </c>
      <c r="D327" s="61">
        <f t="shared" si="34"/>
        <v>6.875E-3</v>
      </c>
      <c r="E327" s="351">
        <f>'Employee Salary Payroll Tax '!N329</f>
        <v>33546.5</v>
      </c>
      <c r="F327" s="351">
        <f t="shared" si="35"/>
        <v>33777.132187499999</v>
      </c>
      <c r="G327" s="352"/>
      <c r="H327" s="351">
        <f t="shared" si="40"/>
        <v>11453.5</v>
      </c>
      <c r="I327" s="351">
        <f t="shared" si="36"/>
        <v>230.63218749999942</v>
      </c>
      <c r="J327" s="351">
        <f t="shared" si="37"/>
        <v>1.3837931249999966</v>
      </c>
      <c r="K327" s="293">
        <f>SUM('Employee Salary Payroll Tax '!I329:K329)</f>
        <v>0</v>
      </c>
      <c r="L327" s="293">
        <f>'Employee Salary Payroll Tax '!H329</f>
        <v>0</v>
      </c>
      <c r="M327" s="293">
        <f t="shared" si="38"/>
        <v>33546.5</v>
      </c>
      <c r="N327" s="359">
        <f t="shared" si="39"/>
        <v>0</v>
      </c>
      <c r="O327" s="331"/>
      <c r="P327" s="61"/>
      <c r="Q327" s="294"/>
      <c r="R327" s="292"/>
      <c r="S327" s="291"/>
    </row>
    <row r="328" spans="1:19" ht="14.4">
      <c r="A328" s="36">
        <f t="shared" si="33"/>
        <v>313</v>
      </c>
      <c r="B328" s="526"/>
      <c r="C328" s="36" t="str">
        <f>VLOOKUP('Employee Salary Payroll Tax '!B330,'Employee Salary Payroll Tax '!$D$1:$E$7,2,FALSE)</f>
        <v>Not Assigned</v>
      </c>
      <c r="D328" s="61">
        <f t="shared" si="34"/>
        <v>0</v>
      </c>
      <c r="E328" s="351">
        <f>'Employee Salary Payroll Tax '!N330</f>
        <v>0</v>
      </c>
      <c r="F328" s="351">
        <f t="shared" si="35"/>
        <v>0</v>
      </c>
      <c r="G328" s="352"/>
      <c r="H328" s="351">
        <f t="shared" si="40"/>
        <v>45000</v>
      </c>
      <c r="I328" s="351">
        <f t="shared" si="36"/>
        <v>0</v>
      </c>
      <c r="J328" s="351">
        <f t="shared" si="37"/>
        <v>0</v>
      </c>
      <c r="K328" s="293">
        <f>SUM('Employee Salary Payroll Tax '!I330:K330)</f>
        <v>0</v>
      </c>
      <c r="L328" s="293">
        <f>'Employee Salary Payroll Tax '!H330</f>
        <v>0</v>
      </c>
      <c r="M328" s="293">
        <f t="shared" si="38"/>
        <v>0</v>
      </c>
      <c r="N328" s="359">
        <f t="shared" si="39"/>
        <v>0</v>
      </c>
      <c r="O328" s="331"/>
      <c r="P328" s="61"/>
      <c r="Q328" s="294"/>
      <c r="R328" s="292"/>
      <c r="S328" s="291"/>
    </row>
    <row r="329" spans="1:19" ht="14.4">
      <c r="A329" s="36">
        <f t="shared" si="33"/>
        <v>314</v>
      </c>
      <c r="B329" s="526"/>
      <c r="C329" s="36" t="str">
        <f>VLOOKUP('Employee Salary Payroll Tax '!B331,'Employee Salary Payroll Tax '!$D$1:$E$7,2,FALSE)</f>
        <v>NonUnion</v>
      </c>
      <c r="D329" s="61">
        <f t="shared" si="34"/>
        <v>2.98E-2</v>
      </c>
      <c r="E329" s="351">
        <f>'Employee Salary Payroll Tax '!N331</f>
        <v>77176.460000000006</v>
      </c>
      <c r="F329" s="351">
        <f t="shared" si="35"/>
        <v>79476.318508000011</v>
      </c>
      <c r="G329" s="352"/>
      <c r="H329" s="351">
        <f t="shared" si="40"/>
        <v>0</v>
      </c>
      <c r="I329" s="351">
        <f t="shared" si="36"/>
        <v>2299.8585080000048</v>
      </c>
      <c r="J329" s="351">
        <f t="shared" si="37"/>
        <v>0</v>
      </c>
      <c r="K329" s="293">
        <f>SUM('Employee Salary Payroll Tax '!I331:K331)</f>
        <v>75182.559999999998</v>
      </c>
      <c r="L329" s="293">
        <f>'Employee Salary Payroll Tax '!H331</f>
        <v>0</v>
      </c>
      <c r="M329" s="293">
        <f t="shared" si="38"/>
        <v>1993.9000000000087</v>
      </c>
      <c r="N329" s="359">
        <f t="shared" si="39"/>
        <v>0</v>
      </c>
      <c r="O329" s="331"/>
      <c r="P329" s="61"/>
      <c r="Q329" s="294"/>
      <c r="R329" s="292"/>
      <c r="S329" s="291"/>
    </row>
    <row r="330" spans="1:19" ht="14.4">
      <c r="A330" s="36">
        <f t="shared" si="33"/>
        <v>315</v>
      </c>
      <c r="B330" s="526"/>
      <c r="C330" s="36" t="str">
        <f>VLOOKUP('Employee Salary Payroll Tax '!B332,'Employee Salary Payroll Tax '!$D$1:$E$7,2,FALSE)</f>
        <v>NonUnion</v>
      </c>
      <c r="D330" s="61">
        <f t="shared" si="34"/>
        <v>2.98E-2</v>
      </c>
      <c r="E330" s="351">
        <f>'Employee Salary Payroll Tax '!N332</f>
        <v>94052.07</v>
      </c>
      <c r="F330" s="351">
        <f t="shared" si="35"/>
        <v>96854.82168600001</v>
      </c>
      <c r="G330" s="352"/>
      <c r="H330" s="351">
        <f t="shared" si="40"/>
        <v>0</v>
      </c>
      <c r="I330" s="351">
        <f t="shared" si="36"/>
        <v>2802.7516860000032</v>
      </c>
      <c r="J330" s="351">
        <f t="shared" si="37"/>
        <v>0</v>
      </c>
      <c r="K330" s="293">
        <f>SUM('Employee Salary Payroll Tax '!I332:K332)</f>
        <v>7158.99</v>
      </c>
      <c r="L330" s="293">
        <f>'Employee Salary Payroll Tax '!H332</f>
        <v>0</v>
      </c>
      <c r="M330" s="293">
        <f t="shared" si="38"/>
        <v>86893.08</v>
      </c>
      <c r="N330" s="359">
        <f t="shared" si="39"/>
        <v>0</v>
      </c>
      <c r="O330" s="331"/>
      <c r="P330" s="61"/>
      <c r="Q330" s="294"/>
      <c r="R330" s="292"/>
      <c r="S330" s="291"/>
    </row>
    <row r="331" spans="1:19" ht="14.4">
      <c r="A331" s="36">
        <f t="shared" si="33"/>
        <v>316</v>
      </c>
      <c r="B331" s="526"/>
      <c r="C331" s="36" t="str">
        <f>VLOOKUP('Employee Salary Payroll Tax '!B333,'Employee Salary Payroll Tax '!$D$1:$E$7,2,FALSE)</f>
        <v>UA</v>
      </c>
      <c r="D331" s="61">
        <f t="shared" si="34"/>
        <v>0.03</v>
      </c>
      <c r="E331" s="351">
        <f>'Employee Salary Payroll Tax '!N333</f>
        <v>66597.72</v>
      </c>
      <c r="F331" s="351">
        <f t="shared" si="35"/>
        <v>68595.651599999997</v>
      </c>
      <c r="G331" s="352"/>
      <c r="H331" s="351">
        <f t="shared" si="40"/>
        <v>0</v>
      </c>
      <c r="I331" s="351">
        <f t="shared" si="36"/>
        <v>1997.9315999999963</v>
      </c>
      <c r="J331" s="351">
        <f t="shared" si="37"/>
        <v>0</v>
      </c>
      <c r="K331" s="293">
        <f>SUM('Employee Salary Payroll Tax '!I333:K333)</f>
        <v>65982.690000000017</v>
      </c>
      <c r="L331" s="293">
        <f>'Employee Salary Payroll Tax '!H333</f>
        <v>41.4</v>
      </c>
      <c r="M331" s="293">
        <f t="shared" si="38"/>
        <v>573.62999999998431</v>
      </c>
      <c r="N331" s="359">
        <f t="shared" si="39"/>
        <v>0</v>
      </c>
      <c r="O331" s="331"/>
      <c r="P331" s="61"/>
      <c r="Q331" s="294"/>
      <c r="R331" s="292"/>
      <c r="S331" s="291"/>
    </row>
    <row r="332" spans="1:19" ht="14.4">
      <c r="A332" s="36">
        <f t="shared" si="33"/>
        <v>317</v>
      </c>
      <c r="B332" s="526"/>
      <c r="C332" s="36" t="str">
        <f>VLOOKUP('Employee Salary Payroll Tax '!B334,'Employee Salary Payroll Tax '!$D$1:$E$7,2,FALSE)</f>
        <v>IBEW</v>
      </c>
      <c r="D332" s="61">
        <f t="shared" si="34"/>
        <v>6.875E-3</v>
      </c>
      <c r="E332" s="351">
        <f>'Employee Salary Payroll Tax '!N334</f>
        <v>30244.2</v>
      </c>
      <c r="F332" s="351">
        <f t="shared" si="35"/>
        <v>30452.128874999999</v>
      </c>
      <c r="G332" s="352"/>
      <c r="H332" s="351">
        <f t="shared" si="40"/>
        <v>14755.8</v>
      </c>
      <c r="I332" s="351">
        <f t="shared" si="36"/>
        <v>207.92887499999779</v>
      </c>
      <c r="J332" s="351">
        <f t="shared" si="37"/>
        <v>1.2475732499999868</v>
      </c>
      <c r="K332" s="293">
        <f>SUM('Employee Salary Payroll Tax '!I334:K334)</f>
        <v>30244.2</v>
      </c>
      <c r="L332" s="293">
        <f>'Employee Salary Payroll Tax '!H334</f>
        <v>0</v>
      </c>
      <c r="M332" s="293">
        <f t="shared" si="38"/>
        <v>0</v>
      </c>
      <c r="N332" s="359">
        <f t="shared" si="39"/>
        <v>1.2475732499587366</v>
      </c>
      <c r="O332" s="331"/>
      <c r="P332" s="61"/>
      <c r="Q332" s="294"/>
      <c r="R332" s="292"/>
      <c r="S332" s="291"/>
    </row>
    <row r="333" spans="1:19" ht="14.4">
      <c r="A333" s="36">
        <f t="shared" si="33"/>
        <v>318</v>
      </c>
      <c r="B333" s="526"/>
      <c r="C333" s="36" t="str">
        <f>VLOOKUP('Employee Salary Payroll Tax '!B335,'Employee Salary Payroll Tax '!$D$1:$E$7,2,FALSE)</f>
        <v>UA</v>
      </c>
      <c r="D333" s="61">
        <f t="shared" si="34"/>
        <v>0.03</v>
      </c>
      <c r="E333" s="351">
        <f>'Employee Salary Payroll Tax '!N335</f>
        <v>78029.84</v>
      </c>
      <c r="F333" s="351">
        <f t="shared" si="35"/>
        <v>80370.735199999996</v>
      </c>
      <c r="G333" s="352"/>
      <c r="H333" s="351">
        <f t="shared" si="40"/>
        <v>0</v>
      </c>
      <c r="I333" s="351">
        <f t="shared" si="36"/>
        <v>2340.895199999999</v>
      </c>
      <c r="J333" s="351">
        <f t="shared" si="37"/>
        <v>0</v>
      </c>
      <c r="K333" s="293">
        <f>SUM('Employee Salary Payroll Tax '!I335:K335)</f>
        <v>72167.22</v>
      </c>
      <c r="L333" s="293">
        <f>'Employee Salary Payroll Tax '!H335</f>
        <v>1256.56</v>
      </c>
      <c r="M333" s="293">
        <f t="shared" si="38"/>
        <v>4606.0599999999959</v>
      </c>
      <c r="N333" s="359">
        <f t="shared" si="39"/>
        <v>0</v>
      </c>
      <c r="O333" s="331"/>
      <c r="P333" s="61"/>
      <c r="Q333" s="294"/>
      <c r="R333" s="292"/>
      <c r="S333" s="291"/>
    </row>
    <row r="334" spans="1:19" ht="14.4">
      <c r="A334" s="36">
        <f t="shared" si="33"/>
        <v>319</v>
      </c>
      <c r="B334" s="526"/>
      <c r="C334" s="36" t="str">
        <f>VLOOKUP('Employee Salary Payroll Tax '!B336,'Employee Salary Payroll Tax '!$D$1:$E$7,2,FALSE)</f>
        <v>NonUnion</v>
      </c>
      <c r="D334" s="61">
        <f t="shared" si="34"/>
        <v>2.98E-2</v>
      </c>
      <c r="E334" s="351">
        <f>'Employee Salary Payroll Tax '!N336</f>
        <v>59605.09</v>
      </c>
      <c r="F334" s="351">
        <f t="shared" si="35"/>
        <v>61381.321682000002</v>
      </c>
      <c r="G334" s="352"/>
      <c r="H334" s="351">
        <f t="shared" si="40"/>
        <v>0</v>
      </c>
      <c r="I334" s="351">
        <f t="shared" si="36"/>
        <v>1776.2316820000051</v>
      </c>
      <c r="J334" s="351">
        <f t="shared" si="37"/>
        <v>0</v>
      </c>
      <c r="K334" s="293">
        <f>SUM('Employee Salary Payroll Tax '!I336:K336)</f>
        <v>283.65999999999997</v>
      </c>
      <c r="L334" s="293">
        <f>'Employee Salary Payroll Tax '!H336</f>
        <v>0</v>
      </c>
      <c r="M334" s="293">
        <f t="shared" si="38"/>
        <v>59321.429999999993</v>
      </c>
      <c r="N334" s="359">
        <f t="shared" si="39"/>
        <v>0</v>
      </c>
      <c r="O334" s="331"/>
      <c r="P334" s="61"/>
      <c r="Q334" s="294"/>
      <c r="R334" s="292"/>
      <c r="S334" s="291"/>
    </row>
    <row r="335" spans="1:19" ht="14.4">
      <c r="A335" s="36">
        <f t="shared" si="33"/>
        <v>320</v>
      </c>
      <c r="B335" s="526"/>
      <c r="C335" s="36" t="str">
        <f>VLOOKUP('Employee Salary Payroll Tax '!B337,'Employee Salary Payroll Tax '!$D$1:$E$7,2,FALSE)</f>
        <v>NonUnion</v>
      </c>
      <c r="D335" s="61">
        <f t="shared" si="34"/>
        <v>2.98E-2</v>
      </c>
      <c r="E335" s="351">
        <f>'Employee Salary Payroll Tax '!N337</f>
        <v>57232.07</v>
      </c>
      <c r="F335" s="351">
        <f t="shared" si="35"/>
        <v>58937.585686000006</v>
      </c>
      <c r="G335" s="352"/>
      <c r="H335" s="351">
        <f t="shared" si="40"/>
        <v>0</v>
      </c>
      <c r="I335" s="351">
        <f t="shared" si="36"/>
        <v>1705.5156860000061</v>
      </c>
      <c r="J335" s="351">
        <f t="shared" si="37"/>
        <v>0</v>
      </c>
      <c r="K335" s="293">
        <f>SUM('Employee Salary Payroll Tax '!I337:K337)</f>
        <v>57232.07</v>
      </c>
      <c r="L335" s="293">
        <f>'Employee Salary Payroll Tax '!H337</f>
        <v>0</v>
      </c>
      <c r="M335" s="293">
        <f t="shared" si="38"/>
        <v>0</v>
      </c>
      <c r="N335" s="359">
        <f t="shared" si="39"/>
        <v>0</v>
      </c>
      <c r="O335" s="331"/>
      <c r="P335" s="61"/>
      <c r="Q335" s="294"/>
      <c r="R335" s="292"/>
      <c r="S335" s="291"/>
    </row>
    <row r="336" spans="1:19" ht="14.4">
      <c r="A336" s="36">
        <f t="shared" si="33"/>
        <v>321</v>
      </c>
      <c r="B336" s="526"/>
      <c r="C336" s="36" t="str">
        <f>VLOOKUP('Employee Salary Payroll Tax '!B338,'Employee Salary Payroll Tax '!$D$1:$E$7,2,FALSE)</f>
        <v>IBEW</v>
      </c>
      <c r="D336" s="61">
        <f t="shared" si="34"/>
        <v>6.875E-3</v>
      </c>
      <c r="E336" s="351">
        <f>'Employee Salary Payroll Tax '!N338</f>
        <v>101138.92</v>
      </c>
      <c r="F336" s="351">
        <f t="shared" si="35"/>
        <v>101834.25007499999</v>
      </c>
      <c r="G336" s="352"/>
      <c r="H336" s="351">
        <f t="shared" si="40"/>
        <v>0</v>
      </c>
      <c r="I336" s="351">
        <f t="shared" si="36"/>
        <v>695.33007499999076</v>
      </c>
      <c r="J336" s="351">
        <f t="shared" si="37"/>
        <v>0</v>
      </c>
      <c r="K336" s="293">
        <f>SUM('Employee Salary Payroll Tax '!I338:K338)</f>
        <v>51384.27</v>
      </c>
      <c r="L336" s="293">
        <f>'Employee Salary Payroll Tax '!H338</f>
        <v>0</v>
      </c>
      <c r="M336" s="293">
        <f t="shared" si="38"/>
        <v>49754.65</v>
      </c>
      <c r="N336" s="359">
        <f t="shared" si="39"/>
        <v>0</v>
      </c>
      <c r="O336" s="331"/>
      <c r="P336" s="61"/>
      <c r="Q336" s="294"/>
      <c r="R336" s="292"/>
      <c r="S336" s="291"/>
    </row>
    <row r="337" spans="1:19" ht="14.4">
      <c r="A337" s="36">
        <f t="shared" ref="A337:A400" si="41">+A336+1</f>
        <v>322</v>
      </c>
      <c r="B337" s="526"/>
      <c r="C337" s="36" t="str">
        <f>VLOOKUP('Employee Salary Payroll Tax '!B339,'Employee Salary Payroll Tax '!$D$1:$E$7,2,FALSE)</f>
        <v>IBEW</v>
      </c>
      <c r="D337" s="61">
        <f t="shared" ref="D337:D400" si="42">VLOOKUP(C337,C$9:D$12,2)</f>
        <v>6.875E-3</v>
      </c>
      <c r="E337" s="351">
        <f>'Employee Salary Payroll Tax '!N339</f>
        <v>64577.82</v>
      </c>
      <c r="F337" s="351">
        <f t="shared" ref="F337:F400" si="43">E337*(1+D337)</f>
        <v>65021.792512499997</v>
      </c>
      <c r="G337" s="352"/>
      <c r="H337" s="351">
        <f t="shared" si="40"/>
        <v>0</v>
      </c>
      <c r="I337" s="351">
        <f t="shared" ref="I337:I400" si="44">F337-E337</f>
        <v>443.97251249999681</v>
      </c>
      <c r="J337" s="351">
        <f t="shared" ref="J337:J400" si="45">IF(H337&gt;I337,I337*$J$12,H337*$J$12)</f>
        <v>0</v>
      </c>
      <c r="K337" s="293">
        <f>SUM('Employee Salary Payroll Tax '!I339:K339)</f>
        <v>24407.230000000003</v>
      </c>
      <c r="L337" s="293">
        <f>'Employee Salary Payroll Tax '!H339</f>
        <v>0</v>
      </c>
      <c r="M337" s="293">
        <f t="shared" ref="M337:M400" si="46">E337-K337-L337</f>
        <v>40170.589999999997</v>
      </c>
      <c r="N337" s="359">
        <f t="shared" ref="N337:N400" si="47">J337*K337/(SUM(K337:M337)+0.000001)</f>
        <v>0</v>
      </c>
      <c r="O337" s="331"/>
      <c r="P337" s="61"/>
      <c r="Q337" s="294"/>
      <c r="R337" s="292"/>
      <c r="S337" s="291"/>
    </row>
    <row r="338" spans="1:19" ht="14.4">
      <c r="A338" s="36">
        <f t="shared" si="41"/>
        <v>323</v>
      </c>
      <c r="B338" s="526"/>
      <c r="C338" s="36" t="str">
        <f>VLOOKUP('Employee Salary Payroll Tax '!B340,'Employee Salary Payroll Tax '!$D$1:$E$7,2,FALSE)</f>
        <v>NonUnion</v>
      </c>
      <c r="D338" s="61">
        <f t="shared" si="42"/>
        <v>2.98E-2</v>
      </c>
      <c r="E338" s="351">
        <f>'Employee Salary Payroll Tax '!N340</f>
        <v>72888.94</v>
      </c>
      <c r="F338" s="351">
        <f t="shared" si="43"/>
        <v>75061.030412000007</v>
      </c>
      <c r="G338" s="352"/>
      <c r="H338" s="351">
        <f t="shared" ref="H338:H401" si="48">IF(E338&gt;$H$12,0,$H$12-E338)</f>
        <v>0</v>
      </c>
      <c r="I338" s="351">
        <f t="shared" si="44"/>
        <v>2172.090412000005</v>
      </c>
      <c r="J338" s="351">
        <f t="shared" si="45"/>
        <v>0</v>
      </c>
      <c r="K338" s="293">
        <f>SUM('Employee Salary Payroll Tax '!I340:K340)</f>
        <v>16498.159999999996</v>
      </c>
      <c r="L338" s="293">
        <f>'Employee Salary Payroll Tax '!H340</f>
        <v>0</v>
      </c>
      <c r="M338" s="293">
        <f t="shared" si="46"/>
        <v>56390.780000000006</v>
      </c>
      <c r="N338" s="359">
        <f t="shared" si="47"/>
        <v>0</v>
      </c>
      <c r="O338" s="331"/>
      <c r="P338" s="61"/>
      <c r="Q338" s="294"/>
      <c r="R338" s="292"/>
      <c r="S338" s="291"/>
    </row>
    <row r="339" spans="1:19" ht="14.4">
      <c r="A339" s="36">
        <f t="shared" si="41"/>
        <v>324</v>
      </c>
      <c r="B339" s="526"/>
      <c r="C339" s="36" t="str">
        <f>VLOOKUP('Employee Salary Payroll Tax '!B341,'Employee Salary Payroll Tax '!$D$1:$E$7,2,FALSE)</f>
        <v>IBEW</v>
      </c>
      <c r="D339" s="61">
        <f t="shared" si="42"/>
        <v>6.875E-3</v>
      </c>
      <c r="E339" s="351">
        <f>'Employee Salary Payroll Tax '!N341</f>
        <v>125773.26</v>
      </c>
      <c r="F339" s="351">
        <f t="shared" si="43"/>
        <v>126637.95116249999</v>
      </c>
      <c r="G339" s="352"/>
      <c r="H339" s="351">
        <f t="shared" si="48"/>
        <v>0</v>
      </c>
      <c r="I339" s="351">
        <f t="shared" si="44"/>
        <v>864.69116249999206</v>
      </c>
      <c r="J339" s="351">
        <f t="shared" si="45"/>
        <v>0</v>
      </c>
      <c r="K339" s="293">
        <f>SUM('Employee Salary Payroll Tax '!I341:K341)</f>
        <v>125205</v>
      </c>
      <c r="L339" s="293">
        <f>'Employee Salary Payroll Tax '!H341</f>
        <v>0</v>
      </c>
      <c r="M339" s="293">
        <f t="shared" si="46"/>
        <v>568.25999999999476</v>
      </c>
      <c r="N339" s="359">
        <f t="shared" si="47"/>
        <v>0</v>
      </c>
      <c r="O339" s="331"/>
      <c r="P339" s="61"/>
      <c r="Q339" s="294"/>
      <c r="R339" s="292"/>
      <c r="S339" s="291"/>
    </row>
    <row r="340" spans="1:19" ht="14.4">
      <c r="A340" s="36">
        <f t="shared" si="41"/>
        <v>325</v>
      </c>
      <c r="B340" s="526"/>
      <c r="C340" s="36" t="str">
        <f>VLOOKUP('Employee Salary Payroll Tax '!B342,'Employee Salary Payroll Tax '!$D$1:$E$7,2,FALSE)</f>
        <v>NonUnion</v>
      </c>
      <c r="D340" s="61">
        <f t="shared" si="42"/>
        <v>2.98E-2</v>
      </c>
      <c r="E340" s="351">
        <f>'Employee Salary Payroll Tax '!N342</f>
        <v>32482.76</v>
      </c>
      <c r="F340" s="351">
        <f t="shared" si="43"/>
        <v>33450.746248000003</v>
      </c>
      <c r="G340" s="352"/>
      <c r="H340" s="351">
        <f t="shared" si="48"/>
        <v>12517.240000000002</v>
      </c>
      <c r="I340" s="351">
        <f t="shared" si="44"/>
        <v>967.98624800000471</v>
      </c>
      <c r="J340" s="351">
        <f t="shared" si="45"/>
        <v>5.8079174880000286</v>
      </c>
      <c r="K340" s="293">
        <f>SUM('Employee Salary Payroll Tax '!I342:K342)</f>
        <v>5938.48</v>
      </c>
      <c r="L340" s="293">
        <f>'Employee Salary Payroll Tax '!H342</f>
        <v>0</v>
      </c>
      <c r="M340" s="293">
        <f t="shared" si="46"/>
        <v>26544.28</v>
      </c>
      <c r="N340" s="359">
        <f t="shared" si="47"/>
        <v>1.061800223967317</v>
      </c>
      <c r="O340" s="331"/>
      <c r="P340" s="61"/>
      <c r="Q340" s="294"/>
      <c r="R340" s="292"/>
      <c r="S340" s="291"/>
    </row>
    <row r="341" spans="1:19" ht="14.4">
      <c r="A341" s="36">
        <f t="shared" si="41"/>
        <v>326</v>
      </c>
      <c r="B341" s="526"/>
      <c r="C341" s="36" t="str">
        <f>VLOOKUP('Employee Salary Payroll Tax '!B343,'Employee Salary Payroll Tax '!$D$1:$E$7,2,FALSE)</f>
        <v>NonUnion</v>
      </c>
      <c r="D341" s="61">
        <f t="shared" si="42"/>
        <v>2.98E-2</v>
      </c>
      <c r="E341" s="351">
        <f>'Employee Salary Payroll Tax '!N343</f>
        <v>29080.63</v>
      </c>
      <c r="F341" s="351">
        <f t="shared" si="43"/>
        <v>29947.232774000004</v>
      </c>
      <c r="G341" s="352"/>
      <c r="H341" s="351">
        <f t="shared" si="48"/>
        <v>15919.369999999999</v>
      </c>
      <c r="I341" s="351">
        <f t="shared" si="44"/>
        <v>866.60277400000268</v>
      </c>
      <c r="J341" s="351">
        <f t="shared" si="45"/>
        <v>5.1996166440000158</v>
      </c>
      <c r="K341" s="293">
        <f>SUM('Employee Salary Payroll Tax '!I343:K343)</f>
        <v>1561.64</v>
      </c>
      <c r="L341" s="293">
        <f>'Employee Salary Payroll Tax '!H343</f>
        <v>0</v>
      </c>
      <c r="M341" s="293">
        <f t="shared" si="46"/>
        <v>27518.99</v>
      </c>
      <c r="N341" s="359">
        <f t="shared" si="47"/>
        <v>0.27922123199039922</v>
      </c>
      <c r="O341" s="331"/>
      <c r="P341" s="61"/>
      <c r="Q341" s="294"/>
      <c r="R341" s="292"/>
      <c r="S341" s="291"/>
    </row>
    <row r="342" spans="1:19" ht="14.4">
      <c r="A342" s="36">
        <f t="shared" si="41"/>
        <v>327</v>
      </c>
      <c r="B342" s="526"/>
      <c r="C342" s="36" t="str">
        <f>VLOOKUP('Employee Salary Payroll Tax '!B344,'Employee Salary Payroll Tax '!$D$1:$E$7,2,FALSE)</f>
        <v>IBEW</v>
      </c>
      <c r="D342" s="61">
        <f t="shared" si="42"/>
        <v>6.875E-3</v>
      </c>
      <c r="E342" s="351">
        <f>'Employee Salary Payroll Tax '!N344</f>
        <v>59054.46</v>
      </c>
      <c r="F342" s="351">
        <f t="shared" si="43"/>
        <v>59460.4594125</v>
      </c>
      <c r="G342" s="352"/>
      <c r="H342" s="351">
        <f t="shared" si="48"/>
        <v>0</v>
      </c>
      <c r="I342" s="351">
        <f t="shared" si="44"/>
        <v>405.9994125000012</v>
      </c>
      <c r="J342" s="351">
        <f t="shared" si="45"/>
        <v>0</v>
      </c>
      <c r="K342" s="293">
        <f>SUM('Employee Salary Payroll Tax '!I344:K344)</f>
        <v>59054.460000000006</v>
      </c>
      <c r="L342" s="293">
        <f>'Employee Salary Payroll Tax '!H344</f>
        <v>0</v>
      </c>
      <c r="M342" s="293">
        <f t="shared" si="46"/>
        <v>-7.2759576141834259E-12</v>
      </c>
      <c r="N342" s="359">
        <f t="shared" si="47"/>
        <v>0</v>
      </c>
      <c r="O342" s="331"/>
      <c r="P342" s="61"/>
      <c r="Q342" s="294"/>
      <c r="R342" s="292"/>
      <c r="S342" s="291"/>
    </row>
    <row r="343" spans="1:19" ht="14.4">
      <c r="A343" s="36">
        <f t="shared" si="41"/>
        <v>328</v>
      </c>
      <c r="B343" s="526"/>
      <c r="C343" s="36" t="str">
        <f>VLOOKUP('Employee Salary Payroll Tax '!B345,'Employee Salary Payroll Tax '!$D$1:$E$7,2,FALSE)</f>
        <v>NonUnion</v>
      </c>
      <c r="D343" s="61">
        <f t="shared" si="42"/>
        <v>2.98E-2</v>
      </c>
      <c r="E343" s="351">
        <f>'Employee Salary Payroll Tax '!N345</f>
        <v>85675.02</v>
      </c>
      <c r="F343" s="351">
        <f t="shared" si="43"/>
        <v>88228.135596000007</v>
      </c>
      <c r="G343" s="352"/>
      <c r="H343" s="351">
        <f t="shared" si="48"/>
        <v>0</v>
      </c>
      <c r="I343" s="351">
        <f t="shared" si="44"/>
        <v>2553.1155960000033</v>
      </c>
      <c r="J343" s="351">
        <f t="shared" si="45"/>
        <v>0</v>
      </c>
      <c r="K343" s="293">
        <f>SUM('Employee Salary Payroll Tax '!I345:K345)</f>
        <v>29856.61</v>
      </c>
      <c r="L343" s="293">
        <f>'Employee Salary Payroll Tax '!H345</f>
        <v>0</v>
      </c>
      <c r="M343" s="293">
        <f t="shared" si="46"/>
        <v>55818.41</v>
      </c>
      <c r="N343" s="359">
        <f t="shared" si="47"/>
        <v>0</v>
      </c>
      <c r="O343" s="331"/>
      <c r="P343" s="61"/>
      <c r="Q343" s="294"/>
      <c r="R343" s="292"/>
      <c r="S343" s="291"/>
    </row>
    <row r="344" spans="1:19" ht="14.4">
      <c r="A344" s="36">
        <f t="shared" si="41"/>
        <v>329</v>
      </c>
      <c r="B344" s="526"/>
      <c r="C344" s="36" t="str">
        <f>VLOOKUP('Employee Salary Payroll Tax '!B346,'Employee Salary Payroll Tax '!$D$1:$E$7,2,FALSE)</f>
        <v>NonUnion</v>
      </c>
      <c r="D344" s="61">
        <f t="shared" si="42"/>
        <v>2.98E-2</v>
      </c>
      <c r="E344" s="351">
        <f>'Employee Salary Payroll Tax '!N346</f>
        <v>84879.37</v>
      </c>
      <c r="F344" s="351">
        <f t="shared" si="43"/>
        <v>87408.775225999998</v>
      </c>
      <c r="G344" s="352"/>
      <c r="H344" s="351">
        <f t="shared" si="48"/>
        <v>0</v>
      </c>
      <c r="I344" s="351">
        <f t="shared" si="44"/>
        <v>2529.4052260000026</v>
      </c>
      <c r="J344" s="351">
        <f t="shared" si="45"/>
        <v>0</v>
      </c>
      <c r="K344" s="293">
        <f>SUM('Employee Salary Payroll Tax '!I346:K346)</f>
        <v>154.02000000000001</v>
      </c>
      <c r="L344" s="293">
        <f>'Employee Salary Payroll Tax '!H346</f>
        <v>0</v>
      </c>
      <c r="M344" s="293">
        <f t="shared" si="46"/>
        <v>84725.349999999991</v>
      </c>
      <c r="N344" s="359">
        <f t="shared" si="47"/>
        <v>0</v>
      </c>
      <c r="O344" s="331"/>
      <c r="P344" s="61"/>
      <c r="Q344" s="294"/>
      <c r="R344" s="292"/>
      <c r="S344" s="291"/>
    </row>
    <row r="345" spans="1:19" ht="14.4">
      <c r="A345" s="36">
        <f t="shared" si="41"/>
        <v>330</v>
      </c>
      <c r="B345" s="526"/>
      <c r="C345" s="36" t="str">
        <f>VLOOKUP('Employee Salary Payroll Tax '!B347,'Employee Salary Payroll Tax '!$D$1:$E$7,2,FALSE)</f>
        <v>UA</v>
      </c>
      <c r="D345" s="61">
        <f t="shared" si="42"/>
        <v>0.03</v>
      </c>
      <c r="E345" s="351">
        <f>'Employee Salary Payroll Tax '!N347</f>
        <v>97276.14</v>
      </c>
      <c r="F345" s="351">
        <f t="shared" si="43"/>
        <v>100194.42420000001</v>
      </c>
      <c r="G345" s="352"/>
      <c r="H345" s="351">
        <f t="shared" si="48"/>
        <v>0</v>
      </c>
      <c r="I345" s="351">
        <f t="shared" si="44"/>
        <v>2918.2842000000092</v>
      </c>
      <c r="J345" s="351">
        <f t="shared" si="45"/>
        <v>0</v>
      </c>
      <c r="K345" s="293">
        <f>SUM('Employee Salary Payroll Tax '!I347:K347)</f>
        <v>89918.5</v>
      </c>
      <c r="L345" s="293">
        <f>'Employee Salary Payroll Tax '!H347</f>
        <v>505.66</v>
      </c>
      <c r="M345" s="293">
        <f t="shared" si="46"/>
        <v>6851.98</v>
      </c>
      <c r="N345" s="359">
        <f t="shared" si="47"/>
        <v>0</v>
      </c>
      <c r="O345" s="331"/>
      <c r="P345" s="61"/>
      <c r="Q345" s="294"/>
      <c r="R345" s="292"/>
      <c r="S345" s="291"/>
    </row>
    <row r="346" spans="1:19" ht="14.4">
      <c r="A346" s="36">
        <f t="shared" si="41"/>
        <v>331</v>
      </c>
      <c r="B346" s="526"/>
      <c r="C346" s="36" t="str">
        <f>VLOOKUP('Employee Salary Payroll Tax '!B348,'Employee Salary Payroll Tax '!$D$1:$E$7,2,FALSE)</f>
        <v>IBEW</v>
      </c>
      <c r="D346" s="61">
        <f t="shared" si="42"/>
        <v>6.875E-3</v>
      </c>
      <c r="E346" s="351">
        <f>'Employee Salary Payroll Tax '!N348</f>
        <v>40220.51</v>
      </c>
      <c r="F346" s="351">
        <f t="shared" si="43"/>
        <v>40497.026006250002</v>
      </c>
      <c r="G346" s="352"/>
      <c r="H346" s="351">
        <f t="shared" si="48"/>
        <v>4779.489999999998</v>
      </c>
      <c r="I346" s="351">
        <f t="shared" si="44"/>
        <v>276.51600624999992</v>
      </c>
      <c r="J346" s="351">
        <f t="shared" si="45"/>
        <v>1.6590960374999995</v>
      </c>
      <c r="K346" s="293">
        <f>SUM('Employee Salary Payroll Tax '!I348:K348)</f>
        <v>1171</v>
      </c>
      <c r="L346" s="293">
        <f>'Employee Salary Payroll Tax '!H348</f>
        <v>0</v>
      </c>
      <c r="M346" s="293">
        <f t="shared" si="46"/>
        <v>39049.51</v>
      </c>
      <c r="N346" s="359">
        <f t="shared" si="47"/>
        <v>4.8303749998799009E-2</v>
      </c>
      <c r="O346" s="331"/>
      <c r="P346" s="61"/>
      <c r="Q346" s="294"/>
      <c r="R346" s="292"/>
      <c r="S346" s="291"/>
    </row>
    <row r="347" spans="1:19" ht="14.4">
      <c r="A347" s="36">
        <f t="shared" si="41"/>
        <v>332</v>
      </c>
      <c r="B347" s="526"/>
      <c r="C347" s="36" t="str">
        <f>VLOOKUP('Employee Salary Payroll Tax '!B349,'Employee Salary Payroll Tax '!$D$1:$E$7,2,FALSE)</f>
        <v>IBEW</v>
      </c>
      <c r="D347" s="61">
        <f t="shared" si="42"/>
        <v>6.875E-3</v>
      </c>
      <c r="E347" s="351">
        <f>'Employee Salary Payroll Tax '!N349</f>
        <v>149761.81</v>
      </c>
      <c r="F347" s="351">
        <f t="shared" si="43"/>
        <v>150791.42244374999</v>
      </c>
      <c r="G347" s="352"/>
      <c r="H347" s="351">
        <f t="shared" si="48"/>
        <v>0</v>
      </c>
      <c r="I347" s="351">
        <f t="shared" si="44"/>
        <v>1029.6124437499966</v>
      </c>
      <c r="J347" s="351">
        <f t="shared" si="45"/>
        <v>0</v>
      </c>
      <c r="K347" s="293">
        <f>SUM('Employee Salary Payroll Tax '!I349:K349)</f>
        <v>87656.599999999991</v>
      </c>
      <c r="L347" s="293">
        <f>'Employee Salary Payroll Tax '!H349</f>
        <v>0</v>
      </c>
      <c r="M347" s="293">
        <f t="shared" si="46"/>
        <v>62105.210000000006</v>
      </c>
      <c r="N347" s="359">
        <f t="shared" si="47"/>
        <v>0</v>
      </c>
      <c r="O347" s="331"/>
      <c r="P347" s="61"/>
      <c r="Q347" s="294"/>
      <c r="R347" s="292"/>
      <c r="S347" s="291"/>
    </row>
    <row r="348" spans="1:19" ht="14.4">
      <c r="A348" s="36">
        <f t="shared" si="41"/>
        <v>333</v>
      </c>
      <c r="B348" s="526"/>
      <c r="C348" s="36" t="str">
        <f>VLOOKUP('Employee Salary Payroll Tax '!B350,'Employee Salary Payroll Tax '!$D$1:$E$7,2,FALSE)</f>
        <v>NonUnion</v>
      </c>
      <c r="D348" s="61">
        <f t="shared" si="42"/>
        <v>2.98E-2</v>
      </c>
      <c r="E348" s="351">
        <f>'Employee Salary Payroll Tax '!N350</f>
        <v>110048.59</v>
      </c>
      <c r="F348" s="351">
        <f t="shared" si="43"/>
        <v>113328.03798200001</v>
      </c>
      <c r="G348" s="352"/>
      <c r="H348" s="351">
        <f t="shared" si="48"/>
        <v>0</v>
      </c>
      <c r="I348" s="351">
        <f t="shared" si="44"/>
        <v>3279.4479820000124</v>
      </c>
      <c r="J348" s="351">
        <f t="shared" si="45"/>
        <v>0</v>
      </c>
      <c r="K348" s="293">
        <f>SUM('Employee Salary Payroll Tax '!I350:K350)</f>
        <v>37693.58</v>
      </c>
      <c r="L348" s="293">
        <f>'Employee Salary Payroll Tax '!H350</f>
        <v>0</v>
      </c>
      <c r="M348" s="293">
        <f t="shared" si="46"/>
        <v>72355.009999999995</v>
      </c>
      <c r="N348" s="359">
        <f t="shared" si="47"/>
        <v>0</v>
      </c>
      <c r="O348" s="331"/>
      <c r="P348" s="61"/>
      <c r="Q348" s="294"/>
      <c r="R348" s="292"/>
      <c r="S348" s="291"/>
    </row>
    <row r="349" spans="1:19" ht="14.4">
      <c r="A349" s="36">
        <f t="shared" si="41"/>
        <v>334</v>
      </c>
      <c r="B349" s="526"/>
      <c r="C349" s="36" t="str">
        <f>VLOOKUP('Employee Salary Payroll Tax '!B351,'Employee Salary Payroll Tax '!$D$1:$E$7,2,FALSE)</f>
        <v>NonUnion</v>
      </c>
      <c r="D349" s="61">
        <f t="shared" si="42"/>
        <v>2.98E-2</v>
      </c>
      <c r="E349" s="351">
        <f>'Employee Salary Payroll Tax '!N351</f>
        <v>51590.41</v>
      </c>
      <c r="F349" s="351">
        <f t="shared" si="43"/>
        <v>53127.804218000005</v>
      </c>
      <c r="G349" s="352"/>
      <c r="H349" s="351">
        <f t="shared" si="48"/>
        <v>0</v>
      </c>
      <c r="I349" s="351">
        <f t="shared" si="44"/>
        <v>1537.3942180000013</v>
      </c>
      <c r="J349" s="351">
        <f t="shared" si="45"/>
        <v>0</v>
      </c>
      <c r="K349" s="293">
        <f>SUM('Employee Salary Payroll Tax '!I351:K351)</f>
        <v>20169.169999999998</v>
      </c>
      <c r="L349" s="293">
        <f>'Employee Salary Payroll Tax '!H351</f>
        <v>0</v>
      </c>
      <c r="M349" s="293">
        <f t="shared" si="46"/>
        <v>31421.240000000005</v>
      </c>
      <c r="N349" s="359">
        <f t="shared" si="47"/>
        <v>0</v>
      </c>
      <c r="O349" s="331"/>
      <c r="P349" s="61"/>
      <c r="Q349" s="294"/>
      <c r="R349" s="292"/>
      <c r="S349" s="291"/>
    </row>
    <row r="350" spans="1:19" ht="14.4">
      <c r="A350" s="36">
        <f t="shared" si="41"/>
        <v>335</v>
      </c>
      <c r="B350" s="526"/>
      <c r="C350" s="36" t="str">
        <f>VLOOKUP('Employee Salary Payroll Tax '!B352,'Employee Salary Payroll Tax '!$D$1:$E$7,2,FALSE)</f>
        <v>NonUnion</v>
      </c>
      <c r="D350" s="61">
        <f t="shared" si="42"/>
        <v>2.98E-2</v>
      </c>
      <c r="E350" s="351">
        <f>'Employee Salary Payroll Tax '!N352</f>
        <v>28066.9</v>
      </c>
      <c r="F350" s="351">
        <f t="shared" si="43"/>
        <v>28903.293620000004</v>
      </c>
      <c r="G350" s="352"/>
      <c r="H350" s="351">
        <f t="shared" si="48"/>
        <v>16933.099999999999</v>
      </c>
      <c r="I350" s="351">
        <f t="shared" si="44"/>
        <v>836.39362000000256</v>
      </c>
      <c r="J350" s="351">
        <f t="shared" si="45"/>
        <v>5.0183617200000157</v>
      </c>
      <c r="K350" s="293">
        <f>SUM('Employee Salary Payroll Tax '!I352:K352)</f>
        <v>13242.1</v>
      </c>
      <c r="L350" s="293">
        <f>'Employee Salary Payroll Tax '!H352</f>
        <v>0</v>
      </c>
      <c r="M350" s="293">
        <f t="shared" si="46"/>
        <v>14824.800000000001</v>
      </c>
      <c r="N350" s="359">
        <f t="shared" si="47"/>
        <v>2.3676874799156487</v>
      </c>
      <c r="O350" s="331"/>
      <c r="P350" s="61"/>
      <c r="Q350" s="294"/>
      <c r="R350" s="292"/>
      <c r="S350" s="291"/>
    </row>
    <row r="351" spans="1:19" ht="14.4">
      <c r="A351" s="36">
        <f t="shared" si="41"/>
        <v>336</v>
      </c>
      <c r="B351" s="526"/>
      <c r="C351" s="36" t="str">
        <f>VLOOKUP('Employee Salary Payroll Tax '!B353,'Employee Salary Payroll Tax '!$D$1:$E$7,2,FALSE)</f>
        <v>IBEW</v>
      </c>
      <c r="D351" s="61">
        <f t="shared" si="42"/>
        <v>6.875E-3</v>
      </c>
      <c r="E351" s="351">
        <f>'Employee Salary Payroll Tax '!N353</f>
        <v>76651.25</v>
      </c>
      <c r="F351" s="351">
        <f t="shared" si="43"/>
        <v>77178.227343749997</v>
      </c>
      <c r="G351" s="352"/>
      <c r="H351" s="351">
        <f t="shared" si="48"/>
        <v>0</v>
      </c>
      <c r="I351" s="351">
        <f t="shared" si="44"/>
        <v>526.97734374999709</v>
      </c>
      <c r="J351" s="351">
        <f t="shared" si="45"/>
        <v>0</v>
      </c>
      <c r="K351" s="293">
        <f>SUM('Employee Salary Payroll Tax '!I353:K353)</f>
        <v>4185.82</v>
      </c>
      <c r="L351" s="293">
        <f>'Employee Salary Payroll Tax '!H353</f>
        <v>0</v>
      </c>
      <c r="M351" s="293">
        <f t="shared" si="46"/>
        <v>72465.429999999993</v>
      </c>
      <c r="N351" s="359">
        <f t="shared" si="47"/>
        <v>0</v>
      </c>
      <c r="O351" s="331"/>
      <c r="P351" s="61"/>
      <c r="Q351" s="294"/>
      <c r="R351" s="292"/>
      <c r="S351" s="291"/>
    </row>
    <row r="352" spans="1:19" ht="14.4">
      <c r="A352" s="36">
        <f t="shared" si="41"/>
        <v>337</v>
      </c>
      <c r="B352" s="526"/>
      <c r="C352" s="36" t="str">
        <f>VLOOKUP('Employee Salary Payroll Tax '!B354,'Employee Salary Payroll Tax '!$D$1:$E$7,2,FALSE)</f>
        <v>IBEW</v>
      </c>
      <c r="D352" s="61">
        <f t="shared" si="42"/>
        <v>6.875E-3</v>
      </c>
      <c r="E352" s="351">
        <f>'Employee Salary Payroll Tax '!N354</f>
        <v>47882.94</v>
      </c>
      <c r="F352" s="351">
        <f t="shared" si="43"/>
        <v>48212.135212499998</v>
      </c>
      <c r="G352" s="352"/>
      <c r="H352" s="351">
        <f t="shared" si="48"/>
        <v>0</v>
      </c>
      <c r="I352" s="351">
        <f t="shared" si="44"/>
        <v>329.19521249999525</v>
      </c>
      <c r="J352" s="351">
        <f t="shared" si="45"/>
        <v>0</v>
      </c>
      <c r="K352" s="293">
        <f>SUM('Employee Salary Payroll Tax '!I354:K354)</f>
        <v>43310.38</v>
      </c>
      <c r="L352" s="293">
        <f>'Employee Salary Payroll Tax '!H354</f>
        <v>781.89</v>
      </c>
      <c r="M352" s="293">
        <f t="shared" si="46"/>
        <v>3790.6700000000051</v>
      </c>
      <c r="N352" s="359">
        <f t="shared" si="47"/>
        <v>0</v>
      </c>
      <c r="O352" s="331"/>
      <c r="P352" s="61"/>
      <c r="Q352" s="294"/>
      <c r="R352" s="292"/>
      <c r="S352" s="291"/>
    </row>
    <row r="353" spans="1:19" ht="14.4">
      <c r="A353" s="36">
        <f t="shared" si="41"/>
        <v>338</v>
      </c>
      <c r="B353" s="526"/>
      <c r="C353" s="36" t="str">
        <f>VLOOKUP('Employee Salary Payroll Tax '!B355,'Employee Salary Payroll Tax '!$D$1:$E$7,2,FALSE)</f>
        <v>IBEW</v>
      </c>
      <c r="D353" s="61">
        <f t="shared" si="42"/>
        <v>6.875E-3</v>
      </c>
      <c r="E353" s="351">
        <f>'Employee Salary Payroll Tax '!N355</f>
        <v>96073.71</v>
      </c>
      <c r="F353" s="351">
        <f t="shared" si="43"/>
        <v>96734.216756249996</v>
      </c>
      <c r="G353" s="352"/>
      <c r="H353" s="351">
        <f t="shared" si="48"/>
        <v>0</v>
      </c>
      <c r="I353" s="351">
        <f t="shared" si="44"/>
        <v>660.50675624998985</v>
      </c>
      <c r="J353" s="351">
        <f t="shared" si="45"/>
        <v>0</v>
      </c>
      <c r="K353" s="293">
        <f>SUM('Employee Salary Payroll Tax '!I355:K355)</f>
        <v>65141.119999999995</v>
      </c>
      <c r="L353" s="293">
        <f>'Employee Salary Payroll Tax '!H355</f>
        <v>0</v>
      </c>
      <c r="M353" s="293">
        <f t="shared" si="46"/>
        <v>30932.590000000011</v>
      </c>
      <c r="N353" s="359">
        <f t="shared" si="47"/>
        <v>0</v>
      </c>
      <c r="O353" s="331"/>
      <c r="P353" s="61"/>
      <c r="Q353" s="294"/>
      <c r="R353" s="292"/>
      <c r="S353" s="291"/>
    </row>
    <row r="354" spans="1:19" ht="14.4">
      <c r="A354" s="36">
        <f t="shared" si="41"/>
        <v>339</v>
      </c>
      <c r="B354" s="526"/>
      <c r="C354" s="36" t="str">
        <f>VLOOKUP('Employee Salary Payroll Tax '!B356,'Employee Salary Payroll Tax '!$D$1:$E$7,2,FALSE)</f>
        <v>NonUnion</v>
      </c>
      <c r="D354" s="61">
        <f t="shared" si="42"/>
        <v>2.98E-2</v>
      </c>
      <c r="E354" s="351">
        <f>'Employee Salary Payroll Tax '!N356</f>
        <v>45635.42</v>
      </c>
      <c r="F354" s="351">
        <f t="shared" si="43"/>
        <v>46995.355516000003</v>
      </c>
      <c r="G354" s="352"/>
      <c r="H354" s="351">
        <f t="shared" si="48"/>
        <v>0</v>
      </c>
      <c r="I354" s="351">
        <f t="shared" si="44"/>
        <v>1359.935516000005</v>
      </c>
      <c r="J354" s="351">
        <f t="shared" si="45"/>
        <v>0</v>
      </c>
      <c r="K354" s="293">
        <f>SUM('Employee Salary Payroll Tax '!I356:K356)</f>
        <v>10862.72</v>
      </c>
      <c r="L354" s="293">
        <f>'Employee Salary Payroll Tax '!H356</f>
        <v>0</v>
      </c>
      <c r="M354" s="293">
        <f t="shared" si="46"/>
        <v>34772.699999999997</v>
      </c>
      <c r="N354" s="359">
        <f t="shared" si="47"/>
        <v>0</v>
      </c>
      <c r="O354" s="331"/>
      <c r="P354" s="61"/>
      <c r="Q354" s="294"/>
      <c r="R354" s="292"/>
      <c r="S354" s="291"/>
    </row>
    <row r="355" spans="1:19" ht="14.4">
      <c r="A355" s="36">
        <f t="shared" si="41"/>
        <v>340</v>
      </c>
      <c r="B355" s="526"/>
      <c r="C355" s="36" t="str">
        <f>VLOOKUP('Employee Salary Payroll Tax '!B357,'Employee Salary Payroll Tax '!$D$1:$E$7,2,FALSE)</f>
        <v>IBEW</v>
      </c>
      <c r="D355" s="61">
        <f t="shared" si="42"/>
        <v>6.875E-3</v>
      </c>
      <c r="E355" s="351">
        <f>'Employee Salary Payroll Tax '!N357</f>
        <v>5801.34</v>
      </c>
      <c r="F355" s="351">
        <f t="shared" si="43"/>
        <v>5841.2242125000002</v>
      </c>
      <c r="G355" s="352"/>
      <c r="H355" s="351">
        <f t="shared" si="48"/>
        <v>39198.660000000003</v>
      </c>
      <c r="I355" s="351">
        <f t="shared" si="44"/>
        <v>39.884212500000103</v>
      </c>
      <c r="J355" s="351">
        <f t="shared" si="45"/>
        <v>0.23930527500000062</v>
      </c>
      <c r="K355" s="293">
        <f>SUM('Employee Salary Payroll Tax '!I357:K357)</f>
        <v>5801.34</v>
      </c>
      <c r="L355" s="293">
        <f>'Employee Salary Payroll Tax '!H357</f>
        <v>0</v>
      </c>
      <c r="M355" s="293">
        <f t="shared" si="46"/>
        <v>0</v>
      </c>
      <c r="N355" s="359">
        <f t="shared" si="47"/>
        <v>0.23930527495875059</v>
      </c>
      <c r="O355" s="331"/>
      <c r="P355" s="61"/>
      <c r="Q355" s="294"/>
      <c r="R355" s="292"/>
      <c r="S355" s="291"/>
    </row>
    <row r="356" spans="1:19" ht="14.4">
      <c r="A356" s="36">
        <f t="shared" si="41"/>
        <v>341</v>
      </c>
      <c r="B356" s="526"/>
      <c r="C356" s="36" t="str">
        <f>VLOOKUP('Employee Salary Payroll Tax '!B358,'Employee Salary Payroll Tax '!$D$1:$E$7,2,FALSE)</f>
        <v>NonUnion</v>
      </c>
      <c r="D356" s="61">
        <f t="shared" si="42"/>
        <v>2.98E-2</v>
      </c>
      <c r="E356" s="351">
        <f>'Employee Salary Payroll Tax '!N358</f>
        <v>69650.850000000006</v>
      </c>
      <c r="F356" s="351">
        <f t="shared" si="43"/>
        <v>71726.445330000002</v>
      </c>
      <c r="G356" s="352"/>
      <c r="H356" s="351">
        <f t="shared" si="48"/>
        <v>0</v>
      </c>
      <c r="I356" s="351">
        <f t="shared" si="44"/>
        <v>2075.5953299999965</v>
      </c>
      <c r="J356" s="351">
        <f t="shared" si="45"/>
        <v>0</v>
      </c>
      <c r="K356" s="293">
        <f>SUM('Employee Salary Payroll Tax '!I358:K358)</f>
        <v>1472.24</v>
      </c>
      <c r="L356" s="293">
        <f>'Employee Salary Payroll Tax '!H358</f>
        <v>0</v>
      </c>
      <c r="M356" s="293">
        <f t="shared" si="46"/>
        <v>68178.61</v>
      </c>
      <c r="N356" s="359">
        <f t="shared" si="47"/>
        <v>0</v>
      </c>
      <c r="O356" s="331"/>
      <c r="P356" s="61"/>
      <c r="Q356" s="294"/>
      <c r="R356" s="292"/>
      <c r="S356" s="291"/>
    </row>
    <row r="357" spans="1:19" ht="14.4">
      <c r="A357" s="36">
        <f t="shared" si="41"/>
        <v>342</v>
      </c>
      <c r="B357" s="526"/>
      <c r="C357" s="36" t="str">
        <f>VLOOKUP('Employee Salary Payroll Tax '!B359,'Employee Salary Payroll Tax '!$D$1:$E$7,2,FALSE)</f>
        <v>NonUnion</v>
      </c>
      <c r="D357" s="61">
        <f t="shared" si="42"/>
        <v>2.98E-2</v>
      </c>
      <c r="E357" s="351">
        <f>'Employee Salary Payroll Tax '!N359</f>
        <v>60112.82</v>
      </c>
      <c r="F357" s="351">
        <f t="shared" si="43"/>
        <v>61904.182036000006</v>
      </c>
      <c r="G357" s="352"/>
      <c r="H357" s="351">
        <f t="shared" si="48"/>
        <v>0</v>
      </c>
      <c r="I357" s="351">
        <f t="shared" si="44"/>
        <v>1791.3620360000059</v>
      </c>
      <c r="J357" s="351">
        <f t="shared" si="45"/>
        <v>0</v>
      </c>
      <c r="K357" s="293">
        <f>SUM('Employee Salary Payroll Tax '!I359:K359)</f>
        <v>6612.6</v>
      </c>
      <c r="L357" s="293">
        <f>'Employee Salary Payroll Tax '!H359</f>
        <v>0</v>
      </c>
      <c r="M357" s="293">
        <f t="shared" si="46"/>
        <v>53500.22</v>
      </c>
      <c r="N357" s="359">
        <f t="shared" si="47"/>
        <v>0</v>
      </c>
      <c r="O357" s="331"/>
      <c r="P357" s="61"/>
      <c r="Q357" s="294"/>
      <c r="R357" s="292"/>
      <c r="S357" s="291"/>
    </row>
    <row r="358" spans="1:19" ht="14.4">
      <c r="A358" s="36">
        <f t="shared" si="41"/>
        <v>343</v>
      </c>
      <c r="B358" s="526"/>
      <c r="C358" s="36" t="str">
        <f>VLOOKUP('Employee Salary Payroll Tax '!B360,'Employee Salary Payroll Tax '!$D$1:$E$7,2,FALSE)</f>
        <v>NonUnion</v>
      </c>
      <c r="D358" s="61">
        <f t="shared" si="42"/>
        <v>2.98E-2</v>
      </c>
      <c r="E358" s="351">
        <f>'Employee Salary Payroll Tax '!N360</f>
        <v>112855.2</v>
      </c>
      <c r="F358" s="351">
        <f t="shared" si="43"/>
        <v>116218.28496</v>
      </c>
      <c r="G358" s="352"/>
      <c r="H358" s="351">
        <f t="shared" si="48"/>
        <v>0</v>
      </c>
      <c r="I358" s="351">
        <f t="shared" si="44"/>
        <v>3363.0849600000074</v>
      </c>
      <c r="J358" s="351">
        <f t="shared" si="45"/>
        <v>0</v>
      </c>
      <c r="K358" s="293">
        <f>SUM('Employee Salary Payroll Tax '!I360:K360)</f>
        <v>15455.74</v>
      </c>
      <c r="L358" s="293">
        <f>'Employee Salary Payroll Tax '!H360</f>
        <v>0</v>
      </c>
      <c r="M358" s="293">
        <f t="shared" si="46"/>
        <v>97399.459999999992</v>
      </c>
      <c r="N358" s="359">
        <f t="shared" si="47"/>
        <v>0</v>
      </c>
      <c r="O358" s="331"/>
      <c r="P358" s="61"/>
      <c r="Q358" s="294"/>
      <c r="R358" s="292"/>
      <c r="S358" s="291"/>
    </row>
    <row r="359" spans="1:19" ht="14.4">
      <c r="A359" s="36">
        <f t="shared" si="41"/>
        <v>344</v>
      </c>
      <c r="B359" s="526"/>
      <c r="C359" s="36" t="str">
        <f>VLOOKUP('Employee Salary Payroll Tax '!B361,'Employee Salary Payroll Tax '!$D$1:$E$7,2,FALSE)</f>
        <v>NonUnion</v>
      </c>
      <c r="D359" s="61">
        <f t="shared" si="42"/>
        <v>2.98E-2</v>
      </c>
      <c r="E359" s="351">
        <f>'Employee Salary Payroll Tax '!N361</f>
        <v>68210.44</v>
      </c>
      <c r="F359" s="351">
        <f t="shared" si="43"/>
        <v>70243.111111999999</v>
      </c>
      <c r="G359" s="352"/>
      <c r="H359" s="351">
        <f t="shared" si="48"/>
        <v>0</v>
      </c>
      <c r="I359" s="351">
        <f t="shared" si="44"/>
        <v>2032.6711119999964</v>
      </c>
      <c r="J359" s="351">
        <f t="shared" si="45"/>
        <v>0</v>
      </c>
      <c r="K359" s="293">
        <f>SUM('Employee Salary Payroll Tax '!I361:K361)</f>
        <v>1526.75</v>
      </c>
      <c r="L359" s="293">
        <f>'Employee Salary Payroll Tax '!H361</f>
        <v>0</v>
      </c>
      <c r="M359" s="293">
        <f t="shared" si="46"/>
        <v>66683.69</v>
      </c>
      <c r="N359" s="359">
        <f t="shared" si="47"/>
        <v>0</v>
      </c>
      <c r="O359" s="331"/>
      <c r="P359" s="61"/>
      <c r="Q359" s="294"/>
      <c r="R359" s="292"/>
      <c r="S359" s="291"/>
    </row>
    <row r="360" spans="1:19" ht="14.4">
      <c r="A360" s="36">
        <f t="shared" si="41"/>
        <v>345</v>
      </c>
      <c r="B360" s="526"/>
      <c r="C360" s="36" t="str">
        <f>VLOOKUP('Employee Salary Payroll Tax '!B362,'Employee Salary Payroll Tax '!$D$1:$E$7,2,FALSE)</f>
        <v>NonUnion</v>
      </c>
      <c r="D360" s="61">
        <f t="shared" si="42"/>
        <v>2.98E-2</v>
      </c>
      <c r="E360" s="351">
        <f>'Employee Salary Payroll Tax '!N362</f>
        <v>45107.93</v>
      </c>
      <c r="F360" s="351">
        <f t="shared" si="43"/>
        <v>46452.146314000005</v>
      </c>
      <c r="G360" s="352"/>
      <c r="H360" s="351">
        <f t="shared" si="48"/>
        <v>0</v>
      </c>
      <c r="I360" s="351">
        <f t="shared" si="44"/>
        <v>1344.2163140000048</v>
      </c>
      <c r="J360" s="351">
        <f t="shared" si="45"/>
        <v>0</v>
      </c>
      <c r="K360" s="293">
        <f>SUM('Employee Salary Payroll Tax '!I362:K362)</f>
        <v>15038.97</v>
      </c>
      <c r="L360" s="293">
        <f>'Employee Salary Payroll Tax '!H362</f>
        <v>0</v>
      </c>
      <c r="M360" s="293">
        <f t="shared" si="46"/>
        <v>30068.959999999999</v>
      </c>
      <c r="N360" s="359">
        <f t="shared" si="47"/>
        <v>0</v>
      </c>
      <c r="O360" s="331"/>
      <c r="P360" s="61"/>
      <c r="Q360" s="294"/>
      <c r="R360" s="292"/>
      <c r="S360" s="291"/>
    </row>
    <row r="361" spans="1:19" ht="14.4">
      <c r="A361" s="36">
        <f t="shared" si="41"/>
        <v>346</v>
      </c>
      <c r="B361" s="526"/>
      <c r="C361" s="36" t="str">
        <f>VLOOKUP('Employee Salary Payroll Tax '!B363,'Employee Salary Payroll Tax '!$D$1:$E$7,2,FALSE)</f>
        <v>UA</v>
      </c>
      <c r="D361" s="61">
        <f t="shared" si="42"/>
        <v>0.03</v>
      </c>
      <c r="E361" s="351">
        <f>'Employee Salary Payroll Tax '!N363</f>
        <v>72025.39</v>
      </c>
      <c r="F361" s="351">
        <f t="shared" si="43"/>
        <v>74186.151700000002</v>
      </c>
      <c r="G361" s="352"/>
      <c r="H361" s="351">
        <f t="shared" si="48"/>
        <v>0</v>
      </c>
      <c r="I361" s="351">
        <f t="shared" si="44"/>
        <v>2160.7617000000027</v>
      </c>
      <c r="J361" s="351">
        <f t="shared" si="45"/>
        <v>0</v>
      </c>
      <c r="K361" s="293">
        <f>SUM('Employee Salary Payroll Tax '!I363:K363)</f>
        <v>64303.14</v>
      </c>
      <c r="L361" s="293">
        <f>'Employee Salary Payroll Tax '!H363</f>
        <v>1710.15</v>
      </c>
      <c r="M361" s="293">
        <f t="shared" si="46"/>
        <v>6012.1</v>
      </c>
      <c r="N361" s="359">
        <f t="shared" si="47"/>
        <v>0</v>
      </c>
      <c r="O361" s="331"/>
      <c r="P361" s="61"/>
      <c r="Q361" s="294"/>
      <c r="R361" s="292"/>
      <c r="S361" s="291"/>
    </row>
    <row r="362" spans="1:19" ht="14.4">
      <c r="A362" s="36">
        <f t="shared" si="41"/>
        <v>347</v>
      </c>
      <c r="B362" s="526"/>
      <c r="C362" s="36" t="str">
        <f>VLOOKUP('Employee Salary Payroll Tax '!B364,'Employee Salary Payroll Tax '!$D$1:$E$7,2,FALSE)</f>
        <v>NonUnion</v>
      </c>
      <c r="D362" s="61">
        <f t="shared" si="42"/>
        <v>2.98E-2</v>
      </c>
      <c r="E362" s="351">
        <f>'Employee Salary Payroll Tax '!N364</f>
        <v>38767.620000000003</v>
      </c>
      <c r="F362" s="351">
        <f t="shared" si="43"/>
        <v>39922.895076000008</v>
      </c>
      <c r="G362" s="352"/>
      <c r="H362" s="351">
        <f t="shared" si="48"/>
        <v>6232.3799999999974</v>
      </c>
      <c r="I362" s="351">
        <f t="shared" si="44"/>
        <v>1155.2750760000054</v>
      </c>
      <c r="J362" s="351">
        <f t="shared" si="45"/>
        <v>6.9316504560000327</v>
      </c>
      <c r="K362" s="293">
        <f>SUM('Employee Salary Payroll Tax '!I364:K364)</f>
        <v>23575.52</v>
      </c>
      <c r="L362" s="293">
        <f>'Employee Salary Payroll Tax '!H364</f>
        <v>0</v>
      </c>
      <c r="M362" s="293">
        <f t="shared" si="46"/>
        <v>15192.100000000002</v>
      </c>
      <c r="N362" s="359">
        <f t="shared" si="47"/>
        <v>4.2153029758912872</v>
      </c>
      <c r="O362" s="331"/>
      <c r="P362" s="61"/>
      <c r="Q362" s="294"/>
      <c r="R362" s="292"/>
      <c r="S362" s="291"/>
    </row>
    <row r="363" spans="1:19" ht="14.4">
      <c r="A363" s="36">
        <f t="shared" si="41"/>
        <v>348</v>
      </c>
      <c r="B363" s="526"/>
      <c r="C363" s="36" t="str">
        <f>VLOOKUP('Employee Salary Payroll Tax '!B365,'Employee Salary Payroll Tax '!$D$1:$E$7,2,FALSE)</f>
        <v>NonUnion</v>
      </c>
      <c r="D363" s="61">
        <f t="shared" si="42"/>
        <v>2.98E-2</v>
      </c>
      <c r="E363" s="351">
        <f>'Employee Salary Payroll Tax '!N365</f>
        <v>11891.5</v>
      </c>
      <c r="F363" s="351">
        <f t="shared" si="43"/>
        <v>12245.8667</v>
      </c>
      <c r="G363" s="352"/>
      <c r="H363" s="351">
        <f t="shared" si="48"/>
        <v>33108.5</v>
      </c>
      <c r="I363" s="351">
        <f t="shared" si="44"/>
        <v>354.36670000000049</v>
      </c>
      <c r="J363" s="351">
        <f t="shared" si="45"/>
        <v>2.1262002000000031</v>
      </c>
      <c r="K363" s="293">
        <f>SUM('Employee Salary Payroll Tax '!I365:K365)</f>
        <v>0</v>
      </c>
      <c r="L363" s="293">
        <f>'Employee Salary Payroll Tax '!H365</f>
        <v>0</v>
      </c>
      <c r="M363" s="293">
        <f t="shared" si="46"/>
        <v>11891.5</v>
      </c>
      <c r="N363" s="359">
        <f t="shared" si="47"/>
        <v>0</v>
      </c>
      <c r="O363" s="331"/>
      <c r="P363" s="61"/>
      <c r="Q363" s="294"/>
      <c r="R363" s="292"/>
      <c r="S363" s="291"/>
    </row>
    <row r="364" spans="1:19" ht="14.4">
      <c r="A364" s="36">
        <f t="shared" si="41"/>
        <v>349</v>
      </c>
      <c r="B364" s="526"/>
      <c r="C364" s="36" t="str">
        <f>VLOOKUP('Employee Salary Payroll Tax '!B366,'Employee Salary Payroll Tax '!$D$1:$E$7,2,FALSE)</f>
        <v>NonUnion</v>
      </c>
      <c r="D364" s="61">
        <f t="shared" si="42"/>
        <v>2.98E-2</v>
      </c>
      <c r="E364" s="351">
        <f>'Employee Salary Payroll Tax '!N366</f>
        <v>52515.1</v>
      </c>
      <c r="F364" s="351">
        <f t="shared" si="43"/>
        <v>54080.049980000003</v>
      </c>
      <c r="G364" s="352"/>
      <c r="H364" s="351">
        <f t="shared" si="48"/>
        <v>0</v>
      </c>
      <c r="I364" s="351">
        <f t="shared" si="44"/>
        <v>1564.9499800000049</v>
      </c>
      <c r="J364" s="351">
        <f t="shared" si="45"/>
        <v>0</v>
      </c>
      <c r="K364" s="293">
        <f>SUM('Employee Salary Payroll Tax '!I366:K366)</f>
        <v>21376.93</v>
      </c>
      <c r="L364" s="293">
        <f>'Employee Salary Payroll Tax '!H366</f>
        <v>0</v>
      </c>
      <c r="M364" s="293">
        <f t="shared" si="46"/>
        <v>31138.17</v>
      </c>
      <c r="N364" s="359">
        <f t="shared" si="47"/>
        <v>0</v>
      </c>
      <c r="O364" s="331"/>
      <c r="P364" s="61"/>
      <c r="Q364" s="294"/>
      <c r="R364" s="292"/>
      <c r="S364" s="291"/>
    </row>
    <row r="365" spans="1:19" ht="14.4">
      <c r="A365" s="36">
        <f t="shared" si="41"/>
        <v>350</v>
      </c>
      <c r="B365" s="526"/>
      <c r="C365" s="36" t="str">
        <f>VLOOKUP('Employee Salary Payroll Tax '!B367,'Employee Salary Payroll Tax '!$D$1:$E$7,2,FALSE)</f>
        <v>NonUnion</v>
      </c>
      <c r="D365" s="61">
        <f t="shared" si="42"/>
        <v>2.98E-2</v>
      </c>
      <c r="E365" s="351">
        <f>'Employee Salary Payroll Tax '!N367</f>
        <v>97539.94</v>
      </c>
      <c r="F365" s="351">
        <f t="shared" si="43"/>
        <v>100446.630212</v>
      </c>
      <c r="G365" s="352"/>
      <c r="H365" s="351">
        <f t="shared" si="48"/>
        <v>0</v>
      </c>
      <c r="I365" s="351">
        <f t="shared" si="44"/>
        <v>2906.6902120000013</v>
      </c>
      <c r="J365" s="351">
        <f t="shared" si="45"/>
        <v>0</v>
      </c>
      <c r="K365" s="293">
        <f>SUM('Employee Salary Payroll Tax '!I367:K367)</f>
        <v>34034.35</v>
      </c>
      <c r="L365" s="293">
        <f>'Employee Salary Payroll Tax '!H367</f>
        <v>0</v>
      </c>
      <c r="M365" s="293">
        <f t="shared" si="46"/>
        <v>63505.590000000004</v>
      </c>
      <c r="N365" s="359">
        <f t="shared" si="47"/>
        <v>0</v>
      </c>
      <c r="O365" s="331"/>
      <c r="P365" s="61"/>
      <c r="Q365" s="294"/>
      <c r="R365" s="292"/>
      <c r="S365" s="291"/>
    </row>
    <row r="366" spans="1:19" ht="14.4">
      <c r="A366" s="36">
        <f t="shared" si="41"/>
        <v>351</v>
      </c>
      <c r="B366" s="526"/>
      <c r="C366" s="36" t="str">
        <f>VLOOKUP('Employee Salary Payroll Tax '!B368,'Employee Salary Payroll Tax '!$D$1:$E$7,2,FALSE)</f>
        <v>IBEW</v>
      </c>
      <c r="D366" s="61">
        <f t="shared" si="42"/>
        <v>6.875E-3</v>
      </c>
      <c r="E366" s="351">
        <f>'Employee Salary Payroll Tax '!N368</f>
        <v>39415.43</v>
      </c>
      <c r="F366" s="351">
        <f t="shared" si="43"/>
        <v>39686.41108125</v>
      </c>
      <c r="G366" s="352"/>
      <c r="H366" s="351">
        <f t="shared" si="48"/>
        <v>5584.57</v>
      </c>
      <c r="I366" s="351">
        <f t="shared" si="44"/>
        <v>270.98108124999999</v>
      </c>
      <c r="J366" s="351">
        <f t="shared" si="45"/>
        <v>1.6258864874999999</v>
      </c>
      <c r="K366" s="293">
        <f>SUM('Employee Salary Payroll Tax '!I368:K368)</f>
        <v>39415.43</v>
      </c>
      <c r="L366" s="293">
        <f>'Employee Salary Payroll Tax '!H368</f>
        <v>0</v>
      </c>
      <c r="M366" s="293">
        <f t="shared" si="46"/>
        <v>0</v>
      </c>
      <c r="N366" s="359">
        <f t="shared" si="47"/>
        <v>1.62588648745875</v>
      </c>
      <c r="O366" s="331"/>
      <c r="P366" s="61"/>
      <c r="Q366" s="294"/>
      <c r="R366" s="292"/>
      <c r="S366" s="291"/>
    </row>
    <row r="367" spans="1:19" ht="14.4">
      <c r="A367" s="36">
        <f t="shared" si="41"/>
        <v>352</v>
      </c>
      <c r="B367" s="526"/>
      <c r="C367" s="36" t="str">
        <f>VLOOKUP('Employee Salary Payroll Tax '!B369,'Employee Salary Payroll Tax '!$D$1:$E$7,2,FALSE)</f>
        <v>NonUnion</v>
      </c>
      <c r="D367" s="61">
        <f t="shared" si="42"/>
        <v>2.98E-2</v>
      </c>
      <c r="E367" s="351">
        <f>'Employee Salary Payroll Tax '!N369</f>
        <v>84751.48</v>
      </c>
      <c r="F367" s="351">
        <f t="shared" si="43"/>
        <v>87277.074103999999</v>
      </c>
      <c r="G367" s="352"/>
      <c r="H367" s="351">
        <f t="shared" si="48"/>
        <v>0</v>
      </c>
      <c r="I367" s="351">
        <f t="shared" si="44"/>
        <v>2525.5941040000034</v>
      </c>
      <c r="J367" s="351">
        <f t="shared" si="45"/>
        <v>0</v>
      </c>
      <c r="K367" s="293">
        <f>SUM('Employee Salary Payroll Tax '!I369:K369)</f>
        <v>12068.3</v>
      </c>
      <c r="L367" s="293">
        <f>'Employee Salary Payroll Tax '!H369</f>
        <v>0</v>
      </c>
      <c r="M367" s="293">
        <f t="shared" si="46"/>
        <v>72683.179999999993</v>
      </c>
      <c r="N367" s="359">
        <f t="shared" si="47"/>
        <v>0</v>
      </c>
      <c r="O367" s="331"/>
      <c r="P367" s="61"/>
      <c r="Q367" s="294"/>
      <c r="R367" s="292"/>
      <c r="S367" s="291"/>
    </row>
    <row r="368" spans="1:19" ht="14.4">
      <c r="A368" s="36">
        <f t="shared" si="41"/>
        <v>353</v>
      </c>
      <c r="B368" s="526"/>
      <c r="C368" s="36" t="str">
        <f>VLOOKUP('Employee Salary Payroll Tax '!B370,'Employee Salary Payroll Tax '!$D$1:$E$7,2,FALSE)</f>
        <v>IBEW</v>
      </c>
      <c r="D368" s="61">
        <f t="shared" si="42"/>
        <v>6.875E-3</v>
      </c>
      <c r="E368" s="351">
        <f>'Employee Salary Payroll Tax '!N370</f>
        <v>60618.02</v>
      </c>
      <c r="F368" s="351">
        <f t="shared" si="43"/>
        <v>61034.768887499995</v>
      </c>
      <c r="G368" s="352"/>
      <c r="H368" s="351">
        <f t="shared" si="48"/>
        <v>0</v>
      </c>
      <c r="I368" s="351">
        <f t="shared" si="44"/>
        <v>416.74888749999809</v>
      </c>
      <c r="J368" s="351">
        <f t="shared" si="45"/>
        <v>0</v>
      </c>
      <c r="K368" s="293">
        <f>SUM('Employee Salary Payroll Tax '!I370:K370)</f>
        <v>0</v>
      </c>
      <c r="L368" s="293">
        <f>'Employee Salary Payroll Tax '!H370</f>
        <v>0</v>
      </c>
      <c r="M368" s="293">
        <f t="shared" si="46"/>
        <v>60618.02</v>
      </c>
      <c r="N368" s="359">
        <f t="shared" si="47"/>
        <v>0</v>
      </c>
      <c r="O368" s="331"/>
      <c r="P368" s="61"/>
      <c r="Q368" s="294"/>
      <c r="R368" s="292"/>
      <c r="S368" s="291"/>
    </row>
    <row r="369" spans="1:19" ht="14.4">
      <c r="A369" s="36">
        <f t="shared" si="41"/>
        <v>354</v>
      </c>
      <c r="B369" s="526"/>
      <c r="C369" s="36" t="str">
        <f>VLOOKUP('Employee Salary Payroll Tax '!B371,'Employee Salary Payroll Tax '!$D$1:$E$7,2,FALSE)</f>
        <v>NonUnion</v>
      </c>
      <c r="D369" s="61">
        <f t="shared" si="42"/>
        <v>2.98E-2</v>
      </c>
      <c r="E369" s="351">
        <f>'Employee Salary Payroll Tax '!N371</f>
        <v>104261.06</v>
      </c>
      <c r="F369" s="351">
        <f t="shared" si="43"/>
        <v>107368.039588</v>
      </c>
      <c r="G369" s="352"/>
      <c r="H369" s="351">
        <f t="shared" si="48"/>
        <v>0</v>
      </c>
      <c r="I369" s="351">
        <f t="shared" si="44"/>
        <v>3106.979588000002</v>
      </c>
      <c r="J369" s="351">
        <f t="shared" si="45"/>
        <v>0</v>
      </c>
      <c r="K369" s="293">
        <f>SUM('Employee Salary Payroll Tax '!I371:K371)</f>
        <v>57937.479999999996</v>
      </c>
      <c r="L369" s="293">
        <f>'Employee Salary Payroll Tax '!H371</f>
        <v>0</v>
      </c>
      <c r="M369" s="293">
        <f t="shared" si="46"/>
        <v>46323.58</v>
      </c>
      <c r="N369" s="359">
        <f t="shared" si="47"/>
        <v>0</v>
      </c>
      <c r="O369" s="331"/>
      <c r="P369" s="61"/>
      <c r="Q369" s="294"/>
      <c r="R369" s="292"/>
      <c r="S369" s="291"/>
    </row>
    <row r="370" spans="1:19" ht="14.4">
      <c r="A370" s="36">
        <f t="shared" si="41"/>
        <v>355</v>
      </c>
      <c r="B370" s="526"/>
      <c r="C370" s="36" t="str">
        <f>VLOOKUP('Employee Salary Payroll Tax '!B372,'Employee Salary Payroll Tax '!$D$1:$E$7,2,FALSE)</f>
        <v>IBEW</v>
      </c>
      <c r="D370" s="61">
        <f t="shared" si="42"/>
        <v>6.875E-3</v>
      </c>
      <c r="E370" s="351">
        <f>'Employee Salary Payroll Tax '!N372</f>
        <v>50251.13</v>
      </c>
      <c r="F370" s="351">
        <f t="shared" si="43"/>
        <v>50596.606518749999</v>
      </c>
      <c r="G370" s="352"/>
      <c r="H370" s="351">
        <f t="shared" si="48"/>
        <v>0</v>
      </c>
      <c r="I370" s="351">
        <f t="shared" si="44"/>
        <v>345.47651875000156</v>
      </c>
      <c r="J370" s="351">
        <f t="shared" si="45"/>
        <v>0</v>
      </c>
      <c r="K370" s="293">
        <f>SUM('Employee Salary Payroll Tax '!I372:K372)</f>
        <v>13441.41</v>
      </c>
      <c r="L370" s="293">
        <f>'Employee Salary Payroll Tax '!H372</f>
        <v>0</v>
      </c>
      <c r="M370" s="293">
        <f t="shared" si="46"/>
        <v>36809.72</v>
      </c>
      <c r="N370" s="359">
        <f t="shared" si="47"/>
        <v>0</v>
      </c>
      <c r="O370" s="331"/>
      <c r="P370" s="61"/>
      <c r="Q370" s="294"/>
      <c r="R370" s="292"/>
      <c r="S370" s="291"/>
    </row>
    <row r="371" spans="1:19" ht="14.4">
      <c r="A371" s="36">
        <f t="shared" si="41"/>
        <v>356</v>
      </c>
      <c r="B371" s="526"/>
      <c r="C371" s="36" t="str">
        <f>VLOOKUP('Employee Salary Payroll Tax '!B373,'Employee Salary Payroll Tax '!$D$1:$E$7,2,FALSE)</f>
        <v>IBEW</v>
      </c>
      <c r="D371" s="61">
        <f t="shared" si="42"/>
        <v>6.875E-3</v>
      </c>
      <c r="E371" s="351">
        <f>'Employee Salary Payroll Tax '!N373</f>
        <v>48379.37</v>
      </c>
      <c r="F371" s="351">
        <f t="shared" si="43"/>
        <v>48711.97816875</v>
      </c>
      <c r="G371" s="352"/>
      <c r="H371" s="351">
        <f t="shared" si="48"/>
        <v>0</v>
      </c>
      <c r="I371" s="351">
        <f t="shared" si="44"/>
        <v>332.60816874999728</v>
      </c>
      <c r="J371" s="351">
        <f t="shared" si="45"/>
        <v>0</v>
      </c>
      <c r="K371" s="293">
        <f>SUM('Employee Salary Payroll Tax '!I373:K373)</f>
        <v>47965.299999999996</v>
      </c>
      <c r="L371" s="293">
        <f>'Employee Salary Payroll Tax '!H373</f>
        <v>0</v>
      </c>
      <c r="M371" s="293">
        <f t="shared" si="46"/>
        <v>414.07000000000698</v>
      </c>
      <c r="N371" s="359">
        <f t="shared" si="47"/>
        <v>0</v>
      </c>
      <c r="O371" s="331"/>
      <c r="P371" s="61"/>
      <c r="Q371" s="294"/>
      <c r="R371" s="292"/>
      <c r="S371" s="291"/>
    </row>
    <row r="372" spans="1:19" ht="14.4">
      <c r="A372" s="36">
        <f t="shared" si="41"/>
        <v>357</v>
      </c>
      <c r="B372" s="526"/>
      <c r="C372" s="36" t="str">
        <f>VLOOKUP('Employee Salary Payroll Tax '!B374,'Employee Salary Payroll Tax '!$D$1:$E$7,2,FALSE)</f>
        <v>NonUnion</v>
      </c>
      <c r="D372" s="61">
        <f t="shared" si="42"/>
        <v>2.98E-2</v>
      </c>
      <c r="E372" s="351">
        <f>'Employee Salary Payroll Tax '!N374</f>
        <v>142935.82999999999</v>
      </c>
      <c r="F372" s="351">
        <f t="shared" si="43"/>
        <v>147195.31773399998</v>
      </c>
      <c r="G372" s="352"/>
      <c r="H372" s="351">
        <f t="shared" si="48"/>
        <v>0</v>
      </c>
      <c r="I372" s="351">
        <f t="shared" si="44"/>
        <v>4259.4877339999948</v>
      </c>
      <c r="J372" s="351">
        <f t="shared" si="45"/>
        <v>0</v>
      </c>
      <c r="K372" s="293">
        <f>SUM('Employee Salary Payroll Tax '!I374:K374)</f>
        <v>142935.82999999999</v>
      </c>
      <c r="L372" s="293">
        <f>'Employee Salary Payroll Tax '!H374</f>
        <v>0</v>
      </c>
      <c r="M372" s="293">
        <f t="shared" si="46"/>
        <v>0</v>
      </c>
      <c r="N372" s="359">
        <f t="shared" si="47"/>
        <v>0</v>
      </c>
      <c r="O372" s="331"/>
      <c r="P372" s="61"/>
      <c r="Q372" s="294"/>
      <c r="R372" s="292"/>
      <c r="S372" s="291"/>
    </row>
    <row r="373" spans="1:19" ht="14.4">
      <c r="A373" s="36">
        <f t="shared" si="41"/>
        <v>358</v>
      </c>
      <c r="B373" s="526"/>
      <c r="C373" s="36" t="str">
        <f>VLOOKUP('Employee Salary Payroll Tax '!B375,'Employee Salary Payroll Tax '!$D$1:$E$7,2,FALSE)</f>
        <v>UA</v>
      </c>
      <c r="D373" s="61">
        <f t="shared" si="42"/>
        <v>0.03</v>
      </c>
      <c r="E373" s="351">
        <f>'Employee Salary Payroll Tax '!N375</f>
        <v>52490.66</v>
      </c>
      <c r="F373" s="351">
        <f t="shared" si="43"/>
        <v>54065.379800000002</v>
      </c>
      <c r="G373" s="352"/>
      <c r="H373" s="351">
        <f t="shared" si="48"/>
        <v>0</v>
      </c>
      <c r="I373" s="351">
        <f t="shared" si="44"/>
        <v>1574.7197999999989</v>
      </c>
      <c r="J373" s="351">
        <f t="shared" si="45"/>
        <v>0</v>
      </c>
      <c r="K373" s="293">
        <f>SUM('Employee Salary Payroll Tax '!I375:K375)</f>
        <v>24292.480000000003</v>
      </c>
      <c r="L373" s="293">
        <f>'Employee Salary Payroll Tax '!H375</f>
        <v>0</v>
      </c>
      <c r="M373" s="293">
        <f t="shared" si="46"/>
        <v>28198.18</v>
      </c>
      <c r="N373" s="359">
        <f t="shared" si="47"/>
        <v>0</v>
      </c>
      <c r="O373" s="331"/>
      <c r="P373" s="61"/>
      <c r="Q373" s="294"/>
      <c r="R373" s="292"/>
      <c r="S373" s="291"/>
    </row>
    <row r="374" spans="1:19" ht="14.4">
      <c r="A374" s="36">
        <f t="shared" si="41"/>
        <v>359</v>
      </c>
      <c r="B374" s="526"/>
      <c r="C374" s="36" t="str">
        <f>VLOOKUP('Employee Salary Payroll Tax '!B376,'Employee Salary Payroll Tax '!$D$1:$E$7,2,FALSE)</f>
        <v>NonUnion</v>
      </c>
      <c r="D374" s="61">
        <f t="shared" si="42"/>
        <v>2.98E-2</v>
      </c>
      <c r="E374" s="351">
        <f>'Employee Salary Payroll Tax '!N376</f>
        <v>64793.96</v>
      </c>
      <c r="F374" s="351">
        <f t="shared" si="43"/>
        <v>66724.820007999995</v>
      </c>
      <c r="G374" s="352"/>
      <c r="H374" s="351">
        <f t="shared" si="48"/>
        <v>0</v>
      </c>
      <c r="I374" s="351">
        <f t="shared" si="44"/>
        <v>1930.860007999996</v>
      </c>
      <c r="J374" s="351">
        <f t="shared" si="45"/>
        <v>0</v>
      </c>
      <c r="K374" s="293">
        <f>SUM('Employee Salary Payroll Tax '!I376:K376)</f>
        <v>483.96000000000004</v>
      </c>
      <c r="L374" s="293">
        <f>'Employee Salary Payroll Tax '!H376</f>
        <v>0</v>
      </c>
      <c r="M374" s="293">
        <f t="shared" si="46"/>
        <v>64310</v>
      </c>
      <c r="N374" s="359">
        <f t="shared" si="47"/>
        <v>0</v>
      </c>
      <c r="O374" s="331"/>
      <c r="P374" s="61"/>
      <c r="Q374" s="294"/>
      <c r="R374" s="292"/>
      <c r="S374" s="291"/>
    </row>
    <row r="375" spans="1:19" ht="14.4">
      <c r="A375" s="36">
        <f t="shared" si="41"/>
        <v>360</v>
      </c>
      <c r="B375" s="526"/>
      <c r="C375" s="36" t="str">
        <f>VLOOKUP('Employee Salary Payroll Tax '!B377,'Employee Salary Payroll Tax '!$D$1:$E$7,2,FALSE)</f>
        <v>NonUnion</v>
      </c>
      <c r="D375" s="61">
        <f t="shared" si="42"/>
        <v>2.98E-2</v>
      </c>
      <c r="E375" s="351">
        <f>'Employee Salary Payroll Tax '!N377</f>
        <v>82117.899999999994</v>
      </c>
      <c r="F375" s="351">
        <f t="shared" si="43"/>
        <v>84565.013420000003</v>
      </c>
      <c r="G375" s="352"/>
      <c r="H375" s="351">
        <f t="shared" si="48"/>
        <v>0</v>
      </c>
      <c r="I375" s="351">
        <f t="shared" si="44"/>
        <v>2447.1134200000088</v>
      </c>
      <c r="J375" s="351">
        <f t="shared" si="45"/>
        <v>0</v>
      </c>
      <c r="K375" s="293">
        <f>SUM('Employee Salary Payroll Tax '!I377:K377)</f>
        <v>21465.440000000002</v>
      </c>
      <c r="L375" s="293">
        <f>'Employee Salary Payroll Tax '!H377</f>
        <v>32807.550000000003</v>
      </c>
      <c r="M375" s="293">
        <f t="shared" si="46"/>
        <v>27844.909999999989</v>
      </c>
      <c r="N375" s="359">
        <f t="shared" si="47"/>
        <v>0</v>
      </c>
      <c r="O375" s="331"/>
      <c r="P375" s="61"/>
      <c r="Q375" s="294"/>
      <c r="R375" s="292"/>
      <c r="S375" s="291"/>
    </row>
    <row r="376" spans="1:19" ht="14.4">
      <c r="A376" s="36">
        <f t="shared" si="41"/>
        <v>361</v>
      </c>
      <c r="B376" s="526"/>
      <c r="C376" s="36" t="str">
        <f>VLOOKUP('Employee Salary Payroll Tax '!B378,'Employee Salary Payroll Tax '!$D$1:$E$7,2,FALSE)</f>
        <v>NonUnion</v>
      </c>
      <c r="D376" s="61">
        <f t="shared" si="42"/>
        <v>2.98E-2</v>
      </c>
      <c r="E376" s="351">
        <f>'Employee Salary Payroll Tax '!N378</f>
        <v>76244.11</v>
      </c>
      <c r="F376" s="351">
        <f t="shared" si="43"/>
        <v>78516.18447800001</v>
      </c>
      <c r="G376" s="352"/>
      <c r="H376" s="351">
        <f t="shared" si="48"/>
        <v>0</v>
      </c>
      <c r="I376" s="351">
        <f t="shared" si="44"/>
        <v>2272.0744780000095</v>
      </c>
      <c r="J376" s="351">
        <f t="shared" si="45"/>
        <v>0</v>
      </c>
      <c r="K376" s="293">
        <f>SUM('Employee Salary Payroll Tax '!I378:K378)</f>
        <v>1563.7099999999998</v>
      </c>
      <c r="L376" s="293">
        <f>'Employee Salary Payroll Tax '!H378</f>
        <v>23.1</v>
      </c>
      <c r="M376" s="293">
        <f t="shared" si="46"/>
        <v>74657.299999999988</v>
      </c>
      <c r="N376" s="359">
        <f t="shared" si="47"/>
        <v>0</v>
      </c>
      <c r="O376" s="331"/>
      <c r="P376" s="61"/>
      <c r="Q376" s="294"/>
      <c r="R376" s="292"/>
      <c r="S376" s="291"/>
    </row>
    <row r="377" spans="1:19" ht="14.4">
      <c r="A377" s="36">
        <f t="shared" si="41"/>
        <v>362</v>
      </c>
      <c r="B377" s="526"/>
      <c r="C377" s="36" t="str">
        <f>VLOOKUP('Employee Salary Payroll Tax '!B379,'Employee Salary Payroll Tax '!$D$1:$E$7,2,FALSE)</f>
        <v>NonUnion</v>
      </c>
      <c r="D377" s="61">
        <f t="shared" si="42"/>
        <v>2.98E-2</v>
      </c>
      <c r="E377" s="351">
        <f>'Employee Salary Payroll Tax '!N379</f>
        <v>56428.639999999999</v>
      </c>
      <c r="F377" s="351">
        <f t="shared" si="43"/>
        <v>58110.213472000003</v>
      </c>
      <c r="G377" s="352"/>
      <c r="H377" s="351">
        <f t="shared" si="48"/>
        <v>0</v>
      </c>
      <c r="I377" s="351">
        <f t="shared" si="44"/>
        <v>1681.5734720000037</v>
      </c>
      <c r="J377" s="351">
        <f t="shared" si="45"/>
        <v>0</v>
      </c>
      <c r="K377" s="293">
        <f>SUM('Employee Salary Payroll Tax '!I379:K379)</f>
        <v>4443.2299999999996</v>
      </c>
      <c r="L377" s="293">
        <f>'Employee Salary Payroll Tax '!H379</f>
        <v>250.73</v>
      </c>
      <c r="M377" s="293">
        <f t="shared" si="46"/>
        <v>51734.68</v>
      </c>
      <c r="N377" s="359">
        <f t="shared" si="47"/>
        <v>0</v>
      </c>
      <c r="O377" s="331"/>
      <c r="P377" s="61"/>
      <c r="Q377" s="294"/>
      <c r="R377" s="292"/>
      <c r="S377" s="291"/>
    </row>
    <row r="378" spans="1:19" ht="14.4">
      <c r="A378" s="36">
        <f t="shared" si="41"/>
        <v>363</v>
      </c>
      <c r="B378" s="526"/>
      <c r="C378" s="36" t="str">
        <f>VLOOKUP('Employee Salary Payroll Tax '!B380,'Employee Salary Payroll Tax '!$D$1:$E$7,2,FALSE)</f>
        <v>UA</v>
      </c>
      <c r="D378" s="61">
        <f t="shared" si="42"/>
        <v>0.03</v>
      </c>
      <c r="E378" s="351">
        <f>'Employee Salary Payroll Tax '!N380</f>
        <v>89839.07</v>
      </c>
      <c r="F378" s="351">
        <f t="shared" si="43"/>
        <v>92534.242100000003</v>
      </c>
      <c r="G378" s="352"/>
      <c r="H378" s="351">
        <f t="shared" si="48"/>
        <v>0</v>
      </c>
      <c r="I378" s="351">
        <f t="shared" si="44"/>
        <v>2695.1720999999961</v>
      </c>
      <c r="J378" s="351">
        <f t="shared" si="45"/>
        <v>0</v>
      </c>
      <c r="K378" s="293">
        <f>SUM('Employee Salary Payroll Tax '!I380:K380)</f>
        <v>80736.179999999993</v>
      </c>
      <c r="L378" s="293">
        <f>'Employee Salary Payroll Tax '!H380</f>
        <v>1515.23</v>
      </c>
      <c r="M378" s="293">
        <f t="shared" si="46"/>
        <v>7587.6600000000144</v>
      </c>
      <c r="N378" s="359">
        <f t="shared" si="47"/>
        <v>0</v>
      </c>
      <c r="O378" s="331"/>
      <c r="P378" s="61"/>
      <c r="Q378" s="294"/>
      <c r="R378" s="292"/>
      <c r="S378" s="291"/>
    </row>
    <row r="379" spans="1:19" ht="14.4">
      <c r="A379" s="36">
        <f t="shared" si="41"/>
        <v>364</v>
      </c>
      <c r="B379" s="526"/>
      <c r="C379" s="36" t="str">
        <f>VLOOKUP('Employee Salary Payroll Tax '!B381,'Employee Salary Payroll Tax '!$D$1:$E$7,2,FALSE)</f>
        <v>NonUnion</v>
      </c>
      <c r="D379" s="61">
        <f t="shared" si="42"/>
        <v>2.98E-2</v>
      </c>
      <c r="E379" s="351">
        <f>'Employee Salary Payroll Tax '!N381</f>
        <v>49829.77</v>
      </c>
      <c r="F379" s="351">
        <f t="shared" si="43"/>
        <v>51314.697145999999</v>
      </c>
      <c r="G379" s="352"/>
      <c r="H379" s="351">
        <f t="shared" si="48"/>
        <v>0</v>
      </c>
      <c r="I379" s="351">
        <f t="shared" si="44"/>
        <v>1484.9271460000018</v>
      </c>
      <c r="J379" s="351">
        <f t="shared" si="45"/>
        <v>0</v>
      </c>
      <c r="K379" s="293">
        <f>SUM('Employee Salary Payroll Tax '!I381:K381)</f>
        <v>49829.770000000004</v>
      </c>
      <c r="L379" s="293">
        <f>'Employee Salary Payroll Tax '!H381</f>
        <v>0</v>
      </c>
      <c r="M379" s="293">
        <f t="shared" si="46"/>
        <v>-7.2759576141834259E-12</v>
      </c>
      <c r="N379" s="359">
        <f t="shared" si="47"/>
        <v>0</v>
      </c>
      <c r="O379" s="331"/>
      <c r="P379" s="61"/>
      <c r="Q379" s="294"/>
      <c r="R379" s="292"/>
      <c r="S379" s="291"/>
    </row>
    <row r="380" spans="1:19" ht="14.4">
      <c r="A380" s="36">
        <f t="shared" si="41"/>
        <v>365</v>
      </c>
      <c r="B380" s="526"/>
      <c r="C380" s="36" t="str">
        <f>VLOOKUP('Employee Salary Payroll Tax '!B382,'Employee Salary Payroll Tax '!$D$1:$E$7,2,FALSE)</f>
        <v>NonUnion</v>
      </c>
      <c r="D380" s="61">
        <f t="shared" si="42"/>
        <v>2.98E-2</v>
      </c>
      <c r="E380" s="351">
        <f>'Employee Salary Payroll Tax '!N382</f>
        <v>44386.26</v>
      </c>
      <c r="F380" s="351">
        <f t="shared" si="43"/>
        <v>45708.970548000005</v>
      </c>
      <c r="G380" s="352"/>
      <c r="H380" s="351">
        <f t="shared" si="48"/>
        <v>613.73999999999796</v>
      </c>
      <c r="I380" s="351">
        <f t="shared" si="44"/>
        <v>1322.7105480000027</v>
      </c>
      <c r="J380" s="351">
        <f t="shared" si="45"/>
        <v>3.6824399999999877</v>
      </c>
      <c r="K380" s="293">
        <f>SUM('Employee Salary Payroll Tax '!I382:K382)</f>
        <v>13901.35</v>
      </c>
      <c r="L380" s="293">
        <f>'Employee Salary Payroll Tax '!H382</f>
        <v>0</v>
      </c>
      <c r="M380" s="293">
        <f t="shared" si="46"/>
        <v>30484.910000000003</v>
      </c>
      <c r="N380" s="359">
        <f t="shared" si="47"/>
        <v>1.1533048130850971</v>
      </c>
      <c r="O380" s="331"/>
      <c r="P380" s="61"/>
      <c r="Q380" s="294"/>
      <c r="R380" s="292"/>
      <c r="S380" s="291"/>
    </row>
    <row r="381" spans="1:19" ht="14.4">
      <c r="A381" s="36">
        <f t="shared" si="41"/>
        <v>366</v>
      </c>
      <c r="B381" s="526"/>
      <c r="C381" s="36" t="str">
        <f>VLOOKUP('Employee Salary Payroll Tax '!B383,'Employee Salary Payroll Tax '!$D$1:$E$7,2,FALSE)</f>
        <v>NonUnion</v>
      </c>
      <c r="D381" s="61">
        <f t="shared" si="42"/>
        <v>2.98E-2</v>
      </c>
      <c r="E381" s="351">
        <f>'Employee Salary Payroll Tax '!N383</f>
        <v>110684.25</v>
      </c>
      <c r="F381" s="351">
        <f t="shared" si="43"/>
        <v>113982.64065</v>
      </c>
      <c r="G381" s="352"/>
      <c r="H381" s="351">
        <f t="shared" si="48"/>
        <v>0</v>
      </c>
      <c r="I381" s="351">
        <f t="shared" si="44"/>
        <v>3298.3906500000012</v>
      </c>
      <c r="J381" s="351">
        <f t="shared" si="45"/>
        <v>0</v>
      </c>
      <c r="K381" s="293">
        <f>SUM('Employee Salary Payroll Tax '!I383:K383)</f>
        <v>100544.07</v>
      </c>
      <c r="L381" s="293">
        <f>'Employee Salary Payroll Tax '!H383</f>
        <v>1485.64</v>
      </c>
      <c r="M381" s="293">
        <f t="shared" si="46"/>
        <v>8654.5399999999936</v>
      </c>
      <c r="N381" s="359">
        <f t="shared" si="47"/>
        <v>0</v>
      </c>
      <c r="O381" s="331"/>
      <c r="P381" s="61"/>
      <c r="Q381" s="294"/>
      <c r="R381" s="292"/>
      <c r="S381" s="291"/>
    </row>
    <row r="382" spans="1:19" ht="14.4">
      <c r="A382" s="36">
        <f t="shared" si="41"/>
        <v>367</v>
      </c>
      <c r="B382" s="526"/>
      <c r="C382" s="36" t="str">
        <f>VLOOKUP('Employee Salary Payroll Tax '!B384,'Employee Salary Payroll Tax '!$D$1:$E$7,2,FALSE)</f>
        <v>NonUnion</v>
      </c>
      <c r="D382" s="61">
        <f t="shared" si="42"/>
        <v>2.98E-2</v>
      </c>
      <c r="E382" s="351">
        <f>'Employee Salary Payroll Tax '!N384</f>
        <v>73488.67</v>
      </c>
      <c r="F382" s="351">
        <f t="shared" si="43"/>
        <v>75678.632366000005</v>
      </c>
      <c r="G382" s="352"/>
      <c r="H382" s="351">
        <f t="shared" si="48"/>
        <v>0</v>
      </c>
      <c r="I382" s="351">
        <f t="shared" si="44"/>
        <v>2189.962366000007</v>
      </c>
      <c r="J382" s="351">
        <f t="shared" si="45"/>
        <v>0</v>
      </c>
      <c r="K382" s="293">
        <f>SUM('Employee Salary Payroll Tax '!I384:K384)</f>
        <v>1538.74</v>
      </c>
      <c r="L382" s="293">
        <f>'Employee Salary Payroll Tax '!H384</f>
        <v>0</v>
      </c>
      <c r="M382" s="293">
        <f t="shared" si="46"/>
        <v>71949.929999999993</v>
      </c>
      <c r="N382" s="359">
        <f t="shared" si="47"/>
        <v>0</v>
      </c>
      <c r="O382" s="331"/>
      <c r="P382" s="61"/>
      <c r="Q382" s="294"/>
      <c r="R382" s="292"/>
      <c r="S382" s="291"/>
    </row>
    <row r="383" spans="1:19" ht="14.4">
      <c r="A383" s="36">
        <f t="shared" si="41"/>
        <v>368</v>
      </c>
      <c r="B383" s="526"/>
      <c r="C383" s="36" t="str">
        <f>VLOOKUP('Employee Salary Payroll Tax '!B385,'Employee Salary Payroll Tax '!$D$1:$E$7,2,FALSE)</f>
        <v>NonUnion</v>
      </c>
      <c r="D383" s="61">
        <f t="shared" si="42"/>
        <v>2.98E-2</v>
      </c>
      <c r="E383" s="351">
        <f>'Employee Salary Payroll Tax '!N385</f>
        <v>83650.509999999995</v>
      </c>
      <c r="F383" s="351">
        <f t="shared" si="43"/>
        <v>86143.295197999993</v>
      </c>
      <c r="G383" s="352"/>
      <c r="H383" s="351">
        <f t="shared" si="48"/>
        <v>0</v>
      </c>
      <c r="I383" s="351">
        <f t="shared" si="44"/>
        <v>2492.7851979999978</v>
      </c>
      <c r="J383" s="351">
        <f t="shared" si="45"/>
        <v>0</v>
      </c>
      <c r="K383" s="293">
        <f>SUM('Employee Salary Payroll Tax '!I385:K385)</f>
        <v>0</v>
      </c>
      <c r="L383" s="293">
        <f>'Employee Salary Payroll Tax '!H385</f>
        <v>0</v>
      </c>
      <c r="M383" s="293">
        <f t="shared" si="46"/>
        <v>83650.509999999995</v>
      </c>
      <c r="N383" s="359">
        <f t="shared" si="47"/>
        <v>0</v>
      </c>
      <c r="O383" s="331"/>
      <c r="P383" s="61"/>
      <c r="Q383" s="294"/>
      <c r="R383" s="292"/>
      <c r="S383" s="291"/>
    </row>
    <row r="384" spans="1:19" ht="14.4">
      <c r="A384" s="36">
        <f t="shared" si="41"/>
        <v>369</v>
      </c>
      <c r="B384" s="526"/>
      <c r="C384" s="36" t="str">
        <f>VLOOKUP('Employee Salary Payroll Tax '!B386,'Employee Salary Payroll Tax '!$D$1:$E$7,2,FALSE)</f>
        <v>IBEW</v>
      </c>
      <c r="D384" s="61">
        <f t="shared" si="42"/>
        <v>6.875E-3</v>
      </c>
      <c r="E384" s="351">
        <f>'Employee Salary Payroll Tax '!N386</f>
        <v>139449.39000000001</v>
      </c>
      <c r="F384" s="351">
        <f t="shared" si="43"/>
        <v>140408.10455625001</v>
      </c>
      <c r="G384" s="352"/>
      <c r="H384" s="351">
        <f t="shared" si="48"/>
        <v>0</v>
      </c>
      <c r="I384" s="351">
        <f t="shared" si="44"/>
        <v>958.71455624999362</v>
      </c>
      <c r="J384" s="351">
        <f t="shared" si="45"/>
        <v>0</v>
      </c>
      <c r="K384" s="293">
        <f>SUM('Employee Salary Payroll Tax '!I386:K386)</f>
        <v>84978.1</v>
      </c>
      <c r="L384" s="293">
        <f>'Employee Salary Payroll Tax '!H386</f>
        <v>0</v>
      </c>
      <c r="M384" s="293">
        <f t="shared" si="46"/>
        <v>54471.290000000008</v>
      </c>
      <c r="N384" s="359">
        <f t="shared" si="47"/>
        <v>0</v>
      </c>
      <c r="O384" s="331"/>
      <c r="P384" s="61"/>
      <c r="Q384" s="294"/>
      <c r="R384" s="292"/>
      <c r="S384" s="291"/>
    </row>
    <row r="385" spans="1:19" ht="14.4">
      <c r="A385" s="36">
        <f t="shared" si="41"/>
        <v>370</v>
      </c>
      <c r="B385" s="526"/>
      <c r="C385" s="36" t="str">
        <f>VLOOKUP('Employee Salary Payroll Tax '!B387,'Employee Salary Payroll Tax '!$D$1:$E$7,2,FALSE)</f>
        <v>NonUnion</v>
      </c>
      <c r="D385" s="61">
        <f t="shared" si="42"/>
        <v>2.98E-2</v>
      </c>
      <c r="E385" s="351">
        <f>'Employee Salary Payroll Tax '!N387</f>
        <v>105134.73</v>
      </c>
      <c r="F385" s="351">
        <f t="shared" si="43"/>
        <v>108267.74495399999</v>
      </c>
      <c r="G385" s="352"/>
      <c r="H385" s="351">
        <f t="shared" si="48"/>
        <v>0</v>
      </c>
      <c r="I385" s="351">
        <f t="shared" si="44"/>
        <v>3133.0149539999984</v>
      </c>
      <c r="J385" s="351">
        <f t="shared" si="45"/>
        <v>0</v>
      </c>
      <c r="K385" s="293">
        <f>SUM('Employee Salary Payroll Tax '!I387:K387)</f>
        <v>39810.79</v>
      </c>
      <c r="L385" s="293">
        <f>'Employee Salary Payroll Tax '!H387</f>
        <v>34642.910000000003</v>
      </c>
      <c r="M385" s="293">
        <f t="shared" si="46"/>
        <v>30681.029999999992</v>
      </c>
      <c r="N385" s="359">
        <f t="shared" si="47"/>
        <v>0</v>
      </c>
      <c r="O385" s="331"/>
      <c r="P385" s="61"/>
      <c r="Q385" s="294"/>
      <c r="R385" s="292"/>
      <c r="S385" s="291"/>
    </row>
    <row r="386" spans="1:19" ht="14.4">
      <c r="A386" s="36">
        <f t="shared" si="41"/>
        <v>371</v>
      </c>
      <c r="B386" s="526"/>
      <c r="C386" s="36" t="str">
        <f>VLOOKUP('Employee Salary Payroll Tax '!B388,'Employee Salary Payroll Tax '!$D$1:$E$7,2,FALSE)</f>
        <v>NonUnion</v>
      </c>
      <c r="D386" s="61">
        <f t="shared" si="42"/>
        <v>2.98E-2</v>
      </c>
      <c r="E386" s="351">
        <f>'Employee Salary Payroll Tax '!N388</f>
        <v>102754.88</v>
      </c>
      <c r="F386" s="351">
        <f t="shared" si="43"/>
        <v>105816.975424</v>
      </c>
      <c r="G386" s="352"/>
      <c r="H386" s="351">
        <f t="shared" si="48"/>
        <v>0</v>
      </c>
      <c r="I386" s="351">
        <f t="shared" si="44"/>
        <v>3062.0954239999992</v>
      </c>
      <c r="J386" s="351">
        <f t="shared" si="45"/>
        <v>0</v>
      </c>
      <c r="K386" s="293">
        <f>SUM('Employee Salary Payroll Tax '!I388:K388)</f>
        <v>16958.490000000002</v>
      </c>
      <c r="L386" s="293">
        <f>'Employee Salary Payroll Tax '!H388</f>
        <v>0</v>
      </c>
      <c r="M386" s="293">
        <f t="shared" si="46"/>
        <v>85796.39</v>
      </c>
      <c r="N386" s="359">
        <f t="shared" si="47"/>
        <v>0</v>
      </c>
      <c r="O386" s="331"/>
      <c r="P386" s="61"/>
      <c r="Q386" s="294"/>
      <c r="R386" s="292"/>
      <c r="S386" s="291"/>
    </row>
    <row r="387" spans="1:19" ht="14.4">
      <c r="A387" s="36">
        <f t="shared" si="41"/>
        <v>372</v>
      </c>
      <c r="B387" s="526"/>
      <c r="C387" s="36" t="str">
        <f>VLOOKUP('Employee Salary Payroll Tax '!B389,'Employee Salary Payroll Tax '!$D$1:$E$7,2,FALSE)</f>
        <v>NonUnion</v>
      </c>
      <c r="D387" s="61">
        <f t="shared" si="42"/>
        <v>2.98E-2</v>
      </c>
      <c r="E387" s="351">
        <f>'Employee Salary Payroll Tax '!N389</f>
        <v>75542.080000000002</v>
      </c>
      <c r="F387" s="351">
        <f t="shared" si="43"/>
        <v>77793.233984000006</v>
      </c>
      <c r="G387" s="352"/>
      <c r="H387" s="351">
        <f t="shared" si="48"/>
        <v>0</v>
      </c>
      <c r="I387" s="351">
        <f t="shared" si="44"/>
        <v>2251.1539840000041</v>
      </c>
      <c r="J387" s="351">
        <f t="shared" si="45"/>
        <v>0</v>
      </c>
      <c r="K387" s="293">
        <f>SUM('Employee Salary Payroll Tax '!I389:K389)</f>
        <v>8571.56</v>
      </c>
      <c r="L387" s="293">
        <f>'Employee Salary Payroll Tax '!H389</f>
        <v>0</v>
      </c>
      <c r="M387" s="293">
        <f t="shared" si="46"/>
        <v>66970.52</v>
      </c>
      <c r="N387" s="359">
        <f t="shared" si="47"/>
        <v>0</v>
      </c>
      <c r="O387" s="331"/>
      <c r="P387" s="61"/>
      <c r="Q387" s="294"/>
      <c r="R387" s="292"/>
      <c r="S387" s="291"/>
    </row>
    <row r="388" spans="1:19" ht="14.4">
      <c r="A388" s="36">
        <f t="shared" si="41"/>
        <v>373</v>
      </c>
      <c r="B388" s="526"/>
      <c r="C388" s="36" t="str">
        <f>VLOOKUP('Employee Salary Payroll Tax '!B390,'Employee Salary Payroll Tax '!$D$1:$E$7,2,FALSE)</f>
        <v>NonUnion</v>
      </c>
      <c r="D388" s="61">
        <f t="shared" si="42"/>
        <v>2.98E-2</v>
      </c>
      <c r="E388" s="351">
        <f>'Employee Salary Payroll Tax '!N390</f>
        <v>69259.05</v>
      </c>
      <c r="F388" s="351">
        <f t="shared" si="43"/>
        <v>71322.969690000013</v>
      </c>
      <c r="G388" s="352"/>
      <c r="H388" s="351">
        <f t="shared" si="48"/>
        <v>0</v>
      </c>
      <c r="I388" s="351">
        <f t="shared" si="44"/>
        <v>2063.9196900000097</v>
      </c>
      <c r="J388" s="351">
        <f t="shared" si="45"/>
        <v>0</v>
      </c>
      <c r="K388" s="293">
        <f>SUM('Employee Salary Payroll Tax '!I390:K390)</f>
        <v>68221.41</v>
      </c>
      <c r="L388" s="293">
        <f>'Employee Salary Payroll Tax '!H390</f>
        <v>0</v>
      </c>
      <c r="M388" s="293">
        <f t="shared" si="46"/>
        <v>1037.6399999999994</v>
      </c>
      <c r="N388" s="359">
        <f t="shared" si="47"/>
        <v>0</v>
      </c>
      <c r="O388" s="331"/>
      <c r="P388" s="61"/>
      <c r="Q388" s="294"/>
      <c r="R388" s="292"/>
      <c r="S388" s="291"/>
    </row>
    <row r="389" spans="1:19" ht="14.4">
      <c r="A389" s="36">
        <f t="shared" si="41"/>
        <v>374</v>
      </c>
      <c r="B389" s="526"/>
      <c r="C389" s="36" t="str">
        <f>VLOOKUP('Employee Salary Payroll Tax '!B391,'Employee Salary Payroll Tax '!$D$1:$E$7,2,FALSE)</f>
        <v>UA</v>
      </c>
      <c r="D389" s="61">
        <f t="shared" si="42"/>
        <v>0.03</v>
      </c>
      <c r="E389" s="351">
        <f>'Employee Salary Payroll Tax '!N391</f>
        <v>98717.64</v>
      </c>
      <c r="F389" s="351">
        <f t="shared" si="43"/>
        <v>101679.1692</v>
      </c>
      <c r="G389" s="352"/>
      <c r="H389" s="351">
        <f t="shared" si="48"/>
        <v>0</v>
      </c>
      <c r="I389" s="351">
        <f t="shared" si="44"/>
        <v>2961.5292000000045</v>
      </c>
      <c r="J389" s="351">
        <f t="shared" si="45"/>
        <v>0</v>
      </c>
      <c r="K389" s="293">
        <f>SUM('Employee Salary Payroll Tax '!I391:K391)</f>
        <v>87146.61</v>
      </c>
      <c r="L389" s="293">
        <f>'Employee Salary Payroll Tax '!H391</f>
        <v>1972.9</v>
      </c>
      <c r="M389" s="293">
        <f t="shared" si="46"/>
        <v>9598.1299999999992</v>
      </c>
      <c r="N389" s="359">
        <f t="shared" si="47"/>
        <v>0</v>
      </c>
      <c r="O389" s="331"/>
      <c r="P389" s="61"/>
      <c r="Q389" s="294"/>
      <c r="R389" s="292"/>
      <c r="S389" s="291"/>
    </row>
    <row r="390" spans="1:19" ht="14.4">
      <c r="A390" s="36">
        <f t="shared" si="41"/>
        <v>375</v>
      </c>
      <c r="B390" s="526"/>
      <c r="C390" s="36" t="str">
        <f>VLOOKUP('Employee Salary Payroll Tax '!B392,'Employee Salary Payroll Tax '!$D$1:$E$7,2,FALSE)</f>
        <v>NonUnion</v>
      </c>
      <c r="D390" s="61">
        <f t="shared" si="42"/>
        <v>2.98E-2</v>
      </c>
      <c r="E390" s="351">
        <f>'Employee Salary Payroll Tax '!N392</f>
        <v>87639.49</v>
      </c>
      <c r="F390" s="351">
        <f t="shared" si="43"/>
        <v>90251.146802000003</v>
      </c>
      <c r="G390" s="352"/>
      <c r="H390" s="351">
        <f t="shared" si="48"/>
        <v>0</v>
      </c>
      <c r="I390" s="351">
        <f t="shared" si="44"/>
        <v>2611.6568019999977</v>
      </c>
      <c r="J390" s="351">
        <f t="shared" si="45"/>
        <v>0</v>
      </c>
      <c r="K390" s="293">
        <f>SUM('Employee Salary Payroll Tax '!I392:K392)</f>
        <v>18278.899999999998</v>
      </c>
      <c r="L390" s="293">
        <f>'Employee Salary Payroll Tax '!H392</f>
        <v>0</v>
      </c>
      <c r="M390" s="293">
        <f t="shared" si="46"/>
        <v>69360.590000000011</v>
      </c>
      <c r="N390" s="359">
        <f t="shared" si="47"/>
        <v>0</v>
      </c>
      <c r="O390" s="331"/>
      <c r="P390" s="61"/>
      <c r="Q390" s="294"/>
      <c r="R390" s="292"/>
      <c r="S390" s="291"/>
    </row>
    <row r="391" spans="1:19" ht="14.4">
      <c r="A391" s="36">
        <f t="shared" si="41"/>
        <v>376</v>
      </c>
      <c r="B391" s="526"/>
      <c r="C391" s="36" t="str">
        <f>VLOOKUP('Employee Salary Payroll Tax '!B393,'Employee Salary Payroll Tax '!$D$1:$E$7,2,FALSE)</f>
        <v>NonUnion</v>
      </c>
      <c r="D391" s="61">
        <f t="shared" si="42"/>
        <v>2.98E-2</v>
      </c>
      <c r="E391" s="351">
        <f>'Employee Salary Payroll Tax '!N393</f>
        <v>64469.14</v>
      </c>
      <c r="F391" s="351">
        <f t="shared" si="43"/>
        <v>66390.320372000002</v>
      </c>
      <c r="G391" s="352"/>
      <c r="H391" s="351">
        <f t="shared" si="48"/>
        <v>0</v>
      </c>
      <c r="I391" s="351">
        <f t="shared" si="44"/>
        <v>1921.1803720000025</v>
      </c>
      <c r="J391" s="351">
        <f t="shared" si="45"/>
        <v>0</v>
      </c>
      <c r="K391" s="293">
        <f>SUM('Employee Salary Payroll Tax '!I393:K393)</f>
        <v>3268.83</v>
      </c>
      <c r="L391" s="293">
        <f>'Employee Salary Payroll Tax '!H393</f>
        <v>0</v>
      </c>
      <c r="M391" s="293">
        <f t="shared" si="46"/>
        <v>61200.31</v>
      </c>
      <c r="N391" s="359">
        <f t="shared" si="47"/>
        <v>0</v>
      </c>
      <c r="O391" s="331"/>
      <c r="P391" s="61"/>
      <c r="Q391" s="294"/>
      <c r="R391" s="292"/>
      <c r="S391" s="291"/>
    </row>
    <row r="392" spans="1:19" ht="14.4">
      <c r="A392" s="36">
        <f t="shared" si="41"/>
        <v>377</v>
      </c>
      <c r="B392" s="526"/>
      <c r="C392" s="36" t="str">
        <f>VLOOKUP('Employee Salary Payroll Tax '!B394,'Employee Salary Payroll Tax '!$D$1:$E$7,2,FALSE)</f>
        <v>NonUnion</v>
      </c>
      <c r="D392" s="61">
        <f t="shared" si="42"/>
        <v>2.98E-2</v>
      </c>
      <c r="E392" s="351">
        <f>'Employee Salary Payroll Tax '!N394</f>
        <v>8690.4599999999991</v>
      </c>
      <c r="F392" s="351">
        <f t="shared" si="43"/>
        <v>8949.4357079999991</v>
      </c>
      <c r="G392" s="352"/>
      <c r="H392" s="351">
        <f t="shared" si="48"/>
        <v>36309.54</v>
      </c>
      <c r="I392" s="351">
        <f t="shared" si="44"/>
        <v>258.97570799999994</v>
      </c>
      <c r="J392" s="351">
        <f t="shared" si="45"/>
        <v>1.5538542479999997</v>
      </c>
      <c r="K392" s="293">
        <f>SUM('Employee Salary Payroll Tax '!I394:K394)</f>
        <v>8119.51</v>
      </c>
      <c r="L392" s="293">
        <f>'Employee Salary Payroll Tax '!H394</f>
        <v>0</v>
      </c>
      <c r="M392" s="293">
        <f t="shared" si="46"/>
        <v>570.94999999999891</v>
      </c>
      <c r="N392" s="359">
        <f t="shared" si="47"/>
        <v>1.4517683878329468</v>
      </c>
      <c r="O392" s="331"/>
      <c r="P392" s="61"/>
      <c r="Q392" s="294"/>
      <c r="R392" s="292"/>
      <c r="S392" s="291"/>
    </row>
    <row r="393" spans="1:19" ht="14.4">
      <c r="A393" s="36">
        <f t="shared" si="41"/>
        <v>378</v>
      </c>
      <c r="B393" s="526"/>
      <c r="C393" s="36" t="str">
        <f>VLOOKUP('Employee Salary Payroll Tax '!B395,'Employee Salary Payroll Tax '!$D$1:$E$7,2,FALSE)</f>
        <v>NonUnion</v>
      </c>
      <c r="D393" s="61">
        <f t="shared" si="42"/>
        <v>2.98E-2</v>
      </c>
      <c r="E393" s="351">
        <f>'Employee Salary Payroll Tax '!N395</f>
        <v>39837.61</v>
      </c>
      <c r="F393" s="351">
        <f t="shared" si="43"/>
        <v>41024.770778000006</v>
      </c>
      <c r="G393" s="352"/>
      <c r="H393" s="351">
        <f t="shared" si="48"/>
        <v>5162.3899999999994</v>
      </c>
      <c r="I393" s="351">
        <f t="shared" si="44"/>
        <v>1187.1607780000049</v>
      </c>
      <c r="J393" s="351">
        <f t="shared" si="45"/>
        <v>7.12296466800003</v>
      </c>
      <c r="K393" s="293">
        <f>SUM('Employee Salary Payroll Tax '!I395:K395)</f>
        <v>19035.289999999997</v>
      </c>
      <c r="L393" s="293">
        <f>'Employee Salary Payroll Tax '!H395</f>
        <v>50.92</v>
      </c>
      <c r="M393" s="293">
        <f t="shared" si="46"/>
        <v>20751.400000000005</v>
      </c>
      <c r="N393" s="359">
        <f t="shared" si="47"/>
        <v>3.403509851914579</v>
      </c>
      <c r="O393" s="331"/>
      <c r="P393" s="61"/>
      <c r="Q393" s="294"/>
      <c r="R393" s="292"/>
      <c r="S393" s="291"/>
    </row>
    <row r="394" spans="1:19" ht="14.4">
      <c r="A394" s="36">
        <f t="shared" si="41"/>
        <v>379</v>
      </c>
      <c r="B394" s="526"/>
      <c r="C394" s="36" t="str">
        <f>VLOOKUP('Employee Salary Payroll Tax '!B396,'Employee Salary Payroll Tax '!$D$1:$E$7,2,FALSE)</f>
        <v>NonUnion</v>
      </c>
      <c r="D394" s="61">
        <f t="shared" si="42"/>
        <v>2.98E-2</v>
      </c>
      <c r="E394" s="351">
        <f>'Employee Salary Payroll Tax '!N396</f>
        <v>57935.79</v>
      </c>
      <c r="F394" s="351">
        <f t="shared" si="43"/>
        <v>59662.276542000007</v>
      </c>
      <c r="G394" s="352"/>
      <c r="H394" s="351">
        <f t="shared" si="48"/>
        <v>0</v>
      </c>
      <c r="I394" s="351">
        <f t="shared" si="44"/>
        <v>1726.486542000006</v>
      </c>
      <c r="J394" s="351">
        <f t="shared" si="45"/>
        <v>0</v>
      </c>
      <c r="K394" s="293">
        <f>SUM('Employee Salary Payroll Tax '!I396:K396)</f>
        <v>45184.95</v>
      </c>
      <c r="L394" s="293">
        <f>'Employee Salary Payroll Tax '!H396</f>
        <v>0</v>
      </c>
      <c r="M394" s="293">
        <f t="shared" si="46"/>
        <v>12750.840000000004</v>
      </c>
      <c r="N394" s="359">
        <f t="shared" si="47"/>
        <v>0</v>
      </c>
      <c r="O394" s="331"/>
      <c r="P394" s="61"/>
      <c r="Q394" s="294"/>
      <c r="R394" s="292"/>
      <c r="S394" s="291"/>
    </row>
    <row r="395" spans="1:19" ht="14.4">
      <c r="A395" s="36">
        <f t="shared" si="41"/>
        <v>380</v>
      </c>
      <c r="B395" s="526"/>
      <c r="C395" s="36" t="str">
        <f>VLOOKUP('Employee Salary Payroll Tax '!B397,'Employee Salary Payroll Tax '!$D$1:$E$7,2,FALSE)</f>
        <v>NonUnion</v>
      </c>
      <c r="D395" s="61">
        <f t="shared" si="42"/>
        <v>2.98E-2</v>
      </c>
      <c r="E395" s="351">
        <f>'Employee Salary Payroll Tax '!N397</f>
        <v>128849.29</v>
      </c>
      <c r="F395" s="351">
        <f t="shared" si="43"/>
        <v>132688.998842</v>
      </c>
      <c r="G395" s="352"/>
      <c r="H395" s="351">
        <f t="shared" si="48"/>
        <v>0</v>
      </c>
      <c r="I395" s="351">
        <f t="shared" si="44"/>
        <v>3839.7088420000073</v>
      </c>
      <c r="J395" s="351">
        <f t="shared" si="45"/>
        <v>0</v>
      </c>
      <c r="K395" s="293">
        <f>SUM('Employee Salary Payroll Tax '!I397:K397)</f>
        <v>128849.29</v>
      </c>
      <c r="L395" s="293">
        <f>'Employee Salary Payroll Tax '!H397</f>
        <v>0</v>
      </c>
      <c r="M395" s="293">
        <f t="shared" si="46"/>
        <v>0</v>
      </c>
      <c r="N395" s="359">
        <f t="shared" si="47"/>
        <v>0</v>
      </c>
      <c r="O395" s="331"/>
      <c r="P395" s="61"/>
      <c r="Q395" s="294"/>
      <c r="R395" s="292"/>
      <c r="S395" s="291"/>
    </row>
    <row r="396" spans="1:19" ht="14.4">
      <c r="A396" s="36">
        <f t="shared" si="41"/>
        <v>381</v>
      </c>
      <c r="B396" s="526"/>
      <c r="C396" s="36" t="str">
        <f>VLOOKUP('Employee Salary Payroll Tax '!B398,'Employee Salary Payroll Tax '!$D$1:$E$7,2,FALSE)</f>
        <v>UA</v>
      </c>
      <c r="D396" s="61">
        <f t="shared" si="42"/>
        <v>0.03</v>
      </c>
      <c r="E396" s="351">
        <f>'Employee Salary Payroll Tax '!N398</f>
        <v>93178.01</v>
      </c>
      <c r="F396" s="351">
        <f t="shared" si="43"/>
        <v>95973.350299999991</v>
      </c>
      <c r="G396" s="352"/>
      <c r="H396" s="351">
        <f t="shared" si="48"/>
        <v>0</v>
      </c>
      <c r="I396" s="351">
        <f t="shared" si="44"/>
        <v>2795.3402999999962</v>
      </c>
      <c r="J396" s="351">
        <f t="shared" si="45"/>
        <v>0</v>
      </c>
      <c r="K396" s="293">
        <f>SUM('Employee Salary Payroll Tax '!I398:K398)</f>
        <v>67743.159999999989</v>
      </c>
      <c r="L396" s="293">
        <f>'Employee Salary Payroll Tax '!H398</f>
        <v>365.26</v>
      </c>
      <c r="M396" s="293">
        <f t="shared" si="46"/>
        <v>25069.590000000007</v>
      </c>
      <c r="N396" s="359">
        <f t="shared" si="47"/>
        <v>0</v>
      </c>
      <c r="O396" s="331"/>
      <c r="P396" s="61"/>
      <c r="Q396" s="294"/>
      <c r="R396" s="292"/>
      <c r="S396" s="291"/>
    </row>
    <row r="397" spans="1:19" ht="14.4">
      <c r="A397" s="36">
        <f t="shared" si="41"/>
        <v>382</v>
      </c>
      <c r="B397" s="526"/>
      <c r="C397" s="36" t="str">
        <f>VLOOKUP('Employee Salary Payroll Tax '!B399,'Employee Salary Payroll Tax '!$D$1:$E$7,2,FALSE)</f>
        <v>NonUnion</v>
      </c>
      <c r="D397" s="61">
        <f t="shared" si="42"/>
        <v>2.98E-2</v>
      </c>
      <c r="E397" s="351">
        <f>'Employee Salary Payroll Tax '!N399</f>
        <v>48121.43</v>
      </c>
      <c r="F397" s="351">
        <f t="shared" si="43"/>
        <v>49555.448614000001</v>
      </c>
      <c r="G397" s="352"/>
      <c r="H397" s="351">
        <f t="shared" si="48"/>
        <v>0</v>
      </c>
      <c r="I397" s="351">
        <f t="shared" si="44"/>
        <v>1434.0186140000005</v>
      </c>
      <c r="J397" s="351">
        <f t="shared" si="45"/>
        <v>0</v>
      </c>
      <c r="K397" s="293">
        <f>SUM('Employee Salary Payroll Tax '!I399:K399)</f>
        <v>9436.64</v>
      </c>
      <c r="L397" s="293">
        <f>'Employee Salary Payroll Tax '!H399</f>
        <v>0</v>
      </c>
      <c r="M397" s="293">
        <f t="shared" si="46"/>
        <v>38684.79</v>
      </c>
      <c r="N397" s="359">
        <f t="shared" si="47"/>
        <v>0</v>
      </c>
      <c r="O397" s="331"/>
      <c r="P397" s="61"/>
      <c r="Q397" s="294"/>
      <c r="R397" s="292"/>
      <c r="S397" s="291"/>
    </row>
    <row r="398" spans="1:19" ht="14.4">
      <c r="A398" s="36">
        <f t="shared" si="41"/>
        <v>383</v>
      </c>
      <c r="B398" s="526"/>
      <c r="C398" s="36" t="str">
        <f>VLOOKUP('Employee Salary Payroll Tax '!B400,'Employee Salary Payroll Tax '!$D$1:$E$7,2,FALSE)</f>
        <v>IBEW</v>
      </c>
      <c r="D398" s="61">
        <f t="shared" si="42"/>
        <v>6.875E-3</v>
      </c>
      <c r="E398" s="351">
        <f>'Employee Salary Payroll Tax '!N400</f>
        <v>46139.86</v>
      </c>
      <c r="F398" s="351">
        <f t="shared" si="43"/>
        <v>46457.0715375</v>
      </c>
      <c r="G398" s="352"/>
      <c r="H398" s="351">
        <f t="shared" si="48"/>
        <v>0</v>
      </c>
      <c r="I398" s="351">
        <f t="shared" si="44"/>
        <v>317.21153749999939</v>
      </c>
      <c r="J398" s="351">
        <f t="shared" si="45"/>
        <v>0</v>
      </c>
      <c r="K398" s="293">
        <f>SUM('Employee Salary Payroll Tax '!I400:K400)</f>
        <v>1499.69</v>
      </c>
      <c r="L398" s="293">
        <f>'Employee Salary Payroll Tax '!H400</f>
        <v>0</v>
      </c>
      <c r="M398" s="293">
        <f t="shared" si="46"/>
        <v>44640.17</v>
      </c>
      <c r="N398" s="359">
        <f t="shared" si="47"/>
        <v>0</v>
      </c>
      <c r="O398" s="331"/>
      <c r="P398" s="61"/>
      <c r="Q398" s="294"/>
      <c r="R398" s="292"/>
      <c r="S398" s="291"/>
    </row>
    <row r="399" spans="1:19" ht="14.4">
      <c r="A399" s="36">
        <f t="shared" si="41"/>
        <v>384</v>
      </c>
      <c r="B399" s="526"/>
      <c r="C399" s="36" t="str">
        <f>VLOOKUP('Employee Salary Payroll Tax '!B401,'Employee Salary Payroll Tax '!$D$1:$E$7,2,FALSE)</f>
        <v>UA</v>
      </c>
      <c r="D399" s="61">
        <f t="shared" si="42"/>
        <v>0.03</v>
      </c>
      <c r="E399" s="351">
        <f>'Employee Salary Payroll Tax '!N401</f>
        <v>93792.53</v>
      </c>
      <c r="F399" s="351">
        <f t="shared" si="43"/>
        <v>96606.305900000007</v>
      </c>
      <c r="G399" s="352"/>
      <c r="H399" s="351">
        <f t="shared" si="48"/>
        <v>0</v>
      </c>
      <c r="I399" s="351">
        <f t="shared" si="44"/>
        <v>2813.7759000000078</v>
      </c>
      <c r="J399" s="351">
        <f t="shared" si="45"/>
        <v>0</v>
      </c>
      <c r="K399" s="293">
        <f>SUM('Employee Salary Payroll Tax '!I401:K401)</f>
        <v>73541.47</v>
      </c>
      <c r="L399" s="293">
        <f>'Employee Salary Payroll Tax '!H401</f>
        <v>395.88</v>
      </c>
      <c r="M399" s="293">
        <f t="shared" si="46"/>
        <v>19855.179999999997</v>
      </c>
      <c r="N399" s="359">
        <f t="shared" si="47"/>
        <v>0</v>
      </c>
      <c r="O399" s="331"/>
      <c r="P399" s="61"/>
      <c r="Q399" s="294"/>
      <c r="R399" s="292"/>
      <c r="S399" s="291"/>
    </row>
    <row r="400" spans="1:19" ht="14.4">
      <c r="A400" s="36">
        <f t="shared" si="41"/>
        <v>385</v>
      </c>
      <c r="B400" s="526"/>
      <c r="C400" s="36" t="str">
        <f>VLOOKUP('Employee Salary Payroll Tax '!B402,'Employee Salary Payroll Tax '!$D$1:$E$7,2,FALSE)</f>
        <v>IBEW</v>
      </c>
      <c r="D400" s="61">
        <f t="shared" si="42"/>
        <v>6.875E-3</v>
      </c>
      <c r="E400" s="351">
        <f>'Employee Salary Payroll Tax '!N402</f>
        <v>39137.120000000003</v>
      </c>
      <c r="F400" s="351">
        <f t="shared" si="43"/>
        <v>39406.187700000002</v>
      </c>
      <c r="G400" s="352"/>
      <c r="H400" s="351">
        <f t="shared" si="48"/>
        <v>5862.8799999999974</v>
      </c>
      <c r="I400" s="351">
        <f t="shared" si="44"/>
        <v>269.0676999999996</v>
      </c>
      <c r="J400" s="351">
        <f t="shared" si="45"/>
        <v>1.6144061999999977</v>
      </c>
      <c r="K400" s="293">
        <f>SUM('Employee Salary Payroll Tax '!I402:K402)</f>
        <v>39137.120000000003</v>
      </c>
      <c r="L400" s="293">
        <f>'Employee Salary Payroll Tax '!H402</f>
        <v>0</v>
      </c>
      <c r="M400" s="293">
        <f t="shared" si="46"/>
        <v>0</v>
      </c>
      <c r="N400" s="359">
        <f t="shared" si="47"/>
        <v>1.6144061999587478</v>
      </c>
      <c r="O400" s="331"/>
      <c r="P400" s="61"/>
      <c r="Q400" s="294"/>
      <c r="R400" s="292"/>
      <c r="S400" s="291"/>
    </row>
    <row r="401" spans="1:19" ht="14.4">
      <c r="A401" s="36">
        <f t="shared" ref="A401:A464" si="49">+A400+1</f>
        <v>386</v>
      </c>
      <c r="B401" s="526"/>
      <c r="C401" s="36" t="str">
        <f>VLOOKUP('Employee Salary Payroll Tax '!B403,'Employee Salary Payroll Tax '!$D$1:$E$7,2,FALSE)</f>
        <v>UA</v>
      </c>
      <c r="D401" s="61">
        <f t="shared" ref="D401:D464" si="50">VLOOKUP(C401,C$9:D$12,2)</f>
        <v>0.03</v>
      </c>
      <c r="E401" s="351">
        <f>'Employee Salary Payroll Tax '!N403</f>
        <v>39345.800000000003</v>
      </c>
      <c r="F401" s="351">
        <f t="shared" ref="F401:F464" si="51">E401*(1+D401)</f>
        <v>40526.174000000006</v>
      </c>
      <c r="G401" s="352"/>
      <c r="H401" s="351">
        <f t="shared" si="48"/>
        <v>5654.1999999999971</v>
      </c>
      <c r="I401" s="351">
        <f t="shared" ref="I401:I464" si="52">F401-E401</f>
        <v>1180.3740000000034</v>
      </c>
      <c r="J401" s="351">
        <f t="shared" ref="J401:J464" si="53">IF(H401&gt;I401,I401*$J$12,H401*$J$12)</f>
        <v>7.0822440000000206</v>
      </c>
      <c r="K401" s="293">
        <f>SUM('Employee Salary Payroll Tax '!I403:K403)</f>
        <v>22290.739999999998</v>
      </c>
      <c r="L401" s="293">
        <f>'Employee Salary Payroll Tax '!H403</f>
        <v>77.44</v>
      </c>
      <c r="M401" s="293">
        <f t="shared" ref="M401:M464" si="54">E401-K401-L401</f>
        <v>16977.620000000006</v>
      </c>
      <c r="N401" s="359">
        <f t="shared" ref="N401:N464" si="55">J401*K401/(SUM(K401:M401)+0.000001)</f>
        <v>4.0123331998980349</v>
      </c>
      <c r="O401" s="331"/>
      <c r="P401" s="61"/>
      <c r="Q401" s="294"/>
      <c r="R401" s="292"/>
      <c r="S401" s="291"/>
    </row>
    <row r="402" spans="1:19" ht="14.4">
      <c r="A402" s="36">
        <f t="shared" si="49"/>
        <v>387</v>
      </c>
      <c r="B402" s="526"/>
      <c r="C402" s="36" t="str">
        <f>VLOOKUP('Employee Salary Payroll Tax '!B404,'Employee Salary Payroll Tax '!$D$1:$E$7,2,FALSE)</f>
        <v>IBEW</v>
      </c>
      <c r="D402" s="61">
        <f t="shared" si="50"/>
        <v>6.875E-3</v>
      </c>
      <c r="E402" s="351">
        <f>'Employee Salary Payroll Tax '!N404</f>
        <v>94580.14</v>
      </c>
      <c r="F402" s="351">
        <f t="shared" si="51"/>
        <v>95230.378462499997</v>
      </c>
      <c r="G402" s="352"/>
      <c r="H402" s="351">
        <f t="shared" ref="H402:H465" si="56">IF(E402&gt;$H$12,0,$H$12-E402)</f>
        <v>0</v>
      </c>
      <c r="I402" s="351">
        <f t="shared" si="52"/>
        <v>650.23846249999769</v>
      </c>
      <c r="J402" s="351">
        <f t="shared" si="53"/>
        <v>0</v>
      </c>
      <c r="K402" s="293">
        <f>SUM('Employee Salary Payroll Tax '!I404:K404)</f>
        <v>18453.64</v>
      </c>
      <c r="L402" s="293">
        <f>'Employee Salary Payroll Tax '!H404</f>
        <v>0</v>
      </c>
      <c r="M402" s="293">
        <f t="shared" si="54"/>
        <v>76126.5</v>
      </c>
      <c r="N402" s="359">
        <f t="shared" si="55"/>
        <v>0</v>
      </c>
      <c r="O402" s="331"/>
      <c r="P402" s="61"/>
      <c r="Q402" s="294"/>
      <c r="R402" s="292"/>
      <c r="S402" s="291"/>
    </row>
    <row r="403" spans="1:19" ht="14.4">
      <c r="A403" s="36">
        <f t="shared" si="49"/>
        <v>388</v>
      </c>
      <c r="B403" s="526"/>
      <c r="C403" s="36" t="str">
        <f>VLOOKUP('Employee Salary Payroll Tax '!B405,'Employee Salary Payroll Tax '!$D$1:$E$7,2,FALSE)</f>
        <v>IBEW</v>
      </c>
      <c r="D403" s="61">
        <f t="shared" si="50"/>
        <v>6.875E-3</v>
      </c>
      <c r="E403" s="351">
        <f>'Employee Salary Payroll Tax '!N405</f>
        <v>122310.95</v>
      </c>
      <c r="F403" s="351">
        <f t="shared" si="51"/>
        <v>123151.83778125</v>
      </c>
      <c r="G403" s="352"/>
      <c r="H403" s="351">
        <f t="shared" si="56"/>
        <v>0</v>
      </c>
      <c r="I403" s="351">
        <f t="shared" si="52"/>
        <v>840.88778124999953</v>
      </c>
      <c r="J403" s="351">
        <f t="shared" si="53"/>
        <v>0</v>
      </c>
      <c r="K403" s="293">
        <f>SUM('Employee Salary Payroll Tax '!I405:K405)</f>
        <v>40763.11</v>
      </c>
      <c r="L403" s="293">
        <f>'Employee Salary Payroll Tax '!H405</f>
        <v>0</v>
      </c>
      <c r="M403" s="293">
        <f t="shared" si="54"/>
        <v>81547.839999999997</v>
      </c>
      <c r="N403" s="359">
        <f t="shared" si="55"/>
        <v>0</v>
      </c>
      <c r="O403" s="331"/>
      <c r="P403" s="61"/>
      <c r="Q403" s="294"/>
      <c r="R403" s="292"/>
      <c r="S403" s="291"/>
    </row>
    <row r="404" spans="1:19" ht="14.4">
      <c r="A404" s="36">
        <f t="shared" si="49"/>
        <v>389</v>
      </c>
      <c r="B404" s="526"/>
      <c r="C404" s="36" t="str">
        <f>VLOOKUP('Employee Salary Payroll Tax '!B406,'Employee Salary Payroll Tax '!$D$1:$E$7,2,FALSE)</f>
        <v>NonUnion</v>
      </c>
      <c r="D404" s="61">
        <f t="shared" si="50"/>
        <v>2.98E-2</v>
      </c>
      <c r="E404" s="351">
        <f>'Employee Salary Payroll Tax '!N406</f>
        <v>59022.44</v>
      </c>
      <c r="F404" s="351">
        <f t="shared" si="51"/>
        <v>60781.308712000005</v>
      </c>
      <c r="G404" s="352"/>
      <c r="H404" s="351">
        <f t="shared" si="56"/>
        <v>0</v>
      </c>
      <c r="I404" s="351">
        <f t="shared" si="52"/>
        <v>1758.8687120000031</v>
      </c>
      <c r="J404" s="351">
        <f t="shared" si="53"/>
        <v>0</v>
      </c>
      <c r="K404" s="293">
        <f>SUM('Employee Salary Payroll Tax '!I406:K406)</f>
        <v>46723.4</v>
      </c>
      <c r="L404" s="293">
        <f>'Employee Salary Payroll Tax '!H406</f>
        <v>0</v>
      </c>
      <c r="M404" s="293">
        <f t="shared" si="54"/>
        <v>12299.04</v>
      </c>
      <c r="N404" s="359">
        <f t="shared" si="55"/>
        <v>0</v>
      </c>
      <c r="O404" s="331"/>
      <c r="P404" s="61"/>
      <c r="Q404" s="294"/>
      <c r="R404" s="292"/>
      <c r="S404" s="291"/>
    </row>
    <row r="405" spans="1:19" ht="14.4">
      <c r="A405" s="36">
        <f t="shared" si="49"/>
        <v>390</v>
      </c>
      <c r="B405" s="526"/>
      <c r="C405" s="36" t="str">
        <f>VLOOKUP('Employee Salary Payroll Tax '!B407,'Employee Salary Payroll Tax '!$D$1:$E$7,2,FALSE)</f>
        <v>UA</v>
      </c>
      <c r="D405" s="61">
        <f t="shared" si="50"/>
        <v>0.03</v>
      </c>
      <c r="E405" s="351">
        <f>'Employee Salary Payroll Tax '!N407</f>
        <v>64762.74</v>
      </c>
      <c r="F405" s="351">
        <f t="shared" si="51"/>
        <v>66705.622199999998</v>
      </c>
      <c r="G405" s="352"/>
      <c r="H405" s="351">
        <f t="shared" si="56"/>
        <v>0</v>
      </c>
      <c r="I405" s="351">
        <f t="shared" si="52"/>
        <v>1942.8822</v>
      </c>
      <c r="J405" s="351">
        <f t="shared" si="53"/>
        <v>0</v>
      </c>
      <c r="K405" s="293">
        <f>SUM('Employee Salary Payroll Tax '!I407:K407)</f>
        <v>55986.619999999995</v>
      </c>
      <c r="L405" s="293">
        <f>'Employee Salary Payroll Tax '!H407</f>
        <v>1329.56</v>
      </c>
      <c r="M405" s="293">
        <f t="shared" si="54"/>
        <v>7446.5600000000031</v>
      </c>
      <c r="N405" s="359">
        <f t="shared" si="55"/>
        <v>0</v>
      </c>
      <c r="O405" s="331"/>
      <c r="P405" s="61"/>
      <c r="Q405" s="294"/>
      <c r="R405" s="292"/>
      <c r="S405" s="291"/>
    </row>
    <row r="406" spans="1:19" ht="14.4">
      <c r="A406" s="36">
        <f t="shared" si="49"/>
        <v>391</v>
      </c>
      <c r="B406" s="526"/>
      <c r="C406" s="36" t="str">
        <f>VLOOKUP('Employee Salary Payroll Tax '!B408,'Employee Salary Payroll Tax '!$D$1:$E$7,2,FALSE)</f>
        <v>UA</v>
      </c>
      <c r="D406" s="61">
        <f t="shared" si="50"/>
        <v>0.03</v>
      </c>
      <c r="E406" s="351">
        <f>'Employee Salary Payroll Tax '!N408</f>
        <v>73258.38</v>
      </c>
      <c r="F406" s="351">
        <f t="shared" si="51"/>
        <v>75456.131400000013</v>
      </c>
      <c r="G406" s="352"/>
      <c r="H406" s="351">
        <f t="shared" si="56"/>
        <v>0</v>
      </c>
      <c r="I406" s="351">
        <f t="shared" si="52"/>
        <v>2197.7514000000083</v>
      </c>
      <c r="J406" s="351">
        <f t="shared" si="53"/>
        <v>0</v>
      </c>
      <c r="K406" s="293">
        <f>SUM('Employee Salary Payroll Tax '!I408:K408)</f>
        <v>53663.56</v>
      </c>
      <c r="L406" s="293">
        <f>'Employee Salary Payroll Tax '!H408</f>
        <v>0</v>
      </c>
      <c r="M406" s="293">
        <f t="shared" si="54"/>
        <v>19594.820000000007</v>
      </c>
      <c r="N406" s="359">
        <f t="shared" si="55"/>
        <v>0</v>
      </c>
      <c r="O406" s="331"/>
      <c r="P406" s="61"/>
      <c r="Q406" s="294"/>
      <c r="R406" s="292"/>
      <c r="S406" s="291"/>
    </row>
    <row r="407" spans="1:19" ht="14.4">
      <c r="A407" s="36">
        <f t="shared" si="49"/>
        <v>392</v>
      </c>
      <c r="B407" s="526"/>
      <c r="C407" s="36" t="str">
        <f>VLOOKUP('Employee Salary Payroll Tax '!B409,'Employee Salary Payroll Tax '!$D$1:$E$7,2,FALSE)</f>
        <v>UA</v>
      </c>
      <c r="D407" s="61">
        <f t="shared" si="50"/>
        <v>0.03</v>
      </c>
      <c r="E407" s="351">
        <f>'Employee Salary Payroll Tax '!N409</f>
        <v>92971.68</v>
      </c>
      <c r="F407" s="351">
        <f t="shared" si="51"/>
        <v>95760.830399999992</v>
      </c>
      <c r="G407" s="352"/>
      <c r="H407" s="351">
        <f t="shared" si="56"/>
        <v>0</v>
      </c>
      <c r="I407" s="351">
        <f t="shared" si="52"/>
        <v>2789.1503999999986</v>
      </c>
      <c r="J407" s="351">
        <f t="shared" si="53"/>
        <v>0</v>
      </c>
      <c r="K407" s="293">
        <f>SUM('Employee Salary Payroll Tax '!I409:K409)</f>
        <v>82079.22</v>
      </c>
      <c r="L407" s="293">
        <f>'Employee Salary Payroll Tax '!H409</f>
        <v>1859.44</v>
      </c>
      <c r="M407" s="293">
        <f t="shared" si="54"/>
        <v>9033.0199999999913</v>
      </c>
      <c r="N407" s="359">
        <f t="shared" si="55"/>
        <v>0</v>
      </c>
      <c r="O407" s="331"/>
      <c r="P407" s="61"/>
      <c r="Q407" s="294"/>
      <c r="R407" s="292"/>
      <c r="S407" s="291"/>
    </row>
    <row r="408" spans="1:19" ht="14.4">
      <c r="A408" s="36">
        <f t="shared" si="49"/>
        <v>393</v>
      </c>
      <c r="B408" s="526"/>
      <c r="C408" s="36" t="str">
        <f>VLOOKUP('Employee Salary Payroll Tax '!B410,'Employee Salary Payroll Tax '!$D$1:$E$7,2,FALSE)</f>
        <v>NonUnion</v>
      </c>
      <c r="D408" s="61">
        <f t="shared" si="50"/>
        <v>2.98E-2</v>
      </c>
      <c r="E408" s="351">
        <f>'Employee Salary Payroll Tax '!N410</f>
        <v>80378.75</v>
      </c>
      <c r="F408" s="351">
        <f t="shared" si="51"/>
        <v>82774.036749999999</v>
      </c>
      <c r="G408" s="352"/>
      <c r="H408" s="351">
        <f t="shared" si="56"/>
        <v>0</v>
      </c>
      <c r="I408" s="351">
        <f t="shared" si="52"/>
        <v>2395.2867499999993</v>
      </c>
      <c r="J408" s="351">
        <f t="shared" si="53"/>
        <v>0</v>
      </c>
      <c r="K408" s="293">
        <f>SUM('Employee Salary Payroll Tax '!I410:K410)</f>
        <v>0</v>
      </c>
      <c r="L408" s="293">
        <f>'Employee Salary Payroll Tax '!H410</f>
        <v>0</v>
      </c>
      <c r="M408" s="293">
        <f t="shared" si="54"/>
        <v>80378.75</v>
      </c>
      <c r="N408" s="359">
        <f t="shared" si="55"/>
        <v>0</v>
      </c>
      <c r="O408" s="331"/>
      <c r="P408" s="61"/>
      <c r="Q408" s="294"/>
      <c r="R408" s="292"/>
      <c r="S408" s="291"/>
    </row>
    <row r="409" spans="1:19" ht="14.4">
      <c r="A409" s="36">
        <f t="shared" si="49"/>
        <v>394</v>
      </c>
      <c r="B409" s="526"/>
      <c r="C409" s="36" t="str">
        <f>VLOOKUP('Employee Salary Payroll Tax '!B411,'Employee Salary Payroll Tax '!$D$1:$E$7,2,FALSE)</f>
        <v>IBEW</v>
      </c>
      <c r="D409" s="61">
        <f t="shared" si="50"/>
        <v>6.875E-3</v>
      </c>
      <c r="E409" s="351">
        <f>'Employee Salary Payroll Tax '!N411</f>
        <v>5994.4</v>
      </c>
      <c r="F409" s="351">
        <f t="shared" si="51"/>
        <v>6035.6114999999991</v>
      </c>
      <c r="G409" s="352"/>
      <c r="H409" s="351">
        <f t="shared" si="56"/>
        <v>39005.599999999999</v>
      </c>
      <c r="I409" s="351">
        <f t="shared" si="52"/>
        <v>41.211499999999432</v>
      </c>
      <c r="J409" s="351">
        <f t="shared" si="53"/>
        <v>0.2472689999999966</v>
      </c>
      <c r="K409" s="293">
        <f>SUM('Employee Salary Payroll Tax '!I411:K411)</f>
        <v>5994.4000000000005</v>
      </c>
      <c r="L409" s="293">
        <f>'Employee Salary Payroll Tax '!H411</f>
        <v>0</v>
      </c>
      <c r="M409" s="293">
        <f t="shared" si="54"/>
        <v>-9.0949470177292824E-13</v>
      </c>
      <c r="N409" s="359">
        <f t="shared" si="55"/>
        <v>0.24726899995874665</v>
      </c>
      <c r="O409" s="331"/>
      <c r="P409" s="61"/>
      <c r="Q409" s="294"/>
      <c r="R409" s="292"/>
      <c r="S409" s="291"/>
    </row>
    <row r="410" spans="1:19" ht="14.4">
      <c r="A410" s="36">
        <f t="shared" si="49"/>
        <v>395</v>
      </c>
      <c r="B410" s="526"/>
      <c r="C410" s="36" t="str">
        <f>VLOOKUP('Employee Salary Payroll Tax '!B412,'Employee Salary Payroll Tax '!$D$1:$E$7,2,FALSE)</f>
        <v>NonUnion</v>
      </c>
      <c r="D410" s="61">
        <f t="shared" si="50"/>
        <v>2.98E-2</v>
      </c>
      <c r="E410" s="351">
        <f>'Employee Salary Payroll Tax '!N412</f>
        <v>116189.96</v>
      </c>
      <c r="F410" s="351">
        <f t="shared" si="51"/>
        <v>119652.42080800001</v>
      </c>
      <c r="G410" s="352"/>
      <c r="H410" s="351">
        <f t="shared" si="56"/>
        <v>0</v>
      </c>
      <c r="I410" s="351">
        <f t="shared" si="52"/>
        <v>3462.4608080000035</v>
      </c>
      <c r="J410" s="351">
        <f t="shared" si="53"/>
        <v>0</v>
      </c>
      <c r="K410" s="293">
        <f>SUM('Employee Salary Payroll Tax '!I412:K412)</f>
        <v>116189.95999999999</v>
      </c>
      <c r="L410" s="293">
        <f>'Employee Salary Payroll Tax '!H412</f>
        <v>0</v>
      </c>
      <c r="M410" s="293">
        <f t="shared" si="54"/>
        <v>1.4551915228366852E-11</v>
      </c>
      <c r="N410" s="359">
        <f t="shared" si="55"/>
        <v>0</v>
      </c>
      <c r="O410" s="331"/>
      <c r="P410" s="61"/>
      <c r="Q410" s="294"/>
      <c r="R410" s="292"/>
      <c r="S410" s="291"/>
    </row>
    <row r="411" spans="1:19" ht="14.4">
      <c r="A411" s="36">
        <f t="shared" si="49"/>
        <v>396</v>
      </c>
      <c r="B411" s="526"/>
      <c r="C411" s="36" t="str">
        <f>VLOOKUP('Employee Salary Payroll Tax '!B413,'Employee Salary Payroll Tax '!$D$1:$E$7,2,FALSE)</f>
        <v>IBEW</v>
      </c>
      <c r="D411" s="61">
        <f t="shared" si="50"/>
        <v>6.875E-3</v>
      </c>
      <c r="E411" s="351">
        <f>'Employee Salary Payroll Tax '!N413</f>
        <v>100044.21</v>
      </c>
      <c r="F411" s="351">
        <f t="shared" si="51"/>
        <v>100732.01394375</v>
      </c>
      <c r="G411" s="352"/>
      <c r="H411" s="351">
        <f t="shared" si="56"/>
        <v>0</v>
      </c>
      <c r="I411" s="351">
        <f t="shared" si="52"/>
        <v>687.80394374999742</v>
      </c>
      <c r="J411" s="351">
        <f t="shared" si="53"/>
        <v>0</v>
      </c>
      <c r="K411" s="293">
        <f>SUM('Employee Salary Payroll Tax '!I413:K413)</f>
        <v>17409.739999999998</v>
      </c>
      <c r="L411" s="293">
        <f>'Employee Salary Payroll Tax '!H413</f>
        <v>0</v>
      </c>
      <c r="M411" s="293">
        <f t="shared" si="54"/>
        <v>82634.47</v>
      </c>
      <c r="N411" s="359">
        <f t="shared" si="55"/>
        <v>0</v>
      </c>
      <c r="O411" s="331"/>
      <c r="P411" s="61"/>
      <c r="Q411" s="294"/>
      <c r="R411" s="292"/>
      <c r="S411" s="291"/>
    </row>
    <row r="412" spans="1:19" ht="14.4">
      <c r="A412" s="36">
        <f t="shared" si="49"/>
        <v>397</v>
      </c>
      <c r="B412" s="526"/>
      <c r="C412" s="36" t="str">
        <f>VLOOKUP('Employee Salary Payroll Tax '!B414,'Employee Salary Payroll Tax '!$D$1:$E$7,2,FALSE)</f>
        <v>NonUnion</v>
      </c>
      <c r="D412" s="61">
        <f t="shared" si="50"/>
        <v>2.98E-2</v>
      </c>
      <c r="E412" s="351">
        <f>'Employee Salary Payroll Tax '!N414</f>
        <v>72746.539999999994</v>
      </c>
      <c r="F412" s="351">
        <f t="shared" si="51"/>
        <v>74914.386891999995</v>
      </c>
      <c r="G412" s="352"/>
      <c r="H412" s="351">
        <f t="shared" si="56"/>
        <v>0</v>
      </c>
      <c r="I412" s="351">
        <f t="shared" si="52"/>
        <v>2167.8468920000014</v>
      </c>
      <c r="J412" s="351">
        <f t="shared" si="53"/>
        <v>0</v>
      </c>
      <c r="K412" s="293">
        <f>SUM('Employee Salary Payroll Tax '!I414:K414)</f>
        <v>72746.539999999994</v>
      </c>
      <c r="L412" s="293">
        <f>'Employee Salary Payroll Tax '!H414</f>
        <v>0</v>
      </c>
      <c r="M412" s="293">
        <f t="shared" si="54"/>
        <v>0</v>
      </c>
      <c r="N412" s="359">
        <f t="shared" si="55"/>
        <v>0</v>
      </c>
      <c r="O412" s="331"/>
      <c r="P412" s="61"/>
      <c r="Q412" s="294"/>
      <c r="R412" s="292"/>
      <c r="S412" s="291"/>
    </row>
    <row r="413" spans="1:19" ht="14.4">
      <c r="A413" s="36">
        <f t="shared" si="49"/>
        <v>398</v>
      </c>
      <c r="B413" s="526"/>
      <c r="C413" s="36" t="str">
        <f>VLOOKUP('Employee Salary Payroll Tax '!B415,'Employee Salary Payroll Tax '!$D$1:$E$7,2,FALSE)</f>
        <v>NonUnion</v>
      </c>
      <c r="D413" s="61">
        <f t="shared" si="50"/>
        <v>2.98E-2</v>
      </c>
      <c r="E413" s="351">
        <f>'Employee Salary Payroll Tax '!N415</f>
        <v>100973.73</v>
      </c>
      <c r="F413" s="351">
        <f t="shared" si="51"/>
        <v>103982.747154</v>
      </c>
      <c r="G413" s="352"/>
      <c r="H413" s="351">
        <f t="shared" si="56"/>
        <v>0</v>
      </c>
      <c r="I413" s="351">
        <f t="shared" si="52"/>
        <v>3009.017154000001</v>
      </c>
      <c r="J413" s="351">
        <f t="shared" si="53"/>
        <v>0</v>
      </c>
      <c r="K413" s="293">
        <f>SUM('Employee Salary Payroll Tax '!I415:K415)</f>
        <v>95681.88</v>
      </c>
      <c r="L413" s="293">
        <f>'Employee Salary Payroll Tax '!H415</f>
        <v>0</v>
      </c>
      <c r="M413" s="293">
        <f t="shared" si="54"/>
        <v>5291.8499999999913</v>
      </c>
      <c r="N413" s="359">
        <f t="shared" si="55"/>
        <v>0</v>
      </c>
      <c r="O413" s="331"/>
      <c r="P413" s="61"/>
      <c r="Q413" s="294"/>
      <c r="R413" s="292"/>
      <c r="S413" s="291"/>
    </row>
    <row r="414" spans="1:19" ht="14.4">
      <c r="A414" s="36">
        <f t="shared" si="49"/>
        <v>399</v>
      </c>
      <c r="B414" s="526"/>
      <c r="C414" s="36" t="str">
        <f>VLOOKUP('Employee Salary Payroll Tax '!B416,'Employee Salary Payroll Tax '!$D$1:$E$7,2,FALSE)</f>
        <v>NonUnion</v>
      </c>
      <c r="D414" s="61">
        <f t="shared" si="50"/>
        <v>2.98E-2</v>
      </c>
      <c r="E414" s="351">
        <f>'Employee Salary Payroll Tax '!N416</f>
        <v>70383.210000000006</v>
      </c>
      <c r="F414" s="351">
        <f t="shared" si="51"/>
        <v>72480.629658000005</v>
      </c>
      <c r="G414" s="352"/>
      <c r="H414" s="351">
        <f t="shared" si="56"/>
        <v>0</v>
      </c>
      <c r="I414" s="351">
        <f t="shared" si="52"/>
        <v>2097.4196579999989</v>
      </c>
      <c r="J414" s="351">
        <f t="shared" si="53"/>
        <v>0</v>
      </c>
      <c r="K414" s="293">
        <f>SUM('Employee Salary Payroll Tax '!I416:K416)</f>
        <v>24763.239999999998</v>
      </c>
      <c r="L414" s="293">
        <f>'Employee Salary Payroll Tax '!H416</f>
        <v>19979.52</v>
      </c>
      <c r="M414" s="293">
        <f t="shared" si="54"/>
        <v>25640.450000000008</v>
      </c>
      <c r="N414" s="359">
        <f t="shared" si="55"/>
        <v>0</v>
      </c>
      <c r="O414" s="331"/>
      <c r="P414" s="61"/>
      <c r="Q414" s="294"/>
      <c r="R414" s="292"/>
      <c r="S414" s="291"/>
    </row>
    <row r="415" spans="1:19" ht="14.4">
      <c r="A415" s="36">
        <f t="shared" si="49"/>
        <v>400</v>
      </c>
      <c r="B415" s="526"/>
      <c r="C415" s="36" t="str">
        <f>VLOOKUP('Employee Salary Payroll Tax '!B417,'Employee Salary Payroll Tax '!$D$1:$E$7,2,FALSE)</f>
        <v>NonUnion</v>
      </c>
      <c r="D415" s="61">
        <f t="shared" si="50"/>
        <v>2.98E-2</v>
      </c>
      <c r="E415" s="351">
        <f>'Employee Salary Payroll Tax '!N417</f>
        <v>48600.38</v>
      </c>
      <c r="F415" s="351">
        <f t="shared" si="51"/>
        <v>50048.671324000003</v>
      </c>
      <c r="G415" s="352"/>
      <c r="H415" s="351">
        <f t="shared" si="56"/>
        <v>0</v>
      </c>
      <c r="I415" s="351">
        <f t="shared" si="52"/>
        <v>1448.2913240000053</v>
      </c>
      <c r="J415" s="351">
        <f t="shared" si="53"/>
        <v>0</v>
      </c>
      <c r="K415" s="293">
        <f>SUM('Employee Salary Payroll Tax '!I417:K417)</f>
        <v>48600.38</v>
      </c>
      <c r="L415" s="293">
        <f>'Employee Salary Payroll Tax '!H417</f>
        <v>0</v>
      </c>
      <c r="M415" s="293">
        <f t="shared" si="54"/>
        <v>0</v>
      </c>
      <c r="N415" s="359">
        <f t="shared" si="55"/>
        <v>0</v>
      </c>
      <c r="O415" s="331"/>
      <c r="P415" s="61"/>
      <c r="Q415" s="294"/>
      <c r="R415" s="292"/>
      <c r="S415" s="291"/>
    </row>
    <row r="416" spans="1:19" ht="14.4">
      <c r="A416" s="36">
        <f t="shared" si="49"/>
        <v>401</v>
      </c>
      <c r="B416" s="526"/>
      <c r="C416" s="36" t="str">
        <f>VLOOKUP('Employee Salary Payroll Tax '!B418,'Employee Salary Payroll Tax '!$D$1:$E$7,2,FALSE)</f>
        <v>NonUnion</v>
      </c>
      <c r="D416" s="61">
        <f t="shared" si="50"/>
        <v>2.98E-2</v>
      </c>
      <c r="E416" s="351">
        <f>'Employee Salary Payroll Tax '!N418</f>
        <v>100379.25</v>
      </c>
      <c r="F416" s="351">
        <f t="shared" si="51"/>
        <v>103370.55165000001</v>
      </c>
      <c r="G416" s="352"/>
      <c r="H416" s="351">
        <f t="shared" si="56"/>
        <v>0</v>
      </c>
      <c r="I416" s="351">
        <f t="shared" si="52"/>
        <v>2991.3016500000085</v>
      </c>
      <c r="J416" s="351">
        <f t="shared" si="53"/>
        <v>0</v>
      </c>
      <c r="K416" s="293">
        <f>SUM('Employee Salary Payroll Tax '!I418:K418)</f>
        <v>1275.8499999999999</v>
      </c>
      <c r="L416" s="293">
        <f>'Employee Salary Payroll Tax '!H418</f>
        <v>195.27</v>
      </c>
      <c r="M416" s="293">
        <f t="shared" si="54"/>
        <v>98908.12999999999</v>
      </c>
      <c r="N416" s="359">
        <f t="shared" si="55"/>
        <v>0</v>
      </c>
      <c r="O416" s="331"/>
      <c r="P416" s="61"/>
      <c r="Q416" s="294"/>
      <c r="R416" s="292"/>
      <c r="S416" s="291"/>
    </row>
    <row r="417" spans="1:19" ht="14.4">
      <c r="A417" s="36">
        <f t="shared" si="49"/>
        <v>402</v>
      </c>
      <c r="B417" s="526"/>
      <c r="C417" s="36" t="str">
        <f>VLOOKUP('Employee Salary Payroll Tax '!B419,'Employee Salary Payroll Tax '!$D$1:$E$7,2,FALSE)</f>
        <v>NonUnion</v>
      </c>
      <c r="D417" s="61">
        <f t="shared" si="50"/>
        <v>2.98E-2</v>
      </c>
      <c r="E417" s="351">
        <f>'Employee Salary Payroll Tax '!N419</f>
        <v>52156.74</v>
      </c>
      <c r="F417" s="351">
        <f t="shared" si="51"/>
        <v>53711.010851999999</v>
      </c>
      <c r="G417" s="352"/>
      <c r="H417" s="351">
        <f t="shared" si="56"/>
        <v>0</v>
      </c>
      <c r="I417" s="351">
        <f t="shared" si="52"/>
        <v>1554.2708520000015</v>
      </c>
      <c r="J417" s="351">
        <f t="shared" si="53"/>
        <v>0</v>
      </c>
      <c r="K417" s="293">
        <f>SUM('Employee Salary Payroll Tax '!I419:K419)</f>
        <v>22459.660000000003</v>
      </c>
      <c r="L417" s="293">
        <f>'Employee Salary Payroll Tax '!H419</f>
        <v>0</v>
      </c>
      <c r="M417" s="293">
        <f t="shared" si="54"/>
        <v>29697.079999999994</v>
      </c>
      <c r="N417" s="359">
        <f t="shared" si="55"/>
        <v>0</v>
      </c>
      <c r="O417" s="331"/>
      <c r="P417" s="61"/>
      <c r="Q417" s="294"/>
      <c r="R417" s="292"/>
      <c r="S417" s="291"/>
    </row>
    <row r="418" spans="1:19" ht="14.4">
      <c r="A418" s="36">
        <f t="shared" si="49"/>
        <v>403</v>
      </c>
      <c r="B418" s="526"/>
      <c r="C418" s="36" t="str">
        <f>VLOOKUP('Employee Salary Payroll Tax '!B420,'Employee Salary Payroll Tax '!$D$1:$E$7,2,FALSE)</f>
        <v>NonUnion</v>
      </c>
      <c r="D418" s="61">
        <f t="shared" si="50"/>
        <v>2.98E-2</v>
      </c>
      <c r="E418" s="351">
        <f>'Employee Salary Payroll Tax '!N420</f>
        <v>44751.98</v>
      </c>
      <c r="F418" s="351">
        <f t="shared" si="51"/>
        <v>46085.589004000009</v>
      </c>
      <c r="G418" s="352"/>
      <c r="H418" s="351">
        <f t="shared" si="56"/>
        <v>248.0199999999968</v>
      </c>
      <c r="I418" s="351">
        <f t="shared" si="52"/>
        <v>1333.6090040000054</v>
      </c>
      <c r="J418" s="351">
        <f t="shared" si="53"/>
        <v>1.4881199999999808</v>
      </c>
      <c r="K418" s="293">
        <f>SUM('Employee Salary Payroll Tax '!I420:K420)</f>
        <v>44751.98</v>
      </c>
      <c r="L418" s="293">
        <f>'Employee Salary Payroll Tax '!H420</f>
        <v>0</v>
      </c>
      <c r="M418" s="293">
        <f t="shared" si="54"/>
        <v>0</v>
      </c>
      <c r="N418" s="359">
        <f t="shared" si="55"/>
        <v>1.4881199999667283</v>
      </c>
      <c r="O418" s="331"/>
      <c r="P418" s="61"/>
      <c r="Q418" s="294"/>
      <c r="R418" s="292"/>
      <c r="S418" s="291"/>
    </row>
    <row r="419" spans="1:19" ht="14.4">
      <c r="A419" s="36">
        <f t="shared" si="49"/>
        <v>404</v>
      </c>
      <c r="B419" s="526"/>
      <c r="C419" s="36" t="str">
        <f>VLOOKUP('Employee Salary Payroll Tax '!B421,'Employee Salary Payroll Tax '!$D$1:$E$7,2,FALSE)</f>
        <v>NonUnion</v>
      </c>
      <c r="D419" s="61">
        <f t="shared" si="50"/>
        <v>2.98E-2</v>
      </c>
      <c r="E419" s="351">
        <f>'Employee Salary Payroll Tax '!N421</f>
        <v>88060.34</v>
      </c>
      <c r="F419" s="351">
        <f t="shared" si="51"/>
        <v>90684.538132000001</v>
      </c>
      <c r="G419" s="352"/>
      <c r="H419" s="351">
        <f t="shared" si="56"/>
        <v>0</v>
      </c>
      <c r="I419" s="351">
        <f t="shared" si="52"/>
        <v>2624.198132000005</v>
      </c>
      <c r="J419" s="351">
        <f t="shared" si="53"/>
        <v>0</v>
      </c>
      <c r="K419" s="293">
        <f>SUM('Employee Salary Payroll Tax '!I421:K421)</f>
        <v>32245.01</v>
      </c>
      <c r="L419" s="293">
        <f>'Employee Salary Payroll Tax '!H421</f>
        <v>0</v>
      </c>
      <c r="M419" s="293">
        <f t="shared" si="54"/>
        <v>55815.33</v>
      </c>
      <c r="N419" s="359">
        <f t="shared" si="55"/>
        <v>0</v>
      </c>
      <c r="O419" s="331"/>
      <c r="P419" s="61"/>
      <c r="Q419" s="294"/>
      <c r="R419" s="292"/>
      <c r="S419" s="291"/>
    </row>
    <row r="420" spans="1:19" ht="14.4">
      <c r="A420" s="36">
        <f t="shared" si="49"/>
        <v>405</v>
      </c>
      <c r="B420" s="526"/>
      <c r="C420" s="36" t="str">
        <f>VLOOKUP('Employee Salary Payroll Tax '!B422,'Employee Salary Payroll Tax '!$D$1:$E$7,2,FALSE)</f>
        <v>IBEW</v>
      </c>
      <c r="D420" s="61">
        <f t="shared" si="50"/>
        <v>6.875E-3</v>
      </c>
      <c r="E420" s="351">
        <f>'Employee Salary Payroll Tax '!N422</f>
        <v>90482.46</v>
      </c>
      <c r="F420" s="351">
        <f t="shared" si="51"/>
        <v>91104.526912500005</v>
      </c>
      <c r="G420" s="352"/>
      <c r="H420" s="351">
        <f t="shared" si="56"/>
        <v>0</v>
      </c>
      <c r="I420" s="351">
        <f t="shared" si="52"/>
        <v>622.06691249999858</v>
      </c>
      <c r="J420" s="351">
        <f t="shared" si="53"/>
        <v>0</v>
      </c>
      <c r="K420" s="293">
        <f>SUM('Employee Salary Payroll Tax '!I422:K422)</f>
        <v>74724.58</v>
      </c>
      <c r="L420" s="293">
        <f>'Employee Salary Payroll Tax '!H422</f>
        <v>0</v>
      </c>
      <c r="M420" s="293">
        <f t="shared" si="54"/>
        <v>15757.880000000005</v>
      </c>
      <c r="N420" s="359">
        <f t="shared" si="55"/>
        <v>0</v>
      </c>
      <c r="O420" s="331"/>
      <c r="P420" s="61"/>
      <c r="Q420" s="294"/>
      <c r="R420" s="292"/>
      <c r="S420" s="291"/>
    </row>
    <row r="421" spans="1:19" ht="14.4">
      <c r="A421" s="36">
        <f t="shared" si="49"/>
        <v>406</v>
      </c>
      <c r="B421" s="526"/>
      <c r="C421" s="36" t="str">
        <f>VLOOKUP('Employee Salary Payroll Tax '!B423,'Employee Salary Payroll Tax '!$D$1:$E$7,2,FALSE)</f>
        <v>IBEW</v>
      </c>
      <c r="D421" s="61">
        <f t="shared" si="50"/>
        <v>6.875E-3</v>
      </c>
      <c r="E421" s="351">
        <f>'Employee Salary Payroll Tax '!N423</f>
        <v>9870.9</v>
      </c>
      <c r="F421" s="351">
        <f t="shared" si="51"/>
        <v>9938.7624374999996</v>
      </c>
      <c r="G421" s="352"/>
      <c r="H421" s="351">
        <f t="shared" si="56"/>
        <v>35129.1</v>
      </c>
      <c r="I421" s="351">
        <f t="shared" si="52"/>
        <v>67.862437499999942</v>
      </c>
      <c r="J421" s="351">
        <f t="shared" si="53"/>
        <v>0.40717462499999968</v>
      </c>
      <c r="K421" s="293">
        <f>SUM('Employee Salary Payroll Tax '!I423:K423)</f>
        <v>9867.58</v>
      </c>
      <c r="L421" s="293">
        <f>'Employee Salary Payroll Tax '!H423</f>
        <v>0</v>
      </c>
      <c r="M421" s="293">
        <f t="shared" si="54"/>
        <v>3.319999999999709</v>
      </c>
      <c r="N421" s="359">
        <f t="shared" si="55"/>
        <v>0.40703767495876358</v>
      </c>
      <c r="O421" s="331"/>
      <c r="P421" s="61"/>
      <c r="Q421" s="294"/>
      <c r="R421" s="292"/>
      <c r="S421" s="291"/>
    </row>
    <row r="422" spans="1:19" ht="14.4">
      <c r="A422" s="36">
        <f t="shared" si="49"/>
        <v>407</v>
      </c>
      <c r="B422" s="526"/>
      <c r="C422" s="36" t="str">
        <f>VLOOKUP('Employee Salary Payroll Tax '!B424,'Employee Salary Payroll Tax '!$D$1:$E$7,2,FALSE)</f>
        <v>Not Assigned</v>
      </c>
      <c r="D422" s="61">
        <f t="shared" si="50"/>
        <v>0</v>
      </c>
      <c r="E422" s="351">
        <f>'Employee Salary Payroll Tax '!N424</f>
        <v>0.01</v>
      </c>
      <c r="F422" s="351">
        <f t="shared" si="51"/>
        <v>0.01</v>
      </c>
      <c r="G422" s="352"/>
      <c r="H422" s="351">
        <f t="shared" si="56"/>
        <v>44999.99</v>
      </c>
      <c r="I422" s="351">
        <f t="shared" si="52"/>
        <v>0</v>
      </c>
      <c r="J422" s="351">
        <f t="shared" si="53"/>
        <v>0</v>
      </c>
      <c r="K422" s="293">
        <f>SUM('Employee Salary Payroll Tax '!I424:K424)</f>
        <v>17.330000000000002</v>
      </c>
      <c r="L422" s="293">
        <f>'Employee Salary Payroll Tax '!H424</f>
        <v>0</v>
      </c>
      <c r="M422" s="293">
        <f t="shared" si="54"/>
        <v>-17.32</v>
      </c>
      <c r="N422" s="359">
        <f t="shared" si="55"/>
        <v>0</v>
      </c>
      <c r="O422" s="331"/>
      <c r="P422" s="61"/>
      <c r="Q422" s="294"/>
      <c r="R422" s="292"/>
      <c r="S422" s="291"/>
    </row>
    <row r="423" spans="1:19" ht="14.4">
      <c r="A423" s="36">
        <f t="shared" si="49"/>
        <v>408</v>
      </c>
      <c r="B423" s="526"/>
      <c r="C423" s="36" t="str">
        <f>VLOOKUP('Employee Salary Payroll Tax '!B425,'Employee Salary Payroll Tax '!$D$1:$E$7,2,FALSE)</f>
        <v>NonUnion</v>
      </c>
      <c r="D423" s="61">
        <f t="shared" si="50"/>
        <v>2.98E-2</v>
      </c>
      <c r="E423" s="351">
        <f>'Employee Salary Payroll Tax '!N425</f>
        <v>59328.29</v>
      </c>
      <c r="F423" s="351">
        <f t="shared" si="51"/>
        <v>61096.273042000001</v>
      </c>
      <c r="G423" s="352"/>
      <c r="H423" s="351">
        <f t="shared" si="56"/>
        <v>0</v>
      </c>
      <c r="I423" s="351">
        <f t="shared" si="52"/>
        <v>1767.9830419999998</v>
      </c>
      <c r="J423" s="351">
        <f t="shared" si="53"/>
        <v>0</v>
      </c>
      <c r="K423" s="293">
        <f>SUM('Employee Salary Payroll Tax '!I425:K425)</f>
        <v>24541.24</v>
      </c>
      <c r="L423" s="293">
        <f>'Employee Salary Payroll Tax '!H425</f>
        <v>0</v>
      </c>
      <c r="M423" s="293">
        <f t="shared" si="54"/>
        <v>34787.050000000003</v>
      </c>
      <c r="N423" s="359">
        <f t="shared" si="55"/>
        <v>0</v>
      </c>
      <c r="O423" s="331"/>
      <c r="P423" s="61"/>
      <c r="Q423" s="294"/>
      <c r="R423" s="292"/>
      <c r="S423" s="291"/>
    </row>
    <row r="424" spans="1:19" ht="14.4">
      <c r="A424" s="36">
        <f t="shared" si="49"/>
        <v>409</v>
      </c>
      <c r="B424" s="526"/>
      <c r="C424" s="36" t="str">
        <f>VLOOKUP('Employee Salary Payroll Tax '!B426,'Employee Salary Payroll Tax '!$D$1:$E$7,2,FALSE)</f>
        <v>IBEW</v>
      </c>
      <c r="D424" s="61">
        <f t="shared" si="50"/>
        <v>6.875E-3</v>
      </c>
      <c r="E424" s="351">
        <f>'Employee Salary Payroll Tax '!N426</f>
        <v>12418.93</v>
      </c>
      <c r="F424" s="351">
        <f t="shared" si="51"/>
        <v>12504.310143749999</v>
      </c>
      <c r="G424" s="352"/>
      <c r="H424" s="351">
        <f t="shared" si="56"/>
        <v>32581.07</v>
      </c>
      <c r="I424" s="351">
        <f t="shared" si="52"/>
        <v>85.380143749998751</v>
      </c>
      <c r="J424" s="351">
        <f t="shared" si="53"/>
        <v>0.5122808624999925</v>
      </c>
      <c r="K424" s="293">
        <f>SUM('Employee Salary Payroll Tax '!I426:K426)</f>
        <v>12418.93</v>
      </c>
      <c r="L424" s="293">
        <f>'Employee Salary Payroll Tax '!H426</f>
        <v>0</v>
      </c>
      <c r="M424" s="293">
        <f t="shared" si="54"/>
        <v>0</v>
      </c>
      <c r="N424" s="359">
        <f t="shared" si="55"/>
        <v>0.51228086245874249</v>
      </c>
      <c r="O424" s="331"/>
      <c r="P424" s="61"/>
      <c r="Q424" s="294"/>
      <c r="R424" s="292"/>
      <c r="S424" s="291"/>
    </row>
    <row r="425" spans="1:19" ht="14.4">
      <c r="A425" s="36">
        <f t="shared" si="49"/>
        <v>410</v>
      </c>
      <c r="B425" s="526"/>
      <c r="C425" s="36" t="str">
        <f>VLOOKUP('Employee Salary Payroll Tax '!B427,'Employee Salary Payroll Tax '!$D$1:$E$7,2,FALSE)</f>
        <v>Not Assigned</v>
      </c>
      <c r="D425" s="61">
        <f t="shared" si="50"/>
        <v>0</v>
      </c>
      <c r="E425" s="351">
        <f>'Employee Salary Payroll Tax '!N427</f>
        <v>0</v>
      </c>
      <c r="F425" s="351">
        <f t="shared" si="51"/>
        <v>0</v>
      </c>
      <c r="G425" s="352"/>
      <c r="H425" s="351">
        <f t="shared" si="56"/>
        <v>45000</v>
      </c>
      <c r="I425" s="351">
        <f t="shared" si="52"/>
        <v>0</v>
      </c>
      <c r="J425" s="351">
        <f t="shared" si="53"/>
        <v>0</v>
      </c>
      <c r="K425" s="293">
        <f>SUM('Employee Salary Payroll Tax '!I427:K427)</f>
        <v>0</v>
      </c>
      <c r="L425" s="293">
        <f>'Employee Salary Payroll Tax '!H427</f>
        <v>0</v>
      </c>
      <c r="M425" s="293">
        <f t="shared" si="54"/>
        <v>0</v>
      </c>
      <c r="N425" s="359">
        <f t="shared" si="55"/>
        <v>0</v>
      </c>
      <c r="O425" s="331"/>
      <c r="P425" s="61"/>
      <c r="Q425" s="294"/>
      <c r="R425" s="292"/>
      <c r="S425" s="291"/>
    </row>
    <row r="426" spans="1:19" ht="14.4">
      <c r="A426" s="36">
        <f t="shared" si="49"/>
        <v>411</v>
      </c>
      <c r="B426" s="526"/>
      <c r="C426" s="36" t="str">
        <f>VLOOKUP('Employee Salary Payroll Tax '!B428,'Employee Salary Payroll Tax '!$D$1:$E$7,2,FALSE)</f>
        <v>NonUnion</v>
      </c>
      <c r="D426" s="61">
        <f t="shared" si="50"/>
        <v>2.98E-2</v>
      </c>
      <c r="E426" s="351">
        <f>'Employee Salary Payroll Tax '!N428</f>
        <v>77697.960000000006</v>
      </c>
      <c r="F426" s="351">
        <f t="shared" si="51"/>
        <v>80013.359208000009</v>
      </c>
      <c r="G426" s="352"/>
      <c r="H426" s="351">
        <f t="shared" si="56"/>
        <v>0</v>
      </c>
      <c r="I426" s="351">
        <f t="shared" si="52"/>
        <v>2315.3992080000025</v>
      </c>
      <c r="J426" s="351">
        <f t="shared" si="53"/>
        <v>0</v>
      </c>
      <c r="K426" s="293">
        <f>SUM('Employee Salary Payroll Tax '!I428:K428)</f>
        <v>9055.86</v>
      </c>
      <c r="L426" s="293">
        <f>'Employee Salary Payroll Tax '!H428</f>
        <v>0</v>
      </c>
      <c r="M426" s="293">
        <f t="shared" si="54"/>
        <v>68642.100000000006</v>
      </c>
      <c r="N426" s="359">
        <f t="shared" si="55"/>
        <v>0</v>
      </c>
      <c r="O426" s="331"/>
      <c r="P426" s="61"/>
      <c r="Q426" s="294"/>
      <c r="R426" s="292"/>
      <c r="S426" s="291"/>
    </row>
    <row r="427" spans="1:19" ht="14.4">
      <c r="A427" s="36">
        <f t="shared" si="49"/>
        <v>412</v>
      </c>
      <c r="B427" s="526"/>
      <c r="C427" s="36" t="str">
        <f>VLOOKUP('Employee Salary Payroll Tax '!B429,'Employee Salary Payroll Tax '!$D$1:$E$7,2,FALSE)</f>
        <v>NonUnion</v>
      </c>
      <c r="D427" s="61">
        <f t="shared" si="50"/>
        <v>2.98E-2</v>
      </c>
      <c r="E427" s="351">
        <f>'Employee Salary Payroll Tax '!N429</f>
        <v>69583.740000000005</v>
      </c>
      <c r="F427" s="351">
        <f t="shared" si="51"/>
        <v>71657.335452000014</v>
      </c>
      <c r="G427" s="352"/>
      <c r="H427" s="351">
        <f t="shared" si="56"/>
        <v>0</v>
      </c>
      <c r="I427" s="351">
        <f t="shared" si="52"/>
        <v>2073.5954520000087</v>
      </c>
      <c r="J427" s="351">
        <f t="shared" si="53"/>
        <v>0</v>
      </c>
      <c r="K427" s="293">
        <f>SUM('Employee Salary Payroll Tax '!I429:K429)</f>
        <v>5828.98</v>
      </c>
      <c r="L427" s="293">
        <f>'Employee Salary Payroll Tax '!H429</f>
        <v>0</v>
      </c>
      <c r="M427" s="293">
        <f t="shared" si="54"/>
        <v>63754.760000000009</v>
      </c>
      <c r="N427" s="359">
        <f t="shared" si="55"/>
        <v>0</v>
      </c>
      <c r="O427" s="331"/>
      <c r="P427" s="61"/>
      <c r="Q427" s="294"/>
      <c r="R427" s="292"/>
      <c r="S427" s="291"/>
    </row>
    <row r="428" spans="1:19" ht="14.4">
      <c r="A428" s="36">
        <f t="shared" si="49"/>
        <v>413</v>
      </c>
      <c r="B428" s="526"/>
      <c r="C428" s="36" t="str">
        <f>VLOOKUP('Employee Salary Payroll Tax '!B430,'Employee Salary Payroll Tax '!$D$1:$E$7,2,FALSE)</f>
        <v>NonUnion</v>
      </c>
      <c r="D428" s="61">
        <f t="shared" si="50"/>
        <v>2.98E-2</v>
      </c>
      <c r="E428" s="351">
        <f>'Employee Salary Payroll Tax '!N430</f>
        <v>76009.960000000006</v>
      </c>
      <c r="F428" s="351">
        <f t="shared" si="51"/>
        <v>78275.056808000008</v>
      </c>
      <c r="G428" s="352"/>
      <c r="H428" s="351">
        <f t="shared" si="56"/>
        <v>0</v>
      </c>
      <c r="I428" s="351">
        <f t="shared" si="52"/>
        <v>2265.0968080000021</v>
      </c>
      <c r="J428" s="351">
        <f t="shared" si="53"/>
        <v>0</v>
      </c>
      <c r="K428" s="293">
        <f>SUM('Employee Salary Payroll Tax '!I430:K430)</f>
        <v>76011.070000000007</v>
      </c>
      <c r="L428" s="293">
        <f>'Employee Salary Payroll Tax '!H430</f>
        <v>0</v>
      </c>
      <c r="M428" s="293">
        <f t="shared" si="54"/>
        <v>-1.1100000000005821</v>
      </c>
      <c r="N428" s="359">
        <f t="shared" si="55"/>
        <v>0</v>
      </c>
      <c r="O428" s="331"/>
      <c r="P428" s="61"/>
      <c r="Q428" s="294"/>
      <c r="R428" s="292"/>
      <c r="S428" s="291"/>
    </row>
    <row r="429" spans="1:19" ht="14.4">
      <c r="A429" s="36">
        <f t="shared" si="49"/>
        <v>414</v>
      </c>
      <c r="B429" s="526"/>
      <c r="C429" s="36" t="str">
        <f>VLOOKUP('Employee Salary Payroll Tax '!B431,'Employee Salary Payroll Tax '!$D$1:$E$7,2,FALSE)</f>
        <v>IBEW</v>
      </c>
      <c r="D429" s="61">
        <f t="shared" si="50"/>
        <v>6.875E-3</v>
      </c>
      <c r="E429" s="351">
        <f>'Employee Salary Payroll Tax '!N431</f>
        <v>1555.62</v>
      </c>
      <c r="F429" s="351">
        <f t="shared" si="51"/>
        <v>1566.3148874999999</v>
      </c>
      <c r="G429" s="352"/>
      <c r="H429" s="351">
        <f t="shared" si="56"/>
        <v>43444.38</v>
      </c>
      <c r="I429" s="351">
        <f t="shared" si="52"/>
        <v>10.69488750000005</v>
      </c>
      <c r="J429" s="351">
        <f t="shared" si="53"/>
        <v>6.4169325000000305E-2</v>
      </c>
      <c r="K429" s="293">
        <f>SUM('Employee Salary Payroll Tax '!I431:K431)</f>
        <v>1365.82</v>
      </c>
      <c r="L429" s="293">
        <f>'Employee Salary Payroll Tax '!H431</f>
        <v>0</v>
      </c>
      <c r="M429" s="293">
        <f t="shared" si="54"/>
        <v>189.79999999999995</v>
      </c>
      <c r="N429" s="359">
        <f t="shared" si="55"/>
        <v>5.6340074963783147E-2</v>
      </c>
      <c r="O429" s="331"/>
      <c r="P429" s="61"/>
      <c r="Q429" s="294"/>
      <c r="R429" s="292"/>
      <c r="S429" s="291"/>
    </row>
    <row r="430" spans="1:19" ht="14.4">
      <c r="A430" s="36">
        <f t="shared" si="49"/>
        <v>415</v>
      </c>
      <c r="B430" s="526"/>
      <c r="C430" s="36" t="str">
        <f>VLOOKUP('Employee Salary Payroll Tax '!B432,'Employee Salary Payroll Tax '!$D$1:$E$7,2,FALSE)</f>
        <v>NonUnion</v>
      </c>
      <c r="D430" s="61">
        <f t="shared" si="50"/>
        <v>2.98E-2</v>
      </c>
      <c r="E430" s="351">
        <f>'Employee Salary Payroll Tax '!N432</f>
        <v>40840.92</v>
      </c>
      <c r="F430" s="351">
        <f t="shared" si="51"/>
        <v>42057.979416000002</v>
      </c>
      <c r="G430" s="352"/>
      <c r="H430" s="351">
        <f t="shared" si="56"/>
        <v>4159.0800000000017</v>
      </c>
      <c r="I430" s="351">
        <f t="shared" si="52"/>
        <v>1217.0594160000037</v>
      </c>
      <c r="J430" s="351">
        <f t="shared" si="53"/>
        <v>7.302356496000022</v>
      </c>
      <c r="K430" s="293">
        <f>SUM('Employee Salary Payroll Tax '!I432:K432)</f>
        <v>9789.39</v>
      </c>
      <c r="L430" s="293">
        <f>'Employee Salary Payroll Tax '!H432</f>
        <v>0</v>
      </c>
      <c r="M430" s="293">
        <f t="shared" si="54"/>
        <v>31051.53</v>
      </c>
      <c r="N430" s="359">
        <f t="shared" si="55"/>
        <v>1.7503429319571475</v>
      </c>
      <c r="O430" s="331"/>
      <c r="P430" s="61"/>
      <c r="Q430" s="294"/>
      <c r="R430" s="292"/>
      <c r="S430" s="291"/>
    </row>
    <row r="431" spans="1:19" ht="14.4">
      <c r="A431" s="36">
        <f t="shared" si="49"/>
        <v>416</v>
      </c>
      <c r="B431" s="526"/>
      <c r="C431" s="36" t="str">
        <f>VLOOKUP('Employee Salary Payroll Tax '!B433,'Employee Salary Payroll Tax '!$D$1:$E$7,2,FALSE)</f>
        <v>IBEW</v>
      </c>
      <c r="D431" s="61">
        <f t="shared" si="50"/>
        <v>6.875E-3</v>
      </c>
      <c r="E431" s="351">
        <f>'Employee Salary Payroll Tax '!N433</f>
        <v>36311.83</v>
      </c>
      <c r="F431" s="351">
        <f t="shared" si="51"/>
        <v>36561.473831249998</v>
      </c>
      <c r="G431" s="352"/>
      <c r="H431" s="351">
        <f t="shared" si="56"/>
        <v>8688.1699999999983</v>
      </c>
      <c r="I431" s="351">
        <f t="shared" si="52"/>
        <v>249.64383124999586</v>
      </c>
      <c r="J431" s="351">
        <f t="shared" si="53"/>
        <v>1.4978629874999752</v>
      </c>
      <c r="K431" s="293">
        <f>SUM('Employee Salary Payroll Tax '!I433:K433)</f>
        <v>36311.83</v>
      </c>
      <c r="L431" s="293">
        <f>'Employee Salary Payroll Tax '!H433</f>
        <v>0</v>
      </c>
      <c r="M431" s="293">
        <f t="shared" si="54"/>
        <v>0</v>
      </c>
      <c r="N431" s="359">
        <f t="shared" si="55"/>
        <v>1.4978629874587253</v>
      </c>
      <c r="O431" s="331"/>
      <c r="P431" s="61"/>
      <c r="Q431" s="294"/>
      <c r="R431" s="292"/>
      <c r="S431" s="291"/>
    </row>
    <row r="432" spans="1:19" ht="14.4">
      <c r="A432" s="36">
        <f t="shared" si="49"/>
        <v>417</v>
      </c>
      <c r="B432" s="526"/>
      <c r="C432" s="36" t="str">
        <f>VLOOKUP('Employee Salary Payroll Tax '!B434,'Employee Salary Payroll Tax '!$D$1:$E$7,2,FALSE)</f>
        <v>NonUnion</v>
      </c>
      <c r="D432" s="61">
        <f t="shared" si="50"/>
        <v>2.98E-2</v>
      </c>
      <c r="E432" s="351">
        <f>'Employee Salary Payroll Tax '!N434</f>
        <v>69518.509999999995</v>
      </c>
      <c r="F432" s="351">
        <f t="shared" si="51"/>
        <v>71590.161597999991</v>
      </c>
      <c r="G432" s="352"/>
      <c r="H432" s="351">
        <f t="shared" si="56"/>
        <v>0</v>
      </c>
      <c r="I432" s="351">
        <f t="shared" si="52"/>
        <v>2071.6515979999967</v>
      </c>
      <c r="J432" s="351">
        <f t="shared" si="53"/>
        <v>0</v>
      </c>
      <c r="K432" s="293">
        <f>SUM('Employee Salary Payroll Tax '!I434:K434)</f>
        <v>69518.509999999995</v>
      </c>
      <c r="L432" s="293">
        <f>'Employee Salary Payroll Tax '!H434</f>
        <v>0</v>
      </c>
      <c r="M432" s="293">
        <f t="shared" si="54"/>
        <v>0</v>
      </c>
      <c r="N432" s="359">
        <f t="shared" si="55"/>
        <v>0</v>
      </c>
      <c r="O432" s="331"/>
      <c r="P432" s="61"/>
      <c r="Q432" s="294"/>
      <c r="R432" s="292"/>
      <c r="S432" s="291"/>
    </row>
    <row r="433" spans="1:19" ht="14.4">
      <c r="A433" s="36">
        <f t="shared" si="49"/>
        <v>418</v>
      </c>
      <c r="B433" s="526"/>
      <c r="C433" s="36" t="str">
        <f>VLOOKUP('Employee Salary Payroll Tax '!B435,'Employee Salary Payroll Tax '!$D$1:$E$7,2,FALSE)</f>
        <v>IBEW</v>
      </c>
      <c r="D433" s="61">
        <f t="shared" si="50"/>
        <v>6.875E-3</v>
      </c>
      <c r="E433" s="351">
        <f>'Employee Salary Payroll Tax '!N435</f>
        <v>35098.07</v>
      </c>
      <c r="F433" s="351">
        <f t="shared" si="51"/>
        <v>35339.369231249999</v>
      </c>
      <c r="G433" s="352"/>
      <c r="H433" s="351">
        <f t="shared" si="56"/>
        <v>9901.93</v>
      </c>
      <c r="I433" s="351">
        <f t="shared" si="52"/>
        <v>241.29923124999914</v>
      </c>
      <c r="J433" s="351">
        <f t="shared" si="53"/>
        <v>1.4477953874999949</v>
      </c>
      <c r="K433" s="293">
        <f>SUM('Employee Salary Payroll Tax '!I435:K435)</f>
        <v>35098.07</v>
      </c>
      <c r="L433" s="293">
        <f>'Employee Salary Payroll Tax '!H435</f>
        <v>0</v>
      </c>
      <c r="M433" s="293">
        <f t="shared" si="54"/>
        <v>0</v>
      </c>
      <c r="N433" s="359">
        <f t="shared" si="55"/>
        <v>1.4477953874587448</v>
      </c>
      <c r="O433" s="331"/>
      <c r="P433" s="61"/>
      <c r="Q433" s="294"/>
      <c r="R433" s="292"/>
      <c r="S433" s="291"/>
    </row>
    <row r="434" spans="1:19" ht="14.4">
      <c r="A434" s="36">
        <f t="shared" si="49"/>
        <v>419</v>
      </c>
      <c r="B434" s="526"/>
      <c r="C434" s="36" t="str">
        <f>VLOOKUP('Employee Salary Payroll Tax '!B436,'Employee Salary Payroll Tax '!$D$1:$E$7,2,FALSE)</f>
        <v>NonUnion</v>
      </c>
      <c r="D434" s="61">
        <f t="shared" si="50"/>
        <v>2.98E-2</v>
      </c>
      <c r="E434" s="351">
        <f>'Employee Salary Payroll Tax '!N436</f>
        <v>74946.429999999993</v>
      </c>
      <c r="F434" s="351">
        <f t="shared" si="51"/>
        <v>77179.833614000003</v>
      </c>
      <c r="G434" s="352"/>
      <c r="H434" s="351">
        <f t="shared" si="56"/>
        <v>0</v>
      </c>
      <c r="I434" s="351">
        <f t="shared" si="52"/>
        <v>2233.4036140000098</v>
      </c>
      <c r="J434" s="351">
        <f t="shared" si="53"/>
        <v>0</v>
      </c>
      <c r="K434" s="293">
        <f>SUM('Employee Salary Payroll Tax '!I436:K436)</f>
        <v>3418</v>
      </c>
      <c r="L434" s="293">
        <f>'Employee Salary Payroll Tax '!H436</f>
        <v>148.13</v>
      </c>
      <c r="M434" s="293">
        <f t="shared" si="54"/>
        <v>71380.299999999988</v>
      </c>
      <c r="N434" s="359">
        <f t="shared" si="55"/>
        <v>0</v>
      </c>
      <c r="O434" s="331"/>
      <c r="P434" s="61"/>
      <c r="Q434" s="294"/>
      <c r="R434" s="292"/>
      <c r="S434" s="291"/>
    </row>
    <row r="435" spans="1:19" ht="14.4">
      <c r="A435" s="36">
        <f t="shared" si="49"/>
        <v>420</v>
      </c>
      <c r="B435" s="526"/>
      <c r="C435" s="36" t="str">
        <f>VLOOKUP('Employee Salary Payroll Tax '!B437,'Employee Salary Payroll Tax '!$D$1:$E$7,2,FALSE)</f>
        <v>UA</v>
      </c>
      <c r="D435" s="61">
        <f t="shared" si="50"/>
        <v>0.03</v>
      </c>
      <c r="E435" s="351">
        <f>'Employee Salary Payroll Tax '!N437</f>
        <v>21353.38</v>
      </c>
      <c r="F435" s="351">
        <f t="shared" si="51"/>
        <v>21993.981400000001</v>
      </c>
      <c r="G435" s="352"/>
      <c r="H435" s="351">
        <f t="shared" si="56"/>
        <v>23646.62</v>
      </c>
      <c r="I435" s="351">
        <f t="shared" si="52"/>
        <v>640.60139999999956</v>
      </c>
      <c r="J435" s="351">
        <f t="shared" si="53"/>
        <v>3.8436083999999973</v>
      </c>
      <c r="K435" s="293">
        <f>SUM('Employee Salary Payroll Tax '!I437:K437)</f>
        <v>18836.900000000001</v>
      </c>
      <c r="L435" s="293">
        <f>'Employee Salary Payroll Tax '!H437</f>
        <v>532.91</v>
      </c>
      <c r="M435" s="293">
        <f t="shared" si="54"/>
        <v>1983.5699999999997</v>
      </c>
      <c r="N435" s="359">
        <f t="shared" si="55"/>
        <v>3.3906419998412103</v>
      </c>
      <c r="O435" s="331"/>
      <c r="P435" s="61"/>
      <c r="Q435" s="294"/>
      <c r="R435" s="292"/>
      <c r="S435" s="291"/>
    </row>
    <row r="436" spans="1:19" ht="14.4">
      <c r="A436" s="36">
        <f t="shared" si="49"/>
        <v>421</v>
      </c>
      <c r="B436" s="526"/>
      <c r="C436" s="36" t="str">
        <f>VLOOKUP('Employee Salary Payroll Tax '!B438,'Employee Salary Payroll Tax '!$D$1:$E$7,2,FALSE)</f>
        <v>NonUnion</v>
      </c>
      <c r="D436" s="61">
        <f t="shared" si="50"/>
        <v>2.98E-2</v>
      </c>
      <c r="E436" s="351">
        <f>'Employee Salary Payroll Tax '!N438</f>
        <v>51830.68</v>
      </c>
      <c r="F436" s="351">
        <f t="shared" si="51"/>
        <v>53375.234264000006</v>
      </c>
      <c r="G436" s="352"/>
      <c r="H436" s="351">
        <f t="shared" si="56"/>
        <v>0</v>
      </c>
      <c r="I436" s="351">
        <f t="shared" si="52"/>
        <v>1544.5542640000058</v>
      </c>
      <c r="J436" s="351">
        <f t="shared" si="53"/>
        <v>0</v>
      </c>
      <c r="K436" s="293">
        <f>SUM('Employee Salary Payroll Tax '!I438:K438)</f>
        <v>10426.39</v>
      </c>
      <c r="L436" s="293">
        <f>'Employee Salary Payroll Tax '!H438</f>
        <v>0</v>
      </c>
      <c r="M436" s="293">
        <f t="shared" si="54"/>
        <v>41404.29</v>
      </c>
      <c r="N436" s="359">
        <f t="shared" si="55"/>
        <v>0</v>
      </c>
      <c r="O436" s="331"/>
      <c r="P436" s="61"/>
      <c r="Q436" s="294"/>
      <c r="R436" s="292"/>
      <c r="S436" s="291"/>
    </row>
    <row r="437" spans="1:19" ht="14.4">
      <c r="A437" s="36">
        <f t="shared" si="49"/>
        <v>422</v>
      </c>
      <c r="B437" s="526"/>
      <c r="C437" s="36" t="str">
        <f>VLOOKUP('Employee Salary Payroll Tax '!B439,'Employee Salary Payroll Tax '!$D$1:$E$7,2,FALSE)</f>
        <v>IBEW</v>
      </c>
      <c r="D437" s="61">
        <f t="shared" si="50"/>
        <v>6.875E-3</v>
      </c>
      <c r="E437" s="351">
        <f>'Employee Salary Payroll Tax '!N439</f>
        <v>97802.27</v>
      </c>
      <c r="F437" s="351">
        <f t="shared" si="51"/>
        <v>98474.660606250007</v>
      </c>
      <c r="G437" s="352"/>
      <c r="H437" s="351">
        <f t="shared" si="56"/>
        <v>0</v>
      </c>
      <c r="I437" s="351">
        <f t="shared" si="52"/>
        <v>672.39060625000275</v>
      </c>
      <c r="J437" s="351">
        <f t="shared" si="53"/>
        <v>0</v>
      </c>
      <c r="K437" s="293">
        <f>SUM('Employee Salary Payroll Tax '!I439:K439)</f>
        <v>25874.04</v>
      </c>
      <c r="L437" s="293">
        <f>'Employee Salary Payroll Tax '!H439</f>
        <v>0</v>
      </c>
      <c r="M437" s="293">
        <f t="shared" si="54"/>
        <v>71928.23000000001</v>
      </c>
      <c r="N437" s="359">
        <f t="shared" si="55"/>
        <v>0</v>
      </c>
      <c r="O437" s="331"/>
      <c r="P437" s="61"/>
      <c r="Q437" s="294"/>
      <c r="R437" s="292"/>
      <c r="S437" s="291"/>
    </row>
    <row r="438" spans="1:19" ht="14.4">
      <c r="A438" s="36">
        <f t="shared" si="49"/>
        <v>423</v>
      </c>
      <c r="B438" s="526"/>
      <c r="C438" s="36" t="str">
        <f>VLOOKUP('Employee Salary Payroll Tax '!B440,'Employee Salary Payroll Tax '!$D$1:$E$7,2,FALSE)</f>
        <v>IBEW</v>
      </c>
      <c r="D438" s="61">
        <f t="shared" si="50"/>
        <v>6.875E-3</v>
      </c>
      <c r="E438" s="351">
        <f>'Employee Salary Payroll Tax '!N440</f>
        <v>76041.279999999999</v>
      </c>
      <c r="F438" s="351">
        <f t="shared" si="51"/>
        <v>76564.063799999989</v>
      </c>
      <c r="G438" s="352"/>
      <c r="H438" s="351">
        <f t="shared" si="56"/>
        <v>0</v>
      </c>
      <c r="I438" s="351">
        <f t="shared" si="52"/>
        <v>522.78379999999015</v>
      </c>
      <c r="J438" s="351">
        <f t="shared" si="53"/>
        <v>0</v>
      </c>
      <c r="K438" s="293">
        <f>SUM('Employee Salary Payroll Tax '!I440:K440)</f>
        <v>20339.86</v>
      </c>
      <c r="L438" s="293">
        <f>'Employee Salary Payroll Tax '!H440</f>
        <v>0</v>
      </c>
      <c r="M438" s="293">
        <f t="shared" si="54"/>
        <v>55701.42</v>
      </c>
      <c r="N438" s="359">
        <f t="shared" si="55"/>
        <v>0</v>
      </c>
      <c r="O438" s="331"/>
      <c r="P438" s="61"/>
      <c r="Q438" s="294"/>
      <c r="R438" s="292"/>
      <c r="S438" s="291"/>
    </row>
    <row r="439" spans="1:19" ht="14.4">
      <c r="A439" s="36">
        <f t="shared" si="49"/>
        <v>424</v>
      </c>
      <c r="B439" s="526"/>
      <c r="C439" s="36" t="str">
        <f>VLOOKUP('Employee Salary Payroll Tax '!B441,'Employee Salary Payroll Tax '!$D$1:$E$7,2,FALSE)</f>
        <v>NonUnion</v>
      </c>
      <c r="D439" s="61">
        <f t="shared" si="50"/>
        <v>2.98E-2</v>
      </c>
      <c r="E439" s="351">
        <f>'Employee Salary Payroll Tax '!N441</f>
        <v>66341.2</v>
      </c>
      <c r="F439" s="351">
        <f t="shared" si="51"/>
        <v>68318.167759999997</v>
      </c>
      <c r="G439" s="352"/>
      <c r="H439" s="351">
        <f t="shared" si="56"/>
        <v>0</v>
      </c>
      <c r="I439" s="351">
        <f t="shared" si="52"/>
        <v>1976.9677599999995</v>
      </c>
      <c r="J439" s="351">
        <f t="shared" si="53"/>
        <v>0</v>
      </c>
      <c r="K439" s="293">
        <f>SUM('Employee Salary Payroll Tax '!I441:K441)</f>
        <v>12778.45</v>
      </c>
      <c r="L439" s="293">
        <f>'Employee Salary Payroll Tax '!H441</f>
        <v>0</v>
      </c>
      <c r="M439" s="293">
        <f t="shared" si="54"/>
        <v>53562.75</v>
      </c>
      <c r="N439" s="359">
        <f t="shared" si="55"/>
        <v>0</v>
      </c>
      <c r="O439" s="331"/>
      <c r="P439" s="61"/>
      <c r="Q439" s="294"/>
      <c r="R439" s="292"/>
      <c r="S439" s="291"/>
    </row>
    <row r="440" spans="1:19" ht="14.4">
      <c r="A440" s="36">
        <f t="shared" si="49"/>
        <v>425</v>
      </c>
      <c r="B440" s="526"/>
      <c r="C440" s="36" t="str">
        <f>VLOOKUP('Employee Salary Payroll Tax '!B442,'Employee Salary Payroll Tax '!$D$1:$E$7,2,FALSE)</f>
        <v>NonUnion</v>
      </c>
      <c r="D440" s="61">
        <f t="shared" si="50"/>
        <v>2.98E-2</v>
      </c>
      <c r="E440" s="351">
        <f>'Employee Salary Payroll Tax '!N442</f>
        <v>62781.62</v>
      </c>
      <c r="F440" s="351">
        <f t="shared" si="51"/>
        <v>64652.512276000009</v>
      </c>
      <c r="G440" s="352"/>
      <c r="H440" s="351">
        <f t="shared" si="56"/>
        <v>0</v>
      </c>
      <c r="I440" s="351">
        <f t="shared" si="52"/>
        <v>1870.8922760000059</v>
      </c>
      <c r="J440" s="351">
        <f t="shared" si="53"/>
        <v>0</v>
      </c>
      <c r="K440" s="293">
        <f>SUM('Employee Salary Payroll Tax '!I442:K442)</f>
        <v>24119.4</v>
      </c>
      <c r="L440" s="293">
        <f>'Employee Salary Payroll Tax '!H442</f>
        <v>0</v>
      </c>
      <c r="M440" s="293">
        <f t="shared" si="54"/>
        <v>38662.22</v>
      </c>
      <c r="N440" s="359">
        <f t="shared" si="55"/>
        <v>0</v>
      </c>
      <c r="O440" s="331"/>
      <c r="P440" s="61"/>
      <c r="Q440" s="294"/>
      <c r="R440" s="292"/>
      <c r="S440" s="291"/>
    </row>
    <row r="441" spans="1:19" ht="14.4">
      <c r="A441" s="36">
        <f t="shared" si="49"/>
        <v>426</v>
      </c>
      <c r="B441" s="526"/>
      <c r="C441" s="36" t="str">
        <f>VLOOKUP('Employee Salary Payroll Tax '!B443,'Employee Salary Payroll Tax '!$D$1:$E$7,2,FALSE)</f>
        <v>NonUnion</v>
      </c>
      <c r="D441" s="61">
        <f t="shared" si="50"/>
        <v>2.98E-2</v>
      </c>
      <c r="E441" s="351">
        <f>'Employee Salary Payroll Tax '!N443</f>
        <v>84898.83</v>
      </c>
      <c r="F441" s="351">
        <f t="shared" si="51"/>
        <v>87428.815134000004</v>
      </c>
      <c r="G441" s="352"/>
      <c r="H441" s="351">
        <f t="shared" si="56"/>
        <v>0</v>
      </c>
      <c r="I441" s="351">
        <f t="shared" si="52"/>
        <v>2529.9851340000023</v>
      </c>
      <c r="J441" s="351">
        <f t="shared" si="53"/>
        <v>0</v>
      </c>
      <c r="K441" s="293">
        <f>SUM('Employee Salary Payroll Tax '!I443:K443)</f>
        <v>26819.17</v>
      </c>
      <c r="L441" s="293">
        <f>'Employee Salary Payroll Tax '!H443</f>
        <v>0</v>
      </c>
      <c r="M441" s="293">
        <f t="shared" si="54"/>
        <v>58079.66</v>
      </c>
      <c r="N441" s="359">
        <f t="shared" si="55"/>
        <v>0</v>
      </c>
      <c r="O441" s="331"/>
      <c r="P441" s="61"/>
      <c r="Q441" s="294"/>
      <c r="R441" s="292"/>
      <c r="S441" s="291"/>
    </row>
    <row r="442" spans="1:19" ht="14.4">
      <c r="A442" s="36">
        <f t="shared" si="49"/>
        <v>427</v>
      </c>
      <c r="B442" s="526"/>
      <c r="C442" s="36" t="str">
        <f>VLOOKUP('Employee Salary Payroll Tax '!B444,'Employee Salary Payroll Tax '!$D$1:$E$7,2,FALSE)</f>
        <v>NonUnion</v>
      </c>
      <c r="D442" s="61">
        <f t="shared" si="50"/>
        <v>2.98E-2</v>
      </c>
      <c r="E442" s="351">
        <f>'Employee Salary Payroll Tax '!N444</f>
        <v>38810.959999999999</v>
      </c>
      <c r="F442" s="351">
        <f t="shared" si="51"/>
        <v>39967.526608</v>
      </c>
      <c r="G442" s="352"/>
      <c r="H442" s="351">
        <f t="shared" si="56"/>
        <v>6189.0400000000009</v>
      </c>
      <c r="I442" s="351">
        <f t="shared" si="52"/>
        <v>1156.566608000001</v>
      </c>
      <c r="J442" s="351">
        <f t="shared" si="53"/>
        <v>6.9393996480000064</v>
      </c>
      <c r="K442" s="293">
        <f>SUM('Employee Salary Payroll Tax '!I444:K444)</f>
        <v>34153.68</v>
      </c>
      <c r="L442" s="293">
        <f>'Employee Salary Payroll Tax '!H444</f>
        <v>776.2</v>
      </c>
      <c r="M442" s="293">
        <f t="shared" si="54"/>
        <v>3881.079999999999</v>
      </c>
      <c r="N442" s="359">
        <f t="shared" si="55"/>
        <v>6.1066779838426619</v>
      </c>
      <c r="O442" s="331"/>
      <c r="P442" s="61"/>
      <c r="Q442" s="294"/>
      <c r="R442" s="292"/>
      <c r="S442" s="291"/>
    </row>
    <row r="443" spans="1:19" ht="14.4">
      <c r="A443" s="36">
        <f t="shared" si="49"/>
        <v>428</v>
      </c>
      <c r="B443" s="526"/>
      <c r="C443" s="36" t="str">
        <f>VLOOKUP('Employee Salary Payroll Tax '!B445,'Employee Salary Payroll Tax '!$D$1:$E$7,2,FALSE)</f>
        <v>IBEW</v>
      </c>
      <c r="D443" s="61">
        <f t="shared" si="50"/>
        <v>6.875E-3</v>
      </c>
      <c r="E443" s="351">
        <f>'Employee Salary Payroll Tax '!N445</f>
        <v>95325.67</v>
      </c>
      <c r="F443" s="351">
        <f t="shared" si="51"/>
        <v>95981.033981249988</v>
      </c>
      <c r="G443" s="352"/>
      <c r="H443" s="351">
        <f t="shared" si="56"/>
        <v>0</v>
      </c>
      <c r="I443" s="351">
        <f t="shared" si="52"/>
        <v>655.36398124998959</v>
      </c>
      <c r="J443" s="351">
        <f t="shared" si="53"/>
        <v>0</v>
      </c>
      <c r="K443" s="293">
        <f>SUM('Employee Salary Payroll Tax '!I445:K445)</f>
        <v>88118.31</v>
      </c>
      <c r="L443" s="293">
        <f>'Employee Salary Payroll Tax '!H445</f>
        <v>0</v>
      </c>
      <c r="M443" s="293">
        <f t="shared" si="54"/>
        <v>7207.3600000000006</v>
      </c>
      <c r="N443" s="359">
        <f t="shared" si="55"/>
        <v>0</v>
      </c>
      <c r="O443" s="331"/>
      <c r="P443" s="61"/>
      <c r="Q443" s="294"/>
      <c r="R443" s="292"/>
      <c r="S443" s="291"/>
    </row>
    <row r="444" spans="1:19" ht="14.4">
      <c r="A444" s="36">
        <f t="shared" si="49"/>
        <v>429</v>
      </c>
      <c r="B444" s="526"/>
      <c r="C444" s="36" t="str">
        <f>VLOOKUP('Employee Salary Payroll Tax '!B446,'Employee Salary Payroll Tax '!$D$1:$E$7,2,FALSE)</f>
        <v>NonUnion</v>
      </c>
      <c r="D444" s="61">
        <f t="shared" si="50"/>
        <v>2.98E-2</v>
      </c>
      <c r="E444" s="351">
        <f>'Employee Salary Payroll Tax '!N446</f>
        <v>61171.14</v>
      </c>
      <c r="F444" s="351">
        <f t="shared" si="51"/>
        <v>62994.039972000006</v>
      </c>
      <c r="G444" s="352"/>
      <c r="H444" s="351">
        <f t="shared" si="56"/>
        <v>0</v>
      </c>
      <c r="I444" s="351">
        <f t="shared" si="52"/>
        <v>1822.8999720000065</v>
      </c>
      <c r="J444" s="351">
        <f t="shared" si="53"/>
        <v>0</v>
      </c>
      <c r="K444" s="293">
        <f>SUM('Employee Salary Payroll Tax '!I446:K446)</f>
        <v>11887.74</v>
      </c>
      <c r="L444" s="293">
        <f>'Employee Salary Payroll Tax '!H446</f>
        <v>0</v>
      </c>
      <c r="M444" s="293">
        <f t="shared" si="54"/>
        <v>49283.4</v>
      </c>
      <c r="N444" s="359">
        <f t="shared" si="55"/>
        <v>0</v>
      </c>
      <c r="O444" s="331"/>
      <c r="P444" s="61"/>
      <c r="Q444" s="294"/>
      <c r="R444" s="292"/>
      <c r="S444" s="291"/>
    </row>
    <row r="445" spans="1:19" ht="14.4">
      <c r="A445" s="36">
        <f t="shared" si="49"/>
        <v>430</v>
      </c>
      <c r="B445" s="526"/>
      <c r="C445" s="36" t="str">
        <f>VLOOKUP('Employee Salary Payroll Tax '!B447,'Employee Salary Payroll Tax '!$D$1:$E$7,2,FALSE)</f>
        <v>NonUnion</v>
      </c>
      <c r="D445" s="61">
        <f t="shared" si="50"/>
        <v>2.98E-2</v>
      </c>
      <c r="E445" s="351">
        <f>'Employee Salary Payroll Tax '!N447</f>
        <v>76082.37</v>
      </c>
      <c r="F445" s="351">
        <f t="shared" si="51"/>
        <v>78349.624626000004</v>
      </c>
      <c r="G445" s="352"/>
      <c r="H445" s="351">
        <f t="shared" si="56"/>
        <v>0</v>
      </c>
      <c r="I445" s="351">
        <f t="shared" si="52"/>
        <v>2267.254626000009</v>
      </c>
      <c r="J445" s="351">
        <f t="shared" si="53"/>
        <v>0</v>
      </c>
      <c r="K445" s="293">
        <f>SUM('Employee Salary Payroll Tax '!I447:K447)</f>
        <v>62689.2</v>
      </c>
      <c r="L445" s="293">
        <f>'Employee Salary Payroll Tax '!H447</f>
        <v>0</v>
      </c>
      <c r="M445" s="293">
        <f t="shared" si="54"/>
        <v>13393.169999999998</v>
      </c>
      <c r="N445" s="359">
        <f t="shared" si="55"/>
        <v>0</v>
      </c>
      <c r="O445" s="331"/>
      <c r="P445" s="61"/>
      <c r="Q445" s="294"/>
      <c r="R445" s="292"/>
      <c r="S445" s="291"/>
    </row>
    <row r="446" spans="1:19" ht="14.4">
      <c r="A446" s="36">
        <f t="shared" si="49"/>
        <v>431</v>
      </c>
      <c r="B446" s="526"/>
      <c r="C446" s="36" t="str">
        <f>VLOOKUP('Employee Salary Payroll Tax '!B448,'Employee Salary Payroll Tax '!$D$1:$E$7,2,FALSE)</f>
        <v>UA</v>
      </c>
      <c r="D446" s="61">
        <f t="shared" si="50"/>
        <v>0.03</v>
      </c>
      <c r="E446" s="351">
        <f>'Employee Salary Payroll Tax '!N448</f>
        <v>83748.06</v>
      </c>
      <c r="F446" s="351">
        <f t="shared" si="51"/>
        <v>86260.501799999998</v>
      </c>
      <c r="G446" s="352"/>
      <c r="H446" s="351">
        <f t="shared" si="56"/>
        <v>0</v>
      </c>
      <c r="I446" s="351">
        <f t="shared" si="52"/>
        <v>2512.4418000000005</v>
      </c>
      <c r="J446" s="351">
        <f t="shared" si="53"/>
        <v>0</v>
      </c>
      <c r="K446" s="293">
        <f>SUM('Employee Salary Payroll Tax '!I448:K448)</f>
        <v>81103.950000000012</v>
      </c>
      <c r="L446" s="293">
        <f>'Employee Salary Payroll Tax '!H448</f>
        <v>280.81</v>
      </c>
      <c r="M446" s="293">
        <f t="shared" si="54"/>
        <v>2363.2999999999861</v>
      </c>
      <c r="N446" s="359">
        <f t="shared" si="55"/>
        <v>0</v>
      </c>
      <c r="O446" s="331"/>
      <c r="P446" s="61"/>
      <c r="Q446" s="294"/>
      <c r="R446" s="292"/>
      <c r="S446" s="291"/>
    </row>
    <row r="447" spans="1:19" ht="14.4">
      <c r="A447" s="36">
        <f t="shared" si="49"/>
        <v>432</v>
      </c>
      <c r="B447" s="526"/>
      <c r="C447" s="36" t="str">
        <f>VLOOKUP('Employee Salary Payroll Tax '!B449,'Employee Salary Payroll Tax '!$D$1:$E$7,2,FALSE)</f>
        <v>NonUnion</v>
      </c>
      <c r="D447" s="61">
        <f t="shared" si="50"/>
        <v>2.98E-2</v>
      </c>
      <c r="E447" s="351">
        <f>'Employee Salary Payroll Tax '!N449</f>
        <v>115523.39</v>
      </c>
      <c r="F447" s="351">
        <f t="shared" si="51"/>
        <v>118965.987022</v>
      </c>
      <c r="G447" s="352"/>
      <c r="H447" s="351">
        <f t="shared" si="56"/>
        <v>0</v>
      </c>
      <c r="I447" s="351">
        <f t="shared" si="52"/>
        <v>3442.5970220000017</v>
      </c>
      <c r="J447" s="351">
        <f t="shared" si="53"/>
        <v>0</v>
      </c>
      <c r="K447" s="293">
        <f>SUM('Employee Salary Payroll Tax '!I449:K449)</f>
        <v>44998.92</v>
      </c>
      <c r="L447" s="293">
        <f>'Employee Salary Payroll Tax '!H449</f>
        <v>0</v>
      </c>
      <c r="M447" s="293">
        <f t="shared" si="54"/>
        <v>70524.47</v>
      </c>
      <c r="N447" s="359">
        <f t="shared" si="55"/>
        <v>0</v>
      </c>
      <c r="O447" s="331"/>
      <c r="P447" s="61"/>
      <c r="Q447" s="294"/>
      <c r="R447" s="292"/>
      <c r="S447" s="291"/>
    </row>
    <row r="448" spans="1:19" ht="14.4">
      <c r="A448" s="36">
        <f t="shared" si="49"/>
        <v>433</v>
      </c>
      <c r="B448" s="526"/>
      <c r="C448" s="36" t="str">
        <f>VLOOKUP('Employee Salary Payroll Tax '!B450,'Employee Salary Payroll Tax '!$D$1:$E$7,2,FALSE)</f>
        <v>NonUnion</v>
      </c>
      <c r="D448" s="61">
        <f t="shared" si="50"/>
        <v>2.98E-2</v>
      </c>
      <c r="E448" s="351">
        <f>'Employee Salary Payroll Tax '!N450</f>
        <v>1202.4000000000001</v>
      </c>
      <c r="F448" s="351">
        <f t="shared" si="51"/>
        <v>1238.23152</v>
      </c>
      <c r="G448" s="352"/>
      <c r="H448" s="351">
        <f t="shared" si="56"/>
        <v>43797.599999999999</v>
      </c>
      <c r="I448" s="351">
        <f t="shared" si="52"/>
        <v>35.831519999999955</v>
      </c>
      <c r="J448" s="351">
        <f t="shared" si="53"/>
        <v>0.21498911999999973</v>
      </c>
      <c r="K448" s="293">
        <f>SUM('Employee Salary Payroll Tax '!I450:K450)</f>
        <v>1202.4000000000001</v>
      </c>
      <c r="L448" s="293">
        <f>'Employee Salary Payroll Tax '!H450</f>
        <v>0</v>
      </c>
      <c r="M448" s="293">
        <f t="shared" si="54"/>
        <v>0</v>
      </c>
      <c r="N448" s="359">
        <f t="shared" si="55"/>
        <v>0.2149891198211997</v>
      </c>
      <c r="O448" s="331"/>
      <c r="P448" s="61"/>
      <c r="Q448" s="294"/>
      <c r="R448" s="292"/>
      <c r="S448" s="291"/>
    </row>
    <row r="449" spans="1:19" ht="14.4">
      <c r="A449" s="36">
        <f t="shared" si="49"/>
        <v>434</v>
      </c>
      <c r="B449" s="526"/>
      <c r="C449" s="36" t="str">
        <f>VLOOKUP('Employee Salary Payroll Tax '!B451,'Employee Salary Payroll Tax '!$D$1:$E$7,2,FALSE)</f>
        <v>Not Assigned</v>
      </c>
      <c r="D449" s="61">
        <f t="shared" si="50"/>
        <v>0</v>
      </c>
      <c r="E449" s="351">
        <f>'Employee Salary Payroll Tax '!N451</f>
        <v>0</v>
      </c>
      <c r="F449" s="351">
        <f t="shared" si="51"/>
        <v>0</v>
      </c>
      <c r="G449" s="352"/>
      <c r="H449" s="351">
        <f t="shared" si="56"/>
        <v>45000</v>
      </c>
      <c r="I449" s="351">
        <f t="shared" si="52"/>
        <v>0</v>
      </c>
      <c r="J449" s="351">
        <f t="shared" si="53"/>
        <v>0</v>
      </c>
      <c r="K449" s="293">
        <f>SUM('Employee Salary Payroll Tax '!I451:K451)</f>
        <v>0</v>
      </c>
      <c r="L449" s="293">
        <f>'Employee Salary Payroll Tax '!H451</f>
        <v>0</v>
      </c>
      <c r="M449" s="293">
        <f t="shared" si="54"/>
        <v>0</v>
      </c>
      <c r="N449" s="359">
        <f t="shared" si="55"/>
        <v>0</v>
      </c>
      <c r="O449" s="331"/>
      <c r="P449" s="61"/>
      <c r="Q449" s="294"/>
      <c r="R449" s="292"/>
      <c r="S449" s="291"/>
    </row>
    <row r="450" spans="1:19" ht="14.4">
      <c r="A450" s="36">
        <f t="shared" si="49"/>
        <v>435</v>
      </c>
      <c r="B450" s="526"/>
      <c r="C450" s="36" t="str">
        <f>VLOOKUP('Employee Salary Payroll Tax '!B452,'Employee Salary Payroll Tax '!$D$1:$E$7,2,FALSE)</f>
        <v>IBEW</v>
      </c>
      <c r="D450" s="61">
        <f t="shared" si="50"/>
        <v>6.875E-3</v>
      </c>
      <c r="E450" s="351">
        <f>'Employee Salary Payroll Tax '!N452</f>
        <v>58646.38</v>
      </c>
      <c r="F450" s="351">
        <f t="shared" si="51"/>
        <v>59049.573862499994</v>
      </c>
      <c r="G450" s="352"/>
      <c r="H450" s="351">
        <f t="shared" si="56"/>
        <v>0</v>
      </c>
      <c r="I450" s="351">
        <f t="shared" si="52"/>
        <v>403.19386249999661</v>
      </c>
      <c r="J450" s="351">
        <f t="shared" si="53"/>
        <v>0</v>
      </c>
      <c r="K450" s="293">
        <f>SUM('Employee Salary Payroll Tax '!I452:K452)</f>
        <v>58131.95</v>
      </c>
      <c r="L450" s="293">
        <f>'Employee Salary Payroll Tax '!H452</f>
        <v>0</v>
      </c>
      <c r="M450" s="293">
        <f t="shared" si="54"/>
        <v>514.43000000000029</v>
      </c>
      <c r="N450" s="359">
        <f t="shared" si="55"/>
        <v>0</v>
      </c>
      <c r="O450" s="331"/>
      <c r="P450" s="61"/>
      <c r="Q450" s="294"/>
      <c r="R450" s="292"/>
      <c r="S450" s="291"/>
    </row>
    <row r="451" spans="1:19" ht="14.4">
      <c r="A451" s="36">
        <f t="shared" si="49"/>
        <v>436</v>
      </c>
      <c r="B451" s="526"/>
      <c r="C451" s="36" t="str">
        <f>VLOOKUP('Employee Salary Payroll Tax '!B453,'Employee Salary Payroll Tax '!$D$1:$E$7,2,FALSE)</f>
        <v>IBEW</v>
      </c>
      <c r="D451" s="61">
        <f t="shared" si="50"/>
        <v>6.875E-3</v>
      </c>
      <c r="E451" s="351">
        <f>'Employee Salary Payroll Tax '!N453</f>
        <v>10811.92</v>
      </c>
      <c r="F451" s="351">
        <f t="shared" si="51"/>
        <v>10886.25195</v>
      </c>
      <c r="G451" s="352"/>
      <c r="H451" s="351">
        <f t="shared" si="56"/>
        <v>34188.080000000002</v>
      </c>
      <c r="I451" s="351">
        <f t="shared" si="52"/>
        <v>74.331949999999779</v>
      </c>
      <c r="J451" s="351">
        <f t="shared" si="53"/>
        <v>0.44599169999999866</v>
      </c>
      <c r="K451" s="293">
        <f>SUM('Employee Salary Payroll Tax '!I453:K453)</f>
        <v>461.5</v>
      </c>
      <c r="L451" s="293">
        <f>'Employee Salary Payroll Tax '!H453</f>
        <v>0</v>
      </c>
      <c r="M451" s="293">
        <f t="shared" si="54"/>
        <v>10350.42</v>
      </c>
      <c r="N451" s="359">
        <f t="shared" si="55"/>
        <v>1.9036874998239212E-2</v>
      </c>
      <c r="O451" s="331"/>
      <c r="P451" s="61"/>
      <c r="Q451" s="294"/>
      <c r="R451" s="292"/>
      <c r="S451" s="291"/>
    </row>
    <row r="452" spans="1:19" ht="14.4">
      <c r="A452" s="36">
        <f t="shared" si="49"/>
        <v>437</v>
      </c>
      <c r="B452" s="526"/>
      <c r="C452" s="36" t="str">
        <f>VLOOKUP('Employee Salary Payroll Tax '!B454,'Employee Salary Payroll Tax '!$D$1:$E$7,2,FALSE)</f>
        <v>IBEW</v>
      </c>
      <c r="D452" s="61">
        <f t="shared" si="50"/>
        <v>6.875E-3</v>
      </c>
      <c r="E452" s="351">
        <f>'Employee Salary Payroll Tax '!N454</f>
        <v>39473.39</v>
      </c>
      <c r="F452" s="351">
        <f t="shared" si="51"/>
        <v>39744.769556250001</v>
      </c>
      <c r="G452" s="352"/>
      <c r="H452" s="351">
        <f t="shared" si="56"/>
        <v>5526.6100000000006</v>
      </c>
      <c r="I452" s="351">
        <f t="shared" si="52"/>
        <v>271.37955625000177</v>
      </c>
      <c r="J452" s="351">
        <f t="shared" si="53"/>
        <v>1.6282773375000106</v>
      </c>
      <c r="K452" s="293">
        <f>SUM('Employee Salary Payroll Tax '!I454:K454)</f>
        <v>39473.39</v>
      </c>
      <c r="L452" s="293">
        <f>'Employee Salary Payroll Tax '!H454</f>
        <v>0</v>
      </c>
      <c r="M452" s="293">
        <f t="shared" si="54"/>
        <v>0</v>
      </c>
      <c r="N452" s="359">
        <f t="shared" si="55"/>
        <v>1.6282773374587607</v>
      </c>
      <c r="O452" s="331"/>
      <c r="P452" s="61"/>
      <c r="Q452" s="294"/>
      <c r="R452" s="292"/>
      <c r="S452" s="291"/>
    </row>
    <row r="453" spans="1:19" ht="14.4">
      <c r="A453" s="36">
        <f t="shared" si="49"/>
        <v>438</v>
      </c>
      <c r="B453" s="526"/>
      <c r="C453" s="36" t="str">
        <f>VLOOKUP('Employee Salary Payroll Tax '!B455,'Employee Salary Payroll Tax '!$D$1:$E$7,2,FALSE)</f>
        <v>NonUnion</v>
      </c>
      <c r="D453" s="61">
        <f t="shared" si="50"/>
        <v>2.98E-2</v>
      </c>
      <c r="E453" s="351">
        <f>'Employee Salary Payroll Tax '!N455</f>
        <v>60056.42</v>
      </c>
      <c r="F453" s="351">
        <f t="shared" si="51"/>
        <v>61846.101316</v>
      </c>
      <c r="G453" s="352"/>
      <c r="H453" s="351">
        <f t="shared" si="56"/>
        <v>0</v>
      </c>
      <c r="I453" s="351">
        <f t="shared" si="52"/>
        <v>1789.681316000002</v>
      </c>
      <c r="J453" s="351">
        <f t="shared" si="53"/>
        <v>0</v>
      </c>
      <c r="K453" s="293">
        <f>SUM('Employee Salary Payroll Tax '!I455:K455)</f>
        <v>60056.42</v>
      </c>
      <c r="L453" s="293">
        <f>'Employee Salary Payroll Tax '!H455</f>
        <v>0</v>
      </c>
      <c r="M453" s="293">
        <f t="shared" si="54"/>
        <v>0</v>
      </c>
      <c r="N453" s="359">
        <f t="shared" si="55"/>
        <v>0</v>
      </c>
      <c r="O453" s="331"/>
      <c r="P453" s="61"/>
      <c r="Q453" s="294"/>
      <c r="R453" s="292"/>
      <c r="S453" s="291"/>
    </row>
    <row r="454" spans="1:19" ht="14.4">
      <c r="A454" s="36">
        <f t="shared" si="49"/>
        <v>439</v>
      </c>
      <c r="B454" s="526"/>
      <c r="C454" s="36" t="str">
        <f>VLOOKUP('Employee Salary Payroll Tax '!B456,'Employee Salary Payroll Tax '!$D$1:$E$7,2,FALSE)</f>
        <v>IBEW</v>
      </c>
      <c r="D454" s="61">
        <f t="shared" si="50"/>
        <v>6.875E-3</v>
      </c>
      <c r="E454" s="351">
        <f>'Employee Salary Payroll Tax '!N456</f>
        <v>15826.44</v>
      </c>
      <c r="F454" s="351">
        <f t="shared" si="51"/>
        <v>15935.246775</v>
      </c>
      <c r="G454" s="352"/>
      <c r="H454" s="351">
        <f t="shared" si="56"/>
        <v>29173.559999999998</v>
      </c>
      <c r="I454" s="351">
        <f t="shared" si="52"/>
        <v>108.80677499999911</v>
      </c>
      <c r="J454" s="351">
        <f t="shared" si="53"/>
        <v>0.65284064999999469</v>
      </c>
      <c r="K454" s="293">
        <f>SUM('Employee Salary Payroll Tax '!I456:K456)</f>
        <v>15826.44</v>
      </c>
      <c r="L454" s="293">
        <f>'Employee Salary Payroll Tax '!H456</f>
        <v>0</v>
      </c>
      <c r="M454" s="293">
        <f t="shared" si="54"/>
        <v>0</v>
      </c>
      <c r="N454" s="359">
        <f t="shared" si="55"/>
        <v>0.65284064995874469</v>
      </c>
      <c r="O454" s="331"/>
      <c r="P454" s="61"/>
      <c r="Q454" s="294"/>
      <c r="R454" s="292"/>
      <c r="S454" s="291"/>
    </row>
    <row r="455" spans="1:19" ht="14.4">
      <c r="A455" s="36">
        <f t="shared" si="49"/>
        <v>440</v>
      </c>
      <c r="B455" s="526"/>
      <c r="C455" s="36" t="str">
        <f>VLOOKUP('Employee Salary Payroll Tax '!B457,'Employee Salary Payroll Tax '!$D$1:$E$7,2,FALSE)</f>
        <v>NonUnion</v>
      </c>
      <c r="D455" s="61">
        <f t="shared" si="50"/>
        <v>2.98E-2</v>
      </c>
      <c r="E455" s="351">
        <f>'Employee Salary Payroll Tax '!N457</f>
        <v>0.1</v>
      </c>
      <c r="F455" s="351">
        <f t="shared" si="51"/>
        <v>0.10298000000000002</v>
      </c>
      <c r="G455" s="352"/>
      <c r="H455" s="351">
        <f t="shared" si="56"/>
        <v>44999.9</v>
      </c>
      <c r="I455" s="351">
        <f t="shared" si="52"/>
        <v>2.9800000000000104E-3</v>
      </c>
      <c r="J455" s="351">
        <f t="shared" si="53"/>
        <v>1.7880000000000063E-5</v>
      </c>
      <c r="K455" s="293">
        <f>SUM('Employee Salary Payroll Tax '!I457:K457)</f>
        <v>0.1</v>
      </c>
      <c r="L455" s="293">
        <f>'Employee Salary Payroll Tax '!H457</f>
        <v>0</v>
      </c>
      <c r="M455" s="293">
        <f t="shared" si="54"/>
        <v>0</v>
      </c>
      <c r="N455" s="359">
        <f t="shared" si="55"/>
        <v>1.7879821201788044E-5</v>
      </c>
      <c r="O455" s="331"/>
      <c r="P455" s="61"/>
      <c r="Q455" s="294"/>
      <c r="R455" s="292"/>
      <c r="S455" s="291"/>
    </row>
    <row r="456" spans="1:19" ht="14.4">
      <c r="A456" s="36">
        <f t="shared" si="49"/>
        <v>441</v>
      </c>
      <c r="B456" s="526"/>
      <c r="C456" s="36" t="str">
        <f>VLOOKUP('Employee Salary Payroll Tax '!B458,'Employee Salary Payroll Tax '!$D$1:$E$7,2,FALSE)</f>
        <v>IBEW</v>
      </c>
      <c r="D456" s="61">
        <f t="shared" si="50"/>
        <v>6.875E-3</v>
      </c>
      <c r="E456" s="351">
        <f>'Employee Salary Payroll Tax '!N458</f>
        <v>46152.86</v>
      </c>
      <c r="F456" s="351">
        <f t="shared" si="51"/>
        <v>46470.160912499996</v>
      </c>
      <c r="G456" s="352"/>
      <c r="H456" s="351">
        <f t="shared" si="56"/>
        <v>0</v>
      </c>
      <c r="I456" s="351">
        <f t="shared" si="52"/>
        <v>317.30091249999532</v>
      </c>
      <c r="J456" s="351">
        <f t="shared" si="53"/>
        <v>0</v>
      </c>
      <c r="K456" s="293">
        <f>SUM('Employee Salary Payroll Tax '!I458:K458)</f>
        <v>28563.190000000002</v>
      </c>
      <c r="L456" s="293">
        <f>'Employee Salary Payroll Tax '!H458</f>
        <v>0</v>
      </c>
      <c r="M456" s="293">
        <f t="shared" si="54"/>
        <v>17589.669999999998</v>
      </c>
      <c r="N456" s="359">
        <f t="shared" si="55"/>
        <v>0</v>
      </c>
      <c r="O456" s="331"/>
      <c r="P456" s="61"/>
      <c r="Q456" s="294"/>
      <c r="R456" s="292"/>
      <c r="S456" s="291"/>
    </row>
    <row r="457" spans="1:19" ht="14.4">
      <c r="A457" s="36">
        <f t="shared" si="49"/>
        <v>442</v>
      </c>
      <c r="B457" s="526"/>
      <c r="C457" s="36" t="str">
        <f>VLOOKUP('Employee Salary Payroll Tax '!B459,'Employee Salary Payroll Tax '!$D$1:$E$7,2,FALSE)</f>
        <v>NonUnion</v>
      </c>
      <c r="D457" s="61">
        <f t="shared" si="50"/>
        <v>2.98E-2</v>
      </c>
      <c r="E457" s="351">
        <f>'Employee Salary Payroll Tax '!N459</f>
        <v>92837.34</v>
      </c>
      <c r="F457" s="351">
        <f t="shared" si="51"/>
        <v>95603.892732000008</v>
      </c>
      <c r="G457" s="352"/>
      <c r="H457" s="351">
        <f t="shared" si="56"/>
        <v>0</v>
      </c>
      <c r="I457" s="351">
        <f t="shared" si="52"/>
        <v>2766.552732000011</v>
      </c>
      <c r="J457" s="351">
        <f t="shared" si="53"/>
        <v>0</v>
      </c>
      <c r="K457" s="293">
        <f>SUM('Employee Salary Payroll Tax '!I459:K459)</f>
        <v>92691.78</v>
      </c>
      <c r="L457" s="293">
        <f>'Employee Salary Payroll Tax '!H459</f>
        <v>98.45</v>
      </c>
      <c r="M457" s="293">
        <f t="shared" si="54"/>
        <v>47.109999999997669</v>
      </c>
      <c r="N457" s="359">
        <f t="shared" si="55"/>
        <v>0</v>
      </c>
      <c r="O457" s="331"/>
      <c r="P457" s="61"/>
      <c r="Q457" s="294"/>
      <c r="R457" s="292"/>
      <c r="S457" s="291"/>
    </row>
    <row r="458" spans="1:19" ht="14.4">
      <c r="A458" s="36">
        <f t="shared" si="49"/>
        <v>443</v>
      </c>
      <c r="B458" s="526"/>
      <c r="C458" s="36" t="str">
        <f>VLOOKUP('Employee Salary Payroll Tax '!B460,'Employee Salary Payroll Tax '!$D$1:$E$7,2,FALSE)</f>
        <v>NonUnion</v>
      </c>
      <c r="D458" s="61">
        <f t="shared" si="50"/>
        <v>2.98E-2</v>
      </c>
      <c r="E458" s="351">
        <f>'Employee Salary Payroll Tax '!N460</f>
        <v>60636.44</v>
      </c>
      <c r="F458" s="351">
        <f t="shared" si="51"/>
        <v>62443.405912000002</v>
      </c>
      <c r="G458" s="352"/>
      <c r="H458" s="351">
        <f t="shared" si="56"/>
        <v>0</v>
      </c>
      <c r="I458" s="351">
        <f t="shared" si="52"/>
        <v>1806.9659119999997</v>
      </c>
      <c r="J458" s="351">
        <f t="shared" si="53"/>
        <v>0</v>
      </c>
      <c r="K458" s="293">
        <f>SUM('Employee Salary Payroll Tax '!I460:K460)</f>
        <v>20874.86</v>
      </c>
      <c r="L458" s="293">
        <f>'Employee Salary Payroll Tax '!H460</f>
        <v>0</v>
      </c>
      <c r="M458" s="293">
        <f t="shared" si="54"/>
        <v>39761.58</v>
      </c>
      <c r="N458" s="359">
        <f t="shared" si="55"/>
        <v>0</v>
      </c>
      <c r="O458" s="331"/>
      <c r="P458" s="61"/>
      <c r="Q458" s="294"/>
      <c r="R458" s="292"/>
      <c r="S458" s="291"/>
    </row>
    <row r="459" spans="1:19" ht="14.4">
      <c r="A459" s="36">
        <f t="shared" si="49"/>
        <v>444</v>
      </c>
      <c r="B459" s="526"/>
      <c r="C459" s="36" t="str">
        <f>VLOOKUP('Employee Salary Payroll Tax '!B461,'Employee Salary Payroll Tax '!$D$1:$E$7,2,FALSE)</f>
        <v>IBEW</v>
      </c>
      <c r="D459" s="61">
        <f t="shared" si="50"/>
        <v>6.875E-3</v>
      </c>
      <c r="E459" s="351">
        <f>'Employee Salary Payroll Tax '!N461</f>
        <v>124849.85</v>
      </c>
      <c r="F459" s="351">
        <f t="shared" si="51"/>
        <v>125708.19271875</v>
      </c>
      <c r="G459" s="352"/>
      <c r="H459" s="351">
        <f t="shared" si="56"/>
        <v>0</v>
      </c>
      <c r="I459" s="351">
        <f t="shared" si="52"/>
        <v>858.34271874999104</v>
      </c>
      <c r="J459" s="351">
        <f t="shared" si="53"/>
        <v>0</v>
      </c>
      <c r="K459" s="293">
        <f>SUM('Employee Salary Payroll Tax '!I461:K461)</f>
        <v>39211.369999999995</v>
      </c>
      <c r="L459" s="293">
        <f>'Employee Salary Payroll Tax '!H461</f>
        <v>0</v>
      </c>
      <c r="M459" s="293">
        <f t="shared" si="54"/>
        <v>85638.48000000001</v>
      </c>
      <c r="N459" s="359">
        <f t="shared" si="55"/>
        <v>0</v>
      </c>
      <c r="O459" s="331"/>
      <c r="P459" s="61"/>
      <c r="Q459" s="294"/>
      <c r="R459" s="292"/>
      <c r="S459" s="291"/>
    </row>
    <row r="460" spans="1:19" ht="14.4">
      <c r="A460" s="36">
        <f t="shared" si="49"/>
        <v>445</v>
      </c>
      <c r="B460" s="526"/>
      <c r="C460" s="36" t="str">
        <f>VLOOKUP('Employee Salary Payroll Tax '!B462,'Employee Salary Payroll Tax '!$D$1:$E$7,2,FALSE)</f>
        <v>NonUnion</v>
      </c>
      <c r="D460" s="61">
        <f t="shared" si="50"/>
        <v>2.98E-2</v>
      </c>
      <c r="E460" s="351">
        <f>'Employee Salary Payroll Tax '!N462</f>
        <v>2487.0300000000002</v>
      </c>
      <c r="F460" s="351">
        <f t="shared" si="51"/>
        <v>2561.1434940000004</v>
      </c>
      <c r="G460" s="352"/>
      <c r="H460" s="351">
        <f t="shared" si="56"/>
        <v>42512.97</v>
      </c>
      <c r="I460" s="351">
        <f t="shared" si="52"/>
        <v>74.113494000000173</v>
      </c>
      <c r="J460" s="351">
        <f t="shared" si="53"/>
        <v>0.44468096400000107</v>
      </c>
      <c r="K460" s="293">
        <f>SUM('Employee Salary Payroll Tax '!I462:K462)</f>
        <v>746.9</v>
      </c>
      <c r="L460" s="293">
        <f>'Employee Salary Payroll Tax '!H462</f>
        <v>1740.13</v>
      </c>
      <c r="M460" s="293">
        <f t="shared" si="54"/>
        <v>0</v>
      </c>
      <c r="N460" s="359">
        <f t="shared" si="55"/>
        <v>0.13354571994630346</v>
      </c>
      <c r="O460" s="331"/>
      <c r="P460" s="61"/>
      <c r="Q460" s="294"/>
      <c r="R460" s="292"/>
      <c r="S460" s="291"/>
    </row>
    <row r="461" spans="1:19" ht="14.4">
      <c r="A461" s="36">
        <f t="shared" si="49"/>
        <v>446</v>
      </c>
      <c r="B461" s="526"/>
      <c r="C461" s="36" t="str">
        <f>VLOOKUP('Employee Salary Payroll Tax '!B463,'Employee Salary Payroll Tax '!$D$1:$E$7,2,FALSE)</f>
        <v>IBEW</v>
      </c>
      <c r="D461" s="61">
        <f t="shared" si="50"/>
        <v>6.875E-3</v>
      </c>
      <c r="E461" s="351">
        <f>'Employee Salary Payroll Tax '!N463</f>
        <v>14512.84</v>
      </c>
      <c r="F461" s="351">
        <f t="shared" si="51"/>
        <v>14612.615775</v>
      </c>
      <c r="G461" s="352"/>
      <c r="H461" s="351">
        <f t="shared" si="56"/>
        <v>30487.16</v>
      </c>
      <c r="I461" s="351">
        <f t="shared" si="52"/>
        <v>99.775775000000067</v>
      </c>
      <c r="J461" s="351">
        <f t="shared" si="53"/>
        <v>0.5986546500000004</v>
      </c>
      <c r="K461" s="293">
        <f>SUM('Employee Salary Payroll Tax '!I463:K463)</f>
        <v>14512.84</v>
      </c>
      <c r="L461" s="293">
        <f>'Employee Salary Payroll Tax '!H463</f>
        <v>0</v>
      </c>
      <c r="M461" s="293">
        <f t="shared" si="54"/>
        <v>0</v>
      </c>
      <c r="N461" s="359">
        <f t="shared" si="55"/>
        <v>0.5986546499587504</v>
      </c>
      <c r="O461" s="331"/>
      <c r="P461" s="61"/>
      <c r="Q461" s="294"/>
      <c r="R461" s="292"/>
      <c r="S461" s="291"/>
    </row>
    <row r="462" spans="1:19" ht="14.4">
      <c r="A462" s="36">
        <f t="shared" si="49"/>
        <v>447</v>
      </c>
      <c r="B462" s="526"/>
      <c r="C462" s="36" t="str">
        <f>VLOOKUP('Employee Salary Payroll Tax '!B464,'Employee Salary Payroll Tax '!$D$1:$E$7,2,FALSE)</f>
        <v>NonUnion</v>
      </c>
      <c r="D462" s="61">
        <f t="shared" si="50"/>
        <v>2.98E-2</v>
      </c>
      <c r="E462" s="351">
        <f>'Employee Salary Payroll Tax '!N464</f>
        <v>22535.89</v>
      </c>
      <c r="F462" s="351">
        <f t="shared" si="51"/>
        <v>23207.459522000001</v>
      </c>
      <c r="G462" s="352"/>
      <c r="H462" s="351">
        <f t="shared" si="56"/>
        <v>22464.11</v>
      </c>
      <c r="I462" s="351">
        <f t="shared" si="52"/>
        <v>671.5695220000016</v>
      </c>
      <c r="J462" s="351">
        <f t="shared" si="53"/>
        <v>4.0294171320000096</v>
      </c>
      <c r="K462" s="293">
        <f>SUM('Employee Salary Payroll Tax '!I464:K464)</f>
        <v>12394.74</v>
      </c>
      <c r="L462" s="293">
        <f>'Employee Salary Payroll Tax '!H464</f>
        <v>0</v>
      </c>
      <c r="M462" s="293">
        <f t="shared" si="54"/>
        <v>10141.15</v>
      </c>
      <c r="N462" s="359">
        <f t="shared" si="55"/>
        <v>2.2161795119016654</v>
      </c>
      <c r="O462" s="331"/>
      <c r="P462" s="61"/>
      <c r="Q462" s="294"/>
      <c r="R462" s="292"/>
      <c r="S462" s="291"/>
    </row>
    <row r="463" spans="1:19" ht="14.4">
      <c r="A463" s="36">
        <f t="shared" si="49"/>
        <v>448</v>
      </c>
      <c r="B463" s="526"/>
      <c r="C463" s="36" t="str">
        <f>VLOOKUP('Employee Salary Payroll Tax '!B465,'Employee Salary Payroll Tax '!$D$1:$E$7,2,FALSE)</f>
        <v>NonUnion</v>
      </c>
      <c r="D463" s="61">
        <f t="shared" si="50"/>
        <v>2.98E-2</v>
      </c>
      <c r="E463" s="351">
        <f>'Employee Salary Payroll Tax '!N465</f>
        <v>114422.67</v>
      </c>
      <c r="F463" s="351">
        <f t="shared" si="51"/>
        <v>117832.465566</v>
      </c>
      <c r="G463" s="352"/>
      <c r="H463" s="351">
        <f t="shared" si="56"/>
        <v>0</v>
      </c>
      <c r="I463" s="351">
        <f t="shared" si="52"/>
        <v>3409.7955660000007</v>
      </c>
      <c r="J463" s="351">
        <f t="shared" si="53"/>
        <v>0</v>
      </c>
      <c r="K463" s="293">
        <f>SUM('Employee Salary Payroll Tax '!I465:K465)</f>
        <v>34078.370000000003</v>
      </c>
      <c r="L463" s="293">
        <f>'Employee Salary Payroll Tax '!H465</f>
        <v>0</v>
      </c>
      <c r="M463" s="293">
        <f t="shared" si="54"/>
        <v>80344.299999999988</v>
      </c>
      <c r="N463" s="359">
        <f t="shared" si="55"/>
        <v>0</v>
      </c>
      <c r="O463" s="331"/>
      <c r="P463" s="61"/>
      <c r="Q463" s="294"/>
      <c r="R463" s="292"/>
      <c r="S463" s="291"/>
    </row>
    <row r="464" spans="1:19" ht="14.4">
      <c r="A464" s="36">
        <f t="shared" si="49"/>
        <v>449</v>
      </c>
      <c r="B464" s="526"/>
      <c r="C464" s="36" t="str">
        <f>VLOOKUP('Employee Salary Payroll Tax '!B466,'Employee Salary Payroll Tax '!$D$1:$E$7,2,FALSE)</f>
        <v>IBEW</v>
      </c>
      <c r="D464" s="61">
        <f t="shared" si="50"/>
        <v>6.875E-3</v>
      </c>
      <c r="E464" s="351">
        <f>'Employee Salary Payroll Tax '!N466</f>
        <v>56654.38</v>
      </c>
      <c r="F464" s="351">
        <f t="shared" si="51"/>
        <v>57043.878862499994</v>
      </c>
      <c r="G464" s="352"/>
      <c r="H464" s="351">
        <f t="shared" si="56"/>
        <v>0</v>
      </c>
      <c r="I464" s="351">
        <f t="shared" si="52"/>
        <v>389.4988624999969</v>
      </c>
      <c r="J464" s="351">
        <f t="shared" si="53"/>
        <v>0</v>
      </c>
      <c r="K464" s="293">
        <f>SUM('Employee Salary Payroll Tax '!I466:K466)</f>
        <v>56251.600000000006</v>
      </c>
      <c r="L464" s="293">
        <f>'Employee Salary Payroll Tax '!H466</f>
        <v>0</v>
      </c>
      <c r="M464" s="293">
        <f t="shared" si="54"/>
        <v>402.77999999999156</v>
      </c>
      <c r="N464" s="359">
        <f t="shared" si="55"/>
        <v>0</v>
      </c>
      <c r="O464" s="331"/>
      <c r="P464" s="61"/>
      <c r="Q464" s="294"/>
      <c r="R464" s="292"/>
      <c r="S464" s="291"/>
    </row>
    <row r="465" spans="1:19" ht="14.4">
      <c r="A465" s="36">
        <f t="shared" ref="A465:A528" si="57">+A464+1</f>
        <v>450</v>
      </c>
      <c r="B465" s="526"/>
      <c r="C465" s="36" t="str">
        <f>VLOOKUP('Employee Salary Payroll Tax '!B467,'Employee Salary Payroll Tax '!$D$1:$E$7,2,FALSE)</f>
        <v>IBEW</v>
      </c>
      <c r="D465" s="61">
        <f t="shared" ref="D465:D528" si="58">VLOOKUP(C465,C$9:D$12,2)</f>
        <v>6.875E-3</v>
      </c>
      <c r="E465" s="351">
        <f>'Employee Salary Payroll Tax '!N467</f>
        <v>138473.88</v>
      </c>
      <c r="F465" s="351">
        <f t="shared" ref="F465:F528" si="59">E465*(1+D465)</f>
        <v>139425.88792499999</v>
      </c>
      <c r="G465" s="352"/>
      <c r="H465" s="351">
        <f t="shared" si="56"/>
        <v>0</v>
      </c>
      <c r="I465" s="351">
        <f t="shared" ref="I465:I528" si="60">F465-E465</f>
        <v>952.00792499998352</v>
      </c>
      <c r="J465" s="351">
        <f t="shared" ref="J465:J528" si="61">IF(H465&gt;I465,I465*$J$12,H465*$J$12)</f>
        <v>0</v>
      </c>
      <c r="K465" s="293">
        <f>SUM('Employee Salary Payroll Tax '!I467:K467)</f>
        <v>123591.23</v>
      </c>
      <c r="L465" s="293">
        <f>'Employee Salary Payroll Tax '!H467</f>
        <v>0</v>
      </c>
      <c r="M465" s="293">
        <f t="shared" ref="M465:M528" si="62">E465-K465-L465</f>
        <v>14882.650000000009</v>
      </c>
      <c r="N465" s="359">
        <f t="shared" ref="N465:N528" si="63">J465*K465/(SUM(K465:M465)+0.000001)</f>
        <v>0</v>
      </c>
      <c r="O465" s="331"/>
      <c r="P465" s="61"/>
      <c r="Q465" s="294"/>
      <c r="R465" s="292"/>
      <c r="S465" s="291"/>
    </row>
    <row r="466" spans="1:19" ht="14.4">
      <c r="A466" s="36">
        <f t="shared" si="57"/>
        <v>451</v>
      </c>
      <c r="B466" s="526"/>
      <c r="C466" s="36" t="str">
        <f>VLOOKUP('Employee Salary Payroll Tax '!B468,'Employee Salary Payroll Tax '!$D$1:$E$7,2,FALSE)</f>
        <v>NonUnion</v>
      </c>
      <c r="D466" s="61">
        <f t="shared" si="58"/>
        <v>2.98E-2</v>
      </c>
      <c r="E466" s="351">
        <f>'Employee Salary Payroll Tax '!N468</f>
        <v>74134.77</v>
      </c>
      <c r="F466" s="351">
        <f t="shared" si="59"/>
        <v>76343.98614600001</v>
      </c>
      <c r="G466" s="352"/>
      <c r="H466" s="351">
        <f t="shared" ref="H466:H529" si="64">IF(E466&gt;$H$12,0,$H$12-E466)</f>
        <v>0</v>
      </c>
      <c r="I466" s="351">
        <f t="shared" si="60"/>
        <v>2209.2161460000061</v>
      </c>
      <c r="J466" s="351">
        <f t="shared" si="61"/>
        <v>0</v>
      </c>
      <c r="K466" s="293">
        <f>SUM('Employee Salary Payroll Tax '!I468:K468)</f>
        <v>72181.100000000006</v>
      </c>
      <c r="L466" s="293">
        <f>'Employee Salary Payroll Tax '!H468</f>
        <v>0</v>
      </c>
      <c r="M466" s="293">
        <f t="shared" si="62"/>
        <v>1953.6699999999983</v>
      </c>
      <c r="N466" s="359">
        <f t="shared" si="63"/>
        <v>0</v>
      </c>
      <c r="O466" s="331"/>
      <c r="P466" s="61"/>
      <c r="Q466" s="294"/>
      <c r="R466" s="292"/>
      <c r="S466" s="291"/>
    </row>
    <row r="467" spans="1:19" ht="14.4">
      <c r="A467" s="36">
        <f t="shared" si="57"/>
        <v>452</v>
      </c>
      <c r="B467" s="526"/>
      <c r="C467" s="36" t="str">
        <f>VLOOKUP('Employee Salary Payroll Tax '!B469,'Employee Salary Payroll Tax '!$D$1:$E$7,2,FALSE)</f>
        <v>NonUnion</v>
      </c>
      <c r="D467" s="61">
        <f t="shared" si="58"/>
        <v>2.98E-2</v>
      </c>
      <c r="E467" s="351">
        <f>'Employee Salary Payroll Tax '!N469</f>
        <v>92247.679999999993</v>
      </c>
      <c r="F467" s="351">
        <f t="shared" si="59"/>
        <v>94996.66086399999</v>
      </c>
      <c r="G467" s="352"/>
      <c r="H467" s="351">
        <f t="shared" si="64"/>
        <v>0</v>
      </c>
      <c r="I467" s="351">
        <f t="shared" si="60"/>
        <v>2748.9808639999974</v>
      </c>
      <c r="J467" s="351">
        <f t="shared" si="61"/>
        <v>0</v>
      </c>
      <c r="K467" s="293">
        <f>SUM('Employee Salary Payroll Tax '!I469:K469)</f>
        <v>4999.42</v>
      </c>
      <c r="L467" s="293">
        <f>'Employee Salary Payroll Tax '!H469</f>
        <v>0</v>
      </c>
      <c r="M467" s="293">
        <f t="shared" si="62"/>
        <v>87248.26</v>
      </c>
      <c r="N467" s="359">
        <f t="shared" si="63"/>
        <v>0</v>
      </c>
      <c r="O467" s="331"/>
      <c r="P467" s="61"/>
      <c r="Q467" s="294"/>
      <c r="R467" s="292"/>
      <c r="S467" s="291"/>
    </row>
    <row r="468" spans="1:19" ht="14.4">
      <c r="A468" s="36">
        <f t="shared" si="57"/>
        <v>453</v>
      </c>
      <c r="B468" s="526"/>
      <c r="C468" s="36" t="str">
        <f>VLOOKUP('Employee Salary Payroll Tax '!B470,'Employee Salary Payroll Tax '!$D$1:$E$7,2,FALSE)</f>
        <v>NonUnion</v>
      </c>
      <c r="D468" s="61">
        <f t="shared" si="58"/>
        <v>2.98E-2</v>
      </c>
      <c r="E468" s="351">
        <f>'Employee Salary Payroll Tax '!N470</f>
        <v>4360.21</v>
      </c>
      <c r="F468" s="351">
        <f t="shared" si="59"/>
        <v>4490.1442580000003</v>
      </c>
      <c r="G468" s="352"/>
      <c r="H468" s="351">
        <f t="shared" si="64"/>
        <v>40639.79</v>
      </c>
      <c r="I468" s="351">
        <f t="shared" si="60"/>
        <v>129.93425800000023</v>
      </c>
      <c r="J468" s="351">
        <f t="shared" si="61"/>
        <v>0.77960554800000137</v>
      </c>
      <c r="K468" s="293">
        <f>SUM('Employee Salary Payroll Tax '!I470:K470)</f>
        <v>833.05</v>
      </c>
      <c r="L468" s="293">
        <f>'Employee Salary Payroll Tax '!H470</f>
        <v>0</v>
      </c>
      <c r="M468" s="293">
        <f t="shared" si="62"/>
        <v>3527.16</v>
      </c>
      <c r="N468" s="359">
        <f t="shared" si="63"/>
        <v>0.14894933996583917</v>
      </c>
      <c r="O468" s="331"/>
      <c r="P468" s="61"/>
      <c r="Q468" s="294"/>
      <c r="R468" s="292"/>
      <c r="S468" s="291"/>
    </row>
    <row r="469" spans="1:19" ht="14.4">
      <c r="A469" s="36">
        <f t="shared" si="57"/>
        <v>454</v>
      </c>
      <c r="B469" s="526"/>
      <c r="C469" s="36" t="str">
        <f>VLOOKUP('Employee Salary Payroll Tax '!B471,'Employee Salary Payroll Tax '!$D$1:$E$7,2,FALSE)</f>
        <v>NonUnion</v>
      </c>
      <c r="D469" s="61">
        <f t="shared" si="58"/>
        <v>2.98E-2</v>
      </c>
      <c r="E469" s="351">
        <f>'Employee Salary Payroll Tax '!N471</f>
        <v>21540.35</v>
      </c>
      <c r="F469" s="351">
        <f t="shared" si="59"/>
        <v>22182.25243</v>
      </c>
      <c r="G469" s="352"/>
      <c r="H469" s="351">
        <f t="shared" si="64"/>
        <v>23459.65</v>
      </c>
      <c r="I469" s="351">
        <f t="shared" si="60"/>
        <v>641.90243000000191</v>
      </c>
      <c r="J469" s="351">
        <f t="shared" si="61"/>
        <v>3.8514145800000117</v>
      </c>
      <c r="K469" s="293">
        <f>SUM('Employee Salary Payroll Tax '!I471:K471)</f>
        <v>-204.01</v>
      </c>
      <c r="L469" s="293">
        <f>'Employee Salary Payroll Tax '!H471</f>
        <v>0</v>
      </c>
      <c r="M469" s="293">
        <f t="shared" si="62"/>
        <v>21744.359999999997</v>
      </c>
      <c r="N469" s="359">
        <f t="shared" si="63"/>
        <v>-3.6476987998306683E-2</v>
      </c>
      <c r="O469" s="331"/>
      <c r="P469" s="61"/>
      <c r="Q469" s="294"/>
      <c r="R469" s="292"/>
      <c r="S469" s="291"/>
    </row>
    <row r="470" spans="1:19" ht="14.4">
      <c r="A470" s="36">
        <f t="shared" si="57"/>
        <v>455</v>
      </c>
      <c r="B470" s="526"/>
      <c r="C470" s="36" t="str">
        <f>VLOOKUP('Employee Salary Payroll Tax '!B472,'Employee Salary Payroll Tax '!$D$1:$E$7,2,FALSE)</f>
        <v>NonUnion</v>
      </c>
      <c r="D470" s="61">
        <f t="shared" si="58"/>
        <v>2.98E-2</v>
      </c>
      <c r="E470" s="351">
        <f>'Employee Salary Payroll Tax '!N472</f>
        <v>30024.9</v>
      </c>
      <c r="F470" s="351">
        <f t="shared" si="59"/>
        <v>30919.642020000003</v>
      </c>
      <c r="G470" s="352"/>
      <c r="H470" s="351">
        <f t="shared" si="64"/>
        <v>14975.099999999999</v>
      </c>
      <c r="I470" s="351">
        <f t="shared" si="60"/>
        <v>894.7420200000015</v>
      </c>
      <c r="J470" s="351">
        <f t="shared" si="61"/>
        <v>5.3684521200000095</v>
      </c>
      <c r="K470" s="293">
        <f>SUM('Employee Salary Payroll Tax '!I472:K472)</f>
        <v>3002.0200000000004</v>
      </c>
      <c r="L470" s="293">
        <f>'Employee Salary Payroll Tax '!H472</f>
        <v>0</v>
      </c>
      <c r="M470" s="293">
        <f t="shared" si="62"/>
        <v>27022.880000000001</v>
      </c>
      <c r="N470" s="359">
        <f t="shared" si="63"/>
        <v>0.53676117598212381</v>
      </c>
      <c r="O470" s="331"/>
      <c r="P470" s="61"/>
      <c r="Q470" s="294"/>
      <c r="R470" s="292"/>
      <c r="S470" s="291"/>
    </row>
    <row r="471" spans="1:19" ht="14.4">
      <c r="A471" s="36">
        <f t="shared" si="57"/>
        <v>456</v>
      </c>
      <c r="B471" s="526"/>
      <c r="C471" s="36" t="str">
        <f>VLOOKUP('Employee Salary Payroll Tax '!B473,'Employee Salary Payroll Tax '!$D$1:$E$7,2,FALSE)</f>
        <v>UA</v>
      </c>
      <c r="D471" s="61">
        <f t="shared" si="58"/>
        <v>0.03</v>
      </c>
      <c r="E471" s="351">
        <f>'Employee Salary Payroll Tax '!N473</f>
        <v>73136.98</v>
      </c>
      <c r="F471" s="351">
        <f t="shared" si="59"/>
        <v>75331.089399999997</v>
      </c>
      <c r="G471" s="352"/>
      <c r="H471" s="351">
        <f t="shared" si="64"/>
        <v>0</v>
      </c>
      <c r="I471" s="351">
        <f t="shared" si="60"/>
        <v>2194.1094000000012</v>
      </c>
      <c r="J471" s="351">
        <f t="shared" si="61"/>
        <v>0</v>
      </c>
      <c r="K471" s="293">
        <f>SUM('Employee Salary Payroll Tax '!I473:K473)</f>
        <v>24383.82</v>
      </c>
      <c r="L471" s="293">
        <f>'Employee Salary Payroll Tax '!H473</f>
        <v>0</v>
      </c>
      <c r="M471" s="293">
        <f t="shared" si="62"/>
        <v>48753.159999999996</v>
      </c>
      <c r="N471" s="359">
        <f t="shared" si="63"/>
        <v>0</v>
      </c>
      <c r="O471" s="331"/>
      <c r="P471" s="61"/>
      <c r="Q471" s="294"/>
      <c r="R471" s="292"/>
      <c r="S471" s="291"/>
    </row>
    <row r="472" spans="1:19" ht="14.4">
      <c r="A472" s="36">
        <f t="shared" si="57"/>
        <v>457</v>
      </c>
      <c r="B472" s="526"/>
      <c r="C472" s="36" t="str">
        <f>VLOOKUP('Employee Salary Payroll Tax '!B474,'Employee Salary Payroll Tax '!$D$1:$E$7,2,FALSE)</f>
        <v>NonUnion</v>
      </c>
      <c r="D472" s="61">
        <f t="shared" si="58"/>
        <v>2.98E-2</v>
      </c>
      <c r="E472" s="351">
        <f>'Employee Salary Payroll Tax '!N474</f>
        <v>88917.25</v>
      </c>
      <c r="F472" s="351">
        <f t="shared" si="59"/>
        <v>91566.984049999999</v>
      </c>
      <c r="G472" s="352"/>
      <c r="H472" s="351">
        <f t="shared" si="64"/>
        <v>0</v>
      </c>
      <c r="I472" s="351">
        <f t="shared" si="60"/>
        <v>2649.7340499999991</v>
      </c>
      <c r="J472" s="351">
        <f t="shared" si="61"/>
        <v>0</v>
      </c>
      <c r="K472" s="293">
        <f>SUM('Employee Salary Payroll Tax '!I474:K474)</f>
        <v>88917.25</v>
      </c>
      <c r="L472" s="293">
        <f>'Employee Salary Payroll Tax '!H474</f>
        <v>0</v>
      </c>
      <c r="M472" s="293">
        <f t="shared" si="62"/>
        <v>0</v>
      </c>
      <c r="N472" s="359">
        <f t="shared" si="63"/>
        <v>0</v>
      </c>
      <c r="O472" s="331"/>
      <c r="P472" s="61"/>
      <c r="Q472" s="294"/>
      <c r="R472" s="292"/>
      <c r="S472" s="291"/>
    </row>
    <row r="473" spans="1:19" ht="14.4">
      <c r="A473" s="36">
        <f t="shared" si="57"/>
        <v>458</v>
      </c>
      <c r="B473" s="526"/>
      <c r="C473" s="36" t="str">
        <f>VLOOKUP('Employee Salary Payroll Tax '!B475,'Employee Salary Payroll Tax '!$D$1:$E$7,2,FALSE)</f>
        <v>NonUnion</v>
      </c>
      <c r="D473" s="61">
        <f t="shared" si="58"/>
        <v>2.98E-2</v>
      </c>
      <c r="E473" s="351">
        <f>'Employee Salary Payroll Tax '!N475</f>
        <v>84924.21</v>
      </c>
      <c r="F473" s="351">
        <f t="shared" si="59"/>
        <v>87454.95145800001</v>
      </c>
      <c r="G473" s="352"/>
      <c r="H473" s="351">
        <f t="shared" si="64"/>
        <v>0</v>
      </c>
      <c r="I473" s="351">
        <f t="shared" si="60"/>
        <v>2530.7414580000041</v>
      </c>
      <c r="J473" s="351">
        <f t="shared" si="61"/>
        <v>0</v>
      </c>
      <c r="K473" s="293">
        <f>SUM('Employee Salary Payroll Tax '!I475:K475)</f>
        <v>28555.82</v>
      </c>
      <c r="L473" s="293">
        <f>'Employee Salary Payroll Tax '!H475</f>
        <v>0</v>
      </c>
      <c r="M473" s="293">
        <f t="shared" si="62"/>
        <v>56368.390000000007</v>
      </c>
      <c r="N473" s="359">
        <f t="shared" si="63"/>
        <v>0</v>
      </c>
      <c r="O473" s="331"/>
      <c r="P473" s="61"/>
      <c r="Q473" s="294"/>
      <c r="R473" s="292"/>
      <c r="S473" s="291"/>
    </row>
    <row r="474" spans="1:19" ht="14.4">
      <c r="A474" s="36">
        <f t="shared" si="57"/>
        <v>459</v>
      </c>
      <c r="B474" s="526"/>
      <c r="C474" s="36" t="str">
        <f>VLOOKUP('Employee Salary Payroll Tax '!B476,'Employee Salary Payroll Tax '!$D$1:$E$7,2,FALSE)</f>
        <v>UA</v>
      </c>
      <c r="D474" s="61">
        <f t="shared" si="58"/>
        <v>0.03</v>
      </c>
      <c r="E474" s="351">
        <f>'Employee Salary Payroll Tax '!N476</f>
        <v>94532.31</v>
      </c>
      <c r="F474" s="351">
        <f t="shared" si="59"/>
        <v>97368.279299999995</v>
      </c>
      <c r="G474" s="352"/>
      <c r="H474" s="351">
        <f t="shared" si="64"/>
        <v>0</v>
      </c>
      <c r="I474" s="351">
        <f t="shared" si="60"/>
        <v>2835.969299999997</v>
      </c>
      <c r="J474" s="351">
        <f t="shared" si="61"/>
        <v>0</v>
      </c>
      <c r="K474" s="293">
        <f>SUM('Employee Salary Payroll Tax '!I476:K476)</f>
        <v>91673.720000000016</v>
      </c>
      <c r="L474" s="293">
        <f>'Employee Salary Payroll Tax '!H476</f>
        <v>104.93</v>
      </c>
      <c r="M474" s="293">
        <f t="shared" si="62"/>
        <v>2753.6599999999821</v>
      </c>
      <c r="N474" s="359">
        <f t="shared" si="63"/>
        <v>0</v>
      </c>
      <c r="O474" s="331"/>
      <c r="P474" s="61"/>
      <c r="Q474" s="294"/>
      <c r="R474" s="292"/>
      <c r="S474" s="291"/>
    </row>
    <row r="475" spans="1:19" ht="14.4">
      <c r="A475" s="36">
        <f t="shared" si="57"/>
        <v>460</v>
      </c>
      <c r="B475" s="526"/>
      <c r="C475" s="36" t="str">
        <f>VLOOKUP('Employee Salary Payroll Tax '!B477,'Employee Salary Payroll Tax '!$D$1:$E$7,2,FALSE)</f>
        <v>NonUnion</v>
      </c>
      <c r="D475" s="61">
        <f t="shared" si="58"/>
        <v>2.98E-2</v>
      </c>
      <c r="E475" s="351">
        <f>'Employee Salary Payroll Tax '!N477</f>
        <v>59303.89</v>
      </c>
      <c r="F475" s="351">
        <f t="shared" si="59"/>
        <v>61071.145922000003</v>
      </c>
      <c r="G475" s="352"/>
      <c r="H475" s="351">
        <f t="shared" si="64"/>
        <v>0</v>
      </c>
      <c r="I475" s="351">
        <f t="shared" si="60"/>
        <v>1767.2559220000039</v>
      </c>
      <c r="J475" s="351">
        <f t="shared" si="61"/>
        <v>0</v>
      </c>
      <c r="K475" s="293">
        <f>SUM('Employee Salary Payroll Tax '!I477:K477)</f>
        <v>23783.59</v>
      </c>
      <c r="L475" s="293">
        <f>'Employee Salary Payroll Tax '!H477</f>
        <v>0</v>
      </c>
      <c r="M475" s="293">
        <f t="shared" si="62"/>
        <v>35520.300000000003</v>
      </c>
      <c r="N475" s="359">
        <f t="shared" si="63"/>
        <v>0</v>
      </c>
      <c r="O475" s="331"/>
      <c r="P475" s="61"/>
      <c r="Q475" s="294"/>
      <c r="R475" s="292"/>
      <c r="S475" s="291"/>
    </row>
    <row r="476" spans="1:19" ht="14.4">
      <c r="A476" s="36">
        <f t="shared" si="57"/>
        <v>461</v>
      </c>
      <c r="B476" s="526"/>
      <c r="C476" s="36" t="str">
        <f>VLOOKUP('Employee Salary Payroll Tax '!B478,'Employee Salary Payroll Tax '!$D$1:$E$7,2,FALSE)</f>
        <v>UA</v>
      </c>
      <c r="D476" s="61">
        <f t="shared" si="58"/>
        <v>0.03</v>
      </c>
      <c r="E476" s="351">
        <f>'Employee Salary Payroll Tax '!N478</f>
        <v>50557.84</v>
      </c>
      <c r="F476" s="351">
        <f t="shared" si="59"/>
        <v>52074.575199999999</v>
      </c>
      <c r="G476" s="352"/>
      <c r="H476" s="351">
        <f t="shared" si="64"/>
        <v>0</v>
      </c>
      <c r="I476" s="351">
        <f t="shared" si="60"/>
        <v>1516.7352000000028</v>
      </c>
      <c r="J476" s="351">
        <f t="shared" si="61"/>
        <v>0</v>
      </c>
      <c r="K476" s="293">
        <f>SUM('Employee Salary Payroll Tax '!I478:K478)</f>
        <v>48750.44</v>
      </c>
      <c r="L476" s="293">
        <f>'Employee Salary Payroll Tax '!H478</f>
        <v>297.49</v>
      </c>
      <c r="M476" s="293">
        <f t="shared" si="62"/>
        <v>1509.9099999999942</v>
      </c>
      <c r="N476" s="359">
        <f t="shared" si="63"/>
        <v>0</v>
      </c>
      <c r="O476" s="331"/>
      <c r="P476" s="61"/>
      <c r="Q476" s="294"/>
      <c r="R476" s="292"/>
      <c r="S476" s="291"/>
    </row>
    <row r="477" spans="1:19" ht="14.4">
      <c r="A477" s="36">
        <f t="shared" si="57"/>
        <v>462</v>
      </c>
      <c r="B477" s="526"/>
      <c r="C477" s="36" t="str">
        <f>VLOOKUP('Employee Salary Payroll Tax '!B479,'Employee Salary Payroll Tax '!$D$1:$E$7,2,FALSE)</f>
        <v>NonUnion</v>
      </c>
      <c r="D477" s="61">
        <f t="shared" si="58"/>
        <v>2.98E-2</v>
      </c>
      <c r="E477" s="351">
        <f>'Employee Salary Payroll Tax '!N479</f>
        <v>70563.7</v>
      </c>
      <c r="F477" s="351">
        <f t="shared" si="59"/>
        <v>72666.498260000008</v>
      </c>
      <c r="G477" s="352"/>
      <c r="H477" s="351">
        <f t="shared" si="64"/>
        <v>0</v>
      </c>
      <c r="I477" s="351">
        <f t="shared" si="60"/>
        <v>2102.7982600000105</v>
      </c>
      <c r="J477" s="351">
        <f t="shared" si="61"/>
        <v>0</v>
      </c>
      <c r="K477" s="293">
        <f>SUM('Employee Salary Payroll Tax '!I479:K479)</f>
        <v>50192.54</v>
      </c>
      <c r="L477" s="293">
        <f>'Employee Salary Payroll Tax '!H479</f>
        <v>0</v>
      </c>
      <c r="M477" s="293">
        <f t="shared" si="62"/>
        <v>20371.159999999996</v>
      </c>
      <c r="N477" s="359">
        <f t="shared" si="63"/>
        <v>0</v>
      </c>
      <c r="O477" s="331"/>
      <c r="P477" s="61"/>
      <c r="Q477" s="294"/>
      <c r="R477" s="292"/>
      <c r="S477" s="291"/>
    </row>
    <row r="478" spans="1:19" ht="14.4">
      <c r="A478" s="36">
        <f t="shared" si="57"/>
        <v>463</v>
      </c>
      <c r="B478" s="526"/>
      <c r="C478" s="36" t="str">
        <f>VLOOKUP('Employee Salary Payroll Tax '!B480,'Employee Salary Payroll Tax '!$D$1:$E$7,2,FALSE)</f>
        <v>IBEW</v>
      </c>
      <c r="D478" s="61">
        <f t="shared" si="58"/>
        <v>6.875E-3</v>
      </c>
      <c r="E478" s="351">
        <f>'Employee Salary Payroll Tax '!N480</f>
        <v>31541.7</v>
      </c>
      <c r="F478" s="351">
        <f t="shared" si="59"/>
        <v>31758.549187500001</v>
      </c>
      <c r="G478" s="352"/>
      <c r="H478" s="351">
        <f t="shared" si="64"/>
        <v>13458.3</v>
      </c>
      <c r="I478" s="351">
        <f t="shared" si="60"/>
        <v>216.84918749999997</v>
      </c>
      <c r="J478" s="351">
        <f t="shared" si="61"/>
        <v>1.3010951249999998</v>
      </c>
      <c r="K478" s="293">
        <f>SUM('Employee Salary Payroll Tax '!I480:K480)</f>
        <v>31541.699999999997</v>
      </c>
      <c r="L478" s="293">
        <f>'Employee Salary Payroll Tax '!H480</f>
        <v>0</v>
      </c>
      <c r="M478" s="293">
        <f t="shared" si="62"/>
        <v>3.637978807091713E-12</v>
      </c>
      <c r="N478" s="359">
        <f t="shared" si="63"/>
        <v>1.3010951249587495</v>
      </c>
      <c r="O478" s="331"/>
      <c r="P478" s="61"/>
      <c r="Q478" s="294"/>
      <c r="R478" s="292"/>
      <c r="S478" s="291"/>
    </row>
    <row r="479" spans="1:19" ht="14.4">
      <c r="A479" s="36">
        <f t="shared" si="57"/>
        <v>464</v>
      </c>
      <c r="B479" s="526"/>
      <c r="C479" s="36" t="str">
        <f>VLOOKUP('Employee Salary Payroll Tax '!B481,'Employee Salary Payroll Tax '!$D$1:$E$7,2,FALSE)</f>
        <v>NonUnion</v>
      </c>
      <c r="D479" s="61">
        <f t="shared" si="58"/>
        <v>2.98E-2</v>
      </c>
      <c r="E479" s="351">
        <f>'Employee Salary Payroll Tax '!N481</f>
        <v>3396.99</v>
      </c>
      <c r="F479" s="351">
        <f t="shared" si="59"/>
        <v>3498.2203019999997</v>
      </c>
      <c r="G479" s="352"/>
      <c r="H479" s="351">
        <f t="shared" si="64"/>
        <v>41603.01</v>
      </c>
      <c r="I479" s="351">
        <f t="shared" si="60"/>
        <v>101.23030199999994</v>
      </c>
      <c r="J479" s="351">
        <f t="shared" si="61"/>
        <v>0.60738181199999963</v>
      </c>
      <c r="K479" s="293">
        <f>SUM('Employee Salary Payroll Tax '!I481:K481)</f>
        <v>3396.99</v>
      </c>
      <c r="L479" s="293">
        <f>'Employee Salary Payroll Tax '!H481</f>
        <v>0</v>
      </c>
      <c r="M479" s="293">
        <f t="shared" si="62"/>
        <v>0</v>
      </c>
      <c r="N479" s="359">
        <f t="shared" si="63"/>
        <v>0.60738181182119966</v>
      </c>
      <c r="O479" s="331"/>
      <c r="P479" s="61"/>
      <c r="Q479" s="294"/>
      <c r="R479" s="292"/>
      <c r="S479" s="291"/>
    </row>
    <row r="480" spans="1:19" ht="14.4">
      <c r="A480" s="36">
        <f t="shared" si="57"/>
        <v>465</v>
      </c>
      <c r="B480" s="526"/>
      <c r="C480" s="36" t="str">
        <f>VLOOKUP('Employee Salary Payroll Tax '!B482,'Employee Salary Payroll Tax '!$D$1:$E$7,2,FALSE)</f>
        <v>NonUnion</v>
      </c>
      <c r="D480" s="61">
        <f t="shared" si="58"/>
        <v>2.98E-2</v>
      </c>
      <c r="E480" s="351">
        <f>'Employee Salary Payroll Tax '!N482</f>
        <v>50679.56</v>
      </c>
      <c r="F480" s="351">
        <f t="shared" si="59"/>
        <v>52189.810888</v>
      </c>
      <c r="G480" s="352"/>
      <c r="H480" s="351">
        <f t="shared" si="64"/>
        <v>0</v>
      </c>
      <c r="I480" s="351">
        <f t="shared" si="60"/>
        <v>1510.2508880000023</v>
      </c>
      <c r="J480" s="351">
        <f t="shared" si="61"/>
        <v>0</v>
      </c>
      <c r="K480" s="293">
        <f>SUM('Employee Salary Payroll Tax '!I482:K482)</f>
        <v>42281.509999999995</v>
      </c>
      <c r="L480" s="293">
        <f>'Employee Salary Payroll Tax '!H482</f>
        <v>0</v>
      </c>
      <c r="M480" s="293">
        <f t="shared" si="62"/>
        <v>8398.0500000000029</v>
      </c>
      <c r="N480" s="359">
        <f t="shared" si="63"/>
        <v>0</v>
      </c>
      <c r="O480" s="331"/>
      <c r="P480" s="61"/>
      <c r="Q480" s="294"/>
      <c r="R480" s="292"/>
      <c r="S480" s="291"/>
    </row>
    <row r="481" spans="1:19" ht="14.4">
      <c r="A481" s="36">
        <f t="shared" si="57"/>
        <v>466</v>
      </c>
      <c r="B481" s="526"/>
      <c r="C481" s="36" t="str">
        <f>VLOOKUP('Employee Salary Payroll Tax '!B483,'Employee Salary Payroll Tax '!$D$1:$E$7,2,FALSE)</f>
        <v>IBEW</v>
      </c>
      <c r="D481" s="61">
        <f t="shared" si="58"/>
        <v>6.875E-3</v>
      </c>
      <c r="E481" s="351">
        <f>'Employee Salary Payroll Tax '!N483</f>
        <v>28493.66</v>
      </c>
      <c r="F481" s="351">
        <f t="shared" si="59"/>
        <v>28689.5539125</v>
      </c>
      <c r="G481" s="352"/>
      <c r="H481" s="351">
        <f t="shared" si="64"/>
        <v>16506.34</v>
      </c>
      <c r="I481" s="351">
        <f t="shared" si="60"/>
        <v>195.89391249999971</v>
      </c>
      <c r="J481" s="351">
        <f t="shared" si="61"/>
        <v>1.1753634749999984</v>
      </c>
      <c r="K481" s="293">
        <f>SUM('Employee Salary Payroll Tax '!I483:K483)</f>
        <v>28367.71</v>
      </c>
      <c r="L481" s="293">
        <f>'Employee Salary Payroll Tax '!H483</f>
        <v>0</v>
      </c>
      <c r="M481" s="293">
        <f t="shared" si="62"/>
        <v>125.95000000000073</v>
      </c>
      <c r="N481" s="359">
        <f t="shared" si="63"/>
        <v>1.1701680374589307</v>
      </c>
      <c r="O481" s="331"/>
      <c r="P481" s="61"/>
      <c r="Q481" s="294"/>
      <c r="R481" s="292"/>
      <c r="S481" s="291"/>
    </row>
    <row r="482" spans="1:19" ht="14.4">
      <c r="A482" s="36">
        <f t="shared" si="57"/>
        <v>467</v>
      </c>
      <c r="B482" s="526"/>
      <c r="C482" s="36" t="str">
        <f>VLOOKUP('Employee Salary Payroll Tax '!B484,'Employee Salary Payroll Tax '!$D$1:$E$7,2,FALSE)</f>
        <v>NonUnion</v>
      </c>
      <c r="D482" s="61">
        <f t="shared" si="58"/>
        <v>2.98E-2</v>
      </c>
      <c r="E482" s="351">
        <f>'Employee Salary Payroll Tax '!N484</f>
        <v>90869.89</v>
      </c>
      <c r="F482" s="351">
        <f t="shared" si="59"/>
        <v>93577.812722000002</v>
      </c>
      <c r="G482" s="352"/>
      <c r="H482" s="351">
        <f t="shared" si="64"/>
        <v>0</v>
      </c>
      <c r="I482" s="351">
        <f t="shared" si="60"/>
        <v>2707.922722000003</v>
      </c>
      <c r="J482" s="351">
        <f t="shared" si="61"/>
        <v>0</v>
      </c>
      <c r="K482" s="293">
        <f>SUM('Employee Salary Payroll Tax '!I484:K484)</f>
        <v>90869.89</v>
      </c>
      <c r="L482" s="293">
        <f>'Employee Salary Payroll Tax '!H484</f>
        <v>0</v>
      </c>
      <c r="M482" s="293">
        <f t="shared" si="62"/>
        <v>0</v>
      </c>
      <c r="N482" s="359">
        <f t="shared" si="63"/>
        <v>0</v>
      </c>
      <c r="O482" s="331"/>
      <c r="P482" s="61"/>
      <c r="Q482" s="294"/>
      <c r="R482" s="292"/>
      <c r="S482" s="291"/>
    </row>
    <row r="483" spans="1:19" ht="14.4">
      <c r="A483" s="36">
        <f t="shared" si="57"/>
        <v>468</v>
      </c>
      <c r="B483" s="526"/>
      <c r="C483" s="36" t="str">
        <f>VLOOKUP('Employee Salary Payroll Tax '!B485,'Employee Salary Payroll Tax '!$D$1:$E$7,2,FALSE)</f>
        <v>NonUnion</v>
      </c>
      <c r="D483" s="61">
        <f t="shared" si="58"/>
        <v>2.98E-2</v>
      </c>
      <c r="E483" s="351">
        <f>'Employee Salary Payroll Tax '!N485</f>
        <v>1812.72</v>
      </c>
      <c r="F483" s="351">
        <f t="shared" si="59"/>
        <v>1866.7390560000001</v>
      </c>
      <c r="G483" s="352"/>
      <c r="H483" s="351">
        <f t="shared" si="64"/>
        <v>43187.28</v>
      </c>
      <c r="I483" s="351">
        <f t="shared" si="60"/>
        <v>54.019056000000091</v>
      </c>
      <c r="J483" s="351">
        <f t="shared" si="61"/>
        <v>0.32411433600000056</v>
      </c>
      <c r="K483" s="293">
        <f>SUM('Employee Salary Payroll Tax '!I485:K485)</f>
        <v>598.20000000000005</v>
      </c>
      <c r="L483" s="293">
        <f>'Employee Salary Payroll Tax '!H485</f>
        <v>0</v>
      </c>
      <c r="M483" s="293">
        <f t="shared" si="62"/>
        <v>1214.52</v>
      </c>
      <c r="N483" s="359">
        <f t="shared" si="63"/>
        <v>0.10695815994099596</v>
      </c>
      <c r="O483" s="331"/>
      <c r="P483" s="61"/>
      <c r="Q483" s="294"/>
      <c r="R483" s="292"/>
      <c r="S483" s="291"/>
    </row>
    <row r="484" spans="1:19" ht="14.4">
      <c r="A484" s="36">
        <f t="shared" si="57"/>
        <v>469</v>
      </c>
      <c r="B484" s="526"/>
      <c r="C484" s="36" t="str">
        <f>VLOOKUP('Employee Salary Payroll Tax '!B486,'Employee Salary Payroll Tax '!$D$1:$E$7,2,FALSE)</f>
        <v>IBEW</v>
      </c>
      <c r="D484" s="61">
        <f t="shared" si="58"/>
        <v>6.875E-3</v>
      </c>
      <c r="E484" s="351">
        <f>'Employee Salary Payroll Tax '!N486</f>
        <v>116319.9</v>
      </c>
      <c r="F484" s="351">
        <f t="shared" si="59"/>
        <v>117119.59931249999</v>
      </c>
      <c r="G484" s="352"/>
      <c r="H484" s="351">
        <f t="shared" si="64"/>
        <v>0</v>
      </c>
      <c r="I484" s="351">
        <f t="shared" si="60"/>
        <v>799.69931250000081</v>
      </c>
      <c r="J484" s="351">
        <f t="shared" si="61"/>
        <v>0</v>
      </c>
      <c r="K484" s="293">
        <f>SUM('Employee Salary Payroll Tax '!I486:K486)</f>
        <v>103506.07</v>
      </c>
      <c r="L484" s="293">
        <f>'Employee Salary Payroll Tax '!H486</f>
        <v>0</v>
      </c>
      <c r="M484" s="293">
        <f t="shared" si="62"/>
        <v>12813.829999999987</v>
      </c>
      <c r="N484" s="359">
        <f t="shared" si="63"/>
        <v>0</v>
      </c>
      <c r="O484" s="331"/>
      <c r="P484" s="61"/>
      <c r="Q484" s="294"/>
      <c r="R484" s="292"/>
      <c r="S484" s="291"/>
    </row>
    <row r="485" spans="1:19" ht="14.4">
      <c r="A485" s="36">
        <f t="shared" si="57"/>
        <v>470</v>
      </c>
      <c r="B485" s="526"/>
      <c r="C485" s="36" t="str">
        <f>VLOOKUP('Employee Salary Payroll Tax '!B487,'Employee Salary Payroll Tax '!$D$1:$E$7,2,FALSE)</f>
        <v>IBEW</v>
      </c>
      <c r="D485" s="61">
        <f t="shared" si="58"/>
        <v>6.875E-3</v>
      </c>
      <c r="E485" s="351">
        <f>'Employee Salary Payroll Tax '!N487</f>
        <v>2734.78</v>
      </c>
      <c r="F485" s="351">
        <f t="shared" si="59"/>
        <v>2753.5816125000001</v>
      </c>
      <c r="G485" s="352"/>
      <c r="H485" s="351">
        <f t="shared" si="64"/>
        <v>42265.22</v>
      </c>
      <c r="I485" s="351">
        <f t="shared" si="60"/>
        <v>18.801612499999919</v>
      </c>
      <c r="J485" s="351">
        <f t="shared" si="61"/>
        <v>0.11280967499999951</v>
      </c>
      <c r="K485" s="293">
        <f>SUM('Employee Salary Payroll Tax '!I487:K487)</f>
        <v>2732.6600000000003</v>
      </c>
      <c r="L485" s="293">
        <f>'Employee Salary Payroll Tax '!H487</f>
        <v>0</v>
      </c>
      <c r="M485" s="293">
        <f t="shared" si="62"/>
        <v>2.1199999999998909</v>
      </c>
      <c r="N485" s="359">
        <f t="shared" si="63"/>
        <v>0.11272222495878149</v>
      </c>
      <c r="O485" s="331"/>
      <c r="P485" s="61"/>
      <c r="Q485" s="294"/>
      <c r="R485" s="292"/>
      <c r="S485" s="291"/>
    </row>
    <row r="486" spans="1:19" ht="14.4">
      <c r="A486" s="36">
        <f t="shared" si="57"/>
        <v>471</v>
      </c>
      <c r="B486" s="526"/>
      <c r="C486" s="36" t="str">
        <f>VLOOKUP('Employee Salary Payroll Tax '!B488,'Employee Salary Payroll Tax '!$D$1:$E$7,2,FALSE)</f>
        <v>Not Assigned</v>
      </c>
      <c r="D486" s="61">
        <f t="shared" si="58"/>
        <v>0</v>
      </c>
      <c r="E486" s="351">
        <f>'Employee Salary Payroll Tax '!N488</f>
        <v>0</v>
      </c>
      <c r="F486" s="351">
        <f t="shared" si="59"/>
        <v>0</v>
      </c>
      <c r="G486" s="352"/>
      <c r="H486" s="351">
        <f t="shared" si="64"/>
        <v>45000</v>
      </c>
      <c r="I486" s="351">
        <f t="shared" si="60"/>
        <v>0</v>
      </c>
      <c r="J486" s="351">
        <f t="shared" si="61"/>
        <v>0</v>
      </c>
      <c r="K486" s="293">
        <f>SUM('Employee Salary Payroll Tax '!I488:K488)</f>
        <v>4.3100000000000005</v>
      </c>
      <c r="L486" s="293">
        <f>'Employee Salary Payroll Tax '!H488</f>
        <v>0</v>
      </c>
      <c r="M486" s="293">
        <f t="shared" si="62"/>
        <v>-4.3100000000000005</v>
      </c>
      <c r="N486" s="359">
        <f t="shared" si="63"/>
        <v>0</v>
      </c>
      <c r="O486" s="331"/>
      <c r="P486" s="61"/>
      <c r="Q486" s="294"/>
      <c r="R486" s="292"/>
      <c r="S486" s="291"/>
    </row>
    <row r="487" spans="1:19" ht="14.4">
      <c r="A487" s="36">
        <f t="shared" si="57"/>
        <v>472</v>
      </c>
      <c r="B487" s="526"/>
      <c r="C487" s="36" t="str">
        <f>VLOOKUP('Employee Salary Payroll Tax '!B489,'Employee Salary Payroll Tax '!$D$1:$E$7,2,FALSE)</f>
        <v>IBEW</v>
      </c>
      <c r="D487" s="61">
        <f t="shared" si="58"/>
        <v>6.875E-3</v>
      </c>
      <c r="E487" s="351">
        <f>'Employee Salary Payroll Tax '!N489</f>
        <v>43991.08</v>
      </c>
      <c r="F487" s="351">
        <f t="shared" si="59"/>
        <v>44293.518674999999</v>
      </c>
      <c r="G487" s="352"/>
      <c r="H487" s="351">
        <f t="shared" si="64"/>
        <v>1008.9199999999983</v>
      </c>
      <c r="I487" s="351">
        <f t="shared" si="60"/>
        <v>302.4386749999976</v>
      </c>
      <c r="J487" s="351">
        <f t="shared" si="61"/>
        <v>1.8146320499999857</v>
      </c>
      <c r="K487" s="293">
        <f>SUM('Employee Salary Payroll Tax '!I489:K489)</f>
        <v>38830.25</v>
      </c>
      <c r="L487" s="293">
        <f>'Employee Salary Payroll Tax '!H489</f>
        <v>0</v>
      </c>
      <c r="M487" s="293">
        <f t="shared" si="62"/>
        <v>5160.8300000000017</v>
      </c>
      <c r="N487" s="359">
        <f t="shared" si="63"/>
        <v>1.6017478124635767</v>
      </c>
      <c r="O487" s="331"/>
      <c r="P487" s="61"/>
      <c r="Q487" s="294"/>
      <c r="R487" s="292"/>
      <c r="S487" s="291"/>
    </row>
    <row r="488" spans="1:19" ht="14.4">
      <c r="A488" s="36">
        <f t="shared" si="57"/>
        <v>473</v>
      </c>
      <c r="B488" s="526"/>
      <c r="C488" s="36" t="str">
        <f>VLOOKUP('Employee Salary Payroll Tax '!B490,'Employee Salary Payroll Tax '!$D$1:$E$7,2,FALSE)</f>
        <v>NonUnion</v>
      </c>
      <c r="D488" s="61">
        <f t="shared" si="58"/>
        <v>2.98E-2</v>
      </c>
      <c r="E488" s="351">
        <f>'Employee Salary Payroll Tax '!N490</f>
        <v>79366.42</v>
      </c>
      <c r="F488" s="351">
        <f t="shared" si="59"/>
        <v>81731.539315999995</v>
      </c>
      <c r="G488" s="352"/>
      <c r="H488" s="351">
        <f t="shared" si="64"/>
        <v>0</v>
      </c>
      <c r="I488" s="351">
        <f t="shared" si="60"/>
        <v>2365.1193159999966</v>
      </c>
      <c r="J488" s="351">
        <f t="shared" si="61"/>
        <v>0</v>
      </c>
      <c r="K488" s="293">
        <f>SUM('Employee Salary Payroll Tax '!I490:K490)</f>
        <v>76191.759999999995</v>
      </c>
      <c r="L488" s="293">
        <f>'Employee Salary Payroll Tax '!H490</f>
        <v>0</v>
      </c>
      <c r="M488" s="293">
        <f t="shared" si="62"/>
        <v>3174.6600000000035</v>
      </c>
      <c r="N488" s="359">
        <f t="shared" si="63"/>
        <v>0</v>
      </c>
      <c r="O488" s="331"/>
      <c r="P488" s="61"/>
      <c r="Q488" s="294"/>
      <c r="R488" s="292"/>
      <c r="S488" s="291"/>
    </row>
    <row r="489" spans="1:19" ht="14.4">
      <c r="A489" s="36">
        <f t="shared" si="57"/>
        <v>474</v>
      </c>
      <c r="B489" s="526"/>
      <c r="C489" s="36" t="str">
        <f>VLOOKUP('Employee Salary Payroll Tax '!B491,'Employee Salary Payroll Tax '!$D$1:$E$7,2,FALSE)</f>
        <v>NonUnion</v>
      </c>
      <c r="D489" s="61">
        <f t="shared" si="58"/>
        <v>2.98E-2</v>
      </c>
      <c r="E489" s="351">
        <f>'Employee Salary Payroll Tax '!N491</f>
        <v>91249.5</v>
      </c>
      <c r="F489" s="351">
        <f t="shared" si="59"/>
        <v>93968.735100000005</v>
      </c>
      <c r="G489" s="352"/>
      <c r="H489" s="351">
        <f t="shared" si="64"/>
        <v>0</v>
      </c>
      <c r="I489" s="351">
        <f t="shared" si="60"/>
        <v>2719.2351000000053</v>
      </c>
      <c r="J489" s="351">
        <f t="shared" si="61"/>
        <v>0</v>
      </c>
      <c r="K489" s="293">
        <f>SUM('Employee Salary Payroll Tax '!I491:K491)</f>
        <v>89043.44</v>
      </c>
      <c r="L489" s="293">
        <f>'Employee Salary Payroll Tax '!H491</f>
        <v>0</v>
      </c>
      <c r="M489" s="293">
        <f t="shared" si="62"/>
        <v>2206.0599999999977</v>
      </c>
      <c r="N489" s="359">
        <f t="shared" si="63"/>
        <v>0</v>
      </c>
      <c r="O489" s="331"/>
      <c r="P489" s="61"/>
      <c r="Q489" s="294"/>
      <c r="R489" s="292"/>
      <c r="S489" s="291"/>
    </row>
    <row r="490" spans="1:19" ht="14.4">
      <c r="A490" s="36">
        <f t="shared" si="57"/>
        <v>475</v>
      </c>
      <c r="B490" s="526"/>
      <c r="C490" s="36" t="str">
        <f>VLOOKUP('Employee Salary Payroll Tax '!B492,'Employee Salary Payroll Tax '!$D$1:$E$7,2,FALSE)</f>
        <v>NonUnion</v>
      </c>
      <c r="D490" s="61">
        <f t="shared" si="58"/>
        <v>2.98E-2</v>
      </c>
      <c r="E490" s="351">
        <f>'Employee Salary Payroll Tax '!N492</f>
        <v>131246.88</v>
      </c>
      <c r="F490" s="351">
        <f t="shared" si="59"/>
        <v>135158.03702400002</v>
      </c>
      <c r="G490" s="352"/>
      <c r="H490" s="351">
        <f t="shared" si="64"/>
        <v>0</v>
      </c>
      <c r="I490" s="351">
        <f t="shared" si="60"/>
        <v>3911.1570240000146</v>
      </c>
      <c r="J490" s="351">
        <f t="shared" si="61"/>
        <v>0</v>
      </c>
      <c r="K490" s="293">
        <f>SUM('Employee Salary Payroll Tax '!I492:K492)</f>
        <v>80248.19</v>
      </c>
      <c r="L490" s="293">
        <f>'Employee Salary Payroll Tax '!H492</f>
        <v>0</v>
      </c>
      <c r="M490" s="293">
        <f t="shared" si="62"/>
        <v>50998.69</v>
      </c>
      <c r="N490" s="359">
        <f t="shared" si="63"/>
        <v>0</v>
      </c>
      <c r="O490" s="331"/>
      <c r="P490" s="61"/>
      <c r="Q490" s="294"/>
      <c r="R490" s="292"/>
      <c r="S490" s="291"/>
    </row>
    <row r="491" spans="1:19" ht="14.4">
      <c r="A491" s="36">
        <f t="shared" si="57"/>
        <v>476</v>
      </c>
      <c r="B491" s="526"/>
      <c r="C491" s="36" t="str">
        <f>VLOOKUP('Employee Salary Payroll Tax '!B493,'Employee Salary Payroll Tax '!$D$1:$E$7,2,FALSE)</f>
        <v>IBEW</v>
      </c>
      <c r="D491" s="61">
        <f t="shared" si="58"/>
        <v>6.875E-3</v>
      </c>
      <c r="E491" s="351">
        <f>'Employee Salary Payroll Tax '!N493</f>
        <v>39865.050000000003</v>
      </c>
      <c r="F491" s="351">
        <f t="shared" si="59"/>
        <v>40139.122218750003</v>
      </c>
      <c r="G491" s="352"/>
      <c r="H491" s="351">
        <f t="shared" si="64"/>
        <v>5134.9499999999971</v>
      </c>
      <c r="I491" s="351">
        <f t="shared" si="60"/>
        <v>274.07221874999959</v>
      </c>
      <c r="J491" s="351">
        <f t="shared" si="61"/>
        <v>1.6444333124999977</v>
      </c>
      <c r="K491" s="293">
        <f>SUM('Employee Salary Payroll Tax '!I493:K493)</f>
        <v>40158</v>
      </c>
      <c r="L491" s="293">
        <f>'Employee Salary Payroll Tax '!H493</f>
        <v>0</v>
      </c>
      <c r="M491" s="293">
        <f t="shared" si="62"/>
        <v>-292.94999999999709</v>
      </c>
      <c r="N491" s="359">
        <f t="shared" si="63"/>
        <v>1.6565174999584442</v>
      </c>
      <c r="O491" s="331"/>
      <c r="P491" s="61"/>
      <c r="Q491" s="294"/>
      <c r="R491" s="292"/>
      <c r="S491" s="291"/>
    </row>
    <row r="492" spans="1:19" ht="14.4">
      <c r="A492" s="36">
        <f t="shared" si="57"/>
        <v>477</v>
      </c>
      <c r="B492" s="526"/>
      <c r="C492" s="36" t="str">
        <f>VLOOKUP('Employee Salary Payroll Tax '!B494,'Employee Salary Payroll Tax '!$D$1:$E$7,2,FALSE)</f>
        <v>NonUnion</v>
      </c>
      <c r="D492" s="61">
        <f t="shared" si="58"/>
        <v>2.98E-2</v>
      </c>
      <c r="E492" s="351">
        <f>'Employee Salary Payroll Tax '!N494</f>
        <v>27270.79</v>
      </c>
      <c r="F492" s="351">
        <f t="shared" si="59"/>
        <v>28083.459542000001</v>
      </c>
      <c r="G492" s="352"/>
      <c r="H492" s="351">
        <f t="shared" si="64"/>
        <v>17729.21</v>
      </c>
      <c r="I492" s="351">
        <f t="shared" si="60"/>
        <v>812.66954199999964</v>
      </c>
      <c r="J492" s="351">
        <f t="shared" si="61"/>
        <v>4.8760172519999978</v>
      </c>
      <c r="K492" s="293">
        <f>SUM('Employee Salary Payroll Tax '!I494:K494)</f>
        <v>11597.14</v>
      </c>
      <c r="L492" s="293">
        <f>'Employee Salary Payroll Tax '!H494</f>
        <v>0</v>
      </c>
      <c r="M492" s="293">
        <f t="shared" si="62"/>
        <v>15673.650000000001</v>
      </c>
      <c r="N492" s="359">
        <f t="shared" si="63"/>
        <v>2.0735686319239628</v>
      </c>
      <c r="O492" s="331"/>
      <c r="P492" s="61"/>
      <c r="Q492" s="294"/>
      <c r="R492" s="292"/>
      <c r="S492" s="291"/>
    </row>
    <row r="493" spans="1:19" ht="14.4">
      <c r="A493" s="36">
        <f t="shared" si="57"/>
        <v>478</v>
      </c>
      <c r="B493" s="526"/>
      <c r="C493" s="36" t="str">
        <f>VLOOKUP('Employee Salary Payroll Tax '!B495,'Employee Salary Payroll Tax '!$D$1:$E$7,2,FALSE)</f>
        <v>Not Assigned</v>
      </c>
      <c r="D493" s="61">
        <f t="shared" si="58"/>
        <v>0</v>
      </c>
      <c r="E493" s="351">
        <f>'Employee Salary Payroll Tax '!N495</f>
        <v>-0.01</v>
      </c>
      <c r="F493" s="351">
        <f t="shared" si="59"/>
        <v>-0.01</v>
      </c>
      <c r="G493" s="352"/>
      <c r="H493" s="351">
        <f t="shared" si="64"/>
        <v>45000.01</v>
      </c>
      <c r="I493" s="351">
        <f t="shared" si="60"/>
        <v>0</v>
      </c>
      <c r="J493" s="351">
        <f t="shared" si="61"/>
        <v>0</v>
      </c>
      <c r="K493" s="293">
        <f>SUM('Employee Salary Payroll Tax '!I495:K495)</f>
        <v>-60.08</v>
      </c>
      <c r="L493" s="293">
        <f>'Employee Salary Payroll Tax '!H495</f>
        <v>0</v>
      </c>
      <c r="M493" s="293">
        <f t="shared" si="62"/>
        <v>60.07</v>
      </c>
      <c r="N493" s="359">
        <f t="shared" si="63"/>
        <v>0</v>
      </c>
      <c r="O493" s="331"/>
      <c r="P493" s="61"/>
      <c r="Q493" s="294"/>
      <c r="R493" s="292"/>
      <c r="S493" s="291"/>
    </row>
    <row r="494" spans="1:19" ht="14.4">
      <c r="A494" s="36">
        <f t="shared" si="57"/>
        <v>479</v>
      </c>
      <c r="B494" s="526"/>
      <c r="C494" s="36" t="str">
        <f>VLOOKUP('Employee Salary Payroll Tax '!B496,'Employee Salary Payroll Tax '!$D$1:$E$7,2,FALSE)</f>
        <v>NonUnion</v>
      </c>
      <c r="D494" s="61">
        <f t="shared" si="58"/>
        <v>2.98E-2</v>
      </c>
      <c r="E494" s="351">
        <f>'Employee Salary Payroll Tax '!N496</f>
        <v>64147.27</v>
      </c>
      <c r="F494" s="351">
        <f t="shared" si="59"/>
        <v>66058.858645999993</v>
      </c>
      <c r="G494" s="352"/>
      <c r="H494" s="351">
        <f t="shared" si="64"/>
        <v>0</v>
      </c>
      <c r="I494" s="351">
        <f t="shared" si="60"/>
        <v>1911.5886459999965</v>
      </c>
      <c r="J494" s="351">
        <f t="shared" si="61"/>
        <v>0</v>
      </c>
      <c r="K494" s="293">
        <f>SUM('Employee Salary Payroll Tax '!I496:K496)</f>
        <v>62969.86</v>
      </c>
      <c r="L494" s="293">
        <f>'Employee Salary Payroll Tax '!H496</f>
        <v>0</v>
      </c>
      <c r="M494" s="293">
        <f t="shared" si="62"/>
        <v>1177.4099999999962</v>
      </c>
      <c r="N494" s="359">
        <f t="shared" si="63"/>
        <v>0</v>
      </c>
      <c r="O494" s="331"/>
      <c r="P494" s="61"/>
      <c r="Q494" s="294"/>
      <c r="R494" s="292"/>
      <c r="S494" s="291"/>
    </row>
    <row r="495" spans="1:19" ht="14.4">
      <c r="A495" s="36">
        <f t="shared" si="57"/>
        <v>480</v>
      </c>
      <c r="B495" s="526"/>
      <c r="C495" s="36" t="str">
        <f>VLOOKUP('Employee Salary Payroll Tax '!B497,'Employee Salary Payroll Tax '!$D$1:$E$7,2,FALSE)</f>
        <v>IBEW</v>
      </c>
      <c r="D495" s="61">
        <f t="shared" si="58"/>
        <v>6.875E-3</v>
      </c>
      <c r="E495" s="351">
        <f>'Employee Salary Payroll Tax '!N497</f>
        <v>53879.47</v>
      </c>
      <c r="F495" s="351">
        <f t="shared" si="59"/>
        <v>54249.891356250002</v>
      </c>
      <c r="G495" s="352"/>
      <c r="H495" s="351">
        <f t="shared" si="64"/>
        <v>0</v>
      </c>
      <c r="I495" s="351">
        <f t="shared" si="60"/>
        <v>370.42135625000083</v>
      </c>
      <c r="J495" s="351">
        <f t="shared" si="61"/>
        <v>0</v>
      </c>
      <c r="K495" s="293">
        <f>SUM('Employee Salary Payroll Tax '!I497:K497)</f>
        <v>1751.45</v>
      </c>
      <c r="L495" s="293">
        <f>'Employee Salary Payroll Tax '!H497</f>
        <v>0</v>
      </c>
      <c r="M495" s="293">
        <f t="shared" si="62"/>
        <v>52128.020000000004</v>
      </c>
      <c r="N495" s="359">
        <f t="shared" si="63"/>
        <v>0</v>
      </c>
      <c r="O495" s="331"/>
      <c r="P495" s="61"/>
      <c r="Q495" s="294"/>
      <c r="R495" s="292"/>
      <c r="S495" s="291"/>
    </row>
    <row r="496" spans="1:19" ht="14.4">
      <c r="A496" s="36">
        <f t="shared" si="57"/>
        <v>481</v>
      </c>
      <c r="B496" s="526"/>
      <c r="C496" s="36" t="str">
        <f>VLOOKUP('Employee Salary Payroll Tax '!B498,'Employee Salary Payroll Tax '!$D$1:$E$7,2,FALSE)</f>
        <v>NonUnion</v>
      </c>
      <c r="D496" s="61">
        <f t="shared" si="58"/>
        <v>2.98E-2</v>
      </c>
      <c r="E496" s="351">
        <f>'Employee Salary Payroll Tax '!N498</f>
        <v>41183.629999999997</v>
      </c>
      <c r="F496" s="351">
        <f t="shared" si="59"/>
        <v>42410.902174000003</v>
      </c>
      <c r="G496" s="352"/>
      <c r="H496" s="351">
        <f t="shared" si="64"/>
        <v>3816.3700000000026</v>
      </c>
      <c r="I496" s="351">
        <f t="shared" si="60"/>
        <v>1227.2721740000052</v>
      </c>
      <c r="J496" s="351">
        <f t="shared" si="61"/>
        <v>7.3636330440000313</v>
      </c>
      <c r="K496" s="293">
        <f>SUM('Employee Salary Payroll Tax '!I498:K498)</f>
        <v>19603.419999999998</v>
      </c>
      <c r="L496" s="293">
        <f>'Employee Salary Payroll Tax '!H498</f>
        <v>0</v>
      </c>
      <c r="M496" s="293">
        <f t="shared" si="62"/>
        <v>21580.21</v>
      </c>
      <c r="N496" s="359">
        <f t="shared" si="63"/>
        <v>3.5050914959149058</v>
      </c>
      <c r="O496" s="331"/>
      <c r="P496" s="61"/>
      <c r="Q496" s="294"/>
      <c r="R496" s="292"/>
      <c r="S496" s="291"/>
    </row>
    <row r="497" spans="1:19" ht="14.4">
      <c r="A497" s="36">
        <f t="shared" si="57"/>
        <v>482</v>
      </c>
      <c r="B497" s="526"/>
      <c r="C497" s="36" t="str">
        <f>VLOOKUP('Employee Salary Payroll Tax '!B499,'Employee Salary Payroll Tax '!$D$1:$E$7,2,FALSE)</f>
        <v>NonUnion</v>
      </c>
      <c r="D497" s="61">
        <f t="shared" si="58"/>
        <v>2.98E-2</v>
      </c>
      <c r="E497" s="351">
        <f>'Employee Salary Payroll Tax '!N499</f>
        <v>89461.71</v>
      </c>
      <c r="F497" s="351">
        <f t="shared" si="59"/>
        <v>92127.668958000009</v>
      </c>
      <c r="G497" s="352"/>
      <c r="H497" s="351">
        <f t="shared" si="64"/>
        <v>0</v>
      </c>
      <c r="I497" s="351">
        <f t="shared" si="60"/>
        <v>2665.9589580000029</v>
      </c>
      <c r="J497" s="351">
        <f t="shared" si="61"/>
        <v>0</v>
      </c>
      <c r="K497" s="293">
        <f>SUM('Employee Salary Payroll Tax '!I499:K499)</f>
        <v>2957.12</v>
      </c>
      <c r="L497" s="293">
        <f>'Employee Salary Payroll Tax '!H499</f>
        <v>0</v>
      </c>
      <c r="M497" s="293">
        <f t="shared" si="62"/>
        <v>86504.590000000011</v>
      </c>
      <c r="N497" s="359">
        <f t="shared" si="63"/>
        <v>0</v>
      </c>
      <c r="O497" s="331"/>
      <c r="P497" s="61"/>
      <c r="Q497" s="294"/>
      <c r="R497" s="292"/>
      <c r="S497" s="291"/>
    </row>
    <row r="498" spans="1:19" ht="14.4">
      <c r="A498" s="36">
        <f t="shared" si="57"/>
        <v>483</v>
      </c>
      <c r="B498" s="526"/>
      <c r="C498" s="36" t="str">
        <f>VLOOKUP('Employee Salary Payroll Tax '!B500,'Employee Salary Payroll Tax '!$D$1:$E$7,2,FALSE)</f>
        <v>IBEW</v>
      </c>
      <c r="D498" s="61">
        <f t="shared" si="58"/>
        <v>6.875E-3</v>
      </c>
      <c r="E498" s="351">
        <f>'Employee Salary Payroll Tax '!N500</f>
        <v>69510.41</v>
      </c>
      <c r="F498" s="351">
        <f t="shared" si="59"/>
        <v>69988.294068749994</v>
      </c>
      <c r="G498" s="352"/>
      <c r="H498" s="351">
        <f t="shared" si="64"/>
        <v>0</v>
      </c>
      <c r="I498" s="351">
        <f t="shared" si="60"/>
        <v>477.88406874999055</v>
      </c>
      <c r="J498" s="351">
        <f t="shared" si="61"/>
        <v>0</v>
      </c>
      <c r="K498" s="293">
        <f>SUM('Employee Salary Payroll Tax '!I500:K500)</f>
        <v>69510.41</v>
      </c>
      <c r="L498" s="293">
        <f>'Employee Salary Payroll Tax '!H500</f>
        <v>0</v>
      </c>
      <c r="M498" s="293">
        <f t="shared" si="62"/>
        <v>0</v>
      </c>
      <c r="N498" s="359">
        <f t="shared" si="63"/>
        <v>0</v>
      </c>
      <c r="O498" s="331"/>
      <c r="P498" s="61"/>
      <c r="Q498" s="294"/>
      <c r="R498" s="292"/>
      <c r="S498" s="291"/>
    </row>
    <row r="499" spans="1:19" ht="14.4">
      <c r="A499" s="36">
        <f t="shared" si="57"/>
        <v>484</v>
      </c>
      <c r="B499" s="526"/>
      <c r="C499" s="36" t="str">
        <f>VLOOKUP('Employee Salary Payroll Tax '!B501,'Employee Salary Payroll Tax '!$D$1:$E$7,2,FALSE)</f>
        <v>IBEW</v>
      </c>
      <c r="D499" s="61">
        <f t="shared" si="58"/>
        <v>6.875E-3</v>
      </c>
      <c r="E499" s="351">
        <f>'Employee Salary Payroll Tax '!N501</f>
        <v>53523.53</v>
      </c>
      <c r="F499" s="351">
        <f t="shared" si="59"/>
        <v>53891.504268749995</v>
      </c>
      <c r="G499" s="352"/>
      <c r="H499" s="351">
        <f t="shared" si="64"/>
        <v>0</v>
      </c>
      <c r="I499" s="351">
        <f t="shared" si="60"/>
        <v>367.97426874999655</v>
      </c>
      <c r="J499" s="351">
        <f t="shared" si="61"/>
        <v>0</v>
      </c>
      <c r="K499" s="293">
        <f>SUM('Employee Salary Payroll Tax '!I501:K501)</f>
        <v>53523.53</v>
      </c>
      <c r="L499" s="293">
        <f>'Employee Salary Payroll Tax '!H501</f>
        <v>0</v>
      </c>
      <c r="M499" s="293">
        <f t="shared" si="62"/>
        <v>0</v>
      </c>
      <c r="N499" s="359">
        <f t="shared" si="63"/>
        <v>0</v>
      </c>
      <c r="O499" s="331"/>
      <c r="P499" s="61"/>
      <c r="Q499" s="294"/>
      <c r="R499" s="292"/>
      <c r="S499" s="291"/>
    </row>
    <row r="500" spans="1:19" ht="14.4">
      <c r="A500" s="36">
        <f t="shared" si="57"/>
        <v>485</v>
      </c>
      <c r="B500" s="526"/>
      <c r="C500" s="36" t="str">
        <f>VLOOKUP('Employee Salary Payroll Tax '!B502,'Employee Salary Payroll Tax '!$D$1:$E$7,2,FALSE)</f>
        <v>UA</v>
      </c>
      <c r="D500" s="61">
        <f t="shared" si="58"/>
        <v>0.03</v>
      </c>
      <c r="E500" s="351">
        <f>'Employee Salary Payroll Tax '!N502</f>
        <v>65550.44</v>
      </c>
      <c r="F500" s="351">
        <f t="shared" si="59"/>
        <v>67516.953200000004</v>
      </c>
      <c r="G500" s="352"/>
      <c r="H500" s="351">
        <f t="shared" si="64"/>
        <v>0</v>
      </c>
      <c r="I500" s="351">
        <f t="shared" si="60"/>
        <v>1966.5132000000012</v>
      </c>
      <c r="J500" s="351">
        <f t="shared" si="61"/>
        <v>0</v>
      </c>
      <c r="K500" s="293">
        <f>SUM('Employee Salary Payroll Tax '!I502:K502)</f>
        <v>57595.07</v>
      </c>
      <c r="L500" s="293">
        <f>'Employee Salary Payroll Tax '!H502</f>
        <v>2362.5300000000002</v>
      </c>
      <c r="M500" s="293">
        <f t="shared" si="62"/>
        <v>5592.840000000002</v>
      </c>
      <c r="N500" s="359">
        <f t="shared" si="63"/>
        <v>0</v>
      </c>
      <c r="O500" s="331"/>
      <c r="P500" s="61"/>
      <c r="Q500" s="294"/>
      <c r="R500" s="292"/>
      <c r="S500" s="291"/>
    </row>
    <row r="501" spans="1:19" ht="14.4">
      <c r="A501" s="36">
        <f t="shared" si="57"/>
        <v>486</v>
      </c>
      <c r="B501" s="526"/>
      <c r="C501" s="36" t="str">
        <f>VLOOKUP('Employee Salary Payroll Tax '!B503,'Employee Salary Payroll Tax '!$D$1:$E$7,2,FALSE)</f>
        <v>IBEW</v>
      </c>
      <c r="D501" s="61">
        <f t="shared" si="58"/>
        <v>6.875E-3</v>
      </c>
      <c r="E501" s="351">
        <f>'Employee Salary Payroll Tax '!N503</f>
        <v>40422.1</v>
      </c>
      <c r="F501" s="351">
        <f t="shared" si="59"/>
        <v>40700.001937499997</v>
      </c>
      <c r="G501" s="352"/>
      <c r="H501" s="351">
        <f t="shared" si="64"/>
        <v>4577.9000000000015</v>
      </c>
      <c r="I501" s="351">
        <f t="shared" si="60"/>
        <v>277.90193749999889</v>
      </c>
      <c r="J501" s="351">
        <f t="shared" si="61"/>
        <v>1.6674116249999933</v>
      </c>
      <c r="K501" s="293">
        <f>SUM('Employee Salary Payroll Tax '!I503:K503)</f>
        <v>40422.1</v>
      </c>
      <c r="L501" s="293">
        <f>'Employee Salary Payroll Tax '!H503</f>
        <v>0</v>
      </c>
      <c r="M501" s="293">
        <f t="shared" si="62"/>
        <v>0</v>
      </c>
      <c r="N501" s="359">
        <f t="shared" si="63"/>
        <v>1.6674116249587434</v>
      </c>
      <c r="O501" s="331"/>
      <c r="P501" s="61"/>
      <c r="Q501" s="294"/>
      <c r="R501" s="292"/>
      <c r="S501" s="291"/>
    </row>
    <row r="502" spans="1:19" ht="14.4">
      <c r="A502" s="36">
        <f t="shared" si="57"/>
        <v>487</v>
      </c>
      <c r="B502" s="526"/>
      <c r="C502" s="36" t="str">
        <f>VLOOKUP('Employee Salary Payroll Tax '!B504,'Employee Salary Payroll Tax '!$D$1:$E$7,2,FALSE)</f>
        <v>NonUnion</v>
      </c>
      <c r="D502" s="61">
        <f t="shared" si="58"/>
        <v>2.98E-2</v>
      </c>
      <c r="E502" s="351">
        <f>'Employee Salary Payroll Tax '!N504</f>
        <v>38937.64</v>
      </c>
      <c r="F502" s="351">
        <f t="shared" si="59"/>
        <v>40097.981672000002</v>
      </c>
      <c r="G502" s="352"/>
      <c r="H502" s="351">
        <f t="shared" si="64"/>
        <v>6062.3600000000006</v>
      </c>
      <c r="I502" s="351">
        <f t="shared" si="60"/>
        <v>1160.3416720000023</v>
      </c>
      <c r="J502" s="351">
        <f t="shared" si="61"/>
        <v>6.9620500320000138</v>
      </c>
      <c r="K502" s="293">
        <f>SUM('Employee Salary Payroll Tax '!I504:K504)</f>
        <v>24980.89</v>
      </c>
      <c r="L502" s="293">
        <f>'Employee Salary Payroll Tax '!H504</f>
        <v>0</v>
      </c>
      <c r="M502" s="293">
        <f t="shared" si="62"/>
        <v>13956.75</v>
      </c>
      <c r="N502" s="359">
        <f t="shared" si="63"/>
        <v>4.4665831318852973</v>
      </c>
      <c r="O502" s="331"/>
      <c r="P502" s="61"/>
      <c r="Q502" s="294"/>
      <c r="R502" s="292"/>
      <c r="S502" s="291"/>
    </row>
    <row r="503" spans="1:19" ht="14.4">
      <c r="A503" s="36">
        <f t="shared" si="57"/>
        <v>488</v>
      </c>
      <c r="B503" s="526"/>
      <c r="C503" s="36" t="str">
        <f>VLOOKUP('Employee Salary Payroll Tax '!B505,'Employee Salary Payroll Tax '!$D$1:$E$7,2,FALSE)</f>
        <v>IBEW</v>
      </c>
      <c r="D503" s="61">
        <f t="shared" si="58"/>
        <v>6.875E-3</v>
      </c>
      <c r="E503" s="351">
        <f>'Employee Salary Payroll Tax '!N505</f>
        <v>75927.360000000001</v>
      </c>
      <c r="F503" s="351">
        <f t="shared" si="59"/>
        <v>76449.3606</v>
      </c>
      <c r="G503" s="352"/>
      <c r="H503" s="351">
        <f t="shared" si="64"/>
        <v>0</v>
      </c>
      <c r="I503" s="351">
        <f t="shared" si="60"/>
        <v>522.00059999999939</v>
      </c>
      <c r="J503" s="351">
        <f t="shared" si="61"/>
        <v>0</v>
      </c>
      <c r="K503" s="293">
        <f>SUM('Employee Salary Payroll Tax '!I505:K505)</f>
        <v>64757.229999999996</v>
      </c>
      <c r="L503" s="293">
        <f>'Employee Salary Payroll Tax '!H505</f>
        <v>0</v>
      </c>
      <c r="M503" s="293">
        <f t="shared" si="62"/>
        <v>11170.130000000005</v>
      </c>
      <c r="N503" s="359">
        <f t="shared" si="63"/>
        <v>0</v>
      </c>
      <c r="O503" s="331"/>
      <c r="P503" s="61"/>
      <c r="Q503" s="294"/>
      <c r="R503" s="292"/>
      <c r="S503" s="291"/>
    </row>
    <row r="504" spans="1:19" ht="14.4">
      <c r="A504" s="36">
        <f t="shared" si="57"/>
        <v>489</v>
      </c>
      <c r="B504" s="526"/>
      <c r="C504" s="36" t="str">
        <f>VLOOKUP('Employee Salary Payroll Tax '!B506,'Employee Salary Payroll Tax '!$D$1:$E$7,2,FALSE)</f>
        <v>NonUnion</v>
      </c>
      <c r="D504" s="61">
        <f t="shared" si="58"/>
        <v>2.98E-2</v>
      </c>
      <c r="E504" s="351">
        <f>'Employee Salary Payroll Tax '!N506</f>
        <v>60980.12</v>
      </c>
      <c r="F504" s="351">
        <f t="shared" si="59"/>
        <v>62797.327576000003</v>
      </c>
      <c r="G504" s="352"/>
      <c r="H504" s="351">
        <f t="shared" si="64"/>
        <v>0</v>
      </c>
      <c r="I504" s="351">
        <f t="shared" si="60"/>
        <v>1817.2075760000007</v>
      </c>
      <c r="J504" s="351">
        <f t="shared" si="61"/>
        <v>0</v>
      </c>
      <c r="K504" s="293">
        <f>SUM('Employee Salary Payroll Tax '!I506:K506)</f>
        <v>9530.09</v>
      </c>
      <c r="L504" s="293">
        <f>'Employee Salary Payroll Tax '!H506</f>
        <v>18.309999999999999</v>
      </c>
      <c r="M504" s="293">
        <f t="shared" si="62"/>
        <v>51431.72</v>
      </c>
      <c r="N504" s="359">
        <f t="shared" si="63"/>
        <v>0</v>
      </c>
      <c r="O504" s="331"/>
      <c r="P504" s="61"/>
      <c r="Q504" s="294"/>
      <c r="R504" s="292"/>
      <c r="S504" s="291"/>
    </row>
    <row r="505" spans="1:19" ht="14.4">
      <c r="A505" s="36">
        <f t="shared" si="57"/>
        <v>490</v>
      </c>
      <c r="B505" s="526"/>
      <c r="C505" s="36" t="str">
        <f>VLOOKUP('Employee Salary Payroll Tax '!B507,'Employee Salary Payroll Tax '!$D$1:$E$7,2,FALSE)</f>
        <v>NonUnion</v>
      </c>
      <c r="D505" s="61">
        <f t="shared" si="58"/>
        <v>2.98E-2</v>
      </c>
      <c r="E505" s="351">
        <f>'Employee Salary Payroll Tax '!N507</f>
        <v>73683.259999999995</v>
      </c>
      <c r="F505" s="351">
        <f t="shared" si="59"/>
        <v>75879.021148</v>
      </c>
      <c r="G505" s="352"/>
      <c r="H505" s="351">
        <f t="shared" si="64"/>
        <v>0</v>
      </c>
      <c r="I505" s="351">
        <f t="shared" si="60"/>
        <v>2195.7611480000051</v>
      </c>
      <c r="J505" s="351">
        <f t="shared" si="61"/>
        <v>0</v>
      </c>
      <c r="K505" s="293">
        <f>SUM('Employee Salary Payroll Tax '!I507:K507)</f>
        <v>68781.94</v>
      </c>
      <c r="L505" s="293">
        <f>'Employee Salary Payroll Tax '!H507</f>
        <v>0</v>
      </c>
      <c r="M505" s="293">
        <f t="shared" si="62"/>
        <v>4901.3199999999924</v>
      </c>
      <c r="N505" s="359">
        <f t="shared" si="63"/>
        <v>0</v>
      </c>
      <c r="O505" s="331"/>
      <c r="P505" s="61"/>
      <c r="Q505" s="294"/>
      <c r="R505" s="292"/>
      <c r="S505" s="291"/>
    </row>
    <row r="506" spans="1:19" ht="14.4">
      <c r="A506" s="36">
        <f t="shared" si="57"/>
        <v>491</v>
      </c>
      <c r="B506" s="526"/>
      <c r="C506" s="36" t="str">
        <f>VLOOKUP('Employee Salary Payroll Tax '!B508,'Employee Salary Payroll Tax '!$D$1:$E$7,2,FALSE)</f>
        <v>NonUnion</v>
      </c>
      <c r="D506" s="61">
        <f t="shared" si="58"/>
        <v>2.98E-2</v>
      </c>
      <c r="E506" s="351">
        <f>'Employee Salary Payroll Tax '!N508</f>
        <v>89996.33</v>
      </c>
      <c r="F506" s="351">
        <f t="shared" si="59"/>
        <v>92678.220634000012</v>
      </c>
      <c r="G506" s="352"/>
      <c r="H506" s="351">
        <f t="shared" si="64"/>
        <v>0</v>
      </c>
      <c r="I506" s="351">
        <f t="shared" si="60"/>
        <v>2681.8906340000103</v>
      </c>
      <c r="J506" s="351">
        <f t="shared" si="61"/>
        <v>0</v>
      </c>
      <c r="K506" s="293">
        <f>SUM('Employee Salary Payroll Tax '!I508:K508)</f>
        <v>72614.490000000005</v>
      </c>
      <c r="L506" s="293">
        <f>'Employee Salary Payroll Tax '!H508</f>
        <v>0</v>
      </c>
      <c r="M506" s="293">
        <f t="shared" si="62"/>
        <v>17381.839999999997</v>
      </c>
      <c r="N506" s="359">
        <f t="shared" si="63"/>
        <v>0</v>
      </c>
      <c r="O506" s="331"/>
      <c r="P506" s="61"/>
      <c r="Q506" s="294"/>
      <c r="R506" s="292"/>
      <c r="S506" s="291"/>
    </row>
    <row r="507" spans="1:19" ht="14.4">
      <c r="A507" s="36">
        <f t="shared" si="57"/>
        <v>492</v>
      </c>
      <c r="B507" s="526"/>
      <c r="C507" s="36" t="str">
        <f>VLOOKUP('Employee Salary Payroll Tax '!B509,'Employee Salary Payroll Tax '!$D$1:$E$7,2,FALSE)</f>
        <v>NonUnion</v>
      </c>
      <c r="D507" s="61">
        <f t="shared" si="58"/>
        <v>2.98E-2</v>
      </c>
      <c r="E507" s="351">
        <f>'Employee Salary Payroll Tax '!N509</f>
        <v>94394.98</v>
      </c>
      <c r="F507" s="351">
        <f t="shared" si="59"/>
        <v>97207.950404000003</v>
      </c>
      <c r="G507" s="352"/>
      <c r="H507" s="351">
        <f t="shared" si="64"/>
        <v>0</v>
      </c>
      <c r="I507" s="351">
        <f t="shared" si="60"/>
        <v>2812.970404000007</v>
      </c>
      <c r="J507" s="351">
        <f t="shared" si="61"/>
        <v>0</v>
      </c>
      <c r="K507" s="293">
        <f>SUM('Employee Salary Payroll Tax '!I509:K509)</f>
        <v>43338.8</v>
      </c>
      <c r="L507" s="293">
        <f>'Employee Salary Payroll Tax '!H509</f>
        <v>0</v>
      </c>
      <c r="M507" s="293">
        <f t="shared" si="62"/>
        <v>51056.179999999993</v>
      </c>
      <c r="N507" s="359">
        <f t="shared" si="63"/>
        <v>0</v>
      </c>
      <c r="O507" s="331"/>
      <c r="P507" s="61"/>
      <c r="Q507" s="294"/>
      <c r="R507" s="292"/>
      <c r="S507" s="291"/>
    </row>
    <row r="508" spans="1:19" ht="14.4">
      <c r="A508" s="36">
        <f t="shared" si="57"/>
        <v>493</v>
      </c>
      <c r="B508" s="526"/>
      <c r="C508" s="36" t="str">
        <f>VLOOKUP('Employee Salary Payroll Tax '!B510,'Employee Salary Payroll Tax '!$D$1:$E$7,2,FALSE)</f>
        <v>NonUnion</v>
      </c>
      <c r="D508" s="61">
        <f t="shared" si="58"/>
        <v>2.98E-2</v>
      </c>
      <c r="E508" s="351">
        <f>'Employee Salary Payroll Tax '!N510</f>
        <v>56297.13</v>
      </c>
      <c r="F508" s="351">
        <f t="shared" si="59"/>
        <v>57974.784474</v>
      </c>
      <c r="G508" s="352"/>
      <c r="H508" s="351">
        <f t="shared" si="64"/>
        <v>0</v>
      </c>
      <c r="I508" s="351">
        <f t="shared" si="60"/>
        <v>1677.6544740000027</v>
      </c>
      <c r="J508" s="351">
        <f t="shared" si="61"/>
        <v>0</v>
      </c>
      <c r="K508" s="293">
        <f>SUM('Employee Salary Payroll Tax '!I510:K510)</f>
        <v>40906.720000000001</v>
      </c>
      <c r="L508" s="293">
        <f>'Employee Salary Payroll Tax '!H510</f>
        <v>0</v>
      </c>
      <c r="M508" s="293">
        <f t="shared" si="62"/>
        <v>15390.409999999996</v>
      </c>
      <c r="N508" s="359">
        <f t="shared" si="63"/>
        <v>0</v>
      </c>
      <c r="O508" s="331"/>
      <c r="P508" s="61"/>
      <c r="Q508" s="294"/>
      <c r="R508" s="292"/>
      <c r="S508" s="291"/>
    </row>
    <row r="509" spans="1:19" ht="14.4">
      <c r="A509" s="36">
        <f t="shared" si="57"/>
        <v>494</v>
      </c>
      <c r="B509" s="526"/>
      <c r="C509" s="36" t="str">
        <f>VLOOKUP('Employee Salary Payroll Tax '!B511,'Employee Salary Payroll Tax '!$D$1:$E$7,2,FALSE)</f>
        <v>NonUnion</v>
      </c>
      <c r="D509" s="61">
        <f t="shared" si="58"/>
        <v>2.98E-2</v>
      </c>
      <c r="E509" s="351">
        <f>'Employee Salary Payroll Tax '!N511</f>
        <v>64414.98</v>
      </c>
      <c r="F509" s="351">
        <f t="shared" si="59"/>
        <v>66334.546404000008</v>
      </c>
      <c r="G509" s="352"/>
      <c r="H509" s="351">
        <f t="shared" si="64"/>
        <v>0</v>
      </c>
      <c r="I509" s="351">
        <f t="shared" si="60"/>
        <v>1919.5664040000047</v>
      </c>
      <c r="J509" s="351">
        <f t="shared" si="61"/>
        <v>0</v>
      </c>
      <c r="K509" s="293">
        <f>SUM('Employee Salary Payroll Tax '!I511:K511)</f>
        <v>13131.439999999999</v>
      </c>
      <c r="L509" s="293">
        <f>'Employee Salary Payroll Tax '!H511</f>
        <v>0</v>
      </c>
      <c r="M509" s="293">
        <f t="shared" si="62"/>
        <v>51283.540000000008</v>
      </c>
      <c r="N509" s="359">
        <f t="shared" si="63"/>
        <v>0</v>
      </c>
      <c r="O509" s="331"/>
      <c r="P509" s="61"/>
      <c r="Q509" s="294"/>
      <c r="R509" s="292"/>
      <c r="S509" s="291"/>
    </row>
    <row r="510" spans="1:19" ht="14.4">
      <c r="A510" s="36">
        <f t="shared" si="57"/>
        <v>495</v>
      </c>
      <c r="B510" s="526"/>
      <c r="C510" s="36" t="str">
        <f>VLOOKUP('Employee Salary Payroll Tax '!B512,'Employee Salary Payroll Tax '!$D$1:$E$7,2,FALSE)</f>
        <v>IBEW</v>
      </c>
      <c r="D510" s="61">
        <f t="shared" si="58"/>
        <v>6.875E-3</v>
      </c>
      <c r="E510" s="351">
        <f>'Employee Salary Payroll Tax '!N512</f>
        <v>168006.16</v>
      </c>
      <c r="F510" s="351">
        <f t="shared" si="59"/>
        <v>169161.20235000001</v>
      </c>
      <c r="G510" s="352"/>
      <c r="H510" s="351">
        <f t="shared" si="64"/>
        <v>0</v>
      </c>
      <c r="I510" s="351">
        <f t="shared" si="60"/>
        <v>1155.0423500000034</v>
      </c>
      <c r="J510" s="351">
        <f t="shared" si="61"/>
        <v>0</v>
      </c>
      <c r="K510" s="293">
        <f>SUM('Employee Salary Payroll Tax '!I512:K512)</f>
        <v>139339.78</v>
      </c>
      <c r="L510" s="293">
        <f>'Employee Salary Payroll Tax '!H512</f>
        <v>0</v>
      </c>
      <c r="M510" s="293">
        <f t="shared" si="62"/>
        <v>28666.380000000005</v>
      </c>
      <c r="N510" s="359">
        <f t="shared" si="63"/>
        <v>0</v>
      </c>
      <c r="O510" s="331"/>
      <c r="P510" s="61"/>
      <c r="Q510" s="294"/>
      <c r="R510" s="292"/>
      <c r="S510" s="291"/>
    </row>
    <row r="511" spans="1:19" ht="14.4">
      <c r="A511" s="36">
        <f t="shared" si="57"/>
        <v>496</v>
      </c>
      <c r="B511" s="526"/>
      <c r="C511" s="36" t="str">
        <f>VLOOKUP('Employee Salary Payroll Tax '!B513,'Employee Salary Payroll Tax '!$D$1:$E$7,2,FALSE)</f>
        <v>NonUnion</v>
      </c>
      <c r="D511" s="61">
        <f t="shared" si="58"/>
        <v>2.98E-2</v>
      </c>
      <c r="E511" s="351">
        <f>'Employee Salary Payroll Tax '!N513</f>
        <v>51778.34</v>
      </c>
      <c r="F511" s="351">
        <f t="shared" si="59"/>
        <v>53321.334532000001</v>
      </c>
      <c r="G511" s="352"/>
      <c r="H511" s="351">
        <f t="shared" si="64"/>
        <v>0</v>
      </c>
      <c r="I511" s="351">
        <f t="shared" si="60"/>
        <v>1542.9945320000043</v>
      </c>
      <c r="J511" s="351">
        <f t="shared" si="61"/>
        <v>0</v>
      </c>
      <c r="K511" s="293">
        <f>SUM('Employee Salary Payroll Tax '!I513:K513)</f>
        <v>15319.08</v>
      </c>
      <c r="L511" s="293">
        <f>'Employee Salary Payroll Tax '!H513</f>
        <v>0</v>
      </c>
      <c r="M511" s="293">
        <f t="shared" si="62"/>
        <v>36459.259999999995</v>
      </c>
      <c r="N511" s="359">
        <f t="shared" si="63"/>
        <v>0</v>
      </c>
      <c r="O511" s="331"/>
      <c r="P511" s="61"/>
      <c r="Q511" s="294"/>
      <c r="R511" s="292"/>
      <c r="S511" s="291"/>
    </row>
    <row r="512" spans="1:19" ht="14.4">
      <c r="A512" s="36">
        <f t="shared" si="57"/>
        <v>497</v>
      </c>
      <c r="B512" s="526"/>
      <c r="C512" s="36" t="str">
        <f>VLOOKUP('Employee Salary Payroll Tax '!B514,'Employee Salary Payroll Tax '!$D$1:$E$7,2,FALSE)</f>
        <v>UA</v>
      </c>
      <c r="D512" s="61">
        <f t="shared" si="58"/>
        <v>0.03</v>
      </c>
      <c r="E512" s="351">
        <f>'Employee Salary Payroll Tax '!N514</f>
        <v>62264.14</v>
      </c>
      <c r="F512" s="351">
        <f t="shared" si="59"/>
        <v>64132.064200000001</v>
      </c>
      <c r="G512" s="352"/>
      <c r="H512" s="351">
        <f t="shared" si="64"/>
        <v>0</v>
      </c>
      <c r="I512" s="351">
        <f t="shared" si="60"/>
        <v>1867.9242000000013</v>
      </c>
      <c r="J512" s="351">
        <f t="shared" si="61"/>
        <v>0</v>
      </c>
      <c r="K512" s="293">
        <f>SUM('Employee Salary Payroll Tax '!I514:K514)</f>
        <v>55226.359999999993</v>
      </c>
      <c r="L512" s="293">
        <f>'Employee Salary Payroll Tax '!H514</f>
        <v>2050.0300000000002</v>
      </c>
      <c r="M512" s="293">
        <f t="shared" si="62"/>
        <v>4987.7500000000055</v>
      </c>
      <c r="N512" s="359">
        <f t="shared" si="63"/>
        <v>0</v>
      </c>
      <c r="O512" s="331"/>
      <c r="P512" s="61"/>
      <c r="Q512" s="294"/>
      <c r="R512" s="292"/>
      <c r="S512" s="291"/>
    </row>
    <row r="513" spans="1:19" ht="14.4">
      <c r="A513" s="36">
        <f t="shared" si="57"/>
        <v>498</v>
      </c>
      <c r="B513" s="526"/>
      <c r="C513" s="36" t="str">
        <f>VLOOKUP('Employee Salary Payroll Tax '!B515,'Employee Salary Payroll Tax '!$D$1:$E$7,2,FALSE)</f>
        <v>NonUnion</v>
      </c>
      <c r="D513" s="61">
        <f t="shared" si="58"/>
        <v>2.98E-2</v>
      </c>
      <c r="E513" s="351">
        <f>'Employee Salary Payroll Tax '!N515</f>
        <v>94519.09</v>
      </c>
      <c r="F513" s="351">
        <f t="shared" si="59"/>
        <v>97335.758881999995</v>
      </c>
      <c r="G513" s="352"/>
      <c r="H513" s="351">
        <f t="shared" si="64"/>
        <v>0</v>
      </c>
      <c r="I513" s="351">
        <f t="shared" si="60"/>
        <v>2816.6688819999981</v>
      </c>
      <c r="J513" s="351">
        <f t="shared" si="61"/>
        <v>0</v>
      </c>
      <c r="K513" s="293">
        <f>SUM('Employee Salary Payroll Tax '!I515:K515)</f>
        <v>18295.18</v>
      </c>
      <c r="L513" s="293">
        <f>'Employee Salary Payroll Tax '!H515</f>
        <v>0</v>
      </c>
      <c r="M513" s="293">
        <f t="shared" si="62"/>
        <v>76223.91</v>
      </c>
      <c r="N513" s="359">
        <f t="shared" si="63"/>
        <v>0</v>
      </c>
      <c r="O513" s="331"/>
      <c r="P513" s="61"/>
      <c r="Q513" s="294"/>
      <c r="R513" s="292"/>
      <c r="S513" s="291"/>
    </row>
    <row r="514" spans="1:19" ht="14.4">
      <c r="A514" s="36">
        <f t="shared" si="57"/>
        <v>499</v>
      </c>
      <c r="B514" s="526"/>
      <c r="C514" s="36" t="str">
        <f>VLOOKUP('Employee Salary Payroll Tax '!B516,'Employee Salary Payroll Tax '!$D$1:$E$7,2,FALSE)</f>
        <v>IBEW</v>
      </c>
      <c r="D514" s="61">
        <f t="shared" si="58"/>
        <v>6.875E-3</v>
      </c>
      <c r="E514" s="351">
        <f>'Employee Salary Payroll Tax '!N516</f>
        <v>139987.79999999999</v>
      </c>
      <c r="F514" s="351">
        <f t="shared" si="59"/>
        <v>140950.21612499998</v>
      </c>
      <c r="G514" s="352"/>
      <c r="H514" s="351">
        <f t="shared" si="64"/>
        <v>0</v>
      </c>
      <c r="I514" s="351">
        <f t="shared" si="60"/>
        <v>962.41612499998882</v>
      </c>
      <c r="J514" s="351">
        <f t="shared" si="61"/>
        <v>0</v>
      </c>
      <c r="K514" s="293">
        <f>SUM('Employee Salary Payroll Tax '!I516:K516)</f>
        <v>106032.26</v>
      </c>
      <c r="L514" s="293">
        <f>'Employee Salary Payroll Tax '!H516</f>
        <v>0</v>
      </c>
      <c r="M514" s="293">
        <f t="shared" si="62"/>
        <v>33955.539999999994</v>
      </c>
      <c r="N514" s="359">
        <f t="shared" si="63"/>
        <v>0</v>
      </c>
      <c r="O514" s="331"/>
      <c r="P514" s="61"/>
      <c r="Q514" s="294"/>
      <c r="R514" s="292"/>
      <c r="S514" s="291"/>
    </row>
    <row r="515" spans="1:19" ht="14.4">
      <c r="A515" s="36">
        <f t="shared" si="57"/>
        <v>500</v>
      </c>
      <c r="B515" s="526"/>
      <c r="C515" s="36" t="str">
        <f>VLOOKUP('Employee Salary Payroll Tax '!B517,'Employee Salary Payroll Tax '!$D$1:$E$7,2,FALSE)</f>
        <v>IBEW</v>
      </c>
      <c r="D515" s="61">
        <f t="shared" si="58"/>
        <v>6.875E-3</v>
      </c>
      <c r="E515" s="351">
        <f>'Employee Salary Payroll Tax '!N517</f>
        <v>41569.629999999997</v>
      </c>
      <c r="F515" s="351">
        <f t="shared" si="59"/>
        <v>41855.421206249994</v>
      </c>
      <c r="G515" s="352"/>
      <c r="H515" s="351">
        <f t="shared" si="64"/>
        <v>3430.3700000000026</v>
      </c>
      <c r="I515" s="351">
        <f t="shared" si="60"/>
        <v>285.79120624999632</v>
      </c>
      <c r="J515" s="351">
        <f t="shared" si="61"/>
        <v>1.7147472374999779</v>
      </c>
      <c r="K515" s="293">
        <f>SUM('Employee Salary Payroll Tax '!I517:K517)</f>
        <v>41569.630000000005</v>
      </c>
      <c r="L515" s="293">
        <f>'Employee Salary Payroll Tax '!H517</f>
        <v>0</v>
      </c>
      <c r="M515" s="293">
        <f t="shared" si="62"/>
        <v>-7.2759576141834259E-12</v>
      </c>
      <c r="N515" s="359">
        <f t="shared" si="63"/>
        <v>1.714747237458728</v>
      </c>
      <c r="O515" s="331"/>
      <c r="P515" s="61"/>
      <c r="Q515" s="294"/>
      <c r="R515" s="292"/>
      <c r="S515" s="291"/>
    </row>
    <row r="516" spans="1:19" ht="14.4">
      <c r="A516" s="36">
        <f t="shared" si="57"/>
        <v>501</v>
      </c>
      <c r="B516" s="526"/>
      <c r="C516" s="36" t="str">
        <f>VLOOKUP('Employee Salary Payroll Tax '!B518,'Employee Salary Payroll Tax '!$D$1:$E$7,2,FALSE)</f>
        <v>NonUnion</v>
      </c>
      <c r="D516" s="61">
        <f t="shared" si="58"/>
        <v>2.98E-2</v>
      </c>
      <c r="E516" s="351">
        <f>'Employee Salary Payroll Tax '!N518</f>
        <v>92650.84</v>
      </c>
      <c r="F516" s="351">
        <f t="shared" si="59"/>
        <v>95411.835032000003</v>
      </c>
      <c r="G516" s="352"/>
      <c r="H516" s="351">
        <f t="shared" si="64"/>
        <v>0</v>
      </c>
      <c r="I516" s="351">
        <f t="shared" si="60"/>
        <v>2760.9950320000062</v>
      </c>
      <c r="J516" s="351">
        <f t="shared" si="61"/>
        <v>0</v>
      </c>
      <c r="K516" s="293">
        <f>SUM('Employee Salary Payroll Tax '!I518:K518)</f>
        <v>92650.84</v>
      </c>
      <c r="L516" s="293">
        <f>'Employee Salary Payroll Tax '!H518</f>
        <v>0</v>
      </c>
      <c r="M516" s="293">
        <f t="shared" si="62"/>
        <v>0</v>
      </c>
      <c r="N516" s="359">
        <f t="shared" si="63"/>
        <v>0</v>
      </c>
      <c r="O516" s="331"/>
      <c r="P516" s="61"/>
      <c r="Q516" s="294"/>
      <c r="R516" s="292"/>
      <c r="S516" s="291"/>
    </row>
    <row r="517" spans="1:19" ht="14.4">
      <c r="A517" s="36">
        <f t="shared" si="57"/>
        <v>502</v>
      </c>
      <c r="B517" s="526"/>
      <c r="C517" s="36" t="str">
        <f>VLOOKUP('Employee Salary Payroll Tax '!B519,'Employee Salary Payroll Tax '!$D$1:$E$7,2,FALSE)</f>
        <v>NonUnion</v>
      </c>
      <c r="D517" s="61">
        <f t="shared" si="58"/>
        <v>2.98E-2</v>
      </c>
      <c r="E517" s="351">
        <f>'Employee Salary Payroll Tax '!N519</f>
        <v>68176.399999999994</v>
      </c>
      <c r="F517" s="351">
        <f t="shared" si="59"/>
        <v>70208.056719999993</v>
      </c>
      <c r="G517" s="352"/>
      <c r="H517" s="351">
        <f t="shared" si="64"/>
        <v>0</v>
      </c>
      <c r="I517" s="351">
        <f t="shared" si="60"/>
        <v>2031.656719999999</v>
      </c>
      <c r="J517" s="351">
        <f t="shared" si="61"/>
        <v>0</v>
      </c>
      <c r="K517" s="293">
        <f>SUM('Employee Salary Payroll Tax '!I519:K519)</f>
        <v>66208.91</v>
      </c>
      <c r="L517" s="293">
        <f>'Employee Salary Payroll Tax '!H519</f>
        <v>0</v>
      </c>
      <c r="M517" s="293">
        <f t="shared" si="62"/>
        <v>1967.4899999999907</v>
      </c>
      <c r="N517" s="359">
        <f t="shared" si="63"/>
        <v>0</v>
      </c>
      <c r="O517" s="331"/>
      <c r="P517" s="61"/>
      <c r="Q517" s="294"/>
      <c r="R517" s="292"/>
      <c r="S517" s="291"/>
    </row>
    <row r="518" spans="1:19" ht="14.4">
      <c r="A518" s="36">
        <f t="shared" si="57"/>
        <v>503</v>
      </c>
      <c r="B518" s="526"/>
      <c r="C518" s="36" t="str">
        <f>VLOOKUP('Employee Salary Payroll Tax '!B520,'Employee Salary Payroll Tax '!$D$1:$E$7,2,FALSE)</f>
        <v>NonUnion</v>
      </c>
      <c r="D518" s="61">
        <f t="shared" si="58"/>
        <v>2.98E-2</v>
      </c>
      <c r="E518" s="351">
        <f>'Employee Salary Payroll Tax '!N520</f>
        <v>54671.07</v>
      </c>
      <c r="F518" s="351">
        <f t="shared" si="59"/>
        <v>56300.267886000001</v>
      </c>
      <c r="G518" s="352"/>
      <c r="H518" s="351">
        <f t="shared" si="64"/>
        <v>0</v>
      </c>
      <c r="I518" s="351">
        <f t="shared" si="60"/>
        <v>1629.1978860000017</v>
      </c>
      <c r="J518" s="351">
        <f t="shared" si="61"/>
        <v>0</v>
      </c>
      <c r="K518" s="293">
        <f>SUM('Employee Salary Payroll Tax '!I520:K520)</f>
        <v>3553.05</v>
      </c>
      <c r="L518" s="293">
        <f>'Employee Salary Payroll Tax '!H520</f>
        <v>0</v>
      </c>
      <c r="M518" s="293">
        <f t="shared" si="62"/>
        <v>51118.02</v>
      </c>
      <c r="N518" s="359">
        <f t="shared" si="63"/>
        <v>0</v>
      </c>
      <c r="O518" s="331"/>
      <c r="P518" s="61"/>
      <c r="Q518" s="294"/>
      <c r="R518" s="292"/>
      <c r="S518" s="291"/>
    </row>
    <row r="519" spans="1:19" ht="14.4">
      <c r="A519" s="36">
        <f t="shared" si="57"/>
        <v>504</v>
      </c>
      <c r="B519" s="526"/>
      <c r="C519" s="36" t="str">
        <f>VLOOKUP('Employee Salary Payroll Tax '!B521,'Employee Salary Payroll Tax '!$D$1:$E$7,2,FALSE)</f>
        <v>NonUnion</v>
      </c>
      <c r="D519" s="61">
        <f t="shared" si="58"/>
        <v>2.98E-2</v>
      </c>
      <c r="E519" s="351">
        <f>'Employee Salary Payroll Tax '!N521</f>
        <v>73905.53</v>
      </c>
      <c r="F519" s="351">
        <f t="shared" si="59"/>
        <v>76107.914793999997</v>
      </c>
      <c r="G519" s="352"/>
      <c r="H519" s="351">
        <f t="shared" si="64"/>
        <v>0</v>
      </c>
      <c r="I519" s="351">
        <f t="shared" si="60"/>
        <v>2202.3847939999978</v>
      </c>
      <c r="J519" s="351">
        <f t="shared" si="61"/>
        <v>0</v>
      </c>
      <c r="K519" s="293">
        <f>SUM('Employee Salary Payroll Tax '!I521:K521)</f>
        <v>23542.49</v>
      </c>
      <c r="L519" s="293">
        <f>'Employee Salary Payroll Tax '!H521</f>
        <v>0</v>
      </c>
      <c r="M519" s="293">
        <f t="shared" si="62"/>
        <v>50363.039999999994</v>
      </c>
      <c r="N519" s="359">
        <f t="shared" si="63"/>
        <v>0</v>
      </c>
      <c r="O519" s="331"/>
      <c r="P519" s="61"/>
      <c r="Q519" s="294"/>
      <c r="R519" s="292"/>
      <c r="S519" s="291"/>
    </row>
    <row r="520" spans="1:19" ht="14.4">
      <c r="A520" s="36">
        <f t="shared" si="57"/>
        <v>505</v>
      </c>
      <c r="B520" s="526"/>
      <c r="C520" s="36" t="str">
        <f>VLOOKUP('Employee Salary Payroll Tax '!B522,'Employee Salary Payroll Tax '!$D$1:$E$7,2,FALSE)</f>
        <v>NonUnion</v>
      </c>
      <c r="D520" s="61">
        <f t="shared" si="58"/>
        <v>2.98E-2</v>
      </c>
      <c r="E520" s="351">
        <f>'Employee Salary Payroll Tax '!N522</f>
        <v>70527.460000000006</v>
      </c>
      <c r="F520" s="351">
        <f t="shared" si="59"/>
        <v>72629.178308000017</v>
      </c>
      <c r="G520" s="352"/>
      <c r="H520" s="351">
        <f t="shared" si="64"/>
        <v>0</v>
      </c>
      <c r="I520" s="351">
        <f t="shared" si="60"/>
        <v>2101.7183080000104</v>
      </c>
      <c r="J520" s="351">
        <f t="shared" si="61"/>
        <v>0</v>
      </c>
      <c r="K520" s="293">
        <f>SUM('Employee Salary Payroll Tax '!I522:K522)</f>
        <v>67706.37</v>
      </c>
      <c r="L520" s="293">
        <f>'Employee Salary Payroll Tax '!H522</f>
        <v>0</v>
      </c>
      <c r="M520" s="293">
        <f t="shared" si="62"/>
        <v>2821.0900000000111</v>
      </c>
      <c r="N520" s="359">
        <f t="shared" si="63"/>
        <v>0</v>
      </c>
      <c r="O520" s="331"/>
      <c r="P520" s="61"/>
      <c r="Q520" s="294"/>
      <c r="R520" s="292"/>
      <c r="S520" s="291"/>
    </row>
    <row r="521" spans="1:19" ht="14.4">
      <c r="A521" s="36">
        <f t="shared" si="57"/>
        <v>506</v>
      </c>
      <c r="B521" s="526"/>
      <c r="C521" s="36" t="str">
        <f>VLOOKUP('Employee Salary Payroll Tax '!B523,'Employee Salary Payroll Tax '!$D$1:$E$7,2,FALSE)</f>
        <v>NonUnion</v>
      </c>
      <c r="D521" s="61">
        <f t="shared" si="58"/>
        <v>2.98E-2</v>
      </c>
      <c r="E521" s="351">
        <f>'Employee Salary Payroll Tax '!N523</f>
        <v>35302.85</v>
      </c>
      <c r="F521" s="351">
        <f t="shared" si="59"/>
        <v>36354.874929999998</v>
      </c>
      <c r="G521" s="352"/>
      <c r="H521" s="351">
        <f t="shared" si="64"/>
        <v>9697.1500000000015</v>
      </c>
      <c r="I521" s="351">
        <f t="shared" si="60"/>
        <v>1052.0249299999996</v>
      </c>
      <c r="J521" s="351">
        <f t="shared" si="61"/>
        <v>6.312149579999998</v>
      </c>
      <c r="K521" s="293">
        <f>SUM('Employee Salary Payroll Tax '!I523:K523)</f>
        <v>23.430000000000007</v>
      </c>
      <c r="L521" s="293">
        <f>'Employee Salary Payroll Tax '!H523</f>
        <v>0</v>
      </c>
      <c r="M521" s="293">
        <f t="shared" si="62"/>
        <v>35279.42</v>
      </c>
      <c r="N521" s="359">
        <f t="shared" si="63"/>
        <v>4.1892839998813334E-3</v>
      </c>
      <c r="O521" s="331"/>
      <c r="P521" s="61"/>
      <c r="Q521" s="294"/>
      <c r="R521" s="292"/>
      <c r="S521" s="291"/>
    </row>
    <row r="522" spans="1:19" ht="14.4">
      <c r="A522" s="36">
        <f t="shared" si="57"/>
        <v>507</v>
      </c>
      <c r="B522" s="526"/>
      <c r="C522" s="36" t="str">
        <f>VLOOKUP('Employee Salary Payroll Tax '!B524,'Employee Salary Payroll Tax '!$D$1:$E$7,2,FALSE)</f>
        <v>NonUnion</v>
      </c>
      <c r="D522" s="61">
        <f t="shared" si="58"/>
        <v>2.98E-2</v>
      </c>
      <c r="E522" s="351">
        <f>'Employee Salary Payroll Tax '!N524</f>
        <v>4069.77</v>
      </c>
      <c r="F522" s="351">
        <f t="shared" si="59"/>
        <v>4191.0491460000003</v>
      </c>
      <c r="G522" s="352"/>
      <c r="H522" s="351">
        <f t="shared" si="64"/>
        <v>40930.230000000003</v>
      </c>
      <c r="I522" s="351">
        <f t="shared" si="60"/>
        <v>121.27914600000031</v>
      </c>
      <c r="J522" s="351">
        <f t="shared" si="61"/>
        <v>0.72767487600000191</v>
      </c>
      <c r="K522" s="293">
        <f>SUM('Employee Salary Payroll Tax '!I524:K524)</f>
        <v>110.66</v>
      </c>
      <c r="L522" s="293">
        <f>'Employee Salary Payroll Tax '!H524</f>
        <v>0</v>
      </c>
      <c r="M522" s="293">
        <f t="shared" si="62"/>
        <v>3959.11</v>
      </c>
      <c r="N522" s="359">
        <f t="shared" si="63"/>
        <v>1.9786007995138351E-2</v>
      </c>
      <c r="O522" s="331"/>
      <c r="P522" s="61"/>
      <c r="Q522" s="294"/>
      <c r="R522" s="292"/>
      <c r="S522" s="291"/>
    </row>
    <row r="523" spans="1:19" ht="14.4">
      <c r="A523" s="36">
        <f t="shared" si="57"/>
        <v>508</v>
      </c>
      <c r="B523" s="526"/>
      <c r="C523" s="36" t="str">
        <f>VLOOKUP('Employee Salary Payroll Tax '!B525,'Employee Salary Payroll Tax '!$D$1:$E$7,2,FALSE)</f>
        <v>NonUnion</v>
      </c>
      <c r="D523" s="61">
        <f t="shared" si="58"/>
        <v>2.98E-2</v>
      </c>
      <c r="E523" s="351">
        <f>'Employee Salary Payroll Tax '!N525</f>
        <v>114163.79</v>
      </c>
      <c r="F523" s="351">
        <f t="shared" si="59"/>
        <v>117565.87094199999</v>
      </c>
      <c r="G523" s="352"/>
      <c r="H523" s="351">
        <f t="shared" si="64"/>
        <v>0</v>
      </c>
      <c r="I523" s="351">
        <f t="shared" si="60"/>
        <v>3402.0809420000005</v>
      </c>
      <c r="J523" s="351">
        <f t="shared" si="61"/>
        <v>0</v>
      </c>
      <c r="K523" s="293">
        <f>SUM('Employee Salary Payroll Tax '!I525:K525)</f>
        <v>109937.23</v>
      </c>
      <c r="L523" s="293">
        <f>'Employee Salary Payroll Tax '!H525</f>
        <v>0</v>
      </c>
      <c r="M523" s="293">
        <f t="shared" si="62"/>
        <v>4226.5599999999977</v>
      </c>
      <c r="N523" s="359">
        <f t="shared" si="63"/>
        <v>0</v>
      </c>
      <c r="O523" s="331"/>
      <c r="P523" s="61"/>
      <c r="Q523" s="294"/>
      <c r="R523" s="292"/>
      <c r="S523" s="291"/>
    </row>
    <row r="524" spans="1:19" ht="14.4">
      <c r="A524" s="36">
        <f t="shared" si="57"/>
        <v>509</v>
      </c>
      <c r="B524" s="526"/>
      <c r="C524" s="36" t="str">
        <f>VLOOKUP('Employee Salary Payroll Tax '!B526,'Employee Salary Payroll Tax '!$D$1:$E$7,2,FALSE)</f>
        <v>UA</v>
      </c>
      <c r="D524" s="61">
        <f t="shared" si="58"/>
        <v>0.03</v>
      </c>
      <c r="E524" s="351">
        <f>'Employee Salary Payroll Tax '!N526</f>
        <v>68034.59</v>
      </c>
      <c r="F524" s="351">
        <f t="shared" si="59"/>
        <v>70075.627699999997</v>
      </c>
      <c r="G524" s="352"/>
      <c r="H524" s="351">
        <f t="shared" si="64"/>
        <v>0</v>
      </c>
      <c r="I524" s="351">
        <f t="shared" si="60"/>
        <v>2041.0377000000008</v>
      </c>
      <c r="J524" s="351">
        <f t="shared" si="61"/>
        <v>0</v>
      </c>
      <c r="K524" s="293">
        <f>SUM('Employee Salary Payroll Tax '!I526:K526)</f>
        <v>49388.59</v>
      </c>
      <c r="L524" s="293">
        <f>'Employee Salary Payroll Tax '!H526</f>
        <v>0</v>
      </c>
      <c r="M524" s="293">
        <f t="shared" si="62"/>
        <v>18646</v>
      </c>
      <c r="N524" s="359">
        <f t="shared" si="63"/>
        <v>0</v>
      </c>
      <c r="O524" s="331"/>
      <c r="P524" s="61"/>
      <c r="Q524" s="294"/>
      <c r="R524" s="292"/>
      <c r="S524" s="291"/>
    </row>
    <row r="525" spans="1:19" ht="14.4">
      <c r="A525" s="36">
        <f t="shared" si="57"/>
        <v>510</v>
      </c>
      <c r="B525" s="526"/>
      <c r="C525" s="36" t="str">
        <f>VLOOKUP('Employee Salary Payroll Tax '!B527,'Employee Salary Payroll Tax '!$D$1:$E$7,2,FALSE)</f>
        <v>NonUnion</v>
      </c>
      <c r="D525" s="61">
        <f t="shared" si="58"/>
        <v>2.98E-2</v>
      </c>
      <c r="E525" s="351">
        <f>'Employee Salary Payroll Tax '!N527</f>
        <v>15974.41</v>
      </c>
      <c r="F525" s="351">
        <f t="shared" si="59"/>
        <v>16450.447418</v>
      </c>
      <c r="G525" s="352"/>
      <c r="H525" s="351">
        <f t="shared" si="64"/>
        <v>29025.59</v>
      </c>
      <c r="I525" s="351">
        <f t="shared" si="60"/>
        <v>476.03741799999989</v>
      </c>
      <c r="J525" s="351">
        <f t="shared" si="61"/>
        <v>2.8562245079999995</v>
      </c>
      <c r="K525" s="293">
        <f>SUM('Employee Salary Payroll Tax '!I527:K527)</f>
        <v>15974.41</v>
      </c>
      <c r="L525" s="293">
        <f>'Employee Salary Payroll Tax '!H527</f>
        <v>0</v>
      </c>
      <c r="M525" s="293">
        <f t="shared" si="62"/>
        <v>0</v>
      </c>
      <c r="N525" s="359">
        <f t="shared" si="63"/>
        <v>2.8562245078211994</v>
      </c>
      <c r="O525" s="331"/>
      <c r="P525" s="61"/>
      <c r="Q525" s="294"/>
      <c r="R525" s="292"/>
      <c r="S525" s="291"/>
    </row>
    <row r="526" spans="1:19" ht="14.4">
      <c r="A526" s="36">
        <f t="shared" si="57"/>
        <v>511</v>
      </c>
      <c r="B526" s="526"/>
      <c r="C526" s="36" t="str">
        <f>VLOOKUP('Employee Salary Payroll Tax '!B528,'Employee Salary Payroll Tax '!$D$1:$E$7,2,FALSE)</f>
        <v>IBEW</v>
      </c>
      <c r="D526" s="61">
        <f t="shared" si="58"/>
        <v>6.875E-3</v>
      </c>
      <c r="E526" s="351">
        <f>'Employee Salary Payroll Tax '!N528</f>
        <v>96915.69</v>
      </c>
      <c r="F526" s="351">
        <f t="shared" si="59"/>
        <v>97581.98536875</v>
      </c>
      <c r="G526" s="352"/>
      <c r="H526" s="351">
        <f t="shared" si="64"/>
        <v>0</v>
      </c>
      <c r="I526" s="351">
        <f t="shared" si="60"/>
        <v>666.29536874999758</v>
      </c>
      <c r="J526" s="351">
        <f t="shared" si="61"/>
        <v>0</v>
      </c>
      <c r="K526" s="293">
        <f>SUM('Employee Salary Payroll Tax '!I528:K528)</f>
        <v>71330.460000000006</v>
      </c>
      <c r="L526" s="293">
        <f>'Employee Salary Payroll Tax '!H528</f>
        <v>0</v>
      </c>
      <c r="M526" s="293">
        <f t="shared" si="62"/>
        <v>25585.229999999996</v>
      </c>
      <c r="N526" s="359">
        <f t="shared" si="63"/>
        <v>0</v>
      </c>
      <c r="O526" s="331"/>
      <c r="P526" s="61"/>
      <c r="Q526" s="294"/>
      <c r="R526" s="292"/>
      <c r="S526" s="291"/>
    </row>
    <row r="527" spans="1:19" ht="14.4">
      <c r="A527" s="36">
        <f t="shared" si="57"/>
        <v>512</v>
      </c>
      <c r="B527" s="526"/>
      <c r="C527" s="36" t="str">
        <f>VLOOKUP('Employee Salary Payroll Tax '!B529,'Employee Salary Payroll Tax '!$D$1:$E$7,2,FALSE)</f>
        <v>IBEW</v>
      </c>
      <c r="D527" s="61">
        <f t="shared" si="58"/>
        <v>6.875E-3</v>
      </c>
      <c r="E527" s="351">
        <f>'Employee Salary Payroll Tax '!N529</f>
        <v>43649.440000000002</v>
      </c>
      <c r="F527" s="351">
        <f t="shared" si="59"/>
        <v>43949.529900000001</v>
      </c>
      <c r="G527" s="352"/>
      <c r="H527" s="351">
        <f t="shared" si="64"/>
        <v>1350.5599999999977</v>
      </c>
      <c r="I527" s="351">
        <f t="shared" si="60"/>
        <v>300.08989999999903</v>
      </c>
      <c r="J527" s="351">
        <f t="shared" si="61"/>
        <v>1.8005393999999943</v>
      </c>
      <c r="K527" s="293">
        <f>SUM('Employee Salary Payroll Tax '!I529:K529)</f>
        <v>43649.440000000002</v>
      </c>
      <c r="L527" s="293">
        <f>'Employee Salary Payroll Tax '!H529</f>
        <v>0</v>
      </c>
      <c r="M527" s="293">
        <f t="shared" si="62"/>
        <v>0</v>
      </c>
      <c r="N527" s="359">
        <f t="shared" si="63"/>
        <v>1.8005393999587442</v>
      </c>
      <c r="O527" s="331"/>
      <c r="P527" s="61"/>
      <c r="Q527" s="294"/>
      <c r="R527" s="292"/>
      <c r="S527" s="291"/>
    </row>
    <row r="528" spans="1:19" ht="14.4">
      <c r="A528" s="36">
        <f t="shared" si="57"/>
        <v>513</v>
      </c>
      <c r="B528" s="526"/>
      <c r="C528" s="36" t="str">
        <f>VLOOKUP('Employee Salary Payroll Tax '!B530,'Employee Salary Payroll Tax '!$D$1:$E$7,2,FALSE)</f>
        <v>NonUnion</v>
      </c>
      <c r="D528" s="61">
        <f t="shared" si="58"/>
        <v>2.98E-2</v>
      </c>
      <c r="E528" s="351">
        <f>'Employee Salary Payroll Tax '!N530</f>
        <v>97506.02</v>
      </c>
      <c r="F528" s="351">
        <f t="shared" si="59"/>
        <v>100411.69939600001</v>
      </c>
      <c r="G528" s="352"/>
      <c r="H528" s="351">
        <f t="shared" si="64"/>
        <v>0</v>
      </c>
      <c r="I528" s="351">
        <f t="shared" si="60"/>
        <v>2905.6793960000068</v>
      </c>
      <c r="J528" s="351">
        <f t="shared" si="61"/>
        <v>0</v>
      </c>
      <c r="K528" s="293">
        <f>SUM('Employee Salary Payroll Tax '!I530:K530)</f>
        <v>39528</v>
      </c>
      <c r="L528" s="293">
        <f>'Employee Salary Payroll Tax '!H530</f>
        <v>0</v>
      </c>
      <c r="M528" s="293">
        <f t="shared" si="62"/>
        <v>57978.020000000004</v>
      </c>
      <c r="N528" s="359">
        <f t="shared" si="63"/>
        <v>0</v>
      </c>
      <c r="O528" s="331"/>
      <c r="P528" s="61"/>
      <c r="Q528" s="294"/>
      <c r="R528" s="292"/>
      <c r="S528" s="291"/>
    </row>
    <row r="529" spans="1:19" ht="14.4">
      <c r="A529" s="36">
        <f t="shared" ref="A529:A592" si="65">+A528+1</f>
        <v>514</v>
      </c>
      <c r="B529" s="526"/>
      <c r="C529" s="36" t="str">
        <f>VLOOKUP('Employee Salary Payroll Tax '!B531,'Employee Salary Payroll Tax '!$D$1:$E$7,2,FALSE)</f>
        <v>NonUnion</v>
      </c>
      <c r="D529" s="61">
        <f t="shared" ref="D529:D592" si="66">VLOOKUP(C529,C$9:D$12,2)</f>
        <v>2.98E-2</v>
      </c>
      <c r="E529" s="351">
        <f>'Employee Salary Payroll Tax '!N531</f>
        <v>68325.16</v>
      </c>
      <c r="F529" s="351">
        <f t="shared" ref="F529:F592" si="67">E529*(1+D529)</f>
        <v>70361.249768000009</v>
      </c>
      <c r="G529" s="352"/>
      <c r="H529" s="351">
        <f t="shared" si="64"/>
        <v>0</v>
      </c>
      <c r="I529" s="351">
        <f t="shared" ref="I529:I592" si="68">F529-E529</f>
        <v>2036.0897680000053</v>
      </c>
      <c r="J529" s="351">
        <f t="shared" ref="J529:J592" si="69">IF(H529&gt;I529,I529*$J$12,H529*$J$12)</f>
        <v>0</v>
      </c>
      <c r="K529" s="293">
        <f>SUM('Employee Salary Payroll Tax '!I531:K531)</f>
        <v>5.26</v>
      </c>
      <c r="L529" s="293">
        <f>'Employee Salary Payroll Tax '!H531</f>
        <v>-3.4</v>
      </c>
      <c r="M529" s="293">
        <f t="shared" ref="M529:M592" si="70">E529-K529-L529</f>
        <v>68323.3</v>
      </c>
      <c r="N529" s="359">
        <f t="shared" ref="N529:N592" si="71">J529*K529/(SUM(K529:M529)+0.000001)</f>
        <v>0</v>
      </c>
      <c r="O529" s="331"/>
      <c r="P529" s="61"/>
      <c r="Q529" s="294"/>
      <c r="R529" s="292"/>
      <c r="S529" s="291"/>
    </row>
    <row r="530" spans="1:19" ht="14.4">
      <c r="A530" s="36">
        <f t="shared" si="65"/>
        <v>515</v>
      </c>
      <c r="B530" s="526"/>
      <c r="C530" s="36" t="str">
        <f>VLOOKUP('Employee Salary Payroll Tax '!B532,'Employee Salary Payroll Tax '!$D$1:$E$7,2,FALSE)</f>
        <v>NonUnion</v>
      </c>
      <c r="D530" s="61">
        <f t="shared" si="66"/>
        <v>2.98E-2</v>
      </c>
      <c r="E530" s="351">
        <f>'Employee Salary Payroll Tax '!N532</f>
        <v>66712.75</v>
      </c>
      <c r="F530" s="351">
        <f t="shared" si="67"/>
        <v>68700.789950000006</v>
      </c>
      <c r="G530" s="352"/>
      <c r="H530" s="351">
        <f t="shared" ref="H530:H593" si="72">IF(E530&gt;$H$12,0,$H$12-E530)</f>
        <v>0</v>
      </c>
      <c r="I530" s="351">
        <f t="shared" si="68"/>
        <v>1988.0399500000058</v>
      </c>
      <c r="J530" s="351">
        <f t="shared" si="69"/>
        <v>0</v>
      </c>
      <c r="K530" s="293">
        <f>SUM('Employee Salary Payroll Tax '!I532:K532)</f>
        <v>20977.68</v>
      </c>
      <c r="L530" s="293">
        <f>'Employee Salary Payroll Tax '!H532</f>
        <v>0</v>
      </c>
      <c r="M530" s="293">
        <f t="shared" si="70"/>
        <v>45735.07</v>
      </c>
      <c r="N530" s="359">
        <f t="shared" si="71"/>
        <v>0</v>
      </c>
      <c r="O530" s="331"/>
      <c r="P530" s="61"/>
      <c r="Q530" s="294"/>
      <c r="R530" s="292"/>
      <c r="S530" s="291"/>
    </row>
    <row r="531" spans="1:19" ht="14.4">
      <c r="A531" s="36">
        <f t="shared" si="65"/>
        <v>516</v>
      </c>
      <c r="B531" s="526"/>
      <c r="C531" s="36" t="str">
        <f>VLOOKUP('Employee Salary Payroll Tax '!B533,'Employee Salary Payroll Tax '!$D$1:$E$7,2,FALSE)</f>
        <v>NonUnion</v>
      </c>
      <c r="D531" s="61">
        <f t="shared" si="66"/>
        <v>2.98E-2</v>
      </c>
      <c r="E531" s="351">
        <f>'Employee Salary Payroll Tax '!N533</f>
        <v>69161.850000000006</v>
      </c>
      <c r="F531" s="351">
        <f t="shared" si="67"/>
        <v>71222.873130000007</v>
      </c>
      <c r="G531" s="352"/>
      <c r="H531" s="351">
        <f t="shared" si="72"/>
        <v>0</v>
      </c>
      <c r="I531" s="351">
        <f t="shared" si="68"/>
        <v>2061.0231300000014</v>
      </c>
      <c r="J531" s="351">
        <f t="shared" si="69"/>
        <v>0</v>
      </c>
      <c r="K531" s="293">
        <f>SUM('Employee Salary Payroll Tax '!I533:K533)</f>
        <v>27925.18</v>
      </c>
      <c r="L531" s="293">
        <f>'Employee Salary Payroll Tax '!H533</f>
        <v>0</v>
      </c>
      <c r="M531" s="293">
        <f t="shared" si="70"/>
        <v>41236.670000000006</v>
      </c>
      <c r="N531" s="359">
        <f t="shared" si="71"/>
        <v>0</v>
      </c>
      <c r="O531" s="331"/>
      <c r="P531" s="61"/>
      <c r="Q531" s="294"/>
      <c r="R531" s="292"/>
      <c r="S531" s="291"/>
    </row>
    <row r="532" spans="1:19" ht="14.4">
      <c r="A532" s="36">
        <f t="shared" si="65"/>
        <v>517</v>
      </c>
      <c r="B532" s="526"/>
      <c r="C532" s="36" t="str">
        <f>VLOOKUP('Employee Salary Payroll Tax '!B534,'Employee Salary Payroll Tax '!$D$1:$E$7,2,FALSE)</f>
        <v>UA</v>
      </c>
      <c r="D532" s="61">
        <f t="shared" si="66"/>
        <v>0.03</v>
      </c>
      <c r="E532" s="351">
        <f>'Employee Salary Payroll Tax '!N534</f>
        <v>15840.93</v>
      </c>
      <c r="F532" s="351">
        <f t="shared" si="67"/>
        <v>16316.1579</v>
      </c>
      <c r="G532" s="352"/>
      <c r="H532" s="351">
        <f t="shared" si="72"/>
        <v>29159.07</v>
      </c>
      <c r="I532" s="351">
        <f t="shared" si="68"/>
        <v>475.22789999999986</v>
      </c>
      <c r="J532" s="351">
        <f t="shared" si="69"/>
        <v>2.8513673999999991</v>
      </c>
      <c r="K532" s="293">
        <f>SUM('Employee Salary Payroll Tax '!I534:K534)</f>
        <v>14247.26</v>
      </c>
      <c r="L532" s="293">
        <f>'Employee Salary Payroll Tax '!H534</f>
        <v>203.15</v>
      </c>
      <c r="M532" s="293">
        <f t="shared" si="70"/>
        <v>1390.52</v>
      </c>
      <c r="N532" s="359">
        <f t="shared" si="71"/>
        <v>2.5645067998381079</v>
      </c>
      <c r="O532" s="331"/>
      <c r="P532" s="61"/>
      <c r="Q532" s="294"/>
      <c r="R532" s="292"/>
      <c r="S532" s="291"/>
    </row>
    <row r="533" spans="1:19" ht="14.4">
      <c r="A533" s="36">
        <f t="shared" si="65"/>
        <v>518</v>
      </c>
      <c r="B533" s="526"/>
      <c r="C533" s="36" t="str">
        <f>VLOOKUP('Employee Salary Payroll Tax '!B535,'Employee Salary Payroll Tax '!$D$1:$E$7,2,FALSE)</f>
        <v>NonUnion</v>
      </c>
      <c r="D533" s="61">
        <f t="shared" si="66"/>
        <v>2.98E-2</v>
      </c>
      <c r="E533" s="351">
        <f>'Employee Salary Payroll Tax '!N535</f>
        <v>53492.27</v>
      </c>
      <c r="F533" s="351">
        <f t="shared" si="67"/>
        <v>55086.339646</v>
      </c>
      <c r="G533" s="352"/>
      <c r="H533" s="351">
        <f t="shared" si="72"/>
        <v>0</v>
      </c>
      <c r="I533" s="351">
        <f t="shared" si="68"/>
        <v>1594.0696460000036</v>
      </c>
      <c r="J533" s="351">
        <f t="shared" si="69"/>
        <v>0</v>
      </c>
      <c r="K533" s="293">
        <f>SUM('Employee Salary Payroll Tax '!I535:K535)</f>
        <v>501.66</v>
      </c>
      <c r="L533" s="293">
        <f>'Employee Salary Payroll Tax '!H535</f>
        <v>0</v>
      </c>
      <c r="M533" s="293">
        <f t="shared" si="70"/>
        <v>52990.609999999993</v>
      </c>
      <c r="N533" s="359">
        <f t="shared" si="71"/>
        <v>0</v>
      </c>
      <c r="O533" s="331"/>
      <c r="P533" s="61"/>
      <c r="Q533" s="294"/>
      <c r="R533" s="292"/>
      <c r="S533" s="291"/>
    </row>
    <row r="534" spans="1:19" ht="14.4">
      <c r="A534" s="36">
        <f t="shared" si="65"/>
        <v>519</v>
      </c>
      <c r="B534" s="526"/>
      <c r="C534" s="36" t="str">
        <f>VLOOKUP('Employee Salary Payroll Tax '!B536,'Employee Salary Payroll Tax '!$D$1:$E$7,2,FALSE)</f>
        <v>IBEW</v>
      </c>
      <c r="D534" s="61">
        <f t="shared" si="66"/>
        <v>6.875E-3</v>
      </c>
      <c r="E534" s="351">
        <f>'Employee Salary Payroll Tax '!N536</f>
        <v>121994.87</v>
      </c>
      <c r="F534" s="351">
        <f t="shared" si="67"/>
        <v>122833.58473125</v>
      </c>
      <c r="G534" s="352"/>
      <c r="H534" s="351">
        <f t="shared" si="72"/>
        <v>0</v>
      </c>
      <c r="I534" s="351">
        <f t="shared" si="68"/>
        <v>838.71473125000193</v>
      </c>
      <c r="J534" s="351">
        <f t="shared" si="69"/>
        <v>0</v>
      </c>
      <c r="K534" s="293">
        <f>SUM('Employee Salary Payroll Tax '!I536:K536)</f>
        <v>103404.93</v>
      </c>
      <c r="L534" s="293">
        <f>'Employee Salary Payroll Tax '!H536</f>
        <v>0</v>
      </c>
      <c r="M534" s="293">
        <f t="shared" si="70"/>
        <v>18589.940000000002</v>
      </c>
      <c r="N534" s="359">
        <f t="shared" si="71"/>
        <v>0</v>
      </c>
      <c r="O534" s="331"/>
      <c r="P534" s="61"/>
      <c r="Q534" s="294"/>
      <c r="R534" s="292"/>
      <c r="S534" s="291"/>
    </row>
    <row r="535" spans="1:19" ht="14.4">
      <c r="A535" s="36">
        <f t="shared" si="65"/>
        <v>520</v>
      </c>
      <c r="B535" s="526"/>
      <c r="C535" s="36" t="str">
        <f>VLOOKUP('Employee Salary Payroll Tax '!B537,'Employee Salary Payroll Tax '!$D$1:$E$7,2,FALSE)</f>
        <v>NonUnion</v>
      </c>
      <c r="D535" s="61">
        <f t="shared" si="66"/>
        <v>2.98E-2</v>
      </c>
      <c r="E535" s="351">
        <f>'Employee Salary Payroll Tax '!N537</f>
        <v>90696.73</v>
      </c>
      <c r="F535" s="351">
        <f t="shared" si="67"/>
        <v>93399.492553999997</v>
      </c>
      <c r="G535" s="352"/>
      <c r="H535" s="351">
        <f t="shared" si="72"/>
        <v>0</v>
      </c>
      <c r="I535" s="351">
        <f t="shared" si="68"/>
        <v>2702.7625540000008</v>
      </c>
      <c r="J535" s="351">
        <f t="shared" si="69"/>
        <v>0</v>
      </c>
      <c r="K535" s="293">
        <f>SUM('Employee Salary Payroll Tax '!I537:K537)</f>
        <v>46283.83</v>
      </c>
      <c r="L535" s="293">
        <f>'Employee Salary Payroll Tax '!H537</f>
        <v>43.82</v>
      </c>
      <c r="M535" s="293">
        <f t="shared" si="70"/>
        <v>44369.079999999994</v>
      </c>
      <c r="N535" s="359">
        <f t="shared" si="71"/>
        <v>0</v>
      </c>
      <c r="O535" s="331"/>
      <c r="P535" s="61"/>
      <c r="Q535" s="294"/>
      <c r="R535" s="292"/>
      <c r="S535" s="291"/>
    </row>
    <row r="536" spans="1:19" ht="14.4">
      <c r="A536" s="36">
        <f t="shared" si="65"/>
        <v>521</v>
      </c>
      <c r="B536" s="526"/>
      <c r="C536" s="36" t="str">
        <f>VLOOKUP('Employee Salary Payroll Tax '!B538,'Employee Salary Payroll Tax '!$D$1:$E$7,2,FALSE)</f>
        <v>UA</v>
      </c>
      <c r="D536" s="61">
        <f t="shared" si="66"/>
        <v>0.03</v>
      </c>
      <c r="E536" s="351">
        <f>'Employee Salary Payroll Tax '!N538</f>
        <v>749.34</v>
      </c>
      <c r="F536" s="351">
        <f t="shared" si="67"/>
        <v>771.8202</v>
      </c>
      <c r="G536" s="352"/>
      <c r="H536" s="351">
        <f t="shared" si="72"/>
        <v>44250.66</v>
      </c>
      <c r="I536" s="351">
        <f t="shared" si="68"/>
        <v>22.480199999999968</v>
      </c>
      <c r="J536" s="351">
        <f t="shared" si="69"/>
        <v>0.13488119999999981</v>
      </c>
      <c r="K536" s="293">
        <f>SUM('Employee Salary Payroll Tax '!I538:K538)</f>
        <v>-12.129999999999999</v>
      </c>
      <c r="L536" s="293">
        <f>'Employee Salary Payroll Tax '!H538</f>
        <v>-0.04</v>
      </c>
      <c r="M536" s="293">
        <f t="shared" si="70"/>
        <v>761.51</v>
      </c>
      <c r="N536" s="359">
        <f t="shared" si="71"/>
        <v>-2.1833999970862325E-3</v>
      </c>
      <c r="O536" s="331"/>
      <c r="P536" s="61"/>
      <c r="Q536" s="294"/>
      <c r="R536" s="292"/>
      <c r="S536" s="291"/>
    </row>
    <row r="537" spans="1:19" ht="14.4">
      <c r="A537" s="36">
        <f t="shared" si="65"/>
        <v>522</v>
      </c>
      <c r="B537" s="526"/>
      <c r="C537" s="36" t="str">
        <f>VLOOKUP('Employee Salary Payroll Tax '!B539,'Employee Salary Payroll Tax '!$D$1:$E$7,2,FALSE)</f>
        <v>UA</v>
      </c>
      <c r="D537" s="61">
        <f t="shared" si="66"/>
        <v>0.03</v>
      </c>
      <c r="E537" s="351">
        <f>'Employee Salary Payroll Tax '!N539</f>
        <v>41261.199999999997</v>
      </c>
      <c r="F537" s="351">
        <f t="shared" si="67"/>
        <v>42499.036</v>
      </c>
      <c r="G537" s="352"/>
      <c r="H537" s="351">
        <f t="shared" si="72"/>
        <v>3738.8000000000029</v>
      </c>
      <c r="I537" s="351">
        <f t="shared" si="68"/>
        <v>1237.836000000003</v>
      </c>
      <c r="J537" s="351">
        <f t="shared" si="69"/>
        <v>7.4270160000000178</v>
      </c>
      <c r="K537" s="293">
        <f>SUM('Employee Salary Payroll Tax '!I539:K539)</f>
        <v>22831.149999999998</v>
      </c>
      <c r="L537" s="293">
        <f>'Employee Salary Payroll Tax '!H539</f>
        <v>162.69</v>
      </c>
      <c r="M537" s="293">
        <f t="shared" si="70"/>
        <v>18267.36</v>
      </c>
      <c r="N537" s="359">
        <f t="shared" si="71"/>
        <v>4.1096069999004099</v>
      </c>
      <c r="O537" s="331"/>
      <c r="P537" s="61"/>
      <c r="Q537" s="294"/>
      <c r="R537" s="292"/>
      <c r="S537" s="291"/>
    </row>
    <row r="538" spans="1:19" ht="14.4">
      <c r="A538" s="36">
        <f t="shared" si="65"/>
        <v>523</v>
      </c>
      <c r="B538" s="526"/>
      <c r="C538" s="36" t="str">
        <f>VLOOKUP('Employee Salary Payroll Tax '!B540,'Employee Salary Payroll Tax '!$D$1:$E$7,2,FALSE)</f>
        <v>IBEW</v>
      </c>
      <c r="D538" s="61">
        <f t="shared" si="66"/>
        <v>6.875E-3</v>
      </c>
      <c r="E538" s="351">
        <f>'Employee Salary Payroll Tax '!N540</f>
        <v>66886.47</v>
      </c>
      <c r="F538" s="351">
        <f t="shared" si="67"/>
        <v>67346.314481249996</v>
      </c>
      <c r="G538" s="352"/>
      <c r="H538" s="351">
        <f t="shared" si="72"/>
        <v>0</v>
      </c>
      <c r="I538" s="351">
        <f t="shared" si="68"/>
        <v>459.84448124999471</v>
      </c>
      <c r="J538" s="351">
        <f t="shared" si="69"/>
        <v>0</v>
      </c>
      <c r="K538" s="293">
        <f>SUM('Employee Salary Payroll Tax '!I540:K540)</f>
        <v>0</v>
      </c>
      <c r="L538" s="293">
        <f>'Employee Salary Payroll Tax '!H540</f>
        <v>0</v>
      </c>
      <c r="M538" s="293">
        <f t="shared" si="70"/>
        <v>66886.47</v>
      </c>
      <c r="N538" s="359">
        <f t="shared" si="71"/>
        <v>0</v>
      </c>
      <c r="O538" s="331"/>
      <c r="P538" s="61"/>
      <c r="Q538" s="294"/>
      <c r="R538" s="292"/>
      <c r="S538" s="291"/>
    </row>
    <row r="539" spans="1:19" ht="14.4">
      <c r="A539" s="36">
        <f t="shared" si="65"/>
        <v>524</v>
      </c>
      <c r="B539" s="526"/>
      <c r="C539" s="36" t="str">
        <f>VLOOKUP('Employee Salary Payroll Tax '!B541,'Employee Salary Payroll Tax '!$D$1:$E$7,2,FALSE)</f>
        <v>IBEW</v>
      </c>
      <c r="D539" s="61">
        <f t="shared" si="66"/>
        <v>6.875E-3</v>
      </c>
      <c r="E539" s="351">
        <f>'Employee Salary Payroll Tax '!N541</f>
        <v>54174.82</v>
      </c>
      <c r="F539" s="351">
        <f t="shared" si="67"/>
        <v>54547.271887499999</v>
      </c>
      <c r="G539" s="352"/>
      <c r="H539" s="351">
        <f t="shared" si="72"/>
        <v>0</v>
      </c>
      <c r="I539" s="351">
        <f t="shared" si="68"/>
        <v>372.45188749999943</v>
      </c>
      <c r="J539" s="351">
        <f t="shared" si="69"/>
        <v>0</v>
      </c>
      <c r="K539" s="293">
        <f>SUM('Employee Salary Payroll Tax '!I541:K541)</f>
        <v>54174.82</v>
      </c>
      <c r="L539" s="293">
        <f>'Employee Salary Payroll Tax '!H541</f>
        <v>0</v>
      </c>
      <c r="M539" s="293">
        <f t="shared" si="70"/>
        <v>0</v>
      </c>
      <c r="N539" s="359">
        <f t="shared" si="71"/>
        <v>0</v>
      </c>
      <c r="O539" s="331"/>
      <c r="P539" s="61"/>
      <c r="Q539" s="294"/>
      <c r="R539" s="292"/>
      <c r="S539" s="291"/>
    </row>
    <row r="540" spans="1:19" ht="14.4">
      <c r="A540" s="36">
        <f t="shared" si="65"/>
        <v>525</v>
      </c>
      <c r="B540" s="526"/>
      <c r="C540" s="36" t="str">
        <f>VLOOKUP('Employee Salary Payroll Tax '!B542,'Employee Salary Payroll Tax '!$D$1:$E$7,2,FALSE)</f>
        <v>IBEW</v>
      </c>
      <c r="D540" s="61">
        <f t="shared" si="66"/>
        <v>6.875E-3</v>
      </c>
      <c r="E540" s="351">
        <f>'Employee Salary Payroll Tax '!N542</f>
        <v>22200.46</v>
      </c>
      <c r="F540" s="351">
        <f t="shared" si="67"/>
        <v>22353.088162499997</v>
      </c>
      <c r="G540" s="352"/>
      <c r="H540" s="351">
        <f t="shared" si="72"/>
        <v>22799.54</v>
      </c>
      <c r="I540" s="351">
        <f t="shared" si="68"/>
        <v>152.62816249999742</v>
      </c>
      <c r="J540" s="351">
        <f t="shared" si="69"/>
        <v>0.91576897499998455</v>
      </c>
      <c r="K540" s="293">
        <f>SUM('Employee Salary Payroll Tax '!I542:K542)</f>
        <v>22200.460000000003</v>
      </c>
      <c r="L540" s="293">
        <f>'Employee Salary Payroll Tax '!H542</f>
        <v>0</v>
      </c>
      <c r="M540" s="293">
        <f t="shared" si="70"/>
        <v>-3.637978807091713E-12</v>
      </c>
      <c r="N540" s="359">
        <f t="shared" si="71"/>
        <v>0.91576897495873466</v>
      </c>
      <c r="O540" s="331"/>
      <c r="P540" s="61"/>
      <c r="Q540" s="294"/>
      <c r="R540" s="292"/>
      <c r="S540" s="291"/>
    </row>
    <row r="541" spans="1:19" ht="14.4">
      <c r="A541" s="36">
        <f t="shared" si="65"/>
        <v>526</v>
      </c>
      <c r="B541" s="526"/>
      <c r="C541" s="36" t="str">
        <f>VLOOKUP('Employee Salary Payroll Tax '!B543,'Employee Salary Payroll Tax '!$D$1:$E$7,2,FALSE)</f>
        <v>NonUnion</v>
      </c>
      <c r="D541" s="61">
        <f t="shared" si="66"/>
        <v>2.98E-2</v>
      </c>
      <c r="E541" s="351">
        <f>'Employee Salary Payroll Tax '!N543</f>
        <v>83046.27</v>
      </c>
      <c r="F541" s="351">
        <f t="shared" si="67"/>
        <v>85521.048846000005</v>
      </c>
      <c r="G541" s="352"/>
      <c r="H541" s="351">
        <f t="shared" si="72"/>
        <v>0</v>
      </c>
      <c r="I541" s="351">
        <f t="shared" si="68"/>
        <v>2474.7788460000011</v>
      </c>
      <c r="J541" s="351">
        <f t="shared" si="69"/>
        <v>0</v>
      </c>
      <c r="K541" s="293">
        <f>SUM('Employee Salary Payroll Tax '!I543:K543)</f>
        <v>2945.41</v>
      </c>
      <c r="L541" s="293">
        <f>'Employee Salary Payroll Tax '!H543</f>
        <v>0</v>
      </c>
      <c r="M541" s="293">
        <f t="shared" si="70"/>
        <v>80100.86</v>
      </c>
      <c r="N541" s="359">
        <f t="shared" si="71"/>
        <v>0</v>
      </c>
      <c r="O541" s="331"/>
      <c r="P541" s="61"/>
      <c r="Q541" s="294"/>
      <c r="R541" s="292"/>
      <c r="S541" s="291"/>
    </row>
    <row r="542" spans="1:19" ht="14.4">
      <c r="A542" s="36">
        <f t="shared" si="65"/>
        <v>527</v>
      </c>
      <c r="B542" s="526"/>
      <c r="C542" s="36" t="str">
        <f>VLOOKUP('Employee Salary Payroll Tax '!B544,'Employee Salary Payroll Tax '!$D$1:$E$7,2,FALSE)</f>
        <v>NonUnion</v>
      </c>
      <c r="D542" s="61">
        <f t="shared" si="66"/>
        <v>2.98E-2</v>
      </c>
      <c r="E542" s="351">
        <f>'Employee Salary Payroll Tax '!N544</f>
        <v>91289.98</v>
      </c>
      <c r="F542" s="351">
        <f t="shared" si="67"/>
        <v>94010.421403999993</v>
      </c>
      <c r="G542" s="352"/>
      <c r="H542" s="351">
        <f t="shared" si="72"/>
        <v>0</v>
      </c>
      <c r="I542" s="351">
        <f t="shared" si="68"/>
        <v>2720.4414039999974</v>
      </c>
      <c r="J542" s="351">
        <f t="shared" si="69"/>
        <v>0</v>
      </c>
      <c r="K542" s="293">
        <f>SUM('Employee Salary Payroll Tax '!I544:K544)</f>
        <v>11031.189999999999</v>
      </c>
      <c r="L542" s="293">
        <f>'Employee Salary Payroll Tax '!H544</f>
        <v>0</v>
      </c>
      <c r="M542" s="293">
        <f t="shared" si="70"/>
        <v>80258.789999999994</v>
      </c>
      <c r="N542" s="359">
        <f t="shared" si="71"/>
        <v>0</v>
      </c>
      <c r="O542" s="331"/>
      <c r="P542" s="61"/>
      <c r="Q542" s="294"/>
      <c r="R542" s="292"/>
      <c r="S542" s="291"/>
    </row>
    <row r="543" spans="1:19" ht="14.4">
      <c r="A543" s="36">
        <f t="shared" si="65"/>
        <v>528</v>
      </c>
      <c r="B543" s="526"/>
      <c r="C543" s="36" t="str">
        <f>VLOOKUP('Employee Salary Payroll Tax '!B545,'Employee Salary Payroll Tax '!$D$1:$E$7,2,FALSE)</f>
        <v>IBEW</v>
      </c>
      <c r="D543" s="61">
        <f t="shared" si="66"/>
        <v>6.875E-3</v>
      </c>
      <c r="E543" s="351">
        <f>'Employee Salary Payroll Tax '!N545</f>
        <v>4791.7</v>
      </c>
      <c r="F543" s="351">
        <f t="shared" si="67"/>
        <v>4824.6429374999998</v>
      </c>
      <c r="G543" s="352"/>
      <c r="H543" s="351">
        <f t="shared" si="72"/>
        <v>40208.300000000003</v>
      </c>
      <c r="I543" s="351">
        <f t="shared" si="68"/>
        <v>32.942937499999971</v>
      </c>
      <c r="J543" s="351">
        <f t="shared" si="69"/>
        <v>0.19765762499999984</v>
      </c>
      <c r="K543" s="293">
        <f>SUM('Employee Salary Payroll Tax '!I545:K545)</f>
        <v>4791.7</v>
      </c>
      <c r="L543" s="293">
        <f>'Employee Salary Payroll Tax '!H545</f>
        <v>0</v>
      </c>
      <c r="M543" s="293">
        <f t="shared" si="70"/>
        <v>0</v>
      </c>
      <c r="N543" s="359">
        <f t="shared" si="71"/>
        <v>0.19765762495874983</v>
      </c>
      <c r="O543" s="331"/>
      <c r="P543" s="61"/>
      <c r="Q543" s="294"/>
      <c r="R543" s="292"/>
      <c r="S543" s="291"/>
    </row>
    <row r="544" spans="1:19" ht="14.4">
      <c r="A544" s="36">
        <f t="shared" si="65"/>
        <v>529</v>
      </c>
      <c r="B544" s="526"/>
      <c r="C544" s="36" t="str">
        <f>VLOOKUP('Employee Salary Payroll Tax '!B546,'Employee Salary Payroll Tax '!$D$1:$E$7,2,FALSE)</f>
        <v>IBEW</v>
      </c>
      <c r="D544" s="61">
        <f t="shared" si="66"/>
        <v>6.875E-3</v>
      </c>
      <c r="E544" s="351">
        <f>'Employee Salary Payroll Tax '!N546</f>
        <v>108855.47</v>
      </c>
      <c r="F544" s="351">
        <f t="shared" si="67"/>
        <v>109603.85135625</v>
      </c>
      <c r="G544" s="352"/>
      <c r="H544" s="351">
        <f t="shared" si="72"/>
        <v>0</v>
      </c>
      <c r="I544" s="351">
        <f t="shared" si="68"/>
        <v>748.38135624999995</v>
      </c>
      <c r="J544" s="351">
        <f t="shared" si="69"/>
        <v>0</v>
      </c>
      <c r="K544" s="293">
        <f>SUM('Employee Salary Payroll Tax '!I546:K546)</f>
        <v>106940.86</v>
      </c>
      <c r="L544" s="293">
        <f>'Employee Salary Payroll Tax '!H546</f>
        <v>0</v>
      </c>
      <c r="M544" s="293">
        <f t="shared" si="70"/>
        <v>1914.6100000000006</v>
      </c>
      <c r="N544" s="359">
        <f t="shared" si="71"/>
        <v>0</v>
      </c>
      <c r="O544" s="331"/>
      <c r="P544" s="61"/>
      <c r="Q544" s="294"/>
      <c r="R544" s="292"/>
      <c r="S544" s="291"/>
    </row>
    <row r="545" spans="1:19" ht="14.4">
      <c r="A545" s="36">
        <f t="shared" si="65"/>
        <v>530</v>
      </c>
      <c r="B545" s="526"/>
      <c r="C545" s="36" t="str">
        <f>VLOOKUP('Employee Salary Payroll Tax '!B547,'Employee Salary Payroll Tax '!$D$1:$E$7,2,FALSE)</f>
        <v>NonUnion</v>
      </c>
      <c r="D545" s="61">
        <f t="shared" si="66"/>
        <v>2.98E-2</v>
      </c>
      <c r="E545" s="351">
        <f>'Employee Salary Payroll Tax '!N547</f>
        <v>31414.28</v>
      </c>
      <c r="F545" s="351">
        <f t="shared" si="67"/>
        <v>32350.425544000002</v>
      </c>
      <c r="G545" s="352"/>
      <c r="H545" s="351">
        <f t="shared" si="72"/>
        <v>13585.720000000001</v>
      </c>
      <c r="I545" s="351">
        <f t="shared" si="68"/>
        <v>936.1455440000027</v>
      </c>
      <c r="J545" s="351">
        <f t="shared" si="69"/>
        <v>5.6168732640000165</v>
      </c>
      <c r="K545" s="293">
        <f>SUM('Employee Salary Payroll Tax '!I547:K547)</f>
        <v>3866.48</v>
      </c>
      <c r="L545" s="293">
        <f>'Employee Salary Payroll Tax '!H547</f>
        <v>0</v>
      </c>
      <c r="M545" s="293">
        <f t="shared" si="70"/>
        <v>27547.8</v>
      </c>
      <c r="N545" s="359">
        <f t="shared" si="71"/>
        <v>0.69132662397799527</v>
      </c>
      <c r="O545" s="331"/>
      <c r="P545" s="61"/>
      <c r="Q545" s="294"/>
      <c r="R545" s="292"/>
      <c r="S545" s="291"/>
    </row>
    <row r="546" spans="1:19" ht="14.4">
      <c r="A546" s="36">
        <f t="shared" si="65"/>
        <v>531</v>
      </c>
      <c r="B546" s="526"/>
      <c r="C546" s="36" t="str">
        <f>VLOOKUP('Employee Salary Payroll Tax '!B548,'Employee Salary Payroll Tax '!$D$1:$E$7,2,FALSE)</f>
        <v>NonUnion</v>
      </c>
      <c r="D546" s="61">
        <f t="shared" si="66"/>
        <v>2.98E-2</v>
      </c>
      <c r="E546" s="351">
        <f>'Employee Salary Payroll Tax '!N548</f>
        <v>67162.23</v>
      </c>
      <c r="F546" s="351">
        <f t="shared" si="67"/>
        <v>69163.664453999998</v>
      </c>
      <c r="G546" s="352"/>
      <c r="H546" s="351">
        <f t="shared" si="72"/>
        <v>0</v>
      </c>
      <c r="I546" s="351">
        <f t="shared" si="68"/>
        <v>2001.434454000002</v>
      </c>
      <c r="J546" s="351">
        <f t="shared" si="69"/>
        <v>0</v>
      </c>
      <c r="K546" s="293">
        <f>SUM('Employee Salary Payroll Tax '!I548:K548)</f>
        <v>53013.53</v>
      </c>
      <c r="L546" s="293">
        <f>'Employee Salary Payroll Tax '!H548</f>
        <v>985.55</v>
      </c>
      <c r="M546" s="293">
        <f t="shared" si="70"/>
        <v>13163.149999999998</v>
      </c>
      <c r="N546" s="359">
        <f t="shared" si="71"/>
        <v>0</v>
      </c>
      <c r="O546" s="331"/>
      <c r="P546" s="61"/>
      <c r="Q546" s="294"/>
      <c r="R546" s="292"/>
      <c r="S546" s="291"/>
    </row>
    <row r="547" spans="1:19" ht="14.4">
      <c r="A547" s="36">
        <f t="shared" si="65"/>
        <v>532</v>
      </c>
      <c r="B547" s="526"/>
      <c r="C547" s="36" t="str">
        <f>VLOOKUP('Employee Salary Payroll Tax '!B549,'Employee Salary Payroll Tax '!$D$1:$E$7,2,FALSE)</f>
        <v>NonUnion</v>
      </c>
      <c r="D547" s="61">
        <f t="shared" si="66"/>
        <v>2.98E-2</v>
      </c>
      <c r="E547" s="351">
        <f>'Employee Salary Payroll Tax '!N549</f>
        <v>52235.9</v>
      </c>
      <c r="F547" s="351">
        <f t="shared" si="67"/>
        <v>53792.529820000003</v>
      </c>
      <c r="G547" s="352"/>
      <c r="H547" s="351">
        <f t="shared" si="72"/>
        <v>0</v>
      </c>
      <c r="I547" s="351">
        <f t="shared" si="68"/>
        <v>1556.6298200000019</v>
      </c>
      <c r="J547" s="351">
        <f t="shared" si="69"/>
        <v>0</v>
      </c>
      <c r="K547" s="293">
        <f>SUM('Employee Salary Payroll Tax '!I549:K549)</f>
        <v>5921.08</v>
      </c>
      <c r="L547" s="293">
        <f>'Employee Salary Payroll Tax '!H549</f>
        <v>0</v>
      </c>
      <c r="M547" s="293">
        <f t="shared" si="70"/>
        <v>46314.82</v>
      </c>
      <c r="N547" s="359">
        <f t="shared" si="71"/>
        <v>0</v>
      </c>
      <c r="O547" s="331"/>
      <c r="P547" s="61"/>
      <c r="Q547" s="294"/>
      <c r="R547" s="292"/>
      <c r="S547" s="291"/>
    </row>
    <row r="548" spans="1:19" ht="14.4">
      <c r="A548" s="36">
        <f t="shared" si="65"/>
        <v>533</v>
      </c>
      <c r="B548" s="526"/>
      <c r="C548" s="36" t="str">
        <f>VLOOKUP('Employee Salary Payroll Tax '!B550,'Employee Salary Payroll Tax '!$D$1:$E$7,2,FALSE)</f>
        <v>NonUnion</v>
      </c>
      <c r="D548" s="61">
        <f t="shared" si="66"/>
        <v>2.98E-2</v>
      </c>
      <c r="E548" s="351">
        <f>'Employee Salary Payroll Tax '!N550</f>
        <v>91285.440000000002</v>
      </c>
      <c r="F548" s="351">
        <f t="shared" si="67"/>
        <v>94005.746112000008</v>
      </c>
      <c r="G548" s="352"/>
      <c r="H548" s="351">
        <f t="shared" si="72"/>
        <v>0</v>
      </c>
      <c r="I548" s="351">
        <f t="shared" si="68"/>
        <v>2720.3061120000057</v>
      </c>
      <c r="J548" s="351">
        <f t="shared" si="69"/>
        <v>0</v>
      </c>
      <c r="K548" s="293">
        <f>SUM('Employee Salary Payroll Tax '!I550:K550)</f>
        <v>1814.0200000000002</v>
      </c>
      <c r="L548" s="293">
        <f>'Employee Salary Payroll Tax '!H550</f>
        <v>0</v>
      </c>
      <c r="M548" s="293">
        <f t="shared" si="70"/>
        <v>89471.42</v>
      </c>
      <c r="N548" s="359">
        <f t="shared" si="71"/>
        <v>0</v>
      </c>
      <c r="O548" s="331"/>
      <c r="P548" s="61"/>
      <c r="Q548" s="294"/>
      <c r="R548" s="292"/>
      <c r="S548" s="291"/>
    </row>
    <row r="549" spans="1:19" ht="14.4">
      <c r="A549" s="36">
        <f t="shared" si="65"/>
        <v>534</v>
      </c>
      <c r="B549" s="526"/>
      <c r="C549" s="36" t="str">
        <f>VLOOKUP('Employee Salary Payroll Tax '!B551,'Employee Salary Payroll Tax '!$D$1:$E$7,2,FALSE)</f>
        <v>IBEW</v>
      </c>
      <c r="D549" s="61">
        <f t="shared" si="66"/>
        <v>6.875E-3</v>
      </c>
      <c r="E549" s="351">
        <f>'Employee Salary Payroll Tax '!N551</f>
        <v>2734.78</v>
      </c>
      <c r="F549" s="351">
        <f t="shared" si="67"/>
        <v>2753.5816125000001</v>
      </c>
      <c r="G549" s="352"/>
      <c r="H549" s="351">
        <f t="shared" si="72"/>
        <v>42265.22</v>
      </c>
      <c r="I549" s="351">
        <f t="shared" si="68"/>
        <v>18.801612499999919</v>
      </c>
      <c r="J549" s="351">
        <f t="shared" si="69"/>
        <v>0.11280967499999951</v>
      </c>
      <c r="K549" s="293">
        <f>SUM('Employee Salary Payroll Tax '!I551:K551)</f>
        <v>2732.6600000000003</v>
      </c>
      <c r="L549" s="293">
        <f>'Employee Salary Payroll Tax '!H551</f>
        <v>0</v>
      </c>
      <c r="M549" s="293">
        <f t="shared" si="70"/>
        <v>2.1199999999998909</v>
      </c>
      <c r="N549" s="359">
        <f t="shared" si="71"/>
        <v>0.11272222495878149</v>
      </c>
      <c r="O549" s="331"/>
      <c r="P549" s="61"/>
      <c r="Q549" s="294"/>
      <c r="R549" s="292"/>
      <c r="S549" s="291"/>
    </row>
    <row r="550" spans="1:19" ht="14.4">
      <c r="A550" s="36">
        <f t="shared" si="65"/>
        <v>535</v>
      </c>
      <c r="B550" s="526"/>
      <c r="C550" s="36" t="str">
        <f>VLOOKUP('Employee Salary Payroll Tax '!B552,'Employee Salary Payroll Tax '!$D$1:$E$7,2,FALSE)</f>
        <v>Not Assigned</v>
      </c>
      <c r="D550" s="61">
        <f t="shared" si="66"/>
        <v>0</v>
      </c>
      <c r="E550" s="351">
        <f>'Employee Salary Payroll Tax '!N552</f>
        <v>0.02</v>
      </c>
      <c r="F550" s="351">
        <f t="shared" si="67"/>
        <v>0.02</v>
      </c>
      <c r="G550" s="352"/>
      <c r="H550" s="351">
        <f t="shared" si="72"/>
        <v>44999.98</v>
      </c>
      <c r="I550" s="351">
        <f t="shared" si="68"/>
        <v>0</v>
      </c>
      <c r="J550" s="351">
        <f t="shared" si="69"/>
        <v>0</v>
      </c>
      <c r="K550" s="293">
        <f>SUM('Employee Salary Payroll Tax '!I552:K552)</f>
        <v>4.33</v>
      </c>
      <c r="L550" s="293">
        <f>'Employee Salary Payroll Tax '!H552</f>
        <v>0</v>
      </c>
      <c r="M550" s="293">
        <f t="shared" si="70"/>
        <v>-4.3100000000000005</v>
      </c>
      <c r="N550" s="359">
        <f t="shared" si="71"/>
        <v>0</v>
      </c>
      <c r="O550" s="331"/>
      <c r="P550" s="61"/>
      <c r="Q550" s="294"/>
      <c r="R550" s="292"/>
      <c r="S550" s="291"/>
    </row>
    <row r="551" spans="1:19" ht="14.4">
      <c r="A551" s="36">
        <f t="shared" si="65"/>
        <v>536</v>
      </c>
      <c r="B551" s="526"/>
      <c r="C551" s="36" t="str">
        <f>VLOOKUP('Employee Salary Payroll Tax '!B553,'Employee Salary Payroll Tax '!$D$1:$E$7,2,FALSE)</f>
        <v>NonUnion</v>
      </c>
      <c r="D551" s="61">
        <f t="shared" si="66"/>
        <v>2.98E-2</v>
      </c>
      <c r="E551" s="351">
        <f>'Employee Salary Payroll Tax '!N553</f>
        <v>64089.58</v>
      </c>
      <c r="F551" s="351">
        <f t="shared" si="67"/>
        <v>65999.449484000012</v>
      </c>
      <c r="G551" s="352"/>
      <c r="H551" s="351">
        <f t="shared" si="72"/>
        <v>0</v>
      </c>
      <c r="I551" s="351">
        <f t="shared" si="68"/>
        <v>1909.8694840000098</v>
      </c>
      <c r="J551" s="351">
        <f t="shared" si="69"/>
        <v>0</v>
      </c>
      <c r="K551" s="293">
        <f>SUM('Employee Salary Payroll Tax '!I553:K553)</f>
        <v>39398.239999999998</v>
      </c>
      <c r="L551" s="293">
        <f>'Employee Salary Payroll Tax '!H553</f>
        <v>0</v>
      </c>
      <c r="M551" s="293">
        <f t="shared" si="70"/>
        <v>24691.340000000004</v>
      </c>
      <c r="N551" s="359">
        <f t="shared" si="71"/>
        <v>0</v>
      </c>
      <c r="O551" s="331"/>
      <c r="P551" s="61"/>
      <c r="Q551" s="294"/>
      <c r="R551" s="292"/>
      <c r="S551" s="291"/>
    </row>
    <row r="552" spans="1:19" ht="14.4">
      <c r="A552" s="36">
        <f t="shared" si="65"/>
        <v>537</v>
      </c>
      <c r="B552" s="526"/>
      <c r="C552" s="36" t="str">
        <f>VLOOKUP('Employee Salary Payroll Tax '!B554,'Employee Salary Payroll Tax '!$D$1:$E$7,2,FALSE)</f>
        <v>NonUnion</v>
      </c>
      <c r="D552" s="61">
        <f t="shared" si="66"/>
        <v>2.98E-2</v>
      </c>
      <c r="E552" s="351">
        <f>'Employee Salary Payroll Tax '!N554</f>
        <v>43990.559999999998</v>
      </c>
      <c r="F552" s="351">
        <f t="shared" si="67"/>
        <v>45301.478688000003</v>
      </c>
      <c r="G552" s="352"/>
      <c r="H552" s="351">
        <f t="shared" si="72"/>
        <v>1009.4400000000023</v>
      </c>
      <c r="I552" s="351">
        <f t="shared" si="68"/>
        <v>1310.9186880000052</v>
      </c>
      <c r="J552" s="351">
        <f t="shared" si="69"/>
        <v>6.056640000000014</v>
      </c>
      <c r="K552" s="293">
        <f>SUM('Employee Salary Payroll Tax '!I554:K554)</f>
        <v>14516.86</v>
      </c>
      <c r="L552" s="293">
        <f>'Employee Salary Payroll Tax '!H554</f>
        <v>0</v>
      </c>
      <c r="M552" s="293">
        <f t="shared" si="70"/>
        <v>29473.699999999997</v>
      </c>
      <c r="N552" s="359">
        <f t="shared" si="71"/>
        <v>1.9986877854794647</v>
      </c>
      <c r="O552" s="331"/>
      <c r="P552" s="61"/>
      <c r="Q552" s="294"/>
      <c r="R552" s="292"/>
      <c r="S552" s="291"/>
    </row>
    <row r="553" spans="1:19" ht="14.4">
      <c r="A553" s="36">
        <f t="shared" si="65"/>
        <v>538</v>
      </c>
      <c r="B553" s="526"/>
      <c r="C553" s="36" t="str">
        <f>VLOOKUP('Employee Salary Payroll Tax '!B555,'Employee Salary Payroll Tax '!$D$1:$E$7,2,FALSE)</f>
        <v>UA</v>
      </c>
      <c r="D553" s="61">
        <f t="shared" si="66"/>
        <v>0.03</v>
      </c>
      <c r="E553" s="351">
        <f>'Employee Salary Payroll Tax '!N555</f>
        <v>76322.78</v>
      </c>
      <c r="F553" s="351">
        <f t="shared" si="67"/>
        <v>78612.463400000008</v>
      </c>
      <c r="G553" s="352"/>
      <c r="H553" s="351">
        <f t="shared" si="72"/>
        <v>0</v>
      </c>
      <c r="I553" s="351">
        <f t="shared" si="68"/>
        <v>2289.683400000009</v>
      </c>
      <c r="J553" s="351">
        <f t="shared" si="69"/>
        <v>0</v>
      </c>
      <c r="K553" s="293">
        <f>SUM('Employee Salary Payroll Tax '!I555:K555)</f>
        <v>67127.790000000008</v>
      </c>
      <c r="L553" s="293">
        <f>'Employee Salary Payroll Tax '!H555</f>
        <v>2057.2800000000002</v>
      </c>
      <c r="M553" s="293">
        <f t="shared" si="70"/>
        <v>7137.70999999999</v>
      </c>
      <c r="N553" s="359">
        <f t="shared" si="71"/>
        <v>0</v>
      </c>
      <c r="O553" s="331"/>
      <c r="P553" s="61"/>
      <c r="Q553" s="294"/>
      <c r="R553" s="292"/>
      <c r="S553" s="291"/>
    </row>
    <row r="554" spans="1:19" ht="14.4">
      <c r="A554" s="36">
        <f t="shared" si="65"/>
        <v>539</v>
      </c>
      <c r="B554" s="526"/>
      <c r="C554" s="36" t="str">
        <f>VLOOKUP('Employee Salary Payroll Tax '!B556,'Employee Salary Payroll Tax '!$D$1:$E$7,2,FALSE)</f>
        <v>UA</v>
      </c>
      <c r="D554" s="61">
        <f t="shared" si="66"/>
        <v>0.03</v>
      </c>
      <c r="E554" s="351">
        <f>'Employee Salary Payroll Tax '!N556</f>
        <v>91032</v>
      </c>
      <c r="F554" s="351">
        <f t="shared" si="67"/>
        <v>93762.96</v>
      </c>
      <c r="G554" s="352"/>
      <c r="H554" s="351">
        <f t="shared" si="72"/>
        <v>0</v>
      </c>
      <c r="I554" s="351">
        <f t="shared" si="68"/>
        <v>2730.9600000000064</v>
      </c>
      <c r="J554" s="351">
        <f t="shared" si="69"/>
        <v>0</v>
      </c>
      <c r="K554" s="293">
        <f>SUM('Employee Salary Payroll Tax '!I556:K556)</f>
        <v>88378.98</v>
      </c>
      <c r="L554" s="293">
        <f>'Employee Salary Payroll Tax '!H556</f>
        <v>0</v>
      </c>
      <c r="M554" s="293">
        <f t="shared" si="70"/>
        <v>2653.0200000000041</v>
      </c>
      <c r="N554" s="359">
        <f t="shared" si="71"/>
        <v>0</v>
      </c>
      <c r="O554" s="331"/>
      <c r="P554" s="61"/>
      <c r="Q554" s="294"/>
      <c r="R554" s="292"/>
      <c r="S554" s="291"/>
    </row>
    <row r="555" spans="1:19" ht="14.4">
      <c r="A555" s="36">
        <f t="shared" si="65"/>
        <v>540</v>
      </c>
      <c r="B555" s="526"/>
      <c r="C555" s="36" t="str">
        <f>VLOOKUP('Employee Salary Payroll Tax '!B557,'Employee Salary Payroll Tax '!$D$1:$E$7,2,FALSE)</f>
        <v>NonUnion</v>
      </c>
      <c r="D555" s="61">
        <f t="shared" si="66"/>
        <v>2.98E-2</v>
      </c>
      <c r="E555" s="351">
        <f>'Employee Salary Payroll Tax '!N557</f>
        <v>-0.01</v>
      </c>
      <c r="F555" s="351">
        <f t="shared" si="67"/>
        <v>-1.0298E-2</v>
      </c>
      <c r="G555" s="352"/>
      <c r="H555" s="351">
        <f t="shared" si="72"/>
        <v>45000.01</v>
      </c>
      <c r="I555" s="351">
        <f t="shared" si="68"/>
        <v>-2.9799999999999965E-4</v>
      </c>
      <c r="J555" s="351">
        <f t="shared" si="69"/>
        <v>-1.787999999999998E-6</v>
      </c>
      <c r="K555" s="293">
        <f>SUM('Employee Salary Payroll Tax '!I557:K557)</f>
        <v>-0.01</v>
      </c>
      <c r="L555" s="293">
        <f>'Employee Salary Payroll Tax '!H557</f>
        <v>0</v>
      </c>
      <c r="M555" s="293">
        <f t="shared" si="70"/>
        <v>0</v>
      </c>
      <c r="N555" s="359">
        <f t="shared" si="71"/>
        <v>-1.7881788178817859E-6</v>
      </c>
      <c r="O555" s="331"/>
      <c r="P555" s="61"/>
      <c r="Q555" s="294"/>
      <c r="R555" s="292"/>
      <c r="S555" s="291"/>
    </row>
    <row r="556" spans="1:19" ht="14.4">
      <c r="A556" s="36">
        <f t="shared" si="65"/>
        <v>541</v>
      </c>
      <c r="B556" s="526"/>
      <c r="C556" s="36" t="str">
        <f>VLOOKUP('Employee Salary Payroll Tax '!B558,'Employee Salary Payroll Tax '!$D$1:$E$7,2,FALSE)</f>
        <v>NonUnion</v>
      </c>
      <c r="D556" s="61">
        <f t="shared" si="66"/>
        <v>2.98E-2</v>
      </c>
      <c r="E556" s="351">
        <f>'Employee Salary Payroll Tax '!N558</f>
        <v>29331.84</v>
      </c>
      <c r="F556" s="351">
        <f t="shared" si="67"/>
        <v>30205.928832000001</v>
      </c>
      <c r="G556" s="352"/>
      <c r="H556" s="351">
        <f t="shared" si="72"/>
        <v>15668.16</v>
      </c>
      <c r="I556" s="351">
        <f t="shared" si="68"/>
        <v>874.08883200000128</v>
      </c>
      <c r="J556" s="351">
        <f t="shared" si="69"/>
        <v>5.2445329920000079</v>
      </c>
      <c r="K556" s="293">
        <f>SUM('Employee Salary Payroll Tax '!I558:K558)</f>
        <v>29331.84</v>
      </c>
      <c r="L556" s="293">
        <f>'Employee Salary Payroll Tax '!H558</f>
        <v>0</v>
      </c>
      <c r="M556" s="293">
        <f t="shared" si="70"/>
        <v>0</v>
      </c>
      <c r="N556" s="359">
        <f t="shared" si="71"/>
        <v>5.2445329918212078</v>
      </c>
      <c r="O556" s="331"/>
      <c r="P556" s="61"/>
      <c r="Q556" s="294"/>
      <c r="R556" s="292"/>
      <c r="S556" s="291"/>
    </row>
    <row r="557" spans="1:19" ht="14.4">
      <c r="A557" s="36">
        <f t="shared" si="65"/>
        <v>542</v>
      </c>
      <c r="B557" s="526"/>
      <c r="C557" s="36" t="str">
        <f>VLOOKUP('Employee Salary Payroll Tax '!B559,'Employee Salary Payroll Tax '!$D$1:$E$7,2,FALSE)</f>
        <v>NonUnion</v>
      </c>
      <c r="D557" s="61">
        <f t="shared" si="66"/>
        <v>2.98E-2</v>
      </c>
      <c r="E557" s="351">
        <f>'Employee Salary Payroll Tax '!N559</f>
        <v>69653.63</v>
      </c>
      <c r="F557" s="351">
        <f t="shared" si="67"/>
        <v>71729.308174000005</v>
      </c>
      <c r="G557" s="352"/>
      <c r="H557" s="351">
        <f t="shared" si="72"/>
        <v>0</v>
      </c>
      <c r="I557" s="351">
        <f t="shared" si="68"/>
        <v>2075.6781740000006</v>
      </c>
      <c r="J557" s="351">
        <f t="shared" si="69"/>
        <v>0</v>
      </c>
      <c r="K557" s="293">
        <f>SUM('Employee Salary Payroll Tax '!I559:K559)</f>
        <v>66867.489999999991</v>
      </c>
      <c r="L557" s="293">
        <f>'Employee Salary Payroll Tax '!H559</f>
        <v>0</v>
      </c>
      <c r="M557" s="293">
        <f t="shared" si="70"/>
        <v>2786.140000000014</v>
      </c>
      <c r="N557" s="359">
        <f t="shared" si="71"/>
        <v>0</v>
      </c>
      <c r="O557" s="331"/>
      <c r="P557" s="61"/>
      <c r="Q557" s="294"/>
      <c r="R557" s="292"/>
      <c r="S557" s="291"/>
    </row>
    <row r="558" spans="1:19" ht="14.4">
      <c r="A558" s="36">
        <f t="shared" si="65"/>
        <v>543</v>
      </c>
      <c r="B558" s="526"/>
      <c r="C558" s="36" t="str">
        <f>VLOOKUP('Employee Salary Payroll Tax '!B560,'Employee Salary Payroll Tax '!$D$1:$E$7,2,FALSE)</f>
        <v>NonUnion</v>
      </c>
      <c r="D558" s="61">
        <f t="shared" si="66"/>
        <v>2.98E-2</v>
      </c>
      <c r="E558" s="351">
        <f>'Employee Salary Payroll Tax '!N560</f>
        <v>118317.34</v>
      </c>
      <c r="F558" s="351">
        <f t="shared" si="67"/>
        <v>121843.196732</v>
      </c>
      <c r="G558" s="352"/>
      <c r="H558" s="351">
        <f t="shared" si="72"/>
        <v>0</v>
      </c>
      <c r="I558" s="351">
        <f t="shared" si="68"/>
        <v>3525.8567320000002</v>
      </c>
      <c r="J558" s="351">
        <f t="shared" si="69"/>
        <v>0</v>
      </c>
      <c r="K558" s="293">
        <f>SUM('Employee Salary Payroll Tax '!I560:K560)</f>
        <v>64655.54</v>
      </c>
      <c r="L558" s="293">
        <f>'Employee Salary Payroll Tax '!H560</f>
        <v>0</v>
      </c>
      <c r="M558" s="293">
        <f t="shared" si="70"/>
        <v>53661.799999999996</v>
      </c>
      <c r="N558" s="359">
        <f t="shared" si="71"/>
        <v>0</v>
      </c>
      <c r="O558" s="331"/>
      <c r="P558" s="61"/>
      <c r="Q558" s="294"/>
      <c r="R558" s="292"/>
      <c r="S558" s="291"/>
    </row>
    <row r="559" spans="1:19" ht="14.4">
      <c r="A559" s="36">
        <f t="shared" si="65"/>
        <v>544</v>
      </c>
      <c r="B559" s="526"/>
      <c r="C559" s="36" t="str">
        <f>VLOOKUP('Employee Salary Payroll Tax '!B561,'Employee Salary Payroll Tax '!$D$1:$E$7,2,FALSE)</f>
        <v>NonUnion</v>
      </c>
      <c r="D559" s="61">
        <f t="shared" si="66"/>
        <v>2.98E-2</v>
      </c>
      <c r="E559" s="351">
        <f>'Employee Salary Payroll Tax '!N561</f>
        <v>114509.51</v>
      </c>
      <c r="F559" s="351">
        <f t="shared" si="67"/>
        <v>117921.893398</v>
      </c>
      <c r="G559" s="352"/>
      <c r="H559" s="351">
        <f t="shared" si="72"/>
        <v>0</v>
      </c>
      <c r="I559" s="351">
        <f t="shared" si="68"/>
        <v>3412.3833980000054</v>
      </c>
      <c r="J559" s="351">
        <f t="shared" si="69"/>
        <v>0</v>
      </c>
      <c r="K559" s="293">
        <f>SUM('Employee Salary Payroll Tax '!I561:K561)</f>
        <v>32087.06</v>
      </c>
      <c r="L559" s="293">
        <f>'Employee Salary Payroll Tax '!H561</f>
        <v>3724.49</v>
      </c>
      <c r="M559" s="293">
        <f t="shared" si="70"/>
        <v>78697.959999999992</v>
      </c>
      <c r="N559" s="359">
        <f t="shared" si="71"/>
        <v>0</v>
      </c>
      <c r="O559" s="331"/>
      <c r="P559" s="61"/>
      <c r="Q559" s="294"/>
      <c r="R559" s="292"/>
      <c r="S559" s="291"/>
    </row>
    <row r="560" spans="1:19" ht="14.4">
      <c r="A560" s="36">
        <f t="shared" si="65"/>
        <v>545</v>
      </c>
      <c r="B560" s="526"/>
      <c r="C560" s="36" t="str">
        <f>VLOOKUP('Employee Salary Payroll Tax '!B562,'Employee Salary Payroll Tax '!$D$1:$E$7,2,FALSE)</f>
        <v>UA</v>
      </c>
      <c r="D560" s="61">
        <f t="shared" si="66"/>
        <v>0.03</v>
      </c>
      <c r="E560" s="351">
        <f>'Employee Salary Payroll Tax '!N562</f>
        <v>74651</v>
      </c>
      <c r="F560" s="351">
        <f t="shared" si="67"/>
        <v>76890.53</v>
      </c>
      <c r="G560" s="352"/>
      <c r="H560" s="351">
        <f t="shared" si="72"/>
        <v>0</v>
      </c>
      <c r="I560" s="351">
        <f t="shared" si="68"/>
        <v>2239.5299999999988</v>
      </c>
      <c r="J560" s="351">
        <f t="shared" si="69"/>
        <v>0</v>
      </c>
      <c r="K560" s="293">
        <f>SUM('Employee Salary Payroll Tax '!I562:K562)</f>
        <v>67480.56</v>
      </c>
      <c r="L560" s="293">
        <f>'Employee Salary Payroll Tax '!H562</f>
        <v>1578.33</v>
      </c>
      <c r="M560" s="293">
        <f t="shared" si="70"/>
        <v>5592.1100000000024</v>
      </c>
      <c r="N560" s="359">
        <f t="shared" si="71"/>
        <v>0</v>
      </c>
      <c r="O560" s="331"/>
      <c r="P560" s="61"/>
      <c r="Q560" s="294"/>
      <c r="R560" s="292"/>
      <c r="S560" s="291"/>
    </row>
    <row r="561" spans="1:19" ht="14.4">
      <c r="A561" s="36">
        <f t="shared" si="65"/>
        <v>546</v>
      </c>
      <c r="B561" s="526"/>
      <c r="C561" s="36" t="str">
        <f>VLOOKUP('Employee Salary Payroll Tax '!B563,'Employee Salary Payroll Tax '!$D$1:$E$7,2,FALSE)</f>
        <v>IBEW</v>
      </c>
      <c r="D561" s="61">
        <f t="shared" si="66"/>
        <v>6.875E-3</v>
      </c>
      <c r="E561" s="351">
        <f>'Employee Salary Payroll Tax '!N563</f>
        <v>8475.16</v>
      </c>
      <c r="F561" s="351">
        <f t="shared" si="67"/>
        <v>8533.4267249999994</v>
      </c>
      <c r="G561" s="352"/>
      <c r="H561" s="351">
        <f t="shared" si="72"/>
        <v>36524.839999999997</v>
      </c>
      <c r="I561" s="351">
        <f t="shared" si="68"/>
        <v>58.266724999999497</v>
      </c>
      <c r="J561" s="351">
        <f t="shared" si="69"/>
        <v>0.34960034999999701</v>
      </c>
      <c r="K561" s="293">
        <f>SUM('Employee Salary Payroll Tax '!I563:K563)</f>
        <v>8491.57</v>
      </c>
      <c r="L561" s="293">
        <f>'Employee Salary Payroll Tax '!H563</f>
        <v>-1.95</v>
      </c>
      <c r="M561" s="293">
        <f t="shared" si="70"/>
        <v>-14.459999999999855</v>
      </c>
      <c r="N561" s="359">
        <f t="shared" si="71"/>
        <v>0.35027726245866714</v>
      </c>
      <c r="O561" s="331"/>
      <c r="P561" s="61"/>
      <c r="Q561" s="294"/>
      <c r="R561" s="292"/>
      <c r="S561" s="291"/>
    </row>
    <row r="562" spans="1:19" ht="14.4">
      <c r="A562" s="36">
        <f t="shared" si="65"/>
        <v>547</v>
      </c>
      <c r="B562" s="526"/>
      <c r="C562" s="36" t="str">
        <f>VLOOKUP('Employee Salary Payroll Tax '!B564,'Employee Salary Payroll Tax '!$D$1:$E$7,2,FALSE)</f>
        <v>Not Assigned</v>
      </c>
      <c r="D562" s="61">
        <f t="shared" si="66"/>
        <v>0</v>
      </c>
      <c r="E562" s="351">
        <f>'Employee Salary Payroll Tax '!N564</f>
        <v>-0.1</v>
      </c>
      <c r="F562" s="351">
        <f t="shared" si="67"/>
        <v>-0.1</v>
      </c>
      <c r="G562" s="352"/>
      <c r="H562" s="351">
        <f t="shared" si="72"/>
        <v>45000.1</v>
      </c>
      <c r="I562" s="351">
        <f t="shared" si="68"/>
        <v>0</v>
      </c>
      <c r="J562" s="351">
        <f t="shared" si="69"/>
        <v>0</v>
      </c>
      <c r="K562" s="293">
        <f>SUM('Employee Salary Payroll Tax '!I564:K564)</f>
        <v>4.75</v>
      </c>
      <c r="L562" s="293">
        <f>'Employee Salary Payroll Tax '!H564</f>
        <v>-0.36</v>
      </c>
      <c r="M562" s="293">
        <f t="shared" si="70"/>
        <v>-4.4899999999999993</v>
      </c>
      <c r="N562" s="359">
        <f t="shared" si="71"/>
        <v>0</v>
      </c>
      <c r="O562" s="331"/>
      <c r="P562" s="61"/>
      <c r="Q562" s="294"/>
      <c r="R562" s="292"/>
      <c r="S562" s="291"/>
    </row>
    <row r="563" spans="1:19" ht="14.4">
      <c r="A563" s="36">
        <f t="shared" si="65"/>
        <v>548</v>
      </c>
      <c r="B563" s="526"/>
      <c r="C563" s="36" t="str">
        <f>VLOOKUP('Employee Salary Payroll Tax '!B565,'Employee Salary Payroll Tax '!$D$1:$E$7,2,FALSE)</f>
        <v>NonUnion</v>
      </c>
      <c r="D563" s="61">
        <f t="shared" si="66"/>
        <v>2.98E-2</v>
      </c>
      <c r="E563" s="351">
        <f>'Employee Salary Payroll Tax '!N565</f>
        <v>90196.32</v>
      </c>
      <c r="F563" s="351">
        <f t="shared" si="67"/>
        <v>92884.17033600001</v>
      </c>
      <c r="G563" s="352"/>
      <c r="H563" s="351">
        <f t="shared" si="72"/>
        <v>0</v>
      </c>
      <c r="I563" s="351">
        <f t="shared" si="68"/>
        <v>2687.8503360000032</v>
      </c>
      <c r="J563" s="351">
        <f t="shared" si="69"/>
        <v>0</v>
      </c>
      <c r="K563" s="293">
        <f>SUM('Employee Salary Payroll Tax '!I565:K565)</f>
        <v>90196.32</v>
      </c>
      <c r="L563" s="293">
        <f>'Employee Salary Payroll Tax '!H565</f>
        <v>0</v>
      </c>
      <c r="M563" s="293">
        <f t="shared" si="70"/>
        <v>0</v>
      </c>
      <c r="N563" s="359">
        <f t="shared" si="71"/>
        <v>0</v>
      </c>
      <c r="O563" s="331"/>
      <c r="P563" s="61"/>
      <c r="Q563" s="294"/>
      <c r="R563" s="292"/>
      <c r="S563" s="291"/>
    </row>
    <row r="564" spans="1:19" ht="14.4">
      <c r="A564" s="36">
        <f t="shared" si="65"/>
        <v>549</v>
      </c>
      <c r="B564" s="526"/>
      <c r="C564" s="36" t="str">
        <f>VLOOKUP('Employee Salary Payroll Tax '!B566,'Employee Salary Payroll Tax '!$D$1:$E$7,2,FALSE)</f>
        <v>UA</v>
      </c>
      <c r="D564" s="61">
        <f t="shared" si="66"/>
        <v>0.03</v>
      </c>
      <c r="E564" s="351">
        <f>'Employee Salary Payroll Tax '!N566</f>
        <v>73917.320000000007</v>
      </c>
      <c r="F564" s="351">
        <f t="shared" si="67"/>
        <v>76134.839600000007</v>
      </c>
      <c r="G564" s="352"/>
      <c r="H564" s="351">
        <f t="shared" si="72"/>
        <v>0</v>
      </c>
      <c r="I564" s="351">
        <f t="shared" si="68"/>
        <v>2217.5195999999996</v>
      </c>
      <c r="J564" s="351">
        <f t="shared" si="69"/>
        <v>0</v>
      </c>
      <c r="K564" s="293">
        <f>SUM('Employee Salary Payroll Tax '!I566:K566)</f>
        <v>65802.12</v>
      </c>
      <c r="L564" s="293">
        <f>'Employee Salary Payroll Tax '!H566</f>
        <v>1849.02</v>
      </c>
      <c r="M564" s="293">
        <f t="shared" si="70"/>
        <v>6266.1800000000112</v>
      </c>
      <c r="N564" s="359">
        <f t="shared" si="71"/>
        <v>0</v>
      </c>
      <c r="O564" s="331"/>
      <c r="P564" s="61"/>
      <c r="Q564" s="294"/>
      <c r="R564" s="292"/>
      <c r="S564" s="291"/>
    </row>
    <row r="565" spans="1:19" ht="14.4">
      <c r="A565" s="36">
        <f t="shared" si="65"/>
        <v>550</v>
      </c>
      <c r="B565" s="526"/>
      <c r="C565" s="36" t="str">
        <f>VLOOKUP('Employee Salary Payroll Tax '!B567,'Employee Salary Payroll Tax '!$D$1:$E$7,2,FALSE)</f>
        <v>NonUnion</v>
      </c>
      <c r="D565" s="61">
        <f t="shared" si="66"/>
        <v>2.98E-2</v>
      </c>
      <c r="E565" s="351">
        <f>'Employee Salary Payroll Tax '!N567</f>
        <v>58504.94</v>
      </c>
      <c r="F565" s="351">
        <f t="shared" si="67"/>
        <v>60248.387212000009</v>
      </c>
      <c r="G565" s="352"/>
      <c r="H565" s="351">
        <f t="shared" si="72"/>
        <v>0</v>
      </c>
      <c r="I565" s="351">
        <f t="shared" si="68"/>
        <v>1743.4472120000064</v>
      </c>
      <c r="J565" s="351">
        <f t="shared" si="69"/>
        <v>0</v>
      </c>
      <c r="K565" s="293">
        <f>SUM('Employee Salary Payroll Tax '!I567:K567)</f>
        <v>13357.17</v>
      </c>
      <c r="L565" s="293">
        <f>'Employee Salary Payroll Tax '!H567</f>
        <v>0</v>
      </c>
      <c r="M565" s="293">
        <f t="shared" si="70"/>
        <v>45147.770000000004</v>
      </c>
      <c r="N565" s="359">
        <f t="shared" si="71"/>
        <v>0</v>
      </c>
      <c r="O565" s="331"/>
      <c r="P565" s="61"/>
      <c r="Q565" s="294"/>
      <c r="R565" s="292"/>
      <c r="S565" s="291"/>
    </row>
    <row r="566" spans="1:19" ht="14.4">
      <c r="A566" s="36">
        <f t="shared" si="65"/>
        <v>551</v>
      </c>
      <c r="B566" s="526"/>
      <c r="C566" s="36" t="str">
        <f>VLOOKUP('Employee Salary Payroll Tax '!B568,'Employee Salary Payroll Tax '!$D$1:$E$7,2,FALSE)</f>
        <v>IBEW</v>
      </c>
      <c r="D566" s="61">
        <f t="shared" si="66"/>
        <v>6.875E-3</v>
      </c>
      <c r="E566" s="351">
        <f>'Employee Salary Payroll Tax '!N568</f>
        <v>34302.58</v>
      </c>
      <c r="F566" s="351">
        <f t="shared" si="67"/>
        <v>34538.4102375</v>
      </c>
      <c r="G566" s="352"/>
      <c r="H566" s="351">
        <f t="shared" si="72"/>
        <v>10697.419999999998</v>
      </c>
      <c r="I566" s="351">
        <f t="shared" si="68"/>
        <v>235.83023749999847</v>
      </c>
      <c r="J566" s="351">
        <f t="shared" si="69"/>
        <v>1.4149814249999908</v>
      </c>
      <c r="K566" s="293">
        <f>SUM('Employee Salary Payroll Tax '!I568:K568)</f>
        <v>-2677.95</v>
      </c>
      <c r="L566" s="293">
        <f>'Employee Salary Payroll Tax '!H568</f>
        <v>0</v>
      </c>
      <c r="M566" s="293">
        <f t="shared" si="70"/>
        <v>36980.53</v>
      </c>
      <c r="N566" s="359">
        <f t="shared" si="71"/>
        <v>-0.11046543749677894</v>
      </c>
      <c r="O566" s="331"/>
      <c r="P566" s="61"/>
      <c r="Q566" s="294"/>
      <c r="R566" s="292"/>
      <c r="S566" s="291"/>
    </row>
    <row r="567" spans="1:19" ht="14.4">
      <c r="A567" s="36">
        <f t="shared" si="65"/>
        <v>552</v>
      </c>
      <c r="B567" s="526"/>
      <c r="C567" s="36" t="str">
        <f>VLOOKUP('Employee Salary Payroll Tax '!B569,'Employee Salary Payroll Tax '!$D$1:$E$7,2,FALSE)</f>
        <v>NonUnion</v>
      </c>
      <c r="D567" s="61">
        <f t="shared" si="66"/>
        <v>2.98E-2</v>
      </c>
      <c r="E567" s="351">
        <f>'Employee Salary Payroll Tax '!N569</f>
        <v>8504.99</v>
      </c>
      <c r="F567" s="351">
        <f t="shared" si="67"/>
        <v>8758.4387019999995</v>
      </c>
      <c r="G567" s="352"/>
      <c r="H567" s="351">
        <f t="shared" si="72"/>
        <v>36495.01</v>
      </c>
      <c r="I567" s="351">
        <f t="shared" si="68"/>
        <v>253.44870199999968</v>
      </c>
      <c r="J567" s="351">
        <f t="shared" si="69"/>
        <v>1.5206922119999982</v>
      </c>
      <c r="K567" s="293">
        <f>SUM('Employee Salary Payroll Tax '!I569:K569)</f>
        <v>914.75</v>
      </c>
      <c r="L567" s="293">
        <f>'Employee Salary Payroll Tax '!H569</f>
        <v>0</v>
      </c>
      <c r="M567" s="293">
        <f t="shared" si="70"/>
        <v>7590.24</v>
      </c>
      <c r="N567" s="359">
        <f t="shared" si="71"/>
        <v>0.16355729998076904</v>
      </c>
      <c r="O567" s="331"/>
      <c r="P567" s="61"/>
      <c r="Q567" s="294"/>
      <c r="R567" s="292"/>
      <c r="S567" s="291"/>
    </row>
    <row r="568" spans="1:19" ht="14.4">
      <c r="A568" s="36">
        <f t="shared" si="65"/>
        <v>553</v>
      </c>
      <c r="B568" s="526"/>
      <c r="C568" s="36" t="str">
        <f>VLOOKUP('Employee Salary Payroll Tax '!B570,'Employee Salary Payroll Tax '!$D$1:$E$7,2,FALSE)</f>
        <v>NonUnion</v>
      </c>
      <c r="D568" s="61">
        <f t="shared" si="66"/>
        <v>2.98E-2</v>
      </c>
      <c r="E568" s="351">
        <f>'Employee Salary Payroll Tax '!N570</f>
        <v>94324.41</v>
      </c>
      <c r="F568" s="351">
        <f t="shared" si="67"/>
        <v>97135.277418000012</v>
      </c>
      <c r="G568" s="352"/>
      <c r="H568" s="351">
        <f t="shared" si="72"/>
        <v>0</v>
      </c>
      <c r="I568" s="351">
        <f t="shared" si="68"/>
        <v>2810.8674180000089</v>
      </c>
      <c r="J568" s="351">
        <f t="shared" si="69"/>
        <v>0</v>
      </c>
      <c r="K568" s="293">
        <f>SUM('Employee Salary Payroll Tax '!I570:K570)</f>
        <v>93644.57</v>
      </c>
      <c r="L568" s="293">
        <f>'Employee Salary Payroll Tax '!H570</f>
        <v>0</v>
      </c>
      <c r="M568" s="293">
        <f t="shared" si="70"/>
        <v>679.83999999999651</v>
      </c>
      <c r="N568" s="359">
        <f t="shared" si="71"/>
        <v>0</v>
      </c>
      <c r="O568" s="331"/>
      <c r="P568" s="61"/>
      <c r="Q568" s="294"/>
      <c r="R568" s="292"/>
      <c r="S568" s="291"/>
    </row>
    <row r="569" spans="1:19" ht="14.4">
      <c r="A569" s="36">
        <f t="shared" si="65"/>
        <v>554</v>
      </c>
      <c r="B569" s="526"/>
      <c r="C569" s="36" t="str">
        <f>VLOOKUP('Employee Salary Payroll Tax '!B571,'Employee Salary Payroll Tax '!$D$1:$E$7,2,FALSE)</f>
        <v>UA</v>
      </c>
      <c r="D569" s="61">
        <f t="shared" si="66"/>
        <v>0.03</v>
      </c>
      <c r="E569" s="351">
        <f>'Employee Salary Payroll Tax '!N571</f>
        <v>50811.18</v>
      </c>
      <c r="F569" s="351">
        <f t="shared" si="67"/>
        <v>52335.515400000004</v>
      </c>
      <c r="G569" s="352"/>
      <c r="H569" s="351">
        <f t="shared" si="72"/>
        <v>0</v>
      </c>
      <c r="I569" s="351">
        <f t="shared" si="68"/>
        <v>1524.3354000000036</v>
      </c>
      <c r="J569" s="351">
        <f t="shared" si="69"/>
        <v>0</v>
      </c>
      <c r="K569" s="293">
        <f>SUM('Employee Salary Payroll Tax '!I571:K571)</f>
        <v>15751.679999999998</v>
      </c>
      <c r="L569" s="293">
        <f>'Employee Salary Payroll Tax '!H571</f>
        <v>0</v>
      </c>
      <c r="M569" s="293">
        <f t="shared" si="70"/>
        <v>35059.5</v>
      </c>
      <c r="N569" s="359">
        <f t="shared" si="71"/>
        <v>0</v>
      </c>
      <c r="O569" s="331"/>
      <c r="P569" s="61"/>
      <c r="Q569" s="294"/>
      <c r="R569" s="292"/>
      <c r="S569" s="291"/>
    </row>
    <row r="570" spans="1:19" ht="14.4">
      <c r="A570" s="36">
        <f t="shared" si="65"/>
        <v>555</v>
      </c>
      <c r="B570" s="526"/>
      <c r="C570" s="36" t="str">
        <f>VLOOKUP('Employee Salary Payroll Tax '!B572,'Employee Salary Payroll Tax '!$D$1:$E$7,2,FALSE)</f>
        <v>NonUnion</v>
      </c>
      <c r="D570" s="61">
        <f t="shared" si="66"/>
        <v>2.98E-2</v>
      </c>
      <c r="E570" s="351">
        <f>'Employee Salary Payroll Tax '!N572</f>
        <v>44137.48</v>
      </c>
      <c r="F570" s="351">
        <f t="shared" si="67"/>
        <v>45452.776904000006</v>
      </c>
      <c r="G570" s="352"/>
      <c r="H570" s="351">
        <f t="shared" si="72"/>
        <v>862.5199999999968</v>
      </c>
      <c r="I570" s="351">
        <f t="shared" si="68"/>
        <v>1315.2969040000025</v>
      </c>
      <c r="J570" s="351">
        <f t="shared" si="69"/>
        <v>5.1751199999999811</v>
      </c>
      <c r="K570" s="293">
        <f>SUM('Employee Salary Payroll Tax '!I572:K572)</f>
        <v>44097.22</v>
      </c>
      <c r="L570" s="293">
        <f>'Employee Salary Payroll Tax '!H572</f>
        <v>0.45</v>
      </c>
      <c r="M570" s="293">
        <f t="shared" si="70"/>
        <v>39.810000000002034</v>
      </c>
      <c r="N570" s="359">
        <f t="shared" si="71"/>
        <v>5.170399514454127</v>
      </c>
      <c r="O570" s="331"/>
      <c r="P570" s="61"/>
      <c r="Q570" s="294"/>
      <c r="R570" s="292"/>
      <c r="S570" s="291"/>
    </row>
    <row r="571" spans="1:19" ht="14.4">
      <c r="A571" s="36">
        <f t="shared" si="65"/>
        <v>556</v>
      </c>
      <c r="B571" s="526"/>
      <c r="C571" s="36" t="str">
        <f>VLOOKUP('Employee Salary Payroll Tax '!B573,'Employee Salary Payroll Tax '!$D$1:$E$7,2,FALSE)</f>
        <v>NonUnion</v>
      </c>
      <c r="D571" s="61">
        <f t="shared" si="66"/>
        <v>2.98E-2</v>
      </c>
      <c r="E571" s="351">
        <f>'Employee Salary Payroll Tax '!N573</f>
        <v>61023.27</v>
      </c>
      <c r="F571" s="351">
        <f t="shared" si="67"/>
        <v>62841.763445999997</v>
      </c>
      <c r="G571" s="352"/>
      <c r="H571" s="351">
        <f t="shared" si="72"/>
        <v>0</v>
      </c>
      <c r="I571" s="351">
        <f t="shared" si="68"/>
        <v>1818.4934460000004</v>
      </c>
      <c r="J571" s="351">
        <f t="shared" si="69"/>
        <v>0</v>
      </c>
      <c r="K571" s="293">
        <f>SUM('Employee Salary Payroll Tax '!I573:K573)</f>
        <v>7672.5899999999992</v>
      </c>
      <c r="L571" s="293">
        <f>'Employee Salary Payroll Tax '!H573</f>
        <v>0</v>
      </c>
      <c r="M571" s="293">
        <f t="shared" si="70"/>
        <v>53350.68</v>
      </c>
      <c r="N571" s="359">
        <f t="shared" si="71"/>
        <v>0</v>
      </c>
      <c r="O571" s="331"/>
      <c r="P571" s="61"/>
      <c r="Q571" s="294"/>
      <c r="R571" s="292"/>
      <c r="S571" s="291"/>
    </row>
    <row r="572" spans="1:19" ht="14.4">
      <c r="A572" s="36">
        <f t="shared" si="65"/>
        <v>557</v>
      </c>
      <c r="B572" s="526"/>
      <c r="C572" s="36" t="str">
        <f>VLOOKUP('Employee Salary Payroll Tax '!B574,'Employee Salary Payroll Tax '!$D$1:$E$7,2,FALSE)</f>
        <v>NonUnion</v>
      </c>
      <c r="D572" s="61">
        <f t="shared" si="66"/>
        <v>2.98E-2</v>
      </c>
      <c r="E572" s="351">
        <f>'Employee Salary Payroll Tax '!N574</f>
        <v>83184.87</v>
      </c>
      <c r="F572" s="351">
        <f t="shared" si="67"/>
        <v>85663.779125999994</v>
      </c>
      <c r="G572" s="352"/>
      <c r="H572" s="351">
        <f t="shared" si="72"/>
        <v>0</v>
      </c>
      <c r="I572" s="351">
        <f t="shared" si="68"/>
        <v>2478.9091259999987</v>
      </c>
      <c r="J572" s="351">
        <f t="shared" si="69"/>
        <v>0</v>
      </c>
      <c r="K572" s="293">
        <f>SUM('Employee Salary Payroll Tax '!I574:K574)</f>
        <v>73153.409999999989</v>
      </c>
      <c r="L572" s="293">
        <f>'Employee Salary Payroll Tax '!H574</f>
        <v>0</v>
      </c>
      <c r="M572" s="293">
        <f t="shared" si="70"/>
        <v>10031.460000000006</v>
      </c>
      <c r="N572" s="359">
        <f t="shared" si="71"/>
        <v>0</v>
      </c>
      <c r="O572" s="331"/>
      <c r="P572" s="61"/>
      <c r="Q572" s="294"/>
      <c r="R572" s="292"/>
      <c r="S572" s="291"/>
    </row>
    <row r="573" spans="1:19" ht="14.4">
      <c r="A573" s="36">
        <f t="shared" si="65"/>
        <v>558</v>
      </c>
      <c r="B573" s="526"/>
      <c r="C573" s="36" t="str">
        <f>VLOOKUP('Employee Salary Payroll Tax '!B575,'Employee Salary Payroll Tax '!$D$1:$E$7,2,FALSE)</f>
        <v>NonUnion</v>
      </c>
      <c r="D573" s="61">
        <f t="shared" si="66"/>
        <v>2.98E-2</v>
      </c>
      <c r="E573" s="351">
        <f>'Employee Salary Payroll Tax '!N575</f>
        <v>64954.16</v>
      </c>
      <c r="F573" s="351">
        <f t="shared" si="67"/>
        <v>66889.793968000013</v>
      </c>
      <c r="G573" s="352"/>
      <c r="H573" s="351">
        <f t="shared" si="72"/>
        <v>0</v>
      </c>
      <c r="I573" s="351">
        <f t="shared" si="68"/>
        <v>1935.6339680000092</v>
      </c>
      <c r="J573" s="351">
        <f t="shared" si="69"/>
        <v>0</v>
      </c>
      <c r="K573" s="293">
        <f>SUM('Employee Salary Payroll Tax '!I575:K575)</f>
        <v>12935.679999999998</v>
      </c>
      <c r="L573" s="293">
        <f>'Employee Salary Payroll Tax '!H575</f>
        <v>0</v>
      </c>
      <c r="M573" s="293">
        <f t="shared" si="70"/>
        <v>52018.48</v>
      </c>
      <c r="N573" s="359">
        <f t="shared" si="71"/>
        <v>0</v>
      </c>
      <c r="O573" s="331"/>
      <c r="P573" s="61"/>
      <c r="Q573" s="294"/>
      <c r="R573" s="292"/>
      <c r="S573" s="291"/>
    </row>
    <row r="574" spans="1:19" ht="14.4">
      <c r="A574" s="36">
        <f t="shared" si="65"/>
        <v>559</v>
      </c>
      <c r="B574" s="526"/>
      <c r="C574" s="36" t="str">
        <f>VLOOKUP('Employee Salary Payroll Tax '!B576,'Employee Salary Payroll Tax '!$D$1:$E$7,2,FALSE)</f>
        <v>UA</v>
      </c>
      <c r="D574" s="61">
        <f t="shared" si="66"/>
        <v>0.03</v>
      </c>
      <c r="E574" s="351">
        <f>'Employee Salary Payroll Tax '!N576</f>
        <v>86674.46</v>
      </c>
      <c r="F574" s="351">
        <f t="shared" si="67"/>
        <v>89274.693800000008</v>
      </c>
      <c r="G574" s="352"/>
      <c r="H574" s="351">
        <f t="shared" si="72"/>
        <v>0</v>
      </c>
      <c r="I574" s="351">
        <f t="shared" si="68"/>
        <v>2600.2338000000018</v>
      </c>
      <c r="J574" s="351">
        <f t="shared" si="69"/>
        <v>0</v>
      </c>
      <c r="K574" s="293">
        <f>SUM('Employee Salary Payroll Tax '!I576:K576)</f>
        <v>66684.95</v>
      </c>
      <c r="L574" s="293">
        <f>'Employee Salary Payroll Tax '!H576</f>
        <v>0</v>
      </c>
      <c r="M574" s="293">
        <f t="shared" si="70"/>
        <v>19989.510000000009</v>
      </c>
      <c r="N574" s="359">
        <f t="shared" si="71"/>
        <v>0</v>
      </c>
      <c r="O574" s="331"/>
      <c r="P574" s="61"/>
      <c r="Q574" s="294"/>
      <c r="R574" s="292"/>
      <c r="S574" s="291"/>
    </row>
    <row r="575" spans="1:19" ht="14.4">
      <c r="A575" s="36">
        <f t="shared" si="65"/>
        <v>560</v>
      </c>
      <c r="B575" s="526"/>
      <c r="C575" s="36" t="str">
        <f>VLOOKUP('Employee Salary Payroll Tax '!B577,'Employee Salary Payroll Tax '!$D$1:$E$7,2,FALSE)</f>
        <v>NonUnion</v>
      </c>
      <c r="D575" s="61">
        <f t="shared" si="66"/>
        <v>2.98E-2</v>
      </c>
      <c r="E575" s="351">
        <f>'Employee Salary Payroll Tax '!N577</f>
        <v>15058.48</v>
      </c>
      <c r="F575" s="351">
        <f t="shared" si="67"/>
        <v>15507.222704</v>
      </c>
      <c r="G575" s="352"/>
      <c r="H575" s="351">
        <f t="shared" si="72"/>
        <v>29941.52</v>
      </c>
      <c r="I575" s="351">
        <f t="shared" si="68"/>
        <v>448.74270400000023</v>
      </c>
      <c r="J575" s="351">
        <f t="shared" si="69"/>
        <v>2.6924562240000016</v>
      </c>
      <c r="K575" s="293">
        <f>SUM('Employee Salary Payroll Tax '!I577:K577)</f>
        <v>14456.14</v>
      </c>
      <c r="L575" s="293">
        <f>'Employee Salary Payroll Tax '!H577</f>
        <v>0</v>
      </c>
      <c r="M575" s="293">
        <f t="shared" si="70"/>
        <v>602.34000000000015</v>
      </c>
      <c r="N575" s="359">
        <f t="shared" si="71"/>
        <v>2.5847578318283535</v>
      </c>
      <c r="O575" s="331"/>
      <c r="P575" s="61"/>
      <c r="Q575" s="294"/>
      <c r="R575" s="292"/>
      <c r="S575" s="291"/>
    </row>
    <row r="576" spans="1:19" ht="14.4">
      <c r="A576" s="36">
        <f t="shared" si="65"/>
        <v>561</v>
      </c>
      <c r="B576" s="526"/>
      <c r="C576" s="36" t="str">
        <f>VLOOKUP('Employee Salary Payroll Tax '!B578,'Employee Salary Payroll Tax '!$D$1:$E$7,2,FALSE)</f>
        <v>IBEW</v>
      </c>
      <c r="D576" s="61">
        <f t="shared" si="66"/>
        <v>6.875E-3</v>
      </c>
      <c r="E576" s="351">
        <f>'Employee Salary Payroll Tax '!N578</f>
        <v>54230.44</v>
      </c>
      <c r="F576" s="351">
        <f t="shared" si="67"/>
        <v>54603.274275000003</v>
      </c>
      <c r="G576" s="352"/>
      <c r="H576" s="351">
        <f t="shared" si="72"/>
        <v>0</v>
      </c>
      <c r="I576" s="351">
        <f t="shared" si="68"/>
        <v>372.83427500000107</v>
      </c>
      <c r="J576" s="351">
        <f t="shared" si="69"/>
        <v>0</v>
      </c>
      <c r="K576" s="293">
        <f>SUM('Employee Salary Payroll Tax '!I578:K578)</f>
        <v>54230.44</v>
      </c>
      <c r="L576" s="293">
        <f>'Employee Salary Payroll Tax '!H578</f>
        <v>0</v>
      </c>
      <c r="M576" s="293">
        <f t="shared" si="70"/>
        <v>0</v>
      </c>
      <c r="N576" s="359">
        <f t="shared" si="71"/>
        <v>0</v>
      </c>
      <c r="O576" s="331"/>
      <c r="P576" s="61"/>
      <c r="Q576" s="294"/>
      <c r="R576" s="292"/>
      <c r="S576" s="291"/>
    </row>
    <row r="577" spans="1:19" ht="14.4">
      <c r="A577" s="36">
        <f t="shared" si="65"/>
        <v>562</v>
      </c>
      <c r="B577" s="526"/>
      <c r="C577" s="36" t="str">
        <f>VLOOKUP('Employee Salary Payroll Tax '!B579,'Employee Salary Payroll Tax '!$D$1:$E$7,2,FALSE)</f>
        <v>NonUnion</v>
      </c>
      <c r="D577" s="61">
        <f t="shared" si="66"/>
        <v>2.98E-2</v>
      </c>
      <c r="E577" s="351">
        <f>'Employee Salary Payroll Tax '!N579</f>
        <v>27804.81</v>
      </c>
      <c r="F577" s="351">
        <f t="shared" si="67"/>
        <v>28633.393338000002</v>
      </c>
      <c r="G577" s="352"/>
      <c r="H577" s="351">
        <f t="shared" si="72"/>
        <v>17195.189999999999</v>
      </c>
      <c r="I577" s="351">
        <f t="shared" si="68"/>
        <v>828.58333800000037</v>
      </c>
      <c r="J577" s="351">
        <f t="shared" si="69"/>
        <v>4.9715000280000021</v>
      </c>
      <c r="K577" s="293">
        <f>SUM('Employee Salary Payroll Tax '!I579:K579)</f>
        <v>23382.010000000002</v>
      </c>
      <c r="L577" s="293">
        <f>'Employee Salary Payroll Tax '!H579</f>
        <v>0</v>
      </c>
      <c r="M577" s="293">
        <f t="shared" si="70"/>
        <v>4422.7999999999993</v>
      </c>
      <c r="N577" s="359">
        <f t="shared" si="71"/>
        <v>4.1807033878496433</v>
      </c>
      <c r="O577" s="331"/>
      <c r="P577" s="61"/>
      <c r="Q577" s="294"/>
      <c r="R577" s="292"/>
      <c r="S577" s="291"/>
    </row>
    <row r="578" spans="1:19" ht="14.4">
      <c r="A578" s="36">
        <f t="shared" si="65"/>
        <v>563</v>
      </c>
      <c r="B578" s="526"/>
      <c r="C578" s="36" t="str">
        <f>VLOOKUP('Employee Salary Payroll Tax '!B580,'Employee Salary Payroll Tax '!$D$1:$E$7,2,FALSE)</f>
        <v>NonUnion</v>
      </c>
      <c r="D578" s="61">
        <f t="shared" si="66"/>
        <v>2.98E-2</v>
      </c>
      <c r="E578" s="351">
        <f>'Employee Salary Payroll Tax '!N580</f>
        <v>170250.11</v>
      </c>
      <c r="F578" s="351">
        <f t="shared" si="67"/>
        <v>175323.56327799999</v>
      </c>
      <c r="G578" s="352"/>
      <c r="H578" s="351">
        <f t="shared" si="72"/>
        <v>0</v>
      </c>
      <c r="I578" s="351">
        <f t="shared" si="68"/>
        <v>5073.4532780000009</v>
      </c>
      <c r="J578" s="351">
        <f t="shared" si="69"/>
        <v>0</v>
      </c>
      <c r="K578" s="293">
        <f>SUM('Employee Salary Payroll Tax '!I580:K580)</f>
        <v>170250.11</v>
      </c>
      <c r="L578" s="293">
        <f>'Employee Salary Payroll Tax '!H580</f>
        <v>0</v>
      </c>
      <c r="M578" s="293">
        <f t="shared" si="70"/>
        <v>0</v>
      </c>
      <c r="N578" s="359">
        <f t="shared" si="71"/>
        <v>0</v>
      </c>
      <c r="O578" s="331"/>
      <c r="P578" s="61"/>
      <c r="Q578" s="294"/>
      <c r="R578" s="292"/>
      <c r="S578" s="291"/>
    </row>
    <row r="579" spans="1:19" ht="14.4">
      <c r="A579" s="36">
        <f t="shared" si="65"/>
        <v>564</v>
      </c>
      <c r="B579" s="526"/>
      <c r="C579" s="36" t="str">
        <f>VLOOKUP('Employee Salary Payroll Tax '!B581,'Employee Salary Payroll Tax '!$D$1:$E$7,2,FALSE)</f>
        <v>NonUnion</v>
      </c>
      <c r="D579" s="61">
        <f t="shared" si="66"/>
        <v>2.98E-2</v>
      </c>
      <c r="E579" s="351">
        <f>'Employee Salary Payroll Tax '!N581</f>
        <v>51668.14</v>
      </c>
      <c r="F579" s="351">
        <f t="shared" si="67"/>
        <v>53207.850572000003</v>
      </c>
      <c r="G579" s="352"/>
      <c r="H579" s="351">
        <f t="shared" si="72"/>
        <v>0</v>
      </c>
      <c r="I579" s="351">
        <f t="shared" si="68"/>
        <v>1539.7105720000036</v>
      </c>
      <c r="J579" s="351">
        <f t="shared" si="69"/>
        <v>0</v>
      </c>
      <c r="K579" s="293">
        <f>SUM('Employee Salary Payroll Tax '!I581:K581)</f>
        <v>50226.48</v>
      </c>
      <c r="L579" s="293">
        <f>'Employee Salary Payroll Tax '!H581</f>
        <v>0</v>
      </c>
      <c r="M579" s="293">
        <f t="shared" si="70"/>
        <v>1441.6599999999962</v>
      </c>
      <c r="N579" s="359">
        <f t="shared" si="71"/>
        <v>0</v>
      </c>
      <c r="O579" s="331"/>
      <c r="P579" s="61"/>
      <c r="Q579" s="294"/>
      <c r="R579" s="292"/>
      <c r="S579" s="291"/>
    </row>
    <row r="580" spans="1:19" ht="14.4">
      <c r="A580" s="36">
        <f t="shared" si="65"/>
        <v>565</v>
      </c>
      <c r="B580" s="526"/>
      <c r="C580" s="36" t="str">
        <f>VLOOKUP('Employee Salary Payroll Tax '!B582,'Employee Salary Payroll Tax '!$D$1:$E$7,2,FALSE)</f>
        <v>NonUnion</v>
      </c>
      <c r="D580" s="61">
        <f t="shared" si="66"/>
        <v>2.98E-2</v>
      </c>
      <c r="E580" s="351">
        <f>'Employee Salary Payroll Tax '!N582</f>
        <v>42627.59</v>
      </c>
      <c r="F580" s="351">
        <f t="shared" si="67"/>
        <v>43897.892181999996</v>
      </c>
      <c r="G580" s="352"/>
      <c r="H580" s="351">
        <f t="shared" si="72"/>
        <v>2372.4100000000035</v>
      </c>
      <c r="I580" s="351">
        <f t="shared" si="68"/>
        <v>1270.3021819999994</v>
      </c>
      <c r="J580" s="351">
        <f t="shared" si="69"/>
        <v>7.6218130919999965</v>
      </c>
      <c r="K580" s="293">
        <f>SUM('Employee Salary Payroll Tax '!I582:K582)</f>
        <v>16054.89</v>
      </c>
      <c r="L580" s="293">
        <f>'Employee Salary Payroll Tax '!H582</f>
        <v>0</v>
      </c>
      <c r="M580" s="293">
        <f t="shared" si="70"/>
        <v>26572.699999999997</v>
      </c>
      <c r="N580" s="359">
        <f t="shared" si="71"/>
        <v>2.8706143319326571</v>
      </c>
      <c r="O580" s="331"/>
      <c r="P580" s="61"/>
      <c r="Q580" s="294"/>
      <c r="R580" s="292"/>
      <c r="S580" s="291"/>
    </row>
    <row r="581" spans="1:19" ht="14.4">
      <c r="A581" s="36">
        <f t="shared" si="65"/>
        <v>566</v>
      </c>
      <c r="B581" s="526"/>
      <c r="C581" s="36" t="str">
        <f>VLOOKUP('Employee Salary Payroll Tax '!B583,'Employee Salary Payroll Tax '!$D$1:$E$7,2,FALSE)</f>
        <v>IBEW</v>
      </c>
      <c r="D581" s="61">
        <f t="shared" si="66"/>
        <v>6.875E-3</v>
      </c>
      <c r="E581" s="351">
        <f>'Employee Salary Payroll Tax '!N583</f>
        <v>53311.83</v>
      </c>
      <c r="F581" s="351">
        <f t="shared" si="67"/>
        <v>53678.348831249998</v>
      </c>
      <c r="G581" s="352"/>
      <c r="H581" s="351">
        <f t="shared" si="72"/>
        <v>0</v>
      </c>
      <c r="I581" s="351">
        <f t="shared" si="68"/>
        <v>366.51883124999586</v>
      </c>
      <c r="J581" s="351">
        <f t="shared" si="69"/>
        <v>0</v>
      </c>
      <c r="K581" s="293">
        <f>SUM('Employee Salary Payroll Tax '!I583:K583)</f>
        <v>53311.83</v>
      </c>
      <c r="L581" s="293">
        <f>'Employee Salary Payroll Tax '!H583</f>
        <v>0</v>
      </c>
      <c r="M581" s="293">
        <f t="shared" si="70"/>
        <v>0</v>
      </c>
      <c r="N581" s="359">
        <f t="shared" si="71"/>
        <v>0</v>
      </c>
      <c r="O581" s="331"/>
      <c r="P581" s="61"/>
      <c r="Q581" s="294"/>
      <c r="R581" s="292"/>
      <c r="S581" s="291"/>
    </row>
    <row r="582" spans="1:19" ht="14.4">
      <c r="A582" s="36">
        <f t="shared" si="65"/>
        <v>567</v>
      </c>
      <c r="B582" s="526"/>
      <c r="C582" s="36" t="str">
        <f>VLOOKUP('Employee Salary Payroll Tax '!B584,'Employee Salary Payroll Tax '!$D$1:$E$7,2,FALSE)</f>
        <v>NonUnion</v>
      </c>
      <c r="D582" s="61">
        <f t="shared" si="66"/>
        <v>2.98E-2</v>
      </c>
      <c r="E582" s="351">
        <f>'Employee Salary Payroll Tax '!N584</f>
        <v>15276.3</v>
      </c>
      <c r="F582" s="351">
        <f t="shared" si="67"/>
        <v>15731.533740000001</v>
      </c>
      <c r="G582" s="352"/>
      <c r="H582" s="351">
        <f t="shared" si="72"/>
        <v>29723.7</v>
      </c>
      <c r="I582" s="351">
        <f t="shared" si="68"/>
        <v>455.23374000000149</v>
      </c>
      <c r="J582" s="351">
        <f t="shared" si="69"/>
        <v>2.731402440000009</v>
      </c>
      <c r="K582" s="293">
        <f>SUM('Employee Salary Payroll Tax '!I584:K584)</f>
        <v>13828.820000000002</v>
      </c>
      <c r="L582" s="293">
        <f>'Employee Salary Payroll Tax '!H584</f>
        <v>106.09</v>
      </c>
      <c r="M582" s="293">
        <f t="shared" si="70"/>
        <v>1341.3899999999978</v>
      </c>
      <c r="N582" s="359">
        <f t="shared" si="71"/>
        <v>2.4725930158381502</v>
      </c>
      <c r="O582" s="331"/>
      <c r="P582" s="61"/>
      <c r="Q582" s="294"/>
      <c r="R582" s="292"/>
      <c r="S582" s="291"/>
    </row>
    <row r="583" spans="1:19" ht="14.4">
      <c r="A583" s="36">
        <f t="shared" si="65"/>
        <v>568</v>
      </c>
      <c r="B583" s="526"/>
      <c r="C583" s="36" t="str">
        <f>VLOOKUP('Employee Salary Payroll Tax '!B585,'Employee Salary Payroll Tax '!$D$1:$E$7,2,FALSE)</f>
        <v>UA</v>
      </c>
      <c r="D583" s="61">
        <f t="shared" si="66"/>
        <v>0.03</v>
      </c>
      <c r="E583" s="351">
        <f>'Employee Salary Payroll Tax '!N585</f>
        <v>68823.27</v>
      </c>
      <c r="F583" s="351">
        <f t="shared" si="67"/>
        <v>70887.968100000013</v>
      </c>
      <c r="G583" s="352"/>
      <c r="H583" s="351">
        <f t="shared" si="72"/>
        <v>0</v>
      </c>
      <c r="I583" s="351">
        <f t="shared" si="68"/>
        <v>2064.6981000000087</v>
      </c>
      <c r="J583" s="351">
        <f t="shared" si="69"/>
        <v>0</v>
      </c>
      <c r="K583" s="293">
        <f>SUM('Employee Salary Payroll Tax '!I585:K585)</f>
        <v>61442.65</v>
      </c>
      <c r="L583" s="293">
        <f>'Employee Salary Payroll Tax '!H585</f>
        <v>1017.45</v>
      </c>
      <c r="M583" s="293">
        <f t="shared" si="70"/>
        <v>6363.1700000000028</v>
      </c>
      <c r="N583" s="359">
        <f t="shared" si="71"/>
        <v>0</v>
      </c>
      <c r="O583" s="331"/>
      <c r="P583" s="61"/>
      <c r="Q583" s="294"/>
      <c r="R583" s="292"/>
      <c r="S583" s="291"/>
    </row>
    <row r="584" spans="1:19" ht="14.4">
      <c r="A584" s="36">
        <f t="shared" si="65"/>
        <v>569</v>
      </c>
      <c r="B584" s="526"/>
      <c r="C584" s="36" t="str">
        <f>VLOOKUP('Employee Salary Payroll Tax '!B586,'Employee Salary Payroll Tax '!$D$1:$E$7,2,FALSE)</f>
        <v>NonUnion</v>
      </c>
      <c r="D584" s="61">
        <f t="shared" si="66"/>
        <v>2.98E-2</v>
      </c>
      <c r="E584" s="351">
        <f>'Employee Salary Payroll Tax '!N586</f>
        <v>103112.64</v>
      </c>
      <c r="F584" s="351">
        <f t="shared" si="67"/>
        <v>106185.396672</v>
      </c>
      <c r="G584" s="352"/>
      <c r="H584" s="351">
        <f t="shared" si="72"/>
        <v>0</v>
      </c>
      <c r="I584" s="351">
        <f t="shared" si="68"/>
        <v>3072.7566720000032</v>
      </c>
      <c r="J584" s="351">
        <f t="shared" si="69"/>
        <v>0</v>
      </c>
      <c r="K584" s="293">
        <f>SUM('Employee Salary Payroll Tax '!I586:K586)</f>
        <v>7473.99</v>
      </c>
      <c r="L584" s="293">
        <f>'Employee Salary Payroll Tax '!H586</f>
        <v>0</v>
      </c>
      <c r="M584" s="293">
        <f t="shared" si="70"/>
        <v>95638.65</v>
      </c>
      <c r="N584" s="359">
        <f t="shared" si="71"/>
        <v>0</v>
      </c>
      <c r="O584" s="331"/>
      <c r="P584" s="61"/>
      <c r="Q584" s="294"/>
      <c r="R584" s="292"/>
      <c r="S584" s="291"/>
    </row>
    <row r="585" spans="1:19" ht="14.4">
      <c r="A585" s="36">
        <f t="shared" si="65"/>
        <v>570</v>
      </c>
      <c r="B585" s="526"/>
      <c r="C585" s="36" t="str">
        <f>VLOOKUP('Employee Salary Payroll Tax '!B587,'Employee Salary Payroll Tax '!$D$1:$E$7,2,FALSE)</f>
        <v>NonUnion</v>
      </c>
      <c r="D585" s="61">
        <f t="shared" si="66"/>
        <v>2.98E-2</v>
      </c>
      <c r="E585" s="351">
        <f>'Employee Salary Payroll Tax '!N587</f>
        <v>110501.93</v>
      </c>
      <c r="F585" s="351">
        <f t="shared" si="67"/>
        <v>113794.887514</v>
      </c>
      <c r="G585" s="352"/>
      <c r="H585" s="351">
        <f t="shared" si="72"/>
        <v>0</v>
      </c>
      <c r="I585" s="351">
        <f t="shared" si="68"/>
        <v>3292.9575140000088</v>
      </c>
      <c r="J585" s="351">
        <f t="shared" si="69"/>
        <v>0</v>
      </c>
      <c r="K585" s="293">
        <f>SUM('Employee Salary Payroll Tax '!I587:K587)</f>
        <v>64681.279999999999</v>
      </c>
      <c r="L585" s="293">
        <f>'Employee Salary Payroll Tax '!H587</f>
        <v>0</v>
      </c>
      <c r="M585" s="293">
        <f t="shared" si="70"/>
        <v>45820.649999999994</v>
      </c>
      <c r="N585" s="359">
        <f t="shared" si="71"/>
        <v>0</v>
      </c>
      <c r="O585" s="331"/>
      <c r="P585" s="61"/>
      <c r="Q585" s="294"/>
      <c r="R585" s="292"/>
      <c r="S585" s="291"/>
    </row>
    <row r="586" spans="1:19" ht="14.4">
      <c r="A586" s="36">
        <f t="shared" si="65"/>
        <v>571</v>
      </c>
      <c r="B586" s="526"/>
      <c r="C586" s="36" t="str">
        <f>VLOOKUP('Employee Salary Payroll Tax '!B588,'Employee Salary Payroll Tax '!$D$1:$E$7,2,FALSE)</f>
        <v>UA</v>
      </c>
      <c r="D586" s="61">
        <f t="shared" si="66"/>
        <v>0.03</v>
      </c>
      <c r="E586" s="351">
        <f>'Employee Salary Payroll Tax '!N588</f>
        <v>121434.73</v>
      </c>
      <c r="F586" s="351">
        <f t="shared" si="67"/>
        <v>125077.77189999999</v>
      </c>
      <c r="G586" s="352"/>
      <c r="H586" s="351">
        <f t="shared" si="72"/>
        <v>0</v>
      </c>
      <c r="I586" s="351">
        <f t="shared" si="68"/>
        <v>3643.0418999999965</v>
      </c>
      <c r="J586" s="351">
        <f t="shared" si="69"/>
        <v>0</v>
      </c>
      <c r="K586" s="293">
        <f>SUM('Employee Salary Payroll Tax '!I588:K588)</f>
        <v>91921.069999999992</v>
      </c>
      <c r="L586" s="293">
        <f>'Employee Salary Payroll Tax '!H588</f>
        <v>457.36</v>
      </c>
      <c r="M586" s="293">
        <f t="shared" si="70"/>
        <v>29056.300000000003</v>
      </c>
      <c r="N586" s="359">
        <f t="shared" si="71"/>
        <v>0</v>
      </c>
      <c r="O586" s="331"/>
      <c r="P586" s="61"/>
      <c r="Q586" s="294"/>
      <c r="R586" s="292"/>
      <c r="S586" s="291"/>
    </row>
    <row r="587" spans="1:19" ht="14.4">
      <c r="A587" s="36">
        <f t="shared" si="65"/>
        <v>572</v>
      </c>
      <c r="B587" s="526"/>
      <c r="C587" s="36" t="str">
        <f>VLOOKUP('Employee Salary Payroll Tax '!B589,'Employee Salary Payroll Tax '!$D$1:$E$7,2,FALSE)</f>
        <v>NonUnion</v>
      </c>
      <c r="D587" s="61">
        <f t="shared" si="66"/>
        <v>2.98E-2</v>
      </c>
      <c r="E587" s="351">
        <f>'Employee Salary Payroll Tax '!N589</f>
        <v>54698.97</v>
      </c>
      <c r="F587" s="351">
        <f t="shared" si="67"/>
        <v>56328.999306000005</v>
      </c>
      <c r="G587" s="352"/>
      <c r="H587" s="351">
        <f t="shared" si="72"/>
        <v>0</v>
      </c>
      <c r="I587" s="351">
        <f t="shared" si="68"/>
        <v>1630.029306000004</v>
      </c>
      <c r="J587" s="351">
        <f t="shared" si="69"/>
        <v>0</v>
      </c>
      <c r="K587" s="293">
        <f>SUM('Employee Salary Payroll Tax '!I589:K589)</f>
        <v>13987.98</v>
      </c>
      <c r="L587" s="293">
        <f>'Employee Salary Payroll Tax '!H589</f>
        <v>0</v>
      </c>
      <c r="M587" s="293">
        <f t="shared" si="70"/>
        <v>40710.990000000005</v>
      </c>
      <c r="N587" s="359">
        <f t="shared" si="71"/>
        <v>0</v>
      </c>
      <c r="O587" s="331"/>
      <c r="P587" s="61"/>
      <c r="Q587" s="294"/>
      <c r="R587" s="292"/>
      <c r="S587" s="291"/>
    </row>
    <row r="588" spans="1:19" ht="14.4">
      <c r="A588" s="36">
        <f t="shared" si="65"/>
        <v>573</v>
      </c>
      <c r="B588" s="526"/>
      <c r="C588" s="36" t="str">
        <f>VLOOKUP('Employee Salary Payroll Tax '!B590,'Employee Salary Payroll Tax '!$D$1:$E$7,2,FALSE)</f>
        <v>IBEW</v>
      </c>
      <c r="D588" s="61">
        <f t="shared" si="66"/>
        <v>6.875E-3</v>
      </c>
      <c r="E588" s="351">
        <f>'Employee Salary Payroll Tax '!N590</f>
        <v>133437.04999999999</v>
      </c>
      <c r="F588" s="351">
        <f t="shared" si="67"/>
        <v>134354.42971874998</v>
      </c>
      <c r="G588" s="352"/>
      <c r="H588" s="351">
        <f t="shared" si="72"/>
        <v>0</v>
      </c>
      <c r="I588" s="351">
        <f t="shared" si="68"/>
        <v>917.37971874998766</v>
      </c>
      <c r="J588" s="351">
        <f t="shared" si="69"/>
        <v>0</v>
      </c>
      <c r="K588" s="293">
        <f>SUM('Employee Salary Payroll Tax '!I590:K590)</f>
        <v>54499.87</v>
      </c>
      <c r="L588" s="293">
        <f>'Employee Salary Payroll Tax '!H590</f>
        <v>0</v>
      </c>
      <c r="M588" s="293">
        <f t="shared" si="70"/>
        <v>78937.179999999993</v>
      </c>
      <c r="N588" s="359">
        <f t="shared" si="71"/>
        <v>0</v>
      </c>
      <c r="O588" s="331"/>
      <c r="P588" s="61"/>
      <c r="Q588" s="294"/>
      <c r="R588" s="292"/>
      <c r="S588" s="291"/>
    </row>
    <row r="589" spans="1:19" ht="14.4">
      <c r="A589" s="36">
        <f t="shared" si="65"/>
        <v>574</v>
      </c>
      <c r="B589" s="526"/>
      <c r="C589" s="36" t="str">
        <f>VLOOKUP('Employee Salary Payroll Tax '!B591,'Employee Salary Payroll Tax '!$D$1:$E$7,2,FALSE)</f>
        <v>NonUnion</v>
      </c>
      <c r="D589" s="61">
        <f t="shared" si="66"/>
        <v>2.98E-2</v>
      </c>
      <c r="E589" s="351">
        <f>'Employee Salary Payroll Tax '!N591</f>
        <v>6606.17</v>
      </c>
      <c r="F589" s="351">
        <f t="shared" si="67"/>
        <v>6803.0338660000007</v>
      </c>
      <c r="G589" s="352"/>
      <c r="H589" s="351">
        <f t="shared" si="72"/>
        <v>38393.83</v>
      </c>
      <c r="I589" s="351">
        <f t="shared" si="68"/>
        <v>196.8638660000006</v>
      </c>
      <c r="J589" s="351">
        <f t="shared" si="69"/>
        <v>1.1811831960000037</v>
      </c>
      <c r="K589" s="293">
        <f>SUM('Employee Salary Payroll Tax '!I591:K591)</f>
        <v>124.51</v>
      </c>
      <c r="L589" s="293">
        <f>'Employee Salary Payroll Tax '!H591</f>
        <v>0</v>
      </c>
      <c r="M589" s="293">
        <f t="shared" si="70"/>
        <v>6481.66</v>
      </c>
      <c r="N589" s="359">
        <f t="shared" si="71"/>
        <v>2.2262387996630131E-2</v>
      </c>
      <c r="O589" s="331"/>
      <c r="P589" s="61"/>
      <c r="Q589" s="294"/>
      <c r="R589" s="292"/>
      <c r="S589" s="291"/>
    </row>
    <row r="590" spans="1:19" ht="14.4">
      <c r="A590" s="36">
        <f t="shared" si="65"/>
        <v>575</v>
      </c>
      <c r="B590" s="526"/>
      <c r="C590" s="36" t="str">
        <f>VLOOKUP('Employee Salary Payroll Tax '!B592,'Employee Salary Payroll Tax '!$D$1:$E$7,2,FALSE)</f>
        <v>NonUnion</v>
      </c>
      <c r="D590" s="61">
        <f t="shared" si="66"/>
        <v>2.98E-2</v>
      </c>
      <c r="E590" s="351">
        <f>'Employee Salary Payroll Tax '!N592</f>
        <v>53813.2</v>
      </c>
      <c r="F590" s="351">
        <f t="shared" si="67"/>
        <v>55416.833359999997</v>
      </c>
      <c r="G590" s="352"/>
      <c r="H590" s="351">
        <f t="shared" si="72"/>
        <v>0</v>
      </c>
      <c r="I590" s="351">
        <f t="shared" si="68"/>
        <v>1603.6333599999998</v>
      </c>
      <c r="J590" s="351">
        <f t="shared" si="69"/>
        <v>0</v>
      </c>
      <c r="K590" s="293">
        <f>SUM('Employee Salary Payroll Tax '!I592:K592)</f>
        <v>-321.03999999999996</v>
      </c>
      <c r="L590" s="293">
        <f>'Employee Salary Payroll Tax '!H592</f>
        <v>0</v>
      </c>
      <c r="M590" s="293">
        <f t="shared" si="70"/>
        <v>54134.239999999998</v>
      </c>
      <c r="N590" s="359">
        <f t="shared" si="71"/>
        <v>0</v>
      </c>
      <c r="O590" s="331"/>
      <c r="P590" s="61"/>
      <c r="Q590" s="294"/>
      <c r="R590" s="292"/>
      <c r="S590" s="291"/>
    </row>
    <row r="591" spans="1:19" ht="14.4">
      <c r="A591" s="36">
        <f t="shared" si="65"/>
        <v>576</v>
      </c>
      <c r="B591" s="526"/>
      <c r="C591" s="36" t="str">
        <f>VLOOKUP('Employee Salary Payroll Tax '!B593,'Employee Salary Payroll Tax '!$D$1:$E$7,2,FALSE)</f>
        <v>NonUnion</v>
      </c>
      <c r="D591" s="61">
        <f t="shared" si="66"/>
        <v>2.98E-2</v>
      </c>
      <c r="E591" s="351">
        <f>'Employee Salary Payroll Tax '!N593</f>
        <v>13846.9</v>
      </c>
      <c r="F591" s="351">
        <f t="shared" si="67"/>
        <v>14259.537620000001</v>
      </c>
      <c r="G591" s="352"/>
      <c r="H591" s="351">
        <f t="shared" si="72"/>
        <v>31153.1</v>
      </c>
      <c r="I591" s="351">
        <f t="shared" si="68"/>
        <v>412.63762000000133</v>
      </c>
      <c r="J591" s="351">
        <f t="shared" si="69"/>
        <v>2.475825720000008</v>
      </c>
      <c r="K591" s="293">
        <f>SUM('Employee Salary Payroll Tax '!I593:K593)</f>
        <v>11908.33</v>
      </c>
      <c r="L591" s="293">
        <f>'Employee Salary Payroll Tax '!H593</f>
        <v>0</v>
      </c>
      <c r="M591" s="293">
        <f t="shared" si="70"/>
        <v>1938.5699999999997</v>
      </c>
      <c r="N591" s="359">
        <f t="shared" si="71"/>
        <v>2.129209403846239</v>
      </c>
      <c r="O591" s="331"/>
      <c r="P591" s="61"/>
      <c r="Q591" s="294"/>
      <c r="R591" s="292"/>
      <c r="S591" s="291"/>
    </row>
    <row r="592" spans="1:19" ht="14.4">
      <c r="A592" s="36">
        <f t="shared" si="65"/>
        <v>577</v>
      </c>
      <c r="B592" s="526"/>
      <c r="C592" s="36" t="str">
        <f>VLOOKUP('Employee Salary Payroll Tax '!B594,'Employee Salary Payroll Tax '!$D$1:$E$7,2,FALSE)</f>
        <v>NonUnion</v>
      </c>
      <c r="D592" s="61">
        <f t="shared" si="66"/>
        <v>2.98E-2</v>
      </c>
      <c r="E592" s="351">
        <f>'Employee Salary Payroll Tax '!N594</f>
        <v>99631.8</v>
      </c>
      <c r="F592" s="351">
        <f t="shared" si="67"/>
        <v>102600.82764</v>
      </c>
      <c r="G592" s="352"/>
      <c r="H592" s="351">
        <f t="shared" si="72"/>
        <v>0</v>
      </c>
      <c r="I592" s="351">
        <f t="shared" si="68"/>
        <v>2969.0276400000002</v>
      </c>
      <c r="J592" s="351">
        <f t="shared" si="69"/>
        <v>0</v>
      </c>
      <c r="K592" s="293">
        <f>SUM('Employee Salary Payroll Tax '!I594:K594)</f>
        <v>46357.98</v>
      </c>
      <c r="L592" s="293">
        <f>'Employee Salary Payroll Tax '!H594</f>
        <v>0</v>
      </c>
      <c r="M592" s="293">
        <f t="shared" si="70"/>
        <v>53273.82</v>
      </c>
      <c r="N592" s="359">
        <f t="shared" si="71"/>
        <v>0</v>
      </c>
      <c r="O592" s="331"/>
      <c r="P592" s="61"/>
      <c r="Q592" s="294"/>
      <c r="R592" s="292"/>
      <c r="S592" s="291"/>
    </row>
    <row r="593" spans="1:19" ht="14.4">
      <c r="A593" s="36">
        <f t="shared" ref="A593:A656" si="73">+A592+1</f>
        <v>578</v>
      </c>
      <c r="B593" s="526"/>
      <c r="C593" s="36" t="str">
        <f>VLOOKUP('Employee Salary Payroll Tax '!B595,'Employee Salary Payroll Tax '!$D$1:$E$7,2,FALSE)</f>
        <v>NonUnion</v>
      </c>
      <c r="D593" s="61">
        <f t="shared" ref="D593:D656" si="74">VLOOKUP(C593,C$9:D$12,2)</f>
        <v>2.98E-2</v>
      </c>
      <c r="E593" s="351">
        <f>'Employee Salary Payroll Tax '!N595</f>
        <v>94234.13</v>
      </c>
      <c r="F593" s="351">
        <f t="shared" ref="F593:F656" si="75">E593*(1+D593)</f>
        <v>97042.307074000011</v>
      </c>
      <c r="G593" s="352"/>
      <c r="H593" s="351">
        <f t="shared" si="72"/>
        <v>0</v>
      </c>
      <c r="I593" s="351">
        <f t="shared" ref="I593:I656" si="76">F593-E593</f>
        <v>2808.1770740000065</v>
      </c>
      <c r="J593" s="351">
        <f t="shared" ref="J593:J656" si="77">IF(H593&gt;I593,I593*$J$12,H593*$J$12)</f>
        <v>0</v>
      </c>
      <c r="K593" s="293">
        <f>SUM('Employee Salary Payroll Tax '!I595:K595)</f>
        <v>9678.01</v>
      </c>
      <c r="L593" s="293">
        <f>'Employee Salary Payroll Tax '!H595</f>
        <v>0</v>
      </c>
      <c r="M593" s="293">
        <f t="shared" ref="M593:M656" si="78">E593-K593-L593</f>
        <v>84556.12000000001</v>
      </c>
      <c r="N593" s="359">
        <f t="shared" ref="N593:N656" si="79">J593*K593/(SUM(K593:M593)+0.000001)</f>
        <v>0</v>
      </c>
      <c r="O593" s="331"/>
      <c r="P593" s="61"/>
      <c r="Q593" s="294"/>
      <c r="R593" s="292"/>
      <c r="S593" s="291"/>
    </row>
    <row r="594" spans="1:19" ht="14.4">
      <c r="A594" s="36">
        <f t="shared" si="73"/>
        <v>579</v>
      </c>
      <c r="B594" s="526"/>
      <c r="C594" s="36" t="str">
        <f>VLOOKUP('Employee Salary Payroll Tax '!B596,'Employee Salary Payroll Tax '!$D$1:$E$7,2,FALSE)</f>
        <v>NonUnion</v>
      </c>
      <c r="D594" s="61">
        <f t="shared" si="74"/>
        <v>2.98E-2</v>
      </c>
      <c r="E594" s="351">
        <f>'Employee Salary Payroll Tax '!N596</f>
        <v>76892.59</v>
      </c>
      <c r="F594" s="351">
        <f t="shared" si="75"/>
        <v>79183.989182000005</v>
      </c>
      <c r="G594" s="352"/>
      <c r="H594" s="351">
        <f t="shared" ref="H594:H657" si="80">IF(E594&gt;$H$12,0,$H$12-E594)</f>
        <v>0</v>
      </c>
      <c r="I594" s="351">
        <f t="shared" si="76"/>
        <v>2291.3991820000083</v>
      </c>
      <c r="J594" s="351">
        <f t="shared" si="77"/>
        <v>0</v>
      </c>
      <c r="K594" s="293">
        <f>SUM('Employee Salary Payroll Tax '!I596:K596)</f>
        <v>74931.360000000001</v>
      </c>
      <c r="L594" s="293">
        <f>'Employee Salary Payroll Tax '!H596</f>
        <v>0</v>
      </c>
      <c r="M594" s="293">
        <f t="shared" si="78"/>
        <v>1961.2299999999959</v>
      </c>
      <c r="N594" s="359">
        <f t="shared" si="79"/>
        <v>0</v>
      </c>
      <c r="O594" s="331"/>
      <c r="P594" s="61"/>
      <c r="Q594" s="294"/>
      <c r="R594" s="292"/>
      <c r="S594" s="291"/>
    </row>
    <row r="595" spans="1:19" ht="14.4">
      <c r="A595" s="36">
        <f t="shared" si="73"/>
        <v>580</v>
      </c>
      <c r="B595" s="526"/>
      <c r="C595" s="36" t="str">
        <f>VLOOKUP('Employee Salary Payroll Tax '!B597,'Employee Salary Payroll Tax '!$D$1:$E$7,2,FALSE)</f>
        <v>IBEW</v>
      </c>
      <c r="D595" s="61">
        <f t="shared" si="74"/>
        <v>6.875E-3</v>
      </c>
      <c r="E595" s="351">
        <f>'Employee Salary Payroll Tax '!N597</f>
        <v>8993.27</v>
      </c>
      <c r="F595" s="351">
        <f t="shared" si="75"/>
        <v>9055.0987312500001</v>
      </c>
      <c r="G595" s="352"/>
      <c r="H595" s="351">
        <f t="shared" si="80"/>
        <v>36006.729999999996</v>
      </c>
      <c r="I595" s="351">
        <f t="shared" si="76"/>
        <v>61.828731249999691</v>
      </c>
      <c r="J595" s="351">
        <f t="shared" si="77"/>
        <v>0.37097238749999817</v>
      </c>
      <c r="K595" s="293">
        <f>SUM('Employee Salary Payroll Tax '!I597:K597)</f>
        <v>8993.27</v>
      </c>
      <c r="L595" s="293">
        <f>'Employee Salary Payroll Tax '!H597</f>
        <v>0</v>
      </c>
      <c r="M595" s="293">
        <f t="shared" si="78"/>
        <v>0</v>
      </c>
      <c r="N595" s="359">
        <f t="shared" si="79"/>
        <v>0.37097238745874811</v>
      </c>
      <c r="O595" s="331"/>
      <c r="P595" s="61"/>
      <c r="Q595" s="294"/>
      <c r="R595" s="292"/>
      <c r="S595" s="291"/>
    </row>
    <row r="596" spans="1:19" ht="14.4">
      <c r="A596" s="36">
        <f t="shared" si="73"/>
        <v>581</v>
      </c>
      <c r="B596" s="526"/>
      <c r="C596" s="36" t="str">
        <f>VLOOKUP('Employee Salary Payroll Tax '!B598,'Employee Salary Payroll Tax '!$D$1:$E$7,2,FALSE)</f>
        <v>NonUnion</v>
      </c>
      <c r="D596" s="61">
        <f t="shared" si="74"/>
        <v>2.98E-2</v>
      </c>
      <c r="E596" s="351">
        <f>'Employee Salary Payroll Tax '!N598</f>
        <v>102056.2</v>
      </c>
      <c r="F596" s="351">
        <f t="shared" si="75"/>
        <v>105097.47476</v>
      </c>
      <c r="G596" s="352"/>
      <c r="H596" s="351">
        <f t="shared" si="80"/>
        <v>0</v>
      </c>
      <c r="I596" s="351">
        <f t="shared" si="76"/>
        <v>3041.2747600000002</v>
      </c>
      <c r="J596" s="351">
        <f t="shared" si="77"/>
        <v>0</v>
      </c>
      <c r="K596" s="293">
        <f>SUM('Employee Salary Payroll Tax '!I598:K598)</f>
        <v>100848.34</v>
      </c>
      <c r="L596" s="293">
        <f>'Employee Salary Payroll Tax '!H598</f>
        <v>0</v>
      </c>
      <c r="M596" s="293">
        <f t="shared" si="78"/>
        <v>1207.8600000000006</v>
      </c>
      <c r="N596" s="359">
        <f t="shared" si="79"/>
        <v>0</v>
      </c>
      <c r="O596" s="331"/>
      <c r="P596" s="61"/>
      <c r="Q596" s="294"/>
      <c r="R596" s="292"/>
      <c r="S596" s="291"/>
    </row>
    <row r="597" spans="1:19" ht="14.4">
      <c r="A597" s="36">
        <f t="shared" si="73"/>
        <v>582</v>
      </c>
      <c r="B597" s="526"/>
      <c r="C597" s="36" t="str">
        <f>VLOOKUP('Employee Salary Payroll Tax '!B599,'Employee Salary Payroll Tax '!$D$1:$E$7,2,FALSE)</f>
        <v>NonUnion</v>
      </c>
      <c r="D597" s="61">
        <f t="shared" si="74"/>
        <v>2.98E-2</v>
      </c>
      <c r="E597" s="351">
        <f>'Employee Salary Payroll Tax '!N599</f>
        <v>69982.210000000006</v>
      </c>
      <c r="F597" s="351">
        <f t="shared" si="75"/>
        <v>72067.679858000003</v>
      </c>
      <c r="G597" s="352"/>
      <c r="H597" s="351">
        <f t="shared" si="80"/>
        <v>0</v>
      </c>
      <c r="I597" s="351">
        <f t="shared" si="76"/>
        <v>2085.4698579999967</v>
      </c>
      <c r="J597" s="351">
        <f t="shared" si="77"/>
        <v>0</v>
      </c>
      <c r="K597" s="293">
        <f>SUM('Employee Salary Payroll Tax '!I599:K599)</f>
        <v>17221.41</v>
      </c>
      <c r="L597" s="293">
        <f>'Employee Salary Payroll Tax '!H599</f>
        <v>0</v>
      </c>
      <c r="M597" s="293">
        <f t="shared" si="78"/>
        <v>52760.800000000003</v>
      </c>
      <c r="N597" s="359">
        <f t="shared" si="79"/>
        <v>0</v>
      </c>
      <c r="O597" s="331"/>
      <c r="P597" s="61"/>
      <c r="Q597" s="294"/>
      <c r="R597" s="292"/>
      <c r="S597" s="291"/>
    </row>
    <row r="598" spans="1:19" ht="14.4">
      <c r="A598" s="36">
        <f t="shared" si="73"/>
        <v>583</v>
      </c>
      <c r="B598" s="526"/>
      <c r="C598" s="36" t="str">
        <f>VLOOKUP('Employee Salary Payroll Tax '!B600,'Employee Salary Payroll Tax '!$D$1:$E$7,2,FALSE)</f>
        <v>NonUnion</v>
      </c>
      <c r="D598" s="61">
        <f t="shared" si="74"/>
        <v>2.98E-2</v>
      </c>
      <c r="E598" s="351">
        <f>'Employee Salary Payroll Tax '!N600</f>
        <v>102625.16</v>
      </c>
      <c r="F598" s="351">
        <f t="shared" si="75"/>
        <v>105683.38976800001</v>
      </c>
      <c r="G598" s="352"/>
      <c r="H598" s="351">
        <f t="shared" si="80"/>
        <v>0</v>
      </c>
      <c r="I598" s="351">
        <f t="shared" si="76"/>
        <v>3058.2297680000047</v>
      </c>
      <c r="J598" s="351">
        <f t="shared" si="77"/>
        <v>0</v>
      </c>
      <c r="K598" s="293">
        <f>SUM('Employee Salary Payroll Tax '!I600:K600)</f>
        <v>3495.79</v>
      </c>
      <c r="L598" s="293">
        <f>'Employee Salary Payroll Tax '!H600</f>
        <v>327.68</v>
      </c>
      <c r="M598" s="293">
        <f t="shared" si="78"/>
        <v>98801.690000000017</v>
      </c>
      <c r="N598" s="359">
        <f t="shared" si="79"/>
        <v>0</v>
      </c>
      <c r="O598" s="331"/>
      <c r="P598" s="61"/>
      <c r="Q598" s="294"/>
      <c r="R598" s="292"/>
      <c r="S598" s="291"/>
    </row>
    <row r="599" spans="1:19" ht="14.4">
      <c r="A599" s="36">
        <f t="shared" si="73"/>
        <v>584</v>
      </c>
      <c r="B599" s="526"/>
      <c r="C599" s="36" t="str">
        <f>VLOOKUP('Employee Salary Payroll Tax '!B601,'Employee Salary Payroll Tax '!$D$1:$E$7,2,FALSE)</f>
        <v>NonUnion</v>
      </c>
      <c r="D599" s="61">
        <f t="shared" si="74"/>
        <v>2.98E-2</v>
      </c>
      <c r="E599" s="351">
        <f>'Employee Salary Payroll Tax '!N601</f>
        <v>64255.47</v>
      </c>
      <c r="F599" s="351">
        <f t="shared" si="75"/>
        <v>66170.283005999998</v>
      </c>
      <c r="G599" s="352"/>
      <c r="H599" s="351">
        <f t="shared" si="80"/>
        <v>0</v>
      </c>
      <c r="I599" s="351">
        <f t="shared" si="76"/>
        <v>1914.8130059999967</v>
      </c>
      <c r="J599" s="351">
        <f t="shared" si="77"/>
        <v>0</v>
      </c>
      <c r="K599" s="293">
        <f>SUM('Employee Salary Payroll Tax '!I601:K601)</f>
        <v>3689.96</v>
      </c>
      <c r="L599" s="293">
        <f>'Employee Salary Payroll Tax '!H601</f>
        <v>0</v>
      </c>
      <c r="M599" s="293">
        <f t="shared" si="78"/>
        <v>60565.51</v>
      </c>
      <c r="N599" s="359">
        <f t="shared" si="79"/>
        <v>0</v>
      </c>
      <c r="O599" s="331"/>
      <c r="P599" s="61"/>
      <c r="Q599" s="294"/>
      <c r="R599" s="292"/>
      <c r="S599" s="291"/>
    </row>
    <row r="600" spans="1:19" ht="14.4">
      <c r="A600" s="36">
        <f t="shared" si="73"/>
        <v>585</v>
      </c>
      <c r="B600" s="526"/>
      <c r="C600" s="36" t="str">
        <f>VLOOKUP('Employee Salary Payroll Tax '!B602,'Employee Salary Payroll Tax '!$D$1:$E$7,2,FALSE)</f>
        <v>Not Assigned</v>
      </c>
      <c r="D600" s="61">
        <f t="shared" si="74"/>
        <v>0</v>
      </c>
      <c r="E600" s="351">
        <f>'Employee Salary Payroll Tax '!N602</f>
        <v>-0.01</v>
      </c>
      <c r="F600" s="351">
        <f t="shared" si="75"/>
        <v>-0.01</v>
      </c>
      <c r="G600" s="352"/>
      <c r="H600" s="351">
        <f t="shared" si="80"/>
        <v>45000.01</v>
      </c>
      <c r="I600" s="351">
        <f t="shared" si="76"/>
        <v>0</v>
      </c>
      <c r="J600" s="351">
        <f t="shared" si="77"/>
        <v>0</v>
      </c>
      <c r="K600" s="293">
        <f>SUM('Employee Salary Payroll Tax '!I602:K602)</f>
        <v>250.18</v>
      </c>
      <c r="L600" s="293">
        <f>'Employee Salary Payroll Tax '!H602</f>
        <v>0</v>
      </c>
      <c r="M600" s="293">
        <f t="shared" si="78"/>
        <v>-250.19</v>
      </c>
      <c r="N600" s="359">
        <f t="shared" si="79"/>
        <v>0</v>
      </c>
      <c r="O600" s="331"/>
      <c r="P600" s="61"/>
      <c r="Q600" s="294"/>
      <c r="R600" s="292"/>
      <c r="S600" s="291"/>
    </row>
    <row r="601" spans="1:19" ht="14.4">
      <c r="A601" s="36">
        <f t="shared" si="73"/>
        <v>586</v>
      </c>
      <c r="B601" s="526"/>
      <c r="C601" s="36" t="str">
        <f>VLOOKUP('Employee Salary Payroll Tax '!B603,'Employee Salary Payroll Tax '!$D$1:$E$7,2,FALSE)</f>
        <v>IBEW</v>
      </c>
      <c r="D601" s="61">
        <f t="shared" si="74"/>
        <v>6.875E-3</v>
      </c>
      <c r="E601" s="351">
        <f>'Employee Salary Payroll Tax '!N603</f>
        <v>56747.11</v>
      </c>
      <c r="F601" s="351">
        <f t="shared" si="75"/>
        <v>57137.246381249999</v>
      </c>
      <c r="G601" s="352"/>
      <c r="H601" s="351">
        <f t="shared" si="80"/>
        <v>0</v>
      </c>
      <c r="I601" s="351">
        <f t="shared" si="76"/>
        <v>390.13638124999852</v>
      </c>
      <c r="J601" s="351">
        <f t="shared" si="77"/>
        <v>0</v>
      </c>
      <c r="K601" s="293">
        <f>SUM('Employee Salary Payroll Tax '!I603:K603)</f>
        <v>21214.03</v>
      </c>
      <c r="L601" s="293">
        <f>'Employee Salary Payroll Tax '!H603</f>
        <v>0</v>
      </c>
      <c r="M601" s="293">
        <f t="shared" si="78"/>
        <v>35533.08</v>
      </c>
      <c r="N601" s="359">
        <f t="shared" si="79"/>
        <v>0</v>
      </c>
      <c r="O601" s="331"/>
      <c r="P601" s="61"/>
      <c r="Q601" s="294"/>
      <c r="R601" s="292"/>
      <c r="S601" s="291"/>
    </row>
    <row r="602" spans="1:19" ht="14.4">
      <c r="A602" s="36">
        <f t="shared" si="73"/>
        <v>587</v>
      </c>
      <c r="B602" s="526"/>
      <c r="C602" s="36" t="str">
        <f>VLOOKUP('Employee Salary Payroll Tax '!B604,'Employee Salary Payroll Tax '!$D$1:$E$7,2,FALSE)</f>
        <v>NonUnion</v>
      </c>
      <c r="D602" s="61">
        <f t="shared" si="74"/>
        <v>2.98E-2</v>
      </c>
      <c r="E602" s="351">
        <f>'Employee Salary Payroll Tax '!N604</f>
        <v>50862.91</v>
      </c>
      <c r="F602" s="351">
        <f t="shared" si="75"/>
        <v>52378.624718000006</v>
      </c>
      <c r="G602" s="352"/>
      <c r="H602" s="351">
        <f t="shared" si="80"/>
        <v>0</v>
      </c>
      <c r="I602" s="351">
        <f t="shared" si="76"/>
        <v>1515.7147180000029</v>
      </c>
      <c r="J602" s="351">
        <f t="shared" si="77"/>
        <v>0</v>
      </c>
      <c r="K602" s="293">
        <f>SUM('Employee Salary Payroll Tax '!I604:K604)</f>
        <v>50862.91</v>
      </c>
      <c r="L602" s="293">
        <f>'Employee Salary Payroll Tax '!H604</f>
        <v>0</v>
      </c>
      <c r="M602" s="293">
        <f t="shared" si="78"/>
        <v>0</v>
      </c>
      <c r="N602" s="359">
        <f t="shared" si="79"/>
        <v>0</v>
      </c>
      <c r="O602" s="331"/>
      <c r="P602" s="61"/>
      <c r="Q602" s="294"/>
      <c r="R602" s="292"/>
      <c r="S602" s="291"/>
    </row>
    <row r="603" spans="1:19" ht="14.4">
      <c r="A603" s="36">
        <f t="shared" si="73"/>
        <v>588</v>
      </c>
      <c r="B603" s="526"/>
      <c r="C603" s="36" t="str">
        <f>VLOOKUP('Employee Salary Payroll Tax '!B605,'Employee Salary Payroll Tax '!$D$1:$E$7,2,FALSE)</f>
        <v>NonUnion</v>
      </c>
      <c r="D603" s="61">
        <f t="shared" si="74"/>
        <v>2.98E-2</v>
      </c>
      <c r="E603" s="351">
        <f>'Employee Salary Payroll Tax '!N605</f>
        <v>121048.72</v>
      </c>
      <c r="F603" s="351">
        <f t="shared" si="75"/>
        <v>124655.971856</v>
      </c>
      <c r="G603" s="352"/>
      <c r="H603" s="351">
        <f t="shared" si="80"/>
        <v>0</v>
      </c>
      <c r="I603" s="351">
        <f t="shared" si="76"/>
        <v>3607.2518560000026</v>
      </c>
      <c r="J603" s="351">
        <f t="shared" si="77"/>
        <v>0</v>
      </c>
      <c r="K603" s="293">
        <f>SUM('Employee Salary Payroll Tax '!I605:K605)</f>
        <v>39944.78</v>
      </c>
      <c r="L603" s="293">
        <f>'Employee Salary Payroll Tax '!H605</f>
        <v>0</v>
      </c>
      <c r="M603" s="293">
        <f t="shared" si="78"/>
        <v>81103.94</v>
      </c>
      <c r="N603" s="359">
        <f t="shared" si="79"/>
        <v>0</v>
      </c>
      <c r="O603" s="331"/>
      <c r="P603" s="61"/>
      <c r="Q603" s="294"/>
      <c r="R603" s="292"/>
      <c r="S603" s="291"/>
    </row>
    <row r="604" spans="1:19" ht="14.4">
      <c r="A604" s="36">
        <f t="shared" si="73"/>
        <v>589</v>
      </c>
      <c r="B604" s="526"/>
      <c r="C604" s="36" t="str">
        <f>VLOOKUP('Employee Salary Payroll Tax '!B606,'Employee Salary Payroll Tax '!$D$1:$E$7,2,FALSE)</f>
        <v>NonUnion</v>
      </c>
      <c r="D604" s="61">
        <f t="shared" si="74"/>
        <v>2.98E-2</v>
      </c>
      <c r="E604" s="351">
        <f>'Employee Salary Payroll Tax '!N606</f>
        <v>42185.31</v>
      </c>
      <c r="F604" s="351">
        <f t="shared" si="75"/>
        <v>43442.432238000001</v>
      </c>
      <c r="G604" s="352"/>
      <c r="H604" s="351">
        <f t="shared" si="80"/>
        <v>2814.6900000000023</v>
      </c>
      <c r="I604" s="351">
        <f t="shared" si="76"/>
        <v>1257.1222380000036</v>
      </c>
      <c r="J604" s="351">
        <f t="shared" si="77"/>
        <v>7.5427334280000213</v>
      </c>
      <c r="K604" s="293">
        <f>SUM('Employee Salary Payroll Tax '!I606:K606)</f>
        <v>42185.31</v>
      </c>
      <c r="L604" s="293">
        <f>'Employee Salary Payroll Tax '!H606</f>
        <v>0</v>
      </c>
      <c r="M604" s="293">
        <f t="shared" si="78"/>
        <v>0</v>
      </c>
      <c r="N604" s="359">
        <f t="shared" si="79"/>
        <v>7.5427334278212212</v>
      </c>
      <c r="O604" s="331"/>
      <c r="P604" s="61"/>
      <c r="Q604" s="294"/>
      <c r="R604" s="292"/>
      <c r="S604" s="291"/>
    </row>
    <row r="605" spans="1:19" ht="14.4">
      <c r="A605" s="36">
        <f t="shared" si="73"/>
        <v>590</v>
      </c>
      <c r="B605" s="526"/>
      <c r="C605" s="36" t="str">
        <f>VLOOKUP('Employee Salary Payroll Tax '!B607,'Employee Salary Payroll Tax '!$D$1:$E$7,2,FALSE)</f>
        <v>NonUnion</v>
      </c>
      <c r="D605" s="61">
        <f t="shared" si="74"/>
        <v>2.98E-2</v>
      </c>
      <c r="E605" s="351">
        <f>'Employee Salary Payroll Tax '!N607</f>
        <v>6426.16</v>
      </c>
      <c r="F605" s="351">
        <f t="shared" si="75"/>
        <v>6617.659568</v>
      </c>
      <c r="G605" s="352"/>
      <c r="H605" s="351">
        <f t="shared" si="80"/>
        <v>38573.839999999997</v>
      </c>
      <c r="I605" s="351">
        <f t="shared" si="76"/>
        <v>191.49956800000018</v>
      </c>
      <c r="J605" s="351">
        <f t="shared" si="77"/>
        <v>1.1489974080000012</v>
      </c>
      <c r="K605" s="293">
        <f>SUM('Employee Salary Payroll Tax '!I607:K607)</f>
        <v>3331.96</v>
      </c>
      <c r="L605" s="293">
        <f>'Employee Salary Payroll Tax '!H607</f>
        <v>0</v>
      </c>
      <c r="M605" s="293">
        <f t="shared" si="78"/>
        <v>3094.2</v>
      </c>
      <c r="N605" s="359">
        <f t="shared" si="79"/>
        <v>0.59575444790729293</v>
      </c>
      <c r="O605" s="331"/>
      <c r="P605" s="61"/>
      <c r="Q605" s="294"/>
      <c r="R605" s="292"/>
      <c r="S605" s="291"/>
    </row>
    <row r="606" spans="1:19" ht="14.4">
      <c r="A606" s="36">
        <f t="shared" si="73"/>
        <v>591</v>
      </c>
      <c r="B606" s="526"/>
      <c r="C606" s="36" t="str">
        <f>VLOOKUP('Employee Salary Payroll Tax '!B608,'Employee Salary Payroll Tax '!$D$1:$E$7,2,FALSE)</f>
        <v>NonUnion</v>
      </c>
      <c r="D606" s="61">
        <f t="shared" si="74"/>
        <v>2.98E-2</v>
      </c>
      <c r="E606" s="351">
        <f>'Employee Salary Payroll Tax '!N608</f>
        <v>71019.14</v>
      </c>
      <c r="F606" s="351">
        <f t="shared" si="75"/>
        <v>73135.510372000004</v>
      </c>
      <c r="G606" s="352"/>
      <c r="H606" s="351">
        <f t="shared" si="80"/>
        <v>0</v>
      </c>
      <c r="I606" s="351">
        <f t="shared" si="76"/>
        <v>2116.3703720000049</v>
      </c>
      <c r="J606" s="351">
        <f t="shared" si="77"/>
        <v>0</v>
      </c>
      <c r="K606" s="293">
        <f>SUM('Employee Salary Payroll Tax '!I608:K608)</f>
        <v>3041.7200000000003</v>
      </c>
      <c r="L606" s="293">
        <f>'Employee Salary Payroll Tax '!H608</f>
        <v>0</v>
      </c>
      <c r="M606" s="293">
        <f t="shared" si="78"/>
        <v>67977.42</v>
      </c>
      <c r="N606" s="359">
        <f t="shared" si="79"/>
        <v>0</v>
      </c>
      <c r="O606" s="331"/>
      <c r="P606" s="61"/>
      <c r="Q606" s="294"/>
      <c r="R606" s="292"/>
      <c r="S606" s="291"/>
    </row>
    <row r="607" spans="1:19" ht="14.4">
      <c r="A607" s="36">
        <f t="shared" si="73"/>
        <v>592</v>
      </c>
      <c r="B607" s="526"/>
      <c r="C607" s="36" t="str">
        <f>VLOOKUP('Employee Salary Payroll Tax '!B609,'Employee Salary Payroll Tax '!$D$1:$E$7,2,FALSE)</f>
        <v>NonUnion</v>
      </c>
      <c r="D607" s="61">
        <f t="shared" si="74"/>
        <v>2.98E-2</v>
      </c>
      <c r="E607" s="351">
        <f>'Employee Salary Payroll Tax '!N609</f>
        <v>62809.37</v>
      </c>
      <c r="F607" s="351">
        <f t="shared" si="75"/>
        <v>64681.089226000004</v>
      </c>
      <c r="G607" s="352"/>
      <c r="H607" s="351">
        <f t="shared" si="80"/>
        <v>0</v>
      </c>
      <c r="I607" s="351">
        <f t="shared" si="76"/>
        <v>1871.7192260000011</v>
      </c>
      <c r="J607" s="351">
        <f t="shared" si="77"/>
        <v>0</v>
      </c>
      <c r="K607" s="293">
        <f>SUM('Employee Salary Payroll Tax '!I609:K609)</f>
        <v>6827.35</v>
      </c>
      <c r="L607" s="293">
        <f>'Employee Salary Payroll Tax '!H609</f>
        <v>0</v>
      </c>
      <c r="M607" s="293">
        <f t="shared" si="78"/>
        <v>55982.020000000004</v>
      </c>
      <c r="N607" s="359">
        <f t="shared" si="79"/>
        <v>0</v>
      </c>
      <c r="O607" s="331"/>
      <c r="P607" s="61"/>
      <c r="Q607" s="294"/>
      <c r="R607" s="292"/>
      <c r="S607" s="291"/>
    </row>
    <row r="608" spans="1:19" ht="14.4">
      <c r="A608" s="36">
        <f t="shared" si="73"/>
        <v>593</v>
      </c>
      <c r="B608" s="526"/>
      <c r="C608" s="36" t="str">
        <f>VLOOKUP('Employee Salary Payroll Tax '!B610,'Employee Salary Payroll Tax '!$D$1:$E$7,2,FALSE)</f>
        <v>NonUnion</v>
      </c>
      <c r="D608" s="61">
        <f t="shared" si="74"/>
        <v>2.98E-2</v>
      </c>
      <c r="E608" s="351">
        <f>'Employee Salary Payroll Tax '!N610</f>
        <v>67891.48</v>
      </c>
      <c r="F608" s="351">
        <f t="shared" si="75"/>
        <v>69914.646103999999</v>
      </c>
      <c r="G608" s="352"/>
      <c r="H608" s="351">
        <f t="shared" si="80"/>
        <v>0</v>
      </c>
      <c r="I608" s="351">
        <f t="shared" si="76"/>
        <v>2023.1661040000035</v>
      </c>
      <c r="J608" s="351">
        <f t="shared" si="77"/>
        <v>0</v>
      </c>
      <c r="K608" s="293">
        <f>SUM('Employee Salary Payroll Tax '!I610:K610)</f>
        <v>0</v>
      </c>
      <c r="L608" s="293">
        <f>'Employee Salary Payroll Tax '!H610</f>
        <v>0</v>
      </c>
      <c r="M608" s="293">
        <f t="shared" si="78"/>
        <v>67891.48</v>
      </c>
      <c r="N608" s="359">
        <f t="shared" si="79"/>
        <v>0</v>
      </c>
      <c r="O608" s="331"/>
      <c r="P608" s="61"/>
      <c r="Q608" s="294"/>
      <c r="R608" s="292"/>
      <c r="S608" s="291"/>
    </row>
    <row r="609" spans="1:19" ht="14.4">
      <c r="A609" s="36">
        <f t="shared" si="73"/>
        <v>594</v>
      </c>
      <c r="B609" s="526"/>
      <c r="C609" s="36" t="str">
        <f>VLOOKUP('Employee Salary Payroll Tax '!B611,'Employee Salary Payroll Tax '!$D$1:$E$7,2,FALSE)</f>
        <v>IBEW</v>
      </c>
      <c r="D609" s="61">
        <f t="shared" si="74"/>
        <v>6.875E-3</v>
      </c>
      <c r="E609" s="351">
        <f>'Employee Salary Payroll Tax '!N611</f>
        <v>100357.4</v>
      </c>
      <c r="F609" s="351">
        <f t="shared" si="75"/>
        <v>101047.35712499999</v>
      </c>
      <c r="G609" s="352"/>
      <c r="H609" s="351">
        <f t="shared" si="80"/>
        <v>0</v>
      </c>
      <c r="I609" s="351">
        <f t="shared" si="76"/>
        <v>689.95712500000081</v>
      </c>
      <c r="J609" s="351">
        <f t="shared" si="77"/>
        <v>0</v>
      </c>
      <c r="K609" s="293">
        <f>SUM('Employee Salary Payroll Tax '!I611:K611)</f>
        <v>83307.12</v>
      </c>
      <c r="L609" s="293">
        <f>'Employee Salary Payroll Tax '!H611</f>
        <v>0</v>
      </c>
      <c r="M609" s="293">
        <f t="shared" si="78"/>
        <v>17050.28</v>
      </c>
      <c r="N609" s="359">
        <f t="shared" si="79"/>
        <v>0</v>
      </c>
      <c r="O609" s="331"/>
      <c r="P609" s="61"/>
      <c r="Q609" s="294"/>
      <c r="R609" s="292"/>
      <c r="S609" s="291"/>
    </row>
    <row r="610" spans="1:19" ht="14.4">
      <c r="A610" s="36">
        <f t="shared" si="73"/>
        <v>595</v>
      </c>
      <c r="B610" s="526"/>
      <c r="C610" s="36" t="str">
        <f>VLOOKUP('Employee Salary Payroll Tax '!B612,'Employee Salary Payroll Tax '!$D$1:$E$7,2,FALSE)</f>
        <v>NonUnion</v>
      </c>
      <c r="D610" s="61">
        <f t="shared" si="74"/>
        <v>2.98E-2</v>
      </c>
      <c r="E610" s="351">
        <f>'Employee Salary Payroll Tax '!N612</f>
        <v>64610.79</v>
      </c>
      <c r="F610" s="351">
        <f t="shared" si="75"/>
        <v>66536.191542</v>
      </c>
      <c r="G610" s="352"/>
      <c r="H610" s="351">
        <f t="shared" si="80"/>
        <v>0</v>
      </c>
      <c r="I610" s="351">
        <f t="shared" si="76"/>
        <v>1925.4015419999996</v>
      </c>
      <c r="J610" s="351">
        <f t="shared" si="77"/>
        <v>0</v>
      </c>
      <c r="K610" s="293">
        <f>SUM('Employee Salary Payroll Tax '!I612:K612)</f>
        <v>1340.9199999999998</v>
      </c>
      <c r="L610" s="293">
        <f>'Employee Salary Payroll Tax '!H612</f>
        <v>0</v>
      </c>
      <c r="M610" s="293">
        <f t="shared" si="78"/>
        <v>63269.87</v>
      </c>
      <c r="N610" s="359">
        <f t="shared" si="79"/>
        <v>0</v>
      </c>
      <c r="O610" s="331"/>
      <c r="P610" s="61"/>
      <c r="Q610" s="294"/>
      <c r="R610" s="292"/>
      <c r="S610" s="291"/>
    </row>
    <row r="611" spans="1:19" ht="14.4">
      <c r="A611" s="36">
        <f t="shared" si="73"/>
        <v>596</v>
      </c>
      <c r="B611" s="526"/>
      <c r="C611" s="36" t="str">
        <f>VLOOKUP('Employee Salary Payroll Tax '!B613,'Employee Salary Payroll Tax '!$D$1:$E$7,2,FALSE)</f>
        <v>NonUnion</v>
      </c>
      <c r="D611" s="61">
        <f t="shared" si="74"/>
        <v>2.98E-2</v>
      </c>
      <c r="E611" s="351">
        <f>'Employee Salary Payroll Tax '!N613</f>
        <v>51995.98</v>
      </c>
      <c r="F611" s="351">
        <f t="shared" si="75"/>
        <v>53545.460204000003</v>
      </c>
      <c r="G611" s="352"/>
      <c r="H611" s="351">
        <f t="shared" si="80"/>
        <v>0</v>
      </c>
      <c r="I611" s="351">
        <f t="shared" si="76"/>
        <v>1549.4802039999995</v>
      </c>
      <c r="J611" s="351">
        <f t="shared" si="77"/>
        <v>0</v>
      </c>
      <c r="K611" s="293">
        <f>SUM('Employee Salary Payroll Tax '!I613:K613)</f>
        <v>52390.52</v>
      </c>
      <c r="L611" s="293">
        <f>'Employee Salary Payroll Tax '!H613</f>
        <v>0</v>
      </c>
      <c r="M611" s="293">
        <f t="shared" si="78"/>
        <v>-394.5399999999936</v>
      </c>
      <c r="N611" s="359">
        <f t="shared" si="79"/>
        <v>0</v>
      </c>
      <c r="O611" s="331"/>
      <c r="P611" s="61"/>
      <c r="Q611" s="294"/>
      <c r="R611" s="292"/>
      <c r="S611" s="291"/>
    </row>
    <row r="612" spans="1:19" ht="14.4">
      <c r="A612" s="36">
        <f t="shared" si="73"/>
        <v>597</v>
      </c>
      <c r="B612" s="526"/>
      <c r="C612" s="36" t="str">
        <f>VLOOKUP('Employee Salary Payroll Tax '!B614,'Employee Salary Payroll Tax '!$D$1:$E$7,2,FALSE)</f>
        <v>NonUnion</v>
      </c>
      <c r="D612" s="61">
        <f t="shared" si="74"/>
        <v>2.98E-2</v>
      </c>
      <c r="E612" s="351">
        <f>'Employee Salary Payroll Tax '!N614</f>
        <v>76623.09</v>
      </c>
      <c r="F612" s="351">
        <f t="shared" si="75"/>
        <v>78906.458081999997</v>
      </c>
      <c r="G612" s="352"/>
      <c r="H612" s="351">
        <f t="shared" si="80"/>
        <v>0</v>
      </c>
      <c r="I612" s="351">
        <f t="shared" si="76"/>
        <v>2283.3680820000009</v>
      </c>
      <c r="J612" s="351">
        <f t="shared" si="77"/>
        <v>0</v>
      </c>
      <c r="K612" s="293">
        <f>SUM('Employee Salary Payroll Tax '!I614:K614)</f>
        <v>27848.03</v>
      </c>
      <c r="L612" s="293">
        <f>'Employee Salary Payroll Tax '!H614</f>
        <v>33661.019999999997</v>
      </c>
      <c r="M612" s="293">
        <f t="shared" si="78"/>
        <v>15114.04</v>
      </c>
      <c r="N612" s="359">
        <f t="shared" si="79"/>
        <v>0</v>
      </c>
      <c r="O612" s="331"/>
      <c r="P612" s="61"/>
      <c r="Q612" s="294"/>
      <c r="R612" s="292"/>
      <c r="S612" s="291"/>
    </row>
    <row r="613" spans="1:19" ht="14.4">
      <c r="A613" s="36">
        <f t="shared" si="73"/>
        <v>598</v>
      </c>
      <c r="B613" s="526"/>
      <c r="C613" s="36" t="str">
        <f>VLOOKUP('Employee Salary Payroll Tax '!B615,'Employee Salary Payroll Tax '!$D$1:$E$7,2,FALSE)</f>
        <v>NonUnion</v>
      </c>
      <c r="D613" s="61">
        <f t="shared" si="74"/>
        <v>2.98E-2</v>
      </c>
      <c r="E613" s="351">
        <f>'Employee Salary Payroll Tax '!N615</f>
        <v>33369.410000000003</v>
      </c>
      <c r="F613" s="351">
        <f t="shared" si="75"/>
        <v>34363.818418000003</v>
      </c>
      <c r="G613" s="352"/>
      <c r="H613" s="351">
        <f t="shared" si="80"/>
        <v>11630.589999999997</v>
      </c>
      <c r="I613" s="351">
        <f t="shared" si="76"/>
        <v>994.40841799999907</v>
      </c>
      <c r="J613" s="351">
        <f t="shared" si="77"/>
        <v>5.966450507999995</v>
      </c>
      <c r="K613" s="293">
        <f>SUM('Employee Salary Payroll Tax '!I615:K615)</f>
        <v>27799.440000000002</v>
      </c>
      <c r="L613" s="293">
        <f>'Employee Salary Payroll Tax '!H615</f>
        <v>692.58</v>
      </c>
      <c r="M613" s="293">
        <f t="shared" si="78"/>
        <v>4877.3900000000012</v>
      </c>
      <c r="N613" s="359">
        <f t="shared" si="79"/>
        <v>4.9705398718510407</v>
      </c>
      <c r="O613" s="331"/>
      <c r="P613" s="61"/>
      <c r="Q613" s="294"/>
      <c r="R613" s="292"/>
      <c r="S613" s="291"/>
    </row>
    <row r="614" spans="1:19" ht="14.4">
      <c r="A614" s="36">
        <f t="shared" si="73"/>
        <v>599</v>
      </c>
      <c r="B614" s="526"/>
      <c r="C614" s="36" t="str">
        <f>VLOOKUP('Employee Salary Payroll Tax '!B616,'Employee Salary Payroll Tax '!$D$1:$E$7,2,FALSE)</f>
        <v>NonUnion</v>
      </c>
      <c r="D614" s="61">
        <f t="shared" si="74"/>
        <v>2.98E-2</v>
      </c>
      <c r="E614" s="351">
        <f>'Employee Salary Payroll Tax '!N616</f>
        <v>41426.480000000003</v>
      </c>
      <c r="F614" s="351">
        <f t="shared" si="75"/>
        <v>42660.989104000008</v>
      </c>
      <c r="G614" s="352"/>
      <c r="H614" s="351">
        <f t="shared" si="80"/>
        <v>3573.5199999999968</v>
      </c>
      <c r="I614" s="351">
        <f t="shared" si="76"/>
        <v>1234.5091040000043</v>
      </c>
      <c r="J614" s="351">
        <f t="shared" si="77"/>
        <v>7.4070546240000263</v>
      </c>
      <c r="K614" s="293">
        <f>SUM('Employee Salary Payroll Tax '!I616:K616)</f>
        <v>25925.4</v>
      </c>
      <c r="L614" s="293">
        <f>'Employee Salary Payroll Tax '!H616</f>
        <v>0</v>
      </c>
      <c r="M614" s="293">
        <f t="shared" si="78"/>
        <v>15501.080000000002</v>
      </c>
      <c r="N614" s="359">
        <f t="shared" si="79"/>
        <v>4.6354615198881204</v>
      </c>
      <c r="O614" s="331"/>
      <c r="P614" s="61"/>
      <c r="Q614" s="294"/>
      <c r="R614" s="292"/>
      <c r="S614" s="291"/>
    </row>
    <row r="615" spans="1:19" ht="14.4">
      <c r="A615" s="36">
        <f t="shared" si="73"/>
        <v>600</v>
      </c>
      <c r="B615" s="526"/>
      <c r="C615" s="36" t="str">
        <f>VLOOKUP('Employee Salary Payroll Tax '!B617,'Employee Salary Payroll Tax '!$D$1:$E$7,2,FALSE)</f>
        <v>NonUnion</v>
      </c>
      <c r="D615" s="61">
        <f t="shared" si="74"/>
        <v>2.98E-2</v>
      </c>
      <c r="E615" s="351">
        <f>'Employee Salary Payroll Tax '!N617</f>
        <v>55764.47</v>
      </c>
      <c r="F615" s="351">
        <f t="shared" si="75"/>
        <v>57426.251206000001</v>
      </c>
      <c r="G615" s="352"/>
      <c r="H615" s="351">
        <f t="shared" si="80"/>
        <v>0</v>
      </c>
      <c r="I615" s="351">
        <f t="shared" si="76"/>
        <v>1661.7812059999997</v>
      </c>
      <c r="J615" s="351">
        <f t="shared" si="77"/>
        <v>0</v>
      </c>
      <c r="K615" s="293">
        <f>SUM('Employee Salary Payroll Tax '!I617:K617)</f>
        <v>12828.55</v>
      </c>
      <c r="L615" s="293">
        <f>'Employee Salary Payroll Tax '!H617</f>
        <v>0</v>
      </c>
      <c r="M615" s="293">
        <f t="shared" si="78"/>
        <v>42935.92</v>
      </c>
      <c r="N615" s="359">
        <f t="shared" si="79"/>
        <v>0</v>
      </c>
      <c r="O615" s="331"/>
      <c r="P615" s="61"/>
      <c r="Q615" s="294"/>
      <c r="R615" s="292"/>
      <c r="S615" s="291"/>
    </row>
    <row r="616" spans="1:19" ht="14.4">
      <c r="A616" s="36">
        <f t="shared" si="73"/>
        <v>601</v>
      </c>
      <c r="B616" s="526"/>
      <c r="C616" s="36" t="str">
        <f>VLOOKUP('Employee Salary Payroll Tax '!B618,'Employee Salary Payroll Tax '!$D$1:$E$7,2,FALSE)</f>
        <v>IBEW</v>
      </c>
      <c r="D616" s="61">
        <f t="shared" si="74"/>
        <v>6.875E-3</v>
      </c>
      <c r="E616" s="351">
        <f>'Employee Salary Payroll Tax '!N618</f>
        <v>130340.39</v>
      </c>
      <c r="F616" s="351">
        <f t="shared" si="75"/>
        <v>131236.48018124999</v>
      </c>
      <c r="G616" s="352"/>
      <c r="H616" s="351">
        <f t="shared" si="80"/>
        <v>0</v>
      </c>
      <c r="I616" s="351">
        <f t="shared" si="76"/>
        <v>896.0901812499942</v>
      </c>
      <c r="J616" s="351">
        <f t="shared" si="77"/>
        <v>0</v>
      </c>
      <c r="K616" s="293">
        <f>SUM('Employee Salary Payroll Tax '!I618:K618)</f>
        <v>126895.61</v>
      </c>
      <c r="L616" s="293">
        <f>'Employee Salary Payroll Tax '!H618</f>
        <v>0</v>
      </c>
      <c r="M616" s="293">
        <f t="shared" si="78"/>
        <v>3444.7799999999988</v>
      </c>
      <c r="N616" s="359">
        <f t="shared" si="79"/>
        <v>0</v>
      </c>
      <c r="O616" s="331"/>
      <c r="P616" s="61"/>
      <c r="Q616" s="294"/>
      <c r="R616" s="292"/>
      <c r="S616" s="291"/>
    </row>
    <row r="617" spans="1:19" ht="14.4">
      <c r="A617" s="36">
        <f t="shared" si="73"/>
        <v>602</v>
      </c>
      <c r="B617" s="526"/>
      <c r="C617" s="36" t="str">
        <f>VLOOKUP('Employee Salary Payroll Tax '!B619,'Employee Salary Payroll Tax '!$D$1:$E$7,2,FALSE)</f>
        <v>IBEW</v>
      </c>
      <c r="D617" s="61">
        <f t="shared" si="74"/>
        <v>6.875E-3</v>
      </c>
      <c r="E617" s="351">
        <f>'Employee Salary Payroll Tax '!N619</f>
        <v>127427.91</v>
      </c>
      <c r="F617" s="351">
        <f t="shared" si="75"/>
        <v>128303.97688125</v>
      </c>
      <c r="G617" s="352"/>
      <c r="H617" s="351">
        <f t="shared" si="80"/>
        <v>0</v>
      </c>
      <c r="I617" s="351">
        <f t="shared" si="76"/>
        <v>876.06688124999346</v>
      </c>
      <c r="J617" s="351">
        <f t="shared" si="77"/>
        <v>0</v>
      </c>
      <c r="K617" s="293">
        <f>SUM('Employee Salary Payroll Tax '!I619:K619)</f>
        <v>127396.91</v>
      </c>
      <c r="L617" s="293">
        <f>'Employee Salary Payroll Tax '!H619</f>
        <v>0</v>
      </c>
      <c r="M617" s="293">
        <f t="shared" si="78"/>
        <v>31</v>
      </c>
      <c r="N617" s="359">
        <f t="shared" si="79"/>
        <v>0</v>
      </c>
      <c r="O617" s="331"/>
      <c r="P617" s="61"/>
      <c r="Q617" s="294"/>
      <c r="R617" s="292"/>
      <c r="S617" s="291"/>
    </row>
    <row r="618" spans="1:19" ht="14.4">
      <c r="A618" s="36">
        <f t="shared" si="73"/>
        <v>603</v>
      </c>
      <c r="B618" s="526"/>
      <c r="C618" s="36" t="str">
        <f>VLOOKUP('Employee Salary Payroll Tax '!B620,'Employee Salary Payroll Tax '!$D$1:$E$7,2,FALSE)</f>
        <v>NonUnion</v>
      </c>
      <c r="D618" s="61">
        <f t="shared" si="74"/>
        <v>2.98E-2</v>
      </c>
      <c r="E618" s="351">
        <f>'Employee Salary Payroll Tax '!N620</f>
        <v>70246.820000000007</v>
      </c>
      <c r="F618" s="351">
        <f t="shared" si="75"/>
        <v>72340.17523600001</v>
      </c>
      <c r="G618" s="352"/>
      <c r="H618" s="351">
        <f t="shared" si="80"/>
        <v>0</v>
      </c>
      <c r="I618" s="351">
        <f t="shared" si="76"/>
        <v>2093.3552360000031</v>
      </c>
      <c r="J618" s="351">
        <f t="shared" si="77"/>
        <v>0</v>
      </c>
      <c r="K618" s="293">
        <f>SUM('Employee Salary Payroll Tax '!I620:K620)</f>
        <v>1615.27</v>
      </c>
      <c r="L618" s="293">
        <f>'Employee Salary Payroll Tax '!H620</f>
        <v>0</v>
      </c>
      <c r="M618" s="293">
        <f t="shared" si="78"/>
        <v>68631.55</v>
      </c>
      <c r="N618" s="359">
        <f t="shared" si="79"/>
        <v>0</v>
      </c>
      <c r="O618" s="331"/>
      <c r="P618" s="61"/>
      <c r="Q618" s="294"/>
      <c r="R618" s="292"/>
      <c r="S618" s="291"/>
    </row>
    <row r="619" spans="1:19" ht="14.4">
      <c r="A619" s="36">
        <f t="shared" si="73"/>
        <v>604</v>
      </c>
      <c r="B619" s="526"/>
      <c r="C619" s="36" t="str">
        <f>VLOOKUP('Employee Salary Payroll Tax '!B621,'Employee Salary Payroll Tax '!$D$1:$E$7,2,FALSE)</f>
        <v>NonUnion</v>
      </c>
      <c r="D619" s="61">
        <f t="shared" si="74"/>
        <v>2.98E-2</v>
      </c>
      <c r="E619" s="351">
        <f>'Employee Salary Payroll Tax '!N621</f>
        <v>91284.53</v>
      </c>
      <c r="F619" s="351">
        <f t="shared" si="75"/>
        <v>94004.808994000006</v>
      </c>
      <c r="G619" s="352"/>
      <c r="H619" s="351">
        <f t="shared" si="80"/>
        <v>0</v>
      </c>
      <c r="I619" s="351">
        <f t="shared" si="76"/>
        <v>2720.2789940000075</v>
      </c>
      <c r="J619" s="351">
        <f t="shared" si="77"/>
        <v>0</v>
      </c>
      <c r="K619" s="293">
        <f>SUM('Employee Salary Payroll Tax '!I621:K621)</f>
        <v>87633.16</v>
      </c>
      <c r="L619" s="293">
        <f>'Employee Salary Payroll Tax '!H621</f>
        <v>0</v>
      </c>
      <c r="M619" s="293">
        <f t="shared" si="78"/>
        <v>3651.3699999999953</v>
      </c>
      <c r="N619" s="359">
        <f t="shared" si="79"/>
        <v>0</v>
      </c>
      <c r="O619" s="331"/>
      <c r="P619" s="61"/>
      <c r="Q619" s="294"/>
      <c r="R619" s="292"/>
      <c r="S619" s="291"/>
    </row>
    <row r="620" spans="1:19" ht="14.4">
      <c r="A620" s="36">
        <f t="shared" si="73"/>
        <v>605</v>
      </c>
      <c r="B620" s="526"/>
      <c r="C620" s="36" t="str">
        <f>VLOOKUP('Employee Salary Payroll Tax '!B622,'Employee Salary Payroll Tax '!$D$1:$E$7,2,FALSE)</f>
        <v>NonUnion</v>
      </c>
      <c r="D620" s="61">
        <f t="shared" si="74"/>
        <v>2.98E-2</v>
      </c>
      <c r="E620" s="351">
        <f>'Employee Salary Payroll Tax '!N622</f>
        <v>5879.23</v>
      </c>
      <c r="F620" s="351">
        <f t="shared" si="75"/>
        <v>6054.4310539999997</v>
      </c>
      <c r="G620" s="352"/>
      <c r="H620" s="351">
        <f t="shared" si="80"/>
        <v>39120.770000000004</v>
      </c>
      <c r="I620" s="351">
        <f t="shared" si="76"/>
        <v>175.20105400000011</v>
      </c>
      <c r="J620" s="351">
        <f t="shared" si="77"/>
        <v>1.0512063240000007</v>
      </c>
      <c r="K620" s="293">
        <f>SUM('Employee Salary Payroll Tax '!I622:K622)</f>
        <v>5879.23</v>
      </c>
      <c r="L620" s="293">
        <f>'Employee Salary Payroll Tax '!H622</f>
        <v>0</v>
      </c>
      <c r="M620" s="293">
        <f t="shared" si="78"/>
        <v>0</v>
      </c>
      <c r="N620" s="359">
        <f t="shared" si="79"/>
        <v>1.0512063238212006</v>
      </c>
      <c r="O620" s="331"/>
      <c r="P620" s="61"/>
      <c r="Q620" s="294"/>
      <c r="R620" s="292"/>
      <c r="S620" s="291"/>
    </row>
    <row r="621" spans="1:19" ht="14.4">
      <c r="A621" s="36">
        <f t="shared" si="73"/>
        <v>606</v>
      </c>
      <c r="B621" s="526"/>
      <c r="C621" s="36" t="str">
        <f>VLOOKUP('Employee Salary Payroll Tax '!B623,'Employee Salary Payroll Tax '!$D$1:$E$7,2,FALSE)</f>
        <v>IBEW</v>
      </c>
      <c r="D621" s="61">
        <f t="shared" si="74"/>
        <v>6.875E-3</v>
      </c>
      <c r="E621" s="351">
        <f>'Employee Salary Payroll Tax '!N623</f>
        <v>3184.29</v>
      </c>
      <c r="F621" s="351">
        <f t="shared" si="75"/>
        <v>3206.1819937499999</v>
      </c>
      <c r="G621" s="352"/>
      <c r="H621" s="351">
        <f t="shared" si="80"/>
        <v>41815.71</v>
      </c>
      <c r="I621" s="351">
        <f t="shared" si="76"/>
        <v>21.891993749999983</v>
      </c>
      <c r="J621" s="351">
        <f t="shared" si="77"/>
        <v>0.13135196249999989</v>
      </c>
      <c r="K621" s="293">
        <f>SUM('Employee Salary Payroll Tax '!I623:K623)</f>
        <v>3184.29</v>
      </c>
      <c r="L621" s="293">
        <f>'Employee Salary Payroll Tax '!H623</f>
        <v>0</v>
      </c>
      <c r="M621" s="293">
        <f t="shared" si="78"/>
        <v>0</v>
      </c>
      <c r="N621" s="359">
        <f t="shared" si="79"/>
        <v>0.13135196245874989</v>
      </c>
      <c r="O621" s="331"/>
      <c r="P621" s="61"/>
      <c r="Q621" s="294"/>
      <c r="R621" s="292"/>
      <c r="S621" s="291"/>
    </row>
    <row r="622" spans="1:19" ht="14.4">
      <c r="A622" s="36">
        <f t="shared" si="73"/>
        <v>607</v>
      </c>
      <c r="B622" s="526"/>
      <c r="C622" s="36" t="str">
        <f>VLOOKUP('Employee Salary Payroll Tax '!B624,'Employee Salary Payroll Tax '!$D$1:$E$7,2,FALSE)</f>
        <v>NonUnion</v>
      </c>
      <c r="D622" s="61">
        <f t="shared" si="74"/>
        <v>2.98E-2</v>
      </c>
      <c r="E622" s="351">
        <f>'Employee Salary Payroll Tax '!N624</f>
        <v>37817.879999999997</v>
      </c>
      <c r="F622" s="351">
        <f t="shared" si="75"/>
        <v>38944.852824000001</v>
      </c>
      <c r="G622" s="352"/>
      <c r="H622" s="351">
        <f t="shared" si="80"/>
        <v>7182.1200000000026</v>
      </c>
      <c r="I622" s="351">
        <f t="shared" si="76"/>
        <v>1126.972824000004</v>
      </c>
      <c r="J622" s="351">
        <f t="shared" si="77"/>
        <v>6.7618369440000246</v>
      </c>
      <c r="K622" s="293">
        <f>SUM('Employee Salary Payroll Tax '!I624:K624)</f>
        <v>37817.879999999997</v>
      </c>
      <c r="L622" s="293">
        <f>'Employee Salary Payroll Tax '!H624</f>
        <v>0</v>
      </c>
      <c r="M622" s="293">
        <f t="shared" si="78"/>
        <v>0</v>
      </c>
      <c r="N622" s="359">
        <f t="shared" si="79"/>
        <v>6.7618369438212245</v>
      </c>
      <c r="O622" s="331"/>
      <c r="P622" s="61"/>
      <c r="Q622" s="294"/>
      <c r="R622" s="292"/>
      <c r="S622" s="291"/>
    </row>
    <row r="623" spans="1:19" ht="14.4">
      <c r="A623" s="36">
        <f t="shared" si="73"/>
        <v>608</v>
      </c>
      <c r="B623" s="526"/>
      <c r="C623" s="36" t="str">
        <f>VLOOKUP('Employee Salary Payroll Tax '!B625,'Employee Salary Payroll Tax '!$D$1:$E$7,2,FALSE)</f>
        <v>NonUnion</v>
      </c>
      <c r="D623" s="61">
        <f t="shared" si="74"/>
        <v>2.98E-2</v>
      </c>
      <c r="E623" s="351">
        <f>'Employee Salary Payroll Tax '!N625</f>
        <v>136543.69</v>
      </c>
      <c r="F623" s="351">
        <f t="shared" si="75"/>
        <v>140612.69196200001</v>
      </c>
      <c r="G623" s="352"/>
      <c r="H623" s="351">
        <f t="shared" si="80"/>
        <v>0</v>
      </c>
      <c r="I623" s="351">
        <f t="shared" si="76"/>
        <v>4069.0019620000094</v>
      </c>
      <c r="J623" s="351">
        <f t="shared" si="77"/>
        <v>0</v>
      </c>
      <c r="K623" s="293">
        <f>SUM('Employee Salary Payroll Tax '!I625:K625)</f>
        <v>136543.69</v>
      </c>
      <c r="L623" s="293">
        <f>'Employee Salary Payroll Tax '!H625</f>
        <v>0</v>
      </c>
      <c r="M623" s="293">
        <f t="shared" si="78"/>
        <v>0</v>
      </c>
      <c r="N623" s="359">
        <f t="shared" si="79"/>
        <v>0</v>
      </c>
      <c r="O623" s="331"/>
      <c r="P623" s="61"/>
      <c r="Q623" s="294"/>
      <c r="R623" s="292"/>
      <c r="S623" s="291"/>
    </row>
    <row r="624" spans="1:19" ht="14.4">
      <c r="A624" s="36">
        <f t="shared" si="73"/>
        <v>609</v>
      </c>
      <c r="B624" s="526"/>
      <c r="C624" s="36" t="str">
        <f>VLOOKUP('Employee Salary Payroll Tax '!B626,'Employee Salary Payroll Tax '!$D$1:$E$7,2,FALSE)</f>
        <v>IBEW</v>
      </c>
      <c r="D624" s="61">
        <f t="shared" si="74"/>
        <v>6.875E-3</v>
      </c>
      <c r="E624" s="351">
        <f>'Employee Salary Payroll Tax '!N626</f>
        <v>182711.02</v>
      </c>
      <c r="F624" s="351">
        <f t="shared" si="75"/>
        <v>183967.15826249999</v>
      </c>
      <c r="G624" s="352"/>
      <c r="H624" s="351">
        <f t="shared" si="80"/>
        <v>0</v>
      </c>
      <c r="I624" s="351">
        <f t="shared" si="76"/>
        <v>1256.1382624999969</v>
      </c>
      <c r="J624" s="351">
        <f t="shared" si="77"/>
        <v>0</v>
      </c>
      <c r="K624" s="293">
        <f>SUM('Employee Salary Payroll Tax '!I626:K626)</f>
        <v>149638.79</v>
      </c>
      <c r="L624" s="293">
        <f>'Employee Salary Payroll Tax '!H626</f>
        <v>0</v>
      </c>
      <c r="M624" s="293">
        <f t="shared" si="78"/>
        <v>33072.229999999981</v>
      </c>
      <c r="N624" s="359">
        <f t="shared" si="79"/>
        <v>0</v>
      </c>
      <c r="O624" s="331"/>
      <c r="P624" s="61"/>
      <c r="Q624" s="294"/>
      <c r="R624" s="292"/>
      <c r="S624" s="291"/>
    </row>
    <row r="625" spans="1:19" ht="14.4">
      <c r="A625" s="36">
        <f t="shared" si="73"/>
        <v>610</v>
      </c>
      <c r="B625" s="526"/>
      <c r="C625" s="36" t="str">
        <f>VLOOKUP('Employee Salary Payroll Tax '!B627,'Employee Salary Payroll Tax '!$D$1:$E$7,2,FALSE)</f>
        <v>IBEW</v>
      </c>
      <c r="D625" s="61">
        <f t="shared" si="74"/>
        <v>6.875E-3</v>
      </c>
      <c r="E625" s="351">
        <f>'Employee Salary Payroll Tax '!N627</f>
        <v>98475.55</v>
      </c>
      <c r="F625" s="351">
        <f t="shared" si="75"/>
        <v>99152.569406249997</v>
      </c>
      <c r="G625" s="352"/>
      <c r="H625" s="351">
        <f t="shared" si="80"/>
        <v>0</v>
      </c>
      <c r="I625" s="351">
        <f t="shared" si="76"/>
        <v>677.01940624999406</v>
      </c>
      <c r="J625" s="351">
        <f t="shared" si="77"/>
        <v>0</v>
      </c>
      <c r="K625" s="293">
        <f>SUM('Employee Salary Payroll Tax '!I627:K627)</f>
        <v>90913.01</v>
      </c>
      <c r="L625" s="293">
        <f>'Employee Salary Payroll Tax '!H627</f>
        <v>0</v>
      </c>
      <c r="M625" s="293">
        <f t="shared" si="78"/>
        <v>7562.5400000000081</v>
      </c>
      <c r="N625" s="359">
        <f t="shared" si="79"/>
        <v>0</v>
      </c>
      <c r="O625" s="331"/>
      <c r="P625" s="61"/>
      <c r="Q625" s="294"/>
      <c r="R625" s="292"/>
      <c r="S625" s="291"/>
    </row>
    <row r="626" spans="1:19" ht="14.4">
      <c r="A626" s="36">
        <f t="shared" si="73"/>
        <v>611</v>
      </c>
      <c r="B626" s="526"/>
      <c r="C626" s="36" t="str">
        <f>VLOOKUP('Employee Salary Payroll Tax '!B628,'Employee Salary Payroll Tax '!$D$1:$E$7,2,FALSE)</f>
        <v>NonUnion</v>
      </c>
      <c r="D626" s="61">
        <f t="shared" si="74"/>
        <v>2.98E-2</v>
      </c>
      <c r="E626" s="351">
        <f>'Employee Salary Payroll Tax '!N628</f>
        <v>23739.34</v>
      </c>
      <c r="F626" s="351">
        <f t="shared" si="75"/>
        <v>24446.772332</v>
      </c>
      <c r="G626" s="352"/>
      <c r="H626" s="351">
        <f t="shared" si="80"/>
        <v>21260.66</v>
      </c>
      <c r="I626" s="351">
        <f t="shared" si="76"/>
        <v>707.43233200000032</v>
      </c>
      <c r="J626" s="351">
        <f t="shared" si="77"/>
        <v>4.2445939920000022</v>
      </c>
      <c r="K626" s="293">
        <f>SUM('Employee Salary Payroll Tax '!I628:K628)</f>
        <v>23739.34</v>
      </c>
      <c r="L626" s="293">
        <f>'Employee Salary Payroll Tax '!H628</f>
        <v>0</v>
      </c>
      <c r="M626" s="293">
        <f t="shared" si="78"/>
        <v>0</v>
      </c>
      <c r="N626" s="359">
        <f t="shared" si="79"/>
        <v>4.2445939918212021</v>
      </c>
      <c r="O626" s="331"/>
      <c r="P626" s="61"/>
      <c r="Q626" s="294"/>
      <c r="R626" s="292"/>
      <c r="S626" s="291"/>
    </row>
    <row r="627" spans="1:19" ht="14.4">
      <c r="A627" s="36">
        <f t="shared" si="73"/>
        <v>612</v>
      </c>
      <c r="B627" s="526"/>
      <c r="C627" s="36" t="str">
        <f>VLOOKUP('Employee Salary Payroll Tax '!B629,'Employee Salary Payroll Tax '!$D$1:$E$7,2,FALSE)</f>
        <v>NonUnion</v>
      </c>
      <c r="D627" s="61">
        <f t="shared" si="74"/>
        <v>2.98E-2</v>
      </c>
      <c r="E627" s="351">
        <f>'Employee Salary Payroll Tax '!N629</f>
        <v>81717.119999999995</v>
      </c>
      <c r="F627" s="351">
        <f t="shared" si="75"/>
        <v>84152.290175999995</v>
      </c>
      <c r="G627" s="352"/>
      <c r="H627" s="351">
        <f t="shared" si="80"/>
        <v>0</v>
      </c>
      <c r="I627" s="351">
        <f t="shared" si="76"/>
        <v>2435.1701759999996</v>
      </c>
      <c r="J627" s="351">
        <f t="shared" si="77"/>
        <v>0</v>
      </c>
      <c r="K627" s="293">
        <f>SUM('Employee Salary Payroll Tax '!I629:K629)</f>
        <v>74331.139999999985</v>
      </c>
      <c r="L627" s="293">
        <f>'Employee Salary Payroll Tax '!H629</f>
        <v>1109.1600000000001</v>
      </c>
      <c r="M627" s="293">
        <f t="shared" si="78"/>
        <v>6276.8200000000106</v>
      </c>
      <c r="N627" s="359">
        <f t="shared" si="79"/>
        <v>0</v>
      </c>
      <c r="O627" s="331"/>
      <c r="P627" s="61"/>
      <c r="Q627" s="294"/>
      <c r="R627" s="292"/>
      <c r="S627" s="291"/>
    </row>
    <row r="628" spans="1:19" ht="14.4">
      <c r="A628" s="36">
        <f t="shared" si="73"/>
        <v>613</v>
      </c>
      <c r="B628" s="526"/>
      <c r="C628" s="36" t="str">
        <f>VLOOKUP('Employee Salary Payroll Tax '!B630,'Employee Salary Payroll Tax '!$D$1:$E$7,2,FALSE)</f>
        <v>IBEW</v>
      </c>
      <c r="D628" s="61">
        <f t="shared" si="74"/>
        <v>6.875E-3</v>
      </c>
      <c r="E628" s="351">
        <f>'Employee Salary Payroll Tax '!N630</f>
        <v>21126.560000000001</v>
      </c>
      <c r="F628" s="351">
        <f t="shared" si="75"/>
        <v>21271.805100000001</v>
      </c>
      <c r="G628" s="352"/>
      <c r="H628" s="351">
        <f t="shared" si="80"/>
        <v>23873.439999999999</v>
      </c>
      <c r="I628" s="351">
        <f t="shared" si="76"/>
        <v>145.24510000000009</v>
      </c>
      <c r="J628" s="351">
        <f t="shared" si="77"/>
        <v>0.87147060000000054</v>
      </c>
      <c r="K628" s="293">
        <f>SUM('Employee Salary Payroll Tax '!I630:K630)</f>
        <v>21126.560000000001</v>
      </c>
      <c r="L628" s="293">
        <f>'Employee Salary Payroll Tax '!H630</f>
        <v>0</v>
      </c>
      <c r="M628" s="293">
        <f t="shared" si="78"/>
        <v>0</v>
      </c>
      <c r="N628" s="359">
        <f t="shared" si="79"/>
        <v>0.87147059995875065</v>
      </c>
      <c r="O628" s="331"/>
      <c r="P628" s="61"/>
      <c r="Q628" s="294"/>
      <c r="R628" s="292"/>
      <c r="S628" s="291"/>
    </row>
    <row r="629" spans="1:19" ht="14.4">
      <c r="A629" s="36">
        <f t="shared" si="73"/>
        <v>614</v>
      </c>
      <c r="B629" s="526"/>
      <c r="C629" s="36" t="str">
        <f>VLOOKUP('Employee Salary Payroll Tax '!B631,'Employee Salary Payroll Tax '!$D$1:$E$7,2,FALSE)</f>
        <v>IBEW</v>
      </c>
      <c r="D629" s="61">
        <f t="shared" si="74"/>
        <v>6.875E-3</v>
      </c>
      <c r="E629" s="351">
        <f>'Employee Salary Payroll Tax '!N631</f>
        <v>128675.89</v>
      </c>
      <c r="F629" s="351">
        <f t="shared" si="75"/>
        <v>129560.53674375</v>
      </c>
      <c r="G629" s="352"/>
      <c r="H629" s="351">
        <f t="shared" si="80"/>
        <v>0</v>
      </c>
      <c r="I629" s="351">
        <f t="shared" si="76"/>
        <v>884.64674374999595</v>
      </c>
      <c r="J629" s="351">
        <f t="shared" si="77"/>
        <v>0</v>
      </c>
      <c r="K629" s="293">
        <f>SUM('Employee Salary Payroll Tax '!I631:K631)</f>
        <v>128612.38</v>
      </c>
      <c r="L629" s="293">
        <f>'Employee Salary Payroll Tax '!H631</f>
        <v>0</v>
      </c>
      <c r="M629" s="293">
        <f t="shared" si="78"/>
        <v>63.509999999994761</v>
      </c>
      <c r="N629" s="359">
        <f t="shared" si="79"/>
        <v>0</v>
      </c>
      <c r="O629" s="331"/>
      <c r="P629" s="61"/>
      <c r="Q629" s="294"/>
      <c r="R629" s="292"/>
      <c r="S629" s="291"/>
    </row>
    <row r="630" spans="1:19" ht="14.4">
      <c r="A630" s="36">
        <f t="shared" si="73"/>
        <v>615</v>
      </c>
      <c r="B630" s="526"/>
      <c r="C630" s="36" t="str">
        <f>VLOOKUP('Employee Salary Payroll Tax '!B632,'Employee Salary Payroll Tax '!$D$1:$E$7,2,FALSE)</f>
        <v>IBEW</v>
      </c>
      <c r="D630" s="61">
        <f t="shared" si="74"/>
        <v>6.875E-3</v>
      </c>
      <c r="E630" s="351">
        <f>'Employee Salary Payroll Tax '!N632</f>
        <v>34755.769999999997</v>
      </c>
      <c r="F630" s="351">
        <f t="shared" si="75"/>
        <v>34994.715918749993</v>
      </c>
      <c r="G630" s="352"/>
      <c r="H630" s="351">
        <f t="shared" si="80"/>
        <v>10244.230000000003</v>
      </c>
      <c r="I630" s="351">
        <f t="shared" si="76"/>
        <v>238.94591874999605</v>
      </c>
      <c r="J630" s="351">
        <f t="shared" si="77"/>
        <v>1.4336755124999763</v>
      </c>
      <c r="K630" s="293">
        <f>SUM('Employee Salary Payroll Tax '!I632:K632)</f>
        <v>34755.769999999997</v>
      </c>
      <c r="L630" s="293">
        <f>'Employee Salary Payroll Tax '!H632</f>
        <v>0</v>
      </c>
      <c r="M630" s="293">
        <f t="shared" si="78"/>
        <v>0</v>
      </c>
      <c r="N630" s="359">
        <f t="shared" si="79"/>
        <v>1.4336755124587262</v>
      </c>
      <c r="O630" s="331"/>
      <c r="P630" s="61"/>
      <c r="Q630" s="294"/>
      <c r="R630" s="292"/>
      <c r="S630" s="291"/>
    </row>
    <row r="631" spans="1:19" ht="14.4">
      <c r="A631" s="36">
        <f t="shared" si="73"/>
        <v>616</v>
      </c>
      <c r="B631" s="526"/>
      <c r="C631" s="36" t="str">
        <f>VLOOKUP('Employee Salary Payroll Tax '!B633,'Employee Salary Payroll Tax '!$D$1:$E$7,2,FALSE)</f>
        <v>NonUnion</v>
      </c>
      <c r="D631" s="61">
        <f t="shared" si="74"/>
        <v>2.98E-2</v>
      </c>
      <c r="E631" s="351">
        <f>'Employee Salary Payroll Tax '!N633</f>
        <v>55614.71</v>
      </c>
      <c r="F631" s="351">
        <f t="shared" si="75"/>
        <v>57272.028358000003</v>
      </c>
      <c r="G631" s="352"/>
      <c r="H631" s="351">
        <f t="shared" si="80"/>
        <v>0</v>
      </c>
      <c r="I631" s="351">
        <f t="shared" si="76"/>
        <v>1657.3183580000041</v>
      </c>
      <c r="J631" s="351">
        <f t="shared" si="77"/>
        <v>0</v>
      </c>
      <c r="K631" s="293">
        <f>SUM('Employee Salary Payroll Tax '!I633:K633)</f>
        <v>22278.2</v>
      </c>
      <c r="L631" s="293">
        <f>'Employee Salary Payroll Tax '!H633</f>
        <v>0</v>
      </c>
      <c r="M631" s="293">
        <f t="shared" si="78"/>
        <v>33336.509999999995</v>
      </c>
      <c r="N631" s="359">
        <f t="shared" si="79"/>
        <v>0</v>
      </c>
      <c r="O631" s="331"/>
      <c r="P631" s="61"/>
      <c r="Q631" s="294"/>
      <c r="R631" s="292"/>
      <c r="S631" s="291"/>
    </row>
    <row r="632" spans="1:19" ht="14.4">
      <c r="A632" s="36">
        <f t="shared" si="73"/>
        <v>617</v>
      </c>
      <c r="B632" s="526"/>
      <c r="C632" s="36" t="str">
        <f>VLOOKUP('Employee Salary Payroll Tax '!B634,'Employee Salary Payroll Tax '!$D$1:$E$7,2,FALSE)</f>
        <v>NonUnion</v>
      </c>
      <c r="D632" s="61">
        <f t="shared" si="74"/>
        <v>2.98E-2</v>
      </c>
      <c r="E632" s="351">
        <f>'Employee Salary Payroll Tax '!N634</f>
        <v>161949.48000000001</v>
      </c>
      <c r="F632" s="351">
        <f t="shared" si="75"/>
        <v>166775.57450400002</v>
      </c>
      <c r="G632" s="352"/>
      <c r="H632" s="351">
        <f t="shared" si="80"/>
        <v>0</v>
      </c>
      <c r="I632" s="351">
        <f t="shared" si="76"/>
        <v>4826.0945040000079</v>
      </c>
      <c r="J632" s="351">
        <f t="shared" si="77"/>
        <v>0</v>
      </c>
      <c r="K632" s="293">
        <f>SUM('Employee Salary Payroll Tax '!I634:K634)</f>
        <v>23128.210000000003</v>
      </c>
      <c r="L632" s="293">
        <f>'Employee Salary Payroll Tax '!H634</f>
        <v>0</v>
      </c>
      <c r="M632" s="293">
        <f t="shared" si="78"/>
        <v>138821.27000000002</v>
      </c>
      <c r="N632" s="359">
        <f t="shared" si="79"/>
        <v>0</v>
      </c>
      <c r="O632" s="331"/>
      <c r="P632" s="61"/>
      <c r="Q632" s="294"/>
      <c r="R632" s="292"/>
      <c r="S632" s="291"/>
    </row>
    <row r="633" spans="1:19" ht="14.4">
      <c r="A633" s="36">
        <f t="shared" si="73"/>
        <v>618</v>
      </c>
      <c r="B633" s="526"/>
      <c r="C633" s="36" t="str">
        <f>VLOOKUP('Employee Salary Payroll Tax '!B635,'Employee Salary Payroll Tax '!$D$1:$E$7,2,FALSE)</f>
        <v>IBEW</v>
      </c>
      <c r="D633" s="61">
        <f t="shared" si="74"/>
        <v>6.875E-3</v>
      </c>
      <c r="E633" s="351">
        <f>'Employee Salary Payroll Tax '!N635</f>
        <v>34720.57</v>
      </c>
      <c r="F633" s="351">
        <f t="shared" si="75"/>
        <v>34959.273918749997</v>
      </c>
      <c r="G633" s="352"/>
      <c r="H633" s="351">
        <f t="shared" si="80"/>
        <v>10279.43</v>
      </c>
      <c r="I633" s="351">
        <f t="shared" si="76"/>
        <v>238.70391874999768</v>
      </c>
      <c r="J633" s="351">
        <f t="shared" si="77"/>
        <v>1.432223512499986</v>
      </c>
      <c r="K633" s="293">
        <f>SUM('Employee Salary Payroll Tax '!I635:K635)</f>
        <v>34720.57</v>
      </c>
      <c r="L633" s="293">
        <f>'Employee Salary Payroll Tax '!H635</f>
        <v>0</v>
      </c>
      <c r="M633" s="293">
        <f t="shared" si="78"/>
        <v>0</v>
      </c>
      <c r="N633" s="359">
        <f t="shared" si="79"/>
        <v>1.4322235124587359</v>
      </c>
      <c r="O633" s="331"/>
      <c r="P633" s="61"/>
      <c r="Q633" s="294"/>
      <c r="R633" s="292"/>
      <c r="S633" s="291"/>
    </row>
    <row r="634" spans="1:19" ht="14.4">
      <c r="A634" s="36">
        <f t="shared" si="73"/>
        <v>619</v>
      </c>
      <c r="B634" s="526"/>
      <c r="C634" s="36" t="str">
        <f>VLOOKUP('Employee Salary Payroll Tax '!B636,'Employee Salary Payroll Tax '!$D$1:$E$7,2,FALSE)</f>
        <v>IBEW</v>
      </c>
      <c r="D634" s="61">
        <f t="shared" si="74"/>
        <v>6.875E-3</v>
      </c>
      <c r="E634" s="351">
        <f>'Employee Salary Payroll Tax '!N636</f>
        <v>53226.239999999998</v>
      </c>
      <c r="F634" s="351">
        <f t="shared" si="75"/>
        <v>53592.170399999995</v>
      </c>
      <c r="G634" s="352"/>
      <c r="H634" s="351">
        <f t="shared" si="80"/>
        <v>0</v>
      </c>
      <c r="I634" s="351">
        <f t="shared" si="76"/>
        <v>365.93039999999746</v>
      </c>
      <c r="J634" s="351">
        <f t="shared" si="77"/>
        <v>0</v>
      </c>
      <c r="K634" s="293">
        <f>SUM('Employee Salary Payroll Tax '!I636:K636)</f>
        <v>48339.33</v>
      </c>
      <c r="L634" s="293">
        <f>'Employee Salary Payroll Tax '!H636</f>
        <v>733.7</v>
      </c>
      <c r="M634" s="293">
        <f t="shared" si="78"/>
        <v>4153.2099999999964</v>
      </c>
      <c r="N634" s="359">
        <f t="shared" si="79"/>
        <v>0</v>
      </c>
      <c r="O634" s="331"/>
      <c r="P634" s="61"/>
      <c r="Q634" s="294"/>
      <c r="R634" s="292"/>
      <c r="S634" s="291"/>
    </row>
    <row r="635" spans="1:19" ht="14.4">
      <c r="A635" s="36">
        <f t="shared" si="73"/>
        <v>620</v>
      </c>
      <c r="B635" s="526"/>
      <c r="C635" s="36" t="str">
        <f>VLOOKUP('Employee Salary Payroll Tax '!B637,'Employee Salary Payroll Tax '!$D$1:$E$7,2,FALSE)</f>
        <v>NonUnion</v>
      </c>
      <c r="D635" s="61">
        <f t="shared" si="74"/>
        <v>2.98E-2</v>
      </c>
      <c r="E635" s="351">
        <f>'Employee Salary Payroll Tax '!N637</f>
        <v>121845.05</v>
      </c>
      <c r="F635" s="351">
        <f t="shared" si="75"/>
        <v>125476.03249000001</v>
      </c>
      <c r="G635" s="352"/>
      <c r="H635" s="351">
        <f t="shared" si="80"/>
        <v>0</v>
      </c>
      <c r="I635" s="351">
        <f t="shared" si="76"/>
        <v>3630.9824900000094</v>
      </c>
      <c r="J635" s="351">
        <f t="shared" si="77"/>
        <v>0</v>
      </c>
      <c r="K635" s="293">
        <f>SUM('Employee Salary Payroll Tax '!I637:K637)</f>
        <v>103974.34000000001</v>
      </c>
      <c r="L635" s="293">
        <f>'Employee Salary Payroll Tax '!H637</f>
        <v>0</v>
      </c>
      <c r="M635" s="293">
        <f t="shared" si="78"/>
        <v>17870.709999999992</v>
      </c>
      <c r="N635" s="359">
        <f t="shared" si="79"/>
        <v>0</v>
      </c>
      <c r="O635" s="331"/>
      <c r="P635" s="61"/>
      <c r="Q635" s="294"/>
      <c r="R635" s="292"/>
      <c r="S635" s="291"/>
    </row>
    <row r="636" spans="1:19" ht="14.4">
      <c r="A636" s="36">
        <f t="shared" si="73"/>
        <v>621</v>
      </c>
      <c r="B636" s="526"/>
      <c r="C636" s="36" t="str">
        <f>VLOOKUP('Employee Salary Payroll Tax '!B638,'Employee Salary Payroll Tax '!$D$1:$E$7,2,FALSE)</f>
        <v>NonUnion</v>
      </c>
      <c r="D636" s="61">
        <f t="shared" si="74"/>
        <v>2.98E-2</v>
      </c>
      <c r="E636" s="351">
        <f>'Employee Salary Payroll Tax '!N638</f>
        <v>62195.06</v>
      </c>
      <c r="F636" s="351">
        <f t="shared" si="75"/>
        <v>64048.472787999999</v>
      </c>
      <c r="G636" s="352"/>
      <c r="H636" s="351">
        <f t="shared" si="80"/>
        <v>0</v>
      </c>
      <c r="I636" s="351">
        <f t="shared" si="76"/>
        <v>1853.4127880000015</v>
      </c>
      <c r="J636" s="351">
        <f t="shared" si="77"/>
        <v>0</v>
      </c>
      <c r="K636" s="293">
        <f>SUM('Employee Salary Payroll Tax '!I638:K638)</f>
        <v>54999.19</v>
      </c>
      <c r="L636" s="293">
        <f>'Employee Salary Payroll Tax '!H638</f>
        <v>0</v>
      </c>
      <c r="M636" s="293">
        <f t="shared" si="78"/>
        <v>7195.8699999999953</v>
      </c>
      <c r="N636" s="359">
        <f t="shared" si="79"/>
        <v>0</v>
      </c>
      <c r="O636" s="331"/>
      <c r="P636" s="61"/>
      <c r="Q636" s="294"/>
      <c r="R636" s="292"/>
      <c r="S636" s="291"/>
    </row>
    <row r="637" spans="1:19" ht="14.4">
      <c r="A637" s="36">
        <f t="shared" si="73"/>
        <v>622</v>
      </c>
      <c r="B637" s="526"/>
      <c r="C637" s="36" t="str">
        <f>VLOOKUP('Employee Salary Payroll Tax '!B639,'Employee Salary Payroll Tax '!$D$1:$E$7,2,FALSE)</f>
        <v>NonUnion</v>
      </c>
      <c r="D637" s="61">
        <f t="shared" si="74"/>
        <v>2.98E-2</v>
      </c>
      <c r="E637" s="351">
        <f>'Employee Salary Payroll Tax '!N639</f>
        <v>44391.56</v>
      </c>
      <c r="F637" s="351">
        <f t="shared" si="75"/>
        <v>45714.428487999998</v>
      </c>
      <c r="G637" s="352"/>
      <c r="H637" s="351">
        <f t="shared" si="80"/>
        <v>608.44000000000233</v>
      </c>
      <c r="I637" s="351">
        <f t="shared" si="76"/>
        <v>1322.8684880000001</v>
      </c>
      <c r="J637" s="351">
        <f t="shared" si="77"/>
        <v>3.6506400000000139</v>
      </c>
      <c r="K637" s="293">
        <f>SUM('Employee Salary Payroll Tax '!I639:K639)</f>
        <v>17026.75</v>
      </c>
      <c r="L637" s="293">
        <f>'Employee Salary Payroll Tax '!H639</f>
        <v>0</v>
      </c>
      <c r="M637" s="293">
        <f t="shared" si="78"/>
        <v>27364.809999999998</v>
      </c>
      <c r="N637" s="359">
        <f t="shared" si="79"/>
        <v>1.4002331663631558</v>
      </c>
      <c r="O637" s="331"/>
      <c r="P637" s="61"/>
      <c r="Q637" s="294"/>
      <c r="R637" s="292"/>
      <c r="S637" s="291"/>
    </row>
    <row r="638" spans="1:19" ht="14.4">
      <c r="A638" s="36">
        <f t="shared" si="73"/>
        <v>623</v>
      </c>
      <c r="B638" s="526"/>
      <c r="C638" s="36" t="str">
        <f>VLOOKUP('Employee Salary Payroll Tax '!B640,'Employee Salary Payroll Tax '!$D$1:$E$7,2,FALSE)</f>
        <v>NonUnion</v>
      </c>
      <c r="D638" s="61">
        <f t="shared" si="74"/>
        <v>2.98E-2</v>
      </c>
      <c r="E638" s="351">
        <f>'Employee Salary Payroll Tax '!N640</f>
        <v>102943.94</v>
      </c>
      <c r="F638" s="351">
        <f t="shared" si="75"/>
        <v>106011.669412</v>
      </c>
      <c r="G638" s="352"/>
      <c r="H638" s="351">
        <f t="shared" si="80"/>
        <v>0</v>
      </c>
      <c r="I638" s="351">
        <f t="shared" si="76"/>
        <v>3067.7294120000006</v>
      </c>
      <c r="J638" s="351">
        <f t="shared" si="77"/>
        <v>0</v>
      </c>
      <c r="K638" s="293">
        <f>SUM('Employee Salary Payroll Tax '!I640:K640)</f>
        <v>102943.94</v>
      </c>
      <c r="L638" s="293">
        <f>'Employee Salary Payroll Tax '!H640</f>
        <v>0</v>
      </c>
      <c r="M638" s="293">
        <f t="shared" si="78"/>
        <v>0</v>
      </c>
      <c r="N638" s="359">
        <f t="shared" si="79"/>
        <v>0</v>
      </c>
      <c r="O638" s="331"/>
      <c r="P638" s="61"/>
      <c r="Q638" s="294"/>
      <c r="R638" s="292"/>
      <c r="S638" s="291"/>
    </row>
    <row r="639" spans="1:19" ht="14.4">
      <c r="A639" s="36">
        <f t="shared" si="73"/>
        <v>624</v>
      </c>
      <c r="B639" s="526"/>
      <c r="C639" s="36" t="str">
        <f>VLOOKUP('Employee Salary Payroll Tax '!B641,'Employee Salary Payroll Tax '!$D$1:$E$7,2,FALSE)</f>
        <v>NonUnion</v>
      </c>
      <c r="D639" s="61">
        <f t="shared" si="74"/>
        <v>2.98E-2</v>
      </c>
      <c r="E639" s="351">
        <f>'Employee Salary Payroll Tax '!N641</f>
        <v>64664.77</v>
      </c>
      <c r="F639" s="351">
        <f t="shared" si="75"/>
        <v>66591.780146000005</v>
      </c>
      <c r="G639" s="352"/>
      <c r="H639" s="351">
        <f t="shared" si="80"/>
        <v>0</v>
      </c>
      <c r="I639" s="351">
        <f t="shared" si="76"/>
        <v>1927.0101460000078</v>
      </c>
      <c r="J639" s="351">
        <f t="shared" si="77"/>
        <v>0</v>
      </c>
      <c r="K639" s="293">
        <f>SUM('Employee Salary Payroll Tax '!I641:K641)</f>
        <v>16128.630000000001</v>
      </c>
      <c r="L639" s="293">
        <f>'Employee Salary Payroll Tax '!H641</f>
        <v>0</v>
      </c>
      <c r="M639" s="293">
        <f t="shared" si="78"/>
        <v>48536.14</v>
      </c>
      <c r="N639" s="359">
        <f t="shared" si="79"/>
        <v>0</v>
      </c>
      <c r="O639" s="331"/>
      <c r="P639" s="61"/>
      <c r="Q639" s="294"/>
      <c r="R639" s="292"/>
      <c r="S639" s="291"/>
    </row>
    <row r="640" spans="1:19" ht="14.4">
      <c r="A640" s="36">
        <f t="shared" si="73"/>
        <v>625</v>
      </c>
      <c r="B640" s="526"/>
      <c r="C640" s="36" t="str">
        <f>VLOOKUP('Employee Salary Payroll Tax '!B642,'Employee Salary Payroll Tax '!$D$1:$E$7,2,FALSE)</f>
        <v>NonUnion</v>
      </c>
      <c r="D640" s="61">
        <f t="shared" si="74"/>
        <v>2.98E-2</v>
      </c>
      <c r="E640" s="351">
        <f>'Employee Salary Payroll Tax '!N642</f>
        <v>67059.73</v>
      </c>
      <c r="F640" s="351">
        <f t="shared" si="75"/>
        <v>69058.109954</v>
      </c>
      <c r="G640" s="352"/>
      <c r="H640" s="351">
        <f t="shared" si="80"/>
        <v>0</v>
      </c>
      <c r="I640" s="351">
        <f t="shared" si="76"/>
        <v>1998.3799540000036</v>
      </c>
      <c r="J640" s="351">
        <f t="shared" si="77"/>
        <v>0</v>
      </c>
      <c r="K640" s="293">
        <f>SUM('Employee Salary Payroll Tax '!I642:K642)</f>
        <v>6781.21</v>
      </c>
      <c r="L640" s="293">
        <f>'Employee Salary Payroll Tax '!H642</f>
        <v>0</v>
      </c>
      <c r="M640" s="293">
        <f t="shared" si="78"/>
        <v>60278.52</v>
      </c>
      <c r="N640" s="359">
        <f t="shared" si="79"/>
        <v>0</v>
      </c>
      <c r="O640" s="331"/>
      <c r="P640" s="61"/>
      <c r="Q640" s="294"/>
      <c r="R640" s="292"/>
      <c r="S640" s="291"/>
    </row>
    <row r="641" spans="1:19" ht="14.4">
      <c r="A641" s="36">
        <f t="shared" si="73"/>
        <v>626</v>
      </c>
      <c r="B641" s="526"/>
      <c r="C641" s="36" t="str">
        <f>VLOOKUP('Employee Salary Payroll Tax '!B643,'Employee Salary Payroll Tax '!$D$1:$E$7,2,FALSE)</f>
        <v>NonUnion</v>
      </c>
      <c r="D641" s="61">
        <f t="shared" si="74"/>
        <v>2.98E-2</v>
      </c>
      <c r="E641" s="351">
        <f>'Employee Salary Payroll Tax '!N643</f>
        <v>83248.66</v>
      </c>
      <c r="F641" s="351">
        <f t="shared" si="75"/>
        <v>85729.47006800001</v>
      </c>
      <c r="G641" s="352"/>
      <c r="H641" s="351">
        <f t="shared" si="80"/>
        <v>0</v>
      </c>
      <c r="I641" s="351">
        <f t="shared" si="76"/>
        <v>2480.8100680000061</v>
      </c>
      <c r="J641" s="351">
        <f t="shared" si="77"/>
        <v>0</v>
      </c>
      <c r="K641" s="293">
        <f>SUM('Employee Salary Payroll Tax '!I643:K643)</f>
        <v>15271.58</v>
      </c>
      <c r="L641" s="293">
        <f>'Employee Salary Payroll Tax '!H643</f>
        <v>0</v>
      </c>
      <c r="M641" s="293">
        <f t="shared" si="78"/>
        <v>67977.08</v>
      </c>
      <c r="N641" s="359">
        <f t="shared" si="79"/>
        <v>0</v>
      </c>
      <c r="O641" s="331"/>
      <c r="P641" s="61"/>
      <c r="Q641" s="294"/>
      <c r="R641" s="292"/>
      <c r="S641" s="291"/>
    </row>
    <row r="642" spans="1:19" ht="14.4">
      <c r="A642" s="36">
        <f t="shared" si="73"/>
        <v>627</v>
      </c>
      <c r="B642" s="526"/>
      <c r="C642" s="36" t="str">
        <f>VLOOKUP('Employee Salary Payroll Tax '!B644,'Employee Salary Payroll Tax '!$D$1:$E$7,2,FALSE)</f>
        <v>UA</v>
      </c>
      <c r="D642" s="61">
        <f t="shared" si="74"/>
        <v>0.03</v>
      </c>
      <c r="E642" s="351">
        <f>'Employee Salary Payroll Tax '!N644</f>
        <v>97704.3</v>
      </c>
      <c r="F642" s="351">
        <f t="shared" si="75"/>
        <v>100635.429</v>
      </c>
      <c r="G642" s="352"/>
      <c r="H642" s="351">
        <f t="shared" si="80"/>
        <v>0</v>
      </c>
      <c r="I642" s="351">
        <f t="shared" si="76"/>
        <v>2931.1290000000008</v>
      </c>
      <c r="J642" s="351">
        <f t="shared" si="77"/>
        <v>0</v>
      </c>
      <c r="K642" s="293">
        <f>SUM('Employee Salary Payroll Tax '!I644:K644)</f>
        <v>84410.430000000008</v>
      </c>
      <c r="L642" s="293">
        <f>'Employee Salary Payroll Tax '!H644</f>
        <v>1309.29</v>
      </c>
      <c r="M642" s="293">
        <f t="shared" si="78"/>
        <v>11984.579999999994</v>
      </c>
      <c r="N642" s="359">
        <f t="shared" si="79"/>
        <v>0</v>
      </c>
      <c r="O642" s="331"/>
      <c r="P642" s="61"/>
      <c r="Q642" s="294"/>
      <c r="R642" s="292"/>
      <c r="S642" s="291"/>
    </row>
    <row r="643" spans="1:19" ht="14.4">
      <c r="A643" s="36">
        <f t="shared" si="73"/>
        <v>628</v>
      </c>
      <c r="B643" s="526"/>
      <c r="C643" s="36" t="str">
        <f>VLOOKUP('Employee Salary Payroll Tax '!B645,'Employee Salary Payroll Tax '!$D$1:$E$7,2,FALSE)</f>
        <v>NonUnion</v>
      </c>
      <c r="D643" s="61">
        <f t="shared" si="74"/>
        <v>2.98E-2</v>
      </c>
      <c r="E643" s="351">
        <f>'Employee Salary Payroll Tax '!N645</f>
        <v>86428.6</v>
      </c>
      <c r="F643" s="351">
        <f t="shared" si="75"/>
        <v>89004.172280000013</v>
      </c>
      <c r="G643" s="352"/>
      <c r="H643" s="351">
        <f t="shared" si="80"/>
        <v>0</v>
      </c>
      <c r="I643" s="351">
        <f t="shared" si="76"/>
        <v>2575.5722800000076</v>
      </c>
      <c r="J643" s="351">
        <f t="shared" si="77"/>
        <v>0</v>
      </c>
      <c r="K643" s="293">
        <f>SUM('Employee Salary Payroll Tax '!I645:K645)</f>
        <v>42402.93</v>
      </c>
      <c r="L643" s="293">
        <f>'Employee Salary Payroll Tax '!H645</f>
        <v>0</v>
      </c>
      <c r="M643" s="293">
        <f t="shared" si="78"/>
        <v>44025.670000000006</v>
      </c>
      <c r="N643" s="359">
        <f t="shared" si="79"/>
        <v>0</v>
      </c>
      <c r="O643" s="331"/>
      <c r="P643" s="61"/>
      <c r="Q643" s="294"/>
      <c r="R643" s="292"/>
      <c r="S643" s="291"/>
    </row>
    <row r="644" spans="1:19" ht="14.4">
      <c r="A644" s="36">
        <f t="shared" si="73"/>
        <v>629</v>
      </c>
      <c r="B644" s="526"/>
      <c r="C644" s="36" t="str">
        <f>VLOOKUP('Employee Salary Payroll Tax '!B646,'Employee Salary Payroll Tax '!$D$1:$E$7,2,FALSE)</f>
        <v>NonUnion</v>
      </c>
      <c r="D644" s="61">
        <f t="shared" si="74"/>
        <v>2.98E-2</v>
      </c>
      <c r="E644" s="351">
        <f>'Employee Salary Payroll Tax '!N646</f>
        <v>63051.09</v>
      </c>
      <c r="F644" s="351">
        <f t="shared" si="75"/>
        <v>64930.012481999998</v>
      </c>
      <c r="G644" s="352"/>
      <c r="H644" s="351">
        <f t="shared" si="80"/>
        <v>0</v>
      </c>
      <c r="I644" s="351">
        <f t="shared" si="76"/>
        <v>1878.9224820000018</v>
      </c>
      <c r="J644" s="351">
        <f t="shared" si="77"/>
        <v>0</v>
      </c>
      <c r="K644" s="293">
        <f>SUM('Employee Salary Payroll Tax '!I646:K646)</f>
        <v>11825.71</v>
      </c>
      <c r="L644" s="293">
        <f>'Employee Salary Payroll Tax '!H646</f>
        <v>0</v>
      </c>
      <c r="M644" s="293">
        <f t="shared" si="78"/>
        <v>51225.38</v>
      </c>
      <c r="N644" s="359">
        <f t="shared" si="79"/>
        <v>0</v>
      </c>
      <c r="O644" s="331"/>
      <c r="P644" s="61"/>
      <c r="Q644" s="294"/>
      <c r="R644" s="292"/>
      <c r="S644" s="291"/>
    </row>
    <row r="645" spans="1:19" ht="14.4">
      <c r="A645" s="36">
        <f t="shared" si="73"/>
        <v>630</v>
      </c>
      <c r="B645" s="526"/>
      <c r="C645" s="36" t="str">
        <f>VLOOKUP('Employee Salary Payroll Tax '!B647,'Employee Salary Payroll Tax '!$D$1:$E$7,2,FALSE)</f>
        <v>IBEW</v>
      </c>
      <c r="D645" s="61">
        <f t="shared" si="74"/>
        <v>6.875E-3</v>
      </c>
      <c r="E645" s="351">
        <f>'Employee Salary Payroll Tax '!N647</f>
        <v>154446.45000000001</v>
      </c>
      <c r="F645" s="351">
        <f t="shared" si="75"/>
        <v>155508.26934375</v>
      </c>
      <c r="G645" s="352"/>
      <c r="H645" s="351">
        <f t="shared" si="80"/>
        <v>0</v>
      </c>
      <c r="I645" s="351">
        <f t="shared" si="76"/>
        <v>1061.8193437499867</v>
      </c>
      <c r="J645" s="351">
        <f t="shared" si="77"/>
        <v>0</v>
      </c>
      <c r="K645" s="293">
        <f>SUM('Employee Salary Payroll Tax '!I647:K647)</f>
        <v>124557.81000000001</v>
      </c>
      <c r="L645" s="293">
        <f>'Employee Salary Payroll Tax '!H647</f>
        <v>0</v>
      </c>
      <c r="M645" s="293">
        <f t="shared" si="78"/>
        <v>29888.639999999999</v>
      </c>
      <c r="N645" s="359">
        <f t="shared" si="79"/>
        <v>0</v>
      </c>
      <c r="O645" s="331"/>
      <c r="P645" s="61"/>
      <c r="Q645" s="294"/>
      <c r="R645" s="292"/>
      <c r="S645" s="291"/>
    </row>
    <row r="646" spans="1:19" ht="14.4">
      <c r="A646" s="36">
        <f t="shared" si="73"/>
        <v>631</v>
      </c>
      <c r="B646" s="526"/>
      <c r="C646" s="36" t="str">
        <f>VLOOKUP('Employee Salary Payroll Tax '!B648,'Employee Salary Payroll Tax '!$D$1:$E$7,2,FALSE)</f>
        <v>NonUnion</v>
      </c>
      <c r="D646" s="61">
        <f t="shared" si="74"/>
        <v>2.98E-2</v>
      </c>
      <c r="E646" s="351">
        <f>'Employee Salary Payroll Tax '!N648</f>
        <v>93121.4</v>
      </c>
      <c r="F646" s="351">
        <f t="shared" si="75"/>
        <v>95896.417719999998</v>
      </c>
      <c r="G646" s="352"/>
      <c r="H646" s="351">
        <f t="shared" si="80"/>
        <v>0</v>
      </c>
      <c r="I646" s="351">
        <f t="shared" si="76"/>
        <v>2775.0177200000035</v>
      </c>
      <c r="J646" s="351">
        <f t="shared" si="77"/>
        <v>0</v>
      </c>
      <c r="K646" s="293">
        <f>SUM('Employee Salary Payroll Tax '!I648:K648)</f>
        <v>89707.72</v>
      </c>
      <c r="L646" s="293">
        <f>'Employee Salary Payroll Tax '!H648</f>
        <v>0</v>
      </c>
      <c r="M646" s="293">
        <f t="shared" si="78"/>
        <v>3413.679999999993</v>
      </c>
      <c r="N646" s="359">
        <f t="shared" si="79"/>
        <v>0</v>
      </c>
      <c r="O646" s="331"/>
      <c r="P646" s="61"/>
      <c r="Q646" s="294"/>
      <c r="R646" s="292"/>
      <c r="S646" s="291"/>
    </row>
    <row r="647" spans="1:19" ht="14.4">
      <c r="A647" s="36">
        <f t="shared" si="73"/>
        <v>632</v>
      </c>
      <c r="B647" s="526"/>
      <c r="C647" s="36" t="str">
        <f>VLOOKUP('Employee Salary Payroll Tax '!B649,'Employee Salary Payroll Tax '!$D$1:$E$7,2,FALSE)</f>
        <v>NonUnion</v>
      </c>
      <c r="D647" s="61">
        <f t="shared" si="74"/>
        <v>2.98E-2</v>
      </c>
      <c r="E647" s="351">
        <f>'Employee Salary Payroll Tax '!N649</f>
        <v>123299.42</v>
      </c>
      <c r="F647" s="351">
        <f t="shared" si="75"/>
        <v>126973.74271600001</v>
      </c>
      <c r="G647" s="352"/>
      <c r="H647" s="351">
        <f t="shared" si="80"/>
        <v>0</v>
      </c>
      <c r="I647" s="351">
        <f t="shared" si="76"/>
        <v>3674.3227160000097</v>
      </c>
      <c r="J647" s="351">
        <f t="shared" si="77"/>
        <v>0</v>
      </c>
      <c r="K647" s="293">
        <f>SUM('Employee Salary Payroll Tax '!I649:K649)</f>
        <v>19825.47</v>
      </c>
      <c r="L647" s="293">
        <f>'Employee Salary Payroll Tax '!H649</f>
        <v>0</v>
      </c>
      <c r="M647" s="293">
        <f t="shared" si="78"/>
        <v>103473.95</v>
      </c>
      <c r="N647" s="359">
        <f t="shared" si="79"/>
        <v>0</v>
      </c>
      <c r="O647" s="331"/>
      <c r="P647" s="61"/>
      <c r="Q647" s="294"/>
      <c r="R647" s="292"/>
      <c r="S647" s="291"/>
    </row>
    <row r="648" spans="1:19" ht="14.4">
      <c r="A648" s="36">
        <f t="shared" si="73"/>
        <v>633</v>
      </c>
      <c r="B648" s="526"/>
      <c r="C648" s="36" t="str">
        <f>VLOOKUP('Employee Salary Payroll Tax '!B650,'Employee Salary Payroll Tax '!$D$1:$E$7,2,FALSE)</f>
        <v>NonUnion</v>
      </c>
      <c r="D648" s="61">
        <f t="shared" si="74"/>
        <v>2.98E-2</v>
      </c>
      <c r="E648" s="351">
        <f>'Employee Salary Payroll Tax '!N650</f>
        <v>104347.97</v>
      </c>
      <c r="F648" s="351">
        <f t="shared" si="75"/>
        <v>107457.539506</v>
      </c>
      <c r="G648" s="352"/>
      <c r="H648" s="351">
        <f t="shared" si="80"/>
        <v>0</v>
      </c>
      <c r="I648" s="351">
        <f t="shared" si="76"/>
        <v>3109.5695059999998</v>
      </c>
      <c r="J648" s="351">
        <f t="shared" si="77"/>
        <v>0</v>
      </c>
      <c r="K648" s="293">
        <f>SUM('Employee Salary Payroll Tax '!I650:K650)</f>
        <v>34689.65</v>
      </c>
      <c r="L648" s="293">
        <f>'Employee Salary Payroll Tax '!H650</f>
        <v>0</v>
      </c>
      <c r="M648" s="293">
        <f t="shared" si="78"/>
        <v>69658.320000000007</v>
      </c>
      <c r="N648" s="359">
        <f t="shared" si="79"/>
        <v>0</v>
      </c>
      <c r="O648" s="331"/>
      <c r="P648" s="61"/>
      <c r="Q648" s="294"/>
      <c r="R648" s="292"/>
      <c r="S648" s="291"/>
    </row>
    <row r="649" spans="1:19" ht="14.4">
      <c r="A649" s="36">
        <f t="shared" si="73"/>
        <v>634</v>
      </c>
      <c r="B649" s="526"/>
      <c r="C649" s="36" t="str">
        <f>VLOOKUP('Employee Salary Payroll Tax '!B651,'Employee Salary Payroll Tax '!$D$1:$E$7,2,FALSE)</f>
        <v>NonUnion</v>
      </c>
      <c r="D649" s="61">
        <f t="shared" si="74"/>
        <v>2.98E-2</v>
      </c>
      <c r="E649" s="351">
        <f>'Employee Salary Payroll Tax '!N651</f>
        <v>64800.66</v>
      </c>
      <c r="F649" s="351">
        <f t="shared" si="75"/>
        <v>66731.719668000005</v>
      </c>
      <c r="G649" s="352"/>
      <c r="H649" s="351">
        <f t="shared" si="80"/>
        <v>0</v>
      </c>
      <c r="I649" s="351">
        <f t="shared" si="76"/>
        <v>1931.0596680000017</v>
      </c>
      <c r="J649" s="351">
        <f t="shared" si="77"/>
        <v>0</v>
      </c>
      <c r="K649" s="293">
        <f>SUM('Employee Salary Payroll Tax '!I651:K651)</f>
        <v>35415.15</v>
      </c>
      <c r="L649" s="293">
        <f>'Employee Salary Payroll Tax '!H651</f>
        <v>0</v>
      </c>
      <c r="M649" s="293">
        <f t="shared" si="78"/>
        <v>29385.510000000002</v>
      </c>
      <c r="N649" s="359">
        <f t="shared" si="79"/>
        <v>0</v>
      </c>
      <c r="O649" s="331"/>
      <c r="P649" s="61"/>
      <c r="Q649" s="294"/>
      <c r="R649" s="292"/>
      <c r="S649" s="291"/>
    </row>
    <row r="650" spans="1:19" ht="14.4">
      <c r="A650" s="36">
        <f t="shared" si="73"/>
        <v>635</v>
      </c>
      <c r="B650" s="526"/>
      <c r="C650" s="36" t="str">
        <f>VLOOKUP('Employee Salary Payroll Tax '!B652,'Employee Salary Payroll Tax '!$D$1:$E$7,2,FALSE)</f>
        <v>NonUnion</v>
      </c>
      <c r="D650" s="61">
        <f t="shared" si="74"/>
        <v>2.98E-2</v>
      </c>
      <c r="E650" s="351">
        <f>'Employee Salary Payroll Tax '!N652</f>
        <v>124443.24</v>
      </c>
      <c r="F650" s="351">
        <f t="shared" si="75"/>
        <v>128151.64855200001</v>
      </c>
      <c r="G650" s="352"/>
      <c r="H650" s="351">
        <f t="shared" si="80"/>
        <v>0</v>
      </c>
      <c r="I650" s="351">
        <f t="shared" si="76"/>
        <v>3708.4085520000081</v>
      </c>
      <c r="J650" s="351">
        <f t="shared" si="77"/>
        <v>0</v>
      </c>
      <c r="K650" s="293">
        <f>SUM('Employee Salary Payroll Tax '!I652:K652)</f>
        <v>42755.51</v>
      </c>
      <c r="L650" s="293">
        <f>'Employee Salary Payroll Tax '!H652</f>
        <v>0</v>
      </c>
      <c r="M650" s="293">
        <f t="shared" si="78"/>
        <v>81687.73000000001</v>
      </c>
      <c r="N650" s="359">
        <f t="shared" si="79"/>
        <v>0</v>
      </c>
      <c r="O650" s="331"/>
      <c r="P650" s="61"/>
      <c r="Q650" s="294"/>
      <c r="R650" s="292"/>
      <c r="S650" s="291"/>
    </row>
    <row r="651" spans="1:19" ht="14.4">
      <c r="A651" s="36">
        <f t="shared" si="73"/>
        <v>636</v>
      </c>
      <c r="B651" s="526"/>
      <c r="C651" s="36" t="str">
        <f>VLOOKUP('Employee Salary Payroll Tax '!B653,'Employee Salary Payroll Tax '!$D$1:$E$7,2,FALSE)</f>
        <v>NonUnion</v>
      </c>
      <c r="D651" s="61">
        <f t="shared" si="74"/>
        <v>2.98E-2</v>
      </c>
      <c r="E651" s="351">
        <f>'Employee Salary Payroll Tax '!N653</f>
        <v>96733.88</v>
      </c>
      <c r="F651" s="351">
        <f t="shared" si="75"/>
        <v>99616.549624000007</v>
      </c>
      <c r="G651" s="352"/>
      <c r="H651" s="351">
        <f t="shared" si="80"/>
        <v>0</v>
      </c>
      <c r="I651" s="351">
        <f t="shared" si="76"/>
        <v>2882.6696240000019</v>
      </c>
      <c r="J651" s="351">
        <f t="shared" si="77"/>
        <v>0</v>
      </c>
      <c r="K651" s="293">
        <f>SUM('Employee Salary Payroll Tax '!I653:K653)</f>
        <v>96733.88</v>
      </c>
      <c r="L651" s="293">
        <f>'Employee Salary Payroll Tax '!H653</f>
        <v>0</v>
      </c>
      <c r="M651" s="293">
        <f t="shared" si="78"/>
        <v>0</v>
      </c>
      <c r="N651" s="359">
        <f t="shared" si="79"/>
        <v>0</v>
      </c>
      <c r="O651" s="331"/>
      <c r="P651" s="61"/>
      <c r="Q651" s="294"/>
      <c r="R651" s="292"/>
      <c r="S651" s="291"/>
    </row>
    <row r="652" spans="1:19" ht="14.4">
      <c r="A652" s="36">
        <f t="shared" si="73"/>
        <v>637</v>
      </c>
      <c r="B652" s="526"/>
      <c r="C652" s="36" t="str">
        <f>VLOOKUP('Employee Salary Payroll Tax '!B654,'Employee Salary Payroll Tax '!$D$1:$E$7,2,FALSE)</f>
        <v>IBEW</v>
      </c>
      <c r="D652" s="61">
        <f t="shared" si="74"/>
        <v>6.875E-3</v>
      </c>
      <c r="E652" s="351">
        <f>'Employee Salary Payroll Tax '!N654</f>
        <v>105363.66</v>
      </c>
      <c r="F652" s="351">
        <f t="shared" si="75"/>
        <v>106088.0351625</v>
      </c>
      <c r="G652" s="352"/>
      <c r="H652" s="351">
        <f t="shared" si="80"/>
        <v>0</v>
      </c>
      <c r="I652" s="351">
        <f t="shared" si="76"/>
        <v>724.37516250000044</v>
      </c>
      <c r="J652" s="351">
        <f t="shared" si="77"/>
        <v>0</v>
      </c>
      <c r="K652" s="293">
        <f>SUM('Employee Salary Payroll Tax '!I654:K654)</f>
        <v>26612.799999999999</v>
      </c>
      <c r="L652" s="293">
        <f>'Employee Salary Payroll Tax '!H654</f>
        <v>0</v>
      </c>
      <c r="M652" s="293">
        <f t="shared" si="78"/>
        <v>78750.86</v>
      </c>
      <c r="N652" s="359">
        <f t="shared" si="79"/>
        <v>0</v>
      </c>
      <c r="O652" s="331"/>
      <c r="P652" s="61"/>
      <c r="Q652" s="294"/>
      <c r="R652" s="292"/>
      <c r="S652" s="291"/>
    </row>
    <row r="653" spans="1:19" ht="14.4">
      <c r="A653" s="36">
        <f t="shared" si="73"/>
        <v>638</v>
      </c>
      <c r="B653" s="526"/>
      <c r="C653" s="36" t="str">
        <f>VLOOKUP('Employee Salary Payroll Tax '!B655,'Employee Salary Payroll Tax '!$D$1:$E$7,2,FALSE)</f>
        <v>NonUnion</v>
      </c>
      <c r="D653" s="61">
        <f t="shared" si="74"/>
        <v>2.98E-2</v>
      </c>
      <c r="E653" s="351">
        <f>'Employee Salary Payroll Tax '!N655</f>
        <v>71479.92</v>
      </c>
      <c r="F653" s="351">
        <f t="shared" si="75"/>
        <v>73610.021615999998</v>
      </c>
      <c r="G653" s="352"/>
      <c r="H653" s="351">
        <f t="shared" si="80"/>
        <v>0</v>
      </c>
      <c r="I653" s="351">
        <f t="shared" si="76"/>
        <v>2130.1016159999999</v>
      </c>
      <c r="J653" s="351">
        <f t="shared" si="77"/>
        <v>0</v>
      </c>
      <c r="K653" s="293">
        <f>SUM('Employee Salary Payroll Tax '!I655:K655)</f>
        <v>26026.45</v>
      </c>
      <c r="L653" s="293">
        <f>'Employee Salary Payroll Tax '!H655</f>
        <v>4154.05</v>
      </c>
      <c r="M653" s="293">
        <f t="shared" si="78"/>
        <v>41299.42</v>
      </c>
      <c r="N653" s="359">
        <f t="shared" si="79"/>
        <v>0</v>
      </c>
      <c r="O653" s="331"/>
      <c r="P653" s="61"/>
      <c r="Q653" s="294"/>
      <c r="R653" s="292"/>
      <c r="S653" s="291"/>
    </row>
    <row r="654" spans="1:19" ht="14.4">
      <c r="A654" s="36">
        <f t="shared" si="73"/>
        <v>639</v>
      </c>
      <c r="B654" s="526"/>
      <c r="C654" s="36" t="str">
        <f>VLOOKUP('Employee Salary Payroll Tax '!B656,'Employee Salary Payroll Tax '!$D$1:$E$7,2,FALSE)</f>
        <v>NonUnion</v>
      </c>
      <c r="D654" s="61">
        <f t="shared" si="74"/>
        <v>2.98E-2</v>
      </c>
      <c r="E654" s="351">
        <f>'Employee Salary Payroll Tax '!N656</f>
        <v>109124.29</v>
      </c>
      <c r="F654" s="351">
        <f t="shared" si="75"/>
        <v>112376.19384199999</v>
      </c>
      <c r="G654" s="352"/>
      <c r="H654" s="351">
        <f t="shared" si="80"/>
        <v>0</v>
      </c>
      <c r="I654" s="351">
        <f t="shared" si="76"/>
        <v>3251.9038419999997</v>
      </c>
      <c r="J654" s="351">
        <f t="shared" si="77"/>
        <v>0</v>
      </c>
      <c r="K654" s="293">
        <f>SUM('Employee Salary Payroll Tax '!I656:K656)</f>
        <v>108131.19</v>
      </c>
      <c r="L654" s="293">
        <f>'Employee Salary Payroll Tax '!H656</f>
        <v>0</v>
      </c>
      <c r="M654" s="293">
        <f t="shared" si="78"/>
        <v>993.09999999999127</v>
      </c>
      <c r="N654" s="359">
        <f t="shared" si="79"/>
        <v>0</v>
      </c>
      <c r="O654" s="331"/>
      <c r="P654" s="61"/>
      <c r="Q654" s="294"/>
      <c r="R654" s="292"/>
      <c r="S654" s="291"/>
    </row>
    <row r="655" spans="1:19" ht="14.4">
      <c r="A655" s="36">
        <f t="shared" si="73"/>
        <v>640</v>
      </c>
      <c r="B655" s="526"/>
      <c r="C655" s="36" t="str">
        <f>VLOOKUP('Employee Salary Payroll Tax '!B657,'Employee Salary Payroll Tax '!$D$1:$E$7,2,FALSE)</f>
        <v>IBEW</v>
      </c>
      <c r="D655" s="61">
        <f t="shared" si="74"/>
        <v>6.875E-3</v>
      </c>
      <c r="E655" s="351">
        <f>'Employee Salary Payroll Tax '!N657</f>
        <v>133793.71</v>
      </c>
      <c r="F655" s="351">
        <f t="shared" si="75"/>
        <v>134713.54175624999</v>
      </c>
      <c r="G655" s="352"/>
      <c r="H655" s="351">
        <f t="shared" si="80"/>
        <v>0</v>
      </c>
      <c r="I655" s="351">
        <f t="shared" si="76"/>
        <v>919.83175625000149</v>
      </c>
      <c r="J655" s="351">
        <f t="shared" si="77"/>
        <v>0</v>
      </c>
      <c r="K655" s="293">
        <f>SUM('Employee Salary Payroll Tax '!I657:K657)</f>
        <v>112753.4</v>
      </c>
      <c r="L655" s="293">
        <f>'Employee Salary Payroll Tax '!H657</f>
        <v>0</v>
      </c>
      <c r="M655" s="293">
        <f t="shared" si="78"/>
        <v>21040.309999999998</v>
      </c>
      <c r="N655" s="359">
        <f t="shared" si="79"/>
        <v>0</v>
      </c>
      <c r="O655" s="331"/>
      <c r="P655" s="61"/>
      <c r="Q655" s="294"/>
      <c r="R655" s="292"/>
      <c r="S655" s="291"/>
    </row>
    <row r="656" spans="1:19" ht="14.4">
      <c r="A656" s="36">
        <f t="shared" si="73"/>
        <v>641</v>
      </c>
      <c r="B656" s="526"/>
      <c r="C656" s="36" t="str">
        <f>VLOOKUP('Employee Salary Payroll Tax '!B658,'Employee Salary Payroll Tax '!$D$1:$E$7,2,FALSE)</f>
        <v>NonUnion</v>
      </c>
      <c r="D656" s="61">
        <f t="shared" si="74"/>
        <v>2.98E-2</v>
      </c>
      <c r="E656" s="351">
        <f>'Employee Salary Payroll Tax '!N658</f>
        <v>67715.350000000006</v>
      </c>
      <c r="F656" s="351">
        <f t="shared" si="75"/>
        <v>69733.267430000007</v>
      </c>
      <c r="G656" s="352"/>
      <c r="H656" s="351">
        <f t="shared" si="80"/>
        <v>0</v>
      </c>
      <c r="I656" s="351">
        <f t="shared" si="76"/>
        <v>2017.9174300000013</v>
      </c>
      <c r="J656" s="351">
        <f t="shared" si="77"/>
        <v>0</v>
      </c>
      <c r="K656" s="293">
        <f>SUM('Employee Salary Payroll Tax '!I658:K658)</f>
        <v>30131.710000000003</v>
      </c>
      <c r="L656" s="293">
        <f>'Employee Salary Payroll Tax '!H658</f>
        <v>0</v>
      </c>
      <c r="M656" s="293">
        <f t="shared" si="78"/>
        <v>37583.64</v>
      </c>
      <c r="N656" s="359">
        <f t="shared" si="79"/>
        <v>0</v>
      </c>
      <c r="O656" s="331"/>
      <c r="P656" s="61"/>
      <c r="Q656" s="294"/>
      <c r="R656" s="292"/>
      <c r="S656" s="291"/>
    </row>
    <row r="657" spans="1:19" ht="14.4">
      <c r="A657" s="36">
        <f t="shared" ref="A657:A720" si="81">+A656+1</f>
        <v>642</v>
      </c>
      <c r="B657" s="526"/>
      <c r="C657" s="36" t="str">
        <f>VLOOKUP('Employee Salary Payroll Tax '!B659,'Employee Salary Payroll Tax '!$D$1:$E$7,2,FALSE)</f>
        <v>NonUnion</v>
      </c>
      <c r="D657" s="61">
        <f t="shared" ref="D657:D720" si="82">VLOOKUP(C657,C$9:D$12,2)</f>
        <v>2.98E-2</v>
      </c>
      <c r="E657" s="351">
        <f>'Employee Salary Payroll Tax '!N659</f>
        <v>8831.07</v>
      </c>
      <c r="F657" s="351">
        <f t="shared" ref="F657:F720" si="83">E657*(1+D657)</f>
        <v>9094.2358860000004</v>
      </c>
      <c r="G657" s="352"/>
      <c r="H657" s="351">
        <f t="shared" si="80"/>
        <v>36168.93</v>
      </c>
      <c r="I657" s="351">
        <f t="shared" ref="I657:I720" si="84">F657-E657</f>
        <v>263.16588600000068</v>
      </c>
      <c r="J657" s="351">
        <f t="shared" ref="J657:J720" si="85">IF(H657&gt;I657,I657*$J$12,H657*$J$12)</f>
        <v>1.5789953160000041</v>
      </c>
      <c r="K657" s="293">
        <f>SUM('Employee Salary Payroll Tax '!I659:K659)</f>
        <v>415.28</v>
      </c>
      <c r="L657" s="293">
        <f>'Employee Salary Payroll Tax '!H659</f>
        <v>0</v>
      </c>
      <c r="M657" s="293">
        <f t="shared" ref="M657:M720" si="86">E657-K657-L657</f>
        <v>8415.7899999999991</v>
      </c>
      <c r="N657" s="359">
        <f t="shared" ref="N657:N720" si="87">J657*K657/(SUM(K657:M657)+0.000001)</f>
        <v>7.4252063991592135E-2</v>
      </c>
      <c r="O657" s="331"/>
      <c r="P657" s="61"/>
      <c r="Q657" s="294"/>
      <c r="R657" s="292"/>
      <c r="S657" s="291"/>
    </row>
    <row r="658" spans="1:19" ht="14.4">
      <c r="A658" s="36">
        <f t="shared" si="81"/>
        <v>643</v>
      </c>
      <c r="B658" s="526"/>
      <c r="C658" s="36" t="str">
        <f>VLOOKUP('Employee Salary Payroll Tax '!B660,'Employee Salary Payroll Tax '!$D$1:$E$7,2,FALSE)</f>
        <v>NonUnion</v>
      </c>
      <c r="D658" s="61">
        <f t="shared" si="82"/>
        <v>2.98E-2</v>
      </c>
      <c r="E658" s="351">
        <f>'Employee Salary Payroll Tax '!N660</f>
        <v>87445.2</v>
      </c>
      <c r="F658" s="351">
        <f t="shared" si="83"/>
        <v>90051.066959999996</v>
      </c>
      <c r="G658" s="352"/>
      <c r="H658" s="351">
        <f t="shared" ref="H658:H721" si="88">IF(E658&gt;$H$12,0,$H$12-E658)</f>
        <v>0</v>
      </c>
      <c r="I658" s="351">
        <f t="shared" si="84"/>
        <v>2605.8669599999994</v>
      </c>
      <c r="J658" s="351">
        <f t="shared" si="85"/>
        <v>0</v>
      </c>
      <c r="K658" s="293">
        <f>SUM('Employee Salary Payroll Tax '!I660:K660)</f>
        <v>85650.400000000009</v>
      </c>
      <c r="L658" s="293">
        <f>'Employee Salary Payroll Tax '!H660</f>
        <v>0</v>
      </c>
      <c r="M658" s="293">
        <f t="shared" si="86"/>
        <v>1794.7999999999884</v>
      </c>
      <c r="N658" s="359">
        <f t="shared" si="87"/>
        <v>0</v>
      </c>
      <c r="O658" s="331"/>
      <c r="P658" s="61"/>
      <c r="Q658" s="294"/>
      <c r="R658" s="292"/>
      <c r="S658" s="291"/>
    </row>
    <row r="659" spans="1:19" ht="14.4">
      <c r="A659" s="36">
        <f t="shared" si="81"/>
        <v>644</v>
      </c>
      <c r="B659" s="526"/>
      <c r="C659" s="36" t="str">
        <f>VLOOKUP('Employee Salary Payroll Tax '!B661,'Employee Salary Payroll Tax '!$D$1:$E$7,2,FALSE)</f>
        <v>NonUnion</v>
      </c>
      <c r="D659" s="61">
        <f t="shared" si="82"/>
        <v>2.98E-2</v>
      </c>
      <c r="E659" s="351">
        <f>'Employee Salary Payroll Tax '!N661</f>
        <v>46235.17</v>
      </c>
      <c r="F659" s="351">
        <f t="shared" si="83"/>
        <v>47612.978066000003</v>
      </c>
      <c r="G659" s="352"/>
      <c r="H659" s="351">
        <f t="shared" si="88"/>
        <v>0</v>
      </c>
      <c r="I659" s="351">
        <f t="shared" si="84"/>
        <v>1377.8080660000051</v>
      </c>
      <c r="J659" s="351">
        <f t="shared" si="85"/>
        <v>0</v>
      </c>
      <c r="K659" s="293">
        <f>SUM('Employee Salary Payroll Tax '!I661:K661)</f>
        <v>32538.44</v>
      </c>
      <c r="L659" s="293">
        <f>'Employee Salary Payroll Tax '!H661</f>
        <v>0</v>
      </c>
      <c r="M659" s="293">
        <f t="shared" si="86"/>
        <v>13696.73</v>
      </c>
      <c r="N659" s="359">
        <f t="shared" si="87"/>
        <v>0</v>
      </c>
      <c r="O659" s="331"/>
      <c r="P659" s="61"/>
      <c r="Q659" s="294"/>
      <c r="R659" s="292"/>
      <c r="S659" s="291"/>
    </row>
    <row r="660" spans="1:19" ht="14.4">
      <c r="A660" s="36">
        <f t="shared" si="81"/>
        <v>645</v>
      </c>
      <c r="B660" s="526"/>
      <c r="C660" s="36" t="str">
        <f>VLOOKUP('Employee Salary Payroll Tax '!B662,'Employee Salary Payroll Tax '!$D$1:$E$7,2,FALSE)</f>
        <v>NonUnion</v>
      </c>
      <c r="D660" s="61">
        <f t="shared" si="82"/>
        <v>2.98E-2</v>
      </c>
      <c r="E660" s="351">
        <f>'Employee Salary Payroll Tax '!N662</f>
        <v>57405.83</v>
      </c>
      <c r="F660" s="351">
        <f t="shared" si="83"/>
        <v>59116.523734000002</v>
      </c>
      <c r="G660" s="352"/>
      <c r="H660" s="351">
        <f t="shared" si="88"/>
        <v>0</v>
      </c>
      <c r="I660" s="351">
        <f t="shared" si="84"/>
        <v>1710.6937340000004</v>
      </c>
      <c r="J660" s="351">
        <f t="shared" si="85"/>
        <v>0</v>
      </c>
      <c r="K660" s="293">
        <f>SUM('Employee Salary Payroll Tax '!I662:K662)</f>
        <v>50661.490000000005</v>
      </c>
      <c r="L660" s="293">
        <f>'Employee Salary Payroll Tax '!H662</f>
        <v>1148.1099999999999</v>
      </c>
      <c r="M660" s="293">
        <f t="shared" si="86"/>
        <v>5596.2299999999968</v>
      </c>
      <c r="N660" s="359">
        <f t="shared" si="87"/>
        <v>0</v>
      </c>
      <c r="O660" s="331"/>
      <c r="P660" s="61"/>
      <c r="Q660" s="294"/>
      <c r="R660" s="292"/>
      <c r="S660" s="291"/>
    </row>
    <row r="661" spans="1:19" ht="14.4">
      <c r="A661" s="36">
        <f t="shared" si="81"/>
        <v>646</v>
      </c>
      <c r="B661" s="526"/>
      <c r="C661" s="36" t="str">
        <f>VLOOKUP('Employee Salary Payroll Tax '!B663,'Employee Salary Payroll Tax '!$D$1:$E$7,2,FALSE)</f>
        <v>IBEW</v>
      </c>
      <c r="D661" s="61">
        <f t="shared" si="82"/>
        <v>6.875E-3</v>
      </c>
      <c r="E661" s="351">
        <f>'Employee Salary Payroll Tax '!N663</f>
        <v>117593.26</v>
      </c>
      <c r="F661" s="351">
        <f t="shared" si="83"/>
        <v>118401.71366249998</v>
      </c>
      <c r="G661" s="352"/>
      <c r="H661" s="351">
        <f t="shared" si="88"/>
        <v>0</v>
      </c>
      <c r="I661" s="351">
        <f t="shared" si="84"/>
        <v>808.45366249998915</v>
      </c>
      <c r="J661" s="351">
        <f t="shared" si="85"/>
        <v>0</v>
      </c>
      <c r="K661" s="293">
        <f>SUM('Employee Salary Payroll Tax '!I663:K663)</f>
        <v>107277.47</v>
      </c>
      <c r="L661" s="293">
        <f>'Employee Salary Payroll Tax '!H663</f>
        <v>0</v>
      </c>
      <c r="M661" s="293">
        <f t="shared" si="86"/>
        <v>10315.789999999994</v>
      </c>
      <c r="N661" s="359">
        <f t="shared" si="87"/>
        <v>0</v>
      </c>
      <c r="O661" s="331"/>
      <c r="P661" s="61"/>
      <c r="Q661" s="294"/>
      <c r="R661" s="292"/>
      <c r="S661" s="291"/>
    </row>
    <row r="662" spans="1:19" ht="14.4">
      <c r="A662" s="36">
        <f t="shared" si="81"/>
        <v>647</v>
      </c>
      <c r="B662" s="526"/>
      <c r="C662" s="36" t="str">
        <f>VLOOKUP('Employee Salary Payroll Tax '!B664,'Employee Salary Payroll Tax '!$D$1:$E$7,2,FALSE)</f>
        <v>NonUnion</v>
      </c>
      <c r="D662" s="61">
        <f t="shared" si="82"/>
        <v>2.98E-2</v>
      </c>
      <c r="E662" s="351">
        <f>'Employee Salary Payroll Tax '!N664</f>
        <v>31536.18</v>
      </c>
      <c r="F662" s="351">
        <f t="shared" si="83"/>
        <v>32475.958164000003</v>
      </c>
      <c r="G662" s="352"/>
      <c r="H662" s="351">
        <f t="shared" si="88"/>
        <v>13463.82</v>
      </c>
      <c r="I662" s="351">
        <f t="shared" si="84"/>
        <v>939.77816400000302</v>
      </c>
      <c r="J662" s="351">
        <f t="shared" si="85"/>
        <v>5.6386689840000184</v>
      </c>
      <c r="K662" s="293">
        <f>SUM('Employee Salary Payroll Tax '!I664:K664)</f>
        <v>0</v>
      </c>
      <c r="L662" s="293">
        <f>'Employee Salary Payroll Tax '!H664</f>
        <v>0</v>
      </c>
      <c r="M662" s="293">
        <f t="shared" si="86"/>
        <v>31536.18</v>
      </c>
      <c r="N662" s="359">
        <f t="shared" si="87"/>
        <v>0</v>
      </c>
      <c r="O662" s="331"/>
      <c r="P662" s="61"/>
      <c r="Q662" s="294"/>
      <c r="R662" s="292"/>
      <c r="S662" s="291"/>
    </row>
    <row r="663" spans="1:19" ht="14.4">
      <c r="A663" s="36">
        <f t="shared" si="81"/>
        <v>648</v>
      </c>
      <c r="B663" s="526"/>
      <c r="C663" s="36" t="str">
        <f>VLOOKUP('Employee Salary Payroll Tax '!B665,'Employee Salary Payroll Tax '!$D$1:$E$7,2,FALSE)</f>
        <v>NonUnion</v>
      </c>
      <c r="D663" s="61">
        <f t="shared" si="82"/>
        <v>2.98E-2</v>
      </c>
      <c r="E663" s="351">
        <f>'Employee Salary Payroll Tax '!N665</f>
        <v>67977.73</v>
      </c>
      <c r="F663" s="351">
        <f t="shared" si="83"/>
        <v>70003.466354000004</v>
      </c>
      <c r="G663" s="352"/>
      <c r="H663" s="351">
        <f t="shared" si="88"/>
        <v>0</v>
      </c>
      <c r="I663" s="351">
        <f t="shared" si="84"/>
        <v>2025.7363540000079</v>
      </c>
      <c r="J663" s="351">
        <f t="shared" si="85"/>
        <v>0</v>
      </c>
      <c r="K663" s="293">
        <f>SUM('Employee Salary Payroll Tax '!I665:K665)</f>
        <v>26462.86</v>
      </c>
      <c r="L663" s="293">
        <f>'Employee Salary Payroll Tax '!H665</f>
        <v>0</v>
      </c>
      <c r="M663" s="293">
        <f t="shared" si="86"/>
        <v>41514.869999999995</v>
      </c>
      <c r="N663" s="359">
        <f t="shared" si="87"/>
        <v>0</v>
      </c>
      <c r="O663" s="331"/>
      <c r="P663" s="61"/>
      <c r="Q663" s="294"/>
      <c r="R663" s="292"/>
      <c r="S663" s="291"/>
    </row>
    <row r="664" spans="1:19" ht="14.4">
      <c r="A664" s="36">
        <f t="shared" si="81"/>
        <v>649</v>
      </c>
      <c r="B664" s="526"/>
      <c r="C664" s="36" t="str">
        <f>VLOOKUP('Employee Salary Payroll Tax '!B666,'Employee Salary Payroll Tax '!$D$1:$E$7,2,FALSE)</f>
        <v>NonUnion</v>
      </c>
      <c r="D664" s="61">
        <f t="shared" si="82"/>
        <v>2.98E-2</v>
      </c>
      <c r="E664" s="351">
        <f>'Employee Salary Payroll Tax '!N666</f>
        <v>59145.21</v>
      </c>
      <c r="F664" s="351">
        <f t="shared" si="83"/>
        <v>60907.737258000001</v>
      </c>
      <c r="G664" s="352"/>
      <c r="H664" s="351">
        <f t="shared" si="88"/>
        <v>0</v>
      </c>
      <c r="I664" s="351">
        <f t="shared" si="84"/>
        <v>1762.5272580000019</v>
      </c>
      <c r="J664" s="351">
        <f t="shared" si="85"/>
        <v>0</v>
      </c>
      <c r="K664" s="293">
        <f>SUM('Employee Salary Payroll Tax '!I666:K666)</f>
        <v>18099.420000000002</v>
      </c>
      <c r="L664" s="293">
        <f>'Employee Salary Payroll Tax '!H666</f>
        <v>0</v>
      </c>
      <c r="M664" s="293">
        <f t="shared" si="86"/>
        <v>41045.789999999994</v>
      </c>
      <c r="N664" s="359">
        <f t="shared" si="87"/>
        <v>0</v>
      </c>
      <c r="O664" s="331"/>
      <c r="P664" s="61"/>
      <c r="Q664" s="294"/>
      <c r="R664" s="292"/>
      <c r="S664" s="291"/>
    </row>
    <row r="665" spans="1:19" ht="14.4">
      <c r="A665" s="36">
        <f t="shared" si="81"/>
        <v>650</v>
      </c>
      <c r="B665" s="526"/>
      <c r="C665" s="36" t="str">
        <f>VLOOKUP('Employee Salary Payroll Tax '!B667,'Employee Salary Payroll Tax '!$D$1:$E$7,2,FALSE)</f>
        <v>NonUnion</v>
      </c>
      <c r="D665" s="61">
        <f t="shared" si="82"/>
        <v>2.98E-2</v>
      </c>
      <c r="E665" s="351">
        <f>'Employee Salary Payroll Tax '!N667</f>
        <v>46809.23</v>
      </c>
      <c r="F665" s="351">
        <f t="shared" si="83"/>
        <v>48204.145054000008</v>
      </c>
      <c r="G665" s="352"/>
      <c r="H665" s="351">
        <f t="shared" si="88"/>
        <v>0</v>
      </c>
      <c r="I665" s="351">
        <f t="shared" si="84"/>
        <v>1394.9150540000046</v>
      </c>
      <c r="J665" s="351">
        <f t="shared" si="85"/>
        <v>0</v>
      </c>
      <c r="K665" s="293">
        <f>SUM('Employee Salary Payroll Tax '!I667:K667)</f>
        <v>14187.650000000001</v>
      </c>
      <c r="L665" s="293">
        <f>'Employee Salary Payroll Tax '!H667</f>
        <v>0</v>
      </c>
      <c r="M665" s="293">
        <f t="shared" si="86"/>
        <v>32621.58</v>
      </c>
      <c r="N665" s="359">
        <f t="shared" si="87"/>
        <v>0</v>
      </c>
      <c r="O665" s="331"/>
      <c r="P665" s="61"/>
      <c r="Q665" s="294"/>
      <c r="R665" s="292"/>
      <c r="S665" s="291"/>
    </row>
    <row r="666" spans="1:19" ht="14.4">
      <c r="A666" s="36">
        <f t="shared" si="81"/>
        <v>651</v>
      </c>
      <c r="B666" s="526"/>
      <c r="C666" s="36" t="str">
        <f>VLOOKUP('Employee Salary Payroll Tax '!B668,'Employee Salary Payroll Tax '!$D$1:$E$7,2,FALSE)</f>
        <v>IBEW</v>
      </c>
      <c r="D666" s="61">
        <f t="shared" si="82"/>
        <v>6.875E-3</v>
      </c>
      <c r="E666" s="351">
        <f>'Employee Salary Payroll Tax '!N668</f>
        <v>53318.87</v>
      </c>
      <c r="F666" s="351">
        <f t="shared" si="83"/>
        <v>53685.437231249998</v>
      </c>
      <c r="G666" s="352"/>
      <c r="H666" s="351">
        <f t="shared" si="88"/>
        <v>0</v>
      </c>
      <c r="I666" s="351">
        <f t="shared" si="84"/>
        <v>366.56723124999553</v>
      </c>
      <c r="J666" s="351">
        <f t="shared" si="85"/>
        <v>0</v>
      </c>
      <c r="K666" s="293">
        <f>SUM('Employee Salary Payroll Tax '!I668:K668)</f>
        <v>53318.87</v>
      </c>
      <c r="L666" s="293">
        <f>'Employee Salary Payroll Tax '!H668</f>
        <v>0</v>
      </c>
      <c r="M666" s="293">
        <f t="shared" si="86"/>
        <v>0</v>
      </c>
      <c r="N666" s="359">
        <f t="shared" si="87"/>
        <v>0</v>
      </c>
      <c r="O666" s="331"/>
      <c r="P666" s="61"/>
      <c r="Q666" s="294"/>
      <c r="R666" s="292"/>
      <c r="S666" s="291"/>
    </row>
    <row r="667" spans="1:19" ht="14.4">
      <c r="A667" s="36">
        <f t="shared" si="81"/>
        <v>652</v>
      </c>
      <c r="B667" s="526"/>
      <c r="C667" s="36" t="str">
        <f>VLOOKUP('Employee Salary Payroll Tax '!B669,'Employee Salary Payroll Tax '!$D$1:$E$7,2,FALSE)</f>
        <v>UA</v>
      </c>
      <c r="D667" s="61">
        <f t="shared" si="82"/>
        <v>0.03</v>
      </c>
      <c r="E667" s="351">
        <f>'Employee Salary Payroll Tax '!N669</f>
        <v>68153.440000000002</v>
      </c>
      <c r="F667" s="351">
        <f t="shared" si="83"/>
        <v>70198.0432</v>
      </c>
      <c r="G667" s="352"/>
      <c r="H667" s="351">
        <f t="shared" si="88"/>
        <v>0</v>
      </c>
      <c r="I667" s="351">
        <f t="shared" si="84"/>
        <v>2044.6031999999977</v>
      </c>
      <c r="J667" s="351">
        <f t="shared" si="85"/>
        <v>0</v>
      </c>
      <c r="K667" s="293">
        <f>SUM('Employee Salary Payroll Tax '!I669:K669)</f>
        <v>52045.21</v>
      </c>
      <c r="L667" s="293">
        <f>'Employee Salary Payroll Tax '!H669</f>
        <v>0</v>
      </c>
      <c r="M667" s="293">
        <f t="shared" si="86"/>
        <v>16108.230000000003</v>
      </c>
      <c r="N667" s="359">
        <f t="shared" si="87"/>
        <v>0</v>
      </c>
      <c r="O667" s="331"/>
      <c r="P667" s="61"/>
      <c r="Q667" s="294"/>
      <c r="R667" s="292"/>
      <c r="S667" s="291"/>
    </row>
    <row r="668" spans="1:19" ht="14.4">
      <c r="A668" s="36">
        <f t="shared" si="81"/>
        <v>653</v>
      </c>
      <c r="B668" s="526"/>
      <c r="C668" s="36" t="str">
        <f>VLOOKUP('Employee Salary Payroll Tax '!B670,'Employee Salary Payroll Tax '!$D$1:$E$7,2,FALSE)</f>
        <v>NonUnion</v>
      </c>
      <c r="D668" s="61">
        <f t="shared" si="82"/>
        <v>2.98E-2</v>
      </c>
      <c r="E668" s="351">
        <f>'Employee Salary Payroll Tax '!N670</f>
        <v>101842.05</v>
      </c>
      <c r="F668" s="351">
        <f t="shared" si="83"/>
        <v>104876.94309000002</v>
      </c>
      <c r="G668" s="352"/>
      <c r="H668" s="351">
        <f t="shared" si="88"/>
        <v>0</v>
      </c>
      <c r="I668" s="351">
        <f t="shared" si="84"/>
        <v>3034.8930900000123</v>
      </c>
      <c r="J668" s="351">
        <f t="shared" si="85"/>
        <v>0</v>
      </c>
      <c r="K668" s="293">
        <f>SUM('Employee Salary Payroll Tax '!I670:K670)</f>
        <v>63617.789999999994</v>
      </c>
      <c r="L668" s="293">
        <f>'Employee Salary Payroll Tax '!H670</f>
        <v>0</v>
      </c>
      <c r="M668" s="293">
        <f t="shared" si="86"/>
        <v>38224.260000000009</v>
      </c>
      <c r="N668" s="359">
        <f t="shared" si="87"/>
        <v>0</v>
      </c>
      <c r="O668" s="331"/>
      <c r="P668" s="61"/>
      <c r="Q668" s="294"/>
      <c r="R668" s="292"/>
      <c r="S668" s="291"/>
    </row>
    <row r="669" spans="1:19" ht="14.4">
      <c r="A669" s="36">
        <f t="shared" si="81"/>
        <v>654</v>
      </c>
      <c r="B669" s="526"/>
      <c r="C669" s="36" t="str">
        <f>VLOOKUP('Employee Salary Payroll Tax '!B671,'Employee Salary Payroll Tax '!$D$1:$E$7,2,FALSE)</f>
        <v>NonUnion</v>
      </c>
      <c r="D669" s="61">
        <f t="shared" si="82"/>
        <v>2.98E-2</v>
      </c>
      <c r="E669" s="351">
        <f>'Employee Salary Payroll Tax '!N671</f>
        <v>62954.22</v>
      </c>
      <c r="F669" s="351">
        <f t="shared" si="83"/>
        <v>64830.255756000006</v>
      </c>
      <c r="G669" s="352"/>
      <c r="H669" s="351">
        <f t="shared" si="88"/>
        <v>0</v>
      </c>
      <c r="I669" s="351">
        <f t="shared" si="84"/>
        <v>1876.0357560000048</v>
      </c>
      <c r="J669" s="351">
        <f t="shared" si="85"/>
        <v>0</v>
      </c>
      <c r="K669" s="293">
        <f>SUM('Employee Salary Payroll Tax '!I671:K671)</f>
        <v>6150.75</v>
      </c>
      <c r="L669" s="293">
        <f>'Employee Salary Payroll Tax '!H671</f>
        <v>0</v>
      </c>
      <c r="M669" s="293">
        <f t="shared" si="86"/>
        <v>56803.47</v>
      </c>
      <c r="N669" s="359">
        <f t="shared" si="87"/>
        <v>0</v>
      </c>
      <c r="O669" s="331"/>
      <c r="P669" s="61"/>
      <c r="Q669" s="294"/>
      <c r="R669" s="292"/>
      <c r="S669" s="291"/>
    </row>
    <row r="670" spans="1:19" ht="14.4">
      <c r="A670" s="36">
        <f t="shared" si="81"/>
        <v>655</v>
      </c>
      <c r="B670" s="526"/>
      <c r="C670" s="36" t="str">
        <f>VLOOKUP('Employee Salary Payroll Tax '!B672,'Employee Salary Payroll Tax '!$D$1:$E$7,2,FALSE)</f>
        <v>IBEW</v>
      </c>
      <c r="D670" s="61">
        <f t="shared" si="82"/>
        <v>6.875E-3</v>
      </c>
      <c r="E670" s="351">
        <f>'Employee Salary Payroll Tax '!N672</f>
        <v>116491.01</v>
      </c>
      <c r="F670" s="351">
        <f t="shared" si="83"/>
        <v>117291.88569374999</v>
      </c>
      <c r="G670" s="352"/>
      <c r="H670" s="351">
        <f t="shared" si="88"/>
        <v>0</v>
      </c>
      <c r="I670" s="351">
        <f t="shared" si="84"/>
        <v>800.87569375000021</v>
      </c>
      <c r="J670" s="351">
        <f t="shared" si="85"/>
        <v>0</v>
      </c>
      <c r="K670" s="293">
        <f>SUM('Employee Salary Payroll Tax '!I672:K672)</f>
        <v>113520.53</v>
      </c>
      <c r="L670" s="293">
        <f>'Employee Salary Payroll Tax '!H672</f>
        <v>0</v>
      </c>
      <c r="M670" s="293">
        <f t="shared" si="86"/>
        <v>2970.4799999999959</v>
      </c>
      <c r="N670" s="359">
        <f t="shared" si="87"/>
        <v>0</v>
      </c>
      <c r="O670" s="331"/>
      <c r="P670" s="61"/>
      <c r="Q670" s="294"/>
      <c r="R670" s="292"/>
      <c r="S670" s="291"/>
    </row>
    <row r="671" spans="1:19" ht="14.4">
      <c r="A671" s="36">
        <f t="shared" si="81"/>
        <v>656</v>
      </c>
      <c r="B671" s="526"/>
      <c r="C671" s="36" t="str">
        <f>VLOOKUP('Employee Salary Payroll Tax '!B673,'Employee Salary Payroll Tax '!$D$1:$E$7,2,FALSE)</f>
        <v>IBEW</v>
      </c>
      <c r="D671" s="61">
        <f t="shared" si="82"/>
        <v>6.875E-3</v>
      </c>
      <c r="E671" s="351">
        <f>'Employee Salary Payroll Tax '!N673</f>
        <v>139461.32</v>
      </c>
      <c r="F671" s="351">
        <f t="shared" si="83"/>
        <v>140420.11657499999</v>
      </c>
      <c r="G671" s="352"/>
      <c r="H671" s="351">
        <f t="shared" si="88"/>
        <v>0</v>
      </c>
      <c r="I671" s="351">
        <f t="shared" si="84"/>
        <v>958.79657499998575</v>
      </c>
      <c r="J671" s="351">
        <f t="shared" si="85"/>
        <v>0</v>
      </c>
      <c r="K671" s="293">
        <f>SUM('Employee Salary Payroll Tax '!I673:K673)</f>
        <v>18143.18</v>
      </c>
      <c r="L671" s="293">
        <f>'Employee Salary Payroll Tax '!H673</f>
        <v>0</v>
      </c>
      <c r="M671" s="293">
        <f t="shared" si="86"/>
        <v>121318.14000000001</v>
      </c>
      <c r="N671" s="359">
        <f t="shared" si="87"/>
        <v>0</v>
      </c>
      <c r="O671" s="331"/>
      <c r="P671" s="61"/>
      <c r="Q671" s="294"/>
      <c r="R671" s="292"/>
      <c r="S671" s="291"/>
    </row>
    <row r="672" spans="1:19" ht="14.4">
      <c r="A672" s="36">
        <f t="shared" si="81"/>
        <v>657</v>
      </c>
      <c r="B672" s="526"/>
      <c r="C672" s="36" t="str">
        <f>VLOOKUP('Employee Salary Payroll Tax '!B674,'Employee Salary Payroll Tax '!$D$1:$E$7,2,FALSE)</f>
        <v>NonUnion</v>
      </c>
      <c r="D672" s="61">
        <f t="shared" si="82"/>
        <v>2.98E-2</v>
      </c>
      <c r="E672" s="351">
        <f>'Employee Salary Payroll Tax '!N674</f>
        <v>82655.66</v>
      </c>
      <c r="F672" s="351">
        <f t="shared" si="83"/>
        <v>85118.798668000003</v>
      </c>
      <c r="G672" s="352"/>
      <c r="H672" s="351">
        <f t="shared" si="88"/>
        <v>0</v>
      </c>
      <c r="I672" s="351">
        <f t="shared" si="84"/>
        <v>2463.1386679999996</v>
      </c>
      <c r="J672" s="351">
        <f t="shared" si="85"/>
        <v>0</v>
      </c>
      <c r="K672" s="293">
        <f>SUM('Employee Salary Payroll Tax '!I674:K674)</f>
        <v>82655.66</v>
      </c>
      <c r="L672" s="293">
        <f>'Employee Salary Payroll Tax '!H674</f>
        <v>0</v>
      </c>
      <c r="M672" s="293">
        <f t="shared" si="86"/>
        <v>0</v>
      </c>
      <c r="N672" s="359">
        <f t="shared" si="87"/>
        <v>0</v>
      </c>
      <c r="O672" s="331"/>
      <c r="P672" s="61"/>
      <c r="Q672" s="294"/>
      <c r="R672" s="292"/>
      <c r="S672" s="291"/>
    </row>
    <row r="673" spans="1:19" ht="14.4">
      <c r="A673" s="36">
        <f t="shared" si="81"/>
        <v>658</v>
      </c>
      <c r="B673" s="526"/>
      <c r="C673" s="36" t="str">
        <f>VLOOKUP('Employee Salary Payroll Tax '!B675,'Employee Salary Payroll Tax '!$D$1:$E$7,2,FALSE)</f>
        <v>UA</v>
      </c>
      <c r="D673" s="61">
        <f t="shared" si="82"/>
        <v>0.03</v>
      </c>
      <c r="E673" s="351">
        <f>'Employee Salary Payroll Tax '!N675</f>
        <v>67357.88</v>
      </c>
      <c r="F673" s="351">
        <f t="shared" si="83"/>
        <v>69378.616400000014</v>
      </c>
      <c r="G673" s="352"/>
      <c r="H673" s="351">
        <f t="shared" si="88"/>
        <v>0</v>
      </c>
      <c r="I673" s="351">
        <f t="shared" si="84"/>
        <v>2020.7364000000089</v>
      </c>
      <c r="J673" s="351">
        <f t="shared" si="85"/>
        <v>0</v>
      </c>
      <c r="K673" s="293">
        <f>SUM('Employee Salary Payroll Tax '!I675:K675)</f>
        <v>60524.53</v>
      </c>
      <c r="L673" s="293">
        <f>'Employee Salary Payroll Tax '!H675</f>
        <v>1175.3699999999999</v>
      </c>
      <c r="M673" s="293">
        <f t="shared" si="86"/>
        <v>5657.9800000000059</v>
      </c>
      <c r="N673" s="359">
        <f t="shared" si="87"/>
        <v>0</v>
      </c>
      <c r="O673" s="331"/>
      <c r="P673" s="61"/>
      <c r="Q673" s="294"/>
      <c r="R673" s="292"/>
      <c r="S673" s="291"/>
    </row>
    <row r="674" spans="1:19" ht="14.4">
      <c r="A674" s="36">
        <f t="shared" si="81"/>
        <v>659</v>
      </c>
      <c r="B674" s="526"/>
      <c r="C674" s="36" t="str">
        <f>VLOOKUP('Employee Salary Payroll Tax '!B676,'Employee Salary Payroll Tax '!$D$1:$E$7,2,FALSE)</f>
        <v>NonUnion</v>
      </c>
      <c r="D674" s="61">
        <f t="shared" si="82"/>
        <v>2.98E-2</v>
      </c>
      <c r="E674" s="351">
        <f>'Employee Salary Payroll Tax '!N676</f>
        <v>105781.9</v>
      </c>
      <c r="F674" s="351">
        <f t="shared" si="83"/>
        <v>108934.20062</v>
      </c>
      <c r="G674" s="352"/>
      <c r="H674" s="351">
        <f t="shared" si="88"/>
        <v>0</v>
      </c>
      <c r="I674" s="351">
        <f t="shared" si="84"/>
        <v>3152.3006200000091</v>
      </c>
      <c r="J674" s="351">
        <f t="shared" si="85"/>
        <v>0</v>
      </c>
      <c r="K674" s="293">
        <f>SUM('Employee Salary Payroll Tax '!I676:K676)</f>
        <v>16560.72</v>
      </c>
      <c r="L674" s="293">
        <f>'Employee Salary Payroll Tax '!H676</f>
        <v>0</v>
      </c>
      <c r="M674" s="293">
        <f t="shared" si="86"/>
        <v>89221.18</v>
      </c>
      <c r="N674" s="359">
        <f t="shared" si="87"/>
        <v>0</v>
      </c>
      <c r="O674" s="331"/>
      <c r="P674" s="61"/>
      <c r="Q674" s="294"/>
      <c r="R674" s="292"/>
      <c r="S674" s="291"/>
    </row>
    <row r="675" spans="1:19" ht="14.4">
      <c r="A675" s="36">
        <f t="shared" si="81"/>
        <v>660</v>
      </c>
      <c r="B675" s="526"/>
      <c r="C675" s="36" t="str">
        <f>VLOOKUP('Employee Salary Payroll Tax '!B677,'Employee Salary Payroll Tax '!$D$1:$E$7,2,FALSE)</f>
        <v>NonUnion</v>
      </c>
      <c r="D675" s="61">
        <f t="shared" si="82"/>
        <v>2.98E-2</v>
      </c>
      <c r="E675" s="351">
        <f>'Employee Salary Payroll Tax '!N677</f>
        <v>75636.98</v>
      </c>
      <c r="F675" s="351">
        <f t="shared" si="83"/>
        <v>77890.962004000001</v>
      </c>
      <c r="G675" s="352"/>
      <c r="H675" s="351">
        <f t="shared" si="88"/>
        <v>0</v>
      </c>
      <c r="I675" s="351">
        <f t="shared" si="84"/>
        <v>2253.982004000005</v>
      </c>
      <c r="J675" s="351">
        <f t="shared" si="85"/>
        <v>0</v>
      </c>
      <c r="K675" s="293">
        <f>SUM('Employee Salary Payroll Tax '!I677:K677)</f>
        <v>38939.22</v>
      </c>
      <c r="L675" s="293">
        <f>'Employee Salary Payroll Tax '!H677</f>
        <v>0</v>
      </c>
      <c r="M675" s="293">
        <f t="shared" si="86"/>
        <v>36697.759999999995</v>
      </c>
      <c r="N675" s="359">
        <f t="shared" si="87"/>
        <v>0</v>
      </c>
      <c r="O675" s="331"/>
      <c r="P675" s="61"/>
      <c r="Q675" s="294"/>
      <c r="R675" s="292"/>
      <c r="S675" s="291"/>
    </row>
    <row r="676" spans="1:19" ht="14.4">
      <c r="A676" s="36">
        <f t="shared" si="81"/>
        <v>661</v>
      </c>
      <c r="B676" s="526"/>
      <c r="C676" s="36" t="str">
        <f>VLOOKUP('Employee Salary Payroll Tax '!B678,'Employee Salary Payroll Tax '!$D$1:$E$7,2,FALSE)</f>
        <v>NonUnion</v>
      </c>
      <c r="D676" s="61">
        <f t="shared" si="82"/>
        <v>2.98E-2</v>
      </c>
      <c r="E676" s="351">
        <f>'Employee Salary Payroll Tax '!N678</f>
        <v>146815.79</v>
      </c>
      <c r="F676" s="351">
        <f t="shared" si="83"/>
        <v>151190.90054200002</v>
      </c>
      <c r="G676" s="352"/>
      <c r="H676" s="351">
        <f t="shared" si="88"/>
        <v>0</v>
      </c>
      <c r="I676" s="351">
        <f t="shared" si="84"/>
        <v>4375.1105420000094</v>
      </c>
      <c r="J676" s="351">
        <f t="shared" si="85"/>
        <v>0</v>
      </c>
      <c r="K676" s="293">
        <f>SUM('Employee Salary Payroll Tax '!I678:K678)</f>
        <v>146815.79</v>
      </c>
      <c r="L676" s="293">
        <f>'Employee Salary Payroll Tax '!H678</f>
        <v>0</v>
      </c>
      <c r="M676" s="293">
        <f t="shared" si="86"/>
        <v>0</v>
      </c>
      <c r="N676" s="359">
        <f t="shared" si="87"/>
        <v>0</v>
      </c>
      <c r="O676" s="331"/>
      <c r="P676" s="61"/>
      <c r="Q676" s="294"/>
      <c r="R676" s="292"/>
      <c r="S676" s="291"/>
    </row>
    <row r="677" spans="1:19" ht="14.4">
      <c r="A677" s="36">
        <f t="shared" si="81"/>
        <v>662</v>
      </c>
      <c r="B677" s="526"/>
      <c r="C677" s="36" t="str">
        <f>VLOOKUP('Employee Salary Payroll Tax '!B679,'Employee Salary Payroll Tax '!$D$1:$E$7,2,FALSE)</f>
        <v>NonUnion</v>
      </c>
      <c r="D677" s="61">
        <f t="shared" si="82"/>
        <v>2.98E-2</v>
      </c>
      <c r="E677" s="351">
        <f>'Employee Salary Payroll Tax '!N679</f>
        <v>80744.66</v>
      </c>
      <c r="F677" s="351">
        <f t="shared" si="83"/>
        <v>83150.850868000009</v>
      </c>
      <c r="G677" s="352"/>
      <c r="H677" s="351">
        <f t="shared" si="88"/>
        <v>0</v>
      </c>
      <c r="I677" s="351">
        <f t="shared" si="84"/>
        <v>2406.1908680000051</v>
      </c>
      <c r="J677" s="351">
        <f t="shared" si="85"/>
        <v>0</v>
      </c>
      <c r="K677" s="293">
        <f>SUM('Employee Salary Payroll Tax '!I679:K679)</f>
        <v>32915.69</v>
      </c>
      <c r="L677" s="293">
        <f>'Employee Salary Payroll Tax '!H679</f>
        <v>0</v>
      </c>
      <c r="M677" s="293">
        <f t="shared" si="86"/>
        <v>47828.97</v>
      </c>
      <c r="N677" s="359">
        <f t="shared" si="87"/>
        <v>0</v>
      </c>
      <c r="O677" s="331"/>
      <c r="P677" s="61"/>
      <c r="Q677" s="294"/>
      <c r="R677" s="292"/>
      <c r="S677" s="291"/>
    </row>
    <row r="678" spans="1:19" ht="14.4">
      <c r="A678" s="36">
        <f t="shared" si="81"/>
        <v>663</v>
      </c>
      <c r="B678" s="526"/>
      <c r="C678" s="36" t="str">
        <f>VLOOKUP('Employee Salary Payroll Tax '!B680,'Employee Salary Payroll Tax '!$D$1:$E$7,2,FALSE)</f>
        <v>NonUnion</v>
      </c>
      <c r="D678" s="61">
        <f t="shared" si="82"/>
        <v>2.98E-2</v>
      </c>
      <c r="E678" s="351">
        <f>'Employee Salary Payroll Tax '!N680</f>
        <v>101469.96</v>
      </c>
      <c r="F678" s="351">
        <f t="shared" si="83"/>
        <v>104493.76480800001</v>
      </c>
      <c r="G678" s="352"/>
      <c r="H678" s="351">
        <f t="shared" si="88"/>
        <v>0</v>
      </c>
      <c r="I678" s="351">
        <f t="shared" si="84"/>
        <v>3023.8048080000008</v>
      </c>
      <c r="J678" s="351">
        <f t="shared" si="85"/>
        <v>0</v>
      </c>
      <c r="K678" s="293">
        <f>SUM('Employee Salary Payroll Tax '!I680:K680)</f>
        <v>101469.96</v>
      </c>
      <c r="L678" s="293">
        <f>'Employee Salary Payroll Tax '!H680</f>
        <v>0</v>
      </c>
      <c r="M678" s="293">
        <f t="shared" si="86"/>
        <v>0</v>
      </c>
      <c r="N678" s="359">
        <f t="shared" si="87"/>
        <v>0</v>
      </c>
      <c r="O678" s="331"/>
      <c r="P678" s="61"/>
      <c r="Q678" s="294"/>
      <c r="R678" s="292"/>
      <c r="S678" s="291"/>
    </row>
    <row r="679" spans="1:19" ht="14.4">
      <c r="A679" s="36">
        <f t="shared" si="81"/>
        <v>664</v>
      </c>
      <c r="B679" s="526"/>
      <c r="C679" s="36" t="str">
        <f>VLOOKUP('Employee Salary Payroll Tax '!B681,'Employee Salary Payroll Tax '!$D$1:$E$7,2,FALSE)</f>
        <v>IBEW</v>
      </c>
      <c r="D679" s="61">
        <f t="shared" si="82"/>
        <v>6.875E-3</v>
      </c>
      <c r="E679" s="351">
        <f>'Employee Salary Payroll Tax '!N681</f>
        <v>91982.42</v>
      </c>
      <c r="F679" s="351">
        <f t="shared" si="83"/>
        <v>92614.799137499998</v>
      </c>
      <c r="G679" s="352"/>
      <c r="H679" s="351">
        <f t="shared" si="88"/>
        <v>0</v>
      </c>
      <c r="I679" s="351">
        <f t="shared" si="84"/>
        <v>632.37913750000007</v>
      </c>
      <c r="J679" s="351">
        <f t="shared" si="85"/>
        <v>0</v>
      </c>
      <c r="K679" s="293">
        <f>SUM('Employee Salary Payroll Tax '!I681:K681)</f>
        <v>17596.02</v>
      </c>
      <c r="L679" s="293">
        <f>'Employee Salary Payroll Tax '!H681</f>
        <v>0</v>
      </c>
      <c r="M679" s="293">
        <f t="shared" si="86"/>
        <v>74386.399999999994</v>
      </c>
      <c r="N679" s="359">
        <f t="shared" si="87"/>
        <v>0</v>
      </c>
      <c r="O679" s="331"/>
      <c r="P679" s="61"/>
      <c r="Q679" s="294"/>
      <c r="R679" s="292"/>
      <c r="S679" s="291"/>
    </row>
    <row r="680" spans="1:19" ht="14.4">
      <c r="A680" s="36">
        <f t="shared" si="81"/>
        <v>665</v>
      </c>
      <c r="B680" s="526"/>
      <c r="C680" s="36" t="str">
        <f>VLOOKUP('Employee Salary Payroll Tax '!B682,'Employee Salary Payroll Tax '!$D$1:$E$7,2,FALSE)</f>
        <v>IBEW</v>
      </c>
      <c r="D680" s="61">
        <f t="shared" si="82"/>
        <v>6.875E-3</v>
      </c>
      <c r="E680" s="351">
        <f>'Employee Salary Payroll Tax '!N682</f>
        <v>52318.64</v>
      </c>
      <c r="F680" s="351">
        <f t="shared" si="83"/>
        <v>52678.330649999996</v>
      </c>
      <c r="G680" s="352"/>
      <c r="H680" s="351">
        <f t="shared" si="88"/>
        <v>0</v>
      </c>
      <c r="I680" s="351">
        <f t="shared" si="84"/>
        <v>359.69064999999682</v>
      </c>
      <c r="J680" s="351">
        <f t="shared" si="85"/>
        <v>0</v>
      </c>
      <c r="K680" s="293">
        <f>SUM('Employee Salary Payroll Tax '!I682:K682)</f>
        <v>14009.84</v>
      </c>
      <c r="L680" s="293">
        <f>'Employee Salary Payroll Tax '!H682</f>
        <v>0</v>
      </c>
      <c r="M680" s="293">
        <f t="shared" si="86"/>
        <v>38308.800000000003</v>
      </c>
      <c r="N680" s="359">
        <f t="shared" si="87"/>
        <v>0</v>
      </c>
      <c r="O680" s="331"/>
      <c r="P680" s="61"/>
      <c r="Q680" s="294"/>
      <c r="R680" s="292"/>
      <c r="S680" s="291"/>
    </row>
    <row r="681" spans="1:19" ht="14.4">
      <c r="A681" s="36">
        <f t="shared" si="81"/>
        <v>666</v>
      </c>
      <c r="B681" s="526"/>
      <c r="C681" s="36" t="str">
        <f>VLOOKUP('Employee Salary Payroll Tax '!B683,'Employee Salary Payroll Tax '!$D$1:$E$7,2,FALSE)</f>
        <v>NonUnion</v>
      </c>
      <c r="D681" s="61">
        <f t="shared" si="82"/>
        <v>2.98E-2</v>
      </c>
      <c r="E681" s="351">
        <f>'Employee Salary Payroll Tax '!N683</f>
        <v>88591.2</v>
      </c>
      <c r="F681" s="351">
        <f t="shared" si="83"/>
        <v>91231.21776</v>
      </c>
      <c r="G681" s="352"/>
      <c r="H681" s="351">
        <f t="shared" si="88"/>
        <v>0</v>
      </c>
      <c r="I681" s="351">
        <f t="shared" si="84"/>
        <v>2640.0177600000025</v>
      </c>
      <c r="J681" s="351">
        <f t="shared" si="85"/>
        <v>0</v>
      </c>
      <c r="K681" s="293">
        <f>SUM('Employee Salary Payroll Tax '!I683:K683)</f>
        <v>2259.41</v>
      </c>
      <c r="L681" s="293">
        <f>'Employee Salary Payroll Tax '!H683</f>
        <v>0</v>
      </c>
      <c r="M681" s="293">
        <f t="shared" si="86"/>
        <v>86331.79</v>
      </c>
      <c r="N681" s="359">
        <f t="shared" si="87"/>
        <v>0</v>
      </c>
      <c r="O681" s="331"/>
      <c r="P681" s="61"/>
      <c r="Q681" s="294"/>
      <c r="R681" s="292"/>
      <c r="S681" s="291"/>
    </row>
    <row r="682" spans="1:19" ht="14.4">
      <c r="A682" s="36">
        <f t="shared" si="81"/>
        <v>667</v>
      </c>
      <c r="B682" s="526"/>
      <c r="C682" s="36" t="str">
        <f>VLOOKUP('Employee Salary Payroll Tax '!B684,'Employee Salary Payroll Tax '!$D$1:$E$7,2,FALSE)</f>
        <v>IBEW</v>
      </c>
      <c r="D682" s="61">
        <f t="shared" si="82"/>
        <v>6.875E-3</v>
      </c>
      <c r="E682" s="351">
        <f>'Employee Salary Payroll Tax '!N684</f>
        <v>137905.60000000001</v>
      </c>
      <c r="F682" s="351">
        <f t="shared" si="83"/>
        <v>138853.701</v>
      </c>
      <c r="G682" s="352"/>
      <c r="H682" s="351">
        <f t="shared" si="88"/>
        <v>0</v>
      </c>
      <c r="I682" s="351">
        <f t="shared" si="84"/>
        <v>948.10099999999511</v>
      </c>
      <c r="J682" s="351">
        <f t="shared" si="85"/>
        <v>0</v>
      </c>
      <c r="K682" s="293">
        <f>SUM('Employee Salary Payroll Tax '!I684:K684)</f>
        <v>57382.41</v>
      </c>
      <c r="L682" s="293">
        <f>'Employee Salary Payroll Tax '!H684</f>
        <v>0</v>
      </c>
      <c r="M682" s="293">
        <f t="shared" si="86"/>
        <v>80523.19</v>
      </c>
      <c r="N682" s="359">
        <f t="shared" si="87"/>
        <v>0</v>
      </c>
      <c r="O682" s="331"/>
      <c r="P682" s="61"/>
      <c r="Q682" s="294"/>
      <c r="R682" s="292"/>
      <c r="S682" s="291"/>
    </row>
    <row r="683" spans="1:19" ht="14.4">
      <c r="A683" s="36">
        <f t="shared" si="81"/>
        <v>668</v>
      </c>
      <c r="B683" s="526"/>
      <c r="C683" s="36" t="str">
        <f>VLOOKUP('Employee Salary Payroll Tax '!B685,'Employee Salary Payroll Tax '!$D$1:$E$7,2,FALSE)</f>
        <v>IBEW</v>
      </c>
      <c r="D683" s="61">
        <f t="shared" si="82"/>
        <v>6.875E-3</v>
      </c>
      <c r="E683" s="351">
        <f>'Employee Salary Payroll Tax '!N685</f>
        <v>77252.429999999993</v>
      </c>
      <c r="F683" s="351">
        <f t="shared" si="83"/>
        <v>77783.54045624999</v>
      </c>
      <c r="G683" s="352"/>
      <c r="H683" s="351">
        <f t="shared" si="88"/>
        <v>0</v>
      </c>
      <c r="I683" s="351">
        <f t="shared" si="84"/>
        <v>531.11045624999679</v>
      </c>
      <c r="J683" s="351">
        <f t="shared" si="85"/>
        <v>0</v>
      </c>
      <c r="K683" s="293">
        <f>SUM('Employee Salary Payroll Tax '!I685:K685)</f>
        <v>77252.429999999993</v>
      </c>
      <c r="L683" s="293">
        <f>'Employee Salary Payroll Tax '!H685</f>
        <v>0</v>
      </c>
      <c r="M683" s="293">
        <f t="shared" si="86"/>
        <v>0</v>
      </c>
      <c r="N683" s="359">
        <f t="shared" si="87"/>
        <v>0</v>
      </c>
      <c r="O683" s="331"/>
      <c r="P683" s="61"/>
      <c r="Q683" s="294"/>
      <c r="R683" s="292"/>
      <c r="S683" s="291"/>
    </row>
    <row r="684" spans="1:19" ht="14.4">
      <c r="A684" s="36">
        <f t="shared" si="81"/>
        <v>669</v>
      </c>
      <c r="B684" s="526"/>
      <c r="C684" s="36" t="str">
        <f>VLOOKUP('Employee Salary Payroll Tax '!B686,'Employee Salary Payroll Tax '!$D$1:$E$7,2,FALSE)</f>
        <v>IBEW</v>
      </c>
      <c r="D684" s="61">
        <f t="shared" si="82"/>
        <v>6.875E-3</v>
      </c>
      <c r="E684" s="351">
        <f>'Employee Salary Payroll Tax '!N686</f>
        <v>37887.57</v>
      </c>
      <c r="F684" s="351">
        <f t="shared" si="83"/>
        <v>38148.047043749997</v>
      </c>
      <c r="G684" s="352"/>
      <c r="H684" s="351">
        <f t="shared" si="88"/>
        <v>7112.43</v>
      </c>
      <c r="I684" s="351">
        <f t="shared" si="84"/>
        <v>260.47704374999739</v>
      </c>
      <c r="J684" s="351">
        <f t="shared" si="85"/>
        <v>1.5628622624999844</v>
      </c>
      <c r="K684" s="293">
        <f>SUM('Employee Salary Payroll Tax '!I686:K686)</f>
        <v>3166.8</v>
      </c>
      <c r="L684" s="293">
        <f>'Employee Salary Payroll Tax '!H686</f>
        <v>0</v>
      </c>
      <c r="M684" s="293">
        <f t="shared" si="86"/>
        <v>34720.769999999997</v>
      </c>
      <c r="N684" s="359">
        <f t="shared" si="87"/>
        <v>0.13063049999655085</v>
      </c>
      <c r="O684" s="331"/>
      <c r="P684" s="61"/>
      <c r="Q684" s="294"/>
      <c r="R684" s="292"/>
      <c r="S684" s="291"/>
    </row>
    <row r="685" spans="1:19" ht="14.4">
      <c r="A685" s="36">
        <f t="shared" si="81"/>
        <v>670</v>
      </c>
      <c r="B685" s="526"/>
      <c r="C685" s="36" t="str">
        <f>VLOOKUP('Employee Salary Payroll Tax '!B687,'Employee Salary Payroll Tax '!$D$1:$E$7,2,FALSE)</f>
        <v>Not Assigned</v>
      </c>
      <c r="D685" s="61">
        <f t="shared" si="82"/>
        <v>0</v>
      </c>
      <c r="E685" s="351">
        <f>'Employee Salary Payroll Tax '!N687</f>
        <v>0</v>
      </c>
      <c r="F685" s="351">
        <f t="shared" si="83"/>
        <v>0</v>
      </c>
      <c r="G685" s="352"/>
      <c r="H685" s="351">
        <f t="shared" si="88"/>
        <v>45000</v>
      </c>
      <c r="I685" s="351">
        <f t="shared" si="84"/>
        <v>0</v>
      </c>
      <c r="J685" s="351">
        <f t="shared" si="85"/>
        <v>0</v>
      </c>
      <c r="K685" s="293">
        <f>SUM('Employee Salary Payroll Tax '!I687:K687)</f>
        <v>0</v>
      </c>
      <c r="L685" s="293">
        <f>'Employee Salary Payroll Tax '!H687</f>
        <v>0</v>
      </c>
      <c r="M685" s="293">
        <f t="shared" si="86"/>
        <v>0</v>
      </c>
      <c r="N685" s="359">
        <f t="shared" si="87"/>
        <v>0</v>
      </c>
      <c r="O685" s="331"/>
      <c r="P685" s="61"/>
      <c r="Q685" s="294"/>
      <c r="R685" s="292"/>
      <c r="S685" s="291"/>
    </row>
    <row r="686" spans="1:19" ht="14.4">
      <c r="A686" s="36">
        <f t="shared" si="81"/>
        <v>671</v>
      </c>
      <c r="B686" s="526"/>
      <c r="C686" s="36" t="str">
        <f>VLOOKUP('Employee Salary Payroll Tax '!B688,'Employee Salary Payroll Tax '!$D$1:$E$7,2,FALSE)</f>
        <v>IBEW</v>
      </c>
      <c r="D686" s="61">
        <f t="shared" si="82"/>
        <v>6.875E-3</v>
      </c>
      <c r="E686" s="351">
        <f>'Employee Salary Payroll Tax '!N688</f>
        <v>233367.09</v>
      </c>
      <c r="F686" s="351">
        <f t="shared" si="83"/>
        <v>234971.48874375</v>
      </c>
      <c r="G686" s="352"/>
      <c r="H686" s="351">
        <f t="shared" si="88"/>
        <v>0</v>
      </c>
      <c r="I686" s="351">
        <f t="shared" si="84"/>
        <v>1604.3987437500036</v>
      </c>
      <c r="J686" s="351">
        <f t="shared" si="85"/>
        <v>0</v>
      </c>
      <c r="K686" s="293">
        <f>SUM('Employee Salary Payroll Tax '!I688:K688)</f>
        <v>202626.97</v>
      </c>
      <c r="L686" s="293">
        <f>'Employee Salary Payroll Tax '!H688</f>
        <v>0</v>
      </c>
      <c r="M686" s="293">
        <f t="shared" si="86"/>
        <v>30740.119999999995</v>
      </c>
      <c r="N686" s="359">
        <f t="shared" si="87"/>
        <v>0</v>
      </c>
      <c r="O686" s="331"/>
      <c r="P686" s="61"/>
      <c r="Q686" s="294"/>
      <c r="R686" s="292"/>
      <c r="S686" s="291"/>
    </row>
    <row r="687" spans="1:19" ht="14.4">
      <c r="A687" s="36">
        <f t="shared" si="81"/>
        <v>672</v>
      </c>
      <c r="B687" s="526"/>
      <c r="C687" s="36" t="str">
        <f>VLOOKUP('Employee Salary Payroll Tax '!B689,'Employee Salary Payroll Tax '!$D$1:$E$7,2,FALSE)</f>
        <v>IBEW</v>
      </c>
      <c r="D687" s="61">
        <f t="shared" si="82"/>
        <v>6.875E-3</v>
      </c>
      <c r="E687" s="351">
        <f>'Employee Salary Payroll Tax '!N689</f>
        <v>63022.74</v>
      </c>
      <c r="F687" s="351">
        <f t="shared" si="83"/>
        <v>63456.021337499995</v>
      </c>
      <c r="G687" s="352"/>
      <c r="H687" s="351">
        <f t="shared" si="88"/>
        <v>0</v>
      </c>
      <c r="I687" s="351">
        <f t="shared" si="84"/>
        <v>433.28133749999688</v>
      </c>
      <c r="J687" s="351">
        <f t="shared" si="85"/>
        <v>0</v>
      </c>
      <c r="K687" s="293">
        <f>SUM('Employee Salary Payroll Tax '!I689:K689)</f>
        <v>2156.29</v>
      </c>
      <c r="L687" s="293">
        <f>'Employee Salary Payroll Tax '!H689</f>
        <v>0</v>
      </c>
      <c r="M687" s="293">
        <f t="shared" si="86"/>
        <v>60866.45</v>
      </c>
      <c r="N687" s="359">
        <f t="shared" si="87"/>
        <v>0</v>
      </c>
      <c r="O687" s="331"/>
      <c r="P687" s="61"/>
      <c r="Q687" s="294"/>
      <c r="R687" s="292"/>
      <c r="S687" s="291"/>
    </row>
    <row r="688" spans="1:19" ht="14.4">
      <c r="A688" s="36">
        <f t="shared" si="81"/>
        <v>673</v>
      </c>
      <c r="B688" s="526"/>
      <c r="C688" s="36" t="str">
        <f>VLOOKUP('Employee Salary Payroll Tax '!B690,'Employee Salary Payroll Tax '!$D$1:$E$7,2,FALSE)</f>
        <v>IBEW</v>
      </c>
      <c r="D688" s="61">
        <f t="shared" si="82"/>
        <v>6.875E-3</v>
      </c>
      <c r="E688" s="351">
        <f>'Employee Salary Payroll Tax '!N690</f>
        <v>50740.9</v>
      </c>
      <c r="F688" s="351">
        <f t="shared" si="83"/>
        <v>51089.743687499998</v>
      </c>
      <c r="G688" s="352"/>
      <c r="H688" s="351">
        <f t="shared" si="88"/>
        <v>0</v>
      </c>
      <c r="I688" s="351">
        <f t="shared" si="84"/>
        <v>348.84368749999703</v>
      </c>
      <c r="J688" s="351">
        <f t="shared" si="85"/>
        <v>0</v>
      </c>
      <c r="K688" s="293">
        <f>SUM('Employee Salary Payroll Tax '!I690:K690)</f>
        <v>50735.11</v>
      </c>
      <c r="L688" s="293">
        <f>'Employee Salary Payroll Tax '!H690</f>
        <v>0</v>
      </c>
      <c r="M688" s="293">
        <f t="shared" si="86"/>
        <v>5.7900000000008731</v>
      </c>
      <c r="N688" s="359">
        <f t="shared" si="87"/>
        <v>0</v>
      </c>
      <c r="O688" s="331"/>
      <c r="P688" s="61"/>
      <c r="Q688" s="294"/>
      <c r="R688" s="292"/>
      <c r="S688" s="291"/>
    </row>
    <row r="689" spans="1:19" ht="14.4">
      <c r="A689" s="36">
        <f t="shared" si="81"/>
        <v>674</v>
      </c>
      <c r="B689" s="526"/>
      <c r="C689" s="36" t="str">
        <f>VLOOKUP('Employee Salary Payroll Tax '!B691,'Employee Salary Payroll Tax '!$D$1:$E$7,2,FALSE)</f>
        <v>NonUnion</v>
      </c>
      <c r="D689" s="61">
        <f t="shared" si="82"/>
        <v>2.98E-2</v>
      </c>
      <c r="E689" s="351">
        <f>'Employee Salary Payroll Tax '!N691</f>
        <v>82283.929999999993</v>
      </c>
      <c r="F689" s="351">
        <f t="shared" si="83"/>
        <v>84735.991114000004</v>
      </c>
      <c r="G689" s="352"/>
      <c r="H689" s="351">
        <f t="shared" si="88"/>
        <v>0</v>
      </c>
      <c r="I689" s="351">
        <f t="shared" si="84"/>
        <v>2452.061114000011</v>
      </c>
      <c r="J689" s="351">
        <f t="shared" si="85"/>
        <v>0</v>
      </c>
      <c r="K689" s="293">
        <f>SUM('Employee Salary Payroll Tax '!I691:K691)</f>
        <v>19536.93</v>
      </c>
      <c r="L689" s="293">
        <f>'Employee Salary Payroll Tax '!H691</f>
        <v>0</v>
      </c>
      <c r="M689" s="293">
        <f t="shared" si="86"/>
        <v>62746.999999999993</v>
      </c>
      <c r="N689" s="359">
        <f t="shared" si="87"/>
        <v>0</v>
      </c>
      <c r="O689" s="331"/>
      <c r="P689" s="61"/>
      <c r="Q689" s="294"/>
      <c r="R689" s="292"/>
      <c r="S689" s="291"/>
    </row>
    <row r="690" spans="1:19" ht="14.4">
      <c r="A690" s="36">
        <f t="shared" si="81"/>
        <v>675</v>
      </c>
      <c r="B690" s="526"/>
      <c r="C690" s="36" t="str">
        <f>VLOOKUP('Employee Salary Payroll Tax '!B692,'Employee Salary Payroll Tax '!$D$1:$E$7,2,FALSE)</f>
        <v>NonUnion</v>
      </c>
      <c r="D690" s="61">
        <f t="shared" si="82"/>
        <v>2.98E-2</v>
      </c>
      <c r="E690" s="351">
        <f>'Employee Salary Payroll Tax '!N692</f>
        <v>57900.24</v>
      </c>
      <c r="F690" s="351">
        <f t="shared" si="83"/>
        <v>59625.667152000002</v>
      </c>
      <c r="G690" s="352"/>
      <c r="H690" s="351">
        <f t="shared" si="88"/>
        <v>0</v>
      </c>
      <c r="I690" s="351">
        <f t="shared" si="84"/>
        <v>1725.4271520000038</v>
      </c>
      <c r="J690" s="351">
        <f t="shared" si="85"/>
        <v>0</v>
      </c>
      <c r="K690" s="293">
        <f>SUM('Employee Salary Payroll Tax '!I692:K692)</f>
        <v>53.569999999999993</v>
      </c>
      <c r="L690" s="293">
        <f>'Employee Salary Payroll Tax '!H692</f>
        <v>0</v>
      </c>
      <c r="M690" s="293">
        <f t="shared" si="86"/>
        <v>57846.67</v>
      </c>
      <c r="N690" s="359">
        <f t="shared" si="87"/>
        <v>0</v>
      </c>
      <c r="O690" s="331"/>
      <c r="P690" s="61"/>
      <c r="Q690" s="294"/>
      <c r="R690" s="292"/>
      <c r="S690" s="291"/>
    </row>
    <row r="691" spans="1:19" ht="14.4">
      <c r="A691" s="36">
        <f t="shared" si="81"/>
        <v>676</v>
      </c>
      <c r="B691" s="526"/>
      <c r="C691" s="36" t="str">
        <f>VLOOKUP('Employee Salary Payroll Tax '!B693,'Employee Salary Payroll Tax '!$D$1:$E$7,2,FALSE)</f>
        <v>UA</v>
      </c>
      <c r="D691" s="61">
        <f t="shared" si="82"/>
        <v>0.03</v>
      </c>
      <c r="E691" s="351">
        <f>'Employee Salary Payroll Tax '!N693</f>
        <v>68217.94</v>
      </c>
      <c r="F691" s="351">
        <f t="shared" si="83"/>
        <v>70264.478199999998</v>
      </c>
      <c r="G691" s="352"/>
      <c r="H691" s="351">
        <f t="shared" si="88"/>
        <v>0</v>
      </c>
      <c r="I691" s="351">
        <f t="shared" si="84"/>
        <v>2046.5381999999954</v>
      </c>
      <c r="J691" s="351">
        <f t="shared" si="85"/>
        <v>0</v>
      </c>
      <c r="K691" s="293">
        <f>SUM('Employee Salary Payroll Tax '!I693:K693)</f>
        <v>59826.29</v>
      </c>
      <c r="L691" s="293">
        <f>'Employee Salary Payroll Tax '!H693</f>
        <v>1346.13</v>
      </c>
      <c r="M691" s="293">
        <f t="shared" si="86"/>
        <v>7045.5200000000013</v>
      </c>
      <c r="N691" s="359">
        <f t="shared" si="87"/>
        <v>0</v>
      </c>
      <c r="O691" s="331"/>
      <c r="P691" s="61"/>
      <c r="Q691" s="294"/>
      <c r="R691" s="292"/>
      <c r="S691" s="291"/>
    </row>
    <row r="692" spans="1:19" ht="14.4">
      <c r="A692" s="36">
        <f t="shared" si="81"/>
        <v>677</v>
      </c>
      <c r="B692" s="526"/>
      <c r="C692" s="36" t="str">
        <f>VLOOKUP('Employee Salary Payroll Tax '!B694,'Employee Salary Payroll Tax '!$D$1:$E$7,2,FALSE)</f>
        <v>IBEW</v>
      </c>
      <c r="D692" s="61">
        <f t="shared" si="82"/>
        <v>6.875E-3</v>
      </c>
      <c r="E692" s="351">
        <f>'Employee Salary Payroll Tax '!N694</f>
        <v>71397.73</v>
      </c>
      <c r="F692" s="351">
        <f t="shared" si="83"/>
        <v>71888.589393749993</v>
      </c>
      <c r="G692" s="352"/>
      <c r="H692" s="351">
        <f t="shared" si="88"/>
        <v>0</v>
      </c>
      <c r="I692" s="351">
        <f t="shared" si="84"/>
        <v>490.85939374999725</v>
      </c>
      <c r="J692" s="351">
        <f t="shared" si="85"/>
        <v>0</v>
      </c>
      <c r="K692" s="293">
        <f>SUM('Employee Salary Payroll Tax '!I694:K694)</f>
        <v>2481.59</v>
      </c>
      <c r="L692" s="293">
        <f>'Employee Salary Payroll Tax '!H694</f>
        <v>0</v>
      </c>
      <c r="M692" s="293">
        <f t="shared" si="86"/>
        <v>68916.14</v>
      </c>
      <c r="N692" s="359">
        <f t="shared" si="87"/>
        <v>0</v>
      </c>
      <c r="O692" s="331"/>
      <c r="P692" s="61"/>
      <c r="Q692" s="294"/>
      <c r="R692" s="292"/>
      <c r="S692" s="291"/>
    </row>
    <row r="693" spans="1:19" ht="14.4">
      <c r="A693" s="36">
        <f t="shared" si="81"/>
        <v>678</v>
      </c>
      <c r="B693" s="526"/>
      <c r="C693" s="36" t="str">
        <f>VLOOKUP('Employee Salary Payroll Tax '!B695,'Employee Salary Payroll Tax '!$D$1:$E$7,2,FALSE)</f>
        <v>IBEW</v>
      </c>
      <c r="D693" s="61">
        <f t="shared" si="82"/>
        <v>6.875E-3</v>
      </c>
      <c r="E693" s="351">
        <f>'Employee Salary Payroll Tax '!N695</f>
        <v>35854.269999999997</v>
      </c>
      <c r="F693" s="351">
        <f t="shared" si="83"/>
        <v>36100.768106249998</v>
      </c>
      <c r="G693" s="352"/>
      <c r="H693" s="351">
        <f t="shared" si="88"/>
        <v>9145.7300000000032</v>
      </c>
      <c r="I693" s="351">
        <f t="shared" si="84"/>
        <v>246.498106250001</v>
      </c>
      <c r="J693" s="351">
        <f t="shared" si="85"/>
        <v>1.4789886375000061</v>
      </c>
      <c r="K693" s="293">
        <f>SUM('Employee Salary Payroll Tax '!I695:K695)</f>
        <v>35457.22</v>
      </c>
      <c r="L693" s="293">
        <f>'Employee Salary Payroll Tax '!H695</f>
        <v>0</v>
      </c>
      <c r="M693" s="293">
        <f t="shared" si="86"/>
        <v>397.04999999999563</v>
      </c>
      <c r="N693" s="359">
        <f t="shared" si="87"/>
        <v>1.4626103249592131</v>
      </c>
      <c r="O693" s="331"/>
      <c r="P693" s="61"/>
      <c r="Q693" s="294"/>
      <c r="R693" s="292"/>
      <c r="S693" s="291"/>
    </row>
    <row r="694" spans="1:19" ht="14.4">
      <c r="A694" s="36">
        <f t="shared" si="81"/>
        <v>679</v>
      </c>
      <c r="B694" s="526"/>
      <c r="C694" s="36" t="str">
        <f>VLOOKUP('Employee Salary Payroll Tax '!B696,'Employee Salary Payroll Tax '!$D$1:$E$7,2,FALSE)</f>
        <v>NonUnion</v>
      </c>
      <c r="D694" s="61">
        <f t="shared" si="82"/>
        <v>2.98E-2</v>
      </c>
      <c r="E694" s="351">
        <f>'Employee Salary Payroll Tax '!N696</f>
        <v>70827.55</v>
      </c>
      <c r="F694" s="351">
        <f t="shared" si="83"/>
        <v>72938.210990000007</v>
      </c>
      <c r="G694" s="352"/>
      <c r="H694" s="351">
        <f t="shared" si="88"/>
        <v>0</v>
      </c>
      <c r="I694" s="351">
        <f t="shared" si="84"/>
        <v>2110.6609900000039</v>
      </c>
      <c r="J694" s="351">
        <f t="shared" si="85"/>
        <v>0</v>
      </c>
      <c r="K694" s="293">
        <f>SUM('Employee Salary Payroll Tax '!I696:K696)</f>
        <v>22284.629999999997</v>
      </c>
      <c r="L694" s="293">
        <f>'Employee Salary Payroll Tax '!H696</f>
        <v>0</v>
      </c>
      <c r="M694" s="293">
        <f t="shared" si="86"/>
        <v>48542.920000000006</v>
      </c>
      <c r="N694" s="359">
        <f t="shared" si="87"/>
        <v>0</v>
      </c>
      <c r="O694" s="331"/>
      <c r="P694" s="61"/>
      <c r="Q694" s="294"/>
      <c r="R694" s="292"/>
      <c r="S694" s="291"/>
    </row>
    <row r="695" spans="1:19" ht="14.4">
      <c r="A695" s="36">
        <f t="shared" si="81"/>
        <v>680</v>
      </c>
      <c r="B695" s="526"/>
      <c r="C695" s="36" t="str">
        <f>VLOOKUP('Employee Salary Payroll Tax '!B697,'Employee Salary Payroll Tax '!$D$1:$E$7,2,FALSE)</f>
        <v>NonUnion</v>
      </c>
      <c r="D695" s="61">
        <f t="shared" si="82"/>
        <v>2.98E-2</v>
      </c>
      <c r="E695" s="351">
        <f>'Employee Salary Payroll Tax '!N697</f>
        <v>71386.03</v>
      </c>
      <c r="F695" s="351">
        <f t="shared" si="83"/>
        <v>73513.333694000001</v>
      </c>
      <c r="G695" s="352"/>
      <c r="H695" s="351">
        <f t="shared" si="88"/>
        <v>0</v>
      </c>
      <c r="I695" s="351">
        <f t="shared" si="84"/>
        <v>2127.303694000002</v>
      </c>
      <c r="J695" s="351">
        <f t="shared" si="85"/>
        <v>0</v>
      </c>
      <c r="K695" s="293">
        <f>SUM('Employee Salary Payroll Tax '!I697:K697)</f>
        <v>71301.89</v>
      </c>
      <c r="L695" s="293">
        <f>'Employee Salary Payroll Tax '!H697</f>
        <v>0</v>
      </c>
      <c r="M695" s="293">
        <f t="shared" si="86"/>
        <v>84.139999999999418</v>
      </c>
      <c r="N695" s="359">
        <f t="shared" si="87"/>
        <v>0</v>
      </c>
      <c r="O695" s="331"/>
      <c r="P695" s="61"/>
      <c r="Q695" s="294"/>
      <c r="R695" s="292"/>
      <c r="S695" s="291"/>
    </row>
    <row r="696" spans="1:19" ht="14.4">
      <c r="A696" s="36">
        <f t="shared" si="81"/>
        <v>681</v>
      </c>
      <c r="B696" s="526"/>
      <c r="C696" s="36" t="str">
        <f>VLOOKUP('Employee Salary Payroll Tax '!B698,'Employee Salary Payroll Tax '!$D$1:$E$7,2,FALSE)</f>
        <v>IBEW</v>
      </c>
      <c r="D696" s="61">
        <f t="shared" si="82"/>
        <v>6.875E-3</v>
      </c>
      <c r="E696" s="351">
        <f>'Employee Salary Payroll Tax '!N698</f>
        <v>70435.83</v>
      </c>
      <c r="F696" s="351">
        <f t="shared" si="83"/>
        <v>70920.076331250006</v>
      </c>
      <c r="G696" s="352"/>
      <c r="H696" s="351">
        <f t="shared" si="88"/>
        <v>0</v>
      </c>
      <c r="I696" s="351">
        <f t="shared" si="84"/>
        <v>484.246331250004</v>
      </c>
      <c r="J696" s="351">
        <f t="shared" si="85"/>
        <v>0</v>
      </c>
      <c r="K696" s="293">
        <f>SUM('Employee Salary Payroll Tax '!I698:K698)</f>
        <v>70984.560000000012</v>
      </c>
      <c r="L696" s="293">
        <f>'Employee Salary Payroll Tax '!H698</f>
        <v>0</v>
      </c>
      <c r="M696" s="293">
        <f t="shared" si="86"/>
        <v>-548.73000000001048</v>
      </c>
      <c r="N696" s="359">
        <f t="shared" si="87"/>
        <v>0</v>
      </c>
      <c r="O696" s="331"/>
      <c r="P696" s="61"/>
      <c r="Q696" s="294"/>
      <c r="R696" s="292"/>
      <c r="S696" s="291"/>
    </row>
    <row r="697" spans="1:19" ht="14.4">
      <c r="A697" s="36">
        <f t="shared" si="81"/>
        <v>682</v>
      </c>
      <c r="B697" s="526"/>
      <c r="C697" s="36" t="str">
        <f>VLOOKUP('Employee Salary Payroll Tax '!B699,'Employee Salary Payroll Tax '!$D$1:$E$7,2,FALSE)</f>
        <v>IBEW</v>
      </c>
      <c r="D697" s="61">
        <f t="shared" si="82"/>
        <v>6.875E-3</v>
      </c>
      <c r="E697" s="351">
        <f>'Employee Salary Payroll Tax '!N699</f>
        <v>43430.34</v>
      </c>
      <c r="F697" s="351">
        <f t="shared" si="83"/>
        <v>43728.923587499994</v>
      </c>
      <c r="G697" s="352"/>
      <c r="H697" s="351">
        <f t="shared" si="88"/>
        <v>1569.6600000000035</v>
      </c>
      <c r="I697" s="351">
        <f t="shared" si="84"/>
        <v>298.58358749999752</v>
      </c>
      <c r="J697" s="351">
        <f t="shared" si="85"/>
        <v>1.7915015249999851</v>
      </c>
      <c r="K697" s="293">
        <f>SUM('Employee Salary Payroll Tax '!I699:K699)</f>
        <v>42986.48</v>
      </c>
      <c r="L697" s="293">
        <f>'Employee Salary Payroll Tax '!H699</f>
        <v>0</v>
      </c>
      <c r="M697" s="293">
        <f t="shared" si="86"/>
        <v>443.85999999999331</v>
      </c>
      <c r="N697" s="359">
        <f t="shared" si="87"/>
        <v>1.7731922999591569</v>
      </c>
      <c r="O697" s="331"/>
      <c r="P697" s="61"/>
      <c r="Q697" s="294"/>
      <c r="R697" s="292"/>
      <c r="S697" s="291"/>
    </row>
    <row r="698" spans="1:19" ht="14.4">
      <c r="A698" s="36">
        <f t="shared" si="81"/>
        <v>683</v>
      </c>
      <c r="B698" s="526"/>
      <c r="C698" s="36" t="str">
        <f>VLOOKUP('Employee Salary Payroll Tax '!B700,'Employee Salary Payroll Tax '!$D$1:$E$7,2,FALSE)</f>
        <v>IBEW</v>
      </c>
      <c r="D698" s="61">
        <f t="shared" si="82"/>
        <v>6.875E-3</v>
      </c>
      <c r="E698" s="351">
        <f>'Employee Salary Payroll Tax '!N700</f>
        <v>96893.99</v>
      </c>
      <c r="F698" s="351">
        <f t="shared" si="83"/>
        <v>97560.136181249996</v>
      </c>
      <c r="G698" s="352"/>
      <c r="H698" s="351">
        <f t="shared" si="88"/>
        <v>0</v>
      </c>
      <c r="I698" s="351">
        <f t="shared" si="84"/>
        <v>666.14618124999106</v>
      </c>
      <c r="J698" s="351">
        <f t="shared" si="85"/>
        <v>0</v>
      </c>
      <c r="K698" s="293">
        <f>SUM('Employee Salary Payroll Tax '!I700:K700)</f>
        <v>80927</v>
      </c>
      <c r="L698" s="293">
        <f>'Employee Salary Payroll Tax '!H700</f>
        <v>0</v>
      </c>
      <c r="M698" s="293">
        <f t="shared" si="86"/>
        <v>15966.990000000005</v>
      </c>
      <c r="N698" s="359">
        <f t="shared" si="87"/>
        <v>0</v>
      </c>
      <c r="O698" s="331"/>
      <c r="P698" s="61"/>
      <c r="Q698" s="294"/>
      <c r="R698" s="292"/>
      <c r="S698" s="291"/>
    </row>
    <row r="699" spans="1:19" ht="14.4">
      <c r="A699" s="36">
        <f t="shared" si="81"/>
        <v>684</v>
      </c>
      <c r="B699" s="526"/>
      <c r="C699" s="36" t="str">
        <f>VLOOKUP('Employee Salary Payroll Tax '!B701,'Employee Salary Payroll Tax '!$D$1:$E$7,2,FALSE)</f>
        <v>NonUnion</v>
      </c>
      <c r="D699" s="61">
        <f t="shared" si="82"/>
        <v>2.98E-2</v>
      </c>
      <c r="E699" s="351">
        <f>'Employee Salary Payroll Tax '!N701</f>
        <v>62886.34</v>
      </c>
      <c r="F699" s="351">
        <f t="shared" si="83"/>
        <v>64760.352932000002</v>
      </c>
      <c r="G699" s="352"/>
      <c r="H699" s="351">
        <f t="shared" si="88"/>
        <v>0</v>
      </c>
      <c r="I699" s="351">
        <f t="shared" si="84"/>
        <v>1874.0129320000051</v>
      </c>
      <c r="J699" s="351">
        <f t="shared" si="85"/>
        <v>0</v>
      </c>
      <c r="K699" s="293">
        <f>SUM('Employee Salary Payroll Tax '!I701:K701)</f>
        <v>324.95999999999998</v>
      </c>
      <c r="L699" s="293">
        <f>'Employee Salary Payroll Tax '!H701</f>
        <v>0</v>
      </c>
      <c r="M699" s="293">
        <f t="shared" si="86"/>
        <v>62561.38</v>
      </c>
      <c r="N699" s="359">
        <f t="shared" si="87"/>
        <v>0</v>
      </c>
      <c r="O699" s="331"/>
      <c r="P699" s="61"/>
      <c r="Q699" s="294"/>
      <c r="R699" s="292"/>
      <c r="S699" s="291"/>
    </row>
    <row r="700" spans="1:19" ht="14.4">
      <c r="A700" s="36">
        <f t="shared" si="81"/>
        <v>685</v>
      </c>
      <c r="B700" s="526"/>
      <c r="C700" s="36" t="str">
        <f>VLOOKUP('Employee Salary Payroll Tax '!B702,'Employee Salary Payroll Tax '!$D$1:$E$7,2,FALSE)</f>
        <v>NonUnion</v>
      </c>
      <c r="D700" s="61">
        <f t="shared" si="82"/>
        <v>2.98E-2</v>
      </c>
      <c r="E700" s="351">
        <f>'Employee Salary Payroll Tax '!N702</f>
        <v>51894.94</v>
      </c>
      <c r="F700" s="351">
        <f t="shared" si="83"/>
        <v>53441.409212000006</v>
      </c>
      <c r="G700" s="352"/>
      <c r="H700" s="351">
        <f t="shared" si="88"/>
        <v>0</v>
      </c>
      <c r="I700" s="351">
        <f t="shared" si="84"/>
        <v>1546.4692120000036</v>
      </c>
      <c r="J700" s="351">
        <f t="shared" si="85"/>
        <v>0</v>
      </c>
      <c r="K700" s="293">
        <f>SUM('Employee Salary Payroll Tax '!I702:K702)</f>
        <v>15505.199999999999</v>
      </c>
      <c r="L700" s="293">
        <f>'Employee Salary Payroll Tax '!H702</f>
        <v>0</v>
      </c>
      <c r="M700" s="293">
        <f t="shared" si="86"/>
        <v>36389.740000000005</v>
      </c>
      <c r="N700" s="359">
        <f t="shared" si="87"/>
        <v>0</v>
      </c>
      <c r="O700" s="331"/>
      <c r="P700" s="61"/>
      <c r="Q700" s="294"/>
      <c r="R700" s="292"/>
      <c r="S700" s="291"/>
    </row>
    <row r="701" spans="1:19" ht="14.4">
      <c r="A701" s="36">
        <f t="shared" si="81"/>
        <v>686</v>
      </c>
      <c r="B701" s="526"/>
      <c r="C701" s="36" t="str">
        <f>VLOOKUP('Employee Salary Payroll Tax '!B703,'Employee Salary Payroll Tax '!$D$1:$E$7,2,FALSE)</f>
        <v>NonUnion</v>
      </c>
      <c r="D701" s="61">
        <f t="shared" si="82"/>
        <v>2.98E-2</v>
      </c>
      <c r="E701" s="351">
        <f>'Employee Salary Payroll Tax '!N703</f>
        <v>109269.39</v>
      </c>
      <c r="F701" s="351">
        <f t="shared" si="83"/>
        <v>112525.617822</v>
      </c>
      <c r="G701" s="352"/>
      <c r="H701" s="351">
        <f t="shared" si="88"/>
        <v>0</v>
      </c>
      <c r="I701" s="351">
        <f t="shared" si="84"/>
        <v>3256.2278220000007</v>
      </c>
      <c r="J701" s="351">
        <f t="shared" si="85"/>
        <v>0</v>
      </c>
      <c r="K701" s="293">
        <f>SUM('Employee Salary Payroll Tax '!I703:K703)</f>
        <v>42276.36</v>
      </c>
      <c r="L701" s="293">
        <f>'Employee Salary Payroll Tax '!H703</f>
        <v>0</v>
      </c>
      <c r="M701" s="293">
        <f t="shared" si="86"/>
        <v>66993.03</v>
      </c>
      <c r="N701" s="359">
        <f t="shared" si="87"/>
        <v>0</v>
      </c>
      <c r="O701" s="331"/>
      <c r="P701" s="61"/>
      <c r="Q701" s="294"/>
      <c r="R701" s="292"/>
      <c r="S701" s="291"/>
    </row>
    <row r="702" spans="1:19" ht="14.4">
      <c r="A702" s="36">
        <f t="shared" si="81"/>
        <v>687</v>
      </c>
      <c r="B702" s="526"/>
      <c r="C702" s="36" t="str">
        <f>VLOOKUP('Employee Salary Payroll Tax '!B704,'Employee Salary Payroll Tax '!$D$1:$E$7,2,FALSE)</f>
        <v>NonUnion</v>
      </c>
      <c r="D702" s="61">
        <f t="shared" si="82"/>
        <v>2.98E-2</v>
      </c>
      <c r="E702" s="351">
        <f>'Employee Salary Payroll Tax '!N704</f>
        <v>35747.040000000001</v>
      </c>
      <c r="F702" s="351">
        <f t="shared" si="83"/>
        <v>36812.301792000006</v>
      </c>
      <c r="G702" s="352"/>
      <c r="H702" s="351">
        <f t="shared" si="88"/>
        <v>9252.9599999999991</v>
      </c>
      <c r="I702" s="351">
        <f t="shared" si="84"/>
        <v>1065.2617920000048</v>
      </c>
      <c r="J702" s="351">
        <f t="shared" si="85"/>
        <v>6.3915707520000291</v>
      </c>
      <c r="K702" s="293">
        <f>SUM('Employee Salary Payroll Tax '!I704:K704)</f>
        <v>2633.1400000000003</v>
      </c>
      <c r="L702" s="293">
        <f>'Employee Salary Payroll Tax '!H704</f>
        <v>0</v>
      </c>
      <c r="M702" s="293">
        <f t="shared" si="86"/>
        <v>33113.9</v>
      </c>
      <c r="N702" s="359">
        <f t="shared" si="87"/>
        <v>0.47080543198683172</v>
      </c>
      <c r="O702" s="331"/>
      <c r="P702" s="61"/>
      <c r="Q702" s="294"/>
      <c r="R702" s="292"/>
      <c r="S702" s="291"/>
    </row>
    <row r="703" spans="1:19" ht="14.4">
      <c r="A703" s="36">
        <f t="shared" si="81"/>
        <v>688</v>
      </c>
      <c r="B703" s="526"/>
      <c r="C703" s="36" t="str">
        <f>VLOOKUP('Employee Salary Payroll Tax '!B705,'Employee Salary Payroll Tax '!$D$1:$E$7,2,FALSE)</f>
        <v>IBEW</v>
      </c>
      <c r="D703" s="61">
        <f t="shared" si="82"/>
        <v>6.875E-3</v>
      </c>
      <c r="E703" s="351">
        <f>'Employee Salary Payroll Tax '!N705</f>
        <v>15373.77</v>
      </c>
      <c r="F703" s="351">
        <f t="shared" si="83"/>
        <v>15479.464668750001</v>
      </c>
      <c r="G703" s="352"/>
      <c r="H703" s="351">
        <f t="shared" si="88"/>
        <v>29626.23</v>
      </c>
      <c r="I703" s="351">
        <f t="shared" si="84"/>
        <v>105.69466875000035</v>
      </c>
      <c r="J703" s="351">
        <f t="shared" si="85"/>
        <v>0.6341680125000021</v>
      </c>
      <c r="K703" s="293">
        <f>SUM('Employee Salary Payroll Tax '!I705:K705)</f>
        <v>4117.3599999999997</v>
      </c>
      <c r="L703" s="293">
        <f>'Employee Salary Payroll Tax '!H705</f>
        <v>0</v>
      </c>
      <c r="M703" s="293">
        <f t="shared" si="86"/>
        <v>11256.41</v>
      </c>
      <c r="N703" s="359">
        <f t="shared" si="87"/>
        <v>0.16984109998895305</v>
      </c>
      <c r="O703" s="331"/>
      <c r="P703" s="61"/>
      <c r="Q703" s="294"/>
      <c r="R703" s="292"/>
      <c r="S703" s="291"/>
    </row>
    <row r="704" spans="1:19" ht="14.4">
      <c r="A704" s="36">
        <f t="shared" si="81"/>
        <v>689</v>
      </c>
      <c r="B704" s="526"/>
      <c r="C704" s="36" t="str">
        <f>VLOOKUP('Employee Salary Payroll Tax '!B706,'Employee Salary Payroll Tax '!$D$1:$E$7,2,FALSE)</f>
        <v>NonUnion</v>
      </c>
      <c r="D704" s="61">
        <f t="shared" si="82"/>
        <v>2.98E-2</v>
      </c>
      <c r="E704" s="351">
        <f>'Employee Salary Payroll Tax '!N706</f>
        <v>20285.849999999999</v>
      </c>
      <c r="F704" s="351">
        <f t="shared" si="83"/>
        <v>20890.368330000001</v>
      </c>
      <c r="G704" s="352"/>
      <c r="H704" s="351">
        <f t="shared" si="88"/>
        <v>24714.15</v>
      </c>
      <c r="I704" s="351">
        <f t="shared" si="84"/>
        <v>604.51833000000261</v>
      </c>
      <c r="J704" s="351">
        <f t="shared" si="85"/>
        <v>3.6271099800000157</v>
      </c>
      <c r="K704" s="293">
        <f>SUM('Employee Salary Payroll Tax '!I706:K706)</f>
        <v>2885.83</v>
      </c>
      <c r="L704" s="293">
        <f>'Employee Salary Payroll Tax '!H706</f>
        <v>1923.46</v>
      </c>
      <c r="M704" s="293">
        <f t="shared" si="86"/>
        <v>15476.559999999998</v>
      </c>
      <c r="N704" s="359">
        <f t="shared" si="87"/>
        <v>0.51598640397456652</v>
      </c>
      <c r="O704" s="331"/>
      <c r="P704" s="61"/>
      <c r="Q704" s="294"/>
      <c r="R704" s="292"/>
      <c r="S704" s="291"/>
    </row>
    <row r="705" spans="1:19" ht="14.4">
      <c r="A705" s="36">
        <f t="shared" si="81"/>
        <v>690</v>
      </c>
      <c r="B705" s="526"/>
      <c r="C705" s="36" t="str">
        <f>VLOOKUP('Employee Salary Payroll Tax '!B707,'Employee Salary Payroll Tax '!$D$1:$E$7,2,FALSE)</f>
        <v>NonUnion</v>
      </c>
      <c r="D705" s="61">
        <f t="shared" si="82"/>
        <v>2.98E-2</v>
      </c>
      <c r="E705" s="351">
        <f>'Employee Salary Payroll Tax '!N707</f>
        <v>59931.77</v>
      </c>
      <c r="F705" s="351">
        <f t="shared" si="83"/>
        <v>61717.736746000002</v>
      </c>
      <c r="G705" s="352"/>
      <c r="H705" s="351">
        <f t="shared" si="88"/>
        <v>0</v>
      </c>
      <c r="I705" s="351">
        <f t="shared" si="84"/>
        <v>1785.9667460000055</v>
      </c>
      <c r="J705" s="351">
        <f t="shared" si="85"/>
        <v>0</v>
      </c>
      <c r="K705" s="293">
        <f>SUM('Employee Salary Payroll Tax '!I707:K707)</f>
        <v>55180.68</v>
      </c>
      <c r="L705" s="293">
        <f>'Employee Salary Payroll Tax '!H707</f>
        <v>0</v>
      </c>
      <c r="M705" s="293">
        <f t="shared" si="86"/>
        <v>4751.0899999999965</v>
      </c>
      <c r="N705" s="359">
        <f t="shared" si="87"/>
        <v>0</v>
      </c>
      <c r="O705" s="331"/>
      <c r="P705" s="61"/>
      <c r="Q705" s="294"/>
      <c r="R705" s="292"/>
      <c r="S705" s="291"/>
    </row>
    <row r="706" spans="1:19" ht="14.4">
      <c r="A706" s="36">
        <f t="shared" si="81"/>
        <v>691</v>
      </c>
      <c r="B706" s="526"/>
      <c r="C706" s="36" t="str">
        <f>VLOOKUP('Employee Salary Payroll Tax '!B708,'Employee Salary Payroll Tax '!$D$1:$E$7,2,FALSE)</f>
        <v>IBEW</v>
      </c>
      <c r="D706" s="61">
        <f t="shared" si="82"/>
        <v>6.875E-3</v>
      </c>
      <c r="E706" s="351">
        <f>'Employee Salary Payroll Tax '!N708</f>
        <v>55077.54</v>
      </c>
      <c r="F706" s="351">
        <f t="shared" si="83"/>
        <v>55456.198087500001</v>
      </c>
      <c r="G706" s="352"/>
      <c r="H706" s="351">
        <f t="shared" si="88"/>
        <v>0</v>
      </c>
      <c r="I706" s="351">
        <f t="shared" si="84"/>
        <v>378.65808749999997</v>
      </c>
      <c r="J706" s="351">
        <f t="shared" si="85"/>
        <v>0</v>
      </c>
      <c r="K706" s="293">
        <f>SUM('Employee Salary Payroll Tax '!I708:K708)</f>
        <v>55077.54</v>
      </c>
      <c r="L706" s="293">
        <f>'Employee Salary Payroll Tax '!H708</f>
        <v>0</v>
      </c>
      <c r="M706" s="293">
        <f t="shared" si="86"/>
        <v>0</v>
      </c>
      <c r="N706" s="359">
        <f t="shared" si="87"/>
        <v>0</v>
      </c>
      <c r="O706" s="331"/>
      <c r="P706" s="61"/>
      <c r="Q706" s="294"/>
      <c r="R706" s="292"/>
      <c r="S706" s="291"/>
    </row>
    <row r="707" spans="1:19" ht="14.4">
      <c r="A707" s="36">
        <f t="shared" si="81"/>
        <v>692</v>
      </c>
      <c r="B707" s="526"/>
      <c r="C707" s="36" t="str">
        <f>VLOOKUP('Employee Salary Payroll Tax '!B709,'Employee Salary Payroll Tax '!$D$1:$E$7,2,FALSE)</f>
        <v>NonUnion</v>
      </c>
      <c r="D707" s="61">
        <f t="shared" si="82"/>
        <v>2.98E-2</v>
      </c>
      <c r="E707" s="351">
        <f>'Employee Salary Payroll Tax '!N709</f>
        <v>17460.46</v>
      </c>
      <c r="F707" s="351">
        <f t="shared" si="83"/>
        <v>17980.781707999999</v>
      </c>
      <c r="G707" s="352"/>
      <c r="H707" s="351">
        <f t="shared" si="88"/>
        <v>27539.54</v>
      </c>
      <c r="I707" s="351">
        <f t="shared" si="84"/>
        <v>520.32170799999949</v>
      </c>
      <c r="J707" s="351">
        <f t="shared" si="85"/>
        <v>3.1219302479999969</v>
      </c>
      <c r="K707" s="293">
        <f>SUM('Employee Salary Payroll Tax '!I709:K709)</f>
        <v>2489.9500000000003</v>
      </c>
      <c r="L707" s="293">
        <f>'Employee Salary Payroll Tax '!H709</f>
        <v>0</v>
      </c>
      <c r="M707" s="293">
        <f t="shared" si="86"/>
        <v>14970.509999999998</v>
      </c>
      <c r="N707" s="359">
        <f t="shared" si="87"/>
        <v>0.44520305997450182</v>
      </c>
      <c r="O707" s="331"/>
      <c r="P707" s="61"/>
      <c r="Q707" s="294"/>
      <c r="R707" s="292"/>
      <c r="S707" s="291"/>
    </row>
    <row r="708" spans="1:19" ht="14.4">
      <c r="A708" s="36">
        <f t="shared" si="81"/>
        <v>693</v>
      </c>
      <c r="B708" s="526"/>
      <c r="C708" s="36" t="str">
        <f>VLOOKUP('Employee Salary Payroll Tax '!B710,'Employee Salary Payroll Tax '!$D$1:$E$7,2,FALSE)</f>
        <v>NonUnion</v>
      </c>
      <c r="D708" s="61">
        <f t="shared" si="82"/>
        <v>2.98E-2</v>
      </c>
      <c r="E708" s="351">
        <f>'Employee Salary Payroll Tax '!N710</f>
        <v>47916.65</v>
      </c>
      <c r="F708" s="351">
        <f t="shared" si="83"/>
        <v>49344.566170000006</v>
      </c>
      <c r="G708" s="352"/>
      <c r="H708" s="351">
        <f t="shared" si="88"/>
        <v>0</v>
      </c>
      <c r="I708" s="351">
        <f t="shared" si="84"/>
        <v>1427.9161700000041</v>
      </c>
      <c r="J708" s="351">
        <f t="shared" si="85"/>
        <v>0</v>
      </c>
      <c r="K708" s="293">
        <f>SUM('Employee Salary Payroll Tax '!I710:K710)</f>
        <v>21783.96</v>
      </c>
      <c r="L708" s="293">
        <f>'Employee Salary Payroll Tax '!H710</f>
        <v>0</v>
      </c>
      <c r="M708" s="293">
        <f t="shared" si="86"/>
        <v>26132.690000000002</v>
      </c>
      <c r="N708" s="359">
        <f t="shared" si="87"/>
        <v>0</v>
      </c>
      <c r="O708" s="331"/>
      <c r="P708" s="61"/>
      <c r="Q708" s="294"/>
      <c r="R708" s="292"/>
      <c r="S708" s="291"/>
    </row>
    <row r="709" spans="1:19" ht="14.4">
      <c r="A709" s="36">
        <f t="shared" si="81"/>
        <v>694</v>
      </c>
      <c r="B709" s="526"/>
      <c r="C709" s="36" t="str">
        <f>VLOOKUP('Employee Salary Payroll Tax '!B711,'Employee Salary Payroll Tax '!$D$1:$E$7,2,FALSE)</f>
        <v>NonUnion</v>
      </c>
      <c r="D709" s="61">
        <f t="shared" si="82"/>
        <v>2.98E-2</v>
      </c>
      <c r="E709" s="351">
        <f>'Employee Salary Payroll Tax '!N711</f>
        <v>68342.45</v>
      </c>
      <c r="F709" s="351">
        <f t="shared" si="83"/>
        <v>70379.055009999996</v>
      </c>
      <c r="G709" s="352"/>
      <c r="H709" s="351">
        <f t="shared" si="88"/>
        <v>0</v>
      </c>
      <c r="I709" s="351">
        <f t="shared" si="84"/>
        <v>2036.6050099999993</v>
      </c>
      <c r="J709" s="351">
        <f t="shared" si="85"/>
        <v>0</v>
      </c>
      <c r="K709" s="293">
        <f>SUM('Employee Salary Payroll Tax '!I711:K711)</f>
        <v>30421.360000000001</v>
      </c>
      <c r="L709" s="293">
        <f>'Employee Salary Payroll Tax '!H711</f>
        <v>0</v>
      </c>
      <c r="M709" s="293">
        <f t="shared" si="86"/>
        <v>37921.089999999997</v>
      </c>
      <c r="N709" s="359">
        <f t="shared" si="87"/>
        <v>0</v>
      </c>
      <c r="O709" s="331"/>
      <c r="P709" s="61"/>
      <c r="Q709" s="294"/>
      <c r="R709" s="292"/>
      <c r="S709" s="291"/>
    </row>
    <row r="710" spans="1:19" ht="14.4">
      <c r="A710" s="36">
        <f t="shared" si="81"/>
        <v>695</v>
      </c>
      <c r="B710" s="526"/>
      <c r="C710" s="36" t="str">
        <f>VLOOKUP('Employee Salary Payroll Tax '!B712,'Employee Salary Payroll Tax '!$D$1:$E$7,2,FALSE)</f>
        <v>NonUnion</v>
      </c>
      <c r="D710" s="61">
        <f t="shared" si="82"/>
        <v>2.98E-2</v>
      </c>
      <c r="E710" s="351">
        <f>'Employee Salary Payroll Tax '!N712</f>
        <v>43124.14</v>
      </c>
      <c r="F710" s="351">
        <f t="shared" si="83"/>
        <v>44409.239372000004</v>
      </c>
      <c r="G710" s="352"/>
      <c r="H710" s="351">
        <f t="shared" si="88"/>
        <v>1875.8600000000006</v>
      </c>
      <c r="I710" s="351">
        <f t="shared" si="84"/>
        <v>1285.0993720000042</v>
      </c>
      <c r="J710" s="351">
        <f t="shared" si="85"/>
        <v>7.7105962320000252</v>
      </c>
      <c r="K710" s="293">
        <f>SUM('Employee Salary Payroll Tax '!I712:K712)</f>
        <v>7500.58</v>
      </c>
      <c r="L710" s="293">
        <f>'Employee Salary Payroll Tax '!H712</f>
        <v>0</v>
      </c>
      <c r="M710" s="293">
        <f t="shared" si="86"/>
        <v>35623.56</v>
      </c>
      <c r="N710" s="359">
        <f t="shared" si="87"/>
        <v>1.3411037039689058</v>
      </c>
      <c r="O710" s="331"/>
      <c r="P710" s="61"/>
      <c r="Q710" s="294"/>
      <c r="R710" s="292"/>
      <c r="S710" s="291"/>
    </row>
    <row r="711" spans="1:19" ht="14.4">
      <c r="A711" s="36">
        <f t="shared" si="81"/>
        <v>696</v>
      </c>
      <c r="B711" s="526"/>
      <c r="C711" s="36" t="str">
        <f>VLOOKUP('Employee Salary Payroll Tax '!B713,'Employee Salary Payroll Tax '!$D$1:$E$7,2,FALSE)</f>
        <v>NonUnion</v>
      </c>
      <c r="D711" s="61">
        <f t="shared" si="82"/>
        <v>2.98E-2</v>
      </c>
      <c r="E711" s="351">
        <f>'Employee Salary Payroll Tax '!N713</f>
        <v>29731.3</v>
      </c>
      <c r="F711" s="351">
        <f t="shared" si="83"/>
        <v>30617.292740000001</v>
      </c>
      <c r="G711" s="352"/>
      <c r="H711" s="351">
        <f t="shared" si="88"/>
        <v>15268.7</v>
      </c>
      <c r="I711" s="351">
        <f t="shared" si="84"/>
        <v>885.9927400000015</v>
      </c>
      <c r="J711" s="351">
        <f t="shared" si="85"/>
        <v>5.3159564400000088</v>
      </c>
      <c r="K711" s="293">
        <f>SUM('Employee Salary Payroll Tax '!I713:K713)</f>
        <v>58.019999999999996</v>
      </c>
      <c r="L711" s="293">
        <f>'Employee Salary Payroll Tax '!H713</f>
        <v>0</v>
      </c>
      <c r="M711" s="293">
        <f t="shared" si="86"/>
        <v>29673.279999999999</v>
      </c>
      <c r="N711" s="359">
        <f t="shared" si="87"/>
        <v>1.0373975999651092E-2</v>
      </c>
      <c r="O711" s="331"/>
      <c r="P711" s="61"/>
      <c r="Q711" s="294"/>
      <c r="R711" s="292"/>
      <c r="S711" s="291"/>
    </row>
    <row r="712" spans="1:19" ht="14.4">
      <c r="A712" s="36">
        <f t="shared" si="81"/>
        <v>697</v>
      </c>
      <c r="B712" s="526"/>
      <c r="C712" s="36" t="str">
        <f>VLOOKUP('Employee Salary Payroll Tax '!B714,'Employee Salary Payroll Tax '!$D$1:$E$7,2,FALSE)</f>
        <v>NonUnion</v>
      </c>
      <c r="D712" s="61">
        <f t="shared" si="82"/>
        <v>2.98E-2</v>
      </c>
      <c r="E712" s="351">
        <f>'Employee Salary Payroll Tax '!N714</f>
        <v>85186.03</v>
      </c>
      <c r="F712" s="351">
        <f t="shared" si="83"/>
        <v>87724.573694000006</v>
      </c>
      <c r="G712" s="352"/>
      <c r="H712" s="351">
        <f t="shared" si="88"/>
        <v>0</v>
      </c>
      <c r="I712" s="351">
        <f t="shared" si="84"/>
        <v>2538.5436940000072</v>
      </c>
      <c r="J712" s="351">
        <f t="shared" si="85"/>
        <v>0</v>
      </c>
      <c r="K712" s="293">
        <f>SUM('Employee Salary Payroll Tax '!I714:K714)</f>
        <v>85166.239999999991</v>
      </c>
      <c r="L712" s="293">
        <f>'Employee Salary Payroll Tax '!H714</f>
        <v>16.86</v>
      </c>
      <c r="M712" s="293">
        <f t="shared" si="86"/>
        <v>2.9300000000081496</v>
      </c>
      <c r="N712" s="359">
        <f t="shared" si="87"/>
        <v>0</v>
      </c>
      <c r="O712" s="331"/>
      <c r="P712" s="61"/>
      <c r="Q712" s="294"/>
      <c r="R712" s="292"/>
      <c r="S712" s="291"/>
    </row>
    <row r="713" spans="1:19" ht="14.4">
      <c r="A713" s="36">
        <f t="shared" si="81"/>
        <v>698</v>
      </c>
      <c r="B713" s="526"/>
      <c r="C713" s="36" t="str">
        <f>VLOOKUP('Employee Salary Payroll Tax '!B715,'Employee Salary Payroll Tax '!$D$1:$E$7,2,FALSE)</f>
        <v>NonUnion</v>
      </c>
      <c r="D713" s="61">
        <f t="shared" si="82"/>
        <v>2.98E-2</v>
      </c>
      <c r="E713" s="351">
        <f>'Employee Salary Payroll Tax '!N715</f>
        <v>25897.64</v>
      </c>
      <c r="F713" s="351">
        <f t="shared" si="83"/>
        <v>26669.389672000001</v>
      </c>
      <c r="G713" s="352"/>
      <c r="H713" s="351">
        <f t="shared" si="88"/>
        <v>19102.36</v>
      </c>
      <c r="I713" s="351">
        <f t="shared" si="84"/>
        <v>771.74967200000174</v>
      </c>
      <c r="J713" s="351">
        <f t="shared" si="85"/>
        <v>4.6304980320000109</v>
      </c>
      <c r="K713" s="293">
        <f>SUM('Employee Salary Payroll Tax '!I715:K715)</f>
        <v>25314.74</v>
      </c>
      <c r="L713" s="293">
        <f>'Employee Salary Payroll Tax '!H715</f>
        <v>0</v>
      </c>
      <c r="M713" s="293">
        <f t="shared" si="86"/>
        <v>582.89999999999782</v>
      </c>
      <c r="N713" s="359">
        <f t="shared" si="87"/>
        <v>4.5262755118252356</v>
      </c>
      <c r="O713" s="331"/>
      <c r="P713" s="61"/>
      <c r="Q713" s="294"/>
      <c r="R713" s="292"/>
      <c r="S713" s="291"/>
    </row>
    <row r="714" spans="1:19" ht="14.4">
      <c r="A714" s="36">
        <f t="shared" si="81"/>
        <v>699</v>
      </c>
      <c r="B714" s="526"/>
      <c r="C714" s="36" t="str">
        <f>VLOOKUP('Employee Salary Payroll Tax '!B716,'Employee Salary Payroll Tax '!$D$1:$E$7,2,FALSE)</f>
        <v>NonUnion</v>
      </c>
      <c r="D714" s="61">
        <f t="shared" si="82"/>
        <v>2.98E-2</v>
      </c>
      <c r="E714" s="351">
        <f>'Employee Salary Payroll Tax '!N716</f>
        <v>27724.49</v>
      </c>
      <c r="F714" s="351">
        <f t="shared" si="83"/>
        <v>28550.679802000002</v>
      </c>
      <c r="G714" s="352"/>
      <c r="H714" s="351">
        <f t="shared" si="88"/>
        <v>17275.509999999998</v>
      </c>
      <c r="I714" s="351">
        <f t="shared" si="84"/>
        <v>826.18980200000078</v>
      </c>
      <c r="J714" s="351">
        <f t="shared" si="85"/>
        <v>4.9571388120000046</v>
      </c>
      <c r="K714" s="293">
        <f>SUM('Employee Salary Payroll Tax '!I716:K716)</f>
        <v>27677.26</v>
      </c>
      <c r="L714" s="293">
        <f>'Employee Salary Payroll Tax '!H716</f>
        <v>0</v>
      </c>
      <c r="M714" s="293">
        <f t="shared" si="86"/>
        <v>47.230000000003201</v>
      </c>
      <c r="N714" s="359">
        <f t="shared" si="87"/>
        <v>4.9486940878215089</v>
      </c>
      <c r="O714" s="331"/>
      <c r="P714" s="61"/>
      <c r="Q714" s="294"/>
      <c r="R714" s="292"/>
      <c r="S714" s="291"/>
    </row>
    <row r="715" spans="1:19" ht="14.4">
      <c r="A715" s="36">
        <f t="shared" si="81"/>
        <v>700</v>
      </c>
      <c r="B715" s="526"/>
      <c r="C715" s="36" t="str">
        <f>VLOOKUP('Employee Salary Payroll Tax '!B717,'Employee Salary Payroll Tax '!$D$1:$E$7,2,FALSE)</f>
        <v>UA</v>
      </c>
      <c r="D715" s="61">
        <f t="shared" si="82"/>
        <v>0.03</v>
      </c>
      <c r="E715" s="351">
        <f>'Employee Salary Payroll Tax '!N717</f>
        <v>83345.009999999995</v>
      </c>
      <c r="F715" s="351">
        <f t="shared" si="83"/>
        <v>85845.3603</v>
      </c>
      <c r="G715" s="352"/>
      <c r="H715" s="351">
        <f t="shared" si="88"/>
        <v>0</v>
      </c>
      <c r="I715" s="351">
        <f t="shared" si="84"/>
        <v>2500.3503000000055</v>
      </c>
      <c r="J715" s="351">
        <f t="shared" si="85"/>
        <v>0</v>
      </c>
      <c r="K715" s="293">
        <f>SUM('Employee Salary Payroll Tax '!I717:K717)</f>
        <v>74775.75</v>
      </c>
      <c r="L715" s="293">
        <f>'Employee Salary Payroll Tax '!H717</f>
        <v>2255.46</v>
      </c>
      <c r="M715" s="293">
        <f t="shared" si="86"/>
        <v>6313.7999999999947</v>
      </c>
      <c r="N715" s="359">
        <f t="shared" si="87"/>
        <v>0</v>
      </c>
      <c r="O715" s="331"/>
      <c r="P715" s="61"/>
      <c r="Q715" s="294"/>
      <c r="R715" s="292"/>
      <c r="S715" s="291"/>
    </row>
    <row r="716" spans="1:19" ht="14.4">
      <c r="A716" s="36">
        <f t="shared" si="81"/>
        <v>701</v>
      </c>
      <c r="B716" s="526"/>
      <c r="C716" s="36" t="str">
        <f>VLOOKUP('Employee Salary Payroll Tax '!B718,'Employee Salary Payroll Tax '!$D$1:$E$7,2,FALSE)</f>
        <v>NonUnion</v>
      </c>
      <c r="D716" s="61">
        <f t="shared" si="82"/>
        <v>2.98E-2</v>
      </c>
      <c r="E716" s="351">
        <f>'Employee Salary Payroll Tax '!N718</f>
        <v>85760.65</v>
      </c>
      <c r="F716" s="351">
        <f t="shared" si="83"/>
        <v>88316.317370000004</v>
      </c>
      <c r="G716" s="352"/>
      <c r="H716" s="351">
        <f t="shared" si="88"/>
        <v>0</v>
      </c>
      <c r="I716" s="351">
        <f t="shared" si="84"/>
        <v>2555.6673700000101</v>
      </c>
      <c r="J716" s="351">
        <f t="shared" si="85"/>
        <v>0</v>
      </c>
      <c r="K716" s="293">
        <f>SUM('Employee Salary Payroll Tax '!I718:K718)</f>
        <v>4206.55</v>
      </c>
      <c r="L716" s="293">
        <f>'Employee Salary Payroll Tax '!H718</f>
        <v>9388.9</v>
      </c>
      <c r="M716" s="293">
        <f t="shared" si="86"/>
        <v>72165.2</v>
      </c>
      <c r="N716" s="359">
        <f t="shared" si="87"/>
        <v>0</v>
      </c>
      <c r="O716" s="331"/>
      <c r="P716" s="61"/>
      <c r="Q716" s="294"/>
      <c r="R716" s="292"/>
      <c r="S716" s="291"/>
    </row>
    <row r="717" spans="1:19" ht="14.4">
      <c r="A717" s="36">
        <f t="shared" si="81"/>
        <v>702</v>
      </c>
      <c r="B717" s="526"/>
      <c r="C717" s="36" t="str">
        <f>VLOOKUP('Employee Salary Payroll Tax '!B719,'Employee Salary Payroll Tax '!$D$1:$E$7,2,FALSE)</f>
        <v>NonUnion</v>
      </c>
      <c r="D717" s="61">
        <f t="shared" si="82"/>
        <v>2.98E-2</v>
      </c>
      <c r="E717" s="351">
        <f>'Employee Salary Payroll Tax '!N719</f>
        <v>73073.759999999995</v>
      </c>
      <c r="F717" s="351">
        <f t="shared" si="83"/>
        <v>75251.358047999995</v>
      </c>
      <c r="G717" s="352"/>
      <c r="H717" s="351">
        <f t="shared" si="88"/>
        <v>0</v>
      </c>
      <c r="I717" s="351">
        <f t="shared" si="84"/>
        <v>2177.5980479999998</v>
      </c>
      <c r="J717" s="351">
        <f t="shared" si="85"/>
        <v>0</v>
      </c>
      <c r="K717" s="293">
        <f>SUM('Employee Salary Payroll Tax '!I719:K719)</f>
        <v>73073.759999999995</v>
      </c>
      <c r="L717" s="293">
        <f>'Employee Salary Payroll Tax '!H719</f>
        <v>0</v>
      </c>
      <c r="M717" s="293">
        <f t="shared" si="86"/>
        <v>0</v>
      </c>
      <c r="N717" s="359">
        <f t="shared" si="87"/>
        <v>0</v>
      </c>
      <c r="O717" s="331"/>
      <c r="P717" s="61"/>
      <c r="Q717" s="294"/>
      <c r="R717" s="292"/>
      <c r="S717" s="291"/>
    </row>
    <row r="718" spans="1:19" ht="14.4">
      <c r="A718" s="36">
        <f t="shared" si="81"/>
        <v>703</v>
      </c>
      <c r="B718" s="526"/>
      <c r="C718" s="36" t="str">
        <f>VLOOKUP('Employee Salary Payroll Tax '!B720,'Employee Salary Payroll Tax '!$D$1:$E$7,2,FALSE)</f>
        <v>NonUnion</v>
      </c>
      <c r="D718" s="61">
        <f t="shared" si="82"/>
        <v>2.98E-2</v>
      </c>
      <c r="E718" s="351">
        <f>'Employee Salary Payroll Tax '!N720</f>
        <v>54932.46</v>
      </c>
      <c r="F718" s="351">
        <f t="shared" si="83"/>
        <v>56569.447308000003</v>
      </c>
      <c r="G718" s="352"/>
      <c r="H718" s="351">
        <f t="shared" si="88"/>
        <v>0</v>
      </c>
      <c r="I718" s="351">
        <f t="shared" si="84"/>
        <v>1636.9873080000034</v>
      </c>
      <c r="J718" s="351">
        <f t="shared" si="85"/>
        <v>0</v>
      </c>
      <c r="K718" s="293">
        <f>SUM('Employee Salary Payroll Tax '!I720:K720)</f>
        <v>36616.269999999997</v>
      </c>
      <c r="L718" s="293">
        <f>'Employee Salary Payroll Tax '!H720</f>
        <v>0</v>
      </c>
      <c r="M718" s="293">
        <f t="shared" si="86"/>
        <v>18316.190000000002</v>
      </c>
      <c r="N718" s="359">
        <f t="shared" si="87"/>
        <v>0</v>
      </c>
      <c r="O718" s="331"/>
      <c r="P718" s="61"/>
      <c r="Q718" s="294"/>
      <c r="R718" s="292"/>
      <c r="S718" s="291"/>
    </row>
    <row r="719" spans="1:19" ht="14.4">
      <c r="A719" s="36">
        <f t="shared" si="81"/>
        <v>704</v>
      </c>
      <c r="B719" s="526"/>
      <c r="C719" s="36" t="str">
        <f>VLOOKUP('Employee Salary Payroll Tax '!B721,'Employee Salary Payroll Tax '!$D$1:$E$7,2,FALSE)</f>
        <v>NonUnion</v>
      </c>
      <c r="D719" s="61">
        <f t="shared" si="82"/>
        <v>2.98E-2</v>
      </c>
      <c r="E719" s="351">
        <f>'Employee Salary Payroll Tax '!N721</f>
        <v>66915.67</v>
      </c>
      <c r="F719" s="351">
        <f t="shared" si="83"/>
        <v>68909.756966000001</v>
      </c>
      <c r="G719" s="352"/>
      <c r="H719" s="351">
        <f t="shared" si="88"/>
        <v>0</v>
      </c>
      <c r="I719" s="351">
        <f t="shared" si="84"/>
        <v>1994.0869660000026</v>
      </c>
      <c r="J719" s="351">
        <f t="shared" si="85"/>
        <v>0</v>
      </c>
      <c r="K719" s="293">
        <f>SUM('Employee Salary Payroll Tax '!I721:K721)</f>
        <v>66915.67</v>
      </c>
      <c r="L719" s="293">
        <f>'Employee Salary Payroll Tax '!H721</f>
        <v>0</v>
      </c>
      <c r="M719" s="293">
        <f t="shared" si="86"/>
        <v>0</v>
      </c>
      <c r="N719" s="359">
        <f t="shared" si="87"/>
        <v>0</v>
      </c>
      <c r="O719" s="331"/>
      <c r="P719" s="61"/>
      <c r="Q719" s="294"/>
      <c r="R719" s="292"/>
      <c r="S719" s="291"/>
    </row>
    <row r="720" spans="1:19" ht="14.4">
      <c r="A720" s="36">
        <f t="shared" si="81"/>
        <v>705</v>
      </c>
      <c r="B720" s="526"/>
      <c r="C720" s="36" t="str">
        <f>VLOOKUP('Employee Salary Payroll Tax '!B722,'Employee Salary Payroll Tax '!$D$1:$E$7,2,FALSE)</f>
        <v>NonUnion</v>
      </c>
      <c r="D720" s="61">
        <f t="shared" si="82"/>
        <v>2.98E-2</v>
      </c>
      <c r="E720" s="351">
        <f>'Employee Salary Payroll Tax '!N722</f>
        <v>18037.18</v>
      </c>
      <c r="F720" s="351">
        <f t="shared" si="83"/>
        <v>18574.687964000001</v>
      </c>
      <c r="G720" s="352"/>
      <c r="H720" s="351">
        <f t="shared" si="88"/>
        <v>26962.82</v>
      </c>
      <c r="I720" s="351">
        <f t="shared" si="84"/>
        <v>537.50796400000036</v>
      </c>
      <c r="J720" s="351">
        <f t="shared" si="85"/>
        <v>3.2250477840000022</v>
      </c>
      <c r="K720" s="293">
        <f>SUM('Employee Salary Payroll Tax '!I722:K722)</f>
        <v>5411.16</v>
      </c>
      <c r="L720" s="293">
        <f>'Employee Salary Payroll Tax '!H722</f>
        <v>6493.38</v>
      </c>
      <c r="M720" s="293">
        <f t="shared" si="86"/>
        <v>6132.64</v>
      </c>
      <c r="N720" s="359">
        <f t="shared" si="87"/>
        <v>0.96751540794636048</v>
      </c>
      <c r="O720" s="331"/>
      <c r="P720" s="61"/>
      <c r="Q720" s="294"/>
      <c r="R720" s="292"/>
      <c r="S720" s="291"/>
    </row>
    <row r="721" spans="1:19" ht="14.4">
      <c r="A721" s="36">
        <f t="shared" ref="A721:A784" si="89">+A720+1</f>
        <v>706</v>
      </c>
      <c r="B721" s="526"/>
      <c r="C721" s="36" t="str">
        <f>VLOOKUP('Employee Salary Payroll Tax '!B723,'Employee Salary Payroll Tax '!$D$1:$E$7,2,FALSE)</f>
        <v>NonUnion</v>
      </c>
      <c r="D721" s="61">
        <f t="shared" ref="D721:D784" si="90">VLOOKUP(C721,C$9:D$12,2)</f>
        <v>2.98E-2</v>
      </c>
      <c r="E721" s="351">
        <f>'Employee Salary Payroll Tax '!N723</f>
        <v>242562.8</v>
      </c>
      <c r="F721" s="351">
        <f t="shared" ref="F721:F784" si="91">E721*(1+D721)</f>
        <v>249791.17144000001</v>
      </c>
      <c r="G721" s="352"/>
      <c r="H721" s="351">
        <f t="shared" si="88"/>
        <v>0</v>
      </c>
      <c r="I721" s="351">
        <f t="shared" ref="I721:I784" si="92">F721-E721</f>
        <v>7228.3714400000172</v>
      </c>
      <c r="J721" s="351">
        <f t="shared" ref="J721:J784" si="93">IF(H721&gt;I721,I721*$J$12,H721*$J$12)</f>
        <v>0</v>
      </c>
      <c r="K721" s="293">
        <f>SUM('Employee Salary Payroll Tax '!I723:K723)</f>
        <v>242562.8</v>
      </c>
      <c r="L721" s="293">
        <f>'Employee Salary Payroll Tax '!H723</f>
        <v>0</v>
      </c>
      <c r="M721" s="293">
        <f t="shared" ref="M721:M784" si="94">E721-K721-L721</f>
        <v>0</v>
      </c>
      <c r="N721" s="359">
        <f t="shared" ref="N721:N784" si="95">J721*K721/(SUM(K721:M721)+0.000001)</f>
        <v>0</v>
      </c>
      <c r="O721" s="331"/>
      <c r="P721" s="61"/>
      <c r="Q721" s="294"/>
      <c r="R721" s="292"/>
      <c r="S721" s="291"/>
    </row>
    <row r="722" spans="1:19" ht="14.4">
      <c r="A722" s="36">
        <f t="shared" si="89"/>
        <v>707</v>
      </c>
      <c r="B722" s="526"/>
      <c r="C722" s="36" t="str">
        <f>VLOOKUP('Employee Salary Payroll Tax '!B724,'Employee Salary Payroll Tax '!$D$1:$E$7,2,FALSE)</f>
        <v>IBEW</v>
      </c>
      <c r="D722" s="61">
        <f t="shared" si="90"/>
        <v>6.875E-3</v>
      </c>
      <c r="E722" s="351">
        <f>'Employee Salary Payroll Tax '!N724</f>
        <v>21885.81</v>
      </c>
      <c r="F722" s="351">
        <f t="shared" si="91"/>
        <v>22036.274943749999</v>
      </c>
      <c r="G722" s="352"/>
      <c r="H722" s="351">
        <f t="shared" ref="H722:H785" si="96">IF(E722&gt;$H$12,0,$H$12-E722)</f>
        <v>23114.19</v>
      </c>
      <c r="I722" s="351">
        <f t="shared" si="92"/>
        <v>150.46494374999747</v>
      </c>
      <c r="J722" s="351">
        <f t="shared" si="93"/>
        <v>0.90278966249998482</v>
      </c>
      <c r="K722" s="293">
        <f>SUM('Employee Salary Payroll Tax '!I724:K724)</f>
        <v>21872.79</v>
      </c>
      <c r="L722" s="293">
        <f>'Employee Salary Payroll Tax '!H724</f>
        <v>1.83</v>
      </c>
      <c r="M722" s="293">
        <f t="shared" si="94"/>
        <v>11.190000000000436</v>
      </c>
      <c r="N722" s="359">
        <f t="shared" si="95"/>
        <v>0.90225258745875936</v>
      </c>
      <c r="O722" s="331"/>
      <c r="P722" s="61"/>
      <c r="Q722" s="294"/>
      <c r="R722" s="292"/>
      <c r="S722" s="291"/>
    </row>
    <row r="723" spans="1:19" ht="14.4">
      <c r="A723" s="36">
        <f t="shared" si="89"/>
        <v>708</v>
      </c>
      <c r="B723" s="526"/>
      <c r="C723" s="36" t="str">
        <f>VLOOKUP('Employee Salary Payroll Tax '!B725,'Employee Salary Payroll Tax '!$D$1:$E$7,2,FALSE)</f>
        <v>UA</v>
      </c>
      <c r="D723" s="61">
        <f t="shared" si="90"/>
        <v>0.03</v>
      </c>
      <c r="E723" s="351">
        <f>'Employee Salary Payroll Tax '!N725</f>
        <v>56116.55</v>
      </c>
      <c r="F723" s="351">
        <f t="shared" si="91"/>
        <v>57800.046500000004</v>
      </c>
      <c r="G723" s="352"/>
      <c r="H723" s="351">
        <f t="shared" si="96"/>
        <v>0</v>
      </c>
      <c r="I723" s="351">
        <f t="shared" si="92"/>
        <v>1683.4965000000011</v>
      </c>
      <c r="J723" s="351">
        <f t="shared" si="93"/>
        <v>0</v>
      </c>
      <c r="K723" s="293">
        <f>SUM('Employee Salary Payroll Tax '!I725:K725)</f>
        <v>42644.46</v>
      </c>
      <c r="L723" s="293">
        <f>'Employee Salary Payroll Tax '!H725</f>
        <v>0</v>
      </c>
      <c r="M723" s="293">
        <f t="shared" si="94"/>
        <v>13472.090000000004</v>
      </c>
      <c r="N723" s="359">
        <f t="shared" si="95"/>
        <v>0</v>
      </c>
      <c r="O723" s="331"/>
      <c r="P723" s="61"/>
      <c r="Q723" s="294"/>
      <c r="R723" s="292"/>
      <c r="S723" s="291"/>
    </row>
    <row r="724" spans="1:19" ht="14.4">
      <c r="A724" s="36">
        <f t="shared" si="89"/>
        <v>709</v>
      </c>
      <c r="B724" s="526"/>
      <c r="C724" s="36" t="str">
        <f>VLOOKUP('Employee Salary Payroll Tax '!B726,'Employee Salary Payroll Tax '!$D$1:$E$7,2,FALSE)</f>
        <v>NonUnion</v>
      </c>
      <c r="D724" s="61">
        <f t="shared" si="90"/>
        <v>2.98E-2</v>
      </c>
      <c r="E724" s="351">
        <f>'Employee Salary Payroll Tax '!N726</f>
        <v>70924.5</v>
      </c>
      <c r="F724" s="351">
        <f t="shared" si="91"/>
        <v>73038.050100000008</v>
      </c>
      <c r="G724" s="352"/>
      <c r="H724" s="351">
        <f t="shared" si="96"/>
        <v>0</v>
      </c>
      <c r="I724" s="351">
        <f t="shared" si="92"/>
        <v>2113.5501000000077</v>
      </c>
      <c r="J724" s="351">
        <f t="shared" si="93"/>
        <v>0</v>
      </c>
      <c r="K724" s="293">
        <f>SUM('Employee Salary Payroll Tax '!I726:K726)</f>
        <v>70924.5</v>
      </c>
      <c r="L724" s="293">
        <f>'Employee Salary Payroll Tax '!H726</f>
        <v>0</v>
      </c>
      <c r="M724" s="293">
        <f t="shared" si="94"/>
        <v>0</v>
      </c>
      <c r="N724" s="359">
        <f t="shared" si="95"/>
        <v>0</v>
      </c>
      <c r="O724" s="331"/>
      <c r="P724" s="61"/>
      <c r="Q724" s="294"/>
      <c r="R724" s="292"/>
      <c r="S724" s="291"/>
    </row>
    <row r="725" spans="1:19" ht="14.4">
      <c r="A725" s="36">
        <f t="shared" si="89"/>
        <v>710</v>
      </c>
      <c r="B725" s="526"/>
      <c r="C725" s="36" t="str">
        <f>VLOOKUP('Employee Salary Payroll Tax '!B727,'Employee Salary Payroll Tax '!$D$1:$E$7,2,FALSE)</f>
        <v>NonUnion</v>
      </c>
      <c r="D725" s="61">
        <f t="shared" si="90"/>
        <v>2.98E-2</v>
      </c>
      <c r="E725" s="351">
        <f>'Employee Salary Payroll Tax '!N727</f>
        <v>48123.64</v>
      </c>
      <c r="F725" s="351">
        <f t="shared" si="91"/>
        <v>49557.724472000002</v>
      </c>
      <c r="G725" s="352"/>
      <c r="H725" s="351">
        <f t="shared" si="96"/>
        <v>0</v>
      </c>
      <c r="I725" s="351">
        <f t="shared" si="92"/>
        <v>1434.0844720000023</v>
      </c>
      <c r="J725" s="351">
        <f t="shared" si="93"/>
        <v>0</v>
      </c>
      <c r="K725" s="293">
        <f>SUM('Employee Salary Payroll Tax '!I727:K727)</f>
        <v>8905.7900000000009</v>
      </c>
      <c r="L725" s="293">
        <f>'Employee Salary Payroll Tax '!H727</f>
        <v>0</v>
      </c>
      <c r="M725" s="293">
        <f t="shared" si="94"/>
        <v>39217.85</v>
      </c>
      <c r="N725" s="359">
        <f t="shared" si="95"/>
        <v>0</v>
      </c>
      <c r="O725" s="331"/>
      <c r="P725" s="61"/>
      <c r="Q725" s="294"/>
      <c r="R725" s="292"/>
      <c r="S725" s="291"/>
    </row>
    <row r="726" spans="1:19" ht="14.4">
      <c r="A726" s="36">
        <f t="shared" si="89"/>
        <v>711</v>
      </c>
      <c r="B726" s="526"/>
      <c r="C726" s="36" t="str">
        <f>VLOOKUP('Employee Salary Payroll Tax '!B728,'Employee Salary Payroll Tax '!$D$1:$E$7,2,FALSE)</f>
        <v>UA</v>
      </c>
      <c r="D726" s="61">
        <f t="shared" si="90"/>
        <v>0.03</v>
      </c>
      <c r="E726" s="351">
        <f>'Employee Salary Payroll Tax '!N728</f>
        <v>75824.13</v>
      </c>
      <c r="F726" s="351">
        <f t="shared" si="91"/>
        <v>78098.853900000002</v>
      </c>
      <c r="G726" s="352"/>
      <c r="H726" s="351">
        <f t="shared" si="96"/>
        <v>0</v>
      </c>
      <c r="I726" s="351">
        <f t="shared" si="92"/>
        <v>2274.7238999999972</v>
      </c>
      <c r="J726" s="351">
        <f t="shared" si="93"/>
        <v>0</v>
      </c>
      <c r="K726" s="293">
        <f>SUM('Employee Salary Payroll Tax '!I728:K728)</f>
        <v>69456.45</v>
      </c>
      <c r="L726" s="293">
        <f>'Employee Salary Payroll Tax '!H728</f>
        <v>299.14999999999998</v>
      </c>
      <c r="M726" s="293">
        <f t="shared" si="94"/>
        <v>6068.5300000000079</v>
      </c>
      <c r="N726" s="359">
        <f t="shared" si="95"/>
        <v>0</v>
      </c>
      <c r="O726" s="331"/>
      <c r="P726" s="61"/>
      <c r="Q726" s="294"/>
      <c r="R726" s="292"/>
      <c r="S726" s="291"/>
    </row>
    <row r="727" spans="1:19" ht="14.4">
      <c r="A727" s="36">
        <f t="shared" si="89"/>
        <v>712</v>
      </c>
      <c r="B727" s="526"/>
      <c r="C727" s="36" t="str">
        <f>VLOOKUP('Employee Salary Payroll Tax '!B729,'Employee Salary Payroll Tax '!$D$1:$E$7,2,FALSE)</f>
        <v>IBEW</v>
      </c>
      <c r="D727" s="61">
        <f t="shared" si="90"/>
        <v>6.875E-3</v>
      </c>
      <c r="E727" s="351">
        <f>'Employee Salary Payroll Tax '!N729</f>
        <v>39513.06</v>
      </c>
      <c r="F727" s="351">
        <f t="shared" si="91"/>
        <v>39784.712287499999</v>
      </c>
      <c r="G727" s="352"/>
      <c r="H727" s="351">
        <f t="shared" si="96"/>
        <v>5486.9400000000023</v>
      </c>
      <c r="I727" s="351">
        <f t="shared" si="92"/>
        <v>271.65228750000097</v>
      </c>
      <c r="J727" s="351">
        <f t="shared" si="93"/>
        <v>1.6299137250000058</v>
      </c>
      <c r="K727" s="293">
        <f>SUM('Employee Salary Payroll Tax '!I729:K729)</f>
        <v>39513.060000000005</v>
      </c>
      <c r="L727" s="293">
        <f>'Employee Salary Payroll Tax '!H729</f>
        <v>0</v>
      </c>
      <c r="M727" s="293">
        <f t="shared" si="94"/>
        <v>-7.2759576141834259E-12</v>
      </c>
      <c r="N727" s="359">
        <f t="shared" si="95"/>
        <v>1.6299137249587561</v>
      </c>
      <c r="O727" s="331"/>
      <c r="P727" s="61"/>
      <c r="Q727" s="294"/>
      <c r="R727" s="292"/>
      <c r="S727" s="291"/>
    </row>
    <row r="728" spans="1:19" ht="14.4">
      <c r="A728" s="36">
        <f t="shared" si="89"/>
        <v>713</v>
      </c>
      <c r="B728" s="526"/>
      <c r="C728" s="36" t="str">
        <f>VLOOKUP('Employee Salary Payroll Tax '!B730,'Employee Salary Payroll Tax '!$D$1:$E$7,2,FALSE)</f>
        <v>IBEW</v>
      </c>
      <c r="D728" s="61">
        <f t="shared" si="90"/>
        <v>6.875E-3</v>
      </c>
      <c r="E728" s="351">
        <f>'Employee Salary Payroll Tax '!N730</f>
        <v>80799.12</v>
      </c>
      <c r="F728" s="351">
        <f t="shared" si="91"/>
        <v>81354.613949999999</v>
      </c>
      <c r="G728" s="352"/>
      <c r="H728" s="351">
        <f t="shared" si="96"/>
        <v>0</v>
      </c>
      <c r="I728" s="351">
        <f t="shared" si="92"/>
        <v>555.49395000000368</v>
      </c>
      <c r="J728" s="351">
        <f t="shared" si="93"/>
        <v>0</v>
      </c>
      <c r="K728" s="293">
        <f>SUM('Employee Salary Payroll Tax '!I730:K730)</f>
        <v>67849.67</v>
      </c>
      <c r="L728" s="293">
        <f>'Employee Salary Payroll Tax '!H730</f>
        <v>0</v>
      </c>
      <c r="M728" s="293">
        <f t="shared" si="94"/>
        <v>12949.449999999997</v>
      </c>
      <c r="N728" s="359">
        <f t="shared" si="95"/>
        <v>0</v>
      </c>
      <c r="O728" s="331"/>
      <c r="P728" s="61"/>
      <c r="Q728" s="294"/>
      <c r="R728" s="292"/>
      <c r="S728" s="291"/>
    </row>
    <row r="729" spans="1:19" ht="14.4">
      <c r="A729" s="36">
        <f t="shared" si="89"/>
        <v>714</v>
      </c>
      <c r="B729" s="526"/>
      <c r="C729" s="36" t="str">
        <f>VLOOKUP('Employee Salary Payroll Tax '!B731,'Employee Salary Payroll Tax '!$D$1:$E$7,2,FALSE)</f>
        <v>IBEW</v>
      </c>
      <c r="D729" s="61">
        <f t="shared" si="90"/>
        <v>6.875E-3</v>
      </c>
      <c r="E729" s="351">
        <f>'Employee Salary Payroll Tax '!N731</f>
        <v>58940.32</v>
      </c>
      <c r="F729" s="351">
        <f t="shared" si="91"/>
        <v>59345.534699999997</v>
      </c>
      <c r="G729" s="352"/>
      <c r="H729" s="351">
        <f t="shared" si="96"/>
        <v>0</v>
      </c>
      <c r="I729" s="351">
        <f t="shared" si="92"/>
        <v>405.21469999999681</v>
      </c>
      <c r="J729" s="351">
        <f t="shared" si="93"/>
        <v>0</v>
      </c>
      <c r="K729" s="293">
        <f>SUM('Employee Salary Payroll Tax '!I731:K731)</f>
        <v>53514.45</v>
      </c>
      <c r="L729" s="293">
        <f>'Employee Salary Payroll Tax '!H731</f>
        <v>0</v>
      </c>
      <c r="M729" s="293">
        <f t="shared" si="94"/>
        <v>5425.8700000000026</v>
      </c>
      <c r="N729" s="359">
        <f t="shared" si="95"/>
        <v>0</v>
      </c>
      <c r="O729" s="331"/>
      <c r="P729" s="61"/>
      <c r="Q729" s="294"/>
      <c r="R729" s="292"/>
      <c r="S729" s="291"/>
    </row>
    <row r="730" spans="1:19" ht="14.4">
      <c r="A730" s="36">
        <f t="shared" si="89"/>
        <v>715</v>
      </c>
      <c r="B730" s="526"/>
      <c r="C730" s="36" t="str">
        <f>VLOOKUP('Employee Salary Payroll Tax '!B732,'Employee Salary Payroll Tax '!$D$1:$E$7,2,FALSE)</f>
        <v>UA</v>
      </c>
      <c r="D730" s="61">
        <f t="shared" si="90"/>
        <v>0.03</v>
      </c>
      <c r="E730" s="351">
        <f>'Employee Salary Payroll Tax '!N732</f>
        <v>43292.23</v>
      </c>
      <c r="F730" s="351">
        <f t="shared" si="91"/>
        <v>44590.996900000006</v>
      </c>
      <c r="G730" s="352"/>
      <c r="H730" s="351">
        <f t="shared" si="96"/>
        <v>1707.7699999999968</v>
      </c>
      <c r="I730" s="351">
        <f t="shared" si="92"/>
        <v>1298.7669000000024</v>
      </c>
      <c r="J730" s="351">
        <f t="shared" si="93"/>
        <v>7.7926014000000139</v>
      </c>
      <c r="K730" s="293">
        <f>SUM('Employee Salary Payroll Tax '!I732:K732)</f>
        <v>25026.47</v>
      </c>
      <c r="L730" s="293">
        <f>'Employee Salary Payroll Tax '!H732</f>
        <v>92.28</v>
      </c>
      <c r="M730" s="293">
        <f t="shared" si="94"/>
        <v>18173.480000000003</v>
      </c>
      <c r="N730" s="359">
        <f t="shared" si="95"/>
        <v>4.5047645998959531</v>
      </c>
      <c r="O730" s="331"/>
      <c r="P730" s="61"/>
      <c r="Q730" s="294"/>
      <c r="R730" s="292"/>
      <c r="S730" s="291"/>
    </row>
    <row r="731" spans="1:19" ht="14.4">
      <c r="A731" s="36">
        <f t="shared" si="89"/>
        <v>716</v>
      </c>
      <c r="B731" s="526"/>
      <c r="C731" s="36" t="str">
        <f>VLOOKUP('Employee Salary Payroll Tax '!B733,'Employee Salary Payroll Tax '!$D$1:$E$7,2,FALSE)</f>
        <v>NonUnion</v>
      </c>
      <c r="D731" s="61">
        <f t="shared" si="90"/>
        <v>2.98E-2</v>
      </c>
      <c r="E731" s="351">
        <f>'Employee Salary Payroll Tax '!N733</f>
        <v>110910.25</v>
      </c>
      <c r="F731" s="351">
        <f t="shared" si="91"/>
        <v>114215.37545000001</v>
      </c>
      <c r="G731" s="352"/>
      <c r="H731" s="351">
        <f t="shared" si="96"/>
        <v>0</v>
      </c>
      <c r="I731" s="351">
        <f t="shared" si="92"/>
        <v>3305.1254500000068</v>
      </c>
      <c r="J731" s="351">
        <f t="shared" si="93"/>
        <v>0</v>
      </c>
      <c r="K731" s="293">
        <f>SUM('Employee Salary Payroll Tax '!I733:K733)</f>
        <v>33776.340000000004</v>
      </c>
      <c r="L731" s="293">
        <f>'Employee Salary Payroll Tax '!H733</f>
        <v>0</v>
      </c>
      <c r="M731" s="293">
        <f t="shared" si="94"/>
        <v>77133.91</v>
      </c>
      <c r="N731" s="359">
        <f t="shared" si="95"/>
        <v>0</v>
      </c>
      <c r="O731" s="331"/>
      <c r="P731" s="61"/>
      <c r="Q731" s="294"/>
      <c r="R731" s="292"/>
      <c r="S731" s="291"/>
    </row>
    <row r="732" spans="1:19" ht="14.4">
      <c r="A732" s="36">
        <f t="shared" si="89"/>
        <v>717</v>
      </c>
      <c r="B732" s="526"/>
      <c r="C732" s="36" t="str">
        <f>VLOOKUP('Employee Salary Payroll Tax '!B734,'Employee Salary Payroll Tax '!$D$1:$E$7,2,FALSE)</f>
        <v>NonUnion</v>
      </c>
      <c r="D732" s="61">
        <f t="shared" si="90"/>
        <v>2.98E-2</v>
      </c>
      <c r="E732" s="351">
        <f>'Employee Salary Payroll Tax '!N734</f>
        <v>14371.19</v>
      </c>
      <c r="F732" s="351">
        <f t="shared" si="91"/>
        <v>14799.451462000001</v>
      </c>
      <c r="G732" s="352"/>
      <c r="H732" s="351">
        <f t="shared" si="96"/>
        <v>30628.809999999998</v>
      </c>
      <c r="I732" s="351">
        <f t="shared" si="92"/>
        <v>428.26146200000039</v>
      </c>
      <c r="J732" s="351">
        <f t="shared" si="93"/>
        <v>2.5695687720000024</v>
      </c>
      <c r="K732" s="293">
        <f>SUM('Employee Salary Payroll Tax '!I734:K734)</f>
        <v>6086.1</v>
      </c>
      <c r="L732" s="293">
        <f>'Employee Salary Payroll Tax '!H734</f>
        <v>0</v>
      </c>
      <c r="M732" s="293">
        <f t="shared" si="94"/>
        <v>8285.09</v>
      </c>
      <c r="N732" s="359">
        <f t="shared" si="95"/>
        <v>1.0881946799242803</v>
      </c>
      <c r="O732" s="331"/>
      <c r="P732" s="61"/>
      <c r="Q732" s="294"/>
      <c r="R732" s="292"/>
      <c r="S732" s="291"/>
    </row>
    <row r="733" spans="1:19" ht="14.4">
      <c r="A733" s="36">
        <f t="shared" si="89"/>
        <v>718</v>
      </c>
      <c r="B733" s="526"/>
      <c r="C733" s="36" t="str">
        <f>VLOOKUP('Employee Salary Payroll Tax '!B735,'Employee Salary Payroll Tax '!$D$1:$E$7,2,FALSE)</f>
        <v>NonUnion</v>
      </c>
      <c r="D733" s="61">
        <f t="shared" si="90"/>
        <v>2.98E-2</v>
      </c>
      <c r="E733" s="351">
        <f>'Employee Salary Payroll Tax '!N735</f>
        <v>83896.37</v>
      </c>
      <c r="F733" s="351">
        <f t="shared" si="91"/>
        <v>86396.481826000003</v>
      </c>
      <c r="G733" s="352"/>
      <c r="H733" s="351">
        <f t="shared" si="96"/>
        <v>0</v>
      </c>
      <c r="I733" s="351">
        <f t="shared" si="92"/>
        <v>2500.1118260000076</v>
      </c>
      <c r="J733" s="351">
        <f t="shared" si="93"/>
        <v>0</v>
      </c>
      <c r="K733" s="293">
        <f>SUM('Employee Salary Payroll Tax '!I735:K735)</f>
        <v>7870.33</v>
      </c>
      <c r="L733" s="293">
        <f>'Employee Salary Payroll Tax '!H735</f>
        <v>0</v>
      </c>
      <c r="M733" s="293">
        <f t="shared" si="94"/>
        <v>76026.039999999994</v>
      </c>
      <c r="N733" s="359">
        <f t="shared" si="95"/>
        <v>0</v>
      </c>
      <c r="O733" s="331"/>
      <c r="P733" s="61"/>
      <c r="Q733" s="294"/>
      <c r="R733" s="292"/>
      <c r="S733" s="291"/>
    </row>
    <row r="734" spans="1:19" ht="14.4">
      <c r="A734" s="36">
        <f t="shared" si="89"/>
        <v>719</v>
      </c>
      <c r="B734" s="526"/>
      <c r="C734" s="36" t="str">
        <f>VLOOKUP('Employee Salary Payroll Tax '!B736,'Employee Salary Payroll Tax '!$D$1:$E$7,2,FALSE)</f>
        <v>IBEW</v>
      </c>
      <c r="D734" s="61">
        <f t="shared" si="90"/>
        <v>6.875E-3</v>
      </c>
      <c r="E734" s="351">
        <f>'Employee Salary Payroll Tax '!N736</f>
        <v>83159.149999999994</v>
      </c>
      <c r="F734" s="351">
        <f t="shared" si="91"/>
        <v>83730.869156249988</v>
      </c>
      <c r="G734" s="352"/>
      <c r="H734" s="351">
        <f t="shared" si="96"/>
        <v>0</v>
      </c>
      <c r="I734" s="351">
        <f t="shared" si="92"/>
        <v>571.71915624999383</v>
      </c>
      <c r="J734" s="351">
        <f t="shared" si="93"/>
        <v>0</v>
      </c>
      <c r="K734" s="293">
        <f>SUM('Employee Salary Payroll Tax '!I736:K736)</f>
        <v>80620.570000000007</v>
      </c>
      <c r="L734" s="293">
        <f>'Employee Salary Payroll Tax '!H736</f>
        <v>0.35</v>
      </c>
      <c r="M734" s="293">
        <f t="shared" si="94"/>
        <v>2538.2299999999873</v>
      </c>
      <c r="N734" s="359">
        <f t="shared" si="95"/>
        <v>0</v>
      </c>
      <c r="O734" s="331"/>
      <c r="P734" s="61"/>
      <c r="Q734" s="294"/>
      <c r="R734" s="292"/>
      <c r="S734" s="291"/>
    </row>
    <row r="735" spans="1:19" ht="14.4">
      <c r="A735" s="36">
        <f t="shared" si="89"/>
        <v>720</v>
      </c>
      <c r="B735" s="526"/>
      <c r="C735" s="36" t="str">
        <f>VLOOKUP('Employee Salary Payroll Tax '!B737,'Employee Salary Payroll Tax '!$D$1:$E$7,2,FALSE)</f>
        <v>NonUnion</v>
      </c>
      <c r="D735" s="61">
        <f t="shared" si="90"/>
        <v>2.98E-2</v>
      </c>
      <c r="E735" s="351">
        <f>'Employee Salary Payroll Tax '!N737</f>
        <v>61667.69</v>
      </c>
      <c r="F735" s="351">
        <f t="shared" si="91"/>
        <v>63505.387162000006</v>
      </c>
      <c r="G735" s="352"/>
      <c r="H735" s="351">
        <f t="shared" si="96"/>
        <v>0</v>
      </c>
      <c r="I735" s="351">
        <f t="shared" si="92"/>
        <v>1837.697162000004</v>
      </c>
      <c r="J735" s="351">
        <f t="shared" si="93"/>
        <v>0</v>
      </c>
      <c r="K735" s="293">
        <f>SUM('Employee Salary Payroll Tax '!I737:K737)</f>
        <v>155.33999999999997</v>
      </c>
      <c r="L735" s="293">
        <f>'Employee Salary Payroll Tax '!H737</f>
        <v>0</v>
      </c>
      <c r="M735" s="293">
        <f t="shared" si="94"/>
        <v>61512.350000000006</v>
      </c>
      <c r="N735" s="359">
        <f t="shared" si="95"/>
        <v>0</v>
      </c>
      <c r="O735" s="331"/>
      <c r="P735" s="61"/>
      <c r="Q735" s="294"/>
      <c r="R735" s="292"/>
      <c r="S735" s="291"/>
    </row>
    <row r="736" spans="1:19" ht="14.4">
      <c r="A736" s="36">
        <f t="shared" si="89"/>
        <v>721</v>
      </c>
      <c r="B736" s="526"/>
      <c r="C736" s="36" t="str">
        <f>VLOOKUP('Employee Salary Payroll Tax '!B738,'Employee Salary Payroll Tax '!$D$1:$E$7,2,FALSE)</f>
        <v>NonUnion</v>
      </c>
      <c r="D736" s="61">
        <f t="shared" si="90"/>
        <v>2.98E-2</v>
      </c>
      <c r="E736" s="351">
        <f>'Employee Salary Payroll Tax '!N738</f>
        <v>50683.24</v>
      </c>
      <c r="F736" s="351">
        <f t="shared" si="91"/>
        <v>52193.600552000004</v>
      </c>
      <c r="G736" s="352"/>
      <c r="H736" s="351">
        <f t="shared" si="96"/>
        <v>0</v>
      </c>
      <c r="I736" s="351">
        <f t="shared" si="92"/>
        <v>1510.3605520000056</v>
      </c>
      <c r="J736" s="351">
        <f t="shared" si="93"/>
        <v>0</v>
      </c>
      <c r="K736" s="293">
        <f>SUM('Employee Salary Payroll Tax '!I738:K738)</f>
        <v>21465.670000000002</v>
      </c>
      <c r="L736" s="293">
        <f>'Employee Salary Payroll Tax '!H738</f>
        <v>0</v>
      </c>
      <c r="M736" s="293">
        <f t="shared" si="94"/>
        <v>29217.569999999996</v>
      </c>
      <c r="N736" s="359">
        <f t="shared" si="95"/>
        <v>0</v>
      </c>
      <c r="O736" s="331"/>
      <c r="P736" s="61"/>
      <c r="Q736" s="294"/>
      <c r="R736" s="292"/>
      <c r="S736" s="291"/>
    </row>
    <row r="737" spans="1:19" ht="14.4">
      <c r="A737" s="36">
        <f t="shared" si="89"/>
        <v>722</v>
      </c>
      <c r="B737" s="526"/>
      <c r="C737" s="36" t="str">
        <f>VLOOKUP('Employee Salary Payroll Tax '!B739,'Employee Salary Payroll Tax '!$D$1:$E$7,2,FALSE)</f>
        <v>NonUnion</v>
      </c>
      <c r="D737" s="61">
        <f t="shared" si="90"/>
        <v>2.98E-2</v>
      </c>
      <c r="E737" s="351">
        <f>'Employee Salary Payroll Tax '!N739</f>
        <v>89498.96</v>
      </c>
      <c r="F737" s="351">
        <f t="shared" si="91"/>
        <v>92166.029008000012</v>
      </c>
      <c r="G737" s="352"/>
      <c r="H737" s="351">
        <f t="shared" si="96"/>
        <v>0</v>
      </c>
      <c r="I737" s="351">
        <f t="shared" si="92"/>
        <v>2667.0690080000059</v>
      </c>
      <c r="J737" s="351">
        <f t="shared" si="93"/>
        <v>0</v>
      </c>
      <c r="K737" s="293">
        <f>SUM('Employee Salary Payroll Tax '!I739:K739)</f>
        <v>88785.659999999989</v>
      </c>
      <c r="L737" s="293">
        <f>'Employee Salary Payroll Tax '!H739</f>
        <v>0</v>
      </c>
      <c r="M737" s="293">
        <f t="shared" si="94"/>
        <v>713.30000000001746</v>
      </c>
      <c r="N737" s="359">
        <f t="shared" si="95"/>
        <v>0</v>
      </c>
      <c r="O737" s="331"/>
      <c r="P737" s="61"/>
      <c r="Q737" s="294"/>
      <c r="R737" s="292"/>
      <c r="S737" s="291"/>
    </row>
    <row r="738" spans="1:19" ht="14.4">
      <c r="A738" s="36">
        <f t="shared" si="89"/>
        <v>723</v>
      </c>
      <c r="B738" s="526"/>
      <c r="C738" s="36" t="str">
        <f>VLOOKUP('Employee Salary Payroll Tax '!B740,'Employee Salary Payroll Tax '!$D$1:$E$7,2,FALSE)</f>
        <v>NonUnion</v>
      </c>
      <c r="D738" s="61">
        <f t="shared" si="90"/>
        <v>2.98E-2</v>
      </c>
      <c r="E738" s="351">
        <f>'Employee Salary Payroll Tax '!N740</f>
        <v>60877.77</v>
      </c>
      <c r="F738" s="351">
        <f t="shared" si="91"/>
        <v>62691.927545999999</v>
      </c>
      <c r="G738" s="352"/>
      <c r="H738" s="351">
        <f t="shared" si="96"/>
        <v>0</v>
      </c>
      <c r="I738" s="351">
        <f t="shared" si="92"/>
        <v>1814.1575460000022</v>
      </c>
      <c r="J738" s="351">
        <f t="shared" si="93"/>
        <v>0</v>
      </c>
      <c r="K738" s="293">
        <f>SUM('Employee Salary Payroll Tax '!I740:K740)</f>
        <v>59162.81</v>
      </c>
      <c r="L738" s="293">
        <f>'Employee Salary Payroll Tax '!H740</f>
        <v>0</v>
      </c>
      <c r="M738" s="293">
        <f t="shared" si="94"/>
        <v>1714.9599999999991</v>
      </c>
      <c r="N738" s="359">
        <f t="shared" si="95"/>
        <v>0</v>
      </c>
      <c r="O738" s="331"/>
      <c r="P738" s="61"/>
      <c r="Q738" s="294"/>
      <c r="R738" s="292"/>
      <c r="S738" s="291"/>
    </row>
    <row r="739" spans="1:19" ht="14.4">
      <c r="A739" s="36">
        <f t="shared" si="89"/>
        <v>724</v>
      </c>
      <c r="B739" s="526"/>
      <c r="C739" s="36" t="str">
        <f>VLOOKUP('Employee Salary Payroll Tax '!B741,'Employee Salary Payroll Tax '!$D$1:$E$7,2,FALSE)</f>
        <v>IBEW</v>
      </c>
      <c r="D739" s="61">
        <f t="shared" si="90"/>
        <v>6.875E-3</v>
      </c>
      <c r="E739" s="351">
        <f>'Employee Salary Payroll Tax '!N741</f>
        <v>56412.69</v>
      </c>
      <c r="F739" s="351">
        <f t="shared" si="91"/>
        <v>56800.527243750003</v>
      </c>
      <c r="G739" s="352"/>
      <c r="H739" s="351">
        <f t="shared" si="96"/>
        <v>0</v>
      </c>
      <c r="I739" s="351">
        <f t="shared" si="92"/>
        <v>387.8372437500002</v>
      </c>
      <c r="J739" s="351">
        <f t="shared" si="93"/>
        <v>0</v>
      </c>
      <c r="K739" s="293">
        <f>SUM('Employee Salary Payroll Tax '!I741:K741)</f>
        <v>52874.310000000005</v>
      </c>
      <c r="L739" s="293">
        <f>'Employee Salary Payroll Tax '!H741</f>
        <v>0</v>
      </c>
      <c r="M739" s="293">
        <f t="shared" si="94"/>
        <v>3538.3799999999974</v>
      </c>
      <c r="N739" s="359">
        <f t="shared" si="95"/>
        <v>0</v>
      </c>
      <c r="O739" s="331"/>
      <c r="P739" s="61"/>
      <c r="Q739" s="294"/>
      <c r="R739" s="292"/>
      <c r="S739" s="291"/>
    </row>
    <row r="740" spans="1:19" ht="14.4">
      <c r="A740" s="36">
        <f t="shared" si="89"/>
        <v>725</v>
      </c>
      <c r="B740" s="526"/>
      <c r="C740" s="36" t="str">
        <f>VLOOKUP('Employee Salary Payroll Tax '!B742,'Employee Salary Payroll Tax '!$D$1:$E$7,2,FALSE)</f>
        <v>NonUnion</v>
      </c>
      <c r="D740" s="61">
        <f t="shared" si="90"/>
        <v>2.98E-2</v>
      </c>
      <c r="E740" s="351">
        <f>'Employee Salary Payroll Tax '!N742</f>
        <v>16362.17</v>
      </c>
      <c r="F740" s="351">
        <f t="shared" si="91"/>
        <v>16849.762666000002</v>
      </c>
      <c r="G740" s="352"/>
      <c r="H740" s="351">
        <f t="shared" si="96"/>
        <v>28637.83</v>
      </c>
      <c r="I740" s="351">
        <f t="shared" si="92"/>
        <v>487.59266600000228</v>
      </c>
      <c r="J740" s="351">
        <f t="shared" si="93"/>
        <v>2.9255559960000137</v>
      </c>
      <c r="K740" s="293">
        <f>SUM('Employee Salary Payroll Tax '!I742:K742)</f>
        <v>1686.1799999999998</v>
      </c>
      <c r="L740" s="293">
        <f>'Employee Salary Payroll Tax '!H742</f>
        <v>0</v>
      </c>
      <c r="M740" s="293">
        <f t="shared" si="94"/>
        <v>14675.99</v>
      </c>
      <c r="N740" s="359">
        <f t="shared" si="95"/>
        <v>0.30148898398157542</v>
      </c>
      <c r="O740" s="331"/>
      <c r="P740" s="61"/>
      <c r="Q740" s="294"/>
      <c r="R740" s="292"/>
      <c r="S740" s="291"/>
    </row>
    <row r="741" spans="1:19" ht="14.4">
      <c r="A741" s="36">
        <f t="shared" si="89"/>
        <v>726</v>
      </c>
      <c r="B741" s="526"/>
      <c r="C741" s="36" t="str">
        <f>VLOOKUP('Employee Salary Payroll Tax '!B743,'Employee Salary Payroll Tax '!$D$1:$E$7,2,FALSE)</f>
        <v>IBEW</v>
      </c>
      <c r="D741" s="61">
        <f t="shared" si="90"/>
        <v>6.875E-3</v>
      </c>
      <c r="E741" s="351">
        <f>'Employee Salary Payroll Tax '!N743</f>
        <v>148783.98000000001</v>
      </c>
      <c r="F741" s="351">
        <f t="shared" si="91"/>
        <v>149806.8698625</v>
      </c>
      <c r="G741" s="352"/>
      <c r="H741" s="351">
        <f t="shared" si="96"/>
        <v>0</v>
      </c>
      <c r="I741" s="351">
        <f t="shared" si="92"/>
        <v>1022.8898624999856</v>
      </c>
      <c r="J741" s="351">
        <f t="shared" si="93"/>
        <v>0</v>
      </c>
      <c r="K741" s="293">
        <f>SUM('Employee Salary Payroll Tax '!I743:K743)</f>
        <v>22008.21</v>
      </c>
      <c r="L741" s="293">
        <f>'Employee Salary Payroll Tax '!H743</f>
        <v>0</v>
      </c>
      <c r="M741" s="293">
        <f t="shared" si="94"/>
        <v>126775.77000000002</v>
      </c>
      <c r="N741" s="359">
        <f t="shared" si="95"/>
        <v>0</v>
      </c>
      <c r="O741" s="331"/>
      <c r="P741" s="61"/>
      <c r="Q741" s="294"/>
      <c r="R741" s="292"/>
      <c r="S741" s="291"/>
    </row>
    <row r="742" spans="1:19" ht="14.4">
      <c r="A742" s="36">
        <f t="shared" si="89"/>
        <v>727</v>
      </c>
      <c r="B742" s="526"/>
      <c r="C742" s="36" t="str">
        <f>VLOOKUP('Employee Salary Payroll Tax '!B744,'Employee Salary Payroll Tax '!$D$1:$E$7,2,FALSE)</f>
        <v>IBEW</v>
      </c>
      <c r="D742" s="61">
        <f t="shared" si="90"/>
        <v>6.875E-3</v>
      </c>
      <c r="E742" s="351">
        <f>'Employee Salary Payroll Tax '!N744</f>
        <v>44950.54</v>
      </c>
      <c r="F742" s="351">
        <f t="shared" si="91"/>
        <v>45259.574962500003</v>
      </c>
      <c r="G742" s="352"/>
      <c r="H742" s="351">
        <f t="shared" si="96"/>
        <v>49.459999999999127</v>
      </c>
      <c r="I742" s="351">
        <f t="shared" si="92"/>
        <v>309.03496250000171</v>
      </c>
      <c r="J742" s="351">
        <f t="shared" si="93"/>
        <v>0.29675999999999475</v>
      </c>
      <c r="K742" s="293">
        <f>SUM('Employee Salary Payroll Tax '!I744:K744)</f>
        <v>44950.54</v>
      </c>
      <c r="L742" s="293">
        <f>'Employee Salary Payroll Tax '!H744</f>
        <v>0</v>
      </c>
      <c r="M742" s="293">
        <f t="shared" si="94"/>
        <v>0</v>
      </c>
      <c r="N742" s="359">
        <f t="shared" si="95"/>
        <v>0.29675999999339281</v>
      </c>
      <c r="O742" s="331"/>
      <c r="P742" s="61"/>
      <c r="Q742" s="294"/>
      <c r="R742" s="292"/>
      <c r="S742" s="291"/>
    </row>
    <row r="743" spans="1:19" ht="14.4">
      <c r="A743" s="36">
        <f t="shared" si="89"/>
        <v>728</v>
      </c>
      <c r="B743" s="526"/>
      <c r="C743" s="36" t="str">
        <f>VLOOKUP('Employee Salary Payroll Tax '!B745,'Employee Salary Payroll Tax '!$D$1:$E$7,2,FALSE)</f>
        <v>IBEW</v>
      </c>
      <c r="D743" s="61">
        <f t="shared" si="90"/>
        <v>6.875E-3</v>
      </c>
      <c r="E743" s="351">
        <f>'Employee Salary Payroll Tax '!N745</f>
        <v>57692.63</v>
      </c>
      <c r="F743" s="351">
        <f t="shared" si="91"/>
        <v>58089.266831249995</v>
      </c>
      <c r="G743" s="352"/>
      <c r="H743" s="351">
        <f t="shared" si="96"/>
        <v>0</v>
      </c>
      <c r="I743" s="351">
        <f t="shared" si="92"/>
        <v>396.63683124999807</v>
      </c>
      <c r="J743" s="351">
        <f t="shared" si="93"/>
        <v>0</v>
      </c>
      <c r="K743" s="293">
        <f>SUM('Employee Salary Payroll Tax '!I745:K745)</f>
        <v>48549.74</v>
      </c>
      <c r="L743" s="293">
        <f>'Employee Salary Payroll Tax '!H745</f>
        <v>0</v>
      </c>
      <c r="M743" s="293">
        <f t="shared" si="94"/>
        <v>9142.89</v>
      </c>
      <c r="N743" s="359">
        <f t="shared" si="95"/>
        <v>0</v>
      </c>
      <c r="O743" s="331"/>
      <c r="P743" s="61"/>
      <c r="Q743" s="294"/>
      <c r="R743" s="292"/>
      <c r="S743" s="291"/>
    </row>
    <row r="744" spans="1:19" ht="14.4">
      <c r="A744" s="36">
        <f t="shared" si="89"/>
        <v>729</v>
      </c>
      <c r="B744" s="526"/>
      <c r="C744" s="36" t="str">
        <f>VLOOKUP('Employee Salary Payroll Tax '!B746,'Employee Salary Payroll Tax '!$D$1:$E$7,2,FALSE)</f>
        <v>NonUnion</v>
      </c>
      <c r="D744" s="61">
        <f t="shared" si="90"/>
        <v>2.98E-2</v>
      </c>
      <c r="E744" s="351">
        <f>'Employee Salary Payroll Tax '!N746</f>
        <v>85913.82</v>
      </c>
      <c r="F744" s="351">
        <f t="shared" si="91"/>
        <v>88474.051836000013</v>
      </c>
      <c r="G744" s="352"/>
      <c r="H744" s="351">
        <f t="shared" si="96"/>
        <v>0</v>
      </c>
      <c r="I744" s="351">
        <f t="shared" si="92"/>
        <v>2560.2318360000063</v>
      </c>
      <c r="J744" s="351">
        <f t="shared" si="93"/>
        <v>0</v>
      </c>
      <c r="K744" s="293">
        <f>SUM('Employee Salary Payroll Tax '!I746:K746)</f>
        <v>0</v>
      </c>
      <c r="L744" s="293">
        <f>'Employee Salary Payroll Tax '!H746</f>
        <v>0</v>
      </c>
      <c r="M744" s="293">
        <f t="shared" si="94"/>
        <v>85913.82</v>
      </c>
      <c r="N744" s="359">
        <f t="shared" si="95"/>
        <v>0</v>
      </c>
      <c r="O744" s="331"/>
      <c r="P744" s="61"/>
      <c r="Q744" s="294"/>
      <c r="R744" s="292"/>
      <c r="S744" s="291"/>
    </row>
    <row r="745" spans="1:19" ht="14.4">
      <c r="A745" s="36">
        <f t="shared" si="89"/>
        <v>730</v>
      </c>
      <c r="B745" s="526"/>
      <c r="C745" s="36" t="str">
        <f>VLOOKUP('Employee Salary Payroll Tax '!B747,'Employee Salary Payroll Tax '!$D$1:$E$7,2,FALSE)</f>
        <v>IBEW</v>
      </c>
      <c r="D745" s="61">
        <f t="shared" si="90"/>
        <v>6.875E-3</v>
      </c>
      <c r="E745" s="351">
        <f>'Employee Salary Payroll Tax '!N747</f>
        <v>123640.25</v>
      </c>
      <c r="F745" s="351">
        <f t="shared" si="91"/>
        <v>124490.27671875</v>
      </c>
      <c r="G745" s="352"/>
      <c r="H745" s="351">
        <f t="shared" si="96"/>
        <v>0</v>
      </c>
      <c r="I745" s="351">
        <f t="shared" si="92"/>
        <v>850.02671874999942</v>
      </c>
      <c r="J745" s="351">
        <f t="shared" si="93"/>
        <v>0</v>
      </c>
      <c r="K745" s="293">
        <f>SUM('Employee Salary Payroll Tax '!I747:K747)</f>
        <v>27774.559999999998</v>
      </c>
      <c r="L745" s="293">
        <f>'Employee Salary Payroll Tax '!H747</f>
        <v>0</v>
      </c>
      <c r="M745" s="293">
        <f t="shared" si="94"/>
        <v>95865.69</v>
      </c>
      <c r="N745" s="359">
        <f t="shared" si="95"/>
        <v>0</v>
      </c>
      <c r="O745" s="331"/>
      <c r="P745" s="61"/>
      <c r="Q745" s="294"/>
      <c r="R745" s="292"/>
      <c r="S745" s="291"/>
    </row>
    <row r="746" spans="1:19" ht="14.4">
      <c r="A746" s="36">
        <f t="shared" si="89"/>
        <v>731</v>
      </c>
      <c r="B746" s="526"/>
      <c r="C746" s="36" t="str">
        <f>VLOOKUP('Employee Salary Payroll Tax '!B748,'Employee Salary Payroll Tax '!$D$1:$E$7,2,FALSE)</f>
        <v>IBEW</v>
      </c>
      <c r="D746" s="61">
        <f t="shared" si="90"/>
        <v>6.875E-3</v>
      </c>
      <c r="E746" s="351">
        <f>'Employee Salary Payroll Tax '!N748</f>
        <v>127020.91</v>
      </c>
      <c r="F746" s="351">
        <f t="shared" si="91"/>
        <v>127894.17875625</v>
      </c>
      <c r="G746" s="352"/>
      <c r="H746" s="351">
        <f t="shared" si="96"/>
        <v>0</v>
      </c>
      <c r="I746" s="351">
        <f t="shared" si="92"/>
        <v>873.26875624999229</v>
      </c>
      <c r="J746" s="351">
        <f t="shared" si="93"/>
        <v>0</v>
      </c>
      <c r="K746" s="293">
        <f>SUM('Employee Salary Payroll Tax '!I748:K748)</f>
        <v>40071.26</v>
      </c>
      <c r="L746" s="293">
        <f>'Employee Salary Payroll Tax '!H748</f>
        <v>0</v>
      </c>
      <c r="M746" s="293">
        <f t="shared" si="94"/>
        <v>86949.65</v>
      </c>
      <c r="N746" s="359">
        <f t="shared" si="95"/>
        <v>0</v>
      </c>
      <c r="O746" s="331"/>
      <c r="P746" s="61"/>
      <c r="Q746" s="294"/>
      <c r="R746" s="292"/>
      <c r="S746" s="291"/>
    </row>
    <row r="747" spans="1:19" ht="14.4">
      <c r="A747" s="36">
        <f t="shared" si="89"/>
        <v>732</v>
      </c>
      <c r="B747" s="526"/>
      <c r="C747" s="36" t="str">
        <f>VLOOKUP('Employee Salary Payroll Tax '!B749,'Employee Salary Payroll Tax '!$D$1:$E$7,2,FALSE)</f>
        <v>UA</v>
      </c>
      <c r="D747" s="61">
        <f t="shared" si="90"/>
        <v>0.03</v>
      </c>
      <c r="E747" s="351">
        <f>'Employee Salary Payroll Tax '!N749</f>
        <v>69261.070000000007</v>
      </c>
      <c r="F747" s="351">
        <f t="shared" si="91"/>
        <v>71338.902100000007</v>
      </c>
      <c r="G747" s="352"/>
      <c r="H747" s="351">
        <f t="shared" si="96"/>
        <v>0</v>
      </c>
      <c r="I747" s="351">
        <f t="shared" si="92"/>
        <v>2077.8320999999996</v>
      </c>
      <c r="J747" s="351">
        <f t="shared" si="93"/>
        <v>0</v>
      </c>
      <c r="K747" s="293">
        <f>SUM('Employee Salary Payroll Tax '!I749:K749)</f>
        <v>63229.990000000005</v>
      </c>
      <c r="L747" s="293">
        <f>'Employee Salary Payroll Tax '!H749</f>
        <v>869.99</v>
      </c>
      <c r="M747" s="293">
        <f t="shared" si="94"/>
        <v>5161.090000000002</v>
      </c>
      <c r="N747" s="359">
        <f t="shared" si="95"/>
        <v>0</v>
      </c>
      <c r="O747" s="331"/>
      <c r="P747" s="61"/>
      <c r="Q747" s="294"/>
      <c r="R747" s="292"/>
      <c r="S747" s="291"/>
    </row>
    <row r="748" spans="1:19" ht="14.4">
      <c r="A748" s="36">
        <f t="shared" si="89"/>
        <v>733</v>
      </c>
      <c r="B748" s="526"/>
      <c r="C748" s="36" t="str">
        <f>VLOOKUP('Employee Salary Payroll Tax '!B750,'Employee Salary Payroll Tax '!$D$1:$E$7,2,FALSE)</f>
        <v>NonUnion</v>
      </c>
      <c r="D748" s="61">
        <f t="shared" si="90"/>
        <v>2.98E-2</v>
      </c>
      <c r="E748" s="351">
        <f>'Employee Salary Payroll Tax '!N750</f>
        <v>92886.83</v>
      </c>
      <c r="F748" s="351">
        <f t="shared" si="91"/>
        <v>95654.85753400001</v>
      </c>
      <c r="G748" s="352"/>
      <c r="H748" s="351">
        <f t="shared" si="96"/>
        <v>0</v>
      </c>
      <c r="I748" s="351">
        <f t="shared" si="92"/>
        <v>2768.027534000008</v>
      </c>
      <c r="J748" s="351">
        <f t="shared" si="93"/>
        <v>0</v>
      </c>
      <c r="K748" s="293">
        <f>SUM('Employee Salary Payroll Tax '!I750:K750)</f>
        <v>3252.9300000000003</v>
      </c>
      <c r="L748" s="293">
        <f>'Employee Salary Payroll Tax '!H750</f>
        <v>253.7</v>
      </c>
      <c r="M748" s="293">
        <f t="shared" si="94"/>
        <v>89380.2</v>
      </c>
      <c r="N748" s="359">
        <f t="shared" si="95"/>
        <v>0</v>
      </c>
      <c r="O748" s="331"/>
      <c r="P748" s="61"/>
      <c r="Q748" s="294"/>
      <c r="R748" s="292"/>
      <c r="S748" s="291"/>
    </row>
    <row r="749" spans="1:19" ht="14.4">
      <c r="A749" s="36">
        <f t="shared" si="89"/>
        <v>734</v>
      </c>
      <c r="B749" s="526"/>
      <c r="C749" s="36" t="str">
        <f>VLOOKUP('Employee Salary Payroll Tax '!B751,'Employee Salary Payroll Tax '!$D$1:$E$7,2,FALSE)</f>
        <v>NonUnion</v>
      </c>
      <c r="D749" s="61">
        <f t="shared" si="90"/>
        <v>2.98E-2</v>
      </c>
      <c r="E749" s="351">
        <f>'Employee Salary Payroll Tax '!N751</f>
        <v>75093.56</v>
      </c>
      <c r="F749" s="351">
        <f t="shared" si="91"/>
        <v>77331.348087999999</v>
      </c>
      <c r="G749" s="352"/>
      <c r="H749" s="351">
        <f t="shared" si="96"/>
        <v>0</v>
      </c>
      <c r="I749" s="351">
        <f t="shared" si="92"/>
        <v>2237.7880880000012</v>
      </c>
      <c r="J749" s="351">
        <f t="shared" si="93"/>
        <v>0</v>
      </c>
      <c r="K749" s="293">
        <f>SUM('Employee Salary Payroll Tax '!I751:K751)</f>
        <v>46498.41</v>
      </c>
      <c r="L749" s="293">
        <f>'Employee Salary Payroll Tax '!H751</f>
        <v>0</v>
      </c>
      <c r="M749" s="293">
        <f t="shared" si="94"/>
        <v>28595.149999999994</v>
      </c>
      <c r="N749" s="359">
        <f t="shared" si="95"/>
        <v>0</v>
      </c>
      <c r="O749" s="331"/>
      <c r="P749" s="61"/>
      <c r="Q749" s="294"/>
      <c r="R749" s="292"/>
      <c r="S749" s="291"/>
    </row>
    <row r="750" spans="1:19" ht="14.4">
      <c r="A750" s="36">
        <f t="shared" si="89"/>
        <v>735</v>
      </c>
      <c r="B750" s="526"/>
      <c r="C750" s="36" t="str">
        <f>VLOOKUP('Employee Salary Payroll Tax '!B752,'Employee Salary Payroll Tax '!$D$1:$E$7,2,FALSE)</f>
        <v>IBEW</v>
      </c>
      <c r="D750" s="61">
        <f t="shared" si="90"/>
        <v>6.875E-3</v>
      </c>
      <c r="E750" s="351">
        <f>'Employee Salary Payroll Tax '!N752</f>
        <v>126883.88</v>
      </c>
      <c r="F750" s="351">
        <f t="shared" si="91"/>
        <v>127756.20667499999</v>
      </c>
      <c r="G750" s="352"/>
      <c r="H750" s="351">
        <f t="shared" si="96"/>
        <v>0</v>
      </c>
      <c r="I750" s="351">
        <f t="shared" si="92"/>
        <v>872.32667499998934</v>
      </c>
      <c r="J750" s="351">
        <f t="shared" si="93"/>
        <v>0</v>
      </c>
      <c r="K750" s="293">
        <f>SUM('Employee Salary Payroll Tax '!I752:K752)</f>
        <v>90441.61</v>
      </c>
      <c r="L750" s="293">
        <f>'Employee Salary Payroll Tax '!H752</f>
        <v>0</v>
      </c>
      <c r="M750" s="293">
        <f t="shared" si="94"/>
        <v>36442.270000000004</v>
      </c>
      <c r="N750" s="359">
        <f t="shared" si="95"/>
        <v>0</v>
      </c>
      <c r="O750" s="331"/>
      <c r="P750" s="61"/>
      <c r="Q750" s="294"/>
      <c r="R750" s="292"/>
      <c r="S750" s="291"/>
    </row>
    <row r="751" spans="1:19" ht="14.4">
      <c r="A751" s="36">
        <f t="shared" si="89"/>
        <v>736</v>
      </c>
      <c r="B751" s="526"/>
      <c r="C751" s="36" t="str">
        <f>VLOOKUP('Employee Salary Payroll Tax '!B753,'Employee Salary Payroll Tax '!$D$1:$E$7,2,FALSE)</f>
        <v>NonUnion</v>
      </c>
      <c r="D751" s="61">
        <f t="shared" si="90"/>
        <v>2.98E-2</v>
      </c>
      <c r="E751" s="351">
        <f>'Employee Salary Payroll Tax '!N753</f>
        <v>12521.76</v>
      </c>
      <c r="F751" s="351">
        <f t="shared" si="91"/>
        <v>12894.908448</v>
      </c>
      <c r="G751" s="352"/>
      <c r="H751" s="351">
        <f t="shared" si="96"/>
        <v>32478.239999999998</v>
      </c>
      <c r="I751" s="351">
        <f t="shared" si="92"/>
        <v>373.14844799999992</v>
      </c>
      <c r="J751" s="351">
        <f t="shared" si="93"/>
        <v>2.2388906879999997</v>
      </c>
      <c r="K751" s="293">
        <f>SUM('Employee Salary Payroll Tax '!I753:K753)</f>
        <v>7606.96</v>
      </c>
      <c r="L751" s="293">
        <f>'Employee Salary Payroll Tax '!H753</f>
        <v>0</v>
      </c>
      <c r="M751" s="293">
        <f t="shared" si="94"/>
        <v>4914.8</v>
      </c>
      <c r="N751" s="359">
        <f t="shared" si="95"/>
        <v>1.360124447891379</v>
      </c>
      <c r="O751" s="331"/>
      <c r="P751" s="61"/>
      <c r="Q751" s="294"/>
      <c r="R751" s="292"/>
      <c r="S751" s="291"/>
    </row>
    <row r="752" spans="1:19" ht="14.4">
      <c r="A752" s="36">
        <f t="shared" si="89"/>
        <v>737</v>
      </c>
      <c r="B752" s="526"/>
      <c r="C752" s="36" t="str">
        <f>VLOOKUP('Employee Salary Payroll Tax '!B754,'Employee Salary Payroll Tax '!$D$1:$E$7,2,FALSE)</f>
        <v>IBEW</v>
      </c>
      <c r="D752" s="61">
        <f t="shared" si="90"/>
        <v>6.875E-3</v>
      </c>
      <c r="E752" s="351">
        <f>'Employee Salary Payroll Tax '!N754</f>
        <v>120508.61</v>
      </c>
      <c r="F752" s="351">
        <f t="shared" si="91"/>
        <v>121337.10669375</v>
      </c>
      <c r="G752" s="352"/>
      <c r="H752" s="351">
        <f t="shared" si="96"/>
        <v>0</v>
      </c>
      <c r="I752" s="351">
        <f t="shared" si="92"/>
        <v>828.49669374999939</v>
      </c>
      <c r="J752" s="351">
        <f t="shared" si="93"/>
        <v>0</v>
      </c>
      <c r="K752" s="293">
        <f>SUM('Employee Salary Payroll Tax '!I754:K754)</f>
        <v>22074.38</v>
      </c>
      <c r="L752" s="293">
        <f>'Employee Salary Payroll Tax '!H754</f>
        <v>0</v>
      </c>
      <c r="M752" s="293">
        <f t="shared" si="94"/>
        <v>98434.23</v>
      </c>
      <c r="N752" s="359">
        <f t="shared" si="95"/>
        <v>0</v>
      </c>
      <c r="O752" s="331"/>
      <c r="P752" s="61"/>
      <c r="Q752" s="294"/>
      <c r="R752" s="292"/>
      <c r="S752" s="291"/>
    </row>
    <row r="753" spans="1:19" ht="14.4">
      <c r="A753" s="36">
        <f t="shared" si="89"/>
        <v>738</v>
      </c>
      <c r="B753" s="526"/>
      <c r="C753" s="36" t="str">
        <f>VLOOKUP('Employee Salary Payroll Tax '!B755,'Employee Salary Payroll Tax '!$D$1:$E$7,2,FALSE)</f>
        <v>IBEW</v>
      </c>
      <c r="D753" s="61">
        <f t="shared" si="90"/>
        <v>6.875E-3</v>
      </c>
      <c r="E753" s="351">
        <f>'Employee Salary Payroll Tax '!N755</f>
        <v>16462.21</v>
      </c>
      <c r="F753" s="351">
        <f t="shared" si="91"/>
        <v>16575.387693749999</v>
      </c>
      <c r="G753" s="352"/>
      <c r="H753" s="351">
        <f t="shared" si="96"/>
        <v>28537.79</v>
      </c>
      <c r="I753" s="351">
        <f t="shared" si="92"/>
        <v>113.17769374999989</v>
      </c>
      <c r="J753" s="351">
        <f t="shared" si="93"/>
        <v>0.6790661624999994</v>
      </c>
      <c r="K753" s="293">
        <f>SUM('Employee Salary Payroll Tax '!I755:K755)</f>
        <v>16462.21</v>
      </c>
      <c r="L753" s="293">
        <f>'Employee Salary Payroll Tax '!H755</f>
        <v>0</v>
      </c>
      <c r="M753" s="293">
        <f t="shared" si="94"/>
        <v>0</v>
      </c>
      <c r="N753" s="359">
        <f t="shared" si="95"/>
        <v>0.6790661624587494</v>
      </c>
      <c r="O753" s="331"/>
      <c r="P753" s="61"/>
      <c r="Q753" s="294"/>
      <c r="R753" s="292"/>
      <c r="S753" s="291"/>
    </row>
    <row r="754" spans="1:19" ht="14.4">
      <c r="A754" s="36">
        <f t="shared" si="89"/>
        <v>739</v>
      </c>
      <c r="B754" s="526"/>
      <c r="C754" s="36" t="str">
        <f>VLOOKUP('Employee Salary Payroll Tax '!B756,'Employee Salary Payroll Tax '!$D$1:$E$7,2,FALSE)</f>
        <v>UA</v>
      </c>
      <c r="D754" s="61">
        <f t="shared" si="90"/>
        <v>0.03</v>
      </c>
      <c r="E754" s="351">
        <f>'Employee Salary Payroll Tax '!N756</f>
        <v>97913.06</v>
      </c>
      <c r="F754" s="351">
        <f t="shared" si="91"/>
        <v>100850.4518</v>
      </c>
      <c r="G754" s="352"/>
      <c r="H754" s="351">
        <f t="shared" si="96"/>
        <v>0</v>
      </c>
      <c r="I754" s="351">
        <f t="shared" si="92"/>
        <v>2937.3917999999976</v>
      </c>
      <c r="J754" s="351">
        <f t="shared" si="93"/>
        <v>0</v>
      </c>
      <c r="K754" s="293">
        <f>SUM('Employee Salary Payroll Tax '!I756:K756)</f>
        <v>74768.89</v>
      </c>
      <c r="L754" s="293">
        <f>'Employee Salary Payroll Tax '!H756</f>
        <v>0</v>
      </c>
      <c r="M754" s="293">
        <f t="shared" si="94"/>
        <v>23144.17</v>
      </c>
      <c r="N754" s="359">
        <f t="shared" si="95"/>
        <v>0</v>
      </c>
      <c r="O754" s="331"/>
      <c r="P754" s="61"/>
      <c r="Q754" s="294"/>
      <c r="R754" s="292"/>
      <c r="S754" s="291"/>
    </row>
    <row r="755" spans="1:19" ht="14.4">
      <c r="A755" s="36">
        <f t="shared" si="89"/>
        <v>740</v>
      </c>
      <c r="B755" s="526"/>
      <c r="C755" s="36" t="str">
        <f>VLOOKUP('Employee Salary Payroll Tax '!B757,'Employee Salary Payroll Tax '!$D$1:$E$7,2,FALSE)</f>
        <v>NonUnion</v>
      </c>
      <c r="D755" s="61">
        <f t="shared" si="90"/>
        <v>2.98E-2</v>
      </c>
      <c r="E755" s="351">
        <f>'Employee Salary Payroll Tax '!N757</f>
        <v>67366.429999999993</v>
      </c>
      <c r="F755" s="351">
        <f t="shared" si="91"/>
        <v>69373.949613999997</v>
      </c>
      <c r="G755" s="352"/>
      <c r="H755" s="351">
        <f t="shared" si="96"/>
        <v>0</v>
      </c>
      <c r="I755" s="351">
        <f t="shared" si="92"/>
        <v>2007.5196140000044</v>
      </c>
      <c r="J755" s="351">
        <f t="shared" si="93"/>
        <v>0</v>
      </c>
      <c r="K755" s="293">
        <f>SUM('Employee Salary Payroll Tax '!I757:K757)</f>
        <v>2730.87</v>
      </c>
      <c r="L755" s="293">
        <f>'Employee Salary Payroll Tax '!H757</f>
        <v>0</v>
      </c>
      <c r="M755" s="293">
        <f t="shared" si="94"/>
        <v>64635.55999999999</v>
      </c>
      <c r="N755" s="359">
        <f t="shared" si="95"/>
        <v>0</v>
      </c>
      <c r="O755" s="331"/>
      <c r="P755" s="61"/>
      <c r="Q755" s="294"/>
      <c r="R755" s="292"/>
      <c r="S755" s="291"/>
    </row>
    <row r="756" spans="1:19" ht="14.4">
      <c r="A756" s="36">
        <f t="shared" si="89"/>
        <v>741</v>
      </c>
      <c r="B756" s="526"/>
      <c r="C756" s="36" t="str">
        <f>VLOOKUP('Employee Salary Payroll Tax '!B758,'Employee Salary Payroll Tax '!$D$1:$E$7,2,FALSE)</f>
        <v>NonUnion</v>
      </c>
      <c r="D756" s="61">
        <f t="shared" si="90"/>
        <v>2.98E-2</v>
      </c>
      <c r="E756" s="351">
        <f>'Employee Salary Payroll Tax '!N758</f>
        <v>50854.86</v>
      </c>
      <c r="F756" s="351">
        <f t="shared" si="91"/>
        <v>52370.334828000006</v>
      </c>
      <c r="G756" s="352"/>
      <c r="H756" s="351">
        <f t="shared" si="96"/>
        <v>0</v>
      </c>
      <c r="I756" s="351">
        <f t="shared" si="92"/>
        <v>1515.4748280000058</v>
      </c>
      <c r="J756" s="351">
        <f t="shared" si="93"/>
        <v>0</v>
      </c>
      <c r="K756" s="293">
        <f>SUM('Employee Salary Payroll Tax '!I758:K758)</f>
        <v>50854.86</v>
      </c>
      <c r="L756" s="293">
        <f>'Employee Salary Payroll Tax '!H758</f>
        <v>0</v>
      </c>
      <c r="M756" s="293">
        <f t="shared" si="94"/>
        <v>0</v>
      </c>
      <c r="N756" s="359">
        <f t="shared" si="95"/>
        <v>0</v>
      </c>
      <c r="O756" s="331"/>
      <c r="P756" s="61"/>
      <c r="Q756" s="294"/>
      <c r="R756" s="292"/>
      <c r="S756" s="291"/>
    </row>
    <row r="757" spans="1:19" ht="14.4">
      <c r="A757" s="36">
        <f t="shared" si="89"/>
        <v>742</v>
      </c>
      <c r="B757" s="526"/>
      <c r="C757" s="36" t="str">
        <f>VLOOKUP('Employee Salary Payroll Tax '!B759,'Employee Salary Payroll Tax '!$D$1:$E$7,2,FALSE)</f>
        <v>IBEW</v>
      </c>
      <c r="D757" s="61">
        <f t="shared" si="90"/>
        <v>6.875E-3</v>
      </c>
      <c r="E757" s="351">
        <f>'Employee Salary Payroll Tax '!N759</f>
        <v>50160.7</v>
      </c>
      <c r="F757" s="351">
        <f t="shared" si="91"/>
        <v>50505.554812499999</v>
      </c>
      <c r="G757" s="352"/>
      <c r="H757" s="351">
        <f t="shared" si="96"/>
        <v>0</v>
      </c>
      <c r="I757" s="351">
        <f t="shared" si="92"/>
        <v>344.85481250000157</v>
      </c>
      <c r="J757" s="351">
        <f t="shared" si="93"/>
        <v>0</v>
      </c>
      <c r="K757" s="293">
        <f>SUM('Employee Salary Payroll Tax '!I759:K759)</f>
        <v>0</v>
      </c>
      <c r="L757" s="293">
        <f>'Employee Salary Payroll Tax '!H759</f>
        <v>0</v>
      </c>
      <c r="M757" s="293">
        <f t="shared" si="94"/>
        <v>50160.7</v>
      </c>
      <c r="N757" s="359">
        <f t="shared" si="95"/>
        <v>0</v>
      </c>
      <c r="O757" s="331"/>
      <c r="P757" s="61"/>
      <c r="Q757" s="294"/>
      <c r="R757" s="292"/>
      <c r="S757" s="291"/>
    </row>
    <row r="758" spans="1:19" ht="14.4">
      <c r="A758" s="36">
        <f t="shared" si="89"/>
        <v>743</v>
      </c>
      <c r="B758" s="526"/>
      <c r="C758" s="36" t="str">
        <f>VLOOKUP('Employee Salary Payroll Tax '!B760,'Employee Salary Payroll Tax '!$D$1:$E$7,2,FALSE)</f>
        <v>NonUnion</v>
      </c>
      <c r="D758" s="61">
        <f t="shared" si="90"/>
        <v>2.98E-2</v>
      </c>
      <c r="E758" s="351">
        <f>'Employee Salary Payroll Tax '!N760</f>
        <v>57565.91</v>
      </c>
      <c r="F758" s="351">
        <f t="shared" si="91"/>
        <v>59281.374118000007</v>
      </c>
      <c r="G758" s="352"/>
      <c r="H758" s="351">
        <f t="shared" si="96"/>
        <v>0</v>
      </c>
      <c r="I758" s="351">
        <f t="shared" si="92"/>
        <v>1715.4641180000035</v>
      </c>
      <c r="J758" s="351">
        <f t="shared" si="93"/>
        <v>0</v>
      </c>
      <c r="K758" s="293">
        <f>SUM('Employee Salary Payroll Tax '!I760:K760)</f>
        <v>37124.009999999995</v>
      </c>
      <c r="L758" s="293">
        <f>'Employee Salary Payroll Tax '!H760</f>
        <v>0</v>
      </c>
      <c r="M758" s="293">
        <f t="shared" si="94"/>
        <v>20441.900000000009</v>
      </c>
      <c r="N758" s="359">
        <f t="shared" si="95"/>
        <v>0</v>
      </c>
      <c r="O758" s="331"/>
      <c r="P758" s="61"/>
      <c r="Q758" s="294"/>
      <c r="R758" s="292"/>
      <c r="S758" s="291"/>
    </row>
    <row r="759" spans="1:19" ht="14.4">
      <c r="A759" s="36">
        <f t="shared" si="89"/>
        <v>744</v>
      </c>
      <c r="B759" s="526"/>
      <c r="C759" s="36" t="str">
        <f>VLOOKUP('Employee Salary Payroll Tax '!B761,'Employee Salary Payroll Tax '!$D$1:$E$7,2,FALSE)</f>
        <v>IBEW</v>
      </c>
      <c r="D759" s="61">
        <f t="shared" si="90"/>
        <v>6.875E-3</v>
      </c>
      <c r="E759" s="351">
        <f>'Employee Salary Payroll Tax '!N761</f>
        <v>18460.240000000002</v>
      </c>
      <c r="F759" s="351">
        <f t="shared" si="91"/>
        <v>18587.154150000002</v>
      </c>
      <c r="G759" s="352"/>
      <c r="H759" s="351">
        <f t="shared" si="96"/>
        <v>26539.759999999998</v>
      </c>
      <c r="I759" s="351">
        <f t="shared" si="92"/>
        <v>126.91415000000052</v>
      </c>
      <c r="J759" s="351">
        <f t="shared" si="93"/>
        <v>0.76148490000000313</v>
      </c>
      <c r="K759" s="293">
        <f>SUM('Employee Salary Payroll Tax '!I761:K761)</f>
        <v>18460.239999999998</v>
      </c>
      <c r="L759" s="293">
        <f>'Employee Salary Payroll Tax '!H761</f>
        <v>0</v>
      </c>
      <c r="M759" s="293">
        <f t="shared" si="94"/>
        <v>3.637978807091713E-12</v>
      </c>
      <c r="N759" s="359">
        <f t="shared" si="95"/>
        <v>0.7614848999587529</v>
      </c>
      <c r="O759" s="331"/>
      <c r="P759" s="61"/>
      <c r="Q759" s="294"/>
      <c r="R759" s="292"/>
      <c r="S759" s="291"/>
    </row>
    <row r="760" spans="1:19" ht="14.4">
      <c r="A760" s="36">
        <f t="shared" si="89"/>
        <v>745</v>
      </c>
      <c r="B760" s="526"/>
      <c r="C760" s="36" t="str">
        <f>VLOOKUP('Employee Salary Payroll Tax '!B762,'Employee Salary Payroll Tax '!$D$1:$E$7,2,FALSE)</f>
        <v>NonUnion</v>
      </c>
      <c r="D760" s="61">
        <f t="shared" si="90"/>
        <v>2.98E-2</v>
      </c>
      <c r="E760" s="351">
        <f>'Employee Salary Payroll Tax '!N762</f>
        <v>0</v>
      </c>
      <c r="F760" s="351">
        <f t="shared" si="91"/>
        <v>0</v>
      </c>
      <c r="G760" s="352"/>
      <c r="H760" s="351">
        <f t="shared" si="96"/>
        <v>45000</v>
      </c>
      <c r="I760" s="351">
        <f t="shared" si="92"/>
        <v>0</v>
      </c>
      <c r="J760" s="351">
        <f t="shared" si="93"/>
        <v>0</v>
      </c>
      <c r="K760" s="293">
        <f>SUM('Employee Salary Payroll Tax '!I762:K762)</f>
        <v>304.94</v>
      </c>
      <c r="L760" s="293">
        <f>'Employee Salary Payroll Tax '!H762</f>
        <v>0</v>
      </c>
      <c r="M760" s="293">
        <f t="shared" si="94"/>
        <v>-304.94</v>
      </c>
      <c r="N760" s="359">
        <f t="shared" si="95"/>
        <v>0</v>
      </c>
      <c r="O760" s="331"/>
      <c r="P760" s="61"/>
      <c r="Q760" s="294"/>
      <c r="R760" s="292"/>
      <c r="S760" s="291"/>
    </row>
    <row r="761" spans="1:19" ht="14.4">
      <c r="A761" s="36">
        <f t="shared" si="89"/>
        <v>746</v>
      </c>
      <c r="B761" s="526"/>
      <c r="C761" s="36" t="str">
        <f>VLOOKUP('Employee Salary Payroll Tax '!B763,'Employee Salary Payroll Tax '!$D$1:$E$7,2,FALSE)</f>
        <v>NonUnion</v>
      </c>
      <c r="D761" s="61">
        <f t="shared" si="90"/>
        <v>2.98E-2</v>
      </c>
      <c r="E761" s="351">
        <f>'Employee Salary Payroll Tax '!N763</f>
        <v>113011.66</v>
      </c>
      <c r="F761" s="351">
        <f t="shared" si="91"/>
        <v>116379.407468</v>
      </c>
      <c r="G761" s="352"/>
      <c r="H761" s="351">
        <f t="shared" si="96"/>
        <v>0</v>
      </c>
      <c r="I761" s="351">
        <f t="shared" si="92"/>
        <v>3367.7474680000014</v>
      </c>
      <c r="J761" s="351">
        <f t="shared" si="93"/>
        <v>0</v>
      </c>
      <c r="K761" s="293">
        <f>SUM('Employee Salary Payroll Tax '!I763:K763)</f>
        <v>113011.66</v>
      </c>
      <c r="L761" s="293">
        <f>'Employee Salary Payroll Tax '!H763</f>
        <v>0</v>
      </c>
      <c r="M761" s="293">
        <f t="shared" si="94"/>
        <v>0</v>
      </c>
      <c r="N761" s="359">
        <f t="shared" si="95"/>
        <v>0</v>
      </c>
      <c r="O761" s="331"/>
      <c r="P761" s="61"/>
      <c r="Q761" s="294"/>
      <c r="R761" s="292"/>
      <c r="S761" s="291"/>
    </row>
    <row r="762" spans="1:19" ht="14.4">
      <c r="A762" s="36">
        <f t="shared" si="89"/>
        <v>747</v>
      </c>
      <c r="B762" s="526"/>
      <c r="C762" s="36" t="str">
        <f>VLOOKUP('Employee Salary Payroll Tax '!B764,'Employee Salary Payroll Tax '!$D$1:$E$7,2,FALSE)</f>
        <v>NonUnion</v>
      </c>
      <c r="D762" s="61">
        <f t="shared" si="90"/>
        <v>2.98E-2</v>
      </c>
      <c r="E762" s="351">
        <f>'Employee Salary Payroll Tax '!N764</f>
        <v>86560.94</v>
      </c>
      <c r="F762" s="351">
        <f t="shared" si="91"/>
        <v>89140.45601200001</v>
      </c>
      <c r="G762" s="352"/>
      <c r="H762" s="351">
        <f t="shared" si="96"/>
        <v>0</v>
      </c>
      <c r="I762" s="351">
        <f t="shared" si="92"/>
        <v>2579.5160120000073</v>
      </c>
      <c r="J762" s="351">
        <f t="shared" si="93"/>
        <v>0</v>
      </c>
      <c r="K762" s="293">
        <f>SUM('Employee Salary Payroll Tax '!I764:K764)</f>
        <v>86453.33</v>
      </c>
      <c r="L762" s="293">
        <f>'Employee Salary Payroll Tax '!H764</f>
        <v>64.05</v>
      </c>
      <c r="M762" s="293">
        <f t="shared" si="94"/>
        <v>43.560000000000585</v>
      </c>
      <c r="N762" s="359">
        <f t="shared" si="95"/>
        <v>0</v>
      </c>
      <c r="O762" s="331"/>
      <c r="P762" s="61"/>
      <c r="Q762" s="294"/>
      <c r="R762" s="292"/>
      <c r="S762" s="291"/>
    </row>
    <row r="763" spans="1:19" ht="14.4">
      <c r="A763" s="36">
        <f t="shared" si="89"/>
        <v>748</v>
      </c>
      <c r="B763" s="526"/>
      <c r="C763" s="36" t="str">
        <f>VLOOKUP('Employee Salary Payroll Tax '!B765,'Employee Salary Payroll Tax '!$D$1:$E$7,2,FALSE)</f>
        <v>NonUnion</v>
      </c>
      <c r="D763" s="61">
        <f t="shared" si="90"/>
        <v>2.98E-2</v>
      </c>
      <c r="E763" s="351">
        <f>'Employee Salary Payroll Tax '!N765</f>
        <v>84270.87</v>
      </c>
      <c r="F763" s="351">
        <f t="shared" si="91"/>
        <v>86782.141925999997</v>
      </c>
      <c r="G763" s="352"/>
      <c r="H763" s="351">
        <f t="shared" si="96"/>
        <v>0</v>
      </c>
      <c r="I763" s="351">
        <f t="shared" si="92"/>
        <v>2511.2719260000013</v>
      </c>
      <c r="J763" s="351">
        <f t="shared" si="93"/>
        <v>0</v>
      </c>
      <c r="K763" s="293">
        <f>SUM('Employee Salary Payroll Tax '!I765:K765)</f>
        <v>-89.54</v>
      </c>
      <c r="L763" s="293">
        <f>'Employee Salary Payroll Tax '!H765</f>
        <v>83.88</v>
      </c>
      <c r="M763" s="293">
        <f t="shared" si="94"/>
        <v>84276.529999999984</v>
      </c>
      <c r="N763" s="359">
        <f t="shared" si="95"/>
        <v>0</v>
      </c>
      <c r="O763" s="331"/>
      <c r="P763" s="61"/>
      <c r="Q763" s="294"/>
      <c r="R763" s="292"/>
      <c r="S763" s="291"/>
    </row>
    <row r="764" spans="1:19" ht="14.4">
      <c r="A764" s="36">
        <f t="shared" si="89"/>
        <v>749</v>
      </c>
      <c r="B764" s="526"/>
      <c r="C764" s="36" t="str">
        <f>VLOOKUP('Employee Salary Payroll Tax '!B766,'Employee Salary Payroll Tax '!$D$1:$E$7,2,FALSE)</f>
        <v>NonUnion</v>
      </c>
      <c r="D764" s="61">
        <f t="shared" si="90"/>
        <v>2.98E-2</v>
      </c>
      <c r="E764" s="351">
        <f>'Employee Salary Payroll Tax '!N766</f>
        <v>54165.13</v>
      </c>
      <c r="F764" s="351">
        <f t="shared" si="91"/>
        <v>55779.250873999998</v>
      </c>
      <c r="G764" s="352"/>
      <c r="H764" s="351">
        <f t="shared" si="96"/>
        <v>0</v>
      </c>
      <c r="I764" s="351">
        <f t="shared" si="92"/>
        <v>1614.1208740000002</v>
      </c>
      <c r="J764" s="351">
        <f t="shared" si="93"/>
        <v>0</v>
      </c>
      <c r="K764" s="293">
        <f>SUM('Employee Salary Payroll Tax '!I766:K766)</f>
        <v>38420.93</v>
      </c>
      <c r="L764" s="293">
        <f>'Employee Salary Payroll Tax '!H766</f>
        <v>0</v>
      </c>
      <c r="M764" s="293">
        <f t="shared" si="94"/>
        <v>15744.199999999997</v>
      </c>
      <c r="N764" s="359">
        <f t="shared" si="95"/>
        <v>0</v>
      </c>
      <c r="O764" s="331"/>
      <c r="P764" s="61"/>
      <c r="Q764" s="294"/>
      <c r="R764" s="292"/>
      <c r="S764" s="291"/>
    </row>
    <row r="765" spans="1:19" ht="14.4">
      <c r="A765" s="36">
        <f t="shared" si="89"/>
        <v>750</v>
      </c>
      <c r="B765" s="526"/>
      <c r="C765" s="36" t="str">
        <f>VLOOKUP('Employee Salary Payroll Tax '!B767,'Employee Salary Payroll Tax '!$D$1:$E$7,2,FALSE)</f>
        <v>NonUnion</v>
      </c>
      <c r="D765" s="61">
        <f t="shared" si="90"/>
        <v>2.98E-2</v>
      </c>
      <c r="E765" s="351">
        <f>'Employee Salary Payroll Tax '!N767</f>
        <v>77245.55</v>
      </c>
      <c r="F765" s="351">
        <f t="shared" si="91"/>
        <v>79547.467390000005</v>
      </c>
      <c r="G765" s="352"/>
      <c r="H765" s="351">
        <f t="shared" si="96"/>
        <v>0</v>
      </c>
      <c r="I765" s="351">
        <f t="shared" si="92"/>
        <v>2301.9173900000023</v>
      </c>
      <c r="J765" s="351">
        <f t="shared" si="93"/>
        <v>0</v>
      </c>
      <c r="K765" s="293">
        <f>SUM('Employee Salary Payroll Tax '!I767:K767)</f>
        <v>19288.849999999999</v>
      </c>
      <c r="L765" s="293">
        <f>'Employee Salary Payroll Tax '!H767</f>
        <v>0</v>
      </c>
      <c r="M765" s="293">
        <f t="shared" si="94"/>
        <v>57956.700000000004</v>
      </c>
      <c r="N765" s="359">
        <f t="shared" si="95"/>
        <v>0</v>
      </c>
      <c r="O765" s="331"/>
      <c r="P765" s="61"/>
      <c r="Q765" s="294"/>
      <c r="R765" s="292"/>
      <c r="S765" s="291"/>
    </row>
    <row r="766" spans="1:19" ht="14.4">
      <c r="A766" s="36">
        <f t="shared" si="89"/>
        <v>751</v>
      </c>
      <c r="B766" s="526"/>
      <c r="C766" s="36" t="str">
        <f>VLOOKUP('Employee Salary Payroll Tax '!B768,'Employee Salary Payroll Tax '!$D$1:$E$7,2,FALSE)</f>
        <v>NonUnion</v>
      </c>
      <c r="D766" s="61">
        <f t="shared" si="90"/>
        <v>2.98E-2</v>
      </c>
      <c r="E766" s="351">
        <f>'Employee Salary Payroll Tax '!N768</f>
        <v>95834.16</v>
      </c>
      <c r="F766" s="351">
        <f t="shared" si="91"/>
        <v>98690.017968000015</v>
      </c>
      <c r="G766" s="352"/>
      <c r="H766" s="351">
        <f t="shared" si="96"/>
        <v>0</v>
      </c>
      <c r="I766" s="351">
        <f t="shared" si="92"/>
        <v>2855.8579680000112</v>
      </c>
      <c r="J766" s="351">
        <f t="shared" si="93"/>
        <v>0</v>
      </c>
      <c r="K766" s="293">
        <f>SUM('Employee Salary Payroll Tax '!I768:K768)</f>
        <v>19592.600000000002</v>
      </c>
      <c r="L766" s="293">
        <f>'Employee Salary Payroll Tax '!H768</f>
        <v>0</v>
      </c>
      <c r="M766" s="293">
        <f t="shared" si="94"/>
        <v>76241.56</v>
      </c>
      <c r="N766" s="359">
        <f t="shared" si="95"/>
        <v>0</v>
      </c>
      <c r="O766" s="331"/>
      <c r="P766" s="61"/>
      <c r="Q766" s="294"/>
      <c r="R766" s="292"/>
      <c r="S766" s="291"/>
    </row>
    <row r="767" spans="1:19" ht="14.4">
      <c r="A767" s="36">
        <f t="shared" si="89"/>
        <v>752</v>
      </c>
      <c r="B767" s="526"/>
      <c r="C767" s="36" t="str">
        <f>VLOOKUP('Employee Salary Payroll Tax '!B769,'Employee Salary Payroll Tax '!$D$1:$E$7,2,FALSE)</f>
        <v>IBEW</v>
      </c>
      <c r="D767" s="61">
        <f t="shared" si="90"/>
        <v>6.875E-3</v>
      </c>
      <c r="E767" s="351">
        <f>'Employee Salary Payroll Tax '!N769</f>
        <v>66409.95</v>
      </c>
      <c r="F767" s="351">
        <f t="shared" si="91"/>
        <v>66866.51840624999</v>
      </c>
      <c r="G767" s="352"/>
      <c r="H767" s="351">
        <f t="shared" si="96"/>
        <v>0</v>
      </c>
      <c r="I767" s="351">
        <f t="shared" si="92"/>
        <v>456.56840624999313</v>
      </c>
      <c r="J767" s="351">
        <f t="shared" si="93"/>
        <v>0</v>
      </c>
      <c r="K767" s="293">
        <f>SUM('Employee Salary Payroll Tax '!I769:K769)</f>
        <v>43149.5</v>
      </c>
      <c r="L767" s="293">
        <f>'Employee Salary Payroll Tax '!H769</f>
        <v>0</v>
      </c>
      <c r="M767" s="293">
        <f t="shared" si="94"/>
        <v>23260.449999999997</v>
      </c>
      <c r="N767" s="359">
        <f t="shared" si="95"/>
        <v>0</v>
      </c>
      <c r="O767" s="331"/>
      <c r="P767" s="61"/>
      <c r="Q767" s="294"/>
      <c r="R767" s="292"/>
      <c r="S767" s="291"/>
    </row>
    <row r="768" spans="1:19" ht="14.4">
      <c r="A768" s="36">
        <f t="shared" si="89"/>
        <v>753</v>
      </c>
      <c r="B768" s="526"/>
      <c r="C768" s="36" t="str">
        <f>VLOOKUP('Employee Salary Payroll Tax '!B770,'Employee Salary Payroll Tax '!$D$1:$E$7,2,FALSE)</f>
        <v>NonUnion</v>
      </c>
      <c r="D768" s="61">
        <f t="shared" si="90"/>
        <v>2.98E-2</v>
      </c>
      <c r="E768" s="351">
        <f>'Employee Salary Payroll Tax '!N770</f>
        <v>57429.93</v>
      </c>
      <c r="F768" s="351">
        <f t="shared" si="91"/>
        <v>59141.341914000004</v>
      </c>
      <c r="G768" s="352"/>
      <c r="H768" s="351">
        <f t="shared" si="96"/>
        <v>0</v>
      </c>
      <c r="I768" s="351">
        <f t="shared" si="92"/>
        <v>1711.4119140000039</v>
      </c>
      <c r="J768" s="351">
        <f t="shared" si="93"/>
        <v>0</v>
      </c>
      <c r="K768" s="293">
        <f>SUM('Employee Salary Payroll Tax '!I770:K770)</f>
        <v>23394.1</v>
      </c>
      <c r="L768" s="293">
        <f>'Employee Salary Payroll Tax '!H770</f>
        <v>0</v>
      </c>
      <c r="M768" s="293">
        <f t="shared" si="94"/>
        <v>34035.83</v>
      </c>
      <c r="N768" s="359">
        <f t="shared" si="95"/>
        <v>0</v>
      </c>
      <c r="O768" s="331"/>
      <c r="P768" s="61"/>
      <c r="Q768" s="294"/>
      <c r="R768" s="292"/>
      <c r="S768" s="291"/>
    </row>
    <row r="769" spans="1:19" ht="14.4">
      <c r="A769" s="36">
        <f t="shared" si="89"/>
        <v>754</v>
      </c>
      <c r="B769" s="526"/>
      <c r="C769" s="36" t="str">
        <f>VLOOKUP('Employee Salary Payroll Tax '!B771,'Employee Salary Payroll Tax '!$D$1:$E$7,2,FALSE)</f>
        <v>IBEW</v>
      </c>
      <c r="D769" s="61">
        <f t="shared" si="90"/>
        <v>6.875E-3</v>
      </c>
      <c r="E769" s="351">
        <f>'Employee Salary Payroll Tax '!N771</f>
        <v>51913.29</v>
      </c>
      <c r="F769" s="351">
        <f t="shared" si="91"/>
        <v>52270.193868750001</v>
      </c>
      <c r="G769" s="352"/>
      <c r="H769" s="351">
        <f t="shared" si="96"/>
        <v>0</v>
      </c>
      <c r="I769" s="351">
        <f t="shared" si="92"/>
        <v>356.90386874999967</v>
      </c>
      <c r="J769" s="351">
        <f t="shared" si="93"/>
        <v>0</v>
      </c>
      <c r="K769" s="293">
        <f>SUM('Employee Salary Payroll Tax '!I771:K771)</f>
        <v>43852.43</v>
      </c>
      <c r="L769" s="293">
        <f>'Employee Salary Payroll Tax '!H771</f>
        <v>0</v>
      </c>
      <c r="M769" s="293">
        <f t="shared" si="94"/>
        <v>8060.8600000000006</v>
      </c>
      <c r="N769" s="359">
        <f t="shared" si="95"/>
        <v>0</v>
      </c>
      <c r="O769" s="331"/>
      <c r="P769" s="61"/>
      <c r="Q769" s="294"/>
      <c r="R769" s="292"/>
      <c r="S769" s="291"/>
    </row>
    <row r="770" spans="1:19" ht="14.4">
      <c r="A770" s="36">
        <f t="shared" si="89"/>
        <v>755</v>
      </c>
      <c r="B770" s="526"/>
      <c r="C770" s="36" t="str">
        <f>VLOOKUP('Employee Salary Payroll Tax '!B772,'Employee Salary Payroll Tax '!$D$1:$E$7,2,FALSE)</f>
        <v>NonUnion</v>
      </c>
      <c r="D770" s="61">
        <f t="shared" si="90"/>
        <v>2.98E-2</v>
      </c>
      <c r="E770" s="351">
        <f>'Employee Salary Payroll Tax '!N772</f>
        <v>93540.68</v>
      </c>
      <c r="F770" s="351">
        <f t="shared" si="91"/>
        <v>96328.192263999998</v>
      </c>
      <c r="G770" s="352"/>
      <c r="H770" s="351">
        <f t="shared" si="96"/>
        <v>0</v>
      </c>
      <c r="I770" s="351">
        <f t="shared" si="92"/>
        <v>2787.5122640000045</v>
      </c>
      <c r="J770" s="351">
        <f t="shared" si="93"/>
        <v>0</v>
      </c>
      <c r="K770" s="293">
        <f>SUM('Employee Salary Payroll Tax '!I772:K772)</f>
        <v>4179.32</v>
      </c>
      <c r="L770" s="293">
        <f>'Employee Salary Payroll Tax '!H772</f>
        <v>0</v>
      </c>
      <c r="M770" s="293">
        <f t="shared" si="94"/>
        <v>89361.359999999986</v>
      </c>
      <c r="N770" s="359">
        <f t="shared" si="95"/>
        <v>0</v>
      </c>
      <c r="O770" s="331"/>
      <c r="P770" s="61"/>
      <c r="Q770" s="294"/>
      <c r="R770" s="292"/>
      <c r="S770" s="291"/>
    </row>
    <row r="771" spans="1:19" ht="14.4">
      <c r="A771" s="36">
        <f t="shared" si="89"/>
        <v>756</v>
      </c>
      <c r="B771" s="526"/>
      <c r="C771" s="36" t="str">
        <f>VLOOKUP('Employee Salary Payroll Tax '!B773,'Employee Salary Payroll Tax '!$D$1:$E$7,2,FALSE)</f>
        <v>NonUnion</v>
      </c>
      <c r="D771" s="61">
        <f t="shared" si="90"/>
        <v>2.98E-2</v>
      </c>
      <c r="E771" s="351">
        <f>'Employee Salary Payroll Tax '!N773</f>
        <v>49544.17</v>
      </c>
      <c r="F771" s="351">
        <f t="shared" si="91"/>
        <v>51020.586265999998</v>
      </c>
      <c r="G771" s="352"/>
      <c r="H771" s="351">
        <f t="shared" si="96"/>
        <v>0</v>
      </c>
      <c r="I771" s="351">
        <f t="shared" si="92"/>
        <v>1476.4162660000002</v>
      </c>
      <c r="J771" s="351">
        <f t="shared" si="93"/>
        <v>0</v>
      </c>
      <c r="K771" s="293">
        <f>SUM('Employee Salary Payroll Tax '!I773:K773)</f>
        <v>157.48999999999998</v>
      </c>
      <c r="L771" s="293">
        <f>'Employee Salary Payroll Tax '!H773</f>
        <v>0</v>
      </c>
      <c r="M771" s="293">
        <f t="shared" si="94"/>
        <v>49386.68</v>
      </c>
      <c r="N771" s="359">
        <f t="shared" si="95"/>
        <v>0</v>
      </c>
      <c r="O771" s="331"/>
      <c r="P771" s="61"/>
      <c r="Q771" s="294"/>
      <c r="R771" s="292"/>
      <c r="S771" s="291"/>
    </row>
    <row r="772" spans="1:19" ht="14.4">
      <c r="A772" s="36">
        <f t="shared" si="89"/>
        <v>757</v>
      </c>
      <c r="B772" s="526"/>
      <c r="C772" s="36" t="str">
        <f>VLOOKUP('Employee Salary Payroll Tax '!B774,'Employee Salary Payroll Tax '!$D$1:$E$7,2,FALSE)</f>
        <v>NonUnion</v>
      </c>
      <c r="D772" s="61">
        <f t="shared" si="90"/>
        <v>2.98E-2</v>
      </c>
      <c r="E772" s="351">
        <f>'Employee Salary Payroll Tax '!N774</f>
        <v>105383.66</v>
      </c>
      <c r="F772" s="351">
        <f t="shared" si="91"/>
        <v>108524.093068</v>
      </c>
      <c r="G772" s="352"/>
      <c r="H772" s="351">
        <f t="shared" si="96"/>
        <v>0</v>
      </c>
      <c r="I772" s="351">
        <f t="shared" si="92"/>
        <v>3140.4330679999985</v>
      </c>
      <c r="J772" s="351">
        <f t="shared" si="93"/>
        <v>0</v>
      </c>
      <c r="K772" s="293">
        <f>SUM('Employee Salary Payroll Tax '!I774:K774)</f>
        <v>20626.39</v>
      </c>
      <c r="L772" s="293">
        <f>'Employee Salary Payroll Tax '!H774</f>
        <v>0</v>
      </c>
      <c r="M772" s="293">
        <f t="shared" si="94"/>
        <v>84757.27</v>
      </c>
      <c r="N772" s="359">
        <f t="shared" si="95"/>
        <v>0</v>
      </c>
      <c r="O772" s="331"/>
      <c r="P772" s="61"/>
      <c r="Q772" s="294"/>
      <c r="R772" s="292"/>
      <c r="S772" s="291"/>
    </row>
    <row r="773" spans="1:19" ht="14.4">
      <c r="A773" s="36">
        <f t="shared" si="89"/>
        <v>758</v>
      </c>
      <c r="B773" s="526"/>
      <c r="C773" s="36" t="str">
        <f>VLOOKUP('Employee Salary Payroll Tax '!B775,'Employee Salary Payroll Tax '!$D$1:$E$7,2,FALSE)</f>
        <v>NonUnion</v>
      </c>
      <c r="D773" s="61">
        <f t="shared" si="90"/>
        <v>2.98E-2</v>
      </c>
      <c r="E773" s="351">
        <f>'Employee Salary Payroll Tax '!N775</f>
        <v>60409.13</v>
      </c>
      <c r="F773" s="351">
        <f t="shared" si="91"/>
        <v>62209.322074000003</v>
      </c>
      <c r="G773" s="352"/>
      <c r="H773" s="351">
        <f t="shared" si="96"/>
        <v>0</v>
      </c>
      <c r="I773" s="351">
        <f t="shared" si="92"/>
        <v>1800.192074000006</v>
      </c>
      <c r="J773" s="351">
        <f t="shared" si="93"/>
        <v>0</v>
      </c>
      <c r="K773" s="293">
        <f>SUM('Employee Salary Payroll Tax '!I775:K775)</f>
        <v>18339.400000000001</v>
      </c>
      <c r="L773" s="293">
        <f>'Employee Salary Payroll Tax '!H775</f>
        <v>0</v>
      </c>
      <c r="M773" s="293">
        <f t="shared" si="94"/>
        <v>42069.729999999996</v>
      </c>
      <c r="N773" s="359">
        <f t="shared" si="95"/>
        <v>0</v>
      </c>
      <c r="O773" s="331"/>
      <c r="P773" s="61"/>
      <c r="Q773" s="294"/>
      <c r="R773" s="292"/>
      <c r="S773" s="291"/>
    </row>
    <row r="774" spans="1:19" ht="14.4">
      <c r="A774" s="36">
        <f t="shared" si="89"/>
        <v>759</v>
      </c>
      <c r="B774" s="526"/>
      <c r="C774" s="36" t="str">
        <f>VLOOKUP('Employee Salary Payroll Tax '!B776,'Employee Salary Payroll Tax '!$D$1:$E$7,2,FALSE)</f>
        <v>NonUnion</v>
      </c>
      <c r="D774" s="61">
        <f t="shared" si="90"/>
        <v>2.98E-2</v>
      </c>
      <c r="E774" s="351">
        <f>'Employee Salary Payroll Tax '!N776</f>
        <v>121466.52</v>
      </c>
      <c r="F774" s="351">
        <f t="shared" si="91"/>
        <v>125086.22229600001</v>
      </c>
      <c r="G774" s="352"/>
      <c r="H774" s="351">
        <f t="shared" si="96"/>
        <v>0</v>
      </c>
      <c r="I774" s="351">
        <f t="shared" si="92"/>
        <v>3619.7022960000031</v>
      </c>
      <c r="J774" s="351">
        <f t="shared" si="93"/>
        <v>0</v>
      </c>
      <c r="K774" s="293">
        <f>SUM('Employee Salary Payroll Tax '!I776:K776)</f>
        <v>121466.52</v>
      </c>
      <c r="L774" s="293">
        <f>'Employee Salary Payroll Tax '!H776</f>
        <v>0</v>
      </c>
      <c r="M774" s="293">
        <f t="shared" si="94"/>
        <v>0</v>
      </c>
      <c r="N774" s="359">
        <f t="shared" si="95"/>
        <v>0</v>
      </c>
      <c r="O774" s="331"/>
      <c r="P774" s="61"/>
      <c r="Q774" s="294"/>
      <c r="R774" s="292"/>
      <c r="S774" s="291"/>
    </row>
    <row r="775" spans="1:19" ht="14.4">
      <c r="A775" s="36">
        <f t="shared" si="89"/>
        <v>760</v>
      </c>
      <c r="B775" s="526"/>
      <c r="C775" s="36" t="str">
        <f>VLOOKUP('Employee Salary Payroll Tax '!B777,'Employee Salary Payroll Tax '!$D$1:$E$7,2,FALSE)</f>
        <v>IBEW</v>
      </c>
      <c r="D775" s="61">
        <f t="shared" si="90"/>
        <v>6.875E-3</v>
      </c>
      <c r="E775" s="351">
        <f>'Employee Salary Payroll Tax '!N777</f>
        <v>3531</v>
      </c>
      <c r="F775" s="351">
        <f t="shared" si="91"/>
        <v>3555.2756249999998</v>
      </c>
      <c r="G775" s="352"/>
      <c r="H775" s="351">
        <f t="shared" si="96"/>
        <v>41469</v>
      </c>
      <c r="I775" s="351">
        <f t="shared" si="92"/>
        <v>24.275624999999764</v>
      </c>
      <c r="J775" s="351">
        <f t="shared" si="93"/>
        <v>0.14565374999999858</v>
      </c>
      <c r="K775" s="293">
        <f>SUM('Employee Salary Payroll Tax '!I777:K777)</f>
        <v>3210.03</v>
      </c>
      <c r="L775" s="293">
        <f>'Employee Salary Payroll Tax '!H777</f>
        <v>0</v>
      </c>
      <c r="M775" s="293">
        <f t="shared" si="94"/>
        <v>320.9699999999998</v>
      </c>
      <c r="N775" s="359">
        <f t="shared" si="95"/>
        <v>0.13241373746249838</v>
      </c>
      <c r="O775" s="331"/>
      <c r="P775" s="61"/>
      <c r="Q775" s="294"/>
      <c r="R775" s="292"/>
      <c r="S775" s="291"/>
    </row>
    <row r="776" spans="1:19" ht="14.4">
      <c r="A776" s="36">
        <f t="shared" si="89"/>
        <v>761</v>
      </c>
      <c r="B776" s="526"/>
      <c r="C776" s="36" t="str">
        <f>VLOOKUP('Employee Salary Payroll Tax '!B778,'Employee Salary Payroll Tax '!$D$1:$E$7,2,FALSE)</f>
        <v>IBEW</v>
      </c>
      <c r="D776" s="61">
        <f t="shared" si="90"/>
        <v>6.875E-3</v>
      </c>
      <c r="E776" s="351">
        <f>'Employee Salary Payroll Tax '!N778</f>
        <v>103336.36</v>
      </c>
      <c r="F776" s="351">
        <f t="shared" si="91"/>
        <v>104046.797475</v>
      </c>
      <c r="G776" s="352"/>
      <c r="H776" s="351">
        <f t="shared" si="96"/>
        <v>0</v>
      </c>
      <c r="I776" s="351">
        <f t="shared" si="92"/>
        <v>710.43747499999881</v>
      </c>
      <c r="J776" s="351">
        <f t="shared" si="93"/>
        <v>0</v>
      </c>
      <c r="K776" s="293">
        <f>SUM('Employee Salary Payroll Tax '!I778:K778)</f>
        <v>100151.67999999999</v>
      </c>
      <c r="L776" s="293">
        <f>'Employee Salary Payroll Tax '!H778</f>
        <v>0</v>
      </c>
      <c r="M776" s="293">
        <f t="shared" si="94"/>
        <v>3184.6800000000076</v>
      </c>
      <c r="N776" s="359">
        <f t="shared" si="95"/>
        <v>0</v>
      </c>
      <c r="O776" s="331"/>
      <c r="P776" s="61"/>
      <c r="Q776" s="294"/>
      <c r="R776" s="292"/>
      <c r="S776" s="291"/>
    </row>
    <row r="777" spans="1:19" ht="14.4">
      <c r="A777" s="36">
        <f t="shared" si="89"/>
        <v>762</v>
      </c>
      <c r="B777" s="526"/>
      <c r="C777" s="36" t="str">
        <f>VLOOKUP('Employee Salary Payroll Tax '!B779,'Employee Salary Payroll Tax '!$D$1:$E$7,2,FALSE)</f>
        <v>NonUnion</v>
      </c>
      <c r="D777" s="61">
        <f t="shared" si="90"/>
        <v>2.98E-2</v>
      </c>
      <c r="E777" s="351">
        <f>'Employee Salary Payroll Tax '!N779</f>
        <v>65457.35</v>
      </c>
      <c r="F777" s="351">
        <f t="shared" si="91"/>
        <v>67407.979030000002</v>
      </c>
      <c r="G777" s="352"/>
      <c r="H777" s="351">
        <f t="shared" si="96"/>
        <v>0</v>
      </c>
      <c r="I777" s="351">
        <f t="shared" si="92"/>
        <v>1950.6290300000037</v>
      </c>
      <c r="J777" s="351">
        <f t="shared" si="93"/>
        <v>0</v>
      </c>
      <c r="K777" s="293">
        <f>SUM('Employee Salary Payroll Tax '!I779:K779)</f>
        <v>2705.7200000000003</v>
      </c>
      <c r="L777" s="293">
        <f>'Employee Salary Payroll Tax '!H779</f>
        <v>0</v>
      </c>
      <c r="M777" s="293">
        <f t="shared" si="94"/>
        <v>62751.63</v>
      </c>
      <c r="N777" s="359">
        <f t="shared" si="95"/>
        <v>0</v>
      </c>
      <c r="O777" s="331"/>
      <c r="P777" s="61"/>
      <c r="Q777" s="294"/>
      <c r="R777" s="292"/>
      <c r="S777" s="291"/>
    </row>
    <row r="778" spans="1:19" ht="14.4">
      <c r="A778" s="36">
        <f t="shared" si="89"/>
        <v>763</v>
      </c>
      <c r="B778" s="526"/>
      <c r="C778" s="36" t="str">
        <f>VLOOKUP('Employee Salary Payroll Tax '!B780,'Employee Salary Payroll Tax '!$D$1:$E$7,2,FALSE)</f>
        <v>IBEW</v>
      </c>
      <c r="D778" s="61">
        <f t="shared" si="90"/>
        <v>6.875E-3</v>
      </c>
      <c r="E778" s="351">
        <f>'Employee Salary Payroll Tax '!N780</f>
        <v>10252.530000000001</v>
      </c>
      <c r="F778" s="351">
        <f t="shared" si="91"/>
        <v>10323.016143750001</v>
      </c>
      <c r="G778" s="352"/>
      <c r="H778" s="351">
        <f t="shared" si="96"/>
        <v>34747.47</v>
      </c>
      <c r="I778" s="351">
        <f t="shared" si="92"/>
        <v>70.486143750000338</v>
      </c>
      <c r="J778" s="351">
        <f t="shared" si="93"/>
        <v>0.42291686250000204</v>
      </c>
      <c r="K778" s="293">
        <f>SUM('Employee Salary Payroll Tax '!I780:K780)</f>
        <v>440.92</v>
      </c>
      <c r="L778" s="293">
        <f>'Employee Salary Payroll Tax '!H780</f>
        <v>0</v>
      </c>
      <c r="M778" s="293">
        <f t="shared" si="94"/>
        <v>9811.61</v>
      </c>
      <c r="N778" s="359">
        <f t="shared" si="95"/>
        <v>1.818794999822609E-2</v>
      </c>
      <c r="O778" s="331"/>
      <c r="P778" s="61"/>
      <c r="Q778" s="294"/>
      <c r="R778" s="292"/>
      <c r="S778" s="291"/>
    </row>
    <row r="779" spans="1:19" ht="14.4">
      <c r="A779" s="36">
        <f t="shared" si="89"/>
        <v>764</v>
      </c>
      <c r="B779" s="526"/>
      <c r="C779" s="36" t="str">
        <f>VLOOKUP('Employee Salary Payroll Tax '!B781,'Employee Salary Payroll Tax '!$D$1:$E$7,2,FALSE)</f>
        <v>IBEW</v>
      </c>
      <c r="D779" s="61">
        <f t="shared" si="90"/>
        <v>6.875E-3</v>
      </c>
      <c r="E779" s="351">
        <f>'Employee Salary Payroll Tax '!N781</f>
        <v>90594.77</v>
      </c>
      <c r="F779" s="351">
        <f t="shared" si="91"/>
        <v>91217.609043749995</v>
      </c>
      <c r="G779" s="352"/>
      <c r="H779" s="351">
        <f t="shared" si="96"/>
        <v>0</v>
      </c>
      <c r="I779" s="351">
        <f t="shared" si="92"/>
        <v>622.83904374999111</v>
      </c>
      <c r="J779" s="351">
        <f t="shared" si="93"/>
        <v>0</v>
      </c>
      <c r="K779" s="293">
        <f>SUM('Employee Salary Payroll Tax '!I781:K781)</f>
        <v>74667.44</v>
      </c>
      <c r="L779" s="293">
        <f>'Employee Salary Payroll Tax '!H781</f>
        <v>0</v>
      </c>
      <c r="M779" s="293">
        <f t="shared" si="94"/>
        <v>15927.330000000002</v>
      </c>
      <c r="N779" s="359">
        <f t="shared" si="95"/>
        <v>0</v>
      </c>
      <c r="O779" s="331"/>
      <c r="P779" s="61"/>
      <c r="Q779" s="294"/>
      <c r="R779" s="292"/>
      <c r="S779" s="291"/>
    </row>
    <row r="780" spans="1:19" ht="14.4">
      <c r="A780" s="36">
        <f t="shared" si="89"/>
        <v>765</v>
      </c>
      <c r="B780" s="526"/>
      <c r="C780" s="36" t="str">
        <f>VLOOKUP('Employee Salary Payroll Tax '!B782,'Employee Salary Payroll Tax '!$D$1:$E$7,2,FALSE)</f>
        <v>IBEW</v>
      </c>
      <c r="D780" s="61">
        <f t="shared" si="90"/>
        <v>6.875E-3</v>
      </c>
      <c r="E780" s="351">
        <f>'Employee Salary Payroll Tax '!N782</f>
        <v>56971.74</v>
      </c>
      <c r="F780" s="351">
        <f t="shared" si="91"/>
        <v>57363.420712499996</v>
      </c>
      <c r="G780" s="352"/>
      <c r="H780" s="351">
        <f t="shared" si="96"/>
        <v>0</v>
      </c>
      <c r="I780" s="351">
        <f t="shared" si="92"/>
        <v>391.68071249999775</v>
      </c>
      <c r="J780" s="351">
        <f t="shared" si="93"/>
        <v>0</v>
      </c>
      <c r="K780" s="293">
        <f>SUM('Employee Salary Payroll Tax '!I782:K782)</f>
        <v>56591.729999999996</v>
      </c>
      <c r="L780" s="293">
        <f>'Employee Salary Payroll Tax '!H782</f>
        <v>0</v>
      </c>
      <c r="M780" s="293">
        <f t="shared" si="94"/>
        <v>380.01000000000204</v>
      </c>
      <c r="N780" s="359">
        <f t="shared" si="95"/>
        <v>0</v>
      </c>
      <c r="O780" s="331"/>
      <c r="P780" s="61"/>
      <c r="Q780" s="294"/>
      <c r="R780" s="292"/>
      <c r="S780" s="291"/>
    </row>
    <row r="781" spans="1:19" ht="14.4">
      <c r="A781" s="36">
        <f t="shared" si="89"/>
        <v>766</v>
      </c>
      <c r="B781" s="526"/>
      <c r="C781" s="36" t="str">
        <f>VLOOKUP('Employee Salary Payroll Tax '!B783,'Employee Salary Payroll Tax '!$D$1:$E$7,2,FALSE)</f>
        <v>IBEW</v>
      </c>
      <c r="D781" s="61">
        <f t="shared" si="90"/>
        <v>6.875E-3</v>
      </c>
      <c r="E781" s="351">
        <f>'Employee Salary Payroll Tax '!N783</f>
        <v>16495.38</v>
      </c>
      <c r="F781" s="351">
        <f t="shared" si="91"/>
        <v>16608.785737500002</v>
      </c>
      <c r="G781" s="352"/>
      <c r="H781" s="351">
        <f t="shared" si="96"/>
        <v>28504.62</v>
      </c>
      <c r="I781" s="351">
        <f t="shared" si="92"/>
        <v>113.40573750000112</v>
      </c>
      <c r="J781" s="351">
        <f t="shared" si="93"/>
        <v>0.68043442500000673</v>
      </c>
      <c r="K781" s="293">
        <f>SUM('Employee Salary Payroll Tax '!I783:K783)</f>
        <v>16495.38</v>
      </c>
      <c r="L781" s="293">
        <f>'Employee Salary Payroll Tax '!H783</f>
        <v>0</v>
      </c>
      <c r="M781" s="293">
        <f t="shared" si="94"/>
        <v>0</v>
      </c>
      <c r="N781" s="359">
        <f t="shared" si="95"/>
        <v>0.68043442495875672</v>
      </c>
      <c r="O781" s="331"/>
      <c r="P781" s="61"/>
      <c r="Q781" s="294"/>
      <c r="R781" s="292"/>
      <c r="S781" s="291"/>
    </row>
    <row r="782" spans="1:19" ht="14.4">
      <c r="A782" s="36">
        <f t="shared" si="89"/>
        <v>767</v>
      </c>
      <c r="B782" s="526"/>
      <c r="C782" s="36" t="str">
        <f>VLOOKUP('Employee Salary Payroll Tax '!B784,'Employee Salary Payroll Tax '!$D$1:$E$7,2,FALSE)</f>
        <v>NonUnion</v>
      </c>
      <c r="D782" s="61">
        <f t="shared" si="90"/>
        <v>2.98E-2</v>
      </c>
      <c r="E782" s="351">
        <f>'Employee Salary Payroll Tax '!N784</f>
        <v>56422.99</v>
      </c>
      <c r="F782" s="351">
        <f t="shared" si="91"/>
        <v>58104.395102000002</v>
      </c>
      <c r="G782" s="352"/>
      <c r="H782" s="351">
        <f t="shared" si="96"/>
        <v>0</v>
      </c>
      <c r="I782" s="351">
        <f t="shared" si="92"/>
        <v>1681.4051020000043</v>
      </c>
      <c r="J782" s="351">
        <f t="shared" si="93"/>
        <v>0</v>
      </c>
      <c r="K782" s="293">
        <f>SUM('Employee Salary Payroll Tax '!I784:K784)</f>
        <v>11707.57</v>
      </c>
      <c r="L782" s="293">
        <f>'Employee Salary Payroll Tax '!H784</f>
        <v>0</v>
      </c>
      <c r="M782" s="293">
        <f t="shared" si="94"/>
        <v>44715.42</v>
      </c>
      <c r="N782" s="359">
        <f t="shared" si="95"/>
        <v>0</v>
      </c>
      <c r="O782" s="331"/>
      <c r="P782" s="61"/>
      <c r="Q782" s="294"/>
      <c r="R782" s="292"/>
      <c r="S782" s="291"/>
    </row>
    <row r="783" spans="1:19" ht="14.4">
      <c r="A783" s="36">
        <f t="shared" si="89"/>
        <v>768</v>
      </c>
      <c r="B783" s="526"/>
      <c r="C783" s="36" t="str">
        <f>VLOOKUP('Employee Salary Payroll Tax '!B785,'Employee Salary Payroll Tax '!$D$1:$E$7,2,FALSE)</f>
        <v>NonUnion</v>
      </c>
      <c r="D783" s="61">
        <f t="shared" si="90"/>
        <v>2.98E-2</v>
      </c>
      <c r="E783" s="351">
        <f>'Employee Salary Payroll Tax '!N785</f>
        <v>61887.199999999997</v>
      </c>
      <c r="F783" s="351">
        <f t="shared" si="91"/>
        <v>63731.438560000002</v>
      </c>
      <c r="G783" s="352"/>
      <c r="H783" s="351">
        <f t="shared" si="96"/>
        <v>0</v>
      </c>
      <c r="I783" s="351">
        <f t="shared" si="92"/>
        <v>1844.2385600000052</v>
      </c>
      <c r="J783" s="351">
        <f t="shared" si="93"/>
        <v>0</v>
      </c>
      <c r="K783" s="293">
        <f>SUM('Employee Salary Payroll Tax '!I785:K785)</f>
        <v>58997.96</v>
      </c>
      <c r="L783" s="293">
        <f>'Employee Salary Payroll Tax '!H785</f>
        <v>0</v>
      </c>
      <c r="M783" s="293">
        <f t="shared" si="94"/>
        <v>2889.239999999998</v>
      </c>
      <c r="N783" s="359">
        <f t="shared" si="95"/>
        <v>0</v>
      </c>
      <c r="O783" s="331"/>
      <c r="P783" s="61"/>
      <c r="Q783" s="294"/>
      <c r="R783" s="292"/>
      <c r="S783" s="291"/>
    </row>
    <row r="784" spans="1:19" ht="14.4">
      <c r="A784" s="36">
        <f t="shared" si="89"/>
        <v>769</v>
      </c>
      <c r="B784" s="526"/>
      <c r="C784" s="36" t="str">
        <f>VLOOKUP('Employee Salary Payroll Tax '!B786,'Employee Salary Payroll Tax '!$D$1:$E$7,2,FALSE)</f>
        <v>NonUnion</v>
      </c>
      <c r="D784" s="61">
        <f t="shared" si="90"/>
        <v>2.98E-2</v>
      </c>
      <c r="E784" s="351">
        <f>'Employee Salary Payroll Tax '!N786</f>
        <v>60148.480000000003</v>
      </c>
      <c r="F784" s="351">
        <f t="shared" si="91"/>
        <v>61940.904704000008</v>
      </c>
      <c r="G784" s="352"/>
      <c r="H784" s="351">
        <f t="shared" si="96"/>
        <v>0</v>
      </c>
      <c r="I784" s="351">
        <f t="shared" si="92"/>
        <v>1792.4247040000046</v>
      </c>
      <c r="J784" s="351">
        <f t="shared" si="93"/>
        <v>0</v>
      </c>
      <c r="K784" s="293">
        <f>SUM('Employee Salary Payroll Tax '!I786:K786)</f>
        <v>60148.479999999996</v>
      </c>
      <c r="L784" s="293">
        <f>'Employee Salary Payroll Tax '!H786</f>
        <v>0</v>
      </c>
      <c r="M784" s="293">
        <f t="shared" si="94"/>
        <v>7.2759576141834259E-12</v>
      </c>
      <c r="N784" s="359">
        <f t="shared" si="95"/>
        <v>0</v>
      </c>
      <c r="O784" s="331"/>
      <c r="P784" s="61"/>
      <c r="Q784" s="294"/>
      <c r="R784" s="292"/>
      <c r="S784" s="291"/>
    </row>
    <row r="785" spans="1:19" ht="14.4">
      <c r="A785" s="36">
        <f t="shared" ref="A785:A848" si="97">+A784+1</f>
        <v>770</v>
      </c>
      <c r="B785" s="526"/>
      <c r="C785" s="36" t="str">
        <f>VLOOKUP('Employee Salary Payroll Tax '!B787,'Employee Salary Payroll Tax '!$D$1:$E$7,2,FALSE)</f>
        <v>NonUnion</v>
      </c>
      <c r="D785" s="61">
        <f t="shared" ref="D785:D848" si="98">VLOOKUP(C785,C$9:D$12,2)</f>
        <v>2.98E-2</v>
      </c>
      <c r="E785" s="351">
        <f>'Employee Salary Payroll Tax '!N787</f>
        <v>75357.16</v>
      </c>
      <c r="F785" s="351">
        <f t="shared" ref="F785:F848" si="99">E785*(1+D785)</f>
        <v>77602.803368000008</v>
      </c>
      <c r="G785" s="352"/>
      <c r="H785" s="351">
        <f t="shared" si="96"/>
        <v>0</v>
      </c>
      <c r="I785" s="351">
        <f t="shared" ref="I785:I848" si="100">F785-E785</f>
        <v>2245.6433680000046</v>
      </c>
      <c r="J785" s="351">
        <f t="shared" ref="J785:J848" si="101">IF(H785&gt;I785,I785*$J$12,H785*$J$12)</f>
        <v>0</v>
      </c>
      <c r="K785" s="293">
        <f>SUM('Employee Salary Payroll Tax '!I787:K787)</f>
        <v>38503.85</v>
      </c>
      <c r="L785" s="293">
        <f>'Employee Salary Payroll Tax '!H787</f>
        <v>0</v>
      </c>
      <c r="M785" s="293">
        <f t="shared" ref="M785:M848" si="102">E785-K785-L785</f>
        <v>36853.310000000005</v>
      </c>
      <c r="N785" s="359">
        <f t="shared" ref="N785:N848" si="103">J785*K785/(SUM(K785:M785)+0.000001)</f>
        <v>0</v>
      </c>
      <c r="O785" s="331"/>
      <c r="P785" s="61"/>
      <c r="Q785" s="294"/>
      <c r="R785" s="292"/>
      <c r="S785" s="291"/>
    </row>
    <row r="786" spans="1:19" ht="14.4">
      <c r="A786" s="36">
        <f t="shared" si="97"/>
        <v>771</v>
      </c>
      <c r="B786" s="526"/>
      <c r="C786" s="36" t="str">
        <f>VLOOKUP('Employee Salary Payroll Tax '!B788,'Employee Salary Payroll Tax '!$D$1:$E$7,2,FALSE)</f>
        <v>IBEW</v>
      </c>
      <c r="D786" s="61">
        <f t="shared" si="98"/>
        <v>6.875E-3</v>
      </c>
      <c r="E786" s="351">
        <f>'Employee Salary Payroll Tax '!N788</f>
        <v>38803.870000000003</v>
      </c>
      <c r="F786" s="351">
        <f t="shared" si="99"/>
        <v>39070.646606250004</v>
      </c>
      <c r="G786" s="352"/>
      <c r="H786" s="351">
        <f t="shared" ref="H786:H849" si="104">IF(E786&gt;$H$12,0,$H$12-E786)</f>
        <v>6196.1299999999974</v>
      </c>
      <c r="I786" s="351">
        <f t="shared" si="100"/>
        <v>266.77660625000135</v>
      </c>
      <c r="J786" s="351">
        <f t="shared" si="101"/>
        <v>1.6006596375000082</v>
      </c>
      <c r="K786" s="293">
        <f>SUM('Employee Salary Payroll Tax '!I788:K788)</f>
        <v>38803.869999999995</v>
      </c>
      <c r="L786" s="293">
        <f>'Employee Salary Payroll Tax '!H788</f>
        <v>0</v>
      </c>
      <c r="M786" s="293">
        <f t="shared" si="102"/>
        <v>7.2759576141834259E-12</v>
      </c>
      <c r="N786" s="359">
        <f t="shared" si="103"/>
        <v>1.6006596374587578</v>
      </c>
      <c r="O786" s="331"/>
      <c r="P786" s="61"/>
      <c r="Q786" s="294"/>
      <c r="R786" s="292"/>
      <c r="S786" s="291"/>
    </row>
    <row r="787" spans="1:19" ht="14.4">
      <c r="A787" s="36">
        <f t="shared" si="97"/>
        <v>772</v>
      </c>
      <c r="B787" s="526"/>
      <c r="C787" s="36" t="str">
        <f>VLOOKUP('Employee Salary Payroll Tax '!B789,'Employee Salary Payroll Tax '!$D$1:$E$7,2,FALSE)</f>
        <v>NonUnion</v>
      </c>
      <c r="D787" s="61">
        <f t="shared" si="98"/>
        <v>2.98E-2</v>
      </c>
      <c r="E787" s="351">
        <f>'Employee Salary Payroll Tax '!N789</f>
        <v>96044.83</v>
      </c>
      <c r="F787" s="351">
        <f t="shared" si="99"/>
        <v>98906.965934000007</v>
      </c>
      <c r="G787" s="352"/>
      <c r="H787" s="351">
        <f t="shared" si="104"/>
        <v>0</v>
      </c>
      <c r="I787" s="351">
        <f t="shared" si="100"/>
        <v>2862.1359340000054</v>
      </c>
      <c r="J787" s="351">
        <f t="shared" si="101"/>
        <v>0</v>
      </c>
      <c r="K787" s="293">
        <f>SUM('Employee Salary Payroll Tax '!I789:K789)</f>
        <v>27741.52</v>
      </c>
      <c r="L787" s="293">
        <f>'Employee Salary Payroll Tax '!H789</f>
        <v>0</v>
      </c>
      <c r="M787" s="293">
        <f t="shared" si="102"/>
        <v>68303.31</v>
      </c>
      <c r="N787" s="359">
        <f t="shared" si="103"/>
        <v>0</v>
      </c>
      <c r="O787" s="331"/>
      <c r="P787" s="61"/>
      <c r="Q787" s="294"/>
      <c r="R787" s="292"/>
      <c r="S787" s="291"/>
    </row>
    <row r="788" spans="1:19" ht="14.4">
      <c r="A788" s="36">
        <f t="shared" si="97"/>
        <v>773</v>
      </c>
      <c r="B788" s="526"/>
      <c r="C788" s="36" t="str">
        <f>VLOOKUP('Employee Salary Payroll Tax '!B790,'Employee Salary Payroll Tax '!$D$1:$E$7,2,FALSE)</f>
        <v>NonUnion</v>
      </c>
      <c r="D788" s="61">
        <f t="shared" si="98"/>
        <v>2.98E-2</v>
      </c>
      <c r="E788" s="351">
        <f>'Employee Salary Payroll Tax '!N790</f>
        <v>75995.350000000006</v>
      </c>
      <c r="F788" s="351">
        <f t="shared" si="99"/>
        <v>78260.011430000013</v>
      </c>
      <c r="G788" s="352"/>
      <c r="H788" s="351">
        <f t="shared" si="104"/>
        <v>0</v>
      </c>
      <c r="I788" s="351">
        <f t="shared" si="100"/>
        <v>2264.6614300000074</v>
      </c>
      <c r="J788" s="351">
        <f t="shared" si="101"/>
        <v>0</v>
      </c>
      <c r="K788" s="293">
        <f>SUM('Employee Salary Payroll Tax '!I790:K790)</f>
        <v>1692.09</v>
      </c>
      <c r="L788" s="293">
        <f>'Employee Salary Payroll Tax '!H790</f>
        <v>0</v>
      </c>
      <c r="M788" s="293">
        <f t="shared" si="102"/>
        <v>74303.260000000009</v>
      </c>
      <c r="N788" s="359">
        <f t="shared" si="103"/>
        <v>0</v>
      </c>
      <c r="O788" s="331"/>
      <c r="P788" s="61"/>
      <c r="Q788" s="294"/>
      <c r="R788" s="292"/>
      <c r="S788" s="291"/>
    </row>
    <row r="789" spans="1:19" ht="14.4">
      <c r="A789" s="36">
        <f t="shared" si="97"/>
        <v>774</v>
      </c>
      <c r="B789" s="526"/>
      <c r="C789" s="36" t="str">
        <f>VLOOKUP('Employee Salary Payroll Tax '!B791,'Employee Salary Payroll Tax '!$D$1:$E$7,2,FALSE)</f>
        <v>NonUnion</v>
      </c>
      <c r="D789" s="61">
        <f t="shared" si="98"/>
        <v>2.98E-2</v>
      </c>
      <c r="E789" s="351">
        <f>'Employee Salary Payroll Tax '!N791</f>
        <v>103304.81</v>
      </c>
      <c r="F789" s="351">
        <f t="shared" si="99"/>
        <v>106383.293338</v>
      </c>
      <c r="G789" s="352"/>
      <c r="H789" s="351">
        <f t="shared" si="104"/>
        <v>0</v>
      </c>
      <c r="I789" s="351">
        <f t="shared" si="100"/>
        <v>3078.4833380000055</v>
      </c>
      <c r="J789" s="351">
        <f t="shared" si="101"/>
        <v>0</v>
      </c>
      <c r="K789" s="293">
        <f>SUM('Employee Salary Payroll Tax '!I791:K791)</f>
        <v>167.31</v>
      </c>
      <c r="L789" s="293">
        <f>'Employee Salary Payroll Tax '!H791</f>
        <v>0</v>
      </c>
      <c r="M789" s="293">
        <f t="shared" si="102"/>
        <v>103137.5</v>
      </c>
      <c r="N789" s="359">
        <f t="shared" si="103"/>
        <v>0</v>
      </c>
      <c r="O789" s="331"/>
      <c r="P789" s="61"/>
      <c r="Q789" s="294"/>
      <c r="R789" s="292"/>
      <c r="S789" s="291"/>
    </row>
    <row r="790" spans="1:19" ht="14.4">
      <c r="A790" s="36">
        <f t="shared" si="97"/>
        <v>775</v>
      </c>
      <c r="B790" s="526"/>
      <c r="C790" s="36" t="str">
        <f>VLOOKUP('Employee Salary Payroll Tax '!B792,'Employee Salary Payroll Tax '!$D$1:$E$7,2,FALSE)</f>
        <v>IBEW</v>
      </c>
      <c r="D790" s="61">
        <f t="shared" si="98"/>
        <v>6.875E-3</v>
      </c>
      <c r="E790" s="351">
        <f>'Employee Salary Payroll Tax '!N792</f>
        <v>54094.78</v>
      </c>
      <c r="F790" s="351">
        <f t="shared" si="99"/>
        <v>54466.681612499997</v>
      </c>
      <c r="G790" s="352"/>
      <c r="H790" s="351">
        <f t="shared" si="104"/>
        <v>0</v>
      </c>
      <c r="I790" s="351">
        <f t="shared" si="100"/>
        <v>371.90161249999801</v>
      </c>
      <c r="J790" s="351">
        <f t="shared" si="101"/>
        <v>0</v>
      </c>
      <c r="K790" s="293">
        <f>SUM('Employee Salary Payroll Tax '!I792:K792)</f>
        <v>54094.78</v>
      </c>
      <c r="L790" s="293">
        <f>'Employee Salary Payroll Tax '!H792</f>
        <v>0</v>
      </c>
      <c r="M790" s="293">
        <f t="shared" si="102"/>
        <v>0</v>
      </c>
      <c r="N790" s="359">
        <f t="shared" si="103"/>
        <v>0</v>
      </c>
      <c r="O790" s="331"/>
      <c r="P790" s="61"/>
      <c r="Q790" s="294"/>
      <c r="R790" s="292"/>
      <c r="S790" s="291"/>
    </row>
    <row r="791" spans="1:19" ht="14.4">
      <c r="A791" s="36">
        <f t="shared" si="97"/>
        <v>776</v>
      </c>
      <c r="B791" s="526"/>
      <c r="C791" s="36" t="str">
        <f>VLOOKUP('Employee Salary Payroll Tax '!B793,'Employee Salary Payroll Tax '!$D$1:$E$7,2,FALSE)</f>
        <v>NonUnion</v>
      </c>
      <c r="D791" s="61">
        <f t="shared" si="98"/>
        <v>2.98E-2</v>
      </c>
      <c r="E791" s="351">
        <f>'Employee Salary Payroll Tax '!N793</f>
        <v>55726.63</v>
      </c>
      <c r="F791" s="351">
        <f t="shared" si="99"/>
        <v>57387.283574000001</v>
      </c>
      <c r="G791" s="352"/>
      <c r="H791" s="351">
        <f t="shared" si="104"/>
        <v>0</v>
      </c>
      <c r="I791" s="351">
        <f t="shared" si="100"/>
        <v>1660.6535740000036</v>
      </c>
      <c r="J791" s="351">
        <f t="shared" si="101"/>
        <v>0</v>
      </c>
      <c r="K791" s="293">
        <f>SUM('Employee Salary Payroll Tax '!I793:K793)</f>
        <v>393.31</v>
      </c>
      <c r="L791" s="293">
        <f>'Employee Salary Payroll Tax '!H793</f>
        <v>0</v>
      </c>
      <c r="M791" s="293">
        <f t="shared" si="102"/>
        <v>55333.32</v>
      </c>
      <c r="N791" s="359">
        <f t="shared" si="103"/>
        <v>0</v>
      </c>
      <c r="O791" s="331"/>
      <c r="P791" s="61"/>
      <c r="Q791" s="294"/>
      <c r="R791" s="292"/>
      <c r="S791" s="291"/>
    </row>
    <row r="792" spans="1:19" ht="14.4">
      <c r="A792" s="36">
        <f t="shared" si="97"/>
        <v>777</v>
      </c>
      <c r="B792" s="526"/>
      <c r="C792" s="36" t="str">
        <f>VLOOKUP('Employee Salary Payroll Tax '!B794,'Employee Salary Payroll Tax '!$D$1:$E$7,2,FALSE)</f>
        <v>NonUnion</v>
      </c>
      <c r="D792" s="61">
        <f t="shared" si="98"/>
        <v>2.98E-2</v>
      </c>
      <c r="E792" s="351">
        <f>'Employee Salary Payroll Tax '!N794</f>
        <v>62957.08</v>
      </c>
      <c r="F792" s="351">
        <f t="shared" si="99"/>
        <v>64833.200984000003</v>
      </c>
      <c r="G792" s="352"/>
      <c r="H792" s="351">
        <f t="shared" si="104"/>
        <v>0</v>
      </c>
      <c r="I792" s="351">
        <f t="shared" si="100"/>
        <v>1876.120984000001</v>
      </c>
      <c r="J792" s="351">
        <f t="shared" si="101"/>
        <v>0</v>
      </c>
      <c r="K792" s="293">
        <f>SUM('Employee Salary Payroll Tax '!I794:K794)</f>
        <v>25947.45</v>
      </c>
      <c r="L792" s="293">
        <f>'Employee Salary Payroll Tax '!H794</f>
        <v>0</v>
      </c>
      <c r="M792" s="293">
        <f t="shared" si="102"/>
        <v>37009.630000000005</v>
      </c>
      <c r="N792" s="359">
        <f t="shared" si="103"/>
        <v>0</v>
      </c>
      <c r="O792" s="331"/>
      <c r="P792" s="61"/>
      <c r="Q792" s="294"/>
      <c r="R792" s="292"/>
      <c r="S792" s="291"/>
    </row>
    <row r="793" spans="1:19" ht="14.4">
      <c r="A793" s="36">
        <f t="shared" si="97"/>
        <v>778</v>
      </c>
      <c r="B793" s="526"/>
      <c r="C793" s="36" t="str">
        <f>VLOOKUP('Employee Salary Payroll Tax '!B795,'Employee Salary Payroll Tax '!$D$1:$E$7,2,FALSE)</f>
        <v>NonUnion</v>
      </c>
      <c r="D793" s="61">
        <f t="shared" si="98"/>
        <v>2.98E-2</v>
      </c>
      <c r="E793" s="351">
        <f>'Employee Salary Payroll Tax '!N795</f>
        <v>63265.79</v>
      </c>
      <c r="F793" s="351">
        <f t="shared" si="99"/>
        <v>65151.110542000002</v>
      </c>
      <c r="G793" s="352"/>
      <c r="H793" s="351">
        <f t="shared" si="104"/>
        <v>0</v>
      </c>
      <c r="I793" s="351">
        <f t="shared" si="100"/>
        <v>1885.3205420000013</v>
      </c>
      <c r="J793" s="351">
        <f t="shared" si="101"/>
        <v>0</v>
      </c>
      <c r="K793" s="293">
        <f>SUM('Employee Salary Payroll Tax '!I795:K795)</f>
        <v>4325.0599999999995</v>
      </c>
      <c r="L793" s="293">
        <f>'Employee Salary Payroll Tax '!H795</f>
        <v>0</v>
      </c>
      <c r="M793" s="293">
        <f t="shared" si="102"/>
        <v>58940.73</v>
      </c>
      <c r="N793" s="359">
        <f t="shared" si="103"/>
        <v>0</v>
      </c>
      <c r="O793" s="331"/>
      <c r="P793" s="61"/>
      <c r="Q793" s="294"/>
      <c r="R793" s="292"/>
      <c r="S793" s="291"/>
    </row>
    <row r="794" spans="1:19" ht="14.4">
      <c r="A794" s="36">
        <f t="shared" si="97"/>
        <v>779</v>
      </c>
      <c r="B794" s="526"/>
      <c r="C794" s="36" t="str">
        <f>VLOOKUP('Employee Salary Payroll Tax '!B796,'Employee Salary Payroll Tax '!$D$1:$E$7,2,FALSE)</f>
        <v>IBEW</v>
      </c>
      <c r="D794" s="61">
        <f t="shared" si="98"/>
        <v>6.875E-3</v>
      </c>
      <c r="E794" s="351">
        <f>'Employee Salary Payroll Tax '!N796</f>
        <v>13199.57</v>
      </c>
      <c r="F794" s="351">
        <f t="shared" si="99"/>
        <v>13290.317043749999</v>
      </c>
      <c r="G794" s="352"/>
      <c r="H794" s="351">
        <f t="shared" si="104"/>
        <v>31800.43</v>
      </c>
      <c r="I794" s="351">
        <f t="shared" si="100"/>
        <v>90.747043749999648</v>
      </c>
      <c r="J794" s="351">
        <f t="shared" si="101"/>
        <v>0.54448226249999787</v>
      </c>
      <c r="K794" s="293">
        <f>SUM('Employee Salary Payroll Tax '!I796:K796)</f>
        <v>12976.39</v>
      </c>
      <c r="L794" s="293">
        <f>'Employee Salary Payroll Tax '!H796</f>
        <v>0</v>
      </c>
      <c r="M794" s="293">
        <f t="shared" si="102"/>
        <v>223.18000000000029</v>
      </c>
      <c r="N794" s="359">
        <f t="shared" si="103"/>
        <v>0.53527608745944533</v>
      </c>
      <c r="O794" s="331"/>
      <c r="P794" s="61"/>
      <c r="Q794" s="294"/>
      <c r="R794" s="292"/>
      <c r="S794" s="291"/>
    </row>
    <row r="795" spans="1:19" ht="14.4">
      <c r="A795" s="36">
        <f t="shared" si="97"/>
        <v>780</v>
      </c>
      <c r="B795" s="526"/>
      <c r="C795" s="36" t="str">
        <f>VLOOKUP('Employee Salary Payroll Tax '!B797,'Employee Salary Payroll Tax '!$D$1:$E$7,2,FALSE)</f>
        <v>NonUnion</v>
      </c>
      <c r="D795" s="61">
        <f t="shared" si="98"/>
        <v>2.98E-2</v>
      </c>
      <c r="E795" s="351">
        <f>'Employee Salary Payroll Tax '!N797</f>
        <v>29030.29</v>
      </c>
      <c r="F795" s="351">
        <f t="shared" si="99"/>
        <v>29895.392642000003</v>
      </c>
      <c r="G795" s="352"/>
      <c r="H795" s="351">
        <f t="shared" si="104"/>
        <v>15969.71</v>
      </c>
      <c r="I795" s="351">
        <f t="shared" si="100"/>
        <v>865.10264200000165</v>
      </c>
      <c r="J795" s="351">
        <f t="shared" si="101"/>
        <v>5.1906158520000103</v>
      </c>
      <c r="K795" s="293">
        <f>SUM('Employee Salary Payroll Tax '!I797:K797)</f>
        <v>4738.4400000000005</v>
      </c>
      <c r="L795" s="293">
        <f>'Employee Salary Payroll Tax '!H797</f>
        <v>0</v>
      </c>
      <c r="M795" s="293">
        <f t="shared" si="102"/>
        <v>24291.85</v>
      </c>
      <c r="N795" s="359">
        <f t="shared" si="103"/>
        <v>0.84723307197081732</v>
      </c>
      <c r="O795" s="331"/>
      <c r="P795" s="61"/>
      <c r="Q795" s="294"/>
      <c r="R795" s="292"/>
      <c r="S795" s="291"/>
    </row>
    <row r="796" spans="1:19" ht="14.4">
      <c r="A796" s="36">
        <f t="shared" si="97"/>
        <v>781</v>
      </c>
      <c r="B796" s="526"/>
      <c r="C796" s="36" t="str">
        <f>VLOOKUP('Employee Salary Payroll Tax '!B798,'Employee Salary Payroll Tax '!$D$1:$E$7,2,FALSE)</f>
        <v>NonUnion</v>
      </c>
      <c r="D796" s="61">
        <f t="shared" si="98"/>
        <v>2.98E-2</v>
      </c>
      <c r="E796" s="351">
        <f>'Employee Salary Payroll Tax '!N798</f>
        <v>1387.98</v>
      </c>
      <c r="F796" s="351">
        <f t="shared" si="99"/>
        <v>1429.3418040000001</v>
      </c>
      <c r="G796" s="352"/>
      <c r="H796" s="351">
        <f t="shared" si="104"/>
        <v>43612.02</v>
      </c>
      <c r="I796" s="351">
        <f t="shared" si="100"/>
        <v>41.36180400000012</v>
      </c>
      <c r="J796" s="351">
        <f t="shared" si="101"/>
        <v>0.24817082400000073</v>
      </c>
      <c r="K796" s="293">
        <f>SUM('Employee Salary Payroll Tax '!I798:K798)</f>
        <v>596.83000000000004</v>
      </c>
      <c r="L796" s="293">
        <f>'Employee Salary Payroll Tax '!H798</f>
        <v>0</v>
      </c>
      <c r="M796" s="293">
        <f t="shared" si="102"/>
        <v>791.15</v>
      </c>
      <c r="N796" s="359">
        <f t="shared" si="103"/>
        <v>0.10671320392311648</v>
      </c>
      <c r="O796" s="331"/>
      <c r="P796" s="61"/>
      <c r="Q796" s="294"/>
      <c r="R796" s="292"/>
      <c r="S796" s="291"/>
    </row>
    <row r="797" spans="1:19" ht="14.4">
      <c r="A797" s="36">
        <f t="shared" si="97"/>
        <v>782</v>
      </c>
      <c r="B797" s="526"/>
      <c r="C797" s="36" t="str">
        <f>VLOOKUP('Employee Salary Payroll Tax '!B799,'Employee Salary Payroll Tax '!$D$1:$E$7,2,FALSE)</f>
        <v>NonUnion</v>
      </c>
      <c r="D797" s="61">
        <f t="shared" si="98"/>
        <v>2.98E-2</v>
      </c>
      <c r="E797" s="351">
        <f>'Employee Salary Payroll Tax '!N799</f>
        <v>42460.53</v>
      </c>
      <c r="F797" s="351">
        <f t="shared" si="99"/>
        <v>43725.853794000002</v>
      </c>
      <c r="G797" s="352"/>
      <c r="H797" s="351">
        <f t="shared" si="104"/>
        <v>2539.4700000000012</v>
      </c>
      <c r="I797" s="351">
        <f t="shared" si="100"/>
        <v>1265.3237940000035</v>
      </c>
      <c r="J797" s="351">
        <f t="shared" si="101"/>
        <v>7.591942764000021</v>
      </c>
      <c r="K797" s="293">
        <f>SUM('Employee Salary Payroll Tax '!I799:K799)</f>
        <v>31745.97</v>
      </c>
      <c r="L797" s="293">
        <f>'Employee Salary Payroll Tax '!H799</f>
        <v>0</v>
      </c>
      <c r="M797" s="293">
        <f t="shared" si="102"/>
        <v>10714.559999999998</v>
      </c>
      <c r="N797" s="359">
        <f t="shared" si="103"/>
        <v>5.6761794358663344</v>
      </c>
      <c r="O797" s="331"/>
      <c r="P797" s="61"/>
      <c r="Q797" s="294"/>
      <c r="R797" s="292"/>
      <c r="S797" s="291"/>
    </row>
    <row r="798" spans="1:19" ht="14.4">
      <c r="A798" s="36">
        <f t="shared" si="97"/>
        <v>783</v>
      </c>
      <c r="B798" s="526"/>
      <c r="C798" s="36" t="str">
        <f>VLOOKUP('Employee Salary Payroll Tax '!B800,'Employee Salary Payroll Tax '!$D$1:$E$7,2,FALSE)</f>
        <v>IBEW</v>
      </c>
      <c r="D798" s="61">
        <f t="shared" si="98"/>
        <v>6.875E-3</v>
      </c>
      <c r="E798" s="351">
        <f>'Employee Salary Payroll Tax '!N800</f>
        <v>2734.78</v>
      </c>
      <c r="F798" s="351">
        <f t="shared" si="99"/>
        <v>2753.5816125000001</v>
      </c>
      <c r="G798" s="352"/>
      <c r="H798" s="351">
        <f t="shared" si="104"/>
        <v>42265.22</v>
      </c>
      <c r="I798" s="351">
        <f t="shared" si="100"/>
        <v>18.801612499999919</v>
      </c>
      <c r="J798" s="351">
        <f t="shared" si="101"/>
        <v>0.11280967499999951</v>
      </c>
      <c r="K798" s="293">
        <f>SUM('Employee Salary Payroll Tax '!I800:K800)</f>
        <v>2732.6600000000003</v>
      </c>
      <c r="L798" s="293">
        <f>'Employee Salary Payroll Tax '!H800</f>
        <v>0</v>
      </c>
      <c r="M798" s="293">
        <f t="shared" si="102"/>
        <v>2.1199999999998909</v>
      </c>
      <c r="N798" s="359">
        <f t="shared" si="103"/>
        <v>0.11272222495878149</v>
      </c>
      <c r="O798" s="331"/>
      <c r="P798" s="61"/>
      <c r="Q798" s="294"/>
      <c r="R798" s="292"/>
      <c r="S798" s="291"/>
    </row>
    <row r="799" spans="1:19" ht="14.4">
      <c r="A799" s="36">
        <f t="shared" si="97"/>
        <v>784</v>
      </c>
      <c r="B799" s="526"/>
      <c r="C799" s="36" t="str">
        <f>VLOOKUP('Employee Salary Payroll Tax '!B801,'Employee Salary Payroll Tax '!$D$1:$E$7,2,FALSE)</f>
        <v>Not Assigned</v>
      </c>
      <c r="D799" s="61">
        <f t="shared" si="98"/>
        <v>0</v>
      </c>
      <c r="E799" s="351">
        <f>'Employee Salary Payroll Tax '!N801</f>
        <v>0.02</v>
      </c>
      <c r="F799" s="351">
        <f t="shared" si="99"/>
        <v>0.02</v>
      </c>
      <c r="G799" s="352"/>
      <c r="H799" s="351">
        <f t="shared" si="104"/>
        <v>44999.98</v>
      </c>
      <c r="I799" s="351">
        <f t="shared" si="100"/>
        <v>0</v>
      </c>
      <c r="J799" s="351">
        <f t="shared" si="101"/>
        <v>0</v>
      </c>
      <c r="K799" s="293">
        <f>SUM('Employee Salary Payroll Tax '!I801:K801)</f>
        <v>4.33</v>
      </c>
      <c r="L799" s="293">
        <f>'Employee Salary Payroll Tax '!H801</f>
        <v>0</v>
      </c>
      <c r="M799" s="293">
        <f t="shared" si="102"/>
        <v>-4.3100000000000005</v>
      </c>
      <c r="N799" s="359">
        <f t="shared" si="103"/>
        <v>0</v>
      </c>
      <c r="O799" s="331"/>
      <c r="P799" s="61"/>
      <c r="Q799" s="294"/>
      <c r="R799" s="292"/>
      <c r="S799" s="291"/>
    </row>
    <row r="800" spans="1:19" ht="14.4">
      <c r="A800" s="36">
        <f t="shared" si="97"/>
        <v>785</v>
      </c>
      <c r="B800" s="526"/>
      <c r="C800" s="36" t="str">
        <f>VLOOKUP('Employee Salary Payroll Tax '!B802,'Employee Salary Payroll Tax '!$D$1:$E$7,2,FALSE)</f>
        <v>IBEW</v>
      </c>
      <c r="D800" s="61">
        <f t="shared" si="98"/>
        <v>6.875E-3</v>
      </c>
      <c r="E800" s="351">
        <f>'Employee Salary Payroll Tax '!N802</f>
        <v>59405.85</v>
      </c>
      <c r="F800" s="351">
        <f t="shared" si="99"/>
        <v>59814.265218749999</v>
      </c>
      <c r="G800" s="352"/>
      <c r="H800" s="351">
        <f t="shared" si="104"/>
        <v>0</v>
      </c>
      <c r="I800" s="351">
        <f t="shared" si="100"/>
        <v>408.41521875000035</v>
      </c>
      <c r="J800" s="351">
        <f t="shared" si="101"/>
        <v>0</v>
      </c>
      <c r="K800" s="293">
        <f>SUM('Employee Salary Payroll Tax '!I802:K802)</f>
        <v>59076.9</v>
      </c>
      <c r="L800" s="293">
        <f>'Employee Salary Payroll Tax '!H802</f>
        <v>0</v>
      </c>
      <c r="M800" s="293">
        <f t="shared" si="102"/>
        <v>328.94999999999709</v>
      </c>
      <c r="N800" s="359">
        <f t="shared" si="103"/>
        <v>0</v>
      </c>
      <c r="O800" s="331"/>
      <c r="P800" s="61"/>
      <c r="Q800" s="294"/>
      <c r="R800" s="292"/>
      <c r="S800" s="291"/>
    </row>
    <row r="801" spans="1:19" ht="14.4">
      <c r="A801" s="36">
        <f t="shared" si="97"/>
        <v>786</v>
      </c>
      <c r="B801" s="526"/>
      <c r="C801" s="36" t="str">
        <f>VLOOKUP('Employee Salary Payroll Tax '!B803,'Employee Salary Payroll Tax '!$D$1:$E$7,2,FALSE)</f>
        <v>NonUnion</v>
      </c>
      <c r="D801" s="61">
        <f t="shared" si="98"/>
        <v>2.98E-2</v>
      </c>
      <c r="E801" s="351">
        <f>'Employee Salary Payroll Tax '!N803</f>
        <v>87612.86</v>
      </c>
      <c r="F801" s="351">
        <f t="shared" si="99"/>
        <v>90223.723228000003</v>
      </c>
      <c r="G801" s="352"/>
      <c r="H801" s="351">
        <f t="shared" si="104"/>
        <v>0</v>
      </c>
      <c r="I801" s="351">
        <f t="shared" si="100"/>
        <v>2610.863228000002</v>
      </c>
      <c r="J801" s="351">
        <f t="shared" si="101"/>
        <v>0</v>
      </c>
      <c r="K801" s="293">
        <f>SUM('Employee Salary Payroll Tax '!I803:K803)</f>
        <v>34175.39</v>
      </c>
      <c r="L801" s="293">
        <f>'Employee Salary Payroll Tax '!H803</f>
        <v>0</v>
      </c>
      <c r="M801" s="293">
        <f t="shared" si="102"/>
        <v>53437.47</v>
      </c>
      <c r="N801" s="359">
        <f t="shared" si="103"/>
        <v>0</v>
      </c>
      <c r="O801" s="331"/>
      <c r="P801" s="61"/>
      <c r="Q801" s="294"/>
      <c r="R801" s="292"/>
      <c r="S801" s="291"/>
    </row>
    <row r="802" spans="1:19" ht="14.4">
      <c r="A802" s="36">
        <f t="shared" si="97"/>
        <v>787</v>
      </c>
      <c r="B802" s="526"/>
      <c r="C802" s="36" t="str">
        <f>VLOOKUP('Employee Salary Payroll Tax '!B804,'Employee Salary Payroll Tax '!$D$1:$E$7,2,FALSE)</f>
        <v>NonUnion</v>
      </c>
      <c r="D802" s="61">
        <f t="shared" si="98"/>
        <v>2.98E-2</v>
      </c>
      <c r="E802" s="351">
        <f>'Employee Salary Payroll Tax '!N804</f>
        <v>26129.49</v>
      </c>
      <c r="F802" s="351">
        <f t="shared" si="99"/>
        <v>26908.148802000003</v>
      </c>
      <c r="G802" s="352"/>
      <c r="H802" s="351">
        <f t="shared" si="104"/>
        <v>18870.509999999998</v>
      </c>
      <c r="I802" s="351">
        <f t="shared" si="100"/>
        <v>778.65880200000174</v>
      </c>
      <c r="J802" s="351">
        <f t="shared" si="101"/>
        <v>4.6719528120000104</v>
      </c>
      <c r="K802" s="293">
        <f>SUM('Employee Salary Payroll Tax '!I804:K804)</f>
        <v>10523.45</v>
      </c>
      <c r="L802" s="293">
        <f>'Employee Salary Payroll Tax '!H804</f>
        <v>0</v>
      </c>
      <c r="M802" s="293">
        <f t="shared" si="102"/>
        <v>15606.04</v>
      </c>
      <c r="N802" s="359">
        <f t="shared" si="103"/>
        <v>1.8815928599279939</v>
      </c>
      <c r="O802" s="331"/>
      <c r="P802" s="61"/>
      <c r="Q802" s="294"/>
      <c r="R802" s="292"/>
      <c r="S802" s="291"/>
    </row>
    <row r="803" spans="1:19" ht="14.4">
      <c r="A803" s="36">
        <f t="shared" si="97"/>
        <v>788</v>
      </c>
      <c r="B803" s="526"/>
      <c r="C803" s="36" t="str">
        <f>VLOOKUP('Employee Salary Payroll Tax '!B805,'Employee Salary Payroll Tax '!$D$1:$E$7,2,FALSE)</f>
        <v>IBEW</v>
      </c>
      <c r="D803" s="61">
        <f t="shared" si="98"/>
        <v>6.875E-3</v>
      </c>
      <c r="E803" s="351">
        <f>'Employee Salary Payroll Tax '!N805</f>
        <v>19040.95</v>
      </c>
      <c r="F803" s="351">
        <f t="shared" si="99"/>
        <v>19171.85653125</v>
      </c>
      <c r="G803" s="352"/>
      <c r="H803" s="351">
        <f t="shared" si="104"/>
        <v>25959.05</v>
      </c>
      <c r="I803" s="351">
        <f t="shared" si="100"/>
        <v>130.90653124999881</v>
      </c>
      <c r="J803" s="351">
        <f t="shared" si="101"/>
        <v>0.78543918749999286</v>
      </c>
      <c r="K803" s="293">
        <f>SUM('Employee Salary Payroll Tax '!I805:K805)</f>
        <v>19040.949999999997</v>
      </c>
      <c r="L803" s="293">
        <f>'Employee Salary Payroll Tax '!H805</f>
        <v>0</v>
      </c>
      <c r="M803" s="293">
        <f t="shared" si="102"/>
        <v>3.637978807091713E-12</v>
      </c>
      <c r="N803" s="359">
        <f t="shared" si="103"/>
        <v>0.78543918745874275</v>
      </c>
      <c r="O803" s="331"/>
      <c r="P803" s="61"/>
      <c r="Q803" s="294"/>
      <c r="R803" s="292"/>
      <c r="S803" s="291"/>
    </row>
    <row r="804" spans="1:19" ht="14.4">
      <c r="A804" s="36">
        <f t="shared" si="97"/>
        <v>789</v>
      </c>
      <c r="B804" s="526"/>
      <c r="C804" s="36" t="str">
        <f>VLOOKUP('Employee Salary Payroll Tax '!B806,'Employee Salary Payroll Tax '!$D$1:$E$7,2,FALSE)</f>
        <v>IBEW</v>
      </c>
      <c r="D804" s="61">
        <f t="shared" si="98"/>
        <v>6.875E-3</v>
      </c>
      <c r="E804" s="351">
        <f>'Employee Salary Payroll Tax '!N806</f>
        <v>54123.5</v>
      </c>
      <c r="F804" s="351">
        <f t="shared" si="99"/>
        <v>54495.599062499998</v>
      </c>
      <c r="G804" s="352"/>
      <c r="H804" s="351">
        <f t="shared" si="104"/>
        <v>0</v>
      </c>
      <c r="I804" s="351">
        <f t="shared" si="100"/>
        <v>372.09906249999767</v>
      </c>
      <c r="J804" s="351">
        <f t="shared" si="101"/>
        <v>0</v>
      </c>
      <c r="K804" s="293">
        <f>SUM('Employee Salary Payroll Tax '!I806:K806)</f>
        <v>54143.1</v>
      </c>
      <c r="L804" s="293">
        <f>'Employee Salary Payroll Tax '!H806</f>
        <v>0</v>
      </c>
      <c r="M804" s="293">
        <f t="shared" si="102"/>
        <v>-19.599999999998545</v>
      </c>
      <c r="N804" s="359">
        <f t="shared" si="103"/>
        <v>0</v>
      </c>
      <c r="O804" s="331"/>
      <c r="P804" s="61"/>
      <c r="Q804" s="294"/>
      <c r="R804" s="292"/>
      <c r="S804" s="291"/>
    </row>
    <row r="805" spans="1:19" ht="14.4">
      <c r="A805" s="36">
        <f t="shared" si="97"/>
        <v>790</v>
      </c>
      <c r="B805" s="526"/>
      <c r="C805" s="36" t="str">
        <f>VLOOKUP('Employee Salary Payroll Tax '!B807,'Employee Salary Payroll Tax '!$D$1:$E$7,2,FALSE)</f>
        <v>NonUnion</v>
      </c>
      <c r="D805" s="61">
        <f t="shared" si="98"/>
        <v>2.98E-2</v>
      </c>
      <c r="E805" s="351">
        <f>'Employee Salary Payroll Tax '!N807</f>
        <v>37811.26</v>
      </c>
      <c r="F805" s="351">
        <f t="shared" si="99"/>
        <v>38938.035548000007</v>
      </c>
      <c r="G805" s="352"/>
      <c r="H805" s="351">
        <f t="shared" si="104"/>
        <v>7188.739999999998</v>
      </c>
      <c r="I805" s="351">
        <f t="shared" si="100"/>
        <v>1126.7755480000051</v>
      </c>
      <c r="J805" s="351">
        <f t="shared" si="101"/>
        <v>6.7606532880000305</v>
      </c>
      <c r="K805" s="293">
        <f>SUM('Employee Salary Payroll Tax '!I807:K807)</f>
        <v>24641.27</v>
      </c>
      <c r="L805" s="293">
        <f>'Employee Salary Payroll Tax '!H807</f>
        <v>0</v>
      </c>
      <c r="M805" s="293">
        <f t="shared" si="102"/>
        <v>13169.990000000002</v>
      </c>
      <c r="N805" s="359">
        <f t="shared" si="103"/>
        <v>4.4058590758834972</v>
      </c>
      <c r="O805" s="331"/>
      <c r="P805" s="61"/>
      <c r="Q805" s="294"/>
      <c r="R805" s="292"/>
      <c r="S805" s="291"/>
    </row>
    <row r="806" spans="1:19" ht="14.4">
      <c r="A806" s="36">
        <f t="shared" si="97"/>
        <v>791</v>
      </c>
      <c r="B806" s="526"/>
      <c r="C806" s="36" t="str">
        <f>VLOOKUP('Employee Salary Payroll Tax '!B808,'Employee Salary Payroll Tax '!$D$1:$E$7,2,FALSE)</f>
        <v>IBEW</v>
      </c>
      <c r="D806" s="61">
        <f t="shared" si="98"/>
        <v>6.875E-3</v>
      </c>
      <c r="E806" s="351">
        <f>'Employee Salary Payroll Tax '!N808</f>
        <v>100722.14</v>
      </c>
      <c r="F806" s="351">
        <f t="shared" si="99"/>
        <v>101414.60471249999</v>
      </c>
      <c r="G806" s="352"/>
      <c r="H806" s="351">
        <f t="shared" si="104"/>
        <v>0</v>
      </c>
      <c r="I806" s="351">
        <f t="shared" si="100"/>
        <v>692.46471249999013</v>
      </c>
      <c r="J806" s="351">
        <f t="shared" si="101"/>
        <v>0</v>
      </c>
      <c r="K806" s="293">
        <f>SUM('Employee Salary Payroll Tax '!I808:K808)</f>
        <v>85215.340000000011</v>
      </c>
      <c r="L806" s="293">
        <f>'Employee Salary Payroll Tax '!H808</f>
        <v>0</v>
      </c>
      <c r="M806" s="293">
        <f t="shared" si="102"/>
        <v>15506.799999999988</v>
      </c>
      <c r="N806" s="359">
        <f t="shared" si="103"/>
        <v>0</v>
      </c>
      <c r="O806" s="331"/>
      <c r="P806" s="61"/>
      <c r="Q806" s="294"/>
      <c r="R806" s="292"/>
      <c r="S806" s="291"/>
    </row>
    <row r="807" spans="1:19" ht="14.4">
      <c r="A807" s="36">
        <f t="shared" si="97"/>
        <v>792</v>
      </c>
      <c r="B807" s="526"/>
      <c r="C807" s="36" t="str">
        <f>VLOOKUP('Employee Salary Payroll Tax '!B809,'Employee Salary Payroll Tax '!$D$1:$E$7,2,FALSE)</f>
        <v>IBEW</v>
      </c>
      <c r="D807" s="61">
        <f t="shared" si="98"/>
        <v>6.875E-3</v>
      </c>
      <c r="E807" s="351">
        <f>'Employee Salary Payroll Tax '!N809</f>
        <v>3496.5</v>
      </c>
      <c r="F807" s="351">
        <f t="shared" si="99"/>
        <v>3520.5384374999999</v>
      </c>
      <c r="G807" s="352"/>
      <c r="H807" s="351">
        <f t="shared" si="104"/>
        <v>41503.5</v>
      </c>
      <c r="I807" s="351">
        <f t="shared" si="100"/>
        <v>24.038437499999873</v>
      </c>
      <c r="J807" s="351">
        <f t="shared" si="101"/>
        <v>0.14423062499999925</v>
      </c>
      <c r="K807" s="293">
        <f>SUM('Employee Salary Payroll Tax '!I809:K809)</f>
        <v>2587.41</v>
      </c>
      <c r="L807" s="293">
        <f>'Employee Salary Payroll Tax '!H809</f>
        <v>0</v>
      </c>
      <c r="M807" s="293">
        <f t="shared" si="102"/>
        <v>909.09000000000015</v>
      </c>
      <c r="N807" s="359">
        <f t="shared" si="103"/>
        <v>0.10673066246947445</v>
      </c>
      <c r="O807" s="331"/>
      <c r="P807" s="61"/>
      <c r="Q807" s="294"/>
      <c r="R807" s="292"/>
      <c r="S807" s="291"/>
    </row>
    <row r="808" spans="1:19" ht="14.4">
      <c r="A808" s="36">
        <f t="shared" si="97"/>
        <v>793</v>
      </c>
      <c r="B808" s="526"/>
      <c r="C808" s="36" t="str">
        <f>VLOOKUP('Employee Salary Payroll Tax '!B810,'Employee Salary Payroll Tax '!$D$1:$E$7,2,FALSE)</f>
        <v>NonUnion</v>
      </c>
      <c r="D808" s="61">
        <f t="shared" si="98"/>
        <v>2.98E-2</v>
      </c>
      <c r="E808" s="351">
        <f>'Employee Salary Payroll Tax '!N810</f>
        <v>50049.74</v>
      </c>
      <c r="F808" s="351">
        <f t="shared" si="99"/>
        <v>51541.222252</v>
      </c>
      <c r="G808" s="352"/>
      <c r="H808" s="351">
        <f t="shared" si="104"/>
        <v>0</v>
      </c>
      <c r="I808" s="351">
        <f t="shared" si="100"/>
        <v>1491.4822520000016</v>
      </c>
      <c r="J808" s="351">
        <f t="shared" si="101"/>
        <v>0</v>
      </c>
      <c r="K808" s="293">
        <f>SUM('Employee Salary Payroll Tax '!I810:K810)</f>
        <v>17903.88</v>
      </c>
      <c r="L808" s="293">
        <f>'Employee Salary Payroll Tax '!H810</f>
        <v>29875.38</v>
      </c>
      <c r="M808" s="293">
        <f t="shared" si="102"/>
        <v>2270.4799999999959</v>
      </c>
      <c r="N808" s="359">
        <f t="shared" si="103"/>
        <v>0</v>
      </c>
      <c r="O808" s="331"/>
      <c r="P808" s="61"/>
      <c r="Q808" s="294"/>
      <c r="R808" s="292"/>
      <c r="S808" s="291"/>
    </row>
    <row r="809" spans="1:19" ht="14.4">
      <c r="A809" s="36">
        <f t="shared" si="97"/>
        <v>794</v>
      </c>
      <c r="B809" s="526"/>
      <c r="C809" s="36" t="str">
        <f>VLOOKUP('Employee Salary Payroll Tax '!B811,'Employee Salary Payroll Tax '!$D$1:$E$7,2,FALSE)</f>
        <v>IBEW</v>
      </c>
      <c r="D809" s="61">
        <f t="shared" si="98"/>
        <v>6.875E-3</v>
      </c>
      <c r="E809" s="351">
        <f>'Employee Salary Payroll Tax '!N811</f>
        <v>65112.99</v>
      </c>
      <c r="F809" s="351">
        <f t="shared" si="99"/>
        <v>65560.641806250002</v>
      </c>
      <c r="G809" s="352"/>
      <c r="H809" s="351">
        <f t="shared" si="104"/>
        <v>0</v>
      </c>
      <c r="I809" s="351">
        <f t="shared" si="100"/>
        <v>447.65180625000357</v>
      </c>
      <c r="J809" s="351">
        <f t="shared" si="101"/>
        <v>0</v>
      </c>
      <c r="K809" s="293">
        <f>SUM('Employee Salary Payroll Tax '!I811:K811)</f>
        <v>65112.99</v>
      </c>
      <c r="L809" s="293">
        <f>'Employee Salary Payroll Tax '!H811</f>
        <v>0</v>
      </c>
      <c r="M809" s="293">
        <f t="shared" si="102"/>
        <v>0</v>
      </c>
      <c r="N809" s="359">
        <f t="shared" si="103"/>
        <v>0</v>
      </c>
      <c r="O809" s="331"/>
      <c r="P809" s="61"/>
      <c r="Q809" s="294"/>
      <c r="R809" s="292"/>
      <c r="S809" s="291"/>
    </row>
    <row r="810" spans="1:19" ht="14.4">
      <c r="A810" s="36">
        <f t="shared" si="97"/>
        <v>795</v>
      </c>
      <c r="B810" s="526"/>
      <c r="C810" s="36" t="str">
        <f>VLOOKUP('Employee Salary Payroll Tax '!B812,'Employee Salary Payroll Tax '!$D$1:$E$7,2,FALSE)</f>
        <v>NonUnion</v>
      </c>
      <c r="D810" s="61">
        <f t="shared" si="98"/>
        <v>2.98E-2</v>
      </c>
      <c r="E810" s="351">
        <f>'Employee Salary Payroll Tax '!N812</f>
        <v>7333.35</v>
      </c>
      <c r="F810" s="351">
        <f t="shared" si="99"/>
        <v>7551.8838300000007</v>
      </c>
      <c r="G810" s="352"/>
      <c r="H810" s="351">
        <f t="shared" si="104"/>
        <v>37666.65</v>
      </c>
      <c r="I810" s="351">
        <f t="shared" si="100"/>
        <v>218.53383000000031</v>
      </c>
      <c r="J810" s="351">
        <f t="shared" si="101"/>
        <v>1.3112029800000018</v>
      </c>
      <c r="K810" s="293">
        <f>SUM('Employee Salary Payroll Tax '!I812:K812)</f>
        <v>1996.4199999999998</v>
      </c>
      <c r="L810" s="293">
        <f>'Employee Salary Payroll Tax '!H812</f>
        <v>0</v>
      </c>
      <c r="M810" s="293">
        <f t="shared" si="102"/>
        <v>5336.93</v>
      </c>
      <c r="N810" s="359">
        <f t="shared" si="103"/>
        <v>0.35695989595132421</v>
      </c>
      <c r="O810" s="331"/>
      <c r="P810" s="61"/>
      <c r="Q810" s="294"/>
      <c r="R810" s="292"/>
      <c r="S810" s="291"/>
    </row>
    <row r="811" spans="1:19" ht="14.4">
      <c r="A811" s="36">
        <f t="shared" si="97"/>
        <v>796</v>
      </c>
      <c r="B811" s="526"/>
      <c r="C811" s="36" t="str">
        <f>VLOOKUP('Employee Salary Payroll Tax '!B813,'Employee Salary Payroll Tax '!$D$1:$E$7,2,FALSE)</f>
        <v>Not Assigned</v>
      </c>
      <c r="D811" s="61">
        <f t="shared" si="98"/>
        <v>0</v>
      </c>
      <c r="E811" s="351">
        <f>'Employee Salary Payroll Tax '!N813</f>
        <v>0.32</v>
      </c>
      <c r="F811" s="351">
        <f t="shared" si="99"/>
        <v>0.32</v>
      </c>
      <c r="G811" s="352"/>
      <c r="H811" s="351">
        <f t="shared" si="104"/>
        <v>44999.68</v>
      </c>
      <c r="I811" s="351">
        <f t="shared" si="100"/>
        <v>0</v>
      </c>
      <c r="J811" s="351">
        <f t="shared" si="101"/>
        <v>0</v>
      </c>
      <c r="K811" s="293">
        <f>SUM('Employee Salary Payroll Tax '!I813:K813)</f>
        <v>-224.69</v>
      </c>
      <c r="L811" s="293">
        <f>'Employee Salary Payroll Tax '!H813</f>
        <v>0</v>
      </c>
      <c r="M811" s="293">
        <f t="shared" si="102"/>
        <v>225.01</v>
      </c>
      <c r="N811" s="359">
        <f t="shared" si="103"/>
        <v>0</v>
      </c>
      <c r="O811" s="331"/>
      <c r="P811" s="61"/>
      <c r="Q811" s="294"/>
      <c r="R811" s="292"/>
      <c r="S811" s="291"/>
    </row>
    <row r="812" spans="1:19" ht="14.4">
      <c r="A812" s="36">
        <f t="shared" si="97"/>
        <v>797</v>
      </c>
      <c r="B812" s="526"/>
      <c r="C812" s="36" t="str">
        <f>VLOOKUP('Employee Salary Payroll Tax '!B814,'Employee Salary Payroll Tax '!$D$1:$E$7,2,FALSE)</f>
        <v>IBEW</v>
      </c>
      <c r="D812" s="61">
        <f t="shared" si="98"/>
        <v>6.875E-3</v>
      </c>
      <c r="E812" s="351">
        <f>'Employee Salary Payroll Tax '!N814</f>
        <v>43686.04</v>
      </c>
      <c r="F812" s="351">
        <f t="shared" si="99"/>
        <v>43986.381524999997</v>
      </c>
      <c r="G812" s="352"/>
      <c r="H812" s="351">
        <f t="shared" si="104"/>
        <v>1313.9599999999991</v>
      </c>
      <c r="I812" s="351">
        <f t="shared" si="100"/>
        <v>300.34152499999618</v>
      </c>
      <c r="J812" s="351">
        <f t="shared" si="101"/>
        <v>1.8020491499999771</v>
      </c>
      <c r="K812" s="293">
        <f>SUM('Employee Salary Payroll Tax '!I814:K814)</f>
        <v>42937.02</v>
      </c>
      <c r="L812" s="293">
        <f>'Employee Salary Payroll Tax '!H814</f>
        <v>0</v>
      </c>
      <c r="M812" s="293">
        <f t="shared" si="102"/>
        <v>749.02000000000407</v>
      </c>
      <c r="N812" s="359">
        <f t="shared" si="103"/>
        <v>1.7711520749594347</v>
      </c>
      <c r="O812" s="331"/>
      <c r="P812" s="61"/>
      <c r="Q812" s="294"/>
      <c r="R812" s="292"/>
      <c r="S812" s="291"/>
    </row>
    <row r="813" spans="1:19" ht="14.4">
      <c r="A813" s="36">
        <f t="shared" si="97"/>
        <v>798</v>
      </c>
      <c r="B813" s="526"/>
      <c r="C813" s="36" t="str">
        <f>VLOOKUP('Employee Salary Payroll Tax '!B815,'Employee Salary Payroll Tax '!$D$1:$E$7,2,FALSE)</f>
        <v>NonUnion</v>
      </c>
      <c r="D813" s="61">
        <f t="shared" si="98"/>
        <v>2.98E-2</v>
      </c>
      <c r="E813" s="351">
        <f>'Employee Salary Payroll Tax '!N815</f>
        <v>81644.800000000003</v>
      </c>
      <c r="F813" s="351">
        <f t="shared" si="99"/>
        <v>84077.815040000001</v>
      </c>
      <c r="G813" s="352"/>
      <c r="H813" s="351">
        <f t="shared" si="104"/>
        <v>0</v>
      </c>
      <c r="I813" s="351">
        <f t="shared" si="100"/>
        <v>2433.0150399999984</v>
      </c>
      <c r="J813" s="351">
        <f t="shared" si="101"/>
        <v>0</v>
      </c>
      <c r="K813" s="293">
        <f>SUM('Employee Salary Payroll Tax '!I815:K815)</f>
        <v>3453.35</v>
      </c>
      <c r="L813" s="293">
        <f>'Employee Salary Payroll Tax '!H815</f>
        <v>0</v>
      </c>
      <c r="M813" s="293">
        <f t="shared" si="102"/>
        <v>78191.45</v>
      </c>
      <c r="N813" s="359">
        <f t="shared" si="103"/>
        <v>0</v>
      </c>
      <c r="O813" s="331"/>
      <c r="P813" s="61"/>
      <c r="Q813" s="294"/>
      <c r="R813" s="292"/>
      <c r="S813" s="291"/>
    </row>
    <row r="814" spans="1:19" ht="14.4">
      <c r="A814" s="36">
        <f t="shared" si="97"/>
        <v>799</v>
      </c>
      <c r="B814" s="526"/>
      <c r="C814" s="36" t="str">
        <f>VLOOKUP('Employee Salary Payroll Tax '!B816,'Employee Salary Payroll Tax '!$D$1:$E$7,2,FALSE)</f>
        <v>NonUnion</v>
      </c>
      <c r="D814" s="61">
        <f t="shared" si="98"/>
        <v>2.98E-2</v>
      </c>
      <c r="E814" s="351">
        <f>'Employee Salary Payroll Tax '!N816</f>
        <v>46991</v>
      </c>
      <c r="F814" s="351">
        <f t="shared" si="99"/>
        <v>48391.3318</v>
      </c>
      <c r="G814" s="352"/>
      <c r="H814" s="351">
        <f t="shared" si="104"/>
        <v>0</v>
      </c>
      <c r="I814" s="351">
        <f t="shared" si="100"/>
        <v>1400.3317999999999</v>
      </c>
      <c r="J814" s="351">
        <f t="shared" si="101"/>
        <v>0</v>
      </c>
      <c r="K814" s="293">
        <f>SUM('Employee Salary Payroll Tax '!I816:K816)</f>
        <v>8624.43</v>
      </c>
      <c r="L814" s="293">
        <f>'Employee Salary Payroll Tax '!H816</f>
        <v>0</v>
      </c>
      <c r="M814" s="293">
        <f t="shared" si="102"/>
        <v>38366.57</v>
      </c>
      <c r="N814" s="359">
        <f t="shared" si="103"/>
        <v>0</v>
      </c>
      <c r="O814" s="331"/>
      <c r="P814" s="61"/>
      <c r="Q814" s="294"/>
      <c r="R814" s="292"/>
      <c r="S814" s="291"/>
    </row>
    <row r="815" spans="1:19" ht="14.4">
      <c r="A815" s="36">
        <f t="shared" si="97"/>
        <v>800</v>
      </c>
      <c r="B815" s="526"/>
      <c r="C815" s="36" t="str">
        <f>VLOOKUP('Employee Salary Payroll Tax '!B817,'Employee Salary Payroll Tax '!$D$1:$E$7,2,FALSE)</f>
        <v>NonUnion</v>
      </c>
      <c r="D815" s="61">
        <f t="shared" si="98"/>
        <v>2.98E-2</v>
      </c>
      <c r="E815" s="351">
        <f>'Employee Salary Payroll Tax '!N817</f>
        <v>89935.48</v>
      </c>
      <c r="F815" s="351">
        <f t="shared" si="99"/>
        <v>92615.557304000002</v>
      </c>
      <c r="G815" s="352"/>
      <c r="H815" s="351">
        <f t="shared" si="104"/>
        <v>0</v>
      </c>
      <c r="I815" s="351">
        <f t="shared" si="100"/>
        <v>2680.0773040000058</v>
      </c>
      <c r="J815" s="351">
        <f t="shared" si="101"/>
        <v>0</v>
      </c>
      <c r="K815" s="293">
        <f>SUM('Employee Salary Payroll Tax '!I817:K817)</f>
        <v>10602.69</v>
      </c>
      <c r="L815" s="293">
        <f>'Employee Salary Payroll Tax '!H817</f>
        <v>0</v>
      </c>
      <c r="M815" s="293">
        <f t="shared" si="102"/>
        <v>79332.789999999994</v>
      </c>
      <c r="N815" s="359">
        <f t="shared" si="103"/>
        <v>0</v>
      </c>
      <c r="O815" s="331"/>
      <c r="P815" s="61"/>
      <c r="Q815" s="294"/>
      <c r="R815" s="292"/>
      <c r="S815" s="291"/>
    </row>
    <row r="816" spans="1:19" ht="14.4">
      <c r="A816" s="36">
        <f t="shared" si="97"/>
        <v>801</v>
      </c>
      <c r="B816" s="526"/>
      <c r="C816" s="36" t="str">
        <f>VLOOKUP('Employee Salary Payroll Tax '!B818,'Employee Salary Payroll Tax '!$D$1:$E$7,2,FALSE)</f>
        <v>IBEW</v>
      </c>
      <c r="D816" s="61">
        <f t="shared" si="98"/>
        <v>6.875E-3</v>
      </c>
      <c r="E816" s="351">
        <f>'Employee Salary Payroll Tax '!N818</f>
        <v>38609.18</v>
      </c>
      <c r="F816" s="351">
        <f t="shared" si="99"/>
        <v>38874.6181125</v>
      </c>
      <c r="G816" s="352"/>
      <c r="H816" s="351">
        <f t="shared" si="104"/>
        <v>6390.82</v>
      </c>
      <c r="I816" s="351">
        <f t="shared" si="100"/>
        <v>265.43811249999999</v>
      </c>
      <c r="J816" s="351">
        <f t="shared" si="101"/>
        <v>1.592628675</v>
      </c>
      <c r="K816" s="293">
        <f>SUM('Employee Salary Payroll Tax '!I818:K818)</f>
        <v>38609.18</v>
      </c>
      <c r="L816" s="293">
        <f>'Employee Salary Payroll Tax '!H818</f>
        <v>0</v>
      </c>
      <c r="M816" s="293">
        <f t="shared" si="102"/>
        <v>0</v>
      </c>
      <c r="N816" s="359">
        <f t="shared" si="103"/>
        <v>1.5926286749587499</v>
      </c>
      <c r="O816" s="331"/>
      <c r="P816" s="61"/>
      <c r="Q816" s="294"/>
      <c r="R816" s="292"/>
      <c r="S816" s="291"/>
    </row>
    <row r="817" spans="1:19" ht="14.4">
      <c r="A817" s="36">
        <f t="shared" si="97"/>
        <v>802</v>
      </c>
      <c r="B817" s="526"/>
      <c r="C817" s="36" t="str">
        <f>VLOOKUP('Employee Salary Payroll Tax '!B819,'Employee Salary Payroll Tax '!$D$1:$E$7,2,FALSE)</f>
        <v>NonUnion</v>
      </c>
      <c r="D817" s="61">
        <f t="shared" si="98"/>
        <v>2.98E-2</v>
      </c>
      <c r="E817" s="351">
        <f>'Employee Salary Payroll Tax '!N819</f>
        <v>58941.15</v>
      </c>
      <c r="F817" s="351">
        <f t="shared" si="99"/>
        <v>60697.596270000002</v>
      </c>
      <c r="G817" s="352"/>
      <c r="H817" s="351">
        <f t="shared" si="104"/>
        <v>0</v>
      </c>
      <c r="I817" s="351">
        <f t="shared" si="100"/>
        <v>1756.4462700000004</v>
      </c>
      <c r="J817" s="351">
        <f t="shared" si="101"/>
        <v>0</v>
      </c>
      <c r="K817" s="293">
        <f>SUM('Employee Salary Payroll Tax '!I819:K819)</f>
        <v>36250.230000000003</v>
      </c>
      <c r="L817" s="293">
        <f>'Employee Salary Payroll Tax '!H819</f>
        <v>0</v>
      </c>
      <c r="M817" s="293">
        <f t="shared" si="102"/>
        <v>22690.92</v>
      </c>
      <c r="N817" s="359">
        <f t="shared" si="103"/>
        <v>0</v>
      </c>
      <c r="O817" s="331"/>
      <c r="P817" s="61"/>
      <c r="Q817" s="294"/>
      <c r="R817" s="292"/>
      <c r="S817" s="291"/>
    </row>
    <row r="818" spans="1:19" ht="14.4">
      <c r="A818" s="36">
        <f t="shared" si="97"/>
        <v>803</v>
      </c>
      <c r="B818" s="526"/>
      <c r="C818" s="36" t="str">
        <f>VLOOKUP('Employee Salary Payroll Tax '!B820,'Employee Salary Payroll Tax '!$D$1:$E$7,2,FALSE)</f>
        <v>NonUnion</v>
      </c>
      <c r="D818" s="61">
        <f t="shared" si="98"/>
        <v>2.98E-2</v>
      </c>
      <c r="E818" s="351">
        <f>'Employee Salary Payroll Tax '!N820</f>
        <v>35116.42</v>
      </c>
      <c r="F818" s="351">
        <f t="shared" si="99"/>
        <v>36162.889316000001</v>
      </c>
      <c r="G818" s="352"/>
      <c r="H818" s="351">
        <f t="shared" si="104"/>
        <v>9883.5800000000017</v>
      </c>
      <c r="I818" s="351">
        <f t="shared" si="100"/>
        <v>1046.4693160000024</v>
      </c>
      <c r="J818" s="351">
        <f t="shared" si="101"/>
        <v>6.2788158960000144</v>
      </c>
      <c r="K818" s="293">
        <f>SUM('Employee Salary Payroll Tax '!I820:K820)</f>
        <v>4959.3899999999994</v>
      </c>
      <c r="L818" s="293">
        <f>'Employee Salary Payroll Tax '!H820</f>
        <v>719.15</v>
      </c>
      <c r="M818" s="293">
        <f t="shared" si="102"/>
        <v>29437.879999999997</v>
      </c>
      <c r="N818" s="359">
        <f t="shared" si="103"/>
        <v>0.88673893197475051</v>
      </c>
      <c r="O818" s="331"/>
      <c r="P818" s="61"/>
      <c r="Q818" s="294"/>
      <c r="R818" s="292"/>
      <c r="S818" s="291"/>
    </row>
    <row r="819" spans="1:19" ht="14.4">
      <c r="A819" s="36">
        <f t="shared" si="97"/>
        <v>804</v>
      </c>
      <c r="B819" s="526"/>
      <c r="C819" s="36" t="str">
        <f>VLOOKUP('Employee Salary Payroll Tax '!B821,'Employee Salary Payroll Tax '!$D$1:$E$7,2,FALSE)</f>
        <v>NonUnion</v>
      </c>
      <c r="D819" s="61">
        <f t="shared" si="98"/>
        <v>2.98E-2</v>
      </c>
      <c r="E819" s="351">
        <f>'Employee Salary Payroll Tax '!N821</f>
        <v>98966.81</v>
      </c>
      <c r="F819" s="351">
        <f t="shared" si="99"/>
        <v>101916.020938</v>
      </c>
      <c r="G819" s="352"/>
      <c r="H819" s="351">
        <f t="shared" si="104"/>
        <v>0</v>
      </c>
      <c r="I819" s="351">
        <f t="shared" si="100"/>
        <v>2949.2109380000038</v>
      </c>
      <c r="J819" s="351">
        <f t="shared" si="101"/>
        <v>0</v>
      </c>
      <c r="K819" s="293">
        <f>SUM('Employee Salary Payroll Tax '!I821:K821)</f>
        <v>0</v>
      </c>
      <c r="L819" s="293">
        <f>'Employee Salary Payroll Tax '!H821</f>
        <v>0</v>
      </c>
      <c r="M819" s="293">
        <f t="shared" si="102"/>
        <v>98966.81</v>
      </c>
      <c r="N819" s="359">
        <f t="shared" si="103"/>
        <v>0</v>
      </c>
      <c r="O819" s="331"/>
      <c r="P819" s="61"/>
      <c r="Q819" s="294"/>
      <c r="R819" s="292"/>
      <c r="S819" s="291"/>
    </row>
    <row r="820" spans="1:19" ht="14.4">
      <c r="A820" s="36">
        <f t="shared" si="97"/>
        <v>805</v>
      </c>
      <c r="B820" s="526"/>
      <c r="C820" s="36" t="str">
        <f>VLOOKUP('Employee Salary Payroll Tax '!B822,'Employee Salary Payroll Tax '!$D$1:$E$7,2,FALSE)</f>
        <v>NonUnion</v>
      </c>
      <c r="D820" s="61">
        <f t="shared" si="98"/>
        <v>2.98E-2</v>
      </c>
      <c r="E820" s="351">
        <f>'Employee Salary Payroll Tax '!N822</f>
        <v>6608.91</v>
      </c>
      <c r="F820" s="351">
        <f t="shared" si="99"/>
        <v>6805.8555180000003</v>
      </c>
      <c r="G820" s="352"/>
      <c r="H820" s="351">
        <f t="shared" si="104"/>
        <v>38391.089999999997</v>
      </c>
      <c r="I820" s="351">
        <f t="shared" si="100"/>
        <v>196.94551800000045</v>
      </c>
      <c r="J820" s="351">
        <f t="shared" si="101"/>
        <v>1.1816731080000027</v>
      </c>
      <c r="K820" s="293">
        <f>SUM('Employee Salary Payroll Tax '!I822:K822)</f>
        <v>1479.58</v>
      </c>
      <c r="L820" s="293">
        <f>'Employee Salary Payroll Tax '!H822</f>
        <v>0</v>
      </c>
      <c r="M820" s="293">
        <f t="shared" si="102"/>
        <v>5129.33</v>
      </c>
      <c r="N820" s="359">
        <f t="shared" si="103"/>
        <v>0.26454890395997144</v>
      </c>
      <c r="O820" s="331"/>
      <c r="P820" s="61"/>
      <c r="Q820" s="294"/>
      <c r="R820" s="292"/>
      <c r="S820" s="291"/>
    </row>
    <row r="821" spans="1:19" ht="14.4">
      <c r="A821" s="36">
        <f t="shared" si="97"/>
        <v>806</v>
      </c>
      <c r="B821" s="526"/>
      <c r="C821" s="36" t="str">
        <f>VLOOKUP('Employee Salary Payroll Tax '!B823,'Employee Salary Payroll Tax '!$D$1:$E$7,2,FALSE)</f>
        <v>NonUnion</v>
      </c>
      <c r="D821" s="61">
        <f t="shared" si="98"/>
        <v>2.98E-2</v>
      </c>
      <c r="E821" s="351">
        <f>'Employee Salary Payroll Tax '!N823</f>
        <v>90432.46</v>
      </c>
      <c r="F821" s="351">
        <f t="shared" si="99"/>
        <v>93127.347308000011</v>
      </c>
      <c r="G821" s="352"/>
      <c r="H821" s="351">
        <f t="shared" si="104"/>
        <v>0</v>
      </c>
      <c r="I821" s="351">
        <f t="shared" si="100"/>
        <v>2694.8873080000049</v>
      </c>
      <c r="J821" s="351">
        <f t="shared" si="101"/>
        <v>0</v>
      </c>
      <c r="K821" s="293">
        <f>SUM('Employee Salary Payroll Tax '!I823:K823)</f>
        <v>69308.53</v>
      </c>
      <c r="L821" s="293">
        <f>'Employee Salary Payroll Tax '!H823</f>
        <v>0</v>
      </c>
      <c r="M821" s="293">
        <f t="shared" si="102"/>
        <v>21123.930000000008</v>
      </c>
      <c r="N821" s="359">
        <f t="shared" si="103"/>
        <v>0</v>
      </c>
      <c r="O821" s="331"/>
      <c r="P821" s="61"/>
      <c r="Q821" s="294"/>
      <c r="R821" s="292"/>
      <c r="S821" s="291"/>
    </row>
    <row r="822" spans="1:19" ht="14.4">
      <c r="A822" s="36">
        <f t="shared" si="97"/>
        <v>807</v>
      </c>
      <c r="B822" s="526"/>
      <c r="C822" s="36" t="str">
        <f>VLOOKUP('Employee Salary Payroll Tax '!B824,'Employee Salary Payroll Tax '!$D$1:$E$7,2,FALSE)</f>
        <v>NonUnion</v>
      </c>
      <c r="D822" s="61">
        <f t="shared" si="98"/>
        <v>2.98E-2</v>
      </c>
      <c r="E822" s="351">
        <f>'Employee Salary Payroll Tax '!N824</f>
        <v>108847.12</v>
      </c>
      <c r="F822" s="351">
        <f t="shared" si="99"/>
        <v>112090.764176</v>
      </c>
      <c r="G822" s="352"/>
      <c r="H822" s="351">
        <f t="shared" si="104"/>
        <v>0</v>
      </c>
      <c r="I822" s="351">
        <f t="shared" si="100"/>
        <v>3243.6441760000016</v>
      </c>
      <c r="J822" s="351">
        <f t="shared" si="101"/>
        <v>0</v>
      </c>
      <c r="K822" s="293">
        <f>SUM('Employee Salary Payroll Tax '!I824:K824)</f>
        <v>43138.07</v>
      </c>
      <c r="L822" s="293">
        <f>'Employee Salary Payroll Tax '!H824</f>
        <v>0</v>
      </c>
      <c r="M822" s="293">
        <f t="shared" si="102"/>
        <v>65709.049999999988</v>
      </c>
      <c r="N822" s="359">
        <f t="shared" si="103"/>
        <v>0</v>
      </c>
      <c r="O822" s="331"/>
      <c r="P822" s="61"/>
      <c r="Q822" s="294"/>
      <c r="R822" s="292"/>
      <c r="S822" s="291"/>
    </row>
    <row r="823" spans="1:19" ht="14.4">
      <c r="A823" s="36">
        <f t="shared" si="97"/>
        <v>808</v>
      </c>
      <c r="B823" s="526"/>
      <c r="C823" s="36" t="str">
        <f>VLOOKUP('Employee Salary Payroll Tax '!B825,'Employee Salary Payroll Tax '!$D$1:$E$7,2,FALSE)</f>
        <v>NonUnion</v>
      </c>
      <c r="D823" s="61">
        <f t="shared" si="98"/>
        <v>2.98E-2</v>
      </c>
      <c r="E823" s="351">
        <f>'Employee Salary Payroll Tax '!N825</f>
        <v>69114.679999999993</v>
      </c>
      <c r="F823" s="351">
        <f t="shared" si="99"/>
        <v>71174.297464000003</v>
      </c>
      <c r="G823" s="352"/>
      <c r="H823" s="351">
        <f t="shared" si="104"/>
        <v>0</v>
      </c>
      <c r="I823" s="351">
        <f t="shared" si="100"/>
        <v>2059.6174640000099</v>
      </c>
      <c r="J823" s="351">
        <f t="shared" si="101"/>
        <v>0</v>
      </c>
      <c r="K823" s="293">
        <f>SUM('Employee Salary Payroll Tax '!I825:K825)</f>
        <v>10166.34</v>
      </c>
      <c r="L823" s="293">
        <f>'Employee Salary Payroll Tax '!H825</f>
        <v>0</v>
      </c>
      <c r="M823" s="293">
        <f t="shared" si="102"/>
        <v>58948.34</v>
      </c>
      <c r="N823" s="359">
        <f t="shared" si="103"/>
        <v>0</v>
      </c>
      <c r="O823" s="331"/>
      <c r="P823" s="61"/>
      <c r="Q823" s="294"/>
      <c r="R823" s="292"/>
      <c r="S823" s="291"/>
    </row>
    <row r="824" spans="1:19" ht="14.4">
      <c r="A824" s="36">
        <f t="shared" si="97"/>
        <v>809</v>
      </c>
      <c r="B824" s="526"/>
      <c r="C824" s="36" t="str">
        <f>VLOOKUP('Employee Salary Payroll Tax '!B826,'Employee Salary Payroll Tax '!$D$1:$E$7,2,FALSE)</f>
        <v>NonUnion</v>
      </c>
      <c r="D824" s="61">
        <f t="shared" si="98"/>
        <v>2.98E-2</v>
      </c>
      <c r="E824" s="351">
        <f>'Employee Salary Payroll Tax '!N826</f>
        <v>59193.24</v>
      </c>
      <c r="F824" s="351">
        <f t="shared" si="99"/>
        <v>60957.198552000002</v>
      </c>
      <c r="G824" s="352"/>
      <c r="H824" s="351">
        <f t="shared" si="104"/>
        <v>0</v>
      </c>
      <c r="I824" s="351">
        <f t="shared" si="100"/>
        <v>1763.9585520000037</v>
      </c>
      <c r="J824" s="351">
        <f t="shared" si="101"/>
        <v>0</v>
      </c>
      <c r="K824" s="293">
        <f>SUM('Employee Salary Payroll Tax '!I826:K826)</f>
        <v>22351.119999999999</v>
      </c>
      <c r="L824" s="293">
        <f>'Employee Salary Payroll Tax '!H826</f>
        <v>0</v>
      </c>
      <c r="M824" s="293">
        <f t="shared" si="102"/>
        <v>36842.119999999995</v>
      </c>
      <c r="N824" s="359">
        <f t="shared" si="103"/>
        <v>0</v>
      </c>
      <c r="O824" s="331"/>
      <c r="P824" s="61"/>
      <c r="Q824" s="294"/>
      <c r="R824" s="292"/>
      <c r="S824" s="291"/>
    </row>
    <row r="825" spans="1:19" ht="14.4">
      <c r="A825" s="36">
        <f t="shared" si="97"/>
        <v>810</v>
      </c>
      <c r="B825" s="526"/>
      <c r="C825" s="36" t="str">
        <f>VLOOKUP('Employee Salary Payroll Tax '!B827,'Employee Salary Payroll Tax '!$D$1:$E$7,2,FALSE)</f>
        <v>IBEW</v>
      </c>
      <c r="D825" s="61">
        <f t="shared" si="98"/>
        <v>6.875E-3</v>
      </c>
      <c r="E825" s="351">
        <f>'Employee Salary Payroll Tax '!N827</f>
        <v>28918.97</v>
      </c>
      <c r="F825" s="351">
        <f t="shared" si="99"/>
        <v>29117.78791875</v>
      </c>
      <c r="G825" s="352"/>
      <c r="H825" s="351">
        <f t="shared" si="104"/>
        <v>16081.029999999999</v>
      </c>
      <c r="I825" s="351">
        <f t="shared" si="100"/>
        <v>198.81791874999908</v>
      </c>
      <c r="J825" s="351">
        <f t="shared" si="101"/>
        <v>1.1929075124999946</v>
      </c>
      <c r="K825" s="293">
        <f>SUM('Employee Salary Payroll Tax '!I827:K827)</f>
        <v>17869.080000000002</v>
      </c>
      <c r="L825" s="293">
        <f>'Employee Salary Payroll Tax '!H827</f>
        <v>0</v>
      </c>
      <c r="M825" s="293">
        <f t="shared" si="102"/>
        <v>11049.89</v>
      </c>
      <c r="N825" s="359">
        <f t="shared" si="103"/>
        <v>0.73709954997450822</v>
      </c>
      <c r="O825" s="331"/>
      <c r="P825" s="61"/>
      <c r="Q825" s="294"/>
      <c r="R825" s="292"/>
      <c r="S825" s="291"/>
    </row>
    <row r="826" spans="1:19" ht="14.4">
      <c r="A826" s="36">
        <f t="shared" si="97"/>
        <v>811</v>
      </c>
      <c r="B826" s="526"/>
      <c r="C826" s="36" t="str">
        <f>VLOOKUP('Employee Salary Payroll Tax '!B828,'Employee Salary Payroll Tax '!$D$1:$E$7,2,FALSE)</f>
        <v>NonUnion</v>
      </c>
      <c r="D826" s="61">
        <f t="shared" si="98"/>
        <v>2.98E-2</v>
      </c>
      <c r="E826" s="351">
        <f>'Employee Salary Payroll Tax '!N828</f>
        <v>98512.14</v>
      </c>
      <c r="F826" s="351">
        <f t="shared" si="99"/>
        <v>101447.80177200001</v>
      </c>
      <c r="G826" s="352"/>
      <c r="H826" s="351">
        <f t="shared" si="104"/>
        <v>0</v>
      </c>
      <c r="I826" s="351">
        <f t="shared" si="100"/>
        <v>2935.6617720000067</v>
      </c>
      <c r="J826" s="351">
        <f t="shared" si="101"/>
        <v>0</v>
      </c>
      <c r="K826" s="293">
        <f>SUM('Employee Salary Payroll Tax '!I828:K828)</f>
        <v>98512.14</v>
      </c>
      <c r="L826" s="293">
        <f>'Employee Salary Payroll Tax '!H828</f>
        <v>0</v>
      </c>
      <c r="M826" s="293">
        <f t="shared" si="102"/>
        <v>0</v>
      </c>
      <c r="N826" s="359">
        <f t="shared" si="103"/>
        <v>0</v>
      </c>
      <c r="O826" s="331"/>
      <c r="P826" s="61"/>
      <c r="Q826" s="294"/>
      <c r="R826" s="292"/>
      <c r="S826" s="291"/>
    </row>
    <row r="827" spans="1:19" ht="14.4">
      <c r="A827" s="36">
        <f t="shared" si="97"/>
        <v>812</v>
      </c>
      <c r="B827" s="526"/>
      <c r="C827" s="36" t="str">
        <f>VLOOKUP('Employee Salary Payroll Tax '!B829,'Employee Salary Payroll Tax '!$D$1:$E$7,2,FALSE)</f>
        <v>NonUnion</v>
      </c>
      <c r="D827" s="61">
        <f t="shared" si="98"/>
        <v>2.98E-2</v>
      </c>
      <c r="E827" s="351">
        <f>'Employee Salary Payroll Tax '!N829</f>
        <v>13241.04</v>
      </c>
      <c r="F827" s="351">
        <f t="shared" si="99"/>
        <v>13635.622992000002</v>
      </c>
      <c r="G827" s="352"/>
      <c r="H827" s="351">
        <f t="shared" si="104"/>
        <v>31758.959999999999</v>
      </c>
      <c r="I827" s="351">
        <f t="shared" si="100"/>
        <v>394.58299200000147</v>
      </c>
      <c r="J827" s="351">
        <f t="shared" si="101"/>
        <v>2.3674979520000088</v>
      </c>
      <c r="K827" s="293">
        <f>SUM('Employee Salary Payroll Tax '!I829:K829)</f>
        <v>1669.21</v>
      </c>
      <c r="L827" s="293">
        <f>'Employee Salary Payroll Tax '!H829</f>
        <v>0</v>
      </c>
      <c r="M827" s="293">
        <f t="shared" si="102"/>
        <v>11571.830000000002</v>
      </c>
      <c r="N827" s="359">
        <f t="shared" si="103"/>
        <v>0.29845474797746097</v>
      </c>
      <c r="O827" s="331"/>
      <c r="P827" s="61"/>
      <c r="Q827" s="294"/>
      <c r="R827" s="292"/>
      <c r="S827" s="291"/>
    </row>
    <row r="828" spans="1:19" ht="14.4">
      <c r="A828" s="36">
        <f t="shared" si="97"/>
        <v>813</v>
      </c>
      <c r="B828" s="526"/>
      <c r="C828" s="36" t="str">
        <f>VLOOKUP('Employee Salary Payroll Tax '!B830,'Employee Salary Payroll Tax '!$D$1:$E$7,2,FALSE)</f>
        <v>NonUnion</v>
      </c>
      <c r="D828" s="61">
        <f t="shared" si="98"/>
        <v>2.98E-2</v>
      </c>
      <c r="E828" s="351">
        <f>'Employee Salary Payroll Tax '!N830</f>
        <v>62065.8</v>
      </c>
      <c r="F828" s="351">
        <f t="shared" si="99"/>
        <v>63915.360840000008</v>
      </c>
      <c r="G828" s="352"/>
      <c r="H828" s="351">
        <f t="shared" si="104"/>
        <v>0</v>
      </c>
      <c r="I828" s="351">
        <f t="shared" si="100"/>
        <v>1849.5608400000056</v>
      </c>
      <c r="J828" s="351">
        <f t="shared" si="101"/>
        <v>0</v>
      </c>
      <c r="K828" s="293">
        <f>SUM('Employee Salary Payroll Tax '!I830:K830)</f>
        <v>54565.840000000004</v>
      </c>
      <c r="L828" s="293">
        <f>'Employee Salary Payroll Tax '!H830</f>
        <v>0</v>
      </c>
      <c r="M828" s="293">
        <f t="shared" si="102"/>
        <v>7499.9599999999991</v>
      </c>
      <c r="N828" s="359">
        <f t="shared" si="103"/>
        <v>0</v>
      </c>
      <c r="O828" s="331"/>
      <c r="P828" s="61"/>
      <c r="Q828" s="294"/>
      <c r="R828" s="292"/>
      <c r="S828" s="291"/>
    </row>
    <row r="829" spans="1:19" ht="14.4">
      <c r="A829" s="36">
        <f t="shared" si="97"/>
        <v>814</v>
      </c>
      <c r="B829" s="526"/>
      <c r="C829" s="36" t="str">
        <f>VLOOKUP('Employee Salary Payroll Tax '!B831,'Employee Salary Payroll Tax '!$D$1:$E$7,2,FALSE)</f>
        <v>NonUnion</v>
      </c>
      <c r="D829" s="61">
        <f t="shared" si="98"/>
        <v>2.98E-2</v>
      </c>
      <c r="E829" s="351">
        <f>'Employee Salary Payroll Tax '!N831</f>
        <v>103737.34</v>
      </c>
      <c r="F829" s="351">
        <f t="shared" si="99"/>
        <v>106828.712732</v>
      </c>
      <c r="G829" s="352"/>
      <c r="H829" s="351">
        <f t="shared" si="104"/>
        <v>0</v>
      </c>
      <c r="I829" s="351">
        <f t="shared" si="100"/>
        <v>3091.3727320000035</v>
      </c>
      <c r="J829" s="351">
        <f t="shared" si="101"/>
        <v>0</v>
      </c>
      <c r="K829" s="293">
        <f>SUM('Employee Salary Payroll Tax '!I831:K831)</f>
        <v>88900.45</v>
      </c>
      <c r="L829" s="293">
        <f>'Employee Salary Payroll Tax '!H831</f>
        <v>0</v>
      </c>
      <c r="M829" s="293">
        <f t="shared" si="102"/>
        <v>14836.89</v>
      </c>
      <c r="N829" s="359">
        <f t="shared" si="103"/>
        <v>0</v>
      </c>
      <c r="O829" s="331"/>
      <c r="P829" s="61"/>
      <c r="Q829" s="294"/>
      <c r="R829" s="292"/>
      <c r="S829" s="291"/>
    </row>
    <row r="830" spans="1:19" ht="14.4">
      <c r="A830" s="36">
        <f t="shared" si="97"/>
        <v>815</v>
      </c>
      <c r="B830" s="526"/>
      <c r="C830" s="36" t="str">
        <f>VLOOKUP('Employee Salary Payroll Tax '!B832,'Employee Salary Payroll Tax '!$D$1:$E$7,2,FALSE)</f>
        <v>NonUnion</v>
      </c>
      <c r="D830" s="61">
        <f t="shared" si="98"/>
        <v>2.98E-2</v>
      </c>
      <c r="E830" s="351">
        <f>'Employee Salary Payroll Tax '!N832</f>
        <v>59922.03</v>
      </c>
      <c r="F830" s="351">
        <f t="shared" si="99"/>
        <v>61707.706493999998</v>
      </c>
      <c r="G830" s="352"/>
      <c r="H830" s="351">
        <f t="shared" si="104"/>
        <v>0</v>
      </c>
      <c r="I830" s="351">
        <f t="shared" si="100"/>
        <v>1785.6764939999994</v>
      </c>
      <c r="J830" s="351">
        <f t="shared" si="101"/>
        <v>0</v>
      </c>
      <c r="K830" s="293">
        <f>SUM('Employee Salary Payroll Tax '!I832:K832)</f>
        <v>4192.92</v>
      </c>
      <c r="L830" s="293">
        <f>'Employee Salary Payroll Tax '!H832</f>
        <v>0</v>
      </c>
      <c r="M830" s="293">
        <f t="shared" si="102"/>
        <v>55729.11</v>
      </c>
      <c r="N830" s="359">
        <f t="shared" si="103"/>
        <v>0</v>
      </c>
      <c r="O830" s="331"/>
      <c r="P830" s="61"/>
      <c r="Q830" s="294"/>
      <c r="R830" s="292"/>
      <c r="S830" s="291"/>
    </row>
    <row r="831" spans="1:19" ht="14.4">
      <c r="A831" s="36">
        <f t="shared" si="97"/>
        <v>816</v>
      </c>
      <c r="B831" s="526"/>
      <c r="C831" s="36" t="str">
        <f>VLOOKUP('Employee Salary Payroll Tax '!B833,'Employee Salary Payroll Tax '!$D$1:$E$7,2,FALSE)</f>
        <v>IBEW</v>
      </c>
      <c r="D831" s="61">
        <f t="shared" si="98"/>
        <v>6.875E-3</v>
      </c>
      <c r="E831" s="351">
        <f>'Employee Salary Payroll Tax '!N833</f>
        <v>147735.54</v>
      </c>
      <c r="F831" s="351">
        <f t="shared" si="99"/>
        <v>148751.22183749999</v>
      </c>
      <c r="G831" s="352"/>
      <c r="H831" s="351">
        <f t="shared" si="104"/>
        <v>0</v>
      </c>
      <c r="I831" s="351">
        <f t="shared" si="100"/>
        <v>1015.6818374999857</v>
      </c>
      <c r="J831" s="351">
        <f t="shared" si="101"/>
        <v>0</v>
      </c>
      <c r="K831" s="293">
        <f>SUM('Employee Salary Payroll Tax '!I833:K833)</f>
        <v>90800.08</v>
      </c>
      <c r="L831" s="293">
        <f>'Employee Salary Payroll Tax '!H833</f>
        <v>0</v>
      </c>
      <c r="M831" s="293">
        <f t="shared" si="102"/>
        <v>56935.460000000006</v>
      </c>
      <c r="N831" s="359">
        <f t="shared" si="103"/>
        <v>0</v>
      </c>
      <c r="O831" s="331"/>
      <c r="P831" s="61"/>
      <c r="Q831" s="294"/>
      <c r="R831" s="292"/>
      <c r="S831" s="291"/>
    </row>
    <row r="832" spans="1:19" ht="14.4">
      <c r="A832" s="36">
        <f t="shared" si="97"/>
        <v>817</v>
      </c>
      <c r="B832" s="526"/>
      <c r="C832" s="36" t="str">
        <f>VLOOKUP('Employee Salary Payroll Tax '!B834,'Employee Salary Payroll Tax '!$D$1:$E$7,2,FALSE)</f>
        <v>IBEW</v>
      </c>
      <c r="D832" s="61">
        <f t="shared" si="98"/>
        <v>6.875E-3</v>
      </c>
      <c r="E832" s="351">
        <f>'Employee Salary Payroll Tax '!N834</f>
        <v>124768.83</v>
      </c>
      <c r="F832" s="351">
        <f t="shared" si="99"/>
        <v>125626.61570625</v>
      </c>
      <c r="G832" s="352"/>
      <c r="H832" s="351">
        <f t="shared" si="104"/>
        <v>0</v>
      </c>
      <c r="I832" s="351">
        <f t="shared" si="100"/>
        <v>857.78570624999702</v>
      </c>
      <c r="J832" s="351">
        <f t="shared" si="101"/>
        <v>0</v>
      </c>
      <c r="K832" s="293">
        <f>SUM('Employee Salary Payroll Tax '!I834:K834)</f>
        <v>21953.91</v>
      </c>
      <c r="L832" s="293">
        <f>'Employee Salary Payroll Tax '!H834</f>
        <v>0</v>
      </c>
      <c r="M832" s="293">
        <f t="shared" si="102"/>
        <v>102814.92</v>
      </c>
      <c r="N832" s="359">
        <f t="shared" si="103"/>
        <v>0</v>
      </c>
      <c r="O832" s="331"/>
      <c r="P832" s="61"/>
      <c r="Q832" s="294"/>
      <c r="R832" s="292"/>
      <c r="S832" s="291"/>
    </row>
    <row r="833" spans="1:19" ht="14.4">
      <c r="A833" s="36">
        <f t="shared" si="97"/>
        <v>818</v>
      </c>
      <c r="B833" s="526"/>
      <c r="C833" s="36" t="str">
        <f>VLOOKUP('Employee Salary Payroll Tax '!B835,'Employee Salary Payroll Tax '!$D$1:$E$7,2,FALSE)</f>
        <v>NonUnion</v>
      </c>
      <c r="D833" s="61">
        <f t="shared" si="98"/>
        <v>2.98E-2</v>
      </c>
      <c r="E833" s="351">
        <f>'Employee Salary Payroll Tax '!N835</f>
        <v>63594.720000000001</v>
      </c>
      <c r="F833" s="351">
        <f t="shared" si="99"/>
        <v>65489.842656000001</v>
      </c>
      <c r="G833" s="352"/>
      <c r="H833" s="351">
        <f t="shared" si="104"/>
        <v>0</v>
      </c>
      <c r="I833" s="351">
        <f t="shared" si="100"/>
        <v>1895.1226559999996</v>
      </c>
      <c r="J833" s="351">
        <f t="shared" si="101"/>
        <v>0</v>
      </c>
      <c r="K833" s="293">
        <f>SUM('Employee Salary Payroll Tax '!I835:K835)</f>
        <v>-143.91999999999999</v>
      </c>
      <c r="L833" s="293">
        <f>'Employee Salary Payroll Tax '!H835</f>
        <v>0</v>
      </c>
      <c r="M833" s="293">
        <f t="shared" si="102"/>
        <v>63738.64</v>
      </c>
      <c r="N833" s="359">
        <f t="shared" si="103"/>
        <v>0</v>
      </c>
      <c r="O833" s="331"/>
      <c r="P833" s="61"/>
      <c r="Q833" s="294"/>
      <c r="R833" s="292"/>
      <c r="S833" s="291"/>
    </row>
    <row r="834" spans="1:19" ht="14.4">
      <c r="A834" s="36">
        <f t="shared" si="97"/>
        <v>819</v>
      </c>
      <c r="B834" s="526"/>
      <c r="C834" s="36" t="str">
        <f>VLOOKUP('Employee Salary Payroll Tax '!B836,'Employee Salary Payroll Tax '!$D$1:$E$7,2,FALSE)</f>
        <v>NonUnion</v>
      </c>
      <c r="D834" s="61">
        <f t="shared" si="98"/>
        <v>2.98E-2</v>
      </c>
      <c r="E834" s="351">
        <f>'Employee Salary Payroll Tax '!N836</f>
        <v>80204.800000000003</v>
      </c>
      <c r="F834" s="351">
        <f t="shared" si="99"/>
        <v>82594.903040000005</v>
      </c>
      <c r="G834" s="352"/>
      <c r="H834" s="351">
        <f t="shared" si="104"/>
        <v>0</v>
      </c>
      <c r="I834" s="351">
        <f t="shared" si="100"/>
        <v>2390.1030400000018</v>
      </c>
      <c r="J834" s="351">
        <f t="shared" si="101"/>
        <v>0</v>
      </c>
      <c r="K834" s="293">
        <f>SUM('Employee Salary Payroll Tax '!I836:K836)</f>
        <v>69768.479999999996</v>
      </c>
      <c r="L834" s="293">
        <f>'Employee Salary Payroll Tax '!H836</f>
        <v>0</v>
      </c>
      <c r="M834" s="293">
        <f t="shared" si="102"/>
        <v>10436.320000000007</v>
      </c>
      <c r="N834" s="359">
        <f t="shared" si="103"/>
        <v>0</v>
      </c>
      <c r="O834" s="331"/>
      <c r="P834" s="61"/>
      <c r="Q834" s="294"/>
      <c r="R834" s="292"/>
      <c r="S834" s="291"/>
    </row>
    <row r="835" spans="1:19" ht="14.4">
      <c r="A835" s="36">
        <f t="shared" si="97"/>
        <v>820</v>
      </c>
      <c r="B835" s="526"/>
      <c r="C835" s="36" t="str">
        <f>VLOOKUP('Employee Salary Payroll Tax '!B837,'Employee Salary Payroll Tax '!$D$1:$E$7,2,FALSE)</f>
        <v>NonUnion</v>
      </c>
      <c r="D835" s="61">
        <f t="shared" si="98"/>
        <v>2.98E-2</v>
      </c>
      <c r="E835" s="351">
        <f>'Employee Salary Payroll Tax '!N837</f>
        <v>65327.97</v>
      </c>
      <c r="F835" s="351">
        <f t="shared" si="99"/>
        <v>67274.743505999999</v>
      </c>
      <c r="G835" s="352"/>
      <c r="H835" s="351">
        <f t="shared" si="104"/>
        <v>0</v>
      </c>
      <c r="I835" s="351">
        <f t="shared" si="100"/>
        <v>1946.7735059999977</v>
      </c>
      <c r="J835" s="351">
        <f t="shared" si="101"/>
        <v>0</v>
      </c>
      <c r="K835" s="293">
        <f>SUM('Employee Salary Payroll Tax '!I837:K837)</f>
        <v>91.049999999999983</v>
      </c>
      <c r="L835" s="293">
        <f>'Employee Salary Payroll Tax '!H837</f>
        <v>0</v>
      </c>
      <c r="M835" s="293">
        <f t="shared" si="102"/>
        <v>65236.92</v>
      </c>
      <c r="N835" s="359">
        <f t="shared" si="103"/>
        <v>0</v>
      </c>
      <c r="O835" s="331"/>
      <c r="P835" s="61"/>
      <c r="Q835" s="294"/>
      <c r="R835" s="292"/>
      <c r="S835" s="291"/>
    </row>
    <row r="836" spans="1:19" ht="14.4">
      <c r="A836" s="36">
        <f t="shared" si="97"/>
        <v>821</v>
      </c>
      <c r="B836" s="526"/>
      <c r="C836" s="36" t="str">
        <f>VLOOKUP('Employee Salary Payroll Tax '!B838,'Employee Salary Payroll Tax '!$D$1:$E$7,2,FALSE)</f>
        <v>NonUnion</v>
      </c>
      <c r="D836" s="61">
        <f t="shared" si="98"/>
        <v>2.98E-2</v>
      </c>
      <c r="E836" s="351">
        <f>'Employee Salary Payroll Tax '!N838</f>
        <v>89498.49</v>
      </c>
      <c r="F836" s="351">
        <f t="shared" si="99"/>
        <v>92165.545002000013</v>
      </c>
      <c r="G836" s="352"/>
      <c r="H836" s="351">
        <f t="shared" si="104"/>
        <v>0</v>
      </c>
      <c r="I836" s="351">
        <f t="shared" si="100"/>
        <v>2667.0550020000082</v>
      </c>
      <c r="J836" s="351">
        <f t="shared" si="101"/>
        <v>0</v>
      </c>
      <c r="K836" s="293">
        <f>SUM('Employee Salary Payroll Tax '!I838:K838)</f>
        <v>71724.009999999995</v>
      </c>
      <c r="L836" s="293">
        <f>'Employee Salary Payroll Tax '!H838</f>
        <v>22.02</v>
      </c>
      <c r="M836" s="293">
        <f t="shared" si="102"/>
        <v>17752.46000000001</v>
      </c>
      <c r="N836" s="359">
        <f t="shared" si="103"/>
        <v>0</v>
      </c>
      <c r="O836" s="331"/>
      <c r="P836" s="61"/>
      <c r="Q836" s="294"/>
      <c r="R836" s="292"/>
      <c r="S836" s="291"/>
    </row>
    <row r="837" spans="1:19" ht="14.4">
      <c r="A837" s="36">
        <f t="shared" si="97"/>
        <v>822</v>
      </c>
      <c r="B837" s="526"/>
      <c r="C837" s="36" t="str">
        <f>VLOOKUP('Employee Salary Payroll Tax '!B839,'Employee Salary Payroll Tax '!$D$1:$E$7,2,FALSE)</f>
        <v>IBEW</v>
      </c>
      <c r="D837" s="61">
        <f t="shared" si="98"/>
        <v>6.875E-3</v>
      </c>
      <c r="E837" s="351">
        <f>'Employee Salary Payroll Tax '!N839</f>
        <v>2552.46</v>
      </c>
      <c r="F837" s="351">
        <f t="shared" si="99"/>
        <v>2570.0081624999998</v>
      </c>
      <c r="G837" s="352"/>
      <c r="H837" s="351">
        <f t="shared" si="104"/>
        <v>42447.54</v>
      </c>
      <c r="I837" s="351">
        <f t="shared" si="100"/>
        <v>17.548162499999762</v>
      </c>
      <c r="J837" s="351">
        <f t="shared" si="101"/>
        <v>0.10528897499999858</v>
      </c>
      <c r="K837" s="293">
        <f>SUM('Employee Salary Payroll Tax '!I839:K839)</f>
        <v>2550.1899999999996</v>
      </c>
      <c r="L837" s="293">
        <f>'Employee Salary Payroll Tax '!H839</f>
        <v>0</v>
      </c>
      <c r="M837" s="293">
        <f t="shared" si="102"/>
        <v>2.2700000000004366</v>
      </c>
      <c r="N837" s="359">
        <f t="shared" si="103"/>
        <v>0.10519533745878525</v>
      </c>
      <c r="O837" s="331"/>
      <c r="P837" s="61"/>
      <c r="Q837" s="294"/>
      <c r="R837" s="292"/>
      <c r="S837" s="291"/>
    </row>
    <row r="838" spans="1:19" ht="14.4">
      <c r="A838" s="36">
        <f t="shared" si="97"/>
        <v>823</v>
      </c>
      <c r="B838" s="526"/>
      <c r="C838" s="36" t="str">
        <f>VLOOKUP('Employee Salary Payroll Tax '!B840,'Employee Salary Payroll Tax '!$D$1:$E$7,2,FALSE)</f>
        <v>Not Assigned</v>
      </c>
      <c r="D838" s="61">
        <f t="shared" si="98"/>
        <v>0</v>
      </c>
      <c r="E838" s="351">
        <f>'Employee Salary Payroll Tax '!N840</f>
        <v>0.02</v>
      </c>
      <c r="F838" s="351">
        <f t="shared" si="99"/>
        <v>0.02</v>
      </c>
      <c r="G838" s="352"/>
      <c r="H838" s="351">
        <f t="shared" si="104"/>
        <v>44999.98</v>
      </c>
      <c r="I838" s="351">
        <f t="shared" si="100"/>
        <v>0</v>
      </c>
      <c r="J838" s="351">
        <f t="shared" si="101"/>
        <v>0</v>
      </c>
      <c r="K838" s="293">
        <f>SUM('Employee Salary Payroll Tax '!I840:K840)</f>
        <v>4.33</v>
      </c>
      <c r="L838" s="293">
        <f>'Employee Salary Payroll Tax '!H840</f>
        <v>0</v>
      </c>
      <c r="M838" s="293">
        <f t="shared" si="102"/>
        <v>-4.3100000000000005</v>
      </c>
      <c r="N838" s="359">
        <f t="shared" si="103"/>
        <v>0</v>
      </c>
      <c r="O838" s="331"/>
      <c r="P838" s="61"/>
      <c r="Q838" s="294"/>
      <c r="R838" s="292"/>
      <c r="S838" s="291"/>
    </row>
    <row r="839" spans="1:19" ht="14.4">
      <c r="A839" s="36">
        <f t="shared" si="97"/>
        <v>824</v>
      </c>
      <c r="B839" s="526"/>
      <c r="C839" s="36" t="str">
        <f>VLOOKUP('Employee Salary Payroll Tax '!B841,'Employee Salary Payroll Tax '!$D$1:$E$7,2,FALSE)</f>
        <v>NonUnion</v>
      </c>
      <c r="D839" s="61">
        <f t="shared" si="98"/>
        <v>2.98E-2</v>
      </c>
      <c r="E839" s="351">
        <f>'Employee Salary Payroll Tax '!N841</f>
        <v>88981.75</v>
      </c>
      <c r="F839" s="351">
        <f t="shared" si="99"/>
        <v>91633.40615000001</v>
      </c>
      <c r="G839" s="352"/>
      <c r="H839" s="351">
        <f t="shared" si="104"/>
        <v>0</v>
      </c>
      <c r="I839" s="351">
        <f t="shared" si="100"/>
        <v>2651.6561500000098</v>
      </c>
      <c r="J839" s="351">
        <f t="shared" si="101"/>
        <v>0</v>
      </c>
      <c r="K839" s="293">
        <f>SUM('Employee Salary Payroll Tax '!I841:K841)</f>
        <v>29243.05</v>
      </c>
      <c r="L839" s="293">
        <f>'Employee Salary Payroll Tax '!H841</f>
        <v>0</v>
      </c>
      <c r="M839" s="293">
        <f t="shared" si="102"/>
        <v>59738.7</v>
      </c>
      <c r="N839" s="359">
        <f t="shared" si="103"/>
        <v>0</v>
      </c>
      <c r="O839" s="331"/>
      <c r="P839" s="61"/>
      <c r="Q839" s="294"/>
      <c r="R839" s="292"/>
      <c r="S839" s="291"/>
    </row>
    <row r="840" spans="1:19" ht="14.4">
      <c r="A840" s="36">
        <f t="shared" si="97"/>
        <v>825</v>
      </c>
      <c r="B840" s="526"/>
      <c r="C840" s="36" t="str">
        <f>VLOOKUP('Employee Salary Payroll Tax '!B842,'Employee Salary Payroll Tax '!$D$1:$E$7,2,FALSE)</f>
        <v>NonUnion</v>
      </c>
      <c r="D840" s="61">
        <f t="shared" si="98"/>
        <v>2.98E-2</v>
      </c>
      <c r="E840" s="351">
        <f>'Employee Salary Payroll Tax '!N842</f>
        <v>55913.47</v>
      </c>
      <c r="F840" s="351">
        <f t="shared" si="99"/>
        <v>57579.691406000005</v>
      </c>
      <c r="G840" s="352"/>
      <c r="H840" s="351">
        <f t="shared" si="104"/>
        <v>0</v>
      </c>
      <c r="I840" s="351">
        <f t="shared" si="100"/>
        <v>1666.2214060000042</v>
      </c>
      <c r="J840" s="351">
        <f t="shared" si="101"/>
        <v>0</v>
      </c>
      <c r="K840" s="293">
        <f>SUM('Employee Salary Payroll Tax '!I842:K842)</f>
        <v>55913.47</v>
      </c>
      <c r="L840" s="293">
        <f>'Employee Salary Payroll Tax '!H842</f>
        <v>0</v>
      </c>
      <c r="M840" s="293">
        <f t="shared" si="102"/>
        <v>0</v>
      </c>
      <c r="N840" s="359">
        <f t="shared" si="103"/>
        <v>0</v>
      </c>
      <c r="O840" s="331"/>
      <c r="P840" s="61"/>
      <c r="Q840" s="294"/>
      <c r="R840" s="292"/>
      <c r="S840" s="291"/>
    </row>
    <row r="841" spans="1:19" ht="14.4">
      <c r="A841" s="36">
        <f t="shared" si="97"/>
        <v>826</v>
      </c>
      <c r="B841" s="526"/>
      <c r="C841" s="36" t="str">
        <f>VLOOKUP('Employee Salary Payroll Tax '!B843,'Employee Salary Payroll Tax '!$D$1:$E$7,2,FALSE)</f>
        <v>UA</v>
      </c>
      <c r="D841" s="61">
        <f t="shared" si="98"/>
        <v>0.03</v>
      </c>
      <c r="E841" s="351">
        <f>'Employee Salary Payroll Tax '!N843</f>
        <v>57821.62</v>
      </c>
      <c r="F841" s="351">
        <f t="shared" si="99"/>
        <v>59556.268600000003</v>
      </c>
      <c r="G841" s="352"/>
      <c r="H841" s="351">
        <f t="shared" si="104"/>
        <v>0</v>
      </c>
      <c r="I841" s="351">
        <f t="shared" si="100"/>
        <v>1734.6486000000004</v>
      </c>
      <c r="J841" s="351">
        <f t="shared" si="101"/>
        <v>0</v>
      </c>
      <c r="K841" s="293">
        <f>SUM('Employee Salary Payroll Tax '!I843:K843)</f>
        <v>50835.8</v>
      </c>
      <c r="L841" s="293">
        <f>'Employee Salary Payroll Tax '!H843</f>
        <v>0</v>
      </c>
      <c r="M841" s="293">
        <f t="shared" si="102"/>
        <v>6985.82</v>
      </c>
      <c r="N841" s="359">
        <f t="shared" si="103"/>
        <v>0</v>
      </c>
      <c r="O841" s="331"/>
      <c r="P841" s="61"/>
      <c r="Q841" s="294"/>
      <c r="R841" s="292"/>
      <c r="S841" s="291"/>
    </row>
    <row r="842" spans="1:19" ht="14.4">
      <c r="A842" s="36">
        <f t="shared" si="97"/>
        <v>827</v>
      </c>
      <c r="B842" s="526"/>
      <c r="C842" s="36" t="str">
        <f>VLOOKUP('Employee Salary Payroll Tax '!B844,'Employee Salary Payroll Tax '!$D$1:$E$7,2,FALSE)</f>
        <v>UA</v>
      </c>
      <c r="D842" s="61">
        <f t="shared" si="98"/>
        <v>0.03</v>
      </c>
      <c r="E842" s="351">
        <f>'Employee Salary Payroll Tax '!N844</f>
        <v>86662.88</v>
      </c>
      <c r="F842" s="351">
        <f t="shared" si="99"/>
        <v>89262.766400000008</v>
      </c>
      <c r="G842" s="352"/>
      <c r="H842" s="351">
        <f t="shared" si="104"/>
        <v>0</v>
      </c>
      <c r="I842" s="351">
        <f t="shared" si="100"/>
        <v>2599.8864000000031</v>
      </c>
      <c r="J842" s="351">
        <f t="shared" si="101"/>
        <v>0</v>
      </c>
      <c r="K842" s="293">
        <f>SUM('Employee Salary Payroll Tax '!I844:K844)</f>
        <v>28893.360000000001</v>
      </c>
      <c r="L842" s="293">
        <f>'Employee Salary Payroll Tax '!H844</f>
        <v>0</v>
      </c>
      <c r="M842" s="293">
        <f t="shared" si="102"/>
        <v>57769.520000000004</v>
      </c>
      <c r="N842" s="359">
        <f t="shared" si="103"/>
        <v>0</v>
      </c>
      <c r="O842" s="331"/>
      <c r="P842" s="61"/>
      <c r="Q842" s="294"/>
      <c r="R842" s="292"/>
      <c r="S842" s="291"/>
    </row>
    <row r="843" spans="1:19" ht="14.4">
      <c r="A843" s="36">
        <f t="shared" si="97"/>
        <v>828</v>
      </c>
      <c r="B843" s="526"/>
      <c r="C843" s="36" t="str">
        <f>VLOOKUP('Employee Salary Payroll Tax '!B845,'Employee Salary Payroll Tax '!$D$1:$E$7,2,FALSE)</f>
        <v>IBEW</v>
      </c>
      <c r="D843" s="61">
        <f t="shared" si="98"/>
        <v>6.875E-3</v>
      </c>
      <c r="E843" s="351">
        <f>'Employee Salary Payroll Tax '!N845</f>
        <v>46654.66</v>
      </c>
      <c r="F843" s="351">
        <f t="shared" si="99"/>
        <v>46975.410787500005</v>
      </c>
      <c r="G843" s="352"/>
      <c r="H843" s="351">
        <f t="shared" si="104"/>
        <v>0</v>
      </c>
      <c r="I843" s="351">
        <f t="shared" si="100"/>
        <v>320.75078750000102</v>
      </c>
      <c r="J843" s="351">
        <f t="shared" si="101"/>
        <v>0</v>
      </c>
      <c r="K843" s="293">
        <f>SUM('Employee Salary Payroll Tax '!I845:K845)</f>
        <v>57032.939999999995</v>
      </c>
      <c r="L843" s="293">
        <f>'Employee Salary Payroll Tax '!H845</f>
        <v>0</v>
      </c>
      <c r="M843" s="293">
        <f t="shared" si="102"/>
        <v>-10378.279999999992</v>
      </c>
      <c r="N843" s="359">
        <f t="shared" si="103"/>
        <v>0</v>
      </c>
      <c r="O843" s="331"/>
      <c r="P843" s="61"/>
      <c r="Q843" s="294"/>
      <c r="R843" s="292"/>
      <c r="S843" s="291"/>
    </row>
    <row r="844" spans="1:19" ht="14.4">
      <c r="A844" s="36">
        <f t="shared" si="97"/>
        <v>829</v>
      </c>
      <c r="B844" s="526"/>
      <c r="C844" s="36" t="str">
        <f>VLOOKUP('Employee Salary Payroll Tax '!B846,'Employee Salary Payroll Tax '!$D$1:$E$7,2,FALSE)</f>
        <v>NonUnion</v>
      </c>
      <c r="D844" s="61">
        <f t="shared" si="98"/>
        <v>2.98E-2</v>
      </c>
      <c r="E844" s="351">
        <f>'Employee Salary Payroll Tax '!N846</f>
        <v>15655.22</v>
      </c>
      <c r="F844" s="351">
        <f t="shared" si="99"/>
        <v>16121.745556</v>
      </c>
      <c r="G844" s="352"/>
      <c r="H844" s="351">
        <f t="shared" si="104"/>
        <v>29344.78</v>
      </c>
      <c r="I844" s="351">
        <f t="shared" si="100"/>
        <v>466.52555600000051</v>
      </c>
      <c r="J844" s="351">
        <f t="shared" si="101"/>
        <v>2.7991533360000029</v>
      </c>
      <c r="K844" s="293">
        <f>SUM('Employee Salary Payroll Tax '!I846:K846)</f>
        <v>972.31</v>
      </c>
      <c r="L844" s="293">
        <f>'Employee Salary Payroll Tax '!H846</f>
        <v>0</v>
      </c>
      <c r="M844" s="293">
        <f t="shared" si="102"/>
        <v>14682.91</v>
      </c>
      <c r="N844" s="359">
        <f t="shared" si="103"/>
        <v>0.17384902798889532</v>
      </c>
      <c r="O844" s="331"/>
      <c r="P844" s="61"/>
      <c r="Q844" s="294"/>
      <c r="R844" s="292"/>
      <c r="S844" s="291"/>
    </row>
    <row r="845" spans="1:19" ht="14.4">
      <c r="A845" s="36">
        <f t="shared" si="97"/>
        <v>830</v>
      </c>
      <c r="B845" s="526"/>
      <c r="C845" s="36" t="str">
        <f>VLOOKUP('Employee Salary Payroll Tax '!B847,'Employee Salary Payroll Tax '!$D$1:$E$7,2,FALSE)</f>
        <v>Not Assigned</v>
      </c>
      <c r="D845" s="61">
        <f t="shared" si="98"/>
        <v>0</v>
      </c>
      <c r="E845" s="351">
        <f>'Employee Salary Payroll Tax '!N847</f>
        <v>-0.28999999999999998</v>
      </c>
      <c r="F845" s="351">
        <f t="shared" si="99"/>
        <v>-0.28999999999999998</v>
      </c>
      <c r="G845" s="352"/>
      <c r="H845" s="351">
        <f t="shared" si="104"/>
        <v>45000.29</v>
      </c>
      <c r="I845" s="351">
        <f t="shared" si="100"/>
        <v>0</v>
      </c>
      <c r="J845" s="351">
        <f t="shared" si="101"/>
        <v>0</v>
      </c>
      <c r="K845" s="293">
        <f>SUM('Employee Salary Payroll Tax '!I847:K847)</f>
        <v>-56.57</v>
      </c>
      <c r="L845" s="293">
        <f>'Employee Salary Payroll Tax '!H847</f>
        <v>0</v>
      </c>
      <c r="M845" s="293">
        <f t="shared" si="102"/>
        <v>56.28</v>
      </c>
      <c r="N845" s="359">
        <f t="shared" si="103"/>
        <v>0</v>
      </c>
      <c r="O845" s="331"/>
      <c r="P845" s="61"/>
      <c r="Q845" s="294"/>
      <c r="R845" s="292"/>
      <c r="S845" s="291"/>
    </row>
    <row r="846" spans="1:19" ht="14.4">
      <c r="A846" s="36">
        <f t="shared" si="97"/>
        <v>831</v>
      </c>
      <c r="B846" s="526"/>
      <c r="C846" s="36" t="str">
        <f>VLOOKUP('Employee Salary Payroll Tax '!B848,'Employee Salary Payroll Tax '!$D$1:$E$7,2,FALSE)</f>
        <v>IBEW</v>
      </c>
      <c r="D846" s="61">
        <f t="shared" si="98"/>
        <v>6.875E-3</v>
      </c>
      <c r="E846" s="351">
        <f>'Employee Salary Payroll Tax '!N848</f>
        <v>31429.98</v>
      </c>
      <c r="F846" s="351">
        <f t="shared" si="99"/>
        <v>31646.0611125</v>
      </c>
      <c r="G846" s="352"/>
      <c r="H846" s="351">
        <f t="shared" si="104"/>
        <v>13570.02</v>
      </c>
      <c r="I846" s="351">
        <f t="shared" si="100"/>
        <v>216.08111250000002</v>
      </c>
      <c r="J846" s="351">
        <f t="shared" si="101"/>
        <v>1.2964866750000001</v>
      </c>
      <c r="K846" s="293">
        <f>SUM('Employee Salary Payroll Tax '!I848:K848)</f>
        <v>31429.98</v>
      </c>
      <c r="L846" s="293">
        <f>'Employee Salary Payroll Tax '!H848</f>
        <v>0</v>
      </c>
      <c r="M846" s="293">
        <f t="shared" si="102"/>
        <v>0</v>
      </c>
      <c r="N846" s="359">
        <f t="shared" si="103"/>
        <v>1.29648667495875</v>
      </c>
      <c r="O846" s="331"/>
      <c r="P846" s="61"/>
      <c r="Q846" s="294"/>
      <c r="R846" s="292"/>
      <c r="S846" s="291"/>
    </row>
    <row r="847" spans="1:19" ht="14.4">
      <c r="A847" s="36">
        <f t="shared" si="97"/>
        <v>832</v>
      </c>
      <c r="B847" s="526"/>
      <c r="C847" s="36" t="str">
        <f>VLOOKUP('Employee Salary Payroll Tax '!B849,'Employee Salary Payroll Tax '!$D$1:$E$7,2,FALSE)</f>
        <v>NonUnion</v>
      </c>
      <c r="D847" s="61">
        <f t="shared" si="98"/>
        <v>2.98E-2</v>
      </c>
      <c r="E847" s="351">
        <f>'Employee Salary Payroll Tax '!N849</f>
        <v>10430.85</v>
      </c>
      <c r="F847" s="351">
        <f t="shared" si="99"/>
        <v>10741.689330000001</v>
      </c>
      <c r="G847" s="352"/>
      <c r="H847" s="351">
        <f t="shared" si="104"/>
        <v>34569.15</v>
      </c>
      <c r="I847" s="351">
        <f t="shared" si="100"/>
        <v>310.8393300000007</v>
      </c>
      <c r="J847" s="351">
        <f t="shared" si="101"/>
        <v>1.8650359800000043</v>
      </c>
      <c r="K847" s="293">
        <f>SUM('Employee Salary Payroll Tax '!I849:K849)</f>
        <v>10430.85</v>
      </c>
      <c r="L847" s="293">
        <f>'Employee Salary Payroll Tax '!H849</f>
        <v>0</v>
      </c>
      <c r="M847" s="293">
        <f t="shared" si="102"/>
        <v>0</v>
      </c>
      <c r="N847" s="359">
        <f t="shared" si="103"/>
        <v>1.8650359798212042</v>
      </c>
      <c r="O847" s="331"/>
      <c r="P847" s="61"/>
      <c r="Q847" s="294"/>
      <c r="R847" s="292"/>
      <c r="S847" s="291"/>
    </row>
    <row r="848" spans="1:19" ht="14.4">
      <c r="A848" s="36">
        <f t="shared" si="97"/>
        <v>833</v>
      </c>
      <c r="B848" s="526"/>
      <c r="C848" s="36" t="str">
        <f>VLOOKUP('Employee Salary Payroll Tax '!B850,'Employee Salary Payroll Tax '!$D$1:$E$7,2,FALSE)</f>
        <v>NonUnion</v>
      </c>
      <c r="D848" s="61">
        <f t="shared" si="98"/>
        <v>2.98E-2</v>
      </c>
      <c r="E848" s="351">
        <f>'Employee Salary Payroll Tax '!N850</f>
        <v>43654.26</v>
      </c>
      <c r="F848" s="351">
        <f t="shared" si="99"/>
        <v>44955.156948000003</v>
      </c>
      <c r="G848" s="352"/>
      <c r="H848" s="351">
        <f t="shared" si="104"/>
        <v>1345.739999999998</v>
      </c>
      <c r="I848" s="351">
        <f t="shared" si="100"/>
        <v>1300.8969480000014</v>
      </c>
      <c r="J848" s="351">
        <f t="shared" si="101"/>
        <v>7.8053816880000086</v>
      </c>
      <c r="K848" s="293">
        <f>SUM('Employee Salary Payroll Tax '!I850:K850)</f>
        <v>10388.290000000001</v>
      </c>
      <c r="L848" s="293">
        <f>'Employee Salary Payroll Tax '!H850</f>
        <v>0</v>
      </c>
      <c r="M848" s="293">
        <f t="shared" si="102"/>
        <v>33265.97</v>
      </c>
      <c r="N848" s="359">
        <f t="shared" si="103"/>
        <v>1.8574262519574536</v>
      </c>
      <c r="O848" s="331"/>
      <c r="P848" s="61"/>
      <c r="Q848" s="294"/>
      <c r="R848" s="292"/>
      <c r="S848" s="291"/>
    </row>
    <row r="849" spans="1:19" ht="14.4">
      <c r="A849" s="36">
        <f t="shared" ref="A849:A912" si="105">+A848+1</f>
        <v>834</v>
      </c>
      <c r="B849" s="526"/>
      <c r="C849" s="36" t="str">
        <f>VLOOKUP('Employee Salary Payroll Tax '!B851,'Employee Salary Payroll Tax '!$D$1:$E$7,2,FALSE)</f>
        <v>NonUnion</v>
      </c>
      <c r="D849" s="61">
        <f t="shared" ref="D849:D912" si="106">VLOOKUP(C849,C$9:D$12,2)</f>
        <v>2.98E-2</v>
      </c>
      <c r="E849" s="351">
        <f>'Employee Salary Payroll Tax '!N851</f>
        <v>44030.15</v>
      </c>
      <c r="F849" s="351">
        <f t="shared" ref="F849:F912" si="107">E849*(1+D849)</f>
        <v>45342.248470000006</v>
      </c>
      <c r="G849" s="352"/>
      <c r="H849" s="351">
        <f t="shared" si="104"/>
        <v>969.84999999999854</v>
      </c>
      <c r="I849" s="351">
        <f t="shared" ref="I849:I912" si="108">F849-E849</f>
        <v>1312.0984700000045</v>
      </c>
      <c r="J849" s="351">
        <f t="shared" ref="J849:J912" si="109">IF(H849&gt;I849,I849*$J$12,H849*$J$12)</f>
        <v>5.8190999999999917</v>
      </c>
      <c r="K849" s="293">
        <f>SUM('Employee Salary Payroll Tax '!I851:K851)</f>
        <v>-613.75</v>
      </c>
      <c r="L849" s="293">
        <f>'Employee Salary Payroll Tax '!H851</f>
        <v>0</v>
      </c>
      <c r="M849" s="293">
        <f t="shared" ref="M849:M912" si="110">E849-K849-L849</f>
        <v>44643.9</v>
      </c>
      <c r="N849" s="359">
        <f t="shared" ref="N849:N912" si="111">J849*K849/(SUM(K849:M849)+0.000001)</f>
        <v>-8.1114250687741932E-2</v>
      </c>
      <c r="O849" s="331"/>
      <c r="P849" s="61"/>
      <c r="Q849" s="294"/>
      <c r="R849" s="292"/>
      <c r="S849" s="291"/>
    </row>
    <row r="850" spans="1:19" ht="14.4">
      <c r="A850" s="36">
        <f t="shared" si="105"/>
        <v>835</v>
      </c>
      <c r="B850" s="526"/>
      <c r="C850" s="36" t="str">
        <f>VLOOKUP('Employee Salary Payroll Tax '!B852,'Employee Salary Payroll Tax '!$D$1:$E$7,2,FALSE)</f>
        <v>NonUnion</v>
      </c>
      <c r="D850" s="61">
        <f t="shared" si="106"/>
        <v>2.98E-2</v>
      </c>
      <c r="E850" s="351">
        <f>'Employee Salary Payroll Tax '!N852</f>
        <v>8705.56</v>
      </c>
      <c r="F850" s="351">
        <f t="shared" si="107"/>
        <v>8964.9856880000007</v>
      </c>
      <c r="G850" s="352"/>
      <c r="H850" s="351">
        <f t="shared" ref="H850:H913" si="112">IF(E850&gt;$H$12,0,$H$12-E850)</f>
        <v>36294.44</v>
      </c>
      <c r="I850" s="351">
        <f t="shared" si="108"/>
        <v>259.42568800000117</v>
      </c>
      <c r="J850" s="351">
        <f t="shared" si="109"/>
        <v>1.556554128000007</v>
      </c>
      <c r="K850" s="293">
        <f>SUM('Employee Salary Payroll Tax '!I852:K852)</f>
        <v>427.99</v>
      </c>
      <c r="L850" s="293">
        <f>'Employee Salary Payroll Tax '!H852</f>
        <v>0</v>
      </c>
      <c r="M850" s="293">
        <f t="shared" si="110"/>
        <v>8277.57</v>
      </c>
      <c r="N850" s="359">
        <f t="shared" si="111"/>
        <v>7.6524611991210037E-2</v>
      </c>
      <c r="O850" s="331"/>
      <c r="P850" s="61"/>
      <c r="Q850" s="294"/>
      <c r="R850" s="292"/>
      <c r="S850" s="291"/>
    </row>
    <row r="851" spans="1:19" ht="14.4">
      <c r="A851" s="36">
        <f t="shared" si="105"/>
        <v>836</v>
      </c>
      <c r="B851" s="526"/>
      <c r="C851" s="36" t="str">
        <f>VLOOKUP('Employee Salary Payroll Tax '!B853,'Employee Salary Payroll Tax '!$D$1:$E$7,2,FALSE)</f>
        <v>NonUnion</v>
      </c>
      <c r="D851" s="61">
        <f t="shared" si="106"/>
        <v>2.98E-2</v>
      </c>
      <c r="E851" s="351">
        <f>'Employee Salary Payroll Tax '!N853</f>
        <v>99938.96</v>
      </c>
      <c r="F851" s="351">
        <f t="shared" si="107"/>
        <v>102917.14100800001</v>
      </c>
      <c r="G851" s="352"/>
      <c r="H851" s="351">
        <f t="shared" si="112"/>
        <v>0</v>
      </c>
      <c r="I851" s="351">
        <f t="shared" si="108"/>
        <v>2978.1810079999996</v>
      </c>
      <c r="J851" s="351">
        <f t="shared" si="109"/>
        <v>0</v>
      </c>
      <c r="K851" s="293">
        <f>SUM('Employee Salary Payroll Tax '!I853:K853)</f>
        <v>13049.44</v>
      </c>
      <c r="L851" s="293">
        <f>'Employee Salary Payroll Tax '!H853</f>
        <v>0</v>
      </c>
      <c r="M851" s="293">
        <f t="shared" si="110"/>
        <v>86889.52</v>
      </c>
      <c r="N851" s="359">
        <f t="shared" si="111"/>
        <v>0</v>
      </c>
      <c r="O851" s="331"/>
      <c r="P851" s="61"/>
      <c r="Q851" s="294"/>
      <c r="R851" s="292"/>
      <c r="S851" s="291"/>
    </row>
    <row r="852" spans="1:19" ht="14.4">
      <c r="A852" s="36">
        <f t="shared" si="105"/>
        <v>837</v>
      </c>
      <c r="B852" s="526"/>
      <c r="C852" s="36" t="str">
        <f>VLOOKUP('Employee Salary Payroll Tax '!B854,'Employee Salary Payroll Tax '!$D$1:$E$7,2,FALSE)</f>
        <v>NonUnion</v>
      </c>
      <c r="D852" s="61">
        <f t="shared" si="106"/>
        <v>2.98E-2</v>
      </c>
      <c r="E852" s="351">
        <f>'Employee Salary Payroll Tax '!N854</f>
        <v>19919.21</v>
      </c>
      <c r="F852" s="351">
        <f t="shared" si="107"/>
        <v>20512.802457999998</v>
      </c>
      <c r="G852" s="352"/>
      <c r="H852" s="351">
        <f t="shared" si="112"/>
        <v>25080.79</v>
      </c>
      <c r="I852" s="351">
        <f t="shared" si="108"/>
        <v>593.59245799999917</v>
      </c>
      <c r="J852" s="351">
        <f t="shared" si="109"/>
        <v>3.5615547479999949</v>
      </c>
      <c r="K852" s="293">
        <f>SUM('Employee Salary Payroll Tax '!I854:K854)</f>
        <v>2837.67</v>
      </c>
      <c r="L852" s="293">
        <f>'Employee Salary Payroll Tax '!H854</f>
        <v>0</v>
      </c>
      <c r="M852" s="293">
        <f t="shared" si="110"/>
        <v>17081.54</v>
      </c>
      <c r="N852" s="359">
        <f t="shared" si="111"/>
        <v>0.50737539597452763</v>
      </c>
      <c r="O852" s="331"/>
      <c r="P852" s="61"/>
      <c r="Q852" s="294"/>
      <c r="R852" s="292"/>
      <c r="S852" s="291"/>
    </row>
    <row r="853" spans="1:19" ht="14.4">
      <c r="A853" s="36">
        <f t="shared" si="105"/>
        <v>838</v>
      </c>
      <c r="B853" s="526"/>
      <c r="C853" s="36" t="str">
        <f>VLOOKUP('Employee Salary Payroll Tax '!B855,'Employee Salary Payroll Tax '!$D$1:$E$7,2,FALSE)</f>
        <v>NonUnion</v>
      </c>
      <c r="D853" s="61">
        <f t="shared" si="106"/>
        <v>2.98E-2</v>
      </c>
      <c r="E853" s="351">
        <f>'Employee Salary Payroll Tax '!N855</f>
        <v>32983.96</v>
      </c>
      <c r="F853" s="351">
        <f t="shared" si="107"/>
        <v>33966.882008</v>
      </c>
      <c r="G853" s="352"/>
      <c r="H853" s="351">
        <f t="shared" si="112"/>
        <v>12016.04</v>
      </c>
      <c r="I853" s="351">
        <f t="shared" si="108"/>
        <v>982.92200800000137</v>
      </c>
      <c r="J853" s="351">
        <f t="shared" si="109"/>
        <v>5.8975320480000084</v>
      </c>
      <c r="K853" s="293">
        <f>SUM('Employee Salary Payroll Tax '!I855:K855)</f>
        <v>7385.0999999999995</v>
      </c>
      <c r="L853" s="293">
        <f>'Employee Salary Payroll Tax '!H855</f>
        <v>0</v>
      </c>
      <c r="M853" s="293">
        <f t="shared" si="110"/>
        <v>25598.86</v>
      </c>
      <c r="N853" s="359">
        <f t="shared" si="111"/>
        <v>1.3204558799599684</v>
      </c>
      <c r="O853" s="331"/>
      <c r="P853" s="61"/>
      <c r="Q853" s="294"/>
      <c r="R853" s="292"/>
      <c r="S853" s="291"/>
    </row>
    <row r="854" spans="1:19" ht="14.4">
      <c r="A854" s="36">
        <f t="shared" si="105"/>
        <v>839</v>
      </c>
      <c r="B854" s="526"/>
      <c r="C854" s="36" t="str">
        <f>VLOOKUP('Employee Salary Payroll Tax '!B856,'Employee Salary Payroll Tax '!$D$1:$E$7,2,FALSE)</f>
        <v>IBEW</v>
      </c>
      <c r="D854" s="61">
        <f t="shared" si="106"/>
        <v>6.875E-3</v>
      </c>
      <c r="E854" s="351">
        <f>'Employee Salary Payroll Tax '!N856</f>
        <v>5960.64</v>
      </c>
      <c r="F854" s="351">
        <f t="shared" si="107"/>
        <v>6001.6194000000005</v>
      </c>
      <c r="G854" s="352"/>
      <c r="H854" s="351">
        <f t="shared" si="112"/>
        <v>39039.360000000001</v>
      </c>
      <c r="I854" s="351">
        <f t="shared" si="108"/>
        <v>40.979400000000169</v>
      </c>
      <c r="J854" s="351">
        <f t="shared" si="109"/>
        <v>0.24587640000000102</v>
      </c>
      <c r="K854" s="293">
        <f>SUM('Employee Salary Payroll Tax '!I856:K856)</f>
        <v>5960.64</v>
      </c>
      <c r="L854" s="293">
        <f>'Employee Salary Payroll Tax '!H856</f>
        <v>0</v>
      </c>
      <c r="M854" s="293">
        <f t="shared" si="110"/>
        <v>0</v>
      </c>
      <c r="N854" s="359">
        <f t="shared" si="111"/>
        <v>0.24587639995875102</v>
      </c>
      <c r="O854" s="331"/>
      <c r="P854" s="61"/>
      <c r="Q854" s="294"/>
      <c r="R854" s="292"/>
      <c r="S854" s="291"/>
    </row>
    <row r="855" spans="1:19" ht="14.4">
      <c r="A855" s="36">
        <f t="shared" si="105"/>
        <v>840</v>
      </c>
      <c r="B855" s="526"/>
      <c r="C855" s="36" t="str">
        <f>VLOOKUP('Employee Salary Payroll Tax '!B857,'Employee Salary Payroll Tax '!$D$1:$E$7,2,FALSE)</f>
        <v>IBEW</v>
      </c>
      <c r="D855" s="61">
        <f t="shared" si="106"/>
        <v>6.875E-3</v>
      </c>
      <c r="E855" s="351">
        <f>'Employee Salary Payroll Tax '!N857</f>
        <v>167061.14000000001</v>
      </c>
      <c r="F855" s="351">
        <f t="shared" si="107"/>
        <v>168209.68533750001</v>
      </c>
      <c r="G855" s="352"/>
      <c r="H855" s="351">
        <f t="shared" si="112"/>
        <v>0</v>
      </c>
      <c r="I855" s="351">
        <f t="shared" si="108"/>
        <v>1148.5453374999925</v>
      </c>
      <c r="J855" s="351">
        <f t="shared" si="109"/>
        <v>0</v>
      </c>
      <c r="K855" s="293">
        <f>SUM('Employee Salary Payroll Tax '!I857:K857)</f>
        <v>57485.01</v>
      </c>
      <c r="L855" s="293">
        <f>'Employee Salary Payroll Tax '!H857</f>
        <v>0</v>
      </c>
      <c r="M855" s="293">
        <f t="shared" si="110"/>
        <v>109576.13</v>
      </c>
      <c r="N855" s="359">
        <f t="shared" si="111"/>
        <v>0</v>
      </c>
      <c r="O855" s="331"/>
      <c r="P855" s="61"/>
      <c r="Q855" s="294"/>
      <c r="R855" s="292"/>
      <c r="S855" s="291"/>
    </row>
    <row r="856" spans="1:19" ht="14.4">
      <c r="A856" s="36">
        <f t="shared" si="105"/>
        <v>841</v>
      </c>
      <c r="B856" s="526"/>
      <c r="C856" s="36" t="str">
        <f>VLOOKUP('Employee Salary Payroll Tax '!B858,'Employee Salary Payroll Tax '!$D$1:$E$7,2,FALSE)</f>
        <v>UA</v>
      </c>
      <c r="D856" s="61">
        <f t="shared" si="106"/>
        <v>0.03</v>
      </c>
      <c r="E856" s="351">
        <f>'Employee Salary Payroll Tax '!N858</f>
        <v>77346.59</v>
      </c>
      <c r="F856" s="351">
        <f t="shared" si="107"/>
        <v>79666.987699999998</v>
      </c>
      <c r="G856" s="352"/>
      <c r="H856" s="351">
        <f t="shared" si="112"/>
        <v>0</v>
      </c>
      <c r="I856" s="351">
        <f t="shared" si="108"/>
        <v>2320.3977000000014</v>
      </c>
      <c r="J856" s="351">
        <f t="shared" si="109"/>
        <v>0</v>
      </c>
      <c r="K856" s="293">
        <f>SUM('Employee Salary Payroll Tax '!I858:K858)</f>
        <v>70329.34</v>
      </c>
      <c r="L856" s="293">
        <f>'Employee Salary Payroll Tax '!H858</f>
        <v>1476.43</v>
      </c>
      <c r="M856" s="293">
        <f t="shared" si="110"/>
        <v>5540.82</v>
      </c>
      <c r="N856" s="359">
        <f t="shared" si="111"/>
        <v>0</v>
      </c>
      <c r="O856" s="331"/>
      <c r="P856" s="61"/>
      <c r="Q856" s="294"/>
      <c r="R856" s="292"/>
      <c r="S856" s="291"/>
    </row>
    <row r="857" spans="1:19" ht="14.4">
      <c r="A857" s="36">
        <f t="shared" si="105"/>
        <v>842</v>
      </c>
      <c r="B857" s="526"/>
      <c r="C857" s="36" t="str">
        <f>VLOOKUP('Employee Salary Payroll Tax '!B859,'Employee Salary Payroll Tax '!$D$1:$E$7,2,FALSE)</f>
        <v>NonUnion</v>
      </c>
      <c r="D857" s="61">
        <f t="shared" si="106"/>
        <v>2.98E-2</v>
      </c>
      <c r="E857" s="351">
        <f>'Employee Salary Payroll Tax '!N859</f>
        <v>94421.35</v>
      </c>
      <c r="F857" s="351">
        <f t="shared" si="107"/>
        <v>97235.106230000005</v>
      </c>
      <c r="G857" s="352"/>
      <c r="H857" s="351">
        <f t="shared" si="112"/>
        <v>0</v>
      </c>
      <c r="I857" s="351">
        <f t="shared" si="108"/>
        <v>2813.7562299999991</v>
      </c>
      <c r="J857" s="351">
        <f t="shared" si="109"/>
        <v>0</v>
      </c>
      <c r="K857" s="293">
        <f>SUM('Employee Salary Payroll Tax '!I859:K859)</f>
        <v>94421.349999999991</v>
      </c>
      <c r="L857" s="293">
        <f>'Employee Salary Payroll Tax '!H859</f>
        <v>0</v>
      </c>
      <c r="M857" s="293">
        <f t="shared" si="110"/>
        <v>1.4551915228366852E-11</v>
      </c>
      <c r="N857" s="359">
        <f t="shared" si="111"/>
        <v>0</v>
      </c>
      <c r="O857" s="331"/>
      <c r="P857" s="61"/>
      <c r="Q857" s="294"/>
      <c r="R857" s="292"/>
      <c r="S857" s="291"/>
    </row>
    <row r="858" spans="1:19" ht="14.4">
      <c r="A858" s="36">
        <f t="shared" si="105"/>
        <v>843</v>
      </c>
      <c r="B858" s="526"/>
      <c r="C858" s="36" t="str">
        <f>VLOOKUP('Employee Salary Payroll Tax '!B860,'Employee Salary Payroll Tax '!$D$1:$E$7,2,FALSE)</f>
        <v>NonUnion</v>
      </c>
      <c r="D858" s="61">
        <f t="shared" si="106"/>
        <v>2.98E-2</v>
      </c>
      <c r="E858" s="351">
        <f>'Employee Salary Payroll Tax '!N860</f>
        <v>93320.960000000006</v>
      </c>
      <c r="F858" s="351">
        <f t="shared" si="107"/>
        <v>96101.924608000016</v>
      </c>
      <c r="G858" s="352"/>
      <c r="H858" s="351">
        <f t="shared" si="112"/>
        <v>0</v>
      </c>
      <c r="I858" s="351">
        <f t="shared" si="108"/>
        <v>2780.9646080000093</v>
      </c>
      <c r="J858" s="351">
        <f t="shared" si="109"/>
        <v>0</v>
      </c>
      <c r="K858" s="293">
        <f>SUM('Employee Salary Payroll Tax '!I860:K860)</f>
        <v>93320.959999999992</v>
      </c>
      <c r="L858" s="293">
        <f>'Employee Salary Payroll Tax '!H860</f>
        <v>0</v>
      </c>
      <c r="M858" s="293">
        <f t="shared" si="110"/>
        <v>1.4551915228366852E-11</v>
      </c>
      <c r="N858" s="359">
        <f t="shared" si="111"/>
        <v>0</v>
      </c>
      <c r="O858" s="331"/>
      <c r="P858" s="61"/>
      <c r="Q858" s="294"/>
      <c r="R858" s="292"/>
      <c r="S858" s="291"/>
    </row>
    <row r="859" spans="1:19" ht="14.4">
      <c r="A859" s="36">
        <f t="shared" si="105"/>
        <v>844</v>
      </c>
      <c r="B859" s="526"/>
      <c r="C859" s="36" t="str">
        <f>VLOOKUP('Employee Salary Payroll Tax '!B861,'Employee Salary Payroll Tax '!$D$1:$E$7,2,FALSE)</f>
        <v>NonUnion</v>
      </c>
      <c r="D859" s="61">
        <f t="shared" si="106"/>
        <v>2.98E-2</v>
      </c>
      <c r="E859" s="351">
        <f>'Employee Salary Payroll Tax '!N861</f>
        <v>65694.34</v>
      </c>
      <c r="F859" s="351">
        <f t="shared" si="107"/>
        <v>67652.031331999999</v>
      </c>
      <c r="G859" s="352"/>
      <c r="H859" s="351">
        <f t="shared" si="112"/>
        <v>0</v>
      </c>
      <c r="I859" s="351">
        <f t="shared" si="108"/>
        <v>1957.6913320000021</v>
      </c>
      <c r="J859" s="351">
        <f t="shared" si="109"/>
        <v>0</v>
      </c>
      <c r="K859" s="293">
        <f>SUM('Employee Salary Payroll Tax '!I861:K861)</f>
        <v>4587.46</v>
      </c>
      <c r="L859" s="293">
        <f>'Employee Salary Payroll Tax '!H861</f>
        <v>0</v>
      </c>
      <c r="M859" s="293">
        <f t="shared" si="110"/>
        <v>61106.879999999997</v>
      </c>
      <c r="N859" s="359">
        <f t="shared" si="111"/>
        <v>0</v>
      </c>
      <c r="O859" s="331"/>
      <c r="P859" s="61"/>
      <c r="Q859" s="294"/>
      <c r="R859" s="292"/>
      <c r="S859" s="291"/>
    </row>
    <row r="860" spans="1:19" ht="14.4">
      <c r="A860" s="36">
        <f t="shared" si="105"/>
        <v>845</v>
      </c>
      <c r="B860" s="526"/>
      <c r="C860" s="36" t="str">
        <f>VLOOKUP('Employee Salary Payroll Tax '!B862,'Employee Salary Payroll Tax '!$D$1:$E$7,2,FALSE)</f>
        <v>NonUnion</v>
      </c>
      <c r="D860" s="61">
        <f t="shared" si="106"/>
        <v>2.98E-2</v>
      </c>
      <c r="E860" s="351">
        <f>'Employee Salary Payroll Tax '!N862</f>
        <v>68691.95</v>
      </c>
      <c r="F860" s="351">
        <f t="shared" si="107"/>
        <v>70738.970109999995</v>
      </c>
      <c r="G860" s="352"/>
      <c r="H860" s="351">
        <f t="shared" si="112"/>
        <v>0</v>
      </c>
      <c r="I860" s="351">
        <f t="shared" si="108"/>
        <v>2047.0201099999977</v>
      </c>
      <c r="J860" s="351">
        <f t="shared" si="109"/>
        <v>0</v>
      </c>
      <c r="K860" s="293">
        <f>SUM('Employee Salary Payroll Tax '!I862:K862)</f>
        <v>68691.95</v>
      </c>
      <c r="L860" s="293">
        <f>'Employee Salary Payroll Tax '!H862</f>
        <v>0</v>
      </c>
      <c r="M860" s="293">
        <f t="shared" si="110"/>
        <v>0</v>
      </c>
      <c r="N860" s="359">
        <f t="shared" si="111"/>
        <v>0</v>
      </c>
      <c r="O860" s="331"/>
      <c r="P860" s="61"/>
      <c r="Q860" s="294"/>
      <c r="R860" s="292"/>
      <c r="S860" s="291"/>
    </row>
    <row r="861" spans="1:19" ht="14.4">
      <c r="A861" s="36">
        <f t="shared" si="105"/>
        <v>846</v>
      </c>
      <c r="B861" s="526"/>
      <c r="C861" s="36" t="str">
        <f>VLOOKUP('Employee Salary Payroll Tax '!B863,'Employee Salary Payroll Tax '!$D$1:$E$7,2,FALSE)</f>
        <v>NonUnion</v>
      </c>
      <c r="D861" s="61">
        <f t="shared" si="106"/>
        <v>2.98E-2</v>
      </c>
      <c r="E861" s="351">
        <f>'Employee Salary Payroll Tax '!N863</f>
        <v>72453.399999999994</v>
      </c>
      <c r="F861" s="351">
        <f t="shared" si="107"/>
        <v>74612.511319999991</v>
      </c>
      <c r="G861" s="352"/>
      <c r="H861" s="351">
        <f t="shared" si="112"/>
        <v>0</v>
      </c>
      <c r="I861" s="351">
        <f t="shared" si="108"/>
        <v>2159.1113199999963</v>
      </c>
      <c r="J861" s="351">
        <f t="shared" si="109"/>
        <v>0</v>
      </c>
      <c r="K861" s="293">
        <f>SUM('Employee Salary Payroll Tax '!I863:K863)</f>
        <v>69555.27</v>
      </c>
      <c r="L861" s="293">
        <f>'Employee Salary Payroll Tax '!H863</f>
        <v>0</v>
      </c>
      <c r="M861" s="293">
        <f t="shared" si="110"/>
        <v>2898.1299999999901</v>
      </c>
      <c r="N861" s="359">
        <f t="shared" si="111"/>
        <v>0</v>
      </c>
      <c r="O861" s="331"/>
      <c r="P861" s="61"/>
      <c r="Q861" s="294"/>
      <c r="R861" s="292"/>
      <c r="S861" s="291"/>
    </row>
    <row r="862" spans="1:19" ht="14.4">
      <c r="A862" s="36">
        <f t="shared" si="105"/>
        <v>847</v>
      </c>
      <c r="B862" s="526"/>
      <c r="C862" s="36" t="str">
        <f>VLOOKUP('Employee Salary Payroll Tax '!B864,'Employee Salary Payroll Tax '!$D$1:$E$7,2,FALSE)</f>
        <v>UA</v>
      </c>
      <c r="D862" s="61">
        <f t="shared" si="106"/>
        <v>0.03</v>
      </c>
      <c r="E862" s="351">
        <f>'Employee Salary Payroll Tax '!N864</f>
        <v>76580.759999999995</v>
      </c>
      <c r="F862" s="351">
        <f t="shared" si="107"/>
        <v>78878.182799999995</v>
      </c>
      <c r="G862" s="352"/>
      <c r="H862" s="351">
        <f t="shared" si="112"/>
        <v>0</v>
      </c>
      <c r="I862" s="351">
        <f t="shared" si="108"/>
        <v>2297.4228000000003</v>
      </c>
      <c r="J862" s="351">
        <f t="shared" si="109"/>
        <v>0</v>
      </c>
      <c r="K862" s="293">
        <f>SUM('Employee Salary Payroll Tax '!I864:K864)</f>
        <v>68929.73</v>
      </c>
      <c r="L862" s="293">
        <f>'Employee Salary Payroll Tax '!H864</f>
        <v>1606.58</v>
      </c>
      <c r="M862" s="293">
        <f t="shared" si="110"/>
        <v>6044.4499999999989</v>
      </c>
      <c r="N862" s="359">
        <f t="shared" si="111"/>
        <v>0</v>
      </c>
      <c r="O862" s="331"/>
      <c r="P862" s="61"/>
      <c r="Q862" s="294"/>
      <c r="R862" s="292"/>
      <c r="S862" s="291"/>
    </row>
    <row r="863" spans="1:19" ht="14.4">
      <c r="A863" s="36">
        <f t="shared" si="105"/>
        <v>848</v>
      </c>
      <c r="B863" s="526"/>
      <c r="C863" s="36" t="str">
        <f>VLOOKUP('Employee Salary Payroll Tax '!B865,'Employee Salary Payroll Tax '!$D$1:$E$7,2,FALSE)</f>
        <v>IBEW</v>
      </c>
      <c r="D863" s="61">
        <f t="shared" si="106"/>
        <v>6.875E-3</v>
      </c>
      <c r="E863" s="351">
        <f>'Employee Salary Payroll Tax '!N865</f>
        <v>28203.5</v>
      </c>
      <c r="F863" s="351">
        <f t="shared" si="107"/>
        <v>28397.399062500001</v>
      </c>
      <c r="G863" s="352"/>
      <c r="H863" s="351">
        <f t="shared" si="112"/>
        <v>16796.5</v>
      </c>
      <c r="I863" s="351">
        <f t="shared" si="108"/>
        <v>193.89906250000058</v>
      </c>
      <c r="J863" s="351">
        <f t="shared" si="109"/>
        <v>1.1633943750000035</v>
      </c>
      <c r="K863" s="293">
        <f>SUM('Employee Salary Payroll Tax '!I865:K865)</f>
        <v>13331.310000000001</v>
      </c>
      <c r="L863" s="293">
        <f>'Employee Salary Payroll Tax '!H865</f>
        <v>0</v>
      </c>
      <c r="M863" s="293">
        <f t="shared" si="110"/>
        <v>14872.189999999999</v>
      </c>
      <c r="N863" s="359">
        <f t="shared" si="111"/>
        <v>0.54991653748050351</v>
      </c>
      <c r="O863" s="331"/>
      <c r="P863" s="61"/>
      <c r="Q863" s="294"/>
      <c r="R863" s="292"/>
      <c r="S863" s="291"/>
    </row>
    <row r="864" spans="1:19" ht="14.4">
      <c r="A864" s="36">
        <f t="shared" si="105"/>
        <v>849</v>
      </c>
      <c r="B864" s="526"/>
      <c r="C864" s="36" t="str">
        <f>VLOOKUP('Employee Salary Payroll Tax '!B866,'Employee Salary Payroll Tax '!$D$1:$E$7,2,FALSE)</f>
        <v>IBEW</v>
      </c>
      <c r="D864" s="61">
        <f t="shared" si="106"/>
        <v>6.875E-3</v>
      </c>
      <c r="E864" s="351">
        <f>'Employee Salary Payroll Tax '!N866</f>
        <v>34785.17</v>
      </c>
      <c r="F864" s="351">
        <f t="shared" si="107"/>
        <v>35024.318043749998</v>
      </c>
      <c r="G864" s="352"/>
      <c r="H864" s="351">
        <f t="shared" si="112"/>
        <v>10214.830000000002</v>
      </c>
      <c r="I864" s="351">
        <f t="shared" si="108"/>
        <v>239.14804374999949</v>
      </c>
      <c r="J864" s="351">
        <f t="shared" si="109"/>
        <v>1.434888262499997</v>
      </c>
      <c r="K864" s="293">
        <f>SUM('Employee Salary Payroll Tax '!I866:K866)</f>
        <v>34785.17</v>
      </c>
      <c r="L864" s="293">
        <f>'Employee Salary Payroll Tax '!H866</f>
        <v>0</v>
      </c>
      <c r="M864" s="293">
        <f t="shared" si="110"/>
        <v>0</v>
      </c>
      <c r="N864" s="359">
        <f t="shared" si="111"/>
        <v>1.4348882624587469</v>
      </c>
      <c r="O864" s="331"/>
      <c r="P864" s="61"/>
      <c r="Q864" s="294"/>
      <c r="R864" s="292"/>
      <c r="S864" s="291"/>
    </row>
    <row r="865" spans="1:19" ht="14.4">
      <c r="A865" s="36">
        <f t="shared" si="105"/>
        <v>850</v>
      </c>
      <c r="B865" s="526"/>
      <c r="C865" s="36" t="str">
        <f>VLOOKUP('Employee Salary Payroll Tax '!B867,'Employee Salary Payroll Tax '!$D$1:$E$7,2,FALSE)</f>
        <v>NonUnion</v>
      </c>
      <c r="D865" s="61">
        <f t="shared" si="106"/>
        <v>2.98E-2</v>
      </c>
      <c r="E865" s="351">
        <f>'Employee Salary Payroll Tax '!N867</f>
        <v>70243.25</v>
      </c>
      <c r="F865" s="351">
        <f t="shared" si="107"/>
        <v>72336.498850000004</v>
      </c>
      <c r="G865" s="352"/>
      <c r="H865" s="351">
        <f t="shared" si="112"/>
        <v>0</v>
      </c>
      <c r="I865" s="351">
        <f t="shared" si="108"/>
        <v>2093.2488500000036</v>
      </c>
      <c r="J865" s="351">
        <f t="shared" si="109"/>
        <v>0</v>
      </c>
      <c r="K865" s="293">
        <f>SUM('Employee Salary Payroll Tax '!I867:K867)</f>
        <v>70119.53</v>
      </c>
      <c r="L865" s="293">
        <f>'Employee Salary Payroll Tax '!H867</f>
        <v>86.52</v>
      </c>
      <c r="M865" s="293">
        <f t="shared" si="110"/>
        <v>37.200000000001168</v>
      </c>
      <c r="N865" s="359">
        <f t="shared" si="111"/>
        <v>0</v>
      </c>
      <c r="O865" s="331"/>
      <c r="P865" s="61"/>
      <c r="Q865" s="294"/>
      <c r="R865" s="292"/>
      <c r="S865" s="291"/>
    </row>
    <row r="866" spans="1:19" ht="14.4">
      <c r="A866" s="36">
        <f t="shared" si="105"/>
        <v>851</v>
      </c>
      <c r="B866" s="526"/>
      <c r="C866" s="36" t="str">
        <f>VLOOKUP('Employee Salary Payroll Tax '!B868,'Employee Salary Payroll Tax '!$D$1:$E$7,2,FALSE)</f>
        <v>NonUnion</v>
      </c>
      <c r="D866" s="61">
        <f t="shared" si="106"/>
        <v>2.98E-2</v>
      </c>
      <c r="E866" s="351">
        <f>'Employee Salary Payroll Tax '!N868</f>
        <v>76158.83</v>
      </c>
      <c r="F866" s="351">
        <f t="shared" si="107"/>
        <v>78428.363133999999</v>
      </c>
      <c r="G866" s="352"/>
      <c r="H866" s="351">
        <f t="shared" si="112"/>
        <v>0</v>
      </c>
      <c r="I866" s="351">
        <f t="shared" si="108"/>
        <v>2269.5331339999975</v>
      </c>
      <c r="J866" s="351">
        <f t="shared" si="109"/>
        <v>0</v>
      </c>
      <c r="K866" s="293">
        <f>SUM('Employee Salary Payroll Tax '!I868:K868)</f>
        <v>21989.55</v>
      </c>
      <c r="L866" s="293">
        <f>'Employee Salary Payroll Tax '!H868</f>
        <v>0</v>
      </c>
      <c r="M866" s="293">
        <f t="shared" si="110"/>
        <v>54169.279999999999</v>
      </c>
      <c r="N866" s="359">
        <f t="shared" si="111"/>
        <v>0</v>
      </c>
      <c r="O866" s="331"/>
      <c r="P866" s="61"/>
      <c r="Q866" s="294"/>
      <c r="R866" s="292"/>
      <c r="S866" s="291"/>
    </row>
    <row r="867" spans="1:19" ht="14.4">
      <c r="A867" s="36">
        <f t="shared" si="105"/>
        <v>852</v>
      </c>
      <c r="B867" s="526"/>
      <c r="C867" s="36" t="str">
        <f>VLOOKUP('Employee Salary Payroll Tax '!B869,'Employee Salary Payroll Tax '!$D$1:$E$7,2,FALSE)</f>
        <v>NonUnion</v>
      </c>
      <c r="D867" s="61">
        <f t="shared" si="106"/>
        <v>2.98E-2</v>
      </c>
      <c r="E867" s="351">
        <f>'Employee Salary Payroll Tax '!N869</f>
        <v>3988.97</v>
      </c>
      <c r="F867" s="351">
        <f t="shared" si="107"/>
        <v>4107.8413060000003</v>
      </c>
      <c r="G867" s="352"/>
      <c r="H867" s="351">
        <f t="shared" si="112"/>
        <v>41011.03</v>
      </c>
      <c r="I867" s="351">
        <f t="shared" si="108"/>
        <v>118.87130600000046</v>
      </c>
      <c r="J867" s="351">
        <f t="shared" si="109"/>
        <v>0.71322783600000272</v>
      </c>
      <c r="K867" s="293">
        <f>SUM('Employee Salary Payroll Tax '!I869:K869)</f>
        <v>3988.97</v>
      </c>
      <c r="L867" s="293">
        <f>'Employee Salary Payroll Tax '!H869</f>
        <v>0</v>
      </c>
      <c r="M867" s="293">
        <f t="shared" si="110"/>
        <v>0</v>
      </c>
      <c r="N867" s="359">
        <f t="shared" si="111"/>
        <v>0.71322783582120275</v>
      </c>
      <c r="O867" s="331"/>
      <c r="P867" s="61"/>
      <c r="Q867" s="294"/>
      <c r="R867" s="292"/>
      <c r="S867" s="291"/>
    </row>
    <row r="868" spans="1:19" ht="14.4">
      <c r="A868" s="36">
        <f t="shared" si="105"/>
        <v>853</v>
      </c>
      <c r="B868" s="526"/>
      <c r="C868" s="36" t="str">
        <f>VLOOKUP('Employee Salary Payroll Tax '!B870,'Employee Salary Payroll Tax '!$D$1:$E$7,2,FALSE)</f>
        <v>IBEW</v>
      </c>
      <c r="D868" s="61">
        <f t="shared" si="106"/>
        <v>6.875E-3</v>
      </c>
      <c r="E868" s="351">
        <f>'Employee Salary Payroll Tax '!N870</f>
        <v>99328.01</v>
      </c>
      <c r="F868" s="351">
        <f t="shared" si="107"/>
        <v>100010.89006874998</v>
      </c>
      <c r="G868" s="352"/>
      <c r="H868" s="351">
        <f t="shared" si="112"/>
        <v>0</v>
      </c>
      <c r="I868" s="351">
        <f t="shared" si="108"/>
        <v>682.88006874998973</v>
      </c>
      <c r="J868" s="351">
        <f t="shared" si="109"/>
        <v>0</v>
      </c>
      <c r="K868" s="293">
        <f>SUM('Employee Salary Payroll Tax '!I870:K870)</f>
        <v>31271</v>
      </c>
      <c r="L868" s="293">
        <f>'Employee Salary Payroll Tax '!H870</f>
        <v>0</v>
      </c>
      <c r="M868" s="293">
        <f t="shared" si="110"/>
        <v>68057.009999999995</v>
      </c>
      <c r="N868" s="359">
        <f t="shared" si="111"/>
        <v>0</v>
      </c>
      <c r="O868" s="331"/>
      <c r="P868" s="61"/>
      <c r="Q868" s="294"/>
      <c r="R868" s="292"/>
      <c r="S868" s="291"/>
    </row>
    <row r="869" spans="1:19" ht="14.4">
      <c r="A869" s="36">
        <f t="shared" si="105"/>
        <v>854</v>
      </c>
      <c r="B869" s="526"/>
      <c r="C869" s="36" t="str">
        <f>VLOOKUP('Employee Salary Payroll Tax '!B871,'Employee Salary Payroll Tax '!$D$1:$E$7,2,FALSE)</f>
        <v>NonUnion</v>
      </c>
      <c r="D869" s="61">
        <f t="shared" si="106"/>
        <v>2.98E-2</v>
      </c>
      <c r="E869" s="351">
        <f>'Employee Salary Payroll Tax '!N871</f>
        <v>60755.24</v>
      </c>
      <c r="F869" s="351">
        <f t="shared" si="107"/>
        <v>62565.746152</v>
      </c>
      <c r="G869" s="352"/>
      <c r="H869" s="351">
        <f t="shared" si="112"/>
        <v>0</v>
      </c>
      <c r="I869" s="351">
        <f t="shared" si="108"/>
        <v>1810.5061520000017</v>
      </c>
      <c r="J869" s="351">
        <f t="shared" si="109"/>
        <v>0</v>
      </c>
      <c r="K869" s="293">
        <f>SUM('Employee Salary Payroll Tax '!I871:K871)</f>
        <v>21179.48</v>
      </c>
      <c r="L869" s="293">
        <f>'Employee Salary Payroll Tax '!H871</f>
        <v>0</v>
      </c>
      <c r="M869" s="293">
        <f t="shared" si="110"/>
        <v>39575.759999999995</v>
      </c>
      <c r="N869" s="359">
        <f t="shared" si="111"/>
        <v>0</v>
      </c>
      <c r="O869" s="331"/>
      <c r="P869" s="61"/>
      <c r="Q869" s="294"/>
      <c r="R869" s="292"/>
      <c r="S869" s="291"/>
    </row>
    <row r="870" spans="1:19" ht="14.4">
      <c r="A870" s="36">
        <f t="shared" si="105"/>
        <v>855</v>
      </c>
      <c r="B870" s="526"/>
      <c r="C870" s="36" t="str">
        <f>VLOOKUP('Employee Salary Payroll Tax '!B872,'Employee Salary Payroll Tax '!$D$1:$E$7,2,FALSE)</f>
        <v>IBEW</v>
      </c>
      <c r="D870" s="61">
        <f t="shared" si="106"/>
        <v>6.875E-3</v>
      </c>
      <c r="E870" s="351">
        <f>'Employee Salary Payroll Tax '!N872</f>
        <v>59408.25</v>
      </c>
      <c r="F870" s="351">
        <f t="shared" si="107"/>
        <v>59816.681718749998</v>
      </c>
      <c r="G870" s="352"/>
      <c r="H870" s="351">
        <f t="shared" si="112"/>
        <v>0</v>
      </c>
      <c r="I870" s="351">
        <f t="shared" si="108"/>
        <v>408.43171874999825</v>
      </c>
      <c r="J870" s="351">
        <f t="shared" si="109"/>
        <v>0</v>
      </c>
      <c r="K870" s="293">
        <f>SUM('Employee Salary Payroll Tax '!I872:K872)</f>
        <v>59408.25</v>
      </c>
      <c r="L870" s="293">
        <f>'Employee Salary Payroll Tax '!H872</f>
        <v>0</v>
      </c>
      <c r="M870" s="293">
        <f t="shared" si="110"/>
        <v>0</v>
      </c>
      <c r="N870" s="359">
        <f t="shared" si="111"/>
        <v>0</v>
      </c>
      <c r="O870" s="331"/>
      <c r="P870" s="61"/>
      <c r="Q870" s="294"/>
      <c r="R870" s="292"/>
      <c r="S870" s="291"/>
    </row>
    <row r="871" spans="1:19" ht="14.4">
      <c r="A871" s="36">
        <f t="shared" si="105"/>
        <v>856</v>
      </c>
      <c r="B871" s="526"/>
      <c r="C871" s="36" t="str">
        <f>VLOOKUP('Employee Salary Payroll Tax '!B873,'Employee Salary Payroll Tax '!$D$1:$E$7,2,FALSE)</f>
        <v>IBEW</v>
      </c>
      <c r="D871" s="61">
        <f t="shared" si="106"/>
        <v>6.875E-3</v>
      </c>
      <c r="E871" s="351">
        <f>'Employee Salary Payroll Tax '!N873</f>
        <v>62481.81</v>
      </c>
      <c r="F871" s="351">
        <f t="shared" si="107"/>
        <v>62911.372443749999</v>
      </c>
      <c r="G871" s="352"/>
      <c r="H871" s="351">
        <f t="shared" si="112"/>
        <v>0</v>
      </c>
      <c r="I871" s="351">
        <f t="shared" si="108"/>
        <v>429.56244375000097</v>
      </c>
      <c r="J871" s="351">
        <f t="shared" si="109"/>
        <v>0</v>
      </c>
      <c r="K871" s="293">
        <f>SUM('Employee Salary Payroll Tax '!I873:K873)</f>
        <v>48418.54</v>
      </c>
      <c r="L871" s="293">
        <f>'Employee Salary Payroll Tax '!H873</f>
        <v>0</v>
      </c>
      <c r="M871" s="293">
        <f t="shared" si="110"/>
        <v>14063.269999999997</v>
      </c>
      <c r="N871" s="359">
        <f t="shared" si="111"/>
        <v>0</v>
      </c>
      <c r="O871" s="331"/>
      <c r="P871" s="61"/>
      <c r="Q871" s="294"/>
      <c r="R871" s="292"/>
      <c r="S871" s="291"/>
    </row>
    <row r="872" spans="1:19" ht="14.4">
      <c r="A872" s="36">
        <f t="shared" si="105"/>
        <v>857</v>
      </c>
      <c r="B872" s="526"/>
      <c r="C872" s="36" t="str">
        <f>VLOOKUP('Employee Salary Payroll Tax '!B874,'Employee Salary Payroll Tax '!$D$1:$E$7,2,FALSE)</f>
        <v>IBEW</v>
      </c>
      <c r="D872" s="61">
        <f t="shared" si="106"/>
        <v>6.875E-3</v>
      </c>
      <c r="E872" s="351">
        <f>'Employee Salary Payroll Tax '!N874</f>
        <v>84208.91</v>
      </c>
      <c r="F872" s="351">
        <f t="shared" si="107"/>
        <v>84787.846256250006</v>
      </c>
      <c r="G872" s="352"/>
      <c r="H872" s="351">
        <f t="shared" si="112"/>
        <v>0</v>
      </c>
      <c r="I872" s="351">
        <f t="shared" si="108"/>
        <v>578.93625625000277</v>
      </c>
      <c r="J872" s="351">
        <f t="shared" si="109"/>
        <v>0</v>
      </c>
      <c r="K872" s="293">
        <f>SUM('Employee Salary Payroll Tax '!I874:K874)</f>
        <v>69514.03</v>
      </c>
      <c r="L872" s="293">
        <f>'Employee Salary Payroll Tax '!H874</f>
        <v>0</v>
      </c>
      <c r="M872" s="293">
        <f t="shared" si="110"/>
        <v>14694.880000000005</v>
      </c>
      <c r="N872" s="359">
        <f t="shared" si="111"/>
        <v>0</v>
      </c>
      <c r="O872" s="331"/>
      <c r="P872" s="61"/>
      <c r="Q872" s="294"/>
      <c r="R872" s="292"/>
      <c r="S872" s="291"/>
    </row>
    <row r="873" spans="1:19" ht="14.4">
      <c r="A873" s="36">
        <f t="shared" si="105"/>
        <v>858</v>
      </c>
      <c r="B873" s="526"/>
      <c r="C873" s="36" t="str">
        <f>VLOOKUP('Employee Salary Payroll Tax '!B875,'Employee Salary Payroll Tax '!$D$1:$E$7,2,FALSE)</f>
        <v>NonUnion</v>
      </c>
      <c r="D873" s="61">
        <f t="shared" si="106"/>
        <v>2.98E-2</v>
      </c>
      <c r="E873" s="351">
        <f>'Employee Salary Payroll Tax '!N875</f>
        <v>89685.39</v>
      </c>
      <c r="F873" s="351">
        <f t="shared" si="107"/>
        <v>92358.014622000002</v>
      </c>
      <c r="G873" s="352"/>
      <c r="H873" s="351">
        <f t="shared" si="112"/>
        <v>0</v>
      </c>
      <c r="I873" s="351">
        <f t="shared" si="108"/>
        <v>2672.624622000003</v>
      </c>
      <c r="J873" s="351">
        <f t="shared" si="109"/>
        <v>0</v>
      </c>
      <c r="K873" s="293">
        <f>SUM('Employee Salary Payroll Tax '!I875:K875)</f>
        <v>1003.26</v>
      </c>
      <c r="L873" s="293">
        <f>'Employee Salary Payroll Tax '!H875</f>
        <v>147.56</v>
      </c>
      <c r="M873" s="293">
        <f t="shared" si="110"/>
        <v>88534.57</v>
      </c>
      <c r="N873" s="359">
        <f t="shared" si="111"/>
        <v>0</v>
      </c>
      <c r="O873" s="331"/>
      <c r="P873" s="61"/>
      <c r="Q873" s="294"/>
      <c r="R873" s="292"/>
      <c r="S873" s="291"/>
    </row>
    <row r="874" spans="1:19" ht="14.4">
      <c r="A874" s="36">
        <f t="shared" si="105"/>
        <v>859</v>
      </c>
      <c r="B874" s="526"/>
      <c r="C874" s="36" t="str">
        <f>VLOOKUP('Employee Salary Payroll Tax '!B876,'Employee Salary Payroll Tax '!$D$1:$E$7,2,FALSE)</f>
        <v>UA</v>
      </c>
      <c r="D874" s="61">
        <f t="shared" si="106"/>
        <v>0.03</v>
      </c>
      <c r="E874" s="351">
        <f>'Employee Salary Payroll Tax '!N876</f>
        <v>89913.59</v>
      </c>
      <c r="F874" s="351">
        <f t="shared" si="107"/>
        <v>92610.997699999993</v>
      </c>
      <c r="G874" s="352"/>
      <c r="H874" s="351">
        <f t="shared" si="112"/>
        <v>0</v>
      </c>
      <c r="I874" s="351">
        <f t="shared" si="108"/>
        <v>2697.4076999999961</v>
      </c>
      <c r="J874" s="351">
        <f t="shared" si="109"/>
        <v>0</v>
      </c>
      <c r="K874" s="293">
        <f>SUM('Employee Salary Payroll Tax '!I876:K876)</f>
        <v>29977.19</v>
      </c>
      <c r="L874" s="293">
        <f>'Employee Salary Payroll Tax '!H876</f>
        <v>0</v>
      </c>
      <c r="M874" s="293">
        <f t="shared" si="110"/>
        <v>59936.399999999994</v>
      </c>
      <c r="N874" s="359">
        <f t="shared" si="111"/>
        <v>0</v>
      </c>
      <c r="O874" s="331"/>
      <c r="P874" s="61"/>
      <c r="Q874" s="294"/>
      <c r="R874" s="292"/>
      <c r="S874" s="291"/>
    </row>
    <row r="875" spans="1:19" ht="14.4">
      <c r="A875" s="36">
        <f t="shared" si="105"/>
        <v>860</v>
      </c>
      <c r="B875" s="526"/>
      <c r="C875" s="36" t="str">
        <f>VLOOKUP('Employee Salary Payroll Tax '!B877,'Employee Salary Payroll Tax '!$D$1:$E$7,2,FALSE)</f>
        <v>IBEW</v>
      </c>
      <c r="D875" s="61">
        <f t="shared" si="106"/>
        <v>6.875E-3</v>
      </c>
      <c r="E875" s="351">
        <f>'Employee Salary Payroll Tax '!N877</f>
        <v>152050.13</v>
      </c>
      <c r="F875" s="351">
        <f t="shared" si="107"/>
        <v>153095.47464375</v>
      </c>
      <c r="G875" s="352"/>
      <c r="H875" s="351">
        <f t="shared" si="112"/>
        <v>0</v>
      </c>
      <c r="I875" s="351">
        <f t="shared" si="108"/>
        <v>1045.3446437499952</v>
      </c>
      <c r="J875" s="351">
        <f t="shared" si="109"/>
        <v>0</v>
      </c>
      <c r="K875" s="293">
        <f>SUM('Employee Salary Payroll Tax '!I877:K877)</f>
        <v>134684.47</v>
      </c>
      <c r="L875" s="293">
        <f>'Employee Salary Payroll Tax '!H877</f>
        <v>0</v>
      </c>
      <c r="M875" s="293">
        <f t="shared" si="110"/>
        <v>17365.660000000003</v>
      </c>
      <c r="N875" s="359">
        <f t="shared" si="111"/>
        <v>0</v>
      </c>
      <c r="O875" s="331"/>
      <c r="P875" s="61"/>
      <c r="Q875" s="294"/>
      <c r="R875" s="292"/>
      <c r="S875" s="291"/>
    </row>
    <row r="876" spans="1:19" ht="14.4">
      <c r="A876" s="36">
        <f t="shared" si="105"/>
        <v>861</v>
      </c>
      <c r="B876" s="526"/>
      <c r="C876" s="36" t="str">
        <f>VLOOKUP('Employee Salary Payroll Tax '!B878,'Employee Salary Payroll Tax '!$D$1:$E$7,2,FALSE)</f>
        <v>IBEW</v>
      </c>
      <c r="D876" s="61">
        <f t="shared" si="106"/>
        <v>6.875E-3</v>
      </c>
      <c r="E876" s="351">
        <f>'Employee Salary Payroll Tax '!N878</f>
        <v>8926.26</v>
      </c>
      <c r="F876" s="351">
        <f t="shared" si="107"/>
        <v>8987.6280375000006</v>
      </c>
      <c r="G876" s="352"/>
      <c r="H876" s="351">
        <f t="shared" si="112"/>
        <v>36073.74</v>
      </c>
      <c r="I876" s="351">
        <f t="shared" si="108"/>
        <v>61.368037500000355</v>
      </c>
      <c r="J876" s="351">
        <f t="shared" si="109"/>
        <v>0.36820822500000217</v>
      </c>
      <c r="K876" s="293">
        <f>SUM('Employee Salary Payroll Tax '!I878:K878)</f>
        <v>8943.0400000000009</v>
      </c>
      <c r="L876" s="293">
        <f>'Employee Salary Payroll Tax '!H878</f>
        <v>-2.4700000000000002</v>
      </c>
      <c r="M876" s="293">
        <f t="shared" si="110"/>
        <v>-14.310000000000654</v>
      </c>
      <c r="N876" s="359">
        <f t="shared" si="111"/>
        <v>0.36890039995867463</v>
      </c>
      <c r="O876" s="331"/>
      <c r="P876" s="61"/>
      <c r="Q876" s="294"/>
      <c r="R876" s="292"/>
      <c r="S876" s="291"/>
    </row>
    <row r="877" spans="1:19" ht="14.4">
      <c r="A877" s="36">
        <f t="shared" si="105"/>
        <v>862</v>
      </c>
      <c r="B877" s="526"/>
      <c r="C877" s="36" t="str">
        <f>VLOOKUP('Employee Salary Payroll Tax '!B879,'Employee Salary Payroll Tax '!$D$1:$E$7,2,FALSE)</f>
        <v>Not Assigned</v>
      </c>
      <c r="D877" s="61">
        <f t="shared" si="106"/>
        <v>0</v>
      </c>
      <c r="E877" s="351">
        <f>'Employee Salary Payroll Tax '!N879</f>
        <v>0.05</v>
      </c>
      <c r="F877" s="351">
        <f t="shared" si="107"/>
        <v>0.05</v>
      </c>
      <c r="G877" s="352"/>
      <c r="H877" s="351">
        <f t="shared" si="112"/>
        <v>44999.95</v>
      </c>
      <c r="I877" s="351">
        <f t="shared" si="108"/>
        <v>0</v>
      </c>
      <c r="J877" s="351">
        <f t="shared" si="109"/>
        <v>0</v>
      </c>
      <c r="K877" s="293">
        <f>SUM('Employee Salary Payroll Tax '!I879:K879)</f>
        <v>5.61</v>
      </c>
      <c r="L877" s="293">
        <f>'Employee Salary Payroll Tax '!H879</f>
        <v>-0.41</v>
      </c>
      <c r="M877" s="293">
        <f t="shared" si="110"/>
        <v>-5.15</v>
      </c>
      <c r="N877" s="359">
        <f t="shared" si="111"/>
        <v>0</v>
      </c>
      <c r="O877" s="331"/>
      <c r="P877" s="61"/>
      <c r="Q877" s="294"/>
      <c r="R877" s="292"/>
      <c r="S877" s="291"/>
    </row>
    <row r="878" spans="1:19" ht="14.4">
      <c r="A878" s="36">
        <f t="shared" si="105"/>
        <v>863</v>
      </c>
      <c r="B878" s="526"/>
      <c r="C878" s="36" t="str">
        <f>VLOOKUP('Employee Salary Payroll Tax '!B880,'Employee Salary Payroll Tax '!$D$1:$E$7,2,FALSE)</f>
        <v>NonUnion</v>
      </c>
      <c r="D878" s="61">
        <f t="shared" si="106"/>
        <v>2.98E-2</v>
      </c>
      <c r="E878" s="351">
        <f>'Employee Salary Payroll Tax '!N880</f>
        <v>69844.929999999993</v>
      </c>
      <c r="F878" s="351">
        <f t="shared" si="107"/>
        <v>71926.308913999994</v>
      </c>
      <c r="G878" s="352"/>
      <c r="H878" s="351">
        <f t="shared" si="112"/>
        <v>0</v>
      </c>
      <c r="I878" s="351">
        <f t="shared" si="108"/>
        <v>2081.3789140000008</v>
      </c>
      <c r="J878" s="351">
        <f t="shared" si="109"/>
        <v>0</v>
      </c>
      <c r="K878" s="293">
        <f>SUM('Employee Salary Payroll Tax '!I880:K880)</f>
        <v>69844.929999999993</v>
      </c>
      <c r="L878" s="293">
        <f>'Employee Salary Payroll Tax '!H880</f>
        <v>0</v>
      </c>
      <c r="M878" s="293">
        <f t="shared" si="110"/>
        <v>0</v>
      </c>
      <c r="N878" s="359">
        <f t="shared" si="111"/>
        <v>0</v>
      </c>
      <c r="O878" s="331"/>
      <c r="P878" s="61"/>
      <c r="Q878" s="294"/>
      <c r="R878" s="292"/>
      <c r="S878" s="291"/>
    </row>
    <row r="879" spans="1:19" ht="14.4">
      <c r="A879" s="36">
        <f t="shared" si="105"/>
        <v>864</v>
      </c>
      <c r="B879" s="526"/>
      <c r="C879" s="36" t="str">
        <f>VLOOKUP('Employee Salary Payroll Tax '!B881,'Employee Salary Payroll Tax '!$D$1:$E$7,2,FALSE)</f>
        <v>NonUnion</v>
      </c>
      <c r="D879" s="61">
        <f t="shared" si="106"/>
        <v>2.98E-2</v>
      </c>
      <c r="E879" s="351">
        <f>'Employee Salary Payroll Tax '!N881</f>
        <v>70444.070000000007</v>
      </c>
      <c r="F879" s="351">
        <f t="shared" si="107"/>
        <v>72543.303286000009</v>
      </c>
      <c r="G879" s="352"/>
      <c r="H879" s="351">
        <f t="shared" si="112"/>
        <v>0</v>
      </c>
      <c r="I879" s="351">
        <f t="shared" si="108"/>
        <v>2099.2332860000024</v>
      </c>
      <c r="J879" s="351">
        <f t="shared" si="109"/>
        <v>0</v>
      </c>
      <c r="K879" s="293">
        <f>SUM('Employee Salary Payroll Tax '!I881:K881)</f>
        <v>70444.070000000007</v>
      </c>
      <c r="L879" s="293">
        <f>'Employee Salary Payroll Tax '!H881</f>
        <v>0</v>
      </c>
      <c r="M879" s="293">
        <f t="shared" si="110"/>
        <v>0</v>
      </c>
      <c r="N879" s="359">
        <f t="shared" si="111"/>
        <v>0</v>
      </c>
      <c r="O879" s="331"/>
      <c r="P879" s="61"/>
      <c r="Q879" s="294"/>
      <c r="R879" s="292"/>
      <c r="S879" s="291"/>
    </row>
    <row r="880" spans="1:19" ht="14.4">
      <c r="A880" s="36">
        <f t="shared" si="105"/>
        <v>865</v>
      </c>
      <c r="B880" s="526"/>
      <c r="C880" s="36" t="str">
        <f>VLOOKUP('Employee Salary Payroll Tax '!B882,'Employee Salary Payroll Tax '!$D$1:$E$7,2,FALSE)</f>
        <v>IBEW</v>
      </c>
      <c r="D880" s="61">
        <f t="shared" si="106"/>
        <v>6.875E-3</v>
      </c>
      <c r="E880" s="351">
        <f>'Employee Salary Payroll Tax '!N882</f>
        <v>22960.04</v>
      </c>
      <c r="F880" s="351">
        <f t="shared" si="107"/>
        <v>23117.890275000002</v>
      </c>
      <c r="G880" s="352"/>
      <c r="H880" s="351">
        <f t="shared" si="112"/>
        <v>22039.96</v>
      </c>
      <c r="I880" s="351">
        <f t="shared" si="108"/>
        <v>157.85027500000069</v>
      </c>
      <c r="J880" s="351">
        <f t="shared" si="109"/>
        <v>0.94710165000000412</v>
      </c>
      <c r="K880" s="293">
        <f>SUM('Employee Salary Payroll Tax '!I882:K882)</f>
        <v>17831.16</v>
      </c>
      <c r="L880" s="293">
        <f>'Employee Salary Payroll Tax '!H882</f>
        <v>0</v>
      </c>
      <c r="M880" s="293">
        <f t="shared" si="110"/>
        <v>5128.880000000001</v>
      </c>
      <c r="N880" s="359">
        <f t="shared" si="111"/>
        <v>0.73553534996796777</v>
      </c>
      <c r="O880" s="331"/>
      <c r="P880" s="61"/>
      <c r="Q880" s="294"/>
      <c r="R880" s="292"/>
      <c r="S880" s="291"/>
    </row>
    <row r="881" spans="1:19" ht="14.4">
      <c r="A881" s="36">
        <f t="shared" si="105"/>
        <v>866</v>
      </c>
      <c r="B881" s="526"/>
      <c r="C881" s="36" t="str">
        <f>VLOOKUP('Employee Salary Payroll Tax '!B883,'Employee Salary Payroll Tax '!$D$1:$E$7,2,FALSE)</f>
        <v>NonUnion</v>
      </c>
      <c r="D881" s="61">
        <f t="shared" si="106"/>
        <v>2.98E-2</v>
      </c>
      <c r="E881" s="351">
        <f>'Employee Salary Payroll Tax '!N883</f>
        <v>9895.76</v>
      </c>
      <c r="F881" s="351">
        <f t="shared" si="107"/>
        <v>10190.653648000001</v>
      </c>
      <c r="G881" s="352"/>
      <c r="H881" s="351">
        <f t="shared" si="112"/>
        <v>35104.239999999998</v>
      </c>
      <c r="I881" s="351">
        <f t="shared" si="108"/>
        <v>294.89364800000112</v>
      </c>
      <c r="J881" s="351">
        <f t="shared" si="109"/>
        <v>1.7693618880000068</v>
      </c>
      <c r="K881" s="293">
        <f>SUM('Employee Salary Payroll Tax '!I883:K883)</f>
        <v>6927.0300000000007</v>
      </c>
      <c r="L881" s="293">
        <f>'Employee Salary Payroll Tax '!H883</f>
        <v>0</v>
      </c>
      <c r="M881" s="293">
        <f t="shared" si="110"/>
        <v>2968.7299999999996</v>
      </c>
      <c r="N881" s="359">
        <f t="shared" si="111"/>
        <v>1.2385529638748449</v>
      </c>
      <c r="O881" s="331"/>
      <c r="P881" s="61"/>
      <c r="Q881" s="294"/>
      <c r="R881" s="292"/>
      <c r="S881" s="291"/>
    </row>
    <row r="882" spans="1:19" ht="14.4">
      <c r="A882" s="36">
        <f t="shared" si="105"/>
        <v>867</v>
      </c>
      <c r="B882" s="526"/>
      <c r="C882" s="36" t="str">
        <f>VLOOKUP('Employee Salary Payroll Tax '!B884,'Employee Salary Payroll Tax '!$D$1:$E$7,2,FALSE)</f>
        <v>Not Assigned</v>
      </c>
      <c r="D882" s="61">
        <f t="shared" si="106"/>
        <v>0</v>
      </c>
      <c r="E882" s="351">
        <f>'Employee Salary Payroll Tax '!N884</f>
        <v>0</v>
      </c>
      <c r="F882" s="351">
        <f t="shared" si="107"/>
        <v>0</v>
      </c>
      <c r="G882" s="352"/>
      <c r="H882" s="351">
        <f t="shared" si="112"/>
        <v>45000</v>
      </c>
      <c r="I882" s="351">
        <f t="shared" si="108"/>
        <v>0</v>
      </c>
      <c r="J882" s="351">
        <f t="shared" si="109"/>
        <v>0</v>
      </c>
      <c r="K882" s="293">
        <f>SUM('Employee Salary Payroll Tax '!I884:K884)</f>
        <v>310.33</v>
      </c>
      <c r="L882" s="293">
        <f>'Employee Salary Payroll Tax '!H884</f>
        <v>0</v>
      </c>
      <c r="M882" s="293">
        <f t="shared" si="110"/>
        <v>-310.33</v>
      </c>
      <c r="N882" s="359">
        <f t="shared" si="111"/>
        <v>0</v>
      </c>
      <c r="O882" s="331"/>
      <c r="P882" s="61"/>
      <c r="Q882" s="294"/>
      <c r="R882" s="292"/>
      <c r="S882" s="291"/>
    </row>
    <row r="883" spans="1:19" ht="14.4">
      <c r="A883" s="36">
        <f t="shared" si="105"/>
        <v>868</v>
      </c>
      <c r="B883" s="526"/>
      <c r="C883" s="36" t="str">
        <f>VLOOKUP('Employee Salary Payroll Tax '!B885,'Employee Salary Payroll Tax '!$D$1:$E$7,2,FALSE)</f>
        <v>NonUnion</v>
      </c>
      <c r="D883" s="61">
        <f t="shared" si="106"/>
        <v>2.98E-2</v>
      </c>
      <c r="E883" s="351">
        <f>'Employee Salary Payroll Tax '!N885</f>
        <v>178315.56</v>
      </c>
      <c r="F883" s="351">
        <f t="shared" si="107"/>
        <v>183629.36368800001</v>
      </c>
      <c r="G883" s="352"/>
      <c r="H883" s="351">
        <f t="shared" si="112"/>
        <v>0</v>
      </c>
      <c r="I883" s="351">
        <f t="shared" si="108"/>
        <v>5313.8036880000145</v>
      </c>
      <c r="J883" s="351">
        <f t="shared" si="109"/>
        <v>0</v>
      </c>
      <c r="K883" s="293">
        <f>SUM('Employee Salary Payroll Tax '!I885:K885)</f>
        <v>75966.22</v>
      </c>
      <c r="L883" s="293">
        <f>'Employee Salary Payroll Tax '!H885</f>
        <v>6.44</v>
      </c>
      <c r="M883" s="293">
        <f t="shared" si="110"/>
        <v>102342.9</v>
      </c>
      <c r="N883" s="359">
        <f t="shared" si="111"/>
        <v>0</v>
      </c>
      <c r="O883" s="331"/>
      <c r="P883" s="61"/>
      <c r="Q883" s="294"/>
      <c r="R883" s="292"/>
      <c r="S883" s="291"/>
    </row>
    <row r="884" spans="1:19" ht="14.4">
      <c r="A884" s="36">
        <f t="shared" si="105"/>
        <v>869</v>
      </c>
      <c r="B884" s="526"/>
      <c r="C884" s="36" t="str">
        <f>VLOOKUP('Employee Salary Payroll Tax '!B886,'Employee Salary Payroll Tax '!$D$1:$E$7,2,FALSE)</f>
        <v>NonUnion</v>
      </c>
      <c r="D884" s="61">
        <f t="shared" si="106"/>
        <v>2.98E-2</v>
      </c>
      <c r="E884" s="351">
        <f>'Employee Salary Payroll Tax '!N886</f>
        <v>69368.649999999994</v>
      </c>
      <c r="F884" s="351">
        <f t="shared" si="107"/>
        <v>71435.835769999991</v>
      </c>
      <c r="G884" s="352"/>
      <c r="H884" s="351">
        <f t="shared" si="112"/>
        <v>0</v>
      </c>
      <c r="I884" s="351">
        <f t="shared" si="108"/>
        <v>2067.1857699999964</v>
      </c>
      <c r="J884" s="351">
        <f t="shared" si="109"/>
        <v>0</v>
      </c>
      <c r="K884" s="293">
        <f>SUM('Employee Salary Payroll Tax '!I886:K886)</f>
        <v>69368.650000000009</v>
      </c>
      <c r="L884" s="293">
        <f>'Employee Salary Payroll Tax '!H886</f>
        <v>0</v>
      </c>
      <c r="M884" s="293">
        <f t="shared" si="110"/>
        <v>-1.4551915228366852E-11</v>
      </c>
      <c r="N884" s="359">
        <f t="shared" si="111"/>
        <v>0</v>
      </c>
      <c r="O884" s="331"/>
      <c r="P884" s="61"/>
      <c r="Q884" s="294"/>
      <c r="R884" s="292"/>
      <c r="S884" s="291"/>
    </row>
    <row r="885" spans="1:19" ht="14.4">
      <c r="A885" s="36">
        <f t="shared" si="105"/>
        <v>870</v>
      </c>
      <c r="B885" s="526"/>
      <c r="C885" s="36" t="str">
        <f>VLOOKUP('Employee Salary Payroll Tax '!B887,'Employee Salary Payroll Tax '!$D$1:$E$7,2,FALSE)</f>
        <v>NonUnion</v>
      </c>
      <c r="D885" s="61">
        <f t="shared" si="106"/>
        <v>2.98E-2</v>
      </c>
      <c r="E885" s="351">
        <f>'Employee Salary Payroll Tax '!N887</f>
        <v>86711.14</v>
      </c>
      <c r="F885" s="351">
        <f t="shared" si="107"/>
        <v>89295.131972000003</v>
      </c>
      <c r="G885" s="352"/>
      <c r="H885" s="351">
        <f t="shared" si="112"/>
        <v>0</v>
      </c>
      <c r="I885" s="351">
        <f t="shared" si="108"/>
        <v>2583.9919720000034</v>
      </c>
      <c r="J885" s="351">
        <f t="shared" si="109"/>
        <v>0</v>
      </c>
      <c r="K885" s="293">
        <f>SUM('Employee Salary Payroll Tax '!I887:K887)</f>
        <v>1440.72</v>
      </c>
      <c r="L885" s="293">
        <f>'Employee Salary Payroll Tax '!H887</f>
        <v>0</v>
      </c>
      <c r="M885" s="293">
        <f t="shared" si="110"/>
        <v>85270.42</v>
      </c>
      <c r="N885" s="359">
        <f t="shared" si="111"/>
        <v>0</v>
      </c>
      <c r="O885" s="331"/>
      <c r="P885" s="61"/>
      <c r="Q885" s="294"/>
      <c r="R885" s="292"/>
      <c r="S885" s="291"/>
    </row>
    <row r="886" spans="1:19" ht="14.4">
      <c r="A886" s="36">
        <f t="shared" si="105"/>
        <v>871</v>
      </c>
      <c r="B886" s="526"/>
      <c r="C886" s="36" t="str">
        <f>VLOOKUP('Employee Salary Payroll Tax '!B888,'Employee Salary Payroll Tax '!$D$1:$E$7,2,FALSE)</f>
        <v>NonUnion</v>
      </c>
      <c r="D886" s="61">
        <f t="shared" si="106"/>
        <v>2.98E-2</v>
      </c>
      <c r="E886" s="351">
        <f>'Employee Salary Payroll Tax '!N888</f>
        <v>51391.68</v>
      </c>
      <c r="F886" s="351">
        <f t="shared" si="107"/>
        <v>52923.152064000002</v>
      </c>
      <c r="G886" s="352"/>
      <c r="H886" s="351">
        <f t="shared" si="112"/>
        <v>0</v>
      </c>
      <c r="I886" s="351">
        <f t="shared" si="108"/>
        <v>1531.4720640000014</v>
      </c>
      <c r="J886" s="351">
        <f t="shared" si="109"/>
        <v>0</v>
      </c>
      <c r="K886" s="293">
        <f>SUM('Employee Salary Payroll Tax '!I888:K888)</f>
        <v>4909.5</v>
      </c>
      <c r="L886" s="293">
        <f>'Employee Salary Payroll Tax '!H888</f>
        <v>286.88</v>
      </c>
      <c r="M886" s="293">
        <f t="shared" si="110"/>
        <v>46195.3</v>
      </c>
      <c r="N886" s="359">
        <f t="shared" si="111"/>
        <v>0</v>
      </c>
      <c r="O886" s="331"/>
      <c r="P886" s="61"/>
      <c r="Q886" s="294"/>
      <c r="R886" s="292"/>
      <c r="S886" s="291"/>
    </row>
    <row r="887" spans="1:19" ht="14.4">
      <c r="A887" s="36">
        <f t="shared" si="105"/>
        <v>872</v>
      </c>
      <c r="B887" s="526"/>
      <c r="C887" s="36" t="str">
        <f>VLOOKUP('Employee Salary Payroll Tax '!B889,'Employee Salary Payroll Tax '!$D$1:$E$7,2,FALSE)</f>
        <v>NonUnion</v>
      </c>
      <c r="D887" s="61">
        <f t="shared" si="106"/>
        <v>2.98E-2</v>
      </c>
      <c r="E887" s="351">
        <f>'Employee Salary Payroll Tax '!N889</f>
        <v>59607.96</v>
      </c>
      <c r="F887" s="351">
        <f t="shared" si="107"/>
        <v>61384.277208</v>
      </c>
      <c r="G887" s="352"/>
      <c r="H887" s="351">
        <f t="shared" si="112"/>
        <v>0</v>
      </c>
      <c r="I887" s="351">
        <f t="shared" si="108"/>
        <v>1776.3172080000004</v>
      </c>
      <c r="J887" s="351">
        <f t="shared" si="109"/>
        <v>0</v>
      </c>
      <c r="K887" s="293">
        <f>SUM('Employee Salary Payroll Tax '!I889:K889)</f>
        <v>59607.96</v>
      </c>
      <c r="L887" s="293">
        <f>'Employee Salary Payroll Tax '!H889</f>
        <v>0</v>
      </c>
      <c r="M887" s="293">
        <f t="shared" si="110"/>
        <v>0</v>
      </c>
      <c r="N887" s="359">
        <f t="shared" si="111"/>
        <v>0</v>
      </c>
      <c r="O887" s="331"/>
      <c r="P887" s="61"/>
      <c r="Q887" s="294"/>
      <c r="R887" s="292"/>
      <c r="S887" s="291"/>
    </row>
    <row r="888" spans="1:19" ht="14.4">
      <c r="A888" s="36">
        <f t="shared" si="105"/>
        <v>873</v>
      </c>
      <c r="B888" s="526"/>
      <c r="C888" s="36" t="str">
        <f>VLOOKUP('Employee Salary Payroll Tax '!B890,'Employee Salary Payroll Tax '!$D$1:$E$7,2,FALSE)</f>
        <v>UA</v>
      </c>
      <c r="D888" s="61">
        <f t="shared" si="106"/>
        <v>0.03</v>
      </c>
      <c r="E888" s="351">
        <f>'Employee Salary Payroll Tax '!N890</f>
        <v>55365.7</v>
      </c>
      <c r="F888" s="351">
        <f t="shared" si="107"/>
        <v>57026.671000000002</v>
      </c>
      <c r="G888" s="352"/>
      <c r="H888" s="351">
        <f t="shared" si="112"/>
        <v>0</v>
      </c>
      <c r="I888" s="351">
        <f t="shared" si="108"/>
        <v>1660.971000000005</v>
      </c>
      <c r="J888" s="351">
        <f t="shared" si="109"/>
        <v>0</v>
      </c>
      <c r="K888" s="293">
        <f>SUM('Employee Salary Payroll Tax '!I890:K890)</f>
        <v>13115.39</v>
      </c>
      <c r="L888" s="293">
        <f>'Employee Salary Payroll Tax '!H890</f>
        <v>0</v>
      </c>
      <c r="M888" s="293">
        <f t="shared" si="110"/>
        <v>42250.31</v>
      </c>
      <c r="N888" s="359">
        <f t="shared" si="111"/>
        <v>0</v>
      </c>
      <c r="O888" s="331"/>
      <c r="P888" s="61"/>
      <c r="Q888" s="294"/>
      <c r="R888" s="292"/>
      <c r="S888" s="291"/>
    </row>
    <row r="889" spans="1:19" ht="14.4">
      <c r="A889" s="36">
        <f t="shared" si="105"/>
        <v>874</v>
      </c>
      <c r="B889" s="526"/>
      <c r="C889" s="36" t="str">
        <f>VLOOKUP('Employee Salary Payroll Tax '!B891,'Employee Salary Payroll Tax '!$D$1:$E$7,2,FALSE)</f>
        <v>NonUnion</v>
      </c>
      <c r="D889" s="61">
        <f t="shared" si="106"/>
        <v>2.98E-2</v>
      </c>
      <c r="E889" s="351">
        <f>'Employee Salary Payroll Tax '!N891</f>
        <v>110874.04</v>
      </c>
      <c r="F889" s="351">
        <f t="shared" si="107"/>
        <v>114178.086392</v>
      </c>
      <c r="G889" s="352"/>
      <c r="H889" s="351">
        <f t="shared" si="112"/>
        <v>0</v>
      </c>
      <c r="I889" s="351">
        <f t="shared" si="108"/>
        <v>3304.0463920000038</v>
      </c>
      <c r="J889" s="351">
        <f t="shared" si="109"/>
        <v>0</v>
      </c>
      <c r="K889" s="293">
        <f>SUM('Employee Salary Payroll Tax '!I891:K891)</f>
        <v>33731.550000000003</v>
      </c>
      <c r="L889" s="293">
        <f>'Employee Salary Payroll Tax '!H891</f>
        <v>0</v>
      </c>
      <c r="M889" s="293">
        <f t="shared" si="110"/>
        <v>77142.489999999991</v>
      </c>
      <c r="N889" s="359">
        <f t="shared" si="111"/>
        <v>0</v>
      </c>
      <c r="O889" s="331"/>
      <c r="P889" s="61"/>
      <c r="Q889" s="294"/>
      <c r="R889" s="292"/>
      <c r="S889" s="291"/>
    </row>
    <row r="890" spans="1:19" ht="14.4">
      <c r="A890" s="36">
        <f t="shared" si="105"/>
        <v>875</v>
      </c>
      <c r="B890" s="526"/>
      <c r="C890" s="36" t="str">
        <f>VLOOKUP('Employee Salary Payroll Tax '!B892,'Employee Salary Payroll Tax '!$D$1:$E$7,2,FALSE)</f>
        <v>NonUnion</v>
      </c>
      <c r="D890" s="61">
        <f t="shared" si="106"/>
        <v>2.98E-2</v>
      </c>
      <c r="E890" s="351">
        <f>'Employee Salary Payroll Tax '!N892</f>
        <v>63925.41</v>
      </c>
      <c r="F890" s="351">
        <f t="shared" si="107"/>
        <v>65830.387218000003</v>
      </c>
      <c r="G890" s="352"/>
      <c r="H890" s="351">
        <f t="shared" si="112"/>
        <v>0</v>
      </c>
      <c r="I890" s="351">
        <f t="shared" si="108"/>
        <v>1904.977218</v>
      </c>
      <c r="J890" s="351">
        <f t="shared" si="109"/>
        <v>0</v>
      </c>
      <c r="K890" s="293">
        <f>SUM('Employee Salary Payroll Tax '!I892:K892)</f>
        <v>25539.02</v>
      </c>
      <c r="L890" s="293">
        <f>'Employee Salary Payroll Tax '!H892</f>
        <v>0</v>
      </c>
      <c r="M890" s="293">
        <f t="shared" si="110"/>
        <v>38386.39</v>
      </c>
      <c r="N890" s="359">
        <f t="shared" si="111"/>
        <v>0</v>
      </c>
      <c r="O890" s="331"/>
      <c r="P890" s="61"/>
      <c r="Q890" s="294"/>
      <c r="R890" s="292"/>
      <c r="S890" s="291"/>
    </row>
    <row r="891" spans="1:19" ht="14.4">
      <c r="A891" s="36">
        <f t="shared" si="105"/>
        <v>876</v>
      </c>
      <c r="B891" s="526"/>
      <c r="C891" s="36" t="str">
        <f>VLOOKUP('Employee Salary Payroll Tax '!B893,'Employee Salary Payroll Tax '!$D$1:$E$7,2,FALSE)</f>
        <v>NonUnion</v>
      </c>
      <c r="D891" s="61">
        <f t="shared" si="106"/>
        <v>2.98E-2</v>
      </c>
      <c r="E891" s="351">
        <f>'Employee Salary Payroll Tax '!N893</f>
        <v>76184.84</v>
      </c>
      <c r="F891" s="351">
        <f t="shared" si="107"/>
        <v>78455.148232000007</v>
      </c>
      <c r="G891" s="352"/>
      <c r="H891" s="351">
        <f t="shared" si="112"/>
        <v>0</v>
      </c>
      <c r="I891" s="351">
        <f t="shared" si="108"/>
        <v>2270.3082320000103</v>
      </c>
      <c r="J891" s="351">
        <f t="shared" si="109"/>
        <v>0</v>
      </c>
      <c r="K891" s="293">
        <f>SUM('Employee Salary Payroll Tax '!I893:K893)</f>
        <v>72977.039999999994</v>
      </c>
      <c r="L891" s="293">
        <f>'Employee Salary Payroll Tax '!H893</f>
        <v>0</v>
      </c>
      <c r="M891" s="293">
        <f t="shared" si="110"/>
        <v>3207.8000000000029</v>
      </c>
      <c r="N891" s="359">
        <f t="shared" si="111"/>
        <v>0</v>
      </c>
      <c r="O891" s="331"/>
      <c r="P891" s="61"/>
      <c r="Q891" s="294"/>
      <c r="R891" s="292"/>
      <c r="S891" s="291"/>
    </row>
    <row r="892" spans="1:19" ht="14.4">
      <c r="A892" s="36">
        <f t="shared" si="105"/>
        <v>877</v>
      </c>
      <c r="B892" s="526"/>
      <c r="C892" s="36" t="str">
        <f>VLOOKUP('Employee Salary Payroll Tax '!B894,'Employee Salary Payroll Tax '!$D$1:$E$7,2,FALSE)</f>
        <v>IBEW</v>
      </c>
      <c r="D892" s="61">
        <f t="shared" si="106"/>
        <v>6.875E-3</v>
      </c>
      <c r="E892" s="351">
        <f>'Employee Salary Payroll Tax '!N894</f>
        <v>63963.78</v>
      </c>
      <c r="F892" s="351">
        <f t="shared" si="107"/>
        <v>64403.530987499995</v>
      </c>
      <c r="G892" s="352"/>
      <c r="H892" s="351">
        <f t="shared" si="112"/>
        <v>0</v>
      </c>
      <c r="I892" s="351">
        <f t="shared" si="108"/>
        <v>439.75098749999597</v>
      </c>
      <c r="J892" s="351">
        <f t="shared" si="109"/>
        <v>0</v>
      </c>
      <c r="K892" s="293">
        <f>SUM('Employee Salary Payroll Tax '!I894:K894)</f>
        <v>20322.27</v>
      </c>
      <c r="L892" s="293">
        <f>'Employee Salary Payroll Tax '!H894</f>
        <v>0</v>
      </c>
      <c r="M892" s="293">
        <f t="shared" si="110"/>
        <v>43641.509999999995</v>
      </c>
      <c r="N892" s="359">
        <f t="shared" si="111"/>
        <v>0</v>
      </c>
      <c r="O892" s="331"/>
      <c r="P892" s="61"/>
      <c r="Q892" s="294"/>
      <c r="R892" s="292"/>
      <c r="S892" s="291"/>
    </row>
    <row r="893" spans="1:19" ht="14.4">
      <c r="A893" s="36">
        <f t="shared" si="105"/>
        <v>878</v>
      </c>
      <c r="B893" s="526"/>
      <c r="C893" s="36" t="str">
        <f>VLOOKUP('Employee Salary Payroll Tax '!B895,'Employee Salary Payroll Tax '!$D$1:$E$7,2,FALSE)</f>
        <v>NonUnion</v>
      </c>
      <c r="D893" s="61">
        <f t="shared" si="106"/>
        <v>2.98E-2</v>
      </c>
      <c r="E893" s="351">
        <f>'Employee Salary Payroll Tax '!N895</f>
        <v>93565.759999999995</v>
      </c>
      <c r="F893" s="351">
        <f t="shared" si="107"/>
        <v>96354.019648000001</v>
      </c>
      <c r="G893" s="352"/>
      <c r="H893" s="351">
        <f t="shared" si="112"/>
        <v>0</v>
      </c>
      <c r="I893" s="351">
        <f t="shared" si="108"/>
        <v>2788.2596480000066</v>
      </c>
      <c r="J893" s="351">
        <f t="shared" si="109"/>
        <v>0</v>
      </c>
      <c r="K893" s="293">
        <f>SUM('Employee Salary Payroll Tax '!I895:K895)</f>
        <v>42714.48</v>
      </c>
      <c r="L893" s="293">
        <f>'Employee Salary Payroll Tax '!H895</f>
        <v>0</v>
      </c>
      <c r="M893" s="293">
        <f t="shared" si="110"/>
        <v>50851.279999999992</v>
      </c>
      <c r="N893" s="359">
        <f t="shared" si="111"/>
        <v>0</v>
      </c>
      <c r="O893" s="331"/>
      <c r="P893" s="61"/>
      <c r="Q893" s="294"/>
      <c r="R893" s="292"/>
      <c r="S893" s="291"/>
    </row>
    <row r="894" spans="1:19" ht="14.4">
      <c r="A894" s="36">
        <f t="shared" si="105"/>
        <v>879</v>
      </c>
      <c r="B894" s="526"/>
      <c r="C894" s="36" t="str">
        <f>VLOOKUP('Employee Salary Payroll Tax '!B896,'Employee Salary Payroll Tax '!$D$1:$E$7,2,FALSE)</f>
        <v>NonUnion</v>
      </c>
      <c r="D894" s="61">
        <f t="shared" si="106"/>
        <v>2.98E-2</v>
      </c>
      <c r="E894" s="351">
        <f>'Employee Salary Payroll Tax '!N896</f>
        <v>119185.79</v>
      </c>
      <c r="F894" s="351">
        <f t="shared" si="107"/>
        <v>122737.52654199999</v>
      </c>
      <c r="G894" s="352"/>
      <c r="H894" s="351">
        <f t="shared" si="112"/>
        <v>0</v>
      </c>
      <c r="I894" s="351">
        <f t="shared" si="108"/>
        <v>3551.7365419999987</v>
      </c>
      <c r="J894" s="351">
        <f t="shared" si="109"/>
        <v>0</v>
      </c>
      <c r="K894" s="293">
        <f>SUM('Employee Salary Payroll Tax '!I896:K896)</f>
        <v>47707.259999999995</v>
      </c>
      <c r="L894" s="293">
        <f>'Employee Salary Payroll Tax '!H896</f>
        <v>0</v>
      </c>
      <c r="M894" s="293">
        <f t="shared" si="110"/>
        <v>71478.53</v>
      </c>
      <c r="N894" s="359">
        <f t="shared" si="111"/>
        <v>0</v>
      </c>
      <c r="O894" s="331"/>
      <c r="P894" s="61"/>
      <c r="Q894" s="294"/>
      <c r="R894" s="292"/>
      <c r="S894" s="291"/>
    </row>
    <row r="895" spans="1:19" ht="14.4">
      <c r="A895" s="36">
        <f t="shared" si="105"/>
        <v>880</v>
      </c>
      <c r="B895" s="526"/>
      <c r="C895" s="36" t="str">
        <f>VLOOKUP('Employee Salary Payroll Tax '!B897,'Employee Salary Payroll Tax '!$D$1:$E$7,2,FALSE)</f>
        <v>IBEW</v>
      </c>
      <c r="D895" s="61">
        <f t="shared" si="106"/>
        <v>6.875E-3</v>
      </c>
      <c r="E895" s="351">
        <f>'Employee Salary Payroll Tax '!N897</f>
        <v>119769.57</v>
      </c>
      <c r="F895" s="351">
        <f t="shared" si="107"/>
        <v>120592.98579375001</v>
      </c>
      <c r="G895" s="352"/>
      <c r="H895" s="351">
        <f t="shared" si="112"/>
        <v>0</v>
      </c>
      <c r="I895" s="351">
        <f t="shared" si="108"/>
        <v>823.41579374999856</v>
      </c>
      <c r="J895" s="351">
        <f t="shared" si="109"/>
        <v>0</v>
      </c>
      <c r="K895" s="293">
        <f>SUM('Employee Salary Payroll Tax '!I897:K897)</f>
        <v>35094.07</v>
      </c>
      <c r="L895" s="293">
        <f>'Employee Salary Payroll Tax '!H897</f>
        <v>0</v>
      </c>
      <c r="M895" s="293">
        <f t="shared" si="110"/>
        <v>84675.5</v>
      </c>
      <c r="N895" s="359">
        <f t="shared" si="111"/>
        <v>0</v>
      </c>
      <c r="O895" s="331"/>
      <c r="P895" s="61"/>
      <c r="Q895" s="294"/>
      <c r="R895" s="292"/>
      <c r="S895" s="291"/>
    </row>
    <row r="896" spans="1:19" ht="14.4">
      <c r="A896" s="36">
        <f t="shared" si="105"/>
        <v>881</v>
      </c>
      <c r="B896" s="526"/>
      <c r="C896" s="36" t="str">
        <f>VLOOKUP('Employee Salary Payroll Tax '!B898,'Employee Salary Payroll Tax '!$D$1:$E$7,2,FALSE)</f>
        <v>NonUnion</v>
      </c>
      <c r="D896" s="61">
        <f t="shared" si="106"/>
        <v>2.98E-2</v>
      </c>
      <c r="E896" s="351">
        <f>'Employee Salary Payroll Tax '!N898</f>
        <v>174919.62</v>
      </c>
      <c r="F896" s="351">
        <f t="shared" si="107"/>
        <v>180132.22467600001</v>
      </c>
      <c r="G896" s="352"/>
      <c r="H896" s="351">
        <f t="shared" si="112"/>
        <v>0</v>
      </c>
      <c r="I896" s="351">
        <f t="shared" si="108"/>
        <v>5212.6046760000172</v>
      </c>
      <c r="J896" s="351">
        <f t="shared" si="109"/>
        <v>0</v>
      </c>
      <c r="K896" s="293">
        <f>SUM('Employee Salary Payroll Tax '!I898:K898)</f>
        <v>140629.54999999999</v>
      </c>
      <c r="L896" s="293">
        <f>'Employee Salary Payroll Tax '!H898</f>
        <v>0</v>
      </c>
      <c r="M896" s="293">
        <f t="shared" si="110"/>
        <v>34290.070000000007</v>
      </c>
      <c r="N896" s="359">
        <f t="shared" si="111"/>
        <v>0</v>
      </c>
      <c r="O896" s="331"/>
      <c r="P896" s="61"/>
      <c r="Q896" s="294"/>
      <c r="R896" s="292"/>
      <c r="S896" s="291"/>
    </row>
    <row r="897" spans="1:19" ht="14.4">
      <c r="A897" s="36">
        <f t="shared" si="105"/>
        <v>882</v>
      </c>
      <c r="B897" s="526"/>
      <c r="C897" s="36" t="str">
        <f>VLOOKUP('Employee Salary Payroll Tax '!B899,'Employee Salary Payroll Tax '!$D$1:$E$7,2,FALSE)</f>
        <v>IBEW</v>
      </c>
      <c r="D897" s="61">
        <f t="shared" si="106"/>
        <v>6.875E-3</v>
      </c>
      <c r="E897" s="351">
        <f>'Employee Salary Payroll Tax '!N899</f>
        <v>117113.12</v>
      </c>
      <c r="F897" s="351">
        <f t="shared" si="107"/>
        <v>117918.27269999999</v>
      </c>
      <c r="G897" s="352"/>
      <c r="H897" s="351">
        <f t="shared" si="112"/>
        <v>0</v>
      </c>
      <c r="I897" s="351">
        <f t="shared" si="108"/>
        <v>805.15269999999146</v>
      </c>
      <c r="J897" s="351">
        <f t="shared" si="109"/>
        <v>0</v>
      </c>
      <c r="K897" s="293">
        <f>SUM('Employee Salary Payroll Tax '!I899:K899)</f>
        <v>106699.52</v>
      </c>
      <c r="L897" s="293">
        <f>'Employee Salary Payroll Tax '!H899</f>
        <v>0</v>
      </c>
      <c r="M897" s="293">
        <f t="shared" si="110"/>
        <v>10413.599999999991</v>
      </c>
      <c r="N897" s="359">
        <f t="shared" si="111"/>
        <v>0</v>
      </c>
      <c r="O897" s="331"/>
      <c r="P897" s="61"/>
      <c r="Q897" s="294"/>
      <c r="R897" s="292"/>
      <c r="S897" s="291"/>
    </row>
    <row r="898" spans="1:19" ht="14.4">
      <c r="A898" s="36">
        <f t="shared" si="105"/>
        <v>883</v>
      </c>
      <c r="B898" s="526"/>
      <c r="C898" s="36" t="str">
        <f>VLOOKUP('Employee Salary Payroll Tax '!B900,'Employee Salary Payroll Tax '!$D$1:$E$7,2,FALSE)</f>
        <v>UA</v>
      </c>
      <c r="D898" s="61">
        <f t="shared" si="106"/>
        <v>0.03</v>
      </c>
      <c r="E898" s="351">
        <f>'Employee Salary Payroll Tax '!N900</f>
        <v>39144.46</v>
      </c>
      <c r="F898" s="351">
        <f t="shared" si="107"/>
        <v>40318.793799999999</v>
      </c>
      <c r="G898" s="352"/>
      <c r="H898" s="351">
        <f t="shared" si="112"/>
        <v>5855.5400000000009</v>
      </c>
      <c r="I898" s="351">
        <f t="shared" si="108"/>
        <v>1174.3338000000003</v>
      </c>
      <c r="J898" s="351">
        <f t="shared" si="109"/>
        <v>7.0460028000000019</v>
      </c>
      <c r="K898" s="293">
        <f>SUM('Employee Salary Payroll Tax '!I900:K900)</f>
        <v>33875.64</v>
      </c>
      <c r="L898" s="293">
        <f>'Employee Salary Payroll Tax '!H900</f>
        <v>0</v>
      </c>
      <c r="M898" s="293">
        <f t="shared" si="110"/>
        <v>5268.82</v>
      </c>
      <c r="N898" s="359">
        <f t="shared" si="111"/>
        <v>6.0976151998442294</v>
      </c>
      <c r="O898" s="331"/>
      <c r="P898" s="61"/>
      <c r="Q898" s="294"/>
      <c r="R898" s="292"/>
      <c r="S898" s="291"/>
    </row>
    <row r="899" spans="1:19" ht="14.4">
      <c r="A899" s="36">
        <f t="shared" si="105"/>
        <v>884</v>
      </c>
      <c r="B899" s="526"/>
      <c r="C899" s="36" t="str">
        <f>VLOOKUP('Employee Salary Payroll Tax '!B901,'Employee Salary Payroll Tax '!$D$1:$E$7,2,FALSE)</f>
        <v>IBEW</v>
      </c>
      <c r="D899" s="61">
        <f t="shared" si="106"/>
        <v>6.875E-3</v>
      </c>
      <c r="E899" s="351">
        <f>'Employee Salary Payroll Tax '!N901</f>
        <v>3543.06</v>
      </c>
      <c r="F899" s="351">
        <f t="shared" si="107"/>
        <v>3567.4185374999997</v>
      </c>
      <c r="G899" s="352"/>
      <c r="H899" s="351">
        <f t="shared" si="112"/>
        <v>41456.94</v>
      </c>
      <c r="I899" s="351">
        <f t="shared" si="108"/>
        <v>24.358537499999784</v>
      </c>
      <c r="J899" s="351">
        <f t="shared" si="109"/>
        <v>0.14615122499999872</v>
      </c>
      <c r="K899" s="293">
        <f>SUM('Employee Salary Payroll Tax '!I901:K901)</f>
        <v>160.33000000000001</v>
      </c>
      <c r="L899" s="293">
        <f>'Employee Salary Payroll Tax '!H901</f>
        <v>0</v>
      </c>
      <c r="M899" s="293">
        <f t="shared" si="110"/>
        <v>3382.73</v>
      </c>
      <c r="N899" s="359">
        <f t="shared" si="111"/>
        <v>6.6136124981333042E-3</v>
      </c>
      <c r="O899" s="331"/>
      <c r="P899" s="61"/>
      <c r="Q899" s="294"/>
      <c r="R899" s="292"/>
      <c r="S899" s="291"/>
    </row>
    <row r="900" spans="1:19" ht="14.4">
      <c r="A900" s="36">
        <f t="shared" si="105"/>
        <v>885</v>
      </c>
      <c r="B900" s="526"/>
      <c r="C900" s="36" t="str">
        <f>VLOOKUP('Employee Salary Payroll Tax '!B902,'Employee Salary Payroll Tax '!$D$1:$E$7,2,FALSE)</f>
        <v>NonUnion</v>
      </c>
      <c r="D900" s="61">
        <f t="shared" si="106"/>
        <v>2.98E-2</v>
      </c>
      <c r="E900" s="351">
        <f>'Employee Salary Payroll Tax '!N902</f>
        <v>63219.97</v>
      </c>
      <c r="F900" s="351">
        <f t="shared" si="107"/>
        <v>65103.925106000002</v>
      </c>
      <c r="G900" s="352"/>
      <c r="H900" s="351">
        <f t="shared" si="112"/>
        <v>0</v>
      </c>
      <c r="I900" s="351">
        <f t="shared" si="108"/>
        <v>1883.9551060000013</v>
      </c>
      <c r="J900" s="351">
        <f t="shared" si="109"/>
        <v>0</v>
      </c>
      <c r="K900" s="293">
        <f>SUM('Employee Salary Payroll Tax '!I902:K902)</f>
        <v>19698.810000000001</v>
      </c>
      <c r="L900" s="293">
        <f>'Employee Salary Payroll Tax '!H902</f>
        <v>0</v>
      </c>
      <c r="M900" s="293">
        <f t="shared" si="110"/>
        <v>43521.16</v>
      </c>
      <c r="N900" s="359">
        <f t="shared" si="111"/>
        <v>0</v>
      </c>
      <c r="O900" s="331"/>
      <c r="P900" s="61"/>
      <c r="Q900" s="294"/>
      <c r="R900" s="292"/>
      <c r="S900" s="291"/>
    </row>
    <row r="901" spans="1:19" ht="14.4">
      <c r="A901" s="36">
        <f t="shared" si="105"/>
        <v>886</v>
      </c>
      <c r="B901" s="526"/>
      <c r="C901" s="36" t="str">
        <f>VLOOKUP('Employee Salary Payroll Tax '!B903,'Employee Salary Payroll Tax '!$D$1:$E$7,2,FALSE)</f>
        <v>NonUnion</v>
      </c>
      <c r="D901" s="61">
        <f t="shared" si="106"/>
        <v>2.98E-2</v>
      </c>
      <c r="E901" s="351">
        <f>'Employee Salary Payroll Tax '!N903</f>
        <v>48477.55</v>
      </c>
      <c r="F901" s="351">
        <f t="shared" si="107"/>
        <v>49922.180990000008</v>
      </c>
      <c r="G901" s="352"/>
      <c r="H901" s="351">
        <f t="shared" si="112"/>
        <v>0</v>
      </c>
      <c r="I901" s="351">
        <f t="shared" si="108"/>
        <v>1444.6309900000051</v>
      </c>
      <c r="J901" s="351">
        <f t="shared" si="109"/>
        <v>0</v>
      </c>
      <c r="K901" s="293">
        <f>SUM('Employee Salary Payroll Tax '!I903:K903)</f>
        <v>48404.47</v>
      </c>
      <c r="L901" s="293">
        <f>'Employee Salary Payroll Tax '!H903</f>
        <v>0</v>
      </c>
      <c r="M901" s="293">
        <f t="shared" si="110"/>
        <v>73.080000000001746</v>
      </c>
      <c r="N901" s="359">
        <f t="shared" si="111"/>
        <v>0</v>
      </c>
      <c r="O901" s="331"/>
      <c r="P901" s="61"/>
      <c r="Q901" s="294"/>
      <c r="R901" s="292"/>
      <c r="S901" s="291"/>
    </row>
    <row r="902" spans="1:19" ht="14.4">
      <c r="A902" s="36">
        <f t="shared" si="105"/>
        <v>887</v>
      </c>
      <c r="B902" s="526"/>
      <c r="C902" s="36" t="str">
        <f>VLOOKUP('Employee Salary Payroll Tax '!B904,'Employee Salary Payroll Tax '!$D$1:$E$7,2,FALSE)</f>
        <v>NonUnion</v>
      </c>
      <c r="D902" s="61">
        <f t="shared" si="106"/>
        <v>2.98E-2</v>
      </c>
      <c r="E902" s="351">
        <f>'Employee Salary Payroll Tax '!N904</f>
        <v>12321.56</v>
      </c>
      <c r="F902" s="351">
        <f t="shared" si="107"/>
        <v>12688.742488</v>
      </c>
      <c r="G902" s="352"/>
      <c r="H902" s="351">
        <f t="shared" si="112"/>
        <v>32678.440000000002</v>
      </c>
      <c r="I902" s="351">
        <f t="shared" si="108"/>
        <v>367.18248800000038</v>
      </c>
      <c r="J902" s="351">
        <f t="shared" si="109"/>
        <v>2.2030949280000023</v>
      </c>
      <c r="K902" s="293">
        <f>SUM('Employee Salary Payroll Tax '!I904:K904)</f>
        <v>2636.48</v>
      </c>
      <c r="L902" s="293">
        <f>'Employee Salary Payroll Tax '!H904</f>
        <v>0</v>
      </c>
      <c r="M902" s="293">
        <f t="shared" si="110"/>
        <v>9685.08</v>
      </c>
      <c r="N902" s="359">
        <f t="shared" si="111"/>
        <v>0.47140262396174215</v>
      </c>
      <c r="O902" s="331"/>
      <c r="P902" s="61"/>
      <c r="Q902" s="294"/>
      <c r="R902" s="292"/>
      <c r="S902" s="291"/>
    </row>
    <row r="903" spans="1:19" ht="14.4">
      <c r="A903" s="36">
        <f t="shared" si="105"/>
        <v>888</v>
      </c>
      <c r="B903" s="526"/>
      <c r="C903" s="36" t="str">
        <f>VLOOKUP('Employee Salary Payroll Tax '!B905,'Employee Salary Payroll Tax '!$D$1:$E$7,2,FALSE)</f>
        <v>Not Assigned</v>
      </c>
      <c r="D903" s="61">
        <f t="shared" si="106"/>
        <v>0</v>
      </c>
      <c r="E903" s="351">
        <f>'Employee Salary Payroll Tax '!N905</f>
        <v>0</v>
      </c>
      <c r="F903" s="351">
        <f t="shared" si="107"/>
        <v>0</v>
      </c>
      <c r="G903" s="352"/>
      <c r="H903" s="351">
        <f t="shared" si="112"/>
        <v>45000</v>
      </c>
      <c r="I903" s="351">
        <f t="shared" si="108"/>
        <v>0</v>
      </c>
      <c r="J903" s="351">
        <f t="shared" si="109"/>
        <v>0</v>
      </c>
      <c r="K903" s="293">
        <f>SUM('Employee Salary Payroll Tax '!I905:K905)</f>
        <v>-754.83</v>
      </c>
      <c r="L903" s="293">
        <f>'Employee Salary Payroll Tax '!H905</f>
        <v>0</v>
      </c>
      <c r="M903" s="293">
        <f t="shared" si="110"/>
        <v>754.83</v>
      </c>
      <c r="N903" s="359">
        <f t="shared" si="111"/>
        <v>0</v>
      </c>
      <c r="O903" s="331"/>
      <c r="P903" s="61"/>
      <c r="Q903" s="294"/>
      <c r="R903" s="292"/>
      <c r="S903" s="291"/>
    </row>
    <row r="904" spans="1:19" ht="14.4">
      <c r="A904" s="36">
        <f t="shared" si="105"/>
        <v>889</v>
      </c>
      <c r="B904" s="526"/>
      <c r="C904" s="36" t="str">
        <f>VLOOKUP('Employee Salary Payroll Tax '!B906,'Employee Salary Payroll Tax '!$D$1:$E$7,2,FALSE)</f>
        <v>NonUnion</v>
      </c>
      <c r="D904" s="61">
        <f t="shared" si="106"/>
        <v>2.98E-2</v>
      </c>
      <c r="E904" s="351">
        <f>'Employee Salary Payroll Tax '!N906</f>
        <v>102510.98</v>
      </c>
      <c r="F904" s="351">
        <f t="shared" si="107"/>
        <v>105565.807204</v>
      </c>
      <c r="G904" s="352"/>
      <c r="H904" s="351">
        <f t="shared" si="112"/>
        <v>0</v>
      </c>
      <c r="I904" s="351">
        <f t="shared" si="108"/>
        <v>3054.8272040000011</v>
      </c>
      <c r="J904" s="351">
        <f t="shared" si="109"/>
        <v>0</v>
      </c>
      <c r="K904" s="293">
        <f>SUM('Employee Salary Payroll Tax '!I906:K906)</f>
        <v>33139.199999999997</v>
      </c>
      <c r="L904" s="293">
        <f>'Employee Salary Payroll Tax '!H906</f>
        <v>0</v>
      </c>
      <c r="M904" s="293">
        <f t="shared" si="110"/>
        <v>69371.78</v>
      </c>
      <c r="N904" s="359">
        <f t="shared" si="111"/>
        <v>0</v>
      </c>
      <c r="O904" s="331"/>
      <c r="P904" s="61"/>
      <c r="Q904" s="294"/>
      <c r="R904" s="292"/>
      <c r="S904" s="291"/>
    </row>
    <row r="905" spans="1:19" ht="14.4">
      <c r="A905" s="36">
        <f t="shared" si="105"/>
        <v>890</v>
      </c>
      <c r="B905" s="526"/>
      <c r="C905" s="36" t="str">
        <f>VLOOKUP('Employee Salary Payroll Tax '!B907,'Employee Salary Payroll Tax '!$D$1:$E$7,2,FALSE)</f>
        <v>IBEW</v>
      </c>
      <c r="D905" s="61">
        <f t="shared" si="106"/>
        <v>6.875E-3</v>
      </c>
      <c r="E905" s="351">
        <f>'Employee Salary Payroll Tax '!N907</f>
        <v>95406.06</v>
      </c>
      <c r="F905" s="351">
        <f t="shared" si="107"/>
        <v>96061.97666249999</v>
      </c>
      <c r="G905" s="352"/>
      <c r="H905" s="351">
        <f t="shared" si="112"/>
        <v>0</v>
      </c>
      <c r="I905" s="351">
        <f t="shared" si="108"/>
        <v>655.91666249999253</v>
      </c>
      <c r="J905" s="351">
        <f t="shared" si="109"/>
        <v>0</v>
      </c>
      <c r="K905" s="293">
        <f>SUM('Employee Salary Payroll Tax '!I907:K907)</f>
        <v>79707.740000000005</v>
      </c>
      <c r="L905" s="293">
        <f>'Employee Salary Payroll Tax '!H907</f>
        <v>0</v>
      </c>
      <c r="M905" s="293">
        <f t="shared" si="110"/>
        <v>15698.319999999992</v>
      </c>
      <c r="N905" s="359">
        <f t="shared" si="111"/>
        <v>0</v>
      </c>
      <c r="O905" s="331"/>
      <c r="P905" s="61"/>
      <c r="Q905" s="294"/>
      <c r="R905" s="292"/>
      <c r="S905" s="291"/>
    </row>
    <row r="906" spans="1:19" ht="14.4">
      <c r="A906" s="36">
        <f t="shared" si="105"/>
        <v>891</v>
      </c>
      <c r="B906" s="526"/>
      <c r="C906" s="36" t="str">
        <f>VLOOKUP('Employee Salary Payroll Tax '!B908,'Employee Salary Payroll Tax '!$D$1:$E$7,2,FALSE)</f>
        <v>IBEW</v>
      </c>
      <c r="D906" s="61">
        <f t="shared" si="106"/>
        <v>6.875E-3</v>
      </c>
      <c r="E906" s="351">
        <f>'Employee Salary Payroll Tax '!N908</f>
        <v>21825.53</v>
      </c>
      <c r="F906" s="351">
        <f t="shared" si="107"/>
        <v>21975.580518749997</v>
      </c>
      <c r="G906" s="352"/>
      <c r="H906" s="351">
        <f t="shared" si="112"/>
        <v>23174.47</v>
      </c>
      <c r="I906" s="351">
        <f t="shared" si="108"/>
        <v>150.05051874999845</v>
      </c>
      <c r="J906" s="351">
        <f t="shared" si="109"/>
        <v>0.90030311249999073</v>
      </c>
      <c r="K906" s="293">
        <f>SUM('Employee Salary Payroll Tax '!I908:K908)</f>
        <v>21825.53</v>
      </c>
      <c r="L906" s="293">
        <f>'Employee Salary Payroll Tax '!H908</f>
        <v>0</v>
      </c>
      <c r="M906" s="293">
        <f t="shared" si="110"/>
        <v>0</v>
      </c>
      <c r="N906" s="359">
        <f t="shared" si="111"/>
        <v>0.90030311245874073</v>
      </c>
      <c r="O906" s="331"/>
      <c r="P906" s="61"/>
      <c r="Q906" s="294"/>
      <c r="R906" s="292"/>
      <c r="S906" s="291"/>
    </row>
    <row r="907" spans="1:19" ht="14.4">
      <c r="A907" s="36">
        <f t="shared" si="105"/>
        <v>892</v>
      </c>
      <c r="B907" s="526"/>
      <c r="C907" s="36" t="str">
        <f>VLOOKUP('Employee Salary Payroll Tax '!B909,'Employee Salary Payroll Tax '!$D$1:$E$7,2,FALSE)</f>
        <v>NonUnion</v>
      </c>
      <c r="D907" s="61">
        <f t="shared" si="106"/>
        <v>2.98E-2</v>
      </c>
      <c r="E907" s="351">
        <f>'Employee Salary Payroll Tax '!N909</f>
        <v>91775.65</v>
      </c>
      <c r="F907" s="351">
        <f t="shared" si="107"/>
        <v>94510.564369999993</v>
      </c>
      <c r="G907" s="352"/>
      <c r="H907" s="351">
        <f t="shared" si="112"/>
        <v>0</v>
      </c>
      <c r="I907" s="351">
        <f t="shared" si="108"/>
        <v>2734.9143699999986</v>
      </c>
      <c r="J907" s="351">
        <f t="shared" si="109"/>
        <v>0</v>
      </c>
      <c r="K907" s="293">
        <f>SUM('Employee Salary Payroll Tax '!I909:K909)</f>
        <v>2966.7</v>
      </c>
      <c r="L907" s="293">
        <f>'Employee Salary Payroll Tax '!H909</f>
        <v>0</v>
      </c>
      <c r="M907" s="293">
        <f t="shared" si="110"/>
        <v>88808.95</v>
      </c>
      <c r="N907" s="359">
        <f t="shared" si="111"/>
        <v>0</v>
      </c>
      <c r="O907" s="331"/>
      <c r="P907" s="61"/>
      <c r="Q907" s="294"/>
      <c r="R907" s="292"/>
      <c r="S907" s="291"/>
    </row>
    <row r="908" spans="1:19" ht="14.4">
      <c r="A908" s="36">
        <f t="shared" si="105"/>
        <v>893</v>
      </c>
      <c r="B908" s="526"/>
      <c r="C908" s="36" t="str">
        <f>VLOOKUP('Employee Salary Payroll Tax '!B910,'Employee Salary Payroll Tax '!$D$1:$E$7,2,FALSE)</f>
        <v>UA</v>
      </c>
      <c r="D908" s="61">
        <f t="shared" si="106"/>
        <v>0.03</v>
      </c>
      <c r="E908" s="351">
        <f>'Employee Salary Payroll Tax '!N910</f>
        <v>75865.5</v>
      </c>
      <c r="F908" s="351">
        <f t="shared" si="107"/>
        <v>78141.464999999997</v>
      </c>
      <c r="G908" s="352"/>
      <c r="H908" s="351">
        <f t="shared" si="112"/>
        <v>0</v>
      </c>
      <c r="I908" s="351">
        <f t="shared" si="108"/>
        <v>2275.9649999999965</v>
      </c>
      <c r="J908" s="351">
        <f t="shared" si="109"/>
        <v>0</v>
      </c>
      <c r="K908" s="293">
        <f>SUM('Employee Salary Payroll Tax '!I910:K910)</f>
        <v>25293.42</v>
      </c>
      <c r="L908" s="293">
        <f>'Employee Salary Payroll Tax '!H910</f>
        <v>0</v>
      </c>
      <c r="M908" s="293">
        <f t="shared" si="110"/>
        <v>50572.08</v>
      </c>
      <c r="N908" s="359">
        <f t="shared" si="111"/>
        <v>0</v>
      </c>
      <c r="O908" s="331"/>
      <c r="P908" s="61"/>
      <c r="Q908" s="294"/>
      <c r="R908" s="292"/>
      <c r="S908" s="291"/>
    </row>
    <row r="909" spans="1:19" ht="14.4">
      <c r="A909" s="36">
        <f t="shared" si="105"/>
        <v>894</v>
      </c>
      <c r="B909" s="526"/>
      <c r="C909" s="36" t="str">
        <f>VLOOKUP('Employee Salary Payroll Tax '!B911,'Employee Salary Payroll Tax '!$D$1:$E$7,2,FALSE)</f>
        <v>NonUnion</v>
      </c>
      <c r="D909" s="61">
        <f t="shared" si="106"/>
        <v>2.98E-2</v>
      </c>
      <c r="E909" s="351">
        <f>'Employee Salary Payroll Tax '!N911</f>
        <v>44024.78</v>
      </c>
      <c r="F909" s="351">
        <f t="shared" si="107"/>
        <v>45336.718443999998</v>
      </c>
      <c r="G909" s="352"/>
      <c r="H909" s="351">
        <f t="shared" si="112"/>
        <v>975.22000000000116</v>
      </c>
      <c r="I909" s="351">
        <f t="shared" si="108"/>
        <v>1311.9384439999994</v>
      </c>
      <c r="J909" s="351">
        <f t="shared" si="109"/>
        <v>5.8513200000000074</v>
      </c>
      <c r="K909" s="293">
        <f>SUM('Employee Salary Payroll Tax '!I911:K911)</f>
        <v>1173.92</v>
      </c>
      <c r="L909" s="293">
        <f>'Employee Salary Payroll Tax '!H911</f>
        <v>0</v>
      </c>
      <c r="M909" s="293">
        <f t="shared" si="110"/>
        <v>42850.86</v>
      </c>
      <c r="N909" s="359">
        <f t="shared" si="111"/>
        <v>0.15602534695787199</v>
      </c>
      <c r="O909" s="331"/>
      <c r="P909" s="61"/>
      <c r="Q909" s="294"/>
      <c r="R909" s="292"/>
      <c r="S909" s="291"/>
    </row>
    <row r="910" spans="1:19" ht="14.4">
      <c r="A910" s="36">
        <f t="shared" si="105"/>
        <v>895</v>
      </c>
      <c r="B910" s="526"/>
      <c r="C910" s="36" t="str">
        <f>VLOOKUP('Employee Salary Payroll Tax '!B912,'Employee Salary Payroll Tax '!$D$1:$E$7,2,FALSE)</f>
        <v>Not Assigned</v>
      </c>
      <c r="D910" s="61">
        <f t="shared" si="106"/>
        <v>0</v>
      </c>
      <c r="E910" s="351">
        <f>'Employee Salary Payroll Tax '!N912</f>
        <v>0.03</v>
      </c>
      <c r="F910" s="351">
        <f t="shared" si="107"/>
        <v>0.03</v>
      </c>
      <c r="G910" s="352"/>
      <c r="H910" s="351">
        <f t="shared" si="112"/>
        <v>44999.97</v>
      </c>
      <c r="I910" s="351">
        <f t="shared" si="108"/>
        <v>0</v>
      </c>
      <c r="J910" s="351">
        <f t="shared" si="109"/>
        <v>0</v>
      </c>
      <c r="K910" s="293">
        <f>SUM('Employee Salary Payroll Tax '!I912:K912)</f>
        <v>-101.93</v>
      </c>
      <c r="L910" s="293">
        <f>'Employee Salary Payroll Tax '!H912</f>
        <v>0</v>
      </c>
      <c r="M910" s="293">
        <f t="shared" si="110"/>
        <v>101.96000000000001</v>
      </c>
      <c r="N910" s="359">
        <f t="shared" si="111"/>
        <v>0</v>
      </c>
      <c r="O910" s="331"/>
      <c r="P910" s="61"/>
      <c r="Q910" s="294"/>
      <c r="R910" s="292"/>
      <c r="S910" s="291"/>
    </row>
    <row r="911" spans="1:19" ht="14.4">
      <c r="A911" s="36">
        <f t="shared" si="105"/>
        <v>896</v>
      </c>
      <c r="B911" s="526"/>
      <c r="C911" s="36" t="str">
        <f>VLOOKUP('Employee Salary Payroll Tax '!B913,'Employee Salary Payroll Tax '!$D$1:$E$7,2,FALSE)</f>
        <v>IBEW</v>
      </c>
      <c r="D911" s="61">
        <f t="shared" si="106"/>
        <v>6.875E-3</v>
      </c>
      <c r="E911" s="351">
        <f>'Employee Salary Payroll Tax '!N913</f>
        <v>171218</v>
      </c>
      <c r="F911" s="351">
        <f t="shared" si="107"/>
        <v>172395.12375</v>
      </c>
      <c r="G911" s="352"/>
      <c r="H911" s="351">
        <f t="shared" si="112"/>
        <v>0</v>
      </c>
      <c r="I911" s="351">
        <f t="shared" si="108"/>
        <v>1177.1237499999988</v>
      </c>
      <c r="J911" s="351">
        <f t="shared" si="109"/>
        <v>0</v>
      </c>
      <c r="K911" s="293">
        <f>SUM('Employee Salary Payroll Tax '!I913:K913)</f>
        <v>46519.72</v>
      </c>
      <c r="L911" s="293">
        <f>'Employee Salary Payroll Tax '!H913</f>
        <v>0</v>
      </c>
      <c r="M911" s="293">
        <f t="shared" si="110"/>
        <v>124698.28</v>
      </c>
      <c r="N911" s="359">
        <f t="shared" si="111"/>
        <v>0</v>
      </c>
      <c r="O911" s="331"/>
      <c r="P911" s="61"/>
      <c r="Q911" s="294"/>
      <c r="R911" s="292"/>
      <c r="S911" s="291"/>
    </row>
    <row r="912" spans="1:19" ht="14.4">
      <c r="A912" s="36">
        <f t="shared" si="105"/>
        <v>897</v>
      </c>
      <c r="B912" s="526"/>
      <c r="C912" s="36" t="str">
        <f>VLOOKUP('Employee Salary Payroll Tax '!B914,'Employee Salary Payroll Tax '!$D$1:$E$7,2,FALSE)</f>
        <v>UA</v>
      </c>
      <c r="D912" s="61">
        <f t="shared" si="106"/>
        <v>0.03</v>
      </c>
      <c r="E912" s="351">
        <f>'Employee Salary Payroll Tax '!N914</f>
        <v>63298.89</v>
      </c>
      <c r="F912" s="351">
        <f t="shared" si="107"/>
        <v>65197.856700000004</v>
      </c>
      <c r="G912" s="352"/>
      <c r="H912" s="351">
        <f t="shared" si="112"/>
        <v>0</v>
      </c>
      <c r="I912" s="351">
        <f t="shared" si="108"/>
        <v>1898.9667000000045</v>
      </c>
      <c r="J912" s="351">
        <f t="shared" si="109"/>
        <v>0</v>
      </c>
      <c r="K912" s="293">
        <f>SUM('Employee Salary Payroll Tax '!I914:K914)</f>
        <v>54663.619999999995</v>
      </c>
      <c r="L912" s="293">
        <f>'Employee Salary Payroll Tax '!H914</f>
        <v>0</v>
      </c>
      <c r="M912" s="293">
        <f t="shared" si="110"/>
        <v>8635.2700000000041</v>
      </c>
      <c r="N912" s="359">
        <f t="shared" si="111"/>
        <v>0</v>
      </c>
      <c r="O912" s="331"/>
      <c r="P912" s="61"/>
      <c r="Q912" s="294"/>
      <c r="R912" s="292"/>
      <c r="S912" s="291"/>
    </row>
    <row r="913" spans="1:19" ht="14.4">
      <c r="A913" s="36">
        <f t="shared" ref="A913:A976" si="113">+A912+1</f>
        <v>898</v>
      </c>
      <c r="B913" s="526"/>
      <c r="C913" s="36" t="str">
        <f>VLOOKUP('Employee Salary Payroll Tax '!B915,'Employee Salary Payroll Tax '!$D$1:$E$7,2,FALSE)</f>
        <v>IBEW</v>
      </c>
      <c r="D913" s="61">
        <f t="shared" ref="D913:D976" si="114">VLOOKUP(C913,C$9:D$12,2)</f>
        <v>6.875E-3</v>
      </c>
      <c r="E913" s="351">
        <f>'Employee Salary Payroll Tax '!N915</f>
        <v>58127.02</v>
      </c>
      <c r="F913" s="351">
        <f t="shared" ref="F913:F976" si="115">E913*(1+D913)</f>
        <v>58526.643262499994</v>
      </c>
      <c r="G913" s="352"/>
      <c r="H913" s="351">
        <f t="shared" si="112"/>
        <v>0</v>
      </c>
      <c r="I913" s="351">
        <f t="shared" ref="I913:I976" si="116">F913-E913</f>
        <v>399.62326249999751</v>
      </c>
      <c r="J913" s="351">
        <f t="shared" ref="J913:J976" si="117">IF(H913&gt;I913,I913*$J$12,H913*$J$12)</f>
        <v>0</v>
      </c>
      <c r="K913" s="293">
        <f>SUM('Employee Salary Payroll Tax '!I915:K915)</f>
        <v>74.64</v>
      </c>
      <c r="L913" s="293">
        <f>'Employee Salary Payroll Tax '!H915</f>
        <v>0</v>
      </c>
      <c r="M913" s="293">
        <f t="shared" ref="M913:M976" si="118">E913-K913-L913</f>
        <v>58052.38</v>
      </c>
      <c r="N913" s="359">
        <f t="shared" ref="N913:N976" si="119">J913*K913/(SUM(K913:M913)+0.000001)</f>
        <v>0</v>
      </c>
      <c r="O913" s="331"/>
      <c r="P913" s="61"/>
      <c r="Q913" s="294"/>
      <c r="R913" s="292"/>
      <c r="S913" s="291"/>
    </row>
    <row r="914" spans="1:19" ht="14.4">
      <c r="A914" s="36">
        <f t="shared" si="113"/>
        <v>899</v>
      </c>
      <c r="B914" s="526"/>
      <c r="C914" s="36" t="str">
        <f>VLOOKUP('Employee Salary Payroll Tax '!B916,'Employee Salary Payroll Tax '!$D$1:$E$7,2,FALSE)</f>
        <v>NonUnion</v>
      </c>
      <c r="D914" s="61">
        <f t="shared" si="114"/>
        <v>2.98E-2</v>
      </c>
      <c r="E914" s="351">
        <f>'Employee Salary Payroll Tax '!N916</f>
        <v>107579.29</v>
      </c>
      <c r="F914" s="351">
        <f t="shared" si="115"/>
        <v>110785.152842</v>
      </c>
      <c r="G914" s="352"/>
      <c r="H914" s="351">
        <f t="shared" ref="H914:H977" si="120">IF(E914&gt;$H$12,0,$H$12-E914)</f>
        <v>0</v>
      </c>
      <c r="I914" s="351">
        <f t="shared" si="116"/>
        <v>3205.8628420000023</v>
      </c>
      <c r="J914" s="351">
        <f t="shared" si="117"/>
        <v>0</v>
      </c>
      <c r="K914" s="293">
        <f>SUM('Employee Salary Payroll Tax '!I916:K916)</f>
        <v>27213.86</v>
      </c>
      <c r="L914" s="293">
        <f>'Employee Salary Payroll Tax '!H916</f>
        <v>0</v>
      </c>
      <c r="M914" s="293">
        <f t="shared" si="118"/>
        <v>80365.429999999993</v>
      </c>
      <c r="N914" s="359">
        <f t="shared" si="119"/>
        <v>0</v>
      </c>
      <c r="O914" s="331"/>
      <c r="P914" s="61"/>
      <c r="Q914" s="294"/>
      <c r="R914" s="292"/>
      <c r="S914" s="291"/>
    </row>
    <row r="915" spans="1:19" ht="14.4">
      <c r="A915" s="36">
        <f t="shared" si="113"/>
        <v>900</v>
      </c>
      <c r="B915" s="526"/>
      <c r="C915" s="36" t="str">
        <f>VLOOKUP('Employee Salary Payroll Tax '!B917,'Employee Salary Payroll Tax '!$D$1:$E$7,2,FALSE)</f>
        <v>NonUnion</v>
      </c>
      <c r="D915" s="61">
        <f t="shared" si="114"/>
        <v>2.98E-2</v>
      </c>
      <c r="E915" s="351">
        <f>'Employee Salary Payroll Tax '!N917</f>
        <v>93207.1</v>
      </c>
      <c r="F915" s="351">
        <f t="shared" si="115"/>
        <v>95984.671580000009</v>
      </c>
      <c r="G915" s="352"/>
      <c r="H915" s="351">
        <f t="shared" si="120"/>
        <v>0</v>
      </c>
      <c r="I915" s="351">
        <f t="shared" si="116"/>
        <v>2777.5715800000035</v>
      </c>
      <c r="J915" s="351">
        <f t="shared" si="117"/>
        <v>0</v>
      </c>
      <c r="K915" s="293">
        <f>SUM('Employee Salary Payroll Tax '!I917:K917)</f>
        <v>23014.199999999997</v>
      </c>
      <c r="L915" s="293">
        <f>'Employee Salary Payroll Tax '!H917</f>
        <v>0</v>
      </c>
      <c r="M915" s="293">
        <f t="shared" si="118"/>
        <v>70192.900000000009</v>
      </c>
      <c r="N915" s="359">
        <f t="shared" si="119"/>
        <v>0</v>
      </c>
      <c r="O915" s="331"/>
      <c r="P915" s="61"/>
      <c r="Q915" s="294"/>
      <c r="R915" s="292"/>
      <c r="S915" s="291"/>
    </row>
    <row r="916" spans="1:19" ht="14.4">
      <c r="A916" s="36">
        <f t="shared" si="113"/>
        <v>901</v>
      </c>
      <c r="B916" s="526"/>
      <c r="C916" s="36" t="str">
        <f>VLOOKUP('Employee Salary Payroll Tax '!B918,'Employee Salary Payroll Tax '!$D$1:$E$7,2,FALSE)</f>
        <v>NonUnion</v>
      </c>
      <c r="D916" s="61">
        <f t="shared" si="114"/>
        <v>2.98E-2</v>
      </c>
      <c r="E916" s="351">
        <f>'Employee Salary Payroll Tax '!N918</f>
        <v>113457.16</v>
      </c>
      <c r="F916" s="351">
        <f t="shared" si="115"/>
        <v>116838.18336800001</v>
      </c>
      <c r="G916" s="352"/>
      <c r="H916" s="351">
        <f t="shared" si="120"/>
        <v>0</v>
      </c>
      <c r="I916" s="351">
        <f t="shared" si="116"/>
        <v>3381.0233680000092</v>
      </c>
      <c r="J916" s="351">
        <f t="shared" si="117"/>
        <v>0</v>
      </c>
      <c r="K916" s="293">
        <f>SUM('Employee Salary Payroll Tax '!I918:K918)</f>
        <v>113457.16</v>
      </c>
      <c r="L916" s="293">
        <f>'Employee Salary Payroll Tax '!H918</f>
        <v>0</v>
      </c>
      <c r="M916" s="293">
        <f t="shared" si="118"/>
        <v>0</v>
      </c>
      <c r="N916" s="359">
        <f t="shared" si="119"/>
        <v>0</v>
      </c>
      <c r="O916" s="331"/>
      <c r="P916" s="61"/>
      <c r="Q916" s="294"/>
      <c r="R916" s="292"/>
      <c r="S916" s="291"/>
    </row>
    <row r="917" spans="1:19" ht="14.4">
      <c r="A917" s="36">
        <f t="shared" si="113"/>
        <v>902</v>
      </c>
      <c r="B917" s="526"/>
      <c r="C917" s="36" t="str">
        <f>VLOOKUP('Employee Salary Payroll Tax '!B919,'Employee Salary Payroll Tax '!$D$1:$E$7,2,FALSE)</f>
        <v>NonUnion</v>
      </c>
      <c r="D917" s="61">
        <f t="shared" si="114"/>
        <v>2.98E-2</v>
      </c>
      <c r="E917" s="351">
        <f>'Employee Salary Payroll Tax '!N919</f>
        <v>106674.9</v>
      </c>
      <c r="F917" s="351">
        <f t="shared" si="115"/>
        <v>109853.81202</v>
      </c>
      <c r="G917" s="352"/>
      <c r="H917" s="351">
        <f t="shared" si="120"/>
        <v>0</v>
      </c>
      <c r="I917" s="351">
        <f t="shared" si="116"/>
        <v>3178.9120200000034</v>
      </c>
      <c r="J917" s="351">
        <f t="shared" si="117"/>
        <v>0</v>
      </c>
      <c r="K917" s="293">
        <f>SUM('Employee Salary Payroll Tax '!I919:K919)</f>
        <v>12817.64</v>
      </c>
      <c r="L917" s="293">
        <f>'Employee Salary Payroll Tax '!H919</f>
        <v>515.27</v>
      </c>
      <c r="M917" s="293">
        <f t="shared" si="118"/>
        <v>93341.989999999991</v>
      </c>
      <c r="N917" s="359">
        <f t="shared" si="119"/>
        <v>0</v>
      </c>
      <c r="O917" s="331"/>
      <c r="P917" s="61"/>
      <c r="Q917" s="294"/>
      <c r="R917" s="292"/>
      <c r="S917" s="291"/>
    </row>
    <row r="918" spans="1:19" ht="14.4">
      <c r="A918" s="36">
        <f t="shared" si="113"/>
        <v>903</v>
      </c>
      <c r="B918" s="526"/>
      <c r="C918" s="36" t="str">
        <f>VLOOKUP('Employee Salary Payroll Tax '!B920,'Employee Salary Payroll Tax '!$D$1:$E$7,2,FALSE)</f>
        <v>NonUnion</v>
      </c>
      <c r="D918" s="61">
        <f t="shared" si="114"/>
        <v>2.98E-2</v>
      </c>
      <c r="E918" s="351">
        <f>'Employee Salary Payroll Tax '!N920</f>
        <v>74546.009999999995</v>
      </c>
      <c r="F918" s="351">
        <f t="shared" si="115"/>
        <v>76767.481098000004</v>
      </c>
      <c r="G918" s="352"/>
      <c r="H918" s="351">
        <f t="shared" si="120"/>
        <v>0</v>
      </c>
      <c r="I918" s="351">
        <f t="shared" si="116"/>
        <v>2221.4710980000091</v>
      </c>
      <c r="J918" s="351">
        <f t="shared" si="117"/>
        <v>0</v>
      </c>
      <c r="K918" s="293">
        <f>SUM('Employee Salary Payroll Tax '!I920:K920)</f>
        <v>74546.009999999995</v>
      </c>
      <c r="L918" s="293">
        <f>'Employee Salary Payroll Tax '!H920</f>
        <v>0</v>
      </c>
      <c r="M918" s="293">
        <f t="shared" si="118"/>
        <v>0</v>
      </c>
      <c r="N918" s="359">
        <f t="shared" si="119"/>
        <v>0</v>
      </c>
      <c r="O918" s="331"/>
      <c r="P918" s="61"/>
      <c r="Q918" s="294"/>
      <c r="R918" s="292"/>
      <c r="S918" s="291"/>
    </row>
    <row r="919" spans="1:19" ht="14.4">
      <c r="A919" s="36">
        <f t="shared" si="113"/>
        <v>904</v>
      </c>
      <c r="B919" s="526"/>
      <c r="C919" s="36" t="str">
        <f>VLOOKUP('Employee Salary Payroll Tax '!B921,'Employee Salary Payroll Tax '!$D$1:$E$7,2,FALSE)</f>
        <v>IBEW</v>
      </c>
      <c r="D919" s="61">
        <f t="shared" si="114"/>
        <v>6.875E-3</v>
      </c>
      <c r="E919" s="351">
        <f>'Employee Salary Payroll Tax '!N921</f>
        <v>143014.46</v>
      </c>
      <c r="F919" s="351">
        <f t="shared" si="115"/>
        <v>143997.68441249998</v>
      </c>
      <c r="G919" s="352"/>
      <c r="H919" s="351">
        <f t="shared" si="120"/>
        <v>0</v>
      </c>
      <c r="I919" s="351">
        <f t="shared" si="116"/>
        <v>983.22441249998519</v>
      </c>
      <c r="J919" s="351">
        <f t="shared" si="117"/>
        <v>0</v>
      </c>
      <c r="K919" s="293">
        <f>SUM('Employee Salary Payroll Tax '!I921:K921)</f>
        <v>25147.109999999997</v>
      </c>
      <c r="L919" s="293">
        <f>'Employee Salary Payroll Tax '!H921</f>
        <v>0</v>
      </c>
      <c r="M919" s="293">
        <f t="shared" si="118"/>
        <v>117867.34999999999</v>
      </c>
      <c r="N919" s="359">
        <f t="shared" si="119"/>
        <v>0</v>
      </c>
      <c r="O919" s="331"/>
      <c r="P919" s="61"/>
      <c r="Q919" s="294"/>
      <c r="R919" s="292"/>
      <c r="S919" s="291"/>
    </row>
    <row r="920" spans="1:19" ht="14.4">
      <c r="A920" s="36">
        <f t="shared" si="113"/>
        <v>905</v>
      </c>
      <c r="B920" s="526"/>
      <c r="C920" s="36" t="str">
        <f>VLOOKUP('Employee Salary Payroll Tax '!B922,'Employee Salary Payroll Tax '!$D$1:$E$7,2,FALSE)</f>
        <v>NonUnion</v>
      </c>
      <c r="D920" s="61">
        <f t="shared" si="114"/>
        <v>2.98E-2</v>
      </c>
      <c r="E920" s="351">
        <f>'Employee Salary Payroll Tax '!N922</f>
        <v>107693.26</v>
      </c>
      <c r="F920" s="351">
        <f t="shared" si="115"/>
        <v>110902.51914800001</v>
      </c>
      <c r="G920" s="352"/>
      <c r="H920" s="351">
        <f t="shared" si="120"/>
        <v>0</v>
      </c>
      <c r="I920" s="351">
        <f t="shared" si="116"/>
        <v>3209.2591480000119</v>
      </c>
      <c r="J920" s="351">
        <f t="shared" si="117"/>
        <v>0</v>
      </c>
      <c r="K920" s="293">
        <f>SUM('Employee Salary Payroll Tax '!I922:K922)</f>
        <v>88285.32</v>
      </c>
      <c r="L920" s="293">
        <f>'Employee Salary Payroll Tax '!H922</f>
        <v>0</v>
      </c>
      <c r="M920" s="293">
        <f t="shared" si="118"/>
        <v>19407.939999999988</v>
      </c>
      <c r="N920" s="359">
        <f t="shared" si="119"/>
        <v>0</v>
      </c>
      <c r="O920" s="331"/>
      <c r="P920" s="61"/>
      <c r="Q920" s="294"/>
      <c r="R920" s="292"/>
      <c r="S920" s="291"/>
    </row>
    <row r="921" spans="1:19" ht="14.4">
      <c r="A921" s="36">
        <f t="shared" si="113"/>
        <v>906</v>
      </c>
      <c r="B921" s="526"/>
      <c r="C921" s="36" t="str">
        <f>VLOOKUP('Employee Salary Payroll Tax '!B923,'Employee Salary Payroll Tax '!$D$1:$E$7,2,FALSE)</f>
        <v>NonUnion</v>
      </c>
      <c r="D921" s="61">
        <f t="shared" si="114"/>
        <v>2.98E-2</v>
      </c>
      <c r="E921" s="351">
        <f>'Employee Salary Payroll Tax '!N923</f>
        <v>64784.79</v>
      </c>
      <c r="F921" s="351">
        <f t="shared" si="115"/>
        <v>66715.376742000008</v>
      </c>
      <c r="G921" s="352"/>
      <c r="H921" s="351">
        <f t="shared" si="120"/>
        <v>0</v>
      </c>
      <c r="I921" s="351">
        <f t="shared" si="116"/>
        <v>1930.5867420000068</v>
      </c>
      <c r="J921" s="351">
        <f t="shared" si="117"/>
        <v>0</v>
      </c>
      <c r="K921" s="293">
        <f>SUM('Employee Salary Payroll Tax '!I923:K923)</f>
        <v>29002.400000000001</v>
      </c>
      <c r="L921" s="293">
        <f>'Employee Salary Payroll Tax '!H923</f>
        <v>0</v>
      </c>
      <c r="M921" s="293">
        <f t="shared" si="118"/>
        <v>35782.39</v>
      </c>
      <c r="N921" s="359">
        <f t="shared" si="119"/>
        <v>0</v>
      </c>
      <c r="O921" s="331"/>
      <c r="P921" s="61"/>
      <c r="Q921" s="294"/>
      <c r="R921" s="292"/>
      <c r="S921" s="291"/>
    </row>
    <row r="922" spans="1:19" ht="14.4">
      <c r="A922" s="36">
        <f t="shared" si="113"/>
        <v>907</v>
      </c>
      <c r="B922" s="526"/>
      <c r="C922" s="36" t="str">
        <f>VLOOKUP('Employee Salary Payroll Tax '!B924,'Employee Salary Payroll Tax '!$D$1:$E$7,2,FALSE)</f>
        <v>IBEW</v>
      </c>
      <c r="D922" s="61">
        <f t="shared" si="114"/>
        <v>6.875E-3</v>
      </c>
      <c r="E922" s="351">
        <f>'Employee Salary Payroll Tax '!N924</f>
        <v>41710.160000000003</v>
      </c>
      <c r="F922" s="351">
        <f t="shared" si="115"/>
        <v>41996.917350000003</v>
      </c>
      <c r="G922" s="352"/>
      <c r="H922" s="351">
        <f t="shared" si="120"/>
        <v>3289.8399999999965</v>
      </c>
      <c r="I922" s="351">
        <f t="shared" si="116"/>
        <v>286.75734999999986</v>
      </c>
      <c r="J922" s="351">
        <f t="shared" si="117"/>
        <v>1.7205440999999992</v>
      </c>
      <c r="K922" s="293">
        <f>SUM('Employee Salary Payroll Tax '!I924:K924)</f>
        <v>31365.19</v>
      </c>
      <c r="L922" s="293">
        <f>'Employee Salary Payroll Tax '!H924</f>
        <v>0</v>
      </c>
      <c r="M922" s="293">
        <f t="shared" si="118"/>
        <v>10344.970000000005</v>
      </c>
      <c r="N922" s="359">
        <f t="shared" si="119"/>
        <v>1.2938140874689801</v>
      </c>
      <c r="O922" s="331"/>
      <c r="P922" s="61"/>
      <c r="Q922" s="294"/>
      <c r="R922" s="292"/>
      <c r="S922" s="291"/>
    </row>
    <row r="923" spans="1:19" ht="14.4">
      <c r="A923" s="36">
        <f t="shared" si="113"/>
        <v>908</v>
      </c>
      <c r="B923" s="526"/>
      <c r="C923" s="36" t="str">
        <f>VLOOKUP('Employee Salary Payroll Tax '!B925,'Employee Salary Payroll Tax '!$D$1:$E$7,2,FALSE)</f>
        <v>NonUnion</v>
      </c>
      <c r="D923" s="61">
        <f t="shared" si="114"/>
        <v>2.98E-2</v>
      </c>
      <c r="E923" s="351">
        <f>'Employee Salary Payroll Tax '!N925</f>
        <v>94935.94</v>
      </c>
      <c r="F923" s="351">
        <f t="shared" si="115"/>
        <v>97765.031012000007</v>
      </c>
      <c r="G923" s="352"/>
      <c r="H923" s="351">
        <f t="shared" si="120"/>
        <v>0</v>
      </c>
      <c r="I923" s="351">
        <f t="shared" si="116"/>
        <v>2829.0910120000044</v>
      </c>
      <c r="J923" s="351">
        <f t="shared" si="117"/>
        <v>0</v>
      </c>
      <c r="K923" s="293">
        <f>SUM('Employee Salary Payroll Tax '!I925:K925)</f>
        <v>33983.269999999997</v>
      </c>
      <c r="L923" s="293">
        <f>'Employee Salary Payroll Tax '!H925</f>
        <v>56707.79</v>
      </c>
      <c r="M923" s="293">
        <f t="shared" si="118"/>
        <v>4244.8800000000047</v>
      </c>
      <c r="N923" s="359">
        <f t="shared" si="119"/>
        <v>0</v>
      </c>
      <c r="O923" s="331"/>
      <c r="P923" s="61"/>
      <c r="Q923" s="294"/>
      <c r="R923" s="292"/>
      <c r="S923" s="291"/>
    </row>
    <row r="924" spans="1:19" ht="14.4">
      <c r="A924" s="36">
        <f t="shared" si="113"/>
        <v>909</v>
      </c>
      <c r="B924" s="526"/>
      <c r="C924" s="36" t="str">
        <f>VLOOKUP('Employee Salary Payroll Tax '!B926,'Employee Salary Payroll Tax '!$D$1:$E$7,2,FALSE)</f>
        <v>NonUnion</v>
      </c>
      <c r="D924" s="61">
        <f t="shared" si="114"/>
        <v>2.98E-2</v>
      </c>
      <c r="E924" s="351">
        <f>'Employee Salary Payroll Tax '!N926</f>
        <v>51187.73</v>
      </c>
      <c r="F924" s="351">
        <f t="shared" si="115"/>
        <v>52713.124354000007</v>
      </c>
      <c r="G924" s="352"/>
      <c r="H924" s="351">
        <f t="shared" si="120"/>
        <v>0</v>
      </c>
      <c r="I924" s="351">
        <f t="shared" si="116"/>
        <v>1525.3943540000037</v>
      </c>
      <c r="J924" s="351">
        <f t="shared" si="117"/>
        <v>0</v>
      </c>
      <c r="K924" s="293">
        <f>SUM('Employee Salary Payroll Tax '!I926:K926)</f>
        <v>12648.67</v>
      </c>
      <c r="L924" s="293">
        <f>'Employee Salary Payroll Tax '!H926</f>
        <v>0</v>
      </c>
      <c r="M924" s="293">
        <f t="shared" si="118"/>
        <v>38539.060000000005</v>
      </c>
      <c r="N924" s="359">
        <f t="shared" si="119"/>
        <v>0</v>
      </c>
      <c r="O924" s="331"/>
      <c r="P924" s="61"/>
      <c r="Q924" s="294"/>
      <c r="R924" s="292"/>
      <c r="S924" s="291"/>
    </row>
    <row r="925" spans="1:19" ht="14.4">
      <c r="A925" s="36">
        <f t="shared" si="113"/>
        <v>910</v>
      </c>
      <c r="B925" s="526"/>
      <c r="C925" s="36" t="str">
        <f>VLOOKUP('Employee Salary Payroll Tax '!B927,'Employee Salary Payroll Tax '!$D$1:$E$7,2,FALSE)</f>
        <v>NonUnion</v>
      </c>
      <c r="D925" s="61">
        <f t="shared" si="114"/>
        <v>2.98E-2</v>
      </c>
      <c r="E925" s="351">
        <f>'Employee Salary Payroll Tax '!N927</f>
        <v>2801.76</v>
      </c>
      <c r="F925" s="351">
        <f t="shared" si="115"/>
        <v>2885.2524480000002</v>
      </c>
      <c r="G925" s="352"/>
      <c r="H925" s="351">
        <f t="shared" si="120"/>
        <v>42198.239999999998</v>
      </c>
      <c r="I925" s="351">
        <f t="shared" si="116"/>
        <v>83.492447999999968</v>
      </c>
      <c r="J925" s="351">
        <f t="shared" si="117"/>
        <v>0.50095468799999987</v>
      </c>
      <c r="K925" s="293">
        <f>SUM('Employee Salary Payroll Tax '!I927:K927)</f>
        <v>1204.76</v>
      </c>
      <c r="L925" s="293">
        <f>'Employee Salary Payroll Tax '!H927</f>
        <v>0</v>
      </c>
      <c r="M925" s="293">
        <f t="shared" si="118"/>
        <v>1597.0000000000002</v>
      </c>
      <c r="N925" s="359">
        <f t="shared" si="119"/>
        <v>0.21541108792311572</v>
      </c>
      <c r="O925" s="331"/>
      <c r="P925" s="61"/>
      <c r="Q925" s="294"/>
      <c r="R925" s="292"/>
      <c r="S925" s="291"/>
    </row>
    <row r="926" spans="1:19" ht="14.4">
      <c r="A926" s="36">
        <f t="shared" si="113"/>
        <v>911</v>
      </c>
      <c r="B926" s="526"/>
      <c r="C926" s="36" t="str">
        <f>VLOOKUP('Employee Salary Payroll Tax '!B928,'Employee Salary Payroll Tax '!$D$1:$E$7,2,FALSE)</f>
        <v>NonUnion</v>
      </c>
      <c r="D926" s="61">
        <f t="shared" si="114"/>
        <v>2.98E-2</v>
      </c>
      <c r="E926" s="351">
        <f>'Employee Salary Payroll Tax '!N928</f>
        <v>59290.400000000001</v>
      </c>
      <c r="F926" s="351">
        <f t="shared" si="115"/>
        <v>61057.253920000003</v>
      </c>
      <c r="G926" s="352"/>
      <c r="H926" s="351">
        <f t="shared" si="120"/>
        <v>0</v>
      </c>
      <c r="I926" s="351">
        <f t="shared" si="116"/>
        <v>1766.8539200000014</v>
      </c>
      <c r="J926" s="351">
        <f t="shared" si="117"/>
        <v>0</v>
      </c>
      <c r="K926" s="293">
        <f>SUM('Employee Salary Payroll Tax '!I928:K928)</f>
        <v>59290.400000000001</v>
      </c>
      <c r="L926" s="293">
        <f>'Employee Salary Payroll Tax '!H928</f>
        <v>0</v>
      </c>
      <c r="M926" s="293">
        <f t="shared" si="118"/>
        <v>0</v>
      </c>
      <c r="N926" s="359">
        <f t="shared" si="119"/>
        <v>0</v>
      </c>
      <c r="O926" s="331"/>
      <c r="P926" s="61"/>
      <c r="Q926" s="294"/>
      <c r="R926" s="292"/>
      <c r="S926" s="291"/>
    </row>
    <row r="927" spans="1:19" ht="14.4">
      <c r="A927" s="36">
        <f t="shared" si="113"/>
        <v>912</v>
      </c>
      <c r="B927" s="526"/>
      <c r="C927" s="36" t="str">
        <f>VLOOKUP('Employee Salary Payroll Tax '!B929,'Employee Salary Payroll Tax '!$D$1:$E$7,2,FALSE)</f>
        <v>NonUnion</v>
      </c>
      <c r="D927" s="61">
        <f t="shared" si="114"/>
        <v>2.98E-2</v>
      </c>
      <c r="E927" s="351">
        <f>'Employee Salary Payroll Tax '!N929</f>
        <v>57119.65</v>
      </c>
      <c r="F927" s="351">
        <f t="shared" si="115"/>
        <v>58821.815570000006</v>
      </c>
      <c r="G927" s="352"/>
      <c r="H927" s="351">
        <f t="shared" si="120"/>
        <v>0</v>
      </c>
      <c r="I927" s="351">
        <f t="shared" si="116"/>
        <v>1702.1655700000047</v>
      </c>
      <c r="J927" s="351">
        <f t="shared" si="117"/>
        <v>0</v>
      </c>
      <c r="K927" s="293">
        <f>SUM('Employee Salary Payroll Tax '!I929:K929)</f>
        <v>3540.81</v>
      </c>
      <c r="L927" s="293">
        <f>'Employee Salary Payroll Tax '!H929</f>
        <v>0</v>
      </c>
      <c r="M927" s="293">
        <f t="shared" si="118"/>
        <v>53578.840000000004</v>
      </c>
      <c r="N927" s="359">
        <f t="shared" si="119"/>
        <v>0</v>
      </c>
      <c r="O927" s="331"/>
      <c r="P927" s="61"/>
      <c r="Q927" s="294"/>
      <c r="R927" s="292"/>
      <c r="S927" s="291"/>
    </row>
    <row r="928" spans="1:19" ht="14.4">
      <c r="A928" s="36">
        <f t="shared" si="113"/>
        <v>913</v>
      </c>
      <c r="B928" s="526"/>
      <c r="C928" s="36" t="str">
        <f>VLOOKUP('Employee Salary Payroll Tax '!B930,'Employee Salary Payroll Tax '!$D$1:$E$7,2,FALSE)</f>
        <v>NonUnion</v>
      </c>
      <c r="D928" s="61">
        <f t="shared" si="114"/>
        <v>2.98E-2</v>
      </c>
      <c r="E928" s="351">
        <f>'Employee Salary Payroll Tax '!N930</f>
        <v>99220.78</v>
      </c>
      <c r="F928" s="351">
        <f t="shared" si="115"/>
        <v>102177.559244</v>
      </c>
      <c r="G928" s="352"/>
      <c r="H928" s="351">
        <f t="shared" si="120"/>
        <v>0</v>
      </c>
      <c r="I928" s="351">
        <f t="shared" si="116"/>
        <v>2956.7792440000048</v>
      </c>
      <c r="J928" s="351">
        <f t="shared" si="117"/>
        <v>0</v>
      </c>
      <c r="K928" s="293">
        <f>SUM('Employee Salary Payroll Tax '!I930:K930)</f>
        <v>16391.310000000001</v>
      </c>
      <c r="L928" s="293">
        <f>'Employee Salary Payroll Tax '!H930</f>
        <v>0</v>
      </c>
      <c r="M928" s="293">
        <f t="shared" si="118"/>
        <v>82829.47</v>
      </c>
      <c r="N928" s="359">
        <f t="shared" si="119"/>
        <v>0</v>
      </c>
      <c r="O928" s="331"/>
      <c r="P928" s="61"/>
      <c r="Q928" s="294"/>
      <c r="R928" s="292"/>
      <c r="S928" s="291"/>
    </row>
    <row r="929" spans="1:19" ht="14.4">
      <c r="A929" s="36">
        <f t="shared" si="113"/>
        <v>914</v>
      </c>
      <c r="B929" s="526"/>
      <c r="C929" s="36" t="str">
        <f>VLOOKUP('Employee Salary Payroll Tax '!B931,'Employee Salary Payroll Tax '!$D$1:$E$7,2,FALSE)</f>
        <v>IBEW</v>
      </c>
      <c r="D929" s="61">
        <f t="shared" si="114"/>
        <v>6.875E-3</v>
      </c>
      <c r="E929" s="351">
        <f>'Employee Salary Payroll Tax '!N931</f>
        <v>171528.37</v>
      </c>
      <c r="F929" s="351">
        <f t="shared" si="115"/>
        <v>172707.62754374999</v>
      </c>
      <c r="G929" s="352"/>
      <c r="H929" s="351">
        <f t="shared" si="120"/>
        <v>0</v>
      </c>
      <c r="I929" s="351">
        <f t="shared" si="116"/>
        <v>1179.2575437499909</v>
      </c>
      <c r="J929" s="351">
        <f t="shared" si="117"/>
        <v>0</v>
      </c>
      <c r="K929" s="293">
        <f>SUM('Employee Salary Payroll Tax '!I931:K931)</f>
        <v>134485.55000000002</v>
      </c>
      <c r="L929" s="293">
        <f>'Employee Salary Payroll Tax '!H931</f>
        <v>0</v>
      </c>
      <c r="M929" s="293">
        <f t="shared" si="118"/>
        <v>37042.819999999978</v>
      </c>
      <c r="N929" s="359">
        <f t="shared" si="119"/>
        <v>0</v>
      </c>
      <c r="O929" s="331"/>
      <c r="P929" s="61"/>
      <c r="Q929" s="294"/>
      <c r="R929" s="292"/>
      <c r="S929" s="291"/>
    </row>
    <row r="930" spans="1:19" ht="14.4">
      <c r="A930" s="36">
        <f t="shared" si="113"/>
        <v>915</v>
      </c>
      <c r="B930" s="526"/>
      <c r="C930" s="36" t="str">
        <f>VLOOKUP('Employee Salary Payroll Tax '!B932,'Employee Salary Payroll Tax '!$D$1:$E$7,2,FALSE)</f>
        <v>IBEW</v>
      </c>
      <c r="D930" s="61">
        <f t="shared" si="114"/>
        <v>6.875E-3</v>
      </c>
      <c r="E930" s="351">
        <f>'Employee Salary Payroll Tax '!N932</f>
        <v>50135.88</v>
      </c>
      <c r="F930" s="351">
        <f t="shared" si="115"/>
        <v>50480.564174999992</v>
      </c>
      <c r="G930" s="352"/>
      <c r="H930" s="351">
        <f t="shared" si="120"/>
        <v>0</v>
      </c>
      <c r="I930" s="351">
        <f t="shared" si="116"/>
        <v>344.68417499999487</v>
      </c>
      <c r="J930" s="351">
        <f t="shared" si="117"/>
        <v>0</v>
      </c>
      <c r="K930" s="293">
        <f>SUM('Employee Salary Payroll Tax '!I932:K932)</f>
        <v>1756.05</v>
      </c>
      <c r="L930" s="293">
        <f>'Employee Salary Payroll Tax '!H932</f>
        <v>0</v>
      </c>
      <c r="M930" s="293">
        <f t="shared" si="118"/>
        <v>48379.829999999994</v>
      </c>
      <c r="N930" s="359">
        <f t="shared" si="119"/>
        <v>0</v>
      </c>
      <c r="O930" s="331"/>
      <c r="P930" s="61"/>
      <c r="Q930" s="294"/>
      <c r="R930" s="292"/>
      <c r="S930" s="291"/>
    </row>
    <row r="931" spans="1:19" ht="14.4">
      <c r="A931" s="36">
        <f t="shared" si="113"/>
        <v>916</v>
      </c>
      <c r="B931" s="526"/>
      <c r="C931" s="36" t="str">
        <f>VLOOKUP('Employee Salary Payroll Tax '!B933,'Employee Salary Payroll Tax '!$D$1:$E$7,2,FALSE)</f>
        <v>NonUnion</v>
      </c>
      <c r="D931" s="61">
        <f t="shared" si="114"/>
        <v>2.98E-2</v>
      </c>
      <c r="E931" s="351">
        <f>'Employee Salary Payroll Tax '!N933</f>
        <v>122652.77</v>
      </c>
      <c r="F931" s="351">
        <f t="shared" si="115"/>
        <v>126307.82254600001</v>
      </c>
      <c r="G931" s="352"/>
      <c r="H931" s="351">
        <f t="shared" si="120"/>
        <v>0</v>
      </c>
      <c r="I931" s="351">
        <f t="shared" si="116"/>
        <v>3655.0525460000063</v>
      </c>
      <c r="J931" s="351">
        <f t="shared" si="117"/>
        <v>0</v>
      </c>
      <c r="K931" s="293">
        <f>SUM('Employee Salary Payroll Tax '!I933:K933)</f>
        <v>118037.14</v>
      </c>
      <c r="L931" s="293">
        <f>'Employee Salary Payroll Tax '!H933</f>
        <v>0</v>
      </c>
      <c r="M931" s="293">
        <f t="shared" si="118"/>
        <v>4615.6300000000047</v>
      </c>
      <c r="N931" s="359">
        <f t="shared" si="119"/>
        <v>0</v>
      </c>
      <c r="O931" s="331"/>
      <c r="P931" s="61"/>
      <c r="Q931" s="294"/>
      <c r="R931" s="292"/>
      <c r="S931" s="291"/>
    </row>
    <row r="932" spans="1:19" ht="14.4">
      <c r="A932" s="36">
        <f t="shared" si="113"/>
        <v>917</v>
      </c>
      <c r="B932" s="526"/>
      <c r="C932" s="36" t="str">
        <f>VLOOKUP('Employee Salary Payroll Tax '!B934,'Employee Salary Payroll Tax '!$D$1:$E$7,2,FALSE)</f>
        <v>NonUnion</v>
      </c>
      <c r="D932" s="61">
        <f t="shared" si="114"/>
        <v>2.98E-2</v>
      </c>
      <c r="E932" s="351">
        <f>'Employee Salary Payroll Tax '!N934</f>
        <v>65122.49</v>
      </c>
      <c r="F932" s="351">
        <f t="shared" si="115"/>
        <v>67063.140201999995</v>
      </c>
      <c r="G932" s="352"/>
      <c r="H932" s="351">
        <f t="shared" si="120"/>
        <v>0</v>
      </c>
      <c r="I932" s="351">
        <f t="shared" si="116"/>
        <v>1940.6502019999971</v>
      </c>
      <c r="J932" s="351">
        <f t="shared" si="117"/>
        <v>0</v>
      </c>
      <c r="K932" s="293">
        <f>SUM('Employee Salary Payroll Tax '!I934:K934)</f>
        <v>63092.29</v>
      </c>
      <c r="L932" s="293">
        <f>'Employee Salary Payroll Tax '!H934</f>
        <v>0</v>
      </c>
      <c r="M932" s="293">
        <f t="shared" si="118"/>
        <v>2030.1999999999971</v>
      </c>
      <c r="N932" s="359">
        <f t="shared" si="119"/>
        <v>0</v>
      </c>
      <c r="O932" s="331"/>
      <c r="P932" s="61"/>
      <c r="Q932" s="294"/>
      <c r="R932" s="292"/>
      <c r="S932" s="291"/>
    </row>
    <row r="933" spans="1:19" ht="14.4">
      <c r="A933" s="36">
        <f t="shared" si="113"/>
        <v>918</v>
      </c>
      <c r="B933" s="526"/>
      <c r="C933" s="36" t="str">
        <f>VLOOKUP('Employee Salary Payroll Tax '!B935,'Employee Salary Payroll Tax '!$D$1:$E$7,2,FALSE)</f>
        <v>NonUnion</v>
      </c>
      <c r="D933" s="61">
        <f t="shared" si="114"/>
        <v>2.98E-2</v>
      </c>
      <c r="E933" s="351">
        <f>'Employee Salary Payroll Tax '!N935</f>
        <v>6727.62</v>
      </c>
      <c r="F933" s="351">
        <f t="shared" si="115"/>
        <v>6928.1030760000003</v>
      </c>
      <c r="G933" s="352"/>
      <c r="H933" s="351">
        <f t="shared" si="120"/>
        <v>38272.379999999997</v>
      </c>
      <c r="I933" s="351">
        <f t="shared" si="116"/>
        <v>200.48307600000044</v>
      </c>
      <c r="J933" s="351">
        <f t="shared" si="117"/>
        <v>1.2028984560000027</v>
      </c>
      <c r="K933" s="293">
        <f>SUM('Employee Salary Payroll Tax '!I935:K935)</f>
        <v>-20.010000000000002</v>
      </c>
      <c r="L933" s="293">
        <f>'Employee Salary Payroll Tax '!H935</f>
        <v>0</v>
      </c>
      <c r="M933" s="293">
        <f t="shared" si="118"/>
        <v>6747.63</v>
      </c>
      <c r="N933" s="359">
        <f t="shared" si="119"/>
        <v>-3.5777879994682025E-3</v>
      </c>
      <c r="O933" s="331"/>
      <c r="P933" s="61"/>
      <c r="Q933" s="294"/>
      <c r="R933" s="292"/>
      <c r="S933" s="291"/>
    </row>
    <row r="934" spans="1:19" ht="14.4">
      <c r="A934" s="36">
        <f t="shared" si="113"/>
        <v>919</v>
      </c>
      <c r="B934" s="526"/>
      <c r="C934" s="36" t="str">
        <f>VLOOKUP('Employee Salary Payroll Tax '!B936,'Employee Salary Payroll Tax '!$D$1:$E$7,2,FALSE)</f>
        <v>Not Assigned</v>
      </c>
      <c r="D934" s="61">
        <f t="shared" si="114"/>
        <v>0</v>
      </c>
      <c r="E934" s="351">
        <f>'Employee Salary Payroll Tax '!N936</f>
        <v>0.04</v>
      </c>
      <c r="F934" s="351">
        <f t="shared" si="115"/>
        <v>0.04</v>
      </c>
      <c r="G934" s="352"/>
      <c r="H934" s="351">
        <f t="shared" si="120"/>
        <v>44999.96</v>
      </c>
      <c r="I934" s="351">
        <f t="shared" si="116"/>
        <v>0</v>
      </c>
      <c r="J934" s="351">
        <f t="shared" si="117"/>
        <v>0</v>
      </c>
      <c r="K934" s="293">
        <f>SUM('Employee Salary Payroll Tax '!I936:K936)</f>
        <v>0</v>
      </c>
      <c r="L934" s="293">
        <f>'Employee Salary Payroll Tax '!H936</f>
        <v>0</v>
      </c>
      <c r="M934" s="293">
        <f t="shared" si="118"/>
        <v>0.04</v>
      </c>
      <c r="N934" s="359">
        <f t="shared" si="119"/>
        <v>0</v>
      </c>
      <c r="O934" s="331"/>
      <c r="P934" s="61"/>
      <c r="Q934" s="294"/>
      <c r="R934" s="292"/>
      <c r="S934" s="291"/>
    </row>
    <row r="935" spans="1:19" ht="14.4">
      <c r="A935" s="36">
        <f t="shared" si="113"/>
        <v>920</v>
      </c>
      <c r="B935" s="526"/>
      <c r="C935" s="36" t="str">
        <f>VLOOKUP('Employee Salary Payroll Tax '!B937,'Employee Salary Payroll Tax '!$D$1:$E$7,2,FALSE)</f>
        <v>IBEW</v>
      </c>
      <c r="D935" s="61">
        <f t="shared" si="114"/>
        <v>6.875E-3</v>
      </c>
      <c r="E935" s="351">
        <f>'Employee Salary Payroll Tax '!N937</f>
        <v>44460.7</v>
      </c>
      <c r="F935" s="351">
        <f t="shared" si="115"/>
        <v>44766.367312499999</v>
      </c>
      <c r="G935" s="352"/>
      <c r="H935" s="351">
        <f t="shared" si="120"/>
        <v>539.30000000000291</v>
      </c>
      <c r="I935" s="351">
        <f t="shared" si="116"/>
        <v>305.66731250000157</v>
      </c>
      <c r="J935" s="351">
        <f t="shared" si="117"/>
        <v>1.8340038750000094</v>
      </c>
      <c r="K935" s="293">
        <f>SUM('Employee Salary Payroll Tax '!I937:K937)</f>
        <v>44460.700000000004</v>
      </c>
      <c r="L935" s="293">
        <f>'Employee Salary Payroll Tax '!H937</f>
        <v>0</v>
      </c>
      <c r="M935" s="293">
        <f t="shared" si="118"/>
        <v>-7.2759576141834259E-12</v>
      </c>
      <c r="N935" s="359">
        <f t="shared" si="119"/>
        <v>1.8340038749587595</v>
      </c>
      <c r="O935" s="331"/>
      <c r="P935" s="61"/>
      <c r="Q935" s="294"/>
      <c r="R935" s="292"/>
      <c r="S935" s="291"/>
    </row>
    <row r="936" spans="1:19" ht="14.4">
      <c r="A936" s="36">
        <f t="shared" si="113"/>
        <v>921</v>
      </c>
      <c r="B936" s="526"/>
      <c r="C936" s="36" t="str">
        <f>VLOOKUP('Employee Salary Payroll Tax '!B938,'Employee Salary Payroll Tax '!$D$1:$E$7,2,FALSE)</f>
        <v>NonUnion</v>
      </c>
      <c r="D936" s="61">
        <f t="shared" si="114"/>
        <v>2.98E-2</v>
      </c>
      <c r="E936" s="351">
        <f>'Employee Salary Payroll Tax '!N938</f>
        <v>45774.13</v>
      </c>
      <c r="F936" s="351">
        <f t="shared" si="115"/>
        <v>47138.199073999996</v>
      </c>
      <c r="G936" s="352"/>
      <c r="H936" s="351">
        <f t="shared" si="120"/>
        <v>0</v>
      </c>
      <c r="I936" s="351">
        <f t="shared" si="116"/>
        <v>1364.0690739999991</v>
      </c>
      <c r="J936" s="351">
        <f t="shared" si="117"/>
        <v>0</v>
      </c>
      <c r="K936" s="293">
        <f>SUM('Employee Salary Payroll Tax '!I938:K938)</f>
        <v>18624.79</v>
      </c>
      <c r="L936" s="293">
        <f>'Employee Salary Payroll Tax '!H938</f>
        <v>0</v>
      </c>
      <c r="M936" s="293">
        <f t="shared" si="118"/>
        <v>27149.339999999997</v>
      </c>
      <c r="N936" s="359">
        <f t="shared" si="119"/>
        <v>0</v>
      </c>
      <c r="O936" s="331"/>
      <c r="P936" s="61"/>
      <c r="Q936" s="294"/>
      <c r="R936" s="292"/>
      <c r="S936" s="291"/>
    </row>
    <row r="937" spans="1:19" ht="14.4">
      <c r="A937" s="36">
        <f t="shared" si="113"/>
        <v>922</v>
      </c>
      <c r="B937" s="526"/>
      <c r="C937" s="36" t="str">
        <f>VLOOKUP('Employee Salary Payroll Tax '!B939,'Employee Salary Payroll Tax '!$D$1:$E$7,2,FALSE)</f>
        <v>NonUnion</v>
      </c>
      <c r="D937" s="61">
        <f t="shared" si="114"/>
        <v>2.98E-2</v>
      </c>
      <c r="E937" s="351">
        <f>'Employee Salary Payroll Tax '!N939</f>
        <v>82914.899999999994</v>
      </c>
      <c r="F937" s="351">
        <f t="shared" si="115"/>
        <v>85385.764020000002</v>
      </c>
      <c r="G937" s="352"/>
      <c r="H937" s="351">
        <f t="shared" si="120"/>
        <v>0</v>
      </c>
      <c r="I937" s="351">
        <f t="shared" si="116"/>
        <v>2470.8640200000082</v>
      </c>
      <c r="J937" s="351">
        <f t="shared" si="117"/>
        <v>0</v>
      </c>
      <c r="K937" s="293">
        <f>SUM('Employee Salary Payroll Tax '!I939:K939)</f>
        <v>30852.100000000002</v>
      </c>
      <c r="L937" s="293">
        <f>'Employee Salary Payroll Tax '!H939</f>
        <v>0</v>
      </c>
      <c r="M937" s="293">
        <f t="shared" si="118"/>
        <v>52062.799999999988</v>
      </c>
      <c r="N937" s="359">
        <f t="shared" si="119"/>
        <v>0</v>
      </c>
      <c r="O937" s="331"/>
      <c r="P937" s="61"/>
      <c r="Q937" s="294"/>
      <c r="R937" s="292"/>
      <c r="S937" s="291"/>
    </row>
    <row r="938" spans="1:19" ht="14.4">
      <c r="A938" s="36">
        <f t="shared" si="113"/>
        <v>923</v>
      </c>
      <c r="B938" s="526"/>
      <c r="C938" s="36" t="str">
        <f>VLOOKUP('Employee Salary Payroll Tax '!B940,'Employee Salary Payroll Tax '!$D$1:$E$7,2,FALSE)</f>
        <v>UA</v>
      </c>
      <c r="D938" s="61">
        <f t="shared" si="114"/>
        <v>0.03</v>
      </c>
      <c r="E938" s="351">
        <f>'Employee Salary Payroll Tax '!N940</f>
        <v>51810.45</v>
      </c>
      <c r="F938" s="351">
        <f t="shared" si="115"/>
        <v>53364.763500000001</v>
      </c>
      <c r="G938" s="352"/>
      <c r="H938" s="351">
        <f t="shared" si="120"/>
        <v>0</v>
      </c>
      <c r="I938" s="351">
        <f t="shared" si="116"/>
        <v>1554.3135000000038</v>
      </c>
      <c r="J938" s="351">
        <f t="shared" si="117"/>
        <v>0</v>
      </c>
      <c r="K938" s="293">
        <f>SUM('Employee Salary Payroll Tax '!I940:K940)</f>
        <v>44922.880000000005</v>
      </c>
      <c r="L938" s="293">
        <f>'Employee Salary Payroll Tax '!H940</f>
        <v>173.42</v>
      </c>
      <c r="M938" s="293">
        <f t="shared" si="118"/>
        <v>6714.1499999999924</v>
      </c>
      <c r="N938" s="359">
        <f t="shared" si="119"/>
        <v>0</v>
      </c>
      <c r="O938" s="331"/>
      <c r="P938" s="61"/>
      <c r="Q938" s="294"/>
      <c r="R938" s="292"/>
      <c r="S938" s="291"/>
    </row>
    <row r="939" spans="1:19" ht="14.4">
      <c r="A939" s="36">
        <f t="shared" si="113"/>
        <v>924</v>
      </c>
      <c r="B939" s="526"/>
      <c r="C939" s="36" t="str">
        <f>VLOOKUP('Employee Salary Payroll Tax '!B941,'Employee Salary Payroll Tax '!$D$1:$E$7,2,FALSE)</f>
        <v>IBEW</v>
      </c>
      <c r="D939" s="61">
        <f t="shared" si="114"/>
        <v>6.875E-3</v>
      </c>
      <c r="E939" s="351">
        <f>'Employee Salary Payroll Tax '!N941</f>
        <v>80377.990000000005</v>
      </c>
      <c r="F939" s="351">
        <f t="shared" si="115"/>
        <v>80930.588681249996</v>
      </c>
      <c r="G939" s="352"/>
      <c r="H939" s="351">
        <f t="shared" si="120"/>
        <v>0</v>
      </c>
      <c r="I939" s="351">
        <f t="shared" si="116"/>
        <v>552.59868124999048</v>
      </c>
      <c r="J939" s="351">
        <f t="shared" si="117"/>
        <v>0</v>
      </c>
      <c r="K939" s="293">
        <f>SUM('Employee Salary Payroll Tax '!I941:K941)</f>
        <v>62609.33</v>
      </c>
      <c r="L939" s="293">
        <f>'Employee Salary Payroll Tax '!H941</f>
        <v>0</v>
      </c>
      <c r="M939" s="293">
        <f t="shared" si="118"/>
        <v>17768.660000000003</v>
      </c>
      <c r="N939" s="359">
        <f t="shared" si="119"/>
        <v>0</v>
      </c>
      <c r="O939" s="331"/>
      <c r="P939" s="61"/>
      <c r="Q939" s="294"/>
      <c r="R939" s="292"/>
      <c r="S939" s="291"/>
    </row>
    <row r="940" spans="1:19" ht="14.4">
      <c r="A940" s="36">
        <f t="shared" si="113"/>
        <v>925</v>
      </c>
      <c r="B940" s="526"/>
      <c r="C940" s="36" t="str">
        <f>VLOOKUP('Employee Salary Payroll Tax '!B942,'Employee Salary Payroll Tax '!$D$1:$E$7,2,FALSE)</f>
        <v>IBEW</v>
      </c>
      <c r="D940" s="61">
        <f t="shared" si="114"/>
        <v>6.875E-3</v>
      </c>
      <c r="E940" s="351">
        <f>'Employee Salary Payroll Tax '!N942</f>
        <v>21346.82</v>
      </c>
      <c r="F940" s="351">
        <f t="shared" si="115"/>
        <v>21493.579387499998</v>
      </c>
      <c r="G940" s="352"/>
      <c r="H940" s="351">
        <f t="shared" si="120"/>
        <v>23653.18</v>
      </c>
      <c r="I940" s="351">
        <f t="shared" si="116"/>
        <v>146.75938749999841</v>
      </c>
      <c r="J940" s="351">
        <f t="shared" si="117"/>
        <v>0.88055632499999048</v>
      </c>
      <c r="K940" s="293">
        <f>SUM('Employee Salary Payroll Tax '!I942:K942)</f>
        <v>21346.82</v>
      </c>
      <c r="L940" s="293">
        <f>'Employee Salary Payroll Tax '!H942</f>
        <v>0</v>
      </c>
      <c r="M940" s="293">
        <f t="shared" si="118"/>
        <v>0</v>
      </c>
      <c r="N940" s="359">
        <f t="shared" si="119"/>
        <v>0.88055632495874048</v>
      </c>
      <c r="O940" s="331"/>
      <c r="P940" s="61"/>
      <c r="Q940" s="294"/>
      <c r="R940" s="292"/>
      <c r="S940" s="291"/>
    </row>
    <row r="941" spans="1:19" ht="14.4">
      <c r="A941" s="36">
        <f t="shared" si="113"/>
        <v>926</v>
      </c>
      <c r="B941" s="526"/>
      <c r="C941" s="36" t="str">
        <f>VLOOKUP('Employee Salary Payroll Tax '!B943,'Employee Salary Payroll Tax '!$D$1:$E$7,2,FALSE)</f>
        <v>IBEW</v>
      </c>
      <c r="D941" s="61">
        <f t="shared" si="114"/>
        <v>6.875E-3</v>
      </c>
      <c r="E941" s="351">
        <f>'Employee Salary Payroll Tax '!N943</f>
        <v>155706.59</v>
      </c>
      <c r="F941" s="351">
        <f t="shared" si="115"/>
        <v>156777.07280624998</v>
      </c>
      <c r="G941" s="352"/>
      <c r="H941" s="351">
        <f t="shared" si="120"/>
        <v>0</v>
      </c>
      <c r="I941" s="351">
        <f t="shared" si="116"/>
        <v>1070.4828062499873</v>
      </c>
      <c r="J941" s="351">
        <f t="shared" si="117"/>
        <v>0</v>
      </c>
      <c r="K941" s="293">
        <f>SUM('Employee Salary Payroll Tax '!I943:K943)</f>
        <v>149422.17000000001</v>
      </c>
      <c r="L941" s="293">
        <f>'Employee Salary Payroll Tax '!H943</f>
        <v>0</v>
      </c>
      <c r="M941" s="293">
        <f t="shared" si="118"/>
        <v>6284.4199999999837</v>
      </c>
      <c r="N941" s="359">
        <f t="shared" si="119"/>
        <v>0</v>
      </c>
      <c r="O941" s="331"/>
      <c r="P941" s="61"/>
      <c r="Q941" s="294"/>
      <c r="R941" s="292"/>
      <c r="S941" s="291"/>
    </row>
    <row r="942" spans="1:19" ht="14.4">
      <c r="A942" s="36">
        <f t="shared" si="113"/>
        <v>927</v>
      </c>
      <c r="B942" s="526"/>
      <c r="C942" s="36" t="str">
        <f>VLOOKUP('Employee Salary Payroll Tax '!B944,'Employee Salary Payroll Tax '!$D$1:$E$7,2,FALSE)</f>
        <v>IBEW</v>
      </c>
      <c r="D942" s="61">
        <f t="shared" si="114"/>
        <v>6.875E-3</v>
      </c>
      <c r="E942" s="351">
        <f>'Employee Salary Payroll Tax '!N944</f>
        <v>35496.51</v>
      </c>
      <c r="F942" s="351">
        <f t="shared" si="115"/>
        <v>35740.548506250001</v>
      </c>
      <c r="G942" s="352"/>
      <c r="H942" s="351">
        <f t="shared" si="120"/>
        <v>9503.489999999998</v>
      </c>
      <c r="I942" s="351">
        <f t="shared" si="116"/>
        <v>244.03850624999905</v>
      </c>
      <c r="J942" s="351">
        <f t="shared" si="117"/>
        <v>1.4642310374999943</v>
      </c>
      <c r="K942" s="293">
        <f>SUM('Employee Salary Payroll Tax '!I944:K944)</f>
        <v>35496.51</v>
      </c>
      <c r="L942" s="293">
        <f>'Employee Salary Payroll Tax '!H944</f>
        <v>0</v>
      </c>
      <c r="M942" s="293">
        <f t="shared" si="118"/>
        <v>0</v>
      </c>
      <c r="N942" s="359">
        <f t="shared" si="119"/>
        <v>1.4642310374587444</v>
      </c>
      <c r="O942" s="331"/>
      <c r="P942" s="61"/>
      <c r="Q942" s="294"/>
      <c r="R942" s="292"/>
      <c r="S942" s="291"/>
    </row>
    <row r="943" spans="1:19" ht="14.4">
      <c r="A943" s="36">
        <f t="shared" si="113"/>
        <v>928</v>
      </c>
      <c r="B943" s="526"/>
      <c r="C943" s="36" t="str">
        <f>VLOOKUP('Employee Salary Payroll Tax '!B945,'Employee Salary Payroll Tax '!$D$1:$E$7,2,FALSE)</f>
        <v>NonUnion</v>
      </c>
      <c r="D943" s="61">
        <f t="shared" si="114"/>
        <v>2.98E-2</v>
      </c>
      <c r="E943" s="351">
        <f>'Employee Salary Payroll Tax '!N945</f>
        <v>106447.98</v>
      </c>
      <c r="F943" s="351">
        <f t="shared" si="115"/>
        <v>109620.129804</v>
      </c>
      <c r="G943" s="352"/>
      <c r="H943" s="351">
        <f t="shared" si="120"/>
        <v>0</v>
      </c>
      <c r="I943" s="351">
        <f t="shared" si="116"/>
        <v>3172.1498040000006</v>
      </c>
      <c r="J943" s="351">
        <f t="shared" si="117"/>
        <v>0</v>
      </c>
      <c r="K943" s="293">
        <f>SUM('Employee Salary Payroll Tax '!I945:K945)</f>
        <v>106447.98</v>
      </c>
      <c r="L943" s="293">
        <f>'Employee Salary Payroll Tax '!H945</f>
        <v>0</v>
      </c>
      <c r="M943" s="293">
        <f t="shared" si="118"/>
        <v>0</v>
      </c>
      <c r="N943" s="359">
        <f t="shared" si="119"/>
        <v>0</v>
      </c>
      <c r="O943" s="331"/>
      <c r="P943" s="61"/>
      <c r="Q943" s="294"/>
      <c r="R943" s="292"/>
      <c r="S943" s="291"/>
    </row>
    <row r="944" spans="1:19" ht="14.4">
      <c r="A944" s="36">
        <f t="shared" si="113"/>
        <v>929</v>
      </c>
      <c r="B944" s="526"/>
      <c r="C944" s="36" t="str">
        <f>VLOOKUP('Employee Salary Payroll Tax '!B946,'Employee Salary Payroll Tax '!$D$1:$E$7,2,FALSE)</f>
        <v>IBEW</v>
      </c>
      <c r="D944" s="61">
        <f t="shared" si="114"/>
        <v>6.875E-3</v>
      </c>
      <c r="E944" s="351">
        <f>'Employee Salary Payroll Tax '!N946</f>
        <v>37414.94</v>
      </c>
      <c r="F944" s="351">
        <f t="shared" si="115"/>
        <v>37672.167712499999</v>
      </c>
      <c r="G944" s="352"/>
      <c r="H944" s="351">
        <f t="shared" si="120"/>
        <v>7585.0599999999977</v>
      </c>
      <c r="I944" s="351">
        <f t="shared" si="116"/>
        <v>257.22771249999641</v>
      </c>
      <c r="J944" s="351">
        <f t="shared" si="117"/>
        <v>1.5433662749999786</v>
      </c>
      <c r="K944" s="293">
        <f>SUM('Employee Salary Payroll Tax '!I946:K946)</f>
        <v>37414.94</v>
      </c>
      <c r="L944" s="293">
        <f>'Employee Salary Payroll Tax '!H946</f>
        <v>0</v>
      </c>
      <c r="M944" s="293">
        <f t="shared" si="118"/>
        <v>0</v>
      </c>
      <c r="N944" s="359">
        <f t="shared" si="119"/>
        <v>1.5433662749587285</v>
      </c>
      <c r="O944" s="331"/>
      <c r="P944" s="61"/>
      <c r="Q944" s="294"/>
      <c r="R944" s="292"/>
      <c r="S944" s="291"/>
    </row>
    <row r="945" spans="1:19" ht="14.4">
      <c r="A945" s="36">
        <f t="shared" si="113"/>
        <v>930</v>
      </c>
      <c r="B945" s="526"/>
      <c r="C945" s="36" t="str">
        <f>VLOOKUP('Employee Salary Payroll Tax '!B947,'Employee Salary Payroll Tax '!$D$1:$E$7,2,FALSE)</f>
        <v>NonUnion</v>
      </c>
      <c r="D945" s="61">
        <f t="shared" si="114"/>
        <v>2.98E-2</v>
      </c>
      <c r="E945" s="351">
        <f>'Employee Salary Payroll Tax '!N947</f>
        <v>143373.42000000001</v>
      </c>
      <c r="F945" s="351">
        <f t="shared" si="115"/>
        <v>147645.94791600003</v>
      </c>
      <c r="G945" s="352"/>
      <c r="H945" s="351">
        <f t="shared" si="120"/>
        <v>0</v>
      </c>
      <c r="I945" s="351">
        <f t="shared" si="116"/>
        <v>4272.5279160000209</v>
      </c>
      <c r="J945" s="351">
        <f t="shared" si="117"/>
        <v>0</v>
      </c>
      <c r="K945" s="293">
        <f>SUM('Employee Salary Payroll Tax '!I947:K947)</f>
        <v>95409.71</v>
      </c>
      <c r="L945" s="293">
        <f>'Employee Salary Payroll Tax '!H947</f>
        <v>0</v>
      </c>
      <c r="M945" s="293">
        <f t="shared" si="118"/>
        <v>47963.710000000006</v>
      </c>
      <c r="N945" s="359">
        <f t="shared" si="119"/>
        <v>0</v>
      </c>
      <c r="O945" s="331"/>
      <c r="P945" s="61"/>
      <c r="Q945" s="294"/>
      <c r="R945" s="292"/>
      <c r="S945" s="291"/>
    </row>
    <row r="946" spans="1:19" ht="14.4">
      <c r="A946" s="36">
        <f t="shared" si="113"/>
        <v>931</v>
      </c>
      <c r="B946" s="526"/>
      <c r="C946" s="36" t="str">
        <f>VLOOKUP('Employee Salary Payroll Tax '!B948,'Employee Salary Payroll Tax '!$D$1:$E$7,2,FALSE)</f>
        <v>IBEW</v>
      </c>
      <c r="D946" s="61">
        <f t="shared" si="114"/>
        <v>6.875E-3</v>
      </c>
      <c r="E946" s="351">
        <f>'Employee Salary Payroll Tax '!N948</f>
        <v>92936.72</v>
      </c>
      <c r="F946" s="351">
        <f t="shared" si="115"/>
        <v>93575.659950000001</v>
      </c>
      <c r="G946" s="352"/>
      <c r="H946" s="351">
        <f t="shared" si="120"/>
        <v>0</v>
      </c>
      <c r="I946" s="351">
        <f t="shared" si="116"/>
        <v>638.93994999999995</v>
      </c>
      <c r="J946" s="351">
        <f t="shared" si="117"/>
        <v>0</v>
      </c>
      <c r="K946" s="293">
        <f>SUM('Employee Salary Payroll Tax '!I948:K948)</f>
        <v>78520.03</v>
      </c>
      <c r="L946" s="293">
        <f>'Employee Salary Payroll Tax '!H948</f>
        <v>0</v>
      </c>
      <c r="M946" s="293">
        <f t="shared" si="118"/>
        <v>14416.690000000002</v>
      </c>
      <c r="N946" s="359">
        <f t="shared" si="119"/>
        <v>0</v>
      </c>
      <c r="O946" s="331"/>
      <c r="P946" s="61"/>
      <c r="Q946" s="294"/>
      <c r="R946" s="292"/>
      <c r="S946" s="291"/>
    </row>
    <row r="947" spans="1:19" ht="14.4">
      <c r="A947" s="36">
        <f t="shared" si="113"/>
        <v>932</v>
      </c>
      <c r="B947" s="526"/>
      <c r="C947" s="36" t="str">
        <f>VLOOKUP('Employee Salary Payroll Tax '!B949,'Employee Salary Payroll Tax '!$D$1:$E$7,2,FALSE)</f>
        <v>UA</v>
      </c>
      <c r="D947" s="61">
        <f t="shared" si="114"/>
        <v>0.03</v>
      </c>
      <c r="E947" s="351">
        <f>'Employee Salary Payroll Tax '!N949</f>
        <v>63037.71</v>
      </c>
      <c r="F947" s="351">
        <f t="shared" si="115"/>
        <v>64928.8413</v>
      </c>
      <c r="G947" s="352"/>
      <c r="H947" s="351">
        <f t="shared" si="120"/>
        <v>0</v>
      </c>
      <c r="I947" s="351">
        <f t="shared" si="116"/>
        <v>1891.1313000000009</v>
      </c>
      <c r="J947" s="351">
        <f t="shared" si="117"/>
        <v>0</v>
      </c>
      <c r="K947" s="293">
        <f>SUM('Employee Salary Payroll Tax '!I949:K949)</f>
        <v>19061.230000000003</v>
      </c>
      <c r="L947" s="293">
        <f>'Employee Salary Payroll Tax '!H949</f>
        <v>0</v>
      </c>
      <c r="M947" s="293">
        <f t="shared" si="118"/>
        <v>43976.479999999996</v>
      </c>
      <c r="N947" s="359">
        <f t="shared" si="119"/>
        <v>0</v>
      </c>
      <c r="O947" s="331"/>
      <c r="P947" s="61"/>
      <c r="Q947" s="294"/>
      <c r="R947" s="292"/>
      <c r="S947" s="291"/>
    </row>
    <row r="948" spans="1:19" ht="14.4">
      <c r="A948" s="36">
        <f t="shared" si="113"/>
        <v>933</v>
      </c>
      <c r="B948" s="526"/>
      <c r="C948" s="36" t="str">
        <f>VLOOKUP('Employee Salary Payroll Tax '!B950,'Employee Salary Payroll Tax '!$D$1:$E$7,2,FALSE)</f>
        <v>NonUnion</v>
      </c>
      <c r="D948" s="61">
        <f t="shared" si="114"/>
        <v>2.98E-2</v>
      </c>
      <c r="E948" s="351">
        <f>'Employee Salary Payroll Tax '!N950</f>
        <v>82238.31</v>
      </c>
      <c r="F948" s="351">
        <f t="shared" si="115"/>
        <v>84689.011637999996</v>
      </c>
      <c r="G948" s="352"/>
      <c r="H948" s="351">
        <f t="shared" si="120"/>
        <v>0</v>
      </c>
      <c r="I948" s="351">
        <f t="shared" si="116"/>
        <v>2450.7016379999986</v>
      </c>
      <c r="J948" s="351">
        <f t="shared" si="117"/>
        <v>0</v>
      </c>
      <c r="K948" s="293">
        <f>SUM('Employee Salary Payroll Tax '!I950:K950)</f>
        <v>77435.240000000005</v>
      </c>
      <c r="L948" s="293">
        <f>'Employee Salary Payroll Tax '!H950</f>
        <v>0</v>
      </c>
      <c r="M948" s="293">
        <f t="shared" si="118"/>
        <v>4803.0699999999924</v>
      </c>
      <c r="N948" s="359">
        <f t="shared" si="119"/>
        <v>0</v>
      </c>
      <c r="O948" s="331"/>
      <c r="P948" s="61"/>
      <c r="Q948" s="294"/>
      <c r="R948" s="292"/>
      <c r="S948" s="291"/>
    </row>
    <row r="949" spans="1:19" ht="14.4">
      <c r="A949" s="36">
        <f t="shared" si="113"/>
        <v>934</v>
      </c>
      <c r="B949" s="526"/>
      <c r="C949" s="36" t="str">
        <f>VLOOKUP('Employee Salary Payroll Tax '!B951,'Employee Salary Payroll Tax '!$D$1:$E$7,2,FALSE)</f>
        <v>NonUnion</v>
      </c>
      <c r="D949" s="61">
        <f t="shared" si="114"/>
        <v>2.98E-2</v>
      </c>
      <c r="E949" s="351">
        <f>'Employee Salary Payroll Tax '!N951</f>
        <v>51899.05</v>
      </c>
      <c r="F949" s="351">
        <f t="shared" si="115"/>
        <v>53445.641690000004</v>
      </c>
      <c r="G949" s="352"/>
      <c r="H949" s="351">
        <f t="shared" si="120"/>
        <v>0</v>
      </c>
      <c r="I949" s="351">
        <f t="shared" si="116"/>
        <v>1546.5916900000011</v>
      </c>
      <c r="J949" s="351">
        <f t="shared" si="117"/>
        <v>0</v>
      </c>
      <c r="K949" s="293">
        <f>SUM('Employee Salary Payroll Tax '!I951:K951)</f>
        <v>16165.72</v>
      </c>
      <c r="L949" s="293">
        <f>'Employee Salary Payroll Tax '!H951</f>
        <v>0</v>
      </c>
      <c r="M949" s="293">
        <f t="shared" si="118"/>
        <v>35733.33</v>
      </c>
      <c r="N949" s="359">
        <f t="shared" si="119"/>
        <v>0</v>
      </c>
      <c r="O949" s="331"/>
      <c r="P949" s="61"/>
      <c r="Q949" s="294"/>
      <c r="R949" s="292"/>
      <c r="S949" s="291"/>
    </row>
    <row r="950" spans="1:19" ht="14.4">
      <c r="A950" s="36">
        <f t="shared" si="113"/>
        <v>935</v>
      </c>
      <c r="B950" s="526"/>
      <c r="C950" s="36" t="str">
        <f>VLOOKUP('Employee Salary Payroll Tax '!B952,'Employee Salary Payroll Tax '!$D$1:$E$7,2,FALSE)</f>
        <v>NonUnion</v>
      </c>
      <c r="D950" s="61">
        <f t="shared" si="114"/>
        <v>2.98E-2</v>
      </c>
      <c r="E950" s="351">
        <f>'Employee Salary Payroll Tax '!N952</f>
        <v>80976.149999999994</v>
      </c>
      <c r="F950" s="351">
        <f t="shared" si="115"/>
        <v>83389.239269999991</v>
      </c>
      <c r="G950" s="352"/>
      <c r="H950" s="351">
        <f t="shared" si="120"/>
        <v>0</v>
      </c>
      <c r="I950" s="351">
        <f t="shared" si="116"/>
        <v>2413.0892699999968</v>
      </c>
      <c r="J950" s="351">
        <f t="shared" si="117"/>
        <v>0</v>
      </c>
      <c r="K950" s="293">
        <f>SUM('Employee Salary Payroll Tax '!I952:K952)</f>
        <v>79374.8</v>
      </c>
      <c r="L950" s="293">
        <f>'Employee Salary Payroll Tax '!H952</f>
        <v>0</v>
      </c>
      <c r="M950" s="293">
        <f t="shared" si="118"/>
        <v>1601.3499999999913</v>
      </c>
      <c r="N950" s="359">
        <f t="shared" si="119"/>
        <v>0</v>
      </c>
      <c r="O950" s="331"/>
      <c r="P950" s="61"/>
      <c r="Q950" s="294"/>
      <c r="R950" s="292"/>
      <c r="S950" s="291"/>
    </row>
    <row r="951" spans="1:19" ht="14.4">
      <c r="A951" s="36">
        <f t="shared" si="113"/>
        <v>936</v>
      </c>
      <c r="B951" s="526"/>
      <c r="C951" s="36" t="str">
        <f>VLOOKUP('Employee Salary Payroll Tax '!B953,'Employee Salary Payroll Tax '!$D$1:$E$7,2,FALSE)</f>
        <v>NonUnion</v>
      </c>
      <c r="D951" s="61">
        <f t="shared" si="114"/>
        <v>2.98E-2</v>
      </c>
      <c r="E951" s="351">
        <f>'Employee Salary Payroll Tax '!N953</f>
        <v>90907.43</v>
      </c>
      <c r="F951" s="351">
        <f t="shared" si="115"/>
        <v>93616.471414</v>
      </c>
      <c r="G951" s="352"/>
      <c r="H951" s="351">
        <f t="shared" si="120"/>
        <v>0</v>
      </c>
      <c r="I951" s="351">
        <f t="shared" si="116"/>
        <v>2709.0414140000066</v>
      </c>
      <c r="J951" s="351">
        <f t="shared" si="117"/>
        <v>0</v>
      </c>
      <c r="K951" s="293">
        <f>SUM('Employee Salary Payroll Tax '!I953:K953)</f>
        <v>82865.19</v>
      </c>
      <c r="L951" s="293">
        <f>'Employee Salary Payroll Tax '!H953</f>
        <v>0</v>
      </c>
      <c r="M951" s="293">
        <f t="shared" si="118"/>
        <v>8042.2399999999907</v>
      </c>
      <c r="N951" s="359">
        <f t="shared" si="119"/>
        <v>0</v>
      </c>
      <c r="O951" s="331"/>
      <c r="P951" s="61"/>
      <c r="Q951" s="294"/>
      <c r="R951" s="292"/>
      <c r="S951" s="291"/>
    </row>
    <row r="952" spans="1:19" ht="14.4">
      <c r="A952" s="36">
        <f t="shared" si="113"/>
        <v>937</v>
      </c>
      <c r="B952" s="526"/>
      <c r="C952" s="36" t="str">
        <f>VLOOKUP('Employee Salary Payroll Tax '!B954,'Employee Salary Payroll Tax '!$D$1:$E$7,2,FALSE)</f>
        <v>IBEW</v>
      </c>
      <c r="D952" s="61">
        <f t="shared" si="114"/>
        <v>6.875E-3</v>
      </c>
      <c r="E952" s="351">
        <f>'Employee Salary Payroll Tax '!N954</f>
        <v>56215.67</v>
      </c>
      <c r="F952" s="351">
        <f t="shared" si="115"/>
        <v>56602.152731249997</v>
      </c>
      <c r="G952" s="352"/>
      <c r="H952" s="351">
        <f t="shared" si="120"/>
        <v>0</v>
      </c>
      <c r="I952" s="351">
        <f t="shared" si="116"/>
        <v>386.48273124999832</v>
      </c>
      <c r="J952" s="351">
        <f t="shared" si="117"/>
        <v>0</v>
      </c>
      <c r="K952" s="293">
        <f>SUM('Employee Salary Payroll Tax '!I954:K954)</f>
        <v>56215.67</v>
      </c>
      <c r="L952" s="293">
        <f>'Employee Salary Payroll Tax '!H954</f>
        <v>0</v>
      </c>
      <c r="M952" s="293">
        <f t="shared" si="118"/>
        <v>0</v>
      </c>
      <c r="N952" s="359">
        <f t="shared" si="119"/>
        <v>0</v>
      </c>
      <c r="O952" s="331"/>
      <c r="P952" s="61"/>
      <c r="Q952" s="294"/>
      <c r="R952" s="292"/>
      <c r="S952" s="291"/>
    </row>
    <row r="953" spans="1:19" ht="14.4">
      <c r="A953" s="36">
        <f t="shared" si="113"/>
        <v>938</v>
      </c>
      <c r="B953" s="526"/>
      <c r="C953" s="36" t="str">
        <f>VLOOKUP('Employee Salary Payroll Tax '!B955,'Employee Salary Payroll Tax '!$D$1:$E$7,2,FALSE)</f>
        <v>NonUnion</v>
      </c>
      <c r="D953" s="61">
        <f t="shared" si="114"/>
        <v>2.98E-2</v>
      </c>
      <c r="E953" s="351">
        <f>'Employee Salary Payroll Tax '!N955</f>
        <v>70441.88</v>
      </c>
      <c r="F953" s="351">
        <f t="shared" si="115"/>
        <v>72541.048024000003</v>
      </c>
      <c r="G953" s="352"/>
      <c r="H953" s="351">
        <f t="shared" si="120"/>
        <v>0</v>
      </c>
      <c r="I953" s="351">
        <f t="shared" si="116"/>
        <v>2099.1680239999987</v>
      </c>
      <c r="J953" s="351">
        <f t="shared" si="117"/>
        <v>0</v>
      </c>
      <c r="K953" s="293">
        <f>SUM('Employee Salary Payroll Tax '!I955:K955)</f>
        <v>69843.89</v>
      </c>
      <c r="L953" s="293">
        <f>'Employee Salary Payroll Tax '!H955</f>
        <v>0</v>
      </c>
      <c r="M953" s="293">
        <f t="shared" si="118"/>
        <v>597.99000000000524</v>
      </c>
      <c r="N953" s="359">
        <f t="shared" si="119"/>
        <v>0</v>
      </c>
      <c r="O953" s="331"/>
      <c r="P953" s="61"/>
      <c r="Q953" s="294"/>
      <c r="R953" s="292"/>
      <c r="S953" s="291"/>
    </row>
    <row r="954" spans="1:19" ht="14.4">
      <c r="A954" s="36">
        <f t="shared" si="113"/>
        <v>939</v>
      </c>
      <c r="B954" s="526"/>
      <c r="C954" s="36" t="str">
        <f>VLOOKUP('Employee Salary Payroll Tax '!B956,'Employee Salary Payroll Tax '!$D$1:$E$7,2,FALSE)</f>
        <v>UA</v>
      </c>
      <c r="D954" s="61">
        <f t="shared" si="114"/>
        <v>0.03</v>
      </c>
      <c r="E954" s="351">
        <f>'Employee Salary Payroll Tax '!N956</f>
        <v>87787.04</v>
      </c>
      <c r="F954" s="351">
        <f t="shared" si="115"/>
        <v>90420.651199999993</v>
      </c>
      <c r="G954" s="352"/>
      <c r="H954" s="351">
        <f t="shared" si="120"/>
        <v>0</v>
      </c>
      <c r="I954" s="351">
        <f t="shared" si="116"/>
        <v>2633.6111999999994</v>
      </c>
      <c r="J954" s="351">
        <f t="shared" si="117"/>
        <v>0</v>
      </c>
      <c r="K954" s="293">
        <f>SUM('Employee Salary Payroll Tax '!I956:K956)</f>
        <v>79026.22</v>
      </c>
      <c r="L954" s="293">
        <f>'Employee Salary Payroll Tax '!H956</f>
        <v>1003.15</v>
      </c>
      <c r="M954" s="293">
        <f t="shared" si="118"/>
        <v>7757.6699999999928</v>
      </c>
      <c r="N954" s="359">
        <f t="shared" si="119"/>
        <v>0</v>
      </c>
      <c r="O954" s="331"/>
      <c r="P954" s="61"/>
      <c r="Q954" s="294"/>
      <c r="R954" s="292"/>
      <c r="S954" s="291"/>
    </row>
    <row r="955" spans="1:19" ht="14.4">
      <c r="A955" s="36">
        <f t="shared" si="113"/>
        <v>940</v>
      </c>
      <c r="B955" s="526"/>
      <c r="C955" s="36" t="str">
        <f>VLOOKUP('Employee Salary Payroll Tax '!B957,'Employee Salary Payroll Tax '!$D$1:$E$7,2,FALSE)</f>
        <v>NonUnion</v>
      </c>
      <c r="D955" s="61">
        <f t="shared" si="114"/>
        <v>2.98E-2</v>
      </c>
      <c r="E955" s="351">
        <f>'Employee Salary Payroll Tax '!N957</f>
        <v>121045.41</v>
      </c>
      <c r="F955" s="351">
        <f t="shared" si="115"/>
        <v>124652.56321800001</v>
      </c>
      <c r="G955" s="352"/>
      <c r="H955" s="351">
        <f t="shared" si="120"/>
        <v>0</v>
      </c>
      <c r="I955" s="351">
        <f t="shared" si="116"/>
        <v>3607.1532180000067</v>
      </c>
      <c r="J955" s="351">
        <f t="shared" si="117"/>
        <v>0</v>
      </c>
      <c r="K955" s="293">
        <f>SUM('Employee Salary Payroll Tax '!I957:K957)</f>
        <v>42307.47</v>
      </c>
      <c r="L955" s="293">
        <f>'Employee Salary Payroll Tax '!H957</f>
        <v>0</v>
      </c>
      <c r="M955" s="293">
        <f t="shared" si="118"/>
        <v>78737.94</v>
      </c>
      <c r="N955" s="359">
        <f t="shared" si="119"/>
        <v>0</v>
      </c>
      <c r="O955" s="331"/>
      <c r="P955" s="61"/>
      <c r="Q955" s="294"/>
      <c r="R955" s="292"/>
      <c r="S955" s="291"/>
    </row>
    <row r="956" spans="1:19" ht="14.4">
      <c r="A956" s="36">
        <f t="shared" si="113"/>
        <v>941</v>
      </c>
      <c r="B956" s="526"/>
      <c r="C956" s="36" t="str">
        <f>VLOOKUP('Employee Salary Payroll Tax '!B958,'Employee Salary Payroll Tax '!$D$1:$E$7,2,FALSE)</f>
        <v>NonUnion</v>
      </c>
      <c r="D956" s="61">
        <f t="shared" si="114"/>
        <v>2.98E-2</v>
      </c>
      <c r="E956" s="351">
        <f>'Employee Salary Payroll Tax '!N958</f>
        <v>62327.99</v>
      </c>
      <c r="F956" s="351">
        <f t="shared" si="115"/>
        <v>64185.364102</v>
      </c>
      <c r="G956" s="352"/>
      <c r="H956" s="351">
        <f t="shared" si="120"/>
        <v>0</v>
      </c>
      <c r="I956" s="351">
        <f t="shared" si="116"/>
        <v>1857.3741020000016</v>
      </c>
      <c r="J956" s="351">
        <f t="shared" si="117"/>
        <v>0</v>
      </c>
      <c r="K956" s="293">
        <f>SUM('Employee Salary Payroll Tax '!I958:K958)</f>
        <v>62327.99</v>
      </c>
      <c r="L956" s="293">
        <f>'Employee Salary Payroll Tax '!H958</f>
        <v>0</v>
      </c>
      <c r="M956" s="293">
        <f t="shared" si="118"/>
        <v>0</v>
      </c>
      <c r="N956" s="359">
        <f t="shared" si="119"/>
        <v>0</v>
      </c>
      <c r="O956" s="331"/>
      <c r="P956" s="61"/>
      <c r="Q956" s="294"/>
      <c r="R956" s="292"/>
      <c r="S956" s="291"/>
    </row>
    <row r="957" spans="1:19" ht="14.4">
      <c r="A957" s="36">
        <f t="shared" si="113"/>
        <v>942</v>
      </c>
      <c r="B957" s="526"/>
      <c r="C957" s="36" t="str">
        <f>VLOOKUP('Employee Salary Payroll Tax '!B959,'Employee Salary Payroll Tax '!$D$1:$E$7,2,FALSE)</f>
        <v>NonUnion</v>
      </c>
      <c r="D957" s="61">
        <f t="shared" si="114"/>
        <v>2.98E-2</v>
      </c>
      <c r="E957" s="351">
        <f>'Employee Salary Payroll Tax '!N959</f>
        <v>54459.78</v>
      </c>
      <c r="F957" s="351">
        <f t="shared" si="115"/>
        <v>56082.681444000002</v>
      </c>
      <c r="G957" s="352"/>
      <c r="H957" s="351">
        <f t="shared" si="120"/>
        <v>0</v>
      </c>
      <c r="I957" s="351">
        <f t="shared" si="116"/>
        <v>1622.9014440000028</v>
      </c>
      <c r="J957" s="351">
        <f t="shared" si="117"/>
        <v>0</v>
      </c>
      <c r="K957" s="293">
        <f>SUM('Employee Salary Payroll Tax '!I959:K959)</f>
        <v>10076.74</v>
      </c>
      <c r="L957" s="293">
        <f>'Employee Salary Payroll Tax '!H959</f>
        <v>0</v>
      </c>
      <c r="M957" s="293">
        <f t="shared" si="118"/>
        <v>44383.040000000001</v>
      </c>
      <c r="N957" s="359">
        <f t="shared" si="119"/>
        <v>0</v>
      </c>
      <c r="O957" s="331"/>
      <c r="P957" s="61"/>
      <c r="Q957" s="294"/>
      <c r="R957" s="292"/>
      <c r="S957" s="291"/>
    </row>
    <row r="958" spans="1:19" ht="14.4">
      <c r="A958" s="36">
        <f t="shared" si="113"/>
        <v>943</v>
      </c>
      <c r="B958" s="526"/>
      <c r="C958" s="36" t="str">
        <f>VLOOKUP('Employee Salary Payroll Tax '!B960,'Employee Salary Payroll Tax '!$D$1:$E$7,2,FALSE)</f>
        <v>NonUnion</v>
      </c>
      <c r="D958" s="61">
        <f t="shared" si="114"/>
        <v>2.98E-2</v>
      </c>
      <c r="E958" s="351">
        <f>'Employee Salary Payroll Tax '!N960</f>
        <v>76442.679999999993</v>
      </c>
      <c r="F958" s="351">
        <f t="shared" si="115"/>
        <v>78720.671864000004</v>
      </c>
      <c r="G958" s="352"/>
      <c r="H958" s="351">
        <f t="shared" si="120"/>
        <v>0</v>
      </c>
      <c r="I958" s="351">
        <f t="shared" si="116"/>
        <v>2277.9918640000105</v>
      </c>
      <c r="J958" s="351">
        <f t="shared" si="117"/>
        <v>0</v>
      </c>
      <c r="K958" s="293">
        <f>SUM('Employee Salary Payroll Tax '!I960:K960)</f>
        <v>49407.72</v>
      </c>
      <c r="L958" s="293">
        <f>'Employee Salary Payroll Tax '!H960</f>
        <v>0</v>
      </c>
      <c r="M958" s="293">
        <f t="shared" si="118"/>
        <v>27034.959999999992</v>
      </c>
      <c r="N958" s="359">
        <f t="shared" si="119"/>
        <v>0</v>
      </c>
      <c r="O958" s="331"/>
      <c r="P958" s="61"/>
      <c r="Q958" s="294"/>
      <c r="R958" s="292"/>
      <c r="S958" s="291"/>
    </row>
    <row r="959" spans="1:19" ht="14.4">
      <c r="A959" s="36">
        <f t="shared" si="113"/>
        <v>944</v>
      </c>
      <c r="B959" s="526"/>
      <c r="C959" s="36" t="str">
        <f>VLOOKUP('Employee Salary Payroll Tax '!B961,'Employee Salary Payroll Tax '!$D$1:$E$7,2,FALSE)</f>
        <v>NonUnion</v>
      </c>
      <c r="D959" s="61">
        <f t="shared" si="114"/>
        <v>2.98E-2</v>
      </c>
      <c r="E959" s="351">
        <f>'Employee Salary Payroll Tax '!N961</f>
        <v>88034.98</v>
      </c>
      <c r="F959" s="351">
        <f t="shared" si="115"/>
        <v>90658.422403999997</v>
      </c>
      <c r="G959" s="352"/>
      <c r="H959" s="351">
        <f t="shared" si="120"/>
        <v>0</v>
      </c>
      <c r="I959" s="351">
        <f t="shared" si="116"/>
        <v>2623.4424040000013</v>
      </c>
      <c r="J959" s="351">
        <f t="shared" si="117"/>
        <v>0</v>
      </c>
      <c r="K959" s="293">
        <f>SUM('Employee Salary Payroll Tax '!I961:K961)</f>
        <v>0</v>
      </c>
      <c r="L959" s="293">
        <f>'Employee Salary Payroll Tax '!H961</f>
        <v>0</v>
      </c>
      <c r="M959" s="293">
        <f t="shared" si="118"/>
        <v>88034.98</v>
      </c>
      <c r="N959" s="359">
        <f t="shared" si="119"/>
        <v>0</v>
      </c>
      <c r="O959" s="331"/>
      <c r="P959" s="61"/>
      <c r="Q959" s="294"/>
      <c r="R959" s="292"/>
      <c r="S959" s="291"/>
    </row>
    <row r="960" spans="1:19" ht="14.4">
      <c r="A960" s="36">
        <f t="shared" si="113"/>
        <v>945</v>
      </c>
      <c r="B960" s="526"/>
      <c r="C960" s="36" t="str">
        <f>VLOOKUP('Employee Salary Payroll Tax '!B962,'Employee Salary Payroll Tax '!$D$1:$E$7,2,FALSE)</f>
        <v>NonUnion</v>
      </c>
      <c r="D960" s="61">
        <f t="shared" si="114"/>
        <v>2.98E-2</v>
      </c>
      <c r="E960" s="351">
        <f>'Employee Salary Payroll Tax '!N962</f>
        <v>394.31</v>
      </c>
      <c r="F960" s="351">
        <f t="shared" si="115"/>
        <v>406.06043800000003</v>
      </c>
      <c r="G960" s="352"/>
      <c r="H960" s="351">
        <f t="shared" si="120"/>
        <v>44605.69</v>
      </c>
      <c r="I960" s="351">
        <f t="shared" si="116"/>
        <v>11.750438000000031</v>
      </c>
      <c r="J960" s="351">
        <f t="shared" si="117"/>
        <v>7.0502628000000192E-2</v>
      </c>
      <c r="K960" s="293">
        <f>SUM('Employee Salary Payroll Tax '!I962:K962)</f>
        <v>394.31</v>
      </c>
      <c r="L960" s="293">
        <f>'Employee Salary Payroll Tax '!H962</f>
        <v>0</v>
      </c>
      <c r="M960" s="293">
        <f t="shared" si="118"/>
        <v>0</v>
      </c>
      <c r="N960" s="359">
        <f t="shared" si="119"/>
        <v>7.0502627821200189E-2</v>
      </c>
      <c r="O960" s="331"/>
      <c r="P960" s="61"/>
      <c r="Q960" s="294"/>
      <c r="R960" s="292"/>
      <c r="S960" s="291"/>
    </row>
    <row r="961" spans="1:19" ht="14.4">
      <c r="A961" s="36">
        <f t="shared" si="113"/>
        <v>946</v>
      </c>
      <c r="B961" s="526"/>
      <c r="C961" s="36" t="str">
        <f>VLOOKUP('Employee Salary Payroll Tax '!B963,'Employee Salary Payroll Tax '!$D$1:$E$7,2,FALSE)</f>
        <v>IBEW</v>
      </c>
      <c r="D961" s="61">
        <f t="shared" si="114"/>
        <v>6.875E-3</v>
      </c>
      <c r="E961" s="351">
        <f>'Employee Salary Payroll Tax '!N963</f>
        <v>111095.55</v>
      </c>
      <c r="F961" s="351">
        <f t="shared" si="115"/>
        <v>111859.33190624999</v>
      </c>
      <c r="G961" s="352"/>
      <c r="H961" s="351">
        <f t="shared" si="120"/>
        <v>0</v>
      </c>
      <c r="I961" s="351">
        <f t="shared" si="116"/>
        <v>763.78190624999115</v>
      </c>
      <c r="J961" s="351">
        <f t="shared" si="117"/>
        <v>0</v>
      </c>
      <c r="K961" s="293">
        <f>SUM('Employee Salary Payroll Tax '!I963:K963)</f>
        <v>88650.06</v>
      </c>
      <c r="L961" s="293">
        <f>'Employee Salary Payroll Tax '!H963</f>
        <v>0</v>
      </c>
      <c r="M961" s="293">
        <f t="shared" si="118"/>
        <v>22445.490000000005</v>
      </c>
      <c r="N961" s="359">
        <f t="shared" si="119"/>
        <v>0</v>
      </c>
      <c r="O961" s="331"/>
      <c r="P961" s="61"/>
      <c r="Q961" s="294"/>
      <c r="R961" s="292"/>
      <c r="S961" s="291"/>
    </row>
    <row r="962" spans="1:19" ht="14.4">
      <c r="A962" s="36">
        <f t="shared" si="113"/>
        <v>947</v>
      </c>
      <c r="B962" s="526"/>
      <c r="C962" s="36" t="str">
        <f>VLOOKUP('Employee Salary Payroll Tax '!B964,'Employee Salary Payroll Tax '!$D$1:$E$7,2,FALSE)</f>
        <v>UA</v>
      </c>
      <c r="D962" s="61">
        <f t="shared" si="114"/>
        <v>0.03</v>
      </c>
      <c r="E962" s="351">
        <f>'Employee Salary Payroll Tax '!N964</f>
        <v>50935.86</v>
      </c>
      <c r="F962" s="351">
        <f t="shared" si="115"/>
        <v>52463.935799999999</v>
      </c>
      <c r="G962" s="352"/>
      <c r="H962" s="351">
        <f t="shared" si="120"/>
        <v>0</v>
      </c>
      <c r="I962" s="351">
        <f t="shared" si="116"/>
        <v>1528.0757999999987</v>
      </c>
      <c r="J962" s="351">
        <f t="shared" si="117"/>
        <v>0</v>
      </c>
      <c r="K962" s="293">
        <f>SUM('Employee Salary Payroll Tax '!I964:K964)</f>
        <v>25470.909999999996</v>
      </c>
      <c r="L962" s="293">
        <f>'Employee Salary Payroll Tax '!H964</f>
        <v>0</v>
      </c>
      <c r="M962" s="293">
        <f t="shared" si="118"/>
        <v>25464.950000000004</v>
      </c>
      <c r="N962" s="359">
        <f t="shared" si="119"/>
        <v>0</v>
      </c>
      <c r="O962" s="331"/>
      <c r="P962" s="61"/>
      <c r="Q962" s="294"/>
      <c r="R962" s="292"/>
      <c r="S962" s="291"/>
    </row>
    <row r="963" spans="1:19" ht="14.4">
      <c r="A963" s="36">
        <f t="shared" si="113"/>
        <v>948</v>
      </c>
      <c r="B963" s="526"/>
      <c r="C963" s="36" t="str">
        <f>VLOOKUP('Employee Salary Payroll Tax '!B965,'Employee Salary Payroll Tax '!$D$1:$E$7,2,FALSE)</f>
        <v>NonUnion</v>
      </c>
      <c r="D963" s="61">
        <f t="shared" si="114"/>
        <v>2.98E-2</v>
      </c>
      <c r="E963" s="351">
        <f>'Employee Salary Payroll Tax '!N965</f>
        <v>79610.710000000006</v>
      </c>
      <c r="F963" s="351">
        <f t="shared" si="115"/>
        <v>81983.109158000007</v>
      </c>
      <c r="G963" s="352"/>
      <c r="H963" s="351">
        <f t="shared" si="120"/>
        <v>0</v>
      </c>
      <c r="I963" s="351">
        <f t="shared" si="116"/>
        <v>2372.3991580000002</v>
      </c>
      <c r="J963" s="351">
        <f t="shared" si="117"/>
        <v>0</v>
      </c>
      <c r="K963" s="293">
        <f>SUM('Employee Salary Payroll Tax '!I965:K965)</f>
        <v>6360.1</v>
      </c>
      <c r="L963" s="293">
        <f>'Employee Salary Payroll Tax '!H965</f>
        <v>0</v>
      </c>
      <c r="M963" s="293">
        <f t="shared" si="118"/>
        <v>73250.61</v>
      </c>
      <c r="N963" s="359">
        <f t="shared" si="119"/>
        <v>0</v>
      </c>
      <c r="O963" s="331"/>
      <c r="P963" s="61"/>
      <c r="Q963" s="294"/>
      <c r="R963" s="292"/>
      <c r="S963" s="291"/>
    </row>
    <row r="964" spans="1:19" ht="14.4">
      <c r="A964" s="36">
        <f t="shared" si="113"/>
        <v>949</v>
      </c>
      <c r="B964" s="526"/>
      <c r="C964" s="36" t="str">
        <f>VLOOKUP('Employee Salary Payroll Tax '!B966,'Employee Salary Payroll Tax '!$D$1:$E$7,2,FALSE)</f>
        <v>NonUnion</v>
      </c>
      <c r="D964" s="61">
        <f t="shared" si="114"/>
        <v>2.98E-2</v>
      </c>
      <c r="E964" s="351">
        <f>'Employee Salary Payroll Tax '!N966</f>
        <v>73956.479999999996</v>
      </c>
      <c r="F964" s="351">
        <f t="shared" si="115"/>
        <v>76160.383103999993</v>
      </c>
      <c r="G964" s="352"/>
      <c r="H964" s="351">
        <f t="shared" si="120"/>
        <v>0</v>
      </c>
      <c r="I964" s="351">
        <f t="shared" si="116"/>
        <v>2203.9031039999973</v>
      </c>
      <c r="J964" s="351">
        <f t="shared" si="117"/>
        <v>0</v>
      </c>
      <c r="K964" s="293">
        <f>SUM('Employee Salary Payroll Tax '!I966:K966)</f>
        <v>-123.15</v>
      </c>
      <c r="L964" s="293">
        <f>'Employee Salary Payroll Tax '!H966</f>
        <v>0</v>
      </c>
      <c r="M964" s="293">
        <f t="shared" si="118"/>
        <v>74079.62999999999</v>
      </c>
      <c r="N964" s="359">
        <f t="shared" si="119"/>
        <v>0</v>
      </c>
      <c r="O964" s="331"/>
      <c r="P964" s="61"/>
      <c r="Q964" s="294"/>
      <c r="R964" s="292"/>
      <c r="S964" s="291"/>
    </row>
    <row r="965" spans="1:19" ht="14.4">
      <c r="A965" s="36">
        <f t="shared" si="113"/>
        <v>950</v>
      </c>
      <c r="B965" s="526"/>
      <c r="C965" s="36" t="str">
        <f>VLOOKUP('Employee Salary Payroll Tax '!B967,'Employee Salary Payroll Tax '!$D$1:$E$7,2,FALSE)</f>
        <v>IBEW</v>
      </c>
      <c r="D965" s="61">
        <f t="shared" si="114"/>
        <v>6.875E-3</v>
      </c>
      <c r="E965" s="351">
        <f>'Employee Salary Payroll Tax '!N967</f>
        <v>90465.15</v>
      </c>
      <c r="F965" s="351">
        <f t="shared" si="115"/>
        <v>91087.097906249997</v>
      </c>
      <c r="G965" s="352"/>
      <c r="H965" s="351">
        <f t="shared" si="120"/>
        <v>0</v>
      </c>
      <c r="I965" s="351">
        <f t="shared" si="116"/>
        <v>621.94790625000314</v>
      </c>
      <c r="J965" s="351">
        <f t="shared" si="117"/>
        <v>0</v>
      </c>
      <c r="K965" s="293">
        <f>SUM('Employee Salary Payroll Tax '!I967:K967)</f>
        <v>20298.07</v>
      </c>
      <c r="L965" s="293">
        <f>'Employee Salary Payroll Tax '!H967</f>
        <v>0</v>
      </c>
      <c r="M965" s="293">
        <f t="shared" si="118"/>
        <v>70167.079999999987</v>
      </c>
      <c r="N965" s="359">
        <f t="shared" si="119"/>
        <v>0</v>
      </c>
      <c r="O965" s="331"/>
      <c r="P965" s="61"/>
      <c r="Q965" s="294"/>
      <c r="R965" s="292"/>
      <c r="S965" s="291"/>
    </row>
    <row r="966" spans="1:19" ht="14.4">
      <c r="A966" s="36">
        <f t="shared" si="113"/>
        <v>951</v>
      </c>
      <c r="B966" s="526"/>
      <c r="C966" s="36" t="str">
        <f>VLOOKUP('Employee Salary Payroll Tax '!B968,'Employee Salary Payroll Tax '!$D$1:$E$7,2,FALSE)</f>
        <v>NonUnion</v>
      </c>
      <c r="D966" s="61">
        <f t="shared" si="114"/>
        <v>2.98E-2</v>
      </c>
      <c r="E966" s="351">
        <f>'Employee Salary Payroll Tax '!N968</f>
        <v>50499.56</v>
      </c>
      <c r="F966" s="351">
        <f t="shared" si="115"/>
        <v>52004.446887999999</v>
      </c>
      <c r="G966" s="352"/>
      <c r="H966" s="351">
        <f t="shared" si="120"/>
        <v>0</v>
      </c>
      <c r="I966" s="351">
        <f t="shared" si="116"/>
        <v>1504.8868880000009</v>
      </c>
      <c r="J966" s="351">
        <f t="shared" si="117"/>
        <v>0</v>
      </c>
      <c r="K966" s="293">
        <f>SUM('Employee Salary Payroll Tax '!I968:K968)</f>
        <v>12980.19</v>
      </c>
      <c r="L966" s="293">
        <f>'Employee Salary Payroll Tax '!H968</f>
        <v>0</v>
      </c>
      <c r="M966" s="293">
        <f t="shared" si="118"/>
        <v>37519.369999999995</v>
      </c>
      <c r="N966" s="359">
        <f t="shared" si="119"/>
        <v>0</v>
      </c>
      <c r="O966" s="331"/>
      <c r="P966" s="61"/>
      <c r="Q966" s="294"/>
      <c r="R966" s="292"/>
      <c r="S966" s="291"/>
    </row>
    <row r="967" spans="1:19" ht="14.4">
      <c r="A967" s="36">
        <f t="shared" si="113"/>
        <v>952</v>
      </c>
      <c r="B967" s="526"/>
      <c r="C967" s="36" t="str">
        <f>VLOOKUP('Employee Salary Payroll Tax '!B969,'Employee Salary Payroll Tax '!$D$1:$E$7,2,FALSE)</f>
        <v>NonUnion</v>
      </c>
      <c r="D967" s="61">
        <f t="shared" si="114"/>
        <v>2.98E-2</v>
      </c>
      <c r="E967" s="351">
        <f>'Employee Salary Payroll Tax '!N969</f>
        <v>3392</v>
      </c>
      <c r="F967" s="351">
        <f t="shared" si="115"/>
        <v>3493.0816</v>
      </c>
      <c r="G967" s="352"/>
      <c r="H967" s="351">
        <f t="shared" si="120"/>
        <v>41608</v>
      </c>
      <c r="I967" s="351">
        <f t="shared" si="116"/>
        <v>101.08159999999998</v>
      </c>
      <c r="J967" s="351">
        <f t="shared" si="117"/>
        <v>0.60648959999999985</v>
      </c>
      <c r="K967" s="293">
        <f>SUM('Employee Salary Payroll Tax '!I969:K969)</f>
        <v>1424.21</v>
      </c>
      <c r="L967" s="293">
        <f>'Employee Salary Payroll Tax '!H969</f>
        <v>0</v>
      </c>
      <c r="M967" s="293">
        <f t="shared" si="118"/>
        <v>1967.79</v>
      </c>
      <c r="N967" s="359">
        <f t="shared" si="119"/>
        <v>0.25464874792492659</v>
      </c>
      <c r="O967" s="331"/>
      <c r="P967" s="61"/>
      <c r="Q967" s="294"/>
      <c r="R967" s="292"/>
      <c r="S967" s="291"/>
    </row>
    <row r="968" spans="1:19" ht="14.4">
      <c r="A968" s="36">
        <f t="shared" si="113"/>
        <v>953</v>
      </c>
      <c r="B968" s="526"/>
      <c r="C968" s="36" t="str">
        <f>VLOOKUP('Employee Salary Payroll Tax '!B970,'Employee Salary Payroll Tax '!$D$1:$E$7,2,FALSE)</f>
        <v>NonUnion</v>
      </c>
      <c r="D968" s="61">
        <f t="shared" si="114"/>
        <v>2.98E-2</v>
      </c>
      <c r="E968" s="351">
        <f>'Employee Salary Payroll Tax '!N970</f>
        <v>97355.08</v>
      </c>
      <c r="F968" s="351">
        <f t="shared" si="115"/>
        <v>100256.26138400001</v>
      </c>
      <c r="G968" s="352"/>
      <c r="H968" s="351">
        <f t="shared" si="120"/>
        <v>0</v>
      </c>
      <c r="I968" s="351">
        <f t="shared" si="116"/>
        <v>2901.1813840000104</v>
      </c>
      <c r="J968" s="351">
        <f t="shared" si="117"/>
        <v>0</v>
      </c>
      <c r="K968" s="293">
        <f>SUM('Employee Salary Payroll Tax '!I970:K970)</f>
        <v>4963</v>
      </c>
      <c r="L968" s="293">
        <f>'Employee Salary Payroll Tax '!H970</f>
        <v>0</v>
      </c>
      <c r="M968" s="293">
        <f t="shared" si="118"/>
        <v>92392.08</v>
      </c>
      <c r="N968" s="359">
        <f t="shared" si="119"/>
        <v>0</v>
      </c>
      <c r="O968" s="331"/>
      <c r="P968" s="61"/>
      <c r="Q968" s="294"/>
      <c r="R968" s="292"/>
      <c r="S968" s="291"/>
    </row>
    <row r="969" spans="1:19" ht="14.4">
      <c r="A969" s="36">
        <f t="shared" si="113"/>
        <v>954</v>
      </c>
      <c r="B969" s="526"/>
      <c r="C969" s="36" t="str">
        <f>VLOOKUP('Employee Salary Payroll Tax '!B971,'Employee Salary Payroll Tax '!$D$1:$E$7,2,FALSE)</f>
        <v>IBEW</v>
      </c>
      <c r="D969" s="61">
        <f t="shared" si="114"/>
        <v>6.875E-3</v>
      </c>
      <c r="E969" s="351">
        <f>'Employee Salary Payroll Tax '!N971</f>
        <v>122728.34</v>
      </c>
      <c r="F969" s="351">
        <f t="shared" si="115"/>
        <v>123572.09733749999</v>
      </c>
      <c r="G969" s="352"/>
      <c r="H969" s="351">
        <f t="shared" si="120"/>
        <v>0</v>
      </c>
      <c r="I969" s="351">
        <f t="shared" si="116"/>
        <v>843.75733749999199</v>
      </c>
      <c r="J969" s="351">
        <f t="shared" si="117"/>
        <v>0</v>
      </c>
      <c r="K969" s="293">
        <f>SUM('Employee Salary Payroll Tax '!I971:K971)</f>
        <v>122661.35</v>
      </c>
      <c r="L969" s="293">
        <f>'Employee Salary Payroll Tax '!H971</f>
        <v>0</v>
      </c>
      <c r="M969" s="293">
        <f t="shared" si="118"/>
        <v>66.989999999990687</v>
      </c>
      <c r="N969" s="359">
        <f t="shared" si="119"/>
        <v>0</v>
      </c>
      <c r="O969" s="331"/>
      <c r="P969" s="61"/>
      <c r="Q969" s="294"/>
      <c r="R969" s="292"/>
      <c r="S969" s="291"/>
    </row>
    <row r="970" spans="1:19" ht="14.4">
      <c r="A970" s="36">
        <f t="shared" si="113"/>
        <v>955</v>
      </c>
      <c r="B970" s="526"/>
      <c r="C970" s="36" t="str">
        <f>VLOOKUP('Employee Salary Payroll Tax '!B972,'Employee Salary Payroll Tax '!$D$1:$E$7,2,FALSE)</f>
        <v>NonUnion</v>
      </c>
      <c r="D970" s="61">
        <f t="shared" si="114"/>
        <v>2.98E-2</v>
      </c>
      <c r="E970" s="351">
        <f>'Employee Salary Payroll Tax '!N972</f>
        <v>118947.84</v>
      </c>
      <c r="F970" s="351">
        <f t="shared" si="115"/>
        <v>122492.485632</v>
      </c>
      <c r="G970" s="352"/>
      <c r="H970" s="351">
        <f t="shared" si="120"/>
        <v>0</v>
      </c>
      <c r="I970" s="351">
        <f t="shared" si="116"/>
        <v>3544.6456319999998</v>
      </c>
      <c r="J970" s="351">
        <f t="shared" si="117"/>
        <v>0</v>
      </c>
      <c r="K970" s="293">
        <f>SUM('Employee Salary Payroll Tax '!I972:K972)</f>
        <v>118947.84</v>
      </c>
      <c r="L970" s="293">
        <f>'Employee Salary Payroll Tax '!H972</f>
        <v>0</v>
      </c>
      <c r="M970" s="293">
        <f t="shared" si="118"/>
        <v>0</v>
      </c>
      <c r="N970" s="359">
        <f t="shared" si="119"/>
        <v>0</v>
      </c>
      <c r="O970" s="331"/>
      <c r="P970" s="61"/>
      <c r="Q970" s="294"/>
      <c r="R970" s="292"/>
      <c r="S970" s="291"/>
    </row>
    <row r="971" spans="1:19" ht="14.4">
      <c r="A971" s="36">
        <f t="shared" si="113"/>
        <v>956</v>
      </c>
      <c r="B971" s="526"/>
      <c r="C971" s="36" t="str">
        <f>VLOOKUP('Employee Salary Payroll Tax '!B973,'Employee Salary Payroll Tax '!$D$1:$E$7,2,FALSE)</f>
        <v>IBEW</v>
      </c>
      <c r="D971" s="61">
        <f t="shared" si="114"/>
        <v>6.875E-3</v>
      </c>
      <c r="E971" s="351">
        <f>'Employee Salary Payroll Tax '!N973</f>
        <v>5642.85</v>
      </c>
      <c r="F971" s="351">
        <f t="shared" si="115"/>
        <v>5681.6445937500002</v>
      </c>
      <c r="G971" s="352"/>
      <c r="H971" s="351">
        <f t="shared" si="120"/>
        <v>39357.15</v>
      </c>
      <c r="I971" s="351">
        <f t="shared" si="116"/>
        <v>38.794593749999876</v>
      </c>
      <c r="J971" s="351">
        <f t="shared" si="117"/>
        <v>0.23276756249999928</v>
      </c>
      <c r="K971" s="293">
        <f>SUM('Employee Salary Payroll Tax '!I973:K973)</f>
        <v>5642.85</v>
      </c>
      <c r="L971" s="293">
        <f>'Employee Salary Payroll Tax '!H973</f>
        <v>0</v>
      </c>
      <c r="M971" s="293">
        <f t="shared" si="118"/>
        <v>0</v>
      </c>
      <c r="N971" s="359">
        <f t="shared" si="119"/>
        <v>0.23276756245874927</v>
      </c>
      <c r="O971" s="331"/>
      <c r="P971" s="61"/>
      <c r="Q971" s="294"/>
      <c r="R971" s="292"/>
      <c r="S971" s="291"/>
    </row>
    <row r="972" spans="1:19" ht="14.4">
      <c r="A972" s="36">
        <f t="shared" si="113"/>
        <v>957</v>
      </c>
      <c r="B972" s="526"/>
      <c r="C972" s="36" t="str">
        <f>VLOOKUP('Employee Salary Payroll Tax '!B974,'Employee Salary Payroll Tax '!$D$1:$E$7,2,FALSE)</f>
        <v>IBEW</v>
      </c>
      <c r="D972" s="61">
        <f t="shared" si="114"/>
        <v>6.875E-3</v>
      </c>
      <c r="E972" s="351">
        <f>'Employee Salary Payroll Tax '!N974</f>
        <v>51487.22</v>
      </c>
      <c r="F972" s="351">
        <f t="shared" si="115"/>
        <v>51841.194637499997</v>
      </c>
      <c r="G972" s="352"/>
      <c r="H972" s="351">
        <f t="shared" si="120"/>
        <v>0</v>
      </c>
      <c r="I972" s="351">
        <f t="shared" si="116"/>
        <v>353.97463749999588</v>
      </c>
      <c r="J972" s="351">
        <f t="shared" si="117"/>
        <v>0</v>
      </c>
      <c r="K972" s="293">
        <f>SUM('Employee Salary Payroll Tax '!I974:K974)</f>
        <v>51487.22</v>
      </c>
      <c r="L972" s="293">
        <f>'Employee Salary Payroll Tax '!H974</f>
        <v>0</v>
      </c>
      <c r="M972" s="293">
        <f t="shared" si="118"/>
        <v>0</v>
      </c>
      <c r="N972" s="359">
        <f t="shared" si="119"/>
        <v>0</v>
      </c>
      <c r="O972" s="331"/>
      <c r="P972" s="61"/>
      <c r="Q972" s="294"/>
      <c r="R972" s="292"/>
      <c r="S972" s="291"/>
    </row>
    <row r="973" spans="1:19" ht="14.4">
      <c r="A973" s="36">
        <f t="shared" si="113"/>
        <v>958</v>
      </c>
      <c r="B973" s="526"/>
      <c r="C973" s="36" t="str">
        <f>VLOOKUP('Employee Salary Payroll Tax '!B975,'Employee Salary Payroll Tax '!$D$1:$E$7,2,FALSE)</f>
        <v>NonUnion</v>
      </c>
      <c r="D973" s="61">
        <f t="shared" si="114"/>
        <v>2.98E-2</v>
      </c>
      <c r="E973" s="351">
        <f>'Employee Salary Payroll Tax '!N975</f>
        <v>59692.13</v>
      </c>
      <c r="F973" s="351">
        <f t="shared" si="115"/>
        <v>61470.955474000002</v>
      </c>
      <c r="G973" s="352"/>
      <c r="H973" s="351">
        <f t="shared" si="120"/>
        <v>0</v>
      </c>
      <c r="I973" s="351">
        <f t="shared" si="116"/>
        <v>1778.8254740000048</v>
      </c>
      <c r="J973" s="351">
        <f t="shared" si="117"/>
        <v>0</v>
      </c>
      <c r="K973" s="293">
        <f>SUM('Employee Salary Payroll Tax '!I975:K975)</f>
        <v>-104.21000000000001</v>
      </c>
      <c r="L973" s="293">
        <f>'Employee Salary Payroll Tax '!H975</f>
        <v>0</v>
      </c>
      <c r="M973" s="293">
        <f t="shared" si="118"/>
        <v>59796.34</v>
      </c>
      <c r="N973" s="359">
        <f t="shared" si="119"/>
        <v>0</v>
      </c>
      <c r="O973" s="331"/>
      <c r="P973" s="61"/>
      <c r="Q973" s="294"/>
      <c r="R973" s="292"/>
      <c r="S973" s="291"/>
    </row>
    <row r="974" spans="1:19" ht="14.4">
      <c r="A974" s="36">
        <f t="shared" si="113"/>
        <v>959</v>
      </c>
      <c r="B974" s="526"/>
      <c r="C974" s="36" t="str">
        <f>VLOOKUP('Employee Salary Payroll Tax '!B976,'Employee Salary Payroll Tax '!$D$1:$E$7,2,FALSE)</f>
        <v>IBEW</v>
      </c>
      <c r="D974" s="61">
        <f t="shared" si="114"/>
        <v>6.875E-3</v>
      </c>
      <c r="E974" s="351">
        <f>'Employee Salary Payroll Tax '!N976</f>
        <v>33472.58</v>
      </c>
      <c r="F974" s="351">
        <f t="shared" si="115"/>
        <v>33702.703987499997</v>
      </c>
      <c r="G974" s="352"/>
      <c r="H974" s="351">
        <f t="shared" si="120"/>
        <v>11527.419999999998</v>
      </c>
      <c r="I974" s="351">
        <f t="shared" si="116"/>
        <v>230.12398749999556</v>
      </c>
      <c r="J974" s="351">
        <f t="shared" si="117"/>
        <v>1.3807439249999733</v>
      </c>
      <c r="K974" s="293">
        <f>SUM('Employee Salary Payroll Tax '!I976:K976)</f>
        <v>33472.58</v>
      </c>
      <c r="L974" s="293">
        <f>'Employee Salary Payroll Tax '!H976</f>
        <v>0</v>
      </c>
      <c r="M974" s="293">
        <f t="shared" si="118"/>
        <v>0</v>
      </c>
      <c r="N974" s="359">
        <f t="shared" si="119"/>
        <v>1.3807439249587234</v>
      </c>
      <c r="O974" s="331"/>
      <c r="P974" s="61"/>
      <c r="Q974" s="294"/>
      <c r="R974" s="292"/>
      <c r="S974" s="291"/>
    </row>
    <row r="975" spans="1:19" ht="14.4">
      <c r="A975" s="36">
        <f t="shared" si="113"/>
        <v>960</v>
      </c>
      <c r="B975" s="526"/>
      <c r="C975" s="36" t="str">
        <f>VLOOKUP('Employee Salary Payroll Tax '!B977,'Employee Salary Payroll Tax '!$D$1:$E$7,2,FALSE)</f>
        <v>NonUnion</v>
      </c>
      <c r="D975" s="61">
        <f t="shared" si="114"/>
        <v>2.98E-2</v>
      </c>
      <c r="E975" s="351">
        <f>'Employee Salary Payroll Tax '!N977</f>
        <v>29331.34</v>
      </c>
      <c r="F975" s="351">
        <f t="shared" si="115"/>
        <v>30205.413932000003</v>
      </c>
      <c r="G975" s="352"/>
      <c r="H975" s="351">
        <f t="shared" si="120"/>
        <v>15668.66</v>
      </c>
      <c r="I975" s="351">
        <f t="shared" si="116"/>
        <v>874.07393200000297</v>
      </c>
      <c r="J975" s="351">
        <f t="shared" si="117"/>
        <v>5.2444435920000183</v>
      </c>
      <c r="K975" s="293">
        <f>SUM('Employee Salary Payroll Tax '!I977:K977)</f>
        <v>29331.34</v>
      </c>
      <c r="L975" s="293">
        <f>'Employee Salary Payroll Tax '!H977</f>
        <v>0</v>
      </c>
      <c r="M975" s="293">
        <f t="shared" si="118"/>
        <v>0</v>
      </c>
      <c r="N975" s="359">
        <f t="shared" si="119"/>
        <v>5.2444435918212191</v>
      </c>
      <c r="O975" s="331"/>
      <c r="P975" s="61"/>
      <c r="Q975" s="294"/>
      <c r="R975" s="292"/>
      <c r="S975" s="291"/>
    </row>
    <row r="976" spans="1:19" ht="14.4">
      <c r="A976" s="36">
        <f t="shared" si="113"/>
        <v>961</v>
      </c>
      <c r="B976" s="526"/>
      <c r="C976" s="36" t="str">
        <f>VLOOKUP('Employee Salary Payroll Tax '!B978,'Employee Salary Payroll Tax '!$D$1:$E$7,2,FALSE)</f>
        <v>NonUnion</v>
      </c>
      <c r="D976" s="61">
        <f t="shared" si="114"/>
        <v>2.98E-2</v>
      </c>
      <c r="E976" s="351">
        <f>'Employee Salary Payroll Tax '!N978</f>
        <v>119927.63</v>
      </c>
      <c r="F976" s="351">
        <f t="shared" si="115"/>
        <v>123501.47337400001</v>
      </c>
      <c r="G976" s="352"/>
      <c r="H976" s="351">
        <f t="shared" si="120"/>
        <v>0</v>
      </c>
      <c r="I976" s="351">
        <f t="shared" si="116"/>
        <v>3573.8433740000037</v>
      </c>
      <c r="J976" s="351">
        <f t="shared" si="117"/>
        <v>0</v>
      </c>
      <c r="K976" s="293">
        <f>SUM('Employee Salary Payroll Tax '!I978:K978)</f>
        <v>119927.63</v>
      </c>
      <c r="L976" s="293">
        <f>'Employee Salary Payroll Tax '!H978</f>
        <v>0</v>
      </c>
      <c r="M976" s="293">
        <f t="shared" si="118"/>
        <v>0</v>
      </c>
      <c r="N976" s="359">
        <f t="shared" si="119"/>
        <v>0</v>
      </c>
      <c r="O976" s="331"/>
      <c r="P976" s="61"/>
      <c r="Q976" s="294"/>
      <c r="R976" s="292"/>
      <c r="S976" s="291"/>
    </row>
    <row r="977" spans="1:19" ht="14.4">
      <c r="A977" s="36">
        <f t="shared" ref="A977:A1040" si="121">+A976+1</f>
        <v>962</v>
      </c>
      <c r="B977" s="526"/>
      <c r="C977" s="36" t="str">
        <f>VLOOKUP('Employee Salary Payroll Tax '!B979,'Employee Salary Payroll Tax '!$D$1:$E$7,2,FALSE)</f>
        <v>NonUnion</v>
      </c>
      <c r="D977" s="61">
        <f t="shared" ref="D977:D1040" si="122">VLOOKUP(C977,C$9:D$12,2)</f>
        <v>2.98E-2</v>
      </c>
      <c r="E977" s="351">
        <f>'Employee Salary Payroll Tax '!N979</f>
        <v>28899.32</v>
      </c>
      <c r="F977" s="351">
        <f t="shared" ref="F977:F1040" si="123">E977*(1+D977)</f>
        <v>29760.519736000002</v>
      </c>
      <c r="G977" s="352"/>
      <c r="H977" s="351">
        <f t="shared" si="120"/>
        <v>16100.68</v>
      </c>
      <c r="I977" s="351">
        <f t="shared" ref="I977:I1040" si="124">F977-E977</f>
        <v>861.1997360000023</v>
      </c>
      <c r="J977" s="351">
        <f t="shared" ref="J977:J1040" si="125">IF(H977&gt;I977,I977*$J$12,H977*$J$12)</f>
        <v>5.1671984160000139</v>
      </c>
      <c r="K977" s="293">
        <f>SUM('Employee Salary Payroll Tax '!I979:K979)</f>
        <v>28899.32</v>
      </c>
      <c r="L977" s="293">
        <f>'Employee Salary Payroll Tax '!H979</f>
        <v>0</v>
      </c>
      <c r="M977" s="293">
        <f t="shared" ref="M977:M1040" si="126">E977-K977-L977</f>
        <v>0</v>
      </c>
      <c r="N977" s="359">
        <f t="shared" ref="N977:N1040" si="127">J977*K977/(SUM(K977:M977)+0.000001)</f>
        <v>5.1671984158212139</v>
      </c>
      <c r="O977" s="331"/>
      <c r="P977" s="61"/>
      <c r="Q977" s="294"/>
      <c r="R977" s="292"/>
      <c r="S977" s="291"/>
    </row>
    <row r="978" spans="1:19" ht="14.4">
      <c r="A978" s="36">
        <f t="shared" si="121"/>
        <v>963</v>
      </c>
      <c r="B978" s="526"/>
      <c r="C978" s="36" t="str">
        <f>VLOOKUP('Employee Salary Payroll Tax '!B980,'Employee Salary Payroll Tax '!$D$1:$E$7,2,FALSE)</f>
        <v>NonUnion</v>
      </c>
      <c r="D978" s="61">
        <f t="shared" si="122"/>
        <v>2.98E-2</v>
      </c>
      <c r="E978" s="351">
        <f>'Employee Salary Payroll Tax '!N980</f>
        <v>38953.43</v>
      </c>
      <c r="F978" s="351">
        <f t="shared" si="123"/>
        <v>40114.242214000005</v>
      </c>
      <c r="G978" s="352"/>
      <c r="H978" s="351">
        <f t="shared" ref="H978:H1041" si="128">IF(E978&gt;$H$12,0,$H$12-E978)</f>
        <v>6046.57</v>
      </c>
      <c r="I978" s="351">
        <f t="shared" si="124"/>
        <v>1160.812214000005</v>
      </c>
      <c r="J978" s="351">
        <f t="shared" si="125"/>
        <v>6.9648732840000305</v>
      </c>
      <c r="K978" s="293">
        <f>SUM('Employee Salary Payroll Tax '!I980:K980)</f>
        <v>1114.24</v>
      </c>
      <c r="L978" s="293">
        <f>'Employee Salary Payroll Tax '!H980</f>
        <v>0</v>
      </c>
      <c r="M978" s="293">
        <f t="shared" si="126"/>
        <v>37839.19</v>
      </c>
      <c r="N978" s="359">
        <f t="shared" si="127"/>
        <v>0.19922611199488641</v>
      </c>
      <c r="O978" s="331"/>
      <c r="P978" s="61"/>
      <c r="Q978" s="294"/>
      <c r="R978" s="292"/>
      <c r="S978" s="291"/>
    </row>
    <row r="979" spans="1:19" ht="14.4">
      <c r="A979" s="36">
        <f t="shared" si="121"/>
        <v>964</v>
      </c>
      <c r="B979" s="526"/>
      <c r="C979" s="36" t="str">
        <f>VLOOKUP('Employee Salary Payroll Tax '!B981,'Employee Salary Payroll Tax '!$D$1:$E$7,2,FALSE)</f>
        <v>NonUnion</v>
      </c>
      <c r="D979" s="61">
        <f t="shared" si="122"/>
        <v>2.98E-2</v>
      </c>
      <c r="E979" s="351">
        <f>'Employee Salary Payroll Tax '!N981</f>
        <v>66261.39</v>
      </c>
      <c r="F979" s="351">
        <f t="shared" si="123"/>
        <v>68235.979422000004</v>
      </c>
      <c r="G979" s="352"/>
      <c r="H979" s="351">
        <f t="shared" si="128"/>
        <v>0</v>
      </c>
      <c r="I979" s="351">
        <f t="shared" si="124"/>
        <v>1974.5894220000046</v>
      </c>
      <c r="J979" s="351">
        <f t="shared" si="125"/>
        <v>0</v>
      </c>
      <c r="K979" s="293">
        <f>SUM('Employee Salary Payroll Tax '!I981:K981)</f>
        <v>64156.37</v>
      </c>
      <c r="L979" s="293">
        <f>'Employee Salary Payroll Tax '!H981</f>
        <v>0</v>
      </c>
      <c r="M979" s="293">
        <f t="shared" si="126"/>
        <v>2105.0199999999968</v>
      </c>
      <c r="N979" s="359">
        <f t="shared" si="127"/>
        <v>0</v>
      </c>
      <c r="O979" s="331"/>
      <c r="P979" s="61"/>
      <c r="Q979" s="294"/>
      <c r="R979" s="292"/>
      <c r="S979" s="291"/>
    </row>
    <row r="980" spans="1:19" ht="14.4">
      <c r="A980" s="36">
        <f t="shared" si="121"/>
        <v>965</v>
      </c>
      <c r="B980" s="526"/>
      <c r="C980" s="36" t="str">
        <f>VLOOKUP('Employee Salary Payroll Tax '!B982,'Employee Salary Payroll Tax '!$D$1:$E$7,2,FALSE)</f>
        <v>NonUnion</v>
      </c>
      <c r="D980" s="61">
        <f t="shared" si="122"/>
        <v>2.98E-2</v>
      </c>
      <c r="E980" s="351">
        <f>'Employee Salary Payroll Tax '!N982</f>
        <v>121119.98</v>
      </c>
      <c r="F980" s="351">
        <f t="shared" si="123"/>
        <v>124729.355404</v>
      </c>
      <c r="G980" s="352"/>
      <c r="H980" s="351">
        <f t="shared" si="128"/>
        <v>0</v>
      </c>
      <c r="I980" s="351">
        <f t="shared" si="124"/>
        <v>3609.3754040000058</v>
      </c>
      <c r="J980" s="351">
        <f t="shared" si="125"/>
        <v>0</v>
      </c>
      <c r="K980" s="293">
        <f>SUM('Employee Salary Payroll Tax '!I982:K982)</f>
        <v>114623.98</v>
      </c>
      <c r="L980" s="293">
        <f>'Employee Salary Payroll Tax '!H982</f>
        <v>0</v>
      </c>
      <c r="M980" s="293">
        <f t="shared" si="126"/>
        <v>6496</v>
      </c>
      <c r="N980" s="359">
        <f t="shared" si="127"/>
        <v>0</v>
      </c>
      <c r="O980" s="331"/>
      <c r="P980" s="61"/>
      <c r="Q980" s="294"/>
      <c r="R980" s="292"/>
      <c r="S980" s="291"/>
    </row>
    <row r="981" spans="1:19" ht="14.4">
      <c r="A981" s="36">
        <f t="shared" si="121"/>
        <v>966</v>
      </c>
      <c r="B981" s="526"/>
      <c r="C981" s="36" t="str">
        <f>VLOOKUP('Employee Salary Payroll Tax '!B983,'Employee Salary Payroll Tax '!$D$1:$E$7,2,FALSE)</f>
        <v>NonUnion</v>
      </c>
      <c r="D981" s="61">
        <f t="shared" si="122"/>
        <v>2.98E-2</v>
      </c>
      <c r="E981" s="351">
        <f>'Employee Salary Payroll Tax '!N983</f>
        <v>48350.37</v>
      </c>
      <c r="F981" s="351">
        <f t="shared" si="123"/>
        <v>49791.211026000004</v>
      </c>
      <c r="G981" s="352"/>
      <c r="H981" s="351">
        <f t="shared" si="128"/>
        <v>0</v>
      </c>
      <c r="I981" s="351">
        <f t="shared" si="124"/>
        <v>1440.8410260000019</v>
      </c>
      <c r="J981" s="351">
        <f t="shared" si="125"/>
        <v>0</v>
      </c>
      <c r="K981" s="293">
        <f>SUM('Employee Salary Payroll Tax '!I983:K983)</f>
        <v>-0.14000000000000001</v>
      </c>
      <c r="L981" s="293">
        <f>'Employee Salary Payroll Tax '!H983</f>
        <v>0</v>
      </c>
      <c r="M981" s="293">
        <f t="shared" si="126"/>
        <v>48350.51</v>
      </c>
      <c r="N981" s="359">
        <f t="shared" si="127"/>
        <v>0</v>
      </c>
      <c r="O981" s="331"/>
      <c r="P981" s="61"/>
      <c r="Q981" s="294"/>
      <c r="R981" s="292"/>
      <c r="S981" s="291"/>
    </row>
    <row r="982" spans="1:19" ht="14.4">
      <c r="A982" s="36">
        <f t="shared" si="121"/>
        <v>967</v>
      </c>
      <c r="B982" s="526"/>
      <c r="C982" s="36" t="str">
        <f>VLOOKUP('Employee Salary Payroll Tax '!B984,'Employee Salary Payroll Tax '!$D$1:$E$7,2,FALSE)</f>
        <v>NonUnion</v>
      </c>
      <c r="D982" s="61">
        <f t="shared" si="122"/>
        <v>2.98E-2</v>
      </c>
      <c r="E982" s="351">
        <f>'Employee Salary Payroll Tax '!N984</f>
        <v>72834.69</v>
      </c>
      <c r="F982" s="351">
        <f t="shared" si="123"/>
        <v>75005.163762000011</v>
      </c>
      <c r="G982" s="352"/>
      <c r="H982" s="351">
        <f t="shared" si="128"/>
        <v>0</v>
      </c>
      <c r="I982" s="351">
        <f t="shared" si="124"/>
        <v>2170.4737620000087</v>
      </c>
      <c r="J982" s="351">
        <f t="shared" si="125"/>
        <v>0</v>
      </c>
      <c r="K982" s="293">
        <f>SUM('Employee Salary Payroll Tax '!I984:K984)</f>
        <v>72834.69</v>
      </c>
      <c r="L982" s="293">
        <f>'Employee Salary Payroll Tax '!H984</f>
        <v>0</v>
      </c>
      <c r="M982" s="293">
        <f t="shared" si="126"/>
        <v>0</v>
      </c>
      <c r="N982" s="359">
        <f t="shared" si="127"/>
        <v>0</v>
      </c>
      <c r="O982" s="331"/>
      <c r="P982" s="61"/>
      <c r="Q982" s="294"/>
      <c r="R982" s="292"/>
      <c r="S982" s="291"/>
    </row>
    <row r="983" spans="1:19" ht="14.4">
      <c r="A983" s="36">
        <f t="shared" si="121"/>
        <v>968</v>
      </c>
      <c r="B983" s="526"/>
      <c r="C983" s="36" t="str">
        <f>VLOOKUP('Employee Salary Payroll Tax '!B985,'Employee Salary Payroll Tax '!$D$1:$E$7,2,FALSE)</f>
        <v>NonUnion</v>
      </c>
      <c r="D983" s="61">
        <f t="shared" si="122"/>
        <v>2.98E-2</v>
      </c>
      <c r="E983" s="351">
        <f>'Employee Salary Payroll Tax '!N985</f>
        <v>62184.87</v>
      </c>
      <c r="F983" s="351">
        <f t="shared" si="123"/>
        <v>64037.979126000006</v>
      </c>
      <c r="G983" s="352"/>
      <c r="H983" s="351">
        <f t="shared" si="128"/>
        <v>0</v>
      </c>
      <c r="I983" s="351">
        <f t="shared" si="124"/>
        <v>1853.109126000003</v>
      </c>
      <c r="J983" s="351">
        <f t="shared" si="125"/>
        <v>0</v>
      </c>
      <c r="K983" s="293">
        <f>SUM('Employee Salary Payroll Tax '!I985:K985)</f>
        <v>38221.11</v>
      </c>
      <c r="L983" s="293">
        <f>'Employee Salary Payroll Tax '!H985</f>
        <v>0</v>
      </c>
      <c r="M983" s="293">
        <f t="shared" si="126"/>
        <v>23963.760000000002</v>
      </c>
      <c r="N983" s="359">
        <f t="shared" si="127"/>
        <v>0</v>
      </c>
      <c r="O983" s="331"/>
      <c r="P983" s="61"/>
      <c r="Q983" s="294"/>
      <c r="R983" s="292"/>
      <c r="S983" s="291"/>
    </row>
    <row r="984" spans="1:19" ht="14.4">
      <c r="A984" s="36">
        <f t="shared" si="121"/>
        <v>969</v>
      </c>
      <c r="B984" s="526"/>
      <c r="C984" s="36" t="str">
        <f>VLOOKUP('Employee Salary Payroll Tax '!B986,'Employee Salary Payroll Tax '!$D$1:$E$7,2,FALSE)</f>
        <v>NonUnion</v>
      </c>
      <c r="D984" s="61">
        <f t="shared" si="122"/>
        <v>2.98E-2</v>
      </c>
      <c r="E984" s="351">
        <f>'Employee Salary Payroll Tax '!N986</f>
        <v>13284.38</v>
      </c>
      <c r="F984" s="351">
        <f t="shared" si="123"/>
        <v>13680.254524</v>
      </c>
      <c r="G984" s="352"/>
      <c r="H984" s="351">
        <f t="shared" si="128"/>
        <v>31715.620000000003</v>
      </c>
      <c r="I984" s="351">
        <f t="shared" si="124"/>
        <v>395.87452400000075</v>
      </c>
      <c r="J984" s="351">
        <f t="shared" si="125"/>
        <v>2.3752471440000047</v>
      </c>
      <c r="K984" s="293">
        <f>SUM('Employee Salary Payroll Tax '!I986:K986)</f>
        <v>4190.6499999999996</v>
      </c>
      <c r="L984" s="293">
        <f>'Employee Salary Payroll Tax '!H986</f>
        <v>0</v>
      </c>
      <c r="M984" s="293">
        <f t="shared" si="126"/>
        <v>9093.73</v>
      </c>
      <c r="N984" s="359">
        <f t="shared" si="127"/>
        <v>0.74928821994359773</v>
      </c>
      <c r="O984" s="331"/>
      <c r="P984" s="61"/>
      <c r="Q984" s="294"/>
      <c r="R984" s="292"/>
      <c r="S984" s="291"/>
    </row>
    <row r="985" spans="1:19" ht="14.4">
      <c r="A985" s="36">
        <f t="shared" si="121"/>
        <v>970</v>
      </c>
      <c r="B985" s="526"/>
      <c r="C985" s="36" t="str">
        <f>VLOOKUP('Employee Salary Payroll Tax '!B987,'Employee Salary Payroll Tax '!$D$1:$E$7,2,FALSE)</f>
        <v>UA</v>
      </c>
      <c r="D985" s="61">
        <f t="shared" si="122"/>
        <v>0.03</v>
      </c>
      <c r="E985" s="351">
        <f>'Employee Salary Payroll Tax '!N987</f>
        <v>85418.51</v>
      </c>
      <c r="F985" s="351">
        <f t="shared" si="123"/>
        <v>87981.065300000002</v>
      </c>
      <c r="G985" s="352"/>
      <c r="H985" s="351">
        <f t="shared" si="128"/>
        <v>0</v>
      </c>
      <c r="I985" s="351">
        <f t="shared" si="124"/>
        <v>2562.5553000000073</v>
      </c>
      <c r="J985" s="351">
        <f t="shared" si="125"/>
        <v>0</v>
      </c>
      <c r="K985" s="293">
        <f>SUM('Employee Salary Payroll Tax '!I987:K987)</f>
        <v>28478.49</v>
      </c>
      <c r="L985" s="293">
        <f>'Employee Salary Payroll Tax '!H987</f>
        <v>0</v>
      </c>
      <c r="M985" s="293">
        <f t="shared" si="126"/>
        <v>56940.01999999999</v>
      </c>
      <c r="N985" s="359">
        <f t="shared" si="127"/>
        <v>0</v>
      </c>
      <c r="O985" s="331"/>
      <c r="P985" s="61"/>
      <c r="Q985" s="294"/>
      <c r="R985" s="292"/>
      <c r="S985" s="291"/>
    </row>
    <row r="986" spans="1:19" ht="14.4">
      <c r="A986" s="36">
        <f t="shared" si="121"/>
        <v>971</v>
      </c>
      <c r="B986" s="526"/>
      <c r="C986" s="36" t="str">
        <f>VLOOKUP('Employee Salary Payroll Tax '!B988,'Employee Salary Payroll Tax '!$D$1:$E$7,2,FALSE)</f>
        <v>NonUnion</v>
      </c>
      <c r="D986" s="61">
        <f t="shared" si="122"/>
        <v>2.98E-2</v>
      </c>
      <c r="E986" s="351">
        <f>'Employee Salary Payroll Tax '!N988</f>
        <v>61173.65</v>
      </c>
      <c r="F986" s="351">
        <f t="shared" si="123"/>
        <v>62996.624770000002</v>
      </c>
      <c r="G986" s="352"/>
      <c r="H986" s="351">
        <f t="shared" si="128"/>
        <v>0</v>
      </c>
      <c r="I986" s="351">
        <f t="shared" si="124"/>
        <v>1822.9747700000007</v>
      </c>
      <c r="J986" s="351">
        <f t="shared" si="125"/>
        <v>0</v>
      </c>
      <c r="K986" s="293">
        <f>SUM('Employee Salary Payroll Tax '!I988:K988)</f>
        <v>4775.4199999999992</v>
      </c>
      <c r="L986" s="293">
        <f>'Employee Salary Payroll Tax '!H988</f>
        <v>0</v>
      </c>
      <c r="M986" s="293">
        <f t="shared" si="126"/>
        <v>56398.23</v>
      </c>
      <c r="N986" s="359">
        <f t="shared" si="127"/>
        <v>0</v>
      </c>
      <c r="O986" s="331"/>
      <c r="P986" s="61"/>
      <c r="Q986" s="294"/>
      <c r="R986" s="292"/>
      <c r="S986" s="291"/>
    </row>
    <row r="987" spans="1:19" ht="14.4">
      <c r="A987" s="36">
        <f t="shared" si="121"/>
        <v>972</v>
      </c>
      <c r="B987" s="526"/>
      <c r="C987" s="36" t="str">
        <f>VLOOKUP('Employee Salary Payroll Tax '!B989,'Employee Salary Payroll Tax '!$D$1:$E$7,2,FALSE)</f>
        <v>IBEW</v>
      </c>
      <c r="D987" s="61">
        <f t="shared" si="122"/>
        <v>6.875E-3</v>
      </c>
      <c r="E987" s="351">
        <f>'Employee Salary Payroll Tax '!N989</f>
        <v>134852.23000000001</v>
      </c>
      <c r="F987" s="351">
        <f t="shared" si="123"/>
        <v>135779.33908125001</v>
      </c>
      <c r="G987" s="352"/>
      <c r="H987" s="351">
        <f t="shared" si="128"/>
        <v>0</v>
      </c>
      <c r="I987" s="351">
        <f t="shared" si="124"/>
        <v>927.10908125000424</v>
      </c>
      <c r="J987" s="351">
        <f t="shared" si="125"/>
        <v>0</v>
      </c>
      <c r="K987" s="293">
        <f>SUM('Employee Salary Payroll Tax '!I989:K989)</f>
        <v>134822.60999999999</v>
      </c>
      <c r="L987" s="293">
        <f>'Employee Salary Payroll Tax '!H989</f>
        <v>0</v>
      </c>
      <c r="M987" s="293">
        <f t="shared" si="126"/>
        <v>29.620000000024447</v>
      </c>
      <c r="N987" s="359">
        <f t="shared" si="127"/>
        <v>0</v>
      </c>
      <c r="O987" s="331"/>
      <c r="P987" s="61"/>
      <c r="Q987" s="294"/>
      <c r="R987" s="292"/>
      <c r="S987" s="291"/>
    </row>
    <row r="988" spans="1:19" ht="14.4">
      <c r="A988" s="36">
        <f t="shared" si="121"/>
        <v>973</v>
      </c>
      <c r="B988" s="526"/>
      <c r="C988" s="36" t="str">
        <f>VLOOKUP('Employee Salary Payroll Tax '!B990,'Employee Salary Payroll Tax '!$D$1:$E$7,2,FALSE)</f>
        <v>NonUnion</v>
      </c>
      <c r="D988" s="61">
        <f t="shared" si="122"/>
        <v>2.98E-2</v>
      </c>
      <c r="E988" s="351">
        <f>'Employee Salary Payroll Tax '!N990</f>
        <v>85397.1</v>
      </c>
      <c r="F988" s="351">
        <f t="shared" si="123"/>
        <v>87941.933580000012</v>
      </c>
      <c r="G988" s="352"/>
      <c r="H988" s="351">
        <f t="shared" si="128"/>
        <v>0</v>
      </c>
      <c r="I988" s="351">
        <f t="shared" si="124"/>
        <v>2544.8335800000059</v>
      </c>
      <c r="J988" s="351">
        <f t="shared" si="125"/>
        <v>0</v>
      </c>
      <c r="K988" s="293">
        <f>SUM('Employee Salary Payroll Tax '!I990:K990)</f>
        <v>52585.3</v>
      </c>
      <c r="L988" s="293">
        <f>'Employee Salary Payroll Tax '!H990</f>
        <v>0</v>
      </c>
      <c r="M988" s="293">
        <f t="shared" si="126"/>
        <v>32811.800000000003</v>
      </c>
      <c r="N988" s="359">
        <f t="shared" si="127"/>
        <v>0</v>
      </c>
      <c r="O988" s="331"/>
      <c r="P988" s="61"/>
      <c r="Q988" s="294"/>
      <c r="R988" s="292"/>
      <c r="S988" s="291"/>
    </row>
    <row r="989" spans="1:19" ht="14.4">
      <c r="A989" s="36">
        <f t="shared" si="121"/>
        <v>974</v>
      </c>
      <c r="B989" s="526"/>
      <c r="C989" s="36" t="str">
        <f>VLOOKUP('Employee Salary Payroll Tax '!B991,'Employee Salary Payroll Tax '!$D$1:$E$7,2,FALSE)</f>
        <v>NonUnion</v>
      </c>
      <c r="D989" s="61">
        <f t="shared" si="122"/>
        <v>2.98E-2</v>
      </c>
      <c r="E989" s="351">
        <f>'Employee Salary Payroll Tax '!N991</f>
        <v>61263.88</v>
      </c>
      <c r="F989" s="351">
        <f t="shared" si="123"/>
        <v>63089.543623999998</v>
      </c>
      <c r="G989" s="352"/>
      <c r="H989" s="351">
        <f t="shared" si="128"/>
        <v>0</v>
      </c>
      <c r="I989" s="351">
        <f t="shared" si="124"/>
        <v>1825.6636240000007</v>
      </c>
      <c r="J989" s="351">
        <f t="shared" si="125"/>
        <v>0</v>
      </c>
      <c r="K989" s="293">
        <f>SUM('Employee Salary Payroll Tax '!I991:K991)</f>
        <v>41426.979999999996</v>
      </c>
      <c r="L989" s="293">
        <f>'Employee Salary Payroll Tax '!H991</f>
        <v>19.649999999999999</v>
      </c>
      <c r="M989" s="293">
        <f t="shared" si="126"/>
        <v>19817.25</v>
      </c>
      <c r="N989" s="359">
        <f t="shared" si="127"/>
        <v>0</v>
      </c>
      <c r="O989" s="331"/>
      <c r="P989" s="61"/>
      <c r="Q989" s="294"/>
      <c r="R989" s="292"/>
      <c r="S989" s="291"/>
    </row>
    <row r="990" spans="1:19" ht="14.4">
      <c r="A990" s="36">
        <f t="shared" si="121"/>
        <v>975</v>
      </c>
      <c r="B990" s="526"/>
      <c r="C990" s="36" t="str">
        <f>VLOOKUP('Employee Salary Payroll Tax '!B992,'Employee Salary Payroll Tax '!$D$1:$E$7,2,FALSE)</f>
        <v>NonUnion</v>
      </c>
      <c r="D990" s="61">
        <f t="shared" si="122"/>
        <v>2.98E-2</v>
      </c>
      <c r="E990" s="351">
        <f>'Employee Salary Payroll Tax '!N992</f>
        <v>34456.36</v>
      </c>
      <c r="F990" s="351">
        <f t="shared" si="123"/>
        <v>35483.159528000004</v>
      </c>
      <c r="G990" s="352"/>
      <c r="H990" s="351">
        <f t="shared" si="128"/>
        <v>10543.64</v>
      </c>
      <c r="I990" s="351">
        <f t="shared" si="124"/>
        <v>1026.7995280000032</v>
      </c>
      <c r="J990" s="351">
        <f t="shared" si="125"/>
        <v>6.1607971680000189</v>
      </c>
      <c r="K990" s="293">
        <f>SUM('Employee Salary Payroll Tax '!I992:K992)</f>
        <v>-2344.08</v>
      </c>
      <c r="L990" s="293">
        <f>'Employee Salary Payroll Tax '!H992</f>
        <v>0</v>
      </c>
      <c r="M990" s="293">
        <f t="shared" si="126"/>
        <v>36800.44</v>
      </c>
      <c r="N990" s="359">
        <f t="shared" si="127"/>
        <v>-0.41912150398783743</v>
      </c>
      <c r="O990" s="331"/>
      <c r="P990" s="61"/>
      <c r="Q990" s="294"/>
      <c r="R990" s="292"/>
      <c r="S990" s="291"/>
    </row>
    <row r="991" spans="1:19" ht="14.4">
      <c r="A991" s="36">
        <f t="shared" si="121"/>
        <v>976</v>
      </c>
      <c r="B991" s="526"/>
      <c r="C991" s="36" t="str">
        <f>VLOOKUP('Employee Salary Payroll Tax '!B993,'Employee Salary Payroll Tax '!$D$1:$E$7,2,FALSE)</f>
        <v>NonUnion</v>
      </c>
      <c r="D991" s="61">
        <f t="shared" si="122"/>
        <v>2.98E-2</v>
      </c>
      <c r="E991" s="351">
        <f>'Employee Salary Payroll Tax '!N993</f>
        <v>19251.919999999998</v>
      </c>
      <c r="F991" s="351">
        <f t="shared" si="123"/>
        <v>19825.627216000001</v>
      </c>
      <c r="G991" s="352"/>
      <c r="H991" s="351">
        <f t="shared" si="128"/>
        <v>25748.080000000002</v>
      </c>
      <c r="I991" s="351">
        <f t="shared" si="124"/>
        <v>573.70721600000252</v>
      </c>
      <c r="J991" s="351">
        <f t="shared" si="125"/>
        <v>3.4422432960000151</v>
      </c>
      <c r="K991" s="293">
        <f>SUM('Employee Salary Payroll Tax '!I993:K993)</f>
        <v>106.78</v>
      </c>
      <c r="L991" s="293">
        <f>'Employee Salary Payroll Tax '!H993</f>
        <v>0</v>
      </c>
      <c r="M991" s="293">
        <f t="shared" si="126"/>
        <v>19145.14</v>
      </c>
      <c r="N991" s="359">
        <f t="shared" si="127"/>
        <v>1.9092263999008378E-2</v>
      </c>
      <c r="O991" s="331"/>
      <c r="P991" s="61"/>
      <c r="Q991" s="294"/>
      <c r="R991" s="292"/>
      <c r="S991" s="291"/>
    </row>
    <row r="992" spans="1:19" ht="14.4">
      <c r="A992" s="36">
        <f t="shared" si="121"/>
        <v>977</v>
      </c>
      <c r="B992" s="526"/>
      <c r="C992" s="36" t="str">
        <f>VLOOKUP('Employee Salary Payroll Tax '!B994,'Employee Salary Payroll Tax '!$D$1:$E$7,2,FALSE)</f>
        <v>IBEW</v>
      </c>
      <c r="D992" s="61">
        <f t="shared" si="122"/>
        <v>6.875E-3</v>
      </c>
      <c r="E992" s="351">
        <f>'Employee Salary Payroll Tax '!N994</f>
        <v>85396.52</v>
      </c>
      <c r="F992" s="351">
        <f t="shared" si="123"/>
        <v>85983.621075000003</v>
      </c>
      <c r="G992" s="352"/>
      <c r="H992" s="351">
        <f t="shared" si="128"/>
        <v>0</v>
      </c>
      <c r="I992" s="351">
        <f t="shared" si="124"/>
        <v>587.10107499999867</v>
      </c>
      <c r="J992" s="351">
        <f t="shared" si="125"/>
        <v>0</v>
      </c>
      <c r="K992" s="293">
        <f>SUM('Employee Salary Payroll Tax '!I994:K994)</f>
        <v>70756.569999999992</v>
      </c>
      <c r="L992" s="293">
        <f>'Employee Salary Payroll Tax '!H994</f>
        <v>0</v>
      </c>
      <c r="M992" s="293">
        <f t="shared" si="126"/>
        <v>14639.950000000012</v>
      </c>
      <c r="N992" s="359">
        <f t="shared" si="127"/>
        <v>0</v>
      </c>
      <c r="O992" s="331"/>
      <c r="P992" s="61"/>
      <c r="Q992" s="294"/>
      <c r="R992" s="292"/>
      <c r="S992" s="291"/>
    </row>
    <row r="993" spans="1:19" ht="14.4">
      <c r="A993" s="36">
        <f t="shared" si="121"/>
        <v>978</v>
      </c>
      <c r="B993" s="526"/>
      <c r="C993" s="36" t="str">
        <f>VLOOKUP('Employee Salary Payroll Tax '!B995,'Employee Salary Payroll Tax '!$D$1:$E$7,2,FALSE)</f>
        <v>NonUnion</v>
      </c>
      <c r="D993" s="61">
        <f t="shared" si="122"/>
        <v>2.98E-2</v>
      </c>
      <c r="E993" s="351">
        <f>'Employee Salary Payroll Tax '!N995</f>
        <v>70119.100000000006</v>
      </c>
      <c r="F993" s="351">
        <f t="shared" si="123"/>
        <v>72208.649180000008</v>
      </c>
      <c r="G993" s="352"/>
      <c r="H993" s="351">
        <f t="shared" si="128"/>
        <v>0</v>
      </c>
      <c r="I993" s="351">
        <f t="shared" si="124"/>
        <v>2089.5491800000018</v>
      </c>
      <c r="J993" s="351">
        <f t="shared" si="125"/>
        <v>0</v>
      </c>
      <c r="K993" s="293">
        <f>SUM('Employee Salary Payroll Tax '!I995:K995)</f>
        <v>11559.83</v>
      </c>
      <c r="L993" s="293">
        <f>'Employee Salary Payroll Tax '!H995</f>
        <v>1631.35</v>
      </c>
      <c r="M993" s="293">
        <f t="shared" si="126"/>
        <v>56927.920000000006</v>
      </c>
      <c r="N993" s="359">
        <f t="shared" si="127"/>
        <v>0</v>
      </c>
      <c r="O993" s="331"/>
      <c r="P993" s="61"/>
      <c r="Q993" s="294"/>
      <c r="R993" s="292"/>
      <c r="S993" s="291"/>
    </row>
    <row r="994" spans="1:19" ht="14.4">
      <c r="A994" s="36">
        <f t="shared" si="121"/>
        <v>979</v>
      </c>
      <c r="B994" s="526"/>
      <c r="C994" s="36" t="str">
        <f>VLOOKUP('Employee Salary Payroll Tax '!B996,'Employee Salary Payroll Tax '!$D$1:$E$7,2,FALSE)</f>
        <v>IBEW</v>
      </c>
      <c r="D994" s="61">
        <f t="shared" si="122"/>
        <v>6.875E-3</v>
      </c>
      <c r="E994" s="351">
        <f>'Employee Salary Payroll Tax '!N996</f>
        <v>95908.31</v>
      </c>
      <c r="F994" s="351">
        <f t="shared" si="123"/>
        <v>96567.679631249994</v>
      </c>
      <c r="G994" s="352"/>
      <c r="H994" s="351">
        <f t="shared" si="128"/>
        <v>0</v>
      </c>
      <c r="I994" s="351">
        <f t="shared" si="124"/>
        <v>659.36963124999602</v>
      </c>
      <c r="J994" s="351">
        <f t="shared" si="125"/>
        <v>0</v>
      </c>
      <c r="K994" s="293">
        <f>SUM('Employee Salary Payroll Tax '!I996:K996)</f>
        <v>81171.66</v>
      </c>
      <c r="L994" s="293">
        <f>'Employee Salary Payroll Tax '!H996</f>
        <v>0</v>
      </c>
      <c r="M994" s="293">
        <f t="shared" si="126"/>
        <v>14736.649999999994</v>
      </c>
      <c r="N994" s="359">
        <f t="shared" si="127"/>
        <v>0</v>
      </c>
      <c r="O994" s="331"/>
      <c r="P994" s="61"/>
      <c r="Q994" s="294"/>
      <c r="R994" s="292"/>
      <c r="S994" s="291"/>
    </row>
    <row r="995" spans="1:19" ht="14.4">
      <c r="A995" s="36">
        <f t="shared" si="121"/>
        <v>980</v>
      </c>
      <c r="B995" s="526"/>
      <c r="C995" s="36" t="str">
        <f>VLOOKUP('Employee Salary Payroll Tax '!B997,'Employee Salary Payroll Tax '!$D$1:$E$7,2,FALSE)</f>
        <v>NonUnion</v>
      </c>
      <c r="D995" s="61">
        <f t="shared" si="122"/>
        <v>2.98E-2</v>
      </c>
      <c r="E995" s="351">
        <f>'Employee Salary Payroll Tax '!N997</f>
        <v>80930.399999999994</v>
      </c>
      <c r="F995" s="351">
        <f t="shared" si="123"/>
        <v>83342.125919999991</v>
      </c>
      <c r="G995" s="352"/>
      <c r="H995" s="351">
        <f t="shared" si="128"/>
        <v>0</v>
      </c>
      <c r="I995" s="351">
        <f t="shared" si="124"/>
        <v>2411.7259199999971</v>
      </c>
      <c r="J995" s="351">
        <f t="shared" si="125"/>
        <v>0</v>
      </c>
      <c r="K995" s="293">
        <f>SUM('Employee Salary Payroll Tax '!I997:K997)</f>
        <v>16794.53</v>
      </c>
      <c r="L995" s="293">
        <f>'Employee Salary Payroll Tax '!H997</f>
        <v>812.35</v>
      </c>
      <c r="M995" s="293">
        <f t="shared" si="126"/>
        <v>63323.519999999997</v>
      </c>
      <c r="N995" s="359">
        <f t="shared" si="127"/>
        <v>0</v>
      </c>
      <c r="O995" s="331"/>
      <c r="P995" s="61"/>
      <c r="Q995" s="294"/>
      <c r="R995" s="292"/>
      <c r="S995" s="291"/>
    </row>
    <row r="996" spans="1:19" ht="14.4">
      <c r="A996" s="36">
        <f t="shared" si="121"/>
        <v>981</v>
      </c>
      <c r="B996" s="526"/>
      <c r="C996" s="36" t="str">
        <f>VLOOKUP('Employee Salary Payroll Tax '!B998,'Employee Salary Payroll Tax '!$D$1:$E$7,2,FALSE)</f>
        <v>NonUnion</v>
      </c>
      <c r="D996" s="61">
        <f t="shared" si="122"/>
        <v>2.98E-2</v>
      </c>
      <c r="E996" s="351">
        <f>'Employee Salary Payroll Tax '!N998</f>
        <v>126110.66</v>
      </c>
      <c r="F996" s="351">
        <f t="shared" si="123"/>
        <v>129868.75766800001</v>
      </c>
      <c r="G996" s="352"/>
      <c r="H996" s="351">
        <f t="shared" si="128"/>
        <v>0</v>
      </c>
      <c r="I996" s="351">
        <f t="shared" si="124"/>
        <v>3758.0976680000022</v>
      </c>
      <c r="J996" s="351">
        <f t="shared" si="125"/>
        <v>0</v>
      </c>
      <c r="K996" s="293">
        <f>SUM('Employee Salary Payroll Tax '!I998:K998)</f>
        <v>6915.25</v>
      </c>
      <c r="L996" s="293">
        <f>'Employee Salary Payroll Tax '!H998</f>
        <v>0</v>
      </c>
      <c r="M996" s="293">
        <f t="shared" si="126"/>
        <v>119195.41</v>
      </c>
      <c r="N996" s="359">
        <f t="shared" si="127"/>
        <v>0</v>
      </c>
      <c r="O996" s="331"/>
      <c r="P996" s="61"/>
      <c r="Q996" s="294"/>
      <c r="R996" s="292"/>
      <c r="S996" s="291"/>
    </row>
    <row r="997" spans="1:19" ht="14.4">
      <c r="A997" s="36">
        <f t="shared" si="121"/>
        <v>982</v>
      </c>
      <c r="B997" s="526"/>
      <c r="C997" s="36" t="str">
        <f>VLOOKUP('Employee Salary Payroll Tax '!B999,'Employee Salary Payroll Tax '!$D$1:$E$7,2,FALSE)</f>
        <v>NonUnion</v>
      </c>
      <c r="D997" s="61">
        <f t="shared" si="122"/>
        <v>2.98E-2</v>
      </c>
      <c r="E997" s="351">
        <f>'Employee Salary Payroll Tax '!N999</f>
        <v>93046.25</v>
      </c>
      <c r="F997" s="351">
        <f t="shared" si="123"/>
        <v>95819.028250000003</v>
      </c>
      <c r="G997" s="352"/>
      <c r="H997" s="351">
        <f t="shared" si="128"/>
        <v>0</v>
      </c>
      <c r="I997" s="351">
        <f t="shared" si="124"/>
        <v>2772.778250000003</v>
      </c>
      <c r="J997" s="351">
        <f t="shared" si="125"/>
        <v>0</v>
      </c>
      <c r="K997" s="293">
        <f>SUM('Employee Salary Payroll Tax '!I999:K999)</f>
        <v>82641.899999999994</v>
      </c>
      <c r="L997" s="293">
        <f>'Employee Salary Payroll Tax '!H999</f>
        <v>11.12</v>
      </c>
      <c r="M997" s="293">
        <f t="shared" si="126"/>
        <v>10393.230000000005</v>
      </c>
      <c r="N997" s="359">
        <f t="shared" si="127"/>
        <v>0</v>
      </c>
      <c r="O997" s="331"/>
      <c r="P997" s="61"/>
      <c r="Q997" s="294"/>
      <c r="R997" s="292"/>
      <c r="S997" s="291"/>
    </row>
    <row r="998" spans="1:19" ht="14.4">
      <c r="A998" s="36">
        <f t="shared" si="121"/>
        <v>983</v>
      </c>
      <c r="B998" s="526"/>
      <c r="C998" s="36" t="str">
        <f>VLOOKUP('Employee Salary Payroll Tax '!B1000,'Employee Salary Payroll Tax '!$D$1:$E$7,2,FALSE)</f>
        <v>NonUnion</v>
      </c>
      <c r="D998" s="61">
        <f t="shared" si="122"/>
        <v>2.98E-2</v>
      </c>
      <c r="E998" s="351">
        <f>'Employee Salary Payroll Tax '!N1000</f>
        <v>82158.84</v>
      </c>
      <c r="F998" s="351">
        <f t="shared" si="123"/>
        <v>84607.173431999996</v>
      </c>
      <c r="G998" s="352"/>
      <c r="H998" s="351">
        <f t="shared" si="128"/>
        <v>0</v>
      </c>
      <c r="I998" s="351">
        <f t="shared" si="124"/>
        <v>2448.3334319999994</v>
      </c>
      <c r="J998" s="351">
        <f t="shared" si="125"/>
        <v>0</v>
      </c>
      <c r="K998" s="293">
        <f>SUM('Employee Salary Payroll Tax '!I1000:K1000)</f>
        <v>82158.84</v>
      </c>
      <c r="L998" s="293">
        <f>'Employee Salary Payroll Tax '!H1000</f>
        <v>0</v>
      </c>
      <c r="M998" s="293">
        <f t="shared" si="126"/>
        <v>0</v>
      </c>
      <c r="N998" s="359">
        <f t="shared" si="127"/>
        <v>0</v>
      </c>
      <c r="O998" s="331"/>
      <c r="P998" s="61"/>
      <c r="Q998" s="294"/>
      <c r="R998" s="292"/>
      <c r="S998" s="291"/>
    </row>
    <row r="999" spans="1:19" ht="14.4">
      <c r="A999" s="36">
        <f t="shared" si="121"/>
        <v>984</v>
      </c>
      <c r="B999" s="526"/>
      <c r="C999" s="36" t="str">
        <f>VLOOKUP('Employee Salary Payroll Tax '!B1001,'Employee Salary Payroll Tax '!$D$1:$E$7,2,FALSE)</f>
        <v>NonUnion</v>
      </c>
      <c r="D999" s="61">
        <f t="shared" si="122"/>
        <v>2.98E-2</v>
      </c>
      <c r="E999" s="351">
        <f>'Employee Salary Payroll Tax '!N1001</f>
        <v>2472.84</v>
      </c>
      <c r="F999" s="351">
        <f t="shared" si="123"/>
        <v>2546.5306320000004</v>
      </c>
      <c r="G999" s="352"/>
      <c r="H999" s="351">
        <f t="shared" si="128"/>
        <v>42527.16</v>
      </c>
      <c r="I999" s="351">
        <f t="shared" si="124"/>
        <v>73.690632000000278</v>
      </c>
      <c r="J999" s="351">
        <f t="shared" si="125"/>
        <v>0.4421437920000017</v>
      </c>
      <c r="K999" s="293">
        <f>SUM('Employee Salary Payroll Tax '!I1001:K1001)</f>
        <v>0</v>
      </c>
      <c r="L999" s="293">
        <f>'Employee Salary Payroll Tax '!H1001</f>
        <v>0</v>
      </c>
      <c r="M999" s="293">
        <f t="shared" si="126"/>
        <v>2472.84</v>
      </c>
      <c r="N999" s="359">
        <f t="shared" si="127"/>
        <v>0</v>
      </c>
      <c r="O999" s="331"/>
      <c r="P999" s="61"/>
      <c r="Q999" s="294"/>
      <c r="R999" s="292"/>
      <c r="S999" s="291"/>
    </row>
    <row r="1000" spans="1:19" ht="14.4">
      <c r="A1000" s="36">
        <f t="shared" si="121"/>
        <v>985</v>
      </c>
      <c r="B1000" s="526"/>
      <c r="C1000" s="36" t="str">
        <f>VLOOKUP('Employee Salary Payroll Tax '!B1002,'Employee Salary Payroll Tax '!$D$1:$E$7,2,FALSE)</f>
        <v>NonUnion</v>
      </c>
      <c r="D1000" s="61">
        <f t="shared" si="122"/>
        <v>2.98E-2</v>
      </c>
      <c r="E1000" s="351">
        <f>'Employee Salary Payroll Tax '!N1002</f>
        <v>42558.47</v>
      </c>
      <c r="F1000" s="351">
        <f t="shared" si="123"/>
        <v>43826.712406000006</v>
      </c>
      <c r="G1000" s="352"/>
      <c r="H1000" s="351">
        <f t="shared" si="128"/>
        <v>2441.5299999999988</v>
      </c>
      <c r="I1000" s="351">
        <f t="shared" si="124"/>
        <v>1268.2424060000048</v>
      </c>
      <c r="J1000" s="351">
        <f t="shared" si="125"/>
        <v>7.6094544360000294</v>
      </c>
      <c r="K1000" s="293">
        <f>SUM('Employee Salary Payroll Tax '!I1002:K1002)</f>
        <v>-0.09</v>
      </c>
      <c r="L1000" s="293">
        <f>'Employee Salary Payroll Tax '!H1002</f>
        <v>0</v>
      </c>
      <c r="M1000" s="293">
        <f t="shared" si="126"/>
        <v>42558.559999999998</v>
      </c>
      <c r="N1000" s="359">
        <f t="shared" si="127"/>
        <v>-1.6091999999621947E-5</v>
      </c>
      <c r="O1000" s="331"/>
      <c r="P1000" s="61"/>
      <c r="Q1000" s="294"/>
      <c r="R1000" s="292"/>
      <c r="S1000" s="291"/>
    </row>
    <row r="1001" spans="1:19" ht="14.4">
      <c r="A1001" s="36">
        <f t="shared" si="121"/>
        <v>986</v>
      </c>
      <c r="B1001" s="526"/>
      <c r="C1001" s="36" t="str">
        <f>VLOOKUP('Employee Salary Payroll Tax '!B1003,'Employee Salary Payroll Tax '!$D$1:$E$7,2,FALSE)</f>
        <v>NonUnion</v>
      </c>
      <c r="D1001" s="61">
        <f t="shared" si="122"/>
        <v>2.98E-2</v>
      </c>
      <c r="E1001" s="351">
        <f>'Employee Salary Payroll Tax '!N1003</f>
        <v>52083.19</v>
      </c>
      <c r="F1001" s="351">
        <f t="shared" si="123"/>
        <v>53635.269062000007</v>
      </c>
      <c r="G1001" s="352"/>
      <c r="H1001" s="351">
        <f t="shared" si="128"/>
        <v>0</v>
      </c>
      <c r="I1001" s="351">
        <f t="shared" si="124"/>
        <v>1552.0790620000043</v>
      </c>
      <c r="J1001" s="351">
        <f t="shared" si="125"/>
        <v>0</v>
      </c>
      <c r="K1001" s="293">
        <f>SUM('Employee Salary Payroll Tax '!I1003:K1003)</f>
        <v>0</v>
      </c>
      <c r="L1001" s="293">
        <f>'Employee Salary Payroll Tax '!H1003</f>
        <v>0</v>
      </c>
      <c r="M1001" s="293">
        <f t="shared" si="126"/>
        <v>52083.19</v>
      </c>
      <c r="N1001" s="359">
        <f t="shared" si="127"/>
        <v>0</v>
      </c>
      <c r="O1001" s="331"/>
      <c r="P1001" s="61"/>
      <c r="Q1001" s="294"/>
      <c r="R1001" s="292"/>
      <c r="S1001" s="291"/>
    </row>
    <row r="1002" spans="1:19" ht="14.4">
      <c r="A1002" s="36">
        <f t="shared" si="121"/>
        <v>987</v>
      </c>
      <c r="B1002" s="526"/>
      <c r="C1002" s="36" t="str">
        <f>VLOOKUP('Employee Salary Payroll Tax '!B1004,'Employee Salary Payroll Tax '!$D$1:$E$7,2,FALSE)</f>
        <v>IBEW</v>
      </c>
      <c r="D1002" s="61">
        <f t="shared" si="122"/>
        <v>6.875E-3</v>
      </c>
      <c r="E1002" s="351">
        <f>'Employee Salary Payroll Tax '!N1004</f>
        <v>5798.37</v>
      </c>
      <c r="F1002" s="351">
        <f t="shared" si="123"/>
        <v>5838.2337937499997</v>
      </c>
      <c r="G1002" s="352"/>
      <c r="H1002" s="351">
        <f t="shared" si="128"/>
        <v>39201.629999999997</v>
      </c>
      <c r="I1002" s="351">
        <f t="shared" si="124"/>
        <v>39.863793749999786</v>
      </c>
      <c r="J1002" s="351">
        <f t="shared" si="125"/>
        <v>0.23918276249999873</v>
      </c>
      <c r="K1002" s="293">
        <f>SUM('Employee Salary Payroll Tax '!I1004:K1004)</f>
        <v>5798.37</v>
      </c>
      <c r="L1002" s="293">
        <f>'Employee Salary Payroll Tax '!H1004</f>
        <v>0</v>
      </c>
      <c r="M1002" s="293">
        <f t="shared" si="126"/>
        <v>0</v>
      </c>
      <c r="N1002" s="359">
        <f t="shared" si="127"/>
        <v>0.2391827624587487</v>
      </c>
      <c r="O1002" s="331"/>
      <c r="P1002" s="61"/>
      <c r="Q1002" s="294"/>
      <c r="R1002" s="292"/>
      <c r="S1002" s="291"/>
    </row>
    <row r="1003" spans="1:19" ht="14.4">
      <c r="A1003" s="36">
        <f t="shared" si="121"/>
        <v>988</v>
      </c>
      <c r="B1003" s="526"/>
      <c r="C1003" s="36" t="str">
        <f>VLOOKUP('Employee Salary Payroll Tax '!B1005,'Employee Salary Payroll Tax '!$D$1:$E$7,2,FALSE)</f>
        <v>IBEW</v>
      </c>
      <c r="D1003" s="61">
        <f t="shared" si="122"/>
        <v>6.875E-3</v>
      </c>
      <c r="E1003" s="351">
        <f>'Employee Salary Payroll Tax '!N1005</f>
        <v>14826.97</v>
      </c>
      <c r="F1003" s="351">
        <f t="shared" si="123"/>
        <v>14928.905418749999</v>
      </c>
      <c r="G1003" s="352"/>
      <c r="H1003" s="351">
        <f t="shared" si="128"/>
        <v>30173.03</v>
      </c>
      <c r="I1003" s="351">
        <f t="shared" si="124"/>
        <v>101.93541874999937</v>
      </c>
      <c r="J1003" s="351">
        <f t="shared" si="125"/>
        <v>0.61161251249999626</v>
      </c>
      <c r="K1003" s="293">
        <f>SUM('Employee Salary Payroll Tax '!I1005:K1005)</f>
        <v>14826.970000000001</v>
      </c>
      <c r="L1003" s="293">
        <f>'Employee Salary Payroll Tax '!H1005</f>
        <v>0</v>
      </c>
      <c r="M1003" s="293">
        <f t="shared" si="126"/>
        <v>-1.8189894035458565E-12</v>
      </c>
      <c r="N1003" s="359">
        <f t="shared" si="127"/>
        <v>0.61161251245874637</v>
      </c>
      <c r="O1003" s="331"/>
      <c r="P1003" s="61"/>
      <c r="Q1003" s="294"/>
      <c r="R1003" s="292"/>
      <c r="S1003" s="291"/>
    </row>
    <row r="1004" spans="1:19" ht="14.4">
      <c r="A1004" s="36">
        <f t="shared" si="121"/>
        <v>989</v>
      </c>
      <c r="B1004" s="526"/>
      <c r="C1004" s="36" t="str">
        <f>VLOOKUP('Employee Salary Payroll Tax '!B1006,'Employee Salary Payroll Tax '!$D$1:$E$7,2,FALSE)</f>
        <v>NonUnion</v>
      </c>
      <c r="D1004" s="61">
        <f t="shared" si="122"/>
        <v>2.98E-2</v>
      </c>
      <c r="E1004" s="351">
        <f>'Employee Salary Payroll Tax '!N1006</f>
        <v>30117.25</v>
      </c>
      <c r="F1004" s="351">
        <f t="shared" si="123"/>
        <v>31014.744050000001</v>
      </c>
      <c r="G1004" s="352"/>
      <c r="H1004" s="351">
        <f t="shared" si="128"/>
        <v>14882.75</v>
      </c>
      <c r="I1004" s="351">
        <f t="shared" si="124"/>
        <v>897.49405000000115</v>
      </c>
      <c r="J1004" s="351">
        <f t="shared" si="125"/>
        <v>5.3849643000000071</v>
      </c>
      <c r="K1004" s="293">
        <f>SUM('Employee Salary Payroll Tax '!I1006:K1006)</f>
        <v>3754.19</v>
      </c>
      <c r="L1004" s="293">
        <f>'Employee Salary Payroll Tax '!H1006</f>
        <v>0</v>
      </c>
      <c r="M1004" s="293">
        <f t="shared" si="126"/>
        <v>26363.06</v>
      </c>
      <c r="N1004" s="359">
        <f t="shared" si="127"/>
        <v>0.67124917197771305</v>
      </c>
      <c r="O1004" s="331"/>
      <c r="P1004" s="61"/>
      <c r="Q1004" s="294"/>
      <c r="R1004" s="292"/>
      <c r="S1004" s="291"/>
    </row>
    <row r="1005" spans="1:19" ht="14.4">
      <c r="A1005" s="36">
        <f t="shared" si="121"/>
        <v>990</v>
      </c>
      <c r="B1005" s="526"/>
      <c r="C1005" s="36" t="str">
        <f>VLOOKUP('Employee Salary Payroll Tax '!B1007,'Employee Salary Payroll Tax '!$D$1:$E$7,2,FALSE)</f>
        <v>NonUnion</v>
      </c>
      <c r="D1005" s="61">
        <f t="shared" si="122"/>
        <v>2.98E-2</v>
      </c>
      <c r="E1005" s="351">
        <f>'Employee Salary Payroll Tax '!N1007</f>
        <v>69196.990000000005</v>
      </c>
      <c r="F1005" s="351">
        <f t="shared" si="123"/>
        <v>71259.060302000013</v>
      </c>
      <c r="G1005" s="352"/>
      <c r="H1005" s="351">
        <f t="shared" si="128"/>
        <v>0</v>
      </c>
      <c r="I1005" s="351">
        <f t="shared" si="124"/>
        <v>2062.0703020000074</v>
      </c>
      <c r="J1005" s="351">
        <f t="shared" si="125"/>
        <v>0</v>
      </c>
      <c r="K1005" s="293">
        <f>SUM('Employee Salary Payroll Tax '!I1007:K1007)</f>
        <v>42124.15</v>
      </c>
      <c r="L1005" s="293">
        <f>'Employee Salary Payroll Tax '!H1007</f>
        <v>0</v>
      </c>
      <c r="M1005" s="293">
        <f t="shared" si="126"/>
        <v>27072.840000000004</v>
      </c>
      <c r="N1005" s="359">
        <f t="shared" si="127"/>
        <v>0</v>
      </c>
      <c r="O1005" s="331"/>
      <c r="P1005" s="61"/>
      <c r="Q1005" s="294"/>
      <c r="R1005" s="292"/>
      <c r="S1005" s="291"/>
    </row>
    <row r="1006" spans="1:19" ht="14.4">
      <c r="A1006" s="36">
        <f t="shared" si="121"/>
        <v>991</v>
      </c>
      <c r="B1006" s="526"/>
      <c r="C1006" s="36" t="str">
        <f>VLOOKUP('Employee Salary Payroll Tax '!B1008,'Employee Salary Payroll Tax '!$D$1:$E$7,2,FALSE)</f>
        <v>IBEW</v>
      </c>
      <c r="D1006" s="61">
        <f t="shared" si="122"/>
        <v>6.875E-3</v>
      </c>
      <c r="E1006" s="351">
        <f>'Employee Salary Payroll Tax '!N1008</f>
        <v>148681.51</v>
      </c>
      <c r="F1006" s="351">
        <f t="shared" si="123"/>
        <v>149703.69538125</v>
      </c>
      <c r="G1006" s="352"/>
      <c r="H1006" s="351">
        <f t="shared" si="128"/>
        <v>0</v>
      </c>
      <c r="I1006" s="351">
        <f t="shared" si="124"/>
        <v>1022.1853812499903</v>
      </c>
      <c r="J1006" s="351">
        <f t="shared" si="125"/>
        <v>0</v>
      </c>
      <c r="K1006" s="293">
        <f>SUM('Employee Salary Payroll Tax '!I1008:K1008)</f>
        <v>129930.34</v>
      </c>
      <c r="L1006" s="293">
        <f>'Employee Salary Payroll Tax '!H1008</f>
        <v>0</v>
      </c>
      <c r="M1006" s="293">
        <f t="shared" si="126"/>
        <v>18751.170000000013</v>
      </c>
      <c r="N1006" s="359">
        <f t="shared" si="127"/>
        <v>0</v>
      </c>
      <c r="O1006" s="331"/>
      <c r="P1006" s="61"/>
      <c r="Q1006" s="294"/>
      <c r="R1006" s="292"/>
      <c r="S1006" s="291"/>
    </row>
    <row r="1007" spans="1:19" ht="14.4">
      <c r="A1007" s="36">
        <f t="shared" si="121"/>
        <v>992</v>
      </c>
      <c r="B1007" s="526"/>
      <c r="C1007" s="36" t="str">
        <f>VLOOKUP('Employee Salary Payroll Tax '!B1009,'Employee Salary Payroll Tax '!$D$1:$E$7,2,FALSE)</f>
        <v>NonUnion</v>
      </c>
      <c r="D1007" s="61">
        <f t="shared" si="122"/>
        <v>2.98E-2</v>
      </c>
      <c r="E1007" s="351">
        <f>'Employee Salary Payroll Tax '!N1009</f>
        <v>1956.19</v>
      </c>
      <c r="F1007" s="351">
        <f t="shared" si="123"/>
        <v>2014.4844620000001</v>
      </c>
      <c r="G1007" s="352"/>
      <c r="H1007" s="351">
        <f t="shared" si="128"/>
        <v>43043.81</v>
      </c>
      <c r="I1007" s="351">
        <f t="shared" si="124"/>
        <v>58.294462000000067</v>
      </c>
      <c r="J1007" s="351">
        <f t="shared" si="125"/>
        <v>0.34976677200000039</v>
      </c>
      <c r="K1007" s="293">
        <f>SUM('Employee Salary Payroll Tax '!I1009:K1009)</f>
        <v>841.16</v>
      </c>
      <c r="L1007" s="293">
        <f>'Employee Salary Payroll Tax '!H1009</f>
        <v>0</v>
      </c>
      <c r="M1007" s="293">
        <f t="shared" si="126"/>
        <v>1115.0300000000002</v>
      </c>
      <c r="N1007" s="359">
        <f t="shared" si="127"/>
        <v>0.15039940792311632</v>
      </c>
      <c r="O1007" s="331"/>
      <c r="P1007" s="61"/>
      <c r="Q1007" s="294"/>
      <c r="R1007" s="292"/>
      <c r="S1007" s="291"/>
    </row>
    <row r="1008" spans="1:19" ht="14.4">
      <c r="A1008" s="36">
        <f t="shared" si="121"/>
        <v>993</v>
      </c>
      <c r="B1008" s="526"/>
      <c r="C1008" s="36" t="str">
        <f>VLOOKUP('Employee Salary Payroll Tax '!B1010,'Employee Salary Payroll Tax '!$D$1:$E$7,2,FALSE)</f>
        <v>NonUnion</v>
      </c>
      <c r="D1008" s="61">
        <f t="shared" si="122"/>
        <v>2.98E-2</v>
      </c>
      <c r="E1008" s="351">
        <f>'Employee Salary Payroll Tax '!N1010</f>
        <v>105603.06</v>
      </c>
      <c r="F1008" s="351">
        <f t="shared" si="123"/>
        <v>108750.03118800001</v>
      </c>
      <c r="G1008" s="352"/>
      <c r="H1008" s="351">
        <f t="shared" si="128"/>
        <v>0</v>
      </c>
      <c r="I1008" s="351">
        <f t="shared" si="124"/>
        <v>3146.9711880000104</v>
      </c>
      <c r="J1008" s="351">
        <f t="shared" si="125"/>
        <v>0</v>
      </c>
      <c r="K1008" s="293">
        <f>SUM('Employee Salary Payroll Tax '!I1010:K1010)</f>
        <v>105603.06</v>
      </c>
      <c r="L1008" s="293">
        <f>'Employee Salary Payroll Tax '!H1010</f>
        <v>0</v>
      </c>
      <c r="M1008" s="293">
        <f t="shared" si="126"/>
        <v>0</v>
      </c>
      <c r="N1008" s="359">
        <f t="shared" si="127"/>
        <v>0</v>
      </c>
      <c r="O1008" s="331"/>
      <c r="P1008" s="61"/>
      <c r="Q1008" s="294"/>
      <c r="R1008" s="292"/>
      <c r="S1008" s="291"/>
    </row>
    <row r="1009" spans="1:19" ht="14.4">
      <c r="A1009" s="36">
        <f t="shared" si="121"/>
        <v>994</v>
      </c>
      <c r="B1009" s="526"/>
      <c r="C1009" s="36" t="str">
        <f>VLOOKUP('Employee Salary Payroll Tax '!B1011,'Employee Salary Payroll Tax '!$D$1:$E$7,2,FALSE)</f>
        <v>NonUnion</v>
      </c>
      <c r="D1009" s="61">
        <f t="shared" si="122"/>
        <v>2.98E-2</v>
      </c>
      <c r="E1009" s="351">
        <f>'Employee Salary Payroll Tax '!N1011</f>
        <v>95516.76</v>
      </c>
      <c r="F1009" s="351">
        <f t="shared" si="123"/>
        <v>98363.159448000006</v>
      </c>
      <c r="G1009" s="352"/>
      <c r="H1009" s="351">
        <f t="shared" si="128"/>
        <v>0</v>
      </c>
      <c r="I1009" s="351">
        <f t="shared" si="124"/>
        <v>2846.399448000011</v>
      </c>
      <c r="J1009" s="351">
        <f t="shared" si="125"/>
        <v>0</v>
      </c>
      <c r="K1009" s="293">
        <f>SUM('Employee Salary Payroll Tax '!I1011:K1011)</f>
        <v>95517.06</v>
      </c>
      <c r="L1009" s="293">
        <f>'Employee Salary Payroll Tax '!H1011</f>
        <v>0</v>
      </c>
      <c r="M1009" s="293">
        <f t="shared" si="126"/>
        <v>-0.30000000000291038</v>
      </c>
      <c r="N1009" s="359">
        <f t="shared" si="127"/>
        <v>0</v>
      </c>
      <c r="O1009" s="331"/>
      <c r="P1009" s="61"/>
      <c r="Q1009" s="294"/>
      <c r="R1009" s="292"/>
      <c r="S1009" s="291"/>
    </row>
    <row r="1010" spans="1:19" ht="14.4">
      <c r="A1010" s="36">
        <f t="shared" si="121"/>
        <v>995</v>
      </c>
      <c r="B1010" s="526"/>
      <c r="C1010" s="36" t="str">
        <f>VLOOKUP('Employee Salary Payroll Tax '!B1012,'Employee Salary Payroll Tax '!$D$1:$E$7,2,FALSE)</f>
        <v>NonUnion</v>
      </c>
      <c r="D1010" s="61">
        <f t="shared" si="122"/>
        <v>2.98E-2</v>
      </c>
      <c r="E1010" s="351">
        <f>'Employee Salary Payroll Tax '!N1012</f>
        <v>43973.85</v>
      </c>
      <c r="F1010" s="351">
        <f t="shared" si="123"/>
        <v>45284.270730000004</v>
      </c>
      <c r="G1010" s="352"/>
      <c r="H1010" s="351">
        <f t="shared" si="128"/>
        <v>1026.1500000000015</v>
      </c>
      <c r="I1010" s="351">
        <f t="shared" si="124"/>
        <v>1310.4207300000053</v>
      </c>
      <c r="J1010" s="351">
        <f t="shared" si="125"/>
        <v>6.1569000000000091</v>
      </c>
      <c r="K1010" s="293">
        <f>SUM('Employee Salary Payroll Tax '!I1012:K1012)</f>
        <v>43973.85</v>
      </c>
      <c r="L1010" s="293">
        <f>'Employee Salary Payroll Tax '!H1012</f>
        <v>0</v>
      </c>
      <c r="M1010" s="293">
        <f t="shared" si="126"/>
        <v>0</v>
      </c>
      <c r="N1010" s="359">
        <f t="shared" si="127"/>
        <v>6.1568999998599958</v>
      </c>
      <c r="O1010" s="331"/>
      <c r="P1010" s="61"/>
      <c r="Q1010" s="294"/>
      <c r="R1010" s="292"/>
      <c r="S1010" s="291"/>
    </row>
    <row r="1011" spans="1:19" ht="14.4">
      <c r="A1011" s="36">
        <f t="shared" si="121"/>
        <v>996</v>
      </c>
      <c r="B1011" s="526"/>
      <c r="C1011" s="36" t="str">
        <f>VLOOKUP('Employee Salary Payroll Tax '!B1013,'Employee Salary Payroll Tax '!$D$1:$E$7,2,FALSE)</f>
        <v>NonUnion</v>
      </c>
      <c r="D1011" s="61">
        <f t="shared" si="122"/>
        <v>2.98E-2</v>
      </c>
      <c r="E1011" s="351">
        <f>'Employee Salary Payroll Tax '!N1013</f>
        <v>101634.14</v>
      </c>
      <c r="F1011" s="351">
        <f t="shared" si="123"/>
        <v>104662.83737200001</v>
      </c>
      <c r="G1011" s="352"/>
      <c r="H1011" s="351">
        <f t="shared" si="128"/>
        <v>0</v>
      </c>
      <c r="I1011" s="351">
        <f t="shared" si="124"/>
        <v>3028.6973720000096</v>
      </c>
      <c r="J1011" s="351">
        <f t="shared" si="125"/>
        <v>0</v>
      </c>
      <c r="K1011" s="293">
        <f>SUM('Employee Salary Payroll Tax '!I1013:K1013)</f>
        <v>56467.65</v>
      </c>
      <c r="L1011" s="293">
        <f>'Employee Salary Payroll Tax '!H1013</f>
        <v>0</v>
      </c>
      <c r="M1011" s="293">
        <f t="shared" si="126"/>
        <v>45166.49</v>
      </c>
      <c r="N1011" s="359">
        <f t="shared" si="127"/>
        <v>0</v>
      </c>
      <c r="O1011" s="331"/>
      <c r="P1011" s="61"/>
      <c r="Q1011" s="294"/>
      <c r="R1011" s="292"/>
      <c r="S1011" s="291"/>
    </row>
    <row r="1012" spans="1:19" ht="14.4">
      <c r="A1012" s="36">
        <f t="shared" si="121"/>
        <v>997</v>
      </c>
      <c r="B1012" s="526"/>
      <c r="C1012" s="36" t="str">
        <f>VLOOKUP('Employee Salary Payroll Tax '!B1014,'Employee Salary Payroll Tax '!$D$1:$E$7,2,FALSE)</f>
        <v>IBEW</v>
      </c>
      <c r="D1012" s="61">
        <f t="shared" si="122"/>
        <v>6.875E-3</v>
      </c>
      <c r="E1012" s="351">
        <f>'Employee Salary Payroll Tax '!N1014</f>
        <v>39725.33</v>
      </c>
      <c r="F1012" s="351">
        <f t="shared" si="123"/>
        <v>39998.441643749997</v>
      </c>
      <c r="G1012" s="352"/>
      <c r="H1012" s="351">
        <f t="shared" si="128"/>
        <v>5274.6699999999983</v>
      </c>
      <c r="I1012" s="351">
        <f t="shared" si="124"/>
        <v>273.11164374999498</v>
      </c>
      <c r="J1012" s="351">
        <f t="shared" si="125"/>
        <v>1.6386698624999698</v>
      </c>
      <c r="K1012" s="293">
        <f>SUM('Employee Salary Payroll Tax '!I1014:K1014)</f>
        <v>39517.730000000003</v>
      </c>
      <c r="L1012" s="293">
        <f>'Employee Salary Payroll Tax '!H1014</f>
        <v>207.6</v>
      </c>
      <c r="M1012" s="293">
        <f t="shared" si="126"/>
        <v>-1.4495071809506044E-12</v>
      </c>
      <c r="N1012" s="359">
        <f t="shared" si="127"/>
        <v>1.6301063624589356</v>
      </c>
      <c r="O1012" s="331"/>
      <c r="P1012" s="61"/>
      <c r="Q1012" s="294"/>
      <c r="R1012" s="292"/>
      <c r="S1012" s="291"/>
    </row>
    <row r="1013" spans="1:19" ht="14.4">
      <c r="A1013" s="36">
        <f t="shared" si="121"/>
        <v>998</v>
      </c>
      <c r="B1013" s="526"/>
      <c r="C1013" s="36" t="str">
        <f>VLOOKUP('Employee Salary Payroll Tax '!B1015,'Employee Salary Payroll Tax '!$D$1:$E$7,2,FALSE)</f>
        <v>NonUnion</v>
      </c>
      <c r="D1013" s="61">
        <f t="shared" si="122"/>
        <v>2.98E-2</v>
      </c>
      <c r="E1013" s="351">
        <f>'Employee Salary Payroll Tax '!N1015</f>
        <v>69278.06</v>
      </c>
      <c r="F1013" s="351">
        <f t="shared" si="123"/>
        <v>71342.546188000008</v>
      </c>
      <c r="G1013" s="352"/>
      <c r="H1013" s="351">
        <f t="shared" si="128"/>
        <v>0</v>
      </c>
      <c r="I1013" s="351">
        <f t="shared" si="124"/>
        <v>2064.4861880000099</v>
      </c>
      <c r="J1013" s="351">
        <f t="shared" si="125"/>
        <v>0</v>
      </c>
      <c r="K1013" s="293">
        <f>SUM('Employee Salary Payroll Tax '!I1015:K1015)</f>
        <v>-83.54000000000002</v>
      </c>
      <c r="L1013" s="293">
        <f>'Employee Salary Payroll Tax '!H1015</f>
        <v>35097.85</v>
      </c>
      <c r="M1013" s="293">
        <f t="shared" si="126"/>
        <v>34263.749999999993</v>
      </c>
      <c r="N1013" s="359">
        <f t="shared" si="127"/>
        <v>0</v>
      </c>
      <c r="O1013" s="331"/>
      <c r="P1013" s="61"/>
      <c r="Q1013" s="294"/>
      <c r="R1013" s="292"/>
      <c r="S1013" s="291"/>
    </row>
    <row r="1014" spans="1:19" ht="14.4">
      <c r="A1014" s="36">
        <f t="shared" si="121"/>
        <v>999</v>
      </c>
      <c r="B1014" s="526"/>
      <c r="C1014" s="36" t="str">
        <f>VLOOKUP('Employee Salary Payroll Tax '!B1016,'Employee Salary Payroll Tax '!$D$1:$E$7,2,FALSE)</f>
        <v>IBEW</v>
      </c>
      <c r="D1014" s="61">
        <f t="shared" si="122"/>
        <v>6.875E-3</v>
      </c>
      <c r="E1014" s="351">
        <f>'Employee Salary Payroll Tax '!N1016</f>
        <v>44726.98</v>
      </c>
      <c r="F1014" s="351">
        <f t="shared" si="123"/>
        <v>45034.477987500002</v>
      </c>
      <c r="G1014" s="352"/>
      <c r="H1014" s="351">
        <f t="shared" si="128"/>
        <v>273.0199999999968</v>
      </c>
      <c r="I1014" s="351">
        <f t="shared" si="124"/>
        <v>307.497987499999</v>
      </c>
      <c r="J1014" s="351">
        <f t="shared" si="125"/>
        <v>1.6381199999999809</v>
      </c>
      <c r="K1014" s="293">
        <f>SUM('Employee Salary Payroll Tax '!I1016:K1016)</f>
        <v>44004.909999999996</v>
      </c>
      <c r="L1014" s="293">
        <f>'Employee Salary Payroll Tax '!H1016</f>
        <v>0</v>
      </c>
      <c r="M1014" s="293">
        <f t="shared" si="126"/>
        <v>722.07000000000698</v>
      </c>
      <c r="N1014" s="359">
        <f t="shared" si="127"/>
        <v>1.611674277306169</v>
      </c>
      <c r="O1014" s="331"/>
      <c r="P1014" s="61"/>
      <c r="Q1014" s="294"/>
      <c r="R1014" s="292"/>
      <c r="S1014" s="291"/>
    </row>
    <row r="1015" spans="1:19" ht="14.4">
      <c r="A1015" s="36">
        <f t="shared" si="121"/>
        <v>1000</v>
      </c>
      <c r="B1015" s="526"/>
      <c r="C1015" s="36" t="str">
        <f>VLOOKUP('Employee Salary Payroll Tax '!B1017,'Employee Salary Payroll Tax '!$D$1:$E$7,2,FALSE)</f>
        <v>NonUnion</v>
      </c>
      <c r="D1015" s="61">
        <f t="shared" si="122"/>
        <v>2.98E-2</v>
      </c>
      <c r="E1015" s="351">
        <f>'Employee Salary Payroll Tax '!N1017</f>
        <v>61760.92</v>
      </c>
      <c r="F1015" s="351">
        <f t="shared" si="123"/>
        <v>63601.395415999999</v>
      </c>
      <c r="G1015" s="352"/>
      <c r="H1015" s="351">
        <f t="shared" si="128"/>
        <v>0</v>
      </c>
      <c r="I1015" s="351">
        <f t="shared" si="124"/>
        <v>1840.4754160000011</v>
      </c>
      <c r="J1015" s="351">
        <f t="shared" si="125"/>
        <v>0</v>
      </c>
      <c r="K1015" s="293">
        <f>SUM('Employee Salary Payroll Tax '!I1017:K1017)</f>
        <v>61760.92</v>
      </c>
      <c r="L1015" s="293">
        <f>'Employee Salary Payroll Tax '!H1017</f>
        <v>0</v>
      </c>
      <c r="M1015" s="293">
        <f t="shared" si="126"/>
        <v>0</v>
      </c>
      <c r="N1015" s="359">
        <f t="shared" si="127"/>
        <v>0</v>
      </c>
      <c r="O1015" s="331"/>
      <c r="P1015" s="61"/>
      <c r="Q1015" s="294"/>
      <c r="R1015" s="292"/>
      <c r="S1015" s="291"/>
    </row>
    <row r="1016" spans="1:19" ht="14.4">
      <c r="A1016" s="36">
        <f t="shared" si="121"/>
        <v>1001</v>
      </c>
      <c r="B1016" s="526"/>
      <c r="C1016" s="36" t="str">
        <f>VLOOKUP('Employee Salary Payroll Tax '!B1018,'Employee Salary Payroll Tax '!$D$1:$E$7,2,FALSE)</f>
        <v>IBEW</v>
      </c>
      <c r="D1016" s="61">
        <f t="shared" si="122"/>
        <v>6.875E-3</v>
      </c>
      <c r="E1016" s="351">
        <f>'Employee Salary Payroll Tax '!N1018</f>
        <v>55784.93</v>
      </c>
      <c r="F1016" s="351">
        <f t="shared" si="123"/>
        <v>56168.451393750001</v>
      </c>
      <c r="G1016" s="352"/>
      <c r="H1016" s="351">
        <f t="shared" si="128"/>
        <v>0</v>
      </c>
      <c r="I1016" s="351">
        <f t="shared" si="124"/>
        <v>383.52139375000115</v>
      </c>
      <c r="J1016" s="351">
        <f t="shared" si="125"/>
        <v>0</v>
      </c>
      <c r="K1016" s="293">
        <f>SUM('Employee Salary Payroll Tax '!I1018:K1018)</f>
        <v>55767.020000000004</v>
      </c>
      <c r="L1016" s="293">
        <f>'Employee Salary Payroll Tax '!H1018</f>
        <v>0</v>
      </c>
      <c r="M1016" s="293">
        <f t="shared" si="126"/>
        <v>17.909999999996217</v>
      </c>
      <c r="N1016" s="359">
        <f t="shared" si="127"/>
        <v>0</v>
      </c>
      <c r="O1016" s="331"/>
      <c r="P1016" s="61"/>
      <c r="Q1016" s="294"/>
      <c r="R1016" s="292"/>
      <c r="S1016" s="291"/>
    </row>
    <row r="1017" spans="1:19" ht="14.4">
      <c r="A1017" s="36">
        <f t="shared" si="121"/>
        <v>1002</v>
      </c>
      <c r="B1017" s="526"/>
      <c r="C1017" s="36" t="str">
        <f>VLOOKUP('Employee Salary Payroll Tax '!B1019,'Employee Salary Payroll Tax '!$D$1:$E$7,2,FALSE)</f>
        <v>NonUnion</v>
      </c>
      <c r="D1017" s="61">
        <f t="shared" si="122"/>
        <v>2.98E-2</v>
      </c>
      <c r="E1017" s="351">
        <f>'Employee Salary Payroll Tax '!N1019</f>
        <v>164280.29999999999</v>
      </c>
      <c r="F1017" s="351">
        <f t="shared" si="123"/>
        <v>169175.85293999998</v>
      </c>
      <c r="G1017" s="352"/>
      <c r="H1017" s="351">
        <f t="shared" si="128"/>
        <v>0</v>
      </c>
      <c r="I1017" s="351">
        <f t="shared" si="124"/>
        <v>4895.5529399999941</v>
      </c>
      <c r="J1017" s="351">
        <f t="shared" si="125"/>
        <v>0</v>
      </c>
      <c r="K1017" s="293">
        <f>SUM('Employee Salary Payroll Tax '!I1019:K1019)</f>
        <v>164280.29999999999</v>
      </c>
      <c r="L1017" s="293">
        <f>'Employee Salary Payroll Tax '!H1019</f>
        <v>0</v>
      </c>
      <c r="M1017" s="293">
        <f t="shared" si="126"/>
        <v>0</v>
      </c>
      <c r="N1017" s="359">
        <f t="shared" si="127"/>
        <v>0</v>
      </c>
      <c r="O1017" s="331"/>
      <c r="P1017" s="61"/>
      <c r="Q1017" s="294"/>
      <c r="R1017" s="292"/>
      <c r="S1017" s="291"/>
    </row>
    <row r="1018" spans="1:19" ht="14.4">
      <c r="A1018" s="36">
        <f t="shared" si="121"/>
        <v>1003</v>
      </c>
      <c r="B1018" s="526"/>
      <c r="C1018" s="36" t="str">
        <f>VLOOKUP('Employee Salary Payroll Tax '!B1020,'Employee Salary Payroll Tax '!$D$1:$E$7,2,FALSE)</f>
        <v>NonUnion</v>
      </c>
      <c r="D1018" s="61">
        <f t="shared" si="122"/>
        <v>2.98E-2</v>
      </c>
      <c r="E1018" s="351">
        <f>'Employee Salary Payroll Tax '!N1020</f>
        <v>80688.2</v>
      </c>
      <c r="F1018" s="351">
        <f t="shared" si="123"/>
        <v>83092.708360000004</v>
      </c>
      <c r="G1018" s="352"/>
      <c r="H1018" s="351">
        <f t="shared" si="128"/>
        <v>0</v>
      </c>
      <c r="I1018" s="351">
        <f t="shared" si="124"/>
        <v>2404.5083600000071</v>
      </c>
      <c r="J1018" s="351">
        <f t="shared" si="125"/>
        <v>0</v>
      </c>
      <c r="K1018" s="293">
        <f>SUM('Employee Salary Payroll Tax '!I1020:K1020)</f>
        <v>80609.939999999988</v>
      </c>
      <c r="L1018" s="293">
        <f>'Employee Salary Payroll Tax '!H1020</f>
        <v>2.2999999999999998</v>
      </c>
      <c r="M1018" s="293">
        <f t="shared" si="126"/>
        <v>75.960000000009316</v>
      </c>
      <c r="N1018" s="359">
        <f t="shared" si="127"/>
        <v>0</v>
      </c>
      <c r="O1018" s="331"/>
      <c r="P1018" s="61"/>
      <c r="Q1018" s="294"/>
      <c r="R1018" s="292"/>
      <c r="S1018" s="291"/>
    </row>
    <row r="1019" spans="1:19" ht="14.4">
      <c r="A1019" s="36">
        <f t="shared" si="121"/>
        <v>1004</v>
      </c>
      <c r="B1019" s="526"/>
      <c r="C1019" s="36" t="str">
        <f>VLOOKUP('Employee Salary Payroll Tax '!B1021,'Employee Salary Payroll Tax '!$D$1:$E$7,2,FALSE)</f>
        <v>IBEW</v>
      </c>
      <c r="D1019" s="61">
        <f t="shared" si="122"/>
        <v>6.875E-3</v>
      </c>
      <c r="E1019" s="351">
        <f>'Employee Salary Payroll Tax '!N1021</f>
        <v>211827.77</v>
      </c>
      <c r="F1019" s="351">
        <f t="shared" si="123"/>
        <v>213284.08591874997</v>
      </c>
      <c r="G1019" s="352"/>
      <c r="H1019" s="351">
        <f t="shared" si="128"/>
        <v>0</v>
      </c>
      <c r="I1019" s="351">
        <f t="shared" si="124"/>
        <v>1456.3159187499841</v>
      </c>
      <c r="J1019" s="351">
        <f t="shared" si="125"/>
        <v>0</v>
      </c>
      <c r="K1019" s="293">
        <f>SUM('Employee Salary Payroll Tax '!I1021:K1021)</f>
        <v>158975.50999999998</v>
      </c>
      <c r="L1019" s="293">
        <f>'Employee Salary Payroll Tax '!H1021</f>
        <v>0</v>
      </c>
      <c r="M1019" s="293">
        <f t="shared" si="126"/>
        <v>52852.260000000009</v>
      </c>
      <c r="N1019" s="359">
        <f t="shared" si="127"/>
        <v>0</v>
      </c>
      <c r="O1019" s="331"/>
      <c r="P1019" s="61"/>
      <c r="Q1019" s="294"/>
      <c r="R1019" s="292"/>
      <c r="S1019" s="291"/>
    </row>
    <row r="1020" spans="1:19" ht="14.4">
      <c r="A1020" s="36">
        <f t="shared" si="121"/>
        <v>1005</v>
      </c>
      <c r="B1020" s="526"/>
      <c r="C1020" s="36" t="str">
        <f>VLOOKUP('Employee Salary Payroll Tax '!B1022,'Employee Salary Payroll Tax '!$D$1:$E$7,2,FALSE)</f>
        <v>IBEW</v>
      </c>
      <c r="D1020" s="61">
        <f t="shared" si="122"/>
        <v>6.875E-3</v>
      </c>
      <c r="E1020" s="351">
        <f>'Employee Salary Payroll Tax '!N1022</f>
        <v>85660.56</v>
      </c>
      <c r="F1020" s="351">
        <f t="shared" si="123"/>
        <v>86249.476349999997</v>
      </c>
      <c r="G1020" s="352"/>
      <c r="H1020" s="351">
        <f t="shared" si="128"/>
        <v>0</v>
      </c>
      <c r="I1020" s="351">
        <f t="shared" si="124"/>
        <v>588.91634999999951</v>
      </c>
      <c r="J1020" s="351">
        <f t="shared" si="125"/>
        <v>0</v>
      </c>
      <c r="K1020" s="293">
        <f>SUM('Employee Salary Payroll Tax '!I1022:K1022)</f>
        <v>76454.37999999999</v>
      </c>
      <c r="L1020" s="293">
        <f>'Employee Salary Payroll Tax '!H1022</f>
        <v>0</v>
      </c>
      <c r="M1020" s="293">
        <f t="shared" si="126"/>
        <v>9206.1800000000076</v>
      </c>
      <c r="N1020" s="359">
        <f t="shared" si="127"/>
        <v>0</v>
      </c>
      <c r="O1020" s="331"/>
      <c r="P1020" s="61"/>
      <c r="Q1020" s="294"/>
      <c r="R1020" s="292"/>
      <c r="S1020" s="291"/>
    </row>
    <row r="1021" spans="1:19" ht="14.4">
      <c r="A1021" s="36">
        <f t="shared" si="121"/>
        <v>1006</v>
      </c>
      <c r="B1021" s="526"/>
      <c r="C1021" s="36" t="str">
        <f>VLOOKUP('Employee Salary Payroll Tax '!B1023,'Employee Salary Payroll Tax '!$D$1:$E$7,2,FALSE)</f>
        <v>NonUnion</v>
      </c>
      <c r="D1021" s="61">
        <f t="shared" si="122"/>
        <v>2.98E-2</v>
      </c>
      <c r="E1021" s="351">
        <f>'Employee Salary Payroll Tax '!N1023</f>
        <v>2675.4</v>
      </c>
      <c r="F1021" s="351">
        <f t="shared" si="123"/>
        <v>2755.1269200000002</v>
      </c>
      <c r="G1021" s="352"/>
      <c r="H1021" s="351">
        <f t="shared" si="128"/>
        <v>42324.6</v>
      </c>
      <c r="I1021" s="351">
        <f t="shared" si="124"/>
        <v>79.726920000000064</v>
      </c>
      <c r="J1021" s="351">
        <f t="shared" si="125"/>
        <v>0.47836152000000037</v>
      </c>
      <c r="K1021" s="293">
        <f>SUM('Employee Salary Payroll Tax '!I1023:K1023)</f>
        <v>181.82</v>
      </c>
      <c r="L1021" s="293">
        <f>'Employee Salary Payroll Tax '!H1023</f>
        <v>0</v>
      </c>
      <c r="M1021" s="293">
        <f t="shared" si="126"/>
        <v>2493.58</v>
      </c>
      <c r="N1021" s="359">
        <f t="shared" si="127"/>
        <v>3.2509415987848789E-2</v>
      </c>
      <c r="O1021" s="331"/>
      <c r="P1021" s="61"/>
      <c r="Q1021" s="294"/>
      <c r="R1021" s="292"/>
      <c r="S1021" s="291"/>
    </row>
    <row r="1022" spans="1:19" ht="14.4">
      <c r="A1022" s="36">
        <f t="shared" si="121"/>
        <v>1007</v>
      </c>
      <c r="B1022" s="526"/>
      <c r="C1022" s="36" t="str">
        <f>VLOOKUP('Employee Salary Payroll Tax '!B1024,'Employee Salary Payroll Tax '!$D$1:$E$7,2,FALSE)</f>
        <v>NonUnion</v>
      </c>
      <c r="D1022" s="61">
        <f t="shared" si="122"/>
        <v>2.98E-2</v>
      </c>
      <c r="E1022" s="351">
        <f>'Employee Salary Payroll Tax '!N1024</f>
        <v>59551.93</v>
      </c>
      <c r="F1022" s="351">
        <f t="shared" si="123"/>
        <v>61326.577514000004</v>
      </c>
      <c r="G1022" s="352"/>
      <c r="H1022" s="351">
        <f t="shared" si="128"/>
        <v>0</v>
      </c>
      <c r="I1022" s="351">
        <f t="shared" si="124"/>
        <v>1774.6475140000039</v>
      </c>
      <c r="J1022" s="351">
        <f t="shared" si="125"/>
        <v>0</v>
      </c>
      <c r="K1022" s="293">
        <f>SUM('Employee Salary Payroll Tax '!I1024:K1024)</f>
        <v>4286.0700000000006</v>
      </c>
      <c r="L1022" s="293">
        <f>'Employee Salary Payroll Tax '!H1024</f>
        <v>0</v>
      </c>
      <c r="M1022" s="293">
        <f t="shared" si="126"/>
        <v>55265.86</v>
      </c>
      <c r="N1022" s="359">
        <f t="shared" si="127"/>
        <v>0</v>
      </c>
      <c r="O1022" s="331"/>
      <c r="P1022" s="61"/>
      <c r="Q1022" s="294"/>
      <c r="R1022" s="292"/>
      <c r="S1022" s="291"/>
    </row>
    <row r="1023" spans="1:19" ht="14.4">
      <c r="A1023" s="36">
        <f t="shared" si="121"/>
        <v>1008</v>
      </c>
      <c r="B1023" s="526"/>
      <c r="C1023" s="36" t="str">
        <f>VLOOKUP('Employee Salary Payroll Tax '!B1025,'Employee Salary Payroll Tax '!$D$1:$E$7,2,FALSE)</f>
        <v>IBEW</v>
      </c>
      <c r="D1023" s="61">
        <f t="shared" si="122"/>
        <v>6.875E-3</v>
      </c>
      <c r="E1023" s="351">
        <f>'Employee Salary Payroll Tax '!N1025</f>
        <v>79991.070000000007</v>
      </c>
      <c r="F1023" s="351">
        <f t="shared" si="123"/>
        <v>80541.008606250005</v>
      </c>
      <c r="G1023" s="352"/>
      <c r="H1023" s="351">
        <f t="shared" si="128"/>
        <v>0</v>
      </c>
      <c r="I1023" s="351">
        <f t="shared" si="124"/>
        <v>549.93860624999797</v>
      </c>
      <c r="J1023" s="351">
        <f t="shared" si="125"/>
        <v>0</v>
      </c>
      <c r="K1023" s="293">
        <f>SUM('Employee Salary Payroll Tax '!I1025:K1025)</f>
        <v>6110.41</v>
      </c>
      <c r="L1023" s="293">
        <f>'Employee Salary Payroll Tax '!H1025</f>
        <v>0</v>
      </c>
      <c r="M1023" s="293">
        <f t="shared" si="126"/>
        <v>73880.66</v>
      </c>
      <c r="N1023" s="359">
        <f t="shared" si="127"/>
        <v>0</v>
      </c>
      <c r="O1023" s="331"/>
      <c r="P1023" s="61"/>
      <c r="Q1023" s="294"/>
      <c r="R1023" s="292"/>
      <c r="S1023" s="291"/>
    </row>
    <row r="1024" spans="1:19" ht="14.4">
      <c r="A1024" s="36">
        <f t="shared" si="121"/>
        <v>1009</v>
      </c>
      <c r="B1024" s="526"/>
      <c r="C1024" s="36" t="str">
        <f>VLOOKUP('Employee Salary Payroll Tax '!B1026,'Employee Salary Payroll Tax '!$D$1:$E$7,2,FALSE)</f>
        <v>UA</v>
      </c>
      <c r="D1024" s="61">
        <f t="shared" si="122"/>
        <v>0.03</v>
      </c>
      <c r="E1024" s="351">
        <f>'Employee Salary Payroll Tax '!N1026</f>
        <v>69894.95</v>
      </c>
      <c r="F1024" s="351">
        <f t="shared" si="123"/>
        <v>71991.798500000004</v>
      </c>
      <c r="G1024" s="352"/>
      <c r="H1024" s="351">
        <f t="shared" si="128"/>
        <v>0</v>
      </c>
      <c r="I1024" s="351">
        <f t="shared" si="124"/>
        <v>2096.8485000000073</v>
      </c>
      <c r="J1024" s="351">
        <f t="shared" si="125"/>
        <v>0</v>
      </c>
      <c r="K1024" s="293">
        <f>SUM('Employee Salary Payroll Tax '!I1026:K1026)</f>
        <v>63975.05</v>
      </c>
      <c r="L1024" s="293">
        <f>'Employee Salary Payroll Tax '!H1026</f>
        <v>1199.47</v>
      </c>
      <c r="M1024" s="293">
        <f t="shared" si="126"/>
        <v>4720.4299999999939</v>
      </c>
      <c r="N1024" s="359">
        <f t="shared" si="127"/>
        <v>0</v>
      </c>
      <c r="O1024" s="331"/>
      <c r="P1024" s="61"/>
      <c r="Q1024" s="294"/>
      <c r="R1024" s="292"/>
      <c r="S1024" s="291"/>
    </row>
    <row r="1025" spans="1:19" ht="14.4">
      <c r="A1025" s="36">
        <f t="shared" si="121"/>
        <v>1010</v>
      </c>
      <c r="B1025" s="526"/>
      <c r="C1025" s="36" t="str">
        <f>VLOOKUP('Employee Salary Payroll Tax '!B1027,'Employee Salary Payroll Tax '!$D$1:$E$7,2,FALSE)</f>
        <v>NonUnion</v>
      </c>
      <c r="D1025" s="61">
        <f t="shared" si="122"/>
        <v>2.98E-2</v>
      </c>
      <c r="E1025" s="351">
        <f>'Employee Salary Payroll Tax '!N1027</f>
        <v>16941.86</v>
      </c>
      <c r="F1025" s="351">
        <f t="shared" si="123"/>
        <v>17446.727428000002</v>
      </c>
      <c r="G1025" s="352"/>
      <c r="H1025" s="351">
        <f t="shared" si="128"/>
        <v>28058.14</v>
      </c>
      <c r="I1025" s="351">
        <f t="shared" si="124"/>
        <v>504.86742800000138</v>
      </c>
      <c r="J1025" s="351">
        <f t="shared" si="125"/>
        <v>3.0292045680000084</v>
      </c>
      <c r="K1025" s="293">
        <f>SUM('Employee Salary Payroll Tax '!I1027:K1027)</f>
        <v>3364.01</v>
      </c>
      <c r="L1025" s="293">
        <f>'Employee Salary Payroll Tax '!H1027</f>
        <v>0</v>
      </c>
      <c r="M1025" s="293">
        <f t="shared" si="126"/>
        <v>13577.85</v>
      </c>
      <c r="N1025" s="359">
        <f t="shared" si="127"/>
        <v>0.60148498796449879</v>
      </c>
      <c r="O1025" s="331"/>
      <c r="P1025" s="61"/>
      <c r="Q1025" s="294"/>
      <c r="R1025" s="292"/>
      <c r="S1025" s="291"/>
    </row>
    <row r="1026" spans="1:19" ht="14.4">
      <c r="A1026" s="36">
        <f t="shared" si="121"/>
        <v>1011</v>
      </c>
      <c r="B1026" s="526"/>
      <c r="C1026" s="36" t="str">
        <f>VLOOKUP('Employee Salary Payroll Tax '!B1028,'Employee Salary Payroll Tax '!$D$1:$E$7,2,FALSE)</f>
        <v>IBEW</v>
      </c>
      <c r="D1026" s="61">
        <f t="shared" si="122"/>
        <v>6.875E-3</v>
      </c>
      <c r="E1026" s="351">
        <f>'Employee Salary Payroll Tax '!N1028</f>
        <v>34402.449999999997</v>
      </c>
      <c r="F1026" s="351">
        <f t="shared" si="123"/>
        <v>34638.966843749993</v>
      </c>
      <c r="G1026" s="352"/>
      <c r="H1026" s="351">
        <f t="shared" si="128"/>
        <v>10597.550000000003</v>
      </c>
      <c r="I1026" s="351">
        <f t="shared" si="124"/>
        <v>236.51684374999604</v>
      </c>
      <c r="J1026" s="351">
        <f t="shared" si="125"/>
        <v>1.4191010624999763</v>
      </c>
      <c r="K1026" s="293">
        <f>SUM('Employee Salary Payroll Tax '!I1028:K1028)</f>
        <v>9167.7900000000009</v>
      </c>
      <c r="L1026" s="293">
        <f>'Employee Salary Payroll Tax '!H1028</f>
        <v>0</v>
      </c>
      <c r="M1026" s="293">
        <f t="shared" si="126"/>
        <v>25234.659999999996</v>
      </c>
      <c r="N1026" s="359">
        <f t="shared" si="127"/>
        <v>0.37817133748900117</v>
      </c>
      <c r="O1026" s="331"/>
      <c r="P1026" s="61"/>
      <c r="Q1026" s="294"/>
      <c r="R1026" s="292"/>
      <c r="S1026" s="291"/>
    </row>
    <row r="1027" spans="1:19" ht="14.4">
      <c r="A1027" s="36">
        <f t="shared" si="121"/>
        <v>1012</v>
      </c>
      <c r="B1027" s="526"/>
      <c r="C1027" s="36" t="str">
        <f>VLOOKUP('Employee Salary Payroll Tax '!B1029,'Employee Salary Payroll Tax '!$D$1:$E$7,2,FALSE)</f>
        <v>UA</v>
      </c>
      <c r="D1027" s="61">
        <f t="shared" si="122"/>
        <v>0.03</v>
      </c>
      <c r="E1027" s="351">
        <f>'Employee Salary Payroll Tax '!N1029</f>
        <v>78791.759999999995</v>
      </c>
      <c r="F1027" s="351">
        <f t="shared" si="123"/>
        <v>81155.512799999997</v>
      </c>
      <c r="G1027" s="352"/>
      <c r="H1027" s="351">
        <f t="shared" si="128"/>
        <v>0</v>
      </c>
      <c r="I1027" s="351">
        <f t="shared" si="124"/>
        <v>2363.752800000002</v>
      </c>
      <c r="J1027" s="351">
        <f t="shared" si="125"/>
        <v>0</v>
      </c>
      <c r="K1027" s="293">
        <f>SUM('Employee Salary Payroll Tax '!I1029:K1029)</f>
        <v>71496.180000000008</v>
      </c>
      <c r="L1027" s="293">
        <f>'Employee Salary Payroll Tax '!H1029</f>
        <v>910.11</v>
      </c>
      <c r="M1027" s="293">
        <f t="shared" si="126"/>
        <v>6385.4699999999875</v>
      </c>
      <c r="N1027" s="359">
        <f t="shared" si="127"/>
        <v>0</v>
      </c>
      <c r="O1027" s="331"/>
      <c r="P1027" s="61"/>
      <c r="Q1027" s="294"/>
      <c r="R1027" s="292"/>
      <c r="S1027" s="291"/>
    </row>
    <row r="1028" spans="1:19" ht="14.4">
      <c r="A1028" s="36">
        <f t="shared" si="121"/>
        <v>1013</v>
      </c>
      <c r="B1028" s="526"/>
      <c r="C1028" s="36" t="str">
        <f>VLOOKUP('Employee Salary Payroll Tax '!B1030,'Employee Salary Payroll Tax '!$D$1:$E$7,2,FALSE)</f>
        <v>UA</v>
      </c>
      <c r="D1028" s="61">
        <f t="shared" si="122"/>
        <v>0.03</v>
      </c>
      <c r="E1028" s="351">
        <f>'Employee Salary Payroll Tax '!N1030</f>
        <v>99936.46</v>
      </c>
      <c r="F1028" s="351">
        <f t="shared" si="123"/>
        <v>102934.55380000001</v>
      </c>
      <c r="G1028" s="352"/>
      <c r="H1028" s="351">
        <f t="shared" si="128"/>
        <v>0</v>
      </c>
      <c r="I1028" s="351">
        <f t="shared" si="124"/>
        <v>2998.0938000000024</v>
      </c>
      <c r="J1028" s="351">
        <f t="shared" si="125"/>
        <v>0</v>
      </c>
      <c r="K1028" s="293">
        <f>SUM('Employee Salary Payroll Tax '!I1030:K1030)</f>
        <v>74262.990000000005</v>
      </c>
      <c r="L1028" s="293">
        <f>'Employee Salary Payroll Tax '!H1030</f>
        <v>0</v>
      </c>
      <c r="M1028" s="293">
        <f t="shared" si="126"/>
        <v>25673.47</v>
      </c>
      <c r="N1028" s="359">
        <f t="shared" si="127"/>
        <v>0</v>
      </c>
      <c r="O1028" s="331"/>
      <c r="P1028" s="61"/>
      <c r="Q1028" s="294"/>
      <c r="R1028" s="292"/>
      <c r="S1028" s="291"/>
    </row>
    <row r="1029" spans="1:19" ht="14.4">
      <c r="A1029" s="36">
        <f t="shared" si="121"/>
        <v>1014</v>
      </c>
      <c r="B1029" s="526"/>
      <c r="C1029" s="36" t="str">
        <f>VLOOKUP('Employee Salary Payroll Tax '!B1031,'Employee Salary Payroll Tax '!$D$1:$E$7,2,FALSE)</f>
        <v>NonUnion</v>
      </c>
      <c r="D1029" s="61">
        <f t="shared" si="122"/>
        <v>2.98E-2</v>
      </c>
      <c r="E1029" s="351">
        <f>'Employee Salary Payroll Tax '!N1031</f>
        <v>92425.31</v>
      </c>
      <c r="F1029" s="351">
        <f t="shared" si="123"/>
        <v>95179.584237999996</v>
      </c>
      <c r="G1029" s="352"/>
      <c r="H1029" s="351">
        <f t="shared" si="128"/>
        <v>0</v>
      </c>
      <c r="I1029" s="351">
        <f t="shared" si="124"/>
        <v>2754.2742379999981</v>
      </c>
      <c r="J1029" s="351">
        <f t="shared" si="125"/>
        <v>0</v>
      </c>
      <c r="K1029" s="293">
        <f>SUM('Employee Salary Payroll Tax '!I1031:K1031)</f>
        <v>83965.11</v>
      </c>
      <c r="L1029" s="293">
        <f>'Employee Salary Payroll Tax '!H1031</f>
        <v>1270</v>
      </c>
      <c r="M1029" s="293">
        <f t="shared" si="126"/>
        <v>7190.1999999999971</v>
      </c>
      <c r="N1029" s="359">
        <f t="shared" si="127"/>
        <v>0</v>
      </c>
      <c r="O1029" s="331"/>
      <c r="P1029" s="61"/>
      <c r="Q1029" s="294"/>
      <c r="R1029" s="292"/>
      <c r="S1029" s="291"/>
    </row>
    <row r="1030" spans="1:19" ht="14.4">
      <c r="A1030" s="36">
        <f t="shared" si="121"/>
        <v>1015</v>
      </c>
      <c r="B1030" s="526"/>
      <c r="C1030" s="36" t="str">
        <f>VLOOKUP('Employee Salary Payroll Tax '!B1032,'Employee Salary Payroll Tax '!$D$1:$E$7,2,FALSE)</f>
        <v>NonUnion</v>
      </c>
      <c r="D1030" s="61">
        <f t="shared" si="122"/>
        <v>2.98E-2</v>
      </c>
      <c r="E1030" s="351">
        <f>'Employee Salary Payroll Tax '!N1032</f>
        <v>89862.88</v>
      </c>
      <c r="F1030" s="351">
        <f t="shared" si="123"/>
        <v>92540.793824000008</v>
      </c>
      <c r="G1030" s="352"/>
      <c r="H1030" s="351">
        <f t="shared" si="128"/>
        <v>0</v>
      </c>
      <c r="I1030" s="351">
        <f t="shared" si="124"/>
        <v>2677.9138240000029</v>
      </c>
      <c r="J1030" s="351">
        <f t="shared" si="125"/>
        <v>0</v>
      </c>
      <c r="K1030" s="293">
        <f>SUM('Employee Salary Payroll Tax '!I1032:K1032)</f>
        <v>33273.11</v>
      </c>
      <c r="L1030" s="293">
        <f>'Employee Salary Payroll Tax '!H1032</f>
        <v>0</v>
      </c>
      <c r="M1030" s="293">
        <f t="shared" si="126"/>
        <v>56589.770000000004</v>
      </c>
      <c r="N1030" s="359">
        <f t="shared" si="127"/>
        <v>0</v>
      </c>
      <c r="O1030" s="331"/>
      <c r="P1030" s="61"/>
      <c r="Q1030" s="294"/>
      <c r="R1030" s="292"/>
      <c r="S1030" s="291"/>
    </row>
    <row r="1031" spans="1:19" ht="14.4">
      <c r="A1031" s="36">
        <f t="shared" si="121"/>
        <v>1016</v>
      </c>
      <c r="B1031" s="526"/>
      <c r="C1031" s="36" t="str">
        <f>VLOOKUP('Employee Salary Payroll Tax '!B1033,'Employee Salary Payroll Tax '!$D$1:$E$7,2,FALSE)</f>
        <v>NonUnion</v>
      </c>
      <c r="D1031" s="61">
        <f t="shared" si="122"/>
        <v>2.98E-2</v>
      </c>
      <c r="E1031" s="351">
        <f>'Employee Salary Payroll Tax '!N1033</f>
        <v>86098.05</v>
      </c>
      <c r="F1031" s="351">
        <f t="shared" si="123"/>
        <v>88663.771890000004</v>
      </c>
      <c r="G1031" s="352"/>
      <c r="H1031" s="351">
        <f t="shared" si="128"/>
        <v>0</v>
      </c>
      <c r="I1031" s="351">
        <f t="shared" si="124"/>
        <v>2565.7218900000007</v>
      </c>
      <c r="J1031" s="351">
        <f t="shared" si="125"/>
        <v>0</v>
      </c>
      <c r="K1031" s="293">
        <f>SUM('Employee Salary Payroll Tax '!I1033:K1033)</f>
        <v>54439.95</v>
      </c>
      <c r="L1031" s="293">
        <f>'Employee Salary Payroll Tax '!H1033</f>
        <v>0</v>
      </c>
      <c r="M1031" s="293">
        <f t="shared" si="126"/>
        <v>31658.100000000006</v>
      </c>
      <c r="N1031" s="359">
        <f t="shared" si="127"/>
        <v>0</v>
      </c>
      <c r="O1031" s="331"/>
      <c r="P1031" s="61"/>
      <c r="Q1031" s="294"/>
      <c r="R1031" s="292"/>
      <c r="S1031" s="291"/>
    </row>
    <row r="1032" spans="1:19" ht="14.4">
      <c r="A1032" s="36">
        <f t="shared" si="121"/>
        <v>1017</v>
      </c>
      <c r="B1032" s="526"/>
      <c r="C1032" s="36" t="str">
        <f>VLOOKUP('Employee Salary Payroll Tax '!B1034,'Employee Salary Payroll Tax '!$D$1:$E$7,2,FALSE)</f>
        <v>NonUnion</v>
      </c>
      <c r="D1032" s="61">
        <f t="shared" si="122"/>
        <v>2.98E-2</v>
      </c>
      <c r="E1032" s="351">
        <f>'Employee Salary Payroll Tax '!N1034</f>
        <v>84714.64</v>
      </c>
      <c r="F1032" s="351">
        <f t="shared" si="123"/>
        <v>87239.136272000003</v>
      </c>
      <c r="G1032" s="352"/>
      <c r="H1032" s="351">
        <f t="shared" si="128"/>
        <v>0</v>
      </c>
      <c r="I1032" s="351">
        <f t="shared" si="124"/>
        <v>2524.496272000004</v>
      </c>
      <c r="J1032" s="351">
        <f t="shared" si="125"/>
        <v>0</v>
      </c>
      <c r="K1032" s="293">
        <f>SUM('Employee Salary Payroll Tax '!I1034:K1034)</f>
        <v>18115.899999999998</v>
      </c>
      <c r="L1032" s="293">
        <f>'Employee Salary Payroll Tax '!H1034</f>
        <v>0</v>
      </c>
      <c r="M1032" s="293">
        <f t="shared" si="126"/>
        <v>66598.740000000005</v>
      </c>
      <c r="N1032" s="359">
        <f t="shared" si="127"/>
        <v>0</v>
      </c>
      <c r="O1032" s="331"/>
      <c r="P1032" s="61"/>
      <c r="Q1032" s="294"/>
      <c r="R1032" s="292"/>
      <c r="S1032" s="291"/>
    </row>
    <row r="1033" spans="1:19" ht="14.4">
      <c r="A1033" s="36">
        <f t="shared" si="121"/>
        <v>1018</v>
      </c>
      <c r="B1033" s="526"/>
      <c r="C1033" s="36" t="str">
        <f>VLOOKUP('Employee Salary Payroll Tax '!B1035,'Employee Salary Payroll Tax '!$D$1:$E$7,2,FALSE)</f>
        <v>IBEW</v>
      </c>
      <c r="D1033" s="61">
        <f t="shared" si="122"/>
        <v>6.875E-3</v>
      </c>
      <c r="E1033" s="351">
        <f>'Employee Salary Payroll Tax '!N1035</f>
        <v>133679.24</v>
      </c>
      <c r="F1033" s="351">
        <f t="shared" si="123"/>
        <v>134598.28477499998</v>
      </c>
      <c r="G1033" s="352"/>
      <c r="H1033" s="351">
        <f t="shared" si="128"/>
        <v>0</v>
      </c>
      <c r="I1033" s="351">
        <f t="shared" si="124"/>
        <v>919.04477499998757</v>
      </c>
      <c r="J1033" s="351">
        <f t="shared" si="125"/>
        <v>0</v>
      </c>
      <c r="K1033" s="293">
        <f>SUM('Employee Salary Payroll Tax '!I1035:K1035)</f>
        <v>93166.069999999992</v>
      </c>
      <c r="L1033" s="293">
        <f>'Employee Salary Payroll Tax '!H1035</f>
        <v>0</v>
      </c>
      <c r="M1033" s="293">
        <f t="shared" si="126"/>
        <v>40513.17</v>
      </c>
      <c r="N1033" s="359">
        <f t="shared" si="127"/>
        <v>0</v>
      </c>
      <c r="O1033" s="331"/>
      <c r="P1033" s="61"/>
      <c r="Q1033" s="294"/>
      <c r="R1033" s="292"/>
      <c r="S1033" s="291"/>
    </row>
    <row r="1034" spans="1:19" ht="14.4">
      <c r="A1034" s="36">
        <f t="shared" si="121"/>
        <v>1019</v>
      </c>
      <c r="B1034" s="526"/>
      <c r="C1034" s="36" t="str">
        <f>VLOOKUP('Employee Salary Payroll Tax '!B1036,'Employee Salary Payroll Tax '!$D$1:$E$7,2,FALSE)</f>
        <v>NonUnion</v>
      </c>
      <c r="D1034" s="61">
        <f t="shared" si="122"/>
        <v>2.98E-2</v>
      </c>
      <c r="E1034" s="351">
        <f>'Employee Salary Payroll Tax '!N1036</f>
        <v>2225.14</v>
      </c>
      <c r="F1034" s="351">
        <f t="shared" si="123"/>
        <v>2291.4491720000001</v>
      </c>
      <c r="G1034" s="352"/>
      <c r="H1034" s="351">
        <f t="shared" si="128"/>
        <v>42774.86</v>
      </c>
      <c r="I1034" s="351">
        <f t="shared" si="124"/>
        <v>66.309172000000217</v>
      </c>
      <c r="J1034" s="351">
        <f t="shared" si="125"/>
        <v>0.39785503200000133</v>
      </c>
      <c r="K1034" s="293">
        <f>SUM('Employee Salary Payroll Tax '!I1036:K1036)</f>
        <v>1351.77</v>
      </c>
      <c r="L1034" s="293">
        <f>'Employee Salary Payroll Tax '!H1036</f>
        <v>0</v>
      </c>
      <c r="M1034" s="293">
        <f t="shared" si="126"/>
        <v>873.36999999999989</v>
      </c>
      <c r="N1034" s="359">
        <f t="shared" si="127"/>
        <v>0.24169647589138005</v>
      </c>
      <c r="O1034" s="331"/>
      <c r="P1034" s="61"/>
      <c r="Q1034" s="294"/>
      <c r="R1034" s="292"/>
      <c r="S1034" s="291"/>
    </row>
    <row r="1035" spans="1:19" ht="14.4">
      <c r="A1035" s="36">
        <f t="shared" si="121"/>
        <v>1020</v>
      </c>
      <c r="B1035" s="526"/>
      <c r="C1035" s="36" t="str">
        <f>VLOOKUP('Employee Salary Payroll Tax '!B1037,'Employee Salary Payroll Tax '!$D$1:$E$7,2,FALSE)</f>
        <v>NonUnion</v>
      </c>
      <c r="D1035" s="61">
        <f t="shared" si="122"/>
        <v>2.98E-2</v>
      </c>
      <c r="E1035" s="351">
        <f>'Employee Salary Payroll Tax '!N1037</f>
        <v>43350.58</v>
      </c>
      <c r="F1035" s="351">
        <f t="shared" si="123"/>
        <v>44642.427284000005</v>
      </c>
      <c r="G1035" s="352"/>
      <c r="H1035" s="351">
        <f t="shared" si="128"/>
        <v>1649.4199999999983</v>
      </c>
      <c r="I1035" s="351">
        <f t="shared" si="124"/>
        <v>1291.8472840000031</v>
      </c>
      <c r="J1035" s="351">
        <f t="shared" si="125"/>
        <v>7.7510837040000187</v>
      </c>
      <c r="K1035" s="293">
        <f>SUM('Employee Salary Payroll Tax '!I1037:K1037)</f>
        <v>26687.620000000003</v>
      </c>
      <c r="L1035" s="293">
        <f>'Employee Salary Payroll Tax '!H1037</f>
        <v>0</v>
      </c>
      <c r="M1035" s="293">
        <f t="shared" si="126"/>
        <v>16662.96</v>
      </c>
      <c r="N1035" s="359">
        <f t="shared" si="127"/>
        <v>4.7717464558899385</v>
      </c>
      <c r="O1035" s="331"/>
      <c r="P1035" s="61"/>
      <c r="Q1035" s="294"/>
      <c r="R1035" s="292"/>
      <c r="S1035" s="291"/>
    </row>
    <row r="1036" spans="1:19" ht="14.4">
      <c r="A1036" s="36">
        <f t="shared" si="121"/>
        <v>1021</v>
      </c>
      <c r="B1036" s="526"/>
      <c r="C1036" s="36" t="str">
        <f>VLOOKUP('Employee Salary Payroll Tax '!B1038,'Employee Salary Payroll Tax '!$D$1:$E$7,2,FALSE)</f>
        <v>NonUnion</v>
      </c>
      <c r="D1036" s="61">
        <f t="shared" si="122"/>
        <v>2.98E-2</v>
      </c>
      <c r="E1036" s="351">
        <f>'Employee Salary Payroll Tax '!N1038</f>
        <v>49734.29</v>
      </c>
      <c r="F1036" s="351">
        <f t="shared" si="123"/>
        <v>51216.371842</v>
      </c>
      <c r="G1036" s="352"/>
      <c r="H1036" s="351">
        <f t="shared" si="128"/>
        <v>0</v>
      </c>
      <c r="I1036" s="351">
        <f t="shared" si="124"/>
        <v>1482.0818419999996</v>
      </c>
      <c r="J1036" s="351">
        <f t="shared" si="125"/>
        <v>0</v>
      </c>
      <c r="K1036" s="293">
        <f>SUM('Employee Salary Payroll Tax '!I1038:K1038)</f>
        <v>49734.19</v>
      </c>
      <c r="L1036" s="293">
        <f>'Employee Salary Payroll Tax '!H1038</f>
        <v>0</v>
      </c>
      <c r="M1036" s="293">
        <f t="shared" si="126"/>
        <v>9.9999999998544808E-2</v>
      </c>
      <c r="N1036" s="359">
        <f t="shared" si="127"/>
        <v>0</v>
      </c>
      <c r="O1036" s="331"/>
      <c r="P1036" s="61"/>
      <c r="Q1036" s="294"/>
      <c r="R1036" s="292"/>
      <c r="S1036" s="291"/>
    </row>
    <row r="1037" spans="1:19" ht="14.4">
      <c r="A1037" s="36">
        <f t="shared" si="121"/>
        <v>1022</v>
      </c>
      <c r="B1037" s="526"/>
      <c r="C1037" s="36" t="str">
        <f>VLOOKUP('Employee Salary Payroll Tax '!B1039,'Employee Salary Payroll Tax '!$D$1:$E$7,2,FALSE)</f>
        <v>IBEW</v>
      </c>
      <c r="D1037" s="61">
        <f t="shared" si="122"/>
        <v>6.875E-3</v>
      </c>
      <c r="E1037" s="351">
        <f>'Employee Salary Payroll Tax '!N1039</f>
        <v>49314.9</v>
      </c>
      <c r="F1037" s="351">
        <f t="shared" si="123"/>
        <v>49653.939937499999</v>
      </c>
      <c r="G1037" s="352"/>
      <c r="H1037" s="351">
        <f t="shared" si="128"/>
        <v>0</v>
      </c>
      <c r="I1037" s="351">
        <f t="shared" si="124"/>
        <v>339.0399374999979</v>
      </c>
      <c r="J1037" s="351">
        <f t="shared" si="125"/>
        <v>0</v>
      </c>
      <c r="K1037" s="293">
        <f>SUM('Employee Salary Payroll Tax '!I1039:K1039)</f>
        <v>49314.9</v>
      </c>
      <c r="L1037" s="293">
        <f>'Employee Salary Payroll Tax '!H1039</f>
        <v>0</v>
      </c>
      <c r="M1037" s="293">
        <f t="shared" si="126"/>
        <v>0</v>
      </c>
      <c r="N1037" s="359">
        <f t="shared" si="127"/>
        <v>0</v>
      </c>
      <c r="O1037" s="331"/>
      <c r="P1037" s="61"/>
      <c r="Q1037" s="294"/>
      <c r="R1037" s="292"/>
      <c r="S1037" s="291"/>
    </row>
    <row r="1038" spans="1:19" ht="14.4">
      <c r="A1038" s="36">
        <f t="shared" si="121"/>
        <v>1023</v>
      </c>
      <c r="B1038" s="526"/>
      <c r="C1038" s="36" t="str">
        <f>VLOOKUP('Employee Salary Payroll Tax '!B1040,'Employee Salary Payroll Tax '!$D$1:$E$7,2,FALSE)</f>
        <v>NonUnion</v>
      </c>
      <c r="D1038" s="61">
        <f t="shared" si="122"/>
        <v>2.98E-2</v>
      </c>
      <c r="E1038" s="351">
        <f>'Employee Salary Payroll Tax '!N1040</f>
        <v>24342.22</v>
      </c>
      <c r="F1038" s="351">
        <f t="shared" si="123"/>
        <v>25067.618156000004</v>
      </c>
      <c r="G1038" s="352"/>
      <c r="H1038" s="351">
        <f t="shared" si="128"/>
        <v>20657.78</v>
      </c>
      <c r="I1038" s="351">
        <f t="shared" si="124"/>
        <v>725.39815600000293</v>
      </c>
      <c r="J1038" s="351">
        <f t="shared" si="125"/>
        <v>4.3523889360000174</v>
      </c>
      <c r="K1038" s="293">
        <f>SUM('Employee Salary Payroll Tax '!I1040:K1040)</f>
        <v>24002.3</v>
      </c>
      <c r="L1038" s="293">
        <f>'Employee Salary Payroll Tax '!H1040</f>
        <v>0</v>
      </c>
      <c r="M1038" s="293">
        <f t="shared" si="126"/>
        <v>339.92000000000189</v>
      </c>
      <c r="N1038" s="359">
        <f t="shared" si="127"/>
        <v>4.2916112398237143</v>
      </c>
      <c r="O1038" s="331"/>
      <c r="P1038" s="61"/>
      <c r="Q1038" s="294"/>
      <c r="R1038" s="292"/>
      <c r="S1038" s="291"/>
    </row>
    <row r="1039" spans="1:19" ht="14.4">
      <c r="A1039" s="36">
        <f t="shared" si="121"/>
        <v>1024</v>
      </c>
      <c r="B1039" s="526"/>
      <c r="C1039" s="36" t="str">
        <f>VLOOKUP('Employee Salary Payroll Tax '!B1041,'Employee Salary Payroll Tax '!$D$1:$E$7,2,FALSE)</f>
        <v>NonUnion</v>
      </c>
      <c r="D1039" s="61">
        <f t="shared" si="122"/>
        <v>2.98E-2</v>
      </c>
      <c r="E1039" s="351">
        <f>'Employee Salary Payroll Tax '!N1041</f>
        <v>92460.15</v>
      </c>
      <c r="F1039" s="351">
        <f t="shared" si="123"/>
        <v>95215.462469999999</v>
      </c>
      <c r="G1039" s="352"/>
      <c r="H1039" s="351">
        <f t="shared" si="128"/>
        <v>0</v>
      </c>
      <c r="I1039" s="351">
        <f t="shared" si="124"/>
        <v>2755.3124700000044</v>
      </c>
      <c r="J1039" s="351">
        <f t="shared" si="125"/>
        <v>0</v>
      </c>
      <c r="K1039" s="293">
        <f>SUM('Employee Salary Payroll Tax '!I1041:K1041)</f>
        <v>92460.15</v>
      </c>
      <c r="L1039" s="293">
        <f>'Employee Salary Payroll Tax '!H1041</f>
        <v>0</v>
      </c>
      <c r="M1039" s="293">
        <f t="shared" si="126"/>
        <v>0</v>
      </c>
      <c r="N1039" s="359">
        <f t="shared" si="127"/>
        <v>0</v>
      </c>
      <c r="O1039" s="331"/>
      <c r="P1039" s="61"/>
      <c r="Q1039" s="294"/>
      <c r="R1039" s="292"/>
      <c r="S1039" s="291"/>
    </row>
    <row r="1040" spans="1:19" ht="14.4">
      <c r="A1040" s="36">
        <f t="shared" si="121"/>
        <v>1025</v>
      </c>
      <c r="B1040" s="526"/>
      <c r="C1040" s="36" t="str">
        <f>VLOOKUP('Employee Salary Payroll Tax '!B1042,'Employee Salary Payroll Tax '!$D$1:$E$7,2,FALSE)</f>
        <v>UA</v>
      </c>
      <c r="D1040" s="61">
        <f t="shared" si="122"/>
        <v>0.03</v>
      </c>
      <c r="E1040" s="351">
        <f>'Employee Salary Payroll Tax '!N1042</f>
        <v>73662.399999999994</v>
      </c>
      <c r="F1040" s="351">
        <f t="shared" si="123"/>
        <v>75872.271999999997</v>
      </c>
      <c r="G1040" s="352"/>
      <c r="H1040" s="351">
        <f t="shared" si="128"/>
        <v>0</v>
      </c>
      <c r="I1040" s="351">
        <f t="shared" si="124"/>
        <v>2209.872000000003</v>
      </c>
      <c r="J1040" s="351">
        <f t="shared" si="125"/>
        <v>0</v>
      </c>
      <c r="K1040" s="293">
        <f>SUM('Employee Salary Payroll Tax '!I1042:K1042)</f>
        <v>59730.47</v>
      </c>
      <c r="L1040" s="293">
        <f>'Employee Salary Payroll Tax '!H1042</f>
        <v>0</v>
      </c>
      <c r="M1040" s="293">
        <f t="shared" si="126"/>
        <v>13931.929999999993</v>
      </c>
      <c r="N1040" s="359">
        <f t="shared" si="127"/>
        <v>0</v>
      </c>
      <c r="O1040" s="331"/>
      <c r="P1040" s="61"/>
      <c r="Q1040" s="294"/>
      <c r="R1040" s="292"/>
      <c r="S1040" s="291"/>
    </row>
    <row r="1041" spans="1:19" ht="14.4">
      <c r="A1041" s="36">
        <f t="shared" ref="A1041:A1104" si="129">+A1040+1</f>
        <v>1026</v>
      </c>
      <c r="B1041" s="526"/>
      <c r="C1041" s="36" t="str">
        <f>VLOOKUP('Employee Salary Payroll Tax '!B1043,'Employee Salary Payroll Tax '!$D$1:$E$7,2,FALSE)</f>
        <v>NonUnion</v>
      </c>
      <c r="D1041" s="61">
        <f t="shared" ref="D1041:D1104" si="130">VLOOKUP(C1041,C$9:D$12,2)</f>
        <v>2.98E-2</v>
      </c>
      <c r="E1041" s="351">
        <f>'Employee Salary Payroll Tax '!N1043</f>
        <v>72927.95</v>
      </c>
      <c r="F1041" s="351">
        <f t="shared" ref="F1041:F1104" si="131">E1041*(1+D1041)</f>
        <v>75101.202910000007</v>
      </c>
      <c r="G1041" s="352"/>
      <c r="H1041" s="351">
        <f t="shared" si="128"/>
        <v>0</v>
      </c>
      <c r="I1041" s="351">
        <f t="shared" ref="I1041:I1104" si="132">F1041-E1041</f>
        <v>2173.2529100000102</v>
      </c>
      <c r="J1041" s="351">
        <f t="shared" ref="J1041:J1104" si="133">IF(H1041&gt;I1041,I1041*$J$12,H1041*$J$12)</f>
        <v>0</v>
      </c>
      <c r="K1041" s="293">
        <f>SUM('Employee Salary Payroll Tax '!I1043:K1043)</f>
        <v>7228.42</v>
      </c>
      <c r="L1041" s="293">
        <f>'Employee Salary Payroll Tax '!H1043</f>
        <v>0</v>
      </c>
      <c r="M1041" s="293">
        <f t="shared" ref="M1041:M1104" si="134">E1041-K1041-L1041</f>
        <v>65699.53</v>
      </c>
      <c r="N1041" s="359">
        <f t="shared" ref="N1041:N1104" si="135">J1041*K1041/(SUM(K1041:M1041)+0.000001)</f>
        <v>0</v>
      </c>
      <c r="O1041" s="331"/>
      <c r="P1041" s="61"/>
      <c r="Q1041" s="294"/>
      <c r="R1041" s="292"/>
      <c r="S1041" s="291"/>
    </row>
    <row r="1042" spans="1:19" ht="14.4">
      <c r="A1042" s="36">
        <f t="shared" si="129"/>
        <v>1027</v>
      </c>
      <c r="B1042" s="526"/>
      <c r="C1042" s="36" t="str">
        <f>VLOOKUP('Employee Salary Payroll Tax '!B1044,'Employee Salary Payroll Tax '!$D$1:$E$7,2,FALSE)</f>
        <v>NonUnion</v>
      </c>
      <c r="D1042" s="61">
        <f t="shared" si="130"/>
        <v>2.98E-2</v>
      </c>
      <c r="E1042" s="351">
        <f>'Employee Salary Payroll Tax '!N1044</f>
        <v>54408.35</v>
      </c>
      <c r="F1042" s="351">
        <f t="shared" si="131"/>
        <v>56029.718829999998</v>
      </c>
      <c r="G1042" s="352"/>
      <c r="H1042" s="351">
        <f t="shared" ref="H1042:H1105" si="136">IF(E1042&gt;$H$12,0,$H$12-E1042)</f>
        <v>0</v>
      </c>
      <c r="I1042" s="351">
        <f t="shared" si="132"/>
        <v>1621.3688299999994</v>
      </c>
      <c r="J1042" s="351">
        <f t="shared" si="133"/>
        <v>0</v>
      </c>
      <c r="K1042" s="293">
        <f>SUM('Employee Salary Payroll Tax '!I1044:K1044)</f>
        <v>10097.800000000001</v>
      </c>
      <c r="L1042" s="293">
        <f>'Employee Salary Payroll Tax '!H1044</f>
        <v>0</v>
      </c>
      <c r="M1042" s="293">
        <f t="shared" si="134"/>
        <v>44310.549999999996</v>
      </c>
      <c r="N1042" s="359">
        <f t="shared" si="135"/>
        <v>0</v>
      </c>
      <c r="O1042" s="331"/>
      <c r="P1042" s="61"/>
      <c r="Q1042" s="294"/>
      <c r="R1042" s="292"/>
      <c r="S1042" s="291"/>
    </row>
    <row r="1043" spans="1:19" ht="14.4">
      <c r="A1043" s="36">
        <f t="shared" si="129"/>
        <v>1028</v>
      </c>
      <c r="B1043" s="526"/>
      <c r="C1043" s="36" t="str">
        <f>VLOOKUP('Employee Salary Payroll Tax '!B1045,'Employee Salary Payroll Tax '!$D$1:$E$7,2,FALSE)</f>
        <v>NonUnion</v>
      </c>
      <c r="D1043" s="61">
        <f t="shared" si="130"/>
        <v>2.98E-2</v>
      </c>
      <c r="E1043" s="351">
        <f>'Employee Salary Payroll Tax '!N1045</f>
        <v>338.54</v>
      </c>
      <c r="F1043" s="351">
        <f t="shared" si="131"/>
        <v>348.62849200000005</v>
      </c>
      <c r="G1043" s="352"/>
      <c r="H1043" s="351">
        <f t="shared" si="136"/>
        <v>44661.46</v>
      </c>
      <c r="I1043" s="351">
        <f t="shared" si="132"/>
        <v>10.088492000000031</v>
      </c>
      <c r="J1043" s="351">
        <f t="shared" si="133"/>
        <v>6.0530952000000186E-2</v>
      </c>
      <c r="K1043" s="293">
        <f>SUM('Employee Salary Payroll Tax '!I1045:K1045)</f>
        <v>158.81</v>
      </c>
      <c r="L1043" s="293">
        <f>'Employee Salary Payroll Tax '!H1045</f>
        <v>0</v>
      </c>
      <c r="M1043" s="293">
        <f t="shared" si="134"/>
        <v>179.73000000000002</v>
      </c>
      <c r="N1043" s="359">
        <f t="shared" si="135"/>
        <v>2.8395227916124539E-2</v>
      </c>
      <c r="O1043" s="331"/>
      <c r="P1043" s="61"/>
      <c r="Q1043" s="294"/>
      <c r="R1043" s="292"/>
      <c r="S1043" s="291"/>
    </row>
    <row r="1044" spans="1:19" ht="14.4">
      <c r="A1044" s="36">
        <f t="shared" si="129"/>
        <v>1029</v>
      </c>
      <c r="B1044" s="526"/>
      <c r="C1044" s="36" t="str">
        <f>VLOOKUP('Employee Salary Payroll Tax '!B1046,'Employee Salary Payroll Tax '!$D$1:$E$7,2,FALSE)</f>
        <v>NonUnion</v>
      </c>
      <c r="D1044" s="61">
        <f t="shared" si="130"/>
        <v>2.98E-2</v>
      </c>
      <c r="E1044" s="351">
        <f>'Employee Salary Payroll Tax '!N1046</f>
        <v>56083.93</v>
      </c>
      <c r="F1044" s="351">
        <f t="shared" si="131"/>
        <v>57755.231114000002</v>
      </c>
      <c r="G1044" s="352"/>
      <c r="H1044" s="351">
        <f t="shared" si="136"/>
        <v>0</v>
      </c>
      <c r="I1044" s="351">
        <f t="shared" si="132"/>
        <v>1671.3011140000017</v>
      </c>
      <c r="J1044" s="351">
        <f t="shared" si="133"/>
        <v>0</v>
      </c>
      <c r="K1044" s="293">
        <f>SUM('Employee Salary Payroll Tax '!I1046:K1046)</f>
        <v>4179.54</v>
      </c>
      <c r="L1044" s="293">
        <f>'Employee Salary Payroll Tax '!H1046</f>
        <v>0</v>
      </c>
      <c r="M1044" s="293">
        <f t="shared" si="134"/>
        <v>51904.39</v>
      </c>
      <c r="N1044" s="359">
        <f t="shared" si="135"/>
        <v>0</v>
      </c>
      <c r="O1044" s="331"/>
      <c r="P1044" s="61"/>
      <c r="Q1044" s="294"/>
      <c r="R1044" s="292"/>
      <c r="S1044" s="291"/>
    </row>
    <row r="1045" spans="1:19" ht="14.4">
      <c r="A1045" s="36">
        <f t="shared" si="129"/>
        <v>1030</v>
      </c>
      <c r="B1045" s="526"/>
      <c r="C1045" s="36" t="str">
        <f>VLOOKUP('Employee Salary Payroll Tax '!B1047,'Employee Salary Payroll Tax '!$D$1:$E$7,2,FALSE)</f>
        <v>NonUnion</v>
      </c>
      <c r="D1045" s="61">
        <f t="shared" si="130"/>
        <v>2.98E-2</v>
      </c>
      <c r="E1045" s="351">
        <f>'Employee Salary Payroll Tax '!N1047</f>
        <v>25002.77</v>
      </c>
      <c r="F1045" s="351">
        <f t="shared" si="131"/>
        <v>25747.852546000002</v>
      </c>
      <c r="G1045" s="352"/>
      <c r="H1045" s="351">
        <f t="shared" si="136"/>
        <v>19997.23</v>
      </c>
      <c r="I1045" s="351">
        <f t="shared" si="132"/>
        <v>745.08254600000146</v>
      </c>
      <c r="J1045" s="351">
        <f t="shared" si="133"/>
        <v>4.4704952760000092</v>
      </c>
      <c r="K1045" s="293">
        <f>SUM('Employee Salary Payroll Tax '!I1047:K1047)</f>
        <v>3396.69</v>
      </c>
      <c r="L1045" s="293">
        <f>'Employee Salary Payroll Tax '!H1047</f>
        <v>0</v>
      </c>
      <c r="M1045" s="293">
        <f t="shared" si="134"/>
        <v>21606.080000000002</v>
      </c>
      <c r="N1045" s="359">
        <f t="shared" si="135"/>
        <v>0.60732817197571087</v>
      </c>
      <c r="O1045" s="331"/>
      <c r="P1045" s="61"/>
      <c r="Q1045" s="294"/>
      <c r="R1045" s="292"/>
      <c r="S1045" s="291"/>
    </row>
    <row r="1046" spans="1:19" ht="14.4">
      <c r="A1046" s="36">
        <f t="shared" si="129"/>
        <v>1031</v>
      </c>
      <c r="B1046" s="526"/>
      <c r="C1046" s="36" t="str">
        <f>VLOOKUP('Employee Salary Payroll Tax '!B1048,'Employee Salary Payroll Tax '!$D$1:$E$7,2,FALSE)</f>
        <v>NonUnion</v>
      </c>
      <c r="D1046" s="61">
        <f t="shared" si="130"/>
        <v>2.98E-2</v>
      </c>
      <c r="E1046" s="351">
        <f>'Employee Salary Payroll Tax '!N1048</f>
        <v>83880.02</v>
      </c>
      <c r="F1046" s="351">
        <f t="shared" si="131"/>
        <v>86379.644596000013</v>
      </c>
      <c r="G1046" s="352"/>
      <c r="H1046" s="351">
        <f t="shared" si="136"/>
        <v>0</v>
      </c>
      <c r="I1046" s="351">
        <f t="shared" si="132"/>
        <v>2499.6245960000088</v>
      </c>
      <c r="J1046" s="351">
        <f t="shared" si="133"/>
        <v>0</v>
      </c>
      <c r="K1046" s="293">
        <f>SUM('Employee Salary Payroll Tax '!I1048:K1048)</f>
        <v>0</v>
      </c>
      <c r="L1046" s="293">
        <f>'Employee Salary Payroll Tax '!H1048</f>
        <v>0</v>
      </c>
      <c r="M1046" s="293">
        <f t="shared" si="134"/>
        <v>83880.02</v>
      </c>
      <c r="N1046" s="359">
        <f t="shared" si="135"/>
        <v>0</v>
      </c>
      <c r="O1046" s="331"/>
      <c r="P1046" s="61"/>
      <c r="Q1046" s="294"/>
      <c r="R1046" s="292"/>
      <c r="S1046" s="291"/>
    </row>
    <row r="1047" spans="1:19" ht="14.4">
      <c r="A1047" s="36">
        <f t="shared" si="129"/>
        <v>1032</v>
      </c>
      <c r="B1047" s="526"/>
      <c r="C1047" s="36" t="str">
        <f>VLOOKUP('Employee Salary Payroll Tax '!B1049,'Employee Salary Payroll Tax '!$D$1:$E$7,2,FALSE)</f>
        <v>NonUnion</v>
      </c>
      <c r="D1047" s="61">
        <f t="shared" si="130"/>
        <v>2.98E-2</v>
      </c>
      <c r="E1047" s="351">
        <f>'Employee Salary Payroll Tax '!N1049</f>
        <v>98180.57</v>
      </c>
      <c r="F1047" s="351">
        <f t="shared" si="131"/>
        <v>101106.350986</v>
      </c>
      <c r="G1047" s="352"/>
      <c r="H1047" s="351">
        <f t="shared" si="136"/>
        <v>0</v>
      </c>
      <c r="I1047" s="351">
        <f t="shared" si="132"/>
        <v>2925.7809859999979</v>
      </c>
      <c r="J1047" s="351">
        <f t="shared" si="133"/>
        <v>0</v>
      </c>
      <c r="K1047" s="293">
        <f>SUM('Employee Salary Payroll Tax '!I1049:K1049)</f>
        <v>98180.57</v>
      </c>
      <c r="L1047" s="293">
        <f>'Employee Salary Payroll Tax '!H1049</f>
        <v>0</v>
      </c>
      <c r="M1047" s="293">
        <f t="shared" si="134"/>
        <v>0</v>
      </c>
      <c r="N1047" s="359">
        <f t="shared" si="135"/>
        <v>0</v>
      </c>
      <c r="O1047" s="331"/>
      <c r="P1047" s="61"/>
      <c r="Q1047" s="294"/>
      <c r="R1047" s="292"/>
      <c r="S1047" s="291"/>
    </row>
    <row r="1048" spans="1:19" ht="14.4">
      <c r="A1048" s="36">
        <f t="shared" si="129"/>
        <v>1033</v>
      </c>
      <c r="B1048" s="526"/>
      <c r="C1048" s="36" t="str">
        <f>VLOOKUP('Employee Salary Payroll Tax '!B1050,'Employee Salary Payroll Tax '!$D$1:$E$7,2,FALSE)</f>
        <v>UA</v>
      </c>
      <c r="D1048" s="61">
        <f t="shared" si="130"/>
        <v>0.03</v>
      </c>
      <c r="E1048" s="351">
        <f>'Employee Salary Payroll Tax '!N1050</f>
        <v>90937.16</v>
      </c>
      <c r="F1048" s="351">
        <f t="shared" si="131"/>
        <v>93665.274799999999</v>
      </c>
      <c r="G1048" s="352"/>
      <c r="H1048" s="351">
        <f t="shared" si="136"/>
        <v>0</v>
      </c>
      <c r="I1048" s="351">
        <f t="shared" si="132"/>
        <v>2728.1147999999957</v>
      </c>
      <c r="J1048" s="351">
        <f t="shared" si="133"/>
        <v>0</v>
      </c>
      <c r="K1048" s="293">
        <f>SUM('Employee Salary Payroll Tax '!I1050:K1050)</f>
        <v>80931.610000000015</v>
      </c>
      <c r="L1048" s="293">
        <f>'Employee Salary Payroll Tax '!H1050</f>
        <v>2023.33</v>
      </c>
      <c r="M1048" s="293">
        <f t="shared" si="134"/>
        <v>7982.2199999999884</v>
      </c>
      <c r="N1048" s="359">
        <f t="shared" si="135"/>
        <v>0</v>
      </c>
      <c r="O1048" s="331"/>
      <c r="P1048" s="61"/>
      <c r="Q1048" s="294"/>
      <c r="R1048" s="292"/>
      <c r="S1048" s="291"/>
    </row>
    <row r="1049" spans="1:19" ht="14.4">
      <c r="A1049" s="36">
        <f t="shared" si="129"/>
        <v>1034</v>
      </c>
      <c r="B1049" s="526"/>
      <c r="C1049" s="36" t="str">
        <f>VLOOKUP('Employee Salary Payroll Tax '!B1051,'Employee Salary Payroll Tax '!$D$1:$E$7,2,FALSE)</f>
        <v>NonUnion</v>
      </c>
      <c r="D1049" s="61">
        <f t="shared" si="130"/>
        <v>2.98E-2</v>
      </c>
      <c r="E1049" s="351">
        <f>'Employee Salary Payroll Tax '!N1051</f>
        <v>79008.679999999993</v>
      </c>
      <c r="F1049" s="351">
        <f t="shared" si="131"/>
        <v>81363.138663999998</v>
      </c>
      <c r="G1049" s="352"/>
      <c r="H1049" s="351">
        <f t="shared" si="136"/>
        <v>0</v>
      </c>
      <c r="I1049" s="351">
        <f t="shared" si="132"/>
        <v>2354.4586640000052</v>
      </c>
      <c r="J1049" s="351">
        <f t="shared" si="133"/>
        <v>0</v>
      </c>
      <c r="K1049" s="293">
        <f>SUM('Employee Salary Payroll Tax '!I1051:K1051)</f>
        <v>32360.14</v>
      </c>
      <c r="L1049" s="293">
        <f>'Employee Salary Payroll Tax '!H1051</f>
        <v>0</v>
      </c>
      <c r="M1049" s="293">
        <f t="shared" si="134"/>
        <v>46648.539999999994</v>
      </c>
      <c r="N1049" s="359">
        <f t="shared" si="135"/>
        <v>0</v>
      </c>
      <c r="O1049" s="331"/>
      <c r="P1049" s="61"/>
      <c r="Q1049" s="294"/>
      <c r="R1049" s="292"/>
      <c r="S1049" s="291"/>
    </row>
    <row r="1050" spans="1:19" ht="14.4">
      <c r="A1050" s="36">
        <f t="shared" si="129"/>
        <v>1035</v>
      </c>
      <c r="B1050" s="526"/>
      <c r="C1050" s="36" t="str">
        <f>VLOOKUP('Employee Salary Payroll Tax '!B1052,'Employee Salary Payroll Tax '!$D$1:$E$7,2,FALSE)</f>
        <v>NonUnion</v>
      </c>
      <c r="D1050" s="61">
        <f t="shared" si="130"/>
        <v>2.98E-2</v>
      </c>
      <c r="E1050" s="351">
        <f>'Employee Salary Payroll Tax '!N1052</f>
        <v>82802.31</v>
      </c>
      <c r="F1050" s="351">
        <f t="shared" si="131"/>
        <v>85269.818838000007</v>
      </c>
      <c r="G1050" s="352"/>
      <c r="H1050" s="351">
        <f t="shared" si="136"/>
        <v>0</v>
      </c>
      <c r="I1050" s="351">
        <f t="shared" si="132"/>
        <v>2467.5088380000088</v>
      </c>
      <c r="J1050" s="351">
        <f t="shared" si="133"/>
        <v>0</v>
      </c>
      <c r="K1050" s="293">
        <f>SUM('Employee Salary Payroll Tax '!I1052:K1052)</f>
        <v>82802.31</v>
      </c>
      <c r="L1050" s="293">
        <f>'Employee Salary Payroll Tax '!H1052</f>
        <v>0</v>
      </c>
      <c r="M1050" s="293">
        <f t="shared" si="134"/>
        <v>0</v>
      </c>
      <c r="N1050" s="359">
        <f t="shared" si="135"/>
        <v>0</v>
      </c>
      <c r="O1050" s="331"/>
      <c r="P1050" s="61"/>
      <c r="Q1050" s="294"/>
      <c r="R1050" s="292"/>
      <c r="S1050" s="291"/>
    </row>
    <row r="1051" spans="1:19" ht="14.4">
      <c r="A1051" s="36">
        <f t="shared" si="129"/>
        <v>1036</v>
      </c>
      <c r="B1051" s="526"/>
      <c r="C1051" s="36" t="str">
        <f>VLOOKUP('Employee Salary Payroll Tax '!B1053,'Employee Salary Payroll Tax '!$D$1:$E$7,2,FALSE)</f>
        <v>UA</v>
      </c>
      <c r="D1051" s="61">
        <f t="shared" si="130"/>
        <v>0.03</v>
      </c>
      <c r="E1051" s="351">
        <f>'Employee Salary Payroll Tax '!N1053</f>
        <v>93015.679999999993</v>
      </c>
      <c r="F1051" s="351">
        <f t="shared" si="131"/>
        <v>95806.150399999999</v>
      </c>
      <c r="G1051" s="352"/>
      <c r="H1051" s="351">
        <f t="shared" si="136"/>
        <v>0</v>
      </c>
      <c r="I1051" s="351">
        <f t="shared" si="132"/>
        <v>2790.4704000000056</v>
      </c>
      <c r="J1051" s="351">
        <f t="shared" si="133"/>
        <v>0</v>
      </c>
      <c r="K1051" s="293">
        <f>SUM('Employee Salary Payroll Tax '!I1053:K1053)</f>
        <v>70930.779999999984</v>
      </c>
      <c r="L1051" s="293">
        <f>'Employee Salary Payroll Tax '!H1053</f>
        <v>476.35</v>
      </c>
      <c r="M1051" s="293">
        <f t="shared" si="134"/>
        <v>21608.55000000001</v>
      </c>
      <c r="N1051" s="359">
        <f t="shared" si="135"/>
        <v>0</v>
      </c>
      <c r="O1051" s="331"/>
      <c r="P1051" s="61"/>
      <c r="Q1051" s="294"/>
      <c r="R1051" s="292"/>
      <c r="S1051" s="291"/>
    </row>
    <row r="1052" spans="1:19" ht="14.4">
      <c r="A1052" s="36">
        <f t="shared" si="129"/>
        <v>1037</v>
      </c>
      <c r="B1052" s="526"/>
      <c r="C1052" s="36" t="str">
        <f>VLOOKUP('Employee Salary Payroll Tax '!B1054,'Employee Salary Payroll Tax '!$D$1:$E$7,2,FALSE)</f>
        <v>NonUnion</v>
      </c>
      <c r="D1052" s="61">
        <f t="shared" si="130"/>
        <v>2.98E-2</v>
      </c>
      <c r="E1052" s="351">
        <f>'Employee Salary Payroll Tax '!N1054</f>
        <v>170055.71</v>
      </c>
      <c r="F1052" s="351">
        <f t="shared" si="131"/>
        <v>175123.37015800001</v>
      </c>
      <c r="G1052" s="352"/>
      <c r="H1052" s="351">
        <f t="shared" si="136"/>
        <v>0</v>
      </c>
      <c r="I1052" s="351">
        <f t="shared" si="132"/>
        <v>5067.6601580000133</v>
      </c>
      <c r="J1052" s="351">
        <f t="shared" si="133"/>
        <v>0</v>
      </c>
      <c r="K1052" s="293">
        <f>SUM('Employee Salary Payroll Tax '!I1054:K1054)</f>
        <v>150759.87</v>
      </c>
      <c r="L1052" s="293">
        <f>'Employee Salary Payroll Tax '!H1054</f>
        <v>283.05</v>
      </c>
      <c r="M1052" s="293">
        <f t="shared" si="134"/>
        <v>19012.789999999997</v>
      </c>
      <c r="N1052" s="359">
        <f t="shared" si="135"/>
        <v>0</v>
      </c>
      <c r="O1052" s="331"/>
      <c r="P1052" s="61"/>
      <c r="Q1052" s="294"/>
      <c r="R1052" s="292"/>
      <c r="S1052" s="291"/>
    </row>
    <row r="1053" spans="1:19" ht="14.4">
      <c r="A1053" s="36">
        <f t="shared" si="129"/>
        <v>1038</v>
      </c>
      <c r="B1053" s="526"/>
      <c r="C1053" s="36" t="str">
        <f>VLOOKUP('Employee Salary Payroll Tax '!B1055,'Employee Salary Payroll Tax '!$D$1:$E$7,2,FALSE)</f>
        <v>IBEW</v>
      </c>
      <c r="D1053" s="61">
        <f t="shared" si="130"/>
        <v>6.875E-3</v>
      </c>
      <c r="E1053" s="351">
        <f>'Employee Salary Payroll Tax '!N1055</f>
        <v>36060.31</v>
      </c>
      <c r="F1053" s="351">
        <f t="shared" si="131"/>
        <v>36308.224631249999</v>
      </c>
      <c r="G1053" s="352"/>
      <c r="H1053" s="351">
        <f t="shared" si="136"/>
        <v>8939.6900000000023</v>
      </c>
      <c r="I1053" s="351">
        <f t="shared" si="132"/>
        <v>247.91463125000155</v>
      </c>
      <c r="J1053" s="351">
        <f t="shared" si="133"/>
        <v>1.4874877875000094</v>
      </c>
      <c r="K1053" s="293">
        <f>SUM('Employee Salary Payroll Tax '!I1055:K1055)</f>
        <v>35900.14</v>
      </c>
      <c r="L1053" s="293">
        <f>'Employee Salary Payroll Tax '!H1055</f>
        <v>0</v>
      </c>
      <c r="M1053" s="293">
        <f t="shared" si="134"/>
        <v>160.16999999999825</v>
      </c>
      <c r="N1053" s="359">
        <f t="shared" si="135"/>
        <v>1.4808807749589428</v>
      </c>
      <c r="O1053" s="331"/>
      <c r="P1053" s="61"/>
      <c r="Q1053" s="294"/>
      <c r="R1053" s="292"/>
      <c r="S1053" s="291"/>
    </row>
    <row r="1054" spans="1:19" ht="14.4">
      <c r="A1054" s="36">
        <f t="shared" si="129"/>
        <v>1039</v>
      </c>
      <c r="B1054" s="526"/>
      <c r="C1054" s="36" t="str">
        <f>VLOOKUP('Employee Salary Payroll Tax '!B1056,'Employee Salary Payroll Tax '!$D$1:$E$7,2,FALSE)</f>
        <v>IBEW</v>
      </c>
      <c r="D1054" s="61">
        <f t="shared" si="130"/>
        <v>6.875E-3</v>
      </c>
      <c r="E1054" s="351">
        <f>'Employee Salary Payroll Tax '!N1056</f>
        <v>40923.03</v>
      </c>
      <c r="F1054" s="351">
        <f t="shared" si="131"/>
        <v>41204.375831249999</v>
      </c>
      <c r="G1054" s="352"/>
      <c r="H1054" s="351">
        <f t="shared" si="136"/>
        <v>4076.9700000000012</v>
      </c>
      <c r="I1054" s="351">
        <f t="shared" si="132"/>
        <v>281.34583125000063</v>
      </c>
      <c r="J1054" s="351">
        <f t="shared" si="133"/>
        <v>1.6880749875000038</v>
      </c>
      <c r="K1054" s="293">
        <f>SUM('Employee Salary Payroll Tax '!I1056:K1056)</f>
        <v>40923.030000000006</v>
      </c>
      <c r="L1054" s="293">
        <f>'Employee Salary Payroll Tax '!H1056</f>
        <v>0</v>
      </c>
      <c r="M1054" s="293">
        <f t="shared" si="134"/>
        <v>-7.2759576141834259E-12</v>
      </c>
      <c r="N1054" s="359">
        <f t="shared" si="135"/>
        <v>1.6880749874587542</v>
      </c>
      <c r="O1054" s="331"/>
      <c r="P1054" s="61"/>
      <c r="Q1054" s="294"/>
      <c r="R1054" s="292"/>
      <c r="S1054" s="291"/>
    </row>
    <row r="1055" spans="1:19" ht="14.4">
      <c r="A1055" s="36">
        <f t="shared" si="129"/>
        <v>1040</v>
      </c>
      <c r="B1055" s="526"/>
      <c r="C1055" s="36" t="str">
        <f>VLOOKUP('Employee Salary Payroll Tax '!B1057,'Employee Salary Payroll Tax '!$D$1:$E$7,2,FALSE)</f>
        <v>IBEW</v>
      </c>
      <c r="D1055" s="61">
        <f t="shared" si="130"/>
        <v>6.875E-3</v>
      </c>
      <c r="E1055" s="351">
        <f>'Employee Salary Payroll Tax '!N1057</f>
        <v>50111.59</v>
      </c>
      <c r="F1055" s="351">
        <f t="shared" si="131"/>
        <v>50456.107181249994</v>
      </c>
      <c r="G1055" s="352"/>
      <c r="H1055" s="351">
        <f t="shared" si="136"/>
        <v>0</v>
      </c>
      <c r="I1055" s="351">
        <f t="shared" si="132"/>
        <v>344.51718124999752</v>
      </c>
      <c r="J1055" s="351">
        <f t="shared" si="133"/>
        <v>0</v>
      </c>
      <c r="K1055" s="293">
        <f>SUM('Employee Salary Payroll Tax '!I1057:K1057)</f>
        <v>49768.57</v>
      </c>
      <c r="L1055" s="293">
        <f>'Employee Salary Payroll Tax '!H1057</f>
        <v>0</v>
      </c>
      <c r="M1055" s="293">
        <f t="shared" si="134"/>
        <v>343.0199999999968</v>
      </c>
      <c r="N1055" s="359">
        <f t="shared" si="135"/>
        <v>0</v>
      </c>
      <c r="O1055" s="331"/>
      <c r="P1055" s="61"/>
      <c r="Q1055" s="294"/>
      <c r="R1055" s="292"/>
      <c r="S1055" s="291"/>
    </row>
    <row r="1056" spans="1:19" ht="14.4">
      <c r="A1056" s="36">
        <f t="shared" si="129"/>
        <v>1041</v>
      </c>
      <c r="B1056" s="526"/>
      <c r="C1056" s="36" t="str">
        <f>VLOOKUP('Employee Salary Payroll Tax '!B1058,'Employee Salary Payroll Tax '!$D$1:$E$7,2,FALSE)</f>
        <v>NonUnion</v>
      </c>
      <c r="D1056" s="61">
        <f t="shared" si="130"/>
        <v>2.98E-2</v>
      </c>
      <c r="E1056" s="351">
        <f>'Employee Salary Payroll Tax '!N1058</f>
        <v>71635.23</v>
      </c>
      <c r="F1056" s="351">
        <f t="shared" si="131"/>
        <v>73769.959854000001</v>
      </c>
      <c r="G1056" s="352"/>
      <c r="H1056" s="351">
        <f t="shared" si="136"/>
        <v>0</v>
      </c>
      <c r="I1056" s="351">
        <f t="shared" si="132"/>
        <v>2134.7298540000047</v>
      </c>
      <c r="J1056" s="351">
        <f t="shared" si="133"/>
        <v>0</v>
      </c>
      <c r="K1056" s="293">
        <f>SUM('Employee Salary Payroll Tax '!I1058:K1058)</f>
        <v>52891.360000000001</v>
      </c>
      <c r="L1056" s="293">
        <f>'Employee Salary Payroll Tax '!H1058</f>
        <v>0</v>
      </c>
      <c r="M1056" s="293">
        <f t="shared" si="134"/>
        <v>18743.869999999995</v>
      </c>
      <c r="N1056" s="359">
        <f t="shared" si="135"/>
        <v>0</v>
      </c>
      <c r="O1056" s="331"/>
      <c r="P1056" s="61"/>
      <c r="Q1056" s="294"/>
      <c r="R1056" s="292"/>
      <c r="S1056" s="291"/>
    </row>
    <row r="1057" spans="1:19" ht="14.4">
      <c r="A1057" s="36">
        <f t="shared" si="129"/>
        <v>1042</v>
      </c>
      <c r="B1057" s="526"/>
      <c r="C1057" s="36" t="str">
        <f>VLOOKUP('Employee Salary Payroll Tax '!B1059,'Employee Salary Payroll Tax '!$D$1:$E$7,2,FALSE)</f>
        <v>UA</v>
      </c>
      <c r="D1057" s="61">
        <f t="shared" si="130"/>
        <v>0.03</v>
      </c>
      <c r="E1057" s="351">
        <f>'Employee Salary Payroll Tax '!N1059</f>
        <v>44106.73</v>
      </c>
      <c r="F1057" s="351">
        <f t="shared" si="131"/>
        <v>45429.931900000003</v>
      </c>
      <c r="G1057" s="352"/>
      <c r="H1057" s="351">
        <f t="shared" si="136"/>
        <v>893.2699999999968</v>
      </c>
      <c r="I1057" s="351">
        <f t="shared" si="132"/>
        <v>1323.2019</v>
      </c>
      <c r="J1057" s="351">
        <f t="shared" si="133"/>
        <v>5.359619999999981</v>
      </c>
      <c r="K1057" s="293">
        <f>SUM('Employee Salary Payroll Tax '!I1059:K1059)</f>
        <v>26715.96</v>
      </c>
      <c r="L1057" s="293">
        <f>'Employee Salary Payroll Tax '!H1059</f>
        <v>67.98</v>
      </c>
      <c r="M1057" s="293">
        <f t="shared" si="134"/>
        <v>17322.790000000005</v>
      </c>
      <c r="N1057" s="359">
        <f t="shared" si="135"/>
        <v>3.2463842486612156</v>
      </c>
      <c r="O1057" s="331"/>
      <c r="P1057" s="61"/>
      <c r="Q1057" s="294"/>
      <c r="R1057" s="292"/>
      <c r="S1057" s="291"/>
    </row>
    <row r="1058" spans="1:19" ht="14.4">
      <c r="A1058" s="36">
        <f t="shared" si="129"/>
        <v>1043</v>
      </c>
      <c r="B1058" s="526"/>
      <c r="C1058" s="36" t="str">
        <f>VLOOKUP('Employee Salary Payroll Tax '!B1060,'Employee Salary Payroll Tax '!$D$1:$E$7,2,FALSE)</f>
        <v>NonUnion</v>
      </c>
      <c r="D1058" s="61">
        <f t="shared" si="130"/>
        <v>2.98E-2</v>
      </c>
      <c r="E1058" s="351">
        <f>'Employee Salary Payroll Tax '!N1060</f>
        <v>94579.57</v>
      </c>
      <c r="F1058" s="351">
        <f t="shared" si="131"/>
        <v>97398.041186000017</v>
      </c>
      <c r="G1058" s="352"/>
      <c r="H1058" s="351">
        <f t="shared" si="136"/>
        <v>0</v>
      </c>
      <c r="I1058" s="351">
        <f t="shared" si="132"/>
        <v>2818.4711860000098</v>
      </c>
      <c r="J1058" s="351">
        <f t="shared" si="133"/>
        <v>0</v>
      </c>
      <c r="K1058" s="293">
        <f>SUM('Employee Salary Payroll Tax '!I1060:K1060)</f>
        <v>5032.76</v>
      </c>
      <c r="L1058" s="293">
        <f>'Employee Salary Payroll Tax '!H1060</f>
        <v>0</v>
      </c>
      <c r="M1058" s="293">
        <f t="shared" si="134"/>
        <v>89546.810000000012</v>
      </c>
      <c r="N1058" s="359">
        <f t="shared" si="135"/>
        <v>0</v>
      </c>
      <c r="O1058" s="331"/>
      <c r="P1058" s="61"/>
      <c r="Q1058" s="294"/>
      <c r="R1058" s="292"/>
      <c r="S1058" s="291"/>
    </row>
    <row r="1059" spans="1:19" ht="14.4">
      <c r="A1059" s="36">
        <f t="shared" si="129"/>
        <v>1044</v>
      </c>
      <c r="B1059" s="526"/>
      <c r="C1059" s="36" t="str">
        <f>VLOOKUP('Employee Salary Payroll Tax '!B1061,'Employee Salary Payroll Tax '!$D$1:$E$7,2,FALSE)</f>
        <v>NonUnion</v>
      </c>
      <c r="D1059" s="61">
        <f t="shared" si="130"/>
        <v>2.98E-2</v>
      </c>
      <c r="E1059" s="351">
        <f>'Employee Salary Payroll Tax '!N1061</f>
        <v>86187.69</v>
      </c>
      <c r="F1059" s="351">
        <f t="shared" si="131"/>
        <v>88756.08316200001</v>
      </c>
      <c r="G1059" s="352"/>
      <c r="H1059" s="351">
        <f t="shared" si="136"/>
        <v>0</v>
      </c>
      <c r="I1059" s="351">
        <f t="shared" si="132"/>
        <v>2568.3931620000076</v>
      </c>
      <c r="J1059" s="351">
        <f t="shared" si="133"/>
        <v>0</v>
      </c>
      <c r="K1059" s="293">
        <f>SUM('Employee Salary Payroll Tax '!I1061:K1061)</f>
        <v>174.89999999999998</v>
      </c>
      <c r="L1059" s="293">
        <f>'Employee Salary Payroll Tax '!H1061</f>
        <v>0</v>
      </c>
      <c r="M1059" s="293">
        <f t="shared" si="134"/>
        <v>86012.790000000008</v>
      </c>
      <c r="N1059" s="359">
        <f t="shared" si="135"/>
        <v>0</v>
      </c>
      <c r="O1059" s="331"/>
      <c r="P1059" s="61"/>
      <c r="Q1059" s="294"/>
      <c r="R1059" s="292"/>
      <c r="S1059" s="291"/>
    </row>
    <row r="1060" spans="1:19" ht="14.4">
      <c r="A1060" s="36">
        <f t="shared" si="129"/>
        <v>1045</v>
      </c>
      <c r="B1060" s="526"/>
      <c r="C1060" s="36" t="str">
        <f>VLOOKUP('Employee Salary Payroll Tax '!B1062,'Employee Salary Payroll Tax '!$D$1:$E$7,2,FALSE)</f>
        <v>NonUnion</v>
      </c>
      <c r="D1060" s="61">
        <f t="shared" si="130"/>
        <v>2.98E-2</v>
      </c>
      <c r="E1060" s="351">
        <f>'Employee Salary Payroll Tax '!N1062</f>
        <v>10354.57</v>
      </c>
      <c r="F1060" s="351">
        <f t="shared" si="131"/>
        <v>10663.136186</v>
      </c>
      <c r="G1060" s="352"/>
      <c r="H1060" s="351">
        <f t="shared" si="136"/>
        <v>34645.43</v>
      </c>
      <c r="I1060" s="351">
        <f t="shared" si="132"/>
        <v>308.56618600000002</v>
      </c>
      <c r="J1060" s="351">
        <f t="shared" si="133"/>
        <v>1.8513971160000002</v>
      </c>
      <c r="K1060" s="293">
        <f>SUM('Employee Salary Payroll Tax '!I1062:K1062)</f>
        <v>-692.27</v>
      </c>
      <c r="L1060" s="293">
        <f>'Employee Salary Payroll Tax '!H1062</f>
        <v>0</v>
      </c>
      <c r="M1060" s="293">
        <f t="shared" si="134"/>
        <v>11046.84</v>
      </c>
      <c r="N1060" s="359">
        <f t="shared" si="135"/>
        <v>-0.12377787598804607</v>
      </c>
      <c r="O1060" s="331"/>
      <c r="P1060" s="61"/>
      <c r="Q1060" s="294"/>
      <c r="R1060" s="292"/>
      <c r="S1060" s="291"/>
    </row>
    <row r="1061" spans="1:19" ht="14.4">
      <c r="A1061" s="36">
        <f t="shared" si="129"/>
        <v>1046</v>
      </c>
      <c r="B1061" s="526"/>
      <c r="C1061" s="36" t="str">
        <f>VLOOKUP('Employee Salary Payroll Tax '!B1063,'Employee Salary Payroll Tax '!$D$1:$E$7,2,FALSE)</f>
        <v>IBEW</v>
      </c>
      <c r="D1061" s="61">
        <f t="shared" si="130"/>
        <v>6.875E-3</v>
      </c>
      <c r="E1061" s="351">
        <f>'Employee Salary Payroll Tax '!N1063</f>
        <v>85011.18</v>
      </c>
      <c r="F1061" s="351">
        <f t="shared" si="131"/>
        <v>85595.631862499984</v>
      </c>
      <c r="G1061" s="352"/>
      <c r="H1061" s="351">
        <f t="shared" si="136"/>
        <v>0</v>
      </c>
      <c r="I1061" s="351">
        <f t="shared" si="132"/>
        <v>584.45186249999097</v>
      </c>
      <c r="J1061" s="351">
        <f t="shared" si="133"/>
        <v>0</v>
      </c>
      <c r="K1061" s="293">
        <f>SUM('Employee Salary Payroll Tax '!I1063:K1063)</f>
        <v>83332.259999999995</v>
      </c>
      <c r="L1061" s="293">
        <f>'Employee Salary Payroll Tax '!H1063</f>
        <v>0.24</v>
      </c>
      <c r="M1061" s="293">
        <f t="shared" si="134"/>
        <v>1678.6799999999982</v>
      </c>
      <c r="N1061" s="359">
        <f t="shared" si="135"/>
        <v>0</v>
      </c>
      <c r="O1061" s="331"/>
      <c r="P1061" s="61"/>
      <c r="Q1061" s="294"/>
      <c r="R1061" s="292"/>
      <c r="S1061" s="291"/>
    </row>
    <row r="1062" spans="1:19" ht="14.4">
      <c r="A1062" s="36">
        <f t="shared" si="129"/>
        <v>1047</v>
      </c>
      <c r="B1062" s="526"/>
      <c r="C1062" s="36" t="str">
        <f>VLOOKUP('Employee Salary Payroll Tax '!B1064,'Employee Salary Payroll Tax '!$D$1:$E$7,2,FALSE)</f>
        <v>NonUnion</v>
      </c>
      <c r="D1062" s="61">
        <f t="shared" si="130"/>
        <v>2.98E-2</v>
      </c>
      <c r="E1062" s="351">
        <f>'Employee Salary Payroll Tax '!N1064</f>
        <v>64380.24</v>
      </c>
      <c r="F1062" s="351">
        <f t="shared" si="131"/>
        <v>66298.771152000001</v>
      </c>
      <c r="G1062" s="352"/>
      <c r="H1062" s="351">
        <f t="shared" si="136"/>
        <v>0</v>
      </c>
      <c r="I1062" s="351">
        <f t="shared" si="132"/>
        <v>1918.5311520000032</v>
      </c>
      <c r="J1062" s="351">
        <f t="shared" si="133"/>
        <v>0</v>
      </c>
      <c r="K1062" s="293">
        <f>SUM('Employee Salary Payroll Tax '!I1064:K1064)</f>
        <v>4324.6899999999996</v>
      </c>
      <c r="L1062" s="293">
        <f>'Employee Salary Payroll Tax '!H1064</f>
        <v>0</v>
      </c>
      <c r="M1062" s="293">
        <f t="shared" si="134"/>
        <v>60055.549999999996</v>
      </c>
      <c r="N1062" s="359">
        <f t="shared" si="135"/>
        <v>0</v>
      </c>
      <c r="O1062" s="331"/>
      <c r="P1062" s="61"/>
      <c r="Q1062" s="294"/>
      <c r="R1062" s="292"/>
      <c r="S1062" s="291"/>
    </row>
    <row r="1063" spans="1:19" ht="14.4">
      <c r="A1063" s="36">
        <f t="shared" si="129"/>
        <v>1048</v>
      </c>
      <c r="B1063" s="526"/>
      <c r="C1063" s="36" t="str">
        <f>VLOOKUP('Employee Salary Payroll Tax '!B1065,'Employee Salary Payroll Tax '!$D$1:$E$7,2,FALSE)</f>
        <v>UA</v>
      </c>
      <c r="D1063" s="61">
        <f t="shared" si="130"/>
        <v>0.03</v>
      </c>
      <c r="E1063" s="351">
        <f>'Employee Salary Payroll Tax '!N1065</f>
        <v>53585.61</v>
      </c>
      <c r="F1063" s="351">
        <f t="shared" si="131"/>
        <v>55193.1783</v>
      </c>
      <c r="G1063" s="352"/>
      <c r="H1063" s="351">
        <f t="shared" si="136"/>
        <v>0</v>
      </c>
      <c r="I1063" s="351">
        <f t="shared" si="132"/>
        <v>1607.568299999999</v>
      </c>
      <c r="J1063" s="351">
        <f t="shared" si="133"/>
        <v>0</v>
      </c>
      <c r="K1063" s="293">
        <f>SUM('Employee Salary Payroll Tax '!I1065:K1065)</f>
        <v>10935.84</v>
      </c>
      <c r="L1063" s="293">
        <f>'Employee Salary Payroll Tax '!H1065</f>
        <v>0</v>
      </c>
      <c r="M1063" s="293">
        <f t="shared" si="134"/>
        <v>42649.770000000004</v>
      </c>
      <c r="N1063" s="359">
        <f t="shared" si="135"/>
        <v>0</v>
      </c>
      <c r="O1063" s="331"/>
      <c r="P1063" s="61"/>
      <c r="Q1063" s="294"/>
      <c r="R1063" s="292"/>
      <c r="S1063" s="291"/>
    </row>
    <row r="1064" spans="1:19" ht="14.4">
      <c r="A1064" s="36">
        <f t="shared" si="129"/>
        <v>1049</v>
      </c>
      <c r="B1064" s="526"/>
      <c r="C1064" s="36" t="str">
        <f>VLOOKUP('Employee Salary Payroll Tax '!B1066,'Employee Salary Payroll Tax '!$D$1:$E$7,2,FALSE)</f>
        <v>NonUnion</v>
      </c>
      <c r="D1064" s="61">
        <f t="shared" si="130"/>
        <v>2.98E-2</v>
      </c>
      <c r="E1064" s="351">
        <f>'Employee Salary Payroll Tax '!N1066</f>
        <v>110884.59</v>
      </c>
      <c r="F1064" s="351">
        <f t="shared" si="131"/>
        <v>114188.950782</v>
      </c>
      <c r="G1064" s="352"/>
      <c r="H1064" s="351">
        <f t="shared" si="136"/>
        <v>0</v>
      </c>
      <c r="I1064" s="351">
        <f t="shared" si="132"/>
        <v>3304.3607820000034</v>
      </c>
      <c r="J1064" s="351">
        <f t="shared" si="133"/>
        <v>0</v>
      </c>
      <c r="K1064" s="293">
        <f>SUM('Employee Salary Payroll Tax '!I1066:K1066)</f>
        <v>110894.89</v>
      </c>
      <c r="L1064" s="293">
        <f>'Employee Salary Payroll Tax '!H1066</f>
        <v>-0.68</v>
      </c>
      <c r="M1064" s="293">
        <f t="shared" si="134"/>
        <v>-9.6200000000029107</v>
      </c>
      <c r="N1064" s="359">
        <f t="shared" si="135"/>
        <v>0</v>
      </c>
      <c r="O1064" s="331"/>
      <c r="P1064" s="61"/>
      <c r="Q1064" s="294"/>
      <c r="R1064" s="292"/>
      <c r="S1064" s="291"/>
    </row>
    <row r="1065" spans="1:19" ht="14.4">
      <c r="A1065" s="36">
        <f t="shared" si="129"/>
        <v>1050</v>
      </c>
      <c r="B1065" s="526"/>
      <c r="C1065" s="36" t="str">
        <f>VLOOKUP('Employee Salary Payroll Tax '!B1067,'Employee Salary Payroll Tax '!$D$1:$E$7,2,FALSE)</f>
        <v>NonUnion</v>
      </c>
      <c r="D1065" s="61">
        <f t="shared" si="130"/>
        <v>2.98E-2</v>
      </c>
      <c r="E1065" s="351">
        <f>'Employee Salary Payroll Tax '!N1067</f>
        <v>50594.17</v>
      </c>
      <c r="F1065" s="351">
        <f t="shared" si="131"/>
        <v>52101.876265999999</v>
      </c>
      <c r="G1065" s="352"/>
      <c r="H1065" s="351">
        <f t="shared" si="136"/>
        <v>0</v>
      </c>
      <c r="I1065" s="351">
        <f t="shared" si="132"/>
        <v>1507.7062660000011</v>
      </c>
      <c r="J1065" s="351">
        <f t="shared" si="133"/>
        <v>0</v>
      </c>
      <c r="K1065" s="293">
        <f>SUM('Employee Salary Payroll Tax '!I1067:K1067)</f>
        <v>44659.409999999996</v>
      </c>
      <c r="L1065" s="293">
        <f>'Employee Salary Payroll Tax '!H1067</f>
        <v>0</v>
      </c>
      <c r="M1065" s="293">
        <f t="shared" si="134"/>
        <v>5934.760000000002</v>
      </c>
      <c r="N1065" s="359">
        <f t="shared" si="135"/>
        <v>0</v>
      </c>
      <c r="O1065" s="331"/>
      <c r="P1065" s="61"/>
      <c r="Q1065" s="294"/>
      <c r="R1065" s="292"/>
      <c r="S1065" s="291"/>
    </row>
    <row r="1066" spans="1:19" ht="14.4">
      <c r="A1066" s="36">
        <f t="shared" si="129"/>
        <v>1051</v>
      </c>
      <c r="B1066" s="526"/>
      <c r="C1066" s="36" t="str">
        <f>VLOOKUP('Employee Salary Payroll Tax '!B1068,'Employee Salary Payroll Tax '!$D$1:$E$7,2,FALSE)</f>
        <v>UA</v>
      </c>
      <c r="D1066" s="61">
        <f t="shared" si="130"/>
        <v>0.03</v>
      </c>
      <c r="E1066" s="351">
        <f>'Employee Salary Payroll Tax '!N1068</f>
        <v>77582.41</v>
      </c>
      <c r="F1066" s="351">
        <f t="shared" si="131"/>
        <v>79909.882300000012</v>
      </c>
      <c r="G1066" s="352"/>
      <c r="H1066" s="351">
        <f t="shared" si="136"/>
        <v>0</v>
      </c>
      <c r="I1066" s="351">
        <f t="shared" si="132"/>
        <v>2327.4723000000085</v>
      </c>
      <c r="J1066" s="351">
        <f t="shared" si="133"/>
        <v>0</v>
      </c>
      <c r="K1066" s="293">
        <f>SUM('Employee Salary Payroll Tax '!I1068:K1068)</f>
        <v>66880.5</v>
      </c>
      <c r="L1066" s="293">
        <f>'Employee Salary Payroll Tax '!H1068</f>
        <v>1562.97</v>
      </c>
      <c r="M1066" s="293">
        <f t="shared" si="134"/>
        <v>9138.9400000000041</v>
      </c>
      <c r="N1066" s="359">
        <f t="shared" si="135"/>
        <v>0</v>
      </c>
      <c r="O1066" s="331"/>
      <c r="P1066" s="61"/>
      <c r="Q1066" s="294"/>
      <c r="R1066" s="292"/>
      <c r="S1066" s="291"/>
    </row>
    <row r="1067" spans="1:19" ht="14.4">
      <c r="A1067" s="36">
        <f t="shared" si="129"/>
        <v>1052</v>
      </c>
      <c r="B1067" s="526"/>
      <c r="C1067" s="36" t="str">
        <f>VLOOKUP('Employee Salary Payroll Tax '!B1069,'Employee Salary Payroll Tax '!$D$1:$E$7,2,FALSE)</f>
        <v>NonUnion</v>
      </c>
      <c r="D1067" s="61">
        <f t="shared" si="130"/>
        <v>2.98E-2</v>
      </c>
      <c r="E1067" s="351">
        <f>'Employee Salary Payroll Tax '!N1069</f>
        <v>94991.33</v>
      </c>
      <c r="F1067" s="351">
        <f t="shared" si="131"/>
        <v>97822.071634000007</v>
      </c>
      <c r="G1067" s="352"/>
      <c r="H1067" s="351">
        <f t="shared" si="136"/>
        <v>0</v>
      </c>
      <c r="I1067" s="351">
        <f t="shared" si="132"/>
        <v>2830.7416340000054</v>
      </c>
      <c r="J1067" s="351">
        <f t="shared" si="133"/>
        <v>0</v>
      </c>
      <c r="K1067" s="293">
        <f>SUM('Employee Salary Payroll Tax '!I1069:K1069)</f>
        <v>30256.880000000001</v>
      </c>
      <c r="L1067" s="293">
        <f>'Employee Salary Payroll Tax '!H1069</f>
        <v>0</v>
      </c>
      <c r="M1067" s="293">
        <f t="shared" si="134"/>
        <v>64734.45</v>
      </c>
      <c r="N1067" s="359">
        <f t="shared" si="135"/>
        <v>0</v>
      </c>
      <c r="O1067" s="331"/>
      <c r="P1067" s="61"/>
      <c r="Q1067" s="294"/>
      <c r="R1067" s="292"/>
      <c r="S1067" s="291"/>
    </row>
    <row r="1068" spans="1:19" ht="14.4">
      <c r="A1068" s="36">
        <f t="shared" si="129"/>
        <v>1053</v>
      </c>
      <c r="B1068" s="526"/>
      <c r="C1068" s="36" t="str">
        <f>VLOOKUP('Employee Salary Payroll Tax '!B1070,'Employee Salary Payroll Tax '!$D$1:$E$7,2,FALSE)</f>
        <v>NonUnion</v>
      </c>
      <c r="D1068" s="61">
        <f t="shared" si="130"/>
        <v>2.98E-2</v>
      </c>
      <c r="E1068" s="351">
        <f>'Employee Salary Payroll Tax '!N1070</f>
        <v>39831.5</v>
      </c>
      <c r="F1068" s="351">
        <f t="shared" si="131"/>
        <v>41018.4787</v>
      </c>
      <c r="G1068" s="352"/>
      <c r="H1068" s="351">
        <f t="shared" si="136"/>
        <v>5168.5</v>
      </c>
      <c r="I1068" s="351">
        <f t="shared" si="132"/>
        <v>1186.9786999999997</v>
      </c>
      <c r="J1068" s="351">
        <f t="shared" si="133"/>
        <v>7.1218721999999985</v>
      </c>
      <c r="K1068" s="293">
        <f>SUM('Employee Salary Payroll Tax '!I1070:K1070)</f>
        <v>6090.89</v>
      </c>
      <c r="L1068" s="293">
        <f>'Employee Salary Payroll Tax '!H1070</f>
        <v>0</v>
      </c>
      <c r="M1068" s="293">
        <f t="shared" si="134"/>
        <v>33740.61</v>
      </c>
      <c r="N1068" s="359">
        <f t="shared" si="135"/>
        <v>1.0890511319726583</v>
      </c>
      <c r="O1068" s="331"/>
      <c r="P1068" s="61"/>
      <c r="Q1068" s="294"/>
      <c r="R1068" s="292"/>
      <c r="S1068" s="291"/>
    </row>
    <row r="1069" spans="1:19" ht="14.4">
      <c r="A1069" s="36">
        <f t="shared" si="129"/>
        <v>1054</v>
      </c>
      <c r="B1069" s="526"/>
      <c r="C1069" s="36" t="str">
        <f>VLOOKUP('Employee Salary Payroll Tax '!B1071,'Employee Salary Payroll Tax '!$D$1:$E$7,2,FALSE)</f>
        <v>NonUnion</v>
      </c>
      <c r="D1069" s="61">
        <f t="shared" si="130"/>
        <v>2.98E-2</v>
      </c>
      <c r="E1069" s="351">
        <f>'Employee Salary Payroll Tax '!N1071</f>
        <v>81118.64</v>
      </c>
      <c r="F1069" s="351">
        <f t="shared" si="131"/>
        <v>83535.975472000006</v>
      </c>
      <c r="G1069" s="352"/>
      <c r="H1069" s="351">
        <f t="shared" si="136"/>
        <v>0</v>
      </c>
      <c r="I1069" s="351">
        <f t="shared" si="132"/>
        <v>2417.3354720000061</v>
      </c>
      <c r="J1069" s="351">
        <f t="shared" si="133"/>
        <v>0</v>
      </c>
      <c r="K1069" s="293">
        <f>SUM('Employee Salary Payroll Tax '!I1071:K1071)</f>
        <v>81118.64</v>
      </c>
      <c r="L1069" s="293">
        <f>'Employee Salary Payroll Tax '!H1071</f>
        <v>0</v>
      </c>
      <c r="M1069" s="293">
        <f t="shared" si="134"/>
        <v>0</v>
      </c>
      <c r="N1069" s="359">
        <f t="shared" si="135"/>
        <v>0</v>
      </c>
      <c r="O1069" s="331"/>
      <c r="P1069" s="61"/>
      <c r="Q1069" s="294"/>
      <c r="R1069" s="292"/>
      <c r="S1069" s="291"/>
    </row>
    <row r="1070" spans="1:19" ht="14.4">
      <c r="A1070" s="36">
        <f t="shared" si="129"/>
        <v>1055</v>
      </c>
      <c r="B1070" s="526"/>
      <c r="C1070" s="36" t="str">
        <f>VLOOKUP('Employee Salary Payroll Tax '!B1072,'Employee Salary Payroll Tax '!$D$1:$E$7,2,FALSE)</f>
        <v>NonUnion</v>
      </c>
      <c r="D1070" s="61">
        <f t="shared" si="130"/>
        <v>2.98E-2</v>
      </c>
      <c r="E1070" s="351">
        <f>'Employee Salary Payroll Tax '!N1072</f>
        <v>80970.070000000007</v>
      </c>
      <c r="F1070" s="351">
        <f t="shared" si="131"/>
        <v>83382.978086000017</v>
      </c>
      <c r="G1070" s="352"/>
      <c r="H1070" s="351">
        <f t="shared" si="136"/>
        <v>0</v>
      </c>
      <c r="I1070" s="351">
        <f t="shared" si="132"/>
        <v>2412.9080860000104</v>
      </c>
      <c r="J1070" s="351">
        <f t="shared" si="133"/>
        <v>0</v>
      </c>
      <c r="K1070" s="293">
        <f>SUM('Employee Salary Payroll Tax '!I1072:K1072)</f>
        <v>25746.49</v>
      </c>
      <c r="L1070" s="293">
        <f>'Employee Salary Payroll Tax '!H1072</f>
        <v>0</v>
      </c>
      <c r="M1070" s="293">
        <f t="shared" si="134"/>
        <v>55223.58</v>
      </c>
      <c r="N1070" s="359">
        <f t="shared" si="135"/>
        <v>0</v>
      </c>
      <c r="O1070" s="331"/>
      <c r="P1070" s="61"/>
      <c r="Q1070" s="294"/>
      <c r="R1070" s="292"/>
      <c r="S1070" s="291"/>
    </row>
    <row r="1071" spans="1:19" ht="14.4">
      <c r="A1071" s="36">
        <f t="shared" si="129"/>
        <v>1056</v>
      </c>
      <c r="B1071" s="526"/>
      <c r="C1071" s="36" t="str">
        <f>VLOOKUP('Employee Salary Payroll Tax '!B1073,'Employee Salary Payroll Tax '!$D$1:$E$7,2,FALSE)</f>
        <v>NonUnion</v>
      </c>
      <c r="D1071" s="61">
        <f t="shared" si="130"/>
        <v>2.98E-2</v>
      </c>
      <c r="E1071" s="351">
        <f>'Employee Salary Payroll Tax '!N1073</f>
        <v>778192.83</v>
      </c>
      <c r="F1071" s="351">
        <f t="shared" si="131"/>
        <v>801382.97633400001</v>
      </c>
      <c r="G1071" s="352"/>
      <c r="H1071" s="351">
        <f t="shared" si="136"/>
        <v>0</v>
      </c>
      <c r="I1071" s="351">
        <f t="shared" si="132"/>
        <v>23190.146334000048</v>
      </c>
      <c r="J1071" s="351">
        <f t="shared" si="133"/>
        <v>0</v>
      </c>
      <c r="K1071" s="293">
        <f>SUM('Employee Salary Payroll Tax '!I1073:K1073)</f>
        <v>720068.24</v>
      </c>
      <c r="L1071" s="293">
        <f>'Employee Salary Payroll Tax '!H1073</f>
        <v>0</v>
      </c>
      <c r="M1071" s="293">
        <f t="shared" si="134"/>
        <v>58124.589999999967</v>
      </c>
      <c r="N1071" s="359">
        <f t="shared" si="135"/>
        <v>0</v>
      </c>
      <c r="O1071" s="331"/>
      <c r="P1071" s="61"/>
      <c r="Q1071" s="294"/>
      <c r="R1071" s="292"/>
      <c r="S1071" s="291"/>
    </row>
    <row r="1072" spans="1:19" ht="14.4">
      <c r="A1072" s="36">
        <f t="shared" si="129"/>
        <v>1057</v>
      </c>
      <c r="B1072" s="526"/>
      <c r="C1072" s="36" t="str">
        <f>VLOOKUP('Employee Salary Payroll Tax '!B1074,'Employee Salary Payroll Tax '!$D$1:$E$7,2,FALSE)</f>
        <v>NonUnion</v>
      </c>
      <c r="D1072" s="61">
        <f t="shared" si="130"/>
        <v>2.98E-2</v>
      </c>
      <c r="E1072" s="351">
        <f>'Employee Salary Payroll Tax '!N1074</f>
        <v>67464.649999999994</v>
      </c>
      <c r="F1072" s="351">
        <f t="shared" si="131"/>
        <v>69475.096569999994</v>
      </c>
      <c r="G1072" s="352"/>
      <c r="H1072" s="351">
        <f t="shared" si="136"/>
        <v>0</v>
      </c>
      <c r="I1072" s="351">
        <f t="shared" si="132"/>
        <v>2010.4465700000001</v>
      </c>
      <c r="J1072" s="351">
        <f t="shared" si="133"/>
        <v>0</v>
      </c>
      <c r="K1072" s="293">
        <f>SUM('Employee Salary Payroll Tax '!I1074:K1074)</f>
        <v>57548.820000000007</v>
      </c>
      <c r="L1072" s="293">
        <f>'Employee Salary Payroll Tax '!H1074</f>
        <v>0</v>
      </c>
      <c r="M1072" s="293">
        <f t="shared" si="134"/>
        <v>9915.8299999999872</v>
      </c>
      <c r="N1072" s="359">
        <f t="shared" si="135"/>
        <v>0</v>
      </c>
      <c r="O1072" s="331"/>
      <c r="P1072" s="61"/>
      <c r="Q1072" s="294"/>
      <c r="R1072" s="292"/>
      <c r="S1072" s="291"/>
    </row>
    <row r="1073" spans="1:19" ht="14.4">
      <c r="A1073" s="36">
        <f t="shared" si="129"/>
        <v>1058</v>
      </c>
      <c r="B1073" s="526"/>
      <c r="C1073" s="36" t="str">
        <f>VLOOKUP('Employee Salary Payroll Tax '!B1075,'Employee Salary Payroll Tax '!$D$1:$E$7,2,FALSE)</f>
        <v>NonUnion</v>
      </c>
      <c r="D1073" s="61">
        <f t="shared" si="130"/>
        <v>2.98E-2</v>
      </c>
      <c r="E1073" s="351">
        <f>'Employee Salary Payroll Tax '!N1075</f>
        <v>82598.22</v>
      </c>
      <c r="F1073" s="351">
        <f t="shared" si="131"/>
        <v>85059.646956000011</v>
      </c>
      <c r="G1073" s="352"/>
      <c r="H1073" s="351">
        <f t="shared" si="136"/>
        <v>0</v>
      </c>
      <c r="I1073" s="351">
        <f t="shared" si="132"/>
        <v>2461.4269560000103</v>
      </c>
      <c r="J1073" s="351">
        <f t="shared" si="133"/>
        <v>0</v>
      </c>
      <c r="K1073" s="293">
        <f>SUM('Employee Salary Payroll Tax '!I1075:K1075)</f>
        <v>73060.23000000001</v>
      </c>
      <c r="L1073" s="293">
        <f>'Employee Salary Payroll Tax '!H1075</f>
        <v>0</v>
      </c>
      <c r="M1073" s="293">
        <f t="shared" si="134"/>
        <v>9537.9899999999907</v>
      </c>
      <c r="N1073" s="359">
        <f t="shared" si="135"/>
        <v>0</v>
      </c>
      <c r="O1073" s="331"/>
      <c r="P1073" s="61"/>
      <c r="Q1073" s="294"/>
      <c r="R1073" s="292"/>
      <c r="S1073" s="291"/>
    </row>
    <row r="1074" spans="1:19" ht="14.4">
      <c r="A1074" s="36">
        <f t="shared" si="129"/>
        <v>1059</v>
      </c>
      <c r="B1074" s="526"/>
      <c r="C1074" s="36" t="str">
        <f>VLOOKUP('Employee Salary Payroll Tax '!B1076,'Employee Salary Payroll Tax '!$D$1:$E$7,2,FALSE)</f>
        <v>IBEW</v>
      </c>
      <c r="D1074" s="61">
        <f t="shared" si="130"/>
        <v>6.875E-3</v>
      </c>
      <c r="E1074" s="351">
        <f>'Employee Salary Payroll Tax '!N1076</f>
        <v>54989.440000000002</v>
      </c>
      <c r="F1074" s="351">
        <f t="shared" si="131"/>
        <v>55367.492400000003</v>
      </c>
      <c r="G1074" s="352"/>
      <c r="H1074" s="351">
        <f t="shared" si="136"/>
        <v>0</v>
      </c>
      <c r="I1074" s="351">
        <f t="shared" si="132"/>
        <v>378.05240000000049</v>
      </c>
      <c r="J1074" s="351">
        <f t="shared" si="133"/>
        <v>0</v>
      </c>
      <c r="K1074" s="293">
        <f>SUM('Employee Salary Payroll Tax '!I1076:K1076)</f>
        <v>54989.440000000002</v>
      </c>
      <c r="L1074" s="293">
        <f>'Employee Salary Payroll Tax '!H1076</f>
        <v>0</v>
      </c>
      <c r="M1074" s="293">
        <f t="shared" si="134"/>
        <v>0</v>
      </c>
      <c r="N1074" s="359">
        <f t="shared" si="135"/>
        <v>0</v>
      </c>
      <c r="O1074" s="331"/>
      <c r="P1074" s="61"/>
      <c r="Q1074" s="294"/>
      <c r="R1074" s="292"/>
      <c r="S1074" s="291"/>
    </row>
    <row r="1075" spans="1:19" ht="14.4">
      <c r="A1075" s="36">
        <f t="shared" si="129"/>
        <v>1060</v>
      </c>
      <c r="B1075" s="526"/>
      <c r="C1075" s="36" t="str">
        <f>VLOOKUP('Employee Salary Payroll Tax '!B1077,'Employee Salary Payroll Tax '!$D$1:$E$7,2,FALSE)</f>
        <v>NonUnion</v>
      </c>
      <c r="D1075" s="61">
        <f t="shared" si="130"/>
        <v>2.98E-2</v>
      </c>
      <c r="E1075" s="351">
        <f>'Employee Salary Payroll Tax '!N1077</f>
        <v>109370.15</v>
      </c>
      <c r="F1075" s="351">
        <f t="shared" si="131"/>
        <v>112629.38047</v>
      </c>
      <c r="G1075" s="352"/>
      <c r="H1075" s="351">
        <f t="shared" si="136"/>
        <v>0</v>
      </c>
      <c r="I1075" s="351">
        <f t="shared" si="132"/>
        <v>3259.2304700000095</v>
      </c>
      <c r="J1075" s="351">
        <f t="shared" si="133"/>
        <v>0</v>
      </c>
      <c r="K1075" s="293">
        <f>SUM('Employee Salary Payroll Tax '!I1077:K1077)</f>
        <v>7671.88</v>
      </c>
      <c r="L1075" s="293">
        <f>'Employee Salary Payroll Tax '!H1077</f>
        <v>0</v>
      </c>
      <c r="M1075" s="293">
        <f t="shared" si="134"/>
        <v>101698.26999999999</v>
      </c>
      <c r="N1075" s="359">
        <f t="shared" si="135"/>
        <v>0</v>
      </c>
      <c r="O1075" s="331"/>
      <c r="P1075" s="61"/>
      <c r="Q1075" s="294"/>
      <c r="R1075" s="292"/>
      <c r="S1075" s="291"/>
    </row>
    <row r="1076" spans="1:19" ht="14.4">
      <c r="A1076" s="36">
        <f t="shared" si="129"/>
        <v>1061</v>
      </c>
      <c r="B1076" s="526"/>
      <c r="C1076" s="36" t="str">
        <f>VLOOKUP('Employee Salary Payroll Tax '!B1078,'Employee Salary Payroll Tax '!$D$1:$E$7,2,FALSE)</f>
        <v>NonUnion</v>
      </c>
      <c r="D1076" s="61">
        <f t="shared" si="130"/>
        <v>2.98E-2</v>
      </c>
      <c r="E1076" s="351">
        <f>'Employee Salary Payroll Tax '!N1078</f>
        <v>45645.62</v>
      </c>
      <c r="F1076" s="351">
        <f t="shared" si="131"/>
        <v>47005.859476000005</v>
      </c>
      <c r="G1076" s="352"/>
      <c r="H1076" s="351">
        <f t="shared" si="136"/>
        <v>0</v>
      </c>
      <c r="I1076" s="351">
        <f t="shared" si="132"/>
        <v>1360.2394760000025</v>
      </c>
      <c r="J1076" s="351">
        <f t="shared" si="133"/>
        <v>0</v>
      </c>
      <c r="K1076" s="293">
        <f>SUM('Employee Salary Payroll Tax '!I1078:K1078)</f>
        <v>25717.93</v>
      </c>
      <c r="L1076" s="293">
        <f>'Employee Salary Payroll Tax '!H1078</f>
        <v>54.12</v>
      </c>
      <c r="M1076" s="293">
        <f t="shared" si="134"/>
        <v>19873.570000000003</v>
      </c>
      <c r="N1076" s="359">
        <f t="shared" si="135"/>
        <v>0</v>
      </c>
      <c r="O1076" s="331"/>
      <c r="P1076" s="61"/>
      <c r="Q1076" s="294"/>
      <c r="R1076" s="292"/>
      <c r="S1076" s="291"/>
    </row>
    <row r="1077" spans="1:19" ht="14.4">
      <c r="A1077" s="36">
        <f t="shared" si="129"/>
        <v>1062</v>
      </c>
      <c r="B1077" s="526"/>
      <c r="C1077" s="36" t="str">
        <f>VLOOKUP('Employee Salary Payroll Tax '!B1079,'Employee Salary Payroll Tax '!$D$1:$E$7,2,FALSE)</f>
        <v>NonUnion</v>
      </c>
      <c r="D1077" s="61">
        <f t="shared" si="130"/>
        <v>2.98E-2</v>
      </c>
      <c r="E1077" s="351">
        <f>'Employee Salary Payroll Tax '!N1079</f>
        <v>83358.929999999993</v>
      </c>
      <c r="F1077" s="351">
        <f t="shared" si="131"/>
        <v>85843.026113999993</v>
      </c>
      <c r="G1077" s="352"/>
      <c r="H1077" s="351">
        <f t="shared" si="136"/>
        <v>0</v>
      </c>
      <c r="I1077" s="351">
        <f t="shared" si="132"/>
        <v>2484.0961139999999</v>
      </c>
      <c r="J1077" s="351">
        <f t="shared" si="133"/>
        <v>0</v>
      </c>
      <c r="K1077" s="293">
        <f>SUM('Employee Salary Payroll Tax '!I1079:K1079)</f>
        <v>83358.929999999993</v>
      </c>
      <c r="L1077" s="293">
        <f>'Employee Salary Payroll Tax '!H1079</f>
        <v>0</v>
      </c>
      <c r="M1077" s="293">
        <f t="shared" si="134"/>
        <v>0</v>
      </c>
      <c r="N1077" s="359">
        <f t="shared" si="135"/>
        <v>0</v>
      </c>
      <c r="O1077" s="331"/>
      <c r="P1077" s="61"/>
      <c r="Q1077" s="294"/>
      <c r="R1077" s="292"/>
      <c r="S1077" s="291"/>
    </row>
    <row r="1078" spans="1:19" ht="14.4">
      <c r="A1078" s="36">
        <f t="shared" si="129"/>
        <v>1063</v>
      </c>
      <c r="B1078" s="526"/>
      <c r="C1078" s="36" t="str">
        <f>VLOOKUP('Employee Salary Payroll Tax '!B1080,'Employee Salary Payroll Tax '!$D$1:$E$7,2,FALSE)</f>
        <v>NonUnion</v>
      </c>
      <c r="D1078" s="61">
        <f t="shared" si="130"/>
        <v>2.98E-2</v>
      </c>
      <c r="E1078" s="351">
        <f>'Employee Salary Payroll Tax '!N1080</f>
        <v>78358.91</v>
      </c>
      <c r="F1078" s="351">
        <f t="shared" si="131"/>
        <v>80694.005518000005</v>
      </c>
      <c r="G1078" s="352"/>
      <c r="H1078" s="351">
        <f t="shared" si="136"/>
        <v>0</v>
      </c>
      <c r="I1078" s="351">
        <f t="shared" si="132"/>
        <v>2335.0955180000019</v>
      </c>
      <c r="J1078" s="351">
        <f t="shared" si="133"/>
        <v>0</v>
      </c>
      <c r="K1078" s="293">
        <f>SUM('Employee Salary Payroll Tax '!I1080:K1080)</f>
        <v>78358.91</v>
      </c>
      <c r="L1078" s="293">
        <f>'Employee Salary Payroll Tax '!H1080</f>
        <v>0</v>
      </c>
      <c r="M1078" s="293">
        <f t="shared" si="134"/>
        <v>0</v>
      </c>
      <c r="N1078" s="359">
        <f t="shared" si="135"/>
        <v>0</v>
      </c>
      <c r="O1078" s="331"/>
      <c r="P1078" s="61"/>
      <c r="Q1078" s="294"/>
      <c r="R1078" s="292"/>
      <c r="S1078" s="291"/>
    </row>
    <row r="1079" spans="1:19" ht="14.4">
      <c r="A1079" s="36">
        <f t="shared" si="129"/>
        <v>1064</v>
      </c>
      <c r="B1079" s="526"/>
      <c r="C1079" s="36" t="str">
        <f>VLOOKUP('Employee Salary Payroll Tax '!B1081,'Employee Salary Payroll Tax '!$D$1:$E$7,2,FALSE)</f>
        <v>IBEW</v>
      </c>
      <c r="D1079" s="61">
        <f t="shared" si="130"/>
        <v>6.875E-3</v>
      </c>
      <c r="E1079" s="351">
        <f>'Employee Salary Payroll Tax '!N1081</f>
        <v>10058.94</v>
      </c>
      <c r="F1079" s="351">
        <f t="shared" si="131"/>
        <v>10128.0952125</v>
      </c>
      <c r="G1079" s="352"/>
      <c r="H1079" s="351">
        <f t="shared" si="136"/>
        <v>34941.06</v>
      </c>
      <c r="I1079" s="351">
        <f t="shared" si="132"/>
        <v>69.155212499999834</v>
      </c>
      <c r="J1079" s="351">
        <f t="shared" si="133"/>
        <v>0.41493127499999899</v>
      </c>
      <c r="K1079" s="293">
        <f>SUM('Employee Salary Payroll Tax '!I1081:K1081)</f>
        <v>10056</v>
      </c>
      <c r="L1079" s="293">
        <f>'Employee Salary Payroll Tax '!H1081</f>
        <v>0</v>
      </c>
      <c r="M1079" s="293">
        <f t="shared" si="134"/>
        <v>2.9400000000005093</v>
      </c>
      <c r="N1079" s="359">
        <f t="shared" si="135"/>
        <v>0.414809999958761</v>
      </c>
      <c r="O1079" s="331"/>
      <c r="P1079" s="61"/>
      <c r="Q1079" s="294"/>
      <c r="R1079" s="292"/>
      <c r="S1079" s="291"/>
    </row>
    <row r="1080" spans="1:19" ht="14.4">
      <c r="A1080" s="36">
        <f t="shared" si="129"/>
        <v>1065</v>
      </c>
      <c r="B1080" s="526"/>
      <c r="C1080" s="36" t="str">
        <f>VLOOKUP('Employee Salary Payroll Tax '!B1082,'Employee Salary Payroll Tax '!$D$1:$E$7,2,FALSE)</f>
        <v>Not Assigned</v>
      </c>
      <c r="D1080" s="61">
        <f t="shared" si="130"/>
        <v>0</v>
      </c>
      <c r="E1080" s="351">
        <f>'Employee Salary Payroll Tax '!N1082</f>
        <v>0.01</v>
      </c>
      <c r="F1080" s="351">
        <f t="shared" si="131"/>
        <v>0.01</v>
      </c>
      <c r="G1080" s="352"/>
      <c r="H1080" s="351">
        <f t="shared" si="136"/>
        <v>44999.99</v>
      </c>
      <c r="I1080" s="351">
        <f t="shared" si="132"/>
        <v>0</v>
      </c>
      <c r="J1080" s="351">
        <f t="shared" si="133"/>
        <v>0</v>
      </c>
      <c r="K1080" s="293">
        <f>SUM('Employee Salary Payroll Tax '!I1082:K1082)</f>
        <v>17.330000000000002</v>
      </c>
      <c r="L1080" s="293">
        <f>'Employee Salary Payroll Tax '!H1082</f>
        <v>0</v>
      </c>
      <c r="M1080" s="293">
        <f t="shared" si="134"/>
        <v>-17.32</v>
      </c>
      <c r="N1080" s="359">
        <f t="shared" si="135"/>
        <v>0</v>
      </c>
      <c r="O1080" s="331"/>
      <c r="P1080" s="61"/>
      <c r="Q1080" s="294"/>
      <c r="R1080" s="292"/>
      <c r="S1080" s="291"/>
    </row>
    <row r="1081" spans="1:19" ht="14.4">
      <c r="A1081" s="36">
        <f t="shared" si="129"/>
        <v>1066</v>
      </c>
      <c r="B1081" s="526"/>
      <c r="C1081" s="36" t="str">
        <f>VLOOKUP('Employee Salary Payroll Tax '!B1083,'Employee Salary Payroll Tax '!$D$1:$E$7,2,FALSE)</f>
        <v>NonUnion</v>
      </c>
      <c r="D1081" s="61">
        <f t="shared" si="130"/>
        <v>2.98E-2</v>
      </c>
      <c r="E1081" s="351">
        <f>'Employee Salary Payroll Tax '!N1083</f>
        <v>49475.55</v>
      </c>
      <c r="F1081" s="351">
        <f t="shared" si="131"/>
        <v>50949.921390000003</v>
      </c>
      <c r="G1081" s="352"/>
      <c r="H1081" s="351">
        <f t="shared" si="136"/>
        <v>0</v>
      </c>
      <c r="I1081" s="351">
        <f t="shared" si="132"/>
        <v>1474.3713900000002</v>
      </c>
      <c r="J1081" s="351">
        <f t="shared" si="133"/>
        <v>0</v>
      </c>
      <c r="K1081" s="293">
        <f>SUM('Employee Salary Payroll Tax '!I1083:K1083)</f>
        <v>20131.099999999999</v>
      </c>
      <c r="L1081" s="293">
        <f>'Employee Salary Payroll Tax '!H1083</f>
        <v>0</v>
      </c>
      <c r="M1081" s="293">
        <f t="shared" si="134"/>
        <v>29344.450000000004</v>
      </c>
      <c r="N1081" s="359">
        <f t="shared" si="135"/>
        <v>0</v>
      </c>
      <c r="O1081" s="331"/>
      <c r="P1081" s="61"/>
      <c r="Q1081" s="294"/>
      <c r="R1081" s="292"/>
      <c r="S1081" s="291"/>
    </row>
    <row r="1082" spans="1:19" ht="14.4">
      <c r="A1082" s="36">
        <f t="shared" si="129"/>
        <v>1067</v>
      </c>
      <c r="B1082" s="526"/>
      <c r="C1082" s="36" t="str">
        <f>VLOOKUP('Employee Salary Payroll Tax '!B1084,'Employee Salary Payroll Tax '!$D$1:$E$7,2,FALSE)</f>
        <v>NonUnion</v>
      </c>
      <c r="D1082" s="61">
        <f t="shared" si="130"/>
        <v>2.98E-2</v>
      </c>
      <c r="E1082" s="351">
        <f>'Employee Salary Payroll Tax '!N1084</f>
        <v>62983.79</v>
      </c>
      <c r="F1082" s="351">
        <f t="shared" si="131"/>
        <v>64860.706942000004</v>
      </c>
      <c r="G1082" s="352"/>
      <c r="H1082" s="351">
        <f t="shared" si="136"/>
        <v>0</v>
      </c>
      <c r="I1082" s="351">
        <f t="shared" si="132"/>
        <v>1876.9169420000035</v>
      </c>
      <c r="J1082" s="351">
        <f t="shared" si="133"/>
        <v>0</v>
      </c>
      <c r="K1082" s="293">
        <f>SUM('Employee Salary Payroll Tax '!I1084:K1084)</f>
        <v>42906.84</v>
      </c>
      <c r="L1082" s="293">
        <f>'Employee Salary Payroll Tax '!H1084</f>
        <v>0</v>
      </c>
      <c r="M1082" s="293">
        <f t="shared" si="134"/>
        <v>20076.950000000004</v>
      </c>
      <c r="N1082" s="359">
        <f t="shared" si="135"/>
        <v>0</v>
      </c>
      <c r="O1082" s="331"/>
      <c r="P1082" s="61"/>
      <c r="Q1082" s="294"/>
      <c r="R1082" s="292"/>
      <c r="S1082" s="291"/>
    </row>
    <row r="1083" spans="1:19" ht="14.4">
      <c r="A1083" s="36">
        <f t="shared" si="129"/>
        <v>1068</v>
      </c>
      <c r="B1083" s="526"/>
      <c r="C1083" s="36" t="str">
        <f>VLOOKUP('Employee Salary Payroll Tax '!B1085,'Employee Salary Payroll Tax '!$D$1:$E$7,2,FALSE)</f>
        <v>NonUnion</v>
      </c>
      <c r="D1083" s="61">
        <f t="shared" si="130"/>
        <v>2.98E-2</v>
      </c>
      <c r="E1083" s="351">
        <f>'Employee Salary Payroll Tax '!N1085</f>
        <v>115940.99</v>
      </c>
      <c r="F1083" s="351">
        <f t="shared" si="131"/>
        <v>119396.03150200001</v>
      </c>
      <c r="G1083" s="352"/>
      <c r="H1083" s="351">
        <f t="shared" si="136"/>
        <v>0</v>
      </c>
      <c r="I1083" s="351">
        <f t="shared" si="132"/>
        <v>3455.0415020000073</v>
      </c>
      <c r="J1083" s="351">
        <f t="shared" si="133"/>
        <v>0</v>
      </c>
      <c r="K1083" s="293">
        <f>SUM('Employee Salary Payroll Tax '!I1085:K1085)</f>
        <v>20371.259999999998</v>
      </c>
      <c r="L1083" s="293">
        <f>'Employee Salary Payroll Tax '!H1085</f>
        <v>0</v>
      </c>
      <c r="M1083" s="293">
        <f t="shared" si="134"/>
        <v>95569.73000000001</v>
      </c>
      <c r="N1083" s="359">
        <f t="shared" si="135"/>
        <v>0</v>
      </c>
      <c r="O1083" s="331"/>
      <c r="P1083" s="61"/>
      <c r="Q1083" s="294"/>
      <c r="R1083" s="292"/>
      <c r="S1083" s="291"/>
    </row>
    <row r="1084" spans="1:19" ht="14.4">
      <c r="A1084" s="36">
        <f t="shared" si="129"/>
        <v>1069</v>
      </c>
      <c r="B1084" s="526"/>
      <c r="C1084" s="36" t="str">
        <f>VLOOKUP('Employee Salary Payroll Tax '!B1086,'Employee Salary Payroll Tax '!$D$1:$E$7,2,FALSE)</f>
        <v>NonUnion</v>
      </c>
      <c r="D1084" s="61">
        <f t="shared" si="130"/>
        <v>2.98E-2</v>
      </c>
      <c r="E1084" s="351">
        <f>'Employee Salary Payroll Tax '!N1086</f>
        <v>81853.119999999995</v>
      </c>
      <c r="F1084" s="351">
        <f t="shared" si="131"/>
        <v>84292.342976</v>
      </c>
      <c r="G1084" s="352"/>
      <c r="H1084" s="351">
        <f t="shared" si="136"/>
        <v>0</v>
      </c>
      <c r="I1084" s="351">
        <f t="shared" si="132"/>
        <v>2439.2229760000046</v>
      </c>
      <c r="J1084" s="351">
        <f t="shared" si="133"/>
        <v>0</v>
      </c>
      <c r="K1084" s="293">
        <f>SUM('Employee Salary Payroll Tax '!I1086:K1086)</f>
        <v>55922.05</v>
      </c>
      <c r="L1084" s="293">
        <f>'Employee Salary Payroll Tax '!H1086</f>
        <v>0</v>
      </c>
      <c r="M1084" s="293">
        <f t="shared" si="134"/>
        <v>25931.069999999992</v>
      </c>
      <c r="N1084" s="359">
        <f t="shared" si="135"/>
        <v>0</v>
      </c>
      <c r="O1084" s="331"/>
      <c r="P1084" s="61"/>
      <c r="Q1084" s="294"/>
      <c r="R1084" s="292"/>
      <c r="S1084" s="291"/>
    </row>
    <row r="1085" spans="1:19" ht="14.4">
      <c r="A1085" s="36">
        <f t="shared" si="129"/>
        <v>1070</v>
      </c>
      <c r="B1085" s="526"/>
      <c r="C1085" s="36" t="str">
        <f>VLOOKUP('Employee Salary Payroll Tax '!B1087,'Employee Salary Payroll Tax '!$D$1:$E$7,2,FALSE)</f>
        <v>IBEW</v>
      </c>
      <c r="D1085" s="61">
        <f t="shared" si="130"/>
        <v>6.875E-3</v>
      </c>
      <c r="E1085" s="351">
        <f>'Employee Salary Payroll Tax '!N1087</f>
        <v>16154.37</v>
      </c>
      <c r="F1085" s="351">
        <f t="shared" si="131"/>
        <v>16265.43129375</v>
      </c>
      <c r="G1085" s="352"/>
      <c r="H1085" s="351">
        <f t="shared" si="136"/>
        <v>28845.629999999997</v>
      </c>
      <c r="I1085" s="351">
        <f t="shared" si="132"/>
        <v>111.06129374999909</v>
      </c>
      <c r="J1085" s="351">
        <f t="shared" si="133"/>
        <v>0.66636776249999463</v>
      </c>
      <c r="K1085" s="293">
        <f>SUM('Employee Salary Payroll Tax '!I1087:K1087)</f>
        <v>16154.37</v>
      </c>
      <c r="L1085" s="293">
        <f>'Employee Salary Payroll Tax '!H1087</f>
        <v>0</v>
      </c>
      <c r="M1085" s="293">
        <f t="shared" si="134"/>
        <v>0</v>
      </c>
      <c r="N1085" s="359">
        <f t="shared" si="135"/>
        <v>0.66636776245874463</v>
      </c>
      <c r="O1085" s="331"/>
      <c r="P1085" s="61"/>
      <c r="Q1085" s="294"/>
      <c r="R1085" s="292"/>
      <c r="S1085" s="291"/>
    </row>
    <row r="1086" spans="1:19" ht="14.4">
      <c r="A1086" s="36">
        <f t="shared" si="129"/>
        <v>1071</v>
      </c>
      <c r="B1086" s="526"/>
      <c r="C1086" s="36" t="str">
        <f>VLOOKUP('Employee Salary Payroll Tax '!B1088,'Employee Salary Payroll Tax '!$D$1:$E$7,2,FALSE)</f>
        <v>NonUnion</v>
      </c>
      <c r="D1086" s="61">
        <f t="shared" si="130"/>
        <v>2.98E-2</v>
      </c>
      <c r="E1086" s="351">
        <f>'Employee Salary Payroll Tax '!N1088</f>
        <v>103442.49</v>
      </c>
      <c r="F1086" s="351">
        <f t="shared" si="131"/>
        <v>106525.07620200001</v>
      </c>
      <c r="G1086" s="352"/>
      <c r="H1086" s="351">
        <f t="shared" si="136"/>
        <v>0</v>
      </c>
      <c r="I1086" s="351">
        <f t="shared" si="132"/>
        <v>3082.5862020000059</v>
      </c>
      <c r="J1086" s="351">
        <f t="shared" si="133"/>
        <v>0</v>
      </c>
      <c r="K1086" s="293">
        <f>SUM('Employee Salary Payroll Tax '!I1088:K1088)</f>
        <v>11341.85</v>
      </c>
      <c r="L1086" s="293">
        <f>'Employee Salary Payroll Tax '!H1088</f>
        <v>0</v>
      </c>
      <c r="M1086" s="293">
        <f t="shared" si="134"/>
        <v>92100.64</v>
      </c>
      <c r="N1086" s="359">
        <f t="shared" si="135"/>
        <v>0</v>
      </c>
      <c r="O1086" s="331"/>
      <c r="P1086" s="61"/>
      <c r="Q1086" s="294"/>
      <c r="R1086" s="292"/>
      <c r="S1086" s="291"/>
    </row>
    <row r="1087" spans="1:19" ht="14.4">
      <c r="A1087" s="36">
        <f t="shared" si="129"/>
        <v>1072</v>
      </c>
      <c r="B1087" s="526"/>
      <c r="C1087" s="36" t="str">
        <f>VLOOKUP('Employee Salary Payroll Tax '!B1089,'Employee Salary Payroll Tax '!$D$1:$E$7,2,FALSE)</f>
        <v>NonUnion</v>
      </c>
      <c r="D1087" s="61">
        <f t="shared" si="130"/>
        <v>2.98E-2</v>
      </c>
      <c r="E1087" s="351">
        <f>'Employee Salary Payroll Tax '!N1089</f>
        <v>78028.7</v>
      </c>
      <c r="F1087" s="351">
        <f t="shared" si="131"/>
        <v>80353.955260000002</v>
      </c>
      <c r="G1087" s="352"/>
      <c r="H1087" s="351">
        <f t="shared" si="136"/>
        <v>0</v>
      </c>
      <c r="I1087" s="351">
        <f t="shared" si="132"/>
        <v>2325.2552600000054</v>
      </c>
      <c r="J1087" s="351">
        <f t="shared" si="133"/>
        <v>0</v>
      </c>
      <c r="K1087" s="293">
        <f>SUM('Employee Salary Payroll Tax '!I1089:K1089)</f>
        <v>6271.43</v>
      </c>
      <c r="L1087" s="293">
        <f>'Employee Salary Payroll Tax '!H1089</f>
        <v>0</v>
      </c>
      <c r="M1087" s="293">
        <f t="shared" si="134"/>
        <v>71757.26999999999</v>
      </c>
      <c r="N1087" s="359">
        <f t="shared" si="135"/>
        <v>0</v>
      </c>
      <c r="O1087" s="331"/>
      <c r="P1087" s="61"/>
      <c r="Q1087" s="294"/>
      <c r="R1087" s="292"/>
      <c r="S1087" s="291"/>
    </row>
    <row r="1088" spans="1:19" ht="14.4">
      <c r="A1088" s="36">
        <f t="shared" si="129"/>
        <v>1073</v>
      </c>
      <c r="B1088" s="526"/>
      <c r="C1088" s="36" t="str">
        <f>VLOOKUP('Employee Salary Payroll Tax '!B1090,'Employee Salary Payroll Tax '!$D$1:$E$7,2,FALSE)</f>
        <v>NonUnion</v>
      </c>
      <c r="D1088" s="61">
        <f t="shared" si="130"/>
        <v>2.98E-2</v>
      </c>
      <c r="E1088" s="351">
        <f>'Employee Salary Payroll Tax '!N1090</f>
        <v>50861.5</v>
      </c>
      <c r="F1088" s="351">
        <f t="shared" si="131"/>
        <v>52377.172700000003</v>
      </c>
      <c r="G1088" s="352"/>
      <c r="H1088" s="351">
        <f t="shared" si="136"/>
        <v>0</v>
      </c>
      <c r="I1088" s="351">
        <f t="shared" si="132"/>
        <v>1515.6727000000028</v>
      </c>
      <c r="J1088" s="351">
        <f t="shared" si="133"/>
        <v>0</v>
      </c>
      <c r="K1088" s="293">
        <f>SUM('Employee Salary Payroll Tax '!I1090:K1090)</f>
        <v>40447.54</v>
      </c>
      <c r="L1088" s="293">
        <f>'Employee Salary Payroll Tax '!H1090</f>
        <v>0</v>
      </c>
      <c r="M1088" s="293">
        <f t="shared" si="134"/>
        <v>10413.959999999999</v>
      </c>
      <c r="N1088" s="359">
        <f t="shared" si="135"/>
        <v>0</v>
      </c>
      <c r="O1088" s="331"/>
      <c r="P1088" s="61"/>
      <c r="Q1088" s="294"/>
      <c r="R1088" s="292"/>
      <c r="S1088" s="291"/>
    </row>
    <row r="1089" spans="1:19" ht="14.4">
      <c r="A1089" s="36">
        <f t="shared" si="129"/>
        <v>1074</v>
      </c>
      <c r="B1089" s="526"/>
      <c r="C1089" s="36" t="str">
        <f>VLOOKUP('Employee Salary Payroll Tax '!B1091,'Employee Salary Payroll Tax '!$D$1:$E$7,2,FALSE)</f>
        <v>NonUnion</v>
      </c>
      <c r="D1089" s="61">
        <f t="shared" si="130"/>
        <v>2.98E-2</v>
      </c>
      <c r="E1089" s="351">
        <f>'Employee Salary Payroll Tax '!N1091</f>
        <v>49249.41</v>
      </c>
      <c r="F1089" s="351">
        <f t="shared" si="131"/>
        <v>50717.042418000005</v>
      </c>
      <c r="G1089" s="352"/>
      <c r="H1089" s="351">
        <f t="shared" si="136"/>
        <v>0</v>
      </c>
      <c r="I1089" s="351">
        <f t="shared" si="132"/>
        <v>1467.6324180000011</v>
      </c>
      <c r="J1089" s="351">
        <f t="shared" si="133"/>
        <v>0</v>
      </c>
      <c r="K1089" s="293">
        <f>SUM('Employee Salary Payroll Tax '!I1091:K1091)</f>
        <v>49249.41</v>
      </c>
      <c r="L1089" s="293">
        <f>'Employee Salary Payroll Tax '!H1091</f>
        <v>0</v>
      </c>
      <c r="M1089" s="293">
        <f t="shared" si="134"/>
        <v>0</v>
      </c>
      <c r="N1089" s="359">
        <f t="shared" si="135"/>
        <v>0</v>
      </c>
      <c r="O1089" s="331"/>
      <c r="P1089" s="61"/>
      <c r="Q1089" s="294"/>
      <c r="R1089" s="292"/>
      <c r="S1089" s="291"/>
    </row>
    <row r="1090" spans="1:19" ht="14.4">
      <c r="A1090" s="36">
        <f t="shared" si="129"/>
        <v>1075</v>
      </c>
      <c r="B1090" s="526"/>
      <c r="C1090" s="36" t="str">
        <f>VLOOKUP('Employee Salary Payroll Tax '!B1092,'Employee Salary Payroll Tax '!$D$1:$E$7,2,FALSE)</f>
        <v>NonUnion</v>
      </c>
      <c r="D1090" s="61">
        <f t="shared" si="130"/>
        <v>2.98E-2</v>
      </c>
      <c r="E1090" s="351">
        <f>'Employee Salary Payroll Tax '!N1092</f>
        <v>98584.46</v>
      </c>
      <c r="F1090" s="351">
        <f t="shared" si="131"/>
        <v>101522.27690800001</v>
      </c>
      <c r="G1090" s="352"/>
      <c r="H1090" s="351">
        <f t="shared" si="136"/>
        <v>0</v>
      </c>
      <c r="I1090" s="351">
        <f t="shared" si="132"/>
        <v>2937.816908000008</v>
      </c>
      <c r="J1090" s="351">
        <f t="shared" si="133"/>
        <v>0</v>
      </c>
      <c r="K1090" s="293">
        <f>SUM('Employee Salary Payroll Tax '!I1092:K1092)</f>
        <v>98584.46</v>
      </c>
      <c r="L1090" s="293">
        <f>'Employee Salary Payroll Tax '!H1092</f>
        <v>0</v>
      </c>
      <c r="M1090" s="293">
        <f t="shared" si="134"/>
        <v>0</v>
      </c>
      <c r="N1090" s="359">
        <f t="shared" si="135"/>
        <v>0</v>
      </c>
      <c r="O1090" s="331"/>
      <c r="P1090" s="61"/>
      <c r="Q1090" s="294"/>
      <c r="R1090" s="292"/>
      <c r="S1090" s="291"/>
    </row>
    <row r="1091" spans="1:19" ht="14.4">
      <c r="A1091" s="36">
        <f t="shared" si="129"/>
        <v>1076</v>
      </c>
      <c r="B1091" s="526"/>
      <c r="C1091" s="36" t="str">
        <f>VLOOKUP('Employee Salary Payroll Tax '!B1093,'Employee Salary Payroll Tax '!$D$1:$E$7,2,FALSE)</f>
        <v>IBEW</v>
      </c>
      <c r="D1091" s="61">
        <f t="shared" si="130"/>
        <v>6.875E-3</v>
      </c>
      <c r="E1091" s="351">
        <f>'Employee Salary Payroll Tax '!N1093</f>
        <v>37895.49</v>
      </c>
      <c r="F1091" s="351">
        <f t="shared" si="131"/>
        <v>38156.021493749999</v>
      </c>
      <c r="G1091" s="352"/>
      <c r="H1091" s="351">
        <f t="shared" si="136"/>
        <v>7104.510000000002</v>
      </c>
      <c r="I1091" s="351">
        <f t="shared" si="132"/>
        <v>260.53149375000066</v>
      </c>
      <c r="J1091" s="351">
        <f t="shared" si="133"/>
        <v>1.5631889625000039</v>
      </c>
      <c r="K1091" s="293">
        <f>SUM('Employee Salary Payroll Tax '!I1093:K1093)</f>
        <v>37895.49</v>
      </c>
      <c r="L1091" s="293">
        <f>'Employee Salary Payroll Tax '!H1093</f>
        <v>0</v>
      </c>
      <c r="M1091" s="293">
        <f t="shared" si="134"/>
        <v>0</v>
      </c>
      <c r="N1091" s="359">
        <f t="shared" si="135"/>
        <v>1.563188962458754</v>
      </c>
      <c r="O1091" s="331"/>
      <c r="P1091" s="61"/>
      <c r="Q1091" s="294"/>
      <c r="R1091" s="292"/>
      <c r="S1091" s="291"/>
    </row>
    <row r="1092" spans="1:19" ht="14.4">
      <c r="A1092" s="36">
        <f t="shared" si="129"/>
        <v>1077</v>
      </c>
      <c r="B1092" s="526"/>
      <c r="C1092" s="36" t="str">
        <f>VLOOKUP('Employee Salary Payroll Tax '!B1094,'Employee Salary Payroll Tax '!$D$1:$E$7,2,FALSE)</f>
        <v>NonUnion</v>
      </c>
      <c r="D1092" s="61">
        <f t="shared" si="130"/>
        <v>2.98E-2</v>
      </c>
      <c r="E1092" s="351">
        <f>'Employee Salary Payroll Tax '!N1094</f>
        <v>21324.41</v>
      </c>
      <c r="F1092" s="351">
        <f t="shared" si="131"/>
        <v>21959.877418</v>
      </c>
      <c r="G1092" s="352"/>
      <c r="H1092" s="351">
        <f t="shared" si="136"/>
        <v>23675.59</v>
      </c>
      <c r="I1092" s="351">
        <f t="shared" si="132"/>
        <v>635.46741800000018</v>
      </c>
      <c r="J1092" s="351">
        <f t="shared" si="133"/>
        <v>3.812804508000001</v>
      </c>
      <c r="K1092" s="293">
        <f>SUM('Employee Salary Payroll Tax '!I1094:K1094)</f>
        <v>2455.5700000000002</v>
      </c>
      <c r="L1092" s="293">
        <f>'Employee Salary Payroll Tax '!H1094</f>
        <v>0</v>
      </c>
      <c r="M1092" s="293">
        <f t="shared" si="134"/>
        <v>18868.84</v>
      </c>
      <c r="N1092" s="359">
        <f t="shared" si="135"/>
        <v>0.43905591597941074</v>
      </c>
      <c r="O1092" s="331"/>
      <c r="P1092" s="61"/>
      <c r="Q1092" s="294"/>
      <c r="R1092" s="292"/>
      <c r="S1092" s="291"/>
    </row>
    <row r="1093" spans="1:19" ht="14.4">
      <c r="A1093" s="36">
        <f t="shared" si="129"/>
        <v>1078</v>
      </c>
      <c r="B1093" s="526"/>
      <c r="C1093" s="36" t="str">
        <f>VLOOKUP('Employee Salary Payroll Tax '!B1095,'Employee Salary Payroll Tax '!$D$1:$E$7,2,FALSE)</f>
        <v>NonUnion</v>
      </c>
      <c r="D1093" s="61">
        <f t="shared" si="130"/>
        <v>2.98E-2</v>
      </c>
      <c r="E1093" s="351">
        <f>'Employee Salary Payroll Tax '!N1095</f>
        <v>107993.98</v>
      </c>
      <c r="F1093" s="351">
        <f t="shared" si="131"/>
        <v>111212.200604</v>
      </c>
      <c r="G1093" s="352"/>
      <c r="H1093" s="351">
        <f t="shared" si="136"/>
        <v>0</v>
      </c>
      <c r="I1093" s="351">
        <f t="shared" si="132"/>
        <v>3218.2206040000019</v>
      </c>
      <c r="J1093" s="351">
        <f t="shared" si="133"/>
        <v>0</v>
      </c>
      <c r="K1093" s="293">
        <f>SUM('Employee Salary Payroll Tax '!I1095:K1095)</f>
        <v>46309.14</v>
      </c>
      <c r="L1093" s="293">
        <f>'Employee Salary Payroll Tax '!H1095</f>
        <v>0</v>
      </c>
      <c r="M1093" s="293">
        <f t="shared" si="134"/>
        <v>61684.84</v>
      </c>
      <c r="N1093" s="359">
        <f t="shared" si="135"/>
        <v>0</v>
      </c>
      <c r="O1093" s="331"/>
      <c r="P1093" s="61"/>
      <c r="Q1093" s="294"/>
      <c r="R1093" s="292"/>
      <c r="S1093" s="291"/>
    </row>
    <row r="1094" spans="1:19" ht="14.4">
      <c r="A1094" s="36">
        <f t="shared" si="129"/>
        <v>1079</v>
      </c>
      <c r="B1094" s="526"/>
      <c r="C1094" s="36" t="str">
        <f>VLOOKUP('Employee Salary Payroll Tax '!B1096,'Employee Salary Payroll Tax '!$D$1:$E$7,2,FALSE)</f>
        <v>IBEW</v>
      </c>
      <c r="D1094" s="61">
        <f t="shared" si="130"/>
        <v>6.875E-3</v>
      </c>
      <c r="E1094" s="351">
        <f>'Employee Salary Payroll Tax '!N1096</f>
        <v>57354.55</v>
      </c>
      <c r="F1094" s="351">
        <f t="shared" si="131"/>
        <v>57748.862531250001</v>
      </c>
      <c r="G1094" s="352"/>
      <c r="H1094" s="351">
        <f t="shared" si="136"/>
        <v>0</v>
      </c>
      <c r="I1094" s="351">
        <f t="shared" si="132"/>
        <v>394.31253124999785</v>
      </c>
      <c r="J1094" s="351">
        <f t="shared" si="133"/>
        <v>0</v>
      </c>
      <c r="K1094" s="293">
        <f>SUM('Employee Salary Payroll Tax '!I1096:K1096)</f>
        <v>17627.330000000002</v>
      </c>
      <c r="L1094" s="293">
        <f>'Employee Salary Payroll Tax '!H1096</f>
        <v>0</v>
      </c>
      <c r="M1094" s="293">
        <f t="shared" si="134"/>
        <v>39727.22</v>
      </c>
      <c r="N1094" s="359">
        <f t="shared" si="135"/>
        <v>0</v>
      </c>
      <c r="O1094" s="331"/>
      <c r="P1094" s="61"/>
      <c r="Q1094" s="294"/>
      <c r="R1094" s="292"/>
      <c r="S1094" s="291"/>
    </row>
    <row r="1095" spans="1:19" ht="14.4">
      <c r="A1095" s="36">
        <f t="shared" si="129"/>
        <v>1080</v>
      </c>
      <c r="B1095" s="526"/>
      <c r="C1095" s="36" t="str">
        <f>VLOOKUP('Employee Salary Payroll Tax '!B1097,'Employee Salary Payroll Tax '!$D$1:$E$7,2,FALSE)</f>
        <v>NonUnion</v>
      </c>
      <c r="D1095" s="61">
        <f t="shared" si="130"/>
        <v>2.98E-2</v>
      </c>
      <c r="E1095" s="351">
        <f>'Employee Salary Payroll Tax '!N1097</f>
        <v>76327.22</v>
      </c>
      <c r="F1095" s="351">
        <f t="shared" si="131"/>
        <v>78601.771156000003</v>
      </c>
      <c r="G1095" s="352"/>
      <c r="H1095" s="351">
        <f t="shared" si="136"/>
        <v>0</v>
      </c>
      <c r="I1095" s="351">
        <f t="shared" si="132"/>
        <v>2274.5511560000014</v>
      </c>
      <c r="J1095" s="351">
        <f t="shared" si="133"/>
        <v>0</v>
      </c>
      <c r="K1095" s="293">
        <f>SUM('Employee Salary Payroll Tax '!I1097:K1097)</f>
        <v>38915.94</v>
      </c>
      <c r="L1095" s="293">
        <f>'Employee Salary Payroll Tax '!H1097</f>
        <v>0</v>
      </c>
      <c r="M1095" s="293">
        <f t="shared" si="134"/>
        <v>37411.279999999999</v>
      </c>
      <c r="N1095" s="359">
        <f t="shared" si="135"/>
        <v>0</v>
      </c>
      <c r="O1095" s="331"/>
      <c r="P1095" s="61"/>
      <c r="Q1095" s="294"/>
      <c r="R1095" s="292"/>
      <c r="S1095" s="291"/>
    </row>
    <row r="1096" spans="1:19" ht="14.4">
      <c r="A1096" s="36">
        <f t="shared" si="129"/>
        <v>1081</v>
      </c>
      <c r="B1096" s="526"/>
      <c r="C1096" s="36" t="str">
        <f>VLOOKUP('Employee Salary Payroll Tax '!B1098,'Employee Salary Payroll Tax '!$D$1:$E$7,2,FALSE)</f>
        <v>NonUnion</v>
      </c>
      <c r="D1096" s="61">
        <f t="shared" si="130"/>
        <v>2.98E-2</v>
      </c>
      <c r="E1096" s="351">
        <f>'Employee Salary Payroll Tax '!N1098</f>
        <v>87953.21</v>
      </c>
      <c r="F1096" s="351">
        <f t="shared" si="131"/>
        <v>90574.215658000016</v>
      </c>
      <c r="G1096" s="352"/>
      <c r="H1096" s="351">
        <f t="shared" si="136"/>
        <v>0</v>
      </c>
      <c r="I1096" s="351">
        <f t="shared" si="132"/>
        <v>2621.0056580000091</v>
      </c>
      <c r="J1096" s="351">
        <f t="shared" si="133"/>
        <v>0</v>
      </c>
      <c r="K1096" s="293">
        <f>SUM('Employee Salary Payroll Tax '!I1098:K1098)</f>
        <v>29323.69</v>
      </c>
      <c r="L1096" s="293">
        <f>'Employee Salary Payroll Tax '!H1098</f>
        <v>0</v>
      </c>
      <c r="M1096" s="293">
        <f t="shared" si="134"/>
        <v>58629.520000000004</v>
      </c>
      <c r="N1096" s="359">
        <f t="shared" si="135"/>
        <v>0</v>
      </c>
      <c r="O1096" s="331"/>
      <c r="P1096" s="61"/>
      <c r="Q1096" s="294"/>
      <c r="R1096" s="292"/>
      <c r="S1096" s="291"/>
    </row>
    <row r="1097" spans="1:19" ht="14.4">
      <c r="A1097" s="36">
        <f t="shared" si="129"/>
        <v>1082</v>
      </c>
      <c r="B1097" s="526"/>
      <c r="C1097" s="36" t="str">
        <f>VLOOKUP('Employee Salary Payroll Tax '!B1099,'Employee Salary Payroll Tax '!$D$1:$E$7,2,FALSE)</f>
        <v>NonUnion</v>
      </c>
      <c r="D1097" s="61">
        <f t="shared" si="130"/>
        <v>2.98E-2</v>
      </c>
      <c r="E1097" s="351">
        <f>'Employee Salary Payroll Tax '!N1099</f>
        <v>82248.12</v>
      </c>
      <c r="F1097" s="351">
        <f t="shared" si="131"/>
        <v>84699.113975999993</v>
      </c>
      <c r="G1097" s="352"/>
      <c r="H1097" s="351">
        <f t="shared" si="136"/>
        <v>0</v>
      </c>
      <c r="I1097" s="351">
        <f t="shared" si="132"/>
        <v>2450.9939759999979</v>
      </c>
      <c r="J1097" s="351">
        <f t="shared" si="133"/>
        <v>0</v>
      </c>
      <c r="K1097" s="293">
        <f>SUM('Employee Salary Payroll Tax '!I1099:K1099)</f>
        <v>1478.25</v>
      </c>
      <c r="L1097" s="293">
        <f>'Employee Salary Payroll Tax '!H1099</f>
        <v>0</v>
      </c>
      <c r="M1097" s="293">
        <f t="shared" si="134"/>
        <v>80769.87</v>
      </c>
      <c r="N1097" s="359">
        <f t="shared" si="135"/>
        <v>0</v>
      </c>
      <c r="O1097" s="331"/>
      <c r="P1097" s="61"/>
      <c r="Q1097" s="294"/>
      <c r="R1097" s="292"/>
      <c r="S1097" s="291"/>
    </row>
    <row r="1098" spans="1:19" ht="14.4">
      <c r="A1098" s="36">
        <f t="shared" si="129"/>
        <v>1083</v>
      </c>
      <c r="B1098" s="526"/>
      <c r="C1098" s="36" t="str">
        <f>VLOOKUP('Employee Salary Payroll Tax '!B1100,'Employee Salary Payroll Tax '!$D$1:$E$7,2,FALSE)</f>
        <v>NonUnion</v>
      </c>
      <c r="D1098" s="61">
        <f t="shared" si="130"/>
        <v>2.98E-2</v>
      </c>
      <c r="E1098" s="351">
        <f>'Employee Salary Payroll Tax '!N1100</f>
        <v>60537.22</v>
      </c>
      <c r="F1098" s="351">
        <f t="shared" si="131"/>
        <v>62341.229156000001</v>
      </c>
      <c r="G1098" s="352"/>
      <c r="H1098" s="351">
        <f t="shared" si="136"/>
        <v>0</v>
      </c>
      <c r="I1098" s="351">
        <f t="shared" si="132"/>
        <v>1804.0091560000001</v>
      </c>
      <c r="J1098" s="351">
        <f t="shared" si="133"/>
        <v>0</v>
      </c>
      <c r="K1098" s="293">
        <f>SUM('Employee Salary Payroll Tax '!I1100:K1100)</f>
        <v>37285.51</v>
      </c>
      <c r="L1098" s="293">
        <f>'Employee Salary Payroll Tax '!H1100</f>
        <v>0</v>
      </c>
      <c r="M1098" s="293">
        <f t="shared" si="134"/>
        <v>23251.71</v>
      </c>
      <c r="N1098" s="359">
        <f t="shared" si="135"/>
        <v>0</v>
      </c>
      <c r="O1098" s="331"/>
      <c r="P1098" s="61"/>
      <c r="Q1098" s="294"/>
      <c r="R1098" s="292"/>
      <c r="S1098" s="291"/>
    </row>
    <row r="1099" spans="1:19" ht="14.4">
      <c r="A1099" s="36">
        <f t="shared" si="129"/>
        <v>1084</v>
      </c>
      <c r="B1099" s="526"/>
      <c r="C1099" s="36" t="str">
        <f>VLOOKUP('Employee Salary Payroll Tax '!B1101,'Employee Salary Payroll Tax '!$D$1:$E$7,2,FALSE)</f>
        <v>NonUnion</v>
      </c>
      <c r="D1099" s="61">
        <f t="shared" si="130"/>
        <v>2.98E-2</v>
      </c>
      <c r="E1099" s="351">
        <f>'Employee Salary Payroll Tax '!N1101</f>
        <v>67320.259999999995</v>
      </c>
      <c r="F1099" s="351">
        <f t="shared" si="131"/>
        <v>69326.403747999997</v>
      </c>
      <c r="G1099" s="352"/>
      <c r="H1099" s="351">
        <f t="shared" si="136"/>
        <v>0</v>
      </c>
      <c r="I1099" s="351">
        <f t="shared" si="132"/>
        <v>2006.1437480000022</v>
      </c>
      <c r="J1099" s="351">
        <f t="shared" si="133"/>
        <v>0</v>
      </c>
      <c r="K1099" s="293">
        <f>SUM('Employee Salary Payroll Tax '!I1101:K1101)</f>
        <v>65134.1</v>
      </c>
      <c r="L1099" s="293">
        <f>'Employee Salary Payroll Tax '!H1101</f>
        <v>0</v>
      </c>
      <c r="M1099" s="293">
        <f t="shared" si="134"/>
        <v>2186.1599999999962</v>
      </c>
      <c r="N1099" s="359">
        <f t="shared" si="135"/>
        <v>0</v>
      </c>
      <c r="O1099" s="331"/>
      <c r="P1099" s="61"/>
      <c r="Q1099" s="294"/>
      <c r="R1099" s="292"/>
      <c r="S1099" s="291"/>
    </row>
    <row r="1100" spans="1:19" ht="14.4">
      <c r="A1100" s="36">
        <f t="shared" si="129"/>
        <v>1085</v>
      </c>
      <c r="B1100" s="526"/>
      <c r="C1100" s="36" t="str">
        <f>VLOOKUP('Employee Salary Payroll Tax '!B1102,'Employee Salary Payroll Tax '!$D$1:$E$7,2,FALSE)</f>
        <v>UA</v>
      </c>
      <c r="D1100" s="61">
        <f t="shared" si="130"/>
        <v>0.03</v>
      </c>
      <c r="E1100" s="351">
        <f>'Employee Salary Payroll Tax '!N1102</f>
        <v>52941.72</v>
      </c>
      <c r="F1100" s="351">
        <f t="shared" si="131"/>
        <v>54529.971600000004</v>
      </c>
      <c r="G1100" s="352"/>
      <c r="H1100" s="351">
        <f t="shared" si="136"/>
        <v>0</v>
      </c>
      <c r="I1100" s="351">
        <f t="shared" si="132"/>
        <v>1588.2516000000032</v>
      </c>
      <c r="J1100" s="351">
        <f t="shared" si="133"/>
        <v>0</v>
      </c>
      <c r="K1100" s="293">
        <f>SUM('Employee Salary Payroll Tax '!I1102:K1102)</f>
        <v>51227.02</v>
      </c>
      <c r="L1100" s="293">
        <f>'Employee Salary Payroll Tax '!H1102</f>
        <v>188.59</v>
      </c>
      <c r="M1100" s="293">
        <f t="shared" si="134"/>
        <v>1526.1100000000044</v>
      </c>
      <c r="N1100" s="359">
        <f t="shared" si="135"/>
        <v>0</v>
      </c>
      <c r="O1100" s="331"/>
      <c r="P1100" s="61"/>
      <c r="Q1100" s="294"/>
      <c r="R1100" s="292"/>
      <c r="S1100" s="291"/>
    </row>
    <row r="1101" spans="1:19" ht="14.4">
      <c r="A1101" s="36">
        <f t="shared" si="129"/>
        <v>1086</v>
      </c>
      <c r="B1101" s="526"/>
      <c r="C1101" s="36" t="str">
        <f>VLOOKUP('Employee Salary Payroll Tax '!B1103,'Employee Salary Payroll Tax '!$D$1:$E$7,2,FALSE)</f>
        <v>IBEW</v>
      </c>
      <c r="D1101" s="61">
        <f t="shared" si="130"/>
        <v>6.875E-3</v>
      </c>
      <c r="E1101" s="351">
        <f>'Employee Salary Payroll Tax '!N1103</f>
        <v>47126.99</v>
      </c>
      <c r="F1101" s="351">
        <f t="shared" si="131"/>
        <v>47450.988056249997</v>
      </c>
      <c r="G1101" s="352"/>
      <c r="H1101" s="351">
        <f t="shared" si="136"/>
        <v>0</v>
      </c>
      <c r="I1101" s="351">
        <f t="shared" si="132"/>
        <v>323.99805624999863</v>
      </c>
      <c r="J1101" s="351">
        <f t="shared" si="133"/>
        <v>0</v>
      </c>
      <c r="K1101" s="293">
        <f>SUM('Employee Salary Payroll Tax '!I1103:K1103)</f>
        <v>3579.3199999999997</v>
      </c>
      <c r="L1101" s="293">
        <f>'Employee Salary Payroll Tax '!H1103</f>
        <v>0</v>
      </c>
      <c r="M1101" s="293">
        <f t="shared" si="134"/>
        <v>43547.67</v>
      </c>
      <c r="N1101" s="359">
        <f t="shared" si="135"/>
        <v>0</v>
      </c>
      <c r="O1101" s="331"/>
      <c r="P1101" s="61"/>
      <c r="Q1101" s="294"/>
      <c r="R1101" s="292"/>
      <c r="S1101" s="291"/>
    </row>
    <row r="1102" spans="1:19" ht="14.4">
      <c r="A1102" s="36">
        <f t="shared" si="129"/>
        <v>1087</v>
      </c>
      <c r="B1102" s="526"/>
      <c r="C1102" s="36" t="str">
        <f>VLOOKUP('Employee Salary Payroll Tax '!B1104,'Employee Salary Payroll Tax '!$D$1:$E$7,2,FALSE)</f>
        <v>NonUnion</v>
      </c>
      <c r="D1102" s="61">
        <f t="shared" si="130"/>
        <v>2.98E-2</v>
      </c>
      <c r="E1102" s="351">
        <f>'Employee Salary Payroll Tax '!N1104</f>
        <v>182984.45</v>
      </c>
      <c r="F1102" s="351">
        <f t="shared" si="131"/>
        <v>188437.38661000002</v>
      </c>
      <c r="G1102" s="352"/>
      <c r="H1102" s="351">
        <f t="shared" si="136"/>
        <v>0</v>
      </c>
      <c r="I1102" s="351">
        <f t="shared" si="132"/>
        <v>5452.9366100000043</v>
      </c>
      <c r="J1102" s="351">
        <f t="shared" si="133"/>
        <v>0</v>
      </c>
      <c r="K1102" s="293">
        <f>SUM('Employee Salary Payroll Tax '!I1104:K1104)</f>
        <v>182984.45</v>
      </c>
      <c r="L1102" s="293">
        <f>'Employee Salary Payroll Tax '!H1104</f>
        <v>0</v>
      </c>
      <c r="M1102" s="293">
        <f t="shared" si="134"/>
        <v>0</v>
      </c>
      <c r="N1102" s="359">
        <f t="shared" si="135"/>
        <v>0</v>
      </c>
      <c r="O1102" s="331"/>
      <c r="P1102" s="61"/>
      <c r="Q1102" s="294"/>
      <c r="R1102" s="292"/>
      <c r="S1102" s="291"/>
    </row>
    <row r="1103" spans="1:19" ht="14.4">
      <c r="A1103" s="36">
        <f t="shared" si="129"/>
        <v>1088</v>
      </c>
      <c r="B1103" s="526"/>
      <c r="C1103" s="36" t="str">
        <f>VLOOKUP('Employee Salary Payroll Tax '!B1105,'Employee Salary Payroll Tax '!$D$1:$E$7,2,FALSE)</f>
        <v>NonUnion</v>
      </c>
      <c r="D1103" s="61">
        <f t="shared" si="130"/>
        <v>2.98E-2</v>
      </c>
      <c r="E1103" s="351">
        <f>'Employee Salary Payroll Tax '!N1105</f>
        <v>101892.77</v>
      </c>
      <c r="F1103" s="351">
        <f t="shared" si="131"/>
        <v>104929.17454600001</v>
      </c>
      <c r="G1103" s="352"/>
      <c r="H1103" s="351">
        <f t="shared" si="136"/>
        <v>0</v>
      </c>
      <c r="I1103" s="351">
        <f t="shared" si="132"/>
        <v>3036.4045460000052</v>
      </c>
      <c r="J1103" s="351">
        <f t="shared" si="133"/>
        <v>0</v>
      </c>
      <c r="K1103" s="293">
        <f>SUM('Employee Salary Payroll Tax '!I1105:K1105)</f>
        <v>16117.75</v>
      </c>
      <c r="L1103" s="293">
        <f>'Employee Salary Payroll Tax '!H1105</f>
        <v>0</v>
      </c>
      <c r="M1103" s="293">
        <f t="shared" si="134"/>
        <v>85775.02</v>
      </c>
      <c r="N1103" s="359">
        <f t="shared" si="135"/>
        <v>0</v>
      </c>
      <c r="O1103" s="331"/>
      <c r="P1103" s="61"/>
      <c r="Q1103" s="294"/>
      <c r="R1103" s="292"/>
      <c r="S1103" s="291"/>
    </row>
    <row r="1104" spans="1:19" ht="14.4">
      <c r="A1104" s="36">
        <f t="shared" si="129"/>
        <v>1089</v>
      </c>
      <c r="B1104" s="526"/>
      <c r="C1104" s="36" t="str">
        <f>VLOOKUP('Employee Salary Payroll Tax '!B1106,'Employee Salary Payroll Tax '!$D$1:$E$7,2,FALSE)</f>
        <v>NonUnion</v>
      </c>
      <c r="D1104" s="61">
        <f t="shared" si="130"/>
        <v>2.98E-2</v>
      </c>
      <c r="E1104" s="351">
        <f>'Employee Salary Payroll Tax '!N1106</f>
        <v>80374.61</v>
      </c>
      <c r="F1104" s="351">
        <f t="shared" si="131"/>
        <v>82769.773377999998</v>
      </c>
      <c r="G1104" s="352"/>
      <c r="H1104" s="351">
        <f t="shared" si="136"/>
        <v>0</v>
      </c>
      <c r="I1104" s="351">
        <f t="shared" si="132"/>
        <v>2395.1633779999975</v>
      </c>
      <c r="J1104" s="351">
        <f t="shared" si="133"/>
        <v>0</v>
      </c>
      <c r="K1104" s="293">
        <f>SUM('Employee Salary Payroll Tax '!I1106:K1106)</f>
        <v>20069.440000000002</v>
      </c>
      <c r="L1104" s="293">
        <f>'Employee Salary Payroll Tax '!H1106</f>
        <v>0</v>
      </c>
      <c r="M1104" s="293">
        <f t="shared" si="134"/>
        <v>60305.17</v>
      </c>
      <c r="N1104" s="359">
        <f t="shared" si="135"/>
        <v>0</v>
      </c>
      <c r="O1104" s="331"/>
      <c r="P1104" s="61"/>
      <c r="Q1104" s="294"/>
      <c r="R1104" s="292"/>
      <c r="S1104" s="291"/>
    </row>
    <row r="1105" spans="1:19" ht="14.4">
      <c r="A1105" s="36">
        <f t="shared" ref="A1105:A1168" si="137">+A1104+1</f>
        <v>1090</v>
      </c>
      <c r="B1105" s="526"/>
      <c r="C1105" s="36" t="str">
        <f>VLOOKUP('Employee Salary Payroll Tax '!B1107,'Employee Salary Payroll Tax '!$D$1:$E$7,2,FALSE)</f>
        <v>NonUnion</v>
      </c>
      <c r="D1105" s="61">
        <f t="shared" ref="D1105:D1168" si="138">VLOOKUP(C1105,C$9:D$12,2)</f>
        <v>2.98E-2</v>
      </c>
      <c r="E1105" s="351">
        <f>'Employee Salary Payroll Tax '!N1107</f>
        <v>115967.85</v>
      </c>
      <c r="F1105" s="351">
        <f t="shared" ref="F1105:F1168" si="139">E1105*(1+D1105)</f>
        <v>119423.69193000002</v>
      </c>
      <c r="G1105" s="352"/>
      <c r="H1105" s="351">
        <f t="shared" si="136"/>
        <v>0</v>
      </c>
      <c r="I1105" s="351">
        <f t="shared" ref="I1105:I1168" si="140">F1105-E1105</f>
        <v>3455.8419300000096</v>
      </c>
      <c r="J1105" s="351">
        <f t="shared" ref="J1105:J1168" si="141">IF(H1105&gt;I1105,I1105*$J$12,H1105*$J$12)</f>
        <v>0</v>
      </c>
      <c r="K1105" s="293">
        <f>SUM('Employee Salary Payroll Tax '!I1107:K1107)</f>
        <v>40236.519999999997</v>
      </c>
      <c r="L1105" s="293">
        <f>'Employee Salary Payroll Tax '!H1107</f>
        <v>0</v>
      </c>
      <c r="M1105" s="293">
        <f t="shared" ref="M1105:M1168" si="142">E1105-K1105-L1105</f>
        <v>75731.330000000016</v>
      </c>
      <c r="N1105" s="359">
        <f t="shared" ref="N1105:N1168" si="143">J1105*K1105/(SUM(K1105:M1105)+0.000001)</f>
        <v>0</v>
      </c>
      <c r="O1105" s="331"/>
      <c r="P1105" s="61"/>
      <c r="Q1105" s="294"/>
      <c r="R1105" s="292"/>
      <c r="S1105" s="291"/>
    </row>
    <row r="1106" spans="1:19" ht="14.4">
      <c r="A1106" s="36">
        <f t="shared" si="137"/>
        <v>1091</v>
      </c>
      <c r="B1106" s="526"/>
      <c r="C1106" s="36" t="str">
        <f>VLOOKUP('Employee Salary Payroll Tax '!B1108,'Employee Salary Payroll Tax '!$D$1:$E$7,2,FALSE)</f>
        <v>NonUnion</v>
      </c>
      <c r="D1106" s="61">
        <f t="shared" si="138"/>
        <v>2.98E-2</v>
      </c>
      <c r="E1106" s="351">
        <f>'Employee Salary Payroll Tax '!N1108</f>
        <v>32798.620000000003</v>
      </c>
      <c r="F1106" s="351">
        <f t="shared" si="139"/>
        <v>33776.018876000002</v>
      </c>
      <c r="G1106" s="352"/>
      <c r="H1106" s="351">
        <f t="shared" ref="H1106:H1169" si="144">IF(E1106&gt;$H$12,0,$H$12-E1106)</f>
        <v>12201.379999999997</v>
      </c>
      <c r="I1106" s="351">
        <f t="shared" si="140"/>
        <v>977.39887599999929</v>
      </c>
      <c r="J1106" s="351">
        <f t="shared" si="141"/>
        <v>5.8643932559999961</v>
      </c>
      <c r="K1106" s="293">
        <f>SUM('Employee Salary Payroll Tax '!I1108:K1108)</f>
        <v>32798.620000000003</v>
      </c>
      <c r="L1106" s="293">
        <f>'Employee Salary Payroll Tax '!H1108</f>
        <v>0</v>
      </c>
      <c r="M1106" s="293">
        <f t="shared" si="142"/>
        <v>0</v>
      </c>
      <c r="N1106" s="359">
        <f t="shared" si="143"/>
        <v>5.864393255821196</v>
      </c>
      <c r="O1106" s="331"/>
      <c r="P1106" s="61"/>
      <c r="Q1106" s="294"/>
      <c r="R1106" s="292"/>
      <c r="S1106" s="291"/>
    </row>
    <row r="1107" spans="1:19" ht="14.4">
      <c r="A1107" s="36">
        <f t="shared" si="137"/>
        <v>1092</v>
      </c>
      <c r="B1107" s="526"/>
      <c r="C1107" s="36" t="str">
        <f>VLOOKUP('Employee Salary Payroll Tax '!B1109,'Employee Salary Payroll Tax '!$D$1:$E$7,2,FALSE)</f>
        <v>IBEW</v>
      </c>
      <c r="D1107" s="61">
        <f t="shared" si="138"/>
        <v>6.875E-3</v>
      </c>
      <c r="E1107" s="351">
        <f>'Employee Salary Payroll Tax '!N1109</f>
        <v>50145.57</v>
      </c>
      <c r="F1107" s="351">
        <f t="shared" si="139"/>
        <v>50490.320793749997</v>
      </c>
      <c r="G1107" s="352"/>
      <c r="H1107" s="351">
        <f t="shared" si="144"/>
        <v>0</v>
      </c>
      <c r="I1107" s="351">
        <f t="shared" si="140"/>
        <v>344.75079374999768</v>
      </c>
      <c r="J1107" s="351">
        <f t="shared" si="141"/>
        <v>0</v>
      </c>
      <c r="K1107" s="293">
        <f>SUM('Employee Salary Payroll Tax '!I1109:K1109)</f>
        <v>50145.57</v>
      </c>
      <c r="L1107" s="293">
        <f>'Employee Salary Payroll Tax '!H1109</f>
        <v>0</v>
      </c>
      <c r="M1107" s="293">
        <f t="shared" si="142"/>
        <v>0</v>
      </c>
      <c r="N1107" s="359">
        <f t="shared" si="143"/>
        <v>0</v>
      </c>
      <c r="O1107" s="331"/>
      <c r="P1107" s="61"/>
      <c r="Q1107" s="294"/>
      <c r="R1107" s="292"/>
      <c r="S1107" s="291"/>
    </row>
    <row r="1108" spans="1:19" ht="14.4">
      <c r="A1108" s="36">
        <f t="shared" si="137"/>
        <v>1093</v>
      </c>
      <c r="B1108" s="526"/>
      <c r="C1108" s="36" t="str">
        <f>VLOOKUP('Employee Salary Payroll Tax '!B1110,'Employee Salary Payroll Tax '!$D$1:$E$7,2,FALSE)</f>
        <v>IBEW</v>
      </c>
      <c r="D1108" s="61">
        <f t="shared" si="138"/>
        <v>6.875E-3</v>
      </c>
      <c r="E1108" s="351">
        <f>'Employee Salary Payroll Tax '!N1110</f>
        <v>102850.67</v>
      </c>
      <c r="F1108" s="351">
        <f t="shared" si="139"/>
        <v>103557.76835624999</v>
      </c>
      <c r="G1108" s="352"/>
      <c r="H1108" s="351">
        <f t="shared" si="144"/>
        <v>0</v>
      </c>
      <c r="I1108" s="351">
        <f t="shared" si="140"/>
        <v>707.09835624998959</v>
      </c>
      <c r="J1108" s="351">
        <f t="shared" si="141"/>
        <v>0</v>
      </c>
      <c r="K1108" s="293">
        <f>SUM('Employee Salary Payroll Tax '!I1110:K1110)</f>
        <v>102828.22</v>
      </c>
      <c r="L1108" s="293">
        <f>'Employee Salary Payroll Tax '!H1110</f>
        <v>0</v>
      </c>
      <c r="M1108" s="293">
        <f t="shared" si="142"/>
        <v>22.44999999999709</v>
      </c>
      <c r="N1108" s="359">
        <f t="shared" si="143"/>
        <v>0</v>
      </c>
      <c r="O1108" s="331"/>
      <c r="P1108" s="61"/>
      <c r="Q1108" s="294"/>
      <c r="R1108" s="292"/>
      <c r="S1108" s="291"/>
    </row>
    <row r="1109" spans="1:19" ht="14.4">
      <c r="A1109" s="36">
        <f t="shared" si="137"/>
        <v>1094</v>
      </c>
      <c r="B1109" s="526"/>
      <c r="C1109" s="36" t="str">
        <f>VLOOKUP('Employee Salary Payroll Tax '!B1111,'Employee Salary Payroll Tax '!$D$1:$E$7,2,FALSE)</f>
        <v>UA</v>
      </c>
      <c r="D1109" s="61">
        <f t="shared" si="138"/>
        <v>0.03</v>
      </c>
      <c r="E1109" s="351">
        <f>'Employee Salary Payroll Tax '!N1111</f>
        <v>69150.61</v>
      </c>
      <c r="F1109" s="351">
        <f t="shared" si="139"/>
        <v>71225.128299999997</v>
      </c>
      <c r="G1109" s="352"/>
      <c r="H1109" s="351">
        <f t="shared" si="144"/>
        <v>0</v>
      </c>
      <c r="I1109" s="351">
        <f t="shared" si="140"/>
        <v>2074.5182999999961</v>
      </c>
      <c r="J1109" s="351">
        <f t="shared" si="141"/>
        <v>0</v>
      </c>
      <c r="K1109" s="293">
        <f>SUM('Employee Salary Payroll Tax '!I1111:K1111)</f>
        <v>50904.69</v>
      </c>
      <c r="L1109" s="293">
        <f>'Employee Salary Payroll Tax '!H1111</f>
        <v>0</v>
      </c>
      <c r="M1109" s="293">
        <f t="shared" si="142"/>
        <v>18245.919999999998</v>
      </c>
      <c r="N1109" s="359">
        <f t="shared" si="143"/>
        <v>0</v>
      </c>
      <c r="O1109" s="331"/>
      <c r="P1109" s="61"/>
      <c r="Q1109" s="294"/>
      <c r="R1109" s="292"/>
      <c r="S1109" s="291"/>
    </row>
    <row r="1110" spans="1:19" ht="14.4">
      <c r="A1110" s="36">
        <f t="shared" si="137"/>
        <v>1095</v>
      </c>
      <c r="B1110" s="526"/>
      <c r="C1110" s="36" t="str">
        <f>VLOOKUP('Employee Salary Payroll Tax '!B1112,'Employee Salary Payroll Tax '!$D$1:$E$7,2,FALSE)</f>
        <v>NonUnion</v>
      </c>
      <c r="D1110" s="61">
        <f t="shared" si="138"/>
        <v>2.98E-2</v>
      </c>
      <c r="E1110" s="351">
        <f>'Employee Salary Payroll Tax '!N1112</f>
        <v>66247.199999999997</v>
      </c>
      <c r="F1110" s="351">
        <f t="shared" si="139"/>
        <v>68221.366559999995</v>
      </c>
      <c r="G1110" s="352"/>
      <c r="H1110" s="351">
        <f t="shared" si="144"/>
        <v>0</v>
      </c>
      <c r="I1110" s="351">
        <f t="shared" si="140"/>
        <v>1974.1665599999978</v>
      </c>
      <c r="J1110" s="351">
        <f t="shared" si="141"/>
        <v>0</v>
      </c>
      <c r="K1110" s="293">
        <f>SUM('Employee Salary Payroll Tax '!I1112:K1112)</f>
        <v>47877.39</v>
      </c>
      <c r="L1110" s="293">
        <f>'Employee Salary Payroll Tax '!H1112</f>
        <v>0</v>
      </c>
      <c r="M1110" s="293">
        <f t="shared" si="142"/>
        <v>18369.809999999998</v>
      </c>
      <c r="N1110" s="359">
        <f t="shared" si="143"/>
        <v>0</v>
      </c>
      <c r="O1110" s="331"/>
      <c r="P1110" s="61"/>
      <c r="Q1110" s="294"/>
      <c r="R1110" s="292"/>
      <c r="S1110" s="291"/>
    </row>
    <row r="1111" spans="1:19" ht="14.4">
      <c r="A1111" s="36">
        <f t="shared" si="137"/>
        <v>1096</v>
      </c>
      <c r="B1111" s="526"/>
      <c r="C1111" s="36" t="str">
        <f>VLOOKUP('Employee Salary Payroll Tax '!B1113,'Employee Salary Payroll Tax '!$D$1:$E$7,2,FALSE)</f>
        <v>IBEW</v>
      </c>
      <c r="D1111" s="61">
        <f t="shared" si="138"/>
        <v>6.875E-3</v>
      </c>
      <c r="E1111" s="351">
        <f>'Employee Salary Payroll Tax '!N1113</f>
        <v>56094.54</v>
      </c>
      <c r="F1111" s="351">
        <f t="shared" si="139"/>
        <v>56480.189962500001</v>
      </c>
      <c r="G1111" s="352"/>
      <c r="H1111" s="351">
        <f t="shared" si="144"/>
        <v>0</v>
      </c>
      <c r="I1111" s="351">
        <f t="shared" si="140"/>
        <v>385.64996249999967</v>
      </c>
      <c r="J1111" s="351">
        <f t="shared" si="141"/>
        <v>0</v>
      </c>
      <c r="K1111" s="293">
        <f>SUM('Employee Salary Payroll Tax '!I1113:K1113)</f>
        <v>56094.54</v>
      </c>
      <c r="L1111" s="293">
        <f>'Employee Salary Payroll Tax '!H1113</f>
        <v>0</v>
      </c>
      <c r="M1111" s="293">
        <f t="shared" si="142"/>
        <v>0</v>
      </c>
      <c r="N1111" s="359">
        <f t="shared" si="143"/>
        <v>0</v>
      </c>
      <c r="O1111" s="331"/>
      <c r="P1111" s="61"/>
      <c r="Q1111" s="294"/>
      <c r="R1111" s="292"/>
      <c r="S1111" s="291"/>
    </row>
    <row r="1112" spans="1:19" ht="14.4">
      <c r="A1112" s="36">
        <f t="shared" si="137"/>
        <v>1097</v>
      </c>
      <c r="B1112" s="526"/>
      <c r="C1112" s="36" t="str">
        <f>VLOOKUP('Employee Salary Payroll Tax '!B1114,'Employee Salary Payroll Tax '!$D$1:$E$7,2,FALSE)</f>
        <v>NonUnion</v>
      </c>
      <c r="D1112" s="61">
        <f t="shared" si="138"/>
        <v>2.98E-2</v>
      </c>
      <c r="E1112" s="351">
        <f>'Employee Salary Payroll Tax '!N1114</f>
        <v>57221.33</v>
      </c>
      <c r="F1112" s="351">
        <f t="shared" si="139"/>
        <v>58926.525634000005</v>
      </c>
      <c r="G1112" s="352"/>
      <c r="H1112" s="351">
        <f t="shared" si="144"/>
        <v>0</v>
      </c>
      <c r="I1112" s="351">
        <f t="shared" si="140"/>
        <v>1705.1956340000033</v>
      </c>
      <c r="J1112" s="351">
        <f t="shared" si="141"/>
        <v>0</v>
      </c>
      <c r="K1112" s="293">
        <f>SUM('Employee Salary Payroll Tax '!I1114:K1114)</f>
        <v>50957.7</v>
      </c>
      <c r="L1112" s="293">
        <f>'Employee Salary Payroll Tax '!H1114</f>
        <v>0</v>
      </c>
      <c r="M1112" s="293">
        <f t="shared" si="142"/>
        <v>6263.6300000000047</v>
      </c>
      <c r="N1112" s="359">
        <f t="shared" si="143"/>
        <v>0</v>
      </c>
      <c r="O1112" s="331"/>
      <c r="P1112" s="61"/>
      <c r="Q1112" s="294"/>
      <c r="R1112" s="292"/>
      <c r="S1112" s="291"/>
    </row>
    <row r="1113" spans="1:19" ht="14.4">
      <c r="A1113" s="36">
        <f t="shared" si="137"/>
        <v>1098</v>
      </c>
      <c r="B1113" s="526"/>
      <c r="C1113" s="36" t="str">
        <f>VLOOKUP('Employee Salary Payroll Tax '!B1115,'Employee Salary Payroll Tax '!$D$1:$E$7,2,FALSE)</f>
        <v>IBEW</v>
      </c>
      <c r="D1113" s="61">
        <f t="shared" si="138"/>
        <v>6.875E-3</v>
      </c>
      <c r="E1113" s="351">
        <f>'Employee Salary Payroll Tax '!N1115</f>
        <v>140467.76</v>
      </c>
      <c r="F1113" s="351">
        <f t="shared" si="139"/>
        <v>141433.47585000002</v>
      </c>
      <c r="G1113" s="352"/>
      <c r="H1113" s="351">
        <f t="shared" si="144"/>
        <v>0</v>
      </c>
      <c r="I1113" s="351">
        <f t="shared" si="140"/>
        <v>965.71585000000778</v>
      </c>
      <c r="J1113" s="351">
        <f t="shared" si="141"/>
        <v>0</v>
      </c>
      <c r="K1113" s="293">
        <f>SUM('Employee Salary Payroll Tax '!I1115:K1115)</f>
        <v>128451.19</v>
      </c>
      <c r="L1113" s="293">
        <f>'Employee Salary Payroll Tax '!H1115</f>
        <v>0</v>
      </c>
      <c r="M1113" s="293">
        <f t="shared" si="142"/>
        <v>12016.570000000007</v>
      </c>
      <c r="N1113" s="359">
        <f t="shared" si="143"/>
        <v>0</v>
      </c>
      <c r="O1113" s="331"/>
      <c r="P1113" s="61"/>
      <c r="Q1113" s="294"/>
      <c r="R1113" s="292"/>
      <c r="S1113" s="291"/>
    </row>
    <row r="1114" spans="1:19" ht="14.4">
      <c r="A1114" s="36">
        <f t="shared" si="137"/>
        <v>1099</v>
      </c>
      <c r="B1114" s="526"/>
      <c r="C1114" s="36" t="str">
        <f>VLOOKUP('Employee Salary Payroll Tax '!B1116,'Employee Salary Payroll Tax '!$D$1:$E$7,2,FALSE)</f>
        <v>IBEW</v>
      </c>
      <c r="D1114" s="61">
        <f t="shared" si="138"/>
        <v>6.875E-3</v>
      </c>
      <c r="E1114" s="351">
        <f>'Employee Salary Payroll Tax '!N1116</f>
        <v>23094.73</v>
      </c>
      <c r="F1114" s="351">
        <f t="shared" si="139"/>
        <v>23253.506268749999</v>
      </c>
      <c r="G1114" s="352"/>
      <c r="H1114" s="351">
        <f t="shared" si="144"/>
        <v>21905.27</v>
      </c>
      <c r="I1114" s="351">
        <f t="shared" si="140"/>
        <v>158.77626874999987</v>
      </c>
      <c r="J1114" s="351">
        <f t="shared" si="141"/>
        <v>0.95265761249999925</v>
      </c>
      <c r="K1114" s="293">
        <f>SUM('Employee Salary Payroll Tax '!I1116:K1116)</f>
        <v>22782.83</v>
      </c>
      <c r="L1114" s="293">
        <f>'Employee Salary Payroll Tax '!H1116</f>
        <v>0</v>
      </c>
      <c r="M1114" s="293">
        <f t="shared" si="142"/>
        <v>311.89999999999782</v>
      </c>
      <c r="N1114" s="359">
        <f t="shared" si="143"/>
        <v>0.93979173745930655</v>
      </c>
      <c r="O1114" s="331"/>
      <c r="P1114" s="61"/>
      <c r="Q1114" s="294"/>
      <c r="R1114" s="292"/>
      <c r="S1114" s="291"/>
    </row>
    <row r="1115" spans="1:19" ht="14.4">
      <c r="A1115" s="36">
        <f t="shared" si="137"/>
        <v>1100</v>
      </c>
      <c r="B1115" s="526"/>
      <c r="C1115" s="36" t="str">
        <f>VLOOKUP('Employee Salary Payroll Tax '!B1117,'Employee Salary Payroll Tax '!$D$1:$E$7,2,FALSE)</f>
        <v>Not Assigned</v>
      </c>
      <c r="D1115" s="61">
        <f t="shared" si="138"/>
        <v>0</v>
      </c>
      <c r="E1115" s="351">
        <f>'Employee Salary Payroll Tax '!N1117</f>
        <v>0.03</v>
      </c>
      <c r="F1115" s="351">
        <f t="shared" si="139"/>
        <v>0.03</v>
      </c>
      <c r="G1115" s="352"/>
      <c r="H1115" s="351">
        <f t="shared" si="144"/>
        <v>44999.97</v>
      </c>
      <c r="I1115" s="351">
        <f t="shared" si="140"/>
        <v>0</v>
      </c>
      <c r="J1115" s="351">
        <f t="shared" si="141"/>
        <v>0</v>
      </c>
      <c r="K1115" s="293">
        <f>SUM('Employee Salary Payroll Tax '!I1117:K1117)</f>
        <v>93.72</v>
      </c>
      <c r="L1115" s="293">
        <f>'Employee Salary Payroll Tax '!H1117</f>
        <v>0</v>
      </c>
      <c r="M1115" s="293">
        <f t="shared" si="142"/>
        <v>-93.69</v>
      </c>
      <c r="N1115" s="359">
        <f t="shared" si="143"/>
        <v>0</v>
      </c>
      <c r="O1115" s="331"/>
      <c r="P1115" s="61"/>
      <c r="Q1115" s="294"/>
      <c r="R1115" s="292"/>
      <c r="S1115" s="291"/>
    </row>
    <row r="1116" spans="1:19" ht="14.4">
      <c r="A1116" s="36">
        <f t="shared" si="137"/>
        <v>1101</v>
      </c>
      <c r="B1116" s="526"/>
      <c r="C1116" s="36" t="str">
        <f>VLOOKUP('Employee Salary Payroll Tax '!B1118,'Employee Salary Payroll Tax '!$D$1:$E$7,2,FALSE)</f>
        <v>IBEW</v>
      </c>
      <c r="D1116" s="61">
        <f t="shared" si="138"/>
        <v>6.875E-3</v>
      </c>
      <c r="E1116" s="351">
        <f>'Employee Salary Payroll Tax '!N1118</f>
        <v>42801.21</v>
      </c>
      <c r="F1116" s="351">
        <f t="shared" si="139"/>
        <v>43095.468318749998</v>
      </c>
      <c r="G1116" s="352"/>
      <c r="H1116" s="351">
        <f t="shared" si="144"/>
        <v>2198.7900000000009</v>
      </c>
      <c r="I1116" s="351">
        <f t="shared" si="140"/>
        <v>294.25831874999858</v>
      </c>
      <c r="J1116" s="351">
        <f t="shared" si="141"/>
        <v>1.7655499124999916</v>
      </c>
      <c r="K1116" s="293">
        <f>SUM('Employee Salary Payroll Tax '!I1118:K1118)</f>
        <v>42801.36</v>
      </c>
      <c r="L1116" s="293">
        <f>'Employee Salary Payroll Tax '!H1118</f>
        <v>0</v>
      </c>
      <c r="M1116" s="293">
        <f t="shared" si="142"/>
        <v>-0.15000000000145519</v>
      </c>
      <c r="N1116" s="359">
        <f t="shared" si="143"/>
        <v>1.7655560999587416</v>
      </c>
      <c r="O1116" s="331"/>
      <c r="P1116" s="61"/>
      <c r="Q1116" s="294"/>
      <c r="R1116" s="292"/>
      <c r="S1116" s="291"/>
    </row>
    <row r="1117" spans="1:19" ht="14.4">
      <c r="A1117" s="36">
        <f t="shared" si="137"/>
        <v>1102</v>
      </c>
      <c r="B1117" s="526"/>
      <c r="C1117" s="36" t="str">
        <f>VLOOKUP('Employee Salary Payroll Tax '!B1119,'Employee Salary Payroll Tax '!$D$1:$E$7,2,FALSE)</f>
        <v>IBEW</v>
      </c>
      <c r="D1117" s="61">
        <f t="shared" si="138"/>
        <v>6.875E-3</v>
      </c>
      <c r="E1117" s="351">
        <f>'Employee Salary Payroll Tax '!N1119</f>
        <v>10356.59</v>
      </c>
      <c r="F1117" s="351">
        <f t="shared" si="139"/>
        <v>10427.79155625</v>
      </c>
      <c r="G1117" s="352"/>
      <c r="H1117" s="351">
        <f t="shared" si="144"/>
        <v>34643.410000000003</v>
      </c>
      <c r="I1117" s="351">
        <f t="shared" si="140"/>
        <v>71.201556250000067</v>
      </c>
      <c r="J1117" s="351">
        <f t="shared" si="141"/>
        <v>0.4272093375000004</v>
      </c>
      <c r="K1117" s="293">
        <f>SUM('Employee Salary Payroll Tax '!I1119:K1119)</f>
        <v>10356.59</v>
      </c>
      <c r="L1117" s="293">
        <f>'Employee Salary Payroll Tax '!H1119</f>
        <v>0</v>
      </c>
      <c r="M1117" s="293">
        <f t="shared" si="142"/>
        <v>0</v>
      </c>
      <c r="N1117" s="359">
        <f t="shared" si="143"/>
        <v>0.42720933745875034</v>
      </c>
      <c r="O1117" s="331"/>
      <c r="P1117" s="61"/>
      <c r="Q1117" s="294"/>
      <c r="R1117" s="292"/>
      <c r="S1117" s="291"/>
    </row>
    <row r="1118" spans="1:19" ht="14.4">
      <c r="A1118" s="36">
        <f t="shared" si="137"/>
        <v>1103</v>
      </c>
      <c r="B1118" s="526"/>
      <c r="C1118" s="36" t="str">
        <f>VLOOKUP('Employee Salary Payroll Tax '!B1120,'Employee Salary Payroll Tax '!$D$1:$E$7,2,FALSE)</f>
        <v>NonUnion</v>
      </c>
      <c r="D1118" s="61">
        <f t="shared" si="138"/>
        <v>2.98E-2</v>
      </c>
      <c r="E1118" s="351">
        <f>'Employee Salary Payroll Tax '!N1120</f>
        <v>102631.12</v>
      </c>
      <c r="F1118" s="351">
        <f t="shared" si="139"/>
        <v>105689.527376</v>
      </c>
      <c r="G1118" s="352"/>
      <c r="H1118" s="351">
        <f t="shared" si="144"/>
        <v>0</v>
      </c>
      <c r="I1118" s="351">
        <f t="shared" si="140"/>
        <v>3058.4073760000028</v>
      </c>
      <c r="J1118" s="351">
        <f t="shared" si="141"/>
        <v>0</v>
      </c>
      <c r="K1118" s="293">
        <f>SUM('Employee Salary Payroll Tax '!I1120:K1120)</f>
        <v>45378.92</v>
      </c>
      <c r="L1118" s="293">
        <f>'Employee Salary Payroll Tax '!H1120</f>
        <v>0</v>
      </c>
      <c r="M1118" s="293">
        <f t="shared" si="142"/>
        <v>57252.2</v>
      </c>
      <c r="N1118" s="359">
        <f t="shared" si="143"/>
        <v>0</v>
      </c>
      <c r="O1118" s="331"/>
      <c r="P1118" s="61"/>
      <c r="Q1118" s="294"/>
      <c r="R1118" s="292"/>
      <c r="S1118" s="291"/>
    </row>
    <row r="1119" spans="1:19" ht="14.4">
      <c r="A1119" s="36">
        <f t="shared" si="137"/>
        <v>1104</v>
      </c>
      <c r="B1119" s="526"/>
      <c r="C1119" s="36" t="str">
        <f>VLOOKUP('Employee Salary Payroll Tax '!B1121,'Employee Salary Payroll Tax '!$D$1:$E$7,2,FALSE)</f>
        <v>NonUnion</v>
      </c>
      <c r="D1119" s="61">
        <f t="shared" si="138"/>
        <v>2.98E-2</v>
      </c>
      <c r="E1119" s="351">
        <f>'Employee Salary Payroll Tax '!N1121</f>
        <v>96130.18</v>
      </c>
      <c r="F1119" s="351">
        <f t="shared" si="139"/>
        <v>98994.859364000004</v>
      </c>
      <c r="G1119" s="352"/>
      <c r="H1119" s="351">
        <f t="shared" si="144"/>
        <v>0</v>
      </c>
      <c r="I1119" s="351">
        <f t="shared" si="140"/>
        <v>2864.6793640000105</v>
      </c>
      <c r="J1119" s="351">
        <f t="shared" si="141"/>
        <v>0</v>
      </c>
      <c r="K1119" s="293">
        <f>SUM('Employee Salary Payroll Tax '!I1121:K1121)</f>
        <v>9004.02</v>
      </c>
      <c r="L1119" s="293">
        <f>'Employee Salary Payroll Tax '!H1121</f>
        <v>0</v>
      </c>
      <c r="M1119" s="293">
        <f t="shared" si="142"/>
        <v>87126.159999999989</v>
      </c>
      <c r="N1119" s="359">
        <f t="shared" si="143"/>
        <v>0</v>
      </c>
      <c r="O1119" s="331"/>
      <c r="P1119" s="61"/>
      <c r="Q1119" s="294"/>
      <c r="R1119" s="292"/>
      <c r="S1119" s="291"/>
    </row>
    <row r="1120" spans="1:19" ht="14.4">
      <c r="A1120" s="36">
        <f t="shared" si="137"/>
        <v>1105</v>
      </c>
      <c r="B1120" s="526"/>
      <c r="C1120" s="36" t="str">
        <f>VLOOKUP('Employee Salary Payroll Tax '!B1122,'Employee Salary Payroll Tax '!$D$1:$E$7,2,FALSE)</f>
        <v>IBEW</v>
      </c>
      <c r="D1120" s="61">
        <f t="shared" si="138"/>
        <v>6.875E-3</v>
      </c>
      <c r="E1120" s="351">
        <f>'Employee Salary Payroll Tax '!N1122</f>
        <v>35081.65</v>
      </c>
      <c r="F1120" s="351">
        <f t="shared" si="139"/>
        <v>35322.836343750001</v>
      </c>
      <c r="G1120" s="352"/>
      <c r="H1120" s="351">
        <f t="shared" si="144"/>
        <v>9918.3499999999985</v>
      </c>
      <c r="I1120" s="351">
        <f t="shared" si="140"/>
        <v>241.18634374999965</v>
      </c>
      <c r="J1120" s="351">
        <f t="shared" si="141"/>
        <v>1.447118062499998</v>
      </c>
      <c r="K1120" s="293">
        <f>SUM('Employee Salary Payroll Tax '!I1122:K1122)</f>
        <v>960.72</v>
      </c>
      <c r="L1120" s="293">
        <f>'Employee Salary Payroll Tax '!H1122</f>
        <v>0</v>
      </c>
      <c r="M1120" s="293">
        <f t="shared" si="142"/>
        <v>34120.93</v>
      </c>
      <c r="N1120" s="359">
        <f t="shared" si="143"/>
        <v>3.9629699998870303E-2</v>
      </c>
      <c r="O1120" s="331"/>
      <c r="P1120" s="61"/>
      <c r="Q1120" s="294"/>
      <c r="R1120" s="292"/>
      <c r="S1120" s="291"/>
    </row>
    <row r="1121" spans="1:19" ht="14.4">
      <c r="A1121" s="36">
        <f t="shared" si="137"/>
        <v>1106</v>
      </c>
      <c r="B1121" s="526"/>
      <c r="C1121" s="36" t="str">
        <f>VLOOKUP('Employee Salary Payroll Tax '!B1123,'Employee Salary Payroll Tax '!$D$1:$E$7,2,FALSE)</f>
        <v>UA</v>
      </c>
      <c r="D1121" s="61">
        <f t="shared" si="138"/>
        <v>0.03</v>
      </c>
      <c r="E1121" s="351">
        <f>'Employee Salary Payroll Tax '!N1123</f>
        <v>73280.37</v>
      </c>
      <c r="F1121" s="351">
        <f t="shared" si="139"/>
        <v>75478.781099999993</v>
      </c>
      <c r="G1121" s="352"/>
      <c r="H1121" s="351">
        <f t="shared" si="144"/>
        <v>0</v>
      </c>
      <c r="I1121" s="351">
        <f t="shared" si="140"/>
        <v>2198.4110999999975</v>
      </c>
      <c r="J1121" s="351">
        <f t="shared" si="141"/>
        <v>0</v>
      </c>
      <c r="K1121" s="293">
        <f>SUM('Employee Salary Payroll Tax '!I1123:K1123)</f>
        <v>60007.33</v>
      </c>
      <c r="L1121" s="293">
        <f>'Employee Salary Payroll Tax '!H1123</f>
        <v>324.32</v>
      </c>
      <c r="M1121" s="293">
        <f t="shared" si="142"/>
        <v>12948.719999999994</v>
      </c>
      <c r="N1121" s="359">
        <f t="shared" si="143"/>
        <v>0</v>
      </c>
      <c r="O1121" s="331"/>
      <c r="P1121" s="61"/>
      <c r="Q1121" s="294"/>
      <c r="R1121" s="292"/>
      <c r="S1121" s="291"/>
    </row>
    <row r="1122" spans="1:19" ht="14.4">
      <c r="A1122" s="36">
        <f t="shared" si="137"/>
        <v>1107</v>
      </c>
      <c r="B1122" s="526"/>
      <c r="C1122" s="36" t="str">
        <f>VLOOKUP('Employee Salary Payroll Tax '!B1124,'Employee Salary Payroll Tax '!$D$1:$E$7,2,FALSE)</f>
        <v>IBEW</v>
      </c>
      <c r="D1122" s="61">
        <f t="shared" si="138"/>
        <v>6.875E-3</v>
      </c>
      <c r="E1122" s="351">
        <f>'Employee Salary Payroll Tax '!N1124</f>
        <v>57785.64</v>
      </c>
      <c r="F1122" s="351">
        <f t="shared" si="139"/>
        <v>58182.916274999996</v>
      </c>
      <c r="G1122" s="352"/>
      <c r="H1122" s="351">
        <f t="shared" si="144"/>
        <v>0</v>
      </c>
      <c r="I1122" s="351">
        <f t="shared" si="140"/>
        <v>397.27627499999653</v>
      </c>
      <c r="J1122" s="351">
        <f t="shared" si="141"/>
        <v>0</v>
      </c>
      <c r="K1122" s="293">
        <f>SUM('Employee Salary Payroll Tax '!I1124:K1124)</f>
        <v>1914.97</v>
      </c>
      <c r="L1122" s="293">
        <f>'Employee Salary Payroll Tax '!H1124</f>
        <v>0</v>
      </c>
      <c r="M1122" s="293">
        <f t="shared" si="142"/>
        <v>55870.67</v>
      </c>
      <c r="N1122" s="359">
        <f t="shared" si="143"/>
        <v>0</v>
      </c>
      <c r="O1122" s="331"/>
      <c r="P1122" s="61"/>
      <c r="Q1122" s="294"/>
      <c r="R1122" s="292"/>
      <c r="S1122" s="291"/>
    </row>
    <row r="1123" spans="1:19" ht="14.4">
      <c r="A1123" s="36">
        <f t="shared" si="137"/>
        <v>1108</v>
      </c>
      <c r="B1123" s="526"/>
      <c r="C1123" s="36" t="str">
        <f>VLOOKUP('Employee Salary Payroll Tax '!B1125,'Employee Salary Payroll Tax '!$D$1:$E$7,2,FALSE)</f>
        <v>IBEW</v>
      </c>
      <c r="D1123" s="61">
        <f t="shared" si="138"/>
        <v>6.875E-3</v>
      </c>
      <c r="E1123" s="351">
        <f>'Employee Salary Payroll Tax '!N1125</f>
        <v>1586.52</v>
      </c>
      <c r="F1123" s="351">
        <f t="shared" si="139"/>
        <v>1597.4273249999999</v>
      </c>
      <c r="G1123" s="352"/>
      <c r="H1123" s="351">
        <f t="shared" si="144"/>
        <v>43413.48</v>
      </c>
      <c r="I1123" s="351">
        <f t="shared" si="140"/>
        <v>10.907324999999901</v>
      </c>
      <c r="J1123" s="351">
        <f t="shared" si="141"/>
        <v>6.5443949999999404E-2</v>
      </c>
      <c r="K1123" s="293">
        <f>SUM('Employee Salary Payroll Tax '!I1125:K1125)</f>
        <v>1586.52</v>
      </c>
      <c r="L1123" s="293">
        <f>'Employee Salary Payroll Tax '!H1125</f>
        <v>0</v>
      </c>
      <c r="M1123" s="293">
        <f t="shared" si="142"/>
        <v>0</v>
      </c>
      <c r="N1123" s="359">
        <f t="shared" si="143"/>
        <v>6.5443949958749401E-2</v>
      </c>
      <c r="O1123" s="331"/>
      <c r="P1123" s="61"/>
      <c r="Q1123" s="294"/>
      <c r="R1123" s="292"/>
      <c r="S1123" s="291"/>
    </row>
    <row r="1124" spans="1:19" ht="14.4">
      <c r="A1124" s="36">
        <f t="shared" si="137"/>
        <v>1109</v>
      </c>
      <c r="B1124" s="526"/>
      <c r="C1124" s="36" t="str">
        <f>VLOOKUP('Employee Salary Payroll Tax '!B1126,'Employee Salary Payroll Tax '!$D$1:$E$7,2,FALSE)</f>
        <v>IBEW</v>
      </c>
      <c r="D1124" s="61">
        <f t="shared" si="138"/>
        <v>6.875E-3</v>
      </c>
      <c r="E1124" s="351">
        <f>'Employee Salary Payroll Tax '!N1126</f>
        <v>89927.47</v>
      </c>
      <c r="F1124" s="351">
        <f t="shared" si="139"/>
        <v>90545.721356249996</v>
      </c>
      <c r="G1124" s="352"/>
      <c r="H1124" s="351">
        <f t="shared" si="144"/>
        <v>0</v>
      </c>
      <c r="I1124" s="351">
        <f t="shared" si="140"/>
        <v>618.2513562499953</v>
      </c>
      <c r="J1124" s="351">
        <f t="shared" si="141"/>
        <v>0</v>
      </c>
      <c r="K1124" s="293">
        <f>SUM('Employee Salary Payroll Tax '!I1126:K1126)</f>
        <v>21098.07</v>
      </c>
      <c r="L1124" s="293">
        <f>'Employee Salary Payroll Tax '!H1126</f>
        <v>0</v>
      </c>
      <c r="M1124" s="293">
        <f t="shared" si="142"/>
        <v>68829.399999999994</v>
      </c>
      <c r="N1124" s="359">
        <f t="shared" si="143"/>
        <v>0</v>
      </c>
      <c r="O1124" s="331"/>
      <c r="P1124" s="61"/>
      <c r="Q1124" s="294"/>
      <c r="R1124" s="292"/>
      <c r="S1124" s="291"/>
    </row>
    <row r="1125" spans="1:19" ht="14.4">
      <c r="A1125" s="36">
        <f t="shared" si="137"/>
        <v>1110</v>
      </c>
      <c r="B1125" s="526"/>
      <c r="C1125" s="36" t="str">
        <f>VLOOKUP('Employee Salary Payroll Tax '!B1127,'Employee Salary Payroll Tax '!$D$1:$E$7,2,FALSE)</f>
        <v>NonUnion</v>
      </c>
      <c r="D1125" s="61">
        <f t="shared" si="138"/>
        <v>2.98E-2</v>
      </c>
      <c r="E1125" s="351">
        <f>'Employee Salary Payroll Tax '!N1127</f>
        <v>84266.27</v>
      </c>
      <c r="F1125" s="351">
        <f t="shared" si="139"/>
        <v>86777.404846000005</v>
      </c>
      <c r="G1125" s="352"/>
      <c r="H1125" s="351">
        <f t="shared" si="144"/>
        <v>0</v>
      </c>
      <c r="I1125" s="351">
        <f t="shared" si="140"/>
        <v>2511.1348460000008</v>
      </c>
      <c r="J1125" s="351">
        <f t="shared" si="141"/>
        <v>0</v>
      </c>
      <c r="K1125" s="293">
        <f>SUM('Employee Salary Payroll Tax '!I1127:K1127)</f>
        <v>7358.4</v>
      </c>
      <c r="L1125" s="293">
        <f>'Employee Salary Payroll Tax '!H1127</f>
        <v>0</v>
      </c>
      <c r="M1125" s="293">
        <f t="shared" si="142"/>
        <v>76907.87000000001</v>
      </c>
      <c r="N1125" s="359">
        <f t="shared" si="143"/>
        <v>0</v>
      </c>
      <c r="O1125" s="331"/>
      <c r="P1125" s="61"/>
      <c r="Q1125" s="294"/>
      <c r="R1125" s="292"/>
      <c r="S1125" s="291"/>
    </row>
    <row r="1126" spans="1:19" ht="14.4">
      <c r="A1126" s="36">
        <f t="shared" si="137"/>
        <v>1111</v>
      </c>
      <c r="B1126" s="526"/>
      <c r="C1126" s="36" t="str">
        <f>VLOOKUP('Employee Salary Payroll Tax '!B1128,'Employee Salary Payroll Tax '!$D$1:$E$7,2,FALSE)</f>
        <v>UA</v>
      </c>
      <c r="D1126" s="61">
        <f t="shared" si="138"/>
        <v>0.03</v>
      </c>
      <c r="E1126" s="351">
        <f>'Employee Salary Payroll Tax '!N1128</f>
        <v>65263.360000000001</v>
      </c>
      <c r="F1126" s="351">
        <f t="shared" si="139"/>
        <v>67221.260800000004</v>
      </c>
      <c r="G1126" s="352"/>
      <c r="H1126" s="351">
        <f t="shared" si="144"/>
        <v>0</v>
      </c>
      <c r="I1126" s="351">
        <f t="shared" si="140"/>
        <v>1957.9008000000031</v>
      </c>
      <c r="J1126" s="351">
        <f t="shared" si="141"/>
        <v>0</v>
      </c>
      <c r="K1126" s="293">
        <f>SUM('Employee Salary Payroll Tax '!I1128:K1128)</f>
        <v>38037.96</v>
      </c>
      <c r="L1126" s="293">
        <f>'Employee Salary Payroll Tax '!H1128</f>
        <v>0</v>
      </c>
      <c r="M1126" s="293">
        <f t="shared" si="142"/>
        <v>27225.4</v>
      </c>
      <c r="N1126" s="359">
        <f t="shared" si="143"/>
        <v>0</v>
      </c>
      <c r="O1126" s="331"/>
      <c r="P1126" s="61"/>
      <c r="Q1126" s="294"/>
      <c r="R1126" s="292"/>
      <c r="S1126" s="291"/>
    </row>
    <row r="1127" spans="1:19" ht="14.4">
      <c r="A1127" s="36">
        <f t="shared" si="137"/>
        <v>1112</v>
      </c>
      <c r="B1127" s="526"/>
      <c r="C1127" s="36" t="str">
        <f>VLOOKUP('Employee Salary Payroll Tax '!B1129,'Employee Salary Payroll Tax '!$D$1:$E$7,2,FALSE)</f>
        <v>NonUnion</v>
      </c>
      <c r="D1127" s="61">
        <f t="shared" si="138"/>
        <v>2.98E-2</v>
      </c>
      <c r="E1127" s="351">
        <f>'Employee Salary Payroll Tax '!N1129</f>
        <v>61895.82</v>
      </c>
      <c r="F1127" s="351">
        <f t="shared" si="139"/>
        <v>63740.315436000004</v>
      </c>
      <c r="G1127" s="352"/>
      <c r="H1127" s="351">
        <f t="shared" si="144"/>
        <v>0</v>
      </c>
      <c r="I1127" s="351">
        <f t="shared" si="140"/>
        <v>1844.4954360000047</v>
      </c>
      <c r="J1127" s="351">
        <f t="shared" si="141"/>
        <v>0</v>
      </c>
      <c r="K1127" s="293">
        <f>SUM('Employee Salary Payroll Tax '!I1129:K1129)</f>
        <v>61895.82</v>
      </c>
      <c r="L1127" s="293">
        <f>'Employee Salary Payroll Tax '!H1129</f>
        <v>0</v>
      </c>
      <c r="M1127" s="293">
        <f t="shared" si="142"/>
        <v>0</v>
      </c>
      <c r="N1127" s="359">
        <f t="shared" si="143"/>
        <v>0</v>
      </c>
      <c r="O1127" s="331"/>
      <c r="P1127" s="61"/>
      <c r="Q1127" s="294"/>
      <c r="R1127" s="292"/>
      <c r="S1127" s="291"/>
    </row>
    <row r="1128" spans="1:19" ht="14.4">
      <c r="A1128" s="36">
        <f t="shared" si="137"/>
        <v>1113</v>
      </c>
      <c r="B1128" s="526"/>
      <c r="C1128" s="36" t="str">
        <f>VLOOKUP('Employee Salary Payroll Tax '!B1130,'Employee Salary Payroll Tax '!$D$1:$E$7,2,FALSE)</f>
        <v>NonUnion</v>
      </c>
      <c r="D1128" s="61">
        <f t="shared" si="138"/>
        <v>2.98E-2</v>
      </c>
      <c r="E1128" s="351">
        <f>'Employee Salary Payroll Tax '!N1130</f>
        <v>116175.06</v>
      </c>
      <c r="F1128" s="351">
        <f t="shared" si="139"/>
        <v>119637.07678800001</v>
      </c>
      <c r="G1128" s="352"/>
      <c r="H1128" s="351">
        <f t="shared" si="144"/>
        <v>0</v>
      </c>
      <c r="I1128" s="351">
        <f t="shared" si="140"/>
        <v>3462.0167880000081</v>
      </c>
      <c r="J1128" s="351">
        <f t="shared" si="141"/>
        <v>0</v>
      </c>
      <c r="K1128" s="293">
        <f>SUM('Employee Salary Payroll Tax '!I1130:K1130)</f>
        <v>25590.66</v>
      </c>
      <c r="L1128" s="293">
        <f>'Employee Salary Payroll Tax '!H1130</f>
        <v>0</v>
      </c>
      <c r="M1128" s="293">
        <f t="shared" si="142"/>
        <v>90584.4</v>
      </c>
      <c r="N1128" s="359">
        <f t="shared" si="143"/>
        <v>0</v>
      </c>
      <c r="O1128" s="331"/>
      <c r="P1128" s="61"/>
      <c r="Q1128" s="294"/>
      <c r="R1128" s="292"/>
      <c r="S1128" s="291"/>
    </row>
    <row r="1129" spans="1:19" ht="14.4">
      <c r="A1129" s="36">
        <f t="shared" si="137"/>
        <v>1114</v>
      </c>
      <c r="B1129" s="526"/>
      <c r="C1129" s="36" t="str">
        <f>VLOOKUP('Employee Salary Payroll Tax '!B1131,'Employee Salary Payroll Tax '!$D$1:$E$7,2,FALSE)</f>
        <v>IBEW</v>
      </c>
      <c r="D1129" s="61">
        <f t="shared" si="138"/>
        <v>6.875E-3</v>
      </c>
      <c r="E1129" s="351">
        <f>'Employee Salary Payroll Tax '!N1131</f>
        <v>42792.47</v>
      </c>
      <c r="F1129" s="351">
        <f t="shared" si="139"/>
        <v>43086.668231249998</v>
      </c>
      <c r="G1129" s="352"/>
      <c r="H1129" s="351">
        <f t="shared" si="144"/>
        <v>2207.5299999999988</v>
      </c>
      <c r="I1129" s="351">
        <f t="shared" si="140"/>
        <v>294.19823124999675</v>
      </c>
      <c r="J1129" s="351">
        <f t="shared" si="141"/>
        <v>1.7651893874999804</v>
      </c>
      <c r="K1129" s="293">
        <f>SUM('Employee Salary Payroll Tax '!I1131:K1131)</f>
        <v>42792.47</v>
      </c>
      <c r="L1129" s="293">
        <f>'Employee Salary Payroll Tax '!H1131</f>
        <v>0</v>
      </c>
      <c r="M1129" s="293">
        <f t="shared" si="142"/>
        <v>0</v>
      </c>
      <c r="N1129" s="359">
        <f t="shared" si="143"/>
        <v>1.7651893874587306</v>
      </c>
      <c r="O1129" s="331"/>
      <c r="P1129" s="61"/>
      <c r="Q1129" s="294"/>
      <c r="R1129" s="292"/>
      <c r="S1129" s="291"/>
    </row>
    <row r="1130" spans="1:19" ht="14.4">
      <c r="A1130" s="36">
        <f t="shared" si="137"/>
        <v>1115</v>
      </c>
      <c r="B1130" s="526"/>
      <c r="C1130" s="36" t="str">
        <f>VLOOKUP('Employee Salary Payroll Tax '!B1132,'Employee Salary Payroll Tax '!$D$1:$E$7,2,FALSE)</f>
        <v>NonUnion</v>
      </c>
      <c r="D1130" s="61">
        <f t="shared" si="138"/>
        <v>2.98E-2</v>
      </c>
      <c r="E1130" s="351">
        <f>'Employee Salary Payroll Tax '!N1132</f>
        <v>51992.2</v>
      </c>
      <c r="F1130" s="351">
        <f t="shared" si="139"/>
        <v>53541.567560000003</v>
      </c>
      <c r="G1130" s="352"/>
      <c r="H1130" s="351">
        <f t="shared" si="144"/>
        <v>0</v>
      </c>
      <c r="I1130" s="351">
        <f t="shared" si="140"/>
        <v>1549.3675600000061</v>
      </c>
      <c r="J1130" s="351">
        <f t="shared" si="141"/>
        <v>0</v>
      </c>
      <c r="K1130" s="293">
        <f>SUM('Employee Salary Payroll Tax '!I1132:K1132)</f>
        <v>51992.2</v>
      </c>
      <c r="L1130" s="293">
        <f>'Employee Salary Payroll Tax '!H1132</f>
        <v>0</v>
      </c>
      <c r="M1130" s="293">
        <f t="shared" si="142"/>
        <v>0</v>
      </c>
      <c r="N1130" s="359">
        <f t="shared" si="143"/>
        <v>0</v>
      </c>
      <c r="O1130" s="331"/>
      <c r="P1130" s="61"/>
      <c r="Q1130" s="294"/>
      <c r="R1130" s="292"/>
      <c r="S1130" s="291"/>
    </row>
    <row r="1131" spans="1:19" ht="14.4">
      <c r="A1131" s="36">
        <f t="shared" si="137"/>
        <v>1116</v>
      </c>
      <c r="B1131" s="526"/>
      <c r="C1131" s="36" t="str">
        <f>VLOOKUP('Employee Salary Payroll Tax '!B1133,'Employee Salary Payroll Tax '!$D$1:$E$7,2,FALSE)</f>
        <v>NonUnion</v>
      </c>
      <c r="D1131" s="61">
        <f t="shared" si="138"/>
        <v>2.98E-2</v>
      </c>
      <c r="E1131" s="351">
        <f>'Employee Salary Payroll Tax '!N1133</f>
        <v>101012.51</v>
      </c>
      <c r="F1131" s="351">
        <f t="shared" si="139"/>
        <v>104022.68279799999</v>
      </c>
      <c r="G1131" s="352"/>
      <c r="H1131" s="351">
        <f t="shared" si="144"/>
        <v>0</v>
      </c>
      <c r="I1131" s="351">
        <f t="shared" si="140"/>
        <v>3010.1727979999996</v>
      </c>
      <c r="J1131" s="351">
        <f t="shared" si="141"/>
        <v>0</v>
      </c>
      <c r="K1131" s="293">
        <f>SUM('Employee Salary Payroll Tax '!I1133:K1133)</f>
        <v>22725.54</v>
      </c>
      <c r="L1131" s="293">
        <f>'Employee Salary Payroll Tax '!H1133</f>
        <v>0</v>
      </c>
      <c r="M1131" s="293">
        <f t="shared" si="142"/>
        <v>78286.97</v>
      </c>
      <c r="N1131" s="359">
        <f t="shared" si="143"/>
        <v>0</v>
      </c>
      <c r="O1131" s="331"/>
      <c r="P1131" s="61"/>
      <c r="Q1131" s="294"/>
      <c r="R1131" s="292"/>
      <c r="S1131" s="291"/>
    </row>
    <row r="1132" spans="1:19" ht="14.4">
      <c r="A1132" s="36">
        <f t="shared" si="137"/>
        <v>1117</v>
      </c>
      <c r="B1132" s="526"/>
      <c r="C1132" s="36" t="str">
        <f>VLOOKUP('Employee Salary Payroll Tax '!B1134,'Employee Salary Payroll Tax '!$D$1:$E$7,2,FALSE)</f>
        <v>NonUnion</v>
      </c>
      <c r="D1132" s="61">
        <f t="shared" si="138"/>
        <v>2.98E-2</v>
      </c>
      <c r="E1132" s="351">
        <f>'Employee Salary Payroll Tax '!N1134</f>
        <v>13343.58</v>
      </c>
      <c r="F1132" s="351">
        <f t="shared" si="139"/>
        <v>13741.218684000001</v>
      </c>
      <c r="G1132" s="352"/>
      <c r="H1132" s="351">
        <f t="shared" si="144"/>
        <v>31656.42</v>
      </c>
      <c r="I1132" s="351">
        <f t="shared" si="140"/>
        <v>397.63868400000138</v>
      </c>
      <c r="J1132" s="351">
        <f t="shared" si="141"/>
        <v>2.3858321040000083</v>
      </c>
      <c r="K1132" s="293">
        <f>SUM('Employee Salary Payroll Tax '!I1134:K1134)</f>
        <v>10354.73</v>
      </c>
      <c r="L1132" s="293">
        <f>'Employee Salary Payroll Tax '!H1134</f>
        <v>0</v>
      </c>
      <c r="M1132" s="293">
        <f t="shared" si="142"/>
        <v>2988.8500000000004</v>
      </c>
      <c r="N1132" s="359">
        <f t="shared" si="143"/>
        <v>1.8514257238612561</v>
      </c>
      <c r="O1132" s="331"/>
      <c r="P1132" s="61"/>
      <c r="Q1132" s="294"/>
      <c r="R1132" s="292"/>
      <c r="S1132" s="291"/>
    </row>
    <row r="1133" spans="1:19" ht="14.4">
      <c r="A1133" s="36">
        <f t="shared" si="137"/>
        <v>1118</v>
      </c>
      <c r="B1133" s="526"/>
      <c r="C1133" s="36" t="str">
        <f>VLOOKUP('Employee Salary Payroll Tax '!B1135,'Employee Salary Payroll Tax '!$D$1:$E$7,2,FALSE)</f>
        <v>IBEW</v>
      </c>
      <c r="D1133" s="61">
        <f t="shared" si="138"/>
        <v>6.875E-3</v>
      </c>
      <c r="E1133" s="351">
        <f>'Employee Salary Payroll Tax '!N1135</f>
        <v>25356.9</v>
      </c>
      <c r="F1133" s="351">
        <f t="shared" si="139"/>
        <v>25531.228687499999</v>
      </c>
      <c r="G1133" s="352"/>
      <c r="H1133" s="351">
        <f t="shared" si="144"/>
        <v>19643.099999999999</v>
      </c>
      <c r="I1133" s="351">
        <f t="shared" si="140"/>
        <v>174.32868749999761</v>
      </c>
      <c r="J1133" s="351">
        <f t="shared" si="141"/>
        <v>1.0459721249999856</v>
      </c>
      <c r="K1133" s="293">
        <f>SUM('Employee Salary Payroll Tax '!I1135:K1135)</f>
        <v>25408.21</v>
      </c>
      <c r="L1133" s="293">
        <f>'Employee Salary Payroll Tax '!H1135</f>
        <v>0</v>
      </c>
      <c r="M1133" s="293">
        <f t="shared" si="142"/>
        <v>-51.309999999997672</v>
      </c>
      <c r="N1133" s="359">
        <f t="shared" si="143"/>
        <v>1.0480886624586521</v>
      </c>
      <c r="O1133" s="331"/>
      <c r="P1133" s="61"/>
      <c r="Q1133" s="294"/>
      <c r="R1133" s="292"/>
      <c r="S1133" s="291"/>
    </row>
    <row r="1134" spans="1:19" ht="14.4">
      <c r="A1134" s="36">
        <f t="shared" si="137"/>
        <v>1119</v>
      </c>
      <c r="B1134" s="526"/>
      <c r="C1134" s="36" t="str">
        <f>VLOOKUP('Employee Salary Payroll Tax '!B1136,'Employee Salary Payroll Tax '!$D$1:$E$7,2,FALSE)</f>
        <v>NonUnion</v>
      </c>
      <c r="D1134" s="61">
        <f t="shared" si="138"/>
        <v>2.98E-2</v>
      </c>
      <c r="E1134" s="351">
        <f>'Employee Salary Payroll Tax '!N1136</f>
        <v>57367.02</v>
      </c>
      <c r="F1134" s="351">
        <f t="shared" si="139"/>
        <v>59076.557196000002</v>
      </c>
      <c r="G1134" s="352"/>
      <c r="H1134" s="351">
        <f t="shared" si="144"/>
        <v>0</v>
      </c>
      <c r="I1134" s="351">
        <f t="shared" si="140"/>
        <v>1709.5371960000048</v>
      </c>
      <c r="J1134" s="351">
        <f t="shared" si="141"/>
        <v>0</v>
      </c>
      <c r="K1134" s="293">
        <f>SUM('Employee Salary Payroll Tax '!I1136:K1136)</f>
        <v>57367.02</v>
      </c>
      <c r="L1134" s="293">
        <f>'Employee Salary Payroll Tax '!H1136</f>
        <v>0</v>
      </c>
      <c r="M1134" s="293">
        <f t="shared" si="142"/>
        <v>0</v>
      </c>
      <c r="N1134" s="359">
        <f t="shared" si="143"/>
        <v>0</v>
      </c>
      <c r="O1134" s="331"/>
      <c r="P1134" s="61"/>
      <c r="Q1134" s="294"/>
      <c r="R1134" s="292"/>
      <c r="S1134" s="291"/>
    </row>
    <row r="1135" spans="1:19" ht="14.4">
      <c r="A1135" s="36">
        <f t="shared" si="137"/>
        <v>1120</v>
      </c>
      <c r="B1135" s="526"/>
      <c r="C1135" s="36" t="str">
        <f>VLOOKUP('Employee Salary Payroll Tax '!B1137,'Employee Salary Payroll Tax '!$D$1:$E$7,2,FALSE)</f>
        <v>NonUnion</v>
      </c>
      <c r="D1135" s="61">
        <f t="shared" si="138"/>
        <v>2.98E-2</v>
      </c>
      <c r="E1135" s="351">
        <f>'Employee Salary Payroll Tax '!N1137</f>
        <v>31356.58</v>
      </c>
      <c r="F1135" s="351">
        <f t="shared" si="139"/>
        <v>32291.006084000004</v>
      </c>
      <c r="G1135" s="352"/>
      <c r="H1135" s="351">
        <f t="shared" si="144"/>
        <v>13643.419999999998</v>
      </c>
      <c r="I1135" s="351">
        <f t="shared" si="140"/>
        <v>934.42608400000245</v>
      </c>
      <c r="J1135" s="351">
        <f t="shared" si="141"/>
        <v>5.6065565040000145</v>
      </c>
      <c r="K1135" s="293">
        <f>SUM('Employee Salary Payroll Tax '!I1137:K1137)</f>
        <v>31356.579999999998</v>
      </c>
      <c r="L1135" s="293">
        <f>'Employee Salary Payroll Tax '!H1137</f>
        <v>0</v>
      </c>
      <c r="M1135" s="293">
        <f t="shared" si="142"/>
        <v>3.637978807091713E-12</v>
      </c>
      <c r="N1135" s="359">
        <f t="shared" si="143"/>
        <v>5.6065565038212144</v>
      </c>
      <c r="O1135" s="331"/>
      <c r="P1135" s="61"/>
      <c r="Q1135" s="294"/>
      <c r="R1135" s="292"/>
      <c r="S1135" s="291"/>
    </row>
    <row r="1136" spans="1:19" ht="14.4">
      <c r="A1136" s="36">
        <f t="shared" si="137"/>
        <v>1121</v>
      </c>
      <c r="B1136" s="526"/>
      <c r="C1136" s="36" t="str">
        <f>VLOOKUP('Employee Salary Payroll Tax '!B1138,'Employee Salary Payroll Tax '!$D$1:$E$7,2,FALSE)</f>
        <v>IBEW</v>
      </c>
      <c r="D1136" s="61">
        <f t="shared" si="138"/>
        <v>6.875E-3</v>
      </c>
      <c r="E1136" s="351">
        <f>'Employee Salary Payroll Tax '!N1138</f>
        <v>65695.56</v>
      </c>
      <c r="F1136" s="351">
        <f t="shared" si="139"/>
        <v>66147.216974999988</v>
      </c>
      <c r="G1136" s="352"/>
      <c r="H1136" s="351">
        <f t="shared" si="144"/>
        <v>0</v>
      </c>
      <c r="I1136" s="351">
        <f t="shared" si="140"/>
        <v>451.65697499999078</v>
      </c>
      <c r="J1136" s="351">
        <f t="shared" si="141"/>
        <v>0</v>
      </c>
      <c r="K1136" s="293">
        <f>SUM('Employee Salary Payroll Tax '!I1138:K1138)</f>
        <v>17576.330000000002</v>
      </c>
      <c r="L1136" s="293">
        <f>'Employee Salary Payroll Tax '!H1138</f>
        <v>0</v>
      </c>
      <c r="M1136" s="293">
        <f t="shared" si="142"/>
        <v>48119.229999999996</v>
      </c>
      <c r="N1136" s="359">
        <f t="shared" si="143"/>
        <v>0</v>
      </c>
      <c r="O1136" s="331"/>
      <c r="P1136" s="61"/>
      <c r="Q1136" s="294"/>
      <c r="R1136" s="292"/>
      <c r="S1136" s="291"/>
    </row>
    <row r="1137" spans="1:19" ht="14.4">
      <c r="A1137" s="36">
        <f t="shared" si="137"/>
        <v>1122</v>
      </c>
      <c r="B1137" s="526"/>
      <c r="C1137" s="36" t="str">
        <f>VLOOKUP('Employee Salary Payroll Tax '!B1139,'Employee Salary Payroll Tax '!$D$1:$E$7,2,FALSE)</f>
        <v>IBEW</v>
      </c>
      <c r="D1137" s="61">
        <f t="shared" si="138"/>
        <v>6.875E-3</v>
      </c>
      <c r="E1137" s="351">
        <f>'Employee Salary Payroll Tax '!N1139</f>
        <v>2734.77</v>
      </c>
      <c r="F1137" s="351">
        <f t="shared" si="139"/>
        <v>2753.5715437499998</v>
      </c>
      <c r="G1137" s="352"/>
      <c r="H1137" s="351">
        <f t="shared" si="144"/>
        <v>42265.23</v>
      </c>
      <c r="I1137" s="351">
        <f t="shared" si="140"/>
        <v>18.801543749999837</v>
      </c>
      <c r="J1137" s="351">
        <f t="shared" si="141"/>
        <v>0.11280926249999902</v>
      </c>
      <c r="K1137" s="293">
        <f>SUM('Employee Salary Payroll Tax '!I1139:K1139)</f>
        <v>2732.77</v>
      </c>
      <c r="L1137" s="293">
        <f>'Employee Salary Payroll Tax '!H1139</f>
        <v>0</v>
      </c>
      <c r="M1137" s="293">
        <f t="shared" si="142"/>
        <v>2</v>
      </c>
      <c r="N1137" s="359">
        <f t="shared" si="143"/>
        <v>0.11272676245877919</v>
      </c>
      <c r="O1137" s="331"/>
      <c r="P1137" s="61"/>
      <c r="Q1137" s="294"/>
      <c r="R1137" s="292"/>
      <c r="S1137" s="291"/>
    </row>
    <row r="1138" spans="1:19" ht="14.4">
      <c r="A1138" s="36">
        <f t="shared" si="137"/>
        <v>1123</v>
      </c>
      <c r="B1138" s="526"/>
      <c r="C1138" s="36" t="str">
        <f>VLOOKUP('Employee Salary Payroll Tax '!B1140,'Employee Salary Payroll Tax '!$D$1:$E$7,2,FALSE)</f>
        <v>Not Assigned</v>
      </c>
      <c r="D1138" s="61">
        <f t="shared" si="138"/>
        <v>0</v>
      </c>
      <c r="E1138" s="351">
        <f>'Employee Salary Payroll Tax '!N1140</f>
        <v>0.03</v>
      </c>
      <c r="F1138" s="351">
        <f t="shared" si="139"/>
        <v>0.03</v>
      </c>
      <c r="G1138" s="352"/>
      <c r="H1138" s="351">
        <f t="shared" si="144"/>
        <v>44999.97</v>
      </c>
      <c r="I1138" s="351">
        <f t="shared" si="140"/>
        <v>0</v>
      </c>
      <c r="J1138" s="351">
        <f t="shared" si="141"/>
        <v>0</v>
      </c>
      <c r="K1138" s="293">
        <f>SUM('Employee Salary Payroll Tax '!I1140:K1140)</f>
        <v>4.4000000000000004</v>
      </c>
      <c r="L1138" s="293">
        <f>'Employee Salary Payroll Tax '!H1140</f>
        <v>0</v>
      </c>
      <c r="M1138" s="293">
        <f t="shared" si="142"/>
        <v>-4.37</v>
      </c>
      <c r="N1138" s="359">
        <f t="shared" si="143"/>
        <v>0</v>
      </c>
      <c r="O1138" s="331"/>
      <c r="P1138" s="61"/>
      <c r="Q1138" s="294"/>
      <c r="R1138" s="292"/>
      <c r="S1138" s="291"/>
    </row>
    <row r="1139" spans="1:19" ht="14.4">
      <c r="A1139" s="36">
        <f t="shared" si="137"/>
        <v>1124</v>
      </c>
      <c r="B1139" s="526"/>
      <c r="C1139" s="36" t="str">
        <f>VLOOKUP('Employee Salary Payroll Tax '!B1141,'Employee Salary Payroll Tax '!$D$1:$E$7,2,FALSE)</f>
        <v>NonUnion</v>
      </c>
      <c r="D1139" s="61">
        <f t="shared" si="138"/>
        <v>2.98E-2</v>
      </c>
      <c r="E1139" s="351">
        <f>'Employee Salary Payroll Tax '!N1141</f>
        <v>73135.47</v>
      </c>
      <c r="F1139" s="351">
        <f t="shared" si="139"/>
        <v>75314.907006000009</v>
      </c>
      <c r="G1139" s="352"/>
      <c r="H1139" s="351">
        <f t="shared" si="144"/>
        <v>0</v>
      </c>
      <c r="I1139" s="351">
        <f t="shared" si="140"/>
        <v>2179.4370060000074</v>
      </c>
      <c r="J1139" s="351">
        <f t="shared" si="141"/>
        <v>0</v>
      </c>
      <c r="K1139" s="293">
        <f>SUM('Employee Salary Payroll Tax '!I1141:K1141)</f>
        <v>9167.19</v>
      </c>
      <c r="L1139" s="293">
        <f>'Employee Salary Payroll Tax '!H1141</f>
        <v>0</v>
      </c>
      <c r="M1139" s="293">
        <f t="shared" si="142"/>
        <v>63968.28</v>
      </c>
      <c r="N1139" s="359">
        <f t="shared" si="143"/>
        <v>0</v>
      </c>
      <c r="O1139" s="331"/>
      <c r="P1139" s="61"/>
      <c r="Q1139" s="294"/>
      <c r="R1139" s="292"/>
      <c r="S1139" s="291"/>
    </row>
    <row r="1140" spans="1:19" ht="14.4">
      <c r="A1140" s="36">
        <f t="shared" si="137"/>
        <v>1125</v>
      </c>
      <c r="B1140" s="526"/>
      <c r="C1140" s="36" t="str">
        <f>VLOOKUP('Employee Salary Payroll Tax '!B1142,'Employee Salary Payroll Tax '!$D$1:$E$7,2,FALSE)</f>
        <v>UA</v>
      </c>
      <c r="D1140" s="61">
        <f t="shared" si="138"/>
        <v>0.03</v>
      </c>
      <c r="E1140" s="351">
        <f>'Employee Salary Payroll Tax '!N1142</f>
        <v>87251.93</v>
      </c>
      <c r="F1140" s="351">
        <f t="shared" si="139"/>
        <v>89869.487899999993</v>
      </c>
      <c r="G1140" s="352"/>
      <c r="H1140" s="351">
        <f t="shared" si="144"/>
        <v>0</v>
      </c>
      <c r="I1140" s="351">
        <f t="shared" si="140"/>
        <v>2617.5578999999998</v>
      </c>
      <c r="J1140" s="351">
        <f t="shared" si="141"/>
        <v>0</v>
      </c>
      <c r="K1140" s="293">
        <f>SUM('Employee Salary Payroll Tax '!I1142:K1142)</f>
        <v>77883.499999999985</v>
      </c>
      <c r="L1140" s="293">
        <f>'Employee Salary Payroll Tax '!H1142</f>
        <v>238.28</v>
      </c>
      <c r="M1140" s="293">
        <f t="shared" si="142"/>
        <v>9130.1500000000069</v>
      </c>
      <c r="N1140" s="359">
        <f t="shared" si="143"/>
        <v>0</v>
      </c>
      <c r="O1140" s="331"/>
      <c r="P1140" s="61"/>
      <c r="Q1140" s="294"/>
      <c r="R1140" s="292"/>
      <c r="S1140" s="291"/>
    </row>
    <row r="1141" spans="1:19" ht="14.4">
      <c r="A1141" s="36">
        <f t="shared" si="137"/>
        <v>1126</v>
      </c>
      <c r="B1141" s="526"/>
      <c r="C1141" s="36" t="str">
        <f>VLOOKUP('Employee Salary Payroll Tax '!B1143,'Employee Salary Payroll Tax '!$D$1:$E$7,2,FALSE)</f>
        <v>NonUnion</v>
      </c>
      <c r="D1141" s="61">
        <f t="shared" si="138"/>
        <v>2.98E-2</v>
      </c>
      <c r="E1141" s="351">
        <f>'Employee Salary Payroll Tax '!N1143</f>
        <v>81943.11</v>
      </c>
      <c r="F1141" s="351">
        <f t="shared" si="139"/>
        <v>84385.014678000007</v>
      </c>
      <c r="G1141" s="352"/>
      <c r="H1141" s="351">
        <f t="shared" si="144"/>
        <v>0</v>
      </c>
      <c r="I1141" s="351">
        <f t="shared" si="140"/>
        <v>2441.9046780000062</v>
      </c>
      <c r="J1141" s="351">
        <f t="shared" si="141"/>
        <v>0</v>
      </c>
      <c r="K1141" s="293">
        <f>SUM('Employee Salary Payroll Tax '!I1143:K1143)</f>
        <v>20480.47</v>
      </c>
      <c r="L1141" s="293">
        <f>'Employee Salary Payroll Tax '!H1143</f>
        <v>0</v>
      </c>
      <c r="M1141" s="293">
        <f t="shared" si="142"/>
        <v>61462.64</v>
      </c>
      <c r="N1141" s="359">
        <f t="shared" si="143"/>
        <v>0</v>
      </c>
      <c r="O1141" s="331"/>
      <c r="P1141" s="61"/>
      <c r="Q1141" s="294"/>
      <c r="R1141" s="292"/>
      <c r="S1141" s="291"/>
    </row>
    <row r="1142" spans="1:19" ht="14.4">
      <c r="A1142" s="36">
        <f t="shared" si="137"/>
        <v>1127</v>
      </c>
      <c r="B1142" s="526"/>
      <c r="C1142" s="36" t="str">
        <f>VLOOKUP('Employee Salary Payroll Tax '!B1144,'Employee Salary Payroll Tax '!$D$1:$E$7,2,FALSE)</f>
        <v>NonUnion</v>
      </c>
      <c r="D1142" s="61">
        <f t="shared" si="138"/>
        <v>2.98E-2</v>
      </c>
      <c r="E1142" s="351">
        <f>'Employee Salary Payroll Tax '!N1144</f>
        <v>29964.22</v>
      </c>
      <c r="F1142" s="351">
        <f t="shared" si="139"/>
        <v>30857.153756000003</v>
      </c>
      <c r="G1142" s="352"/>
      <c r="H1142" s="351">
        <f t="shared" si="144"/>
        <v>15035.779999999999</v>
      </c>
      <c r="I1142" s="351">
        <f t="shared" si="140"/>
        <v>892.93375600000218</v>
      </c>
      <c r="J1142" s="351">
        <f t="shared" si="141"/>
        <v>5.3576025360000132</v>
      </c>
      <c r="K1142" s="293">
        <f>SUM('Employee Salary Payroll Tax '!I1144:K1144)</f>
        <v>10709.47</v>
      </c>
      <c r="L1142" s="293">
        <f>'Employee Salary Payroll Tax '!H1144</f>
        <v>0</v>
      </c>
      <c r="M1142" s="293">
        <f t="shared" si="142"/>
        <v>19254.75</v>
      </c>
      <c r="N1142" s="359">
        <f t="shared" si="143"/>
        <v>1.9148532359360999</v>
      </c>
      <c r="O1142" s="331"/>
      <c r="P1142" s="61"/>
      <c r="Q1142" s="294"/>
      <c r="R1142" s="292"/>
      <c r="S1142" s="291"/>
    </row>
    <row r="1143" spans="1:19" ht="14.4">
      <c r="A1143" s="36">
        <f t="shared" si="137"/>
        <v>1128</v>
      </c>
      <c r="B1143" s="526"/>
      <c r="C1143" s="36" t="str">
        <f>VLOOKUP('Employee Salary Payroll Tax '!B1145,'Employee Salary Payroll Tax '!$D$1:$E$7,2,FALSE)</f>
        <v>IBEW</v>
      </c>
      <c r="D1143" s="61">
        <f t="shared" si="138"/>
        <v>6.875E-3</v>
      </c>
      <c r="E1143" s="351">
        <f>'Employee Salary Payroll Tax '!N1145</f>
        <v>41410.99</v>
      </c>
      <c r="F1143" s="351">
        <f t="shared" si="139"/>
        <v>41695.690556249996</v>
      </c>
      <c r="G1143" s="352"/>
      <c r="H1143" s="351">
        <f t="shared" si="144"/>
        <v>3589.010000000002</v>
      </c>
      <c r="I1143" s="351">
        <f t="shared" si="140"/>
        <v>284.70055624999804</v>
      </c>
      <c r="J1143" s="351">
        <f t="shared" si="141"/>
        <v>1.7082033374999883</v>
      </c>
      <c r="K1143" s="293">
        <f>SUM('Employee Salary Payroll Tax '!I1145:K1145)</f>
        <v>41410.99</v>
      </c>
      <c r="L1143" s="293">
        <f>'Employee Salary Payroll Tax '!H1145</f>
        <v>0</v>
      </c>
      <c r="M1143" s="293">
        <f t="shared" si="142"/>
        <v>0</v>
      </c>
      <c r="N1143" s="359">
        <f t="shared" si="143"/>
        <v>1.7082033374587384</v>
      </c>
      <c r="O1143" s="331"/>
      <c r="P1143" s="61"/>
      <c r="Q1143" s="294"/>
      <c r="R1143" s="292"/>
      <c r="S1143" s="291"/>
    </row>
    <row r="1144" spans="1:19" ht="14.4">
      <c r="A1144" s="36">
        <f t="shared" si="137"/>
        <v>1129</v>
      </c>
      <c r="B1144" s="526"/>
      <c r="C1144" s="36" t="str">
        <f>VLOOKUP('Employee Salary Payroll Tax '!B1146,'Employee Salary Payroll Tax '!$D$1:$E$7,2,FALSE)</f>
        <v>IBEW</v>
      </c>
      <c r="D1144" s="61">
        <f t="shared" si="138"/>
        <v>6.875E-3</v>
      </c>
      <c r="E1144" s="351">
        <f>'Employee Salary Payroll Tax '!N1146</f>
        <v>49326.42</v>
      </c>
      <c r="F1144" s="351">
        <f t="shared" si="139"/>
        <v>49665.539137499996</v>
      </c>
      <c r="G1144" s="352"/>
      <c r="H1144" s="351">
        <f t="shared" si="144"/>
        <v>0</v>
      </c>
      <c r="I1144" s="351">
        <f t="shared" si="140"/>
        <v>339.11913749999803</v>
      </c>
      <c r="J1144" s="351">
        <f t="shared" si="141"/>
        <v>0</v>
      </c>
      <c r="K1144" s="293">
        <f>SUM('Employee Salary Payroll Tax '!I1146:K1146)</f>
        <v>49326.42</v>
      </c>
      <c r="L1144" s="293">
        <f>'Employee Salary Payroll Tax '!H1146</f>
        <v>0</v>
      </c>
      <c r="M1144" s="293">
        <f t="shared" si="142"/>
        <v>0</v>
      </c>
      <c r="N1144" s="359">
        <f t="shared" si="143"/>
        <v>0</v>
      </c>
      <c r="O1144" s="331"/>
      <c r="P1144" s="61"/>
      <c r="Q1144" s="294"/>
      <c r="R1144" s="292"/>
      <c r="S1144" s="291"/>
    </row>
    <row r="1145" spans="1:19" ht="14.4">
      <c r="A1145" s="36">
        <f t="shared" si="137"/>
        <v>1130</v>
      </c>
      <c r="B1145" s="526"/>
      <c r="C1145" s="36" t="str">
        <f>VLOOKUP('Employee Salary Payroll Tax '!B1147,'Employee Salary Payroll Tax '!$D$1:$E$7,2,FALSE)</f>
        <v>NonUnion</v>
      </c>
      <c r="D1145" s="61">
        <f t="shared" si="138"/>
        <v>2.98E-2</v>
      </c>
      <c r="E1145" s="351">
        <f>'Employee Salary Payroll Tax '!N1147</f>
        <v>16594.03</v>
      </c>
      <c r="F1145" s="351">
        <f t="shared" si="139"/>
        <v>17088.532093999998</v>
      </c>
      <c r="G1145" s="352"/>
      <c r="H1145" s="351">
        <f t="shared" si="144"/>
        <v>28405.97</v>
      </c>
      <c r="I1145" s="351">
        <f t="shared" si="140"/>
        <v>494.50209399999949</v>
      </c>
      <c r="J1145" s="351">
        <f t="shared" si="141"/>
        <v>2.9670125639999969</v>
      </c>
      <c r="K1145" s="293">
        <f>SUM('Employee Salary Payroll Tax '!I1147:K1147)</f>
        <v>16594.03</v>
      </c>
      <c r="L1145" s="293">
        <f>'Employee Salary Payroll Tax '!H1147</f>
        <v>0</v>
      </c>
      <c r="M1145" s="293">
        <f t="shared" si="142"/>
        <v>0</v>
      </c>
      <c r="N1145" s="359">
        <f t="shared" si="143"/>
        <v>2.9670125638211968</v>
      </c>
      <c r="O1145" s="331"/>
      <c r="P1145" s="61"/>
      <c r="Q1145" s="294"/>
      <c r="R1145" s="292"/>
      <c r="S1145" s="291"/>
    </row>
    <row r="1146" spans="1:19" ht="14.4">
      <c r="A1146" s="36">
        <f t="shared" si="137"/>
        <v>1131</v>
      </c>
      <c r="B1146" s="526"/>
      <c r="C1146" s="36" t="str">
        <f>VLOOKUP('Employee Salary Payroll Tax '!B1148,'Employee Salary Payroll Tax '!$D$1:$E$7,2,FALSE)</f>
        <v>IBEW</v>
      </c>
      <c r="D1146" s="61">
        <f t="shared" si="138"/>
        <v>6.875E-3</v>
      </c>
      <c r="E1146" s="351">
        <f>'Employee Salary Payroll Tax '!N1148</f>
        <v>121639.22</v>
      </c>
      <c r="F1146" s="351">
        <f t="shared" si="139"/>
        <v>122475.4896375</v>
      </c>
      <c r="G1146" s="352"/>
      <c r="H1146" s="351">
        <f t="shared" si="144"/>
        <v>0</v>
      </c>
      <c r="I1146" s="351">
        <f t="shared" si="140"/>
        <v>836.26963749999413</v>
      </c>
      <c r="J1146" s="351">
        <f t="shared" si="141"/>
        <v>0</v>
      </c>
      <c r="K1146" s="293">
        <f>SUM('Employee Salary Payroll Tax '!I1148:K1148)</f>
        <v>29673.440000000002</v>
      </c>
      <c r="L1146" s="293">
        <f>'Employee Salary Payroll Tax '!H1148</f>
        <v>0</v>
      </c>
      <c r="M1146" s="293">
        <f t="shared" si="142"/>
        <v>91965.78</v>
      </c>
      <c r="N1146" s="359">
        <f t="shared" si="143"/>
        <v>0</v>
      </c>
      <c r="O1146" s="331"/>
      <c r="P1146" s="61"/>
      <c r="Q1146" s="294"/>
      <c r="R1146" s="292"/>
      <c r="S1146" s="291"/>
    </row>
    <row r="1147" spans="1:19" ht="14.4">
      <c r="A1147" s="36">
        <f t="shared" si="137"/>
        <v>1132</v>
      </c>
      <c r="B1147" s="526"/>
      <c r="C1147" s="36" t="str">
        <f>VLOOKUP('Employee Salary Payroll Tax '!B1149,'Employee Salary Payroll Tax '!$D$1:$E$7,2,FALSE)</f>
        <v>UA</v>
      </c>
      <c r="D1147" s="61">
        <f t="shared" si="138"/>
        <v>0.03</v>
      </c>
      <c r="E1147" s="351">
        <f>'Employee Salary Payroll Tax '!N1149</f>
        <v>16795.78</v>
      </c>
      <c r="F1147" s="351">
        <f t="shared" si="139"/>
        <v>17299.653399999999</v>
      </c>
      <c r="G1147" s="352"/>
      <c r="H1147" s="351">
        <f t="shared" si="144"/>
        <v>28204.22</v>
      </c>
      <c r="I1147" s="351">
        <f t="shared" si="140"/>
        <v>503.8734000000004</v>
      </c>
      <c r="J1147" s="351">
        <f t="shared" si="141"/>
        <v>3.0232404000000024</v>
      </c>
      <c r="K1147" s="293">
        <f>SUM('Employee Salary Payroll Tax '!I1149:K1149)</f>
        <v>15933.570000000002</v>
      </c>
      <c r="L1147" s="293">
        <f>'Employee Salary Payroll Tax '!H1149</f>
        <v>122.12</v>
      </c>
      <c r="M1147" s="293">
        <f t="shared" si="142"/>
        <v>740.0899999999973</v>
      </c>
      <c r="N1147" s="359">
        <f t="shared" si="143"/>
        <v>2.8680425998292427</v>
      </c>
      <c r="O1147" s="331"/>
      <c r="P1147" s="61"/>
      <c r="Q1147" s="294"/>
      <c r="R1147" s="292"/>
      <c r="S1147" s="291"/>
    </row>
    <row r="1148" spans="1:19" ht="14.4">
      <c r="A1148" s="36">
        <f t="shared" si="137"/>
        <v>1133</v>
      </c>
      <c r="B1148" s="526"/>
      <c r="C1148" s="36" t="str">
        <f>VLOOKUP('Employee Salary Payroll Tax '!B1150,'Employee Salary Payroll Tax '!$D$1:$E$7,2,FALSE)</f>
        <v>NonUnion</v>
      </c>
      <c r="D1148" s="61">
        <f t="shared" si="138"/>
        <v>2.98E-2</v>
      </c>
      <c r="E1148" s="351">
        <f>'Employee Salary Payroll Tax '!N1150</f>
        <v>32353.03</v>
      </c>
      <c r="F1148" s="351">
        <f t="shared" si="139"/>
        <v>33317.150293999999</v>
      </c>
      <c r="G1148" s="352"/>
      <c r="H1148" s="351">
        <f t="shared" si="144"/>
        <v>12646.970000000001</v>
      </c>
      <c r="I1148" s="351">
        <f t="shared" si="140"/>
        <v>964.12029400000029</v>
      </c>
      <c r="J1148" s="351">
        <f t="shared" si="141"/>
        <v>5.7847217640000022</v>
      </c>
      <c r="K1148" s="293">
        <f>SUM('Employee Salary Payroll Tax '!I1150:K1150)</f>
        <v>9396.1</v>
      </c>
      <c r="L1148" s="293">
        <f>'Employee Salary Payroll Tax '!H1150</f>
        <v>0</v>
      </c>
      <c r="M1148" s="293">
        <f t="shared" si="142"/>
        <v>22956.93</v>
      </c>
      <c r="N1148" s="359">
        <f t="shared" si="143"/>
        <v>1.6800226799480729</v>
      </c>
      <c r="O1148" s="331"/>
      <c r="P1148" s="61"/>
      <c r="Q1148" s="294"/>
      <c r="R1148" s="292"/>
      <c r="S1148" s="291"/>
    </row>
    <row r="1149" spans="1:19" ht="14.4">
      <c r="A1149" s="36">
        <f t="shared" si="137"/>
        <v>1134</v>
      </c>
      <c r="B1149" s="526"/>
      <c r="C1149" s="36" t="str">
        <f>VLOOKUP('Employee Salary Payroll Tax '!B1151,'Employee Salary Payroll Tax '!$D$1:$E$7,2,FALSE)</f>
        <v>NonUnion</v>
      </c>
      <c r="D1149" s="61">
        <f t="shared" si="138"/>
        <v>2.98E-2</v>
      </c>
      <c r="E1149" s="351">
        <f>'Employee Salary Payroll Tax '!N1151</f>
        <v>100039.58</v>
      </c>
      <c r="F1149" s="351">
        <f t="shared" si="139"/>
        <v>103020.75948400001</v>
      </c>
      <c r="G1149" s="352"/>
      <c r="H1149" s="351">
        <f t="shared" si="144"/>
        <v>0</v>
      </c>
      <c r="I1149" s="351">
        <f t="shared" si="140"/>
        <v>2981.1794840000075</v>
      </c>
      <c r="J1149" s="351">
        <f t="shared" si="141"/>
        <v>0</v>
      </c>
      <c r="K1149" s="293">
        <f>SUM('Employee Salary Payroll Tax '!I1151:K1151)</f>
        <v>10627.4</v>
      </c>
      <c r="L1149" s="293">
        <f>'Employee Salary Payroll Tax '!H1151</f>
        <v>0</v>
      </c>
      <c r="M1149" s="293">
        <f t="shared" si="142"/>
        <v>89412.180000000008</v>
      </c>
      <c r="N1149" s="359">
        <f t="shared" si="143"/>
        <v>0</v>
      </c>
      <c r="O1149" s="331"/>
      <c r="P1149" s="61"/>
      <c r="Q1149" s="294"/>
      <c r="R1149" s="292"/>
      <c r="S1149" s="291"/>
    </row>
    <row r="1150" spans="1:19" ht="14.4">
      <c r="A1150" s="36">
        <f t="shared" si="137"/>
        <v>1135</v>
      </c>
      <c r="B1150" s="526"/>
      <c r="C1150" s="36" t="str">
        <f>VLOOKUP('Employee Salary Payroll Tax '!B1152,'Employee Salary Payroll Tax '!$D$1:$E$7,2,FALSE)</f>
        <v>IBEW</v>
      </c>
      <c r="D1150" s="61">
        <f t="shared" si="138"/>
        <v>6.875E-3</v>
      </c>
      <c r="E1150" s="351">
        <f>'Employee Salary Payroll Tax '!N1152</f>
        <v>41218.730000000003</v>
      </c>
      <c r="F1150" s="351">
        <f t="shared" si="139"/>
        <v>41502.108768750004</v>
      </c>
      <c r="G1150" s="352"/>
      <c r="H1150" s="351">
        <f t="shared" si="144"/>
        <v>3781.2699999999968</v>
      </c>
      <c r="I1150" s="351">
        <f t="shared" si="140"/>
        <v>283.37876875000075</v>
      </c>
      <c r="J1150" s="351">
        <f t="shared" si="141"/>
        <v>1.7002726125000045</v>
      </c>
      <c r="K1150" s="293">
        <f>SUM('Employee Salary Payroll Tax '!I1152:K1152)</f>
        <v>41058.57</v>
      </c>
      <c r="L1150" s="293">
        <f>'Employee Salary Payroll Tax '!H1152</f>
        <v>0</v>
      </c>
      <c r="M1150" s="293">
        <f t="shared" si="142"/>
        <v>160.16000000000349</v>
      </c>
      <c r="N1150" s="359">
        <f t="shared" si="143"/>
        <v>1.6936660124589147</v>
      </c>
      <c r="O1150" s="331"/>
      <c r="P1150" s="61"/>
      <c r="Q1150" s="294"/>
      <c r="R1150" s="292"/>
      <c r="S1150" s="291"/>
    </row>
    <row r="1151" spans="1:19" ht="14.4">
      <c r="A1151" s="36">
        <f t="shared" si="137"/>
        <v>1136</v>
      </c>
      <c r="B1151" s="526"/>
      <c r="C1151" s="36" t="str">
        <f>VLOOKUP('Employee Salary Payroll Tax '!B1153,'Employee Salary Payroll Tax '!$D$1:$E$7,2,FALSE)</f>
        <v>IBEW</v>
      </c>
      <c r="D1151" s="61">
        <f t="shared" si="138"/>
        <v>6.875E-3</v>
      </c>
      <c r="E1151" s="351">
        <f>'Employee Salary Payroll Tax '!N1153</f>
        <v>7154.82</v>
      </c>
      <c r="F1151" s="351">
        <f t="shared" si="139"/>
        <v>7204.0093874999993</v>
      </c>
      <c r="G1151" s="352"/>
      <c r="H1151" s="351">
        <f t="shared" si="144"/>
        <v>37845.18</v>
      </c>
      <c r="I1151" s="351">
        <f t="shared" si="140"/>
        <v>49.189387499999611</v>
      </c>
      <c r="J1151" s="351">
        <f t="shared" si="141"/>
        <v>0.2951363249999977</v>
      </c>
      <c r="K1151" s="293">
        <f>SUM('Employee Salary Payroll Tax '!I1153:K1153)</f>
        <v>7154.82</v>
      </c>
      <c r="L1151" s="293">
        <f>'Employee Salary Payroll Tax '!H1153</f>
        <v>0</v>
      </c>
      <c r="M1151" s="293">
        <f t="shared" si="142"/>
        <v>0</v>
      </c>
      <c r="N1151" s="359">
        <f t="shared" si="143"/>
        <v>0.29513632495874764</v>
      </c>
      <c r="O1151" s="331"/>
      <c r="P1151" s="61"/>
      <c r="Q1151" s="294"/>
      <c r="R1151" s="292"/>
      <c r="S1151" s="291"/>
    </row>
    <row r="1152" spans="1:19" ht="14.4">
      <c r="A1152" s="36">
        <f t="shared" si="137"/>
        <v>1137</v>
      </c>
      <c r="B1152" s="526"/>
      <c r="C1152" s="36" t="str">
        <f>VLOOKUP('Employee Salary Payroll Tax '!B1154,'Employee Salary Payroll Tax '!$D$1:$E$7,2,FALSE)</f>
        <v>IBEW</v>
      </c>
      <c r="D1152" s="61">
        <f t="shared" si="138"/>
        <v>6.875E-3</v>
      </c>
      <c r="E1152" s="351">
        <f>'Employee Salary Payroll Tax '!N1154</f>
        <v>46409.89</v>
      </c>
      <c r="F1152" s="351">
        <f t="shared" si="139"/>
        <v>46728.957993749995</v>
      </c>
      <c r="G1152" s="352"/>
      <c r="H1152" s="351">
        <f t="shared" si="144"/>
        <v>0</v>
      </c>
      <c r="I1152" s="351">
        <f t="shared" si="140"/>
        <v>319.06799374999537</v>
      </c>
      <c r="J1152" s="351">
        <f t="shared" si="141"/>
        <v>0</v>
      </c>
      <c r="K1152" s="293">
        <f>SUM('Employee Salary Payroll Tax '!I1154:K1154)</f>
        <v>12008.57</v>
      </c>
      <c r="L1152" s="293">
        <f>'Employee Salary Payroll Tax '!H1154</f>
        <v>0</v>
      </c>
      <c r="M1152" s="293">
        <f t="shared" si="142"/>
        <v>34401.32</v>
      </c>
      <c r="N1152" s="359">
        <f t="shared" si="143"/>
        <v>0</v>
      </c>
      <c r="O1152" s="331"/>
      <c r="P1152" s="61"/>
      <c r="Q1152" s="294"/>
      <c r="R1152" s="292"/>
      <c r="S1152" s="291"/>
    </row>
    <row r="1153" spans="1:19" ht="14.4">
      <c r="A1153" s="36">
        <f t="shared" si="137"/>
        <v>1138</v>
      </c>
      <c r="B1153" s="526"/>
      <c r="C1153" s="36" t="str">
        <f>VLOOKUP('Employee Salary Payroll Tax '!B1155,'Employee Salary Payroll Tax '!$D$1:$E$7,2,FALSE)</f>
        <v>NonUnion</v>
      </c>
      <c r="D1153" s="61">
        <f t="shared" si="138"/>
        <v>2.98E-2</v>
      </c>
      <c r="E1153" s="351">
        <f>'Employee Salary Payroll Tax '!N1155</f>
        <v>65075.360000000001</v>
      </c>
      <c r="F1153" s="351">
        <f t="shared" si="139"/>
        <v>67014.60572800001</v>
      </c>
      <c r="G1153" s="352"/>
      <c r="H1153" s="351">
        <f t="shared" si="144"/>
        <v>0</v>
      </c>
      <c r="I1153" s="351">
        <f t="shared" si="140"/>
        <v>1939.245728000009</v>
      </c>
      <c r="J1153" s="351">
        <f t="shared" si="141"/>
        <v>0</v>
      </c>
      <c r="K1153" s="293">
        <f>SUM('Employee Salary Payroll Tax '!I1155:K1155)</f>
        <v>8042.1500000000005</v>
      </c>
      <c r="L1153" s="293">
        <f>'Employee Salary Payroll Tax '!H1155</f>
        <v>0</v>
      </c>
      <c r="M1153" s="293">
        <f t="shared" si="142"/>
        <v>57033.21</v>
      </c>
      <c r="N1153" s="359">
        <f t="shared" si="143"/>
        <v>0</v>
      </c>
      <c r="O1153" s="331"/>
      <c r="P1153" s="61"/>
      <c r="Q1153" s="294"/>
      <c r="R1153" s="292"/>
      <c r="S1153" s="291"/>
    </row>
    <row r="1154" spans="1:19" ht="14.4">
      <c r="A1154" s="36">
        <f t="shared" si="137"/>
        <v>1139</v>
      </c>
      <c r="B1154" s="526"/>
      <c r="C1154" s="36" t="str">
        <f>VLOOKUP('Employee Salary Payroll Tax '!B1156,'Employee Salary Payroll Tax '!$D$1:$E$7,2,FALSE)</f>
        <v>NonUnion</v>
      </c>
      <c r="D1154" s="61">
        <f t="shared" si="138"/>
        <v>2.98E-2</v>
      </c>
      <c r="E1154" s="351">
        <f>'Employee Salary Payroll Tax '!N1156</f>
        <v>82791.75</v>
      </c>
      <c r="F1154" s="351">
        <f t="shared" si="139"/>
        <v>85258.94415000001</v>
      </c>
      <c r="G1154" s="352"/>
      <c r="H1154" s="351">
        <f t="shared" si="144"/>
        <v>0</v>
      </c>
      <c r="I1154" s="351">
        <f t="shared" si="140"/>
        <v>2467.1941500000103</v>
      </c>
      <c r="J1154" s="351">
        <f t="shared" si="141"/>
        <v>0</v>
      </c>
      <c r="K1154" s="293">
        <f>SUM('Employee Salary Payroll Tax '!I1156:K1156)</f>
        <v>82791.75</v>
      </c>
      <c r="L1154" s="293">
        <f>'Employee Salary Payroll Tax '!H1156</f>
        <v>0</v>
      </c>
      <c r="M1154" s="293">
        <f t="shared" si="142"/>
        <v>0</v>
      </c>
      <c r="N1154" s="359">
        <f t="shared" si="143"/>
        <v>0</v>
      </c>
      <c r="O1154" s="331"/>
      <c r="P1154" s="61"/>
      <c r="Q1154" s="294"/>
      <c r="R1154" s="292"/>
      <c r="S1154" s="291"/>
    </row>
    <row r="1155" spans="1:19" ht="14.4">
      <c r="A1155" s="36">
        <f t="shared" si="137"/>
        <v>1140</v>
      </c>
      <c r="B1155" s="526"/>
      <c r="C1155" s="36" t="str">
        <f>VLOOKUP('Employee Salary Payroll Tax '!B1157,'Employee Salary Payroll Tax '!$D$1:$E$7,2,FALSE)</f>
        <v>IBEW</v>
      </c>
      <c r="D1155" s="61">
        <f t="shared" si="138"/>
        <v>6.875E-3</v>
      </c>
      <c r="E1155" s="351">
        <f>'Employee Salary Payroll Tax '!N1157</f>
        <v>37285.550000000003</v>
      </c>
      <c r="F1155" s="351">
        <f t="shared" si="139"/>
        <v>37541.888156250003</v>
      </c>
      <c r="G1155" s="352"/>
      <c r="H1155" s="351">
        <f t="shared" si="144"/>
        <v>7714.4499999999971</v>
      </c>
      <c r="I1155" s="351">
        <f t="shared" si="140"/>
        <v>256.33815624999988</v>
      </c>
      <c r="J1155" s="351">
        <f t="shared" si="141"/>
        <v>1.5380289374999994</v>
      </c>
      <c r="K1155" s="293">
        <f>SUM('Employee Salary Payroll Tax '!I1157:K1157)</f>
        <v>37285.549999999996</v>
      </c>
      <c r="L1155" s="293">
        <f>'Employee Salary Payroll Tax '!H1157</f>
        <v>0</v>
      </c>
      <c r="M1155" s="293">
        <f t="shared" si="142"/>
        <v>7.2759576141834259E-12</v>
      </c>
      <c r="N1155" s="359">
        <f t="shared" si="143"/>
        <v>1.538028937458749</v>
      </c>
      <c r="O1155" s="331"/>
      <c r="P1155" s="61"/>
      <c r="Q1155" s="294"/>
      <c r="R1155" s="292"/>
      <c r="S1155" s="291"/>
    </row>
    <row r="1156" spans="1:19" ht="14.4">
      <c r="A1156" s="36">
        <f t="shared" si="137"/>
        <v>1141</v>
      </c>
      <c r="B1156" s="526"/>
      <c r="C1156" s="36" t="str">
        <f>VLOOKUP('Employee Salary Payroll Tax '!B1158,'Employee Salary Payroll Tax '!$D$1:$E$7,2,FALSE)</f>
        <v>IBEW</v>
      </c>
      <c r="D1156" s="61">
        <f t="shared" si="138"/>
        <v>6.875E-3</v>
      </c>
      <c r="E1156" s="351">
        <f>'Employee Salary Payroll Tax '!N1158</f>
        <v>95800.78</v>
      </c>
      <c r="F1156" s="351">
        <f t="shared" si="139"/>
        <v>96459.410362499999</v>
      </c>
      <c r="G1156" s="352"/>
      <c r="H1156" s="351">
        <f t="shared" si="144"/>
        <v>0</v>
      </c>
      <c r="I1156" s="351">
        <f t="shared" si="140"/>
        <v>658.63036250000005</v>
      </c>
      <c r="J1156" s="351">
        <f t="shared" si="141"/>
        <v>0</v>
      </c>
      <c r="K1156" s="293">
        <f>SUM('Employee Salary Payroll Tax '!I1158:K1158)</f>
        <v>30202.579999999998</v>
      </c>
      <c r="L1156" s="293">
        <f>'Employee Salary Payroll Tax '!H1158</f>
        <v>0</v>
      </c>
      <c r="M1156" s="293">
        <f t="shared" si="142"/>
        <v>65598.2</v>
      </c>
      <c r="N1156" s="359">
        <f t="shared" si="143"/>
        <v>0</v>
      </c>
      <c r="O1156" s="331"/>
      <c r="P1156" s="61"/>
      <c r="Q1156" s="294"/>
      <c r="R1156" s="292"/>
      <c r="S1156" s="291"/>
    </row>
    <row r="1157" spans="1:19" ht="14.4">
      <c r="A1157" s="36">
        <f t="shared" si="137"/>
        <v>1142</v>
      </c>
      <c r="B1157" s="526"/>
      <c r="C1157" s="36" t="str">
        <f>VLOOKUP('Employee Salary Payroll Tax '!B1159,'Employee Salary Payroll Tax '!$D$1:$E$7,2,FALSE)</f>
        <v>IBEW</v>
      </c>
      <c r="D1157" s="61">
        <f t="shared" si="138"/>
        <v>6.875E-3</v>
      </c>
      <c r="E1157" s="351">
        <f>'Employee Salary Payroll Tax '!N1159</f>
        <v>57926.080000000002</v>
      </c>
      <c r="F1157" s="351">
        <f t="shared" si="139"/>
        <v>58324.321799999998</v>
      </c>
      <c r="G1157" s="352"/>
      <c r="H1157" s="351">
        <f t="shared" si="144"/>
        <v>0</v>
      </c>
      <c r="I1157" s="351">
        <f t="shared" si="140"/>
        <v>398.24179999999615</v>
      </c>
      <c r="J1157" s="351">
        <f t="shared" si="141"/>
        <v>0</v>
      </c>
      <c r="K1157" s="293">
        <f>SUM('Employee Salary Payroll Tax '!I1159:K1159)</f>
        <v>0</v>
      </c>
      <c r="L1157" s="293">
        <f>'Employee Salary Payroll Tax '!H1159</f>
        <v>0</v>
      </c>
      <c r="M1157" s="293">
        <f t="shared" si="142"/>
        <v>57926.080000000002</v>
      </c>
      <c r="N1157" s="359">
        <f t="shared" si="143"/>
        <v>0</v>
      </c>
      <c r="O1157" s="331"/>
      <c r="P1157" s="61"/>
      <c r="Q1157" s="294"/>
      <c r="R1157" s="292"/>
      <c r="S1157" s="291"/>
    </row>
    <row r="1158" spans="1:19" ht="14.4">
      <c r="A1158" s="36">
        <f t="shared" si="137"/>
        <v>1143</v>
      </c>
      <c r="B1158" s="526"/>
      <c r="C1158" s="36" t="str">
        <f>VLOOKUP('Employee Salary Payroll Tax '!B1160,'Employee Salary Payroll Tax '!$D$1:$E$7,2,FALSE)</f>
        <v>NonUnion</v>
      </c>
      <c r="D1158" s="61">
        <f t="shared" si="138"/>
        <v>2.98E-2</v>
      </c>
      <c r="E1158" s="351">
        <f>'Employee Salary Payroll Tax '!N1160</f>
        <v>81604.87</v>
      </c>
      <c r="F1158" s="351">
        <f t="shared" si="139"/>
        <v>84036.695126000006</v>
      </c>
      <c r="G1158" s="352"/>
      <c r="H1158" s="351">
        <f t="shared" si="144"/>
        <v>0</v>
      </c>
      <c r="I1158" s="351">
        <f t="shared" si="140"/>
        <v>2431.8251260000106</v>
      </c>
      <c r="J1158" s="351">
        <f t="shared" si="141"/>
        <v>0</v>
      </c>
      <c r="K1158" s="293">
        <f>SUM('Employee Salary Payroll Tax '!I1160:K1160)</f>
        <v>44274.62</v>
      </c>
      <c r="L1158" s="293">
        <f>'Employee Salary Payroll Tax '!H1160</f>
        <v>0</v>
      </c>
      <c r="M1158" s="293">
        <f t="shared" si="142"/>
        <v>37330.249999999993</v>
      </c>
      <c r="N1158" s="359">
        <f t="shared" si="143"/>
        <v>0</v>
      </c>
      <c r="O1158" s="331"/>
      <c r="P1158" s="61"/>
      <c r="Q1158" s="294"/>
      <c r="R1158" s="292"/>
      <c r="S1158" s="291"/>
    </row>
    <row r="1159" spans="1:19" ht="14.4">
      <c r="A1159" s="36">
        <f t="shared" si="137"/>
        <v>1144</v>
      </c>
      <c r="B1159" s="526"/>
      <c r="C1159" s="36" t="str">
        <f>VLOOKUP('Employee Salary Payroll Tax '!B1161,'Employee Salary Payroll Tax '!$D$1:$E$7,2,FALSE)</f>
        <v>IBEW</v>
      </c>
      <c r="D1159" s="61">
        <f t="shared" si="138"/>
        <v>6.875E-3</v>
      </c>
      <c r="E1159" s="351">
        <f>'Employee Salary Payroll Tax '!N1161</f>
        <v>80585.87</v>
      </c>
      <c r="F1159" s="351">
        <f t="shared" si="139"/>
        <v>81139.897856249998</v>
      </c>
      <c r="G1159" s="352"/>
      <c r="H1159" s="351">
        <f t="shared" si="144"/>
        <v>0</v>
      </c>
      <c r="I1159" s="351">
        <f t="shared" si="140"/>
        <v>554.02785625000251</v>
      </c>
      <c r="J1159" s="351">
        <f t="shared" si="141"/>
        <v>0</v>
      </c>
      <c r="K1159" s="293">
        <f>SUM('Employee Salary Payroll Tax '!I1161:K1161)</f>
        <v>21940.17</v>
      </c>
      <c r="L1159" s="293">
        <f>'Employee Salary Payroll Tax '!H1161</f>
        <v>0</v>
      </c>
      <c r="M1159" s="293">
        <f t="shared" si="142"/>
        <v>58645.7</v>
      </c>
      <c r="N1159" s="359">
        <f t="shared" si="143"/>
        <v>0</v>
      </c>
      <c r="O1159" s="331"/>
      <c r="P1159" s="61"/>
      <c r="Q1159" s="294"/>
      <c r="R1159" s="292"/>
      <c r="S1159" s="291"/>
    </row>
    <row r="1160" spans="1:19" ht="14.4">
      <c r="A1160" s="36">
        <f t="shared" si="137"/>
        <v>1145</v>
      </c>
      <c r="B1160" s="526"/>
      <c r="C1160" s="36" t="str">
        <f>VLOOKUP('Employee Salary Payroll Tax '!B1162,'Employee Salary Payroll Tax '!$D$1:$E$7,2,FALSE)</f>
        <v>UA</v>
      </c>
      <c r="D1160" s="61">
        <f t="shared" si="138"/>
        <v>0.03</v>
      </c>
      <c r="E1160" s="351">
        <f>'Employee Salary Payroll Tax '!N1162</f>
        <v>68801.009999999995</v>
      </c>
      <c r="F1160" s="351">
        <f t="shared" si="139"/>
        <v>70865.040299999993</v>
      </c>
      <c r="G1160" s="352"/>
      <c r="H1160" s="351">
        <f t="shared" si="144"/>
        <v>0</v>
      </c>
      <c r="I1160" s="351">
        <f t="shared" si="140"/>
        <v>2064.0302999999985</v>
      </c>
      <c r="J1160" s="351">
        <f t="shared" si="141"/>
        <v>0</v>
      </c>
      <c r="K1160" s="293">
        <f>SUM('Employee Salary Payroll Tax '!I1162:K1162)</f>
        <v>67972.37000000001</v>
      </c>
      <c r="L1160" s="293">
        <f>'Employee Salary Payroll Tax '!H1162</f>
        <v>0</v>
      </c>
      <c r="M1160" s="293">
        <f t="shared" si="142"/>
        <v>828.63999999998487</v>
      </c>
      <c r="N1160" s="359">
        <f t="shared" si="143"/>
        <v>0</v>
      </c>
      <c r="O1160" s="331"/>
      <c r="P1160" s="61"/>
      <c r="Q1160" s="294"/>
      <c r="R1160" s="292"/>
      <c r="S1160" s="291"/>
    </row>
    <row r="1161" spans="1:19" ht="14.4">
      <c r="A1161" s="36">
        <f t="shared" si="137"/>
        <v>1146</v>
      </c>
      <c r="B1161" s="526"/>
      <c r="C1161" s="36" t="str">
        <f>VLOOKUP('Employee Salary Payroll Tax '!B1163,'Employee Salary Payroll Tax '!$D$1:$E$7,2,FALSE)</f>
        <v>NonUnion</v>
      </c>
      <c r="D1161" s="61">
        <f t="shared" si="138"/>
        <v>2.98E-2</v>
      </c>
      <c r="E1161" s="351">
        <f>'Employee Salary Payroll Tax '!N1163</f>
        <v>68754.070000000007</v>
      </c>
      <c r="F1161" s="351">
        <f t="shared" si="139"/>
        <v>70802.941286000016</v>
      </c>
      <c r="G1161" s="352"/>
      <c r="H1161" s="351">
        <f t="shared" si="144"/>
        <v>0</v>
      </c>
      <c r="I1161" s="351">
        <f t="shared" si="140"/>
        <v>2048.8712860000087</v>
      </c>
      <c r="J1161" s="351">
        <f t="shared" si="141"/>
        <v>0</v>
      </c>
      <c r="K1161" s="293">
        <f>SUM('Employee Salary Payroll Tax '!I1163:K1163)</f>
        <v>6869.8</v>
      </c>
      <c r="L1161" s="293">
        <f>'Employee Salary Payroll Tax '!H1163</f>
        <v>0</v>
      </c>
      <c r="M1161" s="293">
        <f t="shared" si="142"/>
        <v>61884.270000000004</v>
      </c>
      <c r="N1161" s="359">
        <f t="shared" si="143"/>
        <v>0</v>
      </c>
      <c r="O1161" s="331"/>
      <c r="P1161" s="61"/>
      <c r="Q1161" s="294"/>
      <c r="R1161" s="292"/>
      <c r="S1161" s="291"/>
    </row>
    <row r="1162" spans="1:19" ht="14.4">
      <c r="A1162" s="36">
        <f t="shared" si="137"/>
        <v>1147</v>
      </c>
      <c r="B1162" s="526"/>
      <c r="C1162" s="36" t="str">
        <f>VLOOKUP('Employee Salary Payroll Tax '!B1164,'Employee Salary Payroll Tax '!$D$1:$E$7,2,FALSE)</f>
        <v>NonUnion</v>
      </c>
      <c r="D1162" s="61">
        <f t="shared" si="138"/>
        <v>2.98E-2</v>
      </c>
      <c r="E1162" s="351">
        <f>'Employee Salary Payroll Tax '!N1164</f>
        <v>57000.37</v>
      </c>
      <c r="F1162" s="351">
        <f t="shared" si="139"/>
        <v>58698.981026000009</v>
      </c>
      <c r="G1162" s="352"/>
      <c r="H1162" s="351">
        <f t="shared" si="144"/>
        <v>0</v>
      </c>
      <c r="I1162" s="351">
        <f t="shared" si="140"/>
        <v>1698.6110260000059</v>
      </c>
      <c r="J1162" s="351">
        <f t="shared" si="141"/>
        <v>0</v>
      </c>
      <c r="K1162" s="293">
        <f>SUM('Employee Salary Payroll Tax '!I1164:K1164)</f>
        <v>3789.9</v>
      </c>
      <c r="L1162" s="293">
        <f>'Employee Salary Payroll Tax '!H1164</f>
        <v>0</v>
      </c>
      <c r="M1162" s="293">
        <f t="shared" si="142"/>
        <v>53210.47</v>
      </c>
      <c r="N1162" s="359">
        <f t="shared" si="143"/>
        <v>0</v>
      </c>
      <c r="O1162" s="331"/>
      <c r="P1162" s="61"/>
      <c r="Q1162" s="294"/>
      <c r="R1162" s="292"/>
      <c r="S1162" s="291"/>
    </row>
    <row r="1163" spans="1:19" ht="14.4">
      <c r="A1163" s="36">
        <f t="shared" si="137"/>
        <v>1148</v>
      </c>
      <c r="B1163" s="526"/>
      <c r="C1163" s="36" t="str">
        <f>VLOOKUP('Employee Salary Payroll Tax '!B1165,'Employee Salary Payroll Tax '!$D$1:$E$7,2,FALSE)</f>
        <v>IBEW</v>
      </c>
      <c r="D1163" s="61">
        <f t="shared" si="138"/>
        <v>6.875E-3</v>
      </c>
      <c r="E1163" s="351">
        <f>'Employee Salary Payroll Tax '!N1165</f>
        <v>45122.99</v>
      </c>
      <c r="F1163" s="351">
        <f t="shared" si="139"/>
        <v>45433.210556249993</v>
      </c>
      <c r="G1163" s="352"/>
      <c r="H1163" s="351">
        <f t="shared" si="144"/>
        <v>0</v>
      </c>
      <c r="I1163" s="351">
        <f t="shared" si="140"/>
        <v>310.22055624999484</v>
      </c>
      <c r="J1163" s="351">
        <f t="shared" si="141"/>
        <v>0</v>
      </c>
      <c r="K1163" s="293">
        <f>SUM('Employee Salary Payroll Tax '!I1165:K1165)</f>
        <v>45045.96</v>
      </c>
      <c r="L1163" s="293">
        <f>'Employee Salary Payroll Tax '!H1165</f>
        <v>0</v>
      </c>
      <c r="M1163" s="293">
        <f t="shared" si="142"/>
        <v>77.029999999998836</v>
      </c>
      <c r="N1163" s="359">
        <f t="shared" si="143"/>
        <v>0</v>
      </c>
      <c r="O1163" s="331"/>
      <c r="P1163" s="61"/>
      <c r="Q1163" s="294"/>
      <c r="R1163" s="292"/>
      <c r="S1163" s="291"/>
    </row>
    <row r="1164" spans="1:19" ht="14.4">
      <c r="A1164" s="36">
        <f t="shared" si="137"/>
        <v>1149</v>
      </c>
      <c r="B1164" s="526"/>
      <c r="C1164" s="36" t="str">
        <f>VLOOKUP('Employee Salary Payroll Tax '!B1166,'Employee Salary Payroll Tax '!$D$1:$E$7,2,FALSE)</f>
        <v>IBEW</v>
      </c>
      <c r="D1164" s="61">
        <f t="shared" si="138"/>
        <v>6.875E-3</v>
      </c>
      <c r="E1164" s="351">
        <f>'Employee Salary Payroll Tax '!N1166</f>
        <v>46324.52</v>
      </c>
      <c r="F1164" s="351">
        <f t="shared" si="139"/>
        <v>46643.001074999993</v>
      </c>
      <c r="G1164" s="352"/>
      <c r="H1164" s="351">
        <f t="shared" si="144"/>
        <v>0</v>
      </c>
      <c r="I1164" s="351">
        <f t="shared" si="140"/>
        <v>318.48107499999605</v>
      </c>
      <c r="J1164" s="351">
        <f t="shared" si="141"/>
        <v>0</v>
      </c>
      <c r="K1164" s="293">
        <f>SUM('Employee Salary Payroll Tax '!I1166:K1166)</f>
        <v>46324.520000000004</v>
      </c>
      <c r="L1164" s="293">
        <f>'Employee Salary Payroll Tax '!H1166</f>
        <v>0</v>
      </c>
      <c r="M1164" s="293">
        <f t="shared" si="142"/>
        <v>-7.2759576141834259E-12</v>
      </c>
      <c r="N1164" s="359">
        <f t="shared" si="143"/>
        <v>0</v>
      </c>
      <c r="O1164" s="331"/>
      <c r="P1164" s="61"/>
      <c r="Q1164" s="294"/>
      <c r="R1164" s="292"/>
      <c r="S1164" s="291"/>
    </row>
    <row r="1165" spans="1:19" ht="14.4">
      <c r="A1165" s="36">
        <f t="shared" si="137"/>
        <v>1150</v>
      </c>
      <c r="B1165" s="526"/>
      <c r="C1165" s="36" t="str">
        <f>VLOOKUP('Employee Salary Payroll Tax '!B1167,'Employee Salary Payroll Tax '!$D$1:$E$7,2,FALSE)</f>
        <v>NonUnion</v>
      </c>
      <c r="D1165" s="61">
        <f t="shared" si="138"/>
        <v>2.98E-2</v>
      </c>
      <c r="E1165" s="351">
        <f>'Employee Salary Payroll Tax '!N1167</f>
        <v>63334.239999999998</v>
      </c>
      <c r="F1165" s="351">
        <f t="shared" si="139"/>
        <v>65221.600352000001</v>
      </c>
      <c r="G1165" s="352"/>
      <c r="H1165" s="351">
        <f t="shared" si="144"/>
        <v>0</v>
      </c>
      <c r="I1165" s="351">
        <f t="shared" si="140"/>
        <v>1887.3603520000033</v>
      </c>
      <c r="J1165" s="351">
        <f t="shared" si="141"/>
        <v>0</v>
      </c>
      <c r="K1165" s="293">
        <f>SUM('Employee Salary Payroll Tax '!I1167:K1167)</f>
        <v>1544.56</v>
      </c>
      <c r="L1165" s="293">
        <f>'Employee Salary Payroll Tax '!H1167</f>
        <v>0</v>
      </c>
      <c r="M1165" s="293">
        <f t="shared" si="142"/>
        <v>61789.68</v>
      </c>
      <c r="N1165" s="359">
        <f t="shared" si="143"/>
        <v>0</v>
      </c>
      <c r="O1165" s="331"/>
      <c r="P1165" s="61"/>
      <c r="Q1165" s="294"/>
      <c r="R1165" s="292"/>
      <c r="S1165" s="291"/>
    </row>
    <row r="1166" spans="1:19" ht="14.4">
      <c r="A1166" s="36">
        <f t="shared" si="137"/>
        <v>1151</v>
      </c>
      <c r="B1166" s="526"/>
      <c r="C1166" s="36" t="str">
        <f>VLOOKUP('Employee Salary Payroll Tax '!B1168,'Employee Salary Payroll Tax '!$D$1:$E$7,2,FALSE)</f>
        <v>IBEW</v>
      </c>
      <c r="D1166" s="61">
        <f t="shared" si="138"/>
        <v>6.875E-3</v>
      </c>
      <c r="E1166" s="351">
        <f>'Employee Salary Payroll Tax '!N1168</f>
        <v>26122.51</v>
      </c>
      <c r="F1166" s="351">
        <f t="shared" si="139"/>
        <v>26302.102256249997</v>
      </c>
      <c r="G1166" s="352"/>
      <c r="H1166" s="351">
        <f t="shared" si="144"/>
        <v>18877.490000000002</v>
      </c>
      <c r="I1166" s="351">
        <f t="shared" si="140"/>
        <v>179.59225624999817</v>
      </c>
      <c r="J1166" s="351">
        <f t="shared" si="141"/>
        <v>1.0775535374999892</v>
      </c>
      <c r="K1166" s="293">
        <f>SUM('Employee Salary Payroll Tax '!I1168:K1168)</f>
        <v>25894.3</v>
      </c>
      <c r="L1166" s="293">
        <f>'Employee Salary Payroll Tax '!H1168</f>
        <v>1.55</v>
      </c>
      <c r="M1166" s="293">
        <f t="shared" si="142"/>
        <v>226.65999999999912</v>
      </c>
      <c r="N1166" s="359">
        <f t="shared" si="143"/>
        <v>1.0681398749590998</v>
      </c>
      <c r="O1166" s="331"/>
      <c r="P1166" s="61"/>
      <c r="Q1166" s="294"/>
      <c r="R1166" s="292"/>
      <c r="S1166" s="291"/>
    </row>
    <row r="1167" spans="1:19" ht="14.4">
      <c r="A1167" s="36">
        <f t="shared" si="137"/>
        <v>1152</v>
      </c>
      <c r="B1167" s="526"/>
      <c r="C1167" s="36" t="str">
        <f>VLOOKUP('Employee Salary Payroll Tax '!B1169,'Employee Salary Payroll Tax '!$D$1:$E$7,2,FALSE)</f>
        <v>UA</v>
      </c>
      <c r="D1167" s="61">
        <f t="shared" si="138"/>
        <v>0.03</v>
      </c>
      <c r="E1167" s="351">
        <f>'Employee Salary Payroll Tax '!N1169</f>
        <v>74338.63</v>
      </c>
      <c r="F1167" s="351">
        <f t="shared" si="139"/>
        <v>76568.7889</v>
      </c>
      <c r="G1167" s="352"/>
      <c r="H1167" s="351">
        <f t="shared" si="144"/>
        <v>0</v>
      </c>
      <c r="I1167" s="351">
        <f t="shared" si="140"/>
        <v>2230.1588999999949</v>
      </c>
      <c r="J1167" s="351">
        <f t="shared" si="141"/>
        <v>0</v>
      </c>
      <c r="K1167" s="293">
        <f>SUM('Employee Salary Payroll Tax '!I1169:K1169)</f>
        <v>73207.41</v>
      </c>
      <c r="L1167" s="293">
        <f>'Employee Salary Payroll Tax '!H1169</f>
        <v>87.53</v>
      </c>
      <c r="M1167" s="293">
        <f t="shared" si="142"/>
        <v>1043.6900000000012</v>
      </c>
      <c r="N1167" s="359">
        <f t="shared" si="143"/>
        <v>0</v>
      </c>
      <c r="O1167" s="331"/>
      <c r="P1167" s="61"/>
      <c r="Q1167" s="294"/>
      <c r="R1167" s="292"/>
      <c r="S1167" s="291"/>
    </row>
    <row r="1168" spans="1:19" ht="14.4">
      <c r="A1168" s="36">
        <f t="shared" si="137"/>
        <v>1153</v>
      </c>
      <c r="B1168" s="526"/>
      <c r="C1168" s="36" t="str">
        <f>VLOOKUP('Employee Salary Payroll Tax '!B1170,'Employee Salary Payroll Tax '!$D$1:$E$7,2,FALSE)</f>
        <v>NonUnion</v>
      </c>
      <c r="D1168" s="61">
        <f t="shared" si="138"/>
        <v>2.98E-2</v>
      </c>
      <c r="E1168" s="351">
        <f>'Employee Salary Payroll Tax '!N1170</f>
        <v>106274.21</v>
      </c>
      <c r="F1168" s="351">
        <f t="shared" si="139"/>
        <v>109441.18145800001</v>
      </c>
      <c r="G1168" s="352"/>
      <c r="H1168" s="351">
        <f t="shared" si="144"/>
        <v>0</v>
      </c>
      <c r="I1168" s="351">
        <f t="shared" si="140"/>
        <v>3166.971458</v>
      </c>
      <c r="J1168" s="351">
        <f t="shared" si="141"/>
        <v>0</v>
      </c>
      <c r="K1168" s="293">
        <f>SUM('Employee Salary Payroll Tax '!I1170:K1170)</f>
        <v>6033.49</v>
      </c>
      <c r="L1168" s="293">
        <f>'Employee Salary Payroll Tax '!H1170</f>
        <v>214.04</v>
      </c>
      <c r="M1168" s="293">
        <f t="shared" si="142"/>
        <v>100026.68000000001</v>
      </c>
      <c r="N1168" s="359">
        <f t="shared" si="143"/>
        <v>0</v>
      </c>
      <c r="O1168" s="331"/>
      <c r="P1168" s="61"/>
      <c r="Q1168" s="294"/>
      <c r="R1168" s="292"/>
      <c r="S1168" s="291"/>
    </row>
    <row r="1169" spans="1:19" ht="14.4">
      <c r="A1169" s="36">
        <f t="shared" ref="A1169:A1232" si="145">+A1168+1</f>
        <v>1154</v>
      </c>
      <c r="B1169" s="526"/>
      <c r="C1169" s="36" t="str">
        <f>VLOOKUP('Employee Salary Payroll Tax '!B1171,'Employee Salary Payroll Tax '!$D$1:$E$7,2,FALSE)</f>
        <v>NonUnion</v>
      </c>
      <c r="D1169" s="61">
        <f t="shared" ref="D1169:D1232" si="146">VLOOKUP(C1169,C$9:D$12,2)</f>
        <v>2.98E-2</v>
      </c>
      <c r="E1169" s="351">
        <f>'Employee Salary Payroll Tax '!N1171</f>
        <v>86322.75</v>
      </c>
      <c r="F1169" s="351">
        <f t="shared" ref="F1169:F1232" si="147">E1169*(1+D1169)</f>
        <v>88895.167950000003</v>
      </c>
      <c r="G1169" s="352"/>
      <c r="H1169" s="351">
        <f t="shared" si="144"/>
        <v>0</v>
      </c>
      <c r="I1169" s="351">
        <f t="shared" ref="I1169:I1232" si="148">F1169-E1169</f>
        <v>2572.4179500000027</v>
      </c>
      <c r="J1169" s="351">
        <f t="shared" ref="J1169:J1232" si="149">IF(H1169&gt;I1169,I1169*$J$12,H1169*$J$12)</f>
        <v>0</v>
      </c>
      <c r="K1169" s="293">
        <f>SUM('Employee Salary Payroll Tax '!I1171:K1171)</f>
        <v>136.19</v>
      </c>
      <c r="L1169" s="293">
        <f>'Employee Salary Payroll Tax '!H1171</f>
        <v>0</v>
      </c>
      <c r="M1169" s="293">
        <f t="shared" ref="M1169:M1232" si="150">E1169-K1169-L1169</f>
        <v>86186.559999999998</v>
      </c>
      <c r="N1169" s="359">
        <f t="shared" ref="N1169:N1232" si="151">J1169*K1169/(SUM(K1169:M1169)+0.000001)</f>
        <v>0</v>
      </c>
      <c r="O1169" s="331"/>
      <c r="P1169" s="61"/>
      <c r="Q1169" s="294"/>
      <c r="R1169" s="292"/>
      <c r="S1169" s="291"/>
    </row>
    <row r="1170" spans="1:19" ht="14.4">
      <c r="A1170" s="36">
        <f t="shared" si="145"/>
        <v>1155</v>
      </c>
      <c r="B1170" s="526"/>
      <c r="C1170" s="36" t="str">
        <f>VLOOKUP('Employee Salary Payroll Tax '!B1172,'Employee Salary Payroll Tax '!$D$1:$E$7,2,FALSE)</f>
        <v>IBEW</v>
      </c>
      <c r="D1170" s="61">
        <f t="shared" si="146"/>
        <v>6.875E-3</v>
      </c>
      <c r="E1170" s="351">
        <f>'Employee Salary Payroll Tax '!N1172</f>
        <v>71948.259999999995</v>
      </c>
      <c r="F1170" s="351">
        <f t="shared" si="147"/>
        <v>72442.904287499987</v>
      </c>
      <c r="G1170" s="352"/>
      <c r="H1170" s="351">
        <f t="shared" ref="H1170:H1233" si="152">IF(E1170&gt;$H$12,0,$H$12-E1170)</f>
        <v>0</v>
      </c>
      <c r="I1170" s="351">
        <f t="shared" si="148"/>
        <v>494.64428749999206</v>
      </c>
      <c r="J1170" s="351">
        <f t="shared" si="149"/>
        <v>0</v>
      </c>
      <c r="K1170" s="293">
        <f>SUM('Employee Salary Payroll Tax '!I1172:K1172)</f>
        <v>58033.33</v>
      </c>
      <c r="L1170" s="293">
        <f>'Employee Salary Payroll Tax '!H1172</f>
        <v>0</v>
      </c>
      <c r="M1170" s="293">
        <f t="shared" si="150"/>
        <v>13914.929999999993</v>
      </c>
      <c r="N1170" s="359">
        <f t="shared" si="151"/>
        <v>0</v>
      </c>
      <c r="O1170" s="331"/>
      <c r="P1170" s="61"/>
      <c r="Q1170" s="294"/>
      <c r="R1170" s="292"/>
      <c r="S1170" s="291"/>
    </row>
    <row r="1171" spans="1:19" ht="14.4">
      <c r="A1171" s="36">
        <f t="shared" si="145"/>
        <v>1156</v>
      </c>
      <c r="B1171" s="526"/>
      <c r="C1171" s="36" t="str">
        <f>VLOOKUP('Employee Salary Payroll Tax '!B1173,'Employee Salary Payroll Tax '!$D$1:$E$7,2,FALSE)</f>
        <v>NonUnion</v>
      </c>
      <c r="D1171" s="61">
        <f t="shared" si="146"/>
        <v>2.98E-2</v>
      </c>
      <c r="E1171" s="351">
        <f>'Employee Salary Payroll Tax '!N1173</f>
        <v>75926.899999999994</v>
      </c>
      <c r="F1171" s="351">
        <f t="shared" si="147"/>
        <v>78189.52162</v>
      </c>
      <c r="G1171" s="352"/>
      <c r="H1171" s="351">
        <f t="shared" si="152"/>
        <v>0</v>
      </c>
      <c r="I1171" s="351">
        <f t="shared" si="148"/>
        <v>2262.6216200000054</v>
      </c>
      <c r="J1171" s="351">
        <f t="shared" si="149"/>
        <v>0</v>
      </c>
      <c r="K1171" s="293">
        <f>SUM('Employee Salary Payroll Tax '!I1173:K1173)</f>
        <v>75926.900000000009</v>
      </c>
      <c r="L1171" s="293">
        <f>'Employee Salary Payroll Tax '!H1173</f>
        <v>0</v>
      </c>
      <c r="M1171" s="293">
        <f t="shared" si="150"/>
        <v>-1.4551915228366852E-11</v>
      </c>
      <c r="N1171" s="359">
        <f t="shared" si="151"/>
        <v>0</v>
      </c>
      <c r="O1171" s="331"/>
      <c r="P1171" s="61"/>
      <c r="Q1171" s="294"/>
      <c r="R1171" s="292"/>
      <c r="S1171" s="291"/>
    </row>
    <row r="1172" spans="1:19" ht="14.4">
      <c r="A1172" s="36">
        <f t="shared" si="145"/>
        <v>1157</v>
      </c>
      <c r="B1172" s="526"/>
      <c r="C1172" s="36" t="str">
        <f>VLOOKUP('Employee Salary Payroll Tax '!B1174,'Employee Salary Payroll Tax '!$D$1:$E$7,2,FALSE)</f>
        <v>NonUnion</v>
      </c>
      <c r="D1172" s="61">
        <f t="shared" si="146"/>
        <v>2.98E-2</v>
      </c>
      <c r="E1172" s="351">
        <f>'Employee Salary Payroll Tax '!N1174</f>
        <v>74204.28</v>
      </c>
      <c r="F1172" s="351">
        <f t="shared" si="147"/>
        <v>76415.567544000005</v>
      </c>
      <c r="G1172" s="352"/>
      <c r="H1172" s="351">
        <f t="shared" si="152"/>
        <v>0</v>
      </c>
      <c r="I1172" s="351">
        <f t="shared" si="148"/>
        <v>2211.2875440000062</v>
      </c>
      <c r="J1172" s="351">
        <f t="shared" si="149"/>
        <v>0</v>
      </c>
      <c r="K1172" s="293">
        <f>SUM('Employee Salary Payroll Tax '!I1174:K1174)</f>
        <v>2925.4900000000002</v>
      </c>
      <c r="L1172" s="293">
        <f>'Employee Salary Payroll Tax '!H1174</f>
        <v>0</v>
      </c>
      <c r="M1172" s="293">
        <f t="shared" si="150"/>
        <v>71278.789999999994</v>
      </c>
      <c r="N1172" s="359">
        <f t="shared" si="151"/>
        <v>0</v>
      </c>
      <c r="O1172" s="331"/>
      <c r="P1172" s="61"/>
      <c r="Q1172" s="294"/>
      <c r="R1172" s="292"/>
      <c r="S1172" s="291"/>
    </row>
    <row r="1173" spans="1:19" ht="14.4">
      <c r="A1173" s="36">
        <f t="shared" si="145"/>
        <v>1158</v>
      </c>
      <c r="B1173" s="526"/>
      <c r="C1173" s="36" t="str">
        <f>VLOOKUP('Employee Salary Payroll Tax '!B1175,'Employee Salary Payroll Tax '!$D$1:$E$7,2,FALSE)</f>
        <v>IBEW</v>
      </c>
      <c r="D1173" s="61">
        <f t="shared" si="146"/>
        <v>6.875E-3</v>
      </c>
      <c r="E1173" s="351">
        <f>'Employee Salary Payroll Tax '!N1175</f>
        <v>140335.76999999999</v>
      </c>
      <c r="F1173" s="351">
        <f t="shared" si="147"/>
        <v>141300.57841875</v>
      </c>
      <c r="G1173" s="352"/>
      <c r="H1173" s="351">
        <f t="shared" si="152"/>
        <v>0</v>
      </c>
      <c r="I1173" s="351">
        <f t="shared" si="148"/>
        <v>964.80841875000624</v>
      </c>
      <c r="J1173" s="351">
        <f t="shared" si="149"/>
        <v>0</v>
      </c>
      <c r="K1173" s="293">
        <f>SUM('Employee Salary Payroll Tax '!I1175:K1175)</f>
        <v>119623.17</v>
      </c>
      <c r="L1173" s="293">
        <f>'Employee Salary Payroll Tax '!H1175</f>
        <v>0</v>
      </c>
      <c r="M1173" s="293">
        <f t="shared" si="150"/>
        <v>20712.599999999991</v>
      </c>
      <c r="N1173" s="359">
        <f t="shared" si="151"/>
        <v>0</v>
      </c>
      <c r="O1173" s="331"/>
      <c r="P1173" s="61"/>
      <c r="Q1173" s="294"/>
      <c r="R1173" s="292"/>
      <c r="S1173" s="291"/>
    </row>
    <row r="1174" spans="1:19" ht="14.4">
      <c r="A1174" s="36">
        <f t="shared" si="145"/>
        <v>1159</v>
      </c>
      <c r="B1174" s="526"/>
      <c r="C1174" s="36" t="str">
        <f>VLOOKUP('Employee Salary Payroll Tax '!B1176,'Employee Salary Payroll Tax '!$D$1:$E$7,2,FALSE)</f>
        <v>NonUnion</v>
      </c>
      <c r="D1174" s="61">
        <f t="shared" si="146"/>
        <v>2.98E-2</v>
      </c>
      <c r="E1174" s="351">
        <f>'Employee Salary Payroll Tax '!N1176</f>
        <v>95051.36</v>
      </c>
      <c r="F1174" s="351">
        <f t="shared" si="147"/>
        <v>97883.890528000004</v>
      </c>
      <c r="G1174" s="352"/>
      <c r="H1174" s="351">
        <f t="shared" si="152"/>
        <v>0</v>
      </c>
      <c r="I1174" s="351">
        <f t="shared" si="148"/>
        <v>2832.530528000003</v>
      </c>
      <c r="J1174" s="351">
        <f t="shared" si="149"/>
        <v>0</v>
      </c>
      <c r="K1174" s="293">
        <f>SUM('Employee Salary Payroll Tax '!I1176:K1176)</f>
        <v>48957.37</v>
      </c>
      <c r="L1174" s="293">
        <f>'Employee Salary Payroll Tax '!H1176</f>
        <v>120.39</v>
      </c>
      <c r="M1174" s="293">
        <f t="shared" si="150"/>
        <v>45973.599999999999</v>
      </c>
      <c r="N1174" s="359">
        <f t="shared" si="151"/>
        <v>0</v>
      </c>
      <c r="O1174" s="331"/>
      <c r="P1174" s="61"/>
      <c r="Q1174" s="294"/>
      <c r="R1174" s="292"/>
      <c r="S1174" s="291"/>
    </row>
    <row r="1175" spans="1:19" ht="14.4">
      <c r="A1175" s="36">
        <f t="shared" si="145"/>
        <v>1160</v>
      </c>
      <c r="B1175" s="526"/>
      <c r="C1175" s="36" t="str">
        <f>VLOOKUP('Employee Salary Payroll Tax '!B1177,'Employee Salary Payroll Tax '!$D$1:$E$7,2,FALSE)</f>
        <v>NonUnion</v>
      </c>
      <c r="D1175" s="61">
        <f t="shared" si="146"/>
        <v>2.98E-2</v>
      </c>
      <c r="E1175" s="351">
        <f>'Employee Salary Payroll Tax '!N1177</f>
        <v>83793.73</v>
      </c>
      <c r="F1175" s="351">
        <f t="shared" si="147"/>
        <v>86290.783154000004</v>
      </c>
      <c r="G1175" s="352"/>
      <c r="H1175" s="351">
        <f t="shared" si="152"/>
        <v>0</v>
      </c>
      <c r="I1175" s="351">
        <f t="shared" si="148"/>
        <v>2497.0531540000084</v>
      </c>
      <c r="J1175" s="351">
        <f t="shared" si="149"/>
        <v>0</v>
      </c>
      <c r="K1175" s="293">
        <f>SUM('Employee Salary Payroll Tax '!I1177:K1177)</f>
        <v>6907.68</v>
      </c>
      <c r="L1175" s="293">
        <f>'Employee Salary Payroll Tax '!H1177</f>
        <v>0</v>
      </c>
      <c r="M1175" s="293">
        <f t="shared" si="150"/>
        <v>76886.049999999988</v>
      </c>
      <c r="N1175" s="359">
        <f t="shared" si="151"/>
        <v>0</v>
      </c>
      <c r="O1175" s="331"/>
      <c r="P1175" s="61"/>
      <c r="Q1175" s="294"/>
      <c r="R1175" s="292"/>
      <c r="S1175" s="291"/>
    </row>
    <row r="1176" spans="1:19" ht="14.4">
      <c r="A1176" s="36">
        <f t="shared" si="145"/>
        <v>1161</v>
      </c>
      <c r="B1176" s="526"/>
      <c r="C1176" s="36" t="str">
        <f>VLOOKUP('Employee Salary Payroll Tax '!B1178,'Employee Salary Payroll Tax '!$D$1:$E$7,2,FALSE)</f>
        <v>IBEW</v>
      </c>
      <c r="D1176" s="61">
        <f t="shared" si="146"/>
        <v>6.875E-3</v>
      </c>
      <c r="E1176" s="351">
        <f>'Employee Salary Payroll Tax '!N1178</f>
        <v>186714.23</v>
      </c>
      <c r="F1176" s="351">
        <f t="shared" si="147"/>
        <v>187997.89033125</v>
      </c>
      <c r="G1176" s="352"/>
      <c r="H1176" s="351">
        <f t="shared" si="152"/>
        <v>0</v>
      </c>
      <c r="I1176" s="351">
        <f t="shared" si="148"/>
        <v>1283.6603312499938</v>
      </c>
      <c r="J1176" s="351">
        <f t="shared" si="149"/>
        <v>0</v>
      </c>
      <c r="K1176" s="293">
        <f>SUM('Employee Salary Payroll Tax '!I1178:K1178)</f>
        <v>148629.5</v>
      </c>
      <c r="L1176" s="293">
        <f>'Employee Salary Payroll Tax '!H1178</f>
        <v>0</v>
      </c>
      <c r="M1176" s="293">
        <f t="shared" si="150"/>
        <v>38084.73000000001</v>
      </c>
      <c r="N1176" s="359">
        <f t="shared" si="151"/>
        <v>0</v>
      </c>
      <c r="O1176" s="331"/>
      <c r="P1176" s="61"/>
      <c r="Q1176" s="294"/>
      <c r="R1176" s="292"/>
      <c r="S1176" s="291"/>
    </row>
    <row r="1177" spans="1:19" ht="14.4">
      <c r="A1177" s="36">
        <f t="shared" si="145"/>
        <v>1162</v>
      </c>
      <c r="B1177" s="526"/>
      <c r="C1177" s="36" t="str">
        <f>VLOOKUP('Employee Salary Payroll Tax '!B1179,'Employee Salary Payroll Tax '!$D$1:$E$7,2,FALSE)</f>
        <v>NonUnion</v>
      </c>
      <c r="D1177" s="61">
        <f t="shared" si="146"/>
        <v>2.98E-2</v>
      </c>
      <c r="E1177" s="351">
        <f>'Employee Salary Payroll Tax '!N1179</f>
        <v>109145.86</v>
      </c>
      <c r="F1177" s="351">
        <f t="shared" si="147"/>
        <v>112398.40662800001</v>
      </c>
      <c r="G1177" s="352"/>
      <c r="H1177" s="351">
        <f t="shared" si="152"/>
        <v>0</v>
      </c>
      <c r="I1177" s="351">
        <f t="shared" si="148"/>
        <v>3252.546628000011</v>
      </c>
      <c r="J1177" s="351">
        <f t="shared" si="149"/>
        <v>0</v>
      </c>
      <c r="K1177" s="293">
        <f>SUM('Employee Salary Payroll Tax '!I1179:K1179)</f>
        <v>14712.52</v>
      </c>
      <c r="L1177" s="293">
        <f>'Employee Salary Payroll Tax '!H1179</f>
        <v>0</v>
      </c>
      <c r="M1177" s="293">
        <f t="shared" si="150"/>
        <v>94433.34</v>
      </c>
      <c r="N1177" s="359">
        <f t="shared" si="151"/>
        <v>0</v>
      </c>
      <c r="O1177" s="331"/>
      <c r="P1177" s="61"/>
      <c r="Q1177" s="294"/>
      <c r="R1177" s="292"/>
      <c r="S1177" s="291"/>
    </row>
    <row r="1178" spans="1:19" ht="14.4">
      <c r="A1178" s="36">
        <f t="shared" si="145"/>
        <v>1163</v>
      </c>
      <c r="B1178" s="526"/>
      <c r="C1178" s="36" t="str">
        <f>VLOOKUP('Employee Salary Payroll Tax '!B1180,'Employee Salary Payroll Tax '!$D$1:$E$7,2,FALSE)</f>
        <v>NonUnion</v>
      </c>
      <c r="D1178" s="61">
        <f t="shared" si="146"/>
        <v>2.98E-2</v>
      </c>
      <c r="E1178" s="351">
        <f>'Employee Salary Payroll Tax '!N1180</f>
        <v>74995.42</v>
      </c>
      <c r="F1178" s="351">
        <f t="shared" si="147"/>
        <v>77230.283515999996</v>
      </c>
      <c r="G1178" s="352"/>
      <c r="H1178" s="351">
        <f t="shared" si="152"/>
        <v>0</v>
      </c>
      <c r="I1178" s="351">
        <f t="shared" si="148"/>
        <v>2234.8635159999976</v>
      </c>
      <c r="J1178" s="351">
        <f t="shared" si="149"/>
        <v>0</v>
      </c>
      <c r="K1178" s="293">
        <f>SUM('Employee Salary Payroll Tax '!I1180:K1180)</f>
        <v>44997.24</v>
      </c>
      <c r="L1178" s="293">
        <f>'Employee Salary Payroll Tax '!H1180</f>
        <v>25025.75</v>
      </c>
      <c r="M1178" s="293">
        <f t="shared" si="150"/>
        <v>4972.43</v>
      </c>
      <c r="N1178" s="359">
        <f t="shared" si="151"/>
        <v>0</v>
      </c>
      <c r="O1178" s="331"/>
      <c r="P1178" s="61"/>
      <c r="Q1178" s="294"/>
      <c r="R1178" s="292"/>
      <c r="S1178" s="291"/>
    </row>
    <row r="1179" spans="1:19" ht="14.4">
      <c r="A1179" s="36">
        <f t="shared" si="145"/>
        <v>1164</v>
      </c>
      <c r="B1179" s="526"/>
      <c r="C1179" s="36" t="str">
        <f>VLOOKUP('Employee Salary Payroll Tax '!B1181,'Employee Salary Payroll Tax '!$D$1:$E$7,2,FALSE)</f>
        <v>IBEW</v>
      </c>
      <c r="D1179" s="61">
        <f t="shared" si="146"/>
        <v>6.875E-3</v>
      </c>
      <c r="E1179" s="351">
        <f>'Employee Salary Payroll Tax '!N1181</f>
        <v>2552.4499999999998</v>
      </c>
      <c r="F1179" s="351">
        <f t="shared" si="147"/>
        <v>2569.99809375</v>
      </c>
      <c r="G1179" s="352"/>
      <c r="H1179" s="351">
        <f t="shared" si="152"/>
        <v>42447.55</v>
      </c>
      <c r="I1179" s="351">
        <f t="shared" si="148"/>
        <v>17.548093750000135</v>
      </c>
      <c r="J1179" s="351">
        <f t="shared" si="149"/>
        <v>0.10528856250000081</v>
      </c>
      <c r="K1179" s="293">
        <f>SUM('Employee Salary Payroll Tax '!I1181:K1181)</f>
        <v>2550.29</v>
      </c>
      <c r="L1179" s="293">
        <f>'Employee Salary Payroll Tax '!H1181</f>
        <v>0</v>
      </c>
      <c r="M1179" s="293">
        <f t="shared" si="150"/>
        <v>2.1599999999998545</v>
      </c>
      <c r="N1179" s="359">
        <f t="shared" si="151"/>
        <v>0.10519946245878573</v>
      </c>
      <c r="O1179" s="331"/>
      <c r="P1179" s="61"/>
      <c r="Q1179" s="294"/>
      <c r="R1179" s="292"/>
      <c r="S1179" s="291"/>
    </row>
    <row r="1180" spans="1:19" ht="14.4">
      <c r="A1180" s="36">
        <f t="shared" si="145"/>
        <v>1165</v>
      </c>
      <c r="B1180" s="526"/>
      <c r="C1180" s="36" t="str">
        <f>VLOOKUP('Employee Salary Payroll Tax '!B1182,'Employee Salary Payroll Tax '!$D$1:$E$7,2,FALSE)</f>
        <v>Not Assigned</v>
      </c>
      <c r="D1180" s="61">
        <f t="shared" si="146"/>
        <v>0</v>
      </c>
      <c r="E1180" s="351">
        <f>'Employee Salary Payroll Tax '!N1182</f>
        <v>0.03</v>
      </c>
      <c r="F1180" s="351">
        <f t="shared" si="147"/>
        <v>0.03</v>
      </c>
      <c r="G1180" s="352"/>
      <c r="H1180" s="351">
        <f t="shared" si="152"/>
        <v>44999.97</v>
      </c>
      <c r="I1180" s="351">
        <f t="shared" si="148"/>
        <v>0</v>
      </c>
      <c r="J1180" s="351">
        <f t="shared" si="149"/>
        <v>0</v>
      </c>
      <c r="K1180" s="293">
        <f>SUM('Employee Salary Payroll Tax '!I1182:K1182)</f>
        <v>4.4000000000000004</v>
      </c>
      <c r="L1180" s="293">
        <f>'Employee Salary Payroll Tax '!H1182</f>
        <v>0</v>
      </c>
      <c r="M1180" s="293">
        <f t="shared" si="150"/>
        <v>-4.37</v>
      </c>
      <c r="N1180" s="359">
        <f t="shared" si="151"/>
        <v>0</v>
      </c>
      <c r="O1180" s="331"/>
      <c r="P1180" s="61"/>
      <c r="Q1180" s="294"/>
      <c r="R1180" s="292"/>
      <c r="S1180" s="291"/>
    </row>
    <row r="1181" spans="1:19" ht="14.4">
      <c r="A1181" s="36">
        <f t="shared" si="145"/>
        <v>1166</v>
      </c>
      <c r="B1181" s="526"/>
      <c r="C1181" s="36" t="str">
        <f>VLOOKUP('Employee Salary Payroll Tax '!B1183,'Employee Salary Payroll Tax '!$D$1:$E$7,2,FALSE)</f>
        <v>NonUnion</v>
      </c>
      <c r="D1181" s="61">
        <f t="shared" si="146"/>
        <v>2.98E-2</v>
      </c>
      <c r="E1181" s="351">
        <f>'Employee Salary Payroll Tax '!N1183</f>
        <v>35965.24</v>
      </c>
      <c r="F1181" s="351">
        <f t="shared" si="147"/>
        <v>37037.004152000001</v>
      </c>
      <c r="G1181" s="352"/>
      <c r="H1181" s="351">
        <f t="shared" si="152"/>
        <v>9034.760000000002</v>
      </c>
      <c r="I1181" s="351">
        <f t="shared" si="148"/>
        <v>1071.7641520000034</v>
      </c>
      <c r="J1181" s="351">
        <f t="shared" si="149"/>
        <v>6.43058491200002</v>
      </c>
      <c r="K1181" s="293">
        <f>SUM('Employee Salary Payroll Tax '!I1183:K1183)</f>
        <v>35965.24</v>
      </c>
      <c r="L1181" s="293">
        <f>'Employee Salary Payroll Tax '!H1183</f>
        <v>0</v>
      </c>
      <c r="M1181" s="293">
        <f t="shared" si="150"/>
        <v>0</v>
      </c>
      <c r="N1181" s="359">
        <f t="shared" si="151"/>
        <v>6.4305849118212199</v>
      </c>
      <c r="O1181" s="331"/>
      <c r="P1181" s="61"/>
      <c r="Q1181" s="294"/>
      <c r="R1181" s="292"/>
      <c r="S1181" s="291"/>
    </row>
    <row r="1182" spans="1:19" ht="14.4">
      <c r="A1182" s="36">
        <f t="shared" si="145"/>
        <v>1167</v>
      </c>
      <c r="B1182" s="526"/>
      <c r="C1182" s="36" t="str">
        <f>VLOOKUP('Employee Salary Payroll Tax '!B1184,'Employee Salary Payroll Tax '!$D$1:$E$7,2,FALSE)</f>
        <v>NonUnion</v>
      </c>
      <c r="D1182" s="61">
        <f t="shared" si="146"/>
        <v>2.98E-2</v>
      </c>
      <c r="E1182" s="351">
        <f>'Employee Salary Payroll Tax '!N1184</f>
        <v>21187.21</v>
      </c>
      <c r="F1182" s="351">
        <f t="shared" si="147"/>
        <v>21818.588857999999</v>
      </c>
      <c r="G1182" s="352"/>
      <c r="H1182" s="351">
        <f t="shared" si="152"/>
        <v>23812.79</v>
      </c>
      <c r="I1182" s="351">
        <f t="shared" si="148"/>
        <v>631.37885800000004</v>
      </c>
      <c r="J1182" s="351">
        <f t="shared" si="149"/>
        <v>3.7882731480000005</v>
      </c>
      <c r="K1182" s="293">
        <f>SUM('Employee Salary Payroll Tax '!I1184:K1184)</f>
        <v>3754.58</v>
      </c>
      <c r="L1182" s="293">
        <f>'Employee Salary Payroll Tax '!H1184</f>
        <v>0</v>
      </c>
      <c r="M1182" s="293">
        <f t="shared" si="150"/>
        <v>17432.629999999997</v>
      </c>
      <c r="N1182" s="359">
        <f t="shared" si="151"/>
        <v>0.67131890396831506</v>
      </c>
      <c r="O1182" s="331"/>
      <c r="P1182" s="61"/>
      <c r="Q1182" s="294"/>
      <c r="R1182" s="292"/>
      <c r="S1182" s="291"/>
    </row>
    <row r="1183" spans="1:19" ht="14.4">
      <c r="A1183" s="36">
        <f t="shared" si="145"/>
        <v>1168</v>
      </c>
      <c r="B1183" s="526"/>
      <c r="C1183" s="36" t="str">
        <f>VLOOKUP('Employee Salary Payroll Tax '!B1185,'Employee Salary Payroll Tax '!$D$1:$E$7,2,FALSE)</f>
        <v>NonUnion</v>
      </c>
      <c r="D1183" s="61">
        <f t="shared" si="146"/>
        <v>2.98E-2</v>
      </c>
      <c r="E1183" s="351">
        <f>'Employee Salary Payroll Tax '!N1185</f>
        <v>85246.11</v>
      </c>
      <c r="F1183" s="351">
        <f t="shared" si="147"/>
        <v>87786.444078</v>
      </c>
      <c r="G1183" s="352"/>
      <c r="H1183" s="351">
        <f t="shared" si="152"/>
        <v>0</v>
      </c>
      <c r="I1183" s="351">
        <f t="shared" si="148"/>
        <v>2540.3340779999999</v>
      </c>
      <c r="J1183" s="351">
        <f t="shared" si="149"/>
        <v>0</v>
      </c>
      <c r="K1183" s="293">
        <f>SUM('Employee Salary Payroll Tax '!I1185:K1185)</f>
        <v>45506.33</v>
      </c>
      <c r="L1183" s="293">
        <f>'Employee Salary Payroll Tax '!H1185</f>
        <v>16.48</v>
      </c>
      <c r="M1183" s="293">
        <f t="shared" si="150"/>
        <v>39723.299999999996</v>
      </c>
      <c r="N1183" s="359">
        <f t="shared" si="151"/>
        <v>0</v>
      </c>
      <c r="O1183" s="331"/>
      <c r="P1183" s="61"/>
      <c r="Q1183" s="294"/>
      <c r="R1183" s="292"/>
      <c r="S1183" s="291"/>
    </row>
    <row r="1184" spans="1:19" ht="14.4">
      <c r="A1184" s="36">
        <f t="shared" si="145"/>
        <v>1169</v>
      </c>
      <c r="B1184" s="526"/>
      <c r="C1184" s="36" t="str">
        <f>VLOOKUP('Employee Salary Payroll Tax '!B1186,'Employee Salary Payroll Tax '!$D$1:$E$7,2,FALSE)</f>
        <v>NonUnion</v>
      </c>
      <c r="D1184" s="61">
        <f t="shared" si="146"/>
        <v>2.98E-2</v>
      </c>
      <c r="E1184" s="351">
        <f>'Employee Salary Payroll Tax '!N1186</f>
        <v>16112.91</v>
      </c>
      <c r="F1184" s="351">
        <f t="shared" si="147"/>
        <v>16593.074718</v>
      </c>
      <c r="G1184" s="352"/>
      <c r="H1184" s="351">
        <f t="shared" si="152"/>
        <v>28887.09</v>
      </c>
      <c r="I1184" s="351">
        <f t="shared" si="148"/>
        <v>480.16471799999999</v>
      </c>
      <c r="J1184" s="351">
        <f t="shared" si="149"/>
        <v>2.8809883080000001</v>
      </c>
      <c r="K1184" s="293">
        <f>SUM('Employee Salary Payroll Tax '!I1186:K1186)</f>
        <v>1054.77</v>
      </c>
      <c r="L1184" s="293">
        <f>'Employee Salary Payroll Tax '!H1186</f>
        <v>0</v>
      </c>
      <c r="M1184" s="293">
        <f t="shared" si="150"/>
        <v>15058.14</v>
      </c>
      <c r="N1184" s="359">
        <f t="shared" si="151"/>
        <v>0.18859287598829552</v>
      </c>
      <c r="O1184" s="331"/>
      <c r="P1184" s="61"/>
      <c r="Q1184" s="294"/>
      <c r="R1184" s="292"/>
      <c r="S1184" s="291"/>
    </row>
    <row r="1185" spans="1:19" ht="14.4">
      <c r="A1185" s="36">
        <f t="shared" si="145"/>
        <v>1170</v>
      </c>
      <c r="B1185" s="526"/>
      <c r="C1185" s="36" t="str">
        <f>VLOOKUP('Employee Salary Payroll Tax '!B1187,'Employee Salary Payroll Tax '!$D$1:$E$7,2,FALSE)</f>
        <v>Not Assigned</v>
      </c>
      <c r="D1185" s="61">
        <f t="shared" si="146"/>
        <v>0</v>
      </c>
      <c r="E1185" s="351">
        <f>'Employee Salary Payroll Tax '!N1187</f>
        <v>0.52</v>
      </c>
      <c r="F1185" s="351">
        <f t="shared" si="147"/>
        <v>0.52</v>
      </c>
      <c r="G1185" s="352"/>
      <c r="H1185" s="351">
        <f t="shared" si="152"/>
        <v>44999.48</v>
      </c>
      <c r="I1185" s="351">
        <f t="shared" si="148"/>
        <v>0</v>
      </c>
      <c r="J1185" s="351">
        <f t="shared" si="149"/>
        <v>0</v>
      </c>
      <c r="K1185" s="293">
        <f>SUM('Employee Salary Payroll Tax '!I1187:K1187)</f>
        <v>-6.77</v>
      </c>
      <c r="L1185" s="293">
        <f>'Employee Salary Payroll Tax '!H1187</f>
        <v>0</v>
      </c>
      <c r="M1185" s="293">
        <f t="shared" si="150"/>
        <v>7.2899999999999991</v>
      </c>
      <c r="N1185" s="359">
        <f t="shared" si="151"/>
        <v>0</v>
      </c>
      <c r="O1185" s="331"/>
      <c r="P1185" s="61"/>
      <c r="Q1185" s="294"/>
      <c r="R1185" s="292"/>
      <c r="S1185" s="291"/>
    </row>
    <row r="1186" spans="1:19" ht="14.4">
      <c r="A1186" s="36">
        <f t="shared" si="145"/>
        <v>1171</v>
      </c>
      <c r="B1186" s="526"/>
      <c r="C1186" s="36" t="str">
        <f>VLOOKUP('Employee Salary Payroll Tax '!B1188,'Employee Salary Payroll Tax '!$D$1:$E$7,2,FALSE)</f>
        <v>IBEW</v>
      </c>
      <c r="D1186" s="61">
        <f t="shared" si="146"/>
        <v>6.875E-3</v>
      </c>
      <c r="E1186" s="351">
        <f>'Employee Salary Payroll Tax '!N1188</f>
        <v>3826.75</v>
      </c>
      <c r="F1186" s="351">
        <f t="shared" si="147"/>
        <v>3853.0589062499998</v>
      </c>
      <c r="G1186" s="352"/>
      <c r="H1186" s="351">
        <f t="shared" si="152"/>
        <v>41173.25</v>
      </c>
      <c r="I1186" s="351">
        <f t="shared" si="148"/>
        <v>26.308906249999836</v>
      </c>
      <c r="J1186" s="351">
        <f t="shared" si="149"/>
        <v>0.15785343749999903</v>
      </c>
      <c r="K1186" s="293">
        <f>SUM('Employee Salary Payroll Tax '!I1188:K1188)</f>
        <v>3405.62</v>
      </c>
      <c r="L1186" s="293">
        <f>'Employee Salary Payroll Tax '!H1188</f>
        <v>0</v>
      </c>
      <c r="M1186" s="293">
        <f t="shared" si="150"/>
        <v>421.13000000000011</v>
      </c>
      <c r="N1186" s="359">
        <f t="shared" si="151"/>
        <v>0.14048182496328865</v>
      </c>
      <c r="O1186" s="331"/>
      <c r="P1186" s="61"/>
      <c r="Q1186" s="294"/>
      <c r="R1186" s="292"/>
      <c r="S1186" s="291"/>
    </row>
    <row r="1187" spans="1:19" ht="14.4">
      <c r="A1187" s="36">
        <f t="shared" si="145"/>
        <v>1172</v>
      </c>
      <c r="B1187" s="526"/>
      <c r="C1187" s="36" t="str">
        <f>VLOOKUP('Employee Salary Payroll Tax '!B1189,'Employee Salary Payroll Tax '!$D$1:$E$7,2,FALSE)</f>
        <v>IBEW</v>
      </c>
      <c r="D1187" s="61">
        <f t="shared" si="146"/>
        <v>6.875E-3</v>
      </c>
      <c r="E1187" s="351">
        <f>'Employee Salary Payroll Tax '!N1189</f>
        <v>126941.5</v>
      </c>
      <c r="F1187" s="351">
        <f t="shared" si="147"/>
        <v>127814.2228125</v>
      </c>
      <c r="G1187" s="352"/>
      <c r="H1187" s="351">
        <f t="shared" si="152"/>
        <v>0</v>
      </c>
      <c r="I1187" s="351">
        <f t="shared" si="148"/>
        <v>872.72281249999651</v>
      </c>
      <c r="J1187" s="351">
        <f t="shared" si="149"/>
        <v>0</v>
      </c>
      <c r="K1187" s="293">
        <f>SUM('Employee Salary Payroll Tax '!I1189:K1189)</f>
        <v>126653.39</v>
      </c>
      <c r="L1187" s="293">
        <f>'Employee Salary Payroll Tax '!H1189</f>
        <v>0</v>
      </c>
      <c r="M1187" s="293">
        <f t="shared" si="150"/>
        <v>288.11000000000058</v>
      </c>
      <c r="N1187" s="359">
        <f t="shared" si="151"/>
        <v>0</v>
      </c>
      <c r="O1187" s="331"/>
      <c r="P1187" s="61"/>
      <c r="Q1187" s="294"/>
      <c r="R1187" s="292"/>
      <c r="S1187" s="291"/>
    </row>
    <row r="1188" spans="1:19" ht="14.4">
      <c r="A1188" s="36">
        <f t="shared" si="145"/>
        <v>1173</v>
      </c>
      <c r="B1188" s="526"/>
      <c r="C1188" s="36" t="str">
        <f>VLOOKUP('Employee Salary Payroll Tax '!B1190,'Employee Salary Payroll Tax '!$D$1:$E$7,2,FALSE)</f>
        <v>NonUnion</v>
      </c>
      <c r="D1188" s="61">
        <f t="shared" si="146"/>
        <v>2.98E-2</v>
      </c>
      <c r="E1188" s="351">
        <f>'Employee Salary Payroll Tax '!N1190</f>
        <v>116276.45</v>
      </c>
      <c r="F1188" s="351">
        <f t="shared" si="147"/>
        <v>119741.48821</v>
      </c>
      <c r="G1188" s="352"/>
      <c r="H1188" s="351">
        <f t="shared" si="152"/>
        <v>0</v>
      </c>
      <c r="I1188" s="351">
        <f t="shared" si="148"/>
        <v>3465.0382099999988</v>
      </c>
      <c r="J1188" s="351">
        <f t="shared" si="149"/>
        <v>0</v>
      </c>
      <c r="K1188" s="293">
        <f>SUM('Employee Salary Payroll Tax '!I1190:K1190)</f>
        <v>15284.49</v>
      </c>
      <c r="L1188" s="293">
        <f>'Employee Salary Payroll Tax '!H1190</f>
        <v>0</v>
      </c>
      <c r="M1188" s="293">
        <f t="shared" si="150"/>
        <v>100991.95999999999</v>
      </c>
      <c r="N1188" s="359">
        <f t="shared" si="151"/>
        <v>0</v>
      </c>
      <c r="O1188" s="331"/>
      <c r="P1188" s="61"/>
      <c r="Q1188" s="294"/>
      <c r="R1188" s="292"/>
      <c r="S1188" s="291"/>
    </row>
    <row r="1189" spans="1:19" ht="14.4">
      <c r="A1189" s="36">
        <f t="shared" si="145"/>
        <v>1174</v>
      </c>
      <c r="B1189" s="526"/>
      <c r="C1189" s="36" t="str">
        <f>VLOOKUP('Employee Salary Payroll Tax '!B1191,'Employee Salary Payroll Tax '!$D$1:$E$7,2,FALSE)</f>
        <v>NonUnion</v>
      </c>
      <c r="D1189" s="61">
        <f t="shared" si="146"/>
        <v>2.98E-2</v>
      </c>
      <c r="E1189" s="351">
        <f>'Employee Salary Payroll Tax '!N1191</f>
        <v>66522.179999999993</v>
      </c>
      <c r="F1189" s="351">
        <f t="shared" si="147"/>
        <v>68504.540964</v>
      </c>
      <c r="G1189" s="352"/>
      <c r="H1189" s="351">
        <f t="shared" si="152"/>
        <v>0</v>
      </c>
      <c r="I1189" s="351">
        <f t="shared" si="148"/>
        <v>1982.3609640000068</v>
      </c>
      <c r="J1189" s="351">
        <f t="shared" si="149"/>
        <v>0</v>
      </c>
      <c r="K1189" s="293">
        <f>SUM('Employee Salary Payroll Tax '!I1191:K1191)</f>
        <v>5264.6</v>
      </c>
      <c r="L1189" s="293">
        <f>'Employee Salary Payroll Tax '!H1191</f>
        <v>0</v>
      </c>
      <c r="M1189" s="293">
        <f t="shared" si="150"/>
        <v>61257.579999999994</v>
      </c>
      <c r="N1189" s="359">
        <f t="shared" si="151"/>
        <v>0</v>
      </c>
      <c r="O1189" s="331"/>
      <c r="P1189" s="61"/>
      <c r="Q1189" s="294"/>
      <c r="R1189" s="292"/>
      <c r="S1189" s="291"/>
    </row>
    <row r="1190" spans="1:19" ht="14.4">
      <c r="A1190" s="36">
        <f t="shared" si="145"/>
        <v>1175</v>
      </c>
      <c r="B1190" s="526"/>
      <c r="C1190" s="36" t="str">
        <f>VLOOKUP('Employee Salary Payroll Tax '!B1192,'Employee Salary Payroll Tax '!$D$1:$E$7,2,FALSE)</f>
        <v>NonUnion</v>
      </c>
      <c r="D1190" s="61">
        <f t="shared" si="146"/>
        <v>2.98E-2</v>
      </c>
      <c r="E1190" s="351">
        <f>'Employee Salary Payroll Tax '!N1192</f>
        <v>62355.66</v>
      </c>
      <c r="F1190" s="351">
        <f t="shared" si="147"/>
        <v>64213.858668000008</v>
      </c>
      <c r="G1190" s="352"/>
      <c r="H1190" s="351">
        <f t="shared" si="152"/>
        <v>0</v>
      </c>
      <c r="I1190" s="351">
        <f t="shared" si="148"/>
        <v>1858.1986680000045</v>
      </c>
      <c r="J1190" s="351">
        <f t="shared" si="149"/>
        <v>0</v>
      </c>
      <c r="K1190" s="293">
        <f>SUM('Employee Salary Payroll Tax '!I1192:K1192)</f>
        <v>-30807.86</v>
      </c>
      <c r="L1190" s="293">
        <f>'Employee Salary Payroll Tax '!H1192</f>
        <v>0</v>
      </c>
      <c r="M1190" s="293">
        <f t="shared" si="150"/>
        <v>93163.520000000004</v>
      </c>
      <c r="N1190" s="359">
        <f t="shared" si="151"/>
        <v>0</v>
      </c>
      <c r="O1190" s="331"/>
      <c r="P1190" s="61"/>
      <c r="Q1190" s="294"/>
      <c r="R1190" s="292"/>
      <c r="S1190" s="291"/>
    </row>
    <row r="1191" spans="1:19" ht="14.4">
      <c r="A1191" s="36">
        <f t="shared" si="145"/>
        <v>1176</v>
      </c>
      <c r="B1191" s="526"/>
      <c r="C1191" s="36" t="str">
        <f>VLOOKUP('Employee Salary Payroll Tax '!B1193,'Employee Salary Payroll Tax '!$D$1:$E$7,2,FALSE)</f>
        <v>NonUnion</v>
      </c>
      <c r="D1191" s="61">
        <f t="shared" si="146"/>
        <v>2.98E-2</v>
      </c>
      <c r="E1191" s="351">
        <f>'Employee Salary Payroll Tax '!N1193</f>
        <v>125783</v>
      </c>
      <c r="F1191" s="351">
        <f t="shared" si="147"/>
        <v>129531.3334</v>
      </c>
      <c r="G1191" s="352"/>
      <c r="H1191" s="351">
        <f t="shared" si="152"/>
        <v>0</v>
      </c>
      <c r="I1191" s="351">
        <f t="shared" si="148"/>
        <v>3748.3334000000032</v>
      </c>
      <c r="J1191" s="351">
        <f t="shared" si="149"/>
        <v>0</v>
      </c>
      <c r="K1191" s="293">
        <f>SUM('Employee Salary Payroll Tax '!I1193:K1193)</f>
        <v>53866.2</v>
      </c>
      <c r="L1191" s="293">
        <f>'Employee Salary Payroll Tax '!H1193</f>
        <v>0</v>
      </c>
      <c r="M1191" s="293">
        <f t="shared" si="150"/>
        <v>71916.800000000003</v>
      </c>
      <c r="N1191" s="359">
        <f t="shared" si="151"/>
        <v>0</v>
      </c>
      <c r="O1191" s="331"/>
      <c r="P1191" s="61"/>
      <c r="Q1191" s="294"/>
      <c r="R1191" s="292"/>
      <c r="S1191" s="291"/>
    </row>
    <row r="1192" spans="1:19" ht="14.4">
      <c r="A1192" s="36">
        <f t="shared" si="145"/>
        <v>1177</v>
      </c>
      <c r="B1192" s="526"/>
      <c r="C1192" s="36" t="str">
        <f>VLOOKUP('Employee Salary Payroll Tax '!B1194,'Employee Salary Payroll Tax '!$D$1:$E$7,2,FALSE)</f>
        <v>NonUnion</v>
      </c>
      <c r="D1192" s="61">
        <f t="shared" si="146"/>
        <v>2.98E-2</v>
      </c>
      <c r="E1192" s="351">
        <f>'Employee Salary Payroll Tax '!N1194</f>
        <v>120371.22</v>
      </c>
      <c r="F1192" s="351">
        <f t="shared" si="147"/>
        <v>123958.28235600001</v>
      </c>
      <c r="G1192" s="352"/>
      <c r="H1192" s="351">
        <f t="shared" si="152"/>
        <v>0</v>
      </c>
      <c r="I1192" s="351">
        <f t="shared" si="148"/>
        <v>3587.0623560000095</v>
      </c>
      <c r="J1192" s="351">
        <f t="shared" si="149"/>
        <v>0</v>
      </c>
      <c r="K1192" s="293">
        <f>SUM('Employee Salary Payroll Tax '!I1194:K1194)</f>
        <v>120371.22</v>
      </c>
      <c r="L1192" s="293">
        <f>'Employee Salary Payroll Tax '!H1194</f>
        <v>0</v>
      </c>
      <c r="M1192" s="293">
        <f t="shared" si="150"/>
        <v>0</v>
      </c>
      <c r="N1192" s="359">
        <f t="shared" si="151"/>
        <v>0</v>
      </c>
      <c r="O1192" s="331"/>
      <c r="P1192" s="61"/>
      <c r="Q1192" s="294"/>
      <c r="R1192" s="292"/>
      <c r="S1192" s="291"/>
    </row>
    <row r="1193" spans="1:19" ht="14.4">
      <c r="A1193" s="36">
        <f t="shared" si="145"/>
        <v>1178</v>
      </c>
      <c r="B1193" s="526"/>
      <c r="C1193" s="36" t="str">
        <f>VLOOKUP('Employee Salary Payroll Tax '!B1195,'Employee Salary Payroll Tax '!$D$1:$E$7,2,FALSE)</f>
        <v>UA</v>
      </c>
      <c r="D1193" s="61">
        <f t="shared" si="146"/>
        <v>0.03</v>
      </c>
      <c r="E1193" s="351">
        <f>'Employee Salary Payroll Tax '!N1195</f>
        <v>98344.08</v>
      </c>
      <c r="F1193" s="351">
        <f t="shared" si="147"/>
        <v>101294.40240000001</v>
      </c>
      <c r="G1193" s="352"/>
      <c r="H1193" s="351">
        <f t="shared" si="152"/>
        <v>0</v>
      </c>
      <c r="I1193" s="351">
        <f t="shared" si="148"/>
        <v>2950.3224000000046</v>
      </c>
      <c r="J1193" s="351">
        <f t="shared" si="149"/>
        <v>0</v>
      </c>
      <c r="K1193" s="293">
        <f>SUM('Employee Salary Payroll Tax '!I1195:K1195)</f>
        <v>89008.639999999999</v>
      </c>
      <c r="L1193" s="293">
        <f>'Employee Salary Payroll Tax '!H1195</f>
        <v>304.64999999999998</v>
      </c>
      <c r="M1193" s="293">
        <f t="shared" si="150"/>
        <v>9030.7900000000027</v>
      </c>
      <c r="N1193" s="359">
        <f t="shared" si="151"/>
        <v>0</v>
      </c>
      <c r="O1193" s="331"/>
      <c r="P1193" s="61"/>
      <c r="Q1193" s="294"/>
      <c r="R1193" s="292"/>
      <c r="S1193" s="291"/>
    </row>
    <row r="1194" spans="1:19" ht="14.4">
      <c r="A1194" s="36">
        <f t="shared" si="145"/>
        <v>1179</v>
      </c>
      <c r="B1194" s="526"/>
      <c r="C1194" s="36" t="str">
        <f>VLOOKUP('Employee Salary Payroll Tax '!B1196,'Employee Salary Payroll Tax '!$D$1:$E$7,2,FALSE)</f>
        <v>NonUnion</v>
      </c>
      <c r="D1194" s="61">
        <f t="shared" si="146"/>
        <v>2.98E-2</v>
      </c>
      <c r="E1194" s="351">
        <f>'Employee Salary Payroll Tax '!N1196</f>
        <v>90346.66</v>
      </c>
      <c r="F1194" s="351">
        <f t="shared" si="147"/>
        <v>93038.990468000004</v>
      </c>
      <c r="G1194" s="352"/>
      <c r="H1194" s="351">
        <f t="shared" si="152"/>
        <v>0</v>
      </c>
      <c r="I1194" s="351">
        <f t="shared" si="148"/>
        <v>2692.3304680000001</v>
      </c>
      <c r="J1194" s="351">
        <f t="shared" si="149"/>
        <v>0</v>
      </c>
      <c r="K1194" s="293">
        <f>SUM('Employee Salary Payroll Tax '!I1196:K1196)</f>
        <v>90531.74</v>
      </c>
      <c r="L1194" s="293">
        <f>'Employee Salary Payroll Tax '!H1196</f>
        <v>-501.94</v>
      </c>
      <c r="M1194" s="293">
        <f t="shared" si="150"/>
        <v>316.85999999999825</v>
      </c>
      <c r="N1194" s="359">
        <f t="shared" si="151"/>
        <v>0</v>
      </c>
      <c r="O1194" s="331"/>
      <c r="P1194" s="61"/>
      <c r="Q1194" s="294"/>
      <c r="R1194" s="292"/>
      <c r="S1194" s="291"/>
    </row>
    <row r="1195" spans="1:19" ht="14.4">
      <c r="A1195" s="36">
        <f t="shared" si="145"/>
        <v>1180</v>
      </c>
      <c r="B1195" s="526"/>
      <c r="C1195" s="36" t="str">
        <f>VLOOKUP('Employee Salary Payroll Tax '!B1197,'Employee Salary Payroll Tax '!$D$1:$E$7,2,FALSE)</f>
        <v>Not Assigned</v>
      </c>
      <c r="D1195" s="61">
        <f t="shared" si="146"/>
        <v>0</v>
      </c>
      <c r="E1195" s="351">
        <f>'Employee Salary Payroll Tax '!N1197</f>
        <v>0</v>
      </c>
      <c r="F1195" s="351">
        <f t="shared" si="147"/>
        <v>0</v>
      </c>
      <c r="G1195" s="352"/>
      <c r="H1195" s="351">
        <f t="shared" si="152"/>
        <v>45000</v>
      </c>
      <c r="I1195" s="351">
        <f t="shared" si="148"/>
        <v>0</v>
      </c>
      <c r="J1195" s="351">
        <f t="shared" si="149"/>
        <v>0</v>
      </c>
      <c r="K1195" s="293">
        <f>SUM('Employee Salary Payroll Tax '!I1197:K1197)</f>
        <v>0</v>
      </c>
      <c r="L1195" s="293">
        <f>'Employee Salary Payroll Tax '!H1197</f>
        <v>0</v>
      </c>
      <c r="M1195" s="293">
        <f t="shared" si="150"/>
        <v>0</v>
      </c>
      <c r="N1195" s="359">
        <f t="shared" si="151"/>
        <v>0</v>
      </c>
      <c r="O1195" s="331"/>
      <c r="P1195" s="61"/>
      <c r="Q1195" s="294"/>
      <c r="R1195" s="292"/>
      <c r="S1195" s="291"/>
    </row>
    <row r="1196" spans="1:19" ht="14.4">
      <c r="A1196" s="36">
        <f t="shared" si="145"/>
        <v>1181</v>
      </c>
      <c r="B1196" s="526"/>
      <c r="C1196" s="36" t="str">
        <f>VLOOKUP('Employee Salary Payroll Tax '!B1198,'Employee Salary Payroll Tax '!$D$1:$E$7,2,FALSE)</f>
        <v>IBEW</v>
      </c>
      <c r="D1196" s="61">
        <f t="shared" si="146"/>
        <v>6.875E-3</v>
      </c>
      <c r="E1196" s="351">
        <f>'Employee Salary Payroll Tax '!N1198</f>
        <v>131452.74</v>
      </c>
      <c r="F1196" s="351">
        <f t="shared" si="147"/>
        <v>132356.47758749998</v>
      </c>
      <c r="G1196" s="352"/>
      <c r="H1196" s="351">
        <f t="shared" si="152"/>
        <v>0</v>
      </c>
      <c r="I1196" s="351">
        <f t="shared" si="148"/>
        <v>903.73758749998524</v>
      </c>
      <c r="J1196" s="351">
        <f t="shared" si="149"/>
        <v>0</v>
      </c>
      <c r="K1196" s="293">
        <f>SUM('Employee Salary Payroll Tax '!I1198:K1198)</f>
        <v>128316.66</v>
      </c>
      <c r="L1196" s="293">
        <f>'Employee Salary Payroll Tax '!H1198</f>
        <v>0</v>
      </c>
      <c r="M1196" s="293">
        <f t="shared" si="150"/>
        <v>3136.0799999999872</v>
      </c>
      <c r="N1196" s="359">
        <f t="shared" si="151"/>
        <v>0</v>
      </c>
      <c r="O1196" s="331"/>
      <c r="P1196" s="61"/>
      <c r="Q1196" s="294"/>
      <c r="R1196" s="292"/>
      <c r="S1196" s="291"/>
    </row>
    <row r="1197" spans="1:19" ht="14.4">
      <c r="A1197" s="36">
        <f t="shared" si="145"/>
        <v>1182</v>
      </c>
      <c r="B1197" s="526"/>
      <c r="C1197" s="36" t="str">
        <f>VLOOKUP('Employee Salary Payroll Tax '!B1199,'Employee Salary Payroll Tax '!$D$1:$E$7,2,FALSE)</f>
        <v>NonUnion</v>
      </c>
      <c r="D1197" s="61">
        <f t="shared" si="146"/>
        <v>2.98E-2</v>
      </c>
      <c r="E1197" s="351">
        <f>'Employee Salary Payroll Tax '!N1199</f>
        <v>46372.26</v>
      </c>
      <c r="F1197" s="351">
        <f t="shared" si="147"/>
        <v>47754.153348000007</v>
      </c>
      <c r="G1197" s="352"/>
      <c r="H1197" s="351">
        <f t="shared" si="152"/>
        <v>0</v>
      </c>
      <c r="I1197" s="351">
        <f t="shared" si="148"/>
        <v>1381.8933480000051</v>
      </c>
      <c r="J1197" s="351">
        <f t="shared" si="149"/>
        <v>0</v>
      </c>
      <c r="K1197" s="293">
        <f>SUM('Employee Salary Payroll Tax '!I1199:K1199)</f>
        <v>367.07</v>
      </c>
      <c r="L1197" s="293">
        <f>'Employee Salary Payroll Tax '!H1199</f>
        <v>54.45</v>
      </c>
      <c r="M1197" s="293">
        <f t="shared" si="150"/>
        <v>45950.740000000005</v>
      </c>
      <c r="N1197" s="359">
        <f t="shared" si="151"/>
        <v>0</v>
      </c>
      <c r="O1197" s="331"/>
      <c r="P1197" s="61"/>
      <c r="Q1197" s="294"/>
      <c r="R1197" s="292"/>
      <c r="S1197" s="291"/>
    </row>
    <row r="1198" spans="1:19" ht="14.4">
      <c r="A1198" s="36">
        <f t="shared" si="145"/>
        <v>1183</v>
      </c>
      <c r="B1198" s="526"/>
      <c r="C1198" s="36" t="str">
        <f>VLOOKUP('Employee Salary Payroll Tax '!B1200,'Employee Salary Payroll Tax '!$D$1:$E$7,2,FALSE)</f>
        <v>NonUnion</v>
      </c>
      <c r="D1198" s="61">
        <f t="shared" si="146"/>
        <v>2.98E-2</v>
      </c>
      <c r="E1198" s="351">
        <f>'Employee Salary Payroll Tax '!N1200</f>
        <v>72926.02</v>
      </c>
      <c r="F1198" s="351">
        <f t="shared" si="147"/>
        <v>75099.215396000014</v>
      </c>
      <c r="G1198" s="352"/>
      <c r="H1198" s="351">
        <f t="shared" si="152"/>
        <v>0</v>
      </c>
      <c r="I1198" s="351">
        <f t="shared" si="148"/>
        <v>2173.1953960000101</v>
      </c>
      <c r="J1198" s="351">
        <f t="shared" si="149"/>
        <v>0</v>
      </c>
      <c r="K1198" s="293">
        <f>SUM('Employee Salary Payroll Tax '!I1200:K1200)</f>
        <v>72768.899999999994</v>
      </c>
      <c r="L1198" s="293">
        <f>'Employee Salary Payroll Tax '!H1200</f>
        <v>0</v>
      </c>
      <c r="M1198" s="293">
        <f t="shared" si="150"/>
        <v>157.1200000000099</v>
      </c>
      <c r="N1198" s="359">
        <f t="shared" si="151"/>
        <v>0</v>
      </c>
      <c r="O1198" s="331"/>
      <c r="P1198" s="61"/>
      <c r="Q1198" s="294"/>
      <c r="R1198" s="292"/>
      <c r="S1198" s="291"/>
    </row>
    <row r="1199" spans="1:19" ht="14.4">
      <c r="A1199" s="36">
        <f t="shared" si="145"/>
        <v>1184</v>
      </c>
      <c r="B1199" s="526"/>
      <c r="C1199" s="36" t="str">
        <f>VLOOKUP('Employee Salary Payroll Tax '!B1201,'Employee Salary Payroll Tax '!$D$1:$E$7,2,FALSE)</f>
        <v>NonUnion</v>
      </c>
      <c r="D1199" s="61">
        <f t="shared" si="146"/>
        <v>2.98E-2</v>
      </c>
      <c r="E1199" s="351">
        <f>'Employee Salary Payroll Tax '!N1201</f>
        <v>72257.48</v>
      </c>
      <c r="F1199" s="351">
        <f t="shared" si="147"/>
        <v>74410.752903999994</v>
      </c>
      <c r="G1199" s="352"/>
      <c r="H1199" s="351">
        <f t="shared" si="152"/>
        <v>0</v>
      </c>
      <c r="I1199" s="351">
        <f t="shared" si="148"/>
        <v>2153.2729039999977</v>
      </c>
      <c r="J1199" s="351">
        <f t="shared" si="149"/>
        <v>0</v>
      </c>
      <c r="K1199" s="293">
        <f>SUM('Employee Salary Payroll Tax '!I1201:K1201)</f>
        <v>28890.03</v>
      </c>
      <c r="L1199" s="293">
        <f>'Employee Salary Payroll Tax '!H1201</f>
        <v>0</v>
      </c>
      <c r="M1199" s="293">
        <f t="shared" si="150"/>
        <v>43367.45</v>
      </c>
      <c r="N1199" s="359">
        <f t="shared" si="151"/>
        <v>0</v>
      </c>
      <c r="O1199" s="331"/>
      <c r="P1199" s="61"/>
      <c r="Q1199" s="294"/>
      <c r="R1199" s="292"/>
      <c r="S1199" s="291"/>
    </row>
    <row r="1200" spans="1:19" ht="14.4">
      <c r="A1200" s="36">
        <f t="shared" si="145"/>
        <v>1185</v>
      </c>
      <c r="B1200" s="526"/>
      <c r="C1200" s="36" t="str">
        <f>VLOOKUP('Employee Salary Payroll Tax '!B1202,'Employee Salary Payroll Tax '!$D$1:$E$7,2,FALSE)</f>
        <v>UA</v>
      </c>
      <c r="D1200" s="61">
        <f t="shared" si="146"/>
        <v>0.03</v>
      </c>
      <c r="E1200" s="351">
        <f>'Employee Salary Payroll Tax '!N1202</f>
        <v>43335.17</v>
      </c>
      <c r="F1200" s="351">
        <f t="shared" si="147"/>
        <v>44635.225099999996</v>
      </c>
      <c r="G1200" s="352"/>
      <c r="H1200" s="351">
        <f t="shared" si="152"/>
        <v>1664.8300000000017</v>
      </c>
      <c r="I1200" s="351">
        <f t="shared" si="148"/>
        <v>1300.0550999999978</v>
      </c>
      <c r="J1200" s="351">
        <f t="shared" si="149"/>
        <v>7.8003305999999863</v>
      </c>
      <c r="K1200" s="293">
        <f>SUM('Employee Salary Payroll Tax '!I1202:K1202)</f>
        <v>23858.63</v>
      </c>
      <c r="L1200" s="293">
        <f>'Employee Salary Payroll Tax '!H1202</f>
        <v>71.849999999999994</v>
      </c>
      <c r="M1200" s="293">
        <f t="shared" si="150"/>
        <v>19404.689999999999</v>
      </c>
      <c r="N1200" s="359">
        <f t="shared" si="151"/>
        <v>4.2945533999008925</v>
      </c>
      <c r="O1200" s="331"/>
      <c r="P1200" s="61"/>
      <c r="Q1200" s="294"/>
      <c r="R1200" s="292"/>
      <c r="S1200" s="291"/>
    </row>
    <row r="1201" spans="1:19" ht="14.4">
      <c r="A1201" s="36">
        <f t="shared" si="145"/>
        <v>1186</v>
      </c>
      <c r="B1201" s="526"/>
      <c r="C1201" s="36" t="str">
        <f>VLOOKUP('Employee Salary Payroll Tax '!B1203,'Employee Salary Payroll Tax '!$D$1:$E$7,2,FALSE)</f>
        <v>IBEW</v>
      </c>
      <c r="D1201" s="61">
        <f t="shared" si="146"/>
        <v>6.875E-3</v>
      </c>
      <c r="E1201" s="351">
        <f>'Employee Salary Payroll Tax '!N1203</f>
        <v>189.91</v>
      </c>
      <c r="F1201" s="351">
        <f t="shared" si="147"/>
        <v>191.21563125</v>
      </c>
      <c r="G1201" s="352"/>
      <c r="H1201" s="351">
        <f t="shared" si="152"/>
        <v>44810.09</v>
      </c>
      <c r="I1201" s="351">
        <f t="shared" si="148"/>
        <v>1.3056312500000047</v>
      </c>
      <c r="J1201" s="351">
        <f t="shared" si="149"/>
        <v>7.8337875000000275E-3</v>
      </c>
      <c r="K1201" s="293">
        <f>SUM('Employee Salary Payroll Tax '!I1203:K1203)</f>
        <v>454.43</v>
      </c>
      <c r="L1201" s="293">
        <f>'Employee Salary Payroll Tax '!H1203</f>
        <v>0</v>
      </c>
      <c r="M1201" s="293">
        <f t="shared" si="150"/>
        <v>-264.52</v>
      </c>
      <c r="N1201" s="359">
        <f t="shared" si="151"/>
        <v>1.8745237401294162E-2</v>
      </c>
      <c r="O1201" s="331"/>
      <c r="P1201" s="61"/>
      <c r="Q1201" s="294"/>
      <c r="R1201" s="292"/>
      <c r="S1201" s="291"/>
    </row>
    <row r="1202" spans="1:19" ht="14.4">
      <c r="A1202" s="36">
        <f t="shared" si="145"/>
        <v>1187</v>
      </c>
      <c r="B1202" s="526"/>
      <c r="C1202" s="36" t="str">
        <f>VLOOKUP('Employee Salary Payroll Tax '!B1204,'Employee Salary Payroll Tax '!$D$1:$E$7,2,FALSE)</f>
        <v>NonUnion</v>
      </c>
      <c r="D1202" s="61">
        <f t="shared" si="146"/>
        <v>2.98E-2</v>
      </c>
      <c r="E1202" s="351">
        <f>'Employee Salary Payroll Tax '!N1204</f>
        <v>44884.56</v>
      </c>
      <c r="F1202" s="351">
        <f t="shared" si="147"/>
        <v>46222.119888000001</v>
      </c>
      <c r="G1202" s="352"/>
      <c r="H1202" s="351">
        <f t="shared" si="152"/>
        <v>115.44000000000233</v>
      </c>
      <c r="I1202" s="351">
        <f t="shared" si="148"/>
        <v>1337.5598880000034</v>
      </c>
      <c r="J1202" s="351">
        <f t="shared" si="149"/>
        <v>0.69264000000001402</v>
      </c>
      <c r="K1202" s="293">
        <f>SUM('Employee Salary Payroll Tax '!I1204:K1204)</f>
        <v>28655</v>
      </c>
      <c r="L1202" s="293">
        <f>'Employee Salary Payroll Tax '!H1204</f>
        <v>0</v>
      </c>
      <c r="M1202" s="293">
        <f t="shared" si="150"/>
        <v>16229.559999999998</v>
      </c>
      <c r="N1202" s="359">
        <f t="shared" si="151"/>
        <v>0.44219213020152609</v>
      </c>
      <c r="O1202" s="331"/>
      <c r="P1202" s="61"/>
      <c r="Q1202" s="294"/>
      <c r="R1202" s="292"/>
      <c r="S1202" s="291"/>
    </row>
    <row r="1203" spans="1:19" ht="14.4">
      <c r="A1203" s="36">
        <f t="shared" si="145"/>
        <v>1188</v>
      </c>
      <c r="B1203" s="526"/>
      <c r="C1203" s="36" t="str">
        <f>VLOOKUP('Employee Salary Payroll Tax '!B1205,'Employee Salary Payroll Tax '!$D$1:$E$7,2,FALSE)</f>
        <v>NonUnion</v>
      </c>
      <c r="D1203" s="61">
        <f t="shared" si="146"/>
        <v>2.98E-2</v>
      </c>
      <c r="E1203" s="351">
        <f>'Employee Salary Payroll Tax '!N1205</f>
        <v>53692.91</v>
      </c>
      <c r="F1203" s="351">
        <f t="shared" si="147"/>
        <v>55292.958718000009</v>
      </c>
      <c r="G1203" s="352"/>
      <c r="H1203" s="351">
        <f t="shared" si="152"/>
        <v>0</v>
      </c>
      <c r="I1203" s="351">
        <f t="shared" si="148"/>
        <v>1600.0487180000055</v>
      </c>
      <c r="J1203" s="351">
        <f t="shared" si="149"/>
        <v>0</v>
      </c>
      <c r="K1203" s="293">
        <f>SUM('Employee Salary Payroll Tax '!I1205:K1205)</f>
        <v>54653.18</v>
      </c>
      <c r="L1203" s="293">
        <f>'Employee Salary Payroll Tax '!H1205</f>
        <v>0</v>
      </c>
      <c r="M1203" s="293">
        <f t="shared" si="150"/>
        <v>-960.2699999999968</v>
      </c>
      <c r="N1203" s="359">
        <f t="shared" si="151"/>
        <v>0</v>
      </c>
      <c r="O1203" s="331"/>
      <c r="P1203" s="61"/>
      <c r="Q1203" s="294"/>
      <c r="R1203" s="292"/>
      <c r="S1203" s="291"/>
    </row>
    <row r="1204" spans="1:19" ht="14.4">
      <c r="A1204" s="36">
        <f t="shared" si="145"/>
        <v>1189</v>
      </c>
      <c r="B1204" s="526"/>
      <c r="C1204" s="36" t="str">
        <f>VLOOKUP('Employee Salary Payroll Tax '!B1206,'Employee Salary Payroll Tax '!$D$1:$E$7,2,FALSE)</f>
        <v>NonUnion</v>
      </c>
      <c r="D1204" s="61">
        <f t="shared" si="146"/>
        <v>2.98E-2</v>
      </c>
      <c r="E1204" s="351">
        <f>'Employee Salary Payroll Tax '!N1206</f>
        <v>6078.27</v>
      </c>
      <c r="F1204" s="351">
        <f t="shared" si="147"/>
        <v>6259.402446000001</v>
      </c>
      <c r="G1204" s="352"/>
      <c r="H1204" s="351">
        <f t="shared" si="152"/>
        <v>38921.729999999996</v>
      </c>
      <c r="I1204" s="351">
        <f t="shared" si="148"/>
        <v>181.13244600000053</v>
      </c>
      <c r="J1204" s="351">
        <f t="shared" si="149"/>
        <v>1.0867946760000031</v>
      </c>
      <c r="K1204" s="293">
        <f>SUM('Employee Salary Payroll Tax '!I1206:K1206)</f>
        <v>3206.27</v>
      </c>
      <c r="L1204" s="293">
        <f>'Employee Salary Payroll Tax '!H1206</f>
        <v>0</v>
      </c>
      <c r="M1204" s="293">
        <f t="shared" si="150"/>
        <v>2872.0000000000005</v>
      </c>
      <c r="N1204" s="359">
        <f t="shared" si="151"/>
        <v>0.57328107590568511</v>
      </c>
      <c r="O1204" s="331"/>
      <c r="P1204" s="61"/>
      <c r="Q1204" s="294"/>
      <c r="R1204" s="292"/>
      <c r="S1204" s="291"/>
    </row>
    <row r="1205" spans="1:19" ht="14.4">
      <c r="A1205" s="36">
        <f t="shared" si="145"/>
        <v>1190</v>
      </c>
      <c r="B1205" s="526"/>
      <c r="C1205" s="36" t="str">
        <f>VLOOKUP('Employee Salary Payroll Tax '!B1207,'Employee Salary Payroll Tax '!$D$1:$E$7,2,FALSE)</f>
        <v>NonUnion</v>
      </c>
      <c r="D1205" s="61">
        <f t="shared" si="146"/>
        <v>2.98E-2</v>
      </c>
      <c r="E1205" s="351">
        <f>'Employee Salary Payroll Tax '!N1207</f>
        <v>43728.05</v>
      </c>
      <c r="F1205" s="351">
        <f t="shared" si="147"/>
        <v>45031.145890000007</v>
      </c>
      <c r="G1205" s="352"/>
      <c r="H1205" s="351">
        <f t="shared" si="152"/>
        <v>1271.9499999999971</v>
      </c>
      <c r="I1205" s="351">
        <f t="shared" si="148"/>
        <v>1303.0958900000041</v>
      </c>
      <c r="J1205" s="351">
        <f t="shared" si="149"/>
        <v>7.6316999999999826</v>
      </c>
      <c r="K1205" s="293">
        <f>SUM('Employee Salary Payroll Tax '!I1207:K1207)</f>
        <v>12726.54</v>
      </c>
      <c r="L1205" s="293">
        <f>'Employee Salary Payroll Tax '!H1207</f>
        <v>0</v>
      </c>
      <c r="M1205" s="293">
        <f t="shared" si="150"/>
        <v>31001.510000000002</v>
      </c>
      <c r="N1205" s="359">
        <f t="shared" si="151"/>
        <v>2.2211174592916598</v>
      </c>
      <c r="O1205" s="331"/>
      <c r="P1205" s="61"/>
      <c r="Q1205" s="294"/>
      <c r="R1205" s="292"/>
      <c r="S1205" s="291"/>
    </row>
    <row r="1206" spans="1:19" ht="14.4">
      <c r="A1206" s="36">
        <f t="shared" si="145"/>
        <v>1191</v>
      </c>
      <c r="B1206" s="526"/>
      <c r="C1206" s="36" t="str">
        <f>VLOOKUP('Employee Salary Payroll Tax '!B1208,'Employee Salary Payroll Tax '!$D$1:$E$7,2,FALSE)</f>
        <v>IBEW</v>
      </c>
      <c r="D1206" s="61">
        <f t="shared" si="146"/>
        <v>6.875E-3</v>
      </c>
      <c r="E1206" s="351">
        <f>'Employee Salary Payroll Tax '!N1208</f>
        <v>162876.45000000001</v>
      </c>
      <c r="F1206" s="351">
        <f t="shared" si="147"/>
        <v>163996.22559375002</v>
      </c>
      <c r="G1206" s="352"/>
      <c r="H1206" s="351">
        <f t="shared" si="152"/>
        <v>0</v>
      </c>
      <c r="I1206" s="351">
        <f t="shared" si="148"/>
        <v>1119.7755937500042</v>
      </c>
      <c r="J1206" s="351">
        <f t="shared" si="149"/>
        <v>0</v>
      </c>
      <c r="K1206" s="293">
        <f>SUM('Employee Salary Payroll Tax '!I1208:K1208)</f>
        <v>139734.95000000001</v>
      </c>
      <c r="L1206" s="293">
        <f>'Employee Salary Payroll Tax '!H1208</f>
        <v>0</v>
      </c>
      <c r="M1206" s="293">
        <f t="shared" si="150"/>
        <v>23141.5</v>
      </c>
      <c r="N1206" s="359">
        <f t="shared" si="151"/>
        <v>0</v>
      </c>
      <c r="O1206" s="331"/>
      <c r="P1206" s="61"/>
      <c r="Q1206" s="294"/>
      <c r="R1206" s="292"/>
      <c r="S1206" s="291"/>
    </row>
    <row r="1207" spans="1:19" ht="14.4">
      <c r="A1207" s="36">
        <f t="shared" si="145"/>
        <v>1192</v>
      </c>
      <c r="B1207" s="526"/>
      <c r="C1207" s="36" t="str">
        <f>VLOOKUP('Employee Salary Payroll Tax '!B1209,'Employee Salary Payroll Tax '!$D$1:$E$7,2,FALSE)</f>
        <v>NonUnion</v>
      </c>
      <c r="D1207" s="61">
        <f t="shared" si="146"/>
        <v>2.98E-2</v>
      </c>
      <c r="E1207" s="351">
        <f>'Employee Salary Payroll Tax '!N1209</f>
        <v>77391.44</v>
      </c>
      <c r="F1207" s="351">
        <f t="shared" si="147"/>
        <v>79697.704912000001</v>
      </c>
      <c r="G1207" s="352"/>
      <c r="H1207" s="351">
        <f t="shared" si="152"/>
        <v>0</v>
      </c>
      <c r="I1207" s="351">
        <f t="shared" si="148"/>
        <v>2306.2649119999987</v>
      </c>
      <c r="J1207" s="351">
        <f t="shared" si="149"/>
        <v>0</v>
      </c>
      <c r="K1207" s="293">
        <f>SUM('Employee Salary Payroll Tax '!I1209:K1209)</f>
        <v>2504.77</v>
      </c>
      <c r="L1207" s="293">
        <f>'Employee Salary Payroll Tax '!H1209</f>
        <v>0</v>
      </c>
      <c r="M1207" s="293">
        <f t="shared" si="150"/>
        <v>74886.67</v>
      </c>
      <c r="N1207" s="359">
        <f t="shared" si="151"/>
        <v>0</v>
      </c>
      <c r="O1207" s="331"/>
      <c r="P1207" s="61"/>
      <c r="Q1207" s="294"/>
      <c r="R1207" s="292"/>
      <c r="S1207" s="291"/>
    </row>
    <row r="1208" spans="1:19" ht="14.4">
      <c r="A1208" s="36">
        <f t="shared" si="145"/>
        <v>1193</v>
      </c>
      <c r="B1208" s="526"/>
      <c r="C1208" s="36" t="str">
        <f>VLOOKUP('Employee Salary Payroll Tax '!B1210,'Employee Salary Payroll Tax '!$D$1:$E$7,2,FALSE)</f>
        <v>NonUnion</v>
      </c>
      <c r="D1208" s="61">
        <f t="shared" si="146"/>
        <v>2.98E-2</v>
      </c>
      <c r="E1208" s="351">
        <f>'Employee Salary Payroll Tax '!N1210</f>
        <v>77067.509999999995</v>
      </c>
      <c r="F1208" s="351">
        <f t="shared" si="147"/>
        <v>79364.121797999993</v>
      </c>
      <c r="G1208" s="352"/>
      <c r="H1208" s="351">
        <f t="shared" si="152"/>
        <v>0</v>
      </c>
      <c r="I1208" s="351">
        <f t="shared" si="148"/>
        <v>2296.6117979999981</v>
      </c>
      <c r="J1208" s="351">
        <f t="shared" si="149"/>
        <v>0</v>
      </c>
      <c r="K1208" s="293">
        <f>SUM('Employee Salary Payroll Tax '!I1210:K1210)</f>
        <v>9843.2099999999991</v>
      </c>
      <c r="L1208" s="293">
        <f>'Employee Salary Payroll Tax '!H1210</f>
        <v>0</v>
      </c>
      <c r="M1208" s="293">
        <f t="shared" si="150"/>
        <v>67224.299999999988</v>
      </c>
      <c r="N1208" s="359">
        <f t="shared" si="151"/>
        <v>0</v>
      </c>
      <c r="O1208" s="331"/>
      <c r="P1208" s="61"/>
      <c r="Q1208" s="294"/>
      <c r="R1208" s="292"/>
      <c r="S1208" s="291"/>
    </row>
    <row r="1209" spans="1:19" ht="14.4">
      <c r="A1209" s="36">
        <f t="shared" si="145"/>
        <v>1194</v>
      </c>
      <c r="B1209" s="526"/>
      <c r="C1209" s="36" t="str">
        <f>VLOOKUP('Employee Salary Payroll Tax '!B1211,'Employee Salary Payroll Tax '!$D$1:$E$7,2,FALSE)</f>
        <v>IBEW</v>
      </c>
      <c r="D1209" s="61">
        <f t="shared" si="146"/>
        <v>6.875E-3</v>
      </c>
      <c r="E1209" s="351">
        <f>'Employee Salary Payroll Tax '!N1211</f>
        <v>53575.66</v>
      </c>
      <c r="F1209" s="351">
        <f t="shared" si="147"/>
        <v>53943.992662500001</v>
      </c>
      <c r="G1209" s="352"/>
      <c r="H1209" s="351">
        <f t="shared" si="152"/>
        <v>0</v>
      </c>
      <c r="I1209" s="351">
        <f t="shared" si="148"/>
        <v>368.33266249999724</v>
      </c>
      <c r="J1209" s="351">
        <f t="shared" si="149"/>
        <v>0</v>
      </c>
      <c r="K1209" s="293">
        <f>SUM('Employee Salary Payroll Tax '!I1211:K1211)</f>
        <v>53290.23</v>
      </c>
      <c r="L1209" s="293">
        <f>'Employee Salary Payroll Tax '!H1211</f>
        <v>0</v>
      </c>
      <c r="M1209" s="293">
        <f t="shared" si="150"/>
        <v>285.43000000000029</v>
      </c>
      <c r="N1209" s="359">
        <f t="shared" si="151"/>
        <v>0</v>
      </c>
      <c r="O1209" s="331"/>
      <c r="P1209" s="61"/>
      <c r="Q1209" s="294"/>
      <c r="R1209" s="292"/>
      <c r="S1209" s="291"/>
    </row>
    <row r="1210" spans="1:19" ht="14.4">
      <c r="A1210" s="36">
        <f t="shared" si="145"/>
        <v>1195</v>
      </c>
      <c r="B1210" s="526"/>
      <c r="C1210" s="36" t="str">
        <f>VLOOKUP('Employee Salary Payroll Tax '!B1212,'Employee Salary Payroll Tax '!$D$1:$E$7,2,FALSE)</f>
        <v>NonUnion</v>
      </c>
      <c r="D1210" s="61">
        <f t="shared" si="146"/>
        <v>2.98E-2</v>
      </c>
      <c r="E1210" s="351">
        <f>'Employee Salary Payroll Tax '!N1212</f>
        <v>95676.72</v>
      </c>
      <c r="F1210" s="351">
        <f t="shared" si="147"/>
        <v>98527.886256000013</v>
      </c>
      <c r="G1210" s="352"/>
      <c r="H1210" s="351">
        <f t="shared" si="152"/>
        <v>0</v>
      </c>
      <c r="I1210" s="351">
        <f t="shared" si="148"/>
        <v>2851.1662560000113</v>
      </c>
      <c r="J1210" s="351">
        <f t="shared" si="149"/>
        <v>0</v>
      </c>
      <c r="K1210" s="293">
        <f>SUM('Employee Salary Payroll Tax '!I1212:K1212)</f>
        <v>1745.79</v>
      </c>
      <c r="L1210" s="293">
        <f>'Employee Salary Payroll Tax '!H1212</f>
        <v>0</v>
      </c>
      <c r="M1210" s="293">
        <f t="shared" si="150"/>
        <v>93930.930000000008</v>
      </c>
      <c r="N1210" s="359">
        <f t="shared" si="151"/>
        <v>0</v>
      </c>
      <c r="O1210" s="331"/>
      <c r="P1210" s="61"/>
      <c r="Q1210" s="294"/>
      <c r="R1210" s="292"/>
      <c r="S1210" s="291"/>
    </row>
    <row r="1211" spans="1:19" ht="14.4">
      <c r="A1211" s="36">
        <f t="shared" si="145"/>
        <v>1196</v>
      </c>
      <c r="B1211" s="526"/>
      <c r="C1211" s="36" t="str">
        <f>VLOOKUP('Employee Salary Payroll Tax '!B1213,'Employee Salary Payroll Tax '!$D$1:$E$7,2,FALSE)</f>
        <v>IBEW</v>
      </c>
      <c r="D1211" s="61">
        <f t="shared" si="146"/>
        <v>6.875E-3</v>
      </c>
      <c r="E1211" s="351">
        <f>'Employee Salary Payroll Tax '!N1213</f>
        <v>156227.94</v>
      </c>
      <c r="F1211" s="351">
        <f t="shared" si="147"/>
        <v>157302.00708750001</v>
      </c>
      <c r="G1211" s="352"/>
      <c r="H1211" s="351">
        <f t="shared" si="152"/>
        <v>0</v>
      </c>
      <c r="I1211" s="351">
        <f t="shared" si="148"/>
        <v>1074.0670875000069</v>
      </c>
      <c r="J1211" s="351">
        <f t="shared" si="149"/>
        <v>0</v>
      </c>
      <c r="K1211" s="293">
        <f>SUM('Employee Salary Payroll Tax '!I1213:K1213)</f>
        <v>142790.17000000001</v>
      </c>
      <c r="L1211" s="293">
        <f>'Employee Salary Payroll Tax '!H1213</f>
        <v>0</v>
      </c>
      <c r="M1211" s="293">
        <f t="shared" si="150"/>
        <v>13437.76999999999</v>
      </c>
      <c r="N1211" s="359">
        <f t="shared" si="151"/>
        <v>0</v>
      </c>
      <c r="O1211" s="331"/>
      <c r="P1211" s="61"/>
      <c r="Q1211" s="294"/>
      <c r="R1211" s="292"/>
      <c r="S1211" s="291"/>
    </row>
    <row r="1212" spans="1:19" ht="14.4">
      <c r="A1212" s="36">
        <f t="shared" si="145"/>
        <v>1197</v>
      </c>
      <c r="B1212" s="526"/>
      <c r="C1212" s="36" t="str">
        <f>VLOOKUP('Employee Salary Payroll Tax '!B1214,'Employee Salary Payroll Tax '!$D$1:$E$7,2,FALSE)</f>
        <v>NonUnion</v>
      </c>
      <c r="D1212" s="61">
        <f t="shared" si="146"/>
        <v>2.98E-2</v>
      </c>
      <c r="E1212" s="351">
        <f>'Employee Salary Payroll Tax '!N1214</f>
        <v>79615.72</v>
      </c>
      <c r="F1212" s="351">
        <f t="shared" si="147"/>
        <v>81988.268456000005</v>
      </c>
      <c r="G1212" s="352"/>
      <c r="H1212" s="351">
        <f t="shared" si="152"/>
        <v>0</v>
      </c>
      <c r="I1212" s="351">
        <f t="shared" si="148"/>
        <v>2372.5484560000041</v>
      </c>
      <c r="J1212" s="351">
        <f t="shared" si="149"/>
        <v>0</v>
      </c>
      <c r="K1212" s="293">
        <f>SUM('Employee Salary Payroll Tax '!I1214:K1214)</f>
        <v>76072.429999999993</v>
      </c>
      <c r="L1212" s="293">
        <f>'Employee Salary Payroll Tax '!H1214</f>
        <v>0</v>
      </c>
      <c r="M1212" s="293">
        <f t="shared" si="150"/>
        <v>3543.2900000000081</v>
      </c>
      <c r="N1212" s="359">
        <f t="shared" si="151"/>
        <v>0</v>
      </c>
      <c r="O1212" s="331"/>
      <c r="P1212" s="61"/>
      <c r="Q1212" s="294"/>
      <c r="R1212" s="292"/>
      <c r="S1212" s="291"/>
    </row>
    <row r="1213" spans="1:19" ht="14.4">
      <c r="A1213" s="36">
        <f t="shared" si="145"/>
        <v>1198</v>
      </c>
      <c r="B1213" s="526"/>
      <c r="C1213" s="36" t="str">
        <f>VLOOKUP('Employee Salary Payroll Tax '!B1215,'Employee Salary Payroll Tax '!$D$1:$E$7,2,FALSE)</f>
        <v>UA</v>
      </c>
      <c r="D1213" s="61">
        <f t="shared" si="146"/>
        <v>0.03</v>
      </c>
      <c r="E1213" s="351">
        <f>'Employee Salary Payroll Tax '!N1215</f>
        <v>68548.84</v>
      </c>
      <c r="F1213" s="351">
        <f t="shared" si="147"/>
        <v>70605.305200000003</v>
      </c>
      <c r="G1213" s="352"/>
      <c r="H1213" s="351">
        <f t="shared" si="152"/>
        <v>0</v>
      </c>
      <c r="I1213" s="351">
        <f t="shared" si="148"/>
        <v>2056.465200000006</v>
      </c>
      <c r="J1213" s="351">
        <f t="shared" si="149"/>
        <v>0</v>
      </c>
      <c r="K1213" s="293">
        <f>SUM('Employee Salary Payroll Tax '!I1215:K1215)</f>
        <v>65034.420000000006</v>
      </c>
      <c r="L1213" s="293">
        <f>'Employee Salary Payroll Tax '!H1215</f>
        <v>0</v>
      </c>
      <c r="M1213" s="293">
        <f t="shared" si="150"/>
        <v>3514.419999999991</v>
      </c>
      <c r="N1213" s="359">
        <f t="shared" si="151"/>
        <v>0</v>
      </c>
      <c r="O1213" s="331"/>
      <c r="P1213" s="61"/>
      <c r="Q1213" s="294"/>
      <c r="R1213" s="292"/>
      <c r="S1213" s="291"/>
    </row>
    <row r="1214" spans="1:19" ht="14.4">
      <c r="A1214" s="36">
        <f t="shared" si="145"/>
        <v>1199</v>
      </c>
      <c r="B1214" s="526"/>
      <c r="C1214" s="36" t="str">
        <f>VLOOKUP('Employee Salary Payroll Tax '!B1216,'Employee Salary Payroll Tax '!$D$1:$E$7,2,FALSE)</f>
        <v>IBEW</v>
      </c>
      <c r="D1214" s="61">
        <f t="shared" si="146"/>
        <v>6.875E-3</v>
      </c>
      <c r="E1214" s="351">
        <f>'Employee Salary Payroll Tax '!N1216</f>
        <v>20132.02</v>
      </c>
      <c r="F1214" s="351">
        <f t="shared" si="147"/>
        <v>20270.427637500001</v>
      </c>
      <c r="G1214" s="352"/>
      <c r="H1214" s="351">
        <f t="shared" si="152"/>
        <v>24867.98</v>
      </c>
      <c r="I1214" s="351">
        <f t="shared" si="148"/>
        <v>138.40763750000042</v>
      </c>
      <c r="J1214" s="351">
        <f t="shared" si="149"/>
        <v>0.83044582500000252</v>
      </c>
      <c r="K1214" s="293">
        <f>SUM('Employee Salary Payroll Tax '!I1216:K1216)</f>
        <v>20132.02</v>
      </c>
      <c r="L1214" s="293">
        <f>'Employee Salary Payroll Tax '!H1216</f>
        <v>0</v>
      </c>
      <c r="M1214" s="293">
        <f t="shared" si="150"/>
        <v>0</v>
      </c>
      <c r="N1214" s="359">
        <f t="shared" si="151"/>
        <v>0.83044582495875252</v>
      </c>
      <c r="O1214" s="331"/>
      <c r="P1214" s="61"/>
      <c r="Q1214" s="294"/>
      <c r="R1214" s="292"/>
      <c r="S1214" s="291"/>
    </row>
    <row r="1215" spans="1:19" ht="14.4">
      <c r="A1215" s="36">
        <f t="shared" si="145"/>
        <v>1200</v>
      </c>
      <c r="B1215" s="526"/>
      <c r="C1215" s="36" t="str">
        <f>VLOOKUP('Employee Salary Payroll Tax '!B1217,'Employee Salary Payroll Tax '!$D$1:$E$7,2,FALSE)</f>
        <v>NonUnion</v>
      </c>
      <c r="D1215" s="61">
        <f t="shared" si="146"/>
        <v>2.98E-2</v>
      </c>
      <c r="E1215" s="351">
        <f>'Employee Salary Payroll Tax '!N1217</f>
        <v>19142.64</v>
      </c>
      <c r="F1215" s="351">
        <f t="shared" si="147"/>
        <v>19713.090672000002</v>
      </c>
      <c r="G1215" s="352"/>
      <c r="H1215" s="351">
        <f t="shared" si="152"/>
        <v>25857.360000000001</v>
      </c>
      <c r="I1215" s="351">
        <f t="shared" si="148"/>
        <v>570.45067200000267</v>
      </c>
      <c r="J1215" s="351">
        <f t="shared" si="149"/>
        <v>3.4227040320000159</v>
      </c>
      <c r="K1215" s="293">
        <f>SUM('Employee Salary Payroll Tax '!I1217:K1217)</f>
        <v>1874.89</v>
      </c>
      <c r="L1215" s="293">
        <f>'Employee Salary Payroll Tax '!H1217</f>
        <v>0</v>
      </c>
      <c r="M1215" s="293">
        <f t="shared" si="150"/>
        <v>17267.75</v>
      </c>
      <c r="N1215" s="359">
        <f t="shared" si="151"/>
        <v>0.33523033198248936</v>
      </c>
      <c r="O1215" s="331"/>
      <c r="P1215" s="61"/>
      <c r="Q1215" s="294"/>
      <c r="R1215" s="292"/>
      <c r="S1215" s="291"/>
    </row>
    <row r="1216" spans="1:19" ht="14.4">
      <c r="A1216" s="36">
        <f t="shared" si="145"/>
        <v>1201</v>
      </c>
      <c r="B1216" s="526"/>
      <c r="C1216" s="36" t="str">
        <f>VLOOKUP('Employee Salary Payroll Tax '!B1218,'Employee Salary Payroll Tax '!$D$1:$E$7,2,FALSE)</f>
        <v>IBEW</v>
      </c>
      <c r="D1216" s="61">
        <f t="shared" si="146"/>
        <v>6.875E-3</v>
      </c>
      <c r="E1216" s="351">
        <f>'Employee Salary Payroll Tax '!N1218</f>
        <v>52018.239999999998</v>
      </c>
      <c r="F1216" s="351">
        <f t="shared" si="147"/>
        <v>52375.865399999995</v>
      </c>
      <c r="G1216" s="352"/>
      <c r="H1216" s="351">
        <f t="shared" si="152"/>
        <v>0</v>
      </c>
      <c r="I1216" s="351">
        <f t="shared" si="148"/>
        <v>357.62539999999717</v>
      </c>
      <c r="J1216" s="351">
        <f t="shared" si="149"/>
        <v>0</v>
      </c>
      <c r="K1216" s="293">
        <f>SUM('Employee Salary Payroll Tax '!I1218:K1218)</f>
        <v>1715.78</v>
      </c>
      <c r="L1216" s="293">
        <f>'Employee Salary Payroll Tax '!H1218</f>
        <v>268.68</v>
      </c>
      <c r="M1216" s="293">
        <f t="shared" si="150"/>
        <v>50033.78</v>
      </c>
      <c r="N1216" s="359">
        <f t="shared" si="151"/>
        <v>0</v>
      </c>
      <c r="O1216" s="331"/>
      <c r="P1216" s="61"/>
      <c r="Q1216" s="294"/>
      <c r="R1216" s="292"/>
      <c r="S1216" s="291"/>
    </row>
    <row r="1217" spans="1:19" ht="14.4">
      <c r="A1217" s="36">
        <f t="shared" si="145"/>
        <v>1202</v>
      </c>
      <c r="B1217" s="526"/>
      <c r="C1217" s="36" t="str">
        <f>VLOOKUP('Employee Salary Payroll Tax '!B1219,'Employee Salary Payroll Tax '!$D$1:$E$7,2,FALSE)</f>
        <v>NonUnion</v>
      </c>
      <c r="D1217" s="61">
        <f t="shared" si="146"/>
        <v>2.98E-2</v>
      </c>
      <c r="E1217" s="351">
        <f>'Employee Salary Payroll Tax '!N1219</f>
        <v>70786.720000000001</v>
      </c>
      <c r="F1217" s="351">
        <f t="shared" si="147"/>
        <v>72896.164256000004</v>
      </c>
      <c r="G1217" s="352"/>
      <c r="H1217" s="351">
        <f t="shared" si="152"/>
        <v>0</v>
      </c>
      <c r="I1217" s="351">
        <f t="shared" si="148"/>
        <v>2109.4442560000025</v>
      </c>
      <c r="J1217" s="351">
        <f t="shared" si="149"/>
        <v>0</v>
      </c>
      <c r="K1217" s="293">
        <f>SUM('Employee Salary Payroll Tax '!I1219:K1219)</f>
        <v>47505.54</v>
      </c>
      <c r="L1217" s="293">
        <f>'Employee Salary Payroll Tax '!H1219</f>
        <v>0</v>
      </c>
      <c r="M1217" s="293">
        <f t="shared" si="150"/>
        <v>23281.18</v>
      </c>
      <c r="N1217" s="359">
        <f t="shared" si="151"/>
        <v>0</v>
      </c>
      <c r="O1217" s="331"/>
      <c r="P1217" s="61"/>
      <c r="Q1217" s="294"/>
      <c r="R1217" s="292"/>
      <c r="S1217" s="291"/>
    </row>
    <row r="1218" spans="1:19" ht="14.4">
      <c r="A1218" s="36">
        <f t="shared" si="145"/>
        <v>1203</v>
      </c>
      <c r="B1218" s="526"/>
      <c r="C1218" s="36" t="str">
        <f>VLOOKUP('Employee Salary Payroll Tax '!B1220,'Employee Salary Payroll Tax '!$D$1:$E$7,2,FALSE)</f>
        <v>NonUnion</v>
      </c>
      <c r="D1218" s="61">
        <f t="shared" si="146"/>
        <v>2.98E-2</v>
      </c>
      <c r="E1218" s="351">
        <f>'Employee Salary Payroll Tax '!N1220</f>
        <v>82386.55</v>
      </c>
      <c r="F1218" s="351">
        <f t="shared" si="147"/>
        <v>84841.669190000001</v>
      </c>
      <c r="G1218" s="352"/>
      <c r="H1218" s="351">
        <f t="shared" si="152"/>
        <v>0</v>
      </c>
      <c r="I1218" s="351">
        <f t="shared" si="148"/>
        <v>2455.1191899999976</v>
      </c>
      <c r="J1218" s="351">
        <f t="shared" si="149"/>
        <v>0</v>
      </c>
      <c r="K1218" s="293">
        <f>SUM('Employee Salary Payroll Tax '!I1220:K1220)</f>
        <v>0</v>
      </c>
      <c r="L1218" s="293">
        <f>'Employee Salary Payroll Tax '!H1220</f>
        <v>0</v>
      </c>
      <c r="M1218" s="293">
        <f t="shared" si="150"/>
        <v>82386.55</v>
      </c>
      <c r="N1218" s="359">
        <f t="shared" si="151"/>
        <v>0</v>
      </c>
      <c r="O1218" s="331"/>
      <c r="P1218" s="61"/>
      <c r="Q1218" s="294"/>
      <c r="R1218" s="292"/>
      <c r="S1218" s="291"/>
    </row>
    <row r="1219" spans="1:19" ht="14.4">
      <c r="A1219" s="36">
        <f t="shared" si="145"/>
        <v>1204</v>
      </c>
      <c r="B1219" s="526"/>
      <c r="C1219" s="36" t="str">
        <f>VLOOKUP('Employee Salary Payroll Tax '!B1221,'Employee Salary Payroll Tax '!$D$1:$E$7,2,FALSE)</f>
        <v>NonUnion</v>
      </c>
      <c r="D1219" s="61">
        <f t="shared" si="146"/>
        <v>2.98E-2</v>
      </c>
      <c r="E1219" s="351">
        <f>'Employee Salary Payroll Tax '!N1221</f>
        <v>90207.79</v>
      </c>
      <c r="F1219" s="351">
        <f t="shared" si="147"/>
        <v>92895.982141999993</v>
      </c>
      <c r="G1219" s="352"/>
      <c r="H1219" s="351">
        <f t="shared" si="152"/>
        <v>0</v>
      </c>
      <c r="I1219" s="351">
        <f t="shared" si="148"/>
        <v>2688.1921419999999</v>
      </c>
      <c r="J1219" s="351">
        <f t="shared" si="149"/>
        <v>0</v>
      </c>
      <c r="K1219" s="293">
        <f>SUM('Employee Salary Payroll Tax '!I1221:K1221)</f>
        <v>777.47</v>
      </c>
      <c r="L1219" s="293">
        <f>'Employee Salary Payroll Tax '!H1221</f>
        <v>115.04</v>
      </c>
      <c r="M1219" s="293">
        <f t="shared" si="150"/>
        <v>89315.28</v>
      </c>
      <c r="N1219" s="359">
        <f t="shared" si="151"/>
        <v>0</v>
      </c>
      <c r="O1219" s="331"/>
      <c r="P1219" s="61"/>
      <c r="Q1219" s="294"/>
      <c r="R1219" s="292"/>
      <c r="S1219" s="291"/>
    </row>
    <row r="1220" spans="1:19" ht="14.4">
      <c r="A1220" s="36">
        <f t="shared" si="145"/>
        <v>1205</v>
      </c>
      <c r="B1220" s="526"/>
      <c r="C1220" s="36" t="str">
        <f>VLOOKUP('Employee Salary Payroll Tax '!B1222,'Employee Salary Payroll Tax '!$D$1:$E$7,2,FALSE)</f>
        <v>UA</v>
      </c>
      <c r="D1220" s="61">
        <f t="shared" si="146"/>
        <v>0.03</v>
      </c>
      <c r="E1220" s="351">
        <f>'Employee Salary Payroll Tax '!N1222</f>
        <v>70230.710000000006</v>
      </c>
      <c r="F1220" s="351">
        <f t="shared" si="147"/>
        <v>72337.631300000008</v>
      </c>
      <c r="G1220" s="352"/>
      <c r="H1220" s="351">
        <f t="shared" si="152"/>
        <v>0</v>
      </c>
      <c r="I1220" s="351">
        <f t="shared" si="148"/>
        <v>2106.9213000000018</v>
      </c>
      <c r="J1220" s="351">
        <f t="shared" si="149"/>
        <v>0</v>
      </c>
      <c r="K1220" s="293">
        <f>SUM('Employee Salary Payroll Tax '!I1222:K1222)</f>
        <v>62494.21</v>
      </c>
      <c r="L1220" s="293">
        <f>'Employee Salary Payroll Tax '!H1222</f>
        <v>304.66000000000003</v>
      </c>
      <c r="M1220" s="293">
        <f t="shared" si="150"/>
        <v>7431.8400000000074</v>
      </c>
      <c r="N1220" s="359">
        <f t="shared" si="151"/>
        <v>0</v>
      </c>
      <c r="O1220" s="331"/>
      <c r="P1220" s="61"/>
      <c r="Q1220" s="294"/>
      <c r="R1220" s="292"/>
      <c r="S1220" s="291"/>
    </row>
    <row r="1221" spans="1:19" ht="14.4">
      <c r="A1221" s="36">
        <f t="shared" si="145"/>
        <v>1206</v>
      </c>
      <c r="B1221" s="526"/>
      <c r="C1221" s="36" t="str">
        <f>VLOOKUP('Employee Salary Payroll Tax '!B1223,'Employee Salary Payroll Tax '!$D$1:$E$7,2,FALSE)</f>
        <v>UA</v>
      </c>
      <c r="D1221" s="61">
        <f t="shared" si="146"/>
        <v>0.03</v>
      </c>
      <c r="E1221" s="351">
        <f>'Employee Salary Payroll Tax '!N1223</f>
        <v>72337.31</v>
      </c>
      <c r="F1221" s="351">
        <f t="shared" si="147"/>
        <v>74507.429300000003</v>
      </c>
      <c r="G1221" s="352"/>
      <c r="H1221" s="351">
        <f t="shared" si="152"/>
        <v>0</v>
      </c>
      <c r="I1221" s="351">
        <f t="shared" si="148"/>
        <v>2170.1193000000058</v>
      </c>
      <c r="J1221" s="351">
        <f t="shared" si="149"/>
        <v>0</v>
      </c>
      <c r="K1221" s="293">
        <f>SUM('Employee Salary Payroll Tax '!I1223:K1223)</f>
        <v>70682.960000000006</v>
      </c>
      <c r="L1221" s="293">
        <f>'Employee Salary Payroll Tax '!H1223</f>
        <v>0</v>
      </c>
      <c r="M1221" s="293">
        <f t="shared" si="150"/>
        <v>1654.3499999999913</v>
      </c>
      <c r="N1221" s="359">
        <f t="shared" si="151"/>
        <v>0</v>
      </c>
      <c r="O1221" s="331"/>
      <c r="P1221" s="61"/>
      <c r="Q1221" s="294"/>
      <c r="R1221" s="292"/>
      <c r="S1221" s="291"/>
    </row>
    <row r="1222" spans="1:19" ht="14.4">
      <c r="A1222" s="36">
        <f t="shared" si="145"/>
        <v>1207</v>
      </c>
      <c r="B1222" s="526"/>
      <c r="C1222" s="36" t="str">
        <f>VLOOKUP('Employee Salary Payroll Tax '!B1224,'Employee Salary Payroll Tax '!$D$1:$E$7,2,FALSE)</f>
        <v>NonUnion</v>
      </c>
      <c r="D1222" s="61">
        <f t="shared" si="146"/>
        <v>2.98E-2</v>
      </c>
      <c r="E1222" s="351">
        <f>'Employee Salary Payroll Tax '!N1224</f>
        <v>5358.17</v>
      </c>
      <c r="F1222" s="351">
        <f t="shared" si="147"/>
        <v>5517.8434660000003</v>
      </c>
      <c r="G1222" s="352"/>
      <c r="H1222" s="351">
        <f t="shared" si="152"/>
        <v>39641.83</v>
      </c>
      <c r="I1222" s="351">
        <f t="shared" si="148"/>
        <v>159.67346600000019</v>
      </c>
      <c r="J1222" s="351">
        <f t="shared" si="149"/>
        <v>0.95804079600000114</v>
      </c>
      <c r="K1222" s="293">
        <f>SUM('Employee Salary Payroll Tax '!I1224:K1224)</f>
        <v>5358.17</v>
      </c>
      <c r="L1222" s="293">
        <f>'Employee Salary Payroll Tax '!H1224</f>
        <v>0</v>
      </c>
      <c r="M1222" s="293">
        <f t="shared" si="150"/>
        <v>0</v>
      </c>
      <c r="N1222" s="359">
        <f t="shared" si="151"/>
        <v>0.95804079582120105</v>
      </c>
      <c r="O1222" s="331"/>
      <c r="P1222" s="61"/>
      <c r="Q1222" s="294"/>
      <c r="R1222" s="292"/>
      <c r="S1222" s="291"/>
    </row>
    <row r="1223" spans="1:19" ht="14.4">
      <c r="A1223" s="36">
        <f t="shared" si="145"/>
        <v>1208</v>
      </c>
      <c r="B1223" s="526"/>
      <c r="C1223" s="36" t="str">
        <f>VLOOKUP('Employee Salary Payroll Tax '!B1225,'Employee Salary Payroll Tax '!$D$1:$E$7,2,FALSE)</f>
        <v>NonUnion</v>
      </c>
      <c r="D1223" s="61">
        <f t="shared" si="146"/>
        <v>2.98E-2</v>
      </c>
      <c r="E1223" s="351">
        <f>'Employee Salary Payroll Tax '!N1225</f>
        <v>-370.91</v>
      </c>
      <c r="F1223" s="351">
        <f t="shared" si="147"/>
        <v>-381.96311800000007</v>
      </c>
      <c r="G1223" s="352"/>
      <c r="H1223" s="351">
        <f t="shared" si="152"/>
        <v>45370.91</v>
      </c>
      <c r="I1223" s="351">
        <f t="shared" si="148"/>
        <v>-11.05311800000004</v>
      </c>
      <c r="J1223" s="351">
        <f t="shared" si="149"/>
        <v>-6.631870800000024E-2</v>
      </c>
      <c r="K1223" s="293">
        <f>SUM('Employee Salary Payroll Tax '!I1225:K1225)</f>
        <v>-179.76</v>
      </c>
      <c r="L1223" s="293">
        <f>'Employee Salary Payroll Tax '!H1225</f>
        <v>0</v>
      </c>
      <c r="M1223" s="293">
        <f t="shared" si="150"/>
        <v>-191.15000000000003</v>
      </c>
      <c r="N1223" s="359">
        <f t="shared" si="151"/>
        <v>-3.2141088086654793E-2</v>
      </c>
      <c r="O1223" s="331"/>
      <c r="P1223" s="61"/>
      <c r="Q1223" s="294"/>
      <c r="R1223" s="292"/>
      <c r="S1223" s="291"/>
    </row>
    <row r="1224" spans="1:19" ht="14.4">
      <c r="A1224" s="36">
        <f t="shared" si="145"/>
        <v>1209</v>
      </c>
      <c r="B1224" s="526"/>
      <c r="C1224" s="36" t="str">
        <f>VLOOKUP('Employee Salary Payroll Tax '!B1226,'Employee Salary Payroll Tax '!$D$1:$E$7,2,FALSE)</f>
        <v>UA</v>
      </c>
      <c r="D1224" s="61">
        <f t="shared" si="146"/>
        <v>0.03</v>
      </c>
      <c r="E1224" s="351">
        <f>'Employee Salary Payroll Tax '!N1226</f>
        <v>80621.039999999994</v>
      </c>
      <c r="F1224" s="351">
        <f t="shared" si="147"/>
        <v>83039.671199999997</v>
      </c>
      <c r="G1224" s="352"/>
      <c r="H1224" s="351">
        <f t="shared" si="152"/>
        <v>0</v>
      </c>
      <c r="I1224" s="351">
        <f t="shared" si="148"/>
        <v>2418.6312000000034</v>
      </c>
      <c r="J1224" s="351">
        <f t="shared" si="149"/>
        <v>0</v>
      </c>
      <c r="K1224" s="293">
        <f>SUM('Employee Salary Payroll Tax '!I1226:K1226)</f>
        <v>67622.75</v>
      </c>
      <c r="L1224" s="293">
        <f>'Employee Salary Payroll Tax '!H1226</f>
        <v>425.65</v>
      </c>
      <c r="M1224" s="293">
        <f t="shared" si="150"/>
        <v>12572.639999999994</v>
      </c>
      <c r="N1224" s="359">
        <f t="shared" si="151"/>
        <v>0</v>
      </c>
      <c r="O1224" s="331"/>
      <c r="P1224" s="61"/>
      <c r="Q1224" s="294"/>
      <c r="R1224" s="292"/>
      <c r="S1224" s="291"/>
    </row>
    <row r="1225" spans="1:19" ht="14.4">
      <c r="A1225" s="36">
        <f t="shared" si="145"/>
        <v>1210</v>
      </c>
      <c r="B1225" s="526"/>
      <c r="C1225" s="36" t="str">
        <f>VLOOKUP('Employee Salary Payroll Tax '!B1227,'Employee Salary Payroll Tax '!$D$1:$E$7,2,FALSE)</f>
        <v>UA</v>
      </c>
      <c r="D1225" s="61">
        <f t="shared" si="146"/>
        <v>0.03</v>
      </c>
      <c r="E1225" s="351">
        <f>'Employee Salary Payroll Tax '!N1227</f>
        <v>74301.570000000007</v>
      </c>
      <c r="F1225" s="351">
        <f t="shared" si="147"/>
        <v>76530.617100000003</v>
      </c>
      <c r="G1225" s="352"/>
      <c r="H1225" s="351">
        <f t="shared" si="152"/>
        <v>0</v>
      </c>
      <c r="I1225" s="351">
        <f t="shared" si="148"/>
        <v>2229.0470999999961</v>
      </c>
      <c r="J1225" s="351">
        <f t="shared" si="149"/>
        <v>0</v>
      </c>
      <c r="K1225" s="293">
        <f>SUM('Employee Salary Payroll Tax '!I1227:K1227)</f>
        <v>23077.3</v>
      </c>
      <c r="L1225" s="293">
        <f>'Employee Salary Payroll Tax '!H1227</f>
        <v>0</v>
      </c>
      <c r="M1225" s="293">
        <f t="shared" si="150"/>
        <v>51224.270000000004</v>
      </c>
      <c r="N1225" s="359">
        <f t="shared" si="151"/>
        <v>0</v>
      </c>
      <c r="O1225" s="331"/>
      <c r="P1225" s="61"/>
      <c r="Q1225" s="294"/>
      <c r="R1225" s="292"/>
      <c r="S1225" s="291"/>
    </row>
    <row r="1226" spans="1:19" ht="14.4">
      <c r="A1226" s="36">
        <f t="shared" si="145"/>
        <v>1211</v>
      </c>
      <c r="B1226" s="526"/>
      <c r="C1226" s="36" t="str">
        <f>VLOOKUP('Employee Salary Payroll Tax '!B1228,'Employee Salary Payroll Tax '!$D$1:$E$7,2,FALSE)</f>
        <v>UA</v>
      </c>
      <c r="D1226" s="61">
        <f t="shared" si="146"/>
        <v>0.03</v>
      </c>
      <c r="E1226" s="351">
        <f>'Employee Salary Payroll Tax '!N1228</f>
        <v>64430.44</v>
      </c>
      <c r="F1226" s="351">
        <f t="shared" si="147"/>
        <v>66363.353199999998</v>
      </c>
      <c r="G1226" s="352"/>
      <c r="H1226" s="351">
        <f t="shared" si="152"/>
        <v>0</v>
      </c>
      <c r="I1226" s="351">
        <f t="shared" si="148"/>
        <v>1932.9131999999954</v>
      </c>
      <c r="J1226" s="351">
        <f t="shared" si="149"/>
        <v>0</v>
      </c>
      <c r="K1226" s="293">
        <f>SUM('Employee Salary Payroll Tax '!I1228:K1228)</f>
        <v>58221.11</v>
      </c>
      <c r="L1226" s="293">
        <f>'Employee Salary Payroll Tax '!H1228</f>
        <v>2080.92</v>
      </c>
      <c r="M1226" s="293">
        <f t="shared" si="150"/>
        <v>4128.4100000000017</v>
      </c>
      <c r="N1226" s="359">
        <f t="shared" si="151"/>
        <v>0</v>
      </c>
      <c r="O1226" s="331"/>
      <c r="P1226" s="61"/>
      <c r="Q1226" s="294"/>
      <c r="R1226" s="292"/>
      <c r="S1226" s="291"/>
    </row>
    <row r="1227" spans="1:19" ht="14.4">
      <c r="A1227" s="36">
        <f t="shared" si="145"/>
        <v>1212</v>
      </c>
      <c r="B1227" s="526"/>
      <c r="C1227" s="36" t="str">
        <f>VLOOKUP('Employee Salary Payroll Tax '!B1229,'Employee Salary Payroll Tax '!$D$1:$E$7,2,FALSE)</f>
        <v>NonUnion</v>
      </c>
      <c r="D1227" s="61">
        <f t="shared" si="146"/>
        <v>2.98E-2</v>
      </c>
      <c r="E1227" s="351">
        <f>'Employee Salary Payroll Tax '!N1229</f>
        <v>21689.72</v>
      </c>
      <c r="F1227" s="351">
        <f t="shared" si="147"/>
        <v>22336.073656</v>
      </c>
      <c r="G1227" s="352"/>
      <c r="H1227" s="351">
        <f t="shared" si="152"/>
        <v>23310.28</v>
      </c>
      <c r="I1227" s="351">
        <f t="shared" si="148"/>
        <v>646.35365599999932</v>
      </c>
      <c r="J1227" s="351">
        <f t="shared" si="149"/>
        <v>3.8781219359999959</v>
      </c>
      <c r="K1227" s="293">
        <f>SUM('Employee Salary Payroll Tax '!I1229:K1229)</f>
        <v>2987.45</v>
      </c>
      <c r="L1227" s="293">
        <f>'Employee Salary Payroll Tax '!H1229</f>
        <v>0</v>
      </c>
      <c r="M1227" s="293">
        <f t="shared" si="150"/>
        <v>18702.27</v>
      </c>
      <c r="N1227" s="359">
        <f t="shared" si="151"/>
        <v>0.53415605997537219</v>
      </c>
      <c r="O1227" s="331"/>
      <c r="P1227" s="61"/>
      <c r="Q1227" s="294"/>
      <c r="R1227" s="292"/>
      <c r="S1227" s="291"/>
    </row>
    <row r="1228" spans="1:19" ht="14.4">
      <c r="A1228" s="36">
        <f t="shared" si="145"/>
        <v>1213</v>
      </c>
      <c r="B1228" s="526"/>
      <c r="C1228" s="36" t="str">
        <f>VLOOKUP('Employee Salary Payroll Tax '!B1230,'Employee Salary Payroll Tax '!$D$1:$E$7,2,FALSE)</f>
        <v>NonUnion</v>
      </c>
      <c r="D1228" s="61">
        <f t="shared" si="146"/>
        <v>2.98E-2</v>
      </c>
      <c r="E1228" s="351">
        <f>'Employee Salary Payroll Tax '!N1230</f>
        <v>81590.81</v>
      </c>
      <c r="F1228" s="351">
        <f t="shared" si="147"/>
        <v>84022.216138000003</v>
      </c>
      <c r="G1228" s="352"/>
      <c r="H1228" s="351">
        <f t="shared" si="152"/>
        <v>0</v>
      </c>
      <c r="I1228" s="351">
        <f t="shared" si="148"/>
        <v>2431.4061380000057</v>
      </c>
      <c r="J1228" s="351">
        <f t="shared" si="149"/>
        <v>0</v>
      </c>
      <c r="K1228" s="293">
        <f>SUM('Employee Salary Payroll Tax '!I1230:K1230)</f>
        <v>78639.849999999991</v>
      </c>
      <c r="L1228" s="293">
        <f>'Employee Salary Payroll Tax '!H1230</f>
        <v>0</v>
      </c>
      <c r="M1228" s="293">
        <f t="shared" si="150"/>
        <v>2950.9600000000064</v>
      </c>
      <c r="N1228" s="359">
        <f t="shared" si="151"/>
        <v>0</v>
      </c>
      <c r="O1228" s="331"/>
      <c r="P1228" s="61"/>
      <c r="Q1228" s="294"/>
      <c r="R1228" s="292"/>
      <c r="S1228" s="291"/>
    </row>
    <row r="1229" spans="1:19" ht="14.4">
      <c r="A1229" s="36">
        <f t="shared" si="145"/>
        <v>1214</v>
      </c>
      <c r="B1229" s="526"/>
      <c r="C1229" s="36" t="str">
        <f>VLOOKUP('Employee Salary Payroll Tax '!B1231,'Employee Salary Payroll Tax '!$D$1:$E$7,2,FALSE)</f>
        <v>IBEW</v>
      </c>
      <c r="D1229" s="61">
        <f t="shared" si="146"/>
        <v>6.875E-3</v>
      </c>
      <c r="E1229" s="351">
        <f>'Employee Salary Payroll Tax '!N1231</f>
        <v>94784.39</v>
      </c>
      <c r="F1229" s="351">
        <f t="shared" si="147"/>
        <v>95436.032681249999</v>
      </c>
      <c r="G1229" s="352"/>
      <c r="H1229" s="351">
        <f t="shared" si="152"/>
        <v>0</v>
      </c>
      <c r="I1229" s="351">
        <f t="shared" si="148"/>
        <v>651.64268124999944</v>
      </c>
      <c r="J1229" s="351">
        <f t="shared" si="149"/>
        <v>0</v>
      </c>
      <c r="K1229" s="293">
        <f>SUM('Employee Salary Payroll Tax '!I1231:K1231)</f>
        <v>76941.649999999994</v>
      </c>
      <c r="L1229" s="293">
        <f>'Employee Salary Payroll Tax '!H1231</f>
        <v>516.71</v>
      </c>
      <c r="M1229" s="293">
        <f t="shared" si="150"/>
        <v>17326.030000000006</v>
      </c>
      <c r="N1229" s="359">
        <f t="shared" si="151"/>
        <v>0</v>
      </c>
      <c r="O1229" s="331"/>
      <c r="P1229" s="61"/>
      <c r="Q1229" s="294"/>
      <c r="R1229" s="292"/>
      <c r="S1229" s="291"/>
    </row>
    <row r="1230" spans="1:19" ht="14.4">
      <c r="A1230" s="36">
        <f t="shared" si="145"/>
        <v>1215</v>
      </c>
      <c r="B1230" s="526"/>
      <c r="C1230" s="36" t="str">
        <f>VLOOKUP('Employee Salary Payroll Tax '!B1232,'Employee Salary Payroll Tax '!$D$1:$E$7,2,FALSE)</f>
        <v>NonUnion</v>
      </c>
      <c r="D1230" s="61">
        <f t="shared" si="146"/>
        <v>2.98E-2</v>
      </c>
      <c r="E1230" s="351">
        <f>'Employee Salary Payroll Tax '!N1232</f>
        <v>86063.15</v>
      </c>
      <c r="F1230" s="351">
        <f t="shared" si="147"/>
        <v>88627.831869999995</v>
      </c>
      <c r="G1230" s="352"/>
      <c r="H1230" s="351">
        <f t="shared" si="152"/>
        <v>0</v>
      </c>
      <c r="I1230" s="351">
        <f t="shared" si="148"/>
        <v>2564.6818700000003</v>
      </c>
      <c r="J1230" s="351">
        <f t="shared" si="149"/>
        <v>0</v>
      </c>
      <c r="K1230" s="293">
        <f>SUM('Employee Salary Payroll Tax '!I1232:K1232)</f>
        <v>22909.48</v>
      </c>
      <c r="L1230" s="293">
        <f>'Employee Salary Payroll Tax '!H1232</f>
        <v>0</v>
      </c>
      <c r="M1230" s="293">
        <f t="shared" si="150"/>
        <v>63153.67</v>
      </c>
      <c r="N1230" s="359">
        <f t="shared" si="151"/>
        <v>0</v>
      </c>
      <c r="O1230" s="331"/>
      <c r="P1230" s="61"/>
      <c r="Q1230" s="294"/>
      <c r="R1230" s="292"/>
      <c r="S1230" s="291"/>
    </row>
    <row r="1231" spans="1:19" ht="14.4">
      <c r="A1231" s="36">
        <f t="shared" si="145"/>
        <v>1216</v>
      </c>
      <c r="B1231" s="526"/>
      <c r="C1231" s="36" t="str">
        <f>VLOOKUP('Employee Salary Payroll Tax '!B1233,'Employee Salary Payroll Tax '!$D$1:$E$7,2,FALSE)</f>
        <v>IBEW</v>
      </c>
      <c r="D1231" s="61">
        <f t="shared" si="146"/>
        <v>6.875E-3</v>
      </c>
      <c r="E1231" s="351">
        <f>'Employee Salary Payroll Tax '!N1233</f>
        <v>62119.01</v>
      </c>
      <c r="F1231" s="351">
        <f t="shared" si="147"/>
        <v>62546.07819375</v>
      </c>
      <c r="G1231" s="352"/>
      <c r="H1231" s="351">
        <f t="shared" si="152"/>
        <v>0</v>
      </c>
      <c r="I1231" s="351">
        <f t="shared" si="148"/>
        <v>427.06819374999759</v>
      </c>
      <c r="J1231" s="351">
        <f t="shared" si="149"/>
        <v>0</v>
      </c>
      <c r="K1231" s="293">
        <f>SUM('Employee Salary Payroll Tax '!I1233:K1233)</f>
        <v>62119.01</v>
      </c>
      <c r="L1231" s="293">
        <f>'Employee Salary Payroll Tax '!H1233</f>
        <v>0</v>
      </c>
      <c r="M1231" s="293">
        <f t="shared" si="150"/>
        <v>0</v>
      </c>
      <c r="N1231" s="359">
        <f t="shared" si="151"/>
        <v>0</v>
      </c>
      <c r="O1231" s="331"/>
      <c r="P1231" s="61"/>
      <c r="Q1231" s="294"/>
      <c r="R1231" s="292"/>
      <c r="S1231" s="291"/>
    </row>
    <row r="1232" spans="1:19" ht="14.4">
      <c r="A1232" s="36">
        <f t="shared" si="145"/>
        <v>1217</v>
      </c>
      <c r="B1232" s="526"/>
      <c r="C1232" s="36" t="str">
        <f>VLOOKUP('Employee Salary Payroll Tax '!B1234,'Employee Salary Payroll Tax '!$D$1:$E$7,2,FALSE)</f>
        <v>NonUnion</v>
      </c>
      <c r="D1232" s="61">
        <f t="shared" si="146"/>
        <v>2.98E-2</v>
      </c>
      <c r="E1232" s="351">
        <f>'Employee Salary Payroll Tax '!N1234</f>
        <v>70376.31</v>
      </c>
      <c r="F1232" s="351">
        <f t="shared" si="147"/>
        <v>72473.524038000003</v>
      </c>
      <c r="G1232" s="352"/>
      <c r="H1232" s="351">
        <f t="shared" si="152"/>
        <v>0</v>
      </c>
      <c r="I1232" s="351">
        <f t="shared" si="148"/>
        <v>2097.2140380000055</v>
      </c>
      <c r="J1232" s="351">
        <f t="shared" si="149"/>
        <v>0</v>
      </c>
      <c r="K1232" s="293">
        <f>SUM('Employee Salary Payroll Tax '!I1234:K1234)</f>
        <v>68972.31</v>
      </c>
      <c r="L1232" s="293">
        <f>'Employee Salary Payroll Tax '!H1234</f>
        <v>0</v>
      </c>
      <c r="M1232" s="293">
        <f t="shared" si="150"/>
        <v>1404</v>
      </c>
      <c r="N1232" s="359">
        <f t="shared" si="151"/>
        <v>0</v>
      </c>
      <c r="O1232" s="331"/>
      <c r="P1232" s="61"/>
      <c r="Q1232" s="294"/>
      <c r="R1232" s="292"/>
      <c r="S1232" s="291"/>
    </row>
    <row r="1233" spans="1:19" ht="14.4">
      <c r="A1233" s="36">
        <f t="shared" ref="A1233:A1296" si="153">+A1232+1</f>
        <v>1218</v>
      </c>
      <c r="B1233" s="526"/>
      <c r="C1233" s="36" t="str">
        <f>VLOOKUP('Employee Salary Payroll Tax '!B1235,'Employee Salary Payroll Tax '!$D$1:$E$7,2,FALSE)</f>
        <v>NonUnion</v>
      </c>
      <c r="D1233" s="61">
        <f t="shared" ref="D1233:D1296" si="154">VLOOKUP(C1233,C$9:D$12,2)</f>
        <v>2.98E-2</v>
      </c>
      <c r="E1233" s="351">
        <f>'Employee Salary Payroll Tax '!N1235</f>
        <v>14979.81</v>
      </c>
      <c r="F1233" s="351">
        <f t="shared" ref="F1233:F1296" si="155">E1233*(1+D1233)</f>
        <v>15426.208338</v>
      </c>
      <c r="G1233" s="352"/>
      <c r="H1233" s="351">
        <f t="shared" si="152"/>
        <v>30020.190000000002</v>
      </c>
      <c r="I1233" s="351">
        <f t="shared" ref="I1233:I1296" si="156">F1233-E1233</f>
        <v>446.39833800000088</v>
      </c>
      <c r="J1233" s="351">
        <f t="shared" ref="J1233:J1296" si="157">IF(H1233&gt;I1233,I1233*$J$12,H1233*$J$12)</f>
        <v>2.6783900280000053</v>
      </c>
      <c r="K1233" s="293">
        <f>SUM('Employee Salary Payroll Tax '!I1235:K1235)</f>
        <v>3237.49</v>
      </c>
      <c r="L1233" s="293">
        <f>'Employee Salary Payroll Tax '!H1235</f>
        <v>0</v>
      </c>
      <c r="M1233" s="293">
        <f t="shared" ref="M1233:M1296" si="158">E1233-K1233-L1233</f>
        <v>11742.32</v>
      </c>
      <c r="N1233" s="359">
        <f t="shared" ref="N1233:N1296" si="159">J1233*K1233/(SUM(K1233:M1233)+0.000001)</f>
        <v>0.57886321196135826</v>
      </c>
      <c r="O1233" s="331"/>
      <c r="P1233" s="61"/>
      <c r="Q1233" s="294"/>
      <c r="R1233" s="292"/>
      <c r="S1233" s="291"/>
    </row>
    <row r="1234" spans="1:19" ht="14.4">
      <c r="A1234" s="36">
        <f t="shared" si="153"/>
        <v>1219</v>
      </c>
      <c r="B1234" s="526"/>
      <c r="C1234" s="36" t="str">
        <f>VLOOKUP('Employee Salary Payroll Tax '!B1236,'Employee Salary Payroll Tax '!$D$1:$E$7,2,FALSE)</f>
        <v>IBEW</v>
      </c>
      <c r="D1234" s="61">
        <f t="shared" si="154"/>
        <v>6.875E-3</v>
      </c>
      <c r="E1234" s="351">
        <f>'Employee Salary Payroll Tax '!N1236</f>
        <v>31257.69</v>
      </c>
      <c r="F1234" s="351">
        <f t="shared" si="155"/>
        <v>31472.586618749996</v>
      </c>
      <c r="G1234" s="352"/>
      <c r="H1234" s="351">
        <f t="shared" ref="H1234:H1297" si="160">IF(E1234&gt;$H$12,0,$H$12-E1234)</f>
        <v>13742.310000000001</v>
      </c>
      <c r="I1234" s="351">
        <f t="shared" si="156"/>
        <v>214.89661874999729</v>
      </c>
      <c r="J1234" s="351">
        <f t="shared" si="157"/>
        <v>1.2893797124999837</v>
      </c>
      <c r="K1234" s="293">
        <f>SUM('Employee Salary Payroll Tax '!I1236:K1236)</f>
        <v>-2285.59</v>
      </c>
      <c r="L1234" s="293">
        <f>'Employee Salary Payroll Tax '!H1236</f>
        <v>0</v>
      </c>
      <c r="M1234" s="293">
        <f t="shared" si="158"/>
        <v>33543.279999999999</v>
      </c>
      <c r="N1234" s="359">
        <f t="shared" si="159"/>
        <v>-9.4280587496982579E-2</v>
      </c>
      <c r="O1234" s="331"/>
      <c r="P1234" s="61"/>
      <c r="Q1234" s="294"/>
      <c r="R1234" s="292"/>
      <c r="S1234" s="291"/>
    </row>
    <row r="1235" spans="1:19" ht="14.4">
      <c r="A1235" s="36">
        <f t="shared" si="153"/>
        <v>1220</v>
      </c>
      <c r="B1235" s="526"/>
      <c r="C1235" s="36" t="str">
        <f>VLOOKUP('Employee Salary Payroll Tax '!B1237,'Employee Salary Payroll Tax '!$D$1:$E$7,2,FALSE)</f>
        <v>NonUnion</v>
      </c>
      <c r="D1235" s="61">
        <f t="shared" si="154"/>
        <v>2.98E-2</v>
      </c>
      <c r="E1235" s="351">
        <f>'Employee Salary Payroll Tax '!N1237</f>
        <v>173217.34</v>
      </c>
      <c r="F1235" s="351">
        <f t="shared" si="155"/>
        <v>178379.216732</v>
      </c>
      <c r="G1235" s="352"/>
      <c r="H1235" s="351">
        <f t="shared" si="160"/>
        <v>0</v>
      </c>
      <c r="I1235" s="351">
        <f t="shared" si="156"/>
        <v>5161.8767320000043</v>
      </c>
      <c r="J1235" s="351">
        <f t="shared" si="157"/>
        <v>0</v>
      </c>
      <c r="K1235" s="293">
        <f>SUM('Employee Salary Payroll Tax '!I1237:K1237)</f>
        <v>57750.54</v>
      </c>
      <c r="L1235" s="293">
        <f>'Employee Salary Payroll Tax '!H1237</f>
        <v>0</v>
      </c>
      <c r="M1235" s="293">
        <f t="shared" si="158"/>
        <v>115466.79999999999</v>
      </c>
      <c r="N1235" s="359">
        <f t="shared" si="159"/>
        <v>0</v>
      </c>
      <c r="O1235" s="331"/>
      <c r="P1235" s="61"/>
      <c r="Q1235" s="294"/>
      <c r="R1235" s="292"/>
      <c r="S1235" s="291"/>
    </row>
    <row r="1236" spans="1:19" ht="14.4">
      <c r="A1236" s="36">
        <f t="shared" si="153"/>
        <v>1221</v>
      </c>
      <c r="B1236" s="526"/>
      <c r="C1236" s="36" t="str">
        <f>VLOOKUP('Employee Salary Payroll Tax '!B1238,'Employee Salary Payroll Tax '!$D$1:$E$7,2,FALSE)</f>
        <v>NonUnion</v>
      </c>
      <c r="D1236" s="61">
        <f t="shared" si="154"/>
        <v>2.98E-2</v>
      </c>
      <c r="E1236" s="351">
        <f>'Employee Salary Payroll Tax '!N1238</f>
        <v>26778.54</v>
      </c>
      <c r="F1236" s="351">
        <f t="shared" si="155"/>
        <v>27576.540492000004</v>
      </c>
      <c r="G1236" s="352"/>
      <c r="H1236" s="351">
        <f t="shared" si="160"/>
        <v>18221.46</v>
      </c>
      <c r="I1236" s="351">
        <f t="shared" si="156"/>
        <v>798.00049200000285</v>
      </c>
      <c r="J1236" s="351">
        <f t="shared" si="157"/>
        <v>4.7880029520000171</v>
      </c>
      <c r="K1236" s="293">
        <f>SUM('Employee Salary Payroll Tax '!I1238:K1238)</f>
        <v>26778.54</v>
      </c>
      <c r="L1236" s="293">
        <f>'Employee Salary Payroll Tax '!H1238</f>
        <v>0</v>
      </c>
      <c r="M1236" s="293">
        <f t="shared" si="158"/>
        <v>0</v>
      </c>
      <c r="N1236" s="359">
        <f t="shared" si="159"/>
        <v>4.788002951821217</v>
      </c>
      <c r="O1236" s="331"/>
      <c r="P1236" s="61"/>
      <c r="Q1236" s="294"/>
      <c r="R1236" s="292"/>
      <c r="S1236" s="291"/>
    </row>
    <row r="1237" spans="1:19" ht="14.4">
      <c r="A1237" s="36">
        <f t="shared" si="153"/>
        <v>1222</v>
      </c>
      <c r="B1237" s="526"/>
      <c r="C1237" s="36" t="str">
        <f>VLOOKUP('Employee Salary Payroll Tax '!B1239,'Employee Salary Payroll Tax '!$D$1:$E$7,2,FALSE)</f>
        <v>IBEW</v>
      </c>
      <c r="D1237" s="61">
        <f t="shared" si="154"/>
        <v>6.875E-3</v>
      </c>
      <c r="E1237" s="351">
        <f>'Employee Salary Payroll Tax '!N1239</f>
        <v>30091.03</v>
      </c>
      <c r="F1237" s="351">
        <f t="shared" si="155"/>
        <v>30297.905831249998</v>
      </c>
      <c r="G1237" s="352"/>
      <c r="H1237" s="351">
        <f t="shared" si="160"/>
        <v>14908.970000000001</v>
      </c>
      <c r="I1237" s="351">
        <f t="shared" si="156"/>
        <v>206.87583124999946</v>
      </c>
      <c r="J1237" s="351">
        <f t="shared" si="157"/>
        <v>1.2412549874999967</v>
      </c>
      <c r="K1237" s="293">
        <f>SUM('Employee Salary Payroll Tax '!I1239:K1239)</f>
        <v>861.61</v>
      </c>
      <c r="L1237" s="293">
        <f>'Employee Salary Payroll Tax '!H1239</f>
        <v>0</v>
      </c>
      <c r="M1237" s="293">
        <f t="shared" si="158"/>
        <v>29229.42</v>
      </c>
      <c r="N1237" s="359">
        <f t="shared" si="159"/>
        <v>3.5541412498818779E-2</v>
      </c>
      <c r="O1237" s="331"/>
      <c r="P1237" s="61"/>
      <c r="Q1237" s="294"/>
      <c r="R1237" s="292"/>
      <c r="S1237" s="291"/>
    </row>
    <row r="1238" spans="1:19" ht="14.4">
      <c r="A1238" s="36">
        <f t="shared" si="153"/>
        <v>1223</v>
      </c>
      <c r="B1238" s="526"/>
      <c r="C1238" s="36" t="str">
        <f>VLOOKUP('Employee Salary Payroll Tax '!B1240,'Employee Salary Payroll Tax '!$D$1:$E$7,2,FALSE)</f>
        <v>NonUnion</v>
      </c>
      <c r="D1238" s="61">
        <f t="shared" si="154"/>
        <v>2.98E-2</v>
      </c>
      <c r="E1238" s="351">
        <f>'Employee Salary Payroll Tax '!N1240</f>
        <v>69368.08</v>
      </c>
      <c r="F1238" s="351">
        <f t="shared" si="155"/>
        <v>71435.24878400001</v>
      </c>
      <c r="G1238" s="352"/>
      <c r="H1238" s="351">
        <f t="shared" si="160"/>
        <v>0</v>
      </c>
      <c r="I1238" s="351">
        <f t="shared" si="156"/>
        <v>2067.1687840000086</v>
      </c>
      <c r="J1238" s="351">
        <f t="shared" si="157"/>
        <v>0</v>
      </c>
      <c r="K1238" s="293">
        <f>SUM('Employee Salary Payroll Tax '!I1240:K1240)</f>
        <v>69368.08</v>
      </c>
      <c r="L1238" s="293">
        <f>'Employee Salary Payroll Tax '!H1240</f>
        <v>0</v>
      </c>
      <c r="M1238" s="293">
        <f t="shared" si="158"/>
        <v>0</v>
      </c>
      <c r="N1238" s="359">
        <f t="shared" si="159"/>
        <v>0</v>
      </c>
      <c r="O1238" s="331"/>
      <c r="P1238" s="61"/>
      <c r="Q1238" s="294"/>
      <c r="R1238" s="292"/>
      <c r="S1238" s="291"/>
    </row>
    <row r="1239" spans="1:19" ht="14.4">
      <c r="A1239" s="36">
        <f t="shared" si="153"/>
        <v>1224</v>
      </c>
      <c r="B1239" s="526"/>
      <c r="C1239" s="36" t="str">
        <f>VLOOKUP('Employee Salary Payroll Tax '!B1241,'Employee Salary Payroll Tax '!$D$1:$E$7,2,FALSE)</f>
        <v>NonUnion</v>
      </c>
      <c r="D1239" s="61">
        <f t="shared" si="154"/>
        <v>2.98E-2</v>
      </c>
      <c r="E1239" s="351">
        <f>'Employee Salary Payroll Tax '!N1241</f>
        <v>64731.19</v>
      </c>
      <c r="F1239" s="351">
        <f t="shared" si="155"/>
        <v>66660.179462</v>
      </c>
      <c r="G1239" s="352"/>
      <c r="H1239" s="351">
        <f t="shared" si="160"/>
        <v>0</v>
      </c>
      <c r="I1239" s="351">
        <f t="shared" si="156"/>
        <v>1928.9894619999977</v>
      </c>
      <c r="J1239" s="351">
        <f t="shared" si="157"/>
        <v>0</v>
      </c>
      <c r="K1239" s="293">
        <f>SUM('Employee Salary Payroll Tax '!I1241:K1241)</f>
        <v>16162.240000000002</v>
      </c>
      <c r="L1239" s="293">
        <f>'Employee Salary Payroll Tax '!H1241</f>
        <v>0</v>
      </c>
      <c r="M1239" s="293">
        <f t="shared" si="158"/>
        <v>48568.95</v>
      </c>
      <c r="N1239" s="359">
        <f t="shared" si="159"/>
        <v>0</v>
      </c>
      <c r="O1239" s="331"/>
      <c r="P1239" s="61"/>
      <c r="Q1239" s="294"/>
      <c r="R1239" s="292"/>
      <c r="S1239" s="291"/>
    </row>
    <row r="1240" spans="1:19" ht="14.4">
      <c r="A1240" s="36">
        <f t="shared" si="153"/>
        <v>1225</v>
      </c>
      <c r="B1240" s="526"/>
      <c r="C1240" s="36" t="str">
        <f>VLOOKUP('Employee Salary Payroll Tax '!B1242,'Employee Salary Payroll Tax '!$D$1:$E$7,2,FALSE)</f>
        <v>NonUnion</v>
      </c>
      <c r="D1240" s="61">
        <f t="shared" si="154"/>
        <v>2.98E-2</v>
      </c>
      <c r="E1240" s="351">
        <f>'Employee Salary Payroll Tax '!N1242</f>
        <v>12687.99</v>
      </c>
      <c r="F1240" s="351">
        <f t="shared" si="155"/>
        <v>13066.092102000001</v>
      </c>
      <c r="G1240" s="352"/>
      <c r="H1240" s="351">
        <f t="shared" si="160"/>
        <v>32312.010000000002</v>
      </c>
      <c r="I1240" s="351">
        <f t="shared" si="156"/>
        <v>378.10210200000074</v>
      </c>
      <c r="J1240" s="351">
        <f t="shared" si="157"/>
        <v>2.2686126120000045</v>
      </c>
      <c r="K1240" s="293">
        <f>SUM('Employee Salary Payroll Tax '!I1242:K1242)</f>
        <v>3658.75</v>
      </c>
      <c r="L1240" s="293">
        <f>'Employee Salary Payroll Tax '!H1242</f>
        <v>8887.4</v>
      </c>
      <c r="M1240" s="293">
        <f t="shared" si="158"/>
        <v>141.84000000000015</v>
      </c>
      <c r="N1240" s="359">
        <f t="shared" si="159"/>
        <v>0.65418449994844197</v>
      </c>
      <c r="O1240" s="331"/>
      <c r="P1240" s="61"/>
      <c r="Q1240" s="294"/>
      <c r="R1240" s="292"/>
      <c r="S1240" s="291"/>
    </row>
    <row r="1241" spans="1:19" ht="14.4">
      <c r="A1241" s="36">
        <f t="shared" si="153"/>
        <v>1226</v>
      </c>
      <c r="B1241" s="526"/>
      <c r="C1241" s="36" t="str">
        <f>VLOOKUP('Employee Salary Payroll Tax '!B1243,'Employee Salary Payroll Tax '!$D$1:$E$7,2,FALSE)</f>
        <v>IBEW</v>
      </c>
      <c r="D1241" s="61">
        <f t="shared" si="154"/>
        <v>6.875E-3</v>
      </c>
      <c r="E1241" s="351">
        <f>'Employee Salary Payroll Tax '!N1243</f>
        <v>50205</v>
      </c>
      <c r="F1241" s="351">
        <f t="shared" si="155"/>
        <v>50550.159374999996</v>
      </c>
      <c r="G1241" s="352"/>
      <c r="H1241" s="351">
        <f t="shared" si="160"/>
        <v>0</v>
      </c>
      <c r="I1241" s="351">
        <f t="shared" si="156"/>
        <v>345.15937499999563</v>
      </c>
      <c r="J1241" s="351">
        <f t="shared" si="157"/>
        <v>0</v>
      </c>
      <c r="K1241" s="293">
        <f>SUM('Employee Salary Payroll Tax '!I1243:K1243)</f>
        <v>49815.01</v>
      </c>
      <c r="L1241" s="293">
        <f>'Employee Salary Payroll Tax '!H1243</f>
        <v>0</v>
      </c>
      <c r="M1241" s="293">
        <f t="shared" si="158"/>
        <v>389.98999999999796</v>
      </c>
      <c r="N1241" s="359">
        <f t="shared" si="159"/>
        <v>0</v>
      </c>
      <c r="O1241" s="331"/>
      <c r="P1241" s="61"/>
      <c r="Q1241" s="294"/>
      <c r="R1241" s="292"/>
      <c r="S1241" s="291"/>
    </row>
    <row r="1242" spans="1:19" ht="14.4">
      <c r="A1242" s="36">
        <f t="shared" si="153"/>
        <v>1227</v>
      </c>
      <c r="B1242" s="526"/>
      <c r="C1242" s="36" t="str">
        <f>VLOOKUP('Employee Salary Payroll Tax '!B1244,'Employee Salary Payroll Tax '!$D$1:$E$7,2,FALSE)</f>
        <v>IBEW</v>
      </c>
      <c r="D1242" s="61">
        <f t="shared" si="154"/>
        <v>6.875E-3</v>
      </c>
      <c r="E1242" s="351">
        <f>'Employee Salary Payroll Tax '!N1244</f>
        <v>48222.14</v>
      </c>
      <c r="F1242" s="351">
        <f t="shared" si="155"/>
        <v>48553.667212499997</v>
      </c>
      <c r="G1242" s="352"/>
      <c r="H1242" s="351">
        <f t="shared" si="160"/>
        <v>0</v>
      </c>
      <c r="I1242" s="351">
        <f t="shared" si="156"/>
        <v>331.5272124999974</v>
      </c>
      <c r="J1242" s="351">
        <f t="shared" si="157"/>
        <v>0</v>
      </c>
      <c r="K1242" s="293">
        <f>SUM('Employee Salary Payroll Tax '!I1244:K1244)</f>
        <v>1746.69</v>
      </c>
      <c r="L1242" s="293">
        <f>'Employee Salary Payroll Tax '!H1244</f>
        <v>0</v>
      </c>
      <c r="M1242" s="293">
        <f t="shared" si="158"/>
        <v>46475.45</v>
      </c>
      <c r="N1242" s="359">
        <f t="shared" si="159"/>
        <v>0</v>
      </c>
      <c r="O1242" s="331"/>
      <c r="P1242" s="61"/>
      <c r="Q1242" s="294"/>
      <c r="R1242" s="292"/>
      <c r="S1242" s="291"/>
    </row>
    <row r="1243" spans="1:19" ht="14.4">
      <c r="A1243" s="36">
        <f t="shared" si="153"/>
        <v>1228</v>
      </c>
      <c r="B1243" s="526"/>
      <c r="C1243" s="36" t="str">
        <f>VLOOKUP('Employee Salary Payroll Tax '!B1245,'Employee Salary Payroll Tax '!$D$1:$E$7,2,FALSE)</f>
        <v>NonUnion</v>
      </c>
      <c r="D1243" s="61">
        <f t="shared" si="154"/>
        <v>2.98E-2</v>
      </c>
      <c r="E1243" s="351">
        <f>'Employee Salary Payroll Tax '!N1245</f>
        <v>61638.38</v>
      </c>
      <c r="F1243" s="351">
        <f t="shared" si="155"/>
        <v>63475.203723999999</v>
      </c>
      <c r="G1243" s="352"/>
      <c r="H1243" s="351">
        <f t="shared" si="160"/>
        <v>0</v>
      </c>
      <c r="I1243" s="351">
        <f t="shared" si="156"/>
        <v>1836.8237240000017</v>
      </c>
      <c r="J1243" s="351">
        <f t="shared" si="157"/>
        <v>0</v>
      </c>
      <c r="K1243" s="293">
        <f>SUM('Employee Salary Payroll Tax '!I1245:K1245)</f>
        <v>16642.23</v>
      </c>
      <c r="L1243" s="293">
        <f>'Employee Salary Payroll Tax '!H1245</f>
        <v>0</v>
      </c>
      <c r="M1243" s="293">
        <f t="shared" si="158"/>
        <v>44996.149999999994</v>
      </c>
      <c r="N1243" s="359">
        <f t="shared" si="159"/>
        <v>0</v>
      </c>
      <c r="O1243" s="331"/>
      <c r="P1243" s="61"/>
      <c r="Q1243" s="294"/>
      <c r="R1243" s="292"/>
      <c r="S1243" s="291"/>
    </row>
    <row r="1244" spans="1:19" ht="14.4">
      <c r="A1244" s="36">
        <f t="shared" si="153"/>
        <v>1229</v>
      </c>
      <c r="B1244" s="526"/>
      <c r="C1244" s="36" t="str">
        <f>VLOOKUP('Employee Salary Payroll Tax '!B1246,'Employee Salary Payroll Tax '!$D$1:$E$7,2,FALSE)</f>
        <v>IBEW</v>
      </c>
      <c r="D1244" s="61">
        <f t="shared" si="154"/>
        <v>6.875E-3</v>
      </c>
      <c r="E1244" s="351">
        <f>'Employee Salary Payroll Tax '!N1246</f>
        <v>185772.18</v>
      </c>
      <c r="F1244" s="351">
        <f t="shared" si="155"/>
        <v>187049.36373749998</v>
      </c>
      <c r="G1244" s="352"/>
      <c r="H1244" s="351">
        <f t="shared" si="160"/>
        <v>0</v>
      </c>
      <c r="I1244" s="351">
        <f t="shared" si="156"/>
        <v>1277.1837374999886</v>
      </c>
      <c r="J1244" s="351">
        <f t="shared" si="157"/>
        <v>0</v>
      </c>
      <c r="K1244" s="293">
        <f>SUM('Employee Salary Payroll Tax '!I1246:K1246)</f>
        <v>149227.21</v>
      </c>
      <c r="L1244" s="293">
        <f>'Employee Salary Payroll Tax '!H1246</f>
        <v>0</v>
      </c>
      <c r="M1244" s="293">
        <f t="shared" si="158"/>
        <v>36544.97</v>
      </c>
      <c r="N1244" s="359">
        <f t="shared" si="159"/>
        <v>0</v>
      </c>
      <c r="O1244" s="331"/>
      <c r="P1244" s="61"/>
      <c r="Q1244" s="294"/>
      <c r="R1244" s="292"/>
      <c r="S1244" s="291"/>
    </row>
    <row r="1245" spans="1:19" ht="14.4">
      <c r="A1245" s="36">
        <f t="shared" si="153"/>
        <v>1230</v>
      </c>
      <c r="B1245" s="526"/>
      <c r="C1245" s="36" t="str">
        <f>VLOOKUP('Employee Salary Payroll Tax '!B1247,'Employee Salary Payroll Tax '!$D$1:$E$7,2,FALSE)</f>
        <v>IBEW</v>
      </c>
      <c r="D1245" s="61">
        <f t="shared" si="154"/>
        <v>6.875E-3</v>
      </c>
      <c r="E1245" s="351">
        <f>'Employee Salary Payroll Tax '!N1247</f>
        <v>110016.74</v>
      </c>
      <c r="F1245" s="351">
        <f t="shared" si="155"/>
        <v>110773.10508750001</v>
      </c>
      <c r="G1245" s="352"/>
      <c r="H1245" s="351">
        <f t="shared" si="160"/>
        <v>0</v>
      </c>
      <c r="I1245" s="351">
        <f t="shared" si="156"/>
        <v>756.36508750000212</v>
      </c>
      <c r="J1245" s="351">
        <f t="shared" si="157"/>
        <v>0</v>
      </c>
      <c r="K1245" s="293">
        <f>SUM('Employee Salary Payroll Tax '!I1247:K1247)</f>
        <v>60836.89</v>
      </c>
      <c r="L1245" s="293">
        <f>'Employee Salary Payroll Tax '!H1247</f>
        <v>0</v>
      </c>
      <c r="M1245" s="293">
        <f t="shared" si="158"/>
        <v>49179.850000000006</v>
      </c>
      <c r="N1245" s="359">
        <f t="shared" si="159"/>
        <v>0</v>
      </c>
      <c r="O1245" s="331"/>
      <c r="P1245" s="61"/>
      <c r="Q1245" s="294"/>
      <c r="R1245" s="292"/>
      <c r="S1245" s="291"/>
    </row>
    <row r="1246" spans="1:19" ht="14.4">
      <c r="A1246" s="36">
        <f t="shared" si="153"/>
        <v>1231</v>
      </c>
      <c r="B1246" s="526"/>
      <c r="C1246" s="36" t="str">
        <f>VLOOKUP('Employee Salary Payroll Tax '!B1248,'Employee Salary Payroll Tax '!$D$1:$E$7,2,FALSE)</f>
        <v>NonUnion</v>
      </c>
      <c r="D1246" s="61">
        <f t="shared" si="154"/>
        <v>2.98E-2</v>
      </c>
      <c r="E1246" s="351">
        <f>'Employee Salary Payroll Tax '!N1248</f>
        <v>52420.35</v>
      </c>
      <c r="F1246" s="351">
        <f t="shared" si="155"/>
        <v>53982.476430000002</v>
      </c>
      <c r="G1246" s="352"/>
      <c r="H1246" s="351">
        <f t="shared" si="160"/>
        <v>0</v>
      </c>
      <c r="I1246" s="351">
        <f t="shared" si="156"/>
        <v>1562.1264300000039</v>
      </c>
      <c r="J1246" s="351">
        <f t="shared" si="157"/>
        <v>0</v>
      </c>
      <c r="K1246" s="293">
        <f>SUM('Employee Salary Payroll Tax '!I1248:K1248)</f>
        <v>50325.64</v>
      </c>
      <c r="L1246" s="293">
        <f>'Employee Salary Payroll Tax '!H1248</f>
        <v>0</v>
      </c>
      <c r="M1246" s="293">
        <f t="shared" si="158"/>
        <v>2094.7099999999991</v>
      </c>
      <c r="N1246" s="359">
        <f t="shared" si="159"/>
        <v>0</v>
      </c>
      <c r="O1246" s="331"/>
      <c r="P1246" s="61"/>
      <c r="Q1246" s="294"/>
      <c r="R1246" s="292"/>
      <c r="S1246" s="291"/>
    </row>
    <row r="1247" spans="1:19" ht="14.4">
      <c r="A1247" s="36">
        <f t="shared" si="153"/>
        <v>1232</v>
      </c>
      <c r="B1247" s="526"/>
      <c r="C1247" s="36" t="str">
        <f>VLOOKUP('Employee Salary Payroll Tax '!B1249,'Employee Salary Payroll Tax '!$D$1:$E$7,2,FALSE)</f>
        <v>NonUnion</v>
      </c>
      <c r="D1247" s="61">
        <f t="shared" si="154"/>
        <v>2.98E-2</v>
      </c>
      <c r="E1247" s="351">
        <f>'Employee Salary Payroll Tax '!N1249</f>
        <v>16844.38</v>
      </c>
      <c r="F1247" s="351">
        <f t="shared" si="155"/>
        <v>17346.342524000003</v>
      </c>
      <c r="G1247" s="352"/>
      <c r="H1247" s="351">
        <f t="shared" si="160"/>
        <v>28155.62</v>
      </c>
      <c r="I1247" s="351">
        <f t="shared" si="156"/>
        <v>501.9625240000023</v>
      </c>
      <c r="J1247" s="351">
        <f t="shared" si="157"/>
        <v>3.0117751440000138</v>
      </c>
      <c r="K1247" s="293">
        <f>SUM('Employee Salary Payroll Tax '!I1249:K1249)</f>
        <v>733.08</v>
      </c>
      <c r="L1247" s="293">
        <f>'Employee Salary Payroll Tax '!H1249</f>
        <v>0</v>
      </c>
      <c r="M1247" s="293">
        <f t="shared" si="158"/>
        <v>16111.300000000001</v>
      </c>
      <c r="N1247" s="359">
        <f t="shared" si="159"/>
        <v>0.1310747039922191</v>
      </c>
      <c r="O1247" s="331"/>
      <c r="P1247" s="61"/>
      <c r="Q1247" s="294"/>
      <c r="R1247" s="292"/>
      <c r="S1247" s="291"/>
    </row>
    <row r="1248" spans="1:19" ht="14.4">
      <c r="A1248" s="36">
        <f t="shared" si="153"/>
        <v>1233</v>
      </c>
      <c r="B1248" s="526"/>
      <c r="C1248" s="36" t="str">
        <f>VLOOKUP('Employee Salary Payroll Tax '!B1250,'Employee Salary Payroll Tax '!$D$1:$E$7,2,FALSE)</f>
        <v>IBEW</v>
      </c>
      <c r="D1248" s="61">
        <f t="shared" si="154"/>
        <v>6.875E-3</v>
      </c>
      <c r="E1248" s="351">
        <f>'Employee Salary Payroll Tax '!N1250</f>
        <v>39196.410000000003</v>
      </c>
      <c r="F1248" s="351">
        <f t="shared" si="155"/>
        <v>39465.885318749999</v>
      </c>
      <c r="G1248" s="352"/>
      <c r="H1248" s="351">
        <f t="shared" si="160"/>
        <v>5803.5899999999965</v>
      </c>
      <c r="I1248" s="351">
        <f t="shared" si="156"/>
        <v>269.47531874999549</v>
      </c>
      <c r="J1248" s="351">
        <f t="shared" si="157"/>
        <v>1.616851912499973</v>
      </c>
      <c r="K1248" s="293">
        <f>SUM('Employee Salary Payroll Tax '!I1250:K1250)</f>
        <v>1093.79</v>
      </c>
      <c r="L1248" s="293">
        <f>'Employee Salary Payroll Tax '!H1250</f>
        <v>0</v>
      </c>
      <c r="M1248" s="293">
        <f t="shared" si="158"/>
        <v>38102.620000000003</v>
      </c>
      <c r="N1248" s="359">
        <f t="shared" si="159"/>
        <v>4.5118837498848138E-2</v>
      </c>
      <c r="O1248" s="331"/>
      <c r="P1248" s="61"/>
      <c r="Q1248" s="294"/>
      <c r="R1248" s="292"/>
      <c r="S1248" s="291"/>
    </row>
    <row r="1249" spans="1:19" ht="14.4">
      <c r="A1249" s="36">
        <f t="shared" si="153"/>
        <v>1234</v>
      </c>
      <c r="B1249" s="526"/>
      <c r="C1249" s="36" t="str">
        <f>VLOOKUP('Employee Salary Payroll Tax '!B1251,'Employee Salary Payroll Tax '!$D$1:$E$7,2,FALSE)</f>
        <v>NonUnion</v>
      </c>
      <c r="D1249" s="61">
        <f t="shared" si="154"/>
        <v>2.98E-2</v>
      </c>
      <c r="E1249" s="351">
        <f>'Employee Salary Payroll Tax '!N1251</f>
        <v>78533.25</v>
      </c>
      <c r="F1249" s="351">
        <f t="shared" si="155"/>
        <v>80873.540850000005</v>
      </c>
      <c r="G1249" s="352"/>
      <c r="H1249" s="351">
        <f t="shared" si="160"/>
        <v>0</v>
      </c>
      <c r="I1249" s="351">
        <f t="shared" si="156"/>
        <v>2340.2908500000049</v>
      </c>
      <c r="J1249" s="351">
        <f t="shared" si="157"/>
        <v>0</v>
      </c>
      <c r="K1249" s="293">
        <f>SUM('Employee Salary Payroll Tax '!I1251:K1251)</f>
        <v>13363.4</v>
      </c>
      <c r="L1249" s="293">
        <f>'Employee Salary Payroll Tax '!H1251</f>
        <v>1399.93</v>
      </c>
      <c r="M1249" s="293">
        <f t="shared" si="158"/>
        <v>63769.919999999998</v>
      </c>
      <c r="N1249" s="359">
        <f t="shared" si="159"/>
        <v>0</v>
      </c>
      <c r="O1249" s="331"/>
      <c r="P1249" s="61"/>
      <c r="Q1249" s="294"/>
      <c r="R1249" s="292"/>
      <c r="S1249" s="291"/>
    </row>
    <row r="1250" spans="1:19" ht="14.4">
      <c r="A1250" s="36">
        <f t="shared" si="153"/>
        <v>1235</v>
      </c>
      <c r="B1250" s="526"/>
      <c r="C1250" s="36" t="str">
        <f>VLOOKUP('Employee Salary Payroll Tax '!B1252,'Employee Salary Payroll Tax '!$D$1:$E$7,2,FALSE)</f>
        <v>NonUnion</v>
      </c>
      <c r="D1250" s="61">
        <f t="shared" si="154"/>
        <v>2.98E-2</v>
      </c>
      <c r="E1250" s="351">
        <f>'Employee Salary Payroll Tax '!N1252</f>
        <v>61152.35</v>
      </c>
      <c r="F1250" s="351">
        <f t="shared" si="155"/>
        <v>62974.690029999998</v>
      </c>
      <c r="G1250" s="352"/>
      <c r="H1250" s="351">
        <f t="shared" si="160"/>
        <v>0</v>
      </c>
      <c r="I1250" s="351">
        <f t="shared" si="156"/>
        <v>1822.3400299999994</v>
      </c>
      <c r="J1250" s="351">
        <f t="shared" si="157"/>
        <v>0</v>
      </c>
      <c r="K1250" s="293">
        <f>SUM('Employee Salary Payroll Tax '!I1252:K1252)</f>
        <v>61152.35</v>
      </c>
      <c r="L1250" s="293">
        <f>'Employee Salary Payroll Tax '!H1252</f>
        <v>0</v>
      </c>
      <c r="M1250" s="293">
        <f t="shared" si="158"/>
        <v>0</v>
      </c>
      <c r="N1250" s="359">
        <f t="shared" si="159"/>
        <v>0</v>
      </c>
      <c r="O1250" s="331"/>
      <c r="P1250" s="61"/>
      <c r="Q1250" s="294"/>
      <c r="R1250" s="292"/>
      <c r="S1250" s="291"/>
    </row>
    <row r="1251" spans="1:19" ht="14.4">
      <c r="A1251" s="36">
        <f t="shared" si="153"/>
        <v>1236</v>
      </c>
      <c r="B1251" s="526"/>
      <c r="C1251" s="36" t="str">
        <f>VLOOKUP('Employee Salary Payroll Tax '!B1253,'Employee Salary Payroll Tax '!$D$1:$E$7,2,FALSE)</f>
        <v>NonUnion</v>
      </c>
      <c r="D1251" s="61">
        <f t="shared" si="154"/>
        <v>2.98E-2</v>
      </c>
      <c r="E1251" s="351">
        <f>'Employee Salary Payroll Tax '!N1253</f>
        <v>55971.07</v>
      </c>
      <c r="F1251" s="351">
        <f t="shared" si="155"/>
        <v>57639.007885999999</v>
      </c>
      <c r="G1251" s="352"/>
      <c r="H1251" s="351">
        <f t="shared" si="160"/>
        <v>0</v>
      </c>
      <c r="I1251" s="351">
        <f t="shared" si="156"/>
        <v>1667.9378859999997</v>
      </c>
      <c r="J1251" s="351">
        <f t="shared" si="157"/>
        <v>0</v>
      </c>
      <c r="K1251" s="293">
        <f>SUM('Employee Salary Payroll Tax '!I1253:K1253)</f>
        <v>11121.68</v>
      </c>
      <c r="L1251" s="293">
        <f>'Employee Salary Payroll Tax '!H1253</f>
        <v>0</v>
      </c>
      <c r="M1251" s="293">
        <f t="shared" si="158"/>
        <v>44849.39</v>
      </c>
      <c r="N1251" s="359">
        <f t="shared" si="159"/>
        <v>0</v>
      </c>
      <c r="O1251" s="331"/>
      <c r="P1251" s="61"/>
      <c r="Q1251" s="294"/>
      <c r="R1251" s="292"/>
      <c r="S1251" s="291"/>
    </row>
    <row r="1252" spans="1:19" ht="14.4">
      <c r="A1252" s="36">
        <f t="shared" si="153"/>
        <v>1237</v>
      </c>
      <c r="B1252" s="526"/>
      <c r="C1252" s="36" t="str">
        <f>VLOOKUP('Employee Salary Payroll Tax '!B1254,'Employee Salary Payroll Tax '!$D$1:$E$7,2,FALSE)</f>
        <v>NonUnion</v>
      </c>
      <c r="D1252" s="61">
        <f t="shared" si="154"/>
        <v>2.98E-2</v>
      </c>
      <c r="E1252" s="351">
        <f>'Employee Salary Payroll Tax '!N1254</f>
        <v>51506.76</v>
      </c>
      <c r="F1252" s="351">
        <f t="shared" si="155"/>
        <v>53041.661448000006</v>
      </c>
      <c r="G1252" s="352"/>
      <c r="H1252" s="351">
        <f t="shared" si="160"/>
        <v>0</v>
      </c>
      <c r="I1252" s="351">
        <f t="shared" si="156"/>
        <v>1534.9014480000042</v>
      </c>
      <c r="J1252" s="351">
        <f t="shared" si="157"/>
        <v>0</v>
      </c>
      <c r="K1252" s="293">
        <f>SUM('Employee Salary Payroll Tax '!I1254:K1254)</f>
        <v>19363.289999999997</v>
      </c>
      <c r="L1252" s="293">
        <f>'Employee Salary Payroll Tax '!H1254</f>
        <v>16645.47</v>
      </c>
      <c r="M1252" s="293">
        <f t="shared" si="158"/>
        <v>15498.000000000004</v>
      </c>
      <c r="N1252" s="359">
        <f t="shared" si="159"/>
        <v>0</v>
      </c>
      <c r="O1252" s="331"/>
      <c r="P1252" s="61"/>
      <c r="Q1252" s="294"/>
      <c r="R1252" s="292"/>
      <c r="S1252" s="291"/>
    </row>
    <row r="1253" spans="1:19" ht="14.4">
      <c r="A1253" s="36">
        <f t="shared" si="153"/>
        <v>1238</v>
      </c>
      <c r="B1253" s="526"/>
      <c r="C1253" s="36" t="str">
        <f>VLOOKUP('Employee Salary Payroll Tax '!B1255,'Employee Salary Payroll Tax '!$D$1:$E$7,2,FALSE)</f>
        <v>IBEW</v>
      </c>
      <c r="D1253" s="61">
        <f t="shared" si="154"/>
        <v>6.875E-3</v>
      </c>
      <c r="E1253" s="351">
        <f>'Employee Salary Payroll Tax '!N1255</f>
        <v>32293.78</v>
      </c>
      <c r="F1253" s="351">
        <f t="shared" si="155"/>
        <v>32515.799737499998</v>
      </c>
      <c r="G1253" s="352"/>
      <c r="H1253" s="351">
        <f t="shared" si="160"/>
        <v>12706.220000000001</v>
      </c>
      <c r="I1253" s="351">
        <f t="shared" si="156"/>
        <v>222.01973749999888</v>
      </c>
      <c r="J1253" s="351">
        <f t="shared" si="157"/>
        <v>1.3321184249999933</v>
      </c>
      <c r="K1253" s="293">
        <f>SUM('Employee Salary Payroll Tax '!I1255:K1255)</f>
        <v>1037.74</v>
      </c>
      <c r="L1253" s="293">
        <f>'Employee Salary Payroll Tax '!H1255</f>
        <v>0</v>
      </c>
      <c r="M1253" s="293">
        <f t="shared" si="158"/>
        <v>31256.039999999997</v>
      </c>
      <c r="N1253" s="359">
        <f t="shared" si="159"/>
        <v>4.2806774998674239E-2</v>
      </c>
      <c r="O1253" s="331"/>
      <c r="P1253" s="61"/>
      <c r="Q1253" s="294"/>
      <c r="R1253" s="292"/>
      <c r="S1253" s="291"/>
    </row>
    <row r="1254" spans="1:19" ht="14.4">
      <c r="A1254" s="36">
        <f t="shared" si="153"/>
        <v>1239</v>
      </c>
      <c r="B1254" s="526"/>
      <c r="C1254" s="36" t="str">
        <f>VLOOKUP('Employee Salary Payroll Tax '!B1256,'Employee Salary Payroll Tax '!$D$1:$E$7,2,FALSE)</f>
        <v>NonUnion</v>
      </c>
      <c r="D1254" s="61">
        <f t="shared" si="154"/>
        <v>2.98E-2</v>
      </c>
      <c r="E1254" s="351">
        <f>'Employee Salary Payroll Tax '!N1256</f>
        <v>63200.91</v>
      </c>
      <c r="F1254" s="351">
        <f t="shared" si="155"/>
        <v>65084.29711800001</v>
      </c>
      <c r="G1254" s="352"/>
      <c r="H1254" s="351">
        <f t="shared" si="160"/>
        <v>0</v>
      </c>
      <c r="I1254" s="351">
        <f t="shared" si="156"/>
        <v>1883.387118000006</v>
      </c>
      <c r="J1254" s="351">
        <f t="shared" si="157"/>
        <v>0</v>
      </c>
      <c r="K1254" s="293">
        <f>SUM('Employee Salary Payroll Tax '!I1256:K1256)</f>
        <v>21541.64</v>
      </c>
      <c r="L1254" s="293">
        <f>'Employee Salary Payroll Tax '!H1256</f>
        <v>0</v>
      </c>
      <c r="M1254" s="293">
        <f t="shared" si="158"/>
        <v>41659.270000000004</v>
      </c>
      <c r="N1254" s="359">
        <f t="shared" si="159"/>
        <v>0</v>
      </c>
      <c r="O1254" s="331"/>
      <c r="P1254" s="61"/>
      <c r="Q1254" s="294"/>
      <c r="R1254" s="292"/>
      <c r="S1254" s="291"/>
    </row>
    <row r="1255" spans="1:19" ht="14.4">
      <c r="A1255" s="36">
        <f t="shared" si="153"/>
        <v>1240</v>
      </c>
      <c r="B1255" s="526"/>
      <c r="C1255" s="36" t="str">
        <f>VLOOKUP('Employee Salary Payroll Tax '!B1257,'Employee Salary Payroll Tax '!$D$1:$E$7,2,FALSE)</f>
        <v>NonUnion</v>
      </c>
      <c r="D1255" s="61">
        <f t="shared" si="154"/>
        <v>2.98E-2</v>
      </c>
      <c r="E1255" s="351">
        <f>'Employee Salary Payroll Tax '!N1257</f>
        <v>78050.990000000005</v>
      </c>
      <c r="F1255" s="351">
        <f t="shared" si="155"/>
        <v>80376.90950200001</v>
      </c>
      <c r="G1255" s="352"/>
      <c r="H1255" s="351">
        <f t="shared" si="160"/>
        <v>0</v>
      </c>
      <c r="I1255" s="351">
        <f t="shared" si="156"/>
        <v>2325.9195020000043</v>
      </c>
      <c r="J1255" s="351">
        <f t="shared" si="157"/>
        <v>0</v>
      </c>
      <c r="K1255" s="293">
        <f>SUM('Employee Salary Payroll Tax '!I1257:K1257)</f>
        <v>39898.949999999997</v>
      </c>
      <c r="L1255" s="293">
        <f>'Employee Salary Payroll Tax '!H1257</f>
        <v>0</v>
      </c>
      <c r="M1255" s="293">
        <f t="shared" si="158"/>
        <v>38152.040000000008</v>
      </c>
      <c r="N1255" s="359">
        <f t="shared" si="159"/>
        <v>0</v>
      </c>
      <c r="O1255" s="331"/>
      <c r="P1255" s="61"/>
      <c r="Q1255" s="294"/>
      <c r="R1255" s="292"/>
      <c r="S1255" s="291"/>
    </row>
    <row r="1256" spans="1:19" ht="14.4">
      <c r="A1256" s="36">
        <f t="shared" si="153"/>
        <v>1241</v>
      </c>
      <c r="B1256" s="526"/>
      <c r="C1256" s="36" t="str">
        <f>VLOOKUP('Employee Salary Payroll Tax '!B1258,'Employee Salary Payroll Tax '!$D$1:$E$7,2,FALSE)</f>
        <v>NonUnion</v>
      </c>
      <c r="D1256" s="61">
        <f t="shared" si="154"/>
        <v>2.98E-2</v>
      </c>
      <c r="E1256" s="351">
        <f>'Employee Salary Payroll Tax '!N1258</f>
        <v>64282.12</v>
      </c>
      <c r="F1256" s="351">
        <f t="shared" si="155"/>
        <v>66197.727176</v>
      </c>
      <c r="G1256" s="352"/>
      <c r="H1256" s="351">
        <f t="shared" si="160"/>
        <v>0</v>
      </c>
      <c r="I1256" s="351">
        <f t="shared" si="156"/>
        <v>1915.6071759999977</v>
      </c>
      <c r="J1256" s="351">
        <f t="shared" si="157"/>
        <v>0</v>
      </c>
      <c r="K1256" s="293">
        <f>SUM('Employee Salary Payroll Tax '!I1258:K1258)</f>
        <v>64282.119999999995</v>
      </c>
      <c r="L1256" s="293">
        <f>'Employee Salary Payroll Tax '!H1258</f>
        <v>0</v>
      </c>
      <c r="M1256" s="293">
        <f t="shared" si="158"/>
        <v>7.2759576141834259E-12</v>
      </c>
      <c r="N1256" s="359">
        <f t="shared" si="159"/>
        <v>0</v>
      </c>
      <c r="O1256" s="331"/>
      <c r="P1256" s="61"/>
      <c r="Q1256" s="294"/>
      <c r="R1256" s="292"/>
      <c r="S1256" s="291"/>
    </row>
    <row r="1257" spans="1:19" ht="14.4">
      <c r="A1257" s="36">
        <f t="shared" si="153"/>
        <v>1242</v>
      </c>
      <c r="B1257" s="526"/>
      <c r="C1257" s="36" t="str">
        <f>VLOOKUP('Employee Salary Payroll Tax '!B1259,'Employee Salary Payroll Tax '!$D$1:$E$7,2,FALSE)</f>
        <v>NonUnion</v>
      </c>
      <c r="D1257" s="61">
        <f t="shared" si="154"/>
        <v>2.98E-2</v>
      </c>
      <c r="E1257" s="351">
        <f>'Employee Salary Payroll Tax '!N1259</f>
        <v>10456.25</v>
      </c>
      <c r="F1257" s="351">
        <f t="shared" si="155"/>
        <v>10767.846250000001</v>
      </c>
      <c r="G1257" s="352"/>
      <c r="H1257" s="351">
        <f t="shared" si="160"/>
        <v>34543.75</v>
      </c>
      <c r="I1257" s="351">
        <f t="shared" si="156"/>
        <v>311.59625000000051</v>
      </c>
      <c r="J1257" s="351">
        <f t="shared" si="157"/>
        <v>1.869577500000003</v>
      </c>
      <c r="K1257" s="293">
        <f>SUM('Employee Salary Payroll Tax '!I1259:K1259)</f>
        <v>10456.25</v>
      </c>
      <c r="L1257" s="293">
        <f>'Employee Salary Payroll Tax '!H1259</f>
        <v>0</v>
      </c>
      <c r="M1257" s="293">
        <f t="shared" si="158"/>
        <v>0</v>
      </c>
      <c r="N1257" s="359">
        <f t="shared" si="159"/>
        <v>1.8695774998212027</v>
      </c>
      <c r="O1257" s="331"/>
      <c r="P1257" s="61"/>
      <c r="Q1257" s="294"/>
      <c r="R1257" s="292"/>
      <c r="S1257" s="291"/>
    </row>
    <row r="1258" spans="1:19" ht="14.4">
      <c r="A1258" s="36">
        <f t="shared" si="153"/>
        <v>1243</v>
      </c>
      <c r="B1258" s="526"/>
      <c r="C1258" s="36" t="str">
        <f>VLOOKUP('Employee Salary Payroll Tax '!B1260,'Employee Salary Payroll Tax '!$D$1:$E$7,2,FALSE)</f>
        <v>UA</v>
      </c>
      <c r="D1258" s="61">
        <f t="shared" si="154"/>
        <v>0.03</v>
      </c>
      <c r="E1258" s="351">
        <f>'Employee Salary Payroll Tax '!N1260</f>
        <v>85942.32</v>
      </c>
      <c r="F1258" s="351">
        <f t="shared" si="155"/>
        <v>88520.589600000007</v>
      </c>
      <c r="G1258" s="352"/>
      <c r="H1258" s="351">
        <f t="shared" si="160"/>
        <v>0</v>
      </c>
      <c r="I1258" s="351">
        <f t="shared" si="156"/>
        <v>2578.2695999999996</v>
      </c>
      <c r="J1258" s="351">
        <f t="shared" si="157"/>
        <v>0</v>
      </c>
      <c r="K1258" s="293">
        <f>SUM('Employee Salary Payroll Tax '!I1260:K1260)</f>
        <v>62434.77</v>
      </c>
      <c r="L1258" s="293">
        <f>'Employee Salary Payroll Tax '!H1260</f>
        <v>319.89</v>
      </c>
      <c r="M1258" s="293">
        <f t="shared" si="158"/>
        <v>23187.660000000011</v>
      </c>
      <c r="N1258" s="359">
        <f t="shared" si="159"/>
        <v>0</v>
      </c>
      <c r="O1258" s="331"/>
      <c r="P1258" s="61"/>
      <c r="Q1258" s="294"/>
      <c r="R1258" s="292"/>
      <c r="S1258" s="291"/>
    </row>
    <row r="1259" spans="1:19" ht="14.4">
      <c r="A1259" s="36">
        <f t="shared" si="153"/>
        <v>1244</v>
      </c>
      <c r="B1259" s="526"/>
      <c r="C1259" s="36" t="str">
        <f>VLOOKUP('Employee Salary Payroll Tax '!B1261,'Employee Salary Payroll Tax '!$D$1:$E$7,2,FALSE)</f>
        <v>NonUnion</v>
      </c>
      <c r="D1259" s="61">
        <f t="shared" si="154"/>
        <v>2.98E-2</v>
      </c>
      <c r="E1259" s="351">
        <f>'Employee Salary Payroll Tax '!N1261</f>
        <v>79552.45</v>
      </c>
      <c r="F1259" s="351">
        <f t="shared" si="155"/>
        <v>81923.113010000001</v>
      </c>
      <c r="G1259" s="352"/>
      <c r="H1259" s="351">
        <f t="shared" si="160"/>
        <v>0</v>
      </c>
      <c r="I1259" s="351">
        <f t="shared" si="156"/>
        <v>2370.6630100000039</v>
      </c>
      <c r="J1259" s="351">
        <f t="shared" si="157"/>
        <v>0</v>
      </c>
      <c r="K1259" s="293">
        <f>SUM('Employee Salary Payroll Tax '!I1261:K1261)</f>
        <v>5239.17</v>
      </c>
      <c r="L1259" s="293">
        <f>'Employee Salary Payroll Tax '!H1261</f>
        <v>336.77</v>
      </c>
      <c r="M1259" s="293">
        <f t="shared" si="158"/>
        <v>73976.509999999995</v>
      </c>
      <c r="N1259" s="359">
        <f t="shared" si="159"/>
        <v>0</v>
      </c>
      <c r="O1259" s="331"/>
      <c r="P1259" s="61"/>
      <c r="Q1259" s="294"/>
      <c r="R1259" s="292"/>
      <c r="S1259" s="291"/>
    </row>
    <row r="1260" spans="1:19" ht="14.4">
      <c r="A1260" s="36">
        <f t="shared" si="153"/>
        <v>1245</v>
      </c>
      <c r="B1260" s="526"/>
      <c r="C1260" s="36" t="str">
        <f>VLOOKUP('Employee Salary Payroll Tax '!B1262,'Employee Salary Payroll Tax '!$D$1:$E$7,2,FALSE)</f>
        <v>NonUnion</v>
      </c>
      <c r="D1260" s="61">
        <f t="shared" si="154"/>
        <v>2.98E-2</v>
      </c>
      <c r="E1260" s="351">
        <f>'Employee Salary Payroll Tax '!N1262</f>
        <v>84385.08</v>
      </c>
      <c r="F1260" s="351">
        <f t="shared" si="155"/>
        <v>86899.755384000004</v>
      </c>
      <c r="G1260" s="352"/>
      <c r="H1260" s="351">
        <f t="shared" si="160"/>
        <v>0</v>
      </c>
      <c r="I1260" s="351">
        <f t="shared" si="156"/>
        <v>2514.6753840000019</v>
      </c>
      <c r="J1260" s="351">
        <f t="shared" si="157"/>
        <v>0</v>
      </c>
      <c r="K1260" s="293">
        <f>SUM('Employee Salary Payroll Tax '!I1262:K1262)</f>
        <v>70252.800000000003</v>
      </c>
      <c r="L1260" s="293">
        <f>'Employee Salary Payroll Tax '!H1262</f>
        <v>1891.94</v>
      </c>
      <c r="M1260" s="293">
        <f t="shared" si="158"/>
        <v>12240.339999999998</v>
      </c>
      <c r="N1260" s="359">
        <f t="shared" si="159"/>
        <v>0</v>
      </c>
      <c r="O1260" s="331"/>
      <c r="P1260" s="61"/>
      <c r="Q1260" s="294"/>
      <c r="R1260" s="292"/>
      <c r="S1260" s="291"/>
    </row>
    <row r="1261" spans="1:19" ht="14.4">
      <c r="A1261" s="36">
        <f t="shared" si="153"/>
        <v>1246</v>
      </c>
      <c r="B1261" s="526"/>
      <c r="C1261" s="36" t="str">
        <f>VLOOKUP('Employee Salary Payroll Tax '!B1263,'Employee Salary Payroll Tax '!$D$1:$E$7,2,FALSE)</f>
        <v>IBEW</v>
      </c>
      <c r="D1261" s="61">
        <f t="shared" si="154"/>
        <v>6.875E-3</v>
      </c>
      <c r="E1261" s="351">
        <f>'Employee Salary Payroll Tax '!N1263</f>
        <v>3504.68</v>
      </c>
      <c r="F1261" s="351">
        <f t="shared" si="155"/>
        <v>3528.7746749999997</v>
      </c>
      <c r="G1261" s="352"/>
      <c r="H1261" s="351">
        <f t="shared" si="160"/>
        <v>41495.32</v>
      </c>
      <c r="I1261" s="351">
        <f t="shared" si="156"/>
        <v>24.094674999999825</v>
      </c>
      <c r="J1261" s="351">
        <f t="shared" si="157"/>
        <v>0.14456804999999895</v>
      </c>
      <c r="K1261" s="293">
        <f>SUM('Employee Salary Payroll Tax '!I1263:K1263)</f>
        <v>158.47</v>
      </c>
      <c r="L1261" s="293">
        <f>'Employee Salary Payroll Tax '!H1263</f>
        <v>0</v>
      </c>
      <c r="M1261" s="293">
        <f t="shared" si="158"/>
        <v>3346.21</v>
      </c>
      <c r="N1261" s="359">
        <f t="shared" si="159"/>
        <v>6.5368874981347642E-3</v>
      </c>
      <c r="O1261" s="331"/>
      <c r="P1261" s="61"/>
      <c r="Q1261" s="294"/>
      <c r="R1261" s="292"/>
      <c r="S1261" s="291"/>
    </row>
    <row r="1262" spans="1:19" ht="14.4">
      <c r="A1262" s="36">
        <f t="shared" si="153"/>
        <v>1247</v>
      </c>
      <c r="B1262" s="526"/>
      <c r="C1262" s="36" t="str">
        <f>VLOOKUP('Employee Salary Payroll Tax '!B1264,'Employee Salary Payroll Tax '!$D$1:$E$7,2,FALSE)</f>
        <v>IBEW</v>
      </c>
      <c r="D1262" s="61">
        <f t="shared" si="154"/>
        <v>6.875E-3</v>
      </c>
      <c r="E1262" s="351">
        <f>'Employee Salary Payroll Tax '!N1264</f>
        <v>29674.080000000002</v>
      </c>
      <c r="F1262" s="351">
        <f t="shared" si="155"/>
        <v>29878.0893</v>
      </c>
      <c r="G1262" s="352"/>
      <c r="H1262" s="351">
        <f t="shared" si="160"/>
        <v>15325.919999999998</v>
      </c>
      <c r="I1262" s="351">
        <f t="shared" si="156"/>
        <v>204.00929999999789</v>
      </c>
      <c r="J1262" s="351">
        <f t="shared" si="157"/>
        <v>1.2240557999999875</v>
      </c>
      <c r="K1262" s="293">
        <f>SUM('Employee Salary Payroll Tax '!I1264:K1264)</f>
        <v>29674.080000000002</v>
      </c>
      <c r="L1262" s="293">
        <f>'Employee Salary Payroll Tax '!H1264</f>
        <v>0</v>
      </c>
      <c r="M1262" s="293">
        <f t="shared" si="158"/>
        <v>0</v>
      </c>
      <c r="N1262" s="359">
        <f t="shared" si="159"/>
        <v>1.2240557999587376</v>
      </c>
      <c r="O1262" s="331"/>
      <c r="P1262" s="61"/>
      <c r="Q1262" s="294"/>
      <c r="R1262" s="292"/>
      <c r="S1262" s="291"/>
    </row>
    <row r="1263" spans="1:19" ht="14.4">
      <c r="A1263" s="36">
        <f t="shared" si="153"/>
        <v>1248</v>
      </c>
      <c r="B1263" s="526"/>
      <c r="C1263" s="36" t="str">
        <f>VLOOKUP('Employee Salary Payroll Tax '!B1265,'Employee Salary Payroll Tax '!$D$1:$E$7,2,FALSE)</f>
        <v>NonUnion</v>
      </c>
      <c r="D1263" s="61">
        <f t="shared" si="154"/>
        <v>2.98E-2</v>
      </c>
      <c r="E1263" s="351">
        <f>'Employee Salary Payroll Tax '!N1265</f>
        <v>89036.41</v>
      </c>
      <c r="F1263" s="351">
        <f t="shared" si="155"/>
        <v>91689.695018000013</v>
      </c>
      <c r="G1263" s="352"/>
      <c r="H1263" s="351">
        <f t="shared" si="160"/>
        <v>0</v>
      </c>
      <c r="I1263" s="351">
        <f t="shared" si="156"/>
        <v>2653.2850180000096</v>
      </c>
      <c r="J1263" s="351">
        <f t="shared" si="157"/>
        <v>0</v>
      </c>
      <c r="K1263" s="293">
        <f>SUM('Employee Salary Payroll Tax '!I1265:K1265)</f>
        <v>28319.61</v>
      </c>
      <c r="L1263" s="293">
        <f>'Employee Salary Payroll Tax '!H1265</f>
        <v>0</v>
      </c>
      <c r="M1263" s="293">
        <f t="shared" si="158"/>
        <v>60716.800000000003</v>
      </c>
      <c r="N1263" s="359">
        <f t="shared" si="159"/>
        <v>0</v>
      </c>
      <c r="O1263" s="331"/>
      <c r="P1263" s="61"/>
      <c r="Q1263" s="294"/>
      <c r="R1263" s="292"/>
      <c r="S1263" s="291"/>
    </row>
    <row r="1264" spans="1:19" ht="14.4">
      <c r="A1264" s="36">
        <f t="shared" si="153"/>
        <v>1249</v>
      </c>
      <c r="B1264" s="526"/>
      <c r="C1264" s="36" t="str">
        <f>VLOOKUP('Employee Salary Payroll Tax '!B1266,'Employee Salary Payroll Tax '!$D$1:$E$7,2,FALSE)</f>
        <v>IBEW</v>
      </c>
      <c r="D1264" s="61">
        <f t="shared" si="154"/>
        <v>6.875E-3</v>
      </c>
      <c r="E1264" s="351">
        <f>'Employee Salary Payroll Tax '!N1266</f>
        <v>15651.12</v>
      </c>
      <c r="F1264" s="351">
        <f t="shared" si="155"/>
        <v>15758.721450000001</v>
      </c>
      <c r="G1264" s="352"/>
      <c r="H1264" s="351">
        <f t="shared" si="160"/>
        <v>29348.879999999997</v>
      </c>
      <c r="I1264" s="351">
        <f t="shared" si="156"/>
        <v>107.60145000000011</v>
      </c>
      <c r="J1264" s="351">
        <f t="shared" si="157"/>
        <v>0.6456087000000007</v>
      </c>
      <c r="K1264" s="293">
        <f>SUM('Employee Salary Payroll Tax '!I1266:K1266)</f>
        <v>15686.53</v>
      </c>
      <c r="L1264" s="293">
        <f>'Employee Salary Payroll Tax '!H1266</f>
        <v>0</v>
      </c>
      <c r="M1264" s="293">
        <f t="shared" si="158"/>
        <v>-35.409999999999854</v>
      </c>
      <c r="N1264" s="359">
        <f t="shared" si="159"/>
        <v>0.64706936245865732</v>
      </c>
      <c r="O1264" s="331"/>
      <c r="P1264" s="61"/>
      <c r="Q1264" s="294"/>
      <c r="R1264" s="292"/>
      <c r="S1264" s="291"/>
    </row>
    <row r="1265" spans="1:19" ht="14.4">
      <c r="A1265" s="36">
        <f t="shared" si="153"/>
        <v>1250</v>
      </c>
      <c r="B1265" s="526"/>
      <c r="C1265" s="36" t="str">
        <f>VLOOKUP('Employee Salary Payroll Tax '!B1267,'Employee Salary Payroll Tax '!$D$1:$E$7,2,FALSE)</f>
        <v>NonUnion</v>
      </c>
      <c r="D1265" s="61">
        <f t="shared" si="154"/>
        <v>2.98E-2</v>
      </c>
      <c r="E1265" s="351">
        <f>'Employee Salary Payroll Tax '!N1267</f>
        <v>44736.72</v>
      </c>
      <c r="F1265" s="351">
        <f t="shared" si="155"/>
        <v>46069.874256000003</v>
      </c>
      <c r="G1265" s="352"/>
      <c r="H1265" s="351">
        <f t="shared" si="160"/>
        <v>263.27999999999884</v>
      </c>
      <c r="I1265" s="351">
        <f t="shared" si="156"/>
        <v>1333.1542560000016</v>
      </c>
      <c r="J1265" s="351">
        <f t="shared" si="157"/>
        <v>1.5796799999999931</v>
      </c>
      <c r="K1265" s="293">
        <f>SUM('Employee Salary Payroll Tax '!I1267:K1267)</f>
        <v>23572.37</v>
      </c>
      <c r="L1265" s="293">
        <f>'Employee Salary Payroll Tax '!H1267</f>
        <v>0</v>
      </c>
      <c r="M1265" s="293">
        <f t="shared" si="158"/>
        <v>21164.350000000002</v>
      </c>
      <c r="N1265" s="359">
        <f t="shared" si="159"/>
        <v>0.83235430404302058</v>
      </c>
      <c r="O1265" s="331"/>
      <c r="P1265" s="61"/>
      <c r="Q1265" s="294"/>
      <c r="R1265" s="292"/>
      <c r="S1265" s="291"/>
    </row>
    <row r="1266" spans="1:19" ht="14.4">
      <c r="A1266" s="36">
        <f t="shared" si="153"/>
        <v>1251</v>
      </c>
      <c r="B1266" s="526"/>
      <c r="C1266" s="36" t="str">
        <f>VLOOKUP('Employee Salary Payroll Tax '!B1268,'Employee Salary Payroll Tax '!$D$1:$E$7,2,FALSE)</f>
        <v>NonUnion</v>
      </c>
      <c r="D1266" s="61">
        <f t="shared" si="154"/>
        <v>2.98E-2</v>
      </c>
      <c r="E1266" s="351">
        <f>'Employee Salary Payroll Tax '!N1268</f>
        <v>76621.88</v>
      </c>
      <c r="F1266" s="351">
        <f t="shared" si="155"/>
        <v>78905.212024000008</v>
      </c>
      <c r="G1266" s="352"/>
      <c r="H1266" s="351">
        <f t="shared" si="160"/>
        <v>0</v>
      </c>
      <c r="I1266" s="351">
        <f t="shared" si="156"/>
        <v>2283.332024000003</v>
      </c>
      <c r="J1266" s="351">
        <f t="shared" si="157"/>
        <v>0</v>
      </c>
      <c r="K1266" s="293">
        <f>SUM('Employee Salary Payroll Tax '!I1268:K1268)</f>
        <v>73362.64</v>
      </c>
      <c r="L1266" s="293">
        <f>'Employee Salary Payroll Tax '!H1268</f>
        <v>0</v>
      </c>
      <c r="M1266" s="293">
        <f t="shared" si="158"/>
        <v>3259.2400000000052</v>
      </c>
      <c r="N1266" s="359">
        <f t="shared" si="159"/>
        <v>0</v>
      </c>
      <c r="O1266" s="331"/>
      <c r="P1266" s="61"/>
      <c r="Q1266" s="294"/>
      <c r="R1266" s="292"/>
      <c r="S1266" s="291"/>
    </row>
    <row r="1267" spans="1:19" ht="14.4">
      <c r="A1267" s="36">
        <f t="shared" si="153"/>
        <v>1252</v>
      </c>
      <c r="B1267" s="526"/>
      <c r="C1267" s="36" t="str">
        <f>VLOOKUP('Employee Salary Payroll Tax '!B1269,'Employee Salary Payroll Tax '!$D$1:$E$7,2,FALSE)</f>
        <v>NonUnion</v>
      </c>
      <c r="D1267" s="61">
        <f t="shared" si="154"/>
        <v>2.98E-2</v>
      </c>
      <c r="E1267" s="351">
        <f>'Employee Salary Payroll Tax '!N1269</f>
        <v>59468.39</v>
      </c>
      <c r="F1267" s="351">
        <f t="shared" si="155"/>
        <v>61240.548022000003</v>
      </c>
      <c r="G1267" s="352"/>
      <c r="H1267" s="351">
        <f t="shared" si="160"/>
        <v>0</v>
      </c>
      <c r="I1267" s="351">
        <f t="shared" si="156"/>
        <v>1772.1580220000033</v>
      </c>
      <c r="J1267" s="351">
        <f t="shared" si="157"/>
        <v>0</v>
      </c>
      <c r="K1267" s="293">
        <f>SUM('Employee Salary Payroll Tax '!I1269:K1269)</f>
        <v>74230.649999999994</v>
      </c>
      <c r="L1267" s="293">
        <f>'Employee Salary Payroll Tax '!H1269</f>
        <v>0</v>
      </c>
      <c r="M1267" s="293">
        <f t="shared" si="158"/>
        <v>-14762.259999999995</v>
      </c>
      <c r="N1267" s="359">
        <f t="shared" si="159"/>
        <v>0</v>
      </c>
      <c r="O1267" s="331"/>
      <c r="P1267" s="61"/>
      <c r="Q1267" s="294"/>
      <c r="R1267" s="292"/>
      <c r="S1267" s="291"/>
    </row>
    <row r="1268" spans="1:19" ht="14.4">
      <c r="A1268" s="36">
        <f t="shared" si="153"/>
        <v>1253</v>
      </c>
      <c r="B1268" s="526"/>
      <c r="C1268" s="36" t="str">
        <f>VLOOKUP('Employee Salary Payroll Tax '!B1270,'Employee Salary Payroll Tax '!$D$1:$E$7,2,FALSE)</f>
        <v>IBEW</v>
      </c>
      <c r="D1268" s="61">
        <f t="shared" si="154"/>
        <v>6.875E-3</v>
      </c>
      <c r="E1268" s="351">
        <f>'Employee Salary Payroll Tax '!N1270</f>
        <v>21805.71</v>
      </c>
      <c r="F1268" s="351">
        <f t="shared" si="155"/>
        <v>21955.624256249997</v>
      </c>
      <c r="G1268" s="352"/>
      <c r="H1268" s="351">
        <f t="shared" si="160"/>
        <v>23194.29</v>
      </c>
      <c r="I1268" s="351">
        <f t="shared" si="156"/>
        <v>149.91425624999829</v>
      </c>
      <c r="J1268" s="351">
        <f t="shared" si="157"/>
        <v>0.89948553749998972</v>
      </c>
      <c r="K1268" s="293">
        <f>SUM('Employee Salary Payroll Tax '!I1270:K1270)</f>
        <v>21805.71</v>
      </c>
      <c r="L1268" s="293">
        <f>'Employee Salary Payroll Tax '!H1270</f>
        <v>0</v>
      </c>
      <c r="M1268" s="293">
        <f t="shared" si="158"/>
        <v>0</v>
      </c>
      <c r="N1268" s="359">
        <f t="shared" si="159"/>
        <v>0.8994855374587396</v>
      </c>
      <c r="O1268" s="331"/>
      <c r="P1268" s="61"/>
      <c r="Q1268" s="294"/>
      <c r="R1268" s="292"/>
      <c r="S1268" s="291"/>
    </row>
    <row r="1269" spans="1:19" ht="14.4">
      <c r="A1269" s="36">
        <f t="shared" si="153"/>
        <v>1254</v>
      </c>
      <c r="B1269" s="526"/>
      <c r="C1269" s="36" t="str">
        <f>VLOOKUP('Employee Salary Payroll Tax '!B1271,'Employee Salary Payroll Tax '!$D$1:$E$7,2,FALSE)</f>
        <v>NonUnion</v>
      </c>
      <c r="D1269" s="61">
        <f t="shared" si="154"/>
        <v>2.98E-2</v>
      </c>
      <c r="E1269" s="351">
        <f>'Employee Salary Payroll Tax '!N1271</f>
        <v>76719.12</v>
      </c>
      <c r="F1269" s="351">
        <f t="shared" si="155"/>
        <v>79005.349776000003</v>
      </c>
      <c r="G1269" s="352"/>
      <c r="H1269" s="351">
        <f t="shared" si="160"/>
        <v>0</v>
      </c>
      <c r="I1269" s="351">
        <f t="shared" si="156"/>
        <v>2286.2297760000074</v>
      </c>
      <c r="J1269" s="351">
        <f t="shared" si="157"/>
        <v>0</v>
      </c>
      <c r="K1269" s="293">
        <f>SUM('Employee Salary Payroll Tax '!I1271:K1271)</f>
        <v>66020.490000000005</v>
      </c>
      <c r="L1269" s="293">
        <f>'Employee Salary Payroll Tax '!H1271</f>
        <v>0</v>
      </c>
      <c r="M1269" s="293">
        <f t="shared" si="158"/>
        <v>10698.62999999999</v>
      </c>
      <c r="N1269" s="359">
        <f t="shared" si="159"/>
        <v>0</v>
      </c>
      <c r="O1269" s="331"/>
      <c r="P1269" s="61"/>
      <c r="Q1269" s="294"/>
      <c r="R1269" s="292"/>
      <c r="S1269" s="291"/>
    </row>
    <row r="1270" spans="1:19" ht="14.4">
      <c r="A1270" s="36">
        <f t="shared" si="153"/>
        <v>1255</v>
      </c>
      <c r="B1270" s="526"/>
      <c r="C1270" s="36" t="str">
        <f>VLOOKUP('Employee Salary Payroll Tax '!B1272,'Employee Salary Payroll Tax '!$D$1:$E$7,2,FALSE)</f>
        <v>Not Assigned</v>
      </c>
      <c r="D1270" s="61">
        <f t="shared" si="154"/>
        <v>0</v>
      </c>
      <c r="E1270" s="351">
        <f>'Employee Salary Payroll Tax '!N1272</f>
        <v>0.05</v>
      </c>
      <c r="F1270" s="351">
        <f t="shared" si="155"/>
        <v>0.05</v>
      </c>
      <c r="G1270" s="352"/>
      <c r="H1270" s="351">
        <f t="shared" si="160"/>
        <v>44999.95</v>
      </c>
      <c r="I1270" s="351">
        <f t="shared" si="156"/>
        <v>0</v>
      </c>
      <c r="J1270" s="351">
        <f t="shared" si="157"/>
        <v>0</v>
      </c>
      <c r="K1270" s="293">
        <f>SUM('Employee Salary Payroll Tax '!I1272:K1272)</f>
        <v>1511.98</v>
      </c>
      <c r="L1270" s="293">
        <f>'Employee Salary Payroll Tax '!H1272</f>
        <v>0</v>
      </c>
      <c r="M1270" s="293">
        <f t="shared" si="158"/>
        <v>-1511.93</v>
      </c>
      <c r="N1270" s="359">
        <f t="shared" si="159"/>
        <v>0</v>
      </c>
      <c r="O1270" s="331"/>
      <c r="P1270" s="61"/>
      <c r="Q1270" s="294"/>
      <c r="R1270" s="292"/>
      <c r="S1270" s="291"/>
    </row>
    <row r="1271" spans="1:19" ht="14.4">
      <c r="A1271" s="36">
        <f t="shared" si="153"/>
        <v>1256</v>
      </c>
      <c r="B1271" s="526"/>
      <c r="C1271" s="36" t="str">
        <f>VLOOKUP('Employee Salary Payroll Tax '!B1273,'Employee Salary Payroll Tax '!$D$1:$E$7,2,FALSE)</f>
        <v>NonUnion</v>
      </c>
      <c r="D1271" s="61">
        <f t="shared" si="154"/>
        <v>2.98E-2</v>
      </c>
      <c r="E1271" s="351">
        <f>'Employee Salary Payroll Tax '!N1273</f>
        <v>103719.67</v>
      </c>
      <c r="F1271" s="351">
        <f t="shared" si="155"/>
        <v>106810.516166</v>
      </c>
      <c r="G1271" s="352"/>
      <c r="H1271" s="351">
        <f t="shared" si="160"/>
        <v>0</v>
      </c>
      <c r="I1271" s="351">
        <f t="shared" si="156"/>
        <v>3090.846166000003</v>
      </c>
      <c r="J1271" s="351">
        <f t="shared" si="157"/>
        <v>0</v>
      </c>
      <c r="K1271" s="293">
        <f>SUM('Employee Salary Payroll Tax '!I1273:K1273)</f>
        <v>103719.67</v>
      </c>
      <c r="L1271" s="293">
        <f>'Employee Salary Payroll Tax '!H1273</f>
        <v>0</v>
      </c>
      <c r="M1271" s="293">
        <f t="shared" si="158"/>
        <v>0</v>
      </c>
      <c r="N1271" s="359">
        <f t="shared" si="159"/>
        <v>0</v>
      </c>
      <c r="O1271" s="331"/>
      <c r="P1271" s="61"/>
      <c r="Q1271" s="294"/>
      <c r="R1271" s="292"/>
      <c r="S1271" s="291"/>
    </row>
    <row r="1272" spans="1:19" ht="14.4">
      <c r="A1272" s="36">
        <f t="shared" si="153"/>
        <v>1257</v>
      </c>
      <c r="B1272" s="526"/>
      <c r="C1272" s="36" t="str">
        <f>VLOOKUP('Employee Salary Payroll Tax '!B1274,'Employee Salary Payroll Tax '!$D$1:$E$7,2,FALSE)</f>
        <v>NonUnion</v>
      </c>
      <c r="D1272" s="61">
        <f t="shared" si="154"/>
        <v>2.98E-2</v>
      </c>
      <c r="E1272" s="351">
        <f>'Employee Salary Payroll Tax '!N1274</f>
        <v>13896.97</v>
      </c>
      <c r="F1272" s="351">
        <f t="shared" si="155"/>
        <v>14311.099706000001</v>
      </c>
      <c r="G1272" s="352"/>
      <c r="H1272" s="351">
        <f t="shared" si="160"/>
        <v>31103.03</v>
      </c>
      <c r="I1272" s="351">
        <f t="shared" si="156"/>
        <v>414.12970600000153</v>
      </c>
      <c r="J1272" s="351">
        <f t="shared" si="157"/>
        <v>2.4847782360000092</v>
      </c>
      <c r="K1272" s="293">
        <f>SUM('Employee Salary Payroll Tax '!I1274:K1274)</f>
        <v>2736.4399999999996</v>
      </c>
      <c r="L1272" s="293">
        <f>'Employee Salary Payroll Tax '!H1274</f>
        <v>0</v>
      </c>
      <c r="M1272" s="293">
        <f t="shared" si="158"/>
        <v>11160.529999999999</v>
      </c>
      <c r="N1272" s="359">
        <f t="shared" si="159"/>
        <v>0.48927547196479443</v>
      </c>
      <c r="O1272" s="331"/>
      <c r="P1272" s="61"/>
      <c r="Q1272" s="294"/>
      <c r="R1272" s="292"/>
      <c r="S1272" s="291"/>
    </row>
    <row r="1273" spans="1:19" ht="14.4">
      <c r="A1273" s="36">
        <f t="shared" si="153"/>
        <v>1258</v>
      </c>
      <c r="B1273" s="526"/>
      <c r="C1273" s="36" t="str">
        <f>VLOOKUP('Employee Salary Payroll Tax '!B1275,'Employee Salary Payroll Tax '!$D$1:$E$7,2,FALSE)</f>
        <v>NonUnion</v>
      </c>
      <c r="D1273" s="61">
        <f t="shared" si="154"/>
        <v>2.98E-2</v>
      </c>
      <c r="E1273" s="351">
        <f>'Employee Salary Payroll Tax '!N1275</f>
        <v>96128.37</v>
      </c>
      <c r="F1273" s="351">
        <f t="shared" si="155"/>
        <v>98992.995425999994</v>
      </c>
      <c r="G1273" s="352"/>
      <c r="H1273" s="351">
        <f t="shared" si="160"/>
        <v>0</v>
      </c>
      <c r="I1273" s="351">
        <f t="shared" si="156"/>
        <v>2864.6254259999987</v>
      </c>
      <c r="J1273" s="351">
        <f t="shared" si="157"/>
        <v>0</v>
      </c>
      <c r="K1273" s="293">
        <f>SUM('Employee Salary Payroll Tax '!I1275:K1275)</f>
        <v>96128.37</v>
      </c>
      <c r="L1273" s="293">
        <f>'Employee Salary Payroll Tax '!H1275</f>
        <v>0</v>
      </c>
      <c r="M1273" s="293">
        <f t="shared" si="158"/>
        <v>0</v>
      </c>
      <c r="N1273" s="359">
        <f t="shared" si="159"/>
        <v>0</v>
      </c>
      <c r="O1273" s="331"/>
      <c r="P1273" s="61"/>
      <c r="Q1273" s="294"/>
      <c r="R1273" s="292"/>
      <c r="S1273" s="291"/>
    </row>
    <row r="1274" spans="1:19" ht="14.4">
      <c r="A1274" s="36">
        <f t="shared" si="153"/>
        <v>1259</v>
      </c>
      <c r="B1274" s="526"/>
      <c r="C1274" s="36" t="str">
        <f>VLOOKUP('Employee Salary Payroll Tax '!B1276,'Employee Salary Payroll Tax '!$D$1:$E$7,2,FALSE)</f>
        <v>IBEW</v>
      </c>
      <c r="D1274" s="61">
        <f t="shared" si="154"/>
        <v>6.875E-3</v>
      </c>
      <c r="E1274" s="351">
        <f>'Employee Salary Payroll Tax '!N1276</f>
        <v>153716.88</v>
      </c>
      <c r="F1274" s="351">
        <f t="shared" si="155"/>
        <v>154773.68354999999</v>
      </c>
      <c r="G1274" s="352"/>
      <c r="H1274" s="351">
        <f t="shared" si="160"/>
        <v>0</v>
      </c>
      <c r="I1274" s="351">
        <f t="shared" si="156"/>
        <v>1056.8035499999824</v>
      </c>
      <c r="J1274" s="351">
        <f t="shared" si="157"/>
        <v>0</v>
      </c>
      <c r="K1274" s="293">
        <f>SUM('Employee Salary Payroll Tax '!I1276:K1276)</f>
        <v>140573.53</v>
      </c>
      <c r="L1274" s="293">
        <f>'Employee Salary Payroll Tax '!H1276</f>
        <v>0</v>
      </c>
      <c r="M1274" s="293">
        <f t="shared" si="158"/>
        <v>13143.350000000006</v>
      </c>
      <c r="N1274" s="359">
        <f t="shared" si="159"/>
        <v>0</v>
      </c>
      <c r="O1274" s="331"/>
      <c r="P1274" s="61"/>
      <c r="Q1274" s="294"/>
      <c r="R1274" s="292"/>
      <c r="S1274" s="291"/>
    </row>
    <row r="1275" spans="1:19" ht="14.4">
      <c r="A1275" s="36">
        <f t="shared" si="153"/>
        <v>1260</v>
      </c>
      <c r="B1275" s="526"/>
      <c r="C1275" s="36" t="str">
        <f>VLOOKUP('Employee Salary Payroll Tax '!B1277,'Employee Salary Payroll Tax '!$D$1:$E$7,2,FALSE)</f>
        <v>NonUnion</v>
      </c>
      <c r="D1275" s="61">
        <f t="shared" si="154"/>
        <v>2.98E-2</v>
      </c>
      <c r="E1275" s="351">
        <f>'Employee Salary Payroll Tax '!N1277</f>
        <v>82115.22</v>
      </c>
      <c r="F1275" s="351">
        <f t="shared" si="155"/>
        <v>84562.253556000011</v>
      </c>
      <c r="G1275" s="352"/>
      <c r="H1275" s="351">
        <f t="shared" si="160"/>
        <v>0</v>
      </c>
      <c r="I1275" s="351">
        <f t="shared" si="156"/>
        <v>2447.0335560000094</v>
      </c>
      <c r="J1275" s="351">
        <f t="shared" si="157"/>
        <v>0</v>
      </c>
      <c r="K1275" s="293">
        <f>SUM('Employee Salary Payroll Tax '!I1277:K1277)</f>
        <v>24525.46</v>
      </c>
      <c r="L1275" s="293">
        <f>'Employee Salary Payroll Tax '!H1277</f>
        <v>0</v>
      </c>
      <c r="M1275" s="293">
        <f t="shared" si="158"/>
        <v>57589.760000000002</v>
      </c>
      <c r="N1275" s="359">
        <f t="shared" si="159"/>
        <v>0</v>
      </c>
      <c r="O1275" s="331"/>
      <c r="P1275" s="61"/>
      <c r="Q1275" s="294"/>
      <c r="R1275" s="292"/>
      <c r="S1275" s="291"/>
    </row>
    <row r="1276" spans="1:19" ht="14.4">
      <c r="A1276" s="36">
        <f t="shared" si="153"/>
        <v>1261</v>
      </c>
      <c r="B1276" s="526"/>
      <c r="C1276" s="36" t="str">
        <f>VLOOKUP('Employee Salary Payroll Tax '!B1278,'Employee Salary Payroll Tax '!$D$1:$E$7,2,FALSE)</f>
        <v>NonUnion</v>
      </c>
      <c r="D1276" s="61">
        <f t="shared" si="154"/>
        <v>2.98E-2</v>
      </c>
      <c r="E1276" s="351">
        <f>'Employee Salary Payroll Tax '!N1278</f>
        <v>68332.33</v>
      </c>
      <c r="F1276" s="351">
        <f t="shared" si="155"/>
        <v>70368.633434000003</v>
      </c>
      <c r="G1276" s="352"/>
      <c r="H1276" s="351">
        <f t="shared" si="160"/>
        <v>0</v>
      </c>
      <c r="I1276" s="351">
        <f t="shared" si="156"/>
        <v>2036.3034340000013</v>
      </c>
      <c r="J1276" s="351">
        <f t="shared" si="157"/>
        <v>0</v>
      </c>
      <c r="K1276" s="293">
        <f>SUM('Employee Salary Payroll Tax '!I1278:K1278)</f>
        <v>68332.33</v>
      </c>
      <c r="L1276" s="293">
        <f>'Employee Salary Payroll Tax '!H1278</f>
        <v>0</v>
      </c>
      <c r="M1276" s="293">
        <f t="shared" si="158"/>
        <v>0</v>
      </c>
      <c r="N1276" s="359">
        <f t="shared" si="159"/>
        <v>0</v>
      </c>
      <c r="O1276" s="331"/>
      <c r="P1276" s="61"/>
      <c r="Q1276" s="294"/>
      <c r="R1276" s="292"/>
      <c r="S1276" s="291"/>
    </row>
    <row r="1277" spans="1:19" ht="14.4">
      <c r="A1277" s="36">
        <f t="shared" si="153"/>
        <v>1262</v>
      </c>
      <c r="B1277" s="526"/>
      <c r="C1277" s="36" t="str">
        <f>VLOOKUP('Employee Salary Payroll Tax '!B1279,'Employee Salary Payroll Tax '!$D$1:$E$7,2,FALSE)</f>
        <v>NonUnion</v>
      </c>
      <c r="D1277" s="61">
        <f t="shared" si="154"/>
        <v>2.98E-2</v>
      </c>
      <c r="E1277" s="351">
        <f>'Employee Salary Payroll Tax '!N1279</f>
        <v>92584.85</v>
      </c>
      <c r="F1277" s="351">
        <f t="shared" si="155"/>
        <v>95343.878530000016</v>
      </c>
      <c r="G1277" s="352"/>
      <c r="H1277" s="351">
        <f t="shared" si="160"/>
        <v>0</v>
      </c>
      <c r="I1277" s="351">
        <f t="shared" si="156"/>
        <v>2759.0285300000105</v>
      </c>
      <c r="J1277" s="351">
        <f t="shared" si="157"/>
        <v>0</v>
      </c>
      <c r="K1277" s="293">
        <f>SUM('Employee Salary Payroll Tax '!I1279:K1279)</f>
        <v>92584.85</v>
      </c>
      <c r="L1277" s="293">
        <f>'Employee Salary Payroll Tax '!H1279</f>
        <v>0</v>
      </c>
      <c r="M1277" s="293">
        <f t="shared" si="158"/>
        <v>0</v>
      </c>
      <c r="N1277" s="359">
        <f t="shared" si="159"/>
        <v>0</v>
      </c>
      <c r="O1277" s="331"/>
      <c r="P1277" s="61"/>
      <c r="Q1277" s="294"/>
      <c r="R1277" s="292"/>
      <c r="S1277" s="291"/>
    </row>
    <row r="1278" spans="1:19" ht="14.4">
      <c r="A1278" s="36">
        <f t="shared" si="153"/>
        <v>1263</v>
      </c>
      <c r="B1278" s="526"/>
      <c r="C1278" s="36" t="str">
        <f>VLOOKUP('Employee Salary Payroll Tax '!B1280,'Employee Salary Payroll Tax '!$D$1:$E$7,2,FALSE)</f>
        <v>UA</v>
      </c>
      <c r="D1278" s="61">
        <f t="shared" si="154"/>
        <v>0.03</v>
      </c>
      <c r="E1278" s="351">
        <f>'Employee Salary Payroll Tax '!N1280</f>
        <v>91777.21</v>
      </c>
      <c r="F1278" s="351">
        <f t="shared" si="155"/>
        <v>94530.526300000012</v>
      </c>
      <c r="G1278" s="352"/>
      <c r="H1278" s="351">
        <f t="shared" si="160"/>
        <v>0</v>
      </c>
      <c r="I1278" s="351">
        <f t="shared" si="156"/>
        <v>2753.3163000000059</v>
      </c>
      <c r="J1278" s="351">
        <f t="shared" si="157"/>
        <v>0</v>
      </c>
      <c r="K1278" s="293">
        <f>SUM('Employee Salary Payroll Tax '!I1280:K1280)</f>
        <v>30598.47</v>
      </c>
      <c r="L1278" s="293">
        <f>'Employee Salary Payroll Tax '!H1280</f>
        <v>0</v>
      </c>
      <c r="M1278" s="293">
        <f t="shared" si="158"/>
        <v>61178.740000000005</v>
      </c>
      <c r="N1278" s="359">
        <f t="shared" si="159"/>
        <v>0</v>
      </c>
      <c r="O1278" s="331"/>
      <c r="P1278" s="61"/>
      <c r="Q1278" s="294"/>
      <c r="R1278" s="292"/>
      <c r="S1278" s="291"/>
    </row>
    <row r="1279" spans="1:19" ht="14.4">
      <c r="A1279" s="36">
        <f t="shared" si="153"/>
        <v>1264</v>
      </c>
      <c r="B1279" s="526"/>
      <c r="C1279" s="36" t="str">
        <f>VLOOKUP('Employee Salary Payroll Tax '!B1281,'Employee Salary Payroll Tax '!$D$1:$E$7,2,FALSE)</f>
        <v>IBEW</v>
      </c>
      <c r="D1279" s="61">
        <f t="shared" si="154"/>
        <v>6.875E-3</v>
      </c>
      <c r="E1279" s="351">
        <f>'Employee Salary Payroll Tax '!N1281</f>
        <v>64458.8</v>
      </c>
      <c r="F1279" s="351">
        <f t="shared" si="155"/>
        <v>64901.954250000003</v>
      </c>
      <c r="G1279" s="352"/>
      <c r="H1279" s="351">
        <f t="shared" si="160"/>
        <v>0</v>
      </c>
      <c r="I1279" s="351">
        <f t="shared" si="156"/>
        <v>443.15424999999959</v>
      </c>
      <c r="J1279" s="351">
        <f t="shared" si="157"/>
        <v>0</v>
      </c>
      <c r="K1279" s="293">
        <f>SUM('Employee Salary Payroll Tax '!I1281:K1281)</f>
        <v>17222.52</v>
      </c>
      <c r="L1279" s="293">
        <f>'Employee Salary Payroll Tax '!H1281</f>
        <v>0</v>
      </c>
      <c r="M1279" s="293">
        <f t="shared" si="158"/>
        <v>47236.28</v>
      </c>
      <c r="N1279" s="359">
        <f t="shared" si="159"/>
        <v>0</v>
      </c>
      <c r="O1279" s="331"/>
      <c r="P1279" s="61"/>
      <c r="Q1279" s="294"/>
      <c r="R1279" s="292"/>
      <c r="S1279" s="291"/>
    </row>
    <row r="1280" spans="1:19" ht="14.4">
      <c r="A1280" s="36">
        <f t="shared" si="153"/>
        <v>1265</v>
      </c>
      <c r="B1280" s="526"/>
      <c r="C1280" s="36" t="str">
        <f>VLOOKUP('Employee Salary Payroll Tax '!B1282,'Employee Salary Payroll Tax '!$D$1:$E$7,2,FALSE)</f>
        <v>NonUnion</v>
      </c>
      <c r="D1280" s="61">
        <f t="shared" si="154"/>
        <v>2.98E-2</v>
      </c>
      <c r="E1280" s="351">
        <f>'Employee Salary Payroll Tax '!N1282</f>
        <v>69548.149999999994</v>
      </c>
      <c r="F1280" s="351">
        <f t="shared" si="155"/>
        <v>71620.684869999997</v>
      </c>
      <c r="G1280" s="352"/>
      <c r="H1280" s="351">
        <f t="shared" si="160"/>
        <v>0</v>
      </c>
      <c r="I1280" s="351">
        <f t="shared" si="156"/>
        <v>2072.5348700000031</v>
      </c>
      <c r="J1280" s="351">
        <f t="shared" si="157"/>
        <v>0</v>
      </c>
      <c r="K1280" s="293">
        <f>SUM('Employee Salary Payroll Tax '!I1282:K1282)</f>
        <v>69437.09</v>
      </c>
      <c r="L1280" s="293">
        <f>'Employee Salary Payroll Tax '!H1282</f>
        <v>0</v>
      </c>
      <c r="M1280" s="293">
        <f t="shared" si="158"/>
        <v>111.05999999999767</v>
      </c>
      <c r="N1280" s="359">
        <f t="shared" si="159"/>
        <v>0</v>
      </c>
      <c r="O1280" s="331"/>
      <c r="P1280" s="61"/>
      <c r="Q1280" s="294"/>
      <c r="R1280" s="292"/>
      <c r="S1280" s="291"/>
    </row>
    <row r="1281" spans="1:19" ht="14.4">
      <c r="A1281" s="36">
        <f t="shared" si="153"/>
        <v>1266</v>
      </c>
      <c r="B1281" s="526"/>
      <c r="C1281" s="36" t="str">
        <f>VLOOKUP('Employee Salary Payroll Tax '!B1283,'Employee Salary Payroll Tax '!$D$1:$E$7,2,FALSE)</f>
        <v>UA</v>
      </c>
      <c r="D1281" s="61">
        <f t="shared" si="154"/>
        <v>0.03</v>
      </c>
      <c r="E1281" s="351">
        <f>'Employee Salary Payroll Tax '!N1283</f>
        <v>28208.9</v>
      </c>
      <c r="F1281" s="351">
        <f t="shared" si="155"/>
        <v>29055.167000000001</v>
      </c>
      <c r="G1281" s="352"/>
      <c r="H1281" s="351">
        <f t="shared" si="160"/>
        <v>16791.099999999999</v>
      </c>
      <c r="I1281" s="351">
        <f t="shared" si="156"/>
        <v>846.26699999999983</v>
      </c>
      <c r="J1281" s="351">
        <f t="shared" si="157"/>
        <v>5.0776019999999988</v>
      </c>
      <c r="K1281" s="293">
        <f>SUM('Employee Salary Payroll Tax '!I1283:K1283)</f>
        <v>1973.08</v>
      </c>
      <c r="L1281" s="293">
        <f>'Employee Salary Payroll Tax '!H1283</f>
        <v>0</v>
      </c>
      <c r="M1281" s="293">
        <f t="shared" si="158"/>
        <v>26235.82</v>
      </c>
      <c r="N1281" s="359">
        <f t="shared" si="159"/>
        <v>0.35515439998740972</v>
      </c>
      <c r="O1281" s="331"/>
      <c r="P1281" s="61"/>
      <c r="Q1281" s="294"/>
      <c r="R1281" s="292"/>
      <c r="S1281" s="291"/>
    </row>
    <row r="1282" spans="1:19" ht="14.4">
      <c r="A1282" s="36">
        <f t="shared" si="153"/>
        <v>1267</v>
      </c>
      <c r="B1282" s="526"/>
      <c r="C1282" s="36" t="str">
        <f>VLOOKUP('Employee Salary Payroll Tax '!B1284,'Employee Salary Payroll Tax '!$D$1:$E$7,2,FALSE)</f>
        <v>IBEW</v>
      </c>
      <c r="D1282" s="61">
        <f t="shared" si="154"/>
        <v>6.875E-3</v>
      </c>
      <c r="E1282" s="351">
        <f>'Employee Salary Payroll Tax '!N1284</f>
        <v>49245.42</v>
      </c>
      <c r="F1282" s="351">
        <f t="shared" si="155"/>
        <v>49583.982262499994</v>
      </c>
      <c r="G1282" s="352"/>
      <c r="H1282" s="351">
        <f t="shared" si="160"/>
        <v>0</v>
      </c>
      <c r="I1282" s="351">
        <f t="shared" si="156"/>
        <v>338.562262499996</v>
      </c>
      <c r="J1282" s="351">
        <f t="shared" si="157"/>
        <v>0</v>
      </c>
      <c r="K1282" s="293">
        <f>SUM('Employee Salary Payroll Tax '!I1284:K1284)</f>
        <v>44746.61</v>
      </c>
      <c r="L1282" s="293">
        <f>'Employee Salary Payroll Tax '!H1284</f>
        <v>656.66</v>
      </c>
      <c r="M1282" s="293">
        <f t="shared" si="158"/>
        <v>3842.1499999999978</v>
      </c>
      <c r="N1282" s="359">
        <f t="shared" si="159"/>
        <v>0</v>
      </c>
      <c r="O1282" s="331"/>
      <c r="P1282" s="61"/>
      <c r="Q1282" s="294"/>
      <c r="R1282" s="292"/>
      <c r="S1282" s="291"/>
    </row>
    <row r="1283" spans="1:19" ht="14.4">
      <c r="A1283" s="36">
        <f t="shared" si="153"/>
        <v>1268</v>
      </c>
      <c r="B1283" s="526"/>
      <c r="C1283" s="36" t="str">
        <f>VLOOKUP('Employee Salary Payroll Tax '!B1285,'Employee Salary Payroll Tax '!$D$1:$E$7,2,FALSE)</f>
        <v>NonUnion</v>
      </c>
      <c r="D1283" s="61">
        <f t="shared" si="154"/>
        <v>2.98E-2</v>
      </c>
      <c r="E1283" s="351">
        <f>'Employee Salary Payroll Tax '!N1285</f>
        <v>57431.31</v>
      </c>
      <c r="F1283" s="351">
        <f t="shared" si="155"/>
        <v>59142.763037999997</v>
      </c>
      <c r="G1283" s="352"/>
      <c r="H1283" s="351">
        <f t="shared" si="160"/>
        <v>0</v>
      </c>
      <c r="I1283" s="351">
        <f t="shared" si="156"/>
        <v>1711.4530379999997</v>
      </c>
      <c r="J1283" s="351">
        <f t="shared" si="157"/>
        <v>0</v>
      </c>
      <c r="K1283" s="293">
        <f>SUM('Employee Salary Payroll Tax '!I1285:K1285)</f>
        <v>0</v>
      </c>
      <c r="L1283" s="293">
        <f>'Employee Salary Payroll Tax '!H1285</f>
        <v>0</v>
      </c>
      <c r="M1283" s="293">
        <f t="shared" si="158"/>
        <v>57431.31</v>
      </c>
      <c r="N1283" s="359">
        <f t="shared" si="159"/>
        <v>0</v>
      </c>
      <c r="O1283" s="331"/>
      <c r="P1283" s="61"/>
      <c r="Q1283" s="294"/>
      <c r="R1283" s="292"/>
      <c r="S1283" s="291"/>
    </row>
    <row r="1284" spans="1:19" ht="14.4">
      <c r="A1284" s="36">
        <f t="shared" si="153"/>
        <v>1269</v>
      </c>
      <c r="B1284" s="526"/>
      <c r="C1284" s="36" t="str">
        <f>VLOOKUP('Employee Salary Payroll Tax '!B1286,'Employee Salary Payroll Tax '!$D$1:$E$7,2,FALSE)</f>
        <v>NonUnion</v>
      </c>
      <c r="D1284" s="61">
        <f t="shared" si="154"/>
        <v>2.98E-2</v>
      </c>
      <c r="E1284" s="351">
        <f>'Employee Salary Payroll Tax '!N1286</f>
        <v>26722.97</v>
      </c>
      <c r="F1284" s="351">
        <f t="shared" si="155"/>
        <v>27519.314506000002</v>
      </c>
      <c r="G1284" s="352"/>
      <c r="H1284" s="351">
        <f t="shared" si="160"/>
        <v>18277.03</v>
      </c>
      <c r="I1284" s="351">
        <f t="shared" si="156"/>
        <v>796.34450600000127</v>
      </c>
      <c r="J1284" s="351">
        <f t="shared" si="157"/>
        <v>4.7780670360000075</v>
      </c>
      <c r="K1284" s="293">
        <f>SUM('Employee Salary Payroll Tax '!I1286:K1286)</f>
        <v>11490.88</v>
      </c>
      <c r="L1284" s="293">
        <f>'Employee Salary Payroll Tax '!H1286</f>
        <v>0</v>
      </c>
      <c r="M1284" s="293">
        <f t="shared" si="158"/>
        <v>15232.090000000002</v>
      </c>
      <c r="N1284" s="359">
        <f t="shared" si="159"/>
        <v>2.0545693439231187</v>
      </c>
      <c r="O1284" s="331"/>
      <c r="P1284" s="61"/>
      <c r="Q1284" s="294"/>
      <c r="R1284" s="292"/>
      <c r="S1284" s="291"/>
    </row>
    <row r="1285" spans="1:19" ht="14.4">
      <c r="A1285" s="36">
        <f t="shared" si="153"/>
        <v>1270</v>
      </c>
      <c r="B1285" s="526"/>
      <c r="C1285" s="36" t="str">
        <f>VLOOKUP('Employee Salary Payroll Tax '!B1287,'Employee Salary Payroll Tax '!$D$1:$E$7,2,FALSE)</f>
        <v>NonUnion</v>
      </c>
      <c r="D1285" s="61">
        <f t="shared" si="154"/>
        <v>2.98E-2</v>
      </c>
      <c r="E1285" s="351">
        <f>'Employee Salary Payroll Tax '!N1287</f>
        <v>62977.48</v>
      </c>
      <c r="F1285" s="351">
        <f t="shared" si="155"/>
        <v>64854.208904000006</v>
      </c>
      <c r="G1285" s="352"/>
      <c r="H1285" s="351">
        <f t="shared" si="160"/>
        <v>0</v>
      </c>
      <c r="I1285" s="351">
        <f t="shared" si="156"/>
        <v>1876.7289040000032</v>
      </c>
      <c r="J1285" s="351">
        <f t="shared" si="157"/>
        <v>0</v>
      </c>
      <c r="K1285" s="293">
        <f>SUM('Employee Salary Payroll Tax '!I1287:K1287)</f>
        <v>54750.38</v>
      </c>
      <c r="L1285" s="293">
        <f>'Employee Salary Payroll Tax '!H1287</f>
        <v>0</v>
      </c>
      <c r="M1285" s="293">
        <f t="shared" si="158"/>
        <v>8227.1000000000058</v>
      </c>
      <c r="N1285" s="359">
        <f t="shared" si="159"/>
        <v>0</v>
      </c>
      <c r="O1285" s="331"/>
      <c r="P1285" s="61"/>
      <c r="Q1285" s="294"/>
      <c r="R1285" s="292"/>
      <c r="S1285" s="291"/>
    </row>
    <row r="1286" spans="1:19" ht="14.4">
      <c r="A1286" s="36">
        <f t="shared" si="153"/>
        <v>1271</v>
      </c>
      <c r="B1286" s="526"/>
      <c r="C1286" s="36" t="str">
        <f>VLOOKUP('Employee Salary Payroll Tax '!B1288,'Employee Salary Payroll Tax '!$D$1:$E$7,2,FALSE)</f>
        <v>IBEW</v>
      </c>
      <c r="D1286" s="61">
        <f t="shared" si="154"/>
        <v>6.875E-3</v>
      </c>
      <c r="E1286" s="351">
        <f>'Employee Salary Payroll Tax '!N1288</f>
        <v>42788.89</v>
      </c>
      <c r="F1286" s="351">
        <f t="shared" si="155"/>
        <v>43083.063618749999</v>
      </c>
      <c r="G1286" s="352"/>
      <c r="H1286" s="351">
        <f t="shared" si="160"/>
        <v>2211.1100000000006</v>
      </c>
      <c r="I1286" s="351">
        <f t="shared" si="156"/>
        <v>294.17361874999915</v>
      </c>
      <c r="J1286" s="351">
        <f t="shared" si="157"/>
        <v>1.7650417124999949</v>
      </c>
      <c r="K1286" s="293">
        <f>SUM('Employee Salary Payroll Tax '!I1288:K1288)</f>
        <v>38835.83</v>
      </c>
      <c r="L1286" s="293">
        <f>'Employee Salary Payroll Tax '!H1288</f>
        <v>611.16</v>
      </c>
      <c r="M1286" s="293">
        <f t="shared" si="158"/>
        <v>3341.8999999999978</v>
      </c>
      <c r="N1286" s="359">
        <f t="shared" si="159"/>
        <v>1.6019779874625562</v>
      </c>
      <c r="O1286" s="331"/>
      <c r="P1286" s="61"/>
      <c r="Q1286" s="294"/>
      <c r="R1286" s="292"/>
      <c r="S1286" s="291"/>
    </row>
    <row r="1287" spans="1:19" ht="14.4">
      <c r="A1287" s="36">
        <f t="shared" si="153"/>
        <v>1272</v>
      </c>
      <c r="B1287" s="526"/>
      <c r="C1287" s="36" t="str">
        <f>VLOOKUP('Employee Salary Payroll Tax '!B1289,'Employee Salary Payroll Tax '!$D$1:$E$7,2,FALSE)</f>
        <v>NonUnion</v>
      </c>
      <c r="D1287" s="61">
        <f t="shared" si="154"/>
        <v>2.98E-2</v>
      </c>
      <c r="E1287" s="351">
        <f>'Employee Salary Payroll Tax '!N1289</f>
        <v>51406.41</v>
      </c>
      <c r="F1287" s="351">
        <f t="shared" si="155"/>
        <v>52938.32101800001</v>
      </c>
      <c r="G1287" s="352"/>
      <c r="H1287" s="351">
        <f t="shared" si="160"/>
        <v>0</v>
      </c>
      <c r="I1287" s="351">
        <f t="shared" si="156"/>
        <v>1531.9110180000062</v>
      </c>
      <c r="J1287" s="351">
        <f t="shared" si="157"/>
        <v>0</v>
      </c>
      <c r="K1287" s="293">
        <f>SUM('Employee Salary Payroll Tax '!I1289:K1289)</f>
        <v>9714.0300000000007</v>
      </c>
      <c r="L1287" s="293">
        <f>'Employee Salary Payroll Tax '!H1289</f>
        <v>0</v>
      </c>
      <c r="M1287" s="293">
        <f t="shared" si="158"/>
        <v>41692.380000000005</v>
      </c>
      <c r="N1287" s="359">
        <f t="shared" si="159"/>
        <v>0</v>
      </c>
      <c r="O1287" s="331"/>
      <c r="P1287" s="61"/>
      <c r="Q1287" s="294"/>
      <c r="R1287" s="292"/>
      <c r="S1287" s="291"/>
    </row>
    <row r="1288" spans="1:19" ht="14.4">
      <c r="A1288" s="36">
        <f t="shared" si="153"/>
        <v>1273</v>
      </c>
      <c r="B1288" s="526"/>
      <c r="C1288" s="36" t="str">
        <f>VLOOKUP('Employee Salary Payroll Tax '!B1290,'Employee Salary Payroll Tax '!$D$1:$E$7,2,FALSE)</f>
        <v>IBEW</v>
      </c>
      <c r="D1288" s="61">
        <f t="shared" si="154"/>
        <v>6.875E-3</v>
      </c>
      <c r="E1288" s="351">
        <f>'Employee Salary Payroll Tax '!N1290</f>
        <v>134590.82999999999</v>
      </c>
      <c r="F1288" s="351">
        <f t="shared" si="155"/>
        <v>135516.14195624998</v>
      </c>
      <c r="G1288" s="352"/>
      <c r="H1288" s="351">
        <f t="shared" si="160"/>
        <v>0</v>
      </c>
      <c r="I1288" s="351">
        <f t="shared" si="156"/>
        <v>925.31195624999236</v>
      </c>
      <c r="J1288" s="351">
        <f t="shared" si="157"/>
        <v>0</v>
      </c>
      <c r="K1288" s="293">
        <f>SUM('Employee Salary Payroll Tax '!I1290:K1290)</f>
        <v>127486.69</v>
      </c>
      <c r="L1288" s="293">
        <f>'Employee Salary Payroll Tax '!H1290</f>
        <v>0</v>
      </c>
      <c r="M1288" s="293">
        <f t="shared" si="158"/>
        <v>7104.1399999999849</v>
      </c>
      <c r="N1288" s="359">
        <f t="shared" si="159"/>
        <v>0</v>
      </c>
      <c r="O1288" s="331"/>
      <c r="P1288" s="61"/>
      <c r="Q1288" s="294"/>
      <c r="R1288" s="292"/>
      <c r="S1288" s="291"/>
    </row>
    <row r="1289" spans="1:19" ht="14.4">
      <c r="A1289" s="36">
        <f t="shared" si="153"/>
        <v>1274</v>
      </c>
      <c r="B1289" s="526"/>
      <c r="C1289" s="36" t="str">
        <f>VLOOKUP('Employee Salary Payroll Tax '!B1291,'Employee Salary Payroll Tax '!$D$1:$E$7,2,FALSE)</f>
        <v>NonUnion</v>
      </c>
      <c r="D1289" s="61">
        <f t="shared" si="154"/>
        <v>2.98E-2</v>
      </c>
      <c r="E1289" s="351">
        <f>'Employee Salary Payroll Tax '!N1291</f>
        <v>51107.25</v>
      </c>
      <c r="F1289" s="351">
        <f t="shared" si="155"/>
        <v>52630.246050000002</v>
      </c>
      <c r="G1289" s="352"/>
      <c r="H1289" s="351">
        <f t="shared" si="160"/>
        <v>0</v>
      </c>
      <c r="I1289" s="351">
        <f t="shared" si="156"/>
        <v>1522.9960500000016</v>
      </c>
      <c r="J1289" s="351">
        <f t="shared" si="157"/>
        <v>0</v>
      </c>
      <c r="K1289" s="293">
        <f>SUM('Employee Salary Payroll Tax '!I1291:K1291)</f>
        <v>51107.25</v>
      </c>
      <c r="L1289" s="293">
        <f>'Employee Salary Payroll Tax '!H1291</f>
        <v>0</v>
      </c>
      <c r="M1289" s="293">
        <f t="shared" si="158"/>
        <v>0</v>
      </c>
      <c r="N1289" s="359">
        <f t="shared" si="159"/>
        <v>0</v>
      </c>
      <c r="O1289" s="331"/>
      <c r="P1289" s="61"/>
      <c r="Q1289" s="294"/>
      <c r="R1289" s="292"/>
      <c r="S1289" s="291"/>
    </row>
    <row r="1290" spans="1:19" ht="14.4">
      <c r="A1290" s="36">
        <f t="shared" si="153"/>
        <v>1275</v>
      </c>
      <c r="B1290" s="526"/>
      <c r="C1290" s="36" t="str">
        <f>VLOOKUP('Employee Salary Payroll Tax '!B1292,'Employee Salary Payroll Tax '!$D$1:$E$7,2,FALSE)</f>
        <v>NonUnion</v>
      </c>
      <c r="D1290" s="61">
        <f t="shared" si="154"/>
        <v>2.98E-2</v>
      </c>
      <c r="E1290" s="351">
        <f>'Employee Salary Payroll Tax '!N1292</f>
        <v>10186.129999999999</v>
      </c>
      <c r="F1290" s="351">
        <f t="shared" si="155"/>
        <v>10489.676674</v>
      </c>
      <c r="G1290" s="352"/>
      <c r="H1290" s="351">
        <f t="shared" si="160"/>
        <v>34813.870000000003</v>
      </c>
      <c r="I1290" s="351">
        <f t="shared" si="156"/>
        <v>303.54667400000108</v>
      </c>
      <c r="J1290" s="351">
        <f t="shared" si="157"/>
        <v>1.8212800440000065</v>
      </c>
      <c r="K1290" s="293">
        <f>SUM('Employee Salary Payroll Tax '!I1292:K1292)</f>
        <v>10186.129999999999</v>
      </c>
      <c r="L1290" s="293">
        <f>'Employee Salary Payroll Tax '!H1292</f>
        <v>0</v>
      </c>
      <c r="M1290" s="293">
        <f t="shared" si="158"/>
        <v>0</v>
      </c>
      <c r="N1290" s="359">
        <f t="shared" si="159"/>
        <v>1.8212800438212065</v>
      </c>
      <c r="O1290" s="331"/>
      <c r="P1290" s="61"/>
      <c r="Q1290" s="294"/>
      <c r="R1290" s="292"/>
      <c r="S1290" s="291"/>
    </row>
    <row r="1291" spans="1:19" ht="14.4">
      <c r="A1291" s="36">
        <f t="shared" si="153"/>
        <v>1276</v>
      </c>
      <c r="B1291" s="526"/>
      <c r="C1291" s="36" t="str">
        <f>VLOOKUP('Employee Salary Payroll Tax '!B1293,'Employee Salary Payroll Tax '!$D$1:$E$7,2,FALSE)</f>
        <v>IBEW</v>
      </c>
      <c r="D1291" s="61">
        <f t="shared" si="154"/>
        <v>6.875E-3</v>
      </c>
      <c r="E1291" s="351">
        <f>'Employee Salary Payroll Tax '!N1293</f>
        <v>54357.84</v>
      </c>
      <c r="F1291" s="351">
        <f t="shared" si="155"/>
        <v>54731.550149999995</v>
      </c>
      <c r="G1291" s="352"/>
      <c r="H1291" s="351">
        <f t="shared" si="160"/>
        <v>0</v>
      </c>
      <c r="I1291" s="351">
        <f t="shared" si="156"/>
        <v>373.71014999999898</v>
      </c>
      <c r="J1291" s="351">
        <f t="shared" si="157"/>
        <v>0</v>
      </c>
      <c r="K1291" s="293">
        <f>SUM('Employee Salary Payroll Tax '!I1293:K1293)</f>
        <v>54357.840000000004</v>
      </c>
      <c r="L1291" s="293">
        <f>'Employee Salary Payroll Tax '!H1293</f>
        <v>0</v>
      </c>
      <c r="M1291" s="293">
        <f t="shared" si="158"/>
        <v>-7.2759576141834259E-12</v>
      </c>
      <c r="N1291" s="359">
        <f t="shared" si="159"/>
        <v>0</v>
      </c>
      <c r="O1291" s="331"/>
      <c r="P1291" s="61"/>
      <c r="Q1291" s="294"/>
      <c r="R1291" s="292"/>
      <c r="S1291" s="291"/>
    </row>
    <row r="1292" spans="1:19" ht="14.4">
      <c r="A1292" s="36">
        <f t="shared" si="153"/>
        <v>1277</v>
      </c>
      <c r="B1292" s="526"/>
      <c r="C1292" s="36" t="str">
        <f>VLOOKUP('Employee Salary Payroll Tax '!B1294,'Employee Salary Payroll Tax '!$D$1:$E$7,2,FALSE)</f>
        <v>NonUnion</v>
      </c>
      <c r="D1292" s="61">
        <f t="shared" si="154"/>
        <v>2.98E-2</v>
      </c>
      <c r="E1292" s="351">
        <f>'Employee Salary Payroll Tax '!N1294</f>
        <v>28692.57</v>
      </c>
      <c r="F1292" s="351">
        <f t="shared" si="155"/>
        <v>29547.608586000002</v>
      </c>
      <c r="G1292" s="352"/>
      <c r="H1292" s="351">
        <f t="shared" si="160"/>
        <v>16307.43</v>
      </c>
      <c r="I1292" s="351">
        <f t="shared" si="156"/>
        <v>855.0385860000024</v>
      </c>
      <c r="J1292" s="351">
        <f t="shared" si="157"/>
        <v>5.1302315160000145</v>
      </c>
      <c r="K1292" s="293">
        <f>SUM('Employee Salary Payroll Tax '!I1294:K1294)</f>
        <v>1757.79</v>
      </c>
      <c r="L1292" s="293">
        <f>'Employee Salary Payroll Tax '!H1294</f>
        <v>0</v>
      </c>
      <c r="M1292" s="293">
        <f t="shared" si="158"/>
        <v>26934.78</v>
      </c>
      <c r="N1292" s="359">
        <f t="shared" si="159"/>
        <v>0.31429285198904705</v>
      </c>
      <c r="O1292" s="331"/>
      <c r="P1292" s="61"/>
      <c r="Q1292" s="294"/>
      <c r="R1292" s="292"/>
      <c r="S1292" s="291"/>
    </row>
    <row r="1293" spans="1:19" ht="14.4">
      <c r="A1293" s="36">
        <f t="shared" si="153"/>
        <v>1278</v>
      </c>
      <c r="B1293" s="526"/>
      <c r="C1293" s="36" t="str">
        <f>VLOOKUP('Employee Salary Payroll Tax '!B1295,'Employee Salary Payroll Tax '!$D$1:$E$7,2,FALSE)</f>
        <v>NonUnion</v>
      </c>
      <c r="D1293" s="61">
        <f t="shared" si="154"/>
        <v>2.98E-2</v>
      </c>
      <c r="E1293" s="351">
        <f>'Employee Salary Payroll Tax '!N1295</f>
        <v>9417.08</v>
      </c>
      <c r="F1293" s="351">
        <f t="shared" si="155"/>
        <v>9697.7089840000008</v>
      </c>
      <c r="G1293" s="352"/>
      <c r="H1293" s="351">
        <f t="shared" si="160"/>
        <v>35582.92</v>
      </c>
      <c r="I1293" s="351">
        <f t="shared" si="156"/>
        <v>280.62898400000086</v>
      </c>
      <c r="J1293" s="351">
        <f t="shared" si="157"/>
        <v>1.6837739040000053</v>
      </c>
      <c r="K1293" s="293">
        <f>SUM('Employee Salary Payroll Tax '!I1295:K1295)</f>
        <v>4015.8700000000003</v>
      </c>
      <c r="L1293" s="293">
        <f>'Employee Salary Payroll Tax '!H1295</f>
        <v>10.56</v>
      </c>
      <c r="M1293" s="293">
        <f t="shared" si="158"/>
        <v>5390.6499999999987</v>
      </c>
      <c r="N1293" s="359">
        <f t="shared" si="159"/>
        <v>0.71803755592375407</v>
      </c>
      <c r="O1293" s="331"/>
      <c r="P1293" s="61"/>
      <c r="Q1293" s="294"/>
      <c r="R1293" s="292"/>
      <c r="S1293" s="291"/>
    </row>
    <row r="1294" spans="1:19" ht="14.4">
      <c r="A1294" s="36">
        <f t="shared" si="153"/>
        <v>1279</v>
      </c>
      <c r="B1294" s="526"/>
      <c r="C1294" s="36" t="str">
        <f>VLOOKUP('Employee Salary Payroll Tax '!B1296,'Employee Salary Payroll Tax '!$D$1:$E$7,2,FALSE)</f>
        <v>NonUnion</v>
      </c>
      <c r="D1294" s="61">
        <f t="shared" si="154"/>
        <v>2.98E-2</v>
      </c>
      <c r="E1294" s="351">
        <f>'Employee Salary Payroll Tax '!N1296</f>
        <v>54499.44</v>
      </c>
      <c r="F1294" s="351">
        <f t="shared" si="155"/>
        <v>56123.523312000005</v>
      </c>
      <c r="G1294" s="352"/>
      <c r="H1294" s="351">
        <f t="shared" si="160"/>
        <v>0</v>
      </c>
      <c r="I1294" s="351">
        <f t="shared" si="156"/>
        <v>1624.0833120000025</v>
      </c>
      <c r="J1294" s="351">
        <f t="shared" si="157"/>
        <v>0</v>
      </c>
      <c r="K1294" s="293">
        <f>SUM('Employee Salary Payroll Tax '!I1296:K1296)</f>
        <v>22923.800000000003</v>
      </c>
      <c r="L1294" s="293">
        <f>'Employee Salary Payroll Tax '!H1296</f>
        <v>0</v>
      </c>
      <c r="M1294" s="293">
        <f t="shared" si="158"/>
        <v>31575.64</v>
      </c>
      <c r="N1294" s="359">
        <f t="shared" si="159"/>
        <v>0</v>
      </c>
      <c r="O1294" s="331"/>
      <c r="P1294" s="61"/>
      <c r="Q1294" s="294"/>
      <c r="R1294" s="292"/>
      <c r="S1294" s="291"/>
    </row>
    <row r="1295" spans="1:19" ht="14.4">
      <c r="A1295" s="36">
        <f t="shared" si="153"/>
        <v>1280</v>
      </c>
      <c r="B1295" s="526"/>
      <c r="C1295" s="36" t="str">
        <f>VLOOKUP('Employee Salary Payroll Tax '!B1297,'Employee Salary Payroll Tax '!$D$1:$E$7,2,FALSE)</f>
        <v>NonUnion</v>
      </c>
      <c r="D1295" s="61">
        <f t="shared" si="154"/>
        <v>2.98E-2</v>
      </c>
      <c r="E1295" s="351">
        <f>'Employee Salary Payroll Tax '!N1297</f>
        <v>16002.25</v>
      </c>
      <c r="F1295" s="351">
        <f t="shared" si="155"/>
        <v>16479.117050000001</v>
      </c>
      <c r="G1295" s="352"/>
      <c r="H1295" s="351">
        <f t="shared" si="160"/>
        <v>28997.75</v>
      </c>
      <c r="I1295" s="351">
        <f t="shared" si="156"/>
        <v>476.86705000000075</v>
      </c>
      <c r="J1295" s="351">
        <f t="shared" si="157"/>
        <v>2.8612023000000044</v>
      </c>
      <c r="K1295" s="293">
        <f>SUM('Employee Salary Payroll Tax '!I1297:K1297)</f>
        <v>11274.66</v>
      </c>
      <c r="L1295" s="293">
        <f>'Employee Salary Payroll Tax '!H1297</f>
        <v>0</v>
      </c>
      <c r="M1295" s="293">
        <f t="shared" si="158"/>
        <v>4727.59</v>
      </c>
      <c r="N1295" s="359">
        <f t="shared" si="159"/>
        <v>2.0159092078740266</v>
      </c>
      <c r="O1295" s="331"/>
      <c r="P1295" s="61"/>
      <c r="Q1295" s="294"/>
      <c r="R1295" s="292"/>
      <c r="S1295" s="291"/>
    </row>
    <row r="1296" spans="1:19" ht="14.4">
      <c r="A1296" s="36">
        <f t="shared" si="153"/>
        <v>1281</v>
      </c>
      <c r="B1296" s="526"/>
      <c r="C1296" s="36" t="str">
        <f>VLOOKUP('Employee Salary Payroll Tax '!B1298,'Employee Salary Payroll Tax '!$D$1:$E$7,2,FALSE)</f>
        <v>IBEW</v>
      </c>
      <c r="D1296" s="61">
        <f t="shared" si="154"/>
        <v>6.875E-3</v>
      </c>
      <c r="E1296" s="351">
        <f>'Employee Salary Payroll Tax '!N1298</f>
        <v>10933.44</v>
      </c>
      <c r="F1296" s="351">
        <f t="shared" si="155"/>
        <v>11008.607400000001</v>
      </c>
      <c r="G1296" s="352"/>
      <c r="H1296" s="351">
        <f t="shared" si="160"/>
        <v>34066.559999999998</v>
      </c>
      <c r="I1296" s="351">
        <f t="shared" si="156"/>
        <v>75.167400000000271</v>
      </c>
      <c r="J1296" s="351">
        <f t="shared" si="157"/>
        <v>0.45100440000000164</v>
      </c>
      <c r="K1296" s="293">
        <f>SUM('Employee Salary Payroll Tax '!I1298:K1298)</f>
        <v>11003.99</v>
      </c>
      <c r="L1296" s="293">
        <f>'Employee Salary Payroll Tax '!H1298</f>
        <v>0</v>
      </c>
      <c r="M1296" s="293">
        <f t="shared" si="158"/>
        <v>-70.549999999999272</v>
      </c>
      <c r="N1296" s="359">
        <f t="shared" si="159"/>
        <v>0.45391458745848545</v>
      </c>
      <c r="O1296" s="331"/>
      <c r="P1296" s="61"/>
      <c r="Q1296" s="294"/>
      <c r="R1296" s="292"/>
      <c r="S1296" s="291"/>
    </row>
    <row r="1297" spans="1:19" ht="14.4">
      <c r="A1297" s="36">
        <f t="shared" ref="A1297:A1323" si="161">+A1296+1</f>
        <v>1282</v>
      </c>
      <c r="B1297" s="526"/>
      <c r="C1297" s="36" t="str">
        <f>VLOOKUP('Employee Salary Payroll Tax '!B1299,'Employee Salary Payroll Tax '!$D$1:$E$7,2,FALSE)</f>
        <v>IBEW</v>
      </c>
      <c r="D1297" s="61">
        <f t="shared" ref="D1297:D1360" si="162">VLOOKUP(C1297,C$9:D$12,2)</f>
        <v>6.875E-3</v>
      </c>
      <c r="E1297" s="351">
        <f>'Employee Salary Payroll Tax '!N1299</f>
        <v>90910.88</v>
      </c>
      <c r="F1297" s="351">
        <f t="shared" ref="F1297:F1360" si="163">E1297*(1+D1297)</f>
        <v>91535.892300000007</v>
      </c>
      <c r="G1297" s="352"/>
      <c r="H1297" s="351">
        <f t="shared" si="160"/>
        <v>0</v>
      </c>
      <c r="I1297" s="351">
        <f t="shared" ref="I1297:I1360" si="164">F1297-E1297</f>
        <v>625.01230000000214</v>
      </c>
      <c r="J1297" s="351">
        <f t="shared" ref="J1297:J1360" si="165">IF(H1297&gt;I1297,I1297*$J$12,H1297*$J$12)</f>
        <v>0</v>
      </c>
      <c r="K1297" s="293">
        <f>SUM('Employee Salary Payroll Tax '!I1299:K1299)</f>
        <v>90910.84</v>
      </c>
      <c r="L1297" s="293">
        <f>'Employee Salary Payroll Tax '!H1299</f>
        <v>0</v>
      </c>
      <c r="M1297" s="293">
        <f t="shared" ref="M1297:M1360" si="166">E1297-K1297-L1297</f>
        <v>4.0000000008149073E-2</v>
      </c>
      <c r="N1297" s="359">
        <f t="shared" ref="N1297:N1360" si="167">J1297*K1297/(SUM(K1297:M1297)+0.000001)</f>
        <v>0</v>
      </c>
      <c r="O1297" s="331"/>
      <c r="P1297" s="61"/>
      <c r="Q1297" s="294"/>
      <c r="R1297" s="292"/>
      <c r="S1297" s="291"/>
    </row>
    <row r="1298" spans="1:19" ht="14.4">
      <c r="A1298" s="36">
        <f t="shared" si="161"/>
        <v>1283</v>
      </c>
      <c r="B1298" s="526"/>
      <c r="C1298" s="36" t="str">
        <f>VLOOKUP('Employee Salary Payroll Tax '!B1300,'Employee Salary Payroll Tax '!$D$1:$E$7,2,FALSE)</f>
        <v>NonUnion</v>
      </c>
      <c r="D1298" s="61">
        <f t="shared" si="162"/>
        <v>2.98E-2</v>
      </c>
      <c r="E1298" s="351">
        <f>'Employee Salary Payroll Tax '!N1300</f>
        <v>107006.95</v>
      </c>
      <c r="F1298" s="351">
        <f t="shared" si="163"/>
        <v>110195.75711000001</v>
      </c>
      <c r="G1298" s="352"/>
      <c r="H1298" s="351">
        <f t="shared" ref="H1298:H1361" si="168">IF(E1298&gt;$H$12,0,$H$12-E1298)</f>
        <v>0</v>
      </c>
      <c r="I1298" s="351">
        <f t="shared" si="164"/>
        <v>3188.8071100000088</v>
      </c>
      <c r="J1298" s="351">
        <f t="shared" si="165"/>
        <v>0</v>
      </c>
      <c r="K1298" s="293">
        <f>SUM('Employee Salary Payroll Tax '!I1300:K1300)</f>
        <v>3856.28</v>
      </c>
      <c r="L1298" s="293">
        <f>'Employee Salary Payroll Tax '!H1300</f>
        <v>387.48</v>
      </c>
      <c r="M1298" s="293">
        <f t="shared" si="166"/>
        <v>102763.19</v>
      </c>
      <c r="N1298" s="359">
        <f t="shared" si="167"/>
        <v>0</v>
      </c>
      <c r="O1298" s="331"/>
      <c r="P1298" s="61"/>
      <c r="Q1298" s="294"/>
      <c r="R1298" s="292"/>
      <c r="S1298" s="291"/>
    </row>
    <row r="1299" spans="1:19" ht="14.4">
      <c r="A1299" s="36">
        <f t="shared" si="161"/>
        <v>1284</v>
      </c>
      <c r="B1299" s="526"/>
      <c r="C1299" s="36" t="str">
        <f>VLOOKUP('Employee Salary Payroll Tax '!B1301,'Employee Salary Payroll Tax '!$D$1:$E$7,2,FALSE)</f>
        <v>IBEW</v>
      </c>
      <c r="D1299" s="61">
        <f t="shared" si="162"/>
        <v>6.875E-3</v>
      </c>
      <c r="E1299" s="351">
        <f>'Employee Salary Payroll Tax '!N1301</f>
        <v>28522.080000000002</v>
      </c>
      <c r="F1299" s="351">
        <f t="shared" si="163"/>
        <v>28718.169300000001</v>
      </c>
      <c r="G1299" s="352"/>
      <c r="H1299" s="351">
        <f t="shared" si="168"/>
        <v>16477.919999999998</v>
      </c>
      <c r="I1299" s="351">
        <f t="shared" si="164"/>
        <v>196.08929999999964</v>
      </c>
      <c r="J1299" s="351">
        <f t="shared" si="165"/>
        <v>1.1765357999999979</v>
      </c>
      <c r="K1299" s="293">
        <f>SUM('Employee Salary Payroll Tax '!I1301:K1301)</f>
        <v>28522.080000000002</v>
      </c>
      <c r="L1299" s="293">
        <f>'Employee Salary Payroll Tax '!H1301</f>
        <v>0</v>
      </c>
      <c r="M1299" s="293">
        <f t="shared" si="166"/>
        <v>0</v>
      </c>
      <c r="N1299" s="359">
        <f t="shared" si="167"/>
        <v>1.1765357999587478</v>
      </c>
      <c r="O1299" s="331"/>
      <c r="P1299" s="61"/>
      <c r="Q1299" s="294"/>
      <c r="R1299" s="292"/>
      <c r="S1299" s="291"/>
    </row>
    <row r="1300" spans="1:19" ht="14.4">
      <c r="A1300" s="36">
        <f t="shared" si="161"/>
        <v>1285</v>
      </c>
      <c r="B1300" s="526"/>
      <c r="C1300" s="36" t="str">
        <f>VLOOKUP('Employee Salary Payroll Tax '!B1302,'Employee Salary Payroll Tax '!$D$1:$E$7,2,FALSE)</f>
        <v>NonUnion</v>
      </c>
      <c r="D1300" s="61">
        <f t="shared" si="162"/>
        <v>2.98E-2</v>
      </c>
      <c r="E1300" s="351">
        <f>'Employee Salary Payroll Tax '!N1302</f>
        <v>81161.55</v>
      </c>
      <c r="F1300" s="351">
        <f t="shared" si="163"/>
        <v>83580.16419000001</v>
      </c>
      <c r="G1300" s="352"/>
      <c r="H1300" s="351">
        <f t="shared" si="168"/>
        <v>0</v>
      </c>
      <c r="I1300" s="351">
        <f t="shared" si="164"/>
        <v>2418.6141900000075</v>
      </c>
      <c r="J1300" s="351">
        <f t="shared" si="165"/>
        <v>0</v>
      </c>
      <c r="K1300" s="293">
        <f>SUM('Employee Salary Payroll Tax '!I1302:K1302)</f>
        <v>81161.55</v>
      </c>
      <c r="L1300" s="293">
        <f>'Employee Salary Payroll Tax '!H1302</f>
        <v>0</v>
      </c>
      <c r="M1300" s="293">
        <f t="shared" si="166"/>
        <v>0</v>
      </c>
      <c r="N1300" s="359">
        <f t="shared" si="167"/>
        <v>0</v>
      </c>
      <c r="O1300" s="331"/>
      <c r="P1300" s="61"/>
      <c r="Q1300" s="294"/>
      <c r="R1300" s="292"/>
      <c r="S1300" s="291"/>
    </row>
    <row r="1301" spans="1:19" ht="14.4">
      <c r="A1301" s="36">
        <f t="shared" si="161"/>
        <v>1286</v>
      </c>
      <c r="B1301" s="526"/>
      <c r="C1301" s="36" t="str">
        <f>VLOOKUP('Employee Salary Payroll Tax '!B1303,'Employee Salary Payroll Tax '!$D$1:$E$7,2,FALSE)</f>
        <v>NonUnion</v>
      </c>
      <c r="D1301" s="61">
        <f t="shared" si="162"/>
        <v>2.98E-2</v>
      </c>
      <c r="E1301" s="351">
        <f>'Employee Salary Payroll Tax '!N1303</f>
        <v>89558.35</v>
      </c>
      <c r="F1301" s="351">
        <f t="shared" si="163"/>
        <v>92227.188830000014</v>
      </c>
      <c r="G1301" s="352"/>
      <c r="H1301" s="351">
        <f t="shared" si="168"/>
        <v>0</v>
      </c>
      <c r="I1301" s="351">
        <f t="shared" si="164"/>
        <v>2668.8388300000079</v>
      </c>
      <c r="J1301" s="351">
        <f t="shared" si="165"/>
        <v>0</v>
      </c>
      <c r="K1301" s="293">
        <f>SUM('Employee Salary Payroll Tax '!I1303:K1303)</f>
        <v>89558.35</v>
      </c>
      <c r="L1301" s="293">
        <f>'Employee Salary Payroll Tax '!H1303</f>
        <v>0</v>
      </c>
      <c r="M1301" s="293">
        <f t="shared" si="166"/>
        <v>0</v>
      </c>
      <c r="N1301" s="359">
        <f t="shared" si="167"/>
        <v>0</v>
      </c>
      <c r="O1301" s="331"/>
      <c r="P1301" s="61"/>
      <c r="Q1301" s="294"/>
      <c r="R1301" s="292"/>
      <c r="S1301" s="291"/>
    </row>
    <row r="1302" spans="1:19" ht="14.4">
      <c r="A1302" s="36">
        <f t="shared" si="161"/>
        <v>1287</v>
      </c>
      <c r="B1302" s="526"/>
      <c r="C1302" s="36" t="str">
        <f>VLOOKUP('Employee Salary Payroll Tax '!B1304,'Employee Salary Payroll Tax '!$D$1:$E$7,2,FALSE)</f>
        <v>IBEW</v>
      </c>
      <c r="D1302" s="61">
        <f t="shared" si="162"/>
        <v>6.875E-3</v>
      </c>
      <c r="E1302" s="351">
        <f>'Employee Salary Payroll Tax '!N1304</f>
        <v>37760.25</v>
      </c>
      <c r="F1302" s="351">
        <f t="shared" si="163"/>
        <v>38019.851718749997</v>
      </c>
      <c r="G1302" s="352"/>
      <c r="H1302" s="351">
        <f t="shared" si="168"/>
        <v>7239.75</v>
      </c>
      <c r="I1302" s="351">
        <f t="shared" si="164"/>
        <v>259.60171874999651</v>
      </c>
      <c r="J1302" s="351">
        <f t="shared" si="165"/>
        <v>1.5576103124999792</v>
      </c>
      <c r="K1302" s="293">
        <f>SUM('Employee Salary Payroll Tax '!I1304:K1304)</f>
        <v>37760.25</v>
      </c>
      <c r="L1302" s="293">
        <f>'Employee Salary Payroll Tax '!H1304</f>
        <v>0</v>
      </c>
      <c r="M1302" s="293">
        <f t="shared" si="166"/>
        <v>0</v>
      </c>
      <c r="N1302" s="359">
        <f t="shared" si="167"/>
        <v>1.5576103124587291</v>
      </c>
      <c r="O1302" s="331"/>
      <c r="P1302" s="61"/>
      <c r="Q1302" s="294"/>
      <c r="R1302" s="292"/>
      <c r="S1302" s="291"/>
    </row>
    <row r="1303" spans="1:19" ht="14.4">
      <c r="A1303" s="36">
        <f t="shared" si="161"/>
        <v>1288</v>
      </c>
      <c r="B1303" s="526"/>
      <c r="C1303" s="36" t="str">
        <f>VLOOKUP('Employee Salary Payroll Tax '!B1305,'Employee Salary Payroll Tax '!$D$1:$E$7,2,FALSE)</f>
        <v>IBEW</v>
      </c>
      <c r="D1303" s="61">
        <f t="shared" si="162"/>
        <v>6.875E-3</v>
      </c>
      <c r="E1303" s="351">
        <f>'Employee Salary Payroll Tax '!N1305</f>
        <v>110163.11</v>
      </c>
      <c r="F1303" s="351">
        <f t="shared" si="163"/>
        <v>110920.48138124999</v>
      </c>
      <c r="G1303" s="352"/>
      <c r="H1303" s="351">
        <f t="shared" si="168"/>
        <v>0</v>
      </c>
      <c r="I1303" s="351">
        <f t="shared" si="164"/>
        <v>757.37138124999183</v>
      </c>
      <c r="J1303" s="351">
        <f t="shared" si="165"/>
        <v>0</v>
      </c>
      <c r="K1303" s="293">
        <f>SUM('Employee Salary Payroll Tax '!I1305:K1305)</f>
        <v>34400.49</v>
      </c>
      <c r="L1303" s="293">
        <f>'Employee Salary Payroll Tax '!H1305</f>
        <v>0</v>
      </c>
      <c r="M1303" s="293">
        <f t="shared" si="166"/>
        <v>75762.62</v>
      </c>
      <c r="N1303" s="359">
        <f t="shared" si="167"/>
        <v>0</v>
      </c>
      <c r="O1303" s="331"/>
      <c r="P1303" s="61"/>
      <c r="Q1303" s="294"/>
      <c r="R1303" s="292"/>
      <c r="S1303" s="291"/>
    </row>
    <row r="1304" spans="1:19" ht="14.4">
      <c r="A1304" s="36">
        <f t="shared" si="161"/>
        <v>1289</v>
      </c>
      <c r="B1304" s="526"/>
      <c r="C1304" s="36" t="str">
        <f>VLOOKUP('Employee Salary Payroll Tax '!B1306,'Employee Salary Payroll Tax '!$D$1:$E$7,2,FALSE)</f>
        <v>IBEW</v>
      </c>
      <c r="D1304" s="61">
        <f t="shared" si="162"/>
        <v>6.875E-3</v>
      </c>
      <c r="E1304" s="351">
        <f>'Employee Salary Payroll Tax '!N1306</f>
        <v>56100.62</v>
      </c>
      <c r="F1304" s="351">
        <f t="shared" si="163"/>
        <v>56486.311762500001</v>
      </c>
      <c r="G1304" s="352"/>
      <c r="H1304" s="351">
        <f t="shared" si="168"/>
        <v>0</v>
      </c>
      <c r="I1304" s="351">
        <f t="shared" si="164"/>
        <v>385.69176249999873</v>
      </c>
      <c r="J1304" s="351">
        <f t="shared" si="165"/>
        <v>0</v>
      </c>
      <c r="K1304" s="293">
        <f>SUM('Employee Salary Payroll Tax '!I1306:K1306)</f>
        <v>55693.22</v>
      </c>
      <c r="L1304" s="293">
        <f>'Employee Salary Payroll Tax '!H1306</f>
        <v>0</v>
      </c>
      <c r="M1304" s="293">
        <f t="shared" si="166"/>
        <v>407.40000000000146</v>
      </c>
      <c r="N1304" s="359">
        <f t="shared" si="167"/>
        <v>0</v>
      </c>
      <c r="O1304" s="331"/>
      <c r="P1304" s="61"/>
      <c r="Q1304" s="294"/>
      <c r="R1304" s="292"/>
      <c r="S1304" s="291"/>
    </row>
    <row r="1305" spans="1:19" ht="14.4">
      <c r="A1305" s="36">
        <f t="shared" si="161"/>
        <v>1290</v>
      </c>
      <c r="B1305" s="526"/>
      <c r="C1305" s="36" t="str">
        <f>VLOOKUP('Employee Salary Payroll Tax '!B1307,'Employee Salary Payroll Tax '!$D$1:$E$7,2,FALSE)</f>
        <v>NonUnion</v>
      </c>
      <c r="D1305" s="61">
        <f t="shared" si="162"/>
        <v>2.98E-2</v>
      </c>
      <c r="E1305" s="351">
        <f>'Employee Salary Payroll Tax '!N1307</f>
        <v>65929.509999999995</v>
      </c>
      <c r="F1305" s="351">
        <f t="shared" si="163"/>
        <v>67894.209397999992</v>
      </c>
      <c r="G1305" s="352"/>
      <c r="H1305" s="351">
        <f t="shared" si="168"/>
        <v>0</v>
      </c>
      <c r="I1305" s="351">
        <f t="shared" si="164"/>
        <v>1964.699397999997</v>
      </c>
      <c r="J1305" s="351">
        <f t="shared" si="165"/>
        <v>0</v>
      </c>
      <c r="K1305" s="293">
        <f>SUM('Employee Salary Payroll Tax '!I1307:K1307)</f>
        <v>24970.67</v>
      </c>
      <c r="L1305" s="293">
        <f>'Employee Salary Payroll Tax '!H1307</f>
        <v>0</v>
      </c>
      <c r="M1305" s="293">
        <f t="shared" si="166"/>
        <v>40958.839999999997</v>
      </c>
      <c r="N1305" s="359">
        <f t="shared" si="167"/>
        <v>0</v>
      </c>
      <c r="O1305" s="331"/>
      <c r="P1305" s="61"/>
      <c r="Q1305" s="294"/>
      <c r="R1305" s="292"/>
      <c r="S1305" s="291"/>
    </row>
    <row r="1306" spans="1:19" ht="14.4">
      <c r="A1306" s="36">
        <f t="shared" si="161"/>
        <v>1291</v>
      </c>
      <c r="B1306" s="526"/>
      <c r="C1306" s="36" t="str">
        <f>VLOOKUP('Employee Salary Payroll Tax '!B1308,'Employee Salary Payroll Tax '!$D$1:$E$7,2,FALSE)</f>
        <v>UA</v>
      </c>
      <c r="D1306" s="61">
        <f t="shared" si="162"/>
        <v>0.03</v>
      </c>
      <c r="E1306" s="351">
        <f>'Employee Salary Payroll Tax '!N1308</f>
        <v>97195.32</v>
      </c>
      <c r="F1306" s="351">
        <f t="shared" si="163"/>
        <v>100111.1796</v>
      </c>
      <c r="G1306" s="352"/>
      <c r="H1306" s="351">
        <f t="shared" si="168"/>
        <v>0</v>
      </c>
      <c r="I1306" s="351">
        <f t="shared" si="164"/>
        <v>2915.8595999999961</v>
      </c>
      <c r="J1306" s="351">
        <f t="shared" si="165"/>
        <v>0</v>
      </c>
      <c r="K1306" s="293">
        <f>SUM('Employee Salary Payroll Tax '!I1308:K1308)</f>
        <v>78487.53</v>
      </c>
      <c r="L1306" s="293">
        <f>'Employee Salary Payroll Tax '!H1308</f>
        <v>0</v>
      </c>
      <c r="M1306" s="293">
        <f t="shared" si="166"/>
        <v>18707.790000000008</v>
      </c>
      <c r="N1306" s="359">
        <f t="shared" si="167"/>
        <v>0</v>
      </c>
      <c r="O1306" s="331"/>
      <c r="P1306" s="61"/>
      <c r="Q1306" s="294"/>
      <c r="R1306" s="292"/>
      <c r="S1306" s="291"/>
    </row>
    <row r="1307" spans="1:19" ht="14.4">
      <c r="A1307" s="36">
        <f t="shared" si="161"/>
        <v>1292</v>
      </c>
      <c r="B1307" s="526"/>
      <c r="C1307" s="36" t="str">
        <f>VLOOKUP('Employee Salary Payroll Tax '!B1309,'Employee Salary Payroll Tax '!$D$1:$E$7,2,FALSE)</f>
        <v>NonUnion</v>
      </c>
      <c r="D1307" s="61">
        <f t="shared" si="162"/>
        <v>2.98E-2</v>
      </c>
      <c r="E1307" s="351">
        <f>'Employee Salary Payroll Tax '!N1309</f>
        <v>82190.12</v>
      </c>
      <c r="F1307" s="351">
        <f t="shared" si="163"/>
        <v>84639.385576000001</v>
      </c>
      <c r="G1307" s="352"/>
      <c r="H1307" s="351">
        <f t="shared" si="168"/>
        <v>0</v>
      </c>
      <c r="I1307" s="351">
        <f t="shared" si="164"/>
        <v>2449.2655760000052</v>
      </c>
      <c r="J1307" s="351">
        <f t="shared" si="165"/>
        <v>0</v>
      </c>
      <c r="K1307" s="293">
        <f>SUM('Employee Salary Payroll Tax '!I1309:K1309)</f>
        <v>2697.0499999999997</v>
      </c>
      <c r="L1307" s="293">
        <f>'Employee Salary Payroll Tax '!H1309</f>
        <v>0</v>
      </c>
      <c r="M1307" s="293">
        <f t="shared" si="166"/>
        <v>79493.069999999992</v>
      </c>
      <c r="N1307" s="359">
        <f t="shared" si="167"/>
        <v>0</v>
      </c>
      <c r="O1307" s="331"/>
      <c r="P1307" s="61"/>
      <c r="Q1307" s="294"/>
      <c r="R1307" s="292"/>
      <c r="S1307" s="291"/>
    </row>
    <row r="1308" spans="1:19" ht="14.4">
      <c r="A1308" s="36">
        <f t="shared" si="161"/>
        <v>1293</v>
      </c>
      <c r="B1308" s="526"/>
      <c r="C1308" s="36" t="str">
        <f>VLOOKUP('Employee Salary Payroll Tax '!B1310,'Employee Salary Payroll Tax '!$D$1:$E$7,2,FALSE)</f>
        <v>NonUnion</v>
      </c>
      <c r="D1308" s="61">
        <f t="shared" si="162"/>
        <v>2.98E-2</v>
      </c>
      <c r="E1308" s="351">
        <f>'Employee Salary Payroll Tax '!N1310</f>
        <v>19582.060000000001</v>
      </c>
      <c r="F1308" s="351">
        <f t="shared" si="163"/>
        <v>20165.605388000004</v>
      </c>
      <c r="G1308" s="352"/>
      <c r="H1308" s="351">
        <f t="shared" si="168"/>
        <v>25417.94</v>
      </c>
      <c r="I1308" s="351">
        <f t="shared" si="164"/>
        <v>583.54538800000228</v>
      </c>
      <c r="J1308" s="351">
        <f t="shared" si="165"/>
        <v>3.5012723280000135</v>
      </c>
      <c r="K1308" s="293">
        <f>SUM('Employee Salary Payroll Tax '!I1310:K1310)</f>
        <v>7844.92</v>
      </c>
      <c r="L1308" s="293">
        <f>'Employee Salary Payroll Tax '!H1310</f>
        <v>0</v>
      </c>
      <c r="M1308" s="293">
        <f t="shared" si="166"/>
        <v>11737.140000000001</v>
      </c>
      <c r="N1308" s="359">
        <f t="shared" si="167"/>
        <v>1.4026716959283747</v>
      </c>
      <c r="O1308" s="331"/>
      <c r="P1308" s="61"/>
      <c r="Q1308" s="294"/>
      <c r="R1308" s="292"/>
      <c r="S1308" s="291"/>
    </row>
    <row r="1309" spans="1:19" ht="14.4">
      <c r="A1309" s="36">
        <f t="shared" si="161"/>
        <v>1294</v>
      </c>
      <c r="B1309" s="526"/>
      <c r="C1309" s="36" t="str">
        <f>VLOOKUP('Employee Salary Payroll Tax '!B1311,'Employee Salary Payroll Tax '!$D$1:$E$7,2,FALSE)</f>
        <v>NonUnion</v>
      </c>
      <c r="D1309" s="61">
        <f t="shared" si="162"/>
        <v>2.98E-2</v>
      </c>
      <c r="E1309" s="351">
        <f>'Employee Salary Payroll Tax '!N1311</f>
        <v>38082.58</v>
      </c>
      <c r="F1309" s="351">
        <f t="shared" si="163"/>
        <v>39217.440884000003</v>
      </c>
      <c r="G1309" s="352"/>
      <c r="H1309" s="351">
        <f t="shared" si="168"/>
        <v>6917.4199999999983</v>
      </c>
      <c r="I1309" s="351">
        <f t="shared" si="164"/>
        <v>1134.8608840000015</v>
      </c>
      <c r="J1309" s="351">
        <f t="shared" si="165"/>
        <v>6.8091653040000093</v>
      </c>
      <c r="K1309" s="293">
        <f>SUM('Employee Salary Payroll Tax '!I1311:K1311)</f>
        <v>8204.98</v>
      </c>
      <c r="L1309" s="293">
        <f>'Employee Salary Payroll Tax '!H1311</f>
        <v>0</v>
      </c>
      <c r="M1309" s="293">
        <f t="shared" si="166"/>
        <v>29877.600000000002</v>
      </c>
      <c r="N1309" s="359">
        <f t="shared" si="167"/>
        <v>1.467050423961479</v>
      </c>
      <c r="O1309" s="331"/>
      <c r="P1309" s="61"/>
      <c r="Q1309" s="294"/>
      <c r="R1309" s="292"/>
      <c r="S1309" s="291"/>
    </row>
    <row r="1310" spans="1:19" ht="14.4">
      <c r="A1310" s="36">
        <f t="shared" si="161"/>
        <v>1295</v>
      </c>
      <c r="B1310" s="526"/>
      <c r="C1310" s="36" t="str">
        <f>VLOOKUP('Employee Salary Payroll Tax '!B1312,'Employee Salary Payroll Tax '!$D$1:$E$7,2,FALSE)</f>
        <v>NonUnion</v>
      </c>
      <c r="D1310" s="61">
        <f t="shared" si="162"/>
        <v>2.98E-2</v>
      </c>
      <c r="E1310" s="351">
        <f>'Employee Salary Payroll Tax '!N1312</f>
        <v>169650.63</v>
      </c>
      <c r="F1310" s="351">
        <f t="shared" si="163"/>
        <v>174706.21877400001</v>
      </c>
      <c r="G1310" s="352"/>
      <c r="H1310" s="351">
        <f t="shared" si="168"/>
        <v>0</v>
      </c>
      <c r="I1310" s="351">
        <f t="shared" si="164"/>
        <v>5055.5887740000035</v>
      </c>
      <c r="J1310" s="351">
        <f t="shared" si="165"/>
        <v>0</v>
      </c>
      <c r="K1310" s="293">
        <f>SUM('Employee Salary Payroll Tax '!I1312:K1312)</f>
        <v>164988.57</v>
      </c>
      <c r="L1310" s="293">
        <f>'Employee Salary Payroll Tax '!H1312</f>
        <v>0</v>
      </c>
      <c r="M1310" s="293">
        <f t="shared" si="166"/>
        <v>4662.0599999999977</v>
      </c>
      <c r="N1310" s="359">
        <f t="shared" si="167"/>
        <v>0</v>
      </c>
      <c r="O1310" s="331"/>
      <c r="P1310" s="61"/>
      <c r="Q1310" s="294"/>
      <c r="R1310" s="292"/>
      <c r="S1310" s="291"/>
    </row>
    <row r="1311" spans="1:19" ht="14.4">
      <c r="A1311" s="36">
        <f t="shared" si="161"/>
        <v>1296</v>
      </c>
      <c r="B1311" s="526"/>
      <c r="C1311" s="36" t="str">
        <f>VLOOKUP('Employee Salary Payroll Tax '!B1313,'Employee Salary Payroll Tax '!$D$1:$E$7,2,FALSE)</f>
        <v>IBEW</v>
      </c>
      <c r="D1311" s="61">
        <f t="shared" si="162"/>
        <v>6.875E-3</v>
      </c>
      <c r="E1311" s="351">
        <f>'Employee Salary Payroll Tax '!N1313</f>
        <v>64100.57</v>
      </c>
      <c r="F1311" s="351">
        <f t="shared" si="163"/>
        <v>64541.26141875</v>
      </c>
      <c r="G1311" s="352"/>
      <c r="H1311" s="351">
        <f t="shared" si="168"/>
        <v>0</v>
      </c>
      <c r="I1311" s="351">
        <f t="shared" si="164"/>
        <v>440.69141875000059</v>
      </c>
      <c r="J1311" s="351">
        <f t="shared" si="165"/>
        <v>0</v>
      </c>
      <c r="K1311" s="293">
        <f>SUM('Employee Salary Payroll Tax '!I1313:K1313)</f>
        <v>1636.46</v>
      </c>
      <c r="L1311" s="293">
        <f>'Employee Salary Payroll Tax '!H1313</f>
        <v>0</v>
      </c>
      <c r="M1311" s="293">
        <f t="shared" si="166"/>
        <v>62464.11</v>
      </c>
      <c r="N1311" s="359">
        <f t="shared" si="167"/>
        <v>0</v>
      </c>
      <c r="O1311" s="331"/>
      <c r="P1311" s="61"/>
      <c r="Q1311" s="294"/>
      <c r="R1311" s="292"/>
      <c r="S1311" s="291"/>
    </row>
    <row r="1312" spans="1:19" ht="14.4">
      <c r="A1312" s="36">
        <f t="shared" si="161"/>
        <v>1297</v>
      </c>
      <c r="B1312" s="526"/>
      <c r="C1312" s="36" t="str">
        <f>VLOOKUP('Employee Salary Payroll Tax '!B1314,'Employee Salary Payroll Tax '!$D$1:$E$7,2,FALSE)</f>
        <v>NonUnion</v>
      </c>
      <c r="D1312" s="61">
        <f t="shared" si="162"/>
        <v>2.98E-2</v>
      </c>
      <c r="E1312" s="351">
        <f>'Employee Salary Payroll Tax '!N1314</f>
        <v>108402.1</v>
      </c>
      <c r="F1312" s="351">
        <f t="shared" si="163"/>
        <v>111632.48258000001</v>
      </c>
      <c r="G1312" s="352"/>
      <c r="H1312" s="351">
        <f t="shared" si="168"/>
        <v>0</v>
      </c>
      <c r="I1312" s="351">
        <f t="shared" si="164"/>
        <v>3230.382580000005</v>
      </c>
      <c r="J1312" s="351">
        <f t="shared" si="165"/>
        <v>0</v>
      </c>
      <c r="K1312" s="293">
        <f>SUM('Employee Salary Payroll Tax '!I1314:K1314)</f>
        <v>9585.5499999999993</v>
      </c>
      <c r="L1312" s="293">
        <f>'Employee Salary Payroll Tax '!H1314</f>
        <v>0</v>
      </c>
      <c r="M1312" s="293">
        <f t="shared" si="166"/>
        <v>98816.55</v>
      </c>
      <c r="N1312" s="359">
        <f t="shared" si="167"/>
        <v>0</v>
      </c>
      <c r="O1312" s="331"/>
      <c r="P1312" s="61"/>
      <c r="Q1312" s="294"/>
      <c r="R1312" s="292"/>
      <c r="S1312" s="291"/>
    </row>
    <row r="1313" spans="1:19" ht="14.4">
      <c r="A1313" s="36">
        <f t="shared" si="161"/>
        <v>1298</v>
      </c>
      <c r="B1313" s="526"/>
      <c r="C1313" s="36" t="str">
        <f>VLOOKUP('Employee Salary Payroll Tax '!B1315,'Employee Salary Payroll Tax '!$D$1:$E$7,2,FALSE)</f>
        <v>NonUnion</v>
      </c>
      <c r="D1313" s="61">
        <f t="shared" si="162"/>
        <v>2.98E-2</v>
      </c>
      <c r="E1313" s="351">
        <f>'Employee Salary Payroll Tax '!N1315</f>
        <v>53228.97</v>
      </c>
      <c r="F1313" s="351">
        <f t="shared" si="163"/>
        <v>54815.193306000001</v>
      </c>
      <c r="G1313" s="352"/>
      <c r="H1313" s="351">
        <f t="shared" si="168"/>
        <v>0</v>
      </c>
      <c r="I1313" s="351">
        <f t="shared" si="164"/>
        <v>1586.2233059999999</v>
      </c>
      <c r="J1313" s="351">
        <f t="shared" si="165"/>
        <v>0</v>
      </c>
      <c r="K1313" s="293">
        <f>SUM('Employee Salary Payroll Tax '!I1315:K1315)</f>
        <v>685.22</v>
      </c>
      <c r="L1313" s="293">
        <f>'Employee Salary Payroll Tax '!H1315</f>
        <v>0</v>
      </c>
      <c r="M1313" s="293">
        <f t="shared" si="166"/>
        <v>52543.75</v>
      </c>
      <c r="N1313" s="359">
        <f t="shared" si="167"/>
        <v>0</v>
      </c>
      <c r="O1313" s="331"/>
      <c r="P1313" s="61"/>
      <c r="Q1313" s="294"/>
      <c r="R1313" s="292"/>
      <c r="S1313" s="291"/>
    </row>
    <row r="1314" spans="1:19" ht="14.4">
      <c r="A1314" s="36">
        <f t="shared" si="161"/>
        <v>1299</v>
      </c>
      <c r="B1314" s="526"/>
      <c r="C1314" s="36" t="str">
        <f>VLOOKUP('Employee Salary Payroll Tax '!B1316,'Employee Salary Payroll Tax '!$D$1:$E$7,2,FALSE)</f>
        <v>UA</v>
      </c>
      <c r="D1314" s="61">
        <f t="shared" si="162"/>
        <v>0.03</v>
      </c>
      <c r="E1314" s="351">
        <f>'Employee Salary Payroll Tax '!N1316</f>
        <v>19175.72</v>
      </c>
      <c r="F1314" s="351">
        <f t="shared" si="163"/>
        <v>19750.991600000001</v>
      </c>
      <c r="G1314" s="352"/>
      <c r="H1314" s="351">
        <f t="shared" si="168"/>
        <v>25824.28</v>
      </c>
      <c r="I1314" s="351">
        <f t="shared" si="164"/>
        <v>575.27160000000003</v>
      </c>
      <c r="J1314" s="351">
        <f t="shared" si="165"/>
        <v>3.4516296000000004</v>
      </c>
      <c r="K1314" s="293">
        <f>SUM('Employee Salary Payroll Tax '!I1316:K1316)</f>
        <v>17443.990000000002</v>
      </c>
      <c r="L1314" s="293">
        <f>'Employee Salary Payroll Tax '!H1316</f>
        <v>559.89</v>
      </c>
      <c r="M1314" s="293">
        <f t="shared" si="166"/>
        <v>1171.8399999999997</v>
      </c>
      <c r="N1314" s="359">
        <f t="shared" si="167"/>
        <v>3.1399181998362558</v>
      </c>
      <c r="O1314" s="331"/>
      <c r="P1314" s="61"/>
      <c r="Q1314" s="294"/>
      <c r="R1314" s="292"/>
      <c r="S1314" s="291"/>
    </row>
    <row r="1315" spans="1:19" ht="14.4">
      <c r="A1315" s="36">
        <f t="shared" si="161"/>
        <v>1300</v>
      </c>
      <c r="B1315" s="526"/>
      <c r="C1315" s="36" t="str">
        <f>VLOOKUP('Employee Salary Payroll Tax '!B1317,'Employee Salary Payroll Tax '!$D$1:$E$7,2,FALSE)</f>
        <v>NonUnion</v>
      </c>
      <c r="D1315" s="61">
        <f t="shared" si="162"/>
        <v>2.98E-2</v>
      </c>
      <c r="E1315" s="351">
        <f>'Employee Salary Payroll Tax '!N1317</f>
        <v>84220.56</v>
      </c>
      <c r="F1315" s="351">
        <f t="shared" si="163"/>
        <v>86730.332687999995</v>
      </c>
      <c r="G1315" s="352"/>
      <c r="H1315" s="351">
        <f t="shared" si="168"/>
        <v>0</v>
      </c>
      <c r="I1315" s="351">
        <f t="shared" si="164"/>
        <v>2509.7726879999973</v>
      </c>
      <c r="J1315" s="351">
        <f t="shared" si="165"/>
        <v>0</v>
      </c>
      <c r="K1315" s="293">
        <f>SUM('Employee Salary Payroll Tax '!I1317:K1317)</f>
        <v>2521.02</v>
      </c>
      <c r="L1315" s="293">
        <f>'Employee Salary Payroll Tax '!H1317</f>
        <v>0</v>
      </c>
      <c r="M1315" s="293">
        <f t="shared" si="166"/>
        <v>81699.539999999994</v>
      </c>
      <c r="N1315" s="359">
        <f t="shared" si="167"/>
        <v>0</v>
      </c>
      <c r="O1315" s="331"/>
      <c r="P1315" s="61"/>
      <c r="Q1315" s="294"/>
      <c r="R1315" s="292"/>
      <c r="S1315" s="291"/>
    </row>
    <row r="1316" spans="1:19" ht="14.4">
      <c r="A1316" s="36">
        <f t="shared" si="161"/>
        <v>1301</v>
      </c>
      <c r="B1316" s="526"/>
      <c r="C1316" s="36" t="str">
        <f>VLOOKUP('Employee Salary Payroll Tax '!B1318,'Employee Salary Payroll Tax '!$D$1:$E$7,2,FALSE)</f>
        <v>NonUnion</v>
      </c>
      <c r="D1316" s="61">
        <f t="shared" si="162"/>
        <v>2.98E-2</v>
      </c>
      <c r="E1316" s="351">
        <f>'Employee Salary Payroll Tax '!N1318</f>
        <v>52770.69</v>
      </c>
      <c r="F1316" s="351">
        <f t="shared" si="163"/>
        <v>54343.256562000002</v>
      </c>
      <c r="G1316" s="352"/>
      <c r="H1316" s="351">
        <f t="shared" si="168"/>
        <v>0</v>
      </c>
      <c r="I1316" s="351">
        <f t="shared" si="164"/>
        <v>1572.566562</v>
      </c>
      <c r="J1316" s="351">
        <f t="shared" si="165"/>
        <v>0</v>
      </c>
      <c r="K1316" s="293">
        <f>SUM('Employee Salary Payroll Tax '!I1318:K1318)</f>
        <v>4691.16</v>
      </c>
      <c r="L1316" s="293">
        <f>'Employee Salary Payroll Tax '!H1318</f>
        <v>0</v>
      </c>
      <c r="M1316" s="293">
        <f t="shared" si="166"/>
        <v>48079.53</v>
      </c>
      <c r="N1316" s="359">
        <f t="shared" si="167"/>
        <v>0</v>
      </c>
      <c r="O1316" s="331"/>
      <c r="P1316" s="61"/>
      <c r="Q1316" s="294"/>
      <c r="R1316" s="292"/>
      <c r="S1316" s="291"/>
    </row>
    <row r="1317" spans="1:19" ht="14.4">
      <c r="A1317" s="36">
        <f t="shared" si="161"/>
        <v>1302</v>
      </c>
      <c r="B1317" s="526"/>
      <c r="C1317" s="36" t="str">
        <f>VLOOKUP('Employee Salary Payroll Tax '!B1319,'Employee Salary Payroll Tax '!$D$1:$E$7,2,FALSE)</f>
        <v>IBEW</v>
      </c>
      <c r="D1317" s="61">
        <f t="shared" si="162"/>
        <v>6.875E-3</v>
      </c>
      <c r="E1317" s="351">
        <f>'Employee Salary Payroll Tax '!N1319</f>
        <v>129248.59</v>
      </c>
      <c r="F1317" s="351">
        <f t="shared" si="163"/>
        <v>130137.17405624999</v>
      </c>
      <c r="G1317" s="352"/>
      <c r="H1317" s="351">
        <f t="shared" si="168"/>
        <v>0</v>
      </c>
      <c r="I1317" s="351">
        <f t="shared" si="164"/>
        <v>888.58405624999432</v>
      </c>
      <c r="J1317" s="351">
        <f t="shared" si="165"/>
        <v>0</v>
      </c>
      <c r="K1317" s="293">
        <f>SUM('Employee Salary Payroll Tax '!I1319:K1319)</f>
        <v>17940.09</v>
      </c>
      <c r="L1317" s="293">
        <f>'Employee Salary Payroll Tax '!H1319</f>
        <v>0</v>
      </c>
      <c r="M1317" s="293">
        <f t="shared" si="166"/>
        <v>111308.5</v>
      </c>
      <c r="N1317" s="359">
        <f t="shared" si="167"/>
        <v>0</v>
      </c>
      <c r="O1317" s="331"/>
      <c r="P1317" s="61"/>
      <c r="Q1317" s="294"/>
      <c r="R1317" s="292"/>
      <c r="S1317" s="291"/>
    </row>
    <row r="1318" spans="1:19" ht="14.4">
      <c r="A1318" s="36">
        <f t="shared" si="161"/>
        <v>1303</v>
      </c>
      <c r="B1318" s="526"/>
      <c r="C1318" s="36" t="str">
        <f>VLOOKUP('Employee Salary Payroll Tax '!B1320,'Employee Salary Payroll Tax '!$D$1:$E$7,2,FALSE)</f>
        <v>NonUnion</v>
      </c>
      <c r="D1318" s="61">
        <f t="shared" si="162"/>
        <v>2.98E-2</v>
      </c>
      <c r="E1318" s="351">
        <f>'Employee Salary Payroll Tax '!N1320</f>
        <v>67133.259999999995</v>
      </c>
      <c r="F1318" s="351">
        <f t="shared" si="163"/>
        <v>69133.831147999997</v>
      </c>
      <c r="G1318" s="352"/>
      <c r="H1318" s="351">
        <f t="shared" si="168"/>
        <v>0</v>
      </c>
      <c r="I1318" s="351">
        <f t="shared" si="164"/>
        <v>2000.5711480000027</v>
      </c>
      <c r="J1318" s="351">
        <f t="shared" si="165"/>
        <v>0</v>
      </c>
      <c r="K1318" s="293">
        <f>SUM('Employee Salary Payroll Tax '!I1320:K1320)</f>
        <v>67133.260000000009</v>
      </c>
      <c r="L1318" s="293">
        <f>'Employee Salary Payroll Tax '!H1320</f>
        <v>0</v>
      </c>
      <c r="M1318" s="293">
        <f t="shared" si="166"/>
        <v>-1.4551915228366852E-11</v>
      </c>
      <c r="N1318" s="359">
        <f t="shared" si="167"/>
        <v>0</v>
      </c>
      <c r="O1318" s="331"/>
      <c r="P1318" s="61"/>
      <c r="Q1318" s="294"/>
      <c r="R1318" s="292"/>
      <c r="S1318" s="291"/>
    </row>
    <row r="1319" spans="1:19" ht="14.4">
      <c r="A1319" s="36">
        <f t="shared" si="161"/>
        <v>1304</v>
      </c>
      <c r="B1319" s="526"/>
      <c r="C1319" s="36" t="str">
        <f>VLOOKUP('Employee Salary Payroll Tax '!B1321,'Employee Salary Payroll Tax '!$D$1:$E$7,2,FALSE)</f>
        <v>NonUnion</v>
      </c>
      <c r="D1319" s="61">
        <f t="shared" si="162"/>
        <v>2.98E-2</v>
      </c>
      <c r="E1319" s="351">
        <f>'Employee Salary Payroll Tax '!N1321</f>
        <v>113025.8</v>
      </c>
      <c r="F1319" s="351">
        <f t="shared" si="163"/>
        <v>116393.96884</v>
      </c>
      <c r="G1319" s="352"/>
      <c r="H1319" s="351">
        <f t="shared" si="168"/>
        <v>0</v>
      </c>
      <c r="I1319" s="351">
        <f t="shared" si="164"/>
        <v>3368.1688399999985</v>
      </c>
      <c r="J1319" s="351">
        <f t="shared" si="165"/>
        <v>0</v>
      </c>
      <c r="K1319" s="293">
        <f>SUM('Employee Salary Payroll Tax '!I1321:K1321)</f>
        <v>105404.84</v>
      </c>
      <c r="L1319" s="293">
        <f>'Employee Salary Payroll Tax '!H1321</f>
        <v>0</v>
      </c>
      <c r="M1319" s="293">
        <f t="shared" si="166"/>
        <v>7620.9600000000064</v>
      </c>
      <c r="N1319" s="359">
        <f t="shared" si="167"/>
        <v>0</v>
      </c>
      <c r="O1319" s="331"/>
      <c r="P1319" s="61"/>
      <c r="Q1319" s="294"/>
      <c r="R1319" s="292"/>
      <c r="S1319" s="291"/>
    </row>
    <row r="1320" spans="1:19" ht="14.4">
      <c r="A1320" s="36">
        <f t="shared" si="161"/>
        <v>1305</v>
      </c>
      <c r="B1320" s="526"/>
      <c r="C1320" s="36" t="str">
        <f>VLOOKUP('Employee Salary Payroll Tax '!B1322,'Employee Salary Payroll Tax '!$D$1:$E$7,2,FALSE)</f>
        <v>NonUnion</v>
      </c>
      <c r="D1320" s="61">
        <f t="shared" si="162"/>
        <v>2.98E-2</v>
      </c>
      <c r="E1320" s="351">
        <f>'Employee Salary Payroll Tax '!N1322</f>
        <v>74314.05</v>
      </c>
      <c r="F1320" s="351">
        <f t="shared" si="163"/>
        <v>76528.608690000008</v>
      </c>
      <c r="G1320" s="352"/>
      <c r="H1320" s="351">
        <f t="shared" si="168"/>
        <v>0</v>
      </c>
      <c r="I1320" s="351">
        <f t="shared" si="164"/>
        <v>2214.5586900000053</v>
      </c>
      <c r="J1320" s="351">
        <f t="shared" si="165"/>
        <v>0</v>
      </c>
      <c r="K1320" s="293">
        <f>SUM('Employee Salary Payroll Tax '!I1322:K1322)</f>
        <v>8476.8799999999992</v>
      </c>
      <c r="L1320" s="293">
        <f>'Employee Salary Payroll Tax '!H1322</f>
        <v>0</v>
      </c>
      <c r="M1320" s="293">
        <f t="shared" si="166"/>
        <v>65837.17</v>
      </c>
      <c r="N1320" s="359">
        <f t="shared" si="167"/>
        <v>0</v>
      </c>
      <c r="O1320" s="331"/>
      <c r="P1320" s="61"/>
      <c r="Q1320" s="294"/>
      <c r="R1320" s="292"/>
      <c r="S1320" s="291"/>
    </row>
    <row r="1321" spans="1:19" ht="14.4">
      <c r="A1321" s="36">
        <f t="shared" si="161"/>
        <v>1306</v>
      </c>
      <c r="B1321" s="526"/>
      <c r="C1321" s="36" t="str">
        <f>VLOOKUP('Employee Salary Payroll Tax '!B1323,'Employee Salary Payroll Tax '!$D$1:$E$7,2,FALSE)</f>
        <v>NonUnion</v>
      </c>
      <c r="D1321" s="61">
        <f t="shared" si="162"/>
        <v>2.98E-2</v>
      </c>
      <c r="E1321" s="351">
        <f>'Employee Salary Payroll Tax '!N1323</f>
        <v>57980.34</v>
      </c>
      <c r="F1321" s="351">
        <f t="shared" si="163"/>
        <v>59708.154131999996</v>
      </c>
      <c r="G1321" s="352"/>
      <c r="H1321" s="351">
        <f t="shared" si="168"/>
        <v>0</v>
      </c>
      <c r="I1321" s="351">
        <f t="shared" si="164"/>
        <v>1727.8141319999995</v>
      </c>
      <c r="J1321" s="351">
        <f t="shared" si="165"/>
        <v>0</v>
      </c>
      <c r="K1321" s="293">
        <f>SUM('Employee Salary Payroll Tax '!I1323:K1323)</f>
        <v>11171.359999999999</v>
      </c>
      <c r="L1321" s="293">
        <f>'Employee Salary Payroll Tax '!H1323</f>
        <v>0</v>
      </c>
      <c r="M1321" s="293">
        <f t="shared" si="166"/>
        <v>46808.979999999996</v>
      </c>
      <c r="N1321" s="359">
        <f t="shared" si="167"/>
        <v>0</v>
      </c>
      <c r="O1321" s="331"/>
      <c r="P1321" s="61"/>
      <c r="Q1321" s="294"/>
      <c r="R1321" s="292"/>
      <c r="S1321" s="291"/>
    </row>
    <row r="1322" spans="1:19" ht="14.4">
      <c r="A1322" s="36">
        <f t="shared" si="161"/>
        <v>1307</v>
      </c>
      <c r="B1322" s="526"/>
      <c r="C1322" s="36" t="str">
        <f>VLOOKUP('Employee Salary Payroll Tax '!B1324,'Employee Salary Payroll Tax '!$D$1:$E$7,2,FALSE)</f>
        <v>NonUnion</v>
      </c>
      <c r="D1322" s="61">
        <f t="shared" si="162"/>
        <v>2.98E-2</v>
      </c>
      <c r="E1322" s="351">
        <f>'Employee Salary Payroll Tax '!N1324</f>
        <v>78781.210000000006</v>
      </c>
      <c r="F1322" s="351">
        <f t="shared" si="163"/>
        <v>81128.890058000005</v>
      </c>
      <c r="G1322" s="352"/>
      <c r="H1322" s="351">
        <f t="shared" si="168"/>
        <v>0</v>
      </c>
      <c r="I1322" s="351">
        <f t="shared" si="164"/>
        <v>2347.6800579999981</v>
      </c>
      <c r="J1322" s="351">
        <f t="shared" si="165"/>
        <v>0</v>
      </c>
      <c r="K1322" s="293">
        <f>SUM('Employee Salary Payroll Tax '!I1324:K1324)</f>
        <v>11448.400000000001</v>
      </c>
      <c r="L1322" s="293">
        <f>'Employee Salary Payroll Tax '!H1324</f>
        <v>0</v>
      </c>
      <c r="M1322" s="293">
        <f t="shared" si="166"/>
        <v>67332.81</v>
      </c>
      <c r="N1322" s="359">
        <f t="shared" si="167"/>
        <v>0</v>
      </c>
      <c r="O1322" s="331"/>
      <c r="P1322" s="61"/>
      <c r="Q1322" s="294"/>
      <c r="R1322" s="292"/>
      <c r="S1322" s="291"/>
    </row>
    <row r="1323" spans="1:19" ht="14.4">
      <c r="A1323" s="36">
        <f t="shared" si="161"/>
        <v>1308</v>
      </c>
      <c r="B1323" s="526"/>
      <c r="C1323" s="36" t="str">
        <f>VLOOKUP('Employee Salary Payroll Tax '!B1325,'Employee Salary Payroll Tax '!$D$1:$E$7,2,FALSE)</f>
        <v>NonUnion</v>
      </c>
      <c r="D1323" s="61">
        <f t="shared" si="162"/>
        <v>2.98E-2</v>
      </c>
      <c r="E1323" s="351">
        <f>'Employee Salary Payroll Tax '!N1325</f>
        <v>66752.600000000006</v>
      </c>
      <c r="F1323" s="351">
        <f t="shared" si="163"/>
        <v>68741.827480000007</v>
      </c>
      <c r="G1323" s="352"/>
      <c r="H1323" s="351">
        <f t="shared" si="168"/>
        <v>0</v>
      </c>
      <c r="I1323" s="351">
        <f t="shared" si="164"/>
        <v>1989.2274800000014</v>
      </c>
      <c r="J1323" s="351">
        <f t="shared" si="165"/>
        <v>0</v>
      </c>
      <c r="K1323" s="293">
        <f>SUM('Employee Salary Payroll Tax '!I1325:K1325)</f>
        <v>201.84</v>
      </c>
      <c r="L1323" s="293">
        <f>'Employee Salary Payroll Tax '!H1325</f>
        <v>0</v>
      </c>
      <c r="M1323" s="293">
        <f t="shared" si="166"/>
        <v>66550.760000000009</v>
      </c>
      <c r="N1323" s="359">
        <f t="shared" si="167"/>
        <v>0</v>
      </c>
      <c r="O1323" s="331"/>
      <c r="P1323" s="61"/>
      <c r="Q1323" s="294"/>
      <c r="R1323" s="292"/>
      <c r="S1323" s="291"/>
    </row>
    <row r="1324" spans="1:19" ht="14.4">
      <c r="A1324" s="36">
        <v>1</v>
      </c>
      <c r="B1324" s="526"/>
      <c r="C1324" s="36" t="str">
        <f>VLOOKUP('Employee Salary Payroll Tax '!B1326,'Employee Salary Payroll Tax '!$D$1:$E$7,2,FALSE)</f>
        <v>IBEW</v>
      </c>
      <c r="D1324" s="61">
        <f t="shared" si="162"/>
        <v>6.875E-3</v>
      </c>
      <c r="E1324" s="351">
        <f>'Employee Salary Payroll Tax '!N1326</f>
        <v>35065.279999999999</v>
      </c>
      <c r="F1324" s="351">
        <f t="shared" si="163"/>
        <v>35306.353799999997</v>
      </c>
      <c r="G1324" s="352"/>
      <c r="H1324" s="351">
        <f t="shared" si="168"/>
        <v>9934.7200000000012</v>
      </c>
      <c r="I1324" s="351">
        <f t="shared" si="164"/>
        <v>241.0737999999983</v>
      </c>
      <c r="J1324" s="351">
        <f t="shared" si="165"/>
        <v>1.4464427999999898</v>
      </c>
      <c r="K1324" s="293">
        <f>SUM('Employee Salary Payroll Tax '!I1326:K1326)</f>
        <v>35065.279999999999</v>
      </c>
      <c r="L1324" s="293">
        <f>'Employee Salary Payroll Tax '!H1326</f>
        <v>0</v>
      </c>
      <c r="M1324" s="293">
        <f t="shared" si="166"/>
        <v>0</v>
      </c>
      <c r="N1324" s="359">
        <f t="shared" si="167"/>
        <v>1.4464427999587399</v>
      </c>
      <c r="O1324" s="331"/>
      <c r="P1324" s="61"/>
      <c r="Q1324" s="294"/>
      <c r="R1324" s="292"/>
      <c r="S1324" s="291"/>
    </row>
    <row r="1325" spans="1:19" ht="14.4">
      <c r="A1325" s="36">
        <f t="shared" ref="A1325:A1388" si="169">+A1324+1</f>
        <v>2</v>
      </c>
      <c r="B1325" s="526"/>
      <c r="C1325" s="36" t="str">
        <f>VLOOKUP('Employee Salary Payroll Tax '!B1327,'Employee Salary Payroll Tax '!$D$1:$E$7,2,FALSE)</f>
        <v>IBEW</v>
      </c>
      <c r="D1325" s="61">
        <f t="shared" si="162"/>
        <v>6.875E-3</v>
      </c>
      <c r="E1325" s="351">
        <f>'Employee Salary Payroll Tax '!N1327</f>
        <v>5519.31</v>
      </c>
      <c r="F1325" s="351">
        <f t="shared" si="163"/>
        <v>5557.2552562500005</v>
      </c>
      <c r="G1325" s="352"/>
      <c r="H1325" s="351">
        <f t="shared" si="168"/>
        <v>39480.69</v>
      </c>
      <c r="I1325" s="351">
        <f t="shared" si="164"/>
        <v>37.945256250000057</v>
      </c>
      <c r="J1325" s="351">
        <f t="shared" si="165"/>
        <v>0.22767153750000035</v>
      </c>
      <c r="K1325" s="293">
        <f>SUM('Employee Salary Payroll Tax '!I1327:K1327)</f>
        <v>5519.31</v>
      </c>
      <c r="L1325" s="293">
        <f>'Employee Salary Payroll Tax '!H1327</f>
        <v>0</v>
      </c>
      <c r="M1325" s="293">
        <f t="shared" si="166"/>
        <v>0</v>
      </c>
      <c r="N1325" s="359">
        <f t="shared" si="167"/>
        <v>0.22767153745875035</v>
      </c>
      <c r="O1325" s="331"/>
      <c r="P1325" s="61"/>
      <c r="Q1325" s="294"/>
      <c r="R1325" s="292"/>
      <c r="S1325" s="291"/>
    </row>
    <row r="1326" spans="1:19" ht="14.4">
      <c r="A1326" s="36">
        <f t="shared" si="169"/>
        <v>3</v>
      </c>
      <c r="B1326" s="526"/>
      <c r="C1326" s="36" t="str">
        <f>VLOOKUP('Employee Salary Payroll Tax '!B1328,'Employee Salary Payroll Tax '!$D$1:$E$7,2,FALSE)</f>
        <v>IBEW</v>
      </c>
      <c r="D1326" s="61">
        <f t="shared" si="162"/>
        <v>6.875E-3</v>
      </c>
      <c r="E1326" s="351">
        <f>'Employee Salary Payroll Tax '!N1328</f>
        <v>7194.48</v>
      </c>
      <c r="F1326" s="351">
        <f t="shared" si="163"/>
        <v>7243.9420499999997</v>
      </c>
      <c r="G1326" s="352"/>
      <c r="H1326" s="351">
        <f t="shared" si="168"/>
        <v>37805.520000000004</v>
      </c>
      <c r="I1326" s="351">
        <f t="shared" si="164"/>
        <v>49.46205000000009</v>
      </c>
      <c r="J1326" s="351">
        <f t="shared" si="165"/>
        <v>0.29677230000000054</v>
      </c>
      <c r="K1326" s="293">
        <f>SUM('Employee Salary Payroll Tax '!I1328:K1328)</f>
        <v>6960.08</v>
      </c>
      <c r="L1326" s="293">
        <f>'Employee Salary Payroll Tax '!H1328</f>
        <v>0</v>
      </c>
      <c r="M1326" s="293">
        <f t="shared" si="166"/>
        <v>234.39999999999964</v>
      </c>
      <c r="N1326" s="359">
        <f t="shared" si="167"/>
        <v>0.28710329996009448</v>
      </c>
      <c r="O1326" s="331"/>
      <c r="P1326" s="61"/>
      <c r="Q1326" s="294"/>
      <c r="R1326" s="292"/>
      <c r="S1326" s="291"/>
    </row>
    <row r="1327" spans="1:19" ht="14.4">
      <c r="A1327" s="36">
        <f t="shared" si="169"/>
        <v>4</v>
      </c>
      <c r="B1327" s="526"/>
      <c r="C1327" s="36" t="str">
        <f>VLOOKUP('Employee Salary Payroll Tax '!B1329,'Employee Salary Payroll Tax '!$D$1:$E$7,2,FALSE)</f>
        <v>NonUnion</v>
      </c>
      <c r="D1327" s="61">
        <f t="shared" si="162"/>
        <v>2.98E-2</v>
      </c>
      <c r="E1327" s="351">
        <f>'Employee Salary Payroll Tax '!N1329</f>
        <v>45636.800000000003</v>
      </c>
      <c r="F1327" s="351">
        <f t="shared" si="163"/>
        <v>46996.776640000004</v>
      </c>
      <c r="G1327" s="352"/>
      <c r="H1327" s="351">
        <f t="shared" si="168"/>
        <v>0</v>
      </c>
      <c r="I1327" s="351">
        <f t="shared" si="164"/>
        <v>1359.9766400000008</v>
      </c>
      <c r="J1327" s="351">
        <f t="shared" si="165"/>
        <v>0</v>
      </c>
      <c r="K1327" s="293">
        <f>SUM('Employee Salary Payroll Tax '!I1329:K1329)</f>
        <v>43987.28</v>
      </c>
      <c r="L1327" s="293">
        <f>'Employee Salary Payroll Tax '!H1329</f>
        <v>0</v>
      </c>
      <c r="M1327" s="293">
        <f t="shared" si="166"/>
        <v>1649.5200000000041</v>
      </c>
      <c r="N1327" s="359">
        <f t="shared" si="167"/>
        <v>0</v>
      </c>
      <c r="O1327" s="331"/>
      <c r="P1327" s="61"/>
      <c r="Q1327" s="294"/>
      <c r="R1327" s="292"/>
      <c r="S1327" s="291"/>
    </row>
    <row r="1328" spans="1:19" ht="14.4">
      <c r="A1328" s="36">
        <f t="shared" si="169"/>
        <v>5</v>
      </c>
      <c r="B1328" s="526"/>
      <c r="C1328" s="36" t="str">
        <f>VLOOKUP('Employee Salary Payroll Tax '!B1330,'Employee Salary Payroll Tax '!$D$1:$E$7,2,FALSE)</f>
        <v>UA</v>
      </c>
      <c r="D1328" s="61">
        <f t="shared" si="162"/>
        <v>0.03</v>
      </c>
      <c r="E1328" s="351">
        <f>'Employee Salary Payroll Tax '!N1330</f>
        <v>61477.91</v>
      </c>
      <c r="F1328" s="351">
        <f t="shared" si="163"/>
        <v>63322.247300000003</v>
      </c>
      <c r="G1328" s="352"/>
      <c r="H1328" s="351">
        <f t="shared" si="168"/>
        <v>0</v>
      </c>
      <c r="I1328" s="351">
        <f t="shared" si="164"/>
        <v>1844.3372999999992</v>
      </c>
      <c r="J1328" s="351">
        <f t="shared" si="165"/>
        <v>0</v>
      </c>
      <c r="K1328" s="293">
        <f>SUM('Employee Salary Payroll Tax '!I1330:K1330)</f>
        <v>54255.82</v>
      </c>
      <c r="L1328" s="293">
        <f>'Employee Salary Payroll Tax '!H1330</f>
        <v>1229.56</v>
      </c>
      <c r="M1328" s="293">
        <f t="shared" si="166"/>
        <v>5992.5300000000043</v>
      </c>
      <c r="N1328" s="359">
        <f t="shared" si="167"/>
        <v>0</v>
      </c>
      <c r="O1328" s="331"/>
      <c r="P1328" s="61"/>
      <c r="Q1328" s="294"/>
      <c r="R1328" s="292"/>
      <c r="S1328" s="291"/>
    </row>
    <row r="1329" spans="1:19" ht="14.4">
      <c r="A1329" s="36">
        <f t="shared" si="169"/>
        <v>6</v>
      </c>
      <c r="B1329" s="526"/>
      <c r="C1329" s="36" t="str">
        <f>VLOOKUP('Employee Salary Payroll Tax '!B1331,'Employee Salary Payroll Tax '!$D$1:$E$7,2,FALSE)</f>
        <v>IBEW</v>
      </c>
      <c r="D1329" s="61">
        <f t="shared" si="162"/>
        <v>6.875E-3</v>
      </c>
      <c r="E1329" s="351">
        <f>'Employee Salary Payroll Tax '!N1331</f>
        <v>14135.38</v>
      </c>
      <c r="F1329" s="351">
        <f t="shared" si="163"/>
        <v>14232.560737499998</v>
      </c>
      <c r="G1329" s="352"/>
      <c r="H1329" s="351">
        <f t="shared" si="168"/>
        <v>30864.620000000003</v>
      </c>
      <c r="I1329" s="351">
        <f t="shared" si="164"/>
        <v>97.180737499998941</v>
      </c>
      <c r="J1329" s="351">
        <f t="shared" si="165"/>
        <v>0.58308442499999369</v>
      </c>
      <c r="K1329" s="293">
        <f>SUM('Employee Salary Payroll Tax '!I1331:K1331)</f>
        <v>14135.38</v>
      </c>
      <c r="L1329" s="293">
        <f>'Employee Salary Payroll Tax '!H1331</f>
        <v>0</v>
      </c>
      <c r="M1329" s="293">
        <f t="shared" si="166"/>
        <v>0</v>
      </c>
      <c r="N1329" s="359">
        <f t="shared" si="167"/>
        <v>0.58308442495874369</v>
      </c>
      <c r="O1329" s="331"/>
      <c r="P1329" s="61"/>
      <c r="Q1329" s="294"/>
      <c r="R1329" s="292"/>
      <c r="S1329" s="291"/>
    </row>
    <row r="1330" spans="1:19" ht="14.4">
      <c r="A1330" s="36">
        <f t="shared" si="169"/>
        <v>7</v>
      </c>
      <c r="B1330" s="526"/>
      <c r="C1330" s="36" t="str">
        <f>VLOOKUP('Employee Salary Payroll Tax '!B1332,'Employee Salary Payroll Tax '!$D$1:$E$7,2,FALSE)</f>
        <v>NonUnion</v>
      </c>
      <c r="D1330" s="61">
        <f t="shared" si="162"/>
        <v>2.98E-2</v>
      </c>
      <c r="E1330" s="351">
        <f>'Employee Salary Payroll Tax '!N1332</f>
        <v>78073.81</v>
      </c>
      <c r="F1330" s="351">
        <f t="shared" si="163"/>
        <v>80400.409538000007</v>
      </c>
      <c r="G1330" s="352"/>
      <c r="H1330" s="351">
        <f t="shared" si="168"/>
        <v>0</v>
      </c>
      <c r="I1330" s="351">
        <f t="shared" si="164"/>
        <v>2326.5995380000095</v>
      </c>
      <c r="J1330" s="351">
        <f t="shared" si="165"/>
        <v>0</v>
      </c>
      <c r="K1330" s="293">
        <f>SUM('Employee Salary Payroll Tax '!I1332:K1332)</f>
        <v>78073.81</v>
      </c>
      <c r="L1330" s="293">
        <f>'Employee Salary Payroll Tax '!H1332</f>
        <v>0</v>
      </c>
      <c r="M1330" s="293">
        <f t="shared" si="166"/>
        <v>0</v>
      </c>
      <c r="N1330" s="359">
        <f t="shared" si="167"/>
        <v>0</v>
      </c>
      <c r="O1330" s="331"/>
      <c r="P1330" s="61"/>
      <c r="Q1330" s="294"/>
      <c r="R1330" s="292"/>
      <c r="S1330" s="291"/>
    </row>
    <row r="1331" spans="1:19" ht="14.4">
      <c r="A1331" s="36">
        <f t="shared" si="169"/>
        <v>8</v>
      </c>
      <c r="B1331" s="526"/>
      <c r="C1331" s="36" t="str">
        <f>VLOOKUP('Employee Salary Payroll Tax '!B1333,'Employee Salary Payroll Tax '!$D$1:$E$7,2,FALSE)</f>
        <v>UA</v>
      </c>
      <c r="D1331" s="61">
        <f t="shared" si="162"/>
        <v>0.03</v>
      </c>
      <c r="E1331" s="351">
        <f>'Employee Salary Payroll Tax '!N1333</f>
        <v>92461.29</v>
      </c>
      <c r="F1331" s="351">
        <f t="shared" si="163"/>
        <v>95235.128700000001</v>
      </c>
      <c r="G1331" s="352"/>
      <c r="H1331" s="351">
        <f t="shared" si="168"/>
        <v>0</v>
      </c>
      <c r="I1331" s="351">
        <f t="shared" si="164"/>
        <v>2773.8387000000075</v>
      </c>
      <c r="J1331" s="351">
        <f t="shared" si="165"/>
        <v>0</v>
      </c>
      <c r="K1331" s="293">
        <f>SUM('Employee Salary Payroll Tax '!I1333:K1333)</f>
        <v>30826.57</v>
      </c>
      <c r="L1331" s="293">
        <f>'Employee Salary Payroll Tax '!H1333</f>
        <v>0</v>
      </c>
      <c r="M1331" s="293">
        <f t="shared" si="166"/>
        <v>61634.719999999994</v>
      </c>
      <c r="N1331" s="359">
        <f t="shared" si="167"/>
        <v>0</v>
      </c>
      <c r="O1331" s="331"/>
      <c r="P1331" s="61"/>
      <c r="Q1331" s="294"/>
      <c r="R1331" s="292"/>
      <c r="S1331" s="291"/>
    </row>
    <row r="1332" spans="1:19" ht="14.4">
      <c r="A1332" s="36">
        <f t="shared" si="169"/>
        <v>9</v>
      </c>
      <c r="B1332" s="526"/>
      <c r="C1332" s="36" t="str">
        <f>VLOOKUP('Employee Salary Payroll Tax '!B1334,'Employee Salary Payroll Tax '!$D$1:$E$7,2,FALSE)</f>
        <v>IBEW</v>
      </c>
      <c r="D1332" s="61">
        <f t="shared" si="162"/>
        <v>6.875E-3</v>
      </c>
      <c r="E1332" s="351">
        <f>'Employee Salary Payroll Tax '!N1334</f>
        <v>228694.23</v>
      </c>
      <c r="F1332" s="351">
        <f t="shared" si="163"/>
        <v>230266.50283124999</v>
      </c>
      <c r="G1332" s="352"/>
      <c r="H1332" s="351">
        <f t="shared" si="168"/>
        <v>0</v>
      </c>
      <c r="I1332" s="351">
        <f t="shared" si="164"/>
        <v>1572.2728312499821</v>
      </c>
      <c r="J1332" s="351">
        <f t="shared" si="165"/>
        <v>0</v>
      </c>
      <c r="K1332" s="293">
        <f>SUM('Employee Salary Payroll Tax '!I1334:K1334)</f>
        <v>197478.34</v>
      </c>
      <c r="L1332" s="293">
        <f>'Employee Salary Payroll Tax '!H1334</f>
        <v>0</v>
      </c>
      <c r="M1332" s="293">
        <f t="shared" si="166"/>
        <v>31215.890000000014</v>
      </c>
      <c r="N1332" s="359">
        <f t="shared" si="167"/>
        <v>0</v>
      </c>
      <c r="O1332" s="331"/>
      <c r="P1332" s="61"/>
      <c r="Q1332" s="294"/>
      <c r="R1332" s="292"/>
      <c r="S1332" s="291"/>
    </row>
    <row r="1333" spans="1:19" ht="14.4">
      <c r="A1333" s="36">
        <f t="shared" si="169"/>
        <v>10</v>
      </c>
      <c r="B1333" s="526"/>
      <c r="C1333" s="36" t="str">
        <f>VLOOKUP('Employee Salary Payroll Tax '!B1335,'Employee Salary Payroll Tax '!$D$1:$E$7,2,FALSE)</f>
        <v>NonUnion</v>
      </c>
      <c r="D1333" s="61">
        <f t="shared" si="162"/>
        <v>2.98E-2</v>
      </c>
      <c r="E1333" s="351">
        <f>'Employee Salary Payroll Tax '!N1335</f>
        <v>90554.47</v>
      </c>
      <c r="F1333" s="351">
        <f t="shared" si="163"/>
        <v>93252.993205999999</v>
      </c>
      <c r="G1333" s="352"/>
      <c r="H1333" s="351">
        <f t="shared" si="168"/>
        <v>0</v>
      </c>
      <c r="I1333" s="351">
        <f t="shared" si="164"/>
        <v>2698.523205999998</v>
      </c>
      <c r="J1333" s="351">
        <f t="shared" si="165"/>
        <v>0</v>
      </c>
      <c r="K1333" s="293">
        <f>SUM('Employee Salary Payroll Tax '!I1335:K1335)</f>
        <v>86573.63</v>
      </c>
      <c r="L1333" s="293">
        <f>'Employee Salary Payroll Tax '!H1335</f>
        <v>0</v>
      </c>
      <c r="M1333" s="293">
        <f t="shared" si="166"/>
        <v>3980.8399999999965</v>
      </c>
      <c r="N1333" s="359">
        <f t="shared" si="167"/>
        <v>0</v>
      </c>
      <c r="O1333" s="331"/>
      <c r="P1333" s="61"/>
      <c r="Q1333" s="294"/>
      <c r="R1333" s="292"/>
      <c r="S1333" s="291"/>
    </row>
    <row r="1334" spans="1:19" ht="14.4">
      <c r="A1334" s="36">
        <f t="shared" si="169"/>
        <v>11</v>
      </c>
      <c r="B1334" s="526"/>
      <c r="C1334" s="36" t="str">
        <f>VLOOKUP('Employee Salary Payroll Tax '!B1336,'Employee Salary Payroll Tax '!$D$1:$E$7,2,FALSE)</f>
        <v>NonUnion</v>
      </c>
      <c r="D1334" s="61">
        <f t="shared" si="162"/>
        <v>2.98E-2</v>
      </c>
      <c r="E1334" s="351">
        <f>'Employee Salary Payroll Tax '!N1336</f>
        <v>68262.44</v>
      </c>
      <c r="F1334" s="351">
        <f t="shared" si="163"/>
        <v>70296.660712000012</v>
      </c>
      <c r="G1334" s="352"/>
      <c r="H1334" s="351">
        <f t="shared" si="168"/>
        <v>0</v>
      </c>
      <c r="I1334" s="351">
        <f t="shared" si="164"/>
        <v>2034.2207120000094</v>
      </c>
      <c r="J1334" s="351">
        <f t="shared" si="165"/>
        <v>0</v>
      </c>
      <c r="K1334" s="293">
        <f>SUM('Employee Salary Payroll Tax '!I1336:K1336)</f>
        <v>22831.57</v>
      </c>
      <c r="L1334" s="293">
        <f>'Employee Salary Payroll Tax '!H1336</f>
        <v>0</v>
      </c>
      <c r="M1334" s="293">
        <f t="shared" si="166"/>
        <v>45430.87</v>
      </c>
      <c r="N1334" s="359">
        <f t="shared" si="167"/>
        <v>0</v>
      </c>
      <c r="O1334" s="331"/>
      <c r="P1334" s="61"/>
      <c r="Q1334" s="294"/>
      <c r="R1334" s="292"/>
      <c r="S1334" s="291"/>
    </row>
    <row r="1335" spans="1:19" ht="14.4">
      <c r="A1335" s="36">
        <f t="shared" si="169"/>
        <v>12</v>
      </c>
      <c r="B1335" s="526"/>
      <c r="C1335" s="36" t="str">
        <f>VLOOKUP('Employee Salary Payroll Tax '!B1337,'Employee Salary Payroll Tax '!$D$1:$E$7,2,FALSE)</f>
        <v>IBEW</v>
      </c>
      <c r="D1335" s="61">
        <f t="shared" si="162"/>
        <v>6.875E-3</v>
      </c>
      <c r="E1335" s="351">
        <f>'Employee Salary Payroll Tax '!N1337</f>
        <v>122228.52</v>
      </c>
      <c r="F1335" s="351">
        <f t="shared" si="163"/>
        <v>123068.841075</v>
      </c>
      <c r="G1335" s="352"/>
      <c r="H1335" s="351">
        <f t="shared" si="168"/>
        <v>0</v>
      </c>
      <c r="I1335" s="351">
        <f t="shared" si="164"/>
        <v>840.32107499999984</v>
      </c>
      <c r="J1335" s="351">
        <f t="shared" si="165"/>
        <v>0</v>
      </c>
      <c r="K1335" s="293">
        <f>SUM('Employee Salary Payroll Tax '!I1337:K1337)</f>
        <v>121764.7</v>
      </c>
      <c r="L1335" s="293">
        <f>'Employee Salary Payroll Tax '!H1337</f>
        <v>0</v>
      </c>
      <c r="M1335" s="293">
        <f t="shared" si="166"/>
        <v>463.82000000000698</v>
      </c>
      <c r="N1335" s="359">
        <f t="shared" si="167"/>
        <v>0</v>
      </c>
      <c r="O1335" s="331"/>
      <c r="P1335" s="61"/>
      <c r="Q1335" s="294"/>
      <c r="R1335" s="292"/>
      <c r="S1335" s="291"/>
    </row>
    <row r="1336" spans="1:19" ht="14.4">
      <c r="A1336" s="36">
        <f t="shared" si="169"/>
        <v>13</v>
      </c>
      <c r="B1336" s="526"/>
      <c r="C1336" s="36" t="str">
        <f>VLOOKUP('Employee Salary Payroll Tax '!B1338,'Employee Salary Payroll Tax '!$D$1:$E$7,2,FALSE)</f>
        <v>IBEW</v>
      </c>
      <c r="D1336" s="61">
        <f t="shared" si="162"/>
        <v>6.875E-3</v>
      </c>
      <c r="E1336" s="351">
        <f>'Employee Salary Payroll Tax '!N1338</f>
        <v>57442.46</v>
      </c>
      <c r="F1336" s="351">
        <f t="shared" si="163"/>
        <v>57837.376912499996</v>
      </c>
      <c r="G1336" s="352"/>
      <c r="H1336" s="351">
        <f t="shared" si="168"/>
        <v>0</v>
      </c>
      <c r="I1336" s="351">
        <f t="shared" si="164"/>
        <v>394.91691249999712</v>
      </c>
      <c r="J1336" s="351">
        <f t="shared" si="165"/>
        <v>0</v>
      </c>
      <c r="K1336" s="293">
        <f>SUM('Employee Salary Payroll Tax '!I1338:K1338)</f>
        <v>56984.899999999994</v>
      </c>
      <c r="L1336" s="293">
        <f>'Employee Salary Payroll Tax '!H1338</f>
        <v>0</v>
      </c>
      <c r="M1336" s="293">
        <f t="shared" si="166"/>
        <v>457.56000000000495</v>
      </c>
      <c r="N1336" s="359">
        <f t="shared" si="167"/>
        <v>0</v>
      </c>
      <c r="O1336" s="331"/>
      <c r="P1336" s="61"/>
      <c r="Q1336" s="294"/>
      <c r="R1336" s="292"/>
      <c r="S1336" s="291"/>
    </row>
    <row r="1337" spans="1:19" ht="14.4">
      <c r="A1337" s="36">
        <f t="shared" si="169"/>
        <v>14</v>
      </c>
      <c r="B1337" s="526"/>
      <c r="C1337" s="36" t="str">
        <f>VLOOKUP('Employee Salary Payroll Tax '!B1339,'Employee Salary Payroll Tax '!$D$1:$E$7,2,FALSE)</f>
        <v>UA</v>
      </c>
      <c r="D1337" s="61">
        <f t="shared" si="162"/>
        <v>0.03</v>
      </c>
      <c r="E1337" s="351">
        <f>'Employee Salary Payroll Tax '!N1339</f>
        <v>68687.240000000005</v>
      </c>
      <c r="F1337" s="351">
        <f t="shared" si="163"/>
        <v>70747.857200000013</v>
      </c>
      <c r="G1337" s="352"/>
      <c r="H1337" s="351">
        <f t="shared" si="168"/>
        <v>0</v>
      </c>
      <c r="I1337" s="351">
        <f t="shared" si="164"/>
        <v>2060.6172000000079</v>
      </c>
      <c r="J1337" s="351">
        <f t="shared" si="165"/>
        <v>0</v>
      </c>
      <c r="K1337" s="293">
        <f>SUM('Employee Salary Payroll Tax '!I1339:K1339)</f>
        <v>60725.7</v>
      </c>
      <c r="L1337" s="293">
        <f>'Employee Salary Payroll Tax '!H1339</f>
        <v>1728.92</v>
      </c>
      <c r="M1337" s="293">
        <f t="shared" si="166"/>
        <v>6232.6200000000081</v>
      </c>
      <c r="N1337" s="359">
        <f t="shared" si="167"/>
        <v>0</v>
      </c>
      <c r="O1337" s="331"/>
      <c r="P1337" s="61"/>
      <c r="Q1337" s="294"/>
      <c r="R1337" s="292"/>
      <c r="S1337" s="291"/>
    </row>
    <row r="1338" spans="1:19" ht="14.4">
      <c r="A1338" s="36">
        <f t="shared" si="169"/>
        <v>15</v>
      </c>
      <c r="B1338" s="526"/>
      <c r="C1338" s="36" t="str">
        <f>VLOOKUP('Employee Salary Payroll Tax '!B1340,'Employee Salary Payroll Tax '!$D$1:$E$7,2,FALSE)</f>
        <v>IBEW</v>
      </c>
      <c r="D1338" s="61">
        <f t="shared" si="162"/>
        <v>6.875E-3</v>
      </c>
      <c r="E1338" s="351">
        <f>'Employee Salary Payroll Tax '!N1340</f>
        <v>14949.57</v>
      </c>
      <c r="F1338" s="351">
        <f t="shared" si="163"/>
        <v>15052.348293749999</v>
      </c>
      <c r="G1338" s="352"/>
      <c r="H1338" s="351">
        <f t="shared" si="168"/>
        <v>30050.43</v>
      </c>
      <c r="I1338" s="351">
        <f t="shared" si="164"/>
        <v>102.77829374999965</v>
      </c>
      <c r="J1338" s="351">
        <f t="shared" si="165"/>
        <v>0.61666976249999794</v>
      </c>
      <c r="K1338" s="293">
        <f>SUM('Employee Salary Payroll Tax '!I1340:K1340)</f>
        <v>14949.570000000002</v>
      </c>
      <c r="L1338" s="293">
        <f>'Employee Salary Payroll Tax '!H1340</f>
        <v>0</v>
      </c>
      <c r="M1338" s="293">
        <f t="shared" si="166"/>
        <v>-1.8189894035458565E-12</v>
      </c>
      <c r="N1338" s="359">
        <f t="shared" si="167"/>
        <v>0.61666976245874805</v>
      </c>
      <c r="O1338" s="331"/>
      <c r="P1338" s="61"/>
      <c r="Q1338" s="294"/>
      <c r="R1338" s="292"/>
      <c r="S1338" s="291"/>
    </row>
    <row r="1339" spans="1:19" ht="14.4">
      <c r="A1339" s="36">
        <f t="shared" si="169"/>
        <v>16</v>
      </c>
      <c r="B1339" s="526"/>
      <c r="C1339" s="36" t="str">
        <f>VLOOKUP('Employee Salary Payroll Tax '!B1341,'Employee Salary Payroll Tax '!$D$1:$E$7,2,FALSE)</f>
        <v>NonUnion</v>
      </c>
      <c r="D1339" s="61">
        <f t="shared" si="162"/>
        <v>2.98E-2</v>
      </c>
      <c r="E1339" s="351">
        <f>'Employee Salary Payroll Tax '!N1341</f>
        <v>24578.07</v>
      </c>
      <c r="F1339" s="351">
        <f t="shared" si="163"/>
        <v>25310.496486</v>
      </c>
      <c r="G1339" s="352"/>
      <c r="H1339" s="351">
        <f t="shared" si="168"/>
        <v>20421.93</v>
      </c>
      <c r="I1339" s="351">
        <f t="shared" si="164"/>
        <v>732.4264860000003</v>
      </c>
      <c r="J1339" s="351">
        <f t="shared" si="165"/>
        <v>4.394558916000002</v>
      </c>
      <c r="K1339" s="293">
        <f>SUM('Employee Salary Payroll Tax '!I1341:K1341)</f>
        <v>9585.44</v>
      </c>
      <c r="L1339" s="293">
        <f>'Employee Salary Payroll Tax '!H1341</f>
        <v>0</v>
      </c>
      <c r="M1339" s="293">
        <f t="shared" si="166"/>
        <v>14992.63</v>
      </c>
      <c r="N1339" s="359">
        <f t="shared" si="167"/>
        <v>1.7138766719302687</v>
      </c>
      <c r="O1339" s="331"/>
      <c r="P1339" s="61"/>
      <c r="Q1339" s="294"/>
      <c r="R1339" s="292"/>
      <c r="S1339" s="291"/>
    </row>
    <row r="1340" spans="1:19" ht="14.4">
      <c r="A1340" s="36">
        <f t="shared" si="169"/>
        <v>17</v>
      </c>
      <c r="B1340" s="526"/>
      <c r="C1340" s="36" t="str">
        <f>VLOOKUP('Employee Salary Payroll Tax '!B1342,'Employee Salary Payroll Tax '!$D$1:$E$7,2,FALSE)</f>
        <v>NonUnion</v>
      </c>
      <c r="D1340" s="61">
        <f t="shared" si="162"/>
        <v>2.98E-2</v>
      </c>
      <c r="E1340" s="351">
        <f>'Employee Salary Payroll Tax '!N1342</f>
        <v>36263.279999999999</v>
      </c>
      <c r="F1340" s="351">
        <f t="shared" si="163"/>
        <v>37343.925744</v>
      </c>
      <c r="G1340" s="352"/>
      <c r="H1340" s="351">
        <f t="shared" si="168"/>
        <v>8736.7200000000012</v>
      </c>
      <c r="I1340" s="351">
        <f t="shared" si="164"/>
        <v>1080.6457440000013</v>
      </c>
      <c r="J1340" s="351">
        <f t="shared" si="165"/>
        <v>6.4838744640000074</v>
      </c>
      <c r="K1340" s="293">
        <f>SUM('Employee Salary Payroll Tax '!I1342:K1342)</f>
        <v>-10.48</v>
      </c>
      <c r="L1340" s="293">
        <f>'Employee Salary Payroll Tax '!H1342</f>
        <v>-1.68</v>
      </c>
      <c r="M1340" s="293">
        <f t="shared" si="166"/>
        <v>36275.440000000002</v>
      </c>
      <c r="N1340" s="359">
        <f t="shared" si="167"/>
        <v>-1.8738239999483296E-3</v>
      </c>
      <c r="O1340" s="331"/>
      <c r="P1340" s="61"/>
      <c r="Q1340" s="294"/>
      <c r="R1340" s="292"/>
      <c r="S1340" s="291"/>
    </row>
    <row r="1341" spans="1:19" ht="14.4">
      <c r="A1341" s="36">
        <f t="shared" si="169"/>
        <v>18</v>
      </c>
      <c r="B1341" s="526"/>
      <c r="C1341" s="36" t="str">
        <f>VLOOKUP('Employee Salary Payroll Tax '!B1343,'Employee Salary Payroll Tax '!$D$1:$E$7,2,FALSE)</f>
        <v>NonUnion</v>
      </c>
      <c r="D1341" s="61">
        <f t="shared" si="162"/>
        <v>2.98E-2</v>
      </c>
      <c r="E1341" s="351">
        <f>'Employee Salary Payroll Tax '!N1343</f>
        <v>76226.850000000006</v>
      </c>
      <c r="F1341" s="351">
        <f t="shared" si="163"/>
        <v>78498.410130000004</v>
      </c>
      <c r="G1341" s="352"/>
      <c r="H1341" s="351">
        <f t="shared" si="168"/>
        <v>0</v>
      </c>
      <c r="I1341" s="351">
        <f t="shared" si="164"/>
        <v>2271.560129999998</v>
      </c>
      <c r="J1341" s="351">
        <f t="shared" si="165"/>
        <v>0</v>
      </c>
      <c r="K1341" s="293">
        <f>SUM('Employee Salary Payroll Tax '!I1343:K1343)</f>
        <v>38969.089999999997</v>
      </c>
      <c r="L1341" s="293">
        <f>'Employee Salary Payroll Tax '!H1343</f>
        <v>0</v>
      </c>
      <c r="M1341" s="293">
        <f t="shared" si="166"/>
        <v>37257.760000000009</v>
      </c>
      <c r="N1341" s="359">
        <f t="shared" si="167"/>
        <v>0</v>
      </c>
      <c r="O1341" s="331"/>
      <c r="P1341" s="61"/>
      <c r="Q1341" s="294"/>
      <c r="R1341" s="292"/>
      <c r="S1341" s="291"/>
    </row>
    <row r="1342" spans="1:19" ht="14.4">
      <c r="A1342" s="36">
        <f t="shared" si="169"/>
        <v>19</v>
      </c>
      <c r="B1342" s="526"/>
      <c r="C1342" s="36" t="str">
        <f>VLOOKUP('Employee Salary Payroll Tax '!B1344,'Employee Salary Payroll Tax '!$D$1:$E$7,2,FALSE)</f>
        <v>NonUnion</v>
      </c>
      <c r="D1342" s="61">
        <f t="shared" si="162"/>
        <v>2.98E-2</v>
      </c>
      <c r="E1342" s="351">
        <f>'Employee Salary Payroll Tax '!N1344</f>
        <v>73218.58</v>
      </c>
      <c r="F1342" s="351">
        <f t="shared" si="163"/>
        <v>75400.493684000001</v>
      </c>
      <c r="G1342" s="352"/>
      <c r="H1342" s="351">
        <f t="shared" si="168"/>
        <v>0</v>
      </c>
      <c r="I1342" s="351">
        <f t="shared" si="164"/>
        <v>2181.9136839999992</v>
      </c>
      <c r="J1342" s="351">
        <f t="shared" si="165"/>
        <v>0</v>
      </c>
      <c r="K1342" s="293">
        <f>SUM('Employee Salary Payroll Tax '!I1344:K1344)</f>
        <v>13075.47</v>
      </c>
      <c r="L1342" s="293">
        <f>'Employee Salary Payroll Tax '!H1344</f>
        <v>0</v>
      </c>
      <c r="M1342" s="293">
        <f t="shared" si="166"/>
        <v>60143.11</v>
      </c>
      <c r="N1342" s="359">
        <f t="shared" si="167"/>
        <v>0</v>
      </c>
      <c r="O1342" s="331"/>
      <c r="P1342" s="61"/>
      <c r="Q1342" s="294"/>
      <c r="R1342" s="292"/>
      <c r="S1342" s="291"/>
    </row>
    <row r="1343" spans="1:19" ht="14.4">
      <c r="A1343" s="36">
        <f t="shared" si="169"/>
        <v>20</v>
      </c>
      <c r="B1343" s="526"/>
      <c r="C1343" s="36" t="str">
        <f>VLOOKUP('Employee Salary Payroll Tax '!B1345,'Employee Salary Payroll Tax '!$D$1:$E$7,2,FALSE)</f>
        <v>NonUnion</v>
      </c>
      <c r="D1343" s="61">
        <f t="shared" si="162"/>
        <v>2.98E-2</v>
      </c>
      <c r="E1343" s="351">
        <f>'Employee Salary Payroll Tax '!N1345</f>
        <v>65272.37</v>
      </c>
      <c r="F1343" s="351">
        <f t="shared" si="163"/>
        <v>67217.486626000013</v>
      </c>
      <c r="G1343" s="352"/>
      <c r="H1343" s="351">
        <f t="shared" si="168"/>
        <v>0</v>
      </c>
      <c r="I1343" s="351">
        <f t="shared" si="164"/>
        <v>1945.11662600001</v>
      </c>
      <c r="J1343" s="351">
        <f t="shared" si="165"/>
        <v>0</v>
      </c>
      <c r="K1343" s="293">
        <f>SUM('Employee Salary Payroll Tax '!I1345:K1345)</f>
        <v>39895.68</v>
      </c>
      <c r="L1343" s="293">
        <f>'Employee Salary Payroll Tax '!H1345</f>
        <v>0</v>
      </c>
      <c r="M1343" s="293">
        <f t="shared" si="166"/>
        <v>25376.690000000002</v>
      </c>
      <c r="N1343" s="359">
        <f t="shared" si="167"/>
        <v>0</v>
      </c>
      <c r="O1343" s="331"/>
      <c r="P1343" s="61"/>
      <c r="Q1343" s="294"/>
      <c r="R1343" s="292"/>
      <c r="S1343" s="291"/>
    </row>
    <row r="1344" spans="1:19" ht="14.4">
      <c r="A1344" s="36">
        <f t="shared" si="169"/>
        <v>21</v>
      </c>
      <c r="B1344" s="526"/>
      <c r="C1344" s="36" t="str">
        <f>VLOOKUP('Employee Salary Payroll Tax '!B1346,'Employee Salary Payroll Tax '!$D$1:$E$7,2,FALSE)</f>
        <v>IBEW</v>
      </c>
      <c r="D1344" s="61">
        <f t="shared" si="162"/>
        <v>6.875E-3</v>
      </c>
      <c r="E1344" s="351">
        <f>'Employee Salary Payroll Tax '!N1346</f>
        <v>128167.59</v>
      </c>
      <c r="F1344" s="351">
        <f t="shared" si="163"/>
        <v>129048.74218125</v>
      </c>
      <c r="G1344" s="352"/>
      <c r="H1344" s="351">
        <f t="shared" si="168"/>
        <v>0</v>
      </c>
      <c r="I1344" s="351">
        <f t="shared" si="164"/>
        <v>881.15218124999956</v>
      </c>
      <c r="J1344" s="351">
        <f t="shared" si="165"/>
        <v>0</v>
      </c>
      <c r="K1344" s="293">
        <f>SUM('Employee Salary Payroll Tax '!I1346:K1346)</f>
        <v>128145.82</v>
      </c>
      <c r="L1344" s="293">
        <f>'Employee Salary Payroll Tax '!H1346</f>
        <v>0</v>
      </c>
      <c r="M1344" s="293">
        <f t="shared" si="166"/>
        <v>21.769999999989523</v>
      </c>
      <c r="N1344" s="359">
        <f t="shared" si="167"/>
        <v>0</v>
      </c>
      <c r="O1344" s="331"/>
      <c r="P1344" s="61"/>
      <c r="Q1344" s="294"/>
      <c r="R1344" s="292"/>
      <c r="S1344" s="291"/>
    </row>
    <row r="1345" spans="1:19" ht="14.4">
      <c r="A1345" s="36">
        <f t="shared" si="169"/>
        <v>22</v>
      </c>
      <c r="B1345" s="526"/>
      <c r="C1345" s="36" t="str">
        <f>VLOOKUP('Employee Salary Payroll Tax '!B1347,'Employee Salary Payroll Tax '!$D$1:$E$7,2,FALSE)</f>
        <v>NonUnion</v>
      </c>
      <c r="D1345" s="61">
        <f t="shared" si="162"/>
        <v>2.98E-2</v>
      </c>
      <c r="E1345" s="351">
        <f>'Employee Salary Payroll Tax '!N1347</f>
        <v>74139.37</v>
      </c>
      <c r="F1345" s="351">
        <f t="shared" si="163"/>
        <v>76348.723226000002</v>
      </c>
      <c r="G1345" s="352"/>
      <c r="H1345" s="351">
        <f t="shared" si="168"/>
        <v>0</v>
      </c>
      <c r="I1345" s="351">
        <f t="shared" si="164"/>
        <v>2209.3532260000065</v>
      </c>
      <c r="J1345" s="351">
        <f t="shared" si="165"/>
        <v>0</v>
      </c>
      <c r="K1345" s="293">
        <f>SUM('Employee Salary Payroll Tax '!I1347:K1347)</f>
        <v>74361.350000000006</v>
      </c>
      <c r="L1345" s="293">
        <f>'Employee Salary Payroll Tax '!H1347</f>
        <v>-10.51</v>
      </c>
      <c r="M1345" s="293">
        <f t="shared" si="166"/>
        <v>-211.47000000001049</v>
      </c>
      <c r="N1345" s="359">
        <f t="shared" si="167"/>
        <v>0</v>
      </c>
      <c r="O1345" s="331"/>
      <c r="P1345" s="61"/>
      <c r="Q1345" s="294"/>
      <c r="R1345" s="292"/>
      <c r="S1345" s="291"/>
    </row>
    <row r="1346" spans="1:19" ht="14.4">
      <c r="A1346" s="36">
        <f t="shared" si="169"/>
        <v>23</v>
      </c>
      <c r="B1346" s="526"/>
      <c r="C1346" s="36" t="str">
        <f>VLOOKUP('Employee Salary Payroll Tax '!B1348,'Employee Salary Payroll Tax '!$D$1:$E$7,2,FALSE)</f>
        <v>NonUnion</v>
      </c>
      <c r="D1346" s="61">
        <f t="shared" si="162"/>
        <v>2.98E-2</v>
      </c>
      <c r="E1346" s="351">
        <f>'Employee Salary Payroll Tax '!N1348</f>
        <v>53557.760000000002</v>
      </c>
      <c r="F1346" s="351">
        <f t="shared" si="163"/>
        <v>55153.781248000007</v>
      </c>
      <c r="G1346" s="352"/>
      <c r="H1346" s="351">
        <f t="shared" si="168"/>
        <v>0</v>
      </c>
      <c r="I1346" s="351">
        <f t="shared" si="164"/>
        <v>1596.0212480000046</v>
      </c>
      <c r="J1346" s="351">
        <f t="shared" si="165"/>
        <v>0</v>
      </c>
      <c r="K1346" s="293">
        <f>SUM('Employee Salary Payroll Tax '!I1348:K1348)</f>
        <v>9894.74</v>
      </c>
      <c r="L1346" s="293">
        <f>'Employee Salary Payroll Tax '!H1348</f>
        <v>0</v>
      </c>
      <c r="M1346" s="293">
        <f t="shared" si="166"/>
        <v>43663.020000000004</v>
      </c>
      <c r="N1346" s="359">
        <f t="shared" si="167"/>
        <v>0</v>
      </c>
      <c r="O1346" s="331"/>
      <c r="P1346" s="61"/>
      <c r="Q1346" s="294"/>
      <c r="R1346" s="292"/>
      <c r="S1346" s="291"/>
    </row>
    <row r="1347" spans="1:19" ht="14.4">
      <c r="A1347" s="36">
        <f t="shared" si="169"/>
        <v>24</v>
      </c>
      <c r="B1347" s="526"/>
      <c r="C1347" s="36" t="str">
        <f>VLOOKUP('Employee Salary Payroll Tax '!B1349,'Employee Salary Payroll Tax '!$D$1:$E$7,2,FALSE)</f>
        <v>NonUnion</v>
      </c>
      <c r="D1347" s="61">
        <f t="shared" si="162"/>
        <v>2.98E-2</v>
      </c>
      <c r="E1347" s="351">
        <f>'Employee Salary Payroll Tax '!N1349</f>
        <v>75167.05</v>
      </c>
      <c r="F1347" s="351">
        <f t="shared" si="163"/>
        <v>77407.028090000007</v>
      </c>
      <c r="G1347" s="352"/>
      <c r="H1347" s="351">
        <f t="shared" si="168"/>
        <v>0</v>
      </c>
      <c r="I1347" s="351">
        <f t="shared" si="164"/>
        <v>2239.9780900000042</v>
      </c>
      <c r="J1347" s="351">
        <f t="shared" si="165"/>
        <v>0</v>
      </c>
      <c r="K1347" s="293">
        <f>SUM('Employee Salary Payroll Tax '!I1349:K1349)</f>
        <v>75167.05</v>
      </c>
      <c r="L1347" s="293">
        <f>'Employee Salary Payroll Tax '!H1349</f>
        <v>0</v>
      </c>
      <c r="M1347" s="293">
        <f t="shared" si="166"/>
        <v>0</v>
      </c>
      <c r="N1347" s="359">
        <f t="shared" si="167"/>
        <v>0</v>
      </c>
      <c r="O1347" s="331"/>
      <c r="P1347" s="61"/>
      <c r="Q1347" s="294"/>
      <c r="R1347" s="292"/>
      <c r="S1347" s="291"/>
    </row>
    <row r="1348" spans="1:19" ht="14.4">
      <c r="A1348" s="36">
        <f t="shared" si="169"/>
        <v>25</v>
      </c>
      <c r="B1348" s="526"/>
      <c r="C1348" s="36" t="str">
        <f>VLOOKUP('Employee Salary Payroll Tax '!B1350,'Employee Salary Payroll Tax '!$D$1:$E$7,2,FALSE)</f>
        <v>NonUnion</v>
      </c>
      <c r="D1348" s="61">
        <f t="shared" si="162"/>
        <v>2.98E-2</v>
      </c>
      <c r="E1348" s="351">
        <f>'Employee Salary Payroll Tax '!N1350</f>
        <v>13477.16</v>
      </c>
      <c r="F1348" s="351">
        <f t="shared" si="163"/>
        <v>13878.779368000001</v>
      </c>
      <c r="G1348" s="352"/>
      <c r="H1348" s="351">
        <f t="shared" si="168"/>
        <v>31522.84</v>
      </c>
      <c r="I1348" s="351">
        <f t="shared" si="164"/>
        <v>401.61936800000149</v>
      </c>
      <c r="J1348" s="351">
        <f t="shared" si="165"/>
        <v>2.4097162080000092</v>
      </c>
      <c r="K1348" s="293">
        <f>SUM('Employee Salary Payroll Tax '!I1350:K1350)</f>
        <v>7585.91</v>
      </c>
      <c r="L1348" s="293">
        <f>'Employee Salary Payroll Tax '!H1350</f>
        <v>0</v>
      </c>
      <c r="M1348" s="293">
        <f t="shared" si="166"/>
        <v>5891.25</v>
      </c>
      <c r="N1348" s="359">
        <f t="shared" si="167"/>
        <v>1.3563607078993638</v>
      </c>
      <c r="O1348" s="331"/>
      <c r="P1348" s="61"/>
      <c r="Q1348" s="294"/>
      <c r="R1348" s="292"/>
      <c r="S1348" s="291"/>
    </row>
    <row r="1349" spans="1:19" ht="14.4">
      <c r="A1349" s="36">
        <f t="shared" si="169"/>
        <v>26</v>
      </c>
      <c r="B1349" s="526"/>
      <c r="C1349" s="36" t="str">
        <f>VLOOKUP('Employee Salary Payroll Tax '!B1351,'Employee Salary Payroll Tax '!$D$1:$E$7,2,FALSE)</f>
        <v>NonUnion</v>
      </c>
      <c r="D1349" s="61">
        <f t="shared" si="162"/>
        <v>2.98E-2</v>
      </c>
      <c r="E1349" s="351">
        <f>'Employee Salary Payroll Tax '!N1351</f>
        <v>58684.41</v>
      </c>
      <c r="F1349" s="351">
        <f t="shared" si="163"/>
        <v>60433.205418000005</v>
      </c>
      <c r="G1349" s="352"/>
      <c r="H1349" s="351">
        <f t="shared" si="168"/>
        <v>0</v>
      </c>
      <c r="I1349" s="351">
        <f t="shared" si="164"/>
        <v>1748.7954180000015</v>
      </c>
      <c r="J1349" s="351">
        <f t="shared" si="165"/>
        <v>0</v>
      </c>
      <c r="K1349" s="293">
        <f>SUM('Employee Salary Payroll Tax '!I1351:K1351)</f>
        <v>2792.75</v>
      </c>
      <c r="L1349" s="293">
        <f>'Employee Salary Payroll Tax '!H1351</f>
        <v>0</v>
      </c>
      <c r="M1349" s="293">
        <f t="shared" si="166"/>
        <v>55891.66</v>
      </c>
      <c r="N1349" s="359">
        <f t="shared" si="167"/>
        <v>0</v>
      </c>
      <c r="O1349" s="331"/>
      <c r="P1349" s="61"/>
      <c r="Q1349" s="294"/>
      <c r="R1349" s="292"/>
      <c r="S1349" s="291"/>
    </row>
    <row r="1350" spans="1:19" ht="14.4">
      <c r="A1350" s="36">
        <f t="shared" si="169"/>
        <v>27</v>
      </c>
      <c r="B1350" s="526"/>
      <c r="C1350" s="36" t="str">
        <f>VLOOKUP('Employee Salary Payroll Tax '!B1352,'Employee Salary Payroll Tax '!$D$1:$E$7,2,FALSE)</f>
        <v>IBEW</v>
      </c>
      <c r="D1350" s="61">
        <f t="shared" si="162"/>
        <v>6.875E-3</v>
      </c>
      <c r="E1350" s="351">
        <f>'Employee Salary Payroll Tax '!N1352</f>
        <v>58234.57</v>
      </c>
      <c r="F1350" s="351">
        <f t="shared" si="163"/>
        <v>58634.93266875</v>
      </c>
      <c r="G1350" s="352"/>
      <c r="H1350" s="351">
        <f t="shared" si="168"/>
        <v>0</v>
      </c>
      <c r="I1350" s="351">
        <f t="shared" si="164"/>
        <v>400.36266875000001</v>
      </c>
      <c r="J1350" s="351">
        <f t="shared" si="165"/>
        <v>0</v>
      </c>
      <c r="K1350" s="293">
        <f>SUM('Employee Salary Payroll Tax '!I1352:K1352)</f>
        <v>58160.479999999996</v>
      </c>
      <c r="L1350" s="293">
        <f>'Employee Salary Payroll Tax '!H1352</f>
        <v>0</v>
      </c>
      <c r="M1350" s="293">
        <f t="shared" si="166"/>
        <v>74.090000000003783</v>
      </c>
      <c r="N1350" s="359">
        <f t="shared" si="167"/>
        <v>0</v>
      </c>
      <c r="O1350" s="331"/>
      <c r="P1350" s="61"/>
      <c r="Q1350" s="294"/>
      <c r="R1350" s="292"/>
      <c r="S1350" s="291"/>
    </row>
    <row r="1351" spans="1:19" ht="14.4">
      <c r="A1351" s="36">
        <f t="shared" si="169"/>
        <v>28</v>
      </c>
      <c r="B1351" s="526"/>
      <c r="C1351" s="36" t="str">
        <f>VLOOKUP('Employee Salary Payroll Tax '!B1353,'Employee Salary Payroll Tax '!$D$1:$E$7,2,FALSE)</f>
        <v>NonUnion</v>
      </c>
      <c r="D1351" s="61">
        <f t="shared" si="162"/>
        <v>2.98E-2</v>
      </c>
      <c r="E1351" s="351">
        <f>'Employee Salary Payroll Tax '!N1353</f>
        <v>61355</v>
      </c>
      <c r="F1351" s="351">
        <f t="shared" si="163"/>
        <v>63183.379000000001</v>
      </c>
      <c r="G1351" s="352"/>
      <c r="H1351" s="351">
        <f t="shared" si="168"/>
        <v>0</v>
      </c>
      <c r="I1351" s="351">
        <f t="shared" si="164"/>
        <v>1828.3790000000008</v>
      </c>
      <c r="J1351" s="351">
        <f t="shared" si="165"/>
        <v>0</v>
      </c>
      <c r="K1351" s="293">
        <f>SUM('Employee Salary Payroll Tax '!I1353:K1353)</f>
        <v>28698.45</v>
      </c>
      <c r="L1351" s="293">
        <f>'Employee Salary Payroll Tax '!H1353</f>
        <v>0</v>
      </c>
      <c r="M1351" s="293">
        <f t="shared" si="166"/>
        <v>32656.55</v>
      </c>
      <c r="N1351" s="359">
        <f t="shared" si="167"/>
        <v>0</v>
      </c>
      <c r="O1351" s="331"/>
      <c r="P1351" s="61"/>
      <c r="Q1351" s="294"/>
      <c r="R1351" s="292"/>
      <c r="S1351" s="291"/>
    </row>
    <row r="1352" spans="1:19" ht="14.4">
      <c r="A1352" s="36">
        <f t="shared" si="169"/>
        <v>29</v>
      </c>
      <c r="B1352" s="526"/>
      <c r="C1352" s="36" t="str">
        <f>VLOOKUP('Employee Salary Payroll Tax '!B1354,'Employee Salary Payroll Tax '!$D$1:$E$7,2,FALSE)</f>
        <v>NonUnion</v>
      </c>
      <c r="D1352" s="61">
        <f t="shared" si="162"/>
        <v>2.98E-2</v>
      </c>
      <c r="E1352" s="351">
        <f>'Employee Salary Payroll Tax '!N1354</f>
        <v>38099.519999999997</v>
      </c>
      <c r="F1352" s="351">
        <f t="shared" si="163"/>
        <v>39234.885695999998</v>
      </c>
      <c r="G1352" s="352"/>
      <c r="H1352" s="351">
        <f t="shared" si="168"/>
        <v>6900.4800000000032</v>
      </c>
      <c r="I1352" s="351">
        <f t="shared" si="164"/>
        <v>1135.3656960000008</v>
      </c>
      <c r="J1352" s="351">
        <f t="shared" si="165"/>
        <v>6.8121941760000047</v>
      </c>
      <c r="K1352" s="293">
        <f>SUM('Employee Salary Payroll Tax '!I1354:K1354)</f>
        <v>13857.17</v>
      </c>
      <c r="L1352" s="293">
        <f>'Employee Salary Payroll Tax '!H1354</f>
        <v>16725.349999999999</v>
      </c>
      <c r="M1352" s="293">
        <f t="shared" si="166"/>
        <v>7517</v>
      </c>
      <c r="N1352" s="359">
        <f t="shared" si="167"/>
        <v>2.4776619959349704</v>
      </c>
      <c r="O1352" s="331"/>
      <c r="P1352" s="61"/>
      <c r="Q1352" s="294"/>
      <c r="R1352" s="292"/>
      <c r="S1352" s="291"/>
    </row>
    <row r="1353" spans="1:19" ht="14.4">
      <c r="A1353" s="36">
        <f t="shared" si="169"/>
        <v>30</v>
      </c>
      <c r="B1353" s="526"/>
      <c r="C1353" s="36" t="str">
        <f>VLOOKUP('Employee Salary Payroll Tax '!B1355,'Employee Salary Payroll Tax '!$D$1:$E$7,2,FALSE)</f>
        <v>NonUnion</v>
      </c>
      <c r="D1353" s="61">
        <f t="shared" si="162"/>
        <v>2.98E-2</v>
      </c>
      <c r="E1353" s="351">
        <f>'Employee Salary Payroll Tax '!N1355</f>
        <v>37137.39</v>
      </c>
      <c r="F1353" s="351">
        <f t="shared" si="163"/>
        <v>38244.084221999998</v>
      </c>
      <c r="G1353" s="352"/>
      <c r="H1353" s="351">
        <f t="shared" si="168"/>
        <v>7862.6100000000006</v>
      </c>
      <c r="I1353" s="351">
        <f t="shared" si="164"/>
        <v>1106.6942219999983</v>
      </c>
      <c r="J1353" s="351">
        <f t="shared" si="165"/>
        <v>6.6401653319999898</v>
      </c>
      <c r="K1353" s="293">
        <f>SUM('Employee Salary Payroll Tax '!I1355:K1355)</f>
        <v>12255.33</v>
      </c>
      <c r="L1353" s="293">
        <f>'Employee Salary Payroll Tax '!H1355</f>
        <v>0</v>
      </c>
      <c r="M1353" s="293">
        <f t="shared" si="166"/>
        <v>24882.059999999998</v>
      </c>
      <c r="N1353" s="359">
        <f t="shared" si="167"/>
        <v>2.1912530039409925</v>
      </c>
      <c r="O1353" s="331"/>
      <c r="P1353" s="61"/>
      <c r="Q1353" s="294"/>
      <c r="R1353" s="292"/>
      <c r="S1353" s="291"/>
    </row>
    <row r="1354" spans="1:19" ht="14.4">
      <c r="A1354" s="36">
        <f t="shared" si="169"/>
        <v>31</v>
      </c>
      <c r="B1354" s="526"/>
      <c r="C1354" s="36" t="str">
        <f>VLOOKUP('Employee Salary Payroll Tax '!B1356,'Employee Salary Payroll Tax '!$D$1:$E$7,2,FALSE)</f>
        <v>NonUnion</v>
      </c>
      <c r="D1354" s="61">
        <f t="shared" si="162"/>
        <v>2.98E-2</v>
      </c>
      <c r="E1354" s="351">
        <f>'Employee Salary Payroll Tax '!N1356</f>
        <v>83070.36</v>
      </c>
      <c r="F1354" s="351">
        <f t="shared" si="163"/>
        <v>85545.856727999999</v>
      </c>
      <c r="G1354" s="352"/>
      <c r="H1354" s="351">
        <f t="shared" si="168"/>
        <v>0</v>
      </c>
      <c r="I1354" s="351">
        <f t="shared" si="164"/>
        <v>2475.4967279999983</v>
      </c>
      <c r="J1354" s="351">
        <f t="shared" si="165"/>
        <v>0</v>
      </c>
      <c r="K1354" s="293">
        <f>SUM('Employee Salary Payroll Tax '!I1356:K1356)</f>
        <v>74207.360000000001</v>
      </c>
      <c r="L1354" s="293">
        <f>'Employee Salary Payroll Tax '!H1356</f>
        <v>13.24</v>
      </c>
      <c r="M1354" s="293">
        <f t="shared" si="166"/>
        <v>8849.76</v>
      </c>
      <c r="N1354" s="359">
        <f t="shared" si="167"/>
        <v>0</v>
      </c>
      <c r="O1354" s="331"/>
      <c r="P1354" s="61"/>
      <c r="Q1354" s="294"/>
      <c r="R1354" s="292"/>
      <c r="S1354" s="291"/>
    </row>
    <row r="1355" spans="1:19" ht="14.4">
      <c r="A1355" s="36">
        <f t="shared" si="169"/>
        <v>32</v>
      </c>
      <c r="B1355" s="526"/>
      <c r="C1355" s="36" t="str">
        <f>VLOOKUP('Employee Salary Payroll Tax '!B1357,'Employee Salary Payroll Tax '!$D$1:$E$7,2,FALSE)</f>
        <v>IBEW</v>
      </c>
      <c r="D1355" s="61">
        <f t="shared" si="162"/>
        <v>6.875E-3</v>
      </c>
      <c r="E1355" s="351">
        <f>'Employee Salary Payroll Tax '!N1357</f>
        <v>55461.55</v>
      </c>
      <c r="F1355" s="351">
        <f t="shared" si="163"/>
        <v>55842.848156250002</v>
      </c>
      <c r="G1355" s="352"/>
      <c r="H1355" s="351">
        <f t="shared" si="168"/>
        <v>0</v>
      </c>
      <c r="I1355" s="351">
        <f t="shared" si="164"/>
        <v>381.29815624999901</v>
      </c>
      <c r="J1355" s="351">
        <f t="shared" si="165"/>
        <v>0</v>
      </c>
      <c r="K1355" s="293">
        <f>SUM('Employee Salary Payroll Tax '!I1357:K1357)</f>
        <v>55424.28</v>
      </c>
      <c r="L1355" s="293">
        <f>'Employee Salary Payroll Tax '!H1357</f>
        <v>0</v>
      </c>
      <c r="M1355" s="293">
        <f t="shared" si="166"/>
        <v>37.270000000004075</v>
      </c>
      <c r="N1355" s="359">
        <f t="shared" si="167"/>
        <v>0</v>
      </c>
      <c r="O1355" s="331"/>
      <c r="P1355" s="61"/>
      <c r="Q1355" s="294"/>
      <c r="R1355" s="292"/>
      <c r="S1355" s="291"/>
    </row>
    <row r="1356" spans="1:19" ht="14.4">
      <c r="A1356" s="36">
        <f t="shared" si="169"/>
        <v>33</v>
      </c>
      <c r="B1356" s="526"/>
      <c r="C1356" s="36" t="str">
        <f>VLOOKUP('Employee Salary Payroll Tax '!B1358,'Employee Salary Payroll Tax '!$D$1:$E$7,2,FALSE)</f>
        <v>NonUnion</v>
      </c>
      <c r="D1356" s="61">
        <f t="shared" si="162"/>
        <v>2.98E-2</v>
      </c>
      <c r="E1356" s="351">
        <f>'Employee Salary Payroll Tax '!N1358</f>
        <v>38217.61</v>
      </c>
      <c r="F1356" s="351">
        <f t="shared" si="163"/>
        <v>39356.494778</v>
      </c>
      <c r="G1356" s="352"/>
      <c r="H1356" s="351">
        <f t="shared" si="168"/>
        <v>6782.3899999999994</v>
      </c>
      <c r="I1356" s="351">
        <f t="shared" si="164"/>
        <v>1138.8847779999996</v>
      </c>
      <c r="J1356" s="351">
        <f t="shared" si="165"/>
        <v>6.8333086679999981</v>
      </c>
      <c r="K1356" s="293">
        <f>SUM('Employee Salary Payroll Tax '!I1358:K1358)</f>
        <v>38217.61</v>
      </c>
      <c r="L1356" s="293">
        <f>'Employee Salary Payroll Tax '!H1358</f>
        <v>0</v>
      </c>
      <c r="M1356" s="293">
        <f t="shared" si="166"/>
        <v>0</v>
      </c>
      <c r="N1356" s="359">
        <f t="shared" si="167"/>
        <v>6.8333086678211981</v>
      </c>
      <c r="O1356" s="331"/>
      <c r="P1356" s="61"/>
      <c r="Q1356" s="294"/>
      <c r="R1356" s="292"/>
      <c r="S1356" s="291"/>
    </row>
    <row r="1357" spans="1:19" ht="14.4">
      <c r="A1357" s="36">
        <f t="shared" si="169"/>
        <v>34</v>
      </c>
      <c r="B1357" s="526"/>
      <c r="C1357" s="36" t="str">
        <f>VLOOKUP('Employee Salary Payroll Tax '!B1359,'Employee Salary Payroll Tax '!$D$1:$E$7,2,FALSE)</f>
        <v>IBEW</v>
      </c>
      <c r="D1357" s="61">
        <f t="shared" si="162"/>
        <v>6.875E-3</v>
      </c>
      <c r="E1357" s="351">
        <f>'Employee Salary Payroll Tax '!N1359</f>
        <v>5822.44</v>
      </c>
      <c r="F1357" s="351">
        <f t="shared" si="163"/>
        <v>5862.4692749999995</v>
      </c>
      <c r="G1357" s="352"/>
      <c r="H1357" s="351">
        <f t="shared" si="168"/>
        <v>39177.56</v>
      </c>
      <c r="I1357" s="351">
        <f t="shared" si="164"/>
        <v>40.02927499999987</v>
      </c>
      <c r="J1357" s="351">
        <f t="shared" si="165"/>
        <v>0.24017564999999924</v>
      </c>
      <c r="K1357" s="293">
        <f>SUM('Employee Salary Payroll Tax '!I1359:K1359)</f>
        <v>5822.44</v>
      </c>
      <c r="L1357" s="293">
        <f>'Employee Salary Payroll Tax '!H1359</f>
        <v>0</v>
      </c>
      <c r="M1357" s="293">
        <f t="shared" si="166"/>
        <v>0</v>
      </c>
      <c r="N1357" s="359">
        <f t="shared" si="167"/>
        <v>0.24017564995874924</v>
      </c>
      <c r="O1357" s="331"/>
      <c r="P1357" s="61"/>
      <c r="Q1357" s="294"/>
      <c r="R1357" s="292"/>
      <c r="S1357" s="291"/>
    </row>
    <row r="1358" spans="1:19" ht="14.4">
      <c r="A1358" s="36">
        <f t="shared" si="169"/>
        <v>35</v>
      </c>
      <c r="B1358" s="526"/>
      <c r="C1358" s="36" t="str">
        <f>VLOOKUP('Employee Salary Payroll Tax '!B1360,'Employee Salary Payroll Tax '!$D$1:$E$7,2,FALSE)</f>
        <v>IBEW</v>
      </c>
      <c r="D1358" s="61">
        <f t="shared" si="162"/>
        <v>6.875E-3</v>
      </c>
      <c r="E1358" s="351">
        <f>'Employee Salary Payroll Tax '!N1360</f>
        <v>41780.28</v>
      </c>
      <c r="F1358" s="351">
        <f t="shared" si="163"/>
        <v>42067.519424999999</v>
      </c>
      <c r="G1358" s="352"/>
      <c r="H1358" s="351">
        <f t="shared" si="168"/>
        <v>3219.7200000000012</v>
      </c>
      <c r="I1358" s="351">
        <f t="shared" si="164"/>
        <v>287.23942499999976</v>
      </c>
      <c r="J1358" s="351">
        <f t="shared" si="165"/>
        <v>1.7234365499999986</v>
      </c>
      <c r="K1358" s="293">
        <f>SUM('Employee Salary Payroll Tax '!I1360:K1360)</f>
        <v>36893.51</v>
      </c>
      <c r="L1358" s="293">
        <f>'Employee Salary Payroll Tax '!H1360</f>
        <v>0</v>
      </c>
      <c r="M1358" s="293">
        <f t="shared" si="166"/>
        <v>4886.7699999999968</v>
      </c>
      <c r="N1358" s="359">
        <f t="shared" si="167"/>
        <v>1.5218572874635736</v>
      </c>
      <c r="O1358" s="331"/>
      <c r="P1358" s="61"/>
      <c r="Q1358" s="294"/>
      <c r="R1358" s="292"/>
      <c r="S1358" s="291"/>
    </row>
    <row r="1359" spans="1:19" ht="14.4">
      <c r="A1359" s="36">
        <f t="shared" si="169"/>
        <v>36</v>
      </c>
      <c r="B1359" s="526"/>
      <c r="C1359" s="36" t="str">
        <f>VLOOKUP('Employee Salary Payroll Tax '!B1361,'Employee Salary Payroll Tax '!$D$1:$E$7,2,FALSE)</f>
        <v>NonUnion</v>
      </c>
      <c r="D1359" s="61">
        <f t="shared" si="162"/>
        <v>2.98E-2</v>
      </c>
      <c r="E1359" s="351">
        <f>'Employee Salary Payroll Tax '!N1361</f>
        <v>23087.73</v>
      </c>
      <c r="F1359" s="351">
        <f t="shared" si="163"/>
        <v>23775.744354000002</v>
      </c>
      <c r="G1359" s="352"/>
      <c r="H1359" s="351">
        <f t="shared" si="168"/>
        <v>21912.27</v>
      </c>
      <c r="I1359" s="351">
        <f t="shared" si="164"/>
        <v>688.01435400000264</v>
      </c>
      <c r="J1359" s="351">
        <f t="shared" si="165"/>
        <v>4.1280861240000162</v>
      </c>
      <c r="K1359" s="293">
        <f>SUM('Employee Salary Payroll Tax '!I1361:K1361)</f>
        <v>3907.62</v>
      </c>
      <c r="L1359" s="293">
        <f>'Employee Salary Payroll Tax '!H1361</f>
        <v>0</v>
      </c>
      <c r="M1359" s="293">
        <f t="shared" si="166"/>
        <v>19180.11</v>
      </c>
      <c r="N1359" s="359">
        <f t="shared" si="167"/>
        <v>0.69868245596974066</v>
      </c>
      <c r="O1359" s="331"/>
      <c r="P1359" s="61"/>
      <c r="Q1359" s="294"/>
      <c r="R1359" s="292"/>
      <c r="S1359" s="291"/>
    </row>
    <row r="1360" spans="1:19" ht="14.4">
      <c r="A1360" s="36">
        <f t="shared" si="169"/>
        <v>37</v>
      </c>
      <c r="B1360" s="526"/>
      <c r="C1360" s="36" t="str">
        <f>VLOOKUP('Employee Salary Payroll Tax '!B1362,'Employee Salary Payroll Tax '!$D$1:$E$7,2,FALSE)</f>
        <v>IBEW</v>
      </c>
      <c r="D1360" s="61">
        <f t="shared" si="162"/>
        <v>6.875E-3</v>
      </c>
      <c r="E1360" s="351">
        <f>'Employee Salary Payroll Tax '!N1362</f>
        <v>253513.72</v>
      </c>
      <c r="F1360" s="351">
        <f t="shared" si="163"/>
        <v>255256.62682499998</v>
      </c>
      <c r="G1360" s="352"/>
      <c r="H1360" s="351">
        <f t="shared" si="168"/>
        <v>0</v>
      </c>
      <c r="I1360" s="351">
        <f t="shared" si="164"/>
        <v>1742.9068249999837</v>
      </c>
      <c r="J1360" s="351">
        <f t="shared" si="165"/>
        <v>0</v>
      </c>
      <c r="K1360" s="293">
        <f>SUM('Employee Salary Payroll Tax '!I1362:K1362)</f>
        <v>215728.9</v>
      </c>
      <c r="L1360" s="293">
        <f>'Employee Salary Payroll Tax '!H1362</f>
        <v>0</v>
      </c>
      <c r="M1360" s="293">
        <f t="shared" si="166"/>
        <v>37784.820000000007</v>
      </c>
      <c r="N1360" s="359">
        <f t="shared" si="167"/>
        <v>0</v>
      </c>
      <c r="O1360" s="331"/>
      <c r="P1360" s="61"/>
      <c r="Q1360" s="294"/>
      <c r="R1360" s="292"/>
      <c r="S1360" s="291"/>
    </row>
    <row r="1361" spans="1:19" ht="14.4">
      <c r="A1361" s="36">
        <f t="shared" si="169"/>
        <v>38</v>
      </c>
      <c r="B1361" s="526"/>
      <c r="C1361" s="36" t="str">
        <f>VLOOKUP('Employee Salary Payroll Tax '!B1363,'Employee Salary Payroll Tax '!$D$1:$E$7,2,FALSE)</f>
        <v>NonUnion</v>
      </c>
      <c r="D1361" s="61">
        <f t="shared" ref="D1361:D1424" si="170">VLOOKUP(C1361,C$9:D$12,2)</f>
        <v>2.98E-2</v>
      </c>
      <c r="E1361" s="351">
        <f>'Employee Salary Payroll Tax '!N1363</f>
        <v>62189.73</v>
      </c>
      <c r="F1361" s="351">
        <f t="shared" ref="F1361:F1424" si="171">E1361*(1+D1361)</f>
        <v>64042.983954000003</v>
      </c>
      <c r="G1361" s="352"/>
      <c r="H1361" s="351">
        <f t="shared" si="168"/>
        <v>0</v>
      </c>
      <c r="I1361" s="351">
        <f t="shared" ref="I1361:I1424" si="172">F1361-E1361</f>
        <v>1853.2539539999998</v>
      </c>
      <c r="J1361" s="351">
        <f t="shared" ref="J1361:J1424" si="173">IF(H1361&gt;I1361,I1361*$J$12,H1361*$J$12)</f>
        <v>0</v>
      </c>
      <c r="K1361" s="293">
        <f>SUM('Employee Salary Payroll Tax '!I1363:K1363)</f>
        <v>61368.77</v>
      </c>
      <c r="L1361" s="293">
        <f>'Employee Salary Payroll Tax '!H1363</f>
        <v>0</v>
      </c>
      <c r="M1361" s="293">
        <f t="shared" ref="M1361:M1424" si="174">E1361-K1361-L1361</f>
        <v>820.9600000000064</v>
      </c>
      <c r="N1361" s="359">
        <f t="shared" ref="N1361:N1424" si="175">J1361*K1361/(SUM(K1361:M1361)+0.000001)</f>
        <v>0</v>
      </c>
      <c r="O1361" s="331"/>
      <c r="P1361" s="61"/>
      <c r="Q1361" s="294"/>
      <c r="R1361" s="292"/>
      <c r="S1361" s="291"/>
    </row>
    <row r="1362" spans="1:19" ht="14.4">
      <c r="A1362" s="36">
        <f t="shared" si="169"/>
        <v>39</v>
      </c>
      <c r="B1362" s="526"/>
      <c r="C1362" s="36" t="str">
        <f>VLOOKUP('Employee Salary Payroll Tax '!B1364,'Employee Salary Payroll Tax '!$D$1:$E$7,2,FALSE)</f>
        <v>NonUnion</v>
      </c>
      <c r="D1362" s="61">
        <f t="shared" si="170"/>
        <v>2.98E-2</v>
      </c>
      <c r="E1362" s="351">
        <f>'Employee Salary Payroll Tax '!N1364</f>
        <v>132373.72</v>
      </c>
      <c r="F1362" s="351">
        <f t="shared" si="171"/>
        <v>136318.456856</v>
      </c>
      <c r="G1362" s="352"/>
      <c r="H1362" s="351">
        <f t="shared" ref="H1362:H1425" si="176">IF(E1362&gt;$H$12,0,$H$12-E1362)</f>
        <v>0</v>
      </c>
      <c r="I1362" s="351">
        <f t="shared" si="172"/>
        <v>3944.7368560000032</v>
      </c>
      <c r="J1362" s="351">
        <f t="shared" si="173"/>
        <v>0</v>
      </c>
      <c r="K1362" s="293">
        <f>SUM('Employee Salary Payroll Tax '!I1364:K1364)</f>
        <v>132373.72</v>
      </c>
      <c r="L1362" s="293">
        <f>'Employee Salary Payroll Tax '!H1364</f>
        <v>0</v>
      </c>
      <c r="M1362" s="293">
        <f t="shared" si="174"/>
        <v>0</v>
      </c>
      <c r="N1362" s="359">
        <f t="shared" si="175"/>
        <v>0</v>
      </c>
      <c r="O1362" s="331"/>
      <c r="P1362" s="61"/>
      <c r="Q1362" s="294"/>
      <c r="R1362" s="292"/>
      <c r="S1362" s="291"/>
    </row>
    <row r="1363" spans="1:19" ht="14.4">
      <c r="A1363" s="36">
        <f t="shared" si="169"/>
        <v>40</v>
      </c>
      <c r="B1363" s="526"/>
      <c r="C1363" s="36" t="str">
        <f>VLOOKUP('Employee Salary Payroll Tax '!B1365,'Employee Salary Payroll Tax '!$D$1:$E$7,2,FALSE)</f>
        <v>UA</v>
      </c>
      <c r="D1363" s="61">
        <f t="shared" si="170"/>
        <v>0.03</v>
      </c>
      <c r="E1363" s="351">
        <f>'Employee Salary Payroll Tax '!N1365</f>
        <v>89659.78</v>
      </c>
      <c r="F1363" s="351">
        <f t="shared" si="171"/>
        <v>92349.573400000008</v>
      </c>
      <c r="G1363" s="352"/>
      <c r="H1363" s="351">
        <f t="shared" si="176"/>
        <v>0</v>
      </c>
      <c r="I1363" s="351">
        <f t="shared" si="172"/>
        <v>2689.7934000000096</v>
      </c>
      <c r="J1363" s="351">
        <f t="shared" si="173"/>
        <v>0</v>
      </c>
      <c r="K1363" s="293">
        <f>SUM('Employee Salary Payroll Tax '!I1365:K1365)</f>
        <v>80175.98</v>
      </c>
      <c r="L1363" s="293">
        <f>'Employee Salary Payroll Tax '!H1365</f>
        <v>1505.21</v>
      </c>
      <c r="M1363" s="293">
        <f t="shared" si="174"/>
        <v>7978.5900000000029</v>
      </c>
      <c r="N1363" s="359">
        <f t="shared" si="175"/>
        <v>0</v>
      </c>
      <c r="O1363" s="331"/>
      <c r="P1363" s="61"/>
      <c r="Q1363" s="294"/>
      <c r="R1363" s="292"/>
      <c r="S1363" s="291"/>
    </row>
    <row r="1364" spans="1:19" ht="14.4">
      <c r="A1364" s="36">
        <f t="shared" si="169"/>
        <v>41</v>
      </c>
      <c r="B1364" s="526"/>
      <c r="C1364" s="36" t="str">
        <f>VLOOKUP('Employee Salary Payroll Tax '!B1366,'Employee Salary Payroll Tax '!$D$1:$E$7,2,FALSE)</f>
        <v>IBEW</v>
      </c>
      <c r="D1364" s="61">
        <f t="shared" si="170"/>
        <v>6.875E-3</v>
      </c>
      <c r="E1364" s="351">
        <f>'Employee Salary Payroll Tax '!N1366</f>
        <v>191473.68</v>
      </c>
      <c r="F1364" s="351">
        <f t="shared" si="171"/>
        <v>192790.06154999998</v>
      </c>
      <c r="G1364" s="352"/>
      <c r="H1364" s="351">
        <f t="shared" si="176"/>
        <v>0</v>
      </c>
      <c r="I1364" s="351">
        <f t="shared" si="172"/>
        <v>1316.381549999991</v>
      </c>
      <c r="J1364" s="351">
        <f t="shared" si="173"/>
        <v>0</v>
      </c>
      <c r="K1364" s="293">
        <f>SUM('Employee Salary Payroll Tax '!I1366:K1366)</f>
        <v>138086.13</v>
      </c>
      <c r="L1364" s="293">
        <f>'Employee Salary Payroll Tax '!H1366</f>
        <v>0</v>
      </c>
      <c r="M1364" s="293">
        <f t="shared" si="174"/>
        <v>53387.549999999988</v>
      </c>
      <c r="N1364" s="359">
        <f t="shared" si="175"/>
        <v>0</v>
      </c>
      <c r="O1364" s="331"/>
      <c r="P1364" s="61"/>
      <c r="Q1364" s="294"/>
      <c r="R1364" s="292"/>
      <c r="S1364" s="291"/>
    </row>
    <row r="1365" spans="1:19" ht="14.4">
      <c r="A1365" s="36">
        <f t="shared" si="169"/>
        <v>42</v>
      </c>
      <c r="B1365" s="526"/>
      <c r="C1365" s="36" t="str">
        <f>VLOOKUP('Employee Salary Payroll Tax '!B1367,'Employee Salary Payroll Tax '!$D$1:$E$7,2,FALSE)</f>
        <v>IBEW</v>
      </c>
      <c r="D1365" s="61">
        <f t="shared" si="170"/>
        <v>6.875E-3</v>
      </c>
      <c r="E1365" s="351">
        <f>'Employee Salary Payroll Tax '!N1367</f>
        <v>35561.25</v>
      </c>
      <c r="F1365" s="351">
        <f t="shared" si="171"/>
        <v>35805.733593749996</v>
      </c>
      <c r="G1365" s="352"/>
      <c r="H1365" s="351">
        <f t="shared" si="176"/>
        <v>9438.75</v>
      </c>
      <c r="I1365" s="351">
        <f t="shared" si="172"/>
        <v>244.48359374999563</v>
      </c>
      <c r="J1365" s="351">
        <f t="shared" si="173"/>
        <v>1.4669015624999739</v>
      </c>
      <c r="K1365" s="293">
        <f>SUM('Employee Salary Payroll Tax '!I1367:K1367)</f>
        <v>35561.25</v>
      </c>
      <c r="L1365" s="293">
        <f>'Employee Salary Payroll Tax '!H1367</f>
        <v>0</v>
      </c>
      <c r="M1365" s="293">
        <f t="shared" si="174"/>
        <v>0</v>
      </c>
      <c r="N1365" s="359">
        <f t="shared" si="175"/>
        <v>1.4669015624587238</v>
      </c>
      <c r="O1365" s="331"/>
      <c r="P1365" s="61"/>
      <c r="Q1365" s="294"/>
      <c r="R1365" s="292"/>
      <c r="S1365" s="291"/>
    </row>
    <row r="1366" spans="1:19" ht="14.4">
      <c r="A1366" s="36">
        <f t="shared" si="169"/>
        <v>43</v>
      </c>
      <c r="B1366" s="526"/>
      <c r="C1366" s="36" t="str">
        <f>VLOOKUP('Employee Salary Payroll Tax '!B1368,'Employee Salary Payroll Tax '!$D$1:$E$7,2,FALSE)</f>
        <v>NonUnion</v>
      </c>
      <c r="D1366" s="61">
        <f t="shared" si="170"/>
        <v>2.98E-2</v>
      </c>
      <c r="E1366" s="351">
        <f>'Employee Salary Payroll Tax '!N1368</f>
        <v>75351.710000000006</v>
      </c>
      <c r="F1366" s="351">
        <f t="shared" si="171"/>
        <v>77597.190958000007</v>
      </c>
      <c r="G1366" s="352"/>
      <c r="H1366" s="351">
        <f t="shared" si="176"/>
        <v>0</v>
      </c>
      <c r="I1366" s="351">
        <f t="shared" si="172"/>
        <v>2245.4809580000001</v>
      </c>
      <c r="J1366" s="351">
        <f t="shared" si="173"/>
        <v>0</v>
      </c>
      <c r="K1366" s="293">
        <f>SUM('Employee Salary Payroll Tax '!I1368:K1368)</f>
        <v>18075.29</v>
      </c>
      <c r="L1366" s="293">
        <f>'Employee Salary Payroll Tax '!H1368</f>
        <v>5748.1</v>
      </c>
      <c r="M1366" s="293">
        <f t="shared" si="174"/>
        <v>51528.320000000007</v>
      </c>
      <c r="N1366" s="359">
        <f t="shared" si="175"/>
        <v>0</v>
      </c>
      <c r="O1366" s="331"/>
      <c r="P1366" s="61"/>
      <c r="Q1366" s="294"/>
      <c r="R1366" s="292"/>
      <c r="S1366" s="291"/>
    </row>
    <row r="1367" spans="1:19" ht="14.4">
      <c r="A1367" s="36">
        <f t="shared" si="169"/>
        <v>44</v>
      </c>
      <c r="B1367" s="526"/>
      <c r="C1367" s="36" t="str">
        <f>VLOOKUP('Employee Salary Payroll Tax '!B1369,'Employee Salary Payroll Tax '!$D$1:$E$7,2,FALSE)</f>
        <v>IBEW</v>
      </c>
      <c r="D1367" s="61">
        <f t="shared" si="170"/>
        <v>6.875E-3</v>
      </c>
      <c r="E1367" s="351">
        <f>'Employee Salary Payroll Tax '!N1369</f>
        <v>127836.42</v>
      </c>
      <c r="F1367" s="351">
        <f t="shared" si="171"/>
        <v>128715.29538749999</v>
      </c>
      <c r="G1367" s="352"/>
      <c r="H1367" s="351">
        <f t="shared" si="176"/>
        <v>0</v>
      </c>
      <c r="I1367" s="351">
        <f t="shared" si="172"/>
        <v>878.87538749999658</v>
      </c>
      <c r="J1367" s="351">
        <f t="shared" si="173"/>
        <v>0</v>
      </c>
      <c r="K1367" s="293">
        <f>SUM('Employee Salary Payroll Tax '!I1369:K1369)</f>
        <v>127865.03</v>
      </c>
      <c r="L1367" s="293">
        <f>'Employee Salary Payroll Tax '!H1369</f>
        <v>0</v>
      </c>
      <c r="M1367" s="293">
        <f t="shared" si="174"/>
        <v>-28.610000000000582</v>
      </c>
      <c r="N1367" s="359">
        <f t="shared" si="175"/>
        <v>0</v>
      </c>
      <c r="O1367" s="331"/>
      <c r="P1367" s="61"/>
      <c r="Q1367" s="294"/>
      <c r="R1367" s="292"/>
      <c r="S1367" s="291"/>
    </row>
    <row r="1368" spans="1:19" ht="14.4">
      <c r="A1368" s="36">
        <f t="shared" si="169"/>
        <v>45</v>
      </c>
      <c r="B1368" s="526"/>
      <c r="C1368" s="36" t="str">
        <f>VLOOKUP('Employee Salary Payroll Tax '!B1370,'Employee Salary Payroll Tax '!$D$1:$E$7,2,FALSE)</f>
        <v>NonUnion</v>
      </c>
      <c r="D1368" s="61">
        <f t="shared" si="170"/>
        <v>2.98E-2</v>
      </c>
      <c r="E1368" s="351">
        <f>'Employee Salary Payroll Tax '!N1370</f>
        <v>45341.05</v>
      </c>
      <c r="F1368" s="351">
        <f t="shared" si="171"/>
        <v>46692.213290000007</v>
      </c>
      <c r="G1368" s="352"/>
      <c r="H1368" s="351">
        <f t="shared" si="176"/>
        <v>0</v>
      </c>
      <c r="I1368" s="351">
        <f t="shared" si="172"/>
        <v>1351.1632900000041</v>
      </c>
      <c r="J1368" s="351">
        <f t="shared" si="173"/>
        <v>0</v>
      </c>
      <c r="K1368" s="293">
        <f>SUM('Employee Salary Payroll Tax '!I1370:K1370)</f>
        <v>13605.85</v>
      </c>
      <c r="L1368" s="293">
        <f>'Employee Salary Payroll Tax '!H1370</f>
        <v>0</v>
      </c>
      <c r="M1368" s="293">
        <f t="shared" si="174"/>
        <v>31735.200000000004</v>
      </c>
      <c r="N1368" s="359">
        <f t="shared" si="175"/>
        <v>0</v>
      </c>
      <c r="O1368" s="331"/>
      <c r="P1368" s="61"/>
      <c r="Q1368" s="294"/>
      <c r="R1368" s="292"/>
      <c r="S1368" s="291"/>
    </row>
    <row r="1369" spans="1:19" ht="14.4">
      <c r="A1369" s="36">
        <f t="shared" si="169"/>
        <v>46</v>
      </c>
      <c r="B1369" s="526"/>
      <c r="C1369" s="36" t="str">
        <f>VLOOKUP('Employee Salary Payroll Tax '!B1371,'Employee Salary Payroll Tax '!$D$1:$E$7,2,FALSE)</f>
        <v>NonUnion</v>
      </c>
      <c r="D1369" s="61">
        <f t="shared" si="170"/>
        <v>2.98E-2</v>
      </c>
      <c r="E1369" s="351">
        <f>'Employee Salary Payroll Tax '!N1371</f>
        <v>13520.39</v>
      </c>
      <c r="F1369" s="351">
        <f t="shared" si="171"/>
        <v>13923.297622</v>
      </c>
      <c r="G1369" s="352"/>
      <c r="H1369" s="351">
        <f t="shared" si="176"/>
        <v>31479.61</v>
      </c>
      <c r="I1369" s="351">
        <f t="shared" si="172"/>
        <v>402.90762200000063</v>
      </c>
      <c r="J1369" s="351">
        <f t="shared" si="173"/>
        <v>2.417445732000004</v>
      </c>
      <c r="K1369" s="293">
        <f>SUM('Employee Salary Payroll Tax '!I1371:K1371)</f>
        <v>773.5</v>
      </c>
      <c r="L1369" s="293">
        <f>'Employee Salary Payroll Tax '!H1371</f>
        <v>0</v>
      </c>
      <c r="M1369" s="293">
        <f t="shared" si="174"/>
        <v>12746.89</v>
      </c>
      <c r="N1369" s="359">
        <f t="shared" si="175"/>
        <v>0.1383017999897711</v>
      </c>
      <c r="O1369" s="331"/>
      <c r="P1369" s="61"/>
      <c r="Q1369" s="294"/>
      <c r="R1369" s="292"/>
      <c r="S1369" s="291"/>
    </row>
    <row r="1370" spans="1:19" ht="14.4">
      <c r="A1370" s="36">
        <f t="shared" si="169"/>
        <v>47</v>
      </c>
      <c r="B1370" s="526"/>
      <c r="C1370" s="36" t="str">
        <f>VLOOKUP('Employee Salary Payroll Tax '!B1372,'Employee Salary Payroll Tax '!$D$1:$E$7,2,FALSE)</f>
        <v>UA</v>
      </c>
      <c r="D1370" s="61">
        <f t="shared" si="170"/>
        <v>0.03</v>
      </c>
      <c r="E1370" s="351">
        <f>'Employee Salary Payroll Tax '!N1372</f>
        <v>2455.0100000000002</v>
      </c>
      <c r="F1370" s="351">
        <f t="shared" si="171"/>
        <v>2528.6603000000005</v>
      </c>
      <c r="G1370" s="352"/>
      <c r="H1370" s="351">
        <f t="shared" si="176"/>
        <v>42544.99</v>
      </c>
      <c r="I1370" s="351">
        <f t="shared" si="172"/>
        <v>73.650300000000243</v>
      </c>
      <c r="J1370" s="351">
        <f t="shared" si="173"/>
        <v>0.44190180000000145</v>
      </c>
      <c r="K1370" s="293">
        <f>SUM('Employee Salary Payroll Tax '!I1372:K1372)</f>
        <v>314.38</v>
      </c>
      <c r="L1370" s="293">
        <f>'Employee Salary Payroll Tax '!H1372</f>
        <v>1.07</v>
      </c>
      <c r="M1370" s="293">
        <f t="shared" si="174"/>
        <v>2139.56</v>
      </c>
      <c r="N1370" s="359">
        <f t="shared" si="175"/>
        <v>5.6588399976950018E-2</v>
      </c>
      <c r="O1370" s="331"/>
      <c r="P1370" s="61"/>
      <c r="Q1370" s="294"/>
      <c r="R1370" s="292"/>
      <c r="S1370" s="291"/>
    </row>
    <row r="1371" spans="1:19" ht="14.4">
      <c r="A1371" s="36">
        <f t="shared" si="169"/>
        <v>48</v>
      </c>
      <c r="B1371" s="526"/>
      <c r="C1371" s="36" t="str">
        <f>VLOOKUP('Employee Salary Payroll Tax '!B1373,'Employee Salary Payroll Tax '!$D$1:$E$7,2,FALSE)</f>
        <v>UA</v>
      </c>
      <c r="D1371" s="61">
        <f t="shared" si="170"/>
        <v>0.03</v>
      </c>
      <c r="E1371" s="351">
        <f>'Employee Salary Payroll Tax '!N1373</f>
        <v>52471.3</v>
      </c>
      <c r="F1371" s="351">
        <f t="shared" si="171"/>
        <v>54045.439000000006</v>
      </c>
      <c r="G1371" s="352"/>
      <c r="H1371" s="351">
        <f t="shared" si="176"/>
        <v>0</v>
      </c>
      <c r="I1371" s="351">
        <f t="shared" si="172"/>
        <v>1574.1390000000029</v>
      </c>
      <c r="J1371" s="351">
        <f t="shared" si="173"/>
        <v>0</v>
      </c>
      <c r="K1371" s="293">
        <f>SUM('Employee Salary Payroll Tax '!I1373:K1373)</f>
        <v>28697.579999999998</v>
      </c>
      <c r="L1371" s="293">
        <f>'Employee Salary Payroll Tax '!H1373</f>
        <v>68.989999999999995</v>
      </c>
      <c r="M1371" s="293">
        <f t="shared" si="174"/>
        <v>23704.730000000003</v>
      </c>
      <c r="N1371" s="359">
        <f t="shared" si="175"/>
        <v>0</v>
      </c>
      <c r="O1371" s="331"/>
      <c r="P1371" s="61"/>
      <c r="Q1371" s="294"/>
      <c r="R1371" s="292"/>
      <c r="S1371" s="291"/>
    </row>
    <row r="1372" spans="1:19" ht="14.4">
      <c r="A1372" s="36">
        <f t="shared" si="169"/>
        <v>49</v>
      </c>
      <c r="B1372" s="526"/>
      <c r="C1372" s="36" t="str">
        <f>VLOOKUP('Employee Salary Payroll Tax '!B1374,'Employee Salary Payroll Tax '!$D$1:$E$7,2,FALSE)</f>
        <v>IBEW</v>
      </c>
      <c r="D1372" s="61">
        <f t="shared" si="170"/>
        <v>6.875E-3</v>
      </c>
      <c r="E1372" s="351">
        <f>'Employee Salary Payroll Tax '!N1374</f>
        <v>212193.76</v>
      </c>
      <c r="F1372" s="351">
        <f t="shared" si="171"/>
        <v>213652.59210000001</v>
      </c>
      <c r="G1372" s="352"/>
      <c r="H1372" s="351">
        <f t="shared" si="176"/>
        <v>0</v>
      </c>
      <c r="I1372" s="351">
        <f t="shared" si="172"/>
        <v>1458.8320999999996</v>
      </c>
      <c r="J1372" s="351">
        <f t="shared" si="173"/>
        <v>0</v>
      </c>
      <c r="K1372" s="293">
        <f>SUM('Employee Salary Payroll Tax '!I1374:K1374)</f>
        <v>197528.08000000002</v>
      </c>
      <c r="L1372" s="293">
        <f>'Employee Salary Payroll Tax '!H1374</f>
        <v>0</v>
      </c>
      <c r="M1372" s="293">
        <f t="shared" si="174"/>
        <v>14665.679999999993</v>
      </c>
      <c r="N1372" s="359">
        <f t="shared" si="175"/>
        <v>0</v>
      </c>
      <c r="O1372" s="331"/>
      <c r="P1372" s="61"/>
      <c r="Q1372" s="294"/>
      <c r="R1372" s="292"/>
      <c r="S1372" s="291"/>
    </row>
    <row r="1373" spans="1:19" ht="14.4">
      <c r="A1373" s="36">
        <f t="shared" si="169"/>
        <v>50</v>
      </c>
      <c r="B1373" s="526"/>
      <c r="C1373" s="36" t="str">
        <f>VLOOKUP('Employee Salary Payroll Tax '!B1375,'Employee Salary Payroll Tax '!$D$1:$E$7,2,FALSE)</f>
        <v>IBEW</v>
      </c>
      <c r="D1373" s="61">
        <f t="shared" si="170"/>
        <v>6.875E-3</v>
      </c>
      <c r="E1373" s="351">
        <f>'Employee Salary Payroll Tax '!N1375</f>
        <v>64808.37</v>
      </c>
      <c r="F1373" s="351">
        <f t="shared" si="171"/>
        <v>65253.927543750004</v>
      </c>
      <c r="G1373" s="352"/>
      <c r="H1373" s="351">
        <f t="shared" si="176"/>
        <v>0</v>
      </c>
      <c r="I1373" s="351">
        <f t="shared" si="172"/>
        <v>445.55754375000106</v>
      </c>
      <c r="J1373" s="351">
        <f t="shared" si="173"/>
        <v>0</v>
      </c>
      <c r="K1373" s="293">
        <f>SUM('Employee Salary Payroll Tax '!I1375:K1375)</f>
        <v>46688.86</v>
      </c>
      <c r="L1373" s="293">
        <f>'Employee Salary Payroll Tax '!H1375</f>
        <v>0</v>
      </c>
      <c r="M1373" s="293">
        <f t="shared" si="174"/>
        <v>18119.510000000002</v>
      </c>
      <c r="N1373" s="359">
        <f t="shared" si="175"/>
        <v>0</v>
      </c>
      <c r="O1373" s="331"/>
      <c r="P1373" s="61"/>
      <c r="Q1373" s="294"/>
      <c r="R1373" s="292"/>
      <c r="S1373" s="291"/>
    </row>
    <row r="1374" spans="1:19" ht="14.4">
      <c r="A1374" s="36">
        <f t="shared" si="169"/>
        <v>51</v>
      </c>
      <c r="B1374" s="526"/>
      <c r="C1374" s="36" t="str">
        <f>VLOOKUP('Employee Salary Payroll Tax '!B1376,'Employee Salary Payroll Tax '!$D$1:$E$7,2,FALSE)</f>
        <v>NonUnion</v>
      </c>
      <c r="D1374" s="61">
        <f t="shared" si="170"/>
        <v>2.98E-2</v>
      </c>
      <c r="E1374" s="351">
        <f>'Employee Salary Payroll Tax '!N1376</f>
        <v>64767.68</v>
      </c>
      <c r="F1374" s="351">
        <f t="shared" si="171"/>
        <v>66697.75686400001</v>
      </c>
      <c r="G1374" s="352"/>
      <c r="H1374" s="351">
        <f t="shared" si="176"/>
        <v>0</v>
      </c>
      <c r="I1374" s="351">
        <f t="shared" si="172"/>
        <v>1930.0768640000097</v>
      </c>
      <c r="J1374" s="351">
        <f t="shared" si="173"/>
        <v>0</v>
      </c>
      <c r="K1374" s="293">
        <f>SUM('Employee Salary Payroll Tax '!I1376:K1376)</f>
        <v>26754.41</v>
      </c>
      <c r="L1374" s="293">
        <f>'Employee Salary Payroll Tax '!H1376</f>
        <v>0</v>
      </c>
      <c r="M1374" s="293">
        <f t="shared" si="174"/>
        <v>38013.270000000004</v>
      </c>
      <c r="N1374" s="359">
        <f t="shared" si="175"/>
        <v>0</v>
      </c>
      <c r="O1374" s="331"/>
      <c r="P1374" s="61"/>
      <c r="Q1374" s="294"/>
      <c r="R1374" s="292"/>
      <c r="S1374" s="291"/>
    </row>
    <row r="1375" spans="1:19" ht="14.4">
      <c r="A1375" s="36">
        <f t="shared" si="169"/>
        <v>52</v>
      </c>
      <c r="B1375" s="526"/>
      <c r="C1375" s="36" t="str">
        <f>VLOOKUP('Employee Salary Payroll Tax '!B1377,'Employee Salary Payroll Tax '!$D$1:$E$7,2,FALSE)</f>
        <v>UA</v>
      </c>
      <c r="D1375" s="61">
        <f t="shared" si="170"/>
        <v>0.03</v>
      </c>
      <c r="E1375" s="351">
        <f>'Employee Salary Payroll Tax '!N1377</f>
        <v>34495.589999999997</v>
      </c>
      <c r="F1375" s="351">
        <f t="shared" si="171"/>
        <v>35530.457699999999</v>
      </c>
      <c r="G1375" s="352"/>
      <c r="H1375" s="351">
        <f t="shared" si="176"/>
        <v>10504.410000000003</v>
      </c>
      <c r="I1375" s="351">
        <f t="shared" si="172"/>
        <v>1034.8677000000025</v>
      </c>
      <c r="J1375" s="351">
        <f t="shared" si="173"/>
        <v>6.2092062000000148</v>
      </c>
      <c r="K1375" s="293">
        <f>SUM('Employee Salary Payroll Tax '!I1377:K1377)</f>
        <v>33081.440000000002</v>
      </c>
      <c r="L1375" s="293">
        <f>'Employee Salary Payroll Tax '!H1377</f>
        <v>0</v>
      </c>
      <c r="M1375" s="293">
        <f t="shared" si="174"/>
        <v>1414.1499999999942</v>
      </c>
      <c r="N1375" s="359">
        <f t="shared" si="175"/>
        <v>5.9546591998273941</v>
      </c>
      <c r="O1375" s="331"/>
      <c r="P1375" s="61"/>
      <c r="Q1375" s="294"/>
      <c r="R1375" s="292"/>
      <c r="S1375" s="291"/>
    </row>
    <row r="1376" spans="1:19" ht="14.4">
      <c r="A1376" s="36">
        <f t="shared" si="169"/>
        <v>53</v>
      </c>
      <c r="B1376" s="526"/>
      <c r="C1376" s="36" t="str">
        <f>VLOOKUP('Employee Salary Payroll Tax '!B1378,'Employee Salary Payroll Tax '!$D$1:$E$7,2,FALSE)</f>
        <v>NonUnion</v>
      </c>
      <c r="D1376" s="61">
        <f t="shared" si="170"/>
        <v>2.98E-2</v>
      </c>
      <c r="E1376" s="351">
        <f>'Employee Salary Payroll Tax '!N1378</f>
        <v>49649.84</v>
      </c>
      <c r="F1376" s="351">
        <f t="shared" si="171"/>
        <v>51129.405231999997</v>
      </c>
      <c r="G1376" s="352"/>
      <c r="H1376" s="351">
        <f t="shared" si="176"/>
        <v>0</v>
      </c>
      <c r="I1376" s="351">
        <f t="shared" si="172"/>
        <v>1479.5652320000008</v>
      </c>
      <c r="J1376" s="351">
        <f t="shared" si="173"/>
        <v>0</v>
      </c>
      <c r="K1376" s="293">
        <f>SUM('Employee Salary Payroll Tax '!I1378:K1378)</f>
        <v>20228.98</v>
      </c>
      <c r="L1376" s="293">
        <f>'Employee Salary Payroll Tax '!H1378</f>
        <v>0</v>
      </c>
      <c r="M1376" s="293">
        <f t="shared" si="174"/>
        <v>29420.859999999997</v>
      </c>
      <c r="N1376" s="359">
        <f t="shared" si="175"/>
        <v>0</v>
      </c>
      <c r="O1376" s="331"/>
      <c r="P1376" s="61"/>
      <c r="Q1376" s="294"/>
      <c r="R1376" s="292"/>
      <c r="S1376" s="291"/>
    </row>
    <row r="1377" spans="1:19" ht="14.4">
      <c r="A1377" s="36">
        <f t="shared" si="169"/>
        <v>54</v>
      </c>
      <c r="B1377" s="526"/>
      <c r="C1377" s="36" t="str">
        <f>VLOOKUP('Employee Salary Payroll Tax '!B1379,'Employee Salary Payroll Tax '!$D$1:$E$7,2,FALSE)</f>
        <v>IBEW</v>
      </c>
      <c r="D1377" s="61">
        <f t="shared" si="170"/>
        <v>6.875E-3</v>
      </c>
      <c r="E1377" s="351">
        <f>'Employee Salary Payroll Tax '!N1379</f>
        <v>42463.07</v>
      </c>
      <c r="F1377" s="351">
        <f t="shared" si="171"/>
        <v>42755.00360625</v>
      </c>
      <c r="G1377" s="352"/>
      <c r="H1377" s="351">
        <f t="shared" si="176"/>
        <v>2536.9300000000003</v>
      </c>
      <c r="I1377" s="351">
        <f t="shared" si="172"/>
        <v>291.93360625000059</v>
      </c>
      <c r="J1377" s="351">
        <f t="shared" si="173"/>
        <v>1.7516016375000036</v>
      </c>
      <c r="K1377" s="293">
        <f>SUM('Employee Salary Payroll Tax '!I1379:K1379)</f>
        <v>42387.549999999996</v>
      </c>
      <c r="L1377" s="293">
        <f>'Employee Salary Payroll Tax '!H1379</f>
        <v>0</v>
      </c>
      <c r="M1377" s="293">
        <f t="shared" si="174"/>
        <v>75.520000000004075</v>
      </c>
      <c r="N1377" s="359">
        <f t="shared" si="175"/>
        <v>1.7484864374588269</v>
      </c>
      <c r="O1377" s="331"/>
      <c r="P1377" s="61"/>
      <c r="Q1377" s="294"/>
      <c r="R1377" s="292"/>
      <c r="S1377" s="291"/>
    </row>
    <row r="1378" spans="1:19" ht="14.4">
      <c r="A1378" s="36">
        <f t="shared" si="169"/>
        <v>55</v>
      </c>
      <c r="B1378" s="526"/>
      <c r="C1378" s="36" t="str">
        <f>VLOOKUP('Employee Salary Payroll Tax '!B1380,'Employee Salary Payroll Tax '!$D$1:$E$7,2,FALSE)</f>
        <v>NonUnion</v>
      </c>
      <c r="D1378" s="61">
        <f t="shared" si="170"/>
        <v>2.98E-2</v>
      </c>
      <c r="E1378" s="351">
        <f>'Employee Salary Payroll Tax '!N1380</f>
        <v>57916.160000000003</v>
      </c>
      <c r="F1378" s="351">
        <f t="shared" si="171"/>
        <v>59642.061568000005</v>
      </c>
      <c r="G1378" s="352"/>
      <c r="H1378" s="351">
        <f t="shared" si="176"/>
        <v>0</v>
      </c>
      <c r="I1378" s="351">
        <f t="shared" si="172"/>
        <v>1725.9015680000011</v>
      </c>
      <c r="J1378" s="351">
        <f t="shared" si="173"/>
        <v>0</v>
      </c>
      <c r="K1378" s="293">
        <f>SUM('Employee Salary Payroll Tax '!I1380:K1380)</f>
        <v>45458.57</v>
      </c>
      <c r="L1378" s="293">
        <f>'Employee Salary Payroll Tax '!H1380</f>
        <v>0</v>
      </c>
      <c r="M1378" s="293">
        <f t="shared" si="174"/>
        <v>12457.590000000004</v>
      </c>
      <c r="N1378" s="359">
        <f t="shared" si="175"/>
        <v>0</v>
      </c>
      <c r="O1378" s="331"/>
      <c r="P1378" s="61"/>
      <c r="Q1378" s="294"/>
      <c r="R1378" s="292"/>
      <c r="S1378" s="291"/>
    </row>
    <row r="1379" spans="1:19" ht="14.4">
      <c r="A1379" s="36">
        <f t="shared" si="169"/>
        <v>56</v>
      </c>
      <c r="B1379" s="526"/>
      <c r="C1379" s="36" t="str">
        <f>VLOOKUP('Employee Salary Payroll Tax '!B1381,'Employee Salary Payroll Tax '!$D$1:$E$7,2,FALSE)</f>
        <v>IBEW</v>
      </c>
      <c r="D1379" s="61">
        <f t="shared" si="170"/>
        <v>6.875E-3</v>
      </c>
      <c r="E1379" s="351">
        <f>'Employee Salary Payroll Tax '!N1381</f>
        <v>49031.21</v>
      </c>
      <c r="F1379" s="351">
        <f t="shared" si="171"/>
        <v>49368.299568750001</v>
      </c>
      <c r="G1379" s="352"/>
      <c r="H1379" s="351">
        <f t="shared" si="176"/>
        <v>0</v>
      </c>
      <c r="I1379" s="351">
        <f t="shared" si="172"/>
        <v>337.08956875000149</v>
      </c>
      <c r="J1379" s="351">
        <f t="shared" si="173"/>
        <v>0</v>
      </c>
      <c r="K1379" s="293">
        <f>SUM('Employee Salary Payroll Tax '!I1381:K1381)</f>
        <v>0</v>
      </c>
      <c r="L1379" s="293">
        <f>'Employee Salary Payroll Tax '!H1381</f>
        <v>0</v>
      </c>
      <c r="M1379" s="293">
        <f t="shared" si="174"/>
        <v>49031.21</v>
      </c>
      <c r="N1379" s="359">
        <f t="shared" si="175"/>
        <v>0</v>
      </c>
      <c r="O1379" s="331"/>
      <c r="P1379" s="61"/>
      <c r="Q1379" s="294"/>
      <c r="R1379" s="292"/>
      <c r="S1379" s="291"/>
    </row>
    <row r="1380" spans="1:19" ht="14.4">
      <c r="A1380" s="36">
        <f t="shared" si="169"/>
        <v>57</v>
      </c>
      <c r="B1380" s="526"/>
      <c r="C1380" s="36" t="str">
        <f>VLOOKUP('Employee Salary Payroll Tax '!B1382,'Employee Salary Payroll Tax '!$D$1:$E$7,2,FALSE)</f>
        <v>NonUnion</v>
      </c>
      <c r="D1380" s="61">
        <f t="shared" si="170"/>
        <v>2.98E-2</v>
      </c>
      <c r="E1380" s="351">
        <f>'Employee Salary Payroll Tax '!N1382</f>
        <v>155943.51</v>
      </c>
      <c r="F1380" s="351">
        <f t="shared" si="171"/>
        <v>160590.62659800003</v>
      </c>
      <c r="G1380" s="352"/>
      <c r="H1380" s="351">
        <f t="shared" si="176"/>
        <v>0</v>
      </c>
      <c r="I1380" s="351">
        <f t="shared" si="172"/>
        <v>4647.1165980000223</v>
      </c>
      <c r="J1380" s="351">
        <f t="shared" si="173"/>
        <v>0</v>
      </c>
      <c r="K1380" s="293">
        <f>SUM('Employee Salary Payroll Tax '!I1382:K1382)</f>
        <v>155943.51</v>
      </c>
      <c r="L1380" s="293">
        <f>'Employee Salary Payroll Tax '!H1382</f>
        <v>0</v>
      </c>
      <c r="M1380" s="293">
        <f t="shared" si="174"/>
        <v>0</v>
      </c>
      <c r="N1380" s="359">
        <f t="shared" si="175"/>
        <v>0</v>
      </c>
      <c r="O1380" s="331"/>
      <c r="P1380" s="61"/>
      <c r="Q1380" s="294"/>
      <c r="R1380" s="292"/>
      <c r="S1380" s="291"/>
    </row>
    <row r="1381" spans="1:19" ht="14.4">
      <c r="A1381" s="36">
        <f t="shared" si="169"/>
        <v>58</v>
      </c>
      <c r="B1381" s="526"/>
      <c r="C1381" s="36" t="str">
        <f>VLOOKUP('Employee Salary Payroll Tax '!B1383,'Employee Salary Payroll Tax '!$D$1:$E$7,2,FALSE)</f>
        <v>NonUnion</v>
      </c>
      <c r="D1381" s="61">
        <f t="shared" si="170"/>
        <v>2.98E-2</v>
      </c>
      <c r="E1381" s="351">
        <f>'Employee Salary Payroll Tax '!N1383</f>
        <v>36943.17</v>
      </c>
      <c r="F1381" s="351">
        <f t="shared" si="171"/>
        <v>38044.076465999999</v>
      </c>
      <c r="G1381" s="352"/>
      <c r="H1381" s="351">
        <f t="shared" si="176"/>
        <v>8056.8300000000017</v>
      </c>
      <c r="I1381" s="351">
        <f t="shared" si="172"/>
        <v>1100.9064660000004</v>
      </c>
      <c r="J1381" s="351">
        <f t="shared" si="173"/>
        <v>6.6054387960000023</v>
      </c>
      <c r="K1381" s="293">
        <f>SUM('Employee Salary Payroll Tax '!I1383:K1383)</f>
        <v>36943.17</v>
      </c>
      <c r="L1381" s="293">
        <f>'Employee Salary Payroll Tax '!H1383</f>
        <v>0</v>
      </c>
      <c r="M1381" s="293">
        <f t="shared" si="174"/>
        <v>0</v>
      </c>
      <c r="N1381" s="359">
        <f t="shared" si="175"/>
        <v>6.6054387958212022</v>
      </c>
      <c r="O1381" s="331"/>
      <c r="P1381" s="61"/>
      <c r="Q1381" s="294"/>
      <c r="R1381" s="292"/>
      <c r="S1381" s="291"/>
    </row>
    <row r="1382" spans="1:19" ht="14.4">
      <c r="A1382" s="36">
        <f t="shared" si="169"/>
        <v>59</v>
      </c>
      <c r="B1382" s="526"/>
      <c r="C1382" s="36" t="str">
        <f>VLOOKUP('Employee Salary Payroll Tax '!B1384,'Employee Salary Payroll Tax '!$D$1:$E$7,2,FALSE)</f>
        <v>NonUnion</v>
      </c>
      <c r="D1382" s="61">
        <f t="shared" si="170"/>
        <v>2.98E-2</v>
      </c>
      <c r="E1382" s="351">
        <f>'Employee Salary Payroll Tax '!N1384</f>
        <v>81806.47</v>
      </c>
      <c r="F1382" s="351">
        <f t="shared" si="171"/>
        <v>84244.302806000007</v>
      </c>
      <c r="G1382" s="352"/>
      <c r="H1382" s="351">
        <f t="shared" si="176"/>
        <v>0</v>
      </c>
      <c r="I1382" s="351">
        <f t="shared" si="172"/>
        <v>2437.8328060000058</v>
      </c>
      <c r="J1382" s="351">
        <f t="shared" si="173"/>
        <v>0</v>
      </c>
      <c r="K1382" s="293">
        <f>SUM('Employee Salary Payroll Tax '!I1384:K1384)</f>
        <v>18561.010000000002</v>
      </c>
      <c r="L1382" s="293">
        <f>'Employee Salary Payroll Tax '!H1384</f>
        <v>0</v>
      </c>
      <c r="M1382" s="293">
        <f t="shared" si="174"/>
        <v>63245.46</v>
      </c>
      <c r="N1382" s="359">
        <f t="shared" si="175"/>
        <v>0</v>
      </c>
      <c r="O1382" s="331"/>
      <c r="P1382" s="61"/>
      <c r="Q1382" s="294"/>
      <c r="R1382" s="292"/>
      <c r="S1382" s="291"/>
    </row>
    <row r="1383" spans="1:19" ht="14.4">
      <c r="A1383" s="36">
        <f t="shared" si="169"/>
        <v>60</v>
      </c>
      <c r="B1383" s="526"/>
      <c r="C1383" s="36" t="str">
        <f>VLOOKUP('Employee Salary Payroll Tax '!B1385,'Employee Salary Payroll Tax '!$D$1:$E$7,2,FALSE)</f>
        <v>UA</v>
      </c>
      <c r="D1383" s="61">
        <f t="shared" si="170"/>
        <v>0.03</v>
      </c>
      <c r="E1383" s="351">
        <f>'Employee Salary Payroll Tax '!N1385</f>
        <v>79889.61</v>
      </c>
      <c r="F1383" s="351">
        <f t="shared" si="171"/>
        <v>82286.298300000009</v>
      </c>
      <c r="G1383" s="352"/>
      <c r="H1383" s="351">
        <f t="shared" si="176"/>
        <v>0</v>
      </c>
      <c r="I1383" s="351">
        <f t="shared" si="172"/>
        <v>2396.6883000000089</v>
      </c>
      <c r="J1383" s="351">
        <f t="shared" si="173"/>
        <v>0</v>
      </c>
      <c r="K1383" s="293">
        <f>SUM('Employee Salary Payroll Tax '!I1385:K1385)</f>
        <v>72352</v>
      </c>
      <c r="L1383" s="293">
        <f>'Employee Salary Payroll Tax '!H1385</f>
        <v>1031.93</v>
      </c>
      <c r="M1383" s="293">
        <f t="shared" si="174"/>
        <v>6505.68</v>
      </c>
      <c r="N1383" s="359">
        <f t="shared" si="175"/>
        <v>0</v>
      </c>
      <c r="O1383" s="331"/>
      <c r="P1383" s="61"/>
      <c r="Q1383" s="294"/>
      <c r="R1383" s="292"/>
      <c r="S1383" s="291"/>
    </row>
    <row r="1384" spans="1:19" ht="14.4">
      <c r="A1384" s="36">
        <f t="shared" si="169"/>
        <v>61</v>
      </c>
      <c r="B1384" s="526"/>
      <c r="C1384" s="36" t="str">
        <f>VLOOKUP('Employee Salary Payroll Tax '!B1386,'Employee Salary Payroll Tax '!$D$1:$E$7,2,FALSE)</f>
        <v>NonUnion</v>
      </c>
      <c r="D1384" s="61">
        <f t="shared" si="170"/>
        <v>2.98E-2</v>
      </c>
      <c r="E1384" s="351">
        <f>'Employee Salary Payroll Tax '!N1386</f>
        <v>95823.48</v>
      </c>
      <c r="F1384" s="351">
        <f t="shared" si="171"/>
        <v>98679.019704000006</v>
      </c>
      <c r="G1384" s="352"/>
      <c r="H1384" s="351">
        <f t="shared" si="176"/>
        <v>0</v>
      </c>
      <c r="I1384" s="351">
        <f t="shared" si="172"/>
        <v>2855.5397040000098</v>
      </c>
      <c r="J1384" s="351">
        <f t="shared" si="173"/>
        <v>0</v>
      </c>
      <c r="K1384" s="293">
        <f>SUM('Employee Salary Payroll Tax '!I1386:K1386)</f>
        <v>95823.48</v>
      </c>
      <c r="L1384" s="293">
        <f>'Employee Salary Payroll Tax '!H1386</f>
        <v>0</v>
      </c>
      <c r="M1384" s="293">
        <f t="shared" si="174"/>
        <v>0</v>
      </c>
      <c r="N1384" s="359">
        <f t="shared" si="175"/>
        <v>0</v>
      </c>
      <c r="O1384" s="331"/>
      <c r="P1384" s="61"/>
      <c r="Q1384" s="294"/>
      <c r="R1384" s="292"/>
      <c r="S1384" s="291"/>
    </row>
    <row r="1385" spans="1:19" ht="14.4">
      <c r="A1385" s="36">
        <f t="shared" si="169"/>
        <v>62</v>
      </c>
      <c r="B1385" s="526"/>
      <c r="C1385" s="36" t="str">
        <f>VLOOKUP('Employee Salary Payroll Tax '!B1387,'Employee Salary Payroll Tax '!$D$1:$E$7,2,FALSE)</f>
        <v>NonUnion</v>
      </c>
      <c r="D1385" s="61">
        <f t="shared" si="170"/>
        <v>2.98E-2</v>
      </c>
      <c r="E1385" s="351">
        <f>'Employee Salary Payroll Tax '!N1387</f>
        <v>70611.53</v>
      </c>
      <c r="F1385" s="351">
        <f t="shared" si="171"/>
        <v>72715.753594000009</v>
      </c>
      <c r="G1385" s="352"/>
      <c r="H1385" s="351">
        <f t="shared" si="176"/>
        <v>0</v>
      </c>
      <c r="I1385" s="351">
        <f t="shared" si="172"/>
        <v>2104.2235940000101</v>
      </c>
      <c r="J1385" s="351">
        <f t="shared" si="173"/>
        <v>0</v>
      </c>
      <c r="K1385" s="293">
        <f>SUM('Employee Salary Payroll Tax '!I1387:K1387)</f>
        <v>69095.460000000006</v>
      </c>
      <c r="L1385" s="293">
        <f>'Employee Salary Payroll Tax '!H1387</f>
        <v>0</v>
      </c>
      <c r="M1385" s="293">
        <f t="shared" si="174"/>
        <v>1516.0699999999924</v>
      </c>
      <c r="N1385" s="359">
        <f t="shared" si="175"/>
        <v>0</v>
      </c>
      <c r="O1385" s="331"/>
      <c r="P1385" s="61"/>
      <c r="Q1385" s="294"/>
      <c r="R1385" s="292"/>
      <c r="S1385" s="291"/>
    </row>
    <row r="1386" spans="1:19" ht="14.4">
      <c r="A1386" s="36">
        <f t="shared" si="169"/>
        <v>63</v>
      </c>
      <c r="B1386" s="526"/>
      <c r="C1386" s="36" t="str">
        <f>VLOOKUP('Employee Salary Payroll Tax '!B1388,'Employee Salary Payroll Tax '!$D$1:$E$7,2,FALSE)</f>
        <v>NonUnion</v>
      </c>
      <c r="D1386" s="61">
        <f t="shared" si="170"/>
        <v>2.98E-2</v>
      </c>
      <c r="E1386" s="351">
        <f>'Employee Salary Payroll Tax '!N1388</f>
        <v>50985.01</v>
      </c>
      <c r="F1386" s="351">
        <f t="shared" si="171"/>
        <v>52504.363298000004</v>
      </c>
      <c r="G1386" s="352"/>
      <c r="H1386" s="351">
        <f t="shared" si="176"/>
        <v>0</v>
      </c>
      <c r="I1386" s="351">
        <f t="shared" si="172"/>
        <v>1519.3532980000018</v>
      </c>
      <c r="J1386" s="351">
        <f t="shared" si="173"/>
        <v>0</v>
      </c>
      <c r="K1386" s="293">
        <f>SUM('Employee Salary Payroll Tax '!I1388:K1388)</f>
        <v>288.88</v>
      </c>
      <c r="L1386" s="293">
        <f>'Employee Salary Payroll Tax '!H1388</f>
        <v>0</v>
      </c>
      <c r="M1386" s="293">
        <f t="shared" si="174"/>
        <v>50696.130000000005</v>
      </c>
      <c r="N1386" s="359">
        <f t="shared" si="175"/>
        <v>0</v>
      </c>
      <c r="O1386" s="331"/>
      <c r="P1386" s="61"/>
      <c r="Q1386" s="294"/>
      <c r="R1386" s="292"/>
      <c r="S1386" s="291"/>
    </row>
    <row r="1387" spans="1:19" ht="14.4">
      <c r="A1387" s="36">
        <f t="shared" si="169"/>
        <v>64</v>
      </c>
      <c r="B1387" s="526"/>
      <c r="C1387" s="36" t="str">
        <f>VLOOKUP('Employee Salary Payroll Tax '!B1389,'Employee Salary Payroll Tax '!$D$1:$E$7,2,FALSE)</f>
        <v>NonUnion</v>
      </c>
      <c r="D1387" s="61">
        <f t="shared" si="170"/>
        <v>2.98E-2</v>
      </c>
      <c r="E1387" s="351">
        <f>'Employee Salary Payroll Tax '!N1389</f>
        <v>65933.47</v>
      </c>
      <c r="F1387" s="351">
        <f t="shared" si="171"/>
        <v>67898.287406000003</v>
      </c>
      <c r="G1387" s="352"/>
      <c r="H1387" s="351">
        <f t="shared" si="176"/>
        <v>0</v>
      </c>
      <c r="I1387" s="351">
        <f t="shared" si="172"/>
        <v>1964.8174060000019</v>
      </c>
      <c r="J1387" s="351">
        <f t="shared" si="173"/>
        <v>0</v>
      </c>
      <c r="K1387" s="293">
        <f>SUM('Employee Salary Payroll Tax '!I1389:K1389)</f>
        <v>1330.87</v>
      </c>
      <c r="L1387" s="293">
        <f>'Employee Salary Payroll Tax '!H1389</f>
        <v>0</v>
      </c>
      <c r="M1387" s="293">
        <f t="shared" si="174"/>
        <v>64602.6</v>
      </c>
      <c r="N1387" s="359">
        <f t="shared" si="175"/>
        <v>0</v>
      </c>
      <c r="O1387" s="331"/>
      <c r="P1387" s="61"/>
      <c r="Q1387" s="294"/>
      <c r="R1387" s="292"/>
      <c r="S1387" s="291"/>
    </row>
    <row r="1388" spans="1:19" ht="14.4">
      <c r="A1388" s="36">
        <f t="shared" si="169"/>
        <v>65</v>
      </c>
      <c r="B1388" s="526"/>
      <c r="C1388" s="36" t="str">
        <f>VLOOKUP('Employee Salary Payroll Tax '!B1390,'Employee Salary Payroll Tax '!$D$1:$E$7,2,FALSE)</f>
        <v>UA</v>
      </c>
      <c r="D1388" s="61">
        <f t="shared" si="170"/>
        <v>0.03</v>
      </c>
      <c r="E1388" s="351">
        <f>'Employee Salary Payroll Tax '!N1390</f>
        <v>1311.33</v>
      </c>
      <c r="F1388" s="351">
        <f t="shared" si="171"/>
        <v>1350.6698999999999</v>
      </c>
      <c r="G1388" s="352"/>
      <c r="H1388" s="351">
        <f t="shared" si="176"/>
        <v>43688.67</v>
      </c>
      <c r="I1388" s="351">
        <f t="shared" si="172"/>
        <v>39.339899999999943</v>
      </c>
      <c r="J1388" s="351">
        <f t="shared" si="173"/>
        <v>0.23603939999999968</v>
      </c>
      <c r="K1388" s="293">
        <f>SUM('Employee Salary Payroll Tax '!I1390:K1390)</f>
        <v>206.15</v>
      </c>
      <c r="L1388" s="293">
        <f>'Employee Salary Payroll Tax '!H1390</f>
        <v>0.71</v>
      </c>
      <c r="M1388" s="293">
        <f t="shared" si="174"/>
        <v>1104.4699999999998</v>
      </c>
      <c r="N1388" s="359">
        <f t="shared" si="175"/>
        <v>3.7106999971702727E-2</v>
      </c>
      <c r="O1388" s="331"/>
      <c r="P1388" s="61"/>
      <c r="Q1388" s="294"/>
      <c r="R1388" s="292"/>
      <c r="S1388" s="291"/>
    </row>
    <row r="1389" spans="1:19" ht="14.4">
      <c r="A1389" s="36">
        <f t="shared" ref="A1389:A1452" si="177">+A1388+1</f>
        <v>66</v>
      </c>
      <c r="B1389" s="526"/>
      <c r="C1389" s="36" t="str">
        <f>VLOOKUP('Employee Salary Payroll Tax '!B1391,'Employee Salary Payroll Tax '!$D$1:$E$7,2,FALSE)</f>
        <v>UA</v>
      </c>
      <c r="D1389" s="61">
        <f t="shared" si="170"/>
        <v>0.03</v>
      </c>
      <c r="E1389" s="351">
        <f>'Employee Salary Payroll Tax '!N1391</f>
        <v>50632.25</v>
      </c>
      <c r="F1389" s="351">
        <f t="shared" si="171"/>
        <v>52151.217499999999</v>
      </c>
      <c r="G1389" s="352"/>
      <c r="H1389" s="351">
        <f t="shared" si="176"/>
        <v>0</v>
      </c>
      <c r="I1389" s="351">
        <f t="shared" si="172"/>
        <v>1518.9674999999988</v>
      </c>
      <c r="J1389" s="351">
        <f t="shared" si="173"/>
        <v>0</v>
      </c>
      <c r="K1389" s="293">
        <f>SUM('Employee Salary Payroll Tax '!I1391:K1391)</f>
        <v>26032.69</v>
      </c>
      <c r="L1389" s="293">
        <f>'Employee Salary Payroll Tax '!H1391</f>
        <v>84.73</v>
      </c>
      <c r="M1389" s="293">
        <f t="shared" si="174"/>
        <v>24514.83</v>
      </c>
      <c r="N1389" s="359">
        <f t="shared" si="175"/>
        <v>0</v>
      </c>
      <c r="O1389" s="331"/>
      <c r="P1389" s="61"/>
      <c r="Q1389" s="294"/>
      <c r="R1389" s="292"/>
      <c r="S1389" s="291"/>
    </row>
    <row r="1390" spans="1:19" ht="14.4">
      <c r="A1390" s="36">
        <f t="shared" si="177"/>
        <v>67</v>
      </c>
      <c r="B1390" s="526"/>
      <c r="C1390" s="36" t="str">
        <f>VLOOKUP('Employee Salary Payroll Tax '!B1392,'Employee Salary Payroll Tax '!$D$1:$E$7,2,FALSE)</f>
        <v>NonUnion</v>
      </c>
      <c r="D1390" s="61">
        <f t="shared" si="170"/>
        <v>2.98E-2</v>
      </c>
      <c r="E1390" s="351">
        <f>'Employee Salary Payroll Tax '!N1392</f>
        <v>123145.53</v>
      </c>
      <c r="F1390" s="351">
        <f t="shared" si="171"/>
        <v>126815.26679400001</v>
      </c>
      <c r="G1390" s="352"/>
      <c r="H1390" s="351">
        <f t="shared" si="176"/>
        <v>0</v>
      </c>
      <c r="I1390" s="351">
        <f t="shared" si="172"/>
        <v>3669.7367940000113</v>
      </c>
      <c r="J1390" s="351">
        <f t="shared" si="173"/>
        <v>0</v>
      </c>
      <c r="K1390" s="293">
        <f>SUM('Employee Salary Payroll Tax '!I1392:K1392)</f>
        <v>41894.449999999997</v>
      </c>
      <c r="L1390" s="293">
        <f>'Employee Salary Payroll Tax '!H1392</f>
        <v>0</v>
      </c>
      <c r="M1390" s="293">
        <f t="shared" si="174"/>
        <v>81251.08</v>
      </c>
      <c r="N1390" s="359">
        <f t="shared" si="175"/>
        <v>0</v>
      </c>
      <c r="O1390" s="331"/>
      <c r="P1390" s="61"/>
      <c r="Q1390" s="294"/>
      <c r="R1390" s="292"/>
      <c r="S1390" s="291"/>
    </row>
    <row r="1391" spans="1:19" ht="14.4">
      <c r="A1391" s="36">
        <f t="shared" si="177"/>
        <v>68</v>
      </c>
      <c r="B1391" s="526"/>
      <c r="C1391" s="36" t="str">
        <f>VLOOKUP('Employee Salary Payroll Tax '!B1393,'Employee Salary Payroll Tax '!$D$1:$E$7,2,FALSE)</f>
        <v>NonUnion</v>
      </c>
      <c r="D1391" s="61">
        <f t="shared" si="170"/>
        <v>2.98E-2</v>
      </c>
      <c r="E1391" s="351">
        <f>'Employee Salary Payroll Tax '!N1393</f>
        <v>49666.720000000001</v>
      </c>
      <c r="F1391" s="351">
        <f t="shared" si="171"/>
        <v>51146.788256000007</v>
      </c>
      <c r="G1391" s="352"/>
      <c r="H1391" s="351">
        <f t="shared" si="176"/>
        <v>0</v>
      </c>
      <c r="I1391" s="351">
        <f t="shared" si="172"/>
        <v>1480.0682560000059</v>
      </c>
      <c r="J1391" s="351">
        <f t="shared" si="173"/>
        <v>0</v>
      </c>
      <c r="K1391" s="293">
        <f>SUM('Employee Salary Payroll Tax '!I1393:K1393)</f>
        <v>49666.720000000001</v>
      </c>
      <c r="L1391" s="293">
        <f>'Employee Salary Payroll Tax '!H1393</f>
        <v>0</v>
      </c>
      <c r="M1391" s="293">
        <f t="shared" si="174"/>
        <v>0</v>
      </c>
      <c r="N1391" s="359">
        <f t="shared" si="175"/>
        <v>0</v>
      </c>
      <c r="O1391" s="331"/>
      <c r="P1391" s="61"/>
      <c r="Q1391" s="294"/>
      <c r="R1391" s="292"/>
      <c r="S1391" s="291"/>
    </row>
    <row r="1392" spans="1:19" ht="14.4">
      <c r="A1392" s="36">
        <f t="shared" si="177"/>
        <v>69</v>
      </c>
      <c r="B1392" s="526"/>
      <c r="C1392" s="36" t="str">
        <f>VLOOKUP('Employee Salary Payroll Tax '!B1394,'Employee Salary Payroll Tax '!$D$1:$E$7,2,FALSE)</f>
        <v>NonUnion</v>
      </c>
      <c r="D1392" s="61">
        <f t="shared" si="170"/>
        <v>2.98E-2</v>
      </c>
      <c r="E1392" s="351">
        <f>'Employee Salary Payroll Tax '!N1394</f>
        <v>55244.36</v>
      </c>
      <c r="F1392" s="351">
        <f t="shared" si="171"/>
        <v>56890.641928000005</v>
      </c>
      <c r="G1392" s="352"/>
      <c r="H1392" s="351">
        <f t="shared" si="176"/>
        <v>0</v>
      </c>
      <c r="I1392" s="351">
        <f t="shared" si="172"/>
        <v>1646.281928000004</v>
      </c>
      <c r="J1392" s="351">
        <f t="shared" si="173"/>
        <v>0</v>
      </c>
      <c r="K1392" s="293">
        <f>SUM('Employee Salary Payroll Tax '!I1394:K1394)</f>
        <v>39587.65</v>
      </c>
      <c r="L1392" s="293">
        <f>'Employee Salary Payroll Tax '!H1394</f>
        <v>0</v>
      </c>
      <c r="M1392" s="293">
        <f t="shared" si="174"/>
        <v>15656.71</v>
      </c>
      <c r="N1392" s="359">
        <f t="shared" si="175"/>
        <v>0</v>
      </c>
      <c r="O1392" s="331"/>
      <c r="P1392" s="61"/>
      <c r="Q1392" s="294"/>
      <c r="R1392" s="292"/>
      <c r="S1392" s="291"/>
    </row>
    <row r="1393" spans="1:19" ht="14.4">
      <c r="A1393" s="36">
        <f t="shared" si="177"/>
        <v>70</v>
      </c>
      <c r="B1393" s="526"/>
      <c r="C1393" s="36" t="str">
        <f>VLOOKUP('Employee Salary Payroll Tax '!B1395,'Employee Salary Payroll Tax '!$D$1:$E$7,2,FALSE)</f>
        <v>IBEW</v>
      </c>
      <c r="D1393" s="61">
        <f t="shared" si="170"/>
        <v>6.875E-3</v>
      </c>
      <c r="E1393" s="351">
        <f>'Employee Salary Payroll Tax '!N1395</f>
        <v>147007.73000000001</v>
      </c>
      <c r="F1393" s="351">
        <f t="shared" si="171"/>
        <v>148018.40814375001</v>
      </c>
      <c r="G1393" s="352"/>
      <c r="H1393" s="351">
        <f t="shared" si="176"/>
        <v>0</v>
      </c>
      <c r="I1393" s="351">
        <f t="shared" si="172"/>
        <v>1010.6781437500031</v>
      </c>
      <c r="J1393" s="351">
        <f t="shared" si="173"/>
        <v>0</v>
      </c>
      <c r="K1393" s="293">
        <f>SUM('Employee Salary Payroll Tax '!I1395:K1395)</f>
        <v>50567.28</v>
      </c>
      <c r="L1393" s="293">
        <f>'Employee Salary Payroll Tax '!H1395</f>
        <v>0</v>
      </c>
      <c r="M1393" s="293">
        <f t="shared" si="174"/>
        <v>96440.450000000012</v>
      </c>
      <c r="N1393" s="359">
        <f t="shared" si="175"/>
        <v>0</v>
      </c>
      <c r="O1393" s="331"/>
      <c r="P1393" s="61"/>
      <c r="Q1393" s="294"/>
      <c r="R1393" s="292"/>
      <c r="S1393" s="291"/>
    </row>
    <row r="1394" spans="1:19" ht="14.4">
      <c r="A1394" s="36">
        <f t="shared" si="177"/>
        <v>71</v>
      </c>
      <c r="B1394" s="526"/>
      <c r="C1394" s="36" t="str">
        <f>VLOOKUP('Employee Salary Payroll Tax '!B1396,'Employee Salary Payroll Tax '!$D$1:$E$7,2,FALSE)</f>
        <v>IBEW</v>
      </c>
      <c r="D1394" s="61">
        <f t="shared" si="170"/>
        <v>6.875E-3</v>
      </c>
      <c r="E1394" s="351">
        <f>'Employee Salary Payroll Tax '!N1396</f>
        <v>74004.899999999994</v>
      </c>
      <c r="F1394" s="351">
        <f t="shared" si="171"/>
        <v>74513.683687499986</v>
      </c>
      <c r="G1394" s="352"/>
      <c r="H1394" s="351">
        <f t="shared" si="176"/>
        <v>0</v>
      </c>
      <c r="I1394" s="351">
        <f t="shared" si="172"/>
        <v>508.78368749999208</v>
      </c>
      <c r="J1394" s="351">
        <f t="shared" si="173"/>
        <v>0</v>
      </c>
      <c r="K1394" s="293">
        <f>SUM('Employee Salary Payroll Tax '!I1396:K1396)</f>
        <v>73856.91</v>
      </c>
      <c r="L1394" s="293">
        <f>'Employee Salary Payroll Tax '!H1396</f>
        <v>0</v>
      </c>
      <c r="M1394" s="293">
        <f t="shared" si="174"/>
        <v>147.98999999999069</v>
      </c>
      <c r="N1394" s="359">
        <f t="shared" si="175"/>
        <v>0</v>
      </c>
      <c r="O1394" s="331"/>
      <c r="P1394" s="61"/>
      <c r="Q1394" s="294"/>
      <c r="R1394" s="292"/>
      <c r="S1394" s="291"/>
    </row>
    <row r="1395" spans="1:19" ht="14.4">
      <c r="A1395" s="36">
        <f t="shared" si="177"/>
        <v>72</v>
      </c>
      <c r="B1395" s="526"/>
      <c r="C1395" s="36" t="str">
        <f>VLOOKUP('Employee Salary Payroll Tax '!B1397,'Employee Salary Payroll Tax '!$D$1:$E$7,2,FALSE)</f>
        <v>IBEW</v>
      </c>
      <c r="D1395" s="61">
        <f t="shared" si="170"/>
        <v>6.875E-3</v>
      </c>
      <c r="E1395" s="351">
        <f>'Employee Salary Payroll Tax '!N1397</f>
        <v>142474.75</v>
      </c>
      <c r="F1395" s="351">
        <f t="shared" si="171"/>
        <v>143454.26390625001</v>
      </c>
      <c r="G1395" s="352"/>
      <c r="H1395" s="351">
        <f t="shared" si="176"/>
        <v>0</v>
      </c>
      <c r="I1395" s="351">
        <f t="shared" si="172"/>
        <v>979.51390625000931</v>
      </c>
      <c r="J1395" s="351">
        <f t="shared" si="173"/>
        <v>0</v>
      </c>
      <c r="K1395" s="293">
        <f>SUM('Employee Salary Payroll Tax '!I1397:K1397)</f>
        <v>130286.99</v>
      </c>
      <c r="L1395" s="293">
        <f>'Employee Salary Payroll Tax '!H1397</f>
        <v>0</v>
      </c>
      <c r="M1395" s="293">
        <f t="shared" si="174"/>
        <v>12187.759999999995</v>
      </c>
      <c r="N1395" s="359">
        <f t="shared" si="175"/>
        <v>0</v>
      </c>
      <c r="O1395" s="331"/>
      <c r="P1395" s="61"/>
      <c r="Q1395" s="294"/>
      <c r="R1395" s="292"/>
      <c r="S1395" s="291"/>
    </row>
    <row r="1396" spans="1:19" ht="14.4">
      <c r="A1396" s="36">
        <f t="shared" si="177"/>
        <v>73</v>
      </c>
      <c r="B1396" s="526"/>
      <c r="C1396" s="36" t="str">
        <f>VLOOKUP('Employee Salary Payroll Tax '!B1398,'Employee Salary Payroll Tax '!$D$1:$E$7,2,FALSE)</f>
        <v>NonUnion</v>
      </c>
      <c r="D1396" s="61">
        <f t="shared" si="170"/>
        <v>2.98E-2</v>
      </c>
      <c r="E1396" s="351">
        <f>'Employee Salary Payroll Tax '!N1398</f>
        <v>108461.74</v>
      </c>
      <c r="F1396" s="351">
        <f t="shared" si="171"/>
        <v>111693.89985200002</v>
      </c>
      <c r="G1396" s="352"/>
      <c r="H1396" s="351">
        <f t="shared" si="176"/>
        <v>0</v>
      </c>
      <c r="I1396" s="351">
        <f t="shared" si="172"/>
        <v>3232.1598520000116</v>
      </c>
      <c r="J1396" s="351">
        <f t="shared" si="173"/>
        <v>0</v>
      </c>
      <c r="K1396" s="293">
        <f>SUM('Employee Salary Payroll Tax '!I1398:K1398)</f>
        <v>84344.97</v>
      </c>
      <c r="L1396" s="293">
        <f>'Employee Salary Payroll Tax '!H1398</f>
        <v>19.489999999999998</v>
      </c>
      <c r="M1396" s="293">
        <f t="shared" si="174"/>
        <v>24097.280000000002</v>
      </c>
      <c r="N1396" s="359">
        <f t="shared" si="175"/>
        <v>0</v>
      </c>
      <c r="O1396" s="331"/>
      <c r="P1396" s="61"/>
      <c r="Q1396" s="294"/>
      <c r="R1396" s="292"/>
      <c r="S1396" s="291"/>
    </row>
    <row r="1397" spans="1:19" ht="14.4">
      <c r="A1397" s="36">
        <f t="shared" si="177"/>
        <v>74</v>
      </c>
      <c r="B1397" s="526"/>
      <c r="C1397" s="36" t="str">
        <f>VLOOKUP('Employee Salary Payroll Tax '!B1399,'Employee Salary Payroll Tax '!$D$1:$E$7,2,FALSE)</f>
        <v>NonUnion</v>
      </c>
      <c r="D1397" s="61">
        <f t="shared" si="170"/>
        <v>2.98E-2</v>
      </c>
      <c r="E1397" s="351">
        <f>'Employee Salary Payroll Tax '!N1399</f>
        <v>113666.23</v>
      </c>
      <c r="F1397" s="351">
        <f t="shared" si="171"/>
        <v>117053.483654</v>
      </c>
      <c r="G1397" s="352"/>
      <c r="H1397" s="351">
        <f t="shared" si="176"/>
        <v>0</v>
      </c>
      <c r="I1397" s="351">
        <f t="shared" si="172"/>
        <v>3387.2536540000001</v>
      </c>
      <c r="J1397" s="351">
        <f t="shared" si="173"/>
        <v>0</v>
      </c>
      <c r="K1397" s="293">
        <f>SUM('Employee Salary Payroll Tax '!I1399:K1399)</f>
        <v>49512.959999999999</v>
      </c>
      <c r="L1397" s="293">
        <f>'Employee Salary Payroll Tax '!H1399</f>
        <v>0</v>
      </c>
      <c r="M1397" s="293">
        <f t="shared" si="174"/>
        <v>64153.27</v>
      </c>
      <c r="N1397" s="359">
        <f t="shared" si="175"/>
        <v>0</v>
      </c>
      <c r="O1397" s="331"/>
      <c r="P1397" s="61"/>
      <c r="Q1397" s="294"/>
      <c r="R1397" s="292"/>
      <c r="S1397" s="291"/>
    </row>
    <row r="1398" spans="1:19" ht="14.4">
      <c r="A1398" s="36">
        <f t="shared" si="177"/>
        <v>75</v>
      </c>
      <c r="B1398" s="526"/>
      <c r="C1398" s="36" t="str">
        <f>VLOOKUP('Employee Salary Payroll Tax '!B1400,'Employee Salary Payroll Tax '!$D$1:$E$7,2,FALSE)</f>
        <v>NonUnion</v>
      </c>
      <c r="D1398" s="61">
        <f t="shared" si="170"/>
        <v>2.98E-2</v>
      </c>
      <c r="E1398" s="351">
        <f>'Employee Salary Payroll Tax '!N1400</f>
        <v>14696.92</v>
      </c>
      <c r="F1398" s="351">
        <f t="shared" si="171"/>
        <v>15134.888216000001</v>
      </c>
      <c r="G1398" s="352"/>
      <c r="H1398" s="351">
        <f t="shared" si="176"/>
        <v>30303.08</v>
      </c>
      <c r="I1398" s="351">
        <f t="shared" si="172"/>
        <v>437.96821600000112</v>
      </c>
      <c r="J1398" s="351">
        <f t="shared" si="173"/>
        <v>2.6278092960000068</v>
      </c>
      <c r="K1398" s="293">
        <f>SUM('Employee Salary Payroll Tax '!I1400:K1400)</f>
        <v>-394.52</v>
      </c>
      <c r="L1398" s="293">
        <f>'Employee Salary Payroll Tax '!H1400</f>
        <v>0</v>
      </c>
      <c r="M1398" s="293">
        <f t="shared" si="174"/>
        <v>15091.44</v>
      </c>
      <c r="N1398" s="359">
        <f t="shared" si="175"/>
        <v>-7.0540175995200516E-2</v>
      </c>
      <c r="O1398" s="331"/>
      <c r="P1398" s="61"/>
      <c r="Q1398" s="294"/>
      <c r="R1398" s="292"/>
      <c r="S1398" s="291"/>
    </row>
    <row r="1399" spans="1:19" ht="14.4">
      <c r="A1399" s="36">
        <f t="shared" si="177"/>
        <v>76</v>
      </c>
      <c r="B1399" s="526"/>
      <c r="C1399" s="36" t="str">
        <f>VLOOKUP('Employee Salary Payroll Tax '!B1401,'Employee Salary Payroll Tax '!$D$1:$E$7,2,FALSE)</f>
        <v>Not Assigned</v>
      </c>
      <c r="D1399" s="61">
        <f t="shared" si="170"/>
        <v>0</v>
      </c>
      <c r="E1399" s="351">
        <f>'Employee Salary Payroll Tax '!N1401</f>
        <v>0</v>
      </c>
      <c r="F1399" s="351">
        <f t="shared" si="171"/>
        <v>0</v>
      </c>
      <c r="G1399" s="352"/>
      <c r="H1399" s="351">
        <f t="shared" si="176"/>
        <v>45000</v>
      </c>
      <c r="I1399" s="351">
        <f t="shared" si="172"/>
        <v>0</v>
      </c>
      <c r="J1399" s="351">
        <f t="shared" si="173"/>
        <v>0</v>
      </c>
      <c r="K1399" s="293">
        <f>SUM('Employee Salary Payroll Tax '!I1401:K1401)</f>
        <v>-1958.8</v>
      </c>
      <c r="L1399" s="293">
        <f>'Employee Salary Payroll Tax '!H1401</f>
        <v>0</v>
      </c>
      <c r="M1399" s="293">
        <f t="shared" si="174"/>
        <v>1958.8</v>
      </c>
      <c r="N1399" s="359">
        <f t="shared" si="175"/>
        <v>0</v>
      </c>
      <c r="O1399" s="331"/>
      <c r="P1399" s="61"/>
      <c r="Q1399" s="294"/>
      <c r="R1399" s="292"/>
      <c r="S1399" s="291"/>
    </row>
    <row r="1400" spans="1:19" ht="14.4">
      <c r="A1400" s="36">
        <f t="shared" si="177"/>
        <v>77</v>
      </c>
      <c r="B1400" s="526"/>
      <c r="C1400" s="36" t="str">
        <f>VLOOKUP('Employee Salary Payroll Tax '!B1402,'Employee Salary Payroll Tax '!$D$1:$E$7,2,FALSE)</f>
        <v>IBEW</v>
      </c>
      <c r="D1400" s="61">
        <f t="shared" si="170"/>
        <v>6.875E-3</v>
      </c>
      <c r="E1400" s="351">
        <f>'Employee Salary Payroll Tax '!N1402</f>
        <v>40794.53</v>
      </c>
      <c r="F1400" s="351">
        <f t="shared" si="171"/>
        <v>41074.992393749999</v>
      </c>
      <c r="G1400" s="352"/>
      <c r="H1400" s="351">
        <f t="shared" si="176"/>
        <v>4205.4700000000012</v>
      </c>
      <c r="I1400" s="351">
        <f t="shared" si="172"/>
        <v>280.46239375000005</v>
      </c>
      <c r="J1400" s="351">
        <f t="shared" si="173"/>
        <v>1.6827743625000002</v>
      </c>
      <c r="K1400" s="293">
        <f>SUM('Employee Salary Payroll Tax '!I1402:K1402)</f>
        <v>40794.53</v>
      </c>
      <c r="L1400" s="293">
        <f>'Employee Salary Payroll Tax '!H1402</f>
        <v>0</v>
      </c>
      <c r="M1400" s="293">
        <f t="shared" si="174"/>
        <v>0</v>
      </c>
      <c r="N1400" s="359">
        <f t="shared" si="175"/>
        <v>1.6827743624587503</v>
      </c>
      <c r="O1400" s="331"/>
      <c r="P1400" s="61"/>
      <c r="Q1400" s="294"/>
      <c r="R1400" s="292"/>
      <c r="S1400" s="291"/>
    </row>
    <row r="1401" spans="1:19" ht="14.4">
      <c r="A1401" s="36">
        <f t="shared" si="177"/>
        <v>78</v>
      </c>
      <c r="B1401" s="526"/>
      <c r="C1401" s="36" t="str">
        <f>VLOOKUP('Employee Salary Payroll Tax '!B1403,'Employee Salary Payroll Tax '!$D$1:$E$7,2,FALSE)</f>
        <v>NonUnion</v>
      </c>
      <c r="D1401" s="61">
        <f t="shared" si="170"/>
        <v>2.98E-2</v>
      </c>
      <c r="E1401" s="351">
        <f>'Employee Salary Payroll Tax '!N1403</f>
        <v>109798.7</v>
      </c>
      <c r="F1401" s="351">
        <f t="shared" si="171"/>
        <v>113070.70126</v>
      </c>
      <c r="G1401" s="352"/>
      <c r="H1401" s="351">
        <f t="shared" si="176"/>
        <v>0</v>
      </c>
      <c r="I1401" s="351">
        <f t="shared" si="172"/>
        <v>3272.0012600000045</v>
      </c>
      <c r="J1401" s="351">
        <f t="shared" si="173"/>
        <v>0</v>
      </c>
      <c r="K1401" s="293">
        <f>SUM('Employee Salary Payroll Tax '!I1403:K1403)</f>
        <v>337.55</v>
      </c>
      <c r="L1401" s="293">
        <f>'Employee Salary Payroll Tax '!H1403</f>
        <v>0</v>
      </c>
      <c r="M1401" s="293">
        <f t="shared" si="174"/>
        <v>109461.15</v>
      </c>
      <c r="N1401" s="359">
        <f t="shared" si="175"/>
        <v>0</v>
      </c>
      <c r="O1401" s="331"/>
      <c r="P1401" s="61"/>
      <c r="Q1401" s="294"/>
      <c r="R1401" s="292"/>
      <c r="S1401" s="291"/>
    </row>
    <row r="1402" spans="1:19" ht="14.4">
      <c r="A1402" s="36">
        <f t="shared" si="177"/>
        <v>79</v>
      </c>
      <c r="B1402" s="526"/>
      <c r="C1402" s="36" t="str">
        <f>VLOOKUP('Employee Salary Payroll Tax '!B1404,'Employee Salary Payroll Tax '!$D$1:$E$7,2,FALSE)</f>
        <v>IBEW</v>
      </c>
      <c r="D1402" s="61">
        <f t="shared" si="170"/>
        <v>6.875E-3</v>
      </c>
      <c r="E1402" s="351">
        <f>'Employee Salary Payroll Tax '!N1404</f>
        <v>160433.29999999999</v>
      </c>
      <c r="F1402" s="351">
        <f t="shared" si="171"/>
        <v>161536.27893749997</v>
      </c>
      <c r="G1402" s="352"/>
      <c r="H1402" s="351">
        <f t="shared" si="176"/>
        <v>0</v>
      </c>
      <c r="I1402" s="351">
        <f t="shared" si="172"/>
        <v>1102.9789374999818</v>
      </c>
      <c r="J1402" s="351">
        <f t="shared" si="173"/>
        <v>0</v>
      </c>
      <c r="K1402" s="293">
        <f>SUM('Employee Salary Payroll Tax '!I1404:K1404)</f>
        <v>101742.59</v>
      </c>
      <c r="L1402" s="293">
        <f>'Employee Salary Payroll Tax '!H1404</f>
        <v>0</v>
      </c>
      <c r="M1402" s="293">
        <f t="shared" si="174"/>
        <v>58690.709999999992</v>
      </c>
      <c r="N1402" s="359">
        <f t="shared" si="175"/>
        <v>0</v>
      </c>
      <c r="O1402" s="331"/>
      <c r="P1402" s="61"/>
      <c r="Q1402" s="294"/>
      <c r="R1402" s="292"/>
      <c r="S1402" s="291"/>
    </row>
    <row r="1403" spans="1:19" ht="14.4">
      <c r="A1403" s="36">
        <f t="shared" si="177"/>
        <v>80</v>
      </c>
      <c r="B1403" s="526"/>
      <c r="C1403" s="36" t="str">
        <f>VLOOKUP('Employee Salary Payroll Tax '!B1405,'Employee Salary Payroll Tax '!$D$1:$E$7,2,FALSE)</f>
        <v>NonUnion</v>
      </c>
      <c r="D1403" s="61">
        <f t="shared" si="170"/>
        <v>2.98E-2</v>
      </c>
      <c r="E1403" s="351">
        <f>'Employee Salary Payroll Tax '!N1405</f>
        <v>45962.94</v>
      </c>
      <c r="F1403" s="351">
        <f t="shared" si="171"/>
        <v>47332.635612000005</v>
      </c>
      <c r="G1403" s="352"/>
      <c r="H1403" s="351">
        <f t="shared" si="176"/>
        <v>0</v>
      </c>
      <c r="I1403" s="351">
        <f t="shared" si="172"/>
        <v>1369.6956120000032</v>
      </c>
      <c r="J1403" s="351">
        <f t="shared" si="173"/>
        <v>0</v>
      </c>
      <c r="K1403" s="293">
        <f>SUM('Employee Salary Payroll Tax '!I1405:K1405)</f>
        <v>665.53</v>
      </c>
      <c r="L1403" s="293">
        <f>'Employee Salary Payroll Tax '!H1405</f>
        <v>0</v>
      </c>
      <c r="M1403" s="293">
        <f t="shared" si="174"/>
        <v>45297.41</v>
      </c>
      <c r="N1403" s="359">
        <f t="shared" si="175"/>
        <v>0</v>
      </c>
      <c r="O1403" s="331"/>
      <c r="P1403" s="61"/>
      <c r="Q1403" s="294"/>
      <c r="R1403" s="292"/>
      <c r="S1403" s="291"/>
    </row>
    <row r="1404" spans="1:19" ht="14.4">
      <c r="A1404" s="36">
        <f t="shared" si="177"/>
        <v>81</v>
      </c>
      <c r="B1404" s="526"/>
      <c r="C1404" s="36" t="str">
        <f>VLOOKUP('Employee Salary Payroll Tax '!B1406,'Employee Salary Payroll Tax '!$D$1:$E$7,2,FALSE)</f>
        <v>Not Assigned</v>
      </c>
      <c r="D1404" s="61">
        <f t="shared" si="170"/>
        <v>0</v>
      </c>
      <c r="E1404" s="351">
        <f>'Employee Salary Payroll Tax '!N1406</f>
        <v>0</v>
      </c>
      <c r="F1404" s="351">
        <f t="shared" si="171"/>
        <v>0</v>
      </c>
      <c r="G1404" s="352"/>
      <c r="H1404" s="351">
        <f t="shared" si="176"/>
        <v>45000</v>
      </c>
      <c r="I1404" s="351">
        <f t="shared" si="172"/>
        <v>0</v>
      </c>
      <c r="J1404" s="351">
        <f t="shared" si="173"/>
        <v>0</v>
      </c>
      <c r="K1404" s="293">
        <f>SUM('Employee Salary Payroll Tax '!I1406:K1406)</f>
        <v>-91.45</v>
      </c>
      <c r="L1404" s="293">
        <f>'Employee Salary Payroll Tax '!H1406</f>
        <v>0</v>
      </c>
      <c r="M1404" s="293">
        <f t="shared" si="174"/>
        <v>91.45</v>
      </c>
      <c r="N1404" s="359">
        <f t="shared" si="175"/>
        <v>0</v>
      </c>
      <c r="O1404" s="331"/>
      <c r="P1404" s="61"/>
      <c r="Q1404" s="294"/>
      <c r="R1404" s="292"/>
      <c r="S1404" s="291"/>
    </row>
    <row r="1405" spans="1:19" ht="14.4">
      <c r="A1405" s="36">
        <f t="shared" si="177"/>
        <v>82</v>
      </c>
      <c r="B1405" s="526"/>
      <c r="C1405" s="36" t="str">
        <f>VLOOKUP('Employee Salary Payroll Tax '!B1407,'Employee Salary Payroll Tax '!$D$1:$E$7,2,FALSE)</f>
        <v>IBEW</v>
      </c>
      <c r="D1405" s="61">
        <f t="shared" si="170"/>
        <v>6.875E-3</v>
      </c>
      <c r="E1405" s="351">
        <f>'Employee Salary Payroll Tax '!N1407</f>
        <v>55314.96</v>
      </c>
      <c r="F1405" s="351">
        <f t="shared" si="171"/>
        <v>55695.250349999995</v>
      </c>
      <c r="G1405" s="352"/>
      <c r="H1405" s="351">
        <f t="shared" si="176"/>
        <v>0</v>
      </c>
      <c r="I1405" s="351">
        <f t="shared" si="172"/>
        <v>380.29034999999567</v>
      </c>
      <c r="J1405" s="351">
        <f t="shared" si="173"/>
        <v>0</v>
      </c>
      <c r="K1405" s="293">
        <f>SUM('Employee Salary Payroll Tax '!I1407:K1407)</f>
        <v>1807.65</v>
      </c>
      <c r="L1405" s="293">
        <f>'Employee Salary Payroll Tax '!H1407</f>
        <v>0</v>
      </c>
      <c r="M1405" s="293">
        <f t="shared" si="174"/>
        <v>53507.31</v>
      </c>
      <c r="N1405" s="359">
        <f t="shared" si="175"/>
        <v>0</v>
      </c>
      <c r="O1405" s="331"/>
      <c r="P1405" s="61"/>
      <c r="Q1405" s="294"/>
      <c r="R1405" s="292"/>
      <c r="S1405" s="291"/>
    </row>
    <row r="1406" spans="1:19" ht="14.4">
      <c r="A1406" s="36">
        <f t="shared" si="177"/>
        <v>83</v>
      </c>
      <c r="B1406" s="526"/>
      <c r="C1406" s="36" t="str">
        <f>VLOOKUP('Employee Salary Payroll Tax '!B1408,'Employee Salary Payroll Tax '!$D$1:$E$7,2,FALSE)</f>
        <v>NonUnion</v>
      </c>
      <c r="D1406" s="61">
        <f t="shared" si="170"/>
        <v>2.98E-2</v>
      </c>
      <c r="E1406" s="351">
        <f>'Employee Salary Payroll Tax '!N1408</f>
        <v>82128.53</v>
      </c>
      <c r="F1406" s="351">
        <f t="shared" si="171"/>
        <v>84575.960193999999</v>
      </c>
      <c r="G1406" s="352"/>
      <c r="H1406" s="351">
        <f t="shared" si="176"/>
        <v>0</v>
      </c>
      <c r="I1406" s="351">
        <f t="shared" si="172"/>
        <v>2447.4301940000005</v>
      </c>
      <c r="J1406" s="351">
        <f t="shared" si="173"/>
        <v>0</v>
      </c>
      <c r="K1406" s="293">
        <f>SUM('Employee Salary Payroll Tax '!I1408:K1408)</f>
        <v>11854.64</v>
      </c>
      <c r="L1406" s="293">
        <f>'Employee Salary Payroll Tax '!H1408</f>
        <v>0</v>
      </c>
      <c r="M1406" s="293">
        <f t="shared" si="174"/>
        <v>70273.89</v>
      </c>
      <c r="N1406" s="359">
        <f t="shared" si="175"/>
        <v>0</v>
      </c>
      <c r="O1406" s="331"/>
      <c r="P1406" s="61"/>
      <c r="Q1406" s="294"/>
      <c r="R1406" s="292"/>
      <c r="S1406" s="291"/>
    </row>
    <row r="1407" spans="1:19" ht="14.4">
      <c r="A1407" s="36">
        <f t="shared" si="177"/>
        <v>84</v>
      </c>
      <c r="B1407" s="526"/>
      <c r="C1407" s="36" t="str">
        <f>VLOOKUP('Employee Salary Payroll Tax '!B1409,'Employee Salary Payroll Tax '!$D$1:$E$7,2,FALSE)</f>
        <v>IBEW</v>
      </c>
      <c r="D1407" s="61">
        <f t="shared" si="170"/>
        <v>6.875E-3</v>
      </c>
      <c r="E1407" s="351">
        <f>'Employee Salary Payroll Tax '!N1409</f>
        <v>105313.17</v>
      </c>
      <c r="F1407" s="351">
        <f t="shared" si="171"/>
        <v>106037.19804374999</v>
      </c>
      <c r="G1407" s="352"/>
      <c r="H1407" s="351">
        <f t="shared" si="176"/>
        <v>0</v>
      </c>
      <c r="I1407" s="351">
        <f t="shared" si="172"/>
        <v>724.02804374998959</v>
      </c>
      <c r="J1407" s="351">
        <f t="shared" si="173"/>
        <v>0</v>
      </c>
      <c r="K1407" s="293">
        <f>SUM('Employee Salary Payroll Tax '!I1409:K1409)</f>
        <v>103266.64</v>
      </c>
      <c r="L1407" s="293">
        <f>'Employee Salary Payroll Tax '!H1409</f>
        <v>0</v>
      </c>
      <c r="M1407" s="293">
        <f t="shared" si="174"/>
        <v>2046.5299999999988</v>
      </c>
      <c r="N1407" s="359">
        <f t="shared" si="175"/>
        <v>0</v>
      </c>
      <c r="O1407" s="331"/>
      <c r="P1407" s="61"/>
      <c r="Q1407" s="294"/>
      <c r="R1407" s="292"/>
      <c r="S1407" s="291"/>
    </row>
    <row r="1408" spans="1:19" ht="14.4">
      <c r="A1408" s="36">
        <f t="shared" si="177"/>
        <v>85</v>
      </c>
      <c r="B1408" s="526"/>
      <c r="C1408" s="36" t="str">
        <f>VLOOKUP('Employee Salary Payroll Tax '!B1410,'Employee Salary Payroll Tax '!$D$1:$E$7,2,FALSE)</f>
        <v>Not Assigned</v>
      </c>
      <c r="D1408" s="61">
        <f t="shared" si="170"/>
        <v>0</v>
      </c>
      <c r="E1408" s="351">
        <f>'Employee Salary Payroll Tax '!N1410</f>
        <v>-0.03</v>
      </c>
      <c r="F1408" s="351">
        <f t="shared" si="171"/>
        <v>-0.03</v>
      </c>
      <c r="G1408" s="352"/>
      <c r="H1408" s="351">
        <f t="shared" si="176"/>
        <v>45000.03</v>
      </c>
      <c r="I1408" s="351">
        <f t="shared" si="172"/>
        <v>0</v>
      </c>
      <c r="J1408" s="351">
        <f t="shared" si="173"/>
        <v>0</v>
      </c>
      <c r="K1408" s="293">
        <f>SUM('Employee Salary Payroll Tax '!I1410:K1410)</f>
        <v>0.68</v>
      </c>
      <c r="L1408" s="293">
        <f>'Employee Salary Payroll Tax '!H1410</f>
        <v>0</v>
      </c>
      <c r="M1408" s="293">
        <f t="shared" si="174"/>
        <v>-0.71000000000000008</v>
      </c>
      <c r="N1408" s="359">
        <f t="shared" si="175"/>
        <v>0</v>
      </c>
      <c r="O1408" s="331"/>
      <c r="P1408" s="61"/>
      <c r="Q1408" s="294"/>
      <c r="R1408" s="292"/>
      <c r="S1408" s="291"/>
    </row>
    <row r="1409" spans="1:19" ht="14.4">
      <c r="A1409" s="36">
        <f t="shared" si="177"/>
        <v>86</v>
      </c>
      <c r="B1409" s="526"/>
      <c r="C1409" s="36" t="str">
        <f>VLOOKUP('Employee Salary Payroll Tax '!B1411,'Employee Salary Payroll Tax '!$D$1:$E$7,2,FALSE)</f>
        <v>NonUnion</v>
      </c>
      <c r="D1409" s="61">
        <f t="shared" si="170"/>
        <v>2.98E-2</v>
      </c>
      <c r="E1409" s="351">
        <f>'Employee Salary Payroll Tax '!N1411</f>
        <v>50897.82</v>
      </c>
      <c r="F1409" s="351">
        <f t="shared" si="171"/>
        <v>52414.575036000002</v>
      </c>
      <c r="G1409" s="352"/>
      <c r="H1409" s="351">
        <f t="shared" si="176"/>
        <v>0</v>
      </c>
      <c r="I1409" s="351">
        <f t="shared" si="172"/>
        <v>1516.7550360000023</v>
      </c>
      <c r="J1409" s="351">
        <f t="shared" si="173"/>
        <v>0</v>
      </c>
      <c r="K1409" s="293">
        <f>SUM('Employee Salary Payroll Tax '!I1411:K1411)</f>
        <v>49988.55</v>
      </c>
      <c r="L1409" s="293">
        <f>'Employee Salary Payroll Tax '!H1411</f>
        <v>0</v>
      </c>
      <c r="M1409" s="293">
        <f t="shared" si="174"/>
        <v>909.2699999999968</v>
      </c>
      <c r="N1409" s="359">
        <f t="shared" si="175"/>
        <v>0</v>
      </c>
      <c r="O1409" s="331"/>
      <c r="P1409" s="61"/>
      <c r="Q1409" s="294"/>
      <c r="R1409" s="292"/>
      <c r="S1409" s="291"/>
    </row>
    <row r="1410" spans="1:19" ht="14.4">
      <c r="A1410" s="36">
        <f t="shared" si="177"/>
        <v>87</v>
      </c>
      <c r="B1410" s="526"/>
      <c r="C1410" s="36" t="str">
        <f>VLOOKUP('Employee Salary Payroll Tax '!B1412,'Employee Salary Payroll Tax '!$D$1:$E$7,2,FALSE)</f>
        <v>UA</v>
      </c>
      <c r="D1410" s="61">
        <f t="shared" si="170"/>
        <v>0.03</v>
      </c>
      <c r="E1410" s="351">
        <f>'Employee Salary Payroll Tax '!N1412</f>
        <v>72197.55</v>
      </c>
      <c r="F1410" s="351">
        <f t="shared" si="171"/>
        <v>74363.476500000004</v>
      </c>
      <c r="G1410" s="352"/>
      <c r="H1410" s="351">
        <f t="shared" si="176"/>
        <v>0</v>
      </c>
      <c r="I1410" s="351">
        <f t="shared" si="172"/>
        <v>2165.9265000000014</v>
      </c>
      <c r="J1410" s="351">
        <f t="shared" si="173"/>
        <v>0</v>
      </c>
      <c r="K1410" s="293">
        <f>SUM('Employee Salary Payroll Tax '!I1412:K1412)</f>
        <v>65468.44</v>
      </c>
      <c r="L1410" s="293">
        <f>'Employee Salary Payroll Tax '!H1412</f>
        <v>1493.24</v>
      </c>
      <c r="M1410" s="293">
        <f t="shared" si="174"/>
        <v>5235.8700000000008</v>
      </c>
      <c r="N1410" s="359">
        <f t="shared" si="175"/>
        <v>0</v>
      </c>
      <c r="O1410" s="331"/>
      <c r="P1410" s="61"/>
      <c r="Q1410" s="294"/>
      <c r="R1410" s="292"/>
      <c r="S1410" s="291"/>
    </row>
    <row r="1411" spans="1:19" ht="14.4">
      <c r="A1411" s="36">
        <f t="shared" si="177"/>
        <v>88</v>
      </c>
      <c r="B1411" s="526"/>
      <c r="C1411" s="36" t="str">
        <f>VLOOKUP('Employee Salary Payroll Tax '!B1413,'Employee Salary Payroll Tax '!$D$1:$E$7,2,FALSE)</f>
        <v>NonUnion</v>
      </c>
      <c r="D1411" s="61">
        <f t="shared" si="170"/>
        <v>2.98E-2</v>
      </c>
      <c r="E1411" s="351">
        <f>'Employee Salary Payroll Tax '!N1413</f>
        <v>102411.11</v>
      </c>
      <c r="F1411" s="351">
        <f t="shared" si="171"/>
        <v>105462.96107800001</v>
      </c>
      <c r="G1411" s="352"/>
      <c r="H1411" s="351">
        <f t="shared" si="176"/>
        <v>0</v>
      </c>
      <c r="I1411" s="351">
        <f t="shared" si="172"/>
        <v>3051.851078000007</v>
      </c>
      <c r="J1411" s="351">
        <f t="shared" si="173"/>
        <v>0</v>
      </c>
      <c r="K1411" s="293">
        <f>SUM('Employee Salary Payroll Tax '!I1413:K1413)</f>
        <v>87132.3</v>
      </c>
      <c r="L1411" s="293">
        <f>'Employee Salary Payroll Tax '!H1413</f>
        <v>0</v>
      </c>
      <c r="M1411" s="293">
        <f t="shared" si="174"/>
        <v>15278.809999999998</v>
      </c>
      <c r="N1411" s="359">
        <f t="shared" si="175"/>
        <v>0</v>
      </c>
      <c r="O1411" s="331"/>
      <c r="P1411" s="61"/>
      <c r="Q1411" s="294"/>
      <c r="R1411" s="292"/>
      <c r="S1411" s="291"/>
    </row>
    <row r="1412" spans="1:19" ht="14.4">
      <c r="A1412" s="36">
        <f t="shared" si="177"/>
        <v>89</v>
      </c>
      <c r="B1412" s="526"/>
      <c r="C1412" s="36" t="str">
        <f>VLOOKUP('Employee Salary Payroll Tax '!B1414,'Employee Salary Payroll Tax '!$D$1:$E$7,2,FALSE)</f>
        <v>NonUnion</v>
      </c>
      <c r="D1412" s="61">
        <f t="shared" si="170"/>
        <v>2.98E-2</v>
      </c>
      <c r="E1412" s="351">
        <f>'Employee Salary Payroll Tax '!N1414</f>
        <v>59348.78</v>
      </c>
      <c r="F1412" s="351">
        <f t="shared" si="171"/>
        <v>61117.373643999999</v>
      </c>
      <c r="G1412" s="352"/>
      <c r="H1412" s="351">
        <f t="shared" si="176"/>
        <v>0</v>
      </c>
      <c r="I1412" s="351">
        <f t="shared" si="172"/>
        <v>1768.5936440000005</v>
      </c>
      <c r="J1412" s="351">
        <f t="shared" si="173"/>
        <v>0</v>
      </c>
      <c r="K1412" s="293">
        <f>SUM('Employee Salary Payroll Tax '!I1414:K1414)</f>
        <v>712.39</v>
      </c>
      <c r="L1412" s="293">
        <f>'Employee Salary Payroll Tax '!H1414</f>
        <v>0</v>
      </c>
      <c r="M1412" s="293">
        <f t="shared" si="174"/>
        <v>58636.39</v>
      </c>
      <c r="N1412" s="359">
        <f t="shared" si="175"/>
        <v>0</v>
      </c>
      <c r="O1412" s="331"/>
      <c r="P1412" s="61"/>
      <c r="Q1412" s="294"/>
      <c r="R1412" s="292"/>
      <c r="S1412" s="291"/>
    </row>
    <row r="1413" spans="1:19" ht="14.4">
      <c r="A1413" s="36">
        <f t="shared" si="177"/>
        <v>90</v>
      </c>
      <c r="B1413" s="526"/>
      <c r="C1413" s="36" t="str">
        <f>VLOOKUP('Employee Salary Payroll Tax '!B1415,'Employee Salary Payroll Tax '!$D$1:$E$7,2,FALSE)</f>
        <v>IBEW</v>
      </c>
      <c r="D1413" s="61">
        <f t="shared" si="170"/>
        <v>6.875E-3</v>
      </c>
      <c r="E1413" s="351">
        <f>'Employee Salary Payroll Tax '!N1415</f>
        <v>126498.16</v>
      </c>
      <c r="F1413" s="351">
        <f t="shared" si="171"/>
        <v>127367.83485</v>
      </c>
      <c r="G1413" s="352"/>
      <c r="H1413" s="351">
        <f t="shared" si="176"/>
        <v>0</v>
      </c>
      <c r="I1413" s="351">
        <f t="shared" si="172"/>
        <v>869.67484999999579</v>
      </c>
      <c r="J1413" s="351">
        <f t="shared" si="173"/>
        <v>0</v>
      </c>
      <c r="K1413" s="293">
        <f>SUM('Employee Salary Payroll Tax '!I1415:K1415)</f>
        <v>109682.23</v>
      </c>
      <c r="L1413" s="293">
        <f>'Employee Salary Payroll Tax '!H1415</f>
        <v>0</v>
      </c>
      <c r="M1413" s="293">
        <f t="shared" si="174"/>
        <v>16815.930000000008</v>
      </c>
      <c r="N1413" s="359">
        <f t="shared" si="175"/>
        <v>0</v>
      </c>
      <c r="O1413" s="331"/>
      <c r="P1413" s="61"/>
      <c r="Q1413" s="294"/>
      <c r="R1413" s="292"/>
      <c r="S1413" s="291"/>
    </row>
    <row r="1414" spans="1:19" ht="14.4">
      <c r="A1414" s="36">
        <f t="shared" si="177"/>
        <v>91</v>
      </c>
      <c r="B1414" s="526"/>
      <c r="C1414" s="36" t="str">
        <f>VLOOKUP('Employee Salary Payroll Tax '!B1416,'Employee Salary Payroll Tax '!$D$1:$E$7,2,FALSE)</f>
        <v>NonUnion</v>
      </c>
      <c r="D1414" s="61">
        <f t="shared" si="170"/>
        <v>2.98E-2</v>
      </c>
      <c r="E1414" s="351">
        <f>'Employee Salary Payroll Tax '!N1416</f>
        <v>45916.79</v>
      </c>
      <c r="F1414" s="351">
        <f t="shared" si="171"/>
        <v>47285.110342</v>
      </c>
      <c r="G1414" s="352"/>
      <c r="H1414" s="351">
        <f t="shared" si="176"/>
        <v>0</v>
      </c>
      <c r="I1414" s="351">
        <f t="shared" si="172"/>
        <v>1368.3203419999991</v>
      </c>
      <c r="J1414" s="351">
        <f t="shared" si="173"/>
        <v>0</v>
      </c>
      <c r="K1414" s="293">
        <f>SUM('Employee Salary Payroll Tax '!I1416:K1416)</f>
        <v>-40.65</v>
      </c>
      <c r="L1414" s="293">
        <f>'Employee Salary Payroll Tax '!H1416</f>
        <v>0</v>
      </c>
      <c r="M1414" s="293">
        <f t="shared" si="174"/>
        <v>45957.440000000002</v>
      </c>
      <c r="N1414" s="359">
        <f t="shared" si="175"/>
        <v>0</v>
      </c>
      <c r="O1414" s="331"/>
      <c r="P1414" s="61"/>
      <c r="Q1414" s="294"/>
      <c r="R1414" s="292"/>
      <c r="S1414" s="291"/>
    </row>
    <row r="1415" spans="1:19" ht="14.4">
      <c r="A1415" s="36">
        <f t="shared" si="177"/>
        <v>92</v>
      </c>
      <c r="B1415" s="526"/>
      <c r="C1415" s="36" t="str">
        <f>VLOOKUP('Employee Salary Payroll Tax '!B1417,'Employee Salary Payroll Tax '!$D$1:$E$7,2,FALSE)</f>
        <v>NonUnion</v>
      </c>
      <c r="D1415" s="61">
        <f t="shared" si="170"/>
        <v>2.98E-2</v>
      </c>
      <c r="E1415" s="351">
        <f>'Employee Salary Payroll Tax '!N1417</f>
        <v>77305.570000000007</v>
      </c>
      <c r="F1415" s="351">
        <f t="shared" si="171"/>
        <v>79609.275986000008</v>
      </c>
      <c r="G1415" s="352"/>
      <c r="H1415" s="351">
        <f t="shared" si="176"/>
        <v>0</v>
      </c>
      <c r="I1415" s="351">
        <f t="shared" si="172"/>
        <v>2303.7059860000008</v>
      </c>
      <c r="J1415" s="351">
        <f t="shared" si="173"/>
        <v>0</v>
      </c>
      <c r="K1415" s="293">
        <f>SUM('Employee Salary Payroll Tax '!I1417:K1417)</f>
        <v>1765.3</v>
      </c>
      <c r="L1415" s="293">
        <f>'Employee Salary Payroll Tax '!H1417</f>
        <v>0</v>
      </c>
      <c r="M1415" s="293">
        <f t="shared" si="174"/>
        <v>75540.27</v>
      </c>
      <c r="N1415" s="359">
        <f t="shared" si="175"/>
        <v>0</v>
      </c>
      <c r="O1415" s="331"/>
      <c r="P1415" s="61"/>
      <c r="Q1415" s="294"/>
      <c r="R1415" s="292"/>
      <c r="S1415" s="291"/>
    </row>
    <row r="1416" spans="1:19" ht="14.4">
      <c r="A1416" s="36">
        <f t="shared" si="177"/>
        <v>93</v>
      </c>
      <c r="B1416" s="526"/>
      <c r="C1416" s="36" t="str">
        <f>VLOOKUP('Employee Salary Payroll Tax '!B1418,'Employee Salary Payroll Tax '!$D$1:$E$7,2,FALSE)</f>
        <v>NonUnion</v>
      </c>
      <c r="D1416" s="61">
        <f t="shared" si="170"/>
        <v>2.98E-2</v>
      </c>
      <c r="E1416" s="351">
        <f>'Employee Salary Payroll Tax '!N1418</f>
        <v>108338.4</v>
      </c>
      <c r="F1416" s="351">
        <f t="shared" si="171"/>
        <v>111566.88432</v>
      </c>
      <c r="G1416" s="352"/>
      <c r="H1416" s="351">
        <f t="shared" si="176"/>
        <v>0</v>
      </c>
      <c r="I1416" s="351">
        <f t="shared" si="172"/>
        <v>3228.4843200000032</v>
      </c>
      <c r="J1416" s="351">
        <f t="shared" si="173"/>
        <v>0</v>
      </c>
      <c r="K1416" s="293">
        <f>SUM('Employee Salary Payroll Tax '!I1418:K1418)</f>
        <v>5177.6899999999996</v>
      </c>
      <c r="L1416" s="293">
        <f>'Employee Salary Payroll Tax '!H1418</f>
        <v>0</v>
      </c>
      <c r="M1416" s="293">
        <f t="shared" si="174"/>
        <v>103160.70999999999</v>
      </c>
      <c r="N1416" s="359">
        <f t="shared" si="175"/>
        <v>0</v>
      </c>
      <c r="O1416" s="331"/>
      <c r="P1416" s="61"/>
      <c r="Q1416" s="294"/>
      <c r="R1416" s="292"/>
      <c r="S1416" s="291"/>
    </row>
    <row r="1417" spans="1:19" ht="14.4">
      <c r="A1417" s="36">
        <f t="shared" si="177"/>
        <v>94</v>
      </c>
      <c r="B1417" s="526"/>
      <c r="C1417" s="36" t="str">
        <f>VLOOKUP('Employee Salary Payroll Tax '!B1419,'Employee Salary Payroll Tax '!$D$1:$E$7,2,FALSE)</f>
        <v>IBEW</v>
      </c>
      <c r="D1417" s="61">
        <f t="shared" si="170"/>
        <v>6.875E-3</v>
      </c>
      <c r="E1417" s="351">
        <f>'Employee Salary Payroll Tax '!N1419</f>
        <v>61211.98</v>
      </c>
      <c r="F1417" s="351">
        <f t="shared" si="171"/>
        <v>61632.812362500001</v>
      </c>
      <c r="G1417" s="352"/>
      <c r="H1417" s="351">
        <f t="shared" si="176"/>
        <v>0</v>
      </c>
      <c r="I1417" s="351">
        <f t="shared" si="172"/>
        <v>420.83236249999754</v>
      </c>
      <c r="J1417" s="351">
        <f t="shared" si="173"/>
        <v>0</v>
      </c>
      <c r="K1417" s="293">
        <f>SUM('Employee Salary Payroll Tax '!I1419:K1419)</f>
        <v>16434.03</v>
      </c>
      <c r="L1417" s="293">
        <f>'Employee Salary Payroll Tax '!H1419</f>
        <v>0</v>
      </c>
      <c r="M1417" s="293">
        <f t="shared" si="174"/>
        <v>44777.950000000004</v>
      </c>
      <c r="N1417" s="359">
        <f t="shared" si="175"/>
        <v>0</v>
      </c>
      <c r="O1417" s="331"/>
      <c r="P1417" s="61"/>
      <c r="Q1417" s="294"/>
      <c r="R1417" s="292"/>
      <c r="S1417" s="291"/>
    </row>
    <row r="1418" spans="1:19" ht="14.4">
      <c r="A1418" s="36">
        <f t="shared" si="177"/>
        <v>95</v>
      </c>
      <c r="B1418" s="526"/>
      <c r="C1418" s="36" t="str">
        <f>VLOOKUP('Employee Salary Payroll Tax '!B1420,'Employee Salary Payroll Tax '!$D$1:$E$7,2,FALSE)</f>
        <v>NonUnion</v>
      </c>
      <c r="D1418" s="61">
        <f t="shared" si="170"/>
        <v>2.98E-2</v>
      </c>
      <c r="E1418" s="351">
        <f>'Employee Salary Payroll Tax '!N1420</f>
        <v>61571.91</v>
      </c>
      <c r="F1418" s="351">
        <f t="shared" si="171"/>
        <v>63406.752918000006</v>
      </c>
      <c r="G1418" s="352"/>
      <c r="H1418" s="351">
        <f t="shared" si="176"/>
        <v>0</v>
      </c>
      <c r="I1418" s="351">
        <f t="shared" si="172"/>
        <v>1834.8429180000021</v>
      </c>
      <c r="J1418" s="351">
        <f t="shared" si="173"/>
        <v>0</v>
      </c>
      <c r="K1418" s="293">
        <f>SUM('Employee Salary Payroll Tax '!I1420:K1420)</f>
        <v>4097.25</v>
      </c>
      <c r="L1418" s="293">
        <f>'Employee Salary Payroll Tax '!H1420</f>
        <v>0</v>
      </c>
      <c r="M1418" s="293">
        <f t="shared" si="174"/>
        <v>57474.66</v>
      </c>
      <c r="N1418" s="359">
        <f t="shared" si="175"/>
        <v>0</v>
      </c>
      <c r="O1418" s="331"/>
      <c r="P1418" s="61"/>
      <c r="Q1418" s="294"/>
      <c r="R1418" s="292"/>
      <c r="S1418" s="291"/>
    </row>
    <row r="1419" spans="1:19" ht="14.4">
      <c r="A1419" s="36">
        <f t="shared" si="177"/>
        <v>96</v>
      </c>
      <c r="B1419" s="526"/>
      <c r="C1419" s="36" t="str">
        <f>VLOOKUP('Employee Salary Payroll Tax '!B1421,'Employee Salary Payroll Tax '!$D$1:$E$7,2,FALSE)</f>
        <v>NonUnion</v>
      </c>
      <c r="D1419" s="61">
        <f t="shared" si="170"/>
        <v>2.98E-2</v>
      </c>
      <c r="E1419" s="351">
        <f>'Employee Salary Payroll Tax '!N1421</f>
        <v>63132.61</v>
      </c>
      <c r="F1419" s="351">
        <f t="shared" si="171"/>
        <v>65013.961778000004</v>
      </c>
      <c r="G1419" s="352"/>
      <c r="H1419" s="351">
        <f t="shared" si="176"/>
        <v>0</v>
      </c>
      <c r="I1419" s="351">
        <f t="shared" si="172"/>
        <v>1881.3517780000038</v>
      </c>
      <c r="J1419" s="351">
        <f t="shared" si="173"/>
        <v>0</v>
      </c>
      <c r="K1419" s="293">
        <f>SUM('Employee Salary Payroll Tax '!I1421:K1421)</f>
        <v>2516.5</v>
      </c>
      <c r="L1419" s="293">
        <f>'Employee Salary Payroll Tax '!H1421</f>
        <v>0</v>
      </c>
      <c r="M1419" s="293">
        <f t="shared" si="174"/>
        <v>60616.11</v>
      </c>
      <c r="N1419" s="359">
        <f t="shared" si="175"/>
        <v>0</v>
      </c>
      <c r="O1419" s="331"/>
      <c r="P1419" s="61"/>
      <c r="Q1419" s="294"/>
      <c r="R1419" s="292"/>
      <c r="S1419" s="291"/>
    </row>
    <row r="1420" spans="1:19" ht="14.4">
      <c r="A1420" s="36">
        <f t="shared" si="177"/>
        <v>97</v>
      </c>
      <c r="B1420" s="526"/>
      <c r="C1420" s="36" t="str">
        <f>VLOOKUP('Employee Salary Payroll Tax '!B1422,'Employee Salary Payroll Tax '!$D$1:$E$7,2,FALSE)</f>
        <v>NonUnion</v>
      </c>
      <c r="D1420" s="61">
        <f t="shared" si="170"/>
        <v>2.98E-2</v>
      </c>
      <c r="E1420" s="351">
        <f>'Employee Salary Payroll Tax '!N1422</f>
        <v>61255.35</v>
      </c>
      <c r="F1420" s="351">
        <f t="shared" si="171"/>
        <v>63080.759429999998</v>
      </c>
      <c r="G1420" s="352"/>
      <c r="H1420" s="351">
        <f t="shared" si="176"/>
        <v>0</v>
      </c>
      <c r="I1420" s="351">
        <f t="shared" si="172"/>
        <v>1825.4094299999997</v>
      </c>
      <c r="J1420" s="351">
        <f t="shared" si="173"/>
        <v>0</v>
      </c>
      <c r="K1420" s="293">
        <f>SUM('Employee Salary Payroll Tax '!I1422:K1422)</f>
        <v>13987.1</v>
      </c>
      <c r="L1420" s="293">
        <f>'Employee Salary Payroll Tax '!H1422</f>
        <v>0</v>
      </c>
      <c r="M1420" s="293">
        <f t="shared" si="174"/>
        <v>47268.25</v>
      </c>
      <c r="N1420" s="359">
        <f t="shared" si="175"/>
        <v>0</v>
      </c>
      <c r="O1420" s="331"/>
      <c r="P1420" s="61"/>
      <c r="Q1420" s="294"/>
      <c r="R1420" s="292"/>
      <c r="S1420" s="291"/>
    </row>
    <row r="1421" spans="1:19" ht="14.4">
      <c r="A1421" s="36">
        <f t="shared" si="177"/>
        <v>98</v>
      </c>
      <c r="B1421" s="526"/>
      <c r="C1421" s="36" t="str">
        <f>VLOOKUP('Employee Salary Payroll Tax '!B1423,'Employee Salary Payroll Tax '!$D$1:$E$7,2,FALSE)</f>
        <v>NonUnion</v>
      </c>
      <c r="D1421" s="61">
        <f t="shared" si="170"/>
        <v>2.98E-2</v>
      </c>
      <c r="E1421" s="351">
        <f>'Employee Salary Payroll Tax '!N1423</f>
        <v>61743.91</v>
      </c>
      <c r="F1421" s="351">
        <f t="shared" si="171"/>
        <v>63583.878518000005</v>
      </c>
      <c r="G1421" s="352"/>
      <c r="H1421" s="351">
        <f t="shared" si="176"/>
        <v>0</v>
      </c>
      <c r="I1421" s="351">
        <f t="shared" si="172"/>
        <v>1839.9685180000015</v>
      </c>
      <c r="J1421" s="351">
        <f t="shared" si="173"/>
        <v>0</v>
      </c>
      <c r="K1421" s="293">
        <f>SUM('Employee Salary Payroll Tax '!I1423:K1423)</f>
        <v>8327.5600000000013</v>
      </c>
      <c r="L1421" s="293">
        <f>'Employee Salary Payroll Tax '!H1423</f>
        <v>0</v>
      </c>
      <c r="M1421" s="293">
        <f t="shared" si="174"/>
        <v>53416.350000000006</v>
      </c>
      <c r="N1421" s="359">
        <f t="shared" si="175"/>
        <v>0</v>
      </c>
      <c r="O1421" s="331"/>
      <c r="P1421" s="61"/>
      <c r="Q1421" s="294"/>
      <c r="R1421" s="292"/>
      <c r="S1421" s="291"/>
    </row>
    <row r="1422" spans="1:19" ht="14.4">
      <c r="A1422" s="36">
        <f t="shared" si="177"/>
        <v>99</v>
      </c>
      <c r="B1422" s="526"/>
      <c r="C1422" s="36" t="str">
        <f>VLOOKUP('Employee Salary Payroll Tax '!B1424,'Employee Salary Payroll Tax '!$D$1:$E$7,2,FALSE)</f>
        <v>UA</v>
      </c>
      <c r="D1422" s="61">
        <f t="shared" si="170"/>
        <v>0.03</v>
      </c>
      <c r="E1422" s="351">
        <f>'Employee Salary Payroll Tax '!N1424</f>
        <v>72096.61</v>
      </c>
      <c r="F1422" s="351">
        <f t="shared" si="171"/>
        <v>74259.508300000001</v>
      </c>
      <c r="G1422" s="352"/>
      <c r="H1422" s="351">
        <f t="shared" si="176"/>
        <v>0</v>
      </c>
      <c r="I1422" s="351">
        <f t="shared" si="172"/>
        <v>2162.8983000000007</v>
      </c>
      <c r="J1422" s="351">
        <f t="shared" si="173"/>
        <v>0</v>
      </c>
      <c r="K1422" s="293">
        <f>SUM('Employee Salary Payroll Tax '!I1424:K1424)</f>
        <v>64455.1</v>
      </c>
      <c r="L1422" s="293">
        <f>'Employee Salary Payroll Tax '!H1424</f>
        <v>650.91</v>
      </c>
      <c r="M1422" s="293">
        <f t="shared" si="174"/>
        <v>6990.6000000000022</v>
      </c>
      <c r="N1422" s="359">
        <f t="shared" si="175"/>
        <v>0</v>
      </c>
      <c r="O1422" s="331"/>
      <c r="P1422" s="61"/>
      <c r="Q1422" s="294"/>
      <c r="R1422" s="292"/>
      <c r="S1422" s="291"/>
    </row>
    <row r="1423" spans="1:19" ht="14.4">
      <c r="A1423" s="36">
        <f t="shared" si="177"/>
        <v>100</v>
      </c>
      <c r="B1423" s="526"/>
      <c r="C1423" s="36" t="str">
        <f>VLOOKUP('Employee Salary Payroll Tax '!B1425,'Employee Salary Payroll Tax '!$D$1:$E$7,2,FALSE)</f>
        <v>NonUnion</v>
      </c>
      <c r="D1423" s="61">
        <f t="shared" si="170"/>
        <v>2.98E-2</v>
      </c>
      <c r="E1423" s="351">
        <f>'Employee Salary Payroll Tax '!N1425</f>
        <v>110007.18</v>
      </c>
      <c r="F1423" s="351">
        <f t="shared" si="171"/>
        <v>113285.393964</v>
      </c>
      <c r="G1423" s="352"/>
      <c r="H1423" s="351">
        <f t="shared" si="176"/>
        <v>0</v>
      </c>
      <c r="I1423" s="351">
        <f t="shared" si="172"/>
        <v>3278.2139640000096</v>
      </c>
      <c r="J1423" s="351">
        <f t="shared" si="173"/>
        <v>0</v>
      </c>
      <c r="K1423" s="293">
        <f>SUM('Employee Salary Payroll Tax '!I1425:K1425)</f>
        <v>101248.98999999999</v>
      </c>
      <c r="L1423" s="293">
        <f>'Employee Salary Payroll Tax '!H1425</f>
        <v>0</v>
      </c>
      <c r="M1423" s="293">
        <f t="shared" si="174"/>
        <v>8758.1900000000023</v>
      </c>
      <c r="N1423" s="359">
        <f t="shared" si="175"/>
        <v>0</v>
      </c>
      <c r="O1423" s="331"/>
      <c r="P1423" s="61"/>
      <c r="Q1423" s="294"/>
      <c r="R1423" s="292"/>
      <c r="S1423" s="291"/>
    </row>
    <row r="1424" spans="1:19" ht="14.4">
      <c r="A1424" s="36">
        <f t="shared" si="177"/>
        <v>101</v>
      </c>
      <c r="B1424" s="526"/>
      <c r="C1424" s="36" t="str">
        <f>VLOOKUP('Employee Salary Payroll Tax '!B1426,'Employee Salary Payroll Tax '!$D$1:$E$7,2,FALSE)</f>
        <v>NonUnion</v>
      </c>
      <c r="D1424" s="61">
        <f t="shared" si="170"/>
        <v>2.98E-2</v>
      </c>
      <c r="E1424" s="351">
        <f>'Employee Salary Payroll Tax '!N1426</f>
        <v>58408.65</v>
      </c>
      <c r="F1424" s="351">
        <f t="shared" si="171"/>
        <v>60149.227770000005</v>
      </c>
      <c r="G1424" s="352"/>
      <c r="H1424" s="351">
        <f t="shared" si="176"/>
        <v>0</v>
      </c>
      <c r="I1424" s="351">
        <f t="shared" si="172"/>
        <v>1740.5777700000035</v>
      </c>
      <c r="J1424" s="351">
        <f t="shared" si="173"/>
        <v>0</v>
      </c>
      <c r="K1424" s="293">
        <f>SUM('Employee Salary Payroll Tax '!I1426:K1426)</f>
        <v>58408.65</v>
      </c>
      <c r="L1424" s="293">
        <f>'Employee Salary Payroll Tax '!H1426</f>
        <v>0</v>
      </c>
      <c r="M1424" s="293">
        <f t="shared" si="174"/>
        <v>0</v>
      </c>
      <c r="N1424" s="359">
        <f t="shared" si="175"/>
        <v>0</v>
      </c>
      <c r="O1424" s="331"/>
      <c r="P1424" s="61"/>
      <c r="Q1424" s="294"/>
      <c r="R1424" s="292"/>
      <c r="S1424" s="291"/>
    </row>
    <row r="1425" spans="1:19" ht="14.4">
      <c r="A1425" s="36">
        <f t="shared" si="177"/>
        <v>102</v>
      </c>
      <c r="B1425" s="526"/>
      <c r="C1425" s="36" t="str">
        <f>VLOOKUP('Employee Salary Payroll Tax '!B1427,'Employee Salary Payroll Tax '!$D$1:$E$7,2,FALSE)</f>
        <v>NonUnion</v>
      </c>
      <c r="D1425" s="61">
        <f t="shared" ref="D1425:D1488" si="178">VLOOKUP(C1425,C$9:D$12,2)</f>
        <v>2.98E-2</v>
      </c>
      <c r="E1425" s="351">
        <f>'Employee Salary Payroll Tax '!N1427</f>
        <v>86026.23</v>
      </c>
      <c r="F1425" s="351">
        <f t="shared" ref="F1425:F1488" si="179">E1425*(1+D1425)</f>
        <v>88589.811654000005</v>
      </c>
      <c r="G1425" s="352"/>
      <c r="H1425" s="351">
        <f t="shared" si="176"/>
        <v>0</v>
      </c>
      <c r="I1425" s="351">
        <f t="shared" ref="I1425:I1488" si="180">F1425-E1425</f>
        <v>2563.5816540000087</v>
      </c>
      <c r="J1425" s="351">
        <f t="shared" ref="J1425:J1488" si="181">IF(H1425&gt;I1425,I1425*$J$12,H1425*$J$12)</f>
        <v>0</v>
      </c>
      <c r="K1425" s="293">
        <f>SUM('Employee Salary Payroll Tax '!I1427:K1427)</f>
        <v>81504.790000000008</v>
      </c>
      <c r="L1425" s="293">
        <f>'Employee Salary Payroll Tax '!H1427</f>
        <v>0</v>
      </c>
      <c r="M1425" s="293">
        <f t="shared" ref="M1425:M1488" si="182">E1425-K1425-L1425</f>
        <v>4521.4399999999878</v>
      </c>
      <c r="N1425" s="359">
        <f t="shared" ref="N1425:N1488" si="183">J1425*K1425/(SUM(K1425:M1425)+0.000001)</f>
        <v>0</v>
      </c>
      <c r="O1425" s="331"/>
      <c r="P1425" s="61"/>
      <c r="Q1425" s="294"/>
      <c r="R1425" s="292"/>
      <c r="S1425" s="291"/>
    </row>
    <row r="1426" spans="1:19" ht="14.4">
      <c r="A1426" s="36">
        <f t="shared" si="177"/>
        <v>103</v>
      </c>
      <c r="B1426" s="526"/>
      <c r="C1426" s="36" t="str">
        <f>VLOOKUP('Employee Salary Payroll Tax '!B1428,'Employee Salary Payroll Tax '!$D$1:$E$7,2,FALSE)</f>
        <v>UA</v>
      </c>
      <c r="D1426" s="61">
        <f t="shared" si="178"/>
        <v>0.03</v>
      </c>
      <c r="E1426" s="351">
        <f>'Employee Salary Payroll Tax '!N1428</f>
        <v>81739.009999999995</v>
      </c>
      <c r="F1426" s="351">
        <f t="shared" si="179"/>
        <v>84191.180299999993</v>
      </c>
      <c r="G1426" s="352"/>
      <c r="H1426" s="351">
        <f t="shared" ref="H1426:H1489" si="184">IF(E1426&gt;$H$12,0,$H$12-E1426)</f>
        <v>0</v>
      </c>
      <c r="I1426" s="351">
        <f t="shared" si="180"/>
        <v>2452.170299999998</v>
      </c>
      <c r="J1426" s="351">
        <f t="shared" si="181"/>
        <v>0</v>
      </c>
      <c r="K1426" s="293">
        <f>SUM('Employee Salary Payroll Tax '!I1428:K1428)</f>
        <v>66657.070000000007</v>
      </c>
      <c r="L1426" s="293">
        <f>'Employee Salary Payroll Tax '!H1428</f>
        <v>0</v>
      </c>
      <c r="M1426" s="293">
        <f t="shared" si="182"/>
        <v>15081.939999999988</v>
      </c>
      <c r="N1426" s="359">
        <f t="shared" si="183"/>
        <v>0</v>
      </c>
      <c r="O1426" s="331"/>
      <c r="P1426" s="61"/>
      <c r="Q1426" s="294"/>
      <c r="R1426" s="292"/>
      <c r="S1426" s="291"/>
    </row>
    <row r="1427" spans="1:19" ht="14.4">
      <c r="A1427" s="36">
        <f t="shared" si="177"/>
        <v>104</v>
      </c>
      <c r="B1427" s="526"/>
      <c r="C1427" s="36" t="str">
        <f>VLOOKUP('Employee Salary Payroll Tax '!B1429,'Employee Salary Payroll Tax '!$D$1:$E$7,2,FALSE)</f>
        <v>NonUnion</v>
      </c>
      <c r="D1427" s="61">
        <f t="shared" si="178"/>
        <v>2.98E-2</v>
      </c>
      <c r="E1427" s="351">
        <f>'Employee Salary Payroll Tax '!N1429</f>
        <v>26360.81</v>
      </c>
      <c r="F1427" s="351">
        <f t="shared" si="179"/>
        <v>27146.362138000004</v>
      </c>
      <c r="G1427" s="352"/>
      <c r="H1427" s="351">
        <f t="shared" si="184"/>
        <v>18639.189999999999</v>
      </c>
      <c r="I1427" s="351">
        <f t="shared" si="180"/>
        <v>785.55213800000274</v>
      </c>
      <c r="J1427" s="351">
        <f t="shared" si="181"/>
        <v>4.7133128280000163</v>
      </c>
      <c r="K1427" s="293">
        <f>SUM('Employee Salary Payroll Tax '!I1429:K1429)</f>
        <v>6464.49</v>
      </c>
      <c r="L1427" s="293">
        <f>'Employee Salary Payroll Tax '!H1429</f>
        <v>0</v>
      </c>
      <c r="M1427" s="293">
        <f t="shared" si="182"/>
        <v>19896.32</v>
      </c>
      <c r="N1427" s="359">
        <f t="shared" si="183"/>
        <v>1.1558508119561566</v>
      </c>
      <c r="O1427" s="331"/>
      <c r="P1427" s="61"/>
      <c r="Q1427" s="294"/>
      <c r="R1427" s="292"/>
      <c r="S1427" s="291"/>
    </row>
    <row r="1428" spans="1:19" ht="14.4">
      <c r="A1428" s="36">
        <f t="shared" si="177"/>
        <v>105</v>
      </c>
      <c r="B1428" s="526"/>
      <c r="C1428" s="36" t="str">
        <f>VLOOKUP('Employee Salary Payroll Tax '!B1430,'Employee Salary Payroll Tax '!$D$1:$E$7,2,FALSE)</f>
        <v>NonUnion</v>
      </c>
      <c r="D1428" s="61">
        <f t="shared" si="178"/>
        <v>2.98E-2</v>
      </c>
      <c r="E1428" s="351">
        <f>'Employee Salary Payroll Tax '!N1430</f>
        <v>61109.33</v>
      </c>
      <c r="F1428" s="351">
        <f t="shared" si="179"/>
        <v>62930.388034000003</v>
      </c>
      <c r="G1428" s="352"/>
      <c r="H1428" s="351">
        <f t="shared" si="184"/>
        <v>0</v>
      </c>
      <c r="I1428" s="351">
        <f t="shared" si="180"/>
        <v>1821.0580340000015</v>
      </c>
      <c r="J1428" s="351">
        <f t="shared" si="181"/>
        <v>0</v>
      </c>
      <c r="K1428" s="293">
        <f>SUM('Employee Salary Payroll Tax '!I1430:K1430)</f>
        <v>5658.43</v>
      </c>
      <c r="L1428" s="293">
        <f>'Employee Salary Payroll Tax '!H1430</f>
        <v>0</v>
      </c>
      <c r="M1428" s="293">
        <f t="shared" si="182"/>
        <v>55450.9</v>
      </c>
      <c r="N1428" s="359">
        <f t="shared" si="183"/>
        <v>0</v>
      </c>
      <c r="O1428" s="331"/>
      <c r="P1428" s="61"/>
      <c r="Q1428" s="294"/>
      <c r="R1428" s="292"/>
      <c r="S1428" s="291"/>
    </row>
    <row r="1429" spans="1:19" ht="14.4">
      <c r="A1429" s="36">
        <f t="shared" si="177"/>
        <v>106</v>
      </c>
      <c r="B1429" s="526"/>
      <c r="C1429" s="36" t="str">
        <f>VLOOKUP('Employee Salary Payroll Tax '!B1431,'Employee Salary Payroll Tax '!$D$1:$E$7,2,FALSE)</f>
        <v>NonUnion</v>
      </c>
      <c r="D1429" s="61">
        <f t="shared" si="178"/>
        <v>2.98E-2</v>
      </c>
      <c r="E1429" s="351">
        <f>'Employee Salary Payroll Tax '!N1431</f>
        <v>44053.72</v>
      </c>
      <c r="F1429" s="351">
        <f t="shared" si="179"/>
        <v>45366.520856000003</v>
      </c>
      <c r="G1429" s="352"/>
      <c r="H1429" s="351">
        <f t="shared" si="184"/>
        <v>946.27999999999884</v>
      </c>
      <c r="I1429" s="351">
        <f t="shared" si="180"/>
        <v>1312.8008560000017</v>
      </c>
      <c r="J1429" s="351">
        <f t="shared" si="181"/>
        <v>5.6776799999999934</v>
      </c>
      <c r="K1429" s="293">
        <f>SUM('Employee Salary Payroll Tax '!I1431:K1431)</f>
        <v>36663.11</v>
      </c>
      <c r="L1429" s="293">
        <f>'Employee Salary Payroll Tax '!H1431</f>
        <v>1025.97</v>
      </c>
      <c r="M1429" s="293">
        <f t="shared" si="182"/>
        <v>6364.64</v>
      </c>
      <c r="N1429" s="359">
        <f t="shared" si="183"/>
        <v>4.7251720485823805</v>
      </c>
      <c r="O1429" s="331"/>
      <c r="P1429" s="61"/>
      <c r="Q1429" s="294"/>
      <c r="R1429" s="292"/>
      <c r="S1429" s="291"/>
    </row>
    <row r="1430" spans="1:19" ht="14.4">
      <c r="A1430" s="36">
        <f t="shared" si="177"/>
        <v>107</v>
      </c>
      <c r="B1430" s="526"/>
      <c r="C1430" s="36" t="str">
        <f>VLOOKUP('Employee Salary Payroll Tax '!B1432,'Employee Salary Payroll Tax '!$D$1:$E$7,2,FALSE)</f>
        <v>IBEW</v>
      </c>
      <c r="D1430" s="61">
        <f t="shared" si="178"/>
        <v>6.875E-3</v>
      </c>
      <c r="E1430" s="351">
        <f>'Employee Salary Payroll Tax '!N1432</f>
        <v>224882.7</v>
      </c>
      <c r="F1430" s="351">
        <f t="shared" si="179"/>
        <v>226428.76856250002</v>
      </c>
      <c r="G1430" s="352"/>
      <c r="H1430" s="351">
        <f t="shared" si="184"/>
        <v>0</v>
      </c>
      <c r="I1430" s="351">
        <f t="shared" si="180"/>
        <v>1546.0685625000042</v>
      </c>
      <c r="J1430" s="351">
        <f t="shared" si="181"/>
        <v>0</v>
      </c>
      <c r="K1430" s="293">
        <f>SUM('Employee Salary Payroll Tax '!I1432:K1432)</f>
        <v>189712.68</v>
      </c>
      <c r="L1430" s="293">
        <f>'Employee Salary Payroll Tax '!H1432</f>
        <v>0</v>
      </c>
      <c r="M1430" s="293">
        <f t="shared" si="182"/>
        <v>35170.020000000019</v>
      </c>
      <c r="N1430" s="359">
        <f t="shared" si="183"/>
        <v>0</v>
      </c>
      <c r="O1430" s="331"/>
      <c r="P1430" s="61"/>
      <c r="Q1430" s="294"/>
      <c r="R1430" s="292"/>
      <c r="S1430" s="291"/>
    </row>
    <row r="1431" spans="1:19" ht="14.4">
      <c r="A1431" s="36">
        <f t="shared" si="177"/>
        <v>108</v>
      </c>
      <c r="B1431" s="526"/>
      <c r="C1431" s="36" t="str">
        <f>VLOOKUP('Employee Salary Payroll Tax '!B1433,'Employee Salary Payroll Tax '!$D$1:$E$7,2,FALSE)</f>
        <v>NonUnion</v>
      </c>
      <c r="D1431" s="61">
        <f t="shared" si="178"/>
        <v>2.98E-2</v>
      </c>
      <c r="E1431" s="351">
        <f>'Employee Salary Payroll Tax '!N1433</f>
        <v>67656.11</v>
      </c>
      <c r="F1431" s="351">
        <f t="shared" si="179"/>
        <v>69672.262078</v>
      </c>
      <c r="G1431" s="352"/>
      <c r="H1431" s="351">
        <f t="shared" si="184"/>
        <v>0</v>
      </c>
      <c r="I1431" s="351">
        <f t="shared" si="180"/>
        <v>2016.1520779999992</v>
      </c>
      <c r="J1431" s="351">
        <f t="shared" si="181"/>
        <v>0</v>
      </c>
      <c r="K1431" s="293">
        <f>SUM('Employee Salary Payroll Tax '!I1433:K1433)</f>
        <v>15864.46</v>
      </c>
      <c r="L1431" s="293">
        <f>'Employee Salary Payroll Tax '!H1433</f>
        <v>0</v>
      </c>
      <c r="M1431" s="293">
        <f t="shared" si="182"/>
        <v>51791.65</v>
      </c>
      <c r="N1431" s="359">
        <f t="shared" si="183"/>
        <v>0</v>
      </c>
      <c r="O1431" s="331"/>
      <c r="P1431" s="61"/>
      <c r="Q1431" s="294"/>
      <c r="R1431" s="292"/>
      <c r="S1431" s="291"/>
    </row>
    <row r="1432" spans="1:19" ht="14.4">
      <c r="A1432" s="36">
        <f t="shared" si="177"/>
        <v>109</v>
      </c>
      <c r="B1432" s="526"/>
      <c r="C1432" s="36" t="str">
        <f>VLOOKUP('Employee Salary Payroll Tax '!B1434,'Employee Salary Payroll Tax '!$D$1:$E$7,2,FALSE)</f>
        <v>NonUnion</v>
      </c>
      <c r="D1432" s="61">
        <f t="shared" si="178"/>
        <v>2.98E-2</v>
      </c>
      <c r="E1432" s="351">
        <f>'Employee Salary Payroll Tax '!N1434</f>
        <v>18750.009999999998</v>
      </c>
      <c r="F1432" s="351">
        <f t="shared" si="179"/>
        <v>19308.760298000001</v>
      </c>
      <c r="G1432" s="352"/>
      <c r="H1432" s="351">
        <f t="shared" si="184"/>
        <v>26249.99</v>
      </c>
      <c r="I1432" s="351">
        <f t="shared" si="180"/>
        <v>558.75029800000266</v>
      </c>
      <c r="J1432" s="351">
        <f t="shared" si="181"/>
        <v>3.3525017880000161</v>
      </c>
      <c r="K1432" s="293">
        <f>SUM('Employee Salary Payroll Tax '!I1434:K1434)</f>
        <v>17482.57</v>
      </c>
      <c r="L1432" s="293">
        <f>'Employee Salary Payroll Tax '!H1434</f>
        <v>0</v>
      </c>
      <c r="M1432" s="293">
        <f t="shared" si="182"/>
        <v>1267.4399999999987</v>
      </c>
      <c r="N1432" s="359">
        <f t="shared" si="183"/>
        <v>3.1258835158333014</v>
      </c>
      <c r="O1432" s="331"/>
      <c r="P1432" s="61"/>
      <c r="Q1432" s="294"/>
      <c r="R1432" s="292"/>
      <c r="S1432" s="291"/>
    </row>
    <row r="1433" spans="1:19" ht="14.4">
      <c r="A1433" s="36">
        <f t="shared" si="177"/>
        <v>110</v>
      </c>
      <c r="B1433" s="526"/>
      <c r="C1433" s="36" t="str">
        <f>VLOOKUP('Employee Salary Payroll Tax '!B1435,'Employee Salary Payroll Tax '!$D$1:$E$7,2,FALSE)</f>
        <v>IBEW</v>
      </c>
      <c r="D1433" s="61">
        <f t="shared" si="178"/>
        <v>6.875E-3</v>
      </c>
      <c r="E1433" s="351">
        <f>'Employee Salary Payroll Tax '!N1435</f>
        <v>111506.11</v>
      </c>
      <c r="F1433" s="351">
        <f t="shared" si="179"/>
        <v>112272.71450624999</v>
      </c>
      <c r="G1433" s="352"/>
      <c r="H1433" s="351">
        <f t="shared" si="184"/>
        <v>0</v>
      </c>
      <c r="I1433" s="351">
        <f t="shared" si="180"/>
        <v>766.60450624999066</v>
      </c>
      <c r="J1433" s="351">
        <f t="shared" si="181"/>
        <v>0</v>
      </c>
      <c r="K1433" s="293">
        <f>SUM('Employee Salary Payroll Tax '!I1435:K1435)</f>
        <v>103797.41</v>
      </c>
      <c r="L1433" s="293">
        <f>'Employee Salary Payroll Tax '!H1435</f>
        <v>0</v>
      </c>
      <c r="M1433" s="293">
        <f t="shared" si="182"/>
        <v>7708.6999999999971</v>
      </c>
      <c r="N1433" s="359">
        <f t="shared" si="183"/>
        <v>0</v>
      </c>
      <c r="O1433" s="331"/>
      <c r="P1433" s="61"/>
      <c r="Q1433" s="294"/>
      <c r="R1433" s="292"/>
      <c r="S1433" s="291"/>
    </row>
    <row r="1434" spans="1:19" ht="14.4">
      <c r="A1434" s="36">
        <f t="shared" si="177"/>
        <v>111</v>
      </c>
      <c r="B1434" s="526"/>
      <c r="C1434" s="36" t="str">
        <f>VLOOKUP('Employee Salary Payroll Tax '!B1436,'Employee Salary Payroll Tax '!$D$1:$E$7,2,FALSE)</f>
        <v>NonUnion</v>
      </c>
      <c r="D1434" s="61">
        <f t="shared" si="178"/>
        <v>2.98E-2</v>
      </c>
      <c r="E1434" s="351">
        <f>'Employee Salary Payroll Tax '!N1436</f>
        <v>54304.85</v>
      </c>
      <c r="F1434" s="351">
        <f t="shared" si="179"/>
        <v>55923.134530000003</v>
      </c>
      <c r="G1434" s="352"/>
      <c r="H1434" s="351">
        <f t="shared" si="184"/>
        <v>0</v>
      </c>
      <c r="I1434" s="351">
        <f t="shared" si="180"/>
        <v>1618.2845300000045</v>
      </c>
      <c r="J1434" s="351">
        <f t="shared" si="181"/>
        <v>0</v>
      </c>
      <c r="K1434" s="293">
        <f>SUM('Employee Salary Payroll Tax '!I1436:K1436)</f>
        <v>-0.09</v>
      </c>
      <c r="L1434" s="293">
        <f>'Employee Salary Payroll Tax '!H1436</f>
        <v>0</v>
      </c>
      <c r="M1434" s="293">
        <f t="shared" si="182"/>
        <v>54304.939999999995</v>
      </c>
      <c r="N1434" s="359">
        <f t="shared" si="183"/>
        <v>0</v>
      </c>
      <c r="O1434" s="331"/>
      <c r="P1434" s="61"/>
      <c r="Q1434" s="294"/>
      <c r="R1434" s="292"/>
      <c r="S1434" s="291"/>
    </row>
    <row r="1435" spans="1:19" ht="14.4">
      <c r="A1435" s="36">
        <f t="shared" si="177"/>
        <v>112</v>
      </c>
      <c r="B1435" s="526"/>
      <c r="C1435" s="36" t="str">
        <f>VLOOKUP('Employee Salary Payroll Tax '!B1437,'Employee Salary Payroll Tax '!$D$1:$E$7,2,FALSE)</f>
        <v>NonUnion</v>
      </c>
      <c r="D1435" s="61">
        <f t="shared" si="178"/>
        <v>2.98E-2</v>
      </c>
      <c r="E1435" s="351">
        <f>'Employee Salary Payroll Tax '!N1437</f>
        <v>51572.47</v>
      </c>
      <c r="F1435" s="351">
        <f t="shared" si="179"/>
        <v>53109.329606000007</v>
      </c>
      <c r="G1435" s="352"/>
      <c r="H1435" s="351">
        <f t="shared" si="184"/>
        <v>0</v>
      </c>
      <c r="I1435" s="351">
        <f t="shared" si="180"/>
        <v>1536.8596060000054</v>
      </c>
      <c r="J1435" s="351">
        <f t="shared" si="181"/>
        <v>0</v>
      </c>
      <c r="K1435" s="293">
        <f>SUM('Employee Salary Payroll Tax '!I1437:K1437)</f>
        <v>38738.04</v>
      </c>
      <c r="L1435" s="293">
        <f>'Employee Salary Payroll Tax '!H1437</f>
        <v>0</v>
      </c>
      <c r="M1435" s="293">
        <f t="shared" si="182"/>
        <v>12834.43</v>
      </c>
      <c r="N1435" s="359">
        <f t="shared" si="183"/>
        <v>0</v>
      </c>
      <c r="O1435" s="331"/>
      <c r="P1435" s="61"/>
      <c r="Q1435" s="294"/>
      <c r="R1435" s="292"/>
      <c r="S1435" s="291"/>
    </row>
    <row r="1436" spans="1:19" ht="14.4">
      <c r="A1436" s="36">
        <f t="shared" si="177"/>
        <v>113</v>
      </c>
      <c r="B1436" s="526"/>
      <c r="C1436" s="36" t="str">
        <f>VLOOKUP('Employee Salary Payroll Tax '!B1438,'Employee Salary Payroll Tax '!$D$1:$E$7,2,FALSE)</f>
        <v>NonUnion</v>
      </c>
      <c r="D1436" s="61">
        <f t="shared" si="178"/>
        <v>2.98E-2</v>
      </c>
      <c r="E1436" s="351">
        <f>'Employee Salary Payroll Tax '!N1438</f>
        <v>118151.57</v>
      </c>
      <c r="F1436" s="351">
        <f t="shared" si="179"/>
        <v>121672.48678600001</v>
      </c>
      <c r="G1436" s="352"/>
      <c r="H1436" s="351">
        <f t="shared" si="184"/>
        <v>0</v>
      </c>
      <c r="I1436" s="351">
        <f t="shared" si="180"/>
        <v>3520.9167860000016</v>
      </c>
      <c r="J1436" s="351">
        <f t="shared" si="181"/>
        <v>0</v>
      </c>
      <c r="K1436" s="293">
        <f>SUM('Employee Salary Payroll Tax '!I1438:K1438)</f>
        <v>118151.57</v>
      </c>
      <c r="L1436" s="293">
        <f>'Employee Salary Payroll Tax '!H1438</f>
        <v>0</v>
      </c>
      <c r="M1436" s="293">
        <f t="shared" si="182"/>
        <v>0</v>
      </c>
      <c r="N1436" s="359">
        <f t="shared" si="183"/>
        <v>0</v>
      </c>
      <c r="O1436" s="331"/>
      <c r="P1436" s="61"/>
      <c r="Q1436" s="294"/>
      <c r="R1436" s="292"/>
      <c r="S1436" s="291"/>
    </row>
    <row r="1437" spans="1:19" ht="14.4">
      <c r="A1437" s="36">
        <f t="shared" si="177"/>
        <v>114</v>
      </c>
      <c r="B1437" s="526"/>
      <c r="C1437" s="36" t="str">
        <f>VLOOKUP('Employee Salary Payroll Tax '!B1439,'Employee Salary Payroll Tax '!$D$1:$E$7,2,FALSE)</f>
        <v>IBEW</v>
      </c>
      <c r="D1437" s="61">
        <f t="shared" si="178"/>
        <v>6.875E-3</v>
      </c>
      <c r="E1437" s="351">
        <f>'Employee Salary Payroll Tax '!N1439</f>
        <v>15763.83</v>
      </c>
      <c r="F1437" s="351">
        <f t="shared" si="179"/>
        <v>15872.206331249999</v>
      </c>
      <c r="G1437" s="352"/>
      <c r="H1437" s="351">
        <f t="shared" si="184"/>
        <v>29236.17</v>
      </c>
      <c r="I1437" s="351">
        <f t="shared" si="180"/>
        <v>108.37633124999957</v>
      </c>
      <c r="J1437" s="351">
        <f t="shared" si="181"/>
        <v>0.65025798749999741</v>
      </c>
      <c r="K1437" s="293">
        <f>SUM('Employee Salary Payroll Tax '!I1439:K1439)</f>
        <v>15763.83</v>
      </c>
      <c r="L1437" s="293">
        <f>'Employee Salary Payroll Tax '!H1439</f>
        <v>0</v>
      </c>
      <c r="M1437" s="293">
        <f t="shared" si="182"/>
        <v>0</v>
      </c>
      <c r="N1437" s="359">
        <f t="shared" si="183"/>
        <v>0.6502579874587473</v>
      </c>
      <c r="O1437" s="331"/>
      <c r="P1437" s="61"/>
      <c r="Q1437" s="294"/>
      <c r="R1437" s="292"/>
      <c r="S1437" s="291"/>
    </row>
    <row r="1438" spans="1:19" ht="14.4">
      <c r="A1438" s="36">
        <f t="shared" si="177"/>
        <v>115</v>
      </c>
      <c r="B1438" s="526"/>
      <c r="C1438" s="36" t="str">
        <f>VLOOKUP('Employee Salary Payroll Tax '!B1440,'Employee Salary Payroll Tax '!$D$1:$E$7,2,FALSE)</f>
        <v>NonUnion</v>
      </c>
      <c r="D1438" s="61">
        <f t="shared" si="178"/>
        <v>2.98E-2</v>
      </c>
      <c r="E1438" s="351">
        <f>'Employee Salary Payroll Tax '!N1440</f>
        <v>97545.279999999999</v>
      </c>
      <c r="F1438" s="351">
        <f t="shared" si="179"/>
        <v>100452.129344</v>
      </c>
      <c r="G1438" s="352"/>
      <c r="H1438" s="351">
        <f t="shared" si="184"/>
        <v>0</v>
      </c>
      <c r="I1438" s="351">
        <f t="shared" si="180"/>
        <v>2906.849344000002</v>
      </c>
      <c r="J1438" s="351">
        <f t="shared" si="181"/>
        <v>0</v>
      </c>
      <c r="K1438" s="293">
        <f>SUM('Employee Salary Payroll Tax '!I1440:K1440)</f>
        <v>25686.98</v>
      </c>
      <c r="L1438" s="293">
        <f>'Employee Salary Payroll Tax '!H1440</f>
        <v>0</v>
      </c>
      <c r="M1438" s="293">
        <f t="shared" si="182"/>
        <v>71858.3</v>
      </c>
      <c r="N1438" s="359">
        <f t="shared" si="183"/>
        <v>0</v>
      </c>
      <c r="O1438" s="331"/>
      <c r="P1438" s="61"/>
      <c r="Q1438" s="294"/>
      <c r="R1438" s="292"/>
      <c r="S1438" s="291"/>
    </row>
    <row r="1439" spans="1:19" ht="14.4">
      <c r="A1439" s="36">
        <f t="shared" si="177"/>
        <v>116</v>
      </c>
      <c r="B1439" s="526"/>
      <c r="C1439" s="36" t="str">
        <f>VLOOKUP('Employee Salary Payroll Tax '!B1441,'Employee Salary Payroll Tax '!$D$1:$E$7,2,FALSE)</f>
        <v>IBEW</v>
      </c>
      <c r="D1439" s="61">
        <f t="shared" si="178"/>
        <v>6.875E-3</v>
      </c>
      <c r="E1439" s="351">
        <f>'Employee Salary Payroll Tax '!N1441</f>
        <v>123925.04</v>
      </c>
      <c r="F1439" s="351">
        <f t="shared" si="179"/>
        <v>124777.02464999999</v>
      </c>
      <c r="G1439" s="352"/>
      <c r="H1439" s="351">
        <f t="shared" si="184"/>
        <v>0</v>
      </c>
      <c r="I1439" s="351">
        <f t="shared" si="180"/>
        <v>851.98464999999851</v>
      </c>
      <c r="J1439" s="351">
        <f t="shared" si="181"/>
        <v>0</v>
      </c>
      <c r="K1439" s="293">
        <f>SUM('Employee Salary Payroll Tax '!I1441:K1441)</f>
        <v>18617.02</v>
      </c>
      <c r="L1439" s="293">
        <f>'Employee Salary Payroll Tax '!H1441</f>
        <v>0</v>
      </c>
      <c r="M1439" s="293">
        <f t="shared" si="182"/>
        <v>105308.01999999999</v>
      </c>
      <c r="N1439" s="359">
        <f t="shared" si="183"/>
        <v>0</v>
      </c>
      <c r="O1439" s="331"/>
      <c r="P1439" s="61"/>
      <c r="Q1439" s="294"/>
      <c r="R1439" s="292"/>
      <c r="S1439" s="291"/>
    </row>
    <row r="1440" spans="1:19" ht="14.4">
      <c r="A1440" s="36">
        <f t="shared" si="177"/>
        <v>117</v>
      </c>
      <c r="B1440" s="526"/>
      <c r="C1440" s="36" t="str">
        <f>VLOOKUP('Employee Salary Payroll Tax '!B1442,'Employee Salary Payroll Tax '!$D$1:$E$7,2,FALSE)</f>
        <v>NonUnion</v>
      </c>
      <c r="D1440" s="61">
        <f t="shared" si="178"/>
        <v>2.98E-2</v>
      </c>
      <c r="E1440" s="351">
        <f>'Employee Salary Payroll Tax '!N1442</f>
        <v>73811.62</v>
      </c>
      <c r="F1440" s="351">
        <f t="shared" si="179"/>
        <v>76011.206275999997</v>
      </c>
      <c r="G1440" s="352"/>
      <c r="H1440" s="351">
        <f t="shared" si="184"/>
        <v>0</v>
      </c>
      <c r="I1440" s="351">
        <f t="shared" si="180"/>
        <v>2199.5862760000018</v>
      </c>
      <c r="J1440" s="351">
        <f t="shared" si="181"/>
        <v>0</v>
      </c>
      <c r="K1440" s="293">
        <f>SUM('Employee Salary Payroll Tax '!I1442:K1442)</f>
        <v>33363.72</v>
      </c>
      <c r="L1440" s="293">
        <f>'Employee Salary Payroll Tax '!H1442</f>
        <v>0</v>
      </c>
      <c r="M1440" s="293">
        <f t="shared" si="182"/>
        <v>40447.899999999994</v>
      </c>
      <c r="N1440" s="359">
        <f t="shared" si="183"/>
        <v>0</v>
      </c>
      <c r="O1440" s="331"/>
      <c r="P1440" s="61"/>
      <c r="Q1440" s="294"/>
      <c r="R1440" s="292"/>
      <c r="S1440" s="291"/>
    </row>
    <row r="1441" spans="1:19" ht="14.4">
      <c r="A1441" s="36">
        <f t="shared" si="177"/>
        <v>118</v>
      </c>
      <c r="B1441" s="526"/>
      <c r="C1441" s="36" t="str">
        <f>VLOOKUP('Employee Salary Payroll Tax '!B1443,'Employee Salary Payroll Tax '!$D$1:$E$7,2,FALSE)</f>
        <v>NonUnion</v>
      </c>
      <c r="D1441" s="61">
        <f t="shared" si="178"/>
        <v>2.98E-2</v>
      </c>
      <c r="E1441" s="351">
        <f>'Employee Salary Payroll Tax '!N1443</f>
        <v>44759.65</v>
      </c>
      <c r="F1441" s="351">
        <f t="shared" si="179"/>
        <v>46093.487570000005</v>
      </c>
      <c r="G1441" s="352"/>
      <c r="H1441" s="351">
        <f t="shared" si="184"/>
        <v>240.34999999999854</v>
      </c>
      <c r="I1441" s="351">
        <f t="shared" si="180"/>
        <v>1333.8375700000033</v>
      </c>
      <c r="J1441" s="351">
        <f t="shared" si="181"/>
        <v>1.4420999999999913</v>
      </c>
      <c r="K1441" s="293">
        <f>SUM('Employee Salary Payroll Tax '!I1443:K1443)</f>
        <v>36806.549999999996</v>
      </c>
      <c r="L1441" s="293">
        <f>'Employee Salary Payroll Tax '!H1443</f>
        <v>0</v>
      </c>
      <c r="M1441" s="293">
        <f t="shared" si="182"/>
        <v>7953.1000000000058</v>
      </c>
      <c r="N1441" s="359">
        <f t="shared" si="183"/>
        <v>1.1858610546287518</v>
      </c>
      <c r="O1441" s="331"/>
      <c r="P1441" s="61"/>
      <c r="Q1441" s="294"/>
      <c r="R1441" s="292"/>
      <c r="S1441" s="291"/>
    </row>
    <row r="1442" spans="1:19" ht="14.4">
      <c r="A1442" s="36">
        <f t="shared" si="177"/>
        <v>119</v>
      </c>
      <c r="B1442" s="526"/>
      <c r="C1442" s="36" t="str">
        <f>VLOOKUP('Employee Salary Payroll Tax '!B1444,'Employee Salary Payroll Tax '!$D$1:$E$7,2,FALSE)</f>
        <v>NonUnion</v>
      </c>
      <c r="D1442" s="61">
        <f t="shared" si="178"/>
        <v>2.98E-2</v>
      </c>
      <c r="E1442" s="351">
        <f>'Employee Salary Payroll Tax '!N1444</f>
        <v>70248.3</v>
      </c>
      <c r="F1442" s="351">
        <f t="shared" si="179"/>
        <v>72341.699340000006</v>
      </c>
      <c r="G1442" s="352"/>
      <c r="H1442" s="351">
        <f t="shared" si="184"/>
        <v>0</v>
      </c>
      <c r="I1442" s="351">
        <f t="shared" si="180"/>
        <v>2093.3993400000036</v>
      </c>
      <c r="J1442" s="351">
        <f t="shared" si="181"/>
        <v>0</v>
      </c>
      <c r="K1442" s="293">
        <f>SUM('Employee Salary Payroll Tax '!I1444:K1444)</f>
        <v>70248.3</v>
      </c>
      <c r="L1442" s="293">
        <f>'Employee Salary Payroll Tax '!H1444</f>
        <v>0</v>
      </c>
      <c r="M1442" s="293">
        <f t="shared" si="182"/>
        <v>0</v>
      </c>
      <c r="N1442" s="359">
        <f t="shared" si="183"/>
        <v>0</v>
      </c>
      <c r="O1442" s="331"/>
      <c r="P1442" s="61"/>
      <c r="Q1442" s="294"/>
      <c r="R1442" s="292"/>
      <c r="S1442" s="291"/>
    </row>
    <row r="1443" spans="1:19" ht="14.4">
      <c r="A1443" s="36">
        <f t="shared" si="177"/>
        <v>120</v>
      </c>
      <c r="B1443" s="526"/>
      <c r="C1443" s="36" t="str">
        <f>VLOOKUP('Employee Salary Payroll Tax '!B1445,'Employee Salary Payroll Tax '!$D$1:$E$7,2,FALSE)</f>
        <v>IBEW</v>
      </c>
      <c r="D1443" s="61">
        <f t="shared" si="178"/>
        <v>6.875E-3</v>
      </c>
      <c r="E1443" s="351">
        <f>'Employee Salary Payroll Tax '!N1445</f>
        <v>36988.839999999997</v>
      </c>
      <c r="F1443" s="351">
        <f t="shared" si="179"/>
        <v>37243.138274999998</v>
      </c>
      <c r="G1443" s="352"/>
      <c r="H1443" s="351">
        <f t="shared" si="184"/>
        <v>8011.1600000000035</v>
      </c>
      <c r="I1443" s="351">
        <f t="shared" si="180"/>
        <v>254.29827500000101</v>
      </c>
      <c r="J1443" s="351">
        <f t="shared" si="181"/>
        <v>1.5257896500000061</v>
      </c>
      <c r="K1443" s="293">
        <f>SUM('Employee Salary Payroll Tax '!I1445:K1445)</f>
        <v>36988.839999999997</v>
      </c>
      <c r="L1443" s="293">
        <f>'Employee Salary Payroll Tax '!H1445</f>
        <v>0</v>
      </c>
      <c r="M1443" s="293">
        <f t="shared" si="182"/>
        <v>0</v>
      </c>
      <c r="N1443" s="359">
        <f t="shared" si="183"/>
        <v>1.5257896499587562</v>
      </c>
      <c r="O1443" s="331"/>
      <c r="P1443" s="61"/>
      <c r="Q1443" s="294"/>
      <c r="R1443" s="292"/>
      <c r="S1443" s="291"/>
    </row>
    <row r="1444" spans="1:19" ht="14.4">
      <c r="A1444" s="36">
        <f t="shared" si="177"/>
        <v>121</v>
      </c>
      <c r="B1444" s="526"/>
      <c r="C1444" s="36" t="str">
        <f>VLOOKUP('Employee Salary Payroll Tax '!B1446,'Employee Salary Payroll Tax '!$D$1:$E$7,2,FALSE)</f>
        <v>NonUnion</v>
      </c>
      <c r="D1444" s="61">
        <f t="shared" si="178"/>
        <v>2.98E-2</v>
      </c>
      <c r="E1444" s="351">
        <f>'Employee Salary Payroll Tax '!N1446</f>
        <v>106381.27</v>
      </c>
      <c r="F1444" s="351">
        <f t="shared" si="179"/>
        <v>109551.43184600001</v>
      </c>
      <c r="G1444" s="352"/>
      <c r="H1444" s="351">
        <f t="shared" si="184"/>
        <v>0</v>
      </c>
      <c r="I1444" s="351">
        <f t="shared" si="180"/>
        <v>3170.1618460000027</v>
      </c>
      <c r="J1444" s="351">
        <f t="shared" si="181"/>
        <v>0</v>
      </c>
      <c r="K1444" s="293">
        <f>SUM('Employee Salary Payroll Tax '!I1446:K1446)</f>
        <v>21166.75</v>
      </c>
      <c r="L1444" s="293">
        <f>'Employee Salary Payroll Tax '!H1446</f>
        <v>0</v>
      </c>
      <c r="M1444" s="293">
        <f t="shared" si="182"/>
        <v>85214.52</v>
      </c>
      <c r="N1444" s="359">
        <f t="shared" si="183"/>
        <v>0</v>
      </c>
      <c r="O1444" s="331"/>
      <c r="P1444" s="61"/>
      <c r="Q1444" s="294"/>
      <c r="R1444" s="292"/>
      <c r="S1444" s="291"/>
    </row>
    <row r="1445" spans="1:19" ht="14.4">
      <c r="A1445" s="36">
        <f t="shared" si="177"/>
        <v>122</v>
      </c>
      <c r="B1445" s="526"/>
      <c r="C1445" s="36" t="str">
        <f>VLOOKUP('Employee Salary Payroll Tax '!B1447,'Employee Salary Payroll Tax '!$D$1:$E$7,2,FALSE)</f>
        <v>NonUnion</v>
      </c>
      <c r="D1445" s="61">
        <f t="shared" si="178"/>
        <v>2.98E-2</v>
      </c>
      <c r="E1445" s="351">
        <f>'Employee Salary Payroll Tax '!N1447</f>
        <v>84853.06</v>
      </c>
      <c r="F1445" s="351">
        <f t="shared" si="179"/>
        <v>87381.681188000002</v>
      </c>
      <c r="G1445" s="352"/>
      <c r="H1445" s="351">
        <f t="shared" si="184"/>
        <v>0</v>
      </c>
      <c r="I1445" s="351">
        <f t="shared" si="180"/>
        <v>2528.6211880000046</v>
      </c>
      <c r="J1445" s="351">
        <f t="shared" si="181"/>
        <v>0</v>
      </c>
      <c r="K1445" s="293">
        <f>SUM('Employee Salary Payroll Tax '!I1447:K1447)</f>
        <v>33501.189999999995</v>
      </c>
      <c r="L1445" s="293">
        <f>'Employee Salary Payroll Tax '!H1447</f>
        <v>0</v>
      </c>
      <c r="M1445" s="293">
        <f t="shared" si="182"/>
        <v>51351.87</v>
      </c>
      <c r="N1445" s="359">
        <f t="shared" si="183"/>
        <v>0</v>
      </c>
      <c r="O1445" s="331"/>
      <c r="P1445" s="61"/>
      <c r="Q1445" s="294"/>
      <c r="R1445" s="292"/>
      <c r="S1445" s="291"/>
    </row>
    <row r="1446" spans="1:19" ht="14.4">
      <c r="A1446" s="36">
        <f t="shared" si="177"/>
        <v>123</v>
      </c>
      <c r="B1446" s="526"/>
      <c r="C1446" s="36" t="str">
        <f>VLOOKUP('Employee Salary Payroll Tax '!B1448,'Employee Salary Payroll Tax '!$D$1:$E$7,2,FALSE)</f>
        <v>NonUnion</v>
      </c>
      <c r="D1446" s="61">
        <f t="shared" si="178"/>
        <v>2.98E-2</v>
      </c>
      <c r="E1446" s="351">
        <f>'Employee Salary Payroll Tax '!N1448</f>
        <v>69480.25</v>
      </c>
      <c r="F1446" s="351">
        <f t="shared" si="179"/>
        <v>71550.761450000005</v>
      </c>
      <c r="G1446" s="352"/>
      <c r="H1446" s="351">
        <f t="shared" si="184"/>
        <v>0</v>
      </c>
      <c r="I1446" s="351">
        <f t="shared" si="180"/>
        <v>2070.5114500000054</v>
      </c>
      <c r="J1446" s="351">
        <f t="shared" si="181"/>
        <v>0</v>
      </c>
      <c r="K1446" s="293">
        <f>SUM('Employee Salary Payroll Tax '!I1448:K1448)</f>
        <v>69480.25</v>
      </c>
      <c r="L1446" s="293">
        <f>'Employee Salary Payroll Tax '!H1448</f>
        <v>0</v>
      </c>
      <c r="M1446" s="293">
        <f t="shared" si="182"/>
        <v>0</v>
      </c>
      <c r="N1446" s="359">
        <f t="shared" si="183"/>
        <v>0</v>
      </c>
      <c r="O1446" s="331"/>
      <c r="P1446" s="61"/>
      <c r="Q1446" s="294"/>
      <c r="R1446" s="292"/>
      <c r="S1446" s="291"/>
    </row>
    <row r="1447" spans="1:19" ht="14.4">
      <c r="A1447" s="36">
        <f t="shared" si="177"/>
        <v>124</v>
      </c>
      <c r="B1447" s="526"/>
      <c r="C1447" s="36" t="str">
        <f>VLOOKUP('Employee Salary Payroll Tax '!B1449,'Employee Salary Payroll Tax '!$D$1:$E$7,2,FALSE)</f>
        <v>NonUnion</v>
      </c>
      <c r="D1447" s="61">
        <f t="shared" si="178"/>
        <v>2.98E-2</v>
      </c>
      <c r="E1447" s="351">
        <f>'Employee Salary Payroll Tax '!N1449</f>
        <v>74650.399999999994</v>
      </c>
      <c r="F1447" s="351">
        <f t="shared" si="179"/>
        <v>76874.981919999991</v>
      </c>
      <c r="G1447" s="352"/>
      <c r="H1447" s="351">
        <f t="shared" si="184"/>
        <v>0</v>
      </c>
      <c r="I1447" s="351">
        <f t="shared" si="180"/>
        <v>2224.5819199999969</v>
      </c>
      <c r="J1447" s="351">
        <f t="shared" si="181"/>
        <v>0</v>
      </c>
      <c r="K1447" s="293">
        <f>SUM('Employee Salary Payroll Tax '!I1449:K1449)</f>
        <v>8355.8900000000012</v>
      </c>
      <c r="L1447" s="293">
        <f>'Employee Salary Payroll Tax '!H1449</f>
        <v>0</v>
      </c>
      <c r="M1447" s="293">
        <f t="shared" si="182"/>
        <v>66294.509999999995</v>
      </c>
      <c r="N1447" s="359">
        <f t="shared" si="183"/>
        <v>0</v>
      </c>
      <c r="O1447" s="331"/>
      <c r="P1447" s="61"/>
      <c r="Q1447" s="294"/>
      <c r="R1447" s="292"/>
      <c r="S1447" s="291"/>
    </row>
    <row r="1448" spans="1:19" ht="14.4">
      <c r="A1448" s="36">
        <f t="shared" si="177"/>
        <v>125</v>
      </c>
      <c r="B1448" s="526"/>
      <c r="C1448" s="36" t="str">
        <f>VLOOKUP('Employee Salary Payroll Tax '!B1450,'Employee Salary Payroll Tax '!$D$1:$E$7,2,FALSE)</f>
        <v>IBEW</v>
      </c>
      <c r="D1448" s="61">
        <f t="shared" si="178"/>
        <v>6.875E-3</v>
      </c>
      <c r="E1448" s="351">
        <f>'Employee Salary Payroll Tax '!N1450</f>
        <v>65402.82</v>
      </c>
      <c r="F1448" s="351">
        <f t="shared" si="179"/>
        <v>65852.464387500004</v>
      </c>
      <c r="G1448" s="352"/>
      <c r="H1448" s="351">
        <f t="shared" si="184"/>
        <v>0</v>
      </c>
      <c r="I1448" s="351">
        <f t="shared" si="180"/>
        <v>449.64438750000409</v>
      </c>
      <c r="J1448" s="351">
        <f t="shared" si="181"/>
        <v>0</v>
      </c>
      <c r="K1448" s="293">
        <f>SUM('Employee Salary Payroll Tax '!I1450:K1450)</f>
        <v>17496.489999999998</v>
      </c>
      <c r="L1448" s="293">
        <f>'Employee Salary Payroll Tax '!H1450</f>
        <v>0</v>
      </c>
      <c r="M1448" s="293">
        <f t="shared" si="182"/>
        <v>47906.33</v>
      </c>
      <c r="N1448" s="359">
        <f t="shared" si="183"/>
        <v>0</v>
      </c>
      <c r="O1448" s="331"/>
      <c r="P1448" s="61"/>
      <c r="Q1448" s="294"/>
      <c r="R1448" s="292"/>
      <c r="S1448" s="291"/>
    </row>
    <row r="1449" spans="1:19" ht="14.4">
      <c r="A1449" s="36">
        <f t="shared" si="177"/>
        <v>126</v>
      </c>
      <c r="B1449" s="526"/>
      <c r="C1449" s="36" t="str">
        <f>VLOOKUP('Employee Salary Payroll Tax '!B1451,'Employee Salary Payroll Tax '!$D$1:$E$7,2,FALSE)</f>
        <v>UA</v>
      </c>
      <c r="D1449" s="61">
        <f t="shared" si="178"/>
        <v>0.03</v>
      </c>
      <c r="E1449" s="351">
        <f>'Employee Salary Payroll Tax '!N1451</f>
        <v>68722.55</v>
      </c>
      <c r="F1449" s="351">
        <f t="shared" si="179"/>
        <v>70784.226500000004</v>
      </c>
      <c r="G1449" s="352"/>
      <c r="H1449" s="351">
        <f t="shared" si="184"/>
        <v>0</v>
      </c>
      <c r="I1449" s="351">
        <f t="shared" si="180"/>
        <v>2061.6765000000014</v>
      </c>
      <c r="J1449" s="351">
        <f t="shared" si="181"/>
        <v>0</v>
      </c>
      <c r="K1449" s="293">
        <f>SUM('Employee Salary Payroll Tax '!I1451:K1451)</f>
        <v>62752.090000000004</v>
      </c>
      <c r="L1449" s="293">
        <f>'Employee Salary Payroll Tax '!H1451</f>
        <v>0</v>
      </c>
      <c r="M1449" s="293">
        <f t="shared" si="182"/>
        <v>5970.4599999999991</v>
      </c>
      <c r="N1449" s="359">
        <f t="shared" si="183"/>
        <v>0</v>
      </c>
      <c r="O1449" s="331"/>
      <c r="P1449" s="61"/>
      <c r="Q1449" s="294"/>
      <c r="R1449" s="292"/>
      <c r="S1449" s="291"/>
    </row>
    <row r="1450" spans="1:19" ht="14.4">
      <c r="A1450" s="36">
        <f t="shared" si="177"/>
        <v>127</v>
      </c>
      <c r="B1450" s="526"/>
      <c r="C1450" s="36" t="str">
        <f>VLOOKUP('Employee Salary Payroll Tax '!B1452,'Employee Salary Payroll Tax '!$D$1:$E$7,2,FALSE)</f>
        <v>NonUnion</v>
      </c>
      <c r="D1450" s="61">
        <f t="shared" si="178"/>
        <v>2.98E-2</v>
      </c>
      <c r="E1450" s="351">
        <f>'Employee Salary Payroll Tax '!N1452</f>
        <v>71579.09</v>
      </c>
      <c r="F1450" s="351">
        <f t="shared" si="179"/>
        <v>73712.146882000001</v>
      </c>
      <c r="G1450" s="352"/>
      <c r="H1450" s="351">
        <f t="shared" si="184"/>
        <v>0</v>
      </c>
      <c r="I1450" s="351">
        <f t="shared" si="180"/>
        <v>2133.0568820000044</v>
      </c>
      <c r="J1450" s="351">
        <f t="shared" si="181"/>
        <v>0</v>
      </c>
      <c r="K1450" s="293">
        <f>SUM('Employee Salary Payroll Tax '!I1452:K1452)</f>
        <v>69834.12</v>
      </c>
      <c r="L1450" s="293">
        <f>'Employee Salary Payroll Tax '!H1452</f>
        <v>0</v>
      </c>
      <c r="M1450" s="293">
        <f t="shared" si="182"/>
        <v>1744.9700000000012</v>
      </c>
      <c r="N1450" s="359">
        <f t="shared" si="183"/>
        <v>0</v>
      </c>
      <c r="O1450" s="331"/>
      <c r="P1450" s="61"/>
      <c r="Q1450" s="294"/>
      <c r="R1450" s="292"/>
      <c r="S1450" s="291"/>
    </row>
    <row r="1451" spans="1:19" ht="14.4">
      <c r="A1451" s="36">
        <f t="shared" si="177"/>
        <v>128</v>
      </c>
      <c r="B1451" s="526"/>
      <c r="C1451" s="36" t="str">
        <f>VLOOKUP('Employee Salary Payroll Tax '!B1453,'Employee Salary Payroll Tax '!$D$1:$E$7,2,FALSE)</f>
        <v>IBEW</v>
      </c>
      <c r="D1451" s="61">
        <f t="shared" si="178"/>
        <v>6.875E-3</v>
      </c>
      <c r="E1451" s="351">
        <f>'Employee Salary Payroll Tax '!N1453</f>
        <v>53075.87</v>
      </c>
      <c r="F1451" s="351">
        <f t="shared" si="179"/>
        <v>53440.766606249999</v>
      </c>
      <c r="G1451" s="352"/>
      <c r="H1451" s="351">
        <f t="shared" si="184"/>
        <v>0</v>
      </c>
      <c r="I1451" s="351">
        <f t="shared" si="180"/>
        <v>364.89660624999669</v>
      </c>
      <c r="J1451" s="351">
        <f t="shared" si="181"/>
        <v>0</v>
      </c>
      <c r="K1451" s="293">
        <f>SUM('Employee Salary Payroll Tax '!I1453:K1453)</f>
        <v>1897.22</v>
      </c>
      <c r="L1451" s="293">
        <f>'Employee Salary Payroll Tax '!H1453</f>
        <v>0</v>
      </c>
      <c r="M1451" s="293">
        <f t="shared" si="182"/>
        <v>51178.65</v>
      </c>
      <c r="N1451" s="359">
        <f t="shared" si="183"/>
        <v>0</v>
      </c>
      <c r="O1451" s="331"/>
      <c r="P1451" s="61"/>
      <c r="Q1451" s="294"/>
      <c r="R1451" s="292"/>
      <c r="S1451" s="291"/>
    </row>
    <row r="1452" spans="1:19" ht="14.4">
      <c r="A1452" s="36">
        <f t="shared" si="177"/>
        <v>129</v>
      </c>
      <c r="B1452" s="526"/>
      <c r="C1452" s="36" t="str">
        <f>VLOOKUP('Employee Salary Payroll Tax '!B1454,'Employee Salary Payroll Tax '!$D$1:$E$7,2,FALSE)</f>
        <v>NonUnion</v>
      </c>
      <c r="D1452" s="61">
        <f t="shared" si="178"/>
        <v>2.98E-2</v>
      </c>
      <c r="E1452" s="351">
        <f>'Employee Salary Payroll Tax '!N1454</f>
        <v>81561.61</v>
      </c>
      <c r="F1452" s="351">
        <f t="shared" si="179"/>
        <v>83992.145978</v>
      </c>
      <c r="G1452" s="352"/>
      <c r="H1452" s="351">
        <f t="shared" si="184"/>
        <v>0</v>
      </c>
      <c r="I1452" s="351">
        <f t="shared" si="180"/>
        <v>2430.5359779999999</v>
      </c>
      <c r="J1452" s="351">
        <f t="shared" si="181"/>
        <v>0</v>
      </c>
      <c r="K1452" s="293">
        <f>SUM('Employee Salary Payroll Tax '!I1454:K1454)</f>
        <v>81561.61</v>
      </c>
      <c r="L1452" s="293">
        <f>'Employee Salary Payroll Tax '!H1454</f>
        <v>0</v>
      </c>
      <c r="M1452" s="293">
        <f t="shared" si="182"/>
        <v>0</v>
      </c>
      <c r="N1452" s="359">
        <f t="shared" si="183"/>
        <v>0</v>
      </c>
      <c r="O1452" s="331"/>
      <c r="P1452" s="61"/>
      <c r="Q1452" s="294"/>
      <c r="R1452" s="292"/>
      <c r="S1452" s="291"/>
    </row>
    <row r="1453" spans="1:19" ht="14.4">
      <c r="A1453" s="36">
        <f t="shared" ref="A1453:A1516" si="185">+A1452+1</f>
        <v>130</v>
      </c>
      <c r="B1453" s="526"/>
      <c r="C1453" s="36" t="str">
        <f>VLOOKUP('Employee Salary Payroll Tax '!B1455,'Employee Salary Payroll Tax '!$D$1:$E$7,2,FALSE)</f>
        <v>IBEW</v>
      </c>
      <c r="D1453" s="61">
        <f t="shared" si="178"/>
        <v>6.875E-3</v>
      </c>
      <c r="E1453" s="351">
        <f>'Employee Salary Payroll Tax '!N1455</f>
        <v>55926.65</v>
      </c>
      <c r="F1453" s="351">
        <f t="shared" si="179"/>
        <v>56311.145718749998</v>
      </c>
      <c r="G1453" s="352"/>
      <c r="H1453" s="351">
        <f t="shared" si="184"/>
        <v>0</v>
      </c>
      <c r="I1453" s="351">
        <f t="shared" si="180"/>
        <v>384.49571874999674</v>
      </c>
      <c r="J1453" s="351">
        <f t="shared" si="181"/>
        <v>0</v>
      </c>
      <c r="K1453" s="293">
        <f>SUM('Employee Salary Payroll Tax '!I1455:K1455)</f>
        <v>52701.75</v>
      </c>
      <c r="L1453" s="293">
        <f>'Employee Salary Payroll Tax '!H1455</f>
        <v>0</v>
      </c>
      <c r="M1453" s="293">
        <f t="shared" si="182"/>
        <v>3224.9000000000015</v>
      </c>
      <c r="N1453" s="359">
        <f t="shared" si="183"/>
        <v>0</v>
      </c>
      <c r="O1453" s="331"/>
      <c r="P1453" s="61"/>
      <c r="Q1453" s="294"/>
      <c r="R1453" s="292"/>
      <c r="S1453" s="291"/>
    </row>
    <row r="1454" spans="1:19" ht="14.4">
      <c r="A1454" s="36">
        <f t="shared" si="185"/>
        <v>131</v>
      </c>
      <c r="B1454" s="526"/>
      <c r="C1454" s="36" t="str">
        <f>VLOOKUP('Employee Salary Payroll Tax '!B1456,'Employee Salary Payroll Tax '!$D$1:$E$7,2,FALSE)</f>
        <v>NonUnion</v>
      </c>
      <c r="D1454" s="61">
        <f t="shared" si="178"/>
        <v>2.98E-2</v>
      </c>
      <c r="E1454" s="351">
        <f>'Employee Salary Payroll Tax '!N1456</f>
        <v>90321.77</v>
      </c>
      <c r="F1454" s="351">
        <f t="shared" si="179"/>
        <v>93013.358746000013</v>
      </c>
      <c r="G1454" s="352"/>
      <c r="H1454" s="351">
        <f t="shared" si="184"/>
        <v>0</v>
      </c>
      <c r="I1454" s="351">
        <f t="shared" si="180"/>
        <v>2691.5887460000085</v>
      </c>
      <c r="J1454" s="351">
        <f t="shared" si="181"/>
        <v>0</v>
      </c>
      <c r="K1454" s="293">
        <f>SUM('Employee Salary Payroll Tax '!I1456:K1456)</f>
        <v>0</v>
      </c>
      <c r="L1454" s="293">
        <f>'Employee Salary Payroll Tax '!H1456</f>
        <v>0</v>
      </c>
      <c r="M1454" s="293">
        <f t="shared" si="182"/>
        <v>90321.77</v>
      </c>
      <c r="N1454" s="359">
        <f t="shared" si="183"/>
        <v>0</v>
      </c>
      <c r="O1454" s="331"/>
      <c r="P1454" s="61"/>
      <c r="Q1454" s="294"/>
      <c r="R1454" s="292"/>
      <c r="S1454" s="291"/>
    </row>
    <row r="1455" spans="1:19" ht="14.4">
      <c r="A1455" s="36">
        <f t="shared" si="185"/>
        <v>132</v>
      </c>
      <c r="B1455" s="526"/>
      <c r="C1455" s="36" t="str">
        <f>VLOOKUP('Employee Salary Payroll Tax '!B1457,'Employee Salary Payroll Tax '!$D$1:$E$7,2,FALSE)</f>
        <v>UA</v>
      </c>
      <c r="D1455" s="61">
        <f t="shared" si="178"/>
        <v>0.03</v>
      </c>
      <c r="E1455" s="351">
        <f>'Employee Salary Payroll Tax '!N1457</f>
        <v>72538.45</v>
      </c>
      <c r="F1455" s="351">
        <f t="shared" si="179"/>
        <v>74714.603499999997</v>
      </c>
      <c r="G1455" s="352"/>
      <c r="H1455" s="351">
        <f t="shared" si="184"/>
        <v>0</v>
      </c>
      <c r="I1455" s="351">
        <f t="shared" si="180"/>
        <v>2176.1535000000003</v>
      </c>
      <c r="J1455" s="351">
        <f t="shared" si="181"/>
        <v>0</v>
      </c>
      <c r="K1455" s="293">
        <f>SUM('Employee Salary Payroll Tax '!I1457:K1457)</f>
        <v>24184.18</v>
      </c>
      <c r="L1455" s="293">
        <f>'Employee Salary Payroll Tax '!H1457</f>
        <v>0</v>
      </c>
      <c r="M1455" s="293">
        <f t="shared" si="182"/>
        <v>48354.27</v>
      </c>
      <c r="N1455" s="359">
        <f t="shared" si="183"/>
        <v>0</v>
      </c>
      <c r="O1455" s="331"/>
      <c r="P1455" s="61"/>
      <c r="Q1455" s="294"/>
      <c r="R1455" s="292"/>
      <c r="S1455" s="291"/>
    </row>
    <row r="1456" spans="1:19" ht="14.4">
      <c r="A1456" s="36">
        <f t="shared" si="185"/>
        <v>133</v>
      </c>
      <c r="B1456" s="526"/>
      <c r="C1456" s="36" t="str">
        <f>VLOOKUP('Employee Salary Payroll Tax '!B1458,'Employee Salary Payroll Tax '!$D$1:$E$7,2,FALSE)</f>
        <v>IBEW</v>
      </c>
      <c r="D1456" s="61">
        <f t="shared" si="178"/>
        <v>6.875E-3</v>
      </c>
      <c r="E1456" s="351">
        <f>'Employee Salary Payroll Tax '!N1458</f>
        <v>143711.64000000001</v>
      </c>
      <c r="F1456" s="351">
        <f t="shared" si="179"/>
        <v>144699.65752500002</v>
      </c>
      <c r="G1456" s="352"/>
      <c r="H1456" s="351">
        <f t="shared" si="184"/>
        <v>0</v>
      </c>
      <c r="I1456" s="351">
        <f t="shared" si="180"/>
        <v>988.01752500000293</v>
      </c>
      <c r="J1456" s="351">
        <f t="shared" si="181"/>
        <v>0</v>
      </c>
      <c r="K1456" s="293">
        <f>SUM('Employee Salary Payroll Tax '!I1458:K1458)</f>
        <v>140285.76999999999</v>
      </c>
      <c r="L1456" s="293">
        <f>'Employee Salary Payroll Tax '!H1458</f>
        <v>0</v>
      </c>
      <c r="M1456" s="293">
        <f t="shared" si="182"/>
        <v>3425.8700000000244</v>
      </c>
      <c r="N1456" s="359">
        <f t="shared" si="183"/>
        <v>0</v>
      </c>
      <c r="O1456" s="331"/>
      <c r="P1456" s="61"/>
      <c r="Q1456" s="294"/>
      <c r="R1456" s="292"/>
      <c r="S1456" s="291"/>
    </row>
    <row r="1457" spans="1:19" ht="14.4">
      <c r="A1457" s="36">
        <f t="shared" si="185"/>
        <v>134</v>
      </c>
      <c r="B1457" s="526"/>
      <c r="C1457" s="36" t="str">
        <f>VLOOKUP('Employee Salary Payroll Tax '!B1459,'Employee Salary Payroll Tax '!$D$1:$E$7,2,FALSE)</f>
        <v>NonUnion</v>
      </c>
      <c r="D1457" s="61">
        <f t="shared" si="178"/>
        <v>2.98E-2</v>
      </c>
      <c r="E1457" s="351">
        <f>'Employee Salary Payroll Tax '!N1459</f>
        <v>56684.37</v>
      </c>
      <c r="F1457" s="351">
        <f t="shared" si="179"/>
        <v>58373.564226000002</v>
      </c>
      <c r="G1457" s="352"/>
      <c r="H1457" s="351">
        <f t="shared" si="184"/>
        <v>0</v>
      </c>
      <c r="I1457" s="351">
        <f t="shared" si="180"/>
        <v>1689.1942259999996</v>
      </c>
      <c r="J1457" s="351">
        <f t="shared" si="181"/>
        <v>0</v>
      </c>
      <c r="K1457" s="293">
        <f>SUM('Employee Salary Payroll Tax '!I1459:K1459)</f>
        <v>51867.25</v>
      </c>
      <c r="L1457" s="293">
        <f>'Employee Salary Payroll Tax '!H1459</f>
        <v>0</v>
      </c>
      <c r="M1457" s="293">
        <f t="shared" si="182"/>
        <v>4817.1200000000026</v>
      </c>
      <c r="N1457" s="359">
        <f t="shared" si="183"/>
        <v>0</v>
      </c>
      <c r="O1457" s="331"/>
      <c r="P1457" s="61"/>
      <c r="Q1457" s="294"/>
      <c r="R1457" s="292"/>
      <c r="S1457" s="291"/>
    </row>
    <row r="1458" spans="1:19" ht="14.4">
      <c r="A1458" s="36">
        <f t="shared" si="185"/>
        <v>135</v>
      </c>
      <c r="B1458" s="526"/>
      <c r="C1458" s="36" t="str">
        <f>VLOOKUP('Employee Salary Payroll Tax '!B1460,'Employee Salary Payroll Tax '!$D$1:$E$7,2,FALSE)</f>
        <v>NonUnion</v>
      </c>
      <c r="D1458" s="61">
        <f t="shared" si="178"/>
        <v>2.98E-2</v>
      </c>
      <c r="E1458" s="351">
        <f>'Employee Salary Payroll Tax '!N1460</f>
        <v>1587.2</v>
      </c>
      <c r="F1458" s="351">
        <f t="shared" si="179"/>
        <v>1634.4985600000002</v>
      </c>
      <c r="G1458" s="352"/>
      <c r="H1458" s="351">
        <f t="shared" si="184"/>
        <v>43412.800000000003</v>
      </c>
      <c r="I1458" s="351">
        <f t="shared" si="180"/>
        <v>47.29856000000018</v>
      </c>
      <c r="J1458" s="351">
        <f t="shared" si="181"/>
        <v>0.2837913600000011</v>
      </c>
      <c r="K1458" s="293">
        <f>SUM('Employee Salary Payroll Tax '!I1460:K1460)</f>
        <v>650.75</v>
      </c>
      <c r="L1458" s="293">
        <f>'Employee Salary Payroll Tax '!H1460</f>
        <v>0</v>
      </c>
      <c r="M1458" s="293">
        <f t="shared" si="182"/>
        <v>936.45</v>
      </c>
      <c r="N1458" s="359">
        <f t="shared" si="183"/>
        <v>0.11635409992669267</v>
      </c>
      <c r="O1458" s="331"/>
      <c r="P1458" s="61"/>
      <c r="Q1458" s="294"/>
      <c r="R1458" s="292"/>
      <c r="S1458" s="291"/>
    </row>
    <row r="1459" spans="1:19" ht="14.4">
      <c r="A1459" s="36">
        <f t="shared" si="185"/>
        <v>136</v>
      </c>
      <c r="B1459" s="526"/>
      <c r="C1459" s="36" t="str">
        <f>VLOOKUP('Employee Salary Payroll Tax '!B1461,'Employee Salary Payroll Tax '!$D$1:$E$7,2,FALSE)</f>
        <v>Not Assigned</v>
      </c>
      <c r="D1459" s="61">
        <f t="shared" si="178"/>
        <v>0</v>
      </c>
      <c r="E1459" s="351">
        <f>'Employee Salary Payroll Tax '!N1461</f>
        <v>0</v>
      </c>
      <c r="F1459" s="351">
        <f t="shared" si="179"/>
        <v>0</v>
      </c>
      <c r="G1459" s="352"/>
      <c r="H1459" s="351">
        <f t="shared" si="184"/>
        <v>45000</v>
      </c>
      <c r="I1459" s="351">
        <f t="shared" si="180"/>
        <v>0</v>
      </c>
      <c r="J1459" s="351">
        <f t="shared" si="181"/>
        <v>0</v>
      </c>
      <c r="K1459" s="293">
        <f>SUM('Employee Salary Payroll Tax '!I1461:K1461)</f>
        <v>-100.06</v>
      </c>
      <c r="L1459" s="293">
        <f>'Employee Salary Payroll Tax '!H1461</f>
        <v>0</v>
      </c>
      <c r="M1459" s="293">
        <f t="shared" si="182"/>
        <v>100.06</v>
      </c>
      <c r="N1459" s="359">
        <f t="shared" si="183"/>
        <v>0</v>
      </c>
      <c r="O1459" s="331"/>
      <c r="P1459" s="61"/>
      <c r="Q1459" s="294"/>
      <c r="R1459" s="292"/>
      <c r="S1459" s="291"/>
    </row>
    <row r="1460" spans="1:19" ht="14.4">
      <c r="A1460" s="36">
        <f t="shared" si="185"/>
        <v>137</v>
      </c>
      <c r="B1460" s="526"/>
      <c r="C1460" s="36" t="str">
        <f>VLOOKUP('Employee Salary Payroll Tax '!B1462,'Employee Salary Payroll Tax '!$D$1:$E$7,2,FALSE)</f>
        <v>IBEW</v>
      </c>
      <c r="D1460" s="61">
        <f t="shared" si="178"/>
        <v>6.875E-3</v>
      </c>
      <c r="E1460" s="351">
        <f>'Employee Salary Payroll Tax '!N1462</f>
        <v>66230.34</v>
      </c>
      <c r="F1460" s="351">
        <f t="shared" si="179"/>
        <v>66685.673587500001</v>
      </c>
      <c r="G1460" s="352"/>
      <c r="H1460" s="351">
        <f t="shared" si="184"/>
        <v>0</v>
      </c>
      <c r="I1460" s="351">
        <f t="shared" si="180"/>
        <v>455.3335875000048</v>
      </c>
      <c r="J1460" s="351">
        <f t="shared" si="181"/>
        <v>0</v>
      </c>
      <c r="K1460" s="293">
        <f>SUM('Employee Salary Payroll Tax '!I1462:K1462)</f>
        <v>8332.92</v>
      </c>
      <c r="L1460" s="293">
        <f>'Employee Salary Payroll Tax '!H1462</f>
        <v>0</v>
      </c>
      <c r="M1460" s="293">
        <f t="shared" si="182"/>
        <v>57897.42</v>
      </c>
      <c r="N1460" s="359">
        <f t="shared" si="183"/>
        <v>0</v>
      </c>
      <c r="O1460" s="331"/>
      <c r="P1460" s="61"/>
      <c r="Q1460" s="294"/>
      <c r="R1460" s="292"/>
      <c r="S1460" s="291"/>
    </row>
    <row r="1461" spans="1:19" ht="14.4">
      <c r="A1461" s="36">
        <f t="shared" si="185"/>
        <v>138</v>
      </c>
      <c r="B1461" s="526"/>
      <c r="C1461" s="36" t="str">
        <f>VLOOKUP('Employee Salary Payroll Tax '!B1463,'Employee Salary Payroll Tax '!$D$1:$E$7,2,FALSE)</f>
        <v>NonUnion</v>
      </c>
      <c r="D1461" s="61">
        <f t="shared" si="178"/>
        <v>2.98E-2</v>
      </c>
      <c r="E1461" s="351">
        <f>'Employee Salary Payroll Tax '!N1463</f>
        <v>60613.29</v>
      </c>
      <c r="F1461" s="351">
        <f t="shared" si="179"/>
        <v>62419.566042000006</v>
      </c>
      <c r="G1461" s="352"/>
      <c r="H1461" s="351">
        <f t="shared" si="184"/>
        <v>0</v>
      </c>
      <c r="I1461" s="351">
        <f t="shared" si="180"/>
        <v>1806.276042000005</v>
      </c>
      <c r="J1461" s="351">
        <f t="shared" si="181"/>
        <v>0</v>
      </c>
      <c r="K1461" s="293">
        <f>SUM('Employee Salary Payroll Tax '!I1463:K1463)</f>
        <v>33808.97</v>
      </c>
      <c r="L1461" s="293">
        <f>'Employee Salary Payroll Tax '!H1463</f>
        <v>0</v>
      </c>
      <c r="M1461" s="293">
        <f t="shared" si="182"/>
        <v>26804.32</v>
      </c>
      <c r="N1461" s="359">
        <f t="shared" si="183"/>
        <v>0</v>
      </c>
      <c r="O1461" s="331"/>
      <c r="P1461" s="61"/>
      <c r="Q1461" s="294"/>
      <c r="R1461" s="292"/>
      <c r="S1461" s="291"/>
    </row>
    <row r="1462" spans="1:19" ht="14.4">
      <c r="A1462" s="36">
        <f t="shared" si="185"/>
        <v>139</v>
      </c>
      <c r="B1462" s="526"/>
      <c r="C1462" s="36" t="str">
        <f>VLOOKUP('Employee Salary Payroll Tax '!B1464,'Employee Salary Payroll Tax '!$D$1:$E$7,2,FALSE)</f>
        <v>IBEW</v>
      </c>
      <c r="D1462" s="61">
        <f t="shared" si="178"/>
        <v>6.875E-3</v>
      </c>
      <c r="E1462" s="351">
        <f>'Employee Salary Payroll Tax '!N1464</f>
        <v>6028.29</v>
      </c>
      <c r="F1462" s="351">
        <f t="shared" si="179"/>
        <v>6069.7344937500002</v>
      </c>
      <c r="G1462" s="352"/>
      <c r="H1462" s="351">
        <f t="shared" si="184"/>
        <v>38971.71</v>
      </c>
      <c r="I1462" s="351">
        <f t="shared" si="180"/>
        <v>41.44449375000022</v>
      </c>
      <c r="J1462" s="351">
        <f t="shared" si="181"/>
        <v>0.24866696250000134</v>
      </c>
      <c r="K1462" s="293">
        <f>SUM('Employee Salary Payroll Tax '!I1464:K1464)</f>
        <v>192.92</v>
      </c>
      <c r="L1462" s="293">
        <f>'Employee Salary Payroll Tax '!H1464</f>
        <v>0</v>
      </c>
      <c r="M1462" s="293">
        <f t="shared" si="182"/>
        <v>5835.37</v>
      </c>
      <c r="N1462" s="359">
        <f t="shared" si="183"/>
        <v>7.9579499986799414E-3</v>
      </c>
      <c r="O1462" s="331"/>
      <c r="P1462" s="61"/>
      <c r="Q1462" s="294"/>
      <c r="R1462" s="292"/>
      <c r="S1462" s="291"/>
    </row>
    <row r="1463" spans="1:19" ht="14.4">
      <c r="A1463" s="36">
        <f t="shared" si="185"/>
        <v>140</v>
      </c>
      <c r="B1463" s="526"/>
      <c r="C1463" s="36" t="str">
        <f>VLOOKUP('Employee Salary Payroll Tax '!B1465,'Employee Salary Payroll Tax '!$D$1:$E$7,2,FALSE)</f>
        <v>IBEW</v>
      </c>
      <c r="D1463" s="61">
        <f t="shared" si="178"/>
        <v>6.875E-3</v>
      </c>
      <c r="E1463" s="351">
        <f>'Employee Salary Payroll Tax '!N1465</f>
        <v>10946.58</v>
      </c>
      <c r="F1463" s="351">
        <f t="shared" si="179"/>
        <v>11021.8377375</v>
      </c>
      <c r="G1463" s="352"/>
      <c r="H1463" s="351">
        <f t="shared" si="184"/>
        <v>34053.42</v>
      </c>
      <c r="I1463" s="351">
        <f t="shared" si="180"/>
        <v>75.257737500000076</v>
      </c>
      <c r="J1463" s="351">
        <f t="shared" si="181"/>
        <v>0.45154642500000047</v>
      </c>
      <c r="K1463" s="293">
        <f>SUM('Employee Salary Payroll Tax '!I1465:K1465)</f>
        <v>468.41</v>
      </c>
      <c r="L1463" s="293">
        <f>'Employee Salary Payroll Tax '!H1465</f>
        <v>0</v>
      </c>
      <c r="M1463" s="293">
        <f t="shared" si="182"/>
        <v>10478.17</v>
      </c>
      <c r="N1463" s="359">
        <f t="shared" si="183"/>
        <v>1.9321912498234912E-2</v>
      </c>
      <c r="O1463" s="331"/>
      <c r="P1463" s="61"/>
      <c r="Q1463" s="294"/>
      <c r="R1463" s="292"/>
      <c r="S1463" s="291"/>
    </row>
    <row r="1464" spans="1:19" ht="14.4">
      <c r="A1464" s="36">
        <f t="shared" si="185"/>
        <v>141</v>
      </c>
      <c r="B1464" s="526"/>
      <c r="C1464" s="36" t="str">
        <f>VLOOKUP('Employee Salary Payroll Tax '!B1466,'Employee Salary Payroll Tax '!$D$1:$E$7,2,FALSE)</f>
        <v>UA</v>
      </c>
      <c r="D1464" s="61">
        <f t="shared" si="178"/>
        <v>0.03</v>
      </c>
      <c r="E1464" s="351">
        <f>'Employee Salary Payroll Tax '!N1466</f>
        <v>78092.17</v>
      </c>
      <c r="F1464" s="351">
        <f t="shared" si="179"/>
        <v>80434.935100000002</v>
      </c>
      <c r="G1464" s="352"/>
      <c r="H1464" s="351">
        <f t="shared" si="184"/>
        <v>0</v>
      </c>
      <c r="I1464" s="351">
        <f t="shared" si="180"/>
        <v>2342.7651000000042</v>
      </c>
      <c r="J1464" s="351">
        <f t="shared" si="181"/>
        <v>0</v>
      </c>
      <c r="K1464" s="293">
        <f>SUM('Employee Salary Payroll Tax '!I1466:K1466)</f>
        <v>68849.31</v>
      </c>
      <c r="L1464" s="293">
        <f>'Employee Salary Payroll Tax '!H1466</f>
        <v>1561.85</v>
      </c>
      <c r="M1464" s="293">
        <f t="shared" si="182"/>
        <v>7681.01</v>
      </c>
      <c r="N1464" s="359">
        <f t="shared" si="183"/>
        <v>0</v>
      </c>
      <c r="O1464" s="331"/>
      <c r="P1464" s="61"/>
      <c r="Q1464" s="294"/>
      <c r="R1464" s="292"/>
      <c r="S1464" s="291"/>
    </row>
    <row r="1465" spans="1:19" ht="14.4">
      <c r="A1465" s="36">
        <f t="shared" si="185"/>
        <v>142</v>
      </c>
      <c r="B1465" s="526"/>
      <c r="C1465" s="36" t="str">
        <f>VLOOKUP('Employee Salary Payroll Tax '!B1467,'Employee Salary Payroll Tax '!$D$1:$E$7,2,FALSE)</f>
        <v>IBEW</v>
      </c>
      <c r="D1465" s="61">
        <f t="shared" si="178"/>
        <v>6.875E-3</v>
      </c>
      <c r="E1465" s="351">
        <f>'Employee Salary Payroll Tax '!N1467</f>
        <v>66236.09</v>
      </c>
      <c r="F1465" s="351">
        <f t="shared" si="179"/>
        <v>66691.463118749991</v>
      </c>
      <c r="G1465" s="352"/>
      <c r="H1465" s="351">
        <f t="shared" si="184"/>
        <v>0</v>
      </c>
      <c r="I1465" s="351">
        <f t="shared" si="180"/>
        <v>455.37311874999432</v>
      </c>
      <c r="J1465" s="351">
        <f t="shared" si="181"/>
        <v>0</v>
      </c>
      <c r="K1465" s="293">
        <f>SUM('Employee Salary Payroll Tax '!I1467:K1467)</f>
        <v>17697.690000000002</v>
      </c>
      <c r="L1465" s="293">
        <f>'Employee Salary Payroll Tax '!H1467</f>
        <v>0</v>
      </c>
      <c r="M1465" s="293">
        <f t="shared" si="182"/>
        <v>48538.399999999994</v>
      </c>
      <c r="N1465" s="359">
        <f t="shared" si="183"/>
        <v>0</v>
      </c>
      <c r="O1465" s="331"/>
      <c r="P1465" s="61"/>
      <c r="Q1465" s="294"/>
      <c r="R1465" s="292"/>
      <c r="S1465" s="291"/>
    </row>
    <row r="1466" spans="1:19" ht="14.4">
      <c r="A1466" s="36">
        <f t="shared" si="185"/>
        <v>143</v>
      </c>
      <c r="B1466" s="526"/>
      <c r="C1466" s="36" t="str">
        <f>VLOOKUP('Employee Salary Payroll Tax '!B1468,'Employee Salary Payroll Tax '!$D$1:$E$7,2,FALSE)</f>
        <v>IBEW</v>
      </c>
      <c r="D1466" s="61">
        <f t="shared" si="178"/>
        <v>6.875E-3</v>
      </c>
      <c r="E1466" s="351">
        <f>'Employee Salary Payroll Tax '!N1468</f>
        <v>15550.97</v>
      </c>
      <c r="F1466" s="351">
        <f t="shared" si="179"/>
        <v>15657.88291875</v>
      </c>
      <c r="G1466" s="352"/>
      <c r="H1466" s="351">
        <f t="shared" si="184"/>
        <v>29449.03</v>
      </c>
      <c r="I1466" s="351">
        <f t="shared" si="180"/>
        <v>106.91291875000024</v>
      </c>
      <c r="J1466" s="351">
        <f t="shared" si="181"/>
        <v>0.64147751250000151</v>
      </c>
      <c r="K1466" s="293">
        <f>SUM('Employee Salary Payroll Tax '!I1468:K1468)</f>
        <v>15550.97</v>
      </c>
      <c r="L1466" s="293">
        <f>'Employee Salary Payroll Tax '!H1468</f>
        <v>0</v>
      </c>
      <c r="M1466" s="293">
        <f t="shared" si="182"/>
        <v>0</v>
      </c>
      <c r="N1466" s="359">
        <f t="shared" si="183"/>
        <v>0.64147751245875151</v>
      </c>
      <c r="O1466" s="331"/>
      <c r="P1466" s="61"/>
      <c r="Q1466" s="294"/>
      <c r="R1466" s="292"/>
      <c r="S1466" s="291"/>
    </row>
    <row r="1467" spans="1:19" ht="14.4">
      <c r="A1467" s="36">
        <f t="shared" si="185"/>
        <v>144</v>
      </c>
      <c r="B1467" s="526"/>
      <c r="C1467" s="36" t="str">
        <f>VLOOKUP('Employee Salary Payroll Tax '!B1469,'Employee Salary Payroll Tax '!$D$1:$E$7,2,FALSE)</f>
        <v>NonUnion</v>
      </c>
      <c r="D1467" s="61">
        <f t="shared" si="178"/>
        <v>2.98E-2</v>
      </c>
      <c r="E1467" s="351">
        <f>'Employee Salary Payroll Tax '!N1469</f>
        <v>15079.56</v>
      </c>
      <c r="F1467" s="351">
        <f t="shared" si="179"/>
        <v>15528.930888000001</v>
      </c>
      <c r="G1467" s="352"/>
      <c r="H1467" s="351">
        <f t="shared" si="184"/>
        <v>29920.440000000002</v>
      </c>
      <c r="I1467" s="351">
        <f t="shared" si="180"/>
        <v>449.37088800000129</v>
      </c>
      <c r="J1467" s="351">
        <f t="shared" si="181"/>
        <v>2.6962253280000077</v>
      </c>
      <c r="K1467" s="293">
        <f>SUM('Employee Salary Payroll Tax '!I1469:K1469)</f>
        <v>11262.66</v>
      </c>
      <c r="L1467" s="293">
        <f>'Employee Salary Payroll Tax '!H1469</f>
        <v>0</v>
      </c>
      <c r="M1467" s="293">
        <f t="shared" si="182"/>
        <v>3816.8999999999996</v>
      </c>
      <c r="N1467" s="359">
        <f t="shared" si="183"/>
        <v>2.0137636078664629</v>
      </c>
      <c r="O1467" s="331"/>
      <c r="P1467" s="61"/>
      <c r="Q1467" s="294"/>
      <c r="R1467" s="292"/>
      <c r="S1467" s="291"/>
    </row>
    <row r="1468" spans="1:19" ht="14.4">
      <c r="A1468" s="36">
        <f t="shared" si="185"/>
        <v>145</v>
      </c>
      <c r="B1468" s="526"/>
      <c r="C1468" s="36" t="str">
        <f>VLOOKUP('Employee Salary Payroll Tax '!B1470,'Employee Salary Payroll Tax '!$D$1:$E$7,2,FALSE)</f>
        <v>IBEW</v>
      </c>
      <c r="D1468" s="61">
        <f t="shared" si="178"/>
        <v>6.875E-3</v>
      </c>
      <c r="E1468" s="351">
        <f>'Employee Salary Payroll Tax '!N1470</f>
        <v>113242.39</v>
      </c>
      <c r="F1468" s="351">
        <f t="shared" si="179"/>
        <v>114020.93143124999</v>
      </c>
      <c r="G1468" s="352"/>
      <c r="H1468" s="351">
        <f t="shared" si="184"/>
        <v>0</v>
      </c>
      <c r="I1468" s="351">
        <f t="shared" si="180"/>
        <v>778.54143124999246</v>
      </c>
      <c r="J1468" s="351">
        <f t="shared" si="181"/>
        <v>0</v>
      </c>
      <c r="K1468" s="293">
        <f>SUM('Employee Salary Payroll Tax '!I1470:K1470)</f>
        <v>19111.54</v>
      </c>
      <c r="L1468" s="293">
        <f>'Employee Salary Payroll Tax '!H1470</f>
        <v>0</v>
      </c>
      <c r="M1468" s="293">
        <f t="shared" si="182"/>
        <v>94130.85</v>
      </c>
      <c r="N1468" s="359">
        <f t="shared" si="183"/>
        <v>0</v>
      </c>
      <c r="O1468" s="331"/>
      <c r="P1468" s="61"/>
      <c r="Q1468" s="294"/>
      <c r="R1468" s="292"/>
      <c r="S1468" s="291"/>
    </row>
    <row r="1469" spans="1:19" ht="14.4">
      <c r="A1469" s="36">
        <f t="shared" si="185"/>
        <v>146</v>
      </c>
      <c r="B1469" s="526"/>
      <c r="C1469" s="36" t="str">
        <f>VLOOKUP('Employee Salary Payroll Tax '!B1471,'Employee Salary Payroll Tax '!$D$1:$E$7,2,FALSE)</f>
        <v>IBEW</v>
      </c>
      <c r="D1469" s="61">
        <f t="shared" si="178"/>
        <v>6.875E-3</v>
      </c>
      <c r="E1469" s="351">
        <f>'Employee Salary Payroll Tax '!N1471</f>
        <v>17238.23</v>
      </c>
      <c r="F1469" s="351">
        <f t="shared" si="179"/>
        <v>17356.742831249998</v>
      </c>
      <c r="G1469" s="352"/>
      <c r="H1469" s="351">
        <f t="shared" si="184"/>
        <v>27761.77</v>
      </c>
      <c r="I1469" s="351">
        <f t="shared" si="180"/>
        <v>118.51283124999827</v>
      </c>
      <c r="J1469" s="351">
        <f t="shared" si="181"/>
        <v>0.7110769874999896</v>
      </c>
      <c r="K1469" s="293">
        <f>SUM('Employee Salary Payroll Tax '!I1471:K1471)</f>
        <v>17238.23</v>
      </c>
      <c r="L1469" s="293">
        <f>'Employee Salary Payroll Tax '!H1471</f>
        <v>0</v>
      </c>
      <c r="M1469" s="293">
        <f t="shared" si="182"/>
        <v>0</v>
      </c>
      <c r="N1469" s="359">
        <f t="shared" si="183"/>
        <v>0.7110769874587396</v>
      </c>
      <c r="O1469" s="331"/>
      <c r="P1469" s="61"/>
      <c r="Q1469" s="294"/>
      <c r="R1469" s="292"/>
      <c r="S1469" s="291"/>
    </row>
    <row r="1470" spans="1:19" ht="14.4">
      <c r="A1470" s="36">
        <f t="shared" si="185"/>
        <v>147</v>
      </c>
      <c r="B1470" s="526"/>
      <c r="C1470" s="36" t="str">
        <f>VLOOKUP('Employee Salary Payroll Tax '!B1472,'Employee Salary Payroll Tax '!$D$1:$E$7,2,FALSE)</f>
        <v>NonUnion</v>
      </c>
      <c r="D1470" s="61">
        <f t="shared" si="178"/>
        <v>2.98E-2</v>
      </c>
      <c r="E1470" s="351">
        <f>'Employee Salary Payroll Tax '!N1472</f>
        <v>78867.539999999994</v>
      </c>
      <c r="F1470" s="351">
        <f t="shared" si="179"/>
        <v>81217.792692000003</v>
      </c>
      <c r="G1470" s="352"/>
      <c r="H1470" s="351">
        <f t="shared" si="184"/>
        <v>0</v>
      </c>
      <c r="I1470" s="351">
        <f t="shared" si="180"/>
        <v>2350.2526920000091</v>
      </c>
      <c r="J1470" s="351">
        <f t="shared" si="181"/>
        <v>0</v>
      </c>
      <c r="K1470" s="293">
        <f>SUM('Employee Salary Payroll Tax '!I1472:K1472)</f>
        <v>78201.89</v>
      </c>
      <c r="L1470" s="293">
        <f>'Employee Salary Payroll Tax '!H1472</f>
        <v>16.600000000000001</v>
      </c>
      <c r="M1470" s="293">
        <f t="shared" si="182"/>
        <v>649.04999999999416</v>
      </c>
      <c r="N1470" s="359">
        <f t="shared" si="183"/>
        <v>0</v>
      </c>
      <c r="O1470" s="331"/>
      <c r="P1470" s="61"/>
      <c r="Q1470" s="294"/>
      <c r="R1470" s="292"/>
      <c r="S1470" s="291"/>
    </row>
    <row r="1471" spans="1:19" ht="14.4">
      <c r="A1471" s="36">
        <f t="shared" si="185"/>
        <v>148</v>
      </c>
      <c r="B1471" s="526"/>
      <c r="C1471" s="36" t="str">
        <f>VLOOKUP('Employee Salary Payroll Tax '!B1473,'Employee Salary Payroll Tax '!$D$1:$E$7,2,FALSE)</f>
        <v>NonUnion</v>
      </c>
      <c r="D1471" s="61">
        <f t="shared" si="178"/>
        <v>2.98E-2</v>
      </c>
      <c r="E1471" s="351">
        <f>'Employee Salary Payroll Tax '!N1473</f>
        <v>171245.42</v>
      </c>
      <c r="F1471" s="351">
        <f t="shared" si="179"/>
        <v>176348.53351600002</v>
      </c>
      <c r="G1471" s="352"/>
      <c r="H1471" s="351">
        <f t="shared" si="184"/>
        <v>0</v>
      </c>
      <c r="I1471" s="351">
        <f t="shared" si="180"/>
        <v>5103.1135160000122</v>
      </c>
      <c r="J1471" s="351">
        <f t="shared" si="181"/>
        <v>0</v>
      </c>
      <c r="K1471" s="293">
        <f>SUM('Employee Salary Payroll Tax '!I1473:K1473)</f>
        <v>143730.34</v>
      </c>
      <c r="L1471" s="293">
        <f>'Employee Salary Payroll Tax '!H1473</f>
        <v>8116.4</v>
      </c>
      <c r="M1471" s="293">
        <f t="shared" si="182"/>
        <v>19398.680000000015</v>
      </c>
      <c r="N1471" s="359">
        <f t="shared" si="183"/>
        <v>0</v>
      </c>
      <c r="O1471" s="331"/>
      <c r="P1471" s="61"/>
      <c r="Q1471" s="294"/>
      <c r="R1471" s="292"/>
      <c r="S1471" s="291"/>
    </row>
    <row r="1472" spans="1:19" ht="14.4">
      <c r="A1472" s="36">
        <f t="shared" si="185"/>
        <v>149</v>
      </c>
      <c r="B1472" s="526"/>
      <c r="C1472" s="36" t="str">
        <f>VLOOKUP('Employee Salary Payroll Tax '!B1474,'Employee Salary Payroll Tax '!$D$1:$E$7,2,FALSE)</f>
        <v>NonUnion</v>
      </c>
      <c r="D1472" s="61">
        <f t="shared" si="178"/>
        <v>2.98E-2</v>
      </c>
      <c r="E1472" s="351">
        <f>'Employee Salary Payroll Tax '!N1474</f>
        <v>15892.15</v>
      </c>
      <c r="F1472" s="351">
        <f t="shared" si="179"/>
        <v>16365.736070000001</v>
      </c>
      <c r="G1472" s="352"/>
      <c r="H1472" s="351">
        <f t="shared" si="184"/>
        <v>29107.85</v>
      </c>
      <c r="I1472" s="351">
        <f t="shared" si="180"/>
        <v>473.5860700000012</v>
      </c>
      <c r="J1472" s="351">
        <f t="shared" si="181"/>
        <v>2.8415164200000071</v>
      </c>
      <c r="K1472" s="293">
        <f>SUM('Employee Salary Payroll Tax '!I1474:K1474)</f>
        <v>0.15</v>
      </c>
      <c r="L1472" s="293">
        <f>'Employee Salary Payroll Tax '!H1474</f>
        <v>0</v>
      </c>
      <c r="M1472" s="293">
        <f t="shared" si="182"/>
        <v>15892</v>
      </c>
      <c r="N1472" s="359">
        <f t="shared" si="183"/>
        <v>2.6819999998312443E-5</v>
      </c>
      <c r="O1472" s="331"/>
      <c r="P1472" s="61"/>
      <c r="Q1472" s="294"/>
      <c r="R1472" s="292"/>
      <c r="S1472" s="291"/>
    </row>
    <row r="1473" spans="1:19" ht="14.4">
      <c r="A1473" s="36">
        <f t="shared" si="185"/>
        <v>150</v>
      </c>
      <c r="B1473" s="526"/>
      <c r="C1473" s="36" t="str">
        <f>VLOOKUP('Employee Salary Payroll Tax '!B1475,'Employee Salary Payroll Tax '!$D$1:$E$7,2,FALSE)</f>
        <v>NonUnion</v>
      </c>
      <c r="D1473" s="61">
        <f t="shared" si="178"/>
        <v>2.98E-2</v>
      </c>
      <c r="E1473" s="351">
        <f>'Employee Salary Payroll Tax '!N1475</f>
        <v>9193.7099999999991</v>
      </c>
      <c r="F1473" s="351">
        <f t="shared" si="179"/>
        <v>9467.6825580000004</v>
      </c>
      <c r="G1473" s="352"/>
      <c r="H1473" s="351">
        <f t="shared" si="184"/>
        <v>35806.29</v>
      </c>
      <c r="I1473" s="351">
        <f t="shared" si="180"/>
        <v>273.9725580000013</v>
      </c>
      <c r="J1473" s="351">
        <f t="shared" si="181"/>
        <v>1.6438353480000079</v>
      </c>
      <c r="K1473" s="293">
        <f>SUM('Employee Salary Payroll Tax '!I1475:K1475)</f>
        <v>2912.14</v>
      </c>
      <c r="L1473" s="293">
        <f>'Employee Salary Payroll Tax '!H1475</f>
        <v>0</v>
      </c>
      <c r="M1473" s="293">
        <f t="shared" si="182"/>
        <v>6281.57</v>
      </c>
      <c r="N1473" s="359">
        <f t="shared" si="183"/>
        <v>0.52069063194336695</v>
      </c>
      <c r="O1473" s="331"/>
      <c r="P1473" s="61"/>
      <c r="Q1473" s="294"/>
      <c r="R1473" s="292"/>
      <c r="S1473" s="291"/>
    </row>
    <row r="1474" spans="1:19" ht="14.4">
      <c r="A1474" s="36">
        <f t="shared" si="185"/>
        <v>151</v>
      </c>
      <c r="B1474" s="526"/>
      <c r="C1474" s="36" t="str">
        <f>VLOOKUP('Employee Salary Payroll Tax '!B1476,'Employee Salary Payroll Tax '!$D$1:$E$7,2,FALSE)</f>
        <v>NonUnion</v>
      </c>
      <c r="D1474" s="61">
        <f t="shared" si="178"/>
        <v>2.98E-2</v>
      </c>
      <c r="E1474" s="351">
        <f>'Employee Salary Payroll Tax '!N1476</f>
        <v>56940.85</v>
      </c>
      <c r="F1474" s="351">
        <f t="shared" si="179"/>
        <v>58637.687330000001</v>
      </c>
      <c r="G1474" s="352"/>
      <c r="H1474" s="351">
        <f t="shared" si="184"/>
        <v>0</v>
      </c>
      <c r="I1474" s="351">
        <f t="shared" si="180"/>
        <v>1696.8373300000021</v>
      </c>
      <c r="J1474" s="351">
        <f t="shared" si="181"/>
        <v>0</v>
      </c>
      <c r="K1474" s="293">
        <f>SUM('Employee Salary Payroll Tax '!I1476:K1476)</f>
        <v>10276.209999999999</v>
      </c>
      <c r="L1474" s="293">
        <f>'Employee Salary Payroll Tax '!H1476</f>
        <v>0</v>
      </c>
      <c r="M1474" s="293">
        <f t="shared" si="182"/>
        <v>46664.639999999999</v>
      </c>
      <c r="N1474" s="359">
        <f t="shared" si="183"/>
        <v>0</v>
      </c>
      <c r="O1474" s="331"/>
      <c r="P1474" s="61"/>
      <c r="Q1474" s="294"/>
      <c r="R1474" s="292"/>
      <c r="S1474" s="291"/>
    </row>
    <row r="1475" spans="1:19" ht="14.4">
      <c r="A1475" s="36">
        <f t="shared" si="185"/>
        <v>152</v>
      </c>
      <c r="B1475" s="526"/>
      <c r="C1475" s="36" t="str">
        <f>VLOOKUP('Employee Salary Payroll Tax '!B1477,'Employee Salary Payroll Tax '!$D$1:$E$7,2,FALSE)</f>
        <v>NonUnion</v>
      </c>
      <c r="D1475" s="61">
        <f t="shared" si="178"/>
        <v>2.98E-2</v>
      </c>
      <c r="E1475" s="351">
        <f>'Employee Salary Payroll Tax '!N1477</f>
        <v>101253.68</v>
      </c>
      <c r="F1475" s="351">
        <f t="shared" si="179"/>
        <v>104271.039664</v>
      </c>
      <c r="G1475" s="352"/>
      <c r="H1475" s="351">
        <f t="shared" si="184"/>
        <v>0</v>
      </c>
      <c r="I1475" s="351">
        <f t="shared" si="180"/>
        <v>3017.3596640000032</v>
      </c>
      <c r="J1475" s="351">
        <f t="shared" si="181"/>
        <v>0</v>
      </c>
      <c r="K1475" s="293">
        <f>SUM('Employee Salary Payroll Tax '!I1477:K1477)</f>
        <v>42976.08</v>
      </c>
      <c r="L1475" s="293">
        <f>'Employee Salary Payroll Tax '!H1477</f>
        <v>0</v>
      </c>
      <c r="M1475" s="293">
        <f t="shared" si="182"/>
        <v>58277.599999999991</v>
      </c>
      <c r="N1475" s="359">
        <f t="shared" si="183"/>
        <v>0</v>
      </c>
      <c r="O1475" s="331"/>
      <c r="P1475" s="61"/>
      <c r="Q1475" s="294"/>
      <c r="R1475" s="292"/>
      <c r="S1475" s="291"/>
    </row>
    <row r="1476" spans="1:19" ht="14.4">
      <c r="A1476" s="36">
        <f t="shared" si="185"/>
        <v>153</v>
      </c>
      <c r="B1476" s="526"/>
      <c r="C1476" s="36" t="str">
        <f>VLOOKUP('Employee Salary Payroll Tax '!B1478,'Employee Salary Payroll Tax '!$D$1:$E$7,2,FALSE)</f>
        <v>NonUnion</v>
      </c>
      <c r="D1476" s="61">
        <f t="shared" si="178"/>
        <v>2.98E-2</v>
      </c>
      <c r="E1476" s="351">
        <f>'Employee Salary Payroll Tax '!N1478</f>
        <v>44801.24</v>
      </c>
      <c r="F1476" s="351">
        <f t="shared" si="179"/>
        <v>46136.316952000001</v>
      </c>
      <c r="G1476" s="352"/>
      <c r="H1476" s="351">
        <f t="shared" si="184"/>
        <v>198.76000000000204</v>
      </c>
      <c r="I1476" s="351">
        <f t="shared" si="180"/>
        <v>1335.0769520000031</v>
      </c>
      <c r="J1476" s="351">
        <f t="shared" si="181"/>
        <v>1.1925600000000123</v>
      </c>
      <c r="K1476" s="293">
        <f>SUM('Employee Salary Payroll Tax '!I1478:K1478)</f>
        <v>4117.71</v>
      </c>
      <c r="L1476" s="293">
        <f>'Employee Salary Payroll Tax '!H1478</f>
        <v>0</v>
      </c>
      <c r="M1476" s="293">
        <f t="shared" si="182"/>
        <v>40683.53</v>
      </c>
      <c r="N1476" s="359">
        <f t="shared" si="183"/>
        <v>0.10960893576808234</v>
      </c>
      <c r="O1476" s="331"/>
      <c r="P1476" s="61"/>
      <c r="Q1476" s="294"/>
      <c r="R1476" s="292"/>
      <c r="S1476" s="291"/>
    </row>
    <row r="1477" spans="1:19" ht="14.4">
      <c r="A1477" s="36">
        <f t="shared" si="185"/>
        <v>154</v>
      </c>
      <c r="B1477" s="526"/>
      <c r="C1477" s="36" t="str">
        <f>VLOOKUP('Employee Salary Payroll Tax '!B1479,'Employee Salary Payroll Tax '!$D$1:$E$7,2,FALSE)</f>
        <v>NonUnion</v>
      </c>
      <c r="D1477" s="61">
        <f t="shared" si="178"/>
        <v>2.98E-2</v>
      </c>
      <c r="E1477" s="351">
        <f>'Employee Salary Payroll Tax '!N1479</f>
        <v>104685.19</v>
      </c>
      <c r="F1477" s="351">
        <f t="shared" si="179"/>
        <v>107804.80866200001</v>
      </c>
      <c r="G1477" s="352"/>
      <c r="H1477" s="351">
        <f t="shared" si="184"/>
        <v>0</v>
      </c>
      <c r="I1477" s="351">
        <f t="shared" si="180"/>
        <v>3119.618662000008</v>
      </c>
      <c r="J1477" s="351">
        <f t="shared" si="181"/>
        <v>0</v>
      </c>
      <c r="K1477" s="293">
        <f>SUM('Employee Salary Payroll Tax '!I1479:K1479)</f>
        <v>72221.5</v>
      </c>
      <c r="L1477" s="293">
        <f>'Employee Salary Payroll Tax '!H1479</f>
        <v>0</v>
      </c>
      <c r="M1477" s="293">
        <f t="shared" si="182"/>
        <v>32463.690000000002</v>
      </c>
      <c r="N1477" s="359">
        <f t="shared" si="183"/>
        <v>0</v>
      </c>
      <c r="O1477" s="331"/>
      <c r="P1477" s="61"/>
      <c r="Q1477" s="294"/>
      <c r="R1477" s="292"/>
      <c r="S1477" s="291"/>
    </row>
    <row r="1478" spans="1:19" ht="14.4">
      <c r="A1478" s="36">
        <f t="shared" si="185"/>
        <v>155</v>
      </c>
      <c r="B1478" s="526"/>
      <c r="C1478" s="36" t="str">
        <f>VLOOKUP('Employee Salary Payroll Tax '!B1480,'Employee Salary Payroll Tax '!$D$1:$E$7,2,FALSE)</f>
        <v>NonUnion</v>
      </c>
      <c r="D1478" s="61">
        <f t="shared" si="178"/>
        <v>2.98E-2</v>
      </c>
      <c r="E1478" s="351">
        <f>'Employee Salary Payroll Tax '!N1480</f>
        <v>56999.62</v>
      </c>
      <c r="F1478" s="351">
        <f t="shared" si="179"/>
        <v>58698.208676000002</v>
      </c>
      <c r="G1478" s="352"/>
      <c r="H1478" s="351">
        <f t="shared" si="184"/>
        <v>0</v>
      </c>
      <c r="I1478" s="351">
        <f t="shared" si="180"/>
        <v>1698.5886759999994</v>
      </c>
      <c r="J1478" s="351">
        <f t="shared" si="181"/>
        <v>0</v>
      </c>
      <c r="K1478" s="293">
        <f>SUM('Employee Salary Payroll Tax '!I1480:K1480)</f>
        <v>23689.599999999999</v>
      </c>
      <c r="L1478" s="293">
        <f>'Employee Salary Payroll Tax '!H1480</f>
        <v>0</v>
      </c>
      <c r="M1478" s="293">
        <f t="shared" si="182"/>
        <v>33310.020000000004</v>
      </c>
      <c r="N1478" s="359">
        <f t="shared" si="183"/>
        <v>0</v>
      </c>
      <c r="O1478" s="331"/>
      <c r="P1478" s="61"/>
      <c r="Q1478" s="294"/>
      <c r="R1478" s="292"/>
      <c r="S1478" s="291"/>
    </row>
    <row r="1479" spans="1:19" ht="14.4">
      <c r="A1479" s="36">
        <f t="shared" si="185"/>
        <v>156</v>
      </c>
      <c r="B1479" s="526"/>
      <c r="C1479" s="36" t="str">
        <f>VLOOKUP('Employee Salary Payroll Tax '!B1481,'Employee Salary Payroll Tax '!$D$1:$E$7,2,FALSE)</f>
        <v>UA</v>
      </c>
      <c r="D1479" s="61">
        <f t="shared" si="178"/>
        <v>0.03</v>
      </c>
      <c r="E1479" s="351">
        <f>'Employee Salary Payroll Tax '!N1481</f>
        <v>65218.76</v>
      </c>
      <c r="F1479" s="351">
        <f t="shared" si="179"/>
        <v>67175.322800000009</v>
      </c>
      <c r="G1479" s="352"/>
      <c r="H1479" s="351">
        <f t="shared" si="184"/>
        <v>0</v>
      </c>
      <c r="I1479" s="351">
        <f t="shared" si="180"/>
        <v>1956.562800000007</v>
      </c>
      <c r="J1479" s="351">
        <f t="shared" si="181"/>
        <v>0</v>
      </c>
      <c r="K1479" s="293">
        <f>SUM('Employee Salary Payroll Tax '!I1481:K1481)</f>
        <v>12952.9</v>
      </c>
      <c r="L1479" s="293">
        <f>'Employee Salary Payroll Tax '!H1481</f>
        <v>0</v>
      </c>
      <c r="M1479" s="293">
        <f t="shared" si="182"/>
        <v>52265.86</v>
      </c>
      <c r="N1479" s="359">
        <f t="shared" si="183"/>
        <v>0</v>
      </c>
      <c r="O1479" s="331"/>
      <c r="P1479" s="61"/>
      <c r="Q1479" s="294"/>
      <c r="R1479" s="292"/>
      <c r="S1479" s="291"/>
    </row>
    <row r="1480" spans="1:19" ht="14.4">
      <c r="A1480" s="36">
        <f t="shared" si="185"/>
        <v>157</v>
      </c>
      <c r="B1480" s="526"/>
      <c r="C1480" s="36" t="str">
        <f>VLOOKUP('Employee Salary Payroll Tax '!B1482,'Employee Salary Payroll Tax '!$D$1:$E$7,2,FALSE)</f>
        <v>NonUnion</v>
      </c>
      <c r="D1480" s="61">
        <f t="shared" si="178"/>
        <v>2.98E-2</v>
      </c>
      <c r="E1480" s="351">
        <f>'Employee Salary Payroll Tax '!N1482</f>
        <v>79006.570000000007</v>
      </c>
      <c r="F1480" s="351">
        <f t="shared" si="179"/>
        <v>81360.965786000015</v>
      </c>
      <c r="G1480" s="352"/>
      <c r="H1480" s="351">
        <f t="shared" si="184"/>
        <v>0</v>
      </c>
      <c r="I1480" s="351">
        <f t="shared" si="180"/>
        <v>2354.3957860000082</v>
      </c>
      <c r="J1480" s="351">
        <f t="shared" si="181"/>
        <v>0</v>
      </c>
      <c r="K1480" s="293">
        <f>SUM('Employee Salary Payroll Tax '!I1482:K1482)</f>
        <v>31804.52</v>
      </c>
      <c r="L1480" s="293">
        <f>'Employee Salary Payroll Tax '!H1482</f>
        <v>0</v>
      </c>
      <c r="M1480" s="293">
        <f t="shared" si="182"/>
        <v>47202.05</v>
      </c>
      <c r="N1480" s="359">
        <f t="shared" si="183"/>
        <v>0</v>
      </c>
      <c r="O1480" s="331"/>
      <c r="P1480" s="61"/>
      <c r="Q1480" s="294"/>
      <c r="R1480" s="292"/>
      <c r="S1480" s="291"/>
    </row>
    <row r="1481" spans="1:19" ht="14.4">
      <c r="A1481" s="36">
        <f t="shared" si="185"/>
        <v>158</v>
      </c>
      <c r="B1481" s="526"/>
      <c r="C1481" s="36" t="str">
        <f>VLOOKUP('Employee Salary Payroll Tax '!B1483,'Employee Salary Payroll Tax '!$D$1:$E$7,2,FALSE)</f>
        <v>NonUnion</v>
      </c>
      <c r="D1481" s="61">
        <f t="shared" si="178"/>
        <v>2.98E-2</v>
      </c>
      <c r="E1481" s="351">
        <f>'Employee Salary Payroll Tax '!N1483</f>
        <v>102349.27</v>
      </c>
      <c r="F1481" s="351">
        <f t="shared" si="179"/>
        <v>105399.27824600002</v>
      </c>
      <c r="G1481" s="352"/>
      <c r="H1481" s="351">
        <f t="shared" si="184"/>
        <v>0</v>
      </c>
      <c r="I1481" s="351">
        <f t="shared" si="180"/>
        <v>3050.0082460000122</v>
      </c>
      <c r="J1481" s="351">
        <f t="shared" si="181"/>
        <v>0</v>
      </c>
      <c r="K1481" s="293">
        <f>SUM('Employee Salary Payroll Tax '!I1483:K1483)</f>
        <v>56909.41</v>
      </c>
      <c r="L1481" s="293">
        <f>'Employee Salary Payroll Tax '!H1483</f>
        <v>0</v>
      </c>
      <c r="M1481" s="293">
        <f t="shared" si="182"/>
        <v>45439.86</v>
      </c>
      <c r="N1481" s="359">
        <f t="shared" si="183"/>
        <v>0</v>
      </c>
      <c r="O1481" s="331"/>
      <c r="P1481" s="61"/>
      <c r="Q1481" s="294"/>
      <c r="R1481" s="292"/>
      <c r="S1481" s="291"/>
    </row>
    <row r="1482" spans="1:19" ht="14.4">
      <c r="A1482" s="36">
        <f t="shared" si="185"/>
        <v>159</v>
      </c>
      <c r="B1482" s="526"/>
      <c r="C1482" s="36" t="str">
        <f>VLOOKUP('Employee Salary Payroll Tax '!B1484,'Employee Salary Payroll Tax '!$D$1:$E$7,2,FALSE)</f>
        <v>NonUnion</v>
      </c>
      <c r="D1482" s="61">
        <f t="shared" si="178"/>
        <v>2.98E-2</v>
      </c>
      <c r="E1482" s="351">
        <f>'Employee Salary Payroll Tax '!N1484</f>
        <v>91192.960000000006</v>
      </c>
      <c r="F1482" s="351">
        <f t="shared" si="179"/>
        <v>93910.510208000007</v>
      </c>
      <c r="G1482" s="352"/>
      <c r="H1482" s="351">
        <f t="shared" si="184"/>
        <v>0</v>
      </c>
      <c r="I1482" s="351">
        <f t="shared" si="180"/>
        <v>2717.5502080000006</v>
      </c>
      <c r="J1482" s="351">
        <f t="shared" si="181"/>
        <v>0</v>
      </c>
      <c r="K1482" s="293">
        <f>SUM('Employee Salary Payroll Tax '!I1484:K1484)</f>
        <v>31209.18</v>
      </c>
      <c r="L1482" s="293">
        <f>'Employee Salary Payroll Tax '!H1484</f>
        <v>0</v>
      </c>
      <c r="M1482" s="293">
        <f t="shared" si="182"/>
        <v>59983.780000000006</v>
      </c>
      <c r="N1482" s="359">
        <f t="shared" si="183"/>
        <v>0</v>
      </c>
      <c r="O1482" s="331"/>
      <c r="P1482" s="61"/>
      <c r="Q1482" s="294"/>
      <c r="R1482" s="292"/>
      <c r="S1482" s="291"/>
    </row>
    <row r="1483" spans="1:19" ht="14.4">
      <c r="A1483" s="36">
        <f t="shared" si="185"/>
        <v>160</v>
      </c>
      <c r="B1483" s="526"/>
      <c r="C1483" s="36" t="str">
        <f>VLOOKUP('Employee Salary Payroll Tax '!B1485,'Employee Salary Payroll Tax '!$D$1:$E$7,2,FALSE)</f>
        <v>IBEW</v>
      </c>
      <c r="D1483" s="61">
        <f t="shared" si="178"/>
        <v>6.875E-3</v>
      </c>
      <c r="E1483" s="351">
        <f>'Employee Salary Payroll Tax '!N1485</f>
        <v>56499.05</v>
      </c>
      <c r="F1483" s="351">
        <f t="shared" si="179"/>
        <v>56887.480968750002</v>
      </c>
      <c r="G1483" s="352"/>
      <c r="H1483" s="351">
        <f t="shared" si="184"/>
        <v>0</v>
      </c>
      <c r="I1483" s="351">
        <f t="shared" si="180"/>
        <v>388.43096874999901</v>
      </c>
      <c r="J1483" s="351">
        <f t="shared" si="181"/>
        <v>0</v>
      </c>
      <c r="K1483" s="293">
        <f>SUM('Employee Salary Payroll Tax '!I1485:K1485)</f>
        <v>56539.87</v>
      </c>
      <c r="L1483" s="293">
        <f>'Employee Salary Payroll Tax '!H1485</f>
        <v>0.44</v>
      </c>
      <c r="M1483" s="293">
        <f t="shared" si="182"/>
        <v>-41.259999999999707</v>
      </c>
      <c r="N1483" s="359">
        <f t="shared" si="183"/>
        <v>0</v>
      </c>
      <c r="O1483" s="331"/>
      <c r="P1483" s="61"/>
      <c r="Q1483" s="294"/>
      <c r="R1483" s="292"/>
      <c r="S1483" s="291"/>
    </row>
    <row r="1484" spans="1:19" ht="14.4">
      <c r="A1484" s="36">
        <f t="shared" si="185"/>
        <v>161</v>
      </c>
      <c r="B1484" s="526"/>
      <c r="C1484" s="36" t="str">
        <f>VLOOKUP('Employee Salary Payroll Tax '!B1486,'Employee Salary Payroll Tax '!$D$1:$E$7,2,FALSE)</f>
        <v>NonUnion</v>
      </c>
      <c r="D1484" s="61">
        <f t="shared" si="178"/>
        <v>2.98E-2</v>
      </c>
      <c r="E1484" s="351">
        <f>'Employee Salary Payroll Tax '!N1486</f>
        <v>60320.14</v>
      </c>
      <c r="F1484" s="351">
        <f t="shared" si="179"/>
        <v>62117.680172</v>
      </c>
      <c r="G1484" s="352"/>
      <c r="H1484" s="351">
        <f t="shared" si="184"/>
        <v>0</v>
      </c>
      <c r="I1484" s="351">
        <f t="shared" si="180"/>
        <v>1797.5401720000009</v>
      </c>
      <c r="J1484" s="351">
        <f t="shared" si="181"/>
        <v>0</v>
      </c>
      <c r="K1484" s="293">
        <f>SUM('Employee Salary Payroll Tax '!I1486:K1486)</f>
        <v>60320.14</v>
      </c>
      <c r="L1484" s="293">
        <f>'Employee Salary Payroll Tax '!H1486</f>
        <v>0</v>
      </c>
      <c r="M1484" s="293">
        <f t="shared" si="182"/>
        <v>0</v>
      </c>
      <c r="N1484" s="359">
        <f t="shared" si="183"/>
        <v>0</v>
      </c>
      <c r="O1484" s="331"/>
      <c r="P1484" s="61"/>
      <c r="Q1484" s="294"/>
      <c r="R1484" s="292"/>
      <c r="S1484" s="291"/>
    </row>
    <row r="1485" spans="1:19" ht="14.4">
      <c r="A1485" s="36">
        <f t="shared" si="185"/>
        <v>162</v>
      </c>
      <c r="B1485" s="526"/>
      <c r="C1485" s="36" t="str">
        <f>VLOOKUP('Employee Salary Payroll Tax '!B1487,'Employee Salary Payroll Tax '!$D$1:$E$7,2,FALSE)</f>
        <v>IBEW</v>
      </c>
      <c r="D1485" s="61">
        <f t="shared" si="178"/>
        <v>6.875E-3</v>
      </c>
      <c r="E1485" s="351">
        <f>'Employee Salary Payroll Tax '!N1487</f>
        <v>2700.6</v>
      </c>
      <c r="F1485" s="351">
        <f t="shared" si="179"/>
        <v>2719.1666249999998</v>
      </c>
      <c r="G1485" s="352"/>
      <c r="H1485" s="351">
        <f t="shared" si="184"/>
        <v>42299.4</v>
      </c>
      <c r="I1485" s="351">
        <f t="shared" si="180"/>
        <v>18.566624999999931</v>
      </c>
      <c r="J1485" s="351">
        <f t="shared" si="181"/>
        <v>0.11139974999999959</v>
      </c>
      <c r="K1485" s="293">
        <f>SUM('Employee Salary Payroll Tax '!I1487:K1487)</f>
        <v>2698.61</v>
      </c>
      <c r="L1485" s="293">
        <f>'Employee Salary Payroll Tax '!H1487</f>
        <v>0</v>
      </c>
      <c r="M1485" s="293">
        <f t="shared" si="182"/>
        <v>1.9899999999997817</v>
      </c>
      <c r="N1485" s="359">
        <f t="shared" si="183"/>
        <v>0.11131766245878</v>
      </c>
      <c r="O1485" s="331"/>
      <c r="P1485" s="61"/>
      <c r="Q1485" s="294"/>
      <c r="R1485" s="292"/>
      <c r="S1485" s="291"/>
    </row>
    <row r="1486" spans="1:19" ht="14.4">
      <c r="A1486" s="36">
        <f t="shared" si="185"/>
        <v>163</v>
      </c>
      <c r="B1486" s="526"/>
      <c r="C1486" s="36" t="str">
        <f>VLOOKUP('Employee Salary Payroll Tax '!B1488,'Employee Salary Payroll Tax '!$D$1:$E$7,2,FALSE)</f>
        <v>Not Assigned</v>
      </c>
      <c r="D1486" s="61">
        <f t="shared" si="178"/>
        <v>0</v>
      </c>
      <c r="E1486" s="351">
        <f>'Employee Salary Payroll Tax '!N1488</f>
        <v>0.01</v>
      </c>
      <c r="F1486" s="351">
        <f t="shared" si="179"/>
        <v>0.01</v>
      </c>
      <c r="G1486" s="352"/>
      <c r="H1486" s="351">
        <f t="shared" si="184"/>
        <v>44999.99</v>
      </c>
      <c r="I1486" s="351">
        <f t="shared" si="180"/>
        <v>0</v>
      </c>
      <c r="J1486" s="351">
        <f t="shared" si="181"/>
        <v>0</v>
      </c>
      <c r="K1486" s="293">
        <f>SUM('Employee Salary Payroll Tax '!I1488:K1488)</f>
        <v>4.160000000000001</v>
      </c>
      <c r="L1486" s="293">
        <f>'Employee Salary Payroll Tax '!H1488</f>
        <v>0</v>
      </c>
      <c r="M1486" s="293">
        <f t="shared" si="182"/>
        <v>-4.1500000000000012</v>
      </c>
      <c r="N1486" s="359">
        <f t="shared" si="183"/>
        <v>0</v>
      </c>
      <c r="O1486" s="331"/>
      <c r="P1486" s="61"/>
      <c r="Q1486" s="294"/>
      <c r="R1486" s="292"/>
      <c r="S1486" s="291"/>
    </row>
    <row r="1487" spans="1:19" ht="14.4">
      <c r="A1487" s="36">
        <f t="shared" si="185"/>
        <v>164</v>
      </c>
      <c r="B1487" s="526"/>
      <c r="C1487" s="36" t="str">
        <f>VLOOKUP('Employee Salary Payroll Tax '!B1489,'Employee Salary Payroll Tax '!$D$1:$E$7,2,FALSE)</f>
        <v>IBEW</v>
      </c>
      <c r="D1487" s="61">
        <f t="shared" si="178"/>
        <v>6.875E-3</v>
      </c>
      <c r="E1487" s="351">
        <f>'Employee Salary Payroll Tax '!N1489</f>
        <v>56455.96</v>
      </c>
      <c r="F1487" s="351">
        <f t="shared" si="179"/>
        <v>56844.094724999995</v>
      </c>
      <c r="G1487" s="352"/>
      <c r="H1487" s="351">
        <f t="shared" si="184"/>
        <v>0</v>
      </c>
      <c r="I1487" s="351">
        <f t="shared" si="180"/>
        <v>388.13472499999625</v>
      </c>
      <c r="J1487" s="351">
        <f t="shared" si="181"/>
        <v>0</v>
      </c>
      <c r="K1487" s="293">
        <f>SUM('Employee Salary Payroll Tax '!I1489:K1489)</f>
        <v>56455.96</v>
      </c>
      <c r="L1487" s="293">
        <f>'Employee Salary Payroll Tax '!H1489</f>
        <v>0</v>
      </c>
      <c r="M1487" s="293">
        <f t="shared" si="182"/>
        <v>0</v>
      </c>
      <c r="N1487" s="359">
        <f t="shared" si="183"/>
        <v>0</v>
      </c>
      <c r="O1487" s="331"/>
      <c r="P1487" s="61"/>
      <c r="Q1487" s="294"/>
      <c r="R1487" s="292"/>
      <c r="S1487" s="291"/>
    </row>
    <row r="1488" spans="1:19" ht="14.4">
      <c r="A1488" s="36">
        <f t="shared" si="185"/>
        <v>165</v>
      </c>
      <c r="B1488" s="526"/>
      <c r="C1488" s="36" t="str">
        <f>VLOOKUP('Employee Salary Payroll Tax '!B1490,'Employee Salary Payroll Tax '!$D$1:$E$7,2,FALSE)</f>
        <v>NonUnion</v>
      </c>
      <c r="D1488" s="61">
        <f t="shared" si="178"/>
        <v>2.98E-2</v>
      </c>
      <c r="E1488" s="351">
        <f>'Employee Salary Payroll Tax '!N1490</f>
        <v>23281.48</v>
      </c>
      <c r="F1488" s="351">
        <f t="shared" si="179"/>
        <v>23975.268104000002</v>
      </c>
      <c r="G1488" s="352"/>
      <c r="H1488" s="351">
        <f t="shared" si="184"/>
        <v>21718.52</v>
      </c>
      <c r="I1488" s="351">
        <f t="shared" si="180"/>
        <v>693.78810400000293</v>
      </c>
      <c r="J1488" s="351">
        <f t="shared" si="181"/>
        <v>4.1627286240000174</v>
      </c>
      <c r="K1488" s="293">
        <f>SUM('Employee Salary Payroll Tax '!I1490:K1490)</f>
        <v>1722.69</v>
      </c>
      <c r="L1488" s="293">
        <f>'Employee Salary Payroll Tax '!H1490</f>
        <v>0</v>
      </c>
      <c r="M1488" s="293">
        <f t="shared" si="182"/>
        <v>21558.79</v>
      </c>
      <c r="N1488" s="359">
        <f t="shared" si="183"/>
        <v>0.30801697198677119</v>
      </c>
      <c r="O1488" s="331"/>
      <c r="P1488" s="61"/>
      <c r="Q1488" s="294"/>
      <c r="R1488" s="292"/>
      <c r="S1488" s="291"/>
    </row>
    <row r="1489" spans="1:19" ht="14.4">
      <c r="A1489" s="36">
        <f t="shared" si="185"/>
        <v>166</v>
      </c>
      <c r="B1489" s="526"/>
      <c r="C1489" s="36" t="str">
        <f>VLOOKUP('Employee Salary Payroll Tax '!B1491,'Employee Salary Payroll Tax '!$D$1:$E$7,2,FALSE)</f>
        <v>NonUnion</v>
      </c>
      <c r="D1489" s="61">
        <f t="shared" ref="D1489:D1552" si="186">VLOOKUP(C1489,C$9:D$12,2)</f>
        <v>2.98E-2</v>
      </c>
      <c r="E1489" s="351">
        <f>'Employee Salary Payroll Tax '!N1491</f>
        <v>42583.82</v>
      </c>
      <c r="F1489" s="351">
        <f t="shared" ref="F1489:F1552" si="187">E1489*(1+D1489)</f>
        <v>43852.817836000002</v>
      </c>
      <c r="G1489" s="352"/>
      <c r="H1489" s="351">
        <f t="shared" si="184"/>
        <v>2416.1800000000003</v>
      </c>
      <c r="I1489" s="351">
        <f t="shared" ref="I1489:I1552" si="188">F1489-E1489</f>
        <v>1268.9978360000023</v>
      </c>
      <c r="J1489" s="351">
        <f t="shared" ref="J1489:J1552" si="189">IF(H1489&gt;I1489,I1489*$J$12,H1489*$J$12)</f>
        <v>7.6139870160000136</v>
      </c>
      <c r="K1489" s="293">
        <f>SUM('Employee Salary Payroll Tax '!I1491:K1491)</f>
        <v>42583.82</v>
      </c>
      <c r="L1489" s="293">
        <f>'Employee Salary Payroll Tax '!H1491</f>
        <v>0</v>
      </c>
      <c r="M1489" s="293">
        <f t="shared" ref="M1489:M1552" si="190">E1489-K1489-L1489</f>
        <v>0</v>
      </c>
      <c r="N1489" s="359">
        <f t="shared" ref="N1489:N1552" si="191">J1489*K1489/(SUM(K1489:M1489)+0.000001)</f>
        <v>7.6139870158212135</v>
      </c>
      <c r="O1489" s="331"/>
      <c r="P1489" s="61"/>
      <c r="Q1489" s="294"/>
      <c r="R1489" s="292"/>
      <c r="S1489" s="291"/>
    </row>
    <row r="1490" spans="1:19" ht="14.4">
      <c r="A1490" s="36">
        <f t="shared" si="185"/>
        <v>167</v>
      </c>
      <c r="B1490" s="526"/>
      <c r="C1490" s="36" t="str">
        <f>VLOOKUP('Employee Salary Payroll Tax '!B1492,'Employee Salary Payroll Tax '!$D$1:$E$7,2,FALSE)</f>
        <v>NonUnion</v>
      </c>
      <c r="D1490" s="61">
        <f t="shared" si="186"/>
        <v>2.98E-2</v>
      </c>
      <c r="E1490" s="351">
        <f>'Employee Salary Payroll Tax '!N1492</f>
        <v>109282.19</v>
      </c>
      <c r="F1490" s="351">
        <f t="shared" si="187"/>
        <v>112538.799262</v>
      </c>
      <c r="G1490" s="352"/>
      <c r="H1490" s="351">
        <f t="shared" ref="H1490:H1553" si="192">IF(E1490&gt;$H$12,0,$H$12-E1490)</f>
        <v>0</v>
      </c>
      <c r="I1490" s="351">
        <f t="shared" si="188"/>
        <v>3256.6092619999981</v>
      </c>
      <c r="J1490" s="351">
        <f t="shared" si="189"/>
        <v>0</v>
      </c>
      <c r="K1490" s="293">
        <f>SUM('Employee Salary Payroll Tax '!I1492:K1492)</f>
        <v>109282.19</v>
      </c>
      <c r="L1490" s="293">
        <f>'Employee Salary Payroll Tax '!H1492</f>
        <v>0</v>
      </c>
      <c r="M1490" s="293">
        <f t="shared" si="190"/>
        <v>0</v>
      </c>
      <c r="N1490" s="359">
        <f t="shared" si="191"/>
        <v>0</v>
      </c>
      <c r="O1490" s="331"/>
      <c r="P1490" s="61"/>
      <c r="Q1490" s="294"/>
      <c r="R1490" s="292"/>
      <c r="S1490" s="291"/>
    </row>
    <row r="1491" spans="1:19" ht="14.4">
      <c r="A1491" s="36">
        <f t="shared" si="185"/>
        <v>168</v>
      </c>
      <c r="B1491" s="526"/>
      <c r="C1491" s="36" t="str">
        <f>VLOOKUP('Employee Salary Payroll Tax '!B1493,'Employee Salary Payroll Tax '!$D$1:$E$7,2,FALSE)</f>
        <v>NonUnion</v>
      </c>
      <c r="D1491" s="61">
        <f t="shared" si="186"/>
        <v>2.98E-2</v>
      </c>
      <c r="E1491" s="351">
        <f>'Employee Salary Payroll Tax '!N1493</f>
        <v>75650.899999999994</v>
      </c>
      <c r="F1491" s="351">
        <f t="shared" si="187"/>
        <v>77905.296820000003</v>
      </c>
      <c r="G1491" s="352"/>
      <c r="H1491" s="351">
        <f t="shared" si="192"/>
        <v>0</v>
      </c>
      <c r="I1491" s="351">
        <f t="shared" si="188"/>
        <v>2254.396820000009</v>
      </c>
      <c r="J1491" s="351">
        <f t="shared" si="189"/>
        <v>0</v>
      </c>
      <c r="K1491" s="293">
        <f>SUM('Employee Salary Payroll Tax '!I1493:K1493)</f>
        <v>301.12</v>
      </c>
      <c r="L1491" s="293">
        <f>'Employee Salary Payroll Tax '!H1493</f>
        <v>0</v>
      </c>
      <c r="M1491" s="293">
        <f t="shared" si="190"/>
        <v>75349.78</v>
      </c>
      <c r="N1491" s="359">
        <f t="shared" si="191"/>
        <v>0</v>
      </c>
      <c r="O1491" s="331"/>
      <c r="P1491" s="61"/>
      <c r="Q1491" s="294"/>
      <c r="R1491" s="292"/>
      <c r="S1491" s="291"/>
    </row>
    <row r="1492" spans="1:19" ht="14.4">
      <c r="A1492" s="36">
        <f t="shared" si="185"/>
        <v>169</v>
      </c>
      <c r="B1492" s="526"/>
      <c r="C1492" s="36" t="str">
        <f>VLOOKUP('Employee Salary Payroll Tax '!B1494,'Employee Salary Payroll Tax '!$D$1:$E$7,2,FALSE)</f>
        <v>NonUnion</v>
      </c>
      <c r="D1492" s="61">
        <f t="shared" si="186"/>
        <v>2.98E-2</v>
      </c>
      <c r="E1492" s="351">
        <f>'Employee Salary Payroll Tax '!N1494</f>
        <v>81818.960000000006</v>
      </c>
      <c r="F1492" s="351">
        <f t="shared" si="187"/>
        <v>84257.165008000011</v>
      </c>
      <c r="G1492" s="352"/>
      <c r="H1492" s="351">
        <f t="shared" si="192"/>
        <v>0</v>
      </c>
      <c r="I1492" s="351">
        <f t="shared" si="188"/>
        <v>2438.2050080000045</v>
      </c>
      <c r="J1492" s="351">
        <f t="shared" si="189"/>
        <v>0</v>
      </c>
      <c r="K1492" s="293">
        <f>SUM('Employee Salary Payroll Tax '!I1494:K1494)</f>
        <v>60358.14</v>
      </c>
      <c r="L1492" s="293">
        <f>'Employee Salary Payroll Tax '!H1494</f>
        <v>1512.21</v>
      </c>
      <c r="M1492" s="293">
        <f t="shared" si="190"/>
        <v>19948.610000000008</v>
      </c>
      <c r="N1492" s="359">
        <f t="shared" si="191"/>
        <v>0</v>
      </c>
      <c r="O1492" s="331"/>
      <c r="P1492" s="61"/>
      <c r="Q1492" s="294"/>
      <c r="R1492" s="292"/>
      <c r="S1492" s="291"/>
    </row>
    <row r="1493" spans="1:19" ht="14.4">
      <c r="A1493" s="36">
        <f t="shared" si="185"/>
        <v>170</v>
      </c>
      <c r="B1493" s="526"/>
      <c r="C1493" s="36" t="str">
        <f>VLOOKUP('Employee Salary Payroll Tax '!B1495,'Employee Salary Payroll Tax '!$D$1:$E$7,2,FALSE)</f>
        <v>NonUnion</v>
      </c>
      <c r="D1493" s="61">
        <f t="shared" si="186"/>
        <v>2.98E-2</v>
      </c>
      <c r="E1493" s="351">
        <f>'Employee Salary Payroll Tax '!N1495</f>
        <v>42566.19</v>
      </c>
      <c r="F1493" s="351">
        <f t="shared" si="187"/>
        <v>43834.662462000008</v>
      </c>
      <c r="G1493" s="352"/>
      <c r="H1493" s="351">
        <f t="shared" si="192"/>
        <v>2433.8099999999977</v>
      </c>
      <c r="I1493" s="351">
        <f t="shared" si="188"/>
        <v>1268.4724620000052</v>
      </c>
      <c r="J1493" s="351">
        <f t="shared" si="189"/>
        <v>7.6108347720000316</v>
      </c>
      <c r="K1493" s="293">
        <f>SUM('Employee Salary Payroll Tax '!I1495:K1495)</f>
        <v>42566.19</v>
      </c>
      <c r="L1493" s="293">
        <f>'Employee Salary Payroll Tax '!H1495</f>
        <v>0</v>
      </c>
      <c r="M1493" s="293">
        <f t="shared" si="190"/>
        <v>0</v>
      </c>
      <c r="N1493" s="359">
        <f t="shared" si="191"/>
        <v>7.6108347718212315</v>
      </c>
      <c r="O1493" s="331"/>
      <c r="P1493" s="61"/>
      <c r="Q1493" s="294"/>
      <c r="R1493" s="292"/>
      <c r="S1493" s="291"/>
    </row>
    <row r="1494" spans="1:19" ht="14.4">
      <c r="A1494" s="36">
        <f t="shared" si="185"/>
        <v>171</v>
      </c>
      <c r="B1494" s="526"/>
      <c r="C1494" s="36" t="str">
        <f>VLOOKUP('Employee Salary Payroll Tax '!B1496,'Employee Salary Payroll Tax '!$D$1:$E$7,2,FALSE)</f>
        <v>NonUnion</v>
      </c>
      <c r="D1494" s="61">
        <f t="shared" si="186"/>
        <v>2.98E-2</v>
      </c>
      <c r="E1494" s="351">
        <f>'Employee Salary Payroll Tax '!N1496</f>
        <v>98007.2</v>
      </c>
      <c r="F1494" s="351">
        <f t="shared" si="187"/>
        <v>100927.81456</v>
      </c>
      <c r="G1494" s="352"/>
      <c r="H1494" s="351">
        <f t="shared" si="192"/>
        <v>0</v>
      </c>
      <c r="I1494" s="351">
        <f t="shared" si="188"/>
        <v>2920.6145600000018</v>
      </c>
      <c r="J1494" s="351">
        <f t="shared" si="189"/>
        <v>0</v>
      </c>
      <c r="K1494" s="293">
        <f>SUM('Employee Salary Payroll Tax '!I1496:K1496)</f>
        <v>30187.4</v>
      </c>
      <c r="L1494" s="293">
        <f>'Employee Salary Payroll Tax '!H1496</f>
        <v>0</v>
      </c>
      <c r="M1494" s="293">
        <f t="shared" si="190"/>
        <v>67819.799999999988</v>
      </c>
      <c r="N1494" s="359">
        <f t="shared" si="191"/>
        <v>0</v>
      </c>
      <c r="O1494" s="331"/>
      <c r="P1494" s="61"/>
      <c r="Q1494" s="294"/>
      <c r="R1494" s="292"/>
      <c r="S1494" s="291"/>
    </row>
    <row r="1495" spans="1:19" ht="14.4">
      <c r="A1495" s="36">
        <f t="shared" si="185"/>
        <v>172</v>
      </c>
      <c r="B1495" s="526"/>
      <c r="C1495" s="36" t="str">
        <f>VLOOKUP('Employee Salary Payroll Tax '!B1497,'Employee Salary Payroll Tax '!$D$1:$E$7,2,FALSE)</f>
        <v>NonUnion</v>
      </c>
      <c r="D1495" s="61">
        <f t="shared" si="186"/>
        <v>2.98E-2</v>
      </c>
      <c r="E1495" s="351">
        <f>'Employee Salary Payroll Tax '!N1497</f>
        <v>76955.19</v>
      </c>
      <c r="F1495" s="351">
        <f t="shared" si="187"/>
        <v>79248.454662000004</v>
      </c>
      <c r="G1495" s="352"/>
      <c r="H1495" s="351">
        <f t="shared" si="192"/>
        <v>0</v>
      </c>
      <c r="I1495" s="351">
        <f t="shared" si="188"/>
        <v>2293.2646620000014</v>
      </c>
      <c r="J1495" s="351">
        <f t="shared" si="189"/>
        <v>0</v>
      </c>
      <c r="K1495" s="293">
        <f>SUM('Employee Salary Payroll Tax '!I1497:K1497)</f>
        <v>2.71</v>
      </c>
      <c r="L1495" s="293">
        <f>'Employee Salary Payroll Tax '!H1497</f>
        <v>0</v>
      </c>
      <c r="M1495" s="293">
        <f t="shared" si="190"/>
        <v>76952.479999999996</v>
      </c>
      <c r="N1495" s="359">
        <f t="shared" si="191"/>
        <v>0</v>
      </c>
      <c r="O1495" s="331"/>
      <c r="P1495" s="61"/>
      <c r="Q1495" s="294"/>
      <c r="R1495" s="292"/>
      <c r="S1495" s="291"/>
    </row>
    <row r="1496" spans="1:19" ht="14.4">
      <c r="A1496" s="36">
        <f t="shared" si="185"/>
        <v>173</v>
      </c>
      <c r="B1496" s="526"/>
      <c r="C1496" s="36" t="str">
        <f>VLOOKUP('Employee Salary Payroll Tax '!B1498,'Employee Salary Payroll Tax '!$D$1:$E$7,2,FALSE)</f>
        <v>IBEW</v>
      </c>
      <c r="D1496" s="61">
        <f t="shared" si="186"/>
        <v>6.875E-3</v>
      </c>
      <c r="E1496" s="351">
        <f>'Employee Salary Payroll Tax '!N1498</f>
        <v>65927.429999999993</v>
      </c>
      <c r="F1496" s="351">
        <f t="shared" si="187"/>
        <v>66380.68108124999</v>
      </c>
      <c r="G1496" s="352"/>
      <c r="H1496" s="351">
        <f t="shared" si="192"/>
        <v>0</v>
      </c>
      <c r="I1496" s="351">
        <f t="shared" si="188"/>
        <v>453.25108124999679</v>
      </c>
      <c r="J1496" s="351">
        <f t="shared" si="189"/>
        <v>0</v>
      </c>
      <c r="K1496" s="293">
        <f>SUM('Employee Salary Payroll Tax '!I1498:K1498)</f>
        <v>62758.58</v>
      </c>
      <c r="L1496" s="293">
        <f>'Employee Salary Payroll Tax '!H1498</f>
        <v>0</v>
      </c>
      <c r="M1496" s="293">
        <f t="shared" si="190"/>
        <v>3168.8499999999913</v>
      </c>
      <c r="N1496" s="359">
        <f t="shared" si="191"/>
        <v>0</v>
      </c>
      <c r="O1496" s="331"/>
      <c r="P1496" s="61"/>
      <c r="Q1496" s="294"/>
      <c r="R1496" s="292"/>
      <c r="S1496" s="291"/>
    </row>
    <row r="1497" spans="1:19" ht="14.4">
      <c r="A1497" s="36">
        <f t="shared" si="185"/>
        <v>174</v>
      </c>
      <c r="B1497" s="526"/>
      <c r="C1497" s="36" t="str">
        <f>VLOOKUP('Employee Salary Payroll Tax '!B1499,'Employee Salary Payroll Tax '!$D$1:$E$7,2,FALSE)</f>
        <v>UA</v>
      </c>
      <c r="D1497" s="61">
        <f t="shared" si="186"/>
        <v>0.03</v>
      </c>
      <c r="E1497" s="351">
        <f>'Employee Salary Payroll Tax '!N1499</f>
        <v>64129.21</v>
      </c>
      <c r="F1497" s="351">
        <f t="shared" si="187"/>
        <v>66053.086299999995</v>
      </c>
      <c r="G1497" s="352"/>
      <c r="H1497" s="351">
        <f t="shared" si="192"/>
        <v>0</v>
      </c>
      <c r="I1497" s="351">
        <f t="shared" si="188"/>
        <v>1923.8762999999963</v>
      </c>
      <c r="J1497" s="351">
        <f t="shared" si="189"/>
        <v>0</v>
      </c>
      <c r="K1497" s="293">
        <f>SUM('Employee Salary Payroll Tax '!I1499:K1499)</f>
        <v>8610.7000000000007</v>
      </c>
      <c r="L1497" s="293">
        <f>'Employee Salary Payroll Tax '!H1499</f>
        <v>0</v>
      </c>
      <c r="M1497" s="293">
        <f t="shared" si="190"/>
        <v>55518.509999999995</v>
      </c>
      <c r="N1497" s="359">
        <f t="shared" si="191"/>
        <v>0</v>
      </c>
      <c r="O1497" s="331"/>
      <c r="P1497" s="61"/>
      <c r="Q1497" s="294"/>
      <c r="R1497" s="292"/>
      <c r="S1497" s="291"/>
    </row>
    <row r="1498" spans="1:19" ht="14.4">
      <c r="A1498" s="36">
        <f t="shared" si="185"/>
        <v>175</v>
      </c>
      <c r="B1498" s="526"/>
      <c r="C1498" s="36" t="str">
        <f>VLOOKUP('Employee Salary Payroll Tax '!B1500,'Employee Salary Payroll Tax '!$D$1:$E$7,2,FALSE)</f>
        <v>NonUnion</v>
      </c>
      <c r="D1498" s="61">
        <f t="shared" si="186"/>
        <v>2.98E-2</v>
      </c>
      <c r="E1498" s="351">
        <f>'Employee Salary Payroll Tax '!N1500</f>
        <v>233279.55</v>
      </c>
      <c r="F1498" s="351">
        <f t="shared" si="187"/>
        <v>240231.28059000001</v>
      </c>
      <c r="G1498" s="352"/>
      <c r="H1498" s="351">
        <f t="shared" si="192"/>
        <v>0</v>
      </c>
      <c r="I1498" s="351">
        <f t="shared" si="188"/>
        <v>6951.730590000021</v>
      </c>
      <c r="J1498" s="351">
        <f t="shared" si="189"/>
        <v>0</v>
      </c>
      <c r="K1498" s="293">
        <f>SUM('Employee Salary Payroll Tax '!I1500:K1500)</f>
        <v>233279.55</v>
      </c>
      <c r="L1498" s="293">
        <f>'Employee Salary Payroll Tax '!H1500</f>
        <v>0</v>
      </c>
      <c r="M1498" s="293">
        <f t="shared" si="190"/>
        <v>0</v>
      </c>
      <c r="N1498" s="359">
        <f t="shared" si="191"/>
        <v>0</v>
      </c>
      <c r="O1498" s="331"/>
      <c r="P1498" s="61"/>
      <c r="Q1498" s="294"/>
      <c r="R1498" s="292"/>
      <c r="S1498" s="291"/>
    </row>
    <row r="1499" spans="1:19" ht="14.4">
      <c r="A1499" s="36">
        <f t="shared" si="185"/>
        <v>176</v>
      </c>
      <c r="B1499" s="526"/>
      <c r="C1499" s="36" t="str">
        <f>VLOOKUP('Employee Salary Payroll Tax '!B1501,'Employee Salary Payroll Tax '!$D$1:$E$7,2,FALSE)</f>
        <v>IBEW</v>
      </c>
      <c r="D1499" s="61">
        <f t="shared" si="186"/>
        <v>6.875E-3</v>
      </c>
      <c r="E1499" s="351">
        <f>'Employee Salary Payroll Tax '!N1501</f>
        <v>185171.07</v>
      </c>
      <c r="F1499" s="351">
        <f t="shared" si="187"/>
        <v>186444.12110625001</v>
      </c>
      <c r="G1499" s="352"/>
      <c r="H1499" s="351">
        <f t="shared" si="192"/>
        <v>0</v>
      </c>
      <c r="I1499" s="351">
        <f t="shared" si="188"/>
        <v>1273.0511062500009</v>
      </c>
      <c r="J1499" s="351">
        <f t="shared" si="189"/>
        <v>0</v>
      </c>
      <c r="K1499" s="293">
        <f>SUM('Employee Salary Payroll Tax '!I1501:K1501)</f>
        <v>56199.69</v>
      </c>
      <c r="L1499" s="293">
        <f>'Employee Salary Payroll Tax '!H1501</f>
        <v>0</v>
      </c>
      <c r="M1499" s="293">
        <f t="shared" si="190"/>
        <v>128971.38</v>
      </c>
      <c r="N1499" s="359">
        <f t="shared" si="191"/>
        <v>0</v>
      </c>
      <c r="O1499" s="331"/>
      <c r="P1499" s="61"/>
      <c r="Q1499" s="294"/>
      <c r="R1499" s="292"/>
      <c r="S1499" s="291"/>
    </row>
    <row r="1500" spans="1:19" ht="14.4">
      <c r="A1500" s="36">
        <f t="shared" si="185"/>
        <v>177</v>
      </c>
      <c r="B1500" s="526"/>
      <c r="C1500" s="36" t="str">
        <f>VLOOKUP('Employee Salary Payroll Tax '!B1502,'Employee Salary Payroll Tax '!$D$1:$E$7,2,FALSE)</f>
        <v>NonUnion</v>
      </c>
      <c r="D1500" s="61">
        <f t="shared" si="186"/>
        <v>2.98E-2</v>
      </c>
      <c r="E1500" s="351">
        <f>'Employee Salary Payroll Tax '!N1502</f>
        <v>69225.62</v>
      </c>
      <c r="F1500" s="351">
        <f t="shared" si="187"/>
        <v>71288.543475999992</v>
      </c>
      <c r="G1500" s="352"/>
      <c r="H1500" s="351">
        <f t="shared" si="192"/>
        <v>0</v>
      </c>
      <c r="I1500" s="351">
        <f t="shared" si="188"/>
        <v>2062.9234759999963</v>
      </c>
      <c r="J1500" s="351">
        <f t="shared" si="189"/>
        <v>0</v>
      </c>
      <c r="K1500" s="293">
        <f>SUM('Employee Salary Payroll Tax '!I1502:K1502)</f>
        <v>19700.66</v>
      </c>
      <c r="L1500" s="293">
        <f>'Employee Salary Payroll Tax '!H1502</f>
        <v>0</v>
      </c>
      <c r="M1500" s="293">
        <f t="shared" si="190"/>
        <v>49524.959999999992</v>
      </c>
      <c r="N1500" s="359">
        <f t="shared" si="191"/>
        <v>0</v>
      </c>
      <c r="O1500" s="331"/>
      <c r="P1500" s="61"/>
      <c r="Q1500" s="294"/>
      <c r="R1500" s="292"/>
      <c r="S1500" s="291"/>
    </row>
    <row r="1501" spans="1:19" ht="14.4">
      <c r="A1501" s="36">
        <f t="shared" si="185"/>
        <v>178</v>
      </c>
      <c r="B1501" s="526"/>
      <c r="C1501" s="36" t="str">
        <f>VLOOKUP('Employee Salary Payroll Tax '!B1503,'Employee Salary Payroll Tax '!$D$1:$E$7,2,FALSE)</f>
        <v>UA</v>
      </c>
      <c r="D1501" s="61">
        <f t="shared" si="186"/>
        <v>0.03</v>
      </c>
      <c r="E1501" s="351">
        <f>'Employee Salary Payroll Tax '!N1503</f>
        <v>50137.91</v>
      </c>
      <c r="F1501" s="351">
        <f t="shared" si="187"/>
        <v>51642.047300000006</v>
      </c>
      <c r="G1501" s="352"/>
      <c r="H1501" s="351">
        <f t="shared" si="192"/>
        <v>0</v>
      </c>
      <c r="I1501" s="351">
        <f t="shared" si="188"/>
        <v>1504.1373000000021</v>
      </c>
      <c r="J1501" s="351">
        <f t="shared" si="189"/>
        <v>0</v>
      </c>
      <c r="K1501" s="293">
        <f>SUM('Employee Salary Payroll Tax '!I1503:K1503)</f>
        <v>50716.18</v>
      </c>
      <c r="L1501" s="293">
        <f>'Employee Salary Payroll Tax '!H1503</f>
        <v>0</v>
      </c>
      <c r="M1501" s="293">
        <f t="shared" si="190"/>
        <v>-578.2699999999968</v>
      </c>
      <c r="N1501" s="359">
        <f t="shared" si="191"/>
        <v>0</v>
      </c>
      <c r="O1501" s="331"/>
      <c r="P1501" s="61"/>
      <c r="Q1501" s="294"/>
      <c r="R1501" s="292"/>
      <c r="S1501" s="291"/>
    </row>
    <row r="1502" spans="1:19" ht="14.4">
      <c r="A1502" s="36">
        <f t="shared" si="185"/>
        <v>179</v>
      </c>
      <c r="B1502" s="526"/>
      <c r="C1502" s="36" t="str">
        <f>VLOOKUP('Employee Salary Payroll Tax '!B1504,'Employee Salary Payroll Tax '!$D$1:$E$7,2,FALSE)</f>
        <v>NonUnion</v>
      </c>
      <c r="D1502" s="61">
        <f t="shared" si="186"/>
        <v>2.98E-2</v>
      </c>
      <c r="E1502" s="351">
        <f>'Employee Salary Payroll Tax '!N1504</f>
        <v>46277.61</v>
      </c>
      <c r="F1502" s="351">
        <f t="shared" si="187"/>
        <v>47656.682778000002</v>
      </c>
      <c r="G1502" s="352"/>
      <c r="H1502" s="351">
        <f t="shared" si="192"/>
        <v>0</v>
      </c>
      <c r="I1502" s="351">
        <f t="shared" si="188"/>
        <v>1379.0727780000016</v>
      </c>
      <c r="J1502" s="351">
        <f t="shared" si="189"/>
        <v>0</v>
      </c>
      <c r="K1502" s="293">
        <f>SUM('Employee Salary Payroll Tax '!I1504:K1504)</f>
        <v>2188.1200000000003</v>
      </c>
      <c r="L1502" s="293">
        <f>'Employee Salary Payroll Tax '!H1504</f>
        <v>0</v>
      </c>
      <c r="M1502" s="293">
        <f t="shared" si="190"/>
        <v>44089.49</v>
      </c>
      <c r="N1502" s="359">
        <f t="shared" si="191"/>
        <v>0</v>
      </c>
      <c r="O1502" s="331"/>
      <c r="P1502" s="61"/>
      <c r="Q1502" s="294"/>
      <c r="R1502" s="292"/>
      <c r="S1502" s="291"/>
    </row>
    <row r="1503" spans="1:19" ht="14.4">
      <c r="A1503" s="36">
        <f t="shared" si="185"/>
        <v>180</v>
      </c>
      <c r="B1503" s="526"/>
      <c r="C1503" s="36" t="str">
        <f>VLOOKUP('Employee Salary Payroll Tax '!B1505,'Employee Salary Payroll Tax '!$D$1:$E$7,2,FALSE)</f>
        <v>NonUnion</v>
      </c>
      <c r="D1503" s="61">
        <f t="shared" si="186"/>
        <v>2.98E-2</v>
      </c>
      <c r="E1503" s="351">
        <f>'Employee Salary Payroll Tax '!N1505</f>
        <v>90380.06</v>
      </c>
      <c r="F1503" s="351">
        <f t="shared" si="187"/>
        <v>93073.385788</v>
      </c>
      <c r="G1503" s="352"/>
      <c r="H1503" s="351">
        <f t="shared" si="192"/>
        <v>0</v>
      </c>
      <c r="I1503" s="351">
        <f t="shared" si="188"/>
        <v>2693.3257880000019</v>
      </c>
      <c r="J1503" s="351">
        <f t="shared" si="189"/>
        <v>0</v>
      </c>
      <c r="K1503" s="293">
        <f>SUM('Employee Salary Payroll Tax '!I1505:K1505)</f>
        <v>62248.47</v>
      </c>
      <c r="L1503" s="293">
        <f>'Employee Salary Payroll Tax '!H1505</f>
        <v>0</v>
      </c>
      <c r="M1503" s="293">
        <f t="shared" si="190"/>
        <v>28131.589999999997</v>
      </c>
      <c r="N1503" s="359">
        <f t="shared" si="191"/>
        <v>0</v>
      </c>
      <c r="O1503" s="331"/>
      <c r="P1503" s="61"/>
      <c r="Q1503" s="294"/>
      <c r="R1503" s="292"/>
      <c r="S1503" s="291"/>
    </row>
    <row r="1504" spans="1:19" ht="14.4">
      <c r="A1504" s="36">
        <f t="shared" si="185"/>
        <v>181</v>
      </c>
      <c r="B1504" s="526"/>
      <c r="C1504" s="36" t="str">
        <f>VLOOKUP('Employee Salary Payroll Tax '!B1506,'Employee Salary Payroll Tax '!$D$1:$E$7,2,FALSE)</f>
        <v>NonUnion</v>
      </c>
      <c r="D1504" s="61">
        <f t="shared" si="186"/>
        <v>2.98E-2</v>
      </c>
      <c r="E1504" s="351">
        <f>'Employee Salary Payroll Tax '!N1506</f>
        <v>76411.789999999994</v>
      </c>
      <c r="F1504" s="351">
        <f t="shared" si="187"/>
        <v>78688.861342000004</v>
      </c>
      <c r="G1504" s="352"/>
      <c r="H1504" s="351">
        <f t="shared" si="192"/>
        <v>0</v>
      </c>
      <c r="I1504" s="351">
        <f t="shared" si="188"/>
        <v>2277.0713420000102</v>
      </c>
      <c r="J1504" s="351">
        <f t="shared" si="189"/>
        <v>0</v>
      </c>
      <c r="K1504" s="293">
        <f>SUM('Employee Salary Payroll Tax '!I1506:K1506)</f>
        <v>60.160000000000004</v>
      </c>
      <c r="L1504" s="293">
        <f>'Employee Salary Payroll Tax '!H1506</f>
        <v>0</v>
      </c>
      <c r="M1504" s="293">
        <f t="shared" si="190"/>
        <v>76351.62999999999</v>
      </c>
      <c r="N1504" s="359">
        <f t="shared" si="191"/>
        <v>0</v>
      </c>
      <c r="O1504" s="331"/>
      <c r="P1504" s="61"/>
      <c r="Q1504" s="294"/>
      <c r="R1504" s="292"/>
      <c r="S1504" s="291"/>
    </row>
    <row r="1505" spans="1:19" ht="14.4">
      <c r="A1505" s="36">
        <f t="shared" si="185"/>
        <v>182</v>
      </c>
      <c r="B1505" s="526"/>
      <c r="C1505" s="36" t="str">
        <f>VLOOKUP('Employee Salary Payroll Tax '!B1507,'Employee Salary Payroll Tax '!$D$1:$E$7,2,FALSE)</f>
        <v>IBEW</v>
      </c>
      <c r="D1505" s="61">
        <f t="shared" si="186"/>
        <v>6.875E-3</v>
      </c>
      <c r="E1505" s="351">
        <f>'Employee Salary Payroll Tax '!N1507</f>
        <v>107262.86</v>
      </c>
      <c r="F1505" s="351">
        <f t="shared" si="187"/>
        <v>108000.2921625</v>
      </c>
      <c r="G1505" s="352"/>
      <c r="H1505" s="351">
        <f t="shared" si="192"/>
        <v>0</v>
      </c>
      <c r="I1505" s="351">
        <f t="shared" si="188"/>
        <v>737.43216250000114</v>
      </c>
      <c r="J1505" s="351">
        <f t="shared" si="189"/>
        <v>0</v>
      </c>
      <c r="K1505" s="293">
        <f>SUM('Employee Salary Payroll Tax '!I1507:K1507)</f>
        <v>43522.33</v>
      </c>
      <c r="L1505" s="293">
        <f>'Employee Salary Payroll Tax '!H1507</f>
        <v>0</v>
      </c>
      <c r="M1505" s="293">
        <f t="shared" si="190"/>
        <v>63740.53</v>
      </c>
      <c r="N1505" s="359">
        <f t="shared" si="191"/>
        <v>0</v>
      </c>
      <c r="O1505" s="331"/>
      <c r="P1505" s="61"/>
      <c r="Q1505" s="294"/>
      <c r="R1505" s="292"/>
      <c r="S1505" s="291"/>
    </row>
    <row r="1506" spans="1:19" ht="14.4">
      <c r="A1506" s="36">
        <f t="shared" si="185"/>
        <v>183</v>
      </c>
      <c r="B1506" s="526"/>
      <c r="C1506" s="36" t="str">
        <f>VLOOKUP('Employee Salary Payroll Tax '!B1508,'Employee Salary Payroll Tax '!$D$1:$E$7,2,FALSE)</f>
        <v>NonUnion</v>
      </c>
      <c r="D1506" s="61">
        <f t="shared" si="186"/>
        <v>2.98E-2</v>
      </c>
      <c r="E1506" s="351">
        <f>'Employee Salary Payroll Tax '!N1508</f>
        <v>57340.86</v>
      </c>
      <c r="F1506" s="351">
        <f t="shared" si="187"/>
        <v>59049.617628</v>
      </c>
      <c r="G1506" s="352"/>
      <c r="H1506" s="351">
        <f t="shared" si="192"/>
        <v>0</v>
      </c>
      <c r="I1506" s="351">
        <f t="shared" si="188"/>
        <v>1708.7576279999994</v>
      </c>
      <c r="J1506" s="351">
        <f t="shared" si="189"/>
        <v>0</v>
      </c>
      <c r="K1506" s="293">
        <f>SUM('Employee Salary Payroll Tax '!I1508:K1508)</f>
        <v>16532</v>
      </c>
      <c r="L1506" s="293">
        <f>'Employee Salary Payroll Tax '!H1508</f>
        <v>0</v>
      </c>
      <c r="M1506" s="293">
        <f t="shared" si="190"/>
        <v>40808.86</v>
      </c>
      <c r="N1506" s="359">
        <f t="shared" si="191"/>
        <v>0</v>
      </c>
      <c r="O1506" s="331"/>
      <c r="P1506" s="61"/>
      <c r="Q1506" s="294"/>
      <c r="R1506" s="292"/>
      <c r="S1506" s="291"/>
    </row>
    <row r="1507" spans="1:19" ht="14.4">
      <c r="A1507" s="36">
        <f t="shared" si="185"/>
        <v>184</v>
      </c>
      <c r="B1507" s="526"/>
      <c r="C1507" s="36" t="str">
        <f>VLOOKUP('Employee Salary Payroll Tax '!B1509,'Employee Salary Payroll Tax '!$D$1:$E$7,2,FALSE)</f>
        <v>NonUnion</v>
      </c>
      <c r="D1507" s="61">
        <f t="shared" si="186"/>
        <v>2.98E-2</v>
      </c>
      <c r="E1507" s="351">
        <f>'Employee Salary Payroll Tax '!N1509</f>
        <v>54298.95</v>
      </c>
      <c r="F1507" s="351">
        <f t="shared" si="187"/>
        <v>55917.058709999998</v>
      </c>
      <c r="G1507" s="352"/>
      <c r="H1507" s="351">
        <f t="shared" si="192"/>
        <v>0</v>
      </c>
      <c r="I1507" s="351">
        <f t="shared" si="188"/>
        <v>1618.1087100000004</v>
      </c>
      <c r="J1507" s="351">
        <f t="shared" si="189"/>
        <v>0</v>
      </c>
      <c r="K1507" s="293">
        <f>SUM('Employee Salary Payroll Tax '!I1509:K1509)</f>
        <v>53739.63</v>
      </c>
      <c r="L1507" s="293">
        <f>'Employee Salary Payroll Tax '!H1509</f>
        <v>0</v>
      </c>
      <c r="M1507" s="293">
        <f t="shared" si="190"/>
        <v>559.31999999999971</v>
      </c>
      <c r="N1507" s="359">
        <f t="shared" si="191"/>
        <v>0</v>
      </c>
      <c r="O1507" s="331"/>
      <c r="P1507" s="61"/>
      <c r="Q1507" s="294"/>
      <c r="R1507" s="292"/>
      <c r="S1507" s="291"/>
    </row>
    <row r="1508" spans="1:19" ht="14.4">
      <c r="A1508" s="36">
        <f t="shared" si="185"/>
        <v>185</v>
      </c>
      <c r="B1508" s="526"/>
      <c r="C1508" s="36" t="str">
        <f>VLOOKUP('Employee Salary Payroll Tax '!B1510,'Employee Salary Payroll Tax '!$D$1:$E$7,2,FALSE)</f>
        <v>IBEW</v>
      </c>
      <c r="D1508" s="61">
        <f t="shared" si="186"/>
        <v>6.875E-3</v>
      </c>
      <c r="E1508" s="351">
        <f>'Employee Salary Payroll Tax '!N1510</f>
        <v>66043.009999999995</v>
      </c>
      <c r="F1508" s="351">
        <f t="shared" si="187"/>
        <v>66497.055693749993</v>
      </c>
      <c r="G1508" s="352"/>
      <c r="H1508" s="351">
        <f t="shared" si="192"/>
        <v>0</v>
      </c>
      <c r="I1508" s="351">
        <f t="shared" si="188"/>
        <v>454.04569374999846</v>
      </c>
      <c r="J1508" s="351">
        <f t="shared" si="189"/>
        <v>0</v>
      </c>
      <c r="K1508" s="293">
        <f>SUM('Employee Salary Payroll Tax '!I1510:K1510)</f>
        <v>2203.0500000000002</v>
      </c>
      <c r="L1508" s="293">
        <f>'Employee Salary Payroll Tax '!H1510</f>
        <v>0</v>
      </c>
      <c r="M1508" s="293">
        <f t="shared" si="190"/>
        <v>63839.959999999992</v>
      </c>
      <c r="N1508" s="359">
        <f t="shared" si="191"/>
        <v>0</v>
      </c>
      <c r="O1508" s="331"/>
      <c r="P1508" s="61"/>
      <c r="Q1508" s="294"/>
      <c r="R1508" s="292"/>
      <c r="S1508" s="291"/>
    </row>
    <row r="1509" spans="1:19" ht="14.4">
      <c r="A1509" s="36">
        <f t="shared" si="185"/>
        <v>186</v>
      </c>
      <c r="B1509" s="526"/>
      <c r="C1509" s="36" t="str">
        <f>VLOOKUP('Employee Salary Payroll Tax '!B1511,'Employee Salary Payroll Tax '!$D$1:$E$7,2,FALSE)</f>
        <v>IBEW</v>
      </c>
      <c r="D1509" s="61">
        <f t="shared" si="186"/>
        <v>6.875E-3</v>
      </c>
      <c r="E1509" s="351">
        <f>'Employee Salary Payroll Tax '!N1511</f>
        <v>68912.639999999999</v>
      </c>
      <c r="F1509" s="351">
        <f t="shared" si="187"/>
        <v>69386.414399999994</v>
      </c>
      <c r="G1509" s="352"/>
      <c r="H1509" s="351">
        <f t="shared" si="192"/>
        <v>0</v>
      </c>
      <c r="I1509" s="351">
        <f t="shared" si="188"/>
        <v>473.77439999999478</v>
      </c>
      <c r="J1509" s="351">
        <f t="shared" si="189"/>
        <v>0</v>
      </c>
      <c r="K1509" s="293">
        <f>SUM('Employee Salary Payroll Tax '!I1511:K1511)</f>
        <v>0</v>
      </c>
      <c r="L1509" s="293">
        <f>'Employee Salary Payroll Tax '!H1511</f>
        <v>0</v>
      </c>
      <c r="M1509" s="293">
        <f t="shared" si="190"/>
        <v>68912.639999999999</v>
      </c>
      <c r="N1509" s="359">
        <f t="shared" si="191"/>
        <v>0</v>
      </c>
      <c r="O1509" s="331"/>
      <c r="P1509" s="61"/>
      <c r="Q1509" s="294"/>
      <c r="R1509" s="292"/>
      <c r="S1509" s="291"/>
    </row>
    <row r="1510" spans="1:19" ht="14.4">
      <c r="A1510" s="36">
        <f t="shared" si="185"/>
        <v>187</v>
      </c>
      <c r="B1510" s="526"/>
      <c r="C1510" s="36" t="str">
        <f>VLOOKUP('Employee Salary Payroll Tax '!B1512,'Employee Salary Payroll Tax '!$D$1:$E$7,2,FALSE)</f>
        <v>IBEW</v>
      </c>
      <c r="D1510" s="61">
        <f t="shared" si="186"/>
        <v>6.875E-3</v>
      </c>
      <c r="E1510" s="351">
        <f>'Employee Salary Payroll Tax '!N1512</f>
        <v>142933.66</v>
      </c>
      <c r="F1510" s="351">
        <f t="shared" si="187"/>
        <v>143916.3289125</v>
      </c>
      <c r="G1510" s="352"/>
      <c r="H1510" s="351">
        <f t="shared" si="192"/>
        <v>0</v>
      </c>
      <c r="I1510" s="351">
        <f t="shared" si="188"/>
        <v>982.66891249999753</v>
      </c>
      <c r="J1510" s="351">
        <f t="shared" si="189"/>
        <v>0</v>
      </c>
      <c r="K1510" s="293">
        <f>SUM('Employee Salary Payroll Tax '!I1512:K1512)</f>
        <v>99598.01999999999</v>
      </c>
      <c r="L1510" s="293">
        <f>'Employee Salary Payroll Tax '!H1512</f>
        <v>0</v>
      </c>
      <c r="M1510" s="293">
        <f t="shared" si="190"/>
        <v>43335.640000000014</v>
      </c>
      <c r="N1510" s="359">
        <f t="shared" si="191"/>
        <v>0</v>
      </c>
      <c r="O1510" s="331"/>
      <c r="P1510" s="61"/>
      <c r="Q1510" s="294"/>
      <c r="R1510" s="292"/>
      <c r="S1510" s="291"/>
    </row>
    <row r="1511" spans="1:19" ht="14.4">
      <c r="A1511" s="36">
        <f t="shared" si="185"/>
        <v>188</v>
      </c>
      <c r="B1511" s="526"/>
      <c r="C1511" s="36" t="str">
        <f>VLOOKUP('Employee Salary Payroll Tax '!B1513,'Employee Salary Payroll Tax '!$D$1:$E$7,2,FALSE)</f>
        <v>NonUnion</v>
      </c>
      <c r="D1511" s="61">
        <f t="shared" si="186"/>
        <v>2.98E-2</v>
      </c>
      <c r="E1511" s="351">
        <f>'Employee Salary Payroll Tax '!N1513</f>
        <v>57538.68</v>
      </c>
      <c r="F1511" s="351">
        <f t="shared" si="187"/>
        <v>59253.332664000001</v>
      </c>
      <c r="G1511" s="352"/>
      <c r="H1511" s="351">
        <f t="shared" si="192"/>
        <v>0</v>
      </c>
      <c r="I1511" s="351">
        <f t="shared" si="188"/>
        <v>1714.6526640000011</v>
      </c>
      <c r="J1511" s="351">
        <f t="shared" si="189"/>
        <v>0</v>
      </c>
      <c r="K1511" s="293">
        <f>SUM('Employee Salary Payroll Tax '!I1513:K1513)</f>
        <v>6508.1900000000005</v>
      </c>
      <c r="L1511" s="293">
        <f>'Employee Salary Payroll Tax '!H1513</f>
        <v>0</v>
      </c>
      <c r="M1511" s="293">
        <f t="shared" si="190"/>
        <v>51030.49</v>
      </c>
      <c r="N1511" s="359">
        <f t="shared" si="191"/>
        <v>0</v>
      </c>
      <c r="O1511" s="331"/>
      <c r="P1511" s="61"/>
      <c r="Q1511" s="294"/>
      <c r="R1511" s="292"/>
      <c r="S1511" s="291"/>
    </row>
    <row r="1512" spans="1:19" ht="14.4">
      <c r="A1512" s="36">
        <f t="shared" si="185"/>
        <v>189</v>
      </c>
      <c r="B1512" s="526"/>
      <c r="C1512" s="36" t="str">
        <f>VLOOKUP('Employee Salary Payroll Tax '!B1514,'Employee Salary Payroll Tax '!$D$1:$E$7,2,FALSE)</f>
        <v>NonUnion</v>
      </c>
      <c r="D1512" s="61">
        <f t="shared" si="186"/>
        <v>2.98E-2</v>
      </c>
      <c r="E1512" s="351">
        <f>'Employee Salary Payroll Tax '!N1514</f>
        <v>59498.22</v>
      </c>
      <c r="F1512" s="351">
        <f t="shared" si="187"/>
        <v>61271.266956000007</v>
      </c>
      <c r="G1512" s="352"/>
      <c r="H1512" s="351">
        <f t="shared" si="192"/>
        <v>0</v>
      </c>
      <c r="I1512" s="351">
        <f t="shared" si="188"/>
        <v>1773.0469560000056</v>
      </c>
      <c r="J1512" s="351">
        <f t="shared" si="189"/>
        <v>0</v>
      </c>
      <c r="K1512" s="293">
        <f>SUM('Employee Salary Payroll Tax '!I1514:K1514)</f>
        <v>24271.19</v>
      </c>
      <c r="L1512" s="293">
        <f>'Employee Salary Payroll Tax '!H1514</f>
        <v>0</v>
      </c>
      <c r="M1512" s="293">
        <f t="shared" si="190"/>
        <v>35227.03</v>
      </c>
      <c r="N1512" s="359">
        <f t="shared" si="191"/>
        <v>0</v>
      </c>
      <c r="O1512" s="331"/>
      <c r="P1512" s="61"/>
      <c r="Q1512" s="294"/>
      <c r="R1512" s="292"/>
      <c r="S1512" s="291"/>
    </row>
    <row r="1513" spans="1:19" ht="14.4">
      <c r="A1513" s="36">
        <f t="shared" si="185"/>
        <v>190</v>
      </c>
      <c r="B1513" s="526"/>
      <c r="C1513" s="36" t="str">
        <f>VLOOKUP('Employee Salary Payroll Tax '!B1515,'Employee Salary Payroll Tax '!$D$1:$E$7,2,FALSE)</f>
        <v>NonUnion</v>
      </c>
      <c r="D1513" s="61">
        <f t="shared" si="186"/>
        <v>2.98E-2</v>
      </c>
      <c r="E1513" s="351">
        <f>'Employee Salary Payroll Tax '!N1515</f>
        <v>99954.12</v>
      </c>
      <c r="F1513" s="351">
        <f t="shared" si="187"/>
        <v>102932.75277599999</v>
      </c>
      <c r="G1513" s="352"/>
      <c r="H1513" s="351">
        <f t="shared" si="192"/>
        <v>0</v>
      </c>
      <c r="I1513" s="351">
        <f t="shared" si="188"/>
        <v>2978.6327759999986</v>
      </c>
      <c r="J1513" s="351">
        <f t="shared" si="189"/>
        <v>0</v>
      </c>
      <c r="K1513" s="293">
        <f>SUM('Employee Salary Payroll Tax '!I1515:K1515)</f>
        <v>63545.97</v>
      </c>
      <c r="L1513" s="293">
        <f>'Employee Salary Payroll Tax '!H1515</f>
        <v>0</v>
      </c>
      <c r="M1513" s="293">
        <f t="shared" si="190"/>
        <v>36408.149999999994</v>
      </c>
      <c r="N1513" s="359">
        <f t="shared" si="191"/>
        <v>0</v>
      </c>
      <c r="O1513" s="331"/>
      <c r="P1513" s="61"/>
      <c r="Q1513" s="294"/>
      <c r="R1513" s="292"/>
      <c r="S1513" s="291"/>
    </row>
    <row r="1514" spans="1:19" ht="14.4">
      <c r="A1514" s="36">
        <f t="shared" si="185"/>
        <v>191</v>
      </c>
      <c r="B1514" s="526"/>
      <c r="C1514" s="36" t="str">
        <f>VLOOKUP('Employee Salary Payroll Tax '!B1516,'Employee Salary Payroll Tax '!$D$1:$E$7,2,FALSE)</f>
        <v>NonUnion</v>
      </c>
      <c r="D1514" s="61">
        <f t="shared" si="186"/>
        <v>2.98E-2</v>
      </c>
      <c r="E1514" s="351">
        <f>'Employee Salary Payroll Tax '!N1516</f>
        <v>63554.42</v>
      </c>
      <c r="F1514" s="351">
        <f t="shared" si="187"/>
        <v>65448.341716000003</v>
      </c>
      <c r="G1514" s="352"/>
      <c r="H1514" s="351">
        <f t="shared" si="192"/>
        <v>0</v>
      </c>
      <c r="I1514" s="351">
        <f t="shared" si="188"/>
        <v>1893.9217160000044</v>
      </c>
      <c r="J1514" s="351">
        <f t="shared" si="189"/>
        <v>0</v>
      </c>
      <c r="K1514" s="293">
        <f>SUM('Employee Salary Payroll Tax '!I1516:K1516)</f>
        <v>11785.86</v>
      </c>
      <c r="L1514" s="293">
        <f>'Employee Salary Payroll Tax '!H1516</f>
        <v>0</v>
      </c>
      <c r="M1514" s="293">
        <f t="shared" si="190"/>
        <v>51768.56</v>
      </c>
      <c r="N1514" s="359">
        <f t="shared" si="191"/>
        <v>0</v>
      </c>
      <c r="O1514" s="331"/>
      <c r="P1514" s="61"/>
      <c r="Q1514" s="294"/>
      <c r="R1514" s="292"/>
      <c r="S1514" s="291"/>
    </row>
    <row r="1515" spans="1:19" ht="14.4">
      <c r="A1515" s="36">
        <f t="shared" si="185"/>
        <v>192</v>
      </c>
      <c r="B1515" s="526"/>
      <c r="C1515" s="36" t="str">
        <f>VLOOKUP('Employee Salary Payroll Tax '!B1517,'Employee Salary Payroll Tax '!$D$1:$E$7,2,FALSE)</f>
        <v>NonUnion</v>
      </c>
      <c r="D1515" s="61">
        <f t="shared" si="186"/>
        <v>2.98E-2</v>
      </c>
      <c r="E1515" s="351">
        <f>'Employee Salary Payroll Tax '!N1517</f>
        <v>5392.55</v>
      </c>
      <c r="F1515" s="351">
        <f t="shared" si="187"/>
        <v>5553.2479900000008</v>
      </c>
      <c r="G1515" s="352"/>
      <c r="H1515" s="351">
        <f t="shared" si="192"/>
        <v>39607.449999999997</v>
      </c>
      <c r="I1515" s="351">
        <f t="shared" si="188"/>
        <v>160.69799000000057</v>
      </c>
      <c r="J1515" s="351">
        <f t="shared" si="189"/>
        <v>0.96418794000000341</v>
      </c>
      <c r="K1515" s="293">
        <f>SUM('Employee Salary Payroll Tax '!I1517:K1517)</f>
        <v>1714.49</v>
      </c>
      <c r="L1515" s="293">
        <f>'Employee Salary Payroll Tax '!H1517</f>
        <v>2180.29</v>
      </c>
      <c r="M1515" s="293">
        <f t="shared" si="190"/>
        <v>1497.7700000000004</v>
      </c>
      <c r="N1515" s="359">
        <f t="shared" si="191"/>
        <v>0.30655081194315392</v>
      </c>
      <c r="O1515" s="331"/>
      <c r="P1515" s="61"/>
      <c r="Q1515" s="294"/>
      <c r="R1515" s="292"/>
      <c r="S1515" s="291"/>
    </row>
    <row r="1516" spans="1:19" ht="14.4">
      <c r="A1516" s="36">
        <f t="shared" si="185"/>
        <v>193</v>
      </c>
      <c r="B1516" s="526"/>
      <c r="C1516" s="36" t="str">
        <f>VLOOKUP('Employee Salary Payroll Tax '!B1518,'Employee Salary Payroll Tax '!$D$1:$E$7,2,FALSE)</f>
        <v>NonUnion</v>
      </c>
      <c r="D1516" s="61">
        <f t="shared" si="186"/>
        <v>2.98E-2</v>
      </c>
      <c r="E1516" s="351">
        <f>'Employee Salary Payroll Tax '!N1518</f>
        <v>14577.84</v>
      </c>
      <c r="F1516" s="351">
        <f t="shared" si="187"/>
        <v>15012.259632000001</v>
      </c>
      <c r="G1516" s="352"/>
      <c r="H1516" s="351">
        <f t="shared" si="192"/>
        <v>30422.16</v>
      </c>
      <c r="I1516" s="351">
        <f t="shared" si="188"/>
        <v>434.419632000001</v>
      </c>
      <c r="J1516" s="351">
        <f t="shared" si="189"/>
        <v>2.6065177920000062</v>
      </c>
      <c r="K1516" s="293">
        <f>SUM('Employee Salary Payroll Tax '!I1518:K1518)</f>
        <v>6141.98</v>
      </c>
      <c r="L1516" s="293">
        <f>'Employee Salary Payroll Tax '!H1518</f>
        <v>3843.98</v>
      </c>
      <c r="M1516" s="293">
        <f t="shared" si="190"/>
        <v>4591.880000000001</v>
      </c>
      <c r="N1516" s="359">
        <f t="shared" si="191"/>
        <v>1.0981860239246699</v>
      </c>
      <c r="O1516" s="331"/>
      <c r="P1516" s="61"/>
      <c r="Q1516" s="294"/>
      <c r="R1516" s="292"/>
      <c r="S1516" s="291"/>
    </row>
    <row r="1517" spans="1:19" ht="14.4">
      <c r="A1517" s="36">
        <f t="shared" ref="A1517:A1580" si="193">+A1516+1</f>
        <v>194</v>
      </c>
      <c r="B1517" s="526"/>
      <c r="C1517" s="36" t="str">
        <f>VLOOKUP('Employee Salary Payroll Tax '!B1519,'Employee Salary Payroll Tax '!$D$1:$E$7,2,FALSE)</f>
        <v>IBEW</v>
      </c>
      <c r="D1517" s="61">
        <f t="shared" si="186"/>
        <v>6.875E-3</v>
      </c>
      <c r="E1517" s="351">
        <f>'Employee Salary Payroll Tax '!N1519</f>
        <v>55456.959999999999</v>
      </c>
      <c r="F1517" s="351">
        <f t="shared" si="187"/>
        <v>55838.226599999995</v>
      </c>
      <c r="G1517" s="352"/>
      <c r="H1517" s="351">
        <f t="shared" si="192"/>
        <v>0</v>
      </c>
      <c r="I1517" s="351">
        <f t="shared" si="188"/>
        <v>381.26659999999538</v>
      </c>
      <c r="J1517" s="351">
        <f t="shared" si="189"/>
        <v>0</v>
      </c>
      <c r="K1517" s="293">
        <f>SUM('Employee Salary Payroll Tax '!I1519:K1519)</f>
        <v>0</v>
      </c>
      <c r="L1517" s="293">
        <f>'Employee Salary Payroll Tax '!H1519</f>
        <v>0</v>
      </c>
      <c r="M1517" s="293">
        <f t="shared" si="190"/>
        <v>55456.959999999999</v>
      </c>
      <c r="N1517" s="359">
        <f t="shared" si="191"/>
        <v>0</v>
      </c>
      <c r="O1517" s="331"/>
      <c r="P1517" s="61"/>
      <c r="Q1517" s="294"/>
      <c r="R1517" s="292"/>
      <c r="S1517" s="291"/>
    </row>
    <row r="1518" spans="1:19" ht="14.4">
      <c r="A1518" s="36">
        <f t="shared" si="193"/>
        <v>195</v>
      </c>
      <c r="B1518" s="526"/>
      <c r="C1518" s="36" t="str">
        <f>VLOOKUP('Employee Salary Payroll Tax '!B1520,'Employee Salary Payroll Tax '!$D$1:$E$7,2,FALSE)</f>
        <v>IBEW</v>
      </c>
      <c r="D1518" s="61">
        <f t="shared" si="186"/>
        <v>6.875E-3</v>
      </c>
      <c r="E1518" s="351">
        <f>'Employee Salary Payroll Tax '!N1520</f>
        <v>70298.720000000001</v>
      </c>
      <c r="F1518" s="351">
        <f t="shared" si="187"/>
        <v>70782.023700000005</v>
      </c>
      <c r="G1518" s="352"/>
      <c r="H1518" s="351">
        <f t="shared" si="192"/>
        <v>0</v>
      </c>
      <c r="I1518" s="351">
        <f t="shared" si="188"/>
        <v>483.30370000000403</v>
      </c>
      <c r="J1518" s="351">
        <f t="shared" si="189"/>
        <v>0</v>
      </c>
      <c r="K1518" s="293">
        <f>SUM('Employee Salary Payroll Tax '!I1520:K1520)</f>
        <v>69569.52</v>
      </c>
      <c r="L1518" s="293">
        <f>'Employee Salary Payroll Tax '!H1520</f>
        <v>0</v>
      </c>
      <c r="M1518" s="293">
        <f t="shared" si="190"/>
        <v>729.19999999999709</v>
      </c>
      <c r="N1518" s="359">
        <f t="shared" si="191"/>
        <v>0</v>
      </c>
      <c r="O1518" s="331"/>
      <c r="P1518" s="61"/>
      <c r="Q1518" s="294"/>
      <c r="R1518" s="292"/>
      <c r="S1518" s="291"/>
    </row>
    <row r="1519" spans="1:19" ht="14.4">
      <c r="A1519" s="36">
        <f t="shared" si="193"/>
        <v>196</v>
      </c>
      <c r="B1519" s="526"/>
      <c r="C1519" s="36" t="str">
        <f>VLOOKUP('Employee Salary Payroll Tax '!B1521,'Employee Salary Payroll Tax '!$D$1:$E$7,2,FALSE)</f>
        <v>NonUnion</v>
      </c>
      <c r="D1519" s="61">
        <f t="shared" si="186"/>
        <v>2.98E-2</v>
      </c>
      <c r="E1519" s="351">
        <f>'Employee Salary Payroll Tax '!N1521</f>
        <v>108523.4</v>
      </c>
      <c r="F1519" s="351">
        <f t="shared" si="187"/>
        <v>111757.39732</v>
      </c>
      <c r="G1519" s="352"/>
      <c r="H1519" s="351">
        <f t="shared" si="192"/>
        <v>0</v>
      </c>
      <c r="I1519" s="351">
        <f t="shared" si="188"/>
        <v>3233.9973200000095</v>
      </c>
      <c r="J1519" s="351">
        <f t="shared" si="189"/>
        <v>0</v>
      </c>
      <c r="K1519" s="293">
        <f>SUM('Employee Salary Payroll Tax '!I1521:K1521)</f>
        <v>97472.239999999991</v>
      </c>
      <c r="L1519" s="293">
        <f>'Employee Salary Payroll Tax '!H1521</f>
        <v>0</v>
      </c>
      <c r="M1519" s="293">
        <f t="shared" si="190"/>
        <v>11051.160000000003</v>
      </c>
      <c r="N1519" s="359">
        <f t="shared" si="191"/>
        <v>0</v>
      </c>
      <c r="O1519" s="331"/>
      <c r="P1519" s="61"/>
      <c r="Q1519" s="294"/>
      <c r="R1519" s="292"/>
      <c r="S1519" s="291"/>
    </row>
    <row r="1520" spans="1:19" ht="14.4">
      <c r="A1520" s="36">
        <f t="shared" si="193"/>
        <v>197</v>
      </c>
      <c r="B1520" s="526"/>
      <c r="C1520" s="36" t="str">
        <f>VLOOKUP('Employee Salary Payroll Tax '!B1522,'Employee Salary Payroll Tax '!$D$1:$E$7,2,FALSE)</f>
        <v>NonUnion</v>
      </c>
      <c r="D1520" s="61">
        <f t="shared" si="186"/>
        <v>2.98E-2</v>
      </c>
      <c r="E1520" s="351">
        <f>'Employee Salary Payroll Tax '!N1522</f>
        <v>45831.49</v>
      </c>
      <c r="F1520" s="351">
        <f t="shared" si="187"/>
        <v>47197.268402000002</v>
      </c>
      <c r="G1520" s="352"/>
      <c r="H1520" s="351">
        <f t="shared" si="192"/>
        <v>0</v>
      </c>
      <c r="I1520" s="351">
        <f t="shared" si="188"/>
        <v>1365.7784020000036</v>
      </c>
      <c r="J1520" s="351">
        <f t="shared" si="189"/>
        <v>0</v>
      </c>
      <c r="K1520" s="293">
        <f>SUM('Employee Salary Payroll Tax '!I1522:K1522)</f>
        <v>9334.6899999999987</v>
      </c>
      <c r="L1520" s="293">
        <f>'Employee Salary Payroll Tax '!H1522</f>
        <v>5666.88</v>
      </c>
      <c r="M1520" s="293">
        <f t="shared" si="190"/>
        <v>30829.920000000002</v>
      </c>
      <c r="N1520" s="359">
        <f t="shared" si="191"/>
        <v>0</v>
      </c>
      <c r="O1520" s="331"/>
      <c r="P1520" s="61"/>
      <c r="Q1520" s="294"/>
      <c r="R1520" s="292"/>
      <c r="S1520" s="291"/>
    </row>
    <row r="1521" spans="1:19" ht="14.4">
      <c r="A1521" s="36">
        <f t="shared" si="193"/>
        <v>198</v>
      </c>
      <c r="B1521" s="526"/>
      <c r="C1521" s="36" t="str">
        <f>VLOOKUP('Employee Salary Payroll Tax '!B1523,'Employee Salary Payroll Tax '!$D$1:$E$7,2,FALSE)</f>
        <v>NonUnion</v>
      </c>
      <c r="D1521" s="61">
        <f t="shared" si="186"/>
        <v>2.98E-2</v>
      </c>
      <c r="E1521" s="351">
        <f>'Employee Salary Payroll Tax '!N1523</f>
        <v>22753.919999999998</v>
      </c>
      <c r="F1521" s="351">
        <f t="shared" si="187"/>
        <v>23431.986816000001</v>
      </c>
      <c r="G1521" s="352"/>
      <c r="H1521" s="351">
        <f t="shared" si="192"/>
        <v>22246.080000000002</v>
      </c>
      <c r="I1521" s="351">
        <f t="shared" si="188"/>
        <v>678.06681600000229</v>
      </c>
      <c r="J1521" s="351">
        <f t="shared" si="189"/>
        <v>4.0684008960000142</v>
      </c>
      <c r="K1521" s="293">
        <f>SUM('Employee Salary Payroll Tax '!I1523:K1523)</f>
        <v>-39.950000000000003</v>
      </c>
      <c r="L1521" s="293">
        <f>'Employee Salary Payroll Tax '!H1523</f>
        <v>0</v>
      </c>
      <c r="M1521" s="293">
        <f t="shared" si="190"/>
        <v>22793.87</v>
      </c>
      <c r="N1521" s="359">
        <f t="shared" si="191"/>
        <v>-7.1430599996860989E-3</v>
      </c>
      <c r="O1521" s="331"/>
      <c r="P1521" s="61"/>
      <c r="Q1521" s="294"/>
      <c r="R1521" s="292"/>
      <c r="S1521" s="291"/>
    </row>
    <row r="1522" spans="1:19" ht="14.4">
      <c r="A1522" s="36">
        <f t="shared" si="193"/>
        <v>199</v>
      </c>
      <c r="B1522" s="526"/>
      <c r="C1522" s="36" t="str">
        <f>VLOOKUP('Employee Salary Payroll Tax '!B1524,'Employee Salary Payroll Tax '!$D$1:$E$7,2,FALSE)</f>
        <v>NonUnion</v>
      </c>
      <c r="D1522" s="61">
        <f t="shared" si="186"/>
        <v>2.98E-2</v>
      </c>
      <c r="E1522" s="351">
        <f>'Employee Salary Payroll Tax '!N1524</f>
        <v>22907.59</v>
      </c>
      <c r="F1522" s="351">
        <f t="shared" si="187"/>
        <v>23590.236182000001</v>
      </c>
      <c r="G1522" s="352"/>
      <c r="H1522" s="351">
        <f t="shared" si="192"/>
        <v>22092.41</v>
      </c>
      <c r="I1522" s="351">
        <f t="shared" si="188"/>
        <v>682.64618200000041</v>
      </c>
      <c r="J1522" s="351">
        <f t="shared" si="189"/>
        <v>4.0958770920000029</v>
      </c>
      <c r="K1522" s="293">
        <f>SUM('Employee Salary Payroll Tax '!I1524:K1524)</f>
        <v>4318.7</v>
      </c>
      <c r="L1522" s="293">
        <f>'Employee Salary Payroll Tax '!H1524</f>
        <v>0</v>
      </c>
      <c r="M1522" s="293">
        <f t="shared" si="190"/>
        <v>18588.89</v>
      </c>
      <c r="N1522" s="359">
        <f t="shared" si="191"/>
        <v>0.77218355996629184</v>
      </c>
      <c r="O1522" s="331"/>
      <c r="P1522" s="61"/>
      <c r="Q1522" s="294"/>
      <c r="R1522" s="292"/>
      <c r="S1522" s="291"/>
    </row>
    <row r="1523" spans="1:19" ht="14.4">
      <c r="A1523" s="36">
        <f t="shared" si="193"/>
        <v>200</v>
      </c>
      <c r="B1523" s="526"/>
      <c r="C1523" s="36" t="str">
        <f>VLOOKUP('Employee Salary Payroll Tax '!B1525,'Employee Salary Payroll Tax '!$D$1:$E$7,2,FALSE)</f>
        <v>IBEW</v>
      </c>
      <c r="D1523" s="61">
        <f t="shared" si="186"/>
        <v>6.875E-3</v>
      </c>
      <c r="E1523" s="351">
        <f>'Employee Salary Payroll Tax '!N1525</f>
        <v>58168.74</v>
      </c>
      <c r="F1523" s="351">
        <f t="shared" si="187"/>
        <v>58568.650087499998</v>
      </c>
      <c r="G1523" s="352"/>
      <c r="H1523" s="351">
        <f t="shared" si="192"/>
        <v>0</v>
      </c>
      <c r="I1523" s="351">
        <f t="shared" si="188"/>
        <v>399.91008750000037</v>
      </c>
      <c r="J1523" s="351">
        <f t="shared" si="189"/>
        <v>0</v>
      </c>
      <c r="K1523" s="293">
        <f>SUM('Employee Salary Payroll Tax '!I1525:K1525)</f>
        <v>58168.74</v>
      </c>
      <c r="L1523" s="293">
        <f>'Employee Salary Payroll Tax '!H1525</f>
        <v>0</v>
      </c>
      <c r="M1523" s="293">
        <f t="shared" si="190"/>
        <v>0</v>
      </c>
      <c r="N1523" s="359">
        <f t="shared" si="191"/>
        <v>0</v>
      </c>
      <c r="O1523" s="331"/>
      <c r="P1523" s="61"/>
      <c r="Q1523" s="294"/>
      <c r="R1523" s="292"/>
      <c r="S1523" s="291"/>
    </row>
    <row r="1524" spans="1:19" ht="14.4">
      <c r="A1524" s="36">
        <f t="shared" si="193"/>
        <v>201</v>
      </c>
      <c r="B1524" s="526"/>
      <c r="C1524" s="36" t="str">
        <f>VLOOKUP('Employee Salary Payroll Tax '!B1526,'Employee Salary Payroll Tax '!$D$1:$E$7,2,FALSE)</f>
        <v>NonUnion</v>
      </c>
      <c r="D1524" s="61">
        <f t="shared" si="186"/>
        <v>2.98E-2</v>
      </c>
      <c r="E1524" s="351">
        <f>'Employee Salary Payroll Tax '!N1526</f>
        <v>21793.85</v>
      </c>
      <c r="F1524" s="351">
        <f t="shared" si="187"/>
        <v>22443.30673</v>
      </c>
      <c r="G1524" s="352"/>
      <c r="H1524" s="351">
        <f t="shared" si="192"/>
        <v>23206.15</v>
      </c>
      <c r="I1524" s="351">
        <f t="shared" si="188"/>
        <v>649.4567300000017</v>
      </c>
      <c r="J1524" s="351">
        <f t="shared" si="189"/>
        <v>3.8967403800000104</v>
      </c>
      <c r="K1524" s="293">
        <f>SUM('Employee Salary Payroll Tax '!I1526:K1526)</f>
        <v>-417.49</v>
      </c>
      <c r="L1524" s="293">
        <f>'Employee Salary Payroll Tax '!H1526</f>
        <v>0</v>
      </c>
      <c r="M1524" s="293">
        <f t="shared" si="190"/>
        <v>22211.34</v>
      </c>
      <c r="N1524" s="359">
        <f t="shared" si="191"/>
        <v>-7.4647211996575064E-2</v>
      </c>
      <c r="O1524" s="331"/>
      <c r="P1524" s="61"/>
      <c r="Q1524" s="294"/>
      <c r="R1524" s="292"/>
      <c r="S1524" s="291"/>
    </row>
    <row r="1525" spans="1:19" ht="14.4">
      <c r="A1525" s="36">
        <f t="shared" si="193"/>
        <v>202</v>
      </c>
      <c r="B1525" s="526"/>
      <c r="C1525" s="36" t="str">
        <f>VLOOKUP('Employee Salary Payroll Tax '!B1527,'Employee Salary Payroll Tax '!$D$1:$E$7,2,FALSE)</f>
        <v>NonUnion</v>
      </c>
      <c r="D1525" s="61">
        <f t="shared" si="186"/>
        <v>2.98E-2</v>
      </c>
      <c r="E1525" s="351">
        <f>'Employee Salary Payroll Tax '!N1527</f>
        <v>75383.100000000006</v>
      </c>
      <c r="F1525" s="351">
        <f t="shared" si="187"/>
        <v>77629.516380000015</v>
      </c>
      <c r="G1525" s="352"/>
      <c r="H1525" s="351">
        <f t="shared" si="192"/>
        <v>0</v>
      </c>
      <c r="I1525" s="351">
        <f t="shared" si="188"/>
        <v>2246.4163800000097</v>
      </c>
      <c r="J1525" s="351">
        <f t="shared" si="189"/>
        <v>0</v>
      </c>
      <c r="K1525" s="293">
        <f>SUM('Employee Salary Payroll Tax '!I1527:K1527)</f>
        <v>265.68</v>
      </c>
      <c r="L1525" s="293">
        <f>'Employee Salary Payroll Tax '!H1527</f>
        <v>0</v>
      </c>
      <c r="M1525" s="293">
        <f t="shared" si="190"/>
        <v>75117.420000000013</v>
      </c>
      <c r="N1525" s="359">
        <f t="shared" si="191"/>
        <v>0</v>
      </c>
      <c r="O1525" s="331"/>
      <c r="P1525" s="61"/>
      <c r="Q1525" s="294"/>
      <c r="R1525" s="292"/>
      <c r="S1525" s="291"/>
    </row>
    <row r="1526" spans="1:19" ht="14.4">
      <c r="A1526" s="36">
        <f t="shared" si="193"/>
        <v>203</v>
      </c>
      <c r="B1526" s="526"/>
      <c r="C1526" s="36" t="str">
        <f>VLOOKUP('Employee Salary Payroll Tax '!B1528,'Employee Salary Payroll Tax '!$D$1:$E$7,2,FALSE)</f>
        <v>NonUnion</v>
      </c>
      <c r="D1526" s="61">
        <f t="shared" si="186"/>
        <v>2.98E-2</v>
      </c>
      <c r="E1526" s="351">
        <f>'Employee Salary Payroll Tax '!N1528</f>
        <v>167526.88</v>
      </c>
      <c r="F1526" s="351">
        <f t="shared" si="187"/>
        <v>172519.18102400002</v>
      </c>
      <c r="G1526" s="352"/>
      <c r="H1526" s="351">
        <f t="shared" si="192"/>
        <v>0</v>
      </c>
      <c r="I1526" s="351">
        <f t="shared" si="188"/>
        <v>4992.3010240000149</v>
      </c>
      <c r="J1526" s="351">
        <f t="shared" si="189"/>
        <v>0</v>
      </c>
      <c r="K1526" s="293">
        <f>SUM('Employee Salary Payroll Tax '!I1528:K1528)</f>
        <v>166959.20000000001</v>
      </c>
      <c r="L1526" s="293">
        <f>'Employee Salary Payroll Tax '!H1528</f>
        <v>0</v>
      </c>
      <c r="M1526" s="293">
        <f t="shared" si="190"/>
        <v>567.67999999999302</v>
      </c>
      <c r="N1526" s="359">
        <f t="shared" si="191"/>
        <v>0</v>
      </c>
      <c r="O1526" s="331"/>
      <c r="P1526" s="61"/>
      <c r="Q1526" s="294"/>
      <c r="R1526" s="292"/>
      <c r="S1526" s="291"/>
    </row>
    <row r="1527" spans="1:19" ht="14.4">
      <c r="A1527" s="36">
        <f t="shared" si="193"/>
        <v>204</v>
      </c>
      <c r="B1527" s="526"/>
      <c r="C1527" s="36" t="str">
        <f>VLOOKUP('Employee Salary Payroll Tax '!B1529,'Employee Salary Payroll Tax '!$D$1:$E$7,2,FALSE)</f>
        <v>IBEW</v>
      </c>
      <c r="D1527" s="61">
        <f t="shared" si="186"/>
        <v>6.875E-3</v>
      </c>
      <c r="E1527" s="351">
        <f>'Employee Salary Payroll Tax '!N1529</f>
        <v>92940.89</v>
      </c>
      <c r="F1527" s="351">
        <f t="shared" si="187"/>
        <v>93579.85861874999</v>
      </c>
      <c r="G1527" s="352"/>
      <c r="H1527" s="351">
        <f t="shared" si="192"/>
        <v>0</v>
      </c>
      <c r="I1527" s="351">
        <f t="shared" si="188"/>
        <v>638.96861874999013</v>
      </c>
      <c r="J1527" s="351">
        <f t="shared" si="189"/>
        <v>0</v>
      </c>
      <c r="K1527" s="293">
        <f>SUM('Employee Salary Payroll Tax '!I1529:K1529)</f>
        <v>29542.48</v>
      </c>
      <c r="L1527" s="293">
        <f>'Employee Salary Payroll Tax '!H1529</f>
        <v>0</v>
      </c>
      <c r="M1527" s="293">
        <f t="shared" si="190"/>
        <v>63398.41</v>
      </c>
      <c r="N1527" s="359">
        <f t="shared" si="191"/>
        <v>0</v>
      </c>
      <c r="O1527" s="331"/>
      <c r="P1527" s="61"/>
      <c r="Q1527" s="294"/>
      <c r="R1527" s="292"/>
      <c r="S1527" s="291"/>
    </row>
    <row r="1528" spans="1:19" ht="14.4">
      <c r="A1528" s="36">
        <f t="shared" si="193"/>
        <v>205</v>
      </c>
      <c r="B1528" s="526"/>
      <c r="C1528" s="36" t="str">
        <f>VLOOKUP('Employee Salary Payroll Tax '!B1530,'Employee Salary Payroll Tax '!$D$1:$E$7,2,FALSE)</f>
        <v>NonUnion</v>
      </c>
      <c r="D1528" s="61">
        <f t="shared" si="186"/>
        <v>2.98E-2</v>
      </c>
      <c r="E1528" s="351">
        <f>'Employee Salary Payroll Tax '!N1530</f>
        <v>73442.36</v>
      </c>
      <c r="F1528" s="351">
        <f t="shared" si="187"/>
        <v>75630.942328000005</v>
      </c>
      <c r="G1528" s="352"/>
      <c r="H1528" s="351">
        <f t="shared" si="192"/>
        <v>0</v>
      </c>
      <c r="I1528" s="351">
        <f t="shared" si="188"/>
        <v>2188.5823280000041</v>
      </c>
      <c r="J1528" s="351">
        <f t="shared" si="189"/>
        <v>0</v>
      </c>
      <c r="K1528" s="293">
        <f>SUM('Employee Salary Payroll Tax '!I1530:K1530)</f>
        <v>19042.71</v>
      </c>
      <c r="L1528" s="293">
        <f>'Employee Salary Payroll Tax '!H1530</f>
        <v>0</v>
      </c>
      <c r="M1528" s="293">
        <f t="shared" si="190"/>
        <v>54399.65</v>
      </c>
      <c r="N1528" s="359">
        <f t="shared" si="191"/>
        <v>0</v>
      </c>
      <c r="O1528" s="331"/>
      <c r="P1528" s="61"/>
      <c r="Q1528" s="294"/>
      <c r="R1528" s="292"/>
      <c r="S1528" s="291"/>
    </row>
    <row r="1529" spans="1:19" ht="14.4">
      <c r="A1529" s="36">
        <f t="shared" si="193"/>
        <v>206</v>
      </c>
      <c r="B1529" s="526"/>
      <c r="C1529" s="36" t="str">
        <f>VLOOKUP('Employee Salary Payroll Tax '!B1531,'Employee Salary Payroll Tax '!$D$1:$E$7,2,FALSE)</f>
        <v>NonUnion</v>
      </c>
      <c r="D1529" s="61">
        <f t="shared" si="186"/>
        <v>2.98E-2</v>
      </c>
      <c r="E1529" s="351">
        <f>'Employee Salary Payroll Tax '!N1531</f>
        <v>56374.54</v>
      </c>
      <c r="F1529" s="351">
        <f t="shared" si="187"/>
        <v>58054.501292000001</v>
      </c>
      <c r="G1529" s="352"/>
      <c r="H1529" s="351">
        <f t="shared" si="192"/>
        <v>0</v>
      </c>
      <c r="I1529" s="351">
        <f t="shared" si="188"/>
        <v>1679.961292</v>
      </c>
      <c r="J1529" s="351">
        <f t="shared" si="189"/>
        <v>0</v>
      </c>
      <c r="K1529" s="293">
        <f>SUM('Employee Salary Payroll Tax '!I1531:K1531)</f>
        <v>18434.66</v>
      </c>
      <c r="L1529" s="293">
        <f>'Employee Salary Payroll Tax '!H1531</f>
        <v>0</v>
      </c>
      <c r="M1529" s="293">
        <f t="shared" si="190"/>
        <v>37939.880000000005</v>
      </c>
      <c r="N1529" s="359">
        <f t="shared" si="191"/>
        <v>0</v>
      </c>
      <c r="O1529" s="331"/>
      <c r="P1529" s="61"/>
      <c r="Q1529" s="294"/>
      <c r="R1529" s="292"/>
      <c r="S1529" s="291"/>
    </row>
    <row r="1530" spans="1:19" ht="14.4">
      <c r="A1530" s="36">
        <f t="shared" si="193"/>
        <v>207</v>
      </c>
      <c r="B1530" s="526"/>
      <c r="C1530" s="36" t="str">
        <f>VLOOKUP('Employee Salary Payroll Tax '!B1532,'Employee Salary Payroll Tax '!$D$1:$E$7,2,FALSE)</f>
        <v>IBEW</v>
      </c>
      <c r="D1530" s="61">
        <f t="shared" si="186"/>
        <v>6.875E-3</v>
      </c>
      <c r="E1530" s="351">
        <f>'Employee Salary Payroll Tax '!N1532</f>
        <v>56192.800000000003</v>
      </c>
      <c r="F1530" s="351">
        <f t="shared" si="187"/>
        <v>56579.125500000002</v>
      </c>
      <c r="G1530" s="352"/>
      <c r="H1530" s="351">
        <f t="shared" si="192"/>
        <v>0</v>
      </c>
      <c r="I1530" s="351">
        <f t="shared" si="188"/>
        <v>386.32549999999901</v>
      </c>
      <c r="J1530" s="351">
        <f t="shared" si="189"/>
        <v>0</v>
      </c>
      <c r="K1530" s="293">
        <f>SUM('Employee Salary Payroll Tax '!I1532:K1532)</f>
        <v>48278.8</v>
      </c>
      <c r="L1530" s="293">
        <f>'Employee Salary Payroll Tax '!H1532</f>
        <v>0</v>
      </c>
      <c r="M1530" s="293">
        <f t="shared" si="190"/>
        <v>7914</v>
      </c>
      <c r="N1530" s="359">
        <f t="shared" si="191"/>
        <v>0</v>
      </c>
      <c r="O1530" s="331"/>
      <c r="P1530" s="61"/>
      <c r="Q1530" s="294"/>
      <c r="R1530" s="292"/>
      <c r="S1530" s="291"/>
    </row>
    <row r="1531" spans="1:19" ht="14.4">
      <c r="A1531" s="36">
        <f t="shared" si="193"/>
        <v>208</v>
      </c>
      <c r="B1531" s="526"/>
      <c r="C1531" s="36" t="str">
        <f>VLOOKUP('Employee Salary Payroll Tax '!B1533,'Employee Salary Payroll Tax '!$D$1:$E$7,2,FALSE)</f>
        <v>IBEW</v>
      </c>
      <c r="D1531" s="61">
        <f t="shared" si="186"/>
        <v>6.875E-3</v>
      </c>
      <c r="E1531" s="351">
        <f>'Employee Salary Payroll Tax '!N1533</f>
        <v>10787.79</v>
      </c>
      <c r="F1531" s="351">
        <f t="shared" si="187"/>
        <v>10861.956056250001</v>
      </c>
      <c r="G1531" s="352"/>
      <c r="H1531" s="351">
        <f t="shared" si="192"/>
        <v>34212.21</v>
      </c>
      <c r="I1531" s="351">
        <f t="shared" si="188"/>
        <v>74.166056250000111</v>
      </c>
      <c r="J1531" s="351">
        <f t="shared" si="189"/>
        <v>0.44499633750000067</v>
      </c>
      <c r="K1531" s="293">
        <f>SUM('Employee Salary Payroll Tax '!I1533:K1533)</f>
        <v>8957.27</v>
      </c>
      <c r="L1531" s="293">
        <f>'Employee Salary Payroll Tax '!H1533</f>
        <v>0</v>
      </c>
      <c r="M1531" s="293">
        <f t="shared" si="190"/>
        <v>1830.5200000000004</v>
      </c>
      <c r="N1531" s="359">
        <f t="shared" si="191"/>
        <v>0.36948738746574999</v>
      </c>
      <c r="O1531" s="331"/>
      <c r="P1531" s="61"/>
      <c r="Q1531" s="294"/>
      <c r="R1531" s="292"/>
      <c r="S1531" s="291"/>
    </row>
    <row r="1532" spans="1:19" ht="14.4">
      <c r="A1532" s="36">
        <f t="shared" si="193"/>
        <v>209</v>
      </c>
      <c r="B1532" s="526"/>
      <c r="C1532" s="36" t="str">
        <f>VLOOKUP('Employee Salary Payroll Tax '!B1534,'Employee Salary Payroll Tax '!$D$1:$E$7,2,FALSE)</f>
        <v>Not Assigned</v>
      </c>
      <c r="D1532" s="61">
        <f t="shared" si="186"/>
        <v>0</v>
      </c>
      <c r="E1532" s="351">
        <f>'Employee Salary Payroll Tax '!N1534</f>
        <v>-1.1000000000000001</v>
      </c>
      <c r="F1532" s="351">
        <f t="shared" si="187"/>
        <v>-1.1000000000000001</v>
      </c>
      <c r="G1532" s="352"/>
      <c r="H1532" s="351">
        <f t="shared" si="192"/>
        <v>45001.1</v>
      </c>
      <c r="I1532" s="351">
        <f t="shared" si="188"/>
        <v>0</v>
      </c>
      <c r="J1532" s="351">
        <f t="shared" si="189"/>
        <v>0</v>
      </c>
      <c r="K1532" s="293">
        <f>SUM('Employee Salary Payroll Tax '!I1534:K1534)</f>
        <v>-171.31</v>
      </c>
      <c r="L1532" s="293">
        <f>'Employee Salary Payroll Tax '!H1534</f>
        <v>0</v>
      </c>
      <c r="M1532" s="293">
        <f t="shared" si="190"/>
        <v>170.21</v>
      </c>
      <c r="N1532" s="359">
        <f t="shared" si="191"/>
        <v>0</v>
      </c>
      <c r="O1532" s="331"/>
      <c r="P1532" s="61"/>
      <c r="Q1532" s="294"/>
      <c r="R1532" s="292"/>
      <c r="S1532" s="291"/>
    </row>
    <row r="1533" spans="1:19" ht="14.4">
      <c r="A1533" s="36">
        <f t="shared" si="193"/>
        <v>210</v>
      </c>
      <c r="B1533" s="526"/>
      <c r="C1533" s="36" t="str">
        <f>VLOOKUP('Employee Salary Payroll Tax '!B1535,'Employee Salary Payroll Tax '!$D$1:$E$7,2,FALSE)</f>
        <v>NonUnion</v>
      </c>
      <c r="D1533" s="61">
        <f t="shared" si="186"/>
        <v>2.98E-2</v>
      </c>
      <c r="E1533" s="351">
        <f>'Employee Salary Payroll Tax '!N1535</f>
        <v>31162.99</v>
      </c>
      <c r="F1533" s="351">
        <f t="shared" si="187"/>
        <v>32091.647102000003</v>
      </c>
      <c r="G1533" s="352"/>
      <c r="H1533" s="351">
        <f t="shared" si="192"/>
        <v>13837.009999999998</v>
      </c>
      <c r="I1533" s="351">
        <f t="shared" si="188"/>
        <v>928.65710200000103</v>
      </c>
      <c r="J1533" s="351">
        <f t="shared" si="189"/>
        <v>5.5719426120000062</v>
      </c>
      <c r="K1533" s="293">
        <f>SUM('Employee Salary Payroll Tax '!I1535:K1535)</f>
        <v>29405.200000000001</v>
      </c>
      <c r="L1533" s="293">
        <f>'Employee Salary Payroll Tax '!H1535</f>
        <v>0</v>
      </c>
      <c r="M1533" s="293">
        <f t="shared" si="190"/>
        <v>1757.7900000000009</v>
      </c>
      <c r="N1533" s="359">
        <f t="shared" si="191"/>
        <v>5.257649759831291</v>
      </c>
      <c r="O1533" s="331"/>
      <c r="P1533" s="61"/>
      <c r="Q1533" s="294"/>
      <c r="R1533" s="292"/>
      <c r="S1533" s="291"/>
    </row>
    <row r="1534" spans="1:19" ht="14.4">
      <c r="A1534" s="36">
        <f t="shared" si="193"/>
        <v>211</v>
      </c>
      <c r="B1534" s="526"/>
      <c r="C1534" s="36" t="str">
        <f>VLOOKUP('Employee Salary Payroll Tax '!B1536,'Employee Salary Payroll Tax '!$D$1:$E$7,2,FALSE)</f>
        <v>NonUnion</v>
      </c>
      <c r="D1534" s="61">
        <f t="shared" si="186"/>
        <v>2.98E-2</v>
      </c>
      <c r="E1534" s="351">
        <f>'Employee Salary Payroll Tax '!N1536</f>
        <v>80935.86</v>
      </c>
      <c r="F1534" s="351">
        <f t="shared" si="187"/>
        <v>83347.748628000001</v>
      </c>
      <c r="G1534" s="352"/>
      <c r="H1534" s="351">
        <f t="shared" si="192"/>
        <v>0</v>
      </c>
      <c r="I1534" s="351">
        <f t="shared" si="188"/>
        <v>2411.8886280000006</v>
      </c>
      <c r="J1534" s="351">
        <f t="shared" si="189"/>
        <v>0</v>
      </c>
      <c r="K1534" s="293">
        <f>SUM('Employee Salary Payroll Tax '!I1536:K1536)</f>
        <v>5540.08</v>
      </c>
      <c r="L1534" s="293">
        <f>'Employee Salary Payroll Tax '!H1536</f>
        <v>0</v>
      </c>
      <c r="M1534" s="293">
        <f t="shared" si="190"/>
        <v>75395.78</v>
      </c>
      <c r="N1534" s="359">
        <f t="shared" si="191"/>
        <v>0</v>
      </c>
      <c r="O1534" s="331"/>
      <c r="P1534" s="61"/>
      <c r="Q1534" s="294"/>
      <c r="R1534" s="292"/>
      <c r="S1534" s="291"/>
    </row>
    <row r="1535" spans="1:19" ht="14.4">
      <c r="A1535" s="36">
        <f t="shared" si="193"/>
        <v>212</v>
      </c>
      <c r="B1535" s="526"/>
      <c r="C1535" s="36" t="str">
        <f>VLOOKUP('Employee Salary Payroll Tax '!B1537,'Employee Salary Payroll Tax '!$D$1:$E$7,2,FALSE)</f>
        <v>IBEW</v>
      </c>
      <c r="D1535" s="61">
        <f t="shared" si="186"/>
        <v>6.875E-3</v>
      </c>
      <c r="E1535" s="351">
        <f>'Employee Salary Payroll Tax '!N1537</f>
        <v>95600.61</v>
      </c>
      <c r="F1535" s="351">
        <f t="shared" si="187"/>
        <v>96257.864193749992</v>
      </c>
      <c r="G1535" s="352"/>
      <c r="H1535" s="351">
        <f t="shared" si="192"/>
        <v>0</v>
      </c>
      <c r="I1535" s="351">
        <f t="shared" si="188"/>
        <v>657.25419374999183</v>
      </c>
      <c r="J1535" s="351">
        <f t="shared" si="189"/>
        <v>0</v>
      </c>
      <c r="K1535" s="293">
        <f>SUM('Employee Salary Payroll Tax '!I1537:K1537)</f>
        <v>94964.9</v>
      </c>
      <c r="L1535" s="293">
        <f>'Employee Salary Payroll Tax '!H1537</f>
        <v>0</v>
      </c>
      <c r="M1535" s="293">
        <f t="shared" si="190"/>
        <v>635.7100000000064</v>
      </c>
      <c r="N1535" s="359">
        <f t="shared" si="191"/>
        <v>0</v>
      </c>
      <c r="O1535" s="331"/>
      <c r="P1535" s="61"/>
      <c r="Q1535" s="294"/>
      <c r="R1535" s="292"/>
      <c r="S1535" s="291"/>
    </row>
    <row r="1536" spans="1:19" ht="14.4">
      <c r="A1536" s="36">
        <f t="shared" si="193"/>
        <v>213</v>
      </c>
      <c r="B1536" s="526"/>
      <c r="C1536" s="36" t="str">
        <f>VLOOKUP('Employee Salary Payroll Tax '!B1538,'Employee Salary Payroll Tax '!$D$1:$E$7,2,FALSE)</f>
        <v>NonUnion</v>
      </c>
      <c r="D1536" s="61">
        <f t="shared" si="186"/>
        <v>2.98E-2</v>
      </c>
      <c r="E1536" s="351">
        <f>'Employee Salary Payroll Tax '!N1538</f>
        <v>25157.32</v>
      </c>
      <c r="F1536" s="351">
        <f t="shared" si="187"/>
        <v>25907.008136</v>
      </c>
      <c r="G1536" s="352"/>
      <c r="H1536" s="351">
        <f t="shared" si="192"/>
        <v>19842.68</v>
      </c>
      <c r="I1536" s="351">
        <f t="shared" si="188"/>
        <v>749.68813600000067</v>
      </c>
      <c r="J1536" s="351">
        <f t="shared" si="189"/>
        <v>4.4981288160000039</v>
      </c>
      <c r="K1536" s="293">
        <f>SUM('Employee Salary Payroll Tax '!I1538:K1538)</f>
        <v>10314.51</v>
      </c>
      <c r="L1536" s="293">
        <f>'Employee Salary Payroll Tax '!H1538</f>
        <v>0</v>
      </c>
      <c r="M1536" s="293">
        <f t="shared" si="190"/>
        <v>14842.81</v>
      </c>
      <c r="N1536" s="359">
        <f t="shared" si="191"/>
        <v>1.8442343879266936</v>
      </c>
      <c r="O1536" s="331"/>
      <c r="P1536" s="61"/>
      <c r="Q1536" s="294"/>
      <c r="R1536" s="292"/>
      <c r="S1536" s="291"/>
    </row>
    <row r="1537" spans="1:19" ht="14.4">
      <c r="A1537" s="36">
        <f t="shared" si="193"/>
        <v>214</v>
      </c>
      <c r="B1537" s="526"/>
      <c r="C1537" s="36" t="str">
        <f>VLOOKUP('Employee Salary Payroll Tax '!B1539,'Employee Salary Payroll Tax '!$D$1:$E$7,2,FALSE)</f>
        <v>UA</v>
      </c>
      <c r="D1537" s="61">
        <f t="shared" si="186"/>
        <v>0.03</v>
      </c>
      <c r="E1537" s="351">
        <f>'Employee Salary Payroll Tax '!N1539</f>
        <v>67149.94</v>
      </c>
      <c r="F1537" s="351">
        <f t="shared" si="187"/>
        <v>69164.438200000004</v>
      </c>
      <c r="G1537" s="352"/>
      <c r="H1537" s="351">
        <f t="shared" si="192"/>
        <v>0</v>
      </c>
      <c r="I1537" s="351">
        <f t="shared" si="188"/>
        <v>2014.4982000000018</v>
      </c>
      <c r="J1537" s="351">
        <f t="shared" si="189"/>
        <v>0</v>
      </c>
      <c r="K1537" s="293">
        <f>SUM('Employee Salary Payroll Tax '!I1539:K1539)</f>
        <v>55608.639999999992</v>
      </c>
      <c r="L1537" s="293">
        <f>'Employee Salary Payroll Tax '!H1539</f>
        <v>0</v>
      </c>
      <c r="M1537" s="293">
        <f t="shared" si="190"/>
        <v>11541.30000000001</v>
      </c>
      <c r="N1537" s="359">
        <f t="shared" si="191"/>
        <v>0</v>
      </c>
      <c r="O1537" s="331"/>
      <c r="P1537" s="61"/>
      <c r="Q1537" s="294"/>
      <c r="R1537" s="292"/>
      <c r="S1537" s="291"/>
    </row>
    <row r="1538" spans="1:19" ht="14.4">
      <c r="A1538" s="36">
        <f t="shared" si="193"/>
        <v>215</v>
      </c>
      <c r="B1538" s="526"/>
      <c r="C1538" s="36" t="str">
        <f>VLOOKUP('Employee Salary Payroll Tax '!B1540,'Employee Salary Payroll Tax '!$D$1:$E$7,2,FALSE)</f>
        <v>NonUnion</v>
      </c>
      <c r="D1538" s="61">
        <f t="shared" si="186"/>
        <v>2.98E-2</v>
      </c>
      <c r="E1538" s="351">
        <f>'Employee Salary Payroll Tax '!N1540</f>
        <v>66649.81</v>
      </c>
      <c r="F1538" s="351">
        <f t="shared" si="187"/>
        <v>68635.974338</v>
      </c>
      <c r="G1538" s="352"/>
      <c r="H1538" s="351">
        <f t="shared" si="192"/>
        <v>0</v>
      </c>
      <c r="I1538" s="351">
        <f t="shared" si="188"/>
        <v>1986.1643380000023</v>
      </c>
      <c r="J1538" s="351">
        <f t="shared" si="189"/>
        <v>0</v>
      </c>
      <c r="K1538" s="293">
        <f>SUM('Employee Salary Payroll Tax '!I1540:K1540)</f>
        <v>16349.31</v>
      </c>
      <c r="L1538" s="293">
        <f>'Employee Salary Payroll Tax '!H1540</f>
        <v>0</v>
      </c>
      <c r="M1538" s="293">
        <f t="shared" si="190"/>
        <v>50300.5</v>
      </c>
      <c r="N1538" s="359">
        <f t="shared" si="191"/>
        <v>0</v>
      </c>
      <c r="O1538" s="331"/>
      <c r="P1538" s="61"/>
      <c r="Q1538" s="294"/>
      <c r="R1538" s="292"/>
      <c r="S1538" s="291"/>
    </row>
    <row r="1539" spans="1:19" ht="14.4">
      <c r="A1539" s="36">
        <f t="shared" si="193"/>
        <v>216</v>
      </c>
      <c r="B1539" s="526"/>
      <c r="C1539" s="36" t="str">
        <f>VLOOKUP('Employee Salary Payroll Tax '!B1541,'Employee Salary Payroll Tax '!$D$1:$E$7,2,FALSE)</f>
        <v>IBEW</v>
      </c>
      <c r="D1539" s="61">
        <f t="shared" si="186"/>
        <v>6.875E-3</v>
      </c>
      <c r="E1539" s="351">
        <f>'Employee Salary Payroll Tax '!N1541</f>
        <v>113682.69</v>
      </c>
      <c r="F1539" s="351">
        <f t="shared" si="187"/>
        <v>114464.25849374999</v>
      </c>
      <c r="G1539" s="352"/>
      <c r="H1539" s="351">
        <f t="shared" si="192"/>
        <v>0</v>
      </c>
      <c r="I1539" s="351">
        <f t="shared" si="188"/>
        <v>781.56849374999001</v>
      </c>
      <c r="J1539" s="351">
        <f t="shared" si="189"/>
        <v>0</v>
      </c>
      <c r="K1539" s="293">
        <f>SUM('Employee Salary Payroll Tax '!I1541:K1541)</f>
        <v>16418.63</v>
      </c>
      <c r="L1539" s="293">
        <f>'Employee Salary Payroll Tax '!H1541</f>
        <v>0</v>
      </c>
      <c r="M1539" s="293">
        <f t="shared" si="190"/>
        <v>97264.06</v>
      </c>
      <c r="N1539" s="359">
        <f t="shared" si="191"/>
        <v>0</v>
      </c>
      <c r="O1539" s="331"/>
      <c r="P1539" s="61"/>
      <c r="Q1539" s="294"/>
      <c r="R1539" s="292"/>
      <c r="S1539" s="291"/>
    </row>
    <row r="1540" spans="1:19" ht="14.4">
      <c r="A1540" s="36">
        <f t="shared" si="193"/>
        <v>217</v>
      </c>
      <c r="B1540" s="526"/>
      <c r="C1540" s="36" t="str">
        <f>VLOOKUP('Employee Salary Payroll Tax '!B1542,'Employee Salary Payroll Tax '!$D$1:$E$7,2,FALSE)</f>
        <v>NonUnion</v>
      </c>
      <c r="D1540" s="61">
        <f t="shared" si="186"/>
        <v>2.98E-2</v>
      </c>
      <c r="E1540" s="351">
        <f>'Employee Salary Payroll Tax '!N1542</f>
        <v>71142.64</v>
      </c>
      <c r="F1540" s="351">
        <f t="shared" si="187"/>
        <v>73262.690671999997</v>
      </c>
      <c r="G1540" s="352"/>
      <c r="H1540" s="351">
        <f t="shared" si="192"/>
        <v>0</v>
      </c>
      <c r="I1540" s="351">
        <f t="shared" si="188"/>
        <v>2120.0506719999976</v>
      </c>
      <c r="J1540" s="351">
        <f t="shared" si="189"/>
        <v>0</v>
      </c>
      <c r="K1540" s="293">
        <f>SUM('Employee Salary Payroll Tax '!I1542:K1542)</f>
        <v>22625.919999999998</v>
      </c>
      <c r="L1540" s="293">
        <f>'Employee Salary Payroll Tax '!H1542</f>
        <v>0</v>
      </c>
      <c r="M1540" s="293">
        <f t="shared" si="190"/>
        <v>48516.72</v>
      </c>
      <c r="N1540" s="359">
        <f t="shared" si="191"/>
        <v>0</v>
      </c>
      <c r="O1540" s="331"/>
      <c r="P1540" s="61"/>
      <c r="Q1540" s="294"/>
      <c r="R1540" s="292"/>
      <c r="S1540" s="291"/>
    </row>
    <row r="1541" spans="1:19" ht="14.4">
      <c r="A1541" s="36">
        <f t="shared" si="193"/>
        <v>218</v>
      </c>
      <c r="B1541" s="526"/>
      <c r="C1541" s="36" t="str">
        <f>VLOOKUP('Employee Salary Payroll Tax '!B1543,'Employee Salary Payroll Tax '!$D$1:$E$7,2,FALSE)</f>
        <v>NonUnion</v>
      </c>
      <c r="D1541" s="61">
        <f t="shared" si="186"/>
        <v>2.98E-2</v>
      </c>
      <c r="E1541" s="351">
        <f>'Employee Salary Payroll Tax '!N1543</f>
        <v>76538.990000000005</v>
      </c>
      <c r="F1541" s="351">
        <f t="shared" si="187"/>
        <v>78819.851902000009</v>
      </c>
      <c r="G1541" s="352"/>
      <c r="H1541" s="351">
        <f t="shared" si="192"/>
        <v>0</v>
      </c>
      <c r="I1541" s="351">
        <f t="shared" si="188"/>
        <v>2280.8619020000042</v>
      </c>
      <c r="J1541" s="351">
        <f t="shared" si="189"/>
        <v>0</v>
      </c>
      <c r="K1541" s="293">
        <f>SUM('Employee Salary Payroll Tax '!I1543:K1543)</f>
        <v>-387.33</v>
      </c>
      <c r="L1541" s="293">
        <f>'Employee Salary Payroll Tax '!H1543</f>
        <v>-56.6</v>
      </c>
      <c r="M1541" s="293">
        <f t="shared" si="190"/>
        <v>76982.920000000013</v>
      </c>
      <c r="N1541" s="359">
        <f t="shared" si="191"/>
        <v>0</v>
      </c>
      <c r="O1541" s="331"/>
      <c r="P1541" s="61"/>
      <c r="Q1541" s="294"/>
      <c r="R1541" s="292"/>
      <c r="S1541" s="291"/>
    </row>
    <row r="1542" spans="1:19" ht="14.4">
      <c r="A1542" s="36">
        <f t="shared" si="193"/>
        <v>219</v>
      </c>
      <c r="B1542" s="526"/>
      <c r="C1542" s="36" t="str">
        <f>VLOOKUP('Employee Salary Payroll Tax '!B1544,'Employee Salary Payroll Tax '!$D$1:$E$7,2,FALSE)</f>
        <v>NonUnion</v>
      </c>
      <c r="D1542" s="61">
        <f t="shared" si="186"/>
        <v>2.98E-2</v>
      </c>
      <c r="E1542" s="351">
        <f>'Employee Salary Payroll Tax '!N1544</f>
        <v>22112.49</v>
      </c>
      <c r="F1542" s="351">
        <f t="shared" si="187"/>
        <v>22771.442202000002</v>
      </c>
      <c r="G1542" s="352"/>
      <c r="H1542" s="351">
        <f t="shared" si="192"/>
        <v>22887.51</v>
      </c>
      <c r="I1542" s="351">
        <f t="shared" si="188"/>
        <v>658.9522020000004</v>
      </c>
      <c r="J1542" s="351">
        <f t="shared" si="189"/>
        <v>3.9537132120000025</v>
      </c>
      <c r="K1542" s="293">
        <f>SUM('Employee Salary Payroll Tax '!I1544:K1544)</f>
        <v>5743.1100000000006</v>
      </c>
      <c r="L1542" s="293">
        <f>'Employee Salary Payroll Tax '!H1544</f>
        <v>0</v>
      </c>
      <c r="M1542" s="293">
        <f t="shared" si="190"/>
        <v>16369.380000000001</v>
      </c>
      <c r="N1542" s="359">
        <f t="shared" si="191"/>
        <v>1.0268680679535622</v>
      </c>
      <c r="O1542" s="331"/>
      <c r="P1542" s="61"/>
      <c r="Q1542" s="294"/>
      <c r="R1542" s="292"/>
      <c r="S1542" s="291"/>
    </row>
    <row r="1543" spans="1:19" ht="14.4">
      <c r="A1543" s="36">
        <f t="shared" si="193"/>
        <v>220</v>
      </c>
      <c r="B1543" s="526"/>
      <c r="C1543" s="36" t="str">
        <f>VLOOKUP('Employee Salary Payroll Tax '!B1545,'Employee Salary Payroll Tax '!$D$1:$E$7,2,FALSE)</f>
        <v>NonUnion</v>
      </c>
      <c r="D1543" s="61">
        <f t="shared" si="186"/>
        <v>2.98E-2</v>
      </c>
      <c r="E1543" s="351">
        <f>'Employee Salary Payroll Tax '!N1545</f>
        <v>114383.72</v>
      </c>
      <c r="F1543" s="351">
        <f t="shared" si="187"/>
        <v>117792.35485600001</v>
      </c>
      <c r="G1543" s="352"/>
      <c r="H1543" s="351">
        <f t="shared" si="192"/>
        <v>0</v>
      </c>
      <c r="I1543" s="351">
        <f t="shared" si="188"/>
        <v>3408.6348560000042</v>
      </c>
      <c r="J1543" s="351">
        <f t="shared" si="189"/>
        <v>0</v>
      </c>
      <c r="K1543" s="293">
        <f>SUM('Employee Salary Payroll Tax '!I1545:K1545)</f>
        <v>20003.34</v>
      </c>
      <c r="L1543" s="293">
        <f>'Employee Salary Payroll Tax '!H1545</f>
        <v>0</v>
      </c>
      <c r="M1543" s="293">
        <f t="shared" si="190"/>
        <v>94380.38</v>
      </c>
      <c r="N1543" s="359">
        <f t="shared" si="191"/>
        <v>0</v>
      </c>
      <c r="O1543" s="331"/>
      <c r="P1543" s="61"/>
      <c r="Q1543" s="294"/>
      <c r="R1543" s="292"/>
      <c r="S1543" s="291"/>
    </row>
    <row r="1544" spans="1:19" ht="14.4">
      <c r="A1544" s="36">
        <f t="shared" si="193"/>
        <v>221</v>
      </c>
      <c r="B1544" s="526"/>
      <c r="C1544" s="36" t="str">
        <f>VLOOKUP('Employee Salary Payroll Tax '!B1546,'Employee Salary Payroll Tax '!$D$1:$E$7,2,FALSE)</f>
        <v>NonUnion</v>
      </c>
      <c r="D1544" s="61">
        <f t="shared" si="186"/>
        <v>2.98E-2</v>
      </c>
      <c r="E1544" s="351">
        <f>'Employee Salary Payroll Tax '!N1546</f>
        <v>-0.06</v>
      </c>
      <c r="F1544" s="351">
        <f t="shared" si="187"/>
        <v>-6.1788000000000003E-2</v>
      </c>
      <c r="G1544" s="352"/>
      <c r="H1544" s="351">
        <f t="shared" si="192"/>
        <v>45000.06</v>
      </c>
      <c r="I1544" s="351">
        <f t="shared" si="188"/>
        <v>-1.7880000000000049E-3</v>
      </c>
      <c r="J1544" s="351">
        <f t="shared" si="189"/>
        <v>-1.072800000000003E-5</v>
      </c>
      <c r="K1544" s="293">
        <f>SUM('Employee Salary Payroll Tax '!I1546:K1546)</f>
        <v>-0.01</v>
      </c>
      <c r="L1544" s="293">
        <f>'Employee Salary Payroll Tax '!H1546</f>
        <v>0</v>
      </c>
      <c r="M1544" s="293">
        <f t="shared" si="190"/>
        <v>-4.9999999999999996E-2</v>
      </c>
      <c r="N1544" s="359">
        <f t="shared" si="191"/>
        <v>-1.7880298004966802E-6</v>
      </c>
      <c r="O1544" s="331"/>
      <c r="P1544" s="61"/>
      <c r="Q1544" s="294"/>
      <c r="R1544" s="292"/>
      <c r="S1544" s="291"/>
    </row>
    <row r="1545" spans="1:19" ht="14.4">
      <c r="A1545" s="36">
        <f t="shared" si="193"/>
        <v>222</v>
      </c>
      <c r="B1545" s="526"/>
      <c r="C1545" s="36" t="str">
        <f>VLOOKUP('Employee Salary Payroll Tax '!B1547,'Employee Salary Payroll Tax '!$D$1:$E$7,2,FALSE)</f>
        <v>IBEW</v>
      </c>
      <c r="D1545" s="61">
        <f t="shared" si="186"/>
        <v>6.875E-3</v>
      </c>
      <c r="E1545" s="351">
        <f>'Employee Salary Payroll Tax '!N1547</f>
        <v>90043.05</v>
      </c>
      <c r="F1545" s="351">
        <f t="shared" si="187"/>
        <v>90662.09596875</v>
      </c>
      <c r="G1545" s="352"/>
      <c r="H1545" s="351">
        <f t="shared" si="192"/>
        <v>0</v>
      </c>
      <c r="I1545" s="351">
        <f t="shared" si="188"/>
        <v>619.04596874999697</v>
      </c>
      <c r="J1545" s="351">
        <f t="shared" si="189"/>
        <v>0</v>
      </c>
      <c r="K1545" s="293">
        <f>SUM('Employee Salary Payroll Tax '!I1547:K1547)</f>
        <v>90067.94</v>
      </c>
      <c r="L1545" s="293">
        <f>'Employee Salary Payroll Tax '!H1547</f>
        <v>0</v>
      </c>
      <c r="M1545" s="293">
        <f t="shared" si="190"/>
        <v>-24.889999999999418</v>
      </c>
      <c r="N1545" s="359">
        <f t="shared" si="191"/>
        <v>0</v>
      </c>
      <c r="O1545" s="331"/>
      <c r="P1545" s="61"/>
      <c r="Q1545" s="294"/>
      <c r="R1545" s="292"/>
      <c r="S1545" s="291"/>
    </row>
    <row r="1546" spans="1:19" ht="14.4">
      <c r="A1546" s="36">
        <f t="shared" si="193"/>
        <v>223</v>
      </c>
      <c r="B1546" s="526"/>
      <c r="C1546" s="36" t="str">
        <f>VLOOKUP('Employee Salary Payroll Tax '!B1548,'Employee Salary Payroll Tax '!$D$1:$E$7,2,FALSE)</f>
        <v>NonUnion</v>
      </c>
      <c r="D1546" s="61">
        <f t="shared" si="186"/>
        <v>2.98E-2</v>
      </c>
      <c r="E1546" s="351">
        <f>'Employee Salary Payroll Tax '!N1548</f>
        <v>-1174.58</v>
      </c>
      <c r="F1546" s="351">
        <f t="shared" si="187"/>
        <v>-1209.582484</v>
      </c>
      <c r="G1546" s="352"/>
      <c r="H1546" s="351">
        <f t="shared" si="192"/>
        <v>46174.58</v>
      </c>
      <c r="I1546" s="351">
        <f t="shared" si="188"/>
        <v>-35.002484000000095</v>
      </c>
      <c r="J1546" s="351">
        <f t="shared" si="189"/>
        <v>-0.21001490400000059</v>
      </c>
      <c r="K1546" s="293">
        <f>SUM('Employee Salary Payroll Tax '!I1548:K1548)</f>
        <v>-1174.58</v>
      </c>
      <c r="L1546" s="293">
        <f>'Employee Salary Payroll Tax '!H1548</f>
        <v>0</v>
      </c>
      <c r="M1546" s="293">
        <f t="shared" si="190"/>
        <v>0</v>
      </c>
      <c r="N1546" s="359">
        <f t="shared" si="191"/>
        <v>-0.21001490417880059</v>
      </c>
      <c r="O1546" s="331"/>
      <c r="P1546" s="61"/>
      <c r="Q1546" s="294"/>
      <c r="R1546" s="292"/>
      <c r="S1546" s="291"/>
    </row>
    <row r="1547" spans="1:19" ht="14.4">
      <c r="A1547" s="36">
        <f t="shared" si="193"/>
        <v>224</v>
      </c>
      <c r="B1547" s="526"/>
      <c r="C1547" s="36" t="str">
        <f>VLOOKUP('Employee Salary Payroll Tax '!B1549,'Employee Salary Payroll Tax '!$D$1:$E$7,2,FALSE)</f>
        <v>NonUnion</v>
      </c>
      <c r="D1547" s="61">
        <f t="shared" si="186"/>
        <v>2.98E-2</v>
      </c>
      <c r="E1547" s="351">
        <f>'Employee Salary Payroll Tax '!N1549</f>
        <v>84430.17</v>
      </c>
      <c r="F1547" s="351">
        <f t="shared" si="187"/>
        <v>86946.189066000006</v>
      </c>
      <c r="G1547" s="352"/>
      <c r="H1547" s="351">
        <f t="shared" si="192"/>
        <v>0</v>
      </c>
      <c r="I1547" s="351">
        <f t="shared" si="188"/>
        <v>2516.019066000008</v>
      </c>
      <c r="J1547" s="351">
        <f t="shared" si="189"/>
        <v>0</v>
      </c>
      <c r="K1547" s="293">
        <f>SUM('Employee Salary Payroll Tax '!I1549:K1549)</f>
        <v>10712.25</v>
      </c>
      <c r="L1547" s="293">
        <f>'Employee Salary Payroll Tax '!H1549</f>
        <v>330.12</v>
      </c>
      <c r="M1547" s="293">
        <f t="shared" si="190"/>
        <v>73387.8</v>
      </c>
      <c r="N1547" s="359">
        <f t="shared" si="191"/>
        <v>0</v>
      </c>
      <c r="O1547" s="331"/>
      <c r="P1547" s="61"/>
      <c r="Q1547" s="294"/>
      <c r="R1547" s="292"/>
      <c r="S1547" s="291"/>
    </row>
    <row r="1548" spans="1:19" ht="14.4">
      <c r="A1548" s="36">
        <f t="shared" si="193"/>
        <v>225</v>
      </c>
      <c r="B1548" s="526"/>
      <c r="C1548" s="36" t="str">
        <f>VLOOKUP('Employee Salary Payroll Tax '!B1550,'Employee Salary Payroll Tax '!$D$1:$E$7,2,FALSE)</f>
        <v>UA</v>
      </c>
      <c r="D1548" s="61">
        <f t="shared" si="186"/>
        <v>0.03</v>
      </c>
      <c r="E1548" s="351">
        <f>'Employee Salary Payroll Tax '!N1550</f>
        <v>756.45</v>
      </c>
      <c r="F1548" s="351">
        <f t="shared" si="187"/>
        <v>779.14350000000002</v>
      </c>
      <c r="G1548" s="352"/>
      <c r="H1548" s="351">
        <f t="shared" si="192"/>
        <v>44243.55</v>
      </c>
      <c r="I1548" s="351">
        <f t="shared" si="188"/>
        <v>22.693499999999972</v>
      </c>
      <c r="J1548" s="351">
        <f t="shared" si="189"/>
        <v>0.13616099999999984</v>
      </c>
      <c r="K1548" s="293">
        <f>SUM('Employee Salary Payroll Tax '!I1550:K1550)</f>
        <v>56.28</v>
      </c>
      <c r="L1548" s="293">
        <f>'Employee Salary Payroll Tax '!H1550</f>
        <v>0.19</v>
      </c>
      <c r="M1548" s="293">
        <f t="shared" si="190"/>
        <v>699.98</v>
      </c>
      <c r="N1548" s="359">
        <f t="shared" si="191"/>
        <v>1.0130399986607959E-2</v>
      </c>
      <c r="O1548" s="331"/>
      <c r="P1548" s="61"/>
      <c r="Q1548" s="294"/>
      <c r="R1548" s="292"/>
      <c r="S1548" s="291"/>
    </row>
    <row r="1549" spans="1:19" ht="14.4">
      <c r="A1549" s="36">
        <f t="shared" si="193"/>
        <v>226</v>
      </c>
      <c r="B1549" s="526"/>
      <c r="C1549" s="36" t="str">
        <f>VLOOKUP('Employee Salary Payroll Tax '!B1551,'Employee Salary Payroll Tax '!$D$1:$E$7,2,FALSE)</f>
        <v>UA</v>
      </c>
      <c r="D1549" s="61">
        <f t="shared" si="186"/>
        <v>0.03</v>
      </c>
      <c r="E1549" s="351">
        <f>'Employee Salary Payroll Tax '!N1551</f>
        <v>41523.699999999997</v>
      </c>
      <c r="F1549" s="351">
        <f t="shared" si="187"/>
        <v>42769.411</v>
      </c>
      <c r="G1549" s="352"/>
      <c r="H1549" s="351">
        <f t="shared" si="192"/>
        <v>3476.3000000000029</v>
      </c>
      <c r="I1549" s="351">
        <f t="shared" si="188"/>
        <v>1245.711000000003</v>
      </c>
      <c r="J1549" s="351">
        <f t="shared" si="189"/>
        <v>7.4742660000000178</v>
      </c>
      <c r="K1549" s="293">
        <f>SUM('Employee Salary Payroll Tax '!I1551:K1551)</f>
        <v>23072.07</v>
      </c>
      <c r="L1549" s="293">
        <f>'Employee Salary Payroll Tax '!H1551</f>
        <v>160.13999999999999</v>
      </c>
      <c r="M1549" s="293">
        <f t="shared" si="190"/>
        <v>18291.489999999998</v>
      </c>
      <c r="N1549" s="359">
        <f t="shared" si="191"/>
        <v>4.1529725998999956</v>
      </c>
      <c r="O1549" s="331"/>
      <c r="P1549" s="61"/>
      <c r="Q1549" s="294"/>
      <c r="R1549" s="292"/>
      <c r="S1549" s="291"/>
    </row>
    <row r="1550" spans="1:19" ht="14.4">
      <c r="A1550" s="36">
        <f t="shared" si="193"/>
        <v>227</v>
      </c>
      <c r="B1550" s="526"/>
      <c r="C1550" s="36" t="str">
        <f>VLOOKUP('Employee Salary Payroll Tax '!B1552,'Employee Salary Payroll Tax '!$D$1:$E$7,2,FALSE)</f>
        <v>NonUnion</v>
      </c>
      <c r="D1550" s="61">
        <f t="shared" si="186"/>
        <v>2.98E-2</v>
      </c>
      <c r="E1550" s="351">
        <f>'Employee Salary Payroll Tax '!N1552</f>
        <v>96749.36</v>
      </c>
      <c r="F1550" s="351">
        <f t="shared" si="187"/>
        <v>99632.490927999999</v>
      </c>
      <c r="G1550" s="352"/>
      <c r="H1550" s="351">
        <f t="shared" si="192"/>
        <v>0</v>
      </c>
      <c r="I1550" s="351">
        <f t="shared" si="188"/>
        <v>2883.1309279999987</v>
      </c>
      <c r="J1550" s="351">
        <f t="shared" si="189"/>
        <v>0</v>
      </c>
      <c r="K1550" s="293">
        <f>SUM('Employee Salary Payroll Tax '!I1552:K1552)</f>
        <v>13869.27</v>
      </c>
      <c r="L1550" s="293">
        <f>'Employee Salary Payroll Tax '!H1552</f>
        <v>0</v>
      </c>
      <c r="M1550" s="293">
        <f t="shared" si="190"/>
        <v>82880.09</v>
      </c>
      <c r="N1550" s="359">
        <f t="shared" si="191"/>
        <v>0</v>
      </c>
      <c r="O1550" s="331"/>
      <c r="P1550" s="61"/>
      <c r="Q1550" s="294"/>
      <c r="R1550" s="292"/>
      <c r="S1550" s="291"/>
    </row>
    <row r="1551" spans="1:19" ht="14.4">
      <c r="A1551" s="36">
        <f t="shared" si="193"/>
        <v>228</v>
      </c>
      <c r="B1551" s="526"/>
      <c r="C1551" s="36" t="str">
        <f>VLOOKUP('Employee Salary Payroll Tax '!B1553,'Employee Salary Payroll Tax '!$D$1:$E$7,2,FALSE)</f>
        <v>NonUnion</v>
      </c>
      <c r="D1551" s="61">
        <f t="shared" si="186"/>
        <v>2.98E-2</v>
      </c>
      <c r="E1551" s="351">
        <f>'Employee Salary Payroll Tax '!N1553</f>
        <v>15000.05</v>
      </c>
      <c r="F1551" s="351">
        <f t="shared" si="187"/>
        <v>15447.05149</v>
      </c>
      <c r="G1551" s="352"/>
      <c r="H1551" s="351">
        <f t="shared" si="192"/>
        <v>29999.95</v>
      </c>
      <c r="I1551" s="351">
        <f t="shared" si="188"/>
        <v>447.00149000000056</v>
      </c>
      <c r="J1551" s="351">
        <f t="shared" si="189"/>
        <v>2.6820089400000033</v>
      </c>
      <c r="K1551" s="293">
        <f>SUM('Employee Salary Payroll Tax '!I1553:K1553)</f>
        <v>275.66000000000003</v>
      </c>
      <c r="L1551" s="293">
        <f>'Employee Salary Payroll Tax '!H1553</f>
        <v>0</v>
      </c>
      <c r="M1551" s="293">
        <f t="shared" si="190"/>
        <v>14724.39</v>
      </c>
      <c r="N1551" s="359">
        <f t="shared" si="191"/>
        <v>4.9288007996714206E-2</v>
      </c>
      <c r="O1551" s="331"/>
      <c r="P1551" s="61"/>
      <c r="Q1551" s="294"/>
      <c r="R1551" s="292"/>
      <c r="S1551" s="291"/>
    </row>
    <row r="1552" spans="1:19" ht="14.4">
      <c r="A1552" s="36">
        <f t="shared" si="193"/>
        <v>229</v>
      </c>
      <c r="B1552" s="526"/>
      <c r="C1552" s="36" t="str">
        <f>VLOOKUP('Employee Salary Payroll Tax '!B1554,'Employee Salary Payroll Tax '!$D$1:$E$7,2,FALSE)</f>
        <v>NonUnion</v>
      </c>
      <c r="D1552" s="61">
        <f t="shared" si="186"/>
        <v>2.98E-2</v>
      </c>
      <c r="E1552" s="351">
        <f>'Employee Salary Payroll Tax '!N1554</f>
        <v>68465.09</v>
      </c>
      <c r="F1552" s="351">
        <f t="shared" si="187"/>
        <v>70505.349682</v>
      </c>
      <c r="G1552" s="352"/>
      <c r="H1552" s="351">
        <f t="shared" si="192"/>
        <v>0</v>
      </c>
      <c r="I1552" s="351">
        <f t="shared" si="188"/>
        <v>2040.2596820000035</v>
      </c>
      <c r="J1552" s="351">
        <f t="shared" si="189"/>
        <v>0</v>
      </c>
      <c r="K1552" s="293">
        <f>SUM('Employee Salary Payroll Tax '!I1554:K1554)</f>
        <v>4406.28</v>
      </c>
      <c r="L1552" s="293">
        <f>'Employee Salary Payroll Tax '!H1554</f>
        <v>0</v>
      </c>
      <c r="M1552" s="293">
        <f t="shared" si="190"/>
        <v>64058.81</v>
      </c>
      <c r="N1552" s="359">
        <f t="shared" si="191"/>
        <v>0</v>
      </c>
      <c r="O1552" s="331"/>
      <c r="P1552" s="61"/>
      <c r="Q1552" s="294"/>
      <c r="R1552" s="292"/>
      <c r="S1552" s="291"/>
    </row>
    <row r="1553" spans="1:19" ht="14.4">
      <c r="A1553" s="36">
        <f t="shared" si="193"/>
        <v>230</v>
      </c>
      <c r="B1553" s="526"/>
      <c r="C1553" s="36" t="str">
        <f>VLOOKUP('Employee Salary Payroll Tax '!B1555,'Employee Salary Payroll Tax '!$D$1:$E$7,2,FALSE)</f>
        <v>UA</v>
      </c>
      <c r="D1553" s="61">
        <f t="shared" ref="D1553:D1616" si="194">VLOOKUP(C1553,C$9:D$12,2)</f>
        <v>0.03</v>
      </c>
      <c r="E1553" s="351">
        <f>'Employee Salary Payroll Tax '!N1555</f>
        <v>79866.73</v>
      </c>
      <c r="F1553" s="351">
        <f t="shared" ref="F1553:F1616" si="195">E1553*(1+D1553)</f>
        <v>82262.731899999999</v>
      </c>
      <c r="G1553" s="352"/>
      <c r="H1553" s="351">
        <f t="shared" si="192"/>
        <v>0</v>
      </c>
      <c r="I1553" s="351">
        <f t="shared" ref="I1553:I1616" si="196">F1553-E1553</f>
        <v>2396.0019000000029</v>
      </c>
      <c r="J1553" s="351">
        <f t="shared" ref="J1553:J1616" si="197">IF(H1553&gt;I1553,I1553*$J$12,H1553*$J$12)</f>
        <v>0</v>
      </c>
      <c r="K1553" s="293">
        <f>SUM('Employee Salary Payroll Tax '!I1555:K1555)</f>
        <v>72390.790000000008</v>
      </c>
      <c r="L1553" s="293">
        <f>'Employee Salary Payroll Tax '!H1555</f>
        <v>767.62</v>
      </c>
      <c r="M1553" s="293">
        <f t="shared" ref="M1553:M1616" si="198">E1553-K1553-L1553</f>
        <v>6708.3199999999879</v>
      </c>
      <c r="N1553" s="359">
        <f t="shared" ref="N1553:N1616" si="199">J1553*K1553/(SUM(K1553:M1553)+0.000001)</f>
        <v>0</v>
      </c>
      <c r="O1553" s="331"/>
      <c r="P1553" s="61"/>
      <c r="Q1553" s="294"/>
      <c r="R1553" s="292"/>
      <c r="S1553" s="291"/>
    </row>
    <row r="1554" spans="1:19" ht="14.4">
      <c r="A1554" s="36">
        <f t="shared" si="193"/>
        <v>231</v>
      </c>
      <c r="B1554" s="526"/>
      <c r="C1554" s="36" t="str">
        <f>VLOOKUP('Employee Salary Payroll Tax '!B1556,'Employee Salary Payroll Tax '!$D$1:$E$7,2,FALSE)</f>
        <v>IBEW</v>
      </c>
      <c r="D1554" s="61">
        <f t="shared" si="194"/>
        <v>6.875E-3</v>
      </c>
      <c r="E1554" s="351">
        <f>'Employee Salary Payroll Tax '!N1556</f>
        <v>28516.76</v>
      </c>
      <c r="F1554" s="351">
        <f t="shared" si="195"/>
        <v>28712.812724999996</v>
      </c>
      <c r="G1554" s="352"/>
      <c r="H1554" s="351">
        <f t="shared" ref="H1554:H1617" si="200">IF(E1554&gt;$H$12,0,$H$12-E1554)</f>
        <v>16483.240000000002</v>
      </c>
      <c r="I1554" s="351">
        <f t="shared" si="196"/>
        <v>196.05272499999774</v>
      </c>
      <c r="J1554" s="351">
        <f t="shared" si="197"/>
        <v>1.1763163499999865</v>
      </c>
      <c r="K1554" s="293">
        <f>SUM('Employee Salary Payroll Tax '!I1556:K1556)</f>
        <v>28516.76</v>
      </c>
      <c r="L1554" s="293">
        <f>'Employee Salary Payroll Tax '!H1556</f>
        <v>0</v>
      </c>
      <c r="M1554" s="293">
        <f t="shared" si="198"/>
        <v>0</v>
      </c>
      <c r="N1554" s="359">
        <f t="shared" si="199"/>
        <v>1.1763163499587364</v>
      </c>
      <c r="O1554" s="331"/>
      <c r="P1554" s="61"/>
      <c r="Q1554" s="294"/>
      <c r="R1554" s="292"/>
      <c r="S1554" s="291"/>
    </row>
    <row r="1555" spans="1:19" ht="14.4">
      <c r="A1555" s="36">
        <f t="shared" si="193"/>
        <v>232</v>
      </c>
      <c r="B1555" s="526"/>
      <c r="C1555" s="36" t="str">
        <f>VLOOKUP('Employee Salary Payroll Tax '!B1557,'Employee Salary Payroll Tax '!$D$1:$E$7,2,FALSE)</f>
        <v>IBEW</v>
      </c>
      <c r="D1555" s="61">
        <f t="shared" si="194"/>
        <v>6.875E-3</v>
      </c>
      <c r="E1555" s="351">
        <f>'Employee Salary Payroll Tax '!N1557</f>
        <v>41610.22</v>
      </c>
      <c r="F1555" s="351">
        <f t="shared" si="195"/>
        <v>41896.290262499999</v>
      </c>
      <c r="G1555" s="352"/>
      <c r="H1555" s="351">
        <f t="shared" si="200"/>
        <v>3389.7799999999988</v>
      </c>
      <c r="I1555" s="351">
        <f t="shared" si="196"/>
        <v>286.07026249999763</v>
      </c>
      <c r="J1555" s="351">
        <f t="shared" si="197"/>
        <v>1.7164215749999858</v>
      </c>
      <c r="K1555" s="293">
        <f>SUM('Employee Salary Payroll Tax '!I1557:K1557)</f>
        <v>5831.72</v>
      </c>
      <c r="L1555" s="293">
        <f>'Employee Salary Payroll Tax '!H1557</f>
        <v>0</v>
      </c>
      <c r="M1555" s="293">
        <f t="shared" si="198"/>
        <v>35778.5</v>
      </c>
      <c r="N1555" s="359">
        <f t="shared" si="199"/>
        <v>0.2405584499942168</v>
      </c>
      <c r="O1555" s="331"/>
      <c r="P1555" s="61"/>
      <c r="Q1555" s="294"/>
      <c r="R1555" s="292"/>
      <c r="S1555" s="291"/>
    </row>
    <row r="1556" spans="1:19" ht="14.4">
      <c r="A1556" s="36">
        <f t="shared" si="193"/>
        <v>233</v>
      </c>
      <c r="B1556" s="526"/>
      <c r="C1556" s="36" t="str">
        <f>VLOOKUP('Employee Salary Payroll Tax '!B1558,'Employee Salary Payroll Tax '!$D$1:$E$7,2,FALSE)</f>
        <v>NonUnion</v>
      </c>
      <c r="D1556" s="61">
        <f t="shared" si="194"/>
        <v>2.98E-2</v>
      </c>
      <c r="E1556" s="351">
        <f>'Employee Salary Payroll Tax '!N1558</f>
        <v>53988.01</v>
      </c>
      <c r="F1556" s="351">
        <f t="shared" si="195"/>
        <v>55596.852698000002</v>
      </c>
      <c r="G1556" s="352"/>
      <c r="H1556" s="351">
        <f t="shared" si="200"/>
        <v>0</v>
      </c>
      <c r="I1556" s="351">
        <f t="shared" si="196"/>
        <v>1608.8426980000004</v>
      </c>
      <c r="J1556" s="351">
        <f t="shared" si="197"/>
        <v>0</v>
      </c>
      <c r="K1556" s="293">
        <f>SUM('Employee Salary Payroll Tax '!I1558:K1558)</f>
        <v>63352.43</v>
      </c>
      <c r="L1556" s="293">
        <f>'Employee Salary Payroll Tax '!H1558</f>
        <v>0</v>
      </c>
      <c r="M1556" s="293">
        <f t="shared" si="198"/>
        <v>-9364.4199999999983</v>
      </c>
      <c r="N1556" s="359">
        <f t="shared" si="199"/>
        <v>0</v>
      </c>
      <c r="O1556" s="331"/>
      <c r="P1556" s="61"/>
      <c r="Q1556" s="294"/>
      <c r="R1556" s="292"/>
      <c r="S1556" s="291"/>
    </row>
    <row r="1557" spans="1:19" ht="14.4">
      <c r="A1557" s="36">
        <f t="shared" si="193"/>
        <v>234</v>
      </c>
      <c r="B1557" s="526"/>
      <c r="C1557" s="36" t="str">
        <f>VLOOKUP('Employee Salary Payroll Tax '!B1559,'Employee Salary Payroll Tax '!$D$1:$E$7,2,FALSE)</f>
        <v>NonUnion</v>
      </c>
      <c r="D1557" s="61">
        <f t="shared" si="194"/>
        <v>2.98E-2</v>
      </c>
      <c r="E1557" s="351">
        <f>'Employee Salary Payroll Tax '!N1559</f>
        <v>65947.289999999994</v>
      </c>
      <c r="F1557" s="351">
        <f t="shared" si="195"/>
        <v>67912.519241999995</v>
      </c>
      <c r="G1557" s="352"/>
      <c r="H1557" s="351">
        <f t="shared" si="200"/>
        <v>0</v>
      </c>
      <c r="I1557" s="351">
        <f t="shared" si="196"/>
        <v>1965.2292420000012</v>
      </c>
      <c r="J1557" s="351">
        <f t="shared" si="197"/>
        <v>0</v>
      </c>
      <c r="K1557" s="293">
        <f>SUM('Employee Salary Payroll Tax '!I1559:K1559)</f>
        <v>33674.53</v>
      </c>
      <c r="L1557" s="293">
        <f>'Employee Salary Payroll Tax '!H1559</f>
        <v>0</v>
      </c>
      <c r="M1557" s="293">
        <f t="shared" si="198"/>
        <v>32272.759999999995</v>
      </c>
      <c r="N1557" s="359">
        <f t="shared" si="199"/>
        <v>0</v>
      </c>
      <c r="O1557" s="331"/>
      <c r="P1557" s="61"/>
      <c r="Q1557" s="294"/>
      <c r="R1557" s="292"/>
      <c r="S1557" s="291"/>
    </row>
    <row r="1558" spans="1:19" ht="14.4">
      <c r="A1558" s="36">
        <f t="shared" si="193"/>
        <v>235</v>
      </c>
      <c r="B1558" s="526"/>
      <c r="C1558" s="36" t="str">
        <f>VLOOKUP('Employee Salary Payroll Tax '!B1560,'Employee Salary Payroll Tax '!$D$1:$E$7,2,FALSE)</f>
        <v>UA</v>
      </c>
      <c r="D1558" s="61">
        <f t="shared" si="194"/>
        <v>0.03</v>
      </c>
      <c r="E1558" s="351">
        <f>'Employee Salary Payroll Tax '!N1560</f>
        <v>70430.48</v>
      </c>
      <c r="F1558" s="351">
        <f t="shared" si="195"/>
        <v>72543.394400000005</v>
      </c>
      <c r="G1558" s="352"/>
      <c r="H1558" s="351">
        <f t="shared" si="200"/>
        <v>0</v>
      </c>
      <c r="I1558" s="351">
        <f t="shared" si="196"/>
        <v>2112.9144000000088</v>
      </c>
      <c r="J1558" s="351">
        <f t="shared" si="197"/>
        <v>0</v>
      </c>
      <c r="K1558" s="293">
        <f>SUM('Employee Salary Payroll Tax '!I1560:K1560)</f>
        <v>62301.810000000005</v>
      </c>
      <c r="L1558" s="293">
        <f>'Employee Salary Payroll Tax '!H1560</f>
        <v>1427.74</v>
      </c>
      <c r="M1558" s="293">
        <f t="shared" si="198"/>
        <v>6700.9299999999912</v>
      </c>
      <c r="N1558" s="359">
        <f t="shared" si="199"/>
        <v>0</v>
      </c>
      <c r="O1558" s="331"/>
      <c r="P1558" s="61"/>
      <c r="Q1558" s="294"/>
      <c r="R1558" s="292"/>
      <c r="S1558" s="291"/>
    </row>
    <row r="1559" spans="1:19" ht="14.4">
      <c r="A1559" s="36">
        <f t="shared" si="193"/>
        <v>236</v>
      </c>
      <c r="B1559" s="526"/>
      <c r="C1559" s="36" t="str">
        <f>VLOOKUP('Employee Salary Payroll Tax '!B1561,'Employee Salary Payroll Tax '!$D$1:$E$7,2,FALSE)</f>
        <v>NonUnion</v>
      </c>
      <c r="D1559" s="61">
        <f t="shared" si="194"/>
        <v>2.98E-2</v>
      </c>
      <c r="E1559" s="351">
        <f>'Employee Salary Payroll Tax '!N1561</f>
        <v>51264.54</v>
      </c>
      <c r="F1559" s="351">
        <f t="shared" si="195"/>
        <v>52792.223292000002</v>
      </c>
      <c r="G1559" s="352"/>
      <c r="H1559" s="351">
        <f t="shared" si="200"/>
        <v>0</v>
      </c>
      <c r="I1559" s="351">
        <f t="shared" si="196"/>
        <v>1527.6832920000015</v>
      </c>
      <c r="J1559" s="351">
        <f t="shared" si="197"/>
        <v>0</v>
      </c>
      <c r="K1559" s="293">
        <f>SUM('Employee Salary Payroll Tax '!I1561:K1561)</f>
        <v>9507.84</v>
      </c>
      <c r="L1559" s="293">
        <f>'Employee Salary Payroll Tax '!H1561</f>
        <v>0</v>
      </c>
      <c r="M1559" s="293">
        <f t="shared" si="198"/>
        <v>41756.699999999997</v>
      </c>
      <c r="N1559" s="359">
        <f t="shared" si="199"/>
        <v>0</v>
      </c>
      <c r="O1559" s="331"/>
      <c r="P1559" s="61"/>
      <c r="Q1559" s="294"/>
      <c r="R1559" s="292"/>
      <c r="S1559" s="291"/>
    </row>
    <row r="1560" spans="1:19" ht="14.4">
      <c r="A1560" s="36">
        <f t="shared" si="193"/>
        <v>237</v>
      </c>
      <c r="B1560" s="526"/>
      <c r="C1560" s="36" t="str">
        <f>VLOOKUP('Employee Salary Payroll Tax '!B1562,'Employee Salary Payroll Tax '!$D$1:$E$7,2,FALSE)</f>
        <v>IBEW</v>
      </c>
      <c r="D1560" s="61">
        <f t="shared" si="194"/>
        <v>6.875E-3</v>
      </c>
      <c r="E1560" s="351">
        <f>'Employee Salary Payroll Tax '!N1562</f>
        <v>38123.410000000003</v>
      </c>
      <c r="F1560" s="351">
        <f t="shared" si="195"/>
        <v>38385.508443750005</v>
      </c>
      <c r="G1560" s="352"/>
      <c r="H1560" s="351">
        <f t="shared" si="200"/>
        <v>6876.5899999999965</v>
      </c>
      <c r="I1560" s="351">
        <f t="shared" si="196"/>
        <v>262.09844375000102</v>
      </c>
      <c r="J1560" s="351">
        <f t="shared" si="197"/>
        <v>1.5725906625000061</v>
      </c>
      <c r="K1560" s="293">
        <f>SUM('Employee Salary Payroll Tax '!I1562:K1562)</f>
        <v>37762.520000000004</v>
      </c>
      <c r="L1560" s="293">
        <f>'Employee Salary Payroll Tax '!H1562</f>
        <v>0</v>
      </c>
      <c r="M1560" s="293">
        <f t="shared" si="198"/>
        <v>360.88999999999942</v>
      </c>
      <c r="N1560" s="359">
        <f t="shared" si="199"/>
        <v>1.5577039499591467</v>
      </c>
      <c r="O1560" s="331"/>
      <c r="P1560" s="61"/>
      <c r="Q1560" s="294"/>
      <c r="R1560" s="292"/>
      <c r="S1560" s="291"/>
    </row>
    <row r="1561" spans="1:19" ht="14.4">
      <c r="A1561" s="36">
        <f t="shared" si="193"/>
        <v>238</v>
      </c>
      <c r="B1561" s="526"/>
      <c r="C1561" s="36" t="str">
        <f>VLOOKUP('Employee Salary Payroll Tax '!B1563,'Employee Salary Payroll Tax '!$D$1:$E$7,2,FALSE)</f>
        <v>NonUnion</v>
      </c>
      <c r="D1561" s="61">
        <f t="shared" si="194"/>
        <v>2.98E-2</v>
      </c>
      <c r="E1561" s="351">
        <f>'Employee Salary Payroll Tax '!N1563</f>
        <v>79704.479999999996</v>
      </c>
      <c r="F1561" s="351">
        <f t="shared" si="195"/>
        <v>82079.673504000006</v>
      </c>
      <c r="G1561" s="352"/>
      <c r="H1561" s="351">
        <f t="shared" si="200"/>
        <v>0</v>
      </c>
      <c r="I1561" s="351">
        <f t="shared" si="196"/>
        <v>2375.1935040000099</v>
      </c>
      <c r="J1561" s="351">
        <f t="shared" si="197"/>
        <v>0</v>
      </c>
      <c r="K1561" s="293">
        <f>SUM('Employee Salary Payroll Tax '!I1563:K1563)</f>
        <v>25361.14</v>
      </c>
      <c r="L1561" s="293">
        <f>'Employee Salary Payroll Tax '!H1563</f>
        <v>0</v>
      </c>
      <c r="M1561" s="293">
        <f t="shared" si="198"/>
        <v>54343.34</v>
      </c>
      <c r="N1561" s="359">
        <f t="shared" si="199"/>
        <v>0</v>
      </c>
      <c r="O1561" s="331"/>
      <c r="P1561" s="61"/>
      <c r="Q1561" s="294"/>
      <c r="R1561" s="292"/>
      <c r="S1561" s="291"/>
    </row>
    <row r="1562" spans="1:19" ht="14.4">
      <c r="A1562" s="36">
        <f t="shared" si="193"/>
        <v>239</v>
      </c>
      <c r="B1562" s="526"/>
      <c r="C1562" s="36" t="str">
        <f>VLOOKUP('Employee Salary Payroll Tax '!B1564,'Employee Salary Payroll Tax '!$D$1:$E$7,2,FALSE)</f>
        <v>IBEW</v>
      </c>
      <c r="D1562" s="61">
        <f t="shared" si="194"/>
        <v>6.875E-3</v>
      </c>
      <c r="E1562" s="351">
        <f>'Employee Salary Payroll Tax '!N1564</f>
        <v>32074</v>
      </c>
      <c r="F1562" s="351">
        <f t="shared" si="195"/>
        <v>32294.508749999997</v>
      </c>
      <c r="G1562" s="352"/>
      <c r="H1562" s="351">
        <f t="shared" si="200"/>
        <v>12926</v>
      </c>
      <c r="I1562" s="351">
        <f t="shared" si="196"/>
        <v>220.50874999999724</v>
      </c>
      <c r="J1562" s="351">
        <f t="shared" si="197"/>
        <v>1.3230524999999835</v>
      </c>
      <c r="K1562" s="293">
        <f>SUM('Employee Salary Payroll Tax '!I1564:K1564)</f>
        <v>0</v>
      </c>
      <c r="L1562" s="293">
        <f>'Employee Salary Payroll Tax '!H1564</f>
        <v>0</v>
      </c>
      <c r="M1562" s="293">
        <f t="shared" si="198"/>
        <v>32074</v>
      </c>
      <c r="N1562" s="359">
        <f t="shared" si="199"/>
        <v>0</v>
      </c>
      <c r="O1562" s="331"/>
      <c r="P1562" s="61"/>
      <c r="Q1562" s="294"/>
      <c r="R1562" s="292"/>
      <c r="S1562" s="291"/>
    </row>
    <row r="1563" spans="1:19" ht="14.4">
      <c r="A1563" s="36">
        <f t="shared" si="193"/>
        <v>240</v>
      </c>
      <c r="B1563" s="526"/>
      <c r="C1563" s="36" t="str">
        <f>VLOOKUP('Employee Salary Payroll Tax '!B1565,'Employee Salary Payroll Tax '!$D$1:$E$7,2,FALSE)</f>
        <v>NonUnion</v>
      </c>
      <c r="D1563" s="61">
        <f t="shared" si="194"/>
        <v>2.98E-2</v>
      </c>
      <c r="E1563" s="351">
        <f>'Employee Salary Payroll Tax '!N1565</f>
        <v>43015.9</v>
      </c>
      <c r="F1563" s="351">
        <f t="shared" si="195"/>
        <v>44297.773820000002</v>
      </c>
      <c r="G1563" s="352"/>
      <c r="H1563" s="351">
        <f t="shared" si="200"/>
        <v>1984.0999999999985</v>
      </c>
      <c r="I1563" s="351">
        <f t="shared" si="196"/>
        <v>1281.8738200000007</v>
      </c>
      <c r="J1563" s="351">
        <f t="shared" si="197"/>
        <v>7.6912429200000041</v>
      </c>
      <c r="K1563" s="293">
        <f>SUM('Employee Salary Payroll Tax '!I1565:K1565)</f>
        <v>43021.49</v>
      </c>
      <c r="L1563" s="293">
        <f>'Employee Salary Payroll Tax '!H1565</f>
        <v>0</v>
      </c>
      <c r="M1563" s="293">
        <f t="shared" si="198"/>
        <v>-5.5899999999965075</v>
      </c>
      <c r="N1563" s="359">
        <f t="shared" si="199"/>
        <v>7.6922424118211801</v>
      </c>
      <c r="O1563" s="331"/>
      <c r="P1563" s="61"/>
      <c r="Q1563" s="294"/>
      <c r="R1563" s="292"/>
      <c r="S1563" s="291"/>
    </row>
    <row r="1564" spans="1:19" ht="14.4">
      <c r="A1564" s="36">
        <f t="shared" si="193"/>
        <v>241</v>
      </c>
      <c r="B1564" s="526"/>
      <c r="C1564" s="36" t="str">
        <f>VLOOKUP('Employee Salary Payroll Tax '!B1566,'Employee Salary Payroll Tax '!$D$1:$E$7,2,FALSE)</f>
        <v>IBEW</v>
      </c>
      <c r="D1564" s="61">
        <f t="shared" si="194"/>
        <v>6.875E-3</v>
      </c>
      <c r="E1564" s="351">
        <f>'Employee Salary Payroll Tax '!N1566</f>
        <v>143860.4</v>
      </c>
      <c r="F1564" s="351">
        <f t="shared" si="195"/>
        <v>144849.44024999999</v>
      </c>
      <c r="G1564" s="352"/>
      <c r="H1564" s="351">
        <f t="shared" si="200"/>
        <v>0</v>
      </c>
      <c r="I1564" s="351">
        <f t="shared" si="196"/>
        <v>989.04024999999092</v>
      </c>
      <c r="J1564" s="351">
        <f t="shared" si="197"/>
        <v>0</v>
      </c>
      <c r="K1564" s="293">
        <f>SUM('Employee Salary Payroll Tax '!I1566:K1566)</f>
        <v>131864.15</v>
      </c>
      <c r="L1564" s="293">
        <f>'Employee Salary Payroll Tax '!H1566</f>
        <v>0</v>
      </c>
      <c r="M1564" s="293">
        <f t="shared" si="198"/>
        <v>11996.25</v>
      </c>
      <c r="N1564" s="359">
        <f t="shared" si="199"/>
        <v>0</v>
      </c>
      <c r="O1564" s="331"/>
      <c r="P1564" s="61"/>
      <c r="Q1564" s="294"/>
      <c r="R1564" s="292"/>
      <c r="S1564" s="291"/>
    </row>
    <row r="1565" spans="1:19" ht="14.4">
      <c r="A1565" s="36">
        <f t="shared" si="193"/>
        <v>242</v>
      </c>
      <c r="B1565" s="526"/>
      <c r="C1565" s="36" t="str">
        <f>VLOOKUP('Employee Salary Payroll Tax '!B1567,'Employee Salary Payroll Tax '!$D$1:$E$7,2,FALSE)</f>
        <v>NonUnion</v>
      </c>
      <c r="D1565" s="61">
        <f t="shared" si="194"/>
        <v>2.98E-2</v>
      </c>
      <c r="E1565" s="351">
        <f>'Employee Salary Payroll Tax '!N1567</f>
        <v>68242.490000000005</v>
      </c>
      <c r="F1565" s="351">
        <f t="shared" si="195"/>
        <v>70276.116202000005</v>
      </c>
      <c r="G1565" s="352"/>
      <c r="H1565" s="351">
        <f t="shared" si="200"/>
        <v>0</v>
      </c>
      <c r="I1565" s="351">
        <f t="shared" si="196"/>
        <v>2033.6262019999995</v>
      </c>
      <c r="J1565" s="351">
        <f t="shared" si="197"/>
        <v>0</v>
      </c>
      <c r="K1565" s="293">
        <f>SUM('Employee Salary Payroll Tax '!I1567:K1567)</f>
        <v>17474.740000000002</v>
      </c>
      <c r="L1565" s="293">
        <f>'Employee Salary Payroll Tax '!H1567</f>
        <v>0</v>
      </c>
      <c r="M1565" s="293">
        <f t="shared" si="198"/>
        <v>50767.75</v>
      </c>
      <c r="N1565" s="359">
        <f t="shared" si="199"/>
        <v>0</v>
      </c>
      <c r="O1565" s="331"/>
      <c r="P1565" s="61"/>
      <c r="Q1565" s="294"/>
      <c r="R1565" s="292"/>
      <c r="S1565" s="291"/>
    </row>
    <row r="1566" spans="1:19" ht="14.4">
      <c r="A1566" s="36">
        <f t="shared" si="193"/>
        <v>243</v>
      </c>
      <c r="B1566" s="526"/>
      <c r="C1566" s="36" t="str">
        <f>VLOOKUP('Employee Salary Payroll Tax '!B1568,'Employee Salary Payroll Tax '!$D$1:$E$7,2,FALSE)</f>
        <v>NonUnion</v>
      </c>
      <c r="D1566" s="61">
        <f t="shared" si="194"/>
        <v>2.98E-2</v>
      </c>
      <c r="E1566" s="351">
        <f>'Employee Salary Payroll Tax '!N1568</f>
        <v>86014.81</v>
      </c>
      <c r="F1566" s="351">
        <f t="shared" si="195"/>
        <v>88578.051338000005</v>
      </c>
      <c r="G1566" s="352"/>
      <c r="H1566" s="351">
        <f t="shared" si="200"/>
        <v>0</v>
      </c>
      <c r="I1566" s="351">
        <f t="shared" si="196"/>
        <v>2563.2413380000071</v>
      </c>
      <c r="J1566" s="351">
        <f t="shared" si="197"/>
        <v>0</v>
      </c>
      <c r="K1566" s="293">
        <f>SUM('Employee Salary Payroll Tax '!I1568:K1568)</f>
        <v>31828.22</v>
      </c>
      <c r="L1566" s="293">
        <f>'Employee Salary Payroll Tax '!H1568</f>
        <v>0</v>
      </c>
      <c r="M1566" s="293">
        <f t="shared" si="198"/>
        <v>54186.59</v>
      </c>
      <c r="N1566" s="359">
        <f t="shared" si="199"/>
        <v>0</v>
      </c>
      <c r="O1566" s="331"/>
      <c r="P1566" s="61"/>
      <c r="Q1566" s="294"/>
      <c r="R1566" s="292"/>
      <c r="S1566" s="291"/>
    </row>
    <row r="1567" spans="1:19" ht="14.4">
      <c r="A1567" s="36">
        <f t="shared" si="193"/>
        <v>244</v>
      </c>
      <c r="B1567" s="526"/>
      <c r="C1567" s="36" t="str">
        <f>VLOOKUP('Employee Salary Payroll Tax '!B1569,'Employee Salary Payroll Tax '!$D$1:$E$7,2,FALSE)</f>
        <v>NonUnion</v>
      </c>
      <c r="D1567" s="61">
        <f t="shared" si="194"/>
        <v>2.98E-2</v>
      </c>
      <c r="E1567" s="351">
        <f>'Employee Salary Payroll Tax '!N1569</f>
        <v>79590.53</v>
      </c>
      <c r="F1567" s="351">
        <f t="shared" si="195"/>
        <v>81962.327793999997</v>
      </c>
      <c r="G1567" s="352"/>
      <c r="H1567" s="351">
        <f t="shared" si="200"/>
        <v>0</v>
      </c>
      <c r="I1567" s="351">
        <f t="shared" si="196"/>
        <v>2371.7977939999982</v>
      </c>
      <c r="J1567" s="351">
        <f t="shared" si="197"/>
        <v>0</v>
      </c>
      <c r="K1567" s="293">
        <f>SUM('Employee Salary Payroll Tax '!I1569:K1569)</f>
        <v>79590.53</v>
      </c>
      <c r="L1567" s="293">
        <f>'Employee Salary Payroll Tax '!H1569</f>
        <v>0</v>
      </c>
      <c r="M1567" s="293">
        <f t="shared" si="198"/>
        <v>0</v>
      </c>
      <c r="N1567" s="359">
        <f t="shared" si="199"/>
        <v>0</v>
      </c>
      <c r="O1567" s="331"/>
      <c r="P1567" s="61"/>
      <c r="Q1567" s="294"/>
      <c r="R1567" s="292"/>
      <c r="S1567" s="291"/>
    </row>
    <row r="1568" spans="1:19" ht="14.4">
      <c r="A1568" s="36">
        <f t="shared" si="193"/>
        <v>245</v>
      </c>
      <c r="B1568" s="526"/>
      <c r="C1568" s="36" t="str">
        <f>VLOOKUP('Employee Salary Payroll Tax '!B1570,'Employee Salary Payroll Tax '!$D$1:$E$7,2,FALSE)</f>
        <v>NonUnion</v>
      </c>
      <c r="D1568" s="61">
        <f t="shared" si="194"/>
        <v>2.98E-2</v>
      </c>
      <c r="E1568" s="351">
        <f>'Employee Salary Payroll Tax '!N1570</f>
        <v>70572.92</v>
      </c>
      <c r="F1568" s="351">
        <f t="shared" si="195"/>
        <v>72675.993016000008</v>
      </c>
      <c r="G1568" s="352"/>
      <c r="H1568" s="351">
        <f t="shared" si="200"/>
        <v>0</v>
      </c>
      <c r="I1568" s="351">
        <f t="shared" si="196"/>
        <v>2103.0730160000094</v>
      </c>
      <c r="J1568" s="351">
        <f t="shared" si="197"/>
        <v>0</v>
      </c>
      <c r="K1568" s="293">
        <f>SUM('Employee Salary Payroll Tax '!I1570:K1570)</f>
        <v>50851.170000000006</v>
      </c>
      <c r="L1568" s="293">
        <f>'Employee Salary Payroll Tax '!H1570</f>
        <v>0</v>
      </c>
      <c r="M1568" s="293">
        <f t="shared" si="198"/>
        <v>19721.749999999993</v>
      </c>
      <c r="N1568" s="359">
        <f t="shared" si="199"/>
        <v>0</v>
      </c>
      <c r="O1568" s="331"/>
      <c r="P1568" s="61"/>
      <c r="Q1568" s="294"/>
      <c r="R1568" s="292"/>
      <c r="S1568" s="291"/>
    </row>
    <row r="1569" spans="1:19" ht="14.4">
      <c r="A1569" s="36">
        <f t="shared" si="193"/>
        <v>246</v>
      </c>
      <c r="B1569" s="526"/>
      <c r="C1569" s="36" t="str">
        <f>VLOOKUP('Employee Salary Payroll Tax '!B1571,'Employee Salary Payroll Tax '!$D$1:$E$7,2,FALSE)</f>
        <v>NonUnion</v>
      </c>
      <c r="D1569" s="61">
        <f t="shared" si="194"/>
        <v>2.98E-2</v>
      </c>
      <c r="E1569" s="351">
        <f>'Employee Salary Payroll Tax '!N1571</f>
        <v>51671.49</v>
      </c>
      <c r="F1569" s="351">
        <f t="shared" si="195"/>
        <v>53211.300402000001</v>
      </c>
      <c r="G1569" s="352"/>
      <c r="H1569" s="351">
        <f t="shared" si="200"/>
        <v>0</v>
      </c>
      <c r="I1569" s="351">
        <f t="shared" si="196"/>
        <v>1539.8104020000028</v>
      </c>
      <c r="J1569" s="351">
        <f t="shared" si="197"/>
        <v>0</v>
      </c>
      <c r="K1569" s="293">
        <f>SUM('Employee Salary Payroll Tax '!I1571:K1571)</f>
        <v>51671.49</v>
      </c>
      <c r="L1569" s="293">
        <f>'Employee Salary Payroll Tax '!H1571</f>
        <v>0</v>
      </c>
      <c r="M1569" s="293">
        <f t="shared" si="198"/>
        <v>0</v>
      </c>
      <c r="N1569" s="359">
        <f t="shared" si="199"/>
        <v>0</v>
      </c>
      <c r="O1569" s="331"/>
      <c r="P1569" s="61"/>
      <c r="Q1569" s="294"/>
      <c r="R1569" s="292"/>
      <c r="S1569" s="291"/>
    </row>
    <row r="1570" spans="1:19" ht="14.4">
      <c r="A1570" s="36">
        <f t="shared" si="193"/>
        <v>247</v>
      </c>
      <c r="B1570" s="526"/>
      <c r="C1570" s="36" t="str">
        <f>VLOOKUP('Employee Salary Payroll Tax '!B1572,'Employee Salary Payroll Tax '!$D$1:$E$7,2,FALSE)</f>
        <v>NonUnion</v>
      </c>
      <c r="D1570" s="61">
        <f t="shared" si="194"/>
        <v>2.98E-2</v>
      </c>
      <c r="E1570" s="351">
        <f>'Employee Salary Payroll Tax '!N1572</f>
        <v>5666.85</v>
      </c>
      <c r="F1570" s="351">
        <f t="shared" si="195"/>
        <v>5835.722130000001</v>
      </c>
      <c r="G1570" s="352"/>
      <c r="H1570" s="351">
        <f t="shared" si="200"/>
        <v>39333.15</v>
      </c>
      <c r="I1570" s="351">
        <f t="shared" si="196"/>
        <v>168.87213000000065</v>
      </c>
      <c r="J1570" s="351">
        <f t="shared" si="197"/>
        <v>1.0132327800000038</v>
      </c>
      <c r="K1570" s="293">
        <f>SUM('Employee Salary Payroll Tax '!I1572:K1572)</f>
        <v>848.72</v>
      </c>
      <c r="L1570" s="293">
        <f>'Employee Salary Payroll Tax '!H1572</f>
        <v>0</v>
      </c>
      <c r="M1570" s="293">
        <f t="shared" si="198"/>
        <v>4818.13</v>
      </c>
      <c r="N1570" s="359">
        <f t="shared" si="199"/>
        <v>0.15175113597322182</v>
      </c>
      <c r="O1570" s="331"/>
      <c r="P1570" s="61"/>
      <c r="Q1570" s="294"/>
      <c r="R1570" s="292"/>
      <c r="S1570" s="291"/>
    </row>
    <row r="1571" spans="1:19" ht="14.4">
      <c r="A1571" s="36">
        <f t="shared" si="193"/>
        <v>248</v>
      </c>
      <c r="B1571" s="526"/>
      <c r="C1571" s="36" t="str">
        <f>VLOOKUP('Employee Salary Payroll Tax '!B1573,'Employee Salary Payroll Tax '!$D$1:$E$7,2,FALSE)</f>
        <v>NonUnion</v>
      </c>
      <c r="D1571" s="61">
        <f t="shared" si="194"/>
        <v>2.98E-2</v>
      </c>
      <c r="E1571" s="351">
        <f>'Employee Salary Payroll Tax '!N1573</f>
        <v>69859.02</v>
      </c>
      <c r="F1571" s="351">
        <f t="shared" si="195"/>
        <v>71940.818796000007</v>
      </c>
      <c r="G1571" s="352"/>
      <c r="H1571" s="351">
        <f t="shared" si="200"/>
        <v>0</v>
      </c>
      <c r="I1571" s="351">
        <f t="shared" si="196"/>
        <v>2081.7987960000028</v>
      </c>
      <c r="J1571" s="351">
        <f t="shared" si="197"/>
        <v>0</v>
      </c>
      <c r="K1571" s="293">
        <f>SUM('Employee Salary Payroll Tax '!I1573:K1573)</f>
        <v>13711.92</v>
      </c>
      <c r="L1571" s="293">
        <f>'Employee Salary Payroll Tax '!H1573</f>
        <v>0</v>
      </c>
      <c r="M1571" s="293">
        <f t="shared" si="198"/>
        <v>56147.100000000006</v>
      </c>
      <c r="N1571" s="359">
        <f t="shared" si="199"/>
        <v>0</v>
      </c>
      <c r="O1571" s="331"/>
      <c r="P1571" s="61"/>
      <c r="Q1571" s="294"/>
      <c r="R1571" s="292"/>
      <c r="S1571" s="291"/>
    </row>
    <row r="1572" spans="1:19" ht="14.4">
      <c r="A1572" s="36">
        <f t="shared" si="193"/>
        <v>249</v>
      </c>
      <c r="B1572" s="526"/>
      <c r="C1572" s="36" t="str">
        <f>VLOOKUP('Employee Salary Payroll Tax '!B1574,'Employee Salary Payroll Tax '!$D$1:$E$7,2,FALSE)</f>
        <v>NonUnion</v>
      </c>
      <c r="D1572" s="61">
        <f t="shared" si="194"/>
        <v>2.98E-2</v>
      </c>
      <c r="E1572" s="351">
        <f>'Employee Salary Payroll Tax '!N1574</f>
        <v>65957.100000000006</v>
      </c>
      <c r="F1572" s="351">
        <f t="shared" si="195"/>
        <v>67922.621580000006</v>
      </c>
      <c r="G1572" s="352"/>
      <c r="H1572" s="351">
        <f t="shared" si="200"/>
        <v>0</v>
      </c>
      <c r="I1572" s="351">
        <f t="shared" si="196"/>
        <v>1965.5215800000005</v>
      </c>
      <c r="J1572" s="351">
        <f t="shared" si="197"/>
        <v>0</v>
      </c>
      <c r="K1572" s="293">
        <f>SUM('Employee Salary Payroll Tax '!I1574:K1574)</f>
        <v>17284.490000000002</v>
      </c>
      <c r="L1572" s="293">
        <f>'Employee Salary Payroll Tax '!H1574</f>
        <v>0</v>
      </c>
      <c r="M1572" s="293">
        <f t="shared" si="198"/>
        <v>48672.61</v>
      </c>
      <c r="N1572" s="359">
        <f t="shared" si="199"/>
        <v>0</v>
      </c>
      <c r="O1572" s="331"/>
      <c r="P1572" s="61"/>
      <c r="Q1572" s="294"/>
      <c r="R1572" s="292"/>
      <c r="S1572" s="291"/>
    </row>
    <row r="1573" spans="1:19" ht="14.4">
      <c r="A1573" s="36">
        <f t="shared" si="193"/>
        <v>250</v>
      </c>
      <c r="B1573" s="526"/>
      <c r="C1573" s="36" t="str">
        <f>VLOOKUP('Employee Salary Payroll Tax '!B1575,'Employee Salary Payroll Tax '!$D$1:$E$7,2,FALSE)</f>
        <v>IBEW</v>
      </c>
      <c r="D1573" s="61">
        <f t="shared" si="194"/>
        <v>6.875E-3</v>
      </c>
      <c r="E1573" s="351">
        <f>'Employee Salary Payroll Tax '!N1575</f>
        <v>193408.66</v>
      </c>
      <c r="F1573" s="351">
        <f t="shared" si="195"/>
        <v>194738.3445375</v>
      </c>
      <c r="G1573" s="352"/>
      <c r="H1573" s="351">
        <f t="shared" si="200"/>
        <v>0</v>
      </c>
      <c r="I1573" s="351">
        <f t="shared" si="196"/>
        <v>1329.6845374999975</v>
      </c>
      <c r="J1573" s="351">
        <f t="shared" si="197"/>
        <v>0</v>
      </c>
      <c r="K1573" s="293">
        <f>SUM('Employee Salary Payroll Tax '!I1575:K1575)</f>
        <v>78261.94</v>
      </c>
      <c r="L1573" s="293">
        <f>'Employee Salary Payroll Tax '!H1575</f>
        <v>0</v>
      </c>
      <c r="M1573" s="293">
        <f t="shared" si="198"/>
        <v>115146.72</v>
      </c>
      <c r="N1573" s="359">
        <f t="shared" si="199"/>
        <v>0</v>
      </c>
      <c r="O1573" s="331"/>
      <c r="P1573" s="61"/>
      <c r="Q1573" s="294"/>
      <c r="R1573" s="292"/>
      <c r="S1573" s="291"/>
    </row>
    <row r="1574" spans="1:19" ht="14.4">
      <c r="A1574" s="36">
        <f t="shared" si="193"/>
        <v>251</v>
      </c>
      <c r="B1574" s="526"/>
      <c r="C1574" s="36" t="str">
        <f>VLOOKUP('Employee Salary Payroll Tax '!B1576,'Employee Salary Payroll Tax '!$D$1:$E$7,2,FALSE)</f>
        <v>IBEW</v>
      </c>
      <c r="D1574" s="61">
        <f t="shared" si="194"/>
        <v>6.875E-3</v>
      </c>
      <c r="E1574" s="351">
        <f>'Employee Salary Payroll Tax '!N1576</f>
        <v>43058.25</v>
      </c>
      <c r="F1574" s="351">
        <f t="shared" si="195"/>
        <v>43354.275468749998</v>
      </c>
      <c r="G1574" s="352"/>
      <c r="H1574" s="351">
        <f t="shared" si="200"/>
        <v>1941.75</v>
      </c>
      <c r="I1574" s="351">
        <f t="shared" si="196"/>
        <v>296.02546874999825</v>
      </c>
      <c r="J1574" s="351">
        <f t="shared" si="197"/>
        <v>1.7761528124999895</v>
      </c>
      <c r="K1574" s="293">
        <f>SUM('Employee Salary Payroll Tax '!I1576:K1576)</f>
        <v>19165.75</v>
      </c>
      <c r="L1574" s="293">
        <f>'Employee Salary Payroll Tax '!H1576</f>
        <v>0</v>
      </c>
      <c r="M1574" s="293">
        <f t="shared" si="198"/>
        <v>23892.5</v>
      </c>
      <c r="N1574" s="359">
        <f t="shared" si="199"/>
        <v>0.79058718748163448</v>
      </c>
      <c r="O1574" s="331"/>
      <c r="P1574" s="61"/>
      <c r="Q1574" s="294"/>
      <c r="R1574" s="292"/>
      <c r="S1574" s="291"/>
    </row>
    <row r="1575" spans="1:19" ht="14.4">
      <c r="A1575" s="36">
        <f t="shared" si="193"/>
        <v>252</v>
      </c>
      <c r="B1575" s="526"/>
      <c r="C1575" s="36" t="str">
        <f>VLOOKUP('Employee Salary Payroll Tax '!B1577,'Employee Salary Payroll Tax '!$D$1:$E$7,2,FALSE)</f>
        <v>UA</v>
      </c>
      <c r="D1575" s="61">
        <f t="shared" si="194"/>
        <v>0.03</v>
      </c>
      <c r="E1575" s="351">
        <f>'Employee Salary Payroll Tax '!N1577</f>
        <v>106913.19</v>
      </c>
      <c r="F1575" s="351">
        <f t="shared" si="195"/>
        <v>110120.58570000001</v>
      </c>
      <c r="G1575" s="352"/>
      <c r="H1575" s="351">
        <f t="shared" si="200"/>
        <v>0</v>
      </c>
      <c r="I1575" s="351">
        <f t="shared" si="196"/>
        <v>3207.3957000000082</v>
      </c>
      <c r="J1575" s="351">
        <f t="shared" si="197"/>
        <v>0</v>
      </c>
      <c r="K1575" s="293">
        <f>SUM('Employee Salary Payroll Tax '!I1577:K1577)</f>
        <v>94360.189999999988</v>
      </c>
      <c r="L1575" s="293">
        <f>'Employee Salary Payroll Tax '!H1577</f>
        <v>2136.8200000000002</v>
      </c>
      <c r="M1575" s="293">
        <f t="shared" si="198"/>
        <v>10416.180000000015</v>
      </c>
      <c r="N1575" s="359">
        <f t="shared" si="199"/>
        <v>0</v>
      </c>
      <c r="O1575" s="331"/>
      <c r="P1575" s="61"/>
      <c r="Q1575" s="294"/>
      <c r="R1575" s="292"/>
      <c r="S1575" s="291"/>
    </row>
    <row r="1576" spans="1:19" ht="14.4">
      <c r="A1576" s="36">
        <f t="shared" si="193"/>
        <v>253</v>
      </c>
      <c r="B1576" s="526"/>
      <c r="C1576" s="36" t="str">
        <f>VLOOKUP('Employee Salary Payroll Tax '!B1578,'Employee Salary Payroll Tax '!$D$1:$E$7,2,FALSE)</f>
        <v>NonUnion</v>
      </c>
      <c r="D1576" s="61">
        <f t="shared" si="194"/>
        <v>2.98E-2</v>
      </c>
      <c r="E1576" s="351">
        <f>'Employee Salary Payroll Tax '!N1578</f>
        <v>6783.84</v>
      </c>
      <c r="F1576" s="351">
        <f t="shared" si="195"/>
        <v>6985.9984320000003</v>
      </c>
      <c r="G1576" s="352"/>
      <c r="H1576" s="351">
        <f t="shared" si="200"/>
        <v>38216.160000000003</v>
      </c>
      <c r="I1576" s="351">
        <f t="shared" si="196"/>
        <v>202.15843200000018</v>
      </c>
      <c r="J1576" s="351">
        <f t="shared" si="197"/>
        <v>1.212950592000001</v>
      </c>
      <c r="K1576" s="293">
        <f>SUM('Employee Salary Payroll Tax '!I1578:K1578)</f>
        <v>2170.84</v>
      </c>
      <c r="L1576" s="293">
        <f>'Employee Salary Payroll Tax '!H1578</f>
        <v>0</v>
      </c>
      <c r="M1576" s="293">
        <f t="shared" si="198"/>
        <v>4613</v>
      </c>
      <c r="N1576" s="359">
        <f t="shared" si="199"/>
        <v>0.38814619194278399</v>
      </c>
      <c r="O1576" s="331"/>
      <c r="P1576" s="61"/>
      <c r="Q1576" s="294"/>
      <c r="R1576" s="292"/>
      <c r="S1576" s="291"/>
    </row>
    <row r="1577" spans="1:19" ht="14.4">
      <c r="A1577" s="36">
        <f t="shared" si="193"/>
        <v>254</v>
      </c>
      <c r="B1577" s="526"/>
      <c r="C1577" s="36" t="str">
        <f>VLOOKUP('Employee Salary Payroll Tax '!B1579,'Employee Salary Payroll Tax '!$D$1:$E$7,2,FALSE)</f>
        <v>NonUnion</v>
      </c>
      <c r="D1577" s="61">
        <f t="shared" si="194"/>
        <v>2.98E-2</v>
      </c>
      <c r="E1577" s="351">
        <f>'Employee Salary Payroll Tax '!N1579</f>
        <v>54981.16</v>
      </c>
      <c r="F1577" s="351">
        <f t="shared" si="195"/>
        <v>56619.598568000009</v>
      </c>
      <c r="G1577" s="352"/>
      <c r="H1577" s="351">
        <f t="shared" si="200"/>
        <v>0</v>
      </c>
      <c r="I1577" s="351">
        <f t="shared" si="196"/>
        <v>1638.438568000005</v>
      </c>
      <c r="J1577" s="351">
        <f t="shared" si="197"/>
        <v>0</v>
      </c>
      <c r="K1577" s="293">
        <f>SUM('Employee Salary Payroll Tax '!I1579:K1579)</f>
        <v>54981.16</v>
      </c>
      <c r="L1577" s="293">
        <f>'Employee Salary Payroll Tax '!H1579</f>
        <v>0</v>
      </c>
      <c r="M1577" s="293">
        <f t="shared" si="198"/>
        <v>0</v>
      </c>
      <c r="N1577" s="359">
        <f t="shared" si="199"/>
        <v>0</v>
      </c>
      <c r="O1577" s="331"/>
      <c r="P1577" s="61"/>
      <c r="Q1577" s="294"/>
      <c r="R1577" s="292"/>
      <c r="S1577" s="291"/>
    </row>
    <row r="1578" spans="1:19" ht="14.4">
      <c r="A1578" s="36">
        <f t="shared" si="193"/>
        <v>255</v>
      </c>
      <c r="B1578" s="526"/>
      <c r="C1578" s="36" t="str">
        <f>VLOOKUP('Employee Salary Payroll Tax '!B1580,'Employee Salary Payroll Tax '!$D$1:$E$7,2,FALSE)</f>
        <v>IBEW</v>
      </c>
      <c r="D1578" s="61">
        <f t="shared" si="194"/>
        <v>6.875E-3</v>
      </c>
      <c r="E1578" s="351">
        <f>'Employee Salary Payroll Tax '!N1580</f>
        <v>112121.73</v>
      </c>
      <c r="F1578" s="351">
        <f t="shared" si="195"/>
        <v>112892.56689374999</v>
      </c>
      <c r="G1578" s="352"/>
      <c r="H1578" s="351">
        <f t="shared" si="200"/>
        <v>0</v>
      </c>
      <c r="I1578" s="351">
        <f t="shared" si="196"/>
        <v>770.83689374999085</v>
      </c>
      <c r="J1578" s="351">
        <f t="shared" si="197"/>
        <v>0</v>
      </c>
      <c r="K1578" s="293">
        <f>SUM('Employee Salary Payroll Tax '!I1580:K1580)</f>
        <v>24551.77</v>
      </c>
      <c r="L1578" s="293">
        <f>'Employee Salary Payroll Tax '!H1580</f>
        <v>0</v>
      </c>
      <c r="M1578" s="293">
        <f t="shared" si="198"/>
        <v>87569.959999999992</v>
      </c>
      <c r="N1578" s="359">
        <f t="shared" si="199"/>
        <v>0</v>
      </c>
      <c r="O1578" s="331"/>
      <c r="P1578" s="61"/>
      <c r="Q1578" s="294"/>
      <c r="R1578" s="292"/>
      <c r="S1578" s="291"/>
    </row>
    <row r="1579" spans="1:19" ht="14.4">
      <c r="A1579" s="36">
        <f t="shared" si="193"/>
        <v>256</v>
      </c>
      <c r="B1579" s="526"/>
      <c r="C1579" s="36" t="str">
        <f>VLOOKUP('Employee Salary Payroll Tax '!B1581,'Employee Salary Payroll Tax '!$D$1:$E$7,2,FALSE)</f>
        <v>IBEW</v>
      </c>
      <c r="D1579" s="61">
        <f t="shared" si="194"/>
        <v>6.875E-3</v>
      </c>
      <c r="E1579" s="351">
        <f>'Employee Salary Payroll Tax '!N1581</f>
        <v>97469.33</v>
      </c>
      <c r="F1579" s="351">
        <f t="shared" si="195"/>
        <v>98139.431643749995</v>
      </c>
      <c r="G1579" s="352"/>
      <c r="H1579" s="351">
        <f t="shared" si="200"/>
        <v>0</v>
      </c>
      <c r="I1579" s="351">
        <f t="shared" si="196"/>
        <v>670.10164374999295</v>
      </c>
      <c r="J1579" s="351">
        <f t="shared" si="197"/>
        <v>0</v>
      </c>
      <c r="K1579" s="293">
        <f>SUM('Employee Salary Payroll Tax '!I1581:K1581)</f>
        <v>15561.56</v>
      </c>
      <c r="L1579" s="293">
        <f>'Employee Salary Payroll Tax '!H1581</f>
        <v>0</v>
      </c>
      <c r="M1579" s="293">
        <f t="shared" si="198"/>
        <v>81907.77</v>
      </c>
      <c r="N1579" s="359">
        <f t="shared" si="199"/>
        <v>0</v>
      </c>
      <c r="O1579" s="331"/>
      <c r="P1579" s="61"/>
      <c r="Q1579" s="294"/>
      <c r="R1579" s="292"/>
      <c r="S1579" s="291"/>
    </row>
    <row r="1580" spans="1:19" ht="14.4">
      <c r="A1580" s="36">
        <f t="shared" si="193"/>
        <v>257</v>
      </c>
      <c r="B1580" s="526"/>
      <c r="C1580" s="36" t="str">
        <f>VLOOKUP('Employee Salary Payroll Tax '!B1582,'Employee Salary Payroll Tax '!$D$1:$E$7,2,FALSE)</f>
        <v>NonUnion</v>
      </c>
      <c r="D1580" s="61">
        <f t="shared" si="194"/>
        <v>2.98E-2</v>
      </c>
      <c r="E1580" s="351">
        <f>'Employee Salary Payroll Tax '!N1582</f>
        <v>70743.77</v>
      </c>
      <c r="F1580" s="351">
        <f t="shared" si="195"/>
        <v>72851.934346000009</v>
      </c>
      <c r="G1580" s="352"/>
      <c r="H1580" s="351">
        <f t="shared" si="200"/>
        <v>0</v>
      </c>
      <c r="I1580" s="351">
        <f t="shared" si="196"/>
        <v>2108.164346000005</v>
      </c>
      <c r="J1580" s="351">
        <f t="shared" si="197"/>
        <v>0</v>
      </c>
      <c r="K1580" s="293">
        <f>SUM('Employee Salary Payroll Tax '!I1582:K1582)</f>
        <v>23240.400000000001</v>
      </c>
      <c r="L1580" s="293">
        <f>'Employee Salary Payroll Tax '!H1582</f>
        <v>0</v>
      </c>
      <c r="M1580" s="293">
        <f t="shared" si="198"/>
        <v>47503.37</v>
      </c>
      <c r="N1580" s="359">
        <f t="shared" si="199"/>
        <v>0</v>
      </c>
      <c r="O1580" s="331"/>
      <c r="P1580" s="61"/>
      <c r="Q1580" s="294"/>
      <c r="R1580" s="292"/>
      <c r="S1580" s="291"/>
    </row>
    <row r="1581" spans="1:19" ht="14.4">
      <c r="A1581" s="36">
        <f t="shared" ref="A1581:A1644" si="201">+A1580+1</f>
        <v>258</v>
      </c>
      <c r="B1581" s="526"/>
      <c r="C1581" s="36" t="str">
        <f>VLOOKUP('Employee Salary Payroll Tax '!B1583,'Employee Salary Payroll Tax '!$D$1:$E$7,2,FALSE)</f>
        <v>NonUnion</v>
      </c>
      <c r="D1581" s="61">
        <f t="shared" si="194"/>
        <v>2.98E-2</v>
      </c>
      <c r="E1581" s="351">
        <f>'Employee Salary Payroll Tax '!N1583</f>
        <v>103953.76</v>
      </c>
      <c r="F1581" s="351">
        <f t="shared" si="195"/>
        <v>107051.582048</v>
      </c>
      <c r="G1581" s="352"/>
      <c r="H1581" s="351">
        <f t="shared" si="200"/>
        <v>0</v>
      </c>
      <c r="I1581" s="351">
        <f t="shared" si="196"/>
        <v>3097.8220480000018</v>
      </c>
      <c r="J1581" s="351">
        <f t="shared" si="197"/>
        <v>0</v>
      </c>
      <c r="K1581" s="293">
        <f>SUM('Employee Salary Payroll Tax '!I1583:K1583)</f>
        <v>40541.96</v>
      </c>
      <c r="L1581" s="293">
        <f>'Employee Salary Payroll Tax '!H1583</f>
        <v>0</v>
      </c>
      <c r="M1581" s="293">
        <f t="shared" si="198"/>
        <v>63411.799999999996</v>
      </c>
      <c r="N1581" s="359">
        <f t="shared" si="199"/>
        <v>0</v>
      </c>
      <c r="O1581" s="331"/>
      <c r="P1581" s="61"/>
      <c r="Q1581" s="294"/>
      <c r="R1581" s="292"/>
      <c r="S1581" s="291"/>
    </row>
    <row r="1582" spans="1:19" ht="14.4">
      <c r="A1582" s="36">
        <f t="shared" si="201"/>
        <v>259</v>
      </c>
      <c r="B1582" s="526"/>
      <c r="C1582" s="36" t="str">
        <f>VLOOKUP('Employee Salary Payroll Tax '!B1584,'Employee Salary Payroll Tax '!$D$1:$E$7,2,FALSE)</f>
        <v>NonUnion</v>
      </c>
      <c r="D1582" s="61">
        <f t="shared" si="194"/>
        <v>2.98E-2</v>
      </c>
      <c r="E1582" s="351">
        <f>'Employee Salary Payroll Tax '!N1584</f>
        <v>81391.39</v>
      </c>
      <c r="F1582" s="351">
        <f t="shared" si="195"/>
        <v>83816.853422</v>
      </c>
      <c r="G1582" s="352"/>
      <c r="H1582" s="351">
        <f t="shared" si="200"/>
        <v>0</v>
      </c>
      <c r="I1582" s="351">
        <f t="shared" si="196"/>
        <v>2425.4634220000007</v>
      </c>
      <c r="J1582" s="351">
        <f t="shared" si="197"/>
        <v>0</v>
      </c>
      <c r="K1582" s="293">
        <f>SUM('Employee Salary Payroll Tax '!I1584:K1584)</f>
        <v>81391.39</v>
      </c>
      <c r="L1582" s="293">
        <f>'Employee Salary Payroll Tax '!H1584</f>
        <v>0</v>
      </c>
      <c r="M1582" s="293">
        <f t="shared" si="198"/>
        <v>0</v>
      </c>
      <c r="N1582" s="359">
        <f t="shared" si="199"/>
        <v>0</v>
      </c>
      <c r="O1582" s="331"/>
      <c r="P1582" s="61"/>
      <c r="Q1582" s="294"/>
      <c r="R1582" s="292"/>
      <c r="S1582" s="291"/>
    </row>
    <row r="1583" spans="1:19" ht="14.4">
      <c r="A1583" s="36">
        <f t="shared" si="201"/>
        <v>260</v>
      </c>
      <c r="B1583" s="526"/>
      <c r="C1583" s="36" t="str">
        <f>VLOOKUP('Employee Salary Payroll Tax '!B1585,'Employee Salary Payroll Tax '!$D$1:$E$7,2,FALSE)</f>
        <v>IBEW</v>
      </c>
      <c r="D1583" s="61">
        <f t="shared" si="194"/>
        <v>6.875E-3</v>
      </c>
      <c r="E1583" s="351">
        <f>'Employee Salary Payroll Tax '!N1585</f>
        <v>43491.37</v>
      </c>
      <c r="F1583" s="351">
        <f t="shared" si="195"/>
        <v>43790.373168750004</v>
      </c>
      <c r="G1583" s="352"/>
      <c r="H1583" s="351">
        <f t="shared" si="200"/>
        <v>1508.6299999999974</v>
      </c>
      <c r="I1583" s="351">
        <f t="shared" si="196"/>
        <v>299.00316875000135</v>
      </c>
      <c r="J1583" s="351">
        <f t="shared" si="197"/>
        <v>1.7940190125000082</v>
      </c>
      <c r="K1583" s="293">
        <f>SUM('Employee Salary Payroll Tax '!I1585:K1585)</f>
        <v>1427.31</v>
      </c>
      <c r="L1583" s="293">
        <f>'Employee Salary Payroll Tax '!H1585</f>
        <v>0</v>
      </c>
      <c r="M1583" s="293">
        <f t="shared" si="198"/>
        <v>42064.060000000005</v>
      </c>
      <c r="N1583" s="359">
        <f t="shared" si="199"/>
        <v>5.8876537498646506E-2</v>
      </c>
      <c r="O1583" s="331"/>
      <c r="P1583" s="61"/>
      <c r="Q1583" s="294"/>
      <c r="R1583" s="292"/>
      <c r="S1583" s="291"/>
    </row>
    <row r="1584" spans="1:19" ht="14.4">
      <c r="A1584" s="36">
        <f t="shared" si="201"/>
        <v>261</v>
      </c>
      <c r="B1584" s="526"/>
      <c r="C1584" s="36" t="str">
        <f>VLOOKUP('Employee Salary Payroll Tax '!B1586,'Employee Salary Payroll Tax '!$D$1:$E$7,2,FALSE)</f>
        <v>IBEW</v>
      </c>
      <c r="D1584" s="61">
        <f t="shared" si="194"/>
        <v>6.875E-3</v>
      </c>
      <c r="E1584" s="351">
        <f>'Employee Salary Payroll Tax '!N1586</f>
        <v>128591.32</v>
      </c>
      <c r="F1584" s="351">
        <f t="shared" si="195"/>
        <v>129475.385325</v>
      </c>
      <c r="G1584" s="352"/>
      <c r="H1584" s="351">
        <f t="shared" si="200"/>
        <v>0</v>
      </c>
      <c r="I1584" s="351">
        <f t="shared" si="196"/>
        <v>884.06532499998866</v>
      </c>
      <c r="J1584" s="351">
        <f t="shared" si="197"/>
        <v>0</v>
      </c>
      <c r="K1584" s="293">
        <f>SUM('Employee Salary Payroll Tax '!I1586:K1586)</f>
        <v>128426.9</v>
      </c>
      <c r="L1584" s="293">
        <f>'Employee Salary Payroll Tax '!H1586</f>
        <v>0</v>
      </c>
      <c r="M1584" s="293">
        <f t="shared" si="198"/>
        <v>164.42000000001281</v>
      </c>
      <c r="N1584" s="359">
        <f t="shared" si="199"/>
        <v>0</v>
      </c>
      <c r="O1584" s="331"/>
      <c r="P1584" s="61"/>
      <c r="Q1584" s="294"/>
      <c r="R1584" s="292"/>
      <c r="S1584" s="291"/>
    </row>
    <row r="1585" spans="1:19" ht="14.4">
      <c r="A1585" s="36">
        <f t="shared" si="201"/>
        <v>262</v>
      </c>
      <c r="B1585" s="526"/>
      <c r="C1585" s="36" t="str">
        <f>VLOOKUP('Employee Salary Payroll Tax '!B1587,'Employee Salary Payroll Tax '!$D$1:$E$7,2,FALSE)</f>
        <v>Not Assigned</v>
      </c>
      <c r="D1585" s="61">
        <f t="shared" si="194"/>
        <v>0</v>
      </c>
      <c r="E1585" s="351">
        <f>'Employee Salary Payroll Tax '!N1587</f>
        <v>0</v>
      </c>
      <c r="F1585" s="351">
        <f t="shared" si="195"/>
        <v>0</v>
      </c>
      <c r="G1585" s="352"/>
      <c r="H1585" s="351">
        <f t="shared" si="200"/>
        <v>45000</v>
      </c>
      <c r="I1585" s="351">
        <f t="shared" si="196"/>
        <v>0</v>
      </c>
      <c r="J1585" s="351">
        <f t="shared" si="197"/>
        <v>0</v>
      </c>
      <c r="K1585" s="293">
        <f>SUM('Employee Salary Payroll Tax '!I1587:K1587)</f>
        <v>30.21</v>
      </c>
      <c r="L1585" s="293">
        <f>'Employee Salary Payroll Tax '!H1587</f>
        <v>0</v>
      </c>
      <c r="M1585" s="293">
        <f t="shared" si="198"/>
        <v>-30.21</v>
      </c>
      <c r="N1585" s="359">
        <f t="shared" si="199"/>
        <v>0</v>
      </c>
      <c r="O1585" s="331"/>
      <c r="P1585" s="61"/>
      <c r="Q1585" s="294"/>
      <c r="R1585" s="292"/>
      <c r="S1585" s="291"/>
    </row>
    <row r="1586" spans="1:19" ht="14.4">
      <c r="A1586" s="36">
        <f t="shared" si="201"/>
        <v>263</v>
      </c>
      <c r="B1586" s="526"/>
      <c r="C1586" s="36" t="str">
        <f>VLOOKUP('Employee Salary Payroll Tax '!B1588,'Employee Salary Payroll Tax '!$D$1:$E$7,2,FALSE)</f>
        <v>IBEW</v>
      </c>
      <c r="D1586" s="61">
        <f t="shared" si="194"/>
        <v>6.875E-3</v>
      </c>
      <c r="E1586" s="351">
        <f>'Employee Salary Payroll Tax '!N1588</f>
        <v>39685.269999999997</v>
      </c>
      <c r="F1586" s="351">
        <f t="shared" si="195"/>
        <v>39958.106231249993</v>
      </c>
      <c r="G1586" s="352"/>
      <c r="H1586" s="351">
        <f t="shared" si="200"/>
        <v>5314.7300000000032</v>
      </c>
      <c r="I1586" s="351">
        <f t="shared" si="196"/>
        <v>272.83623124999576</v>
      </c>
      <c r="J1586" s="351">
        <f t="shared" si="197"/>
        <v>1.6370173874999747</v>
      </c>
      <c r="K1586" s="293">
        <f>SUM('Employee Salary Payroll Tax '!I1588:K1588)</f>
        <v>39685.270000000004</v>
      </c>
      <c r="L1586" s="293">
        <f>'Employee Salary Payroll Tax '!H1588</f>
        <v>0</v>
      </c>
      <c r="M1586" s="293">
        <f t="shared" si="198"/>
        <v>-7.2759576141834259E-12</v>
      </c>
      <c r="N1586" s="359">
        <f t="shared" si="199"/>
        <v>1.637017387458725</v>
      </c>
      <c r="O1586" s="331"/>
      <c r="P1586" s="61"/>
      <c r="Q1586" s="294"/>
      <c r="R1586" s="292"/>
      <c r="S1586" s="291"/>
    </row>
    <row r="1587" spans="1:19" ht="14.4">
      <c r="A1587" s="36">
        <f t="shared" si="201"/>
        <v>264</v>
      </c>
      <c r="B1587" s="526"/>
      <c r="C1587" s="36" t="str">
        <f>VLOOKUP('Employee Salary Payroll Tax '!B1589,'Employee Salary Payroll Tax '!$D$1:$E$7,2,FALSE)</f>
        <v>NonUnion</v>
      </c>
      <c r="D1587" s="61">
        <f t="shared" si="194"/>
        <v>2.98E-2</v>
      </c>
      <c r="E1587" s="351">
        <f>'Employee Salary Payroll Tax '!N1589</f>
        <v>98143.11</v>
      </c>
      <c r="F1587" s="351">
        <f t="shared" si="195"/>
        <v>101067.774678</v>
      </c>
      <c r="G1587" s="352"/>
      <c r="H1587" s="351">
        <f t="shared" si="200"/>
        <v>0</v>
      </c>
      <c r="I1587" s="351">
        <f t="shared" si="196"/>
        <v>2924.664678000001</v>
      </c>
      <c r="J1587" s="351">
        <f t="shared" si="197"/>
        <v>0</v>
      </c>
      <c r="K1587" s="293">
        <f>SUM('Employee Salary Payroll Tax '!I1589:K1589)</f>
        <v>98143.11</v>
      </c>
      <c r="L1587" s="293">
        <f>'Employee Salary Payroll Tax '!H1589</f>
        <v>0</v>
      </c>
      <c r="M1587" s="293">
        <f t="shared" si="198"/>
        <v>0</v>
      </c>
      <c r="N1587" s="359">
        <f t="shared" si="199"/>
        <v>0</v>
      </c>
      <c r="O1587" s="331"/>
      <c r="P1587" s="61"/>
      <c r="Q1587" s="294"/>
      <c r="R1587" s="292"/>
      <c r="S1587" s="291"/>
    </row>
    <row r="1588" spans="1:19" ht="14.4">
      <c r="A1588" s="36">
        <f t="shared" si="201"/>
        <v>265</v>
      </c>
      <c r="B1588" s="526"/>
      <c r="C1588" s="36" t="str">
        <f>VLOOKUP('Employee Salary Payroll Tax '!B1590,'Employee Salary Payroll Tax '!$D$1:$E$7,2,FALSE)</f>
        <v>NonUnion</v>
      </c>
      <c r="D1588" s="61">
        <f t="shared" si="194"/>
        <v>2.98E-2</v>
      </c>
      <c r="E1588" s="351">
        <f>'Employee Salary Payroll Tax '!N1590</f>
        <v>20002.03</v>
      </c>
      <c r="F1588" s="351">
        <f t="shared" si="195"/>
        <v>20598.090494</v>
      </c>
      <c r="G1588" s="352"/>
      <c r="H1588" s="351">
        <f t="shared" si="200"/>
        <v>24997.97</v>
      </c>
      <c r="I1588" s="351">
        <f t="shared" si="196"/>
        <v>596.0604940000012</v>
      </c>
      <c r="J1588" s="351">
        <f t="shared" si="197"/>
        <v>3.5763629640000074</v>
      </c>
      <c r="K1588" s="293">
        <f>SUM('Employee Salary Payroll Tax '!I1590:K1590)</f>
        <v>336.93</v>
      </c>
      <c r="L1588" s="293">
        <f>'Employee Salary Payroll Tax '!H1590</f>
        <v>0</v>
      </c>
      <c r="M1588" s="293">
        <f t="shared" si="198"/>
        <v>19665.099999999999</v>
      </c>
      <c r="N1588" s="359">
        <f t="shared" si="199"/>
        <v>6.0243083996988279E-2</v>
      </c>
      <c r="O1588" s="331"/>
      <c r="P1588" s="61"/>
      <c r="Q1588" s="294"/>
      <c r="R1588" s="292"/>
      <c r="S1588" s="291"/>
    </row>
    <row r="1589" spans="1:19" ht="14.4">
      <c r="A1589" s="36">
        <f t="shared" si="201"/>
        <v>266</v>
      </c>
      <c r="B1589" s="526"/>
      <c r="C1589" s="36" t="str">
        <f>VLOOKUP('Employee Salary Payroll Tax '!B1591,'Employee Salary Payroll Tax '!$D$1:$E$7,2,FALSE)</f>
        <v>NonUnion</v>
      </c>
      <c r="D1589" s="61">
        <f t="shared" si="194"/>
        <v>2.98E-2</v>
      </c>
      <c r="E1589" s="351">
        <f>'Employee Salary Payroll Tax '!N1591</f>
        <v>32953.19</v>
      </c>
      <c r="F1589" s="351">
        <f t="shared" si="195"/>
        <v>33935.195062000006</v>
      </c>
      <c r="G1589" s="352"/>
      <c r="H1589" s="351">
        <f t="shared" si="200"/>
        <v>12046.809999999998</v>
      </c>
      <c r="I1589" s="351">
        <f t="shared" si="196"/>
        <v>982.00506200000382</v>
      </c>
      <c r="J1589" s="351">
        <f t="shared" si="197"/>
        <v>5.8920303720000229</v>
      </c>
      <c r="K1589" s="293">
        <f>SUM('Employee Salary Payroll Tax '!I1591:K1591)</f>
        <v>32519.539999999997</v>
      </c>
      <c r="L1589" s="293">
        <f>'Employee Salary Payroll Tax '!H1591</f>
        <v>0</v>
      </c>
      <c r="M1589" s="293">
        <f t="shared" si="198"/>
        <v>433.65000000000509</v>
      </c>
      <c r="N1589" s="359">
        <f t="shared" si="199"/>
        <v>5.8144937518235746</v>
      </c>
      <c r="O1589" s="331"/>
      <c r="P1589" s="61"/>
      <c r="Q1589" s="294"/>
      <c r="R1589" s="292"/>
      <c r="S1589" s="291"/>
    </row>
    <row r="1590" spans="1:19" ht="14.4">
      <c r="A1590" s="36">
        <f t="shared" si="201"/>
        <v>267</v>
      </c>
      <c r="B1590" s="526"/>
      <c r="C1590" s="36" t="str">
        <f>VLOOKUP('Employee Salary Payroll Tax '!B1592,'Employee Salary Payroll Tax '!$D$1:$E$7,2,FALSE)</f>
        <v>NonUnion</v>
      </c>
      <c r="D1590" s="61">
        <f t="shared" si="194"/>
        <v>2.98E-2</v>
      </c>
      <c r="E1590" s="351">
        <f>'Employee Salary Payroll Tax '!N1592</f>
        <v>50338.45</v>
      </c>
      <c r="F1590" s="351">
        <f t="shared" si="195"/>
        <v>51838.535810000001</v>
      </c>
      <c r="G1590" s="352"/>
      <c r="H1590" s="351">
        <f t="shared" si="200"/>
        <v>0</v>
      </c>
      <c r="I1590" s="351">
        <f t="shared" si="196"/>
        <v>1500.0858100000041</v>
      </c>
      <c r="J1590" s="351">
        <f t="shared" si="197"/>
        <v>0</v>
      </c>
      <c r="K1590" s="293">
        <f>SUM('Employee Salary Payroll Tax '!I1592:K1592)</f>
        <v>10920.2</v>
      </c>
      <c r="L1590" s="293">
        <f>'Employee Salary Payroll Tax '!H1592</f>
        <v>0</v>
      </c>
      <c r="M1590" s="293">
        <f t="shared" si="198"/>
        <v>39418.25</v>
      </c>
      <c r="N1590" s="359">
        <f t="shared" si="199"/>
        <v>0</v>
      </c>
      <c r="O1590" s="331"/>
      <c r="P1590" s="61"/>
      <c r="Q1590" s="294"/>
      <c r="R1590" s="292"/>
      <c r="S1590" s="291"/>
    </row>
    <row r="1591" spans="1:19" ht="14.4">
      <c r="A1591" s="36">
        <f t="shared" si="201"/>
        <v>268</v>
      </c>
      <c r="B1591" s="526"/>
      <c r="C1591" s="36" t="str">
        <f>VLOOKUP('Employee Salary Payroll Tax '!B1593,'Employee Salary Payroll Tax '!$D$1:$E$7,2,FALSE)</f>
        <v>NonUnion</v>
      </c>
      <c r="D1591" s="61">
        <f t="shared" si="194"/>
        <v>2.98E-2</v>
      </c>
      <c r="E1591" s="351">
        <f>'Employee Salary Payroll Tax '!N1593</f>
        <v>73274.23</v>
      </c>
      <c r="F1591" s="351">
        <f t="shared" si="195"/>
        <v>75457.802054</v>
      </c>
      <c r="G1591" s="352"/>
      <c r="H1591" s="351">
        <f t="shared" si="200"/>
        <v>0</v>
      </c>
      <c r="I1591" s="351">
        <f t="shared" si="196"/>
        <v>2183.5720540000038</v>
      </c>
      <c r="J1591" s="351">
        <f t="shared" si="197"/>
        <v>0</v>
      </c>
      <c r="K1591" s="293">
        <f>SUM('Employee Salary Payroll Tax '!I1593:K1593)</f>
        <v>73274.23</v>
      </c>
      <c r="L1591" s="293">
        <f>'Employee Salary Payroll Tax '!H1593</f>
        <v>0</v>
      </c>
      <c r="M1591" s="293">
        <f t="shared" si="198"/>
        <v>0</v>
      </c>
      <c r="N1591" s="359">
        <f t="shared" si="199"/>
        <v>0</v>
      </c>
      <c r="O1591" s="331"/>
      <c r="P1591" s="61"/>
      <c r="Q1591" s="294"/>
      <c r="R1591" s="292"/>
      <c r="S1591" s="291"/>
    </row>
    <row r="1592" spans="1:19" ht="14.4">
      <c r="A1592" s="36">
        <f t="shared" si="201"/>
        <v>269</v>
      </c>
      <c r="B1592" s="526"/>
      <c r="C1592" s="36" t="str">
        <f>VLOOKUP('Employee Salary Payroll Tax '!B1594,'Employee Salary Payroll Tax '!$D$1:$E$7,2,FALSE)</f>
        <v>IBEW</v>
      </c>
      <c r="D1592" s="61">
        <f t="shared" si="194"/>
        <v>6.875E-3</v>
      </c>
      <c r="E1592" s="351">
        <f>'Employee Salary Payroll Tax '!N1594</f>
        <v>31956.65</v>
      </c>
      <c r="F1592" s="351">
        <f t="shared" si="195"/>
        <v>32176.351968750001</v>
      </c>
      <c r="G1592" s="352"/>
      <c r="H1592" s="351">
        <f t="shared" si="200"/>
        <v>13043.349999999999</v>
      </c>
      <c r="I1592" s="351">
        <f t="shared" si="196"/>
        <v>219.70196874999965</v>
      </c>
      <c r="J1592" s="351">
        <f t="shared" si="197"/>
        <v>1.318211812499998</v>
      </c>
      <c r="K1592" s="293">
        <f>SUM('Employee Salary Payroll Tax '!I1594:K1594)</f>
        <v>31956.65</v>
      </c>
      <c r="L1592" s="293">
        <f>'Employee Salary Payroll Tax '!H1594</f>
        <v>0</v>
      </c>
      <c r="M1592" s="293">
        <f t="shared" si="198"/>
        <v>0</v>
      </c>
      <c r="N1592" s="359">
        <f t="shared" si="199"/>
        <v>1.3182118124587481</v>
      </c>
      <c r="O1592" s="331"/>
      <c r="P1592" s="61"/>
      <c r="Q1592" s="294"/>
      <c r="R1592" s="292"/>
      <c r="S1592" s="291"/>
    </row>
    <row r="1593" spans="1:19" ht="14.4">
      <c r="A1593" s="36">
        <f t="shared" si="201"/>
        <v>270</v>
      </c>
      <c r="B1593" s="526"/>
      <c r="C1593" s="36" t="str">
        <f>VLOOKUP('Employee Salary Payroll Tax '!B1595,'Employee Salary Payroll Tax '!$D$1:$E$7,2,FALSE)</f>
        <v>NonUnion</v>
      </c>
      <c r="D1593" s="61">
        <f t="shared" si="194"/>
        <v>2.98E-2</v>
      </c>
      <c r="E1593" s="351">
        <f>'Employee Salary Payroll Tax '!N1595</f>
        <v>8721.15</v>
      </c>
      <c r="F1593" s="351">
        <f t="shared" si="195"/>
        <v>8981.0402699999995</v>
      </c>
      <c r="G1593" s="352"/>
      <c r="H1593" s="351">
        <f t="shared" si="200"/>
        <v>36278.85</v>
      </c>
      <c r="I1593" s="351">
        <f t="shared" si="196"/>
        <v>259.89026999999987</v>
      </c>
      <c r="J1593" s="351">
        <f t="shared" si="197"/>
        <v>1.5593416199999992</v>
      </c>
      <c r="K1593" s="293">
        <f>SUM('Employee Salary Payroll Tax '!I1595:K1595)</f>
        <v>8722.52</v>
      </c>
      <c r="L1593" s="293">
        <f>'Employee Salary Payroll Tax '!H1595</f>
        <v>0</v>
      </c>
      <c r="M1593" s="293">
        <f t="shared" si="198"/>
        <v>-1.3700000000008004</v>
      </c>
      <c r="N1593" s="359">
        <f t="shared" si="199"/>
        <v>1.5595865758211711</v>
      </c>
      <c r="O1593" s="331"/>
      <c r="P1593" s="61"/>
      <c r="Q1593" s="294"/>
      <c r="R1593" s="292"/>
      <c r="S1593" s="291"/>
    </row>
    <row r="1594" spans="1:19" ht="14.4">
      <c r="A1594" s="36">
        <f t="shared" si="201"/>
        <v>271</v>
      </c>
      <c r="B1594" s="526"/>
      <c r="C1594" s="36" t="str">
        <f>VLOOKUP('Employee Salary Payroll Tax '!B1596,'Employee Salary Payroll Tax '!$D$1:$E$7,2,FALSE)</f>
        <v>IBEW</v>
      </c>
      <c r="D1594" s="61">
        <f t="shared" si="194"/>
        <v>6.875E-3</v>
      </c>
      <c r="E1594" s="351">
        <f>'Employee Salary Payroll Tax '!N1596</f>
        <v>198508.78</v>
      </c>
      <c r="F1594" s="351">
        <f t="shared" si="195"/>
        <v>199873.52786249999</v>
      </c>
      <c r="G1594" s="352"/>
      <c r="H1594" s="351">
        <f t="shared" si="200"/>
        <v>0</v>
      </c>
      <c r="I1594" s="351">
        <f t="shared" si="196"/>
        <v>1364.7478624999931</v>
      </c>
      <c r="J1594" s="351">
        <f t="shared" si="197"/>
        <v>0</v>
      </c>
      <c r="K1594" s="293">
        <f>SUM('Employee Salary Payroll Tax '!I1596:K1596)</f>
        <v>160526.18</v>
      </c>
      <c r="L1594" s="293">
        <f>'Employee Salary Payroll Tax '!H1596</f>
        <v>0</v>
      </c>
      <c r="M1594" s="293">
        <f t="shared" si="198"/>
        <v>37982.600000000006</v>
      </c>
      <c r="N1594" s="359">
        <f t="shared" si="199"/>
        <v>0</v>
      </c>
      <c r="O1594" s="331"/>
      <c r="P1594" s="61"/>
      <c r="Q1594" s="294"/>
      <c r="R1594" s="292"/>
      <c r="S1594" s="291"/>
    </row>
    <row r="1595" spans="1:19" ht="14.4">
      <c r="A1595" s="36">
        <f t="shared" si="201"/>
        <v>272</v>
      </c>
      <c r="B1595" s="526"/>
      <c r="C1595" s="36" t="str">
        <f>VLOOKUP('Employee Salary Payroll Tax '!B1597,'Employee Salary Payroll Tax '!$D$1:$E$7,2,FALSE)</f>
        <v>NonUnion</v>
      </c>
      <c r="D1595" s="61">
        <f t="shared" si="194"/>
        <v>2.98E-2</v>
      </c>
      <c r="E1595" s="351">
        <f>'Employee Salary Payroll Tax '!N1597</f>
        <v>68606.45</v>
      </c>
      <c r="F1595" s="351">
        <f t="shared" si="195"/>
        <v>70650.922210000004</v>
      </c>
      <c r="G1595" s="352"/>
      <c r="H1595" s="351">
        <f t="shared" si="200"/>
        <v>0</v>
      </c>
      <c r="I1595" s="351">
        <f t="shared" si="196"/>
        <v>2044.4722100000072</v>
      </c>
      <c r="J1595" s="351">
        <f t="shared" si="197"/>
        <v>0</v>
      </c>
      <c r="K1595" s="293">
        <f>SUM('Employee Salary Payroll Tax '!I1597:K1597)</f>
        <v>13463.26</v>
      </c>
      <c r="L1595" s="293">
        <f>'Employee Salary Payroll Tax '!H1597</f>
        <v>0</v>
      </c>
      <c r="M1595" s="293">
        <f t="shared" si="198"/>
        <v>55143.189999999995</v>
      </c>
      <c r="N1595" s="359">
        <f t="shared" si="199"/>
        <v>0</v>
      </c>
      <c r="O1595" s="331"/>
      <c r="P1595" s="61"/>
      <c r="Q1595" s="294"/>
      <c r="R1595" s="292"/>
      <c r="S1595" s="291"/>
    </row>
    <row r="1596" spans="1:19" ht="14.4">
      <c r="A1596" s="36">
        <f t="shared" si="201"/>
        <v>273</v>
      </c>
      <c r="B1596" s="526"/>
      <c r="C1596" s="36" t="str">
        <f>VLOOKUP('Employee Salary Payroll Tax '!B1598,'Employee Salary Payroll Tax '!$D$1:$E$7,2,FALSE)</f>
        <v>NonUnion</v>
      </c>
      <c r="D1596" s="61">
        <f t="shared" si="194"/>
        <v>2.98E-2</v>
      </c>
      <c r="E1596" s="351">
        <f>'Employee Salary Payroll Tax '!N1598</f>
        <v>84664.82</v>
      </c>
      <c r="F1596" s="351">
        <f t="shared" si="195"/>
        <v>87187.831636000017</v>
      </c>
      <c r="G1596" s="352"/>
      <c r="H1596" s="351">
        <f t="shared" si="200"/>
        <v>0</v>
      </c>
      <c r="I1596" s="351">
        <f t="shared" si="196"/>
        <v>2523.0116360000102</v>
      </c>
      <c r="J1596" s="351">
        <f t="shared" si="197"/>
        <v>0</v>
      </c>
      <c r="K1596" s="293">
        <f>SUM('Employee Salary Payroll Tax '!I1598:K1598)</f>
        <v>74726.69</v>
      </c>
      <c r="L1596" s="293">
        <f>'Employee Salary Payroll Tax '!H1598</f>
        <v>1693.29</v>
      </c>
      <c r="M1596" s="293">
        <f t="shared" si="198"/>
        <v>8244.8400000000038</v>
      </c>
      <c r="N1596" s="359">
        <f t="shared" si="199"/>
        <v>0</v>
      </c>
      <c r="O1596" s="331"/>
      <c r="P1596" s="61"/>
      <c r="Q1596" s="294"/>
      <c r="R1596" s="292"/>
      <c r="S1596" s="291"/>
    </row>
    <row r="1597" spans="1:19" ht="14.4">
      <c r="A1597" s="36">
        <f t="shared" si="201"/>
        <v>274</v>
      </c>
      <c r="B1597" s="526"/>
      <c r="C1597" s="36" t="str">
        <f>VLOOKUP('Employee Salary Payroll Tax '!B1599,'Employee Salary Payroll Tax '!$D$1:$E$7,2,FALSE)</f>
        <v>NonUnion</v>
      </c>
      <c r="D1597" s="61">
        <f t="shared" si="194"/>
        <v>2.98E-2</v>
      </c>
      <c r="E1597" s="351">
        <f>'Employee Salary Payroll Tax '!N1599</f>
        <v>68988.88</v>
      </c>
      <c r="F1597" s="351">
        <f t="shared" si="195"/>
        <v>71044.748624000014</v>
      </c>
      <c r="G1597" s="352"/>
      <c r="H1597" s="351">
        <f t="shared" si="200"/>
        <v>0</v>
      </c>
      <c r="I1597" s="351">
        <f t="shared" si="196"/>
        <v>2055.8686240000097</v>
      </c>
      <c r="J1597" s="351">
        <f t="shared" si="197"/>
        <v>0</v>
      </c>
      <c r="K1597" s="293">
        <f>SUM('Employee Salary Payroll Tax '!I1599:K1599)</f>
        <v>37919.46</v>
      </c>
      <c r="L1597" s="293">
        <f>'Employee Salary Payroll Tax '!H1599</f>
        <v>0</v>
      </c>
      <c r="M1597" s="293">
        <f t="shared" si="198"/>
        <v>31069.420000000006</v>
      </c>
      <c r="N1597" s="359">
        <f t="shared" si="199"/>
        <v>0</v>
      </c>
      <c r="O1597" s="331"/>
      <c r="P1597" s="61"/>
      <c r="Q1597" s="294"/>
      <c r="R1597" s="292"/>
      <c r="S1597" s="291"/>
    </row>
    <row r="1598" spans="1:19" ht="14.4">
      <c r="A1598" s="36">
        <f t="shared" si="201"/>
        <v>275</v>
      </c>
      <c r="B1598" s="526"/>
      <c r="C1598" s="36" t="str">
        <f>VLOOKUP('Employee Salary Payroll Tax '!B1600,'Employee Salary Payroll Tax '!$D$1:$E$7,2,FALSE)</f>
        <v>NonUnion</v>
      </c>
      <c r="D1598" s="61">
        <f t="shared" si="194"/>
        <v>2.98E-2</v>
      </c>
      <c r="E1598" s="351">
        <f>'Employee Salary Payroll Tax '!N1600</f>
        <v>31260.49</v>
      </c>
      <c r="F1598" s="351">
        <f t="shared" si="195"/>
        <v>32192.052602000003</v>
      </c>
      <c r="G1598" s="352"/>
      <c r="H1598" s="351">
        <f t="shared" si="200"/>
        <v>13739.509999999998</v>
      </c>
      <c r="I1598" s="351">
        <f t="shared" si="196"/>
        <v>931.56260200000179</v>
      </c>
      <c r="J1598" s="351">
        <f t="shared" si="197"/>
        <v>5.5893756120000111</v>
      </c>
      <c r="K1598" s="293">
        <f>SUM('Employee Salary Payroll Tax '!I1600:K1600)</f>
        <v>31260.49</v>
      </c>
      <c r="L1598" s="293">
        <f>'Employee Salary Payroll Tax '!H1600</f>
        <v>0</v>
      </c>
      <c r="M1598" s="293">
        <f t="shared" si="198"/>
        <v>0</v>
      </c>
      <c r="N1598" s="359">
        <f t="shared" si="199"/>
        <v>5.589375611821211</v>
      </c>
      <c r="O1598" s="331"/>
      <c r="P1598" s="61"/>
      <c r="Q1598" s="294"/>
      <c r="R1598" s="292"/>
      <c r="S1598" s="291"/>
    </row>
    <row r="1599" spans="1:19" ht="14.4">
      <c r="A1599" s="36">
        <f t="shared" si="201"/>
        <v>276</v>
      </c>
      <c r="B1599" s="526"/>
      <c r="C1599" s="36" t="str">
        <f>VLOOKUP('Employee Salary Payroll Tax '!B1601,'Employee Salary Payroll Tax '!$D$1:$E$7,2,FALSE)</f>
        <v>NonUnion</v>
      </c>
      <c r="D1599" s="61">
        <f t="shared" si="194"/>
        <v>2.98E-2</v>
      </c>
      <c r="E1599" s="351">
        <f>'Employee Salary Payroll Tax '!N1601</f>
        <v>60740.62</v>
      </c>
      <c r="F1599" s="351">
        <f t="shared" si="195"/>
        <v>62550.690476000003</v>
      </c>
      <c r="G1599" s="352"/>
      <c r="H1599" s="351">
        <f t="shared" si="200"/>
        <v>0</v>
      </c>
      <c r="I1599" s="351">
        <f t="shared" si="196"/>
        <v>1810.0704760000008</v>
      </c>
      <c r="J1599" s="351">
        <f t="shared" si="197"/>
        <v>0</v>
      </c>
      <c r="K1599" s="293">
        <f>SUM('Employee Salary Payroll Tax '!I1601:K1601)</f>
        <v>33348.490000000005</v>
      </c>
      <c r="L1599" s="293">
        <f>'Employee Salary Payroll Tax '!H1601</f>
        <v>-146.41</v>
      </c>
      <c r="M1599" s="293">
        <f t="shared" si="198"/>
        <v>27538.539999999997</v>
      </c>
      <c r="N1599" s="359">
        <f t="shared" si="199"/>
        <v>0</v>
      </c>
      <c r="O1599" s="331"/>
      <c r="P1599" s="61"/>
      <c r="Q1599" s="294"/>
      <c r="R1599" s="292"/>
      <c r="S1599" s="291"/>
    </row>
    <row r="1600" spans="1:19" ht="14.4">
      <c r="A1600" s="36">
        <f t="shared" si="201"/>
        <v>277</v>
      </c>
      <c r="B1600" s="526"/>
      <c r="C1600" s="36" t="str">
        <f>VLOOKUP('Employee Salary Payroll Tax '!B1602,'Employee Salary Payroll Tax '!$D$1:$E$7,2,FALSE)</f>
        <v>IBEW</v>
      </c>
      <c r="D1600" s="61">
        <f t="shared" si="194"/>
        <v>6.875E-3</v>
      </c>
      <c r="E1600" s="351">
        <f>'Employee Salary Payroll Tax '!N1602</f>
        <v>49058.68</v>
      </c>
      <c r="F1600" s="351">
        <f t="shared" si="195"/>
        <v>49395.958424999997</v>
      </c>
      <c r="G1600" s="352"/>
      <c r="H1600" s="351">
        <f t="shared" si="200"/>
        <v>0</v>
      </c>
      <c r="I1600" s="351">
        <f t="shared" si="196"/>
        <v>337.27842499999679</v>
      </c>
      <c r="J1600" s="351">
        <f t="shared" si="197"/>
        <v>0</v>
      </c>
      <c r="K1600" s="293">
        <f>SUM('Employee Salary Payroll Tax '!I1602:K1602)</f>
        <v>49058.68</v>
      </c>
      <c r="L1600" s="293">
        <f>'Employee Salary Payroll Tax '!H1602</f>
        <v>0</v>
      </c>
      <c r="M1600" s="293">
        <f t="shared" si="198"/>
        <v>0</v>
      </c>
      <c r="N1600" s="359">
        <f t="shared" si="199"/>
        <v>0</v>
      </c>
      <c r="O1600" s="331"/>
      <c r="P1600" s="61"/>
      <c r="Q1600" s="294"/>
      <c r="R1600" s="292"/>
      <c r="S1600" s="291"/>
    </row>
    <row r="1601" spans="1:19" ht="14.4">
      <c r="A1601" s="36">
        <f t="shared" si="201"/>
        <v>278</v>
      </c>
      <c r="B1601" s="526"/>
      <c r="C1601" s="36" t="str">
        <f>VLOOKUP('Employee Salary Payroll Tax '!B1603,'Employee Salary Payroll Tax '!$D$1:$E$7,2,FALSE)</f>
        <v>NonUnion</v>
      </c>
      <c r="D1601" s="61">
        <f t="shared" si="194"/>
        <v>2.98E-2</v>
      </c>
      <c r="E1601" s="351">
        <f>'Employee Salary Payroll Tax '!N1603</f>
        <v>65078.86</v>
      </c>
      <c r="F1601" s="351">
        <f t="shared" si="195"/>
        <v>67018.210028000001</v>
      </c>
      <c r="G1601" s="352"/>
      <c r="H1601" s="351">
        <f t="shared" si="200"/>
        <v>0</v>
      </c>
      <c r="I1601" s="351">
        <f t="shared" si="196"/>
        <v>1939.3500280000007</v>
      </c>
      <c r="J1601" s="351">
        <f t="shared" si="197"/>
        <v>0</v>
      </c>
      <c r="K1601" s="293">
        <f>SUM('Employee Salary Payroll Tax '!I1603:K1603)</f>
        <v>21097.78</v>
      </c>
      <c r="L1601" s="293">
        <f>'Employee Salary Payroll Tax '!H1603</f>
        <v>0</v>
      </c>
      <c r="M1601" s="293">
        <f t="shared" si="198"/>
        <v>43981.08</v>
      </c>
      <c r="N1601" s="359">
        <f t="shared" si="199"/>
        <v>0</v>
      </c>
      <c r="O1601" s="331"/>
      <c r="P1601" s="61"/>
      <c r="Q1601" s="294"/>
      <c r="R1601" s="292"/>
      <c r="S1601" s="291"/>
    </row>
    <row r="1602" spans="1:19" ht="14.4">
      <c r="A1602" s="36">
        <f t="shared" si="201"/>
        <v>279</v>
      </c>
      <c r="B1602" s="526"/>
      <c r="C1602" s="36" t="str">
        <f>VLOOKUP('Employee Salary Payroll Tax '!B1604,'Employee Salary Payroll Tax '!$D$1:$E$7,2,FALSE)</f>
        <v>IBEW</v>
      </c>
      <c r="D1602" s="61">
        <f t="shared" si="194"/>
        <v>6.875E-3</v>
      </c>
      <c r="E1602" s="351">
        <f>'Employee Salary Payroll Tax '!N1604</f>
        <v>124320.74</v>
      </c>
      <c r="F1602" s="351">
        <f t="shared" si="195"/>
        <v>125175.4450875</v>
      </c>
      <c r="G1602" s="352"/>
      <c r="H1602" s="351">
        <f t="shared" si="200"/>
        <v>0</v>
      </c>
      <c r="I1602" s="351">
        <f t="shared" si="196"/>
        <v>854.70508749999863</v>
      </c>
      <c r="J1602" s="351">
        <f t="shared" si="197"/>
        <v>0</v>
      </c>
      <c r="K1602" s="293">
        <f>SUM('Employee Salary Payroll Tax '!I1604:K1604)</f>
        <v>105386.51</v>
      </c>
      <c r="L1602" s="293">
        <f>'Employee Salary Payroll Tax '!H1604</f>
        <v>0</v>
      </c>
      <c r="M1602" s="293">
        <f t="shared" si="198"/>
        <v>18934.23000000001</v>
      </c>
      <c r="N1602" s="359">
        <f t="shared" si="199"/>
        <v>0</v>
      </c>
      <c r="O1602" s="331"/>
      <c r="P1602" s="61"/>
      <c r="Q1602" s="294"/>
      <c r="R1602" s="292"/>
      <c r="S1602" s="291"/>
    </row>
    <row r="1603" spans="1:19" ht="14.4">
      <c r="A1603" s="36">
        <f t="shared" si="201"/>
        <v>280</v>
      </c>
      <c r="B1603" s="526"/>
      <c r="C1603" s="36" t="str">
        <f>VLOOKUP('Employee Salary Payroll Tax '!B1605,'Employee Salary Payroll Tax '!$D$1:$E$7,2,FALSE)</f>
        <v>NonUnion</v>
      </c>
      <c r="D1603" s="61">
        <f t="shared" si="194"/>
        <v>2.98E-2</v>
      </c>
      <c r="E1603" s="351">
        <f>'Employee Salary Payroll Tax '!N1605</f>
        <v>52743.76</v>
      </c>
      <c r="F1603" s="351">
        <f t="shared" si="195"/>
        <v>54315.524048000007</v>
      </c>
      <c r="G1603" s="352"/>
      <c r="H1603" s="351">
        <f t="shared" si="200"/>
        <v>0</v>
      </c>
      <c r="I1603" s="351">
        <f t="shared" si="196"/>
        <v>1571.7640480000045</v>
      </c>
      <c r="J1603" s="351">
        <f t="shared" si="197"/>
        <v>0</v>
      </c>
      <c r="K1603" s="293">
        <f>SUM('Employee Salary Payroll Tax '!I1605:K1605)</f>
        <v>32270.799999999999</v>
      </c>
      <c r="L1603" s="293">
        <f>'Employee Salary Payroll Tax '!H1605</f>
        <v>0</v>
      </c>
      <c r="M1603" s="293">
        <f t="shared" si="198"/>
        <v>20472.960000000003</v>
      </c>
      <c r="N1603" s="359">
        <f t="shared" si="199"/>
        <v>0</v>
      </c>
      <c r="O1603" s="331"/>
      <c r="P1603" s="61"/>
      <c r="Q1603" s="294"/>
      <c r="R1603" s="292"/>
      <c r="S1603" s="291"/>
    </row>
    <row r="1604" spans="1:19" ht="14.4">
      <c r="A1604" s="36">
        <f t="shared" si="201"/>
        <v>281</v>
      </c>
      <c r="B1604" s="526"/>
      <c r="C1604" s="36" t="str">
        <f>VLOOKUP('Employee Salary Payroll Tax '!B1606,'Employee Salary Payroll Tax '!$D$1:$E$7,2,FALSE)</f>
        <v>NonUnion</v>
      </c>
      <c r="D1604" s="61">
        <f t="shared" si="194"/>
        <v>2.98E-2</v>
      </c>
      <c r="E1604" s="351">
        <f>'Employee Salary Payroll Tax '!N1606</f>
        <v>62056.63</v>
      </c>
      <c r="F1604" s="351">
        <f t="shared" si="195"/>
        <v>63905.917573999999</v>
      </c>
      <c r="G1604" s="352"/>
      <c r="H1604" s="351">
        <f t="shared" si="200"/>
        <v>0</v>
      </c>
      <c r="I1604" s="351">
        <f t="shared" si="196"/>
        <v>1849.2875740000018</v>
      </c>
      <c r="J1604" s="351">
        <f t="shared" si="197"/>
        <v>0</v>
      </c>
      <c r="K1604" s="293">
        <f>SUM('Employee Salary Payroll Tax '!I1606:K1606)</f>
        <v>19773.64</v>
      </c>
      <c r="L1604" s="293">
        <f>'Employee Salary Payroll Tax '!H1606</f>
        <v>0</v>
      </c>
      <c r="M1604" s="293">
        <f t="shared" si="198"/>
        <v>42282.99</v>
      </c>
      <c r="N1604" s="359">
        <f t="shared" si="199"/>
        <v>0</v>
      </c>
      <c r="O1604" s="331"/>
      <c r="P1604" s="61"/>
      <c r="Q1604" s="294"/>
      <c r="R1604" s="292"/>
      <c r="S1604" s="291"/>
    </row>
    <row r="1605" spans="1:19" ht="14.4">
      <c r="A1605" s="36">
        <f t="shared" si="201"/>
        <v>282</v>
      </c>
      <c r="B1605" s="526"/>
      <c r="C1605" s="36" t="str">
        <f>VLOOKUP('Employee Salary Payroll Tax '!B1607,'Employee Salary Payroll Tax '!$D$1:$E$7,2,FALSE)</f>
        <v>NonUnion</v>
      </c>
      <c r="D1605" s="61">
        <f t="shared" si="194"/>
        <v>2.98E-2</v>
      </c>
      <c r="E1605" s="351">
        <f>'Employee Salary Payroll Tax '!N1607</f>
        <v>60675.35</v>
      </c>
      <c r="F1605" s="351">
        <f t="shared" si="195"/>
        <v>62483.475429999999</v>
      </c>
      <c r="G1605" s="352"/>
      <c r="H1605" s="351">
        <f t="shared" si="200"/>
        <v>0</v>
      </c>
      <c r="I1605" s="351">
        <f t="shared" si="196"/>
        <v>1808.1254300000001</v>
      </c>
      <c r="J1605" s="351">
        <f t="shared" si="197"/>
        <v>0</v>
      </c>
      <c r="K1605" s="293">
        <f>SUM('Employee Salary Payroll Tax '!I1607:K1607)</f>
        <v>29705.57</v>
      </c>
      <c r="L1605" s="293">
        <f>'Employee Salary Payroll Tax '!H1607</f>
        <v>0</v>
      </c>
      <c r="M1605" s="293">
        <f t="shared" si="198"/>
        <v>30969.78</v>
      </c>
      <c r="N1605" s="359">
        <f t="shared" si="199"/>
        <v>0</v>
      </c>
      <c r="O1605" s="331"/>
      <c r="P1605" s="61"/>
      <c r="Q1605" s="294"/>
      <c r="R1605" s="292"/>
      <c r="S1605" s="291"/>
    </row>
    <row r="1606" spans="1:19" ht="14.4">
      <c r="A1606" s="36">
        <f t="shared" si="201"/>
        <v>283</v>
      </c>
      <c r="B1606" s="526"/>
      <c r="C1606" s="36" t="str">
        <f>VLOOKUP('Employee Salary Payroll Tax '!B1608,'Employee Salary Payroll Tax '!$D$1:$E$7,2,FALSE)</f>
        <v>UA</v>
      </c>
      <c r="D1606" s="61">
        <f t="shared" si="194"/>
        <v>0.03</v>
      </c>
      <c r="E1606" s="351">
        <f>'Employee Salary Payroll Tax '!N1608</f>
        <v>80181.66</v>
      </c>
      <c r="F1606" s="351">
        <f t="shared" si="195"/>
        <v>82587.109800000006</v>
      </c>
      <c r="G1606" s="352"/>
      <c r="H1606" s="351">
        <f t="shared" si="200"/>
        <v>0</v>
      </c>
      <c r="I1606" s="351">
        <f t="shared" si="196"/>
        <v>2405.4498000000021</v>
      </c>
      <c r="J1606" s="351">
        <f t="shared" si="197"/>
        <v>0</v>
      </c>
      <c r="K1606" s="293">
        <f>SUM('Employee Salary Payroll Tax '!I1608:K1608)</f>
        <v>72479.94</v>
      </c>
      <c r="L1606" s="293">
        <f>'Employee Salary Payroll Tax '!H1608</f>
        <v>1298.92</v>
      </c>
      <c r="M1606" s="293">
        <f t="shared" si="198"/>
        <v>6402.8000000000011</v>
      </c>
      <c r="N1606" s="359">
        <f t="shared" si="199"/>
        <v>0</v>
      </c>
      <c r="O1606" s="331"/>
      <c r="P1606" s="61"/>
      <c r="Q1606" s="294"/>
      <c r="R1606" s="292"/>
      <c r="S1606" s="291"/>
    </row>
    <row r="1607" spans="1:19" ht="14.4">
      <c r="A1607" s="36">
        <f t="shared" si="201"/>
        <v>284</v>
      </c>
      <c r="B1607" s="526"/>
      <c r="C1607" s="36" t="str">
        <f>VLOOKUP('Employee Salary Payroll Tax '!B1609,'Employee Salary Payroll Tax '!$D$1:$E$7,2,FALSE)</f>
        <v>NonUnion</v>
      </c>
      <c r="D1607" s="61">
        <f t="shared" si="194"/>
        <v>2.98E-2</v>
      </c>
      <c r="E1607" s="351">
        <f>'Employee Salary Payroll Tax '!N1609</f>
        <v>65092.45</v>
      </c>
      <c r="F1607" s="351">
        <f t="shared" si="195"/>
        <v>67032.205010000005</v>
      </c>
      <c r="G1607" s="352"/>
      <c r="H1607" s="351">
        <f t="shared" si="200"/>
        <v>0</v>
      </c>
      <c r="I1607" s="351">
        <f t="shared" si="196"/>
        <v>1939.755010000008</v>
      </c>
      <c r="J1607" s="351">
        <f t="shared" si="197"/>
        <v>0</v>
      </c>
      <c r="K1607" s="293">
        <f>SUM('Employee Salary Payroll Tax '!I1609:K1609)</f>
        <v>27.4</v>
      </c>
      <c r="L1607" s="293">
        <f>'Employee Salary Payroll Tax '!H1609</f>
        <v>0</v>
      </c>
      <c r="M1607" s="293">
        <f t="shared" si="198"/>
        <v>65065.049999999996</v>
      </c>
      <c r="N1607" s="359">
        <f t="shared" si="199"/>
        <v>0</v>
      </c>
      <c r="O1607" s="331"/>
      <c r="P1607" s="61"/>
      <c r="Q1607" s="294"/>
      <c r="R1607" s="292"/>
      <c r="S1607" s="291"/>
    </row>
    <row r="1608" spans="1:19" ht="14.4">
      <c r="A1608" s="36">
        <f t="shared" si="201"/>
        <v>285</v>
      </c>
      <c r="B1608" s="526"/>
      <c r="C1608" s="36" t="str">
        <f>VLOOKUP('Employee Salary Payroll Tax '!B1610,'Employee Salary Payroll Tax '!$D$1:$E$7,2,FALSE)</f>
        <v>UA</v>
      </c>
      <c r="D1608" s="61">
        <f t="shared" si="194"/>
        <v>0.03</v>
      </c>
      <c r="E1608" s="351">
        <f>'Employee Salary Payroll Tax '!N1610</f>
        <v>75431.03</v>
      </c>
      <c r="F1608" s="351">
        <f t="shared" si="195"/>
        <v>77693.960900000005</v>
      </c>
      <c r="G1608" s="352"/>
      <c r="H1608" s="351">
        <f t="shared" si="200"/>
        <v>0</v>
      </c>
      <c r="I1608" s="351">
        <f t="shared" si="196"/>
        <v>2262.9309000000067</v>
      </c>
      <c r="J1608" s="351">
        <f t="shared" si="197"/>
        <v>0</v>
      </c>
      <c r="K1608" s="293">
        <f>SUM('Employee Salary Payroll Tax '!I1610:K1610)</f>
        <v>35788.46</v>
      </c>
      <c r="L1608" s="293">
        <f>'Employee Salary Payroll Tax '!H1610</f>
        <v>0</v>
      </c>
      <c r="M1608" s="293">
        <f t="shared" si="198"/>
        <v>39642.57</v>
      </c>
      <c r="N1608" s="359">
        <f t="shared" si="199"/>
        <v>0</v>
      </c>
      <c r="O1608" s="331"/>
      <c r="P1608" s="61"/>
      <c r="Q1608" s="294"/>
      <c r="R1608" s="292"/>
      <c r="S1608" s="291"/>
    </row>
    <row r="1609" spans="1:19" ht="14.4">
      <c r="A1609" s="36">
        <f t="shared" si="201"/>
        <v>286</v>
      </c>
      <c r="B1609" s="526"/>
      <c r="C1609" s="36" t="str">
        <f>VLOOKUP('Employee Salary Payroll Tax '!B1611,'Employee Salary Payroll Tax '!$D$1:$E$7,2,FALSE)</f>
        <v>NonUnion</v>
      </c>
      <c r="D1609" s="61">
        <f t="shared" si="194"/>
        <v>2.98E-2</v>
      </c>
      <c r="E1609" s="351">
        <f>'Employee Salary Payroll Tax '!N1611</f>
        <v>5164.63</v>
      </c>
      <c r="F1609" s="351">
        <f t="shared" si="195"/>
        <v>5318.5359740000004</v>
      </c>
      <c r="G1609" s="352"/>
      <c r="H1609" s="351">
        <f t="shared" si="200"/>
        <v>39835.370000000003</v>
      </c>
      <c r="I1609" s="351">
        <f t="shared" si="196"/>
        <v>153.90597400000024</v>
      </c>
      <c r="J1609" s="351">
        <f t="shared" si="197"/>
        <v>0.92343584400000145</v>
      </c>
      <c r="K1609" s="293">
        <f>SUM('Employee Salary Payroll Tax '!I1611:K1611)</f>
        <v>815.77</v>
      </c>
      <c r="L1609" s="293">
        <f>'Employee Salary Payroll Tax '!H1611</f>
        <v>0</v>
      </c>
      <c r="M1609" s="293">
        <f t="shared" si="198"/>
        <v>4348.8600000000006</v>
      </c>
      <c r="N1609" s="359">
        <f t="shared" si="199"/>
        <v>0.14585967597175814</v>
      </c>
      <c r="O1609" s="331"/>
      <c r="P1609" s="61"/>
      <c r="Q1609" s="294"/>
      <c r="R1609" s="292"/>
      <c r="S1609" s="291"/>
    </row>
    <row r="1610" spans="1:19" ht="14.4">
      <c r="A1610" s="36">
        <f t="shared" si="201"/>
        <v>287</v>
      </c>
      <c r="B1610" s="526"/>
      <c r="C1610" s="36" t="str">
        <f>VLOOKUP('Employee Salary Payroll Tax '!B1612,'Employee Salary Payroll Tax '!$D$1:$E$7,2,FALSE)</f>
        <v>Not Assigned</v>
      </c>
      <c r="D1610" s="61">
        <f t="shared" si="194"/>
        <v>0</v>
      </c>
      <c r="E1610" s="351">
        <f>'Employee Salary Payroll Tax '!N1612</f>
        <v>0.04</v>
      </c>
      <c r="F1610" s="351">
        <f t="shared" si="195"/>
        <v>0.04</v>
      </c>
      <c r="G1610" s="352"/>
      <c r="H1610" s="351">
        <f t="shared" si="200"/>
        <v>44999.96</v>
      </c>
      <c r="I1610" s="351">
        <f t="shared" si="196"/>
        <v>0</v>
      </c>
      <c r="J1610" s="351">
        <f t="shared" si="197"/>
        <v>0</v>
      </c>
      <c r="K1610" s="293">
        <f>SUM('Employee Salary Payroll Tax '!I1612:K1612)</f>
        <v>43.07</v>
      </c>
      <c r="L1610" s="293">
        <f>'Employee Salary Payroll Tax '!H1612</f>
        <v>0</v>
      </c>
      <c r="M1610" s="293">
        <f t="shared" si="198"/>
        <v>-43.03</v>
      </c>
      <c r="N1610" s="359">
        <f t="shared" si="199"/>
        <v>0</v>
      </c>
      <c r="O1610" s="331"/>
      <c r="P1610" s="61"/>
      <c r="Q1610" s="294"/>
      <c r="R1610" s="292"/>
      <c r="S1610" s="291"/>
    </row>
    <row r="1611" spans="1:19" ht="14.4">
      <c r="A1611" s="36">
        <f t="shared" si="201"/>
        <v>288</v>
      </c>
      <c r="B1611" s="526"/>
      <c r="C1611" s="36" t="str">
        <f>VLOOKUP('Employee Salary Payroll Tax '!B1613,'Employee Salary Payroll Tax '!$D$1:$E$7,2,FALSE)</f>
        <v>NonUnion</v>
      </c>
      <c r="D1611" s="61">
        <f t="shared" si="194"/>
        <v>2.98E-2</v>
      </c>
      <c r="E1611" s="351">
        <f>'Employee Salary Payroll Tax '!N1613</f>
        <v>76084.36</v>
      </c>
      <c r="F1611" s="351">
        <f t="shared" si="195"/>
        <v>78351.673928000004</v>
      </c>
      <c r="G1611" s="352"/>
      <c r="H1611" s="351">
        <f t="shared" si="200"/>
        <v>0</v>
      </c>
      <c r="I1611" s="351">
        <f t="shared" si="196"/>
        <v>2267.3139280000032</v>
      </c>
      <c r="J1611" s="351">
        <f t="shared" si="197"/>
        <v>0</v>
      </c>
      <c r="K1611" s="293">
        <f>SUM('Employee Salary Payroll Tax '!I1613:K1613)</f>
        <v>27251.81</v>
      </c>
      <c r="L1611" s="293">
        <f>'Employee Salary Payroll Tax '!H1613</f>
        <v>0</v>
      </c>
      <c r="M1611" s="293">
        <f t="shared" si="198"/>
        <v>48832.55</v>
      </c>
      <c r="N1611" s="359">
        <f t="shared" si="199"/>
        <v>0</v>
      </c>
      <c r="O1611" s="331"/>
      <c r="P1611" s="61"/>
      <c r="Q1611" s="294"/>
      <c r="R1611" s="292"/>
      <c r="S1611" s="291"/>
    </row>
    <row r="1612" spans="1:19" ht="14.4">
      <c r="A1612" s="36">
        <f t="shared" si="201"/>
        <v>289</v>
      </c>
      <c r="B1612" s="526"/>
      <c r="C1612" s="36" t="str">
        <f>VLOOKUP('Employee Salary Payroll Tax '!B1614,'Employee Salary Payroll Tax '!$D$1:$E$7,2,FALSE)</f>
        <v>NonUnion</v>
      </c>
      <c r="D1612" s="61">
        <f t="shared" si="194"/>
        <v>2.98E-2</v>
      </c>
      <c r="E1612" s="351">
        <f>'Employee Salary Payroll Tax '!N1614</f>
        <v>18911.349999999999</v>
      </c>
      <c r="F1612" s="351">
        <f t="shared" si="195"/>
        <v>19474.908230000001</v>
      </c>
      <c r="G1612" s="352"/>
      <c r="H1612" s="351">
        <f t="shared" si="200"/>
        <v>26088.65</v>
      </c>
      <c r="I1612" s="351">
        <f t="shared" si="196"/>
        <v>563.55823000000237</v>
      </c>
      <c r="J1612" s="351">
        <f t="shared" si="197"/>
        <v>3.3813493800000143</v>
      </c>
      <c r="K1612" s="293">
        <f>SUM('Employee Salary Payroll Tax '!I1614:K1614)</f>
        <v>1465.68</v>
      </c>
      <c r="L1612" s="293">
        <f>'Employee Salary Payroll Tax '!H1614</f>
        <v>0</v>
      </c>
      <c r="M1612" s="293">
        <f t="shared" si="198"/>
        <v>17445.669999999998</v>
      </c>
      <c r="N1612" s="359">
        <f t="shared" si="199"/>
        <v>0.26206358398614366</v>
      </c>
      <c r="O1612" s="331"/>
      <c r="P1612" s="61"/>
      <c r="Q1612" s="294"/>
      <c r="R1612" s="292"/>
      <c r="S1612" s="291"/>
    </row>
    <row r="1613" spans="1:19" ht="14.4">
      <c r="A1613" s="36">
        <f t="shared" si="201"/>
        <v>290</v>
      </c>
      <c r="B1613" s="526"/>
      <c r="C1613" s="36" t="str">
        <f>VLOOKUP('Employee Salary Payroll Tax '!B1615,'Employee Salary Payroll Tax '!$D$1:$E$7,2,FALSE)</f>
        <v>IBEW</v>
      </c>
      <c r="D1613" s="61">
        <f t="shared" si="194"/>
        <v>6.875E-3</v>
      </c>
      <c r="E1613" s="351">
        <f>'Employee Salary Payroll Tax '!N1615</f>
        <v>29138.73</v>
      </c>
      <c r="F1613" s="351">
        <f t="shared" si="195"/>
        <v>29339.058768749997</v>
      </c>
      <c r="G1613" s="352"/>
      <c r="H1613" s="351">
        <f t="shared" si="200"/>
        <v>15861.27</v>
      </c>
      <c r="I1613" s="351">
        <f t="shared" si="196"/>
        <v>200.32876874999783</v>
      </c>
      <c r="J1613" s="351">
        <f t="shared" si="197"/>
        <v>1.201972612499987</v>
      </c>
      <c r="K1613" s="293">
        <f>SUM('Employee Salary Payroll Tax '!I1615:K1615)</f>
        <v>26807.01</v>
      </c>
      <c r="L1613" s="293">
        <f>'Employee Salary Payroll Tax '!H1615</f>
        <v>0</v>
      </c>
      <c r="M1613" s="293">
        <f t="shared" si="198"/>
        <v>2331.7200000000012</v>
      </c>
      <c r="N1613" s="359">
        <f t="shared" si="199"/>
        <v>1.1057891624620388</v>
      </c>
      <c r="O1613" s="331"/>
      <c r="P1613" s="61"/>
      <c r="Q1613" s="294"/>
      <c r="R1613" s="292"/>
      <c r="S1613" s="291"/>
    </row>
    <row r="1614" spans="1:19" ht="14.4">
      <c r="A1614" s="36">
        <f t="shared" si="201"/>
        <v>291</v>
      </c>
      <c r="B1614" s="526"/>
      <c r="C1614" s="36" t="str">
        <f>VLOOKUP('Employee Salary Payroll Tax '!B1616,'Employee Salary Payroll Tax '!$D$1:$E$7,2,FALSE)</f>
        <v>IBEW</v>
      </c>
      <c r="D1614" s="61">
        <f t="shared" si="194"/>
        <v>6.875E-3</v>
      </c>
      <c r="E1614" s="351">
        <f>'Employee Salary Payroll Tax '!N1616</f>
        <v>29294.42</v>
      </c>
      <c r="F1614" s="351">
        <f t="shared" si="195"/>
        <v>29495.819137499999</v>
      </c>
      <c r="G1614" s="352"/>
      <c r="H1614" s="351">
        <f t="shared" si="200"/>
        <v>15705.580000000002</v>
      </c>
      <c r="I1614" s="351">
        <f t="shared" si="196"/>
        <v>201.39913750000051</v>
      </c>
      <c r="J1614" s="351">
        <f t="shared" si="197"/>
        <v>1.2083948250000032</v>
      </c>
      <c r="K1614" s="293">
        <f>SUM('Employee Salary Payroll Tax '!I1616:K1616)</f>
        <v>28836.61</v>
      </c>
      <c r="L1614" s="293">
        <f>'Employee Salary Payroll Tax '!H1616</f>
        <v>0</v>
      </c>
      <c r="M1614" s="293">
        <f t="shared" si="198"/>
        <v>457.80999999999767</v>
      </c>
      <c r="N1614" s="359">
        <f t="shared" si="199"/>
        <v>1.1895101624593978</v>
      </c>
      <c r="O1614" s="331"/>
      <c r="P1614" s="61"/>
      <c r="Q1614" s="294"/>
      <c r="R1614" s="292"/>
      <c r="S1614" s="291"/>
    </row>
    <row r="1615" spans="1:19" ht="14.4">
      <c r="A1615" s="36">
        <f t="shared" si="201"/>
        <v>292</v>
      </c>
      <c r="B1615" s="526"/>
      <c r="C1615" s="36" t="str">
        <f>VLOOKUP('Employee Salary Payroll Tax '!B1617,'Employee Salary Payroll Tax '!$D$1:$E$7,2,FALSE)</f>
        <v>Not Assigned</v>
      </c>
      <c r="D1615" s="61">
        <f t="shared" si="194"/>
        <v>0</v>
      </c>
      <c r="E1615" s="351">
        <f>'Employee Salary Payroll Tax '!N1617</f>
        <v>-0.12</v>
      </c>
      <c r="F1615" s="351">
        <f t="shared" si="195"/>
        <v>-0.12</v>
      </c>
      <c r="G1615" s="352"/>
      <c r="H1615" s="351">
        <f t="shared" si="200"/>
        <v>45000.12</v>
      </c>
      <c r="I1615" s="351">
        <f t="shared" si="196"/>
        <v>0</v>
      </c>
      <c r="J1615" s="351">
        <f t="shared" si="197"/>
        <v>0</v>
      </c>
      <c r="K1615" s="293">
        <f>SUM('Employee Salary Payroll Tax '!I1617:K1617)</f>
        <v>54.63</v>
      </c>
      <c r="L1615" s="293">
        <f>'Employee Salary Payroll Tax '!H1617</f>
        <v>0</v>
      </c>
      <c r="M1615" s="293">
        <f t="shared" si="198"/>
        <v>-54.75</v>
      </c>
      <c r="N1615" s="359">
        <f t="shared" si="199"/>
        <v>0</v>
      </c>
      <c r="O1615" s="331"/>
      <c r="P1615" s="61"/>
      <c r="Q1615" s="294"/>
      <c r="R1615" s="292"/>
      <c r="S1615" s="291"/>
    </row>
    <row r="1616" spans="1:19" ht="14.4">
      <c r="A1616" s="36">
        <f t="shared" si="201"/>
        <v>293</v>
      </c>
      <c r="B1616" s="526"/>
      <c r="C1616" s="36" t="str">
        <f>VLOOKUP('Employee Salary Payroll Tax '!B1618,'Employee Salary Payroll Tax '!$D$1:$E$7,2,FALSE)</f>
        <v>IBEW</v>
      </c>
      <c r="D1616" s="61">
        <f t="shared" si="194"/>
        <v>6.875E-3</v>
      </c>
      <c r="E1616" s="351">
        <f>'Employee Salary Payroll Tax '!N1618</f>
        <v>107621.69</v>
      </c>
      <c r="F1616" s="351">
        <f t="shared" si="195"/>
        <v>108361.58911874999</v>
      </c>
      <c r="G1616" s="352"/>
      <c r="H1616" s="351">
        <f t="shared" si="200"/>
        <v>0</v>
      </c>
      <c r="I1616" s="351">
        <f t="shared" si="196"/>
        <v>739.89911874999234</v>
      </c>
      <c r="J1616" s="351">
        <f t="shared" si="197"/>
        <v>0</v>
      </c>
      <c r="K1616" s="293">
        <f>SUM('Employee Salary Payroll Tax '!I1618:K1618)</f>
        <v>23745.83</v>
      </c>
      <c r="L1616" s="293">
        <f>'Employee Salary Payroll Tax '!H1618</f>
        <v>0</v>
      </c>
      <c r="M1616" s="293">
        <f t="shared" si="198"/>
        <v>83875.86</v>
      </c>
      <c r="N1616" s="359">
        <f t="shared" si="199"/>
        <v>0</v>
      </c>
      <c r="O1616" s="331"/>
      <c r="P1616" s="61"/>
      <c r="Q1616" s="294"/>
      <c r="R1616" s="292"/>
      <c r="S1616" s="291"/>
    </row>
    <row r="1617" spans="1:19" ht="14.4">
      <c r="A1617" s="36">
        <f t="shared" si="201"/>
        <v>294</v>
      </c>
      <c r="B1617" s="526"/>
      <c r="C1617" s="36" t="str">
        <f>VLOOKUP('Employee Salary Payroll Tax '!B1619,'Employee Salary Payroll Tax '!$D$1:$E$7,2,FALSE)</f>
        <v>IBEW</v>
      </c>
      <c r="D1617" s="61">
        <f t="shared" ref="D1617:D1680" si="202">VLOOKUP(C1617,C$9:D$12,2)</f>
        <v>6.875E-3</v>
      </c>
      <c r="E1617" s="351">
        <f>'Employee Salary Payroll Tax '!N1619</f>
        <v>18783.39</v>
      </c>
      <c r="F1617" s="351">
        <f t="shared" ref="F1617:F1680" si="203">E1617*(1+D1617)</f>
        <v>18912.52580625</v>
      </c>
      <c r="G1617" s="352"/>
      <c r="H1617" s="351">
        <f t="shared" si="200"/>
        <v>26216.61</v>
      </c>
      <c r="I1617" s="351">
        <f t="shared" ref="I1617:I1680" si="204">F1617-E1617</f>
        <v>129.13580625000031</v>
      </c>
      <c r="J1617" s="351">
        <f t="shared" ref="J1617:J1680" si="205">IF(H1617&gt;I1617,I1617*$J$12,H1617*$J$12)</f>
        <v>0.77481483750000191</v>
      </c>
      <c r="K1617" s="293">
        <f>SUM('Employee Salary Payroll Tax '!I1619:K1619)</f>
        <v>18783.39</v>
      </c>
      <c r="L1617" s="293">
        <f>'Employee Salary Payroll Tax '!H1619</f>
        <v>0</v>
      </c>
      <c r="M1617" s="293">
        <f t="shared" ref="M1617:M1680" si="206">E1617-K1617-L1617</f>
        <v>0</v>
      </c>
      <c r="N1617" s="359">
        <f t="shared" ref="N1617:N1680" si="207">J1617*K1617/(SUM(K1617:M1617)+0.000001)</f>
        <v>0.7748148374587519</v>
      </c>
      <c r="O1617" s="331"/>
      <c r="P1617" s="61"/>
      <c r="Q1617" s="294"/>
      <c r="R1617" s="292"/>
      <c r="S1617" s="291"/>
    </row>
    <row r="1618" spans="1:19" ht="14.4">
      <c r="A1618" s="36">
        <f t="shared" si="201"/>
        <v>295</v>
      </c>
      <c r="B1618" s="526"/>
      <c r="C1618" s="36" t="str">
        <f>VLOOKUP('Employee Salary Payroll Tax '!B1620,'Employee Salary Payroll Tax '!$D$1:$E$7,2,FALSE)</f>
        <v>NonUnion</v>
      </c>
      <c r="D1618" s="61">
        <f t="shared" si="202"/>
        <v>2.98E-2</v>
      </c>
      <c r="E1618" s="351">
        <f>'Employee Salary Payroll Tax '!N1620</f>
        <v>3045.61</v>
      </c>
      <c r="F1618" s="351">
        <f t="shared" si="203"/>
        <v>3136.3691780000004</v>
      </c>
      <c r="G1618" s="352"/>
      <c r="H1618" s="351">
        <f t="shared" ref="H1618:H1681" si="208">IF(E1618&gt;$H$12,0,$H$12-E1618)</f>
        <v>41954.39</v>
      </c>
      <c r="I1618" s="351">
        <f t="shared" si="204"/>
        <v>90.759178000000247</v>
      </c>
      <c r="J1618" s="351">
        <f t="shared" si="205"/>
        <v>0.54455506800000153</v>
      </c>
      <c r="K1618" s="293">
        <f>SUM('Employee Salary Payroll Tax '!I1620:K1620)</f>
        <v>-446.90000000000003</v>
      </c>
      <c r="L1618" s="293">
        <f>'Employee Salary Payroll Tax '!H1620</f>
        <v>0</v>
      </c>
      <c r="M1618" s="293">
        <f t="shared" si="206"/>
        <v>3492.51</v>
      </c>
      <c r="N1618" s="359">
        <f t="shared" si="207"/>
        <v>-7.9905719973763861E-2</v>
      </c>
      <c r="O1618" s="331"/>
      <c r="P1618" s="61"/>
      <c r="Q1618" s="294"/>
      <c r="R1618" s="292"/>
      <c r="S1618" s="291"/>
    </row>
    <row r="1619" spans="1:19" ht="14.4">
      <c r="A1619" s="36">
        <f t="shared" si="201"/>
        <v>296</v>
      </c>
      <c r="B1619" s="526"/>
      <c r="C1619" s="36" t="str">
        <f>VLOOKUP('Employee Salary Payroll Tax '!B1621,'Employee Salary Payroll Tax '!$D$1:$E$7,2,FALSE)</f>
        <v>NonUnion</v>
      </c>
      <c r="D1619" s="61">
        <f t="shared" si="202"/>
        <v>2.98E-2</v>
      </c>
      <c r="E1619" s="351">
        <f>'Employee Salary Payroll Tax '!N1621</f>
        <v>75665.899999999994</v>
      </c>
      <c r="F1619" s="351">
        <f t="shared" si="203"/>
        <v>77920.743820000003</v>
      </c>
      <c r="G1619" s="352"/>
      <c r="H1619" s="351">
        <f t="shared" si="208"/>
        <v>0</v>
      </c>
      <c r="I1619" s="351">
        <f t="shared" si="204"/>
        <v>2254.8438200000091</v>
      </c>
      <c r="J1619" s="351">
        <f t="shared" si="205"/>
        <v>0</v>
      </c>
      <c r="K1619" s="293">
        <f>SUM('Employee Salary Payroll Tax '!I1621:K1621)</f>
        <v>27884.080000000002</v>
      </c>
      <c r="L1619" s="293">
        <f>'Employee Salary Payroll Tax '!H1621</f>
        <v>0</v>
      </c>
      <c r="M1619" s="293">
        <f t="shared" si="206"/>
        <v>47781.819999999992</v>
      </c>
      <c r="N1619" s="359">
        <f t="shared" si="207"/>
        <v>0</v>
      </c>
      <c r="O1619" s="331"/>
      <c r="P1619" s="61"/>
      <c r="Q1619" s="294"/>
      <c r="R1619" s="292"/>
      <c r="S1619" s="291"/>
    </row>
    <row r="1620" spans="1:19" ht="14.4">
      <c r="A1620" s="36">
        <f t="shared" si="201"/>
        <v>297</v>
      </c>
      <c r="B1620" s="526"/>
      <c r="C1620" s="36" t="str">
        <f>VLOOKUP('Employee Salary Payroll Tax '!B1622,'Employee Salary Payroll Tax '!$D$1:$E$7,2,FALSE)</f>
        <v>UA</v>
      </c>
      <c r="D1620" s="61">
        <f t="shared" si="202"/>
        <v>0.03</v>
      </c>
      <c r="E1620" s="351">
        <f>'Employee Salary Payroll Tax '!N1622</f>
        <v>69404.460000000006</v>
      </c>
      <c r="F1620" s="351">
        <f t="shared" si="203"/>
        <v>71486.593800000002</v>
      </c>
      <c r="G1620" s="352"/>
      <c r="H1620" s="351">
        <f t="shared" si="208"/>
        <v>0</v>
      </c>
      <c r="I1620" s="351">
        <f t="shared" si="204"/>
        <v>2082.133799999996</v>
      </c>
      <c r="J1620" s="351">
        <f t="shared" si="205"/>
        <v>0</v>
      </c>
      <c r="K1620" s="293">
        <f>SUM('Employee Salary Payroll Tax '!I1622:K1622)</f>
        <v>60100.520000000004</v>
      </c>
      <c r="L1620" s="293">
        <f>'Employee Salary Payroll Tax '!H1622</f>
        <v>1018.64</v>
      </c>
      <c r="M1620" s="293">
        <f t="shared" si="206"/>
        <v>8285.3000000000029</v>
      </c>
      <c r="N1620" s="359">
        <f t="shared" si="207"/>
        <v>0</v>
      </c>
      <c r="O1620" s="331"/>
      <c r="P1620" s="61"/>
      <c r="Q1620" s="294"/>
      <c r="R1620" s="292"/>
      <c r="S1620" s="291"/>
    </row>
    <row r="1621" spans="1:19" ht="14.4">
      <c r="A1621" s="36">
        <f t="shared" si="201"/>
        <v>298</v>
      </c>
      <c r="B1621" s="526"/>
      <c r="C1621" s="36" t="str">
        <f>VLOOKUP('Employee Salary Payroll Tax '!B1623,'Employee Salary Payroll Tax '!$D$1:$E$7,2,FALSE)</f>
        <v>UA</v>
      </c>
      <c r="D1621" s="61">
        <f t="shared" si="202"/>
        <v>0.03</v>
      </c>
      <c r="E1621" s="351">
        <f>'Employee Salary Payroll Tax '!N1623</f>
        <v>86614.02</v>
      </c>
      <c r="F1621" s="351">
        <f t="shared" si="203"/>
        <v>89212.440600000002</v>
      </c>
      <c r="G1621" s="352"/>
      <c r="H1621" s="351">
        <f t="shared" si="208"/>
        <v>0</v>
      </c>
      <c r="I1621" s="351">
        <f t="shared" si="204"/>
        <v>2598.4205999999976</v>
      </c>
      <c r="J1621" s="351">
        <f t="shared" si="205"/>
        <v>0</v>
      </c>
      <c r="K1621" s="293">
        <f>SUM('Employee Salary Payroll Tax '!I1623:K1623)</f>
        <v>84249.099999999991</v>
      </c>
      <c r="L1621" s="293">
        <f>'Employee Salary Payroll Tax '!H1623</f>
        <v>151.69999999999999</v>
      </c>
      <c r="M1621" s="293">
        <f t="shared" si="206"/>
        <v>2213.220000000013</v>
      </c>
      <c r="N1621" s="359">
        <f t="shared" si="207"/>
        <v>0</v>
      </c>
      <c r="O1621" s="331"/>
      <c r="P1621" s="61"/>
      <c r="Q1621" s="294"/>
      <c r="R1621" s="292"/>
      <c r="S1621" s="291"/>
    </row>
    <row r="1622" spans="1:19" ht="14.4">
      <c r="A1622" s="36">
        <f t="shared" si="201"/>
        <v>299</v>
      </c>
      <c r="B1622" s="526"/>
      <c r="C1622" s="36" t="str">
        <f>VLOOKUP('Employee Salary Payroll Tax '!B1624,'Employee Salary Payroll Tax '!$D$1:$E$7,2,FALSE)</f>
        <v>NonUnion</v>
      </c>
      <c r="D1622" s="61">
        <f t="shared" si="202"/>
        <v>2.98E-2</v>
      </c>
      <c r="E1622" s="351">
        <f>'Employee Salary Payroll Tax '!N1624</f>
        <v>77996.990000000005</v>
      </c>
      <c r="F1622" s="351">
        <f t="shared" si="203"/>
        <v>80321.300302000003</v>
      </c>
      <c r="G1622" s="352"/>
      <c r="H1622" s="351">
        <f t="shared" si="208"/>
        <v>0</v>
      </c>
      <c r="I1622" s="351">
        <f t="shared" si="204"/>
        <v>2324.310301999998</v>
      </c>
      <c r="J1622" s="351">
        <f t="shared" si="205"/>
        <v>0</v>
      </c>
      <c r="K1622" s="293">
        <f>SUM('Employee Salary Payroll Tax '!I1624:K1624)</f>
        <v>26004.21</v>
      </c>
      <c r="L1622" s="293">
        <f>'Employee Salary Payroll Tax '!H1624</f>
        <v>0</v>
      </c>
      <c r="M1622" s="293">
        <f t="shared" si="206"/>
        <v>51992.780000000006</v>
      </c>
      <c r="N1622" s="359">
        <f t="shared" si="207"/>
        <v>0</v>
      </c>
      <c r="O1622" s="331"/>
      <c r="P1622" s="61"/>
      <c r="Q1622" s="294"/>
      <c r="R1622" s="292"/>
      <c r="S1622" s="291"/>
    </row>
    <row r="1623" spans="1:19" ht="14.4">
      <c r="A1623" s="36">
        <f t="shared" si="201"/>
        <v>300</v>
      </c>
      <c r="B1623" s="526"/>
      <c r="C1623" s="36" t="str">
        <f>VLOOKUP('Employee Salary Payroll Tax '!B1625,'Employee Salary Payroll Tax '!$D$1:$E$7,2,FALSE)</f>
        <v>NonUnion</v>
      </c>
      <c r="D1623" s="61">
        <f t="shared" si="202"/>
        <v>2.98E-2</v>
      </c>
      <c r="E1623" s="351">
        <f>'Employee Salary Payroll Tax '!N1625</f>
        <v>39749.43</v>
      </c>
      <c r="F1623" s="351">
        <f t="shared" si="203"/>
        <v>40933.963014000001</v>
      </c>
      <c r="G1623" s="352"/>
      <c r="H1623" s="351">
        <f t="shared" si="208"/>
        <v>5250.57</v>
      </c>
      <c r="I1623" s="351">
        <f t="shared" si="204"/>
        <v>1184.5330140000005</v>
      </c>
      <c r="J1623" s="351">
        <f t="shared" si="205"/>
        <v>7.1071980840000037</v>
      </c>
      <c r="K1623" s="293">
        <f>SUM('Employee Salary Payroll Tax '!I1625:K1625)</f>
        <v>9569.41</v>
      </c>
      <c r="L1623" s="293">
        <f>'Employee Salary Payroll Tax '!H1625</f>
        <v>0</v>
      </c>
      <c r="M1623" s="293">
        <f t="shared" si="206"/>
        <v>30180.02</v>
      </c>
      <c r="N1623" s="359">
        <f t="shared" si="207"/>
        <v>1.711010507956956</v>
      </c>
      <c r="O1623" s="331"/>
      <c r="P1623" s="61"/>
      <c r="Q1623" s="294"/>
      <c r="R1623" s="292"/>
      <c r="S1623" s="291"/>
    </row>
    <row r="1624" spans="1:19" ht="14.4">
      <c r="A1624" s="36">
        <f t="shared" si="201"/>
        <v>301</v>
      </c>
      <c r="B1624" s="526"/>
      <c r="C1624" s="36" t="str">
        <f>VLOOKUP('Employee Salary Payroll Tax '!B1626,'Employee Salary Payroll Tax '!$D$1:$E$7,2,FALSE)</f>
        <v>IBEW</v>
      </c>
      <c r="D1624" s="61">
        <f t="shared" si="202"/>
        <v>6.875E-3</v>
      </c>
      <c r="E1624" s="351">
        <f>'Employee Salary Payroll Tax '!N1626</f>
        <v>179884.73</v>
      </c>
      <c r="F1624" s="351">
        <f t="shared" si="203"/>
        <v>181121.43751875</v>
      </c>
      <c r="G1624" s="352"/>
      <c r="H1624" s="351">
        <f t="shared" si="208"/>
        <v>0</v>
      </c>
      <c r="I1624" s="351">
        <f t="shared" si="204"/>
        <v>1236.7075187499868</v>
      </c>
      <c r="J1624" s="351">
        <f t="shared" si="205"/>
        <v>0</v>
      </c>
      <c r="K1624" s="293">
        <f>SUM('Employee Salary Payroll Tax '!I1626:K1626)</f>
        <v>150843.51999999999</v>
      </c>
      <c r="L1624" s="293">
        <f>'Employee Salary Payroll Tax '!H1626</f>
        <v>0</v>
      </c>
      <c r="M1624" s="293">
        <f t="shared" si="206"/>
        <v>29041.210000000021</v>
      </c>
      <c r="N1624" s="359">
        <f t="shared" si="207"/>
        <v>0</v>
      </c>
      <c r="O1624" s="331"/>
      <c r="P1624" s="61"/>
      <c r="Q1624" s="294"/>
      <c r="R1624" s="292"/>
      <c r="S1624" s="291"/>
    </row>
    <row r="1625" spans="1:19" ht="14.4">
      <c r="A1625" s="36">
        <f t="shared" si="201"/>
        <v>302</v>
      </c>
      <c r="B1625" s="526"/>
      <c r="C1625" s="36" t="str">
        <f>VLOOKUP('Employee Salary Payroll Tax '!B1627,'Employee Salary Payroll Tax '!$D$1:$E$7,2,FALSE)</f>
        <v>NonUnion</v>
      </c>
      <c r="D1625" s="61">
        <f t="shared" si="202"/>
        <v>2.98E-2</v>
      </c>
      <c r="E1625" s="351">
        <f>'Employee Salary Payroll Tax '!N1627</f>
        <v>39210.26</v>
      </c>
      <c r="F1625" s="351">
        <f t="shared" si="203"/>
        <v>40378.725748000004</v>
      </c>
      <c r="G1625" s="352"/>
      <c r="H1625" s="351">
        <f t="shared" si="208"/>
        <v>5789.739999999998</v>
      </c>
      <c r="I1625" s="351">
        <f t="shared" si="204"/>
        <v>1168.4657480000023</v>
      </c>
      <c r="J1625" s="351">
        <f t="shared" si="205"/>
        <v>7.0107944880000144</v>
      </c>
      <c r="K1625" s="293">
        <f>SUM('Employee Salary Payroll Tax '!I1627:K1627)</f>
        <v>33389.82</v>
      </c>
      <c r="L1625" s="293">
        <f>'Employee Salary Payroll Tax '!H1627</f>
        <v>3037.38</v>
      </c>
      <c r="M1625" s="293">
        <f t="shared" si="206"/>
        <v>2783.0600000000022</v>
      </c>
      <c r="N1625" s="359">
        <f t="shared" si="207"/>
        <v>5.9700998158477532</v>
      </c>
      <c r="O1625" s="331"/>
      <c r="P1625" s="61"/>
      <c r="Q1625" s="294"/>
      <c r="R1625" s="292"/>
      <c r="S1625" s="291"/>
    </row>
    <row r="1626" spans="1:19" ht="14.4">
      <c r="A1626" s="36">
        <f t="shared" si="201"/>
        <v>303</v>
      </c>
      <c r="B1626" s="526"/>
      <c r="C1626" s="36" t="str">
        <f>VLOOKUP('Employee Salary Payroll Tax '!B1628,'Employee Salary Payroll Tax '!$D$1:$E$7,2,FALSE)</f>
        <v>IBEW</v>
      </c>
      <c r="D1626" s="61">
        <f t="shared" si="202"/>
        <v>6.875E-3</v>
      </c>
      <c r="E1626" s="351">
        <f>'Employee Salary Payroll Tax '!N1628</f>
        <v>51754.1</v>
      </c>
      <c r="F1626" s="351">
        <f t="shared" si="203"/>
        <v>52109.909437499999</v>
      </c>
      <c r="G1626" s="352"/>
      <c r="H1626" s="351">
        <f t="shared" si="208"/>
        <v>0</v>
      </c>
      <c r="I1626" s="351">
        <f t="shared" si="204"/>
        <v>355.80943750000006</v>
      </c>
      <c r="J1626" s="351">
        <f t="shared" si="205"/>
        <v>0</v>
      </c>
      <c r="K1626" s="293">
        <f>SUM('Employee Salary Payroll Tax '!I1628:K1628)</f>
        <v>13846.32</v>
      </c>
      <c r="L1626" s="293">
        <f>'Employee Salary Payroll Tax '!H1628</f>
        <v>0</v>
      </c>
      <c r="M1626" s="293">
        <f t="shared" si="206"/>
        <v>37907.78</v>
      </c>
      <c r="N1626" s="359">
        <f t="shared" si="207"/>
        <v>0</v>
      </c>
      <c r="O1626" s="331"/>
      <c r="P1626" s="61"/>
      <c r="Q1626" s="294"/>
      <c r="R1626" s="292"/>
      <c r="S1626" s="291"/>
    </row>
    <row r="1627" spans="1:19" ht="14.4">
      <c r="A1627" s="36">
        <f t="shared" si="201"/>
        <v>304</v>
      </c>
      <c r="B1627" s="526"/>
      <c r="C1627" s="36" t="str">
        <f>VLOOKUP('Employee Salary Payroll Tax '!B1629,'Employee Salary Payroll Tax '!$D$1:$E$7,2,FALSE)</f>
        <v>IBEW</v>
      </c>
      <c r="D1627" s="61">
        <f t="shared" si="202"/>
        <v>6.875E-3</v>
      </c>
      <c r="E1627" s="351">
        <f>'Employee Salary Payroll Tax '!N1629</f>
        <v>52735.92</v>
      </c>
      <c r="F1627" s="351">
        <f t="shared" si="203"/>
        <v>53098.479449999999</v>
      </c>
      <c r="G1627" s="352"/>
      <c r="H1627" s="351">
        <f t="shared" si="208"/>
        <v>0</v>
      </c>
      <c r="I1627" s="351">
        <f t="shared" si="204"/>
        <v>362.55945000000065</v>
      </c>
      <c r="J1627" s="351">
        <f t="shared" si="205"/>
        <v>0</v>
      </c>
      <c r="K1627" s="293">
        <f>SUM('Employee Salary Payroll Tax '!I1629:K1629)</f>
        <v>52735.92</v>
      </c>
      <c r="L1627" s="293">
        <f>'Employee Salary Payroll Tax '!H1629</f>
        <v>0</v>
      </c>
      <c r="M1627" s="293">
        <f t="shared" si="206"/>
        <v>0</v>
      </c>
      <c r="N1627" s="359">
        <f t="shared" si="207"/>
        <v>0</v>
      </c>
      <c r="O1627" s="331"/>
      <c r="P1627" s="61"/>
      <c r="Q1627" s="294"/>
      <c r="R1627" s="292"/>
      <c r="S1627" s="291"/>
    </row>
    <row r="1628" spans="1:19" ht="14.4">
      <c r="A1628" s="36">
        <f t="shared" si="201"/>
        <v>305</v>
      </c>
      <c r="B1628" s="526"/>
      <c r="C1628" s="36" t="str">
        <f>VLOOKUP('Employee Salary Payroll Tax '!B1630,'Employee Salary Payroll Tax '!$D$1:$E$7,2,FALSE)</f>
        <v>IBEW</v>
      </c>
      <c r="D1628" s="61">
        <f t="shared" si="202"/>
        <v>6.875E-3</v>
      </c>
      <c r="E1628" s="351">
        <f>'Employee Salary Payroll Tax '!N1630</f>
        <v>138731.82999999999</v>
      </c>
      <c r="F1628" s="351">
        <f t="shared" si="203"/>
        <v>139685.61133124999</v>
      </c>
      <c r="G1628" s="352"/>
      <c r="H1628" s="351">
        <f t="shared" si="208"/>
        <v>0</v>
      </c>
      <c r="I1628" s="351">
        <f t="shared" si="204"/>
        <v>953.7813312500075</v>
      </c>
      <c r="J1628" s="351">
        <f t="shared" si="205"/>
        <v>0</v>
      </c>
      <c r="K1628" s="293">
        <f>SUM('Employee Salary Payroll Tax '!I1630:K1630)</f>
        <v>126694.35</v>
      </c>
      <c r="L1628" s="293">
        <f>'Employee Salary Payroll Tax '!H1630</f>
        <v>0</v>
      </c>
      <c r="M1628" s="293">
        <f t="shared" si="206"/>
        <v>12037.479999999981</v>
      </c>
      <c r="N1628" s="359">
        <f t="shared" si="207"/>
        <v>0</v>
      </c>
      <c r="O1628" s="331"/>
      <c r="P1628" s="61"/>
      <c r="Q1628" s="294"/>
      <c r="R1628" s="292"/>
      <c r="S1628" s="291"/>
    </row>
    <row r="1629" spans="1:19" ht="14.4">
      <c r="A1629" s="36">
        <f t="shared" si="201"/>
        <v>306</v>
      </c>
      <c r="B1629" s="526"/>
      <c r="C1629" s="36" t="str">
        <f>VLOOKUP('Employee Salary Payroll Tax '!B1631,'Employee Salary Payroll Tax '!$D$1:$E$7,2,FALSE)</f>
        <v>NonUnion</v>
      </c>
      <c r="D1629" s="61">
        <f t="shared" si="202"/>
        <v>2.98E-2</v>
      </c>
      <c r="E1629" s="351">
        <f>'Employee Salary Payroll Tax '!N1631</f>
        <v>56706.6</v>
      </c>
      <c r="F1629" s="351">
        <f t="shared" si="203"/>
        <v>58396.456680000003</v>
      </c>
      <c r="G1629" s="352"/>
      <c r="H1629" s="351">
        <f t="shared" si="208"/>
        <v>0</v>
      </c>
      <c r="I1629" s="351">
        <f t="shared" si="204"/>
        <v>1689.8566800000044</v>
      </c>
      <c r="J1629" s="351">
        <f t="shared" si="205"/>
        <v>0</v>
      </c>
      <c r="K1629" s="293">
        <f>SUM('Employee Salary Payroll Tax '!I1631:K1631)</f>
        <v>11222.24</v>
      </c>
      <c r="L1629" s="293">
        <f>'Employee Salary Payroll Tax '!H1631</f>
        <v>0</v>
      </c>
      <c r="M1629" s="293">
        <f t="shared" si="206"/>
        <v>45484.36</v>
      </c>
      <c r="N1629" s="359">
        <f t="shared" si="207"/>
        <v>0</v>
      </c>
      <c r="O1629" s="331"/>
      <c r="P1629" s="61"/>
      <c r="Q1629" s="294"/>
      <c r="R1629" s="292"/>
      <c r="S1629" s="291"/>
    </row>
    <row r="1630" spans="1:19" ht="14.4">
      <c r="A1630" s="36">
        <f t="shared" si="201"/>
        <v>307</v>
      </c>
      <c r="B1630" s="526"/>
      <c r="C1630" s="36" t="str">
        <f>VLOOKUP('Employee Salary Payroll Tax '!B1632,'Employee Salary Payroll Tax '!$D$1:$E$7,2,FALSE)</f>
        <v>IBEW</v>
      </c>
      <c r="D1630" s="61">
        <f t="shared" si="202"/>
        <v>6.875E-3</v>
      </c>
      <c r="E1630" s="351">
        <f>'Employee Salary Payroll Tax '!N1632</f>
        <v>41906.300000000003</v>
      </c>
      <c r="F1630" s="351">
        <f t="shared" si="203"/>
        <v>42194.405812500001</v>
      </c>
      <c r="G1630" s="352"/>
      <c r="H1630" s="351">
        <f t="shared" si="208"/>
        <v>3093.6999999999971</v>
      </c>
      <c r="I1630" s="351">
        <f t="shared" si="204"/>
        <v>288.10581249999814</v>
      </c>
      <c r="J1630" s="351">
        <f t="shared" si="205"/>
        <v>1.7286348749999889</v>
      </c>
      <c r="K1630" s="293">
        <f>SUM('Employee Salary Payroll Tax '!I1632:K1632)</f>
        <v>41906.300000000003</v>
      </c>
      <c r="L1630" s="293">
        <f>'Employee Salary Payroll Tax '!H1632</f>
        <v>0</v>
      </c>
      <c r="M1630" s="293">
        <f t="shared" si="206"/>
        <v>0</v>
      </c>
      <c r="N1630" s="359">
        <f t="shared" si="207"/>
        <v>1.7286348749587388</v>
      </c>
      <c r="O1630" s="331"/>
      <c r="P1630" s="61"/>
      <c r="Q1630" s="294"/>
      <c r="R1630" s="292"/>
      <c r="S1630" s="291"/>
    </row>
    <row r="1631" spans="1:19" ht="14.4">
      <c r="A1631" s="36">
        <f t="shared" si="201"/>
        <v>308</v>
      </c>
      <c r="B1631" s="526"/>
      <c r="C1631" s="36" t="str">
        <f>VLOOKUP('Employee Salary Payroll Tax '!B1633,'Employee Salary Payroll Tax '!$D$1:$E$7,2,FALSE)</f>
        <v>NonUnion</v>
      </c>
      <c r="D1631" s="61">
        <f t="shared" si="202"/>
        <v>2.98E-2</v>
      </c>
      <c r="E1631" s="351">
        <f>'Employee Salary Payroll Tax '!N1633</f>
        <v>79366.92</v>
      </c>
      <c r="F1631" s="351">
        <f t="shared" si="203"/>
        <v>81732.054216000004</v>
      </c>
      <c r="G1631" s="352"/>
      <c r="H1631" s="351">
        <f t="shared" si="208"/>
        <v>0</v>
      </c>
      <c r="I1631" s="351">
        <f t="shared" si="204"/>
        <v>2365.1342160000058</v>
      </c>
      <c r="J1631" s="351">
        <f t="shared" si="205"/>
        <v>0</v>
      </c>
      <c r="K1631" s="293">
        <f>SUM('Employee Salary Payroll Tax '!I1633:K1633)</f>
        <v>49651.15</v>
      </c>
      <c r="L1631" s="293">
        <f>'Employee Salary Payroll Tax '!H1633</f>
        <v>1597.18</v>
      </c>
      <c r="M1631" s="293">
        <f t="shared" si="206"/>
        <v>28118.589999999997</v>
      </c>
      <c r="N1631" s="359">
        <f t="shared" si="207"/>
        <v>0</v>
      </c>
      <c r="O1631" s="331"/>
      <c r="P1631" s="61"/>
      <c r="Q1631" s="294"/>
      <c r="R1631" s="292"/>
      <c r="S1631" s="291"/>
    </row>
    <row r="1632" spans="1:19" ht="14.4">
      <c r="A1632" s="36">
        <f t="shared" si="201"/>
        <v>309</v>
      </c>
      <c r="B1632" s="526"/>
      <c r="C1632" s="36" t="str">
        <f>VLOOKUP('Employee Salary Payroll Tax '!B1634,'Employee Salary Payroll Tax '!$D$1:$E$7,2,FALSE)</f>
        <v>NonUnion</v>
      </c>
      <c r="D1632" s="61">
        <f t="shared" si="202"/>
        <v>2.98E-2</v>
      </c>
      <c r="E1632" s="351">
        <f>'Employee Salary Payroll Tax '!N1634</f>
        <v>114077.74</v>
      </c>
      <c r="F1632" s="351">
        <f t="shared" si="203"/>
        <v>117477.25665200001</v>
      </c>
      <c r="G1632" s="352"/>
      <c r="H1632" s="351">
        <f t="shared" si="208"/>
        <v>0</v>
      </c>
      <c r="I1632" s="351">
        <f t="shared" si="204"/>
        <v>3399.5166520000057</v>
      </c>
      <c r="J1632" s="351">
        <f t="shared" si="205"/>
        <v>0</v>
      </c>
      <c r="K1632" s="293">
        <f>SUM('Employee Salary Payroll Tax '!I1634:K1634)</f>
        <v>34422.339999999997</v>
      </c>
      <c r="L1632" s="293">
        <f>'Employee Salary Payroll Tax '!H1634</f>
        <v>0</v>
      </c>
      <c r="M1632" s="293">
        <f t="shared" si="206"/>
        <v>79655.400000000009</v>
      </c>
      <c r="N1632" s="359">
        <f t="shared" si="207"/>
        <v>0</v>
      </c>
      <c r="O1632" s="331"/>
      <c r="P1632" s="61"/>
      <c r="Q1632" s="294"/>
      <c r="R1632" s="292"/>
      <c r="S1632" s="291"/>
    </row>
    <row r="1633" spans="1:19" ht="14.4">
      <c r="A1633" s="36">
        <f t="shared" si="201"/>
        <v>310</v>
      </c>
      <c r="B1633" s="526"/>
      <c r="C1633" s="36" t="str">
        <f>VLOOKUP('Employee Salary Payroll Tax '!B1635,'Employee Salary Payroll Tax '!$D$1:$E$7,2,FALSE)</f>
        <v>NonUnion</v>
      </c>
      <c r="D1633" s="61">
        <f t="shared" si="202"/>
        <v>2.98E-2</v>
      </c>
      <c r="E1633" s="351">
        <f>'Employee Salary Payroll Tax '!N1635</f>
        <v>100969.51</v>
      </c>
      <c r="F1633" s="351">
        <f t="shared" si="203"/>
        <v>103978.401398</v>
      </c>
      <c r="G1633" s="352"/>
      <c r="H1633" s="351">
        <f t="shared" si="208"/>
        <v>0</v>
      </c>
      <c r="I1633" s="351">
        <f t="shared" si="204"/>
        <v>3008.891398000007</v>
      </c>
      <c r="J1633" s="351">
        <f t="shared" si="205"/>
        <v>0</v>
      </c>
      <c r="K1633" s="293">
        <f>SUM('Employee Salary Payroll Tax '!I1635:K1635)</f>
        <v>59999.27</v>
      </c>
      <c r="L1633" s="293">
        <f>'Employee Salary Payroll Tax '!H1635</f>
        <v>0</v>
      </c>
      <c r="M1633" s="293">
        <f t="shared" si="206"/>
        <v>40970.239999999998</v>
      </c>
      <c r="N1633" s="359">
        <f t="shared" si="207"/>
        <v>0</v>
      </c>
      <c r="O1633" s="331"/>
      <c r="P1633" s="61"/>
      <c r="Q1633" s="294"/>
      <c r="R1633" s="292"/>
      <c r="S1633" s="291"/>
    </row>
    <row r="1634" spans="1:19" ht="14.4">
      <c r="A1634" s="36">
        <f t="shared" si="201"/>
        <v>311</v>
      </c>
      <c r="B1634" s="526"/>
      <c r="C1634" s="36" t="str">
        <f>VLOOKUP('Employee Salary Payroll Tax '!B1636,'Employee Salary Payroll Tax '!$D$1:$E$7,2,FALSE)</f>
        <v>NonUnion</v>
      </c>
      <c r="D1634" s="61">
        <f t="shared" si="202"/>
        <v>2.98E-2</v>
      </c>
      <c r="E1634" s="351">
        <f>'Employee Salary Payroll Tax '!N1636</f>
        <v>80159.42</v>
      </c>
      <c r="F1634" s="351">
        <f t="shared" si="203"/>
        <v>82548.170716000008</v>
      </c>
      <c r="G1634" s="352"/>
      <c r="H1634" s="351">
        <f t="shared" si="208"/>
        <v>0</v>
      </c>
      <c r="I1634" s="351">
        <f t="shared" si="204"/>
        <v>2388.7507160000096</v>
      </c>
      <c r="J1634" s="351">
        <f t="shared" si="205"/>
        <v>0</v>
      </c>
      <c r="K1634" s="293">
        <f>SUM('Employee Salary Payroll Tax '!I1636:K1636)</f>
        <v>6959.94</v>
      </c>
      <c r="L1634" s="293">
        <f>'Employee Salary Payroll Tax '!H1636</f>
        <v>0</v>
      </c>
      <c r="M1634" s="293">
        <f t="shared" si="206"/>
        <v>73199.48</v>
      </c>
      <c r="N1634" s="359">
        <f t="shared" si="207"/>
        <v>0</v>
      </c>
      <c r="O1634" s="331"/>
      <c r="P1634" s="61"/>
      <c r="Q1634" s="294"/>
      <c r="R1634" s="292"/>
      <c r="S1634" s="291"/>
    </row>
    <row r="1635" spans="1:19" ht="14.4">
      <c r="A1635" s="36">
        <f t="shared" si="201"/>
        <v>312</v>
      </c>
      <c r="B1635" s="526"/>
      <c r="C1635" s="36" t="str">
        <f>VLOOKUP('Employee Salary Payroll Tax '!B1637,'Employee Salary Payroll Tax '!$D$1:$E$7,2,FALSE)</f>
        <v>UA</v>
      </c>
      <c r="D1635" s="61">
        <f t="shared" si="202"/>
        <v>0.03</v>
      </c>
      <c r="E1635" s="351">
        <f>'Employee Salary Payroll Tax '!N1637</f>
        <v>99012.69</v>
      </c>
      <c r="F1635" s="351">
        <f t="shared" si="203"/>
        <v>101983.07070000001</v>
      </c>
      <c r="G1635" s="352"/>
      <c r="H1635" s="351">
        <f t="shared" si="208"/>
        <v>0</v>
      </c>
      <c r="I1635" s="351">
        <f t="shared" si="204"/>
        <v>2970.3807000000088</v>
      </c>
      <c r="J1635" s="351">
        <f t="shared" si="205"/>
        <v>0</v>
      </c>
      <c r="K1635" s="293">
        <f>SUM('Employee Salary Payroll Tax '!I1637:K1637)</f>
        <v>87366.69</v>
      </c>
      <c r="L1635" s="293">
        <f>'Employee Salary Payroll Tax '!H1637</f>
        <v>1980.25</v>
      </c>
      <c r="M1635" s="293">
        <f t="shared" si="206"/>
        <v>9665.75</v>
      </c>
      <c r="N1635" s="359">
        <f t="shared" si="207"/>
        <v>0</v>
      </c>
      <c r="O1635" s="331"/>
      <c r="P1635" s="61"/>
      <c r="Q1635" s="294"/>
      <c r="R1635" s="292"/>
      <c r="S1635" s="291"/>
    </row>
    <row r="1636" spans="1:19" ht="14.4">
      <c r="A1636" s="36">
        <f t="shared" si="201"/>
        <v>313</v>
      </c>
      <c r="B1636" s="526"/>
      <c r="C1636" s="36" t="str">
        <f>VLOOKUP('Employee Salary Payroll Tax '!B1638,'Employee Salary Payroll Tax '!$D$1:$E$7,2,FALSE)</f>
        <v>IBEW</v>
      </c>
      <c r="D1636" s="61">
        <f t="shared" si="202"/>
        <v>6.875E-3</v>
      </c>
      <c r="E1636" s="351">
        <f>'Employee Salary Payroll Tax '!N1638</f>
        <v>57110.58</v>
      </c>
      <c r="F1636" s="351">
        <f t="shared" si="203"/>
        <v>57503.215237500001</v>
      </c>
      <c r="G1636" s="352"/>
      <c r="H1636" s="351">
        <f t="shared" si="208"/>
        <v>0</v>
      </c>
      <c r="I1636" s="351">
        <f t="shared" si="204"/>
        <v>392.63523749999877</v>
      </c>
      <c r="J1636" s="351">
        <f t="shared" si="205"/>
        <v>0</v>
      </c>
      <c r="K1636" s="293">
        <f>SUM('Employee Salary Payroll Tax '!I1638:K1638)</f>
        <v>57110.579999999994</v>
      </c>
      <c r="L1636" s="293">
        <f>'Employee Salary Payroll Tax '!H1638</f>
        <v>0</v>
      </c>
      <c r="M1636" s="293">
        <f t="shared" si="206"/>
        <v>7.2759576141834259E-12</v>
      </c>
      <c r="N1636" s="359">
        <f t="shared" si="207"/>
        <v>0</v>
      </c>
      <c r="O1636" s="331"/>
      <c r="P1636" s="61"/>
      <c r="Q1636" s="294"/>
      <c r="R1636" s="292"/>
      <c r="S1636" s="291"/>
    </row>
    <row r="1637" spans="1:19" ht="14.4">
      <c r="A1637" s="36">
        <f t="shared" si="201"/>
        <v>314</v>
      </c>
      <c r="B1637" s="526"/>
      <c r="C1637" s="36" t="str">
        <f>VLOOKUP('Employee Salary Payroll Tax '!B1639,'Employee Salary Payroll Tax '!$D$1:$E$7,2,FALSE)</f>
        <v>NonUnion</v>
      </c>
      <c r="D1637" s="61">
        <f t="shared" si="202"/>
        <v>2.98E-2</v>
      </c>
      <c r="E1637" s="351">
        <f>'Employee Salary Payroll Tax '!N1639</f>
        <v>55674.96</v>
      </c>
      <c r="F1637" s="351">
        <f t="shared" si="203"/>
        <v>57334.073808000001</v>
      </c>
      <c r="G1637" s="352"/>
      <c r="H1637" s="351">
        <f t="shared" si="208"/>
        <v>0</v>
      </c>
      <c r="I1637" s="351">
        <f t="shared" si="204"/>
        <v>1659.1138080000019</v>
      </c>
      <c r="J1637" s="351">
        <f t="shared" si="205"/>
        <v>0</v>
      </c>
      <c r="K1637" s="293">
        <f>SUM('Employee Salary Payroll Tax '!I1639:K1639)</f>
        <v>53447.97</v>
      </c>
      <c r="L1637" s="293">
        <f>'Employee Salary Payroll Tax '!H1639</f>
        <v>0</v>
      </c>
      <c r="M1637" s="293">
        <f t="shared" si="206"/>
        <v>2226.989999999998</v>
      </c>
      <c r="N1637" s="359">
        <f t="shared" si="207"/>
        <v>0</v>
      </c>
      <c r="O1637" s="331"/>
      <c r="P1637" s="61"/>
      <c r="Q1637" s="294"/>
      <c r="R1637" s="292"/>
      <c r="S1637" s="291"/>
    </row>
    <row r="1638" spans="1:19" ht="14.4">
      <c r="A1638" s="36">
        <f t="shared" si="201"/>
        <v>315</v>
      </c>
      <c r="B1638" s="526"/>
      <c r="C1638" s="36" t="str">
        <f>VLOOKUP('Employee Salary Payroll Tax '!B1640,'Employee Salary Payroll Tax '!$D$1:$E$7,2,FALSE)</f>
        <v>NonUnion</v>
      </c>
      <c r="D1638" s="61">
        <f t="shared" si="202"/>
        <v>2.98E-2</v>
      </c>
      <c r="E1638" s="351">
        <f>'Employee Salary Payroll Tax '!N1640</f>
        <v>143088.25</v>
      </c>
      <c r="F1638" s="351">
        <f t="shared" si="203"/>
        <v>147352.27985000002</v>
      </c>
      <c r="G1638" s="352"/>
      <c r="H1638" s="351">
        <f t="shared" si="208"/>
        <v>0</v>
      </c>
      <c r="I1638" s="351">
        <f t="shared" si="204"/>
        <v>4264.0298500000208</v>
      </c>
      <c r="J1638" s="351">
        <f t="shared" si="205"/>
        <v>0</v>
      </c>
      <c r="K1638" s="293">
        <f>SUM('Employee Salary Payroll Tax '!I1640:K1640)</f>
        <v>56167.649999999994</v>
      </c>
      <c r="L1638" s="293">
        <f>'Employee Salary Payroll Tax '!H1640</f>
        <v>0</v>
      </c>
      <c r="M1638" s="293">
        <f t="shared" si="206"/>
        <v>86920.6</v>
      </c>
      <c r="N1638" s="359">
        <f t="shared" si="207"/>
        <v>0</v>
      </c>
      <c r="O1638" s="331"/>
      <c r="P1638" s="61"/>
      <c r="Q1638" s="294"/>
      <c r="R1638" s="292"/>
      <c r="S1638" s="291"/>
    </row>
    <row r="1639" spans="1:19" ht="14.4">
      <c r="A1639" s="36">
        <f t="shared" si="201"/>
        <v>316</v>
      </c>
      <c r="B1639" s="526"/>
      <c r="C1639" s="36" t="str">
        <f>VLOOKUP('Employee Salary Payroll Tax '!B1641,'Employee Salary Payroll Tax '!$D$1:$E$7,2,FALSE)</f>
        <v>IBEW</v>
      </c>
      <c r="D1639" s="61">
        <f t="shared" si="202"/>
        <v>6.875E-3</v>
      </c>
      <c r="E1639" s="351">
        <f>'Employee Salary Payroll Tax '!N1641</f>
        <v>46433.06</v>
      </c>
      <c r="F1639" s="351">
        <f t="shared" si="203"/>
        <v>46752.287287499996</v>
      </c>
      <c r="G1639" s="352"/>
      <c r="H1639" s="351">
        <f t="shared" si="208"/>
        <v>0</v>
      </c>
      <c r="I1639" s="351">
        <f t="shared" si="204"/>
        <v>319.22728749999806</v>
      </c>
      <c r="J1639" s="351">
        <f t="shared" si="205"/>
        <v>0</v>
      </c>
      <c r="K1639" s="293">
        <f>SUM('Employee Salary Payroll Tax '!I1641:K1641)</f>
        <v>36952.969999999994</v>
      </c>
      <c r="L1639" s="293">
        <f>'Employee Salary Payroll Tax '!H1641</f>
        <v>0</v>
      </c>
      <c r="M1639" s="293">
        <f t="shared" si="206"/>
        <v>9480.0900000000038</v>
      </c>
      <c r="N1639" s="359">
        <f t="shared" si="207"/>
        <v>0</v>
      </c>
      <c r="O1639" s="331"/>
      <c r="P1639" s="61"/>
      <c r="Q1639" s="294"/>
      <c r="R1639" s="292"/>
      <c r="S1639" s="291"/>
    </row>
    <row r="1640" spans="1:19" ht="14.4">
      <c r="A1640" s="36">
        <f t="shared" si="201"/>
        <v>317</v>
      </c>
      <c r="B1640" s="526"/>
      <c r="C1640" s="36" t="str">
        <f>VLOOKUP('Employee Salary Payroll Tax '!B1642,'Employee Salary Payroll Tax '!$D$1:$E$7,2,FALSE)</f>
        <v>IBEW</v>
      </c>
      <c r="D1640" s="61">
        <f t="shared" si="202"/>
        <v>6.875E-3</v>
      </c>
      <c r="E1640" s="351">
        <f>'Employee Salary Payroll Tax '!N1642</f>
        <v>159739.62</v>
      </c>
      <c r="F1640" s="351">
        <f t="shared" si="203"/>
        <v>160837.8298875</v>
      </c>
      <c r="G1640" s="352"/>
      <c r="H1640" s="351">
        <f t="shared" si="208"/>
        <v>0</v>
      </c>
      <c r="I1640" s="351">
        <f t="shared" si="204"/>
        <v>1098.2098875000083</v>
      </c>
      <c r="J1640" s="351">
        <f t="shared" si="205"/>
        <v>0</v>
      </c>
      <c r="K1640" s="293">
        <f>SUM('Employee Salary Payroll Tax '!I1642:K1642)</f>
        <v>83750.409999999989</v>
      </c>
      <c r="L1640" s="293">
        <f>'Employee Salary Payroll Tax '!H1642</f>
        <v>0</v>
      </c>
      <c r="M1640" s="293">
        <f t="shared" si="206"/>
        <v>75989.210000000006</v>
      </c>
      <c r="N1640" s="359">
        <f t="shared" si="207"/>
        <v>0</v>
      </c>
      <c r="O1640" s="331"/>
      <c r="P1640" s="61"/>
      <c r="Q1640" s="294"/>
      <c r="R1640" s="292"/>
      <c r="S1640" s="291"/>
    </row>
    <row r="1641" spans="1:19" ht="14.4">
      <c r="A1641" s="36">
        <f t="shared" si="201"/>
        <v>318</v>
      </c>
      <c r="B1641" s="526"/>
      <c r="C1641" s="36" t="str">
        <f>VLOOKUP('Employee Salary Payroll Tax '!B1643,'Employee Salary Payroll Tax '!$D$1:$E$7,2,FALSE)</f>
        <v>NonUnion</v>
      </c>
      <c r="D1641" s="61">
        <f t="shared" si="202"/>
        <v>2.98E-2</v>
      </c>
      <c r="E1641" s="351">
        <f>'Employee Salary Payroll Tax '!N1643</f>
        <v>9594.08</v>
      </c>
      <c r="F1641" s="351">
        <f t="shared" si="203"/>
        <v>9879.9835839999996</v>
      </c>
      <c r="G1641" s="352"/>
      <c r="H1641" s="351">
        <f t="shared" si="208"/>
        <v>35405.919999999998</v>
      </c>
      <c r="I1641" s="351">
        <f t="shared" si="204"/>
        <v>285.90358399999968</v>
      </c>
      <c r="J1641" s="351">
        <f t="shared" si="205"/>
        <v>1.715421503999998</v>
      </c>
      <c r="K1641" s="293">
        <f>SUM('Employee Salary Payroll Tax '!I1643:K1643)</f>
        <v>1395.87</v>
      </c>
      <c r="L1641" s="293">
        <f>'Employee Salary Payroll Tax '!H1643</f>
        <v>0</v>
      </c>
      <c r="M1641" s="293">
        <f t="shared" si="206"/>
        <v>8198.2099999999991</v>
      </c>
      <c r="N1641" s="359">
        <f t="shared" si="207"/>
        <v>0.24958155597398562</v>
      </c>
      <c r="O1641" s="331"/>
      <c r="P1641" s="61"/>
      <c r="Q1641" s="294"/>
      <c r="R1641" s="292"/>
      <c r="S1641" s="291"/>
    </row>
    <row r="1642" spans="1:19" ht="14.4">
      <c r="A1642" s="36">
        <f t="shared" si="201"/>
        <v>319</v>
      </c>
      <c r="B1642" s="526"/>
      <c r="C1642" s="36" t="str">
        <f>VLOOKUP('Employee Salary Payroll Tax '!B1644,'Employee Salary Payroll Tax '!$D$1:$E$7,2,FALSE)</f>
        <v>IBEW</v>
      </c>
      <c r="D1642" s="61">
        <f t="shared" si="202"/>
        <v>6.875E-3</v>
      </c>
      <c r="E1642" s="351">
        <f>'Employee Salary Payroll Tax '!N1644</f>
        <v>78723.86</v>
      </c>
      <c r="F1642" s="351">
        <f t="shared" si="203"/>
        <v>79265.086537499999</v>
      </c>
      <c r="G1642" s="352"/>
      <c r="H1642" s="351">
        <f t="shared" si="208"/>
        <v>0</v>
      </c>
      <c r="I1642" s="351">
        <f t="shared" si="204"/>
        <v>541.22653749999881</v>
      </c>
      <c r="J1642" s="351">
        <f t="shared" si="205"/>
        <v>0</v>
      </c>
      <c r="K1642" s="293">
        <f>SUM('Employee Salary Payroll Tax '!I1644:K1644)</f>
        <v>0</v>
      </c>
      <c r="L1642" s="293">
        <f>'Employee Salary Payroll Tax '!H1644</f>
        <v>0</v>
      </c>
      <c r="M1642" s="293">
        <f t="shared" si="206"/>
        <v>78723.86</v>
      </c>
      <c r="N1642" s="359">
        <f t="shared" si="207"/>
        <v>0</v>
      </c>
      <c r="O1642" s="331"/>
      <c r="P1642" s="61"/>
      <c r="Q1642" s="294"/>
      <c r="R1642" s="292"/>
      <c r="S1642" s="291"/>
    </row>
    <row r="1643" spans="1:19" ht="14.4">
      <c r="A1643" s="36">
        <f t="shared" si="201"/>
        <v>320</v>
      </c>
      <c r="B1643" s="526"/>
      <c r="C1643" s="36" t="str">
        <f>VLOOKUP('Employee Salary Payroll Tax '!B1645,'Employee Salary Payroll Tax '!$D$1:$E$7,2,FALSE)</f>
        <v>NonUnion</v>
      </c>
      <c r="D1643" s="61">
        <f t="shared" si="202"/>
        <v>2.98E-2</v>
      </c>
      <c r="E1643" s="351">
        <f>'Employee Salary Payroll Tax '!N1645</f>
        <v>5243.87</v>
      </c>
      <c r="F1643" s="351">
        <f t="shared" si="203"/>
        <v>5400.137326</v>
      </c>
      <c r="G1643" s="352"/>
      <c r="H1643" s="351">
        <f t="shared" si="208"/>
        <v>39756.129999999997</v>
      </c>
      <c r="I1643" s="351">
        <f t="shared" si="204"/>
        <v>156.26732600000014</v>
      </c>
      <c r="J1643" s="351">
        <f t="shared" si="205"/>
        <v>0.9376039560000009</v>
      </c>
      <c r="K1643" s="293">
        <f>SUM('Employee Salary Payroll Tax '!I1645:K1645)</f>
        <v>523.49</v>
      </c>
      <c r="L1643" s="293">
        <f>'Employee Salary Payroll Tax '!H1645</f>
        <v>0</v>
      </c>
      <c r="M1643" s="293">
        <f t="shared" si="206"/>
        <v>4720.38</v>
      </c>
      <c r="N1643" s="359">
        <f t="shared" si="207"/>
        <v>9.3600011982150677E-2</v>
      </c>
      <c r="O1643" s="331"/>
      <c r="P1643" s="61"/>
      <c r="Q1643" s="294"/>
      <c r="R1643" s="292"/>
      <c r="S1643" s="291"/>
    </row>
    <row r="1644" spans="1:19" ht="14.4">
      <c r="A1644" s="36">
        <f t="shared" si="201"/>
        <v>321</v>
      </c>
      <c r="B1644" s="526"/>
      <c r="C1644" s="36" t="str">
        <f>VLOOKUP('Employee Salary Payroll Tax '!B1646,'Employee Salary Payroll Tax '!$D$1:$E$7,2,FALSE)</f>
        <v>IBEW</v>
      </c>
      <c r="D1644" s="61">
        <f t="shared" si="202"/>
        <v>6.875E-3</v>
      </c>
      <c r="E1644" s="351">
        <f>'Employee Salary Payroll Tax '!N1646</f>
        <v>70208.94</v>
      </c>
      <c r="F1644" s="351">
        <f t="shared" si="203"/>
        <v>70691.626462500004</v>
      </c>
      <c r="G1644" s="352"/>
      <c r="H1644" s="351">
        <f t="shared" si="208"/>
        <v>0</v>
      </c>
      <c r="I1644" s="351">
        <f t="shared" si="204"/>
        <v>482.68646250000165</v>
      </c>
      <c r="J1644" s="351">
        <f t="shared" si="205"/>
        <v>0</v>
      </c>
      <c r="K1644" s="293">
        <f>SUM('Employee Salary Payroll Tax '!I1646:K1646)</f>
        <v>70208.94</v>
      </c>
      <c r="L1644" s="293">
        <f>'Employee Salary Payroll Tax '!H1646</f>
        <v>0</v>
      </c>
      <c r="M1644" s="293">
        <f t="shared" si="206"/>
        <v>0</v>
      </c>
      <c r="N1644" s="359">
        <f t="shared" si="207"/>
        <v>0</v>
      </c>
      <c r="O1644" s="331"/>
      <c r="P1644" s="61"/>
      <c r="Q1644" s="294"/>
      <c r="R1644" s="292"/>
      <c r="S1644" s="291"/>
    </row>
    <row r="1645" spans="1:19" ht="14.4">
      <c r="A1645" s="36">
        <f t="shared" ref="A1645:A1708" si="209">+A1644+1</f>
        <v>322</v>
      </c>
      <c r="B1645" s="526"/>
      <c r="C1645" s="36" t="str">
        <f>VLOOKUP('Employee Salary Payroll Tax '!B1647,'Employee Salary Payroll Tax '!$D$1:$E$7,2,FALSE)</f>
        <v>NonUnion</v>
      </c>
      <c r="D1645" s="61">
        <f t="shared" si="202"/>
        <v>2.98E-2</v>
      </c>
      <c r="E1645" s="351">
        <f>'Employee Salary Payroll Tax '!N1647</f>
        <v>16627.45</v>
      </c>
      <c r="F1645" s="351">
        <f t="shared" si="203"/>
        <v>17122.94801</v>
      </c>
      <c r="G1645" s="352"/>
      <c r="H1645" s="351">
        <f t="shared" si="208"/>
        <v>28372.55</v>
      </c>
      <c r="I1645" s="351">
        <f t="shared" si="204"/>
        <v>495.49800999999934</v>
      </c>
      <c r="J1645" s="351">
        <f t="shared" si="205"/>
        <v>2.972988059999996</v>
      </c>
      <c r="K1645" s="293">
        <f>SUM('Employee Salary Payroll Tax '!I1647:K1647)</f>
        <v>956.31999999999994</v>
      </c>
      <c r="L1645" s="293">
        <f>'Employee Salary Payroll Tax '!H1647</f>
        <v>0</v>
      </c>
      <c r="M1645" s="293">
        <f t="shared" si="206"/>
        <v>15671.130000000001</v>
      </c>
      <c r="N1645" s="359">
        <f t="shared" si="207"/>
        <v>0.17099001598971614</v>
      </c>
      <c r="O1645" s="331"/>
      <c r="P1645" s="61"/>
      <c r="Q1645" s="294"/>
      <c r="R1645" s="292"/>
      <c r="S1645" s="291"/>
    </row>
    <row r="1646" spans="1:19" ht="14.4">
      <c r="A1646" s="36">
        <f t="shared" si="209"/>
        <v>323</v>
      </c>
      <c r="B1646" s="526"/>
      <c r="C1646" s="36" t="str">
        <f>VLOOKUP('Employee Salary Payroll Tax '!B1648,'Employee Salary Payroll Tax '!$D$1:$E$7,2,FALSE)</f>
        <v>Not Assigned</v>
      </c>
      <c r="D1646" s="61">
        <f t="shared" si="202"/>
        <v>0</v>
      </c>
      <c r="E1646" s="351">
        <f>'Employee Salary Payroll Tax '!N1648</f>
        <v>-0.91</v>
      </c>
      <c r="F1646" s="351">
        <f t="shared" si="203"/>
        <v>-0.91</v>
      </c>
      <c r="G1646" s="352"/>
      <c r="H1646" s="351">
        <f t="shared" si="208"/>
        <v>45000.91</v>
      </c>
      <c r="I1646" s="351">
        <f t="shared" si="204"/>
        <v>0</v>
      </c>
      <c r="J1646" s="351">
        <f t="shared" si="205"/>
        <v>0</v>
      </c>
      <c r="K1646" s="293">
        <f>SUM('Employee Salary Payroll Tax '!I1648:K1648)</f>
        <v>-45.480000000000004</v>
      </c>
      <c r="L1646" s="293">
        <f>'Employee Salary Payroll Tax '!H1648</f>
        <v>0</v>
      </c>
      <c r="M1646" s="293">
        <f t="shared" si="206"/>
        <v>44.570000000000007</v>
      </c>
      <c r="N1646" s="359">
        <f t="shared" si="207"/>
        <v>0</v>
      </c>
      <c r="O1646" s="331"/>
      <c r="P1646" s="61"/>
      <c r="Q1646" s="294"/>
      <c r="R1646" s="292"/>
      <c r="S1646" s="291"/>
    </row>
    <row r="1647" spans="1:19" ht="14.4">
      <c r="A1647" s="36">
        <f t="shared" si="209"/>
        <v>324</v>
      </c>
      <c r="B1647" s="526"/>
      <c r="C1647" s="36" t="str">
        <f>VLOOKUP('Employee Salary Payroll Tax '!B1649,'Employee Salary Payroll Tax '!$D$1:$E$7,2,FALSE)</f>
        <v>NonUnion</v>
      </c>
      <c r="D1647" s="61">
        <f t="shared" si="202"/>
        <v>2.98E-2</v>
      </c>
      <c r="E1647" s="351">
        <f>'Employee Salary Payroll Tax '!N1649</f>
        <v>100316.83</v>
      </c>
      <c r="F1647" s="351">
        <f t="shared" si="203"/>
        <v>103306.271534</v>
      </c>
      <c r="G1647" s="352"/>
      <c r="H1647" s="351">
        <f t="shared" si="208"/>
        <v>0</v>
      </c>
      <c r="I1647" s="351">
        <f t="shared" si="204"/>
        <v>2989.4415339999978</v>
      </c>
      <c r="J1647" s="351">
        <f t="shared" si="205"/>
        <v>0</v>
      </c>
      <c r="K1647" s="293">
        <f>SUM('Employee Salary Payroll Tax '!I1649:K1649)</f>
        <v>99298.93</v>
      </c>
      <c r="L1647" s="293">
        <f>'Employee Salary Payroll Tax '!H1649</f>
        <v>0</v>
      </c>
      <c r="M1647" s="293">
        <f t="shared" si="206"/>
        <v>1017.9000000000087</v>
      </c>
      <c r="N1647" s="359">
        <f t="shared" si="207"/>
        <v>0</v>
      </c>
      <c r="O1647" s="331"/>
      <c r="P1647" s="61"/>
      <c r="Q1647" s="294"/>
      <c r="R1647" s="292"/>
      <c r="S1647" s="291"/>
    </row>
    <row r="1648" spans="1:19" ht="14.4">
      <c r="A1648" s="36">
        <f t="shared" si="209"/>
        <v>325</v>
      </c>
      <c r="B1648" s="526"/>
      <c r="C1648" s="36" t="str">
        <f>VLOOKUP('Employee Salary Payroll Tax '!B1650,'Employee Salary Payroll Tax '!$D$1:$E$7,2,FALSE)</f>
        <v>NonUnion</v>
      </c>
      <c r="D1648" s="61">
        <f t="shared" si="202"/>
        <v>2.98E-2</v>
      </c>
      <c r="E1648" s="351">
        <f>'Employee Salary Payroll Tax '!N1650</f>
        <v>91517.72</v>
      </c>
      <c r="F1648" s="351">
        <f t="shared" si="203"/>
        <v>94244.948056000008</v>
      </c>
      <c r="G1648" s="352"/>
      <c r="H1648" s="351">
        <f t="shared" si="208"/>
        <v>0</v>
      </c>
      <c r="I1648" s="351">
        <f t="shared" si="204"/>
        <v>2727.2280560000072</v>
      </c>
      <c r="J1648" s="351">
        <f t="shared" si="205"/>
        <v>0</v>
      </c>
      <c r="K1648" s="293">
        <f>SUM('Employee Salary Payroll Tax '!I1650:K1650)</f>
        <v>26328.760000000002</v>
      </c>
      <c r="L1648" s="293">
        <f>'Employee Salary Payroll Tax '!H1650</f>
        <v>0</v>
      </c>
      <c r="M1648" s="293">
        <f t="shared" si="206"/>
        <v>65188.959999999999</v>
      </c>
      <c r="N1648" s="359">
        <f t="shared" si="207"/>
        <v>0</v>
      </c>
      <c r="O1648" s="331"/>
      <c r="P1648" s="61"/>
      <c r="Q1648" s="294"/>
      <c r="R1648" s="292"/>
      <c r="S1648" s="291"/>
    </row>
    <row r="1649" spans="1:19" ht="14.4">
      <c r="A1649" s="36">
        <f t="shared" si="209"/>
        <v>326</v>
      </c>
      <c r="B1649" s="526"/>
      <c r="C1649" s="36" t="str">
        <f>VLOOKUP('Employee Salary Payroll Tax '!B1651,'Employee Salary Payroll Tax '!$D$1:$E$7,2,FALSE)</f>
        <v>IBEW</v>
      </c>
      <c r="D1649" s="61">
        <f t="shared" si="202"/>
        <v>6.875E-3</v>
      </c>
      <c r="E1649" s="351">
        <f>'Employee Salary Payroll Tax '!N1651</f>
        <v>469.06</v>
      </c>
      <c r="F1649" s="351">
        <f t="shared" si="203"/>
        <v>472.28478749999999</v>
      </c>
      <c r="G1649" s="352"/>
      <c r="H1649" s="351">
        <f t="shared" si="208"/>
        <v>44530.94</v>
      </c>
      <c r="I1649" s="351">
        <f t="shared" si="204"/>
        <v>3.2247874999999908</v>
      </c>
      <c r="J1649" s="351">
        <f t="shared" si="205"/>
        <v>1.9348724999999945E-2</v>
      </c>
      <c r="K1649" s="293">
        <f>SUM('Employee Salary Payroll Tax '!I1651:K1651)</f>
        <v>15.38</v>
      </c>
      <c r="L1649" s="293">
        <f>'Employee Salary Payroll Tax '!H1651</f>
        <v>0</v>
      </c>
      <c r="M1649" s="293">
        <f t="shared" si="206"/>
        <v>453.68</v>
      </c>
      <c r="N1649" s="359">
        <f t="shared" si="207"/>
        <v>6.3442499864745268E-4</v>
      </c>
      <c r="O1649" s="331"/>
      <c r="P1649" s="61"/>
      <c r="Q1649" s="294"/>
      <c r="R1649" s="292"/>
      <c r="S1649" s="291"/>
    </row>
    <row r="1650" spans="1:19" ht="14.4">
      <c r="A1650" s="36">
        <f t="shared" si="209"/>
        <v>327</v>
      </c>
      <c r="B1650" s="526"/>
      <c r="C1650" s="36" t="str">
        <f>VLOOKUP('Employee Salary Payroll Tax '!B1652,'Employee Salary Payroll Tax '!$D$1:$E$7,2,FALSE)</f>
        <v>UA</v>
      </c>
      <c r="D1650" s="61">
        <f t="shared" si="202"/>
        <v>0.03</v>
      </c>
      <c r="E1650" s="351">
        <f>'Employee Salary Payroll Tax '!N1652</f>
        <v>87618.97</v>
      </c>
      <c r="F1650" s="351">
        <f t="shared" si="203"/>
        <v>90247.539100000009</v>
      </c>
      <c r="G1650" s="352"/>
      <c r="H1650" s="351">
        <f t="shared" si="208"/>
        <v>0</v>
      </c>
      <c r="I1650" s="351">
        <f t="shared" si="204"/>
        <v>2628.5691000000079</v>
      </c>
      <c r="J1650" s="351">
        <f t="shared" si="205"/>
        <v>0</v>
      </c>
      <c r="K1650" s="293">
        <f>SUM('Employee Salary Payroll Tax '!I1652:K1652)</f>
        <v>85550.2</v>
      </c>
      <c r="L1650" s="293">
        <f>'Employee Salary Payroll Tax '!H1652</f>
        <v>0</v>
      </c>
      <c r="M1650" s="293">
        <f t="shared" si="206"/>
        <v>2068.7700000000041</v>
      </c>
      <c r="N1650" s="359">
        <f t="shared" si="207"/>
        <v>0</v>
      </c>
      <c r="O1650" s="331"/>
      <c r="P1650" s="61"/>
      <c r="Q1650" s="294"/>
      <c r="R1650" s="292"/>
      <c r="S1650" s="291"/>
    </row>
    <row r="1651" spans="1:19" ht="14.4">
      <c r="A1651" s="36">
        <f t="shared" si="209"/>
        <v>328</v>
      </c>
      <c r="B1651" s="526"/>
      <c r="C1651" s="36" t="str">
        <f>VLOOKUP('Employee Salary Payroll Tax '!B1653,'Employee Salary Payroll Tax '!$D$1:$E$7,2,FALSE)</f>
        <v>NonUnion</v>
      </c>
      <c r="D1651" s="61">
        <f t="shared" si="202"/>
        <v>2.98E-2</v>
      </c>
      <c r="E1651" s="351">
        <f>'Employee Salary Payroll Tax '!N1653</f>
        <v>93898.59</v>
      </c>
      <c r="F1651" s="351">
        <f t="shared" si="203"/>
        <v>96696.767982000005</v>
      </c>
      <c r="G1651" s="352"/>
      <c r="H1651" s="351">
        <f t="shared" si="208"/>
        <v>0</v>
      </c>
      <c r="I1651" s="351">
        <f t="shared" si="204"/>
        <v>2798.1779820000083</v>
      </c>
      <c r="J1651" s="351">
        <f t="shared" si="205"/>
        <v>0</v>
      </c>
      <c r="K1651" s="293">
        <f>SUM('Employee Salary Payroll Tax '!I1653:K1653)</f>
        <v>7069.1</v>
      </c>
      <c r="L1651" s="293">
        <f>'Employee Salary Payroll Tax '!H1653</f>
        <v>0</v>
      </c>
      <c r="M1651" s="293">
        <f t="shared" si="206"/>
        <v>86829.489999999991</v>
      </c>
      <c r="N1651" s="359">
        <f t="shared" si="207"/>
        <v>0</v>
      </c>
      <c r="O1651" s="331"/>
      <c r="P1651" s="61"/>
      <c r="Q1651" s="294"/>
      <c r="R1651" s="292"/>
      <c r="S1651" s="291"/>
    </row>
    <row r="1652" spans="1:19" ht="14.4">
      <c r="A1652" s="36">
        <f t="shared" si="209"/>
        <v>329</v>
      </c>
      <c r="B1652" s="526"/>
      <c r="C1652" s="36" t="str">
        <f>VLOOKUP('Employee Salary Payroll Tax '!B1654,'Employee Salary Payroll Tax '!$D$1:$E$7,2,FALSE)</f>
        <v>UA</v>
      </c>
      <c r="D1652" s="61">
        <f t="shared" si="202"/>
        <v>0.03</v>
      </c>
      <c r="E1652" s="351">
        <f>'Employee Salary Payroll Tax '!N1654</f>
        <v>86251.75</v>
      </c>
      <c r="F1652" s="351">
        <f t="shared" si="203"/>
        <v>88839.302500000005</v>
      </c>
      <c r="G1652" s="352"/>
      <c r="H1652" s="351">
        <f t="shared" si="208"/>
        <v>0</v>
      </c>
      <c r="I1652" s="351">
        <f t="shared" si="204"/>
        <v>2587.5525000000052</v>
      </c>
      <c r="J1652" s="351">
        <f t="shared" si="205"/>
        <v>0</v>
      </c>
      <c r="K1652" s="293">
        <f>SUM('Employee Salary Payroll Tax '!I1654:K1654)</f>
        <v>28756.33</v>
      </c>
      <c r="L1652" s="293">
        <f>'Employee Salary Payroll Tax '!H1654</f>
        <v>0</v>
      </c>
      <c r="M1652" s="293">
        <f t="shared" si="206"/>
        <v>57495.42</v>
      </c>
      <c r="N1652" s="359">
        <f t="shared" si="207"/>
        <v>0</v>
      </c>
      <c r="O1652" s="331"/>
      <c r="P1652" s="61"/>
      <c r="Q1652" s="294"/>
      <c r="R1652" s="292"/>
      <c r="S1652" s="291"/>
    </row>
    <row r="1653" spans="1:19" ht="14.4">
      <c r="A1653" s="36">
        <f t="shared" si="209"/>
        <v>330</v>
      </c>
      <c r="B1653" s="526"/>
      <c r="C1653" s="36" t="str">
        <f>VLOOKUP('Employee Salary Payroll Tax '!B1655,'Employee Salary Payroll Tax '!$D$1:$E$7,2,FALSE)</f>
        <v>IBEW</v>
      </c>
      <c r="D1653" s="61">
        <f t="shared" si="202"/>
        <v>6.875E-3</v>
      </c>
      <c r="E1653" s="351">
        <f>'Employee Salary Payroll Tax '!N1655</f>
        <v>122942.91</v>
      </c>
      <c r="F1653" s="351">
        <f t="shared" si="203"/>
        <v>123788.14250625001</v>
      </c>
      <c r="G1653" s="352"/>
      <c r="H1653" s="351">
        <f t="shared" si="208"/>
        <v>0</v>
      </c>
      <c r="I1653" s="351">
        <f t="shared" si="204"/>
        <v>845.23250625000219</v>
      </c>
      <c r="J1653" s="351">
        <f t="shared" si="205"/>
        <v>0</v>
      </c>
      <c r="K1653" s="293">
        <f>SUM('Employee Salary Payroll Tax '!I1655:K1655)</f>
        <v>122853.8</v>
      </c>
      <c r="L1653" s="293">
        <f>'Employee Salary Payroll Tax '!H1655</f>
        <v>0</v>
      </c>
      <c r="M1653" s="293">
        <f t="shared" si="206"/>
        <v>89.110000000000582</v>
      </c>
      <c r="N1653" s="359">
        <f t="shared" si="207"/>
        <v>0</v>
      </c>
      <c r="O1653" s="331"/>
      <c r="P1653" s="61"/>
      <c r="Q1653" s="294"/>
      <c r="R1653" s="292"/>
      <c r="S1653" s="291"/>
    </row>
    <row r="1654" spans="1:19" ht="14.4">
      <c r="A1654" s="36">
        <f t="shared" si="209"/>
        <v>331</v>
      </c>
      <c r="B1654" s="526"/>
      <c r="C1654" s="36" t="str">
        <f>VLOOKUP('Employee Salary Payroll Tax '!B1656,'Employee Salary Payroll Tax '!$D$1:$E$7,2,FALSE)</f>
        <v>IBEW</v>
      </c>
      <c r="D1654" s="61">
        <f t="shared" si="202"/>
        <v>6.875E-3</v>
      </c>
      <c r="E1654" s="351">
        <f>'Employee Salary Payroll Tax '!N1656</f>
        <v>133387.06</v>
      </c>
      <c r="F1654" s="351">
        <f t="shared" si="203"/>
        <v>134304.09603749998</v>
      </c>
      <c r="G1654" s="352"/>
      <c r="H1654" s="351">
        <f t="shared" si="208"/>
        <v>0</v>
      </c>
      <c r="I1654" s="351">
        <f t="shared" si="204"/>
        <v>917.03603749998729</v>
      </c>
      <c r="J1654" s="351">
        <f t="shared" si="205"/>
        <v>0</v>
      </c>
      <c r="K1654" s="293">
        <f>SUM('Employee Salary Payroll Tax '!I1656:K1656)</f>
        <v>133106.9</v>
      </c>
      <c r="L1654" s="293">
        <f>'Employee Salary Payroll Tax '!H1656</f>
        <v>0</v>
      </c>
      <c r="M1654" s="293">
        <f t="shared" si="206"/>
        <v>280.16000000000349</v>
      </c>
      <c r="N1654" s="359">
        <f t="shared" si="207"/>
        <v>0</v>
      </c>
      <c r="O1654" s="331"/>
      <c r="P1654" s="61"/>
      <c r="Q1654" s="294"/>
      <c r="R1654" s="292"/>
      <c r="S1654" s="291"/>
    </row>
    <row r="1655" spans="1:19" ht="14.4">
      <c r="A1655" s="36">
        <f t="shared" si="209"/>
        <v>332</v>
      </c>
      <c r="B1655" s="526"/>
      <c r="C1655" s="36" t="str">
        <f>VLOOKUP('Employee Salary Payroll Tax '!B1657,'Employee Salary Payroll Tax '!$D$1:$E$7,2,FALSE)</f>
        <v>NonUnion</v>
      </c>
      <c r="D1655" s="61">
        <f t="shared" si="202"/>
        <v>2.98E-2</v>
      </c>
      <c r="E1655" s="351">
        <f>'Employee Salary Payroll Tax '!N1657</f>
        <v>97693.46</v>
      </c>
      <c r="F1655" s="351">
        <f t="shared" si="203"/>
        <v>100604.72510800001</v>
      </c>
      <c r="G1655" s="352"/>
      <c r="H1655" s="351">
        <f t="shared" si="208"/>
        <v>0</v>
      </c>
      <c r="I1655" s="351">
        <f t="shared" si="204"/>
        <v>2911.2651080000069</v>
      </c>
      <c r="J1655" s="351">
        <f t="shared" si="205"/>
        <v>0</v>
      </c>
      <c r="K1655" s="293">
        <f>SUM('Employee Salary Payroll Tax '!I1657:K1657)</f>
        <v>14160.79</v>
      </c>
      <c r="L1655" s="293">
        <f>'Employee Salary Payroll Tax '!H1657</f>
        <v>0</v>
      </c>
      <c r="M1655" s="293">
        <f t="shared" si="206"/>
        <v>83532.670000000013</v>
      </c>
      <c r="N1655" s="359">
        <f t="shared" si="207"/>
        <v>0</v>
      </c>
      <c r="O1655" s="331"/>
      <c r="P1655" s="61"/>
      <c r="Q1655" s="294"/>
      <c r="R1655" s="292"/>
      <c r="S1655" s="291"/>
    </row>
    <row r="1656" spans="1:19" ht="14.4">
      <c r="A1656" s="36">
        <f t="shared" si="209"/>
        <v>333</v>
      </c>
      <c r="B1656" s="526"/>
      <c r="C1656" s="36" t="str">
        <f>VLOOKUP('Employee Salary Payroll Tax '!B1658,'Employee Salary Payroll Tax '!$D$1:$E$7,2,FALSE)</f>
        <v>IBEW</v>
      </c>
      <c r="D1656" s="61">
        <f t="shared" si="202"/>
        <v>6.875E-3</v>
      </c>
      <c r="E1656" s="351">
        <f>'Employee Salary Payroll Tax '!N1658</f>
        <v>177638.87</v>
      </c>
      <c r="F1656" s="351">
        <f t="shared" si="203"/>
        <v>178860.13723125</v>
      </c>
      <c r="G1656" s="352"/>
      <c r="H1656" s="351">
        <f t="shared" si="208"/>
        <v>0</v>
      </c>
      <c r="I1656" s="351">
        <f t="shared" si="204"/>
        <v>1221.2672312500072</v>
      </c>
      <c r="J1656" s="351">
        <f t="shared" si="205"/>
        <v>0</v>
      </c>
      <c r="K1656" s="293">
        <f>SUM('Employee Salary Payroll Tax '!I1658:K1658)</f>
        <v>97078.7</v>
      </c>
      <c r="L1656" s="293">
        <f>'Employee Salary Payroll Tax '!H1658</f>
        <v>0</v>
      </c>
      <c r="M1656" s="293">
        <f t="shared" si="206"/>
        <v>80560.17</v>
      </c>
      <c r="N1656" s="359">
        <f t="shared" si="207"/>
        <v>0</v>
      </c>
      <c r="O1656" s="331"/>
      <c r="P1656" s="61"/>
      <c r="Q1656" s="294"/>
      <c r="R1656" s="292"/>
      <c r="S1656" s="291"/>
    </row>
    <row r="1657" spans="1:19" ht="14.4">
      <c r="A1657" s="36">
        <f t="shared" si="209"/>
        <v>334</v>
      </c>
      <c r="B1657" s="526"/>
      <c r="C1657" s="36" t="str">
        <f>VLOOKUP('Employee Salary Payroll Tax '!B1659,'Employee Salary Payroll Tax '!$D$1:$E$7,2,FALSE)</f>
        <v>NonUnion</v>
      </c>
      <c r="D1657" s="61">
        <f t="shared" si="202"/>
        <v>2.98E-2</v>
      </c>
      <c r="E1657" s="351">
        <f>'Employee Salary Payroll Tax '!N1659</f>
        <v>92957.56</v>
      </c>
      <c r="F1657" s="351">
        <f t="shared" si="203"/>
        <v>95727.695288000003</v>
      </c>
      <c r="G1657" s="352"/>
      <c r="H1657" s="351">
        <f t="shared" si="208"/>
        <v>0</v>
      </c>
      <c r="I1657" s="351">
        <f t="shared" si="204"/>
        <v>2770.1352880000049</v>
      </c>
      <c r="J1657" s="351">
        <f t="shared" si="205"/>
        <v>0</v>
      </c>
      <c r="K1657" s="293">
        <f>SUM('Employee Salary Payroll Tax '!I1659:K1659)</f>
        <v>15409.29</v>
      </c>
      <c r="L1657" s="293">
        <f>'Employee Salary Payroll Tax '!H1659</f>
        <v>0</v>
      </c>
      <c r="M1657" s="293">
        <f t="shared" si="206"/>
        <v>77548.26999999999</v>
      </c>
      <c r="N1657" s="359">
        <f t="shared" si="207"/>
        <v>0</v>
      </c>
      <c r="O1657" s="331"/>
      <c r="P1657" s="61"/>
      <c r="Q1657" s="294"/>
      <c r="R1657" s="292"/>
      <c r="S1657" s="291"/>
    </row>
    <row r="1658" spans="1:19" ht="14.4">
      <c r="A1658" s="36">
        <f t="shared" si="209"/>
        <v>335</v>
      </c>
      <c r="B1658" s="526"/>
      <c r="C1658" s="36" t="str">
        <f>VLOOKUP('Employee Salary Payroll Tax '!B1660,'Employee Salary Payroll Tax '!$D$1:$E$7,2,FALSE)</f>
        <v>IBEW</v>
      </c>
      <c r="D1658" s="61">
        <f t="shared" si="202"/>
        <v>6.875E-3</v>
      </c>
      <c r="E1658" s="351">
        <f>'Employee Salary Payroll Tax '!N1660</f>
        <v>51212.78</v>
      </c>
      <c r="F1658" s="351">
        <f t="shared" si="203"/>
        <v>51564.867862499996</v>
      </c>
      <c r="G1658" s="352"/>
      <c r="H1658" s="351">
        <f t="shared" si="208"/>
        <v>0</v>
      </c>
      <c r="I1658" s="351">
        <f t="shared" si="204"/>
        <v>352.08786249999685</v>
      </c>
      <c r="J1658" s="351">
        <f t="shared" si="205"/>
        <v>0</v>
      </c>
      <c r="K1658" s="293">
        <f>SUM('Employee Salary Payroll Tax '!I1660:K1660)</f>
        <v>1682.22</v>
      </c>
      <c r="L1658" s="293">
        <f>'Employee Salary Payroll Tax '!H1660</f>
        <v>0</v>
      </c>
      <c r="M1658" s="293">
        <f t="shared" si="206"/>
        <v>49530.559999999998</v>
      </c>
      <c r="N1658" s="359">
        <f t="shared" si="207"/>
        <v>0</v>
      </c>
      <c r="O1658" s="331"/>
      <c r="P1658" s="61"/>
      <c r="Q1658" s="294"/>
      <c r="R1658" s="292"/>
      <c r="S1658" s="291"/>
    </row>
    <row r="1659" spans="1:19" ht="14.4">
      <c r="A1659" s="36">
        <f t="shared" si="209"/>
        <v>336</v>
      </c>
      <c r="B1659" s="526"/>
      <c r="C1659" s="36" t="str">
        <f>VLOOKUP('Employee Salary Payroll Tax '!B1661,'Employee Salary Payroll Tax '!$D$1:$E$7,2,FALSE)</f>
        <v>IBEW</v>
      </c>
      <c r="D1659" s="61">
        <f t="shared" si="202"/>
        <v>6.875E-3</v>
      </c>
      <c r="E1659" s="351">
        <f>'Employee Salary Payroll Tax '!N1661</f>
        <v>56030.73</v>
      </c>
      <c r="F1659" s="351">
        <f t="shared" si="203"/>
        <v>56415.941268750001</v>
      </c>
      <c r="G1659" s="352"/>
      <c r="H1659" s="351">
        <f t="shared" si="208"/>
        <v>0</v>
      </c>
      <c r="I1659" s="351">
        <f t="shared" si="204"/>
        <v>385.21126874999754</v>
      </c>
      <c r="J1659" s="351">
        <f t="shared" si="205"/>
        <v>0</v>
      </c>
      <c r="K1659" s="293">
        <f>SUM('Employee Salary Payroll Tax '!I1661:K1661)</f>
        <v>56030.73</v>
      </c>
      <c r="L1659" s="293">
        <f>'Employee Salary Payroll Tax '!H1661</f>
        <v>0</v>
      </c>
      <c r="M1659" s="293">
        <f t="shared" si="206"/>
        <v>0</v>
      </c>
      <c r="N1659" s="359">
        <f t="shared" si="207"/>
        <v>0</v>
      </c>
      <c r="O1659" s="331"/>
      <c r="P1659" s="61"/>
      <c r="Q1659" s="294"/>
      <c r="R1659" s="292"/>
      <c r="S1659" s="291"/>
    </row>
    <row r="1660" spans="1:19" ht="14.4">
      <c r="A1660" s="36">
        <f t="shared" si="209"/>
        <v>337</v>
      </c>
      <c r="B1660" s="526"/>
      <c r="C1660" s="36" t="str">
        <f>VLOOKUP('Employee Salary Payroll Tax '!B1662,'Employee Salary Payroll Tax '!$D$1:$E$7,2,FALSE)</f>
        <v>NonUnion</v>
      </c>
      <c r="D1660" s="61">
        <f t="shared" si="202"/>
        <v>2.98E-2</v>
      </c>
      <c r="E1660" s="351">
        <f>'Employee Salary Payroll Tax '!N1662</f>
        <v>73163.199999999997</v>
      </c>
      <c r="F1660" s="351">
        <f t="shared" si="203"/>
        <v>75343.463359999994</v>
      </c>
      <c r="G1660" s="352"/>
      <c r="H1660" s="351">
        <f t="shared" si="208"/>
        <v>0</v>
      </c>
      <c r="I1660" s="351">
        <f t="shared" si="204"/>
        <v>2180.2633599999972</v>
      </c>
      <c r="J1660" s="351">
        <f t="shared" si="205"/>
        <v>0</v>
      </c>
      <c r="K1660" s="293">
        <f>SUM('Employee Salary Payroll Tax '!I1662:K1662)</f>
        <v>37618.979999999996</v>
      </c>
      <c r="L1660" s="293">
        <f>'Employee Salary Payroll Tax '!H1662</f>
        <v>0</v>
      </c>
      <c r="M1660" s="293">
        <f t="shared" si="206"/>
        <v>35544.22</v>
      </c>
      <c r="N1660" s="359">
        <f t="shared" si="207"/>
        <v>0</v>
      </c>
      <c r="O1660" s="331"/>
      <c r="P1660" s="61"/>
      <c r="Q1660" s="294"/>
      <c r="R1660" s="292"/>
      <c r="S1660" s="291"/>
    </row>
    <row r="1661" spans="1:19" ht="14.4">
      <c r="A1661" s="36">
        <f t="shared" si="209"/>
        <v>338</v>
      </c>
      <c r="B1661" s="526"/>
      <c r="C1661" s="36" t="str">
        <f>VLOOKUP('Employee Salary Payroll Tax '!B1663,'Employee Salary Payroll Tax '!$D$1:$E$7,2,FALSE)</f>
        <v>NonUnion</v>
      </c>
      <c r="D1661" s="61">
        <f t="shared" si="202"/>
        <v>2.98E-2</v>
      </c>
      <c r="E1661" s="351">
        <f>'Employee Salary Payroll Tax '!N1663</f>
        <v>76798.91</v>
      </c>
      <c r="F1661" s="351">
        <f t="shared" si="203"/>
        <v>79087.517518000008</v>
      </c>
      <c r="G1661" s="352"/>
      <c r="H1661" s="351">
        <f t="shared" si="208"/>
        <v>0</v>
      </c>
      <c r="I1661" s="351">
        <f t="shared" si="204"/>
        <v>2288.6075180000043</v>
      </c>
      <c r="J1661" s="351">
        <f t="shared" si="205"/>
        <v>0</v>
      </c>
      <c r="K1661" s="293">
        <f>SUM('Employee Salary Payroll Tax '!I1663:K1663)</f>
        <v>47099.829999999994</v>
      </c>
      <c r="L1661" s="293">
        <f>'Employee Salary Payroll Tax '!H1663</f>
        <v>0</v>
      </c>
      <c r="M1661" s="293">
        <f t="shared" si="206"/>
        <v>29699.080000000009</v>
      </c>
      <c r="N1661" s="359">
        <f t="shared" si="207"/>
        <v>0</v>
      </c>
      <c r="O1661" s="331"/>
      <c r="P1661" s="61"/>
      <c r="Q1661" s="294"/>
      <c r="R1661" s="292"/>
      <c r="S1661" s="291"/>
    </row>
    <row r="1662" spans="1:19" ht="14.4">
      <c r="A1662" s="36">
        <f t="shared" si="209"/>
        <v>339</v>
      </c>
      <c r="B1662" s="526"/>
      <c r="C1662" s="36" t="str">
        <f>VLOOKUP('Employee Salary Payroll Tax '!B1664,'Employee Salary Payroll Tax '!$D$1:$E$7,2,FALSE)</f>
        <v>IBEW</v>
      </c>
      <c r="D1662" s="61">
        <f t="shared" si="202"/>
        <v>6.875E-3</v>
      </c>
      <c r="E1662" s="351">
        <f>'Employee Salary Payroll Tax '!N1664</f>
        <v>36411.129999999997</v>
      </c>
      <c r="F1662" s="351">
        <f t="shared" si="203"/>
        <v>36661.456518749997</v>
      </c>
      <c r="G1662" s="352"/>
      <c r="H1662" s="351">
        <f t="shared" si="208"/>
        <v>8588.8700000000026</v>
      </c>
      <c r="I1662" s="351">
        <f t="shared" si="204"/>
        <v>250.3265187500001</v>
      </c>
      <c r="J1662" s="351">
        <f t="shared" si="205"/>
        <v>1.5019591125000007</v>
      </c>
      <c r="K1662" s="293">
        <f>SUM('Employee Salary Payroll Tax '!I1664:K1664)</f>
        <v>36411.129999999997</v>
      </c>
      <c r="L1662" s="293">
        <f>'Employee Salary Payroll Tax '!H1664</f>
        <v>0</v>
      </c>
      <c r="M1662" s="293">
        <f t="shared" si="206"/>
        <v>0</v>
      </c>
      <c r="N1662" s="359">
        <f t="shared" si="207"/>
        <v>1.5019591124587508</v>
      </c>
      <c r="O1662" s="331"/>
      <c r="P1662" s="61"/>
      <c r="Q1662" s="294"/>
      <c r="R1662" s="292"/>
      <c r="S1662" s="291"/>
    </row>
    <row r="1663" spans="1:19" ht="14.4">
      <c r="A1663" s="36">
        <f t="shared" si="209"/>
        <v>340</v>
      </c>
      <c r="B1663" s="526"/>
      <c r="C1663" s="36" t="str">
        <f>VLOOKUP('Employee Salary Payroll Tax '!B1665,'Employee Salary Payroll Tax '!$D$1:$E$7,2,FALSE)</f>
        <v>NonUnion</v>
      </c>
      <c r="D1663" s="61">
        <f t="shared" si="202"/>
        <v>2.98E-2</v>
      </c>
      <c r="E1663" s="351">
        <f>'Employee Salary Payroll Tax '!N1665</f>
        <v>10781.72</v>
      </c>
      <c r="F1663" s="351">
        <f t="shared" si="203"/>
        <v>11103.015256000001</v>
      </c>
      <c r="G1663" s="352"/>
      <c r="H1663" s="351">
        <f t="shared" si="208"/>
        <v>34218.28</v>
      </c>
      <c r="I1663" s="351">
        <f t="shared" si="204"/>
        <v>321.29525600000125</v>
      </c>
      <c r="J1663" s="351">
        <f t="shared" si="205"/>
        <v>1.9277715360000076</v>
      </c>
      <c r="K1663" s="293">
        <f>SUM('Employee Salary Payroll Tax '!I1665:K1665)</f>
        <v>8086.29</v>
      </c>
      <c r="L1663" s="293">
        <f>'Employee Salary Payroll Tax '!H1665</f>
        <v>0</v>
      </c>
      <c r="M1663" s="293">
        <f t="shared" si="206"/>
        <v>2695.4299999999994</v>
      </c>
      <c r="N1663" s="359">
        <f t="shared" si="207"/>
        <v>1.4458286518659058</v>
      </c>
      <c r="O1663" s="331"/>
      <c r="P1663" s="61"/>
      <c r="Q1663" s="294"/>
      <c r="R1663" s="292"/>
      <c r="S1663" s="291"/>
    </row>
    <row r="1664" spans="1:19" ht="14.4">
      <c r="A1664" s="36">
        <f t="shared" si="209"/>
        <v>341</v>
      </c>
      <c r="B1664" s="526"/>
      <c r="C1664" s="36" t="str">
        <f>VLOOKUP('Employee Salary Payroll Tax '!B1666,'Employee Salary Payroll Tax '!$D$1:$E$7,2,FALSE)</f>
        <v>NonUnion</v>
      </c>
      <c r="D1664" s="61">
        <f t="shared" si="202"/>
        <v>2.98E-2</v>
      </c>
      <c r="E1664" s="351">
        <f>'Employee Salary Payroll Tax '!N1666</f>
        <v>98362.92</v>
      </c>
      <c r="F1664" s="351">
        <f t="shared" si="203"/>
        <v>101294.135016</v>
      </c>
      <c r="G1664" s="352"/>
      <c r="H1664" s="351">
        <f t="shared" si="208"/>
        <v>0</v>
      </c>
      <c r="I1664" s="351">
        <f t="shared" si="204"/>
        <v>2931.2150160000019</v>
      </c>
      <c r="J1664" s="351">
        <f t="shared" si="205"/>
        <v>0</v>
      </c>
      <c r="K1664" s="293">
        <f>SUM('Employee Salary Payroll Tax '!I1666:K1666)</f>
        <v>40865.01</v>
      </c>
      <c r="L1664" s="293">
        <f>'Employee Salary Payroll Tax '!H1666</f>
        <v>0</v>
      </c>
      <c r="M1664" s="293">
        <f t="shared" si="206"/>
        <v>57497.909999999996</v>
      </c>
      <c r="N1664" s="359">
        <f t="shared" si="207"/>
        <v>0</v>
      </c>
      <c r="O1664" s="331"/>
      <c r="P1664" s="61"/>
      <c r="Q1664" s="294"/>
      <c r="R1664" s="292"/>
      <c r="S1664" s="291"/>
    </row>
    <row r="1665" spans="1:19" ht="14.4">
      <c r="A1665" s="36">
        <f t="shared" si="209"/>
        <v>342</v>
      </c>
      <c r="B1665" s="526"/>
      <c r="C1665" s="36" t="str">
        <f>VLOOKUP('Employee Salary Payroll Tax '!B1667,'Employee Salary Payroll Tax '!$D$1:$E$7,2,FALSE)</f>
        <v>NonUnion</v>
      </c>
      <c r="D1665" s="61">
        <f t="shared" si="202"/>
        <v>2.98E-2</v>
      </c>
      <c r="E1665" s="351">
        <f>'Employee Salary Payroll Tax '!N1667</f>
        <v>61863.8</v>
      </c>
      <c r="F1665" s="351">
        <f t="shared" si="203"/>
        <v>63707.341240000009</v>
      </c>
      <c r="G1665" s="352"/>
      <c r="H1665" s="351">
        <f t="shared" si="208"/>
        <v>0</v>
      </c>
      <c r="I1665" s="351">
        <f t="shared" si="204"/>
        <v>1843.5412400000059</v>
      </c>
      <c r="J1665" s="351">
        <f t="shared" si="205"/>
        <v>0</v>
      </c>
      <c r="K1665" s="293">
        <f>SUM('Employee Salary Payroll Tax '!I1667:K1667)</f>
        <v>-321.95999999999998</v>
      </c>
      <c r="L1665" s="293">
        <f>'Employee Salary Payroll Tax '!H1667</f>
        <v>0</v>
      </c>
      <c r="M1665" s="293">
        <f t="shared" si="206"/>
        <v>62185.760000000002</v>
      </c>
      <c r="N1665" s="359">
        <f t="shared" si="207"/>
        <v>0</v>
      </c>
      <c r="O1665" s="331"/>
      <c r="P1665" s="61"/>
      <c r="Q1665" s="294"/>
      <c r="R1665" s="292"/>
      <c r="S1665" s="291"/>
    </row>
    <row r="1666" spans="1:19" ht="14.4">
      <c r="A1666" s="36">
        <f t="shared" si="209"/>
        <v>343</v>
      </c>
      <c r="B1666" s="526"/>
      <c r="C1666" s="36" t="str">
        <f>VLOOKUP('Employee Salary Payroll Tax '!B1668,'Employee Salary Payroll Tax '!$D$1:$E$7,2,FALSE)</f>
        <v>IBEW</v>
      </c>
      <c r="D1666" s="61">
        <f t="shared" si="202"/>
        <v>6.875E-3</v>
      </c>
      <c r="E1666" s="351">
        <f>'Employee Salary Payroll Tax '!N1668</f>
        <v>147850.94</v>
      </c>
      <c r="F1666" s="351">
        <f t="shared" si="203"/>
        <v>148867.4152125</v>
      </c>
      <c r="G1666" s="352"/>
      <c r="H1666" s="351">
        <f t="shared" si="208"/>
        <v>0</v>
      </c>
      <c r="I1666" s="351">
        <f t="shared" si="204"/>
        <v>1016.4752124999941</v>
      </c>
      <c r="J1666" s="351">
        <f t="shared" si="205"/>
        <v>0</v>
      </c>
      <c r="K1666" s="293">
        <f>SUM('Employee Salary Payroll Tax '!I1668:K1668)</f>
        <v>16457.88</v>
      </c>
      <c r="L1666" s="293">
        <f>'Employee Salary Payroll Tax '!H1668</f>
        <v>0</v>
      </c>
      <c r="M1666" s="293">
        <f t="shared" si="206"/>
        <v>131393.06</v>
      </c>
      <c r="N1666" s="359">
        <f t="shared" si="207"/>
        <v>0</v>
      </c>
      <c r="O1666" s="331"/>
      <c r="P1666" s="61"/>
      <c r="Q1666" s="294"/>
      <c r="R1666" s="292"/>
      <c r="S1666" s="291"/>
    </row>
    <row r="1667" spans="1:19" ht="14.4">
      <c r="A1667" s="36">
        <f t="shared" si="209"/>
        <v>344</v>
      </c>
      <c r="B1667" s="526"/>
      <c r="C1667" s="36" t="str">
        <f>VLOOKUP('Employee Salary Payroll Tax '!B1669,'Employee Salary Payroll Tax '!$D$1:$E$7,2,FALSE)</f>
        <v>NonUnion</v>
      </c>
      <c r="D1667" s="61">
        <f t="shared" si="202"/>
        <v>2.98E-2</v>
      </c>
      <c r="E1667" s="351">
        <f>'Employee Salary Payroll Tax '!N1669</f>
        <v>184.64</v>
      </c>
      <c r="F1667" s="351">
        <f t="shared" si="203"/>
        <v>190.14227199999999</v>
      </c>
      <c r="G1667" s="352"/>
      <c r="H1667" s="351">
        <f t="shared" si="208"/>
        <v>44815.360000000001</v>
      </c>
      <c r="I1667" s="351">
        <f t="shared" si="204"/>
        <v>5.5022720000000049</v>
      </c>
      <c r="J1667" s="351">
        <f t="shared" si="205"/>
        <v>3.3013632000000029E-2</v>
      </c>
      <c r="K1667" s="293">
        <f>SUM('Employee Salary Payroll Tax '!I1669:K1669)</f>
        <v>79.400000000000006</v>
      </c>
      <c r="L1667" s="293">
        <f>'Employee Salary Payroll Tax '!H1669</f>
        <v>0</v>
      </c>
      <c r="M1667" s="293">
        <f t="shared" si="206"/>
        <v>105.23999999999998</v>
      </c>
      <c r="N1667" s="359">
        <f t="shared" si="207"/>
        <v>1.4196719923111367E-2</v>
      </c>
      <c r="O1667" s="331"/>
      <c r="P1667" s="61"/>
      <c r="Q1667" s="294"/>
      <c r="R1667" s="292"/>
      <c r="S1667" s="291"/>
    </row>
    <row r="1668" spans="1:19" ht="14.4">
      <c r="A1668" s="36">
        <f t="shared" si="209"/>
        <v>345</v>
      </c>
      <c r="B1668" s="526"/>
      <c r="C1668" s="36" t="str">
        <f>VLOOKUP('Employee Salary Payroll Tax '!B1670,'Employee Salary Payroll Tax '!$D$1:$E$7,2,FALSE)</f>
        <v>NonUnion</v>
      </c>
      <c r="D1668" s="61">
        <f t="shared" si="202"/>
        <v>2.98E-2</v>
      </c>
      <c r="E1668" s="351">
        <f>'Employee Salary Payroll Tax '!N1670</f>
        <v>60759.46</v>
      </c>
      <c r="F1668" s="351">
        <f t="shared" si="203"/>
        <v>62570.091908000002</v>
      </c>
      <c r="G1668" s="352"/>
      <c r="H1668" s="351">
        <f t="shared" si="208"/>
        <v>0</v>
      </c>
      <c r="I1668" s="351">
        <f t="shared" si="204"/>
        <v>1810.631908000003</v>
      </c>
      <c r="J1668" s="351">
        <f t="shared" si="205"/>
        <v>0</v>
      </c>
      <c r="K1668" s="293">
        <f>SUM('Employee Salary Payroll Tax '!I1670:K1670)</f>
        <v>26300.53</v>
      </c>
      <c r="L1668" s="293">
        <f>'Employee Salary Payroll Tax '!H1670</f>
        <v>0</v>
      </c>
      <c r="M1668" s="293">
        <f t="shared" si="206"/>
        <v>34458.93</v>
      </c>
      <c r="N1668" s="359">
        <f t="shared" si="207"/>
        <v>0</v>
      </c>
      <c r="O1668" s="331"/>
      <c r="P1668" s="61"/>
      <c r="Q1668" s="294"/>
      <c r="R1668" s="292"/>
      <c r="S1668" s="291"/>
    </row>
    <row r="1669" spans="1:19" ht="14.4">
      <c r="A1669" s="36">
        <f t="shared" si="209"/>
        <v>346</v>
      </c>
      <c r="B1669" s="526"/>
      <c r="C1669" s="36" t="str">
        <f>VLOOKUP('Employee Salary Payroll Tax '!B1671,'Employee Salary Payroll Tax '!$D$1:$E$7,2,FALSE)</f>
        <v>NonUnion</v>
      </c>
      <c r="D1669" s="61">
        <f t="shared" si="202"/>
        <v>2.98E-2</v>
      </c>
      <c r="E1669" s="351">
        <f>'Employee Salary Payroll Tax '!N1671</f>
        <v>86788.42</v>
      </c>
      <c r="F1669" s="351">
        <f t="shared" si="203"/>
        <v>89374.714915999997</v>
      </c>
      <c r="G1669" s="352"/>
      <c r="H1669" s="351">
        <f t="shared" si="208"/>
        <v>0</v>
      </c>
      <c r="I1669" s="351">
        <f t="shared" si="204"/>
        <v>2586.2949159999989</v>
      </c>
      <c r="J1669" s="351">
        <f t="shared" si="205"/>
        <v>0</v>
      </c>
      <c r="K1669" s="293">
        <f>SUM('Employee Salary Payroll Tax '!I1671:K1671)</f>
        <v>86788.42</v>
      </c>
      <c r="L1669" s="293">
        <f>'Employee Salary Payroll Tax '!H1671</f>
        <v>0</v>
      </c>
      <c r="M1669" s="293">
        <f t="shared" si="206"/>
        <v>0</v>
      </c>
      <c r="N1669" s="359">
        <f t="shared" si="207"/>
        <v>0</v>
      </c>
      <c r="O1669" s="331"/>
      <c r="P1669" s="61"/>
      <c r="Q1669" s="294"/>
      <c r="R1669" s="292"/>
      <c r="S1669" s="291"/>
    </row>
    <row r="1670" spans="1:19" ht="14.4">
      <c r="A1670" s="36">
        <f t="shared" si="209"/>
        <v>347</v>
      </c>
      <c r="B1670" s="526"/>
      <c r="C1670" s="36" t="str">
        <f>VLOOKUP('Employee Salary Payroll Tax '!B1672,'Employee Salary Payroll Tax '!$D$1:$E$7,2,FALSE)</f>
        <v>NonUnion</v>
      </c>
      <c r="D1670" s="61">
        <f t="shared" si="202"/>
        <v>2.98E-2</v>
      </c>
      <c r="E1670" s="351">
        <f>'Employee Salary Payroll Tax '!N1672</f>
        <v>40973.440000000002</v>
      </c>
      <c r="F1670" s="351">
        <f t="shared" si="203"/>
        <v>42194.448512000003</v>
      </c>
      <c r="G1670" s="352"/>
      <c r="H1670" s="351">
        <f t="shared" si="208"/>
        <v>4026.5599999999977</v>
      </c>
      <c r="I1670" s="351">
        <f t="shared" si="204"/>
        <v>1221.0085120000003</v>
      </c>
      <c r="J1670" s="351">
        <f t="shared" si="205"/>
        <v>7.3260510720000021</v>
      </c>
      <c r="K1670" s="293">
        <f>SUM('Employee Salary Payroll Tax '!I1672:K1672)</f>
        <v>40944.089999999997</v>
      </c>
      <c r="L1670" s="293">
        <f>'Employee Salary Payroll Tax '!H1672</f>
        <v>0</v>
      </c>
      <c r="M1670" s="293">
        <f t="shared" si="206"/>
        <v>29.350000000005821</v>
      </c>
      <c r="N1670" s="359">
        <f t="shared" si="207"/>
        <v>7.3208032918213295</v>
      </c>
      <c r="O1670" s="331"/>
      <c r="P1670" s="61"/>
      <c r="Q1670" s="294"/>
      <c r="R1670" s="292"/>
      <c r="S1670" s="291"/>
    </row>
    <row r="1671" spans="1:19" ht="14.4">
      <c r="A1671" s="36">
        <f t="shared" si="209"/>
        <v>348</v>
      </c>
      <c r="B1671" s="526"/>
      <c r="C1671" s="36" t="str">
        <f>VLOOKUP('Employee Salary Payroll Tax '!B1673,'Employee Salary Payroll Tax '!$D$1:$E$7,2,FALSE)</f>
        <v>IBEW</v>
      </c>
      <c r="D1671" s="61">
        <f t="shared" si="202"/>
        <v>6.875E-3</v>
      </c>
      <c r="E1671" s="351">
        <f>'Employee Salary Payroll Tax '!N1673</f>
        <v>55804.71</v>
      </c>
      <c r="F1671" s="351">
        <f t="shared" si="203"/>
        <v>56188.367381249998</v>
      </c>
      <c r="G1671" s="352"/>
      <c r="H1671" s="351">
        <f t="shared" si="208"/>
        <v>0</v>
      </c>
      <c r="I1671" s="351">
        <f t="shared" si="204"/>
        <v>383.65738124999916</v>
      </c>
      <c r="J1671" s="351">
        <f t="shared" si="205"/>
        <v>0</v>
      </c>
      <c r="K1671" s="293">
        <f>SUM('Employee Salary Payroll Tax '!I1673:K1673)</f>
        <v>55582.12</v>
      </c>
      <c r="L1671" s="293">
        <f>'Employee Salary Payroll Tax '!H1673</f>
        <v>0</v>
      </c>
      <c r="M1671" s="293">
        <f t="shared" si="206"/>
        <v>222.58999999999651</v>
      </c>
      <c r="N1671" s="359">
        <f t="shared" si="207"/>
        <v>0</v>
      </c>
      <c r="O1671" s="331"/>
      <c r="P1671" s="61"/>
      <c r="Q1671" s="294"/>
      <c r="R1671" s="292"/>
      <c r="S1671" s="291"/>
    </row>
    <row r="1672" spans="1:19" ht="14.4">
      <c r="A1672" s="36">
        <f t="shared" si="209"/>
        <v>349</v>
      </c>
      <c r="B1672" s="526"/>
      <c r="C1672" s="36" t="str">
        <f>VLOOKUP('Employee Salary Payroll Tax '!B1674,'Employee Salary Payroll Tax '!$D$1:$E$7,2,FALSE)</f>
        <v>NonUnion</v>
      </c>
      <c r="D1672" s="61">
        <f t="shared" si="202"/>
        <v>2.98E-2</v>
      </c>
      <c r="E1672" s="351">
        <f>'Employee Salary Payroll Tax '!N1674</f>
        <v>62545.04</v>
      </c>
      <c r="F1672" s="351">
        <f t="shared" si="203"/>
        <v>64408.882192000005</v>
      </c>
      <c r="G1672" s="352"/>
      <c r="H1672" s="351">
        <f t="shared" si="208"/>
        <v>0</v>
      </c>
      <c r="I1672" s="351">
        <f t="shared" si="204"/>
        <v>1863.8421920000037</v>
      </c>
      <c r="J1672" s="351">
        <f t="shared" si="205"/>
        <v>0</v>
      </c>
      <c r="K1672" s="293">
        <f>SUM('Employee Salary Payroll Tax '!I1674:K1674)</f>
        <v>50300.959999999999</v>
      </c>
      <c r="L1672" s="293">
        <f>'Employee Salary Payroll Tax '!H1674</f>
        <v>0</v>
      </c>
      <c r="M1672" s="293">
        <f t="shared" si="206"/>
        <v>12244.080000000002</v>
      </c>
      <c r="N1672" s="359">
        <f t="shared" si="207"/>
        <v>0</v>
      </c>
      <c r="O1672" s="331"/>
      <c r="P1672" s="61"/>
      <c r="Q1672" s="294"/>
      <c r="R1672" s="292"/>
      <c r="S1672" s="291"/>
    </row>
    <row r="1673" spans="1:19" ht="14.4">
      <c r="A1673" s="36">
        <f t="shared" si="209"/>
        <v>350</v>
      </c>
      <c r="B1673" s="526"/>
      <c r="C1673" s="36" t="str">
        <f>VLOOKUP('Employee Salary Payroll Tax '!B1675,'Employee Salary Payroll Tax '!$D$1:$E$7,2,FALSE)</f>
        <v>NonUnion</v>
      </c>
      <c r="D1673" s="61">
        <f t="shared" si="202"/>
        <v>2.98E-2</v>
      </c>
      <c r="E1673" s="351">
        <f>'Employee Salary Payroll Tax '!N1675</f>
        <v>94716.96</v>
      </c>
      <c r="F1673" s="351">
        <f t="shared" si="203"/>
        <v>97539.525408000016</v>
      </c>
      <c r="G1673" s="352"/>
      <c r="H1673" s="351">
        <f t="shared" si="208"/>
        <v>0</v>
      </c>
      <c r="I1673" s="351">
        <f t="shared" si="204"/>
        <v>2822.5654080000095</v>
      </c>
      <c r="J1673" s="351">
        <f t="shared" si="205"/>
        <v>0</v>
      </c>
      <c r="K1673" s="293">
        <f>SUM('Employee Salary Payroll Tax '!I1675:K1675)</f>
        <v>86512.12</v>
      </c>
      <c r="L1673" s="293">
        <f>'Employee Salary Payroll Tax '!H1675</f>
        <v>0</v>
      </c>
      <c r="M1673" s="293">
        <f t="shared" si="206"/>
        <v>8204.8400000000111</v>
      </c>
      <c r="N1673" s="359">
        <f t="shared" si="207"/>
        <v>0</v>
      </c>
      <c r="O1673" s="331"/>
      <c r="P1673" s="61"/>
      <c r="Q1673" s="294"/>
      <c r="R1673" s="292"/>
      <c r="S1673" s="291"/>
    </row>
    <row r="1674" spans="1:19" ht="14.4">
      <c r="A1674" s="36">
        <f t="shared" si="209"/>
        <v>351</v>
      </c>
      <c r="B1674" s="526"/>
      <c r="C1674" s="36" t="str">
        <f>VLOOKUP('Employee Salary Payroll Tax '!B1676,'Employee Salary Payroll Tax '!$D$1:$E$7,2,FALSE)</f>
        <v>NonUnion</v>
      </c>
      <c r="D1674" s="61">
        <f t="shared" si="202"/>
        <v>2.98E-2</v>
      </c>
      <c r="E1674" s="351">
        <f>'Employee Salary Payroll Tax '!N1676</f>
        <v>71563.44</v>
      </c>
      <c r="F1674" s="351">
        <f t="shared" si="203"/>
        <v>73696.030512000012</v>
      </c>
      <c r="G1674" s="352"/>
      <c r="H1674" s="351">
        <f t="shared" si="208"/>
        <v>0</v>
      </c>
      <c r="I1674" s="351">
        <f t="shared" si="204"/>
        <v>2132.5905120000098</v>
      </c>
      <c r="J1674" s="351">
        <f t="shared" si="205"/>
        <v>0</v>
      </c>
      <c r="K1674" s="293">
        <f>SUM('Employee Salary Payroll Tax '!I1676:K1676)</f>
        <v>71563.44</v>
      </c>
      <c r="L1674" s="293">
        <f>'Employee Salary Payroll Tax '!H1676</f>
        <v>0</v>
      </c>
      <c r="M1674" s="293">
        <f t="shared" si="206"/>
        <v>0</v>
      </c>
      <c r="N1674" s="359">
        <f t="shared" si="207"/>
        <v>0</v>
      </c>
      <c r="O1674" s="331"/>
      <c r="P1674" s="61"/>
      <c r="Q1674" s="294"/>
      <c r="R1674" s="292"/>
      <c r="S1674" s="291"/>
    </row>
    <row r="1675" spans="1:19" ht="14.4">
      <c r="A1675" s="36">
        <f t="shared" si="209"/>
        <v>352</v>
      </c>
      <c r="B1675" s="526"/>
      <c r="C1675" s="36" t="str">
        <f>VLOOKUP('Employee Salary Payroll Tax '!B1677,'Employee Salary Payroll Tax '!$D$1:$E$7,2,FALSE)</f>
        <v>IBEW</v>
      </c>
      <c r="D1675" s="61">
        <f t="shared" si="202"/>
        <v>6.875E-3</v>
      </c>
      <c r="E1675" s="351">
        <f>'Employee Salary Payroll Tax '!N1677</f>
        <v>56160.2</v>
      </c>
      <c r="F1675" s="351">
        <f t="shared" si="203"/>
        <v>56546.301374999995</v>
      </c>
      <c r="G1675" s="352"/>
      <c r="H1675" s="351">
        <f t="shared" si="208"/>
        <v>0</v>
      </c>
      <c r="I1675" s="351">
        <f t="shared" si="204"/>
        <v>386.10137499999837</v>
      </c>
      <c r="J1675" s="351">
        <f t="shared" si="205"/>
        <v>0</v>
      </c>
      <c r="K1675" s="293">
        <f>SUM('Employee Salary Payroll Tax '!I1677:K1677)</f>
        <v>15027.94</v>
      </c>
      <c r="L1675" s="293">
        <f>'Employee Salary Payroll Tax '!H1677</f>
        <v>0</v>
      </c>
      <c r="M1675" s="293">
        <f t="shared" si="206"/>
        <v>41132.259999999995</v>
      </c>
      <c r="N1675" s="359">
        <f t="shared" si="207"/>
        <v>0</v>
      </c>
      <c r="O1675" s="331"/>
      <c r="P1675" s="61"/>
      <c r="Q1675" s="294"/>
      <c r="R1675" s="292"/>
      <c r="S1675" s="291"/>
    </row>
    <row r="1676" spans="1:19" ht="14.4">
      <c r="A1676" s="36">
        <f t="shared" si="209"/>
        <v>353</v>
      </c>
      <c r="B1676" s="526"/>
      <c r="C1676" s="36" t="str">
        <f>VLOOKUP('Employee Salary Payroll Tax '!B1678,'Employee Salary Payroll Tax '!$D$1:$E$7,2,FALSE)</f>
        <v>NonUnion</v>
      </c>
      <c r="D1676" s="61">
        <f t="shared" si="202"/>
        <v>2.98E-2</v>
      </c>
      <c r="E1676" s="351">
        <f>'Employee Salary Payroll Tax '!N1678</f>
        <v>4300.29</v>
      </c>
      <c r="F1676" s="351">
        <f t="shared" si="203"/>
        <v>4428.4386420000001</v>
      </c>
      <c r="G1676" s="352"/>
      <c r="H1676" s="351">
        <f t="shared" si="208"/>
        <v>40699.71</v>
      </c>
      <c r="I1676" s="351">
        <f t="shared" si="204"/>
        <v>128.14864200000011</v>
      </c>
      <c r="J1676" s="351">
        <f t="shared" si="205"/>
        <v>0.76889185200000065</v>
      </c>
      <c r="K1676" s="293">
        <f>SUM('Employee Salary Payroll Tax '!I1678:K1678)</f>
        <v>4060.3600000000006</v>
      </c>
      <c r="L1676" s="293">
        <f>'Employee Salary Payroll Tax '!H1678</f>
        <v>28.66</v>
      </c>
      <c r="M1676" s="293">
        <f t="shared" si="206"/>
        <v>211.26999999999938</v>
      </c>
      <c r="N1676" s="359">
        <f t="shared" si="207"/>
        <v>0.7259923678311766</v>
      </c>
      <c r="O1676" s="331"/>
      <c r="P1676" s="61"/>
      <c r="Q1676" s="294"/>
      <c r="R1676" s="292"/>
      <c r="S1676" s="291"/>
    </row>
    <row r="1677" spans="1:19" ht="14.4">
      <c r="A1677" s="36">
        <f t="shared" si="209"/>
        <v>354</v>
      </c>
      <c r="B1677" s="526"/>
      <c r="C1677" s="36" t="str">
        <f>VLOOKUP('Employee Salary Payroll Tax '!B1679,'Employee Salary Payroll Tax '!$D$1:$E$7,2,FALSE)</f>
        <v>UA</v>
      </c>
      <c r="D1677" s="61">
        <f t="shared" si="202"/>
        <v>0.03</v>
      </c>
      <c r="E1677" s="351">
        <f>'Employee Salary Payroll Tax '!N1679</f>
        <v>83978.1</v>
      </c>
      <c r="F1677" s="351">
        <f t="shared" si="203"/>
        <v>86497.443000000014</v>
      </c>
      <c r="G1677" s="352"/>
      <c r="H1677" s="351">
        <f t="shared" si="208"/>
        <v>0</v>
      </c>
      <c r="I1677" s="351">
        <f t="shared" si="204"/>
        <v>2519.343000000008</v>
      </c>
      <c r="J1677" s="351">
        <f t="shared" si="205"/>
        <v>0</v>
      </c>
      <c r="K1677" s="293">
        <f>SUM('Employee Salary Payroll Tax '!I1679:K1679)</f>
        <v>75913.849999999991</v>
      </c>
      <c r="L1677" s="293">
        <f>'Employee Salary Payroll Tax '!H1679</f>
        <v>1865.48</v>
      </c>
      <c r="M1677" s="293">
        <f t="shared" si="206"/>
        <v>6198.770000000015</v>
      </c>
      <c r="N1677" s="359">
        <f t="shared" si="207"/>
        <v>0</v>
      </c>
      <c r="O1677" s="331"/>
      <c r="P1677" s="61"/>
      <c r="Q1677" s="294"/>
      <c r="R1677" s="292"/>
      <c r="S1677" s="291"/>
    </row>
    <row r="1678" spans="1:19" ht="14.4">
      <c r="A1678" s="36">
        <f t="shared" si="209"/>
        <v>355</v>
      </c>
      <c r="B1678" s="526"/>
      <c r="C1678" s="36" t="str">
        <f>VLOOKUP('Employee Salary Payroll Tax '!B1680,'Employee Salary Payroll Tax '!$D$1:$E$7,2,FALSE)</f>
        <v>IBEW</v>
      </c>
      <c r="D1678" s="61">
        <f t="shared" si="202"/>
        <v>6.875E-3</v>
      </c>
      <c r="E1678" s="351">
        <f>'Employee Salary Payroll Tax '!N1680</f>
        <v>5789.96</v>
      </c>
      <c r="F1678" s="351">
        <f t="shared" si="203"/>
        <v>5829.7659750000003</v>
      </c>
      <c r="G1678" s="352"/>
      <c r="H1678" s="351">
        <f t="shared" si="208"/>
        <v>39210.04</v>
      </c>
      <c r="I1678" s="351">
        <f t="shared" si="204"/>
        <v>39.805975000000217</v>
      </c>
      <c r="J1678" s="351">
        <f t="shared" si="205"/>
        <v>0.23883585000000129</v>
      </c>
      <c r="K1678" s="293">
        <f>SUM('Employee Salary Payroll Tax '!I1680:K1680)</f>
        <v>5789.96</v>
      </c>
      <c r="L1678" s="293">
        <f>'Employee Salary Payroll Tax '!H1680</f>
        <v>0</v>
      </c>
      <c r="M1678" s="293">
        <f t="shared" si="206"/>
        <v>0</v>
      </c>
      <c r="N1678" s="359">
        <f t="shared" si="207"/>
        <v>0.23883584995875129</v>
      </c>
      <c r="O1678" s="331"/>
      <c r="P1678" s="61"/>
      <c r="Q1678" s="294"/>
      <c r="R1678" s="292"/>
      <c r="S1678" s="291"/>
    </row>
    <row r="1679" spans="1:19" ht="14.4">
      <c r="A1679" s="36">
        <f t="shared" si="209"/>
        <v>356</v>
      </c>
      <c r="B1679" s="526"/>
      <c r="C1679" s="36" t="str">
        <f>VLOOKUP('Employee Salary Payroll Tax '!B1681,'Employee Salary Payroll Tax '!$D$1:$E$7,2,FALSE)</f>
        <v>NonUnion</v>
      </c>
      <c r="D1679" s="61">
        <f t="shared" si="202"/>
        <v>2.98E-2</v>
      </c>
      <c r="E1679" s="351">
        <f>'Employee Salary Payroll Tax '!N1681</f>
        <v>50702.22</v>
      </c>
      <c r="F1679" s="351">
        <f t="shared" si="203"/>
        <v>52213.146156000003</v>
      </c>
      <c r="G1679" s="352"/>
      <c r="H1679" s="351">
        <f t="shared" si="208"/>
        <v>0</v>
      </c>
      <c r="I1679" s="351">
        <f t="shared" si="204"/>
        <v>1510.9261560000014</v>
      </c>
      <c r="J1679" s="351">
        <f t="shared" si="205"/>
        <v>0</v>
      </c>
      <c r="K1679" s="293">
        <f>SUM('Employee Salary Payroll Tax '!I1681:K1681)</f>
        <v>34637.71</v>
      </c>
      <c r="L1679" s="293">
        <f>'Employee Salary Payroll Tax '!H1681</f>
        <v>0</v>
      </c>
      <c r="M1679" s="293">
        <f t="shared" si="206"/>
        <v>16064.510000000002</v>
      </c>
      <c r="N1679" s="359">
        <f t="shared" si="207"/>
        <v>0</v>
      </c>
      <c r="O1679" s="331"/>
      <c r="P1679" s="61"/>
      <c r="Q1679" s="294"/>
      <c r="R1679" s="292"/>
      <c r="S1679" s="291"/>
    </row>
    <row r="1680" spans="1:19" ht="14.4">
      <c r="A1680" s="36">
        <f t="shared" si="209"/>
        <v>357</v>
      </c>
      <c r="B1680" s="526"/>
      <c r="C1680" s="36" t="str">
        <f>VLOOKUP('Employee Salary Payroll Tax '!B1682,'Employee Salary Payroll Tax '!$D$1:$E$7,2,FALSE)</f>
        <v>NonUnion</v>
      </c>
      <c r="D1680" s="61">
        <f t="shared" si="202"/>
        <v>2.98E-2</v>
      </c>
      <c r="E1680" s="351">
        <f>'Employee Salary Payroll Tax '!N1682</f>
        <v>81916.78</v>
      </c>
      <c r="F1680" s="351">
        <f t="shared" si="203"/>
        <v>84357.900044000009</v>
      </c>
      <c r="G1680" s="352"/>
      <c r="H1680" s="351">
        <f t="shared" si="208"/>
        <v>0</v>
      </c>
      <c r="I1680" s="351">
        <f t="shared" si="204"/>
        <v>2441.1200440000102</v>
      </c>
      <c r="J1680" s="351">
        <f t="shared" si="205"/>
        <v>0</v>
      </c>
      <c r="K1680" s="293">
        <f>SUM('Employee Salary Payroll Tax '!I1682:K1682)</f>
        <v>71937.38</v>
      </c>
      <c r="L1680" s="293">
        <f>'Employee Salary Payroll Tax '!H1682</f>
        <v>0</v>
      </c>
      <c r="M1680" s="293">
        <f t="shared" si="206"/>
        <v>9979.3999999999942</v>
      </c>
      <c r="N1680" s="359">
        <f t="shared" si="207"/>
        <v>0</v>
      </c>
      <c r="O1680" s="331"/>
      <c r="P1680" s="61"/>
      <c r="Q1680" s="294"/>
      <c r="R1680" s="292"/>
      <c r="S1680" s="291"/>
    </row>
    <row r="1681" spans="1:19" ht="14.4">
      <c r="A1681" s="36">
        <f t="shared" si="209"/>
        <v>358</v>
      </c>
      <c r="B1681" s="526"/>
      <c r="C1681" s="36" t="str">
        <f>VLOOKUP('Employee Salary Payroll Tax '!B1683,'Employee Salary Payroll Tax '!$D$1:$E$7,2,FALSE)</f>
        <v>NonUnion</v>
      </c>
      <c r="D1681" s="61">
        <f t="shared" ref="D1681:D1744" si="210">VLOOKUP(C1681,C$9:D$12,2)</f>
        <v>2.98E-2</v>
      </c>
      <c r="E1681" s="351">
        <f>'Employee Salary Payroll Tax '!N1683</f>
        <v>95448.94</v>
      </c>
      <c r="F1681" s="351">
        <f t="shared" ref="F1681:F1744" si="211">E1681*(1+D1681)</f>
        <v>98293.318412000008</v>
      </c>
      <c r="G1681" s="352"/>
      <c r="H1681" s="351">
        <f t="shared" si="208"/>
        <v>0</v>
      </c>
      <c r="I1681" s="351">
        <f t="shared" ref="I1681:I1744" si="212">F1681-E1681</f>
        <v>2844.3784120000055</v>
      </c>
      <c r="J1681" s="351">
        <f t="shared" ref="J1681:J1744" si="213">IF(H1681&gt;I1681,I1681*$J$12,H1681*$J$12)</f>
        <v>0</v>
      </c>
      <c r="K1681" s="293">
        <f>SUM('Employee Salary Payroll Tax '!I1683:K1683)</f>
        <v>71249.61</v>
      </c>
      <c r="L1681" s="293">
        <f>'Employee Salary Payroll Tax '!H1683</f>
        <v>0</v>
      </c>
      <c r="M1681" s="293">
        <f t="shared" ref="M1681:M1744" si="214">E1681-K1681-L1681</f>
        <v>24199.33</v>
      </c>
      <c r="N1681" s="359">
        <f t="shared" ref="N1681:N1744" si="215">J1681*K1681/(SUM(K1681:M1681)+0.000001)</f>
        <v>0</v>
      </c>
      <c r="O1681" s="331"/>
      <c r="P1681" s="61"/>
      <c r="Q1681" s="294"/>
      <c r="R1681" s="292"/>
      <c r="S1681" s="291"/>
    </row>
    <row r="1682" spans="1:19" ht="14.4">
      <c r="A1682" s="36">
        <f t="shared" si="209"/>
        <v>359</v>
      </c>
      <c r="B1682" s="526"/>
      <c r="C1682" s="36" t="str">
        <f>VLOOKUP('Employee Salary Payroll Tax '!B1684,'Employee Salary Payroll Tax '!$D$1:$E$7,2,FALSE)</f>
        <v>NonUnion</v>
      </c>
      <c r="D1682" s="61">
        <f t="shared" si="210"/>
        <v>2.98E-2</v>
      </c>
      <c r="E1682" s="351">
        <f>'Employee Salary Payroll Tax '!N1684</f>
        <v>10573.93</v>
      </c>
      <c r="F1682" s="351">
        <f t="shared" si="211"/>
        <v>10889.033114000002</v>
      </c>
      <c r="G1682" s="352"/>
      <c r="H1682" s="351">
        <f t="shared" ref="H1682:H1745" si="216">IF(E1682&gt;$H$12,0,$H$12-E1682)</f>
        <v>34426.07</v>
      </c>
      <c r="I1682" s="351">
        <f t="shared" si="212"/>
        <v>315.10311400000137</v>
      </c>
      <c r="J1682" s="351">
        <f t="shared" si="213"/>
        <v>1.8906186840000083</v>
      </c>
      <c r="K1682" s="293">
        <f>SUM('Employee Salary Payroll Tax '!I1684:K1684)</f>
        <v>4932.6899999999996</v>
      </c>
      <c r="L1682" s="293">
        <f>'Employee Salary Payroll Tax '!H1684</f>
        <v>5482.71</v>
      </c>
      <c r="M1682" s="293">
        <f t="shared" si="214"/>
        <v>158.53000000000065</v>
      </c>
      <c r="N1682" s="359">
        <f t="shared" si="215"/>
        <v>0.8819649719165944</v>
      </c>
      <c r="O1682" s="331"/>
      <c r="P1682" s="61"/>
      <c r="Q1682" s="294"/>
      <c r="R1682" s="292"/>
      <c r="S1682" s="291"/>
    </row>
    <row r="1683" spans="1:19" ht="14.4">
      <c r="A1683" s="36">
        <f t="shared" si="209"/>
        <v>360</v>
      </c>
      <c r="B1683" s="526"/>
      <c r="C1683" s="36" t="str">
        <f>VLOOKUP('Employee Salary Payroll Tax '!B1685,'Employee Salary Payroll Tax '!$D$1:$E$7,2,FALSE)</f>
        <v>Not Assigned</v>
      </c>
      <c r="D1683" s="61">
        <f t="shared" si="210"/>
        <v>0</v>
      </c>
      <c r="E1683" s="351">
        <f>'Employee Salary Payroll Tax '!N1685</f>
        <v>0</v>
      </c>
      <c r="F1683" s="351">
        <f t="shared" si="211"/>
        <v>0</v>
      </c>
      <c r="G1683" s="352"/>
      <c r="H1683" s="351">
        <f t="shared" si="216"/>
        <v>45000</v>
      </c>
      <c r="I1683" s="351">
        <f t="shared" si="212"/>
        <v>0</v>
      </c>
      <c r="J1683" s="351">
        <f t="shared" si="213"/>
        <v>0</v>
      </c>
      <c r="K1683" s="293">
        <f>SUM('Employee Salary Payroll Tax '!I1685:K1685)</f>
        <v>-34.33</v>
      </c>
      <c r="L1683" s="293">
        <f>'Employee Salary Payroll Tax '!H1685</f>
        <v>34.33</v>
      </c>
      <c r="M1683" s="293">
        <f t="shared" si="214"/>
        <v>0</v>
      </c>
      <c r="N1683" s="359">
        <f t="shared" si="215"/>
        <v>0</v>
      </c>
      <c r="O1683" s="331"/>
      <c r="P1683" s="61"/>
      <c r="Q1683" s="294"/>
      <c r="R1683" s="292"/>
      <c r="S1683" s="291"/>
    </row>
    <row r="1684" spans="1:19" ht="14.4">
      <c r="A1684" s="36">
        <f t="shared" si="209"/>
        <v>361</v>
      </c>
      <c r="B1684" s="526"/>
      <c r="C1684" s="36" t="str">
        <f>VLOOKUP('Employee Salary Payroll Tax '!B1686,'Employee Salary Payroll Tax '!$D$1:$E$7,2,FALSE)</f>
        <v>NonUnion</v>
      </c>
      <c r="D1684" s="61">
        <f t="shared" si="210"/>
        <v>2.98E-2</v>
      </c>
      <c r="E1684" s="351">
        <f>'Employee Salary Payroll Tax '!N1686</f>
        <v>53639.76</v>
      </c>
      <c r="F1684" s="351">
        <f t="shared" si="211"/>
        <v>55238.224848000005</v>
      </c>
      <c r="G1684" s="352"/>
      <c r="H1684" s="351">
        <f t="shared" si="216"/>
        <v>0</v>
      </c>
      <c r="I1684" s="351">
        <f t="shared" si="212"/>
        <v>1598.4648480000033</v>
      </c>
      <c r="J1684" s="351">
        <f t="shared" si="213"/>
        <v>0</v>
      </c>
      <c r="K1684" s="293">
        <f>SUM('Employee Salary Payroll Tax '!I1686:K1686)</f>
        <v>44020.25</v>
      </c>
      <c r="L1684" s="293">
        <f>'Employee Salary Payroll Tax '!H1686</f>
        <v>0</v>
      </c>
      <c r="M1684" s="293">
        <f t="shared" si="214"/>
        <v>9619.510000000002</v>
      </c>
      <c r="N1684" s="359">
        <f t="shared" si="215"/>
        <v>0</v>
      </c>
      <c r="O1684" s="331"/>
      <c r="P1684" s="61"/>
      <c r="Q1684" s="294"/>
      <c r="R1684" s="292"/>
      <c r="S1684" s="291"/>
    </row>
    <row r="1685" spans="1:19" ht="14.4">
      <c r="A1685" s="36">
        <f t="shared" si="209"/>
        <v>362</v>
      </c>
      <c r="B1685" s="526"/>
      <c r="C1685" s="36" t="str">
        <f>VLOOKUP('Employee Salary Payroll Tax '!B1687,'Employee Salary Payroll Tax '!$D$1:$E$7,2,FALSE)</f>
        <v>IBEW</v>
      </c>
      <c r="D1685" s="61">
        <f t="shared" si="210"/>
        <v>6.875E-3</v>
      </c>
      <c r="E1685" s="351">
        <f>'Employee Salary Payroll Tax '!N1687</f>
        <v>80401.039999999994</v>
      </c>
      <c r="F1685" s="351">
        <f t="shared" si="211"/>
        <v>80953.797149999984</v>
      </c>
      <c r="G1685" s="352"/>
      <c r="H1685" s="351">
        <f t="shared" si="216"/>
        <v>0</v>
      </c>
      <c r="I1685" s="351">
        <f t="shared" si="212"/>
        <v>552.75714999999036</v>
      </c>
      <c r="J1685" s="351">
        <f t="shared" si="213"/>
        <v>0</v>
      </c>
      <c r="K1685" s="293">
        <f>SUM('Employee Salary Payroll Tax '!I1687:K1687)</f>
        <v>59965.62</v>
      </c>
      <c r="L1685" s="293">
        <f>'Employee Salary Payroll Tax '!H1687</f>
        <v>0</v>
      </c>
      <c r="M1685" s="293">
        <f t="shared" si="214"/>
        <v>20435.419999999991</v>
      </c>
      <c r="N1685" s="359">
        <f t="shared" si="215"/>
        <v>0</v>
      </c>
      <c r="O1685" s="331"/>
      <c r="P1685" s="61"/>
      <c r="Q1685" s="294"/>
      <c r="R1685" s="292"/>
      <c r="S1685" s="291"/>
    </row>
    <row r="1686" spans="1:19" ht="14.4">
      <c r="A1686" s="36">
        <f t="shared" si="209"/>
        <v>363</v>
      </c>
      <c r="B1686" s="526"/>
      <c r="C1686" s="36" t="str">
        <f>VLOOKUP('Employee Salary Payroll Tax '!B1688,'Employee Salary Payroll Tax '!$D$1:$E$7,2,FALSE)</f>
        <v>IBEW</v>
      </c>
      <c r="D1686" s="61">
        <f t="shared" si="210"/>
        <v>6.875E-3</v>
      </c>
      <c r="E1686" s="351">
        <f>'Employee Salary Payroll Tax '!N1688</f>
        <v>144.08000000000001</v>
      </c>
      <c r="F1686" s="351">
        <f t="shared" si="211"/>
        <v>145.07055</v>
      </c>
      <c r="G1686" s="352"/>
      <c r="H1686" s="351">
        <f t="shared" si="216"/>
        <v>44855.92</v>
      </c>
      <c r="I1686" s="351">
        <f t="shared" si="212"/>
        <v>0.99054999999998472</v>
      </c>
      <c r="J1686" s="351">
        <f t="shared" si="213"/>
        <v>5.9432999999999084E-3</v>
      </c>
      <c r="K1686" s="293">
        <f>SUM('Employee Salary Payroll Tax '!I1688:K1688)</f>
        <v>144.08000000000001</v>
      </c>
      <c r="L1686" s="293">
        <f>'Employee Salary Payroll Tax '!H1688</f>
        <v>0</v>
      </c>
      <c r="M1686" s="293">
        <f t="shared" si="214"/>
        <v>0</v>
      </c>
      <c r="N1686" s="359">
        <f t="shared" si="215"/>
        <v>5.9432999587499093E-3</v>
      </c>
      <c r="O1686" s="331"/>
      <c r="P1686" s="61"/>
      <c r="Q1686" s="294"/>
      <c r="R1686" s="292"/>
      <c r="S1686" s="291"/>
    </row>
    <row r="1687" spans="1:19" ht="14.4">
      <c r="A1687" s="36">
        <f t="shared" si="209"/>
        <v>364</v>
      </c>
      <c r="B1687" s="526"/>
      <c r="C1687" s="36" t="str">
        <f>VLOOKUP('Employee Salary Payroll Tax '!B1689,'Employee Salary Payroll Tax '!$D$1:$E$7,2,FALSE)</f>
        <v>NonUnion</v>
      </c>
      <c r="D1687" s="61">
        <f t="shared" si="210"/>
        <v>2.98E-2</v>
      </c>
      <c r="E1687" s="351">
        <f>'Employee Salary Payroll Tax '!N1689</f>
        <v>75745.740000000005</v>
      </c>
      <c r="F1687" s="351">
        <f t="shared" si="211"/>
        <v>78002.963052000006</v>
      </c>
      <c r="G1687" s="352"/>
      <c r="H1687" s="351">
        <f t="shared" si="216"/>
        <v>0</v>
      </c>
      <c r="I1687" s="351">
        <f t="shared" si="212"/>
        <v>2257.2230520000012</v>
      </c>
      <c r="J1687" s="351">
        <f t="shared" si="213"/>
        <v>0</v>
      </c>
      <c r="K1687" s="293">
        <f>SUM('Employee Salary Payroll Tax '!I1689:K1689)</f>
        <v>58290.879999999997</v>
      </c>
      <c r="L1687" s="293">
        <f>'Employee Salary Payroll Tax '!H1689</f>
        <v>0</v>
      </c>
      <c r="M1687" s="293">
        <f t="shared" si="214"/>
        <v>17454.860000000008</v>
      </c>
      <c r="N1687" s="359">
        <f t="shared" si="215"/>
        <v>0</v>
      </c>
      <c r="O1687" s="331"/>
      <c r="P1687" s="61"/>
      <c r="Q1687" s="294"/>
      <c r="R1687" s="292"/>
      <c r="S1687" s="291"/>
    </row>
    <row r="1688" spans="1:19" ht="14.4">
      <c r="A1688" s="36">
        <f t="shared" si="209"/>
        <v>365</v>
      </c>
      <c r="B1688" s="526"/>
      <c r="C1688" s="36" t="str">
        <f>VLOOKUP('Employee Salary Payroll Tax '!B1690,'Employee Salary Payroll Tax '!$D$1:$E$7,2,FALSE)</f>
        <v>IBEW</v>
      </c>
      <c r="D1688" s="61">
        <f t="shared" si="210"/>
        <v>6.875E-3</v>
      </c>
      <c r="E1688" s="351">
        <f>'Employee Salary Payroll Tax '!N1690</f>
        <v>56713.97</v>
      </c>
      <c r="F1688" s="351">
        <f t="shared" si="211"/>
        <v>57103.878543749997</v>
      </c>
      <c r="G1688" s="352"/>
      <c r="H1688" s="351">
        <f t="shared" si="216"/>
        <v>0</v>
      </c>
      <c r="I1688" s="351">
        <f t="shared" si="212"/>
        <v>389.90854374999617</v>
      </c>
      <c r="J1688" s="351">
        <f t="shared" si="213"/>
        <v>0</v>
      </c>
      <c r="K1688" s="293">
        <f>SUM('Employee Salary Payroll Tax '!I1690:K1690)</f>
        <v>56713.97</v>
      </c>
      <c r="L1688" s="293">
        <f>'Employee Salary Payroll Tax '!H1690</f>
        <v>0</v>
      </c>
      <c r="M1688" s="293">
        <f t="shared" si="214"/>
        <v>0</v>
      </c>
      <c r="N1688" s="359">
        <f t="shared" si="215"/>
        <v>0</v>
      </c>
      <c r="O1688" s="331"/>
      <c r="P1688" s="61"/>
      <c r="Q1688" s="294"/>
      <c r="R1688" s="292"/>
      <c r="S1688" s="291"/>
    </row>
    <row r="1689" spans="1:19" ht="14.4">
      <c r="A1689" s="36">
        <f t="shared" si="209"/>
        <v>366</v>
      </c>
      <c r="B1689" s="526"/>
      <c r="C1689" s="36" t="str">
        <f>VLOOKUP('Employee Salary Payroll Tax '!B1691,'Employee Salary Payroll Tax '!$D$1:$E$7,2,FALSE)</f>
        <v>NonUnion</v>
      </c>
      <c r="D1689" s="61">
        <f t="shared" si="210"/>
        <v>2.98E-2</v>
      </c>
      <c r="E1689" s="351">
        <f>'Employee Salary Payroll Tax '!N1691</f>
        <v>53589.31</v>
      </c>
      <c r="F1689" s="351">
        <f t="shared" si="211"/>
        <v>55186.271438000003</v>
      </c>
      <c r="G1689" s="352"/>
      <c r="H1689" s="351">
        <f t="shared" si="216"/>
        <v>0</v>
      </c>
      <c r="I1689" s="351">
        <f t="shared" si="212"/>
        <v>1596.9614380000057</v>
      </c>
      <c r="J1689" s="351">
        <f t="shared" si="213"/>
        <v>0</v>
      </c>
      <c r="K1689" s="293">
        <f>SUM('Employee Salary Payroll Tax '!I1691:K1691)</f>
        <v>0.18</v>
      </c>
      <c r="L1689" s="293">
        <f>'Employee Salary Payroll Tax '!H1691</f>
        <v>0</v>
      </c>
      <c r="M1689" s="293">
        <f t="shared" si="214"/>
        <v>53589.13</v>
      </c>
      <c r="N1689" s="359">
        <f t="shared" si="215"/>
        <v>0</v>
      </c>
      <c r="O1689" s="331"/>
      <c r="P1689" s="61"/>
      <c r="Q1689" s="294"/>
      <c r="R1689" s="292"/>
      <c r="S1689" s="291"/>
    </row>
    <row r="1690" spans="1:19" ht="14.4">
      <c r="A1690" s="36">
        <f t="shared" si="209"/>
        <v>367</v>
      </c>
      <c r="B1690" s="526"/>
      <c r="C1690" s="36" t="str">
        <f>VLOOKUP('Employee Salary Payroll Tax '!B1692,'Employee Salary Payroll Tax '!$D$1:$E$7,2,FALSE)</f>
        <v>NonUnion</v>
      </c>
      <c r="D1690" s="61">
        <f t="shared" si="210"/>
        <v>2.98E-2</v>
      </c>
      <c r="E1690" s="351">
        <f>'Employee Salary Payroll Tax '!N1692</f>
        <v>44459.31</v>
      </c>
      <c r="F1690" s="351">
        <f t="shared" si="211"/>
        <v>45784.197438000003</v>
      </c>
      <c r="G1690" s="352"/>
      <c r="H1690" s="351">
        <f t="shared" si="216"/>
        <v>540.69000000000233</v>
      </c>
      <c r="I1690" s="351">
        <f t="shared" si="212"/>
        <v>1324.8874380000052</v>
      </c>
      <c r="J1690" s="351">
        <f t="shared" si="213"/>
        <v>3.244140000000014</v>
      </c>
      <c r="K1690" s="293">
        <f>SUM('Employee Salary Payroll Tax '!I1692:K1692)</f>
        <v>8143.87</v>
      </c>
      <c r="L1690" s="293">
        <f>'Employee Salary Payroll Tax '!H1692</f>
        <v>0</v>
      </c>
      <c r="M1690" s="293">
        <f t="shared" si="214"/>
        <v>36315.439999999995</v>
      </c>
      <c r="N1690" s="359">
        <f t="shared" si="215"/>
        <v>0.59424796338957731</v>
      </c>
      <c r="O1690" s="331"/>
      <c r="P1690" s="61"/>
      <c r="Q1690" s="294"/>
      <c r="R1690" s="292"/>
      <c r="S1690" s="291"/>
    </row>
    <row r="1691" spans="1:19" ht="14.4">
      <c r="A1691" s="36">
        <f t="shared" si="209"/>
        <v>368</v>
      </c>
      <c r="B1691" s="526"/>
      <c r="C1691" s="36" t="str">
        <f>VLOOKUP('Employee Salary Payroll Tax '!B1693,'Employee Salary Payroll Tax '!$D$1:$E$7,2,FALSE)</f>
        <v>UA</v>
      </c>
      <c r="D1691" s="61">
        <f t="shared" si="210"/>
        <v>0.03</v>
      </c>
      <c r="E1691" s="351">
        <f>'Employee Salary Payroll Tax '!N1693</f>
        <v>79547.92</v>
      </c>
      <c r="F1691" s="351">
        <f t="shared" si="211"/>
        <v>81934.357600000003</v>
      </c>
      <c r="G1691" s="352"/>
      <c r="H1691" s="351">
        <f t="shared" si="216"/>
        <v>0</v>
      </c>
      <c r="I1691" s="351">
        <f t="shared" si="212"/>
        <v>2386.4376000000047</v>
      </c>
      <c r="J1691" s="351">
        <f t="shared" si="213"/>
        <v>0</v>
      </c>
      <c r="K1691" s="293">
        <f>SUM('Employee Salary Payroll Tax '!I1693:K1693)</f>
        <v>70871.62</v>
      </c>
      <c r="L1691" s="293">
        <f>'Employee Salary Payroll Tax '!H1693</f>
        <v>1499.97</v>
      </c>
      <c r="M1691" s="293">
        <f t="shared" si="214"/>
        <v>7176.3300000000027</v>
      </c>
      <c r="N1691" s="359">
        <f t="shared" si="215"/>
        <v>0</v>
      </c>
      <c r="O1691" s="331"/>
      <c r="P1691" s="61"/>
      <c r="Q1691" s="294"/>
      <c r="R1691" s="292"/>
      <c r="S1691" s="291"/>
    </row>
    <row r="1692" spans="1:19" ht="14.4">
      <c r="A1692" s="36">
        <f t="shared" si="209"/>
        <v>369</v>
      </c>
      <c r="B1692" s="526"/>
      <c r="C1692" s="36" t="str">
        <f>VLOOKUP('Employee Salary Payroll Tax '!B1694,'Employee Salary Payroll Tax '!$D$1:$E$7,2,FALSE)</f>
        <v>NonUnion</v>
      </c>
      <c r="D1692" s="61">
        <f t="shared" si="210"/>
        <v>2.98E-2</v>
      </c>
      <c r="E1692" s="351">
        <f>'Employee Salary Payroll Tax '!N1694</f>
        <v>82995.66</v>
      </c>
      <c r="F1692" s="351">
        <f t="shared" si="211"/>
        <v>85468.930668000001</v>
      </c>
      <c r="G1692" s="352"/>
      <c r="H1692" s="351">
        <f t="shared" si="216"/>
        <v>0</v>
      </c>
      <c r="I1692" s="351">
        <f t="shared" si="212"/>
        <v>2473.2706679999974</v>
      </c>
      <c r="J1692" s="351">
        <f t="shared" si="213"/>
        <v>0</v>
      </c>
      <c r="K1692" s="293">
        <f>SUM('Employee Salary Payroll Tax '!I1694:K1694)</f>
        <v>19380.140000000003</v>
      </c>
      <c r="L1692" s="293">
        <f>'Employee Salary Payroll Tax '!H1694</f>
        <v>0</v>
      </c>
      <c r="M1692" s="293">
        <f t="shared" si="214"/>
        <v>63615.520000000004</v>
      </c>
      <c r="N1692" s="359">
        <f t="shared" si="215"/>
        <v>0</v>
      </c>
      <c r="O1692" s="331"/>
      <c r="P1692" s="61"/>
      <c r="Q1692" s="294"/>
      <c r="R1692" s="292"/>
      <c r="S1692" s="291"/>
    </row>
    <row r="1693" spans="1:19" ht="14.4">
      <c r="A1693" s="36">
        <f t="shared" si="209"/>
        <v>370</v>
      </c>
      <c r="B1693" s="526"/>
      <c r="C1693" s="36" t="str">
        <f>VLOOKUP('Employee Salary Payroll Tax '!B1695,'Employee Salary Payroll Tax '!$D$1:$E$7,2,FALSE)</f>
        <v>NonUnion</v>
      </c>
      <c r="D1693" s="61">
        <f t="shared" si="210"/>
        <v>2.98E-2</v>
      </c>
      <c r="E1693" s="351">
        <f>'Employee Salary Payroll Tax '!N1695</f>
        <v>27810.45</v>
      </c>
      <c r="F1693" s="351">
        <f t="shared" si="211"/>
        <v>28639.201410000001</v>
      </c>
      <c r="G1693" s="352"/>
      <c r="H1693" s="351">
        <f t="shared" si="216"/>
        <v>17189.55</v>
      </c>
      <c r="I1693" s="351">
        <f t="shared" si="212"/>
        <v>828.75141000000076</v>
      </c>
      <c r="J1693" s="351">
        <f t="shared" si="213"/>
        <v>4.9725084600000047</v>
      </c>
      <c r="K1693" s="293">
        <f>SUM('Employee Salary Payroll Tax '!I1695:K1695)</f>
        <v>23124.23</v>
      </c>
      <c r="L1693" s="293">
        <f>'Employee Salary Payroll Tax '!H1695</f>
        <v>709.64</v>
      </c>
      <c r="M1693" s="293">
        <f t="shared" si="214"/>
        <v>3976.5800000000013</v>
      </c>
      <c r="N1693" s="359">
        <f t="shared" si="215"/>
        <v>4.1346123238513321</v>
      </c>
      <c r="O1693" s="331"/>
      <c r="P1693" s="61"/>
      <c r="Q1693" s="294"/>
      <c r="R1693" s="292"/>
      <c r="S1693" s="291"/>
    </row>
    <row r="1694" spans="1:19" ht="14.4">
      <c r="A1694" s="36">
        <f t="shared" si="209"/>
        <v>371</v>
      </c>
      <c r="B1694" s="526"/>
      <c r="C1694" s="36" t="str">
        <f>VLOOKUP('Employee Salary Payroll Tax '!B1696,'Employee Salary Payroll Tax '!$D$1:$E$7,2,FALSE)</f>
        <v>NonUnion</v>
      </c>
      <c r="D1694" s="61">
        <f t="shared" si="210"/>
        <v>2.98E-2</v>
      </c>
      <c r="E1694" s="351">
        <f>'Employee Salary Payroll Tax '!N1696</f>
        <v>7775.26</v>
      </c>
      <c r="F1694" s="351">
        <f t="shared" si="211"/>
        <v>8006.9627480000008</v>
      </c>
      <c r="G1694" s="352"/>
      <c r="H1694" s="351">
        <f t="shared" si="216"/>
        <v>37224.74</v>
      </c>
      <c r="I1694" s="351">
        <f t="shared" si="212"/>
        <v>231.70274800000061</v>
      </c>
      <c r="J1694" s="351">
        <f t="shared" si="213"/>
        <v>1.3902164880000036</v>
      </c>
      <c r="K1694" s="293">
        <f>SUM('Employee Salary Payroll Tax '!I1696:K1696)</f>
        <v>4828.43</v>
      </c>
      <c r="L1694" s="293">
        <f>'Employee Salary Payroll Tax '!H1696</f>
        <v>0</v>
      </c>
      <c r="M1694" s="293">
        <f t="shared" si="214"/>
        <v>2946.83</v>
      </c>
      <c r="N1694" s="359">
        <f t="shared" si="215"/>
        <v>0.86332328388896762</v>
      </c>
      <c r="O1694" s="331"/>
      <c r="P1694" s="61"/>
      <c r="Q1694" s="294"/>
      <c r="R1694" s="292"/>
      <c r="S1694" s="291"/>
    </row>
    <row r="1695" spans="1:19" ht="14.4">
      <c r="A1695" s="36">
        <f t="shared" si="209"/>
        <v>372</v>
      </c>
      <c r="B1695" s="526"/>
      <c r="C1695" s="36" t="str">
        <f>VLOOKUP('Employee Salary Payroll Tax '!B1697,'Employee Salary Payroll Tax '!$D$1:$E$7,2,FALSE)</f>
        <v>NonUnion</v>
      </c>
      <c r="D1695" s="61">
        <f t="shared" si="210"/>
        <v>2.98E-2</v>
      </c>
      <c r="E1695" s="351">
        <f>'Employee Salary Payroll Tax '!N1697</f>
        <v>66835.39</v>
      </c>
      <c r="F1695" s="351">
        <f t="shared" si="211"/>
        <v>68827.084622000009</v>
      </c>
      <c r="G1695" s="352"/>
      <c r="H1695" s="351">
        <f t="shared" si="216"/>
        <v>0</v>
      </c>
      <c r="I1695" s="351">
        <f t="shared" si="212"/>
        <v>1991.69462200001</v>
      </c>
      <c r="J1695" s="351">
        <f t="shared" si="213"/>
        <v>0</v>
      </c>
      <c r="K1695" s="293">
        <f>SUM('Employee Salary Payroll Tax '!I1697:K1697)</f>
        <v>17745.52</v>
      </c>
      <c r="L1695" s="293">
        <f>'Employee Salary Payroll Tax '!H1697</f>
        <v>0</v>
      </c>
      <c r="M1695" s="293">
        <f t="shared" si="214"/>
        <v>49089.869999999995</v>
      </c>
      <c r="N1695" s="359">
        <f t="shared" si="215"/>
        <v>0</v>
      </c>
      <c r="O1695" s="331"/>
      <c r="P1695" s="61"/>
      <c r="Q1695" s="294"/>
      <c r="R1695" s="292"/>
      <c r="S1695" s="291"/>
    </row>
    <row r="1696" spans="1:19" ht="14.4">
      <c r="A1696" s="36">
        <f t="shared" si="209"/>
        <v>373</v>
      </c>
      <c r="B1696" s="526"/>
      <c r="C1696" s="36" t="str">
        <f>VLOOKUP('Employee Salary Payroll Tax '!B1698,'Employee Salary Payroll Tax '!$D$1:$E$7,2,FALSE)</f>
        <v>NonUnion</v>
      </c>
      <c r="D1696" s="61">
        <f t="shared" si="210"/>
        <v>2.98E-2</v>
      </c>
      <c r="E1696" s="351">
        <f>'Employee Salary Payroll Tax '!N1698</f>
        <v>13534.07</v>
      </c>
      <c r="F1696" s="351">
        <f t="shared" si="211"/>
        <v>13937.385286000001</v>
      </c>
      <c r="G1696" s="352"/>
      <c r="H1696" s="351">
        <f t="shared" si="216"/>
        <v>31465.93</v>
      </c>
      <c r="I1696" s="351">
        <f t="shared" si="212"/>
        <v>403.31528600000092</v>
      </c>
      <c r="J1696" s="351">
        <f t="shared" si="213"/>
        <v>2.4198917160000057</v>
      </c>
      <c r="K1696" s="293">
        <f>SUM('Employee Salary Payroll Tax '!I1698:K1698)</f>
        <v>2587.52</v>
      </c>
      <c r="L1696" s="293">
        <f>'Employee Salary Payroll Tax '!H1698</f>
        <v>0</v>
      </c>
      <c r="M1696" s="293">
        <f t="shared" si="214"/>
        <v>10946.55</v>
      </c>
      <c r="N1696" s="359">
        <f t="shared" si="215"/>
        <v>0.4626485759658171</v>
      </c>
      <c r="O1696" s="331"/>
      <c r="P1696" s="61"/>
      <c r="Q1696" s="294"/>
      <c r="R1696" s="292"/>
      <c r="S1696" s="291"/>
    </row>
    <row r="1697" spans="1:19" ht="14.4">
      <c r="A1697" s="36">
        <f t="shared" si="209"/>
        <v>374</v>
      </c>
      <c r="B1697" s="526"/>
      <c r="C1697" s="36" t="str">
        <f>VLOOKUP('Employee Salary Payroll Tax '!B1699,'Employee Salary Payroll Tax '!$D$1:$E$7,2,FALSE)</f>
        <v>IBEW</v>
      </c>
      <c r="D1697" s="61">
        <f t="shared" si="210"/>
        <v>6.875E-3</v>
      </c>
      <c r="E1697" s="351">
        <f>'Employee Salary Payroll Tax '!N1699</f>
        <v>166331.70000000001</v>
      </c>
      <c r="F1697" s="351">
        <f t="shared" si="211"/>
        <v>167475.23043749999</v>
      </c>
      <c r="G1697" s="352"/>
      <c r="H1697" s="351">
        <f t="shared" si="216"/>
        <v>0</v>
      </c>
      <c r="I1697" s="351">
        <f t="shared" si="212"/>
        <v>1143.5304374999832</v>
      </c>
      <c r="J1697" s="351">
        <f t="shared" si="213"/>
        <v>0</v>
      </c>
      <c r="K1697" s="293">
        <f>SUM('Employee Salary Payroll Tax '!I1699:K1699)</f>
        <v>32312.69</v>
      </c>
      <c r="L1697" s="293">
        <f>'Employee Salary Payroll Tax '!H1699</f>
        <v>0</v>
      </c>
      <c r="M1697" s="293">
        <f t="shared" si="214"/>
        <v>134019.01</v>
      </c>
      <c r="N1697" s="359">
        <f t="shared" si="215"/>
        <v>0</v>
      </c>
      <c r="O1697" s="331"/>
      <c r="P1697" s="61"/>
      <c r="Q1697" s="294"/>
      <c r="R1697" s="292"/>
      <c r="S1697" s="291"/>
    </row>
    <row r="1698" spans="1:19" ht="14.4">
      <c r="A1698" s="36">
        <f t="shared" si="209"/>
        <v>375</v>
      </c>
      <c r="B1698" s="526"/>
      <c r="C1698" s="36" t="str">
        <f>VLOOKUP('Employee Salary Payroll Tax '!B1700,'Employee Salary Payroll Tax '!$D$1:$E$7,2,FALSE)</f>
        <v>NonUnion</v>
      </c>
      <c r="D1698" s="61">
        <f t="shared" si="210"/>
        <v>2.98E-2</v>
      </c>
      <c r="E1698" s="351">
        <f>'Employee Salary Payroll Tax '!N1700</f>
        <v>1937.69</v>
      </c>
      <c r="F1698" s="351">
        <f t="shared" si="211"/>
        <v>1995.433162</v>
      </c>
      <c r="G1698" s="352"/>
      <c r="H1698" s="351">
        <f t="shared" si="216"/>
        <v>43062.31</v>
      </c>
      <c r="I1698" s="351">
        <f t="shared" si="212"/>
        <v>57.743161999999984</v>
      </c>
      <c r="J1698" s="351">
        <f t="shared" si="213"/>
        <v>0.34645897199999992</v>
      </c>
      <c r="K1698" s="293">
        <f>SUM('Employee Salary Payroll Tax '!I1700:K1700)</f>
        <v>1690.27</v>
      </c>
      <c r="L1698" s="293">
        <f>'Employee Salary Payroll Tax '!H1700</f>
        <v>0</v>
      </c>
      <c r="M1698" s="293">
        <f t="shared" si="214"/>
        <v>247.42000000000007</v>
      </c>
      <c r="N1698" s="359">
        <f t="shared" si="215"/>
        <v>0.30222027584403049</v>
      </c>
      <c r="O1698" s="331"/>
      <c r="P1698" s="61"/>
      <c r="Q1698" s="294"/>
      <c r="R1698" s="292"/>
      <c r="S1698" s="291"/>
    </row>
    <row r="1699" spans="1:19" ht="14.4">
      <c r="A1699" s="36">
        <f t="shared" si="209"/>
        <v>376</v>
      </c>
      <c r="B1699" s="526"/>
      <c r="C1699" s="36" t="str">
        <f>VLOOKUP('Employee Salary Payroll Tax '!B1701,'Employee Salary Payroll Tax '!$D$1:$E$7,2,FALSE)</f>
        <v>NonUnion</v>
      </c>
      <c r="D1699" s="61">
        <f t="shared" si="210"/>
        <v>2.98E-2</v>
      </c>
      <c r="E1699" s="351">
        <f>'Employee Salary Payroll Tax '!N1701</f>
        <v>111054.49</v>
      </c>
      <c r="F1699" s="351">
        <f t="shared" si="211"/>
        <v>114363.91380200001</v>
      </c>
      <c r="G1699" s="352"/>
      <c r="H1699" s="351">
        <f t="shared" si="216"/>
        <v>0</v>
      </c>
      <c r="I1699" s="351">
        <f t="shared" si="212"/>
        <v>3309.4238020000048</v>
      </c>
      <c r="J1699" s="351">
        <f t="shared" si="213"/>
        <v>0</v>
      </c>
      <c r="K1699" s="293">
        <f>SUM('Employee Salary Payroll Tax '!I1701:K1701)</f>
        <v>46282.64</v>
      </c>
      <c r="L1699" s="293">
        <f>'Employee Salary Payroll Tax '!H1701</f>
        <v>0</v>
      </c>
      <c r="M1699" s="293">
        <f t="shared" si="214"/>
        <v>64771.850000000006</v>
      </c>
      <c r="N1699" s="359">
        <f t="shared" si="215"/>
        <v>0</v>
      </c>
      <c r="O1699" s="331"/>
      <c r="P1699" s="61"/>
      <c r="Q1699" s="294"/>
      <c r="R1699" s="292"/>
      <c r="S1699" s="291"/>
    </row>
    <row r="1700" spans="1:19" ht="14.4">
      <c r="A1700" s="36">
        <f t="shared" si="209"/>
        <v>377</v>
      </c>
      <c r="B1700" s="526"/>
      <c r="C1700" s="36" t="str">
        <f>VLOOKUP('Employee Salary Payroll Tax '!B1702,'Employee Salary Payroll Tax '!$D$1:$E$7,2,FALSE)</f>
        <v>IBEW</v>
      </c>
      <c r="D1700" s="61">
        <f t="shared" si="210"/>
        <v>6.875E-3</v>
      </c>
      <c r="E1700" s="351">
        <f>'Employee Salary Payroll Tax '!N1702</f>
        <v>110015.05</v>
      </c>
      <c r="F1700" s="351">
        <f t="shared" si="211"/>
        <v>110771.40346875</v>
      </c>
      <c r="G1700" s="352"/>
      <c r="H1700" s="351">
        <f t="shared" si="216"/>
        <v>0</v>
      </c>
      <c r="I1700" s="351">
        <f t="shared" si="212"/>
        <v>756.35346874999232</v>
      </c>
      <c r="J1700" s="351">
        <f t="shared" si="213"/>
        <v>0</v>
      </c>
      <c r="K1700" s="293">
        <f>SUM('Employee Salary Payroll Tax '!I1702:K1702)</f>
        <v>14850.550000000001</v>
      </c>
      <c r="L1700" s="293">
        <f>'Employee Salary Payroll Tax '!H1702</f>
        <v>0</v>
      </c>
      <c r="M1700" s="293">
        <f t="shared" si="214"/>
        <v>95164.5</v>
      </c>
      <c r="N1700" s="359">
        <f t="shared" si="215"/>
        <v>0</v>
      </c>
      <c r="O1700" s="331"/>
      <c r="P1700" s="61"/>
      <c r="Q1700" s="294"/>
      <c r="R1700" s="292"/>
      <c r="S1700" s="291"/>
    </row>
    <row r="1701" spans="1:19" ht="14.4">
      <c r="A1701" s="36">
        <f t="shared" si="209"/>
        <v>378</v>
      </c>
      <c r="B1701" s="526"/>
      <c r="C1701" s="36" t="str">
        <f>VLOOKUP('Employee Salary Payroll Tax '!B1703,'Employee Salary Payroll Tax '!$D$1:$E$7,2,FALSE)</f>
        <v>UA</v>
      </c>
      <c r="D1701" s="61">
        <f t="shared" si="210"/>
        <v>0.03</v>
      </c>
      <c r="E1701" s="351">
        <f>'Employee Salary Payroll Tax '!N1703</f>
        <v>82153.259999999995</v>
      </c>
      <c r="F1701" s="351">
        <f t="shared" si="211"/>
        <v>84617.857799999998</v>
      </c>
      <c r="G1701" s="352"/>
      <c r="H1701" s="351">
        <f t="shared" si="216"/>
        <v>0</v>
      </c>
      <c r="I1701" s="351">
        <f t="shared" si="212"/>
        <v>2464.5978000000032</v>
      </c>
      <c r="J1701" s="351">
        <f t="shared" si="213"/>
        <v>0</v>
      </c>
      <c r="K1701" s="293">
        <f>SUM('Employee Salary Payroll Tax '!I1703:K1703)</f>
        <v>75139.649999999994</v>
      </c>
      <c r="L1701" s="293">
        <f>'Employee Salary Payroll Tax '!H1703</f>
        <v>1965.35</v>
      </c>
      <c r="M1701" s="293">
        <f t="shared" si="214"/>
        <v>5048.26</v>
      </c>
      <c r="N1701" s="359">
        <f t="shared" si="215"/>
        <v>0</v>
      </c>
      <c r="O1701" s="331"/>
      <c r="P1701" s="61"/>
      <c r="Q1701" s="294"/>
      <c r="R1701" s="292"/>
      <c r="S1701" s="291"/>
    </row>
    <row r="1702" spans="1:19" ht="14.4">
      <c r="A1702" s="36">
        <f t="shared" si="209"/>
        <v>379</v>
      </c>
      <c r="B1702" s="526"/>
      <c r="C1702" s="36" t="str">
        <f>VLOOKUP('Employee Salary Payroll Tax '!B1704,'Employee Salary Payroll Tax '!$D$1:$E$7,2,FALSE)</f>
        <v>NonUnion</v>
      </c>
      <c r="D1702" s="61">
        <f t="shared" si="210"/>
        <v>2.98E-2</v>
      </c>
      <c r="E1702" s="351">
        <f>'Employee Salary Payroll Tax '!N1704</f>
        <v>244092.54</v>
      </c>
      <c r="F1702" s="351">
        <f t="shared" si="211"/>
        <v>251366.49769200003</v>
      </c>
      <c r="G1702" s="352"/>
      <c r="H1702" s="351">
        <f t="shared" si="216"/>
        <v>0</v>
      </c>
      <c r="I1702" s="351">
        <f t="shared" si="212"/>
        <v>7273.9576920000254</v>
      </c>
      <c r="J1702" s="351">
        <f t="shared" si="213"/>
        <v>0</v>
      </c>
      <c r="K1702" s="293">
        <f>SUM('Employee Salary Payroll Tax '!I1704:K1704)</f>
        <v>244092.54</v>
      </c>
      <c r="L1702" s="293">
        <f>'Employee Salary Payroll Tax '!H1704</f>
        <v>0</v>
      </c>
      <c r="M1702" s="293">
        <f t="shared" si="214"/>
        <v>0</v>
      </c>
      <c r="N1702" s="359">
        <f t="shared" si="215"/>
        <v>0</v>
      </c>
      <c r="O1702" s="331"/>
      <c r="P1702" s="61"/>
      <c r="Q1702" s="294"/>
      <c r="R1702" s="292"/>
      <c r="S1702" s="291"/>
    </row>
    <row r="1703" spans="1:19" ht="14.4">
      <c r="A1703" s="36">
        <f t="shared" si="209"/>
        <v>380</v>
      </c>
      <c r="B1703" s="526"/>
      <c r="C1703" s="36" t="str">
        <f>VLOOKUP('Employee Salary Payroll Tax '!B1705,'Employee Salary Payroll Tax '!$D$1:$E$7,2,FALSE)</f>
        <v>NonUnion</v>
      </c>
      <c r="D1703" s="61">
        <f t="shared" si="210"/>
        <v>2.98E-2</v>
      </c>
      <c r="E1703" s="351">
        <f>'Employee Salary Payroll Tax '!N1705</f>
        <v>97100.94</v>
      </c>
      <c r="F1703" s="351">
        <f t="shared" si="211"/>
        <v>99994.548012000014</v>
      </c>
      <c r="G1703" s="352"/>
      <c r="H1703" s="351">
        <f t="shared" si="216"/>
        <v>0</v>
      </c>
      <c r="I1703" s="351">
        <f t="shared" si="212"/>
        <v>2893.6080120000115</v>
      </c>
      <c r="J1703" s="351">
        <f t="shared" si="213"/>
        <v>0</v>
      </c>
      <c r="K1703" s="293">
        <f>SUM('Employee Salary Payroll Tax '!I1705:K1705)</f>
        <v>34753.49</v>
      </c>
      <c r="L1703" s="293">
        <f>'Employee Salary Payroll Tax '!H1705</f>
        <v>0</v>
      </c>
      <c r="M1703" s="293">
        <f t="shared" si="214"/>
        <v>62347.450000000004</v>
      </c>
      <c r="N1703" s="359">
        <f t="shared" si="215"/>
        <v>0</v>
      </c>
      <c r="O1703" s="331"/>
      <c r="P1703" s="61"/>
      <c r="Q1703" s="294"/>
      <c r="R1703" s="292"/>
      <c r="S1703" s="291"/>
    </row>
    <row r="1704" spans="1:19" ht="14.4">
      <c r="A1704" s="36">
        <f t="shared" si="209"/>
        <v>381</v>
      </c>
      <c r="B1704" s="526"/>
      <c r="C1704" s="36" t="str">
        <f>VLOOKUP('Employee Salary Payroll Tax '!B1706,'Employee Salary Payroll Tax '!$D$1:$E$7,2,FALSE)</f>
        <v>IBEW</v>
      </c>
      <c r="D1704" s="61">
        <f t="shared" si="210"/>
        <v>6.875E-3</v>
      </c>
      <c r="E1704" s="351">
        <f>'Employee Salary Payroll Tax '!N1706</f>
        <v>26286.07</v>
      </c>
      <c r="F1704" s="351">
        <f t="shared" si="211"/>
        <v>26466.786731249998</v>
      </c>
      <c r="G1704" s="352"/>
      <c r="H1704" s="351">
        <f t="shared" si="216"/>
        <v>18713.93</v>
      </c>
      <c r="I1704" s="351">
        <f t="shared" si="212"/>
        <v>180.7167312499987</v>
      </c>
      <c r="J1704" s="351">
        <f t="shared" si="213"/>
        <v>1.0843003874999921</v>
      </c>
      <c r="K1704" s="293">
        <f>SUM('Employee Salary Payroll Tax '!I1706:K1706)</f>
        <v>23930.89</v>
      </c>
      <c r="L1704" s="293">
        <f>'Employee Salary Payroll Tax '!H1706</f>
        <v>284.62</v>
      </c>
      <c r="M1704" s="293">
        <f t="shared" si="214"/>
        <v>2070.5600000000004</v>
      </c>
      <c r="N1704" s="359">
        <f t="shared" si="215"/>
        <v>0.98714921246243881</v>
      </c>
      <c r="O1704" s="331"/>
      <c r="P1704" s="61"/>
      <c r="Q1704" s="294"/>
      <c r="R1704" s="292"/>
      <c r="S1704" s="291"/>
    </row>
    <row r="1705" spans="1:19" ht="14.4">
      <c r="A1705" s="36">
        <f t="shared" si="209"/>
        <v>382</v>
      </c>
      <c r="B1705" s="526"/>
      <c r="C1705" s="36" t="str">
        <f>VLOOKUP('Employee Salary Payroll Tax '!B1707,'Employee Salary Payroll Tax '!$D$1:$E$7,2,FALSE)</f>
        <v>NonUnion</v>
      </c>
      <c r="D1705" s="61">
        <f t="shared" si="210"/>
        <v>2.98E-2</v>
      </c>
      <c r="E1705" s="351">
        <f>'Employee Salary Payroll Tax '!N1707</f>
        <v>45203.93</v>
      </c>
      <c r="F1705" s="351">
        <f t="shared" si="211"/>
        <v>46551.007114</v>
      </c>
      <c r="G1705" s="352"/>
      <c r="H1705" s="351">
        <f t="shared" si="216"/>
        <v>0</v>
      </c>
      <c r="I1705" s="351">
        <f t="shared" si="212"/>
        <v>1347.0771139999997</v>
      </c>
      <c r="J1705" s="351">
        <f t="shared" si="213"/>
        <v>0</v>
      </c>
      <c r="K1705" s="293">
        <f>SUM('Employee Salary Payroll Tax '!I1707:K1707)</f>
        <v>14084.31</v>
      </c>
      <c r="L1705" s="293">
        <f>'Employee Salary Payroll Tax '!H1707</f>
        <v>0</v>
      </c>
      <c r="M1705" s="293">
        <f t="shared" si="214"/>
        <v>31119.620000000003</v>
      </c>
      <c r="N1705" s="359">
        <f t="shared" si="215"/>
        <v>0</v>
      </c>
      <c r="O1705" s="331"/>
      <c r="P1705" s="61"/>
      <c r="Q1705" s="294"/>
      <c r="R1705" s="292"/>
      <c r="S1705" s="291"/>
    </row>
    <row r="1706" spans="1:19" ht="14.4">
      <c r="A1706" s="36">
        <f t="shared" si="209"/>
        <v>383</v>
      </c>
      <c r="B1706" s="526"/>
      <c r="C1706" s="36" t="str">
        <f>VLOOKUP('Employee Salary Payroll Tax '!B1708,'Employee Salary Payroll Tax '!$D$1:$E$7,2,FALSE)</f>
        <v>IBEW</v>
      </c>
      <c r="D1706" s="61">
        <f t="shared" si="210"/>
        <v>6.875E-3</v>
      </c>
      <c r="E1706" s="351">
        <f>'Employee Salary Payroll Tax '!N1708</f>
        <v>5811</v>
      </c>
      <c r="F1706" s="351">
        <f t="shared" si="211"/>
        <v>5850.9506249999995</v>
      </c>
      <c r="G1706" s="352"/>
      <c r="H1706" s="351">
        <f t="shared" si="216"/>
        <v>39189</v>
      </c>
      <c r="I1706" s="351">
        <f t="shared" si="212"/>
        <v>39.950624999999491</v>
      </c>
      <c r="J1706" s="351">
        <f t="shared" si="213"/>
        <v>0.23970374999999694</v>
      </c>
      <c r="K1706" s="293">
        <f>SUM('Employee Salary Payroll Tax '!I1708:K1708)</f>
        <v>5811</v>
      </c>
      <c r="L1706" s="293">
        <f>'Employee Salary Payroll Tax '!H1708</f>
        <v>0</v>
      </c>
      <c r="M1706" s="293">
        <f t="shared" si="214"/>
        <v>0</v>
      </c>
      <c r="N1706" s="359">
        <f t="shared" si="215"/>
        <v>0.23970374995874694</v>
      </c>
      <c r="O1706" s="331"/>
      <c r="P1706" s="61"/>
      <c r="Q1706" s="294"/>
      <c r="R1706" s="292"/>
      <c r="S1706" s="291"/>
    </row>
    <row r="1707" spans="1:19" ht="14.4">
      <c r="A1707" s="36">
        <f t="shared" si="209"/>
        <v>384</v>
      </c>
      <c r="B1707" s="526"/>
      <c r="C1707" s="36" t="str">
        <f>VLOOKUP('Employee Salary Payroll Tax '!B1709,'Employee Salary Payroll Tax '!$D$1:$E$7,2,FALSE)</f>
        <v>NonUnion</v>
      </c>
      <c r="D1707" s="61">
        <f t="shared" si="210"/>
        <v>2.98E-2</v>
      </c>
      <c r="E1707" s="351">
        <f>'Employee Salary Payroll Tax '!N1709</f>
        <v>64313.23</v>
      </c>
      <c r="F1707" s="351">
        <f t="shared" si="211"/>
        <v>66229.764254000009</v>
      </c>
      <c r="G1707" s="352"/>
      <c r="H1707" s="351">
        <f t="shared" si="216"/>
        <v>0</v>
      </c>
      <c r="I1707" s="351">
        <f t="shared" si="212"/>
        <v>1916.5342540000056</v>
      </c>
      <c r="J1707" s="351">
        <f t="shared" si="213"/>
        <v>0</v>
      </c>
      <c r="K1707" s="293">
        <f>SUM('Employee Salary Payroll Tax '!I1709:K1709)</f>
        <v>2431.41</v>
      </c>
      <c r="L1707" s="293">
        <f>'Employee Salary Payroll Tax '!H1709</f>
        <v>0</v>
      </c>
      <c r="M1707" s="293">
        <f t="shared" si="214"/>
        <v>61881.820000000007</v>
      </c>
      <c r="N1707" s="359">
        <f t="shared" si="215"/>
        <v>0</v>
      </c>
      <c r="O1707" s="331"/>
      <c r="P1707" s="61"/>
      <c r="Q1707" s="294"/>
      <c r="R1707" s="292"/>
      <c r="S1707" s="291"/>
    </row>
    <row r="1708" spans="1:19" ht="14.4">
      <c r="A1708" s="36">
        <f t="shared" si="209"/>
        <v>385</v>
      </c>
      <c r="B1708" s="526"/>
      <c r="C1708" s="36" t="str">
        <f>VLOOKUP('Employee Salary Payroll Tax '!B1710,'Employee Salary Payroll Tax '!$D$1:$E$7,2,FALSE)</f>
        <v>IBEW</v>
      </c>
      <c r="D1708" s="61">
        <f t="shared" si="210"/>
        <v>6.875E-3</v>
      </c>
      <c r="E1708" s="351">
        <f>'Employee Salary Payroll Tax '!N1710</f>
        <v>93641.2</v>
      </c>
      <c r="F1708" s="351">
        <f t="shared" si="211"/>
        <v>94284.98324999999</v>
      </c>
      <c r="G1708" s="352"/>
      <c r="H1708" s="351">
        <f t="shared" si="216"/>
        <v>0</v>
      </c>
      <c r="I1708" s="351">
        <f t="shared" si="212"/>
        <v>643.78324999999313</v>
      </c>
      <c r="J1708" s="351">
        <f t="shared" si="213"/>
        <v>0</v>
      </c>
      <c r="K1708" s="293">
        <f>SUM('Employee Salary Payroll Tax '!I1710:K1710)</f>
        <v>93039.360000000001</v>
      </c>
      <c r="L1708" s="293">
        <f>'Employee Salary Payroll Tax '!H1710</f>
        <v>2.2000000000000002</v>
      </c>
      <c r="M1708" s="293">
        <f t="shared" si="214"/>
        <v>599.63999999999646</v>
      </c>
      <c r="N1708" s="359">
        <f t="shared" si="215"/>
        <v>0</v>
      </c>
      <c r="O1708" s="331"/>
      <c r="P1708" s="61"/>
      <c r="Q1708" s="294"/>
      <c r="R1708" s="292"/>
      <c r="S1708" s="291"/>
    </row>
    <row r="1709" spans="1:19" ht="14.4">
      <c r="A1709" s="36">
        <f t="shared" ref="A1709:A1772" si="217">+A1708+1</f>
        <v>386</v>
      </c>
      <c r="B1709" s="526"/>
      <c r="C1709" s="36" t="str">
        <f>VLOOKUP('Employee Salary Payroll Tax '!B1711,'Employee Salary Payroll Tax '!$D$1:$E$7,2,FALSE)</f>
        <v>NonUnion</v>
      </c>
      <c r="D1709" s="61">
        <f t="shared" si="210"/>
        <v>2.98E-2</v>
      </c>
      <c r="E1709" s="351">
        <f>'Employee Salary Payroll Tax '!N1711</f>
        <v>75098.37</v>
      </c>
      <c r="F1709" s="351">
        <f t="shared" si="211"/>
        <v>77336.301426000005</v>
      </c>
      <c r="G1709" s="352"/>
      <c r="H1709" s="351">
        <f t="shared" si="216"/>
        <v>0</v>
      </c>
      <c r="I1709" s="351">
        <f t="shared" si="212"/>
        <v>2237.9314260000101</v>
      </c>
      <c r="J1709" s="351">
        <f t="shared" si="213"/>
        <v>0</v>
      </c>
      <c r="K1709" s="293">
        <f>SUM('Employee Salary Payroll Tax '!I1711:K1711)</f>
        <v>30791.96</v>
      </c>
      <c r="L1709" s="293">
        <f>'Employee Salary Payroll Tax '!H1711</f>
        <v>0</v>
      </c>
      <c r="M1709" s="293">
        <f t="shared" si="214"/>
        <v>44306.409999999996</v>
      </c>
      <c r="N1709" s="359">
        <f t="shared" si="215"/>
        <v>0</v>
      </c>
      <c r="O1709" s="331"/>
      <c r="P1709" s="61"/>
      <c r="Q1709" s="294"/>
      <c r="R1709" s="292"/>
      <c r="S1709" s="291"/>
    </row>
    <row r="1710" spans="1:19" ht="14.4">
      <c r="A1710" s="36">
        <f t="shared" si="217"/>
        <v>387</v>
      </c>
      <c r="B1710" s="526"/>
      <c r="C1710" s="36" t="str">
        <f>VLOOKUP('Employee Salary Payroll Tax '!B1712,'Employee Salary Payroll Tax '!$D$1:$E$7,2,FALSE)</f>
        <v>NonUnion</v>
      </c>
      <c r="D1710" s="61">
        <f t="shared" si="210"/>
        <v>2.98E-2</v>
      </c>
      <c r="E1710" s="351">
        <f>'Employee Salary Payroll Tax '!N1712</f>
        <v>85003.05</v>
      </c>
      <c r="F1710" s="351">
        <f t="shared" si="211"/>
        <v>87536.14089000001</v>
      </c>
      <c r="G1710" s="352"/>
      <c r="H1710" s="351">
        <f t="shared" si="216"/>
        <v>0</v>
      </c>
      <c r="I1710" s="351">
        <f t="shared" si="212"/>
        <v>2533.0908900000068</v>
      </c>
      <c r="J1710" s="351">
        <f t="shared" si="213"/>
        <v>0</v>
      </c>
      <c r="K1710" s="293">
        <f>SUM('Employee Salary Payroll Tax '!I1712:K1712)</f>
        <v>65288.97</v>
      </c>
      <c r="L1710" s="293">
        <f>'Employee Salary Payroll Tax '!H1712</f>
        <v>0</v>
      </c>
      <c r="M1710" s="293">
        <f t="shared" si="214"/>
        <v>19714.080000000002</v>
      </c>
      <c r="N1710" s="359">
        <f t="shared" si="215"/>
        <v>0</v>
      </c>
      <c r="O1710" s="331"/>
      <c r="P1710" s="61"/>
      <c r="Q1710" s="294"/>
      <c r="R1710" s="292"/>
      <c r="S1710" s="291"/>
    </row>
    <row r="1711" spans="1:19" ht="14.4">
      <c r="A1711" s="36">
        <f t="shared" si="217"/>
        <v>388</v>
      </c>
      <c r="B1711" s="526"/>
      <c r="C1711" s="36" t="str">
        <f>VLOOKUP('Employee Salary Payroll Tax '!B1713,'Employee Salary Payroll Tax '!$D$1:$E$7,2,FALSE)</f>
        <v>IBEW</v>
      </c>
      <c r="D1711" s="61">
        <f t="shared" si="210"/>
        <v>6.875E-3</v>
      </c>
      <c r="E1711" s="351">
        <f>'Employee Salary Payroll Tax '!N1713</f>
        <v>114316.76</v>
      </c>
      <c r="F1711" s="351">
        <f t="shared" si="211"/>
        <v>115102.687725</v>
      </c>
      <c r="G1711" s="352"/>
      <c r="H1711" s="351">
        <f t="shared" si="216"/>
        <v>0</v>
      </c>
      <c r="I1711" s="351">
        <f t="shared" si="212"/>
        <v>785.92772500000137</v>
      </c>
      <c r="J1711" s="351">
        <f t="shared" si="213"/>
        <v>0</v>
      </c>
      <c r="K1711" s="293">
        <f>SUM('Employee Salary Payroll Tax '!I1713:K1713)</f>
        <v>27481.780000000002</v>
      </c>
      <c r="L1711" s="293">
        <f>'Employee Salary Payroll Tax '!H1713</f>
        <v>0</v>
      </c>
      <c r="M1711" s="293">
        <f t="shared" si="214"/>
        <v>86834.98</v>
      </c>
      <c r="N1711" s="359">
        <f t="shared" si="215"/>
        <v>0</v>
      </c>
      <c r="O1711" s="331"/>
      <c r="P1711" s="61"/>
      <c r="Q1711" s="294"/>
      <c r="R1711" s="292"/>
      <c r="S1711" s="291"/>
    </row>
    <row r="1712" spans="1:19" ht="14.4">
      <c r="A1712" s="36">
        <f t="shared" si="217"/>
        <v>389</v>
      </c>
      <c r="B1712" s="526"/>
      <c r="C1712" s="36" t="str">
        <f>VLOOKUP('Employee Salary Payroll Tax '!B1714,'Employee Salary Payroll Tax '!$D$1:$E$7,2,FALSE)</f>
        <v>IBEW</v>
      </c>
      <c r="D1712" s="61">
        <f t="shared" si="210"/>
        <v>6.875E-3</v>
      </c>
      <c r="E1712" s="351">
        <f>'Employee Salary Payroll Tax '!N1714</f>
        <v>51427.11</v>
      </c>
      <c r="F1712" s="351">
        <f t="shared" si="211"/>
        <v>51780.671381250002</v>
      </c>
      <c r="G1712" s="352"/>
      <c r="H1712" s="351">
        <f t="shared" si="216"/>
        <v>0</v>
      </c>
      <c r="I1712" s="351">
        <f t="shared" si="212"/>
        <v>353.56138125000143</v>
      </c>
      <c r="J1712" s="351">
        <f t="shared" si="213"/>
        <v>0</v>
      </c>
      <c r="K1712" s="293">
        <f>SUM('Employee Salary Payroll Tax '!I1714:K1714)</f>
        <v>51425.55</v>
      </c>
      <c r="L1712" s="293">
        <f>'Employee Salary Payroll Tax '!H1714</f>
        <v>0</v>
      </c>
      <c r="M1712" s="293">
        <f t="shared" si="214"/>
        <v>1.5599999999976717</v>
      </c>
      <c r="N1712" s="359">
        <f t="shared" si="215"/>
        <v>0</v>
      </c>
      <c r="O1712" s="331"/>
      <c r="P1712" s="61"/>
      <c r="Q1712" s="294"/>
      <c r="R1712" s="292"/>
      <c r="S1712" s="291"/>
    </row>
    <row r="1713" spans="1:19" ht="14.4">
      <c r="A1713" s="36">
        <f t="shared" si="217"/>
        <v>390</v>
      </c>
      <c r="B1713" s="526"/>
      <c r="C1713" s="36" t="str">
        <f>VLOOKUP('Employee Salary Payroll Tax '!B1715,'Employee Salary Payroll Tax '!$D$1:$E$7,2,FALSE)</f>
        <v>UA</v>
      </c>
      <c r="D1713" s="61">
        <f t="shared" si="210"/>
        <v>0.03</v>
      </c>
      <c r="E1713" s="351">
        <f>'Employee Salary Payroll Tax '!N1715</f>
        <v>111935.7</v>
      </c>
      <c r="F1713" s="351">
        <f t="shared" si="211"/>
        <v>115293.77099999999</v>
      </c>
      <c r="G1713" s="352"/>
      <c r="H1713" s="351">
        <f t="shared" si="216"/>
        <v>0</v>
      </c>
      <c r="I1713" s="351">
        <f t="shared" si="212"/>
        <v>3358.0709999999963</v>
      </c>
      <c r="J1713" s="351">
        <f t="shared" si="213"/>
        <v>0</v>
      </c>
      <c r="K1713" s="293">
        <f>SUM('Employee Salary Payroll Tax '!I1715:K1715)</f>
        <v>97824.52</v>
      </c>
      <c r="L1713" s="293">
        <f>'Employee Salary Payroll Tax '!H1715</f>
        <v>1950.81</v>
      </c>
      <c r="M1713" s="293">
        <f t="shared" si="214"/>
        <v>12160.369999999994</v>
      </c>
      <c r="N1713" s="359">
        <f t="shared" si="215"/>
        <v>0</v>
      </c>
      <c r="O1713" s="331"/>
      <c r="P1713" s="61"/>
      <c r="Q1713" s="294"/>
      <c r="R1713" s="292"/>
      <c r="S1713" s="291"/>
    </row>
    <row r="1714" spans="1:19" ht="14.4">
      <c r="A1714" s="36">
        <f t="shared" si="217"/>
        <v>391</v>
      </c>
      <c r="B1714" s="526"/>
      <c r="C1714" s="36" t="str">
        <f>VLOOKUP('Employee Salary Payroll Tax '!B1716,'Employee Salary Payroll Tax '!$D$1:$E$7,2,FALSE)</f>
        <v>NonUnion</v>
      </c>
      <c r="D1714" s="61">
        <f t="shared" si="210"/>
        <v>2.98E-2</v>
      </c>
      <c r="E1714" s="351">
        <f>'Employee Salary Payroll Tax '!N1716</f>
        <v>79109.66</v>
      </c>
      <c r="F1714" s="351">
        <f t="shared" si="211"/>
        <v>81467.12786800001</v>
      </c>
      <c r="G1714" s="352"/>
      <c r="H1714" s="351">
        <f t="shared" si="216"/>
        <v>0</v>
      </c>
      <c r="I1714" s="351">
        <f t="shared" si="212"/>
        <v>2357.467868000007</v>
      </c>
      <c r="J1714" s="351">
        <f t="shared" si="213"/>
        <v>0</v>
      </c>
      <c r="K1714" s="293">
        <f>SUM('Employee Salary Payroll Tax '!I1716:K1716)</f>
        <v>79117.3</v>
      </c>
      <c r="L1714" s="293">
        <f>'Employee Salary Payroll Tax '!H1716</f>
        <v>-1.4</v>
      </c>
      <c r="M1714" s="293">
        <f t="shared" si="214"/>
        <v>-6.2399999999994176</v>
      </c>
      <c r="N1714" s="359">
        <f t="shared" si="215"/>
        <v>0</v>
      </c>
      <c r="O1714" s="331"/>
      <c r="P1714" s="61"/>
      <c r="Q1714" s="294"/>
      <c r="R1714" s="292"/>
      <c r="S1714" s="291"/>
    </row>
    <row r="1715" spans="1:19" ht="14.4">
      <c r="A1715" s="36">
        <f t="shared" si="217"/>
        <v>392</v>
      </c>
      <c r="B1715" s="526"/>
      <c r="C1715" s="36" t="str">
        <f>VLOOKUP('Employee Salary Payroll Tax '!B1717,'Employee Salary Payroll Tax '!$D$1:$E$7,2,FALSE)</f>
        <v>IBEW</v>
      </c>
      <c r="D1715" s="61">
        <f t="shared" si="210"/>
        <v>6.875E-3</v>
      </c>
      <c r="E1715" s="351">
        <f>'Employee Salary Payroll Tax '!N1717</f>
        <v>9676.7999999999993</v>
      </c>
      <c r="F1715" s="351">
        <f t="shared" si="211"/>
        <v>9743.3279999999995</v>
      </c>
      <c r="G1715" s="352"/>
      <c r="H1715" s="351">
        <f t="shared" si="216"/>
        <v>35323.199999999997</v>
      </c>
      <c r="I1715" s="351">
        <f t="shared" si="212"/>
        <v>66.528000000000247</v>
      </c>
      <c r="J1715" s="351">
        <f t="shared" si="213"/>
        <v>0.39916800000000147</v>
      </c>
      <c r="K1715" s="293">
        <f>SUM('Employee Salary Payroll Tax '!I1717:K1717)</f>
        <v>9676.7999999999993</v>
      </c>
      <c r="L1715" s="293">
        <f>'Employee Salary Payroll Tax '!H1717</f>
        <v>0</v>
      </c>
      <c r="M1715" s="293">
        <f t="shared" si="214"/>
        <v>0</v>
      </c>
      <c r="N1715" s="359">
        <f t="shared" si="215"/>
        <v>0.39916799995875146</v>
      </c>
      <c r="O1715" s="331"/>
      <c r="P1715" s="61"/>
      <c r="Q1715" s="294"/>
      <c r="R1715" s="292"/>
      <c r="S1715" s="291"/>
    </row>
    <row r="1716" spans="1:19" ht="14.4">
      <c r="A1716" s="36">
        <f t="shared" si="217"/>
        <v>393</v>
      </c>
      <c r="B1716" s="526"/>
      <c r="C1716" s="36" t="str">
        <f>VLOOKUP('Employee Salary Payroll Tax '!B1718,'Employee Salary Payroll Tax '!$D$1:$E$7,2,FALSE)</f>
        <v>NonUnion</v>
      </c>
      <c r="D1716" s="61">
        <f t="shared" si="210"/>
        <v>2.98E-2</v>
      </c>
      <c r="E1716" s="351">
        <f>'Employee Salary Payroll Tax '!N1718</f>
        <v>62154.73</v>
      </c>
      <c r="F1716" s="351">
        <f t="shared" si="211"/>
        <v>64006.940954000005</v>
      </c>
      <c r="G1716" s="352"/>
      <c r="H1716" s="351">
        <f t="shared" si="216"/>
        <v>0</v>
      </c>
      <c r="I1716" s="351">
        <f t="shared" si="212"/>
        <v>1852.2109540000019</v>
      </c>
      <c r="J1716" s="351">
        <f t="shared" si="213"/>
        <v>0</v>
      </c>
      <c r="K1716" s="293">
        <f>SUM('Employee Salary Payroll Tax '!I1718:K1718)</f>
        <v>9614.880000000001</v>
      </c>
      <c r="L1716" s="293">
        <f>'Employee Salary Payroll Tax '!H1718</f>
        <v>0</v>
      </c>
      <c r="M1716" s="293">
        <f t="shared" si="214"/>
        <v>52539.850000000006</v>
      </c>
      <c r="N1716" s="359">
        <f t="shared" si="215"/>
        <v>0</v>
      </c>
      <c r="O1716" s="331"/>
      <c r="P1716" s="61"/>
      <c r="Q1716" s="294"/>
      <c r="R1716" s="292"/>
      <c r="S1716" s="291"/>
    </row>
    <row r="1717" spans="1:19" ht="14.4">
      <c r="A1717" s="36">
        <f t="shared" si="217"/>
        <v>394</v>
      </c>
      <c r="B1717" s="526"/>
      <c r="C1717" s="36" t="str">
        <f>VLOOKUP('Employee Salary Payroll Tax '!B1719,'Employee Salary Payroll Tax '!$D$1:$E$7,2,FALSE)</f>
        <v>NonUnion</v>
      </c>
      <c r="D1717" s="61">
        <f t="shared" si="210"/>
        <v>2.98E-2</v>
      </c>
      <c r="E1717" s="351">
        <f>'Employee Salary Payroll Tax '!N1719</f>
        <v>61755.3</v>
      </c>
      <c r="F1717" s="351">
        <f t="shared" si="211"/>
        <v>63595.607940000009</v>
      </c>
      <c r="G1717" s="352"/>
      <c r="H1717" s="351">
        <f t="shared" si="216"/>
        <v>0</v>
      </c>
      <c r="I1717" s="351">
        <f t="shared" si="212"/>
        <v>1840.3079400000061</v>
      </c>
      <c r="J1717" s="351">
        <f t="shared" si="213"/>
        <v>0</v>
      </c>
      <c r="K1717" s="293">
        <f>SUM('Employee Salary Payroll Tax '!I1719:K1719)</f>
        <v>54684.009999999995</v>
      </c>
      <c r="L1717" s="293">
        <f>'Employee Salary Payroll Tax '!H1719</f>
        <v>0</v>
      </c>
      <c r="M1717" s="293">
        <f t="shared" si="214"/>
        <v>7071.2900000000081</v>
      </c>
      <c r="N1717" s="359">
        <f t="shared" si="215"/>
        <v>0</v>
      </c>
      <c r="O1717" s="331"/>
      <c r="P1717" s="61"/>
      <c r="Q1717" s="294"/>
      <c r="R1717" s="292"/>
      <c r="S1717" s="291"/>
    </row>
    <row r="1718" spans="1:19" ht="14.4">
      <c r="A1718" s="36">
        <f t="shared" si="217"/>
        <v>395</v>
      </c>
      <c r="B1718" s="526"/>
      <c r="C1718" s="36" t="str">
        <f>VLOOKUP('Employee Salary Payroll Tax '!B1720,'Employee Salary Payroll Tax '!$D$1:$E$7,2,FALSE)</f>
        <v>NonUnion</v>
      </c>
      <c r="D1718" s="61">
        <f t="shared" si="210"/>
        <v>2.98E-2</v>
      </c>
      <c r="E1718" s="351">
        <f>'Employee Salary Payroll Tax '!N1720</f>
        <v>80296.05</v>
      </c>
      <c r="F1718" s="351">
        <f t="shared" si="211"/>
        <v>82688.872290000014</v>
      </c>
      <c r="G1718" s="352"/>
      <c r="H1718" s="351">
        <f t="shared" si="216"/>
        <v>0</v>
      </c>
      <c r="I1718" s="351">
        <f t="shared" si="212"/>
        <v>2392.822290000011</v>
      </c>
      <c r="J1718" s="351">
        <f t="shared" si="213"/>
        <v>0</v>
      </c>
      <c r="K1718" s="293">
        <f>SUM('Employee Salary Payroll Tax '!I1720:K1720)</f>
        <v>10594.7</v>
      </c>
      <c r="L1718" s="293">
        <f>'Employee Salary Payroll Tax '!H1720</f>
        <v>7327.35</v>
      </c>
      <c r="M1718" s="293">
        <f t="shared" si="214"/>
        <v>62374.000000000007</v>
      </c>
      <c r="N1718" s="359">
        <f t="shared" si="215"/>
        <v>0</v>
      </c>
      <c r="O1718" s="331"/>
      <c r="P1718" s="61"/>
      <c r="Q1718" s="294"/>
      <c r="R1718" s="292"/>
      <c r="S1718" s="291"/>
    </row>
    <row r="1719" spans="1:19" ht="14.4">
      <c r="A1719" s="36">
        <f t="shared" si="217"/>
        <v>396</v>
      </c>
      <c r="B1719" s="526"/>
      <c r="C1719" s="36" t="str">
        <f>VLOOKUP('Employee Salary Payroll Tax '!B1721,'Employee Salary Payroll Tax '!$D$1:$E$7,2,FALSE)</f>
        <v>IBEW</v>
      </c>
      <c r="D1719" s="61">
        <f t="shared" si="210"/>
        <v>6.875E-3</v>
      </c>
      <c r="E1719" s="351">
        <f>'Employee Salary Payroll Tax '!N1721</f>
        <v>163047.67000000001</v>
      </c>
      <c r="F1719" s="351">
        <f t="shared" si="211"/>
        <v>164168.62273125001</v>
      </c>
      <c r="G1719" s="352"/>
      <c r="H1719" s="351">
        <f t="shared" si="216"/>
        <v>0</v>
      </c>
      <c r="I1719" s="351">
        <f t="shared" si="212"/>
        <v>1120.9527312499995</v>
      </c>
      <c r="J1719" s="351">
        <f t="shared" si="213"/>
        <v>0</v>
      </c>
      <c r="K1719" s="293">
        <f>SUM('Employee Salary Payroll Tax '!I1721:K1721)</f>
        <v>47313.840000000004</v>
      </c>
      <c r="L1719" s="293">
        <f>'Employee Salary Payroll Tax '!H1721</f>
        <v>0</v>
      </c>
      <c r="M1719" s="293">
        <f t="shared" si="214"/>
        <v>115733.83000000002</v>
      </c>
      <c r="N1719" s="359">
        <f t="shared" si="215"/>
        <v>0</v>
      </c>
      <c r="O1719" s="331"/>
      <c r="P1719" s="61"/>
      <c r="Q1719" s="294"/>
      <c r="R1719" s="292"/>
      <c r="S1719" s="291"/>
    </row>
    <row r="1720" spans="1:19" ht="14.4">
      <c r="A1720" s="36">
        <f t="shared" si="217"/>
        <v>397</v>
      </c>
      <c r="B1720" s="526"/>
      <c r="C1720" s="36" t="str">
        <f>VLOOKUP('Employee Salary Payroll Tax '!B1722,'Employee Salary Payroll Tax '!$D$1:$E$7,2,FALSE)</f>
        <v>NonUnion</v>
      </c>
      <c r="D1720" s="61">
        <f t="shared" si="210"/>
        <v>2.98E-2</v>
      </c>
      <c r="E1720" s="351">
        <f>'Employee Salary Payroll Tax '!N1722</f>
        <v>76251.28</v>
      </c>
      <c r="F1720" s="351">
        <f t="shared" si="211"/>
        <v>78523.568144000004</v>
      </c>
      <c r="G1720" s="352"/>
      <c r="H1720" s="351">
        <f t="shared" si="216"/>
        <v>0</v>
      </c>
      <c r="I1720" s="351">
        <f t="shared" si="212"/>
        <v>2272.2881440000056</v>
      </c>
      <c r="J1720" s="351">
        <f t="shared" si="213"/>
        <v>0</v>
      </c>
      <c r="K1720" s="293">
        <f>SUM('Employee Salary Payroll Tax '!I1722:K1722)</f>
        <v>24630.52</v>
      </c>
      <c r="L1720" s="293">
        <f>'Employee Salary Payroll Tax '!H1722</f>
        <v>0</v>
      </c>
      <c r="M1720" s="293">
        <f t="shared" si="214"/>
        <v>51620.759999999995</v>
      </c>
      <c r="N1720" s="359">
        <f t="shared" si="215"/>
        <v>0</v>
      </c>
      <c r="O1720" s="331"/>
      <c r="P1720" s="61"/>
      <c r="Q1720" s="294"/>
      <c r="R1720" s="292"/>
      <c r="S1720" s="291"/>
    </row>
    <row r="1721" spans="1:19" ht="14.4">
      <c r="A1721" s="36">
        <f t="shared" si="217"/>
        <v>398</v>
      </c>
      <c r="B1721" s="526"/>
      <c r="C1721" s="36" t="str">
        <f>VLOOKUP('Employee Salary Payroll Tax '!B1723,'Employee Salary Payroll Tax '!$D$1:$E$7,2,FALSE)</f>
        <v>IBEW</v>
      </c>
      <c r="D1721" s="61">
        <f t="shared" si="210"/>
        <v>6.875E-3</v>
      </c>
      <c r="E1721" s="351">
        <f>'Employee Salary Payroll Tax '!N1723</f>
        <v>62421.17</v>
      </c>
      <c r="F1721" s="351">
        <f t="shared" si="211"/>
        <v>62850.315543749995</v>
      </c>
      <c r="G1721" s="352"/>
      <c r="H1721" s="351">
        <f t="shared" si="216"/>
        <v>0</v>
      </c>
      <c r="I1721" s="351">
        <f t="shared" si="212"/>
        <v>429.14554374999716</v>
      </c>
      <c r="J1721" s="351">
        <f t="shared" si="213"/>
        <v>0</v>
      </c>
      <c r="K1721" s="293">
        <f>SUM('Employee Salary Payroll Tax '!I1723:K1723)</f>
        <v>10452.970000000001</v>
      </c>
      <c r="L1721" s="293">
        <f>'Employee Salary Payroll Tax '!H1723</f>
        <v>0</v>
      </c>
      <c r="M1721" s="293">
        <f t="shared" si="214"/>
        <v>51968.2</v>
      </c>
      <c r="N1721" s="359">
        <f t="shared" si="215"/>
        <v>0</v>
      </c>
      <c r="O1721" s="331"/>
      <c r="P1721" s="61"/>
      <c r="Q1721" s="294"/>
      <c r="R1721" s="292"/>
      <c r="S1721" s="291"/>
    </row>
    <row r="1722" spans="1:19" ht="14.4">
      <c r="A1722" s="36">
        <f t="shared" si="217"/>
        <v>399</v>
      </c>
      <c r="B1722" s="526"/>
      <c r="C1722" s="36" t="str">
        <f>VLOOKUP('Employee Salary Payroll Tax '!B1724,'Employee Salary Payroll Tax '!$D$1:$E$7,2,FALSE)</f>
        <v>NonUnion</v>
      </c>
      <c r="D1722" s="61">
        <f t="shared" si="210"/>
        <v>2.98E-2</v>
      </c>
      <c r="E1722" s="351">
        <f>'Employee Salary Payroll Tax '!N1724</f>
        <v>44577.05</v>
      </c>
      <c r="F1722" s="351">
        <f t="shared" si="211"/>
        <v>45905.446090000005</v>
      </c>
      <c r="G1722" s="352"/>
      <c r="H1722" s="351">
        <f t="shared" si="216"/>
        <v>422.94999999999709</v>
      </c>
      <c r="I1722" s="351">
        <f t="shared" si="212"/>
        <v>1328.396090000002</v>
      </c>
      <c r="J1722" s="351">
        <f t="shared" si="213"/>
        <v>2.5376999999999827</v>
      </c>
      <c r="K1722" s="293">
        <f>SUM('Employee Salary Payroll Tax '!I1724:K1724)</f>
        <v>12708.67</v>
      </c>
      <c r="L1722" s="293">
        <f>'Employee Salary Payroll Tax '!H1724</f>
        <v>0</v>
      </c>
      <c r="M1722" s="293">
        <f t="shared" si="214"/>
        <v>31868.380000000005</v>
      </c>
      <c r="N1722" s="359">
        <f t="shared" si="215"/>
        <v>0.7234842112314811</v>
      </c>
      <c r="O1722" s="331"/>
      <c r="P1722" s="61"/>
      <c r="Q1722" s="294"/>
      <c r="R1722" s="292"/>
      <c r="S1722" s="291"/>
    </row>
    <row r="1723" spans="1:19" ht="14.4">
      <c r="A1723" s="36">
        <f t="shared" si="217"/>
        <v>400</v>
      </c>
      <c r="B1723" s="526"/>
      <c r="C1723" s="36" t="str">
        <f>VLOOKUP('Employee Salary Payroll Tax '!B1725,'Employee Salary Payroll Tax '!$D$1:$E$7,2,FALSE)</f>
        <v>UA</v>
      </c>
      <c r="D1723" s="61">
        <f t="shared" si="210"/>
        <v>0.03</v>
      </c>
      <c r="E1723" s="351">
        <f>'Employee Salary Payroll Tax '!N1725</f>
        <v>74028.960000000006</v>
      </c>
      <c r="F1723" s="351">
        <f t="shared" si="211"/>
        <v>76249.828800000003</v>
      </c>
      <c r="G1723" s="352"/>
      <c r="H1723" s="351">
        <f t="shared" si="216"/>
        <v>0</v>
      </c>
      <c r="I1723" s="351">
        <f t="shared" si="212"/>
        <v>2220.8687999999966</v>
      </c>
      <c r="J1723" s="351">
        <f t="shared" si="213"/>
        <v>0</v>
      </c>
      <c r="K1723" s="293">
        <f>SUM('Employee Salary Payroll Tax '!I1725:K1725)</f>
        <v>66295.819999999992</v>
      </c>
      <c r="L1723" s="293">
        <f>'Employee Salary Payroll Tax '!H1725</f>
        <v>1714.04</v>
      </c>
      <c r="M1723" s="293">
        <f t="shared" si="214"/>
        <v>6019.100000000014</v>
      </c>
      <c r="N1723" s="359">
        <f t="shared" si="215"/>
        <v>0</v>
      </c>
      <c r="O1723" s="331"/>
      <c r="P1723" s="61"/>
      <c r="Q1723" s="294"/>
      <c r="R1723" s="292"/>
      <c r="S1723" s="291"/>
    </row>
    <row r="1724" spans="1:19" ht="14.4">
      <c r="A1724" s="36">
        <f t="shared" si="217"/>
        <v>401</v>
      </c>
      <c r="B1724" s="526"/>
      <c r="C1724" s="36" t="str">
        <f>VLOOKUP('Employee Salary Payroll Tax '!B1726,'Employee Salary Payroll Tax '!$D$1:$E$7,2,FALSE)</f>
        <v>NonUnion</v>
      </c>
      <c r="D1724" s="61">
        <f t="shared" si="210"/>
        <v>2.98E-2</v>
      </c>
      <c r="E1724" s="351">
        <f>'Employee Salary Payroll Tax '!N1726</f>
        <v>112798.28</v>
      </c>
      <c r="F1724" s="351">
        <f t="shared" si="211"/>
        <v>116159.66874400001</v>
      </c>
      <c r="G1724" s="352"/>
      <c r="H1724" s="351">
        <f t="shared" si="216"/>
        <v>0</v>
      </c>
      <c r="I1724" s="351">
        <f t="shared" si="212"/>
        <v>3361.3887440000108</v>
      </c>
      <c r="J1724" s="351">
        <f t="shared" si="213"/>
        <v>0</v>
      </c>
      <c r="K1724" s="293">
        <f>SUM('Employee Salary Payroll Tax '!I1726:K1726)</f>
        <v>3815.14</v>
      </c>
      <c r="L1724" s="293">
        <f>'Employee Salary Payroll Tax '!H1726</f>
        <v>0</v>
      </c>
      <c r="M1724" s="293">
        <f t="shared" si="214"/>
        <v>108983.14</v>
      </c>
      <c r="N1724" s="359">
        <f t="shared" si="215"/>
        <v>0</v>
      </c>
      <c r="O1724" s="331"/>
      <c r="P1724" s="61"/>
      <c r="Q1724" s="294"/>
      <c r="R1724" s="292"/>
      <c r="S1724" s="291"/>
    </row>
    <row r="1725" spans="1:19" ht="14.4">
      <c r="A1725" s="36">
        <f t="shared" si="217"/>
        <v>402</v>
      </c>
      <c r="B1725" s="526"/>
      <c r="C1725" s="36" t="str">
        <f>VLOOKUP('Employee Salary Payroll Tax '!B1727,'Employee Salary Payroll Tax '!$D$1:$E$7,2,FALSE)</f>
        <v>NonUnion</v>
      </c>
      <c r="D1725" s="61">
        <f t="shared" si="210"/>
        <v>2.98E-2</v>
      </c>
      <c r="E1725" s="351">
        <f>'Employee Salary Payroll Tax '!N1727</f>
        <v>69007.98</v>
      </c>
      <c r="F1725" s="351">
        <f t="shared" si="211"/>
        <v>71064.417803999997</v>
      </c>
      <c r="G1725" s="352"/>
      <c r="H1725" s="351">
        <f t="shared" si="216"/>
        <v>0</v>
      </c>
      <c r="I1725" s="351">
        <f t="shared" si="212"/>
        <v>2056.4378040000011</v>
      </c>
      <c r="J1725" s="351">
        <f t="shared" si="213"/>
        <v>0</v>
      </c>
      <c r="K1725" s="293">
        <f>SUM('Employee Salary Payroll Tax '!I1727:K1727)</f>
        <v>65157.9</v>
      </c>
      <c r="L1725" s="293">
        <f>'Employee Salary Payroll Tax '!H1727</f>
        <v>0</v>
      </c>
      <c r="M1725" s="293">
        <f t="shared" si="214"/>
        <v>3850.0799999999945</v>
      </c>
      <c r="N1725" s="359">
        <f t="shared" si="215"/>
        <v>0</v>
      </c>
      <c r="O1725" s="331"/>
      <c r="P1725" s="61"/>
      <c r="Q1725" s="294"/>
      <c r="R1725" s="292"/>
      <c r="S1725" s="291"/>
    </row>
    <row r="1726" spans="1:19" ht="14.4">
      <c r="A1726" s="36">
        <f t="shared" si="217"/>
        <v>403</v>
      </c>
      <c r="B1726" s="526"/>
      <c r="C1726" s="36" t="str">
        <f>VLOOKUP('Employee Salary Payroll Tax '!B1728,'Employee Salary Payroll Tax '!$D$1:$E$7,2,FALSE)</f>
        <v>NonUnion</v>
      </c>
      <c r="D1726" s="61">
        <f t="shared" si="210"/>
        <v>2.98E-2</v>
      </c>
      <c r="E1726" s="351">
        <f>'Employee Salary Payroll Tax '!N1728</f>
        <v>65750.53</v>
      </c>
      <c r="F1726" s="351">
        <f t="shared" si="211"/>
        <v>67709.895793999996</v>
      </c>
      <c r="G1726" s="352"/>
      <c r="H1726" s="351">
        <f t="shared" si="216"/>
        <v>0</v>
      </c>
      <c r="I1726" s="351">
        <f t="shared" si="212"/>
        <v>1959.3657939999975</v>
      </c>
      <c r="J1726" s="351">
        <f t="shared" si="213"/>
        <v>0</v>
      </c>
      <c r="K1726" s="293">
        <f>SUM('Employee Salary Payroll Tax '!I1728:K1728)</f>
        <v>60174.48</v>
      </c>
      <c r="L1726" s="293">
        <f>'Employee Salary Payroll Tax '!H1728</f>
        <v>0</v>
      </c>
      <c r="M1726" s="293">
        <f t="shared" si="214"/>
        <v>5576.0499999999956</v>
      </c>
      <c r="N1726" s="359">
        <f t="shared" si="215"/>
        <v>0</v>
      </c>
      <c r="O1726" s="331"/>
      <c r="P1726" s="61"/>
      <c r="Q1726" s="294"/>
      <c r="R1726" s="292"/>
      <c r="S1726" s="291"/>
    </row>
    <row r="1727" spans="1:19" ht="14.4">
      <c r="A1727" s="36">
        <f t="shared" si="217"/>
        <v>404</v>
      </c>
      <c r="B1727" s="526"/>
      <c r="C1727" s="36" t="str">
        <f>VLOOKUP('Employee Salary Payroll Tax '!B1729,'Employee Salary Payroll Tax '!$D$1:$E$7,2,FALSE)</f>
        <v>IBEW</v>
      </c>
      <c r="D1727" s="61">
        <f t="shared" si="210"/>
        <v>6.875E-3</v>
      </c>
      <c r="E1727" s="351">
        <f>'Employee Salary Payroll Tax '!N1729</f>
        <v>0</v>
      </c>
      <c r="F1727" s="351">
        <f t="shared" si="211"/>
        <v>0</v>
      </c>
      <c r="G1727" s="352"/>
      <c r="H1727" s="351">
        <f t="shared" si="216"/>
        <v>45000</v>
      </c>
      <c r="I1727" s="351">
        <f t="shared" si="212"/>
        <v>0</v>
      </c>
      <c r="J1727" s="351">
        <f t="shared" si="213"/>
        <v>0</v>
      </c>
      <c r="K1727" s="293">
        <f>SUM('Employee Salary Payroll Tax '!I1729:K1729)</f>
        <v>0</v>
      </c>
      <c r="L1727" s="293">
        <f>'Employee Salary Payroll Tax '!H1729</f>
        <v>0</v>
      </c>
      <c r="M1727" s="293">
        <f t="shared" si="214"/>
        <v>0</v>
      </c>
      <c r="N1727" s="359">
        <f t="shared" si="215"/>
        <v>0</v>
      </c>
      <c r="O1727" s="331"/>
      <c r="P1727" s="61"/>
      <c r="Q1727" s="294"/>
      <c r="R1727" s="292"/>
      <c r="S1727" s="291"/>
    </row>
    <row r="1728" spans="1:19" ht="14.4">
      <c r="A1728" s="36">
        <f t="shared" si="217"/>
        <v>405</v>
      </c>
      <c r="B1728" s="526"/>
      <c r="C1728" s="36" t="str">
        <f>VLOOKUP('Employee Salary Payroll Tax '!B1730,'Employee Salary Payroll Tax '!$D$1:$E$7,2,FALSE)</f>
        <v>NonUnion</v>
      </c>
      <c r="D1728" s="61">
        <f t="shared" si="210"/>
        <v>2.98E-2</v>
      </c>
      <c r="E1728" s="351">
        <f>'Employee Salary Payroll Tax '!N1730</f>
        <v>53933.25</v>
      </c>
      <c r="F1728" s="351">
        <f t="shared" si="211"/>
        <v>55540.460850000003</v>
      </c>
      <c r="G1728" s="352"/>
      <c r="H1728" s="351">
        <f t="shared" si="216"/>
        <v>0</v>
      </c>
      <c r="I1728" s="351">
        <f t="shared" si="212"/>
        <v>1607.2108500000031</v>
      </c>
      <c r="J1728" s="351">
        <f t="shared" si="213"/>
        <v>0</v>
      </c>
      <c r="K1728" s="293">
        <f>SUM('Employee Salary Payroll Tax '!I1730:K1730)</f>
        <v>32523.469999999998</v>
      </c>
      <c r="L1728" s="293">
        <f>'Employee Salary Payroll Tax '!H1730</f>
        <v>0</v>
      </c>
      <c r="M1728" s="293">
        <f t="shared" si="214"/>
        <v>21409.780000000002</v>
      </c>
      <c r="N1728" s="359">
        <f t="shared" si="215"/>
        <v>0</v>
      </c>
      <c r="O1728" s="331"/>
      <c r="P1728" s="61"/>
      <c r="Q1728" s="294"/>
      <c r="R1728" s="292"/>
      <c r="S1728" s="291"/>
    </row>
    <row r="1729" spans="1:19" ht="14.4">
      <c r="A1729" s="36">
        <f t="shared" si="217"/>
        <v>406</v>
      </c>
      <c r="B1729" s="526"/>
      <c r="C1729" s="36" t="str">
        <f>VLOOKUP('Employee Salary Payroll Tax '!B1731,'Employee Salary Payroll Tax '!$D$1:$E$7,2,FALSE)</f>
        <v>NonUnion</v>
      </c>
      <c r="D1729" s="61">
        <f t="shared" si="210"/>
        <v>2.98E-2</v>
      </c>
      <c r="E1729" s="351">
        <f>'Employee Salary Payroll Tax '!N1731</f>
        <v>85619.27</v>
      </c>
      <c r="F1729" s="351">
        <f t="shared" si="211"/>
        <v>88170.724246000012</v>
      </c>
      <c r="G1729" s="352"/>
      <c r="H1729" s="351">
        <f t="shared" si="216"/>
        <v>0</v>
      </c>
      <c r="I1729" s="351">
        <f t="shared" si="212"/>
        <v>2551.4542460000084</v>
      </c>
      <c r="J1729" s="351">
        <f t="shared" si="213"/>
        <v>0</v>
      </c>
      <c r="K1729" s="293">
        <f>SUM('Employee Salary Payroll Tax '!I1731:K1731)</f>
        <v>41223.29</v>
      </c>
      <c r="L1729" s="293">
        <f>'Employee Salary Payroll Tax '!H1731</f>
        <v>0</v>
      </c>
      <c r="M1729" s="293">
        <f t="shared" si="214"/>
        <v>44395.98</v>
      </c>
      <c r="N1729" s="359">
        <f t="shared" si="215"/>
        <v>0</v>
      </c>
      <c r="O1729" s="331"/>
      <c r="P1729" s="61"/>
      <c r="Q1729" s="294"/>
      <c r="R1729" s="292"/>
      <c r="S1729" s="291"/>
    </row>
    <row r="1730" spans="1:19" ht="14.4">
      <c r="A1730" s="36">
        <f t="shared" si="217"/>
        <v>407</v>
      </c>
      <c r="B1730" s="526"/>
      <c r="C1730" s="36" t="str">
        <f>VLOOKUP('Employee Salary Payroll Tax '!B1732,'Employee Salary Payroll Tax '!$D$1:$E$7,2,FALSE)</f>
        <v>UA</v>
      </c>
      <c r="D1730" s="61">
        <f t="shared" si="210"/>
        <v>0.03</v>
      </c>
      <c r="E1730" s="351">
        <f>'Employee Salary Payroll Tax '!N1732</f>
        <v>54171.37</v>
      </c>
      <c r="F1730" s="351">
        <f t="shared" si="211"/>
        <v>55796.511100000003</v>
      </c>
      <c r="G1730" s="352"/>
      <c r="H1730" s="351">
        <f t="shared" si="216"/>
        <v>0</v>
      </c>
      <c r="I1730" s="351">
        <f t="shared" si="212"/>
        <v>1625.1411000000007</v>
      </c>
      <c r="J1730" s="351">
        <f t="shared" si="213"/>
        <v>0</v>
      </c>
      <c r="K1730" s="293">
        <f>SUM('Employee Salary Payroll Tax '!I1732:K1732)</f>
        <v>26540.420000000002</v>
      </c>
      <c r="L1730" s="293">
        <f>'Employee Salary Payroll Tax '!H1732</f>
        <v>0</v>
      </c>
      <c r="M1730" s="293">
        <f t="shared" si="214"/>
        <v>27630.95</v>
      </c>
      <c r="N1730" s="359">
        <f t="shared" si="215"/>
        <v>0</v>
      </c>
      <c r="O1730" s="331"/>
      <c r="P1730" s="61"/>
      <c r="Q1730" s="294"/>
      <c r="R1730" s="292"/>
      <c r="S1730" s="291"/>
    </row>
    <row r="1731" spans="1:19" ht="14.4">
      <c r="A1731" s="36">
        <f t="shared" si="217"/>
        <v>408</v>
      </c>
      <c r="B1731" s="526"/>
      <c r="C1731" s="36" t="str">
        <f>VLOOKUP('Employee Salary Payroll Tax '!B1733,'Employee Salary Payroll Tax '!$D$1:$E$7,2,FALSE)</f>
        <v>IBEW</v>
      </c>
      <c r="D1731" s="61">
        <f t="shared" si="210"/>
        <v>6.875E-3</v>
      </c>
      <c r="E1731" s="351">
        <f>'Employee Salary Payroll Tax '!N1733</f>
        <v>113565.25</v>
      </c>
      <c r="F1731" s="351">
        <f t="shared" si="211"/>
        <v>114346.01109375</v>
      </c>
      <c r="G1731" s="352"/>
      <c r="H1731" s="351">
        <f t="shared" si="216"/>
        <v>0</v>
      </c>
      <c r="I1731" s="351">
        <f t="shared" si="212"/>
        <v>780.76109374999942</v>
      </c>
      <c r="J1731" s="351">
        <f t="shared" si="213"/>
        <v>0</v>
      </c>
      <c r="K1731" s="293">
        <f>SUM('Employee Salary Payroll Tax '!I1733:K1733)</f>
        <v>23716.920000000002</v>
      </c>
      <c r="L1731" s="293">
        <f>'Employee Salary Payroll Tax '!H1733</f>
        <v>0</v>
      </c>
      <c r="M1731" s="293">
        <f t="shared" si="214"/>
        <v>89848.33</v>
      </c>
      <c r="N1731" s="359">
        <f t="shared" si="215"/>
        <v>0</v>
      </c>
      <c r="O1731" s="331"/>
      <c r="P1731" s="61"/>
      <c r="Q1731" s="294"/>
      <c r="R1731" s="292"/>
      <c r="S1731" s="291"/>
    </row>
    <row r="1732" spans="1:19" ht="14.4">
      <c r="A1732" s="36">
        <f t="shared" si="217"/>
        <v>409</v>
      </c>
      <c r="B1732" s="526"/>
      <c r="C1732" s="36" t="str">
        <f>VLOOKUP('Employee Salary Payroll Tax '!B1734,'Employee Salary Payroll Tax '!$D$1:$E$7,2,FALSE)</f>
        <v>NonUnion</v>
      </c>
      <c r="D1732" s="61">
        <f t="shared" si="210"/>
        <v>2.98E-2</v>
      </c>
      <c r="E1732" s="351">
        <f>'Employee Salary Payroll Tax '!N1734</f>
        <v>109462.54</v>
      </c>
      <c r="F1732" s="351">
        <f t="shared" si="211"/>
        <v>112724.523692</v>
      </c>
      <c r="G1732" s="352"/>
      <c r="H1732" s="351">
        <f t="shared" si="216"/>
        <v>0</v>
      </c>
      <c r="I1732" s="351">
        <f t="shared" si="212"/>
        <v>3261.9836920000089</v>
      </c>
      <c r="J1732" s="351">
        <f t="shared" si="213"/>
        <v>0</v>
      </c>
      <c r="K1732" s="293">
        <f>SUM('Employee Salary Payroll Tax '!I1734:K1734)</f>
        <v>28730.61</v>
      </c>
      <c r="L1732" s="293">
        <f>'Employee Salary Payroll Tax '!H1734</f>
        <v>0</v>
      </c>
      <c r="M1732" s="293">
        <f t="shared" si="214"/>
        <v>80731.929999999993</v>
      </c>
      <c r="N1732" s="359">
        <f t="shared" si="215"/>
        <v>0</v>
      </c>
      <c r="O1732" s="331"/>
      <c r="P1732" s="61"/>
      <c r="Q1732" s="294"/>
      <c r="R1732" s="292"/>
      <c r="S1732" s="291"/>
    </row>
    <row r="1733" spans="1:19" ht="14.4">
      <c r="A1733" s="36">
        <f t="shared" si="217"/>
        <v>410</v>
      </c>
      <c r="B1733" s="526"/>
      <c r="C1733" s="36" t="str">
        <f>VLOOKUP('Employee Salary Payroll Tax '!B1735,'Employee Salary Payroll Tax '!$D$1:$E$7,2,FALSE)</f>
        <v>NonUnion</v>
      </c>
      <c r="D1733" s="61">
        <f t="shared" si="210"/>
        <v>2.98E-2</v>
      </c>
      <c r="E1733" s="351">
        <f>'Employee Salary Payroll Tax '!N1735</f>
        <v>47977.77</v>
      </c>
      <c r="F1733" s="351">
        <f t="shared" si="211"/>
        <v>49407.507546000001</v>
      </c>
      <c r="G1733" s="352"/>
      <c r="H1733" s="351">
        <f t="shared" si="216"/>
        <v>0</v>
      </c>
      <c r="I1733" s="351">
        <f t="shared" si="212"/>
        <v>1429.7375460000039</v>
      </c>
      <c r="J1733" s="351">
        <f t="shared" si="213"/>
        <v>0</v>
      </c>
      <c r="K1733" s="293">
        <f>SUM('Employee Salary Payroll Tax '!I1735:K1735)</f>
        <v>33975</v>
      </c>
      <c r="L1733" s="293">
        <f>'Employee Salary Payroll Tax '!H1735</f>
        <v>0</v>
      </c>
      <c r="M1733" s="293">
        <f t="shared" si="214"/>
        <v>14002.769999999997</v>
      </c>
      <c r="N1733" s="359">
        <f t="shared" si="215"/>
        <v>0</v>
      </c>
      <c r="O1733" s="331"/>
      <c r="P1733" s="61"/>
      <c r="Q1733" s="294"/>
      <c r="R1733" s="292"/>
      <c r="S1733" s="291"/>
    </row>
    <row r="1734" spans="1:19" ht="14.4">
      <c r="A1734" s="36">
        <f t="shared" si="217"/>
        <v>411</v>
      </c>
      <c r="B1734" s="526"/>
      <c r="C1734" s="36" t="str">
        <f>VLOOKUP('Employee Salary Payroll Tax '!B1736,'Employee Salary Payroll Tax '!$D$1:$E$7,2,FALSE)</f>
        <v>NonUnion</v>
      </c>
      <c r="D1734" s="61">
        <f t="shared" si="210"/>
        <v>2.98E-2</v>
      </c>
      <c r="E1734" s="351">
        <f>'Employee Salary Payroll Tax '!N1736</f>
        <v>164571.29999999999</v>
      </c>
      <c r="F1734" s="351">
        <f t="shared" si="211"/>
        <v>169475.52473999999</v>
      </c>
      <c r="G1734" s="352"/>
      <c r="H1734" s="351">
        <f t="shared" si="216"/>
        <v>0</v>
      </c>
      <c r="I1734" s="351">
        <f t="shared" si="212"/>
        <v>4904.2247400000051</v>
      </c>
      <c r="J1734" s="351">
        <f t="shared" si="213"/>
        <v>0</v>
      </c>
      <c r="K1734" s="293">
        <f>SUM('Employee Salary Payroll Tax '!I1736:K1736)</f>
        <v>155260.74</v>
      </c>
      <c r="L1734" s="293">
        <f>'Employee Salary Payroll Tax '!H1736</f>
        <v>0</v>
      </c>
      <c r="M1734" s="293">
        <f t="shared" si="214"/>
        <v>9310.5599999999977</v>
      </c>
      <c r="N1734" s="359">
        <f t="shared" si="215"/>
        <v>0</v>
      </c>
      <c r="O1734" s="331"/>
      <c r="P1734" s="61"/>
      <c r="Q1734" s="294"/>
      <c r="R1734" s="292"/>
      <c r="S1734" s="291"/>
    </row>
    <row r="1735" spans="1:19" ht="14.4">
      <c r="A1735" s="36">
        <f t="shared" si="217"/>
        <v>412</v>
      </c>
      <c r="B1735" s="526"/>
      <c r="C1735" s="36" t="str">
        <f>VLOOKUP('Employee Salary Payroll Tax '!B1737,'Employee Salary Payroll Tax '!$D$1:$E$7,2,FALSE)</f>
        <v>NonUnion</v>
      </c>
      <c r="D1735" s="61">
        <f t="shared" si="210"/>
        <v>2.98E-2</v>
      </c>
      <c r="E1735" s="351">
        <f>'Employee Salary Payroll Tax '!N1737</f>
        <v>84943.28</v>
      </c>
      <c r="F1735" s="351">
        <f t="shared" si="211"/>
        <v>87474.589743999997</v>
      </c>
      <c r="G1735" s="352"/>
      <c r="H1735" s="351">
        <f t="shared" si="216"/>
        <v>0</v>
      </c>
      <c r="I1735" s="351">
        <f t="shared" si="212"/>
        <v>2531.3097439999983</v>
      </c>
      <c r="J1735" s="351">
        <f t="shared" si="213"/>
        <v>0</v>
      </c>
      <c r="K1735" s="293">
        <f>SUM('Employee Salary Payroll Tax '!I1737:K1737)</f>
        <v>58631.479999999996</v>
      </c>
      <c r="L1735" s="293">
        <f>'Employee Salary Payroll Tax '!H1737</f>
        <v>0</v>
      </c>
      <c r="M1735" s="293">
        <f t="shared" si="214"/>
        <v>26311.800000000003</v>
      </c>
      <c r="N1735" s="359">
        <f t="shared" si="215"/>
        <v>0</v>
      </c>
      <c r="O1735" s="331"/>
      <c r="P1735" s="61"/>
      <c r="Q1735" s="294"/>
      <c r="R1735" s="292"/>
      <c r="S1735" s="291"/>
    </row>
    <row r="1736" spans="1:19" ht="14.4">
      <c r="A1736" s="36">
        <f t="shared" si="217"/>
        <v>413</v>
      </c>
      <c r="B1736" s="526"/>
      <c r="C1736" s="36" t="str">
        <f>VLOOKUP('Employee Salary Payroll Tax '!B1738,'Employee Salary Payroll Tax '!$D$1:$E$7,2,FALSE)</f>
        <v>NonUnion</v>
      </c>
      <c r="D1736" s="61">
        <f t="shared" si="210"/>
        <v>2.98E-2</v>
      </c>
      <c r="E1736" s="351">
        <f>'Employee Salary Payroll Tax '!N1738</f>
        <v>158627.32999999999</v>
      </c>
      <c r="F1736" s="351">
        <f t="shared" si="211"/>
        <v>163354.42443399999</v>
      </c>
      <c r="G1736" s="352"/>
      <c r="H1736" s="351">
        <f t="shared" si="216"/>
        <v>0</v>
      </c>
      <c r="I1736" s="351">
        <f t="shared" si="212"/>
        <v>4727.0944339999987</v>
      </c>
      <c r="J1736" s="351">
        <f t="shared" si="213"/>
        <v>0</v>
      </c>
      <c r="K1736" s="293">
        <f>SUM('Employee Salary Payroll Tax '!I1738:K1738)</f>
        <v>157837.79999999999</v>
      </c>
      <c r="L1736" s="293">
        <f>'Employee Salary Payroll Tax '!H1738</f>
        <v>0</v>
      </c>
      <c r="M1736" s="293">
        <f t="shared" si="214"/>
        <v>789.52999999999884</v>
      </c>
      <c r="N1736" s="359">
        <f t="shared" si="215"/>
        <v>0</v>
      </c>
      <c r="O1736" s="331"/>
      <c r="P1736" s="61"/>
      <c r="Q1736" s="294"/>
      <c r="R1736" s="292"/>
      <c r="S1736" s="291"/>
    </row>
    <row r="1737" spans="1:19" ht="14.4">
      <c r="A1737" s="36">
        <f t="shared" si="217"/>
        <v>414</v>
      </c>
      <c r="B1737" s="526"/>
      <c r="C1737" s="36" t="str">
        <f>VLOOKUP('Employee Salary Payroll Tax '!B1739,'Employee Salary Payroll Tax '!$D$1:$E$7,2,FALSE)</f>
        <v>IBEW</v>
      </c>
      <c r="D1737" s="61">
        <f t="shared" si="210"/>
        <v>6.875E-3</v>
      </c>
      <c r="E1737" s="351">
        <f>'Employee Salary Payroll Tax '!N1739</f>
        <v>53074.68</v>
      </c>
      <c r="F1737" s="351">
        <f t="shared" si="211"/>
        <v>53439.568424999998</v>
      </c>
      <c r="G1737" s="352"/>
      <c r="H1737" s="351">
        <f t="shared" si="216"/>
        <v>0</v>
      </c>
      <c r="I1737" s="351">
        <f t="shared" si="212"/>
        <v>364.88842499999737</v>
      </c>
      <c r="J1737" s="351">
        <f t="shared" si="213"/>
        <v>0</v>
      </c>
      <c r="K1737" s="293">
        <f>SUM('Employee Salary Payroll Tax '!I1739:K1739)</f>
        <v>52797.62</v>
      </c>
      <c r="L1737" s="293">
        <f>'Employee Salary Payroll Tax '!H1739</f>
        <v>0</v>
      </c>
      <c r="M1737" s="293">
        <f t="shared" si="214"/>
        <v>277.05999999999767</v>
      </c>
      <c r="N1737" s="359">
        <f t="shared" si="215"/>
        <v>0</v>
      </c>
      <c r="O1737" s="331"/>
      <c r="P1737" s="61"/>
      <c r="Q1737" s="294"/>
      <c r="R1737" s="292"/>
      <c r="S1737" s="291"/>
    </row>
    <row r="1738" spans="1:19" ht="14.4">
      <c r="A1738" s="36">
        <f t="shared" si="217"/>
        <v>415</v>
      </c>
      <c r="B1738" s="526"/>
      <c r="C1738" s="36" t="str">
        <f>VLOOKUP('Employee Salary Payroll Tax '!B1740,'Employee Salary Payroll Tax '!$D$1:$E$7,2,FALSE)</f>
        <v>NonUnion</v>
      </c>
      <c r="D1738" s="61">
        <f t="shared" si="210"/>
        <v>2.98E-2</v>
      </c>
      <c r="E1738" s="351">
        <f>'Employee Salary Payroll Tax '!N1740</f>
        <v>19402.259999999998</v>
      </c>
      <c r="F1738" s="351">
        <f t="shared" si="211"/>
        <v>19980.447347999998</v>
      </c>
      <c r="G1738" s="352"/>
      <c r="H1738" s="351">
        <f t="shared" si="216"/>
        <v>25597.74</v>
      </c>
      <c r="I1738" s="351">
        <f t="shared" si="212"/>
        <v>578.18734799999947</v>
      </c>
      <c r="J1738" s="351">
        <f t="shared" si="213"/>
        <v>3.4691240879999969</v>
      </c>
      <c r="K1738" s="293">
        <f>SUM('Employee Salary Payroll Tax '!I1740:K1740)</f>
        <v>3516.08</v>
      </c>
      <c r="L1738" s="293">
        <f>'Employee Salary Payroll Tax '!H1740</f>
        <v>0</v>
      </c>
      <c r="M1738" s="293">
        <f t="shared" si="214"/>
        <v>15886.179999999998</v>
      </c>
      <c r="N1738" s="359">
        <f t="shared" si="215"/>
        <v>0.62867510396759729</v>
      </c>
      <c r="O1738" s="331"/>
      <c r="P1738" s="61"/>
      <c r="Q1738" s="294"/>
      <c r="R1738" s="292"/>
      <c r="S1738" s="291"/>
    </row>
    <row r="1739" spans="1:19" ht="14.4">
      <c r="A1739" s="36">
        <f t="shared" si="217"/>
        <v>416</v>
      </c>
      <c r="B1739" s="526"/>
      <c r="C1739" s="36" t="str">
        <f>VLOOKUP('Employee Salary Payroll Tax '!B1741,'Employee Salary Payroll Tax '!$D$1:$E$7,2,FALSE)</f>
        <v>UA</v>
      </c>
      <c r="D1739" s="61">
        <f t="shared" si="210"/>
        <v>0.03</v>
      </c>
      <c r="E1739" s="351">
        <f>'Employee Salary Payroll Tax '!N1741</f>
        <v>75711.31</v>
      </c>
      <c r="F1739" s="351">
        <f t="shared" si="211"/>
        <v>77982.649300000005</v>
      </c>
      <c r="G1739" s="352"/>
      <c r="H1739" s="351">
        <f t="shared" si="216"/>
        <v>0</v>
      </c>
      <c r="I1739" s="351">
        <f t="shared" si="212"/>
        <v>2271.3393000000069</v>
      </c>
      <c r="J1739" s="351">
        <f t="shared" si="213"/>
        <v>0</v>
      </c>
      <c r="K1739" s="293">
        <f>SUM('Employee Salary Payroll Tax '!I1741:K1741)</f>
        <v>66832.45</v>
      </c>
      <c r="L1739" s="293">
        <f>'Employee Salary Payroll Tax '!H1741</f>
        <v>1514.23</v>
      </c>
      <c r="M1739" s="293">
        <f t="shared" si="214"/>
        <v>7364.630000000001</v>
      </c>
      <c r="N1739" s="359">
        <f t="shared" si="215"/>
        <v>0</v>
      </c>
      <c r="O1739" s="331"/>
      <c r="P1739" s="61"/>
      <c r="Q1739" s="294"/>
      <c r="R1739" s="292"/>
      <c r="S1739" s="291"/>
    </row>
    <row r="1740" spans="1:19" ht="14.4">
      <c r="A1740" s="36">
        <f t="shared" si="217"/>
        <v>417</v>
      </c>
      <c r="B1740" s="526"/>
      <c r="C1740" s="36" t="str">
        <f>VLOOKUP('Employee Salary Payroll Tax '!B1742,'Employee Salary Payroll Tax '!$D$1:$E$7,2,FALSE)</f>
        <v>NonUnion</v>
      </c>
      <c r="D1740" s="61">
        <f t="shared" si="210"/>
        <v>2.98E-2</v>
      </c>
      <c r="E1740" s="351">
        <f>'Employee Salary Payroll Tax '!N1742</f>
        <v>81481.86</v>
      </c>
      <c r="F1740" s="351">
        <f t="shared" si="211"/>
        <v>83910.019428</v>
      </c>
      <c r="G1740" s="352"/>
      <c r="H1740" s="351">
        <f t="shared" si="216"/>
        <v>0</v>
      </c>
      <c r="I1740" s="351">
        <f t="shared" si="212"/>
        <v>2428.159427999999</v>
      </c>
      <c r="J1740" s="351">
        <f t="shared" si="213"/>
        <v>0</v>
      </c>
      <c r="K1740" s="293">
        <f>SUM('Employee Salary Payroll Tax '!I1742:K1742)</f>
        <v>50521.47</v>
      </c>
      <c r="L1740" s="293">
        <f>'Employee Salary Payroll Tax '!H1742</f>
        <v>0</v>
      </c>
      <c r="M1740" s="293">
        <f t="shared" si="214"/>
        <v>30960.39</v>
      </c>
      <c r="N1740" s="359">
        <f t="shared" si="215"/>
        <v>0</v>
      </c>
      <c r="O1740" s="331"/>
      <c r="P1740" s="61"/>
      <c r="Q1740" s="294"/>
      <c r="R1740" s="292"/>
      <c r="S1740" s="291"/>
    </row>
    <row r="1741" spans="1:19" ht="14.4">
      <c r="A1741" s="36">
        <f t="shared" si="217"/>
        <v>418</v>
      </c>
      <c r="B1741" s="526"/>
      <c r="C1741" s="36" t="str">
        <f>VLOOKUP('Employee Salary Payroll Tax '!B1743,'Employee Salary Payroll Tax '!$D$1:$E$7,2,FALSE)</f>
        <v>NonUnion</v>
      </c>
      <c r="D1741" s="61">
        <f t="shared" si="210"/>
        <v>2.98E-2</v>
      </c>
      <c r="E1741" s="351">
        <f>'Employee Salary Payroll Tax '!N1743</f>
        <v>46114.9</v>
      </c>
      <c r="F1741" s="351">
        <f t="shared" si="211"/>
        <v>47489.124020000003</v>
      </c>
      <c r="G1741" s="352"/>
      <c r="H1741" s="351">
        <f t="shared" si="216"/>
        <v>0</v>
      </c>
      <c r="I1741" s="351">
        <f t="shared" si="212"/>
        <v>1374.2240200000015</v>
      </c>
      <c r="J1741" s="351">
        <f t="shared" si="213"/>
        <v>0</v>
      </c>
      <c r="K1741" s="293">
        <f>SUM('Employee Salary Payroll Tax '!I1743:K1743)</f>
        <v>43931.14</v>
      </c>
      <c r="L1741" s="293">
        <f>'Employee Salary Payroll Tax '!H1743</f>
        <v>0</v>
      </c>
      <c r="M1741" s="293">
        <f t="shared" si="214"/>
        <v>2183.760000000002</v>
      </c>
      <c r="N1741" s="359">
        <f t="shared" si="215"/>
        <v>0</v>
      </c>
      <c r="O1741" s="331"/>
      <c r="P1741" s="61"/>
      <c r="Q1741" s="294"/>
      <c r="R1741" s="292"/>
      <c r="S1741" s="291"/>
    </row>
    <row r="1742" spans="1:19" ht="14.4">
      <c r="A1742" s="36">
        <f t="shared" si="217"/>
        <v>419</v>
      </c>
      <c r="B1742" s="526"/>
      <c r="C1742" s="36" t="str">
        <f>VLOOKUP('Employee Salary Payroll Tax '!B1744,'Employee Salary Payroll Tax '!$D$1:$E$7,2,FALSE)</f>
        <v>NonUnion</v>
      </c>
      <c r="D1742" s="61">
        <f t="shared" si="210"/>
        <v>2.98E-2</v>
      </c>
      <c r="E1742" s="351">
        <f>'Employee Salary Payroll Tax '!N1744</f>
        <v>139094.76</v>
      </c>
      <c r="F1742" s="351">
        <f t="shared" si="211"/>
        <v>143239.78384800002</v>
      </c>
      <c r="G1742" s="352"/>
      <c r="H1742" s="351">
        <f t="shared" si="216"/>
        <v>0</v>
      </c>
      <c r="I1742" s="351">
        <f t="shared" si="212"/>
        <v>4145.0238480000116</v>
      </c>
      <c r="J1742" s="351">
        <f t="shared" si="213"/>
        <v>0</v>
      </c>
      <c r="K1742" s="293">
        <f>SUM('Employee Salary Payroll Tax '!I1744:K1744)</f>
        <v>139094.76</v>
      </c>
      <c r="L1742" s="293">
        <f>'Employee Salary Payroll Tax '!H1744</f>
        <v>0</v>
      </c>
      <c r="M1742" s="293">
        <f t="shared" si="214"/>
        <v>0</v>
      </c>
      <c r="N1742" s="359">
        <f t="shared" si="215"/>
        <v>0</v>
      </c>
      <c r="O1742" s="331"/>
      <c r="P1742" s="61"/>
      <c r="Q1742" s="294"/>
      <c r="R1742" s="292"/>
      <c r="S1742" s="291"/>
    </row>
    <row r="1743" spans="1:19" ht="14.4">
      <c r="A1743" s="36">
        <f t="shared" si="217"/>
        <v>420</v>
      </c>
      <c r="B1743" s="526"/>
      <c r="C1743" s="36" t="str">
        <f>VLOOKUP('Employee Salary Payroll Tax '!B1745,'Employee Salary Payroll Tax '!$D$1:$E$7,2,FALSE)</f>
        <v>IBEW</v>
      </c>
      <c r="D1743" s="61">
        <f t="shared" si="210"/>
        <v>6.875E-3</v>
      </c>
      <c r="E1743" s="351">
        <f>'Employee Salary Payroll Tax '!N1745</f>
        <v>38260.31</v>
      </c>
      <c r="F1743" s="351">
        <f t="shared" si="211"/>
        <v>38523.349631249999</v>
      </c>
      <c r="G1743" s="352"/>
      <c r="H1743" s="351">
        <f t="shared" si="216"/>
        <v>6739.6900000000023</v>
      </c>
      <c r="I1743" s="351">
        <f t="shared" si="212"/>
        <v>263.03963125000155</v>
      </c>
      <c r="J1743" s="351">
        <f t="shared" si="213"/>
        <v>1.5782377875000093</v>
      </c>
      <c r="K1743" s="293">
        <f>SUM('Employee Salary Payroll Tax '!I1745:K1745)</f>
        <v>38260.310000000005</v>
      </c>
      <c r="L1743" s="293">
        <f>'Employee Salary Payroll Tax '!H1745</f>
        <v>0</v>
      </c>
      <c r="M1743" s="293">
        <f t="shared" si="214"/>
        <v>-7.2759576141834259E-12</v>
      </c>
      <c r="N1743" s="359">
        <f t="shared" si="215"/>
        <v>1.5782377874587596</v>
      </c>
      <c r="O1743" s="331"/>
      <c r="P1743" s="61"/>
      <c r="Q1743" s="294"/>
      <c r="R1743" s="292"/>
      <c r="S1743" s="291"/>
    </row>
    <row r="1744" spans="1:19" ht="14.4">
      <c r="A1744" s="36">
        <f t="shared" si="217"/>
        <v>421</v>
      </c>
      <c r="B1744" s="526"/>
      <c r="C1744" s="36" t="str">
        <f>VLOOKUP('Employee Salary Payroll Tax '!B1746,'Employee Salary Payroll Tax '!$D$1:$E$7,2,FALSE)</f>
        <v>NonUnion</v>
      </c>
      <c r="D1744" s="61">
        <f t="shared" si="210"/>
        <v>2.98E-2</v>
      </c>
      <c r="E1744" s="351">
        <f>'Employee Salary Payroll Tax '!N1746</f>
        <v>90786.07</v>
      </c>
      <c r="F1744" s="351">
        <f t="shared" si="211"/>
        <v>93491.494886000015</v>
      </c>
      <c r="G1744" s="352"/>
      <c r="H1744" s="351">
        <f t="shared" si="216"/>
        <v>0</v>
      </c>
      <c r="I1744" s="351">
        <f t="shared" si="212"/>
        <v>2705.424886000008</v>
      </c>
      <c r="J1744" s="351">
        <f t="shared" si="213"/>
        <v>0</v>
      </c>
      <c r="K1744" s="293">
        <f>SUM('Employee Salary Payroll Tax '!I1746:K1746)</f>
        <v>90786.07</v>
      </c>
      <c r="L1744" s="293">
        <f>'Employee Salary Payroll Tax '!H1746</f>
        <v>0</v>
      </c>
      <c r="M1744" s="293">
        <f t="shared" si="214"/>
        <v>0</v>
      </c>
      <c r="N1744" s="359">
        <f t="shared" si="215"/>
        <v>0</v>
      </c>
      <c r="O1744" s="331"/>
      <c r="P1744" s="61"/>
      <c r="Q1744" s="294"/>
      <c r="R1744" s="292"/>
      <c r="S1744" s="291"/>
    </row>
    <row r="1745" spans="1:19" ht="14.4">
      <c r="A1745" s="36">
        <f t="shared" si="217"/>
        <v>422</v>
      </c>
      <c r="B1745" s="526"/>
      <c r="C1745" s="36" t="str">
        <f>VLOOKUP('Employee Salary Payroll Tax '!B1747,'Employee Salary Payroll Tax '!$D$1:$E$7,2,FALSE)</f>
        <v>IBEW</v>
      </c>
      <c r="D1745" s="61">
        <f t="shared" ref="D1745:D1808" si="218">VLOOKUP(C1745,C$9:D$12,2)</f>
        <v>6.875E-3</v>
      </c>
      <c r="E1745" s="351">
        <f>'Employee Salary Payroll Tax '!N1747</f>
        <v>60003.97</v>
      </c>
      <c r="F1745" s="351">
        <f t="shared" ref="F1745:F1808" si="219">E1745*(1+D1745)</f>
        <v>60416.497293749999</v>
      </c>
      <c r="G1745" s="352"/>
      <c r="H1745" s="351">
        <f t="shared" si="216"/>
        <v>0</v>
      </c>
      <c r="I1745" s="351">
        <f t="shared" ref="I1745:I1808" si="220">F1745-E1745</f>
        <v>412.52729374999763</v>
      </c>
      <c r="J1745" s="351">
        <f t="shared" ref="J1745:J1808" si="221">IF(H1745&gt;I1745,I1745*$J$12,H1745*$J$12)</f>
        <v>0</v>
      </c>
      <c r="K1745" s="293">
        <f>SUM('Employee Salary Payroll Tax '!I1747:K1747)</f>
        <v>59541.41</v>
      </c>
      <c r="L1745" s="293">
        <f>'Employee Salary Payroll Tax '!H1747</f>
        <v>0</v>
      </c>
      <c r="M1745" s="293">
        <f t="shared" ref="M1745:M1808" si="222">E1745-K1745-L1745</f>
        <v>462.55999999999767</v>
      </c>
      <c r="N1745" s="359">
        <f t="shared" ref="N1745:N1808" si="223">J1745*K1745/(SUM(K1745:M1745)+0.000001)</f>
        <v>0</v>
      </c>
      <c r="O1745" s="331"/>
      <c r="P1745" s="61"/>
      <c r="Q1745" s="294"/>
      <c r="R1745" s="292"/>
      <c r="S1745" s="291"/>
    </row>
    <row r="1746" spans="1:19" ht="14.4">
      <c r="A1746" s="36">
        <f t="shared" si="217"/>
        <v>423</v>
      </c>
      <c r="B1746" s="526"/>
      <c r="C1746" s="36" t="str">
        <f>VLOOKUP('Employee Salary Payroll Tax '!B1748,'Employee Salary Payroll Tax '!$D$1:$E$7,2,FALSE)</f>
        <v>UA</v>
      </c>
      <c r="D1746" s="61">
        <f t="shared" si="218"/>
        <v>0.03</v>
      </c>
      <c r="E1746" s="351">
        <f>'Employee Salary Payroll Tax '!N1748</f>
        <v>95159.76</v>
      </c>
      <c r="F1746" s="351">
        <f t="shared" si="219"/>
        <v>98014.55279999999</v>
      </c>
      <c r="G1746" s="352"/>
      <c r="H1746" s="351">
        <f t="shared" ref="H1746:H1809" si="224">IF(E1746&gt;$H$12,0,$H$12-E1746)</f>
        <v>0</v>
      </c>
      <c r="I1746" s="351">
        <f t="shared" si="220"/>
        <v>2854.7927999999956</v>
      </c>
      <c r="J1746" s="351">
        <f t="shared" si="221"/>
        <v>0</v>
      </c>
      <c r="K1746" s="293">
        <f>SUM('Employee Salary Payroll Tax '!I1748:K1748)</f>
        <v>83993.12000000001</v>
      </c>
      <c r="L1746" s="293">
        <f>'Employee Salary Payroll Tax '!H1748</f>
        <v>1903.19</v>
      </c>
      <c r="M1746" s="293">
        <f t="shared" si="222"/>
        <v>9263.4499999999844</v>
      </c>
      <c r="N1746" s="359">
        <f t="shared" si="223"/>
        <v>0</v>
      </c>
      <c r="O1746" s="331"/>
      <c r="P1746" s="61"/>
      <c r="Q1746" s="294"/>
      <c r="R1746" s="292"/>
      <c r="S1746" s="291"/>
    </row>
    <row r="1747" spans="1:19" ht="14.4">
      <c r="A1747" s="36">
        <f t="shared" si="217"/>
        <v>424</v>
      </c>
      <c r="B1747" s="526"/>
      <c r="C1747" s="36" t="str">
        <f>VLOOKUP('Employee Salary Payroll Tax '!B1749,'Employee Salary Payroll Tax '!$D$1:$E$7,2,FALSE)</f>
        <v>NonUnion</v>
      </c>
      <c r="D1747" s="61">
        <f t="shared" si="218"/>
        <v>2.98E-2</v>
      </c>
      <c r="E1747" s="351">
        <f>'Employee Salary Payroll Tax '!N1749</f>
        <v>110775.26</v>
      </c>
      <c r="F1747" s="351">
        <f t="shared" si="219"/>
        <v>114076.362748</v>
      </c>
      <c r="G1747" s="352"/>
      <c r="H1747" s="351">
        <f t="shared" si="224"/>
        <v>0</v>
      </c>
      <c r="I1747" s="351">
        <f t="shared" si="220"/>
        <v>3301.1027480000048</v>
      </c>
      <c r="J1747" s="351">
        <f t="shared" si="221"/>
        <v>0</v>
      </c>
      <c r="K1747" s="293">
        <f>SUM('Employee Salary Payroll Tax '!I1749:K1749)</f>
        <v>27225.21</v>
      </c>
      <c r="L1747" s="293">
        <f>'Employee Salary Payroll Tax '!H1749</f>
        <v>0</v>
      </c>
      <c r="M1747" s="293">
        <f t="shared" si="222"/>
        <v>83550.049999999988</v>
      </c>
      <c r="N1747" s="359">
        <f t="shared" si="223"/>
        <v>0</v>
      </c>
      <c r="O1747" s="331"/>
      <c r="P1747" s="61"/>
      <c r="Q1747" s="294"/>
      <c r="R1747" s="292"/>
      <c r="S1747" s="291"/>
    </row>
    <row r="1748" spans="1:19" ht="14.4">
      <c r="A1748" s="36">
        <f t="shared" si="217"/>
        <v>425</v>
      </c>
      <c r="B1748" s="526"/>
      <c r="C1748" s="36" t="str">
        <f>VLOOKUP('Employee Salary Payroll Tax '!B1750,'Employee Salary Payroll Tax '!$D$1:$E$7,2,FALSE)</f>
        <v>NonUnion</v>
      </c>
      <c r="D1748" s="61">
        <f t="shared" si="218"/>
        <v>2.98E-2</v>
      </c>
      <c r="E1748" s="351">
        <f>'Employee Salary Payroll Tax '!N1750</f>
        <v>82567.17</v>
      </c>
      <c r="F1748" s="351">
        <f t="shared" si="219"/>
        <v>85027.671666000009</v>
      </c>
      <c r="G1748" s="352"/>
      <c r="H1748" s="351">
        <f t="shared" si="224"/>
        <v>0</v>
      </c>
      <c r="I1748" s="351">
        <f t="shared" si="220"/>
        <v>2460.501666000011</v>
      </c>
      <c r="J1748" s="351">
        <f t="shared" si="221"/>
        <v>0</v>
      </c>
      <c r="K1748" s="293">
        <f>SUM('Employee Salary Payroll Tax '!I1750:K1750)</f>
        <v>8310.5300000000007</v>
      </c>
      <c r="L1748" s="293">
        <f>'Employee Salary Payroll Tax '!H1750</f>
        <v>0</v>
      </c>
      <c r="M1748" s="293">
        <f t="shared" si="222"/>
        <v>74256.639999999999</v>
      </c>
      <c r="N1748" s="359">
        <f t="shared" si="223"/>
        <v>0</v>
      </c>
      <c r="O1748" s="331"/>
      <c r="P1748" s="61"/>
      <c r="Q1748" s="294"/>
      <c r="R1748" s="292"/>
      <c r="S1748" s="291"/>
    </row>
    <row r="1749" spans="1:19" ht="14.4">
      <c r="A1749" s="36">
        <f t="shared" si="217"/>
        <v>426</v>
      </c>
      <c r="B1749" s="526"/>
      <c r="C1749" s="36" t="str">
        <f>VLOOKUP('Employee Salary Payroll Tax '!B1751,'Employee Salary Payroll Tax '!$D$1:$E$7,2,FALSE)</f>
        <v>NonUnion</v>
      </c>
      <c r="D1749" s="61">
        <f t="shared" si="218"/>
        <v>2.98E-2</v>
      </c>
      <c r="E1749" s="351">
        <f>'Employee Salary Payroll Tax '!N1751</f>
        <v>117143.49</v>
      </c>
      <c r="F1749" s="351">
        <f t="shared" si="219"/>
        <v>120634.36600200001</v>
      </c>
      <c r="G1749" s="352"/>
      <c r="H1749" s="351">
        <f t="shared" si="224"/>
        <v>0</v>
      </c>
      <c r="I1749" s="351">
        <f t="shared" si="220"/>
        <v>3490.8760020000045</v>
      </c>
      <c r="J1749" s="351">
        <f t="shared" si="221"/>
        <v>0</v>
      </c>
      <c r="K1749" s="293">
        <f>SUM('Employee Salary Payroll Tax '!I1751:K1751)</f>
        <v>41057.629999999997</v>
      </c>
      <c r="L1749" s="293">
        <f>'Employee Salary Payroll Tax '!H1751</f>
        <v>0</v>
      </c>
      <c r="M1749" s="293">
        <f t="shared" si="222"/>
        <v>76085.860000000015</v>
      </c>
      <c r="N1749" s="359">
        <f t="shared" si="223"/>
        <v>0</v>
      </c>
      <c r="O1749" s="331"/>
      <c r="P1749" s="61"/>
      <c r="Q1749" s="294"/>
      <c r="R1749" s="292"/>
      <c r="S1749" s="291"/>
    </row>
    <row r="1750" spans="1:19" ht="14.4">
      <c r="A1750" s="36">
        <f t="shared" si="217"/>
        <v>427</v>
      </c>
      <c r="B1750" s="526"/>
      <c r="C1750" s="36" t="str">
        <f>VLOOKUP('Employee Salary Payroll Tax '!B1752,'Employee Salary Payroll Tax '!$D$1:$E$7,2,FALSE)</f>
        <v>NonUnion</v>
      </c>
      <c r="D1750" s="61">
        <f t="shared" si="218"/>
        <v>2.98E-2</v>
      </c>
      <c r="E1750" s="351">
        <f>'Employee Salary Payroll Tax '!N1752</f>
        <v>72306.47</v>
      </c>
      <c r="F1750" s="351">
        <f t="shared" si="219"/>
        <v>74461.202806000001</v>
      </c>
      <c r="G1750" s="352"/>
      <c r="H1750" s="351">
        <f t="shared" si="224"/>
        <v>0</v>
      </c>
      <c r="I1750" s="351">
        <f t="shared" si="220"/>
        <v>2154.732806</v>
      </c>
      <c r="J1750" s="351">
        <f t="shared" si="221"/>
        <v>0</v>
      </c>
      <c r="K1750" s="293">
        <f>SUM('Employee Salary Payroll Tax '!I1752:K1752)</f>
        <v>44168.639999999999</v>
      </c>
      <c r="L1750" s="293">
        <f>'Employee Salary Payroll Tax '!H1752</f>
        <v>0</v>
      </c>
      <c r="M1750" s="293">
        <f t="shared" si="222"/>
        <v>28137.83</v>
      </c>
      <c r="N1750" s="359">
        <f t="shared" si="223"/>
        <v>0</v>
      </c>
      <c r="O1750" s="331"/>
      <c r="P1750" s="61"/>
      <c r="Q1750" s="294"/>
      <c r="R1750" s="292"/>
      <c r="S1750" s="291"/>
    </row>
    <row r="1751" spans="1:19" ht="14.4">
      <c r="A1751" s="36">
        <f t="shared" si="217"/>
        <v>428</v>
      </c>
      <c r="B1751" s="526"/>
      <c r="C1751" s="36" t="str">
        <f>VLOOKUP('Employee Salary Payroll Tax '!B1753,'Employee Salary Payroll Tax '!$D$1:$E$7,2,FALSE)</f>
        <v>NonUnion</v>
      </c>
      <c r="D1751" s="61">
        <f t="shared" si="218"/>
        <v>2.98E-2</v>
      </c>
      <c r="E1751" s="351">
        <f>'Employee Salary Payroll Tax '!N1753</f>
        <v>109182.83</v>
      </c>
      <c r="F1751" s="351">
        <f t="shared" si="219"/>
        <v>112436.47833400001</v>
      </c>
      <c r="G1751" s="352"/>
      <c r="H1751" s="351">
        <f t="shared" si="224"/>
        <v>0</v>
      </c>
      <c r="I1751" s="351">
        <f t="shared" si="220"/>
        <v>3253.6483340000123</v>
      </c>
      <c r="J1751" s="351">
        <f t="shared" si="221"/>
        <v>0</v>
      </c>
      <c r="K1751" s="293">
        <f>SUM('Employee Salary Payroll Tax '!I1753:K1753)</f>
        <v>3310.8599999999997</v>
      </c>
      <c r="L1751" s="293">
        <f>'Employee Salary Payroll Tax '!H1753</f>
        <v>1175.3800000000001</v>
      </c>
      <c r="M1751" s="293">
        <f t="shared" si="222"/>
        <v>104696.59</v>
      </c>
      <c r="N1751" s="359">
        <f t="shared" si="223"/>
        <v>0</v>
      </c>
      <c r="O1751" s="331"/>
      <c r="P1751" s="61"/>
      <c r="Q1751" s="294"/>
      <c r="R1751" s="292"/>
      <c r="S1751" s="291"/>
    </row>
    <row r="1752" spans="1:19" ht="14.4">
      <c r="A1752" s="36">
        <f t="shared" si="217"/>
        <v>429</v>
      </c>
      <c r="B1752" s="526"/>
      <c r="C1752" s="36" t="str">
        <f>VLOOKUP('Employee Salary Payroll Tax '!B1754,'Employee Salary Payroll Tax '!$D$1:$E$7,2,FALSE)</f>
        <v>NonUnion</v>
      </c>
      <c r="D1752" s="61">
        <f t="shared" si="218"/>
        <v>2.98E-2</v>
      </c>
      <c r="E1752" s="351">
        <f>'Employee Salary Payroll Tax '!N1754</f>
        <v>115487.67</v>
      </c>
      <c r="F1752" s="351">
        <f t="shared" si="219"/>
        <v>118929.20256600001</v>
      </c>
      <c r="G1752" s="352"/>
      <c r="H1752" s="351">
        <f t="shared" si="224"/>
        <v>0</v>
      </c>
      <c r="I1752" s="351">
        <f t="shared" si="220"/>
        <v>3441.532566000009</v>
      </c>
      <c r="J1752" s="351">
        <f t="shared" si="221"/>
        <v>0</v>
      </c>
      <c r="K1752" s="293">
        <f>SUM('Employee Salary Payroll Tax '!I1754:K1754)</f>
        <v>34608.519999999997</v>
      </c>
      <c r="L1752" s="293">
        <f>'Employee Salary Payroll Tax '!H1754</f>
        <v>136.93</v>
      </c>
      <c r="M1752" s="293">
        <f t="shared" si="222"/>
        <v>80742.22</v>
      </c>
      <c r="N1752" s="359">
        <f t="shared" si="223"/>
        <v>0</v>
      </c>
      <c r="O1752" s="331"/>
      <c r="P1752" s="61"/>
      <c r="Q1752" s="294"/>
      <c r="R1752" s="292"/>
      <c r="S1752" s="291"/>
    </row>
    <row r="1753" spans="1:19" ht="14.4">
      <c r="A1753" s="36">
        <f t="shared" si="217"/>
        <v>430</v>
      </c>
      <c r="B1753" s="526"/>
      <c r="C1753" s="36" t="str">
        <f>VLOOKUP('Employee Salary Payroll Tax '!B1755,'Employee Salary Payroll Tax '!$D$1:$E$7,2,FALSE)</f>
        <v>UA</v>
      </c>
      <c r="D1753" s="61">
        <f t="shared" si="218"/>
        <v>0.03</v>
      </c>
      <c r="E1753" s="351">
        <f>'Employee Salary Payroll Tax '!N1755</f>
        <v>84792.95</v>
      </c>
      <c r="F1753" s="351">
        <f t="shared" si="219"/>
        <v>87336.738499999992</v>
      </c>
      <c r="G1753" s="352"/>
      <c r="H1753" s="351">
        <f t="shared" si="224"/>
        <v>0</v>
      </c>
      <c r="I1753" s="351">
        <f t="shared" si="220"/>
        <v>2543.7884999999951</v>
      </c>
      <c r="J1753" s="351">
        <f t="shared" si="221"/>
        <v>0</v>
      </c>
      <c r="K1753" s="293">
        <f>SUM('Employee Salary Payroll Tax '!I1755:K1755)</f>
        <v>72725.989999999991</v>
      </c>
      <c r="L1753" s="293">
        <f>'Employee Salary Payroll Tax '!H1755</f>
        <v>2207.85</v>
      </c>
      <c r="M1753" s="293">
        <f t="shared" si="222"/>
        <v>9859.110000000006</v>
      </c>
      <c r="N1753" s="359">
        <f t="shared" si="223"/>
        <v>0</v>
      </c>
      <c r="O1753" s="331"/>
      <c r="P1753" s="61"/>
      <c r="Q1753" s="294"/>
      <c r="R1753" s="292"/>
      <c r="S1753" s="291"/>
    </row>
    <row r="1754" spans="1:19" ht="14.4">
      <c r="A1754" s="36">
        <f t="shared" si="217"/>
        <v>431</v>
      </c>
      <c r="B1754" s="526"/>
      <c r="C1754" s="36" t="str">
        <f>VLOOKUP('Employee Salary Payroll Tax '!B1756,'Employee Salary Payroll Tax '!$D$1:$E$7,2,FALSE)</f>
        <v>IBEW</v>
      </c>
      <c r="D1754" s="61">
        <f t="shared" si="218"/>
        <v>6.875E-3</v>
      </c>
      <c r="E1754" s="351">
        <f>'Employee Salary Payroll Tax '!N1756</f>
        <v>50678.55</v>
      </c>
      <c r="F1754" s="351">
        <f t="shared" si="219"/>
        <v>51026.965031250002</v>
      </c>
      <c r="G1754" s="352"/>
      <c r="H1754" s="351">
        <f t="shared" si="224"/>
        <v>0</v>
      </c>
      <c r="I1754" s="351">
        <f t="shared" si="220"/>
        <v>348.41503124999872</v>
      </c>
      <c r="J1754" s="351">
        <f t="shared" si="221"/>
        <v>0</v>
      </c>
      <c r="K1754" s="293">
        <f>SUM('Employee Salary Payroll Tax '!I1756:K1756)</f>
        <v>50678.55</v>
      </c>
      <c r="L1754" s="293">
        <f>'Employee Salary Payroll Tax '!H1756</f>
        <v>0</v>
      </c>
      <c r="M1754" s="293">
        <f t="shared" si="222"/>
        <v>0</v>
      </c>
      <c r="N1754" s="359">
        <f t="shared" si="223"/>
        <v>0</v>
      </c>
      <c r="O1754" s="331"/>
      <c r="P1754" s="61"/>
      <c r="Q1754" s="294"/>
      <c r="R1754" s="292"/>
      <c r="S1754" s="291"/>
    </row>
    <row r="1755" spans="1:19" ht="14.4">
      <c r="A1755" s="36">
        <f t="shared" si="217"/>
        <v>432</v>
      </c>
      <c r="B1755" s="526"/>
      <c r="C1755" s="36" t="str">
        <f>VLOOKUP('Employee Salary Payroll Tax '!B1757,'Employee Salary Payroll Tax '!$D$1:$E$7,2,FALSE)</f>
        <v>NonUnion</v>
      </c>
      <c r="D1755" s="61">
        <f t="shared" si="218"/>
        <v>2.98E-2</v>
      </c>
      <c r="E1755" s="351">
        <f>'Employee Salary Payroll Tax '!N1757</f>
        <v>110167.65</v>
      </c>
      <c r="F1755" s="351">
        <f t="shared" si="219"/>
        <v>113450.64597</v>
      </c>
      <c r="G1755" s="352"/>
      <c r="H1755" s="351">
        <f t="shared" si="224"/>
        <v>0</v>
      </c>
      <c r="I1755" s="351">
        <f t="shared" si="220"/>
        <v>3282.9959700000036</v>
      </c>
      <c r="J1755" s="351">
        <f t="shared" si="221"/>
        <v>0</v>
      </c>
      <c r="K1755" s="293">
        <f>SUM('Employee Salary Payroll Tax '!I1757:K1757)</f>
        <v>104752.58</v>
      </c>
      <c r="L1755" s="293">
        <f>'Employee Salary Payroll Tax '!H1757</f>
        <v>919.08</v>
      </c>
      <c r="M1755" s="293">
        <f t="shared" si="222"/>
        <v>4495.9899999999925</v>
      </c>
      <c r="N1755" s="359">
        <f t="shared" si="223"/>
        <v>0</v>
      </c>
      <c r="O1755" s="331"/>
      <c r="P1755" s="61"/>
      <c r="Q1755" s="294"/>
      <c r="R1755" s="292"/>
      <c r="S1755" s="291"/>
    </row>
    <row r="1756" spans="1:19" ht="14.4">
      <c r="A1756" s="36">
        <f t="shared" si="217"/>
        <v>433</v>
      </c>
      <c r="B1756" s="526"/>
      <c r="C1756" s="36" t="str">
        <f>VLOOKUP('Employee Salary Payroll Tax '!B1758,'Employee Salary Payroll Tax '!$D$1:$E$7,2,FALSE)</f>
        <v>NonUnion</v>
      </c>
      <c r="D1756" s="61">
        <f t="shared" si="218"/>
        <v>2.98E-2</v>
      </c>
      <c r="E1756" s="351">
        <f>'Employee Salary Payroll Tax '!N1758</f>
        <v>99432.12</v>
      </c>
      <c r="F1756" s="351">
        <f t="shared" si="219"/>
        <v>102395.197176</v>
      </c>
      <c r="G1756" s="352"/>
      <c r="H1756" s="351">
        <f t="shared" si="224"/>
        <v>0</v>
      </c>
      <c r="I1756" s="351">
        <f t="shared" si="220"/>
        <v>2963.0771760000061</v>
      </c>
      <c r="J1756" s="351">
        <f t="shared" si="221"/>
        <v>0</v>
      </c>
      <c r="K1756" s="293">
        <f>SUM('Employee Salary Payroll Tax '!I1758:K1758)</f>
        <v>20226.259999999998</v>
      </c>
      <c r="L1756" s="293">
        <f>'Employee Salary Payroll Tax '!H1758</f>
        <v>0</v>
      </c>
      <c r="M1756" s="293">
        <f t="shared" si="222"/>
        <v>79205.86</v>
      </c>
      <c r="N1756" s="359">
        <f t="shared" si="223"/>
        <v>0</v>
      </c>
      <c r="O1756" s="331"/>
      <c r="P1756" s="61"/>
      <c r="Q1756" s="294"/>
      <c r="R1756" s="292"/>
      <c r="S1756" s="291"/>
    </row>
    <row r="1757" spans="1:19" ht="14.4">
      <c r="A1757" s="36">
        <f t="shared" si="217"/>
        <v>434</v>
      </c>
      <c r="B1757" s="526"/>
      <c r="C1757" s="36" t="str">
        <f>VLOOKUP('Employee Salary Payroll Tax '!B1759,'Employee Salary Payroll Tax '!$D$1:$E$7,2,FALSE)</f>
        <v>NonUnion</v>
      </c>
      <c r="D1757" s="61">
        <f t="shared" si="218"/>
        <v>2.98E-2</v>
      </c>
      <c r="E1757" s="351">
        <f>'Employee Salary Payroll Tax '!N1759</f>
        <v>367.23</v>
      </c>
      <c r="F1757" s="351">
        <f t="shared" si="219"/>
        <v>378.17345400000005</v>
      </c>
      <c r="G1757" s="352"/>
      <c r="H1757" s="351">
        <f t="shared" si="224"/>
        <v>44632.77</v>
      </c>
      <c r="I1757" s="351">
        <f t="shared" si="220"/>
        <v>10.943454000000031</v>
      </c>
      <c r="J1757" s="351">
        <f t="shared" si="221"/>
        <v>6.5660724000000184E-2</v>
      </c>
      <c r="K1757" s="293">
        <f>SUM('Employee Salary Payroll Tax '!I1759:K1759)</f>
        <v>194.84</v>
      </c>
      <c r="L1757" s="293">
        <f>'Employee Salary Payroll Tax '!H1759</f>
        <v>4.04</v>
      </c>
      <c r="M1757" s="293">
        <f t="shared" si="222"/>
        <v>168.35000000000002</v>
      </c>
      <c r="N1757" s="359">
        <f t="shared" si="223"/>
        <v>3.4837391905134775E-2</v>
      </c>
      <c r="O1757" s="331"/>
      <c r="P1757" s="61"/>
      <c r="Q1757" s="294"/>
      <c r="R1757" s="292"/>
      <c r="S1757" s="291"/>
    </row>
    <row r="1758" spans="1:19" ht="14.4">
      <c r="A1758" s="36">
        <f t="shared" si="217"/>
        <v>435</v>
      </c>
      <c r="B1758" s="526"/>
      <c r="C1758" s="36" t="str">
        <f>VLOOKUP('Employee Salary Payroll Tax '!B1760,'Employee Salary Payroll Tax '!$D$1:$E$7,2,FALSE)</f>
        <v>IBEW</v>
      </c>
      <c r="D1758" s="61">
        <f t="shared" si="218"/>
        <v>6.875E-3</v>
      </c>
      <c r="E1758" s="351">
        <f>'Employee Salary Payroll Tax '!N1760</f>
        <v>178055.84</v>
      </c>
      <c r="F1758" s="351">
        <f t="shared" si="219"/>
        <v>179279.97389999998</v>
      </c>
      <c r="G1758" s="352"/>
      <c r="H1758" s="351">
        <f t="shared" si="224"/>
        <v>0</v>
      </c>
      <c r="I1758" s="351">
        <f t="shared" si="220"/>
        <v>1224.1338999999862</v>
      </c>
      <c r="J1758" s="351">
        <f t="shared" si="221"/>
        <v>0</v>
      </c>
      <c r="K1758" s="293">
        <f>SUM('Employee Salary Payroll Tax '!I1760:K1760)</f>
        <v>143590.57</v>
      </c>
      <c r="L1758" s="293">
        <f>'Employee Salary Payroll Tax '!H1760</f>
        <v>0</v>
      </c>
      <c r="M1758" s="293">
        <f t="shared" si="222"/>
        <v>34465.26999999999</v>
      </c>
      <c r="N1758" s="359">
        <f t="shared" si="223"/>
        <v>0</v>
      </c>
      <c r="O1758" s="331"/>
      <c r="P1758" s="61"/>
      <c r="Q1758" s="294"/>
      <c r="R1758" s="292"/>
      <c r="S1758" s="291"/>
    </row>
    <row r="1759" spans="1:19" ht="14.4">
      <c r="A1759" s="36">
        <f t="shared" si="217"/>
        <v>436</v>
      </c>
      <c r="B1759" s="526"/>
      <c r="C1759" s="36" t="str">
        <f>VLOOKUP('Employee Salary Payroll Tax '!B1761,'Employee Salary Payroll Tax '!$D$1:$E$7,2,FALSE)</f>
        <v>NonUnion</v>
      </c>
      <c r="D1759" s="61">
        <f t="shared" si="218"/>
        <v>2.98E-2</v>
      </c>
      <c r="E1759" s="351">
        <f>'Employee Salary Payroll Tax '!N1761</f>
        <v>66194.81</v>
      </c>
      <c r="F1759" s="351">
        <f t="shared" si="219"/>
        <v>68167.415338000006</v>
      </c>
      <c r="G1759" s="352"/>
      <c r="H1759" s="351">
        <f t="shared" si="224"/>
        <v>0</v>
      </c>
      <c r="I1759" s="351">
        <f t="shared" si="220"/>
        <v>1972.6053380000085</v>
      </c>
      <c r="J1759" s="351">
        <f t="shared" si="221"/>
        <v>0</v>
      </c>
      <c r="K1759" s="293">
        <f>SUM('Employee Salary Payroll Tax '!I1761:K1761)</f>
        <v>46.13</v>
      </c>
      <c r="L1759" s="293">
        <f>'Employee Salary Payroll Tax '!H1761</f>
        <v>0</v>
      </c>
      <c r="M1759" s="293">
        <f t="shared" si="222"/>
        <v>66148.679999999993</v>
      </c>
      <c r="N1759" s="359">
        <f t="shared" si="223"/>
        <v>0</v>
      </c>
      <c r="O1759" s="331"/>
      <c r="P1759" s="61"/>
      <c r="Q1759" s="294"/>
      <c r="R1759" s="292"/>
      <c r="S1759" s="291"/>
    </row>
    <row r="1760" spans="1:19" ht="14.4">
      <c r="A1760" s="36">
        <f t="shared" si="217"/>
        <v>437</v>
      </c>
      <c r="B1760" s="526"/>
      <c r="C1760" s="36" t="str">
        <f>VLOOKUP('Employee Salary Payroll Tax '!B1762,'Employee Salary Payroll Tax '!$D$1:$E$7,2,FALSE)</f>
        <v>IBEW</v>
      </c>
      <c r="D1760" s="61">
        <f t="shared" si="218"/>
        <v>6.875E-3</v>
      </c>
      <c r="E1760" s="351">
        <f>'Employee Salary Payroll Tax '!N1762</f>
        <v>68716.05</v>
      </c>
      <c r="F1760" s="351">
        <f t="shared" si="219"/>
        <v>69188.472843750002</v>
      </c>
      <c r="G1760" s="352"/>
      <c r="H1760" s="351">
        <f t="shared" si="224"/>
        <v>0</v>
      </c>
      <c r="I1760" s="351">
        <f t="shared" si="220"/>
        <v>472.42284374999872</v>
      </c>
      <c r="J1760" s="351">
        <f t="shared" si="221"/>
        <v>0</v>
      </c>
      <c r="K1760" s="293">
        <f>SUM('Employee Salary Payroll Tax '!I1762:K1762)</f>
        <v>51.41</v>
      </c>
      <c r="L1760" s="293">
        <f>'Employee Salary Payroll Tax '!H1762</f>
        <v>0</v>
      </c>
      <c r="M1760" s="293">
        <f t="shared" si="222"/>
        <v>68664.639999999999</v>
      </c>
      <c r="N1760" s="359">
        <f t="shared" si="223"/>
        <v>0</v>
      </c>
      <c r="O1760" s="331"/>
      <c r="P1760" s="61"/>
      <c r="Q1760" s="294"/>
      <c r="R1760" s="292"/>
      <c r="S1760" s="291"/>
    </row>
    <row r="1761" spans="1:19" ht="14.4">
      <c r="A1761" s="36">
        <f t="shared" si="217"/>
        <v>438</v>
      </c>
      <c r="B1761" s="526"/>
      <c r="C1761" s="36" t="str">
        <f>VLOOKUP('Employee Salary Payroll Tax '!B1763,'Employee Salary Payroll Tax '!$D$1:$E$7,2,FALSE)</f>
        <v>NonUnion</v>
      </c>
      <c r="D1761" s="61">
        <f t="shared" si="218"/>
        <v>2.98E-2</v>
      </c>
      <c r="E1761" s="351">
        <f>'Employee Salary Payroll Tax '!N1763</f>
        <v>6262.64</v>
      </c>
      <c r="F1761" s="351">
        <f t="shared" si="219"/>
        <v>6449.2666720000007</v>
      </c>
      <c r="G1761" s="352"/>
      <c r="H1761" s="351">
        <f t="shared" si="224"/>
        <v>38737.360000000001</v>
      </c>
      <c r="I1761" s="351">
        <f t="shared" si="220"/>
        <v>186.62667200000033</v>
      </c>
      <c r="J1761" s="351">
        <f t="shared" si="221"/>
        <v>1.1197600320000021</v>
      </c>
      <c r="K1761" s="293">
        <f>SUM('Employee Salary Payroll Tax '!I1763:K1763)</f>
        <v>6262.6399999999994</v>
      </c>
      <c r="L1761" s="293">
        <f>'Employee Salary Payroll Tax '!H1763</f>
        <v>0</v>
      </c>
      <c r="M1761" s="293">
        <f t="shared" si="222"/>
        <v>9.0949470177292824E-13</v>
      </c>
      <c r="N1761" s="359">
        <f t="shared" si="223"/>
        <v>1.119760031821202</v>
      </c>
      <c r="O1761" s="331"/>
      <c r="P1761" s="61"/>
      <c r="Q1761" s="294"/>
      <c r="R1761" s="292"/>
      <c r="S1761" s="291"/>
    </row>
    <row r="1762" spans="1:19" ht="14.4">
      <c r="A1762" s="36">
        <f t="shared" si="217"/>
        <v>439</v>
      </c>
      <c r="B1762" s="526"/>
      <c r="C1762" s="36" t="str">
        <f>VLOOKUP('Employee Salary Payroll Tax '!B1764,'Employee Salary Payroll Tax '!$D$1:$E$7,2,FALSE)</f>
        <v>NonUnion</v>
      </c>
      <c r="D1762" s="61">
        <f t="shared" si="218"/>
        <v>2.98E-2</v>
      </c>
      <c r="E1762" s="351">
        <f>'Employee Salary Payroll Tax '!N1764</f>
        <v>65681.55</v>
      </c>
      <c r="F1762" s="351">
        <f t="shared" si="219"/>
        <v>67638.860190000007</v>
      </c>
      <c r="G1762" s="352"/>
      <c r="H1762" s="351">
        <f t="shared" si="224"/>
        <v>0</v>
      </c>
      <c r="I1762" s="351">
        <f t="shared" si="220"/>
        <v>1957.3101900000038</v>
      </c>
      <c r="J1762" s="351">
        <f t="shared" si="221"/>
        <v>0</v>
      </c>
      <c r="K1762" s="293">
        <f>SUM('Employee Salary Payroll Tax '!I1764:K1764)</f>
        <v>1612.0700000000002</v>
      </c>
      <c r="L1762" s="293">
        <f>'Employee Salary Payroll Tax '!H1764</f>
        <v>0</v>
      </c>
      <c r="M1762" s="293">
        <f t="shared" si="222"/>
        <v>64069.48</v>
      </c>
      <c r="N1762" s="359">
        <f t="shared" si="223"/>
        <v>0</v>
      </c>
      <c r="O1762" s="331"/>
      <c r="P1762" s="61"/>
      <c r="Q1762" s="294"/>
      <c r="R1762" s="292"/>
      <c r="S1762" s="291"/>
    </row>
    <row r="1763" spans="1:19" ht="14.4">
      <c r="A1763" s="36">
        <f t="shared" si="217"/>
        <v>440</v>
      </c>
      <c r="B1763" s="526"/>
      <c r="C1763" s="36" t="str">
        <f>VLOOKUP('Employee Salary Payroll Tax '!B1765,'Employee Salary Payroll Tax '!$D$1:$E$7,2,FALSE)</f>
        <v>NonUnion</v>
      </c>
      <c r="D1763" s="61">
        <f t="shared" si="218"/>
        <v>2.98E-2</v>
      </c>
      <c r="E1763" s="351">
        <f>'Employee Salary Payroll Tax '!N1765</f>
        <v>567.76</v>
      </c>
      <c r="F1763" s="351">
        <f t="shared" si="219"/>
        <v>584.67924800000003</v>
      </c>
      <c r="G1763" s="352"/>
      <c r="H1763" s="351">
        <f t="shared" si="224"/>
        <v>44432.24</v>
      </c>
      <c r="I1763" s="351">
        <f t="shared" si="220"/>
        <v>16.919248000000039</v>
      </c>
      <c r="J1763" s="351">
        <f t="shared" si="221"/>
        <v>0.10151548800000024</v>
      </c>
      <c r="K1763" s="293">
        <f>SUM('Employee Salary Payroll Tax '!I1765:K1765)</f>
        <v>85.17</v>
      </c>
      <c r="L1763" s="293">
        <f>'Employee Salary Payroll Tax '!H1765</f>
        <v>0</v>
      </c>
      <c r="M1763" s="293">
        <f t="shared" si="222"/>
        <v>482.59</v>
      </c>
      <c r="N1763" s="359">
        <f t="shared" si="223"/>
        <v>1.5228395973178146E-2</v>
      </c>
      <c r="O1763" s="331"/>
      <c r="P1763" s="61"/>
      <c r="Q1763" s="294"/>
      <c r="R1763" s="292"/>
      <c r="S1763" s="291"/>
    </row>
    <row r="1764" spans="1:19" ht="14.4">
      <c r="A1764" s="36">
        <f t="shared" si="217"/>
        <v>441</v>
      </c>
      <c r="B1764" s="526"/>
      <c r="C1764" s="36" t="str">
        <f>VLOOKUP('Employee Salary Payroll Tax '!B1766,'Employee Salary Payroll Tax '!$D$1:$E$7,2,FALSE)</f>
        <v>IBEW</v>
      </c>
      <c r="D1764" s="61">
        <f t="shared" si="218"/>
        <v>6.875E-3</v>
      </c>
      <c r="E1764" s="351">
        <f>'Employee Salary Payroll Tax '!N1766</f>
        <v>62375.01</v>
      </c>
      <c r="F1764" s="351">
        <f t="shared" si="219"/>
        <v>62803.838193750002</v>
      </c>
      <c r="G1764" s="352"/>
      <c r="H1764" s="351">
        <f t="shared" si="224"/>
        <v>0</v>
      </c>
      <c r="I1764" s="351">
        <f t="shared" si="220"/>
        <v>428.82819374999963</v>
      </c>
      <c r="J1764" s="351">
        <f t="shared" si="221"/>
        <v>0</v>
      </c>
      <c r="K1764" s="293">
        <f>SUM('Employee Salary Payroll Tax '!I1766:K1766)</f>
        <v>16688.75</v>
      </c>
      <c r="L1764" s="293">
        <f>'Employee Salary Payroll Tax '!H1766</f>
        <v>0</v>
      </c>
      <c r="M1764" s="293">
        <f t="shared" si="222"/>
        <v>45686.26</v>
      </c>
      <c r="N1764" s="359">
        <f t="shared" si="223"/>
        <v>0</v>
      </c>
      <c r="O1764" s="331"/>
      <c r="P1764" s="61"/>
      <c r="Q1764" s="294"/>
      <c r="R1764" s="292"/>
      <c r="S1764" s="291"/>
    </row>
    <row r="1765" spans="1:19" ht="14.4">
      <c r="A1765" s="36">
        <f t="shared" si="217"/>
        <v>442</v>
      </c>
      <c r="B1765" s="526"/>
      <c r="C1765" s="36" t="str">
        <f>VLOOKUP('Employee Salary Payroll Tax '!B1767,'Employee Salary Payroll Tax '!$D$1:$E$7,2,FALSE)</f>
        <v>IBEW</v>
      </c>
      <c r="D1765" s="61">
        <f t="shared" si="218"/>
        <v>6.875E-3</v>
      </c>
      <c r="E1765" s="351">
        <f>'Employee Salary Payroll Tax '!N1767</f>
        <v>70573.77</v>
      </c>
      <c r="F1765" s="351">
        <f t="shared" si="219"/>
        <v>71058.964668750006</v>
      </c>
      <c r="G1765" s="352"/>
      <c r="H1765" s="351">
        <f t="shared" si="224"/>
        <v>0</v>
      </c>
      <c r="I1765" s="351">
        <f t="shared" si="220"/>
        <v>485.19466875000217</v>
      </c>
      <c r="J1765" s="351">
        <f t="shared" si="221"/>
        <v>0</v>
      </c>
      <c r="K1765" s="293">
        <f>SUM('Employee Salary Payroll Tax '!I1767:K1767)</f>
        <v>18880.190000000002</v>
      </c>
      <c r="L1765" s="293">
        <f>'Employee Salary Payroll Tax '!H1767</f>
        <v>0</v>
      </c>
      <c r="M1765" s="293">
        <f t="shared" si="222"/>
        <v>51693.58</v>
      </c>
      <c r="N1765" s="359">
        <f t="shared" si="223"/>
        <v>0</v>
      </c>
      <c r="O1765" s="331"/>
      <c r="P1765" s="61"/>
      <c r="Q1765" s="294"/>
      <c r="R1765" s="292"/>
      <c r="S1765" s="291"/>
    </row>
    <row r="1766" spans="1:19" ht="14.4">
      <c r="A1766" s="36">
        <f t="shared" si="217"/>
        <v>443</v>
      </c>
      <c r="B1766" s="526"/>
      <c r="C1766" s="36" t="str">
        <f>VLOOKUP('Employee Salary Payroll Tax '!B1768,'Employee Salary Payroll Tax '!$D$1:$E$7,2,FALSE)</f>
        <v>UA</v>
      </c>
      <c r="D1766" s="61">
        <f t="shared" si="218"/>
        <v>0.03</v>
      </c>
      <c r="E1766" s="351">
        <f>'Employee Salary Payroll Tax '!N1768</f>
        <v>68357.23</v>
      </c>
      <c r="F1766" s="351">
        <f t="shared" si="219"/>
        <v>70407.946899999995</v>
      </c>
      <c r="G1766" s="352"/>
      <c r="H1766" s="351">
        <f t="shared" si="224"/>
        <v>0</v>
      </c>
      <c r="I1766" s="351">
        <f t="shared" si="220"/>
        <v>2050.7168999999994</v>
      </c>
      <c r="J1766" s="351">
        <f t="shared" si="221"/>
        <v>0</v>
      </c>
      <c r="K1766" s="293">
        <f>SUM('Employee Salary Payroll Tax '!I1768:K1768)</f>
        <v>61828.069999999992</v>
      </c>
      <c r="L1766" s="293">
        <f>'Employee Salary Payroll Tax '!H1768</f>
        <v>2303.14</v>
      </c>
      <c r="M1766" s="293">
        <f t="shared" si="222"/>
        <v>4226.0200000000041</v>
      </c>
      <c r="N1766" s="359">
        <f t="shared" si="223"/>
        <v>0</v>
      </c>
      <c r="O1766" s="331"/>
      <c r="P1766" s="61"/>
      <c r="Q1766" s="294"/>
      <c r="R1766" s="292"/>
      <c r="S1766" s="291"/>
    </row>
    <row r="1767" spans="1:19" ht="14.4">
      <c r="A1767" s="36">
        <f t="shared" si="217"/>
        <v>444</v>
      </c>
      <c r="B1767" s="526"/>
      <c r="C1767" s="36" t="str">
        <f>VLOOKUP('Employee Salary Payroll Tax '!B1769,'Employee Salary Payroll Tax '!$D$1:$E$7,2,FALSE)</f>
        <v>IBEW</v>
      </c>
      <c r="D1767" s="61">
        <f t="shared" si="218"/>
        <v>6.875E-3</v>
      </c>
      <c r="E1767" s="351">
        <f>'Employee Salary Payroll Tax '!N1769</f>
        <v>13010.31</v>
      </c>
      <c r="F1767" s="351">
        <f t="shared" si="219"/>
        <v>13099.755881249999</v>
      </c>
      <c r="G1767" s="352"/>
      <c r="H1767" s="351">
        <f t="shared" si="224"/>
        <v>31989.690000000002</v>
      </c>
      <c r="I1767" s="351">
        <f t="shared" si="220"/>
        <v>89.445881249999729</v>
      </c>
      <c r="J1767" s="351">
        <f t="shared" si="221"/>
        <v>0.53667528749999838</v>
      </c>
      <c r="K1767" s="293">
        <f>SUM('Employee Salary Payroll Tax '!I1769:K1769)</f>
        <v>13010.31</v>
      </c>
      <c r="L1767" s="293">
        <f>'Employee Salary Payroll Tax '!H1769</f>
        <v>0</v>
      </c>
      <c r="M1767" s="293">
        <f t="shared" si="222"/>
        <v>0</v>
      </c>
      <c r="N1767" s="359">
        <f t="shared" si="223"/>
        <v>0.53667528745874837</v>
      </c>
      <c r="O1767" s="331"/>
      <c r="P1767" s="61"/>
      <c r="Q1767" s="294"/>
      <c r="R1767" s="292"/>
      <c r="S1767" s="291"/>
    </row>
    <row r="1768" spans="1:19" ht="14.4">
      <c r="A1768" s="36">
        <f t="shared" si="217"/>
        <v>445</v>
      </c>
      <c r="B1768" s="526"/>
      <c r="C1768" s="36" t="str">
        <f>VLOOKUP('Employee Salary Payroll Tax '!B1770,'Employee Salary Payroll Tax '!$D$1:$E$7,2,FALSE)</f>
        <v>Not Assigned</v>
      </c>
      <c r="D1768" s="61">
        <f t="shared" si="218"/>
        <v>0</v>
      </c>
      <c r="E1768" s="351">
        <f>'Employee Salary Payroll Tax '!N1770</f>
        <v>0</v>
      </c>
      <c r="F1768" s="351">
        <f t="shared" si="219"/>
        <v>0</v>
      </c>
      <c r="G1768" s="352"/>
      <c r="H1768" s="351">
        <f t="shared" si="224"/>
        <v>45000</v>
      </c>
      <c r="I1768" s="351">
        <f t="shared" si="220"/>
        <v>0</v>
      </c>
      <c r="J1768" s="351">
        <f t="shared" si="221"/>
        <v>0</v>
      </c>
      <c r="K1768" s="293">
        <f>SUM('Employee Salary Payroll Tax '!I1770:K1770)</f>
        <v>0</v>
      </c>
      <c r="L1768" s="293">
        <f>'Employee Salary Payroll Tax '!H1770</f>
        <v>0</v>
      </c>
      <c r="M1768" s="293">
        <f t="shared" si="222"/>
        <v>0</v>
      </c>
      <c r="N1768" s="359">
        <f t="shared" si="223"/>
        <v>0</v>
      </c>
      <c r="O1768" s="331"/>
      <c r="P1768" s="61"/>
      <c r="Q1768" s="294"/>
      <c r="R1768" s="292"/>
      <c r="S1768" s="291"/>
    </row>
    <row r="1769" spans="1:19" ht="14.4">
      <c r="A1769" s="36">
        <f t="shared" si="217"/>
        <v>446</v>
      </c>
      <c r="B1769" s="526"/>
      <c r="C1769" s="36" t="str">
        <f>VLOOKUP('Employee Salary Payroll Tax '!B1771,'Employee Salary Payroll Tax '!$D$1:$E$7,2,FALSE)</f>
        <v>IBEW</v>
      </c>
      <c r="D1769" s="61">
        <f t="shared" si="218"/>
        <v>6.875E-3</v>
      </c>
      <c r="E1769" s="351">
        <f>'Employee Salary Payroll Tax '!N1771</f>
        <v>56381.62</v>
      </c>
      <c r="F1769" s="351">
        <f t="shared" si="219"/>
        <v>56769.243637500003</v>
      </c>
      <c r="G1769" s="352"/>
      <c r="H1769" s="351">
        <f t="shared" si="224"/>
        <v>0</v>
      </c>
      <c r="I1769" s="351">
        <f t="shared" si="220"/>
        <v>387.62363750000077</v>
      </c>
      <c r="J1769" s="351">
        <f t="shared" si="221"/>
        <v>0</v>
      </c>
      <c r="K1769" s="293">
        <f>SUM('Employee Salary Payroll Tax '!I1771:K1771)</f>
        <v>56288.34</v>
      </c>
      <c r="L1769" s="293">
        <f>'Employee Salary Payroll Tax '!H1771</f>
        <v>0</v>
      </c>
      <c r="M1769" s="293">
        <f t="shared" si="222"/>
        <v>93.280000000006112</v>
      </c>
      <c r="N1769" s="359">
        <f t="shared" si="223"/>
        <v>0</v>
      </c>
      <c r="O1769" s="331"/>
      <c r="P1769" s="61"/>
      <c r="Q1769" s="294"/>
      <c r="R1769" s="292"/>
      <c r="S1769" s="291"/>
    </row>
    <row r="1770" spans="1:19" ht="14.4">
      <c r="A1770" s="36">
        <f t="shared" si="217"/>
        <v>447</v>
      </c>
      <c r="B1770" s="526"/>
      <c r="C1770" s="36" t="str">
        <f>VLOOKUP('Employee Salary Payroll Tax '!B1772,'Employee Salary Payroll Tax '!$D$1:$E$7,2,FALSE)</f>
        <v>UA</v>
      </c>
      <c r="D1770" s="61">
        <f t="shared" si="218"/>
        <v>0.03</v>
      </c>
      <c r="E1770" s="351">
        <f>'Employee Salary Payroll Tax '!N1772</f>
        <v>75593.350000000006</v>
      </c>
      <c r="F1770" s="351">
        <f t="shared" si="219"/>
        <v>77861.150500000003</v>
      </c>
      <c r="G1770" s="352"/>
      <c r="H1770" s="351">
        <f t="shared" si="224"/>
        <v>0</v>
      </c>
      <c r="I1770" s="351">
        <f t="shared" si="220"/>
        <v>2267.8004999999976</v>
      </c>
      <c r="J1770" s="351">
        <f t="shared" si="221"/>
        <v>0</v>
      </c>
      <c r="K1770" s="293">
        <f>SUM('Employee Salary Payroll Tax '!I1772:K1772)</f>
        <v>69950.76999999999</v>
      </c>
      <c r="L1770" s="293">
        <f>'Employee Salary Payroll Tax '!H1772</f>
        <v>996.48</v>
      </c>
      <c r="M1770" s="293">
        <f t="shared" si="222"/>
        <v>4646.1000000000167</v>
      </c>
      <c r="N1770" s="359">
        <f t="shared" si="223"/>
        <v>0</v>
      </c>
      <c r="O1770" s="331"/>
      <c r="P1770" s="61"/>
      <c r="Q1770" s="294"/>
      <c r="R1770" s="292"/>
      <c r="S1770" s="291"/>
    </row>
    <row r="1771" spans="1:19" ht="14.4">
      <c r="A1771" s="36">
        <f t="shared" si="217"/>
        <v>448</v>
      </c>
      <c r="B1771" s="526"/>
      <c r="C1771" s="36" t="str">
        <f>VLOOKUP('Employee Salary Payroll Tax '!B1773,'Employee Salary Payroll Tax '!$D$1:$E$7,2,FALSE)</f>
        <v>IBEW</v>
      </c>
      <c r="D1771" s="61">
        <f t="shared" si="218"/>
        <v>6.875E-3</v>
      </c>
      <c r="E1771" s="351">
        <f>'Employee Salary Payroll Tax '!N1773</f>
        <v>118657.03</v>
      </c>
      <c r="F1771" s="351">
        <f t="shared" si="219"/>
        <v>119472.79708125</v>
      </c>
      <c r="G1771" s="352"/>
      <c r="H1771" s="351">
        <f t="shared" si="224"/>
        <v>0</v>
      </c>
      <c r="I1771" s="351">
        <f t="shared" si="220"/>
        <v>815.76708125000005</v>
      </c>
      <c r="J1771" s="351">
        <f t="shared" si="221"/>
        <v>0</v>
      </c>
      <c r="K1771" s="293">
        <f>SUM('Employee Salary Payroll Tax '!I1773:K1773)</f>
        <v>29379.7</v>
      </c>
      <c r="L1771" s="293">
        <f>'Employee Salary Payroll Tax '!H1773</f>
        <v>0</v>
      </c>
      <c r="M1771" s="293">
        <f t="shared" si="222"/>
        <v>89277.33</v>
      </c>
      <c r="N1771" s="359">
        <f t="shared" si="223"/>
        <v>0</v>
      </c>
      <c r="O1771" s="331"/>
      <c r="P1771" s="61"/>
      <c r="Q1771" s="294"/>
      <c r="R1771" s="292"/>
      <c r="S1771" s="291"/>
    </row>
    <row r="1772" spans="1:19" ht="14.4">
      <c r="A1772" s="36">
        <f t="shared" si="217"/>
        <v>449</v>
      </c>
      <c r="B1772" s="526"/>
      <c r="C1772" s="36" t="str">
        <f>VLOOKUP('Employee Salary Payroll Tax '!B1774,'Employee Salary Payroll Tax '!$D$1:$E$7,2,FALSE)</f>
        <v>UA</v>
      </c>
      <c r="D1772" s="61">
        <f t="shared" si="218"/>
        <v>0.03</v>
      </c>
      <c r="E1772" s="351">
        <f>'Employee Salary Payroll Tax '!N1774</f>
        <v>87542.48</v>
      </c>
      <c r="F1772" s="351">
        <f t="shared" si="219"/>
        <v>90168.754400000005</v>
      </c>
      <c r="G1772" s="352"/>
      <c r="H1772" s="351">
        <f t="shared" si="224"/>
        <v>0</v>
      </c>
      <c r="I1772" s="351">
        <f t="shared" si="220"/>
        <v>2626.2744000000093</v>
      </c>
      <c r="J1772" s="351">
        <f t="shared" si="221"/>
        <v>0</v>
      </c>
      <c r="K1772" s="293">
        <f>SUM('Employee Salary Payroll Tax '!I1774:K1774)</f>
        <v>69285.37</v>
      </c>
      <c r="L1772" s="293">
        <f>'Employee Salary Payroll Tax '!H1774</f>
        <v>0</v>
      </c>
      <c r="M1772" s="293">
        <f t="shared" si="222"/>
        <v>18257.11</v>
      </c>
      <c r="N1772" s="359">
        <f t="shared" si="223"/>
        <v>0</v>
      </c>
      <c r="O1772" s="331"/>
      <c r="P1772" s="61"/>
      <c r="Q1772" s="294"/>
      <c r="R1772" s="292"/>
      <c r="S1772" s="291"/>
    </row>
    <row r="1773" spans="1:19" ht="14.4">
      <c r="A1773" s="36">
        <f t="shared" ref="A1773:A1836" si="225">+A1772+1</f>
        <v>450</v>
      </c>
      <c r="B1773" s="526"/>
      <c r="C1773" s="36" t="str">
        <f>VLOOKUP('Employee Salary Payroll Tax '!B1775,'Employee Salary Payroll Tax '!$D$1:$E$7,2,FALSE)</f>
        <v>NonUnion</v>
      </c>
      <c r="D1773" s="61">
        <f t="shared" si="218"/>
        <v>2.98E-2</v>
      </c>
      <c r="E1773" s="351">
        <f>'Employee Salary Payroll Tax '!N1775</f>
        <v>49388.53</v>
      </c>
      <c r="F1773" s="351">
        <f t="shared" si="219"/>
        <v>50860.308194000005</v>
      </c>
      <c r="G1773" s="352"/>
      <c r="H1773" s="351">
        <f t="shared" si="224"/>
        <v>0</v>
      </c>
      <c r="I1773" s="351">
        <f t="shared" si="220"/>
        <v>1471.7781940000059</v>
      </c>
      <c r="J1773" s="351">
        <f t="shared" si="221"/>
        <v>0</v>
      </c>
      <c r="K1773" s="293">
        <f>SUM('Employee Salary Payroll Tax '!I1775:K1775)</f>
        <v>46679.67</v>
      </c>
      <c r="L1773" s="293">
        <f>'Employee Salary Payroll Tax '!H1775</f>
        <v>0</v>
      </c>
      <c r="M1773" s="293">
        <f t="shared" si="222"/>
        <v>2708.8600000000006</v>
      </c>
      <c r="N1773" s="359">
        <f t="shared" si="223"/>
        <v>0</v>
      </c>
      <c r="O1773" s="331"/>
      <c r="P1773" s="61"/>
      <c r="Q1773" s="294"/>
      <c r="R1773" s="292"/>
      <c r="S1773" s="291"/>
    </row>
    <row r="1774" spans="1:19" ht="14.4">
      <c r="A1774" s="36">
        <f t="shared" si="225"/>
        <v>451</v>
      </c>
      <c r="B1774" s="526"/>
      <c r="C1774" s="36" t="str">
        <f>VLOOKUP('Employee Salary Payroll Tax '!B1776,'Employee Salary Payroll Tax '!$D$1:$E$7,2,FALSE)</f>
        <v>IBEW</v>
      </c>
      <c r="D1774" s="61">
        <f t="shared" si="218"/>
        <v>6.875E-3</v>
      </c>
      <c r="E1774" s="351">
        <f>'Employee Salary Payroll Tax '!N1776</f>
        <v>42878.12</v>
      </c>
      <c r="F1774" s="351">
        <f t="shared" si="219"/>
        <v>43172.907075000003</v>
      </c>
      <c r="G1774" s="352"/>
      <c r="H1774" s="351">
        <f t="shared" si="224"/>
        <v>2121.8799999999974</v>
      </c>
      <c r="I1774" s="351">
        <f t="shared" si="220"/>
        <v>294.78707500000019</v>
      </c>
      <c r="J1774" s="351">
        <f t="shared" si="221"/>
        <v>1.7687224500000012</v>
      </c>
      <c r="K1774" s="293">
        <f>SUM('Employee Salary Payroll Tax '!I1776:K1776)</f>
        <v>42878.12</v>
      </c>
      <c r="L1774" s="293">
        <f>'Employee Salary Payroll Tax '!H1776</f>
        <v>0</v>
      </c>
      <c r="M1774" s="293">
        <f t="shared" si="222"/>
        <v>0</v>
      </c>
      <c r="N1774" s="359">
        <f t="shared" si="223"/>
        <v>1.7687224499587513</v>
      </c>
      <c r="O1774" s="331"/>
      <c r="P1774" s="61"/>
      <c r="Q1774" s="294"/>
      <c r="R1774" s="292"/>
      <c r="S1774" s="291"/>
    </row>
    <row r="1775" spans="1:19" ht="14.4">
      <c r="A1775" s="36">
        <f t="shared" si="225"/>
        <v>452</v>
      </c>
      <c r="B1775" s="526"/>
      <c r="C1775" s="36" t="str">
        <f>VLOOKUP('Employee Salary Payroll Tax '!B1777,'Employee Salary Payroll Tax '!$D$1:$E$7,2,FALSE)</f>
        <v>IBEW</v>
      </c>
      <c r="D1775" s="61">
        <f t="shared" si="218"/>
        <v>6.875E-3</v>
      </c>
      <c r="E1775" s="351">
        <f>'Employee Salary Payroll Tax '!N1777</f>
        <v>36354.71</v>
      </c>
      <c r="F1775" s="351">
        <f t="shared" si="219"/>
        <v>36604.648631249998</v>
      </c>
      <c r="G1775" s="352"/>
      <c r="H1775" s="351">
        <f t="shared" si="224"/>
        <v>8645.2900000000009</v>
      </c>
      <c r="I1775" s="351">
        <f t="shared" si="220"/>
        <v>249.93863124999916</v>
      </c>
      <c r="J1775" s="351">
        <f t="shared" si="221"/>
        <v>1.4996317874999949</v>
      </c>
      <c r="K1775" s="293">
        <f>SUM('Employee Salary Payroll Tax '!I1777:K1777)</f>
        <v>36354.71</v>
      </c>
      <c r="L1775" s="293">
        <f>'Employee Salary Payroll Tax '!H1777</f>
        <v>0</v>
      </c>
      <c r="M1775" s="293">
        <f t="shared" si="222"/>
        <v>0</v>
      </c>
      <c r="N1775" s="359">
        <f t="shared" si="223"/>
        <v>1.4996317874587448</v>
      </c>
      <c r="O1775" s="331"/>
      <c r="P1775" s="61"/>
      <c r="Q1775" s="294"/>
      <c r="R1775" s="292"/>
      <c r="S1775" s="291"/>
    </row>
    <row r="1776" spans="1:19" ht="14.4">
      <c r="A1776" s="36">
        <f t="shared" si="225"/>
        <v>453</v>
      </c>
      <c r="B1776" s="526"/>
      <c r="C1776" s="36" t="str">
        <f>VLOOKUP('Employee Salary Payroll Tax '!B1778,'Employee Salary Payroll Tax '!$D$1:$E$7,2,FALSE)</f>
        <v>NonUnion</v>
      </c>
      <c r="D1776" s="61">
        <f t="shared" si="218"/>
        <v>2.98E-2</v>
      </c>
      <c r="E1776" s="351">
        <f>'Employee Salary Payroll Tax '!N1778</f>
        <v>94120.55</v>
      </c>
      <c r="F1776" s="351">
        <f t="shared" si="219"/>
        <v>96925.342390000005</v>
      </c>
      <c r="G1776" s="352"/>
      <c r="H1776" s="351">
        <f t="shared" si="224"/>
        <v>0</v>
      </c>
      <c r="I1776" s="351">
        <f t="shared" si="220"/>
        <v>2804.7923900000023</v>
      </c>
      <c r="J1776" s="351">
        <f t="shared" si="221"/>
        <v>0</v>
      </c>
      <c r="K1776" s="293">
        <f>SUM('Employee Salary Payroll Tax '!I1778:K1778)</f>
        <v>54744.28</v>
      </c>
      <c r="L1776" s="293">
        <f>'Employee Salary Payroll Tax '!H1778</f>
        <v>0</v>
      </c>
      <c r="M1776" s="293">
        <f t="shared" si="222"/>
        <v>39376.270000000004</v>
      </c>
      <c r="N1776" s="359">
        <f t="shared" si="223"/>
        <v>0</v>
      </c>
      <c r="O1776" s="331"/>
      <c r="P1776" s="61"/>
      <c r="Q1776" s="294"/>
      <c r="R1776" s="292"/>
      <c r="S1776" s="291"/>
    </row>
    <row r="1777" spans="1:19" ht="14.4">
      <c r="A1777" s="36">
        <f t="shared" si="225"/>
        <v>454</v>
      </c>
      <c r="B1777" s="526"/>
      <c r="C1777" s="36" t="str">
        <f>VLOOKUP('Employee Salary Payroll Tax '!B1779,'Employee Salary Payroll Tax '!$D$1:$E$7,2,FALSE)</f>
        <v>NonUnion</v>
      </c>
      <c r="D1777" s="61">
        <f t="shared" si="218"/>
        <v>2.98E-2</v>
      </c>
      <c r="E1777" s="351">
        <f>'Employee Salary Payroll Tax '!N1779</f>
        <v>75042.12</v>
      </c>
      <c r="F1777" s="351">
        <f t="shared" si="219"/>
        <v>77278.375176000001</v>
      </c>
      <c r="G1777" s="352"/>
      <c r="H1777" s="351">
        <f t="shared" si="224"/>
        <v>0</v>
      </c>
      <c r="I1777" s="351">
        <f t="shared" si="220"/>
        <v>2236.255176000006</v>
      </c>
      <c r="J1777" s="351">
        <f t="shared" si="221"/>
        <v>0</v>
      </c>
      <c r="K1777" s="293">
        <f>SUM('Employee Salary Payroll Tax '!I1779:K1779)</f>
        <v>64350.93</v>
      </c>
      <c r="L1777" s="293">
        <f>'Employee Salary Payroll Tax '!H1779</f>
        <v>0</v>
      </c>
      <c r="M1777" s="293">
        <f t="shared" si="222"/>
        <v>10691.189999999995</v>
      </c>
      <c r="N1777" s="359">
        <f t="shared" si="223"/>
        <v>0</v>
      </c>
      <c r="O1777" s="331"/>
      <c r="P1777" s="61"/>
      <c r="Q1777" s="294"/>
      <c r="R1777" s="292"/>
      <c r="S1777" s="291"/>
    </row>
    <row r="1778" spans="1:19" ht="14.4">
      <c r="A1778" s="36">
        <f t="shared" si="225"/>
        <v>455</v>
      </c>
      <c r="B1778" s="526"/>
      <c r="C1778" s="36" t="str">
        <f>VLOOKUP('Employee Salary Payroll Tax '!B1780,'Employee Salary Payroll Tax '!$D$1:$E$7,2,FALSE)</f>
        <v>NonUnion</v>
      </c>
      <c r="D1778" s="61">
        <f t="shared" si="218"/>
        <v>2.98E-2</v>
      </c>
      <c r="E1778" s="351">
        <f>'Employee Salary Payroll Tax '!N1780</f>
        <v>81799.210000000006</v>
      </c>
      <c r="F1778" s="351">
        <f t="shared" si="219"/>
        <v>84236.82645800001</v>
      </c>
      <c r="G1778" s="352"/>
      <c r="H1778" s="351">
        <f t="shared" si="224"/>
        <v>0</v>
      </c>
      <c r="I1778" s="351">
        <f t="shared" si="220"/>
        <v>2437.6164580000041</v>
      </c>
      <c r="J1778" s="351">
        <f t="shared" si="221"/>
        <v>0</v>
      </c>
      <c r="K1778" s="293">
        <f>SUM('Employee Salary Payroll Tax '!I1780:K1780)</f>
        <v>22461.699999999997</v>
      </c>
      <c r="L1778" s="293">
        <f>'Employee Salary Payroll Tax '!H1780</f>
        <v>0</v>
      </c>
      <c r="M1778" s="293">
        <f t="shared" si="222"/>
        <v>59337.510000000009</v>
      </c>
      <c r="N1778" s="359">
        <f t="shared" si="223"/>
        <v>0</v>
      </c>
      <c r="O1778" s="331"/>
      <c r="P1778" s="61"/>
      <c r="Q1778" s="294"/>
      <c r="R1778" s="292"/>
      <c r="S1778" s="291"/>
    </row>
    <row r="1779" spans="1:19" ht="14.4">
      <c r="A1779" s="36">
        <f t="shared" si="225"/>
        <v>456</v>
      </c>
      <c r="B1779" s="526"/>
      <c r="C1779" s="36" t="str">
        <f>VLOOKUP('Employee Salary Payroll Tax '!B1781,'Employee Salary Payroll Tax '!$D$1:$E$7,2,FALSE)</f>
        <v>IBEW</v>
      </c>
      <c r="D1779" s="61">
        <f t="shared" si="218"/>
        <v>6.875E-3</v>
      </c>
      <c r="E1779" s="351">
        <f>'Employee Salary Payroll Tax '!N1781</f>
        <v>176843.18</v>
      </c>
      <c r="F1779" s="351">
        <f t="shared" si="219"/>
        <v>178058.97686249999</v>
      </c>
      <c r="G1779" s="352"/>
      <c r="H1779" s="351">
        <f t="shared" si="224"/>
        <v>0</v>
      </c>
      <c r="I1779" s="351">
        <f t="shared" si="220"/>
        <v>1215.7968624999921</v>
      </c>
      <c r="J1779" s="351">
        <f t="shared" si="221"/>
        <v>0</v>
      </c>
      <c r="K1779" s="293">
        <f>SUM('Employee Salary Payroll Tax '!I1781:K1781)</f>
        <v>28815.809999999998</v>
      </c>
      <c r="L1779" s="293">
        <f>'Employee Salary Payroll Tax '!H1781</f>
        <v>0</v>
      </c>
      <c r="M1779" s="293">
        <f t="shared" si="222"/>
        <v>148027.37</v>
      </c>
      <c r="N1779" s="359">
        <f t="shared" si="223"/>
        <v>0</v>
      </c>
      <c r="O1779" s="331"/>
      <c r="P1779" s="61"/>
      <c r="Q1779" s="294"/>
      <c r="R1779" s="292"/>
      <c r="S1779" s="291"/>
    </row>
    <row r="1780" spans="1:19" ht="14.4">
      <c r="A1780" s="36">
        <f t="shared" si="225"/>
        <v>457</v>
      </c>
      <c r="B1780" s="526"/>
      <c r="C1780" s="36" t="str">
        <f>VLOOKUP('Employee Salary Payroll Tax '!B1782,'Employee Salary Payroll Tax '!$D$1:$E$7,2,FALSE)</f>
        <v>NonUnion</v>
      </c>
      <c r="D1780" s="61">
        <f t="shared" si="218"/>
        <v>2.98E-2</v>
      </c>
      <c r="E1780" s="351">
        <f>'Employee Salary Payroll Tax '!N1782</f>
        <v>79178.009999999995</v>
      </c>
      <c r="F1780" s="351">
        <f t="shared" si="219"/>
        <v>81537.514697999999</v>
      </c>
      <c r="G1780" s="352"/>
      <c r="H1780" s="351">
        <f t="shared" si="224"/>
        <v>0</v>
      </c>
      <c r="I1780" s="351">
        <f t="shared" si="220"/>
        <v>2359.5046980000043</v>
      </c>
      <c r="J1780" s="351">
        <f t="shared" si="221"/>
        <v>0</v>
      </c>
      <c r="K1780" s="293">
        <f>SUM('Employee Salary Payroll Tax '!I1782:K1782)</f>
        <v>17453.039999999997</v>
      </c>
      <c r="L1780" s="293">
        <f>'Employee Salary Payroll Tax '!H1782</f>
        <v>0</v>
      </c>
      <c r="M1780" s="293">
        <f t="shared" si="222"/>
        <v>61724.97</v>
      </c>
      <c r="N1780" s="359">
        <f t="shared" si="223"/>
        <v>0</v>
      </c>
      <c r="O1780" s="331"/>
      <c r="P1780" s="61"/>
      <c r="Q1780" s="294"/>
      <c r="R1780" s="292"/>
      <c r="S1780" s="291"/>
    </row>
    <row r="1781" spans="1:19" ht="14.4">
      <c r="A1781" s="36">
        <f t="shared" si="225"/>
        <v>458</v>
      </c>
      <c r="B1781" s="526"/>
      <c r="C1781" s="36" t="str">
        <f>VLOOKUP('Employee Salary Payroll Tax '!B1783,'Employee Salary Payroll Tax '!$D$1:$E$7,2,FALSE)</f>
        <v>NonUnion</v>
      </c>
      <c r="D1781" s="61">
        <f t="shared" si="218"/>
        <v>2.98E-2</v>
      </c>
      <c r="E1781" s="351">
        <f>'Employee Salary Payroll Tax '!N1783</f>
        <v>88094.99</v>
      </c>
      <c r="F1781" s="351">
        <f t="shared" si="219"/>
        <v>90720.220702000006</v>
      </c>
      <c r="G1781" s="352"/>
      <c r="H1781" s="351">
        <f t="shared" si="224"/>
        <v>0</v>
      </c>
      <c r="I1781" s="351">
        <f t="shared" si="220"/>
        <v>2625.2307020000007</v>
      </c>
      <c r="J1781" s="351">
        <f t="shared" si="221"/>
        <v>0</v>
      </c>
      <c r="K1781" s="293">
        <f>SUM('Employee Salary Payroll Tax '!I1783:K1783)</f>
        <v>76722.39</v>
      </c>
      <c r="L1781" s="293">
        <f>'Employee Salary Payroll Tax '!H1783</f>
        <v>0</v>
      </c>
      <c r="M1781" s="293">
        <f t="shared" si="222"/>
        <v>11372.600000000006</v>
      </c>
      <c r="N1781" s="359">
        <f t="shared" si="223"/>
        <v>0</v>
      </c>
      <c r="O1781" s="331"/>
      <c r="P1781" s="61"/>
      <c r="Q1781" s="294"/>
      <c r="R1781" s="292"/>
      <c r="S1781" s="291"/>
    </row>
    <row r="1782" spans="1:19" ht="14.4">
      <c r="A1782" s="36">
        <f t="shared" si="225"/>
        <v>459</v>
      </c>
      <c r="B1782" s="526"/>
      <c r="C1782" s="36" t="str">
        <f>VLOOKUP('Employee Salary Payroll Tax '!B1784,'Employee Salary Payroll Tax '!$D$1:$E$7,2,FALSE)</f>
        <v>NonUnion</v>
      </c>
      <c r="D1782" s="61">
        <f t="shared" si="218"/>
        <v>2.98E-2</v>
      </c>
      <c r="E1782" s="351">
        <f>'Employee Salary Payroll Tax '!N1784</f>
        <v>107581.69</v>
      </c>
      <c r="F1782" s="351">
        <f t="shared" si="219"/>
        <v>110787.624362</v>
      </c>
      <c r="G1782" s="352"/>
      <c r="H1782" s="351">
        <f t="shared" si="224"/>
        <v>0</v>
      </c>
      <c r="I1782" s="351">
        <f t="shared" si="220"/>
        <v>3205.934362</v>
      </c>
      <c r="J1782" s="351">
        <f t="shared" si="221"/>
        <v>0</v>
      </c>
      <c r="K1782" s="293">
        <f>SUM('Employee Salary Payroll Tax '!I1784:K1784)</f>
        <v>100125.02</v>
      </c>
      <c r="L1782" s="293">
        <f>'Employee Salary Payroll Tax '!H1784</f>
        <v>7456.67</v>
      </c>
      <c r="M1782" s="293">
        <f t="shared" si="222"/>
        <v>0</v>
      </c>
      <c r="N1782" s="359">
        <f t="shared" si="223"/>
        <v>0</v>
      </c>
      <c r="O1782" s="331"/>
      <c r="P1782" s="61"/>
      <c r="Q1782" s="294"/>
      <c r="R1782" s="292"/>
      <c r="S1782" s="291"/>
    </row>
    <row r="1783" spans="1:19" ht="14.4">
      <c r="A1783" s="36">
        <f t="shared" si="225"/>
        <v>460</v>
      </c>
      <c r="B1783" s="526"/>
      <c r="C1783" s="36" t="str">
        <f>VLOOKUP('Employee Salary Payroll Tax '!B1785,'Employee Salary Payroll Tax '!$D$1:$E$7,2,FALSE)</f>
        <v>NonUnion</v>
      </c>
      <c r="D1783" s="61">
        <f t="shared" si="218"/>
        <v>2.98E-2</v>
      </c>
      <c r="E1783" s="351">
        <f>'Employee Salary Payroll Tax '!N1785</f>
        <v>101093.02</v>
      </c>
      <c r="F1783" s="351">
        <f t="shared" si="219"/>
        <v>104105.591996</v>
      </c>
      <c r="G1783" s="352"/>
      <c r="H1783" s="351">
        <f t="shared" si="224"/>
        <v>0</v>
      </c>
      <c r="I1783" s="351">
        <f t="shared" si="220"/>
        <v>3012.5719959999988</v>
      </c>
      <c r="J1783" s="351">
        <f t="shared" si="221"/>
        <v>0</v>
      </c>
      <c r="K1783" s="293">
        <f>SUM('Employee Salary Payroll Tax '!I1785:K1785)</f>
        <v>29607.47</v>
      </c>
      <c r="L1783" s="293">
        <f>'Employee Salary Payroll Tax '!H1785</f>
        <v>0</v>
      </c>
      <c r="M1783" s="293">
        <f t="shared" si="222"/>
        <v>71485.55</v>
      </c>
      <c r="N1783" s="359">
        <f t="shared" si="223"/>
        <v>0</v>
      </c>
      <c r="O1783" s="331"/>
      <c r="P1783" s="61"/>
      <c r="Q1783" s="294"/>
      <c r="R1783" s="292"/>
      <c r="S1783" s="291"/>
    </row>
    <row r="1784" spans="1:19" ht="14.4">
      <c r="A1784" s="36">
        <f t="shared" si="225"/>
        <v>461</v>
      </c>
      <c r="B1784" s="526"/>
      <c r="C1784" s="36" t="str">
        <f>VLOOKUP('Employee Salary Payroll Tax '!B1786,'Employee Salary Payroll Tax '!$D$1:$E$7,2,FALSE)</f>
        <v>NonUnion</v>
      </c>
      <c r="D1784" s="61">
        <f t="shared" si="218"/>
        <v>2.98E-2</v>
      </c>
      <c r="E1784" s="351">
        <f>'Employee Salary Payroll Tax '!N1786</f>
        <v>101721.19</v>
      </c>
      <c r="F1784" s="351">
        <f t="shared" si="219"/>
        <v>104752.48146200001</v>
      </c>
      <c r="G1784" s="352"/>
      <c r="H1784" s="351">
        <f t="shared" si="224"/>
        <v>0</v>
      </c>
      <c r="I1784" s="351">
        <f t="shared" si="220"/>
        <v>3031.2914620000083</v>
      </c>
      <c r="J1784" s="351">
        <f t="shared" si="221"/>
        <v>0</v>
      </c>
      <c r="K1784" s="293">
        <f>SUM('Employee Salary Payroll Tax '!I1786:K1786)</f>
        <v>5133.92</v>
      </c>
      <c r="L1784" s="293">
        <f>'Employee Salary Payroll Tax '!H1786</f>
        <v>0</v>
      </c>
      <c r="M1784" s="293">
        <f t="shared" si="222"/>
        <v>96587.27</v>
      </c>
      <c r="N1784" s="359">
        <f t="shared" si="223"/>
        <v>0</v>
      </c>
      <c r="O1784" s="331"/>
      <c r="P1784" s="61"/>
      <c r="Q1784" s="294"/>
      <c r="R1784" s="292"/>
      <c r="S1784" s="291"/>
    </row>
    <row r="1785" spans="1:19" ht="14.4">
      <c r="A1785" s="36">
        <f t="shared" si="225"/>
        <v>462</v>
      </c>
      <c r="B1785" s="526"/>
      <c r="C1785" s="36" t="str">
        <f>VLOOKUP('Employee Salary Payroll Tax '!B1787,'Employee Salary Payroll Tax '!$D$1:$E$7,2,FALSE)</f>
        <v>NonUnion</v>
      </c>
      <c r="D1785" s="61">
        <f t="shared" si="218"/>
        <v>2.98E-2</v>
      </c>
      <c r="E1785" s="351">
        <f>'Employee Salary Payroll Tax '!N1787</f>
        <v>78576.55</v>
      </c>
      <c r="F1785" s="351">
        <f t="shared" si="219"/>
        <v>80918.13119</v>
      </c>
      <c r="G1785" s="352"/>
      <c r="H1785" s="351">
        <f t="shared" si="224"/>
        <v>0</v>
      </c>
      <c r="I1785" s="351">
        <f t="shared" si="220"/>
        <v>2341.5811899999972</v>
      </c>
      <c r="J1785" s="351">
        <f t="shared" si="221"/>
        <v>0</v>
      </c>
      <c r="K1785" s="293">
        <f>SUM('Employee Salary Payroll Tax '!I1787:K1787)</f>
        <v>78576.55</v>
      </c>
      <c r="L1785" s="293">
        <f>'Employee Salary Payroll Tax '!H1787</f>
        <v>0</v>
      </c>
      <c r="M1785" s="293">
        <f t="shared" si="222"/>
        <v>0</v>
      </c>
      <c r="N1785" s="359">
        <f t="shared" si="223"/>
        <v>0</v>
      </c>
      <c r="O1785" s="331"/>
      <c r="P1785" s="61"/>
      <c r="Q1785" s="294"/>
      <c r="R1785" s="292"/>
      <c r="S1785" s="291"/>
    </row>
    <row r="1786" spans="1:19" ht="14.4">
      <c r="A1786" s="36">
        <f t="shared" si="225"/>
        <v>463</v>
      </c>
      <c r="B1786" s="526"/>
      <c r="C1786" s="36" t="str">
        <f>VLOOKUP('Employee Salary Payroll Tax '!B1788,'Employee Salary Payroll Tax '!$D$1:$E$7,2,FALSE)</f>
        <v>NonUnion</v>
      </c>
      <c r="D1786" s="61">
        <f t="shared" si="218"/>
        <v>2.98E-2</v>
      </c>
      <c r="E1786" s="351">
        <f>'Employee Salary Payroll Tax '!N1788</f>
        <v>146170.67000000001</v>
      </c>
      <c r="F1786" s="351">
        <f t="shared" si="219"/>
        <v>150526.55596600001</v>
      </c>
      <c r="G1786" s="352"/>
      <c r="H1786" s="351">
        <f t="shared" si="224"/>
        <v>0</v>
      </c>
      <c r="I1786" s="351">
        <f t="shared" si="220"/>
        <v>4355.8859660000016</v>
      </c>
      <c r="J1786" s="351">
        <f t="shared" si="221"/>
        <v>0</v>
      </c>
      <c r="K1786" s="293">
        <f>SUM('Employee Salary Payroll Tax '!I1788:K1788)</f>
        <v>0</v>
      </c>
      <c r="L1786" s="293">
        <f>'Employee Salary Payroll Tax '!H1788</f>
        <v>0</v>
      </c>
      <c r="M1786" s="293">
        <f t="shared" si="222"/>
        <v>146170.67000000001</v>
      </c>
      <c r="N1786" s="359">
        <f t="shared" si="223"/>
        <v>0</v>
      </c>
      <c r="O1786" s="331"/>
      <c r="P1786" s="61"/>
      <c r="Q1786" s="294"/>
      <c r="R1786" s="292"/>
      <c r="S1786" s="291"/>
    </row>
    <row r="1787" spans="1:19" ht="14.4">
      <c r="A1787" s="36">
        <f t="shared" si="225"/>
        <v>464</v>
      </c>
      <c r="B1787" s="526"/>
      <c r="C1787" s="36" t="str">
        <f>VLOOKUP('Employee Salary Payroll Tax '!B1789,'Employee Salary Payroll Tax '!$D$1:$E$7,2,FALSE)</f>
        <v>IBEW</v>
      </c>
      <c r="D1787" s="61">
        <f t="shared" si="218"/>
        <v>6.875E-3</v>
      </c>
      <c r="E1787" s="351">
        <f>'Employee Salary Payroll Tax '!N1789</f>
        <v>227122.75</v>
      </c>
      <c r="F1787" s="351">
        <f t="shared" si="219"/>
        <v>228684.21890625</v>
      </c>
      <c r="G1787" s="352"/>
      <c r="H1787" s="351">
        <f t="shared" si="224"/>
        <v>0</v>
      </c>
      <c r="I1787" s="351">
        <f t="shared" si="220"/>
        <v>1561.4689062499965</v>
      </c>
      <c r="J1787" s="351">
        <f t="shared" si="221"/>
        <v>0</v>
      </c>
      <c r="K1787" s="293">
        <f>SUM('Employee Salary Payroll Tax '!I1789:K1789)</f>
        <v>202751.67</v>
      </c>
      <c r="L1787" s="293">
        <f>'Employee Salary Payroll Tax '!H1789</f>
        <v>0</v>
      </c>
      <c r="M1787" s="293">
        <f t="shared" si="222"/>
        <v>24371.079999999987</v>
      </c>
      <c r="N1787" s="359">
        <f t="shared" si="223"/>
        <v>0</v>
      </c>
      <c r="O1787" s="331"/>
      <c r="P1787" s="61"/>
      <c r="Q1787" s="294"/>
      <c r="R1787" s="292"/>
      <c r="S1787" s="291"/>
    </row>
    <row r="1788" spans="1:19" ht="14.4">
      <c r="A1788" s="36">
        <f t="shared" si="225"/>
        <v>465</v>
      </c>
      <c r="B1788" s="526"/>
      <c r="C1788" s="36" t="str">
        <f>VLOOKUP('Employee Salary Payroll Tax '!B1790,'Employee Salary Payroll Tax '!$D$1:$E$7,2,FALSE)</f>
        <v>IBEW</v>
      </c>
      <c r="D1788" s="61">
        <f t="shared" si="218"/>
        <v>6.875E-3</v>
      </c>
      <c r="E1788" s="351">
        <f>'Employee Salary Payroll Tax '!N1790</f>
        <v>107721.08</v>
      </c>
      <c r="F1788" s="351">
        <f t="shared" si="219"/>
        <v>108461.662425</v>
      </c>
      <c r="G1788" s="352"/>
      <c r="H1788" s="351">
        <f t="shared" si="224"/>
        <v>0</v>
      </c>
      <c r="I1788" s="351">
        <f t="shared" si="220"/>
        <v>740.58242500000051</v>
      </c>
      <c r="J1788" s="351">
        <f t="shared" si="221"/>
        <v>0</v>
      </c>
      <c r="K1788" s="293">
        <f>SUM('Employee Salary Payroll Tax '!I1790:K1790)</f>
        <v>107626.97</v>
      </c>
      <c r="L1788" s="293">
        <f>'Employee Salary Payroll Tax '!H1790</f>
        <v>1.23</v>
      </c>
      <c r="M1788" s="293">
        <f t="shared" si="222"/>
        <v>92.880000000000578</v>
      </c>
      <c r="N1788" s="359">
        <f t="shared" si="223"/>
        <v>0</v>
      </c>
      <c r="O1788" s="331"/>
      <c r="P1788" s="61"/>
      <c r="Q1788" s="294"/>
      <c r="R1788" s="292"/>
      <c r="S1788" s="291"/>
    </row>
    <row r="1789" spans="1:19" ht="14.4">
      <c r="A1789" s="36">
        <f t="shared" si="225"/>
        <v>466</v>
      </c>
      <c r="B1789" s="526"/>
      <c r="C1789" s="36" t="str">
        <f>VLOOKUP('Employee Salary Payroll Tax '!B1791,'Employee Salary Payroll Tax '!$D$1:$E$7,2,FALSE)</f>
        <v>NonUnion</v>
      </c>
      <c r="D1789" s="61">
        <f t="shared" si="218"/>
        <v>2.98E-2</v>
      </c>
      <c r="E1789" s="351">
        <f>'Employee Salary Payroll Tax '!N1791</f>
        <v>108125.12</v>
      </c>
      <c r="F1789" s="351">
        <f t="shared" si="219"/>
        <v>111347.248576</v>
      </c>
      <c r="G1789" s="352"/>
      <c r="H1789" s="351">
        <f t="shared" si="224"/>
        <v>0</v>
      </c>
      <c r="I1789" s="351">
        <f t="shared" si="220"/>
        <v>3222.1285760000028</v>
      </c>
      <c r="J1789" s="351">
        <f t="shared" si="221"/>
        <v>0</v>
      </c>
      <c r="K1789" s="293">
        <f>SUM('Employee Salary Payroll Tax '!I1791:K1791)</f>
        <v>-4599.4400000000005</v>
      </c>
      <c r="L1789" s="293">
        <f>'Employee Salary Payroll Tax '!H1791</f>
        <v>0</v>
      </c>
      <c r="M1789" s="293">
        <f t="shared" si="222"/>
        <v>112724.56</v>
      </c>
      <c r="N1789" s="359">
        <f t="shared" si="223"/>
        <v>0</v>
      </c>
      <c r="O1789" s="331"/>
      <c r="P1789" s="61"/>
      <c r="Q1789" s="294"/>
      <c r="R1789" s="292"/>
      <c r="S1789" s="291"/>
    </row>
    <row r="1790" spans="1:19" ht="14.4">
      <c r="A1790" s="36">
        <f t="shared" si="225"/>
        <v>467</v>
      </c>
      <c r="B1790" s="526"/>
      <c r="C1790" s="36" t="str">
        <f>VLOOKUP('Employee Salary Payroll Tax '!B1792,'Employee Salary Payroll Tax '!$D$1:$E$7,2,FALSE)</f>
        <v>NonUnion</v>
      </c>
      <c r="D1790" s="61">
        <f t="shared" si="218"/>
        <v>2.98E-2</v>
      </c>
      <c r="E1790" s="351">
        <f>'Employee Salary Payroll Tax '!N1792</f>
        <v>80082.45</v>
      </c>
      <c r="F1790" s="351">
        <f t="shared" si="219"/>
        <v>82468.907009999995</v>
      </c>
      <c r="G1790" s="352"/>
      <c r="H1790" s="351">
        <f t="shared" si="224"/>
        <v>0</v>
      </c>
      <c r="I1790" s="351">
        <f t="shared" si="220"/>
        <v>2386.4570099999983</v>
      </c>
      <c r="J1790" s="351">
        <f t="shared" si="221"/>
        <v>0</v>
      </c>
      <c r="K1790" s="293">
        <f>SUM('Employee Salary Payroll Tax '!I1792:K1792)</f>
        <v>80082.45</v>
      </c>
      <c r="L1790" s="293">
        <f>'Employee Salary Payroll Tax '!H1792</f>
        <v>0</v>
      </c>
      <c r="M1790" s="293">
        <f t="shared" si="222"/>
        <v>0</v>
      </c>
      <c r="N1790" s="359">
        <f t="shared" si="223"/>
        <v>0</v>
      </c>
      <c r="O1790" s="331"/>
      <c r="P1790" s="61"/>
      <c r="Q1790" s="294"/>
      <c r="R1790" s="292"/>
      <c r="S1790" s="291"/>
    </row>
    <row r="1791" spans="1:19" ht="14.4">
      <c r="A1791" s="36">
        <f t="shared" si="225"/>
        <v>468</v>
      </c>
      <c r="B1791" s="526"/>
      <c r="C1791" s="36" t="str">
        <f>VLOOKUP('Employee Salary Payroll Tax '!B1793,'Employee Salary Payroll Tax '!$D$1:$E$7,2,FALSE)</f>
        <v>NonUnion</v>
      </c>
      <c r="D1791" s="61">
        <f t="shared" si="218"/>
        <v>2.98E-2</v>
      </c>
      <c r="E1791" s="351">
        <f>'Employee Salary Payroll Tax '!N1793</f>
        <v>109099.07</v>
      </c>
      <c r="F1791" s="351">
        <f t="shared" si="219"/>
        <v>112350.22228600002</v>
      </c>
      <c r="G1791" s="352"/>
      <c r="H1791" s="351">
        <f t="shared" si="224"/>
        <v>0</v>
      </c>
      <c r="I1791" s="351">
        <f t="shared" si="220"/>
        <v>3251.1522860000114</v>
      </c>
      <c r="J1791" s="351">
        <f t="shared" si="221"/>
        <v>0</v>
      </c>
      <c r="K1791" s="293">
        <f>SUM('Employee Salary Payroll Tax '!I1793:K1793)</f>
        <v>93219.5</v>
      </c>
      <c r="L1791" s="293">
        <f>'Employee Salary Payroll Tax '!H1793</f>
        <v>0</v>
      </c>
      <c r="M1791" s="293">
        <f t="shared" si="222"/>
        <v>15879.570000000007</v>
      </c>
      <c r="N1791" s="359">
        <f t="shared" si="223"/>
        <v>0</v>
      </c>
      <c r="O1791" s="331"/>
      <c r="P1791" s="61"/>
      <c r="Q1791" s="294"/>
      <c r="R1791" s="292"/>
      <c r="S1791" s="291"/>
    </row>
    <row r="1792" spans="1:19" ht="14.4">
      <c r="A1792" s="36">
        <f t="shared" si="225"/>
        <v>469</v>
      </c>
      <c r="B1792" s="526"/>
      <c r="C1792" s="36" t="str">
        <f>VLOOKUP('Employee Salary Payroll Tax '!B1794,'Employee Salary Payroll Tax '!$D$1:$E$7,2,FALSE)</f>
        <v>NonUnion</v>
      </c>
      <c r="D1792" s="61">
        <f t="shared" si="218"/>
        <v>2.98E-2</v>
      </c>
      <c r="E1792" s="351">
        <f>'Employee Salary Payroll Tax '!N1794</f>
        <v>2658.48</v>
      </c>
      <c r="F1792" s="351">
        <f t="shared" si="219"/>
        <v>2737.7027040000003</v>
      </c>
      <c r="G1792" s="352"/>
      <c r="H1792" s="351">
        <f t="shared" si="224"/>
        <v>42341.52</v>
      </c>
      <c r="I1792" s="351">
        <f t="shared" si="220"/>
        <v>79.222704000000249</v>
      </c>
      <c r="J1792" s="351">
        <f t="shared" si="221"/>
        <v>0.47533622400000153</v>
      </c>
      <c r="K1792" s="293">
        <f>SUM('Employee Salary Payroll Tax '!I1794:K1794)</f>
        <v>54.59</v>
      </c>
      <c r="L1792" s="293">
        <f>'Employee Salary Payroll Tax '!H1794</f>
        <v>0</v>
      </c>
      <c r="M1792" s="293">
        <f t="shared" si="222"/>
        <v>2603.89</v>
      </c>
      <c r="N1792" s="359">
        <f t="shared" si="223"/>
        <v>9.7606919963285008E-3</v>
      </c>
      <c r="O1792" s="331"/>
      <c r="P1792" s="61"/>
      <c r="Q1792" s="294"/>
      <c r="R1792" s="292"/>
      <c r="S1792" s="291"/>
    </row>
    <row r="1793" spans="1:19" ht="14.4">
      <c r="A1793" s="36">
        <f t="shared" si="225"/>
        <v>470</v>
      </c>
      <c r="B1793" s="526"/>
      <c r="C1793" s="36" t="str">
        <f>VLOOKUP('Employee Salary Payroll Tax '!B1795,'Employee Salary Payroll Tax '!$D$1:$E$7,2,FALSE)</f>
        <v>IBEW</v>
      </c>
      <c r="D1793" s="61">
        <f t="shared" si="218"/>
        <v>6.875E-3</v>
      </c>
      <c r="E1793" s="351">
        <f>'Employee Salary Payroll Tax '!N1795</f>
        <v>78943.3</v>
      </c>
      <c r="F1793" s="351">
        <f t="shared" si="219"/>
        <v>79486.035187500005</v>
      </c>
      <c r="G1793" s="352"/>
      <c r="H1793" s="351">
        <f t="shared" si="224"/>
        <v>0</v>
      </c>
      <c r="I1793" s="351">
        <f t="shared" si="220"/>
        <v>542.73518750000221</v>
      </c>
      <c r="J1793" s="351">
        <f t="shared" si="221"/>
        <v>0</v>
      </c>
      <c r="K1793" s="293">
        <f>SUM('Employee Salary Payroll Tax '!I1795:K1795)</f>
        <v>74553.350000000006</v>
      </c>
      <c r="L1793" s="293">
        <f>'Employee Salary Payroll Tax '!H1795</f>
        <v>0.78</v>
      </c>
      <c r="M1793" s="293">
        <f t="shared" si="222"/>
        <v>4389.1699999999973</v>
      </c>
      <c r="N1793" s="359">
        <f t="shared" si="223"/>
        <v>0</v>
      </c>
      <c r="O1793" s="331"/>
      <c r="P1793" s="61"/>
      <c r="Q1793" s="294"/>
      <c r="R1793" s="292"/>
      <c r="S1793" s="291"/>
    </row>
    <row r="1794" spans="1:19" ht="14.4">
      <c r="A1794" s="36">
        <f t="shared" si="225"/>
        <v>471</v>
      </c>
      <c r="B1794" s="526"/>
      <c r="C1794" s="36" t="str">
        <f>VLOOKUP('Employee Salary Payroll Tax '!B1796,'Employee Salary Payroll Tax '!$D$1:$E$7,2,FALSE)</f>
        <v>NonUnion</v>
      </c>
      <c r="D1794" s="61">
        <f t="shared" si="218"/>
        <v>2.98E-2</v>
      </c>
      <c r="E1794" s="351">
        <f>'Employee Salary Payroll Tax '!N1796</f>
        <v>102280.24</v>
      </c>
      <c r="F1794" s="351">
        <f t="shared" si="219"/>
        <v>105328.19115200001</v>
      </c>
      <c r="G1794" s="352"/>
      <c r="H1794" s="351">
        <f t="shared" si="224"/>
        <v>0</v>
      </c>
      <c r="I1794" s="351">
        <f t="shared" si="220"/>
        <v>3047.9511520000087</v>
      </c>
      <c r="J1794" s="351">
        <f t="shared" si="221"/>
        <v>0</v>
      </c>
      <c r="K1794" s="293">
        <f>SUM('Employee Salary Payroll Tax '!I1796:K1796)</f>
        <v>102155.79999999999</v>
      </c>
      <c r="L1794" s="293">
        <f>'Employee Salary Payroll Tax '!H1796</f>
        <v>0</v>
      </c>
      <c r="M1794" s="293">
        <f t="shared" si="222"/>
        <v>124.44000000001688</v>
      </c>
      <c r="N1794" s="359">
        <f t="shared" si="223"/>
        <v>0</v>
      </c>
      <c r="O1794" s="331"/>
      <c r="P1794" s="61"/>
      <c r="Q1794" s="294"/>
      <c r="R1794" s="292"/>
      <c r="S1794" s="291"/>
    </row>
    <row r="1795" spans="1:19" ht="14.4">
      <c r="A1795" s="36">
        <f t="shared" si="225"/>
        <v>472</v>
      </c>
      <c r="B1795" s="526"/>
      <c r="C1795" s="36" t="str">
        <f>VLOOKUP('Employee Salary Payroll Tax '!B1797,'Employee Salary Payroll Tax '!$D$1:$E$7,2,FALSE)</f>
        <v>NonUnion</v>
      </c>
      <c r="D1795" s="61">
        <f t="shared" si="218"/>
        <v>2.98E-2</v>
      </c>
      <c r="E1795" s="351">
        <f>'Employee Salary Payroll Tax '!N1797</f>
        <v>28203.88</v>
      </c>
      <c r="F1795" s="351">
        <f t="shared" si="219"/>
        <v>29044.355624000003</v>
      </c>
      <c r="G1795" s="352"/>
      <c r="H1795" s="351">
        <f t="shared" si="224"/>
        <v>16796.12</v>
      </c>
      <c r="I1795" s="351">
        <f t="shared" si="220"/>
        <v>840.47562400000243</v>
      </c>
      <c r="J1795" s="351">
        <f t="shared" si="221"/>
        <v>5.0428537440000145</v>
      </c>
      <c r="K1795" s="293">
        <f>SUM('Employee Salary Payroll Tax '!I1797:K1797)</f>
        <v>17508.09</v>
      </c>
      <c r="L1795" s="293">
        <f>'Employee Salary Payroll Tax '!H1797</f>
        <v>0</v>
      </c>
      <c r="M1795" s="293">
        <f t="shared" si="222"/>
        <v>10695.79</v>
      </c>
      <c r="N1795" s="359">
        <f t="shared" si="223"/>
        <v>3.1304464918890154</v>
      </c>
      <c r="O1795" s="331"/>
      <c r="P1795" s="61"/>
      <c r="Q1795" s="294"/>
      <c r="R1795" s="292"/>
      <c r="S1795" s="291"/>
    </row>
    <row r="1796" spans="1:19" ht="14.4">
      <c r="A1796" s="36">
        <f t="shared" si="225"/>
        <v>473</v>
      </c>
      <c r="B1796" s="526"/>
      <c r="C1796" s="36" t="str">
        <f>VLOOKUP('Employee Salary Payroll Tax '!B1798,'Employee Salary Payroll Tax '!$D$1:$E$7,2,FALSE)</f>
        <v>NonUnion</v>
      </c>
      <c r="D1796" s="61">
        <f t="shared" si="218"/>
        <v>2.98E-2</v>
      </c>
      <c r="E1796" s="351">
        <f>'Employee Salary Payroll Tax '!N1798</f>
        <v>4605.9799999999996</v>
      </c>
      <c r="F1796" s="351">
        <f t="shared" si="219"/>
        <v>4743.2382040000002</v>
      </c>
      <c r="G1796" s="352"/>
      <c r="H1796" s="351">
        <f t="shared" si="224"/>
        <v>40394.020000000004</v>
      </c>
      <c r="I1796" s="351">
        <f t="shared" si="220"/>
        <v>137.25820400000066</v>
      </c>
      <c r="J1796" s="351">
        <f t="shared" si="221"/>
        <v>0.82354922400000397</v>
      </c>
      <c r="K1796" s="293">
        <f>SUM('Employee Salary Payroll Tax '!I1798:K1798)</f>
        <v>690.9</v>
      </c>
      <c r="L1796" s="293">
        <f>'Employee Salary Payroll Tax '!H1798</f>
        <v>0</v>
      </c>
      <c r="M1796" s="293">
        <f t="shared" si="222"/>
        <v>3915.0799999999995</v>
      </c>
      <c r="N1796" s="359">
        <f t="shared" si="223"/>
        <v>0.12353291997318047</v>
      </c>
      <c r="O1796" s="331"/>
      <c r="P1796" s="61"/>
      <c r="Q1796" s="294"/>
      <c r="R1796" s="292"/>
      <c r="S1796" s="291"/>
    </row>
    <row r="1797" spans="1:19" ht="14.4">
      <c r="A1797" s="36">
        <f t="shared" si="225"/>
        <v>474</v>
      </c>
      <c r="B1797" s="526"/>
      <c r="C1797" s="36" t="str">
        <f>VLOOKUP('Employee Salary Payroll Tax '!B1799,'Employee Salary Payroll Tax '!$D$1:$E$7,2,FALSE)</f>
        <v>NonUnion</v>
      </c>
      <c r="D1797" s="61">
        <f t="shared" si="218"/>
        <v>2.98E-2</v>
      </c>
      <c r="E1797" s="351">
        <f>'Employee Salary Payroll Tax '!N1799</f>
        <v>122005.66</v>
      </c>
      <c r="F1797" s="351">
        <f t="shared" si="219"/>
        <v>125641.42866800001</v>
      </c>
      <c r="G1797" s="352"/>
      <c r="H1797" s="351">
        <f t="shared" si="224"/>
        <v>0</v>
      </c>
      <c r="I1797" s="351">
        <f t="shared" si="220"/>
        <v>3635.7686680000043</v>
      </c>
      <c r="J1797" s="351">
        <f t="shared" si="221"/>
        <v>0</v>
      </c>
      <c r="K1797" s="293">
        <f>SUM('Employee Salary Payroll Tax '!I1799:K1799)</f>
        <v>62957.770000000004</v>
      </c>
      <c r="L1797" s="293">
        <f>'Employee Salary Payroll Tax '!H1799</f>
        <v>154.75</v>
      </c>
      <c r="M1797" s="293">
        <f t="shared" si="222"/>
        <v>58893.14</v>
      </c>
      <c r="N1797" s="359">
        <f t="shared" si="223"/>
        <v>0</v>
      </c>
      <c r="O1797" s="331"/>
      <c r="P1797" s="61"/>
      <c r="Q1797" s="294"/>
      <c r="R1797" s="292"/>
      <c r="S1797" s="291"/>
    </row>
    <row r="1798" spans="1:19" ht="14.4">
      <c r="A1798" s="36">
        <f t="shared" si="225"/>
        <v>475</v>
      </c>
      <c r="B1798" s="526"/>
      <c r="C1798" s="36" t="str">
        <f>VLOOKUP('Employee Salary Payroll Tax '!B1800,'Employee Salary Payroll Tax '!$D$1:$E$7,2,FALSE)</f>
        <v>NonUnion</v>
      </c>
      <c r="D1798" s="61">
        <f t="shared" si="218"/>
        <v>2.98E-2</v>
      </c>
      <c r="E1798" s="351">
        <f>'Employee Salary Payroll Tax '!N1800</f>
        <v>24093.61</v>
      </c>
      <c r="F1798" s="351">
        <f t="shared" si="219"/>
        <v>24811.599578000001</v>
      </c>
      <c r="G1798" s="352"/>
      <c r="H1798" s="351">
        <f t="shared" si="224"/>
        <v>20906.39</v>
      </c>
      <c r="I1798" s="351">
        <f t="shared" si="220"/>
        <v>717.98957800000062</v>
      </c>
      <c r="J1798" s="351">
        <f t="shared" si="221"/>
        <v>4.307937468000004</v>
      </c>
      <c r="K1798" s="293">
        <f>SUM('Employee Salary Payroll Tax '!I1800:K1800)</f>
        <v>15441.28</v>
      </c>
      <c r="L1798" s="293">
        <f>'Employee Salary Payroll Tax '!H1800</f>
        <v>0</v>
      </c>
      <c r="M1798" s="293">
        <f t="shared" si="222"/>
        <v>8652.33</v>
      </c>
      <c r="N1798" s="359">
        <f t="shared" si="223"/>
        <v>2.760900863885412</v>
      </c>
      <c r="O1798" s="331"/>
      <c r="P1798" s="61"/>
      <c r="Q1798" s="294"/>
      <c r="R1798" s="292"/>
      <c r="S1798" s="291"/>
    </row>
    <row r="1799" spans="1:19" ht="14.4">
      <c r="A1799" s="36">
        <f t="shared" si="225"/>
        <v>476</v>
      </c>
      <c r="B1799" s="526"/>
      <c r="C1799" s="36" t="str">
        <f>VLOOKUP('Employee Salary Payroll Tax '!B1801,'Employee Salary Payroll Tax '!$D$1:$E$7,2,FALSE)</f>
        <v>Not Assigned</v>
      </c>
      <c r="D1799" s="61">
        <f t="shared" si="218"/>
        <v>0</v>
      </c>
      <c r="E1799" s="351">
        <f>'Employee Salary Payroll Tax '!N1801</f>
        <v>0</v>
      </c>
      <c r="F1799" s="351">
        <f t="shared" si="219"/>
        <v>0</v>
      </c>
      <c r="G1799" s="352"/>
      <c r="H1799" s="351">
        <f t="shared" si="224"/>
        <v>45000</v>
      </c>
      <c r="I1799" s="351">
        <f t="shared" si="220"/>
        <v>0</v>
      </c>
      <c r="J1799" s="351">
        <f t="shared" si="221"/>
        <v>0</v>
      </c>
      <c r="K1799" s="293">
        <f>SUM('Employee Salary Payroll Tax '!I1801:K1801)</f>
        <v>0</v>
      </c>
      <c r="L1799" s="293">
        <f>'Employee Salary Payroll Tax '!H1801</f>
        <v>0</v>
      </c>
      <c r="M1799" s="293">
        <f t="shared" si="222"/>
        <v>0</v>
      </c>
      <c r="N1799" s="359">
        <f t="shared" si="223"/>
        <v>0</v>
      </c>
      <c r="O1799" s="331"/>
      <c r="P1799" s="61"/>
      <c r="Q1799" s="294"/>
      <c r="R1799" s="292"/>
      <c r="S1799" s="291"/>
    </row>
    <row r="1800" spans="1:19" ht="14.4">
      <c r="A1800" s="36">
        <f t="shared" si="225"/>
        <v>477</v>
      </c>
      <c r="B1800" s="526"/>
      <c r="C1800" s="36" t="str">
        <f>VLOOKUP('Employee Salary Payroll Tax '!B1802,'Employee Salary Payroll Tax '!$D$1:$E$7,2,FALSE)</f>
        <v>NonUnion</v>
      </c>
      <c r="D1800" s="61">
        <f t="shared" si="218"/>
        <v>2.98E-2</v>
      </c>
      <c r="E1800" s="351">
        <f>'Employee Salary Payroll Tax '!N1802</f>
        <v>102127.38</v>
      </c>
      <c r="F1800" s="351">
        <f t="shared" si="219"/>
        <v>105170.77592400002</v>
      </c>
      <c r="G1800" s="352"/>
      <c r="H1800" s="351">
        <f t="shared" si="224"/>
        <v>0</v>
      </c>
      <c r="I1800" s="351">
        <f t="shared" si="220"/>
        <v>3043.3959240000113</v>
      </c>
      <c r="J1800" s="351">
        <f t="shared" si="221"/>
        <v>0</v>
      </c>
      <c r="K1800" s="293">
        <f>SUM('Employee Salary Payroll Tax '!I1802:K1802)</f>
        <v>56397.93</v>
      </c>
      <c r="L1800" s="293">
        <f>'Employee Salary Payroll Tax '!H1802</f>
        <v>0</v>
      </c>
      <c r="M1800" s="293">
        <f t="shared" si="222"/>
        <v>45729.450000000004</v>
      </c>
      <c r="N1800" s="359">
        <f t="shared" si="223"/>
        <v>0</v>
      </c>
      <c r="O1800" s="331"/>
      <c r="P1800" s="61"/>
      <c r="Q1800" s="294"/>
      <c r="R1800" s="292"/>
      <c r="S1800" s="291"/>
    </row>
    <row r="1801" spans="1:19" ht="14.4">
      <c r="A1801" s="36">
        <f t="shared" si="225"/>
        <v>478</v>
      </c>
      <c r="B1801" s="526"/>
      <c r="C1801" s="36" t="str">
        <f>VLOOKUP('Employee Salary Payroll Tax '!B1803,'Employee Salary Payroll Tax '!$D$1:$E$7,2,FALSE)</f>
        <v>NonUnion</v>
      </c>
      <c r="D1801" s="61">
        <f t="shared" si="218"/>
        <v>2.98E-2</v>
      </c>
      <c r="E1801" s="351">
        <f>'Employee Salary Payroll Tax '!N1803</f>
        <v>52727.01</v>
      </c>
      <c r="F1801" s="351">
        <f t="shared" si="219"/>
        <v>54298.274898000003</v>
      </c>
      <c r="G1801" s="352"/>
      <c r="H1801" s="351">
        <f t="shared" si="224"/>
        <v>0</v>
      </c>
      <c r="I1801" s="351">
        <f t="shared" si="220"/>
        <v>1571.2648980000013</v>
      </c>
      <c r="J1801" s="351">
        <f t="shared" si="221"/>
        <v>0</v>
      </c>
      <c r="K1801" s="293">
        <f>SUM('Employee Salary Payroll Tax '!I1803:K1803)</f>
        <v>52727.01</v>
      </c>
      <c r="L1801" s="293">
        <f>'Employee Salary Payroll Tax '!H1803</f>
        <v>0</v>
      </c>
      <c r="M1801" s="293">
        <f t="shared" si="222"/>
        <v>0</v>
      </c>
      <c r="N1801" s="359">
        <f t="shared" si="223"/>
        <v>0</v>
      </c>
      <c r="O1801" s="331"/>
      <c r="P1801" s="61"/>
      <c r="Q1801" s="294"/>
      <c r="R1801" s="292"/>
      <c r="S1801" s="291"/>
    </row>
    <row r="1802" spans="1:19" ht="14.4">
      <c r="A1802" s="36">
        <f t="shared" si="225"/>
        <v>479</v>
      </c>
      <c r="B1802" s="526"/>
      <c r="C1802" s="36" t="str">
        <f>VLOOKUP('Employee Salary Payroll Tax '!B1804,'Employee Salary Payroll Tax '!$D$1:$E$7,2,FALSE)</f>
        <v>IBEW</v>
      </c>
      <c r="D1802" s="61">
        <f t="shared" si="218"/>
        <v>6.875E-3</v>
      </c>
      <c r="E1802" s="351">
        <f>'Employee Salary Payroll Tax '!N1804</f>
        <v>37258.75</v>
      </c>
      <c r="F1802" s="351">
        <f t="shared" si="219"/>
        <v>37514.903906250001</v>
      </c>
      <c r="G1802" s="352"/>
      <c r="H1802" s="351">
        <f t="shared" si="224"/>
        <v>7741.25</v>
      </c>
      <c r="I1802" s="351">
        <f t="shared" si="220"/>
        <v>256.15390625000146</v>
      </c>
      <c r="J1802" s="351">
        <f t="shared" si="221"/>
        <v>1.5369234375000087</v>
      </c>
      <c r="K1802" s="293">
        <f>SUM('Employee Salary Payroll Tax '!I1804:K1804)</f>
        <v>1257.96</v>
      </c>
      <c r="L1802" s="293">
        <f>'Employee Salary Payroll Tax '!H1804</f>
        <v>0</v>
      </c>
      <c r="M1802" s="293">
        <f t="shared" si="222"/>
        <v>36000.79</v>
      </c>
      <c r="N1802" s="359">
        <f t="shared" si="223"/>
        <v>5.1890849998607581E-2</v>
      </c>
      <c r="O1802" s="331"/>
      <c r="P1802" s="61"/>
      <c r="Q1802" s="294"/>
      <c r="R1802" s="292"/>
      <c r="S1802" s="291"/>
    </row>
    <row r="1803" spans="1:19" ht="14.4">
      <c r="A1803" s="36">
        <f t="shared" si="225"/>
        <v>480</v>
      </c>
      <c r="B1803" s="526"/>
      <c r="C1803" s="36" t="str">
        <f>VLOOKUP('Employee Salary Payroll Tax '!B1805,'Employee Salary Payroll Tax '!$D$1:$E$7,2,FALSE)</f>
        <v>NonUnion</v>
      </c>
      <c r="D1803" s="61">
        <f t="shared" si="218"/>
        <v>2.98E-2</v>
      </c>
      <c r="E1803" s="351">
        <f>'Employee Salary Payroll Tax '!N1805</f>
        <v>92155.7</v>
      </c>
      <c r="F1803" s="351">
        <f t="shared" si="219"/>
        <v>94901.939859999999</v>
      </c>
      <c r="G1803" s="352"/>
      <c r="H1803" s="351">
        <f t="shared" si="224"/>
        <v>0</v>
      </c>
      <c r="I1803" s="351">
        <f t="shared" si="220"/>
        <v>2746.2398600000015</v>
      </c>
      <c r="J1803" s="351">
        <f t="shared" si="221"/>
        <v>0</v>
      </c>
      <c r="K1803" s="293">
        <f>SUM('Employee Salary Payroll Tax '!I1805:K1805)</f>
        <v>43157.48</v>
      </c>
      <c r="L1803" s="293">
        <f>'Employee Salary Payroll Tax '!H1805</f>
        <v>0</v>
      </c>
      <c r="M1803" s="293">
        <f t="shared" si="222"/>
        <v>48998.219999999994</v>
      </c>
      <c r="N1803" s="359">
        <f t="shared" si="223"/>
        <v>0</v>
      </c>
      <c r="O1803" s="331"/>
      <c r="P1803" s="61"/>
      <c r="Q1803" s="294"/>
      <c r="R1803" s="292"/>
      <c r="S1803" s="291"/>
    </row>
    <row r="1804" spans="1:19" ht="14.4">
      <c r="A1804" s="36">
        <f t="shared" si="225"/>
        <v>481</v>
      </c>
      <c r="B1804" s="526"/>
      <c r="C1804" s="36" t="str">
        <f>VLOOKUP('Employee Salary Payroll Tax '!B1806,'Employee Salary Payroll Tax '!$D$1:$E$7,2,FALSE)</f>
        <v>NonUnion</v>
      </c>
      <c r="D1804" s="61">
        <f t="shared" si="218"/>
        <v>2.98E-2</v>
      </c>
      <c r="E1804" s="351">
        <f>'Employee Salary Payroll Tax '!N1806</f>
        <v>60168.18</v>
      </c>
      <c r="F1804" s="351">
        <f t="shared" si="219"/>
        <v>61961.191764000003</v>
      </c>
      <c r="G1804" s="352"/>
      <c r="H1804" s="351">
        <f t="shared" si="224"/>
        <v>0</v>
      </c>
      <c r="I1804" s="351">
        <f t="shared" si="220"/>
        <v>1793.0117640000026</v>
      </c>
      <c r="J1804" s="351">
        <f t="shared" si="221"/>
        <v>0</v>
      </c>
      <c r="K1804" s="293">
        <f>SUM('Employee Salary Payroll Tax '!I1806:K1806)</f>
        <v>35170.339999999997</v>
      </c>
      <c r="L1804" s="293">
        <f>'Employee Salary Payroll Tax '!H1806</f>
        <v>0</v>
      </c>
      <c r="M1804" s="293">
        <f t="shared" si="222"/>
        <v>24997.840000000004</v>
      </c>
      <c r="N1804" s="359">
        <f t="shared" si="223"/>
        <v>0</v>
      </c>
      <c r="O1804" s="331"/>
      <c r="P1804" s="61"/>
      <c r="Q1804" s="294"/>
      <c r="R1804" s="292"/>
      <c r="S1804" s="291"/>
    </row>
    <row r="1805" spans="1:19" ht="14.4">
      <c r="A1805" s="36">
        <f t="shared" si="225"/>
        <v>482</v>
      </c>
      <c r="B1805" s="526"/>
      <c r="C1805" s="36" t="str">
        <f>VLOOKUP('Employee Salary Payroll Tax '!B1807,'Employee Salary Payroll Tax '!$D$1:$E$7,2,FALSE)</f>
        <v>IBEW</v>
      </c>
      <c r="D1805" s="61">
        <f t="shared" si="218"/>
        <v>6.875E-3</v>
      </c>
      <c r="E1805" s="351">
        <f>'Employee Salary Payroll Tax '!N1807</f>
        <v>8028.09</v>
      </c>
      <c r="F1805" s="351">
        <f t="shared" si="219"/>
        <v>8083.2831187499996</v>
      </c>
      <c r="G1805" s="352"/>
      <c r="H1805" s="351">
        <f t="shared" si="224"/>
        <v>36971.910000000003</v>
      </c>
      <c r="I1805" s="351">
        <f t="shared" si="220"/>
        <v>55.193118749999485</v>
      </c>
      <c r="J1805" s="351">
        <f t="shared" si="221"/>
        <v>0.3311587124999969</v>
      </c>
      <c r="K1805" s="293">
        <f>SUM('Employee Salary Payroll Tax '!I1807:K1807)</f>
        <v>8028.09</v>
      </c>
      <c r="L1805" s="293">
        <f>'Employee Salary Payroll Tax '!H1807</f>
        <v>0</v>
      </c>
      <c r="M1805" s="293">
        <f t="shared" si="222"/>
        <v>0</v>
      </c>
      <c r="N1805" s="359">
        <f t="shared" si="223"/>
        <v>0.3311587124587469</v>
      </c>
      <c r="O1805" s="331"/>
      <c r="P1805" s="61"/>
      <c r="Q1805" s="294"/>
      <c r="R1805" s="292"/>
      <c r="S1805" s="291"/>
    </row>
    <row r="1806" spans="1:19" ht="14.4">
      <c r="A1806" s="36">
        <f t="shared" si="225"/>
        <v>483</v>
      </c>
      <c r="B1806" s="526"/>
      <c r="C1806" s="36" t="str">
        <f>VLOOKUP('Employee Salary Payroll Tax '!B1808,'Employee Salary Payroll Tax '!$D$1:$E$7,2,FALSE)</f>
        <v>NonUnion</v>
      </c>
      <c r="D1806" s="61">
        <f t="shared" si="218"/>
        <v>2.98E-2</v>
      </c>
      <c r="E1806" s="351">
        <f>'Employee Salary Payroll Tax '!N1808</f>
        <v>80560.41</v>
      </c>
      <c r="F1806" s="351">
        <f t="shared" si="219"/>
        <v>82961.110218000002</v>
      </c>
      <c r="G1806" s="352"/>
      <c r="H1806" s="351">
        <f t="shared" si="224"/>
        <v>0</v>
      </c>
      <c r="I1806" s="351">
        <f t="shared" si="220"/>
        <v>2400.7002179999981</v>
      </c>
      <c r="J1806" s="351">
        <f t="shared" si="221"/>
        <v>0</v>
      </c>
      <c r="K1806" s="293">
        <f>SUM('Employee Salary Payroll Tax '!I1808:K1808)</f>
        <v>4.25</v>
      </c>
      <c r="L1806" s="293">
        <f>'Employee Salary Payroll Tax '!H1808</f>
        <v>0</v>
      </c>
      <c r="M1806" s="293">
        <f t="shared" si="222"/>
        <v>80556.160000000003</v>
      </c>
      <c r="N1806" s="359">
        <f t="shared" si="223"/>
        <v>0</v>
      </c>
      <c r="O1806" s="331"/>
      <c r="P1806" s="61"/>
      <c r="Q1806" s="294"/>
      <c r="R1806" s="292"/>
      <c r="S1806" s="291"/>
    </row>
    <row r="1807" spans="1:19" ht="14.4">
      <c r="A1807" s="36">
        <f t="shared" si="225"/>
        <v>484</v>
      </c>
      <c r="B1807" s="526"/>
      <c r="C1807" s="36" t="str">
        <f>VLOOKUP('Employee Salary Payroll Tax '!B1809,'Employee Salary Payroll Tax '!$D$1:$E$7,2,FALSE)</f>
        <v>NonUnion</v>
      </c>
      <c r="D1807" s="61">
        <f t="shared" si="218"/>
        <v>2.98E-2</v>
      </c>
      <c r="E1807" s="351">
        <f>'Employee Salary Payroll Tax '!N1809</f>
        <v>69826.509999999995</v>
      </c>
      <c r="F1807" s="351">
        <f t="shared" si="219"/>
        <v>71907.339997999996</v>
      </c>
      <c r="G1807" s="352"/>
      <c r="H1807" s="351">
        <f t="shared" si="224"/>
        <v>0</v>
      </c>
      <c r="I1807" s="351">
        <f t="shared" si="220"/>
        <v>2080.8299980000011</v>
      </c>
      <c r="J1807" s="351">
        <f t="shared" si="221"/>
        <v>0</v>
      </c>
      <c r="K1807" s="293">
        <f>SUM('Employee Salary Payroll Tax '!I1809:K1809)</f>
        <v>69826.509999999995</v>
      </c>
      <c r="L1807" s="293">
        <f>'Employee Salary Payroll Tax '!H1809</f>
        <v>0</v>
      </c>
      <c r="M1807" s="293">
        <f t="shared" si="222"/>
        <v>0</v>
      </c>
      <c r="N1807" s="359">
        <f t="shared" si="223"/>
        <v>0</v>
      </c>
      <c r="O1807" s="331"/>
      <c r="P1807" s="61"/>
      <c r="Q1807" s="294"/>
      <c r="R1807" s="292"/>
      <c r="S1807" s="291"/>
    </row>
    <row r="1808" spans="1:19" ht="14.4">
      <c r="A1808" s="36">
        <f t="shared" si="225"/>
        <v>485</v>
      </c>
      <c r="B1808" s="526"/>
      <c r="C1808" s="36" t="str">
        <f>VLOOKUP('Employee Salary Payroll Tax '!B1810,'Employee Salary Payroll Tax '!$D$1:$E$7,2,FALSE)</f>
        <v>UA</v>
      </c>
      <c r="D1808" s="61">
        <f t="shared" si="218"/>
        <v>0.03</v>
      </c>
      <c r="E1808" s="351">
        <f>'Employee Salary Payroll Tax '!N1810</f>
        <v>4768.04</v>
      </c>
      <c r="F1808" s="351">
        <f t="shared" si="219"/>
        <v>4911.0812000000005</v>
      </c>
      <c r="G1808" s="352"/>
      <c r="H1808" s="351">
        <f t="shared" si="224"/>
        <v>40231.96</v>
      </c>
      <c r="I1808" s="351">
        <f t="shared" si="220"/>
        <v>143.04120000000057</v>
      </c>
      <c r="J1808" s="351">
        <f t="shared" si="221"/>
        <v>0.85824720000000343</v>
      </c>
      <c r="K1808" s="293">
        <f>SUM('Employee Salary Payroll Tax '!I1810:K1810)</f>
        <v>4530.33</v>
      </c>
      <c r="L1808" s="293">
        <f>'Employee Salary Payroll Tax '!H1810</f>
        <v>0</v>
      </c>
      <c r="M1808" s="293">
        <f t="shared" si="222"/>
        <v>237.71000000000004</v>
      </c>
      <c r="N1808" s="359">
        <f t="shared" si="223"/>
        <v>0.81545939982897708</v>
      </c>
      <c r="O1808" s="331"/>
      <c r="P1808" s="61"/>
      <c r="Q1808" s="294"/>
      <c r="R1808" s="292"/>
      <c r="S1808" s="291"/>
    </row>
    <row r="1809" spans="1:19" ht="14.4">
      <c r="A1809" s="36">
        <f t="shared" si="225"/>
        <v>486</v>
      </c>
      <c r="B1809" s="526"/>
      <c r="C1809" s="36" t="str">
        <f>VLOOKUP('Employee Salary Payroll Tax '!B1811,'Employee Salary Payroll Tax '!$D$1:$E$7,2,FALSE)</f>
        <v>NonUnion</v>
      </c>
      <c r="D1809" s="61">
        <f t="shared" ref="D1809:D1872" si="226">VLOOKUP(C1809,C$9:D$12,2)</f>
        <v>2.98E-2</v>
      </c>
      <c r="E1809" s="351">
        <f>'Employee Salary Payroll Tax '!N1811</f>
        <v>41873.31</v>
      </c>
      <c r="F1809" s="351">
        <f t="shared" ref="F1809:F1872" si="227">E1809*(1+D1809)</f>
        <v>43121.134638000003</v>
      </c>
      <c r="G1809" s="352"/>
      <c r="H1809" s="351">
        <f t="shared" si="224"/>
        <v>3126.6900000000023</v>
      </c>
      <c r="I1809" s="351">
        <f t="shared" ref="I1809:I1872" si="228">F1809-E1809</f>
        <v>1247.8246380000055</v>
      </c>
      <c r="J1809" s="351">
        <f t="shared" ref="J1809:J1872" si="229">IF(H1809&gt;I1809,I1809*$J$12,H1809*$J$12)</f>
        <v>7.4869478280000328</v>
      </c>
      <c r="K1809" s="293">
        <f>SUM('Employee Salary Payroll Tax '!I1811:K1811)</f>
        <v>8351.83</v>
      </c>
      <c r="L1809" s="293">
        <f>'Employee Salary Payroll Tax '!H1811</f>
        <v>0</v>
      </c>
      <c r="M1809" s="293">
        <f t="shared" ref="M1809:M1872" si="230">E1809-K1809-L1809</f>
        <v>33521.479999999996</v>
      </c>
      <c r="N1809" s="359">
        <f t="shared" ref="N1809:N1872" si="231">J1809*K1809/(SUM(K1809:M1809)+0.000001)</f>
        <v>1.493307203964344</v>
      </c>
      <c r="O1809" s="331"/>
      <c r="P1809" s="61"/>
      <c r="Q1809" s="294"/>
      <c r="R1809" s="292"/>
      <c r="S1809" s="291"/>
    </row>
    <row r="1810" spans="1:19" ht="14.4">
      <c r="A1810" s="36">
        <f t="shared" si="225"/>
        <v>487</v>
      </c>
      <c r="B1810" s="526"/>
      <c r="C1810" s="36" t="str">
        <f>VLOOKUP('Employee Salary Payroll Tax '!B1812,'Employee Salary Payroll Tax '!$D$1:$E$7,2,FALSE)</f>
        <v>NonUnion</v>
      </c>
      <c r="D1810" s="61">
        <f t="shared" si="226"/>
        <v>2.98E-2</v>
      </c>
      <c r="E1810" s="351">
        <f>'Employee Salary Payroll Tax '!N1812</f>
        <v>61415.35</v>
      </c>
      <c r="F1810" s="351">
        <f t="shared" si="227"/>
        <v>63245.527430000002</v>
      </c>
      <c r="G1810" s="352"/>
      <c r="H1810" s="351">
        <f t="shared" ref="H1810:H1873" si="232">IF(E1810&gt;$H$12,0,$H$12-E1810)</f>
        <v>0</v>
      </c>
      <c r="I1810" s="351">
        <f t="shared" si="228"/>
        <v>1830.1774300000034</v>
      </c>
      <c r="J1810" s="351">
        <f t="shared" si="229"/>
        <v>0</v>
      </c>
      <c r="K1810" s="293">
        <f>SUM('Employee Salary Payroll Tax '!I1812:K1812)</f>
        <v>8827.9299999999985</v>
      </c>
      <c r="L1810" s="293">
        <f>'Employee Salary Payroll Tax '!H1812</f>
        <v>0</v>
      </c>
      <c r="M1810" s="293">
        <f t="shared" si="230"/>
        <v>52587.42</v>
      </c>
      <c r="N1810" s="359">
        <f t="shared" si="231"/>
        <v>0</v>
      </c>
      <c r="O1810" s="331"/>
      <c r="P1810" s="61"/>
      <c r="Q1810" s="294"/>
      <c r="R1810" s="292"/>
      <c r="S1810" s="291"/>
    </row>
    <row r="1811" spans="1:19" ht="14.4">
      <c r="A1811" s="36">
        <f t="shared" si="225"/>
        <v>488</v>
      </c>
      <c r="B1811" s="526"/>
      <c r="C1811" s="36" t="str">
        <f>VLOOKUP('Employee Salary Payroll Tax '!B1813,'Employee Salary Payroll Tax '!$D$1:$E$7,2,FALSE)</f>
        <v>IBEW</v>
      </c>
      <c r="D1811" s="61">
        <f t="shared" si="226"/>
        <v>6.875E-3</v>
      </c>
      <c r="E1811" s="351">
        <f>'Employee Salary Payroll Tax '!N1813</f>
        <v>52016.77</v>
      </c>
      <c r="F1811" s="351">
        <f t="shared" si="227"/>
        <v>52374.385293749998</v>
      </c>
      <c r="G1811" s="352"/>
      <c r="H1811" s="351">
        <f t="shared" si="232"/>
        <v>0</v>
      </c>
      <c r="I1811" s="351">
        <f t="shared" si="228"/>
        <v>357.615293750001</v>
      </c>
      <c r="J1811" s="351">
        <f t="shared" si="229"/>
        <v>0</v>
      </c>
      <c r="K1811" s="293">
        <f>SUM('Employee Salary Payroll Tax '!I1813:K1813)</f>
        <v>1716.57</v>
      </c>
      <c r="L1811" s="293">
        <f>'Employee Salary Payroll Tax '!H1813</f>
        <v>246.29</v>
      </c>
      <c r="M1811" s="293">
        <f t="shared" si="230"/>
        <v>50053.909999999996</v>
      </c>
      <c r="N1811" s="359">
        <f t="shared" si="231"/>
        <v>0</v>
      </c>
      <c r="O1811" s="331"/>
      <c r="P1811" s="61"/>
      <c r="Q1811" s="294"/>
      <c r="R1811" s="292"/>
      <c r="S1811" s="291"/>
    </row>
    <row r="1812" spans="1:19" ht="14.4">
      <c r="A1812" s="36">
        <f t="shared" si="225"/>
        <v>489</v>
      </c>
      <c r="B1812" s="526"/>
      <c r="C1812" s="36" t="str">
        <f>VLOOKUP('Employee Salary Payroll Tax '!B1814,'Employee Salary Payroll Tax '!$D$1:$E$7,2,FALSE)</f>
        <v>NonUnion</v>
      </c>
      <c r="D1812" s="61">
        <f t="shared" si="226"/>
        <v>2.98E-2</v>
      </c>
      <c r="E1812" s="351">
        <f>'Employee Salary Payroll Tax '!N1814</f>
        <v>49704.88</v>
      </c>
      <c r="F1812" s="351">
        <f t="shared" si="227"/>
        <v>51186.085423999997</v>
      </c>
      <c r="G1812" s="352"/>
      <c r="H1812" s="351">
        <f t="shared" si="232"/>
        <v>0</v>
      </c>
      <c r="I1812" s="351">
        <f t="shared" si="228"/>
        <v>1481.2054239999998</v>
      </c>
      <c r="J1812" s="351">
        <f t="shared" si="229"/>
        <v>0</v>
      </c>
      <c r="K1812" s="293">
        <f>SUM('Employee Salary Payroll Tax '!I1814:K1814)</f>
        <v>24.67</v>
      </c>
      <c r="L1812" s="293">
        <f>'Employee Salary Payroll Tax '!H1814</f>
        <v>0</v>
      </c>
      <c r="M1812" s="293">
        <f t="shared" si="230"/>
        <v>49680.21</v>
      </c>
      <c r="N1812" s="359">
        <f t="shared" si="231"/>
        <v>0</v>
      </c>
      <c r="O1812" s="331"/>
      <c r="P1812" s="61"/>
      <c r="Q1812" s="294"/>
      <c r="R1812" s="292"/>
      <c r="S1812" s="291"/>
    </row>
    <row r="1813" spans="1:19" ht="14.4">
      <c r="A1813" s="36">
        <f t="shared" si="225"/>
        <v>490</v>
      </c>
      <c r="B1813" s="526"/>
      <c r="C1813" s="36" t="str">
        <f>VLOOKUP('Employee Salary Payroll Tax '!B1815,'Employee Salary Payroll Tax '!$D$1:$E$7,2,FALSE)</f>
        <v>NonUnion</v>
      </c>
      <c r="D1813" s="61">
        <f t="shared" si="226"/>
        <v>2.98E-2</v>
      </c>
      <c r="E1813" s="351">
        <f>'Employee Salary Payroll Tax '!N1815</f>
        <v>100891.16</v>
      </c>
      <c r="F1813" s="351">
        <f t="shared" si="227"/>
        <v>103897.716568</v>
      </c>
      <c r="G1813" s="352"/>
      <c r="H1813" s="351">
        <f t="shared" si="232"/>
        <v>0</v>
      </c>
      <c r="I1813" s="351">
        <f t="shared" si="228"/>
        <v>3006.556568</v>
      </c>
      <c r="J1813" s="351">
        <f t="shared" si="229"/>
        <v>0</v>
      </c>
      <c r="K1813" s="293">
        <f>SUM('Employee Salary Payroll Tax '!I1815:K1815)</f>
        <v>100891.16</v>
      </c>
      <c r="L1813" s="293">
        <f>'Employee Salary Payroll Tax '!H1815</f>
        <v>0</v>
      </c>
      <c r="M1813" s="293">
        <f t="shared" si="230"/>
        <v>0</v>
      </c>
      <c r="N1813" s="359">
        <f t="shared" si="231"/>
        <v>0</v>
      </c>
      <c r="O1813" s="331"/>
      <c r="P1813" s="61"/>
      <c r="Q1813" s="294"/>
      <c r="R1813" s="292"/>
      <c r="S1813" s="291"/>
    </row>
    <row r="1814" spans="1:19" ht="14.4">
      <c r="A1814" s="36">
        <f t="shared" si="225"/>
        <v>491</v>
      </c>
      <c r="B1814" s="526"/>
      <c r="C1814" s="36" t="str">
        <f>VLOOKUP('Employee Salary Payroll Tax '!B1816,'Employee Salary Payroll Tax '!$D$1:$E$7,2,FALSE)</f>
        <v>IBEW</v>
      </c>
      <c r="D1814" s="61">
        <f t="shared" si="226"/>
        <v>6.875E-3</v>
      </c>
      <c r="E1814" s="351">
        <f>'Employee Salary Payroll Tax '!N1816</f>
        <v>112204.48</v>
      </c>
      <c r="F1814" s="351">
        <f t="shared" si="227"/>
        <v>112975.88579999999</v>
      </c>
      <c r="G1814" s="352"/>
      <c r="H1814" s="351">
        <f t="shared" si="232"/>
        <v>0</v>
      </c>
      <c r="I1814" s="351">
        <f t="shared" si="228"/>
        <v>771.40579999999318</v>
      </c>
      <c r="J1814" s="351">
        <f t="shared" si="229"/>
        <v>0</v>
      </c>
      <c r="K1814" s="293">
        <f>SUM('Employee Salary Payroll Tax '!I1816:K1816)</f>
        <v>106557.75</v>
      </c>
      <c r="L1814" s="293">
        <f>'Employee Salary Payroll Tax '!H1816</f>
        <v>0</v>
      </c>
      <c r="M1814" s="293">
        <f t="shared" si="230"/>
        <v>5646.7299999999959</v>
      </c>
      <c r="N1814" s="359">
        <f t="shared" si="231"/>
        <v>0</v>
      </c>
      <c r="O1814" s="331"/>
      <c r="P1814" s="61"/>
      <c r="Q1814" s="294"/>
      <c r="R1814" s="292"/>
      <c r="S1814" s="291"/>
    </row>
    <row r="1815" spans="1:19" ht="14.4">
      <c r="A1815" s="36">
        <f t="shared" si="225"/>
        <v>492</v>
      </c>
      <c r="B1815" s="526"/>
      <c r="C1815" s="36" t="str">
        <f>VLOOKUP('Employee Salary Payroll Tax '!B1817,'Employee Salary Payroll Tax '!$D$1:$E$7,2,FALSE)</f>
        <v>NonUnion</v>
      </c>
      <c r="D1815" s="61">
        <f t="shared" si="226"/>
        <v>2.98E-2</v>
      </c>
      <c r="E1815" s="351">
        <f>'Employee Salary Payroll Tax '!N1817</f>
        <v>94807.72</v>
      </c>
      <c r="F1815" s="351">
        <f t="shared" si="227"/>
        <v>97632.99005600001</v>
      </c>
      <c r="G1815" s="352"/>
      <c r="H1815" s="351">
        <f t="shared" si="232"/>
        <v>0</v>
      </c>
      <c r="I1815" s="351">
        <f t="shared" si="228"/>
        <v>2825.2700560000085</v>
      </c>
      <c r="J1815" s="351">
        <f t="shared" si="229"/>
        <v>0</v>
      </c>
      <c r="K1815" s="293">
        <f>SUM('Employee Salary Payroll Tax '!I1817:K1817)</f>
        <v>18430.78</v>
      </c>
      <c r="L1815" s="293">
        <f>'Employee Salary Payroll Tax '!H1817</f>
        <v>0</v>
      </c>
      <c r="M1815" s="293">
        <f t="shared" si="230"/>
        <v>76376.94</v>
      </c>
      <c r="N1815" s="359">
        <f t="shared" si="231"/>
        <v>0</v>
      </c>
      <c r="O1815" s="331"/>
      <c r="P1815" s="61"/>
      <c r="Q1815" s="294"/>
      <c r="R1815" s="292"/>
      <c r="S1815" s="291"/>
    </row>
    <row r="1816" spans="1:19" ht="14.4">
      <c r="A1816" s="36">
        <f t="shared" si="225"/>
        <v>493</v>
      </c>
      <c r="B1816" s="526"/>
      <c r="C1816" s="36" t="str">
        <f>VLOOKUP('Employee Salary Payroll Tax '!B1818,'Employee Salary Payroll Tax '!$D$1:$E$7,2,FALSE)</f>
        <v>IBEW</v>
      </c>
      <c r="D1816" s="61">
        <f t="shared" si="226"/>
        <v>6.875E-3</v>
      </c>
      <c r="E1816" s="351">
        <f>'Employee Salary Payroll Tax '!N1818</f>
        <v>92850.97</v>
      </c>
      <c r="F1816" s="351">
        <f t="shared" si="227"/>
        <v>93489.320418749994</v>
      </c>
      <c r="G1816" s="352"/>
      <c r="H1816" s="351">
        <f t="shared" si="232"/>
        <v>0</v>
      </c>
      <c r="I1816" s="351">
        <f t="shared" si="228"/>
        <v>638.35041874999297</v>
      </c>
      <c r="J1816" s="351">
        <f t="shared" si="229"/>
        <v>0</v>
      </c>
      <c r="K1816" s="293">
        <f>SUM('Employee Salary Payroll Tax '!I1818:K1818)</f>
        <v>90740.41</v>
      </c>
      <c r="L1816" s="293">
        <f>'Employee Salary Payroll Tax '!H1818</f>
        <v>0</v>
      </c>
      <c r="M1816" s="293">
        <f t="shared" si="230"/>
        <v>2110.5599999999977</v>
      </c>
      <c r="N1816" s="359">
        <f t="shared" si="231"/>
        <v>0</v>
      </c>
      <c r="O1816" s="331"/>
      <c r="P1816" s="61"/>
      <c r="Q1816" s="294"/>
      <c r="R1816" s="292"/>
      <c r="S1816" s="291"/>
    </row>
    <row r="1817" spans="1:19" ht="14.4">
      <c r="A1817" s="36">
        <f t="shared" si="225"/>
        <v>494</v>
      </c>
      <c r="B1817" s="526"/>
      <c r="C1817" s="36" t="str">
        <f>VLOOKUP('Employee Salary Payroll Tax '!B1819,'Employee Salary Payroll Tax '!$D$1:$E$7,2,FALSE)</f>
        <v>NonUnion</v>
      </c>
      <c r="D1817" s="61">
        <f t="shared" si="226"/>
        <v>2.98E-2</v>
      </c>
      <c r="E1817" s="351">
        <f>'Employee Salary Payroll Tax '!N1819</f>
        <v>62998.59</v>
      </c>
      <c r="F1817" s="351">
        <f t="shared" si="227"/>
        <v>64875.947981999998</v>
      </c>
      <c r="G1817" s="352"/>
      <c r="H1817" s="351">
        <f t="shared" si="232"/>
        <v>0</v>
      </c>
      <c r="I1817" s="351">
        <f t="shared" si="228"/>
        <v>1877.3579820000014</v>
      </c>
      <c r="J1817" s="351">
        <f t="shared" si="229"/>
        <v>0</v>
      </c>
      <c r="K1817" s="293">
        <f>SUM('Employee Salary Payroll Tax '!I1819:K1819)</f>
        <v>3264.13</v>
      </c>
      <c r="L1817" s="293">
        <f>'Employee Salary Payroll Tax '!H1819</f>
        <v>0</v>
      </c>
      <c r="M1817" s="293">
        <f t="shared" si="230"/>
        <v>59734.46</v>
      </c>
      <c r="N1817" s="359">
        <f t="shared" si="231"/>
        <v>0</v>
      </c>
      <c r="O1817" s="331"/>
      <c r="P1817" s="61"/>
      <c r="Q1817" s="294"/>
      <c r="R1817" s="292"/>
      <c r="S1817" s="291"/>
    </row>
    <row r="1818" spans="1:19" ht="14.4">
      <c r="A1818" s="36">
        <f t="shared" si="225"/>
        <v>495</v>
      </c>
      <c r="B1818" s="526"/>
      <c r="C1818" s="36" t="str">
        <f>VLOOKUP('Employee Salary Payroll Tax '!B1820,'Employee Salary Payroll Tax '!$D$1:$E$7,2,FALSE)</f>
        <v>NonUnion</v>
      </c>
      <c r="D1818" s="61">
        <f t="shared" si="226"/>
        <v>2.98E-2</v>
      </c>
      <c r="E1818" s="351">
        <f>'Employee Salary Payroll Tax '!N1820</f>
        <v>108422.52</v>
      </c>
      <c r="F1818" s="351">
        <f t="shared" si="227"/>
        <v>111653.51109600002</v>
      </c>
      <c r="G1818" s="352"/>
      <c r="H1818" s="351">
        <f t="shared" si="232"/>
        <v>0</v>
      </c>
      <c r="I1818" s="351">
        <f t="shared" si="228"/>
        <v>3230.9910960000125</v>
      </c>
      <c r="J1818" s="351">
        <f t="shared" si="229"/>
        <v>0</v>
      </c>
      <c r="K1818" s="293">
        <f>SUM('Employee Salary Payroll Tax '!I1820:K1820)</f>
        <v>83830.36</v>
      </c>
      <c r="L1818" s="293">
        <f>'Employee Salary Payroll Tax '!H1820</f>
        <v>1415.78</v>
      </c>
      <c r="M1818" s="293">
        <f t="shared" si="230"/>
        <v>23176.380000000005</v>
      </c>
      <c r="N1818" s="359">
        <f t="shared" si="231"/>
        <v>0</v>
      </c>
      <c r="O1818" s="331"/>
      <c r="P1818" s="61"/>
      <c r="Q1818" s="294"/>
      <c r="R1818" s="292"/>
      <c r="S1818" s="291"/>
    </row>
    <row r="1819" spans="1:19" ht="14.4">
      <c r="A1819" s="36">
        <f t="shared" si="225"/>
        <v>496</v>
      </c>
      <c r="B1819" s="526"/>
      <c r="C1819" s="36" t="str">
        <f>VLOOKUP('Employee Salary Payroll Tax '!B1821,'Employee Salary Payroll Tax '!$D$1:$E$7,2,FALSE)</f>
        <v>NonUnion</v>
      </c>
      <c r="D1819" s="61">
        <f t="shared" si="226"/>
        <v>2.98E-2</v>
      </c>
      <c r="E1819" s="351">
        <f>'Employee Salary Payroll Tax '!N1821</f>
        <v>42307.45</v>
      </c>
      <c r="F1819" s="351">
        <f t="shared" si="227"/>
        <v>43568.212009999996</v>
      </c>
      <c r="G1819" s="352"/>
      <c r="H1819" s="351">
        <f t="shared" si="232"/>
        <v>2692.5500000000029</v>
      </c>
      <c r="I1819" s="351">
        <f t="shared" si="228"/>
        <v>1260.7620099999986</v>
      </c>
      <c r="J1819" s="351">
        <f t="shared" si="229"/>
        <v>7.5645720599999917</v>
      </c>
      <c r="K1819" s="293">
        <f>SUM('Employee Salary Payroll Tax '!I1821:K1821)</f>
        <v>42307.45</v>
      </c>
      <c r="L1819" s="293">
        <f>'Employee Salary Payroll Tax '!H1821</f>
        <v>0</v>
      </c>
      <c r="M1819" s="293">
        <f t="shared" si="230"/>
        <v>0</v>
      </c>
      <c r="N1819" s="359">
        <f t="shared" si="231"/>
        <v>7.5645720598211925</v>
      </c>
      <c r="O1819" s="331"/>
      <c r="P1819" s="61"/>
      <c r="Q1819" s="294"/>
      <c r="R1819" s="292"/>
      <c r="S1819" s="291"/>
    </row>
    <row r="1820" spans="1:19" ht="14.4">
      <c r="A1820" s="36">
        <f t="shared" si="225"/>
        <v>497</v>
      </c>
      <c r="B1820" s="526"/>
      <c r="C1820" s="36" t="str">
        <f>VLOOKUP('Employee Salary Payroll Tax '!B1822,'Employee Salary Payroll Tax '!$D$1:$E$7,2,FALSE)</f>
        <v>IBEW</v>
      </c>
      <c r="D1820" s="61">
        <f t="shared" si="226"/>
        <v>6.875E-3</v>
      </c>
      <c r="E1820" s="351">
        <f>'Employee Salary Payroll Tax '!N1822</f>
        <v>40079.58</v>
      </c>
      <c r="F1820" s="351">
        <f t="shared" si="227"/>
        <v>40355.127112499998</v>
      </c>
      <c r="G1820" s="352"/>
      <c r="H1820" s="351">
        <f t="shared" si="232"/>
        <v>4920.4199999999983</v>
      </c>
      <c r="I1820" s="351">
        <f t="shared" si="228"/>
        <v>275.54711249999673</v>
      </c>
      <c r="J1820" s="351">
        <f t="shared" si="229"/>
        <v>1.6532826749999805</v>
      </c>
      <c r="K1820" s="293">
        <f>SUM('Employee Salary Payroll Tax '!I1822:K1822)</f>
        <v>40079.579999999994</v>
      </c>
      <c r="L1820" s="293">
        <f>'Employee Salary Payroll Tax '!H1822</f>
        <v>0</v>
      </c>
      <c r="M1820" s="293">
        <f t="shared" si="230"/>
        <v>7.2759576141834259E-12</v>
      </c>
      <c r="N1820" s="359">
        <f t="shared" si="231"/>
        <v>1.6532826749587304</v>
      </c>
      <c r="O1820" s="331"/>
      <c r="P1820" s="61"/>
      <c r="Q1820" s="294"/>
      <c r="R1820" s="292"/>
      <c r="S1820" s="291"/>
    </row>
    <row r="1821" spans="1:19" ht="14.4">
      <c r="A1821" s="36">
        <f t="shared" si="225"/>
        <v>498</v>
      </c>
      <c r="B1821" s="526"/>
      <c r="C1821" s="36" t="str">
        <f>VLOOKUP('Employee Salary Payroll Tax '!B1823,'Employee Salary Payroll Tax '!$D$1:$E$7,2,FALSE)</f>
        <v>NonUnion</v>
      </c>
      <c r="D1821" s="61">
        <f t="shared" si="226"/>
        <v>2.98E-2</v>
      </c>
      <c r="E1821" s="351">
        <f>'Employee Salary Payroll Tax '!N1823</f>
        <v>87293.69</v>
      </c>
      <c r="F1821" s="351">
        <f t="shared" si="227"/>
        <v>89895.041962000003</v>
      </c>
      <c r="G1821" s="352"/>
      <c r="H1821" s="351">
        <f t="shared" si="232"/>
        <v>0</v>
      </c>
      <c r="I1821" s="351">
        <f t="shared" si="228"/>
        <v>2601.3519620000006</v>
      </c>
      <c r="J1821" s="351">
        <f t="shared" si="229"/>
        <v>0</v>
      </c>
      <c r="K1821" s="293">
        <f>SUM('Employee Salary Payroll Tax '!I1823:K1823)</f>
        <v>63220.21</v>
      </c>
      <c r="L1821" s="293">
        <f>'Employee Salary Payroll Tax '!H1823</f>
        <v>0</v>
      </c>
      <c r="M1821" s="293">
        <f t="shared" si="230"/>
        <v>24073.480000000003</v>
      </c>
      <c r="N1821" s="359">
        <f t="shared" si="231"/>
        <v>0</v>
      </c>
      <c r="O1821" s="331"/>
      <c r="P1821" s="61"/>
      <c r="Q1821" s="294"/>
      <c r="R1821" s="292"/>
      <c r="S1821" s="291"/>
    </row>
    <row r="1822" spans="1:19" ht="14.4">
      <c r="A1822" s="36">
        <f t="shared" si="225"/>
        <v>499</v>
      </c>
      <c r="B1822" s="526"/>
      <c r="C1822" s="36" t="str">
        <f>VLOOKUP('Employee Salary Payroll Tax '!B1824,'Employee Salary Payroll Tax '!$D$1:$E$7,2,FALSE)</f>
        <v>IBEW</v>
      </c>
      <c r="D1822" s="61">
        <f t="shared" si="226"/>
        <v>6.875E-3</v>
      </c>
      <c r="E1822" s="351">
        <f>'Employee Salary Payroll Tax '!N1824</f>
        <v>70924.56</v>
      </c>
      <c r="F1822" s="351">
        <f t="shared" si="227"/>
        <v>71412.16635</v>
      </c>
      <c r="G1822" s="352"/>
      <c r="H1822" s="351">
        <f t="shared" si="232"/>
        <v>0</v>
      </c>
      <c r="I1822" s="351">
        <f t="shared" si="228"/>
        <v>487.60635000000184</v>
      </c>
      <c r="J1822" s="351">
        <f t="shared" si="229"/>
        <v>0</v>
      </c>
      <c r="K1822" s="293">
        <f>SUM('Employee Salary Payroll Tax '!I1824:K1824)</f>
        <v>13683.06</v>
      </c>
      <c r="L1822" s="293">
        <f>'Employee Salary Payroll Tax '!H1824</f>
        <v>0</v>
      </c>
      <c r="M1822" s="293">
        <f t="shared" si="230"/>
        <v>57241.5</v>
      </c>
      <c r="N1822" s="359">
        <f t="shared" si="231"/>
        <v>0</v>
      </c>
      <c r="O1822" s="331"/>
      <c r="P1822" s="61"/>
      <c r="Q1822" s="294"/>
      <c r="R1822" s="292"/>
      <c r="S1822" s="291"/>
    </row>
    <row r="1823" spans="1:19" ht="14.4">
      <c r="A1823" s="36">
        <f t="shared" si="225"/>
        <v>500</v>
      </c>
      <c r="B1823" s="526"/>
      <c r="C1823" s="36" t="str">
        <f>VLOOKUP('Employee Salary Payroll Tax '!B1825,'Employee Salary Payroll Tax '!$D$1:$E$7,2,FALSE)</f>
        <v>NonUnion</v>
      </c>
      <c r="D1823" s="61">
        <f t="shared" si="226"/>
        <v>2.98E-2</v>
      </c>
      <c r="E1823" s="351">
        <f>'Employee Salary Payroll Tax '!N1825</f>
        <v>54841.17</v>
      </c>
      <c r="F1823" s="351">
        <f t="shared" si="227"/>
        <v>56475.436866000004</v>
      </c>
      <c r="G1823" s="352"/>
      <c r="H1823" s="351">
        <f t="shared" si="232"/>
        <v>0</v>
      </c>
      <c r="I1823" s="351">
        <f t="shared" si="228"/>
        <v>1634.2668660000054</v>
      </c>
      <c r="J1823" s="351">
        <f t="shared" si="229"/>
        <v>0</v>
      </c>
      <c r="K1823" s="293">
        <f>SUM('Employee Salary Payroll Tax '!I1825:K1825)</f>
        <v>54841.17</v>
      </c>
      <c r="L1823" s="293">
        <f>'Employee Salary Payroll Tax '!H1825</f>
        <v>0</v>
      </c>
      <c r="M1823" s="293">
        <f t="shared" si="230"/>
        <v>0</v>
      </c>
      <c r="N1823" s="359">
        <f t="shared" si="231"/>
        <v>0</v>
      </c>
      <c r="O1823" s="331"/>
      <c r="P1823" s="61"/>
      <c r="Q1823" s="294"/>
      <c r="R1823" s="292"/>
      <c r="S1823" s="291"/>
    </row>
    <row r="1824" spans="1:19" ht="14.4">
      <c r="A1824" s="36">
        <f t="shared" si="225"/>
        <v>501</v>
      </c>
      <c r="B1824" s="526"/>
      <c r="C1824" s="36" t="str">
        <f>VLOOKUP('Employee Salary Payroll Tax '!B1826,'Employee Salary Payroll Tax '!$D$1:$E$7,2,FALSE)</f>
        <v>NonUnion</v>
      </c>
      <c r="D1824" s="61">
        <f t="shared" si="226"/>
        <v>2.98E-2</v>
      </c>
      <c r="E1824" s="351">
        <f>'Employee Salary Payroll Tax '!N1826</f>
        <v>83355.19</v>
      </c>
      <c r="F1824" s="351">
        <f t="shared" si="227"/>
        <v>85839.174662000005</v>
      </c>
      <c r="G1824" s="352"/>
      <c r="H1824" s="351">
        <f t="shared" si="232"/>
        <v>0</v>
      </c>
      <c r="I1824" s="351">
        <f t="shared" si="228"/>
        <v>2483.9846620000026</v>
      </c>
      <c r="J1824" s="351">
        <f t="shared" si="229"/>
        <v>0</v>
      </c>
      <c r="K1824" s="293">
        <f>SUM('Employee Salary Payroll Tax '!I1826:K1826)</f>
        <v>21709.479999999996</v>
      </c>
      <c r="L1824" s="293">
        <f>'Employee Salary Payroll Tax '!H1826</f>
        <v>0</v>
      </c>
      <c r="M1824" s="293">
        <f t="shared" si="230"/>
        <v>61645.710000000006</v>
      </c>
      <c r="N1824" s="359">
        <f t="shared" si="231"/>
        <v>0</v>
      </c>
      <c r="O1824" s="331"/>
      <c r="P1824" s="61"/>
      <c r="Q1824" s="294"/>
      <c r="R1824" s="292"/>
      <c r="S1824" s="291"/>
    </row>
    <row r="1825" spans="1:19" ht="14.4">
      <c r="A1825" s="36">
        <f t="shared" si="225"/>
        <v>502</v>
      </c>
      <c r="B1825" s="526"/>
      <c r="C1825" s="36" t="str">
        <f>VLOOKUP('Employee Salary Payroll Tax '!B1827,'Employee Salary Payroll Tax '!$D$1:$E$7,2,FALSE)</f>
        <v>IBEW</v>
      </c>
      <c r="D1825" s="61">
        <f t="shared" si="226"/>
        <v>6.875E-3</v>
      </c>
      <c r="E1825" s="351">
        <f>'Employee Salary Payroll Tax '!N1827</f>
        <v>2734.77</v>
      </c>
      <c r="F1825" s="351">
        <f t="shared" si="227"/>
        <v>2753.5715437499998</v>
      </c>
      <c r="G1825" s="352"/>
      <c r="H1825" s="351">
        <f t="shared" si="232"/>
        <v>42265.23</v>
      </c>
      <c r="I1825" s="351">
        <f t="shared" si="228"/>
        <v>18.801543749999837</v>
      </c>
      <c r="J1825" s="351">
        <f t="shared" si="229"/>
        <v>0.11280926249999902</v>
      </c>
      <c r="K1825" s="293">
        <f>SUM('Employee Salary Payroll Tax '!I1827:K1827)</f>
        <v>2732.77</v>
      </c>
      <c r="L1825" s="293">
        <f>'Employee Salary Payroll Tax '!H1827</f>
        <v>0</v>
      </c>
      <c r="M1825" s="293">
        <f t="shared" si="230"/>
        <v>2</v>
      </c>
      <c r="N1825" s="359">
        <f t="shared" si="231"/>
        <v>0.11272676245877919</v>
      </c>
      <c r="O1825" s="331"/>
      <c r="P1825" s="61"/>
      <c r="Q1825" s="294"/>
      <c r="R1825" s="292"/>
      <c r="S1825" s="291"/>
    </row>
    <row r="1826" spans="1:19" ht="14.4">
      <c r="A1826" s="36">
        <f t="shared" si="225"/>
        <v>503</v>
      </c>
      <c r="B1826" s="526"/>
      <c r="C1826" s="36" t="str">
        <f>VLOOKUP('Employee Salary Payroll Tax '!B1828,'Employee Salary Payroll Tax '!$D$1:$E$7,2,FALSE)</f>
        <v>Not Assigned</v>
      </c>
      <c r="D1826" s="61">
        <f t="shared" si="226"/>
        <v>0</v>
      </c>
      <c r="E1826" s="351">
        <f>'Employee Salary Payroll Tax '!N1828</f>
        <v>0.03</v>
      </c>
      <c r="F1826" s="351">
        <f t="shared" si="227"/>
        <v>0.03</v>
      </c>
      <c r="G1826" s="352"/>
      <c r="H1826" s="351">
        <f t="shared" si="232"/>
        <v>44999.97</v>
      </c>
      <c r="I1826" s="351">
        <f t="shared" si="228"/>
        <v>0</v>
      </c>
      <c r="J1826" s="351">
        <f t="shared" si="229"/>
        <v>0</v>
      </c>
      <c r="K1826" s="293">
        <f>SUM('Employee Salary Payroll Tax '!I1828:K1828)</f>
        <v>4.4000000000000004</v>
      </c>
      <c r="L1826" s="293">
        <f>'Employee Salary Payroll Tax '!H1828</f>
        <v>0</v>
      </c>
      <c r="M1826" s="293">
        <f t="shared" si="230"/>
        <v>-4.37</v>
      </c>
      <c r="N1826" s="359">
        <f t="shared" si="231"/>
        <v>0</v>
      </c>
      <c r="O1826" s="331"/>
      <c r="P1826" s="61"/>
      <c r="Q1826" s="294"/>
      <c r="R1826" s="292"/>
      <c r="S1826" s="291"/>
    </row>
    <row r="1827" spans="1:19" ht="14.4">
      <c r="A1827" s="36">
        <f t="shared" si="225"/>
        <v>504</v>
      </c>
      <c r="B1827" s="526"/>
      <c r="C1827" s="36" t="str">
        <f>VLOOKUP('Employee Salary Payroll Tax '!B1829,'Employee Salary Payroll Tax '!$D$1:$E$7,2,FALSE)</f>
        <v>NonUnion</v>
      </c>
      <c r="D1827" s="61">
        <f t="shared" si="226"/>
        <v>2.98E-2</v>
      </c>
      <c r="E1827" s="351">
        <f>'Employee Salary Payroll Tax '!N1829</f>
        <v>117115.3</v>
      </c>
      <c r="F1827" s="351">
        <f t="shared" si="227"/>
        <v>120605.33594</v>
      </c>
      <c r="G1827" s="352"/>
      <c r="H1827" s="351">
        <f t="shared" si="232"/>
        <v>0</v>
      </c>
      <c r="I1827" s="351">
        <f t="shared" si="228"/>
        <v>3490.0359400000016</v>
      </c>
      <c r="J1827" s="351">
        <f t="shared" si="229"/>
        <v>0</v>
      </c>
      <c r="K1827" s="293">
        <f>SUM('Employee Salary Payroll Tax '!I1829:K1829)</f>
        <v>39182.01</v>
      </c>
      <c r="L1827" s="293">
        <f>'Employee Salary Payroll Tax '!H1829</f>
        <v>0</v>
      </c>
      <c r="M1827" s="293">
        <f t="shared" si="230"/>
        <v>77933.290000000008</v>
      </c>
      <c r="N1827" s="359">
        <f t="shared" si="231"/>
        <v>0</v>
      </c>
      <c r="O1827" s="331"/>
      <c r="P1827" s="61"/>
      <c r="Q1827" s="294"/>
      <c r="R1827" s="292"/>
      <c r="S1827" s="291"/>
    </row>
    <row r="1828" spans="1:19" ht="14.4">
      <c r="A1828" s="36">
        <f t="shared" si="225"/>
        <v>505</v>
      </c>
      <c r="B1828" s="526"/>
      <c r="C1828" s="36" t="str">
        <f>VLOOKUP('Employee Salary Payroll Tax '!B1830,'Employee Salary Payroll Tax '!$D$1:$E$7,2,FALSE)</f>
        <v>IBEW</v>
      </c>
      <c r="D1828" s="61">
        <f t="shared" si="226"/>
        <v>6.875E-3</v>
      </c>
      <c r="E1828" s="351">
        <f>'Employee Salary Payroll Tax '!N1830</f>
        <v>58869.83</v>
      </c>
      <c r="F1828" s="351">
        <f t="shared" si="227"/>
        <v>59274.560081249998</v>
      </c>
      <c r="G1828" s="352"/>
      <c r="H1828" s="351">
        <f t="shared" si="232"/>
        <v>0</v>
      </c>
      <c r="I1828" s="351">
        <f t="shared" si="228"/>
        <v>404.73008124999615</v>
      </c>
      <c r="J1828" s="351">
        <f t="shared" si="229"/>
        <v>0</v>
      </c>
      <c r="K1828" s="293">
        <f>SUM('Employee Salary Payroll Tax '!I1830:K1830)</f>
        <v>58869.829999999994</v>
      </c>
      <c r="L1828" s="293">
        <f>'Employee Salary Payroll Tax '!H1830</f>
        <v>0</v>
      </c>
      <c r="M1828" s="293">
        <f t="shared" si="230"/>
        <v>7.2759576141834259E-12</v>
      </c>
      <c r="N1828" s="359">
        <f t="shared" si="231"/>
        <v>0</v>
      </c>
      <c r="O1828" s="331"/>
      <c r="P1828" s="61"/>
      <c r="Q1828" s="294"/>
      <c r="R1828" s="292"/>
      <c r="S1828" s="291"/>
    </row>
    <row r="1829" spans="1:19" ht="14.4">
      <c r="A1829" s="36">
        <f t="shared" si="225"/>
        <v>506</v>
      </c>
      <c r="B1829" s="526"/>
      <c r="C1829" s="36" t="str">
        <f>VLOOKUP('Employee Salary Payroll Tax '!B1831,'Employee Salary Payroll Tax '!$D$1:$E$7,2,FALSE)</f>
        <v>IBEW</v>
      </c>
      <c r="D1829" s="61">
        <f t="shared" si="226"/>
        <v>6.875E-3</v>
      </c>
      <c r="E1829" s="351">
        <f>'Employee Salary Payroll Tax '!N1831</f>
        <v>208874.09</v>
      </c>
      <c r="F1829" s="351">
        <f t="shared" si="227"/>
        <v>210310.09936875</v>
      </c>
      <c r="G1829" s="352"/>
      <c r="H1829" s="351">
        <f t="shared" si="232"/>
        <v>0</v>
      </c>
      <c r="I1829" s="351">
        <f t="shared" si="228"/>
        <v>1436.0093687500048</v>
      </c>
      <c r="J1829" s="351">
        <f t="shared" si="229"/>
        <v>0</v>
      </c>
      <c r="K1829" s="293">
        <f>SUM('Employee Salary Payroll Tax '!I1831:K1831)</f>
        <v>100158.8</v>
      </c>
      <c r="L1829" s="293">
        <f>'Employee Salary Payroll Tax '!H1831</f>
        <v>0</v>
      </c>
      <c r="M1829" s="293">
        <f t="shared" si="230"/>
        <v>108715.29</v>
      </c>
      <c r="N1829" s="359">
        <f t="shared" si="231"/>
        <v>0</v>
      </c>
      <c r="O1829" s="331"/>
      <c r="P1829" s="61"/>
      <c r="Q1829" s="294"/>
      <c r="R1829" s="292"/>
      <c r="S1829" s="291"/>
    </row>
    <row r="1830" spans="1:19" ht="14.4">
      <c r="A1830" s="36">
        <f t="shared" si="225"/>
        <v>507</v>
      </c>
      <c r="B1830" s="526"/>
      <c r="C1830" s="36" t="str">
        <f>VLOOKUP('Employee Salary Payroll Tax '!B1832,'Employee Salary Payroll Tax '!$D$1:$E$7,2,FALSE)</f>
        <v>NonUnion</v>
      </c>
      <c r="D1830" s="61">
        <f t="shared" si="226"/>
        <v>2.98E-2</v>
      </c>
      <c r="E1830" s="351">
        <f>'Employee Salary Payroll Tax '!N1832</f>
        <v>7339.32</v>
      </c>
      <c r="F1830" s="351">
        <f t="shared" si="227"/>
        <v>7558.0317359999999</v>
      </c>
      <c r="G1830" s="352"/>
      <c r="H1830" s="351">
        <f t="shared" si="232"/>
        <v>37660.68</v>
      </c>
      <c r="I1830" s="351">
        <f t="shared" si="228"/>
        <v>218.7117360000002</v>
      </c>
      <c r="J1830" s="351">
        <f t="shared" si="229"/>
        <v>1.3122704160000012</v>
      </c>
      <c r="K1830" s="293">
        <f>SUM('Employee Salary Payroll Tax '!I1832:K1832)</f>
        <v>932.58</v>
      </c>
      <c r="L1830" s="293">
        <f>'Employee Salary Payroll Tax '!H1832</f>
        <v>0</v>
      </c>
      <c r="M1830" s="293">
        <f t="shared" si="230"/>
        <v>6406.74</v>
      </c>
      <c r="N1830" s="359">
        <f t="shared" si="231"/>
        <v>0.16674530397728071</v>
      </c>
      <c r="O1830" s="331"/>
      <c r="P1830" s="61"/>
      <c r="Q1830" s="294"/>
      <c r="R1830" s="292"/>
      <c r="S1830" s="291"/>
    </row>
    <row r="1831" spans="1:19" ht="14.4">
      <c r="A1831" s="36">
        <f t="shared" si="225"/>
        <v>508</v>
      </c>
      <c r="B1831" s="526"/>
      <c r="C1831" s="36" t="str">
        <f>VLOOKUP('Employee Salary Payroll Tax '!B1833,'Employee Salary Payroll Tax '!$D$1:$E$7,2,FALSE)</f>
        <v>NonUnion</v>
      </c>
      <c r="D1831" s="61">
        <f t="shared" si="226"/>
        <v>2.98E-2</v>
      </c>
      <c r="E1831" s="351">
        <f>'Employee Salary Payroll Tax '!N1833</f>
        <v>74564.039999999994</v>
      </c>
      <c r="F1831" s="351">
        <f t="shared" si="227"/>
        <v>76786.048391999997</v>
      </c>
      <c r="G1831" s="352"/>
      <c r="H1831" s="351">
        <f t="shared" si="232"/>
        <v>0</v>
      </c>
      <c r="I1831" s="351">
        <f t="shared" si="228"/>
        <v>2222.0083920000034</v>
      </c>
      <c r="J1831" s="351">
        <f t="shared" si="229"/>
        <v>0</v>
      </c>
      <c r="K1831" s="293">
        <f>SUM('Employee Salary Payroll Tax '!I1833:K1833)</f>
        <v>41863.49</v>
      </c>
      <c r="L1831" s="293">
        <f>'Employee Salary Payroll Tax '!H1833</f>
        <v>0</v>
      </c>
      <c r="M1831" s="293">
        <f t="shared" si="230"/>
        <v>32700.549999999996</v>
      </c>
      <c r="N1831" s="359">
        <f t="shared" si="231"/>
        <v>0</v>
      </c>
      <c r="O1831" s="331"/>
      <c r="P1831" s="61"/>
      <c r="Q1831" s="294"/>
      <c r="R1831" s="292"/>
      <c r="S1831" s="291"/>
    </row>
    <row r="1832" spans="1:19" ht="14.4">
      <c r="A1832" s="36">
        <f t="shared" si="225"/>
        <v>509</v>
      </c>
      <c r="B1832" s="526"/>
      <c r="C1832" s="36" t="str">
        <f>VLOOKUP('Employee Salary Payroll Tax '!B1834,'Employee Salary Payroll Tax '!$D$1:$E$7,2,FALSE)</f>
        <v>IBEW</v>
      </c>
      <c r="D1832" s="61">
        <f t="shared" si="226"/>
        <v>6.875E-3</v>
      </c>
      <c r="E1832" s="351">
        <f>'Employee Salary Payroll Tax '!N1834</f>
        <v>58778.77</v>
      </c>
      <c r="F1832" s="351">
        <f t="shared" si="227"/>
        <v>59182.874043749995</v>
      </c>
      <c r="G1832" s="352"/>
      <c r="H1832" s="351">
        <f t="shared" si="232"/>
        <v>0</v>
      </c>
      <c r="I1832" s="351">
        <f t="shared" si="228"/>
        <v>404.1040437499978</v>
      </c>
      <c r="J1832" s="351">
        <f t="shared" si="229"/>
        <v>0</v>
      </c>
      <c r="K1832" s="293">
        <f>SUM('Employee Salary Payroll Tax '!I1834:K1834)</f>
        <v>58436.22</v>
      </c>
      <c r="L1832" s="293">
        <f>'Employee Salary Payroll Tax '!H1834</f>
        <v>0</v>
      </c>
      <c r="M1832" s="293">
        <f t="shared" si="230"/>
        <v>342.54999999999563</v>
      </c>
      <c r="N1832" s="359">
        <f t="shared" si="231"/>
        <v>0</v>
      </c>
      <c r="O1832" s="331"/>
      <c r="P1832" s="61"/>
      <c r="Q1832" s="294"/>
      <c r="R1832" s="292"/>
      <c r="S1832" s="291"/>
    </row>
    <row r="1833" spans="1:19" ht="14.4">
      <c r="A1833" s="36">
        <f t="shared" si="225"/>
        <v>510</v>
      </c>
      <c r="B1833" s="526"/>
      <c r="C1833" s="36" t="str">
        <f>VLOOKUP('Employee Salary Payroll Tax '!B1835,'Employee Salary Payroll Tax '!$D$1:$E$7,2,FALSE)</f>
        <v>IBEW</v>
      </c>
      <c r="D1833" s="61">
        <f t="shared" si="226"/>
        <v>6.875E-3</v>
      </c>
      <c r="E1833" s="351">
        <f>'Employee Salary Payroll Tax '!N1835</f>
        <v>14675.32</v>
      </c>
      <c r="F1833" s="351">
        <f t="shared" si="227"/>
        <v>14776.212824999999</v>
      </c>
      <c r="G1833" s="352"/>
      <c r="H1833" s="351">
        <f t="shared" si="232"/>
        <v>30324.68</v>
      </c>
      <c r="I1833" s="351">
        <f t="shared" si="228"/>
        <v>100.89282499999899</v>
      </c>
      <c r="J1833" s="351">
        <f t="shared" si="229"/>
        <v>0.60535694999999401</v>
      </c>
      <c r="K1833" s="293">
        <f>SUM('Employee Salary Payroll Tax '!I1835:K1835)</f>
        <v>14097.4</v>
      </c>
      <c r="L1833" s="293">
        <f>'Employee Salary Payroll Tax '!H1835</f>
        <v>0</v>
      </c>
      <c r="M1833" s="293">
        <f t="shared" si="230"/>
        <v>577.92000000000007</v>
      </c>
      <c r="N1833" s="359">
        <f t="shared" si="231"/>
        <v>0.58151774996036876</v>
      </c>
      <c r="O1833" s="331"/>
      <c r="P1833" s="61"/>
      <c r="Q1833" s="294"/>
      <c r="R1833" s="292"/>
      <c r="S1833" s="291"/>
    </row>
    <row r="1834" spans="1:19" ht="14.4">
      <c r="A1834" s="36">
        <f t="shared" si="225"/>
        <v>511</v>
      </c>
      <c r="B1834" s="526"/>
      <c r="C1834" s="36" t="str">
        <f>VLOOKUP('Employee Salary Payroll Tax '!B1836,'Employee Salary Payroll Tax '!$D$1:$E$7,2,FALSE)</f>
        <v>Not Assigned</v>
      </c>
      <c r="D1834" s="61">
        <f t="shared" si="226"/>
        <v>0</v>
      </c>
      <c r="E1834" s="351">
        <f>'Employee Salary Payroll Tax '!N1836</f>
        <v>0</v>
      </c>
      <c r="F1834" s="351">
        <f t="shared" si="227"/>
        <v>0</v>
      </c>
      <c r="G1834" s="352"/>
      <c r="H1834" s="351">
        <f t="shared" si="232"/>
        <v>45000</v>
      </c>
      <c r="I1834" s="351">
        <f t="shared" si="228"/>
        <v>0</v>
      </c>
      <c r="J1834" s="351">
        <f t="shared" si="229"/>
        <v>0</v>
      </c>
      <c r="K1834" s="293">
        <f>SUM('Employee Salary Payroll Tax '!I1836:K1836)</f>
        <v>0</v>
      </c>
      <c r="L1834" s="293">
        <f>'Employee Salary Payroll Tax '!H1836</f>
        <v>0</v>
      </c>
      <c r="M1834" s="293">
        <f t="shared" si="230"/>
        <v>0</v>
      </c>
      <c r="N1834" s="359">
        <f t="shared" si="231"/>
        <v>0</v>
      </c>
      <c r="O1834" s="331"/>
      <c r="P1834" s="61"/>
      <c r="Q1834" s="294"/>
      <c r="R1834" s="292"/>
      <c r="S1834" s="291"/>
    </row>
    <row r="1835" spans="1:19" ht="14.4">
      <c r="A1835" s="36">
        <f t="shared" si="225"/>
        <v>512</v>
      </c>
      <c r="B1835" s="526"/>
      <c r="C1835" s="36" t="str">
        <f>VLOOKUP('Employee Salary Payroll Tax '!B1837,'Employee Salary Payroll Tax '!$D$1:$E$7,2,FALSE)</f>
        <v>NonUnion</v>
      </c>
      <c r="D1835" s="61">
        <f t="shared" si="226"/>
        <v>2.98E-2</v>
      </c>
      <c r="E1835" s="351">
        <f>'Employee Salary Payroll Tax '!N1837</f>
        <v>86055.53</v>
      </c>
      <c r="F1835" s="351">
        <f t="shared" si="227"/>
        <v>88619.984794000004</v>
      </c>
      <c r="G1835" s="352"/>
      <c r="H1835" s="351">
        <f t="shared" si="232"/>
        <v>0</v>
      </c>
      <c r="I1835" s="351">
        <f t="shared" si="228"/>
        <v>2564.4547940000048</v>
      </c>
      <c r="J1835" s="351">
        <f t="shared" si="229"/>
        <v>0</v>
      </c>
      <c r="K1835" s="293">
        <f>SUM('Employee Salary Payroll Tax '!I1837:K1837)</f>
        <v>0.65</v>
      </c>
      <c r="L1835" s="293">
        <f>'Employee Salary Payroll Tax '!H1837</f>
        <v>0</v>
      </c>
      <c r="M1835" s="293">
        <f t="shared" si="230"/>
        <v>86054.88</v>
      </c>
      <c r="N1835" s="359">
        <f t="shared" si="231"/>
        <v>0</v>
      </c>
      <c r="O1835" s="331"/>
      <c r="P1835" s="61"/>
      <c r="Q1835" s="294"/>
      <c r="R1835" s="292"/>
      <c r="S1835" s="291"/>
    </row>
    <row r="1836" spans="1:19" ht="14.4">
      <c r="A1836" s="36">
        <f t="shared" si="225"/>
        <v>513</v>
      </c>
      <c r="B1836" s="526"/>
      <c r="C1836" s="36" t="str">
        <f>VLOOKUP('Employee Salary Payroll Tax '!B1838,'Employee Salary Payroll Tax '!$D$1:$E$7,2,FALSE)</f>
        <v>NonUnion</v>
      </c>
      <c r="D1836" s="61">
        <f t="shared" si="226"/>
        <v>2.98E-2</v>
      </c>
      <c r="E1836" s="351">
        <f>'Employee Salary Payroll Tax '!N1838</f>
        <v>51331.32</v>
      </c>
      <c r="F1836" s="351">
        <f t="shared" si="227"/>
        <v>52860.993336</v>
      </c>
      <c r="G1836" s="352"/>
      <c r="H1836" s="351">
        <f t="shared" si="232"/>
        <v>0</v>
      </c>
      <c r="I1836" s="351">
        <f t="shared" si="228"/>
        <v>1529.6733359999998</v>
      </c>
      <c r="J1836" s="351">
        <f t="shared" si="229"/>
        <v>0</v>
      </c>
      <c r="K1836" s="293">
        <f>SUM('Employee Salary Payroll Tax '!I1838:K1838)</f>
        <v>4909.04</v>
      </c>
      <c r="L1836" s="293">
        <f>'Employee Salary Payroll Tax '!H1838</f>
        <v>0</v>
      </c>
      <c r="M1836" s="293">
        <f t="shared" si="230"/>
        <v>46422.28</v>
      </c>
      <c r="N1836" s="359">
        <f t="shared" si="231"/>
        <v>0</v>
      </c>
      <c r="O1836" s="331"/>
      <c r="P1836" s="61"/>
      <c r="Q1836" s="294"/>
      <c r="R1836" s="292"/>
      <c r="S1836" s="291"/>
    </row>
    <row r="1837" spans="1:19" ht="14.4">
      <c r="A1837" s="36">
        <f t="shared" ref="A1837:A1900" si="233">+A1836+1</f>
        <v>514</v>
      </c>
      <c r="B1837" s="526"/>
      <c r="C1837" s="36" t="str">
        <f>VLOOKUP('Employee Salary Payroll Tax '!B1839,'Employee Salary Payroll Tax '!$D$1:$E$7,2,FALSE)</f>
        <v>NonUnion</v>
      </c>
      <c r="D1837" s="61">
        <f t="shared" si="226"/>
        <v>2.98E-2</v>
      </c>
      <c r="E1837" s="351">
        <f>'Employee Salary Payroll Tax '!N1839</f>
        <v>65915.05</v>
      </c>
      <c r="F1837" s="351">
        <f t="shared" si="227"/>
        <v>67879.318490000005</v>
      </c>
      <c r="G1837" s="352"/>
      <c r="H1837" s="351">
        <f t="shared" si="232"/>
        <v>0</v>
      </c>
      <c r="I1837" s="351">
        <f t="shared" si="228"/>
        <v>1964.2684900000022</v>
      </c>
      <c r="J1837" s="351">
        <f t="shared" si="229"/>
        <v>0</v>
      </c>
      <c r="K1837" s="293">
        <f>SUM('Employee Salary Payroll Tax '!I1839:K1839)</f>
        <v>21751.97</v>
      </c>
      <c r="L1837" s="293">
        <f>'Employee Salary Payroll Tax '!H1839</f>
        <v>0</v>
      </c>
      <c r="M1837" s="293">
        <f t="shared" si="230"/>
        <v>44163.08</v>
      </c>
      <c r="N1837" s="359">
        <f t="shared" si="231"/>
        <v>0</v>
      </c>
      <c r="O1837" s="331"/>
      <c r="P1837" s="61"/>
      <c r="Q1837" s="294"/>
      <c r="R1837" s="292"/>
      <c r="S1837" s="291"/>
    </row>
    <row r="1838" spans="1:19" ht="14.4">
      <c r="A1838" s="36">
        <f t="shared" si="233"/>
        <v>515</v>
      </c>
      <c r="B1838" s="526"/>
      <c r="C1838" s="36" t="str">
        <f>VLOOKUP('Employee Salary Payroll Tax '!B1840,'Employee Salary Payroll Tax '!$D$1:$E$7,2,FALSE)</f>
        <v>NonUnion</v>
      </c>
      <c r="D1838" s="61">
        <f t="shared" si="226"/>
        <v>2.98E-2</v>
      </c>
      <c r="E1838" s="351">
        <f>'Employee Salary Payroll Tax '!N1840</f>
        <v>47630</v>
      </c>
      <c r="F1838" s="351">
        <f t="shared" si="227"/>
        <v>49049.374000000003</v>
      </c>
      <c r="G1838" s="352"/>
      <c r="H1838" s="351">
        <f t="shared" si="232"/>
        <v>0</v>
      </c>
      <c r="I1838" s="351">
        <f t="shared" si="228"/>
        <v>1419.3740000000034</v>
      </c>
      <c r="J1838" s="351">
        <f t="shared" si="229"/>
        <v>0</v>
      </c>
      <c r="K1838" s="293">
        <f>SUM('Employee Salary Payroll Tax '!I1840:K1840)</f>
        <v>7615.58</v>
      </c>
      <c r="L1838" s="293">
        <f>'Employee Salary Payroll Tax '!H1840</f>
        <v>0</v>
      </c>
      <c r="M1838" s="293">
        <f t="shared" si="230"/>
        <v>40014.42</v>
      </c>
      <c r="N1838" s="359">
        <f t="shared" si="231"/>
        <v>0</v>
      </c>
      <c r="O1838" s="331"/>
      <c r="P1838" s="61"/>
      <c r="Q1838" s="294"/>
      <c r="R1838" s="292"/>
      <c r="S1838" s="291"/>
    </row>
    <row r="1839" spans="1:19" ht="14.4">
      <c r="A1839" s="36">
        <f t="shared" si="233"/>
        <v>516</v>
      </c>
      <c r="B1839" s="526"/>
      <c r="C1839" s="36" t="str">
        <f>VLOOKUP('Employee Salary Payroll Tax '!B1841,'Employee Salary Payroll Tax '!$D$1:$E$7,2,FALSE)</f>
        <v>NonUnion</v>
      </c>
      <c r="D1839" s="61">
        <f t="shared" si="226"/>
        <v>2.98E-2</v>
      </c>
      <c r="E1839" s="351">
        <f>'Employee Salary Payroll Tax '!N1841</f>
        <v>65683.289999999994</v>
      </c>
      <c r="F1839" s="351">
        <f t="shared" si="227"/>
        <v>67640.652042000002</v>
      </c>
      <c r="G1839" s="352"/>
      <c r="H1839" s="351">
        <f t="shared" si="232"/>
        <v>0</v>
      </c>
      <c r="I1839" s="351">
        <f t="shared" si="228"/>
        <v>1957.3620420000079</v>
      </c>
      <c r="J1839" s="351">
        <f t="shared" si="229"/>
        <v>0</v>
      </c>
      <c r="K1839" s="293">
        <f>SUM('Employee Salary Payroll Tax '!I1841:K1841)</f>
        <v>26784.27</v>
      </c>
      <c r="L1839" s="293">
        <f>'Employee Salary Payroll Tax '!H1841</f>
        <v>0</v>
      </c>
      <c r="M1839" s="293">
        <f t="shared" si="230"/>
        <v>38899.01999999999</v>
      </c>
      <c r="N1839" s="359">
        <f t="shared" si="231"/>
        <v>0</v>
      </c>
      <c r="O1839" s="331"/>
      <c r="P1839" s="61"/>
      <c r="Q1839" s="294"/>
      <c r="R1839" s="292"/>
      <c r="S1839" s="291"/>
    </row>
    <row r="1840" spans="1:19" ht="14.4">
      <c r="A1840" s="36">
        <f t="shared" si="233"/>
        <v>517</v>
      </c>
      <c r="B1840" s="526"/>
      <c r="C1840" s="36" t="str">
        <f>VLOOKUP('Employee Salary Payroll Tax '!B1842,'Employee Salary Payroll Tax '!$D$1:$E$7,2,FALSE)</f>
        <v>IBEW</v>
      </c>
      <c r="D1840" s="61">
        <f t="shared" si="226"/>
        <v>6.875E-3</v>
      </c>
      <c r="E1840" s="351">
        <f>'Employee Salary Payroll Tax '!N1842</f>
        <v>44878.19</v>
      </c>
      <c r="F1840" s="351">
        <f t="shared" si="227"/>
        <v>45186.72755625</v>
      </c>
      <c r="G1840" s="352"/>
      <c r="H1840" s="351">
        <f t="shared" si="232"/>
        <v>121.80999999999767</v>
      </c>
      <c r="I1840" s="351">
        <f t="shared" si="228"/>
        <v>308.53755624999758</v>
      </c>
      <c r="J1840" s="351">
        <f t="shared" si="229"/>
        <v>0.73085999999998608</v>
      </c>
      <c r="K1840" s="293">
        <f>SUM('Employee Salary Payroll Tax '!I1842:K1842)</f>
        <v>44615.63</v>
      </c>
      <c r="L1840" s="293">
        <f>'Employee Salary Payroll Tax '!H1842</f>
        <v>0</v>
      </c>
      <c r="M1840" s="293">
        <f t="shared" si="230"/>
        <v>262.56000000000495</v>
      </c>
      <c r="N1840" s="359">
        <f t="shared" si="231"/>
        <v>0.7265841011206734</v>
      </c>
      <c r="O1840" s="331"/>
      <c r="P1840" s="61"/>
      <c r="Q1840" s="294"/>
      <c r="R1840" s="292"/>
      <c r="S1840" s="291"/>
    </row>
    <row r="1841" spans="1:19" ht="14.4">
      <c r="A1841" s="36">
        <f t="shared" si="233"/>
        <v>518</v>
      </c>
      <c r="B1841" s="526"/>
      <c r="C1841" s="36" t="str">
        <f>VLOOKUP('Employee Salary Payroll Tax '!B1843,'Employee Salary Payroll Tax '!$D$1:$E$7,2,FALSE)</f>
        <v>IBEW</v>
      </c>
      <c r="D1841" s="61">
        <f t="shared" si="226"/>
        <v>6.875E-3</v>
      </c>
      <c r="E1841" s="351">
        <f>'Employee Salary Payroll Tax '!N1843</f>
        <v>59999.35</v>
      </c>
      <c r="F1841" s="351">
        <f t="shared" si="227"/>
        <v>60411.845531249994</v>
      </c>
      <c r="G1841" s="352"/>
      <c r="H1841" s="351">
        <f t="shared" si="232"/>
        <v>0</v>
      </c>
      <c r="I1841" s="351">
        <f t="shared" si="228"/>
        <v>412.49553124999511</v>
      </c>
      <c r="J1841" s="351">
        <f t="shared" si="229"/>
        <v>0</v>
      </c>
      <c r="K1841" s="293">
        <f>SUM('Employee Salary Payroll Tax '!I1843:K1843)</f>
        <v>0</v>
      </c>
      <c r="L1841" s="293">
        <f>'Employee Salary Payroll Tax '!H1843</f>
        <v>0</v>
      </c>
      <c r="M1841" s="293">
        <f t="shared" si="230"/>
        <v>59999.35</v>
      </c>
      <c r="N1841" s="359">
        <f t="shared" si="231"/>
        <v>0</v>
      </c>
      <c r="O1841" s="331"/>
      <c r="P1841" s="61"/>
      <c r="Q1841" s="294"/>
      <c r="R1841" s="292"/>
      <c r="S1841" s="291"/>
    </row>
    <row r="1842" spans="1:19" ht="14.4">
      <c r="A1842" s="36">
        <f t="shared" si="233"/>
        <v>519</v>
      </c>
      <c r="B1842" s="526"/>
      <c r="C1842" s="36" t="str">
        <f>VLOOKUP('Employee Salary Payroll Tax '!B1844,'Employee Salary Payroll Tax '!$D$1:$E$7,2,FALSE)</f>
        <v>UA</v>
      </c>
      <c r="D1842" s="61">
        <f t="shared" si="226"/>
        <v>0.03</v>
      </c>
      <c r="E1842" s="351">
        <f>'Employee Salary Payroll Tax '!N1844</f>
        <v>72323.91</v>
      </c>
      <c r="F1842" s="351">
        <f t="shared" si="227"/>
        <v>74493.627300000007</v>
      </c>
      <c r="G1842" s="352"/>
      <c r="H1842" s="351">
        <f t="shared" si="232"/>
        <v>0</v>
      </c>
      <c r="I1842" s="351">
        <f t="shared" si="228"/>
        <v>2169.7173000000039</v>
      </c>
      <c r="J1842" s="351">
        <f t="shared" si="229"/>
        <v>0</v>
      </c>
      <c r="K1842" s="293">
        <f>SUM('Employee Salary Payroll Tax '!I1844:K1844)</f>
        <v>66111.53</v>
      </c>
      <c r="L1842" s="293">
        <f>'Employee Salary Payroll Tax '!H1844</f>
        <v>1724.56</v>
      </c>
      <c r="M1842" s="293">
        <f t="shared" si="230"/>
        <v>4487.8200000000052</v>
      </c>
      <c r="N1842" s="359">
        <f t="shared" si="231"/>
        <v>0</v>
      </c>
      <c r="O1842" s="331"/>
      <c r="P1842" s="61"/>
      <c r="Q1842" s="294"/>
      <c r="R1842" s="292"/>
      <c r="S1842" s="291"/>
    </row>
    <row r="1843" spans="1:19" ht="14.4">
      <c r="A1843" s="36">
        <f t="shared" si="233"/>
        <v>520</v>
      </c>
      <c r="B1843" s="526"/>
      <c r="C1843" s="36" t="str">
        <f>VLOOKUP('Employee Salary Payroll Tax '!B1845,'Employee Salary Payroll Tax '!$D$1:$E$7,2,FALSE)</f>
        <v>NonUnion</v>
      </c>
      <c r="D1843" s="61">
        <f t="shared" si="226"/>
        <v>2.98E-2</v>
      </c>
      <c r="E1843" s="351">
        <f>'Employee Salary Payroll Tax '!N1845</f>
        <v>431930.19</v>
      </c>
      <c r="F1843" s="351">
        <f t="shared" si="227"/>
        <v>444801.70966200001</v>
      </c>
      <c r="G1843" s="352"/>
      <c r="H1843" s="351">
        <f t="shared" si="232"/>
        <v>0</v>
      </c>
      <c r="I1843" s="351">
        <f t="shared" si="228"/>
        <v>12871.519662000006</v>
      </c>
      <c r="J1843" s="351">
        <f t="shared" si="229"/>
        <v>0</v>
      </c>
      <c r="K1843" s="293">
        <f>SUM('Employee Salary Payroll Tax '!I1845:K1845)</f>
        <v>396959.22</v>
      </c>
      <c r="L1843" s="293">
        <f>'Employee Salary Payroll Tax '!H1845</f>
        <v>0</v>
      </c>
      <c r="M1843" s="293">
        <f t="shared" si="230"/>
        <v>34970.97000000003</v>
      </c>
      <c r="N1843" s="359">
        <f t="shared" si="231"/>
        <v>0</v>
      </c>
      <c r="O1843" s="331"/>
      <c r="P1843" s="61"/>
      <c r="Q1843" s="294"/>
      <c r="R1843" s="292"/>
      <c r="S1843" s="291"/>
    </row>
    <row r="1844" spans="1:19" ht="14.4">
      <c r="A1844" s="36">
        <f t="shared" si="233"/>
        <v>521</v>
      </c>
      <c r="B1844" s="526"/>
      <c r="C1844" s="36" t="str">
        <f>VLOOKUP('Employee Salary Payroll Tax '!B1846,'Employee Salary Payroll Tax '!$D$1:$E$7,2,FALSE)</f>
        <v>UA</v>
      </c>
      <c r="D1844" s="61">
        <f t="shared" si="226"/>
        <v>0.03</v>
      </c>
      <c r="E1844" s="351">
        <f>'Employee Salary Payroll Tax '!N1846</f>
        <v>57013.8</v>
      </c>
      <c r="F1844" s="351">
        <f t="shared" si="227"/>
        <v>58724.214000000007</v>
      </c>
      <c r="G1844" s="352"/>
      <c r="H1844" s="351">
        <f t="shared" si="232"/>
        <v>0</v>
      </c>
      <c r="I1844" s="351">
        <f t="shared" si="228"/>
        <v>1710.4140000000043</v>
      </c>
      <c r="J1844" s="351">
        <f t="shared" si="229"/>
        <v>0</v>
      </c>
      <c r="K1844" s="293">
        <f>SUM('Employee Salary Payroll Tax '!I1846:K1846)</f>
        <v>49123.42</v>
      </c>
      <c r="L1844" s="293">
        <f>'Employee Salary Payroll Tax '!H1846</f>
        <v>0</v>
      </c>
      <c r="M1844" s="293">
        <f t="shared" si="230"/>
        <v>7890.3800000000047</v>
      </c>
      <c r="N1844" s="359">
        <f t="shared" si="231"/>
        <v>0</v>
      </c>
      <c r="O1844" s="331"/>
      <c r="P1844" s="61"/>
      <c r="Q1844" s="294"/>
      <c r="R1844" s="292"/>
      <c r="S1844" s="291"/>
    </row>
    <row r="1845" spans="1:19" ht="14.4">
      <c r="A1845" s="36">
        <f t="shared" si="233"/>
        <v>522</v>
      </c>
      <c r="B1845" s="526"/>
      <c r="C1845" s="36" t="str">
        <f>VLOOKUP('Employee Salary Payroll Tax '!B1847,'Employee Salary Payroll Tax '!$D$1:$E$7,2,FALSE)</f>
        <v>NonUnion</v>
      </c>
      <c r="D1845" s="61">
        <f t="shared" si="226"/>
        <v>2.98E-2</v>
      </c>
      <c r="E1845" s="351">
        <f>'Employee Salary Payroll Tax '!N1847</f>
        <v>56298.04</v>
      </c>
      <c r="F1845" s="351">
        <f t="shared" si="227"/>
        <v>57975.721592000002</v>
      </c>
      <c r="G1845" s="352"/>
      <c r="H1845" s="351">
        <f t="shared" si="232"/>
        <v>0</v>
      </c>
      <c r="I1845" s="351">
        <f t="shared" si="228"/>
        <v>1677.6815920000008</v>
      </c>
      <c r="J1845" s="351">
        <f t="shared" si="229"/>
        <v>0</v>
      </c>
      <c r="K1845" s="293">
        <f>SUM('Employee Salary Payroll Tax '!I1847:K1847)</f>
        <v>13695.460000000001</v>
      </c>
      <c r="L1845" s="293">
        <f>'Employee Salary Payroll Tax '!H1847</f>
        <v>0</v>
      </c>
      <c r="M1845" s="293">
        <f t="shared" si="230"/>
        <v>42602.58</v>
      </c>
      <c r="N1845" s="359">
        <f t="shared" si="231"/>
        <v>0</v>
      </c>
      <c r="O1845" s="331"/>
      <c r="P1845" s="61"/>
      <c r="Q1845" s="294"/>
      <c r="R1845" s="292"/>
      <c r="S1845" s="291"/>
    </row>
    <row r="1846" spans="1:19" ht="14.4">
      <c r="A1846" s="36">
        <f t="shared" si="233"/>
        <v>523</v>
      </c>
      <c r="B1846" s="526"/>
      <c r="C1846" s="36" t="str">
        <f>VLOOKUP('Employee Salary Payroll Tax '!B1848,'Employee Salary Payroll Tax '!$D$1:$E$7,2,FALSE)</f>
        <v>NonUnion</v>
      </c>
      <c r="D1846" s="61">
        <f t="shared" si="226"/>
        <v>2.98E-2</v>
      </c>
      <c r="E1846" s="351">
        <f>'Employee Salary Payroll Tax '!N1848</f>
        <v>80347.839999999997</v>
      </c>
      <c r="F1846" s="351">
        <f t="shared" si="227"/>
        <v>82742.205631999997</v>
      </c>
      <c r="G1846" s="352"/>
      <c r="H1846" s="351">
        <f t="shared" si="232"/>
        <v>0</v>
      </c>
      <c r="I1846" s="351">
        <f t="shared" si="228"/>
        <v>2394.3656320000009</v>
      </c>
      <c r="J1846" s="351">
        <f t="shared" si="229"/>
        <v>0</v>
      </c>
      <c r="K1846" s="293">
        <f>SUM('Employee Salary Payroll Tax '!I1848:K1848)</f>
        <v>20815.440000000002</v>
      </c>
      <c r="L1846" s="293">
        <f>'Employee Salary Payroll Tax '!H1848</f>
        <v>0</v>
      </c>
      <c r="M1846" s="293">
        <f t="shared" si="230"/>
        <v>59532.399999999994</v>
      </c>
      <c r="N1846" s="359">
        <f t="shared" si="231"/>
        <v>0</v>
      </c>
      <c r="O1846" s="331"/>
      <c r="P1846" s="61"/>
      <c r="Q1846" s="294"/>
      <c r="R1846" s="292"/>
      <c r="S1846" s="291"/>
    </row>
    <row r="1847" spans="1:19" ht="14.4">
      <c r="A1847" s="36">
        <f t="shared" si="233"/>
        <v>524</v>
      </c>
      <c r="B1847" s="526"/>
      <c r="C1847" s="36" t="str">
        <f>VLOOKUP('Employee Salary Payroll Tax '!B1849,'Employee Salary Payroll Tax '!$D$1:$E$7,2,FALSE)</f>
        <v>NonUnion</v>
      </c>
      <c r="D1847" s="61">
        <f t="shared" si="226"/>
        <v>2.98E-2</v>
      </c>
      <c r="E1847" s="351">
        <f>'Employee Salary Payroll Tax '!N1849</f>
        <v>61023.66</v>
      </c>
      <c r="F1847" s="351">
        <f t="shared" si="227"/>
        <v>62842.165068000009</v>
      </c>
      <c r="G1847" s="352"/>
      <c r="H1847" s="351">
        <f t="shared" si="232"/>
        <v>0</v>
      </c>
      <c r="I1847" s="351">
        <f t="shared" si="228"/>
        <v>1818.5050680000058</v>
      </c>
      <c r="J1847" s="351">
        <f t="shared" si="229"/>
        <v>0</v>
      </c>
      <c r="K1847" s="293">
        <f>SUM('Employee Salary Payroll Tax '!I1849:K1849)</f>
        <v>2635.52</v>
      </c>
      <c r="L1847" s="293">
        <f>'Employee Salary Payroll Tax '!H1849</f>
        <v>0</v>
      </c>
      <c r="M1847" s="293">
        <f t="shared" si="230"/>
        <v>58388.140000000007</v>
      </c>
      <c r="N1847" s="359">
        <f t="shared" si="231"/>
        <v>0</v>
      </c>
      <c r="O1847" s="331"/>
      <c r="P1847" s="61"/>
      <c r="Q1847" s="294"/>
      <c r="R1847" s="292"/>
      <c r="S1847" s="291"/>
    </row>
    <row r="1848" spans="1:19" ht="14.4">
      <c r="A1848" s="36">
        <f t="shared" si="233"/>
        <v>525</v>
      </c>
      <c r="B1848" s="526"/>
      <c r="C1848" s="36" t="str">
        <f>VLOOKUP('Employee Salary Payroll Tax '!B1850,'Employee Salary Payroll Tax '!$D$1:$E$7,2,FALSE)</f>
        <v>NonUnion</v>
      </c>
      <c r="D1848" s="61">
        <f t="shared" si="226"/>
        <v>2.98E-2</v>
      </c>
      <c r="E1848" s="351">
        <f>'Employee Salary Payroll Tax '!N1850</f>
        <v>97350.52</v>
      </c>
      <c r="F1848" s="351">
        <f t="shared" si="227"/>
        <v>100251.56549600001</v>
      </c>
      <c r="G1848" s="352"/>
      <c r="H1848" s="351">
        <f t="shared" si="232"/>
        <v>0</v>
      </c>
      <c r="I1848" s="351">
        <f t="shared" si="228"/>
        <v>2901.0454960000061</v>
      </c>
      <c r="J1848" s="351">
        <f t="shared" si="229"/>
        <v>0</v>
      </c>
      <c r="K1848" s="293">
        <f>SUM('Employee Salary Payroll Tax '!I1850:K1850)</f>
        <v>19864.719999999998</v>
      </c>
      <c r="L1848" s="293">
        <f>'Employee Salary Payroll Tax '!H1850</f>
        <v>0</v>
      </c>
      <c r="M1848" s="293">
        <f t="shared" si="230"/>
        <v>77485.8</v>
      </c>
      <c r="N1848" s="359">
        <f t="shared" si="231"/>
        <v>0</v>
      </c>
      <c r="O1848" s="331"/>
      <c r="P1848" s="61"/>
      <c r="Q1848" s="294"/>
      <c r="R1848" s="292"/>
      <c r="S1848" s="291"/>
    </row>
    <row r="1849" spans="1:19" ht="14.4">
      <c r="A1849" s="36">
        <f t="shared" si="233"/>
        <v>526</v>
      </c>
      <c r="B1849" s="526"/>
      <c r="C1849" s="36" t="str">
        <f>VLOOKUP('Employee Salary Payroll Tax '!B1851,'Employee Salary Payroll Tax '!$D$1:$E$7,2,FALSE)</f>
        <v>IBEW</v>
      </c>
      <c r="D1849" s="61">
        <f t="shared" si="226"/>
        <v>6.875E-3</v>
      </c>
      <c r="E1849" s="351">
        <f>'Employee Salary Payroll Tax '!N1851</f>
        <v>50833.26</v>
      </c>
      <c r="F1849" s="351">
        <f t="shared" si="227"/>
        <v>51182.7386625</v>
      </c>
      <c r="G1849" s="352"/>
      <c r="H1849" s="351">
        <f t="shared" si="232"/>
        <v>0</v>
      </c>
      <c r="I1849" s="351">
        <f t="shared" si="228"/>
        <v>349.47866249999788</v>
      </c>
      <c r="J1849" s="351">
        <f t="shared" si="229"/>
        <v>0</v>
      </c>
      <c r="K1849" s="293">
        <f>SUM('Employee Salary Payroll Tax '!I1851:K1851)</f>
        <v>49984.2</v>
      </c>
      <c r="L1849" s="293">
        <f>'Employee Salary Payroll Tax '!H1851</f>
        <v>0</v>
      </c>
      <c r="M1849" s="293">
        <f t="shared" si="230"/>
        <v>849.06000000000495</v>
      </c>
      <c r="N1849" s="359">
        <f t="shared" si="231"/>
        <v>0</v>
      </c>
      <c r="O1849" s="331"/>
      <c r="P1849" s="61"/>
      <c r="Q1849" s="294"/>
      <c r="R1849" s="292"/>
      <c r="S1849" s="291"/>
    </row>
    <row r="1850" spans="1:19" ht="14.4">
      <c r="A1850" s="36">
        <f t="shared" si="233"/>
        <v>527</v>
      </c>
      <c r="B1850" s="526"/>
      <c r="C1850" s="36" t="str">
        <f>VLOOKUP('Employee Salary Payroll Tax '!B1852,'Employee Salary Payroll Tax '!$D$1:$E$7,2,FALSE)</f>
        <v>IBEW</v>
      </c>
      <c r="D1850" s="61">
        <f t="shared" si="226"/>
        <v>6.875E-3</v>
      </c>
      <c r="E1850" s="351">
        <f>'Employee Salary Payroll Tax '!N1852</f>
        <v>88491.25</v>
      </c>
      <c r="F1850" s="351">
        <f t="shared" si="227"/>
        <v>89099.627343749991</v>
      </c>
      <c r="G1850" s="352"/>
      <c r="H1850" s="351">
        <f t="shared" si="232"/>
        <v>0</v>
      </c>
      <c r="I1850" s="351">
        <f t="shared" si="228"/>
        <v>608.37734374999127</v>
      </c>
      <c r="J1850" s="351">
        <f t="shared" si="229"/>
        <v>0</v>
      </c>
      <c r="K1850" s="293">
        <f>SUM('Employee Salary Payroll Tax '!I1852:K1852)</f>
        <v>22380.32</v>
      </c>
      <c r="L1850" s="293">
        <f>'Employee Salary Payroll Tax '!H1852</f>
        <v>0</v>
      </c>
      <c r="M1850" s="293">
        <f t="shared" si="230"/>
        <v>66110.929999999993</v>
      </c>
      <c r="N1850" s="359">
        <f t="shared" si="231"/>
        <v>0</v>
      </c>
      <c r="O1850" s="331"/>
      <c r="P1850" s="61"/>
      <c r="Q1850" s="294"/>
      <c r="R1850" s="292"/>
      <c r="S1850" s="291"/>
    </row>
    <row r="1851" spans="1:19" ht="14.4">
      <c r="A1851" s="36">
        <f t="shared" si="233"/>
        <v>528</v>
      </c>
      <c r="B1851" s="526"/>
      <c r="C1851" s="36" t="str">
        <f>VLOOKUP('Employee Salary Payroll Tax '!B1853,'Employee Salary Payroll Tax '!$D$1:$E$7,2,FALSE)</f>
        <v>NonUnion</v>
      </c>
      <c r="D1851" s="61">
        <f t="shared" si="226"/>
        <v>2.98E-2</v>
      </c>
      <c r="E1851" s="351">
        <f>'Employee Salary Payroll Tax '!N1853</f>
        <v>70466.740000000005</v>
      </c>
      <c r="F1851" s="351">
        <f t="shared" si="227"/>
        <v>72566.648852000013</v>
      </c>
      <c r="G1851" s="352"/>
      <c r="H1851" s="351">
        <f t="shared" si="232"/>
        <v>0</v>
      </c>
      <c r="I1851" s="351">
        <f t="shared" si="228"/>
        <v>2099.9088520000078</v>
      </c>
      <c r="J1851" s="351">
        <f t="shared" si="229"/>
        <v>0</v>
      </c>
      <c r="K1851" s="293">
        <f>SUM('Employee Salary Payroll Tax '!I1853:K1853)</f>
        <v>2265.2800000000002</v>
      </c>
      <c r="L1851" s="293">
        <f>'Employee Salary Payroll Tax '!H1853</f>
        <v>0</v>
      </c>
      <c r="M1851" s="293">
        <f t="shared" si="230"/>
        <v>68201.460000000006</v>
      </c>
      <c r="N1851" s="359">
        <f t="shared" si="231"/>
        <v>0</v>
      </c>
      <c r="O1851" s="331"/>
      <c r="P1851" s="61"/>
      <c r="Q1851" s="294"/>
      <c r="R1851" s="292"/>
      <c r="S1851" s="291"/>
    </row>
    <row r="1852" spans="1:19" ht="14.4">
      <c r="A1852" s="36">
        <f t="shared" si="233"/>
        <v>529</v>
      </c>
      <c r="B1852" s="526"/>
      <c r="C1852" s="36" t="str">
        <f>VLOOKUP('Employee Salary Payroll Tax '!B1854,'Employee Salary Payroll Tax '!$D$1:$E$7,2,FALSE)</f>
        <v>UA</v>
      </c>
      <c r="D1852" s="61">
        <f t="shared" si="226"/>
        <v>0.03</v>
      </c>
      <c r="E1852" s="351">
        <f>'Employee Salary Payroll Tax '!N1854</f>
        <v>73168.45</v>
      </c>
      <c r="F1852" s="351">
        <f t="shared" si="227"/>
        <v>75363.503500000006</v>
      </c>
      <c r="G1852" s="352"/>
      <c r="H1852" s="351">
        <f t="shared" si="232"/>
        <v>0</v>
      </c>
      <c r="I1852" s="351">
        <f t="shared" si="228"/>
        <v>2195.0535000000091</v>
      </c>
      <c r="J1852" s="351">
        <f t="shared" si="229"/>
        <v>0</v>
      </c>
      <c r="K1852" s="293">
        <f>SUM('Employee Salary Payroll Tax '!I1854:K1854)</f>
        <v>59469.62</v>
      </c>
      <c r="L1852" s="293">
        <f>'Employee Salary Payroll Tax '!H1854</f>
        <v>0</v>
      </c>
      <c r="M1852" s="293">
        <f t="shared" si="230"/>
        <v>13698.829999999994</v>
      </c>
      <c r="N1852" s="359">
        <f t="shared" si="231"/>
        <v>0</v>
      </c>
      <c r="O1852" s="331"/>
      <c r="P1852" s="61"/>
      <c r="Q1852" s="294"/>
      <c r="R1852" s="292"/>
      <c r="S1852" s="291"/>
    </row>
    <row r="1853" spans="1:19" ht="14.4">
      <c r="A1853" s="36">
        <f t="shared" si="233"/>
        <v>530</v>
      </c>
      <c r="B1853" s="526"/>
      <c r="C1853" s="36" t="str">
        <f>VLOOKUP('Employee Salary Payroll Tax '!B1855,'Employee Salary Payroll Tax '!$D$1:$E$7,2,FALSE)</f>
        <v>NonUnion</v>
      </c>
      <c r="D1853" s="61">
        <f t="shared" si="226"/>
        <v>2.98E-2</v>
      </c>
      <c r="E1853" s="351">
        <f>'Employee Salary Payroll Tax '!N1855</f>
        <v>53690.21</v>
      </c>
      <c r="F1853" s="351">
        <f t="shared" si="227"/>
        <v>55290.178258</v>
      </c>
      <c r="G1853" s="352"/>
      <c r="H1853" s="351">
        <f t="shared" si="232"/>
        <v>0</v>
      </c>
      <c r="I1853" s="351">
        <f t="shared" si="228"/>
        <v>1599.9682580000008</v>
      </c>
      <c r="J1853" s="351">
        <f t="shared" si="229"/>
        <v>0</v>
      </c>
      <c r="K1853" s="293">
        <f>SUM('Employee Salary Payroll Tax '!I1855:K1855)</f>
        <v>37983.880000000005</v>
      </c>
      <c r="L1853" s="293">
        <f>'Employee Salary Payroll Tax '!H1855</f>
        <v>0</v>
      </c>
      <c r="M1853" s="293">
        <f t="shared" si="230"/>
        <v>15706.329999999994</v>
      </c>
      <c r="N1853" s="359">
        <f t="shared" si="231"/>
        <v>0</v>
      </c>
      <c r="O1853" s="331"/>
      <c r="P1853" s="61"/>
      <c r="Q1853" s="294"/>
      <c r="R1853" s="292"/>
      <c r="S1853" s="291"/>
    </row>
    <row r="1854" spans="1:19" ht="14.4">
      <c r="A1854" s="36">
        <f t="shared" si="233"/>
        <v>531</v>
      </c>
      <c r="B1854" s="526"/>
      <c r="C1854" s="36" t="str">
        <f>VLOOKUP('Employee Salary Payroll Tax '!B1856,'Employee Salary Payroll Tax '!$D$1:$E$7,2,FALSE)</f>
        <v>NonUnion</v>
      </c>
      <c r="D1854" s="61">
        <f t="shared" si="226"/>
        <v>2.98E-2</v>
      </c>
      <c r="E1854" s="351">
        <f>'Employee Salary Payroll Tax '!N1856</f>
        <v>80022.399999999994</v>
      </c>
      <c r="F1854" s="351">
        <f t="shared" si="227"/>
        <v>82407.067519999997</v>
      </c>
      <c r="G1854" s="352"/>
      <c r="H1854" s="351">
        <f t="shared" si="232"/>
        <v>0</v>
      </c>
      <c r="I1854" s="351">
        <f t="shared" si="228"/>
        <v>2384.6675200000027</v>
      </c>
      <c r="J1854" s="351">
        <f t="shared" si="229"/>
        <v>0</v>
      </c>
      <c r="K1854" s="293">
        <f>SUM('Employee Salary Payroll Tax '!I1856:K1856)</f>
        <v>14776.970000000001</v>
      </c>
      <c r="L1854" s="293">
        <f>'Employee Salary Payroll Tax '!H1856</f>
        <v>0</v>
      </c>
      <c r="M1854" s="293">
        <f t="shared" si="230"/>
        <v>65245.429999999993</v>
      </c>
      <c r="N1854" s="359">
        <f t="shared" si="231"/>
        <v>0</v>
      </c>
      <c r="O1854" s="331"/>
      <c r="P1854" s="61"/>
      <c r="Q1854" s="294"/>
      <c r="R1854" s="292"/>
      <c r="S1854" s="291"/>
    </row>
    <row r="1855" spans="1:19" ht="14.4">
      <c r="A1855" s="36">
        <f t="shared" si="233"/>
        <v>532</v>
      </c>
      <c r="B1855" s="526"/>
      <c r="C1855" s="36" t="str">
        <f>VLOOKUP('Employee Salary Payroll Tax '!B1857,'Employee Salary Payroll Tax '!$D$1:$E$7,2,FALSE)</f>
        <v>UA</v>
      </c>
      <c r="D1855" s="61">
        <f t="shared" si="226"/>
        <v>0.03</v>
      </c>
      <c r="E1855" s="351">
        <f>'Employee Salary Payroll Tax '!N1857</f>
        <v>71670.12</v>
      </c>
      <c r="F1855" s="351">
        <f t="shared" si="227"/>
        <v>73820.223599999998</v>
      </c>
      <c r="G1855" s="352"/>
      <c r="H1855" s="351">
        <f t="shared" si="232"/>
        <v>0</v>
      </c>
      <c r="I1855" s="351">
        <f t="shared" si="228"/>
        <v>2150.1036000000022</v>
      </c>
      <c r="J1855" s="351">
        <f t="shared" si="229"/>
        <v>0</v>
      </c>
      <c r="K1855" s="293">
        <f>SUM('Employee Salary Payroll Tax '!I1857:K1857)</f>
        <v>41444.770000000004</v>
      </c>
      <c r="L1855" s="293">
        <f>'Employee Salary Payroll Tax '!H1857</f>
        <v>73.290000000000006</v>
      </c>
      <c r="M1855" s="293">
        <f t="shared" si="230"/>
        <v>30152.05999999999</v>
      </c>
      <c r="N1855" s="359">
        <f t="shared" si="231"/>
        <v>0</v>
      </c>
      <c r="O1855" s="331"/>
      <c r="P1855" s="61"/>
      <c r="Q1855" s="294"/>
      <c r="R1855" s="292"/>
      <c r="S1855" s="291"/>
    </row>
    <row r="1856" spans="1:19" ht="14.4">
      <c r="A1856" s="36">
        <f t="shared" si="233"/>
        <v>533</v>
      </c>
      <c r="B1856" s="526"/>
      <c r="C1856" s="36" t="str">
        <f>VLOOKUP('Employee Salary Payroll Tax '!B1858,'Employee Salary Payroll Tax '!$D$1:$E$7,2,FALSE)</f>
        <v>NonUnion</v>
      </c>
      <c r="D1856" s="61">
        <f t="shared" si="226"/>
        <v>2.98E-2</v>
      </c>
      <c r="E1856" s="351">
        <f>'Employee Salary Payroll Tax '!N1858</f>
        <v>87434.96</v>
      </c>
      <c r="F1856" s="351">
        <f t="shared" si="227"/>
        <v>90040.521808000005</v>
      </c>
      <c r="G1856" s="352"/>
      <c r="H1856" s="351">
        <f t="shared" si="232"/>
        <v>0</v>
      </c>
      <c r="I1856" s="351">
        <f t="shared" si="228"/>
        <v>2605.5618079999986</v>
      </c>
      <c r="J1856" s="351">
        <f t="shared" si="229"/>
        <v>0</v>
      </c>
      <c r="K1856" s="293">
        <f>SUM('Employee Salary Payroll Tax '!I1858:K1858)</f>
        <v>7660.52</v>
      </c>
      <c r="L1856" s="293">
        <f>'Employee Salary Payroll Tax '!H1858</f>
        <v>0</v>
      </c>
      <c r="M1856" s="293">
        <f t="shared" si="230"/>
        <v>79774.44</v>
      </c>
      <c r="N1856" s="359">
        <f t="shared" si="231"/>
        <v>0</v>
      </c>
      <c r="O1856" s="331"/>
      <c r="P1856" s="61"/>
      <c r="Q1856" s="294"/>
      <c r="R1856" s="292"/>
      <c r="S1856" s="291"/>
    </row>
    <row r="1857" spans="1:19" ht="14.4">
      <c r="A1857" s="36">
        <f t="shared" si="233"/>
        <v>534</v>
      </c>
      <c r="B1857" s="526"/>
      <c r="C1857" s="36" t="str">
        <f>VLOOKUP('Employee Salary Payroll Tax '!B1859,'Employee Salary Payroll Tax '!$D$1:$E$7,2,FALSE)</f>
        <v>IBEW</v>
      </c>
      <c r="D1857" s="61">
        <f t="shared" si="226"/>
        <v>6.875E-3</v>
      </c>
      <c r="E1857" s="351">
        <f>'Employee Salary Payroll Tax '!N1859</f>
        <v>57828.02</v>
      </c>
      <c r="F1857" s="351">
        <f t="shared" si="227"/>
        <v>58225.587637499993</v>
      </c>
      <c r="G1857" s="352"/>
      <c r="H1857" s="351">
        <f t="shared" si="232"/>
        <v>0</v>
      </c>
      <c r="I1857" s="351">
        <f t="shared" si="228"/>
        <v>397.56763749999664</v>
      </c>
      <c r="J1857" s="351">
        <f t="shared" si="229"/>
        <v>0</v>
      </c>
      <c r="K1857" s="293">
        <f>SUM('Employee Salary Payroll Tax '!I1859:K1859)</f>
        <v>23452.01</v>
      </c>
      <c r="L1857" s="293">
        <f>'Employee Salary Payroll Tax '!H1859</f>
        <v>0</v>
      </c>
      <c r="M1857" s="293">
        <f t="shared" si="230"/>
        <v>34376.009999999995</v>
      </c>
      <c r="N1857" s="359">
        <f t="shared" si="231"/>
        <v>0</v>
      </c>
      <c r="O1857" s="331"/>
      <c r="P1857" s="61"/>
      <c r="Q1857" s="294"/>
      <c r="R1857" s="292"/>
      <c r="S1857" s="291"/>
    </row>
    <row r="1858" spans="1:19" ht="14.4">
      <c r="A1858" s="36">
        <f t="shared" si="233"/>
        <v>535</v>
      </c>
      <c r="B1858" s="526"/>
      <c r="C1858" s="36" t="str">
        <f>VLOOKUP('Employee Salary Payroll Tax '!B1860,'Employee Salary Payroll Tax '!$D$1:$E$7,2,FALSE)</f>
        <v>NonUnion</v>
      </c>
      <c r="D1858" s="61">
        <f t="shared" si="226"/>
        <v>2.98E-2</v>
      </c>
      <c r="E1858" s="351">
        <f>'Employee Salary Payroll Tax '!N1860</f>
        <v>63396.959999999999</v>
      </c>
      <c r="F1858" s="351">
        <f t="shared" si="227"/>
        <v>65286.189408000006</v>
      </c>
      <c r="G1858" s="352"/>
      <c r="H1858" s="351">
        <f t="shared" si="232"/>
        <v>0</v>
      </c>
      <c r="I1858" s="351">
        <f t="shared" si="228"/>
        <v>1889.2294080000065</v>
      </c>
      <c r="J1858" s="351">
        <f t="shared" si="229"/>
        <v>0</v>
      </c>
      <c r="K1858" s="293">
        <f>SUM('Employee Salary Payroll Tax '!I1860:K1860)</f>
        <v>-1186.1599999999999</v>
      </c>
      <c r="L1858" s="293">
        <f>'Employee Salary Payroll Tax '!H1860</f>
        <v>0</v>
      </c>
      <c r="M1858" s="293">
        <f t="shared" si="230"/>
        <v>64583.119999999995</v>
      </c>
      <c r="N1858" s="359">
        <f t="shared" si="231"/>
        <v>0</v>
      </c>
      <c r="O1858" s="331"/>
      <c r="P1858" s="61"/>
      <c r="Q1858" s="294"/>
      <c r="R1858" s="292"/>
      <c r="S1858" s="291"/>
    </row>
    <row r="1859" spans="1:19" ht="14.4">
      <c r="A1859" s="36">
        <f t="shared" si="233"/>
        <v>536</v>
      </c>
      <c r="B1859" s="526"/>
      <c r="C1859" s="36" t="str">
        <f>VLOOKUP('Employee Salary Payroll Tax '!B1861,'Employee Salary Payroll Tax '!$D$1:$E$7,2,FALSE)</f>
        <v>NonUnion</v>
      </c>
      <c r="D1859" s="61">
        <f t="shared" si="226"/>
        <v>2.98E-2</v>
      </c>
      <c r="E1859" s="351">
        <f>'Employee Salary Payroll Tax '!N1861</f>
        <v>93930.17</v>
      </c>
      <c r="F1859" s="351">
        <f t="shared" si="227"/>
        <v>96729.289065999998</v>
      </c>
      <c r="G1859" s="352"/>
      <c r="H1859" s="351">
        <f t="shared" si="232"/>
        <v>0</v>
      </c>
      <c r="I1859" s="351">
        <f t="shared" si="228"/>
        <v>2799.1190659999993</v>
      </c>
      <c r="J1859" s="351">
        <f t="shared" si="229"/>
        <v>0</v>
      </c>
      <c r="K1859" s="293">
        <f>SUM('Employee Salary Payroll Tax '!I1861:K1861)</f>
        <v>386.38</v>
      </c>
      <c r="L1859" s="293">
        <f>'Employee Salary Payroll Tax '!H1861</f>
        <v>0</v>
      </c>
      <c r="M1859" s="293">
        <f t="shared" si="230"/>
        <v>93543.79</v>
      </c>
      <c r="N1859" s="359">
        <f t="shared" si="231"/>
        <v>0</v>
      </c>
      <c r="O1859" s="331"/>
      <c r="P1859" s="61"/>
      <c r="Q1859" s="294"/>
      <c r="R1859" s="292"/>
      <c r="S1859" s="291"/>
    </row>
    <row r="1860" spans="1:19" ht="14.4">
      <c r="A1860" s="36">
        <f t="shared" si="233"/>
        <v>537</v>
      </c>
      <c r="B1860" s="526"/>
      <c r="C1860" s="36" t="str">
        <f>VLOOKUP('Employee Salary Payroll Tax '!B1862,'Employee Salary Payroll Tax '!$D$1:$E$7,2,FALSE)</f>
        <v>IBEW</v>
      </c>
      <c r="D1860" s="61">
        <f t="shared" si="226"/>
        <v>6.875E-3</v>
      </c>
      <c r="E1860" s="351">
        <f>'Employee Salary Payroll Tax '!N1862</f>
        <v>174059.76</v>
      </c>
      <c r="F1860" s="351">
        <f t="shared" si="227"/>
        <v>175256.42084999999</v>
      </c>
      <c r="G1860" s="352"/>
      <c r="H1860" s="351">
        <f t="shared" si="232"/>
        <v>0</v>
      </c>
      <c r="I1860" s="351">
        <f t="shared" si="228"/>
        <v>1196.6608499999857</v>
      </c>
      <c r="J1860" s="351">
        <f t="shared" si="229"/>
        <v>0</v>
      </c>
      <c r="K1860" s="293">
        <f>SUM('Employee Salary Payroll Tax '!I1862:K1862)</f>
        <v>154783.59</v>
      </c>
      <c r="L1860" s="293">
        <f>'Employee Salary Payroll Tax '!H1862</f>
        <v>0</v>
      </c>
      <c r="M1860" s="293">
        <f t="shared" si="230"/>
        <v>19276.170000000013</v>
      </c>
      <c r="N1860" s="359">
        <f t="shared" si="231"/>
        <v>0</v>
      </c>
      <c r="O1860" s="331"/>
      <c r="P1860" s="61"/>
      <c r="Q1860" s="294"/>
      <c r="R1860" s="292"/>
      <c r="S1860" s="291"/>
    </row>
    <row r="1861" spans="1:19" ht="14.4">
      <c r="A1861" s="36">
        <f t="shared" si="233"/>
        <v>538</v>
      </c>
      <c r="B1861" s="526"/>
      <c r="C1861" s="36" t="str">
        <f>VLOOKUP('Employee Salary Payroll Tax '!B1863,'Employee Salary Payroll Tax '!$D$1:$E$7,2,FALSE)</f>
        <v>NonUnion</v>
      </c>
      <c r="D1861" s="61">
        <f t="shared" si="226"/>
        <v>2.98E-2</v>
      </c>
      <c r="E1861" s="351">
        <f>'Employee Salary Payroll Tax '!N1863</f>
        <v>81841.59</v>
      </c>
      <c r="F1861" s="351">
        <f t="shared" si="227"/>
        <v>84280.469381999996</v>
      </c>
      <c r="G1861" s="352"/>
      <c r="H1861" s="351">
        <f t="shared" si="232"/>
        <v>0</v>
      </c>
      <c r="I1861" s="351">
        <f t="shared" si="228"/>
        <v>2438.8793819999992</v>
      </c>
      <c r="J1861" s="351">
        <f t="shared" si="229"/>
        <v>0</v>
      </c>
      <c r="K1861" s="293">
        <f>SUM('Employee Salary Payroll Tax '!I1863:K1863)</f>
        <v>70963.600000000006</v>
      </c>
      <c r="L1861" s="293">
        <f>'Employee Salary Payroll Tax '!H1863</f>
        <v>0</v>
      </c>
      <c r="M1861" s="293">
        <f t="shared" si="230"/>
        <v>10877.989999999991</v>
      </c>
      <c r="N1861" s="359">
        <f t="shared" si="231"/>
        <v>0</v>
      </c>
      <c r="O1861" s="331"/>
      <c r="P1861" s="61"/>
      <c r="Q1861" s="294"/>
      <c r="R1861" s="292"/>
      <c r="S1861" s="291"/>
    </row>
    <row r="1862" spans="1:19" ht="14.4">
      <c r="A1862" s="36">
        <f t="shared" si="233"/>
        <v>539</v>
      </c>
      <c r="B1862" s="526"/>
      <c r="C1862" s="36" t="str">
        <f>VLOOKUP('Employee Salary Payroll Tax '!B1864,'Employee Salary Payroll Tax '!$D$1:$E$7,2,FALSE)</f>
        <v>NonUnion</v>
      </c>
      <c r="D1862" s="61">
        <f t="shared" si="226"/>
        <v>2.98E-2</v>
      </c>
      <c r="E1862" s="351">
        <f>'Employee Salary Payroll Tax '!N1864</f>
        <v>73334.8</v>
      </c>
      <c r="F1862" s="351">
        <f t="shared" si="227"/>
        <v>75520.17704000001</v>
      </c>
      <c r="G1862" s="352"/>
      <c r="H1862" s="351">
        <f t="shared" si="232"/>
        <v>0</v>
      </c>
      <c r="I1862" s="351">
        <f t="shared" si="228"/>
        <v>2185.3770400000067</v>
      </c>
      <c r="J1862" s="351">
        <f t="shared" si="229"/>
        <v>0</v>
      </c>
      <c r="K1862" s="293">
        <f>SUM('Employee Salary Payroll Tax '!I1864:K1864)</f>
        <v>14734.259999999998</v>
      </c>
      <c r="L1862" s="293">
        <f>'Employee Salary Payroll Tax '!H1864</f>
        <v>0</v>
      </c>
      <c r="M1862" s="293">
        <f t="shared" si="230"/>
        <v>58600.540000000008</v>
      </c>
      <c r="N1862" s="359">
        <f t="shared" si="231"/>
        <v>0</v>
      </c>
      <c r="O1862" s="331"/>
      <c r="P1862" s="61"/>
      <c r="Q1862" s="294"/>
      <c r="R1862" s="292"/>
      <c r="S1862" s="291"/>
    </row>
    <row r="1863" spans="1:19" ht="14.4">
      <c r="A1863" s="36">
        <f t="shared" si="233"/>
        <v>540</v>
      </c>
      <c r="B1863" s="526"/>
      <c r="C1863" s="36" t="str">
        <f>VLOOKUP('Employee Salary Payroll Tax '!B1865,'Employee Salary Payroll Tax '!$D$1:$E$7,2,FALSE)</f>
        <v>IBEW</v>
      </c>
      <c r="D1863" s="61">
        <f t="shared" si="226"/>
        <v>6.875E-3</v>
      </c>
      <c r="E1863" s="351">
        <f>'Employee Salary Payroll Tax '!N1865</f>
        <v>2734.77</v>
      </c>
      <c r="F1863" s="351">
        <f t="shared" si="227"/>
        <v>2753.5715437499998</v>
      </c>
      <c r="G1863" s="352"/>
      <c r="H1863" s="351">
        <f t="shared" si="232"/>
        <v>42265.23</v>
      </c>
      <c r="I1863" s="351">
        <f t="shared" si="228"/>
        <v>18.801543749999837</v>
      </c>
      <c r="J1863" s="351">
        <f t="shared" si="229"/>
        <v>0.11280926249999902</v>
      </c>
      <c r="K1863" s="293">
        <f>SUM('Employee Salary Payroll Tax '!I1865:K1865)</f>
        <v>2732.77</v>
      </c>
      <c r="L1863" s="293">
        <f>'Employee Salary Payroll Tax '!H1865</f>
        <v>0</v>
      </c>
      <c r="M1863" s="293">
        <f t="shared" si="230"/>
        <v>2</v>
      </c>
      <c r="N1863" s="359">
        <f t="shared" si="231"/>
        <v>0.11272676245877919</v>
      </c>
      <c r="O1863" s="331"/>
      <c r="P1863" s="61"/>
      <c r="Q1863" s="294"/>
      <c r="R1863" s="292"/>
      <c r="S1863" s="291"/>
    </row>
    <row r="1864" spans="1:19" ht="14.4">
      <c r="A1864" s="36">
        <f t="shared" si="233"/>
        <v>541</v>
      </c>
      <c r="B1864" s="526"/>
      <c r="C1864" s="36" t="str">
        <f>VLOOKUP('Employee Salary Payroll Tax '!B1866,'Employee Salary Payroll Tax '!$D$1:$E$7,2,FALSE)</f>
        <v>Not Assigned</v>
      </c>
      <c r="D1864" s="61">
        <f t="shared" si="226"/>
        <v>0</v>
      </c>
      <c r="E1864" s="351">
        <f>'Employee Salary Payroll Tax '!N1866</f>
        <v>0.03</v>
      </c>
      <c r="F1864" s="351">
        <f t="shared" si="227"/>
        <v>0.03</v>
      </c>
      <c r="G1864" s="352"/>
      <c r="H1864" s="351">
        <f t="shared" si="232"/>
        <v>44999.97</v>
      </c>
      <c r="I1864" s="351">
        <f t="shared" si="228"/>
        <v>0</v>
      </c>
      <c r="J1864" s="351">
        <f t="shared" si="229"/>
        <v>0</v>
      </c>
      <c r="K1864" s="293">
        <f>SUM('Employee Salary Payroll Tax '!I1866:K1866)</f>
        <v>4.4000000000000004</v>
      </c>
      <c r="L1864" s="293">
        <f>'Employee Salary Payroll Tax '!H1866</f>
        <v>0</v>
      </c>
      <c r="M1864" s="293">
        <f t="shared" si="230"/>
        <v>-4.37</v>
      </c>
      <c r="N1864" s="359">
        <f t="shared" si="231"/>
        <v>0</v>
      </c>
      <c r="O1864" s="331"/>
      <c r="P1864" s="61"/>
      <c r="Q1864" s="294"/>
      <c r="R1864" s="292"/>
      <c r="S1864" s="291"/>
    </row>
    <row r="1865" spans="1:19" ht="14.4">
      <c r="A1865" s="36">
        <f t="shared" si="233"/>
        <v>542</v>
      </c>
      <c r="B1865" s="526"/>
      <c r="C1865" s="36" t="str">
        <f>VLOOKUP('Employee Salary Payroll Tax '!B1867,'Employee Salary Payroll Tax '!$D$1:$E$7,2,FALSE)</f>
        <v>NonUnion</v>
      </c>
      <c r="D1865" s="61">
        <f t="shared" si="226"/>
        <v>2.98E-2</v>
      </c>
      <c r="E1865" s="351">
        <f>'Employee Salary Payroll Tax '!N1867</f>
        <v>90361.36</v>
      </c>
      <c r="F1865" s="351">
        <f t="shared" si="227"/>
        <v>93054.128528000001</v>
      </c>
      <c r="G1865" s="352"/>
      <c r="H1865" s="351">
        <f t="shared" si="232"/>
        <v>0</v>
      </c>
      <c r="I1865" s="351">
        <f t="shared" si="228"/>
        <v>2692.7685280000005</v>
      </c>
      <c r="J1865" s="351">
        <f t="shared" si="229"/>
        <v>0</v>
      </c>
      <c r="K1865" s="293">
        <f>SUM('Employee Salary Payroll Tax '!I1867:K1867)</f>
        <v>21985.7</v>
      </c>
      <c r="L1865" s="293">
        <f>'Employee Salary Payroll Tax '!H1867</f>
        <v>0</v>
      </c>
      <c r="M1865" s="293">
        <f t="shared" si="230"/>
        <v>68375.66</v>
      </c>
      <c r="N1865" s="359">
        <f t="shared" si="231"/>
        <v>0</v>
      </c>
      <c r="O1865" s="331"/>
      <c r="P1865" s="61"/>
      <c r="Q1865" s="294"/>
      <c r="R1865" s="292"/>
      <c r="S1865" s="291"/>
    </row>
    <row r="1866" spans="1:19" ht="14.4">
      <c r="A1866" s="36">
        <f t="shared" si="233"/>
        <v>543</v>
      </c>
      <c r="B1866" s="526"/>
      <c r="C1866" s="36" t="str">
        <f>VLOOKUP('Employee Salary Payroll Tax '!B1868,'Employee Salary Payroll Tax '!$D$1:$E$7,2,FALSE)</f>
        <v>IBEW</v>
      </c>
      <c r="D1866" s="61">
        <f t="shared" si="226"/>
        <v>6.875E-3</v>
      </c>
      <c r="E1866" s="351">
        <f>'Employee Salary Payroll Tax '!N1868</f>
        <v>74226.38</v>
      </c>
      <c r="F1866" s="351">
        <f t="shared" si="227"/>
        <v>74736.686362499997</v>
      </c>
      <c r="G1866" s="352"/>
      <c r="H1866" s="351">
        <f t="shared" si="232"/>
        <v>0</v>
      </c>
      <c r="I1866" s="351">
        <f t="shared" si="228"/>
        <v>510.30636249999225</v>
      </c>
      <c r="J1866" s="351">
        <f t="shared" si="229"/>
        <v>0</v>
      </c>
      <c r="K1866" s="293">
        <f>SUM('Employee Salary Payroll Tax '!I1868:K1868)</f>
        <v>73012.61</v>
      </c>
      <c r="L1866" s="293">
        <f>'Employee Salary Payroll Tax '!H1868</f>
        <v>0</v>
      </c>
      <c r="M1866" s="293">
        <f t="shared" si="230"/>
        <v>1213.7700000000041</v>
      </c>
      <c r="N1866" s="359">
        <f t="shared" si="231"/>
        <v>0</v>
      </c>
      <c r="O1866" s="331"/>
      <c r="P1866" s="61"/>
      <c r="Q1866" s="294"/>
      <c r="R1866" s="292"/>
      <c r="S1866" s="291"/>
    </row>
    <row r="1867" spans="1:19" ht="14.4">
      <c r="A1867" s="36">
        <f t="shared" si="233"/>
        <v>544</v>
      </c>
      <c r="B1867" s="526"/>
      <c r="C1867" s="36" t="str">
        <f>VLOOKUP('Employee Salary Payroll Tax '!B1869,'Employee Salary Payroll Tax '!$D$1:$E$7,2,FALSE)</f>
        <v>IBEW</v>
      </c>
      <c r="D1867" s="61">
        <f t="shared" si="226"/>
        <v>6.875E-3</v>
      </c>
      <c r="E1867" s="351">
        <f>'Employee Salary Payroll Tax '!N1869</f>
        <v>201177.73</v>
      </c>
      <c r="F1867" s="351">
        <f t="shared" si="227"/>
        <v>202560.82689375</v>
      </c>
      <c r="G1867" s="352"/>
      <c r="H1867" s="351">
        <f t="shared" si="232"/>
        <v>0</v>
      </c>
      <c r="I1867" s="351">
        <f t="shared" si="228"/>
        <v>1383.0968937499856</v>
      </c>
      <c r="J1867" s="351">
        <f t="shared" si="229"/>
        <v>0</v>
      </c>
      <c r="K1867" s="293">
        <f>SUM('Employee Salary Payroll Tax '!I1869:K1869)</f>
        <v>171873.09</v>
      </c>
      <c r="L1867" s="293">
        <f>'Employee Salary Payroll Tax '!H1869</f>
        <v>0</v>
      </c>
      <c r="M1867" s="293">
        <f t="shared" si="230"/>
        <v>29304.640000000014</v>
      </c>
      <c r="N1867" s="359">
        <f t="shared" si="231"/>
        <v>0</v>
      </c>
      <c r="O1867" s="331"/>
      <c r="P1867" s="61"/>
      <c r="Q1867" s="294"/>
      <c r="R1867" s="292"/>
      <c r="S1867" s="291"/>
    </row>
    <row r="1868" spans="1:19" ht="14.4">
      <c r="A1868" s="36">
        <f t="shared" si="233"/>
        <v>545</v>
      </c>
      <c r="B1868" s="526"/>
      <c r="C1868" s="36" t="str">
        <f>VLOOKUP('Employee Salary Payroll Tax '!B1870,'Employee Salary Payroll Tax '!$D$1:$E$7,2,FALSE)</f>
        <v>NonUnion</v>
      </c>
      <c r="D1868" s="61">
        <f t="shared" si="226"/>
        <v>2.98E-2</v>
      </c>
      <c r="E1868" s="351">
        <f>'Employee Salary Payroll Tax '!N1870</f>
        <v>26025.38</v>
      </c>
      <c r="F1868" s="351">
        <f t="shared" si="227"/>
        <v>26800.936324000002</v>
      </c>
      <c r="G1868" s="352"/>
      <c r="H1868" s="351">
        <f t="shared" si="232"/>
        <v>18974.62</v>
      </c>
      <c r="I1868" s="351">
        <f t="shared" si="228"/>
        <v>775.55632400000104</v>
      </c>
      <c r="J1868" s="351">
        <f t="shared" si="229"/>
        <v>4.6533379440000067</v>
      </c>
      <c r="K1868" s="293">
        <f>SUM('Employee Salary Payroll Tax '!I1870:K1870)</f>
        <v>9424.89</v>
      </c>
      <c r="L1868" s="293">
        <f>'Employee Salary Payroll Tax '!H1870</f>
        <v>0</v>
      </c>
      <c r="M1868" s="293">
        <f t="shared" si="230"/>
        <v>16600.490000000002</v>
      </c>
      <c r="N1868" s="359">
        <f t="shared" si="231"/>
        <v>1.6851703319352511</v>
      </c>
      <c r="O1868" s="331"/>
      <c r="P1868" s="61"/>
      <c r="Q1868" s="294"/>
      <c r="R1868" s="292"/>
      <c r="S1868" s="291"/>
    </row>
    <row r="1869" spans="1:19" ht="14.4">
      <c r="A1869" s="36">
        <f t="shared" si="233"/>
        <v>546</v>
      </c>
      <c r="B1869" s="526"/>
      <c r="C1869" s="36" t="str">
        <f>VLOOKUP('Employee Salary Payroll Tax '!B1871,'Employee Salary Payroll Tax '!$D$1:$E$7,2,FALSE)</f>
        <v>Not Assigned</v>
      </c>
      <c r="D1869" s="61">
        <f t="shared" si="226"/>
        <v>0</v>
      </c>
      <c r="E1869" s="351">
        <f>'Employee Salary Payroll Tax '!N1871</f>
        <v>0</v>
      </c>
      <c r="F1869" s="351">
        <f t="shared" si="227"/>
        <v>0</v>
      </c>
      <c r="G1869" s="352"/>
      <c r="H1869" s="351">
        <f t="shared" si="232"/>
        <v>45000</v>
      </c>
      <c r="I1869" s="351">
        <f t="shared" si="228"/>
        <v>0</v>
      </c>
      <c r="J1869" s="351">
        <f t="shared" si="229"/>
        <v>0</v>
      </c>
      <c r="K1869" s="293">
        <f>SUM('Employee Salary Payroll Tax '!I1871:K1871)</f>
        <v>-267.3</v>
      </c>
      <c r="L1869" s="293">
        <f>'Employee Salary Payroll Tax '!H1871</f>
        <v>0</v>
      </c>
      <c r="M1869" s="293">
        <f t="shared" si="230"/>
        <v>267.3</v>
      </c>
      <c r="N1869" s="359">
        <f t="shared" si="231"/>
        <v>0</v>
      </c>
      <c r="O1869" s="331"/>
      <c r="P1869" s="61"/>
      <c r="Q1869" s="294"/>
      <c r="R1869" s="292"/>
      <c r="S1869" s="291"/>
    </row>
    <row r="1870" spans="1:19" ht="14.4">
      <c r="A1870" s="36">
        <f t="shared" si="233"/>
        <v>547</v>
      </c>
      <c r="B1870" s="526"/>
      <c r="C1870" s="36" t="str">
        <f>VLOOKUP('Employee Salary Payroll Tax '!B1872,'Employee Salary Payroll Tax '!$D$1:$E$7,2,FALSE)</f>
        <v>IBEW</v>
      </c>
      <c r="D1870" s="61">
        <f t="shared" si="226"/>
        <v>6.875E-3</v>
      </c>
      <c r="E1870" s="351">
        <f>'Employee Salary Payroll Tax '!N1872</f>
        <v>44861.9</v>
      </c>
      <c r="F1870" s="351">
        <f t="shared" si="227"/>
        <v>45170.325562500002</v>
      </c>
      <c r="G1870" s="352"/>
      <c r="H1870" s="351">
        <f t="shared" si="232"/>
        <v>138.09999999999854</v>
      </c>
      <c r="I1870" s="351">
        <f t="shared" si="228"/>
        <v>308.42556250000052</v>
      </c>
      <c r="J1870" s="351">
        <f t="shared" si="229"/>
        <v>0.82859999999999123</v>
      </c>
      <c r="K1870" s="293">
        <f>SUM('Employee Salary Payroll Tax '!I1872:K1872)</f>
        <v>44861.899999999994</v>
      </c>
      <c r="L1870" s="293">
        <f>'Employee Salary Payroll Tax '!H1872</f>
        <v>0</v>
      </c>
      <c r="M1870" s="293">
        <f t="shared" si="230"/>
        <v>7.2759576141834259E-12</v>
      </c>
      <c r="N1870" s="359">
        <f t="shared" si="231"/>
        <v>0.82859999998152101</v>
      </c>
      <c r="O1870" s="331"/>
      <c r="P1870" s="61"/>
      <c r="Q1870" s="294"/>
      <c r="R1870" s="292"/>
      <c r="S1870" s="291"/>
    </row>
    <row r="1871" spans="1:19" ht="14.4">
      <c r="A1871" s="36">
        <f t="shared" si="233"/>
        <v>548</v>
      </c>
      <c r="B1871" s="526"/>
      <c r="C1871" s="36" t="str">
        <f>VLOOKUP('Employee Salary Payroll Tax '!B1873,'Employee Salary Payroll Tax '!$D$1:$E$7,2,FALSE)</f>
        <v>UA</v>
      </c>
      <c r="D1871" s="61">
        <f t="shared" si="226"/>
        <v>0.03</v>
      </c>
      <c r="E1871" s="351">
        <f>'Employee Salary Payroll Tax '!N1873</f>
        <v>92485.47</v>
      </c>
      <c r="F1871" s="351">
        <f t="shared" si="227"/>
        <v>95260.034100000004</v>
      </c>
      <c r="G1871" s="352"/>
      <c r="H1871" s="351">
        <f t="shared" si="232"/>
        <v>0</v>
      </c>
      <c r="I1871" s="351">
        <f t="shared" si="228"/>
        <v>2774.5641000000032</v>
      </c>
      <c r="J1871" s="351">
        <f t="shared" si="229"/>
        <v>0</v>
      </c>
      <c r="K1871" s="293">
        <f>SUM('Employee Salary Payroll Tax '!I1873:K1873)</f>
        <v>65758</v>
      </c>
      <c r="L1871" s="293">
        <f>'Employee Salary Payroll Tax '!H1873</f>
        <v>0</v>
      </c>
      <c r="M1871" s="293">
        <f t="shared" si="230"/>
        <v>26727.47</v>
      </c>
      <c r="N1871" s="359">
        <f t="shared" si="231"/>
        <v>0</v>
      </c>
      <c r="O1871" s="331"/>
      <c r="P1871" s="61"/>
      <c r="Q1871" s="294"/>
      <c r="R1871" s="292"/>
      <c r="S1871" s="291"/>
    </row>
    <row r="1872" spans="1:19" ht="14.4">
      <c r="A1872" s="36">
        <f t="shared" si="233"/>
        <v>549</v>
      </c>
      <c r="B1872" s="526"/>
      <c r="C1872" s="36" t="str">
        <f>VLOOKUP('Employee Salary Payroll Tax '!B1874,'Employee Salary Payroll Tax '!$D$1:$E$7,2,FALSE)</f>
        <v>NonUnion</v>
      </c>
      <c r="D1872" s="61">
        <f t="shared" si="226"/>
        <v>2.98E-2</v>
      </c>
      <c r="E1872" s="351">
        <f>'Employee Salary Payroll Tax '!N1874</f>
        <v>58333.65</v>
      </c>
      <c r="F1872" s="351">
        <f t="shared" si="227"/>
        <v>60071.992770000004</v>
      </c>
      <c r="G1872" s="352"/>
      <c r="H1872" s="351">
        <f t="shared" si="232"/>
        <v>0</v>
      </c>
      <c r="I1872" s="351">
        <f t="shared" si="228"/>
        <v>1738.3427700000029</v>
      </c>
      <c r="J1872" s="351">
        <f t="shared" si="229"/>
        <v>0</v>
      </c>
      <c r="K1872" s="293">
        <f>SUM('Employee Salary Payroll Tax '!I1874:K1874)</f>
        <v>58333.65</v>
      </c>
      <c r="L1872" s="293">
        <f>'Employee Salary Payroll Tax '!H1874</f>
        <v>0</v>
      </c>
      <c r="M1872" s="293">
        <f t="shared" si="230"/>
        <v>0</v>
      </c>
      <c r="N1872" s="359">
        <f t="shared" si="231"/>
        <v>0</v>
      </c>
      <c r="O1872" s="331"/>
      <c r="P1872" s="61"/>
      <c r="Q1872" s="294"/>
      <c r="R1872" s="292"/>
      <c r="S1872" s="291"/>
    </row>
    <row r="1873" spans="1:19" ht="14.4">
      <c r="A1873" s="36">
        <f t="shared" si="233"/>
        <v>550</v>
      </c>
      <c r="B1873" s="526"/>
      <c r="C1873" s="36" t="str">
        <f>VLOOKUP('Employee Salary Payroll Tax '!B1875,'Employee Salary Payroll Tax '!$D$1:$E$7,2,FALSE)</f>
        <v>UA</v>
      </c>
      <c r="D1873" s="61">
        <f t="shared" ref="D1873:D1936" si="234">VLOOKUP(C1873,C$9:D$12,2)</f>
        <v>0.03</v>
      </c>
      <c r="E1873" s="351">
        <f>'Employee Salary Payroll Tax '!N1875</f>
        <v>69034.84</v>
      </c>
      <c r="F1873" s="351">
        <f t="shared" ref="F1873:F1936" si="235">E1873*(1+D1873)</f>
        <v>71105.885200000004</v>
      </c>
      <c r="G1873" s="352"/>
      <c r="H1873" s="351">
        <f t="shared" si="232"/>
        <v>0</v>
      </c>
      <c r="I1873" s="351">
        <f t="shared" ref="I1873:I1936" si="236">F1873-E1873</f>
        <v>2071.0452000000078</v>
      </c>
      <c r="J1873" s="351">
        <f t="shared" ref="J1873:J1936" si="237">IF(H1873&gt;I1873,I1873*$J$12,H1873*$J$12)</f>
        <v>0</v>
      </c>
      <c r="K1873" s="293">
        <f>SUM('Employee Salary Payroll Tax '!I1875:K1875)</f>
        <v>64906.05</v>
      </c>
      <c r="L1873" s="293">
        <f>'Employee Salary Payroll Tax '!H1875</f>
        <v>0</v>
      </c>
      <c r="M1873" s="293">
        <f t="shared" ref="M1873:M1936" si="238">E1873-K1873-L1873</f>
        <v>4128.7899999999936</v>
      </c>
      <c r="N1873" s="359">
        <f t="shared" ref="N1873:N1936" si="239">J1873*K1873/(SUM(K1873:M1873)+0.000001)</f>
        <v>0</v>
      </c>
      <c r="O1873" s="331"/>
      <c r="P1873" s="61"/>
      <c r="Q1873" s="294"/>
      <c r="R1873" s="292"/>
      <c r="S1873" s="291"/>
    </row>
    <row r="1874" spans="1:19" ht="14.4">
      <c r="A1874" s="36">
        <f t="shared" si="233"/>
        <v>551</v>
      </c>
      <c r="B1874" s="526"/>
      <c r="C1874" s="36" t="str">
        <f>VLOOKUP('Employee Salary Payroll Tax '!B1876,'Employee Salary Payroll Tax '!$D$1:$E$7,2,FALSE)</f>
        <v>IBEW</v>
      </c>
      <c r="D1874" s="61">
        <f t="shared" si="234"/>
        <v>6.875E-3</v>
      </c>
      <c r="E1874" s="351">
        <f>'Employee Salary Payroll Tax '!N1876</f>
        <v>50830.5</v>
      </c>
      <c r="F1874" s="351">
        <f t="shared" si="235"/>
        <v>51179.959687499999</v>
      </c>
      <c r="G1874" s="352"/>
      <c r="H1874" s="351">
        <f t="shared" ref="H1874:H1937" si="240">IF(E1874&gt;$H$12,0,$H$12-E1874)</f>
        <v>0</v>
      </c>
      <c r="I1874" s="351">
        <f t="shared" si="236"/>
        <v>349.45968749999884</v>
      </c>
      <c r="J1874" s="351">
        <f t="shared" si="237"/>
        <v>0</v>
      </c>
      <c r="K1874" s="293">
        <f>SUM('Employee Salary Payroll Tax '!I1876:K1876)</f>
        <v>46182.61</v>
      </c>
      <c r="L1874" s="293">
        <f>'Employee Salary Payroll Tax '!H1876</f>
        <v>660.85</v>
      </c>
      <c r="M1874" s="293">
        <f t="shared" si="238"/>
        <v>3987.0399999999995</v>
      </c>
      <c r="N1874" s="359">
        <f t="shared" si="239"/>
        <v>0</v>
      </c>
      <c r="O1874" s="331"/>
      <c r="P1874" s="61"/>
      <c r="Q1874" s="294"/>
      <c r="R1874" s="292"/>
      <c r="S1874" s="291"/>
    </row>
    <row r="1875" spans="1:19" ht="14.4">
      <c r="A1875" s="36">
        <f t="shared" si="233"/>
        <v>552</v>
      </c>
      <c r="B1875" s="526"/>
      <c r="C1875" s="36" t="str">
        <f>VLOOKUP('Employee Salary Payroll Tax '!B1877,'Employee Salary Payroll Tax '!$D$1:$E$7,2,FALSE)</f>
        <v>IBEW</v>
      </c>
      <c r="D1875" s="61">
        <f t="shared" si="234"/>
        <v>6.875E-3</v>
      </c>
      <c r="E1875" s="351">
        <f>'Employee Salary Payroll Tax '!N1877</f>
        <v>190416.45</v>
      </c>
      <c r="F1875" s="351">
        <f t="shared" si="235"/>
        <v>191725.56309375001</v>
      </c>
      <c r="G1875" s="352"/>
      <c r="H1875" s="351">
        <f t="shared" si="240"/>
        <v>0</v>
      </c>
      <c r="I1875" s="351">
        <f t="shared" si="236"/>
        <v>1309.1130937499984</v>
      </c>
      <c r="J1875" s="351">
        <f t="shared" si="237"/>
        <v>0</v>
      </c>
      <c r="K1875" s="293">
        <f>SUM('Employee Salary Payroll Tax '!I1877:K1877)</f>
        <v>160966.24</v>
      </c>
      <c r="L1875" s="293">
        <f>'Employee Salary Payroll Tax '!H1877</f>
        <v>0</v>
      </c>
      <c r="M1875" s="293">
        <f t="shared" si="238"/>
        <v>29450.210000000021</v>
      </c>
      <c r="N1875" s="359">
        <f t="shared" si="239"/>
        <v>0</v>
      </c>
      <c r="O1875" s="331"/>
      <c r="P1875" s="61"/>
      <c r="Q1875" s="294"/>
      <c r="R1875" s="292"/>
      <c r="S1875" s="291"/>
    </row>
    <row r="1876" spans="1:19" ht="14.4">
      <c r="A1876" s="36">
        <f t="shared" si="233"/>
        <v>553</v>
      </c>
      <c r="B1876" s="526"/>
      <c r="C1876" s="36" t="str">
        <f>VLOOKUP('Employee Salary Payroll Tax '!B1878,'Employee Salary Payroll Tax '!$D$1:$E$7,2,FALSE)</f>
        <v>NonUnion</v>
      </c>
      <c r="D1876" s="61">
        <f t="shared" si="234"/>
        <v>2.98E-2</v>
      </c>
      <c r="E1876" s="351">
        <f>'Employee Salary Payroll Tax '!N1878</f>
        <v>93065.59</v>
      </c>
      <c r="F1876" s="351">
        <f t="shared" si="235"/>
        <v>95838.944581999996</v>
      </c>
      <c r="G1876" s="352"/>
      <c r="H1876" s="351">
        <f t="shared" si="240"/>
        <v>0</v>
      </c>
      <c r="I1876" s="351">
        <f t="shared" si="236"/>
        <v>2773.3545819999999</v>
      </c>
      <c r="J1876" s="351">
        <f t="shared" si="237"/>
        <v>0</v>
      </c>
      <c r="K1876" s="293">
        <f>SUM('Employee Salary Payroll Tax '!I1878:K1878)</f>
        <v>84937.23</v>
      </c>
      <c r="L1876" s="293">
        <f>'Employee Salary Payroll Tax '!H1878</f>
        <v>0</v>
      </c>
      <c r="M1876" s="293">
        <f t="shared" si="238"/>
        <v>8128.3600000000006</v>
      </c>
      <c r="N1876" s="359">
        <f t="shared" si="239"/>
        <v>0</v>
      </c>
      <c r="O1876" s="331"/>
      <c r="P1876" s="61"/>
      <c r="Q1876" s="294"/>
      <c r="R1876" s="292"/>
      <c r="S1876" s="291"/>
    </row>
    <row r="1877" spans="1:19" ht="14.4">
      <c r="A1877" s="36">
        <f t="shared" si="233"/>
        <v>554</v>
      </c>
      <c r="B1877" s="526"/>
      <c r="C1877" s="36" t="str">
        <f>VLOOKUP('Employee Salary Payroll Tax '!B1879,'Employee Salary Payroll Tax '!$D$1:$E$7,2,FALSE)</f>
        <v>NonUnion</v>
      </c>
      <c r="D1877" s="61">
        <f t="shared" si="234"/>
        <v>2.98E-2</v>
      </c>
      <c r="E1877" s="351">
        <f>'Employee Salary Payroll Tax '!N1879</f>
        <v>119625.94</v>
      </c>
      <c r="F1877" s="351">
        <f t="shared" si="235"/>
        <v>123190.79301200001</v>
      </c>
      <c r="G1877" s="352"/>
      <c r="H1877" s="351">
        <f t="shared" si="240"/>
        <v>0</v>
      </c>
      <c r="I1877" s="351">
        <f t="shared" si="236"/>
        <v>3564.8530120000069</v>
      </c>
      <c r="J1877" s="351">
        <f t="shared" si="237"/>
        <v>0</v>
      </c>
      <c r="K1877" s="293">
        <f>SUM('Employee Salary Payroll Tax '!I1879:K1879)</f>
        <v>24082.5</v>
      </c>
      <c r="L1877" s="293">
        <f>'Employee Salary Payroll Tax '!H1879</f>
        <v>0</v>
      </c>
      <c r="M1877" s="293">
        <f t="shared" si="238"/>
        <v>95543.44</v>
      </c>
      <c r="N1877" s="359">
        <f t="shared" si="239"/>
        <v>0</v>
      </c>
      <c r="O1877" s="331"/>
      <c r="P1877" s="61"/>
      <c r="Q1877" s="294"/>
      <c r="R1877" s="292"/>
      <c r="S1877" s="291"/>
    </row>
    <row r="1878" spans="1:19" ht="14.4">
      <c r="A1878" s="36">
        <f t="shared" si="233"/>
        <v>555</v>
      </c>
      <c r="B1878" s="526"/>
      <c r="C1878" s="36" t="str">
        <f>VLOOKUP('Employee Salary Payroll Tax '!B1880,'Employee Salary Payroll Tax '!$D$1:$E$7,2,FALSE)</f>
        <v>UA</v>
      </c>
      <c r="D1878" s="61">
        <f t="shared" si="234"/>
        <v>0.03</v>
      </c>
      <c r="E1878" s="351">
        <f>'Employee Salary Payroll Tax '!N1880</f>
        <v>73132.22</v>
      </c>
      <c r="F1878" s="351">
        <f t="shared" si="235"/>
        <v>75326.186600000001</v>
      </c>
      <c r="G1878" s="352"/>
      <c r="H1878" s="351">
        <f t="shared" si="240"/>
        <v>0</v>
      </c>
      <c r="I1878" s="351">
        <f t="shared" si="236"/>
        <v>2193.9665999999997</v>
      </c>
      <c r="J1878" s="351">
        <f t="shared" si="237"/>
        <v>0</v>
      </c>
      <c r="K1878" s="293">
        <f>SUM('Employee Salary Payroll Tax '!I1880:K1880)</f>
        <v>67167.28</v>
      </c>
      <c r="L1878" s="293">
        <f>'Employee Salary Payroll Tax '!H1880</f>
        <v>1634.25</v>
      </c>
      <c r="M1878" s="293">
        <f t="shared" si="238"/>
        <v>4330.6900000000023</v>
      </c>
      <c r="N1878" s="359">
        <f t="shared" si="239"/>
        <v>0</v>
      </c>
      <c r="O1878" s="331"/>
      <c r="P1878" s="61"/>
      <c r="Q1878" s="294"/>
      <c r="R1878" s="292"/>
      <c r="S1878" s="291"/>
    </row>
    <row r="1879" spans="1:19" ht="14.4">
      <c r="A1879" s="36">
        <f t="shared" si="233"/>
        <v>556</v>
      </c>
      <c r="B1879" s="526"/>
      <c r="C1879" s="36" t="str">
        <f>VLOOKUP('Employee Salary Payroll Tax '!B1881,'Employee Salary Payroll Tax '!$D$1:$E$7,2,FALSE)</f>
        <v>UA</v>
      </c>
      <c r="D1879" s="61">
        <f t="shared" si="234"/>
        <v>0.03</v>
      </c>
      <c r="E1879" s="351">
        <f>'Employee Salary Payroll Tax '!N1881</f>
        <v>763.1</v>
      </c>
      <c r="F1879" s="351">
        <f t="shared" si="235"/>
        <v>785.99300000000005</v>
      </c>
      <c r="G1879" s="352"/>
      <c r="H1879" s="351">
        <f t="shared" si="240"/>
        <v>44236.9</v>
      </c>
      <c r="I1879" s="351">
        <f t="shared" si="236"/>
        <v>22.893000000000029</v>
      </c>
      <c r="J1879" s="351">
        <f t="shared" si="237"/>
        <v>0.13735800000000017</v>
      </c>
      <c r="K1879" s="293">
        <f>SUM('Employee Salary Payroll Tax '!I1881:K1881)</f>
        <v>-6.25</v>
      </c>
      <c r="L1879" s="293">
        <f>'Employee Salary Payroll Tax '!H1881</f>
        <v>-0.02</v>
      </c>
      <c r="M1879" s="293">
        <f t="shared" si="238"/>
        <v>769.37</v>
      </c>
      <c r="N1879" s="359">
        <f t="shared" si="239"/>
        <v>-1.1249999985257517E-3</v>
      </c>
      <c r="O1879" s="331"/>
      <c r="P1879" s="61"/>
      <c r="Q1879" s="294"/>
      <c r="R1879" s="292"/>
      <c r="S1879" s="291"/>
    </row>
    <row r="1880" spans="1:19" ht="14.4">
      <c r="A1880" s="36">
        <f t="shared" si="233"/>
        <v>557</v>
      </c>
      <c r="B1880" s="526"/>
      <c r="C1880" s="36" t="str">
        <f>VLOOKUP('Employee Salary Payroll Tax '!B1882,'Employee Salary Payroll Tax '!$D$1:$E$7,2,FALSE)</f>
        <v>UA</v>
      </c>
      <c r="D1880" s="61">
        <f t="shared" si="234"/>
        <v>0.03</v>
      </c>
      <c r="E1880" s="351">
        <f>'Employee Salary Payroll Tax '!N1882</f>
        <v>40323.78</v>
      </c>
      <c r="F1880" s="351">
        <f t="shared" si="235"/>
        <v>41533.493399999999</v>
      </c>
      <c r="G1880" s="352"/>
      <c r="H1880" s="351">
        <f t="shared" si="240"/>
        <v>4676.2200000000012</v>
      </c>
      <c r="I1880" s="351">
        <f t="shared" si="236"/>
        <v>1209.7134000000005</v>
      </c>
      <c r="J1880" s="351">
        <f t="shared" si="237"/>
        <v>7.2582804000000039</v>
      </c>
      <c r="K1880" s="293">
        <f>SUM('Employee Salary Payroll Tax '!I1882:K1882)</f>
        <v>19845.05</v>
      </c>
      <c r="L1880" s="293">
        <f>'Employee Salary Payroll Tax '!H1882</f>
        <v>101.11</v>
      </c>
      <c r="M1880" s="293">
        <f t="shared" si="238"/>
        <v>20377.62</v>
      </c>
      <c r="N1880" s="359">
        <f t="shared" si="239"/>
        <v>3.5721089999114159</v>
      </c>
      <c r="O1880" s="331"/>
      <c r="P1880" s="61"/>
      <c r="Q1880" s="294"/>
      <c r="R1880" s="292"/>
      <c r="S1880" s="291"/>
    </row>
    <row r="1881" spans="1:19" ht="14.4">
      <c r="A1881" s="36">
        <f t="shared" si="233"/>
        <v>558</v>
      </c>
      <c r="B1881" s="526"/>
      <c r="C1881" s="36" t="str">
        <f>VLOOKUP('Employee Salary Payroll Tax '!B1883,'Employee Salary Payroll Tax '!$D$1:$E$7,2,FALSE)</f>
        <v>IBEW</v>
      </c>
      <c r="D1881" s="61">
        <f t="shared" si="234"/>
        <v>6.875E-3</v>
      </c>
      <c r="E1881" s="351">
        <f>'Employee Salary Payroll Tax '!N1883</f>
        <v>111759.17</v>
      </c>
      <c r="F1881" s="351">
        <f t="shared" si="235"/>
        <v>112527.51429374999</v>
      </c>
      <c r="G1881" s="352"/>
      <c r="H1881" s="351">
        <f t="shared" si="240"/>
        <v>0</v>
      </c>
      <c r="I1881" s="351">
        <f t="shared" si="236"/>
        <v>768.34429374999308</v>
      </c>
      <c r="J1881" s="351">
        <f t="shared" si="237"/>
        <v>0</v>
      </c>
      <c r="K1881" s="293">
        <f>SUM('Employee Salary Payroll Tax '!I1883:K1883)</f>
        <v>20403.52</v>
      </c>
      <c r="L1881" s="293">
        <f>'Employee Salary Payroll Tax '!H1883</f>
        <v>0</v>
      </c>
      <c r="M1881" s="293">
        <f t="shared" si="238"/>
        <v>91355.65</v>
      </c>
      <c r="N1881" s="359">
        <f t="shared" si="239"/>
        <v>0</v>
      </c>
      <c r="O1881" s="331"/>
      <c r="P1881" s="61"/>
      <c r="Q1881" s="294"/>
      <c r="R1881" s="292"/>
      <c r="S1881" s="291"/>
    </row>
    <row r="1882" spans="1:19" ht="14.4">
      <c r="A1882" s="36">
        <f t="shared" si="233"/>
        <v>559</v>
      </c>
      <c r="B1882" s="526"/>
      <c r="C1882" s="36" t="str">
        <f>VLOOKUP('Employee Salary Payroll Tax '!B1884,'Employee Salary Payroll Tax '!$D$1:$E$7,2,FALSE)</f>
        <v>NonUnion</v>
      </c>
      <c r="D1882" s="61">
        <f t="shared" si="234"/>
        <v>2.98E-2</v>
      </c>
      <c r="E1882" s="351">
        <f>'Employee Salary Payroll Tax '!N1884</f>
        <v>86405.73</v>
      </c>
      <c r="F1882" s="351">
        <f t="shared" si="235"/>
        <v>88980.620754000003</v>
      </c>
      <c r="G1882" s="352"/>
      <c r="H1882" s="351">
        <f t="shared" si="240"/>
        <v>0</v>
      </c>
      <c r="I1882" s="351">
        <f t="shared" si="236"/>
        <v>2574.8907540000073</v>
      </c>
      <c r="J1882" s="351">
        <f t="shared" si="237"/>
        <v>0</v>
      </c>
      <c r="K1882" s="293">
        <f>SUM('Employee Salary Payroll Tax '!I1884:K1884)</f>
        <v>41983.109999999993</v>
      </c>
      <c r="L1882" s="293">
        <f>'Employee Salary Payroll Tax '!H1884</f>
        <v>0</v>
      </c>
      <c r="M1882" s="293">
        <f t="shared" si="238"/>
        <v>44422.62</v>
      </c>
      <c r="N1882" s="359">
        <f t="shared" si="239"/>
        <v>0</v>
      </c>
      <c r="O1882" s="331"/>
      <c r="P1882" s="61"/>
      <c r="Q1882" s="294"/>
      <c r="R1882" s="292"/>
      <c r="S1882" s="291"/>
    </row>
    <row r="1883" spans="1:19" ht="14.4">
      <c r="A1883" s="36">
        <f t="shared" si="233"/>
        <v>560</v>
      </c>
      <c r="B1883" s="526"/>
      <c r="C1883" s="36" t="str">
        <f>VLOOKUP('Employee Salary Payroll Tax '!B1885,'Employee Salary Payroll Tax '!$D$1:$E$7,2,FALSE)</f>
        <v>NonUnion</v>
      </c>
      <c r="D1883" s="61">
        <f t="shared" si="234"/>
        <v>2.98E-2</v>
      </c>
      <c r="E1883" s="351">
        <f>'Employee Salary Payroll Tax '!N1885</f>
        <v>58887.26</v>
      </c>
      <c r="F1883" s="351">
        <f t="shared" si="235"/>
        <v>60642.100348000007</v>
      </c>
      <c r="G1883" s="352"/>
      <c r="H1883" s="351">
        <f t="shared" si="240"/>
        <v>0</v>
      </c>
      <c r="I1883" s="351">
        <f t="shared" si="236"/>
        <v>1754.8403480000052</v>
      </c>
      <c r="J1883" s="351">
        <f t="shared" si="237"/>
        <v>0</v>
      </c>
      <c r="K1883" s="293">
        <f>SUM('Employee Salary Payroll Tax '!I1885:K1885)</f>
        <v>52618.03</v>
      </c>
      <c r="L1883" s="293">
        <f>'Employee Salary Payroll Tax '!H1885</f>
        <v>0</v>
      </c>
      <c r="M1883" s="293">
        <f t="shared" si="238"/>
        <v>6269.2300000000032</v>
      </c>
      <c r="N1883" s="359">
        <f t="shared" si="239"/>
        <v>0</v>
      </c>
      <c r="O1883" s="331"/>
      <c r="P1883" s="61"/>
      <c r="Q1883" s="294"/>
      <c r="R1883" s="292"/>
      <c r="S1883" s="291"/>
    </row>
    <row r="1884" spans="1:19" ht="14.4">
      <c r="A1884" s="36">
        <f t="shared" si="233"/>
        <v>561</v>
      </c>
      <c r="B1884" s="526"/>
      <c r="C1884" s="36" t="str">
        <f>VLOOKUP('Employee Salary Payroll Tax '!B1886,'Employee Salary Payroll Tax '!$D$1:$E$7,2,FALSE)</f>
        <v>NonUnion</v>
      </c>
      <c r="D1884" s="61">
        <f t="shared" si="234"/>
        <v>2.98E-2</v>
      </c>
      <c r="E1884" s="351">
        <f>'Employee Salary Payroll Tax '!N1886</f>
        <v>52381.03</v>
      </c>
      <c r="F1884" s="351">
        <f t="shared" si="235"/>
        <v>53941.984693999999</v>
      </c>
      <c r="G1884" s="352"/>
      <c r="H1884" s="351">
        <f t="shared" si="240"/>
        <v>0</v>
      </c>
      <c r="I1884" s="351">
        <f t="shared" si="236"/>
        <v>1560.954694</v>
      </c>
      <c r="J1884" s="351">
        <f t="shared" si="237"/>
        <v>0</v>
      </c>
      <c r="K1884" s="293">
        <f>SUM('Employee Salary Payroll Tax '!I1886:K1886)</f>
        <v>1441.43</v>
      </c>
      <c r="L1884" s="293">
        <f>'Employee Salary Payroll Tax '!H1886</f>
        <v>274.52999999999997</v>
      </c>
      <c r="M1884" s="293">
        <f t="shared" si="238"/>
        <v>50665.07</v>
      </c>
      <c r="N1884" s="359">
        <f t="shared" si="239"/>
        <v>0</v>
      </c>
      <c r="O1884" s="331"/>
      <c r="P1884" s="61"/>
      <c r="Q1884" s="294"/>
      <c r="R1884" s="292"/>
      <c r="S1884" s="291"/>
    </row>
    <row r="1885" spans="1:19" ht="14.4">
      <c r="A1885" s="36">
        <f t="shared" si="233"/>
        <v>562</v>
      </c>
      <c r="B1885" s="526"/>
      <c r="C1885" s="36" t="str">
        <f>VLOOKUP('Employee Salary Payroll Tax '!B1887,'Employee Salary Payroll Tax '!$D$1:$E$7,2,FALSE)</f>
        <v>IBEW</v>
      </c>
      <c r="D1885" s="61">
        <f t="shared" si="234"/>
        <v>6.875E-3</v>
      </c>
      <c r="E1885" s="351">
        <f>'Employee Salary Payroll Tax '!N1887</f>
        <v>45381.54</v>
      </c>
      <c r="F1885" s="351">
        <f t="shared" si="235"/>
        <v>45693.538087499997</v>
      </c>
      <c r="G1885" s="352"/>
      <c r="H1885" s="351">
        <f t="shared" si="240"/>
        <v>0</v>
      </c>
      <c r="I1885" s="351">
        <f t="shared" si="236"/>
        <v>311.99808749999647</v>
      </c>
      <c r="J1885" s="351">
        <f t="shared" si="237"/>
        <v>0</v>
      </c>
      <c r="K1885" s="293">
        <f>SUM('Employee Salary Payroll Tax '!I1887:K1887)</f>
        <v>45381.54</v>
      </c>
      <c r="L1885" s="293">
        <f>'Employee Salary Payroll Tax '!H1887</f>
        <v>0</v>
      </c>
      <c r="M1885" s="293">
        <f t="shared" si="238"/>
        <v>0</v>
      </c>
      <c r="N1885" s="359">
        <f t="shared" si="239"/>
        <v>0</v>
      </c>
      <c r="O1885" s="331"/>
      <c r="P1885" s="61"/>
      <c r="Q1885" s="294"/>
      <c r="R1885" s="292"/>
      <c r="S1885" s="291"/>
    </row>
    <row r="1886" spans="1:19" ht="14.4">
      <c r="A1886" s="36">
        <f t="shared" si="233"/>
        <v>563</v>
      </c>
      <c r="B1886" s="526"/>
      <c r="C1886" s="36" t="str">
        <f>VLOOKUP('Employee Salary Payroll Tax '!B1888,'Employee Salary Payroll Tax '!$D$1:$E$7,2,FALSE)</f>
        <v>NonUnion</v>
      </c>
      <c r="D1886" s="61">
        <f t="shared" si="234"/>
        <v>2.98E-2</v>
      </c>
      <c r="E1886" s="351">
        <f>'Employee Salary Payroll Tax '!N1888</f>
        <v>112607.36</v>
      </c>
      <c r="F1886" s="351">
        <f t="shared" si="235"/>
        <v>115963.059328</v>
      </c>
      <c r="G1886" s="352"/>
      <c r="H1886" s="351">
        <f t="shared" si="240"/>
        <v>0</v>
      </c>
      <c r="I1886" s="351">
        <f t="shared" si="236"/>
        <v>3355.6993280000024</v>
      </c>
      <c r="J1886" s="351">
        <f t="shared" si="237"/>
        <v>0</v>
      </c>
      <c r="K1886" s="293">
        <f>SUM('Employee Salary Payroll Tax '!I1888:K1888)</f>
        <v>97176.569999999992</v>
      </c>
      <c r="L1886" s="293">
        <f>'Employee Salary Payroll Tax '!H1888</f>
        <v>0</v>
      </c>
      <c r="M1886" s="293">
        <f t="shared" si="238"/>
        <v>15430.790000000008</v>
      </c>
      <c r="N1886" s="359">
        <f t="shared" si="239"/>
        <v>0</v>
      </c>
      <c r="O1886" s="331"/>
      <c r="P1886" s="61"/>
      <c r="Q1886" s="294"/>
      <c r="R1886" s="292"/>
      <c r="S1886" s="291"/>
    </row>
    <row r="1887" spans="1:19" ht="14.4">
      <c r="A1887" s="36">
        <f t="shared" si="233"/>
        <v>564</v>
      </c>
      <c r="B1887" s="526"/>
      <c r="C1887" s="36" t="str">
        <f>VLOOKUP('Employee Salary Payroll Tax '!B1889,'Employee Salary Payroll Tax '!$D$1:$E$7,2,FALSE)</f>
        <v>NonUnion</v>
      </c>
      <c r="D1887" s="61">
        <f t="shared" si="234"/>
        <v>2.98E-2</v>
      </c>
      <c r="E1887" s="351">
        <f>'Employee Salary Payroll Tax '!N1889</f>
        <v>64082.3</v>
      </c>
      <c r="F1887" s="351">
        <f t="shared" si="235"/>
        <v>65991.952540000013</v>
      </c>
      <c r="G1887" s="352"/>
      <c r="H1887" s="351">
        <f t="shared" si="240"/>
        <v>0</v>
      </c>
      <c r="I1887" s="351">
        <f t="shared" si="236"/>
        <v>1909.65254000001</v>
      </c>
      <c r="J1887" s="351">
        <f t="shared" si="237"/>
        <v>0</v>
      </c>
      <c r="K1887" s="293">
        <f>SUM('Employee Salary Payroll Tax '!I1889:K1889)</f>
        <v>603.73</v>
      </c>
      <c r="L1887" s="293">
        <f>'Employee Salary Payroll Tax '!H1889</f>
        <v>0</v>
      </c>
      <c r="M1887" s="293">
        <f t="shared" si="238"/>
        <v>63478.57</v>
      </c>
      <c r="N1887" s="359">
        <f t="shared" si="239"/>
        <v>0</v>
      </c>
      <c r="O1887" s="331"/>
      <c r="P1887" s="61"/>
      <c r="Q1887" s="294"/>
      <c r="R1887" s="292"/>
      <c r="S1887" s="291"/>
    </row>
    <row r="1888" spans="1:19" ht="14.4">
      <c r="A1888" s="36">
        <f t="shared" si="233"/>
        <v>565</v>
      </c>
      <c r="B1888" s="526"/>
      <c r="C1888" s="36" t="str">
        <f>VLOOKUP('Employee Salary Payroll Tax '!B1890,'Employee Salary Payroll Tax '!$D$1:$E$7,2,FALSE)</f>
        <v>NonUnion</v>
      </c>
      <c r="D1888" s="61">
        <f t="shared" si="234"/>
        <v>2.98E-2</v>
      </c>
      <c r="E1888" s="351">
        <f>'Employee Salary Payroll Tax '!N1890</f>
        <v>57745.4</v>
      </c>
      <c r="F1888" s="351">
        <f t="shared" si="235"/>
        <v>59466.212920000005</v>
      </c>
      <c r="G1888" s="352"/>
      <c r="H1888" s="351">
        <f t="shared" si="240"/>
        <v>0</v>
      </c>
      <c r="I1888" s="351">
        <f t="shared" si="236"/>
        <v>1720.8129200000039</v>
      </c>
      <c r="J1888" s="351">
        <f t="shared" si="237"/>
        <v>0</v>
      </c>
      <c r="K1888" s="293">
        <f>SUM('Employee Salary Payroll Tax '!I1890:K1890)</f>
        <v>57745.4</v>
      </c>
      <c r="L1888" s="293">
        <f>'Employee Salary Payroll Tax '!H1890</f>
        <v>0</v>
      </c>
      <c r="M1888" s="293">
        <f t="shared" si="238"/>
        <v>0</v>
      </c>
      <c r="N1888" s="359">
        <f t="shared" si="239"/>
        <v>0</v>
      </c>
      <c r="O1888" s="331"/>
      <c r="P1888" s="61"/>
      <c r="Q1888" s="294"/>
      <c r="R1888" s="292"/>
      <c r="S1888" s="291"/>
    </row>
    <row r="1889" spans="1:19" ht="14.4">
      <c r="A1889" s="36">
        <f t="shared" si="233"/>
        <v>566</v>
      </c>
      <c r="B1889" s="526"/>
      <c r="C1889" s="36" t="str">
        <f>VLOOKUP('Employee Salary Payroll Tax '!B1891,'Employee Salary Payroll Tax '!$D$1:$E$7,2,FALSE)</f>
        <v>NonUnion</v>
      </c>
      <c r="D1889" s="61">
        <f t="shared" si="234"/>
        <v>2.98E-2</v>
      </c>
      <c r="E1889" s="351">
        <f>'Employee Salary Payroll Tax '!N1891</f>
        <v>70747.179999999993</v>
      </c>
      <c r="F1889" s="351">
        <f t="shared" si="235"/>
        <v>72855.445963999999</v>
      </c>
      <c r="G1889" s="352"/>
      <c r="H1889" s="351">
        <f t="shared" si="240"/>
        <v>0</v>
      </c>
      <c r="I1889" s="351">
        <f t="shared" si="236"/>
        <v>2108.2659640000056</v>
      </c>
      <c r="J1889" s="351">
        <f t="shared" si="237"/>
        <v>0</v>
      </c>
      <c r="K1889" s="293">
        <f>SUM('Employee Salary Payroll Tax '!I1891:K1891)</f>
        <v>3339.2199999999993</v>
      </c>
      <c r="L1889" s="293">
        <f>'Employee Salary Payroll Tax '!H1891</f>
        <v>0</v>
      </c>
      <c r="M1889" s="293">
        <f t="shared" si="238"/>
        <v>67407.959999999992</v>
      </c>
      <c r="N1889" s="359">
        <f t="shared" si="239"/>
        <v>0</v>
      </c>
      <c r="O1889" s="331"/>
      <c r="P1889" s="61"/>
      <c r="Q1889" s="294"/>
      <c r="R1889" s="292"/>
      <c r="S1889" s="291"/>
    </row>
    <row r="1890" spans="1:19" ht="14.4">
      <c r="A1890" s="36">
        <f t="shared" si="233"/>
        <v>567</v>
      </c>
      <c r="B1890" s="526"/>
      <c r="C1890" s="36" t="str">
        <f>VLOOKUP('Employee Salary Payroll Tax '!B1892,'Employee Salary Payroll Tax '!$D$1:$E$7,2,FALSE)</f>
        <v>NonUnion</v>
      </c>
      <c r="D1890" s="61">
        <f t="shared" si="234"/>
        <v>2.98E-2</v>
      </c>
      <c r="E1890" s="351">
        <f>'Employee Salary Payroll Tax '!N1892</f>
        <v>80955.64</v>
      </c>
      <c r="F1890" s="351">
        <f t="shared" si="235"/>
        <v>83368.118071999997</v>
      </c>
      <c r="G1890" s="352"/>
      <c r="H1890" s="351">
        <f t="shared" si="240"/>
        <v>0</v>
      </c>
      <c r="I1890" s="351">
        <f t="shared" si="236"/>
        <v>2412.4780719999981</v>
      </c>
      <c r="J1890" s="351">
        <f t="shared" si="237"/>
        <v>0</v>
      </c>
      <c r="K1890" s="293">
        <f>SUM('Employee Salary Payroll Tax '!I1892:K1892)</f>
        <v>1740.67</v>
      </c>
      <c r="L1890" s="293">
        <f>'Employee Salary Payroll Tax '!H1892</f>
        <v>0</v>
      </c>
      <c r="M1890" s="293">
        <f t="shared" si="238"/>
        <v>79214.97</v>
      </c>
      <c r="N1890" s="359">
        <f t="shared" si="239"/>
        <v>0</v>
      </c>
      <c r="O1890" s="331"/>
      <c r="P1890" s="61"/>
      <c r="Q1890" s="294"/>
      <c r="R1890" s="292"/>
      <c r="S1890" s="291"/>
    </row>
    <row r="1891" spans="1:19" ht="14.4">
      <c r="A1891" s="36">
        <f t="shared" si="233"/>
        <v>568</v>
      </c>
      <c r="B1891" s="526"/>
      <c r="C1891" s="36" t="str">
        <f>VLOOKUP('Employee Salary Payroll Tax '!B1893,'Employee Salary Payroll Tax '!$D$1:$E$7,2,FALSE)</f>
        <v>UA</v>
      </c>
      <c r="D1891" s="61">
        <f t="shared" si="234"/>
        <v>0.03</v>
      </c>
      <c r="E1891" s="351">
        <f>'Employee Salary Payroll Tax '!N1893</f>
        <v>80363.39</v>
      </c>
      <c r="F1891" s="351">
        <f t="shared" si="235"/>
        <v>82774.291700000002</v>
      </c>
      <c r="G1891" s="352"/>
      <c r="H1891" s="351">
        <f t="shared" si="240"/>
        <v>0</v>
      </c>
      <c r="I1891" s="351">
        <f t="shared" si="236"/>
        <v>2410.9017000000022</v>
      </c>
      <c r="J1891" s="351">
        <f t="shared" si="237"/>
        <v>0</v>
      </c>
      <c r="K1891" s="293">
        <f>SUM('Employee Salary Payroll Tax '!I1893:K1893)</f>
        <v>68213.919999999998</v>
      </c>
      <c r="L1891" s="293">
        <f>'Employee Salary Payroll Tax '!H1893</f>
        <v>220.14</v>
      </c>
      <c r="M1891" s="293">
        <f t="shared" si="238"/>
        <v>11929.330000000002</v>
      </c>
      <c r="N1891" s="359">
        <f t="shared" si="239"/>
        <v>0</v>
      </c>
      <c r="O1891" s="331"/>
      <c r="P1891" s="61"/>
      <c r="Q1891" s="294"/>
      <c r="R1891" s="292"/>
      <c r="S1891" s="291"/>
    </row>
    <row r="1892" spans="1:19" ht="14.4">
      <c r="A1892" s="36">
        <f t="shared" si="233"/>
        <v>569</v>
      </c>
      <c r="B1892" s="526"/>
      <c r="C1892" s="36" t="str">
        <f>VLOOKUP('Employee Salary Payroll Tax '!B1894,'Employee Salary Payroll Tax '!$D$1:$E$7,2,FALSE)</f>
        <v>UA</v>
      </c>
      <c r="D1892" s="61">
        <f t="shared" si="234"/>
        <v>0.03</v>
      </c>
      <c r="E1892" s="351">
        <f>'Employee Salary Payroll Tax '!N1894</f>
        <v>76177.33</v>
      </c>
      <c r="F1892" s="351">
        <f t="shared" si="235"/>
        <v>78462.649900000004</v>
      </c>
      <c r="G1892" s="352"/>
      <c r="H1892" s="351">
        <f t="shared" si="240"/>
        <v>0</v>
      </c>
      <c r="I1892" s="351">
        <f t="shared" si="236"/>
        <v>2285.3199000000022</v>
      </c>
      <c r="J1892" s="351">
        <f t="shared" si="237"/>
        <v>0</v>
      </c>
      <c r="K1892" s="293">
        <f>SUM('Employee Salary Payroll Tax '!I1894:K1894)</f>
        <v>68400.160000000003</v>
      </c>
      <c r="L1892" s="293">
        <f>'Employee Salary Payroll Tax '!H1894</f>
        <v>1360.72</v>
      </c>
      <c r="M1892" s="293">
        <f t="shared" si="238"/>
        <v>6416.449999999998</v>
      </c>
      <c r="N1892" s="359">
        <f t="shared" si="239"/>
        <v>0</v>
      </c>
      <c r="O1892" s="331"/>
      <c r="P1892" s="61"/>
      <c r="Q1892" s="294"/>
      <c r="R1892" s="292"/>
      <c r="S1892" s="291"/>
    </row>
    <row r="1893" spans="1:19" ht="14.4">
      <c r="A1893" s="36">
        <f t="shared" si="233"/>
        <v>570</v>
      </c>
      <c r="B1893" s="526"/>
      <c r="C1893" s="36" t="str">
        <f>VLOOKUP('Employee Salary Payroll Tax '!B1895,'Employee Salary Payroll Tax '!$D$1:$E$7,2,FALSE)</f>
        <v>NonUnion</v>
      </c>
      <c r="D1893" s="61">
        <f t="shared" si="234"/>
        <v>2.98E-2</v>
      </c>
      <c r="E1893" s="351">
        <f>'Employee Salary Payroll Tax '!N1895</f>
        <v>108091.8</v>
      </c>
      <c r="F1893" s="351">
        <f t="shared" si="235"/>
        <v>111312.93564000001</v>
      </c>
      <c r="G1893" s="352"/>
      <c r="H1893" s="351">
        <f t="shared" si="240"/>
        <v>0</v>
      </c>
      <c r="I1893" s="351">
        <f t="shared" si="236"/>
        <v>3221.1356400000077</v>
      </c>
      <c r="J1893" s="351">
        <f t="shared" si="237"/>
        <v>0</v>
      </c>
      <c r="K1893" s="293">
        <f>SUM('Employee Salary Payroll Tax '!I1895:K1895)</f>
        <v>29731.1</v>
      </c>
      <c r="L1893" s="293">
        <f>'Employee Salary Payroll Tax '!H1895</f>
        <v>0</v>
      </c>
      <c r="M1893" s="293">
        <f t="shared" si="238"/>
        <v>78360.700000000012</v>
      </c>
      <c r="N1893" s="359">
        <f t="shared" si="239"/>
        <v>0</v>
      </c>
      <c r="O1893" s="331"/>
      <c r="P1893" s="61"/>
      <c r="Q1893" s="294"/>
      <c r="R1893" s="292"/>
      <c r="S1893" s="291"/>
    </row>
    <row r="1894" spans="1:19" ht="14.4">
      <c r="A1894" s="36">
        <f t="shared" si="233"/>
        <v>571</v>
      </c>
      <c r="B1894" s="526"/>
      <c r="C1894" s="36" t="str">
        <f>VLOOKUP('Employee Salary Payroll Tax '!B1896,'Employee Salary Payroll Tax '!$D$1:$E$7,2,FALSE)</f>
        <v>UA</v>
      </c>
      <c r="D1894" s="61">
        <f t="shared" si="234"/>
        <v>0.03</v>
      </c>
      <c r="E1894" s="351">
        <f>'Employee Salary Payroll Tax '!N1896</f>
        <v>81945.509999999995</v>
      </c>
      <c r="F1894" s="351">
        <f t="shared" si="235"/>
        <v>84403.8753</v>
      </c>
      <c r="G1894" s="352"/>
      <c r="H1894" s="351">
        <f t="shared" si="240"/>
        <v>0</v>
      </c>
      <c r="I1894" s="351">
        <f t="shared" si="236"/>
        <v>2458.3653000000049</v>
      </c>
      <c r="J1894" s="351">
        <f t="shared" si="237"/>
        <v>0</v>
      </c>
      <c r="K1894" s="293">
        <f>SUM('Employee Salary Payroll Tax '!I1896:K1896)</f>
        <v>74203.98</v>
      </c>
      <c r="L1894" s="293">
        <f>'Employee Salary Payroll Tax '!H1896</f>
        <v>263.3</v>
      </c>
      <c r="M1894" s="293">
        <f t="shared" si="238"/>
        <v>7478.2299999999987</v>
      </c>
      <c r="N1894" s="359">
        <f t="shared" si="239"/>
        <v>0</v>
      </c>
      <c r="O1894" s="331"/>
      <c r="P1894" s="61"/>
      <c r="Q1894" s="294"/>
      <c r="R1894" s="292"/>
      <c r="S1894" s="291"/>
    </row>
    <row r="1895" spans="1:19" ht="14.4">
      <c r="A1895" s="36">
        <f t="shared" si="233"/>
        <v>572</v>
      </c>
      <c r="B1895" s="526"/>
      <c r="C1895" s="36" t="str">
        <f>VLOOKUP('Employee Salary Payroll Tax '!B1897,'Employee Salary Payroll Tax '!$D$1:$E$7,2,FALSE)</f>
        <v>NonUnion</v>
      </c>
      <c r="D1895" s="61">
        <f t="shared" si="234"/>
        <v>2.98E-2</v>
      </c>
      <c r="E1895" s="351">
        <f>'Employee Salary Payroll Tax '!N1897</f>
        <v>155862.63</v>
      </c>
      <c r="F1895" s="351">
        <f t="shared" si="235"/>
        <v>160507.33637400001</v>
      </c>
      <c r="G1895" s="352"/>
      <c r="H1895" s="351">
        <f t="shared" si="240"/>
        <v>0</v>
      </c>
      <c r="I1895" s="351">
        <f t="shared" si="236"/>
        <v>4644.7063740000012</v>
      </c>
      <c r="J1895" s="351">
        <f t="shared" si="237"/>
        <v>0</v>
      </c>
      <c r="K1895" s="293">
        <f>SUM('Employee Salary Payroll Tax '!I1897:K1897)</f>
        <v>64800.52</v>
      </c>
      <c r="L1895" s="293">
        <f>'Employee Salary Payroll Tax '!H1897</f>
        <v>0</v>
      </c>
      <c r="M1895" s="293">
        <f t="shared" si="238"/>
        <v>91062.110000000015</v>
      </c>
      <c r="N1895" s="359">
        <f t="shared" si="239"/>
        <v>0</v>
      </c>
      <c r="O1895" s="331"/>
      <c r="P1895" s="61"/>
      <c r="Q1895" s="294"/>
      <c r="R1895" s="292"/>
      <c r="S1895" s="291"/>
    </row>
    <row r="1896" spans="1:19" ht="14.4">
      <c r="A1896" s="36">
        <f t="shared" si="233"/>
        <v>573</v>
      </c>
      <c r="B1896" s="526"/>
      <c r="C1896" s="36" t="str">
        <f>VLOOKUP('Employee Salary Payroll Tax '!B1898,'Employee Salary Payroll Tax '!$D$1:$E$7,2,FALSE)</f>
        <v>IBEW</v>
      </c>
      <c r="D1896" s="61">
        <f t="shared" si="234"/>
        <v>6.875E-3</v>
      </c>
      <c r="E1896" s="351">
        <f>'Employee Salary Payroll Tax '!N1898</f>
        <v>61610.09</v>
      </c>
      <c r="F1896" s="351">
        <f t="shared" si="235"/>
        <v>62033.659368749992</v>
      </c>
      <c r="G1896" s="352"/>
      <c r="H1896" s="351">
        <f t="shared" si="240"/>
        <v>0</v>
      </c>
      <c r="I1896" s="351">
        <f t="shared" si="236"/>
        <v>423.56936874999519</v>
      </c>
      <c r="J1896" s="351">
        <f t="shared" si="237"/>
        <v>0</v>
      </c>
      <c r="K1896" s="293">
        <f>SUM('Employee Salary Payroll Tax '!I1898:K1898)</f>
        <v>61610.09</v>
      </c>
      <c r="L1896" s="293">
        <f>'Employee Salary Payroll Tax '!H1898</f>
        <v>0</v>
      </c>
      <c r="M1896" s="293">
        <f t="shared" si="238"/>
        <v>0</v>
      </c>
      <c r="N1896" s="359">
        <f t="shared" si="239"/>
        <v>0</v>
      </c>
      <c r="O1896" s="331"/>
      <c r="P1896" s="61"/>
      <c r="Q1896" s="294"/>
      <c r="R1896" s="292"/>
      <c r="S1896" s="291"/>
    </row>
    <row r="1897" spans="1:19" ht="14.4">
      <c r="A1897" s="36">
        <f t="shared" si="233"/>
        <v>574</v>
      </c>
      <c r="B1897" s="526"/>
      <c r="C1897" s="36" t="str">
        <f>VLOOKUP('Employee Salary Payroll Tax '!B1899,'Employee Salary Payroll Tax '!$D$1:$E$7,2,FALSE)</f>
        <v>UA</v>
      </c>
      <c r="D1897" s="61">
        <f t="shared" si="234"/>
        <v>0.03</v>
      </c>
      <c r="E1897" s="351">
        <f>'Employee Salary Payroll Tax '!N1899</f>
        <v>51113.72</v>
      </c>
      <c r="F1897" s="351">
        <f t="shared" si="235"/>
        <v>52647.131600000001</v>
      </c>
      <c r="G1897" s="352"/>
      <c r="H1897" s="351">
        <f t="shared" si="240"/>
        <v>0</v>
      </c>
      <c r="I1897" s="351">
        <f t="shared" si="236"/>
        <v>1533.4115999999995</v>
      </c>
      <c r="J1897" s="351">
        <f t="shared" si="237"/>
        <v>0</v>
      </c>
      <c r="K1897" s="293">
        <f>SUM('Employee Salary Payroll Tax '!I1899:K1899)</f>
        <v>27451.570000000003</v>
      </c>
      <c r="L1897" s="293">
        <f>'Employee Salary Payroll Tax '!H1899</f>
        <v>75.33</v>
      </c>
      <c r="M1897" s="293">
        <f t="shared" si="238"/>
        <v>23586.819999999996</v>
      </c>
      <c r="N1897" s="359">
        <f t="shared" si="239"/>
        <v>0</v>
      </c>
      <c r="O1897" s="331"/>
      <c r="P1897" s="61"/>
      <c r="Q1897" s="294"/>
      <c r="R1897" s="292"/>
      <c r="S1897" s="291"/>
    </row>
    <row r="1898" spans="1:19" ht="14.4">
      <c r="A1898" s="36">
        <f t="shared" si="233"/>
        <v>575</v>
      </c>
      <c r="B1898" s="526"/>
      <c r="C1898" s="36" t="str">
        <f>VLOOKUP('Employee Salary Payroll Tax '!B1900,'Employee Salary Payroll Tax '!$D$1:$E$7,2,FALSE)</f>
        <v>NonUnion</v>
      </c>
      <c r="D1898" s="61">
        <f t="shared" si="234"/>
        <v>2.98E-2</v>
      </c>
      <c r="E1898" s="351">
        <f>'Employee Salary Payroll Tax '!N1900</f>
        <v>5056.8500000000004</v>
      </c>
      <c r="F1898" s="351">
        <f t="shared" si="235"/>
        <v>5207.5441300000002</v>
      </c>
      <c r="G1898" s="352"/>
      <c r="H1898" s="351">
        <f t="shared" si="240"/>
        <v>39943.15</v>
      </c>
      <c r="I1898" s="351">
        <f t="shared" si="236"/>
        <v>150.69412999999986</v>
      </c>
      <c r="J1898" s="351">
        <f t="shared" si="237"/>
        <v>0.90416477999999922</v>
      </c>
      <c r="K1898" s="293">
        <f>SUM('Employee Salary Payroll Tax '!I1900:K1900)</f>
        <v>1656.8000000000002</v>
      </c>
      <c r="L1898" s="293">
        <f>'Employee Salary Payroll Tax '!H1900</f>
        <v>0</v>
      </c>
      <c r="M1898" s="293">
        <f t="shared" si="238"/>
        <v>3400.05</v>
      </c>
      <c r="N1898" s="359">
        <f t="shared" si="239"/>
        <v>0.29623583994141861</v>
      </c>
      <c r="O1898" s="331"/>
      <c r="P1898" s="61"/>
      <c r="Q1898" s="294"/>
      <c r="R1898" s="292"/>
      <c r="S1898" s="291"/>
    </row>
    <row r="1899" spans="1:19" ht="14.4">
      <c r="A1899" s="36">
        <f t="shared" si="233"/>
        <v>576</v>
      </c>
      <c r="B1899" s="526"/>
      <c r="C1899" s="36" t="str">
        <f>VLOOKUP('Employee Salary Payroll Tax '!B1901,'Employee Salary Payroll Tax '!$D$1:$E$7,2,FALSE)</f>
        <v>NonUnion</v>
      </c>
      <c r="D1899" s="61">
        <f t="shared" si="234"/>
        <v>2.98E-2</v>
      </c>
      <c r="E1899" s="351">
        <f>'Employee Salary Payroll Tax '!N1901</f>
        <v>81150.039999999994</v>
      </c>
      <c r="F1899" s="351">
        <f t="shared" si="235"/>
        <v>83568.311191999994</v>
      </c>
      <c r="G1899" s="352"/>
      <c r="H1899" s="351">
        <f t="shared" si="240"/>
        <v>0</v>
      </c>
      <c r="I1899" s="351">
        <f t="shared" si="236"/>
        <v>2418.2711920000002</v>
      </c>
      <c r="J1899" s="351">
        <f t="shared" si="237"/>
        <v>0</v>
      </c>
      <c r="K1899" s="293">
        <f>SUM('Employee Salary Payroll Tax '!I1901:K1901)</f>
        <v>78243.399999999994</v>
      </c>
      <c r="L1899" s="293">
        <f>'Employee Salary Payroll Tax '!H1901</f>
        <v>0</v>
      </c>
      <c r="M1899" s="293">
        <f t="shared" si="238"/>
        <v>2906.6399999999994</v>
      </c>
      <c r="N1899" s="359">
        <f t="shared" si="239"/>
        <v>0</v>
      </c>
      <c r="O1899" s="331"/>
      <c r="P1899" s="61"/>
      <c r="Q1899" s="294"/>
      <c r="R1899" s="292"/>
      <c r="S1899" s="291"/>
    </row>
    <row r="1900" spans="1:19" ht="14.4">
      <c r="A1900" s="36">
        <f t="shared" si="233"/>
        <v>577</v>
      </c>
      <c r="B1900" s="526"/>
      <c r="C1900" s="36" t="str">
        <f>VLOOKUP('Employee Salary Payroll Tax '!B1902,'Employee Salary Payroll Tax '!$D$1:$E$7,2,FALSE)</f>
        <v>IBEW</v>
      </c>
      <c r="D1900" s="61">
        <f t="shared" si="234"/>
        <v>6.875E-3</v>
      </c>
      <c r="E1900" s="351">
        <f>'Employee Salary Payroll Tax '!N1902</f>
        <v>100442.73</v>
      </c>
      <c r="F1900" s="351">
        <f t="shared" si="235"/>
        <v>101133.27376874999</v>
      </c>
      <c r="G1900" s="352"/>
      <c r="H1900" s="351">
        <f t="shared" si="240"/>
        <v>0</v>
      </c>
      <c r="I1900" s="351">
        <f t="shared" si="236"/>
        <v>690.54376874999434</v>
      </c>
      <c r="J1900" s="351">
        <f t="shared" si="237"/>
        <v>0</v>
      </c>
      <c r="K1900" s="293">
        <f>SUM('Employee Salary Payroll Tax '!I1902:K1902)</f>
        <v>18732.3</v>
      </c>
      <c r="L1900" s="293">
        <f>'Employee Salary Payroll Tax '!H1902</f>
        <v>0</v>
      </c>
      <c r="M1900" s="293">
        <f t="shared" si="238"/>
        <v>81710.429999999993</v>
      </c>
      <c r="N1900" s="359">
        <f t="shared" si="239"/>
        <v>0</v>
      </c>
      <c r="O1900" s="331"/>
      <c r="P1900" s="61"/>
      <c r="Q1900" s="294"/>
      <c r="R1900" s="292"/>
      <c r="S1900" s="291"/>
    </row>
    <row r="1901" spans="1:19" ht="14.4">
      <c r="A1901" s="36">
        <f t="shared" ref="A1901:A1964" si="241">+A1900+1</f>
        <v>578</v>
      </c>
      <c r="B1901" s="526"/>
      <c r="C1901" s="36" t="str">
        <f>VLOOKUP('Employee Salary Payroll Tax '!B1903,'Employee Salary Payroll Tax '!$D$1:$E$7,2,FALSE)</f>
        <v>IBEW</v>
      </c>
      <c r="D1901" s="61">
        <f t="shared" si="234"/>
        <v>6.875E-3</v>
      </c>
      <c r="E1901" s="351">
        <f>'Employee Salary Payroll Tax '!N1903</f>
        <v>47319.519999999997</v>
      </c>
      <c r="F1901" s="351">
        <f t="shared" si="235"/>
        <v>47644.841699999997</v>
      </c>
      <c r="G1901" s="352"/>
      <c r="H1901" s="351">
        <f t="shared" si="240"/>
        <v>0</v>
      </c>
      <c r="I1901" s="351">
        <f t="shared" si="236"/>
        <v>325.32170000000042</v>
      </c>
      <c r="J1901" s="351">
        <f t="shared" si="237"/>
        <v>0</v>
      </c>
      <c r="K1901" s="293">
        <f>SUM('Employee Salary Payroll Tax '!I1903:K1903)</f>
        <v>44581.49</v>
      </c>
      <c r="L1901" s="293">
        <f>'Employee Salary Payroll Tax '!H1903</f>
        <v>0</v>
      </c>
      <c r="M1901" s="293">
        <f t="shared" si="238"/>
        <v>2738.0299999999988</v>
      </c>
      <c r="N1901" s="359">
        <f t="shared" si="239"/>
        <v>0</v>
      </c>
      <c r="O1901" s="331"/>
      <c r="P1901" s="61"/>
      <c r="Q1901" s="294"/>
      <c r="R1901" s="292"/>
      <c r="S1901" s="291"/>
    </row>
    <row r="1902" spans="1:19" ht="14.4">
      <c r="A1902" s="36">
        <f t="shared" si="241"/>
        <v>579</v>
      </c>
      <c r="B1902" s="526"/>
      <c r="C1902" s="36" t="str">
        <f>VLOOKUP('Employee Salary Payroll Tax '!B1904,'Employee Salary Payroll Tax '!$D$1:$E$7,2,FALSE)</f>
        <v>NonUnion</v>
      </c>
      <c r="D1902" s="61">
        <f t="shared" si="234"/>
        <v>2.98E-2</v>
      </c>
      <c r="E1902" s="351">
        <f>'Employee Salary Payroll Tax '!N1904</f>
        <v>6352.48</v>
      </c>
      <c r="F1902" s="351">
        <f t="shared" si="235"/>
        <v>6541.7839039999999</v>
      </c>
      <c r="G1902" s="352"/>
      <c r="H1902" s="351">
        <f t="shared" si="240"/>
        <v>38647.520000000004</v>
      </c>
      <c r="I1902" s="351">
        <f t="shared" si="236"/>
        <v>189.30390400000033</v>
      </c>
      <c r="J1902" s="351">
        <f t="shared" si="237"/>
        <v>1.135823424000002</v>
      </c>
      <c r="K1902" s="293">
        <f>SUM('Employee Salary Payroll Tax '!I1904:K1904)</f>
        <v>38.64</v>
      </c>
      <c r="L1902" s="293">
        <f>'Employee Salary Payroll Tax '!H1904</f>
        <v>0</v>
      </c>
      <c r="M1902" s="293">
        <f t="shared" si="238"/>
        <v>6313.8399999999992</v>
      </c>
      <c r="N1902" s="359">
        <f t="shared" si="239"/>
        <v>6.9088319989124318E-3</v>
      </c>
      <c r="O1902" s="331"/>
      <c r="P1902" s="61"/>
      <c r="Q1902" s="294"/>
      <c r="R1902" s="292"/>
      <c r="S1902" s="291"/>
    </row>
    <row r="1903" spans="1:19" ht="14.4">
      <c r="A1903" s="36">
        <f t="shared" si="241"/>
        <v>580</v>
      </c>
      <c r="B1903" s="526"/>
      <c r="C1903" s="36" t="str">
        <f>VLOOKUP('Employee Salary Payroll Tax '!B1905,'Employee Salary Payroll Tax '!$D$1:$E$7,2,FALSE)</f>
        <v>NonUnion</v>
      </c>
      <c r="D1903" s="61">
        <f t="shared" si="234"/>
        <v>2.98E-2</v>
      </c>
      <c r="E1903" s="351">
        <f>'Employee Salary Payroll Tax '!N1905</f>
        <v>9637.92</v>
      </c>
      <c r="F1903" s="351">
        <f t="shared" si="235"/>
        <v>9925.130016000001</v>
      </c>
      <c r="G1903" s="352"/>
      <c r="H1903" s="351">
        <f t="shared" si="240"/>
        <v>35362.080000000002</v>
      </c>
      <c r="I1903" s="351">
        <f t="shared" si="236"/>
        <v>287.21001600000091</v>
      </c>
      <c r="J1903" s="351">
        <f t="shared" si="237"/>
        <v>1.7232600960000055</v>
      </c>
      <c r="K1903" s="293">
        <f>SUM('Employee Salary Payroll Tax '!I1905:K1905)</f>
        <v>2120.34</v>
      </c>
      <c r="L1903" s="293">
        <f>'Employee Salary Payroll Tax '!H1905</f>
        <v>0</v>
      </c>
      <c r="M1903" s="293">
        <f t="shared" si="238"/>
        <v>7517.58</v>
      </c>
      <c r="N1903" s="359">
        <f t="shared" si="239"/>
        <v>0.37911679196066522</v>
      </c>
      <c r="O1903" s="331"/>
      <c r="P1903" s="61"/>
      <c r="Q1903" s="294"/>
      <c r="R1903" s="292"/>
      <c r="S1903" s="291"/>
    </row>
    <row r="1904" spans="1:19" ht="14.4">
      <c r="A1904" s="36">
        <f t="shared" si="241"/>
        <v>581</v>
      </c>
      <c r="B1904" s="526"/>
      <c r="C1904" s="36" t="str">
        <f>VLOOKUP('Employee Salary Payroll Tax '!B1906,'Employee Salary Payroll Tax '!$D$1:$E$7,2,FALSE)</f>
        <v>NonUnion</v>
      </c>
      <c r="D1904" s="61">
        <f t="shared" si="234"/>
        <v>2.98E-2</v>
      </c>
      <c r="E1904" s="351">
        <f>'Employee Salary Payroll Tax '!N1906</f>
        <v>137161.42000000001</v>
      </c>
      <c r="F1904" s="351">
        <f t="shared" si="235"/>
        <v>141248.83031600001</v>
      </c>
      <c r="G1904" s="352"/>
      <c r="H1904" s="351">
        <f t="shared" si="240"/>
        <v>0</v>
      </c>
      <c r="I1904" s="351">
        <f t="shared" si="236"/>
        <v>4087.4103159999941</v>
      </c>
      <c r="J1904" s="351">
        <f t="shared" si="237"/>
        <v>0</v>
      </c>
      <c r="K1904" s="293">
        <f>SUM('Employee Salary Payroll Tax '!I1906:K1906)</f>
        <v>120963.44</v>
      </c>
      <c r="L1904" s="293">
        <f>'Employee Salary Payroll Tax '!H1906</f>
        <v>0</v>
      </c>
      <c r="M1904" s="293">
        <f t="shared" si="238"/>
        <v>16197.98000000001</v>
      </c>
      <c r="N1904" s="359">
        <f t="shared" si="239"/>
        <v>0</v>
      </c>
      <c r="O1904" s="331"/>
      <c r="P1904" s="61"/>
      <c r="Q1904" s="294"/>
      <c r="R1904" s="292"/>
      <c r="S1904" s="291"/>
    </row>
    <row r="1905" spans="1:19" ht="14.4">
      <c r="A1905" s="36">
        <f t="shared" si="241"/>
        <v>582</v>
      </c>
      <c r="B1905" s="526"/>
      <c r="C1905" s="36" t="str">
        <f>VLOOKUP('Employee Salary Payroll Tax '!B1907,'Employee Salary Payroll Tax '!$D$1:$E$7,2,FALSE)</f>
        <v>IBEW</v>
      </c>
      <c r="D1905" s="61">
        <f t="shared" si="234"/>
        <v>6.875E-3</v>
      </c>
      <c r="E1905" s="351">
        <f>'Employee Salary Payroll Tax '!N1907</f>
        <v>141288.13</v>
      </c>
      <c r="F1905" s="351">
        <f t="shared" si="235"/>
        <v>142259.48589375001</v>
      </c>
      <c r="G1905" s="352"/>
      <c r="H1905" s="351">
        <f t="shared" si="240"/>
        <v>0</v>
      </c>
      <c r="I1905" s="351">
        <f t="shared" si="236"/>
        <v>971.35589375000563</v>
      </c>
      <c r="J1905" s="351">
        <f t="shared" si="237"/>
        <v>0</v>
      </c>
      <c r="K1905" s="293">
        <f>SUM('Employee Salary Payroll Tax '!I1907:K1907)</f>
        <v>129614.11</v>
      </c>
      <c r="L1905" s="293">
        <f>'Employee Salary Payroll Tax '!H1907</f>
        <v>0</v>
      </c>
      <c r="M1905" s="293">
        <f t="shared" si="238"/>
        <v>11674.020000000004</v>
      </c>
      <c r="N1905" s="359">
        <f t="shared" si="239"/>
        <v>0</v>
      </c>
      <c r="O1905" s="331"/>
      <c r="P1905" s="61"/>
      <c r="Q1905" s="294"/>
      <c r="R1905" s="292"/>
      <c r="S1905" s="291"/>
    </row>
    <row r="1906" spans="1:19" ht="14.4">
      <c r="A1906" s="36">
        <f t="shared" si="241"/>
        <v>583</v>
      </c>
      <c r="B1906" s="526"/>
      <c r="C1906" s="36" t="str">
        <f>VLOOKUP('Employee Salary Payroll Tax '!B1908,'Employee Salary Payroll Tax '!$D$1:$E$7,2,FALSE)</f>
        <v>NonUnion</v>
      </c>
      <c r="D1906" s="61">
        <f t="shared" si="234"/>
        <v>2.98E-2</v>
      </c>
      <c r="E1906" s="351">
        <f>'Employee Salary Payroll Tax '!N1908</f>
        <v>39023.019999999997</v>
      </c>
      <c r="F1906" s="351">
        <f t="shared" si="235"/>
        <v>40185.905996000001</v>
      </c>
      <c r="G1906" s="352"/>
      <c r="H1906" s="351">
        <f t="shared" si="240"/>
        <v>5976.9800000000032</v>
      </c>
      <c r="I1906" s="351">
        <f t="shared" si="236"/>
        <v>1162.8859960000045</v>
      </c>
      <c r="J1906" s="351">
        <f t="shared" si="237"/>
        <v>6.9773159760000274</v>
      </c>
      <c r="K1906" s="293">
        <f>SUM('Employee Salary Payroll Tax '!I1908:K1908)</f>
        <v>37462.11</v>
      </c>
      <c r="L1906" s="293">
        <f>'Employee Salary Payroll Tax '!H1908</f>
        <v>0</v>
      </c>
      <c r="M1906" s="293">
        <f t="shared" si="238"/>
        <v>1560.9099999999962</v>
      </c>
      <c r="N1906" s="359">
        <f t="shared" si="239"/>
        <v>6.6982252678283789</v>
      </c>
      <c r="O1906" s="331"/>
      <c r="P1906" s="61"/>
      <c r="Q1906" s="294"/>
      <c r="R1906" s="292"/>
      <c r="S1906" s="291"/>
    </row>
    <row r="1907" spans="1:19" ht="14.4">
      <c r="A1907" s="36">
        <f t="shared" si="241"/>
        <v>584</v>
      </c>
      <c r="B1907" s="526"/>
      <c r="C1907" s="36" t="str">
        <f>VLOOKUP('Employee Salary Payroll Tax '!B1909,'Employee Salary Payroll Tax '!$D$1:$E$7,2,FALSE)</f>
        <v>IBEW</v>
      </c>
      <c r="D1907" s="61">
        <f t="shared" si="234"/>
        <v>6.875E-3</v>
      </c>
      <c r="E1907" s="351">
        <f>'Employee Salary Payroll Tax '!N1909</f>
        <v>120097.75</v>
      </c>
      <c r="F1907" s="351">
        <f t="shared" si="235"/>
        <v>120923.42203125</v>
      </c>
      <c r="G1907" s="352"/>
      <c r="H1907" s="351">
        <f t="shared" si="240"/>
        <v>0</v>
      </c>
      <c r="I1907" s="351">
        <f t="shared" si="236"/>
        <v>825.67203124999651</v>
      </c>
      <c r="J1907" s="351">
        <f t="shared" si="237"/>
        <v>0</v>
      </c>
      <c r="K1907" s="293">
        <f>SUM('Employee Salary Payroll Tax '!I1909:K1909)</f>
        <v>88460.47</v>
      </c>
      <c r="L1907" s="293">
        <f>'Employee Salary Payroll Tax '!H1909</f>
        <v>0</v>
      </c>
      <c r="M1907" s="293">
        <f t="shared" si="238"/>
        <v>31637.279999999999</v>
      </c>
      <c r="N1907" s="359">
        <f t="shared" si="239"/>
        <v>0</v>
      </c>
      <c r="O1907" s="331"/>
      <c r="P1907" s="61"/>
      <c r="Q1907" s="294"/>
      <c r="R1907" s="292"/>
      <c r="S1907" s="291"/>
    </row>
    <row r="1908" spans="1:19" ht="14.4">
      <c r="A1908" s="36">
        <f t="shared" si="241"/>
        <v>585</v>
      </c>
      <c r="B1908" s="526"/>
      <c r="C1908" s="36" t="str">
        <f>VLOOKUP('Employee Salary Payroll Tax '!B1910,'Employee Salary Payroll Tax '!$D$1:$E$7,2,FALSE)</f>
        <v>NonUnion</v>
      </c>
      <c r="D1908" s="61">
        <f t="shared" si="234"/>
        <v>2.98E-2</v>
      </c>
      <c r="E1908" s="351">
        <f>'Employee Salary Payroll Tax '!N1910</f>
        <v>100746.53</v>
      </c>
      <c r="F1908" s="351">
        <f t="shared" si="235"/>
        <v>103748.77659400001</v>
      </c>
      <c r="G1908" s="352"/>
      <c r="H1908" s="351">
        <f t="shared" si="240"/>
        <v>0</v>
      </c>
      <c r="I1908" s="351">
        <f t="shared" si="236"/>
        <v>3002.2465940000111</v>
      </c>
      <c r="J1908" s="351">
        <f t="shared" si="237"/>
        <v>0</v>
      </c>
      <c r="K1908" s="293">
        <f>SUM('Employee Salary Payroll Tax '!I1910:K1910)</f>
        <v>72772.87000000001</v>
      </c>
      <c r="L1908" s="293">
        <f>'Employee Salary Payroll Tax '!H1910</f>
        <v>0</v>
      </c>
      <c r="M1908" s="293">
        <f t="shared" si="238"/>
        <v>27973.659999999989</v>
      </c>
      <c r="N1908" s="359">
        <f t="shared" si="239"/>
        <v>0</v>
      </c>
      <c r="O1908" s="331"/>
      <c r="P1908" s="61"/>
      <c r="Q1908" s="294"/>
      <c r="R1908" s="292"/>
      <c r="S1908" s="291"/>
    </row>
    <row r="1909" spans="1:19" ht="14.4">
      <c r="A1909" s="36">
        <f t="shared" si="241"/>
        <v>586</v>
      </c>
      <c r="B1909" s="526"/>
      <c r="C1909" s="36" t="str">
        <f>VLOOKUP('Employee Salary Payroll Tax '!B1911,'Employee Salary Payroll Tax '!$D$1:$E$7,2,FALSE)</f>
        <v>NonUnion</v>
      </c>
      <c r="D1909" s="61">
        <f t="shared" si="234"/>
        <v>2.98E-2</v>
      </c>
      <c r="E1909" s="351">
        <f>'Employee Salary Payroll Tax '!N1911</f>
        <v>90453.52</v>
      </c>
      <c r="F1909" s="351">
        <f t="shared" si="235"/>
        <v>93149.034896000012</v>
      </c>
      <c r="G1909" s="352"/>
      <c r="H1909" s="351">
        <f t="shared" si="240"/>
        <v>0</v>
      </c>
      <c r="I1909" s="351">
        <f t="shared" si="236"/>
        <v>2695.5148960000079</v>
      </c>
      <c r="J1909" s="351">
        <f t="shared" si="237"/>
        <v>0</v>
      </c>
      <c r="K1909" s="293">
        <f>SUM('Employee Salary Payroll Tax '!I1911:K1911)</f>
        <v>87910.21</v>
      </c>
      <c r="L1909" s="293">
        <f>'Employee Salary Payroll Tax '!H1911</f>
        <v>0</v>
      </c>
      <c r="M1909" s="293">
        <f t="shared" si="238"/>
        <v>2543.3099999999977</v>
      </c>
      <c r="N1909" s="359">
        <f t="shared" si="239"/>
        <v>0</v>
      </c>
      <c r="O1909" s="331"/>
      <c r="P1909" s="61"/>
      <c r="Q1909" s="294"/>
      <c r="R1909" s="292"/>
      <c r="S1909" s="291"/>
    </row>
    <row r="1910" spans="1:19" ht="14.4">
      <c r="A1910" s="36">
        <f t="shared" si="241"/>
        <v>587</v>
      </c>
      <c r="B1910" s="526"/>
      <c r="C1910" s="36" t="str">
        <f>VLOOKUP('Employee Salary Payroll Tax '!B1912,'Employee Salary Payroll Tax '!$D$1:$E$7,2,FALSE)</f>
        <v>NonUnion</v>
      </c>
      <c r="D1910" s="61">
        <f t="shared" si="234"/>
        <v>2.98E-2</v>
      </c>
      <c r="E1910" s="351">
        <f>'Employee Salary Payroll Tax '!N1912</f>
        <v>83591.63</v>
      </c>
      <c r="F1910" s="351">
        <f t="shared" si="235"/>
        <v>86082.660574000009</v>
      </c>
      <c r="G1910" s="352"/>
      <c r="H1910" s="351">
        <f t="shared" si="240"/>
        <v>0</v>
      </c>
      <c r="I1910" s="351">
        <f t="shared" si="236"/>
        <v>2491.030574000004</v>
      </c>
      <c r="J1910" s="351">
        <f t="shared" si="237"/>
        <v>0</v>
      </c>
      <c r="K1910" s="293">
        <f>SUM('Employee Salary Payroll Tax '!I1912:K1912)</f>
        <v>23303.11</v>
      </c>
      <c r="L1910" s="293">
        <f>'Employee Salary Payroll Tax '!H1912</f>
        <v>0</v>
      </c>
      <c r="M1910" s="293">
        <f t="shared" si="238"/>
        <v>60288.520000000004</v>
      </c>
      <c r="N1910" s="359">
        <f t="shared" si="239"/>
        <v>0</v>
      </c>
      <c r="O1910" s="331"/>
      <c r="P1910" s="61"/>
      <c r="Q1910" s="294"/>
      <c r="R1910" s="292"/>
      <c r="S1910" s="291"/>
    </row>
    <row r="1911" spans="1:19" ht="14.4">
      <c r="A1911" s="36">
        <f t="shared" si="241"/>
        <v>588</v>
      </c>
      <c r="B1911" s="526"/>
      <c r="C1911" s="36" t="str">
        <f>VLOOKUP('Employee Salary Payroll Tax '!B1913,'Employee Salary Payroll Tax '!$D$1:$E$7,2,FALSE)</f>
        <v>IBEW</v>
      </c>
      <c r="D1911" s="61">
        <f t="shared" si="234"/>
        <v>6.875E-3</v>
      </c>
      <c r="E1911" s="351">
        <f>'Employee Salary Payroll Tax '!N1913</f>
        <v>165735.43</v>
      </c>
      <c r="F1911" s="351">
        <f t="shared" si="235"/>
        <v>166874.86108124998</v>
      </c>
      <c r="G1911" s="352"/>
      <c r="H1911" s="351">
        <f t="shared" si="240"/>
        <v>0</v>
      </c>
      <c r="I1911" s="351">
        <f t="shared" si="236"/>
        <v>1139.4310812499898</v>
      </c>
      <c r="J1911" s="351">
        <f t="shared" si="237"/>
        <v>0</v>
      </c>
      <c r="K1911" s="293">
        <f>SUM('Employee Salary Payroll Tax '!I1913:K1913)</f>
        <v>147154.33000000002</v>
      </c>
      <c r="L1911" s="293">
        <f>'Employee Salary Payroll Tax '!H1913</f>
        <v>0</v>
      </c>
      <c r="M1911" s="293">
        <f t="shared" si="238"/>
        <v>18581.099999999977</v>
      </c>
      <c r="N1911" s="359">
        <f t="shared" si="239"/>
        <v>0</v>
      </c>
      <c r="O1911" s="331"/>
      <c r="P1911" s="61"/>
      <c r="Q1911" s="294"/>
      <c r="R1911" s="292"/>
      <c r="S1911" s="291"/>
    </row>
    <row r="1912" spans="1:19" ht="14.4">
      <c r="A1912" s="36">
        <f t="shared" si="241"/>
        <v>589</v>
      </c>
      <c r="B1912" s="526"/>
      <c r="C1912" s="36" t="str">
        <f>VLOOKUP('Employee Salary Payroll Tax '!B1914,'Employee Salary Payroll Tax '!$D$1:$E$7,2,FALSE)</f>
        <v>NonUnion</v>
      </c>
      <c r="D1912" s="61">
        <f t="shared" si="234"/>
        <v>2.98E-2</v>
      </c>
      <c r="E1912" s="351">
        <f>'Employee Salary Payroll Tax '!N1914</f>
        <v>56089.43</v>
      </c>
      <c r="F1912" s="351">
        <f t="shared" si="235"/>
        <v>57760.895014000002</v>
      </c>
      <c r="G1912" s="352"/>
      <c r="H1912" s="351">
        <f t="shared" si="240"/>
        <v>0</v>
      </c>
      <c r="I1912" s="351">
        <f t="shared" si="236"/>
        <v>1671.4650140000012</v>
      </c>
      <c r="J1912" s="351">
        <f t="shared" si="237"/>
        <v>0</v>
      </c>
      <c r="K1912" s="293">
        <f>SUM('Employee Salary Payroll Tax '!I1914:K1914)</f>
        <v>-92.51</v>
      </c>
      <c r="L1912" s="293">
        <f>'Employee Salary Payroll Tax '!H1914</f>
        <v>0</v>
      </c>
      <c r="M1912" s="293">
        <f t="shared" si="238"/>
        <v>56181.94</v>
      </c>
      <c r="N1912" s="359">
        <f t="shared" si="239"/>
        <v>0</v>
      </c>
      <c r="O1912" s="331"/>
      <c r="P1912" s="61"/>
      <c r="Q1912" s="294"/>
      <c r="R1912" s="292"/>
      <c r="S1912" s="291"/>
    </row>
    <row r="1913" spans="1:19" ht="14.4">
      <c r="A1913" s="36">
        <f t="shared" si="241"/>
        <v>590</v>
      </c>
      <c r="B1913" s="526"/>
      <c r="C1913" s="36" t="str">
        <f>VLOOKUP('Employee Salary Payroll Tax '!B1915,'Employee Salary Payroll Tax '!$D$1:$E$7,2,FALSE)</f>
        <v>NonUnion</v>
      </c>
      <c r="D1913" s="61">
        <f t="shared" si="234"/>
        <v>2.98E-2</v>
      </c>
      <c r="E1913" s="351">
        <f>'Employee Salary Payroll Tax '!N1915</f>
        <v>105162.9</v>
      </c>
      <c r="F1913" s="351">
        <f t="shared" si="235"/>
        <v>108296.75442</v>
      </c>
      <c r="G1913" s="352"/>
      <c r="H1913" s="351">
        <f t="shared" si="240"/>
        <v>0</v>
      </c>
      <c r="I1913" s="351">
        <f t="shared" si="236"/>
        <v>3133.8544200000033</v>
      </c>
      <c r="J1913" s="351">
        <f t="shared" si="237"/>
        <v>0</v>
      </c>
      <c r="K1913" s="293">
        <f>SUM('Employee Salary Payroll Tax '!I1915:K1915)</f>
        <v>16691.23</v>
      </c>
      <c r="L1913" s="293">
        <f>'Employee Salary Payroll Tax '!H1915</f>
        <v>0</v>
      </c>
      <c r="M1913" s="293">
        <f t="shared" si="238"/>
        <v>88471.67</v>
      </c>
      <c r="N1913" s="359">
        <f t="shared" si="239"/>
        <v>0</v>
      </c>
      <c r="O1913" s="331"/>
      <c r="P1913" s="61"/>
      <c r="Q1913" s="294"/>
      <c r="R1913" s="292"/>
      <c r="S1913" s="291"/>
    </row>
    <row r="1914" spans="1:19" ht="14.4">
      <c r="A1914" s="36">
        <f t="shared" si="241"/>
        <v>591</v>
      </c>
      <c r="B1914" s="526"/>
      <c r="C1914" s="36" t="str">
        <f>VLOOKUP('Employee Salary Payroll Tax '!B1916,'Employee Salary Payroll Tax '!$D$1:$E$7,2,FALSE)</f>
        <v>NonUnion</v>
      </c>
      <c r="D1914" s="61">
        <f t="shared" si="234"/>
        <v>2.98E-2</v>
      </c>
      <c r="E1914" s="351">
        <f>'Employee Salary Payroll Tax '!N1916</f>
        <v>43098.27</v>
      </c>
      <c r="F1914" s="351">
        <f t="shared" si="235"/>
        <v>44382.598445999996</v>
      </c>
      <c r="G1914" s="352"/>
      <c r="H1914" s="351">
        <f t="shared" si="240"/>
        <v>1901.7300000000032</v>
      </c>
      <c r="I1914" s="351">
        <f t="shared" si="236"/>
        <v>1284.3284459999995</v>
      </c>
      <c r="J1914" s="351">
        <f t="shared" si="237"/>
        <v>7.7059706759999971</v>
      </c>
      <c r="K1914" s="293">
        <f>SUM('Employee Salary Payroll Tax '!I1916:K1916)</f>
        <v>-98.21</v>
      </c>
      <c r="L1914" s="293">
        <f>'Employee Salary Payroll Tax '!H1916</f>
        <v>-4.2699999999999996</v>
      </c>
      <c r="M1914" s="293">
        <f t="shared" si="238"/>
        <v>43200.749999999993</v>
      </c>
      <c r="N1914" s="359">
        <f t="shared" si="239"/>
        <v>-1.7559947999592557E-2</v>
      </c>
      <c r="O1914" s="331"/>
      <c r="P1914" s="61"/>
      <c r="Q1914" s="294"/>
      <c r="R1914" s="292"/>
      <c r="S1914" s="291"/>
    </row>
    <row r="1915" spans="1:19" ht="14.4">
      <c r="A1915" s="36">
        <f t="shared" si="241"/>
        <v>592</v>
      </c>
      <c r="B1915" s="526"/>
      <c r="C1915" s="36" t="str">
        <f>VLOOKUP('Employee Salary Payroll Tax '!B1917,'Employee Salary Payroll Tax '!$D$1:$E$7,2,FALSE)</f>
        <v>NonUnion</v>
      </c>
      <c r="D1915" s="61">
        <f t="shared" si="234"/>
        <v>2.98E-2</v>
      </c>
      <c r="E1915" s="351">
        <f>'Employee Salary Payroll Tax '!N1917</f>
        <v>129238.1</v>
      </c>
      <c r="F1915" s="351">
        <f t="shared" si="235"/>
        <v>133089.39538</v>
      </c>
      <c r="G1915" s="352"/>
      <c r="H1915" s="351">
        <f t="shared" si="240"/>
        <v>0</v>
      </c>
      <c r="I1915" s="351">
        <f t="shared" si="236"/>
        <v>3851.2953799999959</v>
      </c>
      <c r="J1915" s="351">
        <f t="shared" si="237"/>
        <v>0</v>
      </c>
      <c r="K1915" s="293">
        <f>SUM('Employee Salary Payroll Tax '!I1917:K1917)</f>
        <v>128794.4</v>
      </c>
      <c r="L1915" s="293">
        <f>'Employee Salary Payroll Tax '!H1917</f>
        <v>0</v>
      </c>
      <c r="M1915" s="293">
        <f t="shared" si="238"/>
        <v>443.70000000001164</v>
      </c>
      <c r="N1915" s="359">
        <f t="shared" si="239"/>
        <v>0</v>
      </c>
      <c r="O1915" s="331"/>
      <c r="P1915" s="61"/>
      <c r="Q1915" s="294"/>
      <c r="R1915" s="292"/>
      <c r="S1915" s="291"/>
    </row>
    <row r="1916" spans="1:19" ht="14.4">
      <c r="A1916" s="36">
        <f t="shared" si="241"/>
        <v>593</v>
      </c>
      <c r="B1916" s="526"/>
      <c r="C1916" s="36" t="str">
        <f>VLOOKUP('Employee Salary Payroll Tax '!B1918,'Employee Salary Payroll Tax '!$D$1:$E$7,2,FALSE)</f>
        <v>IBEW</v>
      </c>
      <c r="D1916" s="61">
        <f t="shared" si="234"/>
        <v>6.875E-3</v>
      </c>
      <c r="E1916" s="351">
        <f>'Employee Salary Payroll Tax '!N1918</f>
        <v>64226.61</v>
      </c>
      <c r="F1916" s="351">
        <f t="shared" si="235"/>
        <v>64668.167943749999</v>
      </c>
      <c r="G1916" s="352"/>
      <c r="H1916" s="351">
        <f t="shared" si="240"/>
        <v>0</v>
      </c>
      <c r="I1916" s="351">
        <f t="shared" si="236"/>
        <v>441.55794374999823</v>
      </c>
      <c r="J1916" s="351">
        <f t="shared" si="237"/>
        <v>0</v>
      </c>
      <c r="K1916" s="293">
        <f>SUM('Employee Salary Payroll Tax '!I1918:K1918)</f>
        <v>64226.61</v>
      </c>
      <c r="L1916" s="293">
        <f>'Employee Salary Payroll Tax '!H1918</f>
        <v>0</v>
      </c>
      <c r="M1916" s="293">
        <f t="shared" si="238"/>
        <v>0</v>
      </c>
      <c r="N1916" s="359">
        <f t="shared" si="239"/>
        <v>0</v>
      </c>
      <c r="O1916" s="331"/>
      <c r="P1916" s="61"/>
      <c r="Q1916" s="294"/>
      <c r="R1916" s="292"/>
      <c r="S1916" s="291"/>
    </row>
    <row r="1917" spans="1:19" ht="14.4">
      <c r="A1917" s="36">
        <f t="shared" si="241"/>
        <v>594</v>
      </c>
      <c r="B1917" s="526"/>
      <c r="C1917" s="36" t="str">
        <f>VLOOKUP('Employee Salary Payroll Tax '!B1919,'Employee Salary Payroll Tax '!$D$1:$E$7,2,FALSE)</f>
        <v>IBEW</v>
      </c>
      <c r="D1917" s="61">
        <f t="shared" si="234"/>
        <v>6.875E-3</v>
      </c>
      <c r="E1917" s="351">
        <f>'Employee Salary Payroll Tax '!N1919</f>
        <v>40456.370000000003</v>
      </c>
      <c r="F1917" s="351">
        <f t="shared" si="235"/>
        <v>40734.507543749998</v>
      </c>
      <c r="G1917" s="352"/>
      <c r="H1917" s="351">
        <f t="shared" si="240"/>
        <v>4543.6299999999974</v>
      </c>
      <c r="I1917" s="351">
        <f t="shared" si="236"/>
        <v>278.13754374999553</v>
      </c>
      <c r="J1917" s="351">
        <f t="shared" si="237"/>
        <v>1.6688252624999733</v>
      </c>
      <c r="K1917" s="293">
        <f>SUM('Employee Salary Payroll Tax '!I1919:K1919)</f>
        <v>40456.370000000003</v>
      </c>
      <c r="L1917" s="293">
        <f>'Employee Salary Payroll Tax '!H1919</f>
        <v>0</v>
      </c>
      <c r="M1917" s="293">
        <f t="shared" si="238"/>
        <v>0</v>
      </c>
      <c r="N1917" s="359">
        <f t="shared" si="239"/>
        <v>1.6688252624587234</v>
      </c>
      <c r="O1917" s="331"/>
      <c r="P1917" s="61"/>
      <c r="Q1917" s="294"/>
      <c r="R1917" s="292"/>
      <c r="S1917" s="291"/>
    </row>
    <row r="1918" spans="1:19" ht="14.4">
      <c r="A1918" s="36">
        <f t="shared" si="241"/>
        <v>595</v>
      </c>
      <c r="B1918" s="526"/>
      <c r="C1918" s="36" t="str">
        <f>VLOOKUP('Employee Salary Payroll Tax '!B1920,'Employee Salary Payroll Tax '!$D$1:$E$7,2,FALSE)</f>
        <v>NonUnion</v>
      </c>
      <c r="D1918" s="61">
        <f t="shared" si="234"/>
        <v>2.98E-2</v>
      </c>
      <c r="E1918" s="351">
        <f>'Employee Salary Payroll Tax '!N1920</f>
        <v>23487.11</v>
      </c>
      <c r="F1918" s="351">
        <f t="shared" si="235"/>
        <v>24187.025878</v>
      </c>
      <c r="G1918" s="352"/>
      <c r="H1918" s="351">
        <f t="shared" si="240"/>
        <v>21512.89</v>
      </c>
      <c r="I1918" s="351">
        <f t="shared" si="236"/>
        <v>699.91587799999979</v>
      </c>
      <c r="J1918" s="351">
        <f t="shared" si="237"/>
        <v>4.1994952679999988</v>
      </c>
      <c r="K1918" s="293">
        <f>SUM('Employee Salary Payroll Tax '!I1920:K1920)</f>
        <v>-1.6800000000000004</v>
      </c>
      <c r="L1918" s="293">
        <f>'Employee Salary Payroll Tax '!H1920</f>
        <v>0</v>
      </c>
      <c r="M1918" s="293">
        <f t="shared" si="238"/>
        <v>23488.79</v>
      </c>
      <c r="N1918" s="359">
        <f t="shared" si="239"/>
        <v>-3.0038399998721065E-4</v>
      </c>
      <c r="O1918" s="331"/>
      <c r="P1918" s="61"/>
      <c r="Q1918" s="294"/>
      <c r="R1918" s="292"/>
      <c r="S1918" s="291"/>
    </row>
    <row r="1919" spans="1:19" ht="14.4">
      <c r="A1919" s="36">
        <f t="shared" si="241"/>
        <v>596</v>
      </c>
      <c r="B1919" s="526"/>
      <c r="C1919" s="36" t="str">
        <f>VLOOKUP('Employee Salary Payroll Tax '!B1921,'Employee Salary Payroll Tax '!$D$1:$E$7,2,FALSE)</f>
        <v>NonUnion</v>
      </c>
      <c r="D1919" s="61">
        <f t="shared" si="234"/>
        <v>2.98E-2</v>
      </c>
      <c r="E1919" s="351">
        <f>'Employee Salary Payroll Tax '!N1921</f>
        <v>25360.09</v>
      </c>
      <c r="F1919" s="351">
        <f t="shared" si="235"/>
        <v>26115.820682000001</v>
      </c>
      <c r="G1919" s="352"/>
      <c r="H1919" s="351">
        <f t="shared" si="240"/>
        <v>19639.91</v>
      </c>
      <c r="I1919" s="351">
        <f t="shared" si="236"/>
        <v>755.73068200000125</v>
      </c>
      <c r="J1919" s="351">
        <f t="shared" si="237"/>
        <v>4.5343840920000078</v>
      </c>
      <c r="K1919" s="293">
        <f>SUM('Employee Salary Payroll Tax '!I1921:K1921)</f>
        <v>7161.81</v>
      </c>
      <c r="L1919" s="293">
        <f>'Employee Salary Payroll Tax '!H1921</f>
        <v>0</v>
      </c>
      <c r="M1919" s="293">
        <f t="shared" si="238"/>
        <v>18198.28</v>
      </c>
      <c r="N1919" s="359">
        <f t="shared" si="239"/>
        <v>1.2805316279495083</v>
      </c>
      <c r="O1919" s="331"/>
      <c r="P1919" s="61"/>
      <c r="Q1919" s="294"/>
      <c r="R1919" s="292"/>
      <c r="S1919" s="291"/>
    </row>
    <row r="1920" spans="1:19" ht="14.4">
      <c r="A1920" s="36">
        <f t="shared" si="241"/>
        <v>597</v>
      </c>
      <c r="B1920" s="526"/>
      <c r="C1920" s="36" t="str">
        <f>VLOOKUP('Employee Salary Payroll Tax '!B1922,'Employee Salary Payroll Tax '!$D$1:$E$7,2,FALSE)</f>
        <v>NonUnion</v>
      </c>
      <c r="D1920" s="61">
        <f t="shared" si="234"/>
        <v>2.98E-2</v>
      </c>
      <c r="E1920" s="351">
        <f>'Employee Salary Payroll Tax '!N1922</f>
        <v>92666.46</v>
      </c>
      <c r="F1920" s="351">
        <f t="shared" si="235"/>
        <v>95427.92050800001</v>
      </c>
      <c r="G1920" s="352"/>
      <c r="H1920" s="351">
        <f t="shared" si="240"/>
        <v>0</v>
      </c>
      <c r="I1920" s="351">
        <f t="shared" si="236"/>
        <v>2761.4605080000038</v>
      </c>
      <c r="J1920" s="351">
        <f t="shared" si="237"/>
        <v>0</v>
      </c>
      <c r="K1920" s="293">
        <f>SUM('Employee Salary Payroll Tax '!I1922:K1922)</f>
        <v>91185.279999999999</v>
      </c>
      <c r="L1920" s="293">
        <f>'Employee Salary Payroll Tax '!H1922</f>
        <v>0</v>
      </c>
      <c r="M1920" s="293">
        <f t="shared" si="238"/>
        <v>1481.1800000000076</v>
      </c>
      <c r="N1920" s="359">
        <f t="shared" si="239"/>
        <v>0</v>
      </c>
      <c r="O1920" s="331"/>
      <c r="P1920" s="61"/>
      <c r="Q1920" s="294"/>
      <c r="R1920" s="292"/>
      <c r="S1920" s="291"/>
    </row>
    <row r="1921" spans="1:19" ht="14.4">
      <c r="A1921" s="36">
        <f t="shared" si="241"/>
        <v>598</v>
      </c>
      <c r="B1921" s="526"/>
      <c r="C1921" s="36" t="str">
        <f>VLOOKUP('Employee Salary Payroll Tax '!B1923,'Employee Salary Payroll Tax '!$D$1:$E$7,2,FALSE)</f>
        <v>NonUnion</v>
      </c>
      <c r="D1921" s="61">
        <f t="shared" si="234"/>
        <v>2.98E-2</v>
      </c>
      <c r="E1921" s="351">
        <f>'Employee Salary Payroll Tax '!N1923</f>
        <v>83134.240000000005</v>
      </c>
      <c r="F1921" s="351">
        <f t="shared" si="235"/>
        <v>85611.640352000017</v>
      </c>
      <c r="G1921" s="352"/>
      <c r="H1921" s="351">
        <f t="shared" si="240"/>
        <v>0</v>
      </c>
      <c r="I1921" s="351">
        <f t="shared" si="236"/>
        <v>2477.4003520000115</v>
      </c>
      <c r="J1921" s="351">
        <f t="shared" si="237"/>
        <v>0</v>
      </c>
      <c r="K1921" s="293">
        <f>SUM('Employee Salary Payroll Tax '!I1923:K1923)</f>
        <v>41303.14</v>
      </c>
      <c r="L1921" s="293">
        <f>'Employee Salary Payroll Tax '!H1923</f>
        <v>0</v>
      </c>
      <c r="M1921" s="293">
        <f t="shared" si="238"/>
        <v>41831.100000000006</v>
      </c>
      <c r="N1921" s="359">
        <f t="shared" si="239"/>
        <v>0</v>
      </c>
      <c r="O1921" s="331"/>
      <c r="P1921" s="61"/>
      <c r="Q1921" s="294"/>
      <c r="R1921" s="292"/>
      <c r="S1921" s="291"/>
    </row>
    <row r="1922" spans="1:19" ht="14.4">
      <c r="A1922" s="36">
        <f t="shared" si="241"/>
        <v>599</v>
      </c>
      <c r="B1922" s="526"/>
      <c r="C1922" s="36" t="str">
        <f>VLOOKUP('Employee Salary Payroll Tax '!B1924,'Employee Salary Payroll Tax '!$D$1:$E$7,2,FALSE)</f>
        <v>NonUnion</v>
      </c>
      <c r="D1922" s="61">
        <f t="shared" si="234"/>
        <v>2.98E-2</v>
      </c>
      <c r="E1922" s="351">
        <f>'Employee Salary Payroll Tax '!N1924</f>
        <v>75135.070000000007</v>
      </c>
      <c r="F1922" s="351">
        <f t="shared" si="235"/>
        <v>77374.095086000016</v>
      </c>
      <c r="G1922" s="352"/>
      <c r="H1922" s="351">
        <f t="shared" si="240"/>
        <v>0</v>
      </c>
      <c r="I1922" s="351">
        <f t="shared" si="236"/>
        <v>2239.0250860000087</v>
      </c>
      <c r="J1922" s="351">
        <f t="shared" si="237"/>
        <v>0</v>
      </c>
      <c r="K1922" s="293">
        <f>SUM('Employee Salary Payroll Tax '!I1924:K1924)</f>
        <v>10536.35</v>
      </c>
      <c r="L1922" s="293">
        <f>'Employee Salary Payroll Tax '!H1924</f>
        <v>0</v>
      </c>
      <c r="M1922" s="293">
        <f t="shared" si="238"/>
        <v>64598.720000000008</v>
      </c>
      <c r="N1922" s="359">
        <f t="shared" si="239"/>
        <v>0</v>
      </c>
      <c r="O1922" s="331"/>
      <c r="P1922" s="61"/>
      <c r="Q1922" s="294"/>
      <c r="R1922" s="292"/>
      <c r="S1922" s="291"/>
    </row>
    <row r="1923" spans="1:19" ht="14.4">
      <c r="A1923" s="36">
        <f t="shared" si="241"/>
        <v>600</v>
      </c>
      <c r="B1923" s="526"/>
      <c r="C1923" s="36" t="str">
        <f>VLOOKUP('Employee Salary Payroll Tax '!B1925,'Employee Salary Payroll Tax '!$D$1:$E$7,2,FALSE)</f>
        <v>NonUnion</v>
      </c>
      <c r="D1923" s="61">
        <f t="shared" si="234"/>
        <v>2.98E-2</v>
      </c>
      <c r="E1923" s="351">
        <f>'Employee Salary Payroll Tax '!N1925</f>
        <v>40901.89</v>
      </c>
      <c r="F1923" s="351">
        <f t="shared" si="235"/>
        <v>42120.766322000003</v>
      </c>
      <c r="G1923" s="352"/>
      <c r="H1923" s="351">
        <f t="shared" si="240"/>
        <v>4098.1100000000006</v>
      </c>
      <c r="I1923" s="351">
        <f t="shared" si="236"/>
        <v>1218.8763220000037</v>
      </c>
      <c r="J1923" s="351">
        <f t="shared" si="237"/>
        <v>7.3132579320000222</v>
      </c>
      <c r="K1923" s="293">
        <f>SUM('Employee Salary Payroll Tax '!I1925:K1925)</f>
        <v>29754.86</v>
      </c>
      <c r="L1923" s="293">
        <f>'Employee Salary Payroll Tax '!H1925</f>
        <v>0</v>
      </c>
      <c r="M1923" s="293">
        <f t="shared" si="238"/>
        <v>11147.029999999999</v>
      </c>
      <c r="N1923" s="359">
        <f t="shared" si="239"/>
        <v>5.3201689678699449</v>
      </c>
      <c r="O1923" s="331"/>
      <c r="P1923" s="61"/>
      <c r="Q1923" s="294"/>
      <c r="R1923" s="292"/>
      <c r="S1923" s="291"/>
    </row>
    <row r="1924" spans="1:19" ht="14.4">
      <c r="A1924" s="36">
        <f t="shared" si="241"/>
        <v>601</v>
      </c>
      <c r="B1924" s="526"/>
      <c r="C1924" s="36" t="str">
        <f>VLOOKUP('Employee Salary Payroll Tax '!B1926,'Employee Salary Payroll Tax '!$D$1:$E$7,2,FALSE)</f>
        <v>NonUnion</v>
      </c>
      <c r="D1924" s="61">
        <f t="shared" si="234"/>
        <v>2.98E-2</v>
      </c>
      <c r="E1924" s="351">
        <f>'Employee Salary Payroll Tax '!N1926</f>
        <v>53921.9</v>
      </c>
      <c r="F1924" s="351">
        <f t="shared" si="235"/>
        <v>55528.772620000003</v>
      </c>
      <c r="G1924" s="352"/>
      <c r="H1924" s="351">
        <f t="shared" si="240"/>
        <v>0</v>
      </c>
      <c r="I1924" s="351">
        <f t="shared" si="236"/>
        <v>1606.8726200000019</v>
      </c>
      <c r="J1924" s="351">
        <f t="shared" si="237"/>
        <v>0</v>
      </c>
      <c r="K1924" s="293">
        <f>SUM('Employee Salary Payroll Tax '!I1926:K1926)</f>
        <v>53921.9</v>
      </c>
      <c r="L1924" s="293">
        <f>'Employee Salary Payroll Tax '!H1926</f>
        <v>0</v>
      </c>
      <c r="M1924" s="293">
        <f t="shared" si="238"/>
        <v>0</v>
      </c>
      <c r="N1924" s="359">
        <f t="shared" si="239"/>
        <v>0</v>
      </c>
      <c r="O1924" s="331"/>
      <c r="P1924" s="61"/>
      <c r="Q1924" s="294"/>
      <c r="R1924" s="292"/>
      <c r="S1924" s="291"/>
    </row>
    <row r="1925" spans="1:19" ht="14.4">
      <c r="A1925" s="36">
        <f t="shared" si="241"/>
        <v>602</v>
      </c>
      <c r="B1925" s="526"/>
      <c r="C1925" s="36" t="str">
        <f>VLOOKUP('Employee Salary Payroll Tax '!B1927,'Employee Salary Payroll Tax '!$D$1:$E$7,2,FALSE)</f>
        <v>UA</v>
      </c>
      <c r="D1925" s="61">
        <f t="shared" si="234"/>
        <v>0.03</v>
      </c>
      <c r="E1925" s="351">
        <f>'Employee Salary Payroll Tax '!N1927</f>
        <v>74551.23</v>
      </c>
      <c r="F1925" s="351">
        <f t="shared" si="235"/>
        <v>76787.766900000002</v>
      </c>
      <c r="G1925" s="352"/>
      <c r="H1925" s="351">
        <f t="shared" si="240"/>
        <v>0</v>
      </c>
      <c r="I1925" s="351">
        <f t="shared" si="236"/>
        <v>2236.5369000000064</v>
      </c>
      <c r="J1925" s="351">
        <f t="shared" si="237"/>
        <v>0</v>
      </c>
      <c r="K1925" s="293">
        <f>SUM('Employee Salary Payroll Tax '!I1927:K1927)</f>
        <v>67096.12999999999</v>
      </c>
      <c r="L1925" s="293">
        <f>'Employee Salary Payroll Tax '!H1927</f>
        <v>1385.94</v>
      </c>
      <c r="M1925" s="293">
        <f t="shared" si="238"/>
        <v>6069.1600000000053</v>
      </c>
      <c r="N1925" s="359">
        <f t="shared" si="239"/>
        <v>0</v>
      </c>
      <c r="O1925" s="331"/>
      <c r="P1925" s="61"/>
      <c r="Q1925" s="294"/>
      <c r="R1925" s="292"/>
      <c r="S1925" s="291"/>
    </row>
    <row r="1926" spans="1:19" ht="14.4">
      <c r="A1926" s="36">
        <f t="shared" si="241"/>
        <v>603</v>
      </c>
      <c r="B1926" s="526"/>
      <c r="C1926" s="36" t="str">
        <f>VLOOKUP('Employee Salary Payroll Tax '!B1928,'Employee Salary Payroll Tax '!$D$1:$E$7,2,FALSE)</f>
        <v>NonUnion</v>
      </c>
      <c r="D1926" s="61">
        <f t="shared" si="234"/>
        <v>2.98E-2</v>
      </c>
      <c r="E1926" s="351">
        <f>'Employee Salary Payroll Tax '!N1928</f>
        <v>65135.15</v>
      </c>
      <c r="F1926" s="351">
        <f t="shared" si="235"/>
        <v>67076.17747000001</v>
      </c>
      <c r="G1926" s="352"/>
      <c r="H1926" s="351">
        <f t="shared" si="240"/>
        <v>0</v>
      </c>
      <c r="I1926" s="351">
        <f t="shared" si="236"/>
        <v>1941.0274700000082</v>
      </c>
      <c r="J1926" s="351">
        <f t="shared" si="237"/>
        <v>0</v>
      </c>
      <c r="K1926" s="293">
        <f>SUM('Employee Salary Payroll Tax '!I1928:K1928)</f>
        <v>11788.32</v>
      </c>
      <c r="L1926" s="293">
        <f>'Employee Salary Payroll Tax '!H1928</f>
        <v>0</v>
      </c>
      <c r="M1926" s="293">
        <f t="shared" si="238"/>
        <v>53346.83</v>
      </c>
      <c r="N1926" s="359">
        <f t="shared" si="239"/>
        <v>0</v>
      </c>
      <c r="O1926" s="331"/>
      <c r="P1926" s="61"/>
      <c r="Q1926" s="294"/>
      <c r="R1926" s="292"/>
      <c r="S1926" s="291"/>
    </row>
    <row r="1927" spans="1:19" ht="14.4">
      <c r="A1927" s="36">
        <f t="shared" si="241"/>
        <v>604</v>
      </c>
      <c r="B1927" s="526"/>
      <c r="C1927" s="36" t="str">
        <f>VLOOKUP('Employee Salary Payroll Tax '!B1929,'Employee Salary Payroll Tax '!$D$1:$E$7,2,FALSE)</f>
        <v>NonUnion</v>
      </c>
      <c r="D1927" s="61">
        <f t="shared" si="234"/>
        <v>2.98E-2</v>
      </c>
      <c r="E1927" s="351">
        <f>'Employee Salary Payroll Tax '!N1929</f>
        <v>63460.800000000003</v>
      </c>
      <c r="F1927" s="351">
        <f t="shared" si="235"/>
        <v>65351.931840000005</v>
      </c>
      <c r="G1927" s="352"/>
      <c r="H1927" s="351">
        <f t="shared" si="240"/>
        <v>0</v>
      </c>
      <c r="I1927" s="351">
        <f t="shared" si="236"/>
        <v>1891.1318400000018</v>
      </c>
      <c r="J1927" s="351">
        <f t="shared" si="237"/>
        <v>0</v>
      </c>
      <c r="K1927" s="293">
        <f>SUM('Employee Salary Payroll Tax '!I1929:K1929)</f>
        <v>61962.73</v>
      </c>
      <c r="L1927" s="293">
        <f>'Employee Salary Payroll Tax '!H1929</f>
        <v>0</v>
      </c>
      <c r="M1927" s="293">
        <f t="shared" si="238"/>
        <v>1498.0699999999997</v>
      </c>
      <c r="N1927" s="359">
        <f t="shared" si="239"/>
        <v>0</v>
      </c>
      <c r="O1927" s="331"/>
      <c r="P1927" s="61"/>
      <c r="Q1927" s="294"/>
      <c r="R1927" s="292"/>
      <c r="S1927" s="291"/>
    </row>
    <row r="1928" spans="1:19" ht="14.4">
      <c r="A1928" s="36">
        <f t="shared" si="241"/>
        <v>605</v>
      </c>
      <c r="B1928" s="526"/>
      <c r="C1928" s="36" t="str">
        <f>VLOOKUP('Employee Salary Payroll Tax '!B1930,'Employee Salary Payroll Tax '!$D$1:$E$7,2,FALSE)</f>
        <v>NonUnion</v>
      </c>
      <c r="D1928" s="61">
        <f t="shared" si="234"/>
        <v>2.98E-2</v>
      </c>
      <c r="E1928" s="351">
        <f>'Employee Salary Payroll Tax '!N1930</f>
        <v>137719.03</v>
      </c>
      <c r="F1928" s="351">
        <f t="shared" si="235"/>
        <v>141823.05709400002</v>
      </c>
      <c r="G1928" s="352"/>
      <c r="H1928" s="351">
        <f t="shared" si="240"/>
        <v>0</v>
      </c>
      <c r="I1928" s="351">
        <f t="shared" si="236"/>
        <v>4104.0270940000191</v>
      </c>
      <c r="J1928" s="351">
        <f t="shared" si="237"/>
        <v>0</v>
      </c>
      <c r="K1928" s="293">
        <f>SUM('Employee Salary Payroll Tax '!I1930:K1930)</f>
        <v>45096.72</v>
      </c>
      <c r="L1928" s="293">
        <f>'Employee Salary Payroll Tax '!H1930</f>
        <v>0</v>
      </c>
      <c r="M1928" s="293">
        <f t="shared" si="238"/>
        <v>92622.31</v>
      </c>
      <c r="N1928" s="359">
        <f t="shared" si="239"/>
        <v>0</v>
      </c>
      <c r="O1928" s="331"/>
      <c r="P1928" s="61"/>
      <c r="Q1928" s="294"/>
      <c r="R1928" s="292"/>
      <c r="S1928" s="291"/>
    </row>
    <row r="1929" spans="1:19" ht="14.4">
      <c r="A1929" s="36">
        <f t="shared" si="241"/>
        <v>606</v>
      </c>
      <c r="B1929" s="526"/>
      <c r="C1929" s="36" t="str">
        <f>VLOOKUP('Employee Salary Payroll Tax '!B1931,'Employee Salary Payroll Tax '!$D$1:$E$7,2,FALSE)</f>
        <v>NonUnion</v>
      </c>
      <c r="D1929" s="61">
        <f t="shared" si="234"/>
        <v>2.98E-2</v>
      </c>
      <c r="E1929" s="351">
        <f>'Employee Salary Payroll Tax '!N1931</f>
        <v>110375.26</v>
      </c>
      <c r="F1929" s="351">
        <f t="shared" si="235"/>
        <v>113664.442748</v>
      </c>
      <c r="G1929" s="352"/>
      <c r="H1929" s="351">
        <f t="shared" si="240"/>
        <v>0</v>
      </c>
      <c r="I1929" s="351">
        <f t="shared" si="236"/>
        <v>3289.1827480000065</v>
      </c>
      <c r="J1929" s="351">
        <f t="shared" si="237"/>
        <v>0</v>
      </c>
      <c r="K1929" s="293">
        <f>SUM('Employee Salary Payroll Tax '!I1931:K1931)</f>
        <v>8228.75</v>
      </c>
      <c r="L1929" s="293">
        <f>'Employee Salary Payroll Tax '!H1931</f>
        <v>0</v>
      </c>
      <c r="M1929" s="293">
        <f t="shared" si="238"/>
        <v>102146.51</v>
      </c>
      <c r="N1929" s="359">
        <f t="shared" si="239"/>
        <v>0</v>
      </c>
      <c r="O1929" s="331"/>
      <c r="P1929" s="61"/>
      <c r="Q1929" s="294"/>
      <c r="R1929" s="292"/>
      <c r="S1929" s="291"/>
    </row>
    <row r="1930" spans="1:19" ht="14.4">
      <c r="A1930" s="36">
        <f t="shared" si="241"/>
        <v>607</v>
      </c>
      <c r="B1930" s="526"/>
      <c r="C1930" s="36" t="str">
        <f>VLOOKUP('Employee Salary Payroll Tax '!B1932,'Employee Salary Payroll Tax '!$D$1:$E$7,2,FALSE)</f>
        <v>NonUnion</v>
      </c>
      <c r="D1930" s="61">
        <f t="shared" si="234"/>
        <v>2.98E-2</v>
      </c>
      <c r="E1930" s="351">
        <f>'Employee Salary Payroll Tax '!N1932</f>
        <v>227146.93</v>
      </c>
      <c r="F1930" s="351">
        <f t="shared" si="235"/>
        <v>233915.90851400001</v>
      </c>
      <c r="G1930" s="352"/>
      <c r="H1930" s="351">
        <f t="shared" si="240"/>
        <v>0</v>
      </c>
      <c r="I1930" s="351">
        <f t="shared" si="236"/>
        <v>6768.9785140000167</v>
      </c>
      <c r="J1930" s="351">
        <f t="shared" si="237"/>
        <v>0</v>
      </c>
      <c r="K1930" s="293">
        <f>SUM('Employee Salary Payroll Tax '!I1932:K1932)</f>
        <v>181717.55</v>
      </c>
      <c r="L1930" s="293">
        <f>'Employee Salary Payroll Tax '!H1932</f>
        <v>45429.38</v>
      </c>
      <c r="M1930" s="293">
        <f t="shared" si="238"/>
        <v>0</v>
      </c>
      <c r="N1930" s="359">
        <f t="shared" si="239"/>
        <v>0</v>
      </c>
      <c r="O1930" s="331"/>
      <c r="P1930" s="61"/>
      <c r="Q1930" s="294"/>
      <c r="R1930" s="292"/>
      <c r="S1930" s="291"/>
    </row>
    <row r="1931" spans="1:19" ht="14.4">
      <c r="A1931" s="36">
        <f t="shared" si="241"/>
        <v>608</v>
      </c>
      <c r="B1931" s="526"/>
      <c r="C1931" s="36" t="str">
        <f>VLOOKUP('Employee Salary Payroll Tax '!B1933,'Employee Salary Payroll Tax '!$D$1:$E$7,2,FALSE)</f>
        <v>NonUnion</v>
      </c>
      <c r="D1931" s="61">
        <f t="shared" si="234"/>
        <v>2.98E-2</v>
      </c>
      <c r="E1931" s="351">
        <f>'Employee Salary Payroll Tax '!N1933</f>
        <v>77994.350000000006</v>
      </c>
      <c r="F1931" s="351">
        <f t="shared" si="235"/>
        <v>80318.581630000015</v>
      </c>
      <c r="G1931" s="352"/>
      <c r="H1931" s="351">
        <f t="shared" si="240"/>
        <v>0</v>
      </c>
      <c r="I1931" s="351">
        <f t="shared" si="236"/>
        <v>2324.2316300000093</v>
      </c>
      <c r="J1931" s="351">
        <f t="shared" si="237"/>
        <v>0</v>
      </c>
      <c r="K1931" s="293">
        <f>SUM('Employee Salary Payroll Tax '!I1933:K1933)</f>
        <v>34994.89</v>
      </c>
      <c r="L1931" s="293">
        <f>'Employee Salary Payroll Tax '!H1933</f>
        <v>-0.2</v>
      </c>
      <c r="M1931" s="293">
        <f t="shared" si="238"/>
        <v>42999.66</v>
      </c>
      <c r="N1931" s="359">
        <f t="shared" si="239"/>
        <v>0</v>
      </c>
      <c r="O1931" s="331"/>
      <c r="P1931" s="61"/>
      <c r="Q1931" s="294"/>
      <c r="R1931" s="292"/>
      <c r="S1931" s="291"/>
    </row>
    <row r="1932" spans="1:19" ht="14.4">
      <c r="A1932" s="36">
        <f t="shared" si="241"/>
        <v>609</v>
      </c>
      <c r="B1932" s="526"/>
      <c r="C1932" s="36" t="str">
        <f>VLOOKUP('Employee Salary Payroll Tax '!B1934,'Employee Salary Payroll Tax '!$D$1:$E$7,2,FALSE)</f>
        <v>UA</v>
      </c>
      <c r="D1932" s="61">
        <f t="shared" si="234"/>
        <v>0.03</v>
      </c>
      <c r="E1932" s="351">
        <f>'Employee Salary Payroll Tax '!N1934</f>
        <v>94832.43</v>
      </c>
      <c r="F1932" s="351">
        <f t="shared" si="235"/>
        <v>97677.402900000001</v>
      </c>
      <c r="G1932" s="352"/>
      <c r="H1932" s="351">
        <f t="shared" si="240"/>
        <v>0</v>
      </c>
      <c r="I1932" s="351">
        <f t="shared" si="236"/>
        <v>2844.9729000000079</v>
      </c>
      <c r="J1932" s="351">
        <f t="shared" si="237"/>
        <v>0</v>
      </c>
      <c r="K1932" s="293">
        <f>SUM('Employee Salary Payroll Tax '!I1934:K1934)</f>
        <v>85171.25</v>
      </c>
      <c r="L1932" s="293">
        <f>'Employee Salary Payroll Tax '!H1934</f>
        <v>1058.3399999999999</v>
      </c>
      <c r="M1932" s="293">
        <f t="shared" si="238"/>
        <v>8602.8399999999929</v>
      </c>
      <c r="N1932" s="359">
        <f t="shared" si="239"/>
        <v>0</v>
      </c>
      <c r="O1932" s="331"/>
      <c r="P1932" s="61"/>
      <c r="Q1932" s="294"/>
      <c r="R1932" s="292"/>
      <c r="S1932" s="291"/>
    </row>
    <row r="1933" spans="1:19" ht="14.4">
      <c r="A1933" s="36">
        <f t="shared" si="241"/>
        <v>610</v>
      </c>
      <c r="B1933" s="526"/>
      <c r="C1933" s="36" t="str">
        <f>VLOOKUP('Employee Salary Payroll Tax '!B1935,'Employee Salary Payroll Tax '!$D$1:$E$7,2,FALSE)</f>
        <v>NonUnion</v>
      </c>
      <c r="D1933" s="61">
        <f t="shared" si="234"/>
        <v>2.98E-2</v>
      </c>
      <c r="E1933" s="351">
        <f>'Employee Salary Payroll Tax '!N1935</f>
        <v>46957.37</v>
      </c>
      <c r="F1933" s="351">
        <f t="shared" si="235"/>
        <v>48356.699626000001</v>
      </c>
      <c r="G1933" s="352"/>
      <c r="H1933" s="351">
        <f t="shared" si="240"/>
        <v>0</v>
      </c>
      <c r="I1933" s="351">
        <f t="shared" si="236"/>
        <v>1399.3296259999988</v>
      </c>
      <c r="J1933" s="351">
        <f t="shared" si="237"/>
        <v>0</v>
      </c>
      <c r="K1933" s="293">
        <f>SUM('Employee Salary Payroll Tax '!I1935:K1935)</f>
        <v>45498.21</v>
      </c>
      <c r="L1933" s="293">
        <f>'Employee Salary Payroll Tax '!H1935</f>
        <v>0</v>
      </c>
      <c r="M1933" s="293">
        <f t="shared" si="238"/>
        <v>1459.1600000000035</v>
      </c>
      <c r="N1933" s="359">
        <f t="shared" si="239"/>
        <v>0</v>
      </c>
      <c r="O1933" s="331"/>
      <c r="P1933" s="61"/>
      <c r="Q1933" s="294"/>
      <c r="R1933" s="292"/>
      <c r="S1933" s="291"/>
    </row>
    <row r="1934" spans="1:19" ht="14.4">
      <c r="A1934" s="36">
        <f t="shared" si="241"/>
        <v>611</v>
      </c>
      <c r="B1934" s="526"/>
      <c r="C1934" s="36" t="str">
        <f>VLOOKUP('Employee Salary Payroll Tax '!B1936,'Employee Salary Payroll Tax '!$D$1:$E$7,2,FALSE)</f>
        <v>IBEW</v>
      </c>
      <c r="D1934" s="61">
        <f t="shared" si="234"/>
        <v>6.875E-3</v>
      </c>
      <c r="E1934" s="351">
        <f>'Employee Salary Payroll Tax '!N1936</f>
        <v>99347.61</v>
      </c>
      <c r="F1934" s="351">
        <f t="shared" si="235"/>
        <v>100030.62481875</v>
      </c>
      <c r="G1934" s="352"/>
      <c r="H1934" s="351">
        <f t="shared" si="240"/>
        <v>0</v>
      </c>
      <c r="I1934" s="351">
        <f t="shared" si="236"/>
        <v>683.01481875000172</v>
      </c>
      <c r="J1934" s="351">
        <f t="shared" si="237"/>
        <v>0</v>
      </c>
      <c r="K1934" s="293">
        <f>SUM('Employee Salary Payroll Tax '!I1936:K1936)</f>
        <v>98456.68</v>
      </c>
      <c r="L1934" s="293">
        <f>'Employee Salary Payroll Tax '!H1936</f>
        <v>0</v>
      </c>
      <c r="M1934" s="293">
        <f t="shared" si="238"/>
        <v>890.93000000000757</v>
      </c>
      <c r="N1934" s="359">
        <f t="shared" si="239"/>
        <v>0</v>
      </c>
      <c r="O1934" s="331"/>
      <c r="P1934" s="61"/>
      <c r="Q1934" s="294"/>
      <c r="R1934" s="292"/>
      <c r="S1934" s="291"/>
    </row>
    <row r="1935" spans="1:19" ht="14.4">
      <c r="A1935" s="36">
        <f t="shared" si="241"/>
        <v>612</v>
      </c>
      <c r="B1935" s="526"/>
      <c r="C1935" s="36" t="str">
        <f>VLOOKUP('Employee Salary Payroll Tax '!B1937,'Employee Salary Payroll Tax '!$D$1:$E$7,2,FALSE)</f>
        <v>NonUnion</v>
      </c>
      <c r="D1935" s="61">
        <f t="shared" si="234"/>
        <v>2.98E-2</v>
      </c>
      <c r="E1935" s="351">
        <f>'Employee Salary Payroll Tax '!N1937</f>
        <v>6216.58</v>
      </c>
      <c r="F1935" s="351">
        <f t="shared" si="235"/>
        <v>6401.8340840000001</v>
      </c>
      <c r="G1935" s="352"/>
      <c r="H1935" s="351">
        <f t="shared" si="240"/>
        <v>38783.42</v>
      </c>
      <c r="I1935" s="351">
        <f t="shared" si="236"/>
        <v>185.25408400000015</v>
      </c>
      <c r="J1935" s="351">
        <f t="shared" si="237"/>
        <v>1.1115245040000008</v>
      </c>
      <c r="K1935" s="293">
        <f>SUM('Employee Salary Payroll Tax '!I1937:K1937)</f>
        <v>3395.0699999999997</v>
      </c>
      <c r="L1935" s="293">
        <f>'Employee Salary Payroll Tax '!H1937</f>
        <v>0</v>
      </c>
      <c r="M1935" s="293">
        <f t="shared" si="238"/>
        <v>2821.51</v>
      </c>
      <c r="N1935" s="359">
        <f t="shared" si="239"/>
        <v>0.60703851590235214</v>
      </c>
      <c r="O1935" s="331"/>
      <c r="P1935" s="61"/>
      <c r="Q1935" s="294"/>
      <c r="R1935" s="292"/>
      <c r="S1935" s="291"/>
    </row>
    <row r="1936" spans="1:19" ht="14.4">
      <c r="A1936" s="36">
        <f t="shared" si="241"/>
        <v>613</v>
      </c>
      <c r="B1936" s="526"/>
      <c r="C1936" s="36" t="str">
        <f>VLOOKUP('Employee Salary Payroll Tax '!B1938,'Employee Salary Payroll Tax '!$D$1:$E$7,2,FALSE)</f>
        <v>NonUnion</v>
      </c>
      <c r="D1936" s="61">
        <f t="shared" si="234"/>
        <v>2.98E-2</v>
      </c>
      <c r="E1936" s="351">
        <f>'Employee Salary Payroll Tax '!N1938</f>
        <v>70786.73</v>
      </c>
      <c r="F1936" s="351">
        <f t="shared" si="235"/>
        <v>72896.174553999997</v>
      </c>
      <c r="G1936" s="352"/>
      <c r="H1936" s="351">
        <f t="shared" si="240"/>
        <v>0</v>
      </c>
      <c r="I1936" s="351">
        <f t="shared" si="236"/>
        <v>2109.4445540000015</v>
      </c>
      <c r="J1936" s="351">
        <f t="shared" si="237"/>
        <v>0</v>
      </c>
      <c r="K1936" s="293">
        <f>SUM('Employee Salary Payroll Tax '!I1938:K1938)</f>
        <v>60822.82</v>
      </c>
      <c r="L1936" s="293">
        <f>'Employee Salary Payroll Tax '!H1938</f>
        <v>0</v>
      </c>
      <c r="M1936" s="293">
        <f t="shared" si="238"/>
        <v>9963.9099999999962</v>
      </c>
      <c r="N1936" s="359">
        <f t="shared" si="239"/>
        <v>0</v>
      </c>
      <c r="O1936" s="331"/>
      <c r="P1936" s="61"/>
      <c r="Q1936" s="294"/>
      <c r="R1936" s="292"/>
      <c r="S1936" s="291"/>
    </row>
    <row r="1937" spans="1:19" ht="14.4">
      <c r="A1937" s="36">
        <f t="shared" si="241"/>
        <v>614</v>
      </c>
      <c r="B1937" s="526"/>
      <c r="C1937" s="36" t="str">
        <f>VLOOKUP('Employee Salary Payroll Tax '!B1939,'Employee Salary Payroll Tax '!$D$1:$E$7,2,FALSE)</f>
        <v>IBEW</v>
      </c>
      <c r="D1937" s="61">
        <f t="shared" ref="D1937:D2000" si="242">VLOOKUP(C1937,C$9:D$12,2)</f>
        <v>6.875E-3</v>
      </c>
      <c r="E1937" s="351">
        <f>'Employee Salary Payroll Tax '!N1939</f>
        <v>129229.24</v>
      </c>
      <c r="F1937" s="351">
        <f t="shared" ref="F1937:F2000" si="243">E1937*(1+D1937)</f>
        <v>130117.69102500001</v>
      </c>
      <c r="G1937" s="352"/>
      <c r="H1937" s="351">
        <f t="shared" si="240"/>
        <v>0</v>
      </c>
      <c r="I1937" s="351">
        <f t="shared" ref="I1937:I2000" si="244">F1937-E1937</f>
        <v>888.45102500000212</v>
      </c>
      <c r="J1937" s="351">
        <f t="shared" ref="J1937:J2000" si="245">IF(H1937&gt;I1937,I1937*$J$12,H1937*$J$12)</f>
        <v>0</v>
      </c>
      <c r="K1937" s="293">
        <f>SUM('Employee Salary Payroll Tax '!I1939:K1939)</f>
        <v>113927.81999999999</v>
      </c>
      <c r="L1937" s="293">
        <f>'Employee Salary Payroll Tax '!H1939</f>
        <v>0</v>
      </c>
      <c r="M1937" s="293">
        <f t="shared" ref="M1937:M2000" si="246">E1937-K1937-L1937</f>
        <v>15301.420000000013</v>
      </c>
      <c r="N1937" s="359">
        <f t="shared" ref="N1937:N2000" si="247">J1937*K1937/(SUM(K1937:M1937)+0.000001)</f>
        <v>0</v>
      </c>
      <c r="O1937" s="331"/>
      <c r="P1937" s="61"/>
      <c r="Q1937" s="294"/>
      <c r="R1937" s="292"/>
      <c r="S1937" s="291"/>
    </row>
    <row r="1938" spans="1:19" ht="14.4">
      <c r="A1938" s="36">
        <f t="shared" si="241"/>
        <v>615</v>
      </c>
      <c r="B1938" s="526"/>
      <c r="C1938" s="36" t="str">
        <f>VLOOKUP('Employee Salary Payroll Tax '!B1940,'Employee Salary Payroll Tax '!$D$1:$E$7,2,FALSE)</f>
        <v>NonUnion</v>
      </c>
      <c r="D1938" s="61">
        <f t="shared" si="242"/>
        <v>2.98E-2</v>
      </c>
      <c r="E1938" s="351">
        <f>'Employee Salary Payroll Tax '!N1940</f>
        <v>18717.16</v>
      </c>
      <c r="F1938" s="351">
        <f t="shared" si="243"/>
        <v>19274.931368000001</v>
      </c>
      <c r="G1938" s="352"/>
      <c r="H1938" s="351">
        <f t="shared" ref="H1938:H2001" si="248">IF(E1938&gt;$H$12,0,$H$12-E1938)</f>
        <v>26282.84</v>
      </c>
      <c r="I1938" s="351">
        <f t="shared" si="244"/>
        <v>557.77136800000153</v>
      </c>
      <c r="J1938" s="351">
        <f t="shared" si="245"/>
        <v>3.3466282080000092</v>
      </c>
      <c r="K1938" s="293">
        <f>SUM('Employee Salary Payroll Tax '!I1940:K1940)</f>
        <v>3082.1600000000003</v>
      </c>
      <c r="L1938" s="293">
        <f>'Employee Salary Payroll Tax '!H1940</f>
        <v>0</v>
      </c>
      <c r="M1938" s="293">
        <f t="shared" si="246"/>
        <v>15635</v>
      </c>
      <c r="N1938" s="359">
        <f t="shared" si="247"/>
        <v>0.55109020797055852</v>
      </c>
      <c r="O1938" s="331"/>
      <c r="P1938" s="61"/>
      <c r="Q1938" s="294"/>
      <c r="R1938" s="292"/>
      <c r="S1938" s="291"/>
    </row>
    <row r="1939" spans="1:19" ht="14.4">
      <c r="A1939" s="36">
        <f t="shared" si="241"/>
        <v>616</v>
      </c>
      <c r="B1939" s="526"/>
      <c r="C1939" s="36" t="str">
        <f>VLOOKUP('Employee Salary Payroll Tax '!B1941,'Employee Salary Payroll Tax '!$D$1:$E$7,2,FALSE)</f>
        <v>Not Assigned</v>
      </c>
      <c r="D1939" s="61">
        <f t="shared" si="242"/>
        <v>0</v>
      </c>
      <c r="E1939" s="351">
        <f>'Employee Salary Payroll Tax '!N1941</f>
        <v>-0.22</v>
      </c>
      <c r="F1939" s="351">
        <f t="shared" si="243"/>
        <v>-0.22</v>
      </c>
      <c r="G1939" s="352"/>
      <c r="H1939" s="351">
        <f t="shared" si="248"/>
        <v>45000.22</v>
      </c>
      <c r="I1939" s="351">
        <f t="shared" si="244"/>
        <v>0</v>
      </c>
      <c r="J1939" s="351">
        <f t="shared" si="245"/>
        <v>0</v>
      </c>
      <c r="K1939" s="293">
        <f>SUM('Employee Salary Payroll Tax '!I1941:K1941)</f>
        <v>123.22999999999999</v>
      </c>
      <c r="L1939" s="293">
        <f>'Employee Salary Payroll Tax '!H1941</f>
        <v>0</v>
      </c>
      <c r="M1939" s="293">
        <f t="shared" si="246"/>
        <v>-123.44999999999999</v>
      </c>
      <c r="N1939" s="359">
        <f t="shared" si="247"/>
        <v>0</v>
      </c>
      <c r="O1939" s="331"/>
      <c r="P1939" s="61"/>
      <c r="Q1939" s="294"/>
      <c r="R1939" s="292"/>
      <c r="S1939" s="291"/>
    </row>
    <row r="1940" spans="1:19" ht="14.4">
      <c r="A1940" s="36">
        <f t="shared" si="241"/>
        <v>617</v>
      </c>
      <c r="B1940" s="526"/>
      <c r="C1940" s="36" t="str">
        <f>VLOOKUP('Employee Salary Payroll Tax '!B1942,'Employee Salary Payroll Tax '!$D$1:$E$7,2,FALSE)</f>
        <v>NonUnion</v>
      </c>
      <c r="D1940" s="61">
        <f t="shared" si="242"/>
        <v>2.98E-2</v>
      </c>
      <c r="E1940" s="351">
        <f>'Employee Salary Payroll Tax '!N1942</f>
        <v>98293.759999999995</v>
      </c>
      <c r="F1940" s="351">
        <f t="shared" si="243"/>
        <v>101222.91404800001</v>
      </c>
      <c r="G1940" s="352"/>
      <c r="H1940" s="351">
        <f t="shared" si="248"/>
        <v>0</v>
      </c>
      <c r="I1940" s="351">
        <f t="shared" si="244"/>
        <v>2929.1540480000112</v>
      </c>
      <c r="J1940" s="351">
        <f t="shared" si="245"/>
        <v>0</v>
      </c>
      <c r="K1940" s="293">
        <f>SUM('Employee Salary Payroll Tax '!I1942:K1942)</f>
        <v>69193.23</v>
      </c>
      <c r="L1940" s="293">
        <f>'Employee Salary Payroll Tax '!H1942</f>
        <v>0</v>
      </c>
      <c r="M1940" s="293">
        <f t="shared" si="246"/>
        <v>29100.53</v>
      </c>
      <c r="N1940" s="359">
        <f t="shared" si="247"/>
        <v>0</v>
      </c>
      <c r="O1940" s="331"/>
      <c r="P1940" s="61"/>
      <c r="Q1940" s="294"/>
      <c r="R1940" s="292"/>
      <c r="S1940" s="291"/>
    </row>
    <row r="1941" spans="1:19" ht="14.4">
      <c r="A1941" s="36">
        <f t="shared" si="241"/>
        <v>618</v>
      </c>
      <c r="B1941" s="526"/>
      <c r="C1941" s="36" t="str">
        <f>VLOOKUP('Employee Salary Payroll Tax '!B1943,'Employee Salary Payroll Tax '!$D$1:$E$7,2,FALSE)</f>
        <v>IBEW</v>
      </c>
      <c r="D1941" s="61">
        <f t="shared" si="242"/>
        <v>6.875E-3</v>
      </c>
      <c r="E1941" s="351">
        <f>'Employee Salary Payroll Tax '!N1943</f>
        <v>177876.31</v>
      </c>
      <c r="F1941" s="351">
        <f t="shared" si="243"/>
        <v>179099.20963124998</v>
      </c>
      <c r="G1941" s="352"/>
      <c r="H1941" s="351">
        <f t="shared" si="248"/>
        <v>0</v>
      </c>
      <c r="I1941" s="351">
        <f t="shared" si="244"/>
        <v>1222.8996312499803</v>
      </c>
      <c r="J1941" s="351">
        <f t="shared" si="245"/>
        <v>0</v>
      </c>
      <c r="K1941" s="293">
        <f>SUM('Employee Salary Payroll Tax '!I1943:K1943)</f>
        <v>42826.96</v>
      </c>
      <c r="L1941" s="293">
        <f>'Employee Salary Payroll Tax '!H1943</f>
        <v>0</v>
      </c>
      <c r="M1941" s="293">
        <f t="shared" si="246"/>
        <v>135049.35</v>
      </c>
      <c r="N1941" s="359">
        <f t="shared" si="247"/>
        <v>0</v>
      </c>
      <c r="O1941" s="331"/>
      <c r="P1941" s="61"/>
      <c r="Q1941" s="294"/>
      <c r="R1941" s="292"/>
      <c r="S1941" s="291"/>
    </row>
    <row r="1942" spans="1:19" ht="14.4">
      <c r="A1942" s="36">
        <f t="shared" si="241"/>
        <v>619</v>
      </c>
      <c r="B1942" s="526"/>
      <c r="C1942" s="36" t="str">
        <f>VLOOKUP('Employee Salary Payroll Tax '!B1944,'Employee Salary Payroll Tax '!$D$1:$E$7,2,FALSE)</f>
        <v>IBEW</v>
      </c>
      <c r="D1942" s="61">
        <f t="shared" si="242"/>
        <v>6.875E-3</v>
      </c>
      <c r="E1942" s="351">
        <f>'Employee Salary Payroll Tax '!N1944</f>
        <v>21518.63</v>
      </c>
      <c r="F1942" s="351">
        <f t="shared" si="243"/>
        <v>21666.570581250002</v>
      </c>
      <c r="G1942" s="352"/>
      <c r="H1942" s="351">
        <f t="shared" si="248"/>
        <v>23481.37</v>
      </c>
      <c r="I1942" s="351">
        <f t="shared" si="244"/>
        <v>147.94058125000083</v>
      </c>
      <c r="J1942" s="351">
        <f t="shared" si="245"/>
        <v>0.88764348750000499</v>
      </c>
      <c r="K1942" s="293">
        <f>SUM('Employee Salary Payroll Tax '!I1944:K1944)</f>
        <v>21518.63</v>
      </c>
      <c r="L1942" s="293">
        <f>'Employee Salary Payroll Tax '!H1944</f>
        <v>0</v>
      </c>
      <c r="M1942" s="293">
        <f t="shared" si="246"/>
        <v>0</v>
      </c>
      <c r="N1942" s="359">
        <f t="shared" si="247"/>
        <v>0.88764348745875488</v>
      </c>
      <c r="O1942" s="331"/>
      <c r="P1942" s="61"/>
      <c r="Q1942" s="294"/>
      <c r="R1942" s="292"/>
      <c r="S1942" s="291"/>
    </row>
    <row r="1943" spans="1:19" ht="14.4">
      <c r="A1943" s="36">
        <f t="shared" si="241"/>
        <v>620</v>
      </c>
      <c r="B1943" s="526"/>
      <c r="C1943" s="36" t="str">
        <f>VLOOKUP('Employee Salary Payroll Tax '!B1945,'Employee Salary Payroll Tax '!$D$1:$E$7,2,FALSE)</f>
        <v>NonUnion</v>
      </c>
      <c r="D1943" s="61">
        <f t="shared" si="242"/>
        <v>2.98E-2</v>
      </c>
      <c r="E1943" s="351">
        <f>'Employee Salary Payroll Tax '!N1945</f>
        <v>69126.86</v>
      </c>
      <c r="F1943" s="351">
        <f t="shared" si="243"/>
        <v>71186.84042800001</v>
      </c>
      <c r="G1943" s="352"/>
      <c r="H1943" s="351">
        <f t="shared" si="248"/>
        <v>0</v>
      </c>
      <c r="I1943" s="351">
        <f t="shared" si="244"/>
        <v>2059.9804280000099</v>
      </c>
      <c r="J1943" s="351">
        <f t="shared" si="245"/>
        <v>0</v>
      </c>
      <c r="K1943" s="293">
        <f>SUM('Employee Salary Payroll Tax '!I1945:K1945)</f>
        <v>15517.570000000002</v>
      </c>
      <c r="L1943" s="293">
        <f>'Employee Salary Payroll Tax '!H1945</f>
        <v>0</v>
      </c>
      <c r="M1943" s="293">
        <f t="shared" si="246"/>
        <v>53609.29</v>
      </c>
      <c r="N1943" s="359">
        <f t="shared" si="247"/>
        <v>0</v>
      </c>
      <c r="O1943" s="331"/>
      <c r="P1943" s="61"/>
      <c r="Q1943" s="294"/>
      <c r="R1943" s="292"/>
      <c r="S1943" s="291"/>
    </row>
    <row r="1944" spans="1:19" ht="14.4">
      <c r="A1944" s="36">
        <f t="shared" si="241"/>
        <v>621</v>
      </c>
      <c r="B1944" s="526"/>
      <c r="C1944" s="36" t="str">
        <f>VLOOKUP('Employee Salary Payroll Tax '!B1946,'Employee Salary Payroll Tax '!$D$1:$E$7,2,FALSE)</f>
        <v>NonUnion</v>
      </c>
      <c r="D1944" s="61">
        <f t="shared" si="242"/>
        <v>2.98E-2</v>
      </c>
      <c r="E1944" s="351">
        <f>'Employee Salary Payroll Tax '!N1946</f>
        <v>98096.26</v>
      </c>
      <c r="F1944" s="351">
        <f t="shared" si="243"/>
        <v>101019.528548</v>
      </c>
      <c r="G1944" s="352"/>
      <c r="H1944" s="351">
        <f t="shared" si="248"/>
        <v>0</v>
      </c>
      <c r="I1944" s="351">
        <f t="shared" si="244"/>
        <v>2923.2685480000073</v>
      </c>
      <c r="J1944" s="351">
        <f t="shared" si="245"/>
        <v>0</v>
      </c>
      <c r="K1944" s="293">
        <f>SUM('Employee Salary Payroll Tax '!I1946:K1946)</f>
        <v>79449.47</v>
      </c>
      <c r="L1944" s="293">
        <f>'Employee Salary Payroll Tax '!H1946</f>
        <v>29.19</v>
      </c>
      <c r="M1944" s="293">
        <f t="shared" si="246"/>
        <v>18617.599999999995</v>
      </c>
      <c r="N1944" s="359">
        <f t="shared" si="247"/>
        <v>0</v>
      </c>
      <c r="O1944" s="331"/>
      <c r="P1944" s="61"/>
      <c r="Q1944" s="294"/>
      <c r="R1944" s="292"/>
      <c r="S1944" s="291"/>
    </row>
    <row r="1945" spans="1:19" ht="14.4">
      <c r="A1945" s="36">
        <f t="shared" si="241"/>
        <v>622</v>
      </c>
      <c r="B1945" s="526"/>
      <c r="C1945" s="36" t="str">
        <f>VLOOKUP('Employee Salary Payroll Tax '!B1947,'Employee Salary Payroll Tax '!$D$1:$E$7,2,FALSE)</f>
        <v>IBEW</v>
      </c>
      <c r="D1945" s="61">
        <f t="shared" si="242"/>
        <v>6.875E-3</v>
      </c>
      <c r="E1945" s="351">
        <f>'Employee Salary Payroll Tax '!N1947</f>
        <v>41700.54</v>
      </c>
      <c r="F1945" s="351">
        <f t="shared" si="243"/>
        <v>41987.231212500003</v>
      </c>
      <c r="G1945" s="352"/>
      <c r="H1945" s="351">
        <f t="shared" si="248"/>
        <v>3299.4599999999991</v>
      </c>
      <c r="I1945" s="351">
        <f t="shared" si="244"/>
        <v>286.69121250000171</v>
      </c>
      <c r="J1945" s="351">
        <f t="shared" si="245"/>
        <v>1.7201472750000104</v>
      </c>
      <c r="K1945" s="293">
        <f>SUM('Employee Salary Payroll Tax '!I1947:K1947)</f>
        <v>-1657.87</v>
      </c>
      <c r="L1945" s="293">
        <f>'Employee Salary Payroll Tax '!H1947</f>
        <v>0</v>
      </c>
      <c r="M1945" s="293">
        <f t="shared" si="246"/>
        <v>43358.41</v>
      </c>
      <c r="N1945" s="359">
        <f t="shared" si="247"/>
        <v>-6.8387137498360451E-2</v>
      </c>
      <c r="O1945" s="331"/>
      <c r="P1945" s="61"/>
      <c r="Q1945" s="294"/>
      <c r="R1945" s="292"/>
      <c r="S1945" s="291"/>
    </row>
    <row r="1946" spans="1:19" ht="14.4">
      <c r="A1946" s="36">
        <f t="shared" si="241"/>
        <v>623</v>
      </c>
      <c r="B1946" s="526"/>
      <c r="C1946" s="36" t="str">
        <f>VLOOKUP('Employee Salary Payroll Tax '!B1948,'Employee Salary Payroll Tax '!$D$1:$E$7,2,FALSE)</f>
        <v>NonUnion</v>
      </c>
      <c r="D1946" s="61">
        <f t="shared" si="242"/>
        <v>2.98E-2</v>
      </c>
      <c r="E1946" s="351">
        <f>'Employee Salary Payroll Tax '!N1948</f>
        <v>23505.23</v>
      </c>
      <c r="F1946" s="351">
        <f t="shared" si="243"/>
        <v>24205.685853999999</v>
      </c>
      <c r="G1946" s="352"/>
      <c r="H1946" s="351">
        <f t="shared" si="248"/>
        <v>21494.77</v>
      </c>
      <c r="I1946" s="351">
        <f t="shared" si="244"/>
        <v>700.45585399999982</v>
      </c>
      <c r="J1946" s="351">
        <f t="shared" si="245"/>
        <v>4.2027351239999993</v>
      </c>
      <c r="K1946" s="293">
        <f>SUM('Employee Salary Payroll Tax '!I1948:K1948)</f>
        <v>16467.91</v>
      </c>
      <c r="L1946" s="293">
        <f>'Employee Salary Payroll Tax '!H1948</f>
        <v>0</v>
      </c>
      <c r="M1946" s="293">
        <f t="shared" si="246"/>
        <v>7037.32</v>
      </c>
      <c r="N1946" s="359">
        <f t="shared" si="247"/>
        <v>2.9444623078747312</v>
      </c>
      <c r="O1946" s="331"/>
      <c r="P1946" s="61"/>
      <c r="Q1946" s="294"/>
      <c r="R1946" s="292"/>
      <c r="S1946" s="291"/>
    </row>
    <row r="1947" spans="1:19" ht="14.4">
      <c r="A1947" s="36">
        <f t="shared" si="241"/>
        <v>624</v>
      </c>
      <c r="B1947" s="526"/>
      <c r="C1947" s="36" t="str">
        <f>VLOOKUP('Employee Salary Payroll Tax '!B1949,'Employee Salary Payroll Tax '!$D$1:$E$7,2,FALSE)</f>
        <v>NonUnion</v>
      </c>
      <c r="D1947" s="61">
        <f t="shared" si="242"/>
        <v>2.98E-2</v>
      </c>
      <c r="E1947" s="351">
        <f>'Employee Salary Payroll Tax '!N1949</f>
        <v>48498.42</v>
      </c>
      <c r="F1947" s="351">
        <f t="shared" si="243"/>
        <v>49943.672916000003</v>
      </c>
      <c r="G1947" s="352"/>
      <c r="H1947" s="351">
        <f t="shared" si="248"/>
        <v>0</v>
      </c>
      <c r="I1947" s="351">
        <f t="shared" si="244"/>
        <v>1445.2529160000049</v>
      </c>
      <c r="J1947" s="351">
        <f t="shared" si="245"/>
        <v>0</v>
      </c>
      <c r="K1947" s="293">
        <f>SUM('Employee Salary Payroll Tax '!I1949:K1949)</f>
        <v>16004.46</v>
      </c>
      <c r="L1947" s="293">
        <f>'Employee Salary Payroll Tax '!H1949</f>
        <v>0</v>
      </c>
      <c r="M1947" s="293">
        <f t="shared" si="246"/>
        <v>32493.96</v>
      </c>
      <c r="N1947" s="359">
        <f t="shared" si="247"/>
        <v>0</v>
      </c>
      <c r="O1947" s="331"/>
      <c r="P1947" s="61"/>
      <c r="Q1947" s="294"/>
      <c r="R1947" s="292"/>
      <c r="S1947" s="291"/>
    </row>
    <row r="1948" spans="1:19" ht="14.4">
      <c r="A1948" s="36">
        <f t="shared" si="241"/>
        <v>625</v>
      </c>
      <c r="B1948" s="526"/>
      <c r="C1948" s="36" t="str">
        <f>VLOOKUP('Employee Salary Payroll Tax '!B1950,'Employee Salary Payroll Tax '!$D$1:$E$7,2,FALSE)</f>
        <v>NonUnion</v>
      </c>
      <c r="D1948" s="61">
        <f t="shared" si="242"/>
        <v>2.98E-2</v>
      </c>
      <c r="E1948" s="351">
        <f>'Employee Salary Payroll Tax '!N1950</f>
        <v>72147.539999999994</v>
      </c>
      <c r="F1948" s="351">
        <f t="shared" si="243"/>
        <v>74297.536691999994</v>
      </c>
      <c r="G1948" s="352"/>
      <c r="H1948" s="351">
        <f t="shared" si="248"/>
        <v>0</v>
      </c>
      <c r="I1948" s="351">
        <f t="shared" si="244"/>
        <v>2149.9966920000006</v>
      </c>
      <c r="J1948" s="351">
        <f t="shared" si="245"/>
        <v>0</v>
      </c>
      <c r="K1948" s="293">
        <f>SUM('Employee Salary Payroll Tax '!I1950:K1950)</f>
        <v>6685.23</v>
      </c>
      <c r="L1948" s="293">
        <f>'Employee Salary Payroll Tax '!H1950</f>
        <v>0</v>
      </c>
      <c r="M1948" s="293">
        <f t="shared" si="246"/>
        <v>65462.31</v>
      </c>
      <c r="N1948" s="359">
        <f t="shared" si="247"/>
        <v>0</v>
      </c>
      <c r="O1948" s="331"/>
      <c r="P1948" s="61"/>
      <c r="Q1948" s="294"/>
      <c r="R1948" s="292"/>
      <c r="S1948" s="291"/>
    </row>
    <row r="1949" spans="1:19" ht="14.4">
      <c r="A1949" s="36">
        <f t="shared" si="241"/>
        <v>626</v>
      </c>
      <c r="B1949" s="526"/>
      <c r="C1949" s="36" t="str">
        <f>VLOOKUP('Employee Salary Payroll Tax '!B1951,'Employee Salary Payroll Tax '!$D$1:$E$7,2,FALSE)</f>
        <v>NonUnion</v>
      </c>
      <c r="D1949" s="61">
        <f t="shared" si="242"/>
        <v>2.98E-2</v>
      </c>
      <c r="E1949" s="351">
        <f>'Employee Salary Payroll Tax '!N1951</f>
        <v>66931</v>
      </c>
      <c r="F1949" s="351">
        <f t="shared" si="243"/>
        <v>68925.543799999999</v>
      </c>
      <c r="G1949" s="352"/>
      <c r="H1949" s="351">
        <f t="shared" si="248"/>
        <v>0</v>
      </c>
      <c r="I1949" s="351">
        <f t="shared" si="244"/>
        <v>1994.5437999999995</v>
      </c>
      <c r="J1949" s="351">
        <f t="shared" si="245"/>
        <v>0</v>
      </c>
      <c r="K1949" s="293">
        <f>SUM('Employee Salary Payroll Tax '!I1951:K1951)</f>
        <v>3651.07</v>
      </c>
      <c r="L1949" s="293">
        <f>'Employee Salary Payroll Tax '!H1951</f>
        <v>0</v>
      </c>
      <c r="M1949" s="293">
        <f t="shared" si="246"/>
        <v>63279.93</v>
      </c>
      <c r="N1949" s="359">
        <f t="shared" si="247"/>
        <v>0</v>
      </c>
      <c r="O1949" s="331"/>
      <c r="P1949" s="61"/>
      <c r="Q1949" s="294"/>
      <c r="R1949" s="292"/>
      <c r="S1949" s="291"/>
    </row>
    <row r="1950" spans="1:19" ht="14.4">
      <c r="A1950" s="36">
        <f t="shared" si="241"/>
        <v>627</v>
      </c>
      <c r="B1950" s="526"/>
      <c r="C1950" s="36" t="str">
        <f>VLOOKUP('Employee Salary Payroll Tax '!B1952,'Employee Salary Payroll Tax '!$D$1:$E$7,2,FALSE)</f>
        <v>IBEW</v>
      </c>
      <c r="D1950" s="61">
        <f t="shared" si="242"/>
        <v>6.875E-3</v>
      </c>
      <c r="E1950" s="351">
        <f>'Employee Salary Payroll Tax '!N1952</f>
        <v>63250.33</v>
      </c>
      <c r="F1950" s="351">
        <f t="shared" si="243"/>
        <v>63685.176018749997</v>
      </c>
      <c r="G1950" s="352"/>
      <c r="H1950" s="351">
        <f t="shared" si="248"/>
        <v>0</v>
      </c>
      <c r="I1950" s="351">
        <f t="shared" si="244"/>
        <v>434.84601874999498</v>
      </c>
      <c r="J1950" s="351">
        <f t="shared" si="245"/>
        <v>0</v>
      </c>
      <c r="K1950" s="293">
        <f>SUM('Employee Salary Payroll Tax '!I1952:K1952)</f>
        <v>47798.57</v>
      </c>
      <c r="L1950" s="293">
        <f>'Employee Salary Payroll Tax '!H1952</f>
        <v>0</v>
      </c>
      <c r="M1950" s="293">
        <f t="shared" si="246"/>
        <v>15451.760000000002</v>
      </c>
      <c r="N1950" s="359">
        <f t="shared" si="247"/>
        <v>0</v>
      </c>
      <c r="O1950" s="331"/>
      <c r="P1950" s="61"/>
      <c r="Q1950" s="294"/>
      <c r="R1950" s="292"/>
      <c r="S1950" s="291"/>
    </row>
    <row r="1951" spans="1:19" ht="14.4">
      <c r="A1951" s="36">
        <f t="shared" si="241"/>
        <v>628</v>
      </c>
      <c r="B1951" s="526"/>
      <c r="C1951" s="36" t="str">
        <f>VLOOKUP('Employee Salary Payroll Tax '!B1953,'Employee Salary Payroll Tax '!$D$1:$E$7,2,FALSE)</f>
        <v>NonUnion</v>
      </c>
      <c r="D1951" s="61">
        <f t="shared" si="242"/>
        <v>2.98E-2</v>
      </c>
      <c r="E1951" s="351">
        <f>'Employee Salary Payroll Tax '!N1953</f>
        <v>102556.51</v>
      </c>
      <c r="F1951" s="351">
        <f t="shared" si="243"/>
        <v>105612.693998</v>
      </c>
      <c r="G1951" s="352"/>
      <c r="H1951" s="351">
        <f t="shared" si="248"/>
        <v>0</v>
      </c>
      <c r="I1951" s="351">
        <f t="shared" si="244"/>
        <v>3056.1839980000077</v>
      </c>
      <c r="J1951" s="351">
        <f t="shared" si="245"/>
        <v>0</v>
      </c>
      <c r="K1951" s="293">
        <f>SUM('Employee Salary Payroll Tax '!I1953:K1953)</f>
        <v>102556.51000000001</v>
      </c>
      <c r="L1951" s="293">
        <f>'Employee Salary Payroll Tax '!H1953</f>
        <v>0</v>
      </c>
      <c r="M1951" s="293">
        <f t="shared" si="246"/>
        <v>-1.4551915228366852E-11</v>
      </c>
      <c r="N1951" s="359">
        <f t="shared" si="247"/>
        <v>0</v>
      </c>
      <c r="O1951" s="331"/>
      <c r="P1951" s="61"/>
      <c r="Q1951" s="294"/>
      <c r="R1951" s="292"/>
      <c r="S1951" s="291"/>
    </row>
    <row r="1952" spans="1:19" ht="14.4">
      <c r="A1952" s="36">
        <f t="shared" si="241"/>
        <v>629</v>
      </c>
      <c r="B1952" s="526"/>
      <c r="C1952" s="36" t="str">
        <f>VLOOKUP('Employee Salary Payroll Tax '!B1954,'Employee Salary Payroll Tax '!$D$1:$E$7,2,FALSE)</f>
        <v>NonUnion</v>
      </c>
      <c r="D1952" s="61">
        <f t="shared" si="242"/>
        <v>2.98E-2</v>
      </c>
      <c r="E1952" s="351">
        <f>'Employee Salary Payroll Tax '!N1954</f>
        <v>57389.2</v>
      </c>
      <c r="F1952" s="351">
        <f t="shared" si="243"/>
        <v>59099.398159999997</v>
      </c>
      <c r="G1952" s="352"/>
      <c r="H1952" s="351">
        <f t="shared" si="248"/>
        <v>0</v>
      </c>
      <c r="I1952" s="351">
        <f t="shared" si="244"/>
        <v>1710.1981599999999</v>
      </c>
      <c r="J1952" s="351">
        <f t="shared" si="245"/>
        <v>0</v>
      </c>
      <c r="K1952" s="293">
        <f>SUM('Employee Salary Payroll Tax '!I1954:K1954)</f>
        <v>1683.76</v>
      </c>
      <c r="L1952" s="293">
        <f>'Employee Salary Payroll Tax '!H1954</f>
        <v>0</v>
      </c>
      <c r="M1952" s="293">
        <f t="shared" si="246"/>
        <v>55705.439999999995</v>
      </c>
      <c r="N1952" s="359">
        <f t="shared" si="247"/>
        <v>0</v>
      </c>
      <c r="O1952" s="331"/>
      <c r="P1952" s="61"/>
      <c r="Q1952" s="294"/>
      <c r="R1952" s="292"/>
      <c r="S1952" s="291"/>
    </row>
    <row r="1953" spans="1:19" ht="14.4">
      <c r="A1953" s="36">
        <f t="shared" si="241"/>
        <v>630</v>
      </c>
      <c r="B1953" s="526"/>
      <c r="C1953" s="36" t="str">
        <f>VLOOKUP('Employee Salary Payroll Tax '!B1955,'Employee Salary Payroll Tax '!$D$1:$E$7,2,FALSE)</f>
        <v>NonUnion</v>
      </c>
      <c r="D1953" s="61">
        <f t="shared" si="242"/>
        <v>2.98E-2</v>
      </c>
      <c r="E1953" s="351">
        <f>'Employee Salary Payroll Tax '!N1955</f>
        <v>49324.23</v>
      </c>
      <c r="F1953" s="351">
        <f t="shared" si="243"/>
        <v>50794.092054000008</v>
      </c>
      <c r="G1953" s="352"/>
      <c r="H1953" s="351">
        <f t="shared" si="248"/>
        <v>0</v>
      </c>
      <c r="I1953" s="351">
        <f t="shared" si="244"/>
        <v>1469.8620540000047</v>
      </c>
      <c r="J1953" s="351">
        <f t="shared" si="245"/>
        <v>0</v>
      </c>
      <c r="K1953" s="293">
        <f>SUM('Employee Salary Payroll Tax '!I1955:K1955)</f>
        <v>50204.13</v>
      </c>
      <c r="L1953" s="293">
        <f>'Employee Salary Payroll Tax '!H1955</f>
        <v>0</v>
      </c>
      <c r="M1953" s="293">
        <f t="shared" si="246"/>
        <v>-879.89999999999418</v>
      </c>
      <c r="N1953" s="359">
        <f t="shared" si="247"/>
        <v>0</v>
      </c>
      <c r="O1953" s="331"/>
      <c r="P1953" s="61"/>
      <c r="Q1953" s="294"/>
      <c r="R1953" s="292"/>
      <c r="S1953" s="291"/>
    </row>
    <row r="1954" spans="1:19" ht="14.4">
      <c r="A1954" s="36">
        <f t="shared" si="241"/>
        <v>631</v>
      </c>
      <c r="B1954" s="526"/>
      <c r="C1954" s="36" t="str">
        <f>VLOOKUP('Employee Salary Payroll Tax '!B1956,'Employee Salary Payroll Tax '!$D$1:$E$7,2,FALSE)</f>
        <v>NonUnion</v>
      </c>
      <c r="D1954" s="61">
        <f t="shared" si="242"/>
        <v>2.98E-2</v>
      </c>
      <c r="E1954" s="351">
        <f>'Employee Salary Payroll Tax '!N1956</f>
        <v>93520.72</v>
      </c>
      <c r="F1954" s="351">
        <f t="shared" si="243"/>
        <v>96307.637456000011</v>
      </c>
      <c r="G1954" s="352"/>
      <c r="H1954" s="351">
        <f t="shared" si="248"/>
        <v>0</v>
      </c>
      <c r="I1954" s="351">
        <f t="shared" si="244"/>
        <v>2786.9174560000101</v>
      </c>
      <c r="J1954" s="351">
        <f t="shared" si="245"/>
        <v>0</v>
      </c>
      <c r="K1954" s="293">
        <f>SUM('Employee Salary Payroll Tax '!I1956:K1956)</f>
        <v>92262.93</v>
      </c>
      <c r="L1954" s="293">
        <f>'Employee Salary Payroll Tax '!H1956</f>
        <v>0</v>
      </c>
      <c r="M1954" s="293">
        <f t="shared" si="246"/>
        <v>1257.7900000000081</v>
      </c>
      <c r="N1954" s="359">
        <f t="shared" si="247"/>
        <v>0</v>
      </c>
      <c r="O1954" s="331"/>
      <c r="P1954" s="61"/>
      <c r="Q1954" s="294"/>
      <c r="R1954" s="292"/>
      <c r="S1954" s="291"/>
    </row>
    <row r="1955" spans="1:19" ht="14.4">
      <c r="A1955" s="36">
        <f t="shared" si="241"/>
        <v>632</v>
      </c>
      <c r="B1955" s="526"/>
      <c r="C1955" s="36" t="str">
        <f>VLOOKUP('Employee Salary Payroll Tax '!B1957,'Employee Salary Payroll Tax '!$D$1:$E$7,2,FALSE)</f>
        <v>UA</v>
      </c>
      <c r="D1955" s="61">
        <f t="shared" si="242"/>
        <v>0.03</v>
      </c>
      <c r="E1955" s="351">
        <f>'Employee Salary Payroll Tax '!N1957</f>
        <v>78213.61</v>
      </c>
      <c r="F1955" s="351">
        <f t="shared" si="243"/>
        <v>80560.018299999996</v>
      </c>
      <c r="G1955" s="352"/>
      <c r="H1955" s="351">
        <f t="shared" si="248"/>
        <v>0</v>
      </c>
      <c r="I1955" s="351">
        <f t="shared" si="244"/>
        <v>2346.4082999999955</v>
      </c>
      <c r="J1955" s="351">
        <f t="shared" si="245"/>
        <v>0</v>
      </c>
      <c r="K1955" s="293">
        <f>SUM('Employee Salary Payroll Tax '!I1957:K1957)</f>
        <v>72734.13</v>
      </c>
      <c r="L1955" s="293">
        <f>'Employee Salary Payroll Tax '!H1957</f>
        <v>999.11</v>
      </c>
      <c r="M1955" s="293">
        <f t="shared" si="246"/>
        <v>4480.3699999999963</v>
      </c>
      <c r="N1955" s="359">
        <f t="shared" si="247"/>
        <v>0</v>
      </c>
      <c r="O1955" s="331"/>
      <c r="P1955" s="61"/>
      <c r="Q1955" s="294"/>
      <c r="R1955" s="292"/>
      <c r="S1955" s="291"/>
    </row>
    <row r="1956" spans="1:19" ht="14.4">
      <c r="A1956" s="36">
        <f t="shared" si="241"/>
        <v>633</v>
      </c>
      <c r="B1956" s="526"/>
      <c r="C1956" s="36" t="str">
        <f>VLOOKUP('Employee Salary Payroll Tax '!B1958,'Employee Salary Payroll Tax '!$D$1:$E$7,2,FALSE)</f>
        <v>NonUnion</v>
      </c>
      <c r="D1956" s="61">
        <f t="shared" si="242"/>
        <v>2.98E-2</v>
      </c>
      <c r="E1956" s="351">
        <f>'Employee Salary Payroll Tax '!N1958</f>
        <v>82827.98</v>
      </c>
      <c r="F1956" s="351">
        <f t="shared" si="243"/>
        <v>85296.253803999993</v>
      </c>
      <c r="G1956" s="352"/>
      <c r="H1956" s="351">
        <f t="shared" si="248"/>
        <v>0</v>
      </c>
      <c r="I1956" s="351">
        <f t="shared" si="244"/>
        <v>2468.2738039999967</v>
      </c>
      <c r="J1956" s="351">
        <f t="shared" si="245"/>
        <v>0</v>
      </c>
      <c r="K1956" s="293">
        <f>SUM('Employee Salary Payroll Tax '!I1958:K1958)</f>
        <v>50874.32</v>
      </c>
      <c r="L1956" s="293">
        <f>'Employee Salary Payroll Tax '!H1958</f>
        <v>0</v>
      </c>
      <c r="M1956" s="293">
        <f t="shared" si="246"/>
        <v>31953.659999999996</v>
      </c>
      <c r="N1956" s="359">
        <f t="shared" si="247"/>
        <v>0</v>
      </c>
      <c r="O1956" s="331"/>
      <c r="P1956" s="61"/>
      <c r="Q1956" s="294"/>
      <c r="R1956" s="292"/>
      <c r="S1956" s="291"/>
    </row>
    <row r="1957" spans="1:19" ht="14.4">
      <c r="A1957" s="36">
        <f t="shared" si="241"/>
        <v>634</v>
      </c>
      <c r="B1957" s="526"/>
      <c r="C1957" s="36" t="str">
        <f>VLOOKUP('Employee Salary Payroll Tax '!B1959,'Employee Salary Payroll Tax '!$D$1:$E$7,2,FALSE)</f>
        <v>NonUnion</v>
      </c>
      <c r="D1957" s="61">
        <f t="shared" si="242"/>
        <v>2.98E-2</v>
      </c>
      <c r="E1957" s="351">
        <f>'Employee Salary Payroll Tax '!N1959</f>
        <v>63843.03</v>
      </c>
      <c r="F1957" s="351">
        <f t="shared" si="243"/>
        <v>65745.552294000008</v>
      </c>
      <c r="G1957" s="352"/>
      <c r="H1957" s="351">
        <f t="shared" si="248"/>
        <v>0</v>
      </c>
      <c r="I1957" s="351">
        <f t="shared" si="244"/>
        <v>1902.5222940000094</v>
      </c>
      <c r="J1957" s="351">
        <f t="shared" si="245"/>
        <v>0</v>
      </c>
      <c r="K1957" s="293">
        <f>SUM('Employee Salary Payroll Tax '!I1959:K1959)</f>
        <v>196.56</v>
      </c>
      <c r="L1957" s="293">
        <f>'Employee Salary Payroll Tax '!H1959</f>
        <v>0</v>
      </c>
      <c r="M1957" s="293">
        <f t="shared" si="246"/>
        <v>63646.47</v>
      </c>
      <c r="N1957" s="359">
        <f t="shared" si="247"/>
        <v>0</v>
      </c>
      <c r="O1957" s="331"/>
      <c r="P1957" s="61"/>
      <c r="Q1957" s="294"/>
      <c r="R1957" s="292"/>
      <c r="S1957" s="291"/>
    </row>
    <row r="1958" spans="1:19" ht="14.4">
      <c r="A1958" s="36">
        <f t="shared" si="241"/>
        <v>635</v>
      </c>
      <c r="B1958" s="526"/>
      <c r="C1958" s="36" t="str">
        <f>VLOOKUP('Employee Salary Payroll Tax '!B1960,'Employee Salary Payroll Tax '!$D$1:$E$7,2,FALSE)</f>
        <v>NonUnion</v>
      </c>
      <c r="D1958" s="61">
        <f t="shared" si="242"/>
        <v>2.98E-2</v>
      </c>
      <c r="E1958" s="351">
        <f>'Employee Salary Payroll Tax '!N1960</f>
        <v>40220.57</v>
      </c>
      <c r="F1958" s="351">
        <f t="shared" si="243"/>
        <v>41419.142985999999</v>
      </c>
      <c r="G1958" s="352"/>
      <c r="H1958" s="351">
        <f t="shared" si="248"/>
        <v>4779.43</v>
      </c>
      <c r="I1958" s="351">
        <f t="shared" si="244"/>
        <v>1198.5729859999992</v>
      </c>
      <c r="J1958" s="351">
        <f t="shared" si="245"/>
        <v>7.1914379159999955</v>
      </c>
      <c r="K1958" s="293">
        <f>SUM('Employee Salary Payroll Tax '!I1960:K1960)</f>
        <v>0</v>
      </c>
      <c r="L1958" s="293">
        <f>'Employee Salary Payroll Tax '!H1960</f>
        <v>0</v>
      </c>
      <c r="M1958" s="293">
        <f t="shared" si="246"/>
        <v>40220.57</v>
      </c>
      <c r="N1958" s="359">
        <f t="shared" si="247"/>
        <v>0</v>
      </c>
      <c r="O1958" s="331"/>
      <c r="P1958" s="61"/>
      <c r="Q1958" s="294"/>
      <c r="R1958" s="292"/>
      <c r="S1958" s="291"/>
    </row>
    <row r="1959" spans="1:19" ht="14.4">
      <c r="A1959" s="36">
        <f t="shared" si="241"/>
        <v>636</v>
      </c>
      <c r="B1959" s="526"/>
      <c r="C1959" s="36" t="str">
        <f>VLOOKUP('Employee Salary Payroll Tax '!B1961,'Employee Salary Payroll Tax '!$D$1:$E$7,2,FALSE)</f>
        <v>NonUnion</v>
      </c>
      <c r="D1959" s="61">
        <f t="shared" si="242"/>
        <v>2.98E-2</v>
      </c>
      <c r="E1959" s="351">
        <f>'Employee Salary Payroll Tax '!N1961</f>
        <v>64674.33</v>
      </c>
      <c r="F1959" s="351">
        <f t="shared" si="243"/>
        <v>66601.625034000012</v>
      </c>
      <c r="G1959" s="352"/>
      <c r="H1959" s="351">
        <f t="shared" si="248"/>
        <v>0</v>
      </c>
      <c r="I1959" s="351">
        <f t="shared" si="244"/>
        <v>1927.2950340000098</v>
      </c>
      <c r="J1959" s="351">
        <f t="shared" si="245"/>
        <v>0</v>
      </c>
      <c r="K1959" s="293">
        <f>SUM('Employee Salary Payroll Tax '!I1961:K1961)</f>
        <v>48454.91</v>
      </c>
      <c r="L1959" s="293">
        <f>'Employee Salary Payroll Tax '!H1961</f>
        <v>0</v>
      </c>
      <c r="M1959" s="293">
        <f t="shared" si="246"/>
        <v>16219.419999999998</v>
      </c>
      <c r="N1959" s="359">
        <f t="shared" si="247"/>
        <v>0</v>
      </c>
      <c r="O1959" s="331"/>
      <c r="P1959" s="61"/>
      <c r="Q1959" s="294"/>
      <c r="R1959" s="292"/>
      <c r="S1959" s="291"/>
    </row>
    <row r="1960" spans="1:19" ht="14.4">
      <c r="A1960" s="36">
        <f t="shared" si="241"/>
        <v>637</v>
      </c>
      <c r="B1960" s="526"/>
      <c r="C1960" s="36" t="str">
        <f>VLOOKUP('Employee Salary Payroll Tax '!B1962,'Employee Salary Payroll Tax '!$D$1:$E$7,2,FALSE)</f>
        <v>IBEW</v>
      </c>
      <c r="D1960" s="61">
        <f t="shared" si="242"/>
        <v>6.875E-3</v>
      </c>
      <c r="E1960" s="351">
        <f>'Employee Salary Payroll Tax '!N1962</f>
        <v>83394.990000000005</v>
      </c>
      <c r="F1960" s="351">
        <f t="shared" si="243"/>
        <v>83968.330556250003</v>
      </c>
      <c r="G1960" s="352"/>
      <c r="H1960" s="351">
        <f t="shared" si="248"/>
        <v>0</v>
      </c>
      <c r="I1960" s="351">
        <f t="shared" si="244"/>
        <v>573.34055624999746</v>
      </c>
      <c r="J1960" s="351">
        <f t="shared" si="245"/>
        <v>0</v>
      </c>
      <c r="K1960" s="293">
        <f>SUM('Employee Salary Payroll Tax '!I1962:K1962)</f>
        <v>72962.58</v>
      </c>
      <c r="L1960" s="293">
        <f>'Employee Salary Payroll Tax '!H1962</f>
        <v>-0.26</v>
      </c>
      <c r="M1960" s="293">
        <f t="shared" si="246"/>
        <v>10432.670000000004</v>
      </c>
      <c r="N1960" s="359">
        <f t="shared" si="247"/>
        <v>0</v>
      </c>
      <c r="O1960" s="331"/>
      <c r="P1960" s="61"/>
      <c r="Q1960" s="294"/>
      <c r="R1960" s="292"/>
      <c r="S1960" s="291"/>
    </row>
    <row r="1961" spans="1:19" ht="14.4">
      <c r="A1961" s="36">
        <f t="shared" si="241"/>
        <v>638</v>
      </c>
      <c r="B1961" s="526"/>
      <c r="C1961" s="36" t="str">
        <f>VLOOKUP('Employee Salary Payroll Tax '!B1963,'Employee Salary Payroll Tax '!$D$1:$E$7,2,FALSE)</f>
        <v>NonUnion</v>
      </c>
      <c r="D1961" s="61">
        <f t="shared" si="242"/>
        <v>2.98E-2</v>
      </c>
      <c r="E1961" s="351">
        <f>'Employee Salary Payroll Tax '!N1963</f>
        <v>106498.99</v>
      </c>
      <c r="F1961" s="351">
        <f t="shared" si="243"/>
        <v>109672.65990200001</v>
      </c>
      <c r="G1961" s="352"/>
      <c r="H1961" s="351">
        <f t="shared" si="248"/>
        <v>0</v>
      </c>
      <c r="I1961" s="351">
        <f t="shared" si="244"/>
        <v>3173.6699020000087</v>
      </c>
      <c r="J1961" s="351">
        <f t="shared" si="245"/>
        <v>0</v>
      </c>
      <c r="K1961" s="293">
        <f>SUM('Employee Salary Payroll Tax '!I1963:K1963)</f>
        <v>43692.92</v>
      </c>
      <c r="L1961" s="293">
        <f>'Employee Salary Payroll Tax '!H1963</f>
        <v>0</v>
      </c>
      <c r="M1961" s="293">
        <f t="shared" si="246"/>
        <v>62806.070000000007</v>
      </c>
      <c r="N1961" s="359">
        <f t="shared" si="247"/>
        <v>0</v>
      </c>
      <c r="O1961" s="331"/>
      <c r="P1961" s="61"/>
      <c r="Q1961" s="294"/>
      <c r="R1961" s="292"/>
      <c r="S1961" s="291"/>
    </row>
    <row r="1962" spans="1:19" ht="14.4">
      <c r="A1962" s="36">
        <f t="shared" si="241"/>
        <v>639</v>
      </c>
      <c r="B1962" s="526"/>
      <c r="C1962" s="36" t="str">
        <f>VLOOKUP('Employee Salary Payroll Tax '!B1964,'Employee Salary Payroll Tax '!$D$1:$E$7,2,FALSE)</f>
        <v>UA</v>
      </c>
      <c r="D1962" s="61">
        <f t="shared" si="242"/>
        <v>0.03</v>
      </c>
      <c r="E1962" s="351">
        <f>'Employee Salary Payroll Tax '!N1964</f>
        <v>96828.800000000003</v>
      </c>
      <c r="F1962" s="351">
        <f t="shared" si="243"/>
        <v>99733.664000000004</v>
      </c>
      <c r="G1962" s="352"/>
      <c r="H1962" s="351">
        <f t="shared" si="248"/>
        <v>0</v>
      </c>
      <c r="I1962" s="351">
        <f t="shared" si="244"/>
        <v>2904.8640000000014</v>
      </c>
      <c r="J1962" s="351">
        <f t="shared" si="245"/>
        <v>0</v>
      </c>
      <c r="K1962" s="293">
        <f>SUM('Employee Salary Payroll Tax '!I1964:K1964)</f>
        <v>86880.1</v>
      </c>
      <c r="L1962" s="293">
        <f>'Employee Salary Payroll Tax '!H1964</f>
        <v>1293</v>
      </c>
      <c r="M1962" s="293">
        <f t="shared" si="246"/>
        <v>8655.6999999999971</v>
      </c>
      <c r="N1962" s="359">
        <f t="shared" si="247"/>
        <v>0</v>
      </c>
      <c r="O1962" s="331"/>
      <c r="P1962" s="61"/>
      <c r="Q1962" s="294"/>
      <c r="R1962" s="292"/>
      <c r="S1962" s="291"/>
    </row>
    <row r="1963" spans="1:19" ht="14.4">
      <c r="A1963" s="36">
        <f t="shared" si="241"/>
        <v>640</v>
      </c>
      <c r="B1963" s="526"/>
      <c r="C1963" s="36" t="str">
        <f>VLOOKUP('Employee Salary Payroll Tax '!B1965,'Employee Salary Payroll Tax '!$D$1:$E$7,2,FALSE)</f>
        <v>NonUnion</v>
      </c>
      <c r="D1963" s="61">
        <f t="shared" si="242"/>
        <v>2.98E-2</v>
      </c>
      <c r="E1963" s="351">
        <f>'Employee Salary Payroll Tax '!N1965</f>
        <v>94982.35</v>
      </c>
      <c r="F1963" s="351">
        <f t="shared" si="243"/>
        <v>97812.824030000003</v>
      </c>
      <c r="G1963" s="352"/>
      <c r="H1963" s="351">
        <f t="shared" si="248"/>
        <v>0</v>
      </c>
      <c r="I1963" s="351">
        <f t="shared" si="244"/>
        <v>2830.4740299999976</v>
      </c>
      <c r="J1963" s="351">
        <f t="shared" si="245"/>
        <v>0</v>
      </c>
      <c r="K1963" s="293">
        <f>SUM('Employee Salary Payroll Tax '!I1965:K1965)</f>
        <v>93014.93</v>
      </c>
      <c r="L1963" s="293">
        <f>'Employee Salary Payroll Tax '!H1965</f>
        <v>824.52</v>
      </c>
      <c r="M1963" s="293">
        <f t="shared" si="246"/>
        <v>1142.9000000000128</v>
      </c>
      <c r="N1963" s="359">
        <f t="shared" si="247"/>
        <v>0</v>
      </c>
      <c r="O1963" s="331"/>
      <c r="P1963" s="61"/>
      <c r="Q1963" s="294"/>
      <c r="R1963" s="292"/>
      <c r="S1963" s="291"/>
    </row>
    <row r="1964" spans="1:19" ht="14.4">
      <c r="A1964" s="36">
        <f t="shared" si="241"/>
        <v>641</v>
      </c>
      <c r="B1964" s="526"/>
      <c r="C1964" s="36" t="str">
        <f>VLOOKUP('Employee Salary Payroll Tax '!B1966,'Employee Salary Payroll Tax '!$D$1:$E$7,2,FALSE)</f>
        <v>NonUnion</v>
      </c>
      <c r="D1964" s="61">
        <f t="shared" si="242"/>
        <v>2.98E-2</v>
      </c>
      <c r="E1964" s="351">
        <f>'Employee Salary Payroll Tax '!N1966</f>
        <v>44856.71</v>
      </c>
      <c r="F1964" s="351">
        <f t="shared" si="243"/>
        <v>46193.439958000003</v>
      </c>
      <c r="G1964" s="352"/>
      <c r="H1964" s="351">
        <f t="shared" si="248"/>
        <v>143.29000000000087</v>
      </c>
      <c r="I1964" s="351">
        <f t="shared" si="244"/>
        <v>1336.7299580000035</v>
      </c>
      <c r="J1964" s="351">
        <f t="shared" si="245"/>
        <v>0.85974000000000528</v>
      </c>
      <c r="K1964" s="293">
        <f>SUM('Employee Salary Payroll Tax '!I1966:K1966)</f>
        <v>-183.37</v>
      </c>
      <c r="L1964" s="293">
        <f>'Employee Salary Payroll Tax '!H1966</f>
        <v>0</v>
      </c>
      <c r="M1964" s="293">
        <f t="shared" si="246"/>
        <v>45040.08</v>
      </c>
      <c r="N1964" s="359">
        <f t="shared" si="247"/>
        <v>-3.5145360370050865E-3</v>
      </c>
      <c r="O1964" s="331"/>
      <c r="P1964" s="61"/>
      <c r="Q1964" s="294"/>
      <c r="R1964" s="292"/>
      <c r="S1964" s="291"/>
    </row>
    <row r="1965" spans="1:19" ht="14.4">
      <c r="A1965" s="36">
        <f t="shared" ref="A1965:A2028" si="249">+A1964+1</f>
        <v>642</v>
      </c>
      <c r="B1965" s="526"/>
      <c r="C1965" s="36" t="str">
        <f>VLOOKUP('Employee Salary Payroll Tax '!B1967,'Employee Salary Payroll Tax '!$D$1:$E$7,2,FALSE)</f>
        <v>NonUnion</v>
      </c>
      <c r="D1965" s="61">
        <f t="shared" si="242"/>
        <v>2.98E-2</v>
      </c>
      <c r="E1965" s="351">
        <f>'Employee Salary Payroll Tax '!N1967</f>
        <v>12053.63</v>
      </c>
      <c r="F1965" s="351">
        <f t="shared" si="243"/>
        <v>12412.828174</v>
      </c>
      <c r="G1965" s="352"/>
      <c r="H1965" s="351">
        <f t="shared" si="248"/>
        <v>32946.370000000003</v>
      </c>
      <c r="I1965" s="351">
        <f t="shared" si="244"/>
        <v>359.19817400000102</v>
      </c>
      <c r="J1965" s="351">
        <f t="shared" si="245"/>
        <v>2.1551890440000063</v>
      </c>
      <c r="K1965" s="293">
        <f>SUM('Employee Salary Payroll Tax '!I1967:K1967)</f>
        <v>7322.58</v>
      </c>
      <c r="L1965" s="293">
        <f>'Employee Salary Payroll Tax '!H1967</f>
        <v>0</v>
      </c>
      <c r="M1965" s="293">
        <f t="shared" si="246"/>
        <v>4731.0499999999993</v>
      </c>
      <c r="N1965" s="359">
        <f t="shared" si="247"/>
        <v>1.309277303891383</v>
      </c>
      <c r="O1965" s="331"/>
      <c r="P1965" s="61"/>
      <c r="Q1965" s="294"/>
      <c r="R1965" s="292"/>
      <c r="S1965" s="291"/>
    </row>
    <row r="1966" spans="1:19" ht="14.4">
      <c r="A1966" s="36">
        <f t="shared" si="249"/>
        <v>643</v>
      </c>
      <c r="B1966" s="526"/>
      <c r="C1966" s="36" t="str">
        <f>VLOOKUP('Employee Salary Payroll Tax '!B1968,'Employee Salary Payroll Tax '!$D$1:$E$7,2,FALSE)</f>
        <v>IBEW</v>
      </c>
      <c r="D1966" s="61">
        <f t="shared" si="242"/>
        <v>6.875E-3</v>
      </c>
      <c r="E1966" s="351">
        <f>'Employee Salary Payroll Tax '!N1968</f>
        <v>41973</v>
      </c>
      <c r="F1966" s="351">
        <f t="shared" si="243"/>
        <v>42261.564375000002</v>
      </c>
      <c r="G1966" s="352"/>
      <c r="H1966" s="351">
        <f t="shared" si="248"/>
        <v>3027</v>
      </c>
      <c r="I1966" s="351">
        <f t="shared" si="244"/>
        <v>288.56437500000175</v>
      </c>
      <c r="J1966" s="351">
        <f t="shared" si="245"/>
        <v>1.7313862500000106</v>
      </c>
      <c r="K1966" s="293">
        <f>SUM('Employee Salary Payroll Tax '!I1968:K1968)</f>
        <v>41973</v>
      </c>
      <c r="L1966" s="293">
        <f>'Employee Salary Payroll Tax '!H1968</f>
        <v>0</v>
      </c>
      <c r="M1966" s="293">
        <f t="shared" si="246"/>
        <v>0</v>
      </c>
      <c r="N1966" s="359">
        <f t="shared" si="247"/>
        <v>1.7313862499587607</v>
      </c>
      <c r="O1966" s="331"/>
      <c r="P1966" s="61"/>
      <c r="Q1966" s="294"/>
      <c r="R1966" s="292"/>
      <c r="S1966" s="291"/>
    </row>
    <row r="1967" spans="1:19" ht="14.4">
      <c r="A1967" s="36">
        <f t="shared" si="249"/>
        <v>644</v>
      </c>
      <c r="B1967" s="526"/>
      <c r="C1967" s="36" t="str">
        <f>VLOOKUP('Employee Salary Payroll Tax '!B1969,'Employee Salary Payroll Tax '!$D$1:$E$7,2,FALSE)</f>
        <v>NonUnion</v>
      </c>
      <c r="D1967" s="61">
        <f t="shared" si="242"/>
        <v>2.98E-2</v>
      </c>
      <c r="E1967" s="351">
        <f>'Employee Salary Payroll Tax '!N1969</f>
        <v>23533.85</v>
      </c>
      <c r="F1967" s="351">
        <f t="shared" si="243"/>
        <v>24235.158729999999</v>
      </c>
      <c r="G1967" s="352"/>
      <c r="H1967" s="351">
        <f t="shared" si="248"/>
        <v>21466.15</v>
      </c>
      <c r="I1967" s="351">
        <f t="shared" si="244"/>
        <v>701.30873000000065</v>
      </c>
      <c r="J1967" s="351">
        <f t="shared" si="245"/>
        <v>4.2078523800000038</v>
      </c>
      <c r="K1967" s="293">
        <f>SUM('Employee Salary Payroll Tax '!I1969:K1969)</f>
        <v>1675.6599999999999</v>
      </c>
      <c r="L1967" s="293">
        <f>'Employee Salary Payroll Tax '!H1969</f>
        <v>0</v>
      </c>
      <c r="M1967" s="293">
        <f t="shared" si="246"/>
        <v>21858.19</v>
      </c>
      <c r="N1967" s="359">
        <f t="shared" si="247"/>
        <v>0.29960800798726933</v>
      </c>
      <c r="O1967" s="331"/>
      <c r="P1967" s="61"/>
      <c r="Q1967" s="294"/>
      <c r="R1967" s="292"/>
      <c r="S1967" s="291"/>
    </row>
    <row r="1968" spans="1:19" ht="14.4">
      <c r="A1968" s="36">
        <f t="shared" si="249"/>
        <v>645</v>
      </c>
      <c r="B1968" s="526"/>
      <c r="C1968" s="36" t="str">
        <f>VLOOKUP('Employee Salary Payroll Tax '!B1970,'Employee Salary Payroll Tax '!$D$1:$E$7,2,FALSE)</f>
        <v>Not Assigned</v>
      </c>
      <c r="D1968" s="61">
        <f t="shared" si="242"/>
        <v>0</v>
      </c>
      <c r="E1968" s="351">
        <f>'Employee Salary Payroll Tax '!N1970</f>
        <v>0.14000000000000001</v>
      </c>
      <c r="F1968" s="351">
        <f t="shared" si="243"/>
        <v>0.14000000000000001</v>
      </c>
      <c r="G1968" s="352"/>
      <c r="H1968" s="351">
        <f t="shared" si="248"/>
        <v>44999.86</v>
      </c>
      <c r="I1968" s="351">
        <f t="shared" si="244"/>
        <v>0</v>
      </c>
      <c r="J1968" s="351">
        <f t="shared" si="245"/>
        <v>0</v>
      </c>
      <c r="K1968" s="293">
        <f>SUM('Employee Salary Payroll Tax '!I1970:K1970)</f>
        <v>-17.650000000000002</v>
      </c>
      <c r="L1968" s="293">
        <f>'Employee Salary Payroll Tax '!H1970</f>
        <v>0</v>
      </c>
      <c r="M1968" s="293">
        <f t="shared" si="246"/>
        <v>17.790000000000003</v>
      </c>
      <c r="N1968" s="359">
        <f t="shared" si="247"/>
        <v>0</v>
      </c>
      <c r="O1968" s="331"/>
      <c r="P1968" s="61"/>
      <c r="Q1968" s="294"/>
      <c r="R1968" s="292"/>
      <c r="S1968" s="291"/>
    </row>
    <row r="1969" spans="1:19" ht="14.4">
      <c r="A1969" s="36">
        <f t="shared" si="249"/>
        <v>646</v>
      </c>
      <c r="B1969" s="526"/>
      <c r="C1969" s="36" t="str">
        <f>VLOOKUP('Employee Salary Payroll Tax '!B1971,'Employee Salary Payroll Tax '!$D$1:$E$7,2,FALSE)</f>
        <v>NonUnion</v>
      </c>
      <c r="D1969" s="61">
        <f t="shared" si="242"/>
        <v>2.98E-2</v>
      </c>
      <c r="E1969" s="351">
        <f>'Employee Salary Payroll Tax '!N1971</f>
        <v>69583.47</v>
      </c>
      <c r="F1969" s="351">
        <f t="shared" si="243"/>
        <v>71657.057406000007</v>
      </c>
      <c r="G1969" s="352"/>
      <c r="H1969" s="351">
        <f t="shared" si="248"/>
        <v>0</v>
      </c>
      <c r="I1969" s="351">
        <f t="shared" si="244"/>
        <v>2073.587406000006</v>
      </c>
      <c r="J1969" s="351">
        <f t="shared" si="245"/>
        <v>0</v>
      </c>
      <c r="K1969" s="293">
        <f>SUM('Employee Salary Payroll Tax '!I1971:K1971)</f>
        <v>9592.19</v>
      </c>
      <c r="L1969" s="293">
        <f>'Employee Salary Payroll Tax '!H1971</f>
        <v>0</v>
      </c>
      <c r="M1969" s="293">
        <f t="shared" si="246"/>
        <v>59991.28</v>
      </c>
      <c r="N1969" s="359">
        <f t="shared" si="247"/>
        <v>0</v>
      </c>
      <c r="O1969" s="331"/>
      <c r="P1969" s="61"/>
      <c r="Q1969" s="294"/>
      <c r="R1969" s="292"/>
      <c r="S1969" s="291"/>
    </row>
    <row r="1970" spans="1:19" ht="14.4">
      <c r="A1970" s="36">
        <f t="shared" si="249"/>
        <v>647</v>
      </c>
      <c r="B1970" s="526"/>
      <c r="C1970" s="36" t="str">
        <f>VLOOKUP('Employee Salary Payroll Tax '!B1972,'Employee Salary Payroll Tax '!$D$1:$E$7,2,FALSE)</f>
        <v>IBEW</v>
      </c>
      <c r="D1970" s="61">
        <f t="shared" si="242"/>
        <v>6.875E-3</v>
      </c>
      <c r="E1970" s="351">
        <f>'Employee Salary Payroll Tax '!N1972</f>
        <v>66843</v>
      </c>
      <c r="F1970" s="351">
        <f t="shared" si="243"/>
        <v>67302.545624999999</v>
      </c>
      <c r="G1970" s="352"/>
      <c r="H1970" s="351">
        <f t="shared" si="248"/>
        <v>0</v>
      </c>
      <c r="I1970" s="351">
        <f t="shared" si="244"/>
        <v>459.54562499999884</v>
      </c>
      <c r="J1970" s="351">
        <f t="shared" si="245"/>
        <v>0</v>
      </c>
      <c r="K1970" s="293">
        <f>SUM('Employee Salary Payroll Tax '!I1972:K1972)</f>
        <v>66582.570000000007</v>
      </c>
      <c r="L1970" s="293">
        <f>'Employee Salary Payroll Tax '!H1972</f>
        <v>0</v>
      </c>
      <c r="M1970" s="293">
        <f t="shared" si="246"/>
        <v>260.42999999999302</v>
      </c>
      <c r="N1970" s="359">
        <f t="shared" si="247"/>
        <v>0</v>
      </c>
      <c r="O1970" s="331"/>
      <c r="P1970" s="61"/>
      <c r="Q1970" s="294"/>
      <c r="R1970" s="292"/>
      <c r="S1970" s="291"/>
    </row>
    <row r="1971" spans="1:19" ht="14.4">
      <c r="A1971" s="36">
        <f t="shared" si="249"/>
        <v>648</v>
      </c>
      <c r="B1971" s="526"/>
      <c r="C1971" s="36" t="str">
        <f>VLOOKUP('Employee Salary Payroll Tax '!B1973,'Employee Salary Payroll Tax '!$D$1:$E$7,2,FALSE)</f>
        <v>NonUnion</v>
      </c>
      <c r="D1971" s="61">
        <f t="shared" si="242"/>
        <v>2.98E-2</v>
      </c>
      <c r="E1971" s="351">
        <f>'Employee Salary Payroll Tax '!N1973</f>
        <v>22146.6</v>
      </c>
      <c r="F1971" s="351">
        <f t="shared" si="243"/>
        <v>22806.56868</v>
      </c>
      <c r="G1971" s="352"/>
      <c r="H1971" s="351">
        <f t="shared" si="248"/>
        <v>22853.4</v>
      </c>
      <c r="I1971" s="351">
        <f t="shared" si="244"/>
        <v>659.96868000000177</v>
      </c>
      <c r="J1971" s="351">
        <f t="shared" si="245"/>
        <v>3.9598120800000105</v>
      </c>
      <c r="K1971" s="293">
        <f>SUM('Employee Salary Payroll Tax '!I1973:K1973)</f>
        <v>21260.739999999998</v>
      </c>
      <c r="L1971" s="293">
        <f>'Employee Salary Payroll Tax '!H1973</f>
        <v>0</v>
      </c>
      <c r="M1971" s="293">
        <f t="shared" si="246"/>
        <v>885.86000000000058</v>
      </c>
      <c r="N1971" s="359">
        <f t="shared" si="247"/>
        <v>3.801420311828362</v>
      </c>
      <c r="O1971" s="331"/>
      <c r="P1971" s="61"/>
      <c r="Q1971" s="294"/>
      <c r="R1971" s="292"/>
      <c r="S1971" s="291"/>
    </row>
    <row r="1972" spans="1:19" ht="14.4">
      <c r="A1972" s="36">
        <f t="shared" si="249"/>
        <v>649</v>
      </c>
      <c r="B1972" s="526"/>
      <c r="C1972" s="36" t="str">
        <f>VLOOKUP('Employee Salary Payroll Tax '!B1974,'Employee Salary Payroll Tax '!$D$1:$E$7,2,FALSE)</f>
        <v>NonUnion</v>
      </c>
      <c r="D1972" s="61">
        <f t="shared" si="242"/>
        <v>2.98E-2</v>
      </c>
      <c r="E1972" s="351">
        <f>'Employee Salary Payroll Tax '!N1974</f>
        <v>6798</v>
      </c>
      <c r="F1972" s="351">
        <f t="shared" si="243"/>
        <v>7000.5804000000007</v>
      </c>
      <c r="G1972" s="352"/>
      <c r="H1972" s="351">
        <f t="shared" si="248"/>
        <v>38202</v>
      </c>
      <c r="I1972" s="351">
        <f t="shared" si="244"/>
        <v>202.58040000000074</v>
      </c>
      <c r="J1972" s="351">
        <f t="shared" si="245"/>
        <v>1.2154824000000044</v>
      </c>
      <c r="K1972" s="293">
        <f>SUM('Employee Salary Payroll Tax '!I1974:K1974)</f>
        <v>6526.08</v>
      </c>
      <c r="L1972" s="293">
        <f>'Employee Salary Payroll Tax '!H1974</f>
        <v>0</v>
      </c>
      <c r="M1972" s="293">
        <f t="shared" si="246"/>
        <v>271.92000000000007</v>
      </c>
      <c r="N1972" s="359">
        <f t="shared" si="247"/>
        <v>1.1668631038283561</v>
      </c>
      <c r="O1972" s="331"/>
      <c r="P1972" s="61"/>
      <c r="Q1972" s="294"/>
      <c r="R1972" s="292"/>
      <c r="S1972" s="291"/>
    </row>
    <row r="1973" spans="1:19" ht="14.4">
      <c r="A1973" s="36">
        <f t="shared" si="249"/>
        <v>650</v>
      </c>
      <c r="B1973" s="526"/>
      <c r="C1973" s="36" t="str">
        <f>VLOOKUP('Employee Salary Payroll Tax '!B1975,'Employee Salary Payroll Tax '!$D$1:$E$7,2,FALSE)</f>
        <v>IBEW</v>
      </c>
      <c r="D1973" s="61">
        <f t="shared" si="242"/>
        <v>6.875E-3</v>
      </c>
      <c r="E1973" s="351">
        <f>'Employee Salary Payroll Tax '!N1975</f>
        <v>50889.1</v>
      </c>
      <c r="F1973" s="351">
        <f t="shared" si="243"/>
        <v>51238.962562499997</v>
      </c>
      <c r="G1973" s="352"/>
      <c r="H1973" s="351">
        <f t="shared" si="248"/>
        <v>0</v>
      </c>
      <c r="I1973" s="351">
        <f t="shared" si="244"/>
        <v>349.8625624999986</v>
      </c>
      <c r="J1973" s="351">
        <f t="shared" si="245"/>
        <v>0</v>
      </c>
      <c r="K1973" s="293">
        <f>SUM('Employee Salary Payroll Tax '!I1975:K1975)</f>
        <v>1647.78</v>
      </c>
      <c r="L1973" s="293">
        <f>'Employee Salary Payroll Tax '!H1975</f>
        <v>0</v>
      </c>
      <c r="M1973" s="293">
        <f t="shared" si="246"/>
        <v>49241.32</v>
      </c>
      <c r="N1973" s="359">
        <f t="shared" si="247"/>
        <v>0</v>
      </c>
      <c r="O1973" s="331"/>
      <c r="P1973" s="61"/>
      <c r="Q1973" s="294"/>
      <c r="R1973" s="292"/>
      <c r="S1973" s="291"/>
    </row>
    <row r="1974" spans="1:19" ht="14.4">
      <c r="A1974" s="36">
        <f t="shared" si="249"/>
        <v>651</v>
      </c>
      <c r="B1974" s="526"/>
      <c r="C1974" s="36" t="str">
        <f>VLOOKUP('Employee Salary Payroll Tax '!B1976,'Employee Salary Payroll Tax '!$D$1:$E$7,2,FALSE)</f>
        <v>IBEW</v>
      </c>
      <c r="D1974" s="61">
        <f t="shared" si="242"/>
        <v>6.875E-3</v>
      </c>
      <c r="E1974" s="351">
        <f>'Employee Salary Payroll Tax '!N1976</f>
        <v>139874.1</v>
      </c>
      <c r="F1974" s="351">
        <f t="shared" si="243"/>
        <v>140835.73443750001</v>
      </c>
      <c r="G1974" s="352"/>
      <c r="H1974" s="351">
        <f t="shared" si="248"/>
        <v>0</v>
      </c>
      <c r="I1974" s="351">
        <f t="shared" si="244"/>
        <v>961.63443750000442</v>
      </c>
      <c r="J1974" s="351">
        <f t="shared" si="245"/>
        <v>0</v>
      </c>
      <c r="K1974" s="293">
        <f>SUM('Employee Salary Payroll Tax '!I1976:K1976)</f>
        <v>135741.22</v>
      </c>
      <c r="L1974" s="293">
        <f>'Employee Salary Payroll Tax '!H1976</f>
        <v>0</v>
      </c>
      <c r="M1974" s="293">
        <f t="shared" si="246"/>
        <v>4132.8800000000047</v>
      </c>
      <c r="N1974" s="359">
        <f t="shared" si="247"/>
        <v>0</v>
      </c>
      <c r="O1974" s="331"/>
      <c r="P1974" s="61"/>
      <c r="Q1974" s="294"/>
      <c r="R1974" s="292"/>
      <c r="S1974" s="291"/>
    </row>
    <row r="1975" spans="1:19" ht="14.4">
      <c r="A1975" s="36">
        <f t="shared" si="249"/>
        <v>652</v>
      </c>
      <c r="B1975" s="526"/>
      <c r="C1975" s="36" t="str">
        <f>VLOOKUP('Employee Salary Payroll Tax '!B1977,'Employee Salary Payroll Tax '!$D$1:$E$7,2,FALSE)</f>
        <v>NonUnion</v>
      </c>
      <c r="D1975" s="61">
        <f t="shared" si="242"/>
        <v>2.98E-2</v>
      </c>
      <c r="E1975" s="351">
        <f>'Employee Salary Payroll Tax '!N1977</f>
        <v>96399.15</v>
      </c>
      <c r="F1975" s="351">
        <f t="shared" si="243"/>
        <v>99271.844670000006</v>
      </c>
      <c r="G1975" s="352"/>
      <c r="H1975" s="351">
        <f t="shared" si="248"/>
        <v>0</v>
      </c>
      <c r="I1975" s="351">
        <f t="shared" si="244"/>
        <v>2872.6946700000117</v>
      </c>
      <c r="J1975" s="351">
        <f t="shared" si="245"/>
        <v>0</v>
      </c>
      <c r="K1975" s="293">
        <f>SUM('Employee Salary Payroll Tax '!I1977:K1977)</f>
        <v>34444.29</v>
      </c>
      <c r="L1975" s="293">
        <f>'Employee Salary Payroll Tax '!H1977</f>
        <v>0</v>
      </c>
      <c r="M1975" s="293">
        <f t="shared" si="246"/>
        <v>61954.859999999993</v>
      </c>
      <c r="N1975" s="359">
        <f t="shared" si="247"/>
        <v>0</v>
      </c>
      <c r="O1975" s="331"/>
      <c r="P1975" s="61"/>
      <c r="Q1975" s="294"/>
      <c r="R1975" s="292"/>
      <c r="S1975" s="291"/>
    </row>
    <row r="1976" spans="1:19" ht="14.4">
      <c r="A1976" s="36">
        <f t="shared" si="249"/>
        <v>653</v>
      </c>
      <c r="B1976" s="526"/>
      <c r="C1976" s="36" t="str">
        <f>VLOOKUP('Employee Salary Payroll Tax '!B1978,'Employee Salary Payroll Tax '!$D$1:$E$7,2,FALSE)</f>
        <v>IBEW</v>
      </c>
      <c r="D1976" s="61">
        <f t="shared" si="242"/>
        <v>6.875E-3</v>
      </c>
      <c r="E1976" s="351">
        <f>'Employee Salary Payroll Tax '!N1978</f>
        <v>59424.79</v>
      </c>
      <c r="F1976" s="351">
        <f t="shared" si="243"/>
        <v>59833.335431250001</v>
      </c>
      <c r="G1976" s="352"/>
      <c r="H1976" s="351">
        <f t="shared" si="248"/>
        <v>0</v>
      </c>
      <c r="I1976" s="351">
        <f t="shared" si="244"/>
        <v>408.54543125000055</v>
      </c>
      <c r="J1976" s="351">
        <f t="shared" si="245"/>
        <v>0</v>
      </c>
      <c r="K1976" s="293">
        <f>SUM('Employee Salary Payroll Tax '!I1978:K1978)</f>
        <v>0</v>
      </c>
      <c r="L1976" s="293">
        <f>'Employee Salary Payroll Tax '!H1978</f>
        <v>0</v>
      </c>
      <c r="M1976" s="293">
        <f t="shared" si="246"/>
        <v>59424.79</v>
      </c>
      <c r="N1976" s="359">
        <f t="shared" si="247"/>
        <v>0</v>
      </c>
      <c r="O1976" s="331"/>
      <c r="P1976" s="61"/>
      <c r="Q1976" s="294"/>
      <c r="R1976" s="292"/>
      <c r="S1976" s="291"/>
    </row>
    <row r="1977" spans="1:19" ht="14.4">
      <c r="A1977" s="36">
        <f t="shared" si="249"/>
        <v>654</v>
      </c>
      <c r="B1977" s="526"/>
      <c r="C1977" s="36" t="str">
        <f>VLOOKUP('Employee Salary Payroll Tax '!B1979,'Employee Salary Payroll Tax '!$D$1:$E$7,2,FALSE)</f>
        <v>NonUnion</v>
      </c>
      <c r="D1977" s="61">
        <f t="shared" si="242"/>
        <v>2.98E-2</v>
      </c>
      <c r="E1977" s="351">
        <f>'Employee Salary Payroll Tax '!N1979</f>
        <v>78783.8</v>
      </c>
      <c r="F1977" s="351">
        <f t="shared" si="243"/>
        <v>81131.557240000009</v>
      </c>
      <c r="G1977" s="352"/>
      <c r="H1977" s="351">
        <f t="shared" si="248"/>
        <v>0</v>
      </c>
      <c r="I1977" s="351">
        <f t="shared" si="244"/>
        <v>2347.7572400000063</v>
      </c>
      <c r="J1977" s="351">
        <f t="shared" si="245"/>
        <v>0</v>
      </c>
      <c r="K1977" s="293">
        <f>SUM('Employee Salary Payroll Tax '!I1979:K1979)</f>
        <v>1915.65</v>
      </c>
      <c r="L1977" s="293">
        <f>'Employee Salary Payroll Tax '!H1979</f>
        <v>0</v>
      </c>
      <c r="M1977" s="293">
        <f t="shared" si="246"/>
        <v>76868.150000000009</v>
      </c>
      <c r="N1977" s="359">
        <f t="shared" si="247"/>
        <v>0</v>
      </c>
      <c r="O1977" s="331"/>
      <c r="P1977" s="61"/>
      <c r="Q1977" s="294"/>
      <c r="R1977" s="292"/>
      <c r="S1977" s="291"/>
    </row>
    <row r="1978" spans="1:19" ht="14.4">
      <c r="A1978" s="36">
        <f t="shared" si="249"/>
        <v>655</v>
      </c>
      <c r="B1978" s="526"/>
      <c r="C1978" s="36" t="str">
        <f>VLOOKUP('Employee Salary Payroll Tax '!B1980,'Employee Salary Payroll Tax '!$D$1:$E$7,2,FALSE)</f>
        <v>NonUnion</v>
      </c>
      <c r="D1978" s="61">
        <f t="shared" si="242"/>
        <v>2.98E-2</v>
      </c>
      <c r="E1978" s="351">
        <f>'Employee Salary Payroll Tax '!N1980</f>
        <v>115221.96</v>
      </c>
      <c r="F1978" s="351">
        <f t="shared" si="243"/>
        <v>118655.57440800001</v>
      </c>
      <c r="G1978" s="352"/>
      <c r="H1978" s="351">
        <f t="shared" si="248"/>
        <v>0</v>
      </c>
      <c r="I1978" s="351">
        <f t="shared" si="244"/>
        <v>3433.6144080000086</v>
      </c>
      <c r="J1978" s="351">
        <f t="shared" si="245"/>
        <v>0</v>
      </c>
      <c r="K1978" s="293">
        <f>SUM('Employee Salary Payroll Tax '!I1980:K1980)</f>
        <v>15166.74</v>
      </c>
      <c r="L1978" s="293">
        <f>'Employee Salary Payroll Tax '!H1980</f>
        <v>0</v>
      </c>
      <c r="M1978" s="293">
        <f t="shared" si="246"/>
        <v>100055.22</v>
      </c>
      <c r="N1978" s="359">
        <f t="shared" si="247"/>
        <v>0</v>
      </c>
      <c r="O1978" s="331"/>
      <c r="P1978" s="61"/>
      <c r="Q1978" s="294"/>
      <c r="R1978" s="292"/>
      <c r="S1978" s="291"/>
    </row>
    <row r="1979" spans="1:19" ht="14.4">
      <c r="A1979" s="36">
        <f t="shared" si="249"/>
        <v>656</v>
      </c>
      <c r="B1979" s="526"/>
      <c r="C1979" s="36" t="str">
        <f>VLOOKUP('Employee Salary Payroll Tax '!B1981,'Employee Salary Payroll Tax '!$D$1:$E$7,2,FALSE)</f>
        <v>IBEW</v>
      </c>
      <c r="D1979" s="61">
        <f t="shared" si="242"/>
        <v>6.875E-3</v>
      </c>
      <c r="E1979" s="351">
        <f>'Employee Salary Payroll Tax '!N1981</f>
        <v>39288.79</v>
      </c>
      <c r="F1979" s="351">
        <f t="shared" si="243"/>
        <v>39558.900431249996</v>
      </c>
      <c r="G1979" s="352"/>
      <c r="H1979" s="351">
        <f t="shared" si="248"/>
        <v>5711.2099999999991</v>
      </c>
      <c r="I1979" s="351">
        <f t="shared" si="244"/>
        <v>270.1104312499956</v>
      </c>
      <c r="J1979" s="351">
        <f t="shared" si="245"/>
        <v>1.6206625874999736</v>
      </c>
      <c r="K1979" s="293">
        <f>SUM('Employee Salary Payroll Tax '!I1981:K1981)</f>
        <v>39288.789999999994</v>
      </c>
      <c r="L1979" s="293">
        <f>'Employee Salary Payroll Tax '!H1981</f>
        <v>0</v>
      </c>
      <c r="M1979" s="293">
        <f t="shared" si="246"/>
        <v>7.2759576141834259E-12</v>
      </c>
      <c r="N1979" s="359">
        <f t="shared" si="247"/>
        <v>1.6206625874587233</v>
      </c>
      <c r="O1979" s="331"/>
      <c r="P1979" s="61"/>
      <c r="Q1979" s="294"/>
      <c r="R1979" s="292"/>
      <c r="S1979" s="291"/>
    </row>
    <row r="1980" spans="1:19" ht="14.4">
      <c r="A1980" s="36">
        <f t="shared" si="249"/>
        <v>657</v>
      </c>
      <c r="B1980" s="526"/>
      <c r="C1980" s="36" t="str">
        <f>VLOOKUP('Employee Salary Payroll Tax '!B1982,'Employee Salary Payroll Tax '!$D$1:$E$7,2,FALSE)</f>
        <v>NonUnion</v>
      </c>
      <c r="D1980" s="61">
        <f t="shared" si="242"/>
        <v>2.98E-2</v>
      </c>
      <c r="E1980" s="351">
        <f>'Employee Salary Payroll Tax '!N1982</f>
        <v>75873.5</v>
      </c>
      <c r="F1980" s="351">
        <f t="shared" si="243"/>
        <v>78134.530299999999</v>
      </c>
      <c r="G1980" s="352"/>
      <c r="H1980" s="351">
        <f t="shared" si="248"/>
        <v>0</v>
      </c>
      <c r="I1980" s="351">
        <f t="shared" si="244"/>
        <v>2261.0302999999985</v>
      </c>
      <c r="J1980" s="351">
        <f t="shared" si="245"/>
        <v>0</v>
      </c>
      <c r="K1980" s="293">
        <f>SUM('Employee Salary Payroll Tax '!I1982:K1982)</f>
        <v>75873.5</v>
      </c>
      <c r="L1980" s="293">
        <f>'Employee Salary Payroll Tax '!H1982</f>
        <v>0</v>
      </c>
      <c r="M1980" s="293">
        <f t="shared" si="246"/>
        <v>0</v>
      </c>
      <c r="N1980" s="359">
        <f t="shared" si="247"/>
        <v>0</v>
      </c>
      <c r="O1980" s="331"/>
      <c r="P1980" s="61"/>
      <c r="Q1980" s="294"/>
      <c r="R1980" s="292"/>
      <c r="S1980" s="291"/>
    </row>
    <row r="1981" spans="1:19" ht="14.4">
      <c r="A1981" s="36">
        <f t="shared" si="249"/>
        <v>658</v>
      </c>
      <c r="B1981" s="526"/>
      <c r="C1981" s="36" t="str">
        <f>VLOOKUP('Employee Salary Payroll Tax '!B1983,'Employee Salary Payroll Tax '!$D$1:$E$7,2,FALSE)</f>
        <v>IBEW</v>
      </c>
      <c r="D1981" s="61">
        <f t="shared" si="242"/>
        <v>6.875E-3</v>
      </c>
      <c r="E1981" s="351">
        <f>'Employee Salary Payroll Tax '!N1983</f>
        <v>82318.86</v>
      </c>
      <c r="F1981" s="351">
        <f t="shared" si="243"/>
        <v>82884.802162499996</v>
      </c>
      <c r="G1981" s="352"/>
      <c r="H1981" s="351">
        <f t="shared" si="248"/>
        <v>0</v>
      </c>
      <c r="I1981" s="351">
        <f t="shared" si="244"/>
        <v>565.9421624999959</v>
      </c>
      <c r="J1981" s="351">
        <f t="shared" si="245"/>
        <v>0</v>
      </c>
      <c r="K1981" s="293">
        <f>SUM('Employee Salary Payroll Tax '!I1983:K1983)</f>
        <v>0</v>
      </c>
      <c r="L1981" s="293">
        <f>'Employee Salary Payroll Tax '!H1983</f>
        <v>0</v>
      </c>
      <c r="M1981" s="293">
        <f t="shared" si="246"/>
        <v>82318.86</v>
      </c>
      <c r="N1981" s="359">
        <f t="shared" si="247"/>
        <v>0</v>
      </c>
      <c r="O1981" s="331"/>
      <c r="P1981" s="61"/>
      <c r="Q1981" s="294"/>
      <c r="R1981" s="292"/>
      <c r="S1981" s="291"/>
    </row>
    <row r="1982" spans="1:19" ht="14.4">
      <c r="A1982" s="36">
        <f t="shared" si="249"/>
        <v>659</v>
      </c>
      <c r="B1982" s="526"/>
      <c r="C1982" s="36" t="str">
        <f>VLOOKUP('Employee Salary Payroll Tax '!B1984,'Employee Salary Payroll Tax '!$D$1:$E$7,2,FALSE)</f>
        <v>NonUnion</v>
      </c>
      <c r="D1982" s="61">
        <f t="shared" si="242"/>
        <v>2.98E-2</v>
      </c>
      <c r="E1982" s="351">
        <f>'Employee Salary Payroll Tax '!N1984</f>
        <v>56819.22</v>
      </c>
      <c r="F1982" s="351">
        <f t="shared" si="243"/>
        <v>58512.432756000002</v>
      </c>
      <c r="G1982" s="352"/>
      <c r="H1982" s="351">
        <f t="shared" si="248"/>
        <v>0</v>
      </c>
      <c r="I1982" s="351">
        <f t="shared" si="244"/>
        <v>1693.2127560000008</v>
      </c>
      <c r="J1982" s="351">
        <f t="shared" si="245"/>
        <v>0</v>
      </c>
      <c r="K1982" s="293">
        <f>SUM('Employee Salary Payroll Tax '!I1984:K1984)</f>
        <v>5750.2999999999993</v>
      </c>
      <c r="L1982" s="293">
        <f>'Employee Salary Payroll Tax '!H1984</f>
        <v>0</v>
      </c>
      <c r="M1982" s="293">
        <f t="shared" si="246"/>
        <v>51068.92</v>
      </c>
      <c r="N1982" s="359">
        <f t="shared" si="247"/>
        <v>0</v>
      </c>
      <c r="O1982" s="331"/>
      <c r="P1982" s="61"/>
      <c r="Q1982" s="294"/>
      <c r="R1982" s="292"/>
      <c r="S1982" s="291"/>
    </row>
    <row r="1983" spans="1:19" ht="14.4">
      <c r="A1983" s="36">
        <f t="shared" si="249"/>
        <v>660</v>
      </c>
      <c r="B1983" s="526"/>
      <c r="C1983" s="36" t="str">
        <f>VLOOKUP('Employee Salary Payroll Tax '!B1985,'Employee Salary Payroll Tax '!$D$1:$E$7,2,FALSE)</f>
        <v>NonUnion</v>
      </c>
      <c r="D1983" s="61">
        <f t="shared" si="242"/>
        <v>2.98E-2</v>
      </c>
      <c r="E1983" s="351">
        <f>'Employee Salary Payroll Tax '!N1985</f>
        <v>75584.11</v>
      </c>
      <c r="F1983" s="351">
        <f t="shared" si="243"/>
        <v>77836.516478000005</v>
      </c>
      <c r="G1983" s="352"/>
      <c r="H1983" s="351">
        <f t="shared" si="248"/>
        <v>0</v>
      </c>
      <c r="I1983" s="351">
        <f t="shared" si="244"/>
        <v>2252.4064780000044</v>
      </c>
      <c r="J1983" s="351">
        <f t="shared" si="245"/>
        <v>0</v>
      </c>
      <c r="K1983" s="293">
        <f>SUM('Employee Salary Payroll Tax '!I1985:K1985)</f>
        <v>75584.11</v>
      </c>
      <c r="L1983" s="293">
        <f>'Employee Salary Payroll Tax '!H1985</f>
        <v>0</v>
      </c>
      <c r="M1983" s="293">
        <f t="shared" si="246"/>
        <v>0</v>
      </c>
      <c r="N1983" s="359">
        <f t="shared" si="247"/>
        <v>0</v>
      </c>
      <c r="O1983" s="331"/>
      <c r="P1983" s="61"/>
      <c r="Q1983" s="294"/>
      <c r="R1983" s="292"/>
      <c r="S1983" s="291"/>
    </row>
    <row r="1984" spans="1:19" ht="14.4">
      <c r="A1984" s="36">
        <f t="shared" si="249"/>
        <v>661</v>
      </c>
      <c r="B1984" s="526"/>
      <c r="C1984" s="36" t="str">
        <f>VLOOKUP('Employee Salary Payroll Tax '!B1986,'Employee Salary Payroll Tax '!$D$1:$E$7,2,FALSE)</f>
        <v>NonUnion</v>
      </c>
      <c r="D1984" s="61">
        <f t="shared" si="242"/>
        <v>2.98E-2</v>
      </c>
      <c r="E1984" s="351">
        <f>'Employee Salary Payroll Tax '!N1986</f>
        <v>113774.1</v>
      </c>
      <c r="F1984" s="351">
        <f t="shared" si="243"/>
        <v>117164.56818000002</v>
      </c>
      <c r="G1984" s="352"/>
      <c r="H1984" s="351">
        <f t="shared" si="248"/>
        <v>0</v>
      </c>
      <c r="I1984" s="351">
        <f t="shared" si="244"/>
        <v>3390.4681800000108</v>
      </c>
      <c r="J1984" s="351">
        <f t="shared" si="245"/>
        <v>0</v>
      </c>
      <c r="K1984" s="293">
        <f>SUM('Employee Salary Payroll Tax '!I1986:K1986)</f>
        <v>11222.45</v>
      </c>
      <c r="L1984" s="293">
        <f>'Employee Salary Payroll Tax '!H1986</f>
        <v>0</v>
      </c>
      <c r="M1984" s="293">
        <f t="shared" si="246"/>
        <v>102551.65000000001</v>
      </c>
      <c r="N1984" s="359">
        <f t="shared" si="247"/>
        <v>0</v>
      </c>
      <c r="O1984" s="331"/>
      <c r="P1984" s="61"/>
      <c r="Q1984" s="294"/>
      <c r="R1984" s="292"/>
      <c r="S1984" s="291"/>
    </row>
    <row r="1985" spans="1:19" ht="14.4">
      <c r="A1985" s="36">
        <f t="shared" si="249"/>
        <v>662</v>
      </c>
      <c r="B1985" s="526"/>
      <c r="C1985" s="36" t="str">
        <f>VLOOKUP('Employee Salary Payroll Tax '!B1987,'Employee Salary Payroll Tax '!$D$1:$E$7,2,FALSE)</f>
        <v>NonUnion</v>
      </c>
      <c r="D1985" s="61">
        <f t="shared" si="242"/>
        <v>2.98E-2</v>
      </c>
      <c r="E1985" s="351">
        <f>'Employee Salary Payroll Tax '!N1987</f>
        <v>71278.289999999994</v>
      </c>
      <c r="F1985" s="351">
        <f t="shared" si="243"/>
        <v>73402.383042000001</v>
      </c>
      <c r="G1985" s="352"/>
      <c r="H1985" s="351">
        <f t="shared" si="248"/>
        <v>0</v>
      </c>
      <c r="I1985" s="351">
        <f t="shared" si="244"/>
        <v>2124.0930420000077</v>
      </c>
      <c r="J1985" s="351">
        <f t="shared" si="245"/>
        <v>0</v>
      </c>
      <c r="K1985" s="293">
        <f>SUM('Employee Salary Payroll Tax '!I1987:K1987)</f>
        <v>0</v>
      </c>
      <c r="L1985" s="293">
        <f>'Employee Salary Payroll Tax '!H1987</f>
        <v>0</v>
      </c>
      <c r="M1985" s="293">
        <f t="shared" si="246"/>
        <v>71278.289999999994</v>
      </c>
      <c r="N1985" s="359">
        <f t="shared" si="247"/>
        <v>0</v>
      </c>
      <c r="O1985" s="331"/>
      <c r="P1985" s="61"/>
      <c r="Q1985" s="294"/>
      <c r="R1985" s="292"/>
      <c r="S1985" s="291"/>
    </row>
    <row r="1986" spans="1:19" ht="14.4">
      <c r="A1986" s="36">
        <f t="shared" si="249"/>
        <v>663</v>
      </c>
      <c r="B1986" s="526"/>
      <c r="C1986" s="36" t="str">
        <f>VLOOKUP('Employee Salary Payroll Tax '!B1988,'Employee Salary Payroll Tax '!$D$1:$E$7,2,FALSE)</f>
        <v>NonUnion</v>
      </c>
      <c r="D1986" s="61">
        <f t="shared" si="242"/>
        <v>2.98E-2</v>
      </c>
      <c r="E1986" s="351">
        <f>'Employee Salary Payroll Tax '!N1988</f>
        <v>72747.820000000007</v>
      </c>
      <c r="F1986" s="351">
        <f t="shared" si="243"/>
        <v>74915.705036000014</v>
      </c>
      <c r="G1986" s="352"/>
      <c r="H1986" s="351">
        <f t="shared" si="248"/>
        <v>0</v>
      </c>
      <c r="I1986" s="351">
        <f t="shared" si="244"/>
        <v>2167.8850360000069</v>
      </c>
      <c r="J1986" s="351">
        <f t="shared" si="245"/>
        <v>0</v>
      </c>
      <c r="K1986" s="293">
        <f>SUM('Employee Salary Payroll Tax '!I1988:K1988)</f>
        <v>72747.820000000007</v>
      </c>
      <c r="L1986" s="293">
        <f>'Employee Salary Payroll Tax '!H1988</f>
        <v>0</v>
      </c>
      <c r="M1986" s="293">
        <f t="shared" si="246"/>
        <v>0</v>
      </c>
      <c r="N1986" s="359">
        <f t="shared" si="247"/>
        <v>0</v>
      </c>
      <c r="O1986" s="331"/>
      <c r="P1986" s="61"/>
      <c r="Q1986" s="294"/>
      <c r="R1986" s="292"/>
      <c r="S1986" s="291"/>
    </row>
    <row r="1987" spans="1:19" ht="14.4">
      <c r="A1987" s="36">
        <f t="shared" si="249"/>
        <v>664</v>
      </c>
      <c r="B1987" s="526"/>
      <c r="C1987" s="36" t="str">
        <f>VLOOKUP('Employee Salary Payroll Tax '!B1989,'Employee Salary Payroll Tax '!$D$1:$E$7,2,FALSE)</f>
        <v>NonUnion</v>
      </c>
      <c r="D1987" s="61">
        <f t="shared" si="242"/>
        <v>2.98E-2</v>
      </c>
      <c r="E1987" s="351">
        <f>'Employee Salary Payroll Tax '!N1989</f>
        <v>103063.95</v>
      </c>
      <c r="F1987" s="351">
        <f t="shared" si="243"/>
        <v>106135.25571</v>
      </c>
      <c r="G1987" s="352"/>
      <c r="H1987" s="351">
        <f t="shared" si="248"/>
        <v>0</v>
      </c>
      <c r="I1987" s="351">
        <f t="shared" si="244"/>
        <v>3071.3057100000005</v>
      </c>
      <c r="J1987" s="351">
        <f t="shared" si="245"/>
        <v>0</v>
      </c>
      <c r="K1987" s="293">
        <f>SUM('Employee Salary Payroll Tax '!I1989:K1989)</f>
        <v>30731.89</v>
      </c>
      <c r="L1987" s="293">
        <f>'Employee Salary Payroll Tax '!H1989</f>
        <v>0</v>
      </c>
      <c r="M1987" s="293">
        <f t="shared" si="246"/>
        <v>72332.06</v>
      </c>
      <c r="N1987" s="359">
        <f t="shared" si="247"/>
        <v>0</v>
      </c>
      <c r="O1987" s="331"/>
      <c r="P1987" s="61"/>
      <c r="Q1987" s="294"/>
      <c r="R1987" s="292"/>
      <c r="S1987" s="291"/>
    </row>
    <row r="1988" spans="1:19" ht="14.4">
      <c r="A1988" s="36">
        <f t="shared" si="249"/>
        <v>665</v>
      </c>
      <c r="B1988" s="526"/>
      <c r="C1988" s="36" t="str">
        <f>VLOOKUP('Employee Salary Payroll Tax '!B1990,'Employee Salary Payroll Tax '!$D$1:$E$7,2,FALSE)</f>
        <v>UA</v>
      </c>
      <c r="D1988" s="61">
        <f t="shared" si="242"/>
        <v>0.03</v>
      </c>
      <c r="E1988" s="351">
        <f>'Employee Salary Payroll Tax '!N1990</f>
        <v>79417.34</v>
      </c>
      <c r="F1988" s="351">
        <f t="shared" si="243"/>
        <v>81799.860199999996</v>
      </c>
      <c r="G1988" s="352"/>
      <c r="H1988" s="351">
        <f t="shared" si="248"/>
        <v>0</v>
      </c>
      <c r="I1988" s="351">
        <f t="shared" si="244"/>
        <v>2382.520199999999</v>
      </c>
      <c r="J1988" s="351">
        <f t="shared" si="245"/>
        <v>0</v>
      </c>
      <c r="K1988" s="293">
        <f>SUM('Employee Salary Payroll Tax '!I1990:K1990)</f>
        <v>73687.61</v>
      </c>
      <c r="L1988" s="293">
        <f>'Employee Salary Payroll Tax '!H1990</f>
        <v>881.68</v>
      </c>
      <c r="M1988" s="293">
        <f t="shared" si="246"/>
        <v>4848.0499999999956</v>
      </c>
      <c r="N1988" s="359">
        <f t="shared" si="247"/>
        <v>0</v>
      </c>
      <c r="O1988" s="331"/>
      <c r="P1988" s="61"/>
      <c r="Q1988" s="294"/>
      <c r="R1988" s="292"/>
      <c r="S1988" s="291"/>
    </row>
    <row r="1989" spans="1:19" ht="14.4">
      <c r="A1989" s="36">
        <f t="shared" si="249"/>
        <v>666</v>
      </c>
      <c r="B1989" s="526"/>
      <c r="C1989" s="36" t="str">
        <f>VLOOKUP('Employee Salary Payroll Tax '!B1991,'Employee Salary Payroll Tax '!$D$1:$E$7,2,FALSE)</f>
        <v>NonUnion</v>
      </c>
      <c r="D1989" s="61">
        <f t="shared" si="242"/>
        <v>2.98E-2</v>
      </c>
      <c r="E1989" s="351">
        <f>'Employee Salary Payroll Tax '!N1991</f>
        <v>82842.61</v>
      </c>
      <c r="F1989" s="351">
        <f t="shared" si="243"/>
        <v>85311.319778000005</v>
      </c>
      <c r="G1989" s="352"/>
      <c r="H1989" s="351">
        <f t="shared" si="248"/>
        <v>0</v>
      </c>
      <c r="I1989" s="351">
        <f t="shared" si="244"/>
        <v>2468.709778000004</v>
      </c>
      <c r="J1989" s="351">
        <f t="shared" si="245"/>
        <v>0</v>
      </c>
      <c r="K1989" s="293">
        <f>SUM('Employee Salary Payroll Tax '!I1991:K1991)</f>
        <v>22533.45</v>
      </c>
      <c r="L1989" s="293">
        <f>'Employee Salary Payroll Tax '!H1991</f>
        <v>0</v>
      </c>
      <c r="M1989" s="293">
        <f t="shared" si="246"/>
        <v>60309.16</v>
      </c>
      <c r="N1989" s="359">
        <f t="shared" si="247"/>
        <v>0</v>
      </c>
      <c r="O1989" s="331"/>
      <c r="P1989" s="61"/>
      <c r="Q1989" s="294"/>
      <c r="R1989" s="292"/>
      <c r="S1989" s="291"/>
    </row>
    <row r="1990" spans="1:19" ht="14.4">
      <c r="A1990" s="36">
        <f t="shared" si="249"/>
        <v>667</v>
      </c>
      <c r="B1990" s="526"/>
      <c r="C1990" s="36" t="str">
        <f>VLOOKUP('Employee Salary Payroll Tax '!B1992,'Employee Salary Payroll Tax '!$D$1:$E$7,2,FALSE)</f>
        <v>NonUnion</v>
      </c>
      <c r="D1990" s="61">
        <f t="shared" si="242"/>
        <v>2.98E-2</v>
      </c>
      <c r="E1990" s="351">
        <f>'Employee Salary Payroll Tax '!N1992</f>
        <v>116615.36</v>
      </c>
      <c r="F1990" s="351">
        <f t="shared" si="243"/>
        <v>120090.497728</v>
      </c>
      <c r="G1990" s="352"/>
      <c r="H1990" s="351">
        <f t="shared" si="248"/>
        <v>0</v>
      </c>
      <c r="I1990" s="351">
        <f t="shared" si="244"/>
        <v>3475.1377280000015</v>
      </c>
      <c r="J1990" s="351">
        <f t="shared" si="245"/>
        <v>0</v>
      </c>
      <c r="K1990" s="293">
        <f>SUM('Employee Salary Payroll Tax '!I1992:K1992)</f>
        <v>35136.44</v>
      </c>
      <c r="L1990" s="293">
        <f>'Employee Salary Payroll Tax '!H1992</f>
        <v>0</v>
      </c>
      <c r="M1990" s="293">
        <f t="shared" si="246"/>
        <v>81478.92</v>
      </c>
      <c r="N1990" s="359">
        <f t="shared" si="247"/>
        <v>0</v>
      </c>
      <c r="O1990" s="331"/>
      <c r="P1990" s="61"/>
      <c r="Q1990" s="294"/>
      <c r="R1990" s="292"/>
      <c r="S1990" s="291"/>
    </row>
    <row r="1991" spans="1:19" ht="14.4">
      <c r="A1991" s="36">
        <f t="shared" si="249"/>
        <v>668</v>
      </c>
      <c r="B1991" s="526"/>
      <c r="C1991" s="36" t="str">
        <f>VLOOKUP('Employee Salary Payroll Tax '!B1993,'Employee Salary Payroll Tax '!$D$1:$E$7,2,FALSE)</f>
        <v>IBEW</v>
      </c>
      <c r="D1991" s="61">
        <f t="shared" si="242"/>
        <v>6.875E-3</v>
      </c>
      <c r="E1991" s="351">
        <f>'Employee Salary Payroll Tax '!N1993</f>
        <v>60161.42</v>
      </c>
      <c r="F1991" s="351">
        <f t="shared" si="243"/>
        <v>60575.029762499995</v>
      </c>
      <c r="G1991" s="352"/>
      <c r="H1991" s="351">
        <f t="shared" si="248"/>
        <v>0</v>
      </c>
      <c r="I1991" s="351">
        <f t="shared" si="244"/>
        <v>413.60976249999658</v>
      </c>
      <c r="J1991" s="351">
        <f t="shared" si="245"/>
        <v>0</v>
      </c>
      <c r="K1991" s="293">
        <f>SUM('Employee Salary Payroll Tax '!I1993:K1993)</f>
        <v>59958.29</v>
      </c>
      <c r="L1991" s="293">
        <f>'Employee Salary Payroll Tax '!H1993</f>
        <v>0</v>
      </c>
      <c r="M1991" s="293">
        <f t="shared" si="246"/>
        <v>203.12999999999738</v>
      </c>
      <c r="N1991" s="359">
        <f t="shared" si="247"/>
        <v>0</v>
      </c>
      <c r="O1991" s="331"/>
      <c r="P1991" s="61"/>
      <c r="Q1991" s="294"/>
      <c r="R1991" s="292"/>
      <c r="S1991" s="291"/>
    </row>
    <row r="1992" spans="1:19" ht="14.4">
      <c r="A1992" s="36">
        <f t="shared" si="249"/>
        <v>669</v>
      </c>
      <c r="B1992" s="526"/>
      <c r="C1992" s="36" t="str">
        <f>VLOOKUP('Employee Salary Payroll Tax '!B1994,'Employee Salary Payroll Tax '!$D$1:$E$7,2,FALSE)</f>
        <v>NonUnion</v>
      </c>
      <c r="D1992" s="61">
        <f t="shared" si="242"/>
        <v>2.98E-2</v>
      </c>
      <c r="E1992" s="351">
        <f>'Employee Salary Payroll Tax '!N1994</f>
        <v>96044.12</v>
      </c>
      <c r="F1992" s="351">
        <f t="shared" si="243"/>
        <v>98906.234775999998</v>
      </c>
      <c r="G1992" s="352"/>
      <c r="H1992" s="351">
        <f t="shared" si="248"/>
        <v>0</v>
      </c>
      <c r="I1992" s="351">
        <f t="shared" si="244"/>
        <v>2862.1147760000022</v>
      </c>
      <c r="J1992" s="351">
        <f t="shared" si="245"/>
        <v>0</v>
      </c>
      <c r="K1992" s="293">
        <f>SUM('Employee Salary Payroll Tax '!I1994:K1994)</f>
        <v>46954.49</v>
      </c>
      <c r="L1992" s="293">
        <f>'Employee Salary Payroll Tax '!H1994</f>
        <v>0</v>
      </c>
      <c r="M1992" s="293">
        <f t="shared" si="246"/>
        <v>49089.63</v>
      </c>
      <c r="N1992" s="359">
        <f t="shared" si="247"/>
        <v>0</v>
      </c>
      <c r="O1992" s="331"/>
      <c r="P1992" s="61"/>
      <c r="Q1992" s="294"/>
      <c r="R1992" s="292"/>
      <c r="S1992" s="291"/>
    </row>
    <row r="1993" spans="1:19" ht="14.4">
      <c r="A1993" s="36">
        <f t="shared" si="249"/>
        <v>670</v>
      </c>
      <c r="B1993" s="526"/>
      <c r="C1993" s="36" t="str">
        <f>VLOOKUP('Employee Salary Payroll Tax '!B1995,'Employee Salary Payroll Tax '!$D$1:$E$7,2,FALSE)</f>
        <v>NonUnion</v>
      </c>
      <c r="D1993" s="61">
        <f t="shared" si="242"/>
        <v>2.98E-2</v>
      </c>
      <c r="E1993" s="351">
        <f>'Employee Salary Payroll Tax '!N1995</f>
        <v>16370.16</v>
      </c>
      <c r="F1993" s="351">
        <f t="shared" si="243"/>
        <v>16857.990768</v>
      </c>
      <c r="G1993" s="352"/>
      <c r="H1993" s="351">
        <f t="shared" si="248"/>
        <v>28629.84</v>
      </c>
      <c r="I1993" s="351">
        <f t="shared" si="244"/>
        <v>487.83076799999981</v>
      </c>
      <c r="J1993" s="351">
        <f t="shared" si="245"/>
        <v>2.9269846079999988</v>
      </c>
      <c r="K1993" s="293">
        <f>SUM('Employee Salary Payroll Tax '!I1995:K1995)</f>
        <v>7751.72</v>
      </c>
      <c r="L1993" s="293">
        <f>'Employee Salary Payroll Tax '!H1995</f>
        <v>0</v>
      </c>
      <c r="M1993" s="293">
        <f t="shared" si="246"/>
        <v>8618.4399999999987</v>
      </c>
      <c r="N1993" s="359">
        <f t="shared" si="247"/>
        <v>1.3860075359153328</v>
      </c>
      <c r="O1993" s="331"/>
      <c r="P1993" s="61"/>
      <c r="Q1993" s="294"/>
      <c r="R1993" s="292"/>
      <c r="S1993" s="291"/>
    </row>
    <row r="1994" spans="1:19" ht="14.4">
      <c r="A1994" s="36">
        <f t="shared" si="249"/>
        <v>671</v>
      </c>
      <c r="B1994" s="526"/>
      <c r="C1994" s="36" t="str">
        <f>VLOOKUP('Employee Salary Payroll Tax '!B1996,'Employee Salary Payroll Tax '!$D$1:$E$7,2,FALSE)</f>
        <v>NonUnion</v>
      </c>
      <c r="D1994" s="61">
        <f t="shared" si="242"/>
        <v>2.98E-2</v>
      </c>
      <c r="E1994" s="351">
        <f>'Employee Salary Payroll Tax '!N1996</f>
        <v>86272.01</v>
      </c>
      <c r="F1994" s="351">
        <f t="shared" si="243"/>
        <v>88842.915897999992</v>
      </c>
      <c r="G1994" s="352"/>
      <c r="H1994" s="351">
        <f t="shared" si="248"/>
        <v>0</v>
      </c>
      <c r="I1994" s="351">
        <f t="shared" si="244"/>
        <v>2570.9058979999973</v>
      </c>
      <c r="J1994" s="351">
        <f t="shared" si="245"/>
        <v>0</v>
      </c>
      <c r="K1994" s="293">
        <f>SUM('Employee Salary Payroll Tax '!I1996:K1996)</f>
        <v>22572.81</v>
      </c>
      <c r="L1994" s="293">
        <f>'Employee Salary Payroll Tax '!H1996</f>
        <v>9335.86</v>
      </c>
      <c r="M1994" s="293">
        <f t="shared" si="246"/>
        <v>54363.34</v>
      </c>
      <c r="N1994" s="359">
        <f t="shared" si="247"/>
        <v>0</v>
      </c>
      <c r="O1994" s="331"/>
      <c r="P1994" s="61"/>
      <c r="Q1994" s="294"/>
      <c r="R1994" s="292"/>
      <c r="S1994" s="291"/>
    </row>
    <row r="1995" spans="1:19" ht="14.4">
      <c r="A1995" s="36">
        <f t="shared" si="249"/>
        <v>672</v>
      </c>
      <c r="B1995" s="526"/>
      <c r="C1995" s="36" t="str">
        <f>VLOOKUP('Employee Salary Payroll Tax '!B1997,'Employee Salary Payroll Tax '!$D$1:$E$7,2,FALSE)</f>
        <v>NonUnion</v>
      </c>
      <c r="D1995" s="61">
        <f t="shared" si="242"/>
        <v>2.98E-2</v>
      </c>
      <c r="E1995" s="351">
        <f>'Employee Salary Payroll Tax '!N1997</f>
        <v>66445.25</v>
      </c>
      <c r="F1995" s="351">
        <f t="shared" si="243"/>
        <v>68425.318450000006</v>
      </c>
      <c r="G1995" s="352"/>
      <c r="H1995" s="351">
        <f t="shared" si="248"/>
        <v>0</v>
      </c>
      <c r="I1995" s="351">
        <f t="shared" si="244"/>
        <v>1980.0684500000061</v>
      </c>
      <c r="J1995" s="351">
        <f t="shared" si="245"/>
        <v>0</v>
      </c>
      <c r="K1995" s="293">
        <f>SUM('Employee Salary Payroll Tax '!I1997:K1997)</f>
        <v>45794.06</v>
      </c>
      <c r="L1995" s="293">
        <f>'Employee Salary Payroll Tax '!H1997</f>
        <v>0</v>
      </c>
      <c r="M1995" s="293">
        <f t="shared" si="246"/>
        <v>20651.190000000002</v>
      </c>
      <c r="N1995" s="359">
        <f t="shared" si="247"/>
        <v>0</v>
      </c>
      <c r="O1995" s="331"/>
      <c r="P1995" s="61"/>
      <c r="Q1995" s="294"/>
      <c r="R1995" s="292"/>
      <c r="S1995" s="291"/>
    </row>
    <row r="1996" spans="1:19" ht="14.4">
      <c r="A1996" s="36">
        <f t="shared" si="249"/>
        <v>673</v>
      </c>
      <c r="B1996" s="526"/>
      <c r="C1996" s="36" t="str">
        <f>VLOOKUP('Employee Salary Payroll Tax '!B1998,'Employee Salary Payroll Tax '!$D$1:$E$7,2,FALSE)</f>
        <v>UA</v>
      </c>
      <c r="D1996" s="61">
        <f t="shared" si="242"/>
        <v>0.03</v>
      </c>
      <c r="E1996" s="351">
        <f>'Employee Salary Payroll Tax '!N1998</f>
        <v>82686.86</v>
      </c>
      <c r="F1996" s="351">
        <f t="shared" si="243"/>
        <v>85167.465800000005</v>
      </c>
      <c r="G1996" s="352"/>
      <c r="H1996" s="351">
        <f t="shared" si="248"/>
        <v>0</v>
      </c>
      <c r="I1996" s="351">
        <f t="shared" si="244"/>
        <v>2480.6058000000048</v>
      </c>
      <c r="J1996" s="351">
        <f t="shared" si="245"/>
        <v>0</v>
      </c>
      <c r="K1996" s="293">
        <f>SUM('Employee Salary Payroll Tax '!I1998:K1998)</f>
        <v>74154.210000000006</v>
      </c>
      <c r="L1996" s="293">
        <f>'Employee Salary Payroll Tax '!H1998</f>
        <v>3001.23</v>
      </c>
      <c r="M1996" s="293">
        <f t="shared" si="246"/>
        <v>5531.4199999999946</v>
      </c>
      <c r="N1996" s="359">
        <f t="shared" si="247"/>
        <v>0</v>
      </c>
      <c r="O1996" s="331"/>
      <c r="P1996" s="61"/>
      <c r="Q1996" s="294"/>
      <c r="R1996" s="292"/>
      <c r="S1996" s="291"/>
    </row>
    <row r="1997" spans="1:19" ht="14.4">
      <c r="A1997" s="36">
        <f t="shared" si="249"/>
        <v>674</v>
      </c>
      <c r="B1997" s="526"/>
      <c r="C1997" s="36" t="str">
        <f>VLOOKUP('Employee Salary Payroll Tax '!B1999,'Employee Salary Payroll Tax '!$D$1:$E$7,2,FALSE)</f>
        <v>UA</v>
      </c>
      <c r="D1997" s="61">
        <f t="shared" si="242"/>
        <v>0.03</v>
      </c>
      <c r="E1997" s="351">
        <f>'Employee Salary Payroll Tax '!N1999</f>
        <v>69244.929999999993</v>
      </c>
      <c r="F1997" s="351">
        <f t="shared" si="243"/>
        <v>71322.277900000001</v>
      </c>
      <c r="G1997" s="352"/>
      <c r="H1997" s="351">
        <f t="shared" si="248"/>
        <v>0</v>
      </c>
      <c r="I1997" s="351">
        <f t="shared" si="244"/>
        <v>2077.3479000000079</v>
      </c>
      <c r="J1997" s="351">
        <f t="shared" si="245"/>
        <v>0</v>
      </c>
      <c r="K1997" s="293">
        <f>SUM('Employee Salary Payroll Tax '!I1999:K1999)</f>
        <v>64996.69</v>
      </c>
      <c r="L1997" s="293">
        <f>'Employee Salary Payroll Tax '!H1999</f>
        <v>1411.97</v>
      </c>
      <c r="M1997" s="293">
        <f t="shared" si="246"/>
        <v>2836.2699999999904</v>
      </c>
      <c r="N1997" s="359">
        <f t="shared" si="247"/>
        <v>0</v>
      </c>
      <c r="O1997" s="331"/>
      <c r="P1997" s="61"/>
      <c r="Q1997" s="294"/>
      <c r="R1997" s="292"/>
      <c r="S1997" s="291"/>
    </row>
    <row r="1998" spans="1:19" ht="14.4">
      <c r="A1998" s="36">
        <f t="shared" si="249"/>
        <v>675</v>
      </c>
      <c r="B1998" s="526"/>
      <c r="C1998" s="36" t="str">
        <f>VLOOKUP('Employee Salary Payroll Tax '!B2000,'Employee Salary Payroll Tax '!$D$1:$E$7,2,FALSE)</f>
        <v>IBEW</v>
      </c>
      <c r="D1998" s="61">
        <f t="shared" si="242"/>
        <v>6.875E-3</v>
      </c>
      <c r="E1998" s="351">
        <f>'Employee Salary Payroll Tax '!N2000</f>
        <v>163844.37</v>
      </c>
      <c r="F1998" s="351">
        <f t="shared" si="243"/>
        <v>164970.80004375</v>
      </c>
      <c r="G1998" s="352"/>
      <c r="H1998" s="351">
        <f t="shared" si="248"/>
        <v>0</v>
      </c>
      <c r="I1998" s="351">
        <f t="shared" si="244"/>
        <v>1126.430043750006</v>
      </c>
      <c r="J1998" s="351">
        <f t="shared" si="245"/>
        <v>0</v>
      </c>
      <c r="K1998" s="293">
        <f>SUM('Employee Salary Payroll Tax '!I2000:K2000)</f>
        <v>148904.57</v>
      </c>
      <c r="L1998" s="293">
        <f>'Employee Salary Payroll Tax '!H2000</f>
        <v>0</v>
      </c>
      <c r="M1998" s="293">
        <f t="shared" si="246"/>
        <v>14939.799999999988</v>
      </c>
      <c r="N1998" s="359">
        <f t="shared" si="247"/>
        <v>0</v>
      </c>
      <c r="O1998" s="331"/>
      <c r="P1998" s="61"/>
      <c r="Q1998" s="294"/>
      <c r="R1998" s="292"/>
      <c r="S1998" s="291"/>
    </row>
    <row r="1999" spans="1:19" ht="14.4">
      <c r="A1999" s="36">
        <f t="shared" si="249"/>
        <v>676</v>
      </c>
      <c r="B1999" s="526"/>
      <c r="C1999" s="36" t="str">
        <f>VLOOKUP('Employee Salary Payroll Tax '!B2001,'Employee Salary Payroll Tax '!$D$1:$E$7,2,FALSE)</f>
        <v>IBEW</v>
      </c>
      <c r="D1999" s="61">
        <f t="shared" si="242"/>
        <v>6.875E-3</v>
      </c>
      <c r="E1999" s="351">
        <f>'Employee Salary Payroll Tax '!N2001</f>
        <v>1887</v>
      </c>
      <c r="F1999" s="351">
        <f t="shared" si="243"/>
        <v>1899.973125</v>
      </c>
      <c r="G1999" s="352"/>
      <c r="H1999" s="351">
        <f t="shared" si="248"/>
        <v>43113</v>
      </c>
      <c r="I1999" s="351">
        <f t="shared" si="244"/>
        <v>12.973124999999982</v>
      </c>
      <c r="J1999" s="351">
        <f t="shared" si="245"/>
        <v>7.7838749999999887E-2</v>
      </c>
      <c r="K1999" s="293">
        <f>SUM('Employee Salary Payroll Tax '!I2001:K2001)</f>
        <v>1887</v>
      </c>
      <c r="L1999" s="293">
        <f>'Employee Salary Payroll Tax '!H2001</f>
        <v>0</v>
      </c>
      <c r="M1999" s="293">
        <f t="shared" si="246"/>
        <v>0</v>
      </c>
      <c r="N1999" s="359">
        <f t="shared" si="247"/>
        <v>7.7838749958749884E-2</v>
      </c>
      <c r="O1999" s="331"/>
      <c r="P1999" s="61"/>
      <c r="Q1999" s="294"/>
      <c r="R1999" s="292"/>
      <c r="S1999" s="291"/>
    </row>
    <row r="2000" spans="1:19" ht="14.4">
      <c r="A2000" s="36">
        <f t="shared" si="249"/>
        <v>677</v>
      </c>
      <c r="B2000" s="526"/>
      <c r="C2000" s="36" t="str">
        <f>VLOOKUP('Employee Salary Payroll Tax '!B2002,'Employee Salary Payroll Tax '!$D$1:$E$7,2,FALSE)</f>
        <v>UA</v>
      </c>
      <c r="D2000" s="61">
        <f t="shared" si="242"/>
        <v>0.03</v>
      </c>
      <c r="E2000" s="351">
        <f>'Employee Salary Payroll Tax '!N2002</f>
        <v>79476.070000000007</v>
      </c>
      <c r="F2000" s="351">
        <f t="shared" si="243"/>
        <v>81860.352100000004</v>
      </c>
      <c r="G2000" s="352"/>
      <c r="H2000" s="351">
        <f t="shared" si="248"/>
        <v>0</v>
      </c>
      <c r="I2000" s="351">
        <f t="shared" si="244"/>
        <v>2384.2820999999967</v>
      </c>
      <c r="J2000" s="351">
        <f t="shared" si="245"/>
        <v>0</v>
      </c>
      <c r="K2000" s="293">
        <f>SUM('Employee Salary Payroll Tax '!I2002:K2002)</f>
        <v>66233.66</v>
      </c>
      <c r="L2000" s="293">
        <f>'Employee Salary Payroll Tax '!H2002</f>
        <v>0</v>
      </c>
      <c r="M2000" s="293">
        <f t="shared" si="246"/>
        <v>13242.410000000003</v>
      </c>
      <c r="N2000" s="359">
        <f t="shared" si="247"/>
        <v>0</v>
      </c>
      <c r="O2000" s="331"/>
      <c r="P2000" s="61"/>
      <c r="Q2000" s="294"/>
      <c r="R2000" s="292"/>
      <c r="S2000" s="291"/>
    </row>
    <row r="2001" spans="1:19" ht="14.4">
      <c r="A2001" s="36">
        <f t="shared" si="249"/>
        <v>678</v>
      </c>
      <c r="B2001" s="526"/>
      <c r="C2001" s="36" t="str">
        <f>VLOOKUP('Employee Salary Payroll Tax '!B2003,'Employee Salary Payroll Tax '!$D$1:$E$7,2,FALSE)</f>
        <v>NonUnion</v>
      </c>
      <c r="D2001" s="61">
        <f t="shared" ref="D2001:D2064" si="250">VLOOKUP(C2001,C$9:D$12,2)</f>
        <v>2.98E-2</v>
      </c>
      <c r="E2001" s="351">
        <f>'Employee Salary Payroll Tax '!N2003</f>
        <v>30261.88</v>
      </c>
      <c r="F2001" s="351">
        <f t="shared" ref="F2001:F2064" si="251">E2001*(1+D2001)</f>
        <v>31163.684024000002</v>
      </c>
      <c r="G2001" s="352"/>
      <c r="H2001" s="351">
        <f t="shared" si="248"/>
        <v>14738.119999999999</v>
      </c>
      <c r="I2001" s="351">
        <f t="shared" ref="I2001:I2064" si="252">F2001-E2001</f>
        <v>901.80402400000094</v>
      </c>
      <c r="J2001" s="351">
        <f t="shared" ref="J2001:J2064" si="253">IF(H2001&gt;I2001,I2001*$J$12,H2001*$J$12)</f>
        <v>5.4108241440000056</v>
      </c>
      <c r="K2001" s="293">
        <f>SUM('Employee Salary Payroll Tax '!I2003:K2003)</f>
        <v>30261.88</v>
      </c>
      <c r="L2001" s="293">
        <f>'Employee Salary Payroll Tax '!H2003</f>
        <v>0</v>
      </c>
      <c r="M2001" s="293">
        <f t="shared" ref="M2001:M2064" si="254">E2001-K2001-L2001</f>
        <v>0</v>
      </c>
      <c r="N2001" s="359">
        <f t="shared" ref="N2001:N2064" si="255">J2001*K2001/(SUM(K2001:M2001)+0.000001)</f>
        <v>5.4108241438212055</v>
      </c>
      <c r="O2001" s="331"/>
      <c r="P2001" s="61"/>
      <c r="Q2001" s="294"/>
      <c r="R2001" s="292"/>
      <c r="S2001" s="291"/>
    </row>
    <row r="2002" spans="1:19" ht="14.4">
      <c r="A2002" s="36">
        <f t="shared" si="249"/>
        <v>679</v>
      </c>
      <c r="B2002" s="526"/>
      <c r="C2002" s="36" t="str">
        <f>VLOOKUP('Employee Salary Payroll Tax '!B2004,'Employee Salary Payroll Tax '!$D$1:$E$7,2,FALSE)</f>
        <v>NonUnion</v>
      </c>
      <c r="D2002" s="61">
        <f t="shared" si="250"/>
        <v>2.98E-2</v>
      </c>
      <c r="E2002" s="351">
        <f>'Employee Salary Payroll Tax '!N2004</f>
        <v>11530.17</v>
      </c>
      <c r="F2002" s="351">
        <f t="shared" si="251"/>
        <v>11873.769066000001</v>
      </c>
      <c r="G2002" s="352"/>
      <c r="H2002" s="351">
        <f t="shared" ref="H2002:H2065" si="256">IF(E2002&gt;$H$12,0,$H$12-E2002)</f>
        <v>33469.83</v>
      </c>
      <c r="I2002" s="351">
        <f t="shared" si="252"/>
        <v>343.59906600000068</v>
      </c>
      <c r="J2002" s="351">
        <f t="shared" si="253"/>
        <v>2.0615943960000043</v>
      </c>
      <c r="K2002" s="293">
        <f>SUM('Employee Salary Payroll Tax '!I2004:K2004)</f>
        <v>11530.17</v>
      </c>
      <c r="L2002" s="293">
        <f>'Employee Salary Payroll Tax '!H2004</f>
        <v>0</v>
      </c>
      <c r="M2002" s="293">
        <f t="shared" si="254"/>
        <v>0</v>
      </c>
      <c r="N2002" s="359">
        <f t="shared" si="255"/>
        <v>2.0615943958212042</v>
      </c>
      <c r="O2002" s="331"/>
      <c r="P2002" s="61"/>
      <c r="Q2002" s="294"/>
      <c r="R2002" s="292"/>
      <c r="S2002" s="291"/>
    </row>
    <row r="2003" spans="1:19" ht="14.4">
      <c r="A2003" s="36">
        <f t="shared" si="249"/>
        <v>680</v>
      </c>
      <c r="B2003" s="526"/>
      <c r="C2003" s="36" t="str">
        <f>VLOOKUP('Employee Salary Payroll Tax '!B2005,'Employee Salary Payroll Tax '!$D$1:$E$7,2,FALSE)</f>
        <v>NonUnion</v>
      </c>
      <c r="D2003" s="61">
        <f t="shared" si="250"/>
        <v>2.98E-2</v>
      </c>
      <c r="E2003" s="351">
        <f>'Employee Salary Payroll Tax '!N2005</f>
        <v>62153.08</v>
      </c>
      <c r="F2003" s="351">
        <f t="shared" si="251"/>
        <v>64005.241784000005</v>
      </c>
      <c r="G2003" s="352"/>
      <c r="H2003" s="351">
        <f t="shared" si="256"/>
        <v>0</v>
      </c>
      <c r="I2003" s="351">
        <f t="shared" si="252"/>
        <v>1852.1617840000035</v>
      </c>
      <c r="J2003" s="351">
        <f t="shared" si="253"/>
        <v>0</v>
      </c>
      <c r="K2003" s="293">
        <f>SUM('Employee Salary Payroll Tax '!I2005:K2005)</f>
        <v>54978.559999999998</v>
      </c>
      <c r="L2003" s="293">
        <f>'Employee Salary Payroll Tax '!H2005</f>
        <v>0</v>
      </c>
      <c r="M2003" s="293">
        <f t="shared" si="254"/>
        <v>7174.5200000000041</v>
      </c>
      <c r="N2003" s="359">
        <f t="shared" si="255"/>
        <v>0</v>
      </c>
      <c r="O2003" s="331"/>
      <c r="P2003" s="61"/>
      <c r="Q2003" s="294"/>
      <c r="R2003" s="292"/>
      <c r="S2003" s="291"/>
    </row>
    <row r="2004" spans="1:19" ht="14.4">
      <c r="A2004" s="36">
        <f t="shared" si="249"/>
        <v>681</v>
      </c>
      <c r="B2004" s="526"/>
      <c r="C2004" s="36" t="str">
        <f>VLOOKUP('Employee Salary Payroll Tax '!B2006,'Employee Salary Payroll Tax '!$D$1:$E$7,2,FALSE)</f>
        <v>NonUnion</v>
      </c>
      <c r="D2004" s="61">
        <f t="shared" si="250"/>
        <v>2.98E-2</v>
      </c>
      <c r="E2004" s="351">
        <f>'Employee Salary Payroll Tax '!N2006</f>
        <v>95274.22</v>
      </c>
      <c r="F2004" s="351">
        <f t="shared" si="251"/>
        <v>98113.391756000012</v>
      </c>
      <c r="G2004" s="352"/>
      <c r="H2004" s="351">
        <f t="shared" si="256"/>
        <v>0</v>
      </c>
      <c r="I2004" s="351">
        <f t="shared" si="252"/>
        <v>2839.1717560000106</v>
      </c>
      <c r="J2004" s="351">
        <f t="shared" si="253"/>
        <v>0</v>
      </c>
      <c r="K2004" s="293">
        <f>SUM('Employee Salary Payroll Tax '!I2006:K2006)</f>
        <v>37412.86</v>
      </c>
      <c r="L2004" s="293">
        <f>'Employee Salary Payroll Tax '!H2006</f>
        <v>43199.3</v>
      </c>
      <c r="M2004" s="293">
        <f t="shared" si="254"/>
        <v>14662.059999999998</v>
      </c>
      <c r="N2004" s="359">
        <f t="shared" si="255"/>
        <v>0</v>
      </c>
      <c r="O2004" s="331"/>
      <c r="P2004" s="61"/>
      <c r="Q2004" s="294"/>
      <c r="R2004" s="292"/>
      <c r="S2004" s="291"/>
    </row>
    <row r="2005" spans="1:19" ht="14.4">
      <c r="A2005" s="36">
        <f t="shared" si="249"/>
        <v>682</v>
      </c>
      <c r="B2005" s="526"/>
      <c r="C2005" s="36" t="str">
        <f>VLOOKUP('Employee Salary Payroll Tax '!B2007,'Employee Salary Payroll Tax '!$D$1:$E$7,2,FALSE)</f>
        <v>IBEW</v>
      </c>
      <c r="D2005" s="61">
        <f t="shared" si="250"/>
        <v>6.875E-3</v>
      </c>
      <c r="E2005" s="351">
        <f>'Employee Salary Payroll Tax '!N2007</f>
        <v>12594.26</v>
      </c>
      <c r="F2005" s="351">
        <f t="shared" si="251"/>
        <v>12680.845537499999</v>
      </c>
      <c r="G2005" s="352"/>
      <c r="H2005" s="351">
        <f t="shared" si="256"/>
        <v>32405.739999999998</v>
      </c>
      <c r="I2005" s="351">
        <f t="shared" si="252"/>
        <v>86.585537499999191</v>
      </c>
      <c r="J2005" s="351">
        <f t="shared" si="253"/>
        <v>0.51951322499999519</v>
      </c>
      <c r="K2005" s="293">
        <f>SUM('Employee Salary Payroll Tax '!I2007:K2007)</f>
        <v>12594.26</v>
      </c>
      <c r="L2005" s="293">
        <f>'Employee Salary Payroll Tax '!H2007</f>
        <v>0</v>
      </c>
      <c r="M2005" s="293">
        <f t="shared" si="254"/>
        <v>0</v>
      </c>
      <c r="N2005" s="359">
        <f t="shared" si="255"/>
        <v>0.51951322495874519</v>
      </c>
      <c r="O2005" s="331"/>
      <c r="P2005" s="61"/>
      <c r="Q2005" s="294"/>
      <c r="R2005" s="292"/>
      <c r="S2005" s="291"/>
    </row>
    <row r="2006" spans="1:19" ht="14.4">
      <c r="A2006" s="36">
        <f t="shared" si="249"/>
        <v>683</v>
      </c>
      <c r="B2006" s="526"/>
      <c r="C2006" s="36" t="str">
        <f>VLOOKUP('Employee Salary Payroll Tax '!B2008,'Employee Salary Payroll Tax '!$D$1:$E$7,2,FALSE)</f>
        <v>NonUnion</v>
      </c>
      <c r="D2006" s="61">
        <f t="shared" si="250"/>
        <v>2.98E-2</v>
      </c>
      <c r="E2006" s="351">
        <f>'Employee Salary Payroll Tax '!N2008</f>
        <v>71045.100000000006</v>
      </c>
      <c r="F2006" s="351">
        <f t="shared" si="251"/>
        <v>73162.243980000014</v>
      </c>
      <c r="G2006" s="352"/>
      <c r="H2006" s="351">
        <f t="shared" si="256"/>
        <v>0</v>
      </c>
      <c r="I2006" s="351">
        <f t="shared" si="252"/>
        <v>2117.143980000008</v>
      </c>
      <c r="J2006" s="351">
        <f t="shared" si="253"/>
        <v>0</v>
      </c>
      <c r="K2006" s="293">
        <f>SUM('Employee Salary Payroll Tax '!I2008:K2008)</f>
        <v>21548.86</v>
      </c>
      <c r="L2006" s="293">
        <f>'Employee Salary Payroll Tax '!H2008</f>
        <v>0</v>
      </c>
      <c r="M2006" s="293">
        <f t="shared" si="254"/>
        <v>49496.240000000005</v>
      </c>
      <c r="N2006" s="359">
        <f t="shared" si="255"/>
        <v>0</v>
      </c>
      <c r="O2006" s="331"/>
      <c r="P2006" s="61"/>
      <c r="Q2006" s="294"/>
      <c r="R2006" s="292"/>
      <c r="S2006" s="291"/>
    </row>
    <row r="2007" spans="1:19" ht="14.4">
      <c r="A2007" s="36">
        <f t="shared" si="249"/>
        <v>684</v>
      </c>
      <c r="B2007" s="526"/>
      <c r="C2007" s="36" t="str">
        <f>VLOOKUP('Employee Salary Payroll Tax '!B2009,'Employee Salary Payroll Tax '!$D$1:$E$7,2,FALSE)</f>
        <v>IBEW</v>
      </c>
      <c r="D2007" s="61">
        <f t="shared" si="250"/>
        <v>6.875E-3</v>
      </c>
      <c r="E2007" s="351">
        <f>'Employee Salary Payroll Tax '!N2009</f>
        <v>19179.88</v>
      </c>
      <c r="F2007" s="351">
        <f t="shared" si="251"/>
        <v>19311.741675000001</v>
      </c>
      <c r="G2007" s="352"/>
      <c r="H2007" s="351">
        <f t="shared" si="256"/>
        <v>25820.12</v>
      </c>
      <c r="I2007" s="351">
        <f t="shared" si="252"/>
        <v>131.8616750000001</v>
      </c>
      <c r="J2007" s="351">
        <f t="shared" si="253"/>
        <v>0.79117005000000062</v>
      </c>
      <c r="K2007" s="293">
        <f>SUM('Employee Salary Payroll Tax '!I2009:K2009)</f>
        <v>19082.599999999999</v>
      </c>
      <c r="L2007" s="293">
        <f>'Employee Salary Payroll Tax '!H2009</f>
        <v>0</v>
      </c>
      <c r="M2007" s="293">
        <f t="shared" si="254"/>
        <v>97.280000000002474</v>
      </c>
      <c r="N2007" s="359">
        <f t="shared" si="255"/>
        <v>0.78715724995895975</v>
      </c>
      <c r="O2007" s="331"/>
      <c r="P2007" s="61"/>
      <c r="Q2007" s="294"/>
      <c r="R2007" s="292"/>
      <c r="S2007" s="291"/>
    </row>
    <row r="2008" spans="1:19" ht="14.4">
      <c r="A2008" s="36">
        <f t="shared" si="249"/>
        <v>685</v>
      </c>
      <c r="B2008" s="526"/>
      <c r="C2008" s="36" t="str">
        <f>VLOOKUP('Employee Salary Payroll Tax '!B2010,'Employee Salary Payroll Tax '!$D$1:$E$7,2,FALSE)</f>
        <v>NonUnion</v>
      </c>
      <c r="D2008" s="61">
        <f t="shared" si="250"/>
        <v>2.98E-2</v>
      </c>
      <c r="E2008" s="351">
        <f>'Employee Salary Payroll Tax '!N2010</f>
        <v>43470.28</v>
      </c>
      <c r="F2008" s="351">
        <f t="shared" si="251"/>
        <v>44765.694344000003</v>
      </c>
      <c r="G2008" s="352"/>
      <c r="H2008" s="351">
        <f t="shared" si="256"/>
        <v>1529.7200000000012</v>
      </c>
      <c r="I2008" s="351">
        <f t="shared" si="252"/>
        <v>1295.4143440000043</v>
      </c>
      <c r="J2008" s="351">
        <f t="shared" si="253"/>
        <v>7.7724860640000264</v>
      </c>
      <c r="K2008" s="293">
        <f>SUM('Employee Salary Payroll Tax '!I2010:K2010)</f>
        <v>10313.25</v>
      </c>
      <c r="L2008" s="293">
        <f>'Employee Salary Payroll Tax '!H2010</f>
        <v>0</v>
      </c>
      <c r="M2008" s="293">
        <f t="shared" si="254"/>
        <v>33157.03</v>
      </c>
      <c r="N2008" s="359">
        <f t="shared" si="255"/>
        <v>1.8440090999575864</v>
      </c>
      <c r="O2008" s="331"/>
      <c r="P2008" s="61"/>
      <c r="Q2008" s="294"/>
      <c r="R2008" s="292"/>
      <c r="S2008" s="291"/>
    </row>
    <row r="2009" spans="1:19" ht="14.4">
      <c r="A2009" s="36">
        <f t="shared" si="249"/>
        <v>686</v>
      </c>
      <c r="B2009" s="526"/>
      <c r="C2009" s="36" t="str">
        <f>VLOOKUP('Employee Salary Payroll Tax '!B2011,'Employee Salary Payroll Tax '!$D$1:$E$7,2,FALSE)</f>
        <v>UA</v>
      </c>
      <c r="D2009" s="61">
        <f t="shared" si="250"/>
        <v>0.03</v>
      </c>
      <c r="E2009" s="351">
        <f>'Employee Salary Payroll Tax '!N2011</f>
        <v>3498.41</v>
      </c>
      <c r="F2009" s="351">
        <f t="shared" si="251"/>
        <v>3603.3622999999998</v>
      </c>
      <c r="G2009" s="352"/>
      <c r="H2009" s="351">
        <f t="shared" si="256"/>
        <v>41501.589999999997</v>
      </c>
      <c r="I2009" s="351">
        <f t="shared" si="252"/>
        <v>104.95229999999992</v>
      </c>
      <c r="J2009" s="351">
        <f t="shared" si="253"/>
        <v>0.62971379999999955</v>
      </c>
      <c r="K2009" s="293">
        <f>SUM('Employee Salary Payroll Tax '!I2011:K2011)</f>
        <v>2938.35</v>
      </c>
      <c r="L2009" s="293">
        <f>'Employee Salary Payroll Tax '!H2011</f>
        <v>0.94</v>
      </c>
      <c r="M2009" s="293">
        <f t="shared" si="254"/>
        <v>559.11999999999989</v>
      </c>
      <c r="N2009" s="359">
        <f t="shared" si="255"/>
        <v>0.52890299984881584</v>
      </c>
      <c r="O2009" s="331"/>
      <c r="P2009" s="61"/>
      <c r="Q2009" s="294"/>
      <c r="R2009" s="292"/>
      <c r="S2009" s="291"/>
    </row>
    <row r="2010" spans="1:19" ht="14.4">
      <c r="A2010" s="36">
        <f t="shared" si="249"/>
        <v>687</v>
      </c>
      <c r="B2010" s="526"/>
      <c r="C2010" s="36" t="str">
        <f>VLOOKUP('Employee Salary Payroll Tax '!B2012,'Employee Salary Payroll Tax '!$D$1:$E$7,2,FALSE)</f>
        <v>NonUnion</v>
      </c>
      <c r="D2010" s="61">
        <f t="shared" si="250"/>
        <v>2.98E-2</v>
      </c>
      <c r="E2010" s="351">
        <f>'Employee Salary Payroll Tax '!N2012</f>
        <v>95402.02</v>
      </c>
      <c r="F2010" s="351">
        <f t="shared" si="251"/>
        <v>98245.000196000008</v>
      </c>
      <c r="G2010" s="352"/>
      <c r="H2010" s="351">
        <f t="shared" si="256"/>
        <v>0</v>
      </c>
      <c r="I2010" s="351">
        <f t="shared" si="252"/>
        <v>2842.9801960000041</v>
      </c>
      <c r="J2010" s="351">
        <f t="shared" si="253"/>
        <v>0</v>
      </c>
      <c r="K2010" s="293">
        <f>SUM('Employee Salary Payroll Tax '!I2012:K2012)</f>
        <v>91351.42</v>
      </c>
      <c r="L2010" s="293">
        <f>'Employee Salary Payroll Tax '!H2012</f>
        <v>0</v>
      </c>
      <c r="M2010" s="293">
        <f t="shared" si="254"/>
        <v>4050.6000000000058</v>
      </c>
      <c r="N2010" s="359">
        <f t="shared" si="255"/>
        <v>0</v>
      </c>
      <c r="O2010" s="331"/>
      <c r="P2010" s="61"/>
      <c r="Q2010" s="294"/>
      <c r="R2010" s="292"/>
      <c r="S2010" s="291"/>
    </row>
    <row r="2011" spans="1:19" ht="14.4">
      <c r="A2011" s="36">
        <f t="shared" si="249"/>
        <v>688</v>
      </c>
      <c r="B2011" s="526"/>
      <c r="C2011" s="36" t="str">
        <f>VLOOKUP('Employee Salary Payroll Tax '!B2013,'Employee Salary Payroll Tax '!$D$1:$E$7,2,FALSE)</f>
        <v>UA</v>
      </c>
      <c r="D2011" s="61">
        <f t="shared" si="250"/>
        <v>0.03</v>
      </c>
      <c r="E2011" s="351">
        <f>'Employee Salary Payroll Tax '!N2013</f>
        <v>99930.21</v>
      </c>
      <c r="F2011" s="351">
        <f t="shared" si="251"/>
        <v>102928.11630000001</v>
      </c>
      <c r="G2011" s="352"/>
      <c r="H2011" s="351">
        <f t="shared" si="256"/>
        <v>0</v>
      </c>
      <c r="I2011" s="351">
        <f t="shared" si="252"/>
        <v>2997.9063000000024</v>
      </c>
      <c r="J2011" s="351">
        <f t="shared" si="253"/>
        <v>0</v>
      </c>
      <c r="K2011" s="293">
        <f>SUM('Employee Salary Payroll Tax '!I2013:K2013)</f>
        <v>88349.239999999991</v>
      </c>
      <c r="L2011" s="293">
        <f>'Employee Salary Payroll Tax '!H2013</f>
        <v>3130.22</v>
      </c>
      <c r="M2011" s="293">
        <f t="shared" si="254"/>
        <v>8450.7500000000164</v>
      </c>
      <c r="N2011" s="359">
        <f t="shared" si="255"/>
        <v>0</v>
      </c>
      <c r="O2011" s="331"/>
      <c r="P2011" s="61"/>
      <c r="Q2011" s="294"/>
      <c r="R2011" s="292"/>
      <c r="S2011" s="291"/>
    </row>
    <row r="2012" spans="1:19" ht="14.4">
      <c r="A2012" s="36">
        <f t="shared" si="249"/>
        <v>689</v>
      </c>
      <c r="B2012" s="526"/>
      <c r="C2012" s="36" t="str">
        <f>VLOOKUP('Employee Salary Payroll Tax '!B2014,'Employee Salary Payroll Tax '!$D$1:$E$7,2,FALSE)</f>
        <v>NonUnion</v>
      </c>
      <c r="D2012" s="61">
        <f t="shared" si="250"/>
        <v>2.98E-2</v>
      </c>
      <c r="E2012" s="351">
        <f>'Employee Salary Payroll Tax '!N2014</f>
        <v>68221.87</v>
      </c>
      <c r="F2012" s="351">
        <f t="shared" si="251"/>
        <v>70254.881725999992</v>
      </c>
      <c r="G2012" s="352"/>
      <c r="H2012" s="351">
        <f t="shared" si="256"/>
        <v>0</v>
      </c>
      <c r="I2012" s="351">
        <f t="shared" si="252"/>
        <v>2033.011725999997</v>
      </c>
      <c r="J2012" s="351">
        <f t="shared" si="253"/>
        <v>0</v>
      </c>
      <c r="K2012" s="293">
        <f>SUM('Employee Salary Payroll Tax '!I2014:K2014)</f>
        <v>68221.87</v>
      </c>
      <c r="L2012" s="293">
        <f>'Employee Salary Payroll Tax '!H2014</f>
        <v>0</v>
      </c>
      <c r="M2012" s="293">
        <f t="shared" si="254"/>
        <v>0</v>
      </c>
      <c r="N2012" s="359">
        <f t="shared" si="255"/>
        <v>0</v>
      </c>
      <c r="O2012" s="331"/>
      <c r="P2012" s="61"/>
      <c r="Q2012" s="294"/>
      <c r="R2012" s="292"/>
      <c r="S2012" s="291"/>
    </row>
    <row r="2013" spans="1:19" ht="14.4">
      <c r="A2013" s="36">
        <f t="shared" si="249"/>
        <v>690</v>
      </c>
      <c r="B2013" s="526"/>
      <c r="C2013" s="36" t="str">
        <f>VLOOKUP('Employee Salary Payroll Tax '!B2015,'Employee Salary Payroll Tax '!$D$1:$E$7,2,FALSE)</f>
        <v>NonUnion</v>
      </c>
      <c r="D2013" s="61">
        <f t="shared" si="250"/>
        <v>2.98E-2</v>
      </c>
      <c r="E2013" s="351">
        <f>'Employee Salary Payroll Tax '!N2015</f>
        <v>79190.45</v>
      </c>
      <c r="F2013" s="351">
        <f t="shared" si="251"/>
        <v>81550.325410000005</v>
      </c>
      <c r="G2013" s="352"/>
      <c r="H2013" s="351">
        <f t="shared" si="256"/>
        <v>0</v>
      </c>
      <c r="I2013" s="351">
        <f t="shared" si="252"/>
        <v>2359.8754100000078</v>
      </c>
      <c r="J2013" s="351">
        <f t="shared" si="253"/>
        <v>0</v>
      </c>
      <c r="K2013" s="293">
        <f>SUM('Employee Salary Payroll Tax '!I2015:K2015)</f>
        <v>25805.66</v>
      </c>
      <c r="L2013" s="293">
        <f>'Employee Salary Payroll Tax '!H2015</f>
        <v>0</v>
      </c>
      <c r="M2013" s="293">
        <f t="shared" si="254"/>
        <v>53384.789999999994</v>
      </c>
      <c r="N2013" s="359">
        <f t="shared" si="255"/>
        <v>0</v>
      </c>
      <c r="O2013" s="331"/>
      <c r="P2013" s="61"/>
      <c r="Q2013" s="294"/>
      <c r="R2013" s="292"/>
      <c r="S2013" s="291"/>
    </row>
    <row r="2014" spans="1:19" ht="14.4">
      <c r="A2014" s="36">
        <f t="shared" si="249"/>
        <v>691</v>
      </c>
      <c r="B2014" s="526"/>
      <c r="C2014" s="36" t="str">
        <f>VLOOKUP('Employee Salary Payroll Tax '!B2016,'Employee Salary Payroll Tax '!$D$1:$E$7,2,FALSE)</f>
        <v>IBEW</v>
      </c>
      <c r="D2014" s="61">
        <f t="shared" si="250"/>
        <v>6.875E-3</v>
      </c>
      <c r="E2014" s="351">
        <f>'Employee Salary Payroll Tax '!N2016</f>
        <v>137167.69</v>
      </c>
      <c r="F2014" s="351">
        <f t="shared" si="251"/>
        <v>138110.71786874998</v>
      </c>
      <c r="G2014" s="352"/>
      <c r="H2014" s="351">
        <f t="shared" si="256"/>
        <v>0</v>
      </c>
      <c r="I2014" s="351">
        <f t="shared" si="252"/>
        <v>943.02786874998128</v>
      </c>
      <c r="J2014" s="351">
        <f t="shared" si="253"/>
        <v>0</v>
      </c>
      <c r="K2014" s="293">
        <f>SUM('Employee Salary Payroll Tax '!I2016:K2016)</f>
        <v>137142.43</v>
      </c>
      <c r="L2014" s="293">
        <f>'Employee Salary Payroll Tax '!H2016</f>
        <v>0</v>
      </c>
      <c r="M2014" s="293">
        <f t="shared" si="254"/>
        <v>25.260000000009313</v>
      </c>
      <c r="N2014" s="359">
        <f t="shared" si="255"/>
        <v>0</v>
      </c>
      <c r="O2014" s="331"/>
      <c r="P2014" s="61"/>
      <c r="Q2014" s="294"/>
      <c r="R2014" s="292"/>
      <c r="S2014" s="291"/>
    </row>
    <row r="2015" spans="1:19" ht="14.4">
      <c r="A2015" s="36">
        <f t="shared" si="249"/>
        <v>692</v>
      </c>
      <c r="B2015" s="526"/>
      <c r="C2015" s="36" t="str">
        <f>VLOOKUP('Employee Salary Payroll Tax '!B2017,'Employee Salary Payroll Tax '!$D$1:$E$7,2,FALSE)</f>
        <v>NonUnion</v>
      </c>
      <c r="D2015" s="61">
        <f t="shared" si="250"/>
        <v>2.98E-2</v>
      </c>
      <c r="E2015" s="351">
        <f>'Employee Salary Payroll Tax '!N2017</f>
        <v>57405.98</v>
      </c>
      <c r="F2015" s="351">
        <f t="shared" si="251"/>
        <v>59116.678204000003</v>
      </c>
      <c r="G2015" s="352"/>
      <c r="H2015" s="351">
        <f t="shared" si="256"/>
        <v>0</v>
      </c>
      <c r="I2015" s="351">
        <f t="shared" si="252"/>
        <v>1710.6982040000003</v>
      </c>
      <c r="J2015" s="351">
        <f t="shared" si="253"/>
        <v>0</v>
      </c>
      <c r="K2015" s="293">
        <f>SUM('Employee Salary Payroll Tax '!I2017:K2017)</f>
        <v>47550.630000000005</v>
      </c>
      <c r="L2015" s="293">
        <f>'Employee Salary Payroll Tax '!H2017</f>
        <v>1284.1300000000001</v>
      </c>
      <c r="M2015" s="293">
        <f t="shared" si="254"/>
        <v>8571.2199999999975</v>
      </c>
      <c r="N2015" s="359">
        <f t="shared" si="255"/>
        <v>0</v>
      </c>
      <c r="O2015" s="331"/>
      <c r="P2015" s="61"/>
      <c r="Q2015" s="294"/>
      <c r="R2015" s="292"/>
      <c r="S2015" s="291"/>
    </row>
    <row r="2016" spans="1:19" ht="14.4">
      <c r="A2016" s="36">
        <f t="shared" si="249"/>
        <v>693</v>
      </c>
      <c r="B2016" s="526"/>
      <c r="C2016" s="36" t="str">
        <f>VLOOKUP('Employee Salary Payroll Tax '!B2018,'Employee Salary Payroll Tax '!$D$1:$E$7,2,FALSE)</f>
        <v>NonUnion</v>
      </c>
      <c r="D2016" s="61">
        <f t="shared" si="250"/>
        <v>2.98E-2</v>
      </c>
      <c r="E2016" s="351">
        <f>'Employee Salary Payroll Tax '!N2018</f>
        <v>80560.42</v>
      </c>
      <c r="F2016" s="351">
        <f t="shared" si="251"/>
        <v>82961.120515999995</v>
      </c>
      <c r="G2016" s="352"/>
      <c r="H2016" s="351">
        <f t="shared" si="256"/>
        <v>0</v>
      </c>
      <c r="I2016" s="351">
        <f t="shared" si="252"/>
        <v>2400.7005159999972</v>
      </c>
      <c r="J2016" s="351">
        <f t="shared" si="253"/>
        <v>0</v>
      </c>
      <c r="K2016" s="293">
        <f>SUM('Employee Salary Payroll Tax '!I2018:K2018)</f>
        <v>80560.42</v>
      </c>
      <c r="L2016" s="293">
        <f>'Employee Salary Payroll Tax '!H2018</f>
        <v>0</v>
      </c>
      <c r="M2016" s="293">
        <f t="shared" si="254"/>
        <v>0</v>
      </c>
      <c r="N2016" s="359">
        <f t="shared" si="255"/>
        <v>0</v>
      </c>
      <c r="O2016" s="331"/>
      <c r="P2016" s="61"/>
      <c r="Q2016" s="294"/>
      <c r="R2016" s="292"/>
      <c r="S2016" s="291"/>
    </row>
    <row r="2017" spans="1:19" ht="14.4">
      <c r="A2017" s="36">
        <f t="shared" si="249"/>
        <v>694</v>
      </c>
      <c r="B2017" s="526"/>
      <c r="C2017" s="36" t="str">
        <f>VLOOKUP('Employee Salary Payroll Tax '!B2019,'Employee Salary Payroll Tax '!$D$1:$E$7,2,FALSE)</f>
        <v>IBEW</v>
      </c>
      <c r="D2017" s="61">
        <f t="shared" si="250"/>
        <v>6.875E-3</v>
      </c>
      <c r="E2017" s="351">
        <f>'Employee Salary Payroll Tax '!N2019</f>
        <v>127344.05</v>
      </c>
      <c r="F2017" s="351">
        <f t="shared" si="251"/>
        <v>128219.54034374999</v>
      </c>
      <c r="G2017" s="352"/>
      <c r="H2017" s="351">
        <f t="shared" si="256"/>
        <v>0</v>
      </c>
      <c r="I2017" s="351">
        <f t="shared" si="252"/>
        <v>875.49034374998882</v>
      </c>
      <c r="J2017" s="351">
        <f t="shared" si="253"/>
        <v>0</v>
      </c>
      <c r="K2017" s="293">
        <f>SUM('Employee Salary Payroll Tax '!I2019:K2019)</f>
        <v>116249.16</v>
      </c>
      <c r="L2017" s="293">
        <f>'Employee Salary Payroll Tax '!H2019</f>
        <v>0</v>
      </c>
      <c r="M2017" s="293">
        <f t="shared" si="254"/>
        <v>11094.89</v>
      </c>
      <c r="N2017" s="359">
        <f t="shared" si="255"/>
        <v>0</v>
      </c>
      <c r="O2017" s="331"/>
      <c r="P2017" s="61"/>
      <c r="Q2017" s="294"/>
      <c r="R2017" s="292"/>
      <c r="S2017" s="291"/>
    </row>
    <row r="2018" spans="1:19" ht="14.4">
      <c r="A2018" s="36">
        <f t="shared" si="249"/>
        <v>695</v>
      </c>
      <c r="B2018" s="526"/>
      <c r="C2018" s="36" t="str">
        <f>VLOOKUP('Employee Salary Payroll Tax '!B2020,'Employee Salary Payroll Tax '!$D$1:$E$7,2,FALSE)</f>
        <v>NonUnion</v>
      </c>
      <c r="D2018" s="61">
        <f t="shared" si="250"/>
        <v>2.98E-2</v>
      </c>
      <c r="E2018" s="351">
        <f>'Employee Salary Payroll Tax '!N2020</f>
        <v>54554.59</v>
      </c>
      <c r="F2018" s="351">
        <f t="shared" si="251"/>
        <v>56180.316782000002</v>
      </c>
      <c r="G2018" s="352"/>
      <c r="H2018" s="351">
        <f t="shared" si="256"/>
        <v>0</v>
      </c>
      <c r="I2018" s="351">
        <f t="shared" si="252"/>
        <v>1625.7267820000052</v>
      </c>
      <c r="J2018" s="351">
        <f t="shared" si="253"/>
        <v>0</v>
      </c>
      <c r="K2018" s="293">
        <f>SUM('Employee Salary Payroll Tax '!I2020:K2020)</f>
        <v>54554.59</v>
      </c>
      <c r="L2018" s="293">
        <f>'Employee Salary Payroll Tax '!H2020</f>
        <v>0</v>
      </c>
      <c r="M2018" s="293">
        <f t="shared" si="254"/>
        <v>0</v>
      </c>
      <c r="N2018" s="359">
        <f t="shared" si="255"/>
        <v>0</v>
      </c>
      <c r="O2018" s="331"/>
      <c r="P2018" s="61"/>
      <c r="Q2018" s="294"/>
      <c r="R2018" s="292"/>
      <c r="S2018" s="291"/>
    </row>
    <row r="2019" spans="1:19" ht="14.4">
      <c r="A2019" s="36">
        <f t="shared" si="249"/>
        <v>696</v>
      </c>
      <c r="B2019" s="526"/>
      <c r="C2019" s="36" t="str">
        <f>VLOOKUP('Employee Salary Payroll Tax '!B2021,'Employee Salary Payroll Tax '!$D$1:$E$7,2,FALSE)</f>
        <v>NonUnion</v>
      </c>
      <c r="D2019" s="61">
        <f t="shared" si="250"/>
        <v>2.98E-2</v>
      </c>
      <c r="E2019" s="351">
        <f>'Employee Salary Payroll Tax '!N2021</f>
        <v>95008.26</v>
      </c>
      <c r="F2019" s="351">
        <f t="shared" si="251"/>
        <v>97839.506148</v>
      </c>
      <c r="G2019" s="352"/>
      <c r="H2019" s="351">
        <f t="shared" si="256"/>
        <v>0</v>
      </c>
      <c r="I2019" s="351">
        <f t="shared" si="252"/>
        <v>2831.2461480000056</v>
      </c>
      <c r="J2019" s="351">
        <f t="shared" si="253"/>
        <v>0</v>
      </c>
      <c r="K2019" s="293">
        <f>SUM('Employee Salary Payroll Tax '!I2021:K2021)</f>
        <v>17525.13</v>
      </c>
      <c r="L2019" s="293">
        <f>'Employee Salary Payroll Tax '!H2021</f>
        <v>0</v>
      </c>
      <c r="M2019" s="293">
        <f t="shared" si="254"/>
        <v>77483.12999999999</v>
      </c>
      <c r="N2019" s="359">
        <f t="shared" si="255"/>
        <v>0</v>
      </c>
      <c r="O2019" s="331"/>
      <c r="P2019" s="61"/>
      <c r="Q2019" s="294"/>
      <c r="R2019" s="292"/>
      <c r="S2019" s="291"/>
    </row>
    <row r="2020" spans="1:19" ht="14.4">
      <c r="A2020" s="36">
        <f t="shared" si="249"/>
        <v>697</v>
      </c>
      <c r="B2020" s="526"/>
      <c r="C2020" s="36" t="str">
        <f>VLOOKUP('Employee Salary Payroll Tax '!B2022,'Employee Salary Payroll Tax '!$D$1:$E$7,2,FALSE)</f>
        <v>NonUnion</v>
      </c>
      <c r="D2020" s="61">
        <f t="shared" si="250"/>
        <v>2.98E-2</v>
      </c>
      <c r="E2020" s="351">
        <f>'Employee Salary Payroll Tax '!N2022</f>
        <v>92298.4</v>
      </c>
      <c r="F2020" s="351">
        <f t="shared" si="251"/>
        <v>95048.892319999999</v>
      </c>
      <c r="G2020" s="352"/>
      <c r="H2020" s="351">
        <f t="shared" si="256"/>
        <v>0</v>
      </c>
      <c r="I2020" s="351">
        <f t="shared" si="252"/>
        <v>2750.4923200000048</v>
      </c>
      <c r="J2020" s="351">
        <f t="shared" si="253"/>
        <v>0</v>
      </c>
      <c r="K2020" s="293">
        <f>SUM('Employee Salary Payroll Tax '!I2022:K2022)</f>
        <v>25904.6</v>
      </c>
      <c r="L2020" s="293">
        <f>'Employee Salary Payroll Tax '!H2022</f>
        <v>0</v>
      </c>
      <c r="M2020" s="293">
        <f t="shared" si="254"/>
        <v>66393.799999999988</v>
      </c>
      <c r="N2020" s="359">
        <f t="shared" si="255"/>
        <v>0</v>
      </c>
      <c r="O2020" s="331"/>
      <c r="P2020" s="61"/>
      <c r="Q2020" s="294"/>
      <c r="R2020" s="292"/>
      <c r="S2020" s="291"/>
    </row>
    <row r="2021" spans="1:19" ht="14.4">
      <c r="A2021" s="36">
        <f t="shared" si="249"/>
        <v>698</v>
      </c>
      <c r="B2021" s="526"/>
      <c r="C2021" s="36" t="str">
        <f>VLOOKUP('Employee Salary Payroll Tax '!B2023,'Employee Salary Payroll Tax '!$D$1:$E$7,2,FALSE)</f>
        <v>NonUnion</v>
      </c>
      <c r="D2021" s="61">
        <f t="shared" si="250"/>
        <v>2.98E-2</v>
      </c>
      <c r="E2021" s="351">
        <f>'Employee Salary Payroll Tax '!N2023</f>
        <v>100417.23</v>
      </c>
      <c r="F2021" s="351">
        <f t="shared" si="251"/>
        <v>103409.66345399999</v>
      </c>
      <c r="G2021" s="352"/>
      <c r="H2021" s="351">
        <f t="shared" si="256"/>
        <v>0</v>
      </c>
      <c r="I2021" s="351">
        <f t="shared" si="252"/>
        <v>2992.4334539999982</v>
      </c>
      <c r="J2021" s="351">
        <f t="shared" si="253"/>
        <v>0</v>
      </c>
      <c r="K2021" s="293">
        <f>SUM('Employee Salary Payroll Tax '!I2023:K2023)</f>
        <v>19559.349999999999</v>
      </c>
      <c r="L2021" s="293">
        <f>'Employee Salary Payroll Tax '!H2023</f>
        <v>0</v>
      </c>
      <c r="M2021" s="293">
        <f t="shared" si="254"/>
        <v>80857.88</v>
      </c>
      <c r="N2021" s="359">
        <f t="shared" si="255"/>
        <v>0</v>
      </c>
      <c r="O2021" s="331"/>
      <c r="P2021" s="61"/>
      <c r="Q2021" s="294"/>
      <c r="R2021" s="292"/>
      <c r="S2021" s="291"/>
    </row>
    <row r="2022" spans="1:19" ht="14.4">
      <c r="A2022" s="36">
        <f t="shared" si="249"/>
        <v>699</v>
      </c>
      <c r="B2022" s="526"/>
      <c r="C2022" s="36" t="str">
        <f>VLOOKUP('Employee Salary Payroll Tax '!B2024,'Employee Salary Payroll Tax '!$D$1:$E$7,2,FALSE)</f>
        <v>IBEW</v>
      </c>
      <c r="D2022" s="61">
        <f t="shared" si="250"/>
        <v>6.875E-3</v>
      </c>
      <c r="E2022" s="351">
        <f>'Employee Salary Payroll Tax '!N2024</f>
        <v>215245.39</v>
      </c>
      <c r="F2022" s="351">
        <f t="shared" si="251"/>
        <v>216725.20205625001</v>
      </c>
      <c r="G2022" s="352"/>
      <c r="H2022" s="351">
        <f t="shared" si="256"/>
        <v>0</v>
      </c>
      <c r="I2022" s="351">
        <f t="shared" si="252"/>
        <v>1479.8120562499971</v>
      </c>
      <c r="J2022" s="351">
        <f t="shared" si="253"/>
        <v>0</v>
      </c>
      <c r="K2022" s="293">
        <f>SUM('Employee Salary Payroll Tax '!I2024:K2024)</f>
        <v>181810.25</v>
      </c>
      <c r="L2022" s="293">
        <f>'Employee Salary Payroll Tax '!H2024</f>
        <v>0</v>
      </c>
      <c r="M2022" s="293">
        <f t="shared" si="254"/>
        <v>33435.140000000014</v>
      </c>
      <c r="N2022" s="359">
        <f t="shared" si="255"/>
        <v>0</v>
      </c>
      <c r="O2022" s="331"/>
      <c r="P2022" s="61"/>
      <c r="Q2022" s="294"/>
      <c r="R2022" s="292"/>
      <c r="S2022" s="291"/>
    </row>
    <row r="2023" spans="1:19" ht="14.4">
      <c r="A2023" s="36">
        <f t="shared" si="249"/>
        <v>700</v>
      </c>
      <c r="B2023" s="526"/>
      <c r="C2023" s="36" t="str">
        <f>VLOOKUP('Employee Salary Payroll Tax '!B2025,'Employee Salary Payroll Tax '!$D$1:$E$7,2,FALSE)</f>
        <v>NonUnion</v>
      </c>
      <c r="D2023" s="61">
        <f t="shared" si="250"/>
        <v>2.98E-2</v>
      </c>
      <c r="E2023" s="351">
        <f>'Employee Salary Payroll Tax '!N2025</f>
        <v>52295.87</v>
      </c>
      <c r="F2023" s="351">
        <f t="shared" si="251"/>
        <v>53854.286926000008</v>
      </c>
      <c r="G2023" s="352"/>
      <c r="H2023" s="351">
        <f t="shared" si="256"/>
        <v>0</v>
      </c>
      <c r="I2023" s="351">
        <f t="shared" si="252"/>
        <v>1558.4169260000053</v>
      </c>
      <c r="J2023" s="351">
        <f t="shared" si="253"/>
        <v>0</v>
      </c>
      <c r="K2023" s="293">
        <f>SUM('Employee Salary Payroll Tax '!I2025:K2025)</f>
        <v>15243.97</v>
      </c>
      <c r="L2023" s="293">
        <f>'Employee Salary Payroll Tax '!H2025</f>
        <v>0</v>
      </c>
      <c r="M2023" s="293">
        <f t="shared" si="254"/>
        <v>37051.9</v>
      </c>
      <c r="N2023" s="359">
        <f t="shared" si="255"/>
        <v>0</v>
      </c>
      <c r="O2023" s="331"/>
      <c r="P2023" s="61"/>
      <c r="Q2023" s="294"/>
      <c r="R2023" s="292"/>
      <c r="S2023" s="291"/>
    </row>
    <row r="2024" spans="1:19" ht="14.4">
      <c r="A2024" s="36">
        <f t="shared" si="249"/>
        <v>701</v>
      </c>
      <c r="B2024" s="526"/>
      <c r="C2024" s="36" t="str">
        <f>VLOOKUP('Employee Salary Payroll Tax '!B2026,'Employee Salary Payroll Tax '!$D$1:$E$7,2,FALSE)</f>
        <v>NonUnion</v>
      </c>
      <c r="D2024" s="61">
        <f t="shared" si="250"/>
        <v>2.98E-2</v>
      </c>
      <c r="E2024" s="351">
        <f>'Employee Salary Payroll Tax '!N2026</f>
        <v>69815.14</v>
      </c>
      <c r="F2024" s="351">
        <f t="shared" si="251"/>
        <v>71895.631172000009</v>
      </c>
      <c r="G2024" s="352"/>
      <c r="H2024" s="351">
        <f t="shared" si="256"/>
        <v>0</v>
      </c>
      <c r="I2024" s="351">
        <f t="shared" si="252"/>
        <v>2080.4911720000091</v>
      </c>
      <c r="J2024" s="351">
        <f t="shared" si="253"/>
        <v>0</v>
      </c>
      <c r="K2024" s="293">
        <f>SUM('Employee Salary Payroll Tax '!I2026:K2026)</f>
        <v>17156.699999999997</v>
      </c>
      <c r="L2024" s="293">
        <f>'Employee Salary Payroll Tax '!H2026</f>
        <v>-17.72</v>
      </c>
      <c r="M2024" s="293">
        <f t="shared" si="254"/>
        <v>52676.160000000003</v>
      </c>
      <c r="N2024" s="359">
        <f t="shared" si="255"/>
        <v>0</v>
      </c>
      <c r="O2024" s="331"/>
      <c r="P2024" s="61"/>
      <c r="Q2024" s="294"/>
      <c r="R2024" s="292"/>
      <c r="S2024" s="291"/>
    </row>
    <row r="2025" spans="1:19" ht="14.4">
      <c r="A2025" s="36">
        <f t="shared" si="249"/>
        <v>702</v>
      </c>
      <c r="B2025" s="526"/>
      <c r="C2025" s="36" t="str">
        <f>VLOOKUP('Employee Salary Payroll Tax '!B2027,'Employee Salary Payroll Tax '!$D$1:$E$7,2,FALSE)</f>
        <v>IBEW</v>
      </c>
      <c r="D2025" s="61">
        <f t="shared" si="250"/>
        <v>6.875E-3</v>
      </c>
      <c r="E2025" s="351">
        <f>'Employee Salary Payroll Tax '!N2027</f>
        <v>108863.18</v>
      </c>
      <c r="F2025" s="351">
        <f t="shared" si="251"/>
        <v>109611.61436249998</v>
      </c>
      <c r="G2025" s="352"/>
      <c r="H2025" s="351">
        <f t="shared" si="256"/>
        <v>0</v>
      </c>
      <c r="I2025" s="351">
        <f t="shared" si="252"/>
        <v>748.43436249998922</v>
      </c>
      <c r="J2025" s="351">
        <f t="shared" si="253"/>
        <v>0</v>
      </c>
      <c r="K2025" s="293">
        <f>SUM('Employee Salary Payroll Tax '!I2027:K2027)</f>
        <v>37777.39</v>
      </c>
      <c r="L2025" s="293">
        <f>'Employee Salary Payroll Tax '!H2027</f>
        <v>0</v>
      </c>
      <c r="M2025" s="293">
        <f t="shared" si="254"/>
        <v>71085.789999999994</v>
      </c>
      <c r="N2025" s="359">
        <f t="shared" si="255"/>
        <v>0</v>
      </c>
      <c r="O2025" s="331"/>
      <c r="P2025" s="61"/>
      <c r="Q2025" s="294"/>
      <c r="R2025" s="292"/>
      <c r="S2025" s="291"/>
    </row>
    <row r="2026" spans="1:19" ht="14.4">
      <c r="A2026" s="36">
        <f t="shared" si="249"/>
        <v>703</v>
      </c>
      <c r="B2026" s="526"/>
      <c r="C2026" s="36" t="str">
        <f>VLOOKUP('Employee Salary Payroll Tax '!B2028,'Employee Salary Payroll Tax '!$D$1:$E$7,2,FALSE)</f>
        <v>IBEW</v>
      </c>
      <c r="D2026" s="61">
        <f t="shared" si="250"/>
        <v>6.875E-3</v>
      </c>
      <c r="E2026" s="351">
        <f>'Employee Salary Payroll Tax '!N2028</f>
        <v>149878.87</v>
      </c>
      <c r="F2026" s="351">
        <f t="shared" si="251"/>
        <v>150909.28723125</v>
      </c>
      <c r="G2026" s="352"/>
      <c r="H2026" s="351">
        <f t="shared" si="256"/>
        <v>0</v>
      </c>
      <c r="I2026" s="351">
        <f t="shared" si="252"/>
        <v>1030.4172312500014</v>
      </c>
      <c r="J2026" s="351">
        <f t="shared" si="253"/>
        <v>0</v>
      </c>
      <c r="K2026" s="293">
        <f>SUM('Employee Salary Payroll Tax '!I2028:K2028)</f>
        <v>29687.980000000003</v>
      </c>
      <c r="L2026" s="293">
        <f>'Employee Salary Payroll Tax '!H2028</f>
        <v>0</v>
      </c>
      <c r="M2026" s="293">
        <f t="shared" si="254"/>
        <v>120190.88999999998</v>
      </c>
      <c r="N2026" s="359">
        <f t="shared" si="255"/>
        <v>0</v>
      </c>
      <c r="O2026" s="331"/>
      <c r="P2026" s="61"/>
      <c r="Q2026" s="294"/>
      <c r="R2026" s="292"/>
      <c r="S2026" s="291"/>
    </row>
    <row r="2027" spans="1:19" ht="14.4">
      <c r="A2027" s="36">
        <f t="shared" si="249"/>
        <v>704</v>
      </c>
      <c r="B2027" s="526"/>
      <c r="C2027" s="36" t="str">
        <f>VLOOKUP('Employee Salary Payroll Tax '!B2029,'Employee Salary Payroll Tax '!$D$1:$E$7,2,FALSE)</f>
        <v>NonUnion</v>
      </c>
      <c r="D2027" s="61">
        <f t="shared" si="250"/>
        <v>2.98E-2</v>
      </c>
      <c r="E2027" s="351">
        <f>'Employee Salary Payroll Tax '!N2029</f>
        <v>71730.259999999995</v>
      </c>
      <c r="F2027" s="351">
        <f t="shared" si="251"/>
        <v>73867.821748000002</v>
      </c>
      <c r="G2027" s="352"/>
      <c r="H2027" s="351">
        <f t="shared" si="256"/>
        <v>0</v>
      </c>
      <c r="I2027" s="351">
        <f t="shared" si="252"/>
        <v>2137.5617480000074</v>
      </c>
      <c r="J2027" s="351">
        <f t="shared" si="253"/>
        <v>0</v>
      </c>
      <c r="K2027" s="293">
        <f>SUM('Employee Salary Payroll Tax '!I2029:K2029)</f>
        <v>13376.88</v>
      </c>
      <c r="L2027" s="293">
        <f>'Employee Salary Payroll Tax '!H2029</f>
        <v>0</v>
      </c>
      <c r="M2027" s="293">
        <f t="shared" si="254"/>
        <v>58353.38</v>
      </c>
      <c r="N2027" s="359">
        <f t="shared" si="255"/>
        <v>0</v>
      </c>
      <c r="O2027" s="331"/>
      <c r="P2027" s="61"/>
      <c r="Q2027" s="294"/>
      <c r="R2027" s="292"/>
      <c r="S2027" s="291"/>
    </row>
    <row r="2028" spans="1:19" ht="14.4">
      <c r="A2028" s="36">
        <f t="shared" si="249"/>
        <v>705</v>
      </c>
      <c r="B2028" s="526"/>
      <c r="C2028" s="36" t="str">
        <f>VLOOKUP('Employee Salary Payroll Tax '!B2030,'Employee Salary Payroll Tax '!$D$1:$E$7,2,FALSE)</f>
        <v>IBEW</v>
      </c>
      <c r="D2028" s="61">
        <f t="shared" si="250"/>
        <v>6.875E-3</v>
      </c>
      <c r="E2028" s="351">
        <f>'Employee Salary Payroll Tax '!N2030</f>
        <v>200663.42</v>
      </c>
      <c r="F2028" s="351">
        <f t="shared" si="251"/>
        <v>202042.98101250001</v>
      </c>
      <c r="G2028" s="352"/>
      <c r="H2028" s="351">
        <f t="shared" si="256"/>
        <v>0</v>
      </c>
      <c r="I2028" s="351">
        <f t="shared" si="252"/>
        <v>1379.5610124999948</v>
      </c>
      <c r="J2028" s="351">
        <f t="shared" si="253"/>
        <v>0</v>
      </c>
      <c r="K2028" s="293">
        <f>SUM('Employee Salary Payroll Tax '!I2030:K2030)</f>
        <v>176471.99</v>
      </c>
      <c r="L2028" s="293">
        <f>'Employee Salary Payroll Tax '!H2030</f>
        <v>0</v>
      </c>
      <c r="M2028" s="293">
        <f t="shared" si="254"/>
        <v>24191.430000000022</v>
      </c>
      <c r="N2028" s="359">
        <f t="shared" si="255"/>
        <v>0</v>
      </c>
      <c r="O2028" s="331"/>
      <c r="P2028" s="61"/>
      <c r="Q2028" s="294"/>
      <c r="R2028" s="292"/>
      <c r="S2028" s="291"/>
    </row>
    <row r="2029" spans="1:19" ht="14.4">
      <c r="A2029" s="36">
        <f t="shared" ref="A2029:A2092" si="257">+A2028+1</f>
        <v>706</v>
      </c>
      <c r="B2029" s="526"/>
      <c r="C2029" s="36" t="str">
        <f>VLOOKUP('Employee Salary Payroll Tax '!B2031,'Employee Salary Payroll Tax '!$D$1:$E$7,2,FALSE)</f>
        <v>UA</v>
      </c>
      <c r="D2029" s="61">
        <f t="shared" si="250"/>
        <v>0.03</v>
      </c>
      <c r="E2029" s="351">
        <f>'Employee Salary Payroll Tax '!N2031</f>
        <v>69852.009999999995</v>
      </c>
      <c r="F2029" s="351">
        <f t="shared" si="251"/>
        <v>71947.570299999992</v>
      </c>
      <c r="G2029" s="352"/>
      <c r="H2029" s="351">
        <f t="shared" si="256"/>
        <v>0</v>
      </c>
      <c r="I2029" s="351">
        <f t="shared" si="252"/>
        <v>2095.5602999999974</v>
      </c>
      <c r="J2029" s="351">
        <f t="shared" si="253"/>
        <v>0</v>
      </c>
      <c r="K2029" s="293">
        <f>SUM('Employee Salary Payroll Tax '!I2031:K2031)</f>
        <v>63075.79</v>
      </c>
      <c r="L2029" s="293">
        <f>'Employee Salary Payroll Tax '!H2031</f>
        <v>1189.22</v>
      </c>
      <c r="M2029" s="293">
        <f t="shared" si="254"/>
        <v>5586.9999999999936</v>
      </c>
      <c r="N2029" s="359">
        <f t="shared" si="255"/>
        <v>0</v>
      </c>
      <c r="O2029" s="331"/>
      <c r="P2029" s="61"/>
      <c r="Q2029" s="294"/>
      <c r="R2029" s="292"/>
      <c r="S2029" s="291"/>
    </row>
    <row r="2030" spans="1:19" ht="14.4">
      <c r="A2030" s="36">
        <f t="shared" si="257"/>
        <v>707</v>
      </c>
      <c r="B2030" s="526"/>
      <c r="C2030" s="36" t="str">
        <f>VLOOKUP('Employee Salary Payroll Tax '!B2032,'Employee Salary Payroll Tax '!$D$1:$E$7,2,FALSE)</f>
        <v>NonUnion</v>
      </c>
      <c r="D2030" s="61">
        <f t="shared" si="250"/>
        <v>2.98E-2</v>
      </c>
      <c r="E2030" s="351">
        <f>'Employee Salary Payroll Tax '!N2032</f>
        <v>338426.13</v>
      </c>
      <c r="F2030" s="351">
        <f t="shared" si="251"/>
        <v>348511.22867400001</v>
      </c>
      <c r="G2030" s="352"/>
      <c r="H2030" s="351">
        <f t="shared" si="256"/>
        <v>0</v>
      </c>
      <c r="I2030" s="351">
        <f t="shared" si="252"/>
        <v>10085.098674000008</v>
      </c>
      <c r="J2030" s="351">
        <f t="shared" si="253"/>
        <v>0</v>
      </c>
      <c r="K2030" s="293">
        <f>SUM('Employee Salary Payroll Tax '!I2032:K2032)</f>
        <v>215390.7</v>
      </c>
      <c r="L2030" s="293">
        <f>'Employee Salary Payroll Tax '!H2032</f>
        <v>27017.98</v>
      </c>
      <c r="M2030" s="293">
        <f t="shared" si="254"/>
        <v>96017.45</v>
      </c>
      <c r="N2030" s="359">
        <f t="shared" si="255"/>
        <v>0</v>
      </c>
      <c r="O2030" s="331"/>
      <c r="P2030" s="61"/>
      <c r="Q2030" s="294"/>
      <c r="R2030" s="292"/>
      <c r="S2030" s="291"/>
    </row>
    <row r="2031" spans="1:19" ht="14.4">
      <c r="A2031" s="36">
        <f t="shared" si="257"/>
        <v>708</v>
      </c>
      <c r="B2031" s="526"/>
      <c r="C2031" s="36" t="str">
        <f>VLOOKUP('Employee Salary Payroll Tax '!B2033,'Employee Salary Payroll Tax '!$D$1:$E$7,2,FALSE)</f>
        <v>UA</v>
      </c>
      <c r="D2031" s="61">
        <f t="shared" si="250"/>
        <v>0.03</v>
      </c>
      <c r="E2031" s="351">
        <f>'Employee Salary Payroll Tax '!N2033</f>
        <v>70528.639999999999</v>
      </c>
      <c r="F2031" s="351">
        <f t="shared" si="251"/>
        <v>72644.499200000006</v>
      </c>
      <c r="G2031" s="352"/>
      <c r="H2031" s="351">
        <f t="shared" si="256"/>
        <v>0</v>
      </c>
      <c r="I2031" s="351">
        <f t="shared" si="252"/>
        <v>2115.8592000000062</v>
      </c>
      <c r="J2031" s="351">
        <f t="shared" si="253"/>
        <v>0</v>
      </c>
      <c r="K2031" s="293">
        <f>SUM('Employee Salary Payroll Tax '!I2033:K2033)</f>
        <v>67425.039999999994</v>
      </c>
      <c r="L2031" s="293">
        <f>'Employee Salary Payroll Tax '!H2033</f>
        <v>0</v>
      </c>
      <c r="M2031" s="293">
        <f t="shared" si="254"/>
        <v>3103.6000000000058</v>
      </c>
      <c r="N2031" s="359">
        <f t="shared" si="255"/>
        <v>0</v>
      </c>
      <c r="O2031" s="331"/>
      <c r="P2031" s="61"/>
      <c r="Q2031" s="294"/>
      <c r="R2031" s="292"/>
      <c r="S2031" s="291"/>
    </row>
    <row r="2032" spans="1:19" ht="14.4">
      <c r="A2032" s="36">
        <f t="shared" si="257"/>
        <v>709</v>
      </c>
      <c r="B2032" s="526"/>
      <c r="C2032" s="36" t="str">
        <f>VLOOKUP('Employee Salary Payroll Tax '!B2034,'Employee Salary Payroll Tax '!$D$1:$E$7,2,FALSE)</f>
        <v>IBEW</v>
      </c>
      <c r="D2032" s="61">
        <f t="shared" si="250"/>
        <v>6.875E-3</v>
      </c>
      <c r="E2032" s="351">
        <f>'Employee Salary Payroll Tax '!N2034</f>
        <v>45344.98</v>
      </c>
      <c r="F2032" s="351">
        <f t="shared" si="251"/>
        <v>45656.726737500001</v>
      </c>
      <c r="G2032" s="352"/>
      <c r="H2032" s="351">
        <f t="shared" si="256"/>
        <v>0</v>
      </c>
      <c r="I2032" s="351">
        <f t="shared" si="252"/>
        <v>311.74673749999783</v>
      </c>
      <c r="J2032" s="351">
        <f t="shared" si="253"/>
        <v>0</v>
      </c>
      <c r="K2032" s="293">
        <f>SUM('Employee Salary Payroll Tax '!I2034:K2034)</f>
        <v>55414.229999999996</v>
      </c>
      <c r="L2032" s="293">
        <f>'Employee Salary Payroll Tax '!H2034</f>
        <v>0</v>
      </c>
      <c r="M2032" s="293">
        <f t="shared" si="254"/>
        <v>-10069.249999999993</v>
      </c>
      <c r="N2032" s="359">
        <f t="shared" si="255"/>
        <v>0</v>
      </c>
      <c r="O2032" s="331"/>
      <c r="P2032" s="61"/>
      <c r="Q2032" s="294"/>
      <c r="R2032" s="292"/>
      <c r="S2032" s="291"/>
    </row>
    <row r="2033" spans="1:19" ht="14.4">
      <c r="A2033" s="36">
        <f t="shared" si="257"/>
        <v>710</v>
      </c>
      <c r="B2033" s="526"/>
      <c r="C2033" s="36" t="str">
        <f>VLOOKUP('Employee Salary Payroll Tax '!B2035,'Employee Salary Payroll Tax '!$D$1:$E$7,2,FALSE)</f>
        <v>IBEW</v>
      </c>
      <c r="D2033" s="61">
        <f t="shared" si="250"/>
        <v>6.875E-3</v>
      </c>
      <c r="E2033" s="351">
        <f>'Employee Salary Payroll Tax '!N2035</f>
        <v>47812.08</v>
      </c>
      <c r="F2033" s="351">
        <f t="shared" si="251"/>
        <v>48140.788050000003</v>
      </c>
      <c r="G2033" s="352"/>
      <c r="H2033" s="351">
        <f t="shared" si="256"/>
        <v>0</v>
      </c>
      <c r="I2033" s="351">
        <f t="shared" si="252"/>
        <v>328.70805000000109</v>
      </c>
      <c r="J2033" s="351">
        <f t="shared" si="253"/>
        <v>0</v>
      </c>
      <c r="K2033" s="293">
        <f>SUM('Employee Salary Payroll Tax '!I2035:K2035)</f>
        <v>47386.549999999996</v>
      </c>
      <c r="L2033" s="293">
        <f>'Employee Salary Payroll Tax '!H2035</f>
        <v>0</v>
      </c>
      <c r="M2033" s="293">
        <f t="shared" si="254"/>
        <v>425.53000000000611</v>
      </c>
      <c r="N2033" s="359">
        <f t="shared" si="255"/>
        <v>0</v>
      </c>
      <c r="O2033" s="331"/>
      <c r="P2033" s="61"/>
      <c r="Q2033" s="294"/>
      <c r="R2033" s="292"/>
      <c r="S2033" s="291"/>
    </row>
    <row r="2034" spans="1:19" ht="14.4">
      <c r="A2034" s="36">
        <f t="shared" si="257"/>
        <v>711</v>
      </c>
      <c r="B2034" s="526"/>
      <c r="C2034" s="36" t="str">
        <f>VLOOKUP('Employee Salary Payroll Tax '!B2036,'Employee Salary Payroll Tax '!$D$1:$E$7,2,FALSE)</f>
        <v>NonUnion</v>
      </c>
      <c r="D2034" s="61">
        <f t="shared" si="250"/>
        <v>2.98E-2</v>
      </c>
      <c r="E2034" s="351">
        <f>'Employee Salary Payroll Tax '!N2036</f>
        <v>55375.88</v>
      </c>
      <c r="F2034" s="351">
        <f t="shared" si="251"/>
        <v>57026.081224000001</v>
      </c>
      <c r="G2034" s="352"/>
      <c r="H2034" s="351">
        <f t="shared" si="256"/>
        <v>0</v>
      </c>
      <c r="I2034" s="351">
        <f t="shared" si="252"/>
        <v>1650.201224000004</v>
      </c>
      <c r="J2034" s="351">
        <f t="shared" si="253"/>
        <v>0</v>
      </c>
      <c r="K2034" s="293">
        <f>SUM('Employee Salary Payroll Tax '!I2036:K2036)</f>
        <v>-312.51</v>
      </c>
      <c r="L2034" s="293">
        <f>'Employee Salary Payroll Tax '!H2036</f>
        <v>0</v>
      </c>
      <c r="M2034" s="293">
        <f t="shared" si="254"/>
        <v>55688.39</v>
      </c>
      <c r="N2034" s="359">
        <f t="shared" si="255"/>
        <v>0</v>
      </c>
      <c r="O2034" s="331"/>
      <c r="P2034" s="61"/>
      <c r="Q2034" s="294"/>
      <c r="R2034" s="292"/>
      <c r="S2034" s="291"/>
    </row>
    <row r="2035" spans="1:19" ht="14.4">
      <c r="A2035" s="36">
        <f t="shared" si="257"/>
        <v>712</v>
      </c>
      <c r="B2035" s="526"/>
      <c r="C2035" s="36" t="str">
        <f>VLOOKUP('Employee Salary Payroll Tax '!B2037,'Employee Salary Payroll Tax '!$D$1:$E$7,2,FALSE)</f>
        <v>IBEW</v>
      </c>
      <c r="D2035" s="61">
        <f t="shared" si="250"/>
        <v>6.875E-3</v>
      </c>
      <c r="E2035" s="351">
        <f>'Employee Salary Payroll Tax '!N2037</f>
        <v>87548.25</v>
      </c>
      <c r="F2035" s="351">
        <f t="shared" si="251"/>
        <v>88150.144218749992</v>
      </c>
      <c r="G2035" s="352"/>
      <c r="H2035" s="351">
        <f t="shared" si="256"/>
        <v>0</v>
      </c>
      <c r="I2035" s="351">
        <f t="shared" si="252"/>
        <v>601.89421874999243</v>
      </c>
      <c r="J2035" s="351">
        <f t="shared" si="253"/>
        <v>0</v>
      </c>
      <c r="K2035" s="293">
        <f>SUM('Employee Salary Payroll Tax '!I2037:K2037)</f>
        <v>67836.899999999994</v>
      </c>
      <c r="L2035" s="293">
        <f>'Employee Salary Payroll Tax '!H2037</f>
        <v>0</v>
      </c>
      <c r="M2035" s="293">
        <f t="shared" si="254"/>
        <v>19711.350000000006</v>
      </c>
      <c r="N2035" s="359">
        <f t="shared" si="255"/>
        <v>0</v>
      </c>
      <c r="O2035" s="331"/>
      <c r="P2035" s="61"/>
      <c r="Q2035" s="294"/>
      <c r="R2035" s="292"/>
      <c r="S2035" s="291"/>
    </row>
    <row r="2036" spans="1:19" ht="14.4">
      <c r="A2036" s="36">
        <f t="shared" si="257"/>
        <v>713</v>
      </c>
      <c r="B2036" s="526"/>
      <c r="C2036" s="36" t="str">
        <f>VLOOKUP('Employee Salary Payroll Tax '!B2038,'Employee Salary Payroll Tax '!$D$1:$E$7,2,FALSE)</f>
        <v>IBEW</v>
      </c>
      <c r="D2036" s="61">
        <f t="shared" si="250"/>
        <v>6.875E-3</v>
      </c>
      <c r="E2036" s="351">
        <f>'Employee Salary Payroll Tax '!N2038</f>
        <v>5786.97</v>
      </c>
      <c r="F2036" s="351">
        <f t="shared" si="251"/>
        <v>5826.75541875</v>
      </c>
      <c r="G2036" s="352"/>
      <c r="H2036" s="351">
        <f t="shared" si="256"/>
        <v>39213.03</v>
      </c>
      <c r="I2036" s="351">
        <f t="shared" si="252"/>
        <v>39.785418749999735</v>
      </c>
      <c r="J2036" s="351">
        <f t="shared" si="253"/>
        <v>0.23871251249999842</v>
      </c>
      <c r="K2036" s="293">
        <f>SUM('Employee Salary Payroll Tax '!I2038:K2038)</f>
        <v>5786.97</v>
      </c>
      <c r="L2036" s="293">
        <f>'Employee Salary Payroll Tax '!H2038</f>
        <v>0</v>
      </c>
      <c r="M2036" s="293">
        <f t="shared" si="254"/>
        <v>0</v>
      </c>
      <c r="N2036" s="359">
        <f t="shared" si="255"/>
        <v>0.23871251245874842</v>
      </c>
      <c r="O2036" s="331"/>
      <c r="P2036" s="61"/>
      <c r="Q2036" s="294"/>
      <c r="R2036" s="292"/>
      <c r="S2036" s="291"/>
    </row>
    <row r="2037" spans="1:19" ht="14.4">
      <c r="A2037" s="36">
        <f t="shared" si="257"/>
        <v>714</v>
      </c>
      <c r="B2037" s="526"/>
      <c r="C2037" s="36" t="str">
        <f>VLOOKUP('Employee Salary Payroll Tax '!B2039,'Employee Salary Payroll Tax '!$D$1:$E$7,2,FALSE)</f>
        <v>NonUnion</v>
      </c>
      <c r="D2037" s="61">
        <f t="shared" si="250"/>
        <v>2.98E-2</v>
      </c>
      <c r="E2037" s="351">
        <f>'Employee Salary Payroll Tax '!N2039</f>
        <v>63150.53</v>
      </c>
      <c r="F2037" s="351">
        <f t="shared" si="251"/>
        <v>65032.415794</v>
      </c>
      <c r="G2037" s="352"/>
      <c r="H2037" s="351">
        <f t="shared" si="256"/>
        <v>0</v>
      </c>
      <c r="I2037" s="351">
        <f t="shared" si="252"/>
        <v>1881.8857940000016</v>
      </c>
      <c r="J2037" s="351">
        <f t="shared" si="253"/>
        <v>0</v>
      </c>
      <c r="K2037" s="293">
        <f>SUM('Employee Salary Payroll Tax '!I2039:K2039)</f>
        <v>4109.3999999999996</v>
      </c>
      <c r="L2037" s="293">
        <f>'Employee Salary Payroll Tax '!H2039</f>
        <v>0</v>
      </c>
      <c r="M2037" s="293">
        <f t="shared" si="254"/>
        <v>59041.13</v>
      </c>
      <c r="N2037" s="359">
        <f t="shared" si="255"/>
        <v>0</v>
      </c>
      <c r="O2037" s="331"/>
      <c r="P2037" s="61"/>
      <c r="Q2037" s="294"/>
      <c r="R2037" s="292"/>
      <c r="S2037" s="291"/>
    </row>
    <row r="2038" spans="1:19" ht="14.4">
      <c r="A2038" s="36">
        <f t="shared" si="257"/>
        <v>715</v>
      </c>
      <c r="B2038" s="526"/>
      <c r="C2038" s="36" t="str">
        <f>VLOOKUP('Employee Salary Payroll Tax '!B2040,'Employee Salary Payroll Tax '!$D$1:$E$7,2,FALSE)</f>
        <v>NonUnion</v>
      </c>
      <c r="D2038" s="61">
        <f t="shared" si="250"/>
        <v>2.98E-2</v>
      </c>
      <c r="E2038" s="351">
        <f>'Employee Salary Payroll Tax '!N2040</f>
        <v>84173.55</v>
      </c>
      <c r="F2038" s="351">
        <f t="shared" si="251"/>
        <v>86681.921790000008</v>
      </c>
      <c r="G2038" s="352"/>
      <c r="H2038" s="351">
        <f t="shared" si="256"/>
        <v>0</v>
      </c>
      <c r="I2038" s="351">
        <f t="shared" si="252"/>
        <v>2508.3717900000047</v>
      </c>
      <c r="J2038" s="351">
        <f t="shared" si="253"/>
        <v>0</v>
      </c>
      <c r="K2038" s="293">
        <f>SUM('Employee Salary Payroll Tax '!I2040:K2040)</f>
        <v>55610.400000000001</v>
      </c>
      <c r="L2038" s="293">
        <f>'Employee Salary Payroll Tax '!H2040</f>
        <v>0</v>
      </c>
      <c r="M2038" s="293">
        <f t="shared" si="254"/>
        <v>28563.15</v>
      </c>
      <c r="N2038" s="359">
        <f t="shared" si="255"/>
        <v>0</v>
      </c>
      <c r="O2038" s="331"/>
      <c r="P2038" s="61"/>
      <c r="Q2038" s="294"/>
      <c r="R2038" s="292"/>
      <c r="S2038" s="291"/>
    </row>
    <row r="2039" spans="1:19" ht="14.4">
      <c r="A2039" s="36">
        <f t="shared" si="257"/>
        <v>716</v>
      </c>
      <c r="B2039" s="526"/>
      <c r="C2039" s="36" t="str">
        <f>VLOOKUP('Employee Salary Payroll Tax '!B2041,'Employee Salary Payroll Tax '!$D$1:$E$7,2,FALSE)</f>
        <v>NonUnion</v>
      </c>
      <c r="D2039" s="61">
        <f t="shared" si="250"/>
        <v>2.98E-2</v>
      </c>
      <c r="E2039" s="351">
        <f>'Employee Salary Payroll Tax '!N2041</f>
        <v>110046.66</v>
      </c>
      <c r="F2039" s="351">
        <f t="shared" si="251"/>
        <v>113326.05046800002</v>
      </c>
      <c r="G2039" s="352"/>
      <c r="H2039" s="351">
        <f t="shared" si="256"/>
        <v>0</v>
      </c>
      <c r="I2039" s="351">
        <f t="shared" si="252"/>
        <v>3279.3904680000123</v>
      </c>
      <c r="J2039" s="351">
        <f t="shared" si="253"/>
        <v>0</v>
      </c>
      <c r="K2039" s="293">
        <f>SUM('Employee Salary Payroll Tax '!I2041:K2041)</f>
        <v>108837.2</v>
      </c>
      <c r="L2039" s="293">
        <f>'Employee Salary Payroll Tax '!H2041</f>
        <v>0</v>
      </c>
      <c r="M2039" s="293">
        <f t="shared" si="254"/>
        <v>1209.4600000000064</v>
      </c>
      <c r="N2039" s="359">
        <f t="shared" si="255"/>
        <v>0</v>
      </c>
      <c r="O2039" s="331"/>
      <c r="P2039" s="61"/>
      <c r="Q2039" s="294"/>
      <c r="R2039" s="292"/>
      <c r="S2039" s="291"/>
    </row>
    <row r="2040" spans="1:19" ht="14.4">
      <c r="A2040" s="36">
        <f t="shared" si="257"/>
        <v>717</v>
      </c>
      <c r="B2040" s="526"/>
      <c r="C2040" s="36" t="str">
        <f>VLOOKUP('Employee Salary Payroll Tax '!B2042,'Employee Salary Payroll Tax '!$D$1:$E$7,2,FALSE)</f>
        <v>UA</v>
      </c>
      <c r="D2040" s="61">
        <f t="shared" si="250"/>
        <v>0.03</v>
      </c>
      <c r="E2040" s="351">
        <f>'Employee Salary Payroll Tax '!N2042</f>
        <v>114982.99</v>
      </c>
      <c r="F2040" s="351">
        <f t="shared" si="251"/>
        <v>118432.47970000001</v>
      </c>
      <c r="G2040" s="352"/>
      <c r="H2040" s="351">
        <f t="shared" si="256"/>
        <v>0</v>
      </c>
      <c r="I2040" s="351">
        <f t="shared" si="252"/>
        <v>3449.4897000000055</v>
      </c>
      <c r="J2040" s="351">
        <f t="shared" si="253"/>
        <v>0</v>
      </c>
      <c r="K2040" s="293">
        <f>SUM('Employee Salary Payroll Tax '!I2042:K2042)</f>
        <v>101200.29</v>
      </c>
      <c r="L2040" s="293">
        <f>'Employee Salary Payroll Tax '!H2042</f>
        <v>1749.43</v>
      </c>
      <c r="M2040" s="293">
        <f t="shared" si="254"/>
        <v>12033.270000000011</v>
      </c>
      <c r="N2040" s="359">
        <f t="shared" si="255"/>
        <v>0</v>
      </c>
      <c r="O2040" s="331"/>
      <c r="P2040" s="61"/>
      <c r="Q2040" s="294"/>
      <c r="R2040" s="292"/>
      <c r="S2040" s="291"/>
    </row>
    <row r="2041" spans="1:19" ht="14.4">
      <c r="A2041" s="36">
        <f t="shared" si="257"/>
        <v>718</v>
      </c>
      <c r="B2041" s="526"/>
      <c r="C2041" s="36" t="str">
        <f>VLOOKUP('Employee Salary Payroll Tax '!B2043,'Employee Salary Payroll Tax '!$D$1:$E$7,2,FALSE)</f>
        <v>NonUnion</v>
      </c>
      <c r="D2041" s="61">
        <f t="shared" si="250"/>
        <v>2.98E-2</v>
      </c>
      <c r="E2041" s="351">
        <f>'Employee Salary Payroll Tax '!N2043</f>
        <v>31492.27</v>
      </c>
      <c r="F2041" s="351">
        <f t="shared" si="251"/>
        <v>32430.739646000002</v>
      </c>
      <c r="G2041" s="352"/>
      <c r="H2041" s="351">
        <f t="shared" si="256"/>
        <v>13507.73</v>
      </c>
      <c r="I2041" s="351">
        <f t="shared" si="252"/>
        <v>938.46964600000138</v>
      </c>
      <c r="J2041" s="351">
        <f t="shared" si="253"/>
        <v>5.630817876000008</v>
      </c>
      <c r="K2041" s="293">
        <f>SUM('Employee Salary Payroll Tax '!I2043:K2043)</f>
        <v>31492.27</v>
      </c>
      <c r="L2041" s="293">
        <f>'Employee Salary Payroll Tax '!H2043</f>
        <v>0</v>
      </c>
      <c r="M2041" s="293">
        <f t="shared" si="254"/>
        <v>0</v>
      </c>
      <c r="N2041" s="359">
        <f t="shared" si="255"/>
        <v>5.630817875821208</v>
      </c>
      <c r="O2041" s="331"/>
      <c r="P2041" s="61"/>
      <c r="Q2041" s="294"/>
      <c r="R2041" s="292"/>
      <c r="S2041" s="291"/>
    </row>
    <row r="2042" spans="1:19" ht="14.4">
      <c r="A2042" s="36">
        <f t="shared" si="257"/>
        <v>719</v>
      </c>
      <c r="B2042" s="526"/>
      <c r="C2042" s="36" t="str">
        <f>VLOOKUP('Employee Salary Payroll Tax '!B2044,'Employee Salary Payroll Tax '!$D$1:$E$7,2,FALSE)</f>
        <v>UA</v>
      </c>
      <c r="D2042" s="61">
        <f t="shared" si="250"/>
        <v>0.03</v>
      </c>
      <c r="E2042" s="351">
        <f>'Employee Salary Payroll Tax '!N2044</f>
        <v>90276.84</v>
      </c>
      <c r="F2042" s="351">
        <f t="shared" si="251"/>
        <v>92985.145199999999</v>
      </c>
      <c r="G2042" s="352"/>
      <c r="H2042" s="351">
        <f t="shared" si="256"/>
        <v>0</v>
      </c>
      <c r="I2042" s="351">
        <f t="shared" si="252"/>
        <v>2708.3052000000025</v>
      </c>
      <c r="J2042" s="351">
        <f t="shared" si="253"/>
        <v>0</v>
      </c>
      <c r="K2042" s="293">
        <f>SUM('Employee Salary Payroll Tax '!I2044:K2044)</f>
        <v>80538.92</v>
      </c>
      <c r="L2042" s="293">
        <f>'Employee Salary Payroll Tax '!H2044</f>
        <v>2744.56</v>
      </c>
      <c r="M2042" s="293">
        <f t="shared" si="254"/>
        <v>6993.3599999999988</v>
      </c>
      <c r="N2042" s="359">
        <f t="shared" si="255"/>
        <v>0</v>
      </c>
      <c r="O2042" s="331"/>
      <c r="P2042" s="61"/>
      <c r="Q2042" s="294"/>
      <c r="R2042" s="292"/>
      <c r="S2042" s="291"/>
    </row>
    <row r="2043" spans="1:19" ht="14.4">
      <c r="A2043" s="36">
        <f t="shared" si="257"/>
        <v>720</v>
      </c>
      <c r="B2043" s="526"/>
      <c r="C2043" s="36" t="str">
        <f>VLOOKUP('Employee Salary Payroll Tax '!B2045,'Employee Salary Payroll Tax '!$D$1:$E$7,2,FALSE)</f>
        <v>IBEW</v>
      </c>
      <c r="D2043" s="61">
        <f t="shared" si="250"/>
        <v>6.875E-3</v>
      </c>
      <c r="E2043" s="351">
        <f>'Employee Salary Payroll Tax '!N2045</f>
        <v>37004.32</v>
      </c>
      <c r="F2043" s="351">
        <f t="shared" si="251"/>
        <v>37258.724699999999</v>
      </c>
      <c r="G2043" s="352"/>
      <c r="H2043" s="351">
        <f t="shared" si="256"/>
        <v>7995.68</v>
      </c>
      <c r="I2043" s="351">
        <f t="shared" si="252"/>
        <v>254.40469999999914</v>
      </c>
      <c r="J2043" s="351">
        <f t="shared" si="253"/>
        <v>1.5264281999999949</v>
      </c>
      <c r="K2043" s="293">
        <f>SUM('Employee Salary Payroll Tax '!I2045:K2045)</f>
        <v>37004.32</v>
      </c>
      <c r="L2043" s="293">
        <f>'Employee Salary Payroll Tax '!H2045</f>
        <v>0</v>
      </c>
      <c r="M2043" s="293">
        <f t="shared" si="254"/>
        <v>0</v>
      </c>
      <c r="N2043" s="359">
        <f t="shared" si="255"/>
        <v>1.526428199958745</v>
      </c>
      <c r="O2043" s="331"/>
      <c r="P2043" s="61"/>
      <c r="Q2043" s="294"/>
      <c r="R2043" s="292"/>
      <c r="S2043" s="291"/>
    </row>
    <row r="2044" spans="1:19" ht="14.4">
      <c r="A2044" s="36">
        <f t="shared" si="257"/>
        <v>721</v>
      </c>
      <c r="B2044" s="526"/>
      <c r="C2044" s="36" t="str">
        <f>VLOOKUP('Employee Salary Payroll Tax '!B2046,'Employee Salary Payroll Tax '!$D$1:$E$7,2,FALSE)</f>
        <v>NonUnion</v>
      </c>
      <c r="D2044" s="61">
        <f t="shared" si="250"/>
        <v>2.98E-2</v>
      </c>
      <c r="E2044" s="351">
        <f>'Employee Salary Payroll Tax '!N2046</f>
        <v>34891.410000000003</v>
      </c>
      <c r="F2044" s="351">
        <f t="shared" si="251"/>
        <v>35931.174018000005</v>
      </c>
      <c r="G2044" s="352"/>
      <c r="H2044" s="351">
        <f t="shared" si="256"/>
        <v>10108.589999999997</v>
      </c>
      <c r="I2044" s="351">
        <f t="shared" si="252"/>
        <v>1039.7640180000017</v>
      </c>
      <c r="J2044" s="351">
        <f t="shared" si="253"/>
        <v>6.2385841080000102</v>
      </c>
      <c r="K2044" s="293">
        <f>SUM('Employee Salary Payroll Tax '!I2046:K2046)</f>
        <v>2806.83</v>
      </c>
      <c r="L2044" s="293">
        <f>'Employee Salary Payroll Tax '!H2046</f>
        <v>0</v>
      </c>
      <c r="M2044" s="293">
        <f t="shared" si="254"/>
        <v>32084.58</v>
      </c>
      <c r="N2044" s="359">
        <f t="shared" si="255"/>
        <v>0.50186120398561718</v>
      </c>
      <c r="O2044" s="331"/>
      <c r="P2044" s="61"/>
      <c r="Q2044" s="294"/>
      <c r="R2044" s="292"/>
      <c r="S2044" s="291"/>
    </row>
    <row r="2045" spans="1:19" ht="14.4">
      <c r="A2045" s="36">
        <f t="shared" si="257"/>
        <v>722</v>
      </c>
      <c r="B2045" s="526"/>
      <c r="C2045" s="36" t="str">
        <f>VLOOKUP('Employee Salary Payroll Tax '!B2047,'Employee Salary Payroll Tax '!$D$1:$E$7,2,FALSE)</f>
        <v>IBEW</v>
      </c>
      <c r="D2045" s="61">
        <f t="shared" si="250"/>
        <v>6.875E-3</v>
      </c>
      <c r="E2045" s="351">
        <f>'Employee Salary Payroll Tax '!N2047</f>
        <v>260066.86</v>
      </c>
      <c r="F2045" s="351">
        <f t="shared" si="251"/>
        <v>261854.81966249997</v>
      </c>
      <c r="G2045" s="352"/>
      <c r="H2045" s="351">
        <f t="shared" si="256"/>
        <v>0</v>
      </c>
      <c r="I2045" s="351">
        <f t="shared" si="252"/>
        <v>1787.9596624999831</v>
      </c>
      <c r="J2045" s="351">
        <f t="shared" si="253"/>
        <v>0</v>
      </c>
      <c r="K2045" s="293">
        <f>SUM('Employee Salary Payroll Tax '!I2047:K2047)</f>
        <v>220251.54</v>
      </c>
      <c r="L2045" s="293">
        <f>'Employee Salary Payroll Tax '!H2047</f>
        <v>0</v>
      </c>
      <c r="M2045" s="293">
        <f t="shared" si="254"/>
        <v>39815.319999999978</v>
      </c>
      <c r="N2045" s="359">
        <f t="shared" si="255"/>
        <v>0</v>
      </c>
      <c r="O2045" s="331"/>
      <c r="P2045" s="61"/>
      <c r="Q2045" s="294"/>
      <c r="R2045" s="292"/>
      <c r="S2045" s="291"/>
    </row>
    <row r="2046" spans="1:19" ht="14.4">
      <c r="A2046" s="36">
        <f t="shared" si="257"/>
        <v>723</v>
      </c>
      <c r="B2046" s="526"/>
      <c r="C2046" s="36" t="str">
        <f>VLOOKUP('Employee Salary Payroll Tax '!B2048,'Employee Salary Payroll Tax '!$D$1:$E$7,2,FALSE)</f>
        <v>UA</v>
      </c>
      <c r="D2046" s="61">
        <f t="shared" si="250"/>
        <v>0.03</v>
      </c>
      <c r="E2046" s="351">
        <f>'Employee Salary Payroll Tax '!N2048</f>
        <v>53341.32</v>
      </c>
      <c r="F2046" s="351">
        <f t="shared" si="251"/>
        <v>54941.559600000001</v>
      </c>
      <c r="G2046" s="352"/>
      <c r="H2046" s="351">
        <f t="shared" si="256"/>
        <v>0</v>
      </c>
      <c r="I2046" s="351">
        <f t="shared" si="252"/>
        <v>1600.2396000000008</v>
      </c>
      <c r="J2046" s="351">
        <f t="shared" si="253"/>
        <v>0</v>
      </c>
      <c r="K2046" s="293">
        <f>SUM('Employee Salary Payroll Tax '!I2048:K2048)</f>
        <v>25929.65</v>
      </c>
      <c r="L2046" s="293">
        <f>'Employee Salary Payroll Tax '!H2048</f>
        <v>0</v>
      </c>
      <c r="M2046" s="293">
        <f t="shared" si="254"/>
        <v>27411.67</v>
      </c>
      <c r="N2046" s="359">
        <f t="shared" si="255"/>
        <v>0</v>
      </c>
      <c r="O2046" s="331"/>
      <c r="P2046" s="61"/>
      <c r="Q2046" s="294"/>
      <c r="R2046" s="292"/>
      <c r="S2046" s="291"/>
    </row>
    <row r="2047" spans="1:19" ht="14.4">
      <c r="A2047" s="36">
        <f t="shared" si="257"/>
        <v>724</v>
      </c>
      <c r="B2047" s="526"/>
      <c r="C2047" s="36" t="str">
        <f>VLOOKUP('Employee Salary Payroll Tax '!B2049,'Employee Salary Payroll Tax '!$D$1:$E$7,2,FALSE)</f>
        <v>NonUnion</v>
      </c>
      <c r="D2047" s="61">
        <f t="shared" si="250"/>
        <v>2.98E-2</v>
      </c>
      <c r="E2047" s="351">
        <f>'Employee Salary Payroll Tax '!N2049</f>
        <v>91810.81</v>
      </c>
      <c r="F2047" s="351">
        <f t="shared" si="251"/>
        <v>94546.772138</v>
      </c>
      <c r="G2047" s="352"/>
      <c r="H2047" s="351">
        <f t="shared" si="256"/>
        <v>0</v>
      </c>
      <c r="I2047" s="351">
        <f t="shared" si="252"/>
        <v>2735.9621380000026</v>
      </c>
      <c r="J2047" s="351">
        <f t="shared" si="253"/>
        <v>0</v>
      </c>
      <c r="K2047" s="293">
        <f>SUM('Employee Salary Payroll Tax '!I2049:K2049)</f>
        <v>1042.29</v>
      </c>
      <c r="L2047" s="293">
        <f>'Employee Salary Payroll Tax '!H2049</f>
        <v>0</v>
      </c>
      <c r="M2047" s="293">
        <f t="shared" si="254"/>
        <v>90768.52</v>
      </c>
      <c r="N2047" s="359">
        <f t="shared" si="255"/>
        <v>0</v>
      </c>
      <c r="O2047" s="331"/>
      <c r="P2047" s="61"/>
      <c r="Q2047" s="294"/>
      <c r="R2047" s="292"/>
      <c r="S2047" s="291"/>
    </row>
    <row r="2048" spans="1:19" ht="14.4">
      <c r="A2048" s="36">
        <f t="shared" si="257"/>
        <v>725</v>
      </c>
      <c r="B2048" s="526"/>
      <c r="C2048" s="36" t="str">
        <f>VLOOKUP('Employee Salary Payroll Tax '!B2050,'Employee Salary Payroll Tax '!$D$1:$E$7,2,FALSE)</f>
        <v>NonUnion</v>
      </c>
      <c r="D2048" s="61">
        <f t="shared" si="250"/>
        <v>2.98E-2</v>
      </c>
      <c r="E2048" s="351">
        <f>'Employee Salary Payroll Tax '!N2050</f>
        <v>109542.19</v>
      </c>
      <c r="F2048" s="351">
        <f t="shared" si="251"/>
        <v>112806.54726200001</v>
      </c>
      <c r="G2048" s="352"/>
      <c r="H2048" s="351">
        <f t="shared" si="256"/>
        <v>0</v>
      </c>
      <c r="I2048" s="351">
        <f t="shared" si="252"/>
        <v>3264.357262000005</v>
      </c>
      <c r="J2048" s="351">
        <f t="shared" si="253"/>
        <v>0</v>
      </c>
      <c r="K2048" s="293">
        <f>SUM('Employee Salary Payroll Tax '!I2050:K2050)</f>
        <v>21041.27</v>
      </c>
      <c r="L2048" s="293">
        <f>'Employee Salary Payroll Tax '!H2050</f>
        <v>0</v>
      </c>
      <c r="M2048" s="293">
        <f t="shared" si="254"/>
        <v>88500.92</v>
      </c>
      <c r="N2048" s="359">
        <f t="shared" si="255"/>
        <v>0</v>
      </c>
      <c r="O2048" s="331"/>
      <c r="P2048" s="61"/>
      <c r="Q2048" s="294"/>
      <c r="R2048" s="292"/>
      <c r="S2048" s="291"/>
    </row>
    <row r="2049" spans="1:19" ht="14.4">
      <c r="A2049" s="36">
        <f t="shared" si="257"/>
        <v>726</v>
      </c>
      <c r="B2049" s="526"/>
      <c r="C2049" s="36" t="str">
        <f>VLOOKUP('Employee Salary Payroll Tax '!B2051,'Employee Salary Payroll Tax '!$D$1:$E$7,2,FALSE)</f>
        <v>IBEW</v>
      </c>
      <c r="D2049" s="61">
        <f t="shared" si="250"/>
        <v>6.875E-3</v>
      </c>
      <c r="E2049" s="351">
        <f>'Employee Salary Payroll Tax '!N2051</f>
        <v>52033.34</v>
      </c>
      <c r="F2049" s="351">
        <f t="shared" si="251"/>
        <v>52391.069212499991</v>
      </c>
      <c r="G2049" s="352"/>
      <c r="H2049" s="351">
        <f t="shared" si="256"/>
        <v>0</v>
      </c>
      <c r="I2049" s="351">
        <f t="shared" si="252"/>
        <v>357.7292124999949</v>
      </c>
      <c r="J2049" s="351">
        <f t="shared" si="253"/>
        <v>0</v>
      </c>
      <c r="K2049" s="293">
        <f>SUM('Employee Salary Payroll Tax '!I2051:K2051)</f>
        <v>51049.840000000004</v>
      </c>
      <c r="L2049" s="293">
        <f>'Employee Salary Payroll Tax '!H2051</f>
        <v>0</v>
      </c>
      <c r="M2049" s="293">
        <f t="shared" si="254"/>
        <v>983.49999999999272</v>
      </c>
      <c r="N2049" s="359">
        <f t="shared" si="255"/>
        <v>0</v>
      </c>
      <c r="O2049" s="331"/>
      <c r="P2049" s="61"/>
      <c r="Q2049" s="294"/>
      <c r="R2049" s="292"/>
      <c r="S2049" s="291"/>
    </row>
    <row r="2050" spans="1:19" ht="14.4">
      <c r="A2050" s="36">
        <f t="shared" si="257"/>
        <v>727</v>
      </c>
      <c r="B2050" s="526"/>
      <c r="C2050" s="36" t="str">
        <f>VLOOKUP('Employee Salary Payroll Tax '!B2052,'Employee Salary Payroll Tax '!$D$1:$E$7,2,FALSE)</f>
        <v>UA</v>
      </c>
      <c r="D2050" s="61">
        <f t="shared" si="250"/>
        <v>0.03</v>
      </c>
      <c r="E2050" s="351">
        <f>'Employee Salary Payroll Tax '!N2052</f>
        <v>83391.06</v>
      </c>
      <c r="F2050" s="351">
        <f t="shared" si="251"/>
        <v>85892.791800000006</v>
      </c>
      <c r="G2050" s="352"/>
      <c r="H2050" s="351">
        <f t="shared" si="256"/>
        <v>0</v>
      </c>
      <c r="I2050" s="351">
        <f t="shared" si="252"/>
        <v>2501.7318000000087</v>
      </c>
      <c r="J2050" s="351">
        <f t="shared" si="253"/>
        <v>0</v>
      </c>
      <c r="K2050" s="293">
        <f>SUM('Employee Salary Payroll Tax '!I2052:K2052)</f>
        <v>73609.58</v>
      </c>
      <c r="L2050" s="293">
        <f>'Employee Salary Payroll Tax '!H2052</f>
        <v>1667.82</v>
      </c>
      <c r="M2050" s="293">
        <f t="shared" si="254"/>
        <v>8113.6599999999962</v>
      </c>
      <c r="N2050" s="359">
        <f t="shared" si="255"/>
        <v>0</v>
      </c>
      <c r="O2050" s="331"/>
      <c r="P2050" s="61"/>
      <c r="Q2050" s="294"/>
      <c r="R2050" s="292"/>
      <c r="S2050" s="291"/>
    </row>
    <row r="2051" spans="1:19" ht="14.4">
      <c r="A2051" s="36">
        <f t="shared" si="257"/>
        <v>728</v>
      </c>
      <c r="B2051" s="526"/>
      <c r="C2051" s="36" t="str">
        <f>VLOOKUP('Employee Salary Payroll Tax '!B2053,'Employee Salary Payroll Tax '!$D$1:$E$7,2,FALSE)</f>
        <v>NonUnion</v>
      </c>
      <c r="D2051" s="61">
        <f t="shared" si="250"/>
        <v>2.98E-2</v>
      </c>
      <c r="E2051" s="351">
        <f>'Employee Salary Payroll Tax '!N2053</f>
        <v>113285.34</v>
      </c>
      <c r="F2051" s="351">
        <f t="shared" si="251"/>
        <v>116661.243132</v>
      </c>
      <c r="G2051" s="352"/>
      <c r="H2051" s="351">
        <f t="shared" si="256"/>
        <v>0</v>
      </c>
      <c r="I2051" s="351">
        <f t="shared" si="252"/>
        <v>3375.9031320000067</v>
      </c>
      <c r="J2051" s="351">
        <f t="shared" si="253"/>
        <v>0</v>
      </c>
      <c r="K2051" s="293">
        <f>SUM('Employee Salary Payroll Tax '!I2053:K2053)</f>
        <v>25578.07</v>
      </c>
      <c r="L2051" s="293">
        <f>'Employee Salary Payroll Tax '!H2053</f>
        <v>0</v>
      </c>
      <c r="M2051" s="293">
        <f t="shared" si="254"/>
        <v>87707.26999999999</v>
      </c>
      <c r="N2051" s="359">
        <f t="shared" si="255"/>
        <v>0</v>
      </c>
      <c r="O2051" s="331"/>
      <c r="P2051" s="61"/>
      <c r="Q2051" s="294"/>
      <c r="R2051" s="292"/>
      <c r="S2051" s="291"/>
    </row>
    <row r="2052" spans="1:19" ht="14.4">
      <c r="A2052" s="36">
        <f t="shared" si="257"/>
        <v>729</v>
      </c>
      <c r="B2052" s="526"/>
      <c r="C2052" s="36" t="str">
        <f>VLOOKUP('Employee Salary Payroll Tax '!B2054,'Employee Salary Payroll Tax '!$D$1:$E$7,2,FALSE)</f>
        <v>NonUnion</v>
      </c>
      <c r="D2052" s="61">
        <f t="shared" si="250"/>
        <v>2.98E-2</v>
      </c>
      <c r="E2052" s="351">
        <f>'Employee Salary Payroll Tax '!N2054</f>
        <v>116235.87</v>
      </c>
      <c r="F2052" s="351">
        <f t="shared" si="251"/>
        <v>119699.698926</v>
      </c>
      <c r="G2052" s="352"/>
      <c r="H2052" s="351">
        <f t="shared" si="256"/>
        <v>0</v>
      </c>
      <c r="I2052" s="351">
        <f t="shared" si="252"/>
        <v>3463.828926000002</v>
      </c>
      <c r="J2052" s="351">
        <f t="shared" si="253"/>
        <v>0</v>
      </c>
      <c r="K2052" s="293">
        <f>SUM('Employee Salary Payroll Tax '!I2054:K2054)</f>
        <v>114851.08</v>
      </c>
      <c r="L2052" s="293">
        <f>'Employee Salary Payroll Tax '!H2054</f>
        <v>0</v>
      </c>
      <c r="M2052" s="293">
        <f t="shared" si="254"/>
        <v>1384.7899999999936</v>
      </c>
      <c r="N2052" s="359">
        <f t="shared" si="255"/>
        <v>0</v>
      </c>
      <c r="O2052" s="331"/>
      <c r="P2052" s="61"/>
      <c r="Q2052" s="294"/>
      <c r="R2052" s="292"/>
      <c r="S2052" s="291"/>
    </row>
    <row r="2053" spans="1:19" ht="14.4">
      <c r="A2053" s="36">
        <f t="shared" si="257"/>
        <v>730</v>
      </c>
      <c r="B2053" s="526"/>
      <c r="C2053" s="36" t="str">
        <f>VLOOKUP('Employee Salary Payroll Tax '!B2055,'Employee Salary Payroll Tax '!$D$1:$E$7,2,FALSE)</f>
        <v>IBEW</v>
      </c>
      <c r="D2053" s="61">
        <f t="shared" si="250"/>
        <v>6.875E-3</v>
      </c>
      <c r="E2053" s="351">
        <f>'Employee Salary Payroll Tax '!N2055</f>
        <v>132626.57</v>
      </c>
      <c r="F2053" s="351">
        <f t="shared" si="251"/>
        <v>133538.37766875001</v>
      </c>
      <c r="G2053" s="352"/>
      <c r="H2053" s="351">
        <f t="shared" si="256"/>
        <v>0</v>
      </c>
      <c r="I2053" s="351">
        <f t="shared" si="252"/>
        <v>911.80766874999972</v>
      </c>
      <c r="J2053" s="351">
        <f t="shared" si="253"/>
        <v>0</v>
      </c>
      <c r="K2053" s="293">
        <f>SUM('Employee Salary Payroll Tax '!I2055:K2055)</f>
        <v>121216.3</v>
      </c>
      <c r="L2053" s="293">
        <f>'Employee Salary Payroll Tax '!H2055</f>
        <v>0</v>
      </c>
      <c r="M2053" s="293">
        <f t="shared" si="254"/>
        <v>11410.270000000004</v>
      </c>
      <c r="N2053" s="359">
        <f t="shared" si="255"/>
        <v>0</v>
      </c>
      <c r="O2053" s="331"/>
      <c r="P2053" s="61"/>
      <c r="Q2053" s="294"/>
      <c r="R2053" s="292"/>
      <c r="S2053" s="291"/>
    </row>
    <row r="2054" spans="1:19" ht="14.4">
      <c r="A2054" s="36">
        <f t="shared" si="257"/>
        <v>731</v>
      </c>
      <c r="B2054" s="526"/>
      <c r="C2054" s="36" t="str">
        <f>VLOOKUP('Employee Salary Payroll Tax '!B2056,'Employee Salary Payroll Tax '!$D$1:$E$7,2,FALSE)</f>
        <v>UA</v>
      </c>
      <c r="D2054" s="61">
        <f t="shared" si="250"/>
        <v>0.03</v>
      </c>
      <c r="E2054" s="351">
        <f>'Employee Salary Payroll Tax '!N2056</f>
        <v>75815.55</v>
      </c>
      <c r="F2054" s="351">
        <f t="shared" si="251"/>
        <v>78090.016499999998</v>
      </c>
      <c r="G2054" s="352"/>
      <c r="H2054" s="351">
        <f t="shared" si="256"/>
        <v>0</v>
      </c>
      <c r="I2054" s="351">
        <f t="shared" si="252"/>
        <v>2274.466499999995</v>
      </c>
      <c r="J2054" s="351">
        <f t="shared" si="253"/>
        <v>0</v>
      </c>
      <c r="K2054" s="293">
        <f>SUM('Employee Salary Payroll Tax '!I2056:K2056)</f>
        <v>68073.260000000009</v>
      </c>
      <c r="L2054" s="293">
        <f>'Employee Salary Payroll Tax '!H2056</f>
        <v>892.26</v>
      </c>
      <c r="M2054" s="293">
        <f t="shared" si="254"/>
        <v>6850.0299999999934</v>
      </c>
      <c r="N2054" s="359">
        <f t="shared" si="255"/>
        <v>0</v>
      </c>
      <c r="O2054" s="331"/>
      <c r="P2054" s="61"/>
      <c r="Q2054" s="294"/>
      <c r="R2054" s="292"/>
      <c r="S2054" s="291"/>
    </row>
    <row r="2055" spans="1:19" ht="14.4">
      <c r="A2055" s="36">
        <f t="shared" si="257"/>
        <v>732</v>
      </c>
      <c r="B2055" s="526"/>
      <c r="C2055" s="36" t="str">
        <f>VLOOKUP('Employee Salary Payroll Tax '!B2057,'Employee Salary Payroll Tax '!$D$1:$E$7,2,FALSE)</f>
        <v>IBEW</v>
      </c>
      <c r="D2055" s="61">
        <f t="shared" si="250"/>
        <v>6.875E-3</v>
      </c>
      <c r="E2055" s="351">
        <f>'Employee Salary Payroll Tax '!N2057</f>
        <v>65690.759999999995</v>
      </c>
      <c r="F2055" s="351">
        <f t="shared" si="251"/>
        <v>66142.38397499999</v>
      </c>
      <c r="G2055" s="352"/>
      <c r="H2055" s="351">
        <f t="shared" si="256"/>
        <v>0</v>
      </c>
      <c r="I2055" s="351">
        <f t="shared" si="252"/>
        <v>451.62397499999497</v>
      </c>
      <c r="J2055" s="351">
        <f t="shared" si="253"/>
        <v>0</v>
      </c>
      <c r="K2055" s="293">
        <f>SUM('Employee Salary Payroll Tax '!I2057:K2057)</f>
        <v>17576.16</v>
      </c>
      <c r="L2055" s="293">
        <f>'Employee Salary Payroll Tax '!H2057</f>
        <v>0</v>
      </c>
      <c r="M2055" s="293">
        <f t="shared" si="254"/>
        <v>48114.599999999991</v>
      </c>
      <c r="N2055" s="359">
        <f t="shared" si="255"/>
        <v>0</v>
      </c>
      <c r="O2055" s="331"/>
      <c r="P2055" s="61"/>
      <c r="Q2055" s="294"/>
      <c r="R2055" s="292"/>
      <c r="S2055" s="291"/>
    </row>
    <row r="2056" spans="1:19" ht="14.4">
      <c r="A2056" s="36">
        <f t="shared" si="257"/>
        <v>733</v>
      </c>
      <c r="B2056" s="526"/>
      <c r="C2056" s="36" t="str">
        <f>VLOOKUP('Employee Salary Payroll Tax '!B2058,'Employee Salary Payroll Tax '!$D$1:$E$7,2,FALSE)</f>
        <v>NonUnion</v>
      </c>
      <c r="D2056" s="61">
        <f t="shared" si="250"/>
        <v>2.98E-2</v>
      </c>
      <c r="E2056" s="351">
        <f>'Employee Salary Payroll Tax '!N2058</f>
        <v>117800.21</v>
      </c>
      <c r="F2056" s="351">
        <f t="shared" si="251"/>
        <v>121310.65625800002</v>
      </c>
      <c r="G2056" s="352"/>
      <c r="H2056" s="351">
        <f t="shared" si="256"/>
        <v>0</v>
      </c>
      <c r="I2056" s="351">
        <f t="shared" si="252"/>
        <v>3510.4462580000109</v>
      </c>
      <c r="J2056" s="351">
        <f t="shared" si="253"/>
        <v>0</v>
      </c>
      <c r="K2056" s="293">
        <f>SUM('Employee Salary Payroll Tax '!I2058:K2058)</f>
        <v>16511.57</v>
      </c>
      <c r="L2056" s="293">
        <f>'Employee Salary Payroll Tax '!H2058</f>
        <v>0</v>
      </c>
      <c r="M2056" s="293">
        <f t="shared" si="254"/>
        <v>101288.64000000001</v>
      </c>
      <c r="N2056" s="359">
        <f t="shared" si="255"/>
        <v>0</v>
      </c>
      <c r="O2056" s="331"/>
      <c r="P2056" s="61"/>
      <c r="Q2056" s="294"/>
      <c r="R2056" s="292"/>
      <c r="S2056" s="291"/>
    </row>
    <row r="2057" spans="1:19" ht="14.4">
      <c r="A2057" s="36">
        <f t="shared" si="257"/>
        <v>734</v>
      </c>
      <c r="B2057" s="526"/>
      <c r="C2057" s="36" t="str">
        <f>VLOOKUP('Employee Salary Payroll Tax '!B2059,'Employee Salary Payroll Tax '!$D$1:$E$7,2,FALSE)</f>
        <v>NonUnion</v>
      </c>
      <c r="D2057" s="61">
        <f t="shared" si="250"/>
        <v>2.98E-2</v>
      </c>
      <c r="E2057" s="351">
        <f>'Employee Salary Payroll Tax '!N2059</f>
        <v>531.76</v>
      </c>
      <c r="F2057" s="351">
        <f t="shared" si="251"/>
        <v>547.606448</v>
      </c>
      <c r="G2057" s="352"/>
      <c r="H2057" s="351">
        <f t="shared" si="256"/>
        <v>44468.24</v>
      </c>
      <c r="I2057" s="351">
        <f t="shared" si="252"/>
        <v>15.846448000000009</v>
      </c>
      <c r="J2057" s="351">
        <f t="shared" si="253"/>
        <v>9.5078688000000064E-2</v>
      </c>
      <c r="K2057" s="293">
        <f>SUM('Employee Salary Payroll Tax '!I2059:K2059)</f>
        <v>239.29</v>
      </c>
      <c r="L2057" s="293">
        <f>'Employee Salary Payroll Tax '!H2059</f>
        <v>0</v>
      </c>
      <c r="M2057" s="293">
        <f t="shared" si="254"/>
        <v>292.47000000000003</v>
      </c>
      <c r="N2057" s="359">
        <f t="shared" si="255"/>
        <v>4.2785051919540698E-2</v>
      </c>
      <c r="O2057" s="331"/>
      <c r="P2057" s="61"/>
      <c r="Q2057" s="294"/>
      <c r="R2057" s="292"/>
      <c r="S2057" s="291"/>
    </row>
    <row r="2058" spans="1:19" ht="14.4">
      <c r="A2058" s="36">
        <f t="shared" si="257"/>
        <v>735</v>
      </c>
      <c r="B2058" s="526"/>
      <c r="C2058" s="36" t="str">
        <f>VLOOKUP('Employee Salary Payroll Tax '!B2060,'Employee Salary Payroll Tax '!$D$1:$E$7,2,FALSE)</f>
        <v>IBEW</v>
      </c>
      <c r="D2058" s="61">
        <f t="shared" si="250"/>
        <v>6.875E-3</v>
      </c>
      <c r="E2058" s="351">
        <f>'Employee Salary Payroll Tax '!N2060</f>
        <v>138478.06</v>
      </c>
      <c r="F2058" s="351">
        <f t="shared" si="251"/>
        <v>139430.0966625</v>
      </c>
      <c r="G2058" s="352"/>
      <c r="H2058" s="351">
        <f t="shared" si="256"/>
        <v>0</v>
      </c>
      <c r="I2058" s="351">
        <f t="shared" si="252"/>
        <v>952.03666250000242</v>
      </c>
      <c r="J2058" s="351">
        <f t="shared" si="253"/>
        <v>0</v>
      </c>
      <c r="K2058" s="293">
        <f>SUM('Employee Salary Payroll Tax '!I2060:K2060)</f>
        <v>126281.53</v>
      </c>
      <c r="L2058" s="293">
        <f>'Employee Salary Payroll Tax '!H2060</f>
        <v>0</v>
      </c>
      <c r="M2058" s="293">
        <f t="shared" si="254"/>
        <v>12196.529999999999</v>
      </c>
      <c r="N2058" s="359">
        <f t="shared" si="255"/>
        <v>0</v>
      </c>
      <c r="O2058" s="331"/>
      <c r="P2058" s="61"/>
      <c r="Q2058" s="294"/>
      <c r="R2058" s="292"/>
      <c r="S2058" s="291"/>
    </row>
    <row r="2059" spans="1:19" ht="14.4">
      <c r="A2059" s="36">
        <f t="shared" si="257"/>
        <v>736</v>
      </c>
      <c r="B2059" s="526"/>
      <c r="C2059" s="36" t="str">
        <f>VLOOKUP('Employee Salary Payroll Tax '!B2061,'Employee Salary Payroll Tax '!$D$1:$E$7,2,FALSE)</f>
        <v>NonUnion</v>
      </c>
      <c r="D2059" s="61">
        <f t="shared" si="250"/>
        <v>2.98E-2</v>
      </c>
      <c r="E2059" s="351">
        <f>'Employee Salary Payroll Tax '!N2061</f>
        <v>75939.679999999993</v>
      </c>
      <c r="F2059" s="351">
        <f t="shared" si="251"/>
        <v>78202.682463999998</v>
      </c>
      <c r="G2059" s="352"/>
      <c r="H2059" s="351">
        <f t="shared" si="256"/>
        <v>0</v>
      </c>
      <c r="I2059" s="351">
        <f t="shared" si="252"/>
        <v>2263.0024640000047</v>
      </c>
      <c r="J2059" s="351">
        <f t="shared" si="253"/>
        <v>0</v>
      </c>
      <c r="K2059" s="293">
        <f>SUM('Employee Salary Payroll Tax '!I2061:K2061)</f>
        <v>73917.850000000006</v>
      </c>
      <c r="L2059" s="293">
        <f>'Employee Salary Payroll Tax '!H2061</f>
        <v>0</v>
      </c>
      <c r="M2059" s="293">
        <f t="shared" si="254"/>
        <v>2021.8299999999872</v>
      </c>
      <c r="N2059" s="359">
        <f t="shared" si="255"/>
        <v>0</v>
      </c>
      <c r="O2059" s="331"/>
      <c r="P2059" s="61"/>
      <c r="Q2059" s="294"/>
      <c r="R2059" s="292"/>
      <c r="S2059" s="291"/>
    </row>
    <row r="2060" spans="1:19" ht="14.4">
      <c r="A2060" s="36">
        <f t="shared" si="257"/>
        <v>737</v>
      </c>
      <c r="B2060" s="526"/>
      <c r="C2060" s="36" t="str">
        <f>VLOOKUP('Employee Salary Payroll Tax '!B2062,'Employee Salary Payroll Tax '!$D$1:$E$7,2,FALSE)</f>
        <v>NonUnion</v>
      </c>
      <c r="D2060" s="61">
        <f t="shared" si="250"/>
        <v>2.98E-2</v>
      </c>
      <c r="E2060" s="351">
        <f>'Employee Salary Payroll Tax '!N2062</f>
        <v>7949.58</v>
      </c>
      <c r="F2060" s="351">
        <f t="shared" si="251"/>
        <v>8186.477484</v>
      </c>
      <c r="G2060" s="352"/>
      <c r="H2060" s="351">
        <f t="shared" si="256"/>
        <v>37050.42</v>
      </c>
      <c r="I2060" s="351">
        <f t="shared" si="252"/>
        <v>236.89748400000008</v>
      </c>
      <c r="J2060" s="351">
        <f t="shared" si="253"/>
        <v>1.4213849040000004</v>
      </c>
      <c r="K2060" s="293">
        <f>SUM('Employee Salary Payroll Tax '!I2062:K2062)</f>
        <v>2406</v>
      </c>
      <c r="L2060" s="293">
        <f>'Employee Salary Payroll Tax '!H2062</f>
        <v>0</v>
      </c>
      <c r="M2060" s="293">
        <f t="shared" si="254"/>
        <v>5543.58</v>
      </c>
      <c r="N2060" s="359">
        <f t="shared" si="255"/>
        <v>0.43019279994588494</v>
      </c>
      <c r="O2060" s="331"/>
      <c r="P2060" s="61"/>
      <c r="Q2060" s="294"/>
      <c r="R2060" s="292"/>
      <c r="S2060" s="291"/>
    </row>
    <row r="2061" spans="1:19" ht="14.4">
      <c r="A2061" s="36">
        <f t="shared" si="257"/>
        <v>738</v>
      </c>
      <c r="B2061" s="526"/>
      <c r="C2061" s="36" t="str">
        <f>VLOOKUP('Employee Salary Payroll Tax '!B2063,'Employee Salary Payroll Tax '!$D$1:$E$7,2,FALSE)</f>
        <v>Not Assigned</v>
      </c>
      <c r="D2061" s="61">
        <f t="shared" si="250"/>
        <v>0</v>
      </c>
      <c r="E2061" s="351">
        <f>'Employee Salary Payroll Tax '!N2063</f>
        <v>-0.38</v>
      </c>
      <c r="F2061" s="351">
        <f t="shared" si="251"/>
        <v>-0.38</v>
      </c>
      <c r="G2061" s="352"/>
      <c r="H2061" s="351">
        <f t="shared" si="256"/>
        <v>45000.38</v>
      </c>
      <c r="I2061" s="351">
        <f t="shared" si="252"/>
        <v>0</v>
      </c>
      <c r="J2061" s="351">
        <f t="shared" si="253"/>
        <v>0</v>
      </c>
      <c r="K2061" s="293">
        <f>SUM('Employee Salary Payroll Tax '!I2063:K2063)</f>
        <v>310.18</v>
      </c>
      <c r="L2061" s="293">
        <f>'Employee Salary Payroll Tax '!H2063</f>
        <v>0</v>
      </c>
      <c r="M2061" s="293">
        <f t="shared" si="254"/>
        <v>-310.56</v>
      </c>
      <c r="N2061" s="359">
        <f t="shared" si="255"/>
        <v>0</v>
      </c>
      <c r="O2061" s="331"/>
      <c r="P2061" s="61"/>
      <c r="Q2061" s="294"/>
      <c r="R2061" s="292"/>
      <c r="S2061" s="291"/>
    </row>
    <row r="2062" spans="1:19" ht="14.4">
      <c r="A2062" s="36">
        <f t="shared" si="257"/>
        <v>739</v>
      </c>
      <c r="B2062" s="526"/>
      <c r="C2062" s="36" t="str">
        <f>VLOOKUP('Employee Salary Payroll Tax '!B2064,'Employee Salary Payroll Tax '!$D$1:$E$7,2,FALSE)</f>
        <v>IBEW</v>
      </c>
      <c r="D2062" s="61">
        <f t="shared" si="250"/>
        <v>6.875E-3</v>
      </c>
      <c r="E2062" s="351">
        <f>'Employee Salary Payroll Tax '!N2064</f>
        <v>194456.21</v>
      </c>
      <c r="F2062" s="351">
        <f t="shared" si="251"/>
        <v>195793.09644374999</v>
      </c>
      <c r="G2062" s="352"/>
      <c r="H2062" s="351">
        <f t="shared" si="256"/>
        <v>0</v>
      </c>
      <c r="I2062" s="351">
        <f t="shared" si="252"/>
        <v>1336.8864437500015</v>
      </c>
      <c r="J2062" s="351">
        <f t="shared" si="253"/>
        <v>0</v>
      </c>
      <c r="K2062" s="293">
        <f>SUM('Employee Salary Payroll Tax '!I2064:K2064)</f>
        <v>95885.46</v>
      </c>
      <c r="L2062" s="293">
        <f>'Employee Salary Payroll Tax '!H2064</f>
        <v>0</v>
      </c>
      <c r="M2062" s="293">
        <f t="shared" si="254"/>
        <v>98570.749999999985</v>
      </c>
      <c r="N2062" s="359">
        <f t="shared" si="255"/>
        <v>0</v>
      </c>
      <c r="O2062" s="331"/>
      <c r="P2062" s="61"/>
      <c r="Q2062" s="294"/>
      <c r="R2062" s="292"/>
      <c r="S2062" s="291"/>
    </row>
    <row r="2063" spans="1:19" ht="14.4">
      <c r="A2063" s="36">
        <f t="shared" si="257"/>
        <v>740</v>
      </c>
      <c r="B2063" s="526"/>
      <c r="C2063" s="36" t="str">
        <f>VLOOKUP('Employee Salary Payroll Tax '!B2065,'Employee Salary Payroll Tax '!$D$1:$E$7,2,FALSE)</f>
        <v>IBEW</v>
      </c>
      <c r="D2063" s="61">
        <f t="shared" si="250"/>
        <v>6.875E-3</v>
      </c>
      <c r="E2063" s="351">
        <f>'Employee Salary Payroll Tax '!N2065</f>
        <v>34441.019999999997</v>
      </c>
      <c r="F2063" s="351">
        <f t="shared" si="251"/>
        <v>34677.802012499997</v>
      </c>
      <c r="G2063" s="352"/>
      <c r="H2063" s="351">
        <f t="shared" si="256"/>
        <v>10558.980000000003</v>
      </c>
      <c r="I2063" s="351">
        <f t="shared" si="252"/>
        <v>236.78201249999984</v>
      </c>
      <c r="J2063" s="351">
        <f t="shared" si="253"/>
        <v>1.4206920749999989</v>
      </c>
      <c r="K2063" s="293">
        <f>SUM('Employee Salary Payroll Tax '!I2065:K2065)</f>
        <v>8544.26</v>
      </c>
      <c r="L2063" s="293">
        <f>'Employee Salary Payroll Tax '!H2065</f>
        <v>0</v>
      </c>
      <c r="M2063" s="293">
        <f t="shared" si="254"/>
        <v>25896.759999999995</v>
      </c>
      <c r="N2063" s="359">
        <f t="shared" si="255"/>
        <v>0.35245072498976632</v>
      </c>
      <c r="O2063" s="331"/>
      <c r="P2063" s="61"/>
      <c r="Q2063" s="294"/>
      <c r="R2063" s="292"/>
      <c r="S2063" s="291"/>
    </row>
    <row r="2064" spans="1:19" ht="14.4">
      <c r="A2064" s="36">
        <f t="shared" si="257"/>
        <v>741</v>
      </c>
      <c r="B2064" s="526"/>
      <c r="C2064" s="36" t="str">
        <f>VLOOKUP('Employee Salary Payroll Tax '!B2066,'Employee Salary Payroll Tax '!$D$1:$E$7,2,FALSE)</f>
        <v>NonUnion</v>
      </c>
      <c r="D2064" s="61">
        <f t="shared" si="250"/>
        <v>2.98E-2</v>
      </c>
      <c r="E2064" s="351">
        <f>'Employee Salary Payroll Tax '!N2066</f>
        <v>38339.919999999998</v>
      </c>
      <c r="F2064" s="351">
        <f t="shared" si="251"/>
        <v>39482.449615999998</v>
      </c>
      <c r="G2064" s="352"/>
      <c r="H2064" s="351">
        <f t="shared" si="256"/>
        <v>6660.0800000000017</v>
      </c>
      <c r="I2064" s="351">
        <f t="shared" si="252"/>
        <v>1142.5296159999998</v>
      </c>
      <c r="J2064" s="351">
        <f t="shared" si="253"/>
        <v>6.8551776959999993</v>
      </c>
      <c r="K2064" s="293">
        <f>SUM('Employee Salary Payroll Tax '!I2066:K2066)</f>
        <v>1008.1700000000001</v>
      </c>
      <c r="L2064" s="293">
        <f>'Employee Salary Payroll Tax '!H2066</f>
        <v>0</v>
      </c>
      <c r="M2064" s="293">
        <f t="shared" si="254"/>
        <v>37331.75</v>
      </c>
      <c r="N2064" s="359">
        <f t="shared" si="255"/>
        <v>0.18026079599529835</v>
      </c>
      <c r="O2064" s="331"/>
      <c r="P2064" s="61"/>
      <c r="Q2064" s="294"/>
      <c r="R2064" s="292"/>
      <c r="S2064" s="291"/>
    </row>
    <row r="2065" spans="1:19" ht="14.4">
      <c r="A2065" s="36">
        <f t="shared" si="257"/>
        <v>742</v>
      </c>
      <c r="B2065" s="526"/>
      <c r="C2065" s="36" t="str">
        <f>VLOOKUP('Employee Salary Payroll Tax '!B2067,'Employee Salary Payroll Tax '!$D$1:$E$7,2,FALSE)</f>
        <v>UA</v>
      </c>
      <c r="D2065" s="61">
        <f t="shared" ref="D2065:D2128" si="258">VLOOKUP(C2065,C$9:D$12,2)</f>
        <v>0.03</v>
      </c>
      <c r="E2065" s="351">
        <f>'Employee Salary Payroll Tax '!N2067</f>
        <v>62498.21</v>
      </c>
      <c r="F2065" s="351">
        <f t="shared" ref="F2065:F2128" si="259">E2065*(1+D2065)</f>
        <v>64373.156300000002</v>
      </c>
      <c r="G2065" s="352"/>
      <c r="H2065" s="351">
        <f t="shared" si="256"/>
        <v>0</v>
      </c>
      <c r="I2065" s="351">
        <f t="shared" ref="I2065:I2128" si="260">F2065-E2065</f>
        <v>1874.9463000000032</v>
      </c>
      <c r="J2065" s="351">
        <f t="shared" ref="J2065:J2128" si="261">IF(H2065&gt;I2065,I2065*$J$12,H2065*$J$12)</f>
        <v>0</v>
      </c>
      <c r="K2065" s="293">
        <f>SUM('Employee Salary Payroll Tax '!I2067:K2067)</f>
        <v>51512.640000000007</v>
      </c>
      <c r="L2065" s="293">
        <f>'Employee Salary Payroll Tax '!H2067</f>
        <v>0</v>
      </c>
      <c r="M2065" s="293">
        <f t="shared" ref="M2065:M2128" si="262">E2065-K2065-L2065</f>
        <v>10985.569999999992</v>
      </c>
      <c r="N2065" s="359">
        <f t="shared" ref="N2065:N2128" si="263">J2065*K2065/(SUM(K2065:M2065)+0.000001)</f>
        <v>0</v>
      </c>
      <c r="O2065" s="331"/>
      <c r="P2065" s="61"/>
      <c r="Q2065" s="294"/>
      <c r="R2065" s="292"/>
      <c r="S2065" s="291"/>
    </row>
    <row r="2066" spans="1:19" ht="14.4">
      <c r="A2066" s="36">
        <f t="shared" si="257"/>
        <v>743</v>
      </c>
      <c r="B2066" s="526"/>
      <c r="C2066" s="36" t="str">
        <f>VLOOKUP('Employee Salary Payroll Tax '!B2068,'Employee Salary Payroll Tax '!$D$1:$E$7,2,FALSE)</f>
        <v>IBEW</v>
      </c>
      <c r="D2066" s="61">
        <f t="shared" si="258"/>
        <v>6.875E-3</v>
      </c>
      <c r="E2066" s="351">
        <f>'Employee Salary Payroll Tax '!N2068</f>
        <v>84120.42</v>
      </c>
      <c r="F2066" s="351">
        <f t="shared" si="259"/>
        <v>84698.747887499994</v>
      </c>
      <c r="G2066" s="352"/>
      <c r="H2066" s="351">
        <f t="shared" ref="H2066:H2129" si="264">IF(E2066&gt;$H$12,0,$H$12-E2066)</f>
        <v>0</v>
      </c>
      <c r="I2066" s="351">
        <f t="shared" si="260"/>
        <v>578.327887499996</v>
      </c>
      <c r="J2066" s="351">
        <f t="shared" si="261"/>
        <v>0</v>
      </c>
      <c r="K2066" s="293">
        <f>SUM('Employee Salary Payroll Tax '!I2068:K2068)</f>
        <v>22511.65</v>
      </c>
      <c r="L2066" s="293">
        <f>'Employee Salary Payroll Tax '!H2068</f>
        <v>0</v>
      </c>
      <c r="M2066" s="293">
        <f t="shared" si="262"/>
        <v>61608.77</v>
      </c>
      <c r="N2066" s="359">
        <f t="shared" si="263"/>
        <v>0</v>
      </c>
      <c r="O2066" s="331"/>
      <c r="P2066" s="61"/>
      <c r="Q2066" s="294"/>
      <c r="R2066" s="292"/>
      <c r="S2066" s="291"/>
    </row>
    <row r="2067" spans="1:19" ht="14.4">
      <c r="A2067" s="36">
        <f t="shared" si="257"/>
        <v>744</v>
      </c>
      <c r="B2067" s="526"/>
      <c r="C2067" s="36" t="str">
        <f>VLOOKUP('Employee Salary Payroll Tax '!B2069,'Employee Salary Payroll Tax '!$D$1:$E$7,2,FALSE)</f>
        <v>IBEW</v>
      </c>
      <c r="D2067" s="61">
        <f t="shared" si="258"/>
        <v>6.875E-3</v>
      </c>
      <c r="E2067" s="351">
        <f>'Employee Salary Payroll Tax '!N2069</f>
        <v>20773.78</v>
      </c>
      <c r="F2067" s="351">
        <f t="shared" si="259"/>
        <v>20916.599737499997</v>
      </c>
      <c r="G2067" s="352"/>
      <c r="H2067" s="351">
        <f t="shared" si="264"/>
        <v>24226.22</v>
      </c>
      <c r="I2067" s="351">
        <f t="shared" si="260"/>
        <v>142.81973749999815</v>
      </c>
      <c r="J2067" s="351">
        <f t="shared" si="261"/>
        <v>0.85691842499998894</v>
      </c>
      <c r="K2067" s="293">
        <f>SUM('Employee Salary Payroll Tax '!I2069:K2069)</f>
        <v>-1768.69</v>
      </c>
      <c r="L2067" s="293">
        <f>'Employee Salary Payroll Tax '!H2069</f>
        <v>0</v>
      </c>
      <c r="M2067" s="293">
        <f t="shared" si="262"/>
        <v>22542.469999999998</v>
      </c>
      <c r="N2067" s="359">
        <f t="shared" si="263"/>
        <v>-7.295846249648702E-2</v>
      </c>
      <c r="O2067" s="331"/>
      <c r="P2067" s="61"/>
      <c r="Q2067" s="294"/>
      <c r="R2067" s="292"/>
      <c r="S2067" s="291"/>
    </row>
    <row r="2068" spans="1:19" ht="14.4">
      <c r="A2068" s="36">
        <f t="shared" si="257"/>
        <v>745</v>
      </c>
      <c r="B2068" s="526"/>
      <c r="C2068" s="36" t="str">
        <f>VLOOKUP('Employee Salary Payroll Tax '!B2070,'Employee Salary Payroll Tax '!$D$1:$E$7,2,FALSE)</f>
        <v>Not Assigned</v>
      </c>
      <c r="D2068" s="61">
        <f t="shared" si="258"/>
        <v>0</v>
      </c>
      <c r="E2068" s="351">
        <f>'Employee Salary Payroll Tax '!N2070</f>
        <v>0</v>
      </c>
      <c r="F2068" s="351">
        <f t="shared" si="259"/>
        <v>0</v>
      </c>
      <c r="G2068" s="352"/>
      <c r="H2068" s="351">
        <f t="shared" si="264"/>
        <v>45000</v>
      </c>
      <c r="I2068" s="351">
        <f t="shared" si="260"/>
        <v>0</v>
      </c>
      <c r="J2068" s="351">
        <f t="shared" si="261"/>
        <v>0</v>
      </c>
      <c r="K2068" s="293">
        <f>SUM('Employee Salary Payroll Tax '!I2070:K2070)</f>
        <v>-946.06000000000006</v>
      </c>
      <c r="L2068" s="293">
        <f>'Employee Salary Payroll Tax '!H2070</f>
        <v>0</v>
      </c>
      <c r="M2068" s="293">
        <f t="shared" si="262"/>
        <v>946.06000000000006</v>
      </c>
      <c r="N2068" s="359">
        <f t="shared" si="263"/>
        <v>0</v>
      </c>
      <c r="O2068" s="331"/>
      <c r="P2068" s="61"/>
      <c r="Q2068" s="294"/>
      <c r="R2068" s="292"/>
      <c r="S2068" s="291"/>
    </row>
    <row r="2069" spans="1:19" ht="14.4">
      <c r="A2069" s="36">
        <f t="shared" si="257"/>
        <v>746</v>
      </c>
      <c r="B2069" s="526"/>
      <c r="C2069" s="36" t="str">
        <f>VLOOKUP('Employee Salary Payroll Tax '!B2071,'Employee Salary Payroll Tax '!$D$1:$E$7,2,FALSE)</f>
        <v>IBEW</v>
      </c>
      <c r="D2069" s="61">
        <f t="shared" si="258"/>
        <v>6.875E-3</v>
      </c>
      <c r="E2069" s="351">
        <f>'Employee Salary Payroll Tax '!N2071</f>
        <v>132473.85</v>
      </c>
      <c r="F2069" s="351">
        <f t="shared" si="259"/>
        <v>133384.60771874999</v>
      </c>
      <c r="G2069" s="352"/>
      <c r="H2069" s="351">
        <f t="shared" si="264"/>
        <v>0</v>
      </c>
      <c r="I2069" s="351">
        <f t="shared" si="260"/>
        <v>910.75771874998463</v>
      </c>
      <c r="J2069" s="351">
        <f t="shared" si="261"/>
        <v>0</v>
      </c>
      <c r="K2069" s="293">
        <f>SUM('Employee Salary Payroll Tax '!I2071:K2071)</f>
        <v>104374.8</v>
      </c>
      <c r="L2069" s="293">
        <f>'Employee Salary Payroll Tax '!H2071</f>
        <v>0</v>
      </c>
      <c r="M2069" s="293">
        <f t="shared" si="262"/>
        <v>28099.050000000003</v>
      </c>
      <c r="N2069" s="359">
        <f t="shared" si="263"/>
        <v>0</v>
      </c>
      <c r="O2069" s="331"/>
      <c r="P2069" s="61"/>
      <c r="Q2069" s="294"/>
      <c r="R2069" s="292"/>
      <c r="S2069" s="291"/>
    </row>
    <row r="2070" spans="1:19" ht="14.4">
      <c r="A2070" s="36">
        <f t="shared" si="257"/>
        <v>747</v>
      </c>
      <c r="B2070" s="526"/>
      <c r="C2070" s="36" t="str">
        <f>VLOOKUP('Employee Salary Payroll Tax '!B2072,'Employee Salary Payroll Tax '!$D$1:$E$7,2,FALSE)</f>
        <v>IBEW</v>
      </c>
      <c r="D2070" s="61">
        <f t="shared" si="258"/>
        <v>6.875E-3</v>
      </c>
      <c r="E2070" s="351">
        <f>'Employee Salary Payroll Tax '!N2072</f>
        <v>37602.18</v>
      </c>
      <c r="F2070" s="351">
        <f t="shared" si="259"/>
        <v>37860.694987499999</v>
      </c>
      <c r="G2070" s="352"/>
      <c r="H2070" s="351">
        <f t="shared" si="264"/>
        <v>7397.82</v>
      </c>
      <c r="I2070" s="351">
        <f t="shared" si="260"/>
        <v>258.51498749999882</v>
      </c>
      <c r="J2070" s="351">
        <f t="shared" si="261"/>
        <v>1.551089924999993</v>
      </c>
      <c r="K2070" s="293">
        <f>SUM('Employee Salary Payroll Tax '!I2072:K2072)</f>
        <v>37602.18</v>
      </c>
      <c r="L2070" s="293">
        <f>'Employee Salary Payroll Tax '!H2072</f>
        <v>0</v>
      </c>
      <c r="M2070" s="293">
        <f t="shared" si="262"/>
        <v>0</v>
      </c>
      <c r="N2070" s="359">
        <f t="shared" si="263"/>
        <v>1.5510899249587429</v>
      </c>
      <c r="O2070" s="331"/>
      <c r="P2070" s="61"/>
      <c r="Q2070" s="294"/>
      <c r="R2070" s="292"/>
      <c r="S2070" s="291"/>
    </row>
    <row r="2071" spans="1:19" ht="14.4">
      <c r="A2071" s="36">
        <f t="shared" si="257"/>
        <v>748</v>
      </c>
      <c r="B2071" s="526"/>
      <c r="C2071" s="36" t="str">
        <f>VLOOKUP('Employee Salary Payroll Tax '!B2073,'Employee Salary Payroll Tax '!$D$1:$E$7,2,FALSE)</f>
        <v>NonUnion</v>
      </c>
      <c r="D2071" s="61">
        <f t="shared" si="258"/>
        <v>2.98E-2</v>
      </c>
      <c r="E2071" s="351">
        <f>'Employee Salary Payroll Tax '!N2073</f>
        <v>62115.24</v>
      </c>
      <c r="F2071" s="351">
        <f t="shared" si="259"/>
        <v>63966.274151999998</v>
      </c>
      <c r="G2071" s="352"/>
      <c r="H2071" s="351">
        <f t="shared" si="264"/>
        <v>0</v>
      </c>
      <c r="I2071" s="351">
        <f t="shared" si="260"/>
        <v>1851.0341520000002</v>
      </c>
      <c r="J2071" s="351">
        <f t="shared" si="261"/>
        <v>0</v>
      </c>
      <c r="K2071" s="293">
        <f>SUM('Employee Salary Payroll Tax '!I2073:K2073)</f>
        <v>2608.98</v>
      </c>
      <c r="L2071" s="293">
        <f>'Employee Salary Payroll Tax '!H2073</f>
        <v>0</v>
      </c>
      <c r="M2071" s="293">
        <f t="shared" si="262"/>
        <v>59506.259999999995</v>
      </c>
      <c r="N2071" s="359">
        <f t="shared" si="263"/>
        <v>0</v>
      </c>
      <c r="O2071" s="331"/>
      <c r="P2071" s="61"/>
      <c r="Q2071" s="294"/>
      <c r="R2071" s="292"/>
      <c r="S2071" s="291"/>
    </row>
    <row r="2072" spans="1:19" ht="14.4">
      <c r="A2072" s="36">
        <f t="shared" si="257"/>
        <v>749</v>
      </c>
      <c r="B2072" s="526"/>
      <c r="C2072" s="36" t="str">
        <f>VLOOKUP('Employee Salary Payroll Tax '!B2074,'Employee Salary Payroll Tax '!$D$1:$E$7,2,FALSE)</f>
        <v>NonUnion</v>
      </c>
      <c r="D2072" s="61">
        <f t="shared" si="258"/>
        <v>2.98E-2</v>
      </c>
      <c r="E2072" s="351">
        <f>'Employee Salary Payroll Tax '!N2074</f>
        <v>63954.49</v>
      </c>
      <c r="F2072" s="351">
        <f t="shared" si="259"/>
        <v>65860.333802000008</v>
      </c>
      <c r="G2072" s="352"/>
      <c r="H2072" s="351">
        <f t="shared" si="264"/>
        <v>0</v>
      </c>
      <c r="I2072" s="351">
        <f t="shared" si="260"/>
        <v>1905.8438020000103</v>
      </c>
      <c r="J2072" s="351">
        <f t="shared" si="261"/>
        <v>0</v>
      </c>
      <c r="K2072" s="293">
        <f>SUM('Employee Salary Payroll Tax '!I2074:K2074)</f>
        <v>4884.6400000000003</v>
      </c>
      <c r="L2072" s="293">
        <f>'Employee Salary Payroll Tax '!H2074</f>
        <v>0</v>
      </c>
      <c r="M2072" s="293">
        <f t="shared" si="262"/>
        <v>59069.85</v>
      </c>
      <c r="N2072" s="359">
        <f t="shared" si="263"/>
        <v>0</v>
      </c>
      <c r="O2072" s="331"/>
      <c r="P2072" s="61"/>
      <c r="Q2072" s="294"/>
      <c r="R2072" s="292"/>
      <c r="S2072" s="291"/>
    </row>
    <row r="2073" spans="1:19" ht="14.4">
      <c r="A2073" s="36">
        <f t="shared" si="257"/>
        <v>750</v>
      </c>
      <c r="B2073" s="526"/>
      <c r="C2073" s="36" t="str">
        <f>VLOOKUP('Employee Salary Payroll Tax '!B2075,'Employee Salary Payroll Tax '!$D$1:$E$7,2,FALSE)</f>
        <v>IBEW</v>
      </c>
      <c r="D2073" s="61">
        <f t="shared" si="258"/>
        <v>6.875E-3</v>
      </c>
      <c r="E2073" s="351">
        <f>'Employee Salary Payroll Tax '!N2075</f>
        <v>134316.53</v>
      </c>
      <c r="F2073" s="351">
        <f t="shared" si="259"/>
        <v>135239.95614374999</v>
      </c>
      <c r="G2073" s="352"/>
      <c r="H2073" s="351">
        <f t="shared" si="264"/>
        <v>0</v>
      </c>
      <c r="I2073" s="351">
        <f t="shared" si="260"/>
        <v>923.42614374999539</v>
      </c>
      <c r="J2073" s="351">
        <f t="shared" si="261"/>
        <v>0</v>
      </c>
      <c r="K2073" s="293">
        <f>SUM('Employee Salary Payroll Tax '!I2075:K2075)</f>
        <v>127812.12</v>
      </c>
      <c r="L2073" s="293">
        <f>'Employee Salary Payroll Tax '!H2075</f>
        <v>0</v>
      </c>
      <c r="M2073" s="293">
        <f t="shared" si="262"/>
        <v>6504.4100000000035</v>
      </c>
      <c r="N2073" s="359">
        <f t="shared" si="263"/>
        <v>0</v>
      </c>
      <c r="O2073" s="331"/>
      <c r="P2073" s="61"/>
      <c r="Q2073" s="294"/>
      <c r="R2073" s="292"/>
      <c r="S2073" s="291"/>
    </row>
    <row r="2074" spans="1:19" ht="14.4">
      <c r="A2074" s="36">
        <f t="shared" si="257"/>
        <v>751</v>
      </c>
      <c r="B2074" s="526"/>
      <c r="C2074" s="36" t="str">
        <f>VLOOKUP('Employee Salary Payroll Tax '!B2076,'Employee Salary Payroll Tax '!$D$1:$E$7,2,FALSE)</f>
        <v>NonUnion</v>
      </c>
      <c r="D2074" s="61">
        <f t="shared" si="258"/>
        <v>2.98E-2</v>
      </c>
      <c r="E2074" s="351">
        <f>'Employee Salary Payroll Tax '!N2076</f>
        <v>84298.22</v>
      </c>
      <c r="F2074" s="351">
        <f t="shared" si="259"/>
        <v>86810.306956</v>
      </c>
      <c r="G2074" s="352"/>
      <c r="H2074" s="351">
        <f t="shared" si="264"/>
        <v>0</v>
      </c>
      <c r="I2074" s="351">
        <f t="shared" si="260"/>
        <v>2512.0869559999992</v>
      </c>
      <c r="J2074" s="351">
        <f t="shared" si="261"/>
        <v>0</v>
      </c>
      <c r="K2074" s="293">
        <f>SUM('Employee Salary Payroll Tax '!I2076:K2076)</f>
        <v>35260.969999999994</v>
      </c>
      <c r="L2074" s="293">
        <f>'Employee Salary Payroll Tax '!H2076</f>
        <v>0</v>
      </c>
      <c r="M2074" s="293">
        <f t="shared" si="262"/>
        <v>49037.250000000007</v>
      </c>
      <c r="N2074" s="359">
        <f t="shared" si="263"/>
        <v>0</v>
      </c>
      <c r="O2074" s="331"/>
      <c r="P2074" s="61"/>
      <c r="Q2074" s="294"/>
      <c r="R2074" s="292"/>
      <c r="S2074" s="291"/>
    </row>
    <row r="2075" spans="1:19" ht="14.4">
      <c r="A2075" s="36">
        <f t="shared" si="257"/>
        <v>752</v>
      </c>
      <c r="B2075" s="526"/>
      <c r="C2075" s="36" t="str">
        <f>VLOOKUP('Employee Salary Payroll Tax '!B2077,'Employee Salary Payroll Tax '!$D$1:$E$7,2,FALSE)</f>
        <v>NonUnion</v>
      </c>
      <c r="D2075" s="61">
        <f t="shared" si="258"/>
        <v>2.98E-2</v>
      </c>
      <c r="E2075" s="351">
        <f>'Employee Salary Payroll Tax '!N2077</f>
        <v>82937.279999999999</v>
      </c>
      <c r="F2075" s="351">
        <f t="shared" si="259"/>
        <v>85408.810943999997</v>
      </c>
      <c r="G2075" s="352"/>
      <c r="H2075" s="351">
        <f t="shared" si="264"/>
        <v>0</v>
      </c>
      <c r="I2075" s="351">
        <f t="shared" si="260"/>
        <v>2471.5309439999983</v>
      </c>
      <c r="J2075" s="351">
        <f t="shared" si="261"/>
        <v>0</v>
      </c>
      <c r="K2075" s="293">
        <f>SUM('Employee Salary Payroll Tax '!I2077:K2077)</f>
        <v>14879.310000000001</v>
      </c>
      <c r="L2075" s="293">
        <f>'Employee Salary Payroll Tax '!H2077</f>
        <v>0</v>
      </c>
      <c r="M2075" s="293">
        <f t="shared" si="262"/>
        <v>68057.97</v>
      </c>
      <c r="N2075" s="359">
        <f t="shared" si="263"/>
        <v>0</v>
      </c>
      <c r="O2075" s="331"/>
      <c r="P2075" s="61"/>
      <c r="Q2075" s="294"/>
      <c r="R2075" s="292"/>
      <c r="S2075" s="291"/>
    </row>
    <row r="2076" spans="1:19" ht="14.4">
      <c r="A2076" s="36">
        <f t="shared" si="257"/>
        <v>753</v>
      </c>
      <c r="B2076" s="526"/>
      <c r="C2076" s="36" t="str">
        <f>VLOOKUP('Employee Salary Payroll Tax '!B2078,'Employee Salary Payroll Tax '!$D$1:$E$7,2,FALSE)</f>
        <v>IBEW</v>
      </c>
      <c r="D2076" s="61">
        <f t="shared" si="258"/>
        <v>6.875E-3</v>
      </c>
      <c r="E2076" s="351">
        <f>'Employee Salary Payroll Tax '!N2078</f>
        <v>135354.07</v>
      </c>
      <c r="F2076" s="351">
        <f t="shared" si="259"/>
        <v>136284.62923125</v>
      </c>
      <c r="G2076" s="352"/>
      <c r="H2076" s="351">
        <f t="shared" si="264"/>
        <v>0</v>
      </c>
      <c r="I2076" s="351">
        <f t="shared" si="260"/>
        <v>930.5592312499939</v>
      </c>
      <c r="J2076" s="351">
        <f t="shared" si="261"/>
        <v>0</v>
      </c>
      <c r="K2076" s="293">
        <f>SUM('Employee Salary Payroll Tax '!I2078:K2078)</f>
        <v>35669.64</v>
      </c>
      <c r="L2076" s="293">
        <f>'Employee Salary Payroll Tax '!H2078</f>
        <v>0</v>
      </c>
      <c r="M2076" s="293">
        <f t="shared" si="262"/>
        <v>99684.430000000008</v>
      </c>
      <c r="N2076" s="359">
        <f t="shared" si="263"/>
        <v>0</v>
      </c>
      <c r="O2076" s="331"/>
      <c r="P2076" s="61"/>
      <c r="Q2076" s="294"/>
      <c r="R2076" s="292"/>
      <c r="S2076" s="291"/>
    </row>
    <row r="2077" spans="1:19" ht="14.4">
      <c r="A2077" s="36">
        <f t="shared" si="257"/>
        <v>754</v>
      </c>
      <c r="B2077" s="526"/>
      <c r="C2077" s="36" t="str">
        <f>VLOOKUP('Employee Salary Payroll Tax '!B2079,'Employee Salary Payroll Tax '!$D$1:$E$7,2,FALSE)</f>
        <v>NonUnion</v>
      </c>
      <c r="D2077" s="61">
        <f t="shared" si="258"/>
        <v>2.98E-2</v>
      </c>
      <c r="E2077" s="351">
        <f>'Employee Salary Payroll Tax '!N2079</f>
        <v>71647.95</v>
      </c>
      <c r="F2077" s="351">
        <f t="shared" si="259"/>
        <v>73783.058910000007</v>
      </c>
      <c r="G2077" s="352"/>
      <c r="H2077" s="351">
        <f t="shared" si="264"/>
        <v>0</v>
      </c>
      <c r="I2077" s="351">
        <f t="shared" si="260"/>
        <v>2135.1089100000099</v>
      </c>
      <c r="J2077" s="351">
        <f t="shared" si="261"/>
        <v>0</v>
      </c>
      <c r="K2077" s="293">
        <f>SUM('Employee Salary Payroll Tax '!I2079:K2079)</f>
        <v>71647.95</v>
      </c>
      <c r="L2077" s="293">
        <f>'Employee Salary Payroll Tax '!H2079</f>
        <v>0</v>
      </c>
      <c r="M2077" s="293">
        <f t="shared" si="262"/>
        <v>0</v>
      </c>
      <c r="N2077" s="359">
        <f t="shared" si="263"/>
        <v>0</v>
      </c>
      <c r="O2077" s="331"/>
      <c r="P2077" s="61"/>
      <c r="Q2077" s="294"/>
      <c r="R2077" s="292"/>
      <c r="S2077" s="291"/>
    </row>
    <row r="2078" spans="1:19" ht="14.4">
      <c r="A2078" s="36">
        <f t="shared" si="257"/>
        <v>755</v>
      </c>
      <c r="B2078" s="526"/>
      <c r="C2078" s="36" t="str">
        <f>VLOOKUP('Employee Salary Payroll Tax '!B2080,'Employee Salary Payroll Tax '!$D$1:$E$7,2,FALSE)</f>
        <v>UA</v>
      </c>
      <c r="D2078" s="61">
        <f t="shared" si="258"/>
        <v>0.03</v>
      </c>
      <c r="E2078" s="351">
        <f>'Employee Salary Payroll Tax '!N2080</f>
        <v>69313.25</v>
      </c>
      <c r="F2078" s="351">
        <f t="shared" si="259"/>
        <v>71392.647500000006</v>
      </c>
      <c r="G2078" s="352"/>
      <c r="H2078" s="351">
        <f t="shared" si="264"/>
        <v>0</v>
      </c>
      <c r="I2078" s="351">
        <f t="shared" si="260"/>
        <v>2079.3975000000064</v>
      </c>
      <c r="J2078" s="351">
        <f t="shared" si="261"/>
        <v>0</v>
      </c>
      <c r="K2078" s="293">
        <f>SUM('Employee Salary Payroll Tax '!I2080:K2080)</f>
        <v>54451.71</v>
      </c>
      <c r="L2078" s="293">
        <f>'Employee Salary Payroll Tax '!H2080</f>
        <v>0</v>
      </c>
      <c r="M2078" s="293">
        <f t="shared" si="262"/>
        <v>14861.54</v>
      </c>
      <c r="N2078" s="359">
        <f t="shared" si="263"/>
        <v>0</v>
      </c>
      <c r="O2078" s="331"/>
      <c r="P2078" s="61"/>
      <c r="Q2078" s="294"/>
      <c r="R2078" s="292"/>
      <c r="S2078" s="291"/>
    </row>
    <row r="2079" spans="1:19" ht="14.4">
      <c r="A2079" s="36">
        <f t="shared" si="257"/>
        <v>756</v>
      </c>
      <c r="B2079" s="526"/>
      <c r="C2079" s="36" t="str">
        <f>VLOOKUP('Employee Salary Payroll Tax '!B2081,'Employee Salary Payroll Tax '!$D$1:$E$7,2,FALSE)</f>
        <v>NonUnion</v>
      </c>
      <c r="D2079" s="61">
        <f t="shared" si="258"/>
        <v>2.98E-2</v>
      </c>
      <c r="E2079" s="351">
        <f>'Employee Salary Payroll Tax '!N2081</f>
        <v>65424.33</v>
      </c>
      <c r="F2079" s="351">
        <f t="shared" si="259"/>
        <v>67373.975034000003</v>
      </c>
      <c r="G2079" s="352"/>
      <c r="H2079" s="351">
        <f t="shared" si="264"/>
        <v>0</v>
      </c>
      <c r="I2079" s="351">
        <f t="shared" si="260"/>
        <v>1949.645034000001</v>
      </c>
      <c r="J2079" s="351">
        <f t="shared" si="261"/>
        <v>0</v>
      </c>
      <c r="K2079" s="293">
        <f>SUM('Employee Salary Payroll Tax '!I2081:K2081)</f>
        <v>58009.97</v>
      </c>
      <c r="L2079" s="293">
        <f>'Employee Salary Payroll Tax '!H2081</f>
        <v>0</v>
      </c>
      <c r="M2079" s="293">
        <f t="shared" si="262"/>
        <v>7414.3600000000006</v>
      </c>
      <c r="N2079" s="359">
        <f t="shared" si="263"/>
        <v>0</v>
      </c>
      <c r="O2079" s="331"/>
      <c r="P2079" s="61"/>
      <c r="Q2079" s="294"/>
      <c r="R2079" s="292"/>
      <c r="S2079" s="291"/>
    </row>
    <row r="2080" spans="1:19" ht="14.4">
      <c r="A2080" s="36">
        <f t="shared" si="257"/>
        <v>757</v>
      </c>
      <c r="B2080" s="526"/>
      <c r="C2080" s="36" t="str">
        <f>VLOOKUP('Employee Salary Payroll Tax '!B2082,'Employee Salary Payroll Tax '!$D$1:$E$7,2,FALSE)</f>
        <v>NonUnion</v>
      </c>
      <c r="D2080" s="61">
        <f t="shared" si="258"/>
        <v>2.98E-2</v>
      </c>
      <c r="E2080" s="351">
        <f>'Employee Salary Payroll Tax '!N2082</f>
        <v>87234.1</v>
      </c>
      <c r="F2080" s="351">
        <f t="shared" si="259"/>
        <v>89833.676180000009</v>
      </c>
      <c r="G2080" s="352"/>
      <c r="H2080" s="351">
        <f t="shared" si="264"/>
        <v>0</v>
      </c>
      <c r="I2080" s="351">
        <f t="shared" si="260"/>
        <v>2599.5761800000037</v>
      </c>
      <c r="J2080" s="351">
        <f t="shared" si="261"/>
        <v>0</v>
      </c>
      <c r="K2080" s="293">
        <f>SUM('Employee Salary Payroll Tax '!I2082:K2082)</f>
        <v>86955.48</v>
      </c>
      <c r="L2080" s="293">
        <f>'Employee Salary Payroll Tax '!H2082</f>
        <v>0</v>
      </c>
      <c r="M2080" s="293">
        <f t="shared" si="262"/>
        <v>278.6200000000099</v>
      </c>
      <c r="N2080" s="359">
        <f t="shared" si="263"/>
        <v>0</v>
      </c>
      <c r="O2080" s="331"/>
      <c r="P2080" s="61"/>
      <c r="Q2080" s="294"/>
      <c r="R2080" s="292"/>
      <c r="S2080" s="291"/>
    </row>
    <row r="2081" spans="1:19" ht="14.4">
      <c r="A2081" s="36">
        <f t="shared" si="257"/>
        <v>758</v>
      </c>
      <c r="B2081" s="526"/>
      <c r="C2081" s="36" t="str">
        <f>VLOOKUP('Employee Salary Payroll Tax '!B2083,'Employee Salary Payroll Tax '!$D$1:$E$7,2,FALSE)</f>
        <v>NonUnion</v>
      </c>
      <c r="D2081" s="61">
        <f t="shared" si="258"/>
        <v>2.98E-2</v>
      </c>
      <c r="E2081" s="351">
        <f>'Employee Salary Payroll Tax '!N2083</f>
        <v>90638.61</v>
      </c>
      <c r="F2081" s="351">
        <f t="shared" si="259"/>
        <v>93339.640578000006</v>
      </c>
      <c r="G2081" s="352"/>
      <c r="H2081" s="351">
        <f t="shared" si="264"/>
        <v>0</v>
      </c>
      <c r="I2081" s="351">
        <f t="shared" si="260"/>
        <v>2701.0305780000053</v>
      </c>
      <c r="J2081" s="351">
        <f t="shared" si="261"/>
        <v>0</v>
      </c>
      <c r="K2081" s="293">
        <f>SUM('Employee Salary Payroll Tax '!I2083:K2083)</f>
        <v>48888.19</v>
      </c>
      <c r="L2081" s="293">
        <f>'Employee Salary Payroll Tax '!H2083</f>
        <v>0</v>
      </c>
      <c r="M2081" s="293">
        <f t="shared" si="262"/>
        <v>41750.42</v>
      </c>
      <c r="N2081" s="359">
        <f t="shared" si="263"/>
        <v>0</v>
      </c>
      <c r="O2081" s="331"/>
      <c r="P2081" s="61"/>
      <c r="Q2081" s="294"/>
      <c r="R2081" s="292"/>
      <c r="S2081" s="291"/>
    </row>
    <row r="2082" spans="1:19" ht="14.4">
      <c r="A2082" s="36">
        <f t="shared" si="257"/>
        <v>759</v>
      </c>
      <c r="B2082" s="526"/>
      <c r="C2082" s="36" t="str">
        <f>VLOOKUP('Employee Salary Payroll Tax '!B2084,'Employee Salary Payroll Tax '!$D$1:$E$7,2,FALSE)</f>
        <v>NonUnion</v>
      </c>
      <c r="D2082" s="61">
        <f t="shared" si="258"/>
        <v>2.98E-2</v>
      </c>
      <c r="E2082" s="351">
        <f>'Employee Salary Payroll Tax '!N2084</f>
        <v>64875.16</v>
      </c>
      <c r="F2082" s="351">
        <f t="shared" si="259"/>
        <v>66808.439768000011</v>
      </c>
      <c r="G2082" s="352"/>
      <c r="H2082" s="351">
        <f t="shared" si="264"/>
        <v>0</v>
      </c>
      <c r="I2082" s="351">
        <f t="shared" si="260"/>
        <v>1933.2797680000076</v>
      </c>
      <c r="J2082" s="351">
        <f t="shared" si="261"/>
        <v>0</v>
      </c>
      <c r="K2082" s="293">
        <f>SUM('Employee Salary Payroll Tax '!I2084:K2084)</f>
        <v>23521.52</v>
      </c>
      <c r="L2082" s="293">
        <f>'Employee Salary Payroll Tax '!H2084</f>
        <v>0</v>
      </c>
      <c r="M2082" s="293">
        <f t="shared" si="262"/>
        <v>41353.64</v>
      </c>
      <c r="N2082" s="359">
        <f t="shared" si="263"/>
        <v>0</v>
      </c>
      <c r="O2082" s="331"/>
      <c r="P2082" s="61"/>
      <c r="Q2082" s="294"/>
      <c r="R2082" s="292"/>
      <c r="S2082" s="291"/>
    </row>
    <row r="2083" spans="1:19" ht="14.4">
      <c r="A2083" s="36">
        <f t="shared" si="257"/>
        <v>760</v>
      </c>
      <c r="B2083" s="526"/>
      <c r="C2083" s="36" t="str">
        <f>VLOOKUP('Employee Salary Payroll Tax '!B2085,'Employee Salary Payroll Tax '!$D$1:$E$7,2,FALSE)</f>
        <v>UA</v>
      </c>
      <c r="D2083" s="61">
        <f t="shared" si="258"/>
        <v>0.03</v>
      </c>
      <c r="E2083" s="351">
        <f>'Employee Salary Payroll Tax '!N2085</f>
        <v>76467.95</v>
      </c>
      <c r="F2083" s="351">
        <f t="shared" si="259"/>
        <v>78761.988499999992</v>
      </c>
      <c r="G2083" s="352"/>
      <c r="H2083" s="351">
        <f t="shared" si="264"/>
        <v>0</v>
      </c>
      <c r="I2083" s="351">
        <f t="shared" si="260"/>
        <v>2294.0384999999951</v>
      </c>
      <c r="J2083" s="351">
        <f t="shared" si="261"/>
        <v>0</v>
      </c>
      <c r="K2083" s="293">
        <f>SUM('Employee Salary Payroll Tax '!I2085:K2085)</f>
        <v>69260.94</v>
      </c>
      <c r="L2083" s="293">
        <f>'Employee Salary Payroll Tax '!H2085</f>
        <v>1348.06</v>
      </c>
      <c r="M2083" s="293">
        <f t="shared" si="262"/>
        <v>5858.9499999999953</v>
      </c>
      <c r="N2083" s="359">
        <f t="shared" si="263"/>
        <v>0</v>
      </c>
      <c r="O2083" s="331"/>
      <c r="P2083" s="61"/>
      <c r="Q2083" s="294"/>
      <c r="R2083" s="292"/>
      <c r="S2083" s="291"/>
    </row>
    <row r="2084" spans="1:19" ht="14.4">
      <c r="A2084" s="36">
        <f t="shared" si="257"/>
        <v>761</v>
      </c>
      <c r="B2084" s="526"/>
      <c r="C2084" s="36" t="str">
        <f>VLOOKUP('Employee Salary Payroll Tax '!B2086,'Employee Salary Payroll Tax '!$D$1:$E$7,2,FALSE)</f>
        <v>IBEW</v>
      </c>
      <c r="D2084" s="61">
        <f t="shared" si="258"/>
        <v>6.875E-3</v>
      </c>
      <c r="E2084" s="351">
        <f>'Employee Salary Payroll Tax '!N2086</f>
        <v>6217.75</v>
      </c>
      <c r="F2084" s="351">
        <f t="shared" si="259"/>
        <v>6260.49703125</v>
      </c>
      <c r="G2084" s="352"/>
      <c r="H2084" s="351">
        <f t="shared" si="264"/>
        <v>38782.25</v>
      </c>
      <c r="I2084" s="351">
        <f t="shared" si="260"/>
        <v>42.747031249999964</v>
      </c>
      <c r="J2084" s="351">
        <f t="shared" si="261"/>
        <v>0.25648218749999979</v>
      </c>
      <c r="K2084" s="293">
        <f>SUM('Employee Salary Payroll Tax '!I2086:K2086)</f>
        <v>6220.31</v>
      </c>
      <c r="L2084" s="293">
        <f>'Employee Salary Payroll Tax '!H2086</f>
        <v>0</v>
      </c>
      <c r="M2084" s="293">
        <f t="shared" si="262"/>
        <v>-2.5600000000004002</v>
      </c>
      <c r="N2084" s="359">
        <f t="shared" si="263"/>
        <v>0.25658778745873279</v>
      </c>
      <c r="O2084" s="331"/>
      <c r="P2084" s="61"/>
      <c r="Q2084" s="294"/>
      <c r="R2084" s="292"/>
      <c r="S2084" s="291"/>
    </row>
    <row r="2085" spans="1:19" ht="14.4">
      <c r="A2085" s="36">
        <f t="shared" si="257"/>
        <v>762</v>
      </c>
      <c r="B2085" s="526"/>
      <c r="C2085" s="36" t="str">
        <f>VLOOKUP('Employee Salary Payroll Tax '!B2087,'Employee Salary Payroll Tax '!$D$1:$E$7,2,FALSE)</f>
        <v>NonUnion</v>
      </c>
      <c r="D2085" s="61">
        <f t="shared" si="258"/>
        <v>2.98E-2</v>
      </c>
      <c r="E2085" s="351">
        <f>'Employee Salary Payroll Tax '!N2087</f>
        <v>85799.039999999994</v>
      </c>
      <c r="F2085" s="351">
        <f t="shared" si="259"/>
        <v>88355.851391999997</v>
      </c>
      <c r="G2085" s="352"/>
      <c r="H2085" s="351">
        <f t="shared" si="264"/>
        <v>0</v>
      </c>
      <c r="I2085" s="351">
        <f t="shared" si="260"/>
        <v>2556.8113920000033</v>
      </c>
      <c r="J2085" s="351">
        <f t="shared" si="261"/>
        <v>0</v>
      </c>
      <c r="K2085" s="293">
        <f>SUM('Employee Salary Payroll Tax '!I2087:K2087)</f>
        <v>147.77000000000001</v>
      </c>
      <c r="L2085" s="293">
        <f>'Employee Salary Payroll Tax '!H2087</f>
        <v>0</v>
      </c>
      <c r="M2085" s="293">
        <f t="shared" si="262"/>
        <v>85651.26999999999</v>
      </c>
      <c r="N2085" s="359">
        <f t="shared" si="263"/>
        <v>0</v>
      </c>
      <c r="O2085" s="331"/>
      <c r="P2085" s="61"/>
      <c r="Q2085" s="294"/>
      <c r="R2085" s="292"/>
      <c r="S2085" s="291"/>
    </row>
    <row r="2086" spans="1:19" ht="14.4">
      <c r="A2086" s="36">
        <f t="shared" si="257"/>
        <v>763</v>
      </c>
      <c r="B2086" s="526"/>
      <c r="C2086" s="36" t="str">
        <f>VLOOKUP('Employee Salary Payroll Tax '!B2088,'Employee Salary Payroll Tax '!$D$1:$E$7,2,FALSE)</f>
        <v>NonUnion</v>
      </c>
      <c r="D2086" s="61">
        <f t="shared" si="258"/>
        <v>2.98E-2</v>
      </c>
      <c r="E2086" s="351">
        <f>'Employee Salary Payroll Tax '!N2088</f>
        <v>101897.1</v>
      </c>
      <c r="F2086" s="351">
        <f t="shared" si="259"/>
        <v>104933.63358000001</v>
      </c>
      <c r="G2086" s="352"/>
      <c r="H2086" s="351">
        <f t="shared" si="264"/>
        <v>0</v>
      </c>
      <c r="I2086" s="351">
        <f t="shared" si="260"/>
        <v>3036.533580000003</v>
      </c>
      <c r="J2086" s="351">
        <f t="shared" si="261"/>
        <v>0</v>
      </c>
      <c r="K2086" s="293">
        <f>SUM('Employee Salary Payroll Tax '!I2088:K2088)</f>
        <v>30346.560000000001</v>
      </c>
      <c r="L2086" s="293">
        <f>'Employee Salary Payroll Tax '!H2088</f>
        <v>0</v>
      </c>
      <c r="M2086" s="293">
        <f t="shared" si="262"/>
        <v>71550.540000000008</v>
      </c>
      <c r="N2086" s="359">
        <f t="shared" si="263"/>
        <v>0</v>
      </c>
      <c r="O2086" s="331"/>
      <c r="P2086" s="61"/>
      <c r="Q2086" s="294"/>
      <c r="R2086" s="292"/>
      <c r="S2086" s="291"/>
    </row>
    <row r="2087" spans="1:19" ht="14.4">
      <c r="A2087" s="36">
        <f t="shared" si="257"/>
        <v>764</v>
      </c>
      <c r="B2087" s="526"/>
      <c r="C2087" s="36" t="str">
        <f>VLOOKUP('Employee Salary Payroll Tax '!B2089,'Employee Salary Payroll Tax '!$D$1:$E$7,2,FALSE)</f>
        <v>IBEW</v>
      </c>
      <c r="D2087" s="61">
        <f t="shared" si="258"/>
        <v>6.875E-3</v>
      </c>
      <c r="E2087" s="351">
        <f>'Employee Salary Payroll Tax '!N2089</f>
        <v>38420.97</v>
      </c>
      <c r="F2087" s="351">
        <f t="shared" si="259"/>
        <v>38685.114168749998</v>
      </c>
      <c r="G2087" s="352"/>
      <c r="H2087" s="351">
        <f t="shared" si="264"/>
        <v>6579.0299999999988</v>
      </c>
      <c r="I2087" s="351">
        <f t="shared" si="260"/>
        <v>264.14416874999733</v>
      </c>
      <c r="J2087" s="351">
        <f t="shared" si="261"/>
        <v>1.5848650124999841</v>
      </c>
      <c r="K2087" s="293">
        <f>SUM('Employee Salary Payroll Tax '!I2089:K2089)</f>
        <v>38420.97</v>
      </c>
      <c r="L2087" s="293">
        <f>'Employee Salary Payroll Tax '!H2089</f>
        <v>0</v>
      </c>
      <c r="M2087" s="293">
        <f t="shared" si="262"/>
        <v>0</v>
      </c>
      <c r="N2087" s="359">
        <f t="shared" si="263"/>
        <v>1.584865012458734</v>
      </c>
      <c r="O2087" s="331"/>
      <c r="P2087" s="61"/>
      <c r="Q2087" s="294"/>
      <c r="R2087" s="292"/>
      <c r="S2087" s="291"/>
    </row>
    <row r="2088" spans="1:19" ht="14.4">
      <c r="A2088" s="36">
        <f t="shared" si="257"/>
        <v>765</v>
      </c>
      <c r="B2088" s="526"/>
      <c r="C2088" s="36" t="str">
        <f>VLOOKUP('Employee Salary Payroll Tax '!B2090,'Employee Salary Payroll Tax '!$D$1:$E$7,2,FALSE)</f>
        <v>NonUnion</v>
      </c>
      <c r="D2088" s="61">
        <f t="shared" si="258"/>
        <v>2.98E-2</v>
      </c>
      <c r="E2088" s="351">
        <f>'Employee Salary Payroll Tax '!N2090</f>
        <v>75283.63</v>
      </c>
      <c r="F2088" s="351">
        <f t="shared" si="259"/>
        <v>77527.08217400001</v>
      </c>
      <c r="G2088" s="352"/>
      <c r="H2088" s="351">
        <f t="shared" si="264"/>
        <v>0</v>
      </c>
      <c r="I2088" s="351">
        <f t="shared" si="260"/>
        <v>2243.4521740000055</v>
      </c>
      <c r="J2088" s="351">
        <f t="shared" si="261"/>
        <v>0</v>
      </c>
      <c r="K2088" s="293">
        <f>SUM('Employee Salary Payroll Tax '!I2090:K2090)</f>
        <v>30440.639999999999</v>
      </c>
      <c r="L2088" s="293">
        <f>'Employee Salary Payroll Tax '!H2090</f>
        <v>0</v>
      </c>
      <c r="M2088" s="293">
        <f t="shared" si="262"/>
        <v>44842.990000000005</v>
      </c>
      <c r="N2088" s="359">
        <f t="shared" si="263"/>
        <v>0</v>
      </c>
      <c r="O2088" s="331"/>
      <c r="P2088" s="61"/>
      <c r="Q2088" s="294"/>
      <c r="R2088" s="292"/>
      <c r="S2088" s="291"/>
    </row>
    <row r="2089" spans="1:19" ht="14.4">
      <c r="A2089" s="36">
        <f t="shared" si="257"/>
        <v>766</v>
      </c>
      <c r="B2089" s="526"/>
      <c r="C2089" s="36" t="str">
        <f>VLOOKUP('Employee Salary Payroll Tax '!B2091,'Employee Salary Payroll Tax '!$D$1:$E$7,2,FALSE)</f>
        <v>NonUnion</v>
      </c>
      <c r="D2089" s="61">
        <f t="shared" si="258"/>
        <v>2.98E-2</v>
      </c>
      <c r="E2089" s="351">
        <f>'Employee Salary Payroll Tax '!N2091</f>
        <v>42174.92</v>
      </c>
      <c r="F2089" s="351">
        <f t="shared" si="259"/>
        <v>43431.732616000001</v>
      </c>
      <c r="G2089" s="352"/>
      <c r="H2089" s="351">
        <f t="shared" si="264"/>
        <v>2825.0800000000017</v>
      </c>
      <c r="I2089" s="351">
        <f t="shared" si="260"/>
        <v>1256.8126160000029</v>
      </c>
      <c r="J2089" s="351">
        <f t="shared" si="261"/>
        <v>7.5408756960000174</v>
      </c>
      <c r="K2089" s="293">
        <f>SUM('Employee Salary Payroll Tax '!I2091:K2091)</f>
        <v>42174.92</v>
      </c>
      <c r="L2089" s="293">
        <f>'Employee Salary Payroll Tax '!H2091</f>
        <v>0</v>
      </c>
      <c r="M2089" s="293">
        <f t="shared" si="262"/>
        <v>0</v>
      </c>
      <c r="N2089" s="359">
        <f t="shared" si="263"/>
        <v>7.5408756958212173</v>
      </c>
      <c r="O2089" s="331"/>
      <c r="P2089" s="61"/>
      <c r="Q2089" s="294"/>
      <c r="R2089" s="292"/>
      <c r="S2089" s="291"/>
    </row>
    <row r="2090" spans="1:19" ht="14.4">
      <c r="A2090" s="36">
        <f t="shared" si="257"/>
        <v>767</v>
      </c>
      <c r="B2090" s="526"/>
      <c r="C2090" s="36" t="str">
        <f>VLOOKUP('Employee Salary Payroll Tax '!B2092,'Employee Salary Payroll Tax '!$D$1:$E$7,2,FALSE)</f>
        <v>NonUnion</v>
      </c>
      <c r="D2090" s="61">
        <f t="shared" si="258"/>
        <v>2.98E-2</v>
      </c>
      <c r="E2090" s="351">
        <f>'Employee Salary Payroll Tax '!N2092</f>
        <v>36744.79</v>
      </c>
      <c r="F2090" s="351">
        <f t="shared" si="259"/>
        <v>37839.784742000003</v>
      </c>
      <c r="G2090" s="352"/>
      <c r="H2090" s="351">
        <f t="shared" si="264"/>
        <v>8255.2099999999991</v>
      </c>
      <c r="I2090" s="351">
        <f t="shared" si="260"/>
        <v>1094.9947420000026</v>
      </c>
      <c r="J2090" s="351">
        <f t="shared" si="261"/>
        <v>6.5699684520000154</v>
      </c>
      <c r="K2090" s="293">
        <f>SUM('Employee Salary Payroll Tax '!I2092:K2092)</f>
        <v>35275</v>
      </c>
      <c r="L2090" s="293">
        <f>'Employee Salary Payroll Tax '!H2092</f>
        <v>0</v>
      </c>
      <c r="M2090" s="293">
        <f t="shared" si="262"/>
        <v>1469.7900000000009</v>
      </c>
      <c r="N2090" s="359">
        <f t="shared" si="263"/>
        <v>6.3071699998283659</v>
      </c>
      <c r="O2090" s="331"/>
      <c r="P2090" s="61"/>
      <c r="Q2090" s="294"/>
      <c r="R2090" s="292"/>
      <c r="S2090" s="291"/>
    </row>
    <row r="2091" spans="1:19" ht="14.4">
      <c r="A2091" s="36">
        <f t="shared" si="257"/>
        <v>768</v>
      </c>
      <c r="B2091" s="526"/>
      <c r="C2091" s="36" t="str">
        <f>VLOOKUP('Employee Salary Payroll Tax '!B2093,'Employee Salary Payroll Tax '!$D$1:$E$7,2,FALSE)</f>
        <v>NonUnion</v>
      </c>
      <c r="D2091" s="61">
        <f t="shared" si="258"/>
        <v>2.98E-2</v>
      </c>
      <c r="E2091" s="351">
        <f>'Employee Salary Payroll Tax '!N2093</f>
        <v>6927.17</v>
      </c>
      <c r="F2091" s="351">
        <f t="shared" si="259"/>
        <v>7133.5996660000001</v>
      </c>
      <c r="G2091" s="352"/>
      <c r="H2091" s="351">
        <f t="shared" si="264"/>
        <v>38072.83</v>
      </c>
      <c r="I2091" s="351">
        <f t="shared" si="260"/>
        <v>206.429666</v>
      </c>
      <c r="J2091" s="351">
        <f t="shared" si="261"/>
        <v>1.2385779960000001</v>
      </c>
      <c r="K2091" s="293">
        <f>SUM('Employee Salary Payroll Tax '!I2093:K2093)</f>
        <v>6650.0800000000008</v>
      </c>
      <c r="L2091" s="293">
        <f>'Employee Salary Payroll Tax '!H2093</f>
        <v>0</v>
      </c>
      <c r="M2091" s="293">
        <f t="shared" si="262"/>
        <v>277.08999999999924</v>
      </c>
      <c r="N2091" s="359">
        <f t="shared" si="263"/>
        <v>1.1890343038283522</v>
      </c>
      <c r="O2091" s="331"/>
      <c r="P2091" s="61"/>
      <c r="Q2091" s="294"/>
      <c r="R2091" s="292"/>
      <c r="S2091" s="291"/>
    </row>
    <row r="2092" spans="1:19" ht="14.4">
      <c r="A2092" s="36">
        <f t="shared" si="257"/>
        <v>769</v>
      </c>
      <c r="B2092" s="526"/>
      <c r="C2092" s="36" t="str">
        <f>VLOOKUP('Employee Salary Payroll Tax '!B2094,'Employee Salary Payroll Tax '!$D$1:$E$7,2,FALSE)</f>
        <v>NonUnion</v>
      </c>
      <c r="D2092" s="61">
        <f t="shared" si="258"/>
        <v>2.98E-2</v>
      </c>
      <c r="E2092" s="351">
        <f>'Employee Salary Payroll Tax '!N2094</f>
        <v>97510.16</v>
      </c>
      <c r="F2092" s="351">
        <f t="shared" si="259"/>
        <v>100415.96276800001</v>
      </c>
      <c r="G2092" s="352"/>
      <c r="H2092" s="351">
        <f t="shared" si="264"/>
        <v>0</v>
      </c>
      <c r="I2092" s="351">
        <f t="shared" si="260"/>
        <v>2905.8027680000087</v>
      </c>
      <c r="J2092" s="351">
        <f t="shared" si="261"/>
        <v>0</v>
      </c>
      <c r="K2092" s="293">
        <f>SUM('Employee Salary Payroll Tax '!I2094:K2094)</f>
        <v>18592.77</v>
      </c>
      <c r="L2092" s="293">
        <f>'Employee Salary Payroll Tax '!H2094</f>
        <v>0</v>
      </c>
      <c r="M2092" s="293">
        <f t="shared" si="262"/>
        <v>78917.39</v>
      </c>
      <c r="N2092" s="359">
        <f t="shared" si="263"/>
        <v>0</v>
      </c>
      <c r="O2092" s="331"/>
      <c r="P2092" s="61"/>
      <c r="Q2092" s="294"/>
      <c r="R2092" s="292"/>
      <c r="S2092" s="291"/>
    </row>
    <row r="2093" spans="1:19" ht="14.4">
      <c r="A2093" s="36">
        <f t="shared" ref="A2093:A2156" si="265">+A2092+1</f>
        <v>770</v>
      </c>
      <c r="B2093" s="526"/>
      <c r="C2093" s="36" t="str">
        <f>VLOOKUP('Employee Salary Payroll Tax '!B2095,'Employee Salary Payroll Tax '!$D$1:$E$7,2,FALSE)</f>
        <v>IBEW</v>
      </c>
      <c r="D2093" s="61">
        <f t="shared" si="258"/>
        <v>6.875E-3</v>
      </c>
      <c r="E2093" s="351">
        <f>'Employee Salary Payroll Tax '!N2095</f>
        <v>4651.75</v>
      </c>
      <c r="F2093" s="351">
        <f t="shared" si="259"/>
        <v>4683.7307812499994</v>
      </c>
      <c r="G2093" s="352"/>
      <c r="H2093" s="351">
        <f t="shared" si="264"/>
        <v>40348.25</v>
      </c>
      <c r="I2093" s="351">
        <f t="shared" si="260"/>
        <v>31.980781249999382</v>
      </c>
      <c r="J2093" s="351">
        <f t="shared" si="261"/>
        <v>0.19188468749999629</v>
      </c>
      <c r="K2093" s="293">
        <f>SUM('Employee Salary Payroll Tax '!I2095:K2095)</f>
        <v>4651.17</v>
      </c>
      <c r="L2093" s="293">
        <f>'Employee Salary Payroll Tax '!H2095</f>
        <v>0</v>
      </c>
      <c r="M2093" s="293">
        <f t="shared" si="262"/>
        <v>0.57999999999992724</v>
      </c>
      <c r="N2093" s="359">
        <f t="shared" si="263"/>
        <v>0.19186076245875142</v>
      </c>
      <c r="O2093" s="331"/>
      <c r="P2093" s="61"/>
      <c r="Q2093" s="294"/>
      <c r="R2093" s="292"/>
      <c r="S2093" s="291"/>
    </row>
    <row r="2094" spans="1:19" ht="14.4">
      <c r="A2094" s="36">
        <f t="shared" si="265"/>
        <v>771</v>
      </c>
      <c r="B2094" s="526"/>
      <c r="C2094" s="36" t="str">
        <f>VLOOKUP('Employee Salary Payroll Tax '!B2096,'Employee Salary Payroll Tax '!$D$1:$E$7,2,FALSE)</f>
        <v>NonUnion</v>
      </c>
      <c r="D2094" s="61">
        <f t="shared" si="258"/>
        <v>2.98E-2</v>
      </c>
      <c r="E2094" s="351">
        <f>'Employee Salary Payroll Tax '!N2096</f>
        <v>1488</v>
      </c>
      <c r="F2094" s="351">
        <f t="shared" si="259"/>
        <v>1532.3424</v>
      </c>
      <c r="G2094" s="352"/>
      <c r="H2094" s="351">
        <f t="shared" si="264"/>
        <v>43512</v>
      </c>
      <c r="I2094" s="351">
        <f t="shared" si="260"/>
        <v>44.342399999999998</v>
      </c>
      <c r="J2094" s="351">
        <f t="shared" si="261"/>
        <v>0.26605439999999997</v>
      </c>
      <c r="K2094" s="293">
        <f>SUM('Employee Salary Payroll Tax '!I2096:K2096)</f>
        <v>1041.5999999999999</v>
      </c>
      <c r="L2094" s="293">
        <f>'Employee Salary Payroll Tax '!H2096</f>
        <v>0</v>
      </c>
      <c r="M2094" s="293">
        <f t="shared" si="262"/>
        <v>446.40000000000009</v>
      </c>
      <c r="N2094" s="359">
        <f t="shared" si="263"/>
        <v>0.18623807987483995</v>
      </c>
      <c r="O2094" s="331"/>
      <c r="P2094" s="61"/>
      <c r="Q2094" s="294"/>
      <c r="R2094" s="292"/>
      <c r="S2094" s="291"/>
    </row>
    <row r="2095" spans="1:19" ht="14.4">
      <c r="A2095" s="36">
        <f t="shared" si="265"/>
        <v>772</v>
      </c>
      <c r="B2095" s="526"/>
      <c r="C2095" s="36" t="str">
        <f>VLOOKUP('Employee Salary Payroll Tax '!B2097,'Employee Salary Payroll Tax '!$D$1:$E$7,2,FALSE)</f>
        <v>IBEW</v>
      </c>
      <c r="D2095" s="61">
        <f t="shared" si="258"/>
        <v>6.875E-3</v>
      </c>
      <c r="E2095" s="351">
        <f>'Employee Salary Payroll Tax '!N2097</f>
        <v>187112.21</v>
      </c>
      <c r="F2095" s="351">
        <f t="shared" si="259"/>
        <v>188398.60644374997</v>
      </c>
      <c r="G2095" s="352"/>
      <c r="H2095" s="351">
        <f t="shared" si="264"/>
        <v>0</v>
      </c>
      <c r="I2095" s="351">
        <f t="shared" si="260"/>
        <v>1286.3964437499817</v>
      </c>
      <c r="J2095" s="351">
        <f t="shared" si="261"/>
        <v>0</v>
      </c>
      <c r="K2095" s="293">
        <f>SUM('Employee Salary Payroll Tax '!I2097:K2097)</f>
        <v>157064.80000000002</v>
      </c>
      <c r="L2095" s="293">
        <f>'Employee Salary Payroll Tax '!H2097</f>
        <v>0</v>
      </c>
      <c r="M2095" s="293">
        <f t="shared" si="262"/>
        <v>30047.409999999974</v>
      </c>
      <c r="N2095" s="359">
        <f t="shared" si="263"/>
        <v>0</v>
      </c>
      <c r="O2095" s="331"/>
      <c r="P2095" s="61"/>
      <c r="Q2095" s="294"/>
      <c r="R2095" s="292"/>
      <c r="S2095" s="291"/>
    </row>
    <row r="2096" spans="1:19" ht="14.4">
      <c r="A2096" s="36">
        <f t="shared" si="265"/>
        <v>773</v>
      </c>
      <c r="B2096" s="526"/>
      <c r="C2096" s="36" t="str">
        <f>VLOOKUP('Employee Salary Payroll Tax '!B2098,'Employee Salary Payroll Tax '!$D$1:$E$7,2,FALSE)</f>
        <v>UA</v>
      </c>
      <c r="D2096" s="61">
        <f t="shared" si="258"/>
        <v>0.03</v>
      </c>
      <c r="E2096" s="351">
        <f>'Employee Salary Payroll Tax '!N2098</f>
        <v>34219.370000000003</v>
      </c>
      <c r="F2096" s="351">
        <f t="shared" si="259"/>
        <v>35245.951100000006</v>
      </c>
      <c r="G2096" s="352"/>
      <c r="H2096" s="351">
        <f t="shared" si="264"/>
        <v>10780.629999999997</v>
      </c>
      <c r="I2096" s="351">
        <f t="shared" si="260"/>
        <v>1026.5811000000031</v>
      </c>
      <c r="J2096" s="351">
        <f t="shared" si="261"/>
        <v>6.1594866000000188</v>
      </c>
      <c r="K2096" s="293">
        <f>SUM('Employee Salary Payroll Tax '!I2098:K2098)</f>
        <v>31162.49</v>
      </c>
      <c r="L2096" s="293">
        <f>'Employee Salary Payroll Tax '!H2098</f>
        <v>0</v>
      </c>
      <c r="M2096" s="293">
        <f t="shared" si="262"/>
        <v>3056.880000000001</v>
      </c>
      <c r="N2096" s="359">
        <f t="shared" si="263"/>
        <v>5.6092481998360961</v>
      </c>
      <c r="O2096" s="331"/>
      <c r="P2096" s="61"/>
      <c r="Q2096" s="294"/>
      <c r="R2096" s="292"/>
      <c r="S2096" s="291"/>
    </row>
    <row r="2097" spans="1:19" ht="14.4">
      <c r="A2097" s="36">
        <f t="shared" si="265"/>
        <v>774</v>
      </c>
      <c r="B2097" s="526"/>
      <c r="C2097" s="36" t="str">
        <f>VLOOKUP('Employee Salary Payroll Tax '!B2099,'Employee Salary Payroll Tax '!$D$1:$E$7,2,FALSE)</f>
        <v>UA</v>
      </c>
      <c r="D2097" s="61">
        <f t="shared" si="258"/>
        <v>0.03</v>
      </c>
      <c r="E2097" s="351">
        <f>'Employee Salary Payroll Tax '!N2099</f>
        <v>35343.279999999999</v>
      </c>
      <c r="F2097" s="351">
        <f t="shared" si="259"/>
        <v>36403.578399999999</v>
      </c>
      <c r="G2097" s="352"/>
      <c r="H2097" s="351">
        <f t="shared" si="264"/>
        <v>9656.7200000000012</v>
      </c>
      <c r="I2097" s="351">
        <f t="shared" si="260"/>
        <v>1060.2983999999997</v>
      </c>
      <c r="J2097" s="351">
        <f t="shared" si="261"/>
        <v>6.3617903999999985</v>
      </c>
      <c r="K2097" s="293">
        <f>SUM('Employee Salary Payroll Tax '!I2099:K2099)</f>
        <v>33215.26</v>
      </c>
      <c r="L2097" s="293">
        <f>'Employee Salary Payroll Tax '!H2099</f>
        <v>0</v>
      </c>
      <c r="M2097" s="293">
        <f t="shared" si="262"/>
        <v>2128.0199999999968</v>
      </c>
      <c r="N2097" s="359">
        <f t="shared" si="263"/>
        <v>5.9787467998308372</v>
      </c>
      <c r="O2097" s="331"/>
      <c r="P2097" s="61"/>
      <c r="Q2097" s="294"/>
      <c r="R2097" s="292"/>
      <c r="S2097" s="291"/>
    </row>
    <row r="2098" spans="1:19" ht="14.4">
      <c r="A2098" s="36">
        <f t="shared" si="265"/>
        <v>775</v>
      </c>
      <c r="B2098" s="526"/>
      <c r="C2098" s="36" t="str">
        <f>VLOOKUP('Employee Salary Payroll Tax '!B2100,'Employee Salary Payroll Tax '!$D$1:$E$7,2,FALSE)</f>
        <v>IBEW</v>
      </c>
      <c r="D2098" s="61">
        <f t="shared" si="258"/>
        <v>6.875E-3</v>
      </c>
      <c r="E2098" s="351">
        <f>'Employee Salary Payroll Tax '!N2100</f>
        <v>9971.69</v>
      </c>
      <c r="F2098" s="351">
        <f t="shared" si="259"/>
        <v>10040.24536875</v>
      </c>
      <c r="G2098" s="352"/>
      <c r="H2098" s="351">
        <f t="shared" si="264"/>
        <v>35028.31</v>
      </c>
      <c r="I2098" s="351">
        <f t="shared" si="260"/>
        <v>68.555368749999616</v>
      </c>
      <c r="J2098" s="351">
        <f t="shared" si="261"/>
        <v>0.41133221249999768</v>
      </c>
      <c r="K2098" s="293">
        <f>SUM('Employee Salary Payroll Tax '!I2100:K2100)</f>
        <v>430.44</v>
      </c>
      <c r="L2098" s="293">
        <f>'Employee Salary Payroll Tax '!H2100</f>
        <v>0</v>
      </c>
      <c r="M2098" s="293">
        <f t="shared" si="262"/>
        <v>9541.25</v>
      </c>
      <c r="N2098" s="359">
        <f t="shared" si="263"/>
        <v>1.775564999821929E-2</v>
      </c>
      <c r="O2098" s="331"/>
      <c r="P2098" s="61"/>
      <c r="Q2098" s="294"/>
      <c r="R2098" s="292"/>
      <c r="S2098" s="291"/>
    </row>
    <row r="2099" spans="1:19" ht="14.4">
      <c r="A2099" s="36">
        <f t="shared" si="265"/>
        <v>776</v>
      </c>
      <c r="B2099" s="526"/>
      <c r="C2099" s="36" t="str">
        <f>VLOOKUP('Employee Salary Payroll Tax '!B2101,'Employee Salary Payroll Tax '!$D$1:$E$7,2,FALSE)</f>
        <v>NonUnion</v>
      </c>
      <c r="D2099" s="61">
        <f t="shared" si="258"/>
        <v>2.98E-2</v>
      </c>
      <c r="E2099" s="351">
        <f>'Employee Salary Payroll Tax '!N2101</f>
        <v>50128.68</v>
      </c>
      <c r="F2099" s="351">
        <f t="shared" si="259"/>
        <v>51622.514664000002</v>
      </c>
      <c r="G2099" s="352"/>
      <c r="H2099" s="351">
        <f t="shared" si="264"/>
        <v>0</v>
      </c>
      <c r="I2099" s="351">
        <f t="shared" si="260"/>
        <v>1493.8346640000018</v>
      </c>
      <c r="J2099" s="351">
        <f t="shared" si="261"/>
        <v>0</v>
      </c>
      <c r="K2099" s="293">
        <f>SUM('Employee Salary Payroll Tax '!I2101:K2101)</f>
        <v>38422.339999999997</v>
      </c>
      <c r="L2099" s="293">
        <f>'Employee Salary Payroll Tax '!H2101</f>
        <v>0</v>
      </c>
      <c r="M2099" s="293">
        <f t="shared" si="262"/>
        <v>11706.340000000004</v>
      </c>
      <c r="N2099" s="359">
        <f t="shared" si="263"/>
        <v>0</v>
      </c>
      <c r="O2099" s="331"/>
      <c r="P2099" s="61"/>
      <c r="Q2099" s="294"/>
      <c r="R2099" s="292"/>
      <c r="S2099" s="291"/>
    </row>
    <row r="2100" spans="1:19" ht="14.4">
      <c r="A2100" s="36">
        <f t="shared" si="265"/>
        <v>777</v>
      </c>
      <c r="B2100" s="526"/>
      <c r="C2100" s="36" t="str">
        <f>VLOOKUP('Employee Salary Payroll Tax '!B2102,'Employee Salary Payroll Tax '!$D$1:$E$7,2,FALSE)</f>
        <v>IBEW</v>
      </c>
      <c r="D2100" s="61">
        <f t="shared" si="258"/>
        <v>6.875E-3</v>
      </c>
      <c r="E2100" s="351">
        <f>'Employee Salary Payroll Tax '!N2102</f>
        <v>13544.94</v>
      </c>
      <c r="F2100" s="351">
        <f t="shared" si="259"/>
        <v>13638.0614625</v>
      </c>
      <c r="G2100" s="352"/>
      <c r="H2100" s="351">
        <f t="shared" si="264"/>
        <v>31455.059999999998</v>
      </c>
      <c r="I2100" s="351">
        <f t="shared" si="260"/>
        <v>93.121462499999325</v>
      </c>
      <c r="J2100" s="351">
        <f t="shared" si="261"/>
        <v>0.55872877499999596</v>
      </c>
      <c r="K2100" s="293">
        <f>SUM('Employee Salary Payroll Tax '!I2102:K2102)</f>
        <v>13544.94</v>
      </c>
      <c r="L2100" s="293">
        <f>'Employee Salary Payroll Tax '!H2102</f>
        <v>0</v>
      </c>
      <c r="M2100" s="293">
        <f t="shared" si="262"/>
        <v>0</v>
      </c>
      <c r="N2100" s="359">
        <f t="shared" si="263"/>
        <v>0.55872877495874596</v>
      </c>
      <c r="O2100" s="331"/>
      <c r="P2100" s="61"/>
      <c r="Q2100" s="294"/>
      <c r="R2100" s="292"/>
      <c r="S2100" s="291"/>
    </row>
    <row r="2101" spans="1:19" ht="14.4">
      <c r="A2101" s="36">
        <f t="shared" si="265"/>
        <v>778</v>
      </c>
      <c r="B2101" s="526"/>
      <c r="C2101" s="36" t="str">
        <f>VLOOKUP('Employee Salary Payroll Tax '!B2103,'Employee Salary Payroll Tax '!$D$1:$E$7,2,FALSE)</f>
        <v>Not Assigned</v>
      </c>
      <c r="D2101" s="61">
        <f t="shared" si="258"/>
        <v>0</v>
      </c>
      <c r="E2101" s="351">
        <f>'Employee Salary Payroll Tax '!N2103</f>
        <v>0</v>
      </c>
      <c r="F2101" s="351">
        <f t="shared" si="259"/>
        <v>0</v>
      </c>
      <c r="G2101" s="352"/>
      <c r="H2101" s="351">
        <f t="shared" si="264"/>
        <v>45000</v>
      </c>
      <c r="I2101" s="351">
        <f t="shared" si="260"/>
        <v>0</v>
      </c>
      <c r="J2101" s="351">
        <f t="shared" si="261"/>
        <v>0</v>
      </c>
      <c r="K2101" s="293">
        <f>SUM('Employee Salary Payroll Tax '!I2103:K2103)</f>
        <v>0</v>
      </c>
      <c r="L2101" s="293">
        <f>'Employee Salary Payroll Tax '!H2103</f>
        <v>0</v>
      </c>
      <c r="M2101" s="293">
        <f t="shared" si="262"/>
        <v>0</v>
      </c>
      <c r="N2101" s="359">
        <f t="shared" si="263"/>
        <v>0</v>
      </c>
      <c r="O2101" s="331"/>
      <c r="P2101" s="61"/>
      <c r="Q2101" s="294"/>
      <c r="R2101" s="292"/>
      <c r="S2101" s="291"/>
    </row>
    <row r="2102" spans="1:19" ht="14.4">
      <c r="A2102" s="36">
        <f t="shared" si="265"/>
        <v>779</v>
      </c>
      <c r="B2102" s="526"/>
      <c r="C2102" s="36" t="str">
        <f>VLOOKUP('Employee Salary Payroll Tax '!B2104,'Employee Salary Payroll Tax '!$D$1:$E$7,2,FALSE)</f>
        <v>IBEW</v>
      </c>
      <c r="D2102" s="61">
        <f t="shared" si="258"/>
        <v>6.875E-3</v>
      </c>
      <c r="E2102" s="351">
        <f>'Employee Salary Payroll Tax '!N2104</f>
        <v>9924.02</v>
      </c>
      <c r="F2102" s="351">
        <f t="shared" si="259"/>
        <v>9992.2476375000006</v>
      </c>
      <c r="G2102" s="352"/>
      <c r="H2102" s="351">
        <f t="shared" si="264"/>
        <v>35075.979999999996</v>
      </c>
      <c r="I2102" s="351">
        <f t="shared" si="260"/>
        <v>68.227637500000128</v>
      </c>
      <c r="J2102" s="351">
        <f t="shared" si="261"/>
        <v>0.40936582500000079</v>
      </c>
      <c r="K2102" s="293">
        <f>SUM('Employee Salary Payroll Tax '!I2104:K2104)</f>
        <v>264.26</v>
      </c>
      <c r="L2102" s="293">
        <f>'Employee Salary Payroll Tax '!H2104</f>
        <v>0</v>
      </c>
      <c r="M2102" s="293">
        <f t="shared" si="262"/>
        <v>9659.76</v>
      </c>
      <c r="N2102" s="359">
        <f t="shared" si="263"/>
        <v>1.0900724998901601E-2</v>
      </c>
      <c r="O2102" s="331"/>
      <c r="P2102" s="61"/>
      <c r="Q2102" s="294"/>
      <c r="R2102" s="292"/>
      <c r="S2102" s="291"/>
    </row>
    <row r="2103" spans="1:19" ht="14.4">
      <c r="A2103" s="36">
        <f t="shared" si="265"/>
        <v>780</v>
      </c>
      <c r="B2103" s="526"/>
      <c r="C2103" s="36" t="str">
        <f>VLOOKUP('Employee Salary Payroll Tax '!B2105,'Employee Salary Payroll Tax '!$D$1:$E$7,2,FALSE)</f>
        <v>NonUnion</v>
      </c>
      <c r="D2103" s="61">
        <f t="shared" si="258"/>
        <v>2.98E-2</v>
      </c>
      <c r="E2103" s="351">
        <f>'Employee Salary Payroll Tax '!N2105</f>
        <v>90554.87</v>
      </c>
      <c r="F2103" s="351">
        <f t="shared" si="259"/>
        <v>93253.405125999998</v>
      </c>
      <c r="G2103" s="352"/>
      <c r="H2103" s="351">
        <f t="shared" si="264"/>
        <v>0</v>
      </c>
      <c r="I2103" s="351">
        <f t="shared" si="260"/>
        <v>2698.5351260000025</v>
      </c>
      <c r="J2103" s="351">
        <f t="shared" si="261"/>
        <v>0</v>
      </c>
      <c r="K2103" s="293">
        <f>SUM('Employee Salary Payroll Tax '!I2105:K2105)</f>
        <v>19970.490000000002</v>
      </c>
      <c r="L2103" s="293">
        <f>'Employee Salary Payroll Tax '!H2105</f>
        <v>0</v>
      </c>
      <c r="M2103" s="293">
        <f t="shared" si="262"/>
        <v>70584.37999999999</v>
      </c>
      <c r="N2103" s="359">
        <f t="shared" si="263"/>
        <v>0</v>
      </c>
      <c r="O2103" s="331"/>
      <c r="P2103" s="61"/>
      <c r="Q2103" s="294"/>
      <c r="R2103" s="292"/>
      <c r="S2103" s="291"/>
    </row>
    <row r="2104" spans="1:19" ht="14.4">
      <c r="A2104" s="36">
        <f t="shared" si="265"/>
        <v>781</v>
      </c>
      <c r="B2104" s="526"/>
      <c r="C2104" s="36" t="str">
        <f>VLOOKUP('Employee Salary Payroll Tax '!B2106,'Employee Salary Payroll Tax '!$D$1:$E$7,2,FALSE)</f>
        <v>NonUnion</v>
      </c>
      <c r="D2104" s="61">
        <f t="shared" si="258"/>
        <v>2.98E-2</v>
      </c>
      <c r="E2104" s="351">
        <f>'Employee Salary Payroll Tax '!N2106</f>
        <v>91804.32</v>
      </c>
      <c r="F2104" s="351">
        <f t="shared" si="259"/>
        <v>94540.088736000005</v>
      </c>
      <c r="G2104" s="352"/>
      <c r="H2104" s="351">
        <f t="shared" si="264"/>
        <v>0</v>
      </c>
      <c r="I2104" s="351">
        <f t="shared" si="260"/>
        <v>2735.7687359999982</v>
      </c>
      <c r="J2104" s="351">
        <f t="shared" si="261"/>
        <v>0</v>
      </c>
      <c r="K2104" s="293">
        <f>SUM('Employee Salary Payroll Tax '!I2106:K2106)</f>
        <v>20940.48</v>
      </c>
      <c r="L2104" s="293">
        <f>'Employee Salary Payroll Tax '!H2106</f>
        <v>70863.839999999997</v>
      </c>
      <c r="M2104" s="293">
        <f t="shared" si="262"/>
        <v>0</v>
      </c>
      <c r="N2104" s="359">
        <f t="shared" si="263"/>
        <v>0</v>
      </c>
      <c r="O2104" s="331"/>
      <c r="P2104" s="61"/>
      <c r="Q2104" s="294"/>
      <c r="R2104" s="292"/>
      <c r="S2104" s="291"/>
    </row>
    <row r="2105" spans="1:19" ht="14.4">
      <c r="A2105" s="36">
        <f t="shared" si="265"/>
        <v>782</v>
      </c>
      <c r="B2105" s="526"/>
      <c r="C2105" s="36" t="str">
        <f>VLOOKUP('Employee Salary Payroll Tax '!B2107,'Employee Salary Payroll Tax '!$D$1:$E$7,2,FALSE)</f>
        <v>NonUnion</v>
      </c>
      <c r="D2105" s="61">
        <f t="shared" si="258"/>
        <v>2.98E-2</v>
      </c>
      <c r="E2105" s="351">
        <f>'Employee Salary Payroll Tax '!N2107</f>
        <v>59422.38</v>
      </c>
      <c r="F2105" s="351">
        <f t="shared" si="259"/>
        <v>61193.166923999997</v>
      </c>
      <c r="G2105" s="352"/>
      <c r="H2105" s="351">
        <f t="shared" si="264"/>
        <v>0</v>
      </c>
      <c r="I2105" s="351">
        <f t="shared" si="260"/>
        <v>1770.786924</v>
      </c>
      <c r="J2105" s="351">
        <f t="shared" si="261"/>
        <v>0</v>
      </c>
      <c r="K2105" s="293">
        <f>SUM('Employee Salary Payroll Tax '!I2107:K2107)</f>
        <v>54615.7</v>
      </c>
      <c r="L2105" s="293">
        <f>'Employee Salary Payroll Tax '!H2107</f>
        <v>0</v>
      </c>
      <c r="M2105" s="293">
        <f t="shared" si="262"/>
        <v>4806.68</v>
      </c>
      <c r="N2105" s="359">
        <f t="shared" si="263"/>
        <v>0</v>
      </c>
      <c r="O2105" s="331"/>
      <c r="P2105" s="61"/>
      <c r="Q2105" s="294"/>
      <c r="R2105" s="292"/>
      <c r="S2105" s="291"/>
    </row>
    <row r="2106" spans="1:19" ht="14.4">
      <c r="A2106" s="36">
        <f t="shared" si="265"/>
        <v>783</v>
      </c>
      <c r="B2106" s="526"/>
      <c r="C2106" s="36" t="str">
        <f>VLOOKUP('Employee Salary Payroll Tax '!B2108,'Employee Salary Payroll Tax '!$D$1:$E$7,2,FALSE)</f>
        <v>NonUnion</v>
      </c>
      <c r="D2106" s="61">
        <f t="shared" si="258"/>
        <v>2.98E-2</v>
      </c>
      <c r="E2106" s="351">
        <f>'Employee Salary Payroll Tax '!N2108</f>
        <v>69897.77</v>
      </c>
      <c r="F2106" s="351">
        <f t="shared" si="259"/>
        <v>71980.723546000008</v>
      </c>
      <c r="G2106" s="352"/>
      <c r="H2106" s="351">
        <f t="shared" si="264"/>
        <v>0</v>
      </c>
      <c r="I2106" s="351">
        <f t="shared" si="260"/>
        <v>2082.9535460000043</v>
      </c>
      <c r="J2106" s="351">
        <f t="shared" si="261"/>
        <v>0</v>
      </c>
      <c r="K2106" s="293">
        <f>SUM('Employee Salary Payroll Tax '!I2108:K2108)</f>
        <v>22528.54</v>
      </c>
      <c r="L2106" s="293">
        <f>'Employee Salary Payroll Tax '!H2108</f>
        <v>0</v>
      </c>
      <c r="M2106" s="293">
        <f t="shared" si="262"/>
        <v>47369.23</v>
      </c>
      <c r="N2106" s="359">
        <f t="shared" si="263"/>
        <v>0</v>
      </c>
      <c r="O2106" s="331"/>
      <c r="P2106" s="61"/>
      <c r="Q2106" s="294"/>
      <c r="R2106" s="292"/>
      <c r="S2106" s="291"/>
    </row>
    <row r="2107" spans="1:19" ht="14.4">
      <c r="A2107" s="36">
        <f t="shared" si="265"/>
        <v>784</v>
      </c>
      <c r="B2107" s="526"/>
      <c r="C2107" s="36" t="str">
        <f>VLOOKUP('Employee Salary Payroll Tax '!B2109,'Employee Salary Payroll Tax '!$D$1:$E$7,2,FALSE)</f>
        <v>IBEW</v>
      </c>
      <c r="D2107" s="61">
        <f t="shared" si="258"/>
        <v>6.875E-3</v>
      </c>
      <c r="E2107" s="351">
        <f>'Employee Salary Payroll Tax '!N2109</f>
        <v>38640.31</v>
      </c>
      <c r="F2107" s="351">
        <f t="shared" si="259"/>
        <v>38905.962131249995</v>
      </c>
      <c r="G2107" s="352"/>
      <c r="H2107" s="351">
        <f t="shared" si="264"/>
        <v>6359.6900000000023</v>
      </c>
      <c r="I2107" s="351">
        <f t="shared" si="260"/>
        <v>265.65213124999718</v>
      </c>
      <c r="J2107" s="351">
        <f t="shared" si="261"/>
        <v>1.5939127874999832</v>
      </c>
      <c r="K2107" s="293">
        <f>SUM('Employee Salary Payroll Tax '!I2109:K2109)</f>
        <v>38640.31</v>
      </c>
      <c r="L2107" s="293">
        <f>'Employee Salary Payroll Tax '!H2109</f>
        <v>0</v>
      </c>
      <c r="M2107" s="293">
        <f t="shared" si="262"/>
        <v>0</v>
      </c>
      <c r="N2107" s="359">
        <f t="shared" si="263"/>
        <v>1.5939127874587331</v>
      </c>
      <c r="O2107" s="331"/>
      <c r="P2107" s="61"/>
      <c r="Q2107" s="294"/>
      <c r="R2107" s="292"/>
      <c r="S2107" s="291"/>
    </row>
    <row r="2108" spans="1:19" ht="14.4">
      <c r="A2108" s="36">
        <f t="shared" si="265"/>
        <v>785</v>
      </c>
      <c r="B2108" s="526"/>
      <c r="C2108" s="36" t="str">
        <f>VLOOKUP('Employee Salary Payroll Tax '!B2110,'Employee Salary Payroll Tax '!$D$1:$E$7,2,FALSE)</f>
        <v>IBEW</v>
      </c>
      <c r="D2108" s="61">
        <f t="shared" si="258"/>
        <v>6.875E-3</v>
      </c>
      <c r="E2108" s="351">
        <f>'Employee Salary Payroll Tax '!N2110</f>
        <v>136444.62</v>
      </c>
      <c r="F2108" s="351">
        <f t="shared" si="259"/>
        <v>137382.67676249999</v>
      </c>
      <c r="G2108" s="352"/>
      <c r="H2108" s="351">
        <f t="shared" si="264"/>
        <v>0</v>
      </c>
      <c r="I2108" s="351">
        <f t="shared" si="260"/>
        <v>938.05676249999669</v>
      </c>
      <c r="J2108" s="351">
        <f t="shared" si="261"/>
        <v>0</v>
      </c>
      <c r="K2108" s="293">
        <f>SUM('Employee Salary Payroll Tax '!I2110:K2110)</f>
        <v>124512.67</v>
      </c>
      <c r="L2108" s="293">
        <f>'Employee Salary Payroll Tax '!H2110</f>
        <v>0</v>
      </c>
      <c r="M2108" s="293">
        <f t="shared" si="262"/>
        <v>11931.949999999997</v>
      </c>
      <c r="N2108" s="359">
        <f t="shared" si="263"/>
        <v>0</v>
      </c>
      <c r="O2108" s="331"/>
      <c r="P2108" s="61"/>
      <c r="Q2108" s="294"/>
      <c r="R2108" s="292"/>
      <c r="S2108" s="291"/>
    </row>
    <row r="2109" spans="1:19" ht="14.4">
      <c r="A2109" s="36">
        <f t="shared" si="265"/>
        <v>786</v>
      </c>
      <c r="B2109" s="526"/>
      <c r="C2109" s="36" t="str">
        <f>VLOOKUP('Employee Salary Payroll Tax '!B2111,'Employee Salary Payroll Tax '!$D$1:$E$7,2,FALSE)</f>
        <v>NonUnion</v>
      </c>
      <c r="D2109" s="61">
        <f t="shared" si="258"/>
        <v>2.98E-2</v>
      </c>
      <c r="E2109" s="351">
        <f>'Employee Salary Payroll Tax '!N2111</f>
        <v>83127.520000000004</v>
      </c>
      <c r="F2109" s="351">
        <f t="shared" si="259"/>
        <v>85604.720096000005</v>
      </c>
      <c r="G2109" s="352"/>
      <c r="H2109" s="351">
        <f t="shared" si="264"/>
        <v>0</v>
      </c>
      <c r="I2109" s="351">
        <f t="shared" si="260"/>
        <v>2477.2000960000005</v>
      </c>
      <c r="J2109" s="351">
        <f t="shared" si="261"/>
        <v>0</v>
      </c>
      <c r="K2109" s="293">
        <f>SUM('Employee Salary Payroll Tax '!I2111:K2111)</f>
        <v>3744.19</v>
      </c>
      <c r="L2109" s="293">
        <f>'Employee Salary Payroll Tax '!H2111</f>
        <v>0</v>
      </c>
      <c r="M2109" s="293">
        <f t="shared" si="262"/>
        <v>79383.33</v>
      </c>
      <c r="N2109" s="359">
        <f t="shared" si="263"/>
        <v>0</v>
      </c>
      <c r="O2109" s="331"/>
      <c r="P2109" s="61"/>
      <c r="Q2109" s="294"/>
      <c r="R2109" s="292"/>
      <c r="S2109" s="291"/>
    </row>
    <row r="2110" spans="1:19" ht="14.4">
      <c r="A2110" s="36">
        <f t="shared" si="265"/>
        <v>787</v>
      </c>
      <c r="B2110" s="526"/>
      <c r="C2110" s="36" t="str">
        <f>VLOOKUP('Employee Salary Payroll Tax '!B2112,'Employee Salary Payroll Tax '!$D$1:$E$7,2,FALSE)</f>
        <v>NonUnion</v>
      </c>
      <c r="D2110" s="61">
        <f t="shared" si="258"/>
        <v>2.98E-2</v>
      </c>
      <c r="E2110" s="351">
        <f>'Employee Salary Payroll Tax '!N2112</f>
        <v>73326.740000000005</v>
      </c>
      <c r="F2110" s="351">
        <f t="shared" si="259"/>
        <v>75511.876852000016</v>
      </c>
      <c r="G2110" s="352"/>
      <c r="H2110" s="351">
        <f t="shared" si="264"/>
        <v>0</v>
      </c>
      <c r="I2110" s="351">
        <f t="shared" si="260"/>
        <v>2185.1368520000105</v>
      </c>
      <c r="J2110" s="351">
        <f t="shared" si="261"/>
        <v>0</v>
      </c>
      <c r="K2110" s="293">
        <f>SUM('Employee Salary Payroll Tax '!I2112:K2112)</f>
        <v>33187.56</v>
      </c>
      <c r="L2110" s="293">
        <f>'Employee Salary Payroll Tax '!H2112</f>
        <v>0</v>
      </c>
      <c r="M2110" s="293">
        <f t="shared" si="262"/>
        <v>40139.180000000008</v>
      </c>
      <c r="N2110" s="359">
        <f t="shared" si="263"/>
        <v>0</v>
      </c>
      <c r="O2110" s="331"/>
      <c r="P2110" s="61"/>
      <c r="Q2110" s="294"/>
      <c r="R2110" s="292"/>
      <c r="S2110" s="291"/>
    </row>
    <row r="2111" spans="1:19" ht="14.4">
      <c r="A2111" s="36">
        <f t="shared" si="265"/>
        <v>788</v>
      </c>
      <c r="B2111" s="526"/>
      <c r="C2111" s="36" t="str">
        <f>VLOOKUP('Employee Salary Payroll Tax '!B2113,'Employee Salary Payroll Tax '!$D$1:$E$7,2,FALSE)</f>
        <v>NonUnion</v>
      </c>
      <c r="D2111" s="61">
        <f t="shared" si="258"/>
        <v>2.98E-2</v>
      </c>
      <c r="E2111" s="351">
        <f>'Employee Salary Payroll Tax '!N2113</f>
        <v>85941.67</v>
      </c>
      <c r="F2111" s="351">
        <f t="shared" si="259"/>
        <v>88502.731765999997</v>
      </c>
      <c r="G2111" s="352"/>
      <c r="H2111" s="351">
        <f t="shared" si="264"/>
        <v>0</v>
      </c>
      <c r="I2111" s="351">
        <f t="shared" si="260"/>
        <v>2561.0617659999989</v>
      </c>
      <c r="J2111" s="351">
        <f t="shared" si="261"/>
        <v>0</v>
      </c>
      <c r="K2111" s="293">
        <f>SUM('Employee Salary Payroll Tax '!I2113:K2113)</f>
        <v>1342.21</v>
      </c>
      <c r="L2111" s="293">
        <f>'Employee Salary Payroll Tax '!H2113</f>
        <v>0</v>
      </c>
      <c r="M2111" s="293">
        <f t="shared" si="262"/>
        <v>84599.459999999992</v>
      </c>
      <c r="N2111" s="359">
        <f t="shared" si="263"/>
        <v>0</v>
      </c>
      <c r="O2111" s="331"/>
      <c r="P2111" s="61"/>
      <c r="Q2111" s="294"/>
      <c r="R2111" s="292"/>
      <c r="S2111" s="291"/>
    </row>
    <row r="2112" spans="1:19" ht="14.4">
      <c r="A2112" s="36">
        <f t="shared" si="265"/>
        <v>789</v>
      </c>
      <c r="B2112" s="526"/>
      <c r="C2112" s="36" t="str">
        <f>VLOOKUP('Employee Salary Payroll Tax '!B2114,'Employee Salary Payroll Tax '!$D$1:$E$7,2,FALSE)</f>
        <v>UA</v>
      </c>
      <c r="D2112" s="61">
        <f t="shared" si="258"/>
        <v>0.03</v>
      </c>
      <c r="E2112" s="351">
        <f>'Employee Salary Payroll Tax '!N2114</f>
        <v>90475.72</v>
      </c>
      <c r="F2112" s="351">
        <f t="shared" si="259"/>
        <v>93189.991600000008</v>
      </c>
      <c r="G2112" s="352"/>
      <c r="H2112" s="351">
        <f t="shared" si="264"/>
        <v>0</v>
      </c>
      <c r="I2112" s="351">
        <f t="shared" si="260"/>
        <v>2714.2716000000073</v>
      </c>
      <c r="J2112" s="351">
        <f t="shared" si="261"/>
        <v>0</v>
      </c>
      <c r="K2112" s="293">
        <f>SUM('Employee Salary Payroll Tax '!I2114:K2114)</f>
        <v>79666.039999999994</v>
      </c>
      <c r="L2112" s="293">
        <f>'Employee Salary Payroll Tax '!H2114</f>
        <v>1227.51</v>
      </c>
      <c r="M2112" s="293">
        <f t="shared" si="262"/>
        <v>9582.1700000000073</v>
      </c>
      <c r="N2112" s="359">
        <f t="shared" si="263"/>
        <v>0</v>
      </c>
      <c r="O2112" s="331"/>
      <c r="P2112" s="61"/>
      <c r="Q2112" s="294"/>
      <c r="R2112" s="292"/>
      <c r="S2112" s="291"/>
    </row>
    <row r="2113" spans="1:19" ht="14.4">
      <c r="A2113" s="36">
        <f t="shared" si="265"/>
        <v>790</v>
      </c>
      <c r="B2113" s="526"/>
      <c r="C2113" s="36" t="str">
        <f>VLOOKUP('Employee Salary Payroll Tax '!B2115,'Employee Salary Payroll Tax '!$D$1:$E$7,2,FALSE)</f>
        <v>NonUnion</v>
      </c>
      <c r="D2113" s="61">
        <f t="shared" si="258"/>
        <v>2.98E-2</v>
      </c>
      <c r="E2113" s="351">
        <f>'Employee Salary Payroll Tax '!N2115</f>
        <v>68073.98</v>
      </c>
      <c r="F2113" s="351">
        <f t="shared" si="259"/>
        <v>70102.584604000003</v>
      </c>
      <c r="G2113" s="352"/>
      <c r="H2113" s="351">
        <f t="shared" si="264"/>
        <v>0</v>
      </c>
      <c r="I2113" s="351">
        <f t="shared" si="260"/>
        <v>2028.6046040000074</v>
      </c>
      <c r="J2113" s="351">
        <f t="shared" si="261"/>
        <v>0</v>
      </c>
      <c r="K2113" s="293">
        <f>SUM('Employee Salary Payroll Tax '!I2115:K2115)</f>
        <v>7306.09</v>
      </c>
      <c r="L2113" s="293">
        <f>'Employee Salary Payroll Tax '!H2115</f>
        <v>0</v>
      </c>
      <c r="M2113" s="293">
        <f t="shared" si="262"/>
        <v>60767.89</v>
      </c>
      <c r="N2113" s="359">
        <f t="shared" si="263"/>
        <v>0</v>
      </c>
      <c r="O2113" s="331"/>
      <c r="P2113" s="61"/>
      <c r="Q2113" s="294"/>
      <c r="R2113" s="292"/>
      <c r="S2113" s="291"/>
    </row>
    <row r="2114" spans="1:19" ht="14.4">
      <c r="A2114" s="36">
        <f t="shared" si="265"/>
        <v>791</v>
      </c>
      <c r="B2114" s="526"/>
      <c r="C2114" s="36" t="str">
        <f>VLOOKUP('Employee Salary Payroll Tax '!B2116,'Employee Salary Payroll Tax '!$D$1:$E$7,2,FALSE)</f>
        <v>NonUnion</v>
      </c>
      <c r="D2114" s="61">
        <f t="shared" si="258"/>
        <v>2.98E-2</v>
      </c>
      <c r="E2114" s="351">
        <f>'Employee Salary Payroll Tax '!N2116</f>
        <v>75374.210000000006</v>
      </c>
      <c r="F2114" s="351">
        <f t="shared" si="259"/>
        <v>77620.361458000014</v>
      </c>
      <c r="G2114" s="352"/>
      <c r="H2114" s="351">
        <f t="shared" si="264"/>
        <v>0</v>
      </c>
      <c r="I2114" s="351">
        <f t="shared" si="260"/>
        <v>2246.1514580000076</v>
      </c>
      <c r="J2114" s="351">
        <f t="shared" si="261"/>
        <v>0</v>
      </c>
      <c r="K2114" s="293">
        <f>SUM('Employee Salary Payroll Tax '!I2116:K2116)</f>
        <v>9633.7100000000009</v>
      </c>
      <c r="L2114" s="293">
        <f>'Employee Salary Payroll Tax '!H2116</f>
        <v>0</v>
      </c>
      <c r="M2114" s="293">
        <f t="shared" si="262"/>
        <v>65740.5</v>
      </c>
      <c r="N2114" s="359">
        <f t="shared" si="263"/>
        <v>0</v>
      </c>
      <c r="O2114" s="331"/>
      <c r="P2114" s="61"/>
      <c r="Q2114" s="294"/>
      <c r="R2114" s="292"/>
      <c r="S2114" s="291"/>
    </row>
    <row r="2115" spans="1:19" ht="14.4">
      <c r="A2115" s="36">
        <f t="shared" si="265"/>
        <v>792</v>
      </c>
      <c r="B2115" s="526"/>
      <c r="C2115" s="36" t="str">
        <f>VLOOKUP('Employee Salary Payroll Tax '!B2117,'Employee Salary Payroll Tax '!$D$1:$E$7,2,FALSE)</f>
        <v>NonUnion</v>
      </c>
      <c r="D2115" s="61">
        <f t="shared" si="258"/>
        <v>2.98E-2</v>
      </c>
      <c r="E2115" s="351">
        <f>'Employee Salary Payroll Tax '!N2117</f>
        <v>54185.91</v>
      </c>
      <c r="F2115" s="351">
        <f t="shared" si="259"/>
        <v>55800.650118000005</v>
      </c>
      <c r="G2115" s="352"/>
      <c r="H2115" s="351">
        <f t="shared" si="264"/>
        <v>0</v>
      </c>
      <c r="I2115" s="351">
        <f t="shared" si="260"/>
        <v>1614.7401180000015</v>
      </c>
      <c r="J2115" s="351">
        <f t="shared" si="261"/>
        <v>0</v>
      </c>
      <c r="K2115" s="293">
        <f>SUM('Employee Salary Payroll Tax '!I2117:K2117)</f>
        <v>8947.86</v>
      </c>
      <c r="L2115" s="293">
        <f>'Employee Salary Payroll Tax '!H2117</f>
        <v>14.28</v>
      </c>
      <c r="M2115" s="293">
        <f t="shared" si="262"/>
        <v>45223.770000000004</v>
      </c>
      <c r="N2115" s="359">
        <f t="shared" si="263"/>
        <v>0</v>
      </c>
      <c r="O2115" s="331"/>
      <c r="P2115" s="61"/>
      <c r="Q2115" s="294"/>
      <c r="R2115" s="292"/>
      <c r="S2115" s="291"/>
    </row>
    <row r="2116" spans="1:19" ht="14.4">
      <c r="A2116" s="36">
        <f t="shared" si="265"/>
        <v>793</v>
      </c>
      <c r="B2116" s="526"/>
      <c r="C2116" s="36" t="str">
        <f>VLOOKUP('Employee Salary Payroll Tax '!B2118,'Employee Salary Payroll Tax '!$D$1:$E$7,2,FALSE)</f>
        <v>NonUnion</v>
      </c>
      <c r="D2116" s="61">
        <f t="shared" si="258"/>
        <v>2.98E-2</v>
      </c>
      <c r="E2116" s="351">
        <f>'Employee Salary Payroll Tax '!N2118</f>
        <v>42441.35</v>
      </c>
      <c r="F2116" s="351">
        <f t="shared" si="259"/>
        <v>43706.102230000004</v>
      </c>
      <c r="G2116" s="352"/>
      <c r="H2116" s="351">
        <f t="shared" si="264"/>
        <v>2558.6500000000015</v>
      </c>
      <c r="I2116" s="351">
        <f t="shared" si="260"/>
        <v>1264.7522300000055</v>
      </c>
      <c r="J2116" s="351">
        <f t="shared" si="261"/>
        <v>7.5885133800000331</v>
      </c>
      <c r="K2116" s="293">
        <f>SUM('Employee Salary Payroll Tax '!I2118:K2118)</f>
        <v>17946.989999999998</v>
      </c>
      <c r="L2116" s="293">
        <f>'Employee Salary Payroll Tax '!H2118</f>
        <v>0</v>
      </c>
      <c r="M2116" s="293">
        <f t="shared" si="262"/>
        <v>24494.36</v>
      </c>
      <c r="N2116" s="359">
        <f t="shared" si="263"/>
        <v>3.2089218119244052</v>
      </c>
      <c r="O2116" s="331"/>
      <c r="P2116" s="61"/>
      <c r="Q2116" s="294"/>
      <c r="R2116" s="292"/>
      <c r="S2116" s="291"/>
    </row>
    <row r="2117" spans="1:19" ht="14.4">
      <c r="A2117" s="36">
        <f t="shared" si="265"/>
        <v>794</v>
      </c>
      <c r="B2117" s="526"/>
      <c r="C2117" s="36" t="str">
        <f>VLOOKUP('Employee Salary Payroll Tax '!B2119,'Employee Salary Payroll Tax '!$D$1:$E$7,2,FALSE)</f>
        <v>NonUnion</v>
      </c>
      <c r="D2117" s="61">
        <f t="shared" si="258"/>
        <v>2.98E-2</v>
      </c>
      <c r="E2117" s="351">
        <f>'Employee Salary Payroll Tax '!N2119</f>
        <v>114696.51</v>
      </c>
      <c r="F2117" s="351">
        <f t="shared" si="259"/>
        <v>118114.465998</v>
      </c>
      <c r="G2117" s="352"/>
      <c r="H2117" s="351">
        <f t="shared" si="264"/>
        <v>0</v>
      </c>
      <c r="I2117" s="351">
        <f t="shared" si="260"/>
        <v>3417.9559980000049</v>
      </c>
      <c r="J2117" s="351">
        <f t="shared" si="261"/>
        <v>0</v>
      </c>
      <c r="K2117" s="293">
        <f>SUM('Employee Salary Payroll Tax '!I2119:K2119)</f>
        <v>14325.55</v>
      </c>
      <c r="L2117" s="293">
        <f>'Employee Salary Payroll Tax '!H2119</f>
        <v>0</v>
      </c>
      <c r="M2117" s="293">
        <f t="shared" si="262"/>
        <v>100370.95999999999</v>
      </c>
      <c r="N2117" s="359">
        <f t="shared" si="263"/>
        <v>0</v>
      </c>
      <c r="O2117" s="331"/>
      <c r="P2117" s="61"/>
      <c r="Q2117" s="294"/>
      <c r="R2117" s="292"/>
      <c r="S2117" s="291"/>
    </row>
    <row r="2118" spans="1:19" ht="14.4">
      <c r="A2118" s="36">
        <f t="shared" si="265"/>
        <v>795</v>
      </c>
      <c r="B2118" s="526"/>
      <c r="C2118" s="36" t="str">
        <f>VLOOKUP('Employee Salary Payroll Tax '!B2120,'Employee Salary Payroll Tax '!$D$1:$E$7,2,FALSE)</f>
        <v>NonUnion</v>
      </c>
      <c r="D2118" s="61">
        <f t="shared" si="258"/>
        <v>2.98E-2</v>
      </c>
      <c r="E2118" s="351">
        <f>'Employee Salary Payroll Tax '!N2120</f>
        <v>90319.26</v>
      </c>
      <c r="F2118" s="351">
        <f t="shared" si="259"/>
        <v>93010.773948000002</v>
      </c>
      <c r="G2118" s="352"/>
      <c r="H2118" s="351">
        <f t="shared" si="264"/>
        <v>0</v>
      </c>
      <c r="I2118" s="351">
        <f t="shared" si="260"/>
        <v>2691.5139480000071</v>
      </c>
      <c r="J2118" s="351">
        <f t="shared" si="261"/>
        <v>0</v>
      </c>
      <c r="K2118" s="293">
        <f>SUM('Employee Salary Payroll Tax '!I2120:K2120)</f>
        <v>17969.79</v>
      </c>
      <c r="L2118" s="293">
        <f>'Employee Salary Payroll Tax '!H2120</f>
        <v>0</v>
      </c>
      <c r="M2118" s="293">
        <f t="shared" si="262"/>
        <v>72349.47</v>
      </c>
      <c r="N2118" s="359">
        <f t="shared" si="263"/>
        <v>0</v>
      </c>
      <c r="O2118" s="331"/>
      <c r="P2118" s="61"/>
      <c r="Q2118" s="294"/>
      <c r="R2118" s="292"/>
      <c r="S2118" s="291"/>
    </row>
    <row r="2119" spans="1:19" ht="14.4">
      <c r="A2119" s="36">
        <f t="shared" si="265"/>
        <v>796</v>
      </c>
      <c r="B2119" s="526"/>
      <c r="C2119" s="36" t="str">
        <f>VLOOKUP('Employee Salary Payroll Tax '!B2121,'Employee Salary Payroll Tax '!$D$1:$E$7,2,FALSE)</f>
        <v>IBEW</v>
      </c>
      <c r="D2119" s="61">
        <f t="shared" si="258"/>
        <v>6.875E-3</v>
      </c>
      <c r="E2119" s="351">
        <f>'Employee Salary Payroll Tax '!N2121</f>
        <v>0.35</v>
      </c>
      <c r="F2119" s="351">
        <f t="shared" si="259"/>
        <v>0.35240624999999998</v>
      </c>
      <c r="G2119" s="352"/>
      <c r="H2119" s="351">
        <f t="shared" si="264"/>
        <v>44999.65</v>
      </c>
      <c r="I2119" s="351">
        <f t="shared" si="260"/>
        <v>2.4062499999999987E-3</v>
      </c>
      <c r="J2119" s="351">
        <f t="shared" si="261"/>
        <v>1.4437499999999992E-5</v>
      </c>
      <c r="K2119" s="293">
        <f>SUM('Employee Salary Payroll Tax '!I2121:K2121)</f>
        <v>0.35</v>
      </c>
      <c r="L2119" s="293">
        <f>'Employee Salary Payroll Tax '!H2121</f>
        <v>0</v>
      </c>
      <c r="M2119" s="293">
        <f t="shared" si="262"/>
        <v>0</v>
      </c>
      <c r="N2119" s="359">
        <f t="shared" si="263"/>
        <v>1.4437458750117848E-5</v>
      </c>
      <c r="O2119" s="331"/>
      <c r="P2119" s="61"/>
      <c r="Q2119" s="294"/>
      <c r="R2119" s="292"/>
      <c r="S2119" s="291"/>
    </row>
    <row r="2120" spans="1:19" ht="14.4">
      <c r="A2120" s="36">
        <f t="shared" si="265"/>
        <v>797</v>
      </c>
      <c r="B2120" s="526"/>
      <c r="C2120" s="36" t="str">
        <f>VLOOKUP('Employee Salary Payroll Tax '!B2122,'Employee Salary Payroll Tax '!$D$1:$E$7,2,FALSE)</f>
        <v>NonUnion</v>
      </c>
      <c r="D2120" s="61">
        <f t="shared" si="258"/>
        <v>2.98E-2</v>
      </c>
      <c r="E2120" s="351">
        <f>'Employee Salary Payroll Tax '!N2122</f>
        <v>70995.7</v>
      </c>
      <c r="F2120" s="351">
        <f t="shared" si="259"/>
        <v>73111.371859999999</v>
      </c>
      <c r="G2120" s="352"/>
      <c r="H2120" s="351">
        <f t="shared" si="264"/>
        <v>0</v>
      </c>
      <c r="I2120" s="351">
        <f t="shared" si="260"/>
        <v>2115.6718600000022</v>
      </c>
      <c r="J2120" s="351">
        <f t="shared" si="261"/>
        <v>0</v>
      </c>
      <c r="K2120" s="293">
        <f>SUM('Employee Salary Payroll Tax '!I2122:K2122)</f>
        <v>70928.56</v>
      </c>
      <c r="L2120" s="293">
        <f>'Employee Salary Payroll Tax '!H2122</f>
        <v>0</v>
      </c>
      <c r="M2120" s="293">
        <f t="shared" si="262"/>
        <v>67.139999999999418</v>
      </c>
      <c r="N2120" s="359">
        <f t="shared" si="263"/>
        <v>0</v>
      </c>
      <c r="O2120" s="331"/>
      <c r="P2120" s="61"/>
      <c r="Q2120" s="294"/>
      <c r="R2120" s="292"/>
      <c r="S2120" s="291"/>
    </row>
    <row r="2121" spans="1:19" ht="14.4">
      <c r="A2121" s="36">
        <f t="shared" si="265"/>
        <v>798</v>
      </c>
      <c r="B2121" s="526"/>
      <c r="C2121" s="36" t="str">
        <f>VLOOKUP('Employee Salary Payroll Tax '!B2123,'Employee Salary Payroll Tax '!$D$1:$E$7,2,FALSE)</f>
        <v>NonUnion</v>
      </c>
      <c r="D2121" s="61">
        <f t="shared" si="258"/>
        <v>2.98E-2</v>
      </c>
      <c r="E2121" s="351">
        <f>'Employee Salary Payroll Tax '!N2123</f>
        <v>12836.66</v>
      </c>
      <c r="F2121" s="351">
        <f t="shared" si="259"/>
        <v>13219.192468000001</v>
      </c>
      <c r="G2121" s="352"/>
      <c r="H2121" s="351">
        <f t="shared" si="264"/>
        <v>32163.34</v>
      </c>
      <c r="I2121" s="351">
        <f t="shared" si="260"/>
        <v>382.53246800000124</v>
      </c>
      <c r="J2121" s="351">
        <f t="shared" si="261"/>
        <v>2.2951948080000073</v>
      </c>
      <c r="K2121" s="293">
        <f>SUM('Employee Salary Payroll Tax '!I2123:K2123)</f>
        <v>12836.66</v>
      </c>
      <c r="L2121" s="293">
        <f>'Employee Salary Payroll Tax '!H2123</f>
        <v>0</v>
      </c>
      <c r="M2121" s="293">
        <f t="shared" si="262"/>
        <v>0</v>
      </c>
      <c r="N2121" s="359">
        <f t="shared" si="263"/>
        <v>2.2951948078212072</v>
      </c>
      <c r="O2121" s="331"/>
      <c r="P2121" s="61"/>
      <c r="Q2121" s="294"/>
      <c r="R2121" s="292"/>
      <c r="S2121" s="291"/>
    </row>
    <row r="2122" spans="1:19" ht="14.4">
      <c r="A2122" s="36">
        <f t="shared" si="265"/>
        <v>799</v>
      </c>
      <c r="B2122" s="526"/>
      <c r="C2122" s="36" t="str">
        <f>VLOOKUP('Employee Salary Payroll Tax '!B2124,'Employee Salary Payroll Tax '!$D$1:$E$7,2,FALSE)</f>
        <v>IBEW</v>
      </c>
      <c r="D2122" s="61">
        <f t="shared" si="258"/>
        <v>6.875E-3</v>
      </c>
      <c r="E2122" s="351">
        <f>'Employee Salary Payroll Tax '!N2124</f>
        <v>4123.7700000000004</v>
      </c>
      <c r="F2122" s="351">
        <f t="shared" si="259"/>
        <v>4152.1209187499999</v>
      </c>
      <c r="G2122" s="352"/>
      <c r="H2122" s="351">
        <f t="shared" si="264"/>
        <v>40876.229999999996</v>
      </c>
      <c r="I2122" s="351">
        <f t="shared" si="260"/>
        <v>28.350918749999437</v>
      </c>
      <c r="J2122" s="351">
        <f t="shared" si="261"/>
        <v>0.17010551249999661</v>
      </c>
      <c r="K2122" s="293">
        <f>SUM('Employee Salary Payroll Tax '!I2124:K2124)</f>
        <v>3748.92</v>
      </c>
      <c r="L2122" s="293">
        <f>'Employee Salary Payroll Tax '!H2124</f>
        <v>0</v>
      </c>
      <c r="M2122" s="293">
        <f t="shared" si="262"/>
        <v>374.85000000000036</v>
      </c>
      <c r="N2122" s="359">
        <f t="shared" si="263"/>
        <v>0.1546429499624965</v>
      </c>
      <c r="O2122" s="331"/>
      <c r="P2122" s="61"/>
      <c r="Q2122" s="294"/>
      <c r="R2122" s="292"/>
      <c r="S2122" s="291"/>
    </row>
    <row r="2123" spans="1:19" ht="14.4">
      <c r="A2123" s="36">
        <f t="shared" si="265"/>
        <v>800</v>
      </c>
      <c r="B2123" s="526"/>
      <c r="C2123" s="36" t="str">
        <f>VLOOKUP('Employee Salary Payroll Tax '!B2125,'Employee Salary Payroll Tax '!$D$1:$E$7,2,FALSE)</f>
        <v>NonUnion</v>
      </c>
      <c r="D2123" s="61">
        <f t="shared" si="258"/>
        <v>2.98E-2</v>
      </c>
      <c r="E2123" s="351">
        <f>'Employee Salary Payroll Tax '!N2125</f>
        <v>77411.39</v>
      </c>
      <c r="F2123" s="351">
        <f t="shared" si="259"/>
        <v>79718.249422000008</v>
      </c>
      <c r="G2123" s="352"/>
      <c r="H2123" s="351">
        <f t="shared" si="264"/>
        <v>0</v>
      </c>
      <c r="I2123" s="351">
        <f t="shared" si="260"/>
        <v>2306.8594220000086</v>
      </c>
      <c r="J2123" s="351">
        <f t="shared" si="261"/>
        <v>0</v>
      </c>
      <c r="K2123" s="293">
        <f>SUM('Employee Salary Payroll Tax '!I2125:K2125)</f>
        <v>77411.39</v>
      </c>
      <c r="L2123" s="293">
        <f>'Employee Salary Payroll Tax '!H2125</f>
        <v>0</v>
      </c>
      <c r="M2123" s="293">
        <f t="shared" si="262"/>
        <v>0</v>
      </c>
      <c r="N2123" s="359">
        <f t="shared" si="263"/>
        <v>0</v>
      </c>
      <c r="O2123" s="331"/>
      <c r="P2123" s="61"/>
      <c r="Q2123" s="294"/>
      <c r="R2123" s="292"/>
      <c r="S2123" s="291"/>
    </row>
    <row r="2124" spans="1:19" ht="14.4">
      <c r="A2124" s="36">
        <f t="shared" si="265"/>
        <v>801</v>
      </c>
      <c r="B2124" s="526"/>
      <c r="C2124" s="36" t="str">
        <f>VLOOKUP('Employee Salary Payroll Tax '!B2126,'Employee Salary Payroll Tax '!$D$1:$E$7,2,FALSE)</f>
        <v>NonUnion</v>
      </c>
      <c r="D2124" s="61">
        <f t="shared" si="258"/>
        <v>2.98E-2</v>
      </c>
      <c r="E2124" s="351">
        <f>'Employee Salary Payroll Tax '!N2126</f>
        <v>83069.070000000007</v>
      </c>
      <c r="F2124" s="351">
        <f t="shared" si="259"/>
        <v>85544.528286000015</v>
      </c>
      <c r="G2124" s="352"/>
      <c r="H2124" s="351">
        <f t="shared" si="264"/>
        <v>0</v>
      </c>
      <c r="I2124" s="351">
        <f t="shared" si="260"/>
        <v>2475.4582860000082</v>
      </c>
      <c r="J2124" s="351">
        <f t="shared" si="261"/>
        <v>0</v>
      </c>
      <c r="K2124" s="293">
        <f>SUM('Employee Salary Payroll Tax '!I2126:K2126)</f>
        <v>74287.39</v>
      </c>
      <c r="L2124" s="293">
        <f>'Employee Salary Payroll Tax '!H2126</f>
        <v>0</v>
      </c>
      <c r="M2124" s="293">
        <f t="shared" si="262"/>
        <v>8781.6800000000076</v>
      </c>
      <c r="N2124" s="359">
        <f t="shared" si="263"/>
        <v>0</v>
      </c>
      <c r="O2124" s="331"/>
      <c r="P2124" s="61"/>
      <c r="Q2124" s="294"/>
      <c r="R2124" s="292"/>
      <c r="S2124" s="291"/>
    </row>
    <row r="2125" spans="1:19" ht="14.4">
      <c r="A2125" s="36">
        <f t="shared" si="265"/>
        <v>802</v>
      </c>
      <c r="B2125" s="526"/>
      <c r="C2125" s="36" t="str">
        <f>VLOOKUP('Employee Salary Payroll Tax '!B2127,'Employee Salary Payroll Tax '!$D$1:$E$7,2,FALSE)</f>
        <v>NonUnion</v>
      </c>
      <c r="D2125" s="61">
        <f t="shared" si="258"/>
        <v>2.98E-2</v>
      </c>
      <c r="E2125" s="351">
        <f>'Employee Salary Payroll Tax '!N2127</f>
        <v>78918.13</v>
      </c>
      <c r="F2125" s="351">
        <f t="shared" si="259"/>
        <v>81269.890274000005</v>
      </c>
      <c r="G2125" s="352"/>
      <c r="H2125" s="351">
        <f t="shared" si="264"/>
        <v>0</v>
      </c>
      <c r="I2125" s="351">
        <f t="shared" si="260"/>
        <v>2351.7602740000002</v>
      </c>
      <c r="J2125" s="351">
        <f t="shared" si="261"/>
        <v>0</v>
      </c>
      <c r="K2125" s="293">
        <f>SUM('Employee Salary Payroll Tax '!I2127:K2127)</f>
        <v>2336.02</v>
      </c>
      <c r="L2125" s="293">
        <f>'Employee Salary Payroll Tax '!H2127</f>
        <v>897.68</v>
      </c>
      <c r="M2125" s="293">
        <f t="shared" si="262"/>
        <v>75684.430000000008</v>
      </c>
      <c r="N2125" s="359">
        <f t="shared" si="263"/>
        <v>0</v>
      </c>
      <c r="O2125" s="331"/>
      <c r="P2125" s="61"/>
      <c r="Q2125" s="294"/>
      <c r="R2125" s="292"/>
      <c r="S2125" s="291"/>
    </row>
    <row r="2126" spans="1:19" ht="14.4">
      <c r="A2126" s="36">
        <f t="shared" si="265"/>
        <v>803</v>
      </c>
      <c r="B2126" s="526"/>
      <c r="C2126" s="36" t="str">
        <f>VLOOKUP('Employee Salary Payroll Tax '!B2128,'Employee Salary Payroll Tax '!$D$1:$E$7,2,FALSE)</f>
        <v>NonUnion</v>
      </c>
      <c r="D2126" s="61">
        <f t="shared" si="258"/>
        <v>2.98E-2</v>
      </c>
      <c r="E2126" s="351">
        <f>'Employee Salary Payroll Tax '!N2128</f>
        <v>2054.67</v>
      </c>
      <c r="F2126" s="351">
        <f t="shared" si="259"/>
        <v>2115.8991660000002</v>
      </c>
      <c r="G2126" s="352"/>
      <c r="H2126" s="351">
        <f t="shared" si="264"/>
        <v>42945.33</v>
      </c>
      <c r="I2126" s="351">
        <f t="shared" si="260"/>
        <v>61.229166000000077</v>
      </c>
      <c r="J2126" s="351">
        <f t="shared" si="261"/>
        <v>0.36737499600000045</v>
      </c>
      <c r="K2126" s="293">
        <f>SUM('Employee Salary Payroll Tax '!I2128:K2128)</f>
        <v>0</v>
      </c>
      <c r="L2126" s="293">
        <f>'Employee Salary Payroll Tax '!H2128</f>
        <v>0</v>
      </c>
      <c r="M2126" s="293">
        <f t="shared" si="262"/>
        <v>2054.67</v>
      </c>
      <c r="N2126" s="359">
        <f t="shared" si="263"/>
        <v>0</v>
      </c>
      <c r="O2126" s="331"/>
      <c r="P2126" s="61"/>
      <c r="Q2126" s="294"/>
      <c r="R2126" s="292"/>
      <c r="S2126" s="291"/>
    </row>
    <row r="2127" spans="1:19" ht="14.4">
      <c r="A2127" s="36">
        <f t="shared" si="265"/>
        <v>804</v>
      </c>
      <c r="B2127" s="526"/>
      <c r="C2127" s="36" t="str">
        <f>VLOOKUP('Employee Salary Payroll Tax '!B2129,'Employee Salary Payroll Tax '!$D$1:$E$7,2,FALSE)</f>
        <v>NonUnion</v>
      </c>
      <c r="D2127" s="61">
        <f t="shared" si="258"/>
        <v>2.98E-2</v>
      </c>
      <c r="E2127" s="351">
        <f>'Employee Salary Payroll Tax '!N2129</f>
        <v>110790.1</v>
      </c>
      <c r="F2127" s="351">
        <f t="shared" si="259"/>
        <v>114091.64498000001</v>
      </c>
      <c r="G2127" s="352"/>
      <c r="H2127" s="351">
        <f t="shared" si="264"/>
        <v>0</v>
      </c>
      <c r="I2127" s="351">
        <f t="shared" si="260"/>
        <v>3301.544980000006</v>
      </c>
      <c r="J2127" s="351">
        <f t="shared" si="261"/>
        <v>0</v>
      </c>
      <c r="K2127" s="293">
        <f>SUM('Employee Salary Payroll Tax '!I2129:K2129)</f>
        <v>49308.99</v>
      </c>
      <c r="L2127" s="293">
        <f>'Employee Salary Payroll Tax '!H2129</f>
        <v>0</v>
      </c>
      <c r="M2127" s="293">
        <f t="shared" si="262"/>
        <v>61481.110000000008</v>
      </c>
      <c r="N2127" s="359">
        <f t="shared" si="263"/>
        <v>0</v>
      </c>
      <c r="O2127" s="331"/>
      <c r="P2127" s="61"/>
      <c r="Q2127" s="294"/>
      <c r="R2127" s="292"/>
      <c r="S2127" s="291"/>
    </row>
    <row r="2128" spans="1:19" ht="14.4">
      <c r="A2128" s="36">
        <f t="shared" si="265"/>
        <v>805</v>
      </c>
      <c r="B2128" s="526"/>
      <c r="C2128" s="36" t="str">
        <f>VLOOKUP('Employee Salary Payroll Tax '!B2130,'Employee Salary Payroll Tax '!$D$1:$E$7,2,FALSE)</f>
        <v>NonUnion</v>
      </c>
      <c r="D2128" s="61">
        <f t="shared" si="258"/>
        <v>2.98E-2</v>
      </c>
      <c r="E2128" s="351">
        <f>'Employee Salary Payroll Tax '!N2130</f>
        <v>105244.78</v>
      </c>
      <c r="F2128" s="351">
        <f t="shared" si="259"/>
        <v>108381.074444</v>
      </c>
      <c r="G2128" s="352"/>
      <c r="H2128" s="351">
        <f t="shared" si="264"/>
        <v>0</v>
      </c>
      <c r="I2128" s="351">
        <f t="shared" si="260"/>
        <v>3136.2944439999992</v>
      </c>
      <c r="J2128" s="351">
        <f t="shared" si="261"/>
        <v>0</v>
      </c>
      <c r="K2128" s="293">
        <f>SUM('Employee Salary Payroll Tax '!I2130:K2130)</f>
        <v>105244.78</v>
      </c>
      <c r="L2128" s="293">
        <f>'Employee Salary Payroll Tax '!H2130</f>
        <v>0</v>
      </c>
      <c r="M2128" s="293">
        <f t="shared" si="262"/>
        <v>0</v>
      </c>
      <c r="N2128" s="359">
        <f t="shared" si="263"/>
        <v>0</v>
      </c>
      <c r="O2128" s="331"/>
      <c r="P2128" s="61"/>
      <c r="Q2128" s="294"/>
      <c r="R2128" s="292"/>
      <c r="S2128" s="291"/>
    </row>
    <row r="2129" spans="1:19" ht="14.4">
      <c r="A2129" s="36">
        <f t="shared" si="265"/>
        <v>806</v>
      </c>
      <c r="B2129" s="526"/>
      <c r="C2129" s="36" t="str">
        <f>VLOOKUP('Employee Salary Payroll Tax '!B2131,'Employee Salary Payroll Tax '!$D$1:$E$7,2,FALSE)</f>
        <v>NonUnion</v>
      </c>
      <c r="D2129" s="61">
        <f t="shared" ref="D2129:D2192" si="266">VLOOKUP(C2129,C$9:D$12,2)</f>
        <v>2.98E-2</v>
      </c>
      <c r="E2129" s="351">
        <f>'Employee Salary Payroll Tax '!N2131</f>
        <v>74602.91</v>
      </c>
      <c r="F2129" s="351">
        <f t="shared" ref="F2129:F2192" si="267">E2129*(1+D2129)</f>
        <v>76826.076718000011</v>
      </c>
      <c r="G2129" s="352"/>
      <c r="H2129" s="351">
        <f t="shared" si="264"/>
        <v>0</v>
      </c>
      <c r="I2129" s="351">
        <f t="shared" ref="I2129:I2192" si="268">F2129-E2129</f>
        <v>2223.1667180000077</v>
      </c>
      <c r="J2129" s="351">
        <f t="shared" ref="J2129:J2192" si="269">IF(H2129&gt;I2129,I2129*$J$12,H2129*$J$12)</f>
        <v>0</v>
      </c>
      <c r="K2129" s="293">
        <f>SUM('Employee Salary Payroll Tax '!I2131:K2131)</f>
        <v>24641.100000000002</v>
      </c>
      <c r="L2129" s="293">
        <f>'Employee Salary Payroll Tax '!H2131</f>
        <v>21936.43</v>
      </c>
      <c r="M2129" s="293">
        <f t="shared" ref="M2129:M2192" si="270">E2129-K2129-L2129</f>
        <v>28025.379999999997</v>
      </c>
      <c r="N2129" s="359">
        <f t="shared" ref="N2129:N2192" si="271">J2129*K2129/(SUM(K2129:M2129)+0.000001)</f>
        <v>0</v>
      </c>
      <c r="O2129" s="331"/>
      <c r="P2129" s="61"/>
      <c r="Q2129" s="294"/>
      <c r="R2129" s="292"/>
      <c r="S2129" s="291"/>
    </row>
    <row r="2130" spans="1:19" ht="14.4">
      <c r="A2130" s="36">
        <f t="shared" si="265"/>
        <v>807</v>
      </c>
      <c r="B2130" s="526"/>
      <c r="C2130" s="36" t="str">
        <f>VLOOKUP('Employee Salary Payroll Tax '!B2132,'Employee Salary Payroll Tax '!$D$1:$E$7,2,FALSE)</f>
        <v>NonUnion</v>
      </c>
      <c r="D2130" s="61">
        <f t="shared" si="266"/>
        <v>2.98E-2</v>
      </c>
      <c r="E2130" s="351">
        <f>'Employee Salary Payroll Tax '!N2132</f>
        <v>72463.45</v>
      </c>
      <c r="F2130" s="351">
        <f t="shared" si="267"/>
        <v>74622.860809999998</v>
      </c>
      <c r="G2130" s="352"/>
      <c r="H2130" s="351">
        <f t="shared" ref="H2130:H2193" si="272">IF(E2130&gt;$H$12,0,$H$12-E2130)</f>
        <v>0</v>
      </c>
      <c r="I2130" s="351">
        <f t="shared" si="268"/>
        <v>2159.4108100000012</v>
      </c>
      <c r="J2130" s="351">
        <f t="shared" si="269"/>
        <v>0</v>
      </c>
      <c r="K2130" s="293">
        <f>SUM('Employee Salary Payroll Tax '!I2132:K2132)</f>
        <v>72463.45</v>
      </c>
      <c r="L2130" s="293">
        <f>'Employee Salary Payroll Tax '!H2132</f>
        <v>0</v>
      </c>
      <c r="M2130" s="293">
        <f t="shared" si="270"/>
        <v>0</v>
      </c>
      <c r="N2130" s="359">
        <f t="shared" si="271"/>
        <v>0</v>
      </c>
      <c r="O2130" s="331"/>
      <c r="P2130" s="61"/>
      <c r="Q2130" s="294"/>
      <c r="R2130" s="292"/>
      <c r="S2130" s="291"/>
    </row>
    <row r="2131" spans="1:19" ht="14.4">
      <c r="A2131" s="36">
        <f t="shared" si="265"/>
        <v>808</v>
      </c>
      <c r="B2131" s="526"/>
      <c r="C2131" s="36" t="str">
        <f>VLOOKUP('Employee Salary Payroll Tax '!B2133,'Employee Salary Payroll Tax '!$D$1:$E$7,2,FALSE)</f>
        <v>NonUnion</v>
      </c>
      <c r="D2131" s="61">
        <f t="shared" si="266"/>
        <v>2.98E-2</v>
      </c>
      <c r="E2131" s="351">
        <f>'Employee Salary Payroll Tax '!N2133</f>
        <v>16322.18</v>
      </c>
      <c r="F2131" s="351">
        <f t="shared" si="267"/>
        <v>16808.580964000001</v>
      </c>
      <c r="G2131" s="352"/>
      <c r="H2131" s="351">
        <f t="shared" si="272"/>
        <v>28677.82</v>
      </c>
      <c r="I2131" s="351">
        <f t="shared" si="268"/>
        <v>486.40096400000039</v>
      </c>
      <c r="J2131" s="351">
        <f t="shared" si="269"/>
        <v>2.9184057840000022</v>
      </c>
      <c r="K2131" s="293">
        <f>SUM('Employee Salary Payroll Tax '!I2133:K2133)</f>
        <v>-6.86</v>
      </c>
      <c r="L2131" s="293">
        <f>'Employee Salary Payroll Tax '!H2133</f>
        <v>0</v>
      </c>
      <c r="M2131" s="293">
        <f t="shared" si="270"/>
        <v>16329.04</v>
      </c>
      <c r="N2131" s="359">
        <f t="shared" si="271"/>
        <v>-1.2265679999248537E-3</v>
      </c>
      <c r="O2131" s="331"/>
      <c r="P2131" s="61"/>
      <c r="Q2131" s="294"/>
      <c r="R2131" s="292"/>
      <c r="S2131" s="291"/>
    </row>
    <row r="2132" spans="1:19" ht="14.4">
      <c r="A2132" s="36">
        <f t="shared" si="265"/>
        <v>809</v>
      </c>
      <c r="B2132" s="526"/>
      <c r="C2132" s="36" t="str">
        <f>VLOOKUP('Employee Salary Payroll Tax '!B2134,'Employee Salary Payroll Tax '!$D$1:$E$7,2,FALSE)</f>
        <v>IBEW</v>
      </c>
      <c r="D2132" s="61">
        <f t="shared" si="266"/>
        <v>6.875E-3</v>
      </c>
      <c r="E2132" s="351">
        <f>'Employee Salary Payroll Tax '!N2134</f>
        <v>94804.77</v>
      </c>
      <c r="F2132" s="351">
        <f t="shared" si="267"/>
        <v>95456.552793750001</v>
      </c>
      <c r="G2132" s="352"/>
      <c r="H2132" s="351">
        <f t="shared" si="272"/>
        <v>0</v>
      </c>
      <c r="I2132" s="351">
        <f t="shared" si="268"/>
        <v>651.78279374999693</v>
      </c>
      <c r="J2132" s="351">
        <f t="shared" si="269"/>
        <v>0</v>
      </c>
      <c r="K2132" s="293">
        <f>SUM('Employee Salary Payroll Tax '!I2134:K2134)</f>
        <v>86250.91</v>
      </c>
      <c r="L2132" s="293">
        <f>'Employee Salary Payroll Tax '!H2134</f>
        <v>0</v>
      </c>
      <c r="M2132" s="293">
        <f t="shared" si="270"/>
        <v>8553.86</v>
      </c>
      <c r="N2132" s="359">
        <f t="shared" si="271"/>
        <v>0</v>
      </c>
      <c r="O2132" s="331"/>
      <c r="P2132" s="61"/>
      <c r="Q2132" s="294"/>
      <c r="R2132" s="292"/>
      <c r="S2132" s="291"/>
    </row>
    <row r="2133" spans="1:19" ht="14.4">
      <c r="A2133" s="36">
        <f t="shared" si="265"/>
        <v>810</v>
      </c>
      <c r="B2133" s="526"/>
      <c r="C2133" s="36" t="str">
        <f>VLOOKUP('Employee Salary Payroll Tax '!B2135,'Employee Salary Payroll Tax '!$D$1:$E$7,2,FALSE)</f>
        <v>NonUnion</v>
      </c>
      <c r="D2133" s="61">
        <f t="shared" si="266"/>
        <v>2.98E-2</v>
      </c>
      <c r="E2133" s="351">
        <f>'Employee Salary Payroll Tax '!N2135</f>
        <v>108588.29</v>
      </c>
      <c r="F2133" s="351">
        <f t="shared" si="267"/>
        <v>111824.221042</v>
      </c>
      <c r="G2133" s="352"/>
      <c r="H2133" s="351">
        <f t="shared" si="272"/>
        <v>0</v>
      </c>
      <c r="I2133" s="351">
        <f t="shared" si="268"/>
        <v>3235.9310420000111</v>
      </c>
      <c r="J2133" s="351">
        <f t="shared" si="269"/>
        <v>0</v>
      </c>
      <c r="K2133" s="293">
        <f>SUM('Employee Salary Payroll Tax '!I2135:K2135)</f>
        <v>27118.18</v>
      </c>
      <c r="L2133" s="293">
        <f>'Employee Salary Payroll Tax '!H2135</f>
        <v>0</v>
      </c>
      <c r="M2133" s="293">
        <f t="shared" si="270"/>
        <v>81470.109999999986</v>
      </c>
      <c r="N2133" s="359">
        <f t="shared" si="271"/>
        <v>0</v>
      </c>
      <c r="O2133" s="331"/>
      <c r="P2133" s="61"/>
      <c r="Q2133" s="294"/>
      <c r="R2133" s="292"/>
      <c r="S2133" s="291"/>
    </row>
    <row r="2134" spans="1:19" ht="14.4">
      <c r="A2134" s="36">
        <f t="shared" si="265"/>
        <v>811</v>
      </c>
      <c r="B2134" s="526"/>
      <c r="C2134" s="36" t="str">
        <f>VLOOKUP('Employee Salary Payroll Tax '!B2136,'Employee Salary Payroll Tax '!$D$1:$E$7,2,FALSE)</f>
        <v>NonUnion</v>
      </c>
      <c r="D2134" s="61">
        <f t="shared" si="266"/>
        <v>2.98E-2</v>
      </c>
      <c r="E2134" s="351">
        <f>'Employee Salary Payroll Tax '!N2136</f>
        <v>30995.1</v>
      </c>
      <c r="F2134" s="351">
        <f t="shared" si="267"/>
        <v>31918.753980000001</v>
      </c>
      <c r="G2134" s="352"/>
      <c r="H2134" s="351">
        <f t="shared" si="272"/>
        <v>14004.900000000001</v>
      </c>
      <c r="I2134" s="351">
        <f t="shared" si="268"/>
        <v>923.65398000000278</v>
      </c>
      <c r="J2134" s="351">
        <f t="shared" si="269"/>
        <v>5.5419238800000166</v>
      </c>
      <c r="K2134" s="293">
        <f>SUM('Employee Salary Payroll Tax '!I2136:K2136)</f>
        <v>26998.1</v>
      </c>
      <c r="L2134" s="293">
        <f>'Employee Salary Payroll Tax '!H2136</f>
        <v>0</v>
      </c>
      <c r="M2134" s="293">
        <f t="shared" si="270"/>
        <v>3997</v>
      </c>
      <c r="N2134" s="359">
        <f t="shared" si="271"/>
        <v>4.8272602798442721</v>
      </c>
      <c r="O2134" s="331"/>
      <c r="P2134" s="61"/>
      <c r="Q2134" s="294"/>
      <c r="R2134" s="292"/>
      <c r="S2134" s="291"/>
    </row>
    <row r="2135" spans="1:19" ht="14.4">
      <c r="A2135" s="36">
        <f t="shared" si="265"/>
        <v>812</v>
      </c>
      <c r="B2135" s="526"/>
      <c r="C2135" s="36" t="str">
        <f>VLOOKUP('Employee Salary Payroll Tax '!B2137,'Employee Salary Payroll Tax '!$D$1:$E$7,2,FALSE)</f>
        <v>NonUnion</v>
      </c>
      <c r="D2135" s="61">
        <f t="shared" si="266"/>
        <v>2.98E-2</v>
      </c>
      <c r="E2135" s="351">
        <f>'Employee Salary Payroll Tax '!N2137</f>
        <v>144017.18</v>
      </c>
      <c r="F2135" s="351">
        <f t="shared" si="267"/>
        <v>148308.89196400001</v>
      </c>
      <c r="G2135" s="352"/>
      <c r="H2135" s="351">
        <f t="shared" si="272"/>
        <v>0</v>
      </c>
      <c r="I2135" s="351">
        <f t="shared" si="268"/>
        <v>4291.7119640000165</v>
      </c>
      <c r="J2135" s="351">
        <f t="shared" si="269"/>
        <v>0</v>
      </c>
      <c r="K2135" s="293">
        <f>SUM('Employee Salary Payroll Tax '!I2137:K2137)</f>
        <v>4397.67</v>
      </c>
      <c r="L2135" s="293">
        <f>'Employee Salary Payroll Tax '!H2137</f>
        <v>1565.88</v>
      </c>
      <c r="M2135" s="293">
        <f t="shared" si="270"/>
        <v>138053.62999999998</v>
      </c>
      <c r="N2135" s="359">
        <f t="shared" si="271"/>
        <v>0</v>
      </c>
      <c r="O2135" s="331"/>
      <c r="P2135" s="61"/>
      <c r="Q2135" s="294"/>
      <c r="R2135" s="292"/>
      <c r="S2135" s="291"/>
    </row>
    <row r="2136" spans="1:19" ht="14.4">
      <c r="A2136" s="36">
        <f t="shared" si="265"/>
        <v>813</v>
      </c>
      <c r="B2136" s="526"/>
      <c r="C2136" s="36" t="str">
        <f>VLOOKUP('Employee Salary Payroll Tax '!B2138,'Employee Salary Payroll Tax '!$D$1:$E$7,2,FALSE)</f>
        <v>NonUnion</v>
      </c>
      <c r="D2136" s="61">
        <f t="shared" si="266"/>
        <v>2.98E-2</v>
      </c>
      <c r="E2136" s="351">
        <f>'Employee Salary Payroll Tax '!N2138</f>
        <v>48931.05</v>
      </c>
      <c r="F2136" s="351">
        <f t="shared" si="267"/>
        <v>50389.195290000003</v>
      </c>
      <c r="G2136" s="352"/>
      <c r="H2136" s="351">
        <f t="shared" si="272"/>
        <v>0</v>
      </c>
      <c r="I2136" s="351">
        <f t="shared" si="268"/>
        <v>1458.1452900000004</v>
      </c>
      <c r="J2136" s="351">
        <f t="shared" si="269"/>
        <v>0</v>
      </c>
      <c r="K2136" s="293">
        <f>SUM('Employee Salary Payroll Tax '!I2138:K2138)</f>
        <v>48931.05</v>
      </c>
      <c r="L2136" s="293">
        <f>'Employee Salary Payroll Tax '!H2138</f>
        <v>0</v>
      </c>
      <c r="M2136" s="293">
        <f t="shared" si="270"/>
        <v>0</v>
      </c>
      <c r="N2136" s="359">
        <f t="shared" si="271"/>
        <v>0</v>
      </c>
      <c r="O2136" s="331"/>
      <c r="P2136" s="61"/>
      <c r="Q2136" s="294"/>
      <c r="R2136" s="292"/>
      <c r="S2136" s="291"/>
    </row>
    <row r="2137" spans="1:19" ht="14.4">
      <c r="A2137" s="36">
        <f t="shared" si="265"/>
        <v>814</v>
      </c>
      <c r="B2137" s="526"/>
      <c r="C2137" s="36" t="str">
        <f>VLOOKUP('Employee Salary Payroll Tax '!B2139,'Employee Salary Payroll Tax '!$D$1:$E$7,2,FALSE)</f>
        <v>IBEW</v>
      </c>
      <c r="D2137" s="61">
        <f t="shared" si="266"/>
        <v>6.875E-3</v>
      </c>
      <c r="E2137" s="351">
        <f>'Employee Salary Payroll Tax '!N2139</f>
        <v>253100.9</v>
      </c>
      <c r="F2137" s="351">
        <f t="shared" si="267"/>
        <v>254840.96868749999</v>
      </c>
      <c r="G2137" s="352"/>
      <c r="H2137" s="351">
        <f t="shared" si="272"/>
        <v>0</v>
      </c>
      <c r="I2137" s="351">
        <f t="shared" si="268"/>
        <v>1740.0686874999956</v>
      </c>
      <c r="J2137" s="351">
        <f t="shared" si="269"/>
        <v>0</v>
      </c>
      <c r="K2137" s="293">
        <f>SUM('Employee Salary Payroll Tax '!I2139:K2139)</f>
        <v>207535.1</v>
      </c>
      <c r="L2137" s="293">
        <f>'Employee Salary Payroll Tax '!H2139</f>
        <v>0</v>
      </c>
      <c r="M2137" s="293">
        <f t="shared" si="270"/>
        <v>45565.799999999988</v>
      </c>
      <c r="N2137" s="359">
        <f t="shared" si="271"/>
        <v>0</v>
      </c>
      <c r="O2137" s="331"/>
      <c r="P2137" s="61"/>
      <c r="Q2137" s="294"/>
      <c r="R2137" s="292"/>
      <c r="S2137" s="291"/>
    </row>
    <row r="2138" spans="1:19" ht="14.4">
      <c r="A2138" s="36">
        <f t="shared" si="265"/>
        <v>815</v>
      </c>
      <c r="B2138" s="526"/>
      <c r="C2138" s="36" t="str">
        <f>VLOOKUP('Employee Salary Payroll Tax '!B2140,'Employee Salary Payroll Tax '!$D$1:$E$7,2,FALSE)</f>
        <v>IBEW</v>
      </c>
      <c r="D2138" s="61">
        <f t="shared" si="266"/>
        <v>6.875E-3</v>
      </c>
      <c r="E2138" s="351">
        <f>'Employee Salary Payroll Tax '!N2140</f>
        <v>63815.43</v>
      </c>
      <c r="F2138" s="351">
        <f t="shared" si="267"/>
        <v>64254.16108125</v>
      </c>
      <c r="G2138" s="352"/>
      <c r="H2138" s="351">
        <f t="shared" si="272"/>
        <v>0</v>
      </c>
      <c r="I2138" s="351">
        <f t="shared" si="268"/>
        <v>438.73108124999999</v>
      </c>
      <c r="J2138" s="351">
        <f t="shared" si="269"/>
        <v>0</v>
      </c>
      <c r="K2138" s="293">
        <f>SUM('Employee Salary Payroll Tax '!I2140:K2140)</f>
        <v>44328.93</v>
      </c>
      <c r="L2138" s="293">
        <f>'Employee Salary Payroll Tax '!H2140</f>
        <v>0</v>
      </c>
      <c r="M2138" s="293">
        <f t="shared" si="270"/>
        <v>19486.5</v>
      </c>
      <c r="N2138" s="359">
        <f t="shared" si="271"/>
        <v>0</v>
      </c>
      <c r="O2138" s="331"/>
      <c r="P2138" s="61"/>
      <c r="Q2138" s="294"/>
      <c r="R2138" s="292"/>
      <c r="S2138" s="291"/>
    </row>
    <row r="2139" spans="1:19" ht="14.4">
      <c r="A2139" s="36">
        <f t="shared" si="265"/>
        <v>816</v>
      </c>
      <c r="B2139" s="526"/>
      <c r="C2139" s="36" t="str">
        <f>VLOOKUP('Employee Salary Payroll Tax '!B2141,'Employee Salary Payroll Tax '!$D$1:$E$7,2,FALSE)</f>
        <v>IBEW</v>
      </c>
      <c r="D2139" s="61">
        <f t="shared" si="266"/>
        <v>6.875E-3</v>
      </c>
      <c r="E2139" s="351">
        <f>'Employee Salary Payroll Tax '!N2141</f>
        <v>47500.05</v>
      </c>
      <c r="F2139" s="351">
        <f t="shared" si="267"/>
        <v>47826.612843750001</v>
      </c>
      <c r="G2139" s="352"/>
      <c r="H2139" s="351">
        <f t="shared" si="272"/>
        <v>0</v>
      </c>
      <c r="I2139" s="351">
        <f t="shared" si="268"/>
        <v>326.56284374999814</v>
      </c>
      <c r="J2139" s="351">
        <f t="shared" si="269"/>
        <v>0</v>
      </c>
      <c r="K2139" s="293">
        <f>SUM('Employee Salary Payroll Tax '!I2141:K2141)</f>
        <v>1569.36</v>
      </c>
      <c r="L2139" s="293">
        <f>'Employee Salary Payroll Tax '!H2141</f>
        <v>0</v>
      </c>
      <c r="M2139" s="293">
        <f t="shared" si="270"/>
        <v>45930.69</v>
      </c>
      <c r="N2139" s="359">
        <f t="shared" si="271"/>
        <v>0</v>
      </c>
      <c r="O2139" s="331"/>
      <c r="P2139" s="61"/>
      <c r="Q2139" s="294"/>
      <c r="R2139" s="292"/>
      <c r="S2139" s="291"/>
    </row>
    <row r="2140" spans="1:19" ht="14.4">
      <c r="A2140" s="36">
        <f t="shared" si="265"/>
        <v>817</v>
      </c>
      <c r="B2140" s="526"/>
      <c r="C2140" s="36" t="str">
        <f>VLOOKUP('Employee Salary Payroll Tax '!B2142,'Employee Salary Payroll Tax '!$D$1:$E$7,2,FALSE)</f>
        <v>NonUnion</v>
      </c>
      <c r="D2140" s="61">
        <f t="shared" si="266"/>
        <v>2.98E-2</v>
      </c>
      <c r="E2140" s="351">
        <f>'Employee Salary Payroll Tax '!N2142</f>
        <v>29988.44</v>
      </c>
      <c r="F2140" s="351">
        <f t="shared" si="267"/>
        <v>30882.095512</v>
      </c>
      <c r="G2140" s="352"/>
      <c r="H2140" s="351">
        <f t="shared" si="272"/>
        <v>15011.560000000001</v>
      </c>
      <c r="I2140" s="351">
        <f t="shared" si="268"/>
        <v>893.65551200000118</v>
      </c>
      <c r="J2140" s="351">
        <f t="shared" si="269"/>
        <v>5.3619330720000073</v>
      </c>
      <c r="K2140" s="293">
        <f>SUM('Employee Salary Payroll Tax '!I2142:K2142)</f>
        <v>1685.54</v>
      </c>
      <c r="L2140" s="293">
        <f>'Employee Salary Payroll Tax '!H2142</f>
        <v>233.41</v>
      </c>
      <c r="M2140" s="293">
        <f t="shared" si="270"/>
        <v>28069.489999999998</v>
      </c>
      <c r="N2140" s="359">
        <f t="shared" si="271"/>
        <v>0.30137455198995072</v>
      </c>
      <c r="O2140" s="331"/>
      <c r="P2140" s="61"/>
      <c r="Q2140" s="294"/>
      <c r="R2140" s="292"/>
      <c r="S2140" s="291"/>
    </row>
    <row r="2141" spans="1:19" ht="14.4">
      <c r="A2141" s="36">
        <f t="shared" si="265"/>
        <v>818</v>
      </c>
      <c r="B2141" s="526"/>
      <c r="C2141" s="36" t="str">
        <f>VLOOKUP('Employee Salary Payroll Tax '!B2143,'Employee Salary Payroll Tax '!$D$1:$E$7,2,FALSE)</f>
        <v>NonUnion</v>
      </c>
      <c r="D2141" s="61">
        <f t="shared" si="266"/>
        <v>2.98E-2</v>
      </c>
      <c r="E2141" s="351">
        <f>'Employee Salary Payroll Tax '!N2143</f>
        <v>40930.25</v>
      </c>
      <c r="F2141" s="351">
        <f t="shared" si="267"/>
        <v>42149.971450000005</v>
      </c>
      <c r="G2141" s="352"/>
      <c r="H2141" s="351">
        <f t="shared" si="272"/>
        <v>4069.75</v>
      </c>
      <c r="I2141" s="351">
        <f t="shared" si="268"/>
        <v>1219.7214500000046</v>
      </c>
      <c r="J2141" s="351">
        <f t="shared" si="269"/>
        <v>7.3183287000000279</v>
      </c>
      <c r="K2141" s="293">
        <f>SUM('Employee Salary Payroll Tax '!I2143:K2143)</f>
        <v>-94.38000000000001</v>
      </c>
      <c r="L2141" s="293">
        <f>'Employee Salary Payroll Tax '!H2143</f>
        <v>0.22</v>
      </c>
      <c r="M2141" s="293">
        <f t="shared" si="270"/>
        <v>41024.409999999996</v>
      </c>
      <c r="N2141" s="359">
        <f t="shared" si="271"/>
        <v>-1.6875143999587779E-2</v>
      </c>
      <c r="O2141" s="331"/>
      <c r="P2141" s="61"/>
      <c r="Q2141" s="294"/>
      <c r="R2141" s="292"/>
      <c r="S2141" s="291"/>
    </row>
    <row r="2142" spans="1:19" ht="14.4">
      <c r="A2142" s="36">
        <f t="shared" si="265"/>
        <v>819</v>
      </c>
      <c r="B2142" s="526"/>
      <c r="C2142" s="36" t="str">
        <f>VLOOKUP('Employee Salary Payroll Tax '!B2144,'Employee Salary Payroll Tax '!$D$1:$E$7,2,FALSE)</f>
        <v>NonUnion</v>
      </c>
      <c r="D2142" s="61">
        <f t="shared" si="266"/>
        <v>2.98E-2</v>
      </c>
      <c r="E2142" s="351">
        <f>'Employee Salary Payroll Tax '!N2144</f>
        <v>44191.29</v>
      </c>
      <c r="F2142" s="351">
        <f t="shared" si="267"/>
        <v>45508.190442000006</v>
      </c>
      <c r="G2142" s="352"/>
      <c r="H2142" s="351">
        <f t="shared" si="272"/>
        <v>808.70999999999913</v>
      </c>
      <c r="I2142" s="351">
        <f t="shared" si="268"/>
        <v>1316.9004420000056</v>
      </c>
      <c r="J2142" s="351">
        <f t="shared" si="269"/>
        <v>4.8522599999999949</v>
      </c>
      <c r="K2142" s="293">
        <f>SUM('Employee Salary Payroll Tax '!I2144:K2144)</f>
        <v>44191.29</v>
      </c>
      <c r="L2142" s="293">
        <f>'Employee Salary Payroll Tax '!H2144</f>
        <v>0</v>
      </c>
      <c r="M2142" s="293">
        <f t="shared" si="270"/>
        <v>0</v>
      </c>
      <c r="N2142" s="359">
        <f t="shared" si="271"/>
        <v>4.8522599998901939</v>
      </c>
      <c r="O2142" s="331"/>
      <c r="P2142" s="61"/>
      <c r="Q2142" s="294"/>
      <c r="R2142" s="292"/>
      <c r="S2142" s="291"/>
    </row>
    <row r="2143" spans="1:19" ht="14.4">
      <c r="A2143" s="36">
        <f t="shared" si="265"/>
        <v>820</v>
      </c>
      <c r="B2143" s="526"/>
      <c r="C2143" s="36" t="str">
        <f>VLOOKUP('Employee Salary Payroll Tax '!B2145,'Employee Salary Payroll Tax '!$D$1:$E$7,2,FALSE)</f>
        <v>NonUnion</v>
      </c>
      <c r="D2143" s="61">
        <f t="shared" si="266"/>
        <v>2.98E-2</v>
      </c>
      <c r="E2143" s="351">
        <f>'Employee Salary Payroll Tax '!N2145</f>
        <v>94210.03</v>
      </c>
      <c r="F2143" s="351">
        <f t="shared" si="267"/>
        <v>97017.488894000009</v>
      </c>
      <c r="G2143" s="352"/>
      <c r="H2143" s="351">
        <f t="shared" si="272"/>
        <v>0</v>
      </c>
      <c r="I2143" s="351">
        <f t="shared" si="268"/>
        <v>2807.4588940000103</v>
      </c>
      <c r="J2143" s="351">
        <f t="shared" si="269"/>
        <v>0</v>
      </c>
      <c r="K2143" s="293">
        <f>SUM('Employee Salary Payroll Tax '!I2145:K2145)</f>
        <v>94210.03</v>
      </c>
      <c r="L2143" s="293">
        <f>'Employee Salary Payroll Tax '!H2145</f>
        <v>0</v>
      </c>
      <c r="M2143" s="293">
        <f t="shared" si="270"/>
        <v>0</v>
      </c>
      <c r="N2143" s="359">
        <f t="shared" si="271"/>
        <v>0</v>
      </c>
      <c r="O2143" s="331"/>
      <c r="P2143" s="61"/>
      <c r="Q2143" s="294"/>
      <c r="R2143" s="292"/>
      <c r="S2143" s="291"/>
    </row>
    <row r="2144" spans="1:19" ht="14.4">
      <c r="A2144" s="36">
        <f t="shared" si="265"/>
        <v>821</v>
      </c>
      <c r="B2144" s="526"/>
      <c r="C2144" s="36" t="str">
        <f>VLOOKUP('Employee Salary Payroll Tax '!B2146,'Employee Salary Payroll Tax '!$D$1:$E$7,2,FALSE)</f>
        <v>NonUnion</v>
      </c>
      <c r="D2144" s="61">
        <f t="shared" si="266"/>
        <v>2.98E-2</v>
      </c>
      <c r="E2144" s="351">
        <f>'Employee Salary Payroll Tax '!N2146</f>
        <v>105084.11</v>
      </c>
      <c r="F2144" s="351">
        <f t="shared" si="267"/>
        <v>108215.61647800001</v>
      </c>
      <c r="G2144" s="352"/>
      <c r="H2144" s="351">
        <f t="shared" si="272"/>
        <v>0</v>
      </c>
      <c r="I2144" s="351">
        <f t="shared" si="268"/>
        <v>3131.5064780000102</v>
      </c>
      <c r="J2144" s="351">
        <f t="shared" si="269"/>
        <v>0</v>
      </c>
      <c r="K2144" s="293">
        <f>SUM('Employee Salary Payroll Tax '!I2146:K2146)</f>
        <v>65139.59</v>
      </c>
      <c r="L2144" s="293">
        <f>'Employee Salary Payroll Tax '!H2146</f>
        <v>0</v>
      </c>
      <c r="M2144" s="293">
        <f t="shared" si="270"/>
        <v>39944.520000000004</v>
      </c>
      <c r="N2144" s="359">
        <f t="shared" si="271"/>
        <v>0</v>
      </c>
      <c r="O2144" s="331"/>
      <c r="P2144" s="61"/>
      <c r="Q2144" s="294"/>
      <c r="R2144" s="292"/>
      <c r="S2144" s="291"/>
    </row>
    <row r="2145" spans="1:19" ht="14.4">
      <c r="A2145" s="36">
        <f t="shared" si="265"/>
        <v>822</v>
      </c>
      <c r="B2145" s="526"/>
      <c r="C2145" s="36" t="str">
        <f>VLOOKUP('Employee Salary Payroll Tax '!B2147,'Employee Salary Payroll Tax '!$D$1:$E$7,2,FALSE)</f>
        <v>IBEW</v>
      </c>
      <c r="D2145" s="61">
        <f t="shared" si="266"/>
        <v>6.875E-3</v>
      </c>
      <c r="E2145" s="351">
        <f>'Employee Salary Payroll Tax '!N2147</f>
        <v>31057.14</v>
      </c>
      <c r="F2145" s="351">
        <f t="shared" si="267"/>
        <v>31270.657837499999</v>
      </c>
      <c r="G2145" s="352"/>
      <c r="H2145" s="351">
        <f t="shared" si="272"/>
        <v>13942.86</v>
      </c>
      <c r="I2145" s="351">
        <f t="shared" si="268"/>
        <v>213.51783749999959</v>
      </c>
      <c r="J2145" s="351">
        <f t="shared" si="269"/>
        <v>1.2811070249999976</v>
      </c>
      <c r="K2145" s="293">
        <f>SUM('Employee Salary Payroll Tax '!I2147:K2147)</f>
        <v>31057.14</v>
      </c>
      <c r="L2145" s="293">
        <f>'Employee Salary Payroll Tax '!H2147</f>
        <v>0</v>
      </c>
      <c r="M2145" s="293">
        <f t="shared" si="270"/>
        <v>0</v>
      </c>
      <c r="N2145" s="359">
        <f t="shared" si="271"/>
        <v>1.2811070249587475</v>
      </c>
      <c r="O2145" s="331"/>
      <c r="P2145" s="61"/>
      <c r="Q2145" s="294"/>
      <c r="R2145" s="292"/>
      <c r="S2145" s="291"/>
    </row>
    <row r="2146" spans="1:19" ht="14.4">
      <c r="A2146" s="36">
        <f t="shared" si="265"/>
        <v>823</v>
      </c>
      <c r="B2146" s="526"/>
      <c r="C2146" s="36" t="str">
        <f>VLOOKUP('Employee Salary Payroll Tax '!B2148,'Employee Salary Payroll Tax '!$D$1:$E$7,2,FALSE)</f>
        <v>NonUnion</v>
      </c>
      <c r="D2146" s="61">
        <f t="shared" si="266"/>
        <v>2.98E-2</v>
      </c>
      <c r="E2146" s="351">
        <f>'Employee Salary Payroll Tax '!N2148</f>
        <v>6999.48</v>
      </c>
      <c r="F2146" s="351">
        <f t="shared" si="267"/>
        <v>7208.0645039999999</v>
      </c>
      <c r="G2146" s="352"/>
      <c r="H2146" s="351">
        <f t="shared" si="272"/>
        <v>38000.520000000004</v>
      </c>
      <c r="I2146" s="351">
        <f t="shared" si="268"/>
        <v>208.58450400000038</v>
      </c>
      <c r="J2146" s="351">
        <f t="shared" si="269"/>
        <v>1.2515070240000024</v>
      </c>
      <c r="K2146" s="293">
        <f>SUM('Employee Salary Payroll Tax '!I2148:K2148)</f>
        <v>6999.48</v>
      </c>
      <c r="L2146" s="293">
        <f>'Employee Salary Payroll Tax '!H2148</f>
        <v>0</v>
      </c>
      <c r="M2146" s="293">
        <f t="shared" si="270"/>
        <v>0</v>
      </c>
      <c r="N2146" s="359">
        <f t="shared" si="271"/>
        <v>1.2515070238212023</v>
      </c>
      <c r="O2146" s="331"/>
      <c r="P2146" s="61"/>
      <c r="Q2146" s="294"/>
      <c r="R2146" s="292"/>
      <c r="S2146" s="291"/>
    </row>
    <row r="2147" spans="1:19" ht="14.4">
      <c r="A2147" s="36">
        <f t="shared" si="265"/>
        <v>824</v>
      </c>
      <c r="B2147" s="526"/>
      <c r="C2147" s="36" t="str">
        <f>VLOOKUP('Employee Salary Payroll Tax '!B2149,'Employee Salary Payroll Tax '!$D$1:$E$7,2,FALSE)</f>
        <v>NonUnion</v>
      </c>
      <c r="D2147" s="61">
        <f t="shared" si="266"/>
        <v>2.98E-2</v>
      </c>
      <c r="E2147" s="351">
        <f>'Employee Salary Payroll Tax '!N2149</f>
        <v>94531.57</v>
      </c>
      <c r="F2147" s="351">
        <f t="shared" si="267"/>
        <v>97348.610786000005</v>
      </c>
      <c r="G2147" s="352"/>
      <c r="H2147" s="351">
        <f t="shared" si="272"/>
        <v>0</v>
      </c>
      <c r="I2147" s="351">
        <f t="shared" si="268"/>
        <v>2817.0407859999978</v>
      </c>
      <c r="J2147" s="351">
        <f t="shared" si="269"/>
        <v>0</v>
      </c>
      <c r="K2147" s="293">
        <f>SUM('Employee Salary Payroll Tax '!I2149:K2149)</f>
        <v>94531.569999999992</v>
      </c>
      <c r="L2147" s="293">
        <f>'Employee Salary Payroll Tax '!H2149</f>
        <v>0</v>
      </c>
      <c r="M2147" s="293">
        <f t="shared" si="270"/>
        <v>1.4551915228366852E-11</v>
      </c>
      <c r="N2147" s="359">
        <f t="shared" si="271"/>
        <v>0</v>
      </c>
      <c r="O2147" s="331"/>
      <c r="P2147" s="61"/>
      <c r="Q2147" s="294"/>
      <c r="R2147" s="292"/>
      <c r="S2147" s="291"/>
    </row>
    <row r="2148" spans="1:19" ht="14.4">
      <c r="A2148" s="36">
        <f t="shared" si="265"/>
        <v>825</v>
      </c>
      <c r="B2148" s="526"/>
      <c r="C2148" s="36" t="str">
        <f>VLOOKUP('Employee Salary Payroll Tax '!B2150,'Employee Salary Payroll Tax '!$D$1:$E$7,2,FALSE)</f>
        <v>NonUnion</v>
      </c>
      <c r="D2148" s="61">
        <f t="shared" si="266"/>
        <v>2.98E-2</v>
      </c>
      <c r="E2148" s="351">
        <f>'Employee Salary Payroll Tax '!N2150</f>
        <v>60621.84</v>
      </c>
      <c r="F2148" s="351">
        <f t="shared" si="267"/>
        <v>62428.370832000001</v>
      </c>
      <c r="G2148" s="352"/>
      <c r="H2148" s="351">
        <f t="shared" si="272"/>
        <v>0</v>
      </c>
      <c r="I2148" s="351">
        <f t="shared" si="268"/>
        <v>1806.530832000004</v>
      </c>
      <c r="J2148" s="351">
        <f t="shared" si="269"/>
        <v>0</v>
      </c>
      <c r="K2148" s="293">
        <f>SUM('Employee Salary Payroll Tax '!I2150:K2150)</f>
        <v>-1460.75</v>
      </c>
      <c r="L2148" s="293">
        <f>'Employee Salary Payroll Tax '!H2150</f>
        <v>-227.65</v>
      </c>
      <c r="M2148" s="293">
        <f t="shared" si="270"/>
        <v>62310.239999999998</v>
      </c>
      <c r="N2148" s="359">
        <f t="shared" si="271"/>
        <v>0</v>
      </c>
      <c r="O2148" s="331"/>
      <c r="P2148" s="61"/>
      <c r="Q2148" s="294"/>
      <c r="R2148" s="292"/>
      <c r="S2148" s="291"/>
    </row>
    <row r="2149" spans="1:19" ht="14.4">
      <c r="A2149" s="36">
        <f t="shared" si="265"/>
        <v>826</v>
      </c>
      <c r="B2149" s="526"/>
      <c r="C2149" s="36" t="str">
        <f>VLOOKUP('Employee Salary Payroll Tax '!B2151,'Employee Salary Payroll Tax '!$D$1:$E$7,2,FALSE)</f>
        <v>NonUnion</v>
      </c>
      <c r="D2149" s="61">
        <f t="shared" si="266"/>
        <v>2.98E-2</v>
      </c>
      <c r="E2149" s="351">
        <f>'Employee Salary Payroll Tax '!N2151</f>
        <v>63710.45</v>
      </c>
      <c r="F2149" s="351">
        <f t="shared" si="267"/>
        <v>65609.021410000001</v>
      </c>
      <c r="G2149" s="352"/>
      <c r="H2149" s="351">
        <f t="shared" si="272"/>
        <v>0</v>
      </c>
      <c r="I2149" s="351">
        <f t="shared" si="268"/>
        <v>1898.5714100000041</v>
      </c>
      <c r="J2149" s="351">
        <f t="shared" si="269"/>
        <v>0</v>
      </c>
      <c r="K2149" s="293">
        <f>SUM('Employee Salary Payroll Tax '!I2151:K2151)</f>
        <v>3278.14</v>
      </c>
      <c r="L2149" s="293">
        <f>'Employee Salary Payroll Tax '!H2151</f>
        <v>0</v>
      </c>
      <c r="M2149" s="293">
        <f t="shared" si="270"/>
        <v>60432.31</v>
      </c>
      <c r="N2149" s="359">
        <f t="shared" si="271"/>
        <v>0</v>
      </c>
      <c r="O2149" s="331"/>
      <c r="P2149" s="61"/>
      <c r="Q2149" s="294"/>
      <c r="R2149" s="292"/>
      <c r="S2149" s="291"/>
    </row>
    <row r="2150" spans="1:19" ht="14.4">
      <c r="A2150" s="36">
        <f t="shared" si="265"/>
        <v>827</v>
      </c>
      <c r="B2150" s="526"/>
      <c r="C2150" s="36" t="str">
        <f>VLOOKUP('Employee Salary Payroll Tax '!B2152,'Employee Salary Payroll Tax '!$D$1:$E$7,2,FALSE)</f>
        <v>UA</v>
      </c>
      <c r="D2150" s="61">
        <f t="shared" si="266"/>
        <v>0.03</v>
      </c>
      <c r="E2150" s="351">
        <f>'Employee Salary Payroll Tax '!N2152</f>
        <v>79702.039999999994</v>
      </c>
      <c r="F2150" s="351">
        <f t="shared" si="267"/>
        <v>82093.10119999999</v>
      </c>
      <c r="G2150" s="352"/>
      <c r="H2150" s="351">
        <f t="shared" si="272"/>
        <v>0</v>
      </c>
      <c r="I2150" s="351">
        <f t="shared" si="268"/>
        <v>2391.0611999999965</v>
      </c>
      <c r="J2150" s="351">
        <f t="shared" si="269"/>
        <v>0</v>
      </c>
      <c r="K2150" s="293">
        <f>SUM('Employee Salary Payroll Tax '!I2152:K2152)</f>
        <v>54377.979999999996</v>
      </c>
      <c r="L2150" s="293">
        <f>'Employee Salary Payroll Tax '!H2152</f>
        <v>0</v>
      </c>
      <c r="M2150" s="293">
        <f t="shared" si="270"/>
        <v>25324.059999999998</v>
      </c>
      <c r="N2150" s="359">
        <f t="shared" si="271"/>
        <v>0</v>
      </c>
      <c r="O2150" s="331"/>
      <c r="P2150" s="61"/>
      <c r="Q2150" s="294"/>
      <c r="R2150" s="292"/>
      <c r="S2150" s="291"/>
    </row>
    <row r="2151" spans="1:19" ht="14.4">
      <c r="A2151" s="36">
        <f t="shared" si="265"/>
        <v>828</v>
      </c>
      <c r="B2151" s="526"/>
      <c r="C2151" s="36" t="str">
        <f>VLOOKUP('Employee Salary Payroll Tax '!B2153,'Employee Salary Payroll Tax '!$D$1:$E$7,2,FALSE)</f>
        <v>NonUnion</v>
      </c>
      <c r="D2151" s="61">
        <f t="shared" si="266"/>
        <v>2.98E-2</v>
      </c>
      <c r="E2151" s="351">
        <f>'Employee Salary Payroll Tax '!N2153</f>
        <v>68979.81</v>
      </c>
      <c r="F2151" s="351">
        <f t="shared" si="267"/>
        <v>71035.408337999994</v>
      </c>
      <c r="G2151" s="352"/>
      <c r="H2151" s="351">
        <f t="shared" si="272"/>
        <v>0</v>
      </c>
      <c r="I2151" s="351">
        <f t="shared" si="268"/>
        <v>2055.5983379999961</v>
      </c>
      <c r="J2151" s="351">
        <f t="shared" si="269"/>
        <v>0</v>
      </c>
      <c r="K2151" s="293">
        <f>SUM('Employee Salary Payroll Tax '!I2153:K2153)</f>
        <v>1031.52</v>
      </c>
      <c r="L2151" s="293">
        <f>'Employee Salary Payroll Tax '!H2153</f>
        <v>0</v>
      </c>
      <c r="M2151" s="293">
        <f t="shared" si="270"/>
        <v>67948.289999999994</v>
      </c>
      <c r="N2151" s="359">
        <f t="shared" si="271"/>
        <v>0</v>
      </c>
      <c r="O2151" s="331"/>
      <c r="P2151" s="61"/>
      <c r="Q2151" s="294"/>
      <c r="R2151" s="292"/>
      <c r="S2151" s="291"/>
    </row>
    <row r="2152" spans="1:19" ht="14.4">
      <c r="A2152" s="36">
        <f t="shared" si="265"/>
        <v>829</v>
      </c>
      <c r="B2152" s="526"/>
      <c r="C2152" s="36" t="str">
        <f>VLOOKUP('Employee Salary Payroll Tax '!B2154,'Employee Salary Payroll Tax '!$D$1:$E$7,2,FALSE)</f>
        <v>UA</v>
      </c>
      <c r="D2152" s="61">
        <f t="shared" si="266"/>
        <v>0.03</v>
      </c>
      <c r="E2152" s="351">
        <f>'Employee Salary Payroll Tax '!N2154</f>
        <v>85247.72</v>
      </c>
      <c r="F2152" s="351">
        <f t="shared" si="267"/>
        <v>87805.151599999997</v>
      </c>
      <c r="G2152" s="352"/>
      <c r="H2152" s="351">
        <f t="shared" si="272"/>
        <v>0</v>
      </c>
      <c r="I2152" s="351">
        <f t="shared" si="268"/>
        <v>2557.4315999999963</v>
      </c>
      <c r="J2152" s="351">
        <f t="shared" si="269"/>
        <v>0</v>
      </c>
      <c r="K2152" s="293">
        <f>SUM('Employee Salary Payroll Tax '!I2154:K2154)</f>
        <v>72856.44</v>
      </c>
      <c r="L2152" s="293">
        <f>'Employee Salary Payroll Tax '!H2154</f>
        <v>0</v>
      </c>
      <c r="M2152" s="293">
        <f t="shared" si="270"/>
        <v>12391.279999999999</v>
      </c>
      <c r="N2152" s="359">
        <f t="shared" si="271"/>
        <v>0</v>
      </c>
      <c r="O2152" s="331"/>
      <c r="P2152" s="61"/>
      <c r="Q2152" s="294"/>
      <c r="R2152" s="292"/>
      <c r="S2152" s="291"/>
    </row>
    <row r="2153" spans="1:19" ht="14.4">
      <c r="A2153" s="36">
        <f t="shared" si="265"/>
        <v>830</v>
      </c>
      <c r="B2153" s="526"/>
      <c r="C2153" s="36" t="str">
        <f>VLOOKUP('Employee Salary Payroll Tax '!B2155,'Employee Salary Payroll Tax '!$D$1:$E$7,2,FALSE)</f>
        <v>NonUnion</v>
      </c>
      <c r="D2153" s="61">
        <f t="shared" si="266"/>
        <v>2.98E-2</v>
      </c>
      <c r="E2153" s="351">
        <f>'Employee Salary Payroll Tax '!N2155</f>
        <v>42754.59</v>
      </c>
      <c r="F2153" s="351">
        <f t="shared" si="267"/>
        <v>44028.676781999995</v>
      </c>
      <c r="G2153" s="352"/>
      <c r="H2153" s="351">
        <f t="shared" si="272"/>
        <v>2245.4100000000035</v>
      </c>
      <c r="I2153" s="351">
        <f t="shared" si="268"/>
        <v>1274.0867819999985</v>
      </c>
      <c r="J2153" s="351">
        <f t="shared" si="269"/>
        <v>7.6445206919999915</v>
      </c>
      <c r="K2153" s="293">
        <f>SUM('Employee Salary Payroll Tax '!I2155:K2155)</f>
        <v>35589.14</v>
      </c>
      <c r="L2153" s="293">
        <f>'Employee Salary Payroll Tax '!H2155</f>
        <v>974.21</v>
      </c>
      <c r="M2153" s="293">
        <f t="shared" si="270"/>
        <v>6191.2399999999971</v>
      </c>
      <c r="N2153" s="359">
        <f t="shared" si="271"/>
        <v>6.3633382318511584</v>
      </c>
      <c r="O2153" s="331"/>
      <c r="P2153" s="61"/>
      <c r="Q2153" s="294"/>
      <c r="R2153" s="292"/>
      <c r="S2153" s="291"/>
    </row>
    <row r="2154" spans="1:19" ht="14.4">
      <c r="A2154" s="36">
        <f t="shared" si="265"/>
        <v>831</v>
      </c>
      <c r="B2154" s="526"/>
      <c r="C2154" s="36" t="str">
        <f>VLOOKUP('Employee Salary Payroll Tax '!B2156,'Employee Salary Payroll Tax '!$D$1:$E$7,2,FALSE)</f>
        <v>NonUnion</v>
      </c>
      <c r="D2154" s="61">
        <f t="shared" si="266"/>
        <v>2.98E-2</v>
      </c>
      <c r="E2154" s="351">
        <f>'Employee Salary Payroll Tax '!N2156</f>
        <v>70718.33</v>
      </c>
      <c r="F2154" s="351">
        <f t="shared" si="267"/>
        <v>72825.736234000011</v>
      </c>
      <c r="G2154" s="352"/>
      <c r="H2154" s="351">
        <f t="shared" si="272"/>
        <v>0</v>
      </c>
      <c r="I2154" s="351">
        <f t="shared" si="268"/>
        <v>2107.4062340000091</v>
      </c>
      <c r="J2154" s="351">
        <f t="shared" si="269"/>
        <v>0</v>
      </c>
      <c r="K2154" s="293">
        <f>SUM('Employee Salary Payroll Tax '!I2156:K2156)</f>
        <v>517.65000000000009</v>
      </c>
      <c r="L2154" s="293">
        <f>'Employee Salary Payroll Tax '!H2156</f>
        <v>0</v>
      </c>
      <c r="M2154" s="293">
        <f t="shared" si="270"/>
        <v>70200.680000000008</v>
      </c>
      <c r="N2154" s="359">
        <f t="shared" si="271"/>
        <v>0</v>
      </c>
      <c r="O2154" s="331"/>
      <c r="P2154" s="61"/>
      <c r="Q2154" s="294"/>
      <c r="R2154" s="292"/>
      <c r="S2154" s="291"/>
    </row>
    <row r="2155" spans="1:19" ht="14.4">
      <c r="A2155" s="36">
        <f t="shared" si="265"/>
        <v>832</v>
      </c>
      <c r="B2155" s="526"/>
      <c r="C2155" s="36" t="str">
        <f>VLOOKUP('Employee Salary Payroll Tax '!B2157,'Employee Salary Payroll Tax '!$D$1:$E$7,2,FALSE)</f>
        <v>NonUnion</v>
      </c>
      <c r="D2155" s="61">
        <f t="shared" si="266"/>
        <v>2.98E-2</v>
      </c>
      <c r="E2155" s="351">
        <f>'Employee Salary Payroll Tax '!N2157</f>
        <v>48276.12</v>
      </c>
      <c r="F2155" s="351">
        <f t="shared" si="267"/>
        <v>49714.748376000003</v>
      </c>
      <c r="G2155" s="352"/>
      <c r="H2155" s="351">
        <f t="shared" si="272"/>
        <v>0</v>
      </c>
      <c r="I2155" s="351">
        <f t="shared" si="268"/>
        <v>1438.6283760000006</v>
      </c>
      <c r="J2155" s="351">
        <f t="shared" si="269"/>
        <v>0</v>
      </c>
      <c r="K2155" s="293">
        <f>SUM('Employee Salary Payroll Tax '!I2157:K2157)</f>
        <v>48276.12</v>
      </c>
      <c r="L2155" s="293">
        <f>'Employee Salary Payroll Tax '!H2157</f>
        <v>0</v>
      </c>
      <c r="M2155" s="293">
        <f t="shared" si="270"/>
        <v>0</v>
      </c>
      <c r="N2155" s="359">
        <f t="shared" si="271"/>
        <v>0</v>
      </c>
      <c r="O2155" s="331"/>
      <c r="P2155" s="61"/>
      <c r="Q2155" s="294"/>
      <c r="R2155" s="292"/>
      <c r="S2155" s="291"/>
    </row>
    <row r="2156" spans="1:19" ht="14.4">
      <c r="A2156" s="36">
        <f t="shared" si="265"/>
        <v>833</v>
      </c>
      <c r="B2156" s="526"/>
      <c r="C2156" s="36" t="str">
        <f>VLOOKUP('Employee Salary Payroll Tax '!B2158,'Employee Salary Payroll Tax '!$D$1:$E$7,2,FALSE)</f>
        <v>NonUnion</v>
      </c>
      <c r="D2156" s="61">
        <f t="shared" si="266"/>
        <v>2.98E-2</v>
      </c>
      <c r="E2156" s="351">
        <f>'Employee Salary Payroll Tax '!N2158</f>
        <v>85169.46</v>
      </c>
      <c r="F2156" s="351">
        <f t="shared" si="267"/>
        <v>87707.509908000007</v>
      </c>
      <c r="G2156" s="352"/>
      <c r="H2156" s="351">
        <f t="shared" si="272"/>
        <v>0</v>
      </c>
      <c r="I2156" s="351">
        <f t="shared" si="268"/>
        <v>2538.0499080000009</v>
      </c>
      <c r="J2156" s="351">
        <f t="shared" si="269"/>
        <v>0</v>
      </c>
      <c r="K2156" s="293">
        <f>SUM('Employee Salary Payroll Tax '!I2158:K2158)</f>
        <v>55643.72</v>
      </c>
      <c r="L2156" s="293">
        <f>'Employee Salary Payroll Tax '!H2158</f>
        <v>940.19</v>
      </c>
      <c r="M2156" s="293">
        <f t="shared" si="270"/>
        <v>28585.550000000007</v>
      </c>
      <c r="N2156" s="359">
        <f t="shared" si="271"/>
        <v>0</v>
      </c>
      <c r="O2156" s="331"/>
      <c r="P2156" s="61"/>
      <c r="Q2156" s="294"/>
      <c r="R2156" s="292"/>
      <c r="S2156" s="291"/>
    </row>
    <row r="2157" spans="1:19" ht="14.4">
      <c r="A2157" s="36">
        <f t="shared" ref="A2157:A2220" si="273">+A2156+1</f>
        <v>834</v>
      </c>
      <c r="B2157" s="526"/>
      <c r="C2157" s="36" t="str">
        <f>VLOOKUP('Employee Salary Payroll Tax '!B2159,'Employee Salary Payroll Tax '!$D$1:$E$7,2,FALSE)</f>
        <v>UA</v>
      </c>
      <c r="D2157" s="61">
        <f t="shared" si="266"/>
        <v>0.03</v>
      </c>
      <c r="E2157" s="351">
        <f>'Employee Salary Payroll Tax '!N2159</f>
        <v>68132.45</v>
      </c>
      <c r="F2157" s="351">
        <f t="shared" si="267"/>
        <v>70176.423500000004</v>
      </c>
      <c r="G2157" s="352"/>
      <c r="H2157" s="351">
        <f t="shared" si="272"/>
        <v>0</v>
      </c>
      <c r="I2157" s="351">
        <f t="shared" si="268"/>
        <v>2043.9735000000073</v>
      </c>
      <c r="J2157" s="351">
        <f t="shared" si="269"/>
        <v>0</v>
      </c>
      <c r="K2157" s="293">
        <f>SUM('Employee Salary Payroll Tax '!I2159:K2159)</f>
        <v>63603.34</v>
      </c>
      <c r="L2157" s="293">
        <f>'Employee Salary Payroll Tax '!H2159</f>
        <v>0</v>
      </c>
      <c r="M2157" s="293">
        <f t="shared" si="270"/>
        <v>4529.1100000000006</v>
      </c>
      <c r="N2157" s="359">
        <f t="shared" si="271"/>
        <v>0</v>
      </c>
      <c r="O2157" s="331"/>
      <c r="P2157" s="61"/>
      <c r="Q2157" s="294"/>
      <c r="R2157" s="292"/>
      <c r="S2157" s="291"/>
    </row>
    <row r="2158" spans="1:19" ht="14.4">
      <c r="A2158" s="36">
        <f t="shared" si="273"/>
        <v>835</v>
      </c>
      <c r="B2158" s="526"/>
      <c r="C2158" s="36" t="str">
        <f>VLOOKUP('Employee Salary Payroll Tax '!B2160,'Employee Salary Payroll Tax '!$D$1:$E$7,2,FALSE)</f>
        <v>NonUnion</v>
      </c>
      <c r="D2158" s="61">
        <f t="shared" si="266"/>
        <v>2.98E-2</v>
      </c>
      <c r="E2158" s="351">
        <f>'Employee Salary Payroll Tax '!N2160</f>
        <v>46347.11</v>
      </c>
      <c r="F2158" s="351">
        <f t="shared" si="267"/>
        <v>47728.253878000003</v>
      </c>
      <c r="G2158" s="352"/>
      <c r="H2158" s="351">
        <f t="shared" si="272"/>
        <v>0</v>
      </c>
      <c r="I2158" s="351">
        <f t="shared" si="268"/>
        <v>1381.1438780000026</v>
      </c>
      <c r="J2158" s="351">
        <f t="shared" si="269"/>
        <v>0</v>
      </c>
      <c r="K2158" s="293">
        <f>SUM('Employee Salary Payroll Tax '!I2160:K2160)</f>
        <v>11926.48</v>
      </c>
      <c r="L2158" s="293">
        <f>'Employee Salary Payroll Tax '!H2160</f>
        <v>0</v>
      </c>
      <c r="M2158" s="293">
        <f t="shared" si="270"/>
        <v>34420.630000000005</v>
      </c>
      <c r="N2158" s="359">
        <f t="shared" si="271"/>
        <v>0</v>
      </c>
      <c r="O2158" s="331"/>
      <c r="P2158" s="61"/>
      <c r="Q2158" s="294"/>
      <c r="R2158" s="292"/>
      <c r="S2158" s="291"/>
    </row>
    <row r="2159" spans="1:19" ht="14.4">
      <c r="A2159" s="36">
        <f t="shared" si="273"/>
        <v>836</v>
      </c>
      <c r="B2159" s="526"/>
      <c r="C2159" s="36" t="str">
        <f>VLOOKUP('Employee Salary Payroll Tax '!B2161,'Employee Salary Payroll Tax '!$D$1:$E$7,2,FALSE)</f>
        <v>NonUnion</v>
      </c>
      <c r="D2159" s="61">
        <f t="shared" si="266"/>
        <v>2.98E-2</v>
      </c>
      <c r="E2159" s="351">
        <f>'Employee Salary Payroll Tax '!N2161</f>
        <v>60823.99</v>
      </c>
      <c r="F2159" s="351">
        <f t="shared" si="267"/>
        <v>62636.544902000001</v>
      </c>
      <c r="G2159" s="352"/>
      <c r="H2159" s="351">
        <f t="shared" si="272"/>
        <v>0</v>
      </c>
      <c r="I2159" s="351">
        <f t="shared" si="268"/>
        <v>1812.5549020000035</v>
      </c>
      <c r="J2159" s="351">
        <f t="shared" si="269"/>
        <v>0</v>
      </c>
      <c r="K2159" s="293">
        <f>SUM('Employee Salary Payroll Tax '!I2161:K2161)</f>
        <v>58391.03</v>
      </c>
      <c r="L2159" s="293">
        <f>'Employee Salary Payroll Tax '!H2161</f>
        <v>0</v>
      </c>
      <c r="M2159" s="293">
        <f t="shared" si="270"/>
        <v>2432.9599999999991</v>
      </c>
      <c r="N2159" s="359">
        <f t="shared" si="271"/>
        <v>0</v>
      </c>
      <c r="O2159" s="331"/>
      <c r="P2159" s="61"/>
      <c r="Q2159" s="294"/>
      <c r="R2159" s="292"/>
      <c r="S2159" s="291"/>
    </row>
    <row r="2160" spans="1:19" ht="14.4">
      <c r="A2160" s="36">
        <f t="shared" si="273"/>
        <v>837</v>
      </c>
      <c r="B2160" s="526"/>
      <c r="C2160" s="36" t="str">
        <f>VLOOKUP('Employee Salary Payroll Tax '!B2162,'Employee Salary Payroll Tax '!$D$1:$E$7,2,FALSE)</f>
        <v>IBEW</v>
      </c>
      <c r="D2160" s="61">
        <f t="shared" si="266"/>
        <v>6.875E-3</v>
      </c>
      <c r="E2160" s="351">
        <f>'Employee Salary Payroll Tax '!N2162</f>
        <v>62468.25</v>
      </c>
      <c r="F2160" s="351">
        <f t="shared" si="267"/>
        <v>62897.719218749997</v>
      </c>
      <c r="G2160" s="352"/>
      <c r="H2160" s="351">
        <f t="shared" si="272"/>
        <v>0</v>
      </c>
      <c r="I2160" s="351">
        <f t="shared" si="268"/>
        <v>429.4692187499968</v>
      </c>
      <c r="J2160" s="351">
        <f t="shared" si="269"/>
        <v>0</v>
      </c>
      <c r="K2160" s="293">
        <f>SUM('Employee Salary Payroll Tax '!I2162:K2162)</f>
        <v>59409.97</v>
      </c>
      <c r="L2160" s="293">
        <f>'Employee Salary Payroll Tax '!H2162</f>
        <v>0</v>
      </c>
      <c r="M2160" s="293">
        <f t="shared" si="270"/>
        <v>3058.2799999999988</v>
      </c>
      <c r="N2160" s="359">
        <f t="shared" si="271"/>
        <v>0</v>
      </c>
      <c r="O2160" s="331"/>
      <c r="P2160" s="61"/>
      <c r="Q2160" s="294"/>
      <c r="R2160" s="292"/>
      <c r="S2160" s="291"/>
    </row>
    <row r="2161" spans="1:19" ht="14.4">
      <c r="A2161" s="36">
        <f t="shared" si="273"/>
        <v>838</v>
      </c>
      <c r="B2161" s="526"/>
      <c r="C2161" s="36" t="str">
        <f>VLOOKUP('Employee Salary Payroll Tax '!B2163,'Employee Salary Payroll Tax '!$D$1:$E$7,2,FALSE)</f>
        <v>NonUnion</v>
      </c>
      <c r="D2161" s="61">
        <f t="shared" si="266"/>
        <v>2.98E-2</v>
      </c>
      <c r="E2161" s="351">
        <f>'Employee Salary Payroll Tax '!N2163</f>
        <v>96834.48</v>
      </c>
      <c r="F2161" s="351">
        <f t="shared" si="267"/>
        <v>99720.147504000008</v>
      </c>
      <c r="G2161" s="352"/>
      <c r="H2161" s="351">
        <f t="shared" si="272"/>
        <v>0</v>
      </c>
      <c r="I2161" s="351">
        <f t="shared" si="268"/>
        <v>2885.6675040000118</v>
      </c>
      <c r="J2161" s="351">
        <f t="shared" si="269"/>
        <v>0</v>
      </c>
      <c r="K2161" s="293">
        <f>SUM('Employee Salary Payroll Tax '!I2163:K2163)</f>
        <v>96834.48000000001</v>
      </c>
      <c r="L2161" s="293">
        <f>'Employee Salary Payroll Tax '!H2163</f>
        <v>0</v>
      </c>
      <c r="M2161" s="293">
        <f t="shared" si="270"/>
        <v>-1.4551915228366852E-11</v>
      </c>
      <c r="N2161" s="359">
        <f t="shared" si="271"/>
        <v>0</v>
      </c>
      <c r="O2161" s="331"/>
      <c r="P2161" s="61"/>
      <c r="Q2161" s="294"/>
      <c r="R2161" s="292"/>
      <c r="S2161" s="291"/>
    </row>
    <row r="2162" spans="1:19" ht="14.4">
      <c r="A2162" s="36">
        <f t="shared" si="273"/>
        <v>839</v>
      </c>
      <c r="B2162" s="526"/>
      <c r="C2162" s="36" t="str">
        <f>VLOOKUP('Employee Salary Payroll Tax '!B2164,'Employee Salary Payroll Tax '!$D$1:$E$7,2,FALSE)</f>
        <v>IBEW</v>
      </c>
      <c r="D2162" s="61">
        <f t="shared" si="266"/>
        <v>6.875E-3</v>
      </c>
      <c r="E2162" s="351">
        <f>'Employee Salary Payroll Tax '!N2164</f>
        <v>94566.02</v>
      </c>
      <c r="F2162" s="351">
        <f t="shared" si="267"/>
        <v>95216.161387500004</v>
      </c>
      <c r="G2162" s="352"/>
      <c r="H2162" s="351">
        <f t="shared" si="272"/>
        <v>0</v>
      </c>
      <c r="I2162" s="351">
        <f t="shared" si="268"/>
        <v>650.14138749999984</v>
      </c>
      <c r="J2162" s="351">
        <f t="shared" si="269"/>
        <v>0</v>
      </c>
      <c r="K2162" s="293">
        <f>SUM('Employee Salary Payroll Tax '!I2164:K2164)</f>
        <v>75123.22</v>
      </c>
      <c r="L2162" s="293">
        <f>'Employee Salary Payroll Tax '!H2164</f>
        <v>0</v>
      </c>
      <c r="M2162" s="293">
        <f t="shared" si="270"/>
        <v>19442.800000000003</v>
      </c>
      <c r="N2162" s="359">
        <f t="shared" si="271"/>
        <v>0</v>
      </c>
      <c r="O2162" s="331"/>
      <c r="P2162" s="61"/>
      <c r="Q2162" s="294"/>
      <c r="R2162" s="292"/>
      <c r="S2162" s="291"/>
    </row>
    <row r="2163" spans="1:19" ht="14.4">
      <c r="A2163" s="36">
        <f t="shared" si="273"/>
        <v>840</v>
      </c>
      <c r="B2163" s="526"/>
      <c r="C2163" s="36" t="str">
        <f>VLOOKUP('Employee Salary Payroll Tax '!B2165,'Employee Salary Payroll Tax '!$D$1:$E$7,2,FALSE)</f>
        <v>NonUnion</v>
      </c>
      <c r="D2163" s="61">
        <f t="shared" si="266"/>
        <v>2.98E-2</v>
      </c>
      <c r="E2163" s="351">
        <f>'Employee Salary Payroll Tax '!N2165</f>
        <v>87011.48</v>
      </c>
      <c r="F2163" s="351">
        <f t="shared" si="267"/>
        <v>89604.422103999997</v>
      </c>
      <c r="G2163" s="352"/>
      <c r="H2163" s="351">
        <f t="shared" si="272"/>
        <v>0</v>
      </c>
      <c r="I2163" s="351">
        <f t="shared" si="268"/>
        <v>2592.9421040000016</v>
      </c>
      <c r="J2163" s="351">
        <f t="shared" si="269"/>
        <v>0</v>
      </c>
      <c r="K2163" s="293">
        <f>SUM('Employee Salary Payroll Tax '!I2165:K2165)</f>
        <v>86031.32</v>
      </c>
      <c r="L2163" s="293">
        <f>'Employee Salary Payroll Tax '!H2165</f>
        <v>0</v>
      </c>
      <c r="M2163" s="293">
        <f t="shared" si="270"/>
        <v>980.15999999998894</v>
      </c>
      <c r="N2163" s="359">
        <f t="shared" si="271"/>
        <v>0</v>
      </c>
      <c r="O2163" s="331"/>
      <c r="P2163" s="61"/>
      <c r="Q2163" s="294"/>
      <c r="R2163" s="292"/>
      <c r="S2163" s="291"/>
    </row>
    <row r="2164" spans="1:19" ht="14.4">
      <c r="A2164" s="36">
        <f t="shared" si="273"/>
        <v>841</v>
      </c>
      <c r="B2164" s="526"/>
      <c r="C2164" s="36" t="str">
        <f>VLOOKUP('Employee Salary Payroll Tax '!B2166,'Employee Salary Payroll Tax '!$D$1:$E$7,2,FALSE)</f>
        <v>IBEW</v>
      </c>
      <c r="D2164" s="61">
        <f t="shared" si="266"/>
        <v>6.875E-3</v>
      </c>
      <c r="E2164" s="351">
        <f>'Employee Salary Payroll Tax '!N2166</f>
        <v>49731.37</v>
      </c>
      <c r="F2164" s="351">
        <f t="shared" si="267"/>
        <v>50073.273168749998</v>
      </c>
      <c r="G2164" s="352"/>
      <c r="H2164" s="351">
        <f t="shared" si="272"/>
        <v>0</v>
      </c>
      <c r="I2164" s="351">
        <f t="shared" si="268"/>
        <v>341.90316874999553</v>
      </c>
      <c r="J2164" s="351">
        <f t="shared" si="269"/>
        <v>0</v>
      </c>
      <c r="K2164" s="293">
        <f>SUM('Employee Salary Payroll Tax '!I2166:K2166)</f>
        <v>0</v>
      </c>
      <c r="L2164" s="293">
        <f>'Employee Salary Payroll Tax '!H2166</f>
        <v>0</v>
      </c>
      <c r="M2164" s="293">
        <f t="shared" si="270"/>
        <v>49731.37</v>
      </c>
      <c r="N2164" s="359">
        <f t="shared" si="271"/>
        <v>0</v>
      </c>
      <c r="O2164" s="331"/>
      <c r="P2164" s="61"/>
      <c r="Q2164" s="294"/>
      <c r="R2164" s="292"/>
      <c r="S2164" s="291"/>
    </row>
    <row r="2165" spans="1:19" ht="14.4">
      <c r="A2165" s="36">
        <f t="shared" si="273"/>
        <v>842</v>
      </c>
      <c r="B2165" s="526"/>
      <c r="C2165" s="36" t="str">
        <f>VLOOKUP('Employee Salary Payroll Tax '!B2167,'Employee Salary Payroll Tax '!$D$1:$E$7,2,FALSE)</f>
        <v>NonUnion</v>
      </c>
      <c r="D2165" s="61">
        <f t="shared" si="266"/>
        <v>2.98E-2</v>
      </c>
      <c r="E2165" s="351">
        <f>'Employee Salary Payroll Tax '!N2167</f>
        <v>52018.46</v>
      </c>
      <c r="F2165" s="351">
        <f t="shared" si="267"/>
        <v>53568.610108000001</v>
      </c>
      <c r="G2165" s="352"/>
      <c r="H2165" s="351">
        <f t="shared" si="272"/>
        <v>0</v>
      </c>
      <c r="I2165" s="351">
        <f t="shared" si="268"/>
        <v>1550.1501080000016</v>
      </c>
      <c r="J2165" s="351">
        <f t="shared" si="269"/>
        <v>0</v>
      </c>
      <c r="K2165" s="293">
        <f>SUM('Employee Salary Payroll Tax '!I2167:K2167)</f>
        <v>4781.6099999999997</v>
      </c>
      <c r="L2165" s="293">
        <f>'Employee Salary Payroll Tax '!H2167</f>
        <v>0</v>
      </c>
      <c r="M2165" s="293">
        <f t="shared" si="270"/>
        <v>47236.85</v>
      </c>
      <c r="N2165" s="359">
        <f t="shared" si="271"/>
        <v>0</v>
      </c>
      <c r="O2165" s="331"/>
      <c r="P2165" s="61"/>
      <c r="Q2165" s="294"/>
      <c r="R2165" s="292"/>
      <c r="S2165" s="291"/>
    </row>
    <row r="2166" spans="1:19" ht="14.4">
      <c r="A2166" s="36">
        <f t="shared" si="273"/>
        <v>843</v>
      </c>
      <c r="B2166" s="526"/>
      <c r="C2166" s="36" t="str">
        <f>VLOOKUP('Employee Salary Payroll Tax '!B2168,'Employee Salary Payroll Tax '!$D$1:$E$7,2,FALSE)</f>
        <v>NonUnion</v>
      </c>
      <c r="D2166" s="61">
        <f t="shared" si="266"/>
        <v>2.98E-2</v>
      </c>
      <c r="E2166" s="351">
        <f>'Employee Salary Payroll Tax '!N2168</f>
        <v>3953.74</v>
      </c>
      <c r="F2166" s="351">
        <f t="shared" si="267"/>
        <v>4071.5614519999999</v>
      </c>
      <c r="G2166" s="352"/>
      <c r="H2166" s="351">
        <f t="shared" si="272"/>
        <v>41046.26</v>
      </c>
      <c r="I2166" s="351">
        <f t="shared" si="268"/>
        <v>117.82145200000014</v>
      </c>
      <c r="J2166" s="351">
        <f t="shared" si="269"/>
        <v>0.70692871200000085</v>
      </c>
      <c r="K2166" s="293">
        <f>SUM('Employee Salary Payroll Tax '!I2168:K2168)</f>
        <v>1881.98</v>
      </c>
      <c r="L2166" s="293">
        <f>'Employee Salary Payroll Tax '!H2168</f>
        <v>0</v>
      </c>
      <c r="M2166" s="293">
        <f t="shared" si="270"/>
        <v>2071.7599999999998</v>
      </c>
      <c r="N2166" s="359">
        <f t="shared" si="271"/>
        <v>0.33649802391489164</v>
      </c>
      <c r="O2166" s="331"/>
      <c r="P2166" s="61"/>
      <c r="Q2166" s="294"/>
      <c r="R2166" s="292"/>
      <c r="S2166" s="291"/>
    </row>
    <row r="2167" spans="1:19" ht="14.4">
      <c r="A2167" s="36">
        <f t="shared" si="273"/>
        <v>844</v>
      </c>
      <c r="B2167" s="526"/>
      <c r="C2167" s="36" t="str">
        <f>VLOOKUP('Employee Salary Payroll Tax '!B2169,'Employee Salary Payroll Tax '!$D$1:$E$7,2,FALSE)</f>
        <v>NonUnion</v>
      </c>
      <c r="D2167" s="61">
        <f t="shared" si="266"/>
        <v>2.98E-2</v>
      </c>
      <c r="E2167" s="351">
        <f>'Employee Salary Payroll Tax '!N2169</f>
        <v>71236.289999999994</v>
      </c>
      <c r="F2167" s="351">
        <f t="shared" si="267"/>
        <v>73359.131441999998</v>
      </c>
      <c r="G2167" s="352"/>
      <c r="H2167" s="351">
        <f t="shared" si="272"/>
        <v>0</v>
      </c>
      <c r="I2167" s="351">
        <f t="shared" si="268"/>
        <v>2122.8414420000045</v>
      </c>
      <c r="J2167" s="351">
        <f t="shared" si="269"/>
        <v>0</v>
      </c>
      <c r="K2167" s="293">
        <f>SUM('Employee Salary Payroll Tax '!I2169:K2169)</f>
        <v>52341.17</v>
      </c>
      <c r="L2167" s="293">
        <f>'Employee Salary Payroll Tax '!H2169</f>
        <v>0</v>
      </c>
      <c r="M2167" s="293">
        <f t="shared" si="270"/>
        <v>18895.119999999995</v>
      </c>
      <c r="N2167" s="359">
        <f t="shared" si="271"/>
        <v>0</v>
      </c>
      <c r="O2167" s="331"/>
      <c r="P2167" s="61"/>
      <c r="Q2167" s="294"/>
      <c r="R2167" s="292"/>
      <c r="S2167" s="291"/>
    </row>
    <row r="2168" spans="1:19" ht="14.4">
      <c r="A2168" s="36">
        <f t="shared" si="273"/>
        <v>845</v>
      </c>
      <c r="B2168" s="526"/>
      <c r="C2168" s="36" t="str">
        <f>VLOOKUP('Employee Salary Payroll Tax '!B2170,'Employee Salary Payroll Tax '!$D$1:$E$7,2,FALSE)</f>
        <v>UA</v>
      </c>
      <c r="D2168" s="61">
        <f t="shared" si="266"/>
        <v>0.03</v>
      </c>
      <c r="E2168" s="351">
        <f>'Employee Salary Payroll Tax '!N2170</f>
        <v>80818.350000000006</v>
      </c>
      <c r="F2168" s="351">
        <f t="shared" si="267"/>
        <v>83242.900500000003</v>
      </c>
      <c r="G2168" s="352"/>
      <c r="H2168" s="351">
        <f t="shared" si="272"/>
        <v>0</v>
      </c>
      <c r="I2168" s="351">
        <f t="shared" si="268"/>
        <v>2424.5504999999976</v>
      </c>
      <c r="J2168" s="351">
        <f t="shared" si="269"/>
        <v>0</v>
      </c>
      <c r="K2168" s="293">
        <f>SUM('Employee Salary Payroll Tax '!I2170:K2170)</f>
        <v>76649.16</v>
      </c>
      <c r="L2168" s="293">
        <f>'Employee Salary Payroll Tax '!H2170</f>
        <v>0</v>
      </c>
      <c r="M2168" s="293">
        <f t="shared" si="270"/>
        <v>4169.1900000000023</v>
      </c>
      <c r="N2168" s="359">
        <f t="shared" si="271"/>
        <v>0</v>
      </c>
      <c r="O2168" s="331"/>
      <c r="P2168" s="61"/>
      <c r="Q2168" s="294"/>
      <c r="R2168" s="292"/>
      <c r="S2168" s="291"/>
    </row>
    <row r="2169" spans="1:19" ht="14.4">
      <c r="A2169" s="36">
        <f t="shared" si="273"/>
        <v>846</v>
      </c>
      <c r="B2169" s="526"/>
      <c r="C2169" s="36" t="str">
        <f>VLOOKUP('Employee Salary Payroll Tax '!B2171,'Employee Salary Payroll Tax '!$D$1:$E$7,2,FALSE)</f>
        <v>IBEW</v>
      </c>
      <c r="D2169" s="61">
        <f t="shared" si="266"/>
        <v>6.875E-3</v>
      </c>
      <c r="E2169" s="351">
        <f>'Employee Salary Payroll Tax '!N2171</f>
        <v>149071.28</v>
      </c>
      <c r="F2169" s="351">
        <f t="shared" si="267"/>
        <v>150096.14504999999</v>
      </c>
      <c r="G2169" s="352"/>
      <c r="H2169" s="351">
        <f t="shared" si="272"/>
        <v>0</v>
      </c>
      <c r="I2169" s="351">
        <f t="shared" si="268"/>
        <v>1024.8650499999931</v>
      </c>
      <c r="J2169" s="351">
        <f t="shared" si="269"/>
        <v>0</v>
      </c>
      <c r="K2169" s="293">
        <f>SUM('Employee Salary Payroll Tax '!I2171:K2171)</f>
        <v>131087.87</v>
      </c>
      <c r="L2169" s="293">
        <f>'Employee Salary Payroll Tax '!H2171</f>
        <v>0</v>
      </c>
      <c r="M2169" s="293">
        <f t="shared" si="270"/>
        <v>17983.410000000003</v>
      </c>
      <c r="N2169" s="359">
        <f t="shared" si="271"/>
        <v>0</v>
      </c>
      <c r="O2169" s="331"/>
      <c r="P2169" s="61"/>
      <c r="Q2169" s="294"/>
      <c r="R2169" s="292"/>
      <c r="S2169" s="291"/>
    </row>
    <row r="2170" spans="1:19" ht="14.4">
      <c r="A2170" s="36">
        <f t="shared" si="273"/>
        <v>847</v>
      </c>
      <c r="B2170" s="526"/>
      <c r="C2170" s="36" t="str">
        <f>VLOOKUP('Employee Salary Payroll Tax '!B2172,'Employee Salary Payroll Tax '!$D$1:$E$7,2,FALSE)</f>
        <v>NonUnion</v>
      </c>
      <c r="D2170" s="61">
        <f t="shared" si="266"/>
        <v>2.98E-2</v>
      </c>
      <c r="E2170" s="351">
        <f>'Employee Salary Payroll Tax '!N2172</f>
        <v>17856.45</v>
      </c>
      <c r="F2170" s="351">
        <f t="shared" si="267"/>
        <v>18388.572210000002</v>
      </c>
      <c r="G2170" s="352"/>
      <c r="H2170" s="351">
        <f t="shared" si="272"/>
        <v>27143.55</v>
      </c>
      <c r="I2170" s="351">
        <f t="shared" si="268"/>
        <v>532.12221000000136</v>
      </c>
      <c r="J2170" s="351">
        <f t="shared" si="269"/>
        <v>3.1927332600000082</v>
      </c>
      <c r="K2170" s="293">
        <f>SUM('Employee Salary Payroll Tax '!I2172:K2172)</f>
        <v>1261.46</v>
      </c>
      <c r="L2170" s="293">
        <f>'Employee Salary Payroll Tax '!H2172</f>
        <v>0</v>
      </c>
      <c r="M2170" s="293">
        <f t="shared" si="270"/>
        <v>16594.990000000002</v>
      </c>
      <c r="N2170" s="359">
        <f t="shared" si="271"/>
        <v>0.22554904798736933</v>
      </c>
      <c r="O2170" s="331"/>
      <c r="P2170" s="61"/>
      <c r="Q2170" s="294"/>
      <c r="R2170" s="292"/>
      <c r="S2170" s="291"/>
    </row>
    <row r="2171" spans="1:19" ht="14.4">
      <c r="A2171" s="36">
        <f t="shared" si="273"/>
        <v>848</v>
      </c>
      <c r="B2171" s="526"/>
      <c r="C2171" s="36" t="str">
        <f>VLOOKUP('Employee Salary Payroll Tax '!B2173,'Employee Salary Payroll Tax '!$D$1:$E$7,2,FALSE)</f>
        <v>Not Assigned</v>
      </c>
      <c r="D2171" s="61">
        <f t="shared" si="266"/>
        <v>0</v>
      </c>
      <c r="E2171" s="351">
        <f>'Employee Salary Payroll Tax '!N2173</f>
        <v>0.95</v>
      </c>
      <c r="F2171" s="351">
        <f t="shared" si="267"/>
        <v>0.95</v>
      </c>
      <c r="G2171" s="352"/>
      <c r="H2171" s="351">
        <f t="shared" si="272"/>
        <v>44999.05</v>
      </c>
      <c r="I2171" s="351">
        <f t="shared" si="268"/>
        <v>0</v>
      </c>
      <c r="J2171" s="351">
        <f t="shared" si="269"/>
        <v>0</v>
      </c>
      <c r="K2171" s="293">
        <f>SUM('Employee Salary Payroll Tax '!I2173:K2173)</f>
        <v>-154.18</v>
      </c>
      <c r="L2171" s="293">
        <f>'Employee Salary Payroll Tax '!H2173</f>
        <v>0</v>
      </c>
      <c r="M2171" s="293">
        <f t="shared" si="270"/>
        <v>155.13</v>
      </c>
      <c r="N2171" s="359">
        <f t="shared" si="271"/>
        <v>0</v>
      </c>
      <c r="O2171" s="331"/>
      <c r="P2171" s="61"/>
      <c r="Q2171" s="294"/>
      <c r="R2171" s="292"/>
      <c r="S2171" s="291"/>
    </row>
    <row r="2172" spans="1:19" ht="14.4">
      <c r="A2172" s="36">
        <f t="shared" si="273"/>
        <v>849</v>
      </c>
      <c r="B2172" s="526"/>
      <c r="C2172" s="36" t="str">
        <f>VLOOKUP('Employee Salary Payroll Tax '!B2174,'Employee Salary Payroll Tax '!$D$1:$E$7,2,FALSE)</f>
        <v>IBEW</v>
      </c>
      <c r="D2172" s="61">
        <f t="shared" si="266"/>
        <v>6.875E-3</v>
      </c>
      <c r="E2172" s="351">
        <f>'Employee Salary Payroll Tax '!N2174</f>
        <v>52964.480000000003</v>
      </c>
      <c r="F2172" s="351">
        <f t="shared" si="267"/>
        <v>53328.610800000002</v>
      </c>
      <c r="G2172" s="352"/>
      <c r="H2172" s="351">
        <f t="shared" si="272"/>
        <v>0</v>
      </c>
      <c r="I2172" s="351">
        <f t="shared" si="268"/>
        <v>364.130799999999</v>
      </c>
      <c r="J2172" s="351">
        <f t="shared" si="269"/>
        <v>0</v>
      </c>
      <c r="K2172" s="293">
        <f>SUM('Employee Salary Payroll Tax '!I2174:K2174)</f>
        <v>52964.479999999996</v>
      </c>
      <c r="L2172" s="293">
        <f>'Employee Salary Payroll Tax '!H2174</f>
        <v>0</v>
      </c>
      <c r="M2172" s="293">
        <f t="shared" si="270"/>
        <v>7.2759576141834259E-12</v>
      </c>
      <c r="N2172" s="359">
        <f t="shared" si="271"/>
        <v>0</v>
      </c>
      <c r="O2172" s="331"/>
      <c r="P2172" s="61"/>
      <c r="Q2172" s="294"/>
      <c r="R2172" s="292"/>
      <c r="S2172" s="291"/>
    </row>
    <row r="2173" spans="1:19" ht="14.4">
      <c r="A2173" s="36">
        <f t="shared" si="273"/>
        <v>850</v>
      </c>
      <c r="B2173" s="526"/>
      <c r="C2173" s="36" t="str">
        <f>VLOOKUP('Employee Salary Payroll Tax '!B2175,'Employee Salary Payroll Tax '!$D$1:$E$7,2,FALSE)</f>
        <v>NonUnion</v>
      </c>
      <c r="D2173" s="61">
        <f t="shared" si="266"/>
        <v>2.98E-2</v>
      </c>
      <c r="E2173" s="351">
        <f>'Employee Salary Payroll Tax '!N2175</f>
        <v>123111.03</v>
      </c>
      <c r="F2173" s="351">
        <f t="shared" si="267"/>
        <v>126779.738694</v>
      </c>
      <c r="G2173" s="352"/>
      <c r="H2173" s="351">
        <f t="shared" si="272"/>
        <v>0</v>
      </c>
      <c r="I2173" s="351">
        <f t="shared" si="268"/>
        <v>3668.7086940000008</v>
      </c>
      <c r="J2173" s="351">
        <f t="shared" si="269"/>
        <v>0</v>
      </c>
      <c r="K2173" s="293">
        <f>SUM('Employee Salary Payroll Tax '!I2175:K2175)</f>
        <v>35991.33</v>
      </c>
      <c r="L2173" s="293">
        <f>'Employee Salary Payroll Tax '!H2175</f>
        <v>0</v>
      </c>
      <c r="M2173" s="293">
        <f t="shared" si="270"/>
        <v>87119.7</v>
      </c>
      <c r="N2173" s="359">
        <f t="shared" si="271"/>
        <v>0</v>
      </c>
      <c r="O2173" s="331"/>
      <c r="P2173" s="61"/>
      <c r="Q2173" s="294"/>
      <c r="R2173" s="292"/>
      <c r="S2173" s="291"/>
    </row>
    <row r="2174" spans="1:19" ht="14.4">
      <c r="A2174" s="36">
        <f t="shared" si="273"/>
        <v>851</v>
      </c>
      <c r="B2174" s="526"/>
      <c r="C2174" s="36" t="str">
        <f>VLOOKUP('Employee Salary Payroll Tax '!B2176,'Employee Salary Payroll Tax '!$D$1:$E$7,2,FALSE)</f>
        <v>NonUnion</v>
      </c>
      <c r="D2174" s="61">
        <f t="shared" si="266"/>
        <v>2.98E-2</v>
      </c>
      <c r="E2174" s="351">
        <f>'Employee Salary Payroll Tax '!N2176</f>
        <v>115076.94</v>
      </c>
      <c r="F2174" s="351">
        <f t="shared" si="267"/>
        <v>118506.232812</v>
      </c>
      <c r="G2174" s="352"/>
      <c r="H2174" s="351">
        <f t="shared" si="272"/>
        <v>0</v>
      </c>
      <c r="I2174" s="351">
        <f t="shared" si="268"/>
        <v>3429.2928119999997</v>
      </c>
      <c r="J2174" s="351">
        <f t="shared" si="269"/>
        <v>0</v>
      </c>
      <c r="K2174" s="293">
        <f>SUM('Employee Salary Payroll Tax '!I2176:K2176)</f>
        <v>104084.34</v>
      </c>
      <c r="L2174" s="293">
        <f>'Employee Salary Payroll Tax '!H2176</f>
        <v>0</v>
      </c>
      <c r="M2174" s="293">
        <f t="shared" si="270"/>
        <v>10992.600000000006</v>
      </c>
      <c r="N2174" s="359">
        <f t="shared" si="271"/>
        <v>0</v>
      </c>
      <c r="O2174" s="331"/>
      <c r="P2174" s="61"/>
      <c r="Q2174" s="294"/>
      <c r="R2174" s="292"/>
      <c r="S2174" s="291"/>
    </row>
    <row r="2175" spans="1:19" ht="14.4">
      <c r="A2175" s="36">
        <f t="shared" si="273"/>
        <v>852</v>
      </c>
      <c r="B2175" s="526"/>
      <c r="C2175" s="36" t="str">
        <f>VLOOKUP('Employee Salary Payroll Tax '!B2177,'Employee Salary Payroll Tax '!$D$1:$E$7,2,FALSE)</f>
        <v>NonUnion</v>
      </c>
      <c r="D2175" s="61">
        <f t="shared" si="266"/>
        <v>2.98E-2</v>
      </c>
      <c r="E2175" s="351">
        <f>'Employee Salary Payroll Tax '!N2177</f>
        <v>91171</v>
      </c>
      <c r="F2175" s="351">
        <f t="shared" si="267"/>
        <v>93887.895799999998</v>
      </c>
      <c r="G2175" s="352"/>
      <c r="H2175" s="351">
        <f t="shared" si="272"/>
        <v>0</v>
      </c>
      <c r="I2175" s="351">
        <f t="shared" si="268"/>
        <v>2716.8957999999984</v>
      </c>
      <c r="J2175" s="351">
        <f t="shared" si="269"/>
        <v>0</v>
      </c>
      <c r="K2175" s="293">
        <f>SUM('Employee Salary Payroll Tax '!I2177:K2177)</f>
        <v>28852.03</v>
      </c>
      <c r="L2175" s="293">
        <f>'Employee Salary Payroll Tax '!H2177</f>
        <v>0</v>
      </c>
      <c r="M2175" s="293">
        <f t="shared" si="270"/>
        <v>62318.97</v>
      </c>
      <c r="N2175" s="359">
        <f t="shared" si="271"/>
        <v>0</v>
      </c>
      <c r="O2175" s="331"/>
      <c r="P2175" s="61"/>
      <c r="Q2175" s="294"/>
      <c r="R2175" s="292"/>
      <c r="S2175" s="291"/>
    </row>
    <row r="2176" spans="1:19" ht="14.4">
      <c r="A2176" s="36">
        <f t="shared" si="273"/>
        <v>853</v>
      </c>
      <c r="B2176" s="526"/>
      <c r="C2176" s="36" t="str">
        <f>VLOOKUP('Employee Salary Payroll Tax '!B2178,'Employee Salary Payroll Tax '!$D$1:$E$7,2,FALSE)</f>
        <v>NonUnion</v>
      </c>
      <c r="D2176" s="61">
        <f t="shared" si="266"/>
        <v>2.98E-2</v>
      </c>
      <c r="E2176" s="351">
        <f>'Employee Salary Payroll Tax '!N2178</f>
        <v>27594.3</v>
      </c>
      <c r="F2176" s="351">
        <f t="shared" si="267"/>
        <v>28416.610140000001</v>
      </c>
      <c r="G2176" s="352"/>
      <c r="H2176" s="351">
        <f t="shared" si="272"/>
        <v>17405.7</v>
      </c>
      <c r="I2176" s="351">
        <f t="shared" si="268"/>
        <v>822.31014000000141</v>
      </c>
      <c r="J2176" s="351">
        <f t="shared" si="269"/>
        <v>4.9338608400000084</v>
      </c>
      <c r="K2176" s="293">
        <f>SUM('Employee Salary Payroll Tax '!I2178:K2178)</f>
        <v>2160.16</v>
      </c>
      <c r="L2176" s="293">
        <f>'Employee Salary Payroll Tax '!H2178</f>
        <v>0</v>
      </c>
      <c r="M2176" s="293">
        <f t="shared" si="270"/>
        <v>25434.14</v>
      </c>
      <c r="N2176" s="359">
        <f t="shared" si="271"/>
        <v>0.38623660798600368</v>
      </c>
      <c r="O2176" s="331"/>
      <c r="P2176" s="61"/>
      <c r="Q2176" s="294"/>
      <c r="R2176" s="292"/>
      <c r="S2176" s="291"/>
    </row>
    <row r="2177" spans="1:19" ht="14.4">
      <c r="A2177" s="36">
        <f t="shared" si="273"/>
        <v>854</v>
      </c>
      <c r="B2177" s="526"/>
      <c r="C2177" s="36" t="str">
        <f>VLOOKUP('Employee Salary Payroll Tax '!B2179,'Employee Salary Payroll Tax '!$D$1:$E$7,2,FALSE)</f>
        <v>NonUnion</v>
      </c>
      <c r="D2177" s="61">
        <f t="shared" si="266"/>
        <v>2.98E-2</v>
      </c>
      <c r="E2177" s="351">
        <f>'Employee Salary Payroll Tax '!N2179</f>
        <v>87084.55</v>
      </c>
      <c r="F2177" s="351">
        <f t="shared" si="267"/>
        <v>89679.669590000005</v>
      </c>
      <c r="G2177" s="352"/>
      <c r="H2177" s="351">
        <f t="shared" si="272"/>
        <v>0</v>
      </c>
      <c r="I2177" s="351">
        <f t="shared" si="268"/>
        <v>2595.1195900000021</v>
      </c>
      <c r="J2177" s="351">
        <f t="shared" si="269"/>
        <v>0</v>
      </c>
      <c r="K2177" s="293">
        <f>SUM('Employee Salary Payroll Tax '!I2179:K2179)</f>
        <v>86781.6</v>
      </c>
      <c r="L2177" s="293">
        <f>'Employee Salary Payroll Tax '!H2179</f>
        <v>0</v>
      </c>
      <c r="M2177" s="293">
        <f t="shared" si="270"/>
        <v>302.94999999999709</v>
      </c>
      <c r="N2177" s="359">
        <f t="shared" si="271"/>
        <v>0</v>
      </c>
      <c r="O2177" s="331"/>
      <c r="P2177" s="61"/>
      <c r="Q2177" s="294"/>
      <c r="R2177" s="292"/>
      <c r="S2177" s="291"/>
    </row>
    <row r="2178" spans="1:19" ht="14.4">
      <c r="A2178" s="36">
        <f t="shared" si="273"/>
        <v>855</v>
      </c>
      <c r="B2178" s="526"/>
      <c r="C2178" s="36" t="str">
        <f>VLOOKUP('Employee Salary Payroll Tax '!B2180,'Employee Salary Payroll Tax '!$D$1:$E$7,2,FALSE)</f>
        <v>IBEW</v>
      </c>
      <c r="D2178" s="61">
        <f t="shared" si="266"/>
        <v>6.875E-3</v>
      </c>
      <c r="E2178" s="351">
        <f>'Employee Salary Payroll Tax '!N2180</f>
        <v>44263.96</v>
      </c>
      <c r="F2178" s="351">
        <f t="shared" si="267"/>
        <v>44568.274724999996</v>
      </c>
      <c r="G2178" s="352"/>
      <c r="H2178" s="351">
        <f t="shared" si="272"/>
        <v>736.04000000000087</v>
      </c>
      <c r="I2178" s="351">
        <f t="shared" si="268"/>
        <v>304.31472499999654</v>
      </c>
      <c r="J2178" s="351">
        <f t="shared" si="269"/>
        <v>1.8258883499999794</v>
      </c>
      <c r="K2178" s="293">
        <f>SUM('Employee Salary Payroll Tax '!I2180:K2180)</f>
        <v>44263.960000000006</v>
      </c>
      <c r="L2178" s="293">
        <f>'Employee Salary Payroll Tax '!H2180</f>
        <v>0</v>
      </c>
      <c r="M2178" s="293">
        <f t="shared" si="270"/>
        <v>-7.2759576141834259E-12</v>
      </c>
      <c r="N2178" s="359">
        <f t="shared" si="271"/>
        <v>1.8258883499587297</v>
      </c>
      <c r="O2178" s="331"/>
      <c r="P2178" s="61"/>
      <c r="Q2178" s="294"/>
      <c r="R2178" s="292"/>
      <c r="S2178" s="291"/>
    </row>
    <row r="2179" spans="1:19" ht="14.4">
      <c r="A2179" s="36">
        <f t="shared" si="273"/>
        <v>856</v>
      </c>
      <c r="B2179" s="526"/>
      <c r="C2179" s="36" t="str">
        <f>VLOOKUP('Employee Salary Payroll Tax '!B2181,'Employee Salary Payroll Tax '!$D$1:$E$7,2,FALSE)</f>
        <v>NonUnion</v>
      </c>
      <c r="D2179" s="61">
        <f t="shared" si="266"/>
        <v>2.98E-2</v>
      </c>
      <c r="E2179" s="351">
        <f>'Employee Salary Payroll Tax '!N2181</f>
        <v>108725.06</v>
      </c>
      <c r="F2179" s="351">
        <f t="shared" si="267"/>
        <v>111965.066788</v>
      </c>
      <c r="G2179" s="352"/>
      <c r="H2179" s="351">
        <f t="shared" si="272"/>
        <v>0</v>
      </c>
      <c r="I2179" s="351">
        <f t="shared" si="268"/>
        <v>3240.0067879999988</v>
      </c>
      <c r="J2179" s="351">
        <f t="shared" si="269"/>
        <v>0</v>
      </c>
      <c r="K2179" s="293">
        <f>SUM('Employee Salary Payroll Tax '!I2181:K2181)</f>
        <v>53425.2</v>
      </c>
      <c r="L2179" s="293">
        <f>'Employee Salary Payroll Tax '!H2181</f>
        <v>0</v>
      </c>
      <c r="M2179" s="293">
        <f t="shared" si="270"/>
        <v>55299.86</v>
      </c>
      <c r="N2179" s="359">
        <f t="shared" si="271"/>
        <v>0</v>
      </c>
      <c r="O2179" s="331"/>
      <c r="P2179" s="61"/>
      <c r="Q2179" s="294"/>
      <c r="R2179" s="292"/>
      <c r="S2179" s="291"/>
    </row>
    <row r="2180" spans="1:19" ht="14.4">
      <c r="A2180" s="36">
        <f t="shared" si="273"/>
        <v>857</v>
      </c>
      <c r="B2180" s="526"/>
      <c r="C2180" s="36" t="str">
        <f>VLOOKUP('Employee Salary Payroll Tax '!B2182,'Employee Salary Payroll Tax '!$D$1:$E$7,2,FALSE)</f>
        <v>IBEW</v>
      </c>
      <c r="D2180" s="61">
        <f t="shared" si="266"/>
        <v>6.875E-3</v>
      </c>
      <c r="E2180" s="351">
        <f>'Employee Salary Payroll Tax '!N2182</f>
        <v>85248.75</v>
      </c>
      <c r="F2180" s="351">
        <f t="shared" si="267"/>
        <v>85834.835156250003</v>
      </c>
      <c r="G2180" s="352"/>
      <c r="H2180" s="351">
        <f t="shared" si="272"/>
        <v>0</v>
      </c>
      <c r="I2180" s="351">
        <f t="shared" si="268"/>
        <v>586.08515625000291</v>
      </c>
      <c r="J2180" s="351">
        <f t="shared" si="269"/>
        <v>0</v>
      </c>
      <c r="K2180" s="293">
        <f>SUM('Employee Salary Payroll Tax '!I2182:K2182)</f>
        <v>78403.539999999994</v>
      </c>
      <c r="L2180" s="293">
        <f>'Employee Salary Payroll Tax '!H2182</f>
        <v>0</v>
      </c>
      <c r="M2180" s="293">
        <f t="shared" si="270"/>
        <v>6845.2100000000064</v>
      </c>
      <c r="N2180" s="359">
        <f t="shared" si="271"/>
        <v>0</v>
      </c>
      <c r="O2180" s="331"/>
      <c r="P2180" s="61"/>
      <c r="Q2180" s="294"/>
      <c r="R2180" s="292"/>
      <c r="S2180" s="291"/>
    </row>
    <row r="2181" spans="1:19" ht="14.4">
      <c r="A2181" s="36">
        <f t="shared" si="273"/>
        <v>858</v>
      </c>
      <c r="B2181" s="526"/>
      <c r="C2181" s="36" t="str">
        <f>VLOOKUP('Employee Salary Payroll Tax '!B2183,'Employee Salary Payroll Tax '!$D$1:$E$7,2,FALSE)</f>
        <v>Not Assigned</v>
      </c>
      <c r="D2181" s="61">
        <f t="shared" si="266"/>
        <v>0</v>
      </c>
      <c r="E2181" s="351">
        <f>'Employee Salary Payroll Tax '!N2183</f>
        <v>0.01</v>
      </c>
      <c r="F2181" s="351">
        <f t="shared" si="267"/>
        <v>0.01</v>
      </c>
      <c r="G2181" s="352"/>
      <c r="H2181" s="351">
        <f t="shared" si="272"/>
        <v>44999.99</v>
      </c>
      <c r="I2181" s="351">
        <f t="shared" si="268"/>
        <v>0</v>
      </c>
      <c r="J2181" s="351">
        <f t="shared" si="269"/>
        <v>0</v>
      </c>
      <c r="K2181" s="293">
        <f>SUM('Employee Salary Payroll Tax '!I2183:K2183)</f>
        <v>80.41</v>
      </c>
      <c r="L2181" s="293">
        <f>'Employee Salary Payroll Tax '!H2183</f>
        <v>0</v>
      </c>
      <c r="M2181" s="293">
        <f t="shared" si="270"/>
        <v>-80.399999999999991</v>
      </c>
      <c r="N2181" s="359">
        <f t="shared" si="271"/>
        <v>0</v>
      </c>
      <c r="O2181" s="331"/>
      <c r="P2181" s="61"/>
      <c r="Q2181" s="294"/>
      <c r="R2181" s="292"/>
      <c r="S2181" s="291"/>
    </row>
    <row r="2182" spans="1:19" ht="14.4">
      <c r="A2182" s="36">
        <f t="shared" si="273"/>
        <v>859</v>
      </c>
      <c r="B2182" s="526"/>
      <c r="C2182" s="36" t="str">
        <f>VLOOKUP('Employee Salary Payroll Tax '!B2184,'Employee Salary Payroll Tax '!$D$1:$E$7,2,FALSE)</f>
        <v>IBEW</v>
      </c>
      <c r="D2182" s="61">
        <f t="shared" si="266"/>
        <v>6.875E-3</v>
      </c>
      <c r="E2182" s="351">
        <f>'Employee Salary Payroll Tax '!N2184</f>
        <v>67343.62</v>
      </c>
      <c r="F2182" s="351">
        <f t="shared" si="267"/>
        <v>67806.6073875</v>
      </c>
      <c r="G2182" s="352"/>
      <c r="H2182" s="351">
        <f t="shared" si="272"/>
        <v>0</v>
      </c>
      <c r="I2182" s="351">
        <f t="shared" si="268"/>
        <v>462.98738750000484</v>
      </c>
      <c r="J2182" s="351">
        <f t="shared" si="269"/>
        <v>0</v>
      </c>
      <c r="K2182" s="293">
        <f>SUM('Employee Salary Payroll Tax '!I2184:K2184)</f>
        <v>21085.84</v>
      </c>
      <c r="L2182" s="293">
        <f>'Employee Salary Payroll Tax '!H2184</f>
        <v>0</v>
      </c>
      <c r="M2182" s="293">
        <f t="shared" si="270"/>
        <v>46257.78</v>
      </c>
      <c r="N2182" s="359">
        <f t="shared" si="271"/>
        <v>0</v>
      </c>
      <c r="O2182" s="331"/>
      <c r="P2182" s="61"/>
      <c r="Q2182" s="294"/>
      <c r="R2182" s="292"/>
      <c r="S2182" s="291"/>
    </row>
    <row r="2183" spans="1:19" ht="14.4">
      <c r="A2183" s="36">
        <f t="shared" si="273"/>
        <v>860</v>
      </c>
      <c r="B2183" s="526"/>
      <c r="C2183" s="36" t="str">
        <f>VLOOKUP('Employee Salary Payroll Tax '!B2185,'Employee Salary Payroll Tax '!$D$1:$E$7,2,FALSE)</f>
        <v>NonUnion</v>
      </c>
      <c r="D2183" s="61">
        <f t="shared" si="266"/>
        <v>2.98E-2</v>
      </c>
      <c r="E2183" s="351">
        <f>'Employee Salary Payroll Tax '!N2185</f>
        <v>157775.10999999999</v>
      </c>
      <c r="F2183" s="351">
        <f t="shared" si="267"/>
        <v>162476.80827799998</v>
      </c>
      <c r="G2183" s="352"/>
      <c r="H2183" s="351">
        <f t="shared" si="272"/>
        <v>0</v>
      </c>
      <c r="I2183" s="351">
        <f t="shared" si="268"/>
        <v>4701.6982779999962</v>
      </c>
      <c r="J2183" s="351">
        <f t="shared" si="269"/>
        <v>0</v>
      </c>
      <c r="K2183" s="293">
        <f>SUM('Employee Salary Payroll Tax '!I2185:K2185)</f>
        <v>24123.23</v>
      </c>
      <c r="L2183" s="293">
        <f>'Employee Salary Payroll Tax '!H2185</f>
        <v>0</v>
      </c>
      <c r="M2183" s="293">
        <f t="shared" si="270"/>
        <v>133651.87999999998</v>
      </c>
      <c r="N2183" s="359">
        <f t="shared" si="271"/>
        <v>0</v>
      </c>
      <c r="O2183" s="331"/>
      <c r="P2183" s="61"/>
      <c r="Q2183" s="294"/>
      <c r="R2183" s="292"/>
      <c r="S2183" s="291"/>
    </row>
    <row r="2184" spans="1:19" ht="14.4">
      <c r="A2184" s="36">
        <f t="shared" si="273"/>
        <v>861</v>
      </c>
      <c r="B2184" s="526"/>
      <c r="C2184" s="36" t="str">
        <f>VLOOKUP('Employee Salary Payroll Tax '!B2186,'Employee Salary Payroll Tax '!$D$1:$E$7,2,FALSE)</f>
        <v>UA</v>
      </c>
      <c r="D2184" s="61">
        <f t="shared" si="266"/>
        <v>0.03</v>
      </c>
      <c r="E2184" s="351">
        <f>'Employee Salary Payroll Tax '!N2186</f>
        <v>40555.1</v>
      </c>
      <c r="F2184" s="351">
        <f t="shared" si="267"/>
        <v>41771.752999999997</v>
      </c>
      <c r="G2184" s="352"/>
      <c r="H2184" s="351">
        <f t="shared" si="272"/>
        <v>4444.9000000000015</v>
      </c>
      <c r="I2184" s="351">
        <f t="shared" si="268"/>
        <v>1216.6529999999984</v>
      </c>
      <c r="J2184" s="351">
        <f t="shared" si="269"/>
        <v>7.299917999999991</v>
      </c>
      <c r="K2184" s="293">
        <f>SUM('Employee Salary Payroll Tax '!I2186:K2186)</f>
        <v>23395.82</v>
      </c>
      <c r="L2184" s="293">
        <f>'Employee Salary Payroll Tax '!H2186</f>
        <v>47.77</v>
      </c>
      <c r="M2184" s="293">
        <f t="shared" si="270"/>
        <v>17111.509999999998</v>
      </c>
      <c r="N2184" s="359">
        <f t="shared" si="271"/>
        <v>4.2112475998961552</v>
      </c>
      <c r="O2184" s="331"/>
      <c r="P2184" s="61"/>
      <c r="Q2184" s="294"/>
      <c r="R2184" s="292"/>
      <c r="S2184" s="291"/>
    </row>
    <row r="2185" spans="1:19" ht="14.4">
      <c r="A2185" s="36">
        <f t="shared" si="273"/>
        <v>862</v>
      </c>
      <c r="B2185" s="526"/>
      <c r="C2185" s="36" t="str">
        <f>VLOOKUP('Employee Salary Payroll Tax '!B2187,'Employee Salary Payroll Tax '!$D$1:$E$7,2,FALSE)</f>
        <v>IBEW</v>
      </c>
      <c r="D2185" s="61">
        <f t="shared" si="266"/>
        <v>6.875E-3</v>
      </c>
      <c r="E2185" s="351">
        <f>'Employee Salary Payroll Tax '!N2187</f>
        <v>107832.3</v>
      </c>
      <c r="F2185" s="351">
        <f t="shared" si="267"/>
        <v>108573.64706249999</v>
      </c>
      <c r="G2185" s="352"/>
      <c r="H2185" s="351">
        <f t="shared" si="272"/>
        <v>0</v>
      </c>
      <c r="I2185" s="351">
        <f t="shared" si="268"/>
        <v>741.34706249998999</v>
      </c>
      <c r="J2185" s="351">
        <f t="shared" si="269"/>
        <v>0</v>
      </c>
      <c r="K2185" s="293">
        <f>SUM('Employee Salary Payroll Tax '!I2187:K2187)</f>
        <v>20066.32</v>
      </c>
      <c r="L2185" s="293">
        <f>'Employee Salary Payroll Tax '!H2187</f>
        <v>0</v>
      </c>
      <c r="M2185" s="293">
        <f t="shared" si="270"/>
        <v>87765.98000000001</v>
      </c>
      <c r="N2185" s="359">
        <f t="shared" si="271"/>
        <v>0</v>
      </c>
      <c r="O2185" s="331"/>
      <c r="P2185" s="61"/>
      <c r="Q2185" s="294"/>
      <c r="R2185" s="292"/>
      <c r="S2185" s="291"/>
    </row>
    <row r="2186" spans="1:19" ht="14.4">
      <c r="A2186" s="36">
        <f t="shared" si="273"/>
        <v>863</v>
      </c>
      <c r="B2186" s="526"/>
      <c r="C2186" s="36" t="str">
        <f>VLOOKUP('Employee Salary Payroll Tax '!B2188,'Employee Salary Payroll Tax '!$D$1:$E$7,2,FALSE)</f>
        <v>NonUnion</v>
      </c>
      <c r="D2186" s="61">
        <f t="shared" si="266"/>
        <v>2.98E-2</v>
      </c>
      <c r="E2186" s="351">
        <f>'Employee Salary Payroll Tax '!N2188</f>
        <v>109656.32000000001</v>
      </c>
      <c r="F2186" s="351">
        <f t="shared" si="267"/>
        <v>112924.07833600001</v>
      </c>
      <c r="G2186" s="352"/>
      <c r="H2186" s="351">
        <f t="shared" si="272"/>
        <v>0</v>
      </c>
      <c r="I2186" s="351">
        <f t="shared" si="268"/>
        <v>3267.758335999999</v>
      </c>
      <c r="J2186" s="351">
        <f t="shared" si="269"/>
        <v>0</v>
      </c>
      <c r="K2186" s="293">
        <f>SUM('Employee Salary Payroll Tax '!I2188:K2188)</f>
        <v>31839.26</v>
      </c>
      <c r="L2186" s="293">
        <f>'Employee Salary Payroll Tax '!H2188</f>
        <v>0</v>
      </c>
      <c r="M2186" s="293">
        <f t="shared" si="270"/>
        <v>77817.060000000012</v>
      </c>
      <c r="N2186" s="359">
        <f t="shared" si="271"/>
        <v>0</v>
      </c>
      <c r="O2186" s="331"/>
      <c r="P2186" s="61"/>
      <c r="Q2186" s="294"/>
      <c r="R2186" s="292"/>
      <c r="S2186" s="291"/>
    </row>
    <row r="2187" spans="1:19" ht="14.4">
      <c r="A2187" s="36">
        <f t="shared" si="273"/>
        <v>864</v>
      </c>
      <c r="B2187" s="526"/>
      <c r="C2187" s="36" t="str">
        <f>VLOOKUP('Employee Salary Payroll Tax '!B2189,'Employee Salary Payroll Tax '!$D$1:$E$7,2,FALSE)</f>
        <v>NonUnion</v>
      </c>
      <c r="D2187" s="61">
        <f t="shared" si="266"/>
        <v>2.98E-2</v>
      </c>
      <c r="E2187" s="351">
        <f>'Employee Salary Payroll Tax '!N2189</f>
        <v>22598.5</v>
      </c>
      <c r="F2187" s="351">
        <f t="shared" si="267"/>
        <v>23271.935300000001</v>
      </c>
      <c r="G2187" s="352"/>
      <c r="H2187" s="351">
        <f t="shared" si="272"/>
        <v>22401.5</v>
      </c>
      <c r="I2187" s="351">
        <f t="shared" si="268"/>
        <v>673.43530000000101</v>
      </c>
      <c r="J2187" s="351">
        <f t="shared" si="269"/>
        <v>4.040611800000006</v>
      </c>
      <c r="K2187" s="293">
        <f>SUM('Employee Salary Payroll Tax '!I2189:K2189)</f>
        <v>22598.5</v>
      </c>
      <c r="L2187" s="293">
        <f>'Employee Salary Payroll Tax '!H2189</f>
        <v>0</v>
      </c>
      <c r="M2187" s="293">
        <f t="shared" si="270"/>
        <v>0</v>
      </c>
      <c r="N2187" s="359">
        <f t="shared" si="271"/>
        <v>4.0406117998212059</v>
      </c>
      <c r="O2187" s="331"/>
      <c r="P2187" s="61"/>
      <c r="Q2187" s="294"/>
      <c r="R2187" s="292"/>
      <c r="S2187" s="291"/>
    </row>
    <row r="2188" spans="1:19" ht="14.4">
      <c r="A2188" s="36">
        <f t="shared" si="273"/>
        <v>865</v>
      </c>
      <c r="B2188" s="526"/>
      <c r="C2188" s="36" t="str">
        <f>VLOOKUP('Employee Salary Payroll Tax '!B2190,'Employee Salary Payroll Tax '!$D$1:$E$7,2,FALSE)</f>
        <v>NonUnion</v>
      </c>
      <c r="D2188" s="61">
        <f t="shared" si="266"/>
        <v>2.98E-2</v>
      </c>
      <c r="E2188" s="351">
        <f>'Employee Salary Payroll Tax '!N2190</f>
        <v>88714.86</v>
      </c>
      <c r="F2188" s="351">
        <f t="shared" si="267"/>
        <v>91358.562828000009</v>
      </c>
      <c r="G2188" s="352"/>
      <c r="H2188" s="351">
        <f t="shared" si="272"/>
        <v>0</v>
      </c>
      <c r="I2188" s="351">
        <f t="shared" si="268"/>
        <v>2643.7028280000086</v>
      </c>
      <c r="J2188" s="351">
        <f t="shared" si="269"/>
        <v>0</v>
      </c>
      <c r="K2188" s="293">
        <f>SUM('Employee Salary Payroll Tax '!I2190:K2190)</f>
        <v>2841.53</v>
      </c>
      <c r="L2188" s="293">
        <f>'Employee Salary Payroll Tax '!H2190</f>
        <v>0</v>
      </c>
      <c r="M2188" s="293">
        <f t="shared" si="270"/>
        <v>85873.33</v>
      </c>
      <c r="N2188" s="359">
        <f t="shared" si="271"/>
        <v>0</v>
      </c>
      <c r="O2188" s="331"/>
      <c r="P2188" s="61"/>
      <c r="Q2188" s="294"/>
      <c r="R2188" s="292"/>
      <c r="S2188" s="291"/>
    </row>
    <row r="2189" spans="1:19" ht="14.4">
      <c r="A2189" s="36">
        <f t="shared" si="273"/>
        <v>866</v>
      </c>
      <c r="B2189" s="526"/>
      <c r="C2189" s="36" t="str">
        <f>VLOOKUP('Employee Salary Payroll Tax '!B2191,'Employee Salary Payroll Tax '!$D$1:$E$7,2,FALSE)</f>
        <v>NonUnion</v>
      </c>
      <c r="D2189" s="61">
        <f t="shared" si="266"/>
        <v>2.98E-2</v>
      </c>
      <c r="E2189" s="351">
        <f>'Employee Salary Payroll Tax '!N2191</f>
        <v>93390.55</v>
      </c>
      <c r="F2189" s="351">
        <f t="shared" si="267"/>
        <v>96173.588390000004</v>
      </c>
      <c r="G2189" s="352"/>
      <c r="H2189" s="351">
        <f t="shared" si="272"/>
        <v>0</v>
      </c>
      <c r="I2189" s="351">
        <f t="shared" si="268"/>
        <v>2783.0383900000015</v>
      </c>
      <c r="J2189" s="351">
        <f t="shared" si="269"/>
        <v>0</v>
      </c>
      <c r="K2189" s="293">
        <f>SUM('Employee Salary Payroll Tax '!I2191:K2191)</f>
        <v>93390.55</v>
      </c>
      <c r="L2189" s="293">
        <f>'Employee Salary Payroll Tax '!H2191</f>
        <v>0</v>
      </c>
      <c r="M2189" s="293">
        <f t="shared" si="270"/>
        <v>0</v>
      </c>
      <c r="N2189" s="359">
        <f t="shared" si="271"/>
        <v>0</v>
      </c>
      <c r="O2189" s="331"/>
      <c r="P2189" s="61"/>
      <c r="Q2189" s="294"/>
      <c r="R2189" s="292"/>
      <c r="S2189" s="291"/>
    </row>
    <row r="2190" spans="1:19" ht="14.4">
      <c r="A2190" s="36">
        <f t="shared" si="273"/>
        <v>867</v>
      </c>
      <c r="B2190" s="526"/>
      <c r="C2190" s="36" t="str">
        <f>VLOOKUP('Employee Salary Payroll Tax '!B2192,'Employee Salary Payroll Tax '!$D$1:$E$7,2,FALSE)</f>
        <v>NonUnion</v>
      </c>
      <c r="D2190" s="61">
        <f t="shared" si="266"/>
        <v>2.98E-2</v>
      </c>
      <c r="E2190" s="351">
        <f>'Employee Salary Payroll Tax '!N2192</f>
        <v>140356.29</v>
      </c>
      <c r="F2190" s="351">
        <f t="shared" si="267"/>
        <v>144538.90744200003</v>
      </c>
      <c r="G2190" s="352"/>
      <c r="H2190" s="351">
        <f t="shared" si="272"/>
        <v>0</v>
      </c>
      <c r="I2190" s="351">
        <f t="shared" si="268"/>
        <v>4182.617442000017</v>
      </c>
      <c r="J2190" s="351">
        <f t="shared" si="269"/>
        <v>0</v>
      </c>
      <c r="K2190" s="293">
        <f>SUM('Employee Salary Payroll Tax '!I2192:K2192)</f>
        <v>140356.29</v>
      </c>
      <c r="L2190" s="293">
        <f>'Employee Salary Payroll Tax '!H2192</f>
        <v>0</v>
      </c>
      <c r="M2190" s="293">
        <f t="shared" si="270"/>
        <v>0</v>
      </c>
      <c r="N2190" s="359">
        <f t="shared" si="271"/>
        <v>0</v>
      </c>
      <c r="O2190" s="331"/>
      <c r="P2190" s="61"/>
      <c r="Q2190" s="294"/>
      <c r="R2190" s="292"/>
      <c r="S2190" s="291"/>
    </row>
    <row r="2191" spans="1:19" ht="14.4">
      <c r="A2191" s="36">
        <f t="shared" si="273"/>
        <v>868</v>
      </c>
      <c r="B2191" s="526"/>
      <c r="C2191" s="36" t="str">
        <f>VLOOKUP('Employee Salary Payroll Tax '!B2193,'Employee Salary Payroll Tax '!$D$1:$E$7,2,FALSE)</f>
        <v>IBEW</v>
      </c>
      <c r="D2191" s="61">
        <f t="shared" si="266"/>
        <v>6.875E-3</v>
      </c>
      <c r="E2191" s="351">
        <f>'Employee Salary Payroll Tax '!N2193</f>
        <v>70215.58</v>
      </c>
      <c r="F2191" s="351">
        <f t="shared" si="267"/>
        <v>70698.312112500003</v>
      </c>
      <c r="G2191" s="352"/>
      <c r="H2191" s="351">
        <f t="shared" si="272"/>
        <v>0</v>
      </c>
      <c r="I2191" s="351">
        <f t="shared" si="268"/>
        <v>482.73211250000168</v>
      </c>
      <c r="J2191" s="351">
        <f t="shared" si="269"/>
        <v>0</v>
      </c>
      <c r="K2191" s="293">
        <f>SUM('Employee Salary Payroll Tax '!I2193:K2193)</f>
        <v>0</v>
      </c>
      <c r="L2191" s="293">
        <f>'Employee Salary Payroll Tax '!H2193</f>
        <v>0</v>
      </c>
      <c r="M2191" s="293">
        <f t="shared" si="270"/>
        <v>70215.58</v>
      </c>
      <c r="N2191" s="359">
        <f t="shared" si="271"/>
        <v>0</v>
      </c>
      <c r="O2191" s="331"/>
      <c r="P2191" s="61"/>
      <c r="Q2191" s="294"/>
      <c r="R2191" s="292"/>
      <c r="S2191" s="291"/>
    </row>
    <row r="2192" spans="1:19" ht="14.4">
      <c r="A2192" s="36">
        <f t="shared" si="273"/>
        <v>869</v>
      </c>
      <c r="B2192" s="526"/>
      <c r="C2192" s="36" t="str">
        <f>VLOOKUP('Employee Salary Payroll Tax '!B2194,'Employee Salary Payroll Tax '!$D$1:$E$7,2,FALSE)</f>
        <v>NonUnion</v>
      </c>
      <c r="D2192" s="61">
        <f t="shared" si="266"/>
        <v>2.98E-2</v>
      </c>
      <c r="E2192" s="351">
        <f>'Employee Salary Payroll Tax '!N2194</f>
        <v>64078.48</v>
      </c>
      <c r="F2192" s="351">
        <f t="shared" si="267"/>
        <v>65988.018704000002</v>
      </c>
      <c r="G2192" s="352"/>
      <c r="H2192" s="351">
        <f t="shared" si="272"/>
        <v>0</v>
      </c>
      <c r="I2192" s="351">
        <f t="shared" si="268"/>
        <v>1909.5387039999987</v>
      </c>
      <c r="J2192" s="351">
        <f t="shared" si="269"/>
        <v>0</v>
      </c>
      <c r="K2192" s="293">
        <f>SUM('Employee Salary Payroll Tax '!I2194:K2194)</f>
        <v>0</v>
      </c>
      <c r="L2192" s="293">
        <f>'Employee Salary Payroll Tax '!H2194</f>
        <v>0</v>
      </c>
      <c r="M2192" s="293">
        <f t="shared" si="270"/>
        <v>64078.48</v>
      </c>
      <c r="N2192" s="359">
        <f t="shared" si="271"/>
        <v>0</v>
      </c>
      <c r="O2192" s="331"/>
      <c r="P2192" s="61"/>
      <c r="Q2192" s="294"/>
      <c r="R2192" s="292"/>
      <c r="S2192" s="291"/>
    </row>
    <row r="2193" spans="1:19" ht="14.4">
      <c r="A2193" s="36">
        <f t="shared" si="273"/>
        <v>870</v>
      </c>
      <c r="B2193" s="526"/>
      <c r="C2193" s="36" t="str">
        <f>VLOOKUP('Employee Salary Payroll Tax '!B2195,'Employee Salary Payroll Tax '!$D$1:$E$7,2,FALSE)</f>
        <v>NonUnion</v>
      </c>
      <c r="D2193" s="61">
        <f t="shared" ref="D2193:D2256" si="274">VLOOKUP(C2193,C$9:D$12,2)</f>
        <v>2.98E-2</v>
      </c>
      <c r="E2193" s="351">
        <f>'Employee Salary Payroll Tax '!N2195</f>
        <v>70399.44</v>
      </c>
      <c r="F2193" s="351">
        <f t="shared" ref="F2193:F2256" si="275">E2193*(1+D2193)</f>
        <v>72497.343312000012</v>
      </c>
      <c r="G2193" s="352"/>
      <c r="H2193" s="351">
        <f t="shared" si="272"/>
        <v>0</v>
      </c>
      <c r="I2193" s="351">
        <f t="shared" ref="I2193:I2256" si="276">F2193-E2193</f>
        <v>2097.9033120000095</v>
      </c>
      <c r="J2193" s="351">
        <f t="shared" ref="J2193:J2256" si="277">IF(H2193&gt;I2193,I2193*$J$12,H2193*$J$12)</f>
        <v>0</v>
      </c>
      <c r="K2193" s="293">
        <f>SUM('Employee Salary Payroll Tax '!I2195:K2195)</f>
        <v>67280.989999999991</v>
      </c>
      <c r="L2193" s="293">
        <f>'Employee Salary Payroll Tax '!H2195</f>
        <v>0</v>
      </c>
      <c r="M2193" s="293">
        <f t="shared" ref="M2193:M2256" si="278">E2193-K2193-L2193</f>
        <v>3118.4500000000116</v>
      </c>
      <c r="N2193" s="359">
        <f t="shared" ref="N2193:N2256" si="279">J2193*K2193/(SUM(K2193:M2193)+0.000001)</f>
        <v>0</v>
      </c>
      <c r="O2193" s="331"/>
      <c r="P2193" s="61"/>
      <c r="Q2193" s="294"/>
      <c r="R2193" s="292"/>
      <c r="S2193" s="291"/>
    </row>
    <row r="2194" spans="1:19" ht="14.4">
      <c r="A2194" s="36">
        <f t="shared" si="273"/>
        <v>871</v>
      </c>
      <c r="B2194" s="526"/>
      <c r="C2194" s="36" t="str">
        <f>VLOOKUP('Employee Salary Payroll Tax '!B2196,'Employee Salary Payroll Tax '!$D$1:$E$7,2,FALSE)</f>
        <v>NonUnion</v>
      </c>
      <c r="D2194" s="61">
        <f t="shared" si="274"/>
        <v>2.98E-2</v>
      </c>
      <c r="E2194" s="351">
        <f>'Employee Salary Payroll Tax '!N2196</f>
        <v>179294.94</v>
      </c>
      <c r="F2194" s="351">
        <f t="shared" si="275"/>
        <v>184637.92921200002</v>
      </c>
      <c r="G2194" s="352"/>
      <c r="H2194" s="351">
        <f t="shared" ref="H2194:H2257" si="280">IF(E2194&gt;$H$12,0,$H$12-E2194)</f>
        <v>0</v>
      </c>
      <c r="I2194" s="351">
        <f t="shared" si="276"/>
        <v>5342.989212000015</v>
      </c>
      <c r="J2194" s="351">
        <f t="shared" si="277"/>
        <v>0</v>
      </c>
      <c r="K2194" s="293">
        <f>SUM('Employee Salary Payroll Tax '!I2196:K2196)</f>
        <v>144381.81</v>
      </c>
      <c r="L2194" s="293">
        <f>'Employee Salary Payroll Tax '!H2196</f>
        <v>0</v>
      </c>
      <c r="M2194" s="293">
        <f t="shared" si="278"/>
        <v>34913.130000000005</v>
      </c>
      <c r="N2194" s="359">
        <f t="shared" si="279"/>
        <v>0</v>
      </c>
      <c r="O2194" s="331"/>
      <c r="P2194" s="61"/>
      <c r="Q2194" s="294"/>
      <c r="R2194" s="292"/>
      <c r="S2194" s="291"/>
    </row>
    <row r="2195" spans="1:19" ht="14.4">
      <c r="A2195" s="36">
        <f t="shared" si="273"/>
        <v>872</v>
      </c>
      <c r="B2195" s="526"/>
      <c r="C2195" s="36" t="str">
        <f>VLOOKUP('Employee Salary Payroll Tax '!B2197,'Employee Salary Payroll Tax '!$D$1:$E$7,2,FALSE)</f>
        <v>IBEW</v>
      </c>
      <c r="D2195" s="61">
        <f t="shared" si="274"/>
        <v>6.875E-3</v>
      </c>
      <c r="E2195" s="351">
        <f>'Employee Salary Payroll Tax '!N2197</f>
        <v>201162.19</v>
      </c>
      <c r="F2195" s="351">
        <f t="shared" si="275"/>
        <v>202545.18005624998</v>
      </c>
      <c r="G2195" s="352"/>
      <c r="H2195" s="351">
        <f t="shared" si="280"/>
        <v>0</v>
      </c>
      <c r="I2195" s="351">
        <f t="shared" si="276"/>
        <v>1382.9900562499824</v>
      </c>
      <c r="J2195" s="351">
        <f t="shared" si="277"/>
        <v>0</v>
      </c>
      <c r="K2195" s="293">
        <f>SUM('Employee Salary Payroll Tax '!I2197:K2197)</f>
        <v>172757.00999999998</v>
      </c>
      <c r="L2195" s="293">
        <f>'Employee Salary Payroll Tax '!H2197</f>
        <v>0</v>
      </c>
      <c r="M2195" s="293">
        <f t="shared" si="278"/>
        <v>28405.180000000022</v>
      </c>
      <c r="N2195" s="359">
        <f t="shared" si="279"/>
        <v>0</v>
      </c>
      <c r="O2195" s="331"/>
      <c r="P2195" s="61"/>
      <c r="Q2195" s="294"/>
      <c r="R2195" s="292"/>
      <c r="S2195" s="291"/>
    </row>
    <row r="2196" spans="1:19" ht="14.4">
      <c r="A2196" s="36">
        <f t="shared" si="273"/>
        <v>873</v>
      </c>
      <c r="B2196" s="526"/>
      <c r="C2196" s="36" t="str">
        <f>VLOOKUP('Employee Salary Payroll Tax '!B2198,'Employee Salary Payroll Tax '!$D$1:$E$7,2,FALSE)</f>
        <v>NonUnion</v>
      </c>
      <c r="D2196" s="61">
        <f t="shared" si="274"/>
        <v>2.98E-2</v>
      </c>
      <c r="E2196" s="351">
        <f>'Employee Salary Payroll Tax '!N2198</f>
        <v>79973.94</v>
      </c>
      <c r="F2196" s="351">
        <f t="shared" si="275"/>
        <v>82357.163412000009</v>
      </c>
      <c r="G2196" s="352"/>
      <c r="H2196" s="351">
        <f t="shared" si="280"/>
        <v>0</v>
      </c>
      <c r="I2196" s="351">
        <f t="shared" si="276"/>
        <v>2383.2234120000066</v>
      </c>
      <c r="J2196" s="351">
        <f t="shared" si="277"/>
        <v>0</v>
      </c>
      <c r="K2196" s="293">
        <f>SUM('Employee Salary Payroll Tax '!I2198:K2198)</f>
        <v>33485.61</v>
      </c>
      <c r="L2196" s="293">
        <f>'Employee Salary Payroll Tax '!H2198</f>
        <v>0</v>
      </c>
      <c r="M2196" s="293">
        <f t="shared" si="278"/>
        <v>46488.33</v>
      </c>
      <c r="N2196" s="359">
        <f t="shared" si="279"/>
        <v>0</v>
      </c>
      <c r="O2196" s="331"/>
      <c r="P2196" s="61"/>
      <c r="Q2196" s="294"/>
      <c r="R2196" s="292"/>
      <c r="S2196" s="291"/>
    </row>
    <row r="2197" spans="1:19" ht="14.4">
      <c r="A2197" s="36">
        <f t="shared" si="273"/>
        <v>874</v>
      </c>
      <c r="B2197" s="526"/>
      <c r="C2197" s="36" t="str">
        <f>VLOOKUP('Employee Salary Payroll Tax '!B2199,'Employee Salary Payroll Tax '!$D$1:$E$7,2,FALSE)</f>
        <v>IBEW</v>
      </c>
      <c r="D2197" s="61">
        <f t="shared" si="274"/>
        <v>6.875E-3</v>
      </c>
      <c r="E2197" s="351">
        <f>'Employee Salary Payroll Tax '!N2199</f>
        <v>38827.339999999997</v>
      </c>
      <c r="F2197" s="351">
        <f t="shared" si="275"/>
        <v>39094.277962499997</v>
      </c>
      <c r="G2197" s="352"/>
      <c r="H2197" s="351">
        <f t="shared" si="280"/>
        <v>6172.6600000000035</v>
      </c>
      <c r="I2197" s="351">
        <f t="shared" si="276"/>
        <v>266.93796250000014</v>
      </c>
      <c r="J2197" s="351">
        <f t="shared" si="277"/>
        <v>1.601627775000001</v>
      </c>
      <c r="K2197" s="293">
        <f>SUM('Employee Salary Payroll Tax '!I2199:K2199)</f>
        <v>4201.62</v>
      </c>
      <c r="L2197" s="293">
        <f>'Employee Salary Payroll Tax '!H2199</f>
        <v>0</v>
      </c>
      <c r="M2197" s="293">
        <f t="shared" si="278"/>
        <v>34625.719999999994</v>
      </c>
      <c r="N2197" s="359">
        <f t="shared" si="279"/>
        <v>0.17331682499553633</v>
      </c>
      <c r="O2197" s="331"/>
      <c r="P2197" s="61"/>
      <c r="Q2197" s="294"/>
      <c r="R2197" s="292"/>
      <c r="S2197" s="291"/>
    </row>
    <row r="2198" spans="1:19" ht="14.4">
      <c r="A2198" s="36">
        <f t="shared" si="273"/>
        <v>875</v>
      </c>
      <c r="B2198" s="526"/>
      <c r="C2198" s="36" t="str">
        <f>VLOOKUP('Employee Salary Payroll Tax '!B2200,'Employee Salary Payroll Tax '!$D$1:$E$7,2,FALSE)</f>
        <v>IBEW</v>
      </c>
      <c r="D2198" s="61">
        <f t="shared" si="274"/>
        <v>6.875E-3</v>
      </c>
      <c r="E2198" s="351">
        <f>'Employee Salary Payroll Tax '!N2200</f>
        <v>55673.1</v>
      </c>
      <c r="F2198" s="351">
        <f t="shared" si="275"/>
        <v>56055.852562499997</v>
      </c>
      <c r="G2198" s="352"/>
      <c r="H2198" s="351">
        <f t="shared" si="280"/>
        <v>0</v>
      </c>
      <c r="I2198" s="351">
        <f t="shared" si="276"/>
        <v>382.75256249999802</v>
      </c>
      <c r="J2198" s="351">
        <f t="shared" si="277"/>
        <v>0</v>
      </c>
      <c r="K2198" s="293">
        <f>SUM('Employee Salary Payroll Tax '!I2200:K2200)</f>
        <v>55673.1</v>
      </c>
      <c r="L2198" s="293">
        <f>'Employee Salary Payroll Tax '!H2200</f>
        <v>0</v>
      </c>
      <c r="M2198" s="293">
        <f t="shared" si="278"/>
        <v>0</v>
      </c>
      <c r="N2198" s="359">
        <f t="shared" si="279"/>
        <v>0</v>
      </c>
      <c r="O2198" s="331"/>
      <c r="P2198" s="61"/>
      <c r="Q2198" s="294"/>
      <c r="R2198" s="292"/>
      <c r="S2198" s="291"/>
    </row>
    <row r="2199" spans="1:19" ht="14.4">
      <c r="A2199" s="36">
        <f t="shared" si="273"/>
        <v>876</v>
      </c>
      <c r="B2199" s="526"/>
      <c r="C2199" s="36" t="str">
        <f>VLOOKUP('Employee Salary Payroll Tax '!B2201,'Employee Salary Payroll Tax '!$D$1:$E$7,2,FALSE)</f>
        <v>IBEW</v>
      </c>
      <c r="D2199" s="61">
        <f t="shared" si="274"/>
        <v>6.875E-3</v>
      </c>
      <c r="E2199" s="351">
        <f>'Employee Salary Payroll Tax '!N2201</f>
        <v>152450.44</v>
      </c>
      <c r="F2199" s="351">
        <f t="shared" si="275"/>
        <v>153498.53677499999</v>
      </c>
      <c r="G2199" s="352"/>
      <c r="H2199" s="351">
        <f t="shared" si="280"/>
        <v>0</v>
      </c>
      <c r="I2199" s="351">
        <f t="shared" si="276"/>
        <v>1048.0967749999836</v>
      </c>
      <c r="J2199" s="351">
        <f t="shared" si="277"/>
        <v>0</v>
      </c>
      <c r="K2199" s="293">
        <f>SUM('Employee Salary Payroll Tax '!I2201:K2201)</f>
        <v>138937.1</v>
      </c>
      <c r="L2199" s="293">
        <f>'Employee Salary Payroll Tax '!H2201</f>
        <v>0</v>
      </c>
      <c r="M2199" s="293">
        <f t="shared" si="278"/>
        <v>13513.339999999997</v>
      </c>
      <c r="N2199" s="359">
        <f t="shared" si="279"/>
        <v>0</v>
      </c>
      <c r="O2199" s="331"/>
      <c r="P2199" s="61"/>
      <c r="Q2199" s="294"/>
      <c r="R2199" s="292"/>
      <c r="S2199" s="291"/>
    </row>
    <row r="2200" spans="1:19" ht="14.4">
      <c r="A2200" s="36">
        <f t="shared" si="273"/>
        <v>877</v>
      </c>
      <c r="B2200" s="526"/>
      <c r="C2200" s="36" t="str">
        <f>VLOOKUP('Employee Salary Payroll Tax '!B2202,'Employee Salary Payroll Tax '!$D$1:$E$7,2,FALSE)</f>
        <v>IBEW</v>
      </c>
      <c r="D2200" s="61">
        <f t="shared" si="274"/>
        <v>6.875E-3</v>
      </c>
      <c r="E2200" s="351">
        <f>'Employee Salary Payroll Tax '!N2202</f>
        <v>69021.7</v>
      </c>
      <c r="F2200" s="351">
        <f t="shared" si="275"/>
        <v>69496.224187499989</v>
      </c>
      <c r="G2200" s="352"/>
      <c r="H2200" s="351">
        <f t="shared" si="280"/>
        <v>0</v>
      </c>
      <c r="I2200" s="351">
        <f t="shared" si="276"/>
        <v>474.52418749999197</v>
      </c>
      <c r="J2200" s="351">
        <f t="shared" si="277"/>
        <v>0</v>
      </c>
      <c r="K2200" s="293">
        <f>SUM('Employee Salary Payroll Tax '!I2202:K2202)</f>
        <v>0</v>
      </c>
      <c r="L2200" s="293">
        <f>'Employee Salary Payroll Tax '!H2202</f>
        <v>0</v>
      </c>
      <c r="M2200" s="293">
        <f t="shared" si="278"/>
        <v>69021.7</v>
      </c>
      <c r="N2200" s="359">
        <f t="shared" si="279"/>
        <v>0</v>
      </c>
      <c r="O2200" s="331"/>
      <c r="P2200" s="61"/>
      <c r="Q2200" s="294"/>
      <c r="R2200" s="292"/>
      <c r="S2200" s="291"/>
    </row>
    <row r="2201" spans="1:19" ht="14.4">
      <c r="A2201" s="36">
        <f t="shared" si="273"/>
        <v>878</v>
      </c>
      <c r="B2201" s="526"/>
      <c r="C2201" s="36" t="str">
        <f>VLOOKUP('Employee Salary Payroll Tax '!B2203,'Employee Salary Payroll Tax '!$D$1:$E$7,2,FALSE)</f>
        <v>NonUnion</v>
      </c>
      <c r="D2201" s="61">
        <f t="shared" si="274"/>
        <v>2.98E-2</v>
      </c>
      <c r="E2201" s="351">
        <f>'Employee Salary Payroll Tax '!N2203</f>
        <v>3462</v>
      </c>
      <c r="F2201" s="351">
        <f t="shared" si="275"/>
        <v>3565.1676000000002</v>
      </c>
      <c r="G2201" s="352"/>
      <c r="H2201" s="351">
        <f t="shared" si="280"/>
        <v>41538</v>
      </c>
      <c r="I2201" s="351">
        <f t="shared" si="276"/>
        <v>103.16760000000022</v>
      </c>
      <c r="J2201" s="351">
        <f t="shared" si="277"/>
        <v>0.61900560000000138</v>
      </c>
      <c r="K2201" s="293">
        <f>SUM('Employee Salary Payroll Tax '!I2203:K2203)</f>
        <v>1419.42</v>
      </c>
      <c r="L2201" s="293">
        <f>'Employee Salary Payroll Tax '!H2203</f>
        <v>0</v>
      </c>
      <c r="M2201" s="293">
        <f t="shared" si="278"/>
        <v>2042.58</v>
      </c>
      <c r="N2201" s="359">
        <f t="shared" si="279"/>
        <v>0.25379229592669261</v>
      </c>
      <c r="O2201" s="331"/>
      <c r="P2201" s="61"/>
      <c r="Q2201" s="294"/>
      <c r="R2201" s="292"/>
      <c r="S2201" s="291"/>
    </row>
    <row r="2202" spans="1:19" ht="14.4">
      <c r="A2202" s="36">
        <f t="shared" si="273"/>
        <v>879</v>
      </c>
      <c r="B2202" s="526"/>
      <c r="C2202" s="36" t="str">
        <f>VLOOKUP('Employee Salary Payroll Tax '!B2204,'Employee Salary Payroll Tax '!$D$1:$E$7,2,FALSE)</f>
        <v>NonUnion</v>
      </c>
      <c r="D2202" s="61">
        <f t="shared" si="274"/>
        <v>2.98E-2</v>
      </c>
      <c r="E2202" s="351">
        <f>'Employee Salary Payroll Tax '!N2204</f>
        <v>94737.57</v>
      </c>
      <c r="F2202" s="351">
        <f t="shared" si="275"/>
        <v>97560.749586000005</v>
      </c>
      <c r="G2202" s="352"/>
      <c r="H2202" s="351">
        <f t="shared" si="280"/>
        <v>0</v>
      </c>
      <c r="I2202" s="351">
        <f t="shared" si="276"/>
        <v>2823.1795859999984</v>
      </c>
      <c r="J2202" s="351">
        <f t="shared" si="277"/>
        <v>0</v>
      </c>
      <c r="K2202" s="293">
        <f>SUM('Employee Salary Payroll Tax '!I2204:K2204)</f>
        <v>86460.05</v>
      </c>
      <c r="L2202" s="293">
        <f>'Employee Salary Payroll Tax '!H2204</f>
        <v>0</v>
      </c>
      <c r="M2202" s="293">
        <f t="shared" si="278"/>
        <v>8277.5200000000041</v>
      </c>
      <c r="N2202" s="359">
        <f t="shared" si="279"/>
        <v>0</v>
      </c>
      <c r="O2202" s="331"/>
      <c r="P2202" s="61"/>
      <c r="Q2202" s="294"/>
      <c r="R2202" s="292"/>
      <c r="S2202" s="291"/>
    </row>
    <row r="2203" spans="1:19" ht="14.4">
      <c r="A2203" s="36">
        <f t="shared" si="273"/>
        <v>880</v>
      </c>
      <c r="B2203" s="526"/>
      <c r="C2203" s="36" t="str">
        <f>VLOOKUP('Employee Salary Payroll Tax '!B2205,'Employee Salary Payroll Tax '!$D$1:$E$7,2,FALSE)</f>
        <v>IBEW</v>
      </c>
      <c r="D2203" s="61">
        <f t="shared" si="274"/>
        <v>6.875E-3</v>
      </c>
      <c r="E2203" s="351">
        <f>'Employee Salary Payroll Tax '!N2205</f>
        <v>86823.79</v>
      </c>
      <c r="F2203" s="351">
        <f t="shared" si="275"/>
        <v>87420.703556249995</v>
      </c>
      <c r="G2203" s="352"/>
      <c r="H2203" s="351">
        <f t="shared" si="280"/>
        <v>0</v>
      </c>
      <c r="I2203" s="351">
        <f t="shared" si="276"/>
        <v>596.91355625000142</v>
      </c>
      <c r="J2203" s="351">
        <f t="shared" si="277"/>
        <v>0</v>
      </c>
      <c r="K2203" s="293">
        <f>SUM('Employee Salary Payroll Tax '!I2205:K2205)</f>
        <v>68661.5</v>
      </c>
      <c r="L2203" s="293">
        <f>'Employee Salary Payroll Tax '!H2205</f>
        <v>0</v>
      </c>
      <c r="M2203" s="293">
        <f t="shared" si="278"/>
        <v>18162.289999999994</v>
      </c>
      <c r="N2203" s="359">
        <f t="shared" si="279"/>
        <v>0</v>
      </c>
      <c r="O2203" s="331"/>
      <c r="P2203" s="61"/>
      <c r="Q2203" s="294"/>
      <c r="R2203" s="292"/>
      <c r="S2203" s="291"/>
    </row>
    <row r="2204" spans="1:19" ht="14.4">
      <c r="A2204" s="36">
        <f t="shared" si="273"/>
        <v>881</v>
      </c>
      <c r="B2204" s="526"/>
      <c r="C2204" s="36" t="str">
        <f>VLOOKUP('Employee Salary Payroll Tax '!B2206,'Employee Salary Payroll Tax '!$D$1:$E$7,2,FALSE)</f>
        <v>NonUnion</v>
      </c>
      <c r="D2204" s="61">
        <f t="shared" si="274"/>
        <v>2.98E-2</v>
      </c>
      <c r="E2204" s="351">
        <f>'Employee Salary Payroll Tax '!N2206</f>
        <v>13500</v>
      </c>
      <c r="F2204" s="351">
        <f t="shared" si="275"/>
        <v>13902.300000000001</v>
      </c>
      <c r="G2204" s="352"/>
      <c r="H2204" s="351">
        <f t="shared" si="280"/>
        <v>31500</v>
      </c>
      <c r="I2204" s="351">
        <f t="shared" si="276"/>
        <v>402.30000000000109</v>
      </c>
      <c r="J2204" s="351">
        <f t="shared" si="277"/>
        <v>2.4138000000000064</v>
      </c>
      <c r="K2204" s="293">
        <f>SUM('Employee Salary Payroll Tax '!I2206:K2206)</f>
        <v>13500</v>
      </c>
      <c r="L2204" s="293">
        <f>'Employee Salary Payroll Tax '!H2206</f>
        <v>0</v>
      </c>
      <c r="M2204" s="293">
        <f t="shared" si="278"/>
        <v>0</v>
      </c>
      <c r="N2204" s="359">
        <f t="shared" si="279"/>
        <v>2.4137999998212063</v>
      </c>
      <c r="O2204" s="331"/>
      <c r="P2204" s="61"/>
      <c r="Q2204" s="294"/>
      <c r="R2204" s="292"/>
      <c r="S2204" s="291"/>
    </row>
    <row r="2205" spans="1:19" ht="14.4">
      <c r="A2205" s="36">
        <f t="shared" si="273"/>
        <v>882</v>
      </c>
      <c r="B2205" s="526"/>
      <c r="C2205" s="36" t="str">
        <f>VLOOKUP('Employee Salary Payroll Tax '!B2207,'Employee Salary Payroll Tax '!$D$1:$E$7,2,FALSE)</f>
        <v>NonUnion</v>
      </c>
      <c r="D2205" s="61">
        <f t="shared" si="274"/>
        <v>2.98E-2</v>
      </c>
      <c r="E2205" s="351">
        <f>'Employee Salary Payroll Tax '!N2207</f>
        <v>54729.53</v>
      </c>
      <c r="F2205" s="351">
        <f t="shared" si="275"/>
        <v>56360.469993999999</v>
      </c>
      <c r="G2205" s="352"/>
      <c r="H2205" s="351">
        <f t="shared" si="280"/>
        <v>0</v>
      </c>
      <c r="I2205" s="351">
        <f t="shared" si="276"/>
        <v>1630.9399940000003</v>
      </c>
      <c r="J2205" s="351">
        <f t="shared" si="277"/>
        <v>0</v>
      </c>
      <c r="K2205" s="293">
        <f>SUM('Employee Salary Payroll Tax '!I2207:K2207)</f>
        <v>24949.96</v>
      </c>
      <c r="L2205" s="293">
        <f>'Employee Salary Payroll Tax '!H2207</f>
        <v>0</v>
      </c>
      <c r="M2205" s="293">
        <f t="shared" si="278"/>
        <v>29779.57</v>
      </c>
      <c r="N2205" s="359">
        <f t="shared" si="279"/>
        <v>0</v>
      </c>
      <c r="O2205" s="331"/>
      <c r="P2205" s="61"/>
      <c r="Q2205" s="294"/>
      <c r="R2205" s="292"/>
      <c r="S2205" s="291"/>
    </row>
    <row r="2206" spans="1:19" ht="14.4">
      <c r="A2206" s="36">
        <f t="shared" si="273"/>
        <v>883</v>
      </c>
      <c r="B2206" s="526"/>
      <c r="C2206" s="36" t="str">
        <f>VLOOKUP('Employee Salary Payroll Tax '!B2208,'Employee Salary Payroll Tax '!$D$1:$E$7,2,FALSE)</f>
        <v>NonUnion</v>
      </c>
      <c r="D2206" s="61">
        <f t="shared" si="274"/>
        <v>2.98E-2</v>
      </c>
      <c r="E2206" s="351">
        <f>'Employee Salary Payroll Tax '!N2208</f>
        <v>96261.05</v>
      </c>
      <c r="F2206" s="351">
        <f t="shared" si="275"/>
        <v>99129.629290000012</v>
      </c>
      <c r="G2206" s="352"/>
      <c r="H2206" s="351">
        <f t="shared" si="280"/>
        <v>0</v>
      </c>
      <c r="I2206" s="351">
        <f t="shared" si="276"/>
        <v>2868.5792900000088</v>
      </c>
      <c r="J2206" s="351">
        <f t="shared" si="277"/>
        <v>0</v>
      </c>
      <c r="K2206" s="293">
        <f>SUM('Employee Salary Payroll Tax '!I2208:K2208)</f>
        <v>1530.67</v>
      </c>
      <c r="L2206" s="293">
        <f>'Employee Salary Payroll Tax '!H2208</f>
        <v>0</v>
      </c>
      <c r="M2206" s="293">
        <f t="shared" si="278"/>
        <v>94730.38</v>
      </c>
      <c r="N2206" s="359">
        <f t="shared" si="279"/>
        <v>0</v>
      </c>
      <c r="O2206" s="331"/>
      <c r="P2206" s="61"/>
      <c r="Q2206" s="294"/>
      <c r="R2206" s="292"/>
      <c r="S2206" s="291"/>
    </row>
    <row r="2207" spans="1:19" ht="14.4">
      <c r="A2207" s="36">
        <f t="shared" si="273"/>
        <v>884</v>
      </c>
      <c r="B2207" s="526"/>
      <c r="C2207" s="36" t="str">
        <f>VLOOKUP('Employee Salary Payroll Tax '!B2209,'Employee Salary Payroll Tax '!$D$1:$E$7,2,FALSE)</f>
        <v>NonUnion</v>
      </c>
      <c r="D2207" s="61">
        <f t="shared" si="274"/>
        <v>2.98E-2</v>
      </c>
      <c r="E2207" s="351">
        <f>'Employee Salary Payroll Tax '!N2209</f>
        <v>55829.57</v>
      </c>
      <c r="F2207" s="351">
        <f t="shared" si="275"/>
        <v>57493.291186000002</v>
      </c>
      <c r="G2207" s="352"/>
      <c r="H2207" s="351">
        <f t="shared" si="280"/>
        <v>0</v>
      </c>
      <c r="I2207" s="351">
        <f t="shared" si="276"/>
        <v>1663.7211860000025</v>
      </c>
      <c r="J2207" s="351">
        <f t="shared" si="277"/>
        <v>0</v>
      </c>
      <c r="K2207" s="293">
        <f>SUM('Employee Salary Payroll Tax '!I2209:K2209)</f>
        <v>30632.61</v>
      </c>
      <c r="L2207" s="293">
        <f>'Employee Salary Payroll Tax '!H2209</f>
        <v>0</v>
      </c>
      <c r="M2207" s="293">
        <f t="shared" si="278"/>
        <v>25196.959999999999</v>
      </c>
      <c r="N2207" s="359">
        <f t="shared" si="279"/>
        <v>0</v>
      </c>
      <c r="O2207" s="331"/>
      <c r="P2207" s="61"/>
      <c r="Q2207" s="294"/>
      <c r="R2207" s="292"/>
      <c r="S2207" s="291"/>
    </row>
    <row r="2208" spans="1:19" ht="14.4">
      <c r="A2208" s="36">
        <f t="shared" si="273"/>
        <v>885</v>
      </c>
      <c r="B2208" s="526"/>
      <c r="C2208" s="36" t="str">
        <f>VLOOKUP('Employee Salary Payroll Tax '!B2210,'Employee Salary Payroll Tax '!$D$1:$E$7,2,FALSE)</f>
        <v>NonUnion</v>
      </c>
      <c r="D2208" s="61">
        <f t="shared" si="274"/>
        <v>2.98E-2</v>
      </c>
      <c r="E2208" s="351">
        <f>'Employee Salary Payroll Tax '!N2210</f>
        <v>78112.789999999994</v>
      </c>
      <c r="F2208" s="351">
        <f t="shared" si="275"/>
        <v>80440.551141999997</v>
      </c>
      <c r="G2208" s="352"/>
      <c r="H2208" s="351">
        <f t="shared" si="280"/>
        <v>0</v>
      </c>
      <c r="I2208" s="351">
        <f t="shared" si="276"/>
        <v>2327.761142000003</v>
      </c>
      <c r="J2208" s="351">
        <f t="shared" si="277"/>
        <v>0</v>
      </c>
      <c r="K2208" s="293">
        <f>SUM('Employee Salary Payroll Tax '!I2210:K2210)</f>
        <v>77774.399999999994</v>
      </c>
      <c r="L2208" s="293">
        <f>'Employee Salary Payroll Tax '!H2210</f>
        <v>11.89</v>
      </c>
      <c r="M2208" s="293">
        <f t="shared" si="278"/>
        <v>326.49999999999943</v>
      </c>
      <c r="N2208" s="359">
        <f t="shared" si="279"/>
        <v>0</v>
      </c>
      <c r="O2208" s="331"/>
      <c r="P2208" s="61"/>
      <c r="Q2208" s="294"/>
      <c r="R2208" s="292"/>
      <c r="S2208" s="291"/>
    </row>
    <row r="2209" spans="1:19" ht="14.4">
      <c r="A2209" s="36">
        <f t="shared" si="273"/>
        <v>886</v>
      </c>
      <c r="B2209" s="526"/>
      <c r="C2209" s="36" t="str">
        <f>VLOOKUP('Employee Salary Payroll Tax '!B2211,'Employee Salary Payroll Tax '!$D$1:$E$7,2,FALSE)</f>
        <v>NonUnion</v>
      </c>
      <c r="D2209" s="61">
        <f t="shared" si="274"/>
        <v>2.98E-2</v>
      </c>
      <c r="E2209" s="351">
        <f>'Employee Salary Payroll Tax '!N2211</f>
        <v>66448.320000000007</v>
      </c>
      <c r="F2209" s="351">
        <f t="shared" si="275"/>
        <v>68428.479936000003</v>
      </c>
      <c r="G2209" s="352"/>
      <c r="H2209" s="351">
        <f t="shared" si="280"/>
        <v>0</v>
      </c>
      <c r="I2209" s="351">
        <f t="shared" si="276"/>
        <v>1980.1599359999964</v>
      </c>
      <c r="J2209" s="351">
        <f t="shared" si="277"/>
        <v>0</v>
      </c>
      <c r="K2209" s="293">
        <f>SUM('Employee Salary Payroll Tax '!I2211:K2211)</f>
        <v>61820.62</v>
      </c>
      <c r="L2209" s="293">
        <f>'Employee Salary Payroll Tax '!H2211</f>
        <v>0</v>
      </c>
      <c r="M2209" s="293">
        <f t="shared" si="278"/>
        <v>4627.7000000000044</v>
      </c>
      <c r="N2209" s="359">
        <f t="shared" si="279"/>
        <v>0</v>
      </c>
      <c r="O2209" s="331"/>
      <c r="P2209" s="61"/>
      <c r="Q2209" s="294"/>
      <c r="R2209" s="292"/>
      <c r="S2209" s="291"/>
    </row>
    <row r="2210" spans="1:19" ht="14.4">
      <c r="A2210" s="36">
        <f t="shared" si="273"/>
        <v>887</v>
      </c>
      <c r="B2210" s="526"/>
      <c r="C2210" s="36" t="str">
        <f>VLOOKUP('Employee Salary Payroll Tax '!B2212,'Employee Salary Payroll Tax '!$D$1:$E$7,2,FALSE)</f>
        <v>UA</v>
      </c>
      <c r="D2210" s="61">
        <f t="shared" si="274"/>
        <v>0.03</v>
      </c>
      <c r="E2210" s="351">
        <f>'Employee Salary Payroll Tax '!N2212</f>
        <v>777.13</v>
      </c>
      <c r="F2210" s="351">
        <f t="shared" si="275"/>
        <v>800.44389999999999</v>
      </c>
      <c r="G2210" s="352"/>
      <c r="H2210" s="351">
        <f t="shared" si="280"/>
        <v>44222.87</v>
      </c>
      <c r="I2210" s="351">
        <f t="shared" si="276"/>
        <v>23.31389999999999</v>
      </c>
      <c r="J2210" s="351">
        <f t="shared" si="277"/>
        <v>0.13988339999999994</v>
      </c>
      <c r="K2210" s="293">
        <f>SUM('Employee Salary Payroll Tax '!I2212:K2212)</f>
        <v>11.91</v>
      </c>
      <c r="L2210" s="293">
        <f>'Employee Salary Payroll Tax '!H2212</f>
        <v>0.04</v>
      </c>
      <c r="M2210" s="293">
        <f t="shared" si="278"/>
        <v>765.18000000000006</v>
      </c>
      <c r="N2210" s="359">
        <f t="shared" si="279"/>
        <v>2.1437999972413867E-3</v>
      </c>
      <c r="O2210" s="331"/>
      <c r="P2210" s="61"/>
      <c r="Q2210" s="294"/>
      <c r="R2210" s="292"/>
      <c r="S2210" s="291"/>
    </row>
    <row r="2211" spans="1:19" ht="14.4">
      <c r="A2211" s="36">
        <f t="shared" si="273"/>
        <v>888</v>
      </c>
      <c r="B2211" s="526"/>
      <c r="C2211" s="36" t="str">
        <f>VLOOKUP('Employee Salary Payroll Tax '!B2213,'Employee Salary Payroll Tax '!$D$1:$E$7,2,FALSE)</f>
        <v>UA</v>
      </c>
      <c r="D2211" s="61">
        <f t="shared" si="274"/>
        <v>0.03</v>
      </c>
      <c r="E2211" s="351">
        <f>'Employee Salary Payroll Tax '!N2213</f>
        <v>40058.06</v>
      </c>
      <c r="F2211" s="351">
        <f t="shared" si="275"/>
        <v>41259.801800000001</v>
      </c>
      <c r="G2211" s="352"/>
      <c r="H2211" s="351">
        <f t="shared" si="280"/>
        <v>4941.9400000000023</v>
      </c>
      <c r="I2211" s="351">
        <f t="shared" si="276"/>
        <v>1201.7418000000034</v>
      </c>
      <c r="J2211" s="351">
        <f t="shared" si="277"/>
        <v>7.2104508000000207</v>
      </c>
      <c r="K2211" s="293">
        <f>SUM('Employee Salary Payroll Tax '!I2213:K2213)</f>
        <v>22047.95</v>
      </c>
      <c r="L2211" s="293">
        <f>'Employee Salary Payroll Tax '!H2213</f>
        <v>104.78</v>
      </c>
      <c r="M2211" s="293">
        <f t="shared" si="278"/>
        <v>17905.329999999998</v>
      </c>
      <c r="N2211" s="359">
        <f t="shared" si="279"/>
        <v>3.9686309999009395</v>
      </c>
      <c r="O2211" s="331"/>
      <c r="P2211" s="61"/>
      <c r="Q2211" s="294"/>
      <c r="R2211" s="292"/>
      <c r="S2211" s="291"/>
    </row>
    <row r="2212" spans="1:19" ht="14.4">
      <c r="A2212" s="36">
        <f t="shared" si="273"/>
        <v>889</v>
      </c>
      <c r="B2212" s="526"/>
      <c r="C2212" s="36" t="str">
        <f>VLOOKUP('Employee Salary Payroll Tax '!B2214,'Employee Salary Payroll Tax '!$D$1:$E$7,2,FALSE)</f>
        <v>IBEW</v>
      </c>
      <c r="D2212" s="61">
        <f t="shared" si="274"/>
        <v>6.875E-3</v>
      </c>
      <c r="E2212" s="351">
        <f>'Employee Salary Payroll Tax '!N2214</f>
        <v>237302.98</v>
      </c>
      <c r="F2212" s="351">
        <f t="shared" si="275"/>
        <v>238934.43798750002</v>
      </c>
      <c r="G2212" s="352"/>
      <c r="H2212" s="351">
        <f t="shared" si="280"/>
        <v>0</v>
      </c>
      <c r="I2212" s="351">
        <f t="shared" si="276"/>
        <v>1631.4579875000054</v>
      </c>
      <c r="J2212" s="351">
        <f t="shared" si="277"/>
        <v>0</v>
      </c>
      <c r="K2212" s="293">
        <f>SUM('Employee Salary Payroll Tax '!I2214:K2214)</f>
        <v>217212.67</v>
      </c>
      <c r="L2212" s="293">
        <f>'Employee Salary Payroll Tax '!H2214</f>
        <v>0</v>
      </c>
      <c r="M2212" s="293">
        <f t="shared" si="278"/>
        <v>20090.309999999998</v>
      </c>
      <c r="N2212" s="359">
        <f t="shared" si="279"/>
        <v>0</v>
      </c>
      <c r="O2212" s="331"/>
      <c r="P2212" s="61"/>
      <c r="Q2212" s="294"/>
      <c r="R2212" s="292"/>
      <c r="S2212" s="291"/>
    </row>
    <row r="2213" spans="1:19" ht="14.4">
      <c r="A2213" s="36">
        <f t="shared" si="273"/>
        <v>890</v>
      </c>
      <c r="B2213" s="526"/>
      <c r="C2213" s="36" t="str">
        <f>VLOOKUP('Employee Salary Payroll Tax '!B2215,'Employee Salary Payroll Tax '!$D$1:$E$7,2,FALSE)</f>
        <v>UA</v>
      </c>
      <c r="D2213" s="61">
        <f t="shared" si="274"/>
        <v>0.03</v>
      </c>
      <c r="E2213" s="351">
        <f>'Employee Salary Payroll Tax '!N2215</f>
        <v>67905.009999999995</v>
      </c>
      <c r="F2213" s="351">
        <f t="shared" si="275"/>
        <v>69942.160300000003</v>
      </c>
      <c r="G2213" s="352"/>
      <c r="H2213" s="351">
        <f t="shared" si="280"/>
        <v>0</v>
      </c>
      <c r="I2213" s="351">
        <f t="shared" si="276"/>
        <v>2037.1503000000084</v>
      </c>
      <c r="J2213" s="351">
        <f t="shared" si="277"/>
        <v>0</v>
      </c>
      <c r="K2213" s="293">
        <f>SUM('Employee Salary Payroll Tax '!I2215:K2215)</f>
        <v>59073.82</v>
      </c>
      <c r="L2213" s="293">
        <f>'Employee Salary Payroll Tax '!H2215</f>
        <v>0</v>
      </c>
      <c r="M2213" s="293">
        <f t="shared" si="278"/>
        <v>8831.1899999999951</v>
      </c>
      <c r="N2213" s="359">
        <f t="shared" si="279"/>
        <v>0</v>
      </c>
      <c r="O2213" s="331"/>
      <c r="P2213" s="61"/>
      <c r="Q2213" s="294"/>
      <c r="R2213" s="292"/>
      <c r="S2213" s="291"/>
    </row>
    <row r="2214" spans="1:19" ht="14.4">
      <c r="A2214" s="36">
        <f t="shared" si="273"/>
        <v>891</v>
      </c>
      <c r="B2214" s="526"/>
      <c r="C2214" s="36" t="str">
        <f>VLOOKUP('Employee Salary Payroll Tax '!B2216,'Employee Salary Payroll Tax '!$D$1:$E$7,2,FALSE)</f>
        <v>IBEW</v>
      </c>
      <c r="D2214" s="61">
        <f t="shared" si="274"/>
        <v>6.875E-3</v>
      </c>
      <c r="E2214" s="351">
        <f>'Employee Salary Payroll Tax '!N2216</f>
        <v>80063.95</v>
      </c>
      <c r="F2214" s="351">
        <f t="shared" si="275"/>
        <v>80614.389656250001</v>
      </c>
      <c r="G2214" s="352"/>
      <c r="H2214" s="351">
        <f t="shared" si="280"/>
        <v>0</v>
      </c>
      <c r="I2214" s="351">
        <f t="shared" si="276"/>
        <v>550.43965625000419</v>
      </c>
      <c r="J2214" s="351">
        <f t="shared" si="277"/>
        <v>0</v>
      </c>
      <c r="K2214" s="293">
        <f>SUM('Employee Salary Payroll Tax '!I2216:K2216)</f>
        <v>79961.41</v>
      </c>
      <c r="L2214" s="293">
        <f>'Employee Salary Payroll Tax '!H2216</f>
        <v>0</v>
      </c>
      <c r="M2214" s="293">
        <f t="shared" si="278"/>
        <v>102.5399999999936</v>
      </c>
      <c r="N2214" s="359">
        <f t="shared" si="279"/>
        <v>0</v>
      </c>
      <c r="O2214" s="331"/>
      <c r="P2214" s="61"/>
      <c r="Q2214" s="294"/>
      <c r="R2214" s="292"/>
      <c r="S2214" s="291"/>
    </row>
    <row r="2215" spans="1:19" ht="14.4">
      <c r="A2215" s="36">
        <f t="shared" si="273"/>
        <v>892</v>
      </c>
      <c r="B2215" s="526"/>
      <c r="C2215" s="36" t="str">
        <f>VLOOKUP('Employee Salary Payroll Tax '!B2217,'Employee Salary Payroll Tax '!$D$1:$E$7,2,FALSE)</f>
        <v>NonUnion</v>
      </c>
      <c r="D2215" s="61">
        <f t="shared" si="274"/>
        <v>2.98E-2</v>
      </c>
      <c r="E2215" s="351">
        <f>'Employee Salary Payroll Tax '!N2217</f>
        <v>60844.52</v>
      </c>
      <c r="F2215" s="351">
        <f t="shared" si="275"/>
        <v>62657.686695999997</v>
      </c>
      <c r="G2215" s="352"/>
      <c r="H2215" s="351">
        <f t="shared" si="280"/>
        <v>0</v>
      </c>
      <c r="I2215" s="351">
        <f t="shared" si="276"/>
        <v>1813.1666960000002</v>
      </c>
      <c r="J2215" s="351">
        <f t="shared" si="277"/>
        <v>0</v>
      </c>
      <c r="K2215" s="293">
        <f>SUM('Employee Salary Payroll Tax '!I2217:K2217)</f>
        <v>11616.04</v>
      </c>
      <c r="L2215" s="293">
        <f>'Employee Salary Payroll Tax '!H2217</f>
        <v>0</v>
      </c>
      <c r="M2215" s="293">
        <f t="shared" si="278"/>
        <v>49228.479999999996</v>
      </c>
      <c r="N2215" s="359">
        <f t="shared" si="279"/>
        <v>0</v>
      </c>
      <c r="O2215" s="331"/>
      <c r="P2215" s="61"/>
      <c r="Q2215" s="294"/>
      <c r="R2215" s="292"/>
      <c r="S2215" s="291"/>
    </row>
    <row r="2216" spans="1:19" ht="14.4">
      <c r="A2216" s="36">
        <f t="shared" si="273"/>
        <v>893</v>
      </c>
      <c r="B2216" s="526"/>
      <c r="C2216" s="36" t="str">
        <f>VLOOKUP('Employee Salary Payroll Tax '!B2218,'Employee Salary Payroll Tax '!$D$1:$E$7,2,FALSE)</f>
        <v>NonUnion</v>
      </c>
      <c r="D2216" s="61">
        <f t="shared" si="274"/>
        <v>2.98E-2</v>
      </c>
      <c r="E2216" s="351">
        <f>'Employee Salary Payroll Tax '!N2218</f>
        <v>89846.61</v>
      </c>
      <c r="F2216" s="351">
        <f t="shared" si="275"/>
        <v>92524.038978000011</v>
      </c>
      <c r="G2216" s="352"/>
      <c r="H2216" s="351">
        <f t="shared" si="280"/>
        <v>0</v>
      </c>
      <c r="I2216" s="351">
        <f t="shared" si="276"/>
        <v>2677.4289780000108</v>
      </c>
      <c r="J2216" s="351">
        <f t="shared" si="277"/>
        <v>0</v>
      </c>
      <c r="K2216" s="293">
        <f>SUM('Employee Salary Payroll Tax '!I2218:K2218)</f>
        <v>17669.87</v>
      </c>
      <c r="L2216" s="293">
        <f>'Employee Salary Payroll Tax '!H2218</f>
        <v>0</v>
      </c>
      <c r="M2216" s="293">
        <f t="shared" si="278"/>
        <v>72176.740000000005</v>
      </c>
      <c r="N2216" s="359">
        <f t="shared" si="279"/>
        <v>0</v>
      </c>
      <c r="O2216" s="331"/>
      <c r="P2216" s="61"/>
      <c r="Q2216" s="294"/>
      <c r="R2216" s="292"/>
      <c r="S2216" s="291"/>
    </row>
    <row r="2217" spans="1:19" ht="14.4">
      <c r="A2217" s="36">
        <f t="shared" si="273"/>
        <v>894</v>
      </c>
      <c r="B2217" s="526"/>
      <c r="C2217" s="36" t="str">
        <f>VLOOKUP('Employee Salary Payroll Tax '!B2219,'Employee Salary Payroll Tax '!$D$1:$E$7,2,FALSE)</f>
        <v>NonUnion</v>
      </c>
      <c r="D2217" s="61">
        <f t="shared" si="274"/>
        <v>2.98E-2</v>
      </c>
      <c r="E2217" s="351">
        <f>'Employee Salary Payroll Tax '!N2219</f>
        <v>71520.070000000007</v>
      </c>
      <c r="F2217" s="351">
        <f t="shared" si="275"/>
        <v>73651.368086000017</v>
      </c>
      <c r="G2217" s="352"/>
      <c r="H2217" s="351">
        <f t="shared" si="280"/>
        <v>0</v>
      </c>
      <c r="I2217" s="351">
        <f t="shared" si="276"/>
        <v>2131.2980860000098</v>
      </c>
      <c r="J2217" s="351">
        <f t="shared" si="277"/>
        <v>0</v>
      </c>
      <c r="K2217" s="293">
        <f>SUM('Employee Salary Payroll Tax '!I2219:K2219)</f>
        <v>71501.98000000001</v>
      </c>
      <c r="L2217" s="293">
        <f>'Employee Salary Payroll Tax '!H2219</f>
        <v>0</v>
      </c>
      <c r="M2217" s="293">
        <f t="shared" si="278"/>
        <v>18.089999999996508</v>
      </c>
      <c r="N2217" s="359">
        <f t="shared" si="279"/>
        <v>0</v>
      </c>
      <c r="O2217" s="331"/>
      <c r="P2217" s="61"/>
      <c r="Q2217" s="294"/>
      <c r="R2217" s="292"/>
      <c r="S2217" s="291"/>
    </row>
    <row r="2218" spans="1:19" ht="14.4">
      <c r="A2218" s="36">
        <f t="shared" si="273"/>
        <v>895</v>
      </c>
      <c r="B2218" s="526"/>
      <c r="C2218" s="36" t="str">
        <f>VLOOKUP('Employee Salary Payroll Tax '!B2220,'Employee Salary Payroll Tax '!$D$1:$E$7,2,FALSE)</f>
        <v>NonUnion</v>
      </c>
      <c r="D2218" s="61">
        <f t="shared" si="274"/>
        <v>2.98E-2</v>
      </c>
      <c r="E2218" s="351">
        <f>'Employee Salary Payroll Tax '!N2220</f>
        <v>72646.11</v>
      </c>
      <c r="F2218" s="351">
        <f t="shared" si="275"/>
        <v>74810.964078000005</v>
      </c>
      <c r="G2218" s="352"/>
      <c r="H2218" s="351">
        <f t="shared" si="280"/>
        <v>0</v>
      </c>
      <c r="I2218" s="351">
        <f t="shared" si="276"/>
        <v>2164.8540780000039</v>
      </c>
      <c r="J2218" s="351">
        <f t="shared" si="277"/>
        <v>0</v>
      </c>
      <c r="K2218" s="293">
        <f>SUM('Employee Salary Payroll Tax '!I2220:K2220)</f>
        <v>49685.159999999996</v>
      </c>
      <c r="L2218" s="293">
        <f>'Employee Salary Payroll Tax '!H2220</f>
        <v>0</v>
      </c>
      <c r="M2218" s="293">
        <f t="shared" si="278"/>
        <v>22960.950000000004</v>
      </c>
      <c r="N2218" s="359">
        <f t="shared" si="279"/>
        <v>0</v>
      </c>
      <c r="O2218" s="331"/>
      <c r="P2218" s="61"/>
      <c r="Q2218" s="294"/>
      <c r="R2218" s="292"/>
      <c r="S2218" s="291"/>
    </row>
    <row r="2219" spans="1:19" ht="14.4">
      <c r="A2219" s="36">
        <f t="shared" si="273"/>
        <v>896</v>
      </c>
      <c r="B2219" s="526"/>
      <c r="C2219" s="36" t="str">
        <f>VLOOKUP('Employee Salary Payroll Tax '!B2221,'Employee Salary Payroll Tax '!$D$1:$E$7,2,FALSE)</f>
        <v>NonUnion</v>
      </c>
      <c r="D2219" s="61">
        <f t="shared" si="274"/>
        <v>2.98E-2</v>
      </c>
      <c r="E2219" s="351">
        <f>'Employee Salary Payroll Tax '!N2221</f>
        <v>64498.95</v>
      </c>
      <c r="F2219" s="351">
        <f t="shared" si="275"/>
        <v>66421.018710000004</v>
      </c>
      <c r="G2219" s="352"/>
      <c r="H2219" s="351">
        <f t="shared" si="280"/>
        <v>0</v>
      </c>
      <c r="I2219" s="351">
        <f t="shared" si="276"/>
        <v>1922.0687100000068</v>
      </c>
      <c r="J2219" s="351">
        <f t="shared" si="277"/>
        <v>0</v>
      </c>
      <c r="K2219" s="293">
        <f>SUM('Employee Salary Payroll Tax '!I2221:K2221)</f>
        <v>4412.95</v>
      </c>
      <c r="L2219" s="293">
        <f>'Employee Salary Payroll Tax '!H2221</f>
        <v>0</v>
      </c>
      <c r="M2219" s="293">
        <f t="shared" si="278"/>
        <v>60086</v>
      </c>
      <c r="N2219" s="359">
        <f t="shared" si="279"/>
        <v>0</v>
      </c>
      <c r="O2219" s="331"/>
      <c r="P2219" s="61"/>
      <c r="Q2219" s="294"/>
      <c r="R2219" s="292"/>
      <c r="S2219" s="291"/>
    </row>
    <row r="2220" spans="1:19" ht="14.4">
      <c r="A2220" s="36">
        <f t="shared" si="273"/>
        <v>897</v>
      </c>
      <c r="B2220" s="526"/>
      <c r="C2220" s="36" t="str">
        <f>VLOOKUP('Employee Salary Payroll Tax '!B2222,'Employee Salary Payroll Tax '!$D$1:$E$7,2,FALSE)</f>
        <v>NonUnion</v>
      </c>
      <c r="D2220" s="61">
        <f t="shared" si="274"/>
        <v>2.98E-2</v>
      </c>
      <c r="E2220" s="351">
        <f>'Employee Salary Payroll Tax '!N2222</f>
        <v>50281.46</v>
      </c>
      <c r="F2220" s="351">
        <f t="shared" si="275"/>
        <v>51779.847507999999</v>
      </c>
      <c r="G2220" s="352"/>
      <c r="H2220" s="351">
        <f t="shared" si="280"/>
        <v>0</v>
      </c>
      <c r="I2220" s="351">
        <f t="shared" si="276"/>
        <v>1498.3875079999998</v>
      </c>
      <c r="J2220" s="351">
        <f t="shared" si="277"/>
        <v>0</v>
      </c>
      <c r="K2220" s="293">
        <f>SUM('Employee Salary Payroll Tax '!I2222:K2222)</f>
        <v>45660.560000000005</v>
      </c>
      <c r="L2220" s="293">
        <f>'Employee Salary Payroll Tax '!H2222</f>
        <v>673.14</v>
      </c>
      <c r="M2220" s="293">
        <f t="shared" si="278"/>
        <v>3947.7599999999943</v>
      </c>
      <c r="N2220" s="359">
        <f t="shared" si="279"/>
        <v>0</v>
      </c>
      <c r="O2220" s="331"/>
      <c r="P2220" s="61"/>
      <c r="Q2220" s="294"/>
      <c r="R2220" s="292"/>
      <c r="S2220" s="291"/>
    </row>
    <row r="2221" spans="1:19" ht="14.4">
      <c r="A2221" s="36">
        <f t="shared" ref="A2221:A2284" si="281">+A2220+1</f>
        <v>898</v>
      </c>
      <c r="B2221" s="526"/>
      <c r="C2221" s="36" t="str">
        <f>VLOOKUP('Employee Salary Payroll Tax '!B2223,'Employee Salary Payroll Tax '!$D$1:$E$7,2,FALSE)</f>
        <v>NonUnion</v>
      </c>
      <c r="D2221" s="61">
        <f t="shared" si="274"/>
        <v>2.98E-2</v>
      </c>
      <c r="E2221" s="351">
        <f>'Employee Salary Payroll Tax '!N2223</f>
        <v>53954.09</v>
      </c>
      <c r="F2221" s="351">
        <f t="shared" si="275"/>
        <v>55561.921882000002</v>
      </c>
      <c r="G2221" s="352"/>
      <c r="H2221" s="351">
        <f t="shared" si="280"/>
        <v>0</v>
      </c>
      <c r="I2221" s="351">
        <f t="shared" si="276"/>
        <v>1607.8318820000059</v>
      </c>
      <c r="J2221" s="351">
        <f t="shared" si="277"/>
        <v>0</v>
      </c>
      <c r="K2221" s="293">
        <f>SUM('Employee Salary Payroll Tax '!I2223:K2223)</f>
        <v>21986.719999999998</v>
      </c>
      <c r="L2221" s="293">
        <f>'Employee Salary Payroll Tax '!H2223</f>
        <v>0</v>
      </c>
      <c r="M2221" s="293">
        <f t="shared" si="278"/>
        <v>31967.37</v>
      </c>
      <c r="N2221" s="359">
        <f t="shared" si="279"/>
        <v>0</v>
      </c>
      <c r="O2221" s="331"/>
      <c r="P2221" s="61"/>
      <c r="Q2221" s="294"/>
      <c r="R2221" s="292"/>
      <c r="S2221" s="291"/>
    </row>
    <row r="2222" spans="1:19" ht="14.4">
      <c r="A2222" s="36">
        <f t="shared" si="281"/>
        <v>899</v>
      </c>
      <c r="B2222" s="526"/>
      <c r="C2222" s="36" t="str">
        <f>VLOOKUP('Employee Salary Payroll Tax '!B2224,'Employee Salary Payroll Tax '!$D$1:$E$7,2,FALSE)</f>
        <v>IBEW</v>
      </c>
      <c r="D2222" s="61">
        <f t="shared" si="274"/>
        <v>6.875E-3</v>
      </c>
      <c r="E2222" s="351">
        <f>'Employee Salary Payroll Tax '!N2224</f>
        <v>14589.49</v>
      </c>
      <c r="F2222" s="351">
        <f t="shared" si="275"/>
        <v>14689.792743749998</v>
      </c>
      <c r="G2222" s="352"/>
      <c r="H2222" s="351">
        <f t="shared" si="280"/>
        <v>30410.510000000002</v>
      </c>
      <c r="I2222" s="351">
        <f t="shared" si="276"/>
        <v>100.30274374999863</v>
      </c>
      <c r="J2222" s="351">
        <f t="shared" si="277"/>
        <v>0.60181646249999177</v>
      </c>
      <c r="K2222" s="293">
        <f>SUM('Employee Salary Payroll Tax '!I2224:K2224)</f>
        <v>14589.49</v>
      </c>
      <c r="L2222" s="293">
        <f>'Employee Salary Payroll Tax '!H2224</f>
        <v>0</v>
      </c>
      <c r="M2222" s="293">
        <f t="shared" si="278"/>
        <v>0</v>
      </c>
      <c r="N2222" s="359">
        <f t="shared" si="279"/>
        <v>0.60181646245874176</v>
      </c>
      <c r="O2222" s="331"/>
      <c r="P2222" s="61"/>
      <c r="Q2222" s="294"/>
      <c r="R2222" s="292"/>
      <c r="S2222" s="291"/>
    </row>
    <row r="2223" spans="1:19" ht="14.4">
      <c r="A2223" s="36">
        <f t="shared" si="281"/>
        <v>900</v>
      </c>
      <c r="B2223" s="526"/>
      <c r="C2223" s="36" t="str">
        <f>VLOOKUP('Employee Salary Payroll Tax '!B2225,'Employee Salary Payroll Tax '!$D$1:$E$7,2,FALSE)</f>
        <v>NonUnion</v>
      </c>
      <c r="D2223" s="61">
        <f t="shared" si="274"/>
        <v>2.98E-2</v>
      </c>
      <c r="E2223" s="351">
        <f>'Employee Salary Payroll Tax '!N2225</f>
        <v>25910.32</v>
      </c>
      <c r="F2223" s="351">
        <f t="shared" si="275"/>
        <v>26682.447536</v>
      </c>
      <c r="G2223" s="352"/>
      <c r="H2223" s="351">
        <f t="shared" si="280"/>
        <v>19089.68</v>
      </c>
      <c r="I2223" s="351">
        <f t="shared" si="276"/>
        <v>772.12753599999996</v>
      </c>
      <c r="J2223" s="351">
        <f t="shared" si="277"/>
        <v>4.6327652160000001</v>
      </c>
      <c r="K2223" s="293">
        <f>SUM('Employee Salary Payroll Tax '!I2225:K2225)</f>
        <v>5684.4400000000005</v>
      </c>
      <c r="L2223" s="293">
        <f>'Employee Salary Payroll Tax '!H2225</f>
        <v>-6.32</v>
      </c>
      <c r="M2223" s="293">
        <f t="shared" si="278"/>
        <v>20232.199999999997</v>
      </c>
      <c r="N2223" s="359">
        <f t="shared" si="279"/>
        <v>1.0163778719607732</v>
      </c>
      <c r="O2223" s="331"/>
      <c r="P2223" s="61"/>
      <c r="Q2223" s="294"/>
      <c r="R2223" s="292"/>
      <c r="S2223" s="291"/>
    </row>
    <row r="2224" spans="1:19" ht="14.4">
      <c r="A2224" s="36">
        <f t="shared" si="281"/>
        <v>901</v>
      </c>
      <c r="B2224" s="526"/>
      <c r="C2224" s="36" t="str">
        <f>VLOOKUP('Employee Salary Payroll Tax '!B2226,'Employee Salary Payroll Tax '!$D$1:$E$7,2,FALSE)</f>
        <v>IBEW</v>
      </c>
      <c r="D2224" s="61">
        <f t="shared" si="274"/>
        <v>6.875E-3</v>
      </c>
      <c r="E2224" s="351">
        <f>'Employee Salary Payroll Tax '!N2226</f>
        <v>128446.58</v>
      </c>
      <c r="F2224" s="351">
        <f t="shared" si="275"/>
        <v>129329.6502375</v>
      </c>
      <c r="G2224" s="352"/>
      <c r="H2224" s="351">
        <f t="shared" si="280"/>
        <v>0</v>
      </c>
      <c r="I2224" s="351">
        <f t="shared" si="276"/>
        <v>883.07023749999644</v>
      </c>
      <c r="J2224" s="351">
        <f t="shared" si="277"/>
        <v>0</v>
      </c>
      <c r="K2224" s="293">
        <f>SUM('Employee Salary Payroll Tax '!I2226:K2226)</f>
        <v>106364.27</v>
      </c>
      <c r="L2224" s="293">
        <f>'Employee Salary Payroll Tax '!H2226</f>
        <v>0</v>
      </c>
      <c r="M2224" s="293">
        <f t="shared" si="278"/>
        <v>22082.309999999998</v>
      </c>
      <c r="N2224" s="359">
        <f t="shared" si="279"/>
        <v>0</v>
      </c>
      <c r="O2224" s="331"/>
      <c r="P2224" s="61"/>
      <c r="Q2224" s="294"/>
      <c r="R2224" s="292"/>
      <c r="S2224" s="291"/>
    </row>
    <row r="2225" spans="1:19" ht="14.4">
      <c r="A2225" s="36">
        <f t="shared" si="281"/>
        <v>902</v>
      </c>
      <c r="B2225" s="526"/>
      <c r="C2225" s="36" t="str">
        <f>VLOOKUP('Employee Salary Payroll Tax '!B2227,'Employee Salary Payroll Tax '!$D$1:$E$7,2,FALSE)</f>
        <v>UA</v>
      </c>
      <c r="D2225" s="61">
        <f t="shared" si="274"/>
        <v>0.03</v>
      </c>
      <c r="E2225" s="351">
        <f>'Employee Salary Payroll Tax '!N2227</f>
        <v>72568.44</v>
      </c>
      <c r="F2225" s="351">
        <f t="shared" si="275"/>
        <v>74745.493199999997</v>
      </c>
      <c r="G2225" s="352"/>
      <c r="H2225" s="351">
        <f t="shared" si="280"/>
        <v>0</v>
      </c>
      <c r="I2225" s="351">
        <f t="shared" si="276"/>
        <v>2177.0531999999948</v>
      </c>
      <c r="J2225" s="351">
        <f t="shared" si="277"/>
        <v>0</v>
      </c>
      <c r="K2225" s="293">
        <f>SUM('Employee Salary Payroll Tax '!I2227:K2227)</f>
        <v>25903.280000000002</v>
      </c>
      <c r="L2225" s="293">
        <f>'Employee Salary Payroll Tax '!H2227</f>
        <v>0</v>
      </c>
      <c r="M2225" s="293">
        <f t="shared" si="278"/>
        <v>46665.16</v>
      </c>
      <c r="N2225" s="359">
        <f t="shared" si="279"/>
        <v>0</v>
      </c>
      <c r="O2225" s="331"/>
      <c r="P2225" s="61"/>
      <c r="Q2225" s="294"/>
      <c r="R2225" s="292"/>
      <c r="S2225" s="291"/>
    </row>
    <row r="2226" spans="1:19" ht="14.4">
      <c r="A2226" s="36">
        <f t="shared" si="281"/>
        <v>903</v>
      </c>
      <c r="B2226" s="526"/>
      <c r="C2226" s="36" t="str">
        <f>VLOOKUP('Employee Salary Payroll Tax '!B2228,'Employee Salary Payroll Tax '!$D$1:$E$7,2,FALSE)</f>
        <v>NonUnion</v>
      </c>
      <c r="D2226" s="61">
        <f t="shared" si="274"/>
        <v>2.98E-2</v>
      </c>
      <c r="E2226" s="351">
        <f>'Employee Salary Payroll Tax '!N2228</f>
        <v>62255.46</v>
      </c>
      <c r="F2226" s="351">
        <f t="shared" si="275"/>
        <v>64110.672708000006</v>
      </c>
      <c r="G2226" s="352"/>
      <c r="H2226" s="351">
        <f t="shared" si="280"/>
        <v>0</v>
      </c>
      <c r="I2226" s="351">
        <f t="shared" si="276"/>
        <v>1855.2127080000064</v>
      </c>
      <c r="J2226" s="351">
        <f t="shared" si="277"/>
        <v>0</v>
      </c>
      <c r="K2226" s="293">
        <f>SUM('Employee Salary Payroll Tax '!I2228:K2228)</f>
        <v>3451.43</v>
      </c>
      <c r="L2226" s="293">
        <f>'Employee Salary Payroll Tax '!H2228</f>
        <v>0</v>
      </c>
      <c r="M2226" s="293">
        <f t="shared" si="278"/>
        <v>58804.03</v>
      </c>
      <c r="N2226" s="359">
        <f t="shared" si="279"/>
        <v>0</v>
      </c>
      <c r="O2226" s="331"/>
      <c r="P2226" s="61"/>
      <c r="Q2226" s="294"/>
      <c r="R2226" s="292"/>
      <c r="S2226" s="291"/>
    </row>
    <row r="2227" spans="1:19" ht="14.4">
      <c r="A2227" s="36">
        <f t="shared" si="281"/>
        <v>904</v>
      </c>
      <c r="B2227" s="526"/>
      <c r="C2227" s="36" t="str">
        <f>VLOOKUP('Employee Salary Payroll Tax '!B2229,'Employee Salary Payroll Tax '!$D$1:$E$7,2,FALSE)</f>
        <v>NonUnion</v>
      </c>
      <c r="D2227" s="61">
        <f t="shared" si="274"/>
        <v>2.98E-2</v>
      </c>
      <c r="E2227" s="351">
        <f>'Employee Salary Payroll Tax '!N2229</f>
        <v>4358.01</v>
      </c>
      <c r="F2227" s="351">
        <f t="shared" si="275"/>
        <v>4487.8786980000004</v>
      </c>
      <c r="G2227" s="352"/>
      <c r="H2227" s="351">
        <f t="shared" si="280"/>
        <v>40641.99</v>
      </c>
      <c r="I2227" s="351">
        <f t="shared" si="276"/>
        <v>129.86869800000022</v>
      </c>
      <c r="J2227" s="351">
        <f t="shared" si="277"/>
        <v>0.77921218800000136</v>
      </c>
      <c r="K2227" s="293">
        <f>SUM('Employee Salary Payroll Tax '!I2229:K2229)</f>
        <v>2647.49</v>
      </c>
      <c r="L2227" s="293">
        <f>'Employee Salary Payroll Tax '!H2229</f>
        <v>0</v>
      </c>
      <c r="M2227" s="293">
        <f t="shared" si="278"/>
        <v>1710.5200000000004</v>
      </c>
      <c r="N2227" s="359">
        <f t="shared" si="279"/>
        <v>0.47337121189137982</v>
      </c>
      <c r="O2227" s="331"/>
      <c r="P2227" s="61"/>
      <c r="Q2227" s="294"/>
      <c r="R2227" s="292"/>
      <c r="S2227" s="291"/>
    </row>
    <row r="2228" spans="1:19" ht="14.4">
      <c r="A2228" s="36">
        <f t="shared" si="281"/>
        <v>905</v>
      </c>
      <c r="B2228" s="526"/>
      <c r="C2228" s="36" t="str">
        <f>VLOOKUP('Employee Salary Payroll Tax '!B2230,'Employee Salary Payroll Tax '!$D$1:$E$7,2,FALSE)</f>
        <v>NonUnion</v>
      </c>
      <c r="D2228" s="61">
        <f t="shared" si="274"/>
        <v>2.98E-2</v>
      </c>
      <c r="E2228" s="351">
        <f>'Employee Salary Payroll Tax '!N2230</f>
        <v>55694.78</v>
      </c>
      <c r="F2228" s="351">
        <f t="shared" si="275"/>
        <v>57354.484444000002</v>
      </c>
      <c r="G2228" s="352"/>
      <c r="H2228" s="351">
        <f t="shared" si="280"/>
        <v>0</v>
      </c>
      <c r="I2228" s="351">
        <f t="shared" si="276"/>
        <v>1659.7044440000027</v>
      </c>
      <c r="J2228" s="351">
        <f t="shared" si="277"/>
        <v>0</v>
      </c>
      <c r="K2228" s="293">
        <f>SUM('Employee Salary Payroll Tax '!I2230:K2230)</f>
        <v>4979.21</v>
      </c>
      <c r="L2228" s="293">
        <f>'Employee Salary Payroll Tax '!H2230</f>
        <v>0</v>
      </c>
      <c r="M2228" s="293">
        <f t="shared" si="278"/>
        <v>50715.57</v>
      </c>
      <c r="N2228" s="359">
        <f t="shared" si="279"/>
        <v>0</v>
      </c>
      <c r="O2228" s="331"/>
      <c r="P2228" s="61"/>
      <c r="Q2228" s="294"/>
      <c r="R2228" s="292"/>
      <c r="S2228" s="291"/>
    </row>
    <row r="2229" spans="1:19" ht="14.4">
      <c r="A2229" s="36">
        <f t="shared" si="281"/>
        <v>906</v>
      </c>
      <c r="B2229" s="526"/>
      <c r="C2229" s="36" t="str">
        <f>VLOOKUP('Employee Salary Payroll Tax '!B2231,'Employee Salary Payroll Tax '!$D$1:$E$7,2,FALSE)</f>
        <v>IBEW</v>
      </c>
      <c r="D2229" s="61">
        <f t="shared" si="274"/>
        <v>6.875E-3</v>
      </c>
      <c r="E2229" s="351">
        <f>'Employee Salary Payroll Tax '!N2231</f>
        <v>48500.99</v>
      </c>
      <c r="F2229" s="351">
        <f t="shared" si="275"/>
        <v>48834.434306249997</v>
      </c>
      <c r="G2229" s="352"/>
      <c r="H2229" s="351">
        <f t="shared" si="280"/>
        <v>0</v>
      </c>
      <c r="I2229" s="351">
        <f t="shared" si="276"/>
        <v>333.4443062499995</v>
      </c>
      <c r="J2229" s="351">
        <f t="shared" si="277"/>
        <v>0</v>
      </c>
      <c r="K2229" s="293">
        <f>SUM('Employee Salary Payroll Tax '!I2231:K2231)</f>
        <v>48500.99</v>
      </c>
      <c r="L2229" s="293">
        <f>'Employee Salary Payroll Tax '!H2231</f>
        <v>0</v>
      </c>
      <c r="M2229" s="293">
        <f t="shared" si="278"/>
        <v>0</v>
      </c>
      <c r="N2229" s="359">
        <f t="shared" si="279"/>
        <v>0</v>
      </c>
      <c r="O2229" s="331"/>
      <c r="P2229" s="61"/>
      <c r="Q2229" s="294"/>
      <c r="R2229" s="292"/>
      <c r="S2229" s="291"/>
    </row>
    <row r="2230" spans="1:19" ht="14.4">
      <c r="A2230" s="36">
        <f t="shared" si="281"/>
        <v>907</v>
      </c>
      <c r="B2230" s="526"/>
      <c r="C2230" s="36" t="str">
        <f>VLOOKUP('Employee Salary Payroll Tax '!B2232,'Employee Salary Payroll Tax '!$D$1:$E$7,2,FALSE)</f>
        <v>NonUnion</v>
      </c>
      <c r="D2230" s="61">
        <f t="shared" si="274"/>
        <v>2.98E-2</v>
      </c>
      <c r="E2230" s="351">
        <f>'Employee Salary Payroll Tax '!N2232</f>
        <v>37196.949999999997</v>
      </c>
      <c r="F2230" s="351">
        <f t="shared" si="275"/>
        <v>38305.419109999995</v>
      </c>
      <c r="G2230" s="352"/>
      <c r="H2230" s="351">
        <f t="shared" si="280"/>
        <v>7803.0500000000029</v>
      </c>
      <c r="I2230" s="351">
        <f t="shared" si="276"/>
        <v>1108.4691099999982</v>
      </c>
      <c r="J2230" s="351">
        <f t="shared" si="277"/>
        <v>6.6508146599999893</v>
      </c>
      <c r="K2230" s="293">
        <f>SUM('Employee Salary Payroll Tax '!I2232:K2232)</f>
        <v>0</v>
      </c>
      <c r="L2230" s="293">
        <f>'Employee Salary Payroll Tax '!H2232</f>
        <v>0</v>
      </c>
      <c r="M2230" s="293">
        <f t="shared" si="278"/>
        <v>37196.949999999997</v>
      </c>
      <c r="N2230" s="359">
        <f t="shared" si="279"/>
        <v>0</v>
      </c>
      <c r="O2230" s="331"/>
      <c r="P2230" s="61"/>
      <c r="Q2230" s="294"/>
      <c r="R2230" s="292"/>
      <c r="S2230" s="291"/>
    </row>
    <row r="2231" spans="1:19" ht="14.4">
      <c r="A2231" s="36">
        <f t="shared" si="281"/>
        <v>908</v>
      </c>
      <c r="B2231" s="526"/>
      <c r="C2231" s="36" t="str">
        <f>VLOOKUP('Employee Salary Payroll Tax '!B2233,'Employee Salary Payroll Tax '!$D$1:$E$7,2,FALSE)</f>
        <v>NonUnion</v>
      </c>
      <c r="D2231" s="61">
        <f t="shared" si="274"/>
        <v>2.98E-2</v>
      </c>
      <c r="E2231" s="351">
        <f>'Employee Salary Payroll Tax '!N2233</f>
        <v>62013.84</v>
      </c>
      <c r="F2231" s="351">
        <f t="shared" si="275"/>
        <v>63861.852432</v>
      </c>
      <c r="G2231" s="352"/>
      <c r="H2231" s="351">
        <f t="shared" si="280"/>
        <v>0</v>
      </c>
      <c r="I2231" s="351">
        <f t="shared" si="276"/>
        <v>1848.0124320000032</v>
      </c>
      <c r="J2231" s="351">
        <f t="shared" si="277"/>
        <v>0</v>
      </c>
      <c r="K2231" s="293">
        <f>SUM('Employee Salary Payroll Tax '!I2233:K2233)</f>
        <v>8489.9700000000012</v>
      </c>
      <c r="L2231" s="293">
        <f>'Employee Salary Payroll Tax '!H2233</f>
        <v>0</v>
      </c>
      <c r="M2231" s="293">
        <f t="shared" si="278"/>
        <v>53523.869999999995</v>
      </c>
      <c r="N2231" s="359">
        <f t="shared" si="279"/>
        <v>0</v>
      </c>
      <c r="O2231" s="331"/>
      <c r="P2231" s="61"/>
      <c r="Q2231" s="294"/>
      <c r="R2231" s="292"/>
      <c r="S2231" s="291"/>
    </row>
    <row r="2232" spans="1:19" ht="14.4">
      <c r="A2232" s="36">
        <f t="shared" si="281"/>
        <v>909</v>
      </c>
      <c r="B2232" s="526"/>
      <c r="C2232" s="36" t="str">
        <f>VLOOKUP('Employee Salary Payroll Tax '!B2234,'Employee Salary Payroll Tax '!$D$1:$E$7,2,FALSE)</f>
        <v>NonUnion</v>
      </c>
      <c r="D2232" s="61">
        <f t="shared" si="274"/>
        <v>2.98E-2</v>
      </c>
      <c r="E2232" s="351">
        <f>'Employee Salary Payroll Tax '!N2234</f>
        <v>22966.47</v>
      </c>
      <c r="F2232" s="351">
        <f t="shared" si="275"/>
        <v>23650.870806000003</v>
      </c>
      <c r="G2232" s="352"/>
      <c r="H2232" s="351">
        <f t="shared" si="280"/>
        <v>22033.53</v>
      </c>
      <c r="I2232" s="351">
        <f t="shared" si="276"/>
        <v>684.40080600000147</v>
      </c>
      <c r="J2232" s="351">
        <f t="shared" si="277"/>
        <v>4.1064048360000092</v>
      </c>
      <c r="K2232" s="293">
        <f>SUM('Employee Salary Payroll Tax '!I2234:K2234)</f>
        <v>7743.96</v>
      </c>
      <c r="L2232" s="293">
        <f>'Employee Salary Payroll Tax '!H2234</f>
        <v>12876.15</v>
      </c>
      <c r="M2232" s="293">
        <f t="shared" si="278"/>
        <v>2346.3600000000024</v>
      </c>
      <c r="N2232" s="359">
        <f t="shared" si="279"/>
        <v>1.3846200479397144</v>
      </c>
      <c r="O2232" s="331"/>
      <c r="P2232" s="61"/>
      <c r="Q2232" s="294"/>
      <c r="R2232" s="292"/>
      <c r="S2232" s="291"/>
    </row>
    <row r="2233" spans="1:19" ht="14.4">
      <c r="A2233" s="36">
        <f t="shared" si="281"/>
        <v>910</v>
      </c>
      <c r="B2233" s="526"/>
      <c r="C2233" s="36" t="str">
        <f>VLOOKUP('Employee Salary Payroll Tax '!B2235,'Employee Salary Payroll Tax '!$D$1:$E$7,2,FALSE)</f>
        <v>NonUnion</v>
      </c>
      <c r="D2233" s="61">
        <f t="shared" si="274"/>
        <v>2.98E-2</v>
      </c>
      <c r="E2233" s="351">
        <f>'Employee Salary Payroll Tax '!N2235</f>
        <v>58063.43</v>
      </c>
      <c r="F2233" s="351">
        <f t="shared" si="275"/>
        <v>59793.720214000001</v>
      </c>
      <c r="G2233" s="352"/>
      <c r="H2233" s="351">
        <f t="shared" si="280"/>
        <v>0</v>
      </c>
      <c r="I2233" s="351">
        <f t="shared" si="276"/>
        <v>1730.2902140000006</v>
      </c>
      <c r="J2233" s="351">
        <f t="shared" si="277"/>
        <v>0</v>
      </c>
      <c r="K2233" s="293">
        <f>SUM('Employee Salary Payroll Tax '!I2235:K2235)</f>
        <v>-492.07</v>
      </c>
      <c r="L2233" s="293">
        <f>'Employee Salary Payroll Tax '!H2235</f>
        <v>0</v>
      </c>
      <c r="M2233" s="293">
        <f t="shared" si="278"/>
        <v>58555.5</v>
      </c>
      <c r="N2233" s="359">
        <f t="shared" si="279"/>
        <v>0</v>
      </c>
      <c r="O2233" s="331"/>
      <c r="P2233" s="61"/>
      <c r="Q2233" s="294"/>
      <c r="R2233" s="292"/>
      <c r="S2233" s="291"/>
    </row>
    <row r="2234" spans="1:19" ht="14.4">
      <c r="A2234" s="36">
        <f t="shared" si="281"/>
        <v>911</v>
      </c>
      <c r="B2234" s="526"/>
      <c r="C2234" s="36" t="str">
        <f>VLOOKUP('Employee Salary Payroll Tax '!B2236,'Employee Salary Payroll Tax '!$D$1:$E$7,2,FALSE)</f>
        <v>NonUnion</v>
      </c>
      <c r="D2234" s="61">
        <f t="shared" si="274"/>
        <v>2.98E-2</v>
      </c>
      <c r="E2234" s="351">
        <f>'Employee Salary Payroll Tax '!N2236</f>
        <v>58911.98</v>
      </c>
      <c r="F2234" s="351">
        <f t="shared" si="275"/>
        <v>60667.557004000009</v>
      </c>
      <c r="G2234" s="352"/>
      <c r="H2234" s="351">
        <f t="shared" si="280"/>
        <v>0</v>
      </c>
      <c r="I2234" s="351">
        <f t="shared" si="276"/>
        <v>1755.5770040000061</v>
      </c>
      <c r="J2234" s="351">
        <f t="shared" si="277"/>
        <v>0</v>
      </c>
      <c r="K2234" s="293">
        <f>SUM('Employee Salary Payroll Tax '!I2236:K2236)</f>
        <v>17563.78</v>
      </c>
      <c r="L2234" s="293">
        <f>'Employee Salary Payroll Tax '!H2236</f>
        <v>0</v>
      </c>
      <c r="M2234" s="293">
        <f t="shared" si="278"/>
        <v>41348.200000000004</v>
      </c>
      <c r="N2234" s="359">
        <f t="shared" si="279"/>
        <v>0</v>
      </c>
      <c r="O2234" s="331"/>
      <c r="P2234" s="61"/>
      <c r="Q2234" s="294"/>
      <c r="R2234" s="292"/>
      <c r="S2234" s="291"/>
    </row>
    <row r="2235" spans="1:19" ht="14.4">
      <c r="A2235" s="36">
        <f t="shared" si="281"/>
        <v>912</v>
      </c>
      <c r="B2235" s="526"/>
      <c r="C2235" s="36" t="str">
        <f>VLOOKUP('Employee Salary Payroll Tax '!B2237,'Employee Salary Payroll Tax '!$D$1:$E$7,2,FALSE)</f>
        <v>NonUnion</v>
      </c>
      <c r="D2235" s="61">
        <f t="shared" si="274"/>
        <v>2.98E-2</v>
      </c>
      <c r="E2235" s="351">
        <f>'Employee Salary Payroll Tax '!N2237</f>
        <v>26045.23</v>
      </c>
      <c r="F2235" s="351">
        <f t="shared" si="275"/>
        <v>26821.377854000002</v>
      </c>
      <c r="G2235" s="352"/>
      <c r="H2235" s="351">
        <f t="shared" si="280"/>
        <v>18954.77</v>
      </c>
      <c r="I2235" s="351">
        <f t="shared" si="276"/>
        <v>776.14785400000255</v>
      </c>
      <c r="J2235" s="351">
        <f t="shared" si="277"/>
        <v>4.6568871240000158</v>
      </c>
      <c r="K2235" s="293">
        <f>SUM('Employee Salary Payroll Tax '!I2237:K2237)</f>
        <v>3329.8999999999996</v>
      </c>
      <c r="L2235" s="293">
        <f>'Employee Salary Payroll Tax '!H2237</f>
        <v>0</v>
      </c>
      <c r="M2235" s="293">
        <f t="shared" si="278"/>
        <v>22715.33</v>
      </c>
      <c r="N2235" s="359">
        <f t="shared" si="279"/>
        <v>0.59538611997714219</v>
      </c>
      <c r="O2235" s="331"/>
      <c r="P2235" s="61"/>
      <c r="Q2235" s="294"/>
      <c r="R2235" s="292"/>
      <c r="S2235" s="291"/>
    </row>
    <row r="2236" spans="1:19" ht="14.4">
      <c r="A2236" s="36">
        <f t="shared" si="281"/>
        <v>913</v>
      </c>
      <c r="B2236" s="526"/>
      <c r="C2236" s="36" t="str">
        <f>VLOOKUP('Employee Salary Payroll Tax '!B2238,'Employee Salary Payroll Tax '!$D$1:$E$7,2,FALSE)</f>
        <v>NonUnion</v>
      </c>
      <c r="D2236" s="61">
        <f t="shared" si="274"/>
        <v>2.98E-2</v>
      </c>
      <c r="E2236" s="351">
        <f>'Employee Salary Payroll Tax '!N2238</f>
        <v>86258.29</v>
      </c>
      <c r="F2236" s="351">
        <f t="shared" si="275"/>
        <v>88828.787041999996</v>
      </c>
      <c r="G2236" s="352"/>
      <c r="H2236" s="351">
        <f t="shared" si="280"/>
        <v>0</v>
      </c>
      <c r="I2236" s="351">
        <f t="shared" si="276"/>
        <v>2570.4970420000027</v>
      </c>
      <c r="J2236" s="351">
        <f t="shared" si="277"/>
        <v>0</v>
      </c>
      <c r="K2236" s="293">
        <f>SUM('Employee Salary Payroll Tax '!I2238:K2238)</f>
        <v>45757.689999999995</v>
      </c>
      <c r="L2236" s="293">
        <f>'Employee Salary Payroll Tax '!H2238</f>
        <v>0</v>
      </c>
      <c r="M2236" s="293">
        <f t="shared" si="278"/>
        <v>40500.6</v>
      </c>
      <c r="N2236" s="359">
        <f t="shared" si="279"/>
        <v>0</v>
      </c>
      <c r="O2236" s="331"/>
      <c r="P2236" s="61"/>
      <c r="Q2236" s="294"/>
      <c r="R2236" s="292"/>
      <c r="S2236" s="291"/>
    </row>
    <row r="2237" spans="1:19" ht="14.4">
      <c r="A2237" s="36">
        <f t="shared" si="281"/>
        <v>914</v>
      </c>
      <c r="B2237" s="526"/>
      <c r="C2237" s="36" t="str">
        <f>VLOOKUP('Employee Salary Payroll Tax '!B2239,'Employee Salary Payroll Tax '!$D$1:$E$7,2,FALSE)</f>
        <v>IBEW</v>
      </c>
      <c r="D2237" s="61">
        <f t="shared" si="274"/>
        <v>6.875E-3</v>
      </c>
      <c r="E2237" s="351">
        <f>'Employee Salary Payroll Tax '!N2239</f>
        <v>64258.3</v>
      </c>
      <c r="F2237" s="351">
        <f t="shared" si="275"/>
        <v>64700.075812499999</v>
      </c>
      <c r="G2237" s="352"/>
      <c r="H2237" s="351">
        <f t="shared" si="280"/>
        <v>0</v>
      </c>
      <c r="I2237" s="351">
        <f t="shared" si="276"/>
        <v>441.77581249999639</v>
      </c>
      <c r="J2237" s="351">
        <f t="shared" si="277"/>
        <v>0</v>
      </c>
      <c r="K2237" s="293">
        <f>SUM('Employee Salary Payroll Tax '!I2239:K2239)</f>
        <v>2085.4</v>
      </c>
      <c r="L2237" s="293">
        <f>'Employee Salary Payroll Tax '!H2239</f>
        <v>0</v>
      </c>
      <c r="M2237" s="293">
        <f t="shared" si="278"/>
        <v>62172.9</v>
      </c>
      <c r="N2237" s="359">
        <f t="shared" si="279"/>
        <v>0</v>
      </c>
      <c r="O2237" s="331"/>
      <c r="P2237" s="61"/>
      <c r="Q2237" s="294"/>
      <c r="R2237" s="292"/>
      <c r="S2237" s="291"/>
    </row>
    <row r="2238" spans="1:19" ht="14.4">
      <c r="A2238" s="36">
        <f t="shared" si="281"/>
        <v>915</v>
      </c>
      <c r="B2238" s="526"/>
      <c r="C2238" s="36" t="str">
        <f>VLOOKUP('Employee Salary Payroll Tax '!B2240,'Employee Salary Payroll Tax '!$D$1:$E$7,2,FALSE)</f>
        <v>IBEW</v>
      </c>
      <c r="D2238" s="61">
        <f t="shared" si="274"/>
        <v>6.875E-3</v>
      </c>
      <c r="E2238" s="351">
        <f>'Employee Salary Payroll Tax '!N2240</f>
        <v>89844.91</v>
      </c>
      <c r="F2238" s="351">
        <f t="shared" si="275"/>
        <v>90462.593756250004</v>
      </c>
      <c r="G2238" s="352"/>
      <c r="H2238" s="351">
        <f t="shared" si="280"/>
        <v>0</v>
      </c>
      <c r="I2238" s="351">
        <f t="shared" si="276"/>
        <v>617.68375625000044</v>
      </c>
      <c r="J2238" s="351">
        <f t="shared" si="277"/>
        <v>0</v>
      </c>
      <c r="K2238" s="293">
        <f>SUM('Employee Salary Payroll Tax '!I2240:K2240)</f>
        <v>89711.34</v>
      </c>
      <c r="L2238" s="293">
        <f>'Employee Salary Payroll Tax '!H2240</f>
        <v>0</v>
      </c>
      <c r="M2238" s="293">
        <f t="shared" si="278"/>
        <v>133.57000000000698</v>
      </c>
      <c r="N2238" s="359">
        <f t="shared" si="279"/>
        <v>0</v>
      </c>
      <c r="O2238" s="331"/>
      <c r="P2238" s="61"/>
      <c r="Q2238" s="294"/>
      <c r="R2238" s="292"/>
      <c r="S2238" s="291"/>
    </row>
    <row r="2239" spans="1:19" ht="14.4">
      <c r="A2239" s="36">
        <f t="shared" si="281"/>
        <v>916</v>
      </c>
      <c r="B2239" s="526"/>
      <c r="C2239" s="36" t="str">
        <f>VLOOKUP('Employee Salary Payroll Tax '!B2241,'Employee Salary Payroll Tax '!$D$1:$E$7,2,FALSE)</f>
        <v>NonUnion</v>
      </c>
      <c r="D2239" s="61">
        <f t="shared" si="274"/>
        <v>2.98E-2</v>
      </c>
      <c r="E2239" s="351">
        <f>'Employee Salary Payroll Tax '!N2241</f>
        <v>105889.12</v>
      </c>
      <c r="F2239" s="351">
        <f t="shared" si="275"/>
        <v>109044.61577600001</v>
      </c>
      <c r="G2239" s="352"/>
      <c r="H2239" s="351">
        <f t="shared" si="280"/>
        <v>0</v>
      </c>
      <c r="I2239" s="351">
        <f t="shared" si="276"/>
        <v>3155.4957760000107</v>
      </c>
      <c r="J2239" s="351">
        <f t="shared" si="277"/>
        <v>0</v>
      </c>
      <c r="K2239" s="293">
        <f>SUM('Employee Salary Payroll Tax '!I2241:K2241)</f>
        <v>105889.12</v>
      </c>
      <c r="L2239" s="293">
        <f>'Employee Salary Payroll Tax '!H2241</f>
        <v>0</v>
      </c>
      <c r="M2239" s="293">
        <f t="shared" si="278"/>
        <v>0</v>
      </c>
      <c r="N2239" s="359">
        <f t="shared" si="279"/>
        <v>0</v>
      </c>
      <c r="O2239" s="331"/>
      <c r="P2239" s="61"/>
      <c r="Q2239" s="294"/>
      <c r="R2239" s="292"/>
      <c r="S2239" s="291"/>
    </row>
    <row r="2240" spans="1:19" ht="14.4">
      <c r="A2240" s="36">
        <f t="shared" si="281"/>
        <v>917</v>
      </c>
      <c r="B2240" s="526"/>
      <c r="C2240" s="36" t="str">
        <f>VLOOKUP('Employee Salary Payroll Tax '!B2242,'Employee Salary Payroll Tax '!$D$1:$E$7,2,FALSE)</f>
        <v>Not Assigned</v>
      </c>
      <c r="D2240" s="61">
        <f t="shared" si="274"/>
        <v>0</v>
      </c>
      <c r="E2240" s="351">
        <f>'Employee Salary Payroll Tax '!N2242</f>
        <v>0</v>
      </c>
      <c r="F2240" s="351">
        <f t="shared" si="275"/>
        <v>0</v>
      </c>
      <c r="G2240" s="352"/>
      <c r="H2240" s="351">
        <f t="shared" si="280"/>
        <v>45000</v>
      </c>
      <c r="I2240" s="351">
        <f t="shared" si="276"/>
        <v>0</v>
      </c>
      <c r="J2240" s="351">
        <f t="shared" si="277"/>
        <v>0</v>
      </c>
      <c r="K2240" s="293">
        <f>SUM('Employee Salary Payroll Tax '!I2242:K2242)</f>
        <v>0</v>
      </c>
      <c r="L2240" s="293">
        <f>'Employee Salary Payroll Tax '!H2242</f>
        <v>0</v>
      </c>
      <c r="M2240" s="293">
        <f t="shared" si="278"/>
        <v>0</v>
      </c>
      <c r="N2240" s="359">
        <f t="shared" si="279"/>
        <v>0</v>
      </c>
      <c r="O2240" s="331"/>
      <c r="P2240" s="61"/>
      <c r="Q2240" s="294"/>
      <c r="R2240" s="292"/>
      <c r="S2240" s="291"/>
    </row>
    <row r="2241" spans="1:19" ht="14.4">
      <c r="A2241" s="36">
        <f t="shared" si="281"/>
        <v>918</v>
      </c>
      <c r="B2241" s="526"/>
      <c r="C2241" s="36" t="str">
        <f>VLOOKUP('Employee Salary Payroll Tax '!B2243,'Employee Salary Payroll Tax '!$D$1:$E$7,2,FALSE)</f>
        <v>NonUnion</v>
      </c>
      <c r="D2241" s="61">
        <f t="shared" si="274"/>
        <v>2.98E-2</v>
      </c>
      <c r="E2241" s="351">
        <f>'Employee Salary Payroll Tax '!N2243</f>
        <v>9095.3700000000008</v>
      </c>
      <c r="F2241" s="351">
        <f t="shared" si="275"/>
        <v>9366.4120260000018</v>
      </c>
      <c r="G2241" s="352"/>
      <c r="H2241" s="351">
        <f t="shared" si="280"/>
        <v>35904.629999999997</v>
      </c>
      <c r="I2241" s="351">
        <f t="shared" si="276"/>
        <v>271.04202600000099</v>
      </c>
      <c r="J2241" s="351">
        <f t="shared" si="277"/>
        <v>1.6262521560000061</v>
      </c>
      <c r="K2241" s="293">
        <f>SUM('Employee Salary Payroll Tax '!I2243:K2243)</f>
        <v>2273.84</v>
      </c>
      <c r="L2241" s="293">
        <f>'Employee Salary Payroll Tax '!H2243</f>
        <v>0</v>
      </c>
      <c r="M2241" s="293">
        <f t="shared" si="278"/>
        <v>6821.5300000000007</v>
      </c>
      <c r="N2241" s="359">
        <f t="shared" si="279"/>
        <v>0.40656259195530153</v>
      </c>
      <c r="O2241" s="331"/>
      <c r="P2241" s="61"/>
      <c r="Q2241" s="294"/>
      <c r="R2241" s="292"/>
      <c r="S2241" s="291"/>
    </row>
    <row r="2242" spans="1:19" ht="14.4">
      <c r="A2242" s="36">
        <f t="shared" si="281"/>
        <v>919</v>
      </c>
      <c r="B2242" s="526"/>
      <c r="C2242" s="36" t="str">
        <f>VLOOKUP('Employee Salary Payroll Tax '!B2244,'Employee Salary Payroll Tax '!$D$1:$E$7,2,FALSE)</f>
        <v>NonUnion</v>
      </c>
      <c r="D2242" s="61">
        <f t="shared" si="274"/>
        <v>2.98E-2</v>
      </c>
      <c r="E2242" s="351">
        <f>'Employee Salary Payroll Tax '!N2244</f>
        <v>67725.149999999994</v>
      </c>
      <c r="F2242" s="351">
        <f t="shared" si="275"/>
        <v>69743.359469999996</v>
      </c>
      <c r="G2242" s="352"/>
      <c r="H2242" s="351">
        <f t="shared" si="280"/>
        <v>0</v>
      </c>
      <c r="I2242" s="351">
        <f t="shared" si="276"/>
        <v>2018.2094700000016</v>
      </c>
      <c r="J2242" s="351">
        <f t="shared" si="277"/>
        <v>0</v>
      </c>
      <c r="K2242" s="293">
        <f>SUM('Employee Salary Payroll Tax '!I2244:K2244)</f>
        <v>38328.129999999997</v>
      </c>
      <c r="L2242" s="293">
        <f>'Employee Salary Payroll Tax '!H2244</f>
        <v>0</v>
      </c>
      <c r="M2242" s="293">
        <f t="shared" si="278"/>
        <v>29397.019999999997</v>
      </c>
      <c r="N2242" s="359">
        <f t="shared" si="279"/>
        <v>0</v>
      </c>
      <c r="O2242" s="331"/>
      <c r="P2242" s="61"/>
      <c r="Q2242" s="294"/>
      <c r="R2242" s="292"/>
      <c r="S2242" s="291"/>
    </row>
    <row r="2243" spans="1:19" ht="14.4">
      <c r="A2243" s="36">
        <f t="shared" si="281"/>
        <v>920</v>
      </c>
      <c r="B2243" s="526"/>
      <c r="C2243" s="36" t="str">
        <f>VLOOKUP('Employee Salary Payroll Tax '!B2245,'Employee Salary Payroll Tax '!$D$1:$E$7,2,FALSE)</f>
        <v>NonUnion</v>
      </c>
      <c r="D2243" s="61">
        <f t="shared" si="274"/>
        <v>2.98E-2</v>
      </c>
      <c r="E2243" s="351">
        <f>'Employee Salary Payroll Tax '!N2245</f>
        <v>49642.94</v>
      </c>
      <c r="F2243" s="351">
        <f t="shared" si="275"/>
        <v>51122.299612000003</v>
      </c>
      <c r="G2243" s="352"/>
      <c r="H2243" s="351">
        <f t="shared" si="280"/>
        <v>0</v>
      </c>
      <c r="I2243" s="351">
        <f t="shared" si="276"/>
        <v>1479.3596120000002</v>
      </c>
      <c r="J2243" s="351">
        <f t="shared" si="277"/>
        <v>0</v>
      </c>
      <c r="K2243" s="293">
        <f>SUM('Employee Salary Payroll Tax '!I2245:K2245)</f>
        <v>23630.03</v>
      </c>
      <c r="L2243" s="293">
        <f>'Employee Salary Payroll Tax '!H2245</f>
        <v>0</v>
      </c>
      <c r="M2243" s="293">
        <f t="shared" si="278"/>
        <v>26012.910000000003</v>
      </c>
      <c r="N2243" s="359">
        <f t="shared" si="279"/>
        <v>0</v>
      </c>
      <c r="O2243" s="331"/>
      <c r="P2243" s="61"/>
      <c r="Q2243" s="294"/>
      <c r="R2243" s="292"/>
      <c r="S2243" s="291"/>
    </row>
    <row r="2244" spans="1:19" ht="14.4">
      <c r="A2244" s="36">
        <f t="shared" si="281"/>
        <v>921</v>
      </c>
      <c r="B2244" s="526"/>
      <c r="C2244" s="36" t="str">
        <f>VLOOKUP('Employee Salary Payroll Tax '!B2246,'Employee Salary Payroll Tax '!$D$1:$E$7,2,FALSE)</f>
        <v>NonUnion</v>
      </c>
      <c r="D2244" s="61">
        <f t="shared" si="274"/>
        <v>2.98E-2</v>
      </c>
      <c r="E2244" s="351">
        <f>'Employee Salary Payroll Tax '!N2246</f>
        <v>118599.84</v>
      </c>
      <c r="F2244" s="351">
        <f t="shared" si="275"/>
        <v>122134.115232</v>
      </c>
      <c r="G2244" s="352"/>
      <c r="H2244" s="351">
        <f t="shared" si="280"/>
        <v>0</v>
      </c>
      <c r="I2244" s="351">
        <f t="shared" si="276"/>
        <v>3534.275232</v>
      </c>
      <c r="J2244" s="351">
        <f t="shared" si="277"/>
        <v>0</v>
      </c>
      <c r="K2244" s="293">
        <f>SUM('Employee Salary Payroll Tax '!I2246:K2246)</f>
        <v>57818.61</v>
      </c>
      <c r="L2244" s="293">
        <f>'Employee Salary Payroll Tax '!H2246</f>
        <v>0</v>
      </c>
      <c r="M2244" s="293">
        <f t="shared" si="278"/>
        <v>60781.229999999996</v>
      </c>
      <c r="N2244" s="359">
        <f t="shared" si="279"/>
        <v>0</v>
      </c>
      <c r="O2244" s="331"/>
      <c r="P2244" s="61"/>
      <c r="Q2244" s="294"/>
      <c r="R2244" s="292"/>
      <c r="S2244" s="291"/>
    </row>
    <row r="2245" spans="1:19" ht="14.4">
      <c r="A2245" s="36">
        <f t="shared" si="281"/>
        <v>922</v>
      </c>
      <c r="B2245" s="526"/>
      <c r="C2245" s="36" t="str">
        <f>VLOOKUP('Employee Salary Payroll Tax '!B2247,'Employee Salary Payroll Tax '!$D$1:$E$7,2,FALSE)</f>
        <v>NonUnion</v>
      </c>
      <c r="D2245" s="61">
        <f t="shared" si="274"/>
        <v>2.98E-2</v>
      </c>
      <c r="E2245" s="351">
        <f>'Employee Salary Payroll Tax '!N2247</f>
        <v>94897.74</v>
      </c>
      <c r="F2245" s="351">
        <f t="shared" si="275"/>
        <v>97725.692652000012</v>
      </c>
      <c r="G2245" s="352"/>
      <c r="H2245" s="351">
        <f t="shared" si="280"/>
        <v>0</v>
      </c>
      <c r="I2245" s="351">
        <f t="shared" si="276"/>
        <v>2827.9526520000072</v>
      </c>
      <c r="J2245" s="351">
        <f t="shared" si="277"/>
        <v>0</v>
      </c>
      <c r="K2245" s="293">
        <f>SUM('Employee Salary Payroll Tax '!I2247:K2247)</f>
        <v>17799.53</v>
      </c>
      <c r="L2245" s="293">
        <f>'Employee Salary Payroll Tax '!H2247</f>
        <v>0</v>
      </c>
      <c r="M2245" s="293">
        <f t="shared" si="278"/>
        <v>77098.210000000006</v>
      </c>
      <c r="N2245" s="359">
        <f t="shared" si="279"/>
        <v>0</v>
      </c>
      <c r="O2245" s="331"/>
      <c r="P2245" s="61"/>
      <c r="Q2245" s="294"/>
      <c r="R2245" s="292"/>
      <c r="S2245" s="291"/>
    </row>
    <row r="2246" spans="1:19" ht="14.4">
      <c r="A2246" s="36">
        <f t="shared" si="281"/>
        <v>923</v>
      </c>
      <c r="B2246" s="526"/>
      <c r="C2246" s="36" t="str">
        <f>VLOOKUP('Employee Salary Payroll Tax '!B2248,'Employee Salary Payroll Tax '!$D$1:$E$7,2,FALSE)</f>
        <v>NonUnion</v>
      </c>
      <c r="D2246" s="61">
        <f t="shared" si="274"/>
        <v>2.98E-2</v>
      </c>
      <c r="E2246" s="351">
        <f>'Employee Salary Payroll Tax '!N2248</f>
        <v>87362.46</v>
      </c>
      <c r="F2246" s="351">
        <f t="shared" si="275"/>
        <v>89965.861308000007</v>
      </c>
      <c r="G2246" s="352"/>
      <c r="H2246" s="351">
        <f t="shared" si="280"/>
        <v>0</v>
      </c>
      <c r="I2246" s="351">
        <f t="shared" si="276"/>
        <v>2603.4013080000004</v>
      </c>
      <c r="J2246" s="351">
        <f t="shared" si="277"/>
        <v>0</v>
      </c>
      <c r="K2246" s="293">
        <f>SUM('Employee Salary Payroll Tax '!I2248:K2248)</f>
        <v>56961.770000000004</v>
      </c>
      <c r="L2246" s="293">
        <f>'Employee Salary Payroll Tax '!H2248</f>
        <v>0</v>
      </c>
      <c r="M2246" s="293">
        <f t="shared" si="278"/>
        <v>30400.690000000002</v>
      </c>
      <c r="N2246" s="359">
        <f t="shared" si="279"/>
        <v>0</v>
      </c>
      <c r="O2246" s="331"/>
      <c r="P2246" s="61"/>
      <c r="Q2246" s="294"/>
      <c r="R2246" s="292"/>
      <c r="S2246" s="291"/>
    </row>
    <row r="2247" spans="1:19" ht="14.4">
      <c r="A2247" s="36">
        <f t="shared" si="281"/>
        <v>924</v>
      </c>
      <c r="B2247" s="526"/>
      <c r="C2247" s="36" t="str">
        <f>VLOOKUP('Employee Salary Payroll Tax '!B2249,'Employee Salary Payroll Tax '!$D$1:$E$7,2,FALSE)</f>
        <v>NonUnion</v>
      </c>
      <c r="D2247" s="61">
        <f t="shared" si="274"/>
        <v>2.98E-2</v>
      </c>
      <c r="E2247" s="351">
        <f>'Employee Salary Payroll Tax '!N2249</f>
        <v>43172.36</v>
      </c>
      <c r="F2247" s="351">
        <f t="shared" si="275"/>
        <v>44458.896328000003</v>
      </c>
      <c r="G2247" s="352"/>
      <c r="H2247" s="351">
        <f t="shared" si="280"/>
        <v>1827.6399999999994</v>
      </c>
      <c r="I2247" s="351">
        <f t="shared" si="276"/>
        <v>1286.536328000002</v>
      </c>
      <c r="J2247" s="351">
        <f t="shared" si="277"/>
        <v>7.7192179680000121</v>
      </c>
      <c r="K2247" s="293">
        <f>SUM('Employee Salary Payroll Tax '!I2249:K2249)</f>
        <v>36958.86</v>
      </c>
      <c r="L2247" s="293">
        <f>'Employee Salary Payroll Tax '!H2249</f>
        <v>0</v>
      </c>
      <c r="M2247" s="293">
        <f t="shared" si="278"/>
        <v>6213.5</v>
      </c>
      <c r="N2247" s="359">
        <f t="shared" si="279"/>
        <v>6.6082441678469444</v>
      </c>
      <c r="O2247" s="331"/>
      <c r="P2247" s="61"/>
      <c r="Q2247" s="294"/>
      <c r="R2247" s="292"/>
      <c r="S2247" s="291"/>
    </row>
    <row r="2248" spans="1:19" ht="14.4">
      <c r="A2248" s="36">
        <f t="shared" si="281"/>
        <v>925</v>
      </c>
      <c r="B2248" s="526"/>
      <c r="C2248" s="36" t="str">
        <f>VLOOKUP('Employee Salary Payroll Tax '!B2250,'Employee Salary Payroll Tax '!$D$1:$E$7,2,FALSE)</f>
        <v>NonUnion</v>
      </c>
      <c r="D2248" s="61">
        <f t="shared" si="274"/>
        <v>2.98E-2</v>
      </c>
      <c r="E2248" s="351">
        <f>'Employee Salary Payroll Tax '!N2250</f>
        <v>149541.95000000001</v>
      </c>
      <c r="F2248" s="351">
        <f t="shared" si="275"/>
        <v>153998.30011000001</v>
      </c>
      <c r="G2248" s="352"/>
      <c r="H2248" s="351">
        <f t="shared" si="280"/>
        <v>0</v>
      </c>
      <c r="I2248" s="351">
        <f t="shared" si="276"/>
        <v>4456.3501099999994</v>
      </c>
      <c r="J2248" s="351">
        <f t="shared" si="277"/>
        <v>0</v>
      </c>
      <c r="K2248" s="293">
        <f>SUM('Employee Salary Payroll Tax '!I2250:K2250)</f>
        <v>149541.95000000001</v>
      </c>
      <c r="L2248" s="293">
        <f>'Employee Salary Payroll Tax '!H2250</f>
        <v>0</v>
      </c>
      <c r="M2248" s="293">
        <f t="shared" si="278"/>
        <v>0</v>
      </c>
      <c r="N2248" s="359">
        <f t="shared" si="279"/>
        <v>0</v>
      </c>
      <c r="O2248" s="331"/>
      <c r="P2248" s="61"/>
      <c r="Q2248" s="294"/>
      <c r="R2248" s="292"/>
      <c r="S2248" s="291"/>
    </row>
    <row r="2249" spans="1:19" ht="14.4">
      <c r="A2249" s="36">
        <f t="shared" si="281"/>
        <v>926</v>
      </c>
      <c r="B2249" s="526"/>
      <c r="C2249" s="36" t="str">
        <f>VLOOKUP('Employee Salary Payroll Tax '!B2251,'Employee Salary Payroll Tax '!$D$1:$E$7,2,FALSE)</f>
        <v>NonUnion</v>
      </c>
      <c r="D2249" s="61">
        <f t="shared" si="274"/>
        <v>2.98E-2</v>
      </c>
      <c r="E2249" s="351">
        <f>'Employee Salary Payroll Tax '!N2251</f>
        <v>45407.68</v>
      </c>
      <c r="F2249" s="351">
        <f t="shared" si="275"/>
        <v>46760.828864000003</v>
      </c>
      <c r="G2249" s="352"/>
      <c r="H2249" s="351">
        <f t="shared" si="280"/>
        <v>0</v>
      </c>
      <c r="I2249" s="351">
        <f t="shared" si="276"/>
        <v>1353.1488640000025</v>
      </c>
      <c r="J2249" s="351">
        <f t="shared" si="277"/>
        <v>0</v>
      </c>
      <c r="K2249" s="293">
        <f>SUM('Employee Salary Payroll Tax '!I2251:K2251)</f>
        <v>8838.59</v>
      </c>
      <c r="L2249" s="293">
        <f>'Employee Salary Payroll Tax '!H2251</f>
        <v>0</v>
      </c>
      <c r="M2249" s="293">
        <f t="shared" si="278"/>
        <v>36569.089999999997</v>
      </c>
      <c r="N2249" s="359">
        <f t="shared" si="279"/>
        <v>0</v>
      </c>
      <c r="O2249" s="331"/>
      <c r="P2249" s="61"/>
      <c r="Q2249" s="294"/>
      <c r="R2249" s="292"/>
      <c r="S2249" s="291"/>
    </row>
    <row r="2250" spans="1:19" ht="14.4">
      <c r="A2250" s="36">
        <f t="shared" si="281"/>
        <v>927</v>
      </c>
      <c r="B2250" s="526"/>
      <c r="C2250" s="36" t="str">
        <f>VLOOKUP('Employee Salary Payroll Tax '!B2252,'Employee Salary Payroll Tax '!$D$1:$E$7,2,FALSE)</f>
        <v>NonUnion</v>
      </c>
      <c r="D2250" s="61">
        <f t="shared" si="274"/>
        <v>2.98E-2</v>
      </c>
      <c r="E2250" s="351">
        <f>'Employee Salary Payroll Tax '!N2252</f>
        <v>50610.23</v>
      </c>
      <c r="F2250" s="351">
        <f t="shared" si="275"/>
        <v>52118.414854000002</v>
      </c>
      <c r="G2250" s="352"/>
      <c r="H2250" s="351">
        <f t="shared" si="280"/>
        <v>0</v>
      </c>
      <c r="I2250" s="351">
        <f t="shared" si="276"/>
        <v>1508.1848539999992</v>
      </c>
      <c r="J2250" s="351">
        <f t="shared" si="277"/>
        <v>0</v>
      </c>
      <c r="K2250" s="293">
        <f>SUM('Employee Salary Payroll Tax '!I2252:K2252)</f>
        <v>35470.9</v>
      </c>
      <c r="L2250" s="293">
        <f>'Employee Salary Payroll Tax '!H2252</f>
        <v>0</v>
      </c>
      <c r="M2250" s="293">
        <f t="shared" si="278"/>
        <v>15139.330000000002</v>
      </c>
      <c r="N2250" s="359">
        <f t="shared" si="279"/>
        <v>0</v>
      </c>
      <c r="O2250" s="331"/>
      <c r="P2250" s="61"/>
      <c r="Q2250" s="294"/>
      <c r="R2250" s="292"/>
      <c r="S2250" s="291"/>
    </row>
    <row r="2251" spans="1:19" ht="14.4">
      <c r="A2251" s="36">
        <f t="shared" si="281"/>
        <v>928</v>
      </c>
      <c r="B2251" s="526"/>
      <c r="C2251" s="36" t="str">
        <f>VLOOKUP('Employee Salary Payroll Tax '!B2253,'Employee Salary Payroll Tax '!$D$1:$E$7,2,FALSE)</f>
        <v>NonUnion</v>
      </c>
      <c r="D2251" s="61">
        <f t="shared" si="274"/>
        <v>2.98E-2</v>
      </c>
      <c r="E2251" s="351">
        <f>'Employee Salary Payroll Tax '!N2253</f>
        <v>96114.59</v>
      </c>
      <c r="F2251" s="351">
        <f t="shared" si="275"/>
        <v>98978.804782000007</v>
      </c>
      <c r="G2251" s="352"/>
      <c r="H2251" s="351">
        <f t="shared" si="280"/>
        <v>0</v>
      </c>
      <c r="I2251" s="351">
        <f t="shared" si="276"/>
        <v>2864.21478200001</v>
      </c>
      <c r="J2251" s="351">
        <f t="shared" si="277"/>
        <v>0</v>
      </c>
      <c r="K2251" s="293">
        <f>SUM('Employee Salary Payroll Tax '!I2253:K2253)</f>
        <v>34968.93</v>
      </c>
      <c r="L2251" s="293">
        <f>'Employee Salary Payroll Tax '!H2253</f>
        <v>30052.19</v>
      </c>
      <c r="M2251" s="293">
        <f t="shared" si="278"/>
        <v>31093.469999999998</v>
      </c>
      <c r="N2251" s="359">
        <f t="shared" si="279"/>
        <v>0</v>
      </c>
      <c r="O2251" s="331"/>
      <c r="P2251" s="61"/>
      <c r="Q2251" s="294"/>
      <c r="R2251" s="292"/>
      <c r="S2251" s="291"/>
    </row>
    <row r="2252" spans="1:19" ht="14.4">
      <c r="A2252" s="36">
        <f t="shared" si="281"/>
        <v>929</v>
      </c>
      <c r="B2252" s="526"/>
      <c r="C2252" s="36" t="str">
        <f>VLOOKUP('Employee Salary Payroll Tax '!B2254,'Employee Salary Payroll Tax '!$D$1:$E$7,2,FALSE)</f>
        <v>NonUnion</v>
      </c>
      <c r="D2252" s="61">
        <f t="shared" si="274"/>
        <v>2.98E-2</v>
      </c>
      <c r="E2252" s="351">
        <f>'Employee Salary Payroll Tax '!N2254</f>
        <v>45287.86</v>
      </c>
      <c r="F2252" s="351">
        <f t="shared" si="275"/>
        <v>46637.438228000006</v>
      </c>
      <c r="G2252" s="352"/>
      <c r="H2252" s="351">
        <f t="shared" si="280"/>
        <v>0</v>
      </c>
      <c r="I2252" s="351">
        <f t="shared" si="276"/>
        <v>1349.5782280000058</v>
      </c>
      <c r="J2252" s="351">
        <f t="shared" si="277"/>
        <v>0</v>
      </c>
      <c r="K2252" s="293">
        <f>SUM('Employee Salary Payroll Tax '!I2254:K2254)</f>
        <v>14944.99</v>
      </c>
      <c r="L2252" s="293">
        <f>'Employee Salary Payroll Tax '!H2254</f>
        <v>0</v>
      </c>
      <c r="M2252" s="293">
        <f t="shared" si="278"/>
        <v>30342.870000000003</v>
      </c>
      <c r="N2252" s="359">
        <f t="shared" si="279"/>
        <v>0</v>
      </c>
      <c r="O2252" s="331"/>
      <c r="P2252" s="61"/>
      <c r="Q2252" s="294"/>
      <c r="R2252" s="292"/>
      <c r="S2252" s="291"/>
    </row>
    <row r="2253" spans="1:19" ht="14.4">
      <c r="A2253" s="36">
        <f t="shared" si="281"/>
        <v>930</v>
      </c>
      <c r="B2253" s="526"/>
      <c r="C2253" s="36" t="str">
        <f>VLOOKUP('Employee Salary Payroll Tax '!B2255,'Employee Salary Payroll Tax '!$D$1:$E$7,2,FALSE)</f>
        <v>NonUnion</v>
      </c>
      <c r="D2253" s="61">
        <f t="shared" si="274"/>
        <v>2.98E-2</v>
      </c>
      <c r="E2253" s="351">
        <f>'Employee Salary Payroll Tax '!N2255</f>
        <v>78254.98</v>
      </c>
      <c r="F2253" s="351">
        <f t="shared" si="275"/>
        <v>80586.978403999994</v>
      </c>
      <c r="G2253" s="352"/>
      <c r="H2253" s="351">
        <f t="shared" si="280"/>
        <v>0</v>
      </c>
      <c r="I2253" s="351">
        <f t="shared" si="276"/>
        <v>2331.9984039999981</v>
      </c>
      <c r="J2253" s="351">
        <f t="shared" si="277"/>
        <v>0</v>
      </c>
      <c r="K2253" s="293">
        <f>SUM('Employee Salary Payroll Tax '!I2255:K2255)</f>
        <v>-2212.9299999999998</v>
      </c>
      <c r="L2253" s="293">
        <f>'Employee Salary Payroll Tax '!H2255</f>
        <v>0</v>
      </c>
      <c r="M2253" s="293">
        <f t="shared" si="278"/>
        <v>80467.909999999989</v>
      </c>
      <c r="N2253" s="359">
        <f t="shared" si="279"/>
        <v>0</v>
      </c>
      <c r="O2253" s="331"/>
      <c r="P2253" s="61"/>
      <c r="Q2253" s="294"/>
      <c r="R2253" s="292"/>
      <c r="S2253" s="291"/>
    </row>
    <row r="2254" spans="1:19" ht="14.4">
      <c r="A2254" s="36">
        <f t="shared" si="281"/>
        <v>931</v>
      </c>
      <c r="B2254" s="526"/>
      <c r="C2254" s="36" t="str">
        <f>VLOOKUP('Employee Salary Payroll Tax '!B2256,'Employee Salary Payroll Tax '!$D$1:$E$7,2,FALSE)</f>
        <v>NonUnion</v>
      </c>
      <c r="D2254" s="61">
        <f t="shared" si="274"/>
        <v>2.98E-2</v>
      </c>
      <c r="E2254" s="351">
        <f>'Employee Salary Payroll Tax '!N2256</f>
        <v>65571.839999999997</v>
      </c>
      <c r="F2254" s="351">
        <f t="shared" si="275"/>
        <v>67525.880831999995</v>
      </c>
      <c r="G2254" s="352"/>
      <c r="H2254" s="351">
        <f t="shared" si="280"/>
        <v>0</v>
      </c>
      <c r="I2254" s="351">
        <f t="shared" si="276"/>
        <v>1954.0408319999988</v>
      </c>
      <c r="J2254" s="351">
        <f t="shared" si="277"/>
        <v>0</v>
      </c>
      <c r="K2254" s="293">
        <f>SUM('Employee Salary Payroll Tax '!I2256:K2256)</f>
        <v>14566.3</v>
      </c>
      <c r="L2254" s="293">
        <f>'Employee Salary Payroll Tax '!H2256</f>
        <v>0</v>
      </c>
      <c r="M2254" s="293">
        <f t="shared" si="278"/>
        <v>51005.539999999994</v>
      </c>
      <c r="N2254" s="359">
        <f t="shared" si="279"/>
        <v>0</v>
      </c>
      <c r="O2254" s="331"/>
      <c r="P2254" s="61"/>
      <c r="Q2254" s="294"/>
      <c r="R2254" s="292"/>
      <c r="S2254" s="291"/>
    </row>
    <row r="2255" spans="1:19" ht="14.4">
      <c r="A2255" s="36">
        <f t="shared" si="281"/>
        <v>932</v>
      </c>
      <c r="B2255" s="526"/>
      <c r="C2255" s="36" t="str">
        <f>VLOOKUP('Employee Salary Payroll Tax '!B2257,'Employee Salary Payroll Tax '!$D$1:$E$7,2,FALSE)</f>
        <v>NonUnion</v>
      </c>
      <c r="D2255" s="61">
        <f t="shared" si="274"/>
        <v>2.98E-2</v>
      </c>
      <c r="E2255" s="351">
        <f>'Employee Salary Payroll Tax '!N2257</f>
        <v>71410.91</v>
      </c>
      <c r="F2255" s="351">
        <f t="shared" si="275"/>
        <v>73538.955118000013</v>
      </c>
      <c r="G2255" s="352"/>
      <c r="H2255" s="351">
        <f t="shared" si="280"/>
        <v>0</v>
      </c>
      <c r="I2255" s="351">
        <f t="shared" si="276"/>
        <v>2128.0451180000091</v>
      </c>
      <c r="J2255" s="351">
        <f t="shared" si="277"/>
        <v>0</v>
      </c>
      <c r="K2255" s="293">
        <f>SUM('Employee Salary Payroll Tax '!I2257:K2257)</f>
        <v>2688.7599999999998</v>
      </c>
      <c r="L2255" s="293">
        <f>'Employee Salary Payroll Tax '!H2257</f>
        <v>-1.84</v>
      </c>
      <c r="M2255" s="293">
        <f t="shared" si="278"/>
        <v>68723.990000000005</v>
      </c>
      <c r="N2255" s="359">
        <f t="shared" si="279"/>
        <v>0</v>
      </c>
      <c r="O2255" s="331"/>
      <c r="P2255" s="61"/>
      <c r="Q2255" s="294"/>
      <c r="R2255" s="292"/>
      <c r="S2255" s="291"/>
    </row>
    <row r="2256" spans="1:19" ht="14.4">
      <c r="A2256" s="36">
        <f t="shared" si="281"/>
        <v>933</v>
      </c>
      <c r="B2256" s="526"/>
      <c r="C2256" s="36" t="str">
        <f>VLOOKUP('Employee Salary Payroll Tax '!B2258,'Employee Salary Payroll Tax '!$D$1:$E$7,2,FALSE)</f>
        <v>NonUnion</v>
      </c>
      <c r="D2256" s="61">
        <f t="shared" si="274"/>
        <v>2.98E-2</v>
      </c>
      <c r="E2256" s="351">
        <f>'Employee Salary Payroll Tax '!N2258</f>
        <v>51957.18</v>
      </c>
      <c r="F2256" s="351">
        <f t="shared" si="275"/>
        <v>53505.503964000003</v>
      </c>
      <c r="G2256" s="352"/>
      <c r="H2256" s="351">
        <f t="shared" si="280"/>
        <v>0</v>
      </c>
      <c r="I2256" s="351">
        <f t="shared" si="276"/>
        <v>1548.3239640000029</v>
      </c>
      <c r="J2256" s="351">
        <f t="shared" si="277"/>
        <v>0</v>
      </c>
      <c r="K2256" s="293">
        <f>SUM('Employee Salary Payroll Tax '!I2258:K2258)</f>
        <v>22132.89</v>
      </c>
      <c r="L2256" s="293">
        <f>'Employee Salary Payroll Tax '!H2258</f>
        <v>0</v>
      </c>
      <c r="M2256" s="293">
        <f t="shared" si="278"/>
        <v>29824.29</v>
      </c>
      <c r="N2256" s="359">
        <f t="shared" si="279"/>
        <v>0</v>
      </c>
      <c r="O2256" s="331"/>
      <c r="P2256" s="61"/>
      <c r="Q2256" s="294"/>
      <c r="R2256" s="292"/>
      <c r="S2256" s="291"/>
    </row>
    <row r="2257" spans="1:19" ht="14.4">
      <c r="A2257" s="36">
        <f t="shared" si="281"/>
        <v>934</v>
      </c>
      <c r="B2257" s="526"/>
      <c r="C2257" s="36" t="str">
        <f>VLOOKUP('Employee Salary Payroll Tax '!B2259,'Employee Salary Payroll Tax '!$D$1:$E$7,2,FALSE)</f>
        <v>NonUnion</v>
      </c>
      <c r="D2257" s="61">
        <f t="shared" ref="D2257:D2320" si="282">VLOOKUP(C2257,C$9:D$12,2)</f>
        <v>2.98E-2</v>
      </c>
      <c r="E2257" s="351">
        <f>'Employee Salary Payroll Tax '!N2259</f>
        <v>44899.17</v>
      </c>
      <c r="F2257" s="351">
        <f t="shared" ref="F2257:F2320" si="283">E2257*(1+D2257)</f>
        <v>46237.165266000004</v>
      </c>
      <c r="G2257" s="352"/>
      <c r="H2257" s="351">
        <f t="shared" si="280"/>
        <v>100.83000000000175</v>
      </c>
      <c r="I2257" s="351">
        <f t="shared" ref="I2257:I2320" si="284">F2257-E2257</f>
        <v>1337.9952660000054</v>
      </c>
      <c r="J2257" s="351">
        <f t="shared" ref="J2257:J2320" si="285">IF(H2257&gt;I2257,I2257*$J$12,H2257*$J$12)</f>
        <v>0.60498000000001051</v>
      </c>
      <c r="K2257" s="293">
        <f>SUM('Employee Salary Payroll Tax '!I2259:K2259)</f>
        <v>1086.27</v>
      </c>
      <c r="L2257" s="293">
        <f>'Employee Salary Payroll Tax '!H2259</f>
        <v>486.32</v>
      </c>
      <c r="M2257" s="293">
        <f t="shared" ref="M2257:M2320" si="286">E2257-K2257-L2257</f>
        <v>43326.58</v>
      </c>
      <c r="N2257" s="359">
        <f t="shared" ref="N2257:N2320" si="287">J2257*K2257/(SUM(K2257:M2257)+0.000001)</f>
        <v>1.4636609643015113E-2</v>
      </c>
      <c r="O2257" s="331"/>
      <c r="P2257" s="61"/>
      <c r="Q2257" s="294"/>
      <c r="R2257" s="292"/>
      <c r="S2257" s="291"/>
    </row>
    <row r="2258" spans="1:19" ht="14.4">
      <c r="A2258" s="36">
        <f t="shared" si="281"/>
        <v>935</v>
      </c>
      <c r="B2258" s="526"/>
      <c r="C2258" s="36" t="str">
        <f>VLOOKUP('Employee Salary Payroll Tax '!B2260,'Employee Salary Payroll Tax '!$D$1:$E$7,2,FALSE)</f>
        <v>IBEW</v>
      </c>
      <c r="D2258" s="61">
        <f t="shared" si="282"/>
        <v>6.875E-3</v>
      </c>
      <c r="E2258" s="351">
        <f>'Employee Salary Payroll Tax '!N2260</f>
        <v>115656.15</v>
      </c>
      <c r="F2258" s="351">
        <f t="shared" si="283"/>
        <v>116451.28603124998</v>
      </c>
      <c r="G2258" s="352"/>
      <c r="H2258" s="351">
        <f t="shared" ref="H2258:H2321" si="288">IF(E2258&gt;$H$12,0,$H$12-E2258)</f>
        <v>0</v>
      </c>
      <c r="I2258" s="351">
        <f t="shared" si="284"/>
        <v>795.13603124998917</v>
      </c>
      <c r="J2258" s="351">
        <f t="shared" si="285"/>
        <v>0</v>
      </c>
      <c r="K2258" s="293">
        <f>SUM('Employee Salary Payroll Tax '!I2260:K2260)</f>
        <v>114900.73</v>
      </c>
      <c r="L2258" s="293">
        <f>'Employee Salary Payroll Tax '!H2260</f>
        <v>0</v>
      </c>
      <c r="M2258" s="293">
        <f t="shared" si="286"/>
        <v>755.41999999999825</v>
      </c>
      <c r="N2258" s="359">
        <f t="shared" si="287"/>
        <v>0</v>
      </c>
      <c r="O2258" s="331"/>
      <c r="P2258" s="61"/>
      <c r="Q2258" s="294"/>
      <c r="R2258" s="292"/>
      <c r="S2258" s="291"/>
    </row>
    <row r="2259" spans="1:19" ht="14.4">
      <c r="A2259" s="36">
        <f t="shared" si="281"/>
        <v>936</v>
      </c>
      <c r="B2259" s="526"/>
      <c r="C2259" s="36" t="str">
        <f>VLOOKUP('Employee Salary Payroll Tax '!B2261,'Employee Salary Payroll Tax '!$D$1:$E$7,2,FALSE)</f>
        <v>NonUnion</v>
      </c>
      <c r="D2259" s="61">
        <f t="shared" si="282"/>
        <v>2.98E-2</v>
      </c>
      <c r="E2259" s="351">
        <f>'Employee Salary Payroll Tax '!N2261</f>
        <v>29522.38</v>
      </c>
      <c r="F2259" s="351">
        <f t="shared" si="283"/>
        <v>30402.146924000004</v>
      </c>
      <c r="G2259" s="352"/>
      <c r="H2259" s="351">
        <f t="shared" si="288"/>
        <v>15477.619999999999</v>
      </c>
      <c r="I2259" s="351">
        <f t="shared" si="284"/>
        <v>879.7669240000032</v>
      </c>
      <c r="J2259" s="351">
        <f t="shared" si="285"/>
        <v>5.2786015440000194</v>
      </c>
      <c r="K2259" s="293">
        <f>SUM('Employee Salary Payroll Tax '!I2261:K2261)</f>
        <v>11289.359999999999</v>
      </c>
      <c r="L2259" s="293">
        <f>'Employee Salary Payroll Tax '!H2261</f>
        <v>0</v>
      </c>
      <c r="M2259" s="293">
        <f t="shared" si="286"/>
        <v>18233.020000000004</v>
      </c>
      <c r="N2259" s="359">
        <f t="shared" si="287"/>
        <v>2.018537567931634</v>
      </c>
      <c r="O2259" s="331"/>
      <c r="P2259" s="61"/>
      <c r="Q2259" s="294"/>
      <c r="R2259" s="292"/>
      <c r="S2259" s="291"/>
    </row>
    <row r="2260" spans="1:19" ht="14.4">
      <c r="A2260" s="36">
        <f t="shared" si="281"/>
        <v>937</v>
      </c>
      <c r="B2260" s="526"/>
      <c r="C2260" s="36" t="str">
        <f>VLOOKUP('Employee Salary Payroll Tax '!B2262,'Employee Salary Payroll Tax '!$D$1:$E$7,2,FALSE)</f>
        <v>NonUnion</v>
      </c>
      <c r="D2260" s="61">
        <f t="shared" si="282"/>
        <v>2.98E-2</v>
      </c>
      <c r="E2260" s="351">
        <f>'Employee Salary Payroll Tax '!N2262</f>
        <v>75770.05</v>
      </c>
      <c r="F2260" s="351">
        <f t="shared" si="283"/>
        <v>78027.997490000009</v>
      </c>
      <c r="G2260" s="352"/>
      <c r="H2260" s="351">
        <f t="shared" si="288"/>
        <v>0</v>
      </c>
      <c r="I2260" s="351">
        <f t="shared" si="284"/>
        <v>2257.9474900000059</v>
      </c>
      <c r="J2260" s="351">
        <f t="shared" si="285"/>
        <v>0</v>
      </c>
      <c r="K2260" s="293">
        <f>SUM('Employee Salary Payroll Tax '!I2262:K2262)</f>
        <v>75460.2</v>
      </c>
      <c r="L2260" s="293">
        <f>'Employee Salary Payroll Tax '!H2262</f>
        <v>2.61</v>
      </c>
      <c r="M2260" s="293">
        <f t="shared" si="286"/>
        <v>307.24000000000581</v>
      </c>
      <c r="N2260" s="359">
        <f t="shared" si="287"/>
        <v>0</v>
      </c>
      <c r="O2260" s="331"/>
      <c r="P2260" s="61"/>
      <c r="Q2260" s="294"/>
      <c r="R2260" s="292"/>
      <c r="S2260" s="291"/>
    </row>
    <row r="2261" spans="1:19" ht="14.4">
      <c r="A2261" s="36">
        <f t="shared" si="281"/>
        <v>938</v>
      </c>
      <c r="B2261" s="526"/>
      <c r="C2261" s="36" t="str">
        <f>VLOOKUP('Employee Salary Payroll Tax '!B2263,'Employee Salary Payroll Tax '!$D$1:$E$7,2,FALSE)</f>
        <v>IBEW</v>
      </c>
      <c r="D2261" s="61">
        <f t="shared" si="282"/>
        <v>6.875E-3</v>
      </c>
      <c r="E2261" s="351">
        <f>'Employee Salary Payroll Tax '!N2263</f>
        <v>32492.99</v>
      </c>
      <c r="F2261" s="351">
        <f t="shared" si="283"/>
        <v>32716.379306250001</v>
      </c>
      <c r="G2261" s="352"/>
      <c r="H2261" s="351">
        <f t="shared" si="288"/>
        <v>12507.009999999998</v>
      </c>
      <c r="I2261" s="351">
        <f t="shared" si="284"/>
        <v>223.38930624999921</v>
      </c>
      <c r="J2261" s="351">
        <f t="shared" si="285"/>
        <v>1.3403358374999952</v>
      </c>
      <c r="K2261" s="293">
        <f>SUM('Employee Salary Payroll Tax '!I2263:K2263)</f>
        <v>32492.99</v>
      </c>
      <c r="L2261" s="293">
        <f>'Employee Salary Payroll Tax '!H2263</f>
        <v>0</v>
      </c>
      <c r="M2261" s="293">
        <f t="shared" si="286"/>
        <v>0</v>
      </c>
      <c r="N2261" s="359">
        <f t="shared" si="287"/>
        <v>1.3403358374587453</v>
      </c>
      <c r="O2261" s="331"/>
      <c r="P2261" s="61"/>
      <c r="Q2261" s="294"/>
      <c r="R2261" s="292"/>
      <c r="S2261" s="291"/>
    </row>
    <row r="2262" spans="1:19" ht="14.4">
      <c r="A2262" s="36">
        <f t="shared" si="281"/>
        <v>939</v>
      </c>
      <c r="B2262" s="526"/>
      <c r="C2262" s="36" t="str">
        <f>VLOOKUP('Employee Salary Payroll Tax '!B2264,'Employee Salary Payroll Tax '!$D$1:$E$7,2,FALSE)</f>
        <v>NonUnion</v>
      </c>
      <c r="D2262" s="61">
        <f t="shared" si="282"/>
        <v>2.98E-2</v>
      </c>
      <c r="E2262" s="351">
        <f>'Employee Salary Payroll Tax '!N2264</f>
        <v>86081.01</v>
      </c>
      <c r="F2262" s="351">
        <f t="shared" si="283"/>
        <v>88646.224098000006</v>
      </c>
      <c r="G2262" s="352"/>
      <c r="H2262" s="351">
        <f t="shared" si="288"/>
        <v>0</v>
      </c>
      <c r="I2262" s="351">
        <f t="shared" si="284"/>
        <v>2565.2140980000113</v>
      </c>
      <c r="J2262" s="351">
        <f t="shared" si="285"/>
        <v>0</v>
      </c>
      <c r="K2262" s="293">
        <f>SUM('Employee Salary Payroll Tax '!I2264:K2264)</f>
        <v>32526.45</v>
      </c>
      <c r="L2262" s="293">
        <f>'Employee Salary Payroll Tax '!H2264</f>
        <v>0</v>
      </c>
      <c r="M2262" s="293">
        <f t="shared" si="286"/>
        <v>53554.559999999998</v>
      </c>
      <c r="N2262" s="359">
        <f t="shared" si="287"/>
        <v>0</v>
      </c>
      <c r="O2262" s="331"/>
      <c r="P2262" s="61"/>
      <c r="Q2262" s="294"/>
      <c r="R2262" s="292"/>
      <c r="S2262" s="291"/>
    </row>
    <row r="2263" spans="1:19" ht="14.4">
      <c r="A2263" s="36">
        <f t="shared" si="281"/>
        <v>940</v>
      </c>
      <c r="B2263" s="526"/>
      <c r="C2263" s="36" t="str">
        <f>VLOOKUP('Employee Salary Payroll Tax '!B2265,'Employee Salary Payroll Tax '!$D$1:$E$7,2,FALSE)</f>
        <v>IBEW</v>
      </c>
      <c r="D2263" s="61">
        <f t="shared" si="282"/>
        <v>6.875E-3</v>
      </c>
      <c r="E2263" s="351">
        <f>'Employee Salary Payroll Tax '!N2265</f>
        <v>110304.31</v>
      </c>
      <c r="F2263" s="351">
        <f t="shared" si="283"/>
        <v>111062.65213125</v>
      </c>
      <c r="G2263" s="352"/>
      <c r="H2263" s="351">
        <f t="shared" si="288"/>
        <v>0</v>
      </c>
      <c r="I2263" s="351">
        <f t="shared" si="284"/>
        <v>758.34213124999951</v>
      </c>
      <c r="J2263" s="351">
        <f t="shared" si="285"/>
        <v>0</v>
      </c>
      <c r="K2263" s="293">
        <f>SUM('Employee Salary Payroll Tax '!I2265:K2265)</f>
        <v>94057.600000000006</v>
      </c>
      <c r="L2263" s="293">
        <f>'Employee Salary Payroll Tax '!H2265</f>
        <v>0</v>
      </c>
      <c r="M2263" s="293">
        <f t="shared" si="286"/>
        <v>16246.709999999992</v>
      </c>
      <c r="N2263" s="359">
        <f t="shared" si="287"/>
        <v>0</v>
      </c>
      <c r="O2263" s="331"/>
      <c r="P2263" s="61"/>
      <c r="Q2263" s="294"/>
      <c r="R2263" s="292"/>
      <c r="S2263" s="291"/>
    </row>
    <row r="2264" spans="1:19" ht="14.4">
      <c r="A2264" s="36">
        <f t="shared" si="281"/>
        <v>941</v>
      </c>
      <c r="B2264" s="526"/>
      <c r="C2264" s="36" t="str">
        <f>VLOOKUP('Employee Salary Payroll Tax '!B2266,'Employee Salary Payroll Tax '!$D$1:$E$7,2,FALSE)</f>
        <v>NonUnion</v>
      </c>
      <c r="D2264" s="61">
        <f t="shared" si="282"/>
        <v>2.98E-2</v>
      </c>
      <c r="E2264" s="351">
        <f>'Employee Salary Payroll Tax '!N2266</f>
        <v>102243.74</v>
      </c>
      <c r="F2264" s="351">
        <f t="shared" si="283"/>
        <v>105290.60345200001</v>
      </c>
      <c r="G2264" s="352"/>
      <c r="H2264" s="351">
        <f t="shared" si="288"/>
        <v>0</v>
      </c>
      <c r="I2264" s="351">
        <f t="shared" si="284"/>
        <v>3046.8634520000051</v>
      </c>
      <c r="J2264" s="351">
        <f t="shared" si="285"/>
        <v>0</v>
      </c>
      <c r="K2264" s="293">
        <f>SUM('Employee Salary Payroll Tax '!I2266:K2266)</f>
        <v>93470.25</v>
      </c>
      <c r="L2264" s="293">
        <f>'Employee Salary Payroll Tax '!H2266</f>
        <v>0</v>
      </c>
      <c r="M2264" s="293">
        <f t="shared" si="286"/>
        <v>8773.4900000000052</v>
      </c>
      <c r="N2264" s="359">
        <f t="shared" si="287"/>
        <v>0</v>
      </c>
      <c r="O2264" s="331"/>
      <c r="P2264" s="61"/>
      <c r="Q2264" s="294"/>
      <c r="R2264" s="292"/>
      <c r="S2264" s="291"/>
    </row>
    <row r="2265" spans="1:19" ht="14.4">
      <c r="A2265" s="36">
        <f t="shared" si="281"/>
        <v>942</v>
      </c>
      <c r="B2265" s="526"/>
      <c r="C2265" s="36" t="str">
        <f>VLOOKUP('Employee Salary Payroll Tax '!B2267,'Employee Salary Payroll Tax '!$D$1:$E$7,2,FALSE)</f>
        <v>IBEW</v>
      </c>
      <c r="D2265" s="61">
        <f t="shared" si="282"/>
        <v>6.875E-3</v>
      </c>
      <c r="E2265" s="351">
        <f>'Employee Salary Payroll Tax '!N2267</f>
        <v>56152.91</v>
      </c>
      <c r="F2265" s="351">
        <f t="shared" si="283"/>
        <v>56538.961256250004</v>
      </c>
      <c r="G2265" s="352"/>
      <c r="H2265" s="351">
        <f t="shared" si="288"/>
        <v>0</v>
      </c>
      <c r="I2265" s="351">
        <f t="shared" si="284"/>
        <v>386.05125625000073</v>
      </c>
      <c r="J2265" s="351">
        <f t="shared" si="285"/>
        <v>0</v>
      </c>
      <c r="K2265" s="293">
        <f>SUM('Employee Salary Payroll Tax '!I2267:K2267)</f>
        <v>3364.77</v>
      </c>
      <c r="L2265" s="293">
        <f>'Employee Salary Payroll Tax '!H2267</f>
        <v>0</v>
      </c>
      <c r="M2265" s="293">
        <f t="shared" si="286"/>
        <v>52788.140000000007</v>
      </c>
      <c r="N2265" s="359">
        <f t="shared" si="287"/>
        <v>0</v>
      </c>
      <c r="O2265" s="331"/>
      <c r="P2265" s="61"/>
      <c r="Q2265" s="294"/>
      <c r="R2265" s="292"/>
      <c r="S2265" s="291"/>
    </row>
    <row r="2266" spans="1:19" ht="14.4">
      <c r="A2266" s="36">
        <f t="shared" si="281"/>
        <v>943</v>
      </c>
      <c r="B2266" s="526"/>
      <c r="C2266" s="36" t="str">
        <f>VLOOKUP('Employee Salary Payroll Tax '!B2268,'Employee Salary Payroll Tax '!$D$1:$E$7,2,FALSE)</f>
        <v>IBEW</v>
      </c>
      <c r="D2266" s="61">
        <f t="shared" si="282"/>
        <v>6.875E-3</v>
      </c>
      <c r="E2266" s="351">
        <f>'Employee Salary Payroll Tax '!N2268</f>
        <v>59589.81</v>
      </c>
      <c r="F2266" s="351">
        <f t="shared" si="283"/>
        <v>59999.489943749999</v>
      </c>
      <c r="G2266" s="352"/>
      <c r="H2266" s="351">
        <f t="shared" si="288"/>
        <v>0</v>
      </c>
      <c r="I2266" s="351">
        <f t="shared" si="284"/>
        <v>409.67994375000126</v>
      </c>
      <c r="J2266" s="351">
        <f t="shared" si="285"/>
        <v>0</v>
      </c>
      <c r="K2266" s="293">
        <f>SUM('Employee Salary Payroll Tax '!I2268:K2268)</f>
        <v>59222.55</v>
      </c>
      <c r="L2266" s="293">
        <f>'Employee Salary Payroll Tax '!H2268</f>
        <v>367.26</v>
      </c>
      <c r="M2266" s="293">
        <f t="shared" si="286"/>
        <v>-5.2295945351943374E-12</v>
      </c>
      <c r="N2266" s="359">
        <f t="shared" si="287"/>
        <v>0</v>
      </c>
      <c r="O2266" s="331"/>
      <c r="P2266" s="61"/>
      <c r="Q2266" s="294"/>
      <c r="R2266" s="292"/>
      <c r="S2266" s="291"/>
    </row>
    <row r="2267" spans="1:19" ht="14.4">
      <c r="A2267" s="36">
        <f t="shared" si="281"/>
        <v>944</v>
      </c>
      <c r="B2267" s="526"/>
      <c r="C2267" s="36" t="str">
        <f>VLOOKUP('Employee Salary Payroll Tax '!B2269,'Employee Salary Payroll Tax '!$D$1:$E$7,2,FALSE)</f>
        <v>NonUnion</v>
      </c>
      <c r="D2267" s="61">
        <f t="shared" si="282"/>
        <v>2.98E-2</v>
      </c>
      <c r="E2267" s="351">
        <f>'Employee Salary Payroll Tax '!N2269</f>
        <v>38741.51</v>
      </c>
      <c r="F2267" s="351">
        <f t="shared" si="283"/>
        <v>39896.006998000004</v>
      </c>
      <c r="G2267" s="352"/>
      <c r="H2267" s="351">
        <f t="shared" si="288"/>
        <v>6258.489999999998</v>
      </c>
      <c r="I2267" s="351">
        <f t="shared" si="284"/>
        <v>1154.4969980000023</v>
      </c>
      <c r="J2267" s="351">
        <f t="shared" si="285"/>
        <v>6.9269819880000139</v>
      </c>
      <c r="K2267" s="293">
        <f>SUM('Employee Salary Payroll Tax '!I2269:K2269)</f>
        <v>271.64999999999998</v>
      </c>
      <c r="L2267" s="293">
        <f>'Employee Salary Payroll Tax '!H2269</f>
        <v>0</v>
      </c>
      <c r="M2267" s="293">
        <f t="shared" si="286"/>
        <v>38469.86</v>
      </c>
      <c r="N2267" s="359">
        <f t="shared" si="287"/>
        <v>4.857101999874637E-2</v>
      </c>
      <c r="O2267" s="331"/>
      <c r="P2267" s="61"/>
      <c r="Q2267" s="294"/>
      <c r="R2267" s="292"/>
      <c r="S2267" s="291"/>
    </row>
    <row r="2268" spans="1:19" ht="14.4">
      <c r="A2268" s="36">
        <f t="shared" si="281"/>
        <v>945</v>
      </c>
      <c r="B2268" s="526"/>
      <c r="C2268" s="36" t="str">
        <f>VLOOKUP('Employee Salary Payroll Tax '!B2270,'Employee Salary Payroll Tax '!$D$1:$E$7,2,FALSE)</f>
        <v>IBEW</v>
      </c>
      <c r="D2268" s="61">
        <f t="shared" si="282"/>
        <v>6.875E-3</v>
      </c>
      <c r="E2268" s="351">
        <f>'Employee Salary Payroll Tax '!N2270</f>
        <v>41492.39</v>
      </c>
      <c r="F2268" s="351">
        <f t="shared" si="283"/>
        <v>41777.650181249999</v>
      </c>
      <c r="G2268" s="352"/>
      <c r="H2268" s="351">
        <f t="shared" si="288"/>
        <v>3507.6100000000006</v>
      </c>
      <c r="I2268" s="351">
        <f t="shared" si="284"/>
        <v>285.26018124999973</v>
      </c>
      <c r="J2268" s="351">
        <f t="shared" si="285"/>
        <v>1.7115610874999985</v>
      </c>
      <c r="K2268" s="293">
        <f>SUM('Employee Salary Payroll Tax '!I2270:K2270)</f>
        <v>41492.39</v>
      </c>
      <c r="L2268" s="293">
        <f>'Employee Salary Payroll Tax '!H2270</f>
        <v>0</v>
      </c>
      <c r="M2268" s="293">
        <f t="shared" si="286"/>
        <v>0</v>
      </c>
      <c r="N2268" s="359">
        <f t="shared" si="287"/>
        <v>1.7115610874587486</v>
      </c>
      <c r="O2268" s="331"/>
      <c r="P2268" s="61"/>
      <c r="Q2268" s="294"/>
      <c r="R2268" s="292"/>
      <c r="S2268" s="291"/>
    </row>
    <row r="2269" spans="1:19" ht="14.4">
      <c r="A2269" s="36">
        <f t="shared" si="281"/>
        <v>946</v>
      </c>
      <c r="B2269" s="526"/>
      <c r="C2269" s="36" t="str">
        <f>VLOOKUP('Employee Salary Payroll Tax '!B2271,'Employee Salary Payroll Tax '!$D$1:$E$7,2,FALSE)</f>
        <v>IBEW</v>
      </c>
      <c r="D2269" s="61">
        <f t="shared" si="282"/>
        <v>6.875E-3</v>
      </c>
      <c r="E2269" s="351">
        <f>'Employee Salary Payroll Tax '!N2271</f>
        <v>131623.65</v>
      </c>
      <c r="F2269" s="351">
        <f t="shared" si="283"/>
        <v>132528.56259374999</v>
      </c>
      <c r="G2269" s="352"/>
      <c r="H2269" s="351">
        <f t="shared" si="288"/>
        <v>0</v>
      </c>
      <c r="I2269" s="351">
        <f t="shared" si="284"/>
        <v>904.91259374999208</v>
      </c>
      <c r="J2269" s="351">
        <f t="shared" si="285"/>
        <v>0</v>
      </c>
      <c r="K2269" s="293">
        <f>SUM('Employee Salary Payroll Tax '!I2271:K2271)</f>
        <v>119953.25</v>
      </c>
      <c r="L2269" s="293">
        <f>'Employee Salary Payroll Tax '!H2271</f>
        <v>0</v>
      </c>
      <c r="M2269" s="293">
        <f t="shared" si="286"/>
        <v>11670.399999999994</v>
      </c>
      <c r="N2269" s="359">
        <f t="shared" si="287"/>
        <v>0</v>
      </c>
      <c r="O2269" s="331"/>
      <c r="P2269" s="61"/>
      <c r="Q2269" s="294"/>
      <c r="R2269" s="292"/>
      <c r="S2269" s="291"/>
    </row>
    <row r="2270" spans="1:19" ht="14.4">
      <c r="A2270" s="36">
        <f t="shared" si="281"/>
        <v>947</v>
      </c>
      <c r="B2270" s="526"/>
      <c r="C2270" s="36" t="str">
        <f>VLOOKUP('Employee Salary Payroll Tax '!B2272,'Employee Salary Payroll Tax '!$D$1:$E$7,2,FALSE)</f>
        <v>NonUnion</v>
      </c>
      <c r="D2270" s="61">
        <f t="shared" si="282"/>
        <v>2.98E-2</v>
      </c>
      <c r="E2270" s="351">
        <f>'Employee Salary Payroll Tax '!N2272</f>
        <v>20607.189999999999</v>
      </c>
      <c r="F2270" s="351">
        <f t="shared" si="283"/>
        <v>21221.284262000001</v>
      </c>
      <c r="G2270" s="352"/>
      <c r="H2270" s="351">
        <f t="shared" si="288"/>
        <v>24392.81</v>
      </c>
      <c r="I2270" s="351">
        <f t="shared" si="284"/>
        <v>614.09426200000235</v>
      </c>
      <c r="J2270" s="351">
        <f t="shared" si="285"/>
        <v>3.6845655720000141</v>
      </c>
      <c r="K2270" s="293">
        <f>SUM('Employee Salary Payroll Tax '!I2272:K2272)</f>
        <v>6165.11</v>
      </c>
      <c r="L2270" s="293">
        <f>'Employee Salary Payroll Tax '!H2272</f>
        <v>1560.91</v>
      </c>
      <c r="M2270" s="293">
        <f t="shared" si="286"/>
        <v>12881.169999999998</v>
      </c>
      <c r="N2270" s="359">
        <f t="shared" si="287"/>
        <v>1.1023216679465122</v>
      </c>
      <c r="O2270" s="331"/>
      <c r="P2270" s="61"/>
      <c r="Q2270" s="294"/>
      <c r="R2270" s="292"/>
      <c r="S2270" s="291"/>
    </row>
    <row r="2271" spans="1:19" ht="14.4">
      <c r="A2271" s="36">
        <f t="shared" si="281"/>
        <v>948</v>
      </c>
      <c r="B2271" s="526"/>
      <c r="C2271" s="36" t="str">
        <f>VLOOKUP('Employee Salary Payroll Tax '!B2273,'Employee Salary Payroll Tax '!$D$1:$E$7,2,FALSE)</f>
        <v>NonUnion</v>
      </c>
      <c r="D2271" s="61">
        <f t="shared" si="282"/>
        <v>2.98E-2</v>
      </c>
      <c r="E2271" s="351">
        <f>'Employee Salary Payroll Tax '!N2273</f>
        <v>97422.76</v>
      </c>
      <c r="F2271" s="351">
        <f t="shared" si="283"/>
        <v>100325.958248</v>
      </c>
      <c r="G2271" s="352"/>
      <c r="H2271" s="351">
        <f t="shared" si="288"/>
        <v>0</v>
      </c>
      <c r="I2271" s="351">
        <f t="shared" si="284"/>
        <v>2903.1982480000006</v>
      </c>
      <c r="J2271" s="351">
        <f t="shared" si="285"/>
        <v>0</v>
      </c>
      <c r="K2271" s="293">
        <f>SUM('Employee Salary Payroll Tax '!I2273:K2273)</f>
        <v>25155.18</v>
      </c>
      <c r="L2271" s="293">
        <f>'Employee Salary Payroll Tax '!H2273</f>
        <v>0</v>
      </c>
      <c r="M2271" s="293">
        <f t="shared" si="286"/>
        <v>72267.579999999987</v>
      </c>
      <c r="N2271" s="359">
        <f t="shared" si="287"/>
        <v>0</v>
      </c>
      <c r="O2271" s="331"/>
      <c r="P2271" s="61"/>
      <c r="Q2271" s="294"/>
      <c r="R2271" s="292"/>
      <c r="S2271" s="291"/>
    </row>
    <row r="2272" spans="1:19" ht="14.4">
      <c r="A2272" s="36">
        <f t="shared" si="281"/>
        <v>949</v>
      </c>
      <c r="B2272" s="526"/>
      <c r="C2272" s="36" t="str">
        <f>VLOOKUP('Employee Salary Payroll Tax '!B2274,'Employee Salary Payroll Tax '!$D$1:$E$7,2,FALSE)</f>
        <v>NonUnion</v>
      </c>
      <c r="D2272" s="61">
        <f t="shared" si="282"/>
        <v>2.98E-2</v>
      </c>
      <c r="E2272" s="351">
        <f>'Employee Salary Payroll Tax '!N2274</f>
        <v>54766.47</v>
      </c>
      <c r="F2272" s="351">
        <f t="shared" si="283"/>
        <v>56398.510806000006</v>
      </c>
      <c r="G2272" s="352"/>
      <c r="H2272" s="351">
        <f t="shared" si="288"/>
        <v>0</v>
      </c>
      <c r="I2272" s="351">
        <f t="shared" si="284"/>
        <v>1632.0408060000045</v>
      </c>
      <c r="J2272" s="351">
        <f t="shared" si="285"/>
        <v>0</v>
      </c>
      <c r="K2272" s="293">
        <f>SUM('Employee Salary Payroll Tax '!I2274:K2274)</f>
        <v>3866.26</v>
      </c>
      <c r="L2272" s="293">
        <f>'Employee Salary Payroll Tax '!H2274</f>
        <v>1.48</v>
      </c>
      <c r="M2272" s="293">
        <f t="shared" si="286"/>
        <v>50898.729999999996</v>
      </c>
      <c r="N2272" s="359">
        <f t="shared" si="287"/>
        <v>0</v>
      </c>
      <c r="O2272" s="331"/>
      <c r="P2272" s="61"/>
      <c r="Q2272" s="294"/>
      <c r="R2272" s="292"/>
      <c r="S2272" s="291"/>
    </row>
    <row r="2273" spans="1:19" ht="14.4">
      <c r="A2273" s="36">
        <f t="shared" si="281"/>
        <v>950</v>
      </c>
      <c r="B2273" s="526"/>
      <c r="C2273" s="36" t="str">
        <f>VLOOKUP('Employee Salary Payroll Tax '!B2275,'Employee Salary Payroll Tax '!$D$1:$E$7,2,FALSE)</f>
        <v>NonUnion</v>
      </c>
      <c r="D2273" s="61">
        <f t="shared" si="282"/>
        <v>2.98E-2</v>
      </c>
      <c r="E2273" s="351">
        <f>'Employee Salary Payroll Tax '!N2275</f>
        <v>73884.42</v>
      </c>
      <c r="F2273" s="351">
        <f t="shared" si="283"/>
        <v>76086.175715999998</v>
      </c>
      <c r="G2273" s="352"/>
      <c r="H2273" s="351">
        <f t="shared" si="288"/>
        <v>0</v>
      </c>
      <c r="I2273" s="351">
        <f t="shared" si="284"/>
        <v>2201.7557159999997</v>
      </c>
      <c r="J2273" s="351">
        <f t="shared" si="285"/>
        <v>0</v>
      </c>
      <c r="K2273" s="293">
        <f>SUM('Employee Salary Payroll Tax '!I2275:K2275)</f>
        <v>54131.86</v>
      </c>
      <c r="L2273" s="293">
        <f>'Employee Salary Payroll Tax '!H2275</f>
        <v>0</v>
      </c>
      <c r="M2273" s="293">
        <f t="shared" si="286"/>
        <v>19752.559999999998</v>
      </c>
      <c r="N2273" s="359">
        <f t="shared" si="287"/>
        <v>0</v>
      </c>
      <c r="O2273" s="331"/>
      <c r="P2273" s="61"/>
      <c r="Q2273" s="294"/>
      <c r="R2273" s="292"/>
      <c r="S2273" s="291"/>
    </row>
    <row r="2274" spans="1:19" ht="14.4">
      <c r="A2274" s="36">
        <f t="shared" si="281"/>
        <v>951</v>
      </c>
      <c r="B2274" s="526"/>
      <c r="C2274" s="36" t="str">
        <f>VLOOKUP('Employee Salary Payroll Tax '!B2276,'Employee Salary Payroll Tax '!$D$1:$E$7,2,FALSE)</f>
        <v>IBEW</v>
      </c>
      <c r="D2274" s="61">
        <f t="shared" si="282"/>
        <v>6.875E-3</v>
      </c>
      <c r="E2274" s="351">
        <f>'Employee Salary Payroll Tax '!N2276</f>
        <v>96628.67</v>
      </c>
      <c r="F2274" s="351">
        <f t="shared" si="283"/>
        <v>97292.992106249993</v>
      </c>
      <c r="G2274" s="352"/>
      <c r="H2274" s="351">
        <f t="shared" si="288"/>
        <v>0</v>
      </c>
      <c r="I2274" s="351">
        <f t="shared" si="284"/>
        <v>664.32210624999425</v>
      </c>
      <c r="J2274" s="351">
        <f t="shared" si="285"/>
        <v>0</v>
      </c>
      <c r="K2274" s="293">
        <f>SUM('Employee Salary Payroll Tax '!I2276:K2276)</f>
        <v>95824.14</v>
      </c>
      <c r="L2274" s="293">
        <f>'Employee Salary Payroll Tax '!H2276</f>
        <v>0</v>
      </c>
      <c r="M2274" s="293">
        <f t="shared" si="286"/>
        <v>804.52999999999884</v>
      </c>
      <c r="N2274" s="359">
        <f t="shared" si="287"/>
        <v>0</v>
      </c>
      <c r="O2274" s="331"/>
      <c r="P2274" s="61"/>
      <c r="Q2274" s="294"/>
      <c r="R2274" s="292"/>
      <c r="S2274" s="291"/>
    </row>
    <row r="2275" spans="1:19" ht="14.4">
      <c r="A2275" s="36">
        <f t="shared" si="281"/>
        <v>952</v>
      </c>
      <c r="B2275" s="526"/>
      <c r="C2275" s="36" t="str">
        <f>VLOOKUP('Employee Salary Payroll Tax '!B2277,'Employee Salary Payroll Tax '!$D$1:$E$7,2,FALSE)</f>
        <v>NonUnion</v>
      </c>
      <c r="D2275" s="61">
        <f t="shared" si="282"/>
        <v>2.98E-2</v>
      </c>
      <c r="E2275" s="351">
        <f>'Employee Salary Payroll Tax '!N2277</f>
        <v>48323.48</v>
      </c>
      <c r="F2275" s="351">
        <f t="shared" si="283"/>
        <v>49763.519704000006</v>
      </c>
      <c r="G2275" s="352"/>
      <c r="H2275" s="351">
        <f t="shared" si="288"/>
        <v>0</v>
      </c>
      <c r="I2275" s="351">
        <f t="shared" si="284"/>
        <v>1440.0397040000025</v>
      </c>
      <c r="J2275" s="351">
        <f t="shared" si="285"/>
        <v>0</v>
      </c>
      <c r="K2275" s="293">
        <f>SUM('Employee Salary Payroll Tax '!I2277:K2277)</f>
        <v>39373.980000000003</v>
      </c>
      <c r="L2275" s="293">
        <f>'Employee Salary Payroll Tax '!H2277</f>
        <v>0</v>
      </c>
      <c r="M2275" s="293">
        <f t="shared" si="286"/>
        <v>8949.5</v>
      </c>
      <c r="N2275" s="359">
        <f t="shared" si="287"/>
        <v>0</v>
      </c>
      <c r="O2275" s="331"/>
      <c r="P2275" s="61"/>
      <c r="Q2275" s="294"/>
      <c r="R2275" s="292"/>
      <c r="S2275" s="291"/>
    </row>
    <row r="2276" spans="1:19" ht="14.4">
      <c r="A2276" s="36">
        <f t="shared" si="281"/>
        <v>953</v>
      </c>
      <c r="B2276" s="526"/>
      <c r="C2276" s="36" t="str">
        <f>VLOOKUP('Employee Salary Payroll Tax '!B2278,'Employee Salary Payroll Tax '!$D$1:$E$7,2,FALSE)</f>
        <v>NonUnion</v>
      </c>
      <c r="D2276" s="61">
        <f t="shared" si="282"/>
        <v>2.98E-2</v>
      </c>
      <c r="E2276" s="351">
        <f>'Employee Salary Payroll Tax '!N2278</f>
        <v>46955.69</v>
      </c>
      <c r="F2276" s="351">
        <f t="shared" si="283"/>
        <v>48354.969562000006</v>
      </c>
      <c r="G2276" s="352"/>
      <c r="H2276" s="351">
        <f t="shared" si="288"/>
        <v>0</v>
      </c>
      <c r="I2276" s="351">
        <f t="shared" si="284"/>
        <v>1399.2795620000034</v>
      </c>
      <c r="J2276" s="351">
        <f t="shared" si="285"/>
        <v>0</v>
      </c>
      <c r="K2276" s="293">
        <f>SUM('Employee Salary Payroll Tax '!I2278:K2278)</f>
        <v>3716.81</v>
      </c>
      <c r="L2276" s="293">
        <f>'Employee Salary Payroll Tax '!H2278</f>
        <v>0</v>
      </c>
      <c r="M2276" s="293">
        <f t="shared" si="286"/>
        <v>43238.880000000005</v>
      </c>
      <c r="N2276" s="359">
        <f t="shared" si="287"/>
        <v>0</v>
      </c>
      <c r="O2276" s="331"/>
      <c r="P2276" s="61"/>
      <c r="Q2276" s="294"/>
      <c r="R2276" s="292"/>
      <c r="S2276" s="291"/>
    </row>
    <row r="2277" spans="1:19" ht="14.4">
      <c r="A2277" s="36">
        <f t="shared" si="281"/>
        <v>954</v>
      </c>
      <c r="B2277" s="526"/>
      <c r="C2277" s="36" t="str">
        <f>VLOOKUP('Employee Salary Payroll Tax '!B2279,'Employee Salary Payroll Tax '!$D$1:$E$7,2,FALSE)</f>
        <v>IBEW</v>
      </c>
      <c r="D2277" s="61">
        <f t="shared" si="282"/>
        <v>6.875E-3</v>
      </c>
      <c r="E2277" s="351">
        <f>'Employee Salary Payroll Tax '!N2279</f>
        <v>11467.75</v>
      </c>
      <c r="F2277" s="351">
        <f t="shared" si="283"/>
        <v>11546.590781249999</v>
      </c>
      <c r="G2277" s="352"/>
      <c r="H2277" s="351">
        <f t="shared" si="288"/>
        <v>33532.25</v>
      </c>
      <c r="I2277" s="351">
        <f t="shared" si="284"/>
        <v>78.840781249999054</v>
      </c>
      <c r="J2277" s="351">
        <f t="shared" si="285"/>
        <v>0.47304468749999434</v>
      </c>
      <c r="K2277" s="293">
        <f>SUM('Employee Salary Payroll Tax '!I2279:K2279)</f>
        <v>0</v>
      </c>
      <c r="L2277" s="293">
        <f>'Employee Salary Payroll Tax '!H2279</f>
        <v>0</v>
      </c>
      <c r="M2277" s="293">
        <f t="shared" si="286"/>
        <v>11467.75</v>
      </c>
      <c r="N2277" s="359">
        <f t="shared" si="287"/>
        <v>0</v>
      </c>
      <c r="O2277" s="331"/>
      <c r="P2277" s="61"/>
      <c r="Q2277" s="294"/>
      <c r="R2277" s="292"/>
      <c r="S2277" s="291"/>
    </row>
    <row r="2278" spans="1:19" ht="14.4">
      <c r="A2278" s="36">
        <f t="shared" si="281"/>
        <v>955</v>
      </c>
      <c r="B2278" s="526"/>
      <c r="C2278" s="36" t="str">
        <f>VLOOKUP('Employee Salary Payroll Tax '!B2280,'Employee Salary Payroll Tax '!$D$1:$E$7,2,FALSE)</f>
        <v>NonUnion</v>
      </c>
      <c r="D2278" s="61">
        <f t="shared" si="282"/>
        <v>2.98E-2</v>
      </c>
      <c r="E2278" s="351">
        <f>'Employee Salary Payroll Tax '!N2280</f>
        <v>90759.05</v>
      </c>
      <c r="F2278" s="351">
        <f t="shared" si="283"/>
        <v>93463.66969000001</v>
      </c>
      <c r="G2278" s="352"/>
      <c r="H2278" s="351">
        <f t="shared" si="288"/>
        <v>0</v>
      </c>
      <c r="I2278" s="351">
        <f t="shared" si="284"/>
        <v>2704.6196900000068</v>
      </c>
      <c r="J2278" s="351">
        <f t="shared" si="285"/>
        <v>0</v>
      </c>
      <c r="K2278" s="293">
        <f>SUM('Employee Salary Payroll Tax '!I2280:K2280)</f>
        <v>90759.05</v>
      </c>
      <c r="L2278" s="293">
        <f>'Employee Salary Payroll Tax '!H2280</f>
        <v>0</v>
      </c>
      <c r="M2278" s="293">
        <f t="shared" si="286"/>
        <v>0</v>
      </c>
      <c r="N2278" s="359">
        <f t="shared" si="287"/>
        <v>0</v>
      </c>
      <c r="O2278" s="331"/>
      <c r="P2278" s="61"/>
      <c r="Q2278" s="294"/>
      <c r="R2278" s="292"/>
      <c r="S2278" s="291"/>
    </row>
    <row r="2279" spans="1:19" ht="14.4">
      <c r="A2279" s="36">
        <f t="shared" si="281"/>
        <v>956</v>
      </c>
      <c r="B2279" s="526"/>
      <c r="C2279" s="36" t="str">
        <f>VLOOKUP('Employee Salary Payroll Tax '!B2281,'Employee Salary Payroll Tax '!$D$1:$E$7,2,FALSE)</f>
        <v>IBEW</v>
      </c>
      <c r="D2279" s="61">
        <f t="shared" si="282"/>
        <v>6.875E-3</v>
      </c>
      <c r="E2279" s="351">
        <f>'Employee Salary Payroll Tax '!N2281</f>
        <v>64027.48</v>
      </c>
      <c r="F2279" s="351">
        <f t="shared" si="283"/>
        <v>64467.668924999998</v>
      </c>
      <c r="G2279" s="352"/>
      <c r="H2279" s="351">
        <f t="shared" si="288"/>
        <v>0</v>
      </c>
      <c r="I2279" s="351">
        <f t="shared" si="284"/>
        <v>440.18892499999492</v>
      </c>
      <c r="J2279" s="351">
        <f t="shared" si="285"/>
        <v>0</v>
      </c>
      <c r="K2279" s="293">
        <f>SUM('Employee Salary Payroll Tax '!I2281:K2281)</f>
        <v>18053.43</v>
      </c>
      <c r="L2279" s="293">
        <f>'Employee Salary Payroll Tax '!H2281</f>
        <v>0</v>
      </c>
      <c r="M2279" s="293">
        <f t="shared" si="286"/>
        <v>45974.05</v>
      </c>
      <c r="N2279" s="359">
        <f t="shared" si="287"/>
        <v>0</v>
      </c>
      <c r="O2279" s="331"/>
      <c r="P2279" s="61"/>
      <c r="Q2279" s="294"/>
      <c r="R2279" s="292"/>
      <c r="S2279" s="291"/>
    </row>
    <row r="2280" spans="1:19" ht="14.4">
      <c r="A2280" s="36">
        <f t="shared" si="281"/>
        <v>957</v>
      </c>
      <c r="B2280" s="526"/>
      <c r="C2280" s="36" t="str">
        <f>VLOOKUP('Employee Salary Payroll Tax '!B2282,'Employee Salary Payroll Tax '!$D$1:$E$7,2,FALSE)</f>
        <v>IBEW</v>
      </c>
      <c r="D2280" s="61">
        <f t="shared" si="282"/>
        <v>6.875E-3</v>
      </c>
      <c r="E2280" s="351">
        <f>'Employee Salary Payroll Tax '!N2282</f>
        <v>31615.29</v>
      </c>
      <c r="F2280" s="351">
        <f t="shared" si="283"/>
        <v>31832.645118749999</v>
      </c>
      <c r="G2280" s="352"/>
      <c r="H2280" s="351">
        <f t="shared" si="288"/>
        <v>13384.71</v>
      </c>
      <c r="I2280" s="351">
        <f t="shared" si="284"/>
        <v>217.35511874999793</v>
      </c>
      <c r="J2280" s="351">
        <f t="shared" si="285"/>
        <v>1.3041307124999877</v>
      </c>
      <c r="K2280" s="293">
        <f>SUM('Employee Salary Payroll Tax '!I2282:K2282)</f>
        <v>-3134.24</v>
      </c>
      <c r="L2280" s="293">
        <f>'Employee Salary Payroll Tax '!H2282</f>
        <v>0</v>
      </c>
      <c r="M2280" s="293">
        <f t="shared" si="286"/>
        <v>34749.53</v>
      </c>
      <c r="N2280" s="359">
        <f t="shared" si="287"/>
        <v>-0.12928739999590938</v>
      </c>
      <c r="O2280" s="331"/>
      <c r="P2280" s="61"/>
      <c r="Q2280" s="294"/>
      <c r="R2280" s="292"/>
      <c r="S2280" s="291"/>
    </row>
    <row r="2281" spans="1:19" ht="14.4">
      <c r="A2281" s="36">
        <f t="shared" si="281"/>
        <v>958</v>
      </c>
      <c r="B2281" s="526"/>
      <c r="C2281" s="36" t="str">
        <f>VLOOKUP('Employee Salary Payroll Tax '!B2283,'Employee Salary Payroll Tax '!$D$1:$E$7,2,FALSE)</f>
        <v>NonUnion</v>
      </c>
      <c r="D2281" s="61">
        <f t="shared" si="282"/>
        <v>2.98E-2</v>
      </c>
      <c r="E2281" s="351">
        <f>'Employee Salary Payroll Tax '!N2283</f>
        <v>70228.47</v>
      </c>
      <c r="F2281" s="351">
        <f t="shared" si="283"/>
        <v>72321.278405999998</v>
      </c>
      <c r="G2281" s="352"/>
      <c r="H2281" s="351">
        <f t="shared" si="288"/>
        <v>0</v>
      </c>
      <c r="I2281" s="351">
        <f t="shared" si="284"/>
        <v>2092.8084059999965</v>
      </c>
      <c r="J2281" s="351">
        <f t="shared" si="285"/>
        <v>0</v>
      </c>
      <c r="K2281" s="293">
        <f>SUM('Employee Salary Payroll Tax '!I2283:K2283)</f>
        <v>62858.3</v>
      </c>
      <c r="L2281" s="293">
        <f>'Employee Salary Payroll Tax '!H2283</f>
        <v>0</v>
      </c>
      <c r="M2281" s="293">
        <f t="shared" si="286"/>
        <v>7370.1699999999983</v>
      </c>
      <c r="N2281" s="359">
        <f t="shared" si="287"/>
        <v>0</v>
      </c>
      <c r="O2281" s="331"/>
      <c r="P2281" s="61"/>
      <c r="Q2281" s="294"/>
      <c r="R2281" s="292"/>
      <c r="S2281" s="291"/>
    </row>
    <row r="2282" spans="1:19" ht="14.4">
      <c r="A2282" s="36">
        <f t="shared" si="281"/>
        <v>959</v>
      </c>
      <c r="B2282" s="526"/>
      <c r="C2282" s="36" t="str">
        <f>VLOOKUP('Employee Salary Payroll Tax '!B2284,'Employee Salary Payroll Tax '!$D$1:$E$7,2,FALSE)</f>
        <v>IBEW</v>
      </c>
      <c r="D2282" s="61">
        <f t="shared" si="282"/>
        <v>6.875E-3</v>
      </c>
      <c r="E2282" s="351">
        <f>'Employee Salary Payroll Tax '!N2284</f>
        <v>10587.44</v>
      </c>
      <c r="F2282" s="351">
        <f t="shared" si="283"/>
        <v>10660.228650000001</v>
      </c>
      <c r="G2282" s="352"/>
      <c r="H2282" s="351">
        <f t="shared" si="288"/>
        <v>34412.559999999998</v>
      </c>
      <c r="I2282" s="351">
        <f t="shared" si="284"/>
        <v>72.788650000000416</v>
      </c>
      <c r="J2282" s="351">
        <f t="shared" si="285"/>
        <v>0.4367319000000025</v>
      </c>
      <c r="K2282" s="293">
        <f>SUM('Employee Salary Payroll Tax '!I2284:K2284)</f>
        <v>10587.44</v>
      </c>
      <c r="L2282" s="293">
        <f>'Employee Salary Payroll Tax '!H2284</f>
        <v>0</v>
      </c>
      <c r="M2282" s="293">
        <f t="shared" si="286"/>
        <v>0</v>
      </c>
      <c r="N2282" s="359">
        <f t="shared" si="287"/>
        <v>0.4367318999587525</v>
      </c>
      <c r="O2282" s="331"/>
      <c r="P2282" s="61"/>
      <c r="Q2282" s="294"/>
      <c r="R2282" s="292"/>
      <c r="S2282" s="291"/>
    </row>
    <row r="2283" spans="1:19" ht="14.4">
      <c r="A2283" s="36">
        <f t="shared" si="281"/>
        <v>960</v>
      </c>
      <c r="B2283" s="526"/>
      <c r="C2283" s="36" t="str">
        <f>VLOOKUP('Employee Salary Payroll Tax '!B2285,'Employee Salary Payroll Tax '!$D$1:$E$7,2,FALSE)</f>
        <v>NonUnion</v>
      </c>
      <c r="D2283" s="61">
        <f t="shared" si="282"/>
        <v>2.98E-2</v>
      </c>
      <c r="E2283" s="351">
        <f>'Employee Salary Payroll Tax '!N2285</f>
        <v>109049.19</v>
      </c>
      <c r="F2283" s="351">
        <f t="shared" si="283"/>
        <v>112298.85586200001</v>
      </c>
      <c r="G2283" s="352"/>
      <c r="H2283" s="351">
        <f t="shared" si="288"/>
        <v>0</v>
      </c>
      <c r="I2283" s="351">
        <f t="shared" si="284"/>
        <v>3249.6658620000089</v>
      </c>
      <c r="J2283" s="351">
        <f t="shared" si="285"/>
        <v>0</v>
      </c>
      <c r="K2283" s="293">
        <f>SUM('Employee Salary Payroll Tax '!I2285:K2285)</f>
        <v>108118.68</v>
      </c>
      <c r="L2283" s="293">
        <f>'Employee Salary Payroll Tax '!H2285</f>
        <v>0</v>
      </c>
      <c r="M2283" s="293">
        <f t="shared" si="286"/>
        <v>930.51000000000931</v>
      </c>
      <c r="N2283" s="359">
        <f t="shared" si="287"/>
        <v>0</v>
      </c>
      <c r="O2283" s="331"/>
      <c r="P2283" s="61"/>
      <c r="Q2283" s="294"/>
      <c r="R2283" s="292"/>
      <c r="S2283" s="291"/>
    </row>
    <row r="2284" spans="1:19" ht="14.4">
      <c r="A2284" s="36">
        <f t="shared" si="281"/>
        <v>961</v>
      </c>
      <c r="B2284" s="526"/>
      <c r="C2284" s="36" t="str">
        <f>VLOOKUP('Employee Salary Payroll Tax '!B2286,'Employee Salary Payroll Tax '!$D$1:$E$7,2,FALSE)</f>
        <v>IBEW</v>
      </c>
      <c r="D2284" s="61">
        <f t="shared" si="282"/>
        <v>6.875E-3</v>
      </c>
      <c r="E2284" s="351">
        <f>'Employee Salary Payroll Tax '!N2286</f>
        <v>43186.61</v>
      </c>
      <c r="F2284" s="351">
        <f t="shared" si="283"/>
        <v>43483.517943749997</v>
      </c>
      <c r="G2284" s="352"/>
      <c r="H2284" s="351">
        <f t="shared" si="288"/>
        <v>1813.3899999999994</v>
      </c>
      <c r="I2284" s="351">
        <f t="shared" si="284"/>
        <v>296.90794374999678</v>
      </c>
      <c r="J2284" s="351">
        <f t="shared" si="285"/>
        <v>1.7814476624999807</v>
      </c>
      <c r="K2284" s="293">
        <f>SUM('Employee Salary Payroll Tax '!I2286:K2286)</f>
        <v>43186.61</v>
      </c>
      <c r="L2284" s="293">
        <f>'Employee Salary Payroll Tax '!H2286</f>
        <v>0</v>
      </c>
      <c r="M2284" s="293">
        <f t="shared" si="286"/>
        <v>0</v>
      </c>
      <c r="N2284" s="359">
        <f t="shared" si="287"/>
        <v>1.7814476624587308</v>
      </c>
      <c r="O2284" s="331"/>
      <c r="P2284" s="61"/>
      <c r="Q2284" s="294"/>
      <c r="R2284" s="292"/>
      <c r="S2284" s="291"/>
    </row>
    <row r="2285" spans="1:19" ht="14.4">
      <c r="A2285" s="36">
        <f t="shared" ref="A2285:A2348" si="289">+A2284+1</f>
        <v>962</v>
      </c>
      <c r="B2285" s="526"/>
      <c r="C2285" s="36" t="str">
        <f>VLOOKUP('Employee Salary Payroll Tax '!B2287,'Employee Salary Payroll Tax '!$D$1:$E$7,2,FALSE)</f>
        <v>NonUnion</v>
      </c>
      <c r="D2285" s="61">
        <f t="shared" si="282"/>
        <v>2.98E-2</v>
      </c>
      <c r="E2285" s="351">
        <f>'Employee Salary Payroll Tax '!N2287</f>
        <v>76660.12</v>
      </c>
      <c r="F2285" s="351">
        <f t="shared" si="283"/>
        <v>78944.591576000006</v>
      </c>
      <c r="G2285" s="352"/>
      <c r="H2285" s="351">
        <f t="shared" si="288"/>
        <v>0</v>
      </c>
      <c r="I2285" s="351">
        <f t="shared" si="284"/>
        <v>2284.4715760000108</v>
      </c>
      <c r="J2285" s="351">
        <f t="shared" si="285"/>
        <v>0</v>
      </c>
      <c r="K2285" s="293">
        <f>SUM('Employee Salary Payroll Tax '!I2287:K2287)</f>
        <v>76660.12</v>
      </c>
      <c r="L2285" s="293">
        <f>'Employee Salary Payroll Tax '!H2287</f>
        <v>0</v>
      </c>
      <c r="M2285" s="293">
        <f t="shared" si="286"/>
        <v>0</v>
      </c>
      <c r="N2285" s="359">
        <f t="shared" si="287"/>
        <v>0</v>
      </c>
      <c r="O2285" s="331"/>
      <c r="P2285" s="61"/>
      <c r="Q2285" s="294"/>
      <c r="R2285" s="292"/>
      <c r="S2285" s="291"/>
    </row>
    <row r="2286" spans="1:19" ht="14.4">
      <c r="A2286" s="36">
        <f t="shared" si="289"/>
        <v>963</v>
      </c>
      <c r="B2286" s="526"/>
      <c r="C2286" s="36" t="str">
        <f>VLOOKUP('Employee Salary Payroll Tax '!B2288,'Employee Salary Payroll Tax '!$D$1:$E$7,2,FALSE)</f>
        <v>NonUnion</v>
      </c>
      <c r="D2286" s="61">
        <f t="shared" si="282"/>
        <v>2.98E-2</v>
      </c>
      <c r="E2286" s="351">
        <f>'Employee Salary Payroll Tax '!N2288</f>
        <v>88895.95</v>
      </c>
      <c r="F2286" s="351">
        <f t="shared" si="283"/>
        <v>91545.049310000002</v>
      </c>
      <c r="G2286" s="352"/>
      <c r="H2286" s="351">
        <f t="shared" si="288"/>
        <v>0</v>
      </c>
      <c r="I2286" s="351">
        <f t="shared" si="284"/>
        <v>2649.0993100000051</v>
      </c>
      <c r="J2286" s="351">
        <f t="shared" si="285"/>
        <v>0</v>
      </c>
      <c r="K2286" s="293">
        <f>SUM('Employee Salary Payroll Tax '!I2288:K2288)</f>
        <v>48609.64</v>
      </c>
      <c r="L2286" s="293">
        <f>'Employee Salary Payroll Tax '!H2288</f>
        <v>0</v>
      </c>
      <c r="M2286" s="293">
        <f t="shared" si="286"/>
        <v>40286.31</v>
      </c>
      <c r="N2286" s="359">
        <f t="shared" si="287"/>
        <v>0</v>
      </c>
      <c r="O2286" s="331"/>
      <c r="P2286" s="61"/>
      <c r="Q2286" s="294"/>
      <c r="R2286" s="292"/>
      <c r="S2286" s="291"/>
    </row>
    <row r="2287" spans="1:19" ht="14.4">
      <c r="A2287" s="36">
        <f t="shared" si="289"/>
        <v>964</v>
      </c>
      <c r="B2287" s="526"/>
      <c r="C2287" s="36" t="str">
        <f>VLOOKUP('Employee Salary Payroll Tax '!B2289,'Employee Salary Payroll Tax '!$D$1:$E$7,2,FALSE)</f>
        <v>NonUnion</v>
      </c>
      <c r="D2287" s="61">
        <f t="shared" si="282"/>
        <v>2.98E-2</v>
      </c>
      <c r="E2287" s="351">
        <f>'Employee Salary Payroll Tax '!N2289</f>
        <v>84474.44</v>
      </c>
      <c r="F2287" s="351">
        <f t="shared" si="283"/>
        <v>86991.778312000009</v>
      </c>
      <c r="G2287" s="352"/>
      <c r="H2287" s="351">
        <f t="shared" si="288"/>
        <v>0</v>
      </c>
      <c r="I2287" s="351">
        <f t="shared" si="284"/>
        <v>2517.3383120000071</v>
      </c>
      <c r="J2287" s="351">
        <f t="shared" si="285"/>
        <v>0</v>
      </c>
      <c r="K2287" s="293">
        <f>SUM('Employee Salary Payroll Tax '!I2289:K2289)</f>
        <v>42573.119999999995</v>
      </c>
      <c r="L2287" s="293">
        <f>'Employee Salary Payroll Tax '!H2289</f>
        <v>0</v>
      </c>
      <c r="M2287" s="293">
        <f t="shared" si="286"/>
        <v>41901.320000000007</v>
      </c>
      <c r="N2287" s="359">
        <f t="shared" si="287"/>
        <v>0</v>
      </c>
      <c r="O2287" s="331"/>
      <c r="P2287" s="61"/>
      <c r="Q2287" s="294"/>
      <c r="R2287" s="292"/>
      <c r="S2287" s="291"/>
    </row>
    <row r="2288" spans="1:19" ht="14.4">
      <c r="A2288" s="36">
        <f t="shared" si="289"/>
        <v>965</v>
      </c>
      <c r="B2288" s="526"/>
      <c r="C2288" s="36" t="str">
        <f>VLOOKUP('Employee Salary Payroll Tax '!B2290,'Employee Salary Payroll Tax '!$D$1:$E$7,2,FALSE)</f>
        <v>NonUnion</v>
      </c>
      <c r="D2288" s="61">
        <f t="shared" si="282"/>
        <v>2.98E-2</v>
      </c>
      <c r="E2288" s="351">
        <f>'Employee Salary Payroll Tax '!N2290</f>
        <v>0.02</v>
      </c>
      <c r="F2288" s="351">
        <f t="shared" si="283"/>
        <v>2.0596E-2</v>
      </c>
      <c r="G2288" s="352"/>
      <c r="H2288" s="351">
        <f t="shared" si="288"/>
        <v>44999.98</v>
      </c>
      <c r="I2288" s="351">
        <f t="shared" si="284"/>
        <v>5.9599999999999931E-4</v>
      </c>
      <c r="J2288" s="351">
        <f t="shared" si="285"/>
        <v>3.5759999999999959E-6</v>
      </c>
      <c r="K2288" s="293">
        <f>SUM('Employee Salary Payroll Tax '!I2290:K2290)</f>
        <v>0.01</v>
      </c>
      <c r="L2288" s="293">
        <f>'Employee Salary Payroll Tax '!H2290</f>
        <v>0</v>
      </c>
      <c r="M2288" s="293">
        <f t="shared" si="286"/>
        <v>0.01</v>
      </c>
      <c r="N2288" s="359">
        <f t="shared" si="287"/>
        <v>1.7879106044697742E-6</v>
      </c>
      <c r="O2288" s="331"/>
      <c r="P2288" s="61"/>
      <c r="Q2288" s="294"/>
      <c r="R2288" s="292"/>
      <c r="S2288" s="291"/>
    </row>
    <row r="2289" spans="1:19" ht="14.4">
      <c r="A2289" s="36">
        <f t="shared" si="289"/>
        <v>966</v>
      </c>
      <c r="B2289" s="526"/>
      <c r="C2289" s="36" t="str">
        <f>VLOOKUP('Employee Salary Payroll Tax '!B2291,'Employee Salary Payroll Tax '!$D$1:$E$7,2,FALSE)</f>
        <v>NonUnion</v>
      </c>
      <c r="D2289" s="61">
        <f t="shared" si="282"/>
        <v>2.98E-2</v>
      </c>
      <c r="E2289" s="351">
        <f>'Employee Salary Payroll Tax '!N2291</f>
        <v>64087.56</v>
      </c>
      <c r="F2289" s="351">
        <f t="shared" si="283"/>
        <v>65997.369288000002</v>
      </c>
      <c r="G2289" s="352"/>
      <c r="H2289" s="351">
        <f t="shared" si="288"/>
        <v>0</v>
      </c>
      <c r="I2289" s="351">
        <f t="shared" si="284"/>
        <v>1909.809288000004</v>
      </c>
      <c r="J2289" s="351">
        <f t="shared" si="285"/>
        <v>0</v>
      </c>
      <c r="K2289" s="293">
        <f>SUM('Employee Salary Payroll Tax '!I2291:K2291)</f>
        <v>32756.57</v>
      </c>
      <c r="L2289" s="293">
        <f>'Employee Salary Payroll Tax '!H2291</f>
        <v>0</v>
      </c>
      <c r="M2289" s="293">
        <f t="shared" si="286"/>
        <v>31330.989999999998</v>
      </c>
      <c r="N2289" s="359">
        <f t="shared" si="287"/>
        <v>0</v>
      </c>
      <c r="O2289" s="331"/>
      <c r="P2289" s="61"/>
      <c r="Q2289" s="294"/>
      <c r="R2289" s="292"/>
      <c r="S2289" s="291"/>
    </row>
    <row r="2290" spans="1:19" ht="14.4">
      <c r="A2290" s="36">
        <f t="shared" si="289"/>
        <v>967</v>
      </c>
      <c r="B2290" s="526"/>
      <c r="C2290" s="36" t="str">
        <f>VLOOKUP('Employee Salary Payroll Tax '!B2292,'Employee Salary Payroll Tax '!$D$1:$E$7,2,FALSE)</f>
        <v>NonUnion</v>
      </c>
      <c r="D2290" s="61">
        <f t="shared" si="282"/>
        <v>2.98E-2</v>
      </c>
      <c r="E2290" s="351">
        <f>'Employee Salary Payroll Tax '!N2292</f>
        <v>62463.68</v>
      </c>
      <c r="F2290" s="351">
        <f t="shared" si="283"/>
        <v>64325.097664000001</v>
      </c>
      <c r="G2290" s="352"/>
      <c r="H2290" s="351">
        <f t="shared" si="288"/>
        <v>0</v>
      </c>
      <c r="I2290" s="351">
        <f t="shared" si="284"/>
        <v>1861.4176640000005</v>
      </c>
      <c r="J2290" s="351">
        <f t="shared" si="285"/>
        <v>0</v>
      </c>
      <c r="K2290" s="293">
        <f>SUM('Employee Salary Payroll Tax '!I2292:K2292)</f>
        <v>6676.7199999999993</v>
      </c>
      <c r="L2290" s="293">
        <f>'Employee Salary Payroll Tax '!H2292</f>
        <v>0</v>
      </c>
      <c r="M2290" s="293">
        <f t="shared" si="286"/>
        <v>55786.96</v>
      </c>
      <c r="N2290" s="359">
        <f t="shared" si="287"/>
        <v>0</v>
      </c>
      <c r="O2290" s="331"/>
      <c r="P2290" s="61"/>
      <c r="Q2290" s="294"/>
      <c r="R2290" s="292"/>
      <c r="S2290" s="291"/>
    </row>
    <row r="2291" spans="1:19" ht="14.4">
      <c r="A2291" s="36">
        <f t="shared" si="289"/>
        <v>968</v>
      </c>
      <c r="B2291" s="526"/>
      <c r="C2291" s="36" t="str">
        <f>VLOOKUP('Employee Salary Payroll Tax '!B2293,'Employee Salary Payroll Tax '!$D$1:$E$7,2,FALSE)</f>
        <v>UA</v>
      </c>
      <c r="D2291" s="61">
        <f t="shared" si="282"/>
        <v>0.03</v>
      </c>
      <c r="E2291" s="351">
        <f>'Employee Salary Payroll Tax '!N2293</f>
        <v>88285.86</v>
      </c>
      <c r="F2291" s="351">
        <f t="shared" si="283"/>
        <v>90934.435800000007</v>
      </c>
      <c r="G2291" s="352"/>
      <c r="H2291" s="351">
        <f t="shared" si="288"/>
        <v>0</v>
      </c>
      <c r="I2291" s="351">
        <f t="shared" si="284"/>
        <v>2648.575800000006</v>
      </c>
      <c r="J2291" s="351">
        <f t="shared" si="285"/>
        <v>0</v>
      </c>
      <c r="K2291" s="293">
        <f>SUM('Employee Salary Payroll Tax '!I2293:K2293)</f>
        <v>79713.33</v>
      </c>
      <c r="L2291" s="293">
        <f>'Employee Salary Payroll Tax '!H2293</f>
        <v>875.17</v>
      </c>
      <c r="M2291" s="293">
        <f t="shared" si="286"/>
        <v>7697.3599999999988</v>
      </c>
      <c r="N2291" s="359">
        <f t="shared" si="287"/>
        <v>0</v>
      </c>
      <c r="O2291" s="331"/>
      <c r="P2291" s="61"/>
      <c r="Q2291" s="294"/>
      <c r="R2291" s="292"/>
      <c r="S2291" s="291"/>
    </row>
    <row r="2292" spans="1:19" ht="14.4">
      <c r="A2292" s="36">
        <f t="shared" si="289"/>
        <v>969</v>
      </c>
      <c r="B2292" s="526"/>
      <c r="C2292" s="36" t="str">
        <f>VLOOKUP('Employee Salary Payroll Tax '!B2294,'Employee Salary Payroll Tax '!$D$1:$E$7,2,FALSE)</f>
        <v>IBEW</v>
      </c>
      <c r="D2292" s="61">
        <f t="shared" si="282"/>
        <v>6.875E-3</v>
      </c>
      <c r="E2292" s="351">
        <f>'Employee Salary Payroll Tax '!N2294</f>
        <v>64107.89</v>
      </c>
      <c r="F2292" s="351">
        <f t="shared" si="283"/>
        <v>64548.631743749997</v>
      </c>
      <c r="G2292" s="352"/>
      <c r="H2292" s="351">
        <f t="shared" si="288"/>
        <v>0</v>
      </c>
      <c r="I2292" s="351">
        <f t="shared" si="284"/>
        <v>440.74174374999711</v>
      </c>
      <c r="J2292" s="351">
        <f t="shared" si="285"/>
        <v>0</v>
      </c>
      <c r="K2292" s="293">
        <f>SUM('Employee Salary Payroll Tax '!I2294:K2294)</f>
        <v>2102.98</v>
      </c>
      <c r="L2292" s="293">
        <f>'Employee Salary Payroll Tax '!H2294</f>
        <v>0</v>
      </c>
      <c r="M2292" s="293">
        <f t="shared" si="286"/>
        <v>62004.909999999996</v>
      </c>
      <c r="N2292" s="359">
        <f t="shared" si="287"/>
        <v>0</v>
      </c>
      <c r="O2292" s="331"/>
      <c r="P2292" s="61"/>
      <c r="Q2292" s="294"/>
      <c r="R2292" s="292"/>
      <c r="S2292" s="291"/>
    </row>
    <row r="2293" spans="1:19" ht="14.4">
      <c r="A2293" s="36">
        <f t="shared" si="289"/>
        <v>970</v>
      </c>
      <c r="B2293" s="526"/>
      <c r="C2293" s="36" t="str">
        <f>VLOOKUP('Employee Salary Payroll Tax '!B2295,'Employee Salary Payroll Tax '!$D$1:$E$7,2,FALSE)</f>
        <v>NonUnion</v>
      </c>
      <c r="D2293" s="61">
        <f t="shared" si="282"/>
        <v>2.98E-2</v>
      </c>
      <c r="E2293" s="351">
        <f>'Employee Salary Payroll Tax '!N2295</f>
        <v>91582.34</v>
      </c>
      <c r="F2293" s="351">
        <f t="shared" si="283"/>
        <v>94311.493732000003</v>
      </c>
      <c r="G2293" s="352"/>
      <c r="H2293" s="351">
        <f t="shared" si="288"/>
        <v>0</v>
      </c>
      <c r="I2293" s="351">
        <f t="shared" si="284"/>
        <v>2729.1537320000061</v>
      </c>
      <c r="J2293" s="351">
        <f t="shared" si="285"/>
        <v>0</v>
      </c>
      <c r="K2293" s="293">
        <f>SUM('Employee Salary Payroll Tax '!I2295:K2295)</f>
        <v>12843.97</v>
      </c>
      <c r="L2293" s="293">
        <f>'Employee Salary Payroll Tax '!H2295</f>
        <v>0</v>
      </c>
      <c r="M2293" s="293">
        <f t="shared" si="286"/>
        <v>78738.37</v>
      </c>
      <c r="N2293" s="359">
        <f t="shared" si="287"/>
        <v>0</v>
      </c>
      <c r="O2293" s="331"/>
      <c r="P2293" s="61"/>
      <c r="Q2293" s="294"/>
      <c r="R2293" s="292"/>
      <c r="S2293" s="291"/>
    </row>
    <row r="2294" spans="1:19" ht="14.4">
      <c r="A2294" s="36">
        <f t="shared" si="289"/>
        <v>971</v>
      </c>
      <c r="B2294" s="526"/>
      <c r="C2294" s="36" t="str">
        <f>VLOOKUP('Employee Salary Payroll Tax '!B2296,'Employee Salary Payroll Tax '!$D$1:$E$7,2,FALSE)</f>
        <v>UA</v>
      </c>
      <c r="D2294" s="61">
        <f t="shared" si="282"/>
        <v>0.03</v>
      </c>
      <c r="E2294" s="351">
        <f>'Employee Salary Payroll Tax '!N2296</f>
        <v>89572.43</v>
      </c>
      <c r="F2294" s="351">
        <f t="shared" si="283"/>
        <v>92259.602899999998</v>
      </c>
      <c r="G2294" s="352"/>
      <c r="H2294" s="351">
        <f t="shared" si="288"/>
        <v>0</v>
      </c>
      <c r="I2294" s="351">
        <f t="shared" si="284"/>
        <v>2687.172900000005</v>
      </c>
      <c r="J2294" s="351">
        <f t="shared" si="285"/>
        <v>0</v>
      </c>
      <c r="K2294" s="293">
        <f>SUM('Employee Salary Payroll Tax '!I2296:K2296)</f>
        <v>82317.960000000006</v>
      </c>
      <c r="L2294" s="293">
        <f>'Employee Salary Payroll Tax '!H2296</f>
        <v>275.99</v>
      </c>
      <c r="M2294" s="293">
        <f t="shared" si="286"/>
        <v>6978.4799999999868</v>
      </c>
      <c r="N2294" s="359">
        <f t="shared" si="287"/>
        <v>0</v>
      </c>
      <c r="O2294" s="331"/>
      <c r="P2294" s="61"/>
      <c r="Q2294" s="294"/>
      <c r="R2294" s="292"/>
      <c r="S2294" s="291"/>
    </row>
    <row r="2295" spans="1:19" ht="14.4">
      <c r="A2295" s="36">
        <f t="shared" si="289"/>
        <v>972</v>
      </c>
      <c r="B2295" s="526"/>
      <c r="C2295" s="36" t="str">
        <f>VLOOKUP('Employee Salary Payroll Tax '!B2297,'Employee Salary Payroll Tax '!$D$1:$E$7,2,FALSE)</f>
        <v>NonUnion</v>
      </c>
      <c r="D2295" s="61">
        <f t="shared" si="282"/>
        <v>2.98E-2</v>
      </c>
      <c r="E2295" s="351">
        <f>'Employee Salary Payroll Tax '!N2297</f>
        <v>77785.75</v>
      </c>
      <c r="F2295" s="351">
        <f t="shared" si="283"/>
        <v>80103.765350000001</v>
      </c>
      <c r="G2295" s="352"/>
      <c r="H2295" s="351">
        <f t="shared" si="288"/>
        <v>0</v>
      </c>
      <c r="I2295" s="351">
        <f t="shared" si="284"/>
        <v>2318.0153500000015</v>
      </c>
      <c r="J2295" s="351">
        <f t="shared" si="285"/>
        <v>0</v>
      </c>
      <c r="K2295" s="293">
        <f>SUM('Employee Salary Payroll Tax '!I2297:K2297)</f>
        <v>49.8</v>
      </c>
      <c r="L2295" s="293">
        <f>'Employee Salary Payroll Tax '!H2297</f>
        <v>0</v>
      </c>
      <c r="M2295" s="293">
        <f t="shared" si="286"/>
        <v>77735.95</v>
      </c>
      <c r="N2295" s="359">
        <f t="shared" si="287"/>
        <v>0</v>
      </c>
      <c r="O2295" s="331"/>
      <c r="P2295" s="61"/>
      <c r="Q2295" s="294"/>
      <c r="R2295" s="292"/>
      <c r="S2295" s="291"/>
    </row>
    <row r="2296" spans="1:19" ht="14.4">
      <c r="A2296" s="36">
        <f t="shared" si="289"/>
        <v>973</v>
      </c>
      <c r="B2296" s="526"/>
      <c r="C2296" s="36" t="str">
        <f>VLOOKUP('Employee Salary Payroll Tax '!B2298,'Employee Salary Payroll Tax '!$D$1:$E$7,2,FALSE)</f>
        <v>IBEW</v>
      </c>
      <c r="D2296" s="61">
        <f t="shared" si="282"/>
        <v>6.875E-3</v>
      </c>
      <c r="E2296" s="351">
        <f>'Employee Salary Payroll Tax '!N2298</f>
        <v>27080.6</v>
      </c>
      <c r="F2296" s="351">
        <f t="shared" si="283"/>
        <v>27266.779124999997</v>
      </c>
      <c r="G2296" s="352"/>
      <c r="H2296" s="351">
        <f t="shared" si="288"/>
        <v>17919.400000000001</v>
      </c>
      <c r="I2296" s="351">
        <f t="shared" si="284"/>
        <v>186.17912499999875</v>
      </c>
      <c r="J2296" s="351">
        <f t="shared" si="285"/>
        <v>1.1170747499999925</v>
      </c>
      <c r="K2296" s="293">
        <f>SUM('Employee Salary Payroll Tax '!I2298:K2298)</f>
        <v>26850.23</v>
      </c>
      <c r="L2296" s="293">
        <f>'Employee Salary Payroll Tax '!H2298</f>
        <v>1.62</v>
      </c>
      <c r="M2296" s="293">
        <f t="shared" si="286"/>
        <v>228.74999999999898</v>
      </c>
      <c r="N2296" s="359">
        <f t="shared" si="287"/>
        <v>1.1075719874590935</v>
      </c>
      <c r="O2296" s="331"/>
      <c r="P2296" s="61"/>
      <c r="Q2296" s="294"/>
      <c r="R2296" s="292"/>
      <c r="S2296" s="291"/>
    </row>
    <row r="2297" spans="1:19" ht="14.4">
      <c r="A2297" s="36">
        <f t="shared" si="289"/>
        <v>974</v>
      </c>
      <c r="B2297" s="526"/>
      <c r="C2297" s="36" t="str">
        <f>VLOOKUP('Employee Salary Payroll Tax '!B2299,'Employee Salary Payroll Tax '!$D$1:$E$7,2,FALSE)</f>
        <v>NonUnion</v>
      </c>
      <c r="D2297" s="61">
        <f t="shared" si="282"/>
        <v>2.98E-2</v>
      </c>
      <c r="E2297" s="351">
        <f>'Employee Salary Payroll Tax '!N2299</f>
        <v>80997.69</v>
      </c>
      <c r="F2297" s="351">
        <f t="shared" si="283"/>
        <v>83411.421162000013</v>
      </c>
      <c r="G2297" s="352"/>
      <c r="H2297" s="351">
        <f t="shared" si="288"/>
        <v>0</v>
      </c>
      <c r="I2297" s="351">
        <f t="shared" si="284"/>
        <v>2413.731162000011</v>
      </c>
      <c r="J2297" s="351">
        <f t="shared" si="285"/>
        <v>0</v>
      </c>
      <c r="K2297" s="293">
        <f>SUM('Employee Salary Payroll Tax '!I2299:K2299)</f>
        <v>5324.1</v>
      </c>
      <c r="L2297" s="293">
        <f>'Employee Salary Payroll Tax '!H2299</f>
        <v>0</v>
      </c>
      <c r="M2297" s="293">
        <f t="shared" si="286"/>
        <v>75673.59</v>
      </c>
      <c r="N2297" s="359">
        <f t="shared" si="287"/>
        <v>0</v>
      </c>
      <c r="O2297" s="331"/>
      <c r="P2297" s="61"/>
      <c r="Q2297" s="294"/>
      <c r="R2297" s="292"/>
      <c r="S2297" s="291"/>
    </row>
    <row r="2298" spans="1:19" ht="14.4">
      <c r="A2298" s="36">
        <f t="shared" si="289"/>
        <v>975</v>
      </c>
      <c r="B2298" s="526"/>
      <c r="C2298" s="36" t="str">
        <f>VLOOKUP('Employee Salary Payroll Tax '!B2300,'Employee Salary Payroll Tax '!$D$1:$E$7,2,FALSE)</f>
        <v>IBEW</v>
      </c>
      <c r="D2298" s="61">
        <f t="shared" si="282"/>
        <v>6.875E-3</v>
      </c>
      <c r="E2298" s="351">
        <f>'Employee Salary Payroll Tax '!N2300</f>
        <v>95780.79</v>
      </c>
      <c r="F2298" s="351">
        <f t="shared" si="283"/>
        <v>96439.282931249996</v>
      </c>
      <c r="G2298" s="352"/>
      <c r="H2298" s="351">
        <f t="shared" si="288"/>
        <v>0</v>
      </c>
      <c r="I2298" s="351">
        <f t="shared" si="284"/>
        <v>658.49293125000258</v>
      </c>
      <c r="J2298" s="351">
        <f t="shared" si="285"/>
        <v>0</v>
      </c>
      <c r="K2298" s="293">
        <f>SUM('Employee Salary Payroll Tax '!I2300:K2300)</f>
        <v>92549.920000000013</v>
      </c>
      <c r="L2298" s="293">
        <f>'Employee Salary Payroll Tax '!H2300</f>
        <v>0</v>
      </c>
      <c r="M2298" s="293">
        <f t="shared" si="286"/>
        <v>3230.8699999999808</v>
      </c>
      <c r="N2298" s="359">
        <f t="shared" si="287"/>
        <v>0</v>
      </c>
      <c r="O2298" s="331"/>
      <c r="P2298" s="61"/>
      <c r="Q2298" s="294"/>
      <c r="R2298" s="292"/>
      <c r="S2298" s="291"/>
    </row>
    <row r="2299" spans="1:19" ht="14.4">
      <c r="A2299" s="36">
        <f t="shared" si="289"/>
        <v>976</v>
      </c>
      <c r="B2299" s="526"/>
      <c r="C2299" s="36" t="str">
        <f>VLOOKUP('Employee Salary Payroll Tax '!B2301,'Employee Salary Payroll Tax '!$D$1:$E$7,2,FALSE)</f>
        <v>NonUnion</v>
      </c>
      <c r="D2299" s="61">
        <f t="shared" si="282"/>
        <v>2.98E-2</v>
      </c>
      <c r="E2299" s="351">
        <f>'Employee Salary Payroll Tax '!N2301</f>
        <v>107053.51</v>
      </c>
      <c r="F2299" s="351">
        <f t="shared" si="283"/>
        <v>110243.704598</v>
      </c>
      <c r="G2299" s="352"/>
      <c r="H2299" s="351">
        <f t="shared" si="288"/>
        <v>0</v>
      </c>
      <c r="I2299" s="351">
        <f t="shared" si="284"/>
        <v>3190.1945980000019</v>
      </c>
      <c r="J2299" s="351">
        <f t="shared" si="285"/>
        <v>0</v>
      </c>
      <c r="K2299" s="293">
        <f>SUM('Employee Salary Payroll Tax '!I2301:K2301)</f>
        <v>15588.189999999999</v>
      </c>
      <c r="L2299" s="293">
        <f>'Employee Salary Payroll Tax '!H2301</f>
        <v>15.37</v>
      </c>
      <c r="M2299" s="293">
        <f t="shared" si="286"/>
        <v>91449.95</v>
      </c>
      <c r="N2299" s="359">
        <f t="shared" si="287"/>
        <v>0</v>
      </c>
      <c r="O2299" s="331"/>
      <c r="P2299" s="61"/>
      <c r="Q2299" s="294"/>
      <c r="R2299" s="292"/>
      <c r="S2299" s="291"/>
    </row>
    <row r="2300" spans="1:19" ht="14.4">
      <c r="A2300" s="36">
        <f t="shared" si="289"/>
        <v>977</v>
      </c>
      <c r="B2300" s="526"/>
      <c r="C2300" s="36" t="str">
        <f>VLOOKUP('Employee Salary Payroll Tax '!B2302,'Employee Salary Payroll Tax '!$D$1:$E$7,2,FALSE)</f>
        <v>NonUnion</v>
      </c>
      <c r="D2300" s="61">
        <f t="shared" si="282"/>
        <v>2.98E-2</v>
      </c>
      <c r="E2300" s="351">
        <f>'Employee Salary Payroll Tax '!N2302</f>
        <v>63907.38</v>
      </c>
      <c r="F2300" s="351">
        <f t="shared" si="283"/>
        <v>65811.819923999996</v>
      </c>
      <c r="G2300" s="352"/>
      <c r="H2300" s="351">
        <f t="shared" si="288"/>
        <v>0</v>
      </c>
      <c r="I2300" s="351">
        <f t="shared" si="284"/>
        <v>1904.4399239999984</v>
      </c>
      <c r="J2300" s="351">
        <f t="shared" si="285"/>
        <v>0</v>
      </c>
      <c r="K2300" s="293">
        <f>SUM('Employee Salary Payroll Tax '!I2302:K2302)</f>
        <v>0</v>
      </c>
      <c r="L2300" s="293">
        <f>'Employee Salary Payroll Tax '!H2302</f>
        <v>0</v>
      </c>
      <c r="M2300" s="293">
        <f t="shared" si="286"/>
        <v>63907.38</v>
      </c>
      <c r="N2300" s="359">
        <f t="shared" si="287"/>
        <v>0</v>
      </c>
      <c r="O2300" s="331"/>
      <c r="P2300" s="61"/>
      <c r="Q2300" s="294"/>
      <c r="R2300" s="292"/>
      <c r="S2300" s="291"/>
    </row>
    <row r="2301" spans="1:19" ht="14.4">
      <c r="A2301" s="36">
        <f t="shared" si="289"/>
        <v>978</v>
      </c>
      <c r="B2301" s="526"/>
      <c r="C2301" s="36" t="str">
        <f>VLOOKUP('Employee Salary Payroll Tax '!B2303,'Employee Salary Payroll Tax '!$D$1:$E$7,2,FALSE)</f>
        <v>UA</v>
      </c>
      <c r="D2301" s="61">
        <f t="shared" si="282"/>
        <v>0.03</v>
      </c>
      <c r="E2301" s="351">
        <f>'Employee Salary Payroll Tax '!N2303</f>
        <v>86206.7</v>
      </c>
      <c r="F2301" s="351">
        <f t="shared" si="283"/>
        <v>88792.900999999998</v>
      </c>
      <c r="G2301" s="352"/>
      <c r="H2301" s="351">
        <f t="shared" si="288"/>
        <v>0</v>
      </c>
      <c r="I2301" s="351">
        <f t="shared" si="284"/>
        <v>2586.2010000000009</v>
      </c>
      <c r="J2301" s="351">
        <f t="shared" si="285"/>
        <v>0</v>
      </c>
      <c r="K2301" s="293">
        <f>SUM('Employee Salary Payroll Tax '!I2303:K2303)</f>
        <v>84523.97</v>
      </c>
      <c r="L2301" s="293">
        <f>'Employee Salary Payroll Tax '!H2303</f>
        <v>81.66</v>
      </c>
      <c r="M2301" s="293">
        <f t="shared" si="286"/>
        <v>1601.0699999999958</v>
      </c>
      <c r="N2301" s="359">
        <f t="shared" si="287"/>
        <v>0</v>
      </c>
      <c r="O2301" s="331"/>
      <c r="P2301" s="61"/>
      <c r="Q2301" s="294"/>
      <c r="R2301" s="292"/>
      <c r="S2301" s="291"/>
    </row>
    <row r="2302" spans="1:19" ht="14.4">
      <c r="A2302" s="36">
        <f t="shared" si="289"/>
        <v>979</v>
      </c>
      <c r="B2302" s="526"/>
      <c r="C2302" s="36" t="str">
        <f>VLOOKUP('Employee Salary Payroll Tax '!B2304,'Employee Salary Payroll Tax '!$D$1:$E$7,2,FALSE)</f>
        <v>IBEW</v>
      </c>
      <c r="D2302" s="61">
        <f t="shared" si="282"/>
        <v>6.875E-3</v>
      </c>
      <c r="E2302" s="351">
        <f>'Employee Salary Payroll Tax '!N2304</f>
        <v>112720.2</v>
      </c>
      <c r="F2302" s="351">
        <f t="shared" si="283"/>
        <v>113495.15137499999</v>
      </c>
      <c r="G2302" s="352"/>
      <c r="H2302" s="351">
        <f t="shared" si="288"/>
        <v>0</v>
      </c>
      <c r="I2302" s="351">
        <f t="shared" si="284"/>
        <v>774.95137499998964</v>
      </c>
      <c r="J2302" s="351">
        <f t="shared" si="285"/>
        <v>0</v>
      </c>
      <c r="K2302" s="293">
        <f>SUM('Employee Salary Payroll Tax '!I2304:K2304)</f>
        <v>99692.99</v>
      </c>
      <c r="L2302" s="293">
        <f>'Employee Salary Payroll Tax '!H2304</f>
        <v>0</v>
      </c>
      <c r="M2302" s="293">
        <f t="shared" si="286"/>
        <v>13027.209999999992</v>
      </c>
      <c r="N2302" s="359">
        <f t="shared" si="287"/>
        <v>0</v>
      </c>
      <c r="O2302" s="331"/>
      <c r="P2302" s="61"/>
      <c r="Q2302" s="294"/>
      <c r="R2302" s="292"/>
      <c r="S2302" s="291"/>
    </row>
    <row r="2303" spans="1:19" ht="14.4">
      <c r="A2303" s="36">
        <f t="shared" si="289"/>
        <v>980</v>
      </c>
      <c r="B2303" s="526"/>
      <c r="C2303" s="36" t="str">
        <f>VLOOKUP('Employee Salary Payroll Tax '!B2305,'Employee Salary Payroll Tax '!$D$1:$E$7,2,FALSE)</f>
        <v>NonUnion</v>
      </c>
      <c r="D2303" s="61">
        <f t="shared" si="282"/>
        <v>2.98E-2</v>
      </c>
      <c r="E2303" s="351">
        <f>'Employee Salary Payroll Tax '!N2305</f>
        <v>146592.87</v>
      </c>
      <c r="F2303" s="351">
        <f t="shared" si="283"/>
        <v>150961.33752599999</v>
      </c>
      <c r="G2303" s="352"/>
      <c r="H2303" s="351">
        <f t="shared" si="288"/>
        <v>0</v>
      </c>
      <c r="I2303" s="351">
        <f t="shared" si="284"/>
        <v>4368.4675259999931</v>
      </c>
      <c r="J2303" s="351">
        <f t="shared" si="285"/>
        <v>0</v>
      </c>
      <c r="K2303" s="293">
        <f>SUM('Employee Salary Payroll Tax '!I2305:K2305)</f>
        <v>44858.86</v>
      </c>
      <c r="L2303" s="293">
        <f>'Employee Salary Payroll Tax '!H2305</f>
        <v>0</v>
      </c>
      <c r="M2303" s="293">
        <f t="shared" si="286"/>
        <v>101734.01</v>
      </c>
      <c r="N2303" s="359">
        <f t="shared" si="287"/>
        <v>0</v>
      </c>
      <c r="O2303" s="331"/>
      <c r="P2303" s="61"/>
      <c r="Q2303" s="294"/>
      <c r="R2303" s="292"/>
      <c r="S2303" s="291"/>
    </row>
    <row r="2304" spans="1:19" ht="14.4">
      <c r="A2304" s="36">
        <f t="shared" si="289"/>
        <v>981</v>
      </c>
      <c r="B2304" s="526"/>
      <c r="C2304" s="36" t="str">
        <f>VLOOKUP('Employee Salary Payroll Tax '!B2306,'Employee Salary Payroll Tax '!$D$1:$E$7,2,FALSE)</f>
        <v>IBEW</v>
      </c>
      <c r="D2304" s="61">
        <f t="shared" si="282"/>
        <v>6.875E-3</v>
      </c>
      <c r="E2304" s="351">
        <f>'Employee Salary Payroll Tax '!N2306</f>
        <v>152100.93</v>
      </c>
      <c r="F2304" s="351">
        <f t="shared" si="283"/>
        <v>153146.62389374999</v>
      </c>
      <c r="G2304" s="352"/>
      <c r="H2304" s="351">
        <f t="shared" si="288"/>
        <v>0</v>
      </c>
      <c r="I2304" s="351">
        <f t="shared" si="284"/>
        <v>1045.6938937499945</v>
      </c>
      <c r="J2304" s="351">
        <f t="shared" si="285"/>
        <v>0</v>
      </c>
      <c r="K2304" s="293">
        <f>SUM('Employee Salary Payroll Tax '!I2306:K2306)</f>
        <v>139026.21000000002</v>
      </c>
      <c r="L2304" s="293">
        <f>'Employee Salary Payroll Tax '!H2306</f>
        <v>0</v>
      </c>
      <c r="M2304" s="293">
        <f t="shared" si="286"/>
        <v>13074.719999999972</v>
      </c>
      <c r="N2304" s="359">
        <f t="shared" si="287"/>
        <v>0</v>
      </c>
      <c r="O2304" s="331"/>
      <c r="P2304" s="61"/>
      <c r="Q2304" s="294"/>
      <c r="R2304" s="292"/>
      <c r="S2304" s="291"/>
    </row>
    <row r="2305" spans="1:19" ht="14.4">
      <c r="A2305" s="36">
        <f t="shared" si="289"/>
        <v>982</v>
      </c>
      <c r="B2305" s="526"/>
      <c r="C2305" s="36" t="str">
        <f>VLOOKUP('Employee Salary Payroll Tax '!B2307,'Employee Salary Payroll Tax '!$D$1:$E$7,2,FALSE)</f>
        <v>NonUnion</v>
      </c>
      <c r="D2305" s="61">
        <f t="shared" si="282"/>
        <v>2.98E-2</v>
      </c>
      <c r="E2305" s="351">
        <f>'Employee Salary Payroll Tax '!N2307</f>
        <v>40000.559999999998</v>
      </c>
      <c r="F2305" s="351">
        <f t="shared" si="283"/>
        <v>41192.576688000001</v>
      </c>
      <c r="G2305" s="352"/>
      <c r="H2305" s="351">
        <f t="shared" si="288"/>
        <v>4999.4400000000023</v>
      </c>
      <c r="I2305" s="351">
        <f t="shared" si="284"/>
        <v>1192.0166880000033</v>
      </c>
      <c r="J2305" s="351">
        <f t="shared" si="285"/>
        <v>7.1521001280000203</v>
      </c>
      <c r="K2305" s="293">
        <f>SUM('Employee Salary Payroll Tax '!I2307:K2307)</f>
        <v>25363.05</v>
      </c>
      <c r="L2305" s="293">
        <f>'Employee Salary Payroll Tax '!H2307</f>
        <v>0</v>
      </c>
      <c r="M2305" s="293">
        <f t="shared" si="286"/>
        <v>14637.509999999998</v>
      </c>
      <c r="N2305" s="359">
        <f t="shared" si="287"/>
        <v>4.5349133398866419</v>
      </c>
      <c r="O2305" s="331"/>
      <c r="P2305" s="61"/>
      <c r="Q2305" s="294"/>
      <c r="R2305" s="292"/>
      <c r="S2305" s="291"/>
    </row>
    <row r="2306" spans="1:19" ht="14.4">
      <c r="A2306" s="36">
        <f t="shared" si="289"/>
        <v>983</v>
      </c>
      <c r="B2306" s="526"/>
      <c r="C2306" s="36" t="str">
        <f>VLOOKUP('Employee Salary Payroll Tax '!B2308,'Employee Salary Payroll Tax '!$D$1:$E$7,2,FALSE)</f>
        <v>IBEW</v>
      </c>
      <c r="D2306" s="61">
        <f t="shared" si="282"/>
        <v>6.875E-3</v>
      </c>
      <c r="E2306" s="351">
        <f>'Employee Salary Payroll Tax '!N2308</f>
        <v>32529.64</v>
      </c>
      <c r="F2306" s="351">
        <f t="shared" si="283"/>
        <v>32753.281274999998</v>
      </c>
      <c r="G2306" s="352"/>
      <c r="H2306" s="351">
        <f t="shared" si="288"/>
        <v>12470.36</v>
      </c>
      <c r="I2306" s="351">
        <f t="shared" si="284"/>
        <v>223.64127499999813</v>
      </c>
      <c r="J2306" s="351">
        <f t="shared" si="285"/>
        <v>1.3418476499999887</v>
      </c>
      <c r="K2306" s="293">
        <f>SUM('Employee Salary Payroll Tax '!I2308:K2308)</f>
        <v>0</v>
      </c>
      <c r="L2306" s="293">
        <f>'Employee Salary Payroll Tax '!H2308</f>
        <v>0</v>
      </c>
      <c r="M2306" s="293">
        <f t="shared" si="286"/>
        <v>32529.64</v>
      </c>
      <c r="N2306" s="359">
        <f t="shared" si="287"/>
        <v>0</v>
      </c>
      <c r="O2306" s="331"/>
      <c r="P2306" s="61"/>
      <c r="Q2306" s="294"/>
      <c r="R2306" s="292"/>
      <c r="S2306" s="291"/>
    </row>
    <row r="2307" spans="1:19" ht="14.4">
      <c r="A2307" s="36">
        <f t="shared" si="289"/>
        <v>984</v>
      </c>
      <c r="B2307" s="526"/>
      <c r="C2307" s="36" t="str">
        <f>VLOOKUP('Employee Salary Payroll Tax '!B2309,'Employee Salary Payroll Tax '!$D$1:$E$7,2,FALSE)</f>
        <v>IBEW</v>
      </c>
      <c r="D2307" s="61">
        <f t="shared" si="282"/>
        <v>6.875E-3</v>
      </c>
      <c r="E2307" s="351">
        <f>'Employee Salary Payroll Tax '!N2309</f>
        <v>61989.58</v>
      </c>
      <c r="F2307" s="351">
        <f t="shared" si="283"/>
        <v>62415.758362499997</v>
      </c>
      <c r="G2307" s="352"/>
      <c r="H2307" s="351">
        <f t="shared" si="288"/>
        <v>0</v>
      </c>
      <c r="I2307" s="351">
        <f t="shared" si="284"/>
        <v>426.17836249999527</v>
      </c>
      <c r="J2307" s="351">
        <f t="shared" si="285"/>
        <v>0</v>
      </c>
      <c r="K2307" s="293">
        <f>SUM('Employee Salary Payroll Tax '!I2309:K2309)</f>
        <v>61989.58</v>
      </c>
      <c r="L2307" s="293">
        <f>'Employee Salary Payroll Tax '!H2309</f>
        <v>0</v>
      </c>
      <c r="M2307" s="293">
        <f t="shared" si="286"/>
        <v>0</v>
      </c>
      <c r="N2307" s="359">
        <f t="shared" si="287"/>
        <v>0</v>
      </c>
      <c r="O2307" s="331"/>
      <c r="P2307" s="61"/>
      <c r="Q2307" s="294"/>
      <c r="R2307" s="292"/>
      <c r="S2307" s="291"/>
    </row>
    <row r="2308" spans="1:19" ht="14.4">
      <c r="A2308" s="36">
        <f t="shared" si="289"/>
        <v>985</v>
      </c>
      <c r="B2308" s="526"/>
      <c r="C2308" s="36" t="str">
        <f>VLOOKUP('Employee Salary Payroll Tax '!B2310,'Employee Salary Payroll Tax '!$D$1:$E$7,2,FALSE)</f>
        <v>NonUnion</v>
      </c>
      <c r="D2308" s="61">
        <f t="shared" si="282"/>
        <v>2.98E-2</v>
      </c>
      <c r="E2308" s="351">
        <f>'Employee Salary Payroll Tax '!N2310</f>
        <v>78299.399999999994</v>
      </c>
      <c r="F2308" s="351">
        <f t="shared" si="283"/>
        <v>80632.722119999991</v>
      </c>
      <c r="G2308" s="352"/>
      <c r="H2308" s="351">
        <f t="shared" si="288"/>
        <v>0</v>
      </c>
      <c r="I2308" s="351">
        <f t="shared" si="284"/>
        <v>2333.3221199999971</v>
      </c>
      <c r="J2308" s="351">
        <f t="shared" si="285"/>
        <v>0</v>
      </c>
      <c r="K2308" s="293">
        <f>SUM('Employee Salary Payroll Tax '!I2310:K2310)</f>
        <v>71077.299999999988</v>
      </c>
      <c r="L2308" s="293">
        <f>'Employee Salary Payroll Tax '!H2310</f>
        <v>1054.25</v>
      </c>
      <c r="M2308" s="293">
        <f t="shared" si="286"/>
        <v>6167.8500000000058</v>
      </c>
      <c r="N2308" s="359">
        <f t="shared" si="287"/>
        <v>0</v>
      </c>
      <c r="O2308" s="331"/>
      <c r="P2308" s="61"/>
      <c r="Q2308" s="294"/>
      <c r="R2308" s="292"/>
      <c r="S2308" s="291"/>
    </row>
    <row r="2309" spans="1:19" ht="14.4">
      <c r="A2309" s="36">
        <f t="shared" si="289"/>
        <v>986</v>
      </c>
      <c r="B2309" s="526"/>
      <c r="C2309" s="36" t="str">
        <f>VLOOKUP('Employee Salary Payroll Tax '!B2311,'Employee Salary Payroll Tax '!$D$1:$E$7,2,FALSE)</f>
        <v>NonUnion</v>
      </c>
      <c r="D2309" s="61">
        <f t="shared" si="282"/>
        <v>2.98E-2</v>
      </c>
      <c r="E2309" s="351">
        <f>'Employee Salary Payroll Tax '!N2311</f>
        <v>65401.54</v>
      </c>
      <c r="F2309" s="351">
        <f t="shared" si="283"/>
        <v>67350.505892000001</v>
      </c>
      <c r="G2309" s="352"/>
      <c r="H2309" s="351">
        <f t="shared" si="288"/>
        <v>0</v>
      </c>
      <c r="I2309" s="351">
        <f t="shared" si="284"/>
        <v>1948.9658920000002</v>
      </c>
      <c r="J2309" s="351">
        <f t="shared" si="285"/>
        <v>0</v>
      </c>
      <c r="K2309" s="293">
        <f>SUM('Employee Salary Payroll Tax '!I2311:K2311)</f>
        <v>2804.61</v>
      </c>
      <c r="L2309" s="293">
        <f>'Employee Salary Payroll Tax '!H2311</f>
        <v>0</v>
      </c>
      <c r="M2309" s="293">
        <f t="shared" si="286"/>
        <v>62596.93</v>
      </c>
      <c r="N2309" s="359">
        <f t="shared" si="287"/>
        <v>0</v>
      </c>
      <c r="O2309" s="331"/>
      <c r="P2309" s="61"/>
      <c r="Q2309" s="294"/>
      <c r="R2309" s="292"/>
      <c r="S2309" s="291"/>
    </row>
    <row r="2310" spans="1:19" ht="14.4">
      <c r="A2310" s="36">
        <f t="shared" si="289"/>
        <v>987</v>
      </c>
      <c r="B2310" s="526"/>
      <c r="C2310" s="36" t="str">
        <f>VLOOKUP('Employee Salary Payroll Tax '!B2312,'Employee Salary Payroll Tax '!$D$1:$E$7,2,FALSE)</f>
        <v>IBEW</v>
      </c>
      <c r="D2310" s="61">
        <f t="shared" si="282"/>
        <v>6.875E-3</v>
      </c>
      <c r="E2310" s="351">
        <f>'Employee Salary Payroll Tax '!N2312</f>
        <v>27862.04</v>
      </c>
      <c r="F2310" s="351">
        <f t="shared" si="283"/>
        <v>28053.591525</v>
      </c>
      <c r="G2310" s="352"/>
      <c r="H2310" s="351">
        <f t="shared" si="288"/>
        <v>17137.96</v>
      </c>
      <c r="I2310" s="351">
        <f t="shared" si="284"/>
        <v>191.55152499999895</v>
      </c>
      <c r="J2310" s="351">
        <f t="shared" si="285"/>
        <v>1.1493091499999937</v>
      </c>
      <c r="K2310" s="293">
        <f>SUM('Employee Salary Payroll Tax '!I2312:K2312)</f>
        <v>27839.54</v>
      </c>
      <c r="L2310" s="293">
        <f>'Employee Salary Payroll Tax '!H2312</f>
        <v>1.34</v>
      </c>
      <c r="M2310" s="293">
        <f t="shared" si="286"/>
        <v>21.16</v>
      </c>
      <c r="N2310" s="359">
        <f t="shared" si="287"/>
        <v>1.1483810249587769</v>
      </c>
      <c r="O2310" s="331"/>
      <c r="P2310" s="61"/>
      <c r="Q2310" s="294"/>
      <c r="R2310" s="292"/>
      <c r="S2310" s="291"/>
    </row>
    <row r="2311" spans="1:19" ht="14.4">
      <c r="A2311" s="36">
        <f t="shared" si="289"/>
        <v>988</v>
      </c>
      <c r="B2311" s="526"/>
      <c r="C2311" s="36" t="str">
        <f>VLOOKUP('Employee Salary Payroll Tax '!B2313,'Employee Salary Payroll Tax '!$D$1:$E$7,2,FALSE)</f>
        <v>Not Assigned</v>
      </c>
      <c r="D2311" s="61">
        <f t="shared" si="282"/>
        <v>0</v>
      </c>
      <c r="E2311" s="351">
        <f>'Employee Salary Payroll Tax '!N2313</f>
        <v>-0.06</v>
      </c>
      <c r="F2311" s="351">
        <f t="shared" si="283"/>
        <v>-0.06</v>
      </c>
      <c r="G2311" s="352"/>
      <c r="H2311" s="351">
        <f t="shared" si="288"/>
        <v>45000.06</v>
      </c>
      <c r="I2311" s="351">
        <f t="shared" si="284"/>
        <v>0</v>
      </c>
      <c r="J2311" s="351">
        <f t="shared" si="285"/>
        <v>0</v>
      </c>
      <c r="K2311" s="293">
        <f>SUM('Employee Salary Payroll Tax '!I2313:K2313)</f>
        <v>2.88</v>
      </c>
      <c r="L2311" s="293">
        <f>'Employee Salary Payroll Tax '!H2313</f>
        <v>0</v>
      </c>
      <c r="M2311" s="293">
        <f t="shared" si="286"/>
        <v>-2.94</v>
      </c>
      <c r="N2311" s="359">
        <f t="shared" si="287"/>
        <v>0</v>
      </c>
      <c r="O2311" s="331"/>
      <c r="P2311" s="61"/>
      <c r="Q2311" s="294"/>
      <c r="R2311" s="292"/>
      <c r="S2311" s="291"/>
    </row>
    <row r="2312" spans="1:19" ht="14.4">
      <c r="A2312" s="36">
        <f t="shared" si="289"/>
        <v>989</v>
      </c>
      <c r="B2312" s="526"/>
      <c r="C2312" s="36" t="str">
        <f>VLOOKUP('Employee Salary Payroll Tax '!B2314,'Employee Salary Payroll Tax '!$D$1:$E$7,2,FALSE)</f>
        <v>NonUnion</v>
      </c>
      <c r="D2312" s="61">
        <f t="shared" si="282"/>
        <v>2.98E-2</v>
      </c>
      <c r="E2312" s="351">
        <f>'Employee Salary Payroll Tax '!N2314</f>
        <v>76417.179999999993</v>
      </c>
      <c r="F2312" s="351">
        <f t="shared" si="283"/>
        <v>78694.411963999999</v>
      </c>
      <c r="G2312" s="352"/>
      <c r="H2312" s="351">
        <f t="shared" si="288"/>
        <v>0</v>
      </c>
      <c r="I2312" s="351">
        <f t="shared" si="284"/>
        <v>2277.231964000006</v>
      </c>
      <c r="J2312" s="351">
        <f t="shared" si="285"/>
        <v>0</v>
      </c>
      <c r="K2312" s="293">
        <f>SUM('Employee Salary Payroll Tax '!I2314:K2314)</f>
        <v>23305.22</v>
      </c>
      <c r="L2312" s="293">
        <f>'Employee Salary Payroll Tax '!H2314</f>
        <v>0</v>
      </c>
      <c r="M2312" s="293">
        <f t="shared" si="286"/>
        <v>53111.959999999992</v>
      </c>
      <c r="N2312" s="359">
        <f t="shared" si="287"/>
        <v>0</v>
      </c>
      <c r="O2312" s="331"/>
      <c r="P2312" s="61"/>
      <c r="Q2312" s="294"/>
      <c r="R2312" s="292"/>
      <c r="S2312" s="291"/>
    </row>
    <row r="2313" spans="1:19" ht="14.4">
      <c r="A2313" s="36">
        <f t="shared" si="289"/>
        <v>990</v>
      </c>
      <c r="B2313" s="526"/>
      <c r="C2313" s="36" t="str">
        <f>VLOOKUP('Employee Salary Payroll Tax '!B2315,'Employee Salary Payroll Tax '!$D$1:$E$7,2,FALSE)</f>
        <v>NonUnion</v>
      </c>
      <c r="D2313" s="61">
        <f t="shared" si="282"/>
        <v>2.98E-2</v>
      </c>
      <c r="E2313" s="351">
        <f>'Employee Salary Payroll Tax '!N2315</f>
        <v>47971.69</v>
      </c>
      <c r="F2313" s="351">
        <f t="shared" si="283"/>
        <v>49401.246362000005</v>
      </c>
      <c r="G2313" s="352"/>
      <c r="H2313" s="351">
        <f t="shared" si="288"/>
        <v>0</v>
      </c>
      <c r="I2313" s="351">
        <f t="shared" si="284"/>
        <v>1429.556362000003</v>
      </c>
      <c r="J2313" s="351">
        <f t="shared" si="285"/>
        <v>0</v>
      </c>
      <c r="K2313" s="293">
        <f>SUM('Employee Salary Payroll Tax '!I2315:K2315)</f>
        <v>3744.8999999999996</v>
      </c>
      <c r="L2313" s="293">
        <f>'Employee Salary Payroll Tax '!H2315</f>
        <v>0</v>
      </c>
      <c r="M2313" s="293">
        <f t="shared" si="286"/>
        <v>44226.79</v>
      </c>
      <c r="N2313" s="359">
        <f t="shared" si="287"/>
        <v>0</v>
      </c>
      <c r="O2313" s="331"/>
      <c r="P2313" s="61"/>
      <c r="Q2313" s="294"/>
      <c r="R2313" s="292"/>
      <c r="S2313" s="291"/>
    </row>
    <row r="2314" spans="1:19" ht="14.4">
      <c r="A2314" s="36">
        <f t="shared" si="289"/>
        <v>991</v>
      </c>
      <c r="B2314" s="526"/>
      <c r="C2314" s="36" t="str">
        <f>VLOOKUP('Employee Salary Payroll Tax '!B2316,'Employee Salary Payroll Tax '!$D$1:$E$7,2,FALSE)</f>
        <v>IBEW</v>
      </c>
      <c r="D2314" s="61">
        <f t="shared" si="282"/>
        <v>6.875E-3</v>
      </c>
      <c r="E2314" s="351">
        <f>'Employee Salary Payroll Tax '!N2316</f>
        <v>121856.07</v>
      </c>
      <c r="F2314" s="351">
        <f t="shared" si="283"/>
        <v>122693.83048125</v>
      </c>
      <c r="G2314" s="352"/>
      <c r="H2314" s="351">
        <f t="shared" si="288"/>
        <v>0</v>
      </c>
      <c r="I2314" s="351">
        <f t="shared" si="284"/>
        <v>837.76048124999215</v>
      </c>
      <c r="J2314" s="351">
        <f t="shared" si="285"/>
        <v>0</v>
      </c>
      <c r="K2314" s="293">
        <f>SUM('Employee Salary Payroll Tax '!I2316:K2316)</f>
        <v>103709.3</v>
      </c>
      <c r="L2314" s="293">
        <f>'Employee Salary Payroll Tax '!H2316</f>
        <v>0</v>
      </c>
      <c r="M2314" s="293">
        <f t="shared" si="286"/>
        <v>18146.770000000004</v>
      </c>
      <c r="N2314" s="359">
        <f t="shared" si="287"/>
        <v>0</v>
      </c>
      <c r="O2314" s="331"/>
      <c r="P2314" s="61"/>
      <c r="Q2314" s="294"/>
      <c r="R2314" s="292"/>
      <c r="S2314" s="291"/>
    </row>
    <row r="2315" spans="1:19" ht="14.4">
      <c r="A2315" s="36">
        <f t="shared" si="289"/>
        <v>992</v>
      </c>
      <c r="B2315" s="526"/>
      <c r="C2315" s="36" t="str">
        <f>VLOOKUP('Employee Salary Payroll Tax '!B2317,'Employee Salary Payroll Tax '!$D$1:$E$7,2,FALSE)</f>
        <v>NonUnion</v>
      </c>
      <c r="D2315" s="61">
        <f t="shared" si="282"/>
        <v>2.98E-2</v>
      </c>
      <c r="E2315" s="351">
        <f>'Employee Salary Payroll Tax '!N2317</f>
        <v>67473.039999999994</v>
      </c>
      <c r="F2315" s="351">
        <f t="shared" si="283"/>
        <v>69483.736592000001</v>
      </c>
      <c r="G2315" s="352"/>
      <c r="H2315" s="351">
        <f t="shared" si="288"/>
        <v>0</v>
      </c>
      <c r="I2315" s="351">
        <f t="shared" si="284"/>
        <v>2010.6965920000075</v>
      </c>
      <c r="J2315" s="351">
        <f t="shared" si="285"/>
        <v>0</v>
      </c>
      <c r="K2315" s="293">
        <f>SUM('Employee Salary Payroll Tax '!I2317:K2317)</f>
        <v>59410.36</v>
      </c>
      <c r="L2315" s="293">
        <f>'Employee Salary Payroll Tax '!H2317</f>
        <v>0</v>
      </c>
      <c r="M2315" s="293">
        <f t="shared" si="286"/>
        <v>8062.679999999993</v>
      </c>
      <c r="N2315" s="359">
        <f t="shared" si="287"/>
        <v>0</v>
      </c>
      <c r="O2315" s="331"/>
      <c r="P2315" s="61"/>
      <c r="Q2315" s="294"/>
      <c r="R2315" s="292"/>
      <c r="S2315" s="291"/>
    </row>
    <row r="2316" spans="1:19" ht="14.4">
      <c r="A2316" s="36">
        <f t="shared" si="289"/>
        <v>993</v>
      </c>
      <c r="B2316" s="526"/>
      <c r="C2316" s="36" t="str">
        <f>VLOOKUP('Employee Salary Payroll Tax '!B2318,'Employee Salary Payroll Tax '!$D$1:$E$7,2,FALSE)</f>
        <v>NonUnion</v>
      </c>
      <c r="D2316" s="61">
        <f t="shared" si="282"/>
        <v>2.98E-2</v>
      </c>
      <c r="E2316" s="351">
        <f>'Employee Salary Payroll Tax '!N2318</f>
        <v>91528.88</v>
      </c>
      <c r="F2316" s="351">
        <f t="shared" si="283"/>
        <v>94256.44062400001</v>
      </c>
      <c r="G2316" s="352"/>
      <c r="H2316" s="351">
        <f t="shared" si="288"/>
        <v>0</v>
      </c>
      <c r="I2316" s="351">
        <f t="shared" si="284"/>
        <v>2727.5606240000052</v>
      </c>
      <c r="J2316" s="351">
        <f t="shared" si="285"/>
        <v>0</v>
      </c>
      <c r="K2316" s="293">
        <f>SUM('Employee Salary Payroll Tax '!I2318:K2318)</f>
        <v>32708.94</v>
      </c>
      <c r="L2316" s="293">
        <f>'Employee Salary Payroll Tax '!H2318</f>
        <v>0</v>
      </c>
      <c r="M2316" s="293">
        <f t="shared" si="286"/>
        <v>58819.94</v>
      </c>
      <c r="N2316" s="359">
        <f t="shared" si="287"/>
        <v>0</v>
      </c>
      <c r="O2316" s="331"/>
      <c r="P2316" s="61"/>
      <c r="Q2316" s="294"/>
      <c r="R2316" s="292"/>
      <c r="S2316" s="291"/>
    </row>
    <row r="2317" spans="1:19" ht="14.4">
      <c r="A2317" s="36">
        <f t="shared" si="289"/>
        <v>994</v>
      </c>
      <c r="B2317" s="526"/>
      <c r="C2317" s="36" t="str">
        <f>VLOOKUP('Employee Salary Payroll Tax '!B2319,'Employee Salary Payroll Tax '!$D$1:$E$7,2,FALSE)</f>
        <v>NonUnion</v>
      </c>
      <c r="D2317" s="61">
        <f t="shared" si="282"/>
        <v>2.98E-2</v>
      </c>
      <c r="E2317" s="351">
        <f>'Employee Salary Payroll Tax '!N2319</f>
        <v>164696.66</v>
      </c>
      <c r="F2317" s="351">
        <f t="shared" si="283"/>
        <v>169604.62046800001</v>
      </c>
      <c r="G2317" s="352"/>
      <c r="H2317" s="351">
        <f t="shared" si="288"/>
        <v>0</v>
      </c>
      <c r="I2317" s="351">
        <f t="shared" si="284"/>
        <v>4907.9604680000048</v>
      </c>
      <c r="J2317" s="351">
        <f t="shared" si="285"/>
        <v>0</v>
      </c>
      <c r="K2317" s="293">
        <f>SUM('Employee Salary Payroll Tax '!I2319:K2319)</f>
        <v>119889.09</v>
      </c>
      <c r="L2317" s="293">
        <f>'Employee Salary Payroll Tax '!H2319</f>
        <v>0</v>
      </c>
      <c r="M2317" s="293">
        <f t="shared" si="286"/>
        <v>44807.570000000007</v>
      </c>
      <c r="N2317" s="359">
        <f t="shared" si="287"/>
        <v>0</v>
      </c>
      <c r="O2317" s="331"/>
      <c r="P2317" s="61"/>
      <c r="Q2317" s="294"/>
      <c r="R2317" s="292"/>
      <c r="S2317" s="291"/>
    </row>
    <row r="2318" spans="1:19" ht="14.4">
      <c r="A2318" s="36">
        <f t="shared" si="289"/>
        <v>995</v>
      </c>
      <c r="B2318" s="526"/>
      <c r="C2318" s="36" t="str">
        <f>VLOOKUP('Employee Salary Payroll Tax '!B2320,'Employee Salary Payroll Tax '!$D$1:$E$7,2,FALSE)</f>
        <v>IBEW</v>
      </c>
      <c r="D2318" s="61">
        <f t="shared" si="282"/>
        <v>6.875E-3</v>
      </c>
      <c r="E2318" s="351">
        <f>'Employee Salary Payroll Tax '!N2320</f>
        <v>111047.85</v>
      </c>
      <c r="F2318" s="351">
        <f t="shared" si="283"/>
        <v>111811.30396875</v>
      </c>
      <c r="G2318" s="352"/>
      <c r="H2318" s="351">
        <f t="shared" si="288"/>
        <v>0</v>
      </c>
      <c r="I2318" s="351">
        <f t="shared" si="284"/>
        <v>763.45396874999278</v>
      </c>
      <c r="J2318" s="351">
        <f t="shared" si="285"/>
        <v>0</v>
      </c>
      <c r="K2318" s="293">
        <f>SUM('Employee Salary Payroll Tax '!I2320:K2320)</f>
        <v>109147.86</v>
      </c>
      <c r="L2318" s="293">
        <f>'Employee Salary Payroll Tax '!H2320</f>
        <v>0</v>
      </c>
      <c r="M2318" s="293">
        <f t="shared" si="286"/>
        <v>1899.9900000000052</v>
      </c>
      <c r="N2318" s="359">
        <f t="shared" si="287"/>
        <v>0</v>
      </c>
      <c r="O2318" s="331"/>
      <c r="P2318" s="61"/>
      <c r="Q2318" s="294"/>
      <c r="R2318" s="292"/>
      <c r="S2318" s="291"/>
    </row>
    <row r="2319" spans="1:19" ht="14.4">
      <c r="A2319" s="36">
        <f t="shared" si="289"/>
        <v>996</v>
      </c>
      <c r="B2319" s="526"/>
      <c r="C2319" s="36" t="str">
        <f>VLOOKUP('Employee Salary Payroll Tax '!B2321,'Employee Salary Payroll Tax '!$D$1:$E$7,2,FALSE)</f>
        <v>IBEW</v>
      </c>
      <c r="D2319" s="61">
        <f t="shared" si="282"/>
        <v>6.875E-3</v>
      </c>
      <c r="E2319" s="351">
        <f>'Employee Salary Payroll Tax '!N2321</f>
        <v>43835.53</v>
      </c>
      <c r="F2319" s="351">
        <f t="shared" si="283"/>
        <v>44136.899268749999</v>
      </c>
      <c r="G2319" s="352"/>
      <c r="H2319" s="351">
        <f t="shared" si="288"/>
        <v>1164.4700000000012</v>
      </c>
      <c r="I2319" s="351">
        <f t="shared" si="284"/>
        <v>301.36926875000063</v>
      </c>
      <c r="J2319" s="351">
        <f t="shared" si="285"/>
        <v>1.8082156125000037</v>
      </c>
      <c r="K2319" s="293">
        <f>SUM('Employee Salary Payroll Tax '!I2321:K2321)</f>
        <v>8695.0299999999988</v>
      </c>
      <c r="L2319" s="293">
        <f>'Employee Salary Payroll Tax '!H2321</f>
        <v>0</v>
      </c>
      <c r="M2319" s="293">
        <f t="shared" si="286"/>
        <v>35140.5</v>
      </c>
      <c r="N2319" s="359">
        <f t="shared" si="287"/>
        <v>0.35866998749181855</v>
      </c>
      <c r="O2319" s="331"/>
      <c r="P2319" s="61"/>
      <c r="Q2319" s="294"/>
      <c r="R2319" s="292"/>
      <c r="S2319" s="291"/>
    </row>
    <row r="2320" spans="1:19" ht="14.4">
      <c r="A2320" s="36">
        <f t="shared" si="289"/>
        <v>997</v>
      </c>
      <c r="B2320" s="526"/>
      <c r="C2320" s="36" t="str">
        <f>VLOOKUP('Employee Salary Payroll Tax '!B2322,'Employee Salary Payroll Tax '!$D$1:$E$7,2,FALSE)</f>
        <v>IBEW</v>
      </c>
      <c r="D2320" s="61">
        <f t="shared" si="282"/>
        <v>6.875E-3</v>
      </c>
      <c r="E2320" s="351">
        <f>'Employee Salary Payroll Tax '!N2322</f>
        <v>14667.81</v>
      </c>
      <c r="F2320" s="351">
        <f t="shared" si="283"/>
        <v>14768.651193749998</v>
      </c>
      <c r="G2320" s="352"/>
      <c r="H2320" s="351">
        <f t="shared" si="288"/>
        <v>30332.190000000002</v>
      </c>
      <c r="I2320" s="351">
        <f t="shared" si="284"/>
        <v>100.84119374999864</v>
      </c>
      <c r="J2320" s="351">
        <f t="shared" si="285"/>
        <v>0.6050471624999918</v>
      </c>
      <c r="K2320" s="293">
        <f>SUM('Employee Salary Payroll Tax '!I2322:K2322)</f>
        <v>6521.84</v>
      </c>
      <c r="L2320" s="293">
        <f>'Employee Salary Payroll Tax '!H2322</f>
        <v>0</v>
      </c>
      <c r="M2320" s="293">
        <f t="shared" si="286"/>
        <v>8145.9699999999993</v>
      </c>
      <c r="N2320" s="359">
        <f t="shared" si="287"/>
        <v>0.2690258999816551</v>
      </c>
      <c r="O2320" s="331"/>
      <c r="P2320" s="61"/>
      <c r="Q2320" s="294"/>
      <c r="R2320" s="292"/>
      <c r="S2320" s="291"/>
    </row>
    <row r="2321" spans="1:19" ht="14.4">
      <c r="A2321" s="36">
        <f t="shared" si="289"/>
        <v>998</v>
      </c>
      <c r="B2321" s="526"/>
      <c r="C2321" s="36" t="str">
        <f>VLOOKUP('Employee Salary Payroll Tax '!B2323,'Employee Salary Payroll Tax '!$D$1:$E$7,2,FALSE)</f>
        <v>NonUnion</v>
      </c>
      <c r="D2321" s="61">
        <f t="shared" ref="D2321:D2384" si="290">VLOOKUP(C2321,C$9:D$12,2)</f>
        <v>2.98E-2</v>
      </c>
      <c r="E2321" s="351">
        <f>'Employee Salary Payroll Tax '!N2323</f>
        <v>71575.490000000005</v>
      </c>
      <c r="F2321" s="351">
        <f t="shared" ref="F2321:F2384" si="291">E2321*(1+D2321)</f>
        <v>73708.439602000013</v>
      </c>
      <c r="G2321" s="352"/>
      <c r="H2321" s="351">
        <f t="shared" si="288"/>
        <v>0</v>
      </c>
      <c r="I2321" s="351">
        <f t="shared" ref="I2321:I2384" si="292">F2321-E2321</f>
        <v>2132.9496020000079</v>
      </c>
      <c r="J2321" s="351">
        <f t="shared" ref="J2321:J2384" si="293">IF(H2321&gt;I2321,I2321*$J$12,H2321*$J$12)</f>
        <v>0</v>
      </c>
      <c r="K2321" s="293">
        <f>SUM('Employee Salary Payroll Tax '!I2323:K2323)</f>
        <v>2087.13</v>
      </c>
      <c r="L2321" s="293">
        <f>'Employee Salary Payroll Tax '!H2323</f>
        <v>0</v>
      </c>
      <c r="M2321" s="293">
        <f t="shared" ref="M2321:M2384" si="294">E2321-K2321-L2321</f>
        <v>69488.36</v>
      </c>
      <c r="N2321" s="359">
        <f t="shared" ref="N2321:N2384" si="295">J2321*K2321/(SUM(K2321:M2321)+0.000001)</f>
        <v>0</v>
      </c>
      <c r="O2321" s="331"/>
      <c r="P2321" s="61"/>
      <c r="Q2321" s="294"/>
      <c r="R2321" s="292"/>
      <c r="S2321" s="291"/>
    </row>
    <row r="2322" spans="1:19" ht="14.4">
      <c r="A2322" s="36">
        <f t="shared" si="289"/>
        <v>999</v>
      </c>
      <c r="B2322" s="526"/>
      <c r="C2322" s="36" t="str">
        <f>VLOOKUP('Employee Salary Payroll Tax '!B2324,'Employee Salary Payroll Tax '!$D$1:$E$7,2,FALSE)</f>
        <v>NonUnion</v>
      </c>
      <c r="D2322" s="61">
        <f t="shared" si="290"/>
        <v>2.98E-2</v>
      </c>
      <c r="E2322" s="351">
        <f>'Employee Salary Payroll Tax '!N2324</f>
        <v>72042.7</v>
      </c>
      <c r="F2322" s="351">
        <f t="shared" si="291"/>
        <v>74189.572459999996</v>
      </c>
      <c r="G2322" s="352"/>
      <c r="H2322" s="351">
        <f t="shared" ref="H2322:H2385" si="296">IF(E2322&gt;$H$12,0,$H$12-E2322)</f>
        <v>0</v>
      </c>
      <c r="I2322" s="351">
        <f t="shared" si="292"/>
        <v>2146.8724599999987</v>
      </c>
      <c r="J2322" s="351">
        <f t="shared" si="293"/>
        <v>0</v>
      </c>
      <c r="K2322" s="293">
        <f>SUM('Employee Salary Payroll Tax '!I2324:K2324)</f>
        <v>6455.35</v>
      </c>
      <c r="L2322" s="293">
        <f>'Employee Salary Payroll Tax '!H2324</f>
        <v>668.18</v>
      </c>
      <c r="M2322" s="293">
        <f t="shared" si="294"/>
        <v>64919.169999999991</v>
      </c>
      <c r="N2322" s="359">
        <f t="shared" si="295"/>
        <v>0</v>
      </c>
      <c r="O2322" s="331"/>
      <c r="P2322" s="61"/>
      <c r="Q2322" s="294"/>
      <c r="R2322" s="292"/>
      <c r="S2322" s="291"/>
    </row>
    <row r="2323" spans="1:19" ht="14.4">
      <c r="A2323" s="36">
        <f t="shared" si="289"/>
        <v>1000</v>
      </c>
      <c r="B2323" s="526"/>
      <c r="C2323" s="36" t="str">
        <f>VLOOKUP('Employee Salary Payroll Tax '!B2325,'Employee Salary Payroll Tax '!$D$1:$E$7,2,FALSE)</f>
        <v>NonUnion</v>
      </c>
      <c r="D2323" s="61">
        <f t="shared" si="290"/>
        <v>2.98E-2</v>
      </c>
      <c r="E2323" s="351">
        <f>'Employee Salary Payroll Tax '!N2325</f>
        <v>89131.76</v>
      </c>
      <c r="F2323" s="351">
        <f t="shared" si="291"/>
        <v>91787.886448000005</v>
      </c>
      <c r="G2323" s="352"/>
      <c r="H2323" s="351">
        <f t="shared" si="296"/>
        <v>0</v>
      </c>
      <c r="I2323" s="351">
        <f t="shared" si="292"/>
        <v>2656.12644800001</v>
      </c>
      <c r="J2323" s="351">
        <f t="shared" si="293"/>
        <v>0</v>
      </c>
      <c r="K2323" s="293">
        <f>SUM('Employee Salary Payroll Tax '!I2325:K2325)</f>
        <v>89131.76</v>
      </c>
      <c r="L2323" s="293">
        <f>'Employee Salary Payroll Tax '!H2325</f>
        <v>0</v>
      </c>
      <c r="M2323" s="293">
        <f t="shared" si="294"/>
        <v>0</v>
      </c>
      <c r="N2323" s="359">
        <f t="shared" si="295"/>
        <v>0</v>
      </c>
      <c r="O2323" s="331"/>
      <c r="P2323" s="61"/>
      <c r="Q2323" s="294"/>
      <c r="R2323" s="292"/>
      <c r="S2323" s="291"/>
    </row>
    <row r="2324" spans="1:19" ht="14.4">
      <c r="A2324" s="36">
        <f t="shared" si="289"/>
        <v>1001</v>
      </c>
      <c r="B2324" s="526"/>
      <c r="C2324" s="36" t="str">
        <f>VLOOKUP('Employee Salary Payroll Tax '!B2326,'Employee Salary Payroll Tax '!$D$1:$E$7,2,FALSE)</f>
        <v>IBEW</v>
      </c>
      <c r="D2324" s="61">
        <f t="shared" si="290"/>
        <v>6.875E-3</v>
      </c>
      <c r="E2324" s="351">
        <f>'Employee Salary Payroll Tax '!N2326</f>
        <v>49899.82</v>
      </c>
      <c r="F2324" s="351">
        <f t="shared" si="291"/>
        <v>50242.881262499999</v>
      </c>
      <c r="G2324" s="352"/>
      <c r="H2324" s="351">
        <f t="shared" si="296"/>
        <v>0</v>
      </c>
      <c r="I2324" s="351">
        <f t="shared" si="292"/>
        <v>343.06126249999943</v>
      </c>
      <c r="J2324" s="351">
        <f t="shared" si="293"/>
        <v>0</v>
      </c>
      <c r="K2324" s="293">
        <f>SUM('Employee Salary Payroll Tax '!I2326:K2326)</f>
        <v>45302</v>
      </c>
      <c r="L2324" s="293">
        <f>'Employee Salary Payroll Tax '!H2326</f>
        <v>686.39</v>
      </c>
      <c r="M2324" s="293">
        <f t="shared" si="294"/>
        <v>3911.43</v>
      </c>
      <c r="N2324" s="359">
        <f t="shared" si="295"/>
        <v>0</v>
      </c>
      <c r="O2324" s="331"/>
      <c r="P2324" s="61"/>
      <c r="Q2324" s="294"/>
      <c r="R2324" s="292"/>
      <c r="S2324" s="291"/>
    </row>
    <row r="2325" spans="1:19" ht="14.4">
      <c r="A2325" s="36">
        <f t="shared" si="289"/>
        <v>1002</v>
      </c>
      <c r="B2325" s="526"/>
      <c r="C2325" s="36" t="str">
        <f>VLOOKUP('Employee Salary Payroll Tax '!B2327,'Employee Salary Payroll Tax '!$D$1:$E$7,2,FALSE)</f>
        <v>NonUnion</v>
      </c>
      <c r="D2325" s="61">
        <f t="shared" si="290"/>
        <v>2.98E-2</v>
      </c>
      <c r="E2325" s="351">
        <f>'Employee Salary Payroll Tax '!N2327</f>
        <v>100577.67</v>
      </c>
      <c r="F2325" s="351">
        <f t="shared" si="291"/>
        <v>103574.88456600001</v>
      </c>
      <c r="G2325" s="352"/>
      <c r="H2325" s="351">
        <f t="shared" si="296"/>
        <v>0</v>
      </c>
      <c r="I2325" s="351">
        <f t="shared" si="292"/>
        <v>2997.2145660000097</v>
      </c>
      <c r="J2325" s="351">
        <f t="shared" si="293"/>
        <v>0</v>
      </c>
      <c r="K2325" s="293">
        <f>SUM('Employee Salary Payroll Tax '!I2327:K2327)</f>
        <v>10461.129999999999</v>
      </c>
      <c r="L2325" s="293">
        <f>'Employee Salary Payroll Tax '!H2327</f>
        <v>0</v>
      </c>
      <c r="M2325" s="293">
        <f t="shared" si="294"/>
        <v>90116.54</v>
      </c>
      <c r="N2325" s="359">
        <f t="shared" si="295"/>
        <v>0</v>
      </c>
      <c r="O2325" s="331"/>
      <c r="P2325" s="61"/>
      <c r="Q2325" s="294"/>
      <c r="R2325" s="292"/>
      <c r="S2325" s="291"/>
    </row>
    <row r="2326" spans="1:19" ht="14.4">
      <c r="A2326" s="36">
        <f t="shared" si="289"/>
        <v>1003</v>
      </c>
      <c r="B2326" s="526"/>
      <c r="C2326" s="36" t="str">
        <f>VLOOKUP('Employee Salary Payroll Tax '!B2328,'Employee Salary Payroll Tax '!$D$1:$E$7,2,FALSE)</f>
        <v>NonUnion</v>
      </c>
      <c r="D2326" s="61">
        <f t="shared" si="290"/>
        <v>2.98E-2</v>
      </c>
      <c r="E2326" s="351">
        <f>'Employee Salary Payroll Tax '!N2328</f>
        <v>77267.839999999997</v>
      </c>
      <c r="F2326" s="351">
        <f t="shared" si="291"/>
        <v>79570.421631999998</v>
      </c>
      <c r="G2326" s="352"/>
      <c r="H2326" s="351">
        <f t="shared" si="296"/>
        <v>0</v>
      </c>
      <c r="I2326" s="351">
        <f t="shared" si="292"/>
        <v>2302.5816320000013</v>
      </c>
      <c r="J2326" s="351">
        <f t="shared" si="293"/>
        <v>0</v>
      </c>
      <c r="K2326" s="293">
        <f>SUM('Employee Salary Payroll Tax '!I2328:K2328)</f>
        <v>1.24</v>
      </c>
      <c r="L2326" s="293">
        <f>'Employee Salary Payroll Tax '!H2328</f>
        <v>0</v>
      </c>
      <c r="M2326" s="293">
        <f t="shared" si="294"/>
        <v>77266.599999999991</v>
      </c>
      <c r="N2326" s="359">
        <f t="shared" si="295"/>
        <v>0</v>
      </c>
      <c r="O2326" s="331"/>
      <c r="P2326" s="61"/>
      <c r="Q2326" s="294"/>
      <c r="R2326" s="292"/>
      <c r="S2326" s="291"/>
    </row>
    <row r="2327" spans="1:19" ht="14.4">
      <c r="A2327" s="36">
        <f t="shared" si="289"/>
        <v>1004</v>
      </c>
      <c r="B2327" s="526"/>
      <c r="C2327" s="36" t="str">
        <f>VLOOKUP('Employee Salary Payroll Tax '!B2329,'Employee Salary Payroll Tax '!$D$1:$E$7,2,FALSE)</f>
        <v>IBEW</v>
      </c>
      <c r="D2327" s="61">
        <f t="shared" si="290"/>
        <v>6.875E-3</v>
      </c>
      <c r="E2327" s="351">
        <f>'Employee Salary Payroll Tax '!N2329</f>
        <v>54808.74</v>
      </c>
      <c r="F2327" s="351">
        <f t="shared" si="291"/>
        <v>55185.550087499993</v>
      </c>
      <c r="G2327" s="352"/>
      <c r="H2327" s="351">
        <f t="shared" si="296"/>
        <v>0</v>
      </c>
      <c r="I2327" s="351">
        <f t="shared" si="292"/>
        <v>376.81008749999455</v>
      </c>
      <c r="J2327" s="351">
        <f t="shared" si="293"/>
        <v>0</v>
      </c>
      <c r="K2327" s="293">
        <f>SUM('Employee Salary Payroll Tax '!I2329:K2329)</f>
        <v>1800.72</v>
      </c>
      <c r="L2327" s="293">
        <f>'Employee Salary Payroll Tax '!H2329</f>
        <v>0</v>
      </c>
      <c r="M2327" s="293">
        <f t="shared" si="294"/>
        <v>53008.02</v>
      </c>
      <c r="N2327" s="359">
        <f t="shared" si="295"/>
        <v>0</v>
      </c>
      <c r="O2327" s="331"/>
      <c r="P2327" s="61"/>
      <c r="Q2327" s="294"/>
      <c r="R2327" s="292"/>
      <c r="S2327" s="291"/>
    </row>
    <row r="2328" spans="1:19" ht="14.4">
      <c r="A2328" s="36">
        <f t="shared" si="289"/>
        <v>1005</v>
      </c>
      <c r="B2328" s="526"/>
      <c r="C2328" s="36" t="str">
        <f>VLOOKUP('Employee Salary Payroll Tax '!B2330,'Employee Salary Payroll Tax '!$D$1:$E$7,2,FALSE)</f>
        <v>NonUnion</v>
      </c>
      <c r="D2328" s="61">
        <f t="shared" si="290"/>
        <v>2.98E-2</v>
      </c>
      <c r="E2328" s="351">
        <f>'Employee Salary Payroll Tax '!N2330</f>
        <v>103524.48</v>
      </c>
      <c r="F2328" s="351">
        <f t="shared" si="291"/>
        <v>106609.509504</v>
      </c>
      <c r="G2328" s="352"/>
      <c r="H2328" s="351">
        <f t="shared" si="296"/>
        <v>0</v>
      </c>
      <c r="I2328" s="351">
        <f t="shared" si="292"/>
        <v>3085.0295040000055</v>
      </c>
      <c r="J2328" s="351">
        <f t="shared" si="293"/>
        <v>0</v>
      </c>
      <c r="K2328" s="293">
        <f>SUM('Employee Salary Payroll Tax '!I2330:K2330)</f>
        <v>39802.080000000002</v>
      </c>
      <c r="L2328" s="293">
        <f>'Employee Salary Payroll Tax '!H2330</f>
        <v>0</v>
      </c>
      <c r="M2328" s="293">
        <f t="shared" si="294"/>
        <v>63722.399999999994</v>
      </c>
      <c r="N2328" s="359">
        <f t="shared" si="295"/>
        <v>0</v>
      </c>
      <c r="O2328" s="331"/>
      <c r="P2328" s="61"/>
      <c r="Q2328" s="294"/>
      <c r="R2328" s="292"/>
      <c r="S2328" s="291"/>
    </row>
    <row r="2329" spans="1:19" ht="14.4">
      <c r="A2329" s="36">
        <f t="shared" si="289"/>
        <v>1006</v>
      </c>
      <c r="B2329" s="526"/>
      <c r="C2329" s="36" t="str">
        <f>VLOOKUP('Employee Salary Payroll Tax '!B2331,'Employee Salary Payroll Tax '!$D$1:$E$7,2,FALSE)</f>
        <v>IBEW</v>
      </c>
      <c r="D2329" s="61">
        <f t="shared" si="290"/>
        <v>6.875E-3</v>
      </c>
      <c r="E2329" s="351">
        <f>'Employee Salary Payroll Tax '!N2331</f>
        <v>145092.51999999999</v>
      </c>
      <c r="F2329" s="351">
        <f t="shared" si="291"/>
        <v>146090.03107499998</v>
      </c>
      <c r="G2329" s="352"/>
      <c r="H2329" s="351">
        <f t="shared" si="296"/>
        <v>0</v>
      </c>
      <c r="I2329" s="351">
        <f t="shared" si="292"/>
        <v>997.51107499998761</v>
      </c>
      <c r="J2329" s="351">
        <f t="shared" si="293"/>
        <v>0</v>
      </c>
      <c r="K2329" s="293">
        <f>SUM('Employee Salary Payroll Tax '!I2331:K2331)</f>
        <v>132709.07</v>
      </c>
      <c r="L2329" s="293">
        <f>'Employee Salary Payroll Tax '!H2331</f>
        <v>0</v>
      </c>
      <c r="M2329" s="293">
        <f t="shared" si="294"/>
        <v>12383.449999999983</v>
      </c>
      <c r="N2329" s="359">
        <f t="shared" si="295"/>
        <v>0</v>
      </c>
      <c r="O2329" s="331"/>
      <c r="P2329" s="61"/>
      <c r="Q2329" s="294"/>
      <c r="R2329" s="292"/>
      <c r="S2329" s="291"/>
    </row>
    <row r="2330" spans="1:19" ht="14.4">
      <c r="A2330" s="36">
        <f t="shared" si="289"/>
        <v>1007</v>
      </c>
      <c r="B2330" s="526"/>
      <c r="C2330" s="36" t="str">
        <f>VLOOKUP('Employee Salary Payroll Tax '!B2332,'Employee Salary Payroll Tax '!$D$1:$E$7,2,FALSE)</f>
        <v>IBEW</v>
      </c>
      <c r="D2330" s="61">
        <f t="shared" si="290"/>
        <v>6.875E-3</v>
      </c>
      <c r="E2330" s="351">
        <f>'Employee Salary Payroll Tax '!N2332</f>
        <v>176213.33</v>
      </c>
      <c r="F2330" s="351">
        <f t="shared" si="291"/>
        <v>177424.79664374999</v>
      </c>
      <c r="G2330" s="352"/>
      <c r="H2330" s="351">
        <f t="shared" si="296"/>
        <v>0</v>
      </c>
      <c r="I2330" s="351">
        <f t="shared" si="292"/>
        <v>1211.4666437499982</v>
      </c>
      <c r="J2330" s="351">
        <f t="shared" si="293"/>
        <v>0</v>
      </c>
      <c r="K2330" s="293">
        <f>SUM('Employee Salary Payroll Tax '!I2332:K2332)</f>
        <v>145115.11000000002</v>
      </c>
      <c r="L2330" s="293">
        <f>'Employee Salary Payroll Tax '!H2332</f>
        <v>0</v>
      </c>
      <c r="M2330" s="293">
        <f t="shared" si="294"/>
        <v>31098.219999999972</v>
      </c>
      <c r="N2330" s="359">
        <f t="shared" si="295"/>
        <v>0</v>
      </c>
      <c r="O2330" s="331"/>
      <c r="P2330" s="61"/>
      <c r="Q2330" s="294"/>
      <c r="R2330" s="292"/>
      <c r="S2330" s="291"/>
    </row>
    <row r="2331" spans="1:19" ht="14.4">
      <c r="A2331" s="36">
        <f t="shared" si="289"/>
        <v>1008</v>
      </c>
      <c r="B2331" s="526"/>
      <c r="C2331" s="36" t="str">
        <f>VLOOKUP('Employee Salary Payroll Tax '!B2333,'Employee Salary Payroll Tax '!$D$1:$E$7,2,FALSE)</f>
        <v>NonUnion</v>
      </c>
      <c r="D2331" s="61">
        <f t="shared" si="290"/>
        <v>2.98E-2</v>
      </c>
      <c r="E2331" s="351">
        <f>'Employee Salary Payroll Tax '!N2333</f>
        <v>99102.22</v>
      </c>
      <c r="F2331" s="351">
        <f t="shared" si="291"/>
        <v>102055.46615600001</v>
      </c>
      <c r="G2331" s="352"/>
      <c r="H2331" s="351">
        <f t="shared" si="296"/>
        <v>0</v>
      </c>
      <c r="I2331" s="351">
        <f t="shared" si="292"/>
        <v>2953.2461560000083</v>
      </c>
      <c r="J2331" s="351">
        <f t="shared" si="293"/>
        <v>0</v>
      </c>
      <c r="K2331" s="293">
        <f>SUM('Employee Salary Payroll Tax '!I2333:K2333)</f>
        <v>99102.22</v>
      </c>
      <c r="L2331" s="293">
        <f>'Employee Salary Payroll Tax '!H2333</f>
        <v>0</v>
      </c>
      <c r="M2331" s="293">
        <f t="shared" si="294"/>
        <v>0</v>
      </c>
      <c r="N2331" s="359">
        <f t="shared" si="295"/>
        <v>0</v>
      </c>
      <c r="O2331" s="331"/>
      <c r="P2331" s="61"/>
      <c r="Q2331" s="294"/>
      <c r="R2331" s="292"/>
      <c r="S2331" s="291"/>
    </row>
    <row r="2332" spans="1:19" ht="14.4">
      <c r="A2332" s="36">
        <f t="shared" si="289"/>
        <v>1009</v>
      </c>
      <c r="B2332" s="526"/>
      <c r="C2332" s="36" t="str">
        <f>VLOOKUP('Employee Salary Payroll Tax '!B2334,'Employee Salary Payroll Tax '!$D$1:$E$7,2,FALSE)</f>
        <v>IBEW</v>
      </c>
      <c r="D2332" s="61">
        <f t="shared" si="290"/>
        <v>6.875E-3</v>
      </c>
      <c r="E2332" s="351">
        <f>'Employee Salary Payroll Tax '!N2334</f>
        <v>149124.85999999999</v>
      </c>
      <c r="F2332" s="351">
        <f t="shared" si="291"/>
        <v>150150.09341249999</v>
      </c>
      <c r="G2332" s="352"/>
      <c r="H2332" s="351">
        <f t="shared" si="296"/>
        <v>0</v>
      </c>
      <c r="I2332" s="351">
        <f t="shared" si="292"/>
        <v>1025.2334125000052</v>
      </c>
      <c r="J2332" s="351">
        <f t="shared" si="293"/>
        <v>0</v>
      </c>
      <c r="K2332" s="293">
        <f>SUM('Employee Salary Payroll Tax '!I2334:K2334)</f>
        <v>146344.89000000001</v>
      </c>
      <c r="L2332" s="293">
        <f>'Employee Salary Payroll Tax '!H2334</f>
        <v>0</v>
      </c>
      <c r="M2332" s="293">
        <f t="shared" si="294"/>
        <v>2779.9699999999721</v>
      </c>
      <c r="N2332" s="359">
        <f t="shared" si="295"/>
        <v>0</v>
      </c>
      <c r="O2332" s="331"/>
      <c r="P2332" s="61"/>
      <c r="Q2332" s="294"/>
      <c r="R2332" s="292"/>
      <c r="S2332" s="291"/>
    </row>
    <row r="2333" spans="1:19" ht="14.4">
      <c r="A2333" s="36">
        <f t="shared" si="289"/>
        <v>1010</v>
      </c>
      <c r="B2333" s="526"/>
      <c r="C2333" s="36" t="str">
        <f>VLOOKUP('Employee Salary Payroll Tax '!B2335,'Employee Salary Payroll Tax '!$D$1:$E$7,2,FALSE)</f>
        <v>NonUnion</v>
      </c>
      <c r="D2333" s="61">
        <f t="shared" si="290"/>
        <v>2.98E-2</v>
      </c>
      <c r="E2333" s="351">
        <f>'Employee Salary Payroll Tax '!N2335</f>
        <v>58155.55</v>
      </c>
      <c r="F2333" s="351">
        <f t="shared" si="291"/>
        <v>59888.585390000007</v>
      </c>
      <c r="G2333" s="352"/>
      <c r="H2333" s="351">
        <f t="shared" si="296"/>
        <v>0</v>
      </c>
      <c r="I2333" s="351">
        <f t="shared" si="292"/>
        <v>1733.0353900000046</v>
      </c>
      <c r="J2333" s="351">
        <f t="shared" si="293"/>
        <v>0</v>
      </c>
      <c r="K2333" s="293">
        <f>SUM('Employee Salary Payroll Tax '!I2335:K2335)</f>
        <v>-708.03</v>
      </c>
      <c r="L2333" s="293">
        <f>'Employee Salary Payroll Tax '!H2335</f>
        <v>0</v>
      </c>
      <c r="M2333" s="293">
        <f t="shared" si="294"/>
        <v>58863.58</v>
      </c>
      <c r="N2333" s="359">
        <f t="shared" si="295"/>
        <v>0</v>
      </c>
      <c r="O2333" s="331"/>
      <c r="P2333" s="61"/>
      <c r="Q2333" s="294"/>
      <c r="R2333" s="292"/>
      <c r="S2333" s="291"/>
    </row>
    <row r="2334" spans="1:19" ht="14.4">
      <c r="A2334" s="36">
        <f t="shared" si="289"/>
        <v>1011</v>
      </c>
      <c r="B2334" s="526"/>
      <c r="C2334" s="36" t="str">
        <f>VLOOKUP('Employee Salary Payroll Tax '!B2336,'Employee Salary Payroll Tax '!$D$1:$E$7,2,FALSE)</f>
        <v>NonUnion</v>
      </c>
      <c r="D2334" s="61">
        <f t="shared" si="290"/>
        <v>2.98E-2</v>
      </c>
      <c r="E2334" s="351">
        <f>'Employee Salary Payroll Tax '!N2336</f>
        <v>96789.15</v>
      </c>
      <c r="F2334" s="351">
        <f t="shared" si="291"/>
        <v>99673.466669999994</v>
      </c>
      <c r="G2334" s="352"/>
      <c r="H2334" s="351">
        <f t="shared" si="296"/>
        <v>0</v>
      </c>
      <c r="I2334" s="351">
        <f t="shared" si="292"/>
        <v>2884.3166700000002</v>
      </c>
      <c r="J2334" s="351">
        <f t="shared" si="293"/>
        <v>0</v>
      </c>
      <c r="K2334" s="293">
        <f>SUM('Employee Salary Payroll Tax '!I2336:K2336)</f>
        <v>11671.58</v>
      </c>
      <c r="L2334" s="293">
        <f>'Employee Salary Payroll Tax '!H2336</f>
        <v>0</v>
      </c>
      <c r="M2334" s="293">
        <f t="shared" si="294"/>
        <v>85117.569999999992</v>
      </c>
      <c r="N2334" s="359">
        <f t="shared" si="295"/>
        <v>0</v>
      </c>
      <c r="O2334" s="331"/>
      <c r="P2334" s="61"/>
      <c r="Q2334" s="294"/>
      <c r="R2334" s="292"/>
      <c r="S2334" s="291"/>
    </row>
    <row r="2335" spans="1:19" ht="14.4">
      <c r="A2335" s="36">
        <f t="shared" si="289"/>
        <v>1012</v>
      </c>
      <c r="B2335" s="526"/>
      <c r="C2335" s="36" t="str">
        <f>VLOOKUP('Employee Salary Payroll Tax '!B2337,'Employee Salary Payroll Tax '!$D$1:$E$7,2,FALSE)</f>
        <v>UA</v>
      </c>
      <c r="D2335" s="61">
        <f t="shared" si="290"/>
        <v>0.03</v>
      </c>
      <c r="E2335" s="351">
        <f>'Employee Salary Payroll Tax '!N2337</f>
        <v>74597.990000000005</v>
      </c>
      <c r="F2335" s="351">
        <f t="shared" si="291"/>
        <v>76835.929700000008</v>
      </c>
      <c r="G2335" s="352"/>
      <c r="H2335" s="351">
        <f t="shared" si="296"/>
        <v>0</v>
      </c>
      <c r="I2335" s="351">
        <f t="shared" si="292"/>
        <v>2237.9397000000026</v>
      </c>
      <c r="J2335" s="351">
        <f t="shared" si="293"/>
        <v>0</v>
      </c>
      <c r="K2335" s="293">
        <f>SUM('Employee Salary Payroll Tax '!I2337:K2337)</f>
        <v>57262.7</v>
      </c>
      <c r="L2335" s="293">
        <f>'Employee Salary Payroll Tax '!H2337</f>
        <v>357.66</v>
      </c>
      <c r="M2335" s="293">
        <f t="shared" si="294"/>
        <v>16977.630000000008</v>
      </c>
      <c r="N2335" s="359">
        <f t="shared" si="295"/>
        <v>0</v>
      </c>
      <c r="O2335" s="331"/>
      <c r="P2335" s="61"/>
      <c r="Q2335" s="294"/>
      <c r="R2335" s="292"/>
      <c r="S2335" s="291"/>
    </row>
    <row r="2336" spans="1:19" ht="14.4">
      <c r="A2336" s="36">
        <f t="shared" si="289"/>
        <v>1013</v>
      </c>
      <c r="B2336" s="526"/>
      <c r="C2336" s="36" t="str">
        <f>VLOOKUP('Employee Salary Payroll Tax '!B2338,'Employee Salary Payroll Tax '!$D$1:$E$7,2,FALSE)</f>
        <v>NonUnion</v>
      </c>
      <c r="D2336" s="61">
        <f t="shared" si="290"/>
        <v>2.98E-2</v>
      </c>
      <c r="E2336" s="351">
        <f>'Employee Salary Payroll Tax '!N2338</f>
        <v>101819.55</v>
      </c>
      <c r="F2336" s="351">
        <f t="shared" si="291"/>
        <v>104853.77259000001</v>
      </c>
      <c r="G2336" s="352"/>
      <c r="H2336" s="351">
        <f t="shared" si="296"/>
        <v>0</v>
      </c>
      <c r="I2336" s="351">
        <f t="shared" si="292"/>
        <v>3034.2225900000049</v>
      </c>
      <c r="J2336" s="351">
        <f t="shared" si="293"/>
        <v>0</v>
      </c>
      <c r="K2336" s="293">
        <f>SUM('Employee Salary Payroll Tax '!I2338:K2338)</f>
        <v>84504.59</v>
      </c>
      <c r="L2336" s="293">
        <f>'Employee Salary Payroll Tax '!H2338</f>
        <v>0</v>
      </c>
      <c r="M2336" s="293">
        <f t="shared" si="294"/>
        <v>17314.960000000006</v>
      </c>
      <c r="N2336" s="359">
        <f t="shared" si="295"/>
        <v>0</v>
      </c>
      <c r="O2336" s="331"/>
      <c r="P2336" s="61"/>
      <c r="Q2336" s="294"/>
      <c r="R2336" s="292"/>
      <c r="S2336" s="291"/>
    </row>
    <row r="2337" spans="1:19" ht="14.4">
      <c r="A2337" s="36">
        <f t="shared" si="289"/>
        <v>1014</v>
      </c>
      <c r="B2337" s="526"/>
      <c r="C2337" s="36" t="str">
        <f>VLOOKUP('Employee Salary Payroll Tax '!B2339,'Employee Salary Payroll Tax '!$D$1:$E$7,2,FALSE)</f>
        <v>IBEW</v>
      </c>
      <c r="D2337" s="61">
        <f t="shared" si="290"/>
        <v>6.875E-3</v>
      </c>
      <c r="E2337" s="351">
        <f>'Employee Salary Payroll Tax '!N2339</f>
        <v>4904.9399999999996</v>
      </c>
      <c r="F2337" s="351">
        <f t="shared" si="291"/>
        <v>4938.6614624999993</v>
      </c>
      <c r="G2337" s="352"/>
      <c r="H2337" s="351">
        <f t="shared" si="296"/>
        <v>40095.06</v>
      </c>
      <c r="I2337" s="351">
        <f t="shared" si="292"/>
        <v>33.721462499999689</v>
      </c>
      <c r="J2337" s="351">
        <f t="shared" si="293"/>
        <v>0.20232877499999813</v>
      </c>
      <c r="K2337" s="293">
        <f>SUM('Employee Salary Payroll Tax '!I2339:K2339)</f>
        <v>4904.9399999999996</v>
      </c>
      <c r="L2337" s="293">
        <f>'Employee Salary Payroll Tax '!H2339</f>
        <v>0</v>
      </c>
      <c r="M2337" s="293">
        <f t="shared" si="294"/>
        <v>0</v>
      </c>
      <c r="N2337" s="359">
        <f t="shared" si="295"/>
        <v>0.2023287749587481</v>
      </c>
      <c r="O2337" s="331"/>
      <c r="P2337" s="61"/>
      <c r="Q2337" s="294"/>
      <c r="R2337" s="292"/>
      <c r="S2337" s="291"/>
    </row>
    <row r="2338" spans="1:19" ht="14.4">
      <c r="A2338" s="36">
        <f t="shared" si="289"/>
        <v>1015</v>
      </c>
      <c r="B2338" s="526"/>
      <c r="C2338" s="36" t="str">
        <f>VLOOKUP('Employee Salary Payroll Tax '!B2340,'Employee Salary Payroll Tax '!$D$1:$E$7,2,FALSE)</f>
        <v>NonUnion</v>
      </c>
      <c r="D2338" s="61">
        <f t="shared" si="290"/>
        <v>2.98E-2</v>
      </c>
      <c r="E2338" s="351">
        <f>'Employee Salary Payroll Tax '!N2340</f>
        <v>44059.31</v>
      </c>
      <c r="F2338" s="351">
        <f t="shared" si="291"/>
        <v>45372.277437999997</v>
      </c>
      <c r="G2338" s="352"/>
      <c r="H2338" s="351">
        <f t="shared" si="296"/>
        <v>940.69000000000233</v>
      </c>
      <c r="I2338" s="351">
        <f t="shared" si="292"/>
        <v>1312.9674379999997</v>
      </c>
      <c r="J2338" s="351">
        <f t="shared" si="293"/>
        <v>5.6441400000000144</v>
      </c>
      <c r="K2338" s="293">
        <f>SUM('Employee Salary Payroll Tax '!I2340:K2340)</f>
        <v>18395.920000000002</v>
      </c>
      <c r="L2338" s="293">
        <f>'Employee Salary Payroll Tax '!H2340</f>
        <v>0</v>
      </c>
      <c r="M2338" s="293">
        <f t="shared" si="294"/>
        <v>25663.389999999996</v>
      </c>
      <c r="N2338" s="359">
        <f t="shared" si="295"/>
        <v>2.3565768030966376</v>
      </c>
      <c r="O2338" s="331"/>
      <c r="P2338" s="61"/>
      <c r="Q2338" s="294"/>
      <c r="R2338" s="292"/>
      <c r="S2338" s="291"/>
    </row>
    <row r="2339" spans="1:19" ht="14.4">
      <c r="A2339" s="36">
        <f t="shared" si="289"/>
        <v>1016</v>
      </c>
      <c r="B2339" s="526"/>
      <c r="C2339" s="36" t="str">
        <f>VLOOKUP('Employee Salary Payroll Tax '!B2341,'Employee Salary Payroll Tax '!$D$1:$E$7,2,FALSE)</f>
        <v>NonUnion</v>
      </c>
      <c r="D2339" s="61">
        <f t="shared" si="290"/>
        <v>2.98E-2</v>
      </c>
      <c r="E2339" s="351">
        <f>'Employee Salary Payroll Tax '!N2341</f>
        <v>81219.149999999994</v>
      </c>
      <c r="F2339" s="351">
        <f t="shared" si="291"/>
        <v>83639.480670000004</v>
      </c>
      <c r="G2339" s="352"/>
      <c r="H2339" s="351">
        <f t="shared" si="296"/>
        <v>0</v>
      </c>
      <c r="I2339" s="351">
        <f t="shared" si="292"/>
        <v>2420.3306700000103</v>
      </c>
      <c r="J2339" s="351">
        <f t="shared" si="293"/>
        <v>0</v>
      </c>
      <c r="K2339" s="293">
        <f>SUM('Employee Salary Payroll Tax '!I2341:K2341)</f>
        <v>81219.149999999994</v>
      </c>
      <c r="L2339" s="293">
        <f>'Employee Salary Payroll Tax '!H2341</f>
        <v>0</v>
      </c>
      <c r="M2339" s="293">
        <f t="shared" si="294"/>
        <v>0</v>
      </c>
      <c r="N2339" s="359">
        <f t="shared" si="295"/>
        <v>0</v>
      </c>
      <c r="O2339" s="331"/>
      <c r="P2339" s="61"/>
      <c r="Q2339" s="294"/>
      <c r="R2339" s="292"/>
      <c r="S2339" s="291"/>
    </row>
    <row r="2340" spans="1:19" ht="14.4">
      <c r="A2340" s="36">
        <f t="shared" si="289"/>
        <v>1017</v>
      </c>
      <c r="B2340" s="526"/>
      <c r="C2340" s="36" t="str">
        <f>VLOOKUP('Employee Salary Payroll Tax '!B2342,'Employee Salary Payroll Tax '!$D$1:$E$7,2,FALSE)</f>
        <v>IBEW</v>
      </c>
      <c r="D2340" s="61">
        <f t="shared" si="290"/>
        <v>6.875E-3</v>
      </c>
      <c r="E2340" s="351">
        <f>'Employee Salary Payroll Tax '!N2342</f>
        <v>53614.66</v>
      </c>
      <c r="F2340" s="351">
        <f t="shared" si="291"/>
        <v>53983.260787500003</v>
      </c>
      <c r="G2340" s="352"/>
      <c r="H2340" s="351">
        <f t="shared" si="296"/>
        <v>0</v>
      </c>
      <c r="I2340" s="351">
        <f t="shared" si="292"/>
        <v>368.60078749999957</v>
      </c>
      <c r="J2340" s="351">
        <f t="shared" si="293"/>
        <v>0</v>
      </c>
      <c r="K2340" s="293">
        <f>SUM('Employee Salary Payroll Tax '!I2342:K2342)</f>
        <v>52964.28</v>
      </c>
      <c r="L2340" s="293">
        <f>'Employee Salary Payroll Tax '!H2342</f>
        <v>0</v>
      </c>
      <c r="M2340" s="293">
        <f t="shared" si="294"/>
        <v>650.38000000000466</v>
      </c>
      <c r="N2340" s="359">
        <f t="shared" si="295"/>
        <v>0</v>
      </c>
      <c r="O2340" s="331"/>
      <c r="P2340" s="61"/>
      <c r="Q2340" s="294"/>
      <c r="R2340" s="292"/>
      <c r="S2340" s="291"/>
    </row>
    <row r="2341" spans="1:19" ht="14.4">
      <c r="A2341" s="36">
        <f t="shared" si="289"/>
        <v>1018</v>
      </c>
      <c r="B2341" s="526"/>
      <c r="C2341" s="36" t="str">
        <f>VLOOKUP('Employee Salary Payroll Tax '!B2343,'Employee Salary Payroll Tax '!$D$1:$E$7,2,FALSE)</f>
        <v>NonUnion</v>
      </c>
      <c r="D2341" s="61">
        <f t="shared" si="290"/>
        <v>2.98E-2</v>
      </c>
      <c r="E2341" s="351">
        <f>'Employee Salary Payroll Tax '!N2343</f>
        <v>10439.51</v>
      </c>
      <c r="F2341" s="351">
        <f t="shared" si="291"/>
        <v>10750.607398</v>
      </c>
      <c r="G2341" s="352"/>
      <c r="H2341" s="351">
        <f t="shared" si="296"/>
        <v>34560.49</v>
      </c>
      <c r="I2341" s="351">
        <f t="shared" si="292"/>
        <v>311.09739799999988</v>
      </c>
      <c r="J2341" s="351">
        <f t="shared" si="293"/>
        <v>1.8665843879999993</v>
      </c>
      <c r="K2341" s="293">
        <f>SUM('Employee Salary Payroll Tax '!I2343:K2343)</f>
        <v>316.97000000000003</v>
      </c>
      <c r="L2341" s="293">
        <f>'Employee Salary Payroll Tax '!H2343</f>
        <v>0</v>
      </c>
      <c r="M2341" s="293">
        <f t="shared" si="294"/>
        <v>10122.540000000001</v>
      </c>
      <c r="N2341" s="359">
        <f t="shared" si="295"/>
        <v>5.6674235994571158E-2</v>
      </c>
      <c r="O2341" s="331"/>
      <c r="P2341" s="61"/>
      <c r="Q2341" s="294"/>
      <c r="R2341" s="292"/>
      <c r="S2341" s="291"/>
    </row>
    <row r="2342" spans="1:19" ht="14.4">
      <c r="A2342" s="36">
        <f t="shared" si="289"/>
        <v>1019</v>
      </c>
      <c r="B2342" s="526"/>
      <c r="C2342" s="36" t="str">
        <f>VLOOKUP('Employee Salary Payroll Tax '!B2344,'Employee Salary Payroll Tax '!$D$1:$E$7,2,FALSE)</f>
        <v>Not Assigned</v>
      </c>
      <c r="D2342" s="61">
        <f t="shared" si="290"/>
        <v>0</v>
      </c>
      <c r="E2342" s="351">
        <f>'Employee Salary Payroll Tax '!N2344</f>
        <v>-0.04</v>
      </c>
      <c r="F2342" s="351">
        <f t="shared" si="291"/>
        <v>-0.04</v>
      </c>
      <c r="G2342" s="352"/>
      <c r="H2342" s="351">
        <f t="shared" si="296"/>
        <v>45000.04</v>
      </c>
      <c r="I2342" s="351">
        <f t="shared" si="292"/>
        <v>0</v>
      </c>
      <c r="J2342" s="351">
        <f t="shared" si="293"/>
        <v>0</v>
      </c>
      <c r="K2342" s="293">
        <f>SUM('Employee Salary Payroll Tax '!I2344:K2344)</f>
        <v>-7.01</v>
      </c>
      <c r="L2342" s="293">
        <f>'Employee Salary Payroll Tax '!H2344</f>
        <v>0</v>
      </c>
      <c r="M2342" s="293">
        <f t="shared" si="294"/>
        <v>6.97</v>
      </c>
      <c r="N2342" s="359">
        <f t="shared" si="295"/>
        <v>0</v>
      </c>
      <c r="O2342" s="331"/>
      <c r="P2342" s="61"/>
      <c r="Q2342" s="294"/>
      <c r="R2342" s="292"/>
      <c r="S2342" s="291"/>
    </row>
    <row r="2343" spans="1:19" ht="14.4">
      <c r="A2343" s="36">
        <f t="shared" si="289"/>
        <v>1020</v>
      </c>
      <c r="B2343" s="526"/>
      <c r="C2343" s="36" t="str">
        <f>VLOOKUP('Employee Salary Payroll Tax '!B2345,'Employee Salary Payroll Tax '!$D$1:$E$7,2,FALSE)</f>
        <v>NonUnion</v>
      </c>
      <c r="D2343" s="61">
        <f t="shared" si="290"/>
        <v>2.98E-2</v>
      </c>
      <c r="E2343" s="351">
        <f>'Employee Salary Payroll Tax '!N2345</f>
        <v>86067</v>
      </c>
      <c r="F2343" s="351">
        <f t="shared" si="291"/>
        <v>88631.796600000001</v>
      </c>
      <c r="G2343" s="352"/>
      <c r="H2343" s="351">
        <f t="shared" si="296"/>
        <v>0</v>
      </c>
      <c r="I2343" s="351">
        <f t="shared" si="292"/>
        <v>2564.7966000000015</v>
      </c>
      <c r="J2343" s="351">
        <f t="shared" si="293"/>
        <v>0</v>
      </c>
      <c r="K2343" s="293">
        <f>SUM('Employee Salary Payroll Tax '!I2345:K2345)</f>
        <v>84570.55</v>
      </c>
      <c r="L2343" s="293">
        <f>'Employee Salary Payroll Tax '!H2345</f>
        <v>0</v>
      </c>
      <c r="M2343" s="293">
        <f t="shared" si="294"/>
        <v>1496.4499999999971</v>
      </c>
      <c r="N2343" s="359">
        <f t="shared" si="295"/>
        <v>0</v>
      </c>
      <c r="O2343" s="331"/>
      <c r="P2343" s="61"/>
      <c r="Q2343" s="294"/>
      <c r="R2343" s="292"/>
      <c r="S2343" s="291"/>
    </row>
    <row r="2344" spans="1:19" ht="14.4">
      <c r="A2344" s="36">
        <f t="shared" si="289"/>
        <v>1021</v>
      </c>
      <c r="B2344" s="526"/>
      <c r="C2344" s="36" t="str">
        <f>VLOOKUP('Employee Salary Payroll Tax '!B2346,'Employee Salary Payroll Tax '!$D$1:$E$7,2,FALSE)</f>
        <v>NonUnion</v>
      </c>
      <c r="D2344" s="61">
        <f t="shared" si="290"/>
        <v>2.98E-2</v>
      </c>
      <c r="E2344" s="351">
        <f>'Employee Salary Payroll Tax '!N2346</f>
        <v>86597.66</v>
      </c>
      <c r="F2344" s="351">
        <f t="shared" si="291"/>
        <v>89178.270268000007</v>
      </c>
      <c r="G2344" s="352"/>
      <c r="H2344" s="351">
        <f t="shared" si="296"/>
        <v>0</v>
      </c>
      <c r="I2344" s="351">
        <f t="shared" si="292"/>
        <v>2580.610268000004</v>
      </c>
      <c r="J2344" s="351">
        <f t="shared" si="293"/>
        <v>0</v>
      </c>
      <c r="K2344" s="293">
        <f>SUM('Employee Salary Payroll Tax '!I2346:K2346)</f>
        <v>27533.33</v>
      </c>
      <c r="L2344" s="293">
        <f>'Employee Salary Payroll Tax '!H2346</f>
        <v>0</v>
      </c>
      <c r="M2344" s="293">
        <f t="shared" si="294"/>
        <v>59064.33</v>
      </c>
      <c r="N2344" s="359">
        <f t="shared" si="295"/>
        <v>0</v>
      </c>
      <c r="O2344" s="331"/>
      <c r="P2344" s="61"/>
      <c r="Q2344" s="294"/>
      <c r="R2344" s="292"/>
      <c r="S2344" s="291"/>
    </row>
    <row r="2345" spans="1:19" ht="14.4">
      <c r="A2345" s="36">
        <f t="shared" si="289"/>
        <v>1022</v>
      </c>
      <c r="B2345" s="526"/>
      <c r="C2345" s="36" t="str">
        <f>VLOOKUP('Employee Salary Payroll Tax '!B2347,'Employee Salary Payroll Tax '!$D$1:$E$7,2,FALSE)</f>
        <v>UA</v>
      </c>
      <c r="D2345" s="61">
        <f t="shared" si="290"/>
        <v>0.03</v>
      </c>
      <c r="E2345" s="351">
        <f>'Employee Salary Payroll Tax '!N2347</f>
        <v>57637</v>
      </c>
      <c r="F2345" s="351">
        <f t="shared" si="291"/>
        <v>59366.11</v>
      </c>
      <c r="G2345" s="352"/>
      <c r="H2345" s="351">
        <f t="shared" si="296"/>
        <v>0</v>
      </c>
      <c r="I2345" s="351">
        <f t="shared" si="292"/>
        <v>1729.1100000000006</v>
      </c>
      <c r="J2345" s="351">
        <f t="shared" si="293"/>
        <v>0</v>
      </c>
      <c r="K2345" s="293">
        <f>SUM('Employee Salary Payroll Tax '!I2347:K2347)</f>
        <v>53226.06</v>
      </c>
      <c r="L2345" s="293">
        <f>'Employee Salary Payroll Tax '!H2347</f>
        <v>776.06</v>
      </c>
      <c r="M2345" s="293">
        <f t="shared" si="294"/>
        <v>3634.8800000000024</v>
      </c>
      <c r="N2345" s="359">
        <f t="shared" si="295"/>
        <v>0</v>
      </c>
      <c r="O2345" s="331"/>
      <c r="P2345" s="61"/>
      <c r="Q2345" s="294"/>
      <c r="R2345" s="292"/>
      <c r="S2345" s="291"/>
    </row>
    <row r="2346" spans="1:19" ht="14.4">
      <c r="A2346" s="36">
        <f t="shared" si="289"/>
        <v>1023</v>
      </c>
      <c r="B2346" s="526"/>
      <c r="C2346" s="36" t="str">
        <f>VLOOKUP('Employee Salary Payroll Tax '!B2348,'Employee Salary Payroll Tax '!$D$1:$E$7,2,FALSE)</f>
        <v>IBEW</v>
      </c>
      <c r="D2346" s="61">
        <f t="shared" si="290"/>
        <v>6.875E-3</v>
      </c>
      <c r="E2346" s="351">
        <f>'Employee Salary Payroll Tax '!N2348</f>
        <v>82102.34</v>
      </c>
      <c r="F2346" s="351">
        <f t="shared" si="291"/>
        <v>82666.793587499997</v>
      </c>
      <c r="G2346" s="352"/>
      <c r="H2346" s="351">
        <f t="shared" si="296"/>
        <v>0</v>
      </c>
      <c r="I2346" s="351">
        <f t="shared" si="292"/>
        <v>564.45358750000014</v>
      </c>
      <c r="J2346" s="351">
        <f t="shared" si="293"/>
        <v>0</v>
      </c>
      <c r="K2346" s="293">
        <f>SUM('Employee Salary Payroll Tax '!I2348:K2348)</f>
        <v>10410.33</v>
      </c>
      <c r="L2346" s="293">
        <f>'Employee Salary Payroll Tax '!H2348</f>
        <v>0</v>
      </c>
      <c r="M2346" s="293">
        <f t="shared" si="294"/>
        <v>71692.009999999995</v>
      </c>
      <c r="N2346" s="359">
        <f t="shared" si="295"/>
        <v>0</v>
      </c>
      <c r="O2346" s="331"/>
      <c r="P2346" s="61"/>
      <c r="Q2346" s="294"/>
      <c r="R2346" s="292"/>
      <c r="S2346" s="291"/>
    </row>
    <row r="2347" spans="1:19" ht="14.4">
      <c r="A2347" s="36">
        <f t="shared" si="289"/>
        <v>1024</v>
      </c>
      <c r="B2347" s="526"/>
      <c r="C2347" s="36" t="str">
        <f>VLOOKUP('Employee Salary Payroll Tax '!B2349,'Employee Salary Payroll Tax '!$D$1:$E$7,2,FALSE)</f>
        <v>NonUnion</v>
      </c>
      <c r="D2347" s="61">
        <f t="shared" si="290"/>
        <v>2.98E-2</v>
      </c>
      <c r="E2347" s="351">
        <f>'Employee Salary Payroll Tax '!N2349</f>
        <v>89345.54</v>
      </c>
      <c r="F2347" s="351">
        <f t="shared" si="291"/>
        <v>92008.037091999999</v>
      </c>
      <c r="G2347" s="352"/>
      <c r="H2347" s="351">
        <f t="shared" si="296"/>
        <v>0</v>
      </c>
      <c r="I2347" s="351">
        <f t="shared" si="292"/>
        <v>2662.4970920000051</v>
      </c>
      <c r="J2347" s="351">
        <f t="shared" si="293"/>
        <v>0</v>
      </c>
      <c r="K2347" s="293">
        <f>SUM('Employee Salary Payroll Tax '!I2349:K2349)</f>
        <v>89345.540000000008</v>
      </c>
      <c r="L2347" s="293">
        <f>'Employee Salary Payroll Tax '!H2349</f>
        <v>0</v>
      </c>
      <c r="M2347" s="293">
        <f t="shared" si="294"/>
        <v>-1.4551915228366852E-11</v>
      </c>
      <c r="N2347" s="359">
        <f t="shared" si="295"/>
        <v>0</v>
      </c>
      <c r="O2347" s="331"/>
      <c r="P2347" s="61"/>
      <c r="Q2347" s="294"/>
      <c r="R2347" s="292"/>
      <c r="S2347" s="291"/>
    </row>
    <row r="2348" spans="1:19" ht="14.4">
      <c r="A2348" s="36">
        <f t="shared" si="289"/>
        <v>1025</v>
      </c>
      <c r="B2348" s="526"/>
      <c r="C2348" s="36" t="str">
        <f>VLOOKUP('Employee Salary Payroll Tax '!B2350,'Employee Salary Payroll Tax '!$D$1:$E$7,2,FALSE)</f>
        <v>NonUnion</v>
      </c>
      <c r="D2348" s="61">
        <f t="shared" si="290"/>
        <v>2.98E-2</v>
      </c>
      <c r="E2348" s="351">
        <f>'Employee Salary Payroll Tax '!N2350</f>
        <v>22432.22</v>
      </c>
      <c r="F2348" s="351">
        <f t="shared" si="291"/>
        <v>23100.700156000003</v>
      </c>
      <c r="G2348" s="352"/>
      <c r="H2348" s="351">
        <f t="shared" si="296"/>
        <v>22567.78</v>
      </c>
      <c r="I2348" s="351">
        <f t="shared" si="292"/>
        <v>668.48015600000144</v>
      </c>
      <c r="J2348" s="351">
        <f t="shared" si="293"/>
        <v>4.0108809360000084</v>
      </c>
      <c r="K2348" s="293">
        <f>SUM('Employee Salary Payroll Tax '!I2350:K2350)</f>
        <v>13279.27</v>
      </c>
      <c r="L2348" s="293">
        <f>'Employee Salary Payroll Tax '!H2350</f>
        <v>0</v>
      </c>
      <c r="M2348" s="293">
        <f t="shared" si="294"/>
        <v>9152.9500000000007</v>
      </c>
      <c r="N2348" s="359">
        <f t="shared" si="295"/>
        <v>2.3743334758941601</v>
      </c>
      <c r="O2348" s="331"/>
      <c r="P2348" s="61"/>
      <c r="Q2348" s="294"/>
      <c r="R2348" s="292"/>
      <c r="S2348" s="291"/>
    </row>
    <row r="2349" spans="1:19" ht="14.4">
      <c r="A2349" s="36">
        <f t="shared" ref="A2349:A2412" si="297">+A2348+1</f>
        <v>1026</v>
      </c>
      <c r="B2349" s="526"/>
      <c r="C2349" s="36" t="str">
        <f>VLOOKUP('Employee Salary Payroll Tax '!B2351,'Employee Salary Payroll Tax '!$D$1:$E$7,2,FALSE)</f>
        <v>NonUnion</v>
      </c>
      <c r="D2349" s="61">
        <f t="shared" si="290"/>
        <v>2.98E-2</v>
      </c>
      <c r="E2349" s="351">
        <f>'Employee Salary Payroll Tax '!N2351</f>
        <v>92617.91</v>
      </c>
      <c r="F2349" s="351">
        <f t="shared" si="291"/>
        <v>95377.923718000005</v>
      </c>
      <c r="G2349" s="352"/>
      <c r="H2349" s="351">
        <f t="shared" si="296"/>
        <v>0</v>
      </c>
      <c r="I2349" s="351">
        <f t="shared" si="292"/>
        <v>2760.013718000002</v>
      </c>
      <c r="J2349" s="351">
        <f t="shared" si="293"/>
        <v>0</v>
      </c>
      <c r="K2349" s="293">
        <f>SUM('Employee Salary Payroll Tax '!I2351:K2351)</f>
        <v>84483.11</v>
      </c>
      <c r="L2349" s="293">
        <f>'Employee Salary Payroll Tax '!H2351</f>
        <v>0</v>
      </c>
      <c r="M2349" s="293">
        <f t="shared" si="294"/>
        <v>8134.8000000000029</v>
      </c>
      <c r="N2349" s="359">
        <f t="shared" si="295"/>
        <v>0</v>
      </c>
      <c r="O2349" s="331"/>
      <c r="P2349" s="61"/>
      <c r="Q2349" s="294"/>
      <c r="R2349" s="292"/>
      <c r="S2349" s="291"/>
    </row>
    <row r="2350" spans="1:19" ht="14.4">
      <c r="A2350" s="36">
        <f t="shared" si="297"/>
        <v>1027</v>
      </c>
      <c r="B2350" s="526"/>
      <c r="C2350" s="36" t="str">
        <f>VLOOKUP('Employee Salary Payroll Tax '!B2352,'Employee Salary Payroll Tax '!$D$1:$E$7,2,FALSE)</f>
        <v>IBEW</v>
      </c>
      <c r="D2350" s="61">
        <f t="shared" si="290"/>
        <v>6.875E-3</v>
      </c>
      <c r="E2350" s="351">
        <f>'Employee Salary Payroll Tax '!N2352</f>
        <v>49325.41</v>
      </c>
      <c r="F2350" s="351">
        <f t="shared" si="291"/>
        <v>49664.522193750003</v>
      </c>
      <c r="G2350" s="352"/>
      <c r="H2350" s="351">
        <f t="shared" si="296"/>
        <v>0</v>
      </c>
      <c r="I2350" s="351">
        <f t="shared" si="292"/>
        <v>339.11219374999928</v>
      </c>
      <c r="J2350" s="351">
        <f t="shared" si="293"/>
        <v>0</v>
      </c>
      <c r="K2350" s="293">
        <f>SUM('Employee Salary Payroll Tax '!I2352:K2352)</f>
        <v>49325.41</v>
      </c>
      <c r="L2350" s="293">
        <f>'Employee Salary Payroll Tax '!H2352</f>
        <v>0</v>
      </c>
      <c r="M2350" s="293">
        <f t="shared" si="294"/>
        <v>0</v>
      </c>
      <c r="N2350" s="359">
        <f t="shared" si="295"/>
        <v>0</v>
      </c>
      <c r="O2350" s="331"/>
      <c r="P2350" s="61"/>
      <c r="Q2350" s="294"/>
      <c r="R2350" s="292"/>
      <c r="S2350" s="291"/>
    </row>
    <row r="2351" spans="1:19" ht="14.4">
      <c r="A2351" s="36">
        <f t="shared" si="297"/>
        <v>1028</v>
      </c>
      <c r="B2351" s="526"/>
      <c r="C2351" s="36" t="str">
        <f>VLOOKUP('Employee Salary Payroll Tax '!B2353,'Employee Salary Payroll Tax '!$D$1:$E$7,2,FALSE)</f>
        <v>NonUnion</v>
      </c>
      <c r="D2351" s="61">
        <f t="shared" si="290"/>
        <v>2.98E-2</v>
      </c>
      <c r="E2351" s="351">
        <f>'Employee Salary Payroll Tax '!N2353</f>
        <v>63789.45</v>
      </c>
      <c r="F2351" s="351">
        <f t="shared" si="291"/>
        <v>65690.375610000003</v>
      </c>
      <c r="G2351" s="352"/>
      <c r="H2351" s="351">
        <f t="shared" si="296"/>
        <v>0</v>
      </c>
      <c r="I2351" s="351">
        <f t="shared" si="292"/>
        <v>1900.9256100000057</v>
      </c>
      <c r="J2351" s="351">
        <f t="shared" si="293"/>
        <v>0</v>
      </c>
      <c r="K2351" s="293">
        <f>SUM('Employee Salary Payroll Tax '!I2353:K2353)</f>
        <v>1155.24</v>
      </c>
      <c r="L2351" s="293">
        <f>'Employee Salary Payroll Tax '!H2353</f>
        <v>0</v>
      </c>
      <c r="M2351" s="293">
        <f t="shared" si="294"/>
        <v>62634.21</v>
      </c>
      <c r="N2351" s="359">
        <f t="shared" si="295"/>
        <v>0</v>
      </c>
      <c r="O2351" s="331"/>
      <c r="P2351" s="61"/>
      <c r="Q2351" s="294"/>
      <c r="R2351" s="292"/>
      <c r="S2351" s="291"/>
    </row>
    <row r="2352" spans="1:19" ht="14.4">
      <c r="A2352" s="36">
        <f t="shared" si="297"/>
        <v>1029</v>
      </c>
      <c r="B2352" s="526"/>
      <c r="C2352" s="36" t="str">
        <f>VLOOKUP('Employee Salary Payroll Tax '!B2354,'Employee Salary Payroll Tax '!$D$1:$E$7,2,FALSE)</f>
        <v>NonUnion</v>
      </c>
      <c r="D2352" s="61">
        <f t="shared" si="290"/>
        <v>2.98E-2</v>
      </c>
      <c r="E2352" s="351">
        <f>'Employee Salary Payroll Tax '!N2354</f>
        <v>104967.7</v>
      </c>
      <c r="F2352" s="351">
        <f t="shared" si="291"/>
        <v>108095.73746</v>
      </c>
      <c r="G2352" s="352"/>
      <c r="H2352" s="351">
        <f t="shared" si="296"/>
        <v>0</v>
      </c>
      <c r="I2352" s="351">
        <f t="shared" si="292"/>
        <v>3128.0374600000068</v>
      </c>
      <c r="J2352" s="351">
        <f t="shared" si="293"/>
        <v>0</v>
      </c>
      <c r="K2352" s="293">
        <f>SUM('Employee Salary Payroll Tax '!I2354:K2354)</f>
        <v>2288.66</v>
      </c>
      <c r="L2352" s="293">
        <f>'Employee Salary Payroll Tax '!H2354</f>
        <v>75.59</v>
      </c>
      <c r="M2352" s="293">
        <f t="shared" si="294"/>
        <v>102603.45</v>
      </c>
      <c r="N2352" s="359">
        <f t="shared" si="295"/>
        <v>0</v>
      </c>
      <c r="O2352" s="331"/>
      <c r="P2352" s="61"/>
      <c r="Q2352" s="294"/>
      <c r="R2352" s="292"/>
      <c r="S2352" s="291"/>
    </row>
    <row r="2353" spans="1:19" ht="14.4">
      <c r="A2353" s="36">
        <f t="shared" si="297"/>
        <v>1030</v>
      </c>
      <c r="B2353" s="526"/>
      <c r="C2353" s="36" t="str">
        <f>VLOOKUP('Employee Salary Payroll Tax '!B2355,'Employee Salary Payroll Tax '!$D$1:$E$7,2,FALSE)</f>
        <v>NonUnion</v>
      </c>
      <c r="D2353" s="61">
        <f t="shared" si="290"/>
        <v>2.98E-2</v>
      </c>
      <c r="E2353" s="351">
        <f>'Employee Salary Payroll Tax '!N2355</f>
        <v>78747.69</v>
      </c>
      <c r="F2353" s="351">
        <f t="shared" si="291"/>
        <v>81094.37116200001</v>
      </c>
      <c r="G2353" s="352"/>
      <c r="H2353" s="351">
        <f t="shared" si="296"/>
        <v>0</v>
      </c>
      <c r="I2353" s="351">
        <f t="shared" si="292"/>
        <v>2346.681162000008</v>
      </c>
      <c r="J2353" s="351">
        <f t="shared" si="293"/>
        <v>0</v>
      </c>
      <c r="K2353" s="293">
        <f>SUM('Employee Salary Payroll Tax '!I2355:K2355)</f>
        <v>20218.920000000002</v>
      </c>
      <c r="L2353" s="293">
        <f>'Employee Salary Payroll Tax '!H2355</f>
        <v>0</v>
      </c>
      <c r="M2353" s="293">
        <f t="shared" si="294"/>
        <v>58528.770000000004</v>
      </c>
      <c r="N2353" s="359">
        <f t="shared" si="295"/>
        <v>0</v>
      </c>
      <c r="O2353" s="331"/>
      <c r="P2353" s="61"/>
      <c r="Q2353" s="294"/>
      <c r="R2353" s="292"/>
      <c r="S2353" s="291"/>
    </row>
    <row r="2354" spans="1:19" ht="14.4">
      <c r="A2354" s="36">
        <f t="shared" si="297"/>
        <v>1031</v>
      </c>
      <c r="B2354" s="526"/>
      <c r="C2354" s="36" t="str">
        <f>VLOOKUP('Employee Salary Payroll Tax '!B2356,'Employee Salary Payroll Tax '!$D$1:$E$7,2,FALSE)</f>
        <v>IBEW</v>
      </c>
      <c r="D2354" s="61">
        <f t="shared" si="290"/>
        <v>6.875E-3</v>
      </c>
      <c r="E2354" s="351">
        <f>'Employee Salary Payroll Tax '!N2356</f>
        <v>30897.56</v>
      </c>
      <c r="F2354" s="351">
        <f t="shared" si="291"/>
        <v>31109.980725000001</v>
      </c>
      <c r="G2354" s="352"/>
      <c r="H2354" s="351">
        <f t="shared" si="296"/>
        <v>14102.439999999999</v>
      </c>
      <c r="I2354" s="351">
        <f t="shared" si="292"/>
        <v>212.42072499999995</v>
      </c>
      <c r="J2354" s="351">
        <f t="shared" si="293"/>
        <v>1.2745243499999996</v>
      </c>
      <c r="K2354" s="293">
        <f>SUM('Employee Salary Payroll Tax '!I2356:K2356)</f>
        <v>30897.56</v>
      </c>
      <c r="L2354" s="293">
        <f>'Employee Salary Payroll Tax '!H2356</f>
        <v>0</v>
      </c>
      <c r="M2354" s="293">
        <f t="shared" si="294"/>
        <v>0</v>
      </c>
      <c r="N2354" s="359">
        <f t="shared" si="295"/>
        <v>1.2745243499587497</v>
      </c>
      <c r="O2354" s="331"/>
      <c r="P2354" s="61"/>
      <c r="Q2354" s="294"/>
      <c r="R2354" s="292"/>
      <c r="S2354" s="291"/>
    </row>
    <row r="2355" spans="1:19" ht="14.4">
      <c r="A2355" s="36">
        <f t="shared" si="297"/>
        <v>1032</v>
      </c>
      <c r="B2355" s="526"/>
      <c r="C2355" s="36" t="str">
        <f>VLOOKUP('Employee Salary Payroll Tax '!B2357,'Employee Salary Payroll Tax '!$D$1:$E$7,2,FALSE)</f>
        <v>IBEW</v>
      </c>
      <c r="D2355" s="61">
        <f t="shared" si="290"/>
        <v>6.875E-3</v>
      </c>
      <c r="E2355" s="351">
        <f>'Employee Salary Payroll Tax '!N2357</f>
        <v>115923.85</v>
      </c>
      <c r="F2355" s="351">
        <f t="shared" si="291"/>
        <v>116720.82646875001</v>
      </c>
      <c r="G2355" s="352"/>
      <c r="H2355" s="351">
        <f t="shared" si="296"/>
        <v>0</v>
      </c>
      <c r="I2355" s="351">
        <f t="shared" si="292"/>
        <v>796.97646874999919</v>
      </c>
      <c r="J2355" s="351">
        <f t="shared" si="293"/>
        <v>0</v>
      </c>
      <c r="K2355" s="293">
        <f>SUM('Employee Salary Payroll Tax '!I2357:K2357)</f>
        <v>113491.02</v>
      </c>
      <c r="L2355" s="293">
        <f>'Employee Salary Payroll Tax '!H2357</f>
        <v>0</v>
      </c>
      <c r="M2355" s="293">
        <f t="shared" si="294"/>
        <v>2432.8300000000017</v>
      </c>
      <c r="N2355" s="359">
        <f t="shared" si="295"/>
        <v>0</v>
      </c>
      <c r="O2355" s="331"/>
      <c r="P2355" s="61"/>
      <c r="Q2355" s="294"/>
      <c r="R2355" s="292"/>
      <c r="S2355" s="291"/>
    </row>
    <row r="2356" spans="1:19" ht="14.4">
      <c r="A2356" s="36">
        <f t="shared" si="297"/>
        <v>1033</v>
      </c>
      <c r="B2356" s="526"/>
      <c r="C2356" s="36" t="str">
        <f>VLOOKUP('Employee Salary Payroll Tax '!B2358,'Employee Salary Payroll Tax '!$D$1:$E$7,2,FALSE)</f>
        <v>NonUnion</v>
      </c>
      <c r="D2356" s="61">
        <f t="shared" si="290"/>
        <v>2.98E-2</v>
      </c>
      <c r="E2356" s="351">
        <f>'Employee Salary Payroll Tax '!N2358</f>
        <v>61621.89</v>
      </c>
      <c r="F2356" s="351">
        <f t="shared" si="291"/>
        <v>63458.222322000001</v>
      </c>
      <c r="G2356" s="352"/>
      <c r="H2356" s="351">
        <f t="shared" si="296"/>
        <v>0</v>
      </c>
      <c r="I2356" s="351">
        <f t="shared" si="292"/>
        <v>1836.332322000002</v>
      </c>
      <c r="J2356" s="351">
        <f t="shared" si="293"/>
        <v>0</v>
      </c>
      <c r="K2356" s="293">
        <f>SUM('Employee Salary Payroll Tax '!I2358:K2358)</f>
        <v>16792.899999999998</v>
      </c>
      <c r="L2356" s="293">
        <f>'Employee Salary Payroll Tax '!H2358</f>
        <v>0</v>
      </c>
      <c r="M2356" s="293">
        <f t="shared" si="294"/>
        <v>44828.990000000005</v>
      </c>
      <c r="N2356" s="359">
        <f t="shared" si="295"/>
        <v>0</v>
      </c>
      <c r="O2356" s="331"/>
      <c r="P2356" s="61"/>
      <c r="Q2356" s="294"/>
      <c r="R2356" s="292"/>
      <c r="S2356" s="291"/>
    </row>
    <row r="2357" spans="1:19" ht="14.4">
      <c r="A2357" s="36">
        <f t="shared" si="297"/>
        <v>1034</v>
      </c>
      <c r="B2357" s="526"/>
      <c r="C2357" s="36" t="str">
        <f>VLOOKUP('Employee Salary Payroll Tax '!B2359,'Employee Salary Payroll Tax '!$D$1:$E$7,2,FALSE)</f>
        <v>IBEW</v>
      </c>
      <c r="D2357" s="61">
        <f t="shared" si="290"/>
        <v>6.875E-3</v>
      </c>
      <c r="E2357" s="351">
        <f>'Employee Salary Payroll Tax '!N2359</f>
        <v>68636.22</v>
      </c>
      <c r="F2357" s="351">
        <f t="shared" si="291"/>
        <v>69108.094012500005</v>
      </c>
      <c r="G2357" s="352"/>
      <c r="H2357" s="351">
        <f t="shared" si="296"/>
        <v>0</v>
      </c>
      <c r="I2357" s="351">
        <f t="shared" si="292"/>
        <v>471.87401250000403</v>
      </c>
      <c r="J2357" s="351">
        <f t="shared" si="293"/>
        <v>0</v>
      </c>
      <c r="K2357" s="293">
        <f>SUM('Employee Salary Payroll Tax '!I2359:K2359)</f>
        <v>2238.63</v>
      </c>
      <c r="L2357" s="293">
        <f>'Employee Salary Payroll Tax '!H2359</f>
        <v>0</v>
      </c>
      <c r="M2357" s="293">
        <f t="shared" si="294"/>
        <v>66397.59</v>
      </c>
      <c r="N2357" s="359">
        <f t="shared" si="295"/>
        <v>0</v>
      </c>
      <c r="O2357" s="331"/>
      <c r="P2357" s="61"/>
      <c r="Q2357" s="294"/>
      <c r="R2357" s="292"/>
      <c r="S2357" s="291"/>
    </row>
    <row r="2358" spans="1:19" ht="14.4">
      <c r="A2358" s="36">
        <f t="shared" si="297"/>
        <v>1035</v>
      </c>
      <c r="B2358" s="526"/>
      <c r="C2358" s="36" t="str">
        <f>VLOOKUP('Employee Salary Payroll Tax '!B2360,'Employee Salary Payroll Tax '!$D$1:$E$7,2,FALSE)</f>
        <v>NonUnion</v>
      </c>
      <c r="D2358" s="61">
        <f t="shared" si="290"/>
        <v>2.98E-2</v>
      </c>
      <c r="E2358" s="351">
        <f>'Employee Salary Payroll Tax '!N2360</f>
        <v>34964.660000000003</v>
      </c>
      <c r="F2358" s="351">
        <f t="shared" si="291"/>
        <v>36006.606868000003</v>
      </c>
      <c r="G2358" s="352"/>
      <c r="H2358" s="351">
        <f t="shared" si="296"/>
        <v>10035.339999999997</v>
      </c>
      <c r="I2358" s="351">
        <f t="shared" si="292"/>
        <v>1041.9468679999991</v>
      </c>
      <c r="J2358" s="351">
        <f t="shared" si="293"/>
        <v>6.2516812079999946</v>
      </c>
      <c r="K2358" s="293">
        <f>SUM('Employee Salary Payroll Tax '!I2360:K2360)</f>
        <v>34964.660000000003</v>
      </c>
      <c r="L2358" s="293">
        <f>'Employee Salary Payroll Tax '!H2360</f>
        <v>0</v>
      </c>
      <c r="M2358" s="293">
        <f t="shared" si="294"/>
        <v>0</v>
      </c>
      <c r="N2358" s="359">
        <f t="shared" si="295"/>
        <v>6.2516812078211945</v>
      </c>
      <c r="O2358" s="331"/>
      <c r="P2358" s="61"/>
      <c r="Q2358" s="294"/>
      <c r="R2358" s="292"/>
      <c r="S2358" s="291"/>
    </row>
    <row r="2359" spans="1:19" ht="14.4">
      <c r="A2359" s="36">
        <f t="shared" si="297"/>
        <v>1036</v>
      </c>
      <c r="B2359" s="526"/>
      <c r="C2359" s="36" t="str">
        <f>VLOOKUP('Employee Salary Payroll Tax '!B2361,'Employee Salary Payroll Tax '!$D$1:$E$7,2,FALSE)</f>
        <v>NonUnion</v>
      </c>
      <c r="D2359" s="61">
        <f t="shared" si="290"/>
        <v>2.98E-2</v>
      </c>
      <c r="E2359" s="351">
        <f>'Employee Salary Payroll Tax '!N2361</f>
        <v>55542.21</v>
      </c>
      <c r="F2359" s="351">
        <f t="shared" si="291"/>
        <v>57197.367858000005</v>
      </c>
      <c r="G2359" s="352"/>
      <c r="H2359" s="351">
        <f t="shared" si="296"/>
        <v>0</v>
      </c>
      <c r="I2359" s="351">
        <f t="shared" si="292"/>
        <v>1655.1578580000059</v>
      </c>
      <c r="J2359" s="351">
        <f t="shared" si="293"/>
        <v>0</v>
      </c>
      <c r="K2359" s="293">
        <f>SUM('Employee Salary Payroll Tax '!I2361:K2361)</f>
        <v>55542.21</v>
      </c>
      <c r="L2359" s="293">
        <f>'Employee Salary Payroll Tax '!H2361</f>
        <v>0</v>
      </c>
      <c r="M2359" s="293">
        <f t="shared" si="294"/>
        <v>0</v>
      </c>
      <c r="N2359" s="359">
        <f t="shared" si="295"/>
        <v>0</v>
      </c>
      <c r="O2359" s="331"/>
      <c r="P2359" s="61"/>
      <c r="Q2359" s="294"/>
      <c r="R2359" s="292"/>
      <c r="S2359" s="291"/>
    </row>
    <row r="2360" spans="1:19" ht="14.4">
      <c r="A2360" s="36">
        <f t="shared" si="297"/>
        <v>1037</v>
      </c>
      <c r="B2360" s="526"/>
      <c r="C2360" s="36" t="str">
        <f>VLOOKUP('Employee Salary Payroll Tax '!B2362,'Employee Salary Payroll Tax '!$D$1:$E$7,2,FALSE)</f>
        <v>UA</v>
      </c>
      <c r="D2360" s="61">
        <f t="shared" si="290"/>
        <v>0.03</v>
      </c>
      <c r="E2360" s="351">
        <f>'Employee Salary Payroll Tax '!N2362</f>
        <v>92443.35</v>
      </c>
      <c r="F2360" s="351">
        <f t="shared" si="291"/>
        <v>95216.650500000003</v>
      </c>
      <c r="G2360" s="352"/>
      <c r="H2360" s="351">
        <f t="shared" si="296"/>
        <v>0</v>
      </c>
      <c r="I2360" s="351">
        <f t="shared" si="292"/>
        <v>2773.3004999999976</v>
      </c>
      <c r="J2360" s="351">
        <f t="shared" si="293"/>
        <v>0</v>
      </c>
      <c r="K2360" s="293">
        <f>SUM('Employee Salary Payroll Tax '!I2362:K2362)</f>
        <v>86286.79</v>
      </c>
      <c r="L2360" s="293">
        <f>'Employee Salary Payroll Tax '!H2362</f>
        <v>309.05</v>
      </c>
      <c r="M2360" s="293">
        <f t="shared" si="294"/>
        <v>5847.510000000012</v>
      </c>
      <c r="N2360" s="359">
        <f t="shared" si="295"/>
        <v>0</v>
      </c>
      <c r="O2360" s="331"/>
      <c r="P2360" s="61"/>
      <c r="Q2360" s="294"/>
      <c r="R2360" s="292"/>
      <c r="S2360" s="291"/>
    </row>
    <row r="2361" spans="1:19" ht="14.4">
      <c r="A2361" s="36">
        <f t="shared" si="297"/>
        <v>1038</v>
      </c>
      <c r="B2361" s="526"/>
      <c r="C2361" s="36" t="str">
        <f>VLOOKUP('Employee Salary Payroll Tax '!B2363,'Employee Salary Payroll Tax '!$D$1:$E$7,2,FALSE)</f>
        <v>NonUnion</v>
      </c>
      <c r="D2361" s="61">
        <f t="shared" si="290"/>
        <v>2.98E-2</v>
      </c>
      <c r="E2361" s="351">
        <f>'Employee Salary Payroll Tax '!N2363</f>
        <v>58979</v>
      </c>
      <c r="F2361" s="351">
        <f t="shared" si="291"/>
        <v>60736.574200000003</v>
      </c>
      <c r="G2361" s="352"/>
      <c r="H2361" s="351">
        <f t="shared" si="296"/>
        <v>0</v>
      </c>
      <c r="I2361" s="351">
        <f t="shared" si="292"/>
        <v>1757.5742000000027</v>
      </c>
      <c r="J2361" s="351">
        <f t="shared" si="293"/>
        <v>0</v>
      </c>
      <c r="K2361" s="293">
        <f>SUM('Employee Salary Payroll Tax '!I2363:K2363)</f>
        <v>9490.83</v>
      </c>
      <c r="L2361" s="293">
        <f>'Employee Salary Payroll Tax '!H2363</f>
        <v>0</v>
      </c>
      <c r="M2361" s="293">
        <f t="shared" si="294"/>
        <v>49488.17</v>
      </c>
      <c r="N2361" s="359">
        <f t="shared" si="295"/>
        <v>0</v>
      </c>
      <c r="O2361" s="331"/>
      <c r="P2361" s="61"/>
      <c r="Q2361" s="294"/>
      <c r="R2361" s="292"/>
      <c r="S2361" s="291"/>
    </row>
    <row r="2362" spans="1:19" ht="14.4">
      <c r="A2362" s="36">
        <f t="shared" si="297"/>
        <v>1039</v>
      </c>
      <c r="B2362" s="526"/>
      <c r="C2362" s="36" t="str">
        <f>VLOOKUP('Employee Salary Payroll Tax '!B2364,'Employee Salary Payroll Tax '!$D$1:$E$7,2,FALSE)</f>
        <v>UA</v>
      </c>
      <c r="D2362" s="61">
        <f t="shared" si="290"/>
        <v>0.03</v>
      </c>
      <c r="E2362" s="351">
        <f>'Employee Salary Payroll Tax '!N2364</f>
        <v>94757.74</v>
      </c>
      <c r="F2362" s="351">
        <f t="shared" si="291"/>
        <v>97600.472200000004</v>
      </c>
      <c r="G2362" s="352"/>
      <c r="H2362" s="351">
        <f t="shared" si="296"/>
        <v>0</v>
      </c>
      <c r="I2362" s="351">
        <f t="shared" si="292"/>
        <v>2842.7321999999986</v>
      </c>
      <c r="J2362" s="351">
        <f t="shared" si="293"/>
        <v>0</v>
      </c>
      <c r="K2362" s="293">
        <f>SUM('Employee Salary Payroll Tax '!I2364:K2364)</f>
        <v>86043.53</v>
      </c>
      <c r="L2362" s="293">
        <f>'Employee Salary Payroll Tax '!H2364</f>
        <v>1306.53</v>
      </c>
      <c r="M2362" s="293">
        <f t="shared" si="294"/>
        <v>7407.6800000000067</v>
      </c>
      <c r="N2362" s="359">
        <f t="shared" si="295"/>
        <v>0</v>
      </c>
      <c r="O2362" s="331"/>
      <c r="P2362" s="61"/>
      <c r="Q2362" s="294"/>
      <c r="R2362" s="292"/>
      <c r="S2362" s="291"/>
    </row>
    <row r="2363" spans="1:19" ht="14.4">
      <c r="A2363" s="36">
        <f t="shared" si="297"/>
        <v>1040</v>
      </c>
      <c r="B2363" s="526"/>
      <c r="C2363" s="36" t="str">
        <f>VLOOKUP('Employee Salary Payroll Tax '!B2365,'Employee Salary Payroll Tax '!$D$1:$E$7,2,FALSE)</f>
        <v>IBEW</v>
      </c>
      <c r="D2363" s="61">
        <f t="shared" si="290"/>
        <v>6.875E-3</v>
      </c>
      <c r="E2363" s="351">
        <f>'Employee Salary Payroll Tax '!N2365</f>
        <v>50419.93</v>
      </c>
      <c r="F2363" s="351">
        <f t="shared" si="291"/>
        <v>50766.56701875</v>
      </c>
      <c r="G2363" s="352"/>
      <c r="H2363" s="351">
        <f t="shared" si="296"/>
        <v>0</v>
      </c>
      <c r="I2363" s="351">
        <f t="shared" si="292"/>
        <v>346.6370187499997</v>
      </c>
      <c r="J2363" s="351">
        <f t="shared" si="293"/>
        <v>0</v>
      </c>
      <c r="K2363" s="293">
        <f>SUM('Employee Salary Payroll Tax '!I2365:K2365)</f>
        <v>42383.23</v>
      </c>
      <c r="L2363" s="293">
        <f>'Employee Salary Payroll Tax '!H2365</f>
        <v>0</v>
      </c>
      <c r="M2363" s="293">
        <f t="shared" si="294"/>
        <v>8036.6999999999971</v>
      </c>
      <c r="N2363" s="359">
        <f t="shared" si="295"/>
        <v>0</v>
      </c>
      <c r="O2363" s="331"/>
      <c r="P2363" s="61"/>
      <c r="Q2363" s="294"/>
      <c r="R2363" s="292"/>
      <c r="S2363" s="291"/>
    </row>
    <row r="2364" spans="1:19" ht="14.4">
      <c r="A2364" s="36">
        <f t="shared" si="297"/>
        <v>1041</v>
      </c>
      <c r="B2364" s="526"/>
      <c r="C2364" s="36" t="str">
        <f>VLOOKUP('Employee Salary Payroll Tax '!B2366,'Employee Salary Payroll Tax '!$D$1:$E$7,2,FALSE)</f>
        <v>NonUnion</v>
      </c>
      <c r="D2364" s="61">
        <f t="shared" si="290"/>
        <v>2.98E-2</v>
      </c>
      <c r="E2364" s="351">
        <f>'Employee Salary Payroll Tax '!N2366</f>
        <v>7348.6</v>
      </c>
      <c r="F2364" s="351">
        <f t="shared" si="291"/>
        <v>7567.5882800000009</v>
      </c>
      <c r="G2364" s="352"/>
      <c r="H2364" s="351">
        <f t="shared" si="296"/>
        <v>37651.4</v>
      </c>
      <c r="I2364" s="351">
        <f t="shared" si="292"/>
        <v>218.98828000000049</v>
      </c>
      <c r="J2364" s="351">
        <f t="shared" si="293"/>
        <v>1.3139296800000029</v>
      </c>
      <c r="K2364" s="293">
        <f>SUM('Employee Salary Payroll Tax '!I2366:K2366)</f>
        <v>1541.3</v>
      </c>
      <c r="L2364" s="293">
        <f>'Employee Salary Payroll Tax '!H2366</f>
        <v>0</v>
      </c>
      <c r="M2364" s="293">
        <f t="shared" si="294"/>
        <v>5807.3</v>
      </c>
      <c r="N2364" s="359">
        <f t="shared" si="295"/>
        <v>0.27558443996249893</v>
      </c>
      <c r="O2364" s="331"/>
      <c r="P2364" s="61"/>
      <c r="Q2364" s="294"/>
      <c r="R2364" s="292"/>
      <c r="S2364" s="291"/>
    </row>
    <row r="2365" spans="1:19" ht="14.4">
      <c r="A2365" s="36">
        <f t="shared" si="297"/>
        <v>1042</v>
      </c>
      <c r="B2365" s="526"/>
      <c r="C2365" s="36" t="str">
        <f>VLOOKUP('Employee Salary Payroll Tax '!B2367,'Employee Salary Payroll Tax '!$D$1:$E$7,2,FALSE)</f>
        <v>NonUnion</v>
      </c>
      <c r="D2365" s="61">
        <f t="shared" si="290"/>
        <v>2.98E-2</v>
      </c>
      <c r="E2365" s="351">
        <f>'Employee Salary Payroll Tax '!N2367</f>
        <v>76222.570000000007</v>
      </c>
      <c r="F2365" s="351">
        <f t="shared" si="291"/>
        <v>78494.002586000017</v>
      </c>
      <c r="G2365" s="352"/>
      <c r="H2365" s="351">
        <f t="shared" si="296"/>
        <v>0</v>
      </c>
      <c r="I2365" s="351">
        <f t="shared" si="292"/>
        <v>2271.4325860000099</v>
      </c>
      <c r="J2365" s="351">
        <f t="shared" si="293"/>
        <v>0</v>
      </c>
      <c r="K2365" s="293">
        <f>SUM('Employee Salary Payroll Tax '!I2367:K2367)</f>
        <v>6917.93</v>
      </c>
      <c r="L2365" s="293">
        <f>'Employee Salary Payroll Tax '!H2367</f>
        <v>0</v>
      </c>
      <c r="M2365" s="293">
        <f t="shared" si="294"/>
        <v>69304.640000000014</v>
      </c>
      <c r="N2365" s="359">
        <f t="shared" si="295"/>
        <v>0</v>
      </c>
      <c r="O2365" s="331"/>
      <c r="P2365" s="61"/>
      <c r="Q2365" s="294"/>
      <c r="R2365" s="292"/>
      <c r="S2365" s="291"/>
    </row>
    <row r="2366" spans="1:19" ht="14.4">
      <c r="A2366" s="36">
        <f t="shared" si="297"/>
        <v>1043</v>
      </c>
      <c r="B2366" s="526"/>
      <c r="C2366" s="36" t="str">
        <f>VLOOKUP('Employee Salary Payroll Tax '!B2368,'Employee Salary Payroll Tax '!$D$1:$E$7,2,FALSE)</f>
        <v>IBEW</v>
      </c>
      <c r="D2366" s="61">
        <f t="shared" si="290"/>
        <v>6.875E-3</v>
      </c>
      <c r="E2366" s="351">
        <f>'Employee Salary Payroll Tax '!N2368</f>
        <v>5818.83</v>
      </c>
      <c r="F2366" s="351">
        <f t="shared" si="291"/>
        <v>5858.8344562499997</v>
      </c>
      <c r="G2366" s="352"/>
      <c r="H2366" s="351">
        <f t="shared" si="296"/>
        <v>39181.17</v>
      </c>
      <c r="I2366" s="351">
        <f t="shared" si="292"/>
        <v>40.004456249999748</v>
      </c>
      <c r="J2366" s="351">
        <f t="shared" si="293"/>
        <v>0.2400267374999985</v>
      </c>
      <c r="K2366" s="293">
        <f>SUM('Employee Salary Payroll Tax '!I2368:K2368)</f>
        <v>5818.83</v>
      </c>
      <c r="L2366" s="293">
        <f>'Employee Salary Payroll Tax '!H2368</f>
        <v>0</v>
      </c>
      <c r="M2366" s="293">
        <f t="shared" si="294"/>
        <v>0</v>
      </c>
      <c r="N2366" s="359">
        <f t="shared" si="295"/>
        <v>0.24002673745874847</v>
      </c>
      <c r="O2366" s="331"/>
      <c r="P2366" s="61"/>
      <c r="Q2366" s="294"/>
      <c r="R2366" s="292"/>
      <c r="S2366" s="291"/>
    </row>
    <row r="2367" spans="1:19" ht="14.4">
      <c r="A2367" s="36">
        <f t="shared" si="297"/>
        <v>1044</v>
      </c>
      <c r="B2367" s="526"/>
      <c r="C2367" s="36" t="str">
        <f>VLOOKUP('Employee Salary Payroll Tax '!B2369,'Employee Salary Payroll Tax '!$D$1:$E$7,2,FALSE)</f>
        <v>NonUnion</v>
      </c>
      <c r="D2367" s="61">
        <f t="shared" si="290"/>
        <v>2.98E-2</v>
      </c>
      <c r="E2367" s="351">
        <f>'Employee Salary Payroll Tax '!N2369</f>
        <v>32269.01</v>
      </c>
      <c r="F2367" s="351">
        <f t="shared" si="291"/>
        <v>33230.626497999998</v>
      </c>
      <c r="G2367" s="352"/>
      <c r="H2367" s="351">
        <f t="shared" si="296"/>
        <v>12730.990000000002</v>
      </c>
      <c r="I2367" s="351">
        <f t="shared" si="292"/>
        <v>961.61649799999941</v>
      </c>
      <c r="J2367" s="351">
        <f t="shared" si="293"/>
        <v>5.7696989879999965</v>
      </c>
      <c r="K2367" s="293">
        <f>SUM('Employee Salary Payroll Tax '!I2369:K2369)</f>
        <v>29.18</v>
      </c>
      <c r="L2367" s="293">
        <f>'Employee Salary Payroll Tax '!H2369</f>
        <v>0</v>
      </c>
      <c r="M2367" s="293">
        <f t="shared" si="294"/>
        <v>32239.829999999998</v>
      </c>
      <c r="N2367" s="359">
        <f t="shared" si="295"/>
        <v>5.2173839998383128E-3</v>
      </c>
      <c r="O2367" s="331"/>
      <c r="P2367" s="61"/>
      <c r="Q2367" s="294"/>
      <c r="R2367" s="292"/>
      <c r="S2367" s="291"/>
    </row>
    <row r="2368" spans="1:19" ht="14.4">
      <c r="A2368" s="36">
        <f t="shared" si="297"/>
        <v>1045</v>
      </c>
      <c r="B2368" s="526"/>
      <c r="C2368" s="36" t="str">
        <f>VLOOKUP('Employee Salary Payroll Tax '!B2370,'Employee Salary Payroll Tax '!$D$1:$E$7,2,FALSE)</f>
        <v>NonUnion</v>
      </c>
      <c r="D2368" s="61">
        <f t="shared" si="290"/>
        <v>2.98E-2</v>
      </c>
      <c r="E2368" s="351">
        <f>'Employee Salary Payroll Tax '!N2370</f>
        <v>21611.42</v>
      </c>
      <c r="F2368" s="351">
        <f t="shared" si="291"/>
        <v>22255.440316</v>
      </c>
      <c r="G2368" s="352"/>
      <c r="H2368" s="351">
        <f t="shared" si="296"/>
        <v>23388.58</v>
      </c>
      <c r="I2368" s="351">
        <f t="shared" si="292"/>
        <v>644.02031600000191</v>
      </c>
      <c r="J2368" s="351">
        <f t="shared" si="293"/>
        <v>3.8641218960000114</v>
      </c>
      <c r="K2368" s="293">
        <f>SUM('Employee Salary Payroll Tax '!I2370:K2370)</f>
        <v>-0.11</v>
      </c>
      <c r="L2368" s="293">
        <f>'Employee Salary Payroll Tax '!H2370</f>
        <v>0</v>
      </c>
      <c r="M2368" s="293">
        <f t="shared" si="294"/>
        <v>21611.53</v>
      </c>
      <c r="N2368" s="359">
        <f t="shared" si="295"/>
        <v>-1.9667999999089984E-5</v>
      </c>
      <c r="O2368" s="331"/>
      <c r="P2368" s="61"/>
      <c r="Q2368" s="294"/>
      <c r="R2368" s="292"/>
      <c r="S2368" s="291"/>
    </row>
    <row r="2369" spans="1:19" ht="14.4">
      <c r="A2369" s="36">
        <f t="shared" si="297"/>
        <v>1046</v>
      </c>
      <c r="B2369" s="526"/>
      <c r="C2369" s="36" t="str">
        <f>VLOOKUP('Employee Salary Payroll Tax '!B2371,'Employee Salary Payroll Tax '!$D$1:$E$7,2,FALSE)</f>
        <v>IBEW</v>
      </c>
      <c r="D2369" s="61">
        <f t="shared" si="290"/>
        <v>6.875E-3</v>
      </c>
      <c r="E2369" s="351">
        <f>'Employee Salary Payroll Tax '!N2371</f>
        <v>57229.53</v>
      </c>
      <c r="F2369" s="351">
        <f t="shared" si="291"/>
        <v>57622.983018749997</v>
      </c>
      <c r="G2369" s="352"/>
      <c r="H2369" s="351">
        <f t="shared" si="296"/>
        <v>0</v>
      </c>
      <c r="I2369" s="351">
        <f t="shared" si="292"/>
        <v>393.45301874999859</v>
      </c>
      <c r="J2369" s="351">
        <f t="shared" si="293"/>
        <v>0</v>
      </c>
      <c r="K2369" s="293">
        <f>SUM('Employee Salary Payroll Tax '!I2371:K2371)</f>
        <v>2025.33</v>
      </c>
      <c r="L2369" s="293">
        <f>'Employee Salary Payroll Tax '!H2371</f>
        <v>0</v>
      </c>
      <c r="M2369" s="293">
        <f t="shared" si="294"/>
        <v>55204.2</v>
      </c>
      <c r="N2369" s="359">
        <f t="shared" si="295"/>
        <v>0</v>
      </c>
      <c r="O2369" s="331"/>
      <c r="P2369" s="61"/>
      <c r="Q2369" s="294"/>
      <c r="R2369" s="292"/>
      <c r="S2369" s="291"/>
    </row>
    <row r="2370" spans="1:19" ht="14.4">
      <c r="A2370" s="36">
        <f t="shared" si="297"/>
        <v>1047</v>
      </c>
      <c r="B2370" s="526"/>
      <c r="C2370" s="36" t="str">
        <f>VLOOKUP('Employee Salary Payroll Tax '!B2372,'Employee Salary Payroll Tax '!$D$1:$E$7,2,FALSE)</f>
        <v>NonUnion</v>
      </c>
      <c r="D2370" s="61">
        <f t="shared" si="290"/>
        <v>2.98E-2</v>
      </c>
      <c r="E2370" s="351">
        <f>'Employee Salary Payroll Tax '!N2372</f>
        <v>78393.03</v>
      </c>
      <c r="F2370" s="351">
        <f t="shared" si="291"/>
        <v>80729.142294000005</v>
      </c>
      <c r="G2370" s="352"/>
      <c r="H2370" s="351">
        <f t="shared" si="296"/>
        <v>0</v>
      </c>
      <c r="I2370" s="351">
        <f t="shared" si="292"/>
        <v>2336.1122940000059</v>
      </c>
      <c r="J2370" s="351">
        <f t="shared" si="293"/>
        <v>0</v>
      </c>
      <c r="K2370" s="293">
        <f>SUM('Employee Salary Payroll Tax '!I2372:K2372)</f>
        <v>2099.5100000000002</v>
      </c>
      <c r="L2370" s="293">
        <f>'Employee Salary Payroll Tax '!H2372</f>
        <v>0</v>
      </c>
      <c r="M2370" s="293">
        <f t="shared" si="294"/>
        <v>76293.52</v>
      </c>
      <c r="N2370" s="359">
        <f t="shared" si="295"/>
        <v>0</v>
      </c>
      <c r="O2370" s="331"/>
      <c r="P2370" s="61"/>
      <c r="Q2370" s="294"/>
      <c r="R2370" s="292"/>
      <c r="S2370" s="291"/>
    </row>
    <row r="2371" spans="1:19" ht="14.4">
      <c r="A2371" s="36">
        <f t="shared" si="297"/>
        <v>1048</v>
      </c>
      <c r="B2371" s="526"/>
      <c r="C2371" s="36" t="str">
        <f>VLOOKUP('Employee Salary Payroll Tax '!B2373,'Employee Salary Payroll Tax '!$D$1:$E$7,2,FALSE)</f>
        <v>UA</v>
      </c>
      <c r="D2371" s="61">
        <f t="shared" si="290"/>
        <v>0.03</v>
      </c>
      <c r="E2371" s="351">
        <f>'Employee Salary Payroll Tax '!N2373</f>
        <v>90354.48</v>
      </c>
      <c r="F2371" s="351">
        <f t="shared" si="291"/>
        <v>93065.114399999991</v>
      </c>
      <c r="G2371" s="352"/>
      <c r="H2371" s="351">
        <f t="shared" si="296"/>
        <v>0</v>
      </c>
      <c r="I2371" s="351">
        <f t="shared" si="292"/>
        <v>2710.6343999999954</v>
      </c>
      <c r="J2371" s="351">
        <f t="shared" si="293"/>
        <v>0</v>
      </c>
      <c r="K2371" s="293">
        <f>SUM('Employee Salary Payroll Tax '!I2373:K2373)</f>
        <v>63289.62</v>
      </c>
      <c r="L2371" s="293">
        <f>'Employee Salary Payroll Tax '!H2373</f>
        <v>0</v>
      </c>
      <c r="M2371" s="293">
        <f t="shared" si="294"/>
        <v>27064.859999999993</v>
      </c>
      <c r="N2371" s="359">
        <f t="shared" si="295"/>
        <v>0</v>
      </c>
      <c r="O2371" s="331"/>
      <c r="P2371" s="61"/>
      <c r="Q2371" s="294"/>
      <c r="R2371" s="292"/>
      <c r="S2371" s="291"/>
    </row>
    <row r="2372" spans="1:19" ht="14.4">
      <c r="A2372" s="36">
        <f t="shared" si="297"/>
        <v>1049</v>
      </c>
      <c r="B2372" s="526"/>
      <c r="C2372" s="36" t="str">
        <f>VLOOKUP('Employee Salary Payroll Tax '!B2374,'Employee Salary Payroll Tax '!$D$1:$E$7,2,FALSE)</f>
        <v>NonUnion</v>
      </c>
      <c r="D2372" s="61">
        <f t="shared" si="290"/>
        <v>2.98E-2</v>
      </c>
      <c r="E2372" s="351">
        <f>'Employee Salary Payroll Tax '!N2374</f>
        <v>18102.12</v>
      </c>
      <c r="F2372" s="351">
        <f t="shared" si="291"/>
        <v>18641.563176</v>
      </c>
      <c r="G2372" s="352"/>
      <c r="H2372" s="351">
        <f t="shared" si="296"/>
        <v>26897.88</v>
      </c>
      <c r="I2372" s="351">
        <f t="shared" si="292"/>
        <v>539.44317600000068</v>
      </c>
      <c r="J2372" s="351">
        <f t="shared" si="293"/>
        <v>3.2366590560000041</v>
      </c>
      <c r="K2372" s="293">
        <f>SUM('Employee Salary Payroll Tax '!I2374:K2374)</f>
        <v>3197.51</v>
      </c>
      <c r="L2372" s="293">
        <f>'Employee Salary Payroll Tax '!H2374</f>
        <v>0</v>
      </c>
      <c r="M2372" s="293">
        <f t="shared" si="294"/>
        <v>14904.609999999999</v>
      </c>
      <c r="N2372" s="359">
        <f t="shared" si="295"/>
        <v>0.57171478796841801</v>
      </c>
      <c r="O2372" s="331"/>
      <c r="P2372" s="61"/>
      <c r="Q2372" s="294"/>
      <c r="R2372" s="292"/>
      <c r="S2372" s="291"/>
    </row>
    <row r="2373" spans="1:19" ht="14.4">
      <c r="A2373" s="36">
        <f t="shared" si="297"/>
        <v>1050</v>
      </c>
      <c r="B2373" s="526"/>
      <c r="C2373" s="36" t="str">
        <f>VLOOKUP('Employee Salary Payroll Tax '!B2375,'Employee Salary Payroll Tax '!$D$1:$E$7,2,FALSE)</f>
        <v>NonUnion</v>
      </c>
      <c r="D2373" s="61">
        <f t="shared" si="290"/>
        <v>2.98E-2</v>
      </c>
      <c r="E2373" s="351">
        <f>'Employee Salary Payroll Tax '!N2375</f>
        <v>98104.68</v>
      </c>
      <c r="F2373" s="351">
        <f t="shared" si="291"/>
        <v>101028.199464</v>
      </c>
      <c r="G2373" s="352"/>
      <c r="H2373" s="351">
        <f t="shared" si="296"/>
        <v>0</v>
      </c>
      <c r="I2373" s="351">
        <f t="shared" si="292"/>
        <v>2923.5194640000118</v>
      </c>
      <c r="J2373" s="351">
        <f t="shared" si="293"/>
        <v>0</v>
      </c>
      <c r="K2373" s="293">
        <f>SUM('Employee Salary Payroll Tax '!I2375:K2375)</f>
        <v>94180.5</v>
      </c>
      <c r="L2373" s="293">
        <f>'Employee Salary Payroll Tax '!H2375</f>
        <v>0</v>
      </c>
      <c r="M2373" s="293">
        <f t="shared" si="294"/>
        <v>3924.179999999993</v>
      </c>
      <c r="N2373" s="359">
        <f t="shared" si="295"/>
        <v>0</v>
      </c>
      <c r="O2373" s="331"/>
      <c r="P2373" s="61"/>
      <c r="Q2373" s="294"/>
      <c r="R2373" s="292"/>
      <c r="S2373" s="291"/>
    </row>
    <row r="2374" spans="1:19" ht="14.4">
      <c r="A2374" s="36">
        <f t="shared" si="297"/>
        <v>1051</v>
      </c>
      <c r="B2374" s="526"/>
      <c r="C2374" s="36" t="str">
        <f>VLOOKUP('Employee Salary Payroll Tax '!B2376,'Employee Salary Payroll Tax '!$D$1:$E$7,2,FALSE)</f>
        <v>NonUnion</v>
      </c>
      <c r="D2374" s="61">
        <f t="shared" si="290"/>
        <v>2.98E-2</v>
      </c>
      <c r="E2374" s="351">
        <f>'Employee Salary Payroll Tax '!N2376</f>
        <v>42177.83</v>
      </c>
      <c r="F2374" s="351">
        <f t="shared" si="291"/>
        <v>43434.729334000003</v>
      </c>
      <c r="G2374" s="352"/>
      <c r="H2374" s="351">
        <f t="shared" si="296"/>
        <v>2822.1699999999983</v>
      </c>
      <c r="I2374" s="351">
        <f t="shared" si="292"/>
        <v>1256.8993340000015</v>
      </c>
      <c r="J2374" s="351">
        <f t="shared" si="293"/>
        <v>7.5413960040000099</v>
      </c>
      <c r="K2374" s="293">
        <f>SUM('Employee Salary Payroll Tax '!I2376:K2376)</f>
        <v>20076.62</v>
      </c>
      <c r="L2374" s="293">
        <f>'Employee Salary Payroll Tax '!H2376</f>
        <v>0</v>
      </c>
      <c r="M2374" s="293">
        <f t="shared" si="294"/>
        <v>22101.210000000003</v>
      </c>
      <c r="N2374" s="359">
        <f t="shared" si="295"/>
        <v>3.5896996559148957</v>
      </c>
      <c r="O2374" s="331"/>
      <c r="P2374" s="61"/>
      <c r="Q2374" s="294"/>
      <c r="R2374" s="292"/>
      <c r="S2374" s="291"/>
    </row>
    <row r="2375" spans="1:19" ht="14.4">
      <c r="A2375" s="36">
        <f t="shared" si="297"/>
        <v>1052</v>
      </c>
      <c r="B2375" s="526"/>
      <c r="C2375" s="36" t="str">
        <f>VLOOKUP('Employee Salary Payroll Tax '!B2377,'Employee Salary Payroll Tax '!$D$1:$E$7,2,FALSE)</f>
        <v>UA</v>
      </c>
      <c r="D2375" s="61">
        <f t="shared" si="290"/>
        <v>0.03</v>
      </c>
      <c r="E2375" s="351">
        <f>'Employee Salary Payroll Tax '!N2377</f>
        <v>70553.929999999993</v>
      </c>
      <c r="F2375" s="351">
        <f t="shared" si="291"/>
        <v>72670.54789999999</v>
      </c>
      <c r="G2375" s="352"/>
      <c r="H2375" s="351">
        <f t="shared" si="296"/>
        <v>0</v>
      </c>
      <c r="I2375" s="351">
        <f t="shared" si="292"/>
        <v>2116.6178999999975</v>
      </c>
      <c r="J2375" s="351">
        <f t="shared" si="293"/>
        <v>0</v>
      </c>
      <c r="K2375" s="293">
        <f>SUM('Employee Salary Payroll Tax '!I2377:K2377)</f>
        <v>64783.360000000001</v>
      </c>
      <c r="L2375" s="293">
        <f>'Employee Salary Payroll Tax '!H2377</f>
        <v>960.55</v>
      </c>
      <c r="M2375" s="293">
        <f t="shared" si="294"/>
        <v>4810.0199999999923</v>
      </c>
      <c r="N2375" s="359">
        <f t="shared" si="295"/>
        <v>0</v>
      </c>
      <c r="O2375" s="331"/>
      <c r="P2375" s="61"/>
      <c r="Q2375" s="294"/>
      <c r="R2375" s="292"/>
      <c r="S2375" s="291"/>
    </row>
    <row r="2376" spans="1:19" ht="14.4">
      <c r="A2376" s="36">
        <f t="shared" si="297"/>
        <v>1053</v>
      </c>
      <c r="B2376" s="526"/>
      <c r="C2376" s="36" t="str">
        <f>VLOOKUP('Employee Salary Payroll Tax '!B2378,'Employee Salary Payroll Tax '!$D$1:$E$7,2,FALSE)</f>
        <v>NonUnion</v>
      </c>
      <c r="D2376" s="61">
        <f t="shared" si="290"/>
        <v>2.98E-2</v>
      </c>
      <c r="E2376" s="351">
        <f>'Employee Salary Payroll Tax '!N2378</f>
        <v>99455.51</v>
      </c>
      <c r="F2376" s="351">
        <f t="shared" si="291"/>
        <v>102419.28419799999</v>
      </c>
      <c r="G2376" s="352"/>
      <c r="H2376" s="351">
        <f t="shared" si="296"/>
        <v>0</v>
      </c>
      <c r="I2376" s="351">
        <f t="shared" si="292"/>
        <v>2963.7741979999992</v>
      </c>
      <c r="J2376" s="351">
        <f t="shared" si="293"/>
        <v>0</v>
      </c>
      <c r="K2376" s="293">
        <f>SUM('Employee Salary Payroll Tax '!I2378:K2378)</f>
        <v>5099.83</v>
      </c>
      <c r="L2376" s="293">
        <f>'Employee Salary Payroll Tax '!H2378</f>
        <v>0</v>
      </c>
      <c r="M2376" s="293">
        <f t="shared" si="294"/>
        <v>94355.68</v>
      </c>
      <c r="N2376" s="359">
        <f t="shared" si="295"/>
        <v>0</v>
      </c>
      <c r="O2376" s="331"/>
      <c r="P2376" s="61"/>
      <c r="Q2376" s="294"/>
      <c r="R2376" s="292"/>
      <c r="S2376" s="291"/>
    </row>
    <row r="2377" spans="1:19" ht="14.4">
      <c r="A2377" s="36">
        <f t="shared" si="297"/>
        <v>1054</v>
      </c>
      <c r="B2377" s="526"/>
      <c r="C2377" s="36" t="str">
        <f>VLOOKUP('Employee Salary Payroll Tax '!B2379,'Employee Salary Payroll Tax '!$D$1:$E$7,2,FALSE)</f>
        <v>IBEW</v>
      </c>
      <c r="D2377" s="61">
        <f t="shared" si="290"/>
        <v>6.875E-3</v>
      </c>
      <c r="E2377" s="351">
        <f>'Employee Salary Payroll Tax '!N2379</f>
        <v>36317.26</v>
      </c>
      <c r="F2377" s="351">
        <f t="shared" si="291"/>
        <v>36566.941162499999</v>
      </c>
      <c r="G2377" s="352"/>
      <c r="H2377" s="351">
        <f t="shared" si="296"/>
        <v>8682.739999999998</v>
      </c>
      <c r="I2377" s="351">
        <f t="shared" si="292"/>
        <v>249.6811624999973</v>
      </c>
      <c r="J2377" s="351">
        <f t="shared" si="293"/>
        <v>1.4980869749999839</v>
      </c>
      <c r="K2377" s="293">
        <f>SUM('Employee Salary Payroll Tax '!I2379:K2379)</f>
        <v>36317.26</v>
      </c>
      <c r="L2377" s="293">
        <f>'Employee Salary Payroll Tax '!H2379</f>
        <v>0</v>
      </c>
      <c r="M2377" s="293">
        <f t="shared" si="294"/>
        <v>0</v>
      </c>
      <c r="N2377" s="359">
        <f t="shared" si="295"/>
        <v>1.4980869749587338</v>
      </c>
      <c r="O2377" s="331"/>
      <c r="P2377" s="61"/>
      <c r="Q2377" s="294"/>
      <c r="R2377" s="292"/>
      <c r="S2377" s="291"/>
    </row>
    <row r="2378" spans="1:19" ht="14.4">
      <c r="A2378" s="36">
        <f t="shared" si="297"/>
        <v>1055</v>
      </c>
      <c r="B2378" s="526"/>
      <c r="C2378" s="36" t="str">
        <f>VLOOKUP('Employee Salary Payroll Tax '!B2380,'Employee Salary Payroll Tax '!$D$1:$E$7,2,FALSE)</f>
        <v>NonUnion</v>
      </c>
      <c r="D2378" s="61">
        <f t="shared" si="290"/>
        <v>2.98E-2</v>
      </c>
      <c r="E2378" s="351">
        <f>'Employee Salary Payroll Tax '!N2380</f>
        <v>97208.74</v>
      </c>
      <c r="F2378" s="351">
        <f t="shared" si="291"/>
        <v>100105.56045200001</v>
      </c>
      <c r="G2378" s="352"/>
      <c r="H2378" s="351">
        <f t="shared" si="296"/>
        <v>0</v>
      </c>
      <c r="I2378" s="351">
        <f t="shared" si="292"/>
        <v>2896.8204519999999</v>
      </c>
      <c r="J2378" s="351">
        <f t="shared" si="293"/>
        <v>0</v>
      </c>
      <c r="K2378" s="293">
        <f>SUM('Employee Salary Payroll Tax '!I2380:K2380)</f>
        <v>97208.74</v>
      </c>
      <c r="L2378" s="293">
        <f>'Employee Salary Payroll Tax '!H2380</f>
        <v>0</v>
      </c>
      <c r="M2378" s="293">
        <f t="shared" si="294"/>
        <v>0</v>
      </c>
      <c r="N2378" s="359">
        <f t="shared" si="295"/>
        <v>0</v>
      </c>
      <c r="O2378" s="331"/>
      <c r="P2378" s="61"/>
      <c r="Q2378" s="294"/>
      <c r="R2378" s="292"/>
      <c r="S2378" s="291"/>
    </row>
    <row r="2379" spans="1:19" ht="14.4">
      <c r="A2379" s="36">
        <f t="shared" si="297"/>
        <v>1056</v>
      </c>
      <c r="B2379" s="526"/>
      <c r="C2379" s="36" t="str">
        <f>VLOOKUP('Employee Salary Payroll Tax '!B2381,'Employee Salary Payroll Tax '!$D$1:$E$7,2,FALSE)</f>
        <v>UA</v>
      </c>
      <c r="D2379" s="61">
        <f t="shared" si="290"/>
        <v>0.03</v>
      </c>
      <c r="E2379" s="351">
        <f>'Employee Salary Payroll Tax '!N2381</f>
        <v>41729.57</v>
      </c>
      <c r="F2379" s="351">
        <f t="shared" si="291"/>
        <v>42981.4571</v>
      </c>
      <c r="G2379" s="352"/>
      <c r="H2379" s="351">
        <f t="shared" si="296"/>
        <v>3270.4300000000003</v>
      </c>
      <c r="I2379" s="351">
        <f t="shared" si="292"/>
        <v>1251.8870999999999</v>
      </c>
      <c r="J2379" s="351">
        <f t="shared" si="293"/>
        <v>7.5113225999999997</v>
      </c>
      <c r="K2379" s="293">
        <f>SUM('Employee Salary Payroll Tax '!I2381:K2381)</f>
        <v>25457.120000000003</v>
      </c>
      <c r="L2379" s="293">
        <f>'Employee Salary Payroll Tax '!H2381</f>
        <v>28.25</v>
      </c>
      <c r="M2379" s="293">
        <f t="shared" si="294"/>
        <v>16244.199999999997</v>
      </c>
      <c r="N2379" s="359">
        <f t="shared" si="295"/>
        <v>4.5822815998901909</v>
      </c>
      <c r="O2379" s="331"/>
      <c r="P2379" s="61"/>
      <c r="Q2379" s="294"/>
      <c r="R2379" s="292"/>
      <c r="S2379" s="291"/>
    </row>
    <row r="2380" spans="1:19" ht="14.4">
      <c r="A2380" s="36">
        <f t="shared" si="297"/>
        <v>1057</v>
      </c>
      <c r="B2380" s="526"/>
      <c r="C2380" s="36" t="str">
        <f>VLOOKUP('Employee Salary Payroll Tax '!B2382,'Employee Salary Payroll Tax '!$D$1:$E$7,2,FALSE)</f>
        <v>UA</v>
      </c>
      <c r="D2380" s="61">
        <f t="shared" si="290"/>
        <v>0.03</v>
      </c>
      <c r="E2380" s="351">
        <f>'Employee Salary Payroll Tax '!N2382</f>
        <v>749.4</v>
      </c>
      <c r="F2380" s="351">
        <f t="shared" si="291"/>
        <v>771.88199999999995</v>
      </c>
      <c r="G2380" s="352"/>
      <c r="H2380" s="351">
        <f t="shared" si="296"/>
        <v>44250.6</v>
      </c>
      <c r="I2380" s="351">
        <f t="shared" si="292"/>
        <v>22.481999999999971</v>
      </c>
      <c r="J2380" s="351">
        <f t="shared" si="293"/>
        <v>0.13489199999999982</v>
      </c>
      <c r="K2380" s="293">
        <f>SUM('Employee Salary Payroll Tax '!I2382:K2382)</f>
        <v>151.61000000000001</v>
      </c>
      <c r="L2380" s="293">
        <f>'Employee Salary Payroll Tax '!H2382</f>
        <v>0.52</v>
      </c>
      <c r="M2380" s="293">
        <f t="shared" si="294"/>
        <v>597.27</v>
      </c>
      <c r="N2380" s="359">
        <f t="shared" si="295"/>
        <v>2.7289799963584434E-2</v>
      </c>
      <c r="O2380" s="331"/>
      <c r="P2380" s="61"/>
      <c r="Q2380" s="294"/>
      <c r="R2380" s="292"/>
      <c r="S2380" s="291"/>
    </row>
    <row r="2381" spans="1:19" ht="14.4">
      <c r="A2381" s="36">
        <f t="shared" si="297"/>
        <v>1058</v>
      </c>
      <c r="B2381" s="526"/>
      <c r="C2381" s="36" t="str">
        <f>VLOOKUP('Employee Salary Payroll Tax '!B2383,'Employee Salary Payroll Tax '!$D$1:$E$7,2,FALSE)</f>
        <v>NonUnion</v>
      </c>
      <c r="D2381" s="61">
        <f t="shared" si="290"/>
        <v>2.98E-2</v>
      </c>
      <c r="E2381" s="351">
        <f>'Employee Salary Payroll Tax '!N2383</f>
        <v>80012.12</v>
      </c>
      <c r="F2381" s="351">
        <f t="shared" si="291"/>
        <v>82396.481176000001</v>
      </c>
      <c r="G2381" s="352"/>
      <c r="H2381" s="351">
        <f t="shared" si="296"/>
        <v>0</v>
      </c>
      <c r="I2381" s="351">
        <f t="shared" si="292"/>
        <v>2384.3611760000058</v>
      </c>
      <c r="J2381" s="351">
        <f t="shared" si="293"/>
        <v>0</v>
      </c>
      <c r="K2381" s="293">
        <f>SUM('Employee Salary Payroll Tax '!I2383:K2383)</f>
        <v>42587.9</v>
      </c>
      <c r="L2381" s="293">
        <f>'Employee Salary Payroll Tax '!H2383</f>
        <v>0</v>
      </c>
      <c r="M2381" s="293">
        <f t="shared" si="294"/>
        <v>37424.219999999994</v>
      </c>
      <c r="N2381" s="359">
        <f t="shared" si="295"/>
        <v>0</v>
      </c>
      <c r="O2381" s="331"/>
      <c r="P2381" s="61"/>
      <c r="Q2381" s="294"/>
      <c r="R2381" s="292"/>
      <c r="S2381" s="291"/>
    </row>
    <row r="2382" spans="1:19" ht="14.4">
      <c r="A2382" s="36">
        <f t="shared" si="297"/>
        <v>1059</v>
      </c>
      <c r="B2382" s="526"/>
      <c r="C2382" s="36" t="str">
        <f>VLOOKUP('Employee Salary Payroll Tax '!B2384,'Employee Salary Payroll Tax '!$D$1:$E$7,2,FALSE)</f>
        <v>UA</v>
      </c>
      <c r="D2382" s="61">
        <f t="shared" si="290"/>
        <v>0.03</v>
      </c>
      <c r="E2382" s="351">
        <f>'Employee Salary Payroll Tax '!N2384</f>
        <v>59419.75</v>
      </c>
      <c r="F2382" s="351">
        <f t="shared" si="291"/>
        <v>61202.342499999999</v>
      </c>
      <c r="G2382" s="352"/>
      <c r="H2382" s="351">
        <f t="shared" si="296"/>
        <v>0</v>
      </c>
      <c r="I2382" s="351">
        <f t="shared" si="292"/>
        <v>1782.5924999999988</v>
      </c>
      <c r="J2382" s="351">
        <f t="shared" si="293"/>
        <v>0</v>
      </c>
      <c r="K2382" s="293">
        <f>SUM('Employee Salary Payroll Tax '!I2384:K2384)</f>
        <v>49896.68</v>
      </c>
      <c r="L2382" s="293">
        <f>'Employee Salary Payroll Tax '!H2384</f>
        <v>1288.6500000000001</v>
      </c>
      <c r="M2382" s="293">
        <f t="shared" si="294"/>
        <v>8234.42</v>
      </c>
      <c r="N2382" s="359">
        <f t="shared" si="295"/>
        <v>0</v>
      </c>
      <c r="O2382" s="331"/>
      <c r="P2382" s="61"/>
      <c r="Q2382" s="294"/>
      <c r="R2382" s="292"/>
      <c r="S2382" s="291"/>
    </row>
    <row r="2383" spans="1:19" ht="14.4">
      <c r="A2383" s="36">
        <f t="shared" si="297"/>
        <v>1060</v>
      </c>
      <c r="B2383" s="526"/>
      <c r="C2383" s="36" t="str">
        <f>VLOOKUP('Employee Salary Payroll Tax '!B2385,'Employee Salary Payroll Tax '!$D$1:$E$7,2,FALSE)</f>
        <v>IBEW</v>
      </c>
      <c r="D2383" s="61">
        <f t="shared" si="290"/>
        <v>6.875E-3</v>
      </c>
      <c r="E2383" s="351">
        <f>'Employee Salary Payroll Tax '!N2385</f>
        <v>139571.89000000001</v>
      </c>
      <c r="F2383" s="351">
        <f t="shared" si="291"/>
        <v>140531.44674375001</v>
      </c>
      <c r="G2383" s="352"/>
      <c r="H2383" s="351">
        <f t="shared" si="296"/>
        <v>0</v>
      </c>
      <c r="I2383" s="351">
        <f t="shared" si="292"/>
        <v>959.55674374999944</v>
      </c>
      <c r="J2383" s="351">
        <f t="shared" si="293"/>
        <v>0</v>
      </c>
      <c r="K2383" s="293">
        <f>SUM('Employee Salary Payroll Tax '!I2385:K2385)</f>
        <v>117017.45</v>
      </c>
      <c r="L2383" s="293">
        <f>'Employee Salary Payroll Tax '!H2385</f>
        <v>0</v>
      </c>
      <c r="M2383" s="293">
        <f t="shared" si="294"/>
        <v>22554.440000000017</v>
      </c>
      <c r="N2383" s="359">
        <f t="shared" si="295"/>
        <v>0</v>
      </c>
      <c r="O2383" s="331"/>
      <c r="P2383" s="61"/>
      <c r="Q2383" s="294"/>
      <c r="R2383" s="292"/>
      <c r="S2383" s="291"/>
    </row>
    <row r="2384" spans="1:19" ht="14.4">
      <c r="A2384" s="36">
        <f t="shared" si="297"/>
        <v>1061</v>
      </c>
      <c r="B2384" s="526"/>
      <c r="C2384" s="36" t="str">
        <f>VLOOKUP('Employee Salary Payroll Tax '!B2386,'Employee Salary Payroll Tax '!$D$1:$E$7,2,FALSE)</f>
        <v>UA</v>
      </c>
      <c r="D2384" s="61">
        <f t="shared" si="290"/>
        <v>0.03</v>
      </c>
      <c r="E2384" s="351">
        <f>'Employee Salary Payroll Tax '!N2386</f>
        <v>82503.149999999994</v>
      </c>
      <c r="F2384" s="351">
        <f t="shared" si="291"/>
        <v>84978.244500000001</v>
      </c>
      <c r="G2384" s="352"/>
      <c r="H2384" s="351">
        <f t="shared" si="296"/>
        <v>0</v>
      </c>
      <c r="I2384" s="351">
        <f t="shared" si="292"/>
        <v>2475.0945000000065</v>
      </c>
      <c r="J2384" s="351">
        <f t="shared" si="293"/>
        <v>0</v>
      </c>
      <c r="K2384" s="293">
        <f>SUM('Employee Salary Payroll Tax '!I2386:K2386)</f>
        <v>71128.83</v>
      </c>
      <c r="L2384" s="293">
        <f>'Employee Salary Payroll Tax '!H2386</f>
        <v>0</v>
      </c>
      <c r="M2384" s="293">
        <f t="shared" si="294"/>
        <v>11374.319999999992</v>
      </c>
      <c r="N2384" s="359">
        <f t="shared" si="295"/>
        <v>0</v>
      </c>
      <c r="O2384" s="331"/>
      <c r="P2384" s="61"/>
      <c r="Q2384" s="294"/>
      <c r="R2384" s="292"/>
      <c r="S2384" s="291"/>
    </row>
    <row r="2385" spans="1:19" ht="14.4">
      <c r="A2385" s="36">
        <f t="shared" si="297"/>
        <v>1062</v>
      </c>
      <c r="B2385" s="526"/>
      <c r="C2385" s="36" t="str">
        <f>VLOOKUP('Employee Salary Payroll Tax '!B2387,'Employee Salary Payroll Tax '!$D$1:$E$7,2,FALSE)</f>
        <v>NonUnion</v>
      </c>
      <c r="D2385" s="61">
        <f t="shared" ref="D2385:D2448" si="298">VLOOKUP(C2385,C$9:D$12,2)</f>
        <v>2.98E-2</v>
      </c>
      <c r="E2385" s="351">
        <f>'Employee Salary Payroll Tax '!N2387</f>
        <v>64379.63</v>
      </c>
      <c r="F2385" s="351">
        <f t="shared" ref="F2385:F2448" si="299">E2385*(1+D2385)</f>
        <v>66298.142974000002</v>
      </c>
      <c r="G2385" s="352"/>
      <c r="H2385" s="351">
        <f t="shared" si="296"/>
        <v>0</v>
      </c>
      <c r="I2385" s="351">
        <f t="shared" ref="I2385:I2448" si="300">F2385-E2385</f>
        <v>1918.5129740000048</v>
      </c>
      <c r="J2385" s="351">
        <f t="shared" ref="J2385:J2448" si="301">IF(H2385&gt;I2385,I2385*$J$12,H2385*$J$12)</f>
        <v>0</v>
      </c>
      <c r="K2385" s="293">
        <f>SUM('Employee Salary Payroll Tax '!I2387:K2387)</f>
        <v>2087.7199999999998</v>
      </c>
      <c r="L2385" s="293">
        <f>'Employee Salary Payroll Tax '!H2387</f>
        <v>0</v>
      </c>
      <c r="M2385" s="293">
        <f t="shared" ref="M2385:M2448" si="302">E2385-K2385-L2385</f>
        <v>62291.909999999996</v>
      </c>
      <c r="N2385" s="359">
        <f t="shared" ref="N2385:N2448" si="303">J2385*K2385/(SUM(K2385:M2385)+0.000001)</f>
        <v>0</v>
      </c>
      <c r="O2385" s="331"/>
      <c r="P2385" s="61"/>
      <c r="Q2385" s="294"/>
      <c r="R2385" s="292"/>
      <c r="S2385" s="291"/>
    </row>
    <row r="2386" spans="1:19" ht="14.4">
      <c r="A2386" s="36">
        <f t="shared" si="297"/>
        <v>1063</v>
      </c>
      <c r="B2386" s="526"/>
      <c r="C2386" s="36" t="str">
        <f>VLOOKUP('Employee Salary Payroll Tax '!B2388,'Employee Salary Payroll Tax '!$D$1:$E$7,2,FALSE)</f>
        <v>NonUnion</v>
      </c>
      <c r="D2386" s="61">
        <f t="shared" si="298"/>
        <v>2.98E-2</v>
      </c>
      <c r="E2386" s="351">
        <f>'Employee Salary Payroll Tax '!N2388</f>
        <v>104717.13</v>
      </c>
      <c r="F2386" s="351">
        <f t="shared" si="299"/>
        <v>107837.70047400001</v>
      </c>
      <c r="G2386" s="352"/>
      <c r="H2386" s="351">
        <f t="shared" ref="H2386:H2449" si="304">IF(E2386&gt;$H$12,0,$H$12-E2386)</f>
        <v>0</v>
      </c>
      <c r="I2386" s="351">
        <f t="shared" si="300"/>
        <v>3120.5704740000074</v>
      </c>
      <c r="J2386" s="351">
        <f t="shared" si="301"/>
        <v>0</v>
      </c>
      <c r="K2386" s="293">
        <f>SUM('Employee Salary Payroll Tax '!I2388:K2388)</f>
        <v>34273.019999999997</v>
      </c>
      <c r="L2386" s="293">
        <f>'Employee Salary Payroll Tax '!H2388</f>
        <v>0</v>
      </c>
      <c r="M2386" s="293">
        <f t="shared" si="302"/>
        <v>70444.110000000015</v>
      </c>
      <c r="N2386" s="359">
        <f t="shared" si="303"/>
        <v>0</v>
      </c>
      <c r="O2386" s="331"/>
      <c r="P2386" s="61"/>
      <c r="Q2386" s="294"/>
      <c r="R2386" s="292"/>
      <c r="S2386" s="291"/>
    </row>
    <row r="2387" spans="1:19" ht="14.4">
      <c r="A2387" s="36">
        <f t="shared" si="297"/>
        <v>1064</v>
      </c>
      <c r="B2387" s="526"/>
      <c r="C2387" s="36" t="str">
        <f>VLOOKUP('Employee Salary Payroll Tax '!B2389,'Employee Salary Payroll Tax '!$D$1:$E$7,2,FALSE)</f>
        <v>NonUnion</v>
      </c>
      <c r="D2387" s="61">
        <f t="shared" si="298"/>
        <v>2.98E-2</v>
      </c>
      <c r="E2387" s="351">
        <f>'Employee Salary Payroll Tax '!N2389</f>
        <v>74547.11</v>
      </c>
      <c r="F2387" s="351">
        <f t="shared" si="299"/>
        <v>76768.613878000004</v>
      </c>
      <c r="G2387" s="352"/>
      <c r="H2387" s="351">
        <f t="shared" si="304"/>
        <v>0</v>
      </c>
      <c r="I2387" s="351">
        <f t="shared" si="300"/>
        <v>2221.5038780000032</v>
      </c>
      <c r="J2387" s="351">
        <f t="shared" si="301"/>
        <v>0</v>
      </c>
      <c r="K2387" s="293">
        <f>SUM('Employee Salary Payroll Tax '!I2389:K2389)</f>
        <v>9453.75</v>
      </c>
      <c r="L2387" s="293">
        <f>'Employee Salary Payroll Tax '!H2389</f>
        <v>0</v>
      </c>
      <c r="M2387" s="293">
        <f t="shared" si="302"/>
        <v>65093.36</v>
      </c>
      <c r="N2387" s="359">
        <f t="shared" si="303"/>
        <v>0</v>
      </c>
      <c r="O2387" s="331"/>
      <c r="P2387" s="61"/>
      <c r="Q2387" s="294"/>
      <c r="R2387" s="292"/>
      <c r="S2387" s="291"/>
    </row>
    <row r="2388" spans="1:19" ht="14.4">
      <c r="A2388" s="36">
        <f t="shared" si="297"/>
        <v>1065</v>
      </c>
      <c r="B2388" s="526"/>
      <c r="C2388" s="36" t="str">
        <f>VLOOKUP('Employee Salary Payroll Tax '!B2390,'Employee Salary Payroll Tax '!$D$1:$E$7,2,FALSE)</f>
        <v>NonUnion</v>
      </c>
      <c r="D2388" s="61">
        <f t="shared" si="298"/>
        <v>2.98E-2</v>
      </c>
      <c r="E2388" s="351">
        <f>'Employee Salary Payroll Tax '!N2390</f>
        <v>39225.18</v>
      </c>
      <c r="F2388" s="351">
        <f t="shared" si="299"/>
        <v>40394.090364000003</v>
      </c>
      <c r="G2388" s="352"/>
      <c r="H2388" s="351">
        <f t="shared" si="304"/>
        <v>5774.82</v>
      </c>
      <c r="I2388" s="351">
        <f t="shared" si="300"/>
        <v>1168.910364000003</v>
      </c>
      <c r="J2388" s="351">
        <f t="shared" si="301"/>
        <v>7.0134621840000184</v>
      </c>
      <c r="K2388" s="293">
        <f>SUM('Employee Salary Payroll Tax '!I2390:K2390)</f>
        <v>38123.61</v>
      </c>
      <c r="L2388" s="293">
        <f>'Employee Salary Payroll Tax '!H2390</f>
        <v>0</v>
      </c>
      <c r="M2388" s="293">
        <f t="shared" si="302"/>
        <v>1101.5699999999997</v>
      </c>
      <c r="N2388" s="359">
        <f t="shared" si="303"/>
        <v>6.8165014678262388</v>
      </c>
      <c r="O2388" s="331"/>
      <c r="P2388" s="61"/>
      <c r="Q2388" s="294"/>
      <c r="R2388" s="292"/>
      <c r="S2388" s="291"/>
    </row>
    <row r="2389" spans="1:19" ht="14.4">
      <c r="A2389" s="36">
        <f t="shared" si="297"/>
        <v>1066</v>
      </c>
      <c r="B2389" s="526"/>
      <c r="C2389" s="36" t="str">
        <f>VLOOKUP('Employee Salary Payroll Tax '!B2391,'Employee Salary Payroll Tax '!$D$1:$E$7,2,FALSE)</f>
        <v>NonUnion</v>
      </c>
      <c r="D2389" s="61">
        <f t="shared" si="298"/>
        <v>2.98E-2</v>
      </c>
      <c r="E2389" s="351">
        <f>'Employee Salary Payroll Tax '!N2391</f>
        <v>109373.93</v>
      </c>
      <c r="F2389" s="351">
        <f t="shared" si="299"/>
        <v>112633.273114</v>
      </c>
      <c r="G2389" s="352"/>
      <c r="H2389" s="351">
        <f t="shared" si="304"/>
        <v>0</v>
      </c>
      <c r="I2389" s="351">
        <f t="shared" si="300"/>
        <v>3259.343114000003</v>
      </c>
      <c r="J2389" s="351">
        <f t="shared" si="301"/>
        <v>0</v>
      </c>
      <c r="K2389" s="293">
        <f>SUM('Employee Salary Payroll Tax '!I2391:K2391)</f>
        <v>107146.42</v>
      </c>
      <c r="L2389" s="293">
        <f>'Employee Salary Payroll Tax '!H2391</f>
        <v>0</v>
      </c>
      <c r="M2389" s="293">
        <f t="shared" si="302"/>
        <v>2227.5099999999948</v>
      </c>
      <c r="N2389" s="359">
        <f t="shared" si="303"/>
        <v>0</v>
      </c>
      <c r="O2389" s="331"/>
      <c r="P2389" s="61"/>
      <c r="Q2389" s="294"/>
      <c r="R2389" s="292"/>
      <c r="S2389" s="291"/>
    </row>
    <row r="2390" spans="1:19" ht="14.4">
      <c r="A2390" s="36">
        <f t="shared" si="297"/>
        <v>1067</v>
      </c>
      <c r="B2390" s="526"/>
      <c r="C2390" s="36" t="str">
        <f>VLOOKUP('Employee Salary Payroll Tax '!B2392,'Employee Salary Payroll Tax '!$D$1:$E$7,2,FALSE)</f>
        <v>NonUnion</v>
      </c>
      <c r="D2390" s="61">
        <f t="shared" si="298"/>
        <v>2.98E-2</v>
      </c>
      <c r="E2390" s="351">
        <f>'Employee Salary Payroll Tax '!N2392</f>
        <v>62317.35</v>
      </c>
      <c r="F2390" s="351">
        <f t="shared" si="299"/>
        <v>64174.407030000002</v>
      </c>
      <c r="G2390" s="352"/>
      <c r="H2390" s="351">
        <f t="shared" si="304"/>
        <v>0</v>
      </c>
      <c r="I2390" s="351">
        <f t="shared" si="300"/>
        <v>1857.0570300000036</v>
      </c>
      <c r="J2390" s="351">
        <f t="shared" si="301"/>
        <v>0</v>
      </c>
      <c r="K2390" s="293">
        <f>SUM('Employee Salary Payroll Tax '!I2392:K2392)</f>
        <v>346.3</v>
      </c>
      <c r="L2390" s="293">
        <f>'Employee Salary Payroll Tax '!H2392</f>
        <v>0</v>
      </c>
      <c r="M2390" s="293">
        <f t="shared" si="302"/>
        <v>61971.049999999996</v>
      </c>
      <c r="N2390" s="359">
        <f t="shared" si="303"/>
        <v>0</v>
      </c>
      <c r="O2390" s="331"/>
      <c r="P2390" s="61"/>
      <c r="Q2390" s="294"/>
      <c r="R2390" s="292"/>
      <c r="S2390" s="291"/>
    </row>
    <row r="2391" spans="1:19" ht="14.4">
      <c r="A2391" s="36">
        <f t="shared" si="297"/>
        <v>1068</v>
      </c>
      <c r="B2391" s="526"/>
      <c r="C2391" s="36" t="str">
        <f>VLOOKUP('Employee Salary Payroll Tax '!B2393,'Employee Salary Payroll Tax '!$D$1:$E$7,2,FALSE)</f>
        <v>IBEW</v>
      </c>
      <c r="D2391" s="61">
        <f t="shared" si="298"/>
        <v>6.875E-3</v>
      </c>
      <c r="E2391" s="351">
        <f>'Employee Salary Payroll Tax '!N2393</f>
        <v>72463.41</v>
      </c>
      <c r="F2391" s="351">
        <f t="shared" si="299"/>
        <v>72961.595943749999</v>
      </c>
      <c r="G2391" s="352"/>
      <c r="H2391" s="351">
        <f t="shared" si="304"/>
        <v>0</v>
      </c>
      <c r="I2391" s="351">
        <f t="shared" si="300"/>
        <v>498.1859437499952</v>
      </c>
      <c r="J2391" s="351">
        <f t="shared" si="301"/>
        <v>0</v>
      </c>
      <c r="K2391" s="293">
        <f>SUM('Employee Salary Payroll Tax '!I2393:K2393)</f>
        <v>72241.039999999994</v>
      </c>
      <c r="L2391" s="293">
        <f>'Employee Salary Payroll Tax '!H2393</f>
        <v>0</v>
      </c>
      <c r="M2391" s="293">
        <f t="shared" si="302"/>
        <v>222.3700000000099</v>
      </c>
      <c r="N2391" s="359">
        <f t="shared" si="303"/>
        <v>0</v>
      </c>
      <c r="O2391" s="331"/>
      <c r="P2391" s="61"/>
      <c r="Q2391" s="294"/>
      <c r="R2391" s="292"/>
      <c r="S2391" s="291"/>
    </row>
    <row r="2392" spans="1:19" ht="14.4">
      <c r="A2392" s="36">
        <f t="shared" si="297"/>
        <v>1069</v>
      </c>
      <c r="B2392" s="526"/>
      <c r="C2392" s="36" t="str">
        <f>VLOOKUP('Employee Salary Payroll Tax '!B2394,'Employee Salary Payroll Tax '!$D$1:$E$7,2,FALSE)</f>
        <v>NonUnion</v>
      </c>
      <c r="D2392" s="61">
        <f t="shared" si="298"/>
        <v>2.98E-2</v>
      </c>
      <c r="E2392" s="351">
        <f>'Employee Salary Payroll Tax '!N2394</f>
        <v>100780.84</v>
      </c>
      <c r="F2392" s="351">
        <f t="shared" si="299"/>
        <v>103784.10903200001</v>
      </c>
      <c r="G2392" s="352"/>
      <c r="H2392" s="351">
        <f t="shared" si="304"/>
        <v>0</v>
      </c>
      <c r="I2392" s="351">
        <f t="shared" si="300"/>
        <v>3003.2690320000111</v>
      </c>
      <c r="J2392" s="351">
        <f t="shared" si="301"/>
        <v>0</v>
      </c>
      <c r="K2392" s="293">
        <f>SUM('Employee Salary Payroll Tax '!I2394:K2394)</f>
        <v>44880.689999999995</v>
      </c>
      <c r="L2392" s="293">
        <f>'Employee Salary Payroll Tax '!H2394</f>
        <v>1311.71</v>
      </c>
      <c r="M2392" s="293">
        <f t="shared" si="302"/>
        <v>54588.44</v>
      </c>
      <c r="N2392" s="359">
        <f t="shared" si="303"/>
        <v>0</v>
      </c>
      <c r="O2392" s="331"/>
      <c r="P2392" s="61"/>
      <c r="Q2392" s="294"/>
      <c r="R2392" s="292"/>
      <c r="S2392" s="291"/>
    </row>
    <row r="2393" spans="1:19" ht="14.4">
      <c r="A2393" s="36">
        <f t="shared" si="297"/>
        <v>1070</v>
      </c>
      <c r="B2393" s="526"/>
      <c r="C2393" s="36" t="str">
        <f>VLOOKUP('Employee Salary Payroll Tax '!B2395,'Employee Salary Payroll Tax '!$D$1:$E$7,2,FALSE)</f>
        <v>NonUnion</v>
      </c>
      <c r="D2393" s="61">
        <f t="shared" si="298"/>
        <v>2.98E-2</v>
      </c>
      <c r="E2393" s="351">
        <f>'Employee Salary Payroll Tax '!N2395</f>
        <v>46922.400000000001</v>
      </c>
      <c r="F2393" s="351">
        <f t="shared" si="299"/>
        <v>48320.687520000007</v>
      </c>
      <c r="G2393" s="352"/>
      <c r="H2393" s="351">
        <f t="shared" si="304"/>
        <v>0</v>
      </c>
      <c r="I2393" s="351">
        <f t="shared" si="300"/>
        <v>1398.2875200000053</v>
      </c>
      <c r="J2393" s="351">
        <f t="shared" si="301"/>
        <v>0</v>
      </c>
      <c r="K2393" s="293">
        <f>SUM('Employee Salary Payroll Tax '!I2395:K2395)</f>
        <v>46922.400000000001</v>
      </c>
      <c r="L2393" s="293">
        <f>'Employee Salary Payroll Tax '!H2395</f>
        <v>0</v>
      </c>
      <c r="M2393" s="293">
        <f t="shared" si="302"/>
        <v>0</v>
      </c>
      <c r="N2393" s="359">
        <f t="shared" si="303"/>
        <v>0</v>
      </c>
      <c r="O2393" s="331"/>
      <c r="P2393" s="61"/>
      <c r="Q2393" s="294"/>
      <c r="R2393" s="292"/>
      <c r="S2393" s="291"/>
    </row>
    <row r="2394" spans="1:19" ht="14.4">
      <c r="A2394" s="36">
        <f t="shared" si="297"/>
        <v>1071</v>
      </c>
      <c r="B2394" s="526"/>
      <c r="C2394" s="36" t="str">
        <f>VLOOKUP('Employee Salary Payroll Tax '!B2396,'Employee Salary Payroll Tax '!$D$1:$E$7,2,FALSE)</f>
        <v>NonUnion</v>
      </c>
      <c r="D2394" s="61">
        <f t="shared" si="298"/>
        <v>2.98E-2</v>
      </c>
      <c r="E2394" s="351">
        <f>'Employee Salary Payroll Tax '!N2396</f>
        <v>78414.59</v>
      </c>
      <c r="F2394" s="351">
        <f t="shared" si="299"/>
        <v>80751.344782</v>
      </c>
      <c r="G2394" s="352"/>
      <c r="H2394" s="351">
        <f t="shared" si="304"/>
        <v>0</v>
      </c>
      <c r="I2394" s="351">
        <f t="shared" si="300"/>
        <v>2336.7547820000036</v>
      </c>
      <c r="J2394" s="351">
        <f t="shared" si="301"/>
        <v>0</v>
      </c>
      <c r="K2394" s="293">
        <f>SUM('Employee Salary Payroll Tax '!I2396:K2396)</f>
        <v>74561.710000000006</v>
      </c>
      <c r="L2394" s="293">
        <f>'Employee Salary Payroll Tax '!H2396</f>
        <v>0</v>
      </c>
      <c r="M2394" s="293">
        <f t="shared" si="302"/>
        <v>3852.8799999999901</v>
      </c>
      <c r="N2394" s="359">
        <f t="shared" si="303"/>
        <v>0</v>
      </c>
      <c r="O2394" s="331"/>
      <c r="P2394" s="61"/>
      <c r="Q2394" s="294"/>
      <c r="R2394" s="292"/>
      <c r="S2394" s="291"/>
    </row>
    <row r="2395" spans="1:19" ht="14.4">
      <c r="A2395" s="36">
        <f t="shared" si="297"/>
        <v>1072</v>
      </c>
      <c r="B2395" s="526"/>
      <c r="C2395" s="36" t="str">
        <f>VLOOKUP('Employee Salary Payroll Tax '!B2397,'Employee Salary Payroll Tax '!$D$1:$E$7,2,FALSE)</f>
        <v>NonUnion</v>
      </c>
      <c r="D2395" s="61">
        <f t="shared" si="298"/>
        <v>2.98E-2</v>
      </c>
      <c r="E2395" s="351">
        <f>'Employee Salary Payroll Tax '!N2397</f>
        <v>83317.429999999993</v>
      </c>
      <c r="F2395" s="351">
        <f t="shared" si="299"/>
        <v>85800.289413999999</v>
      </c>
      <c r="G2395" s="352"/>
      <c r="H2395" s="351">
        <f t="shared" si="304"/>
        <v>0</v>
      </c>
      <c r="I2395" s="351">
        <f t="shared" si="300"/>
        <v>2482.8594140000059</v>
      </c>
      <c r="J2395" s="351">
        <f t="shared" si="301"/>
        <v>0</v>
      </c>
      <c r="K2395" s="293">
        <f>SUM('Employee Salary Payroll Tax '!I2397:K2397)</f>
        <v>31126.730000000003</v>
      </c>
      <c r="L2395" s="293">
        <f>'Employee Salary Payroll Tax '!H2397</f>
        <v>0</v>
      </c>
      <c r="M2395" s="293">
        <f t="shared" si="302"/>
        <v>52190.69999999999</v>
      </c>
      <c r="N2395" s="359">
        <f t="shared" si="303"/>
        <v>0</v>
      </c>
      <c r="O2395" s="331"/>
      <c r="P2395" s="61"/>
      <c r="Q2395" s="294"/>
      <c r="R2395" s="292"/>
      <c r="S2395" s="291"/>
    </row>
    <row r="2396" spans="1:19" ht="14.4">
      <c r="A2396" s="36">
        <f t="shared" si="297"/>
        <v>1073</v>
      </c>
      <c r="B2396" s="526"/>
      <c r="C2396" s="36" t="str">
        <f>VLOOKUP('Employee Salary Payroll Tax '!B2398,'Employee Salary Payroll Tax '!$D$1:$E$7,2,FALSE)</f>
        <v>IBEW</v>
      </c>
      <c r="D2396" s="61">
        <f t="shared" si="298"/>
        <v>6.875E-3</v>
      </c>
      <c r="E2396" s="351">
        <f>'Employee Salary Payroll Tax '!N2398</f>
        <v>147424.54999999999</v>
      </c>
      <c r="F2396" s="351">
        <f t="shared" si="299"/>
        <v>148438.09378124998</v>
      </c>
      <c r="G2396" s="352"/>
      <c r="H2396" s="351">
        <f t="shared" si="304"/>
        <v>0</v>
      </c>
      <c r="I2396" s="351">
        <f t="shared" si="300"/>
        <v>1013.5437812499877</v>
      </c>
      <c r="J2396" s="351">
        <f t="shared" si="301"/>
        <v>0</v>
      </c>
      <c r="K2396" s="293">
        <f>SUM('Employee Salary Payroll Tax '!I2398:K2398)</f>
        <v>128217.94</v>
      </c>
      <c r="L2396" s="293">
        <f>'Employee Salary Payroll Tax '!H2398</f>
        <v>0</v>
      </c>
      <c r="M2396" s="293">
        <f t="shared" si="302"/>
        <v>19206.609999999986</v>
      </c>
      <c r="N2396" s="359">
        <f t="shared" si="303"/>
        <v>0</v>
      </c>
      <c r="O2396" s="331"/>
      <c r="P2396" s="61"/>
      <c r="Q2396" s="294"/>
      <c r="R2396" s="292"/>
      <c r="S2396" s="291"/>
    </row>
    <row r="2397" spans="1:19" ht="14.4">
      <c r="A2397" s="36">
        <f t="shared" si="297"/>
        <v>1074</v>
      </c>
      <c r="B2397" s="526"/>
      <c r="C2397" s="36" t="str">
        <f>VLOOKUP('Employee Salary Payroll Tax '!B2399,'Employee Salary Payroll Tax '!$D$1:$E$7,2,FALSE)</f>
        <v>NonUnion</v>
      </c>
      <c r="D2397" s="61">
        <f t="shared" si="298"/>
        <v>2.98E-2</v>
      </c>
      <c r="E2397" s="351">
        <f>'Employee Salary Payroll Tax '!N2399</f>
        <v>74143.08</v>
      </c>
      <c r="F2397" s="351">
        <f t="shared" si="299"/>
        <v>76352.543784000009</v>
      </c>
      <c r="G2397" s="352"/>
      <c r="H2397" s="351">
        <f t="shared" si="304"/>
        <v>0</v>
      </c>
      <c r="I2397" s="351">
        <f t="shared" si="300"/>
        <v>2209.4637840000069</v>
      </c>
      <c r="J2397" s="351">
        <f t="shared" si="301"/>
        <v>0</v>
      </c>
      <c r="K2397" s="293">
        <f>SUM('Employee Salary Payroll Tax '!I2399:K2399)</f>
        <v>1932.55</v>
      </c>
      <c r="L2397" s="293">
        <f>'Employee Salary Payroll Tax '!H2399</f>
        <v>0</v>
      </c>
      <c r="M2397" s="293">
        <f t="shared" si="302"/>
        <v>72210.53</v>
      </c>
      <c r="N2397" s="359">
        <f t="shared" si="303"/>
        <v>0</v>
      </c>
      <c r="O2397" s="331"/>
      <c r="P2397" s="61"/>
      <c r="Q2397" s="294"/>
      <c r="R2397" s="292"/>
      <c r="S2397" s="291"/>
    </row>
    <row r="2398" spans="1:19" ht="14.4">
      <c r="A2398" s="36">
        <f t="shared" si="297"/>
        <v>1075</v>
      </c>
      <c r="B2398" s="526"/>
      <c r="C2398" s="36" t="str">
        <f>VLOOKUP('Employee Salary Payroll Tax '!B2400,'Employee Salary Payroll Tax '!$D$1:$E$7,2,FALSE)</f>
        <v>NonUnion</v>
      </c>
      <c r="D2398" s="61">
        <f t="shared" si="298"/>
        <v>2.98E-2</v>
      </c>
      <c r="E2398" s="351">
        <f>'Employee Salary Payroll Tax '!N2400</f>
        <v>63111.58</v>
      </c>
      <c r="F2398" s="351">
        <f t="shared" si="299"/>
        <v>64992.305084000007</v>
      </c>
      <c r="G2398" s="352"/>
      <c r="H2398" s="351">
        <f t="shared" si="304"/>
        <v>0</v>
      </c>
      <c r="I2398" s="351">
        <f t="shared" si="300"/>
        <v>1880.7250840000052</v>
      </c>
      <c r="J2398" s="351">
        <f t="shared" si="301"/>
        <v>0</v>
      </c>
      <c r="K2398" s="293">
        <f>SUM('Employee Salary Payroll Tax '!I2400:K2400)</f>
        <v>63111.58</v>
      </c>
      <c r="L2398" s="293">
        <f>'Employee Salary Payroll Tax '!H2400</f>
        <v>0</v>
      </c>
      <c r="M2398" s="293">
        <f t="shared" si="302"/>
        <v>0</v>
      </c>
      <c r="N2398" s="359">
        <f t="shared" si="303"/>
        <v>0</v>
      </c>
      <c r="O2398" s="331"/>
      <c r="P2398" s="61"/>
      <c r="Q2398" s="294"/>
      <c r="R2398" s="292"/>
      <c r="S2398" s="291"/>
    </row>
    <row r="2399" spans="1:19" ht="14.4">
      <c r="A2399" s="36">
        <f t="shared" si="297"/>
        <v>1076</v>
      </c>
      <c r="B2399" s="526"/>
      <c r="C2399" s="36" t="str">
        <f>VLOOKUP('Employee Salary Payroll Tax '!B2401,'Employee Salary Payroll Tax '!$D$1:$E$7,2,FALSE)</f>
        <v>NonUnion</v>
      </c>
      <c r="D2399" s="61">
        <f t="shared" si="298"/>
        <v>2.98E-2</v>
      </c>
      <c r="E2399" s="351">
        <f>'Employee Salary Payroll Tax '!N2401</f>
        <v>75680.73</v>
      </c>
      <c r="F2399" s="351">
        <f t="shared" si="299"/>
        <v>77936.015753999993</v>
      </c>
      <c r="G2399" s="352"/>
      <c r="H2399" s="351">
        <f t="shared" si="304"/>
        <v>0</v>
      </c>
      <c r="I2399" s="351">
        <f t="shared" si="300"/>
        <v>2255.2857539999968</v>
      </c>
      <c r="J2399" s="351">
        <f t="shared" si="301"/>
        <v>0</v>
      </c>
      <c r="K2399" s="293">
        <f>SUM('Employee Salary Payroll Tax '!I2401:K2401)</f>
        <v>75680.73</v>
      </c>
      <c r="L2399" s="293">
        <f>'Employee Salary Payroll Tax '!H2401</f>
        <v>0</v>
      </c>
      <c r="M2399" s="293">
        <f t="shared" si="302"/>
        <v>0</v>
      </c>
      <c r="N2399" s="359">
        <f t="shared" si="303"/>
        <v>0</v>
      </c>
      <c r="O2399" s="331"/>
      <c r="P2399" s="61"/>
      <c r="Q2399" s="294"/>
      <c r="R2399" s="292"/>
      <c r="S2399" s="291"/>
    </row>
    <row r="2400" spans="1:19" ht="14.4">
      <c r="A2400" s="36">
        <f t="shared" si="297"/>
        <v>1077</v>
      </c>
      <c r="B2400" s="526"/>
      <c r="C2400" s="36" t="str">
        <f>VLOOKUP('Employee Salary Payroll Tax '!B2402,'Employee Salary Payroll Tax '!$D$1:$E$7,2,FALSE)</f>
        <v>NonUnion</v>
      </c>
      <c r="D2400" s="61">
        <f t="shared" si="298"/>
        <v>2.98E-2</v>
      </c>
      <c r="E2400" s="351">
        <f>'Employee Salary Payroll Tax '!N2402</f>
        <v>79959.27</v>
      </c>
      <c r="F2400" s="351">
        <f t="shared" si="299"/>
        <v>82342.056246000007</v>
      </c>
      <c r="G2400" s="352"/>
      <c r="H2400" s="351">
        <f t="shared" si="304"/>
        <v>0</v>
      </c>
      <c r="I2400" s="351">
        <f t="shared" si="300"/>
        <v>2382.7862460000033</v>
      </c>
      <c r="J2400" s="351">
        <f t="shared" si="301"/>
        <v>0</v>
      </c>
      <c r="K2400" s="293">
        <f>SUM('Employee Salary Payroll Tax '!I2402:K2402)</f>
        <v>50741.200000000004</v>
      </c>
      <c r="L2400" s="293">
        <f>'Employee Salary Payroll Tax '!H2402</f>
        <v>378.46</v>
      </c>
      <c r="M2400" s="293">
        <f t="shared" si="302"/>
        <v>28839.61</v>
      </c>
      <c r="N2400" s="359">
        <f t="shared" si="303"/>
        <v>0</v>
      </c>
      <c r="O2400" s="331"/>
      <c r="P2400" s="61"/>
      <c r="Q2400" s="294"/>
      <c r="R2400" s="292"/>
      <c r="S2400" s="291"/>
    </row>
    <row r="2401" spans="1:19" ht="14.4">
      <c r="A2401" s="36">
        <f t="shared" si="297"/>
        <v>1078</v>
      </c>
      <c r="B2401" s="526"/>
      <c r="C2401" s="36" t="str">
        <f>VLOOKUP('Employee Salary Payroll Tax '!B2403,'Employee Salary Payroll Tax '!$D$1:$E$7,2,FALSE)</f>
        <v>NonUnion</v>
      </c>
      <c r="D2401" s="61">
        <f t="shared" si="298"/>
        <v>2.98E-2</v>
      </c>
      <c r="E2401" s="351">
        <f>'Employee Salary Payroll Tax '!N2403</f>
        <v>113768.42</v>
      </c>
      <c r="F2401" s="351">
        <f t="shared" si="299"/>
        <v>117158.718916</v>
      </c>
      <c r="G2401" s="352"/>
      <c r="H2401" s="351">
        <f t="shared" si="304"/>
        <v>0</v>
      </c>
      <c r="I2401" s="351">
        <f t="shared" si="300"/>
        <v>3390.2989159999997</v>
      </c>
      <c r="J2401" s="351">
        <f t="shared" si="301"/>
        <v>0</v>
      </c>
      <c r="K2401" s="293">
        <f>SUM('Employee Salary Payroll Tax '!I2403:K2403)</f>
        <v>35549.43</v>
      </c>
      <c r="L2401" s="293">
        <f>'Employee Salary Payroll Tax '!H2403</f>
        <v>0</v>
      </c>
      <c r="M2401" s="293">
        <f t="shared" si="302"/>
        <v>78218.989999999991</v>
      </c>
      <c r="N2401" s="359">
        <f t="shared" si="303"/>
        <v>0</v>
      </c>
      <c r="O2401" s="331"/>
      <c r="P2401" s="61"/>
      <c r="Q2401" s="294"/>
      <c r="R2401" s="292"/>
      <c r="S2401" s="291"/>
    </row>
    <row r="2402" spans="1:19" ht="14.4">
      <c r="A2402" s="36">
        <f t="shared" si="297"/>
        <v>1079</v>
      </c>
      <c r="B2402" s="526"/>
      <c r="C2402" s="36" t="str">
        <f>VLOOKUP('Employee Salary Payroll Tax '!B2404,'Employee Salary Payroll Tax '!$D$1:$E$7,2,FALSE)</f>
        <v>NonUnion</v>
      </c>
      <c r="D2402" s="61">
        <f t="shared" si="298"/>
        <v>2.98E-2</v>
      </c>
      <c r="E2402" s="351">
        <f>'Employee Salary Payroll Tax '!N2404</f>
        <v>10882.05</v>
      </c>
      <c r="F2402" s="351">
        <f t="shared" si="299"/>
        <v>11206.33509</v>
      </c>
      <c r="G2402" s="352"/>
      <c r="H2402" s="351">
        <f t="shared" si="304"/>
        <v>34117.949999999997</v>
      </c>
      <c r="I2402" s="351">
        <f t="shared" si="300"/>
        <v>324.28509000000122</v>
      </c>
      <c r="J2402" s="351">
        <f t="shared" si="301"/>
        <v>1.9457105400000074</v>
      </c>
      <c r="K2402" s="293">
        <f>SUM('Employee Salary Payroll Tax '!I2404:K2404)</f>
        <v>783.15</v>
      </c>
      <c r="L2402" s="293">
        <f>'Employee Salary Payroll Tax '!H2404</f>
        <v>0</v>
      </c>
      <c r="M2402" s="293">
        <f t="shared" si="302"/>
        <v>10098.9</v>
      </c>
      <c r="N2402" s="359">
        <f t="shared" si="303"/>
        <v>0.1400272199871328</v>
      </c>
      <c r="O2402" s="331"/>
      <c r="P2402" s="61"/>
      <c r="Q2402" s="294"/>
      <c r="R2402" s="292"/>
      <c r="S2402" s="291"/>
    </row>
    <row r="2403" spans="1:19" ht="14.4">
      <c r="A2403" s="36">
        <f t="shared" si="297"/>
        <v>1080</v>
      </c>
      <c r="B2403" s="526"/>
      <c r="C2403" s="36" t="str">
        <f>VLOOKUP('Employee Salary Payroll Tax '!B2405,'Employee Salary Payroll Tax '!$D$1:$E$7,2,FALSE)</f>
        <v>Not Assigned</v>
      </c>
      <c r="D2403" s="61">
        <f t="shared" si="298"/>
        <v>0</v>
      </c>
      <c r="E2403" s="351">
        <f>'Employee Salary Payroll Tax '!N2405</f>
        <v>-0.19</v>
      </c>
      <c r="F2403" s="351">
        <f t="shared" si="299"/>
        <v>-0.19</v>
      </c>
      <c r="G2403" s="352"/>
      <c r="H2403" s="351">
        <f t="shared" si="304"/>
        <v>45000.19</v>
      </c>
      <c r="I2403" s="351">
        <f t="shared" si="300"/>
        <v>0</v>
      </c>
      <c r="J2403" s="351">
        <f t="shared" si="301"/>
        <v>0</v>
      </c>
      <c r="K2403" s="293">
        <f>SUM('Employee Salary Payroll Tax '!I2405:K2405)</f>
        <v>-204.62</v>
      </c>
      <c r="L2403" s="293">
        <f>'Employee Salary Payroll Tax '!H2405</f>
        <v>0</v>
      </c>
      <c r="M2403" s="293">
        <f t="shared" si="302"/>
        <v>204.43</v>
      </c>
      <c r="N2403" s="359">
        <f t="shared" si="303"/>
        <v>0</v>
      </c>
      <c r="O2403" s="331"/>
      <c r="P2403" s="61"/>
      <c r="Q2403" s="294"/>
      <c r="R2403" s="292"/>
      <c r="S2403" s="291"/>
    </row>
    <row r="2404" spans="1:19" ht="14.4">
      <c r="A2404" s="36">
        <f t="shared" si="297"/>
        <v>1081</v>
      </c>
      <c r="B2404" s="526"/>
      <c r="C2404" s="36" t="str">
        <f>VLOOKUP('Employee Salary Payroll Tax '!B2406,'Employee Salary Payroll Tax '!$D$1:$E$7,2,FALSE)</f>
        <v>NonUnion</v>
      </c>
      <c r="D2404" s="61">
        <f t="shared" si="298"/>
        <v>2.98E-2</v>
      </c>
      <c r="E2404" s="351">
        <f>'Employee Salary Payroll Tax '!N2406</f>
        <v>89114.74</v>
      </c>
      <c r="F2404" s="351">
        <f t="shared" si="299"/>
        <v>91770.359252000009</v>
      </c>
      <c r="G2404" s="352"/>
      <c r="H2404" s="351">
        <f t="shared" si="304"/>
        <v>0</v>
      </c>
      <c r="I2404" s="351">
        <f t="shared" si="300"/>
        <v>2655.6192520000041</v>
      </c>
      <c r="J2404" s="351">
        <f t="shared" si="301"/>
        <v>0</v>
      </c>
      <c r="K2404" s="293">
        <f>SUM('Employee Salary Payroll Tax '!I2406:K2406)</f>
        <v>1982.62</v>
      </c>
      <c r="L2404" s="293">
        <f>'Employee Salary Payroll Tax '!H2406</f>
        <v>0</v>
      </c>
      <c r="M2404" s="293">
        <f t="shared" si="302"/>
        <v>87132.12000000001</v>
      </c>
      <c r="N2404" s="359">
        <f t="shared" si="303"/>
        <v>0</v>
      </c>
      <c r="O2404" s="331"/>
      <c r="P2404" s="61"/>
      <c r="Q2404" s="294"/>
      <c r="R2404" s="292"/>
      <c r="S2404" s="291"/>
    </row>
    <row r="2405" spans="1:19" ht="14.4">
      <c r="A2405" s="36">
        <f t="shared" si="297"/>
        <v>1082</v>
      </c>
      <c r="B2405" s="526"/>
      <c r="C2405" s="36" t="str">
        <f>VLOOKUP('Employee Salary Payroll Tax '!B2407,'Employee Salary Payroll Tax '!$D$1:$E$7,2,FALSE)</f>
        <v>IBEW</v>
      </c>
      <c r="D2405" s="61">
        <f t="shared" si="298"/>
        <v>6.875E-3</v>
      </c>
      <c r="E2405" s="351">
        <f>'Employee Salary Payroll Tax '!N2407</f>
        <v>64994.9</v>
      </c>
      <c r="F2405" s="351">
        <f t="shared" si="299"/>
        <v>65441.739937500002</v>
      </c>
      <c r="G2405" s="352"/>
      <c r="H2405" s="351">
        <f t="shared" si="304"/>
        <v>0</v>
      </c>
      <c r="I2405" s="351">
        <f t="shared" si="300"/>
        <v>446.83993750000081</v>
      </c>
      <c r="J2405" s="351">
        <f t="shared" si="301"/>
        <v>0</v>
      </c>
      <c r="K2405" s="293">
        <f>SUM('Employee Salary Payroll Tax '!I2407:K2407)</f>
        <v>17536.39</v>
      </c>
      <c r="L2405" s="293">
        <f>'Employee Salary Payroll Tax '!H2407</f>
        <v>0</v>
      </c>
      <c r="M2405" s="293">
        <f t="shared" si="302"/>
        <v>47458.51</v>
      </c>
      <c r="N2405" s="359">
        <f t="shared" si="303"/>
        <v>0</v>
      </c>
      <c r="O2405" s="331"/>
      <c r="P2405" s="61"/>
      <c r="Q2405" s="294"/>
      <c r="R2405" s="292"/>
      <c r="S2405" s="291"/>
    </row>
    <row r="2406" spans="1:19" ht="14.4">
      <c r="A2406" s="36">
        <f t="shared" si="297"/>
        <v>1083</v>
      </c>
      <c r="B2406" s="526"/>
      <c r="C2406" s="36" t="str">
        <f>VLOOKUP('Employee Salary Payroll Tax '!B2408,'Employee Salary Payroll Tax '!$D$1:$E$7,2,FALSE)</f>
        <v>IBEW</v>
      </c>
      <c r="D2406" s="61">
        <f t="shared" si="298"/>
        <v>6.875E-3</v>
      </c>
      <c r="E2406" s="351">
        <f>'Employee Salary Payroll Tax '!N2408</f>
        <v>12076.18</v>
      </c>
      <c r="F2406" s="351">
        <f t="shared" si="299"/>
        <v>12159.2037375</v>
      </c>
      <c r="G2406" s="352"/>
      <c r="H2406" s="351">
        <f t="shared" si="304"/>
        <v>32923.82</v>
      </c>
      <c r="I2406" s="351">
        <f t="shared" si="300"/>
        <v>83.023737499999697</v>
      </c>
      <c r="J2406" s="351">
        <f t="shared" si="301"/>
        <v>0.49814242499999817</v>
      </c>
      <c r="K2406" s="293">
        <f>SUM('Employee Salary Payroll Tax '!I2408:K2408)</f>
        <v>12076.18</v>
      </c>
      <c r="L2406" s="293">
        <f>'Employee Salary Payroll Tax '!H2408</f>
        <v>0</v>
      </c>
      <c r="M2406" s="293">
        <f t="shared" si="302"/>
        <v>0</v>
      </c>
      <c r="N2406" s="359">
        <f t="shared" si="303"/>
        <v>0.49814242495874816</v>
      </c>
      <c r="O2406" s="331"/>
      <c r="P2406" s="61"/>
      <c r="Q2406" s="294"/>
      <c r="R2406" s="292"/>
      <c r="S2406" s="291"/>
    </row>
    <row r="2407" spans="1:19" ht="14.4">
      <c r="A2407" s="36">
        <f t="shared" si="297"/>
        <v>1084</v>
      </c>
      <c r="B2407" s="526"/>
      <c r="C2407" s="36" t="str">
        <f>VLOOKUP('Employee Salary Payroll Tax '!B2409,'Employee Salary Payroll Tax '!$D$1:$E$7,2,FALSE)</f>
        <v>Not Assigned</v>
      </c>
      <c r="D2407" s="61">
        <f t="shared" si="298"/>
        <v>0</v>
      </c>
      <c r="E2407" s="351">
        <f>'Employee Salary Payroll Tax '!N2409</f>
        <v>0</v>
      </c>
      <c r="F2407" s="351">
        <f t="shared" si="299"/>
        <v>0</v>
      </c>
      <c r="G2407" s="352"/>
      <c r="H2407" s="351">
        <f t="shared" si="304"/>
        <v>45000</v>
      </c>
      <c r="I2407" s="351">
        <f t="shared" si="300"/>
        <v>0</v>
      </c>
      <c r="J2407" s="351">
        <f t="shared" si="301"/>
        <v>0</v>
      </c>
      <c r="K2407" s="293">
        <f>SUM('Employee Salary Payroll Tax '!I2409:K2409)</f>
        <v>0</v>
      </c>
      <c r="L2407" s="293">
        <f>'Employee Salary Payroll Tax '!H2409</f>
        <v>0</v>
      </c>
      <c r="M2407" s="293">
        <f t="shared" si="302"/>
        <v>0</v>
      </c>
      <c r="N2407" s="359">
        <f t="shared" si="303"/>
        <v>0</v>
      </c>
      <c r="O2407" s="331"/>
      <c r="P2407" s="61"/>
      <c r="Q2407" s="294"/>
      <c r="R2407" s="292"/>
      <c r="S2407" s="291"/>
    </row>
    <row r="2408" spans="1:19" ht="14.4">
      <c r="A2408" s="36">
        <f t="shared" si="297"/>
        <v>1085</v>
      </c>
      <c r="B2408" s="526"/>
      <c r="C2408" s="36" t="str">
        <f>VLOOKUP('Employee Salary Payroll Tax '!B2410,'Employee Salary Payroll Tax '!$D$1:$E$7,2,FALSE)</f>
        <v>NonUnion</v>
      </c>
      <c r="D2408" s="61">
        <f t="shared" si="298"/>
        <v>2.98E-2</v>
      </c>
      <c r="E2408" s="351">
        <f>'Employee Salary Payroll Tax '!N2410</f>
        <v>99284.69</v>
      </c>
      <c r="F2408" s="351">
        <f t="shared" si="299"/>
        <v>102243.373762</v>
      </c>
      <c r="G2408" s="352"/>
      <c r="H2408" s="351">
        <f t="shared" si="304"/>
        <v>0</v>
      </c>
      <c r="I2408" s="351">
        <f t="shared" si="300"/>
        <v>2958.6837620000006</v>
      </c>
      <c r="J2408" s="351">
        <f t="shared" si="301"/>
        <v>0</v>
      </c>
      <c r="K2408" s="293">
        <f>SUM('Employee Salary Payroll Tax '!I2410:K2410)</f>
        <v>28021.47</v>
      </c>
      <c r="L2408" s="293">
        <f>'Employee Salary Payroll Tax '!H2410</f>
        <v>0</v>
      </c>
      <c r="M2408" s="293">
        <f t="shared" si="302"/>
        <v>71263.22</v>
      </c>
      <c r="N2408" s="359">
        <f t="shared" si="303"/>
        <v>0</v>
      </c>
      <c r="O2408" s="331"/>
      <c r="P2408" s="61"/>
      <c r="Q2408" s="294"/>
      <c r="R2408" s="292"/>
      <c r="S2408" s="291"/>
    </row>
    <row r="2409" spans="1:19" ht="14.4">
      <c r="A2409" s="36">
        <f t="shared" si="297"/>
        <v>1086</v>
      </c>
      <c r="B2409" s="526"/>
      <c r="C2409" s="36" t="str">
        <f>VLOOKUP('Employee Salary Payroll Tax '!B2411,'Employee Salary Payroll Tax '!$D$1:$E$7,2,FALSE)</f>
        <v>NonUnion</v>
      </c>
      <c r="D2409" s="61">
        <f t="shared" si="298"/>
        <v>2.98E-2</v>
      </c>
      <c r="E2409" s="351">
        <f>'Employee Salary Payroll Tax '!N2411</f>
        <v>69117.820000000007</v>
      </c>
      <c r="F2409" s="351">
        <f t="shared" si="299"/>
        <v>71177.531036000015</v>
      </c>
      <c r="G2409" s="352"/>
      <c r="H2409" s="351">
        <f t="shared" si="304"/>
        <v>0</v>
      </c>
      <c r="I2409" s="351">
        <f t="shared" si="300"/>
        <v>2059.7110360000079</v>
      </c>
      <c r="J2409" s="351">
        <f t="shared" si="301"/>
        <v>0</v>
      </c>
      <c r="K2409" s="293">
        <f>SUM('Employee Salary Payroll Tax '!I2411:K2411)</f>
        <v>-18.47</v>
      </c>
      <c r="L2409" s="293">
        <f>'Employee Salary Payroll Tax '!H2411</f>
        <v>0</v>
      </c>
      <c r="M2409" s="293">
        <f t="shared" si="302"/>
        <v>69136.290000000008</v>
      </c>
      <c r="N2409" s="359">
        <f t="shared" si="303"/>
        <v>0</v>
      </c>
      <c r="O2409" s="331"/>
      <c r="P2409" s="61"/>
      <c r="Q2409" s="294"/>
      <c r="R2409" s="292"/>
      <c r="S2409" s="291"/>
    </row>
    <row r="2410" spans="1:19" ht="14.4">
      <c r="A2410" s="36">
        <f t="shared" si="297"/>
        <v>1087</v>
      </c>
      <c r="B2410" s="526"/>
      <c r="C2410" s="36" t="str">
        <f>VLOOKUP('Employee Salary Payroll Tax '!B2412,'Employee Salary Payroll Tax '!$D$1:$E$7,2,FALSE)</f>
        <v>IBEW</v>
      </c>
      <c r="D2410" s="61">
        <f t="shared" si="298"/>
        <v>6.875E-3</v>
      </c>
      <c r="E2410" s="351">
        <f>'Employee Salary Payroll Tax '!N2412</f>
        <v>60949.45</v>
      </c>
      <c r="F2410" s="351">
        <f t="shared" si="299"/>
        <v>61368.477468749996</v>
      </c>
      <c r="G2410" s="352"/>
      <c r="H2410" s="351">
        <f t="shared" si="304"/>
        <v>0</v>
      </c>
      <c r="I2410" s="351">
        <f t="shared" si="300"/>
        <v>419.02746874999866</v>
      </c>
      <c r="J2410" s="351">
        <f t="shared" si="301"/>
        <v>0</v>
      </c>
      <c r="K2410" s="293">
        <f>SUM('Employee Salary Payroll Tax '!I2412:K2412)</f>
        <v>16287.73</v>
      </c>
      <c r="L2410" s="293">
        <f>'Employee Salary Payroll Tax '!H2412</f>
        <v>0</v>
      </c>
      <c r="M2410" s="293">
        <f t="shared" si="302"/>
        <v>44661.72</v>
      </c>
      <c r="N2410" s="359">
        <f t="shared" si="303"/>
        <v>0</v>
      </c>
      <c r="O2410" s="331"/>
      <c r="P2410" s="61"/>
      <c r="Q2410" s="294"/>
      <c r="R2410" s="292"/>
      <c r="S2410" s="291"/>
    </row>
    <row r="2411" spans="1:19" ht="14.4">
      <c r="A2411" s="36">
        <f t="shared" si="297"/>
        <v>1088</v>
      </c>
      <c r="B2411" s="526"/>
      <c r="C2411" s="36" t="str">
        <f>VLOOKUP('Employee Salary Payroll Tax '!B2413,'Employee Salary Payroll Tax '!$D$1:$E$7,2,FALSE)</f>
        <v>NonUnion</v>
      </c>
      <c r="D2411" s="61">
        <f t="shared" si="298"/>
        <v>2.98E-2</v>
      </c>
      <c r="E2411" s="351">
        <f>'Employee Salary Payroll Tax '!N2413</f>
        <v>8315.73</v>
      </c>
      <c r="F2411" s="351">
        <f t="shared" si="299"/>
        <v>8563.5387539999992</v>
      </c>
      <c r="G2411" s="352"/>
      <c r="H2411" s="351">
        <f t="shared" si="304"/>
        <v>36684.270000000004</v>
      </c>
      <c r="I2411" s="351">
        <f t="shared" si="300"/>
        <v>247.80875399999968</v>
      </c>
      <c r="J2411" s="351">
        <f t="shared" si="301"/>
        <v>1.4868525239999981</v>
      </c>
      <c r="K2411" s="293">
        <f>SUM('Employee Salary Payroll Tax '!I2413:K2413)</f>
        <v>5051.8100000000004</v>
      </c>
      <c r="L2411" s="293">
        <f>'Employee Salary Payroll Tax '!H2413</f>
        <v>0</v>
      </c>
      <c r="M2411" s="293">
        <f t="shared" si="302"/>
        <v>3263.9199999999992</v>
      </c>
      <c r="N2411" s="359">
        <f t="shared" si="303"/>
        <v>0.90326362789137793</v>
      </c>
      <c r="O2411" s="331"/>
      <c r="P2411" s="61"/>
      <c r="Q2411" s="294"/>
      <c r="R2411" s="292"/>
      <c r="S2411" s="291"/>
    </row>
    <row r="2412" spans="1:19" ht="14.4">
      <c r="A2412" s="36">
        <f t="shared" si="297"/>
        <v>1089</v>
      </c>
      <c r="B2412" s="526"/>
      <c r="C2412" s="36" t="str">
        <f>VLOOKUP('Employee Salary Payroll Tax '!B2414,'Employee Salary Payroll Tax '!$D$1:$E$7,2,FALSE)</f>
        <v>NonUnion</v>
      </c>
      <c r="D2412" s="61">
        <f t="shared" si="298"/>
        <v>2.98E-2</v>
      </c>
      <c r="E2412" s="351">
        <f>'Employee Salary Payroll Tax '!N2414</f>
        <v>128172.39</v>
      </c>
      <c r="F2412" s="351">
        <f t="shared" si="299"/>
        <v>131991.927222</v>
      </c>
      <c r="G2412" s="352"/>
      <c r="H2412" s="351">
        <f t="shared" si="304"/>
        <v>0</v>
      </c>
      <c r="I2412" s="351">
        <f t="shared" si="300"/>
        <v>3819.537221999999</v>
      </c>
      <c r="J2412" s="351">
        <f t="shared" si="301"/>
        <v>0</v>
      </c>
      <c r="K2412" s="293">
        <f>SUM('Employee Salary Payroll Tax '!I2414:K2414)</f>
        <v>30737.68</v>
      </c>
      <c r="L2412" s="293">
        <f>'Employee Salary Payroll Tax '!H2414</f>
        <v>0</v>
      </c>
      <c r="M2412" s="293">
        <f t="shared" si="302"/>
        <v>97434.709999999992</v>
      </c>
      <c r="N2412" s="359">
        <f t="shared" si="303"/>
        <v>0</v>
      </c>
      <c r="O2412" s="331"/>
      <c r="P2412" s="61"/>
      <c r="Q2412" s="294"/>
      <c r="R2412" s="292"/>
      <c r="S2412" s="291"/>
    </row>
    <row r="2413" spans="1:19" ht="14.4">
      <c r="A2413" s="36">
        <f t="shared" ref="A2413:A2476" si="305">+A2412+1</f>
        <v>1090</v>
      </c>
      <c r="B2413" s="526"/>
      <c r="C2413" s="36" t="str">
        <f>VLOOKUP('Employee Salary Payroll Tax '!B2415,'Employee Salary Payroll Tax '!$D$1:$E$7,2,FALSE)</f>
        <v>NonUnion</v>
      </c>
      <c r="D2413" s="61">
        <f t="shared" si="298"/>
        <v>2.98E-2</v>
      </c>
      <c r="E2413" s="351">
        <f>'Employee Salary Payroll Tax '!N2415</f>
        <v>89651.34</v>
      </c>
      <c r="F2413" s="351">
        <f t="shared" si="299"/>
        <v>92322.949932000003</v>
      </c>
      <c r="G2413" s="352"/>
      <c r="H2413" s="351">
        <f t="shared" si="304"/>
        <v>0</v>
      </c>
      <c r="I2413" s="351">
        <f t="shared" si="300"/>
        <v>2671.6099320000067</v>
      </c>
      <c r="J2413" s="351">
        <f t="shared" si="301"/>
        <v>0</v>
      </c>
      <c r="K2413" s="293">
        <f>SUM('Employee Salary Payroll Tax '!I2415:K2415)</f>
        <v>81466.5</v>
      </c>
      <c r="L2413" s="293">
        <f>'Employee Salary Payroll Tax '!H2415</f>
        <v>1179.04</v>
      </c>
      <c r="M2413" s="293">
        <f t="shared" si="302"/>
        <v>7005.7999999999965</v>
      </c>
      <c r="N2413" s="359">
        <f t="shared" si="303"/>
        <v>0</v>
      </c>
      <c r="O2413" s="331"/>
      <c r="P2413" s="61"/>
      <c r="Q2413" s="294"/>
      <c r="R2413" s="292"/>
      <c r="S2413" s="291"/>
    </row>
    <row r="2414" spans="1:19" ht="14.4">
      <c r="A2414" s="36">
        <f t="shared" si="305"/>
        <v>1091</v>
      </c>
      <c r="B2414" s="526"/>
      <c r="C2414" s="36" t="str">
        <f>VLOOKUP('Employee Salary Payroll Tax '!B2416,'Employee Salary Payroll Tax '!$D$1:$E$7,2,FALSE)</f>
        <v>IBEW</v>
      </c>
      <c r="D2414" s="61">
        <f t="shared" si="298"/>
        <v>6.875E-3</v>
      </c>
      <c r="E2414" s="351">
        <f>'Employee Salary Payroll Tax '!N2416</f>
        <v>66810.95</v>
      </c>
      <c r="F2414" s="351">
        <f t="shared" si="299"/>
        <v>67270.275281249997</v>
      </c>
      <c r="G2414" s="352"/>
      <c r="H2414" s="351">
        <f t="shared" si="304"/>
        <v>0</v>
      </c>
      <c r="I2414" s="351">
        <f t="shared" si="300"/>
        <v>459.32528124999953</v>
      </c>
      <c r="J2414" s="351">
        <f t="shared" si="301"/>
        <v>0</v>
      </c>
      <c r="K2414" s="293">
        <f>SUM('Employee Salary Payroll Tax '!I2416:K2416)</f>
        <v>63737.04</v>
      </c>
      <c r="L2414" s="293">
        <f>'Employee Salary Payroll Tax '!H2416</f>
        <v>62.16</v>
      </c>
      <c r="M2414" s="293">
        <f t="shared" si="302"/>
        <v>3011.7499999999964</v>
      </c>
      <c r="N2414" s="359">
        <f t="shared" si="303"/>
        <v>0</v>
      </c>
      <c r="O2414" s="331"/>
      <c r="P2414" s="61"/>
      <c r="Q2414" s="294"/>
      <c r="R2414" s="292"/>
      <c r="S2414" s="291"/>
    </row>
    <row r="2415" spans="1:19" ht="14.4">
      <c r="A2415" s="36">
        <f t="shared" si="305"/>
        <v>1092</v>
      </c>
      <c r="B2415" s="526"/>
      <c r="C2415" s="36" t="str">
        <f>VLOOKUP('Employee Salary Payroll Tax '!B2417,'Employee Salary Payroll Tax '!$D$1:$E$7,2,FALSE)</f>
        <v>NonUnion</v>
      </c>
      <c r="D2415" s="61">
        <f t="shared" si="298"/>
        <v>2.98E-2</v>
      </c>
      <c r="E2415" s="351">
        <f>'Employee Salary Payroll Tax '!N2417</f>
        <v>122268.06</v>
      </c>
      <c r="F2415" s="351">
        <f t="shared" si="299"/>
        <v>125911.64818800001</v>
      </c>
      <c r="G2415" s="352"/>
      <c r="H2415" s="351">
        <f t="shared" si="304"/>
        <v>0</v>
      </c>
      <c r="I2415" s="351">
        <f t="shared" si="300"/>
        <v>3643.5881880000088</v>
      </c>
      <c r="J2415" s="351">
        <f t="shared" si="301"/>
        <v>0</v>
      </c>
      <c r="K2415" s="293">
        <f>SUM('Employee Salary Payroll Tax '!I2417:K2417)</f>
        <v>68280.44</v>
      </c>
      <c r="L2415" s="293">
        <f>'Employee Salary Payroll Tax '!H2417</f>
        <v>0</v>
      </c>
      <c r="M2415" s="293">
        <f t="shared" si="302"/>
        <v>53987.619999999995</v>
      </c>
      <c r="N2415" s="359">
        <f t="shared" si="303"/>
        <v>0</v>
      </c>
      <c r="O2415" s="331"/>
      <c r="P2415" s="61"/>
      <c r="Q2415" s="294"/>
      <c r="R2415" s="292"/>
      <c r="S2415" s="291"/>
    </row>
    <row r="2416" spans="1:19" ht="14.4">
      <c r="A2416" s="36">
        <f t="shared" si="305"/>
        <v>1093</v>
      </c>
      <c r="B2416" s="526"/>
      <c r="C2416" s="36" t="str">
        <f>VLOOKUP('Employee Salary Payroll Tax '!B2418,'Employee Salary Payroll Tax '!$D$1:$E$7,2,FALSE)</f>
        <v>IBEW</v>
      </c>
      <c r="D2416" s="61">
        <f t="shared" si="298"/>
        <v>6.875E-3</v>
      </c>
      <c r="E2416" s="351">
        <f>'Employee Salary Payroll Tax '!N2418</f>
        <v>92996.28</v>
      </c>
      <c r="F2416" s="351">
        <f t="shared" si="299"/>
        <v>93635.629424999992</v>
      </c>
      <c r="G2416" s="352"/>
      <c r="H2416" s="351">
        <f t="shared" si="304"/>
        <v>0</v>
      </c>
      <c r="I2416" s="351">
        <f t="shared" si="300"/>
        <v>639.34942499999306</v>
      </c>
      <c r="J2416" s="351">
        <f t="shared" si="301"/>
        <v>0</v>
      </c>
      <c r="K2416" s="293">
        <f>SUM('Employee Salary Payroll Tax '!I2418:K2418)</f>
        <v>75441.399999999994</v>
      </c>
      <c r="L2416" s="293">
        <f>'Employee Salary Payroll Tax '!H2418</f>
        <v>0</v>
      </c>
      <c r="M2416" s="293">
        <f t="shared" si="302"/>
        <v>17554.880000000005</v>
      </c>
      <c r="N2416" s="359">
        <f t="shared" si="303"/>
        <v>0</v>
      </c>
      <c r="O2416" s="331"/>
      <c r="P2416" s="61"/>
      <c r="Q2416" s="294"/>
      <c r="R2416" s="292"/>
      <c r="S2416" s="291"/>
    </row>
    <row r="2417" spans="1:19" ht="14.4">
      <c r="A2417" s="36">
        <f t="shared" si="305"/>
        <v>1094</v>
      </c>
      <c r="B2417" s="526"/>
      <c r="C2417" s="36" t="str">
        <f>VLOOKUP('Employee Salary Payroll Tax '!B2419,'Employee Salary Payroll Tax '!$D$1:$E$7,2,FALSE)</f>
        <v>IBEW</v>
      </c>
      <c r="D2417" s="61">
        <f t="shared" si="298"/>
        <v>6.875E-3</v>
      </c>
      <c r="E2417" s="351">
        <f>'Employee Salary Payroll Tax '!N2419</f>
        <v>0</v>
      </c>
      <c r="F2417" s="351">
        <f t="shared" si="299"/>
        <v>0</v>
      </c>
      <c r="G2417" s="352"/>
      <c r="H2417" s="351">
        <f t="shared" si="304"/>
        <v>45000</v>
      </c>
      <c r="I2417" s="351">
        <f t="shared" si="300"/>
        <v>0</v>
      </c>
      <c r="J2417" s="351">
        <f t="shared" si="301"/>
        <v>0</v>
      </c>
      <c r="K2417" s="293">
        <f>SUM('Employee Salary Payroll Tax '!I2419:K2419)</f>
        <v>0</v>
      </c>
      <c r="L2417" s="293">
        <f>'Employee Salary Payroll Tax '!H2419</f>
        <v>0</v>
      </c>
      <c r="M2417" s="293">
        <f t="shared" si="302"/>
        <v>0</v>
      </c>
      <c r="N2417" s="359">
        <f t="shared" si="303"/>
        <v>0</v>
      </c>
      <c r="O2417" s="331"/>
      <c r="P2417" s="61"/>
      <c r="Q2417" s="294"/>
      <c r="R2417" s="292"/>
      <c r="S2417" s="291"/>
    </row>
    <row r="2418" spans="1:19" ht="14.4">
      <c r="A2418" s="36">
        <f t="shared" si="305"/>
        <v>1095</v>
      </c>
      <c r="B2418" s="526"/>
      <c r="C2418" s="36" t="str">
        <f>VLOOKUP('Employee Salary Payroll Tax '!B2420,'Employee Salary Payroll Tax '!$D$1:$E$7,2,FALSE)</f>
        <v>NonUnion</v>
      </c>
      <c r="D2418" s="61">
        <f t="shared" si="298"/>
        <v>2.98E-2</v>
      </c>
      <c r="E2418" s="351">
        <f>'Employee Salary Payroll Tax '!N2420</f>
        <v>83432.59</v>
      </c>
      <c r="F2418" s="351">
        <f t="shared" si="299"/>
        <v>85918.881181999997</v>
      </c>
      <c r="G2418" s="352"/>
      <c r="H2418" s="351">
        <f t="shared" si="304"/>
        <v>0</v>
      </c>
      <c r="I2418" s="351">
        <f t="shared" si="300"/>
        <v>2486.2911820000008</v>
      </c>
      <c r="J2418" s="351">
        <f t="shared" si="301"/>
        <v>0</v>
      </c>
      <c r="K2418" s="293">
        <f>SUM('Employee Salary Payroll Tax '!I2420:K2420)</f>
        <v>78945.36</v>
      </c>
      <c r="L2418" s="293">
        <f>'Employee Salary Payroll Tax '!H2420</f>
        <v>0</v>
      </c>
      <c r="M2418" s="293">
        <f t="shared" si="302"/>
        <v>4487.2299999999959</v>
      </c>
      <c r="N2418" s="359">
        <f t="shared" si="303"/>
        <v>0</v>
      </c>
      <c r="O2418" s="331"/>
      <c r="P2418" s="61"/>
      <c r="Q2418" s="294"/>
      <c r="R2418" s="292"/>
      <c r="S2418" s="291"/>
    </row>
    <row r="2419" spans="1:19" ht="14.4">
      <c r="A2419" s="36">
        <f t="shared" si="305"/>
        <v>1096</v>
      </c>
      <c r="B2419" s="526"/>
      <c r="C2419" s="36" t="str">
        <f>VLOOKUP('Employee Salary Payroll Tax '!B2421,'Employee Salary Payroll Tax '!$D$1:$E$7,2,FALSE)</f>
        <v>NonUnion</v>
      </c>
      <c r="D2419" s="61">
        <f t="shared" si="298"/>
        <v>2.98E-2</v>
      </c>
      <c r="E2419" s="351">
        <f>'Employee Salary Payroll Tax '!N2421</f>
        <v>83406.009999999995</v>
      </c>
      <c r="F2419" s="351">
        <f t="shared" si="299"/>
        <v>85891.509097999995</v>
      </c>
      <c r="G2419" s="352"/>
      <c r="H2419" s="351">
        <f t="shared" si="304"/>
        <v>0</v>
      </c>
      <c r="I2419" s="351">
        <f t="shared" si="300"/>
        <v>2485.4990980000002</v>
      </c>
      <c r="J2419" s="351">
        <f t="shared" si="301"/>
        <v>0</v>
      </c>
      <c r="K2419" s="293">
        <f>SUM('Employee Salary Payroll Tax '!I2421:K2421)</f>
        <v>83406.009999999995</v>
      </c>
      <c r="L2419" s="293">
        <f>'Employee Salary Payroll Tax '!H2421</f>
        <v>0</v>
      </c>
      <c r="M2419" s="293">
        <f t="shared" si="302"/>
        <v>0</v>
      </c>
      <c r="N2419" s="359">
        <f t="shared" si="303"/>
        <v>0</v>
      </c>
      <c r="O2419" s="331"/>
      <c r="P2419" s="61"/>
      <c r="Q2419" s="294"/>
      <c r="R2419" s="292"/>
      <c r="S2419" s="291"/>
    </row>
    <row r="2420" spans="1:19" ht="14.4">
      <c r="A2420" s="36">
        <f t="shared" si="305"/>
        <v>1097</v>
      </c>
      <c r="B2420" s="526"/>
      <c r="C2420" s="36" t="str">
        <f>VLOOKUP('Employee Salary Payroll Tax '!B2422,'Employee Salary Payroll Tax '!$D$1:$E$7,2,FALSE)</f>
        <v>NonUnion</v>
      </c>
      <c r="D2420" s="61">
        <f t="shared" si="298"/>
        <v>2.98E-2</v>
      </c>
      <c r="E2420" s="351">
        <f>'Employee Salary Payroll Tax '!N2422</f>
        <v>80278.97</v>
      </c>
      <c r="F2420" s="351">
        <f t="shared" si="299"/>
        <v>82671.283306000012</v>
      </c>
      <c r="G2420" s="352"/>
      <c r="H2420" s="351">
        <f t="shared" si="304"/>
        <v>0</v>
      </c>
      <c r="I2420" s="351">
        <f t="shared" si="300"/>
        <v>2392.3133060000109</v>
      </c>
      <c r="J2420" s="351">
        <f t="shared" si="301"/>
        <v>0</v>
      </c>
      <c r="K2420" s="293">
        <f>SUM('Employee Salary Payroll Tax '!I2422:K2422)</f>
        <v>10956.57</v>
      </c>
      <c r="L2420" s="293">
        <f>'Employee Salary Payroll Tax '!H2422</f>
        <v>0</v>
      </c>
      <c r="M2420" s="293">
        <f t="shared" si="302"/>
        <v>69322.399999999994</v>
      </c>
      <c r="N2420" s="359">
        <f t="shared" si="303"/>
        <v>0</v>
      </c>
      <c r="O2420" s="331"/>
      <c r="P2420" s="61"/>
      <c r="Q2420" s="294"/>
      <c r="R2420" s="292"/>
      <c r="S2420" s="291"/>
    </row>
    <row r="2421" spans="1:19" ht="14.4">
      <c r="A2421" s="36">
        <f t="shared" si="305"/>
        <v>1098</v>
      </c>
      <c r="B2421" s="526"/>
      <c r="C2421" s="36" t="str">
        <f>VLOOKUP('Employee Salary Payroll Tax '!B2423,'Employee Salary Payroll Tax '!$D$1:$E$7,2,FALSE)</f>
        <v>NonUnion</v>
      </c>
      <c r="D2421" s="61">
        <f t="shared" si="298"/>
        <v>2.98E-2</v>
      </c>
      <c r="E2421" s="351">
        <f>'Employee Salary Payroll Tax '!N2423</f>
        <v>62802.38</v>
      </c>
      <c r="F2421" s="351">
        <f t="shared" si="299"/>
        <v>64673.890923999999</v>
      </c>
      <c r="G2421" s="352"/>
      <c r="H2421" s="351">
        <f t="shared" si="304"/>
        <v>0</v>
      </c>
      <c r="I2421" s="351">
        <f t="shared" si="300"/>
        <v>1871.510924000002</v>
      </c>
      <c r="J2421" s="351">
        <f t="shared" si="301"/>
        <v>0</v>
      </c>
      <c r="K2421" s="293">
        <f>SUM('Employee Salary Payroll Tax '!I2423:K2423)</f>
        <v>6734.5</v>
      </c>
      <c r="L2421" s="293">
        <f>'Employee Salary Payroll Tax '!H2423</f>
        <v>0</v>
      </c>
      <c r="M2421" s="293">
        <f t="shared" si="302"/>
        <v>56067.88</v>
      </c>
      <c r="N2421" s="359">
        <f t="shared" si="303"/>
        <v>0</v>
      </c>
      <c r="O2421" s="331"/>
      <c r="P2421" s="61"/>
      <c r="Q2421" s="294"/>
      <c r="R2421" s="292"/>
      <c r="S2421" s="291"/>
    </row>
    <row r="2422" spans="1:19" ht="14.4">
      <c r="A2422" s="36">
        <f t="shared" si="305"/>
        <v>1099</v>
      </c>
      <c r="B2422" s="526"/>
      <c r="C2422" s="36" t="str">
        <f>VLOOKUP('Employee Salary Payroll Tax '!B2424,'Employee Salary Payroll Tax '!$D$1:$E$7,2,FALSE)</f>
        <v>NonUnion</v>
      </c>
      <c r="D2422" s="61">
        <f t="shared" si="298"/>
        <v>2.98E-2</v>
      </c>
      <c r="E2422" s="351">
        <f>'Employee Salary Payroll Tax '!N2424</f>
        <v>32829.1</v>
      </c>
      <c r="F2422" s="351">
        <f t="shared" si="299"/>
        <v>33807.407180000002</v>
      </c>
      <c r="G2422" s="352"/>
      <c r="H2422" s="351">
        <f t="shared" si="304"/>
        <v>12170.900000000001</v>
      </c>
      <c r="I2422" s="351">
        <f t="shared" si="300"/>
        <v>978.30718000000343</v>
      </c>
      <c r="J2422" s="351">
        <f t="shared" si="301"/>
        <v>5.8698430800000203</v>
      </c>
      <c r="K2422" s="293">
        <f>SUM('Employee Salary Payroll Tax '!I2424:K2424)</f>
        <v>-194.2</v>
      </c>
      <c r="L2422" s="293">
        <f>'Employee Salary Payroll Tax '!H2424</f>
        <v>0</v>
      </c>
      <c r="M2422" s="293">
        <f t="shared" si="302"/>
        <v>33023.299999999996</v>
      </c>
      <c r="N2422" s="359">
        <f t="shared" si="303"/>
        <v>-3.4722959998942426E-2</v>
      </c>
      <c r="O2422" s="331"/>
      <c r="P2422" s="61"/>
      <c r="Q2422" s="294"/>
      <c r="R2422" s="292"/>
      <c r="S2422" s="291"/>
    </row>
    <row r="2423" spans="1:19" ht="14.4">
      <c r="A2423" s="36">
        <f t="shared" si="305"/>
        <v>1100</v>
      </c>
      <c r="B2423" s="526"/>
      <c r="C2423" s="36" t="str">
        <f>VLOOKUP('Employee Salary Payroll Tax '!B2425,'Employee Salary Payroll Tax '!$D$1:$E$7,2,FALSE)</f>
        <v>IBEW</v>
      </c>
      <c r="D2423" s="61">
        <f t="shared" si="298"/>
        <v>6.875E-3</v>
      </c>
      <c r="E2423" s="351">
        <f>'Employee Salary Payroll Tax '!N2425</f>
        <v>115893.55</v>
      </c>
      <c r="F2423" s="351">
        <f t="shared" si="299"/>
        <v>116690.31815625</v>
      </c>
      <c r="G2423" s="352"/>
      <c r="H2423" s="351">
        <f t="shared" si="304"/>
        <v>0</v>
      </c>
      <c r="I2423" s="351">
        <f t="shared" si="300"/>
        <v>796.7681562499929</v>
      </c>
      <c r="J2423" s="351">
        <f t="shared" si="301"/>
        <v>0</v>
      </c>
      <c r="K2423" s="293">
        <f>SUM('Employee Salary Payroll Tax '!I2425:K2425)</f>
        <v>76936.350000000006</v>
      </c>
      <c r="L2423" s="293">
        <f>'Employee Salary Payroll Tax '!H2425</f>
        <v>0</v>
      </c>
      <c r="M2423" s="293">
        <f t="shared" si="302"/>
        <v>38957.199999999997</v>
      </c>
      <c r="N2423" s="359">
        <f t="shared" si="303"/>
        <v>0</v>
      </c>
      <c r="O2423" s="331"/>
      <c r="P2423" s="61"/>
      <c r="Q2423" s="294"/>
      <c r="R2423" s="292"/>
      <c r="S2423" s="291"/>
    </row>
    <row r="2424" spans="1:19" ht="14.4">
      <c r="A2424" s="36">
        <f t="shared" si="305"/>
        <v>1101</v>
      </c>
      <c r="B2424" s="526"/>
      <c r="C2424" s="36" t="str">
        <f>VLOOKUP('Employee Salary Payroll Tax '!B2426,'Employee Salary Payroll Tax '!$D$1:$E$7,2,FALSE)</f>
        <v>UA</v>
      </c>
      <c r="D2424" s="61">
        <f t="shared" si="298"/>
        <v>0.03</v>
      </c>
      <c r="E2424" s="351">
        <f>'Employee Salary Payroll Tax '!N2426</f>
        <v>68849.960000000006</v>
      </c>
      <c r="F2424" s="351">
        <f t="shared" si="299"/>
        <v>70915.458800000008</v>
      </c>
      <c r="G2424" s="352"/>
      <c r="H2424" s="351">
        <f t="shared" si="304"/>
        <v>0</v>
      </c>
      <c r="I2424" s="351">
        <f t="shared" si="300"/>
        <v>2065.4988000000012</v>
      </c>
      <c r="J2424" s="351">
        <f t="shared" si="301"/>
        <v>0</v>
      </c>
      <c r="K2424" s="293">
        <f>SUM('Employee Salary Payroll Tax '!I2426:K2426)</f>
        <v>57004.32</v>
      </c>
      <c r="L2424" s="293">
        <f>'Employee Salary Payroll Tax '!H2426</f>
        <v>0</v>
      </c>
      <c r="M2424" s="293">
        <f t="shared" si="302"/>
        <v>11845.640000000007</v>
      </c>
      <c r="N2424" s="359">
        <f t="shared" si="303"/>
        <v>0</v>
      </c>
      <c r="O2424" s="331"/>
      <c r="P2424" s="61"/>
      <c r="Q2424" s="294"/>
      <c r="R2424" s="292"/>
      <c r="S2424" s="291"/>
    </row>
    <row r="2425" spans="1:19" ht="14.4">
      <c r="A2425" s="36">
        <f t="shared" si="305"/>
        <v>1102</v>
      </c>
      <c r="B2425" s="526"/>
      <c r="C2425" s="36" t="str">
        <f>VLOOKUP('Employee Salary Payroll Tax '!B2427,'Employee Salary Payroll Tax '!$D$1:$E$7,2,FALSE)</f>
        <v>NonUnion</v>
      </c>
      <c r="D2425" s="61">
        <f t="shared" si="298"/>
        <v>2.98E-2</v>
      </c>
      <c r="E2425" s="351">
        <f>'Employee Salary Payroll Tax '!N2427</f>
        <v>117817.16</v>
      </c>
      <c r="F2425" s="351">
        <f t="shared" si="299"/>
        <v>121328.11136800001</v>
      </c>
      <c r="G2425" s="352"/>
      <c r="H2425" s="351">
        <f t="shared" si="304"/>
        <v>0</v>
      </c>
      <c r="I2425" s="351">
        <f t="shared" si="300"/>
        <v>3510.9513680000091</v>
      </c>
      <c r="J2425" s="351">
        <f t="shared" si="301"/>
        <v>0</v>
      </c>
      <c r="K2425" s="293">
        <f>SUM('Employee Salary Payroll Tax '!I2427:K2427)</f>
        <v>85800.55</v>
      </c>
      <c r="L2425" s="293">
        <f>'Employee Salary Payroll Tax '!H2427</f>
        <v>0</v>
      </c>
      <c r="M2425" s="293">
        <f t="shared" si="302"/>
        <v>32016.61</v>
      </c>
      <c r="N2425" s="359">
        <f t="shared" si="303"/>
        <v>0</v>
      </c>
      <c r="O2425" s="331"/>
      <c r="P2425" s="61"/>
      <c r="Q2425" s="294"/>
      <c r="R2425" s="292"/>
      <c r="S2425" s="291"/>
    </row>
    <row r="2426" spans="1:19" ht="14.4">
      <c r="A2426" s="36">
        <f t="shared" si="305"/>
        <v>1103</v>
      </c>
      <c r="B2426" s="526"/>
      <c r="C2426" s="36" t="str">
        <f>VLOOKUP('Employee Salary Payroll Tax '!B2428,'Employee Salary Payroll Tax '!$D$1:$E$7,2,FALSE)</f>
        <v>NonUnion</v>
      </c>
      <c r="D2426" s="61">
        <f t="shared" si="298"/>
        <v>2.98E-2</v>
      </c>
      <c r="E2426" s="351">
        <f>'Employee Salary Payroll Tax '!N2428</f>
        <v>89609.1</v>
      </c>
      <c r="F2426" s="351">
        <f t="shared" si="299"/>
        <v>92279.451180000004</v>
      </c>
      <c r="G2426" s="352"/>
      <c r="H2426" s="351">
        <f t="shared" si="304"/>
        <v>0</v>
      </c>
      <c r="I2426" s="351">
        <f t="shared" si="300"/>
        <v>2670.3511799999978</v>
      </c>
      <c r="J2426" s="351">
        <f t="shared" si="301"/>
        <v>0</v>
      </c>
      <c r="K2426" s="293">
        <f>SUM('Employee Salary Payroll Tax '!I2428:K2428)</f>
        <v>45556.19</v>
      </c>
      <c r="L2426" s="293">
        <f>'Employee Salary Payroll Tax '!H2428</f>
        <v>0</v>
      </c>
      <c r="M2426" s="293">
        <f t="shared" si="302"/>
        <v>44052.91</v>
      </c>
      <c r="N2426" s="359">
        <f t="shared" si="303"/>
        <v>0</v>
      </c>
      <c r="O2426" s="331"/>
      <c r="P2426" s="61"/>
      <c r="Q2426" s="294"/>
      <c r="R2426" s="292"/>
      <c r="S2426" s="291"/>
    </row>
    <row r="2427" spans="1:19" ht="14.4">
      <c r="A2427" s="36">
        <f t="shared" si="305"/>
        <v>1104</v>
      </c>
      <c r="B2427" s="526"/>
      <c r="C2427" s="36" t="str">
        <f>VLOOKUP('Employee Salary Payroll Tax '!B2429,'Employee Salary Payroll Tax '!$D$1:$E$7,2,FALSE)</f>
        <v>IBEW</v>
      </c>
      <c r="D2427" s="61">
        <f t="shared" si="298"/>
        <v>6.875E-3</v>
      </c>
      <c r="E2427" s="351">
        <f>'Employee Salary Payroll Tax '!N2429</f>
        <v>161286.45000000001</v>
      </c>
      <c r="F2427" s="351">
        <f t="shared" si="299"/>
        <v>162395.29434374999</v>
      </c>
      <c r="G2427" s="352"/>
      <c r="H2427" s="351">
        <f t="shared" si="304"/>
        <v>0</v>
      </c>
      <c r="I2427" s="351">
        <f t="shared" si="300"/>
        <v>1108.8443437499809</v>
      </c>
      <c r="J2427" s="351">
        <f t="shared" si="301"/>
        <v>0</v>
      </c>
      <c r="K2427" s="293">
        <f>SUM('Employee Salary Payroll Tax '!I2429:K2429)</f>
        <v>147040.28</v>
      </c>
      <c r="L2427" s="293">
        <f>'Employee Salary Payroll Tax '!H2429</f>
        <v>0</v>
      </c>
      <c r="M2427" s="293">
        <f t="shared" si="302"/>
        <v>14246.170000000013</v>
      </c>
      <c r="N2427" s="359">
        <f t="shared" si="303"/>
        <v>0</v>
      </c>
      <c r="O2427" s="331"/>
      <c r="P2427" s="61"/>
      <c r="Q2427" s="294"/>
      <c r="R2427" s="292"/>
      <c r="S2427" s="291"/>
    </row>
    <row r="2428" spans="1:19" ht="14.4">
      <c r="A2428" s="36">
        <f t="shared" si="305"/>
        <v>1105</v>
      </c>
      <c r="B2428" s="526"/>
      <c r="C2428" s="36" t="str">
        <f>VLOOKUP('Employee Salary Payroll Tax '!B2430,'Employee Salary Payroll Tax '!$D$1:$E$7,2,FALSE)</f>
        <v>NonUnion</v>
      </c>
      <c r="D2428" s="61">
        <f t="shared" si="298"/>
        <v>2.98E-2</v>
      </c>
      <c r="E2428" s="351">
        <f>'Employee Salary Payroll Tax '!N2430</f>
        <v>105749.46</v>
      </c>
      <c r="F2428" s="351">
        <f t="shared" si="299"/>
        <v>108900.79390800001</v>
      </c>
      <c r="G2428" s="352"/>
      <c r="H2428" s="351">
        <f t="shared" si="304"/>
        <v>0</v>
      </c>
      <c r="I2428" s="351">
        <f t="shared" si="300"/>
        <v>3151.3339080000005</v>
      </c>
      <c r="J2428" s="351">
        <f t="shared" si="301"/>
        <v>0</v>
      </c>
      <c r="K2428" s="293">
        <f>SUM('Employee Salary Payroll Tax '!I2430:K2430)</f>
        <v>44110.75</v>
      </c>
      <c r="L2428" s="293">
        <f>'Employee Salary Payroll Tax '!H2430</f>
        <v>0</v>
      </c>
      <c r="M2428" s="293">
        <f t="shared" si="302"/>
        <v>61638.710000000006</v>
      </c>
      <c r="N2428" s="359">
        <f t="shared" si="303"/>
        <v>0</v>
      </c>
      <c r="O2428" s="331"/>
      <c r="P2428" s="61"/>
      <c r="Q2428" s="294"/>
      <c r="R2428" s="292"/>
      <c r="S2428" s="291"/>
    </row>
    <row r="2429" spans="1:19" ht="14.4">
      <c r="A2429" s="36">
        <f t="shared" si="305"/>
        <v>1106</v>
      </c>
      <c r="B2429" s="526"/>
      <c r="C2429" s="36" t="str">
        <f>VLOOKUP('Employee Salary Payroll Tax '!B2431,'Employee Salary Payroll Tax '!$D$1:$E$7,2,FALSE)</f>
        <v>NonUnion</v>
      </c>
      <c r="D2429" s="61">
        <f t="shared" si="298"/>
        <v>2.98E-2</v>
      </c>
      <c r="E2429" s="351">
        <f>'Employee Salary Payroll Tax '!N2431</f>
        <v>87352.6</v>
      </c>
      <c r="F2429" s="351">
        <f t="shared" si="299"/>
        <v>89955.707480000012</v>
      </c>
      <c r="G2429" s="352"/>
      <c r="H2429" s="351">
        <f t="shared" si="304"/>
        <v>0</v>
      </c>
      <c r="I2429" s="351">
        <f t="shared" si="300"/>
        <v>2603.107480000006</v>
      </c>
      <c r="J2429" s="351">
        <f t="shared" si="301"/>
        <v>0</v>
      </c>
      <c r="K2429" s="293">
        <f>SUM('Employee Salary Payroll Tax '!I2431:K2431)</f>
        <v>39944.83</v>
      </c>
      <c r="L2429" s="293">
        <f>'Employee Salary Payroll Tax '!H2431</f>
        <v>0</v>
      </c>
      <c r="M2429" s="293">
        <f t="shared" si="302"/>
        <v>47407.770000000004</v>
      </c>
      <c r="N2429" s="359">
        <f t="shared" si="303"/>
        <v>0</v>
      </c>
      <c r="O2429" s="331"/>
      <c r="P2429" s="61"/>
      <c r="Q2429" s="294"/>
      <c r="R2429" s="292"/>
      <c r="S2429" s="291"/>
    </row>
    <row r="2430" spans="1:19" ht="14.4">
      <c r="A2430" s="36">
        <f t="shared" si="305"/>
        <v>1107</v>
      </c>
      <c r="B2430" s="526"/>
      <c r="C2430" s="36" t="str">
        <f>VLOOKUP('Employee Salary Payroll Tax '!B2432,'Employee Salary Payroll Tax '!$D$1:$E$7,2,FALSE)</f>
        <v>NonUnion</v>
      </c>
      <c r="D2430" s="61">
        <f t="shared" si="298"/>
        <v>2.98E-2</v>
      </c>
      <c r="E2430" s="351">
        <f>'Employee Salary Payroll Tax '!N2432</f>
        <v>68059.06</v>
      </c>
      <c r="F2430" s="351">
        <f t="shared" si="299"/>
        <v>70087.219987999997</v>
      </c>
      <c r="G2430" s="352"/>
      <c r="H2430" s="351">
        <f t="shared" si="304"/>
        <v>0</v>
      </c>
      <c r="I2430" s="351">
        <f t="shared" si="300"/>
        <v>2028.1599879999994</v>
      </c>
      <c r="J2430" s="351">
        <f t="shared" si="301"/>
        <v>0</v>
      </c>
      <c r="K2430" s="293">
        <f>SUM('Employee Salary Payroll Tax '!I2432:K2432)</f>
        <v>1489.59</v>
      </c>
      <c r="L2430" s="293">
        <f>'Employee Salary Payroll Tax '!H2432</f>
        <v>0</v>
      </c>
      <c r="M2430" s="293">
        <f t="shared" si="302"/>
        <v>66569.47</v>
      </c>
      <c r="N2430" s="359">
        <f t="shared" si="303"/>
        <v>0</v>
      </c>
      <c r="O2430" s="331"/>
      <c r="P2430" s="61"/>
      <c r="Q2430" s="294"/>
      <c r="R2430" s="292"/>
      <c r="S2430" s="291"/>
    </row>
    <row r="2431" spans="1:19" ht="14.4">
      <c r="A2431" s="36">
        <f t="shared" si="305"/>
        <v>1108</v>
      </c>
      <c r="B2431" s="526"/>
      <c r="C2431" s="36" t="str">
        <f>VLOOKUP('Employee Salary Payroll Tax '!B2433,'Employee Salary Payroll Tax '!$D$1:$E$7,2,FALSE)</f>
        <v>NonUnion</v>
      </c>
      <c r="D2431" s="61">
        <f t="shared" si="298"/>
        <v>2.98E-2</v>
      </c>
      <c r="E2431" s="351">
        <f>'Employee Salary Payroll Tax '!N2433</f>
        <v>107990.38</v>
      </c>
      <c r="F2431" s="351">
        <f t="shared" si="299"/>
        <v>111208.49332400001</v>
      </c>
      <c r="G2431" s="352"/>
      <c r="H2431" s="351">
        <f t="shared" si="304"/>
        <v>0</v>
      </c>
      <c r="I2431" s="351">
        <f t="shared" si="300"/>
        <v>3218.1133240000054</v>
      </c>
      <c r="J2431" s="351">
        <f t="shared" si="301"/>
        <v>0</v>
      </c>
      <c r="K2431" s="293">
        <f>SUM('Employee Salary Payroll Tax '!I2433:K2433)</f>
        <v>98249.83</v>
      </c>
      <c r="L2431" s="293">
        <f>'Employee Salary Payroll Tax '!H2433</f>
        <v>1436.57</v>
      </c>
      <c r="M2431" s="293">
        <f t="shared" si="302"/>
        <v>8303.9800000000032</v>
      </c>
      <c r="N2431" s="359">
        <f t="shared" si="303"/>
        <v>0</v>
      </c>
      <c r="O2431" s="331"/>
      <c r="P2431" s="61"/>
      <c r="Q2431" s="294"/>
      <c r="R2431" s="292"/>
      <c r="S2431" s="291"/>
    </row>
    <row r="2432" spans="1:19" ht="14.4">
      <c r="A2432" s="36">
        <f t="shared" si="305"/>
        <v>1109</v>
      </c>
      <c r="B2432" s="526"/>
      <c r="C2432" s="36" t="str">
        <f>VLOOKUP('Employee Salary Payroll Tax '!B2434,'Employee Salary Payroll Tax '!$D$1:$E$7,2,FALSE)</f>
        <v>NonUnion</v>
      </c>
      <c r="D2432" s="61">
        <f t="shared" si="298"/>
        <v>2.98E-2</v>
      </c>
      <c r="E2432" s="351">
        <f>'Employee Salary Payroll Tax '!N2434</f>
        <v>1487.99</v>
      </c>
      <c r="F2432" s="351">
        <f t="shared" si="299"/>
        <v>1532.3321020000001</v>
      </c>
      <c r="G2432" s="352"/>
      <c r="H2432" s="351">
        <f t="shared" si="304"/>
        <v>43512.01</v>
      </c>
      <c r="I2432" s="351">
        <f t="shared" si="300"/>
        <v>44.342102000000068</v>
      </c>
      <c r="J2432" s="351">
        <f t="shared" si="301"/>
        <v>0.26605261200000041</v>
      </c>
      <c r="K2432" s="293">
        <f>SUM('Employee Salary Payroll Tax '!I2434:K2434)</f>
        <v>456.5</v>
      </c>
      <c r="L2432" s="293">
        <f>'Employee Salary Payroll Tax '!H2434</f>
        <v>260.69</v>
      </c>
      <c r="M2432" s="293">
        <f t="shared" si="302"/>
        <v>770.8</v>
      </c>
      <c r="N2432" s="359">
        <f t="shared" si="303"/>
        <v>8.1622199945146121E-2</v>
      </c>
      <c r="O2432" s="331"/>
      <c r="P2432" s="61"/>
      <c r="Q2432" s="294"/>
      <c r="R2432" s="292"/>
      <c r="S2432" s="291"/>
    </row>
    <row r="2433" spans="1:19" ht="14.4">
      <c r="A2433" s="36">
        <f t="shared" si="305"/>
        <v>1110</v>
      </c>
      <c r="B2433" s="526"/>
      <c r="C2433" s="36" t="str">
        <f>VLOOKUP('Employee Salary Payroll Tax '!B2435,'Employee Salary Payroll Tax '!$D$1:$E$7,2,FALSE)</f>
        <v>Not Assigned</v>
      </c>
      <c r="D2433" s="61">
        <f t="shared" si="298"/>
        <v>0</v>
      </c>
      <c r="E2433" s="351">
        <f>'Employee Salary Payroll Tax '!N2435</f>
        <v>-0.01</v>
      </c>
      <c r="F2433" s="351">
        <f t="shared" si="299"/>
        <v>-0.01</v>
      </c>
      <c r="G2433" s="352"/>
      <c r="H2433" s="351">
        <f t="shared" si="304"/>
        <v>45000.01</v>
      </c>
      <c r="I2433" s="351">
        <f t="shared" si="300"/>
        <v>0</v>
      </c>
      <c r="J2433" s="351">
        <f t="shared" si="301"/>
        <v>0</v>
      </c>
      <c r="K2433" s="293">
        <f>SUM('Employee Salary Payroll Tax '!I2435:K2435)</f>
        <v>-167.5</v>
      </c>
      <c r="L2433" s="293">
        <f>'Employee Salary Payroll Tax '!H2435</f>
        <v>391.79</v>
      </c>
      <c r="M2433" s="293">
        <f t="shared" si="302"/>
        <v>-224.3</v>
      </c>
      <c r="N2433" s="359">
        <f t="shared" si="303"/>
        <v>0</v>
      </c>
      <c r="O2433" s="331"/>
      <c r="P2433" s="61"/>
      <c r="Q2433" s="294"/>
      <c r="R2433" s="292"/>
      <c r="S2433" s="291"/>
    </row>
    <row r="2434" spans="1:19" ht="14.4">
      <c r="A2434" s="36">
        <f t="shared" si="305"/>
        <v>1111</v>
      </c>
      <c r="B2434" s="526"/>
      <c r="C2434" s="36" t="str">
        <f>VLOOKUP('Employee Salary Payroll Tax '!B2436,'Employee Salary Payroll Tax '!$D$1:$E$7,2,FALSE)</f>
        <v>IBEW</v>
      </c>
      <c r="D2434" s="61">
        <f t="shared" si="298"/>
        <v>6.875E-3</v>
      </c>
      <c r="E2434" s="351">
        <f>'Employee Salary Payroll Tax '!N2436</f>
        <v>197982.15</v>
      </c>
      <c r="F2434" s="351">
        <f t="shared" si="299"/>
        <v>199343.27728124999</v>
      </c>
      <c r="G2434" s="352"/>
      <c r="H2434" s="351">
        <f t="shared" si="304"/>
        <v>0</v>
      </c>
      <c r="I2434" s="351">
        <f t="shared" si="300"/>
        <v>1361.1272812499956</v>
      </c>
      <c r="J2434" s="351">
        <f t="shared" si="301"/>
        <v>0</v>
      </c>
      <c r="K2434" s="293">
        <f>SUM('Employee Salary Payroll Tax '!I2436:K2436)</f>
        <v>152749.71</v>
      </c>
      <c r="L2434" s="293">
        <f>'Employee Salary Payroll Tax '!H2436</f>
        <v>0</v>
      </c>
      <c r="M2434" s="293">
        <f t="shared" si="302"/>
        <v>45232.44</v>
      </c>
      <c r="N2434" s="359">
        <f t="shared" si="303"/>
        <v>0</v>
      </c>
      <c r="O2434" s="331"/>
      <c r="P2434" s="61"/>
      <c r="Q2434" s="294"/>
      <c r="R2434" s="292"/>
      <c r="S2434" s="291"/>
    </row>
    <row r="2435" spans="1:19" ht="14.4">
      <c r="A2435" s="36">
        <f t="shared" si="305"/>
        <v>1112</v>
      </c>
      <c r="B2435" s="526"/>
      <c r="C2435" s="36" t="str">
        <f>VLOOKUP('Employee Salary Payroll Tax '!B2437,'Employee Salary Payroll Tax '!$D$1:$E$7,2,FALSE)</f>
        <v>NonUnion</v>
      </c>
      <c r="D2435" s="61">
        <f t="shared" si="298"/>
        <v>2.98E-2</v>
      </c>
      <c r="E2435" s="351">
        <f>'Employee Salary Payroll Tax '!N2437</f>
        <v>77404.89</v>
      </c>
      <c r="F2435" s="351">
        <f t="shared" si="299"/>
        <v>79711.555722000005</v>
      </c>
      <c r="G2435" s="352"/>
      <c r="H2435" s="351">
        <f t="shared" si="304"/>
        <v>0</v>
      </c>
      <c r="I2435" s="351">
        <f t="shared" si="300"/>
        <v>2306.6657220000052</v>
      </c>
      <c r="J2435" s="351">
        <f t="shared" si="301"/>
        <v>0</v>
      </c>
      <c r="K2435" s="293">
        <f>SUM('Employee Salary Payroll Tax '!I2437:K2437)</f>
        <v>2199.2600000000002</v>
      </c>
      <c r="L2435" s="293">
        <f>'Employee Salary Payroll Tax '!H2437</f>
        <v>0</v>
      </c>
      <c r="M2435" s="293">
        <f t="shared" si="302"/>
        <v>75205.63</v>
      </c>
      <c r="N2435" s="359">
        <f t="shared" si="303"/>
        <v>0</v>
      </c>
      <c r="O2435" s="331"/>
      <c r="P2435" s="61"/>
      <c r="Q2435" s="294"/>
      <c r="R2435" s="292"/>
      <c r="S2435" s="291"/>
    </row>
    <row r="2436" spans="1:19" ht="14.4">
      <c r="A2436" s="36">
        <f t="shared" si="305"/>
        <v>1113</v>
      </c>
      <c r="B2436" s="526"/>
      <c r="C2436" s="36" t="str">
        <f>VLOOKUP('Employee Salary Payroll Tax '!B2438,'Employee Salary Payroll Tax '!$D$1:$E$7,2,FALSE)</f>
        <v>NonUnion</v>
      </c>
      <c r="D2436" s="61">
        <f t="shared" si="298"/>
        <v>2.98E-2</v>
      </c>
      <c r="E2436" s="351">
        <f>'Employee Salary Payroll Tax '!N2438</f>
        <v>94050.81</v>
      </c>
      <c r="F2436" s="351">
        <f t="shared" si="299"/>
        <v>96853.524138000008</v>
      </c>
      <c r="G2436" s="352"/>
      <c r="H2436" s="351">
        <f t="shared" si="304"/>
        <v>0</v>
      </c>
      <c r="I2436" s="351">
        <f t="shared" si="300"/>
        <v>2802.7141380000103</v>
      </c>
      <c r="J2436" s="351">
        <f t="shared" si="301"/>
        <v>0</v>
      </c>
      <c r="K2436" s="293">
        <f>SUM('Employee Salary Payroll Tax '!I2438:K2438)</f>
        <v>48868.45</v>
      </c>
      <c r="L2436" s="293">
        <f>'Employee Salary Payroll Tax '!H2438</f>
        <v>418.18</v>
      </c>
      <c r="M2436" s="293">
        <f t="shared" si="302"/>
        <v>44764.18</v>
      </c>
      <c r="N2436" s="359">
        <f t="shared" si="303"/>
        <v>0</v>
      </c>
      <c r="O2436" s="331"/>
      <c r="P2436" s="61"/>
      <c r="Q2436" s="294"/>
      <c r="R2436" s="292"/>
      <c r="S2436" s="291"/>
    </row>
    <row r="2437" spans="1:19" ht="14.4">
      <c r="A2437" s="36">
        <f t="shared" si="305"/>
        <v>1114</v>
      </c>
      <c r="B2437" s="526"/>
      <c r="C2437" s="36" t="str">
        <f>VLOOKUP('Employee Salary Payroll Tax '!B2439,'Employee Salary Payroll Tax '!$D$1:$E$7,2,FALSE)</f>
        <v>NonUnion</v>
      </c>
      <c r="D2437" s="61">
        <f t="shared" si="298"/>
        <v>2.98E-2</v>
      </c>
      <c r="E2437" s="351">
        <f>'Employee Salary Payroll Tax '!N2439</f>
        <v>12995.26</v>
      </c>
      <c r="F2437" s="351">
        <f t="shared" si="299"/>
        <v>13382.518748</v>
      </c>
      <c r="G2437" s="352"/>
      <c r="H2437" s="351">
        <f t="shared" si="304"/>
        <v>32004.739999999998</v>
      </c>
      <c r="I2437" s="351">
        <f t="shared" si="300"/>
        <v>387.2587480000002</v>
      </c>
      <c r="J2437" s="351">
        <f t="shared" si="301"/>
        <v>2.3235524880000011</v>
      </c>
      <c r="K2437" s="293">
        <f>SUM('Employee Salary Payroll Tax '!I2439:K2439)</f>
        <v>4428.2299999999996</v>
      </c>
      <c r="L2437" s="293">
        <f>'Employee Salary Payroll Tax '!H2439</f>
        <v>0</v>
      </c>
      <c r="M2437" s="293">
        <f t="shared" si="302"/>
        <v>8567.0300000000007</v>
      </c>
      <c r="N2437" s="359">
        <f t="shared" si="303"/>
        <v>0.79176752393907279</v>
      </c>
      <c r="O2437" s="331"/>
      <c r="P2437" s="61"/>
      <c r="Q2437" s="294"/>
      <c r="R2437" s="292"/>
      <c r="S2437" s="291"/>
    </row>
    <row r="2438" spans="1:19" ht="14.4">
      <c r="A2438" s="36">
        <f t="shared" si="305"/>
        <v>1115</v>
      </c>
      <c r="B2438" s="526"/>
      <c r="C2438" s="36" t="str">
        <f>VLOOKUP('Employee Salary Payroll Tax '!B2440,'Employee Salary Payroll Tax '!$D$1:$E$7,2,FALSE)</f>
        <v>Not Assigned</v>
      </c>
      <c r="D2438" s="61">
        <f t="shared" si="298"/>
        <v>0</v>
      </c>
      <c r="E2438" s="351">
        <f>'Employee Salary Payroll Tax '!N2440</f>
        <v>0</v>
      </c>
      <c r="F2438" s="351">
        <f t="shared" si="299"/>
        <v>0</v>
      </c>
      <c r="G2438" s="352"/>
      <c r="H2438" s="351">
        <f t="shared" si="304"/>
        <v>45000</v>
      </c>
      <c r="I2438" s="351">
        <f t="shared" si="300"/>
        <v>0</v>
      </c>
      <c r="J2438" s="351">
        <f t="shared" si="301"/>
        <v>0</v>
      </c>
      <c r="K2438" s="293">
        <f>SUM('Employee Salary Payroll Tax '!I2440:K2440)</f>
        <v>-798.41</v>
      </c>
      <c r="L2438" s="293">
        <f>'Employee Salary Payroll Tax '!H2440</f>
        <v>0</v>
      </c>
      <c r="M2438" s="293">
        <f t="shared" si="302"/>
        <v>798.41</v>
      </c>
      <c r="N2438" s="359">
        <f t="shared" si="303"/>
        <v>0</v>
      </c>
      <c r="O2438" s="331"/>
      <c r="P2438" s="61"/>
      <c r="Q2438" s="294"/>
      <c r="R2438" s="292"/>
      <c r="S2438" s="291"/>
    </row>
    <row r="2439" spans="1:19" ht="14.4">
      <c r="A2439" s="36">
        <f t="shared" si="305"/>
        <v>1116</v>
      </c>
      <c r="B2439" s="526"/>
      <c r="C2439" s="36" t="str">
        <f>VLOOKUP('Employee Salary Payroll Tax '!B2441,'Employee Salary Payroll Tax '!$D$1:$E$7,2,FALSE)</f>
        <v>UA</v>
      </c>
      <c r="D2439" s="61">
        <f t="shared" si="298"/>
        <v>0.03</v>
      </c>
      <c r="E2439" s="351">
        <f>'Employee Salary Payroll Tax '!N2441</f>
        <v>75706.990000000005</v>
      </c>
      <c r="F2439" s="351">
        <f t="shared" si="299"/>
        <v>77978.199700000012</v>
      </c>
      <c r="G2439" s="352"/>
      <c r="H2439" s="351">
        <f t="shared" si="304"/>
        <v>0</v>
      </c>
      <c r="I2439" s="351">
        <f t="shared" si="300"/>
        <v>2271.2097000000067</v>
      </c>
      <c r="J2439" s="351">
        <f t="shared" si="301"/>
        <v>0</v>
      </c>
      <c r="K2439" s="293">
        <f>SUM('Employee Salary Payroll Tax '!I2441:K2441)</f>
        <v>63498.8</v>
      </c>
      <c r="L2439" s="293">
        <f>'Employee Salary Payroll Tax '!H2441</f>
        <v>1544.22</v>
      </c>
      <c r="M2439" s="293">
        <f t="shared" si="302"/>
        <v>10663.970000000003</v>
      </c>
      <c r="N2439" s="359">
        <f t="shared" si="303"/>
        <v>0</v>
      </c>
      <c r="O2439" s="331"/>
      <c r="P2439" s="61"/>
      <c r="Q2439" s="294"/>
      <c r="R2439" s="292"/>
      <c r="S2439" s="291"/>
    </row>
    <row r="2440" spans="1:19" ht="14.4">
      <c r="A2440" s="36">
        <f t="shared" si="305"/>
        <v>1117</v>
      </c>
      <c r="B2440" s="526"/>
      <c r="C2440" s="36" t="str">
        <f>VLOOKUP('Employee Salary Payroll Tax '!B2442,'Employee Salary Payroll Tax '!$D$1:$E$7,2,FALSE)</f>
        <v>IBEW</v>
      </c>
      <c r="D2440" s="61">
        <f t="shared" si="298"/>
        <v>6.875E-3</v>
      </c>
      <c r="E2440" s="351">
        <f>'Employee Salary Payroll Tax '!N2442</f>
        <v>4282.3999999999996</v>
      </c>
      <c r="F2440" s="351">
        <f t="shared" si="299"/>
        <v>4311.8414999999995</v>
      </c>
      <c r="G2440" s="352"/>
      <c r="H2440" s="351">
        <f t="shared" si="304"/>
        <v>40717.599999999999</v>
      </c>
      <c r="I2440" s="351">
        <f t="shared" si="300"/>
        <v>29.441499999999905</v>
      </c>
      <c r="J2440" s="351">
        <f t="shared" si="301"/>
        <v>0.17664899999999945</v>
      </c>
      <c r="K2440" s="293">
        <f>SUM('Employee Salary Payroll Tax '!I2442:K2442)</f>
        <v>4282.3999999999996</v>
      </c>
      <c r="L2440" s="293">
        <f>'Employee Salary Payroll Tax '!H2442</f>
        <v>0</v>
      </c>
      <c r="M2440" s="293">
        <f t="shared" si="302"/>
        <v>0</v>
      </c>
      <c r="N2440" s="359">
        <f t="shared" si="303"/>
        <v>0.17664899995874941</v>
      </c>
      <c r="O2440" s="331"/>
      <c r="P2440" s="61"/>
      <c r="Q2440" s="294"/>
      <c r="R2440" s="292"/>
      <c r="S2440" s="291"/>
    </row>
    <row r="2441" spans="1:19" ht="14.4">
      <c r="A2441" s="36">
        <f t="shared" si="305"/>
        <v>1118</v>
      </c>
      <c r="B2441" s="526"/>
      <c r="C2441" s="36" t="str">
        <f>VLOOKUP('Employee Salary Payroll Tax '!B2443,'Employee Salary Payroll Tax '!$D$1:$E$7,2,FALSE)</f>
        <v>Not Assigned</v>
      </c>
      <c r="D2441" s="61">
        <f t="shared" si="298"/>
        <v>0</v>
      </c>
      <c r="E2441" s="351">
        <f>'Employee Salary Payroll Tax '!N2443</f>
        <v>0</v>
      </c>
      <c r="F2441" s="351">
        <f t="shared" si="299"/>
        <v>0</v>
      </c>
      <c r="G2441" s="352"/>
      <c r="H2441" s="351">
        <f t="shared" si="304"/>
        <v>45000</v>
      </c>
      <c r="I2441" s="351">
        <f t="shared" si="300"/>
        <v>0</v>
      </c>
      <c r="J2441" s="351">
        <f t="shared" si="301"/>
        <v>0</v>
      </c>
      <c r="K2441" s="293">
        <f>SUM('Employee Salary Payroll Tax '!I2443:K2443)</f>
        <v>0</v>
      </c>
      <c r="L2441" s="293">
        <f>'Employee Salary Payroll Tax '!H2443</f>
        <v>0</v>
      </c>
      <c r="M2441" s="293">
        <f t="shared" si="302"/>
        <v>0</v>
      </c>
      <c r="N2441" s="359">
        <f t="shared" si="303"/>
        <v>0</v>
      </c>
      <c r="O2441" s="331"/>
      <c r="P2441" s="61"/>
      <c r="Q2441" s="294"/>
      <c r="R2441" s="292"/>
      <c r="S2441" s="291"/>
    </row>
    <row r="2442" spans="1:19" ht="14.4">
      <c r="A2442" s="36">
        <f t="shared" si="305"/>
        <v>1119</v>
      </c>
      <c r="B2442" s="526"/>
      <c r="C2442" s="36" t="str">
        <f>VLOOKUP('Employee Salary Payroll Tax '!B2444,'Employee Salary Payroll Tax '!$D$1:$E$7,2,FALSE)</f>
        <v>NonUnion</v>
      </c>
      <c r="D2442" s="61">
        <f t="shared" si="298"/>
        <v>2.98E-2</v>
      </c>
      <c r="E2442" s="351">
        <f>'Employee Salary Payroll Tax '!N2444</f>
        <v>197148.7</v>
      </c>
      <c r="F2442" s="351">
        <f t="shared" si="299"/>
        <v>203023.73126000003</v>
      </c>
      <c r="G2442" s="352"/>
      <c r="H2442" s="351">
        <f t="shared" si="304"/>
        <v>0</v>
      </c>
      <c r="I2442" s="351">
        <f t="shared" si="300"/>
        <v>5875.0312600000179</v>
      </c>
      <c r="J2442" s="351">
        <f t="shared" si="301"/>
        <v>0</v>
      </c>
      <c r="K2442" s="293">
        <f>SUM('Employee Salary Payroll Tax '!I2444:K2444)</f>
        <v>120730.22</v>
      </c>
      <c r="L2442" s="293">
        <f>'Employee Salary Payroll Tax '!H2444</f>
        <v>0</v>
      </c>
      <c r="M2442" s="293">
        <f t="shared" si="302"/>
        <v>76418.48000000001</v>
      </c>
      <c r="N2442" s="359">
        <f t="shared" si="303"/>
        <v>0</v>
      </c>
      <c r="O2442" s="331"/>
      <c r="P2442" s="61"/>
      <c r="Q2442" s="294"/>
      <c r="R2442" s="292"/>
      <c r="S2442" s="291"/>
    </row>
    <row r="2443" spans="1:19" ht="14.4">
      <c r="A2443" s="36">
        <f t="shared" si="305"/>
        <v>1120</v>
      </c>
      <c r="B2443" s="526"/>
      <c r="C2443" s="36" t="str">
        <f>VLOOKUP('Employee Salary Payroll Tax '!B2445,'Employee Salary Payroll Tax '!$D$1:$E$7,2,FALSE)</f>
        <v>IBEW</v>
      </c>
      <c r="D2443" s="61">
        <f t="shared" si="298"/>
        <v>6.875E-3</v>
      </c>
      <c r="E2443" s="351">
        <f>'Employee Salary Payroll Tax '!N2445</f>
        <v>63758.78</v>
      </c>
      <c r="F2443" s="351">
        <f t="shared" si="299"/>
        <v>64197.121612499999</v>
      </c>
      <c r="G2443" s="352"/>
      <c r="H2443" s="351">
        <f t="shared" si="304"/>
        <v>0</v>
      </c>
      <c r="I2443" s="351">
        <f t="shared" si="300"/>
        <v>438.34161250000034</v>
      </c>
      <c r="J2443" s="351">
        <f t="shared" si="301"/>
        <v>0</v>
      </c>
      <c r="K2443" s="293">
        <f>SUM('Employee Salary Payroll Tax '!I2445:K2445)</f>
        <v>0</v>
      </c>
      <c r="L2443" s="293">
        <f>'Employee Salary Payroll Tax '!H2445</f>
        <v>0</v>
      </c>
      <c r="M2443" s="293">
        <f t="shared" si="302"/>
        <v>63758.78</v>
      </c>
      <c r="N2443" s="359">
        <f t="shared" si="303"/>
        <v>0</v>
      </c>
      <c r="O2443" s="331"/>
      <c r="P2443" s="61"/>
      <c r="Q2443" s="294"/>
      <c r="R2443" s="292"/>
      <c r="S2443" s="291"/>
    </row>
    <row r="2444" spans="1:19" ht="14.4">
      <c r="A2444" s="36">
        <f t="shared" si="305"/>
        <v>1121</v>
      </c>
      <c r="B2444" s="526"/>
      <c r="C2444" s="36" t="str">
        <f>VLOOKUP('Employee Salary Payroll Tax '!B2446,'Employee Salary Payroll Tax '!$D$1:$E$7,2,FALSE)</f>
        <v>NonUnion</v>
      </c>
      <c r="D2444" s="61">
        <f t="shared" si="298"/>
        <v>2.98E-2</v>
      </c>
      <c r="E2444" s="351">
        <f>'Employee Salary Payroll Tax '!N2446</f>
        <v>17794.2</v>
      </c>
      <c r="F2444" s="351">
        <f t="shared" si="299"/>
        <v>18324.46716</v>
      </c>
      <c r="G2444" s="352"/>
      <c r="H2444" s="351">
        <f t="shared" si="304"/>
        <v>27205.8</v>
      </c>
      <c r="I2444" s="351">
        <f t="shared" si="300"/>
        <v>530.26715999999942</v>
      </c>
      <c r="J2444" s="351">
        <f t="shared" si="301"/>
        <v>3.1816029599999966</v>
      </c>
      <c r="K2444" s="293">
        <f>SUM('Employee Salary Payroll Tax '!I2446:K2446)</f>
        <v>17787.55</v>
      </c>
      <c r="L2444" s="293">
        <f>'Employee Salary Payroll Tax '!H2446</f>
        <v>-9.34</v>
      </c>
      <c r="M2444" s="293">
        <f t="shared" si="302"/>
        <v>15.990000000001455</v>
      </c>
      <c r="N2444" s="359">
        <f t="shared" si="303"/>
        <v>3.1804139398212632</v>
      </c>
      <c r="O2444" s="331"/>
      <c r="P2444" s="61"/>
      <c r="Q2444" s="294"/>
      <c r="R2444" s="292"/>
      <c r="S2444" s="291"/>
    </row>
    <row r="2445" spans="1:19" ht="14.4">
      <c r="A2445" s="36">
        <f t="shared" si="305"/>
        <v>1122</v>
      </c>
      <c r="B2445" s="526"/>
      <c r="C2445" s="36" t="str">
        <f>VLOOKUP('Employee Salary Payroll Tax '!B2447,'Employee Salary Payroll Tax '!$D$1:$E$7,2,FALSE)</f>
        <v>NonUnion</v>
      </c>
      <c r="D2445" s="61">
        <f t="shared" si="298"/>
        <v>2.98E-2</v>
      </c>
      <c r="E2445" s="351">
        <f>'Employee Salary Payroll Tax '!N2447</f>
        <v>32878.07</v>
      </c>
      <c r="F2445" s="351">
        <f t="shared" si="299"/>
        <v>33857.836486</v>
      </c>
      <c r="G2445" s="352"/>
      <c r="H2445" s="351">
        <f t="shared" si="304"/>
        <v>12121.93</v>
      </c>
      <c r="I2445" s="351">
        <f t="shared" si="300"/>
        <v>979.76648600000044</v>
      </c>
      <c r="J2445" s="351">
        <f t="shared" si="301"/>
        <v>5.8785989160000032</v>
      </c>
      <c r="K2445" s="293">
        <f>SUM('Employee Salary Payroll Tax '!I2447:K2447)</f>
        <v>83.84</v>
      </c>
      <c r="L2445" s="293">
        <f>'Employee Salary Payroll Tax '!H2447</f>
        <v>10.039999999999999</v>
      </c>
      <c r="M2445" s="293">
        <f t="shared" si="302"/>
        <v>32784.19</v>
      </c>
      <c r="N2445" s="359">
        <f t="shared" si="303"/>
        <v>1.4990591999544063E-2</v>
      </c>
      <c r="O2445" s="331"/>
      <c r="P2445" s="61"/>
      <c r="Q2445" s="294"/>
      <c r="R2445" s="292"/>
      <c r="S2445" s="291"/>
    </row>
    <row r="2446" spans="1:19" ht="14.4">
      <c r="A2446" s="36">
        <f t="shared" si="305"/>
        <v>1123</v>
      </c>
      <c r="B2446" s="526"/>
      <c r="C2446" s="36" t="str">
        <f>VLOOKUP('Employee Salary Payroll Tax '!B2448,'Employee Salary Payroll Tax '!$D$1:$E$7,2,FALSE)</f>
        <v>NonUnion</v>
      </c>
      <c r="D2446" s="61">
        <f t="shared" si="298"/>
        <v>2.98E-2</v>
      </c>
      <c r="E2446" s="351">
        <f>'Employee Salary Payroll Tax '!N2448</f>
        <v>115096.05</v>
      </c>
      <c r="F2446" s="351">
        <f t="shared" si="299"/>
        <v>118525.91229000001</v>
      </c>
      <c r="G2446" s="352"/>
      <c r="H2446" s="351">
        <f t="shared" si="304"/>
        <v>0</v>
      </c>
      <c r="I2446" s="351">
        <f t="shared" si="300"/>
        <v>3429.8622900000046</v>
      </c>
      <c r="J2446" s="351">
        <f t="shared" si="301"/>
        <v>0</v>
      </c>
      <c r="K2446" s="293">
        <f>SUM('Employee Salary Payroll Tax '!I2448:K2448)</f>
        <v>82224.67</v>
      </c>
      <c r="L2446" s="293">
        <f>'Employee Salary Payroll Tax '!H2448</f>
        <v>0</v>
      </c>
      <c r="M2446" s="293">
        <f t="shared" si="302"/>
        <v>32871.380000000005</v>
      </c>
      <c r="N2446" s="359">
        <f t="shared" si="303"/>
        <v>0</v>
      </c>
      <c r="O2446" s="331"/>
      <c r="P2446" s="61"/>
      <c r="Q2446" s="294"/>
      <c r="R2446" s="292"/>
      <c r="S2446" s="291"/>
    </row>
    <row r="2447" spans="1:19" ht="14.4">
      <c r="A2447" s="36">
        <f t="shared" si="305"/>
        <v>1124</v>
      </c>
      <c r="B2447" s="526"/>
      <c r="C2447" s="36" t="str">
        <f>VLOOKUP('Employee Salary Payroll Tax '!B2449,'Employee Salary Payroll Tax '!$D$1:$E$7,2,FALSE)</f>
        <v>NonUnion</v>
      </c>
      <c r="D2447" s="61">
        <f t="shared" si="298"/>
        <v>2.98E-2</v>
      </c>
      <c r="E2447" s="351">
        <f>'Employee Salary Payroll Tax '!N2449</f>
        <v>57546.34</v>
      </c>
      <c r="F2447" s="351">
        <f t="shared" si="299"/>
        <v>59261.220931999997</v>
      </c>
      <c r="G2447" s="352"/>
      <c r="H2447" s="351">
        <f t="shared" si="304"/>
        <v>0</v>
      </c>
      <c r="I2447" s="351">
        <f t="shared" si="300"/>
        <v>1714.880932</v>
      </c>
      <c r="J2447" s="351">
        <f t="shared" si="301"/>
        <v>0</v>
      </c>
      <c r="K2447" s="293">
        <f>SUM('Employee Salary Payroll Tax '!I2449:K2449)</f>
        <v>57546.34</v>
      </c>
      <c r="L2447" s="293">
        <f>'Employee Salary Payroll Tax '!H2449</f>
        <v>0</v>
      </c>
      <c r="M2447" s="293">
        <f t="shared" si="302"/>
        <v>0</v>
      </c>
      <c r="N2447" s="359">
        <f t="shared" si="303"/>
        <v>0</v>
      </c>
      <c r="O2447" s="331"/>
      <c r="P2447" s="61"/>
      <c r="Q2447" s="294"/>
      <c r="R2447" s="292"/>
      <c r="S2447" s="291"/>
    </row>
    <row r="2448" spans="1:19" ht="14.4">
      <c r="A2448" s="36">
        <f t="shared" si="305"/>
        <v>1125</v>
      </c>
      <c r="B2448" s="526"/>
      <c r="C2448" s="36" t="str">
        <f>VLOOKUP('Employee Salary Payroll Tax '!B2450,'Employee Salary Payroll Tax '!$D$1:$E$7,2,FALSE)</f>
        <v>NonUnion</v>
      </c>
      <c r="D2448" s="61">
        <f t="shared" si="298"/>
        <v>2.98E-2</v>
      </c>
      <c r="E2448" s="351">
        <f>'Employee Salary Payroll Tax '!N2450</f>
        <v>56505.39</v>
      </c>
      <c r="F2448" s="351">
        <f t="shared" si="299"/>
        <v>58189.250622</v>
      </c>
      <c r="G2448" s="352"/>
      <c r="H2448" s="351">
        <f t="shared" si="304"/>
        <v>0</v>
      </c>
      <c r="I2448" s="351">
        <f t="shared" si="300"/>
        <v>1683.8606220000001</v>
      </c>
      <c r="J2448" s="351">
        <f t="shared" si="301"/>
        <v>0</v>
      </c>
      <c r="K2448" s="293">
        <f>SUM('Employee Salary Payroll Tax '!I2450:K2450)</f>
        <v>22207.56</v>
      </c>
      <c r="L2448" s="293">
        <f>'Employee Salary Payroll Tax '!H2450</f>
        <v>0</v>
      </c>
      <c r="M2448" s="293">
        <f t="shared" si="302"/>
        <v>34297.83</v>
      </c>
      <c r="N2448" s="359">
        <f t="shared" si="303"/>
        <v>0</v>
      </c>
      <c r="O2448" s="331"/>
      <c r="P2448" s="61"/>
      <c r="Q2448" s="294"/>
      <c r="R2448" s="292"/>
      <c r="S2448" s="291"/>
    </row>
    <row r="2449" spans="1:19" ht="14.4">
      <c r="A2449" s="36">
        <f t="shared" si="305"/>
        <v>1126</v>
      </c>
      <c r="B2449" s="526"/>
      <c r="C2449" s="36" t="str">
        <f>VLOOKUP('Employee Salary Payroll Tax '!B2451,'Employee Salary Payroll Tax '!$D$1:$E$7,2,FALSE)</f>
        <v>IBEW</v>
      </c>
      <c r="D2449" s="61">
        <f t="shared" ref="D2449:D2512" si="306">VLOOKUP(C2449,C$9:D$12,2)</f>
        <v>6.875E-3</v>
      </c>
      <c r="E2449" s="351">
        <f>'Employee Salary Payroll Tax '!N2451</f>
        <v>199602.27</v>
      </c>
      <c r="F2449" s="351">
        <f t="shared" ref="F2449:F2512" si="307">E2449*(1+D2449)</f>
        <v>200974.53560624999</v>
      </c>
      <c r="G2449" s="352"/>
      <c r="H2449" s="351">
        <f t="shared" si="304"/>
        <v>0</v>
      </c>
      <c r="I2449" s="351">
        <f t="shared" ref="I2449:I2512" si="308">F2449-E2449</f>
        <v>1372.2656062500027</v>
      </c>
      <c r="J2449" s="351">
        <f t="shared" ref="J2449:J2512" si="309">IF(H2449&gt;I2449,I2449*$J$12,H2449*$J$12)</f>
        <v>0</v>
      </c>
      <c r="K2449" s="293">
        <f>SUM('Employee Salary Payroll Tax '!I2451:K2451)</f>
        <v>175425.06</v>
      </c>
      <c r="L2449" s="293">
        <f>'Employee Salary Payroll Tax '!H2451</f>
        <v>0</v>
      </c>
      <c r="M2449" s="293">
        <f t="shared" ref="M2449:M2512" si="310">E2449-K2449-L2449</f>
        <v>24177.209999999992</v>
      </c>
      <c r="N2449" s="359">
        <f t="shared" ref="N2449:N2512" si="311">J2449*K2449/(SUM(K2449:M2449)+0.000001)</f>
        <v>0</v>
      </c>
      <c r="O2449" s="331"/>
      <c r="P2449" s="61"/>
      <c r="Q2449" s="294"/>
      <c r="R2449" s="292"/>
      <c r="S2449" s="291"/>
    </row>
    <row r="2450" spans="1:19" ht="14.4">
      <c r="A2450" s="36">
        <f t="shared" si="305"/>
        <v>1127</v>
      </c>
      <c r="B2450" s="526"/>
      <c r="C2450" s="36" t="str">
        <f>VLOOKUP('Employee Salary Payroll Tax '!B2452,'Employee Salary Payroll Tax '!$D$1:$E$7,2,FALSE)</f>
        <v>IBEW</v>
      </c>
      <c r="D2450" s="61">
        <f t="shared" si="306"/>
        <v>6.875E-3</v>
      </c>
      <c r="E2450" s="351">
        <f>'Employee Salary Payroll Tax '!N2452</f>
        <v>39947.74</v>
      </c>
      <c r="F2450" s="351">
        <f t="shared" si="307"/>
        <v>40222.380712499995</v>
      </c>
      <c r="G2450" s="352"/>
      <c r="H2450" s="351">
        <f t="shared" ref="H2450:H2513" si="312">IF(E2450&gt;$H$12,0,$H$12-E2450)</f>
        <v>5052.260000000002</v>
      </c>
      <c r="I2450" s="351">
        <f t="shared" si="308"/>
        <v>274.64071249999688</v>
      </c>
      <c r="J2450" s="351">
        <f t="shared" si="309"/>
        <v>1.6478442749999813</v>
      </c>
      <c r="K2450" s="293">
        <f>SUM('Employee Salary Payroll Tax '!I2452:K2452)</f>
        <v>38993.279999999999</v>
      </c>
      <c r="L2450" s="293">
        <f>'Employee Salary Payroll Tax '!H2452</f>
        <v>0</v>
      </c>
      <c r="M2450" s="293">
        <f t="shared" si="310"/>
        <v>954.45999999999913</v>
      </c>
      <c r="N2450" s="359">
        <f t="shared" si="311"/>
        <v>1.6084727999597175</v>
      </c>
      <c r="O2450" s="331"/>
      <c r="P2450" s="61"/>
      <c r="Q2450" s="294"/>
      <c r="R2450" s="292"/>
      <c r="S2450" s="291"/>
    </row>
    <row r="2451" spans="1:19" ht="14.4">
      <c r="A2451" s="36">
        <f t="shared" si="305"/>
        <v>1128</v>
      </c>
      <c r="B2451" s="526"/>
      <c r="C2451" s="36" t="str">
        <f>VLOOKUP('Employee Salary Payroll Tax '!B2453,'Employee Salary Payroll Tax '!$D$1:$E$7,2,FALSE)</f>
        <v>NonUnion</v>
      </c>
      <c r="D2451" s="61">
        <f t="shared" si="306"/>
        <v>2.98E-2</v>
      </c>
      <c r="E2451" s="351">
        <f>'Employee Salary Payroll Tax '!N2453</f>
        <v>107576.98</v>
      </c>
      <c r="F2451" s="351">
        <f t="shared" si="307"/>
        <v>110782.77400400001</v>
      </c>
      <c r="G2451" s="352"/>
      <c r="H2451" s="351">
        <f t="shared" si="312"/>
        <v>0</v>
      </c>
      <c r="I2451" s="351">
        <f t="shared" si="308"/>
        <v>3205.7940040000103</v>
      </c>
      <c r="J2451" s="351">
        <f t="shared" si="309"/>
        <v>0</v>
      </c>
      <c r="K2451" s="293">
        <f>SUM('Employee Salary Payroll Tax '!I2453:K2453)</f>
        <v>91845.33</v>
      </c>
      <c r="L2451" s="293">
        <f>'Employee Salary Payroll Tax '!H2453</f>
        <v>0</v>
      </c>
      <c r="M2451" s="293">
        <f t="shared" si="310"/>
        <v>15731.649999999994</v>
      </c>
      <c r="N2451" s="359">
        <f t="shared" si="311"/>
        <v>0</v>
      </c>
      <c r="O2451" s="331"/>
      <c r="P2451" s="61"/>
      <c r="Q2451" s="294"/>
      <c r="R2451" s="292"/>
      <c r="S2451" s="291"/>
    </row>
    <row r="2452" spans="1:19" ht="14.4">
      <c r="A2452" s="36">
        <f t="shared" si="305"/>
        <v>1129</v>
      </c>
      <c r="B2452" s="526"/>
      <c r="C2452" s="36" t="str">
        <f>VLOOKUP('Employee Salary Payroll Tax '!B2454,'Employee Salary Payroll Tax '!$D$1:$E$7,2,FALSE)</f>
        <v>NonUnion</v>
      </c>
      <c r="D2452" s="61">
        <f t="shared" si="306"/>
        <v>2.98E-2</v>
      </c>
      <c r="E2452" s="351">
        <f>'Employee Salary Payroll Tax '!N2454</f>
        <v>81311.11</v>
      </c>
      <c r="F2452" s="351">
        <f t="shared" si="307"/>
        <v>83734.181078000009</v>
      </c>
      <c r="G2452" s="352"/>
      <c r="H2452" s="351">
        <f t="shared" si="312"/>
        <v>0</v>
      </c>
      <c r="I2452" s="351">
        <f t="shared" si="308"/>
        <v>2423.0710780000081</v>
      </c>
      <c r="J2452" s="351">
        <f t="shared" si="309"/>
        <v>0</v>
      </c>
      <c r="K2452" s="293">
        <f>SUM('Employee Salary Payroll Tax '!I2454:K2454)</f>
        <v>81311.11</v>
      </c>
      <c r="L2452" s="293">
        <f>'Employee Salary Payroll Tax '!H2454</f>
        <v>0</v>
      </c>
      <c r="M2452" s="293">
        <f t="shared" si="310"/>
        <v>0</v>
      </c>
      <c r="N2452" s="359">
        <f t="shared" si="311"/>
        <v>0</v>
      </c>
      <c r="O2452" s="331"/>
      <c r="P2452" s="61"/>
      <c r="Q2452" s="294"/>
      <c r="R2452" s="292"/>
      <c r="S2452" s="291"/>
    </row>
    <row r="2453" spans="1:19" ht="14.4">
      <c r="A2453" s="36">
        <f t="shared" si="305"/>
        <v>1130</v>
      </c>
      <c r="B2453" s="526"/>
      <c r="C2453" s="36" t="str">
        <f>VLOOKUP('Employee Salary Payroll Tax '!B2455,'Employee Salary Payroll Tax '!$D$1:$E$7,2,FALSE)</f>
        <v>NonUnion</v>
      </c>
      <c r="D2453" s="61">
        <f t="shared" si="306"/>
        <v>2.98E-2</v>
      </c>
      <c r="E2453" s="351">
        <f>'Employee Salary Payroll Tax '!N2455</f>
        <v>62832.26</v>
      </c>
      <c r="F2453" s="351">
        <f t="shared" si="307"/>
        <v>64704.661348000009</v>
      </c>
      <c r="G2453" s="352"/>
      <c r="H2453" s="351">
        <f t="shared" si="312"/>
        <v>0</v>
      </c>
      <c r="I2453" s="351">
        <f t="shared" si="308"/>
        <v>1872.4013480000067</v>
      </c>
      <c r="J2453" s="351">
        <f t="shared" si="309"/>
        <v>0</v>
      </c>
      <c r="K2453" s="293">
        <f>SUM('Employee Salary Payroll Tax '!I2455:K2455)</f>
        <v>62832.26</v>
      </c>
      <c r="L2453" s="293">
        <f>'Employee Salary Payroll Tax '!H2455</f>
        <v>0</v>
      </c>
      <c r="M2453" s="293">
        <f t="shared" si="310"/>
        <v>0</v>
      </c>
      <c r="N2453" s="359">
        <f t="shared" si="311"/>
        <v>0</v>
      </c>
      <c r="O2453" s="331"/>
      <c r="P2453" s="61"/>
      <c r="Q2453" s="294"/>
      <c r="R2453" s="292"/>
      <c r="S2453" s="291"/>
    </row>
    <row r="2454" spans="1:19" ht="14.4">
      <c r="A2454" s="36">
        <f t="shared" si="305"/>
        <v>1131</v>
      </c>
      <c r="B2454" s="526"/>
      <c r="C2454" s="36" t="str">
        <f>VLOOKUP('Employee Salary Payroll Tax '!B2456,'Employee Salary Payroll Tax '!$D$1:$E$7,2,FALSE)</f>
        <v>NonUnion</v>
      </c>
      <c r="D2454" s="61">
        <f t="shared" si="306"/>
        <v>2.98E-2</v>
      </c>
      <c r="E2454" s="351">
        <f>'Employee Salary Payroll Tax '!N2456</f>
        <v>56248.5</v>
      </c>
      <c r="F2454" s="351">
        <f t="shared" si="307"/>
        <v>57924.705300000001</v>
      </c>
      <c r="G2454" s="352"/>
      <c r="H2454" s="351">
        <f t="shared" si="312"/>
        <v>0</v>
      </c>
      <c r="I2454" s="351">
        <f t="shared" si="308"/>
        <v>1676.2053000000014</v>
      </c>
      <c r="J2454" s="351">
        <f t="shared" si="309"/>
        <v>0</v>
      </c>
      <c r="K2454" s="293">
        <f>SUM('Employee Salary Payroll Tax '!I2456:K2456)</f>
        <v>-164.14000000000001</v>
      </c>
      <c r="L2454" s="293">
        <f>'Employee Salary Payroll Tax '!H2456</f>
        <v>0</v>
      </c>
      <c r="M2454" s="293">
        <f t="shared" si="310"/>
        <v>56412.639999999999</v>
      </c>
      <c r="N2454" s="359">
        <f t="shared" si="311"/>
        <v>0</v>
      </c>
      <c r="O2454" s="331"/>
      <c r="P2454" s="61"/>
      <c r="Q2454" s="294"/>
      <c r="R2454" s="292"/>
      <c r="S2454" s="291"/>
    </row>
    <row r="2455" spans="1:19" ht="14.4">
      <c r="A2455" s="36">
        <f t="shared" si="305"/>
        <v>1132</v>
      </c>
      <c r="B2455" s="526"/>
      <c r="C2455" s="36" t="str">
        <f>VLOOKUP('Employee Salary Payroll Tax '!B2457,'Employee Salary Payroll Tax '!$D$1:$E$7,2,FALSE)</f>
        <v>IBEW</v>
      </c>
      <c r="D2455" s="61">
        <f t="shared" si="306"/>
        <v>6.875E-3</v>
      </c>
      <c r="E2455" s="351">
        <f>'Employee Salary Payroll Tax '!N2457</f>
        <v>44970.85</v>
      </c>
      <c r="F2455" s="351">
        <f t="shared" si="307"/>
        <v>45280.02459375</v>
      </c>
      <c r="G2455" s="352"/>
      <c r="H2455" s="351">
        <f t="shared" si="312"/>
        <v>29.150000000001455</v>
      </c>
      <c r="I2455" s="351">
        <f t="shared" si="308"/>
        <v>309.1745937500018</v>
      </c>
      <c r="J2455" s="351">
        <f t="shared" si="309"/>
        <v>0.17490000000000874</v>
      </c>
      <c r="K2455" s="293">
        <f>SUM('Employee Salary Payroll Tax '!I2457:K2457)</f>
        <v>44970.85</v>
      </c>
      <c r="L2455" s="293">
        <f>'Employee Salary Payroll Tax '!H2457</f>
        <v>0</v>
      </c>
      <c r="M2455" s="293">
        <f t="shared" si="310"/>
        <v>0</v>
      </c>
      <c r="N2455" s="359">
        <f t="shared" si="311"/>
        <v>0.17489999999611958</v>
      </c>
      <c r="O2455" s="331"/>
      <c r="P2455" s="61"/>
      <c r="Q2455" s="294"/>
      <c r="R2455" s="292"/>
      <c r="S2455" s="291"/>
    </row>
    <row r="2456" spans="1:19" ht="14.4">
      <c r="A2456" s="36">
        <f t="shared" si="305"/>
        <v>1133</v>
      </c>
      <c r="B2456" s="526"/>
      <c r="C2456" s="36" t="str">
        <f>VLOOKUP('Employee Salary Payroll Tax '!B2458,'Employee Salary Payroll Tax '!$D$1:$E$7,2,FALSE)</f>
        <v>IBEW</v>
      </c>
      <c r="D2456" s="61">
        <f t="shared" si="306"/>
        <v>6.875E-3</v>
      </c>
      <c r="E2456" s="351">
        <f>'Employee Salary Payroll Tax '!N2458</f>
        <v>116607.61</v>
      </c>
      <c r="F2456" s="351">
        <f t="shared" si="307"/>
        <v>117409.28731874999</v>
      </c>
      <c r="G2456" s="352"/>
      <c r="H2456" s="351">
        <f t="shared" si="312"/>
        <v>0</v>
      </c>
      <c r="I2456" s="351">
        <f t="shared" si="308"/>
        <v>801.67731874999299</v>
      </c>
      <c r="J2456" s="351">
        <f t="shared" si="309"/>
        <v>0</v>
      </c>
      <c r="K2456" s="293">
        <f>SUM('Employee Salary Payroll Tax '!I2458:K2458)</f>
        <v>41086.200000000004</v>
      </c>
      <c r="L2456" s="293">
        <f>'Employee Salary Payroll Tax '!H2458</f>
        <v>0</v>
      </c>
      <c r="M2456" s="293">
        <f t="shared" si="310"/>
        <v>75521.41</v>
      </c>
      <c r="N2456" s="359">
        <f t="shared" si="311"/>
        <v>0</v>
      </c>
      <c r="O2456" s="331"/>
      <c r="P2456" s="61"/>
      <c r="Q2456" s="294"/>
      <c r="R2456" s="292"/>
      <c r="S2456" s="291"/>
    </row>
    <row r="2457" spans="1:19" ht="14.4">
      <c r="A2457" s="36">
        <f t="shared" si="305"/>
        <v>1134</v>
      </c>
      <c r="B2457" s="526"/>
      <c r="C2457" s="36" t="str">
        <f>VLOOKUP('Employee Salary Payroll Tax '!B2459,'Employee Salary Payroll Tax '!$D$1:$E$7,2,FALSE)</f>
        <v>NonUnion</v>
      </c>
      <c r="D2457" s="61">
        <f t="shared" si="306"/>
        <v>2.98E-2</v>
      </c>
      <c r="E2457" s="351">
        <f>'Employee Salary Payroll Tax '!N2459</f>
        <v>19311.53</v>
      </c>
      <c r="F2457" s="351">
        <f t="shared" si="307"/>
        <v>19887.013594</v>
      </c>
      <c r="G2457" s="352"/>
      <c r="H2457" s="351">
        <f t="shared" si="312"/>
        <v>25688.47</v>
      </c>
      <c r="I2457" s="351">
        <f t="shared" si="308"/>
        <v>575.48359400000118</v>
      </c>
      <c r="J2457" s="351">
        <f t="shared" si="309"/>
        <v>3.4529015640000069</v>
      </c>
      <c r="K2457" s="293">
        <f>SUM('Employee Salary Payroll Tax '!I2459:K2459)</f>
        <v>312.45</v>
      </c>
      <c r="L2457" s="293">
        <f>'Employee Salary Payroll Tax '!H2459</f>
        <v>0</v>
      </c>
      <c r="M2457" s="293">
        <f t="shared" si="310"/>
        <v>18999.079999999998</v>
      </c>
      <c r="N2457" s="359">
        <f t="shared" si="311"/>
        <v>5.5866059997107226E-2</v>
      </c>
      <c r="O2457" s="331"/>
      <c r="P2457" s="61"/>
      <c r="Q2457" s="294"/>
      <c r="R2457" s="292"/>
      <c r="S2457" s="291"/>
    </row>
    <row r="2458" spans="1:19" ht="14.4">
      <c r="A2458" s="36">
        <f t="shared" si="305"/>
        <v>1135</v>
      </c>
      <c r="B2458" s="526"/>
      <c r="C2458" s="36" t="str">
        <f>VLOOKUP('Employee Salary Payroll Tax '!B2460,'Employee Salary Payroll Tax '!$D$1:$E$7,2,FALSE)</f>
        <v>NonUnion</v>
      </c>
      <c r="D2458" s="61">
        <f t="shared" si="306"/>
        <v>2.98E-2</v>
      </c>
      <c r="E2458" s="351">
        <f>'Employee Salary Payroll Tax '!N2460</f>
        <v>70353.440000000002</v>
      </c>
      <c r="F2458" s="351">
        <f t="shared" si="307"/>
        <v>72449.972512000008</v>
      </c>
      <c r="G2458" s="352"/>
      <c r="H2458" s="351">
        <f t="shared" si="312"/>
        <v>0</v>
      </c>
      <c r="I2458" s="351">
        <f t="shared" si="308"/>
        <v>2096.5325120000052</v>
      </c>
      <c r="J2458" s="351">
        <f t="shared" si="309"/>
        <v>0</v>
      </c>
      <c r="K2458" s="293">
        <f>SUM('Employee Salary Payroll Tax '!I2460:K2460)</f>
        <v>7008.82</v>
      </c>
      <c r="L2458" s="293">
        <f>'Employee Salary Payroll Tax '!H2460</f>
        <v>0</v>
      </c>
      <c r="M2458" s="293">
        <f t="shared" si="310"/>
        <v>63344.62</v>
      </c>
      <c r="N2458" s="359">
        <f t="shared" si="311"/>
        <v>0</v>
      </c>
      <c r="O2458" s="331"/>
      <c r="P2458" s="61"/>
      <c r="Q2458" s="294"/>
      <c r="R2458" s="292"/>
      <c r="S2458" s="291"/>
    </row>
    <row r="2459" spans="1:19" ht="14.4">
      <c r="A2459" s="36">
        <f t="shared" si="305"/>
        <v>1136</v>
      </c>
      <c r="B2459" s="526"/>
      <c r="C2459" s="36" t="str">
        <f>VLOOKUP('Employee Salary Payroll Tax '!B2461,'Employee Salary Payroll Tax '!$D$1:$E$7,2,FALSE)</f>
        <v>NonUnion</v>
      </c>
      <c r="D2459" s="61">
        <f t="shared" si="306"/>
        <v>2.98E-2</v>
      </c>
      <c r="E2459" s="351">
        <f>'Employee Salary Payroll Tax '!N2461</f>
        <v>95068.14</v>
      </c>
      <c r="F2459" s="351">
        <f t="shared" si="307"/>
        <v>97901.170572000003</v>
      </c>
      <c r="G2459" s="352"/>
      <c r="H2459" s="351">
        <f t="shared" si="312"/>
        <v>0</v>
      </c>
      <c r="I2459" s="351">
        <f t="shared" si="308"/>
        <v>2833.0305720000033</v>
      </c>
      <c r="J2459" s="351">
        <f t="shared" si="309"/>
        <v>0</v>
      </c>
      <c r="K2459" s="293">
        <f>SUM('Employee Salary Payroll Tax '!I2461:K2461)</f>
        <v>48095.29</v>
      </c>
      <c r="L2459" s="293">
        <f>'Employee Salary Payroll Tax '!H2461</f>
        <v>0</v>
      </c>
      <c r="M2459" s="293">
        <f t="shared" si="310"/>
        <v>46972.85</v>
      </c>
      <c r="N2459" s="359">
        <f t="shared" si="311"/>
        <v>0</v>
      </c>
      <c r="O2459" s="331"/>
      <c r="P2459" s="61"/>
      <c r="Q2459" s="294"/>
      <c r="R2459" s="292"/>
      <c r="S2459" s="291"/>
    </row>
    <row r="2460" spans="1:19" ht="14.4">
      <c r="A2460" s="36">
        <f t="shared" si="305"/>
        <v>1137</v>
      </c>
      <c r="B2460" s="526"/>
      <c r="C2460" s="36" t="str">
        <f>VLOOKUP('Employee Salary Payroll Tax '!B2462,'Employee Salary Payroll Tax '!$D$1:$E$7,2,FALSE)</f>
        <v>NonUnion</v>
      </c>
      <c r="D2460" s="61">
        <f t="shared" si="306"/>
        <v>2.98E-2</v>
      </c>
      <c r="E2460" s="351">
        <f>'Employee Salary Payroll Tax '!N2462</f>
        <v>80625.399999999994</v>
      </c>
      <c r="F2460" s="351">
        <f t="shared" si="307"/>
        <v>83028.036919999999</v>
      </c>
      <c r="G2460" s="352"/>
      <c r="H2460" s="351">
        <f t="shared" si="312"/>
        <v>0</v>
      </c>
      <c r="I2460" s="351">
        <f t="shared" si="308"/>
        <v>2402.6369200000045</v>
      </c>
      <c r="J2460" s="351">
        <f t="shared" si="309"/>
        <v>0</v>
      </c>
      <c r="K2460" s="293">
        <f>SUM('Employee Salary Payroll Tax '!I2462:K2462)</f>
        <v>46898.1</v>
      </c>
      <c r="L2460" s="293">
        <f>'Employee Salary Payroll Tax '!H2462</f>
        <v>0</v>
      </c>
      <c r="M2460" s="293">
        <f t="shared" si="310"/>
        <v>33727.299999999996</v>
      </c>
      <c r="N2460" s="359">
        <f t="shared" si="311"/>
        <v>0</v>
      </c>
      <c r="O2460" s="331"/>
      <c r="P2460" s="61"/>
      <c r="Q2460" s="294"/>
      <c r="R2460" s="292"/>
      <c r="S2460" s="291"/>
    </row>
    <row r="2461" spans="1:19" ht="14.4">
      <c r="A2461" s="36">
        <f t="shared" si="305"/>
        <v>1138</v>
      </c>
      <c r="B2461" s="526"/>
      <c r="C2461" s="36" t="str">
        <f>VLOOKUP('Employee Salary Payroll Tax '!B2463,'Employee Salary Payroll Tax '!$D$1:$E$7,2,FALSE)</f>
        <v>NonUnion</v>
      </c>
      <c r="D2461" s="61">
        <f t="shared" si="306"/>
        <v>2.98E-2</v>
      </c>
      <c r="E2461" s="351">
        <f>'Employee Salary Payroll Tax '!N2463</f>
        <v>82517.539999999994</v>
      </c>
      <c r="F2461" s="351">
        <f t="shared" si="307"/>
        <v>84976.562691999992</v>
      </c>
      <c r="G2461" s="352"/>
      <c r="H2461" s="351">
        <f t="shared" si="312"/>
        <v>0</v>
      </c>
      <c r="I2461" s="351">
        <f t="shared" si="308"/>
        <v>2459.0226919999986</v>
      </c>
      <c r="J2461" s="351">
        <f t="shared" si="309"/>
        <v>0</v>
      </c>
      <c r="K2461" s="293">
        <f>SUM('Employee Salary Payroll Tax '!I2463:K2463)</f>
        <v>20338.63</v>
      </c>
      <c r="L2461" s="293">
        <f>'Employee Salary Payroll Tax '!H2463</f>
        <v>0</v>
      </c>
      <c r="M2461" s="293">
        <f t="shared" si="310"/>
        <v>62178.909999999989</v>
      </c>
      <c r="N2461" s="359">
        <f t="shared" si="311"/>
        <v>0</v>
      </c>
      <c r="O2461" s="331"/>
      <c r="P2461" s="61"/>
      <c r="Q2461" s="294"/>
      <c r="R2461" s="292"/>
      <c r="S2461" s="291"/>
    </row>
    <row r="2462" spans="1:19" ht="14.4">
      <c r="A2462" s="36">
        <f t="shared" si="305"/>
        <v>1139</v>
      </c>
      <c r="B2462" s="526"/>
      <c r="C2462" s="36" t="str">
        <f>VLOOKUP('Employee Salary Payroll Tax '!B2464,'Employee Salary Payroll Tax '!$D$1:$E$7,2,FALSE)</f>
        <v>NonUnion</v>
      </c>
      <c r="D2462" s="61">
        <f t="shared" si="306"/>
        <v>2.98E-2</v>
      </c>
      <c r="E2462" s="351">
        <f>'Employee Salary Payroll Tax '!N2464</f>
        <v>99013.42</v>
      </c>
      <c r="F2462" s="351">
        <f t="shared" si="307"/>
        <v>101964.019916</v>
      </c>
      <c r="G2462" s="352"/>
      <c r="H2462" s="351">
        <f t="shared" si="312"/>
        <v>0</v>
      </c>
      <c r="I2462" s="351">
        <f t="shared" si="308"/>
        <v>2950.5999160000065</v>
      </c>
      <c r="J2462" s="351">
        <f t="shared" si="309"/>
        <v>0</v>
      </c>
      <c r="K2462" s="293">
        <f>SUM('Employee Salary Payroll Tax '!I2464:K2464)</f>
        <v>22744.489999999998</v>
      </c>
      <c r="L2462" s="293">
        <f>'Employee Salary Payroll Tax '!H2464</f>
        <v>0</v>
      </c>
      <c r="M2462" s="293">
        <f t="shared" si="310"/>
        <v>76268.929999999993</v>
      </c>
      <c r="N2462" s="359">
        <f t="shared" si="311"/>
        <v>0</v>
      </c>
      <c r="O2462" s="331"/>
      <c r="P2462" s="61"/>
      <c r="Q2462" s="294"/>
      <c r="R2462" s="292"/>
      <c r="S2462" s="291"/>
    </row>
    <row r="2463" spans="1:19" ht="14.4">
      <c r="A2463" s="36">
        <f t="shared" si="305"/>
        <v>1140</v>
      </c>
      <c r="B2463" s="526"/>
      <c r="C2463" s="36" t="str">
        <f>VLOOKUP('Employee Salary Payroll Tax '!B2465,'Employee Salary Payroll Tax '!$D$1:$E$7,2,FALSE)</f>
        <v>IBEW</v>
      </c>
      <c r="D2463" s="61">
        <f t="shared" si="306"/>
        <v>6.875E-3</v>
      </c>
      <c r="E2463" s="351">
        <f>'Employee Salary Payroll Tax '!N2465</f>
        <v>3854.76</v>
      </c>
      <c r="F2463" s="351">
        <f t="shared" si="307"/>
        <v>3881.2614750000002</v>
      </c>
      <c r="G2463" s="352"/>
      <c r="H2463" s="351">
        <f t="shared" si="312"/>
        <v>41145.24</v>
      </c>
      <c r="I2463" s="351">
        <f t="shared" si="308"/>
        <v>26.501475000000028</v>
      </c>
      <c r="J2463" s="351">
        <f t="shared" si="309"/>
        <v>0.15900885000000017</v>
      </c>
      <c r="K2463" s="293">
        <f>SUM('Employee Salary Payroll Tax '!I2465:K2465)</f>
        <v>123.45</v>
      </c>
      <c r="L2463" s="293">
        <f>'Employee Salary Payroll Tax '!H2465</f>
        <v>0</v>
      </c>
      <c r="M2463" s="293">
        <f t="shared" si="310"/>
        <v>3731.3100000000004</v>
      </c>
      <c r="N2463" s="359">
        <f t="shared" si="311"/>
        <v>5.09231249867896E-3</v>
      </c>
      <c r="O2463" s="331"/>
      <c r="P2463" s="61"/>
      <c r="Q2463" s="294"/>
      <c r="R2463" s="292"/>
      <c r="S2463" s="291"/>
    </row>
    <row r="2464" spans="1:19" ht="14.4">
      <c r="A2464" s="36">
        <f t="shared" si="305"/>
        <v>1141</v>
      </c>
      <c r="B2464" s="526"/>
      <c r="C2464" s="36" t="str">
        <f>VLOOKUP('Employee Salary Payroll Tax '!B2466,'Employee Salary Payroll Tax '!$D$1:$E$7,2,FALSE)</f>
        <v>NonUnion</v>
      </c>
      <c r="D2464" s="61">
        <f t="shared" si="306"/>
        <v>2.98E-2</v>
      </c>
      <c r="E2464" s="351">
        <f>'Employee Salary Payroll Tax '!N2466</f>
        <v>45689.01</v>
      </c>
      <c r="F2464" s="351">
        <f t="shared" si="307"/>
        <v>47050.542498000003</v>
      </c>
      <c r="G2464" s="352"/>
      <c r="H2464" s="351">
        <f t="shared" si="312"/>
        <v>0</v>
      </c>
      <c r="I2464" s="351">
        <f t="shared" si="308"/>
        <v>1361.5324980000005</v>
      </c>
      <c r="J2464" s="351">
        <f t="shared" si="309"/>
        <v>0</v>
      </c>
      <c r="K2464" s="293">
        <f>SUM('Employee Salary Payroll Tax '!I2466:K2466)</f>
        <v>18550.2</v>
      </c>
      <c r="L2464" s="293">
        <f>'Employee Salary Payroll Tax '!H2466</f>
        <v>0</v>
      </c>
      <c r="M2464" s="293">
        <f t="shared" si="310"/>
        <v>27138.81</v>
      </c>
      <c r="N2464" s="359">
        <f t="shared" si="311"/>
        <v>0</v>
      </c>
      <c r="O2464" s="331"/>
      <c r="P2464" s="61"/>
      <c r="Q2464" s="294"/>
      <c r="R2464" s="292"/>
      <c r="S2464" s="291"/>
    </row>
    <row r="2465" spans="1:19" ht="14.4">
      <c r="A2465" s="36">
        <f t="shared" si="305"/>
        <v>1142</v>
      </c>
      <c r="B2465" s="526"/>
      <c r="C2465" s="36" t="str">
        <f>VLOOKUP('Employee Salary Payroll Tax '!B2467,'Employee Salary Payroll Tax '!$D$1:$E$7,2,FALSE)</f>
        <v>IBEW</v>
      </c>
      <c r="D2465" s="61">
        <f t="shared" si="306"/>
        <v>6.875E-3</v>
      </c>
      <c r="E2465" s="351">
        <f>'Employee Salary Payroll Tax '!N2467</f>
        <v>54971.9</v>
      </c>
      <c r="F2465" s="351">
        <f t="shared" si="307"/>
        <v>55349.831812500001</v>
      </c>
      <c r="G2465" s="352"/>
      <c r="H2465" s="351">
        <f t="shared" si="312"/>
        <v>0</v>
      </c>
      <c r="I2465" s="351">
        <f t="shared" si="308"/>
        <v>377.93181249999907</v>
      </c>
      <c r="J2465" s="351">
        <f t="shared" si="309"/>
        <v>0</v>
      </c>
      <c r="K2465" s="293">
        <f>SUM('Employee Salary Payroll Tax '!I2467:K2467)</f>
        <v>54971.9</v>
      </c>
      <c r="L2465" s="293">
        <f>'Employee Salary Payroll Tax '!H2467</f>
        <v>0</v>
      </c>
      <c r="M2465" s="293">
        <f t="shared" si="310"/>
        <v>0</v>
      </c>
      <c r="N2465" s="359">
        <f t="shared" si="311"/>
        <v>0</v>
      </c>
      <c r="O2465" s="331"/>
      <c r="P2465" s="61"/>
      <c r="Q2465" s="294"/>
      <c r="R2465" s="292"/>
      <c r="S2465" s="291"/>
    </row>
    <row r="2466" spans="1:19" ht="14.4">
      <c r="A2466" s="36">
        <f t="shared" si="305"/>
        <v>1143</v>
      </c>
      <c r="B2466" s="526"/>
      <c r="C2466" s="36" t="str">
        <f>VLOOKUP('Employee Salary Payroll Tax '!B2468,'Employee Salary Payroll Tax '!$D$1:$E$7,2,FALSE)</f>
        <v>IBEW</v>
      </c>
      <c r="D2466" s="61">
        <f t="shared" si="306"/>
        <v>6.875E-3</v>
      </c>
      <c r="E2466" s="351">
        <f>'Employee Salary Payroll Tax '!N2468</f>
        <v>16589.990000000002</v>
      </c>
      <c r="F2466" s="351">
        <f t="shared" si="307"/>
        <v>16704.04618125</v>
      </c>
      <c r="G2466" s="352"/>
      <c r="H2466" s="351">
        <f t="shared" si="312"/>
        <v>28410.01</v>
      </c>
      <c r="I2466" s="351">
        <f t="shared" si="308"/>
        <v>114.05618124999819</v>
      </c>
      <c r="J2466" s="351">
        <f t="shared" si="309"/>
        <v>0.68433708749998912</v>
      </c>
      <c r="K2466" s="293">
        <f>SUM('Employee Salary Payroll Tax '!I2468:K2468)</f>
        <v>16589.990000000002</v>
      </c>
      <c r="L2466" s="293">
        <f>'Employee Salary Payroll Tax '!H2468</f>
        <v>0</v>
      </c>
      <c r="M2466" s="293">
        <f t="shared" si="310"/>
        <v>0</v>
      </c>
      <c r="N2466" s="359">
        <f t="shared" si="311"/>
        <v>0.68433708745873911</v>
      </c>
      <c r="O2466" s="331"/>
      <c r="P2466" s="61"/>
      <c r="Q2466" s="294"/>
      <c r="R2466" s="292"/>
      <c r="S2466" s="291"/>
    </row>
    <row r="2467" spans="1:19" ht="14.4">
      <c r="A2467" s="36">
        <f t="shared" si="305"/>
        <v>1144</v>
      </c>
      <c r="B2467" s="526"/>
      <c r="C2467" s="36" t="str">
        <f>VLOOKUP('Employee Salary Payroll Tax '!B2469,'Employee Salary Payroll Tax '!$D$1:$E$7,2,FALSE)</f>
        <v>NonUnion</v>
      </c>
      <c r="D2467" s="61">
        <f t="shared" si="306"/>
        <v>2.98E-2</v>
      </c>
      <c r="E2467" s="351">
        <f>'Employee Salary Payroll Tax '!N2469</f>
        <v>30640.46</v>
      </c>
      <c r="F2467" s="351">
        <f t="shared" si="307"/>
        <v>31553.545708000001</v>
      </c>
      <c r="G2467" s="352"/>
      <c r="H2467" s="351">
        <f t="shared" si="312"/>
        <v>14359.54</v>
      </c>
      <c r="I2467" s="351">
        <f t="shared" si="308"/>
        <v>913.08570800000234</v>
      </c>
      <c r="J2467" s="351">
        <f t="shared" si="309"/>
        <v>5.478514248000014</v>
      </c>
      <c r="K2467" s="293">
        <f>SUM('Employee Salary Payroll Tax '!I2469:K2469)</f>
        <v>27.150000000000002</v>
      </c>
      <c r="L2467" s="293">
        <f>'Employee Salary Payroll Tax '!H2469</f>
        <v>7.43</v>
      </c>
      <c r="M2467" s="293">
        <f t="shared" si="310"/>
        <v>30605.879999999997</v>
      </c>
      <c r="N2467" s="359">
        <f t="shared" si="311"/>
        <v>4.8544199998415815E-3</v>
      </c>
      <c r="O2467" s="331"/>
      <c r="P2467" s="61"/>
      <c r="Q2467" s="294"/>
      <c r="R2467" s="292"/>
      <c r="S2467" s="291"/>
    </row>
    <row r="2468" spans="1:19" ht="14.4">
      <c r="A2468" s="36">
        <f t="shared" si="305"/>
        <v>1145</v>
      </c>
      <c r="B2468" s="526"/>
      <c r="C2468" s="36" t="str">
        <f>VLOOKUP('Employee Salary Payroll Tax '!B2470,'Employee Salary Payroll Tax '!$D$1:$E$7,2,FALSE)</f>
        <v>NonUnion</v>
      </c>
      <c r="D2468" s="61">
        <f t="shared" si="306"/>
        <v>2.98E-2</v>
      </c>
      <c r="E2468" s="351">
        <f>'Employee Salary Payroll Tax '!N2470</f>
        <v>86111.49</v>
      </c>
      <c r="F2468" s="351">
        <f t="shared" si="307"/>
        <v>88677.612402000013</v>
      </c>
      <c r="G2468" s="352"/>
      <c r="H2468" s="351">
        <f t="shared" si="312"/>
        <v>0</v>
      </c>
      <c r="I2468" s="351">
        <f t="shared" si="308"/>
        <v>2566.1224020000082</v>
      </c>
      <c r="J2468" s="351">
        <f t="shared" si="309"/>
        <v>0</v>
      </c>
      <c r="K2468" s="293">
        <f>SUM('Employee Salary Payroll Tax '!I2470:K2470)</f>
        <v>30505.32</v>
      </c>
      <c r="L2468" s="293">
        <f>'Employee Salary Payroll Tax '!H2470</f>
        <v>0</v>
      </c>
      <c r="M2468" s="293">
        <f t="shared" si="310"/>
        <v>55606.170000000006</v>
      </c>
      <c r="N2468" s="359">
        <f t="shared" si="311"/>
        <v>0</v>
      </c>
      <c r="O2468" s="331"/>
      <c r="P2468" s="61"/>
      <c r="Q2468" s="294"/>
      <c r="R2468" s="292"/>
      <c r="S2468" s="291"/>
    </row>
    <row r="2469" spans="1:19" ht="14.4">
      <c r="A2469" s="36">
        <f t="shared" si="305"/>
        <v>1146</v>
      </c>
      <c r="B2469" s="526"/>
      <c r="C2469" s="36" t="str">
        <f>VLOOKUP('Employee Salary Payroll Tax '!B2471,'Employee Salary Payroll Tax '!$D$1:$E$7,2,FALSE)</f>
        <v>NonUnion</v>
      </c>
      <c r="D2469" s="61">
        <f t="shared" si="306"/>
        <v>2.98E-2</v>
      </c>
      <c r="E2469" s="351">
        <f>'Employee Salary Payroll Tax '!N2471</f>
        <v>50405.32</v>
      </c>
      <c r="F2469" s="351">
        <f t="shared" si="307"/>
        <v>51907.398536000001</v>
      </c>
      <c r="G2469" s="352"/>
      <c r="H2469" s="351">
        <f t="shared" si="312"/>
        <v>0</v>
      </c>
      <c r="I2469" s="351">
        <f t="shared" si="308"/>
        <v>1502.0785360000009</v>
      </c>
      <c r="J2469" s="351">
        <f t="shared" si="309"/>
        <v>0</v>
      </c>
      <c r="K2469" s="293">
        <f>SUM('Employee Salary Payroll Tax '!I2471:K2471)</f>
        <v>50405.32</v>
      </c>
      <c r="L2469" s="293">
        <f>'Employee Salary Payroll Tax '!H2471</f>
        <v>0</v>
      </c>
      <c r="M2469" s="293">
        <f t="shared" si="310"/>
        <v>0</v>
      </c>
      <c r="N2469" s="359">
        <f t="shared" si="311"/>
        <v>0</v>
      </c>
      <c r="O2469" s="331"/>
      <c r="P2469" s="61"/>
      <c r="Q2469" s="294"/>
      <c r="R2469" s="292"/>
      <c r="S2469" s="291"/>
    </row>
    <row r="2470" spans="1:19" ht="14.4">
      <c r="A2470" s="36">
        <f t="shared" si="305"/>
        <v>1147</v>
      </c>
      <c r="B2470" s="526"/>
      <c r="C2470" s="36" t="str">
        <f>VLOOKUP('Employee Salary Payroll Tax '!B2472,'Employee Salary Payroll Tax '!$D$1:$E$7,2,FALSE)</f>
        <v>NonUnion</v>
      </c>
      <c r="D2470" s="61">
        <f t="shared" si="306"/>
        <v>2.98E-2</v>
      </c>
      <c r="E2470" s="351">
        <f>'Employee Salary Payroll Tax '!N2472</f>
        <v>153167.81</v>
      </c>
      <c r="F2470" s="351">
        <f t="shared" si="307"/>
        <v>157732.21073799999</v>
      </c>
      <c r="G2470" s="352"/>
      <c r="H2470" s="351">
        <f t="shared" si="312"/>
        <v>0</v>
      </c>
      <c r="I2470" s="351">
        <f t="shared" si="308"/>
        <v>4564.4007379999966</v>
      </c>
      <c r="J2470" s="351">
        <f t="shared" si="309"/>
        <v>0</v>
      </c>
      <c r="K2470" s="293">
        <f>SUM('Employee Salary Payroll Tax '!I2472:K2472)</f>
        <v>81566.55</v>
      </c>
      <c r="L2470" s="293">
        <f>'Employee Salary Payroll Tax '!H2472</f>
        <v>19.02</v>
      </c>
      <c r="M2470" s="293">
        <f t="shared" si="310"/>
        <v>71582.239999999991</v>
      </c>
      <c r="N2470" s="359">
        <f t="shared" si="311"/>
        <v>0</v>
      </c>
      <c r="O2470" s="331"/>
      <c r="P2470" s="61"/>
      <c r="Q2470" s="294"/>
      <c r="R2470" s="292"/>
      <c r="S2470" s="291"/>
    </row>
    <row r="2471" spans="1:19" ht="14.4">
      <c r="A2471" s="36">
        <f t="shared" si="305"/>
        <v>1148</v>
      </c>
      <c r="B2471" s="526"/>
      <c r="C2471" s="36" t="str">
        <f>VLOOKUP('Employee Salary Payroll Tax '!B2473,'Employee Salary Payroll Tax '!$D$1:$E$7,2,FALSE)</f>
        <v>NonUnion</v>
      </c>
      <c r="D2471" s="61">
        <f t="shared" si="306"/>
        <v>2.98E-2</v>
      </c>
      <c r="E2471" s="351">
        <f>'Employee Salary Payroll Tax '!N2473</f>
        <v>4087.2</v>
      </c>
      <c r="F2471" s="351">
        <f t="shared" si="307"/>
        <v>4208.99856</v>
      </c>
      <c r="G2471" s="352"/>
      <c r="H2471" s="351">
        <f t="shared" si="312"/>
        <v>40912.800000000003</v>
      </c>
      <c r="I2471" s="351">
        <f t="shared" si="308"/>
        <v>121.79856000000018</v>
      </c>
      <c r="J2471" s="351">
        <f t="shared" si="309"/>
        <v>0.73079136000000111</v>
      </c>
      <c r="K2471" s="293">
        <f>SUM('Employee Salary Payroll Tax '!I2473:K2473)</f>
        <v>4087.2</v>
      </c>
      <c r="L2471" s="293">
        <f>'Employee Salary Payroll Tax '!H2473</f>
        <v>0</v>
      </c>
      <c r="M2471" s="293">
        <f t="shared" si="310"/>
        <v>0</v>
      </c>
      <c r="N2471" s="359">
        <f t="shared" si="311"/>
        <v>0.73079135982120114</v>
      </c>
      <c r="O2471" s="331"/>
      <c r="P2471" s="61"/>
      <c r="Q2471" s="294"/>
      <c r="R2471" s="292"/>
      <c r="S2471" s="291"/>
    </row>
    <row r="2472" spans="1:19" ht="14.4">
      <c r="A2472" s="36">
        <f t="shared" si="305"/>
        <v>1149</v>
      </c>
      <c r="B2472" s="526"/>
      <c r="C2472" s="36" t="str">
        <f>VLOOKUP('Employee Salary Payroll Tax '!B2474,'Employee Salary Payroll Tax '!$D$1:$E$7,2,FALSE)</f>
        <v>NonUnion</v>
      </c>
      <c r="D2472" s="61">
        <f t="shared" si="306"/>
        <v>2.98E-2</v>
      </c>
      <c r="E2472" s="351">
        <f>'Employee Salary Payroll Tax '!N2474</f>
        <v>52854.92</v>
      </c>
      <c r="F2472" s="351">
        <f t="shared" si="307"/>
        <v>54429.996616000004</v>
      </c>
      <c r="G2472" s="352"/>
      <c r="H2472" s="351">
        <f t="shared" si="312"/>
        <v>0</v>
      </c>
      <c r="I2472" s="351">
        <f t="shared" si="308"/>
        <v>1575.0766160000057</v>
      </c>
      <c r="J2472" s="351">
        <f t="shared" si="309"/>
        <v>0</v>
      </c>
      <c r="K2472" s="293">
        <f>SUM('Employee Salary Payroll Tax '!I2474:K2474)</f>
        <v>21361.57</v>
      </c>
      <c r="L2472" s="293">
        <f>'Employee Salary Payroll Tax '!H2474</f>
        <v>0</v>
      </c>
      <c r="M2472" s="293">
        <f t="shared" si="310"/>
        <v>31493.35</v>
      </c>
      <c r="N2472" s="359">
        <f t="shared" si="311"/>
        <v>0</v>
      </c>
      <c r="O2472" s="331"/>
      <c r="P2472" s="61"/>
      <c r="Q2472" s="294"/>
      <c r="R2472" s="292"/>
      <c r="S2472" s="291"/>
    </row>
    <row r="2473" spans="1:19" ht="14.4">
      <c r="A2473" s="36">
        <f t="shared" si="305"/>
        <v>1150</v>
      </c>
      <c r="B2473" s="526"/>
      <c r="C2473" s="36" t="str">
        <f>VLOOKUP('Employee Salary Payroll Tax '!B2475,'Employee Salary Payroll Tax '!$D$1:$E$7,2,FALSE)</f>
        <v>NonUnion</v>
      </c>
      <c r="D2473" s="61">
        <f t="shared" si="306"/>
        <v>2.98E-2</v>
      </c>
      <c r="E2473" s="351">
        <f>'Employee Salary Payroll Tax '!N2475</f>
        <v>101761.98</v>
      </c>
      <c r="F2473" s="351">
        <f t="shared" si="307"/>
        <v>104794.487004</v>
      </c>
      <c r="G2473" s="352"/>
      <c r="H2473" s="351">
        <f t="shared" si="312"/>
        <v>0</v>
      </c>
      <c r="I2473" s="351">
        <f t="shared" si="308"/>
        <v>3032.5070039999991</v>
      </c>
      <c r="J2473" s="351">
        <f t="shared" si="309"/>
        <v>0</v>
      </c>
      <c r="K2473" s="293">
        <f>SUM('Employee Salary Payroll Tax '!I2475:K2475)</f>
        <v>95360.670000000013</v>
      </c>
      <c r="L2473" s="293">
        <f>'Employee Salary Payroll Tax '!H2475</f>
        <v>0</v>
      </c>
      <c r="M2473" s="293">
        <f t="shared" si="310"/>
        <v>6401.3099999999831</v>
      </c>
      <c r="N2473" s="359">
        <f t="shared" si="311"/>
        <v>0</v>
      </c>
      <c r="O2473" s="331"/>
      <c r="P2473" s="61"/>
      <c r="Q2473" s="294"/>
      <c r="R2473" s="292"/>
      <c r="S2473" s="291"/>
    </row>
    <row r="2474" spans="1:19" ht="14.4">
      <c r="A2474" s="36">
        <f t="shared" si="305"/>
        <v>1151</v>
      </c>
      <c r="B2474" s="526"/>
      <c r="C2474" s="36" t="str">
        <f>VLOOKUP('Employee Salary Payroll Tax '!B2476,'Employee Salary Payroll Tax '!$D$1:$E$7,2,FALSE)</f>
        <v>NonUnion</v>
      </c>
      <c r="D2474" s="61">
        <f t="shared" si="306"/>
        <v>2.98E-2</v>
      </c>
      <c r="E2474" s="351">
        <f>'Employee Salary Payroll Tax '!N2476</f>
        <v>88368.639999999999</v>
      </c>
      <c r="F2474" s="351">
        <f t="shared" si="307"/>
        <v>91002.025472000008</v>
      </c>
      <c r="G2474" s="352"/>
      <c r="H2474" s="351">
        <f t="shared" si="312"/>
        <v>0</v>
      </c>
      <c r="I2474" s="351">
        <f t="shared" si="308"/>
        <v>2633.385472000009</v>
      </c>
      <c r="J2474" s="351">
        <f t="shared" si="309"/>
        <v>0</v>
      </c>
      <c r="K2474" s="293">
        <f>SUM('Employee Salary Payroll Tax '!I2476:K2476)</f>
        <v>1878.02</v>
      </c>
      <c r="L2474" s="293">
        <f>'Employee Salary Payroll Tax '!H2476</f>
        <v>0</v>
      </c>
      <c r="M2474" s="293">
        <f t="shared" si="310"/>
        <v>86490.62</v>
      </c>
      <c r="N2474" s="359">
        <f t="shared" si="311"/>
        <v>0</v>
      </c>
      <c r="O2474" s="331"/>
      <c r="P2474" s="61"/>
      <c r="Q2474" s="294"/>
      <c r="R2474" s="292"/>
      <c r="S2474" s="291"/>
    </row>
    <row r="2475" spans="1:19" ht="14.4">
      <c r="A2475" s="36">
        <f t="shared" si="305"/>
        <v>1152</v>
      </c>
      <c r="B2475" s="526"/>
      <c r="C2475" s="36" t="str">
        <f>VLOOKUP('Employee Salary Payroll Tax '!B2477,'Employee Salary Payroll Tax '!$D$1:$E$7,2,FALSE)</f>
        <v>NonUnion</v>
      </c>
      <c r="D2475" s="61">
        <f t="shared" si="306"/>
        <v>2.98E-2</v>
      </c>
      <c r="E2475" s="351">
        <f>'Employee Salary Payroll Tax '!N2477</f>
        <v>68009.64</v>
      </c>
      <c r="F2475" s="351">
        <f t="shared" si="307"/>
        <v>70036.32727200001</v>
      </c>
      <c r="G2475" s="352"/>
      <c r="H2475" s="351">
        <f t="shared" si="312"/>
        <v>0</v>
      </c>
      <c r="I2475" s="351">
        <f t="shared" si="308"/>
        <v>2026.6872720000101</v>
      </c>
      <c r="J2475" s="351">
        <f t="shared" si="309"/>
        <v>0</v>
      </c>
      <c r="K2475" s="293">
        <f>SUM('Employee Salary Payroll Tax '!I2477:K2477)</f>
        <v>65289.26</v>
      </c>
      <c r="L2475" s="293">
        <f>'Employee Salary Payroll Tax '!H2477</f>
        <v>0</v>
      </c>
      <c r="M2475" s="293">
        <f t="shared" si="310"/>
        <v>2720.3799999999974</v>
      </c>
      <c r="N2475" s="359">
        <f t="shared" si="311"/>
        <v>0</v>
      </c>
      <c r="O2475" s="331"/>
      <c r="P2475" s="61"/>
      <c r="Q2475" s="294"/>
      <c r="R2475" s="292"/>
      <c r="S2475" s="291"/>
    </row>
    <row r="2476" spans="1:19" ht="14.4">
      <c r="A2476" s="36">
        <f t="shared" si="305"/>
        <v>1153</v>
      </c>
      <c r="B2476" s="526"/>
      <c r="C2476" s="36" t="str">
        <f>VLOOKUP('Employee Salary Payroll Tax '!B2478,'Employee Salary Payroll Tax '!$D$1:$E$7,2,FALSE)</f>
        <v>NonUnion</v>
      </c>
      <c r="D2476" s="61">
        <f t="shared" si="306"/>
        <v>2.98E-2</v>
      </c>
      <c r="E2476" s="351">
        <f>'Employee Salary Payroll Tax '!N2478</f>
        <v>19173.080000000002</v>
      </c>
      <c r="F2476" s="351">
        <f t="shared" si="307"/>
        <v>19744.437784000002</v>
      </c>
      <c r="G2476" s="352"/>
      <c r="H2476" s="351">
        <f t="shared" si="312"/>
        <v>25826.92</v>
      </c>
      <c r="I2476" s="351">
        <f t="shared" si="308"/>
        <v>571.35778399999981</v>
      </c>
      <c r="J2476" s="351">
        <f t="shared" si="309"/>
        <v>3.4281467039999991</v>
      </c>
      <c r="K2476" s="293">
        <f>SUM('Employee Salary Payroll Tax '!I2478:K2478)</f>
        <v>2360.42</v>
      </c>
      <c r="L2476" s="293">
        <f>'Employee Salary Payroll Tax '!H2478</f>
        <v>0</v>
      </c>
      <c r="M2476" s="293">
        <f t="shared" si="310"/>
        <v>16812.660000000003</v>
      </c>
      <c r="N2476" s="359">
        <f t="shared" si="311"/>
        <v>0.42204309597798761</v>
      </c>
      <c r="O2476" s="331"/>
      <c r="P2476" s="61"/>
      <c r="Q2476" s="294"/>
      <c r="R2476" s="292"/>
      <c r="S2476" s="291"/>
    </row>
    <row r="2477" spans="1:19" ht="14.4">
      <c r="A2477" s="36">
        <f t="shared" ref="A2477:A2540" si="313">+A2476+1</f>
        <v>1154</v>
      </c>
      <c r="B2477" s="526"/>
      <c r="C2477" s="36" t="str">
        <f>VLOOKUP('Employee Salary Payroll Tax '!B2479,'Employee Salary Payroll Tax '!$D$1:$E$7,2,FALSE)</f>
        <v>Not Assigned</v>
      </c>
      <c r="D2477" s="61">
        <f t="shared" si="306"/>
        <v>0</v>
      </c>
      <c r="E2477" s="351">
        <f>'Employee Salary Payroll Tax '!N2479</f>
        <v>-0.02</v>
      </c>
      <c r="F2477" s="351">
        <f t="shared" si="307"/>
        <v>-0.02</v>
      </c>
      <c r="G2477" s="352"/>
      <c r="H2477" s="351">
        <f t="shared" si="312"/>
        <v>45000.02</v>
      </c>
      <c r="I2477" s="351">
        <f t="shared" si="308"/>
        <v>0</v>
      </c>
      <c r="J2477" s="351">
        <f t="shared" si="309"/>
        <v>0</v>
      </c>
      <c r="K2477" s="293">
        <f>SUM('Employee Salary Payroll Tax '!I2479:K2479)</f>
        <v>-10.5</v>
      </c>
      <c r="L2477" s="293">
        <f>'Employee Salary Payroll Tax '!H2479</f>
        <v>0</v>
      </c>
      <c r="M2477" s="293">
        <f t="shared" si="310"/>
        <v>10.48</v>
      </c>
      <c r="N2477" s="359">
        <f t="shared" si="311"/>
        <v>0</v>
      </c>
      <c r="O2477" s="331"/>
      <c r="P2477" s="61"/>
      <c r="Q2477" s="294"/>
      <c r="R2477" s="292"/>
      <c r="S2477" s="291"/>
    </row>
    <row r="2478" spans="1:19" ht="14.4">
      <c r="A2478" s="36">
        <f t="shared" si="313"/>
        <v>1155</v>
      </c>
      <c r="B2478" s="526"/>
      <c r="C2478" s="36" t="str">
        <f>VLOOKUP('Employee Salary Payroll Tax '!B2480,'Employee Salary Payroll Tax '!$D$1:$E$7,2,FALSE)</f>
        <v>IBEW</v>
      </c>
      <c r="D2478" s="61">
        <f t="shared" si="306"/>
        <v>6.875E-3</v>
      </c>
      <c r="E2478" s="351">
        <f>'Employee Salary Payroll Tax '!N2480</f>
        <v>34419.910000000003</v>
      </c>
      <c r="F2478" s="351">
        <f t="shared" si="307"/>
        <v>34656.546881250004</v>
      </c>
      <c r="G2478" s="352"/>
      <c r="H2478" s="351">
        <f t="shared" si="312"/>
        <v>10580.089999999997</v>
      </c>
      <c r="I2478" s="351">
        <f t="shared" si="308"/>
        <v>236.63688125000044</v>
      </c>
      <c r="J2478" s="351">
        <f t="shared" si="309"/>
        <v>1.4198212875000027</v>
      </c>
      <c r="K2478" s="293">
        <f>SUM('Employee Salary Payroll Tax '!I2480:K2480)</f>
        <v>34388.31</v>
      </c>
      <c r="L2478" s="293">
        <f>'Employee Salary Payroll Tax '!H2480</f>
        <v>0</v>
      </c>
      <c r="M2478" s="293">
        <f t="shared" si="310"/>
        <v>31.600000000005821</v>
      </c>
      <c r="N2478" s="359">
        <f t="shared" si="311"/>
        <v>1.4185177874587904</v>
      </c>
      <c r="O2478" s="331"/>
      <c r="P2478" s="61"/>
      <c r="Q2478" s="294"/>
      <c r="R2478" s="292"/>
      <c r="S2478" s="291"/>
    </row>
    <row r="2479" spans="1:19" ht="14.4">
      <c r="A2479" s="36">
        <f t="shared" si="313"/>
        <v>1156</v>
      </c>
      <c r="B2479" s="526"/>
      <c r="C2479" s="36" t="str">
        <f>VLOOKUP('Employee Salary Payroll Tax '!B2481,'Employee Salary Payroll Tax '!$D$1:$E$7,2,FALSE)</f>
        <v>NonUnion</v>
      </c>
      <c r="D2479" s="61">
        <f t="shared" si="306"/>
        <v>2.98E-2</v>
      </c>
      <c r="E2479" s="351">
        <f>'Employee Salary Payroll Tax '!N2481</f>
        <v>103491.33</v>
      </c>
      <c r="F2479" s="351">
        <f t="shared" si="307"/>
        <v>106575.37163400001</v>
      </c>
      <c r="G2479" s="352"/>
      <c r="H2479" s="351">
        <f t="shared" si="312"/>
        <v>0</v>
      </c>
      <c r="I2479" s="351">
        <f t="shared" si="308"/>
        <v>3084.0416340000083</v>
      </c>
      <c r="J2479" s="351">
        <f t="shared" si="309"/>
        <v>0</v>
      </c>
      <c r="K2479" s="293">
        <f>SUM('Employee Salary Payroll Tax '!I2481:K2481)</f>
        <v>2446.0500000000002</v>
      </c>
      <c r="L2479" s="293">
        <f>'Employee Salary Payroll Tax '!H2481</f>
        <v>0</v>
      </c>
      <c r="M2479" s="293">
        <f t="shared" si="310"/>
        <v>101045.28</v>
      </c>
      <c r="N2479" s="359">
        <f t="shared" si="311"/>
        <v>0</v>
      </c>
      <c r="O2479" s="331"/>
      <c r="P2479" s="61"/>
      <c r="Q2479" s="294"/>
      <c r="R2479" s="292"/>
      <c r="S2479" s="291"/>
    </row>
    <row r="2480" spans="1:19" ht="14.4">
      <c r="A2480" s="36">
        <f t="shared" si="313"/>
        <v>1157</v>
      </c>
      <c r="B2480" s="526"/>
      <c r="C2480" s="36" t="str">
        <f>VLOOKUP('Employee Salary Payroll Tax '!B2482,'Employee Salary Payroll Tax '!$D$1:$E$7,2,FALSE)</f>
        <v>NonUnion</v>
      </c>
      <c r="D2480" s="61">
        <f t="shared" si="306"/>
        <v>2.98E-2</v>
      </c>
      <c r="E2480" s="351">
        <f>'Employee Salary Payroll Tax '!N2482</f>
        <v>103450.48</v>
      </c>
      <c r="F2480" s="351">
        <f t="shared" si="307"/>
        <v>106533.304304</v>
      </c>
      <c r="G2480" s="352"/>
      <c r="H2480" s="351">
        <f t="shared" si="312"/>
        <v>0</v>
      </c>
      <c r="I2480" s="351">
        <f t="shared" si="308"/>
        <v>3082.8243040000089</v>
      </c>
      <c r="J2480" s="351">
        <f t="shared" si="309"/>
        <v>0</v>
      </c>
      <c r="K2480" s="293">
        <f>SUM('Employee Salary Payroll Tax '!I2482:K2482)</f>
        <v>33878.269999999997</v>
      </c>
      <c r="L2480" s="293">
        <f>'Employee Salary Payroll Tax '!H2482</f>
        <v>0</v>
      </c>
      <c r="M2480" s="293">
        <f t="shared" si="310"/>
        <v>69572.209999999992</v>
      </c>
      <c r="N2480" s="359">
        <f t="shared" si="311"/>
        <v>0</v>
      </c>
      <c r="O2480" s="331"/>
      <c r="P2480" s="61"/>
      <c r="Q2480" s="294"/>
      <c r="R2480" s="292"/>
      <c r="S2480" s="291"/>
    </row>
    <row r="2481" spans="1:19" ht="14.4">
      <c r="A2481" s="36">
        <f t="shared" si="313"/>
        <v>1158</v>
      </c>
      <c r="B2481" s="526"/>
      <c r="C2481" s="36" t="str">
        <f>VLOOKUP('Employee Salary Payroll Tax '!B2483,'Employee Salary Payroll Tax '!$D$1:$E$7,2,FALSE)</f>
        <v>IBEW</v>
      </c>
      <c r="D2481" s="61">
        <f t="shared" si="306"/>
        <v>6.875E-3</v>
      </c>
      <c r="E2481" s="351">
        <f>'Employee Salary Payroll Tax '!N2483</f>
        <v>68903.899999999994</v>
      </c>
      <c r="F2481" s="351">
        <f t="shared" si="307"/>
        <v>69377.614312499994</v>
      </c>
      <c r="G2481" s="352"/>
      <c r="H2481" s="351">
        <f t="shared" si="312"/>
        <v>0</v>
      </c>
      <c r="I2481" s="351">
        <f t="shared" si="308"/>
        <v>473.71431250000023</v>
      </c>
      <c r="J2481" s="351">
        <f t="shared" si="309"/>
        <v>0</v>
      </c>
      <c r="K2481" s="293">
        <f>SUM('Employee Salary Payroll Tax '!I2483:K2483)</f>
        <v>2926.7</v>
      </c>
      <c r="L2481" s="293">
        <f>'Employee Salary Payroll Tax '!H2483</f>
        <v>0</v>
      </c>
      <c r="M2481" s="293">
        <f t="shared" si="310"/>
        <v>65977.2</v>
      </c>
      <c r="N2481" s="359">
        <f t="shared" si="311"/>
        <v>0</v>
      </c>
      <c r="O2481" s="331"/>
      <c r="P2481" s="61"/>
      <c r="Q2481" s="294"/>
      <c r="R2481" s="292"/>
      <c r="S2481" s="291"/>
    </row>
    <row r="2482" spans="1:19" ht="14.4">
      <c r="A2482" s="36">
        <f t="shared" si="313"/>
        <v>1159</v>
      </c>
      <c r="B2482" s="526"/>
      <c r="C2482" s="36" t="str">
        <f>VLOOKUP('Employee Salary Payroll Tax '!B2484,'Employee Salary Payroll Tax '!$D$1:$E$7,2,FALSE)</f>
        <v>Not Assigned</v>
      </c>
      <c r="D2482" s="61">
        <f t="shared" si="306"/>
        <v>0</v>
      </c>
      <c r="E2482" s="351">
        <f>'Employee Salary Payroll Tax '!N2484</f>
        <v>0.04</v>
      </c>
      <c r="F2482" s="351">
        <f t="shared" si="307"/>
        <v>0.04</v>
      </c>
      <c r="G2482" s="352"/>
      <c r="H2482" s="351">
        <f t="shared" si="312"/>
        <v>44999.96</v>
      </c>
      <c r="I2482" s="351">
        <f t="shared" si="308"/>
        <v>0</v>
      </c>
      <c r="J2482" s="351">
        <f t="shared" si="309"/>
        <v>0</v>
      </c>
      <c r="K2482" s="293">
        <f>SUM('Employee Salary Payroll Tax '!I2484:K2484)</f>
        <v>-488.51</v>
      </c>
      <c r="L2482" s="293">
        <f>'Employee Salary Payroll Tax '!H2484</f>
        <v>0</v>
      </c>
      <c r="M2482" s="293">
        <f t="shared" si="310"/>
        <v>488.55</v>
      </c>
      <c r="N2482" s="359">
        <f t="shared" si="311"/>
        <v>0</v>
      </c>
      <c r="O2482" s="331"/>
      <c r="P2482" s="61"/>
      <c r="Q2482" s="294"/>
      <c r="R2482" s="292"/>
      <c r="S2482" s="291"/>
    </row>
    <row r="2483" spans="1:19" ht="14.4">
      <c r="A2483" s="36">
        <f t="shared" si="313"/>
        <v>1160</v>
      </c>
      <c r="B2483" s="526"/>
      <c r="C2483" s="36" t="str">
        <f>VLOOKUP('Employee Salary Payroll Tax '!B2485,'Employee Salary Payroll Tax '!$D$1:$E$7,2,FALSE)</f>
        <v>NonUnion</v>
      </c>
      <c r="D2483" s="61">
        <f t="shared" si="306"/>
        <v>2.98E-2</v>
      </c>
      <c r="E2483" s="351">
        <f>'Employee Salary Payroll Tax '!N2485</f>
        <v>50958.62</v>
      </c>
      <c r="F2483" s="351">
        <f t="shared" si="307"/>
        <v>52477.186876000007</v>
      </c>
      <c r="G2483" s="352"/>
      <c r="H2483" s="351">
        <f t="shared" si="312"/>
        <v>0</v>
      </c>
      <c r="I2483" s="351">
        <f t="shared" si="308"/>
        <v>1518.5668760000044</v>
      </c>
      <c r="J2483" s="351">
        <f t="shared" si="309"/>
        <v>0</v>
      </c>
      <c r="K2483" s="293">
        <f>SUM('Employee Salary Payroll Tax '!I2485:K2485)</f>
        <v>50960.79</v>
      </c>
      <c r="L2483" s="293">
        <f>'Employee Salary Payroll Tax '!H2485</f>
        <v>0</v>
      </c>
      <c r="M2483" s="293">
        <f t="shared" si="310"/>
        <v>-2.1699999999982538</v>
      </c>
      <c r="N2483" s="359">
        <f t="shared" si="311"/>
        <v>0</v>
      </c>
      <c r="O2483" s="331"/>
      <c r="P2483" s="61"/>
      <c r="Q2483" s="294"/>
      <c r="R2483" s="292"/>
      <c r="S2483" s="291"/>
    </row>
    <row r="2484" spans="1:19" ht="14.4">
      <c r="A2484" s="36">
        <f t="shared" si="313"/>
        <v>1161</v>
      </c>
      <c r="B2484" s="526"/>
      <c r="C2484" s="36" t="str">
        <f>VLOOKUP('Employee Salary Payroll Tax '!B2486,'Employee Salary Payroll Tax '!$D$1:$E$7,2,FALSE)</f>
        <v>NonUnion</v>
      </c>
      <c r="D2484" s="61">
        <f t="shared" si="306"/>
        <v>2.98E-2</v>
      </c>
      <c r="E2484" s="351">
        <f>'Employee Salary Payroll Tax '!N2486</f>
        <v>77750.95</v>
      </c>
      <c r="F2484" s="351">
        <f t="shared" si="307"/>
        <v>80067.928310000003</v>
      </c>
      <c r="G2484" s="352"/>
      <c r="H2484" s="351">
        <f t="shared" si="312"/>
        <v>0</v>
      </c>
      <c r="I2484" s="351">
        <f t="shared" si="308"/>
        <v>2316.9783100000059</v>
      </c>
      <c r="J2484" s="351">
        <f t="shared" si="309"/>
        <v>0</v>
      </c>
      <c r="K2484" s="293">
        <f>SUM('Employee Salary Payroll Tax '!I2486:K2486)</f>
        <v>36371.78</v>
      </c>
      <c r="L2484" s="293">
        <f>'Employee Salary Payroll Tax '!H2486</f>
        <v>0</v>
      </c>
      <c r="M2484" s="293">
        <f t="shared" si="310"/>
        <v>41379.17</v>
      </c>
      <c r="N2484" s="359">
        <f t="shared" si="311"/>
        <v>0</v>
      </c>
      <c r="O2484" s="331"/>
      <c r="P2484" s="61"/>
      <c r="Q2484" s="294"/>
      <c r="R2484" s="292"/>
      <c r="S2484" s="291"/>
    </row>
    <row r="2485" spans="1:19" ht="14.4">
      <c r="A2485" s="36">
        <f t="shared" si="313"/>
        <v>1162</v>
      </c>
      <c r="B2485" s="526"/>
      <c r="C2485" s="36" t="str">
        <f>VLOOKUP('Employee Salary Payroll Tax '!B2487,'Employee Salary Payroll Tax '!$D$1:$E$7,2,FALSE)</f>
        <v>IBEW</v>
      </c>
      <c r="D2485" s="61">
        <f t="shared" si="306"/>
        <v>6.875E-3</v>
      </c>
      <c r="E2485" s="351">
        <f>'Employee Salary Payroll Tax '!N2487</f>
        <v>52549.74</v>
      </c>
      <c r="F2485" s="351">
        <f t="shared" si="307"/>
        <v>52911.019462499993</v>
      </c>
      <c r="G2485" s="352"/>
      <c r="H2485" s="351">
        <f t="shared" si="312"/>
        <v>0</v>
      </c>
      <c r="I2485" s="351">
        <f t="shared" si="308"/>
        <v>361.27946249999513</v>
      </c>
      <c r="J2485" s="351">
        <f t="shared" si="309"/>
        <v>0</v>
      </c>
      <c r="K2485" s="293">
        <f>SUM('Employee Salary Payroll Tax '!I2487:K2487)</f>
        <v>52549.74</v>
      </c>
      <c r="L2485" s="293">
        <f>'Employee Salary Payroll Tax '!H2487</f>
        <v>0</v>
      </c>
      <c r="M2485" s="293">
        <f t="shared" si="310"/>
        <v>0</v>
      </c>
      <c r="N2485" s="359">
        <f t="shared" si="311"/>
        <v>0</v>
      </c>
      <c r="O2485" s="331"/>
      <c r="P2485" s="61"/>
      <c r="Q2485" s="294"/>
      <c r="R2485" s="292"/>
      <c r="S2485" s="291"/>
    </row>
    <row r="2486" spans="1:19" ht="14.4">
      <c r="A2486" s="36">
        <f t="shared" si="313"/>
        <v>1163</v>
      </c>
      <c r="B2486" s="526"/>
      <c r="C2486" s="36" t="str">
        <f>VLOOKUP('Employee Salary Payroll Tax '!B2488,'Employee Salary Payroll Tax '!$D$1:$E$7,2,FALSE)</f>
        <v>IBEW</v>
      </c>
      <c r="D2486" s="61">
        <f t="shared" si="306"/>
        <v>6.875E-3</v>
      </c>
      <c r="E2486" s="351">
        <f>'Employee Salary Payroll Tax '!N2488</f>
        <v>61705.78</v>
      </c>
      <c r="F2486" s="351">
        <f t="shared" si="307"/>
        <v>62130.007237499995</v>
      </c>
      <c r="G2486" s="352"/>
      <c r="H2486" s="351">
        <f t="shared" si="312"/>
        <v>0</v>
      </c>
      <c r="I2486" s="351">
        <f t="shared" si="308"/>
        <v>424.22723749999568</v>
      </c>
      <c r="J2486" s="351">
        <f t="shared" si="309"/>
        <v>0</v>
      </c>
      <c r="K2486" s="293">
        <f>SUM('Employee Salary Payroll Tax '!I2488:K2488)</f>
        <v>2036.04</v>
      </c>
      <c r="L2486" s="293">
        <f>'Employee Salary Payroll Tax '!H2488</f>
        <v>0</v>
      </c>
      <c r="M2486" s="293">
        <f t="shared" si="310"/>
        <v>59669.74</v>
      </c>
      <c r="N2486" s="359">
        <f t="shared" si="311"/>
        <v>0</v>
      </c>
      <c r="O2486" s="331"/>
      <c r="P2486" s="61"/>
      <c r="Q2486" s="294"/>
      <c r="R2486" s="292"/>
      <c r="S2486" s="291"/>
    </row>
    <row r="2487" spans="1:19" ht="14.4">
      <c r="A2487" s="36">
        <f t="shared" si="313"/>
        <v>1164</v>
      </c>
      <c r="B2487" s="526"/>
      <c r="C2487" s="36" t="str">
        <f>VLOOKUP('Employee Salary Payroll Tax '!B2489,'Employee Salary Payroll Tax '!$D$1:$E$7,2,FALSE)</f>
        <v>NonUnion</v>
      </c>
      <c r="D2487" s="61">
        <f t="shared" si="306"/>
        <v>2.98E-2</v>
      </c>
      <c r="E2487" s="351">
        <f>'Employee Salary Payroll Tax '!N2489</f>
        <v>48973.47</v>
      </c>
      <c r="F2487" s="351">
        <f t="shared" si="307"/>
        <v>50432.879406</v>
      </c>
      <c r="G2487" s="352"/>
      <c r="H2487" s="351">
        <f t="shared" si="312"/>
        <v>0</v>
      </c>
      <c r="I2487" s="351">
        <f t="shared" si="308"/>
        <v>1459.4094059999989</v>
      </c>
      <c r="J2487" s="351">
        <f t="shared" si="309"/>
        <v>0</v>
      </c>
      <c r="K2487" s="293">
        <f>SUM('Employee Salary Payroll Tax '!I2489:K2489)</f>
        <v>48973.47</v>
      </c>
      <c r="L2487" s="293">
        <f>'Employee Salary Payroll Tax '!H2489</f>
        <v>0</v>
      </c>
      <c r="M2487" s="293">
        <f t="shared" si="310"/>
        <v>0</v>
      </c>
      <c r="N2487" s="359">
        <f t="shared" si="311"/>
        <v>0</v>
      </c>
      <c r="O2487" s="331"/>
      <c r="P2487" s="61"/>
      <c r="Q2487" s="294"/>
      <c r="R2487" s="292"/>
      <c r="S2487" s="291"/>
    </row>
    <row r="2488" spans="1:19" ht="14.4">
      <c r="A2488" s="36">
        <f t="shared" si="313"/>
        <v>1165</v>
      </c>
      <c r="B2488" s="526"/>
      <c r="C2488" s="36" t="str">
        <f>VLOOKUP('Employee Salary Payroll Tax '!B2490,'Employee Salary Payroll Tax '!$D$1:$E$7,2,FALSE)</f>
        <v>IBEW</v>
      </c>
      <c r="D2488" s="61">
        <f t="shared" si="306"/>
        <v>6.875E-3</v>
      </c>
      <c r="E2488" s="351">
        <f>'Employee Salary Payroll Tax '!N2490</f>
        <v>68664.36</v>
      </c>
      <c r="F2488" s="351">
        <f t="shared" si="307"/>
        <v>69136.427475000004</v>
      </c>
      <c r="G2488" s="352"/>
      <c r="H2488" s="351">
        <f t="shared" si="312"/>
        <v>0</v>
      </c>
      <c r="I2488" s="351">
        <f t="shared" si="308"/>
        <v>472.06747500000347</v>
      </c>
      <c r="J2488" s="351">
        <f t="shared" si="309"/>
        <v>0</v>
      </c>
      <c r="K2488" s="293">
        <f>SUM('Employee Salary Payroll Tax '!I2490:K2490)</f>
        <v>2308.65</v>
      </c>
      <c r="L2488" s="293">
        <f>'Employee Salary Payroll Tax '!H2490</f>
        <v>0</v>
      </c>
      <c r="M2488" s="293">
        <f t="shared" si="310"/>
        <v>66355.710000000006</v>
      </c>
      <c r="N2488" s="359">
        <f t="shared" si="311"/>
        <v>0</v>
      </c>
      <c r="O2488" s="331"/>
      <c r="P2488" s="61"/>
      <c r="Q2488" s="294"/>
      <c r="R2488" s="292"/>
      <c r="S2488" s="291"/>
    </row>
    <row r="2489" spans="1:19" ht="14.4">
      <c r="A2489" s="36">
        <f t="shared" si="313"/>
        <v>1166</v>
      </c>
      <c r="B2489" s="526"/>
      <c r="C2489" s="36" t="str">
        <f>VLOOKUP('Employee Salary Payroll Tax '!B2491,'Employee Salary Payroll Tax '!$D$1:$E$7,2,FALSE)</f>
        <v>NonUnion</v>
      </c>
      <c r="D2489" s="61">
        <f t="shared" si="306"/>
        <v>2.98E-2</v>
      </c>
      <c r="E2489" s="351">
        <f>'Employee Salary Payroll Tax '!N2491</f>
        <v>105083.07</v>
      </c>
      <c r="F2489" s="351">
        <f t="shared" si="307"/>
        <v>108214.54548600002</v>
      </c>
      <c r="G2489" s="352"/>
      <c r="H2489" s="351">
        <f t="shared" si="312"/>
        <v>0</v>
      </c>
      <c r="I2489" s="351">
        <f t="shared" si="308"/>
        <v>3131.4754860000103</v>
      </c>
      <c r="J2489" s="351">
        <f t="shared" si="309"/>
        <v>0</v>
      </c>
      <c r="K2489" s="293">
        <f>SUM('Employee Salary Payroll Tax '!I2491:K2491)</f>
        <v>40619.199999999997</v>
      </c>
      <c r="L2489" s="293">
        <f>'Employee Salary Payroll Tax '!H2491</f>
        <v>0</v>
      </c>
      <c r="M2489" s="293">
        <f t="shared" si="310"/>
        <v>64463.87000000001</v>
      </c>
      <c r="N2489" s="359">
        <f t="shared" si="311"/>
        <v>0</v>
      </c>
      <c r="O2489" s="331"/>
      <c r="P2489" s="61"/>
      <c r="Q2489" s="294"/>
      <c r="R2489" s="292"/>
      <c r="S2489" s="291"/>
    </row>
    <row r="2490" spans="1:19" ht="14.4">
      <c r="A2490" s="36">
        <f t="shared" si="313"/>
        <v>1167</v>
      </c>
      <c r="B2490" s="526"/>
      <c r="C2490" s="36" t="str">
        <f>VLOOKUP('Employee Salary Payroll Tax '!B2492,'Employee Salary Payroll Tax '!$D$1:$E$7,2,FALSE)</f>
        <v>NonUnion</v>
      </c>
      <c r="D2490" s="61">
        <f t="shared" si="306"/>
        <v>2.98E-2</v>
      </c>
      <c r="E2490" s="351">
        <f>'Employee Salary Payroll Tax '!N2492</f>
        <v>100492.85</v>
      </c>
      <c r="F2490" s="351">
        <f t="shared" si="307"/>
        <v>103487.53693000002</v>
      </c>
      <c r="G2490" s="352"/>
      <c r="H2490" s="351">
        <f t="shared" si="312"/>
        <v>0</v>
      </c>
      <c r="I2490" s="351">
        <f t="shared" si="308"/>
        <v>2994.6869300000108</v>
      </c>
      <c r="J2490" s="351">
        <f t="shared" si="309"/>
        <v>0</v>
      </c>
      <c r="K2490" s="293">
        <f>SUM('Employee Salary Payroll Tax '!I2492:K2492)</f>
        <v>10043.74</v>
      </c>
      <c r="L2490" s="293">
        <f>'Employee Salary Payroll Tax '!H2492</f>
        <v>0</v>
      </c>
      <c r="M2490" s="293">
        <f t="shared" si="310"/>
        <v>90449.11</v>
      </c>
      <c r="N2490" s="359">
        <f t="shared" si="311"/>
        <v>0</v>
      </c>
      <c r="O2490" s="331"/>
      <c r="P2490" s="61"/>
      <c r="Q2490" s="294"/>
      <c r="R2490" s="292"/>
      <c r="S2490" s="291"/>
    </row>
    <row r="2491" spans="1:19" ht="14.4">
      <c r="A2491" s="36">
        <f t="shared" si="313"/>
        <v>1168</v>
      </c>
      <c r="B2491" s="526"/>
      <c r="C2491" s="36" t="str">
        <f>VLOOKUP('Employee Salary Payroll Tax '!B2493,'Employee Salary Payroll Tax '!$D$1:$E$7,2,FALSE)</f>
        <v>NonUnion</v>
      </c>
      <c r="D2491" s="61">
        <f t="shared" si="306"/>
        <v>2.98E-2</v>
      </c>
      <c r="E2491" s="351">
        <f>'Employee Salary Payroll Tax '!N2493</f>
        <v>60694.2</v>
      </c>
      <c r="F2491" s="351">
        <f t="shared" si="307"/>
        <v>62502.887159999998</v>
      </c>
      <c r="G2491" s="352"/>
      <c r="H2491" s="351">
        <f t="shared" si="312"/>
        <v>0</v>
      </c>
      <c r="I2491" s="351">
        <f t="shared" si="308"/>
        <v>1808.6871600000013</v>
      </c>
      <c r="J2491" s="351">
        <f t="shared" si="309"/>
        <v>0</v>
      </c>
      <c r="K2491" s="293">
        <f>SUM('Employee Salary Payroll Tax '!I2493:K2493)</f>
        <v>2595.3700000000003</v>
      </c>
      <c r="L2491" s="293">
        <f>'Employee Salary Payroll Tax '!H2493</f>
        <v>0</v>
      </c>
      <c r="M2491" s="293">
        <f t="shared" si="310"/>
        <v>58098.829999999994</v>
      </c>
      <c r="N2491" s="359">
        <f t="shared" si="311"/>
        <v>0</v>
      </c>
      <c r="O2491" s="331"/>
      <c r="P2491" s="61"/>
      <c r="Q2491" s="294"/>
      <c r="R2491" s="292"/>
      <c r="S2491" s="291"/>
    </row>
    <row r="2492" spans="1:19" ht="14.4">
      <c r="A2492" s="36">
        <f t="shared" si="313"/>
        <v>1169</v>
      </c>
      <c r="B2492" s="526"/>
      <c r="C2492" s="36" t="str">
        <f>VLOOKUP('Employee Salary Payroll Tax '!B2494,'Employee Salary Payroll Tax '!$D$1:$E$7,2,FALSE)</f>
        <v>IBEW</v>
      </c>
      <c r="D2492" s="61">
        <f t="shared" si="306"/>
        <v>6.875E-3</v>
      </c>
      <c r="E2492" s="351">
        <f>'Employee Salary Payroll Tax '!N2494</f>
        <v>38536.339999999997</v>
      </c>
      <c r="F2492" s="351">
        <f t="shared" si="307"/>
        <v>38801.277337499996</v>
      </c>
      <c r="G2492" s="352"/>
      <c r="H2492" s="351">
        <f t="shared" si="312"/>
        <v>6463.6600000000035</v>
      </c>
      <c r="I2492" s="351">
        <f t="shared" si="308"/>
        <v>264.93733749999956</v>
      </c>
      <c r="J2492" s="351">
        <f t="shared" si="309"/>
        <v>1.5896240249999973</v>
      </c>
      <c r="K2492" s="293">
        <f>SUM('Employee Salary Payroll Tax '!I2494:K2494)</f>
        <v>38536.339999999997</v>
      </c>
      <c r="L2492" s="293">
        <f>'Employee Salary Payroll Tax '!H2494</f>
        <v>0</v>
      </c>
      <c r="M2492" s="293">
        <f t="shared" si="310"/>
        <v>0</v>
      </c>
      <c r="N2492" s="359">
        <f t="shared" si="311"/>
        <v>1.5896240249587474</v>
      </c>
      <c r="O2492" s="331"/>
      <c r="P2492" s="61"/>
      <c r="Q2492" s="294"/>
      <c r="R2492" s="292"/>
      <c r="S2492" s="291"/>
    </row>
    <row r="2493" spans="1:19" ht="14.4">
      <c r="A2493" s="36">
        <f t="shared" si="313"/>
        <v>1170</v>
      </c>
      <c r="B2493" s="526"/>
      <c r="C2493" s="36" t="str">
        <f>VLOOKUP('Employee Salary Payroll Tax '!B2495,'Employee Salary Payroll Tax '!$D$1:$E$7,2,FALSE)</f>
        <v>NonUnion</v>
      </c>
      <c r="D2493" s="61">
        <f t="shared" si="306"/>
        <v>2.98E-2</v>
      </c>
      <c r="E2493" s="351">
        <f>'Employee Salary Payroll Tax '!N2495</f>
        <v>60411.92</v>
      </c>
      <c r="F2493" s="351">
        <f t="shared" si="307"/>
        <v>62212.195216</v>
      </c>
      <c r="G2493" s="352"/>
      <c r="H2493" s="351">
        <f t="shared" si="312"/>
        <v>0</v>
      </c>
      <c r="I2493" s="351">
        <f t="shared" si="308"/>
        <v>1800.2752160000018</v>
      </c>
      <c r="J2493" s="351">
        <f t="shared" si="309"/>
        <v>0</v>
      </c>
      <c r="K2493" s="293">
        <f>SUM('Employee Salary Payroll Tax '!I2495:K2495)</f>
        <v>2304.81</v>
      </c>
      <c r="L2493" s="293">
        <f>'Employee Salary Payroll Tax '!H2495</f>
        <v>0</v>
      </c>
      <c r="M2493" s="293">
        <f t="shared" si="310"/>
        <v>58107.11</v>
      </c>
      <c r="N2493" s="359">
        <f t="shared" si="311"/>
        <v>0</v>
      </c>
      <c r="O2493" s="331"/>
      <c r="P2493" s="61"/>
      <c r="Q2493" s="294"/>
      <c r="R2493" s="292"/>
      <c r="S2493" s="291"/>
    </row>
    <row r="2494" spans="1:19" ht="14.4">
      <c r="A2494" s="36">
        <f t="shared" si="313"/>
        <v>1171</v>
      </c>
      <c r="B2494" s="526"/>
      <c r="C2494" s="36" t="str">
        <f>VLOOKUP('Employee Salary Payroll Tax '!B2496,'Employee Salary Payroll Tax '!$D$1:$E$7,2,FALSE)</f>
        <v>IBEW</v>
      </c>
      <c r="D2494" s="61">
        <f t="shared" si="306"/>
        <v>6.875E-3</v>
      </c>
      <c r="E2494" s="351">
        <f>'Employee Salary Payroll Tax '!N2496</f>
        <v>90568.97</v>
      </c>
      <c r="F2494" s="351">
        <f t="shared" si="307"/>
        <v>91191.631668749993</v>
      </c>
      <c r="G2494" s="352"/>
      <c r="H2494" s="351">
        <f t="shared" si="312"/>
        <v>0</v>
      </c>
      <c r="I2494" s="351">
        <f t="shared" si="308"/>
        <v>622.6616687499918</v>
      </c>
      <c r="J2494" s="351">
        <f t="shared" si="309"/>
        <v>0</v>
      </c>
      <c r="K2494" s="293">
        <f>SUM('Employee Salary Payroll Tax '!I2496:K2496)</f>
        <v>29940.710000000003</v>
      </c>
      <c r="L2494" s="293">
        <f>'Employee Salary Payroll Tax '!H2496</f>
        <v>0</v>
      </c>
      <c r="M2494" s="293">
        <f t="shared" si="310"/>
        <v>60628.259999999995</v>
      </c>
      <c r="N2494" s="359">
        <f t="shared" si="311"/>
        <v>0</v>
      </c>
      <c r="O2494" s="331"/>
      <c r="P2494" s="61"/>
      <c r="Q2494" s="294"/>
      <c r="R2494" s="292"/>
      <c r="S2494" s="291"/>
    </row>
    <row r="2495" spans="1:19" ht="14.4">
      <c r="A2495" s="36">
        <f t="shared" si="313"/>
        <v>1172</v>
      </c>
      <c r="B2495" s="526"/>
      <c r="C2495" s="36" t="str">
        <f>VLOOKUP('Employee Salary Payroll Tax '!B2497,'Employee Salary Payroll Tax '!$D$1:$E$7,2,FALSE)</f>
        <v>NonUnion</v>
      </c>
      <c r="D2495" s="61">
        <f t="shared" si="306"/>
        <v>2.98E-2</v>
      </c>
      <c r="E2495" s="351">
        <f>'Employee Salary Payroll Tax '!N2497</f>
        <v>26533.73</v>
      </c>
      <c r="F2495" s="351">
        <f t="shared" si="307"/>
        <v>27324.435154000003</v>
      </c>
      <c r="G2495" s="352"/>
      <c r="H2495" s="351">
        <f t="shared" si="312"/>
        <v>18466.27</v>
      </c>
      <c r="I2495" s="351">
        <f t="shared" si="308"/>
        <v>790.70515400000295</v>
      </c>
      <c r="J2495" s="351">
        <f t="shared" si="309"/>
        <v>4.7442309240000178</v>
      </c>
      <c r="K2495" s="293">
        <f>SUM('Employee Salary Payroll Tax '!I2497:K2497)</f>
        <v>26533.73</v>
      </c>
      <c r="L2495" s="293">
        <f>'Employee Salary Payroll Tax '!H2497</f>
        <v>0</v>
      </c>
      <c r="M2495" s="293">
        <f t="shared" si="310"/>
        <v>0</v>
      </c>
      <c r="N2495" s="359">
        <f t="shared" si="311"/>
        <v>4.7442309238212177</v>
      </c>
      <c r="O2495" s="331"/>
      <c r="P2495" s="61"/>
      <c r="Q2495" s="294"/>
      <c r="R2495" s="292"/>
      <c r="S2495" s="291"/>
    </row>
    <row r="2496" spans="1:19" ht="14.4">
      <c r="A2496" s="36">
        <f t="shared" si="313"/>
        <v>1173</v>
      </c>
      <c r="B2496" s="526"/>
      <c r="C2496" s="36" t="str">
        <f>VLOOKUP('Employee Salary Payroll Tax '!B2498,'Employee Salary Payroll Tax '!$D$1:$E$7,2,FALSE)</f>
        <v>NonUnion</v>
      </c>
      <c r="D2496" s="61">
        <f t="shared" si="306"/>
        <v>2.98E-2</v>
      </c>
      <c r="E2496" s="351">
        <f>'Employee Salary Payroll Tax '!N2498</f>
        <v>68541.63</v>
      </c>
      <c r="F2496" s="351">
        <f t="shared" si="307"/>
        <v>70584.170574000003</v>
      </c>
      <c r="G2496" s="352"/>
      <c r="H2496" s="351">
        <f t="shared" si="312"/>
        <v>0</v>
      </c>
      <c r="I2496" s="351">
        <f t="shared" si="308"/>
        <v>2042.5405739999987</v>
      </c>
      <c r="J2496" s="351">
        <f t="shared" si="309"/>
        <v>0</v>
      </c>
      <c r="K2496" s="293">
        <f>SUM('Employee Salary Payroll Tax '!I2498:K2498)</f>
        <v>68541.63</v>
      </c>
      <c r="L2496" s="293">
        <f>'Employee Salary Payroll Tax '!H2498</f>
        <v>0</v>
      </c>
      <c r="M2496" s="293">
        <f t="shared" si="310"/>
        <v>0</v>
      </c>
      <c r="N2496" s="359">
        <f t="shared" si="311"/>
        <v>0</v>
      </c>
      <c r="O2496" s="331"/>
      <c r="P2496" s="61"/>
      <c r="Q2496" s="294"/>
      <c r="R2496" s="292"/>
      <c r="S2496" s="291"/>
    </row>
    <row r="2497" spans="1:19" ht="14.4">
      <c r="A2497" s="36">
        <f t="shared" si="313"/>
        <v>1174</v>
      </c>
      <c r="B2497" s="526"/>
      <c r="C2497" s="36" t="str">
        <f>VLOOKUP('Employee Salary Payroll Tax '!B2499,'Employee Salary Payroll Tax '!$D$1:$E$7,2,FALSE)</f>
        <v>NonUnion</v>
      </c>
      <c r="D2497" s="61">
        <f t="shared" si="306"/>
        <v>2.98E-2</v>
      </c>
      <c r="E2497" s="351">
        <f>'Employee Salary Payroll Tax '!N2499</f>
        <v>90692.65</v>
      </c>
      <c r="F2497" s="351">
        <f t="shared" si="307"/>
        <v>93395.290970000002</v>
      </c>
      <c r="G2497" s="352"/>
      <c r="H2497" s="351">
        <f t="shared" si="312"/>
        <v>0</v>
      </c>
      <c r="I2497" s="351">
        <f t="shared" si="308"/>
        <v>2702.6409700000077</v>
      </c>
      <c r="J2497" s="351">
        <f t="shared" si="309"/>
        <v>0</v>
      </c>
      <c r="K2497" s="293">
        <f>SUM('Employee Salary Payroll Tax '!I2499:K2499)</f>
        <v>18014.240000000002</v>
      </c>
      <c r="L2497" s="293">
        <f>'Employee Salary Payroll Tax '!H2499</f>
        <v>0</v>
      </c>
      <c r="M2497" s="293">
        <f t="shared" si="310"/>
        <v>72678.409999999989</v>
      </c>
      <c r="N2497" s="359">
        <f t="shared" si="311"/>
        <v>0</v>
      </c>
      <c r="O2497" s="331"/>
      <c r="P2497" s="61"/>
      <c r="Q2497" s="294"/>
      <c r="R2497" s="292"/>
      <c r="S2497" s="291"/>
    </row>
    <row r="2498" spans="1:19" ht="14.4">
      <c r="A2498" s="36">
        <f t="shared" si="313"/>
        <v>1175</v>
      </c>
      <c r="B2498" s="526"/>
      <c r="C2498" s="36" t="str">
        <f>VLOOKUP('Employee Salary Payroll Tax '!B2500,'Employee Salary Payroll Tax '!$D$1:$E$7,2,FALSE)</f>
        <v>NonUnion</v>
      </c>
      <c r="D2498" s="61">
        <f t="shared" si="306"/>
        <v>2.98E-2</v>
      </c>
      <c r="E2498" s="351">
        <f>'Employee Salary Payroll Tax '!N2500</f>
        <v>75443.490000000005</v>
      </c>
      <c r="F2498" s="351">
        <f t="shared" si="307"/>
        <v>77691.706002000006</v>
      </c>
      <c r="G2498" s="352"/>
      <c r="H2498" s="351">
        <f t="shared" si="312"/>
        <v>0</v>
      </c>
      <c r="I2498" s="351">
        <f t="shared" si="308"/>
        <v>2248.216002000001</v>
      </c>
      <c r="J2498" s="351">
        <f t="shared" si="309"/>
        <v>0</v>
      </c>
      <c r="K2498" s="293">
        <f>SUM('Employee Salary Payroll Tax '!I2500:K2500)</f>
        <v>11497.78</v>
      </c>
      <c r="L2498" s="293">
        <f>'Employee Salary Payroll Tax '!H2500</f>
        <v>0</v>
      </c>
      <c r="M2498" s="293">
        <f t="shared" si="310"/>
        <v>63945.710000000006</v>
      </c>
      <c r="N2498" s="359">
        <f t="shared" si="311"/>
        <v>0</v>
      </c>
      <c r="O2498" s="331"/>
      <c r="P2498" s="61"/>
      <c r="Q2498" s="294"/>
      <c r="R2498" s="292"/>
      <c r="S2498" s="291"/>
    </row>
    <row r="2499" spans="1:19" ht="14.4">
      <c r="A2499" s="36">
        <f t="shared" si="313"/>
        <v>1176</v>
      </c>
      <c r="B2499" s="526"/>
      <c r="C2499" s="36" t="str">
        <f>VLOOKUP('Employee Salary Payroll Tax '!B2501,'Employee Salary Payroll Tax '!$D$1:$E$7,2,FALSE)</f>
        <v>NonUnion</v>
      </c>
      <c r="D2499" s="61">
        <f t="shared" si="306"/>
        <v>2.98E-2</v>
      </c>
      <c r="E2499" s="351">
        <f>'Employee Salary Payroll Tax '!N2501</f>
        <v>95315.32</v>
      </c>
      <c r="F2499" s="351">
        <f t="shared" si="307"/>
        <v>98155.716536000007</v>
      </c>
      <c r="G2499" s="352"/>
      <c r="H2499" s="351">
        <f t="shared" si="312"/>
        <v>0</v>
      </c>
      <c r="I2499" s="351">
        <f t="shared" si="308"/>
        <v>2840.3965360000002</v>
      </c>
      <c r="J2499" s="351">
        <f t="shared" si="309"/>
        <v>0</v>
      </c>
      <c r="K2499" s="293">
        <f>SUM('Employee Salary Payroll Tax '!I2501:K2501)</f>
        <v>86619.040000000008</v>
      </c>
      <c r="L2499" s="293">
        <f>'Employee Salary Payroll Tax '!H2501</f>
        <v>0</v>
      </c>
      <c r="M2499" s="293">
        <f t="shared" si="310"/>
        <v>8696.2799999999988</v>
      </c>
      <c r="N2499" s="359">
        <f t="shared" si="311"/>
        <v>0</v>
      </c>
      <c r="O2499" s="331"/>
      <c r="P2499" s="61"/>
      <c r="Q2499" s="294"/>
      <c r="R2499" s="292"/>
      <c r="S2499" s="291"/>
    </row>
    <row r="2500" spans="1:19" ht="14.4">
      <c r="A2500" s="36">
        <f t="shared" si="313"/>
        <v>1177</v>
      </c>
      <c r="B2500" s="526"/>
      <c r="C2500" s="36" t="str">
        <f>VLOOKUP('Employee Salary Payroll Tax '!B2502,'Employee Salary Payroll Tax '!$D$1:$E$7,2,FALSE)</f>
        <v>NonUnion</v>
      </c>
      <c r="D2500" s="61">
        <f t="shared" si="306"/>
        <v>2.98E-2</v>
      </c>
      <c r="E2500" s="351">
        <f>'Employee Salary Payroll Tax '!N2502</f>
        <v>50089.43</v>
      </c>
      <c r="F2500" s="351">
        <f t="shared" si="307"/>
        <v>51582.095014000006</v>
      </c>
      <c r="G2500" s="352"/>
      <c r="H2500" s="351">
        <f t="shared" si="312"/>
        <v>0</v>
      </c>
      <c r="I2500" s="351">
        <f t="shared" si="308"/>
        <v>1492.6650140000056</v>
      </c>
      <c r="J2500" s="351">
        <f t="shared" si="309"/>
        <v>0</v>
      </c>
      <c r="K2500" s="293">
        <f>SUM('Employee Salary Payroll Tax '!I2502:K2502)</f>
        <v>41166.049999999996</v>
      </c>
      <c r="L2500" s="293">
        <f>'Employee Salary Payroll Tax '!H2502</f>
        <v>0</v>
      </c>
      <c r="M2500" s="293">
        <f t="shared" si="310"/>
        <v>8923.3800000000047</v>
      </c>
      <c r="N2500" s="359">
        <f t="shared" si="311"/>
        <v>0</v>
      </c>
      <c r="O2500" s="331"/>
      <c r="P2500" s="61"/>
      <c r="Q2500" s="294"/>
      <c r="R2500" s="292"/>
      <c r="S2500" s="291"/>
    </row>
    <row r="2501" spans="1:19" ht="14.4">
      <c r="A2501" s="36">
        <f t="shared" si="313"/>
        <v>1178</v>
      </c>
      <c r="B2501" s="526"/>
      <c r="C2501" s="36" t="str">
        <f>VLOOKUP('Employee Salary Payroll Tax '!B2503,'Employee Salary Payroll Tax '!$D$1:$E$7,2,FALSE)</f>
        <v>NonUnion</v>
      </c>
      <c r="D2501" s="61">
        <f t="shared" si="306"/>
        <v>2.98E-2</v>
      </c>
      <c r="E2501" s="351">
        <f>'Employee Salary Payroll Tax '!N2503</f>
        <v>99035.51</v>
      </c>
      <c r="F2501" s="351">
        <f t="shared" si="307"/>
        <v>101986.76819800001</v>
      </c>
      <c r="G2501" s="352"/>
      <c r="H2501" s="351">
        <f t="shared" si="312"/>
        <v>0</v>
      </c>
      <c r="I2501" s="351">
        <f t="shared" si="308"/>
        <v>2951.2581980000105</v>
      </c>
      <c r="J2501" s="351">
        <f t="shared" si="309"/>
        <v>0</v>
      </c>
      <c r="K2501" s="293">
        <f>SUM('Employee Salary Payroll Tax '!I2503:K2503)</f>
        <v>90404.55</v>
      </c>
      <c r="L2501" s="293">
        <f>'Employee Salary Payroll Tax '!H2503</f>
        <v>0</v>
      </c>
      <c r="M2501" s="293">
        <f t="shared" si="310"/>
        <v>8630.9599999999919</v>
      </c>
      <c r="N2501" s="359">
        <f t="shared" si="311"/>
        <v>0</v>
      </c>
      <c r="O2501" s="331"/>
      <c r="P2501" s="61"/>
      <c r="Q2501" s="294"/>
      <c r="R2501" s="292"/>
      <c r="S2501" s="291"/>
    </row>
    <row r="2502" spans="1:19" ht="14.4">
      <c r="A2502" s="36">
        <f t="shared" si="313"/>
        <v>1179</v>
      </c>
      <c r="B2502" s="526"/>
      <c r="C2502" s="36" t="str">
        <f>VLOOKUP('Employee Salary Payroll Tax '!B2504,'Employee Salary Payroll Tax '!$D$1:$E$7,2,FALSE)</f>
        <v>NonUnion</v>
      </c>
      <c r="D2502" s="61">
        <f t="shared" si="306"/>
        <v>2.98E-2</v>
      </c>
      <c r="E2502" s="351">
        <f>'Employee Salary Payroll Tax '!N2504</f>
        <v>-0.02</v>
      </c>
      <c r="F2502" s="351">
        <f t="shared" si="307"/>
        <v>-2.0596E-2</v>
      </c>
      <c r="G2502" s="352"/>
      <c r="H2502" s="351">
        <f t="shared" si="312"/>
        <v>45000.02</v>
      </c>
      <c r="I2502" s="351">
        <f t="shared" si="308"/>
        <v>-5.9599999999999931E-4</v>
      </c>
      <c r="J2502" s="351">
        <f t="shared" si="309"/>
        <v>-3.5759999999999959E-6</v>
      </c>
      <c r="K2502" s="293">
        <f>SUM('Employee Salary Payroll Tax '!I2504:K2504)</f>
        <v>0</v>
      </c>
      <c r="L2502" s="293">
        <f>'Employee Salary Payroll Tax '!H2504</f>
        <v>0</v>
      </c>
      <c r="M2502" s="293">
        <f t="shared" si="310"/>
        <v>-0.02</v>
      </c>
      <c r="N2502" s="359">
        <f t="shared" si="311"/>
        <v>0</v>
      </c>
      <c r="O2502" s="331"/>
      <c r="P2502" s="61"/>
      <c r="Q2502" s="294"/>
      <c r="R2502" s="292"/>
      <c r="S2502" s="291"/>
    </row>
    <row r="2503" spans="1:19" ht="14.4">
      <c r="A2503" s="36">
        <f t="shared" si="313"/>
        <v>1180</v>
      </c>
      <c r="B2503" s="526"/>
      <c r="C2503" s="36" t="str">
        <f>VLOOKUP('Employee Salary Payroll Tax '!B2505,'Employee Salary Payroll Tax '!$D$1:$E$7,2,FALSE)</f>
        <v>NonUnion</v>
      </c>
      <c r="D2503" s="61">
        <f t="shared" si="306"/>
        <v>2.98E-2</v>
      </c>
      <c r="E2503" s="351">
        <f>'Employee Salary Payroll Tax '!N2505</f>
        <v>69459.19</v>
      </c>
      <c r="F2503" s="351">
        <f t="shared" si="307"/>
        <v>71529.073862000005</v>
      </c>
      <c r="G2503" s="352"/>
      <c r="H2503" s="351">
        <f t="shared" si="312"/>
        <v>0</v>
      </c>
      <c r="I2503" s="351">
        <f t="shared" si="308"/>
        <v>2069.8838620000024</v>
      </c>
      <c r="J2503" s="351">
        <f t="shared" si="309"/>
        <v>0</v>
      </c>
      <c r="K2503" s="293">
        <f>SUM('Employee Salary Payroll Tax '!I2505:K2505)</f>
        <v>63843.18</v>
      </c>
      <c r="L2503" s="293">
        <f>'Employee Salary Payroll Tax '!H2505</f>
        <v>0</v>
      </c>
      <c r="M2503" s="293">
        <f t="shared" si="310"/>
        <v>5616.010000000002</v>
      </c>
      <c r="N2503" s="359">
        <f t="shared" si="311"/>
        <v>0</v>
      </c>
      <c r="O2503" s="331"/>
      <c r="P2503" s="61"/>
      <c r="Q2503" s="294"/>
      <c r="R2503" s="292"/>
      <c r="S2503" s="291"/>
    </row>
    <row r="2504" spans="1:19" ht="14.4">
      <c r="A2504" s="36">
        <f t="shared" si="313"/>
        <v>1181</v>
      </c>
      <c r="B2504" s="526"/>
      <c r="C2504" s="36" t="str">
        <f>VLOOKUP('Employee Salary Payroll Tax '!B2506,'Employee Salary Payroll Tax '!$D$1:$E$7,2,FALSE)</f>
        <v>NonUnion</v>
      </c>
      <c r="D2504" s="61">
        <f t="shared" si="306"/>
        <v>2.98E-2</v>
      </c>
      <c r="E2504" s="351">
        <f>'Employee Salary Payroll Tax '!N2506</f>
        <v>78095.429999999993</v>
      </c>
      <c r="F2504" s="351">
        <f t="shared" si="307"/>
        <v>80422.673813999994</v>
      </c>
      <c r="G2504" s="352"/>
      <c r="H2504" s="351">
        <f t="shared" si="312"/>
        <v>0</v>
      </c>
      <c r="I2504" s="351">
        <f t="shared" si="308"/>
        <v>2327.2438140000013</v>
      </c>
      <c r="J2504" s="351">
        <f t="shared" si="309"/>
        <v>0</v>
      </c>
      <c r="K2504" s="293">
        <f>SUM('Employee Salary Payroll Tax '!I2506:K2506)</f>
        <v>69217.350000000006</v>
      </c>
      <c r="L2504" s="293">
        <f>'Employee Salary Payroll Tax '!H2506</f>
        <v>0</v>
      </c>
      <c r="M2504" s="293">
        <f t="shared" si="310"/>
        <v>8878.0799999999872</v>
      </c>
      <c r="N2504" s="359">
        <f t="shared" si="311"/>
        <v>0</v>
      </c>
      <c r="O2504" s="331"/>
      <c r="P2504" s="61"/>
      <c r="Q2504" s="294"/>
      <c r="R2504" s="292"/>
      <c r="S2504" s="291"/>
    </row>
    <row r="2505" spans="1:19" ht="14.4">
      <c r="A2505" s="36">
        <f t="shared" si="313"/>
        <v>1182</v>
      </c>
      <c r="B2505" s="526"/>
      <c r="C2505" s="36" t="str">
        <f>VLOOKUP('Employee Salary Payroll Tax '!B2507,'Employee Salary Payroll Tax '!$D$1:$E$7,2,FALSE)</f>
        <v>NonUnion</v>
      </c>
      <c r="D2505" s="61">
        <f t="shared" si="306"/>
        <v>2.98E-2</v>
      </c>
      <c r="E2505" s="351">
        <f>'Employee Salary Payroll Tax '!N2507</f>
        <v>38586.160000000003</v>
      </c>
      <c r="F2505" s="351">
        <f t="shared" si="307"/>
        <v>39736.027568000005</v>
      </c>
      <c r="G2505" s="352"/>
      <c r="H2505" s="351">
        <f t="shared" si="312"/>
        <v>6413.8399999999965</v>
      </c>
      <c r="I2505" s="351">
        <f t="shared" si="308"/>
        <v>1149.8675680000015</v>
      </c>
      <c r="J2505" s="351">
        <f t="shared" si="309"/>
        <v>6.8992054080000091</v>
      </c>
      <c r="K2505" s="293">
        <f>SUM('Employee Salary Payroll Tax '!I2507:K2507)</f>
        <v>38207.21</v>
      </c>
      <c r="L2505" s="293">
        <f>'Employee Salary Payroll Tax '!H2507</f>
        <v>7.58</v>
      </c>
      <c r="M2505" s="293">
        <f t="shared" si="310"/>
        <v>371.37000000000438</v>
      </c>
      <c r="N2505" s="359">
        <f t="shared" si="311"/>
        <v>6.8314491478229638</v>
      </c>
      <c r="O2505" s="331"/>
      <c r="P2505" s="61"/>
      <c r="Q2505" s="294"/>
      <c r="R2505" s="292"/>
      <c r="S2505" s="291"/>
    </row>
    <row r="2506" spans="1:19" ht="14.4">
      <c r="A2506" s="36">
        <f t="shared" si="313"/>
        <v>1183</v>
      </c>
      <c r="B2506" s="526"/>
      <c r="C2506" s="36" t="str">
        <f>VLOOKUP('Employee Salary Payroll Tax '!B2508,'Employee Salary Payroll Tax '!$D$1:$E$7,2,FALSE)</f>
        <v>IBEW</v>
      </c>
      <c r="D2506" s="61">
        <f t="shared" si="306"/>
        <v>6.875E-3</v>
      </c>
      <c r="E2506" s="351">
        <f>'Employee Salary Payroll Tax '!N2508</f>
        <v>42168.86</v>
      </c>
      <c r="F2506" s="351">
        <f t="shared" si="307"/>
        <v>42458.770912499996</v>
      </c>
      <c r="G2506" s="352"/>
      <c r="H2506" s="351">
        <f t="shared" si="312"/>
        <v>2831.1399999999994</v>
      </c>
      <c r="I2506" s="351">
        <f t="shared" si="308"/>
        <v>289.9109124999959</v>
      </c>
      <c r="J2506" s="351">
        <f t="shared" si="309"/>
        <v>1.7394654749999754</v>
      </c>
      <c r="K2506" s="293">
        <f>SUM('Employee Salary Payroll Tax '!I2508:K2508)</f>
        <v>11295.66</v>
      </c>
      <c r="L2506" s="293">
        <f>'Employee Salary Payroll Tax '!H2508</f>
        <v>0</v>
      </c>
      <c r="M2506" s="293">
        <f t="shared" si="310"/>
        <v>30873.200000000001</v>
      </c>
      <c r="N2506" s="359">
        <f t="shared" si="311"/>
        <v>0.46594597498894386</v>
      </c>
      <c r="O2506" s="331"/>
      <c r="P2506" s="61"/>
      <c r="Q2506" s="294"/>
      <c r="R2506" s="292"/>
      <c r="S2506" s="291"/>
    </row>
    <row r="2507" spans="1:19" ht="14.4">
      <c r="A2507" s="36">
        <f t="shared" si="313"/>
        <v>1184</v>
      </c>
      <c r="B2507" s="526"/>
      <c r="C2507" s="36" t="str">
        <f>VLOOKUP('Employee Salary Payroll Tax '!B2509,'Employee Salary Payroll Tax '!$D$1:$E$7,2,FALSE)</f>
        <v>IBEW</v>
      </c>
      <c r="D2507" s="61">
        <f t="shared" si="306"/>
        <v>6.875E-3</v>
      </c>
      <c r="E2507" s="351">
        <f>'Employee Salary Payroll Tax '!N2509</f>
        <v>22385.14</v>
      </c>
      <c r="F2507" s="351">
        <f t="shared" si="307"/>
        <v>22539.0378375</v>
      </c>
      <c r="G2507" s="352"/>
      <c r="H2507" s="351">
        <f t="shared" si="312"/>
        <v>22614.86</v>
      </c>
      <c r="I2507" s="351">
        <f t="shared" si="308"/>
        <v>153.89783750000061</v>
      </c>
      <c r="J2507" s="351">
        <f t="shared" si="309"/>
        <v>0.92338702500000369</v>
      </c>
      <c r="K2507" s="293">
        <f>SUM('Employee Salary Payroll Tax '!I2509:K2509)</f>
        <v>22385.14</v>
      </c>
      <c r="L2507" s="293">
        <f>'Employee Salary Payroll Tax '!H2509</f>
        <v>0</v>
      </c>
      <c r="M2507" s="293">
        <f t="shared" si="310"/>
        <v>0</v>
      </c>
      <c r="N2507" s="359">
        <f t="shared" si="311"/>
        <v>0.92338702495875369</v>
      </c>
      <c r="O2507" s="331"/>
      <c r="P2507" s="61"/>
      <c r="Q2507" s="294"/>
      <c r="R2507" s="292"/>
      <c r="S2507" s="291"/>
    </row>
    <row r="2508" spans="1:19" ht="14.4">
      <c r="A2508" s="36">
        <f t="shared" si="313"/>
        <v>1185</v>
      </c>
      <c r="B2508" s="526"/>
      <c r="C2508" s="36" t="str">
        <f>VLOOKUP('Employee Salary Payroll Tax '!B2510,'Employee Salary Payroll Tax '!$D$1:$E$7,2,FALSE)</f>
        <v>IBEW</v>
      </c>
      <c r="D2508" s="61">
        <f t="shared" si="306"/>
        <v>6.875E-3</v>
      </c>
      <c r="E2508" s="351">
        <f>'Employee Salary Payroll Tax '!N2510</f>
        <v>116429.61</v>
      </c>
      <c r="F2508" s="351">
        <f t="shared" si="307"/>
        <v>117230.06356875</v>
      </c>
      <c r="G2508" s="352"/>
      <c r="H2508" s="351">
        <f t="shared" si="312"/>
        <v>0</v>
      </c>
      <c r="I2508" s="351">
        <f t="shared" si="308"/>
        <v>800.45356875000289</v>
      </c>
      <c r="J2508" s="351">
        <f t="shared" si="309"/>
        <v>0</v>
      </c>
      <c r="K2508" s="293">
        <f>SUM('Employee Salary Payroll Tax '!I2510:K2510)</f>
        <v>28513.35</v>
      </c>
      <c r="L2508" s="293">
        <f>'Employee Salary Payroll Tax '!H2510</f>
        <v>0</v>
      </c>
      <c r="M2508" s="293">
        <f t="shared" si="310"/>
        <v>87916.260000000009</v>
      </c>
      <c r="N2508" s="359">
        <f t="shared" si="311"/>
        <v>0</v>
      </c>
      <c r="O2508" s="331"/>
      <c r="P2508" s="61"/>
      <c r="Q2508" s="294"/>
      <c r="R2508" s="292"/>
      <c r="S2508" s="291"/>
    </row>
    <row r="2509" spans="1:19" ht="14.4">
      <c r="A2509" s="36">
        <f t="shared" si="313"/>
        <v>1186</v>
      </c>
      <c r="B2509" s="526"/>
      <c r="C2509" s="36" t="str">
        <f>VLOOKUP('Employee Salary Payroll Tax '!B2511,'Employee Salary Payroll Tax '!$D$1:$E$7,2,FALSE)</f>
        <v>NonUnion</v>
      </c>
      <c r="D2509" s="61">
        <f t="shared" si="306"/>
        <v>2.98E-2</v>
      </c>
      <c r="E2509" s="351">
        <f>'Employee Salary Payroll Tax '!N2511</f>
        <v>104308.34</v>
      </c>
      <c r="F2509" s="351">
        <f t="shared" si="307"/>
        <v>107416.72853200001</v>
      </c>
      <c r="G2509" s="352"/>
      <c r="H2509" s="351">
        <f t="shared" si="312"/>
        <v>0</v>
      </c>
      <c r="I2509" s="351">
        <f t="shared" si="308"/>
        <v>3108.3885320000118</v>
      </c>
      <c r="J2509" s="351">
        <f t="shared" si="309"/>
        <v>0</v>
      </c>
      <c r="K2509" s="293">
        <f>SUM('Employee Salary Payroll Tax '!I2511:K2511)</f>
        <v>89216.069999999992</v>
      </c>
      <c r="L2509" s="293">
        <f>'Employee Salary Payroll Tax '!H2511</f>
        <v>0</v>
      </c>
      <c r="M2509" s="293">
        <f t="shared" si="310"/>
        <v>15092.270000000004</v>
      </c>
      <c r="N2509" s="359">
        <f t="shared" si="311"/>
        <v>0</v>
      </c>
      <c r="O2509" s="331"/>
      <c r="P2509" s="61"/>
      <c r="Q2509" s="294"/>
      <c r="R2509" s="292"/>
      <c r="S2509" s="291"/>
    </row>
    <row r="2510" spans="1:19" ht="14.4">
      <c r="A2510" s="36">
        <f t="shared" si="313"/>
        <v>1187</v>
      </c>
      <c r="B2510" s="526"/>
      <c r="C2510" s="36" t="str">
        <f>VLOOKUP('Employee Salary Payroll Tax '!B2512,'Employee Salary Payroll Tax '!$D$1:$E$7,2,FALSE)</f>
        <v>UA</v>
      </c>
      <c r="D2510" s="61">
        <f t="shared" si="306"/>
        <v>0.03</v>
      </c>
      <c r="E2510" s="351">
        <f>'Employee Salary Payroll Tax '!N2512</f>
        <v>76823.850000000006</v>
      </c>
      <c r="F2510" s="351">
        <f t="shared" si="307"/>
        <v>79128.565500000012</v>
      </c>
      <c r="G2510" s="352"/>
      <c r="H2510" s="351">
        <f t="shared" si="312"/>
        <v>0</v>
      </c>
      <c r="I2510" s="351">
        <f t="shared" si="308"/>
        <v>2304.7155000000057</v>
      </c>
      <c r="J2510" s="351">
        <f t="shared" si="309"/>
        <v>0</v>
      </c>
      <c r="K2510" s="293">
        <f>SUM('Employee Salary Payroll Tax '!I2512:K2512)</f>
        <v>75323.58</v>
      </c>
      <c r="L2510" s="293">
        <f>'Employee Salary Payroll Tax '!H2512</f>
        <v>171.95</v>
      </c>
      <c r="M2510" s="293">
        <f t="shared" si="310"/>
        <v>1328.320000000004</v>
      </c>
      <c r="N2510" s="359">
        <f t="shared" si="311"/>
        <v>0</v>
      </c>
      <c r="O2510" s="331"/>
      <c r="P2510" s="61"/>
      <c r="Q2510" s="294"/>
      <c r="R2510" s="292"/>
      <c r="S2510" s="291"/>
    </row>
    <row r="2511" spans="1:19" ht="14.4">
      <c r="A2511" s="36">
        <f t="shared" si="313"/>
        <v>1188</v>
      </c>
      <c r="B2511" s="526"/>
      <c r="C2511" s="36" t="str">
        <f>VLOOKUP('Employee Salary Payroll Tax '!B2513,'Employee Salary Payroll Tax '!$D$1:$E$7,2,FALSE)</f>
        <v>NonUnion</v>
      </c>
      <c r="D2511" s="61">
        <f t="shared" si="306"/>
        <v>2.98E-2</v>
      </c>
      <c r="E2511" s="351">
        <f>'Employee Salary Payroll Tax '!N2513</f>
        <v>0.02</v>
      </c>
      <c r="F2511" s="351">
        <f t="shared" si="307"/>
        <v>2.0596E-2</v>
      </c>
      <c r="G2511" s="352"/>
      <c r="H2511" s="351">
        <f t="shared" si="312"/>
        <v>44999.98</v>
      </c>
      <c r="I2511" s="351">
        <f t="shared" si="308"/>
        <v>5.9599999999999931E-4</v>
      </c>
      <c r="J2511" s="351">
        <f t="shared" si="309"/>
        <v>3.5759999999999959E-6</v>
      </c>
      <c r="K2511" s="293">
        <f>SUM('Employee Salary Payroll Tax '!I2513:K2513)</f>
        <v>0.01</v>
      </c>
      <c r="L2511" s="293">
        <f>'Employee Salary Payroll Tax '!H2513</f>
        <v>0</v>
      </c>
      <c r="M2511" s="293">
        <f t="shared" si="310"/>
        <v>0.01</v>
      </c>
      <c r="N2511" s="359">
        <f t="shared" si="311"/>
        <v>1.7879106044697742E-6</v>
      </c>
      <c r="O2511" s="331"/>
      <c r="P2511" s="61"/>
      <c r="Q2511" s="294"/>
      <c r="R2511" s="292"/>
      <c r="S2511" s="291"/>
    </row>
    <row r="2512" spans="1:19" ht="14.4">
      <c r="A2512" s="36">
        <f t="shared" si="313"/>
        <v>1189</v>
      </c>
      <c r="B2512" s="526"/>
      <c r="C2512" s="36" t="str">
        <f>VLOOKUP('Employee Salary Payroll Tax '!B2514,'Employee Salary Payroll Tax '!$D$1:$E$7,2,FALSE)</f>
        <v>IBEW</v>
      </c>
      <c r="D2512" s="61">
        <f t="shared" si="306"/>
        <v>6.875E-3</v>
      </c>
      <c r="E2512" s="351">
        <f>'Employee Salary Payroll Tax '!N2514</f>
        <v>81335.53</v>
      </c>
      <c r="F2512" s="351">
        <f t="shared" si="307"/>
        <v>81894.711768749999</v>
      </c>
      <c r="G2512" s="352"/>
      <c r="H2512" s="351">
        <f t="shared" si="312"/>
        <v>0</v>
      </c>
      <c r="I2512" s="351">
        <f t="shared" si="308"/>
        <v>559.18176875000063</v>
      </c>
      <c r="J2512" s="351">
        <f t="shared" si="309"/>
        <v>0</v>
      </c>
      <c r="K2512" s="293">
        <f>SUM('Employee Salary Payroll Tax '!I2514:K2514)</f>
        <v>21757.78</v>
      </c>
      <c r="L2512" s="293">
        <f>'Employee Salary Payroll Tax '!H2514</f>
        <v>0</v>
      </c>
      <c r="M2512" s="293">
        <f t="shared" si="310"/>
        <v>59577.75</v>
      </c>
      <c r="N2512" s="359">
        <f t="shared" si="311"/>
        <v>0</v>
      </c>
      <c r="O2512" s="331"/>
      <c r="P2512" s="61"/>
      <c r="Q2512" s="294"/>
      <c r="R2512" s="292"/>
      <c r="S2512" s="291"/>
    </row>
    <row r="2513" spans="1:19" ht="14.4">
      <c r="A2513" s="36">
        <f t="shared" si="313"/>
        <v>1190</v>
      </c>
      <c r="B2513" s="526"/>
      <c r="C2513" s="36" t="str">
        <f>VLOOKUP('Employee Salary Payroll Tax '!B2515,'Employee Salary Payroll Tax '!$D$1:$E$7,2,FALSE)</f>
        <v>NonUnion</v>
      </c>
      <c r="D2513" s="61">
        <f t="shared" ref="D2513:D2576" si="314">VLOOKUP(C2513,C$9:D$12,2)</f>
        <v>2.98E-2</v>
      </c>
      <c r="E2513" s="351">
        <f>'Employee Salary Payroll Tax '!N2515</f>
        <v>66032.38</v>
      </c>
      <c r="F2513" s="351">
        <f t="shared" ref="F2513:F2576" si="315">E2513*(1+D2513)</f>
        <v>68000.144924000007</v>
      </c>
      <c r="G2513" s="352"/>
      <c r="H2513" s="351">
        <f t="shared" si="312"/>
        <v>0</v>
      </c>
      <c r="I2513" s="351">
        <f t="shared" ref="I2513:I2576" si="316">F2513-E2513</f>
        <v>1967.7649240000028</v>
      </c>
      <c r="J2513" s="351">
        <f t="shared" ref="J2513:J2576" si="317">IF(H2513&gt;I2513,I2513*$J$12,H2513*$J$12)</f>
        <v>0</v>
      </c>
      <c r="K2513" s="293">
        <f>SUM('Employee Salary Payroll Tax '!I2515:K2515)</f>
        <v>46.95</v>
      </c>
      <c r="L2513" s="293">
        <f>'Employee Salary Payroll Tax '!H2515</f>
        <v>0</v>
      </c>
      <c r="M2513" s="293">
        <f t="shared" ref="M2513:M2576" si="318">E2513-K2513-L2513</f>
        <v>65985.430000000008</v>
      </c>
      <c r="N2513" s="359">
        <f t="shared" ref="N2513:N2576" si="319">J2513*K2513/(SUM(K2513:M2513)+0.000001)</f>
        <v>0</v>
      </c>
      <c r="O2513" s="331"/>
      <c r="P2513" s="61"/>
      <c r="Q2513" s="294"/>
      <c r="R2513" s="292"/>
      <c r="S2513" s="291"/>
    </row>
    <row r="2514" spans="1:19" ht="14.4">
      <c r="A2514" s="36">
        <f t="shared" si="313"/>
        <v>1191</v>
      </c>
      <c r="B2514" s="526"/>
      <c r="C2514" s="36" t="str">
        <f>VLOOKUP('Employee Salary Payroll Tax '!B2516,'Employee Salary Payroll Tax '!$D$1:$E$7,2,FALSE)</f>
        <v>IBEW</v>
      </c>
      <c r="D2514" s="61">
        <f t="shared" si="314"/>
        <v>6.875E-3</v>
      </c>
      <c r="E2514" s="351">
        <f>'Employee Salary Payroll Tax '!N2516</f>
        <v>136770.69</v>
      </c>
      <c r="F2514" s="351">
        <f t="shared" si="315"/>
        <v>137710.98849374999</v>
      </c>
      <c r="G2514" s="352"/>
      <c r="H2514" s="351">
        <f t="shared" ref="H2514:H2577" si="320">IF(E2514&gt;$H$12,0,$H$12-E2514)</f>
        <v>0</v>
      </c>
      <c r="I2514" s="351">
        <f t="shared" si="316"/>
        <v>940.29849374998594</v>
      </c>
      <c r="J2514" s="351">
        <f t="shared" si="317"/>
        <v>0</v>
      </c>
      <c r="K2514" s="293">
        <f>SUM('Employee Salary Payroll Tax '!I2516:K2516)</f>
        <v>111612.15</v>
      </c>
      <c r="L2514" s="293">
        <f>'Employee Salary Payroll Tax '!H2516</f>
        <v>0</v>
      </c>
      <c r="M2514" s="293">
        <f t="shared" si="318"/>
        <v>25158.540000000008</v>
      </c>
      <c r="N2514" s="359">
        <f t="shared" si="319"/>
        <v>0</v>
      </c>
      <c r="O2514" s="331"/>
      <c r="P2514" s="61"/>
      <c r="Q2514" s="294"/>
      <c r="R2514" s="292"/>
      <c r="S2514" s="291"/>
    </row>
    <row r="2515" spans="1:19" ht="14.4">
      <c r="A2515" s="36">
        <f t="shared" si="313"/>
        <v>1192</v>
      </c>
      <c r="B2515" s="526"/>
      <c r="C2515" s="36" t="str">
        <f>VLOOKUP('Employee Salary Payroll Tax '!B2517,'Employee Salary Payroll Tax '!$D$1:$E$7,2,FALSE)</f>
        <v>IBEW</v>
      </c>
      <c r="D2515" s="61">
        <f t="shared" si="314"/>
        <v>6.875E-3</v>
      </c>
      <c r="E2515" s="351">
        <f>'Employee Salary Payroll Tax '!N2517</f>
        <v>2734.76</v>
      </c>
      <c r="F2515" s="351">
        <f t="shared" si="315"/>
        <v>2753.561475</v>
      </c>
      <c r="G2515" s="352"/>
      <c r="H2515" s="351">
        <f t="shared" si="320"/>
        <v>42265.24</v>
      </c>
      <c r="I2515" s="351">
        <f t="shared" si="316"/>
        <v>18.801474999999755</v>
      </c>
      <c r="J2515" s="351">
        <f t="shared" si="317"/>
        <v>0.11280884999999853</v>
      </c>
      <c r="K2515" s="293">
        <f>SUM('Employee Salary Payroll Tax '!I2517:K2517)</f>
        <v>2732.6400000000003</v>
      </c>
      <c r="L2515" s="293">
        <f>'Employee Salary Payroll Tax '!H2517</f>
        <v>0</v>
      </c>
      <c r="M2515" s="293">
        <f t="shared" si="318"/>
        <v>2.1199999999998909</v>
      </c>
      <c r="N2515" s="359">
        <f t="shared" si="319"/>
        <v>0.11272139995878051</v>
      </c>
      <c r="O2515" s="331"/>
      <c r="P2515" s="61"/>
      <c r="Q2515" s="294"/>
      <c r="R2515" s="292"/>
      <c r="S2515" s="291"/>
    </row>
    <row r="2516" spans="1:19" ht="14.4">
      <c r="A2516" s="36">
        <f t="shared" si="313"/>
        <v>1193</v>
      </c>
      <c r="B2516" s="526"/>
      <c r="C2516" s="36" t="str">
        <f>VLOOKUP('Employee Salary Payroll Tax '!B2518,'Employee Salary Payroll Tax '!$D$1:$E$7,2,FALSE)</f>
        <v>Not Assigned</v>
      </c>
      <c r="D2516" s="61">
        <f t="shared" si="314"/>
        <v>0</v>
      </c>
      <c r="E2516" s="351">
        <f>'Employee Salary Payroll Tax '!N2518</f>
        <v>0.01</v>
      </c>
      <c r="F2516" s="351">
        <f t="shared" si="315"/>
        <v>0.01</v>
      </c>
      <c r="G2516" s="352"/>
      <c r="H2516" s="351">
        <f t="shared" si="320"/>
        <v>44999.99</v>
      </c>
      <c r="I2516" s="351">
        <f t="shared" si="316"/>
        <v>0</v>
      </c>
      <c r="J2516" s="351">
        <f t="shared" si="317"/>
        <v>0</v>
      </c>
      <c r="K2516" s="293">
        <f>SUM('Employee Salary Payroll Tax '!I2518:K2518)</f>
        <v>4.32</v>
      </c>
      <c r="L2516" s="293">
        <f>'Employee Salary Payroll Tax '!H2518</f>
        <v>0</v>
      </c>
      <c r="M2516" s="293">
        <f t="shared" si="318"/>
        <v>-4.3100000000000005</v>
      </c>
      <c r="N2516" s="359">
        <f t="shared" si="319"/>
        <v>0</v>
      </c>
      <c r="O2516" s="331"/>
      <c r="P2516" s="61"/>
      <c r="Q2516" s="294"/>
      <c r="R2516" s="292"/>
      <c r="S2516" s="291"/>
    </row>
    <row r="2517" spans="1:19" ht="14.4">
      <c r="A2517" s="36">
        <f t="shared" si="313"/>
        <v>1194</v>
      </c>
      <c r="B2517" s="526"/>
      <c r="C2517" s="36" t="str">
        <f>VLOOKUP('Employee Salary Payroll Tax '!B2519,'Employee Salary Payroll Tax '!$D$1:$E$7,2,FALSE)</f>
        <v>NonUnion</v>
      </c>
      <c r="D2517" s="61">
        <f t="shared" si="314"/>
        <v>2.98E-2</v>
      </c>
      <c r="E2517" s="351">
        <f>'Employee Salary Payroll Tax '!N2519</f>
        <v>88550.95</v>
      </c>
      <c r="F2517" s="351">
        <f t="shared" si="315"/>
        <v>91189.768309999999</v>
      </c>
      <c r="G2517" s="352"/>
      <c r="H2517" s="351">
        <f t="shared" si="320"/>
        <v>0</v>
      </c>
      <c r="I2517" s="351">
        <f t="shared" si="316"/>
        <v>2638.8183100000024</v>
      </c>
      <c r="J2517" s="351">
        <f t="shared" si="317"/>
        <v>0</v>
      </c>
      <c r="K2517" s="293">
        <f>SUM('Employee Salary Payroll Tax '!I2519:K2519)</f>
        <v>15014.97</v>
      </c>
      <c r="L2517" s="293">
        <f>'Employee Salary Payroll Tax '!H2519</f>
        <v>0</v>
      </c>
      <c r="M2517" s="293">
        <f t="shared" si="318"/>
        <v>73535.98</v>
      </c>
      <c r="N2517" s="359">
        <f t="shared" si="319"/>
        <v>0</v>
      </c>
      <c r="O2517" s="331"/>
      <c r="P2517" s="61"/>
      <c r="Q2517" s="294"/>
      <c r="R2517" s="292"/>
      <c r="S2517" s="291"/>
    </row>
    <row r="2518" spans="1:19" ht="14.4">
      <c r="A2518" s="36">
        <f t="shared" si="313"/>
        <v>1195</v>
      </c>
      <c r="B2518" s="526"/>
      <c r="C2518" s="36" t="str">
        <f>VLOOKUP('Employee Salary Payroll Tax '!B2520,'Employee Salary Payroll Tax '!$D$1:$E$7,2,FALSE)</f>
        <v>IBEW</v>
      </c>
      <c r="D2518" s="61">
        <f t="shared" si="314"/>
        <v>6.875E-3</v>
      </c>
      <c r="E2518" s="351">
        <f>'Employee Salary Payroll Tax '!N2520</f>
        <v>76022.23</v>
      </c>
      <c r="F2518" s="351">
        <f t="shared" si="315"/>
        <v>76544.882831249997</v>
      </c>
      <c r="G2518" s="352"/>
      <c r="H2518" s="351">
        <f t="shared" si="320"/>
        <v>0</v>
      </c>
      <c r="I2518" s="351">
        <f t="shared" si="316"/>
        <v>522.65283125000133</v>
      </c>
      <c r="J2518" s="351">
        <f t="shared" si="317"/>
        <v>0</v>
      </c>
      <c r="K2518" s="293">
        <f>SUM('Employee Salary Payroll Tax '!I2520:K2520)</f>
        <v>74742.080000000002</v>
      </c>
      <c r="L2518" s="293">
        <f>'Employee Salary Payroll Tax '!H2520</f>
        <v>134.07</v>
      </c>
      <c r="M2518" s="293">
        <f t="shared" si="318"/>
        <v>1146.0799999999942</v>
      </c>
      <c r="N2518" s="359">
        <f t="shared" si="319"/>
        <v>0</v>
      </c>
      <c r="O2518" s="331"/>
      <c r="P2518" s="61"/>
      <c r="Q2518" s="294"/>
      <c r="R2518" s="292"/>
      <c r="S2518" s="291"/>
    </row>
    <row r="2519" spans="1:19" ht="14.4">
      <c r="A2519" s="36">
        <f t="shared" si="313"/>
        <v>1196</v>
      </c>
      <c r="B2519" s="526"/>
      <c r="C2519" s="36" t="str">
        <f>VLOOKUP('Employee Salary Payroll Tax '!B2521,'Employee Salary Payroll Tax '!$D$1:$E$7,2,FALSE)</f>
        <v>NonUnion</v>
      </c>
      <c r="D2519" s="61">
        <f t="shared" si="314"/>
        <v>2.98E-2</v>
      </c>
      <c r="E2519" s="351">
        <f>'Employee Salary Payroll Tax '!N2521</f>
        <v>16488.23</v>
      </c>
      <c r="F2519" s="351">
        <f t="shared" si="315"/>
        <v>16979.579254</v>
      </c>
      <c r="G2519" s="352"/>
      <c r="H2519" s="351">
        <f t="shared" si="320"/>
        <v>28511.77</v>
      </c>
      <c r="I2519" s="351">
        <f t="shared" si="316"/>
        <v>491.34925400000066</v>
      </c>
      <c r="J2519" s="351">
        <f t="shared" si="317"/>
        <v>2.9480955240000042</v>
      </c>
      <c r="K2519" s="293">
        <f>SUM('Employee Salary Payroll Tax '!I2521:K2521)</f>
        <v>702.82999999999993</v>
      </c>
      <c r="L2519" s="293">
        <f>'Employee Salary Payroll Tax '!H2521</f>
        <v>0</v>
      </c>
      <c r="M2519" s="293">
        <f t="shared" si="318"/>
        <v>15785.4</v>
      </c>
      <c r="N2519" s="359">
        <f t="shared" si="319"/>
        <v>0.12566600399237862</v>
      </c>
      <c r="O2519" s="331"/>
      <c r="P2519" s="61"/>
      <c r="Q2519" s="294"/>
      <c r="R2519" s="292"/>
      <c r="S2519" s="291"/>
    </row>
    <row r="2520" spans="1:19" ht="14.4">
      <c r="A2520" s="36">
        <f t="shared" si="313"/>
        <v>1197</v>
      </c>
      <c r="B2520" s="526"/>
      <c r="C2520" s="36" t="str">
        <f>VLOOKUP('Employee Salary Payroll Tax '!B2522,'Employee Salary Payroll Tax '!$D$1:$E$7,2,FALSE)</f>
        <v>NonUnion</v>
      </c>
      <c r="D2520" s="61">
        <f t="shared" si="314"/>
        <v>2.98E-2</v>
      </c>
      <c r="E2520" s="351">
        <f>'Employee Salary Payroll Tax '!N2522</f>
        <v>28582.13</v>
      </c>
      <c r="F2520" s="351">
        <f t="shared" si="315"/>
        <v>29433.877474000001</v>
      </c>
      <c r="G2520" s="352"/>
      <c r="H2520" s="351">
        <f t="shared" si="320"/>
        <v>16417.87</v>
      </c>
      <c r="I2520" s="351">
        <f t="shared" si="316"/>
        <v>851.74747399999978</v>
      </c>
      <c r="J2520" s="351">
        <f t="shared" si="317"/>
        <v>5.1104848439999992</v>
      </c>
      <c r="K2520" s="293">
        <f>SUM('Employee Salary Payroll Tax '!I2522:K2522)</f>
        <v>-20.010000000000002</v>
      </c>
      <c r="L2520" s="293">
        <f>'Employee Salary Payroll Tax '!H2522</f>
        <v>0</v>
      </c>
      <c r="M2520" s="293">
        <f t="shared" si="318"/>
        <v>28602.14</v>
      </c>
      <c r="N2520" s="359">
        <f t="shared" si="319"/>
        <v>-3.5777879998748238E-3</v>
      </c>
      <c r="O2520" s="331"/>
      <c r="P2520" s="61"/>
      <c r="Q2520" s="294"/>
      <c r="R2520" s="292"/>
      <c r="S2520" s="291"/>
    </row>
    <row r="2521" spans="1:19" ht="14.4">
      <c r="A2521" s="36">
        <f t="shared" si="313"/>
        <v>1198</v>
      </c>
      <c r="B2521" s="526"/>
      <c r="C2521" s="36" t="str">
        <f>VLOOKUP('Employee Salary Payroll Tax '!B2523,'Employee Salary Payroll Tax '!$D$1:$E$7,2,FALSE)</f>
        <v>Not Assigned</v>
      </c>
      <c r="D2521" s="61">
        <f t="shared" si="314"/>
        <v>0</v>
      </c>
      <c r="E2521" s="351">
        <f>'Employee Salary Payroll Tax '!N2523</f>
        <v>0</v>
      </c>
      <c r="F2521" s="351">
        <f t="shared" si="315"/>
        <v>0</v>
      </c>
      <c r="G2521" s="352"/>
      <c r="H2521" s="351">
        <f t="shared" si="320"/>
        <v>45000</v>
      </c>
      <c r="I2521" s="351">
        <f t="shared" si="316"/>
        <v>0</v>
      </c>
      <c r="J2521" s="351">
        <f t="shared" si="317"/>
        <v>0</v>
      </c>
      <c r="K2521" s="293">
        <f>SUM('Employee Salary Payroll Tax '!I2523:K2523)</f>
        <v>0</v>
      </c>
      <c r="L2521" s="293">
        <f>'Employee Salary Payroll Tax '!H2523</f>
        <v>0</v>
      </c>
      <c r="M2521" s="293">
        <f t="shared" si="318"/>
        <v>0</v>
      </c>
      <c r="N2521" s="359">
        <f t="shared" si="319"/>
        <v>0</v>
      </c>
      <c r="O2521" s="331"/>
      <c r="P2521" s="61"/>
      <c r="Q2521" s="294"/>
      <c r="R2521" s="292"/>
      <c r="S2521" s="291"/>
    </row>
    <row r="2522" spans="1:19" ht="14.4">
      <c r="A2522" s="36">
        <f t="shared" si="313"/>
        <v>1199</v>
      </c>
      <c r="B2522" s="526"/>
      <c r="C2522" s="36" t="str">
        <f>VLOOKUP('Employee Salary Payroll Tax '!B2524,'Employee Salary Payroll Tax '!$D$1:$E$7,2,FALSE)</f>
        <v>NonUnion</v>
      </c>
      <c r="D2522" s="61">
        <f t="shared" si="314"/>
        <v>2.98E-2</v>
      </c>
      <c r="E2522" s="351">
        <f>'Employee Salary Payroll Tax '!N2524</f>
        <v>57576.46</v>
      </c>
      <c r="F2522" s="351">
        <f t="shared" si="315"/>
        <v>59292.238508000002</v>
      </c>
      <c r="G2522" s="352"/>
      <c r="H2522" s="351">
        <f t="shared" si="320"/>
        <v>0</v>
      </c>
      <c r="I2522" s="351">
        <f t="shared" si="316"/>
        <v>1715.7785080000031</v>
      </c>
      <c r="J2522" s="351">
        <f t="shared" si="317"/>
        <v>0</v>
      </c>
      <c r="K2522" s="293">
        <f>SUM('Employee Salary Payroll Tax '!I2524:K2524)</f>
        <v>-177.71</v>
      </c>
      <c r="L2522" s="293">
        <f>'Employee Salary Payroll Tax '!H2524</f>
        <v>0</v>
      </c>
      <c r="M2522" s="293">
        <f t="shared" si="318"/>
        <v>57754.17</v>
      </c>
      <c r="N2522" s="359">
        <f t="shared" si="319"/>
        <v>0</v>
      </c>
      <c r="O2522" s="331"/>
      <c r="P2522" s="61"/>
      <c r="Q2522" s="294"/>
      <c r="R2522" s="292"/>
      <c r="S2522" s="291"/>
    </row>
    <row r="2523" spans="1:19" ht="14.4">
      <c r="A2523" s="36">
        <f t="shared" si="313"/>
        <v>1200</v>
      </c>
      <c r="B2523" s="526"/>
      <c r="C2523" s="36" t="str">
        <f>VLOOKUP('Employee Salary Payroll Tax '!B2525,'Employee Salary Payroll Tax '!$D$1:$E$7,2,FALSE)</f>
        <v>IBEW</v>
      </c>
      <c r="D2523" s="61">
        <f t="shared" si="314"/>
        <v>6.875E-3</v>
      </c>
      <c r="E2523" s="351">
        <f>'Employee Salary Payroll Tax '!N2525</f>
        <v>65727.03</v>
      </c>
      <c r="F2523" s="351">
        <f t="shared" si="315"/>
        <v>66178.903331249996</v>
      </c>
      <c r="G2523" s="352"/>
      <c r="H2523" s="351">
        <f t="shared" si="320"/>
        <v>0</v>
      </c>
      <c r="I2523" s="351">
        <f t="shared" si="316"/>
        <v>451.87333124999714</v>
      </c>
      <c r="J2523" s="351">
        <f t="shared" si="317"/>
        <v>0</v>
      </c>
      <c r="K2523" s="293">
        <f>SUM('Employee Salary Payroll Tax '!I2525:K2525)</f>
        <v>65727.03</v>
      </c>
      <c r="L2523" s="293">
        <f>'Employee Salary Payroll Tax '!H2525</f>
        <v>0</v>
      </c>
      <c r="M2523" s="293">
        <f t="shared" si="318"/>
        <v>0</v>
      </c>
      <c r="N2523" s="359">
        <f t="shared" si="319"/>
        <v>0</v>
      </c>
      <c r="O2523" s="331"/>
      <c r="P2523" s="61"/>
      <c r="Q2523" s="294"/>
      <c r="R2523" s="292"/>
      <c r="S2523" s="291"/>
    </row>
    <row r="2524" spans="1:19" ht="14.4">
      <c r="A2524" s="36">
        <f t="shared" si="313"/>
        <v>1201</v>
      </c>
      <c r="B2524" s="526"/>
      <c r="C2524" s="36" t="str">
        <f>VLOOKUP('Employee Salary Payroll Tax '!B2526,'Employee Salary Payroll Tax '!$D$1:$E$7,2,FALSE)</f>
        <v>NonUnion</v>
      </c>
      <c r="D2524" s="61">
        <f t="shared" si="314"/>
        <v>2.98E-2</v>
      </c>
      <c r="E2524" s="351">
        <f>'Employee Salary Payroll Tax '!N2526</f>
        <v>183243.22</v>
      </c>
      <c r="F2524" s="351">
        <f t="shared" si="315"/>
        <v>188703.867956</v>
      </c>
      <c r="G2524" s="352"/>
      <c r="H2524" s="351">
        <f t="shared" si="320"/>
        <v>0</v>
      </c>
      <c r="I2524" s="351">
        <f t="shared" si="316"/>
        <v>5460.6479560000007</v>
      </c>
      <c r="J2524" s="351">
        <f t="shared" si="317"/>
        <v>0</v>
      </c>
      <c r="K2524" s="293">
        <f>SUM('Employee Salary Payroll Tax '!I2526:K2526)</f>
        <v>152449.18</v>
      </c>
      <c r="L2524" s="293">
        <f>'Employee Salary Payroll Tax '!H2526</f>
        <v>3039.31</v>
      </c>
      <c r="M2524" s="293">
        <f t="shared" si="318"/>
        <v>27754.730000000007</v>
      </c>
      <c r="N2524" s="359">
        <f t="shared" si="319"/>
        <v>0</v>
      </c>
      <c r="O2524" s="331"/>
      <c r="P2524" s="61"/>
      <c r="Q2524" s="294"/>
      <c r="R2524" s="292"/>
      <c r="S2524" s="291"/>
    </row>
    <row r="2525" spans="1:19" ht="14.4">
      <c r="A2525" s="36">
        <f t="shared" si="313"/>
        <v>1202</v>
      </c>
      <c r="B2525" s="526"/>
      <c r="C2525" s="36" t="str">
        <f>VLOOKUP('Employee Salary Payroll Tax '!B2527,'Employee Salary Payroll Tax '!$D$1:$E$7,2,FALSE)</f>
        <v>IBEW</v>
      </c>
      <c r="D2525" s="61">
        <f t="shared" si="314"/>
        <v>6.875E-3</v>
      </c>
      <c r="E2525" s="351">
        <f>'Employee Salary Payroll Tax '!N2527</f>
        <v>55360.28</v>
      </c>
      <c r="F2525" s="351">
        <f t="shared" si="315"/>
        <v>55740.881924999994</v>
      </c>
      <c r="G2525" s="352"/>
      <c r="H2525" s="351">
        <f t="shared" si="320"/>
        <v>0</v>
      </c>
      <c r="I2525" s="351">
        <f t="shared" si="316"/>
        <v>380.60192499999539</v>
      </c>
      <c r="J2525" s="351">
        <f t="shared" si="317"/>
        <v>0</v>
      </c>
      <c r="K2525" s="293">
        <f>SUM('Employee Salary Payroll Tax '!I2527:K2527)</f>
        <v>14811.14</v>
      </c>
      <c r="L2525" s="293">
        <f>'Employee Salary Payroll Tax '!H2527</f>
        <v>0</v>
      </c>
      <c r="M2525" s="293">
        <f t="shared" si="318"/>
        <v>40549.14</v>
      </c>
      <c r="N2525" s="359">
        <f t="shared" si="319"/>
        <v>0</v>
      </c>
      <c r="O2525" s="331"/>
      <c r="P2525" s="61"/>
      <c r="Q2525" s="294"/>
      <c r="R2525" s="292"/>
      <c r="S2525" s="291"/>
    </row>
    <row r="2526" spans="1:19" ht="14.4">
      <c r="A2526" s="36">
        <f t="shared" si="313"/>
        <v>1203</v>
      </c>
      <c r="B2526" s="526"/>
      <c r="C2526" s="36" t="str">
        <f>VLOOKUP('Employee Salary Payroll Tax '!B2528,'Employee Salary Payroll Tax '!$D$1:$E$7,2,FALSE)</f>
        <v>NonUnion</v>
      </c>
      <c r="D2526" s="61">
        <f t="shared" si="314"/>
        <v>2.98E-2</v>
      </c>
      <c r="E2526" s="351">
        <f>'Employee Salary Payroll Tax '!N2528</f>
        <v>50033.75</v>
      </c>
      <c r="F2526" s="351">
        <f t="shared" si="315"/>
        <v>51524.755750000004</v>
      </c>
      <c r="G2526" s="352"/>
      <c r="H2526" s="351">
        <f t="shared" si="320"/>
        <v>0</v>
      </c>
      <c r="I2526" s="351">
        <f t="shared" si="316"/>
        <v>1491.0057500000039</v>
      </c>
      <c r="J2526" s="351">
        <f t="shared" si="317"/>
        <v>0</v>
      </c>
      <c r="K2526" s="293">
        <f>SUM('Employee Salary Payroll Tax '!I2528:K2528)</f>
        <v>11127.470000000001</v>
      </c>
      <c r="L2526" s="293">
        <f>'Employee Salary Payroll Tax '!H2528</f>
        <v>0</v>
      </c>
      <c r="M2526" s="293">
        <f t="shared" si="318"/>
        <v>38906.28</v>
      </c>
      <c r="N2526" s="359">
        <f t="shared" si="319"/>
        <v>0</v>
      </c>
      <c r="O2526" s="331"/>
      <c r="P2526" s="61"/>
      <c r="Q2526" s="294"/>
      <c r="R2526" s="292"/>
      <c r="S2526" s="291"/>
    </row>
    <row r="2527" spans="1:19" ht="14.4">
      <c r="A2527" s="36">
        <f t="shared" si="313"/>
        <v>1204</v>
      </c>
      <c r="B2527" s="526"/>
      <c r="C2527" s="36" t="str">
        <f>VLOOKUP('Employee Salary Payroll Tax '!B2529,'Employee Salary Payroll Tax '!$D$1:$E$7,2,FALSE)</f>
        <v>Not Assigned</v>
      </c>
      <c r="D2527" s="61">
        <f t="shared" si="314"/>
        <v>0</v>
      </c>
      <c r="E2527" s="351">
        <f>'Employee Salary Payroll Tax '!N2529</f>
        <v>0</v>
      </c>
      <c r="F2527" s="351">
        <f t="shared" si="315"/>
        <v>0</v>
      </c>
      <c r="G2527" s="352"/>
      <c r="H2527" s="351">
        <f t="shared" si="320"/>
        <v>45000</v>
      </c>
      <c r="I2527" s="351">
        <f t="shared" si="316"/>
        <v>0</v>
      </c>
      <c r="J2527" s="351">
        <f t="shared" si="317"/>
        <v>0</v>
      </c>
      <c r="K2527" s="293">
        <f>SUM('Employee Salary Payroll Tax '!I2529:K2529)</f>
        <v>-1050.56</v>
      </c>
      <c r="L2527" s="293">
        <f>'Employee Salary Payroll Tax '!H2529</f>
        <v>0</v>
      </c>
      <c r="M2527" s="293">
        <f t="shared" si="318"/>
        <v>1050.56</v>
      </c>
      <c r="N2527" s="359">
        <f t="shared" si="319"/>
        <v>0</v>
      </c>
      <c r="O2527" s="331"/>
      <c r="P2527" s="61"/>
      <c r="Q2527" s="294"/>
      <c r="R2527" s="292"/>
      <c r="S2527" s="291"/>
    </row>
    <row r="2528" spans="1:19" ht="14.4">
      <c r="A2528" s="36">
        <f t="shared" si="313"/>
        <v>1205</v>
      </c>
      <c r="B2528" s="526"/>
      <c r="C2528" s="36" t="str">
        <f>VLOOKUP('Employee Salary Payroll Tax '!B2530,'Employee Salary Payroll Tax '!$D$1:$E$7,2,FALSE)</f>
        <v>NonUnion</v>
      </c>
      <c r="D2528" s="61">
        <f t="shared" si="314"/>
        <v>2.98E-2</v>
      </c>
      <c r="E2528" s="351">
        <f>'Employee Salary Payroll Tax '!N2530</f>
        <v>54084.480000000003</v>
      </c>
      <c r="F2528" s="351">
        <f t="shared" si="315"/>
        <v>55696.197504000003</v>
      </c>
      <c r="G2528" s="352"/>
      <c r="H2528" s="351">
        <f t="shared" si="320"/>
        <v>0</v>
      </c>
      <c r="I2528" s="351">
        <f t="shared" si="316"/>
        <v>1611.7175040000002</v>
      </c>
      <c r="J2528" s="351">
        <f t="shared" si="317"/>
        <v>0</v>
      </c>
      <c r="K2528" s="293">
        <f>SUM('Employee Salary Payroll Tax '!I2530:K2530)</f>
        <v>54084.480000000003</v>
      </c>
      <c r="L2528" s="293">
        <f>'Employee Salary Payroll Tax '!H2530</f>
        <v>0</v>
      </c>
      <c r="M2528" s="293">
        <f t="shared" si="318"/>
        <v>0</v>
      </c>
      <c r="N2528" s="359">
        <f t="shared" si="319"/>
        <v>0</v>
      </c>
      <c r="O2528" s="331"/>
      <c r="P2528" s="61"/>
      <c r="Q2528" s="294"/>
      <c r="R2528" s="292"/>
      <c r="S2528" s="291"/>
    </row>
    <row r="2529" spans="1:19" ht="14.4">
      <c r="A2529" s="36">
        <f t="shared" si="313"/>
        <v>1206</v>
      </c>
      <c r="B2529" s="526"/>
      <c r="C2529" s="36" t="str">
        <f>VLOOKUP('Employee Salary Payroll Tax '!B2531,'Employee Salary Payroll Tax '!$D$1:$E$7,2,FALSE)</f>
        <v>UA</v>
      </c>
      <c r="D2529" s="61">
        <f t="shared" si="314"/>
        <v>0.03</v>
      </c>
      <c r="E2529" s="351">
        <f>'Employee Salary Payroll Tax '!N2531</f>
        <v>64403.14</v>
      </c>
      <c r="F2529" s="351">
        <f t="shared" si="315"/>
        <v>66335.234200000006</v>
      </c>
      <c r="G2529" s="352"/>
      <c r="H2529" s="351">
        <f t="shared" si="320"/>
        <v>0</v>
      </c>
      <c r="I2529" s="351">
        <f t="shared" si="316"/>
        <v>1932.0942000000068</v>
      </c>
      <c r="J2529" s="351">
        <f t="shared" si="317"/>
        <v>0</v>
      </c>
      <c r="K2529" s="293">
        <f>SUM('Employee Salary Payroll Tax '!I2531:K2531)</f>
        <v>61759.17</v>
      </c>
      <c r="L2529" s="293">
        <f>'Employee Salary Payroll Tax '!H2531</f>
        <v>0</v>
      </c>
      <c r="M2529" s="293">
        <f t="shared" si="318"/>
        <v>2643.9700000000012</v>
      </c>
      <c r="N2529" s="359">
        <f t="shared" si="319"/>
        <v>0</v>
      </c>
      <c r="O2529" s="331"/>
      <c r="P2529" s="61"/>
      <c r="Q2529" s="294"/>
      <c r="R2529" s="292"/>
      <c r="S2529" s="291"/>
    </row>
    <row r="2530" spans="1:19" ht="14.4">
      <c r="A2530" s="36">
        <f t="shared" si="313"/>
        <v>1207</v>
      </c>
      <c r="B2530" s="526"/>
      <c r="C2530" s="36" t="str">
        <f>VLOOKUP('Employee Salary Payroll Tax '!B2532,'Employee Salary Payroll Tax '!$D$1:$E$7,2,FALSE)</f>
        <v>NonUnion</v>
      </c>
      <c r="D2530" s="61">
        <f t="shared" si="314"/>
        <v>2.98E-2</v>
      </c>
      <c r="E2530" s="351">
        <f>'Employee Salary Payroll Tax '!N2532</f>
        <v>53366.97</v>
      </c>
      <c r="F2530" s="351">
        <f t="shared" si="315"/>
        <v>54957.305706000006</v>
      </c>
      <c r="G2530" s="352"/>
      <c r="H2530" s="351">
        <f t="shared" si="320"/>
        <v>0</v>
      </c>
      <c r="I2530" s="351">
        <f t="shared" si="316"/>
        <v>1590.3357060000053</v>
      </c>
      <c r="J2530" s="351">
        <f t="shared" si="317"/>
        <v>0</v>
      </c>
      <c r="K2530" s="293">
        <f>SUM('Employee Salary Payroll Tax '!I2532:K2532)</f>
        <v>571.29</v>
      </c>
      <c r="L2530" s="293">
        <f>'Employee Salary Payroll Tax '!H2532</f>
        <v>303.77999999999997</v>
      </c>
      <c r="M2530" s="293">
        <f t="shared" si="318"/>
        <v>52491.9</v>
      </c>
      <c r="N2530" s="359">
        <f t="shared" si="319"/>
        <v>0</v>
      </c>
      <c r="O2530" s="331"/>
      <c r="P2530" s="61"/>
      <c r="Q2530" s="294"/>
      <c r="R2530" s="292"/>
      <c r="S2530" s="291"/>
    </row>
    <row r="2531" spans="1:19" ht="14.4">
      <c r="A2531" s="36">
        <f t="shared" si="313"/>
        <v>1208</v>
      </c>
      <c r="B2531" s="526"/>
      <c r="C2531" s="36" t="str">
        <f>VLOOKUP('Employee Salary Payroll Tax '!B2533,'Employee Salary Payroll Tax '!$D$1:$E$7,2,FALSE)</f>
        <v>NonUnion</v>
      </c>
      <c r="D2531" s="61">
        <f t="shared" si="314"/>
        <v>2.98E-2</v>
      </c>
      <c r="E2531" s="351">
        <f>'Employee Salary Payroll Tax '!N2533</f>
        <v>81962.23</v>
      </c>
      <c r="F2531" s="351">
        <f t="shared" si="315"/>
        <v>84404.704454000006</v>
      </c>
      <c r="G2531" s="352"/>
      <c r="H2531" s="351">
        <f t="shared" si="320"/>
        <v>0</v>
      </c>
      <c r="I2531" s="351">
        <f t="shared" si="316"/>
        <v>2442.4744540000102</v>
      </c>
      <c r="J2531" s="351">
        <f t="shared" si="317"/>
        <v>0</v>
      </c>
      <c r="K2531" s="293">
        <f>SUM('Employee Salary Payroll Tax '!I2533:K2533)</f>
        <v>61061.25</v>
      </c>
      <c r="L2531" s="293">
        <f>'Employee Salary Payroll Tax '!H2533</f>
        <v>0</v>
      </c>
      <c r="M2531" s="293">
        <f t="shared" si="318"/>
        <v>20900.979999999996</v>
      </c>
      <c r="N2531" s="359">
        <f t="shared" si="319"/>
        <v>0</v>
      </c>
      <c r="O2531" s="331"/>
      <c r="P2531" s="61"/>
      <c r="Q2531" s="294"/>
      <c r="R2531" s="292"/>
      <c r="S2531" s="291"/>
    </row>
    <row r="2532" spans="1:19" ht="14.4">
      <c r="A2532" s="36">
        <f t="shared" si="313"/>
        <v>1209</v>
      </c>
      <c r="B2532" s="526"/>
      <c r="C2532" s="36" t="str">
        <f>VLOOKUP('Employee Salary Payroll Tax '!B2534,'Employee Salary Payroll Tax '!$D$1:$E$7,2,FALSE)</f>
        <v>NonUnion</v>
      </c>
      <c r="D2532" s="61">
        <f t="shared" si="314"/>
        <v>2.98E-2</v>
      </c>
      <c r="E2532" s="351">
        <f>'Employee Salary Payroll Tax '!N2534</f>
        <v>107965.44</v>
      </c>
      <c r="F2532" s="351">
        <f t="shared" si="315"/>
        <v>111182.81011200001</v>
      </c>
      <c r="G2532" s="352"/>
      <c r="H2532" s="351">
        <f t="shared" si="320"/>
        <v>0</v>
      </c>
      <c r="I2532" s="351">
        <f t="shared" si="316"/>
        <v>3217.3701120000042</v>
      </c>
      <c r="J2532" s="351">
        <f t="shared" si="317"/>
        <v>0</v>
      </c>
      <c r="K2532" s="293">
        <f>SUM('Employee Salary Payroll Tax '!I2534:K2534)</f>
        <v>0</v>
      </c>
      <c r="L2532" s="293">
        <f>'Employee Salary Payroll Tax '!H2534</f>
        <v>0</v>
      </c>
      <c r="M2532" s="293">
        <f t="shared" si="318"/>
        <v>107965.44</v>
      </c>
      <c r="N2532" s="359">
        <f t="shared" si="319"/>
        <v>0</v>
      </c>
      <c r="O2532" s="331"/>
      <c r="P2532" s="61"/>
      <c r="Q2532" s="294"/>
      <c r="R2532" s="292"/>
      <c r="S2532" s="291"/>
    </row>
    <row r="2533" spans="1:19" ht="14.4">
      <c r="A2533" s="36">
        <f t="shared" si="313"/>
        <v>1210</v>
      </c>
      <c r="B2533" s="526"/>
      <c r="C2533" s="36" t="str">
        <f>VLOOKUP('Employee Salary Payroll Tax '!B2535,'Employee Salary Payroll Tax '!$D$1:$E$7,2,FALSE)</f>
        <v>NonUnion</v>
      </c>
      <c r="D2533" s="61">
        <f t="shared" si="314"/>
        <v>2.98E-2</v>
      </c>
      <c r="E2533" s="351">
        <f>'Employee Salary Payroll Tax '!N2535</f>
        <v>78836.259999999995</v>
      </c>
      <c r="F2533" s="351">
        <f t="shared" si="315"/>
        <v>81185.580547999998</v>
      </c>
      <c r="G2533" s="352"/>
      <c r="H2533" s="351">
        <f t="shared" si="320"/>
        <v>0</v>
      </c>
      <c r="I2533" s="351">
        <f t="shared" si="316"/>
        <v>2349.3205480000033</v>
      </c>
      <c r="J2533" s="351">
        <f t="shared" si="317"/>
        <v>0</v>
      </c>
      <c r="K2533" s="293">
        <f>SUM('Employee Salary Payroll Tax '!I2535:K2535)</f>
        <v>1713.98</v>
      </c>
      <c r="L2533" s="293">
        <f>'Employee Salary Payroll Tax '!H2535</f>
        <v>0</v>
      </c>
      <c r="M2533" s="293">
        <f t="shared" si="318"/>
        <v>77122.28</v>
      </c>
      <c r="N2533" s="359">
        <f t="shared" si="319"/>
        <v>0</v>
      </c>
      <c r="O2533" s="331"/>
      <c r="P2533" s="61"/>
      <c r="Q2533" s="294"/>
      <c r="R2533" s="292"/>
      <c r="S2533" s="291"/>
    </row>
    <row r="2534" spans="1:19" ht="14.4">
      <c r="A2534" s="36">
        <f t="shared" si="313"/>
        <v>1211</v>
      </c>
      <c r="B2534" s="526"/>
      <c r="C2534" s="36" t="str">
        <f>VLOOKUP('Employee Salary Payroll Tax '!B2536,'Employee Salary Payroll Tax '!$D$1:$E$7,2,FALSE)</f>
        <v>UA</v>
      </c>
      <c r="D2534" s="61">
        <f t="shared" si="314"/>
        <v>0.03</v>
      </c>
      <c r="E2534" s="351">
        <f>'Employee Salary Payroll Tax '!N2536</f>
        <v>784.34</v>
      </c>
      <c r="F2534" s="351">
        <f t="shared" si="315"/>
        <v>807.87020000000007</v>
      </c>
      <c r="G2534" s="352"/>
      <c r="H2534" s="351">
        <f t="shared" si="320"/>
        <v>44215.66</v>
      </c>
      <c r="I2534" s="351">
        <f t="shared" si="316"/>
        <v>23.530200000000036</v>
      </c>
      <c r="J2534" s="351">
        <f t="shared" si="317"/>
        <v>0.14118120000000023</v>
      </c>
      <c r="K2534" s="293">
        <f>SUM('Employee Salary Payroll Tax '!I2536:K2536)</f>
        <v>2.59</v>
      </c>
      <c r="L2534" s="293">
        <f>'Employee Salary Payroll Tax '!H2536</f>
        <v>0.01</v>
      </c>
      <c r="M2534" s="293">
        <f t="shared" si="318"/>
        <v>781.74</v>
      </c>
      <c r="N2534" s="359">
        <f t="shared" si="319"/>
        <v>4.661999994056156E-4</v>
      </c>
      <c r="O2534" s="331"/>
      <c r="P2534" s="61"/>
      <c r="Q2534" s="294"/>
      <c r="R2534" s="292"/>
      <c r="S2534" s="291"/>
    </row>
    <row r="2535" spans="1:19" ht="14.4">
      <c r="A2535" s="36">
        <f t="shared" si="313"/>
        <v>1212</v>
      </c>
      <c r="B2535" s="526"/>
      <c r="C2535" s="36" t="str">
        <f>VLOOKUP('Employee Salary Payroll Tax '!B2537,'Employee Salary Payroll Tax '!$D$1:$E$7,2,FALSE)</f>
        <v>UA</v>
      </c>
      <c r="D2535" s="61">
        <f t="shared" si="314"/>
        <v>0.03</v>
      </c>
      <c r="E2535" s="351">
        <f>'Employee Salary Payroll Tax '!N2537</f>
        <v>41363.129999999997</v>
      </c>
      <c r="F2535" s="351">
        <f t="shared" si="315"/>
        <v>42604.0239</v>
      </c>
      <c r="G2535" s="352"/>
      <c r="H2535" s="351">
        <f t="shared" si="320"/>
        <v>3636.8700000000026</v>
      </c>
      <c r="I2535" s="351">
        <f t="shared" si="316"/>
        <v>1240.8939000000028</v>
      </c>
      <c r="J2535" s="351">
        <f t="shared" si="317"/>
        <v>7.4453634000000166</v>
      </c>
      <c r="K2535" s="293">
        <f>SUM('Employee Salary Payroll Tax '!I2537:K2537)</f>
        <v>23593.57</v>
      </c>
      <c r="L2535" s="293">
        <f>'Employee Salary Payroll Tax '!H2537</f>
        <v>46.13</v>
      </c>
      <c r="M2535" s="293">
        <f t="shared" si="318"/>
        <v>17723.429999999997</v>
      </c>
      <c r="N2535" s="359">
        <f t="shared" si="319"/>
        <v>4.246842599897338</v>
      </c>
      <c r="O2535" s="331"/>
      <c r="P2535" s="61"/>
      <c r="Q2535" s="294"/>
      <c r="R2535" s="292"/>
      <c r="S2535" s="291"/>
    </row>
    <row r="2536" spans="1:19" ht="14.4">
      <c r="A2536" s="36">
        <f t="shared" si="313"/>
        <v>1213</v>
      </c>
      <c r="B2536" s="526"/>
      <c r="C2536" s="36" t="str">
        <f>VLOOKUP('Employee Salary Payroll Tax '!B2538,'Employee Salary Payroll Tax '!$D$1:$E$7,2,FALSE)</f>
        <v>NonUnion</v>
      </c>
      <c r="D2536" s="61">
        <f t="shared" si="314"/>
        <v>2.98E-2</v>
      </c>
      <c r="E2536" s="351">
        <f>'Employee Salary Payroll Tax '!N2538</f>
        <v>85741.53</v>
      </c>
      <c r="F2536" s="351">
        <f t="shared" si="315"/>
        <v>88296.627594000005</v>
      </c>
      <c r="G2536" s="352"/>
      <c r="H2536" s="351">
        <f t="shared" si="320"/>
        <v>0</v>
      </c>
      <c r="I2536" s="351">
        <f t="shared" si="316"/>
        <v>2555.0975940000062</v>
      </c>
      <c r="J2536" s="351">
        <f t="shared" si="317"/>
        <v>0</v>
      </c>
      <c r="K2536" s="293">
        <f>SUM('Employee Salary Payroll Tax '!I2538:K2538)</f>
        <v>82571.570000000007</v>
      </c>
      <c r="L2536" s="293">
        <f>'Employee Salary Payroll Tax '!H2538</f>
        <v>3169.96</v>
      </c>
      <c r="M2536" s="293">
        <f t="shared" si="318"/>
        <v>-8.1854523159563541E-12</v>
      </c>
      <c r="N2536" s="359">
        <f t="shared" si="319"/>
        <v>0</v>
      </c>
      <c r="O2536" s="331"/>
      <c r="P2536" s="61"/>
      <c r="Q2536" s="294"/>
      <c r="R2536" s="292"/>
      <c r="S2536" s="291"/>
    </row>
    <row r="2537" spans="1:19" ht="14.4">
      <c r="A2537" s="36">
        <f t="shared" si="313"/>
        <v>1214</v>
      </c>
      <c r="B2537" s="526"/>
      <c r="C2537" s="36" t="str">
        <f>VLOOKUP('Employee Salary Payroll Tax '!B2539,'Employee Salary Payroll Tax '!$D$1:$E$7,2,FALSE)</f>
        <v>NonUnion</v>
      </c>
      <c r="D2537" s="61">
        <f t="shared" si="314"/>
        <v>2.98E-2</v>
      </c>
      <c r="E2537" s="351">
        <f>'Employee Salary Payroll Tax '!N2539</f>
        <v>89142.37</v>
      </c>
      <c r="F2537" s="351">
        <f t="shared" si="315"/>
        <v>91798.812625999999</v>
      </c>
      <c r="G2537" s="352"/>
      <c r="H2537" s="351">
        <f t="shared" si="320"/>
        <v>0</v>
      </c>
      <c r="I2537" s="351">
        <f t="shared" si="316"/>
        <v>2656.4426260000037</v>
      </c>
      <c r="J2537" s="351">
        <f t="shared" si="317"/>
        <v>0</v>
      </c>
      <c r="K2537" s="293">
        <f>SUM('Employee Salary Payroll Tax '!I2539:K2539)</f>
        <v>22679.99</v>
      </c>
      <c r="L2537" s="293">
        <f>'Employee Salary Payroll Tax '!H2539</f>
        <v>0</v>
      </c>
      <c r="M2537" s="293">
        <f t="shared" si="318"/>
        <v>66462.37999999999</v>
      </c>
      <c r="N2537" s="359">
        <f t="shared" si="319"/>
        <v>0</v>
      </c>
      <c r="O2537" s="331"/>
      <c r="P2537" s="61"/>
      <c r="Q2537" s="294"/>
      <c r="R2537" s="292"/>
      <c r="S2537" s="291"/>
    </row>
    <row r="2538" spans="1:19" ht="14.4">
      <c r="A2538" s="36">
        <f t="shared" si="313"/>
        <v>1215</v>
      </c>
      <c r="B2538" s="526"/>
      <c r="C2538" s="36" t="str">
        <f>VLOOKUP('Employee Salary Payroll Tax '!B2540,'Employee Salary Payroll Tax '!$D$1:$E$7,2,FALSE)</f>
        <v>IBEW</v>
      </c>
      <c r="D2538" s="61">
        <f t="shared" si="314"/>
        <v>6.875E-3</v>
      </c>
      <c r="E2538" s="351">
        <f>'Employee Salary Payroll Tax '!N2540</f>
        <v>115523.57</v>
      </c>
      <c r="F2538" s="351">
        <f t="shared" si="315"/>
        <v>116317.79454375</v>
      </c>
      <c r="G2538" s="352"/>
      <c r="H2538" s="351">
        <f t="shared" si="320"/>
        <v>0</v>
      </c>
      <c r="I2538" s="351">
        <f t="shared" si="316"/>
        <v>794.22454374999506</v>
      </c>
      <c r="J2538" s="351">
        <f t="shared" si="317"/>
        <v>0</v>
      </c>
      <c r="K2538" s="293">
        <f>SUM('Employee Salary Payroll Tax '!I2540:K2540)</f>
        <v>36026.83</v>
      </c>
      <c r="L2538" s="293">
        <f>'Employee Salary Payroll Tax '!H2540</f>
        <v>0</v>
      </c>
      <c r="M2538" s="293">
        <f t="shared" si="318"/>
        <v>79496.740000000005</v>
      </c>
      <c r="N2538" s="359">
        <f t="shared" si="319"/>
        <v>0</v>
      </c>
      <c r="O2538" s="331"/>
      <c r="P2538" s="61"/>
      <c r="Q2538" s="294"/>
      <c r="R2538" s="292"/>
      <c r="S2538" s="291"/>
    </row>
    <row r="2539" spans="1:19" ht="14.4">
      <c r="A2539" s="36">
        <f t="shared" si="313"/>
        <v>1216</v>
      </c>
      <c r="B2539" s="526"/>
      <c r="C2539" s="36" t="str">
        <f>VLOOKUP('Employee Salary Payroll Tax '!B2541,'Employee Salary Payroll Tax '!$D$1:$E$7,2,FALSE)</f>
        <v>UA</v>
      </c>
      <c r="D2539" s="61">
        <f t="shared" si="314"/>
        <v>0.03</v>
      </c>
      <c r="E2539" s="351">
        <f>'Employee Salary Payroll Tax '!N2541</f>
        <v>63583.74</v>
      </c>
      <c r="F2539" s="351">
        <f t="shared" si="315"/>
        <v>65491.252200000003</v>
      </c>
      <c r="G2539" s="352"/>
      <c r="H2539" s="351">
        <f t="shared" si="320"/>
        <v>0</v>
      </c>
      <c r="I2539" s="351">
        <f t="shared" si="316"/>
        <v>1907.5122000000047</v>
      </c>
      <c r="J2539" s="351">
        <f t="shared" si="317"/>
        <v>0</v>
      </c>
      <c r="K2539" s="293">
        <f>SUM('Employee Salary Payroll Tax '!I2541:K2541)</f>
        <v>19415.25</v>
      </c>
      <c r="L2539" s="293">
        <f>'Employee Salary Payroll Tax '!H2541</f>
        <v>0</v>
      </c>
      <c r="M2539" s="293">
        <f t="shared" si="318"/>
        <v>44168.49</v>
      </c>
      <c r="N2539" s="359">
        <f t="shared" si="319"/>
        <v>0</v>
      </c>
      <c r="O2539" s="331"/>
      <c r="P2539" s="61"/>
      <c r="Q2539" s="294"/>
      <c r="R2539" s="292"/>
      <c r="S2539" s="291"/>
    </row>
    <row r="2540" spans="1:19" ht="14.4">
      <c r="A2540" s="36">
        <f t="shared" si="313"/>
        <v>1217</v>
      </c>
      <c r="B2540" s="526"/>
      <c r="C2540" s="36" t="str">
        <f>VLOOKUP('Employee Salary Payroll Tax '!B2542,'Employee Salary Payroll Tax '!$D$1:$E$7,2,FALSE)</f>
        <v>IBEW</v>
      </c>
      <c r="D2540" s="61">
        <f t="shared" si="314"/>
        <v>6.875E-3</v>
      </c>
      <c r="E2540" s="351">
        <f>'Employee Salary Payroll Tax '!N2542</f>
        <v>182959.55</v>
      </c>
      <c r="F2540" s="351">
        <f t="shared" si="315"/>
        <v>184217.39690624998</v>
      </c>
      <c r="G2540" s="352"/>
      <c r="H2540" s="351">
        <f t="shared" si="320"/>
        <v>0</v>
      </c>
      <c r="I2540" s="351">
        <f t="shared" si="316"/>
        <v>1257.8469062499935</v>
      </c>
      <c r="J2540" s="351">
        <f t="shared" si="317"/>
        <v>0</v>
      </c>
      <c r="K2540" s="293">
        <f>SUM('Employee Salary Payroll Tax '!I2542:K2542)</f>
        <v>147559.94</v>
      </c>
      <c r="L2540" s="293">
        <f>'Employee Salary Payroll Tax '!H2542</f>
        <v>0</v>
      </c>
      <c r="M2540" s="293">
        <f t="shared" si="318"/>
        <v>35399.609999999986</v>
      </c>
      <c r="N2540" s="359">
        <f t="shared" si="319"/>
        <v>0</v>
      </c>
      <c r="O2540" s="331"/>
      <c r="P2540" s="61"/>
      <c r="Q2540" s="294"/>
      <c r="R2540" s="292"/>
      <c r="S2540" s="291"/>
    </row>
    <row r="2541" spans="1:19" ht="14.4">
      <c r="A2541" s="36">
        <f t="shared" ref="A2541:A2604" si="321">+A2540+1</f>
        <v>1218</v>
      </c>
      <c r="B2541" s="526"/>
      <c r="C2541" s="36" t="str">
        <f>VLOOKUP('Employee Salary Payroll Tax '!B2543,'Employee Salary Payroll Tax '!$D$1:$E$7,2,FALSE)</f>
        <v>NonUnion</v>
      </c>
      <c r="D2541" s="61">
        <f t="shared" si="314"/>
        <v>2.98E-2</v>
      </c>
      <c r="E2541" s="351">
        <f>'Employee Salary Payroll Tax '!N2543</f>
        <v>65660.62</v>
      </c>
      <c r="F2541" s="351">
        <f t="shared" si="315"/>
        <v>67617.306475999998</v>
      </c>
      <c r="G2541" s="352"/>
      <c r="H2541" s="351">
        <f t="shared" si="320"/>
        <v>0</v>
      </c>
      <c r="I2541" s="351">
        <f t="shared" si="316"/>
        <v>1956.6864760000026</v>
      </c>
      <c r="J2541" s="351">
        <f t="shared" si="317"/>
        <v>0</v>
      </c>
      <c r="K2541" s="293">
        <f>SUM('Employee Salary Payroll Tax '!I2543:K2543)</f>
        <v>10281.129999999999</v>
      </c>
      <c r="L2541" s="293">
        <f>'Employee Salary Payroll Tax '!H2543</f>
        <v>0</v>
      </c>
      <c r="M2541" s="293">
        <f t="shared" si="318"/>
        <v>55379.49</v>
      </c>
      <c r="N2541" s="359">
        <f t="shared" si="319"/>
        <v>0</v>
      </c>
      <c r="O2541" s="331"/>
      <c r="P2541" s="61"/>
      <c r="Q2541" s="294"/>
      <c r="R2541" s="292"/>
      <c r="S2541" s="291"/>
    </row>
    <row r="2542" spans="1:19" ht="14.4">
      <c r="A2542" s="36">
        <f t="shared" si="321"/>
        <v>1219</v>
      </c>
      <c r="B2542" s="526"/>
      <c r="C2542" s="36" t="str">
        <f>VLOOKUP('Employee Salary Payroll Tax '!B2544,'Employee Salary Payroll Tax '!$D$1:$E$7,2,FALSE)</f>
        <v>NonUnion</v>
      </c>
      <c r="D2542" s="61">
        <f t="shared" si="314"/>
        <v>2.98E-2</v>
      </c>
      <c r="E2542" s="351">
        <f>'Employee Salary Payroll Tax '!N2544</f>
        <v>95855.95</v>
      </c>
      <c r="F2542" s="351">
        <f t="shared" si="315"/>
        <v>98712.457309999998</v>
      </c>
      <c r="G2542" s="352"/>
      <c r="H2542" s="351">
        <f t="shared" si="320"/>
        <v>0</v>
      </c>
      <c r="I2542" s="351">
        <f t="shared" si="316"/>
        <v>2856.5073100000009</v>
      </c>
      <c r="J2542" s="351">
        <f t="shared" si="317"/>
        <v>0</v>
      </c>
      <c r="K2542" s="293">
        <f>SUM('Employee Salary Payroll Tax '!I2544:K2544)</f>
        <v>80737.67</v>
      </c>
      <c r="L2542" s="293">
        <f>'Employee Salary Payroll Tax '!H2544</f>
        <v>0</v>
      </c>
      <c r="M2542" s="293">
        <f t="shared" si="318"/>
        <v>15118.279999999999</v>
      </c>
      <c r="N2542" s="359">
        <f t="shared" si="319"/>
        <v>0</v>
      </c>
      <c r="O2542" s="331"/>
      <c r="P2542" s="61"/>
      <c r="Q2542" s="294"/>
      <c r="R2542" s="292"/>
      <c r="S2542" s="291"/>
    </row>
    <row r="2543" spans="1:19" ht="14.4">
      <c r="A2543" s="36">
        <f t="shared" si="321"/>
        <v>1220</v>
      </c>
      <c r="B2543" s="526"/>
      <c r="C2543" s="36" t="str">
        <f>VLOOKUP('Employee Salary Payroll Tax '!B2545,'Employee Salary Payroll Tax '!$D$1:$E$7,2,FALSE)</f>
        <v>IBEW</v>
      </c>
      <c r="D2543" s="61">
        <f t="shared" si="314"/>
        <v>6.875E-3</v>
      </c>
      <c r="E2543" s="351">
        <f>'Employee Salary Payroll Tax '!N2545</f>
        <v>56746.09</v>
      </c>
      <c r="F2543" s="351">
        <f t="shared" si="315"/>
        <v>57136.219368749997</v>
      </c>
      <c r="G2543" s="352"/>
      <c r="H2543" s="351">
        <f t="shared" si="320"/>
        <v>0</v>
      </c>
      <c r="I2543" s="351">
        <f t="shared" si="316"/>
        <v>390.12936875000014</v>
      </c>
      <c r="J2543" s="351">
        <f t="shared" si="317"/>
        <v>0</v>
      </c>
      <c r="K2543" s="293">
        <f>SUM('Employee Salary Payroll Tax '!I2545:K2545)</f>
        <v>15185.380000000001</v>
      </c>
      <c r="L2543" s="293">
        <f>'Employee Salary Payroll Tax '!H2545</f>
        <v>0</v>
      </c>
      <c r="M2543" s="293">
        <f t="shared" si="318"/>
        <v>41560.709999999992</v>
      </c>
      <c r="N2543" s="359">
        <f t="shared" si="319"/>
        <v>0</v>
      </c>
      <c r="O2543" s="331"/>
      <c r="P2543" s="61"/>
      <c r="Q2543" s="294"/>
      <c r="R2543" s="292"/>
      <c r="S2543" s="291"/>
    </row>
    <row r="2544" spans="1:19" ht="14.4">
      <c r="A2544" s="36">
        <f t="shared" si="321"/>
        <v>1221</v>
      </c>
      <c r="B2544" s="526"/>
      <c r="C2544" s="36" t="str">
        <f>VLOOKUP('Employee Salary Payroll Tax '!B2546,'Employee Salary Payroll Tax '!$D$1:$E$7,2,FALSE)</f>
        <v>IBEW</v>
      </c>
      <c r="D2544" s="61">
        <f t="shared" si="314"/>
        <v>6.875E-3</v>
      </c>
      <c r="E2544" s="351">
        <f>'Employee Salary Payroll Tax '!N2546</f>
        <v>174804.77</v>
      </c>
      <c r="F2544" s="351">
        <f t="shared" si="315"/>
        <v>176006.55279374999</v>
      </c>
      <c r="G2544" s="352"/>
      <c r="H2544" s="351">
        <f t="shared" si="320"/>
        <v>0</v>
      </c>
      <c r="I2544" s="351">
        <f t="shared" si="316"/>
        <v>1201.7827937499969</v>
      </c>
      <c r="J2544" s="351">
        <f t="shared" si="317"/>
        <v>0</v>
      </c>
      <c r="K2544" s="293">
        <f>SUM('Employee Salary Payroll Tax '!I2546:K2546)</f>
        <v>154690.54</v>
      </c>
      <c r="L2544" s="293">
        <f>'Employee Salary Payroll Tax '!H2546</f>
        <v>0</v>
      </c>
      <c r="M2544" s="293">
        <f t="shared" si="318"/>
        <v>20114.229999999981</v>
      </c>
      <c r="N2544" s="359">
        <f t="shared" si="319"/>
        <v>0</v>
      </c>
      <c r="O2544" s="331"/>
      <c r="P2544" s="61"/>
      <c r="Q2544" s="294"/>
      <c r="R2544" s="292"/>
      <c r="S2544" s="291"/>
    </row>
    <row r="2545" spans="1:19" ht="14.4">
      <c r="A2545" s="36">
        <f t="shared" si="321"/>
        <v>1222</v>
      </c>
      <c r="B2545" s="526"/>
      <c r="C2545" s="36" t="str">
        <f>VLOOKUP('Employee Salary Payroll Tax '!B2547,'Employee Salary Payroll Tax '!$D$1:$E$7,2,FALSE)</f>
        <v>NonUnion</v>
      </c>
      <c r="D2545" s="61">
        <f t="shared" si="314"/>
        <v>2.98E-2</v>
      </c>
      <c r="E2545" s="351">
        <f>'Employee Salary Payroll Tax '!N2547</f>
        <v>92478.96</v>
      </c>
      <c r="F2545" s="351">
        <f t="shared" si="315"/>
        <v>95234.833008000016</v>
      </c>
      <c r="G2545" s="352"/>
      <c r="H2545" s="351">
        <f t="shared" si="320"/>
        <v>0</v>
      </c>
      <c r="I2545" s="351">
        <f t="shared" si="316"/>
        <v>2755.8730080000096</v>
      </c>
      <c r="J2545" s="351">
        <f t="shared" si="317"/>
        <v>0</v>
      </c>
      <c r="K2545" s="293">
        <f>SUM('Employee Salary Payroll Tax '!I2547:K2547)</f>
        <v>28146.97</v>
      </c>
      <c r="L2545" s="293">
        <f>'Employee Salary Payroll Tax '!H2547</f>
        <v>0</v>
      </c>
      <c r="M2545" s="293">
        <f t="shared" si="318"/>
        <v>64331.990000000005</v>
      </c>
      <c r="N2545" s="359">
        <f t="shared" si="319"/>
        <v>0</v>
      </c>
      <c r="O2545" s="331"/>
      <c r="P2545" s="61"/>
      <c r="Q2545" s="294"/>
      <c r="R2545" s="292"/>
      <c r="S2545" s="291"/>
    </row>
    <row r="2546" spans="1:19" ht="14.4">
      <c r="A2546" s="36">
        <f t="shared" si="321"/>
        <v>1223</v>
      </c>
      <c r="B2546" s="526"/>
      <c r="C2546" s="36" t="str">
        <f>VLOOKUP('Employee Salary Payroll Tax '!B2548,'Employee Salary Payroll Tax '!$D$1:$E$7,2,FALSE)</f>
        <v>NonUnion</v>
      </c>
      <c r="D2546" s="61">
        <f t="shared" si="314"/>
        <v>2.98E-2</v>
      </c>
      <c r="E2546" s="351">
        <f>'Employee Salary Payroll Tax '!N2548</f>
        <v>72712.66</v>
      </c>
      <c r="F2546" s="351">
        <f t="shared" si="315"/>
        <v>74879.497268000006</v>
      </c>
      <c r="G2546" s="352"/>
      <c r="H2546" s="351">
        <f t="shared" si="320"/>
        <v>0</v>
      </c>
      <c r="I2546" s="351">
        <f t="shared" si="316"/>
        <v>2166.837268000003</v>
      </c>
      <c r="J2546" s="351">
        <f t="shared" si="317"/>
        <v>0</v>
      </c>
      <c r="K2546" s="293">
        <f>SUM('Employee Salary Payroll Tax '!I2548:K2548)</f>
        <v>2272.21</v>
      </c>
      <c r="L2546" s="293">
        <f>'Employee Salary Payroll Tax '!H2548</f>
        <v>0</v>
      </c>
      <c r="M2546" s="293">
        <f t="shared" si="318"/>
        <v>70440.45</v>
      </c>
      <c r="N2546" s="359">
        <f t="shared" si="319"/>
        <v>0</v>
      </c>
      <c r="O2546" s="331"/>
      <c r="P2546" s="61"/>
      <c r="Q2546" s="294"/>
      <c r="R2546" s="292"/>
      <c r="S2546" s="291"/>
    </row>
    <row r="2547" spans="1:19" ht="14.4">
      <c r="A2547" s="36">
        <f t="shared" si="321"/>
        <v>1224</v>
      </c>
      <c r="B2547" s="526"/>
      <c r="C2547" s="36" t="str">
        <f>VLOOKUP('Employee Salary Payroll Tax '!B2549,'Employee Salary Payroll Tax '!$D$1:$E$7,2,FALSE)</f>
        <v>IBEW</v>
      </c>
      <c r="D2547" s="61">
        <f t="shared" si="314"/>
        <v>6.875E-3</v>
      </c>
      <c r="E2547" s="351">
        <f>'Employee Salary Payroll Tax '!N2549</f>
        <v>117134.74</v>
      </c>
      <c r="F2547" s="351">
        <f t="shared" si="315"/>
        <v>117940.04133750001</v>
      </c>
      <c r="G2547" s="352"/>
      <c r="H2547" s="351">
        <f t="shared" si="320"/>
        <v>0</v>
      </c>
      <c r="I2547" s="351">
        <f t="shared" si="316"/>
        <v>805.30133750000095</v>
      </c>
      <c r="J2547" s="351">
        <f t="shared" si="317"/>
        <v>0</v>
      </c>
      <c r="K2547" s="293">
        <f>SUM('Employee Salary Payroll Tax '!I2549:K2549)</f>
        <v>96768.62</v>
      </c>
      <c r="L2547" s="293">
        <f>'Employee Salary Payroll Tax '!H2549</f>
        <v>0</v>
      </c>
      <c r="M2547" s="293">
        <f t="shared" si="318"/>
        <v>20366.12000000001</v>
      </c>
      <c r="N2547" s="359">
        <f t="shared" si="319"/>
        <v>0</v>
      </c>
      <c r="O2547" s="331"/>
      <c r="P2547" s="61"/>
      <c r="Q2547" s="294"/>
      <c r="R2547" s="292"/>
      <c r="S2547" s="291"/>
    </row>
    <row r="2548" spans="1:19" ht="14.4">
      <c r="A2548" s="36">
        <f t="shared" si="321"/>
        <v>1225</v>
      </c>
      <c r="B2548" s="526"/>
      <c r="C2548" s="36" t="str">
        <f>VLOOKUP('Employee Salary Payroll Tax '!B2550,'Employee Salary Payroll Tax '!$D$1:$E$7,2,FALSE)</f>
        <v>NonUnion</v>
      </c>
      <c r="D2548" s="61">
        <f t="shared" si="314"/>
        <v>2.98E-2</v>
      </c>
      <c r="E2548" s="351">
        <f>'Employee Salary Payroll Tax '!N2550</f>
        <v>38957.699999999997</v>
      </c>
      <c r="F2548" s="351">
        <f t="shared" si="315"/>
        <v>40118.639459999999</v>
      </c>
      <c r="G2548" s="352"/>
      <c r="H2548" s="351">
        <f t="shared" si="320"/>
        <v>6042.3000000000029</v>
      </c>
      <c r="I2548" s="351">
        <f t="shared" si="316"/>
        <v>1160.9394600000014</v>
      </c>
      <c r="J2548" s="351">
        <f t="shared" si="317"/>
        <v>6.9656367600000086</v>
      </c>
      <c r="K2548" s="293">
        <f>SUM('Employee Salary Payroll Tax '!I2550:K2550)</f>
        <v>18921.519999999997</v>
      </c>
      <c r="L2548" s="293">
        <f>'Employee Salary Payroll Tax '!H2550</f>
        <v>0</v>
      </c>
      <c r="M2548" s="293">
        <f t="shared" si="318"/>
        <v>20036.18</v>
      </c>
      <c r="N2548" s="359">
        <f t="shared" si="319"/>
        <v>3.383167775913162</v>
      </c>
      <c r="O2548" s="331"/>
      <c r="P2548" s="61"/>
      <c r="Q2548" s="294"/>
      <c r="R2548" s="292"/>
      <c r="S2548" s="291"/>
    </row>
    <row r="2549" spans="1:19" ht="14.4">
      <c r="A2549" s="36">
        <f t="shared" si="321"/>
        <v>1226</v>
      </c>
      <c r="B2549" s="526"/>
      <c r="C2549" s="36" t="str">
        <f>VLOOKUP('Employee Salary Payroll Tax '!B2551,'Employee Salary Payroll Tax '!$D$1:$E$7,2,FALSE)</f>
        <v>NonUnion</v>
      </c>
      <c r="D2549" s="61">
        <f t="shared" si="314"/>
        <v>2.98E-2</v>
      </c>
      <c r="E2549" s="351">
        <f>'Employee Salary Payroll Tax '!N2551</f>
        <v>112842.55</v>
      </c>
      <c r="F2549" s="351">
        <f t="shared" si="315"/>
        <v>116205.25799000001</v>
      </c>
      <c r="G2549" s="352"/>
      <c r="H2549" s="351">
        <f t="shared" si="320"/>
        <v>0</v>
      </c>
      <c r="I2549" s="351">
        <f t="shared" si="316"/>
        <v>3362.7079900000099</v>
      </c>
      <c r="J2549" s="351">
        <f t="shared" si="317"/>
        <v>0</v>
      </c>
      <c r="K2549" s="293">
        <f>SUM('Employee Salary Payroll Tax '!I2551:K2551)</f>
        <v>7310.66</v>
      </c>
      <c r="L2549" s="293">
        <f>'Employee Salary Payroll Tax '!H2551</f>
        <v>981</v>
      </c>
      <c r="M2549" s="293">
        <f t="shared" si="318"/>
        <v>104550.89</v>
      </c>
      <c r="N2549" s="359">
        <f t="shared" si="319"/>
        <v>0</v>
      </c>
      <c r="O2549" s="331"/>
      <c r="P2549" s="61"/>
      <c r="Q2549" s="294"/>
      <c r="R2549" s="292"/>
      <c r="S2549" s="291"/>
    </row>
    <row r="2550" spans="1:19" ht="14.4">
      <c r="A2550" s="36">
        <f t="shared" si="321"/>
        <v>1227</v>
      </c>
      <c r="B2550" s="526"/>
      <c r="C2550" s="36" t="str">
        <f>VLOOKUP('Employee Salary Payroll Tax '!B2552,'Employee Salary Payroll Tax '!$D$1:$E$7,2,FALSE)</f>
        <v>NonUnion</v>
      </c>
      <c r="D2550" s="61">
        <f t="shared" si="314"/>
        <v>2.98E-2</v>
      </c>
      <c r="E2550" s="351">
        <f>'Employee Salary Payroll Tax '!N2552</f>
        <v>72997.05</v>
      </c>
      <c r="F2550" s="351">
        <f t="shared" si="315"/>
        <v>75172.36209000001</v>
      </c>
      <c r="G2550" s="352"/>
      <c r="H2550" s="351">
        <f t="shared" si="320"/>
        <v>0</v>
      </c>
      <c r="I2550" s="351">
        <f t="shared" si="316"/>
        <v>2175.3120900000067</v>
      </c>
      <c r="J2550" s="351">
        <f t="shared" si="317"/>
        <v>0</v>
      </c>
      <c r="K2550" s="293">
        <f>SUM('Employee Salary Payroll Tax '!I2552:K2552)</f>
        <v>70077.16</v>
      </c>
      <c r="L2550" s="293">
        <f>'Employee Salary Payroll Tax '!H2552</f>
        <v>0</v>
      </c>
      <c r="M2550" s="293">
        <f t="shared" si="318"/>
        <v>2919.8899999999994</v>
      </c>
      <c r="N2550" s="359">
        <f t="shared" si="319"/>
        <v>0</v>
      </c>
      <c r="O2550" s="331"/>
      <c r="P2550" s="61"/>
      <c r="Q2550" s="294"/>
      <c r="R2550" s="292"/>
      <c r="S2550" s="291"/>
    </row>
    <row r="2551" spans="1:19" ht="14.4">
      <c r="A2551" s="36">
        <f t="shared" si="321"/>
        <v>1228</v>
      </c>
      <c r="B2551" s="526"/>
      <c r="C2551" s="36" t="str">
        <f>VLOOKUP('Employee Salary Payroll Tax '!B2553,'Employee Salary Payroll Tax '!$D$1:$E$7,2,FALSE)</f>
        <v>UA</v>
      </c>
      <c r="D2551" s="61">
        <f t="shared" si="314"/>
        <v>0.03</v>
      </c>
      <c r="E2551" s="351">
        <f>'Employee Salary Payroll Tax '!N2553</f>
        <v>72566.89</v>
      </c>
      <c r="F2551" s="351">
        <f t="shared" si="315"/>
        <v>74743.896699999998</v>
      </c>
      <c r="G2551" s="352"/>
      <c r="H2551" s="351">
        <f t="shared" si="320"/>
        <v>0</v>
      </c>
      <c r="I2551" s="351">
        <f t="shared" si="316"/>
        <v>2177.0066999999981</v>
      </c>
      <c r="J2551" s="351">
        <f t="shared" si="317"/>
        <v>0</v>
      </c>
      <c r="K2551" s="293">
        <f>SUM('Employee Salary Payroll Tax '!I2553:K2553)</f>
        <v>50021.8</v>
      </c>
      <c r="L2551" s="293">
        <f>'Employee Salary Payroll Tax '!H2553</f>
        <v>0</v>
      </c>
      <c r="M2551" s="293">
        <f t="shared" si="318"/>
        <v>22545.089999999997</v>
      </c>
      <c r="N2551" s="359">
        <f t="shared" si="319"/>
        <v>0</v>
      </c>
      <c r="O2551" s="331"/>
      <c r="P2551" s="61"/>
      <c r="Q2551" s="294"/>
      <c r="R2551" s="292"/>
      <c r="S2551" s="291"/>
    </row>
    <row r="2552" spans="1:19" ht="14.4">
      <c r="A2552" s="36">
        <f t="shared" si="321"/>
        <v>1229</v>
      </c>
      <c r="B2552" s="526"/>
      <c r="C2552" s="36" t="str">
        <f>VLOOKUP('Employee Salary Payroll Tax '!B2554,'Employee Salary Payroll Tax '!$D$1:$E$7,2,FALSE)</f>
        <v>IBEW</v>
      </c>
      <c r="D2552" s="61">
        <f t="shared" si="314"/>
        <v>6.875E-3</v>
      </c>
      <c r="E2552" s="351">
        <f>'Employee Salary Payroll Tax '!N2554</f>
        <v>185786.23999999999</v>
      </c>
      <c r="F2552" s="351">
        <f t="shared" si="315"/>
        <v>187063.52039999998</v>
      </c>
      <c r="G2552" s="352"/>
      <c r="H2552" s="351">
        <f t="shared" si="320"/>
        <v>0</v>
      </c>
      <c r="I2552" s="351">
        <f t="shared" si="316"/>
        <v>1277.2803999999887</v>
      </c>
      <c r="J2552" s="351">
        <f t="shared" si="317"/>
        <v>0</v>
      </c>
      <c r="K2552" s="293">
        <f>SUM('Employee Salary Payroll Tax '!I2554:K2554)</f>
        <v>171309.7</v>
      </c>
      <c r="L2552" s="293">
        <f>'Employee Salary Payroll Tax '!H2554</f>
        <v>0</v>
      </c>
      <c r="M2552" s="293">
        <f t="shared" si="318"/>
        <v>14476.539999999979</v>
      </c>
      <c r="N2552" s="359">
        <f t="shared" si="319"/>
        <v>0</v>
      </c>
      <c r="O2552" s="331"/>
      <c r="P2552" s="61"/>
      <c r="Q2552" s="294"/>
      <c r="R2552" s="292"/>
      <c r="S2552" s="291"/>
    </row>
    <row r="2553" spans="1:19" ht="14.4">
      <c r="A2553" s="36">
        <f t="shared" si="321"/>
        <v>1230</v>
      </c>
      <c r="B2553" s="526"/>
      <c r="C2553" s="36" t="str">
        <f>VLOOKUP('Employee Salary Payroll Tax '!B2555,'Employee Salary Payroll Tax '!$D$1:$E$7,2,FALSE)</f>
        <v>NonUnion</v>
      </c>
      <c r="D2553" s="61">
        <f t="shared" si="314"/>
        <v>2.98E-2</v>
      </c>
      <c r="E2553" s="351">
        <f>'Employee Salary Payroll Tax '!N2555</f>
        <v>64137.89</v>
      </c>
      <c r="F2553" s="351">
        <f t="shared" si="315"/>
        <v>66049.199122000005</v>
      </c>
      <c r="G2553" s="352"/>
      <c r="H2553" s="351">
        <f t="shared" si="320"/>
        <v>0</v>
      </c>
      <c r="I2553" s="351">
        <f t="shared" si="316"/>
        <v>1911.309122000006</v>
      </c>
      <c r="J2553" s="351">
        <f t="shared" si="317"/>
        <v>0</v>
      </c>
      <c r="K2553" s="293">
        <f>SUM('Employee Salary Payroll Tax '!I2555:K2555)</f>
        <v>2632.24</v>
      </c>
      <c r="L2553" s="293">
        <f>'Employee Salary Payroll Tax '!H2555</f>
        <v>0</v>
      </c>
      <c r="M2553" s="293">
        <f t="shared" si="318"/>
        <v>61505.65</v>
      </c>
      <c r="N2553" s="359">
        <f t="shared" si="319"/>
        <v>0</v>
      </c>
      <c r="O2553" s="331"/>
      <c r="P2553" s="61"/>
      <c r="Q2553" s="294"/>
      <c r="R2553" s="292"/>
      <c r="S2553" s="291"/>
    </row>
    <row r="2554" spans="1:19" ht="14.4">
      <c r="A2554" s="36">
        <f t="shared" si="321"/>
        <v>1231</v>
      </c>
      <c r="B2554" s="526"/>
      <c r="C2554" s="36" t="str">
        <f>VLOOKUP('Employee Salary Payroll Tax '!B2556,'Employee Salary Payroll Tax '!$D$1:$E$7,2,FALSE)</f>
        <v>NonUnion</v>
      </c>
      <c r="D2554" s="61">
        <f t="shared" si="314"/>
        <v>2.98E-2</v>
      </c>
      <c r="E2554" s="351">
        <f>'Employee Salary Payroll Tax '!N2556</f>
        <v>72870.5</v>
      </c>
      <c r="F2554" s="351">
        <f t="shared" si="315"/>
        <v>75042.040900000007</v>
      </c>
      <c r="G2554" s="352"/>
      <c r="H2554" s="351">
        <f t="shared" si="320"/>
        <v>0</v>
      </c>
      <c r="I2554" s="351">
        <f t="shared" si="316"/>
        <v>2171.5409000000072</v>
      </c>
      <c r="J2554" s="351">
        <f t="shared" si="317"/>
        <v>0</v>
      </c>
      <c r="K2554" s="293">
        <f>SUM('Employee Salary Payroll Tax '!I2556:K2556)</f>
        <v>-425.36</v>
      </c>
      <c r="L2554" s="293">
        <f>'Employee Salary Payroll Tax '!H2556</f>
        <v>-14.85</v>
      </c>
      <c r="M2554" s="293">
        <f t="shared" si="318"/>
        <v>73310.710000000006</v>
      </c>
      <c r="N2554" s="359">
        <f t="shared" si="319"/>
        <v>0</v>
      </c>
      <c r="O2554" s="331"/>
      <c r="P2554" s="61"/>
      <c r="Q2554" s="294"/>
      <c r="R2554" s="292"/>
      <c r="S2554" s="291"/>
    </row>
    <row r="2555" spans="1:19" ht="14.4">
      <c r="A2555" s="36">
        <f t="shared" si="321"/>
        <v>1232</v>
      </c>
      <c r="B2555" s="526"/>
      <c r="C2555" s="36" t="str">
        <f>VLOOKUP('Employee Salary Payroll Tax '!B2557,'Employee Salary Payroll Tax '!$D$1:$E$7,2,FALSE)</f>
        <v>IBEW</v>
      </c>
      <c r="D2555" s="61">
        <f t="shared" si="314"/>
        <v>6.875E-3</v>
      </c>
      <c r="E2555" s="351">
        <f>'Employee Salary Payroll Tax '!N2557</f>
        <v>54430.96</v>
      </c>
      <c r="F2555" s="351">
        <f t="shared" si="315"/>
        <v>54805.172849999995</v>
      </c>
      <c r="G2555" s="352"/>
      <c r="H2555" s="351">
        <f t="shared" si="320"/>
        <v>0</v>
      </c>
      <c r="I2555" s="351">
        <f t="shared" si="316"/>
        <v>374.21284999999625</v>
      </c>
      <c r="J2555" s="351">
        <f t="shared" si="317"/>
        <v>0</v>
      </c>
      <c r="K2555" s="293">
        <f>SUM('Employee Salary Payroll Tax '!I2557:K2557)</f>
        <v>54467.45</v>
      </c>
      <c r="L2555" s="293">
        <f>'Employee Salary Payroll Tax '!H2557</f>
        <v>0.22</v>
      </c>
      <c r="M2555" s="293">
        <f t="shared" si="318"/>
        <v>-36.709999999997962</v>
      </c>
      <c r="N2555" s="359">
        <f t="shared" si="319"/>
        <v>0</v>
      </c>
      <c r="O2555" s="331"/>
      <c r="P2555" s="61"/>
      <c r="Q2555" s="294"/>
      <c r="R2555" s="292"/>
      <c r="S2555" s="291"/>
    </row>
    <row r="2556" spans="1:19" ht="14.4">
      <c r="A2556" s="36">
        <f t="shared" si="321"/>
        <v>1233</v>
      </c>
      <c r="B2556" s="526"/>
      <c r="C2556" s="36" t="str">
        <f>VLOOKUP('Employee Salary Payroll Tax '!B2558,'Employee Salary Payroll Tax '!$D$1:$E$7,2,FALSE)</f>
        <v>IBEW</v>
      </c>
      <c r="D2556" s="61">
        <f t="shared" si="314"/>
        <v>6.875E-3</v>
      </c>
      <c r="E2556" s="351">
        <f>'Employee Salary Payroll Tax '!N2558</f>
        <v>2734.77</v>
      </c>
      <c r="F2556" s="351">
        <f t="shared" si="315"/>
        <v>2753.5715437499998</v>
      </c>
      <c r="G2556" s="352"/>
      <c r="H2556" s="351">
        <f t="shared" si="320"/>
        <v>42265.23</v>
      </c>
      <c r="I2556" s="351">
        <f t="shared" si="316"/>
        <v>18.801543749999837</v>
      </c>
      <c r="J2556" s="351">
        <f t="shared" si="317"/>
        <v>0.11280926249999902</v>
      </c>
      <c r="K2556" s="293">
        <f>SUM('Employee Salary Payroll Tax '!I2558:K2558)</f>
        <v>2732.77</v>
      </c>
      <c r="L2556" s="293">
        <f>'Employee Salary Payroll Tax '!H2558</f>
        <v>0</v>
      </c>
      <c r="M2556" s="293">
        <f t="shared" si="318"/>
        <v>2</v>
      </c>
      <c r="N2556" s="359">
        <f t="shared" si="319"/>
        <v>0.11272676245877919</v>
      </c>
      <c r="O2556" s="331"/>
      <c r="P2556" s="61"/>
      <c r="Q2556" s="294"/>
      <c r="R2556" s="292"/>
      <c r="S2556" s="291"/>
    </row>
    <row r="2557" spans="1:19" ht="14.4">
      <c r="A2557" s="36">
        <f t="shared" si="321"/>
        <v>1234</v>
      </c>
      <c r="B2557" s="526"/>
      <c r="C2557" s="36" t="str">
        <f>VLOOKUP('Employee Salary Payroll Tax '!B2559,'Employee Salary Payroll Tax '!$D$1:$E$7,2,FALSE)</f>
        <v>Not Assigned</v>
      </c>
      <c r="D2557" s="61">
        <f t="shared" si="314"/>
        <v>0</v>
      </c>
      <c r="E2557" s="351">
        <f>'Employee Salary Payroll Tax '!N2559</f>
        <v>0.01</v>
      </c>
      <c r="F2557" s="351">
        <f t="shared" si="315"/>
        <v>0.01</v>
      </c>
      <c r="G2557" s="352"/>
      <c r="H2557" s="351">
        <f t="shared" si="320"/>
        <v>44999.99</v>
      </c>
      <c r="I2557" s="351">
        <f t="shared" si="316"/>
        <v>0</v>
      </c>
      <c r="J2557" s="351">
        <f t="shared" si="317"/>
        <v>0</v>
      </c>
      <c r="K2557" s="293">
        <f>SUM('Employee Salary Payroll Tax '!I2559:K2559)</f>
        <v>4.3800000000000008</v>
      </c>
      <c r="L2557" s="293">
        <f>'Employee Salary Payroll Tax '!H2559</f>
        <v>0</v>
      </c>
      <c r="M2557" s="293">
        <f t="shared" si="318"/>
        <v>-4.370000000000001</v>
      </c>
      <c r="N2557" s="359">
        <f t="shared" si="319"/>
        <v>0</v>
      </c>
      <c r="O2557" s="331"/>
      <c r="P2557" s="61"/>
      <c r="Q2557" s="294"/>
      <c r="R2557" s="292"/>
      <c r="S2557" s="291"/>
    </row>
    <row r="2558" spans="1:19" ht="14.4">
      <c r="A2558" s="36">
        <f t="shared" si="321"/>
        <v>1235</v>
      </c>
      <c r="B2558" s="526"/>
      <c r="C2558" s="36" t="str">
        <f>VLOOKUP('Employee Salary Payroll Tax '!B2560,'Employee Salary Payroll Tax '!$D$1:$E$7,2,FALSE)</f>
        <v>NonUnion</v>
      </c>
      <c r="D2558" s="61">
        <f t="shared" si="314"/>
        <v>2.98E-2</v>
      </c>
      <c r="E2558" s="351">
        <f>'Employee Salary Payroll Tax '!N2560</f>
        <v>107768.54</v>
      </c>
      <c r="F2558" s="351">
        <f t="shared" si="315"/>
        <v>110980.04249199999</v>
      </c>
      <c r="G2558" s="352"/>
      <c r="H2558" s="351">
        <f t="shared" si="320"/>
        <v>0</v>
      </c>
      <c r="I2558" s="351">
        <f t="shared" si="316"/>
        <v>3211.5024919999996</v>
      </c>
      <c r="J2558" s="351">
        <f t="shared" si="317"/>
        <v>0</v>
      </c>
      <c r="K2558" s="293">
        <f>SUM('Employee Salary Payroll Tax '!I2560:K2560)</f>
        <v>50386.27</v>
      </c>
      <c r="L2558" s="293">
        <f>'Employee Salary Payroll Tax '!H2560</f>
        <v>0</v>
      </c>
      <c r="M2558" s="293">
        <f t="shared" si="318"/>
        <v>57382.27</v>
      </c>
      <c r="N2558" s="359">
        <f t="shared" si="319"/>
        <v>0</v>
      </c>
      <c r="O2558" s="331"/>
      <c r="P2558" s="61"/>
      <c r="Q2558" s="294"/>
      <c r="R2558" s="292"/>
      <c r="S2558" s="291"/>
    </row>
    <row r="2559" spans="1:19" ht="14.4">
      <c r="A2559" s="36">
        <f t="shared" si="321"/>
        <v>1236</v>
      </c>
      <c r="B2559" s="526"/>
      <c r="C2559" s="36" t="str">
        <f>VLOOKUP('Employee Salary Payroll Tax '!B2561,'Employee Salary Payroll Tax '!$D$1:$E$7,2,FALSE)</f>
        <v>IBEW</v>
      </c>
      <c r="D2559" s="61">
        <f t="shared" si="314"/>
        <v>6.875E-3</v>
      </c>
      <c r="E2559" s="351">
        <f>'Employee Salary Payroll Tax '!N2561</f>
        <v>46594.18</v>
      </c>
      <c r="F2559" s="351">
        <f t="shared" si="315"/>
        <v>46914.514987499999</v>
      </c>
      <c r="G2559" s="352"/>
      <c r="H2559" s="351">
        <f t="shared" si="320"/>
        <v>0</v>
      </c>
      <c r="I2559" s="351">
        <f t="shared" si="316"/>
        <v>320.33498749999853</v>
      </c>
      <c r="J2559" s="351">
        <f t="shared" si="317"/>
        <v>0</v>
      </c>
      <c r="K2559" s="293">
        <f>SUM('Employee Salary Payroll Tax '!I2561:K2561)</f>
        <v>46594.18</v>
      </c>
      <c r="L2559" s="293">
        <f>'Employee Salary Payroll Tax '!H2561</f>
        <v>0</v>
      </c>
      <c r="M2559" s="293">
        <f t="shared" si="318"/>
        <v>0</v>
      </c>
      <c r="N2559" s="359">
        <f t="shared" si="319"/>
        <v>0</v>
      </c>
      <c r="O2559" s="331"/>
      <c r="P2559" s="61"/>
      <c r="Q2559" s="294"/>
      <c r="R2559" s="292"/>
      <c r="S2559" s="291"/>
    </row>
    <row r="2560" spans="1:19" ht="14.4">
      <c r="A2560" s="36">
        <f t="shared" si="321"/>
        <v>1237</v>
      </c>
      <c r="B2560" s="526"/>
      <c r="C2560" s="36" t="str">
        <f>VLOOKUP('Employee Salary Payroll Tax '!B2562,'Employee Salary Payroll Tax '!$D$1:$E$7,2,FALSE)</f>
        <v>NonUnion</v>
      </c>
      <c r="D2560" s="61">
        <f t="shared" si="314"/>
        <v>2.98E-2</v>
      </c>
      <c r="E2560" s="351">
        <f>'Employee Salary Payroll Tax '!N2562</f>
        <v>16287.04</v>
      </c>
      <c r="F2560" s="351">
        <f t="shared" si="315"/>
        <v>16772.393792000003</v>
      </c>
      <c r="G2560" s="352"/>
      <c r="H2560" s="351">
        <f t="shared" si="320"/>
        <v>28712.959999999999</v>
      </c>
      <c r="I2560" s="351">
        <f t="shared" si="316"/>
        <v>485.3537920000017</v>
      </c>
      <c r="J2560" s="351">
        <f t="shared" si="317"/>
        <v>2.9121227520000104</v>
      </c>
      <c r="K2560" s="293">
        <f>SUM('Employee Salary Payroll Tax '!I2562:K2562)</f>
        <v>634.55999999999995</v>
      </c>
      <c r="L2560" s="293">
        <f>'Employee Salary Payroll Tax '!H2562</f>
        <v>0</v>
      </c>
      <c r="M2560" s="293">
        <f t="shared" si="318"/>
        <v>15652.480000000001</v>
      </c>
      <c r="N2560" s="359">
        <f t="shared" si="319"/>
        <v>0.11345932799303415</v>
      </c>
      <c r="O2560" s="331"/>
      <c r="P2560" s="61"/>
      <c r="Q2560" s="294"/>
      <c r="R2560" s="292"/>
      <c r="S2560" s="291"/>
    </row>
    <row r="2561" spans="1:19" ht="14.4">
      <c r="A2561" s="36">
        <f t="shared" si="321"/>
        <v>1238</v>
      </c>
      <c r="B2561" s="526"/>
      <c r="C2561" s="36" t="str">
        <f>VLOOKUP('Employee Salary Payroll Tax '!B2563,'Employee Salary Payroll Tax '!$D$1:$E$7,2,FALSE)</f>
        <v>NonUnion</v>
      </c>
      <c r="D2561" s="61">
        <f t="shared" si="314"/>
        <v>2.98E-2</v>
      </c>
      <c r="E2561" s="351">
        <f>'Employee Salary Payroll Tax '!N2563</f>
        <v>120383.94</v>
      </c>
      <c r="F2561" s="351">
        <f t="shared" si="315"/>
        <v>123971.381412</v>
      </c>
      <c r="G2561" s="352"/>
      <c r="H2561" s="351">
        <f t="shared" si="320"/>
        <v>0</v>
      </c>
      <c r="I2561" s="351">
        <f t="shared" si="316"/>
        <v>3587.4414120000001</v>
      </c>
      <c r="J2561" s="351">
        <f t="shared" si="317"/>
        <v>0</v>
      </c>
      <c r="K2561" s="293">
        <f>SUM('Employee Salary Payroll Tax '!I2563:K2563)</f>
        <v>68143.429999999993</v>
      </c>
      <c r="L2561" s="293">
        <f>'Employee Salary Payroll Tax '!H2563</f>
        <v>0</v>
      </c>
      <c r="M2561" s="293">
        <f t="shared" si="318"/>
        <v>52240.510000000009</v>
      </c>
      <c r="N2561" s="359">
        <f t="shared" si="319"/>
        <v>0</v>
      </c>
      <c r="O2561" s="331"/>
      <c r="P2561" s="61"/>
      <c r="Q2561" s="294"/>
      <c r="R2561" s="292"/>
      <c r="S2561" s="291"/>
    </row>
    <row r="2562" spans="1:19" ht="14.4">
      <c r="A2562" s="36">
        <f t="shared" si="321"/>
        <v>1239</v>
      </c>
      <c r="B2562" s="526"/>
      <c r="C2562" s="36" t="str">
        <f>VLOOKUP('Employee Salary Payroll Tax '!B2564,'Employee Salary Payroll Tax '!$D$1:$E$7,2,FALSE)</f>
        <v>NonUnion</v>
      </c>
      <c r="D2562" s="61">
        <f t="shared" si="314"/>
        <v>2.98E-2</v>
      </c>
      <c r="E2562" s="351">
        <f>'Employee Salary Payroll Tax '!N2564</f>
        <v>66340.97</v>
      </c>
      <c r="F2562" s="351">
        <f t="shared" si="315"/>
        <v>68317.930906000009</v>
      </c>
      <c r="G2562" s="352"/>
      <c r="H2562" s="351">
        <f t="shared" si="320"/>
        <v>0</v>
      </c>
      <c r="I2562" s="351">
        <f t="shared" si="316"/>
        <v>1976.9609060000075</v>
      </c>
      <c r="J2562" s="351">
        <f t="shared" si="317"/>
        <v>0</v>
      </c>
      <c r="K2562" s="293">
        <f>SUM('Employee Salary Payroll Tax '!I2564:K2564)</f>
        <v>53752.520000000004</v>
      </c>
      <c r="L2562" s="293">
        <f>'Employee Salary Payroll Tax '!H2564</f>
        <v>11.18</v>
      </c>
      <c r="M2562" s="293">
        <f t="shared" si="318"/>
        <v>12577.269999999997</v>
      </c>
      <c r="N2562" s="359">
        <f t="shared" si="319"/>
        <v>0</v>
      </c>
      <c r="O2562" s="331"/>
      <c r="P2562" s="61"/>
      <c r="Q2562" s="294"/>
      <c r="R2562" s="292"/>
      <c r="S2562" s="291"/>
    </row>
    <row r="2563" spans="1:19" ht="14.4">
      <c r="A2563" s="36">
        <f t="shared" si="321"/>
        <v>1240</v>
      </c>
      <c r="B2563" s="526"/>
      <c r="C2563" s="36" t="str">
        <f>VLOOKUP('Employee Salary Payroll Tax '!B2565,'Employee Salary Payroll Tax '!$D$1:$E$7,2,FALSE)</f>
        <v>NonUnion</v>
      </c>
      <c r="D2563" s="61">
        <f t="shared" si="314"/>
        <v>2.98E-2</v>
      </c>
      <c r="E2563" s="351">
        <f>'Employee Salary Payroll Tax '!N2565</f>
        <v>88268.91</v>
      </c>
      <c r="F2563" s="351">
        <f t="shared" si="315"/>
        <v>90899.323518000005</v>
      </c>
      <c r="G2563" s="352"/>
      <c r="H2563" s="351">
        <f t="shared" si="320"/>
        <v>0</v>
      </c>
      <c r="I2563" s="351">
        <f t="shared" si="316"/>
        <v>2630.4135180000012</v>
      </c>
      <c r="J2563" s="351">
        <f t="shared" si="317"/>
        <v>0</v>
      </c>
      <c r="K2563" s="293">
        <f>SUM('Employee Salary Payroll Tax '!I2565:K2565)</f>
        <v>88254.33</v>
      </c>
      <c r="L2563" s="293">
        <f>'Employee Salary Payroll Tax '!H2565</f>
        <v>0</v>
      </c>
      <c r="M2563" s="293">
        <f t="shared" si="318"/>
        <v>14.580000000001746</v>
      </c>
      <c r="N2563" s="359">
        <f t="shared" si="319"/>
        <v>0</v>
      </c>
      <c r="O2563" s="331"/>
      <c r="P2563" s="61"/>
      <c r="Q2563" s="294"/>
      <c r="R2563" s="292"/>
      <c r="S2563" s="291"/>
    </row>
    <row r="2564" spans="1:19" ht="14.4">
      <c r="A2564" s="36">
        <f t="shared" si="321"/>
        <v>1241</v>
      </c>
      <c r="B2564" s="526"/>
      <c r="C2564" s="36" t="str">
        <f>VLOOKUP('Employee Salary Payroll Tax '!B2566,'Employee Salary Payroll Tax '!$D$1:$E$7,2,FALSE)</f>
        <v>NonUnion</v>
      </c>
      <c r="D2564" s="61">
        <f t="shared" si="314"/>
        <v>2.98E-2</v>
      </c>
      <c r="E2564" s="351">
        <f>'Employee Salary Payroll Tax '!N2566</f>
        <v>91708.28</v>
      </c>
      <c r="F2564" s="351">
        <f t="shared" si="315"/>
        <v>94441.186744000006</v>
      </c>
      <c r="G2564" s="352"/>
      <c r="H2564" s="351">
        <f t="shared" si="320"/>
        <v>0</v>
      </c>
      <c r="I2564" s="351">
        <f t="shared" si="316"/>
        <v>2732.9067440000072</v>
      </c>
      <c r="J2564" s="351">
        <f t="shared" si="317"/>
        <v>0</v>
      </c>
      <c r="K2564" s="293">
        <f>SUM('Employee Salary Payroll Tax '!I2566:K2566)</f>
        <v>13200.31</v>
      </c>
      <c r="L2564" s="293">
        <f>'Employee Salary Payroll Tax '!H2566</f>
        <v>0</v>
      </c>
      <c r="M2564" s="293">
        <f t="shared" si="318"/>
        <v>78507.97</v>
      </c>
      <c r="N2564" s="359">
        <f t="shared" si="319"/>
        <v>0</v>
      </c>
      <c r="O2564" s="331"/>
      <c r="P2564" s="61"/>
      <c r="Q2564" s="294"/>
      <c r="R2564" s="292"/>
      <c r="S2564" s="291"/>
    </row>
    <row r="2565" spans="1:19" ht="14.4">
      <c r="A2565" s="36">
        <f t="shared" si="321"/>
        <v>1242</v>
      </c>
      <c r="B2565" s="526"/>
      <c r="C2565" s="36" t="str">
        <f>VLOOKUP('Employee Salary Payroll Tax '!B2567,'Employee Salary Payroll Tax '!$D$1:$E$7,2,FALSE)</f>
        <v>NonUnion</v>
      </c>
      <c r="D2565" s="61">
        <f t="shared" si="314"/>
        <v>2.98E-2</v>
      </c>
      <c r="E2565" s="351">
        <f>'Employee Salary Payroll Tax '!N2567</f>
        <v>71905.429999999993</v>
      </c>
      <c r="F2565" s="351">
        <f t="shared" si="315"/>
        <v>74048.211813999995</v>
      </c>
      <c r="G2565" s="352"/>
      <c r="H2565" s="351">
        <f t="shared" si="320"/>
        <v>0</v>
      </c>
      <c r="I2565" s="351">
        <f t="shared" si="316"/>
        <v>2142.7818140000018</v>
      </c>
      <c r="J2565" s="351">
        <f t="shared" si="317"/>
        <v>0</v>
      </c>
      <c r="K2565" s="293">
        <f>SUM('Employee Salary Payroll Tax '!I2567:K2567)</f>
        <v>19876.25</v>
      </c>
      <c r="L2565" s="293">
        <f>'Employee Salary Payroll Tax '!H2567</f>
        <v>0</v>
      </c>
      <c r="M2565" s="293">
        <f t="shared" si="318"/>
        <v>52029.179999999993</v>
      </c>
      <c r="N2565" s="359">
        <f t="shared" si="319"/>
        <v>0</v>
      </c>
      <c r="O2565" s="331"/>
      <c r="P2565" s="61"/>
      <c r="Q2565" s="294"/>
      <c r="R2565" s="292"/>
      <c r="S2565" s="291"/>
    </row>
    <row r="2566" spans="1:19" ht="14.4">
      <c r="A2566" s="36">
        <f t="shared" si="321"/>
        <v>1243</v>
      </c>
      <c r="B2566" s="526"/>
      <c r="C2566" s="36" t="str">
        <f>VLOOKUP('Employee Salary Payroll Tax '!B2568,'Employee Salary Payroll Tax '!$D$1:$E$7,2,FALSE)</f>
        <v>NonUnion</v>
      </c>
      <c r="D2566" s="61">
        <f t="shared" si="314"/>
        <v>2.98E-2</v>
      </c>
      <c r="E2566" s="351">
        <f>'Employee Salary Payroll Tax '!N2568</f>
        <v>59149.63</v>
      </c>
      <c r="F2566" s="351">
        <f t="shared" si="315"/>
        <v>60912.288974000003</v>
      </c>
      <c r="G2566" s="352"/>
      <c r="H2566" s="351">
        <f t="shared" si="320"/>
        <v>0</v>
      </c>
      <c r="I2566" s="351">
        <f t="shared" si="316"/>
        <v>1762.6589740000054</v>
      </c>
      <c r="J2566" s="351">
        <f t="shared" si="317"/>
        <v>0</v>
      </c>
      <c r="K2566" s="293">
        <f>SUM('Employee Salary Payroll Tax '!I2568:K2568)</f>
        <v>12368.359999999999</v>
      </c>
      <c r="L2566" s="293">
        <f>'Employee Salary Payroll Tax '!H2568</f>
        <v>0</v>
      </c>
      <c r="M2566" s="293">
        <f t="shared" si="318"/>
        <v>46781.27</v>
      </c>
      <c r="N2566" s="359">
        <f t="shared" si="319"/>
        <v>0</v>
      </c>
      <c r="O2566" s="331"/>
      <c r="P2566" s="61"/>
      <c r="Q2566" s="294"/>
      <c r="R2566" s="292"/>
      <c r="S2566" s="291"/>
    </row>
    <row r="2567" spans="1:19" ht="14.4">
      <c r="A2567" s="36">
        <f t="shared" si="321"/>
        <v>1244</v>
      </c>
      <c r="B2567" s="526"/>
      <c r="C2567" s="36" t="str">
        <f>VLOOKUP('Employee Salary Payroll Tax '!B2569,'Employee Salary Payroll Tax '!$D$1:$E$7,2,FALSE)</f>
        <v>NonUnion</v>
      </c>
      <c r="D2567" s="61">
        <f t="shared" si="314"/>
        <v>2.98E-2</v>
      </c>
      <c r="E2567" s="351">
        <f>'Employee Salary Payroll Tax '!N2569</f>
        <v>64921.84</v>
      </c>
      <c r="F2567" s="351">
        <f t="shared" si="315"/>
        <v>66856.510832</v>
      </c>
      <c r="G2567" s="352"/>
      <c r="H2567" s="351">
        <f t="shared" si="320"/>
        <v>0</v>
      </c>
      <c r="I2567" s="351">
        <f t="shared" si="316"/>
        <v>1934.6708320000034</v>
      </c>
      <c r="J2567" s="351">
        <f t="shared" si="317"/>
        <v>0</v>
      </c>
      <c r="K2567" s="293">
        <f>SUM('Employee Salary Payroll Tax '!I2569:K2569)</f>
        <v>26506.28</v>
      </c>
      <c r="L2567" s="293">
        <f>'Employee Salary Payroll Tax '!H2569</f>
        <v>0</v>
      </c>
      <c r="M2567" s="293">
        <f t="shared" si="318"/>
        <v>38415.56</v>
      </c>
      <c r="N2567" s="359">
        <f t="shared" si="319"/>
        <v>0</v>
      </c>
      <c r="O2567" s="331"/>
      <c r="P2567" s="61"/>
      <c r="Q2567" s="294"/>
      <c r="R2567" s="292"/>
      <c r="S2567" s="291"/>
    </row>
    <row r="2568" spans="1:19" ht="14.4">
      <c r="A2568" s="36">
        <f t="shared" si="321"/>
        <v>1245</v>
      </c>
      <c r="B2568" s="526"/>
      <c r="C2568" s="36" t="str">
        <f>VLOOKUP('Employee Salary Payroll Tax '!B2570,'Employee Salary Payroll Tax '!$D$1:$E$7,2,FALSE)</f>
        <v>NonUnion</v>
      </c>
      <c r="D2568" s="61">
        <f t="shared" si="314"/>
        <v>2.98E-2</v>
      </c>
      <c r="E2568" s="351">
        <f>'Employee Salary Payroll Tax '!N2570</f>
        <v>71582.11</v>
      </c>
      <c r="F2568" s="351">
        <f t="shared" si="315"/>
        <v>73715.256878</v>
      </c>
      <c r="G2568" s="352"/>
      <c r="H2568" s="351">
        <f t="shared" si="320"/>
        <v>0</v>
      </c>
      <c r="I2568" s="351">
        <f t="shared" si="316"/>
        <v>2133.1468779999996</v>
      </c>
      <c r="J2568" s="351">
        <f t="shared" si="317"/>
        <v>0</v>
      </c>
      <c r="K2568" s="293">
        <f>SUM('Employee Salary Payroll Tax '!I2570:K2570)</f>
        <v>44.809999999999995</v>
      </c>
      <c r="L2568" s="293">
        <f>'Employee Salary Payroll Tax '!H2570</f>
        <v>0</v>
      </c>
      <c r="M2568" s="293">
        <f t="shared" si="318"/>
        <v>71537.3</v>
      </c>
      <c r="N2568" s="359">
        <f t="shared" si="319"/>
        <v>0</v>
      </c>
      <c r="O2568" s="331"/>
      <c r="P2568" s="61"/>
      <c r="Q2568" s="294"/>
      <c r="R2568" s="292"/>
      <c r="S2568" s="291"/>
    </row>
    <row r="2569" spans="1:19" ht="14.4">
      <c r="A2569" s="36">
        <f t="shared" si="321"/>
        <v>1246</v>
      </c>
      <c r="B2569" s="526"/>
      <c r="C2569" s="36" t="str">
        <f>VLOOKUP('Employee Salary Payroll Tax '!B2571,'Employee Salary Payroll Tax '!$D$1:$E$7,2,FALSE)</f>
        <v>NonUnion</v>
      </c>
      <c r="D2569" s="61">
        <f t="shared" si="314"/>
        <v>2.98E-2</v>
      </c>
      <c r="E2569" s="351">
        <f>'Employee Salary Payroll Tax '!N2571</f>
        <v>7715.78</v>
      </c>
      <c r="F2569" s="351">
        <f t="shared" si="315"/>
        <v>7945.7102439999999</v>
      </c>
      <c r="G2569" s="352"/>
      <c r="H2569" s="351">
        <f t="shared" si="320"/>
        <v>37284.22</v>
      </c>
      <c r="I2569" s="351">
        <f t="shared" si="316"/>
        <v>229.93024400000013</v>
      </c>
      <c r="J2569" s="351">
        <f t="shared" si="317"/>
        <v>1.3795814640000008</v>
      </c>
      <c r="K2569" s="293">
        <f>SUM('Employee Salary Payroll Tax '!I2571:K2571)</f>
        <v>2039.77</v>
      </c>
      <c r="L2569" s="293">
        <f>'Employee Salary Payroll Tax '!H2571</f>
        <v>0</v>
      </c>
      <c r="M2569" s="293">
        <f t="shared" si="318"/>
        <v>5676.01</v>
      </c>
      <c r="N2569" s="359">
        <f t="shared" si="319"/>
        <v>0.36471087595273199</v>
      </c>
      <c r="O2569" s="331"/>
      <c r="P2569" s="61"/>
      <c r="Q2569" s="294"/>
      <c r="R2569" s="292"/>
      <c r="S2569" s="291"/>
    </row>
    <row r="2570" spans="1:19" ht="14.4">
      <c r="A2570" s="36">
        <f t="shared" si="321"/>
        <v>1247</v>
      </c>
      <c r="B2570" s="526"/>
      <c r="C2570" s="36" t="str">
        <f>VLOOKUP('Employee Salary Payroll Tax '!B2572,'Employee Salary Payroll Tax '!$D$1:$E$7,2,FALSE)</f>
        <v>IBEW</v>
      </c>
      <c r="D2570" s="61">
        <f t="shared" si="314"/>
        <v>6.875E-3</v>
      </c>
      <c r="E2570" s="351">
        <f>'Employee Salary Payroll Tax '!N2572</f>
        <v>69145.87</v>
      </c>
      <c r="F2570" s="351">
        <f t="shared" si="315"/>
        <v>69621.247856249989</v>
      </c>
      <c r="G2570" s="352"/>
      <c r="H2570" s="351">
        <f t="shared" si="320"/>
        <v>0</v>
      </c>
      <c r="I2570" s="351">
        <f t="shared" si="316"/>
        <v>475.37785624999378</v>
      </c>
      <c r="J2570" s="351">
        <f t="shared" si="317"/>
        <v>0</v>
      </c>
      <c r="K2570" s="293">
        <f>SUM('Employee Salary Payroll Tax '!I2572:K2572)</f>
        <v>0</v>
      </c>
      <c r="L2570" s="293">
        <f>'Employee Salary Payroll Tax '!H2572</f>
        <v>0</v>
      </c>
      <c r="M2570" s="293">
        <f t="shared" si="318"/>
        <v>69145.87</v>
      </c>
      <c r="N2570" s="359">
        <f t="shared" si="319"/>
        <v>0</v>
      </c>
      <c r="O2570" s="331"/>
      <c r="P2570" s="61"/>
      <c r="Q2570" s="294"/>
      <c r="R2570" s="292"/>
      <c r="S2570" s="291"/>
    </row>
    <row r="2571" spans="1:19" ht="14.4">
      <c r="A2571" s="36">
        <f t="shared" si="321"/>
        <v>1248</v>
      </c>
      <c r="B2571" s="526"/>
      <c r="C2571" s="36" t="str">
        <f>VLOOKUP('Employee Salary Payroll Tax '!B2573,'Employee Salary Payroll Tax '!$D$1:$E$7,2,FALSE)</f>
        <v>NonUnion</v>
      </c>
      <c r="D2571" s="61">
        <f t="shared" si="314"/>
        <v>2.98E-2</v>
      </c>
      <c r="E2571" s="351">
        <f>'Employee Salary Payroll Tax '!N2573</f>
        <v>86293.72</v>
      </c>
      <c r="F2571" s="351">
        <f t="shared" si="315"/>
        <v>88865.272856000011</v>
      </c>
      <c r="G2571" s="352"/>
      <c r="H2571" s="351">
        <f t="shared" si="320"/>
        <v>0</v>
      </c>
      <c r="I2571" s="351">
        <f t="shared" si="316"/>
        <v>2571.5528560000093</v>
      </c>
      <c r="J2571" s="351">
        <f t="shared" si="317"/>
        <v>0</v>
      </c>
      <c r="K2571" s="293">
        <f>SUM('Employee Salary Payroll Tax '!I2573:K2573)</f>
        <v>5365.05</v>
      </c>
      <c r="L2571" s="293">
        <f>'Employee Salary Payroll Tax '!H2573</f>
        <v>0</v>
      </c>
      <c r="M2571" s="293">
        <f t="shared" si="318"/>
        <v>80928.67</v>
      </c>
      <c r="N2571" s="359">
        <f t="shared" si="319"/>
        <v>0</v>
      </c>
      <c r="O2571" s="331"/>
      <c r="P2571" s="61"/>
      <c r="Q2571" s="294"/>
      <c r="R2571" s="292"/>
      <c r="S2571" s="291"/>
    </row>
    <row r="2572" spans="1:19" ht="14.4">
      <c r="A2572" s="36">
        <f t="shared" si="321"/>
        <v>1249</v>
      </c>
      <c r="B2572" s="526"/>
      <c r="C2572" s="36" t="str">
        <f>VLOOKUP('Employee Salary Payroll Tax '!B2574,'Employee Salary Payroll Tax '!$D$1:$E$7,2,FALSE)</f>
        <v>NonUnion</v>
      </c>
      <c r="D2572" s="61">
        <f t="shared" si="314"/>
        <v>2.98E-2</v>
      </c>
      <c r="E2572" s="351">
        <f>'Employee Salary Payroll Tax '!N2574</f>
        <v>68731.56</v>
      </c>
      <c r="F2572" s="351">
        <f t="shared" si="315"/>
        <v>70779.760488</v>
      </c>
      <c r="G2572" s="352"/>
      <c r="H2572" s="351">
        <f t="shared" si="320"/>
        <v>0</v>
      </c>
      <c r="I2572" s="351">
        <f t="shared" si="316"/>
        <v>2048.2004880000022</v>
      </c>
      <c r="J2572" s="351">
        <f t="shared" si="317"/>
        <v>0</v>
      </c>
      <c r="K2572" s="293">
        <f>SUM('Employee Salary Payroll Tax '!I2574:K2574)</f>
        <v>28140.260000000002</v>
      </c>
      <c r="L2572" s="293">
        <f>'Employee Salary Payroll Tax '!H2574</f>
        <v>0</v>
      </c>
      <c r="M2572" s="293">
        <f t="shared" si="318"/>
        <v>40591.299999999996</v>
      </c>
      <c r="N2572" s="359">
        <f t="shared" si="319"/>
        <v>0</v>
      </c>
      <c r="O2572" s="331"/>
      <c r="P2572" s="61"/>
      <c r="Q2572" s="294"/>
      <c r="R2572" s="292"/>
      <c r="S2572" s="291"/>
    </row>
    <row r="2573" spans="1:19" ht="14.4">
      <c r="A2573" s="36">
        <f t="shared" si="321"/>
        <v>1250</v>
      </c>
      <c r="B2573" s="526"/>
      <c r="C2573" s="36" t="str">
        <f>VLOOKUP('Employee Salary Payroll Tax '!B2575,'Employee Salary Payroll Tax '!$D$1:$E$7,2,FALSE)</f>
        <v>NonUnion</v>
      </c>
      <c r="D2573" s="61">
        <f t="shared" si="314"/>
        <v>2.98E-2</v>
      </c>
      <c r="E2573" s="351">
        <f>'Employee Salary Payroll Tax '!N2575</f>
        <v>71343.81</v>
      </c>
      <c r="F2573" s="351">
        <f t="shared" si="315"/>
        <v>73469.855538000003</v>
      </c>
      <c r="G2573" s="352"/>
      <c r="H2573" s="351">
        <f t="shared" si="320"/>
        <v>0</v>
      </c>
      <c r="I2573" s="351">
        <f t="shared" si="316"/>
        <v>2126.0455380000058</v>
      </c>
      <c r="J2573" s="351">
        <f t="shared" si="317"/>
        <v>0</v>
      </c>
      <c r="K2573" s="293">
        <f>SUM('Employee Salary Payroll Tax '!I2575:K2575)</f>
        <v>6125.37</v>
      </c>
      <c r="L2573" s="293">
        <f>'Employee Salary Payroll Tax '!H2575</f>
        <v>0</v>
      </c>
      <c r="M2573" s="293">
        <f t="shared" si="318"/>
        <v>65218.439999999995</v>
      </c>
      <c r="N2573" s="359">
        <f t="shared" si="319"/>
        <v>0</v>
      </c>
      <c r="O2573" s="331"/>
      <c r="P2573" s="61"/>
      <c r="Q2573" s="294"/>
      <c r="R2573" s="292"/>
      <c r="S2573" s="291"/>
    </row>
    <row r="2574" spans="1:19" ht="14.4">
      <c r="A2574" s="36">
        <f t="shared" si="321"/>
        <v>1251</v>
      </c>
      <c r="B2574" s="526"/>
      <c r="C2574" s="36" t="str">
        <f>VLOOKUP('Employee Salary Payroll Tax '!B2576,'Employee Salary Payroll Tax '!$D$1:$E$7,2,FALSE)</f>
        <v>NonUnion</v>
      </c>
      <c r="D2574" s="61">
        <f t="shared" si="314"/>
        <v>2.98E-2</v>
      </c>
      <c r="E2574" s="351">
        <f>'Employee Salary Payroll Tax '!N2576</f>
        <v>130978.42</v>
      </c>
      <c r="F2574" s="351">
        <f t="shared" si="315"/>
        <v>134881.57691599999</v>
      </c>
      <c r="G2574" s="352"/>
      <c r="H2574" s="351">
        <f t="shared" si="320"/>
        <v>0</v>
      </c>
      <c r="I2574" s="351">
        <f t="shared" si="316"/>
        <v>3903.1569159999926</v>
      </c>
      <c r="J2574" s="351">
        <f t="shared" si="317"/>
        <v>0</v>
      </c>
      <c r="K2574" s="293">
        <f>SUM('Employee Salary Payroll Tax '!I2576:K2576)</f>
        <v>126160.08</v>
      </c>
      <c r="L2574" s="293">
        <f>'Employee Salary Payroll Tax '!H2576</f>
        <v>4818.34</v>
      </c>
      <c r="M2574" s="293">
        <f t="shared" si="318"/>
        <v>0</v>
      </c>
      <c r="N2574" s="359">
        <f t="shared" si="319"/>
        <v>0</v>
      </c>
      <c r="O2574" s="331"/>
      <c r="P2574" s="61"/>
      <c r="Q2574" s="294"/>
      <c r="R2574" s="292"/>
      <c r="S2574" s="291"/>
    </row>
    <row r="2575" spans="1:19" ht="14.4">
      <c r="A2575" s="36">
        <f t="shared" si="321"/>
        <v>1252</v>
      </c>
      <c r="B2575" s="526"/>
      <c r="C2575" s="36" t="str">
        <f>VLOOKUP('Employee Salary Payroll Tax '!B2577,'Employee Salary Payroll Tax '!$D$1:$E$7,2,FALSE)</f>
        <v>UA</v>
      </c>
      <c r="D2575" s="61">
        <f t="shared" si="314"/>
        <v>0.03</v>
      </c>
      <c r="E2575" s="351">
        <f>'Employee Salary Payroll Tax '!N2577</f>
        <v>88717.85</v>
      </c>
      <c r="F2575" s="351">
        <f t="shared" si="315"/>
        <v>91379.385500000004</v>
      </c>
      <c r="G2575" s="352"/>
      <c r="H2575" s="351">
        <f t="shared" si="320"/>
        <v>0</v>
      </c>
      <c r="I2575" s="351">
        <f t="shared" si="316"/>
        <v>2661.5354999999981</v>
      </c>
      <c r="J2575" s="351">
        <f t="shared" si="317"/>
        <v>0</v>
      </c>
      <c r="K2575" s="293">
        <f>SUM('Employee Salary Payroll Tax '!I2577:K2577)</f>
        <v>81427.56</v>
      </c>
      <c r="L2575" s="293">
        <f>'Employee Salary Payroll Tax '!H2577</f>
        <v>1474.58</v>
      </c>
      <c r="M2575" s="293">
        <f t="shared" si="318"/>
        <v>5815.7100000000082</v>
      </c>
      <c r="N2575" s="359">
        <f t="shared" si="319"/>
        <v>0</v>
      </c>
      <c r="O2575" s="331"/>
      <c r="P2575" s="61"/>
      <c r="Q2575" s="294"/>
      <c r="R2575" s="292"/>
      <c r="S2575" s="291"/>
    </row>
    <row r="2576" spans="1:19" ht="14.4">
      <c r="A2576" s="36">
        <f t="shared" si="321"/>
        <v>1253</v>
      </c>
      <c r="B2576" s="526"/>
      <c r="C2576" s="36" t="str">
        <f>VLOOKUP('Employee Salary Payroll Tax '!B2578,'Employee Salary Payroll Tax '!$D$1:$E$7,2,FALSE)</f>
        <v>NonUnion</v>
      </c>
      <c r="D2576" s="61">
        <f t="shared" si="314"/>
        <v>2.98E-2</v>
      </c>
      <c r="E2576" s="351">
        <f>'Employee Salary Payroll Tax '!N2578</f>
        <v>77057.41</v>
      </c>
      <c r="F2576" s="351">
        <f t="shared" si="315"/>
        <v>79353.720818000002</v>
      </c>
      <c r="G2576" s="352"/>
      <c r="H2576" s="351">
        <f t="shared" si="320"/>
        <v>0</v>
      </c>
      <c r="I2576" s="351">
        <f t="shared" si="316"/>
        <v>2296.3108179999981</v>
      </c>
      <c r="J2576" s="351">
        <f t="shared" si="317"/>
        <v>0</v>
      </c>
      <c r="K2576" s="293">
        <f>SUM('Employee Salary Payroll Tax '!I2578:K2578)</f>
        <v>52992.09</v>
      </c>
      <c r="L2576" s="293">
        <f>'Employee Salary Payroll Tax '!H2578</f>
        <v>0</v>
      </c>
      <c r="M2576" s="293">
        <f t="shared" si="318"/>
        <v>24065.320000000007</v>
      </c>
      <c r="N2576" s="359">
        <f t="shared" si="319"/>
        <v>0</v>
      </c>
      <c r="O2576" s="331"/>
      <c r="P2576" s="61"/>
      <c r="Q2576" s="294"/>
      <c r="R2576" s="292"/>
      <c r="S2576" s="291"/>
    </row>
    <row r="2577" spans="1:19" ht="14.4">
      <c r="A2577" s="36">
        <f t="shared" si="321"/>
        <v>1254</v>
      </c>
      <c r="B2577" s="526"/>
      <c r="C2577" s="36" t="str">
        <f>VLOOKUP('Employee Salary Payroll Tax '!B2579,'Employee Salary Payroll Tax '!$D$1:$E$7,2,FALSE)</f>
        <v>NonUnion</v>
      </c>
      <c r="D2577" s="61">
        <f t="shared" ref="D2577:D2640" si="322">VLOOKUP(C2577,C$9:D$12,2)</f>
        <v>2.98E-2</v>
      </c>
      <c r="E2577" s="351">
        <f>'Employee Salary Payroll Tax '!N2579</f>
        <v>59536.59</v>
      </c>
      <c r="F2577" s="351">
        <f t="shared" ref="F2577:F2640" si="323">E2577*(1+D2577)</f>
        <v>61310.780381999997</v>
      </c>
      <c r="G2577" s="352"/>
      <c r="H2577" s="351">
        <f t="shared" si="320"/>
        <v>0</v>
      </c>
      <c r="I2577" s="351">
        <f t="shared" ref="I2577:I2640" si="324">F2577-E2577</f>
        <v>1774.1903820000007</v>
      </c>
      <c r="J2577" s="351">
        <f t="shared" ref="J2577:J2640" si="325">IF(H2577&gt;I2577,I2577*$J$12,H2577*$J$12)</f>
        <v>0</v>
      </c>
      <c r="K2577" s="293">
        <f>SUM('Employee Salary Payroll Tax '!I2579:K2579)</f>
        <v>0</v>
      </c>
      <c r="L2577" s="293">
        <f>'Employee Salary Payroll Tax '!H2579</f>
        <v>0</v>
      </c>
      <c r="M2577" s="293">
        <f t="shared" ref="M2577:M2640" si="326">E2577-K2577-L2577</f>
        <v>59536.59</v>
      </c>
      <c r="N2577" s="359">
        <f t="shared" ref="N2577:N2640" si="327">J2577*K2577/(SUM(K2577:M2577)+0.000001)</f>
        <v>0</v>
      </c>
      <c r="O2577" s="331"/>
      <c r="P2577" s="61"/>
      <c r="Q2577" s="294"/>
      <c r="R2577" s="292"/>
      <c r="S2577" s="291"/>
    </row>
    <row r="2578" spans="1:19" ht="14.4">
      <c r="A2578" s="36">
        <f t="shared" si="321"/>
        <v>1255</v>
      </c>
      <c r="B2578" s="526"/>
      <c r="C2578" s="36" t="str">
        <f>VLOOKUP('Employee Salary Payroll Tax '!B2580,'Employee Salary Payroll Tax '!$D$1:$E$7,2,FALSE)</f>
        <v>NonUnion</v>
      </c>
      <c r="D2578" s="61">
        <f t="shared" si="322"/>
        <v>2.98E-2</v>
      </c>
      <c r="E2578" s="351">
        <f>'Employee Salary Payroll Tax '!N2580</f>
        <v>82432.31</v>
      </c>
      <c r="F2578" s="351">
        <f t="shared" si="323"/>
        <v>84888.792838000008</v>
      </c>
      <c r="G2578" s="352"/>
      <c r="H2578" s="351">
        <f t="shared" ref="H2578:H2641" si="328">IF(E2578&gt;$H$12,0,$H$12-E2578)</f>
        <v>0</v>
      </c>
      <c r="I2578" s="351">
        <f t="shared" si="324"/>
        <v>2456.4828380000108</v>
      </c>
      <c r="J2578" s="351">
        <f t="shared" si="325"/>
        <v>0</v>
      </c>
      <c r="K2578" s="293">
        <f>SUM('Employee Salary Payroll Tax '!I2580:K2580)</f>
        <v>82432.31</v>
      </c>
      <c r="L2578" s="293">
        <f>'Employee Salary Payroll Tax '!H2580</f>
        <v>0</v>
      </c>
      <c r="M2578" s="293">
        <f t="shared" si="326"/>
        <v>0</v>
      </c>
      <c r="N2578" s="359">
        <f t="shared" si="327"/>
        <v>0</v>
      </c>
      <c r="O2578" s="331"/>
      <c r="P2578" s="61"/>
      <c r="Q2578" s="294"/>
      <c r="R2578" s="292"/>
      <c r="S2578" s="291"/>
    </row>
    <row r="2579" spans="1:19" ht="14.4">
      <c r="A2579" s="36">
        <f t="shared" si="321"/>
        <v>1256</v>
      </c>
      <c r="B2579" s="526"/>
      <c r="C2579" s="36" t="str">
        <f>VLOOKUP('Employee Salary Payroll Tax '!B2581,'Employee Salary Payroll Tax '!$D$1:$E$7,2,FALSE)</f>
        <v>NonUnion</v>
      </c>
      <c r="D2579" s="61">
        <f t="shared" si="322"/>
        <v>2.98E-2</v>
      </c>
      <c r="E2579" s="351">
        <f>'Employee Salary Payroll Tax '!N2581</f>
        <v>52516.639999999999</v>
      </c>
      <c r="F2579" s="351">
        <f t="shared" si="323"/>
        <v>54081.635871999999</v>
      </c>
      <c r="G2579" s="352"/>
      <c r="H2579" s="351">
        <f t="shared" si="328"/>
        <v>0</v>
      </c>
      <c r="I2579" s="351">
        <f t="shared" si="324"/>
        <v>1564.9958719999995</v>
      </c>
      <c r="J2579" s="351">
        <f t="shared" si="325"/>
        <v>0</v>
      </c>
      <c r="K2579" s="293">
        <f>SUM('Employee Salary Payroll Tax '!I2581:K2581)</f>
        <v>13727.519999999999</v>
      </c>
      <c r="L2579" s="293">
        <f>'Employee Salary Payroll Tax '!H2581</f>
        <v>0</v>
      </c>
      <c r="M2579" s="293">
        <f t="shared" si="326"/>
        <v>38789.120000000003</v>
      </c>
      <c r="N2579" s="359">
        <f t="shared" si="327"/>
        <v>0</v>
      </c>
      <c r="O2579" s="331"/>
      <c r="P2579" s="61"/>
      <c r="Q2579" s="294"/>
      <c r="R2579" s="292"/>
      <c r="S2579" s="291"/>
    </row>
    <row r="2580" spans="1:19" ht="14.4">
      <c r="A2580" s="36">
        <f t="shared" si="321"/>
        <v>1257</v>
      </c>
      <c r="B2580" s="526"/>
      <c r="C2580" s="36" t="str">
        <f>VLOOKUP('Employee Salary Payroll Tax '!B2582,'Employee Salary Payroll Tax '!$D$1:$E$7,2,FALSE)</f>
        <v>IBEW</v>
      </c>
      <c r="D2580" s="61">
        <f t="shared" si="322"/>
        <v>6.875E-3</v>
      </c>
      <c r="E2580" s="351">
        <f>'Employee Salary Payroll Tax '!N2582</f>
        <v>109009.72</v>
      </c>
      <c r="F2580" s="351">
        <f t="shared" si="323"/>
        <v>109759.161825</v>
      </c>
      <c r="G2580" s="352"/>
      <c r="H2580" s="351">
        <f t="shared" si="328"/>
        <v>0</v>
      </c>
      <c r="I2580" s="351">
        <f t="shared" si="324"/>
        <v>749.4418250000017</v>
      </c>
      <c r="J2580" s="351">
        <f t="shared" si="325"/>
        <v>0</v>
      </c>
      <c r="K2580" s="293">
        <f>SUM('Employee Salary Payroll Tax '!I2582:K2582)</f>
        <v>53777.149999999994</v>
      </c>
      <c r="L2580" s="293">
        <f>'Employee Salary Payroll Tax '!H2582</f>
        <v>0</v>
      </c>
      <c r="M2580" s="293">
        <f t="shared" si="326"/>
        <v>55232.570000000007</v>
      </c>
      <c r="N2580" s="359">
        <f t="shared" si="327"/>
        <v>0</v>
      </c>
      <c r="O2580" s="331"/>
      <c r="P2580" s="61"/>
      <c r="Q2580" s="294"/>
      <c r="R2580" s="292"/>
      <c r="S2580" s="291"/>
    </row>
    <row r="2581" spans="1:19" ht="14.4">
      <c r="A2581" s="36">
        <f t="shared" si="321"/>
        <v>1258</v>
      </c>
      <c r="B2581" s="526"/>
      <c r="C2581" s="36" t="str">
        <f>VLOOKUP('Employee Salary Payroll Tax '!B2583,'Employee Salary Payroll Tax '!$D$1:$E$7,2,FALSE)</f>
        <v>NonUnion</v>
      </c>
      <c r="D2581" s="61">
        <f t="shared" si="322"/>
        <v>2.98E-2</v>
      </c>
      <c r="E2581" s="351">
        <f>'Employee Salary Payroll Tax '!N2583</f>
        <v>72147.679999999993</v>
      </c>
      <c r="F2581" s="351">
        <f t="shared" si="323"/>
        <v>74297.680863999994</v>
      </c>
      <c r="G2581" s="352"/>
      <c r="H2581" s="351">
        <f t="shared" si="328"/>
        <v>0</v>
      </c>
      <c r="I2581" s="351">
        <f t="shared" si="324"/>
        <v>2150.0008640000015</v>
      </c>
      <c r="J2581" s="351">
        <f t="shared" si="325"/>
        <v>0</v>
      </c>
      <c r="K2581" s="293">
        <f>SUM('Employee Salary Payroll Tax '!I2583:K2583)</f>
        <v>68581.72</v>
      </c>
      <c r="L2581" s="293">
        <f>'Employee Salary Payroll Tax '!H2583</f>
        <v>0</v>
      </c>
      <c r="M2581" s="293">
        <f t="shared" si="326"/>
        <v>3565.9599999999919</v>
      </c>
      <c r="N2581" s="359">
        <f t="shared" si="327"/>
        <v>0</v>
      </c>
      <c r="O2581" s="331"/>
      <c r="P2581" s="61"/>
      <c r="Q2581" s="294"/>
      <c r="R2581" s="292"/>
      <c r="S2581" s="291"/>
    </row>
    <row r="2582" spans="1:19" ht="14.4">
      <c r="A2582" s="36">
        <f t="shared" si="321"/>
        <v>1259</v>
      </c>
      <c r="B2582" s="526"/>
      <c r="C2582" s="36" t="str">
        <f>VLOOKUP('Employee Salary Payroll Tax '!B2584,'Employee Salary Payroll Tax '!$D$1:$E$7,2,FALSE)</f>
        <v>UA</v>
      </c>
      <c r="D2582" s="61">
        <f t="shared" si="322"/>
        <v>0.03</v>
      </c>
      <c r="E2582" s="351">
        <f>'Employee Salary Payroll Tax '!N2584</f>
        <v>66169.89</v>
      </c>
      <c r="F2582" s="351">
        <f t="shared" si="323"/>
        <v>68154.986699999994</v>
      </c>
      <c r="G2582" s="352"/>
      <c r="H2582" s="351">
        <f t="shared" si="328"/>
        <v>0</v>
      </c>
      <c r="I2582" s="351">
        <f t="shared" si="324"/>
        <v>1985.0966999999946</v>
      </c>
      <c r="J2582" s="351">
        <f t="shared" si="325"/>
        <v>0</v>
      </c>
      <c r="K2582" s="293">
        <f>SUM('Employee Salary Payroll Tax '!I2584:K2584)</f>
        <v>14912.91</v>
      </c>
      <c r="L2582" s="293">
        <f>'Employee Salary Payroll Tax '!H2584</f>
        <v>0</v>
      </c>
      <c r="M2582" s="293">
        <f t="shared" si="326"/>
        <v>51256.979999999996</v>
      </c>
      <c r="N2582" s="359">
        <f t="shared" si="327"/>
        <v>0</v>
      </c>
      <c r="O2582" s="331"/>
      <c r="P2582" s="61"/>
      <c r="Q2582" s="294"/>
      <c r="R2582" s="292"/>
      <c r="S2582" s="291"/>
    </row>
    <row r="2583" spans="1:19" ht="14.4">
      <c r="A2583" s="36">
        <f t="shared" si="321"/>
        <v>1260</v>
      </c>
      <c r="B2583" s="526"/>
      <c r="C2583" s="36" t="str">
        <f>VLOOKUP('Employee Salary Payroll Tax '!B2585,'Employee Salary Payroll Tax '!$D$1:$E$7,2,FALSE)</f>
        <v>IBEW</v>
      </c>
      <c r="D2583" s="61">
        <f t="shared" si="322"/>
        <v>6.875E-3</v>
      </c>
      <c r="E2583" s="351">
        <f>'Employee Salary Payroll Tax '!N2585</f>
        <v>173687.26</v>
      </c>
      <c r="F2583" s="351">
        <f t="shared" si="323"/>
        <v>174881.35991249999</v>
      </c>
      <c r="G2583" s="352"/>
      <c r="H2583" s="351">
        <f t="shared" si="328"/>
        <v>0</v>
      </c>
      <c r="I2583" s="351">
        <f t="shared" si="324"/>
        <v>1194.0999124999798</v>
      </c>
      <c r="J2583" s="351">
        <f t="shared" si="325"/>
        <v>0</v>
      </c>
      <c r="K2583" s="293">
        <f>SUM('Employee Salary Payroll Tax '!I2585:K2585)</f>
        <v>139404.97</v>
      </c>
      <c r="L2583" s="293">
        <f>'Employee Salary Payroll Tax '!H2585</f>
        <v>0</v>
      </c>
      <c r="M2583" s="293">
        <f t="shared" si="326"/>
        <v>34282.290000000008</v>
      </c>
      <c r="N2583" s="359">
        <f t="shared" si="327"/>
        <v>0</v>
      </c>
      <c r="O2583" s="331"/>
      <c r="P2583" s="61"/>
      <c r="Q2583" s="294"/>
      <c r="R2583" s="292"/>
      <c r="S2583" s="291"/>
    </row>
    <row r="2584" spans="1:19" ht="14.4">
      <c r="A2584" s="36">
        <f t="shared" si="321"/>
        <v>1261</v>
      </c>
      <c r="B2584" s="526"/>
      <c r="C2584" s="36" t="str">
        <f>VLOOKUP('Employee Salary Payroll Tax '!B2586,'Employee Salary Payroll Tax '!$D$1:$E$7,2,FALSE)</f>
        <v>NonUnion</v>
      </c>
      <c r="D2584" s="61">
        <f t="shared" si="322"/>
        <v>2.98E-2</v>
      </c>
      <c r="E2584" s="351">
        <f>'Employee Salary Payroll Tax '!N2586</f>
        <v>66177.2</v>
      </c>
      <c r="F2584" s="351">
        <f t="shared" si="323"/>
        <v>68149.280559999999</v>
      </c>
      <c r="G2584" s="352"/>
      <c r="H2584" s="351">
        <f t="shared" si="328"/>
        <v>0</v>
      </c>
      <c r="I2584" s="351">
        <f t="shared" si="324"/>
        <v>1972.0805600000022</v>
      </c>
      <c r="J2584" s="351">
        <f t="shared" si="325"/>
        <v>0</v>
      </c>
      <c r="K2584" s="293">
        <f>SUM('Employee Salary Payroll Tax '!I2586:K2586)</f>
        <v>12991.089999999998</v>
      </c>
      <c r="L2584" s="293">
        <f>'Employee Salary Payroll Tax '!H2586</f>
        <v>592.63</v>
      </c>
      <c r="M2584" s="293">
        <f t="shared" si="326"/>
        <v>52593.48</v>
      </c>
      <c r="N2584" s="359">
        <f t="shared" si="327"/>
        <v>0</v>
      </c>
      <c r="O2584" s="331"/>
      <c r="P2584" s="61"/>
      <c r="Q2584" s="294"/>
      <c r="R2584" s="292"/>
      <c r="S2584" s="291"/>
    </row>
    <row r="2585" spans="1:19" ht="14.4">
      <c r="A2585" s="36">
        <f t="shared" si="321"/>
        <v>1262</v>
      </c>
      <c r="B2585" s="526"/>
      <c r="C2585" s="36" t="str">
        <f>VLOOKUP('Employee Salary Payroll Tax '!B2587,'Employee Salary Payroll Tax '!$D$1:$E$7,2,FALSE)</f>
        <v>NonUnion</v>
      </c>
      <c r="D2585" s="61">
        <f t="shared" si="322"/>
        <v>2.98E-2</v>
      </c>
      <c r="E2585" s="351">
        <f>'Employee Salary Payroll Tax '!N2587</f>
        <v>5249.4</v>
      </c>
      <c r="F2585" s="351">
        <f t="shared" si="323"/>
        <v>5405.83212</v>
      </c>
      <c r="G2585" s="352"/>
      <c r="H2585" s="351">
        <f t="shared" si="328"/>
        <v>39750.6</v>
      </c>
      <c r="I2585" s="351">
        <f t="shared" si="324"/>
        <v>156.4321200000004</v>
      </c>
      <c r="J2585" s="351">
        <f t="shared" si="325"/>
        <v>0.93859272000000238</v>
      </c>
      <c r="K2585" s="293">
        <f>SUM('Employee Salary Payroll Tax '!I2587:K2587)</f>
        <v>5249.4</v>
      </c>
      <c r="L2585" s="293">
        <f>'Employee Salary Payroll Tax '!H2587</f>
        <v>0</v>
      </c>
      <c r="M2585" s="293">
        <f t="shared" si="326"/>
        <v>0</v>
      </c>
      <c r="N2585" s="359">
        <f t="shared" si="327"/>
        <v>0.9385927198212024</v>
      </c>
      <c r="O2585" s="331"/>
      <c r="P2585" s="61"/>
      <c r="Q2585" s="294"/>
      <c r="R2585" s="292"/>
      <c r="S2585" s="291"/>
    </row>
    <row r="2586" spans="1:19" ht="14.4">
      <c r="A2586" s="36">
        <f t="shared" si="321"/>
        <v>1263</v>
      </c>
      <c r="B2586" s="526"/>
      <c r="C2586" s="36" t="str">
        <f>VLOOKUP('Employee Salary Payroll Tax '!B2588,'Employee Salary Payroll Tax '!$D$1:$E$7,2,FALSE)</f>
        <v>NonUnion</v>
      </c>
      <c r="D2586" s="61">
        <f t="shared" si="322"/>
        <v>2.98E-2</v>
      </c>
      <c r="E2586" s="351">
        <f>'Employee Salary Payroll Tax '!N2588</f>
        <v>81960.05</v>
      </c>
      <c r="F2586" s="351">
        <f t="shared" si="323"/>
        <v>84402.459490000008</v>
      </c>
      <c r="G2586" s="352"/>
      <c r="H2586" s="351">
        <f t="shared" si="328"/>
        <v>0</v>
      </c>
      <c r="I2586" s="351">
        <f t="shared" si="324"/>
        <v>2442.4094900000055</v>
      </c>
      <c r="J2586" s="351">
        <f t="shared" si="325"/>
        <v>0</v>
      </c>
      <c r="K2586" s="293">
        <f>SUM('Employee Salary Payroll Tax '!I2588:K2588)</f>
        <v>81960.05</v>
      </c>
      <c r="L2586" s="293">
        <f>'Employee Salary Payroll Tax '!H2588</f>
        <v>0</v>
      </c>
      <c r="M2586" s="293">
        <f t="shared" si="326"/>
        <v>0</v>
      </c>
      <c r="N2586" s="359">
        <f t="shared" si="327"/>
        <v>0</v>
      </c>
      <c r="O2586" s="331"/>
      <c r="P2586" s="61"/>
      <c r="Q2586" s="294"/>
      <c r="R2586" s="292"/>
      <c r="S2586" s="291"/>
    </row>
    <row r="2587" spans="1:19" ht="14.4">
      <c r="A2587" s="36">
        <f t="shared" si="321"/>
        <v>1264</v>
      </c>
      <c r="B2587" s="526"/>
      <c r="C2587" s="36" t="str">
        <f>VLOOKUP('Employee Salary Payroll Tax '!B2589,'Employee Salary Payroll Tax '!$D$1:$E$7,2,FALSE)</f>
        <v>NonUnion</v>
      </c>
      <c r="D2587" s="61">
        <f t="shared" si="322"/>
        <v>2.98E-2</v>
      </c>
      <c r="E2587" s="351">
        <f>'Employee Salary Payroll Tax '!N2589</f>
        <v>96653.55</v>
      </c>
      <c r="F2587" s="351">
        <f t="shared" si="323"/>
        <v>99533.825790000003</v>
      </c>
      <c r="G2587" s="352"/>
      <c r="H2587" s="351">
        <f t="shared" si="328"/>
        <v>0</v>
      </c>
      <c r="I2587" s="351">
        <f t="shared" si="324"/>
        <v>2880.2757899999997</v>
      </c>
      <c r="J2587" s="351">
        <f t="shared" si="325"/>
        <v>0</v>
      </c>
      <c r="K2587" s="293">
        <f>SUM('Employee Salary Payroll Tax '!I2589:K2589)</f>
        <v>73103.340000000011</v>
      </c>
      <c r="L2587" s="293">
        <f>'Employee Salary Payroll Tax '!H2589</f>
        <v>0</v>
      </c>
      <c r="M2587" s="293">
        <f t="shared" si="326"/>
        <v>23550.209999999992</v>
      </c>
      <c r="N2587" s="359">
        <f t="shared" si="327"/>
        <v>0</v>
      </c>
      <c r="O2587" s="331"/>
      <c r="P2587" s="61"/>
      <c r="Q2587" s="294"/>
      <c r="R2587" s="292"/>
      <c r="S2587" s="291"/>
    </row>
    <row r="2588" spans="1:19" ht="14.4">
      <c r="A2588" s="36">
        <f t="shared" si="321"/>
        <v>1265</v>
      </c>
      <c r="B2588" s="526"/>
      <c r="C2588" s="36" t="str">
        <f>VLOOKUP('Employee Salary Payroll Tax '!B2590,'Employee Salary Payroll Tax '!$D$1:$E$7,2,FALSE)</f>
        <v>IBEW</v>
      </c>
      <c r="D2588" s="61">
        <f t="shared" si="322"/>
        <v>6.875E-3</v>
      </c>
      <c r="E2588" s="351">
        <f>'Employee Salary Payroll Tax '!N2590</f>
        <v>54512.4</v>
      </c>
      <c r="F2588" s="351">
        <f t="shared" si="323"/>
        <v>54887.172749999998</v>
      </c>
      <c r="G2588" s="352"/>
      <c r="H2588" s="351">
        <f t="shared" si="328"/>
        <v>0</v>
      </c>
      <c r="I2588" s="351">
        <f t="shared" si="324"/>
        <v>374.77274999999645</v>
      </c>
      <c r="J2588" s="351">
        <f t="shared" si="325"/>
        <v>0</v>
      </c>
      <c r="K2588" s="293">
        <f>SUM('Employee Salary Payroll Tax '!I2590:K2590)</f>
        <v>54132.75</v>
      </c>
      <c r="L2588" s="293">
        <f>'Employee Salary Payroll Tax '!H2590</f>
        <v>0</v>
      </c>
      <c r="M2588" s="293">
        <f t="shared" si="326"/>
        <v>379.65000000000146</v>
      </c>
      <c r="N2588" s="359">
        <f t="shared" si="327"/>
        <v>0</v>
      </c>
      <c r="O2588" s="331"/>
      <c r="P2588" s="61"/>
      <c r="Q2588" s="294"/>
      <c r="R2588" s="292"/>
      <c r="S2588" s="291"/>
    </row>
    <row r="2589" spans="1:19" ht="14.4">
      <c r="A2589" s="36">
        <f t="shared" si="321"/>
        <v>1266</v>
      </c>
      <c r="B2589" s="526"/>
      <c r="C2589" s="36" t="str">
        <f>VLOOKUP('Employee Salary Payroll Tax '!B2591,'Employee Salary Payroll Tax '!$D$1:$E$7,2,FALSE)</f>
        <v>UA</v>
      </c>
      <c r="D2589" s="61">
        <f t="shared" si="322"/>
        <v>0.03</v>
      </c>
      <c r="E2589" s="351">
        <f>'Employee Salary Payroll Tax '!N2591</f>
        <v>67393.52</v>
      </c>
      <c r="F2589" s="351">
        <f t="shared" si="323"/>
        <v>69415.325600000011</v>
      </c>
      <c r="G2589" s="352"/>
      <c r="H2589" s="351">
        <f t="shared" si="328"/>
        <v>0</v>
      </c>
      <c r="I2589" s="351">
        <f t="shared" si="324"/>
        <v>2021.805600000007</v>
      </c>
      <c r="J2589" s="351">
        <f t="shared" si="325"/>
        <v>0</v>
      </c>
      <c r="K2589" s="293">
        <f>SUM('Employee Salary Payroll Tax '!I2591:K2591)</f>
        <v>65044.85</v>
      </c>
      <c r="L2589" s="293">
        <f>'Employee Salary Payroll Tax '!H2591</f>
        <v>0</v>
      </c>
      <c r="M2589" s="293">
        <f t="shared" si="326"/>
        <v>2348.6700000000055</v>
      </c>
      <c r="N2589" s="359">
        <f t="shared" si="327"/>
        <v>0</v>
      </c>
      <c r="O2589" s="331"/>
      <c r="P2589" s="61"/>
      <c r="Q2589" s="294"/>
      <c r="R2589" s="292"/>
      <c r="S2589" s="291"/>
    </row>
    <row r="2590" spans="1:19" ht="14.4">
      <c r="A2590" s="36">
        <f t="shared" si="321"/>
        <v>1267</v>
      </c>
      <c r="B2590" s="526"/>
      <c r="C2590" s="36" t="str">
        <f>VLOOKUP('Employee Salary Payroll Tax '!B2592,'Employee Salary Payroll Tax '!$D$1:$E$7,2,FALSE)</f>
        <v>NonUnion</v>
      </c>
      <c r="D2590" s="61">
        <f t="shared" si="322"/>
        <v>2.98E-2</v>
      </c>
      <c r="E2590" s="351">
        <f>'Employee Salary Payroll Tax '!N2592</f>
        <v>21130.639999999999</v>
      </c>
      <c r="F2590" s="351">
        <f t="shared" si="323"/>
        <v>21760.333072000001</v>
      </c>
      <c r="G2590" s="352"/>
      <c r="H2590" s="351">
        <f t="shared" si="328"/>
        <v>23869.360000000001</v>
      </c>
      <c r="I2590" s="351">
        <f t="shared" si="324"/>
        <v>629.69307200000185</v>
      </c>
      <c r="J2590" s="351">
        <f t="shared" si="325"/>
        <v>3.7781584320000112</v>
      </c>
      <c r="K2590" s="293">
        <f>SUM('Employee Salary Payroll Tax '!I2592:K2592)</f>
        <v>1.06</v>
      </c>
      <c r="L2590" s="293">
        <f>'Employee Salary Payroll Tax '!H2592</f>
        <v>0</v>
      </c>
      <c r="M2590" s="293">
        <f t="shared" si="326"/>
        <v>21129.579999999998</v>
      </c>
      <c r="N2590" s="359">
        <f t="shared" si="327"/>
        <v>1.8952799999103121E-4</v>
      </c>
      <c r="O2590" s="331"/>
      <c r="P2590" s="61"/>
      <c r="Q2590" s="294"/>
      <c r="R2590" s="292"/>
      <c r="S2590" s="291"/>
    </row>
    <row r="2591" spans="1:19" ht="14.4">
      <c r="A2591" s="36">
        <f t="shared" si="321"/>
        <v>1268</v>
      </c>
      <c r="B2591" s="526"/>
      <c r="C2591" s="36" t="str">
        <f>VLOOKUP('Employee Salary Payroll Tax '!B2593,'Employee Salary Payroll Tax '!$D$1:$E$7,2,FALSE)</f>
        <v>Not Assigned</v>
      </c>
      <c r="D2591" s="61">
        <f t="shared" si="322"/>
        <v>0</v>
      </c>
      <c r="E2591" s="351">
        <f>'Employee Salary Payroll Tax '!N2593</f>
        <v>0</v>
      </c>
      <c r="F2591" s="351">
        <f t="shared" si="323"/>
        <v>0</v>
      </c>
      <c r="G2591" s="352"/>
      <c r="H2591" s="351">
        <f t="shared" si="328"/>
        <v>45000</v>
      </c>
      <c r="I2591" s="351">
        <f t="shared" si="324"/>
        <v>0</v>
      </c>
      <c r="J2591" s="351">
        <f t="shared" si="325"/>
        <v>0</v>
      </c>
      <c r="K2591" s="293">
        <f>SUM('Employee Salary Payroll Tax '!I2593:K2593)</f>
        <v>0</v>
      </c>
      <c r="L2591" s="293">
        <f>'Employee Salary Payroll Tax '!H2593</f>
        <v>0</v>
      </c>
      <c r="M2591" s="293">
        <f t="shared" si="326"/>
        <v>0</v>
      </c>
      <c r="N2591" s="359">
        <f t="shared" si="327"/>
        <v>0</v>
      </c>
      <c r="O2591" s="331"/>
      <c r="P2591" s="61"/>
      <c r="Q2591" s="294"/>
      <c r="R2591" s="292"/>
      <c r="S2591" s="291"/>
    </row>
    <row r="2592" spans="1:19" ht="14.4">
      <c r="A2592" s="36">
        <f t="shared" si="321"/>
        <v>1269</v>
      </c>
      <c r="B2592" s="526"/>
      <c r="C2592" s="36" t="str">
        <f>VLOOKUP('Employee Salary Payroll Tax '!B2594,'Employee Salary Payroll Tax '!$D$1:$E$7,2,FALSE)</f>
        <v>NonUnion</v>
      </c>
      <c r="D2592" s="61">
        <f t="shared" si="322"/>
        <v>2.98E-2</v>
      </c>
      <c r="E2592" s="351">
        <f>'Employee Salary Payroll Tax '!N2594</f>
        <v>51364.29</v>
      </c>
      <c r="F2592" s="351">
        <f t="shared" si="323"/>
        <v>52894.945842000001</v>
      </c>
      <c r="G2592" s="352"/>
      <c r="H2592" s="351">
        <f t="shared" si="328"/>
        <v>0</v>
      </c>
      <c r="I2592" s="351">
        <f t="shared" si="324"/>
        <v>1530.6558420000001</v>
      </c>
      <c r="J2592" s="351">
        <f t="shared" si="325"/>
        <v>0</v>
      </c>
      <c r="K2592" s="293">
        <f>SUM('Employee Salary Payroll Tax '!I2594:K2594)</f>
        <v>-136.62</v>
      </c>
      <c r="L2592" s="293">
        <f>'Employee Salary Payroll Tax '!H2594</f>
        <v>0</v>
      </c>
      <c r="M2592" s="293">
        <f t="shared" si="326"/>
        <v>51500.91</v>
      </c>
      <c r="N2592" s="359">
        <f t="shared" si="327"/>
        <v>0</v>
      </c>
      <c r="O2592" s="331"/>
      <c r="P2592" s="61"/>
      <c r="Q2592" s="294"/>
      <c r="R2592" s="292"/>
      <c r="S2592" s="291"/>
    </row>
    <row r="2593" spans="1:19" ht="14.4">
      <c r="A2593" s="36">
        <f t="shared" si="321"/>
        <v>1270</v>
      </c>
      <c r="B2593" s="526"/>
      <c r="C2593" s="36" t="str">
        <f>VLOOKUP('Employee Salary Payroll Tax '!B2595,'Employee Salary Payroll Tax '!$D$1:$E$7,2,FALSE)</f>
        <v>NonUnion</v>
      </c>
      <c r="D2593" s="61">
        <f t="shared" si="322"/>
        <v>2.98E-2</v>
      </c>
      <c r="E2593" s="351">
        <f>'Employee Salary Payroll Tax '!N2595</f>
        <v>63506.43</v>
      </c>
      <c r="F2593" s="351">
        <f t="shared" si="323"/>
        <v>65398.921614000006</v>
      </c>
      <c r="G2593" s="352"/>
      <c r="H2593" s="351">
        <f t="shared" si="328"/>
        <v>0</v>
      </c>
      <c r="I2593" s="351">
        <f t="shared" si="324"/>
        <v>1892.4916140000059</v>
      </c>
      <c r="J2593" s="351">
        <f t="shared" si="325"/>
        <v>0</v>
      </c>
      <c r="K2593" s="293">
        <f>SUM('Employee Salary Payroll Tax '!I2595:K2595)</f>
        <v>63506.43</v>
      </c>
      <c r="L2593" s="293">
        <f>'Employee Salary Payroll Tax '!H2595</f>
        <v>0</v>
      </c>
      <c r="M2593" s="293">
        <f t="shared" si="326"/>
        <v>0</v>
      </c>
      <c r="N2593" s="359">
        <f t="shared" si="327"/>
        <v>0</v>
      </c>
      <c r="O2593" s="331"/>
      <c r="P2593" s="61"/>
      <c r="Q2593" s="294"/>
      <c r="R2593" s="292"/>
      <c r="S2593" s="291"/>
    </row>
    <row r="2594" spans="1:19" ht="14.4">
      <c r="A2594" s="36">
        <f t="shared" si="321"/>
        <v>1271</v>
      </c>
      <c r="B2594" s="526"/>
      <c r="C2594" s="36" t="str">
        <f>VLOOKUP('Employee Salary Payroll Tax '!B2596,'Employee Salary Payroll Tax '!$D$1:$E$7,2,FALSE)</f>
        <v>NonUnion</v>
      </c>
      <c r="D2594" s="61">
        <f t="shared" si="322"/>
        <v>2.98E-2</v>
      </c>
      <c r="E2594" s="351">
        <f>'Employee Salary Payroll Tax '!N2596</f>
        <v>32989.949999999997</v>
      </c>
      <c r="F2594" s="351">
        <f t="shared" si="323"/>
        <v>33973.050510000001</v>
      </c>
      <c r="G2594" s="352"/>
      <c r="H2594" s="351">
        <f t="shared" si="328"/>
        <v>12010.050000000003</v>
      </c>
      <c r="I2594" s="351">
        <f t="shared" si="324"/>
        <v>983.10051000000385</v>
      </c>
      <c r="J2594" s="351">
        <f t="shared" si="325"/>
        <v>5.8986030600000232</v>
      </c>
      <c r="K2594" s="293">
        <f>SUM('Employee Salary Payroll Tax '!I2596:K2596)</f>
        <v>37691.949999999997</v>
      </c>
      <c r="L2594" s="293">
        <f>'Employee Salary Payroll Tax '!H2596</f>
        <v>0</v>
      </c>
      <c r="M2594" s="293">
        <f t="shared" si="326"/>
        <v>-4702</v>
      </c>
      <c r="N2594" s="359">
        <f t="shared" si="327"/>
        <v>6.7393206597957427</v>
      </c>
      <c r="O2594" s="331"/>
      <c r="P2594" s="61"/>
      <c r="Q2594" s="294"/>
      <c r="R2594" s="292"/>
      <c r="S2594" s="291"/>
    </row>
    <row r="2595" spans="1:19" ht="14.4">
      <c r="A2595" s="36">
        <f t="shared" si="321"/>
        <v>1272</v>
      </c>
      <c r="B2595" s="526"/>
      <c r="C2595" s="36" t="str">
        <f>VLOOKUP('Employee Salary Payroll Tax '!B2597,'Employee Salary Payroll Tax '!$D$1:$E$7,2,FALSE)</f>
        <v>Not Assigned</v>
      </c>
      <c r="D2595" s="61">
        <f t="shared" si="322"/>
        <v>0</v>
      </c>
      <c r="E2595" s="351">
        <f>'Employee Salary Payroll Tax '!N2597</f>
        <v>0.03</v>
      </c>
      <c r="F2595" s="351">
        <f t="shared" si="323"/>
        <v>0.03</v>
      </c>
      <c r="G2595" s="352"/>
      <c r="H2595" s="351">
        <f t="shared" si="328"/>
        <v>44999.97</v>
      </c>
      <c r="I2595" s="351">
        <f t="shared" si="324"/>
        <v>0</v>
      </c>
      <c r="J2595" s="351">
        <f t="shared" si="325"/>
        <v>0</v>
      </c>
      <c r="K2595" s="293">
        <f>SUM('Employee Salary Payroll Tax '!I2597:K2597)</f>
        <v>618.47</v>
      </c>
      <c r="L2595" s="293">
        <f>'Employee Salary Payroll Tax '!H2597</f>
        <v>0</v>
      </c>
      <c r="M2595" s="293">
        <f t="shared" si="326"/>
        <v>-618.44000000000005</v>
      </c>
      <c r="N2595" s="359">
        <f t="shared" si="327"/>
        <v>0</v>
      </c>
      <c r="O2595" s="331"/>
      <c r="P2595" s="61"/>
      <c r="Q2595" s="294"/>
      <c r="R2595" s="292"/>
      <c r="S2595" s="291"/>
    </row>
    <row r="2596" spans="1:19" ht="14.4">
      <c r="A2596" s="36">
        <f t="shared" si="321"/>
        <v>1273</v>
      </c>
      <c r="B2596" s="526"/>
      <c r="C2596" s="36" t="str">
        <f>VLOOKUP('Employee Salary Payroll Tax '!B2598,'Employee Salary Payroll Tax '!$D$1:$E$7,2,FALSE)</f>
        <v>IBEW</v>
      </c>
      <c r="D2596" s="61">
        <f t="shared" si="322"/>
        <v>6.875E-3</v>
      </c>
      <c r="E2596" s="351">
        <f>'Employee Salary Payroll Tax '!N2598</f>
        <v>60238.91</v>
      </c>
      <c r="F2596" s="351">
        <f t="shared" si="323"/>
        <v>60653.052506250002</v>
      </c>
      <c r="G2596" s="352"/>
      <c r="H2596" s="351">
        <f t="shared" si="328"/>
        <v>0</v>
      </c>
      <c r="I2596" s="351">
        <f t="shared" si="324"/>
        <v>414.14250624999841</v>
      </c>
      <c r="J2596" s="351">
        <f t="shared" si="325"/>
        <v>0</v>
      </c>
      <c r="K2596" s="293">
        <f>SUM('Employee Salary Payroll Tax '!I2598:K2598)</f>
        <v>60238.2</v>
      </c>
      <c r="L2596" s="293">
        <f>'Employee Salary Payroll Tax '!H2598</f>
        <v>0</v>
      </c>
      <c r="M2596" s="293">
        <f t="shared" si="326"/>
        <v>0.71000000000640284</v>
      </c>
      <c r="N2596" s="359">
        <f t="shared" si="327"/>
        <v>0</v>
      </c>
      <c r="O2596" s="331"/>
      <c r="P2596" s="61"/>
      <c r="Q2596" s="294"/>
      <c r="R2596" s="292"/>
      <c r="S2596" s="291"/>
    </row>
    <row r="2597" spans="1:19" ht="14.4">
      <c r="A2597" s="36">
        <f t="shared" si="321"/>
        <v>1274</v>
      </c>
      <c r="B2597" s="526"/>
      <c r="C2597" s="36" t="str">
        <f>VLOOKUP('Employee Salary Payroll Tax '!B2599,'Employee Salary Payroll Tax '!$D$1:$E$7,2,FALSE)</f>
        <v>IBEW</v>
      </c>
      <c r="D2597" s="61">
        <f t="shared" si="322"/>
        <v>6.875E-3</v>
      </c>
      <c r="E2597" s="351">
        <f>'Employee Salary Payroll Tax '!N2599</f>
        <v>130105.82</v>
      </c>
      <c r="F2597" s="351">
        <f t="shared" si="323"/>
        <v>131000.29751250001</v>
      </c>
      <c r="G2597" s="352"/>
      <c r="H2597" s="351">
        <f t="shared" si="328"/>
        <v>0</v>
      </c>
      <c r="I2597" s="351">
        <f t="shared" si="324"/>
        <v>894.47751250000147</v>
      </c>
      <c r="J2597" s="351">
        <f t="shared" si="325"/>
        <v>0</v>
      </c>
      <c r="K2597" s="293">
        <f>SUM('Employee Salary Payroll Tax '!I2599:K2599)</f>
        <v>127676.75</v>
      </c>
      <c r="L2597" s="293">
        <f>'Employee Salary Payroll Tax '!H2599</f>
        <v>0</v>
      </c>
      <c r="M2597" s="293">
        <f t="shared" si="326"/>
        <v>2429.070000000007</v>
      </c>
      <c r="N2597" s="359">
        <f t="shared" si="327"/>
        <v>0</v>
      </c>
      <c r="O2597" s="331"/>
      <c r="P2597" s="61"/>
      <c r="Q2597" s="294"/>
      <c r="R2597" s="292"/>
      <c r="S2597" s="291"/>
    </row>
    <row r="2598" spans="1:19" ht="14.4">
      <c r="A2598" s="36">
        <f t="shared" si="321"/>
        <v>1275</v>
      </c>
      <c r="B2598" s="526"/>
      <c r="C2598" s="36" t="str">
        <f>VLOOKUP('Employee Salary Payroll Tax '!B2600,'Employee Salary Payroll Tax '!$D$1:$E$7,2,FALSE)</f>
        <v>NonUnion</v>
      </c>
      <c r="D2598" s="61">
        <f t="shared" si="322"/>
        <v>2.98E-2</v>
      </c>
      <c r="E2598" s="351">
        <f>'Employee Salary Payroll Tax '!N2600</f>
        <v>166362.82</v>
      </c>
      <c r="F2598" s="351">
        <f t="shared" si="323"/>
        <v>171320.43203600001</v>
      </c>
      <c r="G2598" s="352"/>
      <c r="H2598" s="351">
        <f t="shared" si="328"/>
        <v>0</v>
      </c>
      <c r="I2598" s="351">
        <f t="shared" si="324"/>
        <v>4957.6120360000059</v>
      </c>
      <c r="J2598" s="351">
        <f t="shared" si="325"/>
        <v>0</v>
      </c>
      <c r="K2598" s="293">
        <f>SUM('Employee Salary Payroll Tax '!I2600:K2600)</f>
        <v>131190.47</v>
      </c>
      <c r="L2598" s="293">
        <f>'Employee Salary Payroll Tax '!H2600</f>
        <v>1055.99</v>
      </c>
      <c r="M2598" s="293">
        <f t="shared" si="326"/>
        <v>34116.360000000008</v>
      </c>
      <c r="N2598" s="359">
        <f t="shared" si="327"/>
        <v>0</v>
      </c>
      <c r="O2598" s="331"/>
      <c r="P2598" s="61"/>
      <c r="Q2598" s="294"/>
      <c r="R2598" s="292"/>
      <c r="S2598" s="291"/>
    </row>
    <row r="2599" spans="1:19" ht="14.4">
      <c r="A2599" s="36">
        <f t="shared" si="321"/>
        <v>1276</v>
      </c>
      <c r="B2599" s="526"/>
      <c r="C2599" s="36" t="str">
        <f>VLOOKUP('Employee Salary Payroll Tax '!B2601,'Employee Salary Payroll Tax '!$D$1:$E$7,2,FALSE)</f>
        <v>NonUnion</v>
      </c>
      <c r="D2599" s="61">
        <f t="shared" si="322"/>
        <v>2.98E-2</v>
      </c>
      <c r="E2599" s="351">
        <f>'Employee Salary Payroll Tax '!N2601</f>
        <v>98616.43</v>
      </c>
      <c r="F2599" s="351">
        <f t="shared" si="323"/>
        <v>101555.199614</v>
      </c>
      <c r="G2599" s="352"/>
      <c r="H2599" s="351">
        <f t="shared" si="328"/>
        <v>0</v>
      </c>
      <c r="I2599" s="351">
        <f t="shared" si="324"/>
        <v>2938.7696140000044</v>
      </c>
      <c r="J2599" s="351">
        <f t="shared" si="325"/>
        <v>0</v>
      </c>
      <c r="K2599" s="293">
        <f>SUM('Employee Salary Payroll Tax '!I2601:K2601)</f>
        <v>20107.68</v>
      </c>
      <c r="L2599" s="293">
        <f>'Employee Salary Payroll Tax '!H2601</f>
        <v>0</v>
      </c>
      <c r="M2599" s="293">
        <f t="shared" si="326"/>
        <v>78508.75</v>
      </c>
      <c r="N2599" s="359">
        <f t="shared" si="327"/>
        <v>0</v>
      </c>
      <c r="O2599" s="331"/>
      <c r="P2599" s="61"/>
      <c r="Q2599" s="294"/>
      <c r="R2599" s="292"/>
      <c r="S2599" s="291"/>
    </row>
    <row r="2600" spans="1:19" ht="14.4">
      <c r="A2600" s="36">
        <f t="shared" si="321"/>
        <v>1277</v>
      </c>
      <c r="B2600" s="526"/>
      <c r="C2600" s="36" t="str">
        <f>VLOOKUP('Employee Salary Payroll Tax '!B2602,'Employee Salary Payroll Tax '!$D$1:$E$7,2,FALSE)</f>
        <v>Not Assigned</v>
      </c>
      <c r="D2600" s="61">
        <f t="shared" si="322"/>
        <v>0</v>
      </c>
      <c r="E2600" s="351">
        <f>'Employee Salary Payroll Tax '!N2602</f>
        <v>0</v>
      </c>
      <c r="F2600" s="351">
        <f t="shared" si="323"/>
        <v>0</v>
      </c>
      <c r="G2600" s="352"/>
      <c r="H2600" s="351">
        <f t="shared" si="328"/>
        <v>45000</v>
      </c>
      <c r="I2600" s="351">
        <f t="shared" si="324"/>
        <v>0</v>
      </c>
      <c r="J2600" s="351">
        <f t="shared" si="325"/>
        <v>0</v>
      </c>
      <c r="K2600" s="293">
        <f>SUM('Employee Salary Payroll Tax '!I2602:K2602)</f>
        <v>-559</v>
      </c>
      <c r="L2600" s="293">
        <f>'Employee Salary Payroll Tax '!H2602</f>
        <v>0</v>
      </c>
      <c r="M2600" s="293">
        <f t="shared" si="326"/>
        <v>559</v>
      </c>
      <c r="N2600" s="359">
        <f t="shared" si="327"/>
        <v>0</v>
      </c>
      <c r="O2600" s="331"/>
      <c r="P2600" s="61"/>
      <c r="Q2600" s="294"/>
      <c r="R2600" s="292"/>
      <c r="S2600" s="291"/>
    </row>
    <row r="2601" spans="1:19" ht="14.4">
      <c r="A2601" s="36">
        <f t="shared" si="321"/>
        <v>1278</v>
      </c>
      <c r="B2601" s="526"/>
      <c r="C2601" s="36" t="str">
        <f>VLOOKUP('Employee Salary Payroll Tax '!B2603,'Employee Salary Payroll Tax '!$D$1:$E$7,2,FALSE)</f>
        <v>NonUnion</v>
      </c>
      <c r="D2601" s="61">
        <f t="shared" si="322"/>
        <v>2.98E-2</v>
      </c>
      <c r="E2601" s="351">
        <f>'Employee Salary Payroll Tax '!N2603</f>
        <v>122265.79</v>
      </c>
      <c r="F2601" s="351">
        <f t="shared" si="323"/>
        <v>125909.31054200001</v>
      </c>
      <c r="G2601" s="352"/>
      <c r="H2601" s="351">
        <f t="shared" si="328"/>
        <v>0</v>
      </c>
      <c r="I2601" s="351">
        <f t="shared" si="324"/>
        <v>3643.5205420000129</v>
      </c>
      <c r="J2601" s="351">
        <f t="shared" si="325"/>
        <v>0</v>
      </c>
      <c r="K2601" s="293">
        <f>SUM('Employee Salary Payroll Tax '!I2603:K2603)</f>
        <v>44144.39</v>
      </c>
      <c r="L2601" s="293">
        <f>'Employee Salary Payroll Tax '!H2603</f>
        <v>0</v>
      </c>
      <c r="M2601" s="293">
        <f t="shared" si="326"/>
        <v>78121.399999999994</v>
      </c>
      <c r="N2601" s="359">
        <f t="shared" si="327"/>
        <v>0</v>
      </c>
      <c r="O2601" s="331"/>
      <c r="P2601" s="61"/>
      <c r="Q2601" s="294"/>
      <c r="R2601" s="292"/>
      <c r="S2601" s="291"/>
    </row>
    <row r="2602" spans="1:19" ht="14.4">
      <c r="A2602" s="36">
        <f t="shared" si="321"/>
        <v>1279</v>
      </c>
      <c r="B2602" s="526"/>
      <c r="C2602" s="36" t="str">
        <f>VLOOKUP('Employee Salary Payroll Tax '!B2604,'Employee Salary Payroll Tax '!$D$1:$E$7,2,FALSE)</f>
        <v>NonUnion</v>
      </c>
      <c r="D2602" s="61">
        <f t="shared" si="322"/>
        <v>2.98E-2</v>
      </c>
      <c r="E2602" s="351">
        <f>'Employee Salary Payroll Tax '!N2604</f>
        <v>79986.880000000005</v>
      </c>
      <c r="F2602" s="351">
        <f t="shared" si="323"/>
        <v>82370.48902400001</v>
      </c>
      <c r="G2602" s="352"/>
      <c r="H2602" s="351">
        <f t="shared" si="328"/>
        <v>0</v>
      </c>
      <c r="I2602" s="351">
        <f t="shared" si="324"/>
        <v>2383.6090240000049</v>
      </c>
      <c r="J2602" s="351">
        <f t="shared" si="325"/>
        <v>0</v>
      </c>
      <c r="K2602" s="293">
        <f>SUM('Employee Salary Payroll Tax '!I2604:K2604)</f>
        <v>52306.51</v>
      </c>
      <c r="L2602" s="293">
        <f>'Employee Salary Payroll Tax '!H2604</f>
        <v>0</v>
      </c>
      <c r="M2602" s="293">
        <f t="shared" si="326"/>
        <v>27680.370000000003</v>
      </c>
      <c r="N2602" s="359">
        <f t="shared" si="327"/>
        <v>0</v>
      </c>
      <c r="O2602" s="331"/>
      <c r="P2602" s="61"/>
      <c r="Q2602" s="294"/>
      <c r="R2602" s="292"/>
      <c r="S2602" s="291"/>
    </row>
    <row r="2603" spans="1:19" ht="14.4">
      <c r="A2603" s="36">
        <f t="shared" si="321"/>
        <v>1280</v>
      </c>
      <c r="B2603" s="526"/>
      <c r="C2603" s="36" t="str">
        <f>VLOOKUP('Employee Salary Payroll Tax '!B2605,'Employee Salary Payroll Tax '!$D$1:$E$7,2,FALSE)</f>
        <v>NonUnion</v>
      </c>
      <c r="D2603" s="61">
        <f t="shared" si="322"/>
        <v>2.98E-2</v>
      </c>
      <c r="E2603" s="351">
        <f>'Employee Salary Payroll Tax '!N2605</f>
        <v>103469.96</v>
      </c>
      <c r="F2603" s="351">
        <f t="shared" si="323"/>
        <v>106553.36480800001</v>
      </c>
      <c r="G2603" s="352"/>
      <c r="H2603" s="351">
        <f t="shared" si="328"/>
        <v>0</v>
      </c>
      <c r="I2603" s="351">
        <f t="shared" si="324"/>
        <v>3083.4048080000066</v>
      </c>
      <c r="J2603" s="351">
        <f t="shared" si="325"/>
        <v>0</v>
      </c>
      <c r="K2603" s="293">
        <f>SUM('Employee Salary Payroll Tax '!I2605:K2605)</f>
        <v>669.27</v>
      </c>
      <c r="L2603" s="293">
        <f>'Employee Salary Payroll Tax '!H2605</f>
        <v>0</v>
      </c>
      <c r="M2603" s="293">
        <f t="shared" si="326"/>
        <v>102800.69</v>
      </c>
      <c r="N2603" s="359">
        <f t="shared" si="327"/>
        <v>0</v>
      </c>
      <c r="O2603" s="331"/>
      <c r="P2603" s="61"/>
      <c r="Q2603" s="294"/>
      <c r="R2603" s="292"/>
      <c r="S2603" s="291"/>
    </row>
    <row r="2604" spans="1:19" ht="14.4">
      <c r="A2604" s="36">
        <f t="shared" si="321"/>
        <v>1281</v>
      </c>
      <c r="B2604" s="526"/>
      <c r="C2604" s="36" t="str">
        <f>VLOOKUP('Employee Salary Payroll Tax '!B2606,'Employee Salary Payroll Tax '!$D$1:$E$7,2,FALSE)</f>
        <v>UA</v>
      </c>
      <c r="D2604" s="61">
        <f t="shared" si="322"/>
        <v>0.03</v>
      </c>
      <c r="E2604" s="351">
        <f>'Employee Salary Payroll Tax '!N2606</f>
        <v>53573.96</v>
      </c>
      <c r="F2604" s="351">
        <f t="shared" si="323"/>
        <v>55181.178800000002</v>
      </c>
      <c r="G2604" s="352"/>
      <c r="H2604" s="351">
        <f t="shared" si="328"/>
        <v>0</v>
      </c>
      <c r="I2604" s="351">
        <f t="shared" si="324"/>
        <v>1607.2188000000024</v>
      </c>
      <c r="J2604" s="351">
        <f t="shared" si="325"/>
        <v>0</v>
      </c>
      <c r="K2604" s="293">
        <f>SUM('Employee Salary Payroll Tax '!I2606:K2606)</f>
        <v>35701.519999999997</v>
      </c>
      <c r="L2604" s="293">
        <f>'Employee Salary Payroll Tax '!H2606</f>
        <v>0</v>
      </c>
      <c r="M2604" s="293">
        <f t="shared" si="326"/>
        <v>17872.440000000002</v>
      </c>
      <c r="N2604" s="359">
        <f t="shared" si="327"/>
        <v>0</v>
      </c>
      <c r="O2604" s="331"/>
      <c r="P2604" s="61"/>
      <c r="Q2604" s="294"/>
      <c r="R2604" s="292"/>
      <c r="S2604" s="291"/>
    </row>
    <row r="2605" spans="1:19" ht="14.4">
      <c r="A2605" s="36">
        <f t="shared" ref="A2605:A2668" si="329">+A2604+1</f>
        <v>1282</v>
      </c>
      <c r="B2605" s="526"/>
      <c r="C2605" s="36" t="str">
        <f>VLOOKUP('Employee Salary Payroll Tax '!B2607,'Employee Salary Payroll Tax '!$D$1:$E$7,2,FALSE)</f>
        <v>NonUnion</v>
      </c>
      <c r="D2605" s="61">
        <f t="shared" si="322"/>
        <v>2.98E-2</v>
      </c>
      <c r="E2605" s="351">
        <f>'Employee Salary Payroll Tax '!N2607</f>
        <v>63134.58</v>
      </c>
      <c r="F2605" s="351">
        <f t="shared" si="323"/>
        <v>65015.990484000002</v>
      </c>
      <c r="G2605" s="352"/>
      <c r="H2605" s="351">
        <f t="shared" si="328"/>
        <v>0</v>
      </c>
      <c r="I2605" s="351">
        <f t="shared" si="324"/>
        <v>1881.410484</v>
      </c>
      <c r="J2605" s="351">
        <f t="shared" si="325"/>
        <v>0</v>
      </c>
      <c r="K2605" s="293">
        <f>SUM('Employee Salary Payroll Tax '!I2607:K2607)</f>
        <v>21013.919999999998</v>
      </c>
      <c r="L2605" s="293">
        <f>'Employee Salary Payroll Tax '!H2607</f>
        <v>0</v>
      </c>
      <c r="M2605" s="293">
        <f t="shared" si="326"/>
        <v>42120.66</v>
      </c>
      <c r="N2605" s="359">
        <f t="shared" si="327"/>
        <v>0</v>
      </c>
      <c r="O2605" s="331"/>
      <c r="P2605" s="61"/>
      <c r="Q2605" s="294"/>
      <c r="R2605" s="292"/>
      <c r="S2605" s="291"/>
    </row>
    <row r="2606" spans="1:19" ht="14.4">
      <c r="A2606" s="36">
        <f t="shared" si="329"/>
        <v>1283</v>
      </c>
      <c r="B2606" s="526"/>
      <c r="C2606" s="36" t="str">
        <f>VLOOKUP('Employee Salary Payroll Tax '!B2608,'Employee Salary Payroll Tax '!$D$1:$E$7,2,FALSE)</f>
        <v>NonUnion</v>
      </c>
      <c r="D2606" s="61">
        <f t="shared" si="322"/>
        <v>2.98E-2</v>
      </c>
      <c r="E2606" s="351">
        <f>'Employee Salary Payroll Tax '!N2608</f>
        <v>44428.12</v>
      </c>
      <c r="F2606" s="351">
        <f t="shared" si="323"/>
        <v>45752.077976000008</v>
      </c>
      <c r="G2606" s="352"/>
      <c r="H2606" s="351">
        <f t="shared" si="328"/>
        <v>571.87999999999738</v>
      </c>
      <c r="I2606" s="351">
        <f t="shared" si="324"/>
        <v>1323.9579760000051</v>
      </c>
      <c r="J2606" s="351">
        <f t="shared" si="325"/>
        <v>3.4312799999999846</v>
      </c>
      <c r="K2606" s="293">
        <f>SUM('Employee Salary Payroll Tax '!I2608:K2608)</f>
        <v>11727.12</v>
      </c>
      <c r="L2606" s="293">
        <f>'Employee Salary Payroll Tax '!H2608</f>
        <v>0</v>
      </c>
      <c r="M2606" s="293">
        <f t="shared" si="326"/>
        <v>32701</v>
      </c>
      <c r="N2606" s="359">
        <f t="shared" si="327"/>
        <v>0.90571089464722132</v>
      </c>
      <c r="O2606" s="331"/>
      <c r="P2606" s="61"/>
      <c r="Q2606" s="294"/>
      <c r="R2606" s="292"/>
      <c r="S2606" s="291"/>
    </row>
    <row r="2607" spans="1:19" ht="14.4">
      <c r="A2607" s="36">
        <f t="shared" si="329"/>
        <v>1284</v>
      </c>
      <c r="B2607" s="526"/>
      <c r="C2607" s="36" t="str">
        <f>VLOOKUP('Employee Salary Payroll Tax '!B2609,'Employee Salary Payroll Tax '!$D$1:$E$7,2,FALSE)</f>
        <v>NonUnion</v>
      </c>
      <c r="D2607" s="61">
        <f t="shared" si="322"/>
        <v>2.98E-2</v>
      </c>
      <c r="E2607" s="351">
        <f>'Employee Salary Payroll Tax '!N2609</f>
        <v>80267.789999999994</v>
      </c>
      <c r="F2607" s="351">
        <f t="shared" si="323"/>
        <v>82659.770141999994</v>
      </c>
      <c r="G2607" s="352"/>
      <c r="H2607" s="351">
        <f t="shared" si="328"/>
        <v>0</v>
      </c>
      <c r="I2607" s="351">
        <f t="shared" si="324"/>
        <v>2391.9801420000003</v>
      </c>
      <c r="J2607" s="351">
        <f t="shared" si="325"/>
        <v>0</v>
      </c>
      <c r="K2607" s="293">
        <f>SUM('Employee Salary Payroll Tax '!I2609:K2609)</f>
        <v>73832.450000000012</v>
      </c>
      <c r="L2607" s="293">
        <f>'Employee Salary Payroll Tax '!H2609</f>
        <v>0</v>
      </c>
      <c r="M2607" s="293">
        <f t="shared" si="326"/>
        <v>6435.339999999982</v>
      </c>
      <c r="N2607" s="359">
        <f t="shared" si="327"/>
        <v>0</v>
      </c>
      <c r="O2607" s="331"/>
      <c r="P2607" s="61"/>
      <c r="Q2607" s="294"/>
      <c r="R2607" s="292"/>
      <c r="S2607" s="291"/>
    </row>
    <row r="2608" spans="1:19" ht="14.4">
      <c r="A2608" s="36">
        <f t="shared" si="329"/>
        <v>1285</v>
      </c>
      <c r="B2608" s="526"/>
      <c r="C2608" s="36" t="str">
        <f>VLOOKUP('Employee Salary Payroll Tax '!B2610,'Employee Salary Payroll Tax '!$D$1:$E$7,2,FALSE)</f>
        <v>NonUnion</v>
      </c>
      <c r="D2608" s="61">
        <f t="shared" si="322"/>
        <v>2.98E-2</v>
      </c>
      <c r="E2608" s="351">
        <f>'Employee Salary Payroll Tax '!N2610</f>
        <v>121256.07</v>
      </c>
      <c r="F2608" s="351">
        <f t="shared" si="323"/>
        <v>124869.50088600001</v>
      </c>
      <c r="G2608" s="352"/>
      <c r="H2608" s="351">
        <f t="shared" si="328"/>
        <v>0</v>
      </c>
      <c r="I2608" s="351">
        <f t="shared" si="324"/>
        <v>3613.4308860000019</v>
      </c>
      <c r="J2608" s="351">
        <f t="shared" si="325"/>
        <v>0</v>
      </c>
      <c r="K2608" s="293">
        <f>SUM('Employee Salary Payroll Tax '!I2610:K2610)</f>
        <v>95715.760000000009</v>
      </c>
      <c r="L2608" s="293">
        <f>'Employee Salary Payroll Tax '!H2610</f>
        <v>0</v>
      </c>
      <c r="M2608" s="293">
        <f t="shared" si="326"/>
        <v>25540.309999999998</v>
      </c>
      <c r="N2608" s="359">
        <f t="shared" si="327"/>
        <v>0</v>
      </c>
      <c r="O2608" s="331"/>
      <c r="P2608" s="61"/>
      <c r="Q2608" s="294"/>
      <c r="R2608" s="292"/>
      <c r="S2608" s="291"/>
    </row>
    <row r="2609" spans="1:19" ht="14.4">
      <c r="A2609" s="36">
        <f t="shared" si="329"/>
        <v>1286</v>
      </c>
      <c r="B2609" s="526"/>
      <c r="C2609" s="36" t="str">
        <f>VLOOKUP('Employee Salary Payroll Tax '!B2611,'Employee Salary Payroll Tax '!$D$1:$E$7,2,FALSE)</f>
        <v>NonUnion</v>
      </c>
      <c r="D2609" s="61">
        <f t="shared" si="322"/>
        <v>2.98E-2</v>
      </c>
      <c r="E2609" s="351">
        <f>'Employee Salary Payroll Tax '!N2611</f>
        <v>69938.039999999994</v>
      </c>
      <c r="F2609" s="351">
        <f t="shared" si="323"/>
        <v>72022.193591999996</v>
      </c>
      <c r="G2609" s="352"/>
      <c r="H2609" s="351">
        <f t="shared" si="328"/>
        <v>0</v>
      </c>
      <c r="I2609" s="351">
        <f t="shared" si="324"/>
        <v>2084.1535920000024</v>
      </c>
      <c r="J2609" s="351">
        <f t="shared" si="325"/>
        <v>0</v>
      </c>
      <c r="K2609" s="293">
        <f>SUM('Employee Salary Payroll Tax '!I2611:K2611)</f>
        <v>8978.9</v>
      </c>
      <c r="L2609" s="293">
        <f>'Employee Salary Payroll Tax '!H2611</f>
        <v>0</v>
      </c>
      <c r="M2609" s="293">
        <f t="shared" si="326"/>
        <v>60959.139999999992</v>
      </c>
      <c r="N2609" s="359">
        <f t="shared" si="327"/>
        <v>0</v>
      </c>
      <c r="O2609" s="331"/>
      <c r="P2609" s="61"/>
      <c r="Q2609" s="294"/>
      <c r="R2609" s="292"/>
      <c r="S2609" s="291"/>
    </row>
    <row r="2610" spans="1:19" ht="14.4">
      <c r="A2610" s="36">
        <f t="shared" si="329"/>
        <v>1287</v>
      </c>
      <c r="B2610" s="526"/>
      <c r="C2610" s="36" t="str">
        <f>VLOOKUP('Employee Salary Payroll Tax '!B2612,'Employee Salary Payroll Tax '!$D$1:$E$7,2,FALSE)</f>
        <v>NonUnion</v>
      </c>
      <c r="D2610" s="61">
        <f t="shared" si="322"/>
        <v>2.98E-2</v>
      </c>
      <c r="E2610" s="351">
        <f>'Employee Salary Payroll Tax '!N2612</f>
        <v>67694.149999999994</v>
      </c>
      <c r="F2610" s="351">
        <f t="shared" si="323"/>
        <v>69711.435669999992</v>
      </c>
      <c r="G2610" s="352"/>
      <c r="H2610" s="351">
        <f t="shared" si="328"/>
        <v>0</v>
      </c>
      <c r="I2610" s="351">
        <f t="shared" si="324"/>
        <v>2017.2856699999975</v>
      </c>
      <c r="J2610" s="351">
        <f t="shared" si="325"/>
        <v>0</v>
      </c>
      <c r="K2610" s="293">
        <f>SUM('Employee Salary Payroll Tax '!I2612:K2612)</f>
        <v>29436.19</v>
      </c>
      <c r="L2610" s="293">
        <f>'Employee Salary Payroll Tax '!H2612</f>
        <v>0</v>
      </c>
      <c r="M2610" s="293">
        <f t="shared" si="326"/>
        <v>38257.959999999992</v>
      </c>
      <c r="N2610" s="359">
        <f t="shared" si="327"/>
        <v>0</v>
      </c>
      <c r="O2610" s="331"/>
      <c r="P2610" s="61"/>
      <c r="Q2610" s="294"/>
      <c r="R2610" s="292"/>
      <c r="S2610" s="291"/>
    </row>
    <row r="2611" spans="1:19" ht="14.4">
      <c r="A2611" s="36">
        <f t="shared" si="329"/>
        <v>1288</v>
      </c>
      <c r="B2611" s="526"/>
      <c r="C2611" s="36" t="str">
        <f>VLOOKUP('Employee Salary Payroll Tax '!B2613,'Employee Salary Payroll Tax '!$D$1:$E$7,2,FALSE)</f>
        <v>NonUnion</v>
      </c>
      <c r="D2611" s="61">
        <f t="shared" si="322"/>
        <v>2.98E-2</v>
      </c>
      <c r="E2611" s="351">
        <f>'Employee Salary Payroll Tax '!N2613</f>
        <v>79325.52</v>
      </c>
      <c r="F2611" s="351">
        <f t="shared" si="323"/>
        <v>81689.420496000006</v>
      </c>
      <c r="G2611" s="352"/>
      <c r="H2611" s="351">
        <f t="shared" si="328"/>
        <v>0</v>
      </c>
      <c r="I2611" s="351">
        <f t="shared" si="324"/>
        <v>2363.900496000002</v>
      </c>
      <c r="J2611" s="351">
        <f t="shared" si="325"/>
        <v>0</v>
      </c>
      <c r="K2611" s="293">
        <f>SUM('Employee Salary Payroll Tax '!I2613:K2613)</f>
        <v>79325.52</v>
      </c>
      <c r="L2611" s="293">
        <f>'Employee Salary Payroll Tax '!H2613</f>
        <v>0</v>
      </c>
      <c r="M2611" s="293">
        <f t="shared" si="326"/>
        <v>0</v>
      </c>
      <c r="N2611" s="359">
        <f t="shared" si="327"/>
        <v>0</v>
      </c>
      <c r="O2611" s="331"/>
      <c r="P2611" s="61"/>
      <c r="Q2611" s="294"/>
      <c r="R2611" s="292"/>
      <c r="S2611" s="291"/>
    </row>
    <row r="2612" spans="1:19" ht="14.4">
      <c r="A2612" s="36">
        <f t="shared" si="329"/>
        <v>1289</v>
      </c>
      <c r="B2612" s="526"/>
      <c r="C2612" s="36" t="str">
        <f>VLOOKUP('Employee Salary Payroll Tax '!B2614,'Employee Salary Payroll Tax '!$D$1:$E$7,2,FALSE)</f>
        <v>NonUnion</v>
      </c>
      <c r="D2612" s="61">
        <f t="shared" si="322"/>
        <v>2.98E-2</v>
      </c>
      <c r="E2612" s="351">
        <f>'Employee Salary Payroll Tax '!N2614</f>
        <v>63724.61</v>
      </c>
      <c r="F2612" s="351">
        <f t="shared" si="323"/>
        <v>65623.603378</v>
      </c>
      <c r="G2612" s="352"/>
      <c r="H2612" s="351">
        <f t="shared" si="328"/>
        <v>0</v>
      </c>
      <c r="I2612" s="351">
        <f t="shared" si="324"/>
        <v>1898.9933779999992</v>
      </c>
      <c r="J2612" s="351">
        <f t="shared" si="325"/>
        <v>0</v>
      </c>
      <c r="K2612" s="293">
        <f>SUM('Employee Salary Payroll Tax '!I2614:K2614)</f>
        <v>38963.339999999997</v>
      </c>
      <c r="L2612" s="293">
        <f>'Employee Salary Payroll Tax '!H2614</f>
        <v>0</v>
      </c>
      <c r="M2612" s="293">
        <f t="shared" si="326"/>
        <v>24761.270000000004</v>
      </c>
      <c r="N2612" s="359">
        <f t="shared" si="327"/>
        <v>0</v>
      </c>
      <c r="O2612" s="331"/>
      <c r="P2612" s="61"/>
      <c r="Q2612" s="294"/>
      <c r="R2612" s="292"/>
      <c r="S2612" s="291"/>
    </row>
    <row r="2613" spans="1:19" ht="14.4">
      <c r="A2613" s="36">
        <f t="shared" si="329"/>
        <v>1290</v>
      </c>
      <c r="B2613" s="526"/>
      <c r="C2613" s="36" t="str">
        <f>VLOOKUP('Employee Salary Payroll Tax '!B2615,'Employee Salary Payroll Tax '!$D$1:$E$7,2,FALSE)</f>
        <v>NonUnion</v>
      </c>
      <c r="D2613" s="61">
        <f t="shared" si="322"/>
        <v>2.98E-2</v>
      </c>
      <c r="E2613" s="351">
        <f>'Employee Salary Payroll Tax '!N2615</f>
        <v>68348.759999999995</v>
      </c>
      <c r="F2613" s="351">
        <f t="shared" si="323"/>
        <v>70385.553048000002</v>
      </c>
      <c r="G2613" s="352"/>
      <c r="H2613" s="351">
        <f t="shared" si="328"/>
        <v>0</v>
      </c>
      <c r="I2613" s="351">
        <f t="shared" si="324"/>
        <v>2036.7930480000068</v>
      </c>
      <c r="J2613" s="351">
        <f t="shared" si="325"/>
        <v>0</v>
      </c>
      <c r="K2613" s="293">
        <f>SUM('Employee Salary Payroll Tax '!I2615:K2615)</f>
        <v>22289.48</v>
      </c>
      <c r="L2613" s="293">
        <f>'Employee Salary Payroll Tax '!H2615</f>
        <v>0</v>
      </c>
      <c r="M2613" s="293">
        <f t="shared" si="326"/>
        <v>46059.28</v>
      </c>
      <c r="N2613" s="359">
        <f t="shared" si="327"/>
        <v>0</v>
      </c>
      <c r="O2613" s="331"/>
      <c r="P2613" s="61"/>
      <c r="Q2613" s="294"/>
      <c r="R2613" s="292"/>
      <c r="S2613" s="291"/>
    </row>
    <row r="2614" spans="1:19" ht="14.4">
      <c r="A2614" s="36">
        <f t="shared" si="329"/>
        <v>1291</v>
      </c>
      <c r="B2614" s="526"/>
      <c r="C2614" s="36" t="str">
        <f>VLOOKUP('Employee Salary Payroll Tax '!B2616,'Employee Salary Payroll Tax '!$D$1:$E$7,2,FALSE)</f>
        <v>NonUnion</v>
      </c>
      <c r="D2614" s="61">
        <f t="shared" si="322"/>
        <v>2.98E-2</v>
      </c>
      <c r="E2614" s="351">
        <f>'Employee Salary Payroll Tax '!N2616</f>
        <v>86236.69</v>
      </c>
      <c r="F2614" s="351">
        <f t="shared" si="323"/>
        <v>88806.543362000011</v>
      </c>
      <c r="G2614" s="352"/>
      <c r="H2614" s="351">
        <f t="shared" si="328"/>
        <v>0</v>
      </c>
      <c r="I2614" s="351">
        <f t="shared" si="324"/>
        <v>2569.8533620000089</v>
      </c>
      <c r="J2614" s="351">
        <f t="shared" si="325"/>
        <v>0</v>
      </c>
      <c r="K2614" s="293">
        <f>SUM('Employee Salary Payroll Tax '!I2616:K2616)</f>
        <v>3224.7200000000003</v>
      </c>
      <c r="L2614" s="293">
        <f>'Employee Salary Payroll Tax '!H2616</f>
        <v>240.87</v>
      </c>
      <c r="M2614" s="293">
        <f t="shared" si="326"/>
        <v>82771.100000000006</v>
      </c>
      <c r="N2614" s="359">
        <f t="shared" si="327"/>
        <v>0</v>
      </c>
      <c r="O2614" s="331"/>
      <c r="P2614" s="61"/>
      <c r="Q2614" s="294"/>
      <c r="R2614" s="292"/>
      <c r="S2614" s="291"/>
    </row>
    <row r="2615" spans="1:19" ht="14.4">
      <c r="A2615" s="36">
        <f t="shared" si="329"/>
        <v>1292</v>
      </c>
      <c r="B2615" s="526"/>
      <c r="C2615" s="36" t="str">
        <f>VLOOKUP('Employee Salary Payroll Tax '!B2617,'Employee Salary Payroll Tax '!$D$1:$E$7,2,FALSE)</f>
        <v>NonUnion</v>
      </c>
      <c r="D2615" s="61">
        <f t="shared" si="322"/>
        <v>2.98E-2</v>
      </c>
      <c r="E2615" s="351">
        <f>'Employee Salary Payroll Tax '!N2617</f>
        <v>68018.740000000005</v>
      </c>
      <c r="F2615" s="351">
        <f t="shared" si="323"/>
        <v>70045.698452000011</v>
      </c>
      <c r="G2615" s="352"/>
      <c r="H2615" s="351">
        <f t="shared" si="328"/>
        <v>0</v>
      </c>
      <c r="I2615" s="351">
        <f t="shared" si="324"/>
        <v>2026.9584520000062</v>
      </c>
      <c r="J2615" s="351">
        <f t="shared" si="325"/>
        <v>0</v>
      </c>
      <c r="K2615" s="293">
        <f>SUM('Employee Salary Payroll Tax '!I2617:K2617)</f>
        <v>68018.740000000005</v>
      </c>
      <c r="L2615" s="293">
        <f>'Employee Salary Payroll Tax '!H2617</f>
        <v>0</v>
      </c>
      <c r="M2615" s="293">
        <f t="shared" si="326"/>
        <v>0</v>
      </c>
      <c r="N2615" s="359">
        <f t="shared" si="327"/>
        <v>0</v>
      </c>
      <c r="O2615" s="331"/>
      <c r="P2615" s="61"/>
      <c r="Q2615" s="294"/>
      <c r="R2615" s="292"/>
      <c r="S2615" s="291"/>
    </row>
    <row r="2616" spans="1:19" ht="14.4">
      <c r="A2616" s="36">
        <f t="shared" si="329"/>
        <v>1293</v>
      </c>
      <c r="B2616" s="526"/>
      <c r="C2616" s="36" t="str">
        <f>VLOOKUP('Employee Salary Payroll Tax '!B2618,'Employee Salary Payroll Tax '!$D$1:$E$7,2,FALSE)</f>
        <v>IBEW</v>
      </c>
      <c r="D2616" s="61">
        <f t="shared" si="322"/>
        <v>6.875E-3</v>
      </c>
      <c r="E2616" s="351">
        <f>'Employee Salary Payroll Tax '!N2618</f>
        <v>163523.34</v>
      </c>
      <c r="F2616" s="351">
        <f t="shared" si="323"/>
        <v>164647.5629625</v>
      </c>
      <c r="G2616" s="352"/>
      <c r="H2616" s="351">
        <f t="shared" si="328"/>
        <v>0</v>
      </c>
      <c r="I2616" s="351">
        <f t="shared" si="324"/>
        <v>1124.2229625000036</v>
      </c>
      <c r="J2616" s="351">
        <f t="shared" si="325"/>
        <v>0</v>
      </c>
      <c r="K2616" s="293">
        <f>SUM('Employee Salary Payroll Tax '!I2618:K2618)</f>
        <v>104254.88</v>
      </c>
      <c r="L2616" s="293">
        <f>'Employee Salary Payroll Tax '!H2618</f>
        <v>0</v>
      </c>
      <c r="M2616" s="293">
        <f t="shared" si="326"/>
        <v>59268.459999999992</v>
      </c>
      <c r="N2616" s="359">
        <f t="shared" si="327"/>
        <v>0</v>
      </c>
      <c r="O2616" s="331"/>
      <c r="P2616" s="61"/>
      <c r="Q2616" s="294"/>
      <c r="R2616" s="292"/>
      <c r="S2616" s="291"/>
    </row>
    <row r="2617" spans="1:19" ht="14.4">
      <c r="A2617" s="36">
        <f t="shared" si="329"/>
        <v>1294</v>
      </c>
      <c r="B2617" s="526"/>
      <c r="C2617" s="36" t="str">
        <f>VLOOKUP('Employee Salary Payroll Tax '!B2619,'Employee Salary Payroll Tax '!$D$1:$E$7,2,FALSE)</f>
        <v>NonUnion</v>
      </c>
      <c r="D2617" s="61">
        <f t="shared" si="322"/>
        <v>2.98E-2</v>
      </c>
      <c r="E2617" s="351">
        <f>'Employee Salary Payroll Tax '!N2619</f>
        <v>102648.07</v>
      </c>
      <c r="F2617" s="351">
        <f t="shared" si="323"/>
        <v>105706.98248600001</v>
      </c>
      <c r="G2617" s="352"/>
      <c r="H2617" s="351">
        <f t="shared" si="328"/>
        <v>0</v>
      </c>
      <c r="I2617" s="351">
        <f t="shared" si="324"/>
        <v>3058.9124860000011</v>
      </c>
      <c r="J2617" s="351">
        <f t="shared" si="325"/>
        <v>0</v>
      </c>
      <c r="K2617" s="293">
        <f>SUM('Employee Salary Payroll Tax '!I2619:K2619)</f>
        <v>93641.51999999999</v>
      </c>
      <c r="L2617" s="293">
        <f>'Employee Salary Payroll Tax '!H2619</f>
        <v>1279.96</v>
      </c>
      <c r="M2617" s="293">
        <f t="shared" si="326"/>
        <v>7726.5900000000174</v>
      </c>
      <c r="N2617" s="359">
        <f t="shared" si="327"/>
        <v>0</v>
      </c>
      <c r="O2617" s="331"/>
      <c r="P2617" s="61"/>
      <c r="Q2617" s="294"/>
      <c r="R2617" s="292"/>
      <c r="S2617" s="291"/>
    </row>
    <row r="2618" spans="1:19" ht="14.4">
      <c r="A2618" s="36">
        <f t="shared" si="329"/>
        <v>1295</v>
      </c>
      <c r="B2618" s="526"/>
      <c r="C2618" s="36" t="str">
        <f>VLOOKUP('Employee Salary Payroll Tax '!B2620,'Employee Salary Payroll Tax '!$D$1:$E$7,2,FALSE)</f>
        <v>NonUnion</v>
      </c>
      <c r="D2618" s="61">
        <f t="shared" si="322"/>
        <v>2.98E-2</v>
      </c>
      <c r="E2618" s="351">
        <f>'Employee Salary Payroll Tax '!N2620</f>
        <v>124433.42</v>
      </c>
      <c r="F2618" s="351">
        <f t="shared" si="323"/>
        <v>128141.53591600001</v>
      </c>
      <c r="G2618" s="352"/>
      <c r="H2618" s="351">
        <f t="shared" si="328"/>
        <v>0</v>
      </c>
      <c r="I2618" s="351">
        <f t="shared" si="324"/>
        <v>3708.1159160000097</v>
      </c>
      <c r="J2618" s="351">
        <f t="shared" si="325"/>
        <v>0</v>
      </c>
      <c r="K2618" s="293">
        <f>SUM('Employee Salary Payroll Tax '!I2620:K2620)</f>
        <v>119460.73</v>
      </c>
      <c r="L2618" s="293">
        <f>'Employee Salary Payroll Tax '!H2620</f>
        <v>0</v>
      </c>
      <c r="M2618" s="293">
        <f t="shared" si="326"/>
        <v>4972.6900000000023</v>
      </c>
      <c r="N2618" s="359">
        <f t="shared" si="327"/>
        <v>0</v>
      </c>
      <c r="O2618" s="331"/>
      <c r="P2618" s="61"/>
      <c r="Q2618" s="294"/>
      <c r="R2618" s="292"/>
      <c r="S2618" s="291"/>
    </row>
    <row r="2619" spans="1:19" ht="14.4">
      <c r="A2619" s="36">
        <f t="shared" si="329"/>
        <v>1296</v>
      </c>
      <c r="B2619" s="526"/>
      <c r="C2619" s="36" t="str">
        <f>VLOOKUP('Employee Salary Payroll Tax '!B2621,'Employee Salary Payroll Tax '!$D$1:$E$7,2,FALSE)</f>
        <v>NonUnion</v>
      </c>
      <c r="D2619" s="61">
        <f t="shared" si="322"/>
        <v>2.98E-2</v>
      </c>
      <c r="E2619" s="351">
        <f>'Employee Salary Payroll Tax '!N2621</f>
        <v>64795.53</v>
      </c>
      <c r="F2619" s="351">
        <f t="shared" si="323"/>
        <v>66726.436794000008</v>
      </c>
      <c r="G2619" s="352"/>
      <c r="H2619" s="351">
        <f t="shared" si="328"/>
        <v>0</v>
      </c>
      <c r="I2619" s="351">
        <f t="shared" si="324"/>
        <v>1930.9067940000095</v>
      </c>
      <c r="J2619" s="351">
        <f t="shared" si="325"/>
        <v>0</v>
      </c>
      <c r="K2619" s="293">
        <f>SUM('Employee Salary Payroll Tax '!I2621:K2621)</f>
        <v>0</v>
      </c>
      <c r="L2619" s="293">
        <f>'Employee Salary Payroll Tax '!H2621</f>
        <v>0</v>
      </c>
      <c r="M2619" s="293">
        <f t="shared" si="326"/>
        <v>64795.53</v>
      </c>
      <c r="N2619" s="359">
        <f t="shared" si="327"/>
        <v>0</v>
      </c>
      <c r="O2619" s="331"/>
      <c r="P2619" s="61"/>
      <c r="Q2619" s="294"/>
      <c r="R2619" s="292"/>
      <c r="S2619" s="291"/>
    </row>
    <row r="2620" spans="1:19" ht="14.4">
      <c r="A2620" s="36">
        <f t="shared" si="329"/>
        <v>1297</v>
      </c>
      <c r="B2620" s="526"/>
      <c r="C2620" s="36" t="str">
        <f>VLOOKUP('Employee Salary Payroll Tax '!B2622,'Employee Salary Payroll Tax '!$D$1:$E$7,2,FALSE)</f>
        <v>UA</v>
      </c>
      <c r="D2620" s="61">
        <f t="shared" si="322"/>
        <v>0.03</v>
      </c>
      <c r="E2620" s="351">
        <f>'Employee Salary Payroll Tax '!N2622</f>
        <v>79546.710000000006</v>
      </c>
      <c r="F2620" s="351">
        <f t="shared" si="323"/>
        <v>81933.111300000004</v>
      </c>
      <c r="G2620" s="352"/>
      <c r="H2620" s="351">
        <f t="shared" si="328"/>
        <v>0</v>
      </c>
      <c r="I2620" s="351">
        <f t="shared" si="324"/>
        <v>2386.4012999999977</v>
      </c>
      <c r="J2620" s="351">
        <f t="shared" si="325"/>
        <v>0</v>
      </c>
      <c r="K2620" s="293">
        <f>SUM('Employee Salary Payroll Tax '!I2622:K2622)</f>
        <v>61356.92</v>
      </c>
      <c r="L2620" s="293">
        <f>'Employee Salary Payroll Tax '!H2622</f>
        <v>304.64999999999998</v>
      </c>
      <c r="M2620" s="293">
        <f t="shared" si="326"/>
        <v>17885.140000000007</v>
      </c>
      <c r="N2620" s="359">
        <f t="shared" si="327"/>
        <v>0</v>
      </c>
      <c r="O2620" s="331"/>
      <c r="P2620" s="61"/>
      <c r="Q2620" s="294"/>
      <c r="R2620" s="292"/>
      <c r="S2620" s="291"/>
    </row>
    <row r="2621" spans="1:19" ht="14.4">
      <c r="A2621" s="36">
        <f t="shared" si="329"/>
        <v>1298</v>
      </c>
      <c r="B2621" s="526"/>
      <c r="C2621" s="36" t="str">
        <f>VLOOKUP('Employee Salary Payroll Tax '!B2623,'Employee Salary Payroll Tax '!$D$1:$E$7,2,FALSE)</f>
        <v>NonUnion</v>
      </c>
      <c r="D2621" s="61">
        <f t="shared" si="322"/>
        <v>2.98E-2</v>
      </c>
      <c r="E2621" s="351">
        <f>'Employee Salary Payroll Tax '!N2623</f>
        <v>68190.44</v>
      </c>
      <c r="F2621" s="351">
        <f t="shared" si="323"/>
        <v>70222.515112000008</v>
      </c>
      <c r="G2621" s="352"/>
      <c r="H2621" s="351">
        <f t="shared" si="328"/>
        <v>0</v>
      </c>
      <c r="I2621" s="351">
        <f t="shared" si="324"/>
        <v>2032.0751120000059</v>
      </c>
      <c r="J2621" s="351">
        <f t="shared" si="325"/>
        <v>0</v>
      </c>
      <c r="K2621" s="293">
        <f>SUM('Employee Salary Payroll Tax '!I2623:K2623)</f>
        <v>-8.32</v>
      </c>
      <c r="L2621" s="293">
        <f>'Employee Salary Payroll Tax '!H2623</f>
        <v>0</v>
      </c>
      <c r="M2621" s="293">
        <f t="shared" si="326"/>
        <v>68198.760000000009</v>
      </c>
      <c r="N2621" s="359">
        <f t="shared" si="327"/>
        <v>0</v>
      </c>
      <c r="O2621" s="331"/>
      <c r="P2621" s="61"/>
      <c r="Q2621" s="294"/>
      <c r="R2621" s="292"/>
      <c r="S2621" s="291"/>
    </row>
    <row r="2622" spans="1:19" ht="14.4">
      <c r="A2622" s="36">
        <f t="shared" si="329"/>
        <v>1299</v>
      </c>
      <c r="B2622" s="526"/>
      <c r="C2622" s="36" t="str">
        <f>VLOOKUP('Employee Salary Payroll Tax '!B2624,'Employee Salary Payroll Tax '!$D$1:$E$7,2,FALSE)</f>
        <v>NonUnion</v>
      </c>
      <c r="D2622" s="61">
        <f t="shared" si="322"/>
        <v>2.98E-2</v>
      </c>
      <c r="E2622" s="351">
        <f>'Employee Salary Payroll Tax '!N2624</f>
        <v>14066.16</v>
      </c>
      <c r="F2622" s="351">
        <f t="shared" si="323"/>
        <v>14485.331568000001</v>
      </c>
      <c r="G2622" s="352"/>
      <c r="H2622" s="351">
        <f t="shared" si="328"/>
        <v>30933.84</v>
      </c>
      <c r="I2622" s="351">
        <f t="shared" si="324"/>
        <v>419.17156800000157</v>
      </c>
      <c r="J2622" s="351">
        <f t="shared" si="325"/>
        <v>2.5150294080000095</v>
      </c>
      <c r="K2622" s="293">
        <f>SUM('Employee Salary Payroll Tax '!I2624:K2624)</f>
        <v>5485.8</v>
      </c>
      <c r="L2622" s="293">
        <f>'Employee Salary Payroll Tax '!H2624</f>
        <v>0</v>
      </c>
      <c r="M2622" s="293">
        <f t="shared" si="326"/>
        <v>8580.36</v>
      </c>
      <c r="N2622" s="359">
        <f t="shared" si="327"/>
        <v>0.98086103993027174</v>
      </c>
      <c r="O2622" s="331"/>
      <c r="P2622" s="61"/>
      <c r="Q2622" s="294"/>
      <c r="R2622" s="292"/>
      <c r="S2622" s="291"/>
    </row>
    <row r="2623" spans="1:19" ht="14.4">
      <c r="A2623" s="36">
        <f t="shared" si="329"/>
        <v>1300</v>
      </c>
      <c r="B2623" s="526"/>
      <c r="C2623" s="36" t="str">
        <f>VLOOKUP('Employee Salary Payroll Tax '!B2625,'Employee Salary Payroll Tax '!$D$1:$E$7,2,FALSE)</f>
        <v>NonUnion</v>
      </c>
      <c r="D2623" s="61">
        <f t="shared" si="322"/>
        <v>2.98E-2</v>
      </c>
      <c r="E2623" s="351">
        <f>'Employee Salary Payroll Tax '!N2625</f>
        <v>73296.44</v>
      </c>
      <c r="F2623" s="351">
        <f t="shared" si="323"/>
        <v>75480.673912000013</v>
      </c>
      <c r="G2623" s="352"/>
      <c r="H2623" s="351">
        <f t="shared" si="328"/>
        <v>0</v>
      </c>
      <c r="I2623" s="351">
        <f t="shared" si="324"/>
        <v>2184.2339120000106</v>
      </c>
      <c r="J2623" s="351">
        <f t="shared" si="325"/>
        <v>0</v>
      </c>
      <c r="K2623" s="293">
        <f>SUM('Employee Salary Payroll Tax '!I2625:K2625)</f>
        <v>4242.57</v>
      </c>
      <c r="L2623" s="293">
        <f>'Employee Salary Payroll Tax '!H2625</f>
        <v>0</v>
      </c>
      <c r="M2623" s="293">
        <f t="shared" si="326"/>
        <v>69053.87</v>
      </c>
      <c r="N2623" s="359">
        <f t="shared" si="327"/>
        <v>0</v>
      </c>
      <c r="O2623" s="331"/>
      <c r="P2623" s="61"/>
      <c r="Q2623" s="294"/>
      <c r="R2623" s="292"/>
      <c r="S2623" s="291"/>
    </row>
    <row r="2624" spans="1:19" ht="14.4">
      <c r="A2624" s="36">
        <f t="shared" si="329"/>
        <v>1301</v>
      </c>
      <c r="B2624" s="526"/>
      <c r="C2624" s="36" t="str">
        <f>VLOOKUP('Employee Salary Payroll Tax '!B2626,'Employee Salary Payroll Tax '!$D$1:$E$7,2,FALSE)</f>
        <v>IBEW</v>
      </c>
      <c r="D2624" s="61">
        <f t="shared" si="322"/>
        <v>6.875E-3</v>
      </c>
      <c r="E2624" s="351">
        <f>'Employee Salary Payroll Tax '!N2626</f>
        <v>96897.4</v>
      </c>
      <c r="F2624" s="351">
        <f t="shared" si="323"/>
        <v>97563.569624999989</v>
      </c>
      <c r="G2624" s="352"/>
      <c r="H2624" s="351">
        <f t="shared" si="328"/>
        <v>0</v>
      </c>
      <c r="I2624" s="351">
        <f t="shared" si="324"/>
        <v>666.16962499999499</v>
      </c>
      <c r="J2624" s="351">
        <f t="shared" si="325"/>
        <v>0</v>
      </c>
      <c r="K2624" s="293">
        <f>SUM('Employee Salary Payroll Tax '!I2626:K2626)</f>
        <v>24694.32</v>
      </c>
      <c r="L2624" s="293">
        <f>'Employee Salary Payroll Tax '!H2626</f>
        <v>0</v>
      </c>
      <c r="M2624" s="293">
        <f t="shared" si="326"/>
        <v>72203.079999999987</v>
      </c>
      <c r="N2624" s="359">
        <f t="shared" si="327"/>
        <v>0</v>
      </c>
      <c r="O2624" s="331"/>
      <c r="P2624" s="61"/>
      <c r="Q2624" s="294"/>
      <c r="R2624" s="292"/>
      <c r="S2624" s="291"/>
    </row>
    <row r="2625" spans="1:19" ht="14.4">
      <c r="A2625" s="36">
        <f t="shared" si="329"/>
        <v>1302</v>
      </c>
      <c r="B2625" s="526"/>
      <c r="C2625" s="36" t="str">
        <f>VLOOKUP('Employee Salary Payroll Tax '!B2627,'Employee Salary Payroll Tax '!$D$1:$E$7,2,FALSE)</f>
        <v>NonUnion</v>
      </c>
      <c r="D2625" s="61">
        <f t="shared" si="322"/>
        <v>2.98E-2</v>
      </c>
      <c r="E2625" s="351">
        <f>'Employee Salary Payroll Tax '!N2627</f>
        <v>10092.98</v>
      </c>
      <c r="F2625" s="351">
        <f t="shared" si="323"/>
        <v>10393.750803999999</v>
      </c>
      <c r="G2625" s="352"/>
      <c r="H2625" s="351">
        <f t="shared" si="328"/>
        <v>34907.020000000004</v>
      </c>
      <c r="I2625" s="351">
        <f t="shared" si="324"/>
        <v>300.77080399999977</v>
      </c>
      <c r="J2625" s="351">
        <f t="shared" si="325"/>
        <v>1.8046248239999987</v>
      </c>
      <c r="K2625" s="293">
        <f>SUM('Employee Salary Payroll Tax '!I2627:K2627)</f>
        <v>3615.91</v>
      </c>
      <c r="L2625" s="293">
        <f>'Employee Salary Payroll Tax '!H2627</f>
        <v>0</v>
      </c>
      <c r="M2625" s="293">
        <f t="shared" si="326"/>
        <v>6477.07</v>
      </c>
      <c r="N2625" s="359">
        <f t="shared" si="327"/>
        <v>0.64652470793594263</v>
      </c>
      <c r="O2625" s="331"/>
      <c r="P2625" s="61"/>
      <c r="Q2625" s="294"/>
      <c r="R2625" s="292"/>
      <c r="S2625" s="291"/>
    </row>
    <row r="2626" spans="1:19" ht="14.4">
      <c r="A2626" s="36">
        <f t="shared" si="329"/>
        <v>1303</v>
      </c>
      <c r="B2626" s="526"/>
      <c r="C2626" s="36" t="str">
        <f>VLOOKUP('Employee Salary Payroll Tax '!B2628,'Employee Salary Payroll Tax '!$D$1:$E$7,2,FALSE)</f>
        <v>Not Assigned</v>
      </c>
      <c r="D2626" s="61">
        <f t="shared" si="322"/>
        <v>0</v>
      </c>
      <c r="E2626" s="351">
        <f>'Employee Salary Payroll Tax '!N2628</f>
        <v>0.03</v>
      </c>
      <c r="F2626" s="351">
        <f t="shared" si="323"/>
        <v>0.03</v>
      </c>
      <c r="G2626" s="352"/>
      <c r="H2626" s="351">
        <f t="shared" si="328"/>
        <v>44999.97</v>
      </c>
      <c r="I2626" s="351">
        <f t="shared" si="324"/>
        <v>0</v>
      </c>
      <c r="J2626" s="351">
        <f t="shared" si="325"/>
        <v>0</v>
      </c>
      <c r="K2626" s="293">
        <f>SUM('Employee Salary Payroll Tax '!I2628:K2628)</f>
        <v>934.66</v>
      </c>
      <c r="L2626" s="293">
        <f>'Employee Salary Payroll Tax '!H2628</f>
        <v>0</v>
      </c>
      <c r="M2626" s="293">
        <f t="shared" si="326"/>
        <v>-934.63</v>
      </c>
      <c r="N2626" s="359">
        <f t="shared" si="327"/>
        <v>0</v>
      </c>
      <c r="O2626" s="331"/>
      <c r="P2626" s="61"/>
      <c r="Q2626" s="294"/>
      <c r="R2626" s="292"/>
      <c r="S2626" s="291"/>
    </row>
    <row r="2627" spans="1:19" ht="14.4">
      <c r="A2627" s="36">
        <f t="shared" si="329"/>
        <v>1304</v>
      </c>
      <c r="B2627" s="526"/>
      <c r="C2627" s="36" t="str">
        <f>VLOOKUP('Employee Salary Payroll Tax '!B2629,'Employee Salary Payroll Tax '!$D$1:$E$7,2,FALSE)</f>
        <v>IBEW</v>
      </c>
      <c r="D2627" s="61">
        <f t="shared" si="322"/>
        <v>6.875E-3</v>
      </c>
      <c r="E2627" s="351">
        <f>'Employee Salary Payroll Tax '!N2629</f>
        <v>52513.27</v>
      </c>
      <c r="F2627" s="351">
        <f t="shared" si="323"/>
        <v>52874.298731249997</v>
      </c>
      <c r="G2627" s="352"/>
      <c r="H2627" s="351">
        <f t="shared" si="328"/>
        <v>0</v>
      </c>
      <c r="I2627" s="351">
        <f t="shared" si="324"/>
        <v>361.02873125000042</v>
      </c>
      <c r="J2627" s="351">
        <f t="shared" si="325"/>
        <v>0</v>
      </c>
      <c r="K2627" s="293">
        <f>SUM('Employee Salary Payroll Tax '!I2629:K2629)</f>
        <v>1817.59</v>
      </c>
      <c r="L2627" s="293">
        <f>'Employee Salary Payroll Tax '!H2629</f>
        <v>0</v>
      </c>
      <c r="M2627" s="293">
        <f t="shared" si="326"/>
        <v>50695.68</v>
      </c>
      <c r="N2627" s="359">
        <f t="shared" si="327"/>
        <v>0</v>
      </c>
      <c r="O2627" s="331"/>
      <c r="P2627" s="61"/>
      <c r="Q2627" s="294"/>
      <c r="R2627" s="292"/>
      <c r="S2627" s="291"/>
    </row>
    <row r="2628" spans="1:19" ht="14.4">
      <c r="A2628" s="36">
        <f t="shared" si="329"/>
        <v>1305</v>
      </c>
      <c r="B2628" s="526"/>
      <c r="C2628" s="36" t="str">
        <f>VLOOKUP('Employee Salary Payroll Tax '!B2630,'Employee Salary Payroll Tax '!$D$1:$E$7,2,FALSE)</f>
        <v>IBEW</v>
      </c>
      <c r="D2628" s="61">
        <f t="shared" si="322"/>
        <v>6.875E-3</v>
      </c>
      <c r="E2628" s="351">
        <f>'Employee Salary Payroll Tax '!N2630</f>
        <v>18152.61</v>
      </c>
      <c r="F2628" s="351">
        <f t="shared" si="323"/>
        <v>18277.409193750002</v>
      </c>
      <c r="G2628" s="352"/>
      <c r="H2628" s="351">
        <f t="shared" si="328"/>
        <v>26847.39</v>
      </c>
      <c r="I2628" s="351">
        <f t="shared" si="324"/>
        <v>124.799193750001</v>
      </c>
      <c r="J2628" s="351">
        <f t="shared" si="325"/>
        <v>0.748795162500006</v>
      </c>
      <c r="K2628" s="293">
        <f>SUM('Employee Salary Payroll Tax '!I2630:K2630)</f>
        <v>18152.61</v>
      </c>
      <c r="L2628" s="293">
        <f>'Employee Salary Payroll Tax '!H2630</f>
        <v>0</v>
      </c>
      <c r="M2628" s="293">
        <f t="shared" si="326"/>
        <v>0</v>
      </c>
      <c r="N2628" s="359">
        <f t="shared" si="327"/>
        <v>0.74879516245875599</v>
      </c>
      <c r="O2628" s="331"/>
      <c r="P2628" s="61"/>
      <c r="Q2628" s="294"/>
      <c r="R2628" s="292"/>
      <c r="S2628" s="291"/>
    </row>
    <row r="2629" spans="1:19" ht="14.4">
      <c r="A2629" s="36">
        <f t="shared" si="329"/>
        <v>1306</v>
      </c>
      <c r="B2629" s="526"/>
      <c r="C2629" s="36" t="str">
        <f>VLOOKUP('Employee Salary Payroll Tax '!B2631,'Employee Salary Payroll Tax '!$D$1:$E$7,2,FALSE)</f>
        <v>IBEW</v>
      </c>
      <c r="D2629" s="61">
        <f t="shared" si="322"/>
        <v>6.875E-3</v>
      </c>
      <c r="E2629" s="351">
        <f>'Employee Salary Payroll Tax '!N2631</f>
        <v>21205.68</v>
      </c>
      <c r="F2629" s="351">
        <f t="shared" si="323"/>
        <v>21351.46905</v>
      </c>
      <c r="G2629" s="352"/>
      <c r="H2629" s="351">
        <f t="shared" si="328"/>
        <v>23794.32</v>
      </c>
      <c r="I2629" s="351">
        <f t="shared" si="324"/>
        <v>145.78904999999941</v>
      </c>
      <c r="J2629" s="351">
        <f t="shared" si="325"/>
        <v>0.87473429999999641</v>
      </c>
      <c r="K2629" s="293">
        <f>SUM('Employee Salary Payroll Tax '!I2631:K2631)</f>
        <v>21205.68</v>
      </c>
      <c r="L2629" s="293">
        <f>'Employee Salary Payroll Tax '!H2631</f>
        <v>0</v>
      </c>
      <c r="M2629" s="293">
        <f t="shared" si="326"/>
        <v>0</v>
      </c>
      <c r="N2629" s="359">
        <f t="shared" si="327"/>
        <v>0.8747342999587463</v>
      </c>
      <c r="O2629" s="331"/>
      <c r="P2629" s="61"/>
      <c r="Q2629" s="294"/>
      <c r="R2629" s="292"/>
      <c r="S2629" s="291"/>
    </row>
    <row r="2630" spans="1:19" ht="14.4">
      <c r="A2630" s="36">
        <f t="shared" si="329"/>
        <v>1307</v>
      </c>
      <c r="B2630" s="526"/>
      <c r="C2630" s="36" t="str">
        <f>VLOOKUP('Employee Salary Payroll Tax '!B2632,'Employee Salary Payroll Tax '!$D$1:$E$7,2,FALSE)</f>
        <v>IBEW</v>
      </c>
      <c r="D2630" s="61">
        <f t="shared" si="322"/>
        <v>6.875E-3</v>
      </c>
      <c r="E2630" s="351">
        <f>'Employee Salary Payroll Tax '!N2632</f>
        <v>118381.64</v>
      </c>
      <c r="F2630" s="351">
        <f t="shared" si="323"/>
        <v>119195.513775</v>
      </c>
      <c r="G2630" s="352"/>
      <c r="H2630" s="351">
        <f t="shared" si="328"/>
        <v>0</v>
      </c>
      <c r="I2630" s="351">
        <f t="shared" si="324"/>
        <v>813.87377500000002</v>
      </c>
      <c r="J2630" s="351">
        <f t="shared" si="325"/>
        <v>0</v>
      </c>
      <c r="K2630" s="293">
        <f>SUM('Employee Salary Payroll Tax '!I2632:K2632)</f>
        <v>115132.6</v>
      </c>
      <c r="L2630" s="293">
        <f>'Employee Salary Payroll Tax '!H2632</f>
        <v>0</v>
      </c>
      <c r="M2630" s="293">
        <f t="shared" si="326"/>
        <v>3249.0399999999936</v>
      </c>
      <c r="N2630" s="359">
        <f t="shared" si="327"/>
        <v>0</v>
      </c>
      <c r="O2630" s="331"/>
      <c r="P2630" s="61"/>
      <c r="Q2630" s="294"/>
      <c r="R2630" s="292"/>
      <c r="S2630" s="291"/>
    </row>
    <row r="2631" spans="1:19" ht="14.4">
      <c r="A2631" s="36">
        <f t="shared" si="329"/>
        <v>1308</v>
      </c>
      <c r="B2631" s="526"/>
      <c r="C2631" s="36" t="str">
        <f>VLOOKUP('Employee Salary Payroll Tax '!B2633,'Employee Salary Payroll Tax '!$D$1:$E$7,2,FALSE)</f>
        <v>IBEW</v>
      </c>
      <c r="D2631" s="61">
        <f t="shared" si="322"/>
        <v>6.875E-3</v>
      </c>
      <c r="E2631" s="351">
        <f>'Employee Salary Payroll Tax '!N2633</f>
        <v>27684.6</v>
      </c>
      <c r="F2631" s="351">
        <f t="shared" si="323"/>
        <v>27874.931624999997</v>
      </c>
      <c r="G2631" s="352"/>
      <c r="H2631" s="351">
        <f t="shared" si="328"/>
        <v>17315.400000000001</v>
      </c>
      <c r="I2631" s="351">
        <f t="shared" si="324"/>
        <v>190.33162499999889</v>
      </c>
      <c r="J2631" s="351">
        <f t="shared" si="325"/>
        <v>1.1419897499999934</v>
      </c>
      <c r="K2631" s="293">
        <f>SUM('Employee Salary Payroll Tax '!I2633:K2633)</f>
        <v>-668.55000000000018</v>
      </c>
      <c r="L2631" s="293">
        <f>'Employee Salary Payroll Tax '!H2633</f>
        <v>0</v>
      </c>
      <c r="M2631" s="293">
        <f t="shared" si="326"/>
        <v>28353.149999999998</v>
      </c>
      <c r="N2631" s="359">
        <f t="shared" si="327"/>
        <v>-2.757768749900371E-2</v>
      </c>
      <c r="O2631" s="331"/>
      <c r="P2631" s="61"/>
      <c r="Q2631" s="294"/>
      <c r="R2631" s="292"/>
      <c r="S2631" s="291"/>
    </row>
    <row r="2632" spans="1:19" ht="14.4">
      <c r="A2632" s="36">
        <f t="shared" si="329"/>
        <v>1309</v>
      </c>
      <c r="B2632" s="526"/>
      <c r="C2632" s="36" t="str">
        <f>VLOOKUP('Employee Salary Payroll Tax '!B2634,'Employee Salary Payroll Tax '!$D$1:$E$7,2,FALSE)</f>
        <v>NonUnion</v>
      </c>
      <c r="D2632" s="61">
        <f t="shared" si="322"/>
        <v>2.98E-2</v>
      </c>
      <c r="E2632" s="351">
        <f>'Employee Salary Payroll Tax '!N2634</f>
        <v>16719.990000000002</v>
      </c>
      <c r="F2632" s="351">
        <f t="shared" si="323"/>
        <v>17218.245702000004</v>
      </c>
      <c r="G2632" s="352"/>
      <c r="H2632" s="351">
        <f t="shared" si="328"/>
        <v>28280.01</v>
      </c>
      <c r="I2632" s="351">
        <f t="shared" si="324"/>
        <v>498.2557020000022</v>
      </c>
      <c r="J2632" s="351">
        <f t="shared" si="325"/>
        <v>2.9895342120000135</v>
      </c>
      <c r="K2632" s="293">
        <f>SUM('Employee Salary Payroll Tax '!I2634:K2634)</f>
        <v>8701.17</v>
      </c>
      <c r="L2632" s="293">
        <f>'Employee Salary Payroll Tax '!H2634</f>
        <v>0</v>
      </c>
      <c r="M2632" s="293">
        <f t="shared" si="326"/>
        <v>8018.8200000000015</v>
      </c>
      <c r="N2632" s="359">
        <f t="shared" si="327"/>
        <v>1.5557691959069584</v>
      </c>
      <c r="O2632" s="331"/>
      <c r="P2632" s="61"/>
      <c r="Q2632" s="294"/>
      <c r="R2632" s="292"/>
      <c r="S2632" s="291"/>
    </row>
    <row r="2633" spans="1:19" ht="14.4">
      <c r="A2633" s="36">
        <f t="shared" si="329"/>
        <v>1310</v>
      </c>
      <c r="B2633" s="526"/>
      <c r="C2633" s="36" t="str">
        <f>VLOOKUP('Employee Salary Payroll Tax '!B2635,'Employee Salary Payroll Tax '!$D$1:$E$7,2,FALSE)</f>
        <v>NonUnion</v>
      </c>
      <c r="D2633" s="61">
        <f t="shared" si="322"/>
        <v>2.98E-2</v>
      </c>
      <c r="E2633" s="351">
        <f>'Employee Salary Payroll Tax '!N2635</f>
        <v>88480.27</v>
      </c>
      <c r="F2633" s="351">
        <f t="shared" si="323"/>
        <v>91116.982046000005</v>
      </c>
      <c r="G2633" s="352"/>
      <c r="H2633" s="351">
        <f t="shared" si="328"/>
        <v>0</v>
      </c>
      <c r="I2633" s="351">
        <f t="shared" si="324"/>
        <v>2636.7120460000006</v>
      </c>
      <c r="J2633" s="351">
        <f t="shared" si="325"/>
        <v>0</v>
      </c>
      <c r="K2633" s="293">
        <f>SUM('Employee Salary Payroll Tax '!I2635:K2635)</f>
        <v>29250.33</v>
      </c>
      <c r="L2633" s="293">
        <f>'Employee Salary Payroll Tax '!H2635</f>
        <v>0</v>
      </c>
      <c r="M2633" s="293">
        <f t="shared" si="326"/>
        <v>59229.94</v>
      </c>
      <c r="N2633" s="359">
        <f t="shared" si="327"/>
        <v>0</v>
      </c>
      <c r="O2633" s="331"/>
      <c r="P2633" s="61"/>
      <c r="Q2633" s="294"/>
      <c r="R2633" s="292"/>
      <c r="S2633" s="291"/>
    </row>
    <row r="2634" spans="1:19" ht="14.4">
      <c r="A2634" s="36">
        <f t="shared" si="329"/>
        <v>1311</v>
      </c>
      <c r="B2634" s="526"/>
      <c r="C2634" s="36" t="str">
        <f>VLOOKUP('Employee Salary Payroll Tax '!B2636,'Employee Salary Payroll Tax '!$D$1:$E$7,2,FALSE)</f>
        <v>UA</v>
      </c>
      <c r="D2634" s="61">
        <f t="shared" si="322"/>
        <v>0.03</v>
      </c>
      <c r="E2634" s="351">
        <f>'Employee Salary Payroll Tax '!N2636</f>
        <v>78359.53</v>
      </c>
      <c r="F2634" s="351">
        <f t="shared" si="323"/>
        <v>80710.315900000001</v>
      </c>
      <c r="G2634" s="352"/>
      <c r="H2634" s="351">
        <f t="shared" si="328"/>
        <v>0</v>
      </c>
      <c r="I2634" s="351">
        <f t="shared" si="324"/>
        <v>2350.7859000000026</v>
      </c>
      <c r="J2634" s="351">
        <f t="shared" si="325"/>
        <v>0</v>
      </c>
      <c r="K2634" s="293">
        <f>SUM('Employee Salary Payroll Tax '!I2636:K2636)</f>
        <v>62572.74</v>
      </c>
      <c r="L2634" s="293">
        <f>'Employee Salary Payroll Tax '!H2636</f>
        <v>253.74</v>
      </c>
      <c r="M2634" s="293">
        <f t="shared" si="326"/>
        <v>15533.050000000001</v>
      </c>
      <c r="N2634" s="359">
        <f t="shared" si="327"/>
        <v>0</v>
      </c>
      <c r="O2634" s="331"/>
      <c r="P2634" s="61"/>
      <c r="Q2634" s="294"/>
      <c r="R2634" s="292"/>
      <c r="S2634" s="291"/>
    </row>
    <row r="2635" spans="1:19" ht="14.4">
      <c r="A2635" s="36">
        <f t="shared" si="329"/>
        <v>1312</v>
      </c>
      <c r="B2635" s="526"/>
      <c r="C2635" s="36" t="str">
        <f>VLOOKUP('Employee Salary Payroll Tax '!B2637,'Employee Salary Payroll Tax '!$D$1:$E$7,2,FALSE)</f>
        <v>IBEW</v>
      </c>
      <c r="D2635" s="61">
        <f t="shared" si="322"/>
        <v>6.875E-3</v>
      </c>
      <c r="E2635" s="351">
        <f>'Employee Salary Payroll Tax '!N2637</f>
        <v>37733.699999999997</v>
      </c>
      <c r="F2635" s="351">
        <f t="shared" si="323"/>
        <v>37993.119187499993</v>
      </c>
      <c r="G2635" s="352"/>
      <c r="H2635" s="351">
        <f t="shared" si="328"/>
        <v>7266.3000000000029</v>
      </c>
      <c r="I2635" s="351">
        <f t="shared" si="324"/>
        <v>259.41918749999604</v>
      </c>
      <c r="J2635" s="351">
        <f t="shared" si="325"/>
        <v>1.5565151249999762</v>
      </c>
      <c r="K2635" s="293">
        <f>SUM('Employee Salary Payroll Tax '!I2637:K2637)</f>
        <v>37733.699999999997</v>
      </c>
      <c r="L2635" s="293">
        <f>'Employee Salary Payroll Tax '!H2637</f>
        <v>0</v>
      </c>
      <c r="M2635" s="293">
        <f t="shared" si="326"/>
        <v>0</v>
      </c>
      <c r="N2635" s="359">
        <f t="shared" si="327"/>
        <v>1.5565151249587261</v>
      </c>
      <c r="O2635" s="331"/>
      <c r="P2635" s="61"/>
      <c r="Q2635" s="294"/>
      <c r="R2635" s="292"/>
      <c r="S2635" s="291"/>
    </row>
    <row r="2636" spans="1:19" ht="14.4">
      <c r="A2636" s="36">
        <f t="shared" si="329"/>
        <v>1313</v>
      </c>
      <c r="B2636" s="526"/>
      <c r="C2636" s="36" t="str">
        <f>VLOOKUP('Employee Salary Payroll Tax '!B2638,'Employee Salary Payroll Tax '!$D$1:$E$7,2,FALSE)</f>
        <v>NonUnion</v>
      </c>
      <c r="D2636" s="61">
        <f t="shared" si="322"/>
        <v>2.98E-2</v>
      </c>
      <c r="E2636" s="351">
        <f>'Employee Salary Payroll Tax '!N2638</f>
        <v>70444.69</v>
      </c>
      <c r="F2636" s="351">
        <f t="shared" si="323"/>
        <v>72543.941762000002</v>
      </c>
      <c r="G2636" s="352"/>
      <c r="H2636" s="351">
        <f t="shared" si="328"/>
        <v>0</v>
      </c>
      <c r="I2636" s="351">
        <f t="shared" si="324"/>
        <v>2099.2517619999999</v>
      </c>
      <c r="J2636" s="351">
        <f t="shared" si="325"/>
        <v>0</v>
      </c>
      <c r="K2636" s="293">
        <f>SUM('Employee Salary Payroll Tax '!I2638:K2638)</f>
        <v>9865.9499999999989</v>
      </c>
      <c r="L2636" s="293">
        <f>'Employee Salary Payroll Tax '!H2638</f>
        <v>0</v>
      </c>
      <c r="M2636" s="293">
        <f t="shared" si="326"/>
        <v>60578.740000000005</v>
      </c>
      <c r="N2636" s="359">
        <f t="shared" si="327"/>
        <v>0</v>
      </c>
      <c r="O2636" s="331"/>
      <c r="P2636" s="61"/>
      <c r="Q2636" s="294"/>
      <c r="R2636" s="292"/>
      <c r="S2636" s="291"/>
    </row>
    <row r="2637" spans="1:19" ht="14.4">
      <c r="A2637" s="36">
        <f t="shared" si="329"/>
        <v>1314</v>
      </c>
      <c r="B2637" s="526"/>
      <c r="C2637" s="36" t="str">
        <f>VLOOKUP('Employee Salary Payroll Tax '!B2639,'Employee Salary Payroll Tax '!$D$1:$E$7,2,FALSE)</f>
        <v>NonUnion</v>
      </c>
      <c r="D2637" s="61">
        <f t="shared" si="322"/>
        <v>2.98E-2</v>
      </c>
      <c r="E2637" s="351">
        <f>'Employee Salary Payroll Tax '!N2639</f>
        <v>62609.2</v>
      </c>
      <c r="F2637" s="351">
        <f t="shared" si="323"/>
        <v>64474.954160000001</v>
      </c>
      <c r="G2637" s="352"/>
      <c r="H2637" s="351">
        <f t="shared" si="328"/>
        <v>0</v>
      </c>
      <c r="I2637" s="351">
        <f t="shared" si="324"/>
        <v>1865.754160000004</v>
      </c>
      <c r="J2637" s="351">
        <f t="shared" si="325"/>
        <v>0</v>
      </c>
      <c r="K2637" s="293">
        <f>SUM('Employee Salary Payroll Tax '!I2639:K2639)</f>
        <v>4321.53</v>
      </c>
      <c r="L2637" s="293">
        <f>'Employee Salary Payroll Tax '!H2639</f>
        <v>0</v>
      </c>
      <c r="M2637" s="293">
        <f t="shared" si="326"/>
        <v>58287.67</v>
      </c>
      <c r="N2637" s="359">
        <f t="shared" si="327"/>
        <v>0</v>
      </c>
      <c r="O2637" s="331"/>
      <c r="P2637" s="61"/>
      <c r="Q2637" s="294"/>
      <c r="R2637" s="292"/>
      <c r="S2637" s="291"/>
    </row>
    <row r="2638" spans="1:19" ht="14.4">
      <c r="A2638" s="36">
        <f t="shared" si="329"/>
        <v>1315</v>
      </c>
      <c r="B2638" s="526"/>
      <c r="C2638" s="36" t="str">
        <f>VLOOKUP('Employee Salary Payroll Tax '!B2640,'Employee Salary Payroll Tax '!$D$1:$E$7,2,FALSE)</f>
        <v>IBEW</v>
      </c>
      <c r="D2638" s="61">
        <f t="shared" si="322"/>
        <v>6.875E-3</v>
      </c>
      <c r="E2638" s="351">
        <f>'Employee Salary Payroll Tax '!N2640</f>
        <v>70455.53</v>
      </c>
      <c r="F2638" s="351">
        <f t="shared" si="323"/>
        <v>70939.911768749997</v>
      </c>
      <c r="G2638" s="352"/>
      <c r="H2638" s="351">
        <f t="shared" si="328"/>
        <v>0</v>
      </c>
      <c r="I2638" s="351">
        <f t="shared" si="324"/>
        <v>484.38176874999772</v>
      </c>
      <c r="J2638" s="351">
        <f t="shared" si="325"/>
        <v>0</v>
      </c>
      <c r="K2638" s="293">
        <f>SUM('Employee Salary Payroll Tax '!I2640:K2640)</f>
        <v>108.95</v>
      </c>
      <c r="L2638" s="293">
        <f>'Employee Salary Payroll Tax '!H2640</f>
        <v>0</v>
      </c>
      <c r="M2638" s="293">
        <f t="shared" si="326"/>
        <v>70346.58</v>
      </c>
      <c r="N2638" s="359">
        <f t="shared" si="327"/>
        <v>0</v>
      </c>
      <c r="O2638" s="331"/>
      <c r="P2638" s="61"/>
      <c r="Q2638" s="294"/>
      <c r="R2638" s="292"/>
      <c r="S2638" s="291"/>
    </row>
    <row r="2639" spans="1:19" ht="14.4">
      <c r="A2639" s="36">
        <f t="shared" si="329"/>
        <v>1316</v>
      </c>
      <c r="B2639" s="526"/>
      <c r="C2639" s="36" t="str">
        <f>VLOOKUP('Employee Salary Payroll Tax '!B2641,'Employee Salary Payroll Tax '!$D$1:$E$7,2,FALSE)</f>
        <v>NonUnion</v>
      </c>
      <c r="D2639" s="61">
        <f t="shared" si="322"/>
        <v>2.98E-2</v>
      </c>
      <c r="E2639" s="351">
        <f>'Employee Salary Payroll Tax '!N2641</f>
        <v>78870.47</v>
      </c>
      <c r="F2639" s="351">
        <f t="shared" si="323"/>
        <v>81220.810006</v>
      </c>
      <c r="G2639" s="352"/>
      <c r="H2639" s="351">
        <f t="shared" si="328"/>
        <v>0</v>
      </c>
      <c r="I2639" s="351">
        <f t="shared" si="324"/>
        <v>2350.3400059999985</v>
      </c>
      <c r="J2639" s="351">
        <f t="shared" si="325"/>
        <v>0</v>
      </c>
      <c r="K2639" s="293">
        <f>SUM('Employee Salary Payroll Tax '!I2641:K2641)</f>
        <v>18831.63</v>
      </c>
      <c r="L2639" s="293">
        <f>'Employee Salary Payroll Tax '!H2641</f>
        <v>0</v>
      </c>
      <c r="M2639" s="293">
        <f t="shared" si="326"/>
        <v>60038.84</v>
      </c>
      <c r="N2639" s="359">
        <f t="shared" si="327"/>
        <v>0</v>
      </c>
      <c r="O2639" s="331"/>
      <c r="P2639" s="61"/>
      <c r="Q2639" s="294"/>
      <c r="R2639" s="292"/>
      <c r="S2639" s="291"/>
    </row>
    <row r="2640" spans="1:19" ht="14.4">
      <c r="A2640" s="36">
        <f t="shared" si="329"/>
        <v>1317</v>
      </c>
      <c r="B2640" s="526"/>
      <c r="C2640" s="36" t="str">
        <f>VLOOKUP('Employee Salary Payroll Tax '!B2642,'Employee Salary Payroll Tax '!$D$1:$E$7,2,FALSE)</f>
        <v>IBEW</v>
      </c>
      <c r="D2640" s="61">
        <f t="shared" si="322"/>
        <v>6.875E-3</v>
      </c>
      <c r="E2640" s="351">
        <f>'Employee Salary Payroll Tax '!N2642</f>
        <v>27203.06</v>
      </c>
      <c r="F2640" s="351">
        <f t="shared" si="323"/>
        <v>27390.0810375</v>
      </c>
      <c r="G2640" s="352"/>
      <c r="H2640" s="351">
        <f t="shared" si="328"/>
        <v>17796.939999999999</v>
      </c>
      <c r="I2640" s="351">
        <f t="shared" si="324"/>
        <v>187.02103749999878</v>
      </c>
      <c r="J2640" s="351">
        <f t="shared" si="325"/>
        <v>1.1221262249999928</v>
      </c>
      <c r="K2640" s="293">
        <f>SUM('Employee Salary Payroll Tax '!I2642:K2642)</f>
        <v>2691.64</v>
      </c>
      <c r="L2640" s="293">
        <f>'Employee Salary Payroll Tax '!H2642</f>
        <v>0</v>
      </c>
      <c r="M2640" s="293">
        <f t="shared" si="326"/>
        <v>24511.420000000002</v>
      </c>
      <c r="N2640" s="359">
        <f t="shared" si="327"/>
        <v>0.11103014999591775</v>
      </c>
      <c r="O2640" s="331"/>
      <c r="P2640" s="61"/>
      <c r="Q2640" s="294"/>
      <c r="R2640" s="292"/>
      <c r="S2640" s="291"/>
    </row>
    <row r="2641" spans="1:19" ht="14.4">
      <c r="A2641" s="36">
        <f t="shared" si="329"/>
        <v>1318</v>
      </c>
      <c r="B2641" s="526"/>
      <c r="C2641" s="36" t="str">
        <f>VLOOKUP('Employee Salary Payroll Tax '!B2643,'Employee Salary Payroll Tax '!$D$1:$E$7,2,FALSE)</f>
        <v>NonUnion</v>
      </c>
      <c r="D2641" s="61">
        <f t="shared" ref="D2641:D2704" si="330">VLOOKUP(C2641,C$9:D$12,2)</f>
        <v>2.98E-2</v>
      </c>
      <c r="E2641" s="351">
        <f>'Employee Salary Payroll Tax '!N2643</f>
        <v>65738.53</v>
      </c>
      <c r="F2641" s="351">
        <f t="shared" ref="F2641:F2704" si="331">E2641*(1+D2641)</f>
        <v>67697.538194000008</v>
      </c>
      <c r="G2641" s="352"/>
      <c r="H2641" s="351">
        <f t="shared" si="328"/>
        <v>0</v>
      </c>
      <c r="I2641" s="351">
        <f t="shared" ref="I2641:I2704" si="332">F2641-E2641</f>
        <v>1959.0081940000091</v>
      </c>
      <c r="J2641" s="351">
        <f t="shared" ref="J2641:J2704" si="333">IF(H2641&gt;I2641,I2641*$J$12,H2641*$J$12)</f>
        <v>0</v>
      </c>
      <c r="K2641" s="293">
        <f>SUM('Employee Salary Payroll Tax '!I2643:K2643)</f>
        <v>13713.840000000002</v>
      </c>
      <c r="L2641" s="293">
        <f>'Employee Salary Payroll Tax '!H2643</f>
        <v>0</v>
      </c>
      <c r="M2641" s="293">
        <f t="shared" ref="M2641:M2704" si="334">E2641-K2641-L2641</f>
        <v>52024.689999999995</v>
      </c>
      <c r="N2641" s="359">
        <f t="shared" ref="N2641:N2704" si="335">J2641*K2641/(SUM(K2641:M2641)+0.000001)</f>
        <v>0</v>
      </c>
      <c r="O2641" s="331"/>
      <c r="P2641" s="61"/>
      <c r="Q2641" s="294"/>
      <c r="R2641" s="292"/>
      <c r="S2641" s="291"/>
    </row>
    <row r="2642" spans="1:19" ht="14.4">
      <c r="A2642" s="36">
        <f t="shared" si="329"/>
        <v>1319</v>
      </c>
      <c r="B2642" s="526"/>
      <c r="C2642" s="36" t="str">
        <f>VLOOKUP('Employee Salary Payroll Tax '!B2644,'Employee Salary Payroll Tax '!$D$1:$E$7,2,FALSE)</f>
        <v>NonUnion</v>
      </c>
      <c r="D2642" s="61">
        <f t="shared" si="330"/>
        <v>2.98E-2</v>
      </c>
      <c r="E2642" s="351">
        <f>'Employee Salary Payroll Tax '!N2644</f>
        <v>61036.11</v>
      </c>
      <c r="F2642" s="351">
        <f t="shared" si="331"/>
        <v>62854.986078000002</v>
      </c>
      <c r="G2642" s="352"/>
      <c r="H2642" s="351">
        <f t="shared" ref="H2642:H2705" si="336">IF(E2642&gt;$H$12,0,$H$12-E2642)</f>
        <v>0</v>
      </c>
      <c r="I2642" s="351">
        <f t="shared" si="332"/>
        <v>1818.8760780000011</v>
      </c>
      <c r="J2642" s="351">
        <f t="shared" si="333"/>
        <v>0</v>
      </c>
      <c r="K2642" s="293">
        <f>SUM('Employee Salary Payroll Tax '!I2644:K2644)</f>
        <v>61036.11</v>
      </c>
      <c r="L2642" s="293">
        <f>'Employee Salary Payroll Tax '!H2644</f>
        <v>0</v>
      </c>
      <c r="M2642" s="293">
        <f t="shared" si="334"/>
        <v>0</v>
      </c>
      <c r="N2642" s="359">
        <f t="shared" si="335"/>
        <v>0</v>
      </c>
      <c r="O2642" s="331"/>
      <c r="P2642" s="61"/>
      <c r="Q2642" s="294"/>
      <c r="R2642" s="292"/>
      <c r="S2642" s="291"/>
    </row>
    <row r="2643" spans="1:19" ht="14.4">
      <c r="A2643" s="36">
        <f t="shared" si="329"/>
        <v>1320</v>
      </c>
      <c r="B2643" s="526"/>
      <c r="C2643" s="36" t="str">
        <f>VLOOKUP('Employee Salary Payroll Tax '!B2645,'Employee Salary Payroll Tax '!$D$1:$E$7,2,FALSE)</f>
        <v>NonUnion</v>
      </c>
      <c r="D2643" s="61">
        <f t="shared" si="330"/>
        <v>2.98E-2</v>
      </c>
      <c r="E2643" s="351">
        <f>'Employee Salary Payroll Tax '!N2645</f>
        <v>77704.66</v>
      </c>
      <c r="F2643" s="351">
        <f t="shared" si="331"/>
        <v>80020.258868000004</v>
      </c>
      <c r="G2643" s="352"/>
      <c r="H2643" s="351">
        <f t="shared" si="336"/>
        <v>0</v>
      </c>
      <c r="I2643" s="351">
        <f t="shared" si="332"/>
        <v>2315.5988680000009</v>
      </c>
      <c r="J2643" s="351">
        <f t="shared" si="333"/>
        <v>0</v>
      </c>
      <c r="K2643" s="293">
        <f>SUM('Employee Salary Payroll Tax '!I2645:K2645)</f>
        <v>9649.08</v>
      </c>
      <c r="L2643" s="293">
        <f>'Employee Salary Payroll Tax '!H2645</f>
        <v>460.36</v>
      </c>
      <c r="M2643" s="293">
        <f t="shared" si="334"/>
        <v>67595.22</v>
      </c>
      <c r="N2643" s="359">
        <f t="shared" si="335"/>
        <v>0</v>
      </c>
      <c r="O2643" s="331"/>
      <c r="P2643" s="61"/>
      <c r="Q2643" s="294"/>
      <c r="R2643" s="292"/>
      <c r="S2643" s="291"/>
    </row>
    <row r="2644" spans="1:19" ht="14.4">
      <c r="A2644" s="36">
        <f t="shared" si="329"/>
        <v>1321</v>
      </c>
      <c r="B2644" s="526"/>
      <c r="C2644" s="36" t="str">
        <f>VLOOKUP('Employee Salary Payroll Tax '!B2646,'Employee Salary Payroll Tax '!$D$1:$E$7,2,FALSE)</f>
        <v>NonUnion</v>
      </c>
      <c r="D2644" s="61">
        <f t="shared" si="330"/>
        <v>2.98E-2</v>
      </c>
      <c r="E2644" s="351">
        <f>'Employee Salary Payroll Tax '!N2646</f>
        <v>59732.62</v>
      </c>
      <c r="F2644" s="351">
        <f t="shared" si="331"/>
        <v>61512.652076000006</v>
      </c>
      <c r="G2644" s="352"/>
      <c r="H2644" s="351">
        <f t="shared" si="336"/>
        <v>0</v>
      </c>
      <c r="I2644" s="351">
        <f t="shared" si="332"/>
        <v>1780.0320760000031</v>
      </c>
      <c r="J2644" s="351">
        <f t="shared" si="333"/>
        <v>0</v>
      </c>
      <c r="K2644" s="293">
        <f>SUM('Employee Salary Payroll Tax '!I2646:K2646)</f>
        <v>59732.62</v>
      </c>
      <c r="L2644" s="293">
        <f>'Employee Salary Payroll Tax '!H2646</f>
        <v>0</v>
      </c>
      <c r="M2644" s="293">
        <f t="shared" si="334"/>
        <v>0</v>
      </c>
      <c r="N2644" s="359">
        <f t="shared" si="335"/>
        <v>0</v>
      </c>
      <c r="O2644" s="331"/>
      <c r="P2644" s="61"/>
      <c r="Q2644" s="294"/>
      <c r="R2644" s="292"/>
      <c r="S2644" s="291"/>
    </row>
    <row r="2645" spans="1:19" ht="14.4">
      <c r="A2645" s="36">
        <f t="shared" si="329"/>
        <v>1322</v>
      </c>
      <c r="B2645" s="526"/>
      <c r="C2645" s="36" t="str">
        <f>VLOOKUP('Employee Salary Payroll Tax '!B2647,'Employee Salary Payroll Tax '!$D$1:$E$7,2,FALSE)</f>
        <v>NonUnion</v>
      </c>
      <c r="D2645" s="61">
        <f t="shared" si="330"/>
        <v>2.98E-2</v>
      </c>
      <c r="E2645" s="351">
        <f>'Employee Salary Payroll Tax '!N2647</f>
        <v>48467.19</v>
      </c>
      <c r="F2645" s="351">
        <f t="shared" si="331"/>
        <v>49911.512262000004</v>
      </c>
      <c r="G2645" s="352"/>
      <c r="H2645" s="351">
        <f t="shared" si="336"/>
        <v>0</v>
      </c>
      <c r="I2645" s="351">
        <f t="shared" si="332"/>
        <v>1444.3222620000015</v>
      </c>
      <c r="J2645" s="351">
        <f t="shared" si="333"/>
        <v>0</v>
      </c>
      <c r="K2645" s="293">
        <f>SUM('Employee Salary Payroll Tax '!I2647:K2647)</f>
        <v>48467.19</v>
      </c>
      <c r="L2645" s="293">
        <f>'Employee Salary Payroll Tax '!H2647</f>
        <v>0</v>
      </c>
      <c r="M2645" s="293">
        <f t="shared" si="334"/>
        <v>0</v>
      </c>
      <c r="N2645" s="359">
        <f t="shared" si="335"/>
        <v>0</v>
      </c>
      <c r="O2645" s="331"/>
      <c r="P2645" s="61"/>
      <c r="Q2645" s="294"/>
      <c r="R2645" s="292"/>
      <c r="S2645" s="291"/>
    </row>
    <row r="2646" spans="1:19" ht="14.4">
      <c r="A2646" s="36">
        <f t="shared" si="329"/>
        <v>1323</v>
      </c>
      <c r="B2646" s="526"/>
      <c r="C2646" s="36" t="str">
        <f>VLOOKUP('Employee Salary Payroll Tax '!B2648,'Employee Salary Payroll Tax '!$D$1:$E$7,2,FALSE)</f>
        <v>NonUnion</v>
      </c>
      <c r="D2646" s="61">
        <f t="shared" si="330"/>
        <v>2.98E-2</v>
      </c>
      <c r="E2646" s="351">
        <f>'Employee Salary Payroll Tax '!N2648</f>
        <v>82588.53</v>
      </c>
      <c r="F2646" s="351">
        <f t="shared" si="331"/>
        <v>85049.668193999998</v>
      </c>
      <c r="G2646" s="352"/>
      <c r="H2646" s="351">
        <f t="shared" si="336"/>
        <v>0</v>
      </c>
      <c r="I2646" s="351">
        <f t="shared" si="332"/>
        <v>2461.1381939999992</v>
      </c>
      <c r="J2646" s="351">
        <f t="shared" si="333"/>
        <v>0</v>
      </c>
      <c r="K2646" s="293">
        <f>SUM('Employee Salary Payroll Tax '!I2648:K2648)</f>
        <v>18491.57</v>
      </c>
      <c r="L2646" s="293">
        <f>'Employee Salary Payroll Tax '!H2648</f>
        <v>0</v>
      </c>
      <c r="M2646" s="293">
        <f t="shared" si="334"/>
        <v>64096.959999999999</v>
      </c>
      <c r="N2646" s="359">
        <f t="shared" si="335"/>
        <v>0</v>
      </c>
      <c r="O2646" s="331"/>
      <c r="P2646" s="61"/>
      <c r="Q2646" s="294"/>
      <c r="R2646" s="292"/>
      <c r="S2646" s="291"/>
    </row>
    <row r="2647" spans="1:19" ht="14.4">
      <c r="A2647" s="36">
        <f t="shared" si="329"/>
        <v>1324</v>
      </c>
      <c r="B2647" s="526"/>
      <c r="C2647" s="36" t="str">
        <f>VLOOKUP('Employee Salary Payroll Tax '!B2649,'Employee Salary Payroll Tax '!$D$1:$E$7,2,FALSE)</f>
        <v>IBEW</v>
      </c>
      <c r="D2647" s="61">
        <f t="shared" si="330"/>
        <v>6.875E-3</v>
      </c>
      <c r="E2647" s="351">
        <f>'Employee Salary Payroll Tax '!N2649</f>
        <v>61645.19</v>
      </c>
      <c r="F2647" s="351">
        <f t="shared" si="331"/>
        <v>62069.00068125</v>
      </c>
      <c r="G2647" s="352"/>
      <c r="H2647" s="351">
        <f t="shared" si="336"/>
        <v>0</v>
      </c>
      <c r="I2647" s="351">
        <f t="shared" si="332"/>
        <v>423.81068124999729</v>
      </c>
      <c r="J2647" s="351">
        <f t="shared" si="333"/>
        <v>0</v>
      </c>
      <c r="K2647" s="293">
        <f>SUM('Employee Salary Payroll Tax '!I2649:K2649)</f>
        <v>48604.100000000006</v>
      </c>
      <c r="L2647" s="293">
        <f>'Employee Salary Payroll Tax '!H2649</f>
        <v>0</v>
      </c>
      <c r="M2647" s="293">
        <f t="shared" si="334"/>
        <v>13041.089999999997</v>
      </c>
      <c r="N2647" s="359">
        <f t="shared" si="335"/>
        <v>0</v>
      </c>
      <c r="O2647" s="331"/>
      <c r="P2647" s="61"/>
      <c r="Q2647" s="294"/>
      <c r="R2647" s="292"/>
      <c r="S2647" s="291"/>
    </row>
    <row r="2648" spans="1:19" ht="14.4">
      <c r="A2648" s="36">
        <f t="shared" si="329"/>
        <v>1325</v>
      </c>
      <c r="B2648" s="526"/>
      <c r="C2648" s="36" t="str">
        <f>VLOOKUP('Employee Salary Payroll Tax '!B2650,'Employee Salary Payroll Tax '!$D$1:$E$7,2,FALSE)</f>
        <v>NonUnion</v>
      </c>
      <c r="D2648" s="61">
        <f t="shared" si="330"/>
        <v>2.98E-2</v>
      </c>
      <c r="E2648" s="351">
        <f>'Employee Salary Payroll Tax '!N2650</f>
        <v>46997.79</v>
      </c>
      <c r="F2648" s="351">
        <f t="shared" si="331"/>
        <v>48398.324142000005</v>
      </c>
      <c r="G2648" s="352"/>
      <c r="H2648" s="351">
        <f t="shared" si="336"/>
        <v>0</v>
      </c>
      <c r="I2648" s="351">
        <f t="shared" si="332"/>
        <v>1400.5341420000041</v>
      </c>
      <c r="J2648" s="351">
        <f t="shared" si="333"/>
        <v>0</v>
      </c>
      <c r="K2648" s="293">
        <f>SUM('Employee Salary Payroll Tax '!I2650:K2650)</f>
        <v>11364.55</v>
      </c>
      <c r="L2648" s="293">
        <f>'Employee Salary Payroll Tax '!H2650</f>
        <v>0</v>
      </c>
      <c r="M2648" s="293">
        <f t="shared" si="334"/>
        <v>35633.240000000005</v>
      </c>
      <c r="N2648" s="359">
        <f t="shared" si="335"/>
        <v>0</v>
      </c>
      <c r="O2648" s="331"/>
      <c r="P2648" s="61"/>
      <c r="Q2648" s="294"/>
      <c r="R2648" s="292"/>
      <c r="S2648" s="291"/>
    </row>
    <row r="2649" spans="1:19" ht="14.4">
      <c r="A2649" s="36">
        <f t="shared" si="329"/>
        <v>1326</v>
      </c>
      <c r="B2649" s="526"/>
      <c r="C2649" s="36" t="str">
        <f>VLOOKUP('Employee Salary Payroll Tax '!B2651,'Employee Salary Payroll Tax '!$D$1:$E$7,2,FALSE)</f>
        <v>IBEW</v>
      </c>
      <c r="D2649" s="61">
        <f t="shared" si="330"/>
        <v>6.875E-3</v>
      </c>
      <c r="E2649" s="351">
        <f>'Employee Salary Payroll Tax '!N2651</f>
        <v>68806.33</v>
      </c>
      <c r="F2649" s="351">
        <f t="shared" si="331"/>
        <v>69279.373518749999</v>
      </c>
      <c r="G2649" s="352"/>
      <c r="H2649" s="351">
        <f t="shared" si="336"/>
        <v>0</v>
      </c>
      <c r="I2649" s="351">
        <f t="shared" si="332"/>
        <v>473.04351874999702</v>
      </c>
      <c r="J2649" s="351">
        <f t="shared" si="333"/>
        <v>0</v>
      </c>
      <c r="K2649" s="293">
        <f>SUM('Employee Salary Payroll Tax '!I2651:K2651)</f>
        <v>46854.61</v>
      </c>
      <c r="L2649" s="293">
        <f>'Employee Salary Payroll Tax '!H2651</f>
        <v>0</v>
      </c>
      <c r="M2649" s="293">
        <f t="shared" si="334"/>
        <v>21951.72</v>
      </c>
      <c r="N2649" s="359">
        <f t="shared" si="335"/>
        <v>0</v>
      </c>
      <c r="O2649" s="331"/>
      <c r="P2649" s="61"/>
      <c r="Q2649" s="294"/>
      <c r="R2649" s="292"/>
      <c r="S2649" s="291"/>
    </row>
    <row r="2650" spans="1:19" ht="14.4">
      <c r="A2650" s="36">
        <f t="shared" si="329"/>
        <v>1327</v>
      </c>
      <c r="B2650" s="526"/>
      <c r="C2650" s="36" t="str">
        <f>VLOOKUP('Employee Salary Payroll Tax '!B2652,'Employee Salary Payroll Tax '!$D$1:$E$7,2,FALSE)</f>
        <v>NonUnion</v>
      </c>
      <c r="D2650" s="61">
        <f t="shared" si="330"/>
        <v>2.98E-2</v>
      </c>
      <c r="E2650" s="351">
        <f>'Employee Salary Payroll Tax '!N2652</f>
        <v>59514.37</v>
      </c>
      <c r="F2650" s="351">
        <f t="shared" si="331"/>
        <v>61287.898226000005</v>
      </c>
      <c r="G2650" s="352"/>
      <c r="H2650" s="351">
        <f t="shared" si="336"/>
        <v>0</v>
      </c>
      <c r="I2650" s="351">
        <f t="shared" si="332"/>
        <v>1773.5282260000022</v>
      </c>
      <c r="J2650" s="351">
        <f t="shared" si="333"/>
        <v>0</v>
      </c>
      <c r="K2650" s="293">
        <f>SUM('Employee Salary Payroll Tax '!I2652:K2652)</f>
        <v>59514.37</v>
      </c>
      <c r="L2650" s="293">
        <f>'Employee Salary Payroll Tax '!H2652</f>
        <v>0</v>
      </c>
      <c r="M2650" s="293">
        <f t="shared" si="334"/>
        <v>0</v>
      </c>
      <c r="N2650" s="359">
        <f t="shared" si="335"/>
        <v>0</v>
      </c>
      <c r="O2650" s="331"/>
      <c r="P2650" s="61"/>
      <c r="Q2650" s="294"/>
      <c r="R2650" s="292"/>
      <c r="S2650" s="291"/>
    </row>
    <row r="2651" spans="1:19" ht="14.4">
      <c r="A2651" s="36">
        <f t="shared" si="329"/>
        <v>1328</v>
      </c>
      <c r="B2651" s="526"/>
      <c r="C2651" s="36" t="str">
        <f>VLOOKUP('Employee Salary Payroll Tax '!B2653,'Employee Salary Payroll Tax '!$D$1:$E$7,2,FALSE)</f>
        <v>NonUnion</v>
      </c>
      <c r="D2651" s="61">
        <f t="shared" si="330"/>
        <v>2.98E-2</v>
      </c>
      <c r="E2651" s="351">
        <f>'Employee Salary Payroll Tax '!N2653</f>
        <v>14716.76</v>
      </c>
      <c r="F2651" s="351">
        <f t="shared" si="331"/>
        <v>15155.319448</v>
      </c>
      <c r="G2651" s="352"/>
      <c r="H2651" s="351">
        <f t="shared" si="336"/>
        <v>30283.239999999998</v>
      </c>
      <c r="I2651" s="351">
        <f t="shared" si="332"/>
        <v>438.55944799999997</v>
      </c>
      <c r="J2651" s="351">
        <f t="shared" si="333"/>
        <v>2.6313566879999999</v>
      </c>
      <c r="K2651" s="293">
        <f>SUM('Employee Salary Payroll Tax '!I2653:K2653)</f>
        <v>14716.76</v>
      </c>
      <c r="L2651" s="293">
        <f>'Employee Salary Payroll Tax '!H2653</f>
        <v>0</v>
      </c>
      <c r="M2651" s="293">
        <f t="shared" si="334"/>
        <v>0</v>
      </c>
      <c r="N2651" s="359">
        <f t="shared" si="335"/>
        <v>2.6313566878211998</v>
      </c>
      <c r="O2651" s="331"/>
      <c r="P2651" s="61"/>
      <c r="Q2651" s="294"/>
      <c r="R2651" s="292"/>
      <c r="S2651" s="291"/>
    </row>
    <row r="2652" spans="1:19" ht="14.4">
      <c r="A2652" s="36">
        <f t="shared" si="329"/>
        <v>1329</v>
      </c>
      <c r="B2652" s="526"/>
      <c r="C2652" s="36" t="str">
        <f>VLOOKUP('Employee Salary Payroll Tax '!B2654,'Employee Salary Payroll Tax '!$D$1:$E$7,2,FALSE)</f>
        <v>NonUnion</v>
      </c>
      <c r="D2652" s="61">
        <f t="shared" si="330"/>
        <v>2.98E-2</v>
      </c>
      <c r="E2652" s="351">
        <f>'Employee Salary Payroll Tax '!N2654</f>
        <v>46811.29</v>
      </c>
      <c r="F2652" s="351">
        <f t="shared" si="331"/>
        <v>48206.266442</v>
      </c>
      <c r="G2652" s="352"/>
      <c r="H2652" s="351">
        <f t="shared" si="336"/>
        <v>0</v>
      </c>
      <c r="I2652" s="351">
        <f t="shared" si="332"/>
        <v>1394.9764419999992</v>
      </c>
      <c r="J2652" s="351">
        <f t="shared" si="333"/>
        <v>0</v>
      </c>
      <c r="K2652" s="293">
        <f>SUM('Employee Salary Payroll Tax '!I2654:K2654)</f>
        <v>46811.29</v>
      </c>
      <c r="L2652" s="293">
        <f>'Employee Salary Payroll Tax '!H2654</f>
        <v>0</v>
      </c>
      <c r="M2652" s="293">
        <f t="shared" si="334"/>
        <v>0</v>
      </c>
      <c r="N2652" s="359">
        <f t="shared" si="335"/>
        <v>0</v>
      </c>
      <c r="O2652" s="331"/>
      <c r="P2652" s="61"/>
      <c r="Q2652" s="294"/>
      <c r="R2652" s="292"/>
      <c r="S2652" s="291"/>
    </row>
    <row r="2653" spans="1:19" ht="14.4">
      <c r="A2653" s="36">
        <f t="shared" si="329"/>
        <v>1330</v>
      </c>
      <c r="B2653" s="526"/>
      <c r="C2653" s="36" t="str">
        <f>VLOOKUP('Employee Salary Payroll Tax '!B2655,'Employee Salary Payroll Tax '!$D$1:$E$7,2,FALSE)</f>
        <v>IBEW</v>
      </c>
      <c r="D2653" s="61">
        <f t="shared" si="330"/>
        <v>6.875E-3</v>
      </c>
      <c r="E2653" s="351">
        <f>'Employee Salary Payroll Tax '!N2655</f>
        <v>23925.27</v>
      </c>
      <c r="F2653" s="351">
        <f t="shared" si="331"/>
        <v>24089.756231250001</v>
      </c>
      <c r="G2653" s="352"/>
      <c r="H2653" s="351">
        <f t="shared" si="336"/>
        <v>21074.73</v>
      </c>
      <c r="I2653" s="351">
        <f t="shared" si="332"/>
        <v>164.48623125000086</v>
      </c>
      <c r="J2653" s="351">
        <f t="shared" si="333"/>
        <v>0.98691738750000513</v>
      </c>
      <c r="K2653" s="293">
        <f>SUM('Employee Salary Payroll Tax '!I2655:K2655)</f>
        <v>23696.78</v>
      </c>
      <c r="L2653" s="293">
        <f>'Employee Salary Payroll Tax '!H2655</f>
        <v>1.72</v>
      </c>
      <c r="M2653" s="293">
        <f t="shared" si="334"/>
        <v>226.7700000000016</v>
      </c>
      <c r="N2653" s="359">
        <f t="shared" si="335"/>
        <v>0.97749217495914897</v>
      </c>
      <c r="O2653" s="331"/>
      <c r="P2653" s="61"/>
      <c r="Q2653" s="294"/>
      <c r="R2653" s="292"/>
      <c r="S2653" s="291"/>
    </row>
    <row r="2654" spans="1:19" ht="14.4">
      <c r="A2654" s="36">
        <f t="shared" si="329"/>
        <v>1331</v>
      </c>
      <c r="B2654" s="526"/>
      <c r="C2654" s="36" t="str">
        <f>VLOOKUP('Employee Salary Payroll Tax '!B2656,'Employee Salary Payroll Tax '!$D$1:$E$7,2,FALSE)</f>
        <v>NonUnion</v>
      </c>
      <c r="D2654" s="61">
        <f t="shared" si="330"/>
        <v>2.98E-2</v>
      </c>
      <c r="E2654" s="351">
        <f>'Employee Salary Payroll Tax '!N2656</f>
        <v>16614.48</v>
      </c>
      <c r="F2654" s="351">
        <f t="shared" si="331"/>
        <v>17109.591504</v>
      </c>
      <c r="G2654" s="352"/>
      <c r="H2654" s="351">
        <f t="shared" si="336"/>
        <v>28385.52</v>
      </c>
      <c r="I2654" s="351">
        <f t="shared" si="332"/>
        <v>495.11150400000042</v>
      </c>
      <c r="J2654" s="351">
        <f t="shared" si="333"/>
        <v>2.9706690240000024</v>
      </c>
      <c r="K2654" s="293">
        <f>SUM('Employee Salary Payroll Tax '!I2656:K2656)</f>
        <v>6645.79</v>
      </c>
      <c r="L2654" s="293">
        <f>'Employee Salary Payroll Tax '!H2656</f>
        <v>0</v>
      </c>
      <c r="M2654" s="293">
        <f t="shared" si="334"/>
        <v>9968.6899999999987</v>
      </c>
      <c r="N2654" s="359">
        <f t="shared" si="335"/>
        <v>1.1882672519284811</v>
      </c>
      <c r="O2654" s="331"/>
      <c r="P2654" s="61"/>
      <c r="Q2654" s="294"/>
      <c r="R2654" s="292"/>
      <c r="S2654" s="291"/>
    </row>
    <row r="2655" spans="1:19" ht="14.4">
      <c r="A2655" s="36">
        <f t="shared" si="329"/>
        <v>1332</v>
      </c>
      <c r="B2655" s="526"/>
      <c r="C2655" s="36" t="str">
        <f>VLOOKUP('Employee Salary Payroll Tax '!B2657,'Employee Salary Payroll Tax '!$D$1:$E$7,2,FALSE)</f>
        <v>NonUnion</v>
      </c>
      <c r="D2655" s="61">
        <f t="shared" si="330"/>
        <v>2.98E-2</v>
      </c>
      <c r="E2655" s="351">
        <f>'Employee Salary Payroll Tax '!N2657</f>
        <v>93931.03</v>
      </c>
      <c r="F2655" s="351">
        <f t="shared" si="331"/>
        <v>96730.174694000001</v>
      </c>
      <c r="G2655" s="352"/>
      <c r="H2655" s="351">
        <f t="shared" si="336"/>
        <v>0</v>
      </c>
      <c r="I2655" s="351">
        <f t="shared" si="332"/>
        <v>2799.1446940000023</v>
      </c>
      <c r="J2655" s="351">
        <f t="shared" si="333"/>
        <v>0</v>
      </c>
      <c r="K2655" s="293">
        <f>SUM('Employee Salary Payroll Tax '!I2657:K2657)</f>
        <v>69862.679999999993</v>
      </c>
      <c r="L2655" s="293">
        <f>'Employee Salary Payroll Tax '!H2657</f>
        <v>0</v>
      </c>
      <c r="M2655" s="293">
        <f t="shared" si="334"/>
        <v>24068.350000000006</v>
      </c>
      <c r="N2655" s="359">
        <f t="shared" si="335"/>
        <v>0</v>
      </c>
      <c r="O2655" s="331"/>
      <c r="P2655" s="61"/>
      <c r="Q2655" s="294"/>
      <c r="R2655" s="292"/>
      <c r="S2655" s="291"/>
    </row>
    <row r="2656" spans="1:19" ht="14.4">
      <c r="A2656" s="36">
        <f t="shared" si="329"/>
        <v>1333</v>
      </c>
      <c r="B2656" s="526"/>
      <c r="C2656" s="36" t="str">
        <f>VLOOKUP('Employee Salary Payroll Tax '!B2658,'Employee Salary Payroll Tax '!$D$1:$E$7,2,FALSE)</f>
        <v>NonUnion</v>
      </c>
      <c r="D2656" s="61">
        <f t="shared" si="330"/>
        <v>2.98E-2</v>
      </c>
      <c r="E2656" s="351">
        <f>'Employee Salary Payroll Tax '!N2658</f>
        <v>36262.730000000003</v>
      </c>
      <c r="F2656" s="351">
        <f t="shared" si="331"/>
        <v>37343.359354000007</v>
      </c>
      <c r="G2656" s="352"/>
      <c r="H2656" s="351">
        <f t="shared" si="336"/>
        <v>8737.2699999999968</v>
      </c>
      <c r="I2656" s="351">
        <f t="shared" si="332"/>
        <v>1080.6293540000042</v>
      </c>
      <c r="J2656" s="351">
        <f t="shared" si="333"/>
        <v>6.483776124000026</v>
      </c>
      <c r="K2656" s="293">
        <f>SUM('Employee Salary Payroll Tax '!I2658:K2658)</f>
        <v>2709.7800000000007</v>
      </c>
      <c r="L2656" s="293">
        <f>'Employee Salary Payroll Tax '!H2658</f>
        <v>0</v>
      </c>
      <c r="M2656" s="293">
        <f t="shared" si="334"/>
        <v>33552.950000000004</v>
      </c>
      <c r="N2656" s="359">
        <f t="shared" si="335"/>
        <v>0.48450866398664089</v>
      </c>
      <c r="O2656" s="331"/>
      <c r="P2656" s="61"/>
      <c r="Q2656" s="294"/>
      <c r="R2656" s="292"/>
      <c r="S2656" s="291"/>
    </row>
    <row r="2657" spans="1:19" ht="14.4">
      <c r="A2657" s="36">
        <f t="shared" si="329"/>
        <v>1334</v>
      </c>
      <c r="B2657" s="526"/>
      <c r="C2657" s="36" t="str">
        <f>VLOOKUP('Employee Salary Payroll Tax '!B2659,'Employee Salary Payroll Tax '!$D$1:$E$7,2,FALSE)</f>
        <v>IBEW</v>
      </c>
      <c r="D2657" s="61">
        <f t="shared" si="330"/>
        <v>6.875E-3</v>
      </c>
      <c r="E2657" s="351">
        <f>'Employee Salary Payroll Tax '!N2659</f>
        <v>142813.84</v>
      </c>
      <c r="F2657" s="351">
        <f t="shared" si="331"/>
        <v>143795.68515</v>
      </c>
      <c r="G2657" s="352"/>
      <c r="H2657" s="351">
        <f t="shared" si="336"/>
        <v>0</v>
      </c>
      <c r="I2657" s="351">
        <f t="shared" si="332"/>
        <v>981.84515000000829</v>
      </c>
      <c r="J2657" s="351">
        <f t="shared" si="333"/>
        <v>0</v>
      </c>
      <c r="K2657" s="293">
        <f>SUM('Employee Salary Payroll Tax '!I2659:K2659)</f>
        <v>124921.70999999999</v>
      </c>
      <c r="L2657" s="293">
        <f>'Employee Salary Payroll Tax '!H2659</f>
        <v>0</v>
      </c>
      <c r="M2657" s="293">
        <f t="shared" si="334"/>
        <v>17892.130000000005</v>
      </c>
      <c r="N2657" s="359">
        <f t="shared" si="335"/>
        <v>0</v>
      </c>
      <c r="O2657" s="331"/>
      <c r="P2657" s="61"/>
      <c r="Q2657" s="294"/>
      <c r="R2657" s="292"/>
      <c r="S2657" s="291"/>
    </row>
    <row r="2658" spans="1:19" ht="14.4">
      <c r="A2658" s="36">
        <f t="shared" si="329"/>
        <v>1335</v>
      </c>
      <c r="B2658" s="526"/>
      <c r="C2658" s="36" t="str">
        <f>VLOOKUP('Employee Salary Payroll Tax '!B2660,'Employee Salary Payroll Tax '!$D$1:$E$7,2,FALSE)</f>
        <v>NonUnion</v>
      </c>
      <c r="D2658" s="61">
        <f t="shared" si="330"/>
        <v>2.98E-2</v>
      </c>
      <c r="E2658" s="351">
        <f>'Employee Salary Payroll Tax '!N2660</f>
        <v>83267.86</v>
      </c>
      <c r="F2658" s="351">
        <f t="shared" si="331"/>
        <v>85749.242228000003</v>
      </c>
      <c r="G2658" s="352"/>
      <c r="H2658" s="351">
        <f t="shared" si="336"/>
        <v>0</v>
      </c>
      <c r="I2658" s="351">
        <f t="shared" si="332"/>
        <v>2481.3822280000022</v>
      </c>
      <c r="J2658" s="351">
        <f t="shared" si="333"/>
        <v>0</v>
      </c>
      <c r="K2658" s="293">
        <f>SUM('Employee Salary Payroll Tax '!I2660:K2660)</f>
        <v>12310.33</v>
      </c>
      <c r="L2658" s="293">
        <f>'Employee Salary Payroll Tax '!H2660</f>
        <v>0</v>
      </c>
      <c r="M2658" s="293">
        <f t="shared" si="334"/>
        <v>70957.53</v>
      </c>
      <c r="N2658" s="359">
        <f t="shared" si="335"/>
        <v>0</v>
      </c>
      <c r="O2658" s="331"/>
      <c r="P2658" s="61"/>
      <c r="Q2658" s="294"/>
      <c r="R2658" s="292"/>
      <c r="S2658" s="291"/>
    </row>
    <row r="2659" spans="1:19" ht="14.4">
      <c r="A2659" s="36">
        <f t="shared" si="329"/>
        <v>1336</v>
      </c>
      <c r="B2659" s="526"/>
      <c r="C2659" s="36" t="str">
        <f>VLOOKUP('Employee Salary Payroll Tax '!B2661,'Employee Salary Payroll Tax '!$D$1:$E$7,2,FALSE)</f>
        <v>NonUnion</v>
      </c>
      <c r="D2659" s="61">
        <f t="shared" si="330"/>
        <v>2.98E-2</v>
      </c>
      <c r="E2659" s="351">
        <f>'Employee Salary Payroll Tax '!N2661</f>
        <v>51284.1</v>
      </c>
      <c r="F2659" s="351">
        <f t="shared" si="331"/>
        <v>52812.366180000005</v>
      </c>
      <c r="G2659" s="352"/>
      <c r="H2659" s="351">
        <f t="shared" si="336"/>
        <v>0</v>
      </c>
      <c r="I2659" s="351">
        <f t="shared" si="332"/>
        <v>1528.266180000006</v>
      </c>
      <c r="J2659" s="351">
        <f t="shared" si="333"/>
        <v>0</v>
      </c>
      <c r="K2659" s="293">
        <f>SUM('Employee Salary Payroll Tax '!I2661:K2661)</f>
        <v>20818.95</v>
      </c>
      <c r="L2659" s="293">
        <f>'Employee Salary Payroll Tax '!H2661</f>
        <v>0</v>
      </c>
      <c r="M2659" s="293">
        <f t="shared" si="334"/>
        <v>30465.149999999998</v>
      </c>
      <c r="N2659" s="359">
        <f t="shared" si="335"/>
        <v>0</v>
      </c>
      <c r="O2659" s="331"/>
      <c r="P2659" s="61"/>
      <c r="Q2659" s="294"/>
      <c r="R2659" s="292"/>
      <c r="S2659" s="291"/>
    </row>
    <row r="2660" spans="1:19" ht="14.4">
      <c r="A2660" s="36">
        <f t="shared" si="329"/>
        <v>1337</v>
      </c>
      <c r="B2660" s="526"/>
      <c r="C2660" s="36" t="str">
        <f>VLOOKUP('Employee Salary Payroll Tax '!B2662,'Employee Salary Payroll Tax '!$D$1:$E$7,2,FALSE)</f>
        <v>NonUnion</v>
      </c>
      <c r="D2660" s="61">
        <f t="shared" si="330"/>
        <v>2.98E-2</v>
      </c>
      <c r="E2660" s="351">
        <f>'Employee Salary Payroll Tax '!N2662</f>
        <v>74593.09</v>
      </c>
      <c r="F2660" s="351">
        <f t="shared" si="331"/>
        <v>76815.964082000006</v>
      </c>
      <c r="G2660" s="352"/>
      <c r="H2660" s="351">
        <f t="shared" si="336"/>
        <v>0</v>
      </c>
      <c r="I2660" s="351">
        <f t="shared" si="332"/>
        <v>2222.8740820000094</v>
      </c>
      <c r="J2660" s="351">
        <f t="shared" si="333"/>
        <v>0</v>
      </c>
      <c r="K2660" s="293">
        <f>SUM('Employee Salary Payroll Tax '!I2662:K2662)</f>
        <v>4021.66</v>
      </c>
      <c r="L2660" s="293">
        <f>'Employee Salary Payroll Tax '!H2662</f>
        <v>0</v>
      </c>
      <c r="M2660" s="293">
        <f t="shared" si="334"/>
        <v>70571.429999999993</v>
      </c>
      <c r="N2660" s="359">
        <f t="shared" si="335"/>
        <v>0</v>
      </c>
      <c r="O2660" s="331"/>
      <c r="P2660" s="61"/>
      <c r="Q2660" s="294"/>
      <c r="R2660" s="292"/>
      <c r="S2660" s="291"/>
    </row>
    <row r="2661" spans="1:19" ht="14.4">
      <c r="A2661" s="36">
        <f t="shared" si="329"/>
        <v>1338</v>
      </c>
      <c r="B2661" s="526"/>
      <c r="C2661" s="36" t="str">
        <f>VLOOKUP('Employee Salary Payroll Tax '!B2663,'Employee Salary Payroll Tax '!$D$1:$E$7,2,FALSE)</f>
        <v>IBEW</v>
      </c>
      <c r="D2661" s="61">
        <f t="shared" si="330"/>
        <v>6.875E-3</v>
      </c>
      <c r="E2661" s="351">
        <f>'Employee Salary Payroll Tax '!N2663</f>
        <v>29738.37</v>
      </c>
      <c r="F2661" s="351">
        <f t="shared" si="331"/>
        <v>29942.821293749999</v>
      </c>
      <c r="G2661" s="352"/>
      <c r="H2661" s="351">
        <f t="shared" si="336"/>
        <v>15261.630000000001</v>
      </c>
      <c r="I2661" s="351">
        <f t="shared" si="332"/>
        <v>204.45129375000033</v>
      </c>
      <c r="J2661" s="351">
        <f t="shared" si="333"/>
        <v>1.226707762500002</v>
      </c>
      <c r="K2661" s="293">
        <f>SUM('Employee Salary Payroll Tax '!I2663:K2663)</f>
        <v>29738.37</v>
      </c>
      <c r="L2661" s="293">
        <f>'Employee Salary Payroll Tax '!H2663</f>
        <v>0</v>
      </c>
      <c r="M2661" s="293">
        <f t="shared" si="334"/>
        <v>0</v>
      </c>
      <c r="N2661" s="359">
        <f t="shared" si="335"/>
        <v>1.2267077624587519</v>
      </c>
      <c r="O2661" s="331"/>
      <c r="P2661" s="61"/>
      <c r="Q2661" s="294"/>
      <c r="R2661" s="292"/>
      <c r="S2661" s="291"/>
    </row>
    <row r="2662" spans="1:19" ht="14.4">
      <c r="A2662" s="36">
        <f t="shared" si="329"/>
        <v>1339</v>
      </c>
      <c r="B2662" s="526"/>
      <c r="C2662" s="36" t="str">
        <f>VLOOKUP('Employee Salary Payroll Tax '!B2664,'Employee Salary Payroll Tax '!$D$1:$E$7,2,FALSE)</f>
        <v>NonUnion</v>
      </c>
      <c r="D2662" s="61">
        <f t="shared" si="330"/>
        <v>2.98E-2</v>
      </c>
      <c r="E2662" s="351">
        <f>'Employee Salary Payroll Tax '!N2664</f>
        <v>149662.01</v>
      </c>
      <c r="F2662" s="351">
        <f t="shared" si="331"/>
        <v>154121.937898</v>
      </c>
      <c r="G2662" s="352"/>
      <c r="H2662" s="351">
        <f t="shared" si="336"/>
        <v>0</v>
      </c>
      <c r="I2662" s="351">
        <f t="shared" si="332"/>
        <v>4459.9278979999945</v>
      </c>
      <c r="J2662" s="351">
        <f t="shared" si="333"/>
        <v>0</v>
      </c>
      <c r="K2662" s="293">
        <f>SUM('Employee Salary Payroll Tax '!I2664:K2664)</f>
        <v>13252.97</v>
      </c>
      <c r="L2662" s="293">
        <f>'Employee Salary Payroll Tax '!H2664</f>
        <v>0</v>
      </c>
      <c r="M2662" s="293">
        <f t="shared" si="334"/>
        <v>136409.04</v>
      </c>
      <c r="N2662" s="359">
        <f t="shared" si="335"/>
        <v>0</v>
      </c>
      <c r="O2662" s="331"/>
      <c r="P2662" s="61"/>
      <c r="Q2662" s="294"/>
      <c r="R2662" s="292"/>
      <c r="S2662" s="291"/>
    </row>
    <row r="2663" spans="1:19" ht="14.4">
      <c r="A2663" s="36">
        <f t="shared" si="329"/>
        <v>1340</v>
      </c>
      <c r="B2663" s="526"/>
      <c r="C2663" s="36" t="str">
        <f>VLOOKUP('Employee Salary Payroll Tax '!B2665,'Employee Salary Payroll Tax '!$D$1:$E$7,2,FALSE)</f>
        <v>NonUnion</v>
      </c>
      <c r="D2663" s="61">
        <f t="shared" si="330"/>
        <v>2.98E-2</v>
      </c>
      <c r="E2663" s="351">
        <f>'Employee Salary Payroll Tax '!N2665</f>
        <v>57750.1</v>
      </c>
      <c r="F2663" s="351">
        <f t="shared" si="331"/>
        <v>59471.05298</v>
      </c>
      <c r="G2663" s="352"/>
      <c r="H2663" s="351">
        <f t="shared" si="336"/>
        <v>0</v>
      </c>
      <c r="I2663" s="351">
        <f t="shared" si="332"/>
        <v>1720.9529800000018</v>
      </c>
      <c r="J2663" s="351">
        <f t="shared" si="333"/>
        <v>0</v>
      </c>
      <c r="K2663" s="293">
        <f>SUM('Employee Salary Payroll Tax '!I2665:K2665)</f>
        <v>57750.1</v>
      </c>
      <c r="L2663" s="293">
        <f>'Employee Salary Payroll Tax '!H2665</f>
        <v>0</v>
      </c>
      <c r="M2663" s="293">
        <f t="shared" si="334"/>
        <v>0</v>
      </c>
      <c r="N2663" s="359">
        <f t="shared" si="335"/>
        <v>0</v>
      </c>
      <c r="O2663" s="331"/>
      <c r="P2663" s="61"/>
      <c r="Q2663" s="294"/>
      <c r="R2663" s="292"/>
      <c r="S2663" s="291"/>
    </row>
    <row r="2664" spans="1:19" ht="14.4">
      <c r="A2664" s="36">
        <f t="shared" si="329"/>
        <v>1341</v>
      </c>
      <c r="B2664" s="526"/>
      <c r="C2664" s="36" t="str">
        <f>VLOOKUP('Employee Salary Payroll Tax '!B2666,'Employee Salary Payroll Tax '!$D$1:$E$7,2,FALSE)</f>
        <v>NonUnion</v>
      </c>
      <c r="D2664" s="61">
        <f t="shared" si="330"/>
        <v>2.98E-2</v>
      </c>
      <c r="E2664" s="351">
        <f>'Employee Salary Payroll Tax '!N2666</f>
        <v>90180.56</v>
      </c>
      <c r="F2664" s="351">
        <f t="shared" si="331"/>
        <v>92867.940688000002</v>
      </c>
      <c r="G2664" s="352"/>
      <c r="H2664" s="351">
        <f t="shared" si="336"/>
        <v>0</v>
      </c>
      <c r="I2664" s="351">
        <f t="shared" si="332"/>
        <v>2687.3806880000047</v>
      </c>
      <c r="J2664" s="351">
        <f t="shared" si="333"/>
        <v>0</v>
      </c>
      <c r="K2664" s="293">
        <f>SUM('Employee Salary Payroll Tax '!I2666:K2666)</f>
        <v>79639.569999999992</v>
      </c>
      <c r="L2664" s="293">
        <f>'Employee Salary Payroll Tax '!H2666</f>
        <v>0</v>
      </c>
      <c r="M2664" s="293">
        <f t="shared" si="334"/>
        <v>10540.990000000005</v>
      </c>
      <c r="N2664" s="359">
        <f t="shared" si="335"/>
        <v>0</v>
      </c>
      <c r="O2664" s="331"/>
      <c r="P2664" s="61"/>
      <c r="Q2664" s="294"/>
      <c r="R2664" s="292"/>
      <c r="S2664" s="291"/>
    </row>
    <row r="2665" spans="1:19" ht="14.4">
      <c r="A2665" s="36">
        <f t="shared" si="329"/>
        <v>1342</v>
      </c>
      <c r="B2665" s="526"/>
      <c r="C2665" s="36" t="str">
        <f>VLOOKUP('Employee Salary Payroll Tax '!B2667,'Employee Salary Payroll Tax '!$D$1:$E$7,2,FALSE)</f>
        <v>IBEW</v>
      </c>
      <c r="D2665" s="61">
        <f t="shared" si="330"/>
        <v>6.875E-3</v>
      </c>
      <c r="E2665" s="351">
        <f>'Employee Salary Payroll Tax '!N2667</f>
        <v>69543.509999999995</v>
      </c>
      <c r="F2665" s="351">
        <f t="shared" si="331"/>
        <v>70021.621631249989</v>
      </c>
      <c r="G2665" s="352"/>
      <c r="H2665" s="351">
        <f t="shared" si="336"/>
        <v>0</v>
      </c>
      <c r="I2665" s="351">
        <f t="shared" si="332"/>
        <v>478.11163124999439</v>
      </c>
      <c r="J2665" s="351">
        <f t="shared" si="333"/>
        <v>0</v>
      </c>
      <c r="K2665" s="293">
        <f>SUM('Employee Salary Payroll Tax '!I2667:K2667)</f>
        <v>18617.349999999999</v>
      </c>
      <c r="L2665" s="293">
        <f>'Employee Salary Payroll Tax '!H2667</f>
        <v>0</v>
      </c>
      <c r="M2665" s="293">
        <f t="shared" si="334"/>
        <v>50926.159999999996</v>
      </c>
      <c r="N2665" s="359">
        <f t="shared" si="335"/>
        <v>0</v>
      </c>
      <c r="O2665" s="331"/>
      <c r="P2665" s="61"/>
      <c r="Q2665" s="294"/>
      <c r="R2665" s="292"/>
      <c r="S2665" s="291"/>
    </row>
    <row r="2666" spans="1:19" ht="14.4">
      <c r="A2666" s="36">
        <f t="shared" si="329"/>
        <v>1343</v>
      </c>
      <c r="B2666" s="526"/>
      <c r="C2666" s="36" t="str">
        <f>VLOOKUP('Employee Salary Payroll Tax '!B2668,'Employee Salary Payroll Tax '!$D$1:$E$7,2,FALSE)</f>
        <v>NonUnion</v>
      </c>
      <c r="D2666" s="61">
        <f t="shared" si="330"/>
        <v>2.98E-2</v>
      </c>
      <c r="E2666" s="351">
        <f>'Employee Salary Payroll Tax '!N2668</f>
        <v>72292.52</v>
      </c>
      <c r="F2666" s="351">
        <f t="shared" si="331"/>
        <v>74446.837096000003</v>
      </c>
      <c r="G2666" s="352"/>
      <c r="H2666" s="351">
        <f t="shared" si="336"/>
        <v>0</v>
      </c>
      <c r="I2666" s="351">
        <f t="shared" si="332"/>
        <v>2154.3170959999989</v>
      </c>
      <c r="J2666" s="351">
        <f t="shared" si="333"/>
        <v>0</v>
      </c>
      <c r="K2666" s="293">
        <f>SUM('Employee Salary Payroll Tax '!I2668:K2668)</f>
        <v>9094.56</v>
      </c>
      <c r="L2666" s="293">
        <f>'Employee Salary Payroll Tax '!H2668</f>
        <v>0</v>
      </c>
      <c r="M2666" s="293">
        <f t="shared" si="334"/>
        <v>63197.960000000006</v>
      </c>
      <c r="N2666" s="359">
        <f t="shared" si="335"/>
        <v>0</v>
      </c>
      <c r="O2666" s="331"/>
      <c r="P2666" s="61"/>
      <c r="Q2666" s="294"/>
      <c r="R2666" s="292"/>
      <c r="S2666" s="291"/>
    </row>
    <row r="2667" spans="1:19" ht="14.4">
      <c r="A2667" s="36">
        <f t="shared" si="329"/>
        <v>1344</v>
      </c>
      <c r="B2667" s="526"/>
      <c r="C2667" s="36" t="str">
        <f>VLOOKUP('Employee Salary Payroll Tax '!B2669,'Employee Salary Payroll Tax '!$D$1:$E$7,2,FALSE)</f>
        <v>NonUnion</v>
      </c>
      <c r="D2667" s="61">
        <f t="shared" si="330"/>
        <v>2.98E-2</v>
      </c>
      <c r="E2667" s="351">
        <f>'Employee Salary Payroll Tax '!N2669</f>
        <v>48706.79</v>
      </c>
      <c r="F2667" s="351">
        <f t="shared" si="331"/>
        <v>50158.252342</v>
      </c>
      <c r="G2667" s="352"/>
      <c r="H2667" s="351">
        <f t="shared" si="336"/>
        <v>0</v>
      </c>
      <c r="I2667" s="351">
        <f t="shared" si="332"/>
        <v>1451.4623419999989</v>
      </c>
      <c r="J2667" s="351">
        <f t="shared" si="333"/>
        <v>0</v>
      </c>
      <c r="K2667" s="293">
        <f>SUM('Employee Salary Payroll Tax '!I2669:K2669)</f>
        <v>8667.17</v>
      </c>
      <c r="L2667" s="293">
        <f>'Employee Salary Payroll Tax '!H2669</f>
        <v>0</v>
      </c>
      <c r="M2667" s="293">
        <f t="shared" si="334"/>
        <v>40039.620000000003</v>
      </c>
      <c r="N2667" s="359">
        <f t="shared" si="335"/>
        <v>0</v>
      </c>
      <c r="O2667" s="331"/>
      <c r="P2667" s="61"/>
      <c r="Q2667" s="294"/>
      <c r="R2667" s="292"/>
      <c r="S2667" s="291"/>
    </row>
    <row r="2668" spans="1:19" ht="14.4">
      <c r="A2668" s="36">
        <f t="shared" si="329"/>
        <v>1345</v>
      </c>
      <c r="B2668" s="526"/>
      <c r="C2668" s="36" t="str">
        <f>VLOOKUP('Employee Salary Payroll Tax '!B2670,'Employee Salary Payroll Tax '!$D$1:$E$7,2,FALSE)</f>
        <v>NonUnion</v>
      </c>
      <c r="D2668" s="61">
        <f t="shared" si="330"/>
        <v>2.98E-2</v>
      </c>
      <c r="E2668" s="351">
        <f>'Employee Salary Payroll Tax '!N2670</f>
        <v>106168.5</v>
      </c>
      <c r="F2668" s="351">
        <f t="shared" si="331"/>
        <v>109332.32130000001</v>
      </c>
      <c r="G2668" s="352"/>
      <c r="H2668" s="351">
        <f t="shared" si="336"/>
        <v>0</v>
      </c>
      <c r="I2668" s="351">
        <f t="shared" si="332"/>
        <v>3163.8213000000105</v>
      </c>
      <c r="J2668" s="351">
        <f t="shared" si="333"/>
        <v>0</v>
      </c>
      <c r="K2668" s="293">
        <f>SUM('Employee Salary Payroll Tax '!I2670:K2670)</f>
        <v>11900.03</v>
      </c>
      <c r="L2668" s="293">
        <f>'Employee Salary Payroll Tax '!H2670</f>
        <v>0</v>
      </c>
      <c r="M2668" s="293">
        <f t="shared" si="334"/>
        <v>94268.47</v>
      </c>
      <c r="N2668" s="359">
        <f t="shared" si="335"/>
        <v>0</v>
      </c>
      <c r="O2668" s="331"/>
      <c r="P2668" s="61"/>
      <c r="Q2668" s="294"/>
      <c r="R2668" s="292"/>
      <c r="S2668" s="291"/>
    </row>
    <row r="2669" spans="1:19" ht="14.4">
      <c r="A2669" s="36">
        <f t="shared" ref="A2669:A2732" si="337">+A2668+1</f>
        <v>1346</v>
      </c>
      <c r="B2669" s="526"/>
      <c r="C2669" s="36" t="str">
        <f>VLOOKUP('Employee Salary Payroll Tax '!B2671,'Employee Salary Payroll Tax '!$D$1:$E$7,2,FALSE)</f>
        <v>NonUnion</v>
      </c>
      <c r="D2669" s="61">
        <f t="shared" si="330"/>
        <v>2.98E-2</v>
      </c>
      <c r="E2669" s="351">
        <f>'Employee Salary Payroll Tax '!N2671</f>
        <v>95321.65</v>
      </c>
      <c r="F2669" s="351">
        <f t="shared" si="331"/>
        <v>98162.23517</v>
      </c>
      <c r="G2669" s="352"/>
      <c r="H2669" s="351">
        <f t="shared" si="336"/>
        <v>0</v>
      </c>
      <c r="I2669" s="351">
        <f t="shared" si="332"/>
        <v>2840.5851700000057</v>
      </c>
      <c r="J2669" s="351">
        <f t="shared" si="333"/>
        <v>0</v>
      </c>
      <c r="K2669" s="293">
        <f>SUM('Employee Salary Payroll Tax '!I2671:K2671)</f>
        <v>92812.08</v>
      </c>
      <c r="L2669" s="293">
        <f>'Employee Salary Payroll Tax '!H2671</f>
        <v>0</v>
      </c>
      <c r="M2669" s="293">
        <f t="shared" si="334"/>
        <v>2509.5699999999924</v>
      </c>
      <c r="N2669" s="359">
        <f t="shared" si="335"/>
        <v>0</v>
      </c>
      <c r="O2669" s="331"/>
      <c r="P2669" s="61"/>
      <c r="Q2669" s="294"/>
      <c r="R2669" s="292"/>
      <c r="S2669" s="291"/>
    </row>
    <row r="2670" spans="1:19" ht="14.4">
      <c r="A2670" s="36">
        <f t="shared" si="337"/>
        <v>1347</v>
      </c>
      <c r="B2670" s="526"/>
      <c r="C2670" s="36" t="str">
        <f>VLOOKUP('Employee Salary Payroll Tax '!B2672,'Employee Salary Payroll Tax '!$D$1:$E$7,2,FALSE)</f>
        <v>NonUnion</v>
      </c>
      <c r="D2670" s="61">
        <f t="shared" si="330"/>
        <v>2.98E-2</v>
      </c>
      <c r="E2670" s="351">
        <f>'Employee Salary Payroll Tax '!N2672</f>
        <v>120116.47</v>
      </c>
      <c r="F2670" s="351">
        <f t="shared" si="331"/>
        <v>123695.94080600001</v>
      </c>
      <c r="G2670" s="352"/>
      <c r="H2670" s="351">
        <f t="shared" si="336"/>
        <v>0</v>
      </c>
      <c r="I2670" s="351">
        <f t="shared" si="332"/>
        <v>3579.4708060000121</v>
      </c>
      <c r="J2670" s="351">
        <f t="shared" si="333"/>
        <v>0</v>
      </c>
      <c r="K2670" s="293">
        <f>SUM('Employee Salary Payroll Tax '!I2672:K2672)</f>
        <v>37732.959999999999</v>
      </c>
      <c r="L2670" s="293">
        <f>'Employee Salary Payroll Tax '!H2672</f>
        <v>0</v>
      </c>
      <c r="M2670" s="293">
        <f t="shared" si="334"/>
        <v>82383.510000000009</v>
      </c>
      <c r="N2670" s="359">
        <f t="shared" si="335"/>
        <v>0</v>
      </c>
      <c r="O2670" s="331"/>
      <c r="P2670" s="61"/>
      <c r="Q2670" s="294"/>
      <c r="R2670" s="292"/>
      <c r="S2670" s="291"/>
    </row>
    <row r="2671" spans="1:19" ht="14.4">
      <c r="A2671" s="36">
        <f t="shared" si="337"/>
        <v>1348</v>
      </c>
      <c r="B2671" s="526"/>
      <c r="C2671" s="36" t="str">
        <f>VLOOKUP('Employee Salary Payroll Tax '!B2673,'Employee Salary Payroll Tax '!$D$1:$E$7,2,FALSE)</f>
        <v>IBEW</v>
      </c>
      <c r="D2671" s="61">
        <f t="shared" si="330"/>
        <v>6.875E-3</v>
      </c>
      <c r="E2671" s="351">
        <f>'Employee Salary Payroll Tax '!N2673</f>
        <v>45450.65</v>
      </c>
      <c r="F2671" s="351">
        <f t="shared" si="331"/>
        <v>45763.123218749999</v>
      </c>
      <c r="G2671" s="352"/>
      <c r="H2671" s="351">
        <f t="shared" si="336"/>
        <v>0</v>
      </c>
      <c r="I2671" s="351">
        <f t="shared" si="332"/>
        <v>312.47321874999761</v>
      </c>
      <c r="J2671" s="351">
        <f t="shared" si="333"/>
        <v>0</v>
      </c>
      <c r="K2671" s="293">
        <f>SUM('Employee Salary Payroll Tax '!I2673:K2673)</f>
        <v>12165.349999999999</v>
      </c>
      <c r="L2671" s="293">
        <f>'Employee Salary Payroll Tax '!H2673</f>
        <v>0</v>
      </c>
      <c r="M2671" s="293">
        <f t="shared" si="334"/>
        <v>33285.300000000003</v>
      </c>
      <c r="N2671" s="359">
        <f t="shared" si="335"/>
        <v>0</v>
      </c>
      <c r="O2671" s="331"/>
      <c r="P2671" s="61"/>
      <c r="Q2671" s="294"/>
      <c r="R2671" s="292"/>
      <c r="S2671" s="291"/>
    </row>
    <row r="2672" spans="1:19" ht="14.4">
      <c r="A2672" s="36">
        <f t="shared" si="337"/>
        <v>1349</v>
      </c>
      <c r="B2672" s="526"/>
      <c r="C2672" s="36" t="str">
        <f>VLOOKUP('Employee Salary Payroll Tax '!B2674,'Employee Salary Payroll Tax '!$D$1:$E$7,2,FALSE)</f>
        <v>NonUnion</v>
      </c>
      <c r="D2672" s="61">
        <f t="shared" si="330"/>
        <v>2.98E-2</v>
      </c>
      <c r="E2672" s="351">
        <f>'Employee Salary Payroll Tax '!N2674</f>
        <v>81257.570000000007</v>
      </c>
      <c r="F2672" s="351">
        <f t="shared" si="331"/>
        <v>83679.045586000007</v>
      </c>
      <c r="G2672" s="352"/>
      <c r="H2672" s="351">
        <f t="shared" si="336"/>
        <v>0</v>
      </c>
      <c r="I2672" s="351">
        <f t="shared" si="332"/>
        <v>2421.4755860000005</v>
      </c>
      <c r="J2672" s="351">
        <f t="shared" si="333"/>
        <v>0</v>
      </c>
      <c r="K2672" s="293">
        <f>SUM('Employee Salary Payroll Tax '!I2674:K2674)</f>
        <v>17869.41</v>
      </c>
      <c r="L2672" s="293">
        <f>'Employee Salary Payroll Tax '!H2674</f>
        <v>0</v>
      </c>
      <c r="M2672" s="293">
        <f t="shared" si="334"/>
        <v>63388.160000000003</v>
      </c>
      <c r="N2672" s="359">
        <f t="shared" si="335"/>
        <v>0</v>
      </c>
      <c r="O2672" s="331"/>
      <c r="P2672" s="61"/>
      <c r="Q2672" s="294"/>
      <c r="R2672" s="292"/>
      <c r="S2672" s="291"/>
    </row>
    <row r="2673" spans="1:19" ht="14.4">
      <c r="A2673" s="36">
        <f t="shared" si="337"/>
        <v>1350</v>
      </c>
      <c r="B2673" s="526"/>
      <c r="C2673" s="36" t="str">
        <f>VLOOKUP('Employee Salary Payroll Tax '!B2675,'Employee Salary Payroll Tax '!$D$1:$E$7,2,FALSE)</f>
        <v>NonUnion</v>
      </c>
      <c r="D2673" s="61">
        <f t="shared" si="330"/>
        <v>2.98E-2</v>
      </c>
      <c r="E2673" s="351">
        <f>'Employee Salary Payroll Tax '!N2675</f>
        <v>125046.29</v>
      </c>
      <c r="F2673" s="351">
        <f t="shared" si="331"/>
        <v>128772.669442</v>
      </c>
      <c r="G2673" s="352"/>
      <c r="H2673" s="351">
        <f t="shared" si="336"/>
        <v>0</v>
      </c>
      <c r="I2673" s="351">
        <f t="shared" si="332"/>
        <v>3726.3794420000049</v>
      </c>
      <c r="J2673" s="351">
        <f t="shared" si="333"/>
        <v>0</v>
      </c>
      <c r="K2673" s="293">
        <f>SUM('Employee Salary Payroll Tax '!I2675:K2675)</f>
        <v>38951.490000000005</v>
      </c>
      <c r="L2673" s="293">
        <f>'Employee Salary Payroll Tax '!H2675</f>
        <v>0</v>
      </c>
      <c r="M2673" s="293">
        <f t="shared" si="334"/>
        <v>86094.799999999988</v>
      </c>
      <c r="N2673" s="359">
        <f t="shared" si="335"/>
        <v>0</v>
      </c>
      <c r="O2673" s="331"/>
      <c r="P2673" s="61"/>
      <c r="Q2673" s="294"/>
      <c r="R2673" s="292"/>
      <c r="S2673" s="291"/>
    </row>
    <row r="2674" spans="1:19" ht="14.4">
      <c r="A2674" s="36">
        <f t="shared" si="337"/>
        <v>1351</v>
      </c>
      <c r="B2674" s="526"/>
      <c r="C2674" s="36" t="str">
        <f>VLOOKUP('Employee Salary Payroll Tax '!B2676,'Employee Salary Payroll Tax '!$D$1:$E$7,2,FALSE)</f>
        <v>NonUnion</v>
      </c>
      <c r="D2674" s="61">
        <f t="shared" si="330"/>
        <v>2.98E-2</v>
      </c>
      <c r="E2674" s="351">
        <f>'Employee Salary Payroll Tax '!N2676</f>
        <v>106047.53</v>
      </c>
      <c r="F2674" s="351">
        <f t="shared" si="331"/>
        <v>109207.746394</v>
      </c>
      <c r="G2674" s="352"/>
      <c r="H2674" s="351">
        <f t="shared" si="336"/>
        <v>0</v>
      </c>
      <c r="I2674" s="351">
        <f t="shared" si="332"/>
        <v>3160.2163940000028</v>
      </c>
      <c r="J2674" s="351">
        <f t="shared" si="333"/>
        <v>0</v>
      </c>
      <c r="K2674" s="293">
        <f>SUM('Employee Salary Payroll Tax '!I2676:K2676)</f>
        <v>106011.52</v>
      </c>
      <c r="L2674" s="293">
        <f>'Employee Salary Payroll Tax '!H2676</f>
        <v>0.35</v>
      </c>
      <c r="M2674" s="293">
        <f t="shared" si="334"/>
        <v>35.65999999999476</v>
      </c>
      <c r="N2674" s="359">
        <f t="shared" si="335"/>
        <v>0</v>
      </c>
      <c r="O2674" s="331"/>
      <c r="P2674" s="61"/>
      <c r="Q2674" s="294"/>
      <c r="R2674" s="292"/>
      <c r="S2674" s="291"/>
    </row>
    <row r="2675" spans="1:19" ht="14.4">
      <c r="A2675" s="36">
        <f t="shared" si="337"/>
        <v>1352</v>
      </c>
      <c r="B2675" s="526"/>
      <c r="C2675" s="36" t="str">
        <f>VLOOKUP('Employee Salary Payroll Tax '!B2677,'Employee Salary Payroll Tax '!$D$1:$E$7,2,FALSE)</f>
        <v>NonUnion</v>
      </c>
      <c r="D2675" s="61">
        <f t="shared" si="330"/>
        <v>2.98E-2</v>
      </c>
      <c r="E2675" s="351">
        <f>'Employee Salary Payroll Tax '!N2677</f>
        <v>45999.17</v>
      </c>
      <c r="F2675" s="351">
        <f t="shared" si="331"/>
        <v>47369.945266000002</v>
      </c>
      <c r="G2675" s="352"/>
      <c r="H2675" s="351">
        <f t="shared" si="336"/>
        <v>0</v>
      </c>
      <c r="I2675" s="351">
        <f t="shared" si="332"/>
        <v>1370.7752660000042</v>
      </c>
      <c r="J2675" s="351">
        <f t="shared" si="333"/>
        <v>0</v>
      </c>
      <c r="K2675" s="293">
        <f>SUM('Employee Salary Payroll Tax '!I2677:K2677)</f>
        <v>1545.04</v>
      </c>
      <c r="L2675" s="293">
        <f>'Employee Salary Payroll Tax '!H2677</f>
        <v>0</v>
      </c>
      <c r="M2675" s="293">
        <f t="shared" si="334"/>
        <v>44454.13</v>
      </c>
      <c r="N2675" s="359">
        <f t="shared" si="335"/>
        <v>0</v>
      </c>
      <c r="O2675" s="331"/>
      <c r="P2675" s="61"/>
      <c r="Q2675" s="294"/>
      <c r="R2675" s="292"/>
      <c r="S2675" s="291"/>
    </row>
    <row r="2676" spans="1:19" ht="14.4">
      <c r="A2676" s="36">
        <f t="shared" si="337"/>
        <v>1353</v>
      </c>
      <c r="B2676" s="526"/>
      <c r="C2676" s="36" t="str">
        <f>VLOOKUP('Employee Salary Payroll Tax '!B2678,'Employee Salary Payroll Tax '!$D$1:$E$7,2,FALSE)</f>
        <v>UA</v>
      </c>
      <c r="D2676" s="61">
        <f t="shared" si="330"/>
        <v>0.03</v>
      </c>
      <c r="E2676" s="351">
        <f>'Employee Salary Payroll Tax '!N2678</f>
        <v>76501.77</v>
      </c>
      <c r="F2676" s="351">
        <f t="shared" si="331"/>
        <v>78796.823100000009</v>
      </c>
      <c r="G2676" s="352"/>
      <c r="H2676" s="351">
        <f t="shared" si="336"/>
        <v>0</v>
      </c>
      <c r="I2676" s="351">
        <f t="shared" si="332"/>
        <v>2295.0531000000046</v>
      </c>
      <c r="J2676" s="351">
        <f t="shared" si="333"/>
        <v>0</v>
      </c>
      <c r="K2676" s="293">
        <f>SUM('Employee Salary Payroll Tax '!I2678:K2678)</f>
        <v>67190.150000000009</v>
      </c>
      <c r="L2676" s="293">
        <f>'Employee Salary Payroll Tax '!H2678</f>
        <v>0</v>
      </c>
      <c r="M2676" s="293">
        <f t="shared" si="334"/>
        <v>9311.6199999999953</v>
      </c>
      <c r="N2676" s="359">
        <f t="shared" si="335"/>
        <v>0</v>
      </c>
      <c r="O2676" s="331"/>
      <c r="P2676" s="61"/>
      <c r="Q2676" s="294"/>
      <c r="R2676" s="292"/>
      <c r="S2676" s="291"/>
    </row>
    <row r="2677" spans="1:19" ht="14.4">
      <c r="A2677" s="36">
        <f t="shared" si="337"/>
        <v>1354</v>
      </c>
      <c r="B2677" s="526"/>
      <c r="C2677" s="36" t="str">
        <f>VLOOKUP('Employee Salary Payroll Tax '!B2679,'Employee Salary Payroll Tax '!$D$1:$E$7,2,FALSE)</f>
        <v>NonUnion</v>
      </c>
      <c r="D2677" s="61">
        <f t="shared" si="330"/>
        <v>2.98E-2</v>
      </c>
      <c r="E2677" s="351">
        <f>'Employee Salary Payroll Tax '!N2679</f>
        <v>100939</v>
      </c>
      <c r="F2677" s="351">
        <f t="shared" si="331"/>
        <v>103946.9822</v>
      </c>
      <c r="G2677" s="352"/>
      <c r="H2677" s="351">
        <f t="shared" si="336"/>
        <v>0</v>
      </c>
      <c r="I2677" s="351">
        <f t="shared" si="332"/>
        <v>3007.9821999999986</v>
      </c>
      <c r="J2677" s="351">
        <f t="shared" si="333"/>
        <v>0</v>
      </c>
      <c r="K2677" s="293">
        <f>SUM('Employee Salary Payroll Tax '!I2679:K2679)</f>
        <v>7744.05</v>
      </c>
      <c r="L2677" s="293">
        <f>'Employee Salary Payroll Tax '!H2679</f>
        <v>0</v>
      </c>
      <c r="M2677" s="293">
        <f t="shared" si="334"/>
        <v>93194.95</v>
      </c>
      <c r="N2677" s="359">
        <f t="shared" si="335"/>
        <v>0</v>
      </c>
      <c r="O2677" s="331"/>
      <c r="P2677" s="61"/>
      <c r="Q2677" s="294"/>
      <c r="R2677" s="292"/>
      <c r="S2677" s="291"/>
    </row>
    <row r="2678" spans="1:19" ht="14.4">
      <c r="A2678" s="36">
        <f t="shared" si="337"/>
        <v>1355</v>
      </c>
      <c r="B2678" s="526"/>
      <c r="C2678" s="36" t="str">
        <f>VLOOKUP('Employee Salary Payroll Tax '!B2680,'Employee Salary Payroll Tax '!$D$1:$E$7,2,FALSE)</f>
        <v>NonUnion</v>
      </c>
      <c r="D2678" s="61">
        <f t="shared" si="330"/>
        <v>2.98E-2</v>
      </c>
      <c r="E2678" s="351">
        <f>'Employee Salary Payroll Tax '!N2680</f>
        <v>18826.849999999999</v>
      </c>
      <c r="F2678" s="351">
        <f t="shared" si="331"/>
        <v>19387.89013</v>
      </c>
      <c r="G2678" s="352"/>
      <c r="H2678" s="351">
        <f t="shared" si="336"/>
        <v>26173.15</v>
      </c>
      <c r="I2678" s="351">
        <f t="shared" si="332"/>
        <v>561.04013000000123</v>
      </c>
      <c r="J2678" s="351">
        <f t="shared" si="333"/>
        <v>3.3662407800000076</v>
      </c>
      <c r="K2678" s="293">
        <f>SUM('Employee Salary Payroll Tax '!I2680:K2680)</f>
        <v>16490.45</v>
      </c>
      <c r="L2678" s="293">
        <f>'Employee Salary Payroll Tax '!H2680</f>
        <v>0</v>
      </c>
      <c r="M2678" s="293">
        <f t="shared" si="334"/>
        <v>2336.3999999999978</v>
      </c>
      <c r="N2678" s="359">
        <f t="shared" si="335"/>
        <v>2.9484924598433957</v>
      </c>
      <c r="O2678" s="331"/>
      <c r="P2678" s="61"/>
      <c r="Q2678" s="294"/>
      <c r="R2678" s="292"/>
      <c r="S2678" s="291"/>
    </row>
    <row r="2679" spans="1:19" ht="14.4">
      <c r="A2679" s="36">
        <f t="shared" si="337"/>
        <v>1356</v>
      </c>
      <c r="B2679" s="526"/>
      <c r="C2679" s="36" t="str">
        <f>VLOOKUP('Employee Salary Payroll Tax '!B2681,'Employee Salary Payroll Tax '!$D$1:$E$7,2,FALSE)</f>
        <v>NonUnion</v>
      </c>
      <c r="D2679" s="61">
        <f t="shared" si="330"/>
        <v>2.98E-2</v>
      </c>
      <c r="E2679" s="351">
        <f>'Employee Salary Payroll Tax '!N2681</f>
        <v>109815.51</v>
      </c>
      <c r="F2679" s="351">
        <f t="shared" si="331"/>
        <v>113088.012198</v>
      </c>
      <c r="G2679" s="352"/>
      <c r="H2679" s="351">
        <f t="shared" si="336"/>
        <v>0</v>
      </c>
      <c r="I2679" s="351">
        <f t="shared" si="332"/>
        <v>3272.502198000002</v>
      </c>
      <c r="J2679" s="351">
        <f t="shared" si="333"/>
        <v>0</v>
      </c>
      <c r="K2679" s="293">
        <f>SUM('Employee Salary Payroll Tax '!I2681:K2681)</f>
        <v>107776.98999999999</v>
      </c>
      <c r="L2679" s="293">
        <f>'Employee Salary Payroll Tax '!H2681</f>
        <v>0</v>
      </c>
      <c r="M2679" s="293">
        <f t="shared" si="334"/>
        <v>2038.5200000000041</v>
      </c>
      <c r="N2679" s="359">
        <f t="shared" si="335"/>
        <v>0</v>
      </c>
      <c r="O2679" s="331"/>
      <c r="P2679" s="61"/>
      <c r="Q2679" s="294"/>
      <c r="R2679" s="292"/>
      <c r="S2679" s="291"/>
    </row>
    <row r="2680" spans="1:19" ht="14.4">
      <c r="A2680" s="36">
        <f t="shared" si="337"/>
        <v>1357</v>
      </c>
      <c r="B2680" s="526"/>
      <c r="C2680" s="36" t="str">
        <f>VLOOKUP('Employee Salary Payroll Tax '!B2682,'Employee Salary Payroll Tax '!$D$1:$E$7,2,FALSE)</f>
        <v>NonUnion</v>
      </c>
      <c r="D2680" s="61">
        <f t="shared" si="330"/>
        <v>2.98E-2</v>
      </c>
      <c r="E2680" s="351">
        <f>'Employee Salary Payroll Tax '!N2682</f>
        <v>116502.96</v>
      </c>
      <c r="F2680" s="351">
        <f t="shared" si="331"/>
        <v>119974.74820800002</v>
      </c>
      <c r="G2680" s="352"/>
      <c r="H2680" s="351">
        <f t="shared" si="336"/>
        <v>0</v>
      </c>
      <c r="I2680" s="351">
        <f t="shared" si="332"/>
        <v>3471.7882080000127</v>
      </c>
      <c r="J2680" s="351">
        <f t="shared" si="333"/>
        <v>0</v>
      </c>
      <c r="K2680" s="293">
        <f>SUM('Employee Salary Payroll Tax '!I2682:K2682)</f>
        <v>61734.41</v>
      </c>
      <c r="L2680" s="293">
        <f>'Employee Salary Payroll Tax '!H2682</f>
        <v>0</v>
      </c>
      <c r="M2680" s="293">
        <f t="shared" si="334"/>
        <v>54768.55</v>
      </c>
      <c r="N2680" s="359">
        <f t="shared" si="335"/>
        <v>0</v>
      </c>
      <c r="O2680" s="331"/>
      <c r="P2680" s="61"/>
      <c r="Q2680" s="294"/>
      <c r="R2680" s="292"/>
      <c r="S2680" s="291"/>
    </row>
    <row r="2681" spans="1:19" ht="14.4">
      <c r="A2681" s="36">
        <f t="shared" si="337"/>
        <v>1358</v>
      </c>
      <c r="B2681" s="526"/>
      <c r="C2681" s="36" t="str">
        <f>VLOOKUP('Employee Salary Payroll Tax '!B2683,'Employee Salary Payroll Tax '!$D$1:$E$7,2,FALSE)</f>
        <v>NonUnion</v>
      </c>
      <c r="D2681" s="61">
        <f t="shared" si="330"/>
        <v>2.98E-2</v>
      </c>
      <c r="E2681" s="351">
        <f>'Employee Salary Payroll Tax '!N2683</f>
        <v>70618.06</v>
      </c>
      <c r="F2681" s="351">
        <f t="shared" si="331"/>
        <v>72722.478188000008</v>
      </c>
      <c r="G2681" s="352"/>
      <c r="H2681" s="351">
        <f t="shared" si="336"/>
        <v>0</v>
      </c>
      <c r="I2681" s="351">
        <f t="shared" si="332"/>
        <v>2104.4181880000106</v>
      </c>
      <c r="J2681" s="351">
        <f t="shared" si="333"/>
        <v>0</v>
      </c>
      <c r="K2681" s="293">
        <f>SUM('Employee Salary Payroll Tax '!I2683:K2683)</f>
        <v>919.75</v>
      </c>
      <c r="L2681" s="293">
        <f>'Employee Salary Payroll Tax '!H2683</f>
        <v>0</v>
      </c>
      <c r="M2681" s="293">
        <f t="shared" si="334"/>
        <v>69698.31</v>
      </c>
      <c r="N2681" s="359">
        <f t="shared" si="335"/>
        <v>0</v>
      </c>
      <c r="O2681" s="331"/>
      <c r="P2681" s="61"/>
      <c r="Q2681" s="294"/>
      <c r="R2681" s="292"/>
      <c r="S2681" s="291"/>
    </row>
    <row r="2682" spans="1:19" ht="14.4">
      <c r="A2682" s="36">
        <f t="shared" si="337"/>
        <v>1359</v>
      </c>
      <c r="B2682" s="526"/>
      <c r="C2682" s="36" t="str">
        <f>VLOOKUP('Employee Salary Payroll Tax '!B2684,'Employee Salary Payroll Tax '!$D$1:$E$7,2,FALSE)</f>
        <v>UA</v>
      </c>
      <c r="D2682" s="61">
        <f t="shared" si="330"/>
        <v>0.03</v>
      </c>
      <c r="E2682" s="351">
        <f>'Employee Salary Payroll Tax '!N2684</f>
        <v>82418.81</v>
      </c>
      <c r="F2682" s="351">
        <f t="shared" si="331"/>
        <v>84891.374299999996</v>
      </c>
      <c r="G2682" s="352"/>
      <c r="H2682" s="351">
        <f t="shared" si="336"/>
        <v>0</v>
      </c>
      <c r="I2682" s="351">
        <f t="shared" si="332"/>
        <v>2472.5642999999982</v>
      </c>
      <c r="J2682" s="351">
        <f t="shared" si="333"/>
        <v>0</v>
      </c>
      <c r="K2682" s="293">
        <f>SUM('Employee Salary Payroll Tax '!I2684:K2684)</f>
        <v>72672.090000000011</v>
      </c>
      <c r="L2682" s="293">
        <f>'Employee Salary Payroll Tax '!H2684</f>
        <v>1560.38</v>
      </c>
      <c r="M2682" s="293">
        <f t="shared" si="334"/>
        <v>8186.3399999999865</v>
      </c>
      <c r="N2682" s="359">
        <f t="shared" si="335"/>
        <v>0</v>
      </c>
      <c r="O2682" s="331"/>
      <c r="P2682" s="61"/>
      <c r="Q2682" s="294"/>
      <c r="R2682" s="292"/>
      <c r="S2682" s="291"/>
    </row>
    <row r="2683" spans="1:19" ht="14.4">
      <c r="A2683" s="36">
        <f t="shared" si="337"/>
        <v>1360</v>
      </c>
      <c r="B2683" s="526"/>
      <c r="C2683" s="36" t="str">
        <f>VLOOKUP('Employee Salary Payroll Tax '!B2685,'Employee Salary Payroll Tax '!$D$1:$E$7,2,FALSE)</f>
        <v>NonUnion</v>
      </c>
      <c r="D2683" s="61">
        <f t="shared" si="330"/>
        <v>2.98E-2</v>
      </c>
      <c r="E2683" s="351">
        <f>'Employee Salary Payroll Tax '!N2685</f>
        <v>44812.68</v>
      </c>
      <c r="F2683" s="351">
        <f t="shared" si="331"/>
        <v>46148.097864000003</v>
      </c>
      <c r="G2683" s="352"/>
      <c r="H2683" s="351">
        <f t="shared" si="336"/>
        <v>187.31999999999971</v>
      </c>
      <c r="I2683" s="351">
        <f t="shared" si="332"/>
        <v>1335.4178640000027</v>
      </c>
      <c r="J2683" s="351">
        <f t="shared" si="333"/>
        <v>1.1239199999999983</v>
      </c>
      <c r="K2683" s="293">
        <f>SUM('Employee Salary Payroll Tax '!I2685:K2685)</f>
        <v>1598.03</v>
      </c>
      <c r="L2683" s="293">
        <f>'Employee Salary Payroll Tax '!H2685</f>
        <v>493.83</v>
      </c>
      <c r="M2683" s="293">
        <f t="shared" si="334"/>
        <v>42720.82</v>
      </c>
      <c r="N2683" s="359">
        <f t="shared" si="335"/>
        <v>4.0079233769547327E-2</v>
      </c>
      <c r="O2683" s="331"/>
      <c r="P2683" s="61"/>
      <c r="Q2683" s="294"/>
      <c r="R2683" s="292"/>
      <c r="S2683" s="291"/>
    </row>
    <row r="2684" spans="1:19" ht="14.4">
      <c r="A2684" s="36">
        <f t="shared" si="337"/>
        <v>1361</v>
      </c>
      <c r="B2684" s="526"/>
      <c r="C2684" s="36" t="str">
        <f>VLOOKUP('Employee Salary Payroll Tax '!B2686,'Employee Salary Payroll Tax '!$D$1:$E$7,2,FALSE)</f>
        <v>IBEW</v>
      </c>
      <c r="D2684" s="61">
        <f t="shared" si="330"/>
        <v>6.875E-3</v>
      </c>
      <c r="E2684" s="351">
        <f>'Employee Salary Payroll Tax '!N2686</f>
        <v>75040.03</v>
      </c>
      <c r="F2684" s="351">
        <f t="shared" si="331"/>
        <v>75555.930206249992</v>
      </c>
      <c r="G2684" s="352"/>
      <c r="H2684" s="351">
        <f t="shared" si="336"/>
        <v>0</v>
      </c>
      <c r="I2684" s="351">
        <f t="shared" si="332"/>
        <v>515.90020624999306</v>
      </c>
      <c r="J2684" s="351">
        <f t="shared" si="333"/>
        <v>0</v>
      </c>
      <c r="K2684" s="293">
        <f>SUM('Employee Salary Payroll Tax '!I2686:K2686)</f>
        <v>19948.22</v>
      </c>
      <c r="L2684" s="293">
        <f>'Employee Salary Payroll Tax '!H2686</f>
        <v>0</v>
      </c>
      <c r="M2684" s="293">
        <f t="shared" si="334"/>
        <v>55091.81</v>
      </c>
      <c r="N2684" s="359">
        <f t="shared" si="335"/>
        <v>0</v>
      </c>
      <c r="O2684" s="331"/>
      <c r="P2684" s="61"/>
      <c r="Q2684" s="294"/>
      <c r="R2684" s="292"/>
      <c r="S2684" s="291"/>
    </row>
    <row r="2685" spans="1:19" ht="14.4">
      <c r="A2685" s="36">
        <f t="shared" si="337"/>
        <v>1362</v>
      </c>
      <c r="B2685" s="526"/>
      <c r="C2685" s="36" t="str">
        <f>VLOOKUP('Employee Salary Payroll Tax '!B2687,'Employee Salary Payroll Tax '!$D$1:$E$7,2,FALSE)</f>
        <v>IBEW</v>
      </c>
      <c r="D2685" s="61">
        <f t="shared" si="330"/>
        <v>6.875E-3</v>
      </c>
      <c r="E2685" s="351">
        <f>'Employee Salary Payroll Tax '!N2687</f>
        <v>5786.05</v>
      </c>
      <c r="F2685" s="351">
        <f t="shared" si="331"/>
        <v>5825.8290937499996</v>
      </c>
      <c r="G2685" s="352"/>
      <c r="H2685" s="351">
        <f t="shared" si="336"/>
        <v>39213.949999999997</v>
      </c>
      <c r="I2685" s="351">
        <f t="shared" si="332"/>
        <v>39.779093749999447</v>
      </c>
      <c r="J2685" s="351">
        <f t="shared" si="333"/>
        <v>0.23867456249999669</v>
      </c>
      <c r="K2685" s="293">
        <f>SUM('Employee Salary Payroll Tax '!I2687:K2687)</f>
        <v>5786.05</v>
      </c>
      <c r="L2685" s="293">
        <f>'Employee Salary Payroll Tax '!H2687</f>
        <v>0</v>
      </c>
      <c r="M2685" s="293">
        <f t="shared" si="334"/>
        <v>0</v>
      </c>
      <c r="N2685" s="359">
        <f t="shared" si="335"/>
        <v>0.23867456245874669</v>
      </c>
      <c r="O2685" s="331"/>
      <c r="P2685" s="61"/>
      <c r="Q2685" s="294"/>
      <c r="R2685" s="292"/>
      <c r="S2685" s="291"/>
    </row>
    <row r="2686" spans="1:19" ht="14.4">
      <c r="A2686" s="36">
        <f t="shared" si="337"/>
        <v>1363</v>
      </c>
      <c r="B2686" s="526"/>
      <c r="C2686" s="36" t="str">
        <f>VLOOKUP('Employee Salary Payroll Tax '!B2688,'Employee Salary Payroll Tax '!$D$1:$E$7,2,FALSE)</f>
        <v>NonUnion</v>
      </c>
      <c r="D2686" s="61">
        <f t="shared" si="330"/>
        <v>2.98E-2</v>
      </c>
      <c r="E2686" s="351">
        <f>'Employee Salary Payroll Tax '!N2688</f>
        <v>50494.75</v>
      </c>
      <c r="F2686" s="351">
        <f t="shared" si="331"/>
        <v>51999.493549999999</v>
      </c>
      <c r="G2686" s="352"/>
      <c r="H2686" s="351">
        <f t="shared" si="336"/>
        <v>0</v>
      </c>
      <c r="I2686" s="351">
        <f t="shared" si="332"/>
        <v>1504.7435499999992</v>
      </c>
      <c r="J2686" s="351">
        <f t="shared" si="333"/>
        <v>0</v>
      </c>
      <c r="K2686" s="293">
        <f>SUM('Employee Salary Payroll Tax '!I2688:K2688)</f>
        <v>3651.31</v>
      </c>
      <c r="L2686" s="293">
        <f>'Employee Salary Payroll Tax '!H2688</f>
        <v>0</v>
      </c>
      <c r="M2686" s="293">
        <f t="shared" si="334"/>
        <v>46843.44</v>
      </c>
      <c r="N2686" s="359">
        <f t="shared" si="335"/>
        <v>0</v>
      </c>
      <c r="O2686" s="331"/>
      <c r="P2686" s="61"/>
      <c r="Q2686" s="294"/>
      <c r="R2686" s="292"/>
      <c r="S2686" s="291"/>
    </row>
    <row r="2687" spans="1:19" ht="14.4">
      <c r="A2687" s="36">
        <f t="shared" si="337"/>
        <v>1364</v>
      </c>
      <c r="B2687" s="526"/>
      <c r="C2687" s="36" t="str">
        <f>VLOOKUP('Employee Salary Payroll Tax '!B2689,'Employee Salary Payroll Tax '!$D$1:$E$7,2,FALSE)</f>
        <v>NonUnion</v>
      </c>
      <c r="D2687" s="61">
        <f t="shared" si="330"/>
        <v>2.98E-2</v>
      </c>
      <c r="E2687" s="351">
        <f>'Employee Salary Payroll Tax '!N2689</f>
        <v>107391.03999999999</v>
      </c>
      <c r="F2687" s="351">
        <f t="shared" si="331"/>
        <v>110591.292992</v>
      </c>
      <c r="G2687" s="352"/>
      <c r="H2687" s="351">
        <f t="shared" si="336"/>
        <v>0</v>
      </c>
      <c r="I2687" s="351">
        <f t="shared" si="332"/>
        <v>3200.2529920000088</v>
      </c>
      <c r="J2687" s="351">
        <f t="shared" si="333"/>
        <v>0</v>
      </c>
      <c r="K2687" s="293">
        <f>SUM('Employee Salary Payroll Tax '!I2689:K2689)</f>
        <v>9009.06</v>
      </c>
      <c r="L2687" s="293">
        <f>'Employee Salary Payroll Tax '!H2689</f>
        <v>0</v>
      </c>
      <c r="M2687" s="293">
        <f t="shared" si="334"/>
        <v>98381.98</v>
      </c>
      <c r="N2687" s="359">
        <f t="shared" si="335"/>
        <v>0</v>
      </c>
      <c r="O2687" s="331"/>
      <c r="P2687" s="61"/>
      <c r="Q2687" s="294"/>
      <c r="R2687" s="292"/>
      <c r="S2687" s="291"/>
    </row>
    <row r="2688" spans="1:19" ht="14.4">
      <c r="A2688" s="36">
        <f t="shared" si="337"/>
        <v>1365</v>
      </c>
      <c r="B2688" s="526"/>
      <c r="C2688" s="36" t="str">
        <f>VLOOKUP('Employee Salary Payroll Tax '!B2690,'Employee Salary Payroll Tax '!$D$1:$E$7,2,FALSE)</f>
        <v>IBEW</v>
      </c>
      <c r="D2688" s="61">
        <f t="shared" si="330"/>
        <v>6.875E-3</v>
      </c>
      <c r="E2688" s="351">
        <f>'Employee Salary Payroll Tax '!N2690</f>
        <v>14223.25</v>
      </c>
      <c r="F2688" s="351">
        <f t="shared" si="331"/>
        <v>14321.03484375</v>
      </c>
      <c r="G2688" s="352"/>
      <c r="H2688" s="351">
        <f t="shared" si="336"/>
        <v>30776.75</v>
      </c>
      <c r="I2688" s="351">
        <f t="shared" si="332"/>
        <v>97.784843749999709</v>
      </c>
      <c r="J2688" s="351">
        <f t="shared" si="333"/>
        <v>0.58670906249999821</v>
      </c>
      <c r="K2688" s="293">
        <f>SUM('Employee Salary Payroll Tax '!I2690:K2690)</f>
        <v>14223.25</v>
      </c>
      <c r="L2688" s="293">
        <f>'Employee Salary Payroll Tax '!H2690</f>
        <v>0</v>
      </c>
      <c r="M2688" s="293">
        <f t="shared" si="334"/>
        <v>0</v>
      </c>
      <c r="N2688" s="359">
        <f t="shared" si="335"/>
        <v>0.58670906245874821</v>
      </c>
      <c r="O2688" s="331"/>
      <c r="P2688" s="61"/>
      <c r="Q2688" s="294"/>
      <c r="R2688" s="292"/>
      <c r="S2688" s="291"/>
    </row>
    <row r="2689" spans="1:19" ht="14.4">
      <c r="A2689" s="36">
        <f t="shared" si="337"/>
        <v>1366</v>
      </c>
      <c r="B2689" s="526"/>
      <c r="C2689" s="36" t="str">
        <f>VLOOKUP('Employee Salary Payroll Tax '!B2691,'Employee Salary Payroll Tax '!$D$1:$E$7,2,FALSE)</f>
        <v>NonUnion</v>
      </c>
      <c r="D2689" s="61">
        <f t="shared" si="330"/>
        <v>2.98E-2</v>
      </c>
      <c r="E2689" s="351">
        <f>'Employee Salary Payroll Tax '!N2691</f>
        <v>77869.14</v>
      </c>
      <c r="F2689" s="351">
        <f t="shared" si="331"/>
        <v>80189.640372000009</v>
      </c>
      <c r="G2689" s="352"/>
      <c r="H2689" s="351">
        <f t="shared" si="336"/>
        <v>0</v>
      </c>
      <c r="I2689" s="351">
        <f t="shared" si="332"/>
        <v>2320.5003720000095</v>
      </c>
      <c r="J2689" s="351">
        <f t="shared" si="333"/>
        <v>0</v>
      </c>
      <c r="K2689" s="293">
        <f>SUM('Employee Salary Payroll Tax '!I2691:K2691)</f>
        <v>30501.66</v>
      </c>
      <c r="L2689" s="293">
        <f>'Employee Salary Payroll Tax '!H2691</f>
        <v>32495.02</v>
      </c>
      <c r="M2689" s="293">
        <f t="shared" si="334"/>
        <v>14872.459999999995</v>
      </c>
      <c r="N2689" s="359">
        <f t="shared" si="335"/>
        <v>0</v>
      </c>
      <c r="O2689" s="331"/>
      <c r="P2689" s="61"/>
      <c r="Q2689" s="294"/>
      <c r="R2689" s="292"/>
      <c r="S2689" s="291"/>
    </row>
    <row r="2690" spans="1:19" ht="14.4">
      <c r="A2690" s="36">
        <f t="shared" si="337"/>
        <v>1367</v>
      </c>
      <c r="B2690" s="526"/>
      <c r="C2690" s="36" t="str">
        <f>VLOOKUP('Employee Salary Payroll Tax '!B2692,'Employee Salary Payroll Tax '!$D$1:$E$7,2,FALSE)</f>
        <v>NonUnion</v>
      </c>
      <c r="D2690" s="61">
        <f t="shared" si="330"/>
        <v>2.98E-2</v>
      </c>
      <c r="E2690" s="351">
        <f>'Employee Salary Payroll Tax '!N2692</f>
        <v>53430.44</v>
      </c>
      <c r="F2690" s="351">
        <f t="shared" si="331"/>
        <v>55022.667112000003</v>
      </c>
      <c r="G2690" s="352"/>
      <c r="H2690" s="351">
        <f t="shared" si="336"/>
        <v>0</v>
      </c>
      <c r="I2690" s="351">
        <f t="shared" si="332"/>
        <v>1592.2271120000005</v>
      </c>
      <c r="J2690" s="351">
        <f t="shared" si="333"/>
        <v>0</v>
      </c>
      <c r="K2690" s="293">
        <f>SUM('Employee Salary Payroll Tax '!I2692:K2692)</f>
        <v>4157.16</v>
      </c>
      <c r="L2690" s="293">
        <f>'Employee Salary Payroll Tax '!H2692</f>
        <v>0</v>
      </c>
      <c r="M2690" s="293">
        <f t="shared" si="334"/>
        <v>49273.279999999999</v>
      </c>
      <c r="N2690" s="359">
        <f t="shared" si="335"/>
        <v>0</v>
      </c>
      <c r="O2690" s="331"/>
      <c r="P2690" s="61"/>
      <c r="Q2690" s="294"/>
      <c r="R2690" s="292"/>
      <c r="S2690" s="291"/>
    </row>
    <row r="2691" spans="1:19" ht="14.4">
      <c r="A2691" s="36">
        <f t="shared" si="337"/>
        <v>1368</v>
      </c>
      <c r="B2691" s="526"/>
      <c r="C2691" s="36" t="str">
        <f>VLOOKUP('Employee Salary Payroll Tax '!B2693,'Employee Salary Payroll Tax '!$D$1:$E$7,2,FALSE)</f>
        <v>IBEW</v>
      </c>
      <c r="D2691" s="61">
        <f t="shared" si="330"/>
        <v>6.875E-3</v>
      </c>
      <c r="E2691" s="351">
        <f>'Employee Salary Payroll Tax '!N2693</f>
        <v>36116.5</v>
      </c>
      <c r="F2691" s="351">
        <f t="shared" si="331"/>
        <v>36364.800937499997</v>
      </c>
      <c r="G2691" s="352"/>
      <c r="H2691" s="351">
        <f t="shared" si="336"/>
        <v>8883.5</v>
      </c>
      <c r="I2691" s="351">
        <f t="shared" si="332"/>
        <v>248.30093749999651</v>
      </c>
      <c r="J2691" s="351">
        <f t="shared" si="333"/>
        <v>1.4898056249999792</v>
      </c>
      <c r="K2691" s="293">
        <f>SUM('Employee Salary Payroll Tax '!I2693:K2693)</f>
        <v>0</v>
      </c>
      <c r="L2691" s="293">
        <f>'Employee Salary Payroll Tax '!H2693</f>
        <v>0</v>
      </c>
      <c r="M2691" s="293">
        <f t="shared" si="334"/>
        <v>36116.5</v>
      </c>
      <c r="N2691" s="359">
        <f t="shared" si="335"/>
        <v>0</v>
      </c>
      <c r="O2691" s="331"/>
      <c r="P2691" s="61"/>
      <c r="Q2691" s="294"/>
      <c r="R2691" s="292"/>
      <c r="S2691" s="291"/>
    </row>
    <row r="2692" spans="1:19" ht="14.4">
      <c r="A2692" s="36">
        <f t="shared" si="337"/>
        <v>1369</v>
      </c>
      <c r="B2692" s="526"/>
      <c r="C2692" s="36" t="str">
        <f>VLOOKUP('Employee Salary Payroll Tax '!B2694,'Employee Salary Payroll Tax '!$D$1:$E$7,2,FALSE)</f>
        <v>Not Assigned</v>
      </c>
      <c r="D2692" s="61">
        <f t="shared" si="330"/>
        <v>0</v>
      </c>
      <c r="E2692" s="351">
        <f>'Employee Salary Payroll Tax '!N2694</f>
        <v>0</v>
      </c>
      <c r="F2692" s="351">
        <f t="shared" si="331"/>
        <v>0</v>
      </c>
      <c r="G2692" s="352"/>
      <c r="H2692" s="351">
        <f t="shared" si="336"/>
        <v>45000</v>
      </c>
      <c r="I2692" s="351">
        <f t="shared" si="332"/>
        <v>0</v>
      </c>
      <c r="J2692" s="351">
        <f t="shared" si="333"/>
        <v>0</v>
      </c>
      <c r="K2692" s="293">
        <f>SUM('Employee Salary Payroll Tax '!I2694:K2694)</f>
        <v>0</v>
      </c>
      <c r="L2692" s="293">
        <f>'Employee Salary Payroll Tax '!H2694</f>
        <v>0</v>
      </c>
      <c r="M2692" s="293">
        <f t="shared" si="334"/>
        <v>0</v>
      </c>
      <c r="N2692" s="359">
        <f t="shared" si="335"/>
        <v>0</v>
      </c>
      <c r="O2692" s="331"/>
      <c r="P2692" s="61"/>
      <c r="Q2692" s="294"/>
      <c r="R2692" s="292"/>
      <c r="S2692" s="291"/>
    </row>
    <row r="2693" spans="1:19" ht="14.4">
      <c r="A2693" s="36">
        <f t="shared" si="337"/>
        <v>1370</v>
      </c>
      <c r="B2693" s="526"/>
      <c r="C2693" s="36" t="str">
        <f>VLOOKUP('Employee Salary Payroll Tax '!B2695,'Employee Salary Payroll Tax '!$D$1:$E$7,2,FALSE)</f>
        <v>NonUnion</v>
      </c>
      <c r="D2693" s="61">
        <f t="shared" si="330"/>
        <v>2.98E-2</v>
      </c>
      <c r="E2693" s="351">
        <f>'Employee Salary Payroll Tax '!N2695</f>
        <v>59876.41</v>
      </c>
      <c r="F2693" s="351">
        <f t="shared" si="331"/>
        <v>61660.727018000005</v>
      </c>
      <c r="G2693" s="352"/>
      <c r="H2693" s="351">
        <f t="shared" si="336"/>
        <v>0</v>
      </c>
      <c r="I2693" s="351">
        <f t="shared" si="332"/>
        <v>1784.3170180000016</v>
      </c>
      <c r="J2693" s="351">
        <f t="shared" si="333"/>
        <v>0</v>
      </c>
      <c r="K2693" s="293">
        <f>SUM('Employee Salary Payroll Tax '!I2695:K2695)</f>
        <v>54563.29</v>
      </c>
      <c r="L2693" s="293">
        <f>'Employee Salary Payroll Tax '!H2695</f>
        <v>0</v>
      </c>
      <c r="M2693" s="293">
        <f t="shared" si="334"/>
        <v>5313.1200000000026</v>
      </c>
      <c r="N2693" s="359">
        <f t="shared" si="335"/>
        <v>0</v>
      </c>
      <c r="O2693" s="331"/>
      <c r="P2693" s="61"/>
      <c r="Q2693" s="294"/>
      <c r="R2693" s="292"/>
      <c r="S2693" s="291"/>
    </row>
    <row r="2694" spans="1:19" ht="14.4">
      <c r="A2694" s="36">
        <f t="shared" si="337"/>
        <v>1371</v>
      </c>
      <c r="B2694" s="526"/>
      <c r="C2694" s="36" t="str">
        <f>VLOOKUP('Employee Salary Payroll Tax '!B2696,'Employee Salary Payroll Tax '!$D$1:$E$7,2,FALSE)</f>
        <v>NonUnion</v>
      </c>
      <c r="D2694" s="61">
        <f t="shared" si="330"/>
        <v>2.98E-2</v>
      </c>
      <c r="E2694" s="351">
        <f>'Employee Salary Payroll Tax '!N2696</f>
        <v>73885.16</v>
      </c>
      <c r="F2694" s="351">
        <f t="shared" si="331"/>
        <v>76086.937768000003</v>
      </c>
      <c r="G2694" s="352"/>
      <c r="H2694" s="351">
        <f t="shared" si="336"/>
        <v>0</v>
      </c>
      <c r="I2694" s="351">
        <f t="shared" si="332"/>
        <v>2201.7777679999999</v>
      </c>
      <c r="J2694" s="351">
        <f t="shared" si="333"/>
        <v>0</v>
      </c>
      <c r="K2694" s="293">
        <f>SUM('Employee Salary Payroll Tax '!I2696:K2696)</f>
        <v>55960.21</v>
      </c>
      <c r="L2694" s="293">
        <f>'Employee Salary Payroll Tax '!H2696</f>
        <v>0</v>
      </c>
      <c r="M2694" s="293">
        <f t="shared" si="334"/>
        <v>17924.950000000004</v>
      </c>
      <c r="N2694" s="359">
        <f t="shared" si="335"/>
        <v>0</v>
      </c>
      <c r="O2694" s="331"/>
      <c r="P2694" s="61"/>
      <c r="Q2694" s="294"/>
      <c r="R2694" s="292"/>
      <c r="S2694" s="291"/>
    </row>
    <row r="2695" spans="1:19" ht="14.4">
      <c r="A2695" s="36">
        <f t="shared" si="337"/>
        <v>1372</v>
      </c>
      <c r="B2695" s="526"/>
      <c r="C2695" s="36" t="str">
        <f>VLOOKUP('Employee Salary Payroll Tax '!B2697,'Employee Salary Payroll Tax '!$D$1:$E$7,2,FALSE)</f>
        <v>NonUnion</v>
      </c>
      <c r="D2695" s="61">
        <f t="shared" si="330"/>
        <v>2.98E-2</v>
      </c>
      <c r="E2695" s="351">
        <f>'Employee Salary Payroll Tax '!N2697</f>
        <v>62766.53</v>
      </c>
      <c r="F2695" s="351">
        <f t="shared" si="331"/>
        <v>64636.972593999999</v>
      </c>
      <c r="G2695" s="352"/>
      <c r="H2695" s="351">
        <f t="shared" si="336"/>
        <v>0</v>
      </c>
      <c r="I2695" s="351">
        <f t="shared" si="332"/>
        <v>1870.4425940000001</v>
      </c>
      <c r="J2695" s="351">
        <f t="shared" si="333"/>
        <v>0</v>
      </c>
      <c r="K2695" s="293">
        <f>SUM('Employee Salary Payroll Tax '!I2697:K2697)</f>
        <v>40592.81</v>
      </c>
      <c r="L2695" s="293">
        <f>'Employee Salary Payroll Tax '!H2697</f>
        <v>0</v>
      </c>
      <c r="M2695" s="293">
        <f t="shared" si="334"/>
        <v>22173.72</v>
      </c>
      <c r="N2695" s="359">
        <f t="shared" si="335"/>
        <v>0</v>
      </c>
      <c r="O2695" s="331"/>
      <c r="P2695" s="61"/>
      <c r="Q2695" s="294"/>
      <c r="R2695" s="292"/>
      <c r="S2695" s="291"/>
    </row>
    <row r="2696" spans="1:19" ht="14.4">
      <c r="A2696" s="36">
        <f t="shared" si="337"/>
        <v>1373</v>
      </c>
      <c r="B2696" s="526"/>
      <c r="C2696" s="36" t="str">
        <f>VLOOKUP('Employee Salary Payroll Tax '!B2698,'Employee Salary Payroll Tax '!$D$1:$E$7,2,FALSE)</f>
        <v>NonUnion</v>
      </c>
      <c r="D2696" s="61">
        <f t="shared" si="330"/>
        <v>2.98E-2</v>
      </c>
      <c r="E2696" s="351">
        <f>'Employee Salary Payroll Tax '!N2698</f>
        <v>68580.570000000007</v>
      </c>
      <c r="F2696" s="351">
        <f t="shared" si="331"/>
        <v>70624.270986000018</v>
      </c>
      <c r="G2696" s="352"/>
      <c r="H2696" s="351">
        <f t="shared" si="336"/>
        <v>0</v>
      </c>
      <c r="I2696" s="351">
        <f t="shared" si="332"/>
        <v>2043.7009860000107</v>
      </c>
      <c r="J2696" s="351">
        <f t="shared" si="333"/>
        <v>0</v>
      </c>
      <c r="K2696" s="293">
        <f>SUM('Employee Salary Payroll Tax '!I2698:K2698)</f>
        <v>10304.310000000001</v>
      </c>
      <c r="L2696" s="293">
        <f>'Employee Salary Payroll Tax '!H2698</f>
        <v>0</v>
      </c>
      <c r="M2696" s="293">
        <f t="shared" si="334"/>
        <v>58276.260000000009</v>
      </c>
      <c r="N2696" s="359">
        <f t="shared" si="335"/>
        <v>0</v>
      </c>
      <c r="O2696" s="331"/>
      <c r="P2696" s="61"/>
      <c r="Q2696" s="294"/>
      <c r="R2696" s="292"/>
      <c r="S2696" s="291"/>
    </row>
    <row r="2697" spans="1:19" ht="14.4">
      <c r="A2697" s="36">
        <f t="shared" si="337"/>
        <v>1374</v>
      </c>
      <c r="B2697" s="526"/>
      <c r="C2697" s="36" t="str">
        <f>VLOOKUP('Employee Salary Payroll Tax '!B2699,'Employee Salary Payroll Tax '!$D$1:$E$7,2,FALSE)</f>
        <v>NonUnion</v>
      </c>
      <c r="D2697" s="61">
        <f t="shared" si="330"/>
        <v>2.98E-2</v>
      </c>
      <c r="E2697" s="351">
        <f>'Employee Salary Payroll Tax '!N2699</f>
        <v>48451.99</v>
      </c>
      <c r="F2697" s="351">
        <f t="shared" si="331"/>
        <v>49895.859301999997</v>
      </c>
      <c r="G2697" s="352"/>
      <c r="H2697" s="351">
        <f t="shared" si="336"/>
        <v>0</v>
      </c>
      <c r="I2697" s="351">
        <f t="shared" si="332"/>
        <v>1443.8693019999992</v>
      </c>
      <c r="J2697" s="351">
        <f t="shared" si="333"/>
        <v>0</v>
      </c>
      <c r="K2697" s="293">
        <f>SUM('Employee Salary Payroll Tax '!I2699:K2699)</f>
        <v>19870.259999999998</v>
      </c>
      <c r="L2697" s="293">
        <f>'Employee Salary Payroll Tax '!H2699</f>
        <v>0</v>
      </c>
      <c r="M2697" s="293">
        <f t="shared" si="334"/>
        <v>28581.73</v>
      </c>
      <c r="N2697" s="359">
        <f t="shared" si="335"/>
        <v>0</v>
      </c>
      <c r="O2697" s="331"/>
      <c r="P2697" s="61"/>
      <c r="Q2697" s="294"/>
      <c r="R2697" s="292"/>
      <c r="S2697" s="291"/>
    </row>
    <row r="2698" spans="1:19" ht="14.4">
      <c r="A2698" s="36">
        <f t="shared" si="337"/>
        <v>1375</v>
      </c>
      <c r="B2698" s="526"/>
      <c r="C2698" s="36" t="str">
        <f>VLOOKUP('Employee Salary Payroll Tax '!B2700,'Employee Salary Payroll Tax '!$D$1:$E$7,2,FALSE)</f>
        <v>IBEW</v>
      </c>
      <c r="D2698" s="61">
        <f t="shared" si="330"/>
        <v>6.875E-3</v>
      </c>
      <c r="E2698" s="351">
        <f>'Employee Salary Payroll Tax '!N2700</f>
        <v>48803.24</v>
      </c>
      <c r="F2698" s="351">
        <f t="shared" si="331"/>
        <v>49138.762274999994</v>
      </c>
      <c r="G2698" s="352"/>
      <c r="H2698" s="351">
        <f t="shared" si="336"/>
        <v>0</v>
      </c>
      <c r="I2698" s="351">
        <f t="shared" si="332"/>
        <v>335.52227499999572</v>
      </c>
      <c r="J2698" s="351">
        <f t="shared" si="333"/>
        <v>0</v>
      </c>
      <c r="K2698" s="293">
        <f>SUM('Employee Salary Payroll Tax '!I2700:K2700)</f>
        <v>48694.45</v>
      </c>
      <c r="L2698" s="293">
        <f>'Employee Salary Payroll Tax '!H2700</f>
        <v>0</v>
      </c>
      <c r="M2698" s="293">
        <f t="shared" si="334"/>
        <v>108.79000000000087</v>
      </c>
      <c r="N2698" s="359">
        <f t="shared" si="335"/>
        <v>0</v>
      </c>
      <c r="O2698" s="331"/>
      <c r="P2698" s="61"/>
      <c r="Q2698" s="294"/>
      <c r="R2698" s="292"/>
      <c r="S2698" s="291"/>
    </row>
    <row r="2699" spans="1:19" ht="14.4">
      <c r="A2699" s="36">
        <f t="shared" si="337"/>
        <v>1376</v>
      </c>
      <c r="B2699" s="526"/>
      <c r="C2699" s="36" t="str">
        <f>VLOOKUP('Employee Salary Payroll Tax '!B2701,'Employee Salary Payroll Tax '!$D$1:$E$7,2,FALSE)</f>
        <v>NonUnion</v>
      </c>
      <c r="D2699" s="61">
        <f t="shared" si="330"/>
        <v>2.98E-2</v>
      </c>
      <c r="E2699" s="351">
        <f>'Employee Salary Payroll Tax '!N2701</f>
        <v>50621.22</v>
      </c>
      <c r="F2699" s="351">
        <f t="shared" si="331"/>
        <v>52129.732356</v>
      </c>
      <c r="G2699" s="352"/>
      <c r="H2699" s="351">
        <f t="shared" si="336"/>
        <v>0</v>
      </c>
      <c r="I2699" s="351">
        <f t="shared" si="332"/>
        <v>1508.5123559999993</v>
      </c>
      <c r="J2699" s="351">
        <f t="shared" si="333"/>
        <v>0</v>
      </c>
      <c r="K2699" s="293">
        <f>SUM('Employee Salary Payroll Tax '!I2701:K2701)</f>
        <v>40939.300000000003</v>
      </c>
      <c r="L2699" s="293">
        <f>'Employee Salary Payroll Tax '!H2701</f>
        <v>14.36</v>
      </c>
      <c r="M2699" s="293">
        <f t="shared" si="334"/>
        <v>9667.5599999999977</v>
      </c>
      <c r="N2699" s="359">
        <f t="shared" si="335"/>
        <v>0</v>
      </c>
      <c r="O2699" s="331"/>
      <c r="P2699" s="61"/>
      <c r="Q2699" s="294"/>
      <c r="R2699" s="292"/>
      <c r="S2699" s="291"/>
    </row>
    <row r="2700" spans="1:19" ht="14.4">
      <c r="A2700" s="36">
        <f t="shared" si="337"/>
        <v>1377</v>
      </c>
      <c r="B2700" s="526"/>
      <c r="C2700" s="36" t="str">
        <f>VLOOKUP('Employee Salary Payroll Tax '!B2702,'Employee Salary Payroll Tax '!$D$1:$E$7,2,FALSE)</f>
        <v>IBEW</v>
      </c>
      <c r="D2700" s="61">
        <f t="shared" si="330"/>
        <v>6.875E-3</v>
      </c>
      <c r="E2700" s="351">
        <f>'Employee Salary Payroll Tax '!N2702</f>
        <v>102977.11</v>
      </c>
      <c r="F2700" s="351">
        <f t="shared" si="331"/>
        <v>103685.07763124999</v>
      </c>
      <c r="G2700" s="352"/>
      <c r="H2700" s="351">
        <f t="shared" si="336"/>
        <v>0</v>
      </c>
      <c r="I2700" s="351">
        <f t="shared" si="332"/>
        <v>707.96763124999416</v>
      </c>
      <c r="J2700" s="351">
        <f t="shared" si="333"/>
        <v>0</v>
      </c>
      <c r="K2700" s="293">
        <f>SUM('Employee Salary Payroll Tax '!I2702:K2702)</f>
        <v>69729.459999999992</v>
      </c>
      <c r="L2700" s="293">
        <f>'Employee Salary Payroll Tax '!H2702</f>
        <v>0</v>
      </c>
      <c r="M2700" s="293">
        <f t="shared" si="334"/>
        <v>33247.650000000009</v>
      </c>
      <c r="N2700" s="359">
        <f t="shared" si="335"/>
        <v>0</v>
      </c>
      <c r="O2700" s="331"/>
      <c r="P2700" s="61"/>
      <c r="Q2700" s="294"/>
      <c r="R2700" s="292"/>
      <c r="S2700" s="291"/>
    </row>
    <row r="2701" spans="1:19" ht="14.4">
      <c r="A2701" s="36">
        <f t="shared" si="337"/>
        <v>1378</v>
      </c>
      <c r="B2701" s="526"/>
      <c r="C2701" s="36" t="str">
        <f>VLOOKUP('Employee Salary Payroll Tax '!B2703,'Employee Salary Payroll Tax '!$D$1:$E$7,2,FALSE)</f>
        <v>NonUnion</v>
      </c>
      <c r="D2701" s="61">
        <f t="shared" si="330"/>
        <v>2.98E-2</v>
      </c>
      <c r="E2701" s="351">
        <f>'Employee Salary Payroll Tax '!N2703</f>
        <v>43362.92</v>
      </c>
      <c r="F2701" s="351">
        <f t="shared" si="331"/>
        <v>44655.135016</v>
      </c>
      <c r="G2701" s="352"/>
      <c r="H2701" s="351">
        <f t="shared" si="336"/>
        <v>1637.0800000000017</v>
      </c>
      <c r="I2701" s="351">
        <f t="shared" si="332"/>
        <v>1292.2150160000019</v>
      </c>
      <c r="J2701" s="351">
        <f t="shared" si="333"/>
        <v>7.7532900960000113</v>
      </c>
      <c r="K2701" s="293">
        <f>SUM('Employee Salary Payroll Tax '!I2703:K2703)</f>
        <v>14938.22</v>
      </c>
      <c r="L2701" s="293">
        <f>'Employee Salary Payroll Tax '!H2703</f>
        <v>0</v>
      </c>
      <c r="M2701" s="293">
        <f t="shared" si="334"/>
        <v>28424.699999999997</v>
      </c>
      <c r="N2701" s="359">
        <f t="shared" si="335"/>
        <v>2.6709537359384083</v>
      </c>
      <c r="O2701" s="331"/>
      <c r="P2701" s="61"/>
      <c r="Q2701" s="294"/>
      <c r="R2701" s="292"/>
      <c r="S2701" s="291"/>
    </row>
    <row r="2702" spans="1:19" ht="14.4">
      <c r="A2702" s="36">
        <f t="shared" si="337"/>
        <v>1379</v>
      </c>
      <c r="B2702" s="526"/>
      <c r="C2702" s="36" t="str">
        <f>VLOOKUP('Employee Salary Payroll Tax '!B2704,'Employee Salary Payroll Tax '!$D$1:$E$7,2,FALSE)</f>
        <v>NonUnion</v>
      </c>
      <c r="D2702" s="61">
        <f t="shared" si="330"/>
        <v>2.98E-2</v>
      </c>
      <c r="E2702" s="351">
        <f>'Employee Salary Payroll Tax '!N2704</f>
        <v>77834.77</v>
      </c>
      <c r="F2702" s="351">
        <f t="shared" si="331"/>
        <v>80154.246146000005</v>
      </c>
      <c r="G2702" s="352"/>
      <c r="H2702" s="351">
        <f t="shared" si="336"/>
        <v>0</v>
      </c>
      <c r="I2702" s="351">
        <f t="shared" si="332"/>
        <v>2319.4761460000009</v>
      </c>
      <c r="J2702" s="351">
        <f t="shared" si="333"/>
        <v>0</v>
      </c>
      <c r="K2702" s="293">
        <f>SUM('Employee Salary Payroll Tax '!I2704:K2704)</f>
        <v>14024.65</v>
      </c>
      <c r="L2702" s="293">
        <f>'Employee Salary Payroll Tax '!H2704</f>
        <v>0</v>
      </c>
      <c r="M2702" s="293">
        <f t="shared" si="334"/>
        <v>63810.12</v>
      </c>
      <c r="N2702" s="359">
        <f t="shared" si="335"/>
        <v>0</v>
      </c>
      <c r="O2702" s="331"/>
      <c r="P2702" s="61"/>
      <c r="Q2702" s="294"/>
      <c r="R2702" s="292"/>
      <c r="S2702" s="291"/>
    </row>
    <row r="2703" spans="1:19" ht="14.4">
      <c r="A2703" s="36">
        <f t="shared" si="337"/>
        <v>1380</v>
      </c>
      <c r="B2703" s="526"/>
      <c r="C2703" s="36" t="str">
        <f>VLOOKUP('Employee Salary Payroll Tax '!B2705,'Employee Salary Payroll Tax '!$D$1:$E$7,2,FALSE)</f>
        <v>IBEW</v>
      </c>
      <c r="D2703" s="61">
        <f t="shared" si="330"/>
        <v>6.875E-3</v>
      </c>
      <c r="E2703" s="351">
        <f>'Employee Salary Payroll Tax '!N2705</f>
        <v>116099.8</v>
      </c>
      <c r="F2703" s="351">
        <f t="shared" si="331"/>
        <v>116897.986125</v>
      </c>
      <c r="G2703" s="352"/>
      <c r="H2703" s="351">
        <f t="shared" si="336"/>
        <v>0</v>
      </c>
      <c r="I2703" s="351">
        <f t="shared" si="332"/>
        <v>798.1861249999929</v>
      </c>
      <c r="J2703" s="351">
        <f t="shared" si="333"/>
        <v>0</v>
      </c>
      <c r="K2703" s="293">
        <f>SUM('Employee Salary Payroll Tax '!I2705:K2705)</f>
        <v>116072.83</v>
      </c>
      <c r="L2703" s="293">
        <f>'Employee Salary Payroll Tax '!H2705</f>
        <v>0</v>
      </c>
      <c r="M2703" s="293">
        <f t="shared" si="334"/>
        <v>26.970000000001164</v>
      </c>
      <c r="N2703" s="359">
        <f t="shared" si="335"/>
        <v>0</v>
      </c>
      <c r="O2703" s="331"/>
      <c r="P2703" s="61"/>
      <c r="Q2703" s="294"/>
      <c r="R2703" s="292"/>
      <c r="S2703" s="291"/>
    </row>
    <row r="2704" spans="1:19" ht="14.4">
      <c r="A2704" s="36">
        <f t="shared" si="337"/>
        <v>1381</v>
      </c>
      <c r="B2704" s="526"/>
      <c r="C2704" s="36" t="str">
        <f>VLOOKUP('Employee Salary Payroll Tax '!B2706,'Employee Salary Payroll Tax '!$D$1:$E$7,2,FALSE)</f>
        <v>NonUnion</v>
      </c>
      <c r="D2704" s="61">
        <f t="shared" si="330"/>
        <v>2.98E-2</v>
      </c>
      <c r="E2704" s="351">
        <f>'Employee Salary Payroll Tax '!N2706</f>
        <v>78071.05</v>
      </c>
      <c r="F2704" s="351">
        <f t="shared" si="331"/>
        <v>80397.567290000006</v>
      </c>
      <c r="G2704" s="352"/>
      <c r="H2704" s="351">
        <f t="shared" si="336"/>
        <v>0</v>
      </c>
      <c r="I2704" s="351">
        <f t="shared" si="332"/>
        <v>2326.5172900000034</v>
      </c>
      <c r="J2704" s="351">
        <f t="shared" si="333"/>
        <v>0</v>
      </c>
      <c r="K2704" s="293">
        <f>SUM('Employee Salary Payroll Tax '!I2706:K2706)</f>
        <v>62996.7</v>
      </c>
      <c r="L2704" s="293">
        <f>'Employee Salary Payroll Tax '!H2706</f>
        <v>0</v>
      </c>
      <c r="M2704" s="293">
        <f t="shared" si="334"/>
        <v>15074.350000000006</v>
      </c>
      <c r="N2704" s="359">
        <f t="shared" si="335"/>
        <v>0</v>
      </c>
      <c r="O2704" s="331"/>
      <c r="P2704" s="61"/>
      <c r="Q2704" s="294"/>
      <c r="R2704" s="292"/>
      <c r="S2704" s="291"/>
    </row>
    <row r="2705" spans="1:19" ht="14.4">
      <c r="A2705" s="36">
        <f t="shared" si="337"/>
        <v>1382</v>
      </c>
      <c r="B2705" s="526"/>
      <c r="C2705" s="36" t="str">
        <f>VLOOKUP('Employee Salary Payroll Tax '!B2707,'Employee Salary Payroll Tax '!$D$1:$E$7,2,FALSE)</f>
        <v>NonUnion</v>
      </c>
      <c r="D2705" s="61">
        <f t="shared" ref="D2705:D2768" si="338">VLOOKUP(C2705,C$9:D$12,2)</f>
        <v>2.98E-2</v>
      </c>
      <c r="E2705" s="351">
        <f>'Employee Salary Payroll Tax '!N2707</f>
        <v>92523.79</v>
      </c>
      <c r="F2705" s="351">
        <f t="shared" ref="F2705:F2768" si="339">E2705*(1+D2705)</f>
        <v>95280.998941999991</v>
      </c>
      <c r="G2705" s="352"/>
      <c r="H2705" s="351">
        <f t="shared" si="336"/>
        <v>0</v>
      </c>
      <c r="I2705" s="351">
        <f t="shared" ref="I2705:I2768" si="340">F2705-E2705</f>
        <v>2757.2089419999975</v>
      </c>
      <c r="J2705" s="351">
        <f t="shared" ref="J2705:J2768" si="341">IF(H2705&gt;I2705,I2705*$J$12,H2705*$J$12)</f>
        <v>0</v>
      </c>
      <c r="K2705" s="293">
        <f>SUM('Employee Salary Payroll Tax '!I2707:K2707)</f>
        <v>76070.41</v>
      </c>
      <c r="L2705" s="293">
        <f>'Employee Salary Payroll Tax '!H2707</f>
        <v>0</v>
      </c>
      <c r="M2705" s="293">
        <f t="shared" ref="M2705:M2768" si="342">E2705-K2705-L2705</f>
        <v>16453.37999999999</v>
      </c>
      <c r="N2705" s="359">
        <f t="shared" ref="N2705:N2768" si="343">J2705*K2705/(SUM(K2705:M2705)+0.000001)</f>
        <v>0</v>
      </c>
      <c r="O2705" s="331"/>
      <c r="P2705" s="61"/>
      <c r="Q2705" s="294"/>
      <c r="R2705" s="292"/>
      <c r="S2705" s="291"/>
    </row>
    <row r="2706" spans="1:19" ht="14.4">
      <c r="A2706" s="36">
        <f t="shared" si="337"/>
        <v>1383</v>
      </c>
      <c r="B2706" s="526"/>
      <c r="C2706" s="36" t="str">
        <f>VLOOKUP('Employee Salary Payroll Tax '!B2708,'Employee Salary Payroll Tax '!$D$1:$E$7,2,FALSE)</f>
        <v>UA</v>
      </c>
      <c r="D2706" s="61">
        <f t="shared" si="338"/>
        <v>0.03</v>
      </c>
      <c r="E2706" s="351">
        <f>'Employee Salary Payroll Tax '!N2708</f>
        <v>87318.63</v>
      </c>
      <c r="F2706" s="351">
        <f t="shared" si="339"/>
        <v>89938.188900000008</v>
      </c>
      <c r="G2706" s="352"/>
      <c r="H2706" s="351">
        <f t="shared" ref="H2706:H2769" si="344">IF(E2706&gt;$H$12,0,$H$12-E2706)</f>
        <v>0</v>
      </c>
      <c r="I2706" s="351">
        <f t="shared" si="340"/>
        <v>2619.5589000000036</v>
      </c>
      <c r="J2706" s="351">
        <f t="shared" si="341"/>
        <v>0</v>
      </c>
      <c r="K2706" s="293">
        <f>SUM('Employee Salary Payroll Tax '!I2708:K2708)</f>
        <v>86234.959999999992</v>
      </c>
      <c r="L2706" s="293">
        <f>'Employee Salary Payroll Tax '!H2708</f>
        <v>89.39</v>
      </c>
      <c r="M2706" s="293">
        <f t="shared" si="342"/>
        <v>994.28000000001282</v>
      </c>
      <c r="N2706" s="359">
        <f t="shared" si="343"/>
        <v>0</v>
      </c>
      <c r="O2706" s="331"/>
      <c r="P2706" s="61"/>
      <c r="Q2706" s="294"/>
      <c r="R2706" s="292"/>
      <c r="S2706" s="291"/>
    </row>
    <row r="2707" spans="1:19" ht="14.4">
      <c r="A2707" s="36">
        <f t="shared" si="337"/>
        <v>1384</v>
      </c>
      <c r="B2707" s="526"/>
      <c r="C2707" s="36" t="str">
        <f>VLOOKUP('Employee Salary Payroll Tax '!B2709,'Employee Salary Payroll Tax '!$D$1:$E$7,2,FALSE)</f>
        <v>NonUnion</v>
      </c>
      <c r="D2707" s="61">
        <f t="shared" si="338"/>
        <v>2.98E-2</v>
      </c>
      <c r="E2707" s="351">
        <f>'Employee Salary Payroll Tax '!N2709</f>
        <v>85608.94</v>
      </c>
      <c r="F2707" s="351">
        <f t="shared" si="339"/>
        <v>88160.086412000004</v>
      </c>
      <c r="G2707" s="352"/>
      <c r="H2707" s="351">
        <f t="shared" si="344"/>
        <v>0</v>
      </c>
      <c r="I2707" s="351">
        <f t="shared" si="340"/>
        <v>2551.1464120000019</v>
      </c>
      <c r="J2707" s="351">
        <f t="shared" si="341"/>
        <v>0</v>
      </c>
      <c r="K2707" s="293">
        <f>SUM('Employee Salary Payroll Tax '!I2709:K2709)</f>
        <v>87330.34</v>
      </c>
      <c r="L2707" s="293">
        <f>'Employee Salary Payroll Tax '!H2709</f>
        <v>-1721.4</v>
      </c>
      <c r="M2707" s="293">
        <f t="shared" si="342"/>
        <v>5.9117155615240335E-12</v>
      </c>
      <c r="N2707" s="359">
        <f t="shared" si="343"/>
        <v>0</v>
      </c>
      <c r="O2707" s="331"/>
      <c r="P2707" s="61"/>
      <c r="Q2707" s="294"/>
      <c r="R2707" s="292"/>
      <c r="S2707" s="291"/>
    </row>
    <row r="2708" spans="1:19" ht="14.4">
      <c r="A2708" s="36">
        <f t="shared" si="337"/>
        <v>1385</v>
      </c>
      <c r="B2708" s="526"/>
      <c r="C2708" s="36" t="str">
        <f>VLOOKUP('Employee Salary Payroll Tax '!B2710,'Employee Salary Payroll Tax '!$D$1:$E$7,2,FALSE)</f>
        <v>UA</v>
      </c>
      <c r="D2708" s="61">
        <f t="shared" si="338"/>
        <v>0.03</v>
      </c>
      <c r="E2708" s="351">
        <f>'Employee Salary Payroll Tax '!N2710</f>
        <v>70398.94</v>
      </c>
      <c r="F2708" s="351">
        <f t="shared" si="339"/>
        <v>72510.908200000005</v>
      </c>
      <c r="G2708" s="352"/>
      <c r="H2708" s="351">
        <f t="shared" si="344"/>
        <v>0</v>
      </c>
      <c r="I2708" s="351">
        <f t="shared" si="340"/>
        <v>2111.968200000003</v>
      </c>
      <c r="J2708" s="351">
        <f t="shared" si="341"/>
        <v>0</v>
      </c>
      <c r="K2708" s="293">
        <f>SUM('Employee Salary Payroll Tax '!I2710:K2710)</f>
        <v>62078.080000000002</v>
      </c>
      <c r="L2708" s="293">
        <f>'Employee Salary Payroll Tax '!H2710</f>
        <v>1407.99</v>
      </c>
      <c r="M2708" s="293">
        <f t="shared" si="342"/>
        <v>6912.8700000000008</v>
      </c>
      <c r="N2708" s="359">
        <f t="shared" si="343"/>
        <v>0</v>
      </c>
      <c r="O2708" s="331"/>
      <c r="P2708" s="61"/>
      <c r="Q2708" s="294"/>
      <c r="R2708" s="292"/>
      <c r="S2708" s="291"/>
    </row>
    <row r="2709" spans="1:19" ht="14.4">
      <c r="A2709" s="36">
        <f t="shared" si="337"/>
        <v>1386</v>
      </c>
      <c r="B2709" s="526"/>
      <c r="C2709" s="36" t="str">
        <f>VLOOKUP('Employee Salary Payroll Tax '!B2711,'Employee Salary Payroll Tax '!$D$1:$E$7,2,FALSE)</f>
        <v>NonUnion</v>
      </c>
      <c r="D2709" s="61">
        <f t="shared" si="338"/>
        <v>2.98E-2</v>
      </c>
      <c r="E2709" s="351">
        <f>'Employee Salary Payroll Tax '!N2711</f>
        <v>106508.94</v>
      </c>
      <c r="F2709" s="351">
        <f t="shared" si="339"/>
        <v>109682.90641200001</v>
      </c>
      <c r="G2709" s="352"/>
      <c r="H2709" s="351">
        <f t="shared" si="344"/>
        <v>0</v>
      </c>
      <c r="I2709" s="351">
        <f t="shared" si="340"/>
        <v>3173.9664120000089</v>
      </c>
      <c r="J2709" s="351">
        <f t="shared" si="341"/>
        <v>0</v>
      </c>
      <c r="K2709" s="293">
        <f>SUM('Employee Salary Payroll Tax '!I2711:K2711)</f>
        <v>29764.61</v>
      </c>
      <c r="L2709" s="293">
        <f>'Employee Salary Payroll Tax '!H2711</f>
        <v>0</v>
      </c>
      <c r="M2709" s="293">
        <f t="shared" si="342"/>
        <v>76744.33</v>
      </c>
      <c r="N2709" s="359">
        <f t="shared" si="343"/>
        <v>0</v>
      </c>
      <c r="O2709" s="331"/>
      <c r="P2709" s="61"/>
      <c r="Q2709" s="294"/>
      <c r="R2709" s="292"/>
      <c r="S2709" s="291"/>
    </row>
    <row r="2710" spans="1:19" ht="14.4">
      <c r="A2710" s="36">
        <f t="shared" si="337"/>
        <v>1387</v>
      </c>
      <c r="B2710" s="526"/>
      <c r="C2710" s="36" t="str">
        <f>VLOOKUP('Employee Salary Payroll Tax '!B2712,'Employee Salary Payroll Tax '!$D$1:$E$7,2,FALSE)</f>
        <v>NonUnion</v>
      </c>
      <c r="D2710" s="61">
        <f t="shared" si="338"/>
        <v>2.98E-2</v>
      </c>
      <c r="E2710" s="351">
        <f>'Employee Salary Payroll Tax '!N2712</f>
        <v>113031.9</v>
      </c>
      <c r="F2710" s="351">
        <f t="shared" si="339"/>
        <v>116400.25062000001</v>
      </c>
      <c r="G2710" s="352"/>
      <c r="H2710" s="351">
        <f t="shared" si="344"/>
        <v>0</v>
      </c>
      <c r="I2710" s="351">
        <f t="shared" si="340"/>
        <v>3368.350620000012</v>
      </c>
      <c r="J2710" s="351">
        <f t="shared" si="341"/>
        <v>0</v>
      </c>
      <c r="K2710" s="293">
        <f>SUM('Employee Salary Payroll Tax '!I2712:K2712)</f>
        <v>12764.18</v>
      </c>
      <c r="L2710" s="293">
        <f>'Employee Salary Payroll Tax '!H2712</f>
        <v>0</v>
      </c>
      <c r="M2710" s="293">
        <f t="shared" si="342"/>
        <v>100267.72</v>
      </c>
      <c r="N2710" s="359">
        <f t="shared" si="343"/>
        <v>0</v>
      </c>
      <c r="O2710" s="331"/>
      <c r="P2710" s="61"/>
      <c r="Q2710" s="294"/>
      <c r="R2710" s="292"/>
      <c r="S2710" s="291"/>
    </row>
    <row r="2711" spans="1:19" ht="14.4">
      <c r="A2711" s="36">
        <f t="shared" si="337"/>
        <v>1388</v>
      </c>
      <c r="B2711" s="526"/>
      <c r="C2711" s="36" t="str">
        <f>VLOOKUP('Employee Salary Payroll Tax '!B2713,'Employee Salary Payroll Tax '!$D$1:$E$7,2,FALSE)</f>
        <v>NonUnion</v>
      </c>
      <c r="D2711" s="61">
        <f t="shared" si="338"/>
        <v>2.98E-2</v>
      </c>
      <c r="E2711" s="351">
        <f>'Employee Salary Payroll Tax '!N2713</f>
        <v>31418.77</v>
      </c>
      <c r="F2711" s="351">
        <f t="shared" si="339"/>
        <v>32355.049346000003</v>
      </c>
      <c r="G2711" s="352"/>
      <c r="H2711" s="351">
        <f t="shared" si="344"/>
        <v>13581.23</v>
      </c>
      <c r="I2711" s="351">
        <f t="shared" si="340"/>
        <v>936.27934600000299</v>
      </c>
      <c r="J2711" s="351">
        <f t="shared" si="341"/>
        <v>5.6176760760000182</v>
      </c>
      <c r="K2711" s="293">
        <f>SUM('Employee Salary Payroll Tax '!I2713:K2713)</f>
        <v>963.11999999999989</v>
      </c>
      <c r="L2711" s="293">
        <f>'Employee Salary Payroll Tax '!H2713</f>
        <v>155.07</v>
      </c>
      <c r="M2711" s="293">
        <f t="shared" si="342"/>
        <v>30300.58</v>
      </c>
      <c r="N2711" s="359">
        <f t="shared" si="343"/>
        <v>0.17220585599451954</v>
      </c>
      <c r="O2711" s="331"/>
      <c r="P2711" s="61"/>
      <c r="Q2711" s="294"/>
      <c r="R2711" s="292"/>
      <c r="S2711" s="291"/>
    </row>
    <row r="2712" spans="1:19" ht="14.4">
      <c r="A2712" s="36">
        <f t="shared" si="337"/>
        <v>1389</v>
      </c>
      <c r="B2712" s="526"/>
      <c r="C2712" s="36" t="str">
        <f>VLOOKUP('Employee Salary Payroll Tax '!B2714,'Employee Salary Payroll Tax '!$D$1:$E$7,2,FALSE)</f>
        <v>NonUnion</v>
      </c>
      <c r="D2712" s="61">
        <f t="shared" si="338"/>
        <v>2.98E-2</v>
      </c>
      <c r="E2712" s="351">
        <f>'Employee Salary Payroll Tax '!N2714</f>
        <v>75200.899999999994</v>
      </c>
      <c r="F2712" s="351">
        <f t="shared" si="339"/>
        <v>77441.88682</v>
      </c>
      <c r="G2712" s="352"/>
      <c r="H2712" s="351">
        <f t="shared" si="344"/>
        <v>0</v>
      </c>
      <c r="I2712" s="351">
        <f t="shared" si="340"/>
        <v>2240.9868200000055</v>
      </c>
      <c r="J2712" s="351">
        <f t="shared" si="341"/>
        <v>0</v>
      </c>
      <c r="K2712" s="293">
        <f>SUM('Employee Salary Payroll Tax '!I2714:K2714)</f>
        <v>15653.59</v>
      </c>
      <c r="L2712" s="293">
        <f>'Employee Salary Payroll Tax '!H2714</f>
        <v>0</v>
      </c>
      <c r="M2712" s="293">
        <f t="shared" si="342"/>
        <v>59547.31</v>
      </c>
      <c r="N2712" s="359">
        <f t="shared" si="343"/>
        <v>0</v>
      </c>
      <c r="O2712" s="331"/>
      <c r="P2712" s="61"/>
      <c r="Q2712" s="294"/>
      <c r="R2712" s="292"/>
      <c r="S2712" s="291"/>
    </row>
    <row r="2713" spans="1:19" ht="14.4">
      <c r="A2713" s="36">
        <f t="shared" si="337"/>
        <v>1390</v>
      </c>
      <c r="B2713" s="526"/>
      <c r="C2713" s="36" t="str">
        <f>VLOOKUP('Employee Salary Payroll Tax '!B2715,'Employee Salary Payroll Tax '!$D$1:$E$7,2,FALSE)</f>
        <v>NonUnion</v>
      </c>
      <c r="D2713" s="61">
        <f t="shared" si="338"/>
        <v>2.98E-2</v>
      </c>
      <c r="E2713" s="351">
        <f>'Employee Salary Payroll Tax '!N2715</f>
        <v>82811.520000000004</v>
      </c>
      <c r="F2713" s="351">
        <f t="shared" si="339"/>
        <v>85279.303296000013</v>
      </c>
      <c r="G2713" s="352"/>
      <c r="H2713" s="351">
        <f t="shared" si="344"/>
        <v>0</v>
      </c>
      <c r="I2713" s="351">
        <f t="shared" si="340"/>
        <v>2467.7832960000087</v>
      </c>
      <c r="J2713" s="351">
        <f t="shared" si="341"/>
        <v>0</v>
      </c>
      <c r="K2713" s="293">
        <f>SUM('Employee Salary Payroll Tax '!I2715:K2715)</f>
        <v>10714.84</v>
      </c>
      <c r="L2713" s="293">
        <f>'Employee Salary Payroll Tax '!H2715</f>
        <v>0</v>
      </c>
      <c r="M2713" s="293">
        <f t="shared" si="342"/>
        <v>72096.680000000008</v>
      </c>
      <c r="N2713" s="359">
        <f t="shared" si="343"/>
        <v>0</v>
      </c>
      <c r="O2713" s="331"/>
      <c r="P2713" s="61"/>
      <c r="Q2713" s="294"/>
      <c r="R2713" s="292"/>
      <c r="S2713" s="291"/>
    </row>
    <row r="2714" spans="1:19" ht="14.4">
      <c r="A2714" s="36">
        <f t="shared" si="337"/>
        <v>1391</v>
      </c>
      <c r="B2714" s="526"/>
      <c r="C2714" s="36" t="str">
        <f>VLOOKUP('Employee Salary Payroll Tax '!B2716,'Employee Salary Payroll Tax '!$D$1:$E$7,2,FALSE)</f>
        <v>NonUnion</v>
      </c>
      <c r="D2714" s="61">
        <f t="shared" si="338"/>
        <v>2.98E-2</v>
      </c>
      <c r="E2714" s="351">
        <f>'Employee Salary Payroll Tax '!N2716</f>
        <v>76499.59</v>
      </c>
      <c r="F2714" s="351">
        <f t="shared" si="339"/>
        <v>78779.277782000005</v>
      </c>
      <c r="G2714" s="352"/>
      <c r="H2714" s="351">
        <f t="shared" si="344"/>
        <v>0</v>
      </c>
      <c r="I2714" s="351">
        <f t="shared" si="340"/>
        <v>2279.6877820000082</v>
      </c>
      <c r="J2714" s="351">
        <f t="shared" si="341"/>
        <v>0</v>
      </c>
      <c r="K2714" s="293">
        <f>SUM('Employee Salary Payroll Tax '!I2716:K2716)</f>
        <v>26009.88</v>
      </c>
      <c r="L2714" s="293">
        <f>'Employee Salary Payroll Tax '!H2716</f>
        <v>0</v>
      </c>
      <c r="M2714" s="293">
        <f t="shared" si="342"/>
        <v>50489.709999999992</v>
      </c>
      <c r="N2714" s="359">
        <f t="shared" si="343"/>
        <v>0</v>
      </c>
      <c r="O2714" s="331"/>
      <c r="P2714" s="61"/>
      <c r="Q2714" s="294"/>
      <c r="R2714" s="292"/>
      <c r="S2714" s="291"/>
    </row>
    <row r="2715" spans="1:19" ht="14.4">
      <c r="A2715" s="36">
        <f t="shared" si="337"/>
        <v>1392</v>
      </c>
      <c r="B2715" s="526"/>
      <c r="C2715" s="36" t="str">
        <f>VLOOKUP('Employee Salary Payroll Tax '!B2717,'Employee Salary Payroll Tax '!$D$1:$E$7,2,FALSE)</f>
        <v>IBEW</v>
      </c>
      <c r="D2715" s="61">
        <f t="shared" si="338"/>
        <v>6.875E-3</v>
      </c>
      <c r="E2715" s="351">
        <f>'Employee Salary Payroll Tax '!N2717</f>
        <v>122514.6</v>
      </c>
      <c r="F2715" s="351">
        <f t="shared" si="339"/>
        <v>123356.887875</v>
      </c>
      <c r="G2715" s="352"/>
      <c r="H2715" s="351">
        <f t="shared" si="344"/>
        <v>0</v>
      </c>
      <c r="I2715" s="351">
        <f t="shared" si="340"/>
        <v>842.28787499999453</v>
      </c>
      <c r="J2715" s="351">
        <f t="shared" si="341"/>
        <v>0</v>
      </c>
      <c r="K2715" s="293">
        <f>SUM('Employee Salary Payroll Tax '!I2717:K2717)</f>
        <v>111779.7</v>
      </c>
      <c r="L2715" s="293">
        <f>'Employee Salary Payroll Tax '!H2717</f>
        <v>0</v>
      </c>
      <c r="M2715" s="293">
        <f t="shared" si="342"/>
        <v>10734.900000000009</v>
      </c>
      <c r="N2715" s="359">
        <f t="shared" si="343"/>
        <v>0</v>
      </c>
      <c r="O2715" s="331"/>
      <c r="P2715" s="61"/>
      <c r="Q2715" s="294"/>
      <c r="R2715" s="292"/>
      <c r="S2715" s="291"/>
    </row>
    <row r="2716" spans="1:19" ht="14.4">
      <c r="A2716" s="36">
        <f t="shared" si="337"/>
        <v>1393</v>
      </c>
      <c r="B2716" s="526"/>
      <c r="C2716" s="36" t="str">
        <f>VLOOKUP('Employee Salary Payroll Tax '!B2718,'Employee Salary Payroll Tax '!$D$1:$E$7,2,FALSE)</f>
        <v>NonUnion</v>
      </c>
      <c r="D2716" s="61">
        <f t="shared" si="338"/>
        <v>2.98E-2</v>
      </c>
      <c r="E2716" s="351">
        <f>'Employee Salary Payroll Tax '!N2718</f>
        <v>60391.34</v>
      </c>
      <c r="F2716" s="351">
        <f t="shared" si="339"/>
        <v>62191.001931999999</v>
      </c>
      <c r="G2716" s="352"/>
      <c r="H2716" s="351">
        <f t="shared" si="344"/>
        <v>0</v>
      </c>
      <c r="I2716" s="351">
        <f t="shared" si="340"/>
        <v>1799.6619320000027</v>
      </c>
      <c r="J2716" s="351">
        <f t="shared" si="341"/>
        <v>0</v>
      </c>
      <c r="K2716" s="293">
        <f>SUM('Employee Salary Payroll Tax '!I2718:K2718)</f>
        <v>60391.34</v>
      </c>
      <c r="L2716" s="293">
        <f>'Employee Salary Payroll Tax '!H2718</f>
        <v>0</v>
      </c>
      <c r="M2716" s="293">
        <f t="shared" si="342"/>
        <v>0</v>
      </c>
      <c r="N2716" s="359">
        <f t="shared" si="343"/>
        <v>0</v>
      </c>
      <c r="O2716" s="331"/>
      <c r="P2716" s="61"/>
      <c r="Q2716" s="294"/>
      <c r="R2716" s="292"/>
      <c r="S2716" s="291"/>
    </row>
    <row r="2717" spans="1:19" ht="14.4">
      <c r="A2717" s="36">
        <f t="shared" si="337"/>
        <v>1394</v>
      </c>
      <c r="B2717" s="526"/>
      <c r="C2717" s="36" t="str">
        <f>VLOOKUP('Employee Salary Payroll Tax '!B2719,'Employee Salary Payroll Tax '!$D$1:$E$7,2,FALSE)</f>
        <v>IBEW</v>
      </c>
      <c r="D2717" s="61">
        <f t="shared" si="338"/>
        <v>6.875E-3</v>
      </c>
      <c r="E2717" s="351">
        <f>'Employee Salary Payroll Tax '!N2719</f>
        <v>5518.57</v>
      </c>
      <c r="F2717" s="351">
        <f t="shared" si="339"/>
        <v>5556.5101687499991</v>
      </c>
      <c r="G2717" s="352"/>
      <c r="H2717" s="351">
        <f t="shared" si="344"/>
        <v>39481.43</v>
      </c>
      <c r="I2717" s="351">
        <f t="shared" si="340"/>
        <v>37.94016874999943</v>
      </c>
      <c r="J2717" s="351">
        <f t="shared" si="341"/>
        <v>0.22764101249999658</v>
      </c>
      <c r="K2717" s="293">
        <f>SUM('Employee Salary Payroll Tax '!I2719:K2719)</f>
        <v>5518.57</v>
      </c>
      <c r="L2717" s="293">
        <f>'Employee Salary Payroll Tax '!H2719</f>
        <v>0</v>
      </c>
      <c r="M2717" s="293">
        <f t="shared" si="342"/>
        <v>0</v>
      </c>
      <c r="N2717" s="359">
        <f t="shared" si="343"/>
        <v>0.22764101245874657</v>
      </c>
      <c r="O2717" s="331"/>
      <c r="P2717" s="61"/>
      <c r="Q2717" s="294"/>
      <c r="R2717" s="292"/>
      <c r="S2717" s="291"/>
    </row>
    <row r="2718" spans="1:19" ht="14.4">
      <c r="A2718" s="36">
        <f t="shared" si="337"/>
        <v>1395</v>
      </c>
      <c r="B2718" s="526"/>
      <c r="C2718" s="36" t="str">
        <f>VLOOKUP('Employee Salary Payroll Tax '!B2720,'Employee Salary Payroll Tax '!$D$1:$E$7,2,FALSE)</f>
        <v>NonUnion</v>
      </c>
      <c r="D2718" s="61">
        <f t="shared" si="338"/>
        <v>2.98E-2</v>
      </c>
      <c r="E2718" s="351">
        <f>'Employee Salary Payroll Tax '!N2720</f>
        <v>54456.04</v>
      </c>
      <c r="F2718" s="351">
        <f t="shared" si="339"/>
        <v>56078.829992000006</v>
      </c>
      <c r="G2718" s="352"/>
      <c r="H2718" s="351">
        <f t="shared" si="344"/>
        <v>0</v>
      </c>
      <c r="I2718" s="351">
        <f t="shared" si="340"/>
        <v>1622.7899920000054</v>
      </c>
      <c r="J2718" s="351">
        <f t="shared" si="341"/>
        <v>0</v>
      </c>
      <c r="K2718" s="293">
        <f>SUM('Employee Salary Payroll Tax '!I2720:K2720)</f>
        <v>45864.6</v>
      </c>
      <c r="L2718" s="293">
        <f>'Employee Salary Payroll Tax '!H2720</f>
        <v>0</v>
      </c>
      <c r="M2718" s="293">
        <f t="shared" si="342"/>
        <v>8591.4400000000023</v>
      </c>
      <c r="N2718" s="359">
        <f t="shared" si="343"/>
        <v>0</v>
      </c>
      <c r="O2718" s="331"/>
      <c r="P2718" s="61"/>
      <c r="Q2718" s="294"/>
      <c r="R2718" s="292"/>
      <c r="S2718" s="291"/>
    </row>
    <row r="2719" spans="1:19" ht="14.4">
      <c r="A2719" s="36">
        <f t="shared" si="337"/>
        <v>1396</v>
      </c>
      <c r="B2719" s="526"/>
      <c r="C2719" s="36" t="str">
        <f>VLOOKUP('Employee Salary Payroll Tax '!B2721,'Employee Salary Payroll Tax '!$D$1:$E$7,2,FALSE)</f>
        <v>NonUnion</v>
      </c>
      <c r="D2719" s="61">
        <f t="shared" si="338"/>
        <v>2.98E-2</v>
      </c>
      <c r="E2719" s="351">
        <f>'Employee Salary Payroll Tax '!N2721</f>
        <v>28617.77</v>
      </c>
      <c r="F2719" s="351">
        <f t="shared" si="339"/>
        <v>29470.579546000001</v>
      </c>
      <c r="G2719" s="352"/>
      <c r="H2719" s="351">
        <f t="shared" si="344"/>
        <v>16382.23</v>
      </c>
      <c r="I2719" s="351">
        <f t="shared" si="340"/>
        <v>852.80954600000041</v>
      </c>
      <c r="J2719" s="351">
        <f t="shared" si="341"/>
        <v>5.1168572760000028</v>
      </c>
      <c r="K2719" s="293">
        <f>SUM('Employee Salary Payroll Tax '!I2721:K2721)</f>
        <v>4850.95</v>
      </c>
      <c r="L2719" s="293">
        <f>'Employee Salary Payroll Tax '!H2721</f>
        <v>0</v>
      </c>
      <c r="M2719" s="293">
        <f t="shared" si="342"/>
        <v>23766.82</v>
      </c>
      <c r="N2719" s="359">
        <f t="shared" si="343"/>
        <v>0.86734985996969238</v>
      </c>
      <c r="O2719" s="331"/>
      <c r="P2719" s="61"/>
      <c r="Q2719" s="294"/>
      <c r="R2719" s="292"/>
      <c r="S2719" s="291"/>
    </row>
    <row r="2720" spans="1:19" ht="14.4">
      <c r="A2720" s="36">
        <f t="shared" si="337"/>
        <v>1397</v>
      </c>
      <c r="B2720" s="526"/>
      <c r="C2720" s="36" t="str">
        <f>VLOOKUP('Employee Salary Payroll Tax '!B2722,'Employee Salary Payroll Tax '!$D$1:$E$7,2,FALSE)</f>
        <v>NonUnion</v>
      </c>
      <c r="D2720" s="61">
        <f t="shared" si="338"/>
        <v>2.98E-2</v>
      </c>
      <c r="E2720" s="351">
        <f>'Employee Salary Payroll Tax '!N2722</f>
        <v>15680.95</v>
      </c>
      <c r="F2720" s="351">
        <f t="shared" si="339"/>
        <v>16148.242310000001</v>
      </c>
      <c r="G2720" s="352"/>
      <c r="H2720" s="351">
        <f t="shared" si="344"/>
        <v>29319.05</v>
      </c>
      <c r="I2720" s="351">
        <f t="shared" si="340"/>
        <v>467.29231000000073</v>
      </c>
      <c r="J2720" s="351">
        <f t="shared" si="341"/>
        <v>2.8037538600000045</v>
      </c>
      <c r="K2720" s="293">
        <f>SUM('Employee Salary Payroll Tax '!I2722:K2722)</f>
        <v>4855.8999999999996</v>
      </c>
      <c r="L2720" s="293">
        <f>'Employee Salary Payroll Tax '!H2722</f>
        <v>0</v>
      </c>
      <c r="M2720" s="293">
        <f t="shared" si="342"/>
        <v>10825.050000000001</v>
      </c>
      <c r="N2720" s="359">
        <f t="shared" si="343"/>
        <v>0.86823491994463253</v>
      </c>
      <c r="O2720" s="331"/>
      <c r="P2720" s="61"/>
      <c r="Q2720" s="294"/>
      <c r="R2720" s="292"/>
      <c r="S2720" s="291"/>
    </row>
    <row r="2721" spans="1:19" ht="14.4">
      <c r="A2721" s="36">
        <f t="shared" si="337"/>
        <v>1398</v>
      </c>
      <c r="B2721" s="526"/>
      <c r="C2721" s="36" t="str">
        <f>VLOOKUP('Employee Salary Payroll Tax '!B2723,'Employee Salary Payroll Tax '!$D$1:$E$7,2,FALSE)</f>
        <v>NonUnion</v>
      </c>
      <c r="D2721" s="61">
        <f t="shared" si="338"/>
        <v>2.98E-2</v>
      </c>
      <c r="E2721" s="351">
        <f>'Employee Salary Payroll Tax '!N2723</f>
        <v>72181.710000000006</v>
      </c>
      <c r="F2721" s="351">
        <f t="shared" si="339"/>
        <v>74332.724958000006</v>
      </c>
      <c r="G2721" s="352"/>
      <c r="H2721" s="351">
        <f t="shared" si="344"/>
        <v>0</v>
      </c>
      <c r="I2721" s="351">
        <f t="shared" si="340"/>
        <v>2151.0149579999998</v>
      </c>
      <c r="J2721" s="351">
        <f t="shared" si="341"/>
        <v>0</v>
      </c>
      <c r="K2721" s="293">
        <f>SUM('Employee Salary Payroll Tax '!I2723:K2723)</f>
        <v>72181.710000000006</v>
      </c>
      <c r="L2721" s="293">
        <f>'Employee Salary Payroll Tax '!H2723</f>
        <v>0</v>
      </c>
      <c r="M2721" s="293">
        <f t="shared" si="342"/>
        <v>0</v>
      </c>
      <c r="N2721" s="359">
        <f t="shared" si="343"/>
        <v>0</v>
      </c>
      <c r="O2721" s="331"/>
      <c r="P2721" s="61"/>
      <c r="Q2721" s="294"/>
      <c r="R2721" s="292"/>
      <c r="S2721" s="291"/>
    </row>
    <row r="2722" spans="1:19" ht="14.4">
      <c r="A2722" s="36">
        <f t="shared" si="337"/>
        <v>1399</v>
      </c>
      <c r="B2722" s="526"/>
      <c r="C2722" s="36" t="str">
        <f>VLOOKUP('Employee Salary Payroll Tax '!B2724,'Employee Salary Payroll Tax '!$D$1:$E$7,2,FALSE)</f>
        <v>IBEW</v>
      </c>
      <c r="D2722" s="61">
        <f t="shared" si="338"/>
        <v>6.875E-3</v>
      </c>
      <c r="E2722" s="351">
        <f>'Employee Salary Payroll Tax '!N2724</f>
        <v>53140.2</v>
      </c>
      <c r="F2722" s="351">
        <f t="shared" si="339"/>
        <v>53505.538874999998</v>
      </c>
      <c r="G2722" s="352"/>
      <c r="H2722" s="351">
        <f t="shared" si="344"/>
        <v>0</v>
      </c>
      <c r="I2722" s="351">
        <f t="shared" si="340"/>
        <v>365.33887500000128</v>
      </c>
      <c r="J2722" s="351">
        <f t="shared" si="341"/>
        <v>0</v>
      </c>
      <c r="K2722" s="293">
        <f>SUM('Employee Salary Payroll Tax '!I2724:K2724)</f>
        <v>53140.2</v>
      </c>
      <c r="L2722" s="293">
        <f>'Employee Salary Payroll Tax '!H2724</f>
        <v>0</v>
      </c>
      <c r="M2722" s="293">
        <f t="shared" si="342"/>
        <v>0</v>
      </c>
      <c r="N2722" s="359">
        <f t="shared" si="343"/>
        <v>0</v>
      </c>
      <c r="O2722" s="331"/>
      <c r="P2722" s="61"/>
      <c r="Q2722" s="294"/>
      <c r="R2722" s="292"/>
      <c r="S2722" s="291"/>
    </row>
    <row r="2723" spans="1:19" ht="14.4">
      <c r="A2723" s="36">
        <f t="shared" si="337"/>
        <v>1400</v>
      </c>
      <c r="B2723" s="526"/>
      <c r="C2723" s="36" t="str">
        <f>VLOOKUP('Employee Salary Payroll Tax '!B2725,'Employee Salary Payroll Tax '!$D$1:$E$7,2,FALSE)</f>
        <v>NonUnion</v>
      </c>
      <c r="D2723" s="61">
        <f t="shared" si="338"/>
        <v>2.98E-2</v>
      </c>
      <c r="E2723" s="351">
        <f>'Employee Salary Payroll Tax '!N2725</f>
        <v>50055.66</v>
      </c>
      <c r="F2723" s="351">
        <f t="shared" si="339"/>
        <v>51547.318668000007</v>
      </c>
      <c r="G2723" s="352"/>
      <c r="H2723" s="351">
        <f t="shared" si="344"/>
        <v>0</v>
      </c>
      <c r="I2723" s="351">
        <f t="shared" si="340"/>
        <v>1491.6586680000037</v>
      </c>
      <c r="J2723" s="351">
        <f t="shared" si="341"/>
        <v>0</v>
      </c>
      <c r="K2723" s="293">
        <f>SUM('Employee Salary Payroll Tax '!I2725:K2725)</f>
        <v>12844.98</v>
      </c>
      <c r="L2723" s="293">
        <f>'Employee Salary Payroll Tax '!H2725</f>
        <v>0</v>
      </c>
      <c r="M2723" s="293">
        <f t="shared" si="342"/>
        <v>37210.680000000008</v>
      </c>
      <c r="N2723" s="359">
        <f t="shared" si="343"/>
        <v>0</v>
      </c>
      <c r="O2723" s="331"/>
      <c r="P2723" s="61"/>
      <c r="Q2723" s="294"/>
      <c r="R2723" s="292"/>
      <c r="S2723" s="291"/>
    </row>
    <row r="2724" spans="1:19" ht="14.4">
      <c r="A2724" s="36">
        <f t="shared" si="337"/>
        <v>1401</v>
      </c>
      <c r="B2724" s="526"/>
      <c r="C2724" s="36" t="str">
        <f>VLOOKUP('Employee Salary Payroll Tax '!B2726,'Employee Salary Payroll Tax '!$D$1:$E$7,2,FALSE)</f>
        <v>NonUnion</v>
      </c>
      <c r="D2724" s="61">
        <f t="shared" si="338"/>
        <v>2.98E-2</v>
      </c>
      <c r="E2724" s="351">
        <f>'Employee Salary Payroll Tax '!N2726</f>
        <v>58120.14</v>
      </c>
      <c r="F2724" s="351">
        <f t="shared" si="339"/>
        <v>59852.120172000003</v>
      </c>
      <c r="G2724" s="352"/>
      <c r="H2724" s="351">
        <f t="shared" si="344"/>
        <v>0</v>
      </c>
      <c r="I2724" s="351">
        <f t="shared" si="340"/>
        <v>1731.9801720000032</v>
      </c>
      <c r="J2724" s="351">
        <f t="shared" si="341"/>
        <v>0</v>
      </c>
      <c r="K2724" s="293">
        <f>SUM('Employee Salary Payroll Tax '!I2726:K2726)</f>
        <v>1028.28</v>
      </c>
      <c r="L2724" s="293">
        <f>'Employee Salary Payroll Tax '!H2726</f>
        <v>0</v>
      </c>
      <c r="M2724" s="293">
        <f t="shared" si="342"/>
        <v>57091.86</v>
      </c>
      <c r="N2724" s="359">
        <f t="shared" si="343"/>
        <v>0</v>
      </c>
      <c r="O2724" s="331"/>
      <c r="P2724" s="61"/>
      <c r="Q2724" s="294"/>
      <c r="R2724" s="292"/>
      <c r="S2724" s="291"/>
    </row>
    <row r="2725" spans="1:19" ht="14.4">
      <c r="A2725" s="36">
        <f t="shared" si="337"/>
        <v>1402</v>
      </c>
      <c r="B2725" s="526"/>
      <c r="C2725" s="36" t="str">
        <f>VLOOKUP('Employee Salary Payroll Tax '!B2727,'Employee Salary Payroll Tax '!$D$1:$E$7,2,FALSE)</f>
        <v>IBEW</v>
      </c>
      <c r="D2725" s="61">
        <f t="shared" si="338"/>
        <v>6.875E-3</v>
      </c>
      <c r="E2725" s="351">
        <f>'Employee Salary Payroll Tax '!N2727</f>
        <v>720.4</v>
      </c>
      <c r="F2725" s="351">
        <f t="shared" si="339"/>
        <v>725.3527499999999</v>
      </c>
      <c r="G2725" s="352"/>
      <c r="H2725" s="351">
        <f t="shared" si="344"/>
        <v>44279.6</v>
      </c>
      <c r="I2725" s="351">
        <f t="shared" si="340"/>
        <v>4.9527499999999236</v>
      </c>
      <c r="J2725" s="351">
        <f t="shared" si="341"/>
        <v>2.9716499999999542E-2</v>
      </c>
      <c r="K2725" s="293">
        <f>SUM('Employee Salary Payroll Tax '!I2727:K2727)</f>
        <v>720.4</v>
      </c>
      <c r="L2725" s="293">
        <f>'Employee Salary Payroll Tax '!H2727</f>
        <v>0</v>
      </c>
      <c r="M2725" s="293">
        <f t="shared" si="342"/>
        <v>0</v>
      </c>
      <c r="N2725" s="359">
        <f t="shared" si="343"/>
        <v>2.9716499958749542E-2</v>
      </c>
      <c r="O2725" s="331"/>
      <c r="P2725" s="61"/>
      <c r="Q2725" s="294"/>
      <c r="R2725" s="292"/>
      <c r="S2725" s="291"/>
    </row>
    <row r="2726" spans="1:19" ht="14.4">
      <c r="A2726" s="36">
        <f t="shared" si="337"/>
        <v>1403</v>
      </c>
      <c r="B2726" s="526"/>
      <c r="C2726" s="36" t="str">
        <f>VLOOKUP('Employee Salary Payroll Tax '!B2728,'Employee Salary Payroll Tax '!$D$1:$E$7,2,FALSE)</f>
        <v>NonUnion</v>
      </c>
      <c r="D2726" s="61">
        <f t="shared" si="338"/>
        <v>2.98E-2</v>
      </c>
      <c r="E2726" s="351">
        <f>'Employee Salary Payroll Tax '!N2728</f>
        <v>45378.17</v>
      </c>
      <c r="F2726" s="351">
        <f t="shared" si="339"/>
        <v>46730.439466000003</v>
      </c>
      <c r="G2726" s="352"/>
      <c r="H2726" s="351">
        <f t="shared" si="344"/>
        <v>0</v>
      </c>
      <c r="I2726" s="351">
        <f t="shared" si="340"/>
        <v>1352.2694660000052</v>
      </c>
      <c r="J2726" s="351">
        <f t="shared" si="341"/>
        <v>0</v>
      </c>
      <c r="K2726" s="293">
        <f>SUM('Employee Salary Payroll Tax '!I2728:K2728)</f>
        <v>45378.17</v>
      </c>
      <c r="L2726" s="293">
        <f>'Employee Salary Payroll Tax '!H2728</f>
        <v>0</v>
      </c>
      <c r="M2726" s="293">
        <f t="shared" si="342"/>
        <v>0</v>
      </c>
      <c r="N2726" s="359">
        <f t="shared" si="343"/>
        <v>0</v>
      </c>
      <c r="O2726" s="331"/>
      <c r="P2726" s="61"/>
      <c r="Q2726" s="294"/>
      <c r="R2726" s="292"/>
      <c r="S2726" s="291"/>
    </row>
    <row r="2727" spans="1:19" ht="14.4">
      <c r="A2727" s="36">
        <f t="shared" si="337"/>
        <v>1404</v>
      </c>
      <c r="B2727" s="526"/>
      <c r="C2727" s="36" t="str">
        <f>VLOOKUP('Employee Salary Payroll Tax '!B2729,'Employee Salary Payroll Tax '!$D$1:$E$7,2,FALSE)</f>
        <v>IBEW</v>
      </c>
      <c r="D2727" s="61">
        <f t="shared" si="338"/>
        <v>6.875E-3</v>
      </c>
      <c r="E2727" s="351">
        <f>'Employee Salary Payroll Tax '!N2729</f>
        <v>159025.68</v>
      </c>
      <c r="F2727" s="351">
        <f t="shared" si="339"/>
        <v>160118.98155</v>
      </c>
      <c r="G2727" s="352"/>
      <c r="H2727" s="351">
        <f t="shared" si="344"/>
        <v>0</v>
      </c>
      <c r="I2727" s="351">
        <f t="shared" si="340"/>
        <v>1093.3015500000038</v>
      </c>
      <c r="J2727" s="351">
        <f t="shared" si="341"/>
        <v>0</v>
      </c>
      <c r="K2727" s="293">
        <f>SUM('Employee Salary Payroll Tax '!I2729:K2729)</f>
        <v>32939.379999999997</v>
      </c>
      <c r="L2727" s="293">
        <f>'Employee Salary Payroll Tax '!H2729</f>
        <v>0</v>
      </c>
      <c r="M2727" s="293">
        <f t="shared" si="342"/>
        <v>126086.29999999999</v>
      </c>
      <c r="N2727" s="359">
        <f t="shared" si="343"/>
        <v>0</v>
      </c>
      <c r="O2727" s="331"/>
      <c r="P2727" s="61"/>
      <c r="Q2727" s="294"/>
      <c r="R2727" s="292"/>
      <c r="S2727" s="291"/>
    </row>
    <row r="2728" spans="1:19" ht="14.4">
      <c r="A2728" s="36">
        <f t="shared" si="337"/>
        <v>1405</v>
      </c>
      <c r="B2728" s="526"/>
      <c r="C2728" s="36" t="str">
        <f>VLOOKUP('Employee Salary Payroll Tax '!B2730,'Employee Salary Payroll Tax '!$D$1:$E$7,2,FALSE)</f>
        <v>NonUnion</v>
      </c>
      <c r="D2728" s="61">
        <f t="shared" si="338"/>
        <v>2.98E-2</v>
      </c>
      <c r="E2728" s="351">
        <f>'Employee Salary Payroll Tax '!N2730</f>
        <v>108045.75</v>
      </c>
      <c r="F2728" s="351">
        <f t="shared" si="339"/>
        <v>111265.51335000001</v>
      </c>
      <c r="G2728" s="352"/>
      <c r="H2728" s="351">
        <f t="shared" si="344"/>
        <v>0</v>
      </c>
      <c r="I2728" s="351">
        <f t="shared" si="340"/>
        <v>3219.7633500000084</v>
      </c>
      <c r="J2728" s="351">
        <f t="shared" si="341"/>
        <v>0</v>
      </c>
      <c r="K2728" s="293">
        <f>SUM('Employee Salary Payroll Tax '!I2730:K2730)</f>
        <v>31031.119999999999</v>
      </c>
      <c r="L2728" s="293">
        <f>'Employee Salary Payroll Tax '!H2730</f>
        <v>0</v>
      </c>
      <c r="M2728" s="293">
        <f t="shared" si="342"/>
        <v>77014.63</v>
      </c>
      <c r="N2728" s="359">
        <f t="shared" si="343"/>
        <v>0</v>
      </c>
      <c r="O2728" s="331"/>
      <c r="P2728" s="61"/>
      <c r="Q2728" s="294"/>
      <c r="R2728" s="292"/>
      <c r="S2728" s="291"/>
    </row>
    <row r="2729" spans="1:19" ht="14.4">
      <c r="A2729" s="36">
        <f t="shared" si="337"/>
        <v>1406</v>
      </c>
      <c r="B2729" s="526"/>
      <c r="C2729" s="36" t="str">
        <f>VLOOKUP('Employee Salary Payroll Tax '!B2731,'Employee Salary Payroll Tax '!$D$1:$E$7,2,FALSE)</f>
        <v>UA</v>
      </c>
      <c r="D2729" s="61">
        <f t="shared" si="338"/>
        <v>0.03</v>
      </c>
      <c r="E2729" s="351">
        <f>'Employee Salary Payroll Tax '!N2731</f>
        <v>41987.55</v>
      </c>
      <c r="F2729" s="351">
        <f t="shared" si="339"/>
        <v>43247.176500000001</v>
      </c>
      <c r="G2729" s="352"/>
      <c r="H2729" s="351">
        <f t="shared" si="344"/>
        <v>3012.4499999999971</v>
      </c>
      <c r="I2729" s="351">
        <f t="shared" si="340"/>
        <v>1259.6264999999985</v>
      </c>
      <c r="J2729" s="351">
        <f t="shared" si="341"/>
        <v>7.557758999999991</v>
      </c>
      <c r="K2729" s="293">
        <f>SUM('Employee Salary Payroll Tax '!I2731:K2731)</f>
        <v>23913.86</v>
      </c>
      <c r="L2729" s="293">
        <f>'Employee Salary Payroll Tax '!H2731</f>
        <v>59.24</v>
      </c>
      <c r="M2729" s="293">
        <f t="shared" si="342"/>
        <v>18014.45</v>
      </c>
      <c r="N2729" s="359">
        <f t="shared" si="343"/>
        <v>4.3044947998974763</v>
      </c>
      <c r="O2729" s="331"/>
      <c r="P2729" s="61"/>
      <c r="Q2729" s="294"/>
      <c r="R2729" s="292"/>
      <c r="S2729" s="291"/>
    </row>
    <row r="2730" spans="1:19" ht="14.4">
      <c r="A2730" s="36">
        <f t="shared" si="337"/>
        <v>1407</v>
      </c>
      <c r="B2730" s="526"/>
      <c r="C2730" s="36" t="str">
        <f>VLOOKUP('Employee Salary Payroll Tax '!B2732,'Employee Salary Payroll Tax '!$D$1:$E$7,2,FALSE)</f>
        <v>UA</v>
      </c>
      <c r="D2730" s="61">
        <f t="shared" si="338"/>
        <v>0.03</v>
      </c>
      <c r="E2730" s="351">
        <f>'Employee Salary Payroll Tax '!N2732</f>
        <v>770.48</v>
      </c>
      <c r="F2730" s="351">
        <f t="shared" si="339"/>
        <v>793.59440000000006</v>
      </c>
      <c r="G2730" s="352"/>
      <c r="H2730" s="351">
        <f t="shared" si="344"/>
        <v>44229.52</v>
      </c>
      <c r="I2730" s="351">
        <f t="shared" si="340"/>
        <v>23.114400000000046</v>
      </c>
      <c r="J2730" s="351">
        <f t="shared" si="341"/>
        <v>0.13868640000000029</v>
      </c>
      <c r="K2730" s="293">
        <f>SUM('Employee Salary Payroll Tax '!I2732:K2732)</f>
        <v>267.97000000000003</v>
      </c>
      <c r="L2730" s="293">
        <f>'Employee Salary Payroll Tax '!H2732</f>
        <v>0.72</v>
      </c>
      <c r="M2730" s="293">
        <f t="shared" si="342"/>
        <v>501.78999999999996</v>
      </c>
      <c r="N2730" s="359">
        <f t="shared" si="343"/>
        <v>4.8234599937396795E-2</v>
      </c>
      <c r="O2730" s="331"/>
      <c r="P2730" s="61"/>
      <c r="Q2730" s="294"/>
      <c r="R2730" s="292"/>
      <c r="S2730" s="291"/>
    </row>
    <row r="2731" spans="1:19" ht="14.4">
      <c r="A2731" s="36">
        <f t="shared" si="337"/>
        <v>1408</v>
      </c>
      <c r="B2731" s="526"/>
      <c r="C2731" s="36" t="str">
        <f>VLOOKUP('Employee Salary Payroll Tax '!B2733,'Employee Salary Payroll Tax '!$D$1:$E$7,2,FALSE)</f>
        <v>NonUnion</v>
      </c>
      <c r="D2731" s="61">
        <f t="shared" si="338"/>
        <v>2.98E-2</v>
      </c>
      <c r="E2731" s="351">
        <f>'Employee Salary Payroll Tax '!N2733</f>
        <v>123472.19</v>
      </c>
      <c r="F2731" s="351">
        <f t="shared" si="339"/>
        <v>127151.66126200001</v>
      </c>
      <c r="G2731" s="352"/>
      <c r="H2731" s="351">
        <f t="shared" si="344"/>
        <v>0</v>
      </c>
      <c r="I2731" s="351">
        <f t="shared" si="340"/>
        <v>3679.4712620000064</v>
      </c>
      <c r="J2731" s="351">
        <f t="shared" si="341"/>
        <v>0</v>
      </c>
      <c r="K2731" s="293">
        <f>SUM('Employee Salary Payroll Tax '!I2733:K2733)</f>
        <v>61515.85</v>
      </c>
      <c r="L2731" s="293">
        <f>'Employee Salary Payroll Tax '!H2733</f>
        <v>0</v>
      </c>
      <c r="M2731" s="293">
        <f t="shared" si="342"/>
        <v>61956.340000000004</v>
      </c>
      <c r="N2731" s="359">
        <f t="shared" si="343"/>
        <v>0</v>
      </c>
      <c r="O2731" s="331"/>
      <c r="P2731" s="61"/>
      <c r="Q2731" s="294"/>
      <c r="R2731" s="292"/>
      <c r="S2731" s="291"/>
    </row>
    <row r="2732" spans="1:19" ht="14.4">
      <c r="A2732" s="36">
        <f t="shared" si="337"/>
        <v>1409</v>
      </c>
      <c r="B2732" s="526"/>
      <c r="C2732" s="36" t="str">
        <f>VLOOKUP('Employee Salary Payroll Tax '!B2734,'Employee Salary Payroll Tax '!$D$1:$E$7,2,FALSE)</f>
        <v>NonUnion</v>
      </c>
      <c r="D2732" s="61">
        <f t="shared" si="338"/>
        <v>2.98E-2</v>
      </c>
      <c r="E2732" s="351">
        <f>'Employee Salary Payroll Tax '!N2734</f>
        <v>91773.119999999995</v>
      </c>
      <c r="F2732" s="351">
        <f t="shared" si="339"/>
        <v>94507.958975999994</v>
      </c>
      <c r="G2732" s="352"/>
      <c r="H2732" s="351">
        <f t="shared" si="344"/>
        <v>0</v>
      </c>
      <c r="I2732" s="351">
        <f t="shared" si="340"/>
        <v>2734.8389759999991</v>
      </c>
      <c r="J2732" s="351">
        <f t="shared" si="341"/>
        <v>0</v>
      </c>
      <c r="K2732" s="293">
        <f>SUM('Employee Salary Payroll Tax '!I2734:K2734)</f>
        <v>91773.119999999995</v>
      </c>
      <c r="L2732" s="293">
        <f>'Employee Salary Payroll Tax '!H2734</f>
        <v>0</v>
      </c>
      <c r="M2732" s="293">
        <f t="shared" si="342"/>
        <v>0</v>
      </c>
      <c r="N2732" s="359">
        <f t="shared" si="343"/>
        <v>0</v>
      </c>
      <c r="O2732" s="331"/>
      <c r="P2732" s="61"/>
      <c r="Q2732" s="294"/>
      <c r="R2732" s="292"/>
      <c r="S2732" s="291"/>
    </row>
    <row r="2733" spans="1:19" ht="14.4">
      <c r="A2733" s="36">
        <f t="shared" ref="A2733:A2796" si="345">+A2732+1</f>
        <v>1410</v>
      </c>
      <c r="B2733" s="526"/>
      <c r="C2733" s="36" t="str">
        <f>VLOOKUP('Employee Salary Payroll Tax '!B2735,'Employee Salary Payroll Tax '!$D$1:$E$7,2,FALSE)</f>
        <v>UA</v>
      </c>
      <c r="D2733" s="61">
        <f t="shared" si="338"/>
        <v>0.03</v>
      </c>
      <c r="E2733" s="351">
        <f>'Employee Salary Payroll Tax '!N2735</f>
        <v>87461.62</v>
      </c>
      <c r="F2733" s="351">
        <f t="shared" si="339"/>
        <v>90085.468599999993</v>
      </c>
      <c r="G2733" s="352"/>
      <c r="H2733" s="351">
        <f t="shared" si="344"/>
        <v>0</v>
      </c>
      <c r="I2733" s="351">
        <f t="shared" si="340"/>
        <v>2623.8485999999975</v>
      </c>
      <c r="J2733" s="351">
        <f t="shared" si="341"/>
        <v>0</v>
      </c>
      <c r="K2733" s="293">
        <f>SUM('Employee Salary Payroll Tax '!I2735:K2735)</f>
        <v>76936.479999999996</v>
      </c>
      <c r="L2733" s="293">
        <f>'Employee Salary Payroll Tax '!H2735</f>
        <v>1745.22</v>
      </c>
      <c r="M2733" s="293">
        <f t="shared" si="342"/>
        <v>8779.92</v>
      </c>
      <c r="N2733" s="359">
        <f t="shared" si="343"/>
        <v>0</v>
      </c>
      <c r="O2733" s="331"/>
      <c r="P2733" s="61"/>
      <c r="Q2733" s="294"/>
      <c r="R2733" s="292"/>
      <c r="S2733" s="291"/>
    </row>
    <row r="2734" spans="1:19" ht="14.4">
      <c r="A2734" s="36">
        <f t="shared" si="345"/>
        <v>1411</v>
      </c>
      <c r="B2734" s="526"/>
      <c r="C2734" s="36" t="str">
        <f>VLOOKUP('Employee Salary Payroll Tax '!B2736,'Employee Salary Payroll Tax '!$D$1:$E$7,2,FALSE)</f>
        <v>IBEW</v>
      </c>
      <c r="D2734" s="61">
        <f t="shared" si="338"/>
        <v>6.875E-3</v>
      </c>
      <c r="E2734" s="351">
        <f>'Employee Salary Payroll Tax '!N2736</f>
        <v>62307.11</v>
      </c>
      <c r="F2734" s="351">
        <f t="shared" si="339"/>
        <v>62735.471381249998</v>
      </c>
      <c r="G2734" s="352"/>
      <c r="H2734" s="351">
        <f t="shared" si="344"/>
        <v>0</v>
      </c>
      <c r="I2734" s="351">
        <f t="shared" si="340"/>
        <v>428.36138124999707</v>
      </c>
      <c r="J2734" s="351">
        <f t="shared" si="341"/>
        <v>0</v>
      </c>
      <c r="K2734" s="293">
        <f>SUM('Employee Salary Payroll Tax '!I2736:K2736)</f>
        <v>62307.11</v>
      </c>
      <c r="L2734" s="293">
        <f>'Employee Salary Payroll Tax '!H2736</f>
        <v>0</v>
      </c>
      <c r="M2734" s="293">
        <f t="shared" si="342"/>
        <v>0</v>
      </c>
      <c r="N2734" s="359">
        <f t="shared" si="343"/>
        <v>0</v>
      </c>
      <c r="O2734" s="331"/>
      <c r="P2734" s="61"/>
      <c r="Q2734" s="294"/>
      <c r="R2734" s="292"/>
      <c r="S2734" s="291"/>
    </row>
    <row r="2735" spans="1:19" ht="14.4">
      <c r="A2735" s="36">
        <f t="shared" si="345"/>
        <v>1412</v>
      </c>
      <c r="B2735" s="526"/>
      <c r="C2735" s="36" t="str">
        <f>VLOOKUP('Employee Salary Payroll Tax '!B2737,'Employee Salary Payroll Tax '!$D$1:$E$7,2,FALSE)</f>
        <v>NonUnion</v>
      </c>
      <c r="D2735" s="61">
        <f t="shared" si="338"/>
        <v>2.98E-2</v>
      </c>
      <c r="E2735" s="351">
        <f>'Employee Salary Payroll Tax '!N2737</f>
        <v>32181</v>
      </c>
      <c r="F2735" s="351">
        <f t="shared" si="339"/>
        <v>33139.993800000004</v>
      </c>
      <c r="G2735" s="352"/>
      <c r="H2735" s="351">
        <f t="shared" si="344"/>
        <v>12819</v>
      </c>
      <c r="I2735" s="351">
        <f t="shared" si="340"/>
        <v>958.99380000000383</v>
      </c>
      <c r="J2735" s="351">
        <f t="shared" si="341"/>
        <v>5.7539628000000231</v>
      </c>
      <c r="K2735" s="293">
        <f>SUM('Employee Salary Payroll Tax '!I2737:K2737)</f>
        <v>83.5</v>
      </c>
      <c r="L2735" s="293">
        <f>'Employee Salary Payroll Tax '!H2737</f>
        <v>0</v>
      </c>
      <c r="M2735" s="293">
        <f t="shared" si="342"/>
        <v>32097.5</v>
      </c>
      <c r="N2735" s="359">
        <f t="shared" si="343"/>
        <v>1.4929799999536128E-2</v>
      </c>
      <c r="O2735" s="331"/>
      <c r="P2735" s="61"/>
      <c r="Q2735" s="294"/>
      <c r="R2735" s="292"/>
      <c r="S2735" s="291"/>
    </row>
    <row r="2736" spans="1:19" ht="14.4">
      <c r="A2736" s="36">
        <f t="shared" si="345"/>
        <v>1413</v>
      </c>
      <c r="B2736" s="526"/>
      <c r="C2736" s="36" t="str">
        <f>VLOOKUP('Employee Salary Payroll Tax '!B2738,'Employee Salary Payroll Tax '!$D$1:$E$7,2,FALSE)</f>
        <v>NonUnion</v>
      </c>
      <c r="D2736" s="61">
        <f t="shared" si="338"/>
        <v>2.98E-2</v>
      </c>
      <c r="E2736" s="351">
        <f>'Employee Salary Payroll Tax '!N2738</f>
        <v>18465.650000000001</v>
      </c>
      <c r="F2736" s="351">
        <f t="shared" si="339"/>
        <v>19015.926370000001</v>
      </c>
      <c r="G2736" s="352"/>
      <c r="H2736" s="351">
        <f t="shared" si="344"/>
        <v>26534.35</v>
      </c>
      <c r="I2736" s="351">
        <f t="shared" si="340"/>
        <v>550.27636999999959</v>
      </c>
      <c r="J2736" s="351">
        <f t="shared" si="341"/>
        <v>3.3016582199999975</v>
      </c>
      <c r="K2736" s="293">
        <f>SUM('Employee Salary Payroll Tax '!I2738:K2738)</f>
        <v>195.54999999999998</v>
      </c>
      <c r="L2736" s="293">
        <f>'Employee Salary Payroll Tax '!H2738</f>
        <v>0</v>
      </c>
      <c r="M2736" s="293">
        <f t="shared" si="342"/>
        <v>18270.100000000002</v>
      </c>
      <c r="N2736" s="359">
        <f t="shared" si="343"/>
        <v>3.496433999810649E-2</v>
      </c>
      <c r="O2736" s="331"/>
      <c r="P2736" s="61"/>
      <c r="Q2736" s="294"/>
      <c r="R2736" s="292"/>
      <c r="S2736" s="291"/>
    </row>
    <row r="2737" spans="1:19" ht="14.4">
      <c r="A2737" s="36">
        <f t="shared" si="345"/>
        <v>1414</v>
      </c>
      <c r="B2737" s="526"/>
      <c r="C2737" s="36" t="str">
        <f>VLOOKUP('Employee Salary Payroll Tax '!B2739,'Employee Salary Payroll Tax '!$D$1:$E$7,2,FALSE)</f>
        <v>NonUnion</v>
      </c>
      <c r="D2737" s="61">
        <f t="shared" si="338"/>
        <v>2.98E-2</v>
      </c>
      <c r="E2737" s="351">
        <f>'Employee Salary Payroll Tax '!N2739</f>
        <v>53115.77</v>
      </c>
      <c r="F2737" s="351">
        <f t="shared" si="339"/>
        <v>54698.619945999999</v>
      </c>
      <c r="G2737" s="352"/>
      <c r="H2737" s="351">
        <f t="shared" si="344"/>
        <v>0</v>
      </c>
      <c r="I2737" s="351">
        <f t="shared" si="340"/>
        <v>1582.8499460000021</v>
      </c>
      <c r="J2737" s="351">
        <f t="shared" si="341"/>
        <v>0</v>
      </c>
      <c r="K2737" s="293">
        <f>SUM('Employee Salary Payroll Tax '!I2739:K2739)</f>
        <v>16432.7</v>
      </c>
      <c r="L2737" s="293">
        <f>'Employee Salary Payroll Tax '!H2739</f>
        <v>0</v>
      </c>
      <c r="M2737" s="293">
        <f t="shared" si="342"/>
        <v>36683.069999999992</v>
      </c>
      <c r="N2737" s="359">
        <f t="shared" si="343"/>
        <v>0</v>
      </c>
      <c r="O2737" s="331"/>
      <c r="P2737" s="61"/>
      <c r="Q2737" s="294"/>
      <c r="R2737" s="292"/>
      <c r="S2737" s="291"/>
    </row>
    <row r="2738" spans="1:19" ht="14.4">
      <c r="A2738" s="36">
        <f t="shared" si="345"/>
        <v>1415</v>
      </c>
      <c r="B2738" s="526"/>
      <c r="C2738" s="36" t="str">
        <f>VLOOKUP('Employee Salary Payroll Tax '!B2740,'Employee Salary Payroll Tax '!$D$1:$E$7,2,FALSE)</f>
        <v>NonUnion</v>
      </c>
      <c r="D2738" s="61">
        <f t="shared" si="338"/>
        <v>2.98E-2</v>
      </c>
      <c r="E2738" s="351">
        <f>'Employee Salary Payroll Tax '!N2740</f>
        <v>64949.89</v>
      </c>
      <c r="F2738" s="351">
        <f t="shared" si="339"/>
        <v>66885.396722000005</v>
      </c>
      <c r="G2738" s="352"/>
      <c r="H2738" s="351">
        <f t="shared" si="344"/>
        <v>0</v>
      </c>
      <c r="I2738" s="351">
        <f t="shared" si="340"/>
        <v>1935.5067220000055</v>
      </c>
      <c r="J2738" s="351">
        <f t="shared" si="341"/>
        <v>0</v>
      </c>
      <c r="K2738" s="293">
        <f>SUM('Employee Salary Payroll Tax '!I2740:K2740)</f>
        <v>2144.04</v>
      </c>
      <c r="L2738" s="293">
        <f>'Employee Salary Payroll Tax '!H2740</f>
        <v>0</v>
      </c>
      <c r="M2738" s="293">
        <f t="shared" si="342"/>
        <v>62805.85</v>
      </c>
      <c r="N2738" s="359">
        <f t="shared" si="343"/>
        <v>0</v>
      </c>
      <c r="O2738" s="331"/>
      <c r="P2738" s="61"/>
      <c r="Q2738" s="294"/>
      <c r="R2738" s="292"/>
      <c r="S2738" s="291"/>
    </row>
    <row r="2739" spans="1:19" ht="14.4">
      <c r="A2739" s="36">
        <f t="shared" si="345"/>
        <v>1416</v>
      </c>
      <c r="B2739" s="526"/>
      <c r="C2739" s="36" t="str">
        <f>VLOOKUP('Employee Salary Payroll Tax '!B2741,'Employee Salary Payroll Tax '!$D$1:$E$7,2,FALSE)</f>
        <v>NonUnion</v>
      </c>
      <c r="D2739" s="61">
        <f t="shared" si="338"/>
        <v>2.98E-2</v>
      </c>
      <c r="E2739" s="351">
        <f>'Employee Salary Payroll Tax '!N2741</f>
        <v>24596.81</v>
      </c>
      <c r="F2739" s="351">
        <f t="shared" si="339"/>
        <v>25329.794938000003</v>
      </c>
      <c r="G2739" s="352"/>
      <c r="H2739" s="351">
        <f t="shared" si="344"/>
        <v>20403.189999999999</v>
      </c>
      <c r="I2739" s="351">
        <f t="shared" si="340"/>
        <v>732.98493800000142</v>
      </c>
      <c r="J2739" s="351">
        <f t="shared" si="341"/>
        <v>4.3979096280000087</v>
      </c>
      <c r="K2739" s="293">
        <f>SUM('Employee Salary Payroll Tax '!I2741:K2741)</f>
        <v>17367.43</v>
      </c>
      <c r="L2739" s="293">
        <f>'Employee Salary Payroll Tax '!H2741</f>
        <v>0</v>
      </c>
      <c r="M2739" s="293">
        <f t="shared" si="342"/>
        <v>7229.380000000001</v>
      </c>
      <c r="N2739" s="359">
        <f t="shared" si="343"/>
        <v>3.105296483873758</v>
      </c>
      <c r="O2739" s="331"/>
      <c r="P2739" s="61"/>
      <c r="Q2739" s="294"/>
      <c r="R2739" s="292"/>
      <c r="S2739" s="291"/>
    </row>
    <row r="2740" spans="1:19" ht="14.4">
      <c r="A2740" s="36">
        <f t="shared" si="345"/>
        <v>1417</v>
      </c>
      <c r="B2740" s="526"/>
      <c r="C2740" s="36" t="str">
        <f>VLOOKUP('Employee Salary Payroll Tax '!B2742,'Employee Salary Payroll Tax '!$D$1:$E$7,2,FALSE)</f>
        <v>NonUnion</v>
      </c>
      <c r="D2740" s="61">
        <f t="shared" si="338"/>
        <v>2.98E-2</v>
      </c>
      <c r="E2740" s="351">
        <f>'Employee Salary Payroll Tax '!N2742</f>
        <v>66931.039999999994</v>
      </c>
      <c r="F2740" s="351">
        <f t="shared" si="339"/>
        <v>68925.584992000004</v>
      </c>
      <c r="G2740" s="352"/>
      <c r="H2740" s="351">
        <f t="shared" si="344"/>
        <v>0</v>
      </c>
      <c r="I2740" s="351">
        <f t="shared" si="340"/>
        <v>1994.5449920000101</v>
      </c>
      <c r="J2740" s="351">
        <f t="shared" si="341"/>
        <v>0</v>
      </c>
      <c r="K2740" s="293">
        <f>SUM('Employee Salary Payroll Tax '!I2742:K2742)</f>
        <v>27095.93</v>
      </c>
      <c r="L2740" s="293">
        <f>'Employee Salary Payroll Tax '!H2742</f>
        <v>0</v>
      </c>
      <c r="M2740" s="293">
        <f t="shared" si="342"/>
        <v>39835.109999999993</v>
      </c>
      <c r="N2740" s="359">
        <f t="shared" si="343"/>
        <v>0</v>
      </c>
      <c r="O2740" s="331"/>
      <c r="P2740" s="61"/>
      <c r="Q2740" s="294"/>
      <c r="R2740" s="292"/>
      <c r="S2740" s="291"/>
    </row>
    <row r="2741" spans="1:19" ht="14.4">
      <c r="A2741" s="36">
        <f t="shared" si="345"/>
        <v>1418</v>
      </c>
      <c r="B2741" s="526"/>
      <c r="C2741" s="36" t="str">
        <f>VLOOKUP('Employee Salary Payroll Tax '!B2743,'Employee Salary Payroll Tax '!$D$1:$E$7,2,FALSE)</f>
        <v>NonUnion</v>
      </c>
      <c r="D2741" s="61">
        <f t="shared" si="338"/>
        <v>2.98E-2</v>
      </c>
      <c r="E2741" s="351">
        <f>'Employee Salary Payroll Tax '!N2743</f>
        <v>87615.83</v>
      </c>
      <c r="F2741" s="351">
        <f t="shared" si="339"/>
        <v>90226.781734000004</v>
      </c>
      <c r="G2741" s="352"/>
      <c r="H2741" s="351">
        <f t="shared" si="344"/>
        <v>0</v>
      </c>
      <c r="I2741" s="351">
        <f t="shared" si="340"/>
        <v>2610.951734000002</v>
      </c>
      <c r="J2741" s="351">
        <f t="shared" si="341"/>
        <v>0</v>
      </c>
      <c r="K2741" s="293">
        <f>SUM('Employee Salary Payroll Tax '!I2743:K2743)</f>
        <v>87472.34</v>
      </c>
      <c r="L2741" s="293">
        <f>'Employee Salary Payroll Tax '!H2743</f>
        <v>0</v>
      </c>
      <c r="M2741" s="293">
        <f t="shared" si="342"/>
        <v>143.49000000000524</v>
      </c>
      <c r="N2741" s="359">
        <f t="shared" si="343"/>
        <v>0</v>
      </c>
      <c r="O2741" s="331"/>
      <c r="P2741" s="61"/>
      <c r="Q2741" s="294"/>
      <c r="R2741" s="292"/>
      <c r="S2741" s="291"/>
    </row>
    <row r="2742" spans="1:19" ht="14.4">
      <c r="A2742" s="36">
        <f t="shared" si="345"/>
        <v>1419</v>
      </c>
      <c r="B2742" s="526"/>
      <c r="C2742" s="36" t="str">
        <f>VLOOKUP('Employee Salary Payroll Tax '!B2744,'Employee Salary Payroll Tax '!$D$1:$E$7,2,FALSE)</f>
        <v>IBEW</v>
      </c>
      <c r="D2742" s="61">
        <f t="shared" si="338"/>
        <v>6.875E-3</v>
      </c>
      <c r="E2742" s="351">
        <f>'Employee Salary Payroll Tax '!N2744</f>
        <v>54329.16</v>
      </c>
      <c r="F2742" s="351">
        <f t="shared" si="339"/>
        <v>54702.672975000001</v>
      </c>
      <c r="G2742" s="352"/>
      <c r="H2742" s="351">
        <f t="shared" si="344"/>
        <v>0</v>
      </c>
      <c r="I2742" s="351">
        <f t="shared" si="340"/>
        <v>373.51297499999782</v>
      </c>
      <c r="J2742" s="351">
        <f t="shared" si="341"/>
        <v>0</v>
      </c>
      <c r="K2742" s="293">
        <f>SUM('Employee Salary Payroll Tax '!I2744:K2744)</f>
        <v>53617.18</v>
      </c>
      <c r="L2742" s="293">
        <f>'Employee Salary Payroll Tax '!H2744</f>
        <v>0</v>
      </c>
      <c r="M2742" s="293">
        <f t="shared" si="342"/>
        <v>711.9800000000032</v>
      </c>
      <c r="N2742" s="359">
        <f t="shared" si="343"/>
        <v>0</v>
      </c>
      <c r="O2742" s="331"/>
      <c r="P2742" s="61"/>
      <c r="Q2742" s="294"/>
      <c r="R2742" s="292"/>
      <c r="S2742" s="291"/>
    </row>
    <row r="2743" spans="1:19" ht="14.4">
      <c r="A2743" s="36">
        <f t="shared" si="345"/>
        <v>1420</v>
      </c>
      <c r="B2743" s="526"/>
      <c r="C2743" s="36" t="str">
        <f>VLOOKUP('Employee Salary Payroll Tax '!B2745,'Employee Salary Payroll Tax '!$D$1:$E$7,2,FALSE)</f>
        <v>IBEW</v>
      </c>
      <c r="D2743" s="61">
        <f t="shared" si="338"/>
        <v>6.875E-3</v>
      </c>
      <c r="E2743" s="351">
        <f>'Employee Salary Payroll Tax '!N2745</f>
        <v>56044.01</v>
      </c>
      <c r="F2743" s="351">
        <f t="shared" si="339"/>
        <v>56429.31256875</v>
      </c>
      <c r="G2743" s="352"/>
      <c r="H2743" s="351">
        <f t="shared" si="344"/>
        <v>0</v>
      </c>
      <c r="I2743" s="351">
        <f t="shared" si="340"/>
        <v>385.30256874999759</v>
      </c>
      <c r="J2743" s="351">
        <f t="shared" si="341"/>
        <v>0</v>
      </c>
      <c r="K2743" s="293">
        <f>SUM('Employee Salary Payroll Tax '!I2745:K2745)</f>
        <v>7862.7599999999993</v>
      </c>
      <c r="L2743" s="293">
        <f>'Employee Salary Payroll Tax '!H2745</f>
        <v>0</v>
      </c>
      <c r="M2743" s="293">
        <f t="shared" si="342"/>
        <v>48181.25</v>
      </c>
      <c r="N2743" s="359">
        <f t="shared" si="343"/>
        <v>0</v>
      </c>
      <c r="O2743" s="331"/>
      <c r="P2743" s="61"/>
      <c r="Q2743" s="294"/>
      <c r="R2743" s="292"/>
      <c r="S2743" s="291"/>
    </row>
    <row r="2744" spans="1:19" ht="14.4">
      <c r="A2744" s="36">
        <f t="shared" si="345"/>
        <v>1421</v>
      </c>
      <c r="B2744" s="526"/>
      <c r="C2744" s="36" t="str">
        <f>VLOOKUP('Employee Salary Payroll Tax '!B2746,'Employee Salary Payroll Tax '!$D$1:$E$7,2,FALSE)</f>
        <v>NonUnion</v>
      </c>
      <c r="D2744" s="61">
        <f t="shared" si="338"/>
        <v>2.98E-2</v>
      </c>
      <c r="E2744" s="351">
        <f>'Employee Salary Payroll Tax '!N2746</f>
        <v>63962.09</v>
      </c>
      <c r="F2744" s="351">
        <f t="shared" si="339"/>
        <v>65868.160281999997</v>
      </c>
      <c r="G2744" s="352"/>
      <c r="H2744" s="351">
        <f t="shared" si="344"/>
        <v>0</v>
      </c>
      <c r="I2744" s="351">
        <f t="shared" si="340"/>
        <v>1906.0702820000006</v>
      </c>
      <c r="J2744" s="351">
        <f t="shared" si="341"/>
        <v>0</v>
      </c>
      <c r="K2744" s="293">
        <f>SUM('Employee Salary Payroll Tax '!I2746:K2746)</f>
        <v>18335.11</v>
      </c>
      <c r="L2744" s="293">
        <f>'Employee Salary Payroll Tax '!H2746</f>
        <v>12739.61</v>
      </c>
      <c r="M2744" s="293">
        <f t="shared" si="342"/>
        <v>32887.369999999995</v>
      </c>
      <c r="N2744" s="359">
        <f t="shared" si="343"/>
        <v>0</v>
      </c>
      <c r="O2744" s="331"/>
      <c r="P2744" s="61"/>
      <c r="Q2744" s="294"/>
      <c r="R2744" s="292"/>
      <c r="S2744" s="291"/>
    </row>
    <row r="2745" spans="1:19" ht="14.4">
      <c r="A2745" s="36">
        <f t="shared" si="345"/>
        <v>1422</v>
      </c>
      <c r="B2745" s="526"/>
      <c r="C2745" s="36" t="str">
        <f>VLOOKUP('Employee Salary Payroll Tax '!B2747,'Employee Salary Payroll Tax '!$D$1:$E$7,2,FALSE)</f>
        <v>NonUnion</v>
      </c>
      <c r="D2745" s="61">
        <f t="shared" si="338"/>
        <v>2.98E-2</v>
      </c>
      <c r="E2745" s="351">
        <f>'Employee Salary Payroll Tax '!N2747</f>
        <v>48550.03</v>
      </c>
      <c r="F2745" s="351">
        <f t="shared" si="339"/>
        <v>49996.820894000004</v>
      </c>
      <c r="G2745" s="352"/>
      <c r="H2745" s="351">
        <f t="shared" si="344"/>
        <v>0</v>
      </c>
      <c r="I2745" s="351">
        <f t="shared" si="340"/>
        <v>1446.7908940000052</v>
      </c>
      <c r="J2745" s="351">
        <f t="shared" si="341"/>
        <v>0</v>
      </c>
      <c r="K2745" s="293">
        <f>SUM('Employee Salary Payroll Tax '!I2747:K2747)</f>
        <v>29494.14</v>
      </c>
      <c r="L2745" s="293">
        <f>'Employee Salary Payroll Tax '!H2747</f>
        <v>0</v>
      </c>
      <c r="M2745" s="293">
        <f t="shared" si="342"/>
        <v>19055.89</v>
      </c>
      <c r="N2745" s="359">
        <f t="shared" si="343"/>
        <v>0</v>
      </c>
      <c r="O2745" s="331"/>
      <c r="P2745" s="61"/>
      <c r="Q2745" s="294"/>
      <c r="R2745" s="292"/>
      <c r="S2745" s="291"/>
    </row>
    <row r="2746" spans="1:19" ht="14.4">
      <c r="A2746" s="36">
        <f t="shared" si="345"/>
        <v>1423</v>
      </c>
      <c r="B2746" s="526"/>
      <c r="C2746" s="36" t="str">
        <f>VLOOKUP('Employee Salary Payroll Tax '!B2748,'Employee Salary Payroll Tax '!$D$1:$E$7,2,FALSE)</f>
        <v>IBEW</v>
      </c>
      <c r="D2746" s="61">
        <f t="shared" si="338"/>
        <v>6.875E-3</v>
      </c>
      <c r="E2746" s="351">
        <f>'Employee Salary Payroll Tax '!N2748</f>
        <v>13496.62</v>
      </c>
      <c r="F2746" s="351">
        <f t="shared" si="339"/>
        <v>13589.409262500001</v>
      </c>
      <c r="G2746" s="352"/>
      <c r="H2746" s="351">
        <f t="shared" si="344"/>
        <v>31503.379999999997</v>
      </c>
      <c r="I2746" s="351">
        <f t="shared" si="340"/>
        <v>92.789262500000405</v>
      </c>
      <c r="J2746" s="351">
        <f t="shared" si="341"/>
        <v>0.55673557500000248</v>
      </c>
      <c r="K2746" s="293">
        <f>SUM('Employee Salary Payroll Tax '!I2748:K2748)</f>
        <v>13498.18</v>
      </c>
      <c r="L2746" s="293">
        <f>'Employee Salary Payroll Tax '!H2748</f>
        <v>0</v>
      </c>
      <c r="M2746" s="293">
        <f t="shared" si="342"/>
        <v>-1.5599999999994907</v>
      </c>
      <c r="N2746" s="359">
        <f t="shared" si="343"/>
        <v>0.55679992495874764</v>
      </c>
      <c r="O2746" s="331"/>
      <c r="P2746" s="61"/>
      <c r="Q2746" s="294"/>
      <c r="R2746" s="292"/>
      <c r="S2746" s="291"/>
    </row>
    <row r="2747" spans="1:19" ht="14.4">
      <c r="A2747" s="36">
        <f t="shared" si="345"/>
        <v>1424</v>
      </c>
      <c r="B2747" s="526"/>
      <c r="C2747" s="36" t="str">
        <f>VLOOKUP('Employee Salary Payroll Tax '!B2749,'Employee Salary Payroll Tax '!$D$1:$E$7,2,FALSE)</f>
        <v>NonUnion</v>
      </c>
      <c r="D2747" s="61">
        <f t="shared" si="338"/>
        <v>2.98E-2</v>
      </c>
      <c r="E2747" s="351">
        <f>'Employee Salary Payroll Tax '!N2749</f>
        <v>180191.73</v>
      </c>
      <c r="F2747" s="351">
        <f t="shared" si="339"/>
        <v>185561.44355400003</v>
      </c>
      <c r="G2747" s="352"/>
      <c r="H2747" s="351">
        <f t="shared" si="344"/>
        <v>0</v>
      </c>
      <c r="I2747" s="351">
        <f t="shared" si="340"/>
        <v>5369.7135540000163</v>
      </c>
      <c r="J2747" s="351">
        <f t="shared" si="341"/>
        <v>0</v>
      </c>
      <c r="K2747" s="293">
        <f>SUM('Employee Salary Payroll Tax '!I2749:K2749)</f>
        <v>180191.73</v>
      </c>
      <c r="L2747" s="293">
        <f>'Employee Salary Payroll Tax '!H2749</f>
        <v>0</v>
      </c>
      <c r="M2747" s="293">
        <f t="shared" si="342"/>
        <v>0</v>
      </c>
      <c r="N2747" s="359">
        <f t="shared" si="343"/>
        <v>0</v>
      </c>
      <c r="O2747" s="331"/>
      <c r="P2747" s="61"/>
      <c r="Q2747" s="294"/>
      <c r="R2747" s="292"/>
      <c r="S2747" s="291"/>
    </row>
    <row r="2748" spans="1:19" ht="14.4">
      <c r="A2748" s="36">
        <f t="shared" si="345"/>
        <v>1425</v>
      </c>
      <c r="B2748" s="526"/>
      <c r="C2748" s="36" t="str">
        <f>VLOOKUP('Employee Salary Payroll Tax '!B2750,'Employee Salary Payroll Tax '!$D$1:$E$7,2,FALSE)</f>
        <v>IBEW</v>
      </c>
      <c r="D2748" s="61">
        <f t="shared" si="338"/>
        <v>6.875E-3</v>
      </c>
      <c r="E2748" s="351">
        <f>'Employee Salary Payroll Tax '!N2750</f>
        <v>75852.649999999994</v>
      </c>
      <c r="F2748" s="351">
        <f t="shared" si="339"/>
        <v>76374.136968749997</v>
      </c>
      <c r="G2748" s="352"/>
      <c r="H2748" s="351">
        <f t="shared" si="344"/>
        <v>0</v>
      </c>
      <c r="I2748" s="351">
        <f t="shared" si="340"/>
        <v>521.48696875000314</v>
      </c>
      <c r="J2748" s="351">
        <f t="shared" si="341"/>
        <v>0</v>
      </c>
      <c r="K2748" s="293">
        <f>SUM('Employee Salary Payroll Tax '!I2750:K2750)</f>
        <v>35058.730000000003</v>
      </c>
      <c r="L2748" s="293">
        <f>'Employee Salary Payroll Tax '!H2750</f>
        <v>0</v>
      </c>
      <c r="M2748" s="293">
        <f t="shared" si="342"/>
        <v>40793.919999999991</v>
      </c>
      <c r="N2748" s="359">
        <f t="shared" si="343"/>
        <v>0</v>
      </c>
      <c r="O2748" s="331"/>
      <c r="P2748" s="61"/>
      <c r="Q2748" s="294"/>
      <c r="R2748" s="292"/>
      <c r="S2748" s="291"/>
    </row>
    <row r="2749" spans="1:19" ht="14.4">
      <c r="A2749" s="36">
        <f t="shared" si="345"/>
        <v>1426</v>
      </c>
      <c r="B2749" s="526"/>
      <c r="C2749" s="36" t="str">
        <f>VLOOKUP('Employee Salary Payroll Tax '!B2751,'Employee Salary Payroll Tax '!$D$1:$E$7,2,FALSE)</f>
        <v>IBEW</v>
      </c>
      <c r="D2749" s="61">
        <f t="shared" si="338"/>
        <v>6.875E-3</v>
      </c>
      <c r="E2749" s="351">
        <f>'Employee Salary Payroll Tax '!N2751</f>
        <v>55316.62</v>
      </c>
      <c r="F2749" s="351">
        <f t="shared" si="339"/>
        <v>55696.921762500002</v>
      </c>
      <c r="G2749" s="352"/>
      <c r="H2749" s="351">
        <f t="shared" si="344"/>
        <v>0</v>
      </c>
      <c r="I2749" s="351">
        <f t="shared" si="340"/>
        <v>380.30176249999931</v>
      </c>
      <c r="J2749" s="351">
        <f t="shared" si="341"/>
        <v>0</v>
      </c>
      <c r="K2749" s="293">
        <f>SUM('Employee Salary Payroll Tax '!I2751:K2751)</f>
        <v>55028.5</v>
      </c>
      <c r="L2749" s="293">
        <f>'Employee Salary Payroll Tax '!H2751</f>
        <v>0</v>
      </c>
      <c r="M2749" s="293">
        <f t="shared" si="342"/>
        <v>288.12000000000262</v>
      </c>
      <c r="N2749" s="359">
        <f t="shared" si="343"/>
        <v>0</v>
      </c>
      <c r="O2749" s="331"/>
      <c r="P2749" s="61"/>
      <c r="Q2749" s="294"/>
      <c r="R2749" s="292"/>
      <c r="S2749" s="291"/>
    </row>
    <row r="2750" spans="1:19" ht="14.4">
      <c r="A2750" s="36">
        <f t="shared" si="345"/>
        <v>1427</v>
      </c>
      <c r="B2750" s="526"/>
      <c r="C2750" s="36" t="str">
        <f>VLOOKUP('Employee Salary Payroll Tax '!B2752,'Employee Salary Payroll Tax '!$D$1:$E$7,2,FALSE)</f>
        <v>UA</v>
      </c>
      <c r="D2750" s="61">
        <f t="shared" si="338"/>
        <v>0.03</v>
      </c>
      <c r="E2750" s="351">
        <f>'Employee Salary Payroll Tax '!N2752</f>
        <v>80603.86</v>
      </c>
      <c r="F2750" s="351">
        <f t="shared" si="339"/>
        <v>83021.9758</v>
      </c>
      <c r="G2750" s="352"/>
      <c r="H2750" s="351">
        <f t="shared" si="344"/>
        <v>0</v>
      </c>
      <c r="I2750" s="351">
        <f t="shared" si="340"/>
        <v>2418.1157999999996</v>
      </c>
      <c r="J2750" s="351">
        <f t="shared" si="341"/>
        <v>0</v>
      </c>
      <c r="K2750" s="293">
        <f>SUM('Employee Salary Payroll Tax '!I2752:K2752)</f>
        <v>71151.38</v>
      </c>
      <c r="L2750" s="293">
        <f>'Employee Salary Payroll Tax '!H2752</f>
        <v>1612.08</v>
      </c>
      <c r="M2750" s="293">
        <f t="shared" si="342"/>
        <v>7840.399999999996</v>
      </c>
      <c r="N2750" s="359">
        <f t="shared" si="343"/>
        <v>0</v>
      </c>
      <c r="O2750" s="331"/>
      <c r="P2750" s="61"/>
      <c r="Q2750" s="294"/>
      <c r="R2750" s="292"/>
      <c r="S2750" s="291"/>
    </row>
    <row r="2751" spans="1:19" ht="14.4">
      <c r="A2751" s="36">
        <f t="shared" si="345"/>
        <v>1428</v>
      </c>
      <c r="B2751" s="526"/>
      <c r="C2751" s="36" t="str">
        <f>VLOOKUP('Employee Salary Payroll Tax '!B2753,'Employee Salary Payroll Tax '!$D$1:$E$7,2,FALSE)</f>
        <v>IBEW</v>
      </c>
      <c r="D2751" s="61">
        <f t="shared" si="338"/>
        <v>6.875E-3</v>
      </c>
      <c r="E2751" s="351">
        <f>'Employee Salary Payroll Tax '!N2753</f>
        <v>125045.4</v>
      </c>
      <c r="F2751" s="351">
        <f t="shared" si="339"/>
        <v>125905.08712499999</v>
      </c>
      <c r="G2751" s="352"/>
      <c r="H2751" s="351">
        <f t="shared" si="344"/>
        <v>0</v>
      </c>
      <c r="I2751" s="351">
        <f t="shared" si="340"/>
        <v>859.68712499999674</v>
      </c>
      <c r="J2751" s="351">
        <f t="shared" si="341"/>
        <v>0</v>
      </c>
      <c r="K2751" s="293">
        <f>SUM('Employee Salary Payroll Tax '!I2753:K2753)</f>
        <v>64827.02</v>
      </c>
      <c r="L2751" s="293">
        <f>'Employee Salary Payroll Tax '!H2753</f>
        <v>0</v>
      </c>
      <c r="M2751" s="293">
        <f t="shared" si="342"/>
        <v>60218.38</v>
      </c>
      <c r="N2751" s="359">
        <f t="shared" si="343"/>
        <v>0</v>
      </c>
      <c r="O2751" s="331"/>
      <c r="P2751" s="61"/>
      <c r="Q2751" s="294"/>
      <c r="R2751" s="292"/>
      <c r="S2751" s="291"/>
    </row>
    <row r="2752" spans="1:19" ht="14.4">
      <c r="A2752" s="36">
        <f t="shared" si="345"/>
        <v>1429</v>
      </c>
      <c r="B2752" s="526"/>
      <c r="C2752" s="36" t="str">
        <f>VLOOKUP('Employee Salary Payroll Tax '!B2754,'Employee Salary Payroll Tax '!$D$1:$E$7,2,FALSE)</f>
        <v>NonUnion</v>
      </c>
      <c r="D2752" s="61">
        <f t="shared" si="338"/>
        <v>2.98E-2</v>
      </c>
      <c r="E2752" s="351">
        <f>'Employee Salary Payroll Tax '!N2754</f>
        <v>70189.649999999994</v>
      </c>
      <c r="F2752" s="351">
        <f t="shared" si="339"/>
        <v>72281.301569999996</v>
      </c>
      <c r="G2752" s="352"/>
      <c r="H2752" s="351">
        <f t="shared" si="344"/>
        <v>0</v>
      </c>
      <c r="I2752" s="351">
        <f t="shared" si="340"/>
        <v>2091.6515700000018</v>
      </c>
      <c r="J2752" s="351">
        <f t="shared" si="341"/>
        <v>0</v>
      </c>
      <c r="K2752" s="293">
        <f>SUM('Employee Salary Payroll Tax '!I2754:K2754)</f>
        <v>70189.649999999994</v>
      </c>
      <c r="L2752" s="293">
        <f>'Employee Salary Payroll Tax '!H2754</f>
        <v>0</v>
      </c>
      <c r="M2752" s="293">
        <f t="shared" si="342"/>
        <v>0</v>
      </c>
      <c r="N2752" s="359">
        <f t="shared" si="343"/>
        <v>0</v>
      </c>
      <c r="O2752" s="331"/>
      <c r="P2752" s="61"/>
      <c r="Q2752" s="294"/>
      <c r="R2752" s="292"/>
      <c r="S2752" s="291"/>
    </row>
    <row r="2753" spans="1:19" ht="14.4">
      <c r="A2753" s="36">
        <f t="shared" si="345"/>
        <v>1430</v>
      </c>
      <c r="B2753" s="526"/>
      <c r="C2753" s="36" t="str">
        <f>VLOOKUP('Employee Salary Payroll Tax '!B2755,'Employee Salary Payroll Tax '!$D$1:$E$7,2,FALSE)</f>
        <v>NonUnion</v>
      </c>
      <c r="D2753" s="61">
        <f t="shared" si="338"/>
        <v>2.98E-2</v>
      </c>
      <c r="E2753" s="351">
        <f>'Employee Salary Payroll Tax '!N2755</f>
        <v>65445.9</v>
      </c>
      <c r="F2753" s="351">
        <f t="shared" si="339"/>
        <v>67396.187820000006</v>
      </c>
      <c r="G2753" s="352"/>
      <c r="H2753" s="351">
        <f t="shared" si="344"/>
        <v>0</v>
      </c>
      <c r="I2753" s="351">
        <f t="shared" si="340"/>
        <v>1950.287820000005</v>
      </c>
      <c r="J2753" s="351">
        <f t="shared" si="341"/>
        <v>0</v>
      </c>
      <c r="K2753" s="293">
        <f>SUM('Employee Salary Payroll Tax '!I2755:K2755)</f>
        <v>2498.54</v>
      </c>
      <c r="L2753" s="293">
        <f>'Employee Salary Payroll Tax '!H2755</f>
        <v>0</v>
      </c>
      <c r="M2753" s="293">
        <f t="shared" si="342"/>
        <v>62947.360000000001</v>
      </c>
      <c r="N2753" s="359">
        <f t="shared" si="343"/>
        <v>0</v>
      </c>
      <c r="O2753" s="331"/>
      <c r="P2753" s="61"/>
      <c r="Q2753" s="294"/>
      <c r="R2753" s="292"/>
      <c r="S2753" s="291"/>
    </row>
    <row r="2754" spans="1:19" ht="14.4">
      <c r="A2754" s="36">
        <f t="shared" si="345"/>
        <v>1431</v>
      </c>
      <c r="B2754" s="526"/>
      <c r="C2754" s="36" t="str">
        <f>VLOOKUP('Employee Salary Payroll Tax '!B2756,'Employee Salary Payroll Tax '!$D$1:$E$7,2,FALSE)</f>
        <v>NonUnion</v>
      </c>
      <c r="D2754" s="61">
        <f t="shared" si="338"/>
        <v>2.98E-2</v>
      </c>
      <c r="E2754" s="351">
        <f>'Employee Salary Payroll Tax '!N2756</f>
        <v>61969.51</v>
      </c>
      <c r="F2754" s="351">
        <f t="shared" si="339"/>
        <v>63816.201398000005</v>
      </c>
      <c r="G2754" s="352"/>
      <c r="H2754" s="351">
        <f t="shared" si="344"/>
        <v>0</v>
      </c>
      <c r="I2754" s="351">
        <f t="shared" si="340"/>
        <v>1846.6913980000027</v>
      </c>
      <c r="J2754" s="351">
        <f t="shared" si="341"/>
        <v>0</v>
      </c>
      <c r="K2754" s="293">
        <f>SUM('Employee Salary Payroll Tax '!I2756:K2756)</f>
        <v>11799.33</v>
      </c>
      <c r="L2754" s="293">
        <f>'Employee Salary Payroll Tax '!H2756</f>
        <v>0</v>
      </c>
      <c r="M2754" s="293">
        <f t="shared" si="342"/>
        <v>50170.18</v>
      </c>
      <c r="N2754" s="359">
        <f t="shared" si="343"/>
        <v>0</v>
      </c>
      <c r="O2754" s="331"/>
      <c r="P2754" s="61"/>
      <c r="Q2754" s="294"/>
      <c r="R2754" s="292"/>
      <c r="S2754" s="291"/>
    </row>
    <row r="2755" spans="1:19" ht="14.4">
      <c r="A2755" s="36">
        <f t="shared" si="345"/>
        <v>1432</v>
      </c>
      <c r="B2755" s="526"/>
      <c r="C2755" s="36" t="str">
        <f>VLOOKUP('Employee Salary Payroll Tax '!B2757,'Employee Salary Payroll Tax '!$D$1:$E$7,2,FALSE)</f>
        <v>NonUnion</v>
      </c>
      <c r="D2755" s="61">
        <f t="shared" si="338"/>
        <v>2.98E-2</v>
      </c>
      <c r="E2755" s="351">
        <f>'Employee Salary Payroll Tax '!N2757</f>
        <v>112406.51</v>
      </c>
      <c r="F2755" s="351">
        <f t="shared" si="339"/>
        <v>115756.223998</v>
      </c>
      <c r="G2755" s="352"/>
      <c r="H2755" s="351">
        <f t="shared" si="344"/>
        <v>0</v>
      </c>
      <c r="I2755" s="351">
        <f t="shared" si="340"/>
        <v>3349.7139980000065</v>
      </c>
      <c r="J2755" s="351">
        <f t="shared" si="341"/>
        <v>0</v>
      </c>
      <c r="K2755" s="293">
        <f>SUM('Employee Salary Payroll Tax '!I2757:K2757)</f>
        <v>112415.34</v>
      </c>
      <c r="L2755" s="293">
        <f>'Employee Salary Payroll Tax '!H2757</f>
        <v>0</v>
      </c>
      <c r="M2755" s="293">
        <f t="shared" si="342"/>
        <v>-8.8300000000017462</v>
      </c>
      <c r="N2755" s="359">
        <f t="shared" si="343"/>
        <v>0</v>
      </c>
      <c r="O2755" s="331"/>
      <c r="P2755" s="61"/>
      <c r="Q2755" s="294"/>
      <c r="R2755" s="292"/>
      <c r="S2755" s="291"/>
    </row>
    <row r="2756" spans="1:19" ht="14.4">
      <c r="A2756" s="36">
        <f t="shared" si="345"/>
        <v>1433</v>
      </c>
      <c r="B2756" s="526"/>
      <c r="C2756" s="36" t="str">
        <f>VLOOKUP('Employee Salary Payroll Tax '!B2758,'Employee Salary Payroll Tax '!$D$1:$E$7,2,FALSE)</f>
        <v>NonUnion</v>
      </c>
      <c r="D2756" s="61">
        <f t="shared" si="338"/>
        <v>2.98E-2</v>
      </c>
      <c r="E2756" s="351">
        <f>'Employee Salary Payroll Tax '!N2758</f>
        <v>113030.28</v>
      </c>
      <c r="F2756" s="351">
        <f t="shared" si="339"/>
        <v>116398.58234400001</v>
      </c>
      <c r="G2756" s="352"/>
      <c r="H2756" s="351">
        <f t="shared" si="344"/>
        <v>0</v>
      </c>
      <c r="I2756" s="351">
        <f t="shared" si="340"/>
        <v>3368.3023440000106</v>
      </c>
      <c r="J2756" s="351">
        <f t="shared" si="341"/>
        <v>0</v>
      </c>
      <c r="K2756" s="293">
        <f>SUM('Employee Salary Payroll Tax '!I2758:K2758)</f>
        <v>113030.28</v>
      </c>
      <c r="L2756" s="293">
        <f>'Employee Salary Payroll Tax '!H2758</f>
        <v>0</v>
      </c>
      <c r="M2756" s="293">
        <f t="shared" si="342"/>
        <v>0</v>
      </c>
      <c r="N2756" s="359">
        <f t="shared" si="343"/>
        <v>0</v>
      </c>
      <c r="O2756" s="331"/>
      <c r="P2756" s="61"/>
      <c r="Q2756" s="294"/>
      <c r="R2756" s="292"/>
      <c r="S2756" s="291"/>
    </row>
    <row r="2757" spans="1:19" ht="14.4">
      <c r="A2757" s="36">
        <f t="shared" si="345"/>
        <v>1434</v>
      </c>
      <c r="B2757" s="526"/>
      <c r="C2757" s="36" t="str">
        <f>VLOOKUP('Employee Salary Payroll Tax '!B2759,'Employee Salary Payroll Tax '!$D$1:$E$7,2,FALSE)</f>
        <v>NonUnion</v>
      </c>
      <c r="D2757" s="61">
        <f t="shared" si="338"/>
        <v>2.98E-2</v>
      </c>
      <c r="E2757" s="351">
        <f>'Employee Salary Payroll Tax '!N2759</f>
        <v>66701.8</v>
      </c>
      <c r="F2757" s="351">
        <f t="shared" si="339"/>
        <v>68689.513640000005</v>
      </c>
      <c r="G2757" s="352"/>
      <c r="H2757" s="351">
        <f t="shared" si="344"/>
        <v>0</v>
      </c>
      <c r="I2757" s="351">
        <f t="shared" si="340"/>
        <v>1987.7136400000018</v>
      </c>
      <c r="J2757" s="351">
        <f t="shared" si="341"/>
        <v>0</v>
      </c>
      <c r="K2757" s="293">
        <f>SUM('Employee Salary Payroll Tax '!I2759:K2759)</f>
        <v>17748.669999999998</v>
      </c>
      <c r="L2757" s="293">
        <f>'Employee Salary Payroll Tax '!H2759</f>
        <v>0</v>
      </c>
      <c r="M2757" s="293">
        <f t="shared" si="342"/>
        <v>48953.130000000005</v>
      </c>
      <c r="N2757" s="359">
        <f t="shared" si="343"/>
        <v>0</v>
      </c>
      <c r="O2757" s="331"/>
      <c r="P2757" s="61"/>
      <c r="Q2757" s="294"/>
      <c r="R2757" s="292"/>
      <c r="S2757" s="291"/>
    </row>
    <row r="2758" spans="1:19" ht="14.4">
      <c r="A2758" s="36">
        <f t="shared" si="345"/>
        <v>1435</v>
      </c>
      <c r="B2758" s="526"/>
      <c r="C2758" s="36" t="str">
        <f>VLOOKUP('Employee Salary Payroll Tax '!B2760,'Employee Salary Payroll Tax '!$D$1:$E$7,2,FALSE)</f>
        <v>IBEW</v>
      </c>
      <c r="D2758" s="61">
        <f t="shared" si="338"/>
        <v>6.875E-3</v>
      </c>
      <c r="E2758" s="351">
        <f>'Employee Salary Payroll Tax '!N2760</f>
        <v>213084.79999999999</v>
      </c>
      <c r="F2758" s="351">
        <f t="shared" si="339"/>
        <v>214549.75799999997</v>
      </c>
      <c r="G2758" s="352"/>
      <c r="H2758" s="351">
        <f t="shared" si="344"/>
        <v>0</v>
      </c>
      <c r="I2758" s="351">
        <f t="shared" si="340"/>
        <v>1464.9579999999842</v>
      </c>
      <c r="J2758" s="351">
        <f t="shared" si="341"/>
        <v>0</v>
      </c>
      <c r="K2758" s="293">
        <f>SUM('Employee Salary Payroll Tax '!I2760:K2760)</f>
        <v>181930.92</v>
      </c>
      <c r="L2758" s="293">
        <f>'Employee Salary Payroll Tax '!H2760</f>
        <v>0</v>
      </c>
      <c r="M2758" s="293">
        <f t="shared" si="342"/>
        <v>31153.879999999976</v>
      </c>
      <c r="N2758" s="359">
        <f t="shared" si="343"/>
        <v>0</v>
      </c>
      <c r="O2758" s="331"/>
      <c r="P2758" s="61"/>
      <c r="Q2758" s="294"/>
      <c r="R2758" s="292"/>
      <c r="S2758" s="291"/>
    </row>
    <row r="2759" spans="1:19" ht="14.4">
      <c r="A2759" s="36">
        <f t="shared" si="345"/>
        <v>1436</v>
      </c>
      <c r="B2759" s="526"/>
      <c r="C2759" s="36" t="str">
        <f>VLOOKUP('Employee Salary Payroll Tax '!B2761,'Employee Salary Payroll Tax '!$D$1:$E$7,2,FALSE)</f>
        <v>NonUnion</v>
      </c>
      <c r="D2759" s="61">
        <f t="shared" si="338"/>
        <v>2.98E-2</v>
      </c>
      <c r="E2759" s="351">
        <f>'Employee Salary Payroll Tax '!N2761</f>
        <v>70734.210000000006</v>
      </c>
      <c r="F2759" s="351">
        <f t="shared" si="339"/>
        <v>72842.089458000017</v>
      </c>
      <c r="G2759" s="352"/>
      <c r="H2759" s="351">
        <f t="shared" si="344"/>
        <v>0</v>
      </c>
      <c r="I2759" s="351">
        <f t="shared" si="340"/>
        <v>2107.8794580000103</v>
      </c>
      <c r="J2759" s="351">
        <f t="shared" si="341"/>
        <v>0</v>
      </c>
      <c r="K2759" s="293">
        <f>SUM('Employee Salary Payroll Tax '!I2761:K2761)</f>
        <v>75.97</v>
      </c>
      <c r="L2759" s="293">
        <f>'Employee Salary Payroll Tax '!H2761</f>
        <v>0</v>
      </c>
      <c r="M2759" s="293">
        <f t="shared" si="342"/>
        <v>70658.240000000005</v>
      </c>
      <c r="N2759" s="359">
        <f t="shared" si="343"/>
        <v>0</v>
      </c>
      <c r="O2759" s="331"/>
      <c r="P2759" s="61"/>
      <c r="Q2759" s="294"/>
      <c r="R2759" s="292"/>
      <c r="S2759" s="291"/>
    </row>
    <row r="2760" spans="1:19" ht="14.4">
      <c r="A2760" s="36">
        <f t="shared" si="345"/>
        <v>1437</v>
      </c>
      <c r="B2760" s="526"/>
      <c r="C2760" s="36" t="str">
        <f>VLOOKUP('Employee Salary Payroll Tax '!B2762,'Employee Salary Payroll Tax '!$D$1:$E$7,2,FALSE)</f>
        <v>IBEW</v>
      </c>
      <c r="D2760" s="61">
        <f t="shared" si="338"/>
        <v>6.875E-3</v>
      </c>
      <c r="E2760" s="351">
        <f>'Employee Salary Payroll Tax '!N2762</f>
        <v>28268.48</v>
      </c>
      <c r="F2760" s="351">
        <f t="shared" si="339"/>
        <v>28462.825799999999</v>
      </c>
      <c r="G2760" s="352"/>
      <c r="H2760" s="351">
        <f t="shared" si="344"/>
        <v>16731.52</v>
      </c>
      <c r="I2760" s="351">
        <f t="shared" si="340"/>
        <v>194.34579999999914</v>
      </c>
      <c r="J2760" s="351">
        <f t="shared" si="341"/>
        <v>1.166074799999995</v>
      </c>
      <c r="K2760" s="293">
        <f>SUM('Employee Salary Payroll Tax '!I2762:K2762)</f>
        <v>28268.48</v>
      </c>
      <c r="L2760" s="293">
        <f>'Employee Salary Payroll Tax '!H2762</f>
        <v>0</v>
      </c>
      <c r="M2760" s="293">
        <f t="shared" si="342"/>
        <v>0</v>
      </c>
      <c r="N2760" s="359">
        <f t="shared" si="343"/>
        <v>1.1660747999587451</v>
      </c>
      <c r="O2760" s="331"/>
      <c r="P2760" s="61"/>
      <c r="Q2760" s="294"/>
      <c r="R2760" s="292"/>
      <c r="S2760" s="291"/>
    </row>
    <row r="2761" spans="1:19" ht="14.4">
      <c r="A2761" s="36">
        <f t="shared" si="345"/>
        <v>1438</v>
      </c>
      <c r="B2761" s="526"/>
      <c r="C2761" s="36" t="str">
        <f>VLOOKUP('Employee Salary Payroll Tax '!B2763,'Employee Salary Payroll Tax '!$D$1:$E$7,2,FALSE)</f>
        <v>NonUnion</v>
      </c>
      <c r="D2761" s="61">
        <f t="shared" si="338"/>
        <v>2.98E-2</v>
      </c>
      <c r="E2761" s="351">
        <f>'Employee Salary Payroll Tax '!N2763</f>
        <v>14440.75</v>
      </c>
      <c r="F2761" s="351">
        <f t="shared" si="339"/>
        <v>14871.084350000001</v>
      </c>
      <c r="G2761" s="352"/>
      <c r="H2761" s="351">
        <f t="shared" si="344"/>
        <v>30559.25</v>
      </c>
      <c r="I2761" s="351">
        <f t="shared" si="340"/>
        <v>430.334350000001</v>
      </c>
      <c r="J2761" s="351">
        <f t="shared" si="341"/>
        <v>2.5820061000000059</v>
      </c>
      <c r="K2761" s="293">
        <f>SUM('Employee Salary Payroll Tax '!I2763:K2763)</f>
        <v>821.4</v>
      </c>
      <c r="L2761" s="293">
        <f>'Employee Salary Payroll Tax '!H2763</f>
        <v>0</v>
      </c>
      <c r="M2761" s="293">
        <f t="shared" si="342"/>
        <v>13619.35</v>
      </c>
      <c r="N2761" s="359">
        <f t="shared" si="343"/>
        <v>0.14686631998983005</v>
      </c>
      <c r="O2761" s="331"/>
      <c r="P2761" s="61"/>
      <c r="Q2761" s="294"/>
      <c r="R2761" s="292"/>
      <c r="S2761" s="291"/>
    </row>
    <row r="2762" spans="1:19" ht="14.4">
      <c r="A2762" s="36">
        <f t="shared" si="345"/>
        <v>1439</v>
      </c>
      <c r="B2762" s="526"/>
      <c r="C2762" s="36" t="str">
        <f>VLOOKUP('Employee Salary Payroll Tax '!B2764,'Employee Salary Payroll Tax '!$D$1:$E$7,2,FALSE)</f>
        <v>IBEW</v>
      </c>
      <c r="D2762" s="61">
        <f t="shared" si="338"/>
        <v>6.875E-3</v>
      </c>
      <c r="E2762" s="351">
        <f>'Employee Salary Payroll Tax '!N2764</f>
        <v>40691.910000000003</v>
      </c>
      <c r="F2762" s="351">
        <f t="shared" si="339"/>
        <v>40971.666881249999</v>
      </c>
      <c r="G2762" s="352"/>
      <c r="H2762" s="351">
        <f t="shared" si="344"/>
        <v>4308.0899999999965</v>
      </c>
      <c r="I2762" s="351">
        <f t="shared" si="340"/>
        <v>279.75688124999579</v>
      </c>
      <c r="J2762" s="351">
        <f t="shared" si="341"/>
        <v>1.6785412874999748</v>
      </c>
      <c r="K2762" s="293">
        <f>SUM('Employee Salary Payroll Tax '!I2764:K2764)</f>
        <v>40691.909999999996</v>
      </c>
      <c r="L2762" s="293">
        <f>'Employee Salary Payroll Tax '!H2764</f>
        <v>0</v>
      </c>
      <c r="M2762" s="293">
        <f t="shared" si="342"/>
        <v>7.2759576141834259E-12</v>
      </c>
      <c r="N2762" s="359">
        <f t="shared" si="343"/>
        <v>1.6785412874587242</v>
      </c>
      <c r="O2762" s="331"/>
      <c r="P2762" s="61"/>
      <c r="Q2762" s="294"/>
      <c r="R2762" s="292"/>
      <c r="S2762" s="291"/>
    </row>
    <row r="2763" spans="1:19" ht="14.4">
      <c r="A2763" s="36">
        <f t="shared" si="345"/>
        <v>1440</v>
      </c>
      <c r="B2763" s="526"/>
      <c r="C2763" s="36" t="str">
        <f>VLOOKUP('Employee Salary Payroll Tax '!B2765,'Employee Salary Payroll Tax '!$D$1:$E$7,2,FALSE)</f>
        <v>IBEW</v>
      </c>
      <c r="D2763" s="61">
        <f t="shared" si="338"/>
        <v>6.875E-3</v>
      </c>
      <c r="E2763" s="351">
        <f>'Employee Salary Payroll Tax '!N2765</f>
        <v>26976.78</v>
      </c>
      <c r="F2763" s="351">
        <f t="shared" si="339"/>
        <v>27162.245362499998</v>
      </c>
      <c r="G2763" s="352"/>
      <c r="H2763" s="351">
        <f t="shared" si="344"/>
        <v>18023.22</v>
      </c>
      <c r="I2763" s="351">
        <f t="shared" si="340"/>
        <v>185.46536249999917</v>
      </c>
      <c r="J2763" s="351">
        <f t="shared" si="341"/>
        <v>1.1127921749999952</v>
      </c>
      <c r="K2763" s="293">
        <f>SUM('Employee Salary Payroll Tax '!I2765:K2765)</f>
        <v>26976.78</v>
      </c>
      <c r="L2763" s="293">
        <f>'Employee Salary Payroll Tax '!H2765</f>
        <v>0</v>
      </c>
      <c r="M2763" s="293">
        <f t="shared" si="342"/>
        <v>0</v>
      </c>
      <c r="N2763" s="359">
        <f t="shared" si="343"/>
        <v>1.1127921749587451</v>
      </c>
      <c r="O2763" s="331"/>
      <c r="P2763" s="61"/>
      <c r="Q2763" s="294"/>
      <c r="R2763" s="292"/>
      <c r="S2763" s="291"/>
    </row>
    <row r="2764" spans="1:19" ht="14.4">
      <c r="A2764" s="36">
        <f t="shared" si="345"/>
        <v>1441</v>
      </c>
      <c r="B2764" s="526"/>
      <c r="C2764" s="36" t="str">
        <f>VLOOKUP('Employee Salary Payroll Tax '!B2766,'Employee Salary Payroll Tax '!$D$1:$E$7,2,FALSE)</f>
        <v>NonUnion</v>
      </c>
      <c r="D2764" s="61">
        <f t="shared" si="338"/>
        <v>2.98E-2</v>
      </c>
      <c r="E2764" s="351">
        <f>'Employee Salary Payroll Tax '!N2766</f>
        <v>64041.56</v>
      </c>
      <c r="F2764" s="351">
        <f t="shared" si="339"/>
        <v>65949.998487999997</v>
      </c>
      <c r="G2764" s="352"/>
      <c r="H2764" s="351">
        <f t="shared" si="344"/>
        <v>0</v>
      </c>
      <c r="I2764" s="351">
        <f t="shared" si="340"/>
        <v>1908.4384879999998</v>
      </c>
      <c r="J2764" s="351">
        <f t="shared" si="341"/>
        <v>0</v>
      </c>
      <c r="K2764" s="293">
        <f>SUM('Employee Salary Payroll Tax '!I2766:K2766)</f>
        <v>38905.24</v>
      </c>
      <c r="L2764" s="293">
        <f>'Employee Salary Payroll Tax '!H2766</f>
        <v>0</v>
      </c>
      <c r="M2764" s="293">
        <f t="shared" si="342"/>
        <v>25136.32</v>
      </c>
      <c r="N2764" s="359">
        <f t="shared" si="343"/>
        <v>0</v>
      </c>
      <c r="O2764" s="331"/>
      <c r="P2764" s="61"/>
      <c r="Q2764" s="294"/>
      <c r="R2764" s="292"/>
      <c r="S2764" s="291"/>
    </row>
    <row r="2765" spans="1:19" ht="14.4">
      <c r="A2765" s="36">
        <f t="shared" si="345"/>
        <v>1442</v>
      </c>
      <c r="B2765" s="526"/>
      <c r="C2765" s="36" t="str">
        <f>VLOOKUP('Employee Salary Payroll Tax '!B2767,'Employee Salary Payroll Tax '!$D$1:$E$7,2,FALSE)</f>
        <v>NonUnion</v>
      </c>
      <c r="D2765" s="61">
        <f t="shared" si="338"/>
        <v>2.98E-2</v>
      </c>
      <c r="E2765" s="351">
        <f>'Employee Salary Payroll Tax '!N2767</f>
        <v>112197.5</v>
      </c>
      <c r="F2765" s="351">
        <f t="shared" si="339"/>
        <v>115540.98550000001</v>
      </c>
      <c r="G2765" s="352"/>
      <c r="H2765" s="351">
        <f t="shared" si="344"/>
        <v>0</v>
      </c>
      <c r="I2765" s="351">
        <f t="shared" si="340"/>
        <v>3343.4855000000098</v>
      </c>
      <c r="J2765" s="351">
        <f t="shared" si="341"/>
        <v>0</v>
      </c>
      <c r="K2765" s="293">
        <f>SUM('Employee Salary Payroll Tax '!I2767:K2767)</f>
        <v>89686.86</v>
      </c>
      <c r="L2765" s="293">
        <f>'Employee Salary Payroll Tax '!H2767</f>
        <v>0</v>
      </c>
      <c r="M2765" s="293">
        <f t="shared" si="342"/>
        <v>22510.639999999999</v>
      </c>
      <c r="N2765" s="359">
        <f t="shared" si="343"/>
        <v>0</v>
      </c>
      <c r="O2765" s="331"/>
      <c r="P2765" s="61"/>
      <c r="Q2765" s="294"/>
      <c r="R2765" s="292"/>
      <c r="S2765" s="291"/>
    </row>
    <row r="2766" spans="1:19" ht="14.4">
      <c r="A2766" s="36">
        <f t="shared" si="345"/>
        <v>1443</v>
      </c>
      <c r="B2766" s="526"/>
      <c r="C2766" s="36" t="str">
        <f>VLOOKUP('Employee Salary Payroll Tax '!B2768,'Employee Salary Payroll Tax '!$D$1:$E$7,2,FALSE)</f>
        <v>NonUnion</v>
      </c>
      <c r="D2766" s="61">
        <f t="shared" si="338"/>
        <v>2.98E-2</v>
      </c>
      <c r="E2766" s="351">
        <f>'Employee Salary Payroll Tax '!N2768</f>
        <v>75286.95</v>
      </c>
      <c r="F2766" s="351">
        <f t="shared" si="339"/>
        <v>77530.501109999997</v>
      </c>
      <c r="G2766" s="352"/>
      <c r="H2766" s="351">
        <f t="shared" si="344"/>
        <v>0</v>
      </c>
      <c r="I2766" s="351">
        <f t="shared" si="340"/>
        <v>2243.5511100000003</v>
      </c>
      <c r="J2766" s="351">
        <f t="shared" si="341"/>
        <v>0</v>
      </c>
      <c r="K2766" s="293">
        <f>SUM('Employee Salary Payroll Tax '!I2768:K2768)</f>
        <v>70685.87000000001</v>
      </c>
      <c r="L2766" s="293">
        <f>'Employee Salary Payroll Tax '!H2768</f>
        <v>4534.74</v>
      </c>
      <c r="M2766" s="293">
        <f t="shared" si="342"/>
        <v>66.339999999987413</v>
      </c>
      <c r="N2766" s="359">
        <f t="shared" si="343"/>
        <v>0</v>
      </c>
      <c r="O2766" s="331"/>
      <c r="P2766" s="61"/>
      <c r="Q2766" s="294"/>
      <c r="R2766" s="292"/>
      <c r="S2766" s="291"/>
    </row>
    <row r="2767" spans="1:19" ht="14.4">
      <c r="A2767" s="36">
        <f t="shared" si="345"/>
        <v>1444</v>
      </c>
      <c r="B2767" s="526"/>
      <c r="C2767" s="36" t="str">
        <f>VLOOKUP('Employee Salary Payroll Tax '!B2769,'Employee Salary Payroll Tax '!$D$1:$E$7,2,FALSE)</f>
        <v>NonUnion</v>
      </c>
      <c r="D2767" s="61">
        <f t="shared" si="338"/>
        <v>2.98E-2</v>
      </c>
      <c r="E2767" s="351">
        <f>'Employee Salary Payroll Tax '!N2769</f>
        <v>92609.04</v>
      </c>
      <c r="F2767" s="351">
        <f t="shared" si="339"/>
        <v>95368.789391999991</v>
      </c>
      <c r="G2767" s="352"/>
      <c r="H2767" s="351">
        <f t="shared" si="344"/>
        <v>0</v>
      </c>
      <c r="I2767" s="351">
        <f t="shared" si="340"/>
        <v>2759.7493919999979</v>
      </c>
      <c r="J2767" s="351">
        <f t="shared" si="341"/>
        <v>0</v>
      </c>
      <c r="K2767" s="293">
        <f>SUM('Employee Salary Payroll Tax '!I2769:K2769)</f>
        <v>75611.42</v>
      </c>
      <c r="L2767" s="293">
        <f>'Employee Salary Payroll Tax '!H2769</f>
        <v>0</v>
      </c>
      <c r="M2767" s="293">
        <f t="shared" si="342"/>
        <v>16997.619999999995</v>
      </c>
      <c r="N2767" s="359">
        <f t="shared" si="343"/>
        <v>0</v>
      </c>
      <c r="O2767" s="331"/>
      <c r="P2767" s="61"/>
      <c r="Q2767" s="294"/>
      <c r="R2767" s="292"/>
      <c r="S2767" s="291"/>
    </row>
    <row r="2768" spans="1:19" ht="14.4">
      <c r="A2768" s="36">
        <f t="shared" si="345"/>
        <v>1445</v>
      </c>
      <c r="B2768" s="526"/>
      <c r="C2768" s="36" t="str">
        <f>VLOOKUP('Employee Salary Payroll Tax '!B2770,'Employee Salary Payroll Tax '!$D$1:$E$7,2,FALSE)</f>
        <v>IBEW</v>
      </c>
      <c r="D2768" s="61">
        <f t="shared" si="338"/>
        <v>6.875E-3</v>
      </c>
      <c r="E2768" s="351">
        <f>'Employee Salary Payroll Tax '!N2770</f>
        <v>172453.38</v>
      </c>
      <c r="F2768" s="351">
        <f t="shared" si="339"/>
        <v>173638.9969875</v>
      </c>
      <c r="G2768" s="352"/>
      <c r="H2768" s="351">
        <f t="shared" si="344"/>
        <v>0</v>
      </c>
      <c r="I2768" s="351">
        <f t="shared" si="340"/>
        <v>1185.6169874999905</v>
      </c>
      <c r="J2768" s="351">
        <f t="shared" si="341"/>
        <v>0</v>
      </c>
      <c r="K2768" s="293">
        <f>SUM('Employee Salary Payroll Tax '!I2770:K2770)</f>
        <v>147463.6</v>
      </c>
      <c r="L2768" s="293">
        <f>'Employee Salary Payroll Tax '!H2770</f>
        <v>0</v>
      </c>
      <c r="M2768" s="293">
        <f t="shared" si="342"/>
        <v>24989.78</v>
      </c>
      <c r="N2768" s="359">
        <f t="shared" si="343"/>
        <v>0</v>
      </c>
      <c r="O2768" s="331"/>
      <c r="P2768" s="61"/>
      <c r="Q2768" s="294"/>
      <c r="R2768" s="292"/>
      <c r="S2768" s="291"/>
    </row>
    <row r="2769" spans="1:19" ht="14.4">
      <c r="A2769" s="36">
        <f t="shared" si="345"/>
        <v>1446</v>
      </c>
      <c r="B2769" s="526"/>
      <c r="C2769" s="36" t="str">
        <f>VLOOKUP('Employee Salary Payroll Tax '!B2771,'Employee Salary Payroll Tax '!$D$1:$E$7,2,FALSE)</f>
        <v>NonUnion</v>
      </c>
      <c r="D2769" s="61">
        <f t="shared" ref="D2769:D2832" si="346">VLOOKUP(C2769,C$9:D$12,2)</f>
        <v>2.98E-2</v>
      </c>
      <c r="E2769" s="351">
        <f>'Employee Salary Payroll Tax '!N2771</f>
        <v>147761.07</v>
      </c>
      <c r="F2769" s="351">
        <f t="shared" ref="F2769:F2832" si="347">E2769*(1+D2769)</f>
        <v>152164.34988600001</v>
      </c>
      <c r="G2769" s="352"/>
      <c r="H2769" s="351">
        <f t="shared" si="344"/>
        <v>0</v>
      </c>
      <c r="I2769" s="351">
        <f t="shared" ref="I2769:I2832" si="348">F2769-E2769</f>
        <v>4403.2798860000039</v>
      </c>
      <c r="J2769" s="351">
        <f t="shared" ref="J2769:J2832" si="349">IF(H2769&gt;I2769,I2769*$J$12,H2769*$J$12)</f>
        <v>0</v>
      </c>
      <c r="K2769" s="293">
        <f>SUM('Employee Salary Payroll Tax '!I2771:K2771)</f>
        <v>92508.37</v>
      </c>
      <c r="L2769" s="293">
        <f>'Employee Salary Payroll Tax '!H2771</f>
        <v>0</v>
      </c>
      <c r="M2769" s="293">
        <f t="shared" ref="M2769:M2832" si="350">E2769-K2769-L2769</f>
        <v>55252.700000000012</v>
      </c>
      <c r="N2769" s="359">
        <f t="shared" ref="N2769:N2832" si="351">J2769*K2769/(SUM(K2769:M2769)+0.000001)</f>
        <v>0</v>
      </c>
      <c r="O2769" s="331"/>
      <c r="P2769" s="61"/>
      <c r="Q2769" s="294"/>
      <c r="R2769" s="292"/>
      <c r="S2769" s="291"/>
    </row>
    <row r="2770" spans="1:19" ht="14.4">
      <c r="A2770" s="36">
        <f t="shared" si="345"/>
        <v>1447</v>
      </c>
      <c r="B2770" s="526"/>
      <c r="C2770" s="36" t="str">
        <f>VLOOKUP('Employee Salary Payroll Tax '!B2772,'Employee Salary Payroll Tax '!$D$1:$E$7,2,FALSE)</f>
        <v>IBEW</v>
      </c>
      <c r="D2770" s="61">
        <f t="shared" si="346"/>
        <v>6.875E-3</v>
      </c>
      <c r="E2770" s="351">
        <f>'Employee Salary Payroll Tax '!N2772</f>
        <v>133285.06</v>
      </c>
      <c r="F2770" s="351">
        <f t="shared" si="347"/>
        <v>134201.3947875</v>
      </c>
      <c r="G2770" s="352"/>
      <c r="H2770" s="351">
        <f t="shared" ref="H2770:H2833" si="352">IF(E2770&gt;$H$12,0,$H$12-E2770)</f>
        <v>0</v>
      </c>
      <c r="I2770" s="351">
        <f t="shared" si="348"/>
        <v>916.33478750000359</v>
      </c>
      <c r="J2770" s="351">
        <f t="shared" si="349"/>
        <v>0</v>
      </c>
      <c r="K2770" s="293">
        <f>SUM('Employee Salary Payroll Tax '!I2772:K2772)</f>
        <v>24372.06</v>
      </c>
      <c r="L2770" s="293">
        <f>'Employee Salary Payroll Tax '!H2772</f>
        <v>0</v>
      </c>
      <c r="M2770" s="293">
        <f t="shared" si="350"/>
        <v>108913</v>
      </c>
      <c r="N2770" s="359">
        <f t="shared" si="351"/>
        <v>0</v>
      </c>
      <c r="O2770" s="331"/>
      <c r="P2770" s="61"/>
      <c r="Q2770" s="294"/>
      <c r="R2770" s="292"/>
      <c r="S2770" s="291"/>
    </row>
    <row r="2771" spans="1:19" ht="14.4">
      <c r="A2771" s="36">
        <f t="shared" si="345"/>
        <v>1448</v>
      </c>
      <c r="B2771" s="526"/>
      <c r="C2771" s="36" t="str">
        <f>VLOOKUP('Employee Salary Payroll Tax '!B2773,'Employee Salary Payroll Tax '!$D$1:$E$7,2,FALSE)</f>
        <v>NonUnion</v>
      </c>
      <c r="D2771" s="61">
        <f t="shared" si="346"/>
        <v>2.98E-2</v>
      </c>
      <c r="E2771" s="351">
        <f>'Employee Salary Payroll Tax '!N2773</f>
        <v>53306.02</v>
      </c>
      <c r="F2771" s="351">
        <f t="shared" si="347"/>
        <v>54894.539396</v>
      </c>
      <c r="G2771" s="352"/>
      <c r="H2771" s="351">
        <f t="shared" si="352"/>
        <v>0</v>
      </c>
      <c r="I2771" s="351">
        <f t="shared" si="348"/>
        <v>1588.5193960000033</v>
      </c>
      <c r="J2771" s="351">
        <f t="shared" si="349"/>
        <v>0</v>
      </c>
      <c r="K2771" s="293">
        <f>SUM('Employee Salary Payroll Tax '!I2773:K2773)</f>
        <v>53306.020000000004</v>
      </c>
      <c r="L2771" s="293">
        <f>'Employee Salary Payroll Tax '!H2773</f>
        <v>0</v>
      </c>
      <c r="M2771" s="293">
        <f t="shared" si="350"/>
        <v>-7.2759576141834259E-12</v>
      </c>
      <c r="N2771" s="359">
        <f t="shared" si="351"/>
        <v>0</v>
      </c>
      <c r="O2771" s="331"/>
      <c r="P2771" s="61"/>
      <c r="Q2771" s="294"/>
      <c r="R2771" s="292"/>
      <c r="S2771" s="291"/>
    </row>
    <row r="2772" spans="1:19" ht="14.4">
      <c r="A2772" s="36">
        <f t="shared" si="345"/>
        <v>1449</v>
      </c>
      <c r="B2772" s="526"/>
      <c r="C2772" s="36" t="str">
        <f>VLOOKUP('Employee Salary Payroll Tax '!B2774,'Employee Salary Payroll Tax '!$D$1:$E$7,2,FALSE)</f>
        <v>NonUnion</v>
      </c>
      <c r="D2772" s="61">
        <f t="shared" si="346"/>
        <v>2.98E-2</v>
      </c>
      <c r="E2772" s="351">
        <f>'Employee Salary Payroll Tax '!N2774</f>
        <v>106589.67</v>
      </c>
      <c r="F2772" s="351">
        <f t="shared" si="347"/>
        <v>109766.042166</v>
      </c>
      <c r="G2772" s="352"/>
      <c r="H2772" s="351">
        <f t="shared" si="352"/>
        <v>0</v>
      </c>
      <c r="I2772" s="351">
        <f t="shared" si="348"/>
        <v>3176.372166000001</v>
      </c>
      <c r="J2772" s="351">
        <f t="shared" si="349"/>
        <v>0</v>
      </c>
      <c r="K2772" s="293">
        <f>SUM('Employee Salary Payroll Tax '!I2774:K2774)</f>
        <v>57213.69</v>
      </c>
      <c r="L2772" s="293">
        <f>'Employee Salary Payroll Tax '!H2774</f>
        <v>0</v>
      </c>
      <c r="M2772" s="293">
        <f t="shared" si="350"/>
        <v>49375.979999999996</v>
      </c>
      <c r="N2772" s="359">
        <f t="shared" si="351"/>
        <v>0</v>
      </c>
      <c r="O2772" s="331"/>
      <c r="P2772" s="61"/>
      <c r="Q2772" s="294"/>
      <c r="R2772" s="292"/>
      <c r="S2772" s="291"/>
    </row>
    <row r="2773" spans="1:19" ht="14.4">
      <c r="A2773" s="36">
        <f t="shared" si="345"/>
        <v>1450</v>
      </c>
      <c r="B2773" s="526"/>
      <c r="C2773" s="36" t="str">
        <f>VLOOKUP('Employee Salary Payroll Tax '!B2775,'Employee Salary Payroll Tax '!$D$1:$E$7,2,FALSE)</f>
        <v>UA</v>
      </c>
      <c r="D2773" s="61">
        <f t="shared" si="346"/>
        <v>0.03</v>
      </c>
      <c r="E2773" s="351">
        <f>'Employee Salary Payroll Tax '!N2775</f>
        <v>70034.17</v>
      </c>
      <c r="F2773" s="351">
        <f t="shared" si="347"/>
        <v>72135.195099999997</v>
      </c>
      <c r="G2773" s="352"/>
      <c r="H2773" s="351">
        <f t="shared" si="352"/>
        <v>0</v>
      </c>
      <c r="I2773" s="351">
        <f t="shared" si="348"/>
        <v>2101.0250999999989</v>
      </c>
      <c r="J2773" s="351">
        <f t="shared" si="349"/>
        <v>0</v>
      </c>
      <c r="K2773" s="293">
        <f>SUM('Employee Salary Payroll Tax '!I2775:K2775)</f>
        <v>65754.2</v>
      </c>
      <c r="L2773" s="293">
        <f>'Employee Salary Payroll Tax '!H2775</f>
        <v>0</v>
      </c>
      <c r="M2773" s="293">
        <f t="shared" si="350"/>
        <v>4279.9700000000012</v>
      </c>
      <c r="N2773" s="359">
        <f t="shared" si="351"/>
        <v>0</v>
      </c>
      <c r="O2773" s="331"/>
      <c r="P2773" s="61"/>
      <c r="Q2773" s="294"/>
      <c r="R2773" s="292"/>
      <c r="S2773" s="291"/>
    </row>
    <row r="2774" spans="1:19" ht="14.4">
      <c r="A2774" s="36">
        <f t="shared" si="345"/>
        <v>1451</v>
      </c>
      <c r="B2774" s="526"/>
      <c r="C2774" s="36" t="str">
        <f>VLOOKUP('Employee Salary Payroll Tax '!B2776,'Employee Salary Payroll Tax '!$D$1:$E$7,2,FALSE)</f>
        <v>IBEW</v>
      </c>
      <c r="D2774" s="61">
        <f t="shared" si="346"/>
        <v>6.875E-3</v>
      </c>
      <c r="E2774" s="351">
        <f>'Employee Salary Payroll Tax '!N2776</f>
        <v>36714.120000000003</v>
      </c>
      <c r="F2774" s="351">
        <f t="shared" si="347"/>
        <v>36966.529575</v>
      </c>
      <c r="G2774" s="352"/>
      <c r="H2774" s="351">
        <f t="shared" si="352"/>
        <v>8285.8799999999974</v>
      </c>
      <c r="I2774" s="351">
        <f t="shared" si="348"/>
        <v>252.40957499999786</v>
      </c>
      <c r="J2774" s="351">
        <f t="shared" si="349"/>
        <v>1.5144574499999872</v>
      </c>
      <c r="K2774" s="293">
        <f>SUM('Employee Salary Payroll Tax '!I2776:K2776)</f>
        <v>36714.120000000003</v>
      </c>
      <c r="L2774" s="293">
        <f>'Employee Salary Payroll Tax '!H2776</f>
        <v>0</v>
      </c>
      <c r="M2774" s="293">
        <f t="shared" si="350"/>
        <v>0</v>
      </c>
      <c r="N2774" s="359">
        <f t="shared" si="351"/>
        <v>1.5144574499587371</v>
      </c>
      <c r="O2774" s="331"/>
      <c r="P2774" s="61"/>
      <c r="Q2774" s="294"/>
      <c r="R2774" s="292"/>
      <c r="S2774" s="291"/>
    </row>
    <row r="2775" spans="1:19" ht="14.4">
      <c r="A2775" s="36">
        <f t="shared" si="345"/>
        <v>1452</v>
      </c>
      <c r="B2775" s="526"/>
      <c r="C2775" s="36" t="str">
        <f>VLOOKUP('Employee Salary Payroll Tax '!B2777,'Employee Salary Payroll Tax '!$D$1:$E$7,2,FALSE)</f>
        <v>NonUnion</v>
      </c>
      <c r="D2775" s="61">
        <f t="shared" si="346"/>
        <v>2.98E-2</v>
      </c>
      <c r="E2775" s="351">
        <f>'Employee Salary Payroll Tax '!N2777</f>
        <v>53064.32</v>
      </c>
      <c r="F2775" s="351">
        <f t="shared" si="347"/>
        <v>54645.636736</v>
      </c>
      <c r="G2775" s="352"/>
      <c r="H2775" s="351">
        <f t="shared" si="352"/>
        <v>0</v>
      </c>
      <c r="I2775" s="351">
        <f t="shared" si="348"/>
        <v>1581.3167360000007</v>
      </c>
      <c r="J2775" s="351">
        <f t="shared" si="349"/>
        <v>0</v>
      </c>
      <c r="K2775" s="293">
        <f>SUM('Employee Salary Payroll Tax '!I2777:K2777)</f>
        <v>10594.96</v>
      </c>
      <c r="L2775" s="293">
        <f>'Employee Salary Payroll Tax '!H2777</f>
        <v>0</v>
      </c>
      <c r="M2775" s="293">
        <f t="shared" si="350"/>
        <v>42469.36</v>
      </c>
      <c r="N2775" s="359">
        <f t="shared" si="351"/>
        <v>0</v>
      </c>
      <c r="O2775" s="331"/>
      <c r="P2775" s="61"/>
      <c r="Q2775" s="294"/>
      <c r="R2775" s="292"/>
      <c r="S2775" s="291"/>
    </row>
    <row r="2776" spans="1:19" ht="14.4">
      <c r="A2776" s="36">
        <f t="shared" si="345"/>
        <v>1453</v>
      </c>
      <c r="B2776" s="526"/>
      <c r="C2776" s="36" t="str">
        <f>VLOOKUP('Employee Salary Payroll Tax '!B2778,'Employee Salary Payroll Tax '!$D$1:$E$7,2,FALSE)</f>
        <v>NonUnion</v>
      </c>
      <c r="D2776" s="61">
        <f t="shared" si="346"/>
        <v>2.98E-2</v>
      </c>
      <c r="E2776" s="351">
        <f>'Employee Salary Payroll Tax '!N2778</f>
        <v>51366.82</v>
      </c>
      <c r="F2776" s="351">
        <f t="shared" si="347"/>
        <v>52897.551235999999</v>
      </c>
      <c r="G2776" s="352"/>
      <c r="H2776" s="351">
        <f t="shared" si="352"/>
        <v>0</v>
      </c>
      <c r="I2776" s="351">
        <f t="shared" si="348"/>
        <v>1530.7312359999996</v>
      </c>
      <c r="J2776" s="351">
        <f t="shared" si="349"/>
        <v>0</v>
      </c>
      <c r="K2776" s="293">
        <f>SUM('Employee Salary Payroll Tax '!I2778:K2778)</f>
        <v>28349.439999999999</v>
      </c>
      <c r="L2776" s="293">
        <f>'Employee Salary Payroll Tax '!H2778</f>
        <v>0</v>
      </c>
      <c r="M2776" s="293">
        <f t="shared" si="350"/>
        <v>23017.38</v>
      </c>
      <c r="N2776" s="359">
        <f t="shared" si="351"/>
        <v>0</v>
      </c>
      <c r="O2776" s="331"/>
      <c r="P2776" s="61"/>
      <c r="Q2776" s="294"/>
      <c r="R2776" s="292"/>
      <c r="S2776" s="291"/>
    </row>
    <row r="2777" spans="1:19" ht="14.4">
      <c r="A2777" s="36">
        <f t="shared" si="345"/>
        <v>1454</v>
      </c>
      <c r="B2777" s="526"/>
      <c r="C2777" s="36" t="str">
        <f>VLOOKUP('Employee Salary Payroll Tax '!B2779,'Employee Salary Payroll Tax '!$D$1:$E$7,2,FALSE)</f>
        <v>NonUnion</v>
      </c>
      <c r="D2777" s="61">
        <f t="shared" si="346"/>
        <v>2.98E-2</v>
      </c>
      <c r="E2777" s="351">
        <f>'Employee Salary Payroll Tax '!N2779</f>
        <v>115577.91</v>
      </c>
      <c r="F2777" s="351">
        <f t="shared" si="347"/>
        <v>119022.131718</v>
      </c>
      <c r="G2777" s="352"/>
      <c r="H2777" s="351">
        <f t="shared" si="352"/>
        <v>0</v>
      </c>
      <c r="I2777" s="351">
        <f t="shared" si="348"/>
        <v>3444.2217180000007</v>
      </c>
      <c r="J2777" s="351">
        <f t="shared" si="349"/>
        <v>0</v>
      </c>
      <c r="K2777" s="293">
        <f>SUM('Employee Salary Payroll Tax '!I2779:K2779)</f>
        <v>47227.18</v>
      </c>
      <c r="L2777" s="293">
        <f>'Employee Salary Payroll Tax '!H2779</f>
        <v>0</v>
      </c>
      <c r="M2777" s="293">
        <f t="shared" si="350"/>
        <v>68350.73000000001</v>
      </c>
      <c r="N2777" s="359">
        <f t="shared" si="351"/>
        <v>0</v>
      </c>
      <c r="O2777" s="331"/>
      <c r="P2777" s="61"/>
      <c r="Q2777" s="294"/>
      <c r="R2777" s="292"/>
      <c r="S2777" s="291"/>
    </row>
    <row r="2778" spans="1:19" ht="14.4">
      <c r="A2778" s="36">
        <f t="shared" si="345"/>
        <v>1455</v>
      </c>
      <c r="B2778" s="526"/>
      <c r="C2778" s="36" t="str">
        <f>VLOOKUP('Employee Salary Payroll Tax '!B2780,'Employee Salary Payroll Tax '!$D$1:$E$7,2,FALSE)</f>
        <v>IBEW</v>
      </c>
      <c r="D2778" s="61">
        <f t="shared" si="346"/>
        <v>6.875E-3</v>
      </c>
      <c r="E2778" s="351">
        <f>'Employee Salary Payroll Tax '!N2780</f>
        <v>51098.59</v>
      </c>
      <c r="F2778" s="351">
        <f t="shared" si="347"/>
        <v>51449.892806249998</v>
      </c>
      <c r="G2778" s="352"/>
      <c r="H2778" s="351">
        <f t="shared" si="352"/>
        <v>0</v>
      </c>
      <c r="I2778" s="351">
        <f t="shared" si="348"/>
        <v>351.30280625000159</v>
      </c>
      <c r="J2778" s="351">
        <f t="shared" si="349"/>
        <v>0</v>
      </c>
      <c r="K2778" s="293">
        <f>SUM('Employee Salary Payroll Tax '!I2780:K2780)</f>
        <v>39105.81</v>
      </c>
      <c r="L2778" s="293">
        <f>'Employee Salary Payroll Tax '!H2780</f>
        <v>0</v>
      </c>
      <c r="M2778" s="293">
        <f t="shared" si="350"/>
        <v>11992.779999999999</v>
      </c>
      <c r="N2778" s="359">
        <f t="shared" si="351"/>
        <v>0</v>
      </c>
      <c r="O2778" s="331"/>
      <c r="P2778" s="61"/>
      <c r="Q2778" s="294"/>
      <c r="R2778" s="292"/>
      <c r="S2778" s="291"/>
    </row>
    <row r="2779" spans="1:19" ht="14.4">
      <c r="A2779" s="36">
        <f t="shared" si="345"/>
        <v>1456</v>
      </c>
      <c r="B2779" s="526"/>
      <c r="C2779" s="36" t="str">
        <f>VLOOKUP('Employee Salary Payroll Tax '!B2781,'Employee Salary Payroll Tax '!$D$1:$E$7,2,FALSE)</f>
        <v>NonUnion</v>
      </c>
      <c r="D2779" s="61">
        <f t="shared" si="346"/>
        <v>2.98E-2</v>
      </c>
      <c r="E2779" s="351">
        <f>'Employee Salary Payroll Tax '!N2781</f>
        <v>9231.5</v>
      </c>
      <c r="F2779" s="351">
        <f t="shared" si="347"/>
        <v>9506.5987000000005</v>
      </c>
      <c r="G2779" s="352"/>
      <c r="H2779" s="351">
        <f t="shared" si="352"/>
        <v>35768.5</v>
      </c>
      <c r="I2779" s="351">
        <f t="shared" si="348"/>
        <v>275.09870000000046</v>
      </c>
      <c r="J2779" s="351">
        <f t="shared" si="349"/>
        <v>1.6505922000000028</v>
      </c>
      <c r="K2779" s="293">
        <f>SUM('Employee Salary Payroll Tax '!I2781:K2781)</f>
        <v>2448.83</v>
      </c>
      <c r="L2779" s="293">
        <f>'Employee Salary Payroll Tax '!H2781</f>
        <v>0</v>
      </c>
      <c r="M2779" s="293">
        <f t="shared" si="350"/>
        <v>6782.67</v>
      </c>
      <c r="N2779" s="359">
        <f t="shared" si="351"/>
        <v>0.43785080395257064</v>
      </c>
      <c r="O2779" s="331"/>
      <c r="P2779" s="61"/>
      <c r="Q2779" s="294"/>
      <c r="R2779" s="292"/>
      <c r="S2779" s="291"/>
    </row>
    <row r="2780" spans="1:19" ht="14.4">
      <c r="A2780" s="36">
        <f t="shared" si="345"/>
        <v>1457</v>
      </c>
      <c r="B2780" s="526"/>
      <c r="C2780" s="36" t="str">
        <f>VLOOKUP('Employee Salary Payroll Tax '!B2782,'Employee Salary Payroll Tax '!$D$1:$E$7,2,FALSE)</f>
        <v>IBEW</v>
      </c>
      <c r="D2780" s="61">
        <f t="shared" si="346"/>
        <v>6.875E-3</v>
      </c>
      <c r="E2780" s="351">
        <f>'Employee Salary Payroll Tax '!N2782</f>
        <v>1804.8</v>
      </c>
      <c r="F2780" s="351">
        <f t="shared" si="347"/>
        <v>1817.2079999999999</v>
      </c>
      <c r="G2780" s="352"/>
      <c r="H2780" s="351">
        <f t="shared" si="352"/>
        <v>43195.199999999997</v>
      </c>
      <c r="I2780" s="351">
        <f t="shared" si="348"/>
        <v>12.407999999999902</v>
      </c>
      <c r="J2780" s="351">
        <f t="shared" si="349"/>
        <v>7.4447999999999417E-2</v>
      </c>
      <c r="K2780" s="293">
        <f>SUM('Employee Salary Payroll Tax '!I2782:K2782)</f>
        <v>1804.8</v>
      </c>
      <c r="L2780" s="293">
        <f>'Employee Salary Payroll Tax '!H2782</f>
        <v>0</v>
      </c>
      <c r="M2780" s="293">
        <f t="shared" si="350"/>
        <v>0</v>
      </c>
      <c r="N2780" s="359">
        <f t="shared" si="351"/>
        <v>7.4447999958749414E-2</v>
      </c>
      <c r="O2780" s="331"/>
      <c r="P2780" s="61"/>
      <c r="Q2780" s="294"/>
      <c r="R2780" s="292"/>
      <c r="S2780" s="291"/>
    </row>
    <row r="2781" spans="1:19" ht="14.4">
      <c r="A2781" s="36">
        <f t="shared" si="345"/>
        <v>1458</v>
      </c>
      <c r="B2781" s="526"/>
      <c r="C2781" s="36" t="str">
        <f>VLOOKUP('Employee Salary Payroll Tax '!B2783,'Employee Salary Payroll Tax '!$D$1:$E$7,2,FALSE)</f>
        <v>NonUnion</v>
      </c>
      <c r="D2781" s="61">
        <f t="shared" si="346"/>
        <v>2.98E-2</v>
      </c>
      <c r="E2781" s="351">
        <f>'Employee Salary Payroll Tax '!N2783</f>
        <v>40048.93</v>
      </c>
      <c r="F2781" s="351">
        <f t="shared" si="347"/>
        <v>41242.388114000001</v>
      </c>
      <c r="G2781" s="352"/>
      <c r="H2781" s="351">
        <f t="shared" si="352"/>
        <v>4951.07</v>
      </c>
      <c r="I2781" s="351">
        <f t="shared" si="348"/>
        <v>1193.4581140000009</v>
      </c>
      <c r="J2781" s="351">
        <f t="shared" si="349"/>
        <v>7.1607486840000059</v>
      </c>
      <c r="K2781" s="293">
        <f>SUM('Employee Salary Payroll Tax '!I2783:K2783)</f>
        <v>40048.93</v>
      </c>
      <c r="L2781" s="293">
        <f>'Employee Salary Payroll Tax '!H2783</f>
        <v>0</v>
      </c>
      <c r="M2781" s="293">
        <f t="shared" si="350"/>
        <v>0</v>
      </c>
      <c r="N2781" s="359">
        <f t="shared" si="351"/>
        <v>7.1607486838212058</v>
      </c>
      <c r="O2781" s="331"/>
      <c r="P2781" s="61"/>
      <c r="Q2781" s="294"/>
      <c r="R2781" s="292"/>
      <c r="S2781" s="291"/>
    </row>
    <row r="2782" spans="1:19" ht="14.4">
      <c r="A2782" s="36">
        <f t="shared" si="345"/>
        <v>1459</v>
      </c>
      <c r="B2782" s="526"/>
      <c r="C2782" s="36" t="str">
        <f>VLOOKUP('Employee Salary Payroll Tax '!B2784,'Employee Salary Payroll Tax '!$D$1:$E$7,2,FALSE)</f>
        <v>NonUnion</v>
      </c>
      <c r="D2782" s="61">
        <f t="shared" si="346"/>
        <v>2.98E-2</v>
      </c>
      <c r="E2782" s="351">
        <f>'Employee Salary Payroll Tax '!N2784</f>
        <v>52193.89</v>
      </c>
      <c r="F2782" s="351">
        <f t="shared" si="347"/>
        <v>53749.267921999999</v>
      </c>
      <c r="G2782" s="352"/>
      <c r="H2782" s="351">
        <f t="shared" si="352"/>
        <v>0</v>
      </c>
      <c r="I2782" s="351">
        <f t="shared" si="348"/>
        <v>1555.3779219999997</v>
      </c>
      <c r="J2782" s="351">
        <f t="shared" si="349"/>
        <v>0</v>
      </c>
      <c r="K2782" s="293">
        <f>SUM('Employee Salary Payroll Tax '!I2784:K2784)</f>
        <v>39157.43</v>
      </c>
      <c r="L2782" s="293">
        <f>'Employee Salary Payroll Tax '!H2784</f>
        <v>0</v>
      </c>
      <c r="M2782" s="293">
        <f t="shared" si="350"/>
        <v>13036.46</v>
      </c>
      <c r="N2782" s="359">
        <f t="shared" si="351"/>
        <v>0</v>
      </c>
      <c r="O2782" s="331"/>
      <c r="P2782" s="61"/>
      <c r="Q2782" s="294"/>
      <c r="R2782" s="292"/>
      <c r="S2782" s="291"/>
    </row>
    <row r="2783" spans="1:19" ht="14.4">
      <c r="A2783" s="36">
        <f t="shared" si="345"/>
        <v>1460</v>
      </c>
      <c r="B2783" s="526"/>
      <c r="C2783" s="36" t="str">
        <f>VLOOKUP('Employee Salary Payroll Tax '!B2785,'Employee Salary Payroll Tax '!$D$1:$E$7,2,FALSE)</f>
        <v>NonUnion</v>
      </c>
      <c r="D2783" s="61">
        <f t="shared" si="346"/>
        <v>2.98E-2</v>
      </c>
      <c r="E2783" s="351">
        <f>'Employee Salary Payroll Tax '!N2785</f>
        <v>192694.71</v>
      </c>
      <c r="F2783" s="351">
        <f t="shared" si="347"/>
        <v>198437.01235800001</v>
      </c>
      <c r="G2783" s="352"/>
      <c r="H2783" s="351">
        <f t="shared" si="352"/>
        <v>0</v>
      </c>
      <c r="I2783" s="351">
        <f t="shared" si="348"/>
        <v>5742.3023580000154</v>
      </c>
      <c r="J2783" s="351">
        <f t="shared" si="349"/>
        <v>0</v>
      </c>
      <c r="K2783" s="293">
        <f>SUM('Employee Salary Payroll Tax '!I2785:K2785)</f>
        <v>191753.04</v>
      </c>
      <c r="L2783" s="293">
        <f>'Employee Salary Payroll Tax '!H2785</f>
        <v>0</v>
      </c>
      <c r="M2783" s="293">
        <f t="shared" si="350"/>
        <v>941.6699999999837</v>
      </c>
      <c r="N2783" s="359">
        <f t="shared" si="351"/>
        <v>0</v>
      </c>
      <c r="O2783" s="331"/>
      <c r="P2783" s="61"/>
      <c r="Q2783" s="294"/>
      <c r="R2783" s="292"/>
      <c r="S2783" s="291"/>
    </row>
    <row r="2784" spans="1:19" ht="14.4">
      <c r="A2784" s="36">
        <f t="shared" si="345"/>
        <v>1461</v>
      </c>
      <c r="B2784" s="526"/>
      <c r="C2784" s="36" t="str">
        <f>VLOOKUP('Employee Salary Payroll Tax '!B2786,'Employee Salary Payroll Tax '!$D$1:$E$7,2,FALSE)</f>
        <v>NonUnion</v>
      </c>
      <c r="D2784" s="61">
        <f t="shared" si="346"/>
        <v>2.98E-2</v>
      </c>
      <c r="E2784" s="351">
        <f>'Employee Salary Payroll Tax '!N2786</f>
        <v>778.16</v>
      </c>
      <c r="F2784" s="351">
        <f t="shared" si="347"/>
        <v>801.34916799999996</v>
      </c>
      <c r="G2784" s="352"/>
      <c r="H2784" s="351">
        <f t="shared" si="352"/>
        <v>44221.84</v>
      </c>
      <c r="I2784" s="351">
        <f t="shared" si="348"/>
        <v>23.189167999999995</v>
      </c>
      <c r="J2784" s="351">
        <f t="shared" si="349"/>
        <v>0.13913500799999998</v>
      </c>
      <c r="K2784" s="293">
        <f>SUM('Employee Salary Payroll Tax '!I2786:K2786)</f>
        <v>334.61</v>
      </c>
      <c r="L2784" s="293">
        <f>'Employee Salary Payroll Tax '!H2786</f>
        <v>0</v>
      </c>
      <c r="M2784" s="293">
        <f t="shared" si="350"/>
        <v>443.54999999999995</v>
      </c>
      <c r="N2784" s="359">
        <f t="shared" si="351"/>
        <v>5.982826792311572E-2</v>
      </c>
      <c r="O2784" s="331"/>
      <c r="P2784" s="61"/>
      <c r="Q2784" s="294"/>
      <c r="R2784" s="292"/>
      <c r="S2784" s="291"/>
    </row>
    <row r="2785" spans="1:19" ht="14.4">
      <c r="A2785" s="36">
        <f t="shared" si="345"/>
        <v>1462</v>
      </c>
      <c r="B2785" s="526"/>
      <c r="C2785" s="36" t="str">
        <f>VLOOKUP('Employee Salary Payroll Tax '!B2787,'Employee Salary Payroll Tax '!$D$1:$E$7,2,FALSE)</f>
        <v>NonUnion</v>
      </c>
      <c r="D2785" s="61">
        <f t="shared" si="346"/>
        <v>2.98E-2</v>
      </c>
      <c r="E2785" s="351">
        <f>'Employee Salary Payroll Tax '!N2787</f>
        <v>44399.67</v>
      </c>
      <c r="F2785" s="351">
        <f t="shared" si="347"/>
        <v>45722.780165999997</v>
      </c>
      <c r="G2785" s="352"/>
      <c r="H2785" s="351">
        <f t="shared" si="352"/>
        <v>600.33000000000175</v>
      </c>
      <c r="I2785" s="351">
        <f t="shared" si="348"/>
        <v>1323.1101659999986</v>
      </c>
      <c r="J2785" s="351">
        <f t="shared" si="349"/>
        <v>3.6019800000000104</v>
      </c>
      <c r="K2785" s="293">
        <f>SUM('Employee Salary Payroll Tax '!I2787:K2787)</f>
        <v>-14.379999999999999</v>
      </c>
      <c r="L2785" s="293">
        <f>'Employee Salary Payroll Tax '!H2787</f>
        <v>-4.93</v>
      </c>
      <c r="M2785" s="293">
        <f t="shared" si="350"/>
        <v>44418.979999999996</v>
      </c>
      <c r="N2785" s="359">
        <f t="shared" si="351"/>
        <v>-1.1665958868350497E-3</v>
      </c>
      <c r="O2785" s="331"/>
      <c r="P2785" s="61"/>
      <c r="Q2785" s="294"/>
      <c r="R2785" s="292"/>
      <c r="S2785" s="291"/>
    </row>
    <row r="2786" spans="1:19" ht="14.4">
      <c r="A2786" s="36">
        <f t="shared" si="345"/>
        <v>1463</v>
      </c>
      <c r="B2786" s="526"/>
      <c r="C2786" s="36" t="str">
        <f>VLOOKUP('Employee Salary Payroll Tax '!B2788,'Employee Salary Payroll Tax '!$D$1:$E$7,2,FALSE)</f>
        <v>NonUnion</v>
      </c>
      <c r="D2786" s="61">
        <f t="shared" si="346"/>
        <v>2.98E-2</v>
      </c>
      <c r="E2786" s="351">
        <f>'Employee Salary Payroll Tax '!N2788</f>
        <v>107344.58</v>
      </c>
      <c r="F2786" s="351">
        <f t="shared" si="347"/>
        <v>110543.44848400001</v>
      </c>
      <c r="G2786" s="352"/>
      <c r="H2786" s="351">
        <f t="shared" si="352"/>
        <v>0</v>
      </c>
      <c r="I2786" s="351">
        <f t="shared" si="348"/>
        <v>3198.868484000006</v>
      </c>
      <c r="J2786" s="351">
        <f t="shared" si="349"/>
        <v>0</v>
      </c>
      <c r="K2786" s="293">
        <f>SUM('Employee Salary Payroll Tax '!I2788:K2788)</f>
        <v>16254.74</v>
      </c>
      <c r="L2786" s="293">
        <f>'Employee Salary Payroll Tax '!H2788</f>
        <v>0</v>
      </c>
      <c r="M2786" s="293">
        <f t="shared" si="350"/>
        <v>91089.84</v>
      </c>
      <c r="N2786" s="359">
        <f t="shared" si="351"/>
        <v>0</v>
      </c>
      <c r="O2786" s="331"/>
      <c r="P2786" s="61"/>
      <c r="Q2786" s="294"/>
      <c r="R2786" s="292"/>
      <c r="S2786" s="291"/>
    </row>
    <row r="2787" spans="1:19" ht="14.4">
      <c r="A2787" s="36">
        <f t="shared" si="345"/>
        <v>1464</v>
      </c>
      <c r="B2787" s="526"/>
      <c r="C2787" s="36" t="str">
        <f>VLOOKUP('Employee Salary Payroll Tax '!B2789,'Employee Salary Payroll Tax '!$D$1:$E$7,2,FALSE)</f>
        <v>NonUnion</v>
      </c>
      <c r="D2787" s="61">
        <f t="shared" si="346"/>
        <v>2.98E-2</v>
      </c>
      <c r="E2787" s="351">
        <f>'Employee Salary Payroll Tax '!N2789</f>
        <v>75964</v>
      </c>
      <c r="F2787" s="351">
        <f t="shared" si="347"/>
        <v>78227.727200000008</v>
      </c>
      <c r="G2787" s="352"/>
      <c r="H2787" s="351">
        <f t="shared" si="352"/>
        <v>0</v>
      </c>
      <c r="I2787" s="351">
        <f t="shared" si="348"/>
        <v>2263.7272000000085</v>
      </c>
      <c r="J2787" s="351">
        <f t="shared" si="349"/>
        <v>0</v>
      </c>
      <c r="K2787" s="293">
        <f>SUM('Employee Salary Payroll Tax '!I2789:K2789)</f>
        <v>403.71</v>
      </c>
      <c r="L2787" s="293">
        <f>'Employee Salary Payroll Tax '!H2789</f>
        <v>0</v>
      </c>
      <c r="M2787" s="293">
        <f t="shared" si="350"/>
        <v>75560.289999999994</v>
      </c>
      <c r="N2787" s="359">
        <f t="shared" si="351"/>
        <v>0</v>
      </c>
      <c r="O2787" s="331"/>
      <c r="P2787" s="61"/>
      <c r="Q2787" s="294"/>
      <c r="R2787" s="292"/>
      <c r="S2787" s="291"/>
    </row>
    <row r="2788" spans="1:19" ht="14.4">
      <c r="A2788" s="36">
        <f t="shared" si="345"/>
        <v>1465</v>
      </c>
      <c r="B2788" s="526"/>
      <c r="C2788" s="36" t="str">
        <f>VLOOKUP('Employee Salary Payroll Tax '!B2790,'Employee Salary Payroll Tax '!$D$1:$E$7,2,FALSE)</f>
        <v>NonUnion</v>
      </c>
      <c r="D2788" s="61">
        <f t="shared" si="346"/>
        <v>2.98E-2</v>
      </c>
      <c r="E2788" s="351">
        <f>'Employee Salary Payroll Tax '!N2790</f>
        <v>91144.49</v>
      </c>
      <c r="F2788" s="351">
        <f t="shared" si="347"/>
        <v>93860.595802000011</v>
      </c>
      <c r="G2788" s="352"/>
      <c r="H2788" s="351">
        <f t="shared" si="352"/>
        <v>0</v>
      </c>
      <c r="I2788" s="351">
        <f t="shared" si="348"/>
        <v>2716.1058020000055</v>
      </c>
      <c r="J2788" s="351">
        <f t="shared" si="349"/>
        <v>0</v>
      </c>
      <c r="K2788" s="293">
        <f>SUM('Employee Salary Payroll Tax '!I2790:K2790)</f>
        <v>39420.46</v>
      </c>
      <c r="L2788" s="293">
        <f>'Employee Salary Payroll Tax '!H2790</f>
        <v>0</v>
      </c>
      <c r="M2788" s="293">
        <f t="shared" si="350"/>
        <v>51724.030000000006</v>
      </c>
      <c r="N2788" s="359">
        <f t="shared" si="351"/>
        <v>0</v>
      </c>
      <c r="O2788" s="331"/>
      <c r="P2788" s="61"/>
      <c r="Q2788" s="294"/>
      <c r="R2788" s="292"/>
      <c r="S2788" s="291"/>
    </row>
    <row r="2789" spans="1:19" ht="14.4">
      <c r="A2789" s="36">
        <f t="shared" si="345"/>
        <v>1466</v>
      </c>
      <c r="B2789" s="526"/>
      <c r="C2789" s="36" t="str">
        <f>VLOOKUP('Employee Salary Payroll Tax '!B2791,'Employee Salary Payroll Tax '!$D$1:$E$7,2,FALSE)</f>
        <v>IBEW</v>
      </c>
      <c r="D2789" s="61">
        <f t="shared" si="346"/>
        <v>6.875E-3</v>
      </c>
      <c r="E2789" s="351">
        <f>'Employee Salary Payroll Tax '!N2791</f>
        <v>52598.6</v>
      </c>
      <c r="F2789" s="351">
        <f t="shared" si="347"/>
        <v>52960.215375</v>
      </c>
      <c r="G2789" s="352"/>
      <c r="H2789" s="351">
        <f t="shared" si="352"/>
        <v>0</v>
      </c>
      <c r="I2789" s="351">
        <f t="shared" si="348"/>
        <v>361.61537500000122</v>
      </c>
      <c r="J2789" s="351">
        <f t="shared" si="349"/>
        <v>0</v>
      </c>
      <c r="K2789" s="293">
        <f>SUM('Employee Salary Payroll Tax '!I2791:K2791)</f>
        <v>1743.77</v>
      </c>
      <c r="L2789" s="293">
        <f>'Employee Salary Payroll Tax '!H2791</f>
        <v>0</v>
      </c>
      <c r="M2789" s="293">
        <f t="shared" si="350"/>
        <v>50854.83</v>
      </c>
      <c r="N2789" s="359">
        <f t="shared" si="351"/>
        <v>0</v>
      </c>
      <c r="O2789" s="331"/>
      <c r="P2789" s="61"/>
      <c r="Q2789" s="294"/>
      <c r="R2789" s="292"/>
      <c r="S2789" s="291"/>
    </row>
    <row r="2790" spans="1:19" ht="14.4">
      <c r="A2790" s="36">
        <f t="shared" si="345"/>
        <v>1467</v>
      </c>
      <c r="B2790" s="526"/>
      <c r="C2790" s="36" t="str">
        <f>VLOOKUP('Employee Salary Payroll Tax '!B2792,'Employee Salary Payroll Tax '!$D$1:$E$7,2,FALSE)</f>
        <v>NonUnion</v>
      </c>
      <c r="D2790" s="61">
        <f t="shared" si="346"/>
        <v>2.98E-2</v>
      </c>
      <c r="E2790" s="351">
        <f>'Employee Salary Payroll Tax '!N2792</f>
        <v>153557.43</v>
      </c>
      <c r="F2790" s="351">
        <f t="shared" si="347"/>
        <v>158133.441414</v>
      </c>
      <c r="G2790" s="352"/>
      <c r="H2790" s="351">
        <f t="shared" si="352"/>
        <v>0</v>
      </c>
      <c r="I2790" s="351">
        <f t="shared" si="348"/>
        <v>4576.0114140000078</v>
      </c>
      <c r="J2790" s="351">
        <f t="shared" si="349"/>
        <v>0</v>
      </c>
      <c r="K2790" s="293">
        <f>SUM('Employee Salary Payroll Tax '!I2792:K2792)</f>
        <v>153557.43</v>
      </c>
      <c r="L2790" s="293">
        <f>'Employee Salary Payroll Tax '!H2792</f>
        <v>0</v>
      </c>
      <c r="M2790" s="293">
        <f t="shared" si="350"/>
        <v>0</v>
      </c>
      <c r="N2790" s="359">
        <f t="shared" si="351"/>
        <v>0</v>
      </c>
      <c r="O2790" s="331"/>
      <c r="P2790" s="61"/>
      <c r="Q2790" s="294"/>
      <c r="R2790" s="292"/>
      <c r="S2790" s="291"/>
    </row>
    <row r="2791" spans="1:19" ht="14.4">
      <c r="A2791" s="36">
        <f t="shared" si="345"/>
        <v>1468</v>
      </c>
      <c r="B2791" s="526"/>
      <c r="C2791" s="36" t="str">
        <f>VLOOKUP('Employee Salary Payroll Tax '!B2793,'Employee Salary Payroll Tax '!$D$1:$E$7,2,FALSE)</f>
        <v>NonUnion</v>
      </c>
      <c r="D2791" s="61">
        <f t="shared" si="346"/>
        <v>2.98E-2</v>
      </c>
      <c r="E2791" s="351">
        <f>'Employee Salary Payroll Tax '!N2793</f>
        <v>87590.91</v>
      </c>
      <c r="F2791" s="351">
        <f t="shared" si="347"/>
        <v>90201.119118000002</v>
      </c>
      <c r="G2791" s="352"/>
      <c r="H2791" s="351">
        <f t="shared" si="352"/>
        <v>0</v>
      </c>
      <c r="I2791" s="351">
        <f t="shared" si="348"/>
        <v>2610.2091179999989</v>
      </c>
      <c r="J2791" s="351">
        <f t="shared" si="349"/>
        <v>0</v>
      </c>
      <c r="K2791" s="293">
        <f>SUM('Employee Salary Payroll Tax '!I2793:K2793)</f>
        <v>35631.53</v>
      </c>
      <c r="L2791" s="293">
        <f>'Employee Salary Payroll Tax '!H2793</f>
        <v>0</v>
      </c>
      <c r="M2791" s="293">
        <f t="shared" si="350"/>
        <v>51959.380000000005</v>
      </c>
      <c r="N2791" s="359">
        <f t="shared" si="351"/>
        <v>0</v>
      </c>
      <c r="O2791" s="331"/>
      <c r="P2791" s="61"/>
      <c r="Q2791" s="294"/>
      <c r="R2791" s="292"/>
      <c r="S2791" s="291"/>
    </row>
    <row r="2792" spans="1:19" ht="14.4">
      <c r="A2792" s="36">
        <f t="shared" si="345"/>
        <v>1469</v>
      </c>
      <c r="B2792" s="526"/>
      <c r="C2792" s="36" t="str">
        <f>VLOOKUP('Employee Salary Payroll Tax '!B2794,'Employee Salary Payroll Tax '!$D$1:$E$7,2,FALSE)</f>
        <v>NonUnion</v>
      </c>
      <c r="D2792" s="61">
        <f t="shared" si="346"/>
        <v>2.98E-2</v>
      </c>
      <c r="E2792" s="351">
        <f>'Employee Salary Payroll Tax '!N2794</f>
        <v>61056.58</v>
      </c>
      <c r="F2792" s="351">
        <f t="shared" si="347"/>
        <v>62876.066084000006</v>
      </c>
      <c r="G2792" s="352"/>
      <c r="H2792" s="351">
        <f t="shared" si="352"/>
        <v>0</v>
      </c>
      <c r="I2792" s="351">
        <f t="shared" si="348"/>
        <v>1819.4860840000038</v>
      </c>
      <c r="J2792" s="351">
        <f t="shared" si="349"/>
        <v>0</v>
      </c>
      <c r="K2792" s="293">
        <f>SUM('Employee Salary Payroll Tax '!I2794:K2794)</f>
        <v>5449.83</v>
      </c>
      <c r="L2792" s="293">
        <f>'Employee Salary Payroll Tax '!H2794</f>
        <v>0</v>
      </c>
      <c r="M2792" s="293">
        <f t="shared" si="350"/>
        <v>55606.75</v>
      </c>
      <c r="N2792" s="359">
        <f t="shared" si="351"/>
        <v>0</v>
      </c>
      <c r="O2792" s="331"/>
      <c r="P2792" s="61"/>
      <c r="Q2792" s="294"/>
      <c r="R2792" s="292"/>
      <c r="S2792" s="291"/>
    </row>
    <row r="2793" spans="1:19" ht="14.4">
      <c r="A2793" s="36">
        <f t="shared" si="345"/>
        <v>1470</v>
      </c>
      <c r="B2793" s="526"/>
      <c r="C2793" s="36" t="str">
        <f>VLOOKUP('Employee Salary Payroll Tax '!B2795,'Employee Salary Payroll Tax '!$D$1:$E$7,2,FALSE)</f>
        <v>NonUnion</v>
      </c>
      <c r="D2793" s="61">
        <f t="shared" si="346"/>
        <v>2.98E-2</v>
      </c>
      <c r="E2793" s="351">
        <f>'Employee Salary Payroll Tax '!N2795</f>
        <v>31819.05</v>
      </c>
      <c r="F2793" s="351">
        <f t="shared" si="347"/>
        <v>32767.257690000002</v>
      </c>
      <c r="G2793" s="352"/>
      <c r="H2793" s="351">
        <f t="shared" si="352"/>
        <v>13180.95</v>
      </c>
      <c r="I2793" s="351">
        <f t="shared" si="348"/>
        <v>948.20769000000291</v>
      </c>
      <c r="J2793" s="351">
        <f t="shared" si="349"/>
        <v>5.6892461400000176</v>
      </c>
      <c r="K2793" s="293">
        <f>SUM('Employee Salary Payroll Tax '!I2795:K2795)</f>
        <v>29041.15</v>
      </c>
      <c r="L2793" s="293">
        <f>'Employee Salary Payroll Tax '!H2795</f>
        <v>190.31</v>
      </c>
      <c r="M2793" s="293">
        <f t="shared" si="350"/>
        <v>2587.5899999999979</v>
      </c>
      <c r="N2793" s="359">
        <f t="shared" si="351"/>
        <v>5.1925576198368262</v>
      </c>
      <c r="O2793" s="331"/>
      <c r="P2793" s="61"/>
      <c r="Q2793" s="294"/>
      <c r="R2793" s="292"/>
      <c r="S2793" s="291"/>
    </row>
    <row r="2794" spans="1:19" ht="14.4">
      <c r="A2794" s="36">
        <f t="shared" si="345"/>
        <v>1471</v>
      </c>
      <c r="B2794" s="526"/>
      <c r="C2794" s="527" t="str">
        <f>'Employee Salary Payroll Tax '!B2796</f>
        <v>UA Local 265</v>
      </c>
      <c r="D2794" s="61">
        <f t="shared" si="346"/>
        <v>0.03</v>
      </c>
      <c r="E2794" s="351">
        <f>'Employee Salary Payroll Tax '!N2796</f>
        <v>0.67</v>
      </c>
      <c r="F2794" s="351">
        <f t="shared" si="347"/>
        <v>0.69010000000000005</v>
      </c>
      <c r="G2794" s="352"/>
      <c r="H2794" s="351">
        <f t="shared" si="352"/>
        <v>44999.33</v>
      </c>
      <c r="I2794" s="351">
        <f t="shared" si="348"/>
        <v>2.0100000000000007E-2</v>
      </c>
      <c r="J2794" s="351">
        <f t="shared" si="349"/>
        <v>1.2060000000000004E-4</v>
      </c>
      <c r="K2794" s="293">
        <f>SUM('Employee Salary Payroll Tax '!I2796:K2796)</f>
        <v>94.53</v>
      </c>
      <c r="L2794" s="293">
        <f>'Employee Salary Payroll Tax '!H2796</f>
        <v>-5.45</v>
      </c>
      <c r="M2794" s="293">
        <f t="shared" si="350"/>
        <v>-88.41</v>
      </c>
      <c r="N2794" s="359">
        <f t="shared" si="351"/>
        <v>1.7015374603918464E-2</v>
      </c>
      <c r="O2794" s="331"/>
      <c r="P2794" s="61"/>
      <c r="Q2794" s="294"/>
      <c r="R2794" s="292"/>
      <c r="S2794" s="291"/>
    </row>
    <row r="2795" spans="1:19" ht="14.4">
      <c r="A2795" s="36">
        <f t="shared" si="345"/>
        <v>1472</v>
      </c>
      <c r="B2795" s="526"/>
      <c r="C2795" s="36" t="str">
        <f>VLOOKUP('Employee Salary Payroll Tax '!B2797,'Employee Salary Payroll Tax '!$D$1:$E$7,2,FALSE)</f>
        <v>IBEW</v>
      </c>
      <c r="D2795" s="61">
        <f t="shared" si="346"/>
        <v>6.875E-3</v>
      </c>
      <c r="E2795" s="351">
        <f>'Employee Salary Payroll Tax '!N2797</f>
        <v>51089.22</v>
      </c>
      <c r="F2795" s="351">
        <f t="shared" si="347"/>
        <v>51440.458387500003</v>
      </c>
      <c r="G2795" s="352"/>
      <c r="H2795" s="351">
        <f t="shared" si="352"/>
        <v>0</v>
      </c>
      <c r="I2795" s="351">
        <f t="shared" si="348"/>
        <v>351.23838750000141</v>
      </c>
      <c r="J2795" s="351">
        <f t="shared" si="349"/>
        <v>0</v>
      </c>
      <c r="K2795" s="293">
        <f>SUM('Employee Salary Payroll Tax '!I2797:K2797)</f>
        <v>50887.75</v>
      </c>
      <c r="L2795" s="293">
        <f>'Employee Salary Payroll Tax '!H2797</f>
        <v>0</v>
      </c>
      <c r="M2795" s="293">
        <f t="shared" si="350"/>
        <v>201.47000000000116</v>
      </c>
      <c r="N2795" s="359">
        <f t="shared" si="351"/>
        <v>0</v>
      </c>
      <c r="O2795" s="331"/>
      <c r="P2795" s="61"/>
      <c r="Q2795" s="294"/>
      <c r="R2795" s="292"/>
      <c r="S2795" s="291"/>
    </row>
    <row r="2796" spans="1:19" ht="14.4">
      <c r="A2796" s="36">
        <f t="shared" si="345"/>
        <v>1473</v>
      </c>
      <c r="B2796" s="526"/>
      <c r="C2796" s="36" t="str">
        <f>VLOOKUP('Employee Salary Payroll Tax '!B2798,'Employee Salary Payroll Tax '!$D$1:$E$7,2,FALSE)</f>
        <v>IBEW</v>
      </c>
      <c r="D2796" s="61">
        <f t="shared" si="346"/>
        <v>6.875E-3</v>
      </c>
      <c r="E2796" s="351">
        <f>'Employee Salary Payroll Tax '!N2798</f>
        <v>44154.55</v>
      </c>
      <c r="F2796" s="351">
        <f t="shared" si="347"/>
        <v>44458.112531250001</v>
      </c>
      <c r="G2796" s="352"/>
      <c r="H2796" s="351">
        <f t="shared" si="352"/>
        <v>845.44999999999709</v>
      </c>
      <c r="I2796" s="351">
        <f t="shared" si="348"/>
        <v>303.56253124999785</v>
      </c>
      <c r="J2796" s="351">
        <f t="shared" si="349"/>
        <v>1.8213751874999871</v>
      </c>
      <c r="K2796" s="293">
        <f>SUM('Employee Salary Payroll Tax '!I2798:K2798)</f>
        <v>44154.549999999996</v>
      </c>
      <c r="L2796" s="293">
        <f>'Employee Salary Payroll Tax '!H2798</f>
        <v>0</v>
      </c>
      <c r="M2796" s="293">
        <f t="shared" si="350"/>
        <v>7.2759576141834259E-12</v>
      </c>
      <c r="N2796" s="359">
        <f t="shared" si="351"/>
        <v>1.8213751874587367</v>
      </c>
      <c r="O2796" s="331"/>
      <c r="P2796" s="61"/>
      <c r="Q2796" s="294"/>
      <c r="R2796" s="292"/>
      <c r="S2796" s="291"/>
    </row>
    <row r="2797" spans="1:19" ht="14.4">
      <c r="A2797" s="36">
        <f t="shared" ref="A2797:A2860" si="353">+A2796+1</f>
        <v>1474</v>
      </c>
      <c r="B2797" s="526"/>
      <c r="C2797" s="36" t="str">
        <f>VLOOKUP('Employee Salary Payroll Tax '!B2799,'Employee Salary Payroll Tax '!$D$1:$E$7,2,FALSE)</f>
        <v>IBEW</v>
      </c>
      <c r="D2797" s="61">
        <f t="shared" si="346"/>
        <v>6.875E-3</v>
      </c>
      <c r="E2797" s="351">
        <f>'Employee Salary Payroll Tax '!N2799</f>
        <v>56284.35</v>
      </c>
      <c r="F2797" s="351">
        <f t="shared" si="347"/>
        <v>56671.304906249999</v>
      </c>
      <c r="G2797" s="352"/>
      <c r="H2797" s="351">
        <f t="shared" si="352"/>
        <v>0</v>
      </c>
      <c r="I2797" s="351">
        <f t="shared" si="348"/>
        <v>386.95490625000093</v>
      </c>
      <c r="J2797" s="351">
        <f t="shared" si="349"/>
        <v>0</v>
      </c>
      <c r="K2797" s="293">
        <f>SUM('Employee Salary Payroll Tax '!I2799:K2799)</f>
        <v>56284.35</v>
      </c>
      <c r="L2797" s="293">
        <f>'Employee Salary Payroll Tax '!H2799</f>
        <v>0</v>
      </c>
      <c r="M2797" s="293">
        <f t="shared" si="350"/>
        <v>0</v>
      </c>
      <c r="N2797" s="359">
        <f t="shared" si="351"/>
        <v>0</v>
      </c>
      <c r="O2797" s="331"/>
      <c r="P2797" s="61"/>
      <c r="Q2797" s="294"/>
      <c r="R2797" s="292"/>
      <c r="S2797" s="291"/>
    </row>
    <row r="2798" spans="1:19" ht="14.4">
      <c r="A2798" s="36">
        <f t="shared" si="353"/>
        <v>1475</v>
      </c>
      <c r="B2798" s="526"/>
      <c r="C2798" s="36" t="str">
        <f>VLOOKUP('Employee Salary Payroll Tax '!B2800,'Employee Salary Payroll Tax '!$D$1:$E$7,2,FALSE)</f>
        <v>IBEW</v>
      </c>
      <c r="D2798" s="61">
        <f t="shared" si="346"/>
        <v>6.875E-3</v>
      </c>
      <c r="E2798" s="351">
        <f>'Employee Salary Payroll Tax '!N2800</f>
        <v>53135.53</v>
      </c>
      <c r="F2798" s="351">
        <f t="shared" si="347"/>
        <v>53500.836768749999</v>
      </c>
      <c r="G2798" s="352"/>
      <c r="H2798" s="351">
        <f t="shared" si="352"/>
        <v>0</v>
      </c>
      <c r="I2798" s="351">
        <f t="shared" si="348"/>
        <v>365.30676875000063</v>
      </c>
      <c r="J2798" s="351">
        <f t="shared" si="349"/>
        <v>0</v>
      </c>
      <c r="K2798" s="293">
        <f>SUM('Employee Salary Payroll Tax '!I2800:K2800)</f>
        <v>51948.47</v>
      </c>
      <c r="L2798" s="293">
        <f>'Employee Salary Payroll Tax '!H2800</f>
        <v>0</v>
      </c>
      <c r="M2798" s="293">
        <f t="shared" si="350"/>
        <v>1187.0599999999977</v>
      </c>
      <c r="N2798" s="359">
        <f t="shared" si="351"/>
        <v>0</v>
      </c>
      <c r="O2798" s="331"/>
      <c r="P2798" s="61"/>
      <c r="Q2798" s="294"/>
      <c r="R2798" s="292"/>
      <c r="S2798" s="291"/>
    </row>
    <row r="2799" spans="1:19" ht="14.4">
      <c r="A2799" s="36">
        <f t="shared" si="353"/>
        <v>1476</v>
      </c>
      <c r="B2799" s="526"/>
      <c r="C2799" s="36" t="str">
        <f>VLOOKUP('Employee Salary Payroll Tax '!B2801,'Employee Salary Payroll Tax '!$D$1:$E$7,2,FALSE)</f>
        <v>NonUnion</v>
      </c>
      <c r="D2799" s="61">
        <f t="shared" si="346"/>
        <v>2.98E-2</v>
      </c>
      <c r="E2799" s="351">
        <f>'Employee Salary Payroll Tax '!N2801</f>
        <v>68605.679999999993</v>
      </c>
      <c r="F2799" s="351">
        <f t="shared" si="347"/>
        <v>70650.129264000003</v>
      </c>
      <c r="G2799" s="352"/>
      <c r="H2799" s="351">
        <f t="shared" si="352"/>
        <v>0</v>
      </c>
      <c r="I2799" s="351">
        <f t="shared" si="348"/>
        <v>2044.4492640000099</v>
      </c>
      <c r="J2799" s="351">
        <f t="shared" si="349"/>
        <v>0</v>
      </c>
      <c r="K2799" s="293">
        <f>SUM('Employee Salary Payroll Tax '!I2801:K2801)</f>
        <v>68605.679999999993</v>
      </c>
      <c r="L2799" s="293">
        <f>'Employee Salary Payroll Tax '!H2801</f>
        <v>0</v>
      </c>
      <c r="M2799" s="293">
        <f t="shared" si="350"/>
        <v>0</v>
      </c>
      <c r="N2799" s="359">
        <f t="shared" si="351"/>
        <v>0</v>
      </c>
      <c r="O2799" s="331"/>
      <c r="P2799" s="61"/>
      <c r="Q2799" s="294"/>
      <c r="R2799" s="292"/>
      <c r="S2799" s="291"/>
    </row>
    <row r="2800" spans="1:19" ht="14.4">
      <c r="A2800" s="36">
        <f t="shared" si="353"/>
        <v>1477</v>
      </c>
      <c r="B2800" s="526"/>
      <c r="C2800" s="36" t="str">
        <f>VLOOKUP('Employee Salary Payroll Tax '!B2802,'Employee Salary Payroll Tax '!$D$1:$E$7,2,FALSE)</f>
        <v>IBEW</v>
      </c>
      <c r="D2800" s="61">
        <f t="shared" si="346"/>
        <v>6.875E-3</v>
      </c>
      <c r="E2800" s="351">
        <f>'Employee Salary Payroll Tax '!N2802</f>
        <v>59665.279999999999</v>
      </c>
      <c r="F2800" s="351">
        <f t="shared" si="347"/>
        <v>60075.478799999997</v>
      </c>
      <c r="G2800" s="352"/>
      <c r="H2800" s="351">
        <f t="shared" si="352"/>
        <v>0</v>
      </c>
      <c r="I2800" s="351">
        <f t="shared" si="348"/>
        <v>410.1987999999983</v>
      </c>
      <c r="J2800" s="351">
        <f t="shared" si="349"/>
        <v>0</v>
      </c>
      <c r="K2800" s="293">
        <f>SUM('Employee Salary Payroll Tax '!I2802:K2802)</f>
        <v>58883.95</v>
      </c>
      <c r="L2800" s="293">
        <f>'Employee Salary Payroll Tax '!H2802</f>
        <v>0</v>
      </c>
      <c r="M2800" s="293">
        <f t="shared" si="350"/>
        <v>781.33000000000175</v>
      </c>
      <c r="N2800" s="359">
        <f t="shared" si="351"/>
        <v>0</v>
      </c>
      <c r="O2800" s="331"/>
      <c r="P2800" s="61"/>
      <c r="Q2800" s="294"/>
      <c r="R2800" s="292"/>
      <c r="S2800" s="291"/>
    </row>
    <row r="2801" spans="1:19" ht="14.4">
      <c r="A2801" s="36">
        <f t="shared" si="353"/>
        <v>1478</v>
      </c>
      <c r="B2801" s="526"/>
      <c r="C2801" s="36" t="str">
        <f>VLOOKUP('Employee Salary Payroll Tax '!B2803,'Employee Salary Payroll Tax '!$D$1:$E$7,2,FALSE)</f>
        <v>NonUnion</v>
      </c>
      <c r="D2801" s="61">
        <f t="shared" si="346"/>
        <v>2.98E-2</v>
      </c>
      <c r="E2801" s="351">
        <f>'Employee Salary Payroll Tax '!N2803</f>
        <v>106393.01</v>
      </c>
      <c r="F2801" s="351">
        <f t="shared" si="347"/>
        <v>109563.521698</v>
      </c>
      <c r="G2801" s="352"/>
      <c r="H2801" s="351">
        <f t="shared" si="352"/>
        <v>0</v>
      </c>
      <c r="I2801" s="351">
        <f t="shared" si="348"/>
        <v>3170.5116980000021</v>
      </c>
      <c r="J2801" s="351">
        <f t="shared" si="349"/>
        <v>0</v>
      </c>
      <c r="K2801" s="293">
        <f>SUM('Employee Salary Payroll Tax '!I2803:K2803)</f>
        <v>11225.03</v>
      </c>
      <c r="L2801" s="293">
        <f>'Employee Salary Payroll Tax '!H2803</f>
        <v>0</v>
      </c>
      <c r="M2801" s="293">
        <f t="shared" si="350"/>
        <v>95167.98</v>
      </c>
      <c r="N2801" s="359">
        <f t="shared" si="351"/>
        <v>0</v>
      </c>
      <c r="O2801" s="331"/>
      <c r="P2801" s="61"/>
      <c r="Q2801" s="294"/>
      <c r="R2801" s="292"/>
      <c r="S2801" s="291"/>
    </row>
    <row r="2802" spans="1:19" ht="14.4">
      <c r="A2802" s="36">
        <f t="shared" si="353"/>
        <v>1479</v>
      </c>
      <c r="B2802" s="526"/>
      <c r="C2802" s="36" t="str">
        <f>VLOOKUP('Employee Salary Payroll Tax '!B2804,'Employee Salary Payroll Tax '!$D$1:$E$7,2,FALSE)</f>
        <v>NonUnion</v>
      </c>
      <c r="D2802" s="61">
        <f t="shared" si="346"/>
        <v>2.98E-2</v>
      </c>
      <c r="E2802" s="351">
        <f>'Employee Salary Payroll Tax '!N2804</f>
        <v>87170.32</v>
      </c>
      <c r="F2802" s="351">
        <f t="shared" si="347"/>
        <v>89767.995536000017</v>
      </c>
      <c r="G2802" s="352"/>
      <c r="H2802" s="351">
        <f t="shared" si="352"/>
        <v>0</v>
      </c>
      <c r="I2802" s="351">
        <f t="shared" si="348"/>
        <v>2597.6755360000097</v>
      </c>
      <c r="J2802" s="351">
        <f t="shared" si="349"/>
        <v>0</v>
      </c>
      <c r="K2802" s="293">
        <f>SUM('Employee Salary Payroll Tax '!I2804:K2804)</f>
        <v>16073.64</v>
      </c>
      <c r="L2802" s="293">
        <f>'Employee Salary Payroll Tax '!H2804</f>
        <v>0</v>
      </c>
      <c r="M2802" s="293">
        <f t="shared" si="350"/>
        <v>71096.680000000008</v>
      </c>
      <c r="N2802" s="359">
        <f t="shared" si="351"/>
        <v>0</v>
      </c>
      <c r="O2802" s="331"/>
      <c r="P2802" s="61"/>
      <c r="Q2802" s="294"/>
      <c r="R2802" s="292"/>
      <c r="S2802" s="291"/>
    </row>
    <row r="2803" spans="1:19" ht="14.4">
      <c r="A2803" s="36">
        <f t="shared" si="353"/>
        <v>1480</v>
      </c>
      <c r="B2803" s="526"/>
      <c r="C2803" s="36" t="str">
        <f>VLOOKUP('Employee Salary Payroll Tax '!B2805,'Employee Salary Payroll Tax '!$D$1:$E$7,2,FALSE)</f>
        <v>IBEW</v>
      </c>
      <c r="D2803" s="61">
        <f t="shared" si="346"/>
        <v>6.875E-3</v>
      </c>
      <c r="E2803" s="351">
        <f>'Employee Salary Payroll Tax '!N2805</f>
        <v>15566.14</v>
      </c>
      <c r="F2803" s="351">
        <f t="shared" si="347"/>
        <v>15673.157212499998</v>
      </c>
      <c r="G2803" s="352"/>
      <c r="H2803" s="351">
        <f t="shared" si="352"/>
        <v>29433.86</v>
      </c>
      <c r="I2803" s="351">
        <f t="shared" si="348"/>
        <v>107.017212499999</v>
      </c>
      <c r="J2803" s="351">
        <f t="shared" si="349"/>
        <v>0.64210327499999409</v>
      </c>
      <c r="K2803" s="293">
        <f>SUM('Employee Salary Payroll Tax '!I2805:K2805)</f>
        <v>15566.14</v>
      </c>
      <c r="L2803" s="293">
        <f>'Employee Salary Payroll Tax '!H2805</f>
        <v>0</v>
      </c>
      <c r="M2803" s="293">
        <f t="shared" si="350"/>
        <v>0</v>
      </c>
      <c r="N2803" s="359">
        <f t="shared" si="351"/>
        <v>0.64210327495874409</v>
      </c>
      <c r="O2803" s="331"/>
      <c r="P2803" s="61"/>
      <c r="Q2803" s="294"/>
      <c r="R2803" s="292"/>
      <c r="S2803" s="291"/>
    </row>
    <row r="2804" spans="1:19" ht="14.4">
      <c r="A2804" s="36">
        <f t="shared" si="353"/>
        <v>1481</v>
      </c>
      <c r="B2804" s="526"/>
      <c r="C2804" s="36" t="str">
        <f>VLOOKUP('Employee Salary Payroll Tax '!B2806,'Employee Salary Payroll Tax '!$D$1:$E$7,2,FALSE)</f>
        <v>IBEW</v>
      </c>
      <c r="D2804" s="61">
        <f t="shared" si="346"/>
        <v>6.875E-3</v>
      </c>
      <c r="E2804" s="351">
        <f>'Employee Salary Payroll Tax '!N2806</f>
        <v>144914.1</v>
      </c>
      <c r="F2804" s="351">
        <f t="shared" si="347"/>
        <v>145910.3844375</v>
      </c>
      <c r="G2804" s="352"/>
      <c r="H2804" s="351">
        <f t="shared" si="352"/>
        <v>0</v>
      </c>
      <c r="I2804" s="351">
        <f t="shared" si="348"/>
        <v>996.2844374999986</v>
      </c>
      <c r="J2804" s="351">
        <f t="shared" si="349"/>
        <v>0</v>
      </c>
      <c r="K2804" s="293">
        <f>SUM('Employee Salary Payroll Tax '!I2806:K2806)</f>
        <v>142089.56</v>
      </c>
      <c r="L2804" s="293">
        <f>'Employee Salary Payroll Tax '!H2806</f>
        <v>0</v>
      </c>
      <c r="M2804" s="293">
        <f t="shared" si="350"/>
        <v>2824.5400000000081</v>
      </c>
      <c r="N2804" s="359">
        <f t="shared" si="351"/>
        <v>0</v>
      </c>
      <c r="O2804" s="331"/>
      <c r="P2804" s="61"/>
      <c r="Q2804" s="294"/>
      <c r="R2804" s="292"/>
      <c r="S2804" s="291"/>
    </row>
    <row r="2805" spans="1:19" ht="14.4">
      <c r="A2805" s="36">
        <f t="shared" si="353"/>
        <v>1482</v>
      </c>
      <c r="B2805" s="526"/>
      <c r="C2805" s="36" t="str">
        <f>VLOOKUP('Employee Salary Payroll Tax '!B2807,'Employee Salary Payroll Tax '!$D$1:$E$7,2,FALSE)</f>
        <v>NonUnion</v>
      </c>
      <c r="D2805" s="61">
        <f t="shared" si="346"/>
        <v>2.98E-2</v>
      </c>
      <c r="E2805" s="351">
        <f>'Employee Salary Payroll Tax '!N2807</f>
        <v>36170.19</v>
      </c>
      <c r="F2805" s="351">
        <f t="shared" si="347"/>
        <v>37248.061662000007</v>
      </c>
      <c r="G2805" s="352"/>
      <c r="H2805" s="351">
        <f t="shared" si="352"/>
        <v>8829.8099999999977</v>
      </c>
      <c r="I2805" s="351">
        <f t="shared" si="348"/>
        <v>1077.871662000005</v>
      </c>
      <c r="J2805" s="351">
        <f t="shared" si="349"/>
        <v>6.4672299720000304</v>
      </c>
      <c r="K2805" s="293">
        <f>SUM('Employee Salary Payroll Tax '!I2807:K2807)</f>
        <v>2971.0499999999997</v>
      </c>
      <c r="L2805" s="293">
        <f>'Employee Salary Payroll Tax '!H2807</f>
        <v>2.14</v>
      </c>
      <c r="M2805" s="293">
        <f t="shared" si="350"/>
        <v>33197</v>
      </c>
      <c r="N2805" s="359">
        <f t="shared" si="351"/>
        <v>0.53122373998531558</v>
      </c>
      <c r="O2805" s="331"/>
      <c r="P2805" s="61"/>
      <c r="Q2805" s="294"/>
      <c r="R2805" s="292"/>
      <c r="S2805" s="291"/>
    </row>
    <row r="2806" spans="1:19" ht="14.4">
      <c r="A2806" s="36">
        <f t="shared" si="353"/>
        <v>1483</v>
      </c>
      <c r="B2806" s="526"/>
      <c r="C2806" s="36" t="str">
        <f>VLOOKUP('Employee Salary Payroll Tax '!B2808,'Employee Salary Payroll Tax '!$D$1:$E$7,2,FALSE)</f>
        <v>Not Assigned</v>
      </c>
      <c r="D2806" s="61">
        <f t="shared" si="346"/>
        <v>0</v>
      </c>
      <c r="E2806" s="351">
        <f>'Employee Salary Payroll Tax '!N2808</f>
        <v>0</v>
      </c>
      <c r="F2806" s="351">
        <f t="shared" si="347"/>
        <v>0</v>
      </c>
      <c r="G2806" s="352"/>
      <c r="H2806" s="351">
        <f t="shared" si="352"/>
        <v>45000</v>
      </c>
      <c r="I2806" s="351">
        <f t="shared" si="348"/>
        <v>0</v>
      </c>
      <c r="J2806" s="351">
        <f t="shared" si="349"/>
        <v>0</v>
      </c>
      <c r="K2806" s="293">
        <f>SUM('Employee Salary Payroll Tax '!I2808:K2808)</f>
        <v>-236.43</v>
      </c>
      <c r="L2806" s="293">
        <f>'Employee Salary Payroll Tax '!H2808</f>
        <v>0</v>
      </c>
      <c r="M2806" s="293">
        <f t="shared" si="350"/>
        <v>236.43</v>
      </c>
      <c r="N2806" s="359">
        <f t="shared" si="351"/>
        <v>0</v>
      </c>
      <c r="O2806" s="331"/>
      <c r="P2806" s="61"/>
      <c r="Q2806" s="294"/>
      <c r="R2806" s="292"/>
      <c r="S2806" s="291"/>
    </row>
    <row r="2807" spans="1:19" ht="14.4">
      <c r="A2807" s="36">
        <f t="shared" si="353"/>
        <v>1484</v>
      </c>
      <c r="B2807" s="526"/>
      <c r="C2807" s="36" t="str">
        <f>VLOOKUP('Employee Salary Payroll Tax '!B2809,'Employee Salary Payroll Tax '!$D$1:$E$7,2,FALSE)</f>
        <v>IBEW</v>
      </c>
      <c r="D2807" s="61">
        <f t="shared" si="346"/>
        <v>6.875E-3</v>
      </c>
      <c r="E2807" s="351">
        <f>'Employee Salary Payroll Tax '!N2809</f>
        <v>51296.22</v>
      </c>
      <c r="F2807" s="351">
        <f t="shared" si="347"/>
        <v>51648.881512499996</v>
      </c>
      <c r="G2807" s="352"/>
      <c r="H2807" s="351">
        <f t="shared" si="352"/>
        <v>0</v>
      </c>
      <c r="I2807" s="351">
        <f t="shared" si="348"/>
        <v>352.6615124999953</v>
      </c>
      <c r="J2807" s="351">
        <f t="shared" si="349"/>
        <v>0</v>
      </c>
      <c r="K2807" s="293">
        <f>SUM('Employee Salary Payroll Tax '!I2809:K2809)</f>
        <v>46713.65</v>
      </c>
      <c r="L2807" s="293">
        <f>'Employee Salary Payroll Tax '!H2809</f>
        <v>665.48</v>
      </c>
      <c r="M2807" s="293">
        <f t="shared" si="350"/>
        <v>3917.0899999999997</v>
      </c>
      <c r="N2807" s="359">
        <f t="shared" si="351"/>
        <v>0</v>
      </c>
      <c r="O2807" s="331"/>
      <c r="P2807" s="61"/>
      <c r="Q2807" s="294"/>
      <c r="R2807" s="292"/>
      <c r="S2807" s="291"/>
    </row>
    <row r="2808" spans="1:19" ht="14.4">
      <c r="A2808" s="36">
        <f t="shared" si="353"/>
        <v>1485</v>
      </c>
      <c r="B2808" s="526"/>
      <c r="C2808" s="36" t="str">
        <f>VLOOKUP('Employee Salary Payroll Tax '!B2810,'Employee Salary Payroll Tax '!$D$1:$E$7,2,FALSE)</f>
        <v>IBEW</v>
      </c>
      <c r="D2808" s="61">
        <f t="shared" si="346"/>
        <v>6.875E-3</v>
      </c>
      <c r="E2808" s="351">
        <f>'Employee Salary Payroll Tax '!N2810</f>
        <v>39130.32</v>
      </c>
      <c r="F2808" s="351">
        <f t="shared" si="347"/>
        <v>39399.340949999998</v>
      </c>
      <c r="G2808" s="352"/>
      <c r="H2808" s="351">
        <f t="shared" si="352"/>
        <v>5869.68</v>
      </c>
      <c r="I2808" s="351">
        <f t="shared" si="348"/>
        <v>269.02094999999827</v>
      </c>
      <c r="J2808" s="351">
        <f t="shared" si="349"/>
        <v>1.6141256999999896</v>
      </c>
      <c r="K2808" s="293">
        <f>SUM('Employee Salary Payroll Tax '!I2810:K2810)</f>
        <v>39130.32</v>
      </c>
      <c r="L2808" s="293">
        <f>'Employee Salary Payroll Tax '!H2810</f>
        <v>0</v>
      </c>
      <c r="M2808" s="293">
        <f t="shared" si="350"/>
        <v>0</v>
      </c>
      <c r="N2808" s="359">
        <f t="shared" si="351"/>
        <v>1.6141256999587394</v>
      </c>
      <c r="O2808" s="331"/>
      <c r="P2808" s="61"/>
      <c r="Q2808" s="294"/>
      <c r="R2808" s="292"/>
      <c r="S2808" s="291"/>
    </row>
    <row r="2809" spans="1:19" ht="14.4">
      <c r="A2809" s="36">
        <f t="shared" si="353"/>
        <v>1486</v>
      </c>
      <c r="B2809" s="526"/>
      <c r="C2809" s="36" t="str">
        <f>VLOOKUP('Employee Salary Payroll Tax '!B2811,'Employee Salary Payroll Tax '!$D$1:$E$7,2,FALSE)</f>
        <v>NonUnion</v>
      </c>
      <c r="D2809" s="61">
        <f t="shared" si="346"/>
        <v>2.98E-2</v>
      </c>
      <c r="E2809" s="351">
        <f>'Employee Salary Payroll Tax '!N2811</f>
        <v>51138.04</v>
      </c>
      <c r="F2809" s="351">
        <f t="shared" si="347"/>
        <v>52661.953592000005</v>
      </c>
      <c r="G2809" s="352"/>
      <c r="H2809" s="351">
        <f t="shared" si="352"/>
        <v>0</v>
      </c>
      <c r="I2809" s="351">
        <f t="shared" si="348"/>
        <v>1523.9135920000044</v>
      </c>
      <c r="J2809" s="351">
        <f t="shared" si="349"/>
        <v>0</v>
      </c>
      <c r="K2809" s="293">
        <f>SUM('Employee Salary Payroll Tax '!I2811:K2811)</f>
        <v>0</v>
      </c>
      <c r="L2809" s="293">
        <f>'Employee Salary Payroll Tax '!H2811</f>
        <v>0</v>
      </c>
      <c r="M2809" s="293">
        <f t="shared" si="350"/>
        <v>51138.04</v>
      </c>
      <c r="N2809" s="359">
        <f t="shared" si="351"/>
        <v>0</v>
      </c>
      <c r="O2809" s="331"/>
      <c r="P2809" s="61"/>
      <c r="Q2809" s="294"/>
      <c r="R2809" s="292"/>
      <c r="S2809" s="291"/>
    </row>
    <row r="2810" spans="1:19" ht="14.4">
      <c r="A2810" s="36">
        <f t="shared" si="353"/>
        <v>1487</v>
      </c>
      <c r="B2810" s="526"/>
      <c r="C2810" s="36" t="str">
        <f>VLOOKUP('Employee Salary Payroll Tax '!B2812,'Employee Salary Payroll Tax '!$D$1:$E$7,2,FALSE)</f>
        <v>NonUnion</v>
      </c>
      <c r="D2810" s="61">
        <f t="shared" si="346"/>
        <v>2.98E-2</v>
      </c>
      <c r="E2810" s="351">
        <f>'Employee Salary Payroll Tax '!N2812</f>
        <v>86896.53</v>
      </c>
      <c r="F2810" s="351">
        <f t="shared" si="347"/>
        <v>89486.046593999999</v>
      </c>
      <c r="G2810" s="352"/>
      <c r="H2810" s="351">
        <f t="shared" si="352"/>
        <v>0</v>
      </c>
      <c r="I2810" s="351">
        <f t="shared" si="348"/>
        <v>2589.5165940000006</v>
      </c>
      <c r="J2810" s="351">
        <f t="shared" si="349"/>
        <v>0</v>
      </c>
      <c r="K2810" s="293">
        <f>SUM('Employee Salary Payroll Tax '!I2812:K2812)</f>
        <v>86896.53</v>
      </c>
      <c r="L2810" s="293">
        <f>'Employee Salary Payroll Tax '!H2812</f>
        <v>0</v>
      </c>
      <c r="M2810" s="293">
        <f t="shared" si="350"/>
        <v>0</v>
      </c>
      <c r="N2810" s="359">
        <f t="shared" si="351"/>
        <v>0</v>
      </c>
      <c r="O2810" s="331"/>
      <c r="P2810" s="61"/>
      <c r="Q2810" s="294"/>
      <c r="R2810" s="292"/>
      <c r="S2810" s="291"/>
    </row>
    <row r="2811" spans="1:19" ht="14.4">
      <c r="A2811" s="36">
        <f t="shared" si="353"/>
        <v>1488</v>
      </c>
      <c r="B2811" s="526"/>
      <c r="C2811" s="36" t="str">
        <f>VLOOKUP('Employee Salary Payroll Tax '!B2813,'Employee Salary Payroll Tax '!$D$1:$E$7,2,FALSE)</f>
        <v>IBEW</v>
      </c>
      <c r="D2811" s="61">
        <f t="shared" si="346"/>
        <v>6.875E-3</v>
      </c>
      <c r="E2811" s="351">
        <f>'Employee Salary Payroll Tax '!N2813</f>
        <v>14080.92</v>
      </c>
      <c r="F2811" s="351">
        <f t="shared" si="347"/>
        <v>14177.726325</v>
      </c>
      <c r="G2811" s="352"/>
      <c r="H2811" s="351">
        <f t="shared" si="352"/>
        <v>30919.08</v>
      </c>
      <c r="I2811" s="351">
        <f t="shared" si="348"/>
        <v>96.806324999999561</v>
      </c>
      <c r="J2811" s="351">
        <f t="shared" si="349"/>
        <v>0.58083794999999738</v>
      </c>
      <c r="K2811" s="293">
        <f>SUM('Employee Salary Payroll Tax '!I2813:K2813)</f>
        <v>14027.689999999999</v>
      </c>
      <c r="L2811" s="293">
        <f>'Employee Salary Payroll Tax '!H2813</f>
        <v>0</v>
      </c>
      <c r="M2811" s="293">
        <f t="shared" si="350"/>
        <v>53.230000000001382</v>
      </c>
      <c r="N2811" s="359">
        <f t="shared" si="351"/>
        <v>0.57864221245890324</v>
      </c>
      <c r="O2811" s="331"/>
      <c r="P2811" s="61"/>
      <c r="Q2811" s="294"/>
      <c r="R2811" s="292"/>
      <c r="S2811" s="291"/>
    </row>
    <row r="2812" spans="1:19" ht="14.4">
      <c r="A2812" s="36">
        <f t="shared" si="353"/>
        <v>1489</v>
      </c>
      <c r="B2812" s="526"/>
      <c r="C2812" s="36" t="str">
        <f>VLOOKUP('Employee Salary Payroll Tax '!B2814,'Employee Salary Payroll Tax '!$D$1:$E$7,2,FALSE)</f>
        <v>IBEW</v>
      </c>
      <c r="D2812" s="61">
        <f t="shared" si="346"/>
        <v>6.875E-3</v>
      </c>
      <c r="E2812" s="351">
        <f>'Employee Salary Payroll Tax '!N2814</f>
        <v>47772.04</v>
      </c>
      <c r="F2812" s="351">
        <f t="shared" si="347"/>
        <v>48100.472775000002</v>
      </c>
      <c r="G2812" s="352"/>
      <c r="H2812" s="351">
        <f t="shared" si="352"/>
        <v>0</v>
      </c>
      <c r="I2812" s="351">
        <f t="shared" si="348"/>
        <v>328.43277500000113</v>
      </c>
      <c r="J2812" s="351">
        <f t="shared" si="349"/>
        <v>0</v>
      </c>
      <c r="K2812" s="293">
        <f>SUM('Employee Salary Payroll Tax '!I2814:K2814)</f>
        <v>47772.04</v>
      </c>
      <c r="L2812" s="293">
        <f>'Employee Salary Payroll Tax '!H2814</f>
        <v>0</v>
      </c>
      <c r="M2812" s="293">
        <f t="shared" si="350"/>
        <v>0</v>
      </c>
      <c r="N2812" s="359">
        <f t="shared" si="351"/>
        <v>0</v>
      </c>
      <c r="O2812" s="331"/>
      <c r="P2812" s="61"/>
      <c r="Q2812" s="294"/>
      <c r="R2812" s="292"/>
      <c r="S2812" s="291"/>
    </row>
    <row r="2813" spans="1:19" ht="14.4">
      <c r="A2813" s="36">
        <f t="shared" si="353"/>
        <v>1490</v>
      </c>
      <c r="B2813" s="526"/>
      <c r="C2813" s="36" t="str">
        <f>VLOOKUP('Employee Salary Payroll Tax '!B2815,'Employee Salary Payroll Tax '!$D$1:$E$7,2,FALSE)</f>
        <v>NonUnion</v>
      </c>
      <c r="D2813" s="61">
        <f t="shared" si="346"/>
        <v>2.98E-2</v>
      </c>
      <c r="E2813" s="351">
        <f>'Employee Salary Payroll Tax '!N2815</f>
        <v>4791.8900000000003</v>
      </c>
      <c r="F2813" s="351">
        <f t="shared" si="347"/>
        <v>4934.6883220000009</v>
      </c>
      <c r="G2813" s="352"/>
      <c r="H2813" s="351">
        <f t="shared" si="352"/>
        <v>40208.11</v>
      </c>
      <c r="I2813" s="351">
        <f t="shared" si="348"/>
        <v>142.79832200000055</v>
      </c>
      <c r="J2813" s="351">
        <f t="shared" si="349"/>
        <v>0.85678993200000331</v>
      </c>
      <c r="K2813" s="293">
        <f>SUM('Employee Salary Payroll Tax '!I2815:K2815)</f>
        <v>4791.8900000000003</v>
      </c>
      <c r="L2813" s="293">
        <f>'Employee Salary Payroll Tax '!H2815</f>
        <v>0</v>
      </c>
      <c r="M2813" s="293">
        <f t="shared" si="350"/>
        <v>0</v>
      </c>
      <c r="N2813" s="359">
        <f t="shared" si="351"/>
        <v>0.85678993182120322</v>
      </c>
      <c r="O2813" s="331"/>
      <c r="P2813" s="61"/>
      <c r="Q2813" s="294"/>
      <c r="R2813" s="292"/>
      <c r="S2813" s="291"/>
    </row>
    <row r="2814" spans="1:19" ht="14.4">
      <c r="A2814" s="36">
        <f t="shared" si="353"/>
        <v>1491</v>
      </c>
      <c r="B2814" s="526"/>
      <c r="C2814" s="36" t="str">
        <f>VLOOKUP('Employee Salary Payroll Tax '!B2816,'Employee Salary Payroll Tax '!$D$1:$E$7,2,FALSE)</f>
        <v>NonUnion</v>
      </c>
      <c r="D2814" s="61">
        <f t="shared" si="346"/>
        <v>2.98E-2</v>
      </c>
      <c r="E2814" s="351">
        <f>'Employee Salary Payroll Tax '!N2816</f>
        <v>128457.88</v>
      </c>
      <c r="F2814" s="351">
        <f t="shared" si="347"/>
        <v>132285.92482400002</v>
      </c>
      <c r="G2814" s="352"/>
      <c r="H2814" s="351">
        <f t="shared" si="352"/>
        <v>0</v>
      </c>
      <c r="I2814" s="351">
        <f t="shared" si="348"/>
        <v>3828.0448240000114</v>
      </c>
      <c r="J2814" s="351">
        <f t="shared" si="349"/>
        <v>0</v>
      </c>
      <c r="K2814" s="293">
        <f>SUM('Employee Salary Payroll Tax '!I2816:K2816)</f>
        <v>127933.73</v>
      </c>
      <c r="L2814" s="293">
        <f>'Employee Salary Payroll Tax '!H2816</f>
        <v>0</v>
      </c>
      <c r="M2814" s="293">
        <f t="shared" si="350"/>
        <v>524.15000000000873</v>
      </c>
      <c r="N2814" s="359">
        <f t="shared" si="351"/>
        <v>0</v>
      </c>
      <c r="O2814" s="331"/>
      <c r="P2814" s="61"/>
      <c r="Q2814" s="294"/>
      <c r="R2814" s="292"/>
      <c r="S2814" s="291"/>
    </row>
    <row r="2815" spans="1:19" ht="14.4">
      <c r="A2815" s="36">
        <f t="shared" si="353"/>
        <v>1492</v>
      </c>
      <c r="B2815" s="526"/>
      <c r="C2815" s="36" t="str">
        <f>VLOOKUP('Employee Salary Payroll Tax '!B2817,'Employee Salary Payroll Tax '!$D$1:$E$7,2,FALSE)</f>
        <v>UA</v>
      </c>
      <c r="D2815" s="61">
        <f t="shared" si="346"/>
        <v>0.03</v>
      </c>
      <c r="E2815" s="351">
        <f>'Employee Salary Payroll Tax '!N2817</f>
        <v>87353.76</v>
      </c>
      <c r="F2815" s="351">
        <f t="shared" si="347"/>
        <v>89974.372799999997</v>
      </c>
      <c r="G2815" s="352"/>
      <c r="H2815" s="351">
        <f t="shared" si="352"/>
        <v>0</v>
      </c>
      <c r="I2815" s="351">
        <f t="shared" si="348"/>
        <v>2620.6128000000026</v>
      </c>
      <c r="J2815" s="351">
        <f t="shared" si="349"/>
        <v>0</v>
      </c>
      <c r="K2815" s="293">
        <f>SUM('Employee Salary Payroll Tax '!I2817:K2817)</f>
        <v>77100.12</v>
      </c>
      <c r="L2815" s="293">
        <f>'Employee Salary Payroll Tax '!H2817</f>
        <v>1747.07</v>
      </c>
      <c r="M2815" s="293">
        <f t="shared" si="350"/>
        <v>8506.57</v>
      </c>
      <c r="N2815" s="359">
        <f t="shared" si="351"/>
        <v>0</v>
      </c>
      <c r="O2815" s="331"/>
      <c r="P2815" s="61"/>
      <c r="Q2815" s="294"/>
      <c r="R2815" s="292"/>
      <c r="S2815" s="291"/>
    </row>
    <row r="2816" spans="1:19" ht="14.4">
      <c r="A2816" s="36">
        <f t="shared" si="353"/>
        <v>1493</v>
      </c>
      <c r="B2816" s="526"/>
      <c r="C2816" s="36" t="str">
        <f>VLOOKUP('Employee Salary Payroll Tax '!B2818,'Employee Salary Payroll Tax '!$D$1:$E$7,2,FALSE)</f>
        <v>UA</v>
      </c>
      <c r="D2816" s="61">
        <f t="shared" si="346"/>
        <v>0.03</v>
      </c>
      <c r="E2816" s="351">
        <f>'Employee Salary Payroll Tax '!N2818</f>
        <v>71600.759999999995</v>
      </c>
      <c r="F2816" s="351">
        <f t="shared" si="347"/>
        <v>73748.782800000001</v>
      </c>
      <c r="G2816" s="352"/>
      <c r="H2816" s="351">
        <f t="shared" si="352"/>
        <v>0</v>
      </c>
      <c r="I2816" s="351">
        <f t="shared" si="348"/>
        <v>2148.0228000000061</v>
      </c>
      <c r="J2816" s="351">
        <f t="shared" si="349"/>
        <v>0</v>
      </c>
      <c r="K2816" s="293">
        <f>SUM('Employee Salary Payroll Tax '!I2818:K2818)</f>
        <v>62381.79</v>
      </c>
      <c r="L2816" s="293">
        <f>'Employee Salary Payroll Tax '!H2818</f>
        <v>0</v>
      </c>
      <c r="M2816" s="293">
        <f t="shared" si="350"/>
        <v>9218.9699999999939</v>
      </c>
      <c r="N2816" s="359">
        <f t="shared" si="351"/>
        <v>0</v>
      </c>
      <c r="O2816" s="331"/>
      <c r="P2816" s="61"/>
      <c r="Q2816" s="294"/>
      <c r="R2816" s="292"/>
      <c r="S2816" s="291"/>
    </row>
    <row r="2817" spans="1:19" ht="14.4">
      <c r="A2817" s="36">
        <f t="shared" si="353"/>
        <v>1494</v>
      </c>
      <c r="B2817" s="526"/>
      <c r="C2817" s="36" t="str">
        <f>VLOOKUP('Employee Salary Payroll Tax '!B2819,'Employee Salary Payroll Tax '!$D$1:$E$7,2,FALSE)</f>
        <v>NonUnion</v>
      </c>
      <c r="D2817" s="61">
        <f t="shared" si="346"/>
        <v>2.98E-2</v>
      </c>
      <c r="E2817" s="351">
        <f>'Employee Salary Payroll Tax '!N2819</f>
        <v>82312.929999999993</v>
      </c>
      <c r="F2817" s="351">
        <f t="shared" si="347"/>
        <v>84765.855314</v>
      </c>
      <c r="G2817" s="352"/>
      <c r="H2817" s="351">
        <f t="shared" si="352"/>
        <v>0</v>
      </c>
      <c r="I2817" s="351">
        <f t="shared" si="348"/>
        <v>2452.9253140000073</v>
      </c>
      <c r="J2817" s="351">
        <f t="shared" si="349"/>
        <v>0</v>
      </c>
      <c r="K2817" s="293">
        <f>SUM('Employee Salary Payroll Tax '!I2819:K2819)</f>
        <v>20832.16</v>
      </c>
      <c r="L2817" s="293">
        <f>'Employee Salary Payroll Tax '!H2819</f>
        <v>0</v>
      </c>
      <c r="M2817" s="293">
        <f t="shared" si="350"/>
        <v>61480.76999999999</v>
      </c>
      <c r="N2817" s="359">
        <f t="shared" si="351"/>
        <v>0</v>
      </c>
      <c r="O2817" s="331"/>
      <c r="P2817" s="61"/>
      <c r="Q2817" s="294"/>
      <c r="R2817" s="292"/>
      <c r="S2817" s="291"/>
    </row>
    <row r="2818" spans="1:19" ht="14.4">
      <c r="A2818" s="36">
        <f t="shared" si="353"/>
        <v>1495</v>
      </c>
      <c r="B2818" s="526"/>
      <c r="C2818" s="36" t="str">
        <f>VLOOKUP('Employee Salary Payroll Tax '!B2820,'Employee Salary Payroll Tax '!$D$1:$E$7,2,FALSE)</f>
        <v>IBEW</v>
      </c>
      <c r="D2818" s="61">
        <f t="shared" si="346"/>
        <v>6.875E-3</v>
      </c>
      <c r="E2818" s="351">
        <f>'Employee Salary Payroll Tax '!N2820</f>
        <v>47997.73</v>
      </c>
      <c r="F2818" s="351">
        <f t="shared" si="347"/>
        <v>48327.71439375</v>
      </c>
      <c r="G2818" s="352"/>
      <c r="H2818" s="351">
        <f t="shared" si="352"/>
        <v>0</v>
      </c>
      <c r="I2818" s="351">
        <f t="shared" si="348"/>
        <v>329.98439374999725</v>
      </c>
      <c r="J2818" s="351">
        <f t="shared" si="349"/>
        <v>0</v>
      </c>
      <c r="K2818" s="293">
        <f>SUM('Employee Salary Payroll Tax '!I2820:K2820)</f>
        <v>47929.07</v>
      </c>
      <c r="L2818" s="293">
        <f>'Employee Salary Payroll Tax '!H2820</f>
        <v>0</v>
      </c>
      <c r="M2818" s="293">
        <f t="shared" si="350"/>
        <v>68.660000000003492</v>
      </c>
      <c r="N2818" s="359">
        <f t="shared" si="351"/>
        <v>0</v>
      </c>
      <c r="O2818" s="331"/>
      <c r="P2818" s="61"/>
      <c r="Q2818" s="294"/>
      <c r="R2818" s="292"/>
      <c r="S2818" s="291"/>
    </row>
    <row r="2819" spans="1:19" ht="14.4">
      <c r="A2819" s="36">
        <f t="shared" si="353"/>
        <v>1496</v>
      </c>
      <c r="B2819" s="526"/>
      <c r="C2819" s="36" t="str">
        <f>VLOOKUP('Employee Salary Payroll Tax '!B2821,'Employee Salary Payroll Tax '!$D$1:$E$7,2,FALSE)</f>
        <v>NonUnion</v>
      </c>
      <c r="D2819" s="61">
        <f t="shared" si="346"/>
        <v>2.98E-2</v>
      </c>
      <c r="E2819" s="351">
        <f>'Employee Salary Payroll Tax '!N2821</f>
        <v>132475.04</v>
      </c>
      <c r="F2819" s="351">
        <f t="shared" si="347"/>
        <v>136422.79619200001</v>
      </c>
      <c r="G2819" s="352"/>
      <c r="H2819" s="351">
        <f t="shared" si="352"/>
        <v>0</v>
      </c>
      <c r="I2819" s="351">
        <f t="shared" si="348"/>
        <v>3947.7561920000007</v>
      </c>
      <c r="J2819" s="351">
        <f t="shared" si="349"/>
        <v>0</v>
      </c>
      <c r="K2819" s="293">
        <f>SUM('Employee Salary Payroll Tax '!I2821:K2821)</f>
        <v>51140.75</v>
      </c>
      <c r="L2819" s="293">
        <f>'Employee Salary Payroll Tax '!H2821</f>
        <v>0</v>
      </c>
      <c r="M2819" s="293">
        <f t="shared" si="350"/>
        <v>81334.290000000008</v>
      </c>
      <c r="N2819" s="359">
        <f t="shared" si="351"/>
        <v>0</v>
      </c>
      <c r="O2819" s="331"/>
      <c r="P2819" s="61"/>
      <c r="Q2819" s="294"/>
      <c r="R2819" s="292"/>
      <c r="S2819" s="291"/>
    </row>
    <row r="2820" spans="1:19" ht="14.4">
      <c r="A2820" s="36">
        <f t="shared" si="353"/>
        <v>1497</v>
      </c>
      <c r="B2820" s="526"/>
      <c r="C2820" s="36" t="str">
        <f>VLOOKUP('Employee Salary Payroll Tax '!B2822,'Employee Salary Payroll Tax '!$D$1:$E$7,2,FALSE)</f>
        <v>NonUnion</v>
      </c>
      <c r="D2820" s="61">
        <f t="shared" si="346"/>
        <v>2.98E-2</v>
      </c>
      <c r="E2820" s="351">
        <f>'Employee Salary Payroll Tax '!N2822</f>
        <v>139539.74</v>
      </c>
      <c r="F2820" s="351">
        <f t="shared" si="347"/>
        <v>143698.024252</v>
      </c>
      <c r="G2820" s="352"/>
      <c r="H2820" s="351">
        <f t="shared" si="352"/>
        <v>0</v>
      </c>
      <c r="I2820" s="351">
        <f t="shared" si="348"/>
        <v>4158.2842520000122</v>
      </c>
      <c r="J2820" s="351">
        <f t="shared" si="349"/>
        <v>0</v>
      </c>
      <c r="K2820" s="293">
        <f>SUM('Employee Salary Payroll Tax '!I2822:K2822)</f>
        <v>87800.22</v>
      </c>
      <c r="L2820" s="293">
        <f>'Employee Salary Payroll Tax '!H2822</f>
        <v>0</v>
      </c>
      <c r="M2820" s="293">
        <f t="shared" si="350"/>
        <v>51739.51999999999</v>
      </c>
      <c r="N2820" s="359">
        <f t="shared" si="351"/>
        <v>0</v>
      </c>
      <c r="O2820" s="331"/>
      <c r="P2820" s="61"/>
      <c r="Q2820" s="294"/>
      <c r="R2820" s="292"/>
      <c r="S2820" s="291"/>
    </row>
    <row r="2821" spans="1:19" ht="14.4">
      <c r="A2821" s="36">
        <f t="shared" si="353"/>
        <v>1498</v>
      </c>
      <c r="B2821" s="526"/>
      <c r="C2821" s="36" t="str">
        <f>VLOOKUP('Employee Salary Payroll Tax '!B2823,'Employee Salary Payroll Tax '!$D$1:$E$7,2,FALSE)</f>
        <v>IBEW</v>
      </c>
      <c r="D2821" s="61">
        <f t="shared" si="346"/>
        <v>6.875E-3</v>
      </c>
      <c r="E2821" s="351">
        <f>'Employee Salary Payroll Tax '!N2823</f>
        <v>71097.45</v>
      </c>
      <c r="F2821" s="351">
        <f t="shared" si="347"/>
        <v>71586.24496874999</v>
      </c>
      <c r="G2821" s="352"/>
      <c r="H2821" s="351">
        <f t="shared" si="352"/>
        <v>0</v>
      </c>
      <c r="I2821" s="351">
        <f t="shared" si="348"/>
        <v>488.79496874999313</v>
      </c>
      <c r="J2821" s="351">
        <f t="shared" si="349"/>
        <v>0</v>
      </c>
      <c r="K2821" s="293">
        <f>SUM('Employee Salary Payroll Tax '!I2823:K2823)</f>
        <v>59912.34</v>
      </c>
      <c r="L2821" s="293">
        <f>'Employee Salary Payroll Tax '!H2823</f>
        <v>0</v>
      </c>
      <c r="M2821" s="293">
        <f t="shared" si="350"/>
        <v>11185.11</v>
      </c>
      <c r="N2821" s="359">
        <f t="shared" si="351"/>
        <v>0</v>
      </c>
      <c r="O2821" s="331"/>
      <c r="P2821" s="61"/>
      <c r="Q2821" s="294"/>
      <c r="R2821" s="292"/>
      <c r="S2821" s="291"/>
    </row>
    <row r="2822" spans="1:19" ht="14.4">
      <c r="A2822" s="36">
        <f t="shared" si="353"/>
        <v>1499</v>
      </c>
      <c r="B2822" s="526"/>
      <c r="C2822" s="36" t="str">
        <f>VLOOKUP('Employee Salary Payroll Tax '!B2824,'Employee Salary Payroll Tax '!$D$1:$E$7,2,FALSE)</f>
        <v>NonUnion</v>
      </c>
      <c r="D2822" s="61">
        <f t="shared" si="346"/>
        <v>2.98E-2</v>
      </c>
      <c r="E2822" s="351">
        <f>'Employee Salary Payroll Tax '!N2824</f>
        <v>89255.6</v>
      </c>
      <c r="F2822" s="351">
        <f t="shared" si="347"/>
        <v>91915.416880000004</v>
      </c>
      <c r="G2822" s="352"/>
      <c r="H2822" s="351">
        <f t="shared" si="352"/>
        <v>0</v>
      </c>
      <c r="I2822" s="351">
        <f t="shared" si="348"/>
        <v>2659.8168799999985</v>
      </c>
      <c r="J2822" s="351">
        <f t="shared" si="349"/>
        <v>0</v>
      </c>
      <c r="K2822" s="293">
        <f>SUM('Employee Salary Payroll Tax '!I2824:K2824)</f>
        <v>43920.45</v>
      </c>
      <c r="L2822" s="293">
        <f>'Employee Salary Payroll Tax '!H2824</f>
        <v>0</v>
      </c>
      <c r="M2822" s="293">
        <f t="shared" si="350"/>
        <v>45335.150000000009</v>
      </c>
      <c r="N2822" s="359">
        <f t="shared" si="351"/>
        <v>0</v>
      </c>
      <c r="O2822" s="331"/>
      <c r="P2822" s="61"/>
      <c r="Q2822" s="294"/>
      <c r="R2822" s="292"/>
      <c r="S2822" s="291"/>
    </row>
    <row r="2823" spans="1:19" ht="14.4">
      <c r="A2823" s="36">
        <f t="shared" si="353"/>
        <v>1500</v>
      </c>
      <c r="B2823" s="526"/>
      <c r="C2823" s="36" t="str">
        <f>VLOOKUP('Employee Salary Payroll Tax '!B2825,'Employee Salary Payroll Tax '!$D$1:$E$7,2,FALSE)</f>
        <v>NonUnion</v>
      </c>
      <c r="D2823" s="61">
        <f t="shared" si="346"/>
        <v>2.98E-2</v>
      </c>
      <c r="E2823" s="351">
        <f>'Employee Salary Payroll Tax '!N2825</f>
        <v>115839.61</v>
      </c>
      <c r="F2823" s="351">
        <f t="shared" si="347"/>
        <v>119291.630378</v>
      </c>
      <c r="G2823" s="352"/>
      <c r="H2823" s="351">
        <f t="shared" si="352"/>
        <v>0</v>
      </c>
      <c r="I2823" s="351">
        <f t="shared" si="348"/>
        <v>3452.0203780000011</v>
      </c>
      <c r="J2823" s="351">
        <f t="shared" si="349"/>
        <v>0</v>
      </c>
      <c r="K2823" s="293">
        <f>SUM('Employee Salary Payroll Tax '!I2825:K2825)</f>
        <v>115839.61</v>
      </c>
      <c r="L2823" s="293">
        <f>'Employee Salary Payroll Tax '!H2825</f>
        <v>0</v>
      </c>
      <c r="M2823" s="293">
        <f t="shared" si="350"/>
        <v>0</v>
      </c>
      <c r="N2823" s="359">
        <f t="shared" si="351"/>
        <v>0</v>
      </c>
      <c r="O2823" s="331"/>
      <c r="P2823" s="61"/>
      <c r="Q2823" s="294"/>
      <c r="R2823" s="292"/>
      <c r="S2823" s="291"/>
    </row>
    <row r="2824" spans="1:19" ht="14.4">
      <c r="A2824" s="36">
        <f t="shared" si="353"/>
        <v>1501</v>
      </c>
      <c r="B2824" s="526"/>
      <c r="C2824" s="36" t="str">
        <f>VLOOKUP('Employee Salary Payroll Tax '!B2826,'Employee Salary Payroll Tax '!$D$1:$E$7,2,FALSE)</f>
        <v>NonUnion</v>
      </c>
      <c r="D2824" s="61">
        <f t="shared" si="346"/>
        <v>2.98E-2</v>
      </c>
      <c r="E2824" s="351">
        <f>'Employee Salary Payroll Tax '!N2826</f>
        <v>62739.01</v>
      </c>
      <c r="F2824" s="351">
        <f t="shared" si="347"/>
        <v>64608.632498000006</v>
      </c>
      <c r="G2824" s="352"/>
      <c r="H2824" s="351">
        <f t="shared" si="352"/>
        <v>0</v>
      </c>
      <c r="I2824" s="351">
        <f t="shared" si="348"/>
        <v>1869.6224980000043</v>
      </c>
      <c r="J2824" s="351">
        <f t="shared" si="349"/>
        <v>0</v>
      </c>
      <c r="K2824" s="293">
        <f>SUM('Employee Salary Payroll Tax '!I2826:K2826)</f>
        <v>12723.92</v>
      </c>
      <c r="L2824" s="293">
        <f>'Employee Salary Payroll Tax '!H2826</f>
        <v>0</v>
      </c>
      <c r="M2824" s="293">
        <f t="shared" si="350"/>
        <v>50015.090000000004</v>
      </c>
      <c r="N2824" s="359">
        <f t="shared" si="351"/>
        <v>0</v>
      </c>
      <c r="O2824" s="331"/>
      <c r="P2824" s="61"/>
      <c r="Q2824" s="294"/>
      <c r="R2824" s="292"/>
      <c r="S2824" s="291"/>
    </row>
    <row r="2825" spans="1:19" ht="14.4">
      <c r="A2825" s="36">
        <f t="shared" si="353"/>
        <v>1502</v>
      </c>
      <c r="B2825" s="526"/>
      <c r="C2825" s="36" t="str">
        <f>VLOOKUP('Employee Salary Payroll Tax '!B2827,'Employee Salary Payroll Tax '!$D$1:$E$7,2,FALSE)</f>
        <v>NonUnion</v>
      </c>
      <c r="D2825" s="61">
        <f t="shared" si="346"/>
        <v>2.98E-2</v>
      </c>
      <c r="E2825" s="351">
        <f>'Employee Salary Payroll Tax '!N2827</f>
        <v>99265.71</v>
      </c>
      <c r="F2825" s="351">
        <f t="shared" si="347"/>
        <v>102223.82815800002</v>
      </c>
      <c r="G2825" s="352"/>
      <c r="H2825" s="351">
        <f t="shared" si="352"/>
        <v>0</v>
      </c>
      <c r="I2825" s="351">
        <f t="shared" si="348"/>
        <v>2958.118158000012</v>
      </c>
      <c r="J2825" s="351">
        <f t="shared" si="349"/>
        <v>0</v>
      </c>
      <c r="K2825" s="293">
        <f>SUM('Employee Salary Payroll Tax '!I2827:K2827)</f>
        <v>31615.46</v>
      </c>
      <c r="L2825" s="293">
        <f>'Employee Salary Payroll Tax '!H2827</f>
        <v>0</v>
      </c>
      <c r="M2825" s="293">
        <f t="shared" si="350"/>
        <v>67650.25</v>
      </c>
      <c r="N2825" s="359">
        <f t="shared" si="351"/>
        <v>0</v>
      </c>
      <c r="O2825" s="331"/>
      <c r="P2825" s="61"/>
      <c r="Q2825" s="294"/>
      <c r="R2825" s="292"/>
      <c r="S2825" s="291"/>
    </row>
    <row r="2826" spans="1:19" ht="14.4">
      <c r="A2826" s="36">
        <f t="shared" si="353"/>
        <v>1503</v>
      </c>
      <c r="B2826" s="526"/>
      <c r="C2826" s="36" t="str">
        <f>VLOOKUP('Employee Salary Payroll Tax '!B2828,'Employee Salary Payroll Tax '!$D$1:$E$7,2,FALSE)</f>
        <v>NonUnion</v>
      </c>
      <c r="D2826" s="61">
        <f t="shared" si="346"/>
        <v>2.98E-2</v>
      </c>
      <c r="E2826" s="351">
        <f>'Employee Salary Payroll Tax '!N2828</f>
        <v>46573.22</v>
      </c>
      <c r="F2826" s="351">
        <f t="shared" si="347"/>
        <v>47961.101956000006</v>
      </c>
      <c r="G2826" s="352"/>
      <c r="H2826" s="351">
        <f t="shared" si="352"/>
        <v>0</v>
      </c>
      <c r="I2826" s="351">
        <f t="shared" si="348"/>
        <v>1387.8819560000047</v>
      </c>
      <c r="J2826" s="351">
        <f t="shared" si="349"/>
        <v>0</v>
      </c>
      <c r="K2826" s="293">
        <f>SUM('Employee Salary Payroll Tax '!I2828:K2828)</f>
        <v>46573.22</v>
      </c>
      <c r="L2826" s="293">
        <f>'Employee Salary Payroll Tax '!H2828</f>
        <v>0</v>
      </c>
      <c r="M2826" s="293">
        <f t="shared" si="350"/>
        <v>0</v>
      </c>
      <c r="N2826" s="359">
        <f t="shared" si="351"/>
        <v>0</v>
      </c>
      <c r="O2826" s="331"/>
      <c r="P2826" s="61"/>
      <c r="Q2826" s="294"/>
      <c r="R2826" s="292"/>
      <c r="S2826" s="291"/>
    </row>
    <row r="2827" spans="1:19" ht="14.4">
      <c r="A2827" s="36">
        <f t="shared" si="353"/>
        <v>1504</v>
      </c>
      <c r="B2827" s="526"/>
      <c r="C2827" s="36" t="str">
        <f>VLOOKUP('Employee Salary Payroll Tax '!B2829,'Employee Salary Payroll Tax '!$D$1:$E$7,2,FALSE)</f>
        <v>NonUnion</v>
      </c>
      <c r="D2827" s="61">
        <f t="shared" si="346"/>
        <v>2.98E-2</v>
      </c>
      <c r="E2827" s="351">
        <f>'Employee Salary Payroll Tax '!N2829</f>
        <v>138644.22</v>
      </c>
      <c r="F2827" s="351">
        <f t="shared" si="347"/>
        <v>142775.817756</v>
      </c>
      <c r="G2827" s="352"/>
      <c r="H2827" s="351">
        <f t="shared" si="352"/>
        <v>0</v>
      </c>
      <c r="I2827" s="351">
        <f t="shared" si="348"/>
        <v>4131.5977560000028</v>
      </c>
      <c r="J2827" s="351">
        <f t="shared" si="349"/>
        <v>0</v>
      </c>
      <c r="K2827" s="293">
        <f>SUM('Employee Salary Payroll Tax '!I2829:K2829)</f>
        <v>138638.07</v>
      </c>
      <c r="L2827" s="293">
        <f>'Employee Salary Payroll Tax '!H2829</f>
        <v>0</v>
      </c>
      <c r="M2827" s="293">
        <f t="shared" si="350"/>
        <v>6.1499999999941792</v>
      </c>
      <c r="N2827" s="359">
        <f t="shared" si="351"/>
        <v>0</v>
      </c>
      <c r="O2827" s="331"/>
      <c r="P2827" s="61"/>
      <c r="Q2827" s="294"/>
      <c r="R2827" s="292"/>
      <c r="S2827" s="291"/>
    </row>
    <row r="2828" spans="1:19" ht="14.4">
      <c r="A2828" s="36">
        <f t="shared" si="353"/>
        <v>1505</v>
      </c>
      <c r="B2828" s="526"/>
      <c r="C2828" s="36" t="str">
        <f>VLOOKUP('Employee Salary Payroll Tax '!B2830,'Employee Salary Payroll Tax '!$D$1:$E$7,2,FALSE)</f>
        <v>IBEW</v>
      </c>
      <c r="D2828" s="61">
        <f t="shared" si="346"/>
        <v>6.875E-3</v>
      </c>
      <c r="E2828" s="351">
        <f>'Employee Salary Payroll Tax '!N2830</f>
        <v>65040.08</v>
      </c>
      <c r="F2828" s="351">
        <f t="shared" si="347"/>
        <v>65487.23055</v>
      </c>
      <c r="G2828" s="352"/>
      <c r="H2828" s="351">
        <f t="shared" si="352"/>
        <v>0</v>
      </c>
      <c r="I2828" s="351">
        <f t="shared" si="348"/>
        <v>447.15054999999847</v>
      </c>
      <c r="J2828" s="351">
        <f t="shared" si="349"/>
        <v>0</v>
      </c>
      <c r="K2828" s="293">
        <f>SUM('Employee Salary Payroll Tax '!I2830:K2830)</f>
        <v>0</v>
      </c>
      <c r="L2828" s="293">
        <f>'Employee Salary Payroll Tax '!H2830</f>
        <v>0</v>
      </c>
      <c r="M2828" s="293">
        <f t="shared" si="350"/>
        <v>65040.08</v>
      </c>
      <c r="N2828" s="359">
        <f t="shared" si="351"/>
        <v>0</v>
      </c>
      <c r="O2828" s="331"/>
      <c r="P2828" s="61"/>
      <c r="Q2828" s="294"/>
      <c r="R2828" s="292"/>
      <c r="S2828" s="291"/>
    </row>
    <row r="2829" spans="1:19" ht="14.4">
      <c r="A2829" s="36">
        <f t="shared" si="353"/>
        <v>1506</v>
      </c>
      <c r="B2829" s="526"/>
      <c r="C2829" s="36" t="str">
        <f>VLOOKUP('Employee Salary Payroll Tax '!B2831,'Employee Salary Payroll Tax '!$D$1:$E$7,2,FALSE)</f>
        <v>IBEW</v>
      </c>
      <c r="D2829" s="61">
        <f t="shared" si="346"/>
        <v>6.875E-3</v>
      </c>
      <c r="E2829" s="351">
        <f>'Employee Salary Payroll Tax '!N2831</f>
        <v>35384.730000000003</v>
      </c>
      <c r="F2829" s="351">
        <f t="shared" si="347"/>
        <v>35628.000018750005</v>
      </c>
      <c r="G2829" s="352"/>
      <c r="H2829" s="351">
        <f t="shared" si="352"/>
        <v>9615.2699999999968</v>
      </c>
      <c r="I2829" s="351">
        <f t="shared" si="348"/>
        <v>243.27001875000133</v>
      </c>
      <c r="J2829" s="351">
        <f t="shared" si="349"/>
        <v>1.4596201125000079</v>
      </c>
      <c r="K2829" s="293">
        <f>SUM('Employee Salary Payroll Tax '!I2831:K2831)</f>
        <v>35384.730000000003</v>
      </c>
      <c r="L2829" s="293">
        <f>'Employee Salary Payroll Tax '!H2831</f>
        <v>0</v>
      </c>
      <c r="M2829" s="293">
        <f t="shared" si="350"/>
        <v>0</v>
      </c>
      <c r="N2829" s="359">
        <f t="shared" si="351"/>
        <v>1.459620112458758</v>
      </c>
      <c r="O2829" s="331"/>
      <c r="P2829" s="61"/>
      <c r="Q2829" s="294"/>
      <c r="R2829" s="292"/>
      <c r="S2829" s="291"/>
    </row>
    <row r="2830" spans="1:19" ht="14.4">
      <c r="A2830" s="36">
        <f t="shared" si="353"/>
        <v>1507</v>
      </c>
      <c r="B2830" s="526"/>
      <c r="C2830" s="36" t="str">
        <f>VLOOKUP('Employee Salary Payroll Tax '!B2832,'Employee Salary Payroll Tax '!$D$1:$E$7,2,FALSE)</f>
        <v>NonUnion</v>
      </c>
      <c r="D2830" s="61">
        <f t="shared" si="346"/>
        <v>2.98E-2</v>
      </c>
      <c r="E2830" s="351">
        <f>'Employee Salary Payroll Tax '!N2832</f>
        <v>3333.61</v>
      </c>
      <c r="F2830" s="351">
        <f t="shared" si="347"/>
        <v>3432.9515780000002</v>
      </c>
      <c r="G2830" s="352"/>
      <c r="H2830" s="351">
        <f t="shared" si="352"/>
        <v>41666.39</v>
      </c>
      <c r="I2830" s="351">
        <f t="shared" si="348"/>
        <v>99.341578000000027</v>
      </c>
      <c r="J2830" s="351">
        <f t="shared" si="349"/>
        <v>0.59604946800000014</v>
      </c>
      <c r="K2830" s="293">
        <f>SUM('Employee Salary Payroll Tax '!I2832:K2832)</f>
        <v>1586.8</v>
      </c>
      <c r="L2830" s="293">
        <f>'Employee Salary Payroll Tax '!H2832</f>
        <v>0</v>
      </c>
      <c r="M2830" s="293">
        <f t="shared" si="350"/>
        <v>1746.8100000000002</v>
      </c>
      <c r="N2830" s="359">
        <f t="shared" si="351"/>
        <v>0.28371983991489119</v>
      </c>
      <c r="O2830" s="331"/>
      <c r="P2830" s="61"/>
      <c r="Q2830" s="294"/>
      <c r="R2830" s="292"/>
      <c r="S2830" s="291"/>
    </row>
    <row r="2831" spans="1:19" ht="14.4">
      <c r="A2831" s="36">
        <f t="shared" si="353"/>
        <v>1508</v>
      </c>
      <c r="B2831" s="526"/>
      <c r="C2831" s="36" t="str">
        <f>VLOOKUP('Employee Salary Payroll Tax '!B2833,'Employee Salary Payroll Tax '!$D$1:$E$7,2,FALSE)</f>
        <v>NonUnion</v>
      </c>
      <c r="D2831" s="61">
        <f t="shared" si="346"/>
        <v>2.98E-2</v>
      </c>
      <c r="E2831" s="351">
        <f>'Employee Salary Payroll Tax '!N2833</f>
        <v>24237.05</v>
      </c>
      <c r="F2831" s="351">
        <f t="shared" si="347"/>
        <v>24959.31409</v>
      </c>
      <c r="G2831" s="352"/>
      <c r="H2831" s="351">
        <f t="shared" si="352"/>
        <v>20762.95</v>
      </c>
      <c r="I2831" s="351">
        <f t="shared" si="348"/>
        <v>722.26409000000058</v>
      </c>
      <c r="J2831" s="351">
        <f t="shared" si="349"/>
        <v>4.3335845400000039</v>
      </c>
      <c r="K2831" s="293">
        <f>SUM('Employee Salary Payroll Tax '!I2833:K2833)</f>
        <v>13228.579999999998</v>
      </c>
      <c r="L2831" s="293">
        <f>'Employee Salary Payroll Tax '!H2833</f>
        <v>0</v>
      </c>
      <c r="M2831" s="293">
        <f t="shared" si="350"/>
        <v>11008.470000000001</v>
      </c>
      <c r="N2831" s="359">
        <f t="shared" si="351"/>
        <v>2.3652701039024127</v>
      </c>
      <c r="O2831" s="331"/>
      <c r="P2831" s="61"/>
      <c r="Q2831" s="294"/>
      <c r="R2831" s="292"/>
      <c r="S2831" s="291"/>
    </row>
    <row r="2832" spans="1:19" ht="14.4">
      <c r="A2832" s="36">
        <f t="shared" si="353"/>
        <v>1509</v>
      </c>
      <c r="B2832" s="526"/>
      <c r="C2832" s="36" t="str">
        <f>VLOOKUP('Employee Salary Payroll Tax '!B2834,'Employee Salary Payroll Tax '!$D$1:$E$7,2,FALSE)</f>
        <v>NonUnion</v>
      </c>
      <c r="D2832" s="61">
        <f t="shared" si="346"/>
        <v>2.98E-2</v>
      </c>
      <c r="E2832" s="351">
        <f>'Employee Salary Payroll Tax '!N2834</f>
        <v>108533.05</v>
      </c>
      <c r="F2832" s="351">
        <f t="shared" si="347"/>
        <v>111767.33489000001</v>
      </c>
      <c r="G2832" s="352"/>
      <c r="H2832" s="351">
        <f t="shared" si="352"/>
        <v>0</v>
      </c>
      <c r="I2832" s="351">
        <f t="shared" si="348"/>
        <v>3234.2848900000099</v>
      </c>
      <c r="J2832" s="351">
        <f t="shared" si="349"/>
        <v>0</v>
      </c>
      <c r="K2832" s="293">
        <f>SUM('Employee Salary Payroll Tax '!I2834:K2834)</f>
        <v>108533.04999999999</v>
      </c>
      <c r="L2832" s="293">
        <f>'Employee Salary Payroll Tax '!H2834</f>
        <v>0</v>
      </c>
      <c r="M2832" s="293">
        <f t="shared" si="350"/>
        <v>1.4551915228366852E-11</v>
      </c>
      <c r="N2832" s="359">
        <f t="shared" si="351"/>
        <v>0</v>
      </c>
      <c r="O2832" s="331"/>
      <c r="P2832" s="61"/>
      <c r="Q2832" s="294"/>
      <c r="R2832" s="292"/>
      <c r="S2832" s="291"/>
    </row>
    <row r="2833" spans="1:19" ht="14.4">
      <c r="A2833" s="36">
        <f t="shared" si="353"/>
        <v>1510</v>
      </c>
      <c r="B2833" s="526"/>
      <c r="C2833" s="36" t="str">
        <f>VLOOKUP('Employee Salary Payroll Tax '!B2835,'Employee Salary Payroll Tax '!$D$1:$E$7,2,FALSE)</f>
        <v>NonUnion</v>
      </c>
      <c r="D2833" s="61">
        <f t="shared" ref="D2833:D2896" si="354">VLOOKUP(C2833,C$9:D$12,2)</f>
        <v>2.98E-2</v>
      </c>
      <c r="E2833" s="351">
        <f>'Employee Salary Payroll Tax '!N2835</f>
        <v>25947.57</v>
      </c>
      <c r="F2833" s="351">
        <f t="shared" ref="F2833:F2896" si="355">E2833*(1+D2833)</f>
        <v>26720.807586000003</v>
      </c>
      <c r="G2833" s="352"/>
      <c r="H2833" s="351">
        <f t="shared" si="352"/>
        <v>19052.43</v>
      </c>
      <c r="I2833" s="351">
        <f t="shared" ref="I2833:I2896" si="356">F2833-E2833</f>
        <v>773.23758600000292</v>
      </c>
      <c r="J2833" s="351">
        <f t="shared" ref="J2833:J2896" si="357">IF(H2833&gt;I2833,I2833*$J$12,H2833*$J$12)</f>
        <v>4.639425516000018</v>
      </c>
      <c r="K2833" s="293">
        <f>SUM('Employee Salary Payroll Tax '!I2835:K2835)</f>
        <v>17125.39</v>
      </c>
      <c r="L2833" s="293">
        <f>'Employee Salary Payroll Tax '!H2835</f>
        <v>0</v>
      </c>
      <c r="M2833" s="293">
        <f t="shared" ref="M2833:M2896" si="358">E2833-K2833-L2833</f>
        <v>8822.18</v>
      </c>
      <c r="N2833" s="359">
        <f t="shared" ref="N2833:N2896" si="359">J2833*K2833/(SUM(K2833:M2833)+0.000001)</f>
        <v>3.0620197318820037</v>
      </c>
      <c r="O2833" s="331"/>
      <c r="P2833" s="61"/>
      <c r="Q2833" s="294"/>
      <c r="R2833" s="292"/>
      <c r="S2833" s="291"/>
    </row>
    <row r="2834" spans="1:19" ht="14.4">
      <c r="A2834" s="36">
        <f t="shared" si="353"/>
        <v>1511</v>
      </c>
      <c r="B2834" s="526"/>
      <c r="C2834" s="36" t="str">
        <f>VLOOKUP('Employee Salary Payroll Tax '!B2836,'Employee Salary Payroll Tax '!$D$1:$E$7,2,FALSE)</f>
        <v>NonUnion</v>
      </c>
      <c r="D2834" s="61">
        <f t="shared" si="354"/>
        <v>2.98E-2</v>
      </c>
      <c r="E2834" s="351">
        <f>'Employee Salary Payroll Tax '!N2836</f>
        <v>69090.52</v>
      </c>
      <c r="F2834" s="351">
        <f t="shared" si="355"/>
        <v>71149.417496000009</v>
      </c>
      <c r="G2834" s="352"/>
      <c r="H2834" s="351">
        <f t="shared" ref="H2834:H2897" si="360">IF(E2834&gt;$H$12,0,$H$12-E2834)</f>
        <v>0</v>
      </c>
      <c r="I2834" s="351">
        <f t="shared" si="356"/>
        <v>2058.897496000005</v>
      </c>
      <c r="J2834" s="351">
        <f t="shared" si="357"/>
        <v>0</v>
      </c>
      <c r="K2834" s="293">
        <f>SUM('Employee Salary Payroll Tax '!I2836:K2836)</f>
        <v>21973.99</v>
      </c>
      <c r="L2834" s="293">
        <f>'Employee Salary Payroll Tax '!H2836</f>
        <v>0</v>
      </c>
      <c r="M2834" s="293">
        <f t="shared" si="358"/>
        <v>47116.53</v>
      </c>
      <c r="N2834" s="359">
        <f t="shared" si="359"/>
        <v>0</v>
      </c>
      <c r="O2834" s="331"/>
      <c r="P2834" s="61"/>
      <c r="Q2834" s="294"/>
      <c r="R2834" s="292"/>
      <c r="S2834" s="291"/>
    </row>
    <row r="2835" spans="1:19" ht="14.4">
      <c r="A2835" s="36">
        <f t="shared" si="353"/>
        <v>1512</v>
      </c>
      <c r="B2835" s="526"/>
      <c r="C2835" s="36" t="str">
        <f>VLOOKUP('Employee Salary Payroll Tax '!B2837,'Employee Salary Payroll Tax '!$D$1:$E$7,2,FALSE)</f>
        <v>NonUnion</v>
      </c>
      <c r="D2835" s="61">
        <f t="shared" si="354"/>
        <v>2.98E-2</v>
      </c>
      <c r="E2835" s="351">
        <f>'Employee Salary Payroll Tax '!N2837</f>
        <v>44661.99</v>
      </c>
      <c r="F2835" s="351">
        <f t="shared" si="355"/>
        <v>45992.917302000002</v>
      </c>
      <c r="G2835" s="352"/>
      <c r="H2835" s="351">
        <f t="shared" si="360"/>
        <v>338.01000000000204</v>
      </c>
      <c r="I2835" s="351">
        <f t="shared" si="356"/>
        <v>1330.9273020000037</v>
      </c>
      <c r="J2835" s="351">
        <f t="shared" si="357"/>
        <v>2.0280600000000124</v>
      </c>
      <c r="K2835" s="293">
        <f>SUM('Employee Salary Payroll Tax '!I2837:K2837)</f>
        <v>4996.1000000000004</v>
      </c>
      <c r="L2835" s="293">
        <f>'Employee Salary Payroll Tax '!H2837</f>
        <v>0</v>
      </c>
      <c r="M2835" s="293">
        <f t="shared" si="358"/>
        <v>39665.89</v>
      </c>
      <c r="N2835" s="359">
        <f t="shared" si="359"/>
        <v>0.2268683183569114</v>
      </c>
      <c r="O2835" s="331"/>
      <c r="P2835" s="61"/>
      <c r="Q2835" s="294"/>
      <c r="R2835" s="292"/>
      <c r="S2835" s="291"/>
    </row>
    <row r="2836" spans="1:19" ht="14.4">
      <c r="A2836" s="36">
        <f t="shared" si="353"/>
        <v>1513</v>
      </c>
      <c r="B2836" s="526"/>
      <c r="C2836" s="36" t="str">
        <f>VLOOKUP('Employee Salary Payroll Tax '!B2838,'Employee Salary Payroll Tax '!$D$1:$E$7,2,FALSE)</f>
        <v>NonUnion</v>
      </c>
      <c r="D2836" s="61">
        <f t="shared" si="354"/>
        <v>2.98E-2</v>
      </c>
      <c r="E2836" s="351">
        <f>'Employee Salary Payroll Tax '!N2838</f>
        <v>63668.86</v>
      </c>
      <c r="F2836" s="351">
        <f t="shared" si="355"/>
        <v>65566.192028000005</v>
      </c>
      <c r="G2836" s="352"/>
      <c r="H2836" s="351">
        <f t="shared" si="360"/>
        <v>0</v>
      </c>
      <c r="I2836" s="351">
        <f t="shared" si="356"/>
        <v>1897.3320280000044</v>
      </c>
      <c r="J2836" s="351">
        <f t="shared" si="357"/>
        <v>0</v>
      </c>
      <c r="K2836" s="293">
        <f>SUM('Employee Salary Payroll Tax '!I2838:K2838)</f>
        <v>20261.91</v>
      </c>
      <c r="L2836" s="293">
        <f>'Employee Salary Payroll Tax '!H2838</f>
        <v>0</v>
      </c>
      <c r="M2836" s="293">
        <f t="shared" si="358"/>
        <v>43406.95</v>
      </c>
      <c r="N2836" s="359">
        <f t="shared" si="359"/>
        <v>0</v>
      </c>
      <c r="O2836" s="331"/>
      <c r="P2836" s="61"/>
      <c r="Q2836" s="294"/>
      <c r="R2836" s="292"/>
      <c r="S2836" s="291"/>
    </row>
    <row r="2837" spans="1:19" ht="14.4">
      <c r="A2837" s="36">
        <f t="shared" si="353"/>
        <v>1514</v>
      </c>
      <c r="B2837" s="526"/>
      <c r="C2837" s="36" t="str">
        <f>VLOOKUP('Employee Salary Payroll Tax '!B2839,'Employee Salary Payroll Tax '!$D$1:$E$7,2,FALSE)</f>
        <v>NonUnion</v>
      </c>
      <c r="D2837" s="61">
        <f t="shared" si="354"/>
        <v>2.98E-2</v>
      </c>
      <c r="E2837" s="351">
        <f>'Employee Salary Payroll Tax '!N2839</f>
        <v>31382.83</v>
      </c>
      <c r="F2837" s="351">
        <f t="shared" si="355"/>
        <v>32318.038334000004</v>
      </c>
      <c r="G2837" s="352"/>
      <c r="H2837" s="351">
        <f t="shared" si="360"/>
        <v>13617.169999999998</v>
      </c>
      <c r="I2837" s="351">
        <f t="shared" si="356"/>
        <v>935.20833400000265</v>
      </c>
      <c r="J2837" s="351">
        <f t="shared" si="357"/>
        <v>5.6112500040000164</v>
      </c>
      <c r="K2837" s="293">
        <f>SUM('Employee Salary Payroll Tax '!I2839:K2839)</f>
        <v>19065.060000000001</v>
      </c>
      <c r="L2837" s="293">
        <f>'Employee Salary Payroll Tax '!H2839</f>
        <v>0</v>
      </c>
      <c r="M2837" s="293">
        <f t="shared" si="358"/>
        <v>12317.77</v>
      </c>
      <c r="N2837" s="359">
        <f t="shared" si="359"/>
        <v>3.4088327278913888</v>
      </c>
      <c r="O2837" s="331"/>
      <c r="P2837" s="61"/>
      <c r="Q2837" s="294"/>
      <c r="R2837" s="292"/>
      <c r="S2837" s="291"/>
    </row>
    <row r="2838" spans="1:19" ht="14.4">
      <c r="A2838" s="36">
        <f t="shared" si="353"/>
        <v>1515</v>
      </c>
      <c r="B2838" s="526"/>
      <c r="C2838" s="36" t="str">
        <f>VLOOKUP('Employee Salary Payroll Tax '!B2840,'Employee Salary Payroll Tax '!$D$1:$E$7,2,FALSE)</f>
        <v>IBEW</v>
      </c>
      <c r="D2838" s="61">
        <f t="shared" si="354"/>
        <v>6.875E-3</v>
      </c>
      <c r="E2838" s="351">
        <f>'Employee Salary Payroll Tax '!N2840</f>
        <v>44691.62</v>
      </c>
      <c r="F2838" s="351">
        <f t="shared" si="355"/>
        <v>44998.874887500002</v>
      </c>
      <c r="G2838" s="352"/>
      <c r="H2838" s="351">
        <f t="shared" si="360"/>
        <v>308.37999999999738</v>
      </c>
      <c r="I2838" s="351">
        <f t="shared" si="356"/>
        <v>307.25488749999931</v>
      </c>
      <c r="J2838" s="351">
        <f t="shared" si="357"/>
        <v>1.843529324999996</v>
      </c>
      <c r="K2838" s="293">
        <f>SUM('Employee Salary Payroll Tax '!I2840:K2840)</f>
        <v>44691.62</v>
      </c>
      <c r="L2838" s="293">
        <f>'Employee Salary Payroll Tax '!H2840</f>
        <v>0</v>
      </c>
      <c r="M2838" s="293">
        <f t="shared" si="358"/>
        <v>0</v>
      </c>
      <c r="N2838" s="359">
        <f t="shared" si="359"/>
        <v>1.8435293249587459</v>
      </c>
      <c r="O2838" s="331"/>
      <c r="P2838" s="61"/>
      <c r="Q2838" s="294"/>
      <c r="R2838" s="292"/>
      <c r="S2838" s="291"/>
    </row>
    <row r="2839" spans="1:19" ht="14.4">
      <c r="A2839" s="36">
        <f t="shared" si="353"/>
        <v>1516</v>
      </c>
      <c r="B2839" s="526"/>
      <c r="C2839" s="36" t="str">
        <f>VLOOKUP('Employee Salary Payroll Tax '!B2841,'Employee Salary Payroll Tax '!$D$1:$E$7,2,FALSE)</f>
        <v>IBEW</v>
      </c>
      <c r="D2839" s="61">
        <f t="shared" si="354"/>
        <v>6.875E-3</v>
      </c>
      <c r="E2839" s="351">
        <f>'Employee Salary Payroll Tax '!N2841</f>
        <v>66521.460000000006</v>
      </c>
      <c r="F2839" s="351">
        <f t="shared" si="355"/>
        <v>66978.795037500007</v>
      </c>
      <c r="G2839" s="352"/>
      <c r="H2839" s="351">
        <f t="shared" si="360"/>
        <v>0</v>
      </c>
      <c r="I2839" s="351">
        <f t="shared" si="356"/>
        <v>457.33503750000091</v>
      </c>
      <c r="J2839" s="351">
        <f t="shared" si="357"/>
        <v>0</v>
      </c>
      <c r="K2839" s="293">
        <f>SUM('Employee Salary Payroll Tax '!I2841:K2841)</f>
        <v>65927.149999999994</v>
      </c>
      <c r="L2839" s="293">
        <f>'Employee Salary Payroll Tax '!H2841</f>
        <v>0</v>
      </c>
      <c r="M2839" s="293">
        <f t="shared" si="358"/>
        <v>594.31000000001222</v>
      </c>
      <c r="N2839" s="359">
        <f t="shared" si="359"/>
        <v>0</v>
      </c>
      <c r="O2839" s="331"/>
      <c r="P2839" s="61"/>
      <c r="Q2839" s="294"/>
      <c r="R2839" s="292"/>
      <c r="S2839" s="291"/>
    </row>
    <row r="2840" spans="1:19" ht="14.4">
      <c r="A2840" s="36">
        <f t="shared" si="353"/>
        <v>1517</v>
      </c>
      <c r="B2840" s="526"/>
      <c r="C2840" s="36" t="str">
        <f>VLOOKUP('Employee Salary Payroll Tax '!B2842,'Employee Salary Payroll Tax '!$D$1:$E$7,2,FALSE)</f>
        <v>NonUnion</v>
      </c>
      <c r="D2840" s="61">
        <f t="shared" si="354"/>
        <v>2.98E-2</v>
      </c>
      <c r="E2840" s="351">
        <f>'Employee Salary Payroll Tax '!N2842</f>
        <v>62838.96</v>
      </c>
      <c r="F2840" s="351">
        <f t="shared" si="355"/>
        <v>64711.561008000004</v>
      </c>
      <c r="G2840" s="352"/>
      <c r="H2840" s="351">
        <f t="shared" si="360"/>
        <v>0</v>
      </c>
      <c r="I2840" s="351">
        <f t="shared" si="356"/>
        <v>1872.6010080000051</v>
      </c>
      <c r="J2840" s="351">
        <f t="shared" si="357"/>
        <v>0</v>
      </c>
      <c r="K2840" s="293">
        <f>SUM('Employee Salary Payroll Tax '!I2842:K2842)</f>
        <v>28059.95</v>
      </c>
      <c r="L2840" s="293">
        <f>'Employee Salary Payroll Tax '!H2842</f>
        <v>32.42</v>
      </c>
      <c r="M2840" s="293">
        <f t="shared" si="358"/>
        <v>34746.589999999997</v>
      </c>
      <c r="N2840" s="359">
        <f t="shared" si="359"/>
        <v>0</v>
      </c>
      <c r="O2840" s="331"/>
      <c r="P2840" s="61"/>
      <c r="Q2840" s="294"/>
      <c r="R2840" s="292"/>
      <c r="S2840" s="291"/>
    </row>
    <row r="2841" spans="1:19" ht="14.4">
      <c r="A2841" s="36">
        <f t="shared" si="353"/>
        <v>1518</v>
      </c>
      <c r="B2841" s="526"/>
      <c r="C2841" s="36" t="str">
        <f>VLOOKUP('Employee Salary Payroll Tax '!B2843,'Employee Salary Payroll Tax '!$D$1:$E$7,2,FALSE)</f>
        <v>NonUnion</v>
      </c>
      <c r="D2841" s="61">
        <f t="shared" si="354"/>
        <v>2.98E-2</v>
      </c>
      <c r="E2841" s="351">
        <f>'Employee Salary Payroll Tax '!N2843</f>
        <v>64333.35</v>
      </c>
      <c r="F2841" s="351">
        <f t="shared" si="355"/>
        <v>66250.483829999997</v>
      </c>
      <c r="G2841" s="352"/>
      <c r="H2841" s="351">
        <f t="shared" si="360"/>
        <v>0</v>
      </c>
      <c r="I2841" s="351">
        <f t="shared" si="356"/>
        <v>1917.1338299999989</v>
      </c>
      <c r="J2841" s="351">
        <f t="shared" si="357"/>
        <v>0</v>
      </c>
      <c r="K2841" s="293">
        <f>SUM('Employee Salary Payroll Tax '!I2843:K2843)</f>
        <v>4397.1400000000003</v>
      </c>
      <c r="L2841" s="293">
        <f>'Employee Salary Payroll Tax '!H2843</f>
        <v>0</v>
      </c>
      <c r="M2841" s="293">
        <f t="shared" si="358"/>
        <v>59936.21</v>
      </c>
      <c r="N2841" s="359">
        <f t="shared" si="359"/>
        <v>0</v>
      </c>
      <c r="O2841" s="331"/>
      <c r="P2841" s="61"/>
      <c r="Q2841" s="294"/>
      <c r="R2841" s="292"/>
      <c r="S2841" s="291"/>
    </row>
    <row r="2842" spans="1:19" ht="14.4">
      <c r="A2842" s="36">
        <f t="shared" si="353"/>
        <v>1519</v>
      </c>
      <c r="B2842" s="526"/>
      <c r="C2842" s="36" t="str">
        <f>VLOOKUP('Employee Salary Payroll Tax '!B2844,'Employee Salary Payroll Tax '!$D$1:$E$7,2,FALSE)</f>
        <v>NonUnion</v>
      </c>
      <c r="D2842" s="61">
        <f t="shared" si="354"/>
        <v>2.98E-2</v>
      </c>
      <c r="E2842" s="351">
        <f>'Employee Salary Payroll Tax '!N2844</f>
        <v>27772.54</v>
      </c>
      <c r="F2842" s="351">
        <f t="shared" si="355"/>
        <v>28600.161692000001</v>
      </c>
      <c r="G2842" s="352"/>
      <c r="H2842" s="351">
        <f t="shared" si="360"/>
        <v>17227.46</v>
      </c>
      <c r="I2842" s="351">
        <f t="shared" si="356"/>
        <v>827.62169200000062</v>
      </c>
      <c r="J2842" s="351">
        <f t="shared" si="357"/>
        <v>4.9657301520000035</v>
      </c>
      <c r="K2842" s="293">
        <f>SUM('Employee Salary Payroll Tax '!I2844:K2844)</f>
        <v>86.62</v>
      </c>
      <c r="L2842" s="293">
        <f>'Employee Salary Payroll Tax '!H2844</f>
        <v>0</v>
      </c>
      <c r="M2842" s="293">
        <f t="shared" si="358"/>
        <v>27685.920000000002</v>
      </c>
      <c r="N2842" s="359">
        <f t="shared" si="359"/>
        <v>1.548765599944235E-2</v>
      </c>
      <c r="O2842" s="331"/>
      <c r="P2842" s="61"/>
      <c r="Q2842" s="294"/>
      <c r="R2842" s="292"/>
      <c r="S2842" s="291"/>
    </row>
    <row r="2843" spans="1:19" ht="14.4">
      <c r="A2843" s="36">
        <f t="shared" si="353"/>
        <v>1520</v>
      </c>
      <c r="B2843" s="526"/>
      <c r="C2843" s="36" t="str">
        <f>VLOOKUP('Employee Salary Payroll Tax '!B2845,'Employee Salary Payroll Tax '!$D$1:$E$7,2,FALSE)</f>
        <v>NonUnion</v>
      </c>
      <c r="D2843" s="61">
        <f t="shared" si="354"/>
        <v>2.98E-2</v>
      </c>
      <c r="E2843" s="351">
        <f>'Employee Salary Payroll Tax '!N2845</f>
        <v>21131.74</v>
      </c>
      <c r="F2843" s="351">
        <f t="shared" si="355"/>
        <v>21761.465852000001</v>
      </c>
      <c r="G2843" s="352"/>
      <c r="H2843" s="351">
        <f t="shared" si="360"/>
        <v>23868.26</v>
      </c>
      <c r="I2843" s="351">
        <f t="shared" si="356"/>
        <v>629.72585199999958</v>
      </c>
      <c r="J2843" s="351">
        <f t="shared" si="357"/>
        <v>3.7783551119999976</v>
      </c>
      <c r="K2843" s="293">
        <f>SUM('Employee Salary Payroll Tax '!I2845:K2845)</f>
        <v>3198.25</v>
      </c>
      <c r="L2843" s="293">
        <f>'Employee Salary Payroll Tax '!H2845</f>
        <v>0</v>
      </c>
      <c r="M2843" s="293">
        <f t="shared" si="358"/>
        <v>17933.490000000002</v>
      </c>
      <c r="N2843" s="359">
        <f t="shared" si="359"/>
        <v>0.57184709997293848</v>
      </c>
      <c r="O2843" s="331"/>
      <c r="P2843" s="61"/>
      <c r="Q2843" s="294"/>
      <c r="R2843" s="292"/>
      <c r="S2843" s="291"/>
    </row>
    <row r="2844" spans="1:19" ht="14.4">
      <c r="A2844" s="36">
        <f t="shared" si="353"/>
        <v>1521</v>
      </c>
      <c r="B2844" s="526"/>
      <c r="C2844" s="36" t="str">
        <f>VLOOKUP('Employee Salary Payroll Tax '!B2846,'Employee Salary Payroll Tax '!$D$1:$E$7,2,FALSE)</f>
        <v>IBEW</v>
      </c>
      <c r="D2844" s="61">
        <f t="shared" si="354"/>
        <v>6.875E-3</v>
      </c>
      <c r="E2844" s="351">
        <f>'Employee Salary Payroll Tax '!N2846</f>
        <v>61596.45</v>
      </c>
      <c r="F2844" s="351">
        <f t="shared" si="355"/>
        <v>62019.925593749998</v>
      </c>
      <c r="G2844" s="352"/>
      <c r="H2844" s="351">
        <f t="shared" si="360"/>
        <v>0</v>
      </c>
      <c r="I2844" s="351">
        <f t="shared" si="356"/>
        <v>423.47559375000128</v>
      </c>
      <c r="J2844" s="351">
        <f t="shared" si="357"/>
        <v>0</v>
      </c>
      <c r="K2844" s="293">
        <f>SUM('Employee Salary Payroll Tax '!I2846:K2846)</f>
        <v>61596.45</v>
      </c>
      <c r="L2844" s="293">
        <f>'Employee Salary Payroll Tax '!H2846</f>
        <v>0</v>
      </c>
      <c r="M2844" s="293">
        <f t="shared" si="358"/>
        <v>0</v>
      </c>
      <c r="N2844" s="359">
        <f t="shared" si="359"/>
        <v>0</v>
      </c>
      <c r="O2844" s="331"/>
      <c r="P2844" s="61"/>
      <c r="Q2844" s="294"/>
      <c r="R2844" s="292"/>
      <c r="S2844" s="291"/>
    </row>
    <row r="2845" spans="1:19" ht="14.4">
      <c r="A2845" s="36">
        <f t="shared" si="353"/>
        <v>1522</v>
      </c>
      <c r="B2845" s="526"/>
      <c r="C2845" s="36" t="str">
        <f>VLOOKUP('Employee Salary Payroll Tax '!B2847,'Employee Salary Payroll Tax '!$D$1:$E$7,2,FALSE)</f>
        <v>NonUnion</v>
      </c>
      <c r="D2845" s="61">
        <f t="shared" si="354"/>
        <v>2.98E-2</v>
      </c>
      <c r="E2845" s="351">
        <f>'Employee Salary Payroll Tax '!N2847</f>
        <v>120080.75</v>
      </c>
      <c r="F2845" s="351">
        <f t="shared" si="355"/>
        <v>123659.15635</v>
      </c>
      <c r="G2845" s="352"/>
      <c r="H2845" s="351">
        <f t="shared" si="360"/>
        <v>0</v>
      </c>
      <c r="I2845" s="351">
        <f t="shared" si="356"/>
        <v>3578.4063500000047</v>
      </c>
      <c r="J2845" s="351">
        <f t="shared" si="357"/>
        <v>0</v>
      </c>
      <c r="K2845" s="293">
        <f>SUM('Employee Salary Payroll Tax '!I2847:K2847)</f>
        <v>44779.63</v>
      </c>
      <c r="L2845" s="293">
        <f>'Employee Salary Payroll Tax '!H2847</f>
        <v>0</v>
      </c>
      <c r="M2845" s="293">
        <f t="shared" si="358"/>
        <v>75301.119999999995</v>
      </c>
      <c r="N2845" s="359">
        <f t="shared" si="359"/>
        <v>0</v>
      </c>
      <c r="O2845" s="331"/>
      <c r="P2845" s="61"/>
      <c r="Q2845" s="294"/>
      <c r="R2845" s="292"/>
      <c r="S2845" s="291"/>
    </row>
    <row r="2846" spans="1:19" ht="14.4">
      <c r="A2846" s="36">
        <f t="shared" si="353"/>
        <v>1523</v>
      </c>
      <c r="B2846" s="526"/>
      <c r="C2846" s="36" t="str">
        <f>VLOOKUP('Employee Salary Payroll Tax '!B2848,'Employee Salary Payroll Tax '!$D$1:$E$7,2,FALSE)</f>
        <v>IBEW</v>
      </c>
      <c r="D2846" s="61">
        <f t="shared" si="354"/>
        <v>6.875E-3</v>
      </c>
      <c r="E2846" s="351">
        <f>'Employee Salary Payroll Tax '!N2848</f>
        <v>9807.26</v>
      </c>
      <c r="F2846" s="351">
        <f t="shared" si="355"/>
        <v>9874.684912499999</v>
      </c>
      <c r="G2846" s="352"/>
      <c r="H2846" s="351">
        <f t="shared" si="360"/>
        <v>35192.74</v>
      </c>
      <c r="I2846" s="351">
        <f t="shared" si="356"/>
        <v>67.424912499998754</v>
      </c>
      <c r="J2846" s="351">
        <f t="shared" si="357"/>
        <v>0.40454947499999255</v>
      </c>
      <c r="K2846" s="293">
        <f>SUM('Employee Salary Payroll Tax '!I2848:K2848)</f>
        <v>8702.89</v>
      </c>
      <c r="L2846" s="293">
        <f>'Employee Salary Payroll Tax '!H2848</f>
        <v>0</v>
      </c>
      <c r="M2846" s="293">
        <f t="shared" si="358"/>
        <v>1104.3700000000008</v>
      </c>
      <c r="N2846" s="359">
        <f t="shared" si="359"/>
        <v>0.35899421246338842</v>
      </c>
      <c r="O2846" s="331"/>
      <c r="P2846" s="61"/>
      <c r="Q2846" s="294"/>
      <c r="R2846" s="292"/>
      <c r="S2846" s="291"/>
    </row>
    <row r="2847" spans="1:19" ht="14.4">
      <c r="A2847" s="36">
        <f t="shared" si="353"/>
        <v>1524</v>
      </c>
      <c r="B2847" s="526"/>
      <c r="C2847" s="36" t="str">
        <f>VLOOKUP('Employee Salary Payroll Tax '!B2849,'Employee Salary Payroll Tax '!$D$1:$E$7,2,FALSE)</f>
        <v>NonUnion</v>
      </c>
      <c r="D2847" s="61">
        <f t="shared" si="354"/>
        <v>2.98E-2</v>
      </c>
      <c r="E2847" s="351">
        <f>'Employee Salary Payroll Tax '!N2849</f>
        <v>61417.53</v>
      </c>
      <c r="F2847" s="351">
        <f t="shared" si="355"/>
        <v>63247.772394</v>
      </c>
      <c r="G2847" s="352"/>
      <c r="H2847" s="351">
        <f t="shared" si="360"/>
        <v>0</v>
      </c>
      <c r="I2847" s="351">
        <f t="shared" si="356"/>
        <v>1830.2423940000008</v>
      </c>
      <c r="J2847" s="351">
        <f t="shared" si="357"/>
        <v>0</v>
      </c>
      <c r="K2847" s="293">
        <f>SUM('Employee Salary Payroll Tax '!I2849:K2849)</f>
        <v>12473.119999999999</v>
      </c>
      <c r="L2847" s="293">
        <f>'Employee Salary Payroll Tax '!H2849</f>
        <v>-111.79</v>
      </c>
      <c r="M2847" s="293">
        <f t="shared" si="358"/>
        <v>49056.200000000004</v>
      </c>
      <c r="N2847" s="359">
        <f t="shared" si="359"/>
        <v>0</v>
      </c>
      <c r="O2847" s="331"/>
      <c r="P2847" s="61"/>
      <c r="Q2847" s="294"/>
      <c r="R2847" s="292"/>
      <c r="S2847" s="291"/>
    </row>
    <row r="2848" spans="1:19" ht="14.4">
      <c r="A2848" s="36">
        <f t="shared" si="353"/>
        <v>1525</v>
      </c>
      <c r="B2848" s="526"/>
      <c r="C2848" s="36" t="str">
        <f>VLOOKUP('Employee Salary Payroll Tax '!B2850,'Employee Salary Payroll Tax '!$D$1:$E$7,2,FALSE)</f>
        <v>NonUnion</v>
      </c>
      <c r="D2848" s="61">
        <f t="shared" si="354"/>
        <v>2.98E-2</v>
      </c>
      <c r="E2848" s="351">
        <f>'Employee Salary Payroll Tax '!N2850</f>
        <v>40845.17</v>
      </c>
      <c r="F2848" s="351">
        <f t="shared" si="355"/>
        <v>42062.356066</v>
      </c>
      <c r="G2848" s="352"/>
      <c r="H2848" s="351">
        <f t="shared" si="360"/>
        <v>4154.8300000000017</v>
      </c>
      <c r="I2848" s="351">
        <f t="shared" si="356"/>
        <v>1217.186066000002</v>
      </c>
      <c r="J2848" s="351">
        <f t="shared" si="357"/>
        <v>7.3031163960000125</v>
      </c>
      <c r="K2848" s="293">
        <f>SUM('Employee Salary Payroll Tax '!I2850:K2850)</f>
        <v>13478.91</v>
      </c>
      <c r="L2848" s="293">
        <f>'Employee Salary Payroll Tax '!H2850</f>
        <v>0</v>
      </c>
      <c r="M2848" s="293">
        <f t="shared" si="358"/>
        <v>27366.26</v>
      </c>
      <c r="N2848" s="359">
        <f t="shared" si="359"/>
        <v>2.4100291079409999</v>
      </c>
      <c r="O2848" s="331"/>
      <c r="P2848" s="61"/>
      <c r="Q2848" s="294"/>
      <c r="R2848" s="292"/>
      <c r="S2848" s="291"/>
    </row>
    <row r="2849" spans="1:19" ht="14.4">
      <c r="A2849" s="36">
        <f t="shared" si="353"/>
        <v>1526</v>
      </c>
      <c r="B2849" s="526"/>
      <c r="C2849" s="36" t="str">
        <f>VLOOKUP('Employee Salary Payroll Tax '!B2851,'Employee Salary Payroll Tax '!$D$1:$E$7,2,FALSE)</f>
        <v>NonUnion</v>
      </c>
      <c r="D2849" s="61">
        <f t="shared" si="354"/>
        <v>2.98E-2</v>
      </c>
      <c r="E2849" s="351">
        <f>'Employee Salary Payroll Tax '!N2851</f>
        <v>66781.919999999998</v>
      </c>
      <c r="F2849" s="351">
        <f t="shared" si="355"/>
        <v>68772.021216000008</v>
      </c>
      <c r="G2849" s="352"/>
      <c r="H2849" s="351">
        <f t="shared" si="360"/>
        <v>0</v>
      </c>
      <c r="I2849" s="351">
        <f t="shared" si="356"/>
        <v>1990.10121600001</v>
      </c>
      <c r="J2849" s="351">
        <f t="shared" si="357"/>
        <v>0</v>
      </c>
      <c r="K2849" s="293">
        <f>SUM('Employee Salary Payroll Tax '!I2851:K2851)</f>
        <v>66781.919999999998</v>
      </c>
      <c r="L2849" s="293">
        <f>'Employee Salary Payroll Tax '!H2851</f>
        <v>0</v>
      </c>
      <c r="M2849" s="293">
        <f t="shared" si="358"/>
        <v>0</v>
      </c>
      <c r="N2849" s="359">
        <f t="shared" si="359"/>
        <v>0</v>
      </c>
      <c r="O2849" s="331"/>
      <c r="P2849" s="61"/>
      <c r="Q2849" s="294"/>
      <c r="R2849" s="292"/>
      <c r="S2849" s="291"/>
    </row>
    <row r="2850" spans="1:19" ht="14.4">
      <c r="A2850" s="36">
        <f t="shared" si="353"/>
        <v>1527</v>
      </c>
      <c r="B2850" s="526"/>
      <c r="C2850" s="36" t="str">
        <f>VLOOKUP('Employee Salary Payroll Tax '!B2852,'Employee Salary Payroll Tax '!$D$1:$E$7,2,FALSE)</f>
        <v>NonUnion</v>
      </c>
      <c r="D2850" s="61">
        <f t="shared" si="354"/>
        <v>2.98E-2</v>
      </c>
      <c r="E2850" s="351">
        <f>'Employee Salary Payroll Tax '!N2852</f>
        <v>86670.52</v>
      </c>
      <c r="F2850" s="351">
        <f t="shared" si="355"/>
        <v>89253.301496000015</v>
      </c>
      <c r="G2850" s="352"/>
      <c r="H2850" s="351">
        <f t="shared" si="360"/>
        <v>0</v>
      </c>
      <c r="I2850" s="351">
        <f t="shared" si="356"/>
        <v>2582.7814960000105</v>
      </c>
      <c r="J2850" s="351">
        <f t="shared" si="357"/>
        <v>0</v>
      </c>
      <c r="K2850" s="293">
        <f>SUM('Employee Salary Payroll Tax '!I2852:K2852)</f>
        <v>83235.649999999994</v>
      </c>
      <c r="L2850" s="293">
        <f>'Employee Salary Payroll Tax '!H2852</f>
        <v>0</v>
      </c>
      <c r="M2850" s="293">
        <f t="shared" si="358"/>
        <v>3434.8700000000099</v>
      </c>
      <c r="N2850" s="359">
        <f t="shared" si="359"/>
        <v>0</v>
      </c>
      <c r="O2850" s="331"/>
      <c r="P2850" s="61"/>
      <c r="Q2850" s="294"/>
      <c r="R2850" s="292"/>
      <c r="S2850" s="291"/>
    </row>
    <row r="2851" spans="1:19" ht="14.4">
      <c r="A2851" s="36">
        <f t="shared" si="353"/>
        <v>1528</v>
      </c>
      <c r="B2851" s="526"/>
      <c r="C2851" s="36" t="str">
        <f>VLOOKUP('Employee Salary Payroll Tax '!B2853,'Employee Salary Payroll Tax '!$D$1:$E$7,2,FALSE)</f>
        <v>NonUnion</v>
      </c>
      <c r="D2851" s="61">
        <f t="shared" si="354"/>
        <v>2.98E-2</v>
      </c>
      <c r="E2851" s="351">
        <f>'Employee Salary Payroll Tax '!N2853</f>
        <v>81596.88</v>
      </c>
      <c r="F2851" s="351">
        <f t="shared" si="355"/>
        <v>84028.467024000012</v>
      </c>
      <c r="G2851" s="352"/>
      <c r="H2851" s="351">
        <f t="shared" si="360"/>
        <v>0</v>
      </c>
      <c r="I2851" s="351">
        <f t="shared" si="356"/>
        <v>2431.5870240000077</v>
      </c>
      <c r="J2851" s="351">
        <f t="shared" si="357"/>
        <v>0</v>
      </c>
      <c r="K2851" s="293">
        <f>SUM('Employee Salary Payroll Tax '!I2853:K2853)</f>
        <v>23097.280000000002</v>
      </c>
      <c r="L2851" s="293">
        <f>'Employee Salary Payroll Tax '!H2853</f>
        <v>15026.03</v>
      </c>
      <c r="M2851" s="293">
        <f t="shared" si="358"/>
        <v>43473.570000000007</v>
      </c>
      <c r="N2851" s="359">
        <f t="shared" si="359"/>
        <v>0</v>
      </c>
      <c r="O2851" s="331"/>
      <c r="P2851" s="61"/>
      <c r="Q2851" s="294"/>
      <c r="R2851" s="292"/>
      <c r="S2851" s="291"/>
    </row>
    <row r="2852" spans="1:19" ht="14.4">
      <c r="A2852" s="36">
        <f t="shared" si="353"/>
        <v>1529</v>
      </c>
      <c r="B2852" s="526"/>
      <c r="C2852" s="36" t="str">
        <f>VLOOKUP('Employee Salary Payroll Tax '!B2854,'Employee Salary Payroll Tax '!$D$1:$E$7,2,FALSE)</f>
        <v>IBEW</v>
      </c>
      <c r="D2852" s="61">
        <f t="shared" si="354"/>
        <v>6.875E-3</v>
      </c>
      <c r="E2852" s="351">
        <f>'Employee Salary Payroll Tax '!N2854</f>
        <v>115157.06</v>
      </c>
      <c r="F2852" s="351">
        <f t="shared" si="355"/>
        <v>115948.7647875</v>
      </c>
      <c r="G2852" s="352"/>
      <c r="H2852" s="351">
        <f t="shared" si="360"/>
        <v>0</v>
      </c>
      <c r="I2852" s="351">
        <f t="shared" si="356"/>
        <v>791.70478749999893</v>
      </c>
      <c r="J2852" s="351">
        <f t="shared" si="357"/>
        <v>0</v>
      </c>
      <c r="K2852" s="293">
        <f>SUM('Employee Salary Payroll Tax '!I2854:K2854)</f>
        <v>30103.129999999997</v>
      </c>
      <c r="L2852" s="293">
        <f>'Employee Salary Payroll Tax '!H2854</f>
        <v>0</v>
      </c>
      <c r="M2852" s="293">
        <f t="shared" si="358"/>
        <v>85053.93</v>
      </c>
      <c r="N2852" s="359">
        <f t="shared" si="359"/>
        <v>0</v>
      </c>
      <c r="O2852" s="331"/>
      <c r="P2852" s="61"/>
      <c r="Q2852" s="294"/>
      <c r="R2852" s="292"/>
      <c r="S2852" s="291"/>
    </row>
    <row r="2853" spans="1:19" ht="14.4">
      <c r="A2853" s="36">
        <f t="shared" si="353"/>
        <v>1530</v>
      </c>
      <c r="B2853" s="526"/>
      <c r="C2853" s="36" t="str">
        <f>VLOOKUP('Employee Salary Payroll Tax '!B2855,'Employee Salary Payroll Tax '!$D$1:$E$7,2,FALSE)</f>
        <v>NonUnion</v>
      </c>
      <c r="D2853" s="61">
        <f t="shared" si="354"/>
        <v>2.98E-2</v>
      </c>
      <c r="E2853" s="351">
        <f>'Employee Salary Payroll Tax '!N2855</f>
        <v>135629.39000000001</v>
      </c>
      <c r="F2853" s="351">
        <f t="shared" si="355"/>
        <v>139671.14582200002</v>
      </c>
      <c r="G2853" s="352"/>
      <c r="H2853" s="351">
        <f t="shared" si="360"/>
        <v>0</v>
      </c>
      <c r="I2853" s="351">
        <f t="shared" si="356"/>
        <v>4041.7558220000064</v>
      </c>
      <c r="J2853" s="351">
        <f t="shared" si="357"/>
        <v>0</v>
      </c>
      <c r="K2853" s="293">
        <f>SUM('Employee Salary Payroll Tax '!I2855:K2855)</f>
        <v>109431.94</v>
      </c>
      <c r="L2853" s="293">
        <f>'Employee Salary Payroll Tax '!H2855</f>
        <v>26197.45</v>
      </c>
      <c r="M2853" s="293">
        <f t="shared" si="358"/>
        <v>0</v>
      </c>
      <c r="N2853" s="359">
        <f t="shared" si="359"/>
        <v>0</v>
      </c>
      <c r="O2853" s="331"/>
      <c r="P2853" s="61"/>
      <c r="Q2853" s="294"/>
      <c r="R2853" s="292"/>
      <c r="S2853" s="291"/>
    </row>
    <row r="2854" spans="1:19" ht="14.4">
      <c r="A2854" s="36">
        <f t="shared" si="353"/>
        <v>1531</v>
      </c>
      <c r="B2854" s="526"/>
      <c r="C2854" s="36" t="str">
        <f>VLOOKUP('Employee Salary Payroll Tax '!B2856,'Employee Salary Payroll Tax '!$D$1:$E$7,2,FALSE)</f>
        <v>UA</v>
      </c>
      <c r="D2854" s="61">
        <f t="shared" si="354"/>
        <v>0.03</v>
      </c>
      <c r="E2854" s="351">
        <f>'Employee Salary Payroll Tax '!N2856</f>
        <v>65978</v>
      </c>
      <c r="F2854" s="351">
        <f t="shared" si="355"/>
        <v>67957.34</v>
      </c>
      <c r="G2854" s="352"/>
      <c r="H2854" s="351">
        <f t="shared" si="360"/>
        <v>0</v>
      </c>
      <c r="I2854" s="351">
        <f t="shared" si="356"/>
        <v>1979.3399999999965</v>
      </c>
      <c r="J2854" s="351">
        <f t="shared" si="357"/>
        <v>0</v>
      </c>
      <c r="K2854" s="293">
        <f>SUM('Employee Salary Payroll Tax '!I2856:K2856)</f>
        <v>61172.6</v>
      </c>
      <c r="L2854" s="293">
        <f>'Employee Salary Payroll Tax '!H2856</f>
        <v>976.42</v>
      </c>
      <c r="M2854" s="293">
        <f t="shared" si="358"/>
        <v>3828.9800000000014</v>
      </c>
      <c r="N2854" s="359">
        <f t="shared" si="359"/>
        <v>0</v>
      </c>
      <c r="O2854" s="331"/>
      <c r="P2854" s="61"/>
      <c r="Q2854" s="294"/>
      <c r="R2854" s="292"/>
      <c r="S2854" s="291"/>
    </row>
    <row r="2855" spans="1:19" ht="14.4">
      <c r="A2855" s="36">
        <f t="shared" si="353"/>
        <v>1532</v>
      </c>
      <c r="B2855" s="526"/>
      <c r="C2855" s="36" t="str">
        <f>VLOOKUP('Employee Salary Payroll Tax '!B2857,'Employee Salary Payroll Tax '!$D$1:$E$7,2,FALSE)</f>
        <v>IBEW</v>
      </c>
      <c r="D2855" s="61">
        <f t="shared" si="354"/>
        <v>6.875E-3</v>
      </c>
      <c r="E2855" s="351">
        <f>'Employee Salary Payroll Tax '!N2857</f>
        <v>2734.77</v>
      </c>
      <c r="F2855" s="351">
        <f t="shared" si="355"/>
        <v>2753.5715437499998</v>
      </c>
      <c r="G2855" s="352"/>
      <c r="H2855" s="351">
        <f t="shared" si="360"/>
        <v>42265.23</v>
      </c>
      <c r="I2855" s="351">
        <f t="shared" si="356"/>
        <v>18.801543749999837</v>
      </c>
      <c r="J2855" s="351">
        <f t="shared" si="357"/>
        <v>0.11280926249999902</v>
      </c>
      <c r="K2855" s="293">
        <f>SUM('Employee Salary Payroll Tax '!I2857:K2857)</f>
        <v>2732.77</v>
      </c>
      <c r="L2855" s="293">
        <f>'Employee Salary Payroll Tax '!H2857</f>
        <v>0</v>
      </c>
      <c r="M2855" s="293">
        <f t="shared" si="358"/>
        <v>2</v>
      </c>
      <c r="N2855" s="359">
        <f t="shared" si="359"/>
        <v>0.11272676245877919</v>
      </c>
      <c r="O2855" s="331"/>
      <c r="P2855" s="61"/>
      <c r="Q2855" s="294"/>
      <c r="R2855" s="292"/>
      <c r="S2855" s="291"/>
    </row>
    <row r="2856" spans="1:19" ht="14.4">
      <c r="A2856" s="36">
        <f t="shared" si="353"/>
        <v>1533</v>
      </c>
      <c r="B2856" s="526"/>
      <c r="C2856" s="36" t="str">
        <f>VLOOKUP('Employee Salary Payroll Tax '!B2858,'Employee Salary Payroll Tax '!$D$1:$E$7,2,FALSE)</f>
        <v>Not Assigned</v>
      </c>
      <c r="D2856" s="61">
        <f t="shared" si="354"/>
        <v>0</v>
      </c>
      <c r="E2856" s="351">
        <f>'Employee Salary Payroll Tax '!N2858</f>
        <v>0.02</v>
      </c>
      <c r="F2856" s="351">
        <f t="shared" si="355"/>
        <v>0.02</v>
      </c>
      <c r="G2856" s="352"/>
      <c r="H2856" s="351">
        <f t="shared" si="360"/>
        <v>44999.98</v>
      </c>
      <c r="I2856" s="351">
        <f t="shared" si="356"/>
        <v>0</v>
      </c>
      <c r="J2856" s="351">
        <f t="shared" si="357"/>
        <v>0</v>
      </c>
      <c r="K2856" s="293">
        <f>SUM('Employee Salary Payroll Tax '!I2858:K2858)</f>
        <v>4.3900000000000006</v>
      </c>
      <c r="L2856" s="293">
        <f>'Employee Salary Payroll Tax '!H2858</f>
        <v>0</v>
      </c>
      <c r="M2856" s="293">
        <f t="shared" si="358"/>
        <v>-4.370000000000001</v>
      </c>
      <c r="N2856" s="359">
        <f t="shared" si="359"/>
        <v>0</v>
      </c>
      <c r="O2856" s="331"/>
      <c r="P2856" s="61"/>
      <c r="Q2856" s="294"/>
      <c r="R2856" s="292"/>
      <c r="S2856" s="291"/>
    </row>
    <row r="2857" spans="1:19" ht="14.4">
      <c r="A2857" s="36">
        <f t="shared" si="353"/>
        <v>1534</v>
      </c>
      <c r="B2857" s="526"/>
      <c r="C2857" s="36" t="str">
        <f>VLOOKUP('Employee Salary Payroll Tax '!B2859,'Employee Salary Payroll Tax '!$D$1:$E$7,2,FALSE)</f>
        <v>NonUnion</v>
      </c>
      <c r="D2857" s="61">
        <f t="shared" si="354"/>
        <v>2.98E-2</v>
      </c>
      <c r="E2857" s="351">
        <f>'Employee Salary Payroll Tax '!N2859</f>
        <v>154274.84</v>
      </c>
      <c r="F2857" s="351">
        <f t="shared" si="355"/>
        <v>158872.230232</v>
      </c>
      <c r="G2857" s="352"/>
      <c r="H2857" s="351">
        <f t="shared" si="360"/>
        <v>0</v>
      </c>
      <c r="I2857" s="351">
        <f t="shared" si="356"/>
        <v>4597.3902320000052</v>
      </c>
      <c r="J2857" s="351">
        <f t="shared" si="357"/>
        <v>0</v>
      </c>
      <c r="K2857" s="293">
        <f>SUM('Employee Salary Payroll Tax '!I2859:K2859)</f>
        <v>66139.240000000005</v>
      </c>
      <c r="L2857" s="293">
        <f>'Employee Salary Payroll Tax '!H2859</f>
        <v>0</v>
      </c>
      <c r="M2857" s="293">
        <f t="shared" si="358"/>
        <v>88135.599999999991</v>
      </c>
      <c r="N2857" s="359">
        <f t="shared" si="359"/>
        <v>0</v>
      </c>
      <c r="O2857" s="331"/>
      <c r="P2857" s="61"/>
      <c r="Q2857" s="294"/>
      <c r="R2857" s="292"/>
      <c r="S2857" s="291"/>
    </row>
    <row r="2858" spans="1:19" ht="14.4">
      <c r="A2858" s="36">
        <f t="shared" si="353"/>
        <v>1535</v>
      </c>
      <c r="B2858" s="526"/>
      <c r="C2858" s="36" t="str">
        <f>VLOOKUP('Employee Salary Payroll Tax '!B2860,'Employee Salary Payroll Tax '!$D$1:$E$7,2,FALSE)</f>
        <v>IBEW</v>
      </c>
      <c r="D2858" s="61">
        <f t="shared" si="354"/>
        <v>6.875E-3</v>
      </c>
      <c r="E2858" s="351">
        <f>'Employee Salary Payroll Tax '!N2860</f>
        <v>184035.03</v>
      </c>
      <c r="F2858" s="351">
        <f t="shared" si="355"/>
        <v>185300.27083125</v>
      </c>
      <c r="G2858" s="352"/>
      <c r="H2858" s="351">
        <f t="shared" si="360"/>
        <v>0</v>
      </c>
      <c r="I2858" s="351">
        <f t="shared" si="356"/>
        <v>1265.2408312500047</v>
      </c>
      <c r="J2858" s="351">
        <f t="shared" si="357"/>
        <v>0</v>
      </c>
      <c r="K2858" s="293">
        <f>SUM('Employee Salary Payroll Tax '!I2860:K2860)</f>
        <v>164845.69</v>
      </c>
      <c r="L2858" s="293">
        <f>'Employee Salary Payroll Tax '!H2860</f>
        <v>0</v>
      </c>
      <c r="M2858" s="293">
        <f t="shared" si="358"/>
        <v>19189.339999999997</v>
      </c>
      <c r="N2858" s="359">
        <f t="shared" si="359"/>
        <v>0</v>
      </c>
      <c r="O2858" s="331"/>
      <c r="P2858" s="61"/>
      <c r="Q2858" s="294"/>
      <c r="R2858" s="292"/>
      <c r="S2858" s="291"/>
    </row>
    <row r="2859" spans="1:19" ht="14.4">
      <c r="A2859" s="36">
        <f t="shared" si="353"/>
        <v>1536</v>
      </c>
      <c r="B2859" s="526"/>
      <c r="C2859" s="36" t="str">
        <f>VLOOKUP('Employee Salary Payroll Tax '!B2861,'Employee Salary Payroll Tax '!$D$1:$E$7,2,FALSE)</f>
        <v>NonUnion</v>
      </c>
      <c r="D2859" s="61">
        <f t="shared" si="354"/>
        <v>2.98E-2</v>
      </c>
      <c r="E2859" s="351">
        <f>'Employee Salary Payroll Tax '!N2861</f>
        <v>8867.67</v>
      </c>
      <c r="F2859" s="351">
        <f t="shared" si="355"/>
        <v>9131.9265660000001</v>
      </c>
      <c r="G2859" s="352"/>
      <c r="H2859" s="351">
        <f t="shared" si="360"/>
        <v>36132.33</v>
      </c>
      <c r="I2859" s="351">
        <f t="shared" si="356"/>
        <v>264.25656600000002</v>
      </c>
      <c r="J2859" s="351">
        <f t="shared" si="357"/>
        <v>1.5855393960000002</v>
      </c>
      <c r="K2859" s="293">
        <f>SUM('Employee Salary Payroll Tax '!I2861:K2861)</f>
        <v>1064.1199999999999</v>
      </c>
      <c r="L2859" s="293">
        <f>'Employee Salary Payroll Tax '!H2861</f>
        <v>0</v>
      </c>
      <c r="M2859" s="293">
        <f t="shared" si="358"/>
        <v>7803.55</v>
      </c>
      <c r="N2859" s="359">
        <f t="shared" si="359"/>
        <v>0.19026465597854397</v>
      </c>
      <c r="O2859" s="331"/>
      <c r="P2859" s="61"/>
      <c r="Q2859" s="294"/>
      <c r="R2859" s="292"/>
      <c r="S2859" s="291"/>
    </row>
    <row r="2860" spans="1:19" ht="14.4">
      <c r="A2860" s="36">
        <f t="shared" si="353"/>
        <v>1537</v>
      </c>
      <c r="B2860" s="526"/>
      <c r="C2860" s="36" t="str">
        <f>VLOOKUP('Employee Salary Payroll Tax '!B2862,'Employee Salary Payroll Tax '!$D$1:$E$7,2,FALSE)</f>
        <v>UA</v>
      </c>
      <c r="D2860" s="61">
        <f t="shared" si="354"/>
        <v>0.03</v>
      </c>
      <c r="E2860" s="351">
        <f>'Employee Salary Payroll Tax '!N2862</f>
        <v>49942.64</v>
      </c>
      <c r="F2860" s="351">
        <f t="shared" si="355"/>
        <v>51440.919200000004</v>
      </c>
      <c r="G2860" s="352"/>
      <c r="H2860" s="351">
        <f t="shared" si="360"/>
        <v>0</v>
      </c>
      <c r="I2860" s="351">
        <f t="shared" si="356"/>
        <v>1498.2792000000045</v>
      </c>
      <c r="J2860" s="351">
        <f t="shared" si="357"/>
        <v>0</v>
      </c>
      <c r="K2860" s="293">
        <f>SUM('Employee Salary Payroll Tax '!I2862:K2862)</f>
        <v>37040.83</v>
      </c>
      <c r="L2860" s="293">
        <f>'Employee Salary Payroll Tax '!H2862</f>
        <v>0</v>
      </c>
      <c r="M2860" s="293">
        <f t="shared" si="358"/>
        <v>12901.809999999998</v>
      </c>
      <c r="N2860" s="359">
        <f t="shared" si="359"/>
        <v>0</v>
      </c>
      <c r="O2860" s="331"/>
      <c r="P2860" s="61"/>
      <c r="Q2860" s="294"/>
      <c r="R2860" s="292"/>
      <c r="S2860" s="291"/>
    </row>
    <row r="2861" spans="1:19" ht="14.4">
      <c r="A2861" s="36">
        <f t="shared" ref="A2861:A2924" si="361">+A2860+1</f>
        <v>1538</v>
      </c>
      <c r="B2861" s="526"/>
      <c r="C2861" s="36" t="str">
        <f>VLOOKUP('Employee Salary Payroll Tax '!B2863,'Employee Salary Payroll Tax '!$D$1:$E$7,2,FALSE)</f>
        <v>IBEW</v>
      </c>
      <c r="D2861" s="61">
        <f t="shared" si="354"/>
        <v>6.875E-3</v>
      </c>
      <c r="E2861" s="351">
        <f>'Employee Salary Payroll Tax '!N2863</f>
        <v>41168.65</v>
      </c>
      <c r="F2861" s="351">
        <f t="shared" si="355"/>
        <v>41451.684468749998</v>
      </c>
      <c r="G2861" s="352"/>
      <c r="H2861" s="351">
        <f t="shared" si="360"/>
        <v>3831.3499999999985</v>
      </c>
      <c r="I2861" s="351">
        <f t="shared" si="356"/>
        <v>283.03446874999645</v>
      </c>
      <c r="J2861" s="351">
        <f t="shared" si="357"/>
        <v>1.6982068124999787</v>
      </c>
      <c r="K2861" s="293">
        <f>SUM('Employee Salary Payroll Tax '!I2863:K2863)</f>
        <v>41168.65</v>
      </c>
      <c r="L2861" s="293">
        <f>'Employee Salary Payroll Tax '!H2863</f>
        <v>0</v>
      </c>
      <c r="M2861" s="293">
        <f t="shared" si="358"/>
        <v>0</v>
      </c>
      <c r="N2861" s="359">
        <f t="shared" si="359"/>
        <v>1.6982068124587288</v>
      </c>
      <c r="O2861" s="331"/>
      <c r="P2861" s="61"/>
      <c r="Q2861" s="294"/>
      <c r="R2861" s="292"/>
      <c r="S2861" s="291"/>
    </row>
    <row r="2862" spans="1:19" ht="14.4">
      <c r="A2862" s="36">
        <f t="shared" si="361"/>
        <v>1539</v>
      </c>
      <c r="B2862" s="526"/>
      <c r="C2862" s="36" t="str">
        <f>VLOOKUP('Employee Salary Payroll Tax '!B2864,'Employee Salary Payroll Tax '!$D$1:$E$7,2,FALSE)</f>
        <v>IBEW</v>
      </c>
      <c r="D2862" s="61">
        <f t="shared" si="354"/>
        <v>6.875E-3</v>
      </c>
      <c r="E2862" s="351">
        <f>'Employee Salary Payroll Tax '!N2864</f>
        <v>62529.33</v>
      </c>
      <c r="F2862" s="351">
        <f t="shared" si="355"/>
        <v>62959.219143750001</v>
      </c>
      <c r="G2862" s="352"/>
      <c r="H2862" s="351">
        <f t="shared" si="360"/>
        <v>0</v>
      </c>
      <c r="I2862" s="351">
        <f t="shared" si="356"/>
        <v>429.88914374999877</v>
      </c>
      <c r="J2862" s="351">
        <f t="shared" si="357"/>
        <v>0</v>
      </c>
      <c r="K2862" s="293">
        <f>SUM('Employee Salary Payroll Tax '!I2864:K2864)</f>
        <v>32995.949999999997</v>
      </c>
      <c r="L2862" s="293">
        <f>'Employee Salary Payroll Tax '!H2864</f>
        <v>0</v>
      </c>
      <c r="M2862" s="293">
        <f t="shared" si="358"/>
        <v>29533.380000000005</v>
      </c>
      <c r="N2862" s="359">
        <f t="shared" si="359"/>
        <v>0</v>
      </c>
      <c r="O2862" s="331"/>
      <c r="P2862" s="61"/>
      <c r="Q2862" s="294"/>
      <c r="R2862" s="292"/>
      <c r="S2862" s="291"/>
    </row>
    <row r="2863" spans="1:19" ht="14.4">
      <c r="A2863" s="36">
        <f t="shared" si="361"/>
        <v>1540</v>
      </c>
      <c r="B2863" s="526"/>
      <c r="C2863" s="36" t="str">
        <f>VLOOKUP('Employee Salary Payroll Tax '!B2865,'Employee Salary Payroll Tax '!$D$1:$E$7,2,FALSE)</f>
        <v>Not Assigned</v>
      </c>
      <c r="D2863" s="61">
        <f t="shared" si="354"/>
        <v>0</v>
      </c>
      <c r="E2863" s="351">
        <f>'Employee Salary Payroll Tax '!N2865</f>
        <v>0.02</v>
      </c>
      <c r="F2863" s="351">
        <f t="shared" si="355"/>
        <v>0.02</v>
      </c>
      <c r="G2863" s="352"/>
      <c r="H2863" s="351">
        <f t="shared" si="360"/>
        <v>44999.98</v>
      </c>
      <c r="I2863" s="351">
        <f t="shared" si="356"/>
        <v>0</v>
      </c>
      <c r="J2863" s="351">
        <f t="shared" si="357"/>
        <v>0</v>
      </c>
      <c r="K2863" s="293">
        <f>SUM('Employee Salary Payroll Tax '!I2865:K2865)</f>
        <v>-801.61</v>
      </c>
      <c r="L2863" s="293">
        <f>'Employee Salary Payroll Tax '!H2865</f>
        <v>0</v>
      </c>
      <c r="M2863" s="293">
        <f t="shared" si="358"/>
        <v>801.63</v>
      </c>
      <c r="N2863" s="359">
        <f t="shared" si="359"/>
        <v>0</v>
      </c>
      <c r="O2863" s="331"/>
      <c r="P2863" s="61"/>
      <c r="Q2863" s="294"/>
      <c r="R2863" s="292"/>
      <c r="S2863" s="291"/>
    </row>
    <row r="2864" spans="1:19" ht="14.4">
      <c r="A2864" s="36">
        <f t="shared" si="361"/>
        <v>1541</v>
      </c>
      <c r="B2864" s="526"/>
      <c r="C2864" s="36" t="str">
        <f>VLOOKUP('Employee Salary Payroll Tax '!B2866,'Employee Salary Payroll Tax '!$D$1:$E$7,2,FALSE)</f>
        <v>NonUnion</v>
      </c>
      <c r="D2864" s="61">
        <f t="shared" si="354"/>
        <v>2.98E-2</v>
      </c>
      <c r="E2864" s="351">
        <f>'Employee Salary Payroll Tax '!N2866</f>
        <v>91333.09</v>
      </c>
      <c r="F2864" s="351">
        <f t="shared" si="355"/>
        <v>94054.816082000005</v>
      </c>
      <c r="G2864" s="352"/>
      <c r="H2864" s="351">
        <f t="shared" si="360"/>
        <v>0</v>
      </c>
      <c r="I2864" s="351">
        <f t="shared" si="356"/>
        <v>2721.7260820000083</v>
      </c>
      <c r="J2864" s="351">
        <f t="shared" si="357"/>
        <v>0</v>
      </c>
      <c r="K2864" s="293">
        <f>SUM('Employee Salary Payroll Tax '!I2866:K2866)</f>
        <v>26344.539999999997</v>
      </c>
      <c r="L2864" s="293">
        <f>'Employee Salary Payroll Tax '!H2866</f>
        <v>0</v>
      </c>
      <c r="M2864" s="293">
        <f t="shared" si="358"/>
        <v>64988.55</v>
      </c>
      <c r="N2864" s="359">
        <f t="shared" si="359"/>
        <v>0</v>
      </c>
      <c r="O2864" s="331"/>
      <c r="P2864" s="61"/>
      <c r="Q2864" s="294"/>
      <c r="R2864" s="292"/>
      <c r="S2864" s="291"/>
    </row>
    <row r="2865" spans="1:19" ht="14.4">
      <c r="A2865" s="36">
        <f t="shared" si="361"/>
        <v>1542</v>
      </c>
      <c r="B2865" s="526"/>
      <c r="C2865" s="36" t="str">
        <f>VLOOKUP('Employee Salary Payroll Tax '!B2867,'Employee Salary Payroll Tax '!$D$1:$E$7,2,FALSE)</f>
        <v>NonUnion</v>
      </c>
      <c r="D2865" s="61">
        <f t="shared" si="354"/>
        <v>2.98E-2</v>
      </c>
      <c r="E2865" s="351">
        <f>'Employee Salary Payroll Tax '!N2867</f>
        <v>104864.2</v>
      </c>
      <c r="F2865" s="351">
        <f t="shared" si="355"/>
        <v>107989.15316</v>
      </c>
      <c r="G2865" s="352"/>
      <c r="H2865" s="351">
        <f t="shared" si="360"/>
        <v>0</v>
      </c>
      <c r="I2865" s="351">
        <f t="shared" si="356"/>
        <v>3124.9531600000046</v>
      </c>
      <c r="J2865" s="351">
        <f t="shared" si="357"/>
        <v>0</v>
      </c>
      <c r="K2865" s="293">
        <f>SUM('Employee Salary Payroll Tax '!I2867:K2867)</f>
        <v>99199.8</v>
      </c>
      <c r="L2865" s="293">
        <f>'Employee Salary Payroll Tax '!H2867</f>
        <v>0</v>
      </c>
      <c r="M2865" s="293">
        <f t="shared" si="358"/>
        <v>5664.3999999999942</v>
      </c>
      <c r="N2865" s="359">
        <f t="shared" si="359"/>
        <v>0</v>
      </c>
      <c r="O2865" s="331"/>
      <c r="P2865" s="61"/>
      <c r="Q2865" s="294"/>
      <c r="R2865" s="292"/>
      <c r="S2865" s="291"/>
    </row>
    <row r="2866" spans="1:19" ht="14.4">
      <c r="A2866" s="36">
        <f t="shared" si="361"/>
        <v>1543</v>
      </c>
      <c r="B2866" s="526"/>
      <c r="C2866" s="36" t="str">
        <f>VLOOKUP('Employee Salary Payroll Tax '!B2868,'Employee Salary Payroll Tax '!$D$1:$E$7,2,FALSE)</f>
        <v>IBEW</v>
      </c>
      <c r="D2866" s="61">
        <f t="shared" si="354"/>
        <v>6.875E-3</v>
      </c>
      <c r="E2866" s="351">
        <f>'Employee Salary Payroll Tax '!N2868</f>
        <v>10681.32</v>
      </c>
      <c r="F2866" s="351">
        <f t="shared" si="355"/>
        <v>10754.754074999999</v>
      </c>
      <c r="G2866" s="352"/>
      <c r="H2866" s="351">
        <f t="shared" si="360"/>
        <v>34318.68</v>
      </c>
      <c r="I2866" s="351">
        <f t="shared" si="356"/>
        <v>73.434074999999211</v>
      </c>
      <c r="J2866" s="351">
        <f t="shared" si="357"/>
        <v>0.44060444999999526</v>
      </c>
      <c r="K2866" s="293">
        <f>SUM('Employee Salary Payroll Tax '!I2868:K2868)</f>
        <v>8633.85</v>
      </c>
      <c r="L2866" s="293">
        <f>'Employee Salary Payroll Tax '!H2868</f>
        <v>0</v>
      </c>
      <c r="M2866" s="293">
        <f t="shared" si="358"/>
        <v>2047.4699999999993</v>
      </c>
      <c r="N2866" s="359">
        <f t="shared" si="359"/>
        <v>0.35614631246665329</v>
      </c>
      <c r="O2866" s="331"/>
      <c r="P2866" s="61"/>
      <c r="Q2866" s="294"/>
      <c r="R2866" s="292"/>
      <c r="S2866" s="291"/>
    </row>
    <row r="2867" spans="1:19" ht="14.4">
      <c r="A2867" s="36">
        <f t="shared" si="361"/>
        <v>1544</v>
      </c>
      <c r="B2867" s="526"/>
      <c r="C2867" s="36" t="str">
        <f>VLOOKUP('Employee Salary Payroll Tax '!B2869,'Employee Salary Payroll Tax '!$D$1:$E$7,2,FALSE)</f>
        <v>NonUnion</v>
      </c>
      <c r="D2867" s="61">
        <f t="shared" si="354"/>
        <v>2.98E-2</v>
      </c>
      <c r="E2867" s="351">
        <f>'Employee Salary Payroll Tax '!N2869</f>
        <v>23823.25</v>
      </c>
      <c r="F2867" s="351">
        <f t="shared" si="355"/>
        <v>24533.182850000001</v>
      </c>
      <c r="G2867" s="352"/>
      <c r="H2867" s="351">
        <f t="shared" si="360"/>
        <v>21176.75</v>
      </c>
      <c r="I2867" s="351">
        <f t="shared" si="356"/>
        <v>709.93285000000105</v>
      </c>
      <c r="J2867" s="351">
        <f t="shared" si="357"/>
        <v>4.2595971000000068</v>
      </c>
      <c r="K2867" s="293">
        <f>SUM('Employee Salary Payroll Tax '!I2869:K2869)</f>
        <v>-42.199999999999996</v>
      </c>
      <c r="L2867" s="293">
        <f>'Employee Salary Payroll Tax '!H2869</f>
        <v>-6.75</v>
      </c>
      <c r="M2867" s="293">
        <f t="shared" si="358"/>
        <v>23872.2</v>
      </c>
      <c r="N2867" s="359">
        <f t="shared" si="359"/>
        <v>-7.545359999683289E-3</v>
      </c>
      <c r="O2867" s="331"/>
      <c r="P2867" s="61"/>
      <c r="Q2867" s="294"/>
      <c r="R2867" s="292"/>
      <c r="S2867" s="291"/>
    </row>
    <row r="2868" spans="1:19" ht="14.4">
      <c r="A2868" s="36">
        <f t="shared" si="361"/>
        <v>1545</v>
      </c>
      <c r="B2868" s="526"/>
      <c r="C2868" s="36" t="str">
        <f>VLOOKUP('Employee Salary Payroll Tax '!B2870,'Employee Salary Payroll Tax '!$D$1:$E$7,2,FALSE)</f>
        <v>Not Assigned</v>
      </c>
      <c r="D2868" s="61">
        <f t="shared" si="354"/>
        <v>0</v>
      </c>
      <c r="E2868" s="351">
        <f>'Employee Salary Payroll Tax '!N2870</f>
        <v>0</v>
      </c>
      <c r="F2868" s="351">
        <f t="shared" si="355"/>
        <v>0</v>
      </c>
      <c r="G2868" s="352"/>
      <c r="H2868" s="351">
        <f t="shared" si="360"/>
        <v>45000</v>
      </c>
      <c r="I2868" s="351">
        <f t="shared" si="356"/>
        <v>0</v>
      </c>
      <c r="J2868" s="351">
        <f t="shared" si="357"/>
        <v>0</v>
      </c>
      <c r="K2868" s="293">
        <f>SUM('Employee Salary Payroll Tax '!I2870:K2870)</f>
        <v>199.09</v>
      </c>
      <c r="L2868" s="293">
        <f>'Employee Salary Payroll Tax '!H2870</f>
        <v>0</v>
      </c>
      <c r="M2868" s="293">
        <f t="shared" si="358"/>
        <v>-199.09</v>
      </c>
      <c r="N2868" s="359">
        <f t="shared" si="359"/>
        <v>0</v>
      </c>
      <c r="O2868" s="331"/>
      <c r="P2868" s="61"/>
      <c r="Q2868" s="294"/>
      <c r="R2868" s="292"/>
      <c r="S2868" s="291"/>
    </row>
    <row r="2869" spans="1:19" ht="14.4">
      <c r="A2869" s="36">
        <f t="shared" si="361"/>
        <v>1546</v>
      </c>
      <c r="B2869" s="526"/>
      <c r="C2869" s="36" t="str">
        <f>VLOOKUP('Employee Salary Payroll Tax '!B2871,'Employee Salary Payroll Tax '!$D$1:$E$7,2,FALSE)</f>
        <v>UA</v>
      </c>
      <c r="D2869" s="61">
        <f t="shared" si="354"/>
        <v>0.03</v>
      </c>
      <c r="E2869" s="351">
        <f>'Employee Salary Payroll Tax '!N2871</f>
        <v>67928.52</v>
      </c>
      <c r="F2869" s="351">
        <f t="shared" si="355"/>
        <v>69966.375599999999</v>
      </c>
      <c r="G2869" s="352"/>
      <c r="H2869" s="351">
        <f t="shared" si="360"/>
        <v>0</v>
      </c>
      <c r="I2869" s="351">
        <f t="shared" si="356"/>
        <v>2037.8555999999953</v>
      </c>
      <c r="J2869" s="351">
        <f t="shared" si="357"/>
        <v>0</v>
      </c>
      <c r="K2869" s="293">
        <f>SUM('Employee Salary Payroll Tax '!I2871:K2871)</f>
        <v>66412.799999999988</v>
      </c>
      <c r="L2869" s="293">
        <f>'Employee Salary Payroll Tax '!H2871</f>
        <v>0</v>
      </c>
      <c r="M2869" s="293">
        <f t="shared" si="358"/>
        <v>1515.7200000000157</v>
      </c>
      <c r="N2869" s="359">
        <f t="shared" si="359"/>
        <v>0</v>
      </c>
      <c r="O2869" s="331"/>
      <c r="P2869" s="61"/>
      <c r="Q2869" s="294"/>
      <c r="R2869" s="292"/>
      <c r="S2869" s="291"/>
    </row>
    <row r="2870" spans="1:19" ht="14.4">
      <c r="A2870" s="36">
        <f t="shared" si="361"/>
        <v>1547</v>
      </c>
      <c r="B2870" s="526"/>
      <c r="C2870" s="36" t="str">
        <f>VLOOKUP('Employee Salary Payroll Tax '!B2872,'Employee Salary Payroll Tax '!$D$1:$E$7,2,FALSE)</f>
        <v>UA</v>
      </c>
      <c r="D2870" s="61">
        <f t="shared" si="354"/>
        <v>0.03</v>
      </c>
      <c r="E2870" s="351">
        <f>'Employee Salary Payroll Tax '!N2872</f>
        <v>70059.3</v>
      </c>
      <c r="F2870" s="351">
        <f t="shared" si="355"/>
        <v>72161.078999999998</v>
      </c>
      <c r="G2870" s="352"/>
      <c r="H2870" s="351">
        <f t="shared" si="360"/>
        <v>0</v>
      </c>
      <c r="I2870" s="351">
        <f t="shared" si="356"/>
        <v>2101.778999999995</v>
      </c>
      <c r="J2870" s="351">
        <f t="shared" si="357"/>
        <v>0</v>
      </c>
      <c r="K2870" s="293">
        <f>SUM('Employee Salary Payroll Tax '!I2872:K2872)</f>
        <v>66274.77</v>
      </c>
      <c r="L2870" s="293">
        <f>'Employee Salary Payroll Tax '!H2872</f>
        <v>0</v>
      </c>
      <c r="M2870" s="293">
        <f t="shared" si="358"/>
        <v>3784.5299999999988</v>
      </c>
      <c r="N2870" s="359">
        <f t="shared" si="359"/>
        <v>0</v>
      </c>
      <c r="O2870" s="331"/>
      <c r="P2870" s="61"/>
      <c r="Q2870" s="294"/>
      <c r="R2870" s="292"/>
      <c r="S2870" s="291"/>
    </row>
    <row r="2871" spans="1:19" ht="14.4">
      <c r="A2871" s="36">
        <f t="shared" si="361"/>
        <v>1548</v>
      </c>
      <c r="B2871" s="526"/>
      <c r="C2871" s="36" t="str">
        <f>VLOOKUP('Employee Salary Payroll Tax '!B2873,'Employee Salary Payroll Tax '!$D$1:$E$7,2,FALSE)</f>
        <v>UA</v>
      </c>
      <c r="D2871" s="61">
        <f t="shared" si="354"/>
        <v>0.03</v>
      </c>
      <c r="E2871" s="351">
        <f>'Employee Salary Payroll Tax '!N2873</f>
        <v>749.36</v>
      </c>
      <c r="F2871" s="351">
        <f t="shared" si="355"/>
        <v>771.84080000000006</v>
      </c>
      <c r="G2871" s="352"/>
      <c r="H2871" s="351">
        <f t="shared" si="360"/>
        <v>44250.64</v>
      </c>
      <c r="I2871" s="351">
        <f t="shared" si="356"/>
        <v>22.480800000000045</v>
      </c>
      <c r="J2871" s="351">
        <f t="shared" si="357"/>
        <v>0.13488480000000028</v>
      </c>
      <c r="K2871" s="293">
        <f>SUM('Employee Salary Payroll Tax '!I2873:K2873)</f>
        <v>-12.129999999999999</v>
      </c>
      <c r="L2871" s="293">
        <f>'Employee Salary Payroll Tax '!H2873</f>
        <v>-0.04</v>
      </c>
      <c r="M2871" s="293">
        <f t="shared" si="358"/>
        <v>761.53</v>
      </c>
      <c r="N2871" s="359">
        <f t="shared" si="359"/>
        <v>-2.183399997086318E-3</v>
      </c>
      <c r="O2871" s="331"/>
      <c r="P2871" s="61"/>
      <c r="Q2871" s="294"/>
      <c r="R2871" s="292"/>
      <c r="S2871" s="291"/>
    </row>
    <row r="2872" spans="1:19" ht="14.4">
      <c r="A2872" s="36">
        <f t="shared" si="361"/>
        <v>1549</v>
      </c>
      <c r="B2872" s="526"/>
      <c r="C2872" s="36" t="str">
        <f>VLOOKUP('Employee Salary Payroll Tax '!B2874,'Employee Salary Payroll Tax '!$D$1:$E$7,2,FALSE)</f>
        <v>UA</v>
      </c>
      <c r="D2872" s="61">
        <f t="shared" si="354"/>
        <v>0.03</v>
      </c>
      <c r="E2872" s="351">
        <f>'Employee Salary Payroll Tax '!N2874</f>
        <v>41267.81</v>
      </c>
      <c r="F2872" s="351">
        <f t="shared" si="355"/>
        <v>42505.844299999997</v>
      </c>
      <c r="G2872" s="352"/>
      <c r="H2872" s="351">
        <f t="shared" si="360"/>
        <v>3732.1900000000023</v>
      </c>
      <c r="I2872" s="351">
        <f t="shared" si="356"/>
        <v>1238.0342999999993</v>
      </c>
      <c r="J2872" s="351">
        <f t="shared" si="357"/>
        <v>7.4282057999999962</v>
      </c>
      <c r="K2872" s="293">
        <f>SUM('Employee Salary Payroll Tax '!I2874:K2874)</f>
        <v>22532.36</v>
      </c>
      <c r="L2872" s="293">
        <f>'Employee Salary Payroll Tax '!H2874</f>
        <v>25.34</v>
      </c>
      <c r="M2872" s="293">
        <f t="shared" si="358"/>
        <v>18710.109999999997</v>
      </c>
      <c r="N2872" s="359">
        <f t="shared" si="359"/>
        <v>4.0558247999017176</v>
      </c>
      <c r="O2872" s="331"/>
      <c r="P2872" s="61"/>
      <c r="Q2872" s="294"/>
      <c r="R2872" s="292"/>
      <c r="S2872" s="291"/>
    </row>
    <row r="2873" spans="1:19" ht="14.4">
      <c r="A2873" s="36">
        <f t="shared" si="361"/>
        <v>1550</v>
      </c>
      <c r="B2873" s="526"/>
      <c r="C2873" s="36" t="str">
        <f>VLOOKUP('Employee Salary Payroll Tax '!B2875,'Employee Salary Payroll Tax '!$D$1:$E$7,2,FALSE)</f>
        <v>NonUnion</v>
      </c>
      <c r="D2873" s="61">
        <f t="shared" si="354"/>
        <v>2.98E-2</v>
      </c>
      <c r="E2873" s="351">
        <f>'Employee Salary Payroll Tax '!N2875</f>
        <v>55074.98</v>
      </c>
      <c r="F2873" s="351">
        <f t="shared" si="355"/>
        <v>56716.214404000006</v>
      </c>
      <c r="G2873" s="352"/>
      <c r="H2873" s="351">
        <f t="shared" si="360"/>
        <v>0</v>
      </c>
      <c r="I2873" s="351">
        <f t="shared" si="356"/>
        <v>1641.2344040000025</v>
      </c>
      <c r="J2873" s="351">
        <f t="shared" si="357"/>
        <v>0</v>
      </c>
      <c r="K2873" s="293">
        <f>SUM('Employee Salary Payroll Tax '!I2875:K2875)</f>
        <v>9271.4599999999991</v>
      </c>
      <c r="L2873" s="293">
        <f>'Employee Salary Payroll Tax '!H2875</f>
        <v>0</v>
      </c>
      <c r="M2873" s="293">
        <f t="shared" si="358"/>
        <v>45803.520000000004</v>
      </c>
      <c r="N2873" s="359">
        <f t="shared" si="359"/>
        <v>0</v>
      </c>
      <c r="O2873" s="331"/>
      <c r="P2873" s="61"/>
      <c r="Q2873" s="294"/>
      <c r="R2873" s="292"/>
      <c r="S2873" s="291"/>
    </row>
    <row r="2874" spans="1:19" ht="14.4">
      <c r="A2874" s="36">
        <f t="shared" si="361"/>
        <v>1551</v>
      </c>
      <c r="B2874" s="526"/>
      <c r="C2874" s="36" t="str">
        <f>VLOOKUP('Employee Salary Payroll Tax '!B2876,'Employee Salary Payroll Tax '!$D$1:$E$7,2,FALSE)</f>
        <v>IBEW</v>
      </c>
      <c r="D2874" s="61">
        <f t="shared" si="354"/>
        <v>6.875E-3</v>
      </c>
      <c r="E2874" s="351">
        <f>'Employee Salary Payroll Tax '!N2876</f>
        <v>51821.3</v>
      </c>
      <c r="F2874" s="351">
        <f t="shared" si="355"/>
        <v>52177.571437500003</v>
      </c>
      <c r="G2874" s="352"/>
      <c r="H2874" s="351">
        <f t="shared" si="360"/>
        <v>0</v>
      </c>
      <c r="I2874" s="351">
        <f t="shared" si="356"/>
        <v>356.27143749999959</v>
      </c>
      <c r="J2874" s="351">
        <f t="shared" si="357"/>
        <v>0</v>
      </c>
      <c r="K2874" s="293">
        <f>SUM('Employee Salary Payroll Tax '!I2876:K2876)</f>
        <v>51821.3</v>
      </c>
      <c r="L2874" s="293">
        <f>'Employee Salary Payroll Tax '!H2876</f>
        <v>0</v>
      </c>
      <c r="M2874" s="293">
        <f t="shared" si="358"/>
        <v>0</v>
      </c>
      <c r="N2874" s="359">
        <f t="shared" si="359"/>
        <v>0</v>
      </c>
      <c r="O2874" s="331"/>
      <c r="P2874" s="61"/>
      <c r="Q2874" s="294"/>
      <c r="R2874" s="292"/>
      <c r="S2874" s="291"/>
    </row>
    <row r="2875" spans="1:19" ht="14.4">
      <c r="A2875" s="36">
        <f t="shared" si="361"/>
        <v>1552</v>
      </c>
      <c r="B2875" s="526"/>
      <c r="C2875" s="36" t="str">
        <f>VLOOKUP('Employee Salary Payroll Tax '!B2877,'Employee Salary Payroll Tax '!$D$1:$E$7,2,FALSE)</f>
        <v>IBEW</v>
      </c>
      <c r="D2875" s="61">
        <f t="shared" si="354"/>
        <v>6.875E-3</v>
      </c>
      <c r="E2875" s="351">
        <f>'Employee Salary Payroll Tax '!N2877</f>
        <v>138152.10999999999</v>
      </c>
      <c r="F2875" s="351">
        <f t="shared" si="355"/>
        <v>139101.90575624999</v>
      </c>
      <c r="G2875" s="352"/>
      <c r="H2875" s="351">
        <f t="shared" si="360"/>
        <v>0</v>
      </c>
      <c r="I2875" s="351">
        <f t="shared" si="356"/>
        <v>949.79575625000871</v>
      </c>
      <c r="J2875" s="351">
        <f t="shared" si="357"/>
        <v>0</v>
      </c>
      <c r="K2875" s="293">
        <f>SUM('Employee Salary Payroll Tax '!I2877:K2877)</f>
        <v>119033.04000000001</v>
      </c>
      <c r="L2875" s="293">
        <f>'Employee Salary Payroll Tax '!H2877</f>
        <v>0</v>
      </c>
      <c r="M2875" s="293">
        <f t="shared" si="358"/>
        <v>19119.069999999978</v>
      </c>
      <c r="N2875" s="359">
        <f t="shared" si="359"/>
        <v>0</v>
      </c>
      <c r="O2875" s="331"/>
      <c r="P2875" s="61"/>
      <c r="Q2875" s="294"/>
      <c r="R2875" s="292"/>
      <c r="S2875" s="291"/>
    </row>
    <row r="2876" spans="1:19" ht="14.4">
      <c r="A2876" s="36">
        <f t="shared" si="361"/>
        <v>1553</v>
      </c>
      <c r="B2876" s="526"/>
      <c r="C2876" s="36" t="str">
        <f>VLOOKUP('Employee Salary Payroll Tax '!B2878,'Employee Salary Payroll Tax '!$D$1:$E$7,2,FALSE)</f>
        <v>NonUnion</v>
      </c>
      <c r="D2876" s="61">
        <f t="shared" si="354"/>
        <v>2.98E-2</v>
      </c>
      <c r="E2876" s="351">
        <f>'Employee Salary Payroll Tax '!N2878</f>
        <v>77470.77</v>
      </c>
      <c r="F2876" s="351">
        <f t="shared" si="355"/>
        <v>79779.398946000001</v>
      </c>
      <c r="G2876" s="352"/>
      <c r="H2876" s="351">
        <f t="shared" si="360"/>
        <v>0</v>
      </c>
      <c r="I2876" s="351">
        <f t="shared" si="356"/>
        <v>2308.6289459999971</v>
      </c>
      <c r="J2876" s="351">
        <f t="shared" si="357"/>
        <v>0</v>
      </c>
      <c r="K2876" s="293">
        <f>SUM('Employee Salary Payroll Tax '!I2878:K2878)</f>
        <v>6641.8</v>
      </c>
      <c r="L2876" s="293">
        <f>'Employee Salary Payroll Tax '!H2878</f>
        <v>0</v>
      </c>
      <c r="M2876" s="293">
        <f t="shared" si="358"/>
        <v>70828.97</v>
      </c>
      <c r="N2876" s="359">
        <f t="shared" si="359"/>
        <v>0</v>
      </c>
      <c r="O2876" s="331"/>
      <c r="P2876" s="61"/>
      <c r="Q2876" s="294"/>
      <c r="R2876" s="292"/>
      <c r="S2876" s="291"/>
    </row>
    <row r="2877" spans="1:19" ht="14.4">
      <c r="A2877" s="36">
        <f t="shared" si="361"/>
        <v>1554</v>
      </c>
      <c r="B2877" s="526"/>
      <c r="C2877" s="36" t="str">
        <f>VLOOKUP('Employee Salary Payroll Tax '!B2879,'Employee Salary Payroll Tax '!$D$1:$E$7,2,FALSE)</f>
        <v>NonUnion</v>
      </c>
      <c r="D2877" s="61">
        <f t="shared" si="354"/>
        <v>2.98E-2</v>
      </c>
      <c r="E2877" s="351">
        <f>'Employee Salary Payroll Tax '!N2879</f>
        <v>58618.51</v>
      </c>
      <c r="F2877" s="351">
        <f t="shared" si="355"/>
        <v>60365.341598000006</v>
      </c>
      <c r="G2877" s="352"/>
      <c r="H2877" s="351">
        <f t="shared" si="360"/>
        <v>0</v>
      </c>
      <c r="I2877" s="351">
        <f t="shared" si="356"/>
        <v>1746.8315980000043</v>
      </c>
      <c r="J2877" s="351">
        <f t="shared" si="357"/>
        <v>0</v>
      </c>
      <c r="K2877" s="293">
        <f>SUM('Employee Salary Payroll Tax '!I2879:K2879)</f>
        <v>57346.720000000001</v>
      </c>
      <c r="L2877" s="293">
        <f>'Employee Salary Payroll Tax '!H2879</f>
        <v>0</v>
      </c>
      <c r="M2877" s="293">
        <f t="shared" si="358"/>
        <v>1271.7900000000009</v>
      </c>
      <c r="N2877" s="359">
        <f t="shared" si="359"/>
        <v>0</v>
      </c>
      <c r="O2877" s="331"/>
      <c r="P2877" s="61"/>
      <c r="Q2877" s="294"/>
      <c r="R2877" s="292"/>
      <c r="S2877" s="291"/>
    </row>
    <row r="2878" spans="1:19" ht="14.4">
      <c r="A2878" s="36">
        <f t="shared" si="361"/>
        <v>1555</v>
      </c>
      <c r="B2878" s="526"/>
      <c r="C2878" s="36" t="str">
        <f>VLOOKUP('Employee Salary Payroll Tax '!B2880,'Employee Salary Payroll Tax '!$D$1:$E$7,2,FALSE)</f>
        <v>NonUnion</v>
      </c>
      <c r="D2878" s="61">
        <f t="shared" si="354"/>
        <v>2.98E-2</v>
      </c>
      <c r="E2878" s="351">
        <f>'Employee Salary Payroll Tax '!N2880</f>
        <v>19244.990000000002</v>
      </c>
      <c r="F2878" s="351">
        <f t="shared" si="355"/>
        <v>19818.490702000003</v>
      </c>
      <c r="G2878" s="352"/>
      <c r="H2878" s="351">
        <f t="shared" si="360"/>
        <v>25755.01</v>
      </c>
      <c r="I2878" s="351">
        <f t="shared" si="356"/>
        <v>573.50070200000118</v>
      </c>
      <c r="J2878" s="351">
        <f t="shared" si="357"/>
        <v>3.4410042120000073</v>
      </c>
      <c r="K2878" s="293">
        <f>SUM('Employee Salary Payroll Tax '!I2880:K2880)</f>
        <v>11925.61</v>
      </c>
      <c r="L2878" s="293">
        <f>'Employee Salary Payroll Tax '!H2880</f>
        <v>0</v>
      </c>
      <c r="M2878" s="293">
        <f t="shared" si="358"/>
        <v>7319.380000000001</v>
      </c>
      <c r="N2878" s="359">
        <f t="shared" si="359"/>
        <v>2.1322990678892069</v>
      </c>
      <c r="O2878" s="331"/>
      <c r="P2878" s="61"/>
      <c r="Q2878" s="294"/>
      <c r="R2878" s="292"/>
      <c r="S2878" s="291"/>
    </row>
    <row r="2879" spans="1:19" ht="14.4">
      <c r="A2879" s="36">
        <f t="shared" si="361"/>
        <v>1556</v>
      </c>
      <c r="B2879" s="526"/>
      <c r="C2879" s="36" t="str">
        <f>VLOOKUP('Employee Salary Payroll Tax '!B2881,'Employee Salary Payroll Tax '!$D$1:$E$7,2,FALSE)</f>
        <v>NonUnion</v>
      </c>
      <c r="D2879" s="61">
        <f t="shared" si="354"/>
        <v>2.98E-2</v>
      </c>
      <c r="E2879" s="351">
        <f>'Employee Salary Payroll Tax '!N2881</f>
        <v>118725.25</v>
      </c>
      <c r="F2879" s="351">
        <f t="shared" si="355"/>
        <v>122263.26245000001</v>
      </c>
      <c r="G2879" s="352"/>
      <c r="H2879" s="351">
        <f t="shared" si="360"/>
        <v>0</v>
      </c>
      <c r="I2879" s="351">
        <f t="shared" si="356"/>
        <v>3538.0124500000093</v>
      </c>
      <c r="J2879" s="351">
        <f t="shared" si="357"/>
        <v>0</v>
      </c>
      <c r="K2879" s="293">
        <f>SUM('Employee Salary Payroll Tax '!I2881:K2881)</f>
        <v>118725.62999999999</v>
      </c>
      <c r="L2879" s="293">
        <f>'Employee Salary Payroll Tax '!H2881</f>
        <v>0</v>
      </c>
      <c r="M2879" s="293">
        <f t="shared" si="358"/>
        <v>-0.3799999999901047</v>
      </c>
      <c r="N2879" s="359">
        <f t="shared" si="359"/>
        <v>0</v>
      </c>
      <c r="O2879" s="331"/>
      <c r="P2879" s="61"/>
      <c r="Q2879" s="294"/>
      <c r="R2879" s="292"/>
      <c r="S2879" s="291"/>
    </row>
    <row r="2880" spans="1:19" ht="14.4">
      <c r="A2880" s="36">
        <f t="shared" si="361"/>
        <v>1557</v>
      </c>
      <c r="B2880" s="526"/>
      <c r="C2880" s="36" t="str">
        <f>VLOOKUP('Employee Salary Payroll Tax '!B2882,'Employee Salary Payroll Tax '!$D$1:$E$7,2,FALSE)</f>
        <v>NonUnion</v>
      </c>
      <c r="D2880" s="61">
        <f t="shared" si="354"/>
        <v>2.98E-2</v>
      </c>
      <c r="E2880" s="351">
        <f>'Employee Salary Payroll Tax '!N2882</f>
        <v>7430.22</v>
      </c>
      <c r="F2880" s="351">
        <f t="shared" si="355"/>
        <v>7651.6405560000003</v>
      </c>
      <c r="G2880" s="352"/>
      <c r="H2880" s="351">
        <f t="shared" si="360"/>
        <v>37569.78</v>
      </c>
      <c r="I2880" s="351">
        <f t="shared" si="356"/>
        <v>221.42055600000003</v>
      </c>
      <c r="J2880" s="351">
        <f t="shared" si="357"/>
        <v>1.3285233360000002</v>
      </c>
      <c r="K2880" s="293">
        <f>SUM('Employee Salary Payroll Tax '!I2882:K2882)</f>
        <v>4642.7</v>
      </c>
      <c r="L2880" s="293">
        <f>'Employee Salary Payroll Tax '!H2882</f>
        <v>0</v>
      </c>
      <c r="M2880" s="293">
        <f t="shared" si="358"/>
        <v>2787.5200000000004</v>
      </c>
      <c r="N2880" s="359">
        <f t="shared" si="359"/>
        <v>0.83011475988827854</v>
      </c>
      <c r="O2880" s="331"/>
      <c r="P2880" s="61"/>
      <c r="Q2880" s="294"/>
      <c r="R2880" s="292"/>
      <c r="S2880" s="291"/>
    </row>
    <row r="2881" spans="1:19" ht="14.4">
      <c r="A2881" s="36">
        <f t="shared" si="361"/>
        <v>1558</v>
      </c>
      <c r="B2881" s="526"/>
      <c r="C2881" s="36" t="str">
        <f>VLOOKUP('Employee Salary Payroll Tax '!B2883,'Employee Salary Payroll Tax '!$D$1:$E$7,2,FALSE)</f>
        <v>NonUnion</v>
      </c>
      <c r="D2881" s="61">
        <f t="shared" si="354"/>
        <v>2.98E-2</v>
      </c>
      <c r="E2881" s="351">
        <f>'Employee Salary Payroll Tax '!N2883</f>
        <v>42760.800000000003</v>
      </c>
      <c r="F2881" s="351">
        <f t="shared" si="355"/>
        <v>44035.071840000004</v>
      </c>
      <c r="G2881" s="352"/>
      <c r="H2881" s="351">
        <f t="shared" si="360"/>
        <v>2239.1999999999971</v>
      </c>
      <c r="I2881" s="351">
        <f t="shared" si="356"/>
        <v>1274.2718400000012</v>
      </c>
      <c r="J2881" s="351">
        <f t="shared" si="357"/>
        <v>7.6456310400000076</v>
      </c>
      <c r="K2881" s="293">
        <f>SUM('Employee Salary Payroll Tax '!I2883:K2883)</f>
        <v>24923.49</v>
      </c>
      <c r="L2881" s="293">
        <f>'Employee Salary Payroll Tax '!H2883</f>
        <v>0</v>
      </c>
      <c r="M2881" s="293">
        <f t="shared" si="358"/>
        <v>17837.310000000001</v>
      </c>
      <c r="N2881" s="359">
        <f t="shared" si="359"/>
        <v>4.4563200118957891</v>
      </c>
      <c r="O2881" s="331"/>
      <c r="P2881" s="61"/>
      <c r="Q2881" s="294"/>
      <c r="R2881" s="292"/>
      <c r="S2881" s="291"/>
    </row>
    <row r="2882" spans="1:19" ht="14.4">
      <c r="A2882" s="36">
        <f t="shared" si="361"/>
        <v>1559</v>
      </c>
      <c r="B2882" s="526"/>
      <c r="C2882" s="36" t="str">
        <f>VLOOKUP('Employee Salary Payroll Tax '!B2884,'Employee Salary Payroll Tax '!$D$1:$E$7,2,FALSE)</f>
        <v>IBEW</v>
      </c>
      <c r="D2882" s="61">
        <f t="shared" si="354"/>
        <v>6.875E-3</v>
      </c>
      <c r="E2882" s="351">
        <f>'Employee Salary Payroll Tax '!N2884</f>
        <v>53649.8</v>
      </c>
      <c r="F2882" s="351">
        <f t="shared" si="355"/>
        <v>54018.642375000003</v>
      </c>
      <c r="G2882" s="352"/>
      <c r="H2882" s="351">
        <f t="shared" si="360"/>
        <v>0</v>
      </c>
      <c r="I2882" s="351">
        <f t="shared" si="356"/>
        <v>368.84237500000017</v>
      </c>
      <c r="J2882" s="351">
        <f t="shared" si="357"/>
        <v>0</v>
      </c>
      <c r="K2882" s="293">
        <f>SUM('Employee Salary Payroll Tax '!I2884:K2884)</f>
        <v>14353.91</v>
      </c>
      <c r="L2882" s="293">
        <f>'Employee Salary Payroll Tax '!H2884</f>
        <v>0</v>
      </c>
      <c r="M2882" s="293">
        <f t="shared" si="358"/>
        <v>39295.89</v>
      </c>
      <c r="N2882" s="359">
        <f t="shared" si="359"/>
        <v>0</v>
      </c>
      <c r="O2882" s="331"/>
      <c r="P2882" s="61"/>
      <c r="Q2882" s="294"/>
      <c r="R2882" s="292"/>
      <c r="S2882" s="291"/>
    </row>
    <row r="2883" spans="1:19" ht="14.4">
      <c r="A2883" s="36">
        <f t="shared" si="361"/>
        <v>1560</v>
      </c>
      <c r="B2883" s="526"/>
      <c r="C2883" s="36" t="str">
        <f>VLOOKUP('Employee Salary Payroll Tax '!B2885,'Employee Salary Payroll Tax '!$D$1:$E$7,2,FALSE)</f>
        <v>NonUnion</v>
      </c>
      <c r="D2883" s="61">
        <f t="shared" si="354"/>
        <v>2.98E-2</v>
      </c>
      <c r="E2883" s="351">
        <f>'Employee Salary Payroll Tax '!N2885</f>
        <v>21319.3</v>
      </c>
      <c r="F2883" s="351">
        <f t="shared" si="355"/>
        <v>21954.615140000002</v>
      </c>
      <c r="G2883" s="352"/>
      <c r="H2883" s="351">
        <f t="shared" si="360"/>
        <v>23680.7</v>
      </c>
      <c r="I2883" s="351">
        <f t="shared" si="356"/>
        <v>635.31514000000243</v>
      </c>
      <c r="J2883" s="351">
        <f t="shared" si="357"/>
        <v>3.8118908400000144</v>
      </c>
      <c r="K2883" s="293">
        <f>SUM('Employee Salary Payroll Tax '!I2885:K2885)</f>
        <v>0</v>
      </c>
      <c r="L2883" s="293">
        <f>'Employee Salary Payroll Tax '!H2885</f>
        <v>0</v>
      </c>
      <c r="M2883" s="293">
        <f t="shared" si="358"/>
        <v>21319.3</v>
      </c>
      <c r="N2883" s="359">
        <f t="shared" si="359"/>
        <v>0</v>
      </c>
      <c r="O2883" s="331"/>
      <c r="P2883" s="61"/>
      <c r="Q2883" s="294"/>
      <c r="R2883" s="292"/>
      <c r="S2883" s="291"/>
    </row>
    <row r="2884" spans="1:19" ht="14.4">
      <c r="A2884" s="36">
        <f t="shared" si="361"/>
        <v>1561</v>
      </c>
      <c r="B2884" s="526"/>
      <c r="C2884" s="36" t="str">
        <f>VLOOKUP('Employee Salary Payroll Tax '!B2886,'Employee Salary Payroll Tax '!$D$1:$E$7,2,FALSE)</f>
        <v>NonUnion</v>
      </c>
      <c r="D2884" s="61">
        <f t="shared" si="354"/>
        <v>2.98E-2</v>
      </c>
      <c r="E2884" s="351">
        <f>'Employee Salary Payroll Tax '!N2886</f>
        <v>36164.97</v>
      </c>
      <c r="F2884" s="351">
        <f t="shared" si="355"/>
        <v>37242.686106000001</v>
      </c>
      <c r="G2884" s="352"/>
      <c r="H2884" s="351">
        <f t="shared" si="360"/>
        <v>8835.0299999999988</v>
      </c>
      <c r="I2884" s="351">
        <f t="shared" si="356"/>
        <v>1077.7161059999999</v>
      </c>
      <c r="J2884" s="351">
        <f t="shared" si="357"/>
        <v>6.4662966359999992</v>
      </c>
      <c r="K2884" s="293">
        <f>SUM('Employee Salary Payroll Tax '!I2886:K2886)</f>
        <v>36164.97</v>
      </c>
      <c r="L2884" s="293">
        <f>'Employee Salary Payroll Tax '!H2886</f>
        <v>0</v>
      </c>
      <c r="M2884" s="293">
        <f t="shared" si="358"/>
        <v>0</v>
      </c>
      <c r="N2884" s="359">
        <f t="shared" si="359"/>
        <v>6.4662966358211991</v>
      </c>
      <c r="O2884" s="331"/>
      <c r="P2884" s="61"/>
      <c r="Q2884" s="294"/>
      <c r="R2884" s="292"/>
      <c r="S2884" s="291"/>
    </row>
    <row r="2885" spans="1:19" ht="14.4">
      <c r="A2885" s="36">
        <f t="shared" si="361"/>
        <v>1562</v>
      </c>
      <c r="B2885" s="526"/>
      <c r="C2885" s="36" t="str">
        <f>VLOOKUP('Employee Salary Payroll Tax '!B2887,'Employee Salary Payroll Tax '!$D$1:$E$7,2,FALSE)</f>
        <v>IBEW</v>
      </c>
      <c r="D2885" s="61">
        <f t="shared" si="354"/>
        <v>6.875E-3</v>
      </c>
      <c r="E2885" s="351">
        <f>'Employee Salary Payroll Tax '!N2887</f>
        <v>9079.08</v>
      </c>
      <c r="F2885" s="351">
        <f t="shared" si="355"/>
        <v>9141.4986749999989</v>
      </c>
      <c r="G2885" s="352"/>
      <c r="H2885" s="351">
        <f t="shared" si="360"/>
        <v>35920.92</v>
      </c>
      <c r="I2885" s="351">
        <f t="shared" si="356"/>
        <v>62.418674999998984</v>
      </c>
      <c r="J2885" s="351">
        <f t="shared" si="357"/>
        <v>0.37451204999999393</v>
      </c>
      <c r="K2885" s="293">
        <f>SUM('Employee Salary Payroll Tax '!I2887:K2887)</f>
        <v>4660</v>
      </c>
      <c r="L2885" s="293">
        <f>'Employee Salary Payroll Tax '!H2887</f>
        <v>0</v>
      </c>
      <c r="M2885" s="293">
        <f t="shared" si="358"/>
        <v>4419.08</v>
      </c>
      <c r="N2885" s="359">
        <f t="shared" si="359"/>
        <v>0.19222499997882458</v>
      </c>
      <c r="O2885" s="331"/>
      <c r="P2885" s="61"/>
      <c r="Q2885" s="294"/>
      <c r="R2885" s="292"/>
      <c r="S2885" s="291"/>
    </row>
    <row r="2886" spans="1:19" ht="14.4">
      <c r="A2886" s="36">
        <f t="shared" si="361"/>
        <v>1563</v>
      </c>
      <c r="B2886" s="526"/>
      <c r="C2886" s="36" t="str">
        <f>VLOOKUP('Employee Salary Payroll Tax '!B2888,'Employee Salary Payroll Tax '!$D$1:$E$7,2,FALSE)</f>
        <v>NonUnion</v>
      </c>
      <c r="D2886" s="61">
        <f t="shared" si="354"/>
        <v>2.98E-2</v>
      </c>
      <c r="E2886" s="351">
        <f>'Employee Salary Payroll Tax '!N2888</f>
        <v>18559.78</v>
      </c>
      <c r="F2886" s="351">
        <f t="shared" si="355"/>
        <v>19112.861443999998</v>
      </c>
      <c r="G2886" s="352"/>
      <c r="H2886" s="351">
        <f t="shared" si="360"/>
        <v>26440.22</v>
      </c>
      <c r="I2886" s="351">
        <f t="shared" si="356"/>
        <v>553.08144399999946</v>
      </c>
      <c r="J2886" s="351">
        <f t="shared" si="357"/>
        <v>3.3184886639999966</v>
      </c>
      <c r="K2886" s="293">
        <f>SUM('Employee Salary Payroll Tax '!I2888:K2888)</f>
        <v>11067.910000000002</v>
      </c>
      <c r="L2886" s="293">
        <f>'Employee Salary Payroll Tax '!H2888</f>
        <v>0</v>
      </c>
      <c r="M2886" s="293">
        <f t="shared" si="358"/>
        <v>7491.8699999999972</v>
      </c>
      <c r="N2886" s="359">
        <f t="shared" si="359"/>
        <v>1.9789423078933732</v>
      </c>
      <c r="O2886" s="331"/>
      <c r="P2886" s="61"/>
      <c r="Q2886" s="294"/>
      <c r="R2886" s="292"/>
      <c r="S2886" s="291"/>
    </row>
    <row r="2887" spans="1:19" ht="14.4">
      <c r="A2887" s="36">
        <f t="shared" si="361"/>
        <v>1564</v>
      </c>
      <c r="B2887" s="526"/>
      <c r="C2887" s="36" t="str">
        <f>VLOOKUP('Employee Salary Payroll Tax '!B2889,'Employee Salary Payroll Tax '!$D$1:$E$7,2,FALSE)</f>
        <v>IBEW</v>
      </c>
      <c r="D2887" s="61">
        <f t="shared" si="354"/>
        <v>6.875E-3</v>
      </c>
      <c r="E2887" s="351">
        <f>'Employee Salary Payroll Tax '!N2889</f>
        <v>31786.05</v>
      </c>
      <c r="F2887" s="351">
        <f t="shared" si="355"/>
        <v>32004.579093749999</v>
      </c>
      <c r="G2887" s="352"/>
      <c r="H2887" s="351">
        <f t="shared" si="360"/>
        <v>13213.95</v>
      </c>
      <c r="I2887" s="351">
        <f t="shared" si="356"/>
        <v>218.52909374999945</v>
      </c>
      <c r="J2887" s="351">
        <f t="shared" si="357"/>
        <v>1.3111745624999966</v>
      </c>
      <c r="K2887" s="293">
        <f>SUM('Employee Salary Payroll Tax '!I2889:K2889)</f>
        <v>13566.37</v>
      </c>
      <c r="L2887" s="293">
        <f>'Employee Salary Payroll Tax '!H2889</f>
        <v>0</v>
      </c>
      <c r="M2887" s="293">
        <f t="shared" si="358"/>
        <v>18219.68</v>
      </c>
      <c r="N2887" s="359">
        <f t="shared" si="359"/>
        <v>0.55961276248239289</v>
      </c>
      <c r="O2887" s="331"/>
      <c r="P2887" s="61"/>
      <c r="Q2887" s="294"/>
      <c r="R2887" s="292"/>
      <c r="S2887" s="291"/>
    </row>
    <row r="2888" spans="1:19" ht="14.4">
      <c r="A2888" s="36">
        <f t="shared" si="361"/>
        <v>1565</v>
      </c>
      <c r="B2888" s="526"/>
      <c r="C2888" s="36" t="str">
        <f>VLOOKUP('Employee Salary Payroll Tax '!B2890,'Employee Salary Payroll Tax '!$D$1:$E$7,2,FALSE)</f>
        <v>IBEW</v>
      </c>
      <c r="D2888" s="61">
        <f t="shared" si="354"/>
        <v>6.875E-3</v>
      </c>
      <c r="E2888" s="351">
        <f>'Employee Salary Payroll Tax '!N2890</f>
        <v>109255.9</v>
      </c>
      <c r="F2888" s="351">
        <f t="shared" si="355"/>
        <v>110007.03431249999</v>
      </c>
      <c r="G2888" s="352"/>
      <c r="H2888" s="351">
        <f t="shared" si="360"/>
        <v>0</v>
      </c>
      <c r="I2888" s="351">
        <f t="shared" si="356"/>
        <v>751.13431249999849</v>
      </c>
      <c r="J2888" s="351">
        <f t="shared" si="357"/>
        <v>0</v>
      </c>
      <c r="K2888" s="293">
        <f>SUM('Employee Salary Payroll Tax '!I2890:K2890)</f>
        <v>16357.93</v>
      </c>
      <c r="L2888" s="293">
        <f>'Employee Salary Payroll Tax '!H2890</f>
        <v>0</v>
      </c>
      <c r="M2888" s="293">
        <f t="shared" si="358"/>
        <v>92897.97</v>
      </c>
      <c r="N2888" s="359">
        <f t="shared" si="359"/>
        <v>0</v>
      </c>
      <c r="O2888" s="331"/>
      <c r="P2888" s="61"/>
      <c r="Q2888" s="294"/>
      <c r="R2888" s="292"/>
      <c r="S2888" s="291"/>
    </row>
    <row r="2889" spans="1:19" ht="14.4">
      <c r="A2889" s="36">
        <f t="shared" si="361"/>
        <v>1566</v>
      </c>
      <c r="B2889" s="526"/>
      <c r="C2889" s="36" t="str">
        <f>VLOOKUP('Employee Salary Payroll Tax '!B2891,'Employee Salary Payroll Tax '!$D$1:$E$7,2,FALSE)</f>
        <v>NonUnion</v>
      </c>
      <c r="D2889" s="61">
        <f t="shared" si="354"/>
        <v>2.98E-2</v>
      </c>
      <c r="E2889" s="351">
        <f>'Employee Salary Payroll Tax '!N2891</f>
        <v>75685.929999999993</v>
      </c>
      <c r="F2889" s="351">
        <f t="shared" si="355"/>
        <v>77941.37071399999</v>
      </c>
      <c r="G2889" s="352"/>
      <c r="H2889" s="351">
        <f t="shared" si="360"/>
        <v>0</v>
      </c>
      <c r="I2889" s="351">
        <f t="shared" si="356"/>
        <v>2255.4407139999967</v>
      </c>
      <c r="J2889" s="351">
        <f t="shared" si="357"/>
        <v>0</v>
      </c>
      <c r="K2889" s="293">
        <f>SUM('Employee Salary Payroll Tax '!I2891:K2891)</f>
        <v>75685.930000000008</v>
      </c>
      <c r="L2889" s="293">
        <f>'Employee Salary Payroll Tax '!H2891</f>
        <v>0</v>
      </c>
      <c r="M2889" s="293">
        <f t="shared" si="358"/>
        <v>-1.4551915228366852E-11</v>
      </c>
      <c r="N2889" s="359">
        <f t="shared" si="359"/>
        <v>0</v>
      </c>
      <c r="O2889" s="331"/>
      <c r="P2889" s="61"/>
      <c r="Q2889" s="294"/>
      <c r="R2889" s="292"/>
      <c r="S2889" s="291"/>
    </row>
    <row r="2890" spans="1:19" ht="14.4">
      <c r="A2890" s="36">
        <f t="shared" si="361"/>
        <v>1567</v>
      </c>
      <c r="B2890" s="526"/>
      <c r="C2890" s="36" t="str">
        <f>VLOOKUP('Employee Salary Payroll Tax '!B2892,'Employee Salary Payroll Tax '!$D$1:$E$7,2,FALSE)</f>
        <v>NonUnion</v>
      </c>
      <c r="D2890" s="61">
        <f t="shared" si="354"/>
        <v>2.98E-2</v>
      </c>
      <c r="E2890" s="351">
        <f>'Employee Salary Payroll Tax '!N2892</f>
        <v>144592.12</v>
      </c>
      <c r="F2890" s="351">
        <f t="shared" si="355"/>
        <v>148900.965176</v>
      </c>
      <c r="G2890" s="352"/>
      <c r="H2890" s="351">
        <f t="shared" si="360"/>
        <v>0</v>
      </c>
      <c r="I2890" s="351">
        <f t="shared" si="356"/>
        <v>4308.8451760000025</v>
      </c>
      <c r="J2890" s="351">
        <f t="shared" si="357"/>
        <v>0</v>
      </c>
      <c r="K2890" s="293">
        <f>SUM('Employee Salary Payroll Tax '!I2892:K2892)</f>
        <v>52591.31</v>
      </c>
      <c r="L2890" s="293">
        <f>'Employee Salary Payroll Tax '!H2892</f>
        <v>0</v>
      </c>
      <c r="M2890" s="293">
        <f t="shared" si="358"/>
        <v>92000.81</v>
      </c>
      <c r="N2890" s="359">
        <f t="shared" si="359"/>
        <v>0</v>
      </c>
      <c r="O2890" s="331"/>
      <c r="P2890" s="61"/>
      <c r="Q2890" s="294"/>
      <c r="R2890" s="292"/>
      <c r="S2890" s="291"/>
    </row>
    <row r="2891" spans="1:19" ht="14.4">
      <c r="A2891" s="36">
        <f t="shared" si="361"/>
        <v>1568</v>
      </c>
      <c r="B2891" s="526"/>
      <c r="C2891" s="36" t="str">
        <f>VLOOKUP('Employee Salary Payroll Tax '!B2893,'Employee Salary Payroll Tax '!$D$1:$E$7,2,FALSE)</f>
        <v>NonUnion</v>
      </c>
      <c r="D2891" s="61">
        <f t="shared" si="354"/>
        <v>2.98E-2</v>
      </c>
      <c r="E2891" s="351">
        <f>'Employee Salary Payroll Tax '!N2893</f>
        <v>12941.11</v>
      </c>
      <c r="F2891" s="351">
        <f t="shared" si="355"/>
        <v>13326.755078000002</v>
      </c>
      <c r="G2891" s="352"/>
      <c r="H2891" s="351">
        <f t="shared" si="360"/>
        <v>32058.89</v>
      </c>
      <c r="I2891" s="351">
        <f t="shared" si="356"/>
        <v>385.64507800000138</v>
      </c>
      <c r="J2891" s="351">
        <f t="shared" si="357"/>
        <v>2.3138704680000082</v>
      </c>
      <c r="K2891" s="293">
        <f>SUM('Employee Salary Payroll Tax '!I2893:K2893)</f>
        <v>14828.2</v>
      </c>
      <c r="L2891" s="293">
        <f>'Employee Salary Payroll Tax '!H2893</f>
        <v>0</v>
      </c>
      <c r="M2891" s="293">
        <f t="shared" si="358"/>
        <v>-1887.0900000000001</v>
      </c>
      <c r="N2891" s="359">
        <f t="shared" si="359"/>
        <v>2.6512821597951364</v>
      </c>
      <c r="O2891" s="331"/>
      <c r="P2891" s="61"/>
      <c r="Q2891" s="294"/>
      <c r="R2891" s="292"/>
      <c r="S2891" s="291"/>
    </row>
    <row r="2892" spans="1:19" ht="14.4">
      <c r="A2892" s="36">
        <f t="shared" si="361"/>
        <v>1569</v>
      </c>
      <c r="B2892" s="526"/>
      <c r="C2892" s="36" t="str">
        <f>VLOOKUP('Employee Salary Payroll Tax '!B2894,'Employee Salary Payroll Tax '!$D$1:$E$7,2,FALSE)</f>
        <v>IBEW</v>
      </c>
      <c r="D2892" s="61">
        <f t="shared" si="354"/>
        <v>6.875E-3</v>
      </c>
      <c r="E2892" s="351">
        <f>'Employee Salary Payroll Tax '!N2894</f>
        <v>2734.77</v>
      </c>
      <c r="F2892" s="351">
        <f t="shared" si="355"/>
        <v>2753.5715437499998</v>
      </c>
      <c r="G2892" s="352"/>
      <c r="H2892" s="351">
        <f t="shared" si="360"/>
        <v>42265.23</v>
      </c>
      <c r="I2892" s="351">
        <f t="shared" si="356"/>
        <v>18.801543749999837</v>
      </c>
      <c r="J2892" s="351">
        <f t="shared" si="357"/>
        <v>0.11280926249999902</v>
      </c>
      <c r="K2892" s="293">
        <f>SUM('Employee Salary Payroll Tax '!I2894:K2894)</f>
        <v>2732.77</v>
      </c>
      <c r="L2892" s="293">
        <f>'Employee Salary Payroll Tax '!H2894</f>
        <v>0</v>
      </c>
      <c r="M2892" s="293">
        <f t="shared" si="358"/>
        <v>2</v>
      </c>
      <c r="N2892" s="359">
        <f t="shared" si="359"/>
        <v>0.11272676245877919</v>
      </c>
      <c r="O2892" s="331"/>
      <c r="P2892" s="61"/>
      <c r="Q2892" s="294"/>
      <c r="R2892" s="292"/>
      <c r="S2892" s="291"/>
    </row>
    <row r="2893" spans="1:19" ht="14.4">
      <c r="A2893" s="36">
        <f t="shared" si="361"/>
        <v>1570</v>
      </c>
      <c r="B2893" s="526"/>
      <c r="C2893" s="36" t="str">
        <f>VLOOKUP('Employee Salary Payroll Tax '!B2895,'Employee Salary Payroll Tax '!$D$1:$E$7,2,FALSE)</f>
        <v>Not Assigned</v>
      </c>
      <c r="D2893" s="61">
        <f t="shared" si="354"/>
        <v>0</v>
      </c>
      <c r="E2893" s="351">
        <f>'Employee Salary Payroll Tax '!N2895</f>
        <v>0.02</v>
      </c>
      <c r="F2893" s="351">
        <f t="shared" si="355"/>
        <v>0.02</v>
      </c>
      <c r="G2893" s="352"/>
      <c r="H2893" s="351">
        <f t="shared" si="360"/>
        <v>44999.98</v>
      </c>
      <c r="I2893" s="351">
        <f t="shared" si="356"/>
        <v>0</v>
      </c>
      <c r="J2893" s="351">
        <f t="shared" si="357"/>
        <v>0</v>
      </c>
      <c r="K2893" s="293">
        <f>SUM('Employee Salary Payroll Tax '!I2895:K2895)</f>
        <v>4.3900000000000006</v>
      </c>
      <c r="L2893" s="293">
        <f>'Employee Salary Payroll Tax '!H2895</f>
        <v>0</v>
      </c>
      <c r="M2893" s="293">
        <f t="shared" si="358"/>
        <v>-4.370000000000001</v>
      </c>
      <c r="N2893" s="359">
        <f t="shared" si="359"/>
        <v>0</v>
      </c>
      <c r="O2893" s="331"/>
      <c r="P2893" s="61"/>
      <c r="Q2893" s="294"/>
      <c r="R2893" s="292"/>
      <c r="S2893" s="291"/>
    </row>
    <row r="2894" spans="1:19" ht="14.4">
      <c r="A2894" s="36">
        <f t="shared" si="361"/>
        <v>1571</v>
      </c>
      <c r="B2894" s="526"/>
      <c r="C2894" s="36" t="str">
        <f>VLOOKUP('Employee Salary Payroll Tax '!B2896,'Employee Salary Payroll Tax '!$D$1:$E$7,2,FALSE)</f>
        <v>NonUnion</v>
      </c>
      <c r="D2894" s="61">
        <f t="shared" si="354"/>
        <v>2.98E-2</v>
      </c>
      <c r="E2894" s="351">
        <f>'Employee Salary Payroll Tax '!N2896</f>
        <v>113639.97</v>
      </c>
      <c r="F2894" s="351">
        <f t="shared" si="355"/>
        <v>117026.44110600001</v>
      </c>
      <c r="G2894" s="352"/>
      <c r="H2894" s="351">
        <f t="shared" si="360"/>
        <v>0</v>
      </c>
      <c r="I2894" s="351">
        <f t="shared" si="356"/>
        <v>3386.4711060000118</v>
      </c>
      <c r="J2894" s="351">
        <f t="shared" si="357"/>
        <v>0</v>
      </c>
      <c r="K2894" s="293">
        <f>SUM('Employee Salary Payroll Tax '!I2896:K2896)</f>
        <v>101254.93</v>
      </c>
      <c r="L2894" s="293">
        <f>'Employee Salary Payroll Tax '!H2896</f>
        <v>0</v>
      </c>
      <c r="M2894" s="293">
        <f t="shared" si="358"/>
        <v>12385.040000000008</v>
      </c>
      <c r="N2894" s="359">
        <f t="shared" si="359"/>
        <v>0</v>
      </c>
      <c r="O2894" s="331"/>
      <c r="P2894" s="61"/>
      <c r="Q2894" s="294"/>
      <c r="R2894" s="292"/>
      <c r="S2894" s="291"/>
    </row>
    <row r="2895" spans="1:19" ht="14.4">
      <c r="A2895" s="36">
        <f t="shared" si="361"/>
        <v>1572</v>
      </c>
      <c r="B2895" s="526"/>
      <c r="C2895" s="36" t="str">
        <f>VLOOKUP('Employee Salary Payroll Tax '!B2897,'Employee Salary Payroll Tax '!$D$1:$E$7,2,FALSE)</f>
        <v>UA</v>
      </c>
      <c r="D2895" s="61">
        <f t="shared" si="354"/>
        <v>0.03</v>
      </c>
      <c r="E2895" s="351">
        <f>'Employee Salary Payroll Tax '!N2897</f>
        <v>74406.17</v>
      </c>
      <c r="F2895" s="351">
        <f t="shared" si="355"/>
        <v>76638.355100000001</v>
      </c>
      <c r="G2895" s="352"/>
      <c r="H2895" s="351">
        <f t="shared" si="360"/>
        <v>0</v>
      </c>
      <c r="I2895" s="351">
        <f t="shared" si="356"/>
        <v>2232.1851000000024</v>
      </c>
      <c r="J2895" s="351">
        <f t="shared" si="357"/>
        <v>0</v>
      </c>
      <c r="K2895" s="293">
        <f>SUM('Employee Salary Payroll Tax '!I2897:K2897)</f>
        <v>67266.509999999995</v>
      </c>
      <c r="L2895" s="293">
        <f>'Employee Salary Payroll Tax '!H2897</f>
        <v>1587.17</v>
      </c>
      <c r="M2895" s="293">
        <f t="shared" si="358"/>
        <v>5552.4900000000034</v>
      </c>
      <c r="N2895" s="359">
        <f t="shared" si="359"/>
        <v>0</v>
      </c>
      <c r="O2895" s="331"/>
      <c r="P2895" s="61"/>
      <c r="Q2895" s="294"/>
      <c r="R2895" s="292"/>
      <c r="S2895" s="291"/>
    </row>
    <row r="2896" spans="1:19" ht="14.4">
      <c r="A2896" s="36">
        <f t="shared" si="361"/>
        <v>1573</v>
      </c>
      <c r="B2896" s="526"/>
      <c r="C2896" s="36" t="str">
        <f>VLOOKUP('Employee Salary Payroll Tax '!B2898,'Employee Salary Payroll Tax '!$D$1:$E$7,2,FALSE)</f>
        <v>NonUnion</v>
      </c>
      <c r="D2896" s="61">
        <f t="shared" si="354"/>
        <v>2.98E-2</v>
      </c>
      <c r="E2896" s="351">
        <f>'Employee Salary Payroll Tax '!N2898</f>
        <v>69844.490000000005</v>
      </c>
      <c r="F2896" s="351">
        <f t="shared" si="355"/>
        <v>71925.855802000005</v>
      </c>
      <c r="G2896" s="352"/>
      <c r="H2896" s="351">
        <f t="shared" si="360"/>
        <v>0</v>
      </c>
      <c r="I2896" s="351">
        <f t="shared" si="356"/>
        <v>2081.3658020000003</v>
      </c>
      <c r="J2896" s="351">
        <f t="shared" si="357"/>
        <v>0</v>
      </c>
      <c r="K2896" s="293">
        <f>SUM('Employee Salary Payroll Tax '!I2898:K2898)</f>
        <v>-91.06</v>
      </c>
      <c r="L2896" s="293">
        <f>'Employee Salary Payroll Tax '!H2898</f>
        <v>0</v>
      </c>
      <c r="M2896" s="293">
        <f t="shared" si="358"/>
        <v>69935.55</v>
      </c>
      <c r="N2896" s="359">
        <f t="shared" si="359"/>
        <v>0</v>
      </c>
      <c r="O2896" s="331"/>
      <c r="P2896" s="61"/>
      <c r="Q2896" s="294"/>
      <c r="R2896" s="292"/>
      <c r="S2896" s="291"/>
    </row>
    <row r="2897" spans="1:19" ht="14.4">
      <c r="A2897" s="36">
        <f t="shared" si="361"/>
        <v>1574</v>
      </c>
      <c r="B2897" s="526"/>
      <c r="C2897" s="36" t="str">
        <f>VLOOKUP('Employee Salary Payroll Tax '!B2899,'Employee Salary Payroll Tax '!$D$1:$E$7,2,FALSE)</f>
        <v>NonUnion</v>
      </c>
      <c r="D2897" s="61">
        <f t="shared" ref="D2897:D2960" si="362">VLOOKUP(C2897,C$9:D$12,2)</f>
        <v>2.98E-2</v>
      </c>
      <c r="E2897" s="351">
        <f>'Employee Salary Payroll Tax '!N2899</f>
        <v>89831.52</v>
      </c>
      <c r="F2897" s="351">
        <f t="shared" ref="F2897:F2960" si="363">E2897*(1+D2897)</f>
        <v>92508.499296000009</v>
      </c>
      <c r="G2897" s="352"/>
      <c r="H2897" s="351">
        <f t="shared" si="360"/>
        <v>0</v>
      </c>
      <c r="I2897" s="351">
        <f t="shared" ref="I2897:I2960" si="364">F2897-E2897</f>
        <v>2676.979296000005</v>
      </c>
      <c r="J2897" s="351">
        <f t="shared" ref="J2897:J2960" si="365">IF(H2897&gt;I2897,I2897*$J$12,H2897*$J$12)</f>
        <v>0</v>
      </c>
      <c r="K2897" s="293">
        <f>SUM('Employee Salary Payroll Tax '!I2899:K2899)</f>
        <v>13194.109999999999</v>
      </c>
      <c r="L2897" s="293">
        <f>'Employee Salary Payroll Tax '!H2899</f>
        <v>0</v>
      </c>
      <c r="M2897" s="293">
        <f t="shared" ref="M2897:M2960" si="366">E2897-K2897-L2897</f>
        <v>76637.41</v>
      </c>
      <c r="N2897" s="359">
        <f t="shared" ref="N2897:N2960" si="367">J2897*K2897/(SUM(K2897:M2897)+0.000001)</f>
        <v>0</v>
      </c>
      <c r="O2897" s="331"/>
      <c r="P2897" s="61"/>
      <c r="Q2897" s="294"/>
      <c r="R2897" s="292"/>
      <c r="S2897" s="291"/>
    </row>
    <row r="2898" spans="1:19" ht="14.4">
      <c r="A2898" s="36">
        <f t="shared" si="361"/>
        <v>1575</v>
      </c>
      <c r="B2898" s="526"/>
      <c r="C2898" s="36" t="str">
        <f>VLOOKUP('Employee Salary Payroll Tax '!B2900,'Employee Salary Payroll Tax '!$D$1:$E$7,2,FALSE)</f>
        <v>NonUnion</v>
      </c>
      <c r="D2898" s="61">
        <f t="shared" si="362"/>
        <v>2.98E-2</v>
      </c>
      <c r="E2898" s="351">
        <f>'Employee Salary Payroll Tax '!N2900</f>
        <v>31448.14</v>
      </c>
      <c r="F2898" s="351">
        <f t="shared" si="363"/>
        <v>32385.294572000003</v>
      </c>
      <c r="G2898" s="352"/>
      <c r="H2898" s="351">
        <f t="shared" ref="H2898:H2961" si="368">IF(E2898&gt;$H$12,0,$H$12-E2898)</f>
        <v>13551.86</v>
      </c>
      <c r="I2898" s="351">
        <f t="shared" si="364"/>
        <v>937.1545720000031</v>
      </c>
      <c r="J2898" s="351">
        <f t="shared" si="365"/>
        <v>5.6229274320000187</v>
      </c>
      <c r="K2898" s="293">
        <f>SUM('Employee Salary Payroll Tax '!I2900:K2900)</f>
        <v>12205.97</v>
      </c>
      <c r="L2898" s="293">
        <f>'Employee Salary Payroll Tax '!H2900</f>
        <v>0</v>
      </c>
      <c r="M2898" s="293">
        <f t="shared" si="366"/>
        <v>19242.169999999998</v>
      </c>
      <c r="N2898" s="359">
        <f t="shared" si="367"/>
        <v>2.1824274359306095</v>
      </c>
      <c r="O2898" s="331"/>
      <c r="P2898" s="61"/>
      <c r="Q2898" s="294"/>
      <c r="R2898" s="292"/>
      <c r="S2898" s="291"/>
    </row>
    <row r="2899" spans="1:19" ht="14.4">
      <c r="A2899" s="36">
        <f t="shared" si="361"/>
        <v>1576</v>
      </c>
      <c r="B2899" s="526"/>
      <c r="C2899" s="36" t="str">
        <f>VLOOKUP('Employee Salary Payroll Tax '!B2901,'Employee Salary Payroll Tax '!$D$1:$E$7,2,FALSE)</f>
        <v>NonUnion</v>
      </c>
      <c r="D2899" s="61">
        <f t="shared" si="362"/>
        <v>2.98E-2</v>
      </c>
      <c r="E2899" s="351">
        <f>'Employee Salary Payroll Tax '!N2901</f>
        <v>180009.25</v>
      </c>
      <c r="F2899" s="351">
        <f t="shared" si="363"/>
        <v>185373.52565</v>
      </c>
      <c r="G2899" s="352"/>
      <c r="H2899" s="351">
        <f t="shared" si="368"/>
        <v>0</v>
      </c>
      <c r="I2899" s="351">
        <f t="shared" si="364"/>
        <v>5364.2756499999959</v>
      </c>
      <c r="J2899" s="351">
        <f t="shared" si="365"/>
        <v>0</v>
      </c>
      <c r="K2899" s="293">
        <f>SUM('Employee Salary Payroll Tax '!I2901:K2901)</f>
        <v>180009.25</v>
      </c>
      <c r="L2899" s="293">
        <f>'Employee Salary Payroll Tax '!H2901</f>
        <v>0</v>
      </c>
      <c r="M2899" s="293">
        <f t="shared" si="366"/>
        <v>0</v>
      </c>
      <c r="N2899" s="359">
        <f t="shared" si="367"/>
        <v>0</v>
      </c>
      <c r="O2899" s="331"/>
      <c r="P2899" s="61"/>
      <c r="Q2899" s="294"/>
      <c r="R2899" s="292"/>
      <c r="S2899" s="291"/>
    </row>
    <row r="2900" spans="1:19" ht="14.4">
      <c r="A2900" s="36">
        <f t="shared" si="361"/>
        <v>1577</v>
      </c>
      <c r="B2900" s="526"/>
      <c r="C2900" s="36" t="str">
        <f>VLOOKUP('Employee Salary Payroll Tax '!B2902,'Employee Salary Payroll Tax '!$D$1:$E$7,2,FALSE)</f>
        <v>NonUnion</v>
      </c>
      <c r="D2900" s="61">
        <f t="shared" si="362"/>
        <v>2.98E-2</v>
      </c>
      <c r="E2900" s="351">
        <f>'Employee Salary Payroll Tax '!N2902</f>
        <v>85907.4</v>
      </c>
      <c r="F2900" s="351">
        <f t="shared" si="363"/>
        <v>88467.440520000004</v>
      </c>
      <c r="G2900" s="352"/>
      <c r="H2900" s="351">
        <f t="shared" si="368"/>
        <v>0</v>
      </c>
      <c r="I2900" s="351">
        <f t="shared" si="364"/>
        <v>2560.0405200000096</v>
      </c>
      <c r="J2900" s="351">
        <f t="shared" si="365"/>
        <v>0</v>
      </c>
      <c r="K2900" s="293">
        <f>SUM('Employee Salary Payroll Tax '!I2902:K2902)</f>
        <v>1347.6100000000001</v>
      </c>
      <c r="L2900" s="293">
        <f>'Employee Salary Payroll Tax '!H2902</f>
        <v>0</v>
      </c>
      <c r="M2900" s="293">
        <f t="shared" si="366"/>
        <v>84559.79</v>
      </c>
      <c r="N2900" s="359">
        <f t="shared" si="367"/>
        <v>0</v>
      </c>
      <c r="O2900" s="331"/>
      <c r="P2900" s="61"/>
      <c r="Q2900" s="294"/>
      <c r="R2900" s="292"/>
      <c r="S2900" s="291"/>
    </row>
    <row r="2901" spans="1:19" ht="14.4">
      <c r="A2901" s="36">
        <f t="shared" si="361"/>
        <v>1578</v>
      </c>
      <c r="B2901" s="526"/>
      <c r="C2901" s="36" t="str">
        <f>VLOOKUP('Employee Salary Payroll Tax '!B2903,'Employee Salary Payroll Tax '!$D$1:$E$7,2,FALSE)</f>
        <v>IBEW</v>
      </c>
      <c r="D2901" s="61">
        <f t="shared" si="362"/>
        <v>6.875E-3</v>
      </c>
      <c r="E2901" s="351">
        <f>'Employee Salary Payroll Tax '!N2903</f>
        <v>68954.929999999993</v>
      </c>
      <c r="F2901" s="351">
        <f t="shared" si="363"/>
        <v>69428.995143749984</v>
      </c>
      <c r="G2901" s="352"/>
      <c r="H2901" s="351">
        <f t="shared" si="368"/>
        <v>0</v>
      </c>
      <c r="I2901" s="351">
        <f t="shared" si="364"/>
        <v>474.06514374999097</v>
      </c>
      <c r="J2901" s="351">
        <f t="shared" si="365"/>
        <v>0</v>
      </c>
      <c r="K2901" s="293">
        <f>SUM('Employee Salary Payroll Tax '!I2903:K2903)</f>
        <v>68952.179999999993</v>
      </c>
      <c r="L2901" s="293">
        <f>'Employee Salary Payroll Tax '!H2903</f>
        <v>0</v>
      </c>
      <c r="M2901" s="293">
        <f t="shared" si="366"/>
        <v>2.75</v>
      </c>
      <c r="N2901" s="359">
        <f t="shared" si="367"/>
        <v>0</v>
      </c>
      <c r="O2901" s="331"/>
      <c r="P2901" s="61"/>
      <c r="Q2901" s="294"/>
      <c r="R2901" s="292"/>
      <c r="S2901" s="291"/>
    </row>
    <row r="2902" spans="1:19" ht="14.4">
      <c r="A2902" s="36">
        <f t="shared" si="361"/>
        <v>1579</v>
      </c>
      <c r="B2902" s="526"/>
      <c r="C2902" s="36" t="str">
        <f>VLOOKUP('Employee Salary Payroll Tax '!B2904,'Employee Salary Payroll Tax '!$D$1:$E$7,2,FALSE)</f>
        <v>NonUnion</v>
      </c>
      <c r="D2902" s="61">
        <f t="shared" si="362"/>
        <v>2.98E-2</v>
      </c>
      <c r="E2902" s="351">
        <f>'Employee Salary Payroll Tax '!N2904</f>
        <v>87623.06</v>
      </c>
      <c r="F2902" s="351">
        <f t="shared" si="363"/>
        <v>90234.227188000004</v>
      </c>
      <c r="G2902" s="352"/>
      <c r="H2902" s="351">
        <f t="shared" si="368"/>
        <v>0</v>
      </c>
      <c r="I2902" s="351">
        <f t="shared" si="364"/>
        <v>2611.1671880000067</v>
      </c>
      <c r="J2902" s="351">
        <f t="shared" si="365"/>
        <v>0</v>
      </c>
      <c r="K2902" s="293">
        <f>SUM('Employee Salary Payroll Tax '!I2904:K2904)</f>
        <v>25691.17</v>
      </c>
      <c r="L2902" s="293">
        <f>'Employee Salary Payroll Tax '!H2904</f>
        <v>0</v>
      </c>
      <c r="M2902" s="293">
        <f t="shared" si="366"/>
        <v>61931.89</v>
      </c>
      <c r="N2902" s="359">
        <f t="shared" si="367"/>
        <v>0</v>
      </c>
      <c r="O2902" s="331"/>
      <c r="P2902" s="61"/>
      <c r="Q2902" s="294"/>
      <c r="R2902" s="292"/>
      <c r="S2902" s="291"/>
    </row>
    <row r="2903" spans="1:19" ht="14.4">
      <c r="A2903" s="36">
        <f t="shared" si="361"/>
        <v>1580</v>
      </c>
      <c r="B2903" s="526"/>
      <c r="C2903" s="36" t="str">
        <f>VLOOKUP('Employee Salary Payroll Tax '!B2905,'Employee Salary Payroll Tax '!$D$1:$E$7,2,FALSE)</f>
        <v>NonUnion</v>
      </c>
      <c r="D2903" s="61">
        <f t="shared" si="362"/>
        <v>2.98E-2</v>
      </c>
      <c r="E2903" s="351">
        <f>'Employee Salary Payroll Tax '!N2905</f>
        <v>28410.05</v>
      </c>
      <c r="F2903" s="351">
        <f t="shared" si="363"/>
        <v>29256.66949</v>
      </c>
      <c r="G2903" s="352"/>
      <c r="H2903" s="351">
        <f t="shared" si="368"/>
        <v>16589.95</v>
      </c>
      <c r="I2903" s="351">
        <f t="shared" si="364"/>
        <v>846.61949000000095</v>
      </c>
      <c r="J2903" s="351">
        <f t="shared" si="365"/>
        <v>5.0797169400000062</v>
      </c>
      <c r="K2903" s="293">
        <f>SUM('Employee Salary Payroll Tax '!I2905:K2905)</f>
        <v>11648.12</v>
      </c>
      <c r="L2903" s="293">
        <f>'Employee Salary Payroll Tax '!H2905</f>
        <v>0</v>
      </c>
      <c r="M2903" s="293">
        <f t="shared" si="366"/>
        <v>16761.93</v>
      </c>
      <c r="N2903" s="359">
        <f t="shared" si="367"/>
        <v>2.0826838559266942</v>
      </c>
      <c r="O2903" s="331"/>
      <c r="P2903" s="61"/>
      <c r="Q2903" s="294"/>
      <c r="R2903" s="292"/>
      <c r="S2903" s="291"/>
    </row>
    <row r="2904" spans="1:19" ht="14.4">
      <c r="A2904" s="36">
        <f t="shared" si="361"/>
        <v>1581</v>
      </c>
      <c r="B2904" s="526"/>
      <c r="C2904" s="36" t="str">
        <f>VLOOKUP('Employee Salary Payroll Tax '!B2906,'Employee Salary Payroll Tax '!$D$1:$E$7,2,FALSE)</f>
        <v>NonUnion</v>
      </c>
      <c r="D2904" s="61">
        <f t="shared" si="362"/>
        <v>2.98E-2</v>
      </c>
      <c r="E2904" s="351">
        <f>'Employee Salary Payroll Tax '!N2906</f>
        <v>160563.18</v>
      </c>
      <c r="F2904" s="351">
        <f t="shared" si="363"/>
        <v>165347.962764</v>
      </c>
      <c r="G2904" s="352"/>
      <c r="H2904" s="351">
        <f t="shared" si="368"/>
        <v>0</v>
      </c>
      <c r="I2904" s="351">
        <f t="shared" si="364"/>
        <v>4784.7827640000032</v>
      </c>
      <c r="J2904" s="351">
        <f t="shared" si="365"/>
        <v>0</v>
      </c>
      <c r="K2904" s="293">
        <f>SUM('Employee Salary Payroll Tax '!I2906:K2906)</f>
        <v>39490.870000000003</v>
      </c>
      <c r="L2904" s="293">
        <f>'Employee Salary Payroll Tax '!H2906</f>
        <v>199.77</v>
      </c>
      <c r="M2904" s="293">
        <f t="shared" si="366"/>
        <v>120872.54</v>
      </c>
      <c r="N2904" s="359">
        <f t="shared" si="367"/>
        <v>0</v>
      </c>
      <c r="O2904" s="331"/>
      <c r="P2904" s="61"/>
      <c r="Q2904" s="294"/>
      <c r="R2904" s="292"/>
      <c r="S2904" s="291"/>
    </row>
    <row r="2905" spans="1:19" ht="14.4">
      <c r="A2905" s="36">
        <f t="shared" si="361"/>
        <v>1582</v>
      </c>
      <c r="B2905" s="526"/>
      <c r="C2905" s="36" t="str">
        <f>VLOOKUP('Employee Salary Payroll Tax '!B2907,'Employee Salary Payroll Tax '!$D$1:$E$7,2,FALSE)</f>
        <v>IBEW</v>
      </c>
      <c r="D2905" s="61">
        <f t="shared" si="362"/>
        <v>6.875E-3</v>
      </c>
      <c r="E2905" s="351">
        <f>'Employee Salary Payroll Tax '!N2907</f>
        <v>140271.91</v>
      </c>
      <c r="F2905" s="351">
        <f t="shared" si="363"/>
        <v>141236.27938125</v>
      </c>
      <c r="G2905" s="352"/>
      <c r="H2905" s="351">
        <f t="shared" si="368"/>
        <v>0</v>
      </c>
      <c r="I2905" s="351">
        <f t="shared" si="364"/>
        <v>964.3693812499987</v>
      </c>
      <c r="J2905" s="351">
        <f t="shared" si="365"/>
        <v>0</v>
      </c>
      <c r="K2905" s="293">
        <f>SUM('Employee Salary Payroll Tax '!I2907:K2907)</f>
        <v>123167.26000000001</v>
      </c>
      <c r="L2905" s="293">
        <f>'Employee Salary Payroll Tax '!H2907</f>
        <v>0</v>
      </c>
      <c r="M2905" s="293">
        <f t="shared" si="366"/>
        <v>17104.649999999994</v>
      </c>
      <c r="N2905" s="359">
        <f t="shared" si="367"/>
        <v>0</v>
      </c>
      <c r="O2905" s="331"/>
      <c r="P2905" s="61"/>
      <c r="Q2905" s="294"/>
      <c r="R2905" s="292"/>
      <c r="S2905" s="291"/>
    </row>
    <row r="2906" spans="1:19" ht="14.4">
      <c r="A2906" s="36">
        <f t="shared" si="361"/>
        <v>1583</v>
      </c>
      <c r="B2906" s="526"/>
      <c r="C2906" s="36" t="str">
        <f>VLOOKUP('Employee Salary Payroll Tax '!B2908,'Employee Salary Payroll Tax '!$D$1:$E$7,2,FALSE)</f>
        <v>NonUnion</v>
      </c>
      <c r="D2906" s="61">
        <f t="shared" si="362"/>
        <v>2.98E-2</v>
      </c>
      <c r="E2906" s="351">
        <f>'Employee Salary Payroll Tax '!N2908</f>
        <v>4651.26</v>
      </c>
      <c r="F2906" s="351">
        <f t="shared" si="363"/>
        <v>4789.8675480000002</v>
      </c>
      <c r="G2906" s="352"/>
      <c r="H2906" s="351">
        <f t="shared" si="368"/>
        <v>40348.74</v>
      </c>
      <c r="I2906" s="351">
        <f t="shared" si="364"/>
        <v>138.60754799999995</v>
      </c>
      <c r="J2906" s="351">
        <f t="shared" si="365"/>
        <v>0.8316452879999997</v>
      </c>
      <c r="K2906" s="293">
        <f>SUM('Employee Salary Payroll Tax '!I2908:K2908)</f>
        <v>4651.26</v>
      </c>
      <c r="L2906" s="293">
        <f>'Employee Salary Payroll Tax '!H2908</f>
        <v>0</v>
      </c>
      <c r="M2906" s="293">
        <f t="shared" si="366"/>
        <v>0</v>
      </c>
      <c r="N2906" s="359">
        <f t="shared" si="367"/>
        <v>0.83164528782119962</v>
      </c>
      <c r="O2906" s="331"/>
      <c r="P2906" s="61"/>
      <c r="Q2906" s="294"/>
      <c r="R2906" s="292"/>
      <c r="S2906" s="291"/>
    </row>
    <row r="2907" spans="1:19" ht="14.4">
      <c r="A2907" s="36">
        <f t="shared" si="361"/>
        <v>1584</v>
      </c>
      <c r="B2907" s="526"/>
      <c r="C2907" s="36" t="str">
        <f>VLOOKUP('Employee Salary Payroll Tax '!B2909,'Employee Salary Payroll Tax '!$D$1:$E$7,2,FALSE)</f>
        <v>NonUnion</v>
      </c>
      <c r="D2907" s="61">
        <f t="shared" si="362"/>
        <v>2.98E-2</v>
      </c>
      <c r="E2907" s="351">
        <f>'Employee Salary Payroll Tax '!N2909</f>
        <v>68051.5</v>
      </c>
      <c r="F2907" s="351">
        <f t="shared" si="363"/>
        <v>70079.434699999998</v>
      </c>
      <c r="G2907" s="352"/>
      <c r="H2907" s="351">
        <f t="shared" si="368"/>
        <v>0</v>
      </c>
      <c r="I2907" s="351">
        <f t="shared" si="364"/>
        <v>2027.934699999998</v>
      </c>
      <c r="J2907" s="351">
        <f t="shared" si="365"/>
        <v>0</v>
      </c>
      <c r="K2907" s="293">
        <f>SUM('Employee Salary Payroll Tax '!I2909:K2909)</f>
        <v>67875.45</v>
      </c>
      <c r="L2907" s="293">
        <f>'Employee Salary Payroll Tax '!H2909</f>
        <v>0</v>
      </c>
      <c r="M2907" s="293">
        <f t="shared" si="366"/>
        <v>176.05000000000291</v>
      </c>
      <c r="N2907" s="359">
        <f t="shared" si="367"/>
        <v>0</v>
      </c>
      <c r="O2907" s="331"/>
      <c r="P2907" s="61"/>
      <c r="Q2907" s="294"/>
      <c r="R2907" s="292"/>
      <c r="S2907" s="291"/>
    </row>
    <row r="2908" spans="1:19" ht="14.4">
      <c r="A2908" s="36">
        <f t="shared" si="361"/>
        <v>1585</v>
      </c>
      <c r="B2908" s="526"/>
      <c r="C2908" s="36" t="str">
        <f>VLOOKUP('Employee Salary Payroll Tax '!B2910,'Employee Salary Payroll Tax '!$D$1:$E$7,2,FALSE)</f>
        <v>IBEW</v>
      </c>
      <c r="D2908" s="61">
        <f t="shared" si="362"/>
        <v>6.875E-3</v>
      </c>
      <c r="E2908" s="351">
        <f>'Employee Salary Payroll Tax '!N2910</f>
        <v>68029.289999999994</v>
      </c>
      <c r="F2908" s="351">
        <f t="shared" si="363"/>
        <v>68496.991368749994</v>
      </c>
      <c r="G2908" s="352"/>
      <c r="H2908" s="351">
        <f t="shared" si="368"/>
        <v>0</v>
      </c>
      <c r="I2908" s="351">
        <f t="shared" si="364"/>
        <v>467.70136875000026</v>
      </c>
      <c r="J2908" s="351">
        <f t="shared" si="365"/>
        <v>0</v>
      </c>
      <c r="K2908" s="293">
        <f>SUM('Employee Salary Payroll Tax '!I2910:K2910)</f>
        <v>18191.650000000001</v>
      </c>
      <c r="L2908" s="293">
        <f>'Employee Salary Payroll Tax '!H2910</f>
        <v>0</v>
      </c>
      <c r="M2908" s="293">
        <f t="shared" si="366"/>
        <v>49837.639999999992</v>
      </c>
      <c r="N2908" s="359">
        <f t="shared" si="367"/>
        <v>0</v>
      </c>
      <c r="O2908" s="331"/>
      <c r="P2908" s="61"/>
      <c r="Q2908" s="294"/>
      <c r="R2908" s="292"/>
      <c r="S2908" s="291"/>
    </row>
    <row r="2909" spans="1:19" ht="14.4">
      <c r="A2909" s="36">
        <f t="shared" si="361"/>
        <v>1586</v>
      </c>
      <c r="B2909" s="526"/>
      <c r="C2909" s="36" t="str">
        <f>VLOOKUP('Employee Salary Payroll Tax '!B2911,'Employee Salary Payroll Tax '!$D$1:$E$7,2,FALSE)</f>
        <v>IBEW</v>
      </c>
      <c r="D2909" s="61">
        <f t="shared" si="362"/>
        <v>6.875E-3</v>
      </c>
      <c r="E2909" s="351">
        <f>'Employee Salary Payroll Tax '!N2911</f>
        <v>218512.78</v>
      </c>
      <c r="F2909" s="351">
        <f t="shared" si="363"/>
        <v>220015.05536249999</v>
      </c>
      <c r="G2909" s="352"/>
      <c r="H2909" s="351">
        <f t="shared" si="368"/>
        <v>0</v>
      </c>
      <c r="I2909" s="351">
        <f t="shared" si="364"/>
        <v>1502.2753624999896</v>
      </c>
      <c r="J2909" s="351">
        <f t="shared" si="365"/>
        <v>0</v>
      </c>
      <c r="K2909" s="293">
        <f>SUM('Employee Salary Payroll Tax '!I2911:K2911)</f>
        <v>179124.15000000002</v>
      </c>
      <c r="L2909" s="293">
        <f>'Employee Salary Payroll Tax '!H2911</f>
        <v>0</v>
      </c>
      <c r="M2909" s="293">
        <f t="shared" si="366"/>
        <v>39388.629999999976</v>
      </c>
      <c r="N2909" s="359">
        <f t="shared" si="367"/>
        <v>0</v>
      </c>
      <c r="O2909" s="331"/>
      <c r="P2909" s="61"/>
      <c r="Q2909" s="294"/>
      <c r="R2909" s="292"/>
      <c r="S2909" s="291"/>
    </row>
    <row r="2910" spans="1:19" ht="14.4">
      <c r="A2910" s="36">
        <f t="shared" si="361"/>
        <v>1587</v>
      </c>
      <c r="B2910" s="526"/>
      <c r="C2910" s="36" t="str">
        <f>VLOOKUP('Employee Salary Payroll Tax '!B2912,'Employee Salary Payroll Tax '!$D$1:$E$7,2,FALSE)</f>
        <v>NonUnion</v>
      </c>
      <c r="D2910" s="61">
        <f t="shared" si="362"/>
        <v>2.98E-2</v>
      </c>
      <c r="E2910" s="351">
        <f>'Employee Salary Payroll Tax '!N2912</f>
        <v>55800.88</v>
      </c>
      <c r="F2910" s="351">
        <f t="shared" si="363"/>
        <v>57463.746224000002</v>
      </c>
      <c r="G2910" s="352"/>
      <c r="H2910" s="351">
        <f t="shared" si="368"/>
        <v>0</v>
      </c>
      <c r="I2910" s="351">
        <f t="shared" si="364"/>
        <v>1662.8662240000049</v>
      </c>
      <c r="J2910" s="351">
        <f t="shared" si="365"/>
        <v>0</v>
      </c>
      <c r="K2910" s="293">
        <f>SUM('Employee Salary Payroll Tax '!I2912:K2912)</f>
        <v>14596.650000000001</v>
      </c>
      <c r="L2910" s="293">
        <f>'Employee Salary Payroll Tax '!H2912</f>
        <v>0</v>
      </c>
      <c r="M2910" s="293">
        <f t="shared" si="366"/>
        <v>41204.229999999996</v>
      </c>
      <c r="N2910" s="359">
        <f t="shared" si="367"/>
        <v>0</v>
      </c>
      <c r="O2910" s="331"/>
      <c r="P2910" s="61"/>
      <c r="Q2910" s="294"/>
      <c r="R2910" s="292"/>
      <c r="S2910" s="291"/>
    </row>
    <row r="2911" spans="1:19" ht="14.4">
      <c r="A2911" s="36">
        <f t="shared" si="361"/>
        <v>1588</v>
      </c>
      <c r="B2911" s="526"/>
      <c r="C2911" s="36" t="str">
        <f>VLOOKUP('Employee Salary Payroll Tax '!B2913,'Employee Salary Payroll Tax '!$D$1:$E$7,2,FALSE)</f>
        <v>NonUnion</v>
      </c>
      <c r="D2911" s="61">
        <f t="shared" si="362"/>
        <v>2.98E-2</v>
      </c>
      <c r="E2911" s="351">
        <f>'Employee Salary Payroll Tax '!N2913</f>
        <v>58205.65</v>
      </c>
      <c r="F2911" s="351">
        <f t="shared" si="363"/>
        <v>59940.178370000001</v>
      </c>
      <c r="G2911" s="352"/>
      <c r="H2911" s="351">
        <f t="shared" si="368"/>
        <v>0</v>
      </c>
      <c r="I2911" s="351">
        <f t="shared" si="364"/>
        <v>1734.52837</v>
      </c>
      <c r="J2911" s="351">
        <f t="shared" si="365"/>
        <v>0</v>
      </c>
      <c r="K2911" s="293">
        <f>SUM('Employee Salary Payroll Tax '!I2913:K2913)</f>
        <v>22073.9</v>
      </c>
      <c r="L2911" s="293">
        <f>'Employee Salary Payroll Tax '!H2913</f>
        <v>0</v>
      </c>
      <c r="M2911" s="293">
        <f t="shared" si="366"/>
        <v>36131.75</v>
      </c>
      <c r="N2911" s="359">
        <f t="shared" si="367"/>
        <v>0</v>
      </c>
      <c r="O2911" s="331"/>
      <c r="P2911" s="61"/>
      <c r="Q2911" s="294"/>
      <c r="R2911" s="292"/>
      <c r="S2911" s="291"/>
    </row>
    <row r="2912" spans="1:19" ht="14.4">
      <c r="A2912" s="36">
        <f t="shared" si="361"/>
        <v>1589</v>
      </c>
      <c r="B2912" s="526"/>
      <c r="C2912" s="36" t="str">
        <f>VLOOKUP('Employee Salary Payroll Tax '!B2914,'Employee Salary Payroll Tax '!$D$1:$E$7,2,FALSE)</f>
        <v>NonUnion</v>
      </c>
      <c r="D2912" s="61">
        <f t="shared" si="362"/>
        <v>2.98E-2</v>
      </c>
      <c r="E2912" s="351">
        <f>'Employee Salary Payroll Tax '!N2914</f>
        <v>60104.07</v>
      </c>
      <c r="F2912" s="351">
        <f t="shared" si="363"/>
        <v>61895.171286000004</v>
      </c>
      <c r="G2912" s="352"/>
      <c r="H2912" s="351">
        <f t="shared" si="368"/>
        <v>0</v>
      </c>
      <c r="I2912" s="351">
        <f t="shared" si="364"/>
        <v>1791.1012860000046</v>
      </c>
      <c r="J2912" s="351">
        <f t="shared" si="365"/>
        <v>0</v>
      </c>
      <c r="K2912" s="293">
        <f>SUM('Employee Salary Payroll Tax '!I2914:K2914)</f>
        <v>5986.8399999999992</v>
      </c>
      <c r="L2912" s="293">
        <f>'Employee Salary Payroll Tax '!H2914</f>
        <v>15467.7</v>
      </c>
      <c r="M2912" s="293">
        <f t="shared" si="366"/>
        <v>38649.53</v>
      </c>
      <c r="N2912" s="359">
        <f t="shared" si="367"/>
        <v>0</v>
      </c>
      <c r="O2912" s="331"/>
      <c r="P2912" s="61"/>
      <c r="Q2912" s="294"/>
      <c r="R2912" s="292"/>
      <c r="S2912" s="291"/>
    </row>
    <row r="2913" spans="1:19" ht="14.4">
      <c r="A2913" s="36">
        <f t="shared" si="361"/>
        <v>1590</v>
      </c>
      <c r="B2913" s="526"/>
      <c r="C2913" s="36" t="str">
        <f>VLOOKUP('Employee Salary Payroll Tax '!B2915,'Employee Salary Payroll Tax '!$D$1:$E$7,2,FALSE)</f>
        <v>UA</v>
      </c>
      <c r="D2913" s="61">
        <f t="shared" si="362"/>
        <v>0.03</v>
      </c>
      <c r="E2913" s="351">
        <f>'Employee Salary Payroll Tax '!N2915</f>
        <v>67905.240000000005</v>
      </c>
      <c r="F2913" s="351">
        <f t="shared" si="363"/>
        <v>69942.397200000007</v>
      </c>
      <c r="G2913" s="352"/>
      <c r="H2913" s="351">
        <f t="shared" si="368"/>
        <v>0</v>
      </c>
      <c r="I2913" s="351">
        <f t="shared" si="364"/>
        <v>2037.1572000000015</v>
      </c>
      <c r="J2913" s="351">
        <f t="shared" si="365"/>
        <v>0</v>
      </c>
      <c r="K2913" s="293">
        <f>SUM('Employee Salary Payroll Tax '!I2915:K2915)</f>
        <v>59150.720000000001</v>
      </c>
      <c r="L2913" s="293">
        <f>'Employee Salary Payroll Tax '!H2915</f>
        <v>0</v>
      </c>
      <c r="M2913" s="293">
        <f t="shared" si="366"/>
        <v>8754.5200000000041</v>
      </c>
      <c r="N2913" s="359">
        <f t="shared" si="367"/>
        <v>0</v>
      </c>
      <c r="O2913" s="331"/>
      <c r="P2913" s="61"/>
      <c r="Q2913" s="294"/>
      <c r="R2913" s="292"/>
      <c r="S2913" s="291"/>
    </row>
    <row r="2914" spans="1:19" ht="14.4">
      <c r="A2914" s="36">
        <f t="shared" si="361"/>
        <v>1591</v>
      </c>
      <c r="B2914" s="526"/>
      <c r="C2914" s="36" t="str">
        <f>VLOOKUP('Employee Salary Payroll Tax '!B2916,'Employee Salary Payroll Tax '!$D$1:$E$7,2,FALSE)</f>
        <v>NonUnion</v>
      </c>
      <c r="D2914" s="61">
        <f t="shared" si="362"/>
        <v>2.98E-2</v>
      </c>
      <c r="E2914" s="351">
        <f>'Employee Salary Payroll Tax '!N2916</f>
        <v>99023.5</v>
      </c>
      <c r="F2914" s="351">
        <f t="shared" si="363"/>
        <v>101974.40030000001</v>
      </c>
      <c r="G2914" s="352"/>
      <c r="H2914" s="351">
        <f t="shared" si="368"/>
        <v>0</v>
      </c>
      <c r="I2914" s="351">
        <f t="shared" si="364"/>
        <v>2950.9003000000084</v>
      </c>
      <c r="J2914" s="351">
        <f t="shared" si="365"/>
        <v>0</v>
      </c>
      <c r="K2914" s="293">
        <f>SUM('Employee Salary Payroll Tax '!I2916:K2916)</f>
        <v>10643.91</v>
      </c>
      <c r="L2914" s="293">
        <f>'Employee Salary Payroll Tax '!H2916</f>
        <v>0</v>
      </c>
      <c r="M2914" s="293">
        <f t="shared" si="366"/>
        <v>88379.59</v>
      </c>
      <c r="N2914" s="359">
        <f t="shared" si="367"/>
        <v>0</v>
      </c>
      <c r="O2914" s="331"/>
      <c r="P2914" s="61"/>
      <c r="Q2914" s="294"/>
      <c r="R2914" s="292"/>
      <c r="S2914" s="291"/>
    </row>
    <row r="2915" spans="1:19" ht="14.4">
      <c r="A2915" s="36">
        <f t="shared" si="361"/>
        <v>1592</v>
      </c>
      <c r="B2915" s="526"/>
      <c r="C2915" s="36" t="str">
        <f>VLOOKUP('Employee Salary Payroll Tax '!B2917,'Employee Salary Payroll Tax '!$D$1:$E$7,2,FALSE)</f>
        <v>NonUnion</v>
      </c>
      <c r="D2915" s="61">
        <f t="shared" si="362"/>
        <v>2.98E-2</v>
      </c>
      <c r="E2915" s="351">
        <f>'Employee Salary Payroll Tax '!N2917</f>
        <v>63982.06</v>
      </c>
      <c r="F2915" s="351">
        <f t="shared" si="363"/>
        <v>65888.725388000006</v>
      </c>
      <c r="G2915" s="352"/>
      <c r="H2915" s="351">
        <f t="shared" si="368"/>
        <v>0</v>
      </c>
      <c r="I2915" s="351">
        <f t="shared" si="364"/>
        <v>1906.6653880000085</v>
      </c>
      <c r="J2915" s="351">
        <f t="shared" si="365"/>
        <v>0</v>
      </c>
      <c r="K2915" s="293">
        <f>SUM('Employee Salary Payroll Tax '!I2917:K2917)</f>
        <v>4801.47</v>
      </c>
      <c r="L2915" s="293">
        <f>'Employee Salary Payroll Tax '!H2917</f>
        <v>11074.43</v>
      </c>
      <c r="M2915" s="293">
        <f t="shared" si="366"/>
        <v>48106.159999999996</v>
      </c>
      <c r="N2915" s="359">
        <f t="shared" si="367"/>
        <v>0</v>
      </c>
      <c r="O2915" s="331"/>
      <c r="P2915" s="61"/>
      <c r="Q2915" s="294"/>
      <c r="R2915" s="292"/>
      <c r="S2915" s="291"/>
    </row>
    <row r="2916" spans="1:19" ht="14.4">
      <c r="A2916" s="36">
        <f t="shared" si="361"/>
        <v>1593</v>
      </c>
      <c r="B2916" s="526"/>
      <c r="C2916" s="36" t="str">
        <f>VLOOKUP('Employee Salary Payroll Tax '!B2918,'Employee Salary Payroll Tax '!$D$1:$E$7,2,FALSE)</f>
        <v>NonUnion</v>
      </c>
      <c r="D2916" s="61">
        <f t="shared" si="362"/>
        <v>2.98E-2</v>
      </c>
      <c r="E2916" s="351">
        <f>'Employee Salary Payroll Tax '!N2918</f>
        <v>65451.29</v>
      </c>
      <c r="F2916" s="351">
        <f t="shared" si="363"/>
        <v>67401.738442000002</v>
      </c>
      <c r="G2916" s="352"/>
      <c r="H2916" s="351">
        <f t="shared" si="368"/>
        <v>0</v>
      </c>
      <c r="I2916" s="351">
        <f t="shared" si="364"/>
        <v>1950.4484420000008</v>
      </c>
      <c r="J2916" s="351">
        <f t="shared" si="365"/>
        <v>0</v>
      </c>
      <c r="K2916" s="293">
        <f>SUM('Employee Salary Payroll Tax '!I2918:K2918)</f>
        <v>15002.25</v>
      </c>
      <c r="L2916" s="293">
        <f>'Employee Salary Payroll Tax '!H2918</f>
        <v>0</v>
      </c>
      <c r="M2916" s="293">
        <f t="shared" si="366"/>
        <v>50449.04</v>
      </c>
      <c r="N2916" s="359">
        <f t="shared" si="367"/>
        <v>0</v>
      </c>
      <c r="O2916" s="331"/>
      <c r="P2916" s="61"/>
      <c r="Q2916" s="294"/>
      <c r="R2916" s="292"/>
      <c r="S2916" s="291"/>
    </row>
    <row r="2917" spans="1:19" ht="14.4">
      <c r="A2917" s="36">
        <f t="shared" si="361"/>
        <v>1594</v>
      </c>
      <c r="B2917" s="526"/>
      <c r="C2917" s="36" t="str">
        <f>VLOOKUP('Employee Salary Payroll Tax '!B2919,'Employee Salary Payroll Tax '!$D$1:$E$7,2,FALSE)</f>
        <v>NonUnion</v>
      </c>
      <c r="D2917" s="61">
        <f t="shared" si="362"/>
        <v>2.98E-2</v>
      </c>
      <c r="E2917" s="351">
        <f>'Employee Salary Payroll Tax '!N2919</f>
        <v>71821.31</v>
      </c>
      <c r="F2917" s="351">
        <f t="shared" si="363"/>
        <v>73961.585038000005</v>
      </c>
      <c r="G2917" s="352"/>
      <c r="H2917" s="351">
        <f t="shared" si="368"/>
        <v>0</v>
      </c>
      <c r="I2917" s="351">
        <f t="shared" si="364"/>
        <v>2140.275038000007</v>
      </c>
      <c r="J2917" s="351">
        <f t="shared" si="365"/>
        <v>0</v>
      </c>
      <c r="K2917" s="293">
        <f>SUM('Employee Salary Payroll Tax '!I2919:K2919)</f>
        <v>24155.03</v>
      </c>
      <c r="L2917" s="293">
        <f>'Employee Salary Payroll Tax '!H2919</f>
        <v>0</v>
      </c>
      <c r="M2917" s="293">
        <f t="shared" si="366"/>
        <v>47666.28</v>
      </c>
      <c r="N2917" s="359">
        <f t="shared" si="367"/>
        <v>0</v>
      </c>
      <c r="O2917" s="331"/>
      <c r="P2917" s="61"/>
      <c r="Q2917" s="294"/>
      <c r="R2917" s="292"/>
      <c r="S2917" s="291"/>
    </row>
    <row r="2918" spans="1:19" ht="14.4">
      <c r="A2918" s="36">
        <f t="shared" si="361"/>
        <v>1595</v>
      </c>
      <c r="B2918" s="526"/>
      <c r="C2918" s="36" t="str">
        <f>VLOOKUP('Employee Salary Payroll Tax '!B2920,'Employee Salary Payroll Tax '!$D$1:$E$7,2,FALSE)</f>
        <v>NonUnion</v>
      </c>
      <c r="D2918" s="61">
        <f t="shared" si="362"/>
        <v>2.98E-2</v>
      </c>
      <c r="E2918" s="351">
        <f>'Employee Salary Payroll Tax '!N2920</f>
        <v>99831.26</v>
      </c>
      <c r="F2918" s="351">
        <f t="shared" si="363"/>
        <v>102806.231548</v>
      </c>
      <c r="G2918" s="352"/>
      <c r="H2918" s="351">
        <f t="shared" si="368"/>
        <v>0</v>
      </c>
      <c r="I2918" s="351">
        <f t="shared" si="364"/>
        <v>2974.9715480000013</v>
      </c>
      <c r="J2918" s="351">
        <f t="shared" si="365"/>
        <v>0</v>
      </c>
      <c r="K2918" s="293">
        <f>SUM('Employee Salary Payroll Tax '!I2920:K2920)</f>
        <v>1128.9100000000001</v>
      </c>
      <c r="L2918" s="293">
        <f>'Employee Salary Payroll Tax '!H2920</f>
        <v>0</v>
      </c>
      <c r="M2918" s="293">
        <f t="shared" si="366"/>
        <v>98702.349999999991</v>
      </c>
      <c r="N2918" s="359">
        <f t="shared" si="367"/>
        <v>0</v>
      </c>
      <c r="O2918" s="331"/>
      <c r="P2918" s="61"/>
      <c r="Q2918" s="294"/>
      <c r="R2918" s="292"/>
      <c r="S2918" s="291"/>
    </row>
    <row r="2919" spans="1:19" ht="14.4">
      <c r="A2919" s="36">
        <f t="shared" si="361"/>
        <v>1596</v>
      </c>
      <c r="B2919" s="526"/>
      <c r="C2919" s="36" t="str">
        <f>VLOOKUP('Employee Salary Payroll Tax '!B2921,'Employee Salary Payroll Tax '!$D$1:$E$7,2,FALSE)</f>
        <v>NonUnion</v>
      </c>
      <c r="D2919" s="61">
        <f t="shared" si="362"/>
        <v>2.98E-2</v>
      </c>
      <c r="E2919" s="351">
        <f>'Employee Salary Payroll Tax '!N2921</f>
        <v>108123.17</v>
      </c>
      <c r="F2919" s="351">
        <f t="shared" si="363"/>
        <v>111345.240466</v>
      </c>
      <c r="G2919" s="352"/>
      <c r="H2919" s="351">
        <f t="shared" si="368"/>
        <v>0</v>
      </c>
      <c r="I2919" s="351">
        <f t="shared" si="364"/>
        <v>3222.0704660000047</v>
      </c>
      <c r="J2919" s="351">
        <f t="shared" si="365"/>
        <v>0</v>
      </c>
      <c r="K2919" s="293">
        <f>SUM('Employee Salary Payroll Tax '!I2921:K2921)</f>
        <v>90747.27</v>
      </c>
      <c r="L2919" s="293">
        <f>'Employee Salary Payroll Tax '!H2921</f>
        <v>0</v>
      </c>
      <c r="M2919" s="293">
        <f t="shared" si="366"/>
        <v>17375.899999999994</v>
      </c>
      <c r="N2919" s="359">
        <f t="shared" si="367"/>
        <v>0</v>
      </c>
      <c r="O2919" s="331"/>
      <c r="P2919" s="61"/>
      <c r="Q2919" s="294"/>
      <c r="R2919" s="292"/>
      <c r="S2919" s="291"/>
    </row>
    <row r="2920" spans="1:19" ht="14.4">
      <c r="A2920" s="36">
        <f t="shared" si="361"/>
        <v>1597</v>
      </c>
      <c r="B2920" s="526"/>
      <c r="C2920" s="36" t="str">
        <f>VLOOKUP('Employee Salary Payroll Tax '!B2922,'Employee Salary Payroll Tax '!$D$1:$E$7,2,FALSE)</f>
        <v>NonUnion</v>
      </c>
      <c r="D2920" s="61">
        <f t="shared" si="362"/>
        <v>2.98E-2</v>
      </c>
      <c r="E2920" s="351">
        <f>'Employee Salary Payroll Tax '!N2922</f>
        <v>15341.4</v>
      </c>
      <c r="F2920" s="351">
        <f t="shared" si="363"/>
        <v>15798.57372</v>
      </c>
      <c r="G2920" s="352"/>
      <c r="H2920" s="351">
        <f t="shared" si="368"/>
        <v>29658.6</v>
      </c>
      <c r="I2920" s="351">
        <f t="shared" si="364"/>
        <v>457.17372000000069</v>
      </c>
      <c r="J2920" s="351">
        <f t="shared" si="365"/>
        <v>2.7430423200000043</v>
      </c>
      <c r="K2920" s="293">
        <f>SUM('Employee Salary Payroll Tax '!I2922:K2922)</f>
        <v>10125.33</v>
      </c>
      <c r="L2920" s="293">
        <f>'Employee Salary Payroll Tax '!H2922</f>
        <v>0</v>
      </c>
      <c r="M2920" s="293">
        <f t="shared" si="366"/>
        <v>5216.07</v>
      </c>
      <c r="N2920" s="359">
        <f t="shared" si="367"/>
        <v>1.8104090038819949</v>
      </c>
      <c r="O2920" s="331"/>
      <c r="P2920" s="61"/>
      <c r="Q2920" s="294"/>
      <c r="R2920" s="292"/>
      <c r="S2920" s="291"/>
    </row>
    <row r="2921" spans="1:19" ht="14.4">
      <c r="A2921" s="36">
        <f t="shared" si="361"/>
        <v>1598</v>
      </c>
      <c r="B2921" s="526"/>
      <c r="C2921" s="36" t="str">
        <f>VLOOKUP('Employee Salary Payroll Tax '!B2923,'Employee Salary Payroll Tax '!$D$1:$E$7,2,FALSE)</f>
        <v>NonUnion</v>
      </c>
      <c r="D2921" s="61">
        <f t="shared" si="362"/>
        <v>2.98E-2</v>
      </c>
      <c r="E2921" s="351">
        <f>'Employee Salary Payroll Tax '!N2923</f>
        <v>13144.32</v>
      </c>
      <c r="F2921" s="351">
        <f t="shared" si="363"/>
        <v>13536.020736</v>
      </c>
      <c r="G2921" s="352"/>
      <c r="H2921" s="351">
        <f t="shared" si="368"/>
        <v>31855.68</v>
      </c>
      <c r="I2921" s="351">
        <f t="shared" si="364"/>
        <v>391.70073600000069</v>
      </c>
      <c r="J2921" s="351">
        <f t="shared" si="365"/>
        <v>2.350204416000004</v>
      </c>
      <c r="K2921" s="293">
        <f>SUM('Employee Salary Payroll Tax '!I2923:K2923)</f>
        <v>8656.23</v>
      </c>
      <c r="L2921" s="293">
        <f>'Employee Salary Payroll Tax '!H2923</f>
        <v>0</v>
      </c>
      <c r="M2921" s="293">
        <f t="shared" si="366"/>
        <v>4488.09</v>
      </c>
      <c r="N2921" s="359">
        <f t="shared" si="367"/>
        <v>1.5477339238822534</v>
      </c>
      <c r="O2921" s="331"/>
      <c r="P2921" s="61"/>
      <c r="Q2921" s="294"/>
      <c r="R2921" s="292"/>
      <c r="S2921" s="291"/>
    </row>
    <row r="2922" spans="1:19" ht="14.4">
      <c r="A2922" s="36">
        <f t="shared" si="361"/>
        <v>1599</v>
      </c>
      <c r="B2922" s="526"/>
      <c r="C2922" s="36" t="str">
        <f>VLOOKUP('Employee Salary Payroll Tax '!B2924,'Employee Salary Payroll Tax '!$D$1:$E$7,2,FALSE)</f>
        <v>NonUnion</v>
      </c>
      <c r="D2922" s="61">
        <f t="shared" si="362"/>
        <v>2.98E-2</v>
      </c>
      <c r="E2922" s="351">
        <f>'Employee Salary Payroll Tax '!N2924</f>
        <v>52482.55</v>
      </c>
      <c r="F2922" s="351">
        <f t="shared" si="363"/>
        <v>54046.529990000003</v>
      </c>
      <c r="G2922" s="352"/>
      <c r="H2922" s="351">
        <f t="shared" si="368"/>
        <v>0</v>
      </c>
      <c r="I2922" s="351">
        <f t="shared" si="364"/>
        <v>1563.9799899999998</v>
      </c>
      <c r="J2922" s="351">
        <f t="shared" si="365"/>
        <v>0</v>
      </c>
      <c r="K2922" s="293">
        <f>SUM('Employee Salary Payroll Tax '!I2924:K2924)</f>
        <v>7523.38</v>
      </c>
      <c r="L2922" s="293">
        <f>'Employee Salary Payroll Tax '!H2924</f>
        <v>23.86</v>
      </c>
      <c r="M2922" s="293">
        <f t="shared" si="366"/>
        <v>44935.310000000005</v>
      </c>
      <c r="N2922" s="359">
        <f t="shared" si="367"/>
        <v>0</v>
      </c>
      <c r="O2922" s="331"/>
      <c r="P2922" s="61"/>
      <c r="Q2922" s="294"/>
      <c r="R2922" s="292"/>
      <c r="S2922" s="291"/>
    </row>
    <row r="2923" spans="1:19" ht="14.4">
      <c r="A2923" s="36">
        <f t="shared" si="361"/>
        <v>1600</v>
      </c>
      <c r="B2923" s="526"/>
      <c r="C2923" s="36" t="str">
        <f>VLOOKUP('Employee Salary Payroll Tax '!B2925,'Employee Salary Payroll Tax '!$D$1:$E$7,2,FALSE)</f>
        <v>IBEW</v>
      </c>
      <c r="D2923" s="61">
        <f t="shared" si="362"/>
        <v>6.875E-3</v>
      </c>
      <c r="E2923" s="351">
        <f>'Employee Salary Payroll Tax '!N2925</f>
        <v>135585.68</v>
      </c>
      <c r="F2923" s="351">
        <f t="shared" si="363"/>
        <v>136517.83155</v>
      </c>
      <c r="G2923" s="352"/>
      <c r="H2923" s="351">
        <f t="shared" si="368"/>
        <v>0</v>
      </c>
      <c r="I2923" s="351">
        <f t="shared" si="364"/>
        <v>932.15155000000959</v>
      </c>
      <c r="J2923" s="351">
        <f t="shared" si="365"/>
        <v>0</v>
      </c>
      <c r="K2923" s="293">
        <f>SUM('Employee Salary Payroll Tax '!I2925:K2925)</f>
        <v>123498.37</v>
      </c>
      <c r="L2923" s="293">
        <f>'Employee Salary Payroll Tax '!H2925</f>
        <v>0</v>
      </c>
      <c r="M2923" s="293">
        <f t="shared" si="366"/>
        <v>12087.309999999998</v>
      </c>
      <c r="N2923" s="359">
        <f t="shared" si="367"/>
        <v>0</v>
      </c>
      <c r="O2923" s="331"/>
      <c r="P2923" s="61"/>
      <c r="Q2923" s="294"/>
      <c r="R2923" s="292"/>
      <c r="S2923" s="291"/>
    </row>
    <row r="2924" spans="1:19" ht="14.4">
      <c r="A2924" s="36">
        <f t="shared" si="361"/>
        <v>1601</v>
      </c>
      <c r="B2924" s="526"/>
      <c r="C2924" s="36" t="str">
        <f>VLOOKUP('Employee Salary Payroll Tax '!B2926,'Employee Salary Payroll Tax '!$D$1:$E$7,2,FALSE)</f>
        <v>NonUnion</v>
      </c>
      <c r="D2924" s="61">
        <f t="shared" si="362"/>
        <v>2.98E-2</v>
      </c>
      <c r="E2924" s="351">
        <f>'Employee Salary Payroll Tax '!N2926</f>
        <v>55232.25</v>
      </c>
      <c r="F2924" s="351">
        <f t="shared" si="363"/>
        <v>56878.171050000004</v>
      </c>
      <c r="G2924" s="352"/>
      <c r="H2924" s="351">
        <f t="shared" si="368"/>
        <v>0</v>
      </c>
      <c r="I2924" s="351">
        <f t="shared" si="364"/>
        <v>1645.9210500000045</v>
      </c>
      <c r="J2924" s="351">
        <f t="shared" si="365"/>
        <v>0</v>
      </c>
      <c r="K2924" s="293">
        <f>SUM('Employee Salary Payroll Tax '!I2926:K2926)</f>
        <v>11044.8</v>
      </c>
      <c r="L2924" s="293">
        <f>'Employee Salary Payroll Tax '!H2926</f>
        <v>0</v>
      </c>
      <c r="M2924" s="293">
        <f t="shared" si="366"/>
        <v>44187.45</v>
      </c>
      <c r="N2924" s="359">
        <f t="shared" si="367"/>
        <v>0</v>
      </c>
      <c r="O2924" s="331"/>
      <c r="P2924" s="61"/>
      <c r="Q2924" s="294"/>
      <c r="R2924" s="292"/>
      <c r="S2924" s="291"/>
    </row>
    <row r="2925" spans="1:19" ht="14.4">
      <c r="A2925" s="36">
        <f t="shared" ref="A2925:A2988" si="369">+A2924+1</f>
        <v>1602</v>
      </c>
      <c r="B2925" s="526"/>
      <c r="C2925" s="36" t="str">
        <f>VLOOKUP('Employee Salary Payroll Tax '!B2927,'Employee Salary Payroll Tax '!$D$1:$E$7,2,FALSE)</f>
        <v>NonUnion</v>
      </c>
      <c r="D2925" s="61">
        <f t="shared" si="362"/>
        <v>2.98E-2</v>
      </c>
      <c r="E2925" s="351">
        <f>'Employee Salary Payroll Tax '!N2927</f>
        <v>17800.62</v>
      </c>
      <c r="F2925" s="351">
        <f t="shared" si="363"/>
        <v>18331.078475999999</v>
      </c>
      <c r="G2925" s="352"/>
      <c r="H2925" s="351">
        <f t="shared" si="368"/>
        <v>27199.38</v>
      </c>
      <c r="I2925" s="351">
        <f t="shared" si="364"/>
        <v>530.45847599999979</v>
      </c>
      <c r="J2925" s="351">
        <f t="shared" si="365"/>
        <v>3.1827508559999989</v>
      </c>
      <c r="K2925" s="293">
        <f>SUM('Employee Salary Payroll Tax '!I2927:K2927)</f>
        <v>16320.57</v>
      </c>
      <c r="L2925" s="293">
        <f>'Employee Salary Payroll Tax '!H2927</f>
        <v>0</v>
      </c>
      <c r="M2925" s="293">
        <f t="shared" si="366"/>
        <v>1480.0499999999993</v>
      </c>
      <c r="N2925" s="359">
        <f t="shared" si="367"/>
        <v>2.9181179158360657</v>
      </c>
      <c r="O2925" s="331"/>
      <c r="P2925" s="61"/>
      <c r="Q2925" s="294"/>
      <c r="R2925" s="292"/>
      <c r="S2925" s="291"/>
    </row>
    <row r="2926" spans="1:19" ht="14.4">
      <c r="A2926" s="36">
        <f t="shared" si="369"/>
        <v>1603</v>
      </c>
      <c r="B2926" s="526"/>
      <c r="C2926" s="36" t="str">
        <f>VLOOKUP('Employee Salary Payroll Tax '!B2928,'Employee Salary Payroll Tax '!$D$1:$E$7,2,FALSE)</f>
        <v>NonUnion</v>
      </c>
      <c r="D2926" s="61">
        <f t="shared" si="362"/>
        <v>2.98E-2</v>
      </c>
      <c r="E2926" s="351">
        <f>'Employee Salary Payroll Tax '!N2928</f>
        <v>56636</v>
      </c>
      <c r="F2926" s="351">
        <f t="shared" si="363"/>
        <v>58323.752800000002</v>
      </c>
      <c r="G2926" s="352"/>
      <c r="H2926" s="351">
        <f t="shared" si="368"/>
        <v>0</v>
      </c>
      <c r="I2926" s="351">
        <f t="shared" si="364"/>
        <v>1687.752800000002</v>
      </c>
      <c r="J2926" s="351">
        <f t="shared" si="365"/>
        <v>0</v>
      </c>
      <c r="K2926" s="293">
        <f>SUM('Employee Salary Payroll Tax '!I2928:K2928)</f>
        <v>13955.11</v>
      </c>
      <c r="L2926" s="293">
        <f>'Employee Salary Payroll Tax '!H2928</f>
        <v>0</v>
      </c>
      <c r="M2926" s="293">
        <f t="shared" si="366"/>
        <v>42680.89</v>
      </c>
      <c r="N2926" s="359">
        <f t="shared" si="367"/>
        <v>0</v>
      </c>
      <c r="O2926" s="331"/>
      <c r="P2926" s="61"/>
      <c r="Q2926" s="294"/>
      <c r="R2926" s="292"/>
      <c r="S2926" s="291"/>
    </row>
    <row r="2927" spans="1:19" ht="14.4">
      <c r="A2927" s="36">
        <f t="shared" si="369"/>
        <v>1604</v>
      </c>
      <c r="B2927" s="526"/>
      <c r="C2927" s="36" t="str">
        <f>VLOOKUP('Employee Salary Payroll Tax '!B2929,'Employee Salary Payroll Tax '!$D$1:$E$7,2,FALSE)</f>
        <v>IBEW</v>
      </c>
      <c r="D2927" s="61">
        <f t="shared" si="362"/>
        <v>6.875E-3</v>
      </c>
      <c r="E2927" s="351">
        <f>'Employee Salary Payroll Tax '!N2929</f>
        <v>49601.91</v>
      </c>
      <c r="F2927" s="351">
        <f t="shared" si="363"/>
        <v>49942.923131250005</v>
      </c>
      <c r="G2927" s="352"/>
      <c r="H2927" s="351">
        <f t="shared" si="368"/>
        <v>0</v>
      </c>
      <c r="I2927" s="351">
        <f t="shared" si="364"/>
        <v>341.01313125000161</v>
      </c>
      <c r="J2927" s="351">
        <f t="shared" si="365"/>
        <v>0</v>
      </c>
      <c r="K2927" s="293">
        <f>SUM('Employee Salary Payroll Tax '!I2929:K2929)</f>
        <v>18434.939999999999</v>
      </c>
      <c r="L2927" s="293">
        <f>'Employee Salary Payroll Tax '!H2929</f>
        <v>0</v>
      </c>
      <c r="M2927" s="293">
        <f t="shared" si="366"/>
        <v>31166.970000000005</v>
      </c>
      <c r="N2927" s="359">
        <f t="shared" si="367"/>
        <v>0</v>
      </c>
      <c r="O2927" s="331"/>
      <c r="P2927" s="61"/>
      <c r="Q2927" s="294"/>
      <c r="R2927" s="292"/>
      <c r="S2927" s="291"/>
    </row>
    <row r="2928" spans="1:19" ht="14.4">
      <c r="A2928" s="36">
        <f t="shared" si="369"/>
        <v>1605</v>
      </c>
      <c r="B2928" s="526"/>
      <c r="C2928" s="36" t="str">
        <f>VLOOKUP('Employee Salary Payroll Tax '!B2930,'Employee Salary Payroll Tax '!$D$1:$E$7,2,FALSE)</f>
        <v>NonUnion</v>
      </c>
      <c r="D2928" s="61">
        <f t="shared" si="362"/>
        <v>2.98E-2</v>
      </c>
      <c r="E2928" s="351">
        <f>'Employee Salary Payroll Tax '!N2930</f>
        <v>95063.45</v>
      </c>
      <c r="F2928" s="351">
        <f t="shared" si="363"/>
        <v>97896.340810000009</v>
      </c>
      <c r="G2928" s="352"/>
      <c r="H2928" s="351">
        <f t="shared" si="368"/>
        <v>0</v>
      </c>
      <c r="I2928" s="351">
        <f t="shared" si="364"/>
        <v>2832.8908100000117</v>
      </c>
      <c r="J2928" s="351">
        <f t="shared" si="365"/>
        <v>0</v>
      </c>
      <c r="K2928" s="293">
        <f>SUM('Employee Salary Payroll Tax '!I2930:K2930)</f>
        <v>95063.45</v>
      </c>
      <c r="L2928" s="293">
        <f>'Employee Salary Payroll Tax '!H2930</f>
        <v>0</v>
      </c>
      <c r="M2928" s="293">
        <f t="shared" si="366"/>
        <v>0</v>
      </c>
      <c r="N2928" s="359">
        <f t="shared" si="367"/>
        <v>0</v>
      </c>
      <c r="O2928" s="331"/>
      <c r="P2928" s="61"/>
      <c r="Q2928" s="294"/>
      <c r="R2928" s="292"/>
      <c r="S2928" s="291"/>
    </row>
    <row r="2929" spans="1:19" ht="14.4">
      <c r="A2929" s="36">
        <f t="shared" si="369"/>
        <v>1606</v>
      </c>
      <c r="B2929" s="526"/>
      <c r="C2929" s="36" t="str">
        <f>VLOOKUP('Employee Salary Payroll Tax '!B2931,'Employee Salary Payroll Tax '!$D$1:$E$7,2,FALSE)</f>
        <v>NonUnion</v>
      </c>
      <c r="D2929" s="61">
        <f t="shared" si="362"/>
        <v>2.98E-2</v>
      </c>
      <c r="E2929" s="351">
        <f>'Employee Salary Payroll Tax '!N2931</f>
        <v>8351.2199999999993</v>
      </c>
      <c r="F2929" s="351">
        <f t="shared" si="363"/>
        <v>8600.0863559999998</v>
      </c>
      <c r="G2929" s="352"/>
      <c r="H2929" s="351">
        <f t="shared" si="368"/>
        <v>36648.78</v>
      </c>
      <c r="I2929" s="351">
        <f t="shared" si="364"/>
        <v>248.86635600000045</v>
      </c>
      <c r="J2929" s="351">
        <f t="shared" si="365"/>
        <v>1.4931981360000028</v>
      </c>
      <c r="K2929" s="293">
        <f>SUM('Employee Salary Payroll Tax '!I2931:K2931)</f>
        <v>3424</v>
      </c>
      <c r="L2929" s="293">
        <f>'Employee Salary Payroll Tax '!H2931</f>
        <v>0</v>
      </c>
      <c r="M2929" s="293">
        <f t="shared" si="366"/>
        <v>4927.2199999999993</v>
      </c>
      <c r="N2929" s="359">
        <f t="shared" si="367"/>
        <v>0.61221119992669315</v>
      </c>
      <c r="O2929" s="331"/>
      <c r="P2929" s="61"/>
      <c r="Q2929" s="294"/>
      <c r="R2929" s="292"/>
      <c r="S2929" s="291"/>
    </row>
    <row r="2930" spans="1:19" ht="14.4">
      <c r="A2930" s="36">
        <f t="shared" si="369"/>
        <v>1607</v>
      </c>
      <c r="B2930" s="526"/>
      <c r="C2930" s="36" t="str">
        <f>VLOOKUP('Employee Salary Payroll Tax '!B2932,'Employee Salary Payroll Tax '!$D$1:$E$7,2,FALSE)</f>
        <v>NonUnion</v>
      </c>
      <c r="D2930" s="61">
        <f t="shared" si="362"/>
        <v>2.98E-2</v>
      </c>
      <c r="E2930" s="351">
        <f>'Employee Salary Payroll Tax '!N2932</f>
        <v>94232.3</v>
      </c>
      <c r="F2930" s="351">
        <f t="shared" si="363"/>
        <v>97040.422540000014</v>
      </c>
      <c r="G2930" s="352"/>
      <c r="H2930" s="351">
        <f t="shared" si="368"/>
        <v>0</v>
      </c>
      <c r="I2930" s="351">
        <f t="shared" si="364"/>
        <v>2808.1225400000112</v>
      </c>
      <c r="J2930" s="351">
        <f t="shared" si="365"/>
        <v>0</v>
      </c>
      <c r="K2930" s="293">
        <f>SUM('Employee Salary Payroll Tax '!I2932:K2932)</f>
        <v>15446.34</v>
      </c>
      <c r="L2930" s="293">
        <f>'Employee Salary Payroll Tax '!H2932</f>
        <v>0</v>
      </c>
      <c r="M2930" s="293">
        <f t="shared" si="366"/>
        <v>78785.960000000006</v>
      </c>
      <c r="N2930" s="359">
        <f t="shared" si="367"/>
        <v>0</v>
      </c>
      <c r="O2930" s="331"/>
      <c r="P2930" s="61"/>
      <c r="Q2930" s="294"/>
      <c r="R2930" s="292"/>
      <c r="S2930" s="291"/>
    </row>
    <row r="2931" spans="1:19" ht="14.4">
      <c r="A2931" s="36">
        <f t="shared" si="369"/>
        <v>1608</v>
      </c>
      <c r="B2931" s="526"/>
      <c r="C2931" s="36" t="str">
        <f>VLOOKUP('Employee Salary Payroll Tax '!B2933,'Employee Salary Payroll Tax '!$D$1:$E$7,2,FALSE)</f>
        <v>NonUnion</v>
      </c>
      <c r="D2931" s="61">
        <f t="shared" si="362"/>
        <v>2.98E-2</v>
      </c>
      <c r="E2931" s="351">
        <f>'Employee Salary Payroll Tax '!N2933</f>
        <v>9881.32</v>
      </c>
      <c r="F2931" s="351">
        <f t="shared" si="363"/>
        <v>10175.783336</v>
      </c>
      <c r="G2931" s="352"/>
      <c r="H2931" s="351">
        <f t="shared" si="368"/>
        <v>35118.68</v>
      </c>
      <c r="I2931" s="351">
        <f t="shared" si="364"/>
        <v>294.46333600000071</v>
      </c>
      <c r="J2931" s="351">
        <f t="shared" si="365"/>
        <v>1.7667800160000042</v>
      </c>
      <c r="K2931" s="293">
        <f>SUM('Employee Salary Payroll Tax '!I2933:K2933)</f>
        <v>-3.1</v>
      </c>
      <c r="L2931" s="293">
        <f>'Employee Salary Payroll Tax '!H2933</f>
        <v>0</v>
      </c>
      <c r="M2931" s="293">
        <f t="shared" si="366"/>
        <v>9884.42</v>
      </c>
      <c r="N2931" s="359">
        <f t="shared" si="367"/>
        <v>-5.5427999994390759E-4</v>
      </c>
      <c r="O2931" s="331"/>
      <c r="P2931" s="61"/>
      <c r="Q2931" s="294"/>
      <c r="R2931" s="292"/>
      <c r="S2931" s="291"/>
    </row>
    <row r="2932" spans="1:19" ht="14.4">
      <c r="A2932" s="36">
        <f t="shared" si="369"/>
        <v>1609</v>
      </c>
      <c r="B2932" s="526"/>
      <c r="C2932" s="36" t="str">
        <f>VLOOKUP('Employee Salary Payroll Tax '!B2934,'Employee Salary Payroll Tax '!$D$1:$E$7,2,FALSE)</f>
        <v>Not Assigned</v>
      </c>
      <c r="D2932" s="61">
        <f t="shared" si="362"/>
        <v>0</v>
      </c>
      <c r="E2932" s="351">
        <f>'Employee Salary Payroll Tax '!N2934</f>
        <v>-0.01</v>
      </c>
      <c r="F2932" s="351">
        <f t="shared" si="363"/>
        <v>-0.01</v>
      </c>
      <c r="G2932" s="352"/>
      <c r="H2932" s="351">
        <f t="shared" si="368"/>
        <v>45000.01</v>
      </c>
      <c r="I2932" s="351">
        <f t="shared" si="364"/>
        <v>0</v>
      </c>
      <c r="J2932" s="351">
        <f t="shared" si="365"/>
        <v>0</v>
      </c>
      <c r="K2932" s="293">
        <f>SUM('Employee Salary Payroll Tax '!I2934:K2934)</f>
        <v>0</v>
      </c>
      <c r="L2932" s="293">
        <f>'Employee Salary Payroll Tax '!H2934</f>
        <v>0</v>
      </c>
      <c r="M2932" s="293">
        <f t="shared" si="366"/>
        <v>-0.01</v>
      </c>
      <c r="N2932" s="359">
        <f t="shared" si="367"/>
        <v>0</v>
      </c>
      <c r="O2932" s="331"/>
      <c r="P2932" s="61"/>
      <c r="Q2932" s="294"/>
      <c r="R2932" s="292"/>
      <c r="S2932" s="291"/>
    </row>
    <row r="2933" spans="1:19" ht="14.4">
      <c r="A2933" s="36">
        <f t="shared" si="369"/>
        <v>1610</v>
      </c>
      <c r="B2933" s="526"/>
      <c r="C2933" s="36" t="str">
        <f>VLOOKUP('Employee Salary Payroll Tax '!B2935,'Employee Salary Payroll Tax '!$D$1:$E$7,2,FALSE)</f>
        <v>NonUnion</v>
      </c>
      <c r="D2933" s="61">
        <f t="shared" si="362"/>
        <v>2.98E-2</v>
      </c>
      <c r="E2933" s="351">
        <f>'Employee Salary Payroll Tax '!N2935</f>
        <v>92849.52</v>
      </c>
      <c r="F2933" s="351">
        <f t="shared" si="363"/>
        <v>95616.435696000015</v>
      </c>
      <c r="G2933" s="352"/>
      <c r="H2933" s="351">
        <f t="shared" si="368"/>
        <v>0</v>
      </c>
      <c r="I2933" s="351">
        <f t="shared" si="364"/>
        <v>2766.9156960000109</v>
      </c>
      <c r="J2933" s="351">
        <f t="shared" si="365"/>
        <v>0</v>
      </c>
      <c r="K2933" s="293">
        <f>SUM('Employee Salary Payroll Tax '!I2935:K2935)</f>
        <v>35236.18</v>
      </c>
      <c r="L2933" s="293">
        <f>'Employee Salary Payroll Tax '!H2935</f>
        <v>0</v>
      </c>
      <c r="M2933" s="293">
        <f t="shared" si="366"/>
        <v>57613.340000000004</v>
      </c>
      <c r="N2933" s="359">
        <f t="shared" si="367"/>
        <v>0</v>
      </c>
      <c r="O2933" s="331"/>
      <c r="P2933" s="61"/>
      <c r="Q2933" s="294"/>
      <c r="R2933" s="292"/>
      <c r="S2933" s="291"/>
    </row>
    <row r="2934" spans="1:19" ht="14.4">
      <c r="A2934" s="36">
        <f t="shared" si="369"/>
        <v>1611</v>
      </c>
      <c r="B2934" s="526"/>
      <c r="C2934" s="36" t="str">
        <f>VLOOKUP('Employee Salary Payroll Tax '!B2936,'Employee Salary Payroll Tax '!$D$1:$E$7,2,FALSE)</f>
        <v>IBEW</v>
      </c>
      <c r="D2934" s="61">
        <f t="shared" si="362"/>
        <v>6.875E-3</v>
      </c>
      <c r="E2934" s="351">
        <f>'Employee Salary Payroll Tax '!N2936</f>
        <v>80967.7</v>
      </c>
      <c r="F2934" s="351">
        <f t="shared" si="363"/>
        <v>81524.352937499993</v>
      </c>
      <c r="G2934" s="352"/>
      <c r="H2934" s="351">
        <f t="shared" si="368"/>
        <v>0</v>
      </c>
      <c r="I2934" s="351">
        <f t="shared" si="364"/>
        <v>556.65293749999546</v>
      </c>
      <c r="J2934" s="351">
        <f t="shared" si="365"/>
        <v>0</v>
      </c>
      <c r="K2934" s="293">
        <f>SUM('Employee Salary Payroll Tax '!I2936:K2936)</f>
        <v>80888.12</v>
      </c>
      <c r="L2934" s="293">
        <f>'Employee Salary Payroll Tax '!H2936</f>
        <v>0</v>
      </c>
      <c r="M2934" s="293">
        <f t="shared" si="366"/>
        <v>79.580000000001746</v>
      </c>
      <c r="N2934" s="359">
        <f t="shared" si="367"/>
        <v>0</v>
      </c>
      <c r="O2934" s="331"/>
      <c r="P2934" s="61"/>
      <c r="Q2934" s="294"/>
      <c r="R2934" s="292"/>
      <c r="S2934" s="291"/>
    </row>
    <row r="2935" spans="1:19" ht="14.4">
      <c r="A2935" s="36">
        <f t="shared" si="369"/>
        <v>1612</v>
      </c>
      <c r="B2935" s="526"/>
      <c r="C2935" s="36" t="str">
        <f>VLOOKUP('Employee Salary Payroll Tax '!B2937,'Employee Salary Payroll Tax '!$D$1:$E$7,2,FALSE)</f>
        <v>IBEW</v>
      </c>
      <c r="D2935" s="61">
        <f t="shared" si="362"/>
        <v>6.875E-3</v>
      </c>
      <c r="E2935" s="351">
        <f>'Employee Salary Payroll Tax '!N2937</f>
        <v>135863.70000000001</v>
      </c>
      <c r="F2935" s="351">
        <f t="shared" si="363"/>
        <v>136797.7629375</v>
      </c>
      <c r="G2935" s="352"/>
      <c r="H2935" s="351">
        <f t="shared" si="368"/>
        <v>0</v>
      </c>
      <c r="I2935" s="351">
        <f t="shared" si="364"/>
        <v>934.0629374999844</v>
      </c>
      <c r="J2935" s="351">
        <f t="shared" si="365"/>
        <v>0</v>
      </c>
      <c r="K2935" s="293">
        <f>SUM('Employee Salary Payroll Tax '!I2937:K2937)</f>
        <v>119978.56</v>
      </c>
      <c r="L2935" s="293">
        <f>'Employee Salary Payroll Tax '!H2937</f>
        <v>0</v>
      </c>
      <c r="M2935" s="293">
        <f t="shared" si="366"/>
        <v>15885.140000000014</v>
      </c>
      <c r="N2935" s="359">
        <f t="shared" si="367"/>
        <v>0</v>
      </c>
      <c r="O2935" s="331"/>
      <c r="P2935" s="61"/>
      <c r="Q2935" s="294"/>
      <c r="R2935" s="292"/>
      <c r="S2935" s="291"/>
    </row>
    <row r="2936" spans="1:19" ht="14.4">
      <c r="A2936" s="36">
        <f t="shared" si="369"/>
        <v>1613</v>
      </c>
      <c r="B2936" s="526"/>
      <c r="C2936" s="36" t="str">
        <f>VLOOKUP('Employee Salary Payroll Tax '!B2938,'Employee Salary Payroll Tax '!$D$1:$E$7,2,FALSE)</f>
        <v>IBEW</v>
      </c>
      <c r="D2936" s="61">
        <f t="shared" si="362"/>
        <v>6.875E-3</v>
      </c>
      <c r="E2936" s="351">
        <f>'Employee Salary Payroll Tax '!N2938</f>
        <v>22810.86</v>
      </c>
      <c r="F2936" s="351">
        <f t="shared" si="363"/>
        <v>22967.6846625</v>
      </c>
      <c r="G2936" s="352"/>
      <c r="H2936" s="351">
        <f t="shared" si="368"/>
        <v>22189.14</v>
      </c>
      <c r="I2936" s="351">
        <f t="shared" si="364"/>
        <v>156.82466249999925</v>
      </c>
      <c r="J2936" s="351">
        <f t="shared" si="365"/>
        <v>0.9409479749999955</v>
      </c>
      <c r="K2936" s="293">
        <f>SUM('Employee Salary Payroll Tax '!I2938:K2938)</f>
        <v>22810.86</v>
      </c>
      <c r="L2936" s="293">
        <f>'Employee Salary Payroll Tax '!H2938</f>
        <v>0</v>
      </c>
      <c r="M2936" s="293">
        <f t="shared" si="366"/>
        <v>0</v>
      </c>
      <c r="N2936" s="359">
        <f t="shared" si="367"/>
        <v>0.94094797495874549</v>
      </c>
      <c r="O2936" s="331"/>
      <c r="P2936" s="61"/>
      <c r="Q2936" s="294"/>
      <c r="R2936" s="292"/>
      <c r="S2936" s="291"/>
    </row>
    <row r="2937" spans="1:19" ht="14.4">
      <c r="A2937" s="36">
        <f t="shared" si="369"/>
        <v>1614</v>
      </c>
      <c r="B2937" s="526"/>
      <c r="C2937" s="36" t="str">
        <f>VLOOKUP('Employee Salary Payroll Tax '!B2939,'Employee Salary Payroll Tax '!$D$1:$E$7,2,FALSE)</f>
        <v>NonUnion</v>
      </c>
      <c r="D2937" s="61">
        <f t="shared" si="362"/>
        <v>2.98E-2</v>
      </c>
      <c r="E2937" s="351">
        <f>'Employee Salary Payroll Tax '!N2939</f>
        <v>63688.09</v>
      </c>
      <c r="F2937" s="351">
        <f t="shared" si="363"/>
        <v>65585.995081999994</v>
      </c>
      <c r="G2937" s="352"/>
      <c r="H2937" s="351">
        <f t="shared" si="368"/>
        <v>0</v>
      </c>
      <c r="I2937" s="351">
        <f t="shared" si="364"/>
        <v>1897.9050819999975</v>
      </c>
      <c r="J2937" s="351">
        <f t="shared" si="365"/>
        <v>0</v>
      </c>
      <c r="K2937" s="293">
        <f>SUM('Employee Salary Payroll Tax '!I2939:K2939)</f>
        <v>63688.090000000004</v>
      </c>
      <c r="L2937" s="293">
        <f>'Employee Salary Payroll Tax '!H2939</f>
        <v>0</v>
      </c>
      <c r="M2937" s="293">
        <f t="shared" si="366"/>
        <v>-7.2759576141834259E-12</v>
      </c>
      <c r="N2937" s="359">
        <f t="shared" si="367"/>
        <v>0</v>
      </c>
      <c r="O2937" s="331"/>
      <c r="P2937" s="61"/>
      <c r="Q2937" s="294"/>
      <c r="R2937" s="292"/>
      <c r="S2937" s="291"/>
    </row>
    <row r="2938" spans="1:19" ht="14.4">
      <c r="A2938" s="36">
        <f t="shared" si="369"/>
        <v>1615</v>
      </c>
      <c r="B2938" s="526"/>
      <c r="C2938" s="36" t="str">
        <f>VLOOKUP('Employee Salary Payroll Tax '!B2940,'Employee Salary Payroll Tax '!$D$1:$E$7,2,FALSE)</f>
        <v>NonUnion</v>
      </c>
      <c r="D2938" s="61">
        <f t="shared" si="362"/>
        <v>2.98E-2</v>
      </c>
      <c r="E2938" s="351">
        <f>'Employee Salary Payroll Tax '!N2940</f>
        <v>60915.05</v>
      </c>
      <c r="F2938" s="351">
        <f t="shared" si="363"/>
        <v>62730.318490000005</v>
      </c>
      <c r="G2938" s="352"/>
      <c r="H2938" s="351">
        <f t="shared" si="368"/>
        <v>0</v>
      </c>
      <c r="I2938" s="351">
        <f t="shared" si="364"/>
        <v>1815.2684900000022</v>
      </c>
      <c r="J2938" s="351">
        <f t="shared" si="365"/>
        <v>0</v>
      </c>
      <c r="K2938" s="293">
        <f>SUM('Employee Salary Payroll Tax '!I2940:K2940)</f>
        <v>56833.740000000005</v>
      </c>
      <c r="L2938" s="293">
        <f>'Employee Salary Payroll Tax '!H2940</f>
        <v>0</v>
      </c>
      <c r="M2938" s="293">
        <f t="shared" si="366"/>
        <v>4081.3099999999977</v>
      </c>
      <c r="N2938" s="359">
        <f t="shared" si="367"/>
        <v>0</v>
      </c>
      <c r="O2938" s="331"/>
      <c r="P2938" s="61"/>
      <c r="Q2938" s="294"/>
      <c r="R2938" s="292"/>
      <c r="S2938" s="291"/>
    </row>
    <row r="2939" spans="1:19" ht="14.4">
      <c r="A2939" s="36">
        <f t="shared" si="369"/>
        <v>1616</v>
      </c>
      <c r="B2939" s="526"/>
      <c r="C2939" s="36" t="str">
        <f>VLOOKUP('Employee Salary Payroll Tax '!B2941,'Employee Salary Payroll Tax '!$D$1:$E$7,2,FALSE)</f>
        <v>IBEW</v>
      </c>
      <c r="D2939" s="61">
        <f t="shared" si="362"/>
        <v>6.875E-3</v>
      </c>
      <c r="E2939" s="351">
        <f>'Employee Salary Payroll Tax '!N2941</f>
        <v>119749.09</v>
      </c>
      <c r="F2939" s="351">
        <f t="shared" si="363"/>
        <v>120572.36499374999</v>
      </c>
      <c r="G2939" s="352"/>
      <c r="H2939" s="351">
        <f t="shared" si="368"/>
        <v>0</v>
      </c>
      <c r="I2939" s="351">
        <f t="shared" si="364"/>
        <v>823.27499374999024</v>
      </c>
      <c r="J2939" s="351">
        <f t="shared" si="365"/>
        <v>0</v>
      </c>
      <c r="K2939" s="293">
        <f>SUM('Employee Salary Payroll Tax '!I2941:K2941)</f>
        <v>31128.34</v>
      </c>
      <c r="L2939" s="293">
        <f>'Employee Salary Payroll Tax '!H2941</f>
        <v>0</v>
      </c>
      <c r="M2939" s="293">
        <f t="shared" si="366"/>
        <v>88620.75</v>
      </c>
      <c r="N2939" s="359">
        <f t="shared" si="367"/>
        <v>0</v>
      </c>
      <c r="O2939" s="331"/>
      <c r="P2939" s="61"/>
      <c r="Q2939" s="294"/>
      <c r="R2939" s="292"/>
      <c r="S2939" s="291"/>
    </row>
    <row r="2940" spans="1:19" ht="14.4">
      <c r="A2940" s="36">
        <f t="shared" si="369"/>
        <v>1617</v>
      </c>
      <c r="B2940" s="526"/>
      <c r="C2940" s="36" t="str">
        <f>VLOOKUP('Employee Salary Payroll Tax '!B2942,'Employee Salary Payroll Tax '!$D$1:$E$7,2,FALSE)</f>
        <v>IBEW</v>
      </c>
      <c r="D2940" s="61">
        <f t="shared" si="362"/>
        <v>6.875E-3</v>
      </c>
      <c r="E2940" s="351">
        <f>'Employee Salary Payroll Tax '!N2942</f>
        <v>22433.360000000001</v>
      </c>
      <c r="F2940" s="351">
        <f t="shared" si="363"/>
        <v>22587.589349999998</v>
      </c>
      <c r="G2940" s="352"/>
      <c r="H2940" s="351">
        <f t="shared" si="368"/>
        <v>22566.639999999999</v>
      </c>
      <c r="I2940" s="351">
        <f t="shared" si="364"/>
        <v>154.22934999999779</v>
      </c>
      <c r="J2940" s="351">
        <f t="shared" si="365"/>
        <v>0.92537609999998682</v>
      </c>
      <c r="K2940" s="293">
        <f>SUM('Employee Salary Payroll Tax '!I2942:K2942)</f>
        <v>-458.76</v>
      </c>
      <c r="L2940" s="293">
        <f>'Employee Salary Payroll Tax '!H2942</f>
        <v>0</v>
      </c>
      <c r="M2940" s="293">
        <f t="shared" si="366"/>
        <v>22892.12</v>
      </c>
      <c r="N2940" s="359">
        <f t="shared" si="367"/>
        <v>-1.8923849999156171E-2</v>
      </c>
      <c r="O2940" s="331"/>
      <c r="P2940" s="61"/>
      <c r="Q2940" s="294"/>
      <c r="R2940" s="292"/>
      <c r="S2940" s="291"/>
    </row>
    <row r="2941" spans="1:19" ht="14.4">
      <c r="A2941" s="36">
        <f t="shared" si="369"/>
        <v>1618</v>
      </c>
      <c r="B2941" s="526"/>
      <c r="C2941" s="36" t="str">
        <f>VLOOKUP('Employee Salary Payroll Tax '!B2943,'Employee Salary Payroll Tax '!$D$1:$E$7,2,FALSE)</f>
        <v>IBEW</v>
      </c>
      <c r="D2941" s="61">
        <f t="shared" si="362"/>
        <v>6.875E-3</v>
      </c>
      <c r="E2941" s="351">
        <f>'Employee Salary Payroll Tax '!N2943</f>
        <v>28349.200000000001</v>
      </c>
      <c r="F2941" s="351">
        <f t="shared" si="363"/>
        <v>28544.100750000001</v>
      </c>
      <c r="G2941" s="352"/>
      <c r="H2941" s="351">
        <f t="shared" si="368"/>
        <v>16650.8</v>
      </c>
      <c r="I2941" s="351">
        <f t="shared" si="364"/>
        <v>194.9007500000007</v>
      </c>
      <c r="J2941" s="351">
        <f t="shared" si="365"/>
        <v>1.1694045000000042</v>
      </c>
      <c r="K2941" s="293">
        <f>SUM('Employee Salary Payroll Tax '!I2943:K2943)</f>
        <v>5987.65</v>
      </c>
      <c r="L2941" s="293">
        <f>'Employee Salary Payroll Tax '!H2943</f>
        <v>0</v>
      </c>
      <c r="M2941" s="293">
        <f t="shared" si="366"/>
        <v>22361.550000000003</v>
      </c>
      <c r="N2941" s="359">
        <f t="shared" si="367"/>
        <v>0.2469905624912884</v>
      </c>
      <c r="O2941" s="331"/>
      <c r="P2941" s="61"/>
      <c r="Q2941" s="294"/>
      <c r="R2941" s="292"/>
      <c r="S2941" s="291"/>
    </row>
    <row r="2942" spans="1:19" ht="14.4">
      <c r="A2942" s="36">
        <f t="shared" si="369"/>
        <v>1619</v>
      </c>
      <c r="B2942" s="526"/>
      <c r="C2942" s="36" t="str">
        <f>VLOOKUP('Employee Salary Payroll Tax '!B2944,'Employee Salary Payroll Tax '!$D$1:$E$7,2,FALSE)</f>
        <v>Not Assigned</v>
      </c>
      <c r="D2942" s="61">
        <f t="shared" si="362"/>
        <v>0</v>
      </c>
      <c r="E2942" s="351">
        <f>'Employee Salary Payroll Tax '!N2944</f>
        <v>0</v>
      </c>
      <c r="F2942" s="351">
        <f t="shared" si="363"/>
        <v>0</v>
      </c>
      <c r="G2942" s="352"/>
      <c r="H2942" s="351">
        <f t="shared" si="368"/>
        <v>45000</v>
      </c>
      <c r="I2942" s="351">
        <f t="shared" si="364"/>
        <v>0</v>
      </c>
      <c r="J2942" s="351">
        <f t="shared" si="365"/>
        <v>0</v>
      </c>
      <c r="K2942" s="293">
        <f>SUM('Employee Salary Payroll Tax '!I2944:K2944)</f>
        <v>-343.40999999999997</v>
      </c>
      <c r="L2942" s="293">
        <f>'Employee Salary Payroll Tax '!H2944</f>
        <v>0</v>
      </c>
      <c r="M2942" s="293">
        <f t="shared" si="366"/>
        <v>343.40999999999997</v>
      </c>
      <c r="N2942" s="359">
        <f t="shared" si="367"/>
        <v>0</v>
      </c>
      <c r="O2942" s="331"/>
      <c r="P2942" s="61"/>
      <c r="Q2942" s="294"/>
      <c r="R2942" s="292"/>
      <c r="S2942" s="291"/>
    </row>
    <row r="2943" spans="1:19" ht="14.4">
      <c r="A2943" s="36">
        <f t="shared" si="369"/>
        <v>1620</v>
      </c>
      <c r="B2943" s="526"/>
      <c r="C2943" s="36" t="str">
        <f>VLOOKUP('Employee Salary Payroll Tax '!B2945,'Employee Salary Payroll Tax '!$D$1:$E$7,2,FALSE)</f>
        <v>UA</v>
      </c>
      <c r="D2943" s="61">
        <f t="shared" si="362"/>
        <v>0.03</v>
      </c>
      <c r="E2943" s="351">
        <f>'Employee Salary Payroll Tax '!N2945</f>
        <v>71568.13</v>
      </c>
      <c r="F2943" s="351">
        <f t="shared" si="363"/>
        <v>73715.173900000009</v>
      </c>
      <c r="G2943" s="352"/>
      <c r="H2943" s="351">
        <f t="shared" si="368"/>
        <v>0</v>
      </c>
      <c r="I2943" s="351">
        <f t="shared" si="364"/>
        <v>2147.0439000000042</v>
      </c>
      <c r="J2943" s="351">
        <f t="shared" si="365"/>
        <v>0</v>
      </c>
      <c r="K2943" s="293">
        <f>SUM('Employee Salary Payroll Tax '!I2945:K2945)</f>
        <v>62240.400000000009</v>
      </c>
      <c r="L2943" s="293">
        <f>'Employee Salary Payroll Tax '!H2945</f>
        <v>170.39</v>
      </c>
      <c r="M2943" s="293">
        <f t="shared" si="366"/>
        <v>9157.3399999999965</v>
      </c>
      <c r="N2943" s="359">
        <f t="shared" si="367"/>
        <v>0</v>
      </c>
      <c r="O2943" s="331"/>
      <c r="P2943" s="61"/>
      <c r="Q2943" s="294"/>
      <c r="R2943" s="292"/>
      <c r="S2943" s="291"/>
    </row>
    <row r="2944" spans="1:19" ht="14.4">
      <c r="A2944" s="36">
        <f t="shared" si="369"/>
        <v>1621</v>
      </c>
      <c r="B2944" s="526"/>
      <c r="C2944" s="36" t="str">
        <f>VLOOKUP('Employee Salary Payroll Tax '!B2946,'Employee Salary Payroll Tax '!$D$1:$E$7,2,FALSE)</f>
        <v>NonUnion</v>
      </c>
      <c r="D2944" s="61">
        <f t="shared" si="362"/>
        <v>2.98E-2</v>
      </c>
      <c r="E2944" s="351">
        <f>'Employee Salary Payroll Tax '!N2946</f>
        <v>44375.64</v>
      </c>
      <c r="F2944" s="351">
        <f t="shared" si="363"/>
        <v>45698.034072000002</v>
      </c>
      <c r="G2944" s="352"/>
      <c r="H2944" s="351">
        <f t="shared" si="368"/>
        <v>624.36000000000058</v>
      </c>
      <c r="I2944" s="351">
        <f t="shared" si="364"/>
        <v>1322.3940720000028</v>
      </c>
      <c r="J2944" s="351">
        <f t="shared" si="365"/>
        <v>3.7461600000000037</v>
      </c>
      <c r="K2944" s="293">
        <f>SUM('Employee Salary Payroll Tax '!I2946:K2946)</f>
        <v>5420.16</v>
      </c>
      <c r="L2944" s="293">
        <f>'Employee Salary Payroll Tax '!H2946</f>
        <v>0</v>
      </c>
      <c r="M2944" s="293">
        <f t="shared" si="366"/>
        <v>38955.479999999996</v>
      </c>
      <c r="N2944" s="359">
        <f t="shared" si="367"/>
        <v>0.45756605617727325</v>
      </c>
      <c r="O2944" s="331"/>
      <c r="P2944" s="61"/>
      <c r="Q2944" s="294"/>
      <c r="R2944" s="292"/>
      <c r="S2944" s="291"/>
    </row>
    <row r="2945" spans="1:19" ht="14.4">
      <c r="A2945" s="36">
        <f t="shared" si="369"/>
        <v>1622</v>
      </c>
      <c r="B2945" s="526"/>
      <c r="C2945" s="36" t="str">
        <f>VLOOKUP('Employee Salary Payroll Tax '!B2947,'Employee Salary Payroll Tax '!$D$1:$E$7,2,FALSE)</f>
        <v>NonUnion</v>
      </c>
      <c r="D2945" s="61">
        <f t="shared" si="362"/>
        <v>2.98E-2</v>
      </c>
      <c r="E2945" s="351">
        <f>'Employee Salary Payroll Tax '!N2947</f>
        <v>79976.429999999993</v>
      </c>
      <c r="F2945" s="351">
        <f t="shared" si="363"/>
        <v>82359.727614000003</v>
      </c>
      <c r="G2945" s="352"/>
      <c r="H2945" s="351">
        <f t="shared" si="368"/>
        <v>0</v>
      </c>
      <c r="I2945" s="351">
        <f t="shared" si="364"/>
        <v>2383.2976140000101</v>
      </c>
      <c r="J2945" s="351">
        <f t="shared" si="365"/>
        <v>0</v>
      </c>
      <c r="K2945" s="293">
        <f>SUM('Employee Salary Payroll Tax '!I2947:K2947)</f>
        <v>79976.429999999993</v>
      </c>
      <c r="L2945" s="293">
        <f>'Employee Salary Payroll Tax '!H2947</f>
        <v>0</v>
      </c>
      <c r="M2945" s="293">
        <f t="shared" si="366"/>
        <v>0</v>
      </c>
      <c r="N2945" s="359">
        <f t="shared" si="367"/>
        <v>0</v>
      </c>
      <c r="O2945" s="331"/>
      <c r="P2945" s="61"/>
      <c r="Q2945" s="294"/>
      <c r="R2945" s="292"/>
      <c r="S2945" s="291"/>
    </row>
    <row r="2946" spans="1:19" ht="14.4">
      <c r="A2946" s="36">
        <f t="shared" si="369"/>
        <v>1623</v>
      </c>
      <c r="B2946" s="526"/>
      <c r="C2946" s="36" t="str">
        <f>VLOOKUP('Employee Salary Payroll Tax '!B2948,'Employee Salary Payroll Tax '!$D$1:$E$7,2,FALSE)</f>
        <v>IBEW</v>
      </c>
      <c r="D2946" s="61">
        <f t="shared" si="362"/>
        <v>6.875E-3</v>
      </c>
      <c r="E2946" s="351">
        <f>'Employee Salary Payroll Tax '!N2948</f>
        <v>33541.72</v>
      </c>
      <c r="F2946" s="351">
        <f t="shared" si="363"/>
        <v>33772.319324999997</v>
      </c>
      <c r="G2946" s="352"/>
      <c r="H2946" s="351">
        <f t="shared" si="368"/>
        <v>11458.279999999999</v>
      </c>
      <c r="I2946" s="351">
        <f t="shared" si="364"/>
        <v>230.59932499999559</v>
      </c>
      <c r="J2946" s="351">
        <f t="shared" si="365"/>
        <v>1.3835959499999735</v>
      </c>
      <c r="K2946" s="293">
        <f>SUM('Employee Salary Payroll Tax '!I2948:K2948)</f>
        <v>33541.72</v>
      </c>
      <c r="L2946" s="293">
        <f>'Employee Salary Payroll Tax '!H2948</f>
        <v>0</v>
      </c>
      <c r="M2946" s="293">
        <f t="shared" si="366"/>
        <v>0</v>
      </c>
      <c r="N2946" s="359">
        <f t="shared" si="367"/>
        <v>1.3835959499587234</v>
      </c>
      <c r="O2946" s="331"/>
      <c r="P2946" s="61"/>
      <c r="Q2946" s="294"/>
      <c r="R2946" s="292"/>
      <c r="S2946" s="291"/>
    </row>
    <row r="2947" spans="1:19" ht="14.4">
      <c r="A2947" s="36">
        <f t="shared" si="369"/>
        <v>1624</v>
      </c>
      <c r="B2947" s="526"/>
      <c r="C2947" s="36" t="str">
        <f>VLOOKUP('Employee Salary Payroll Tax '!B2949,'Employee Salary Payroll Tax '!$D$1:$E$7,2,FALSE)</f>
        <v>IBEW</v>
      </c>
      <c r="D2947" s="61">
        <f t="shared" si="362"/>
        <v>6.875E-3</v>
      </c>
      <c r="E2947" s="351">
        <f>'Employee Salary Payroll Tax '!N2949</f>
        <v>31025.54</v>
      </c>
      <c r="F2947" s="351">
        <f t="shared" si="363"/>
        <v>31238.840587499999</v>
      </c>
      <c r="G2947" s="352"/>
      <c r="H2947" s="351">
        <f t="shared" si="368"/>
        <v>13974.46</v>
      </c>
      <c r="I2947" s="351">
        <f t="shared" si="364"/>
        <v>213.30058749999807</v>
      </c>
      <c r="J2947" s="351">
        <f t="shared" si="365"/>
        <v>1.2798035249999884</v>
      </c>
      <c r="K2947" s="293">
        <f>SUM('Employee Salary Payroll Tax '!I2949:K2949)</f>
        <v>31140.61</v>
      </c>
      <c r="L2947" s="293">
        <f>'Employee Salary Payroll Tax '!H2949</f>
        <v>0</v>
      </c>
      <c r="M2947" s="293">
        <f t="shared" si="366"/>
        <v>-115.06999999999971</v>
      </c>
      <c r="N2947" s="359">
        <f t="shared" si="367"/>
        <v>1.2845501624585853</v>
      </c>
      <c r="O2947" s="331"/>
      <c r="P2947" s="61"/>
      <c r="Q2947" s="294"/>
      <c r="R2947" s="292"/>
      <c r="S2947" s="291"/>
    </row>
    <row r="2948" spans="1:19" ht="14.4">
      <c r="A2948" s="36">
        <f t="shared" si="369"/>
        <v>1625</v>
      </c>
      <c r="B2948" s="526"/>
      <c r="C2948" s="36" t="str">
        <f>VLOOKUP('Employee Salary Payroll Tax '!B2950,'Employee Salary Payroll Tax '!$D$1:$E$7,2,FALSE)</f>
        <v>IBEW</v>
      </c>
      <c r="D2948" s="61">
        <f t="shared" si="362"/>
        <v>6.875E-3</v>
      </c>
      <c r="E2948" s="351">
        <f>'Employee Salary Payroll Tax '!N2950</f>
        <v>154156.47</v>
      </c>
      <c r="F2948" s="351">
        <f t="shared" si="363"/>
        <v>155216.29573124999</v>
      </c>
      <c r="G2948" s="352"/>
      <c r="H2948" s="351">
        <f t="shared" si="368"/>
        <v>0</v>
      </c>
      <c r="I2948" s="351">
        <f t="shared" si="364"/>
        <v>1059.8257312499918</v>
      </c>
      <c r="J2948" s="351">
        <f t="shared" si="365"/>
        <v>0</v>
      </c>
      <c r="K2948" s="293">
        <f>SUM('Employee Salary Payroll Tax '!I2950:K2950)</f>
        <v>145109.26999999999</v>
      </c>
      <c r="L2948" s="293">
        <f>'Employee Salary Payroll Tax '!H2950</f>
        <v>0</v>
      </c>
      <c r="M2948" s="293">
        <f t="shared" si="366"/>
        <v>9047.2000000000116</v>
      </c>
      <c r="N2948" s="359">
        <f t="shared" si="367"/>
        <v>0</v>
      </c>
      <c r="O2948" s="331"/>
      <c r="P2948" s="61"/>
      <c r="Q2948" s="294"/>
      <c r="R2948" s="292"/>
      <c r="S2948" s="291"/>
    </row>
    <row r="2949" spans="1:19" ht="14.4">
      <c r="A2949" s="36">
        <f t="shared" si="369"/>
        <v>1626</v>
      </c>
      <c r="B2949" s="526"/>
      <c r="C2949" s="36" t="str">
        <f>VLOOKUP('Employee Salary Payroll Tax '!B2951,'Employee Salary Payroll Tax '!$D$1:$E$7,2,FALSE)</f>
        <v>NonUnion</v>
      </c>
      <c r="D2949" s="61">
        <f t="shared" si="362"/>
        <v>2.98E-2</v>
      </c>
      <c r="E2949" s="351">
        <f>'Employee Salary Payroll Tax '!N2951</f>
        <v>28112.85</v>
      </c>
      <c r="F2949" s="351">
        <f t="shared" si="363"/>
        <v>28950.612929999999</v>
      </c>
      <c r="G2949" s="352"/>
      <c r="H2949" s="351">
        <f t="shared" si="368"/>
        <v>16887.150000000001</v>
      </c>
      <c r="I2949" s="351">
        <f t="shared" si="364"/>
        <v>837.76293000000078</v>
      </c>
      <c r="J2949" s="351">
        <f t="shared" si="365"/>
        <v>5.026577580000005</v>
      </c>
      <c r="K2949" s="293">
        <f>SUM('Employee Salary Payroll Tax '!I2951:K2951)</f>
        <v>7218.6900000000005</v>
      </c>
      <c r="L2949" s="293">
        <f>'Employee Salary Payroll Tax '!H2951</f>
        <v>0</v>
      </c>
      <c r="M2949" s="293">
        <f t="shared" si="366"/>
        <v>20894.159999999996</v>
      </c>
      <c r="N2949" s="359">
        <f t="shared" si="367"/>
        <v>1.2907017719540899</v>
      </c>
      <c r="O2949" s="331"/>
      <c r="P2949" s="61"/>
      <c r="Q2949" s="294"/>
      <c r="R2949" s="292"/>
      <c r="S2949" s="291"/>
    </row>
    <row r="2950" spans="1:19" ht="14.4">
      <c r="A2950" s="36">
        <f t="shared" si="369"/>
        <v>1627</v>
      </c>
      <c r="B2950" s="526"/>
      <c r="C2950" s="36" t="str">
        <f>VLOOKUP('Employee Salary Payroll Tax '!B2952,'Employee Salary Payroll Tax '!$D$1:$E$7,2,FALSE)</f>
        <v>UA</v>
      </c>
      <c r="D2950" s="61">
        <f t="shared" si="362"/>
        <v>0.03</v>
      </c>
      <c r="E2950" s="351">
        <f>'Employee Salary Payroll Tax '!N2952</f>
        <v>71218.75</v>
      </c>
      <c r="F2950" s="351">
        <f t="shared" si="363"/>
        <v>73355.3125</v>
      </c>
      <c r="G2950" s="352"/>
      <c r="H2950" s="351">
        <f t="shared" si="368"/>
        <v>0</v>
      </c>
      <c r="I2950" s="351">
        <f t="shared" si="364"/>
        <v>2136.5625</v>
      </c>
      <c r="J2950" s="351">
        <f t="shared" si="365"/>
        <v>0</v>
      </c>
      <c r="K2950" s="293">
        <f>SUM('Employee Salary Payroll Tax '!I2952:K2952)</f>
        <v>23856.280000000002</v>
      </c>
      <c r="L2950" s="293">
        <f>'Employee Salary Payroll Tax '!H2952</f>
        <v>0</v>
      </c>
      <c r="M2950" s="293">
        <f t="shared" si="366"/>
        <v>47362.47</v>
      </c>
      <c r="N2950" s="359">
        <f t="shared" si="367"/>
        <v>0</v>
      </c>
      <c r="O2950" s="331"/>
      <c r="P2950" s="61"/>
      <c r="Q2950" s="294"/>
      <c r="R2950" s="292"/>
      <c r="S2950" s="291"/>
    </row>
    <row r="2951" spans="1:19" ht="14.4">
      <c r="A2951" s="36">
        <f t="shared" si="369"/>
        <v>1628</v>
      </c>
      <c r="B2951" s="526"/>
      <c r="C2951" s="36" t="str">
        <f>VLOOKUP('Employee Salary Payroll Tax '!B2953,'Employee Salary Payroll Tax '!$D$1:$E$7,2,FALSE)</f>
        <v>NonUnion</v>
      </c>
      <c r="D2951" s="61">
        <f t="shared" si="362"/>
        <v>2.98E-2</v>
      </c>
      <c r="E2951" s="351">
        <f>'Employee Salary Payroll Tax '!N2953</f>
        <v>103598.15</v>
      </c>
      <c r="F2951" s="351">
        <f t="shared" si="363"/>
        <v>106685.37487</v>
      </c>
      <c r="G2951" s="352"/>
      <c r="H2951" s="351">
        <f t="shared" si="368"/>
        <v>0</v>
      </c>
      <c r="I2951" s="351">
        <f t="shared" si="364"/>
        <v>3087.2248700000055</v>
      </c>
      <c r="J2951" s="351">
        <f t="shared" si="365"/>
        <v>0</v>
      </c>
      <c r="K2951" s="293">
        <f>SUM('Employee Salary Payroll Tax '!I2953:K2953)</f>
        <v>53381.62</v>
      </c>
      <c r="L2951" s="293">
        <f>'Employee Salary Payroll Tax '!H2953</f>
        <v>0</v>
      </c>
      <c r="M2951" s="293">
        <f t="shared" si="366"/>
        <v>50216.529999999992</v>
      </c>
      <c r="N2951" s="359">
        <f t="shared" si="367"/>
        <v>0</v>
      </c>
      <c r="O2951" s="331"/>
      <c r="P2951" s="61"/>
      <c r="Q2951" s="294"/>
      <c r="R2951" s="292"/>
      <c r="S2951" s="291"/>
    </row>
    <row r="2952" spans="1:19" ht="14.4">
      <c r="A2952" s="36">
        <f t="shared" si="369"/>
        <v>1629</v>
      </c>
      <c r="B2952" s="526"/>
      <c r="C2952" s="36" t="str">
        <f>VLOOKUP('Employee Salary Payroll Tax '!B2954,'Employee Salary Payroll Tax '!$D$1:$E$7,2,FALSE)</f>
        <v>NonUnion</v>
      </c>
      <c r="D2952" s="61">
        <f t="shared" si="362"/>
        <v>2.98E-2</v>
      </c>
      <c r="E2952" s="351">
        <f>'Employee Salary Payroll Tax '!N2954</f>
        <v>146782.20000000001</v>
      </c>
      <c r="F2952" s="351">
        <f t="shared" si="363"/>
        <v>151156.30956000002</v>
      </c>
      <c r="G2952" s="352"/>
      <c r="H2952" s="351">
        <f t="shared" si="368"/>
        <v>0</v>
      </c>
      <c r="I2952" s="351">
        <f t="shared" si="364"/>
        <v>4374.1095600000117</v>
      </c>
      <c r="J2952" s="351">
        <f t="shared" si="365"/>
        <v>0</v>
      </c>
      <c r="K2952" s="293">
        <f>SUM('Employee Salary Payroll Tax '!I2954:K2954)</f>
        <v>72513.97</v>
      </c>
      <c r="L2952" s="293">
        <f>'Employee Salary Payroll Tax '!H2954</f>
        <v>0</v>
      </c>
      <c r="M2952" s="293">
        <f t="shared" si="366"/>
        <v>74268.23000000001</v>
      </c>
      <c r="N2952" s="359">
        <f t="shared" si="367"/>
        <v>0</v>
      </c>
      <c r="O2952" s="331"/>
      <c r="P2952" s="61"/>
      <c r="Q2952" s="294"/>
      <c r="R2952" s="292"/>
      <c r="S2952" s="291"/>
    </row>
    <row r="2953" spans="1:19" ht="14.4">
      <c r="A2953" s="36">
        <f t="shared" si="369"/>
        <v>1630</v>
      </c>
      <c r="B2953" s="526"/>
      <c r="C2953" s="36" t="str">
        <f>VLOOKUP('Employee Salary Payroll Tax '!B2955,'Employee Salary Payroll Tax '!$D$1:$E$7,2,FALSE)</f>
        <v>IBEW</v>
      </c>
      <c r="D2953" s="61">
        <f t="shared" si="362"/>
        <v>6.875E-3</v>
      </c>
      <c r="E2953" s="351">
        <f>'Employee Salary Payroll Tax '!N2955</f>
        <v>65243.59</v>
      </c>
      <c r="F2953" s="351">
        <f t="shared" si="363"/>
        <v>65692.139681249988</v>
      </c>
      <c r="G2953" s="352"/>
      <c r="H2953" s="351">
        <f t="shared" si="368"/>
        <v>0</v>
      </c>
      <c r="I2953" s="351">
        <f t="shared" si="364"/>
        <v>448.54968124999141</v>
      </c>
      <c r="J2953" s="351">
        <f t="shared" si="365"/>
        <v>0</v>
      </c>
      <c r="K2953" s="293">
        <f>SUM('Employee Salary Payroll Tax '!I2955:K2955)</f>
        <v>17469.27</v>
      </c>
      <c r="L2953" s="293">
        <f>'Employee Salary Payroll Tax '!H2955</f>
        <v>0</v>
      </c>
      <c r="M2953" s="293">
        <f t="shared" si="366"/>
        <v>47774.319999999992</v>
      </c>
      <c r="N2953" s="359">
        <f t="shared" si="367"/>
        <v>0</v>
      </c>
      <c r="O2953" s="331"/>
      <c r="P2953" s="61"/>
      <c r="Q2953" s="294"/>
      <c r="R2953" s="292"/>
      <c r="S2953" s="291"/>
    </row>
    <row r="2954" spans="1:19" ht="14.4">
      <c r="A2954" s="36">
        <f t="shared" si="369"/>
        <v>1631</v>
      </c>
      <c r="B2954" s="526"/>
      <c r="C2954" s="36" t="str">
        <f>VLOOKUP('Employee Salary Payroll Tax '!B2956,'Employee Salary Payroll Tax '!$D$1:$E$7,2,FALSE)</f>
        <v>NonUnion</v>
      </c>
      <c r="D2954" s="61">
        <f t="shared" si="362"/>
        <v>2.98E-2</v>
      </c>
      <c r="E2954" s="351">
        <f>'Employee Salary Payroll Tax '!N2956</f>
        <v>59012.15</v>
      </c>
      <c r="F2954" s="351">
        <f t="shared" si="363"/>
        <v>60770.712070000001</v>
      </c>
      <c r="G2954" s="352"/>
      <c r="H2954" s="351">
        <f t="shared" si="368"/>
        <v>0</v>
      </c>
      <c r="I2954" s="351">
        <f t="shared" si="364"/>
        <v>1758.5620699999999</v>
      </c>
      <c r="J2954" s="351">
        <f t="shared" si="365"/>
        <v>0</v>
      </c>
      <c r="K2954" s="293">
        <f>SUM('Employee Salary Payroll Tax '!I2956:K2956)</f>
        <v>42442.44</v>
      </c>
      <c r="L2954" s="293">
        <f>'Employee Salary Payroll Tax '!H2956</f>
        <v>0</v>
      </c>
      <c r="M2954" s="293">
        <f t="shared" si="366"/>
        <v>16569.71</v>
      </c>
      <c r="N2954" s="359">
        <f t="shared" si="367"/>
        <v>0</v>
      </c>
      <c r="O2954" s="331"/>
      <c r="P2954" s="61"/>
      <c r="Q2954" s="294"/>
      <c r="R2954" s="292"/>
      <c r="S2954" s="291"/>
    </row>
    <row r="2955" spans="1:19" ht="14.4">
      <c r="A2955" s="36">
        <f t="shared" si="369"/>
        <v>1632</v>
      </c>
      <c r="B2955" s="526"/>
      <c r="C2955" s="36" t="str">
        <f>VLOOKUP('Employee Salary Payroll Tax '!B2957,'Employee Salary Payroll Tax '!$D$1:$E$7,2,FALSE)</f>
        <v>IBEW</v>
      </c>
      <c r="D2955" s="61">
        <f t="shared" si="362"/>
        <v>6.875E-3</v>
      </c>
      <c r="E2955" s="351">
        <f>'Employee Salary Payroll Tax '!N2957</f>
        <v>52929.62</v>
      </c>
      <c r="F2955" s="351">
        <f t="shared" si="363"/>
        <v>53293.511137499998</v>
      </c>
      <c r="G2955" s="352"/>
      <c r="H2955" s="351">
        <f t="shared" si="368"/>
        <v>0</v>
      </c>
      <c r="I2955" s="351">
        <f t="shared" si="364"/>
        <v>363.89113749999524</v>
      </c>
      <c r="J2955" s="351">
        <f t="shared" si="365"/>
        <v>0</v>
      </c>
      <c r="K2955" s="293">
        <f>SUM('Employee Salary Payroll Tax '!I2957:K2957)</f>
        <v>52889.440000000002</v>
      </c>
      <c r="L2955" s="293">
        <f>'Employee Salary Payroll Tax '!H2957</f>
        <v>0.59</v>
      </c>
      <c r="M2955" s="293">
        <f t="shared" si="366"/>
        <v>39.590000000000288</v>
      </c>
      <c r="N2955" s="359">
        <f t="shared" si="367"/>
        <v>0</v>
      </c>
      <c r="O2955" s="331"/>
      <c r="P2955" s="61"/>
      <c r="Q2955" s="294"/>
      <c r="R2955" s="292"/>
      <c r="S2955" s="291"/>
    </row>
    <row r="2956" spans="1:19" ht="14.4">
      <c r="A2956" s="36">
        <f t="shared" si="369"/>
        <v>1633</v>
      </c>
      <c r="B2956" s="526"/>
      <c r="C2956" s="36" t="str">
        <f>VLOOKUP('Employee Salary Payroll Tax '!B2958,'Employee Salary Payroll Tax '!$D$1:$E$7,2,FALSE)</f>
        <v>NonUnion</v>
      </c>
      <c r="D2956" s="61">
        <f t="shared" si="362"/>
        <v>2.98E-2</v>
      </c>
      <c r="E2956" s="351">
        <f>'Employee Salary Payroll Tax '!N2958</f>
        <v>55367.78</v>
      </c>
      <c r="F2956" s="351">
        <f t="shared" si="363"/>
        <v>57017.739844000003</v>
      </c>
      <c r="G2956" s="352"/>
      <c r="H2956" s="351">
        <f t="shared" si="368"/>
        <v>0</v>
      </c>
      <c r="I2956" s="351">
        <f t="shared" si="364"/>
        <v>1649.9598440000045</v>
      </c>
      <c r="J2956" s="351">
        <f t="shared" si="365"/>
        <v>0</v>
      </c>
      <c r="K2956" s="293">
        <f>SUM('Employee Salary Payroll Tax '!I2958:K2958)</f>
        <v>0</v>
      </c>
      <c r="L2956" s="293">
        <f>'Employee Salary Payroll Tax '!H2958</f>
        <v>0</v>
      </c>
      <c r="M2956" s="293">
        <f t="shared" si="366"/>
        <v>55367.78</v>
      </c>
      <c r="N2956" s="359">
        <f t="shared" si="367"/>
        <v>0</v>
      </c>
      <c r="O2956" s="331"/>
      <c r="P2956" s="61"/>
      <c r="Q2956" s="294"/>
      <c r="R2956" s="292"/>
      <c r="S2956" s="291"/>
    </row>
    <row r="2957" spans="1:19" ht="14.4">
      <c r="A2957" s="36">
        <f t="shared" si="369"/>
        <v>1634</v>
      </c>
      <c r="B2957" s="526"/>
      <c r="C2957" s="36" t="str">
        <f>VLOOKUP('Employee Salary Payroll Tax '!B2959,'Employee Salary Payroll Tax '!$D$1:$E$7,2,FALSE)</f>
        <v>NonUnion</v>
      </c>
      <c r="D2957" s="61">
        <f t="shared" si="362"/>
        <v>2.98E-2</v>
      </c>
      <c r="E2957" s="351">
        <f>'Employee Salary Payroll Tax '!N2959</f>
        <v>40739.11</v>
      </c>
      <c r="F2957" s="351">
        <f t="shared" si="363"/>
        <v>41953.135478000004</v>
      </c>
      <c r="G2957" s="352"/>
      <c r="H2957" s="351">
        <f t="shared" si="368"/>
        <v>4260.8899999999994</v>
      </c>
      <c r="I2957" s="351">
        <f t="shared" si="364"/>
        <v>1214.0254780000032</v>
      </c>
      <c r="J2957" s="351">
        <f t="shared" si="365"/>
        <v>7.2841528680000192</v>
      </c>
      <c r="K2957" s="293">
        <f>SUM('Employee Salary Payroll Tax '!I2959:K2959)</f>
        <v>40739.11</v>
      </c>
      <c r="L2957" s="293">
        <f>'Employee Salary Payroll Tax '!H2959</f>
        <v>0</v>
      </c>
      <c r="M2957" s="293">
        <f t="shared" si="366"/>
        <v>0</v>
      </c>
      <c r="N2957" s="359">
        <f t="shared" si="367"/>
        <v>7.2841528678212182</v>
      </c>
      <c r="O2957" s="331"/>
      <c r="P2957" s="61"/>
      <c r="Q2957" s="294"/>
      <c r="R2957" s="292"/>
      <c r="S2957" s="291"/>
    </row>
    <row r="2958" spans="1:19" ht="14.4">
      <c r="A2958" s="36">
        <f t="shared" si="369"/>
        <v>1635</v>
      </c>
      <c r="B2958" s="526"/>
      <c r="C2958" s="36" t="str">
        <f>VLOOKUP('Employee Salary Payroll Tax '!B2960,'Employee Salary Payroll Tax '!$D$1:$E$7,2,FALSE)</f>
        <v>NonUnion</v>
      </c>
      <c r="D2958" s="61">
        <f t="shared" si="362"/>
        <v>2.98E-2</v>
      </c>
      <c r="E2958" s="351">
        <f>'Employee Salary Payroll Tax '!N2960</f>
        <v>89315.58</v>
      </c>
      <c r="F2958" s="351">
        <f t="shared" si="363"/>
        <v>91977.184284000003</v>
      </c>
      <c r="G2958" s="352"/>
      <c r="H2958" s="351">
        <f t="shared" si="368"/>
        <v>0</v>
      </c>
      <c r="I2958" s="351">
        <f t="shared" si="364"/>
        <v>2661.6042840000009</v>
      </c>
      <c r="J2958" s="351">
        <f t="shared" si="365"/>
        <v>0</v>
      </c>
      <c r="K2958" s="293">
        <f>SUM('Employee Salary Payroll Tax '!I2960:K2960)</f>
        <v>28718.460000000003</v>
      </c>
      <c r="L2958" s="293">
        <f>'Employee Salary Payroll Tax '!H2960</f>
        <v>29.04</v>
      </c>
      <c r="M2958" s="293">
        <f t="shared" si="366"/>
        <v>60568.079999999994</v>
      </c>
      <c r="N2958" s="359">
        <f t="shared" si="367"/>
        <v>0</v>
      </c>
      <c r="O2958" s="331"/>
      <c r="P2958" s="61"/>
      <c r="Q2958" s="294"/>
      <c r="R2958" s="292"/>
      <c r="S2958" s="291"/>
    </row>
    <row r="2959" spans="1:19" ht="14.4">
      <c r="A2959" s="36">
        <f t="shared" si="369"/>
        <v>1636</v>
      </c>
      <c r="B2959" s="526"/>
      <c r="C2959" s="36" t="str">
        <f>VLOOKUP('Employee Salary Payroll Tax '!B2961,'Employee Salary Payroll Tax '!$D$1:$E$7,2,FALSE)</f>
        <v>NonUnion</v>
      </c>
      <c r="D2959" s="61">
        <f t="shared" si="362"/>
        <v>2.98E-2</v>
      </c>
      <c r="E2959" s="351">
        <f>'Employee Salary Payroll Tax '!N2961</f>
        <v>57926.39</v>
      </c>
      <c r="F2959" s="351">
        <f t="shared" si="363"/>
        <v>59652.596422000002</v>
      </c>
      <c r="G2959" s="352"/>
      <c r="H2959" s="351">
        <f t="shared" si="368"/>
        <v>0</v>
      </c>
      <c r="I2959" s="351">
        <f t="shared" si="364"/>
        <v>1726.2064220000029</v>
      </c>
      <c r="J2959" s="351">
        <f t="shared" si="365"/>
        <v>0</v>
      </c>
      <c r="K2959" s="293">
        <f>SUM('Employee Salary Payroll Tax '!I2961:K2961)</f>
        <v>18211</v>
      </c>
      <c r="L2959" s="293">
        <f>'Employee Salary Payroll Tax '!H2961</f>
        <v>0</v>
      </c>
      <c r="M2959" s="293">
        <f t="shared" si="366"/>
        <v>39715.39</v>
      </c>
      <c r="N2959" s="359">
        <f t="shared" si="367"/>
        <v>0</v>
      </c>
      <c r="O2959" s="331"/>
      <c r="P2959" s="61"/>
      <c r="Q2959" s="294"/>
      <c r="R2959" s="292"/>
      <c r="S2959" s="291"/>
    </row>
    <row r="2960" spans="1:19" ht="14.4">
      <c r="A2960" s="36">
        <f t="shared" si="369"/>
        <v>1637</v>
      </c>
      <c r="B2960" s="526"/>
      <c r="C2960" s="36" t="str">
        <f>VLOOKUP('Employee Salary Payroll Tax '!B2962,'Employee Salary Payroll Tax '!$D$1:$E$7,2,FALSE)</f>
        <v>UA</v>
      </c>
      <c r="D2960" s="61">
        <f t="shared" si="362"/>
        <v>0.03</v>
      </c>
      <c r="E2960" s="351">
        <f>'Employee Salary Payroll Tax '!N2962</f>
        <v>85832.17</v>
      </c>
      <c r="F2960" s="351">
        <f t="shared" si="363"/>
        <v>88407.1351</v>
      </c>
      <c r="G2960" s="352"/>
      <c r="H2960" s="351">
        <f t="shared" si="368"/>
        <v>0</v>
      </c>
      <c r="I2960" s="351">
        <f t="shared" si="364"/>
        <v>2574.9651000000013</v>
      </c>
      <c r="J2960" s="351">
        <f t="shared" si="365"/>
        <v>0</v>
      </c>
      <c r="K2960" s="293">
        <f>SUM('Employee Salary Payroll Tax '!I2962:K2962)</f>
        <v>75299.240000000005</v>
      </c>
      <c r="L2960" s="293">
        <f>'Employee Salary Payroll Tax '!H2962</f>
        <v>2350.9499999999998</v>
      </c>
      <c r="M2960" s="293">
        <f t="shared" si="366"/>
        <v>8181.9799999999932</v>
      </c>
      <c r="N2960" s="359">
        <f t="shared" si="367"/>
        <v>0</v>
      </c>
      <c r="O2960" s="331"/>
      <c r="P2960" s="61"/>
      <c r="Q2960" s="294"/>
      <c r="R2960" s="292"/>
      <c r="S2960" s="291"/>
    </row>
    <row r="2961" spans="1:19" ht="14.4">
      <c r="A2961" s="36">
        <f t="shared" si="369"/>
        <v>1638</v>
      </c>
      <c r="B2961" s="526"/>
      <c r="C2961" s="36" t="str">
        <f>VLOOKUP('Employee Salary Payroll Tax '!B2963,'Employee Salary Payroll Tax '!$D$1:$E$7,2,FALSE)</f>
        <v>IBEW</v>
      </c>
      <c r="D2961" s="61">
        <f t="shared" ref="D2961:D3024" si="370">VLOOKUP(C2961,C$9:D$12,2)</f>
        <v>6.875E-3</v>
      </c>
      <c r="E2961" s="351">
        <f>'Employee Salary Payroll Tax '!N2963</f>
        <v>150960.26999999999</v>
      </c>
      <c r="F2961" s="351">
        <f t="shared" ref="F2961:F3024" si="371">E2961*(1+D2961)</f>
        <v>151998.12185624999</v>
      </c>
      <c r="G2961" s="352"/>
      <c r="H2961" s="351">
        <f t="shared" si="368"/>
        <v>0</v>
      </c>
      <c r="I2961" s="351">
        <f t="shared" ref="I2961:I3024" si="372">F2961-E2961</f>
        <v>1037.8518562499958</v>
      </c>
      <c r="J2961" s="351">
        <f t="shared" ref="J2961:J3024" si="373">IF(H2961&gt;I2961,I2961*$J$12,H2961*$J$12)</f>
        <v>0</v>
      </c>
      <c r="K2961" s="293">
        <f>SUM('Employee Salary Payroll Tax '!I2963:K2963)</f>
        <v>127014.75</v>
      </c>
      <c r="L2961" s="293">
        <f>'Employee Salary Payroll Tax '!H2963</f>
        <v>0</v>
      </c>
      <c r="M2961" s="293">
        <f t="shared" ref="M2961:M3024" si="374">E2961-K2961-L2961</f>
        <v>23945.51999999999</v>
      </c>
      <c r="N2961" s="359">
        <f t="shared" ref="N2961:N3024" si="375">J2961*K2961/(SUM(K2961:M2961)+0.000001)</f>
        <v>0</v>
      </c>
      <c r="O2961" s="331"/>
      <c r="P2961" s="61"/>
      <c r="Q2961" s="294"/>
      <c r="R2961" s="292"/>
      <c r="S2961" s="291"/>
    </row>
    <row r="2962" spans="1:19" ht="14.4">
      <c r="A2962" s="36">
        <f t="shared" si="369"/>
        <v>1639</v>
      </c>
      <c r="B2962" s="526"/>
      <c r="C2962" s="36" t="str">
        <f>VLOOKUP('Employee Salary Payroll Tax '!B2964,'Employee Salary Payroll Tax '!$D$1:$E$7,2,FALSE)</f>
        <v>NonUnion</v>
      </c>
      <c r="D2962" s="61">
        <f t="shared" si="370"/>
        <v>2.98E-2</v>
      </c>
      <c r="E2962" s="351">
        <f>'Employee Salary Payroll Tax '!N2964</f>
        <v>24791.69</v>
      </c>
      <c r="F2962" s="351">
        <f t="shared" si="371"/>
        <v>25530.482361999999</v>
      </c>
      <c r="G2962" s="352"/>
      <c r="H2962" s="351">
        <f t="shared" ref="H2962:H3025" si="376">IF(E2962&gt;$H$12,0,$H$12-E2962)</f>
        <v>20208.310000000001</v>
      </c>
      <c r="I2962" s="351">
        <f t="shared" si="372"/>
        <v>738.79236200000014</v>
      </c>
      <c r="J2962" s="351">
        <f t="shared" si="373"/>
        <v>4.432754172000001</v>
      </c>
      <c r="K2962" s="293">
        <f>SUM('Employee Salary Payroll Tax '!I2964:K2964)</f>
        <v>6182.6900000000005</v>
      </c>
      <c r="L2962" s="293">
        <f>'Employee Salary Payroll Tax '!H2964</f>
        <v>0</v>
      </c>
      <c r="M2962" s="293">
        <f t="shared" si="374"/>
        <v>18609</v>
      </c>
      <c r="N2962" s="359">
        <f t="shared" si="375"/>
        <v>1.1054649719554102</v>
      </c>
      <c r="O2962" s="331"/>
      <c r="P2962" s="61"/>
      <c r="Q2962" s="294"/>
      <c r="R2962" s="292"/>
      <c r="S2962" s="291"/>
    </row>
    <row r="2963" spans="1:19" ht="14.4">
      <c r="A2963" s="36">
        <f t="shared" si="369"/>
        <v>1640</v>
      </c>
      <c r="B2963" s="526"/>
      <c r="C2963" s="36" t="str">
        <f>VLOOKUP('Employee Salary Payroll Tax '!B2965,'Employee Salary Payroll Tax '!$D$1:$E$7,2,FALSE)</f>
        <v>NonUnion</v>
      </c>
      <c r="D2963" s="61">
        <f t="shared" si="370"/>
        <v>2.98E-2</v>
      </c>
      <c r="E2963" s="351">
        <f>'Employee Salary Payroll Tax '!N2965</f>
        <v>15042.53</v>
      </c>
      <c r="F2963" s="351">
        <f t="shared" si="371"/>
        <v>15490.797394000001</v>
      </c>
      <c r="G2963" s="352"/>
      <c r="H2963" s="351">
        <f t="shared" si="376"/>
        <v>29957.47</v>
      </c>
      <c r="I2963" s="351">
        <f t="shared" si="372"/>
        <v>448.26739400000042</v>
      </c>
      <c r="J2963" s="351">
        <f t="shared" si="373"/>
        <v>2.6896043640000027</v>
      </c>
      <c r="K2963" s="293">
        <f>SUM('Employee Salary Payroll Tax '!I2965:K2965)</f>
        <v>279.52</v>
      </c>
      <c r="L2963" s="293">
        <f>'Employee Salary Payroll Tax '!H2965</f>
        <v>0</v>
      </c>
      <c r="M2963" s="293">
        <f t="shared" si="374"/>
        <v>14763.01</v>
      </c>
      <c r="N2963" s="359">
        <f t="shared" si="375"/>
        <v>4.9978175996677587E-2</v>
      </c>
      <c r="O2963" s="331"/>
      <c r="P2963" s="61"/>
      <c r="Q2963" s="294"/>
      <c r="R2963" s="292"/>
      <c r="S2963" s="291"/>
    </row>
    <row r="2964" spans="1:19" ht="14.4">
      <c r="A2964" s="36">
        <f t="shared" si="369"/>
        <v>1641</v>
      </c>
      <c r="B2964" s="526"/>
      <c r="C2964" s="36" t="str">
        <f>VLOOKUP('Employee Salary Payroll Tax '!B2966,'Employee Salary Payroll Tax '!$D$1:$E$7,2,FALSE)</f>
        <v>IBEW</v>
      </c>
      <c r="D2964" s="61">
        <f t="shared" si="370"/>
        <v>6.875E-3</v>
      </c>
      <c r="E2964" s="351">
        <f>'Employee Salary Payroll Tax '!N2966</f>
        <v>131822.9</v>
      </c>
      <c r="F2964" s="351">
        <f t="shared" si="371"/>
        <v>132729.18243749999</v>
      </c>
      <c r="G2964" s="352"/>
      <c r="H2964" s="351">
        <f t="shared" si="376"/>
        <v>0</v>
      </c>
      <c r="I2964" s="351">
        <f t="shared" si="372"/>
        <v>906.28243749999092</v>
      </c>
      <c r="J2964" s="351">
        <f t="shared" si="373"/>
        <v>0</v>
      </c>
      <c r="K2964" s="293">
        <f>SUM('Employee Salary Payroll Tax '!I2966:K2966)</f>
        <v>82566</v>
      </c>
      <c r="L2964" s="293">
        <f>'Employee Salary Payroll Tax '!H2966</f>
        <v>0</v>
      </c>
      <c r="M2964" s="293">
        <f t="shared" si="374"/>
        <v>49256.899999999994</v>
      </c>
      <c r="N2964" s="359">
        <f t="shared" si="375"/>
        <v>0</v>
      </c>
      <c r="O2964" s="331"/>
      <c r="P2964" s="61"/>
      <c r="Q2964" s="294"/>
      <c r="R2964" s="292"/>
      <c r="S2964" s="291"/>
    </row>
    <row r="2965" spans="1:19" ht="14.4">
      <c r="A2965" s="36">
        <f t="shared" si="369"/>
        <v>1642</v>
      </c>
      <c r="B2965" s="526"/>
      <c r="C2965" s="36" t="str">
        <f>VLOOKUP('Employee Salary Payroll Tax '!B2967,'Employee Salary Payroll Tax '!$D$1:$E$7,2,FALSE)</f>
        <v>IBEW</v>
      </c>
      <c r="D2965" s="61">
        <f t="shared" si="370"/>
        <v>6.875E-3</v>
      </c>
      <c r="E2965" s="351">
        <f>'Employee Salary Payroll Tax '!N2967</f>
        <v>126113.95</v>
      </c>
      <c r="F2965" s="351">
        <f t="shared" si="371"/>
        <v>126980.98340624999</v>
      </c>
      <c r="G2965" s="352"/>
      <c r="H2965" s="351">
        <f t="shared" si="376"/>
        <v>0</v>
      </c>
      <c r="I2965" s="351">
        <f t="shared" si="372"/>
        <v>867.03340624998964</v>
      </c>
      <c r="J2965" s="351">
        <f t="shared" si="373"/>
        <v>0</v>
      </c>
      <c r="K2965" s="293">
        <f>SUM('Employee Salary Payroll Tax '!I2967:K2967)</f>
        <v>126083.86</v>
      </c>
      <c r="L2965" s="293">
        <f>'Employee Salary Payroll Tax '!H2967</f>
        <v>0</v>
      </c>
      <c r="M2965" s="293">
        <f t="shared" si="374"/>
        <v>30.089999999996508</v>
      </c>
      <c r="N2965" s="359">
        <f t="shared" si="375"/>
        <v>0</v>
      </c>
      <c r="O2965" s="331"/>
      <c r="P2965" s="61"/>
      <c r="Q2965" s="294"/>
      <c r="R2965" s="292"/>
      <c r="S2965" s="291"/>
    </row>
    <row r="2966" spans="1:19" ht="14.4">
      <c r="A2966" s="36">
        <f t="shared" si="369"/>
        <v>1643</v>
      </c>
      <c r="B2966" s="526"/>
      <c r="C2966" s="36" t="str">
        <f>VLOOKUP('Employee Salary Payroll Tax '!B2968,'Employee Salary Payroll Tax '!$D$1:$E$7,2,FALSE)</f>
        <v>NonUnion</v>
      </c>
      <c r="D2966" s="61">
        <f t="shared" si="370"/>
        <v>2.98E-2</v>
      </c>
      <c r="E2966" s="351">
        <f>'Employee Salary Payroll Tax '!N2968</f>
        <v>65011.69</v>
      </c>
      <c r="F2966" s="351">
        <f t="shared" si="371"/>
        <v>66949.038362000007</v>
      </c>
      <c r="G2966" s="352"/>
      <c r="H2966" s="351">
        <f t="shared" si="376"/>
        <v>0</v>
      </c>
      <c r="I2966" s="351">
        <f t="shared" si="372"/>
        <v>1937.3483620000043</v>
      </c>
      <c r="J2966" s="351">
        <f t="shared" si="373"/>
        <v>0</v>
      </c>
      <c r="K2966" s="293">
        <f>SUM('Employee Salary Payroll Tax '!I2968:K2968)</f>
        <v>65011.689999999995</v>
      </c>
      <c r="L2966" s="293">
        <f>'Employee Salary Payroll Tax '!H2968</f>
        <v>0</v>
      </c>
      <c r="M2966" s="293">
        <f t="shared" si="374"/>
        <v>7.2759576141834259E-12</v>
      </c>
      <c r="N2966" s="359">
        <f t="shared" si="375"/>
        <v>0</v>
      </c>
      <c r="O2966" s="331"/>
      <c r="P2966" s="61"/>
      <c r="Q2966" s="294"/>
      <c r="R2966" s="292"/>
      <c r="S2966" s="291"/>
    </row>
    <row r="2967" spans="1:19" ht="14.4">
      <c r="A2967" s="36">
        <f t="shared" si="369"/>
        <v>1644</v>
      </c>
      <c r="B2967" s="526"/>
      <c r="C2967" s="36" t="str">
        <f>VLOOKUP('Employee Salary Payroll Tax '!B2969,'Employee Salary Payroll Tax '!$D$1:$E$7,2,FALSE)</f>
        <v>NonUnion</v>
      </c>
      <c r="D2967" s="61">
        <f t="shared" si="370"/>
        <v>2.98E-2</v>
      </c>
      <c r="E2967" s="351">
        <f>'Employee Salary Payroll Tax '!N2969</f>
        <v>113508.75</v>
      </c>
      <c r="F2967" s="351">
        <f t="shared" si="371"/>
        <v>116891.31075</v>
      </c>
      <c r="G2967" s="352"/>
      <c r="H2967" s="351">
        <f t="shared" si="376"/>
        <v>0</v>
      </c>
      <c r="I2967" s="351">
        <f t="shared" si="372"/>
        <v>3382.5607500000042</v>
      </c>
      <c r="J2967" s="351">
        <f t="shared" si="373"/>
        <v>0</v>
      </c>
      <c r="K2967" s="293">
        <f>SUM('Employee Salary Payroll Tax '!I2969:K2969)</f>
        <v>8292.09</v>
      </c>
      <c r="L2967" s="293">
        <f>'Employee Salary Payroll Tax '!H2969</f>
        <v>0</v>
      </c>
      <c r="M2967" s="293">
        <f t="shared" si="374"/>
        <v>105216.66</v>
      </c>
      <c r="N2967" s="359">
        <f t="shared" si="375"/>
        <v>0</v>
      </c>
      <c r="O2967" s="331"/>
      <c r="P2967" s="61"/>
      <c r="Q2967" s="294"/>
      <c r="R2967" s="292"/>
      <c r="S2967" s="291"/>
    </row>
    <row r="2968" spans="1:19" ht="14.4">
      <c r="A2968" s="36">
        <f t="shared" si="369"/>
        <v>1645</v>
      </c>
      <c r="B2968" s="526"/>
      <c r="C2968" s="36" t="str">
        <f>VLOOKUP('Employee Salary Payroll Tax '!B2970,'Employee Salary Payroll Tax '!$D$1:$E$7,2,FALSE)</f>
        <v>NonUnion</v>
      </c>
      <c r="D2968" s="61">
        <f t="shared" si="370"/>
        <v>2.98E-2</v>
      </c>
      <c r="E2968" s="351">
        <f>'Employee Salary Payroll Tax '!N2970</f>
        <v>6806.22</v>
      </c>
      <c r="F2968" s="351">
        <f t="shared" si="371"/>
        <v>7009.0453560000005</v>
      </c>
      <c r="G2968" s="352"/>
      <c r="H2968" s="351">
        <f t="shared" si="376"/>
        <v>38193.78</v>
      </c>
      <c r="I2968" s="351">
        <f t="shared" si="372"/>
        <v>202.82535600000028</v>
      </c>
      <c r="J2968" s="351">
        <f t="shared" si="373"/>
        <v>1.2169521360000017</v>
      </c>
      <c r="K2968" s="293">
        <f>SUM('Employee Salary Payroll Tax '!I2970:K2970)</f>
        <v>6849.77</v>
      </c>
      <c r="L2968" s="293">
        <f>'Employee Salary Payroll Tax '!H2970</f>
        <v>0</v>
      </c>
      <c r="M2968" s="293">
        <f t="shared" si="374"/>
        <v>-43.550000000000182</v>
      </c>
      <c r="N2968" s="359">
        <f t="shared" si="375"/>
        <v>1.2247388758200577</v>
      </c>
      <c r="O2968" s="331"/>
      <c r="P2968" s="61"/>
      <c r="Q2968" s="294"/>
      <c r="R2968" s="292"/>
      <c r="S2968" s="291"/>
    </row>
    <row r="2969" spans="1:19" ht="14.4">
      <c r="A2969" s="36">
        <f t="shared" si="369"/>
        <v>1646</v>
      </c>
      <c r="B2969" s="526"/>
      <c r="C2969" s="36" t="str">
        <f>VLOOKUP('Employee Salary Payroll Tax '!B2971,'Employee Salary Payroll Tax '!$D$1:$E$7,2,FALSE)</f>
        <v>Not Assigned</v>
      </c>
      <c r="D2969" s="61">
        <f t="shared" si="370"/>
        <v>0</v>
      </c>
      <c r="E2969" s="351">
        <f>'Employee Salary Payroll Tax '!N2971</f>
        <v>0.02</v>
      </c>
      <c r="F2969" s="351">
        <f t="shared" si="371"/>
        <v>0.02</v>
      </c>
      <c r="G2969" s="352"/>
      <c r="H2969" s="351">
        <f t="shared" si="376"/>
        <v>44999.98</v>
      </c>
      <c r="I2969" s="351">
        <f t="shared" si="372"/>
        <v>0</v>
      </c>
      <c r="J2969" s="351">
        <f t="shared" si="373"/>
        <v>0</v>
      </c>
      <c r="K2969" s="293">
        <f>SUM('Employee Salary Payroll Tax '!I2971:K2971)</f>
        <v>5.33</v>
      </c>
      <c r="L2969" s="293">
        <f>'Employee Salary Payroll Tax '!H2971</f>
        <v>0</v>
      </c>
      <c r="M2969" s="293">
        <f t="shared" si="374"/>
        <v>-5.3100000000000005</v>
      </c>
      <c r="N2969" s="359">
        <f t="shared" si="375"/>
        <v>0</v>
      </c>
      <c r="O2969" s="331"/>
      <c r="P2969" s="61"/>
      <c r="Q2969" s="294"/>
      <c r="R2969" s="292"/>
      <c r="S2969" s="291"/>
    </row>
    <row r="2970" spans="1:19" ht="14.4">
      <c r="A2970" s="36">
        <f t="shared" si="369"/>
        <v>1647</v>
      </c>
      <c r="B2970" s="526"/>
      <c r="C2970" s="36" t="str">
        <f>VLOOKUP('Employee Salary Payroll Tax '!B2972,'Employee Salary Payroll Tax '!$D$1:$E$7,2,FALSE)</f>
        <v>NonUnion</v>
      </c>
      <c r="D2970" s="61">
        <f t="shared" si="370"/>
        <v>2.98E-2</v>
      </c>
      <c r="E2970" s="351">
        <f>'Employee Salary Payroll Tax '!N2972</f>
        <v>80025.179999999993</v>
      </c>
      <c r="F2970" s="351">
        <f t="shared" si="371"/>
        <v>82409.930364</v>
      </c>
      <c r="G2970" s="352"/>
      <c r="H2970" s="351">
        <f t="shared" si="376"/>
        <v>0</v>
      </c>
      <c r="I2970" s="351">
        <f t="shared" si="372"/>
        <v>2384.7503640000068</v>
      </c>
      <c r="J2970" s="351">
        <f t="shared" si="373"/>
        <v>0</v>
      </c>
      <c r="K2970" s="293">
        <f>SUM('Employee Salary Payroll Tax '!I2972:K2972)</f>
        <v>26000.12</v>
      </c>
      <c r="L2970" s="293">
        <f>'Employee Salary Payroll Tax '!H2972</f>
        <v>0</v>
      </c>
      <c r="M2970" s="293">
        <f t="shared" si="374"/>
        <v>54025.06</v>
      </c>
      <c r="N2970" s="359">
        <f t="shared" si="375"/>
        <v>0</v>
      </c>
      <c r="O2970" s="331"/>
      <c r="P2970" s="61"/>
      <c r="Q2970" s="294"/>
      <c r="R2970" s="292"/>
      <c r="S2970" s="291"/>
    </row>
    <row r="2971" spans="1:19" ht="14.4">
      <c r="A2971" s="36">
        <f t="shared" si="369"/>
        <v>1648</v>
      </c>
      <c r="B2971" s="526"/>
      <c r="C2971" s="36" t="str">
        <f>VLOOKUP('Employee Salary Payroll Tax '!B2973,'Employee Salary Payroll Tax '!$D$1:$E$7,2,FALSE)</f>
        <v>NonUnion</v>
      </c>
      <c r="D2971" s="61">
        <f t="shared" si="370"/>
        <v>2.98E-2</v>
      </c>
      <c r="E2971" s="351">
        <f>'Employee Salary Payroll Tax '!N2973</f>
        <v>63088.29</v>
      </c>
      <c r="F2971" s="351">
        <f t="shared" si="371"/>
        <v>64968.321042000003</v>
      </c>
      <c r="G2971" s="352"/>
      <c r="H2971" s="351">
        <f t="shared" si="376"/>
        <v>0</v>
      </c>
      <c r="I2971" s="351">
        <f t="shared" si="372"/>
        <v>1880.0310420000023</v>
      </c>
      <c r="J2971" s="351">
        <f t="shared" si="373"/>
        <v>0</v>
      </c>
      <c r="K2971" s="293">
        <f>SUM('Employee Salary Payroll Tax '!I2973:K2973)</f>
        <v>52083.92</v>
      </c>
      <c r="L2971" s="293">
        <f>'Employee Salary Payroll Tax '!H2973</f>
        <v>0</v>
      </c>
      <c r="M2971" s="293">
        <f t="shared" si="374"/>
        <v>11004.370000000003</v>
      </c>
      <c r="N2971" s="359">
        <f t="shared" si="375"/>
        <v>0</v>
      </c>
      <c r="O2971" s="331"/>
      <c r="P2971" s="61"/>
      <c r="Q2971" s="294"/>
      <c r="R2971" s="292"/>
      <c r="S2971" s="291"/>
    </row>
    <row r="2972" spans="1:19" ht="14.4">
      <c r="A2972" s="36">
        <f t="shared" si="369"/>
        <v>1649</v>
      </c>
      <c r="B2972" s="526"/>
      <c r="C2972" s="36" t="str">
        <f>VLOOKUP('Employee Salary Payroll Tax '!B2974,'Employee Salary Payroll Tax '!$D$1:$E$7,2,FALSE)</f>
        <v>NonUnion</v>
      </c>
      <c r="D2972" s="61">
        <f t="shared" si="370"/>
        <v>2.98E-2</v>
      </c>
      <c r="E2972" s="351">
        <f>'Employee Salary Payroll Tax '!N2974</f>
        <v>6680.46</v>
      </c>
      <c r="F2972" s="351">
        <f t="shared" si="371"/>
        <v>6879.5377080000007</v>
      </c>
      <c r="G2972" s="352"/>
      <c r="H2972" s="351">
        <f t="shared" si="376"/>
        <v>38319.54</v>
      </c>
      <c r="I2972" s="351">
        <f t="shared" si="372"/>
        <v>199.07770800000071</v>
      </c>
      <c r="J2972" s="351">
        <f t="shared" si="373"/>
        <v>1.1944662480000043</v>
      </c>
      <c r="K2972" s="293">
        <f>SUM('Employee Salary Payroll Tax '!I2974:K2974)</f>
        <v>6702.82</v>
      </c>
      <c r="L2972" s="293">
        <f>'Employee Salary Payroll Tax '!H2974</f>
        <v>0.86</v>
      </c>
      <c r="M2972" s="293">
        <f t="shared" si="374"/>
        <v>-23.219999999999672</v>
      </c>
      <c r="N2972" s="359">
        <f t="shared" si="375"/>
        <v>1.1984642158206058</v>
      </c>
      <c r="O2972" s="331"/>
      <c r="P2972" s="61"/>
      <c r="Q2972" s="294"/>
      <c r="R2972" s="292"/>
      <c r="S2972" s="291"/>
    </row>
    <row r="2973" spans="1:19" ht="14.4">
      <c r="A2973" s="36">
        <f t="shared" si="369"/>
        <v>1650</v>
      </c>
      <c r="B2973" s="526"/>
      <c r="C2973" s="36" t="str">
        <f>VLOOKUP('Employee Salary Payroll Tax '!B2975,'Employee Salary Payroll Tax '!$D$1:$E$7,2,FALSE)</f>
        <v>Not Assigned</v>
      </c>
      <c r="D2973" s="61">
        <f t="shared" si="370"/>
        <v>0</v>
      </c>
      <c r="E2973" s="351">
        <f>'Employee Salary Payroll Tax '!N2975</f>
        <v>0.02</v>
      </c>
      <c r="F2973" s="351">
        <f t="shared" si="371"/>
        <v>0.02</v>
      </c>
      <c r="G2973" s="352"/>
      <c r="H2973" s="351">
        <f t="shared" si="376"/>
        <v>44999.98</v>
      </c>
      <c r="I2973" s="351">
        <f t="shared" si="372"/>
        <v>0</v>
      </c>
      <c r="J2973" s="351">
        <f t="shared" si="373"/>
        <v>0</v>
      </c>
      <c r="K2973" s="293">
        <f>SUM('Employee Salary Payroll Tax '!I2975:K2975)</f>
        <v>0.02</v>
      </c>
      <c r="L2973" s="293">
        <f>'Employee Salary Payroll Tax '!H2975</f>
        <v>0</v>
      </c>
      <c r="M2973" s="293">
        <f t="shared" si="374"/>
        <v>0</v>
      </c>
      <c r="N2973" s="359">
        <f t="shared" si="375"/>
        <v>0</v>
      </c>
      <c r="O2973" s="331"/>
      <c r="P2973" s="61"/>
      <c r="Q2973" s="294"/>
      <c r="R2973" s="292"/>
      <c r="S2973" s="291"/>
    </row>
    <row r="2974" spans="1:19" ht="14.4">
      <c r="A2974" s="36">
        <f t="shared" si="369"/>
        <v>1651</v>
      </c>
      <c r="B2974" s="526"/>
      <c r="C2974" s="36" t="str">
        <f>VLOOKUP('Employee Salary Payroll Tax '!B2976,'Employee Salary Payroll Tax '!$D$1:$E$7,2,FALSE)</f>
        <v>NonUnion</v>
      </c>
      <c r="D2974" s="61">
        <f t="shared" si="370"/>
        <v>2.98E-2</v>
      </c>
      <c r="E2974" s="351">
        <f>'Employee Salary Payroll Tax '!N2976</f>
        <v>62492.01</v>
      </c>
      <c r="F2974" s="351">
        <f t="shared" si="371"/>
        <v>64354.271898000006</v>
      </c>
      <c r="G2974" s="352"/>
      <c r="H2974" s="351">
        <f t="shared" si="376"/>
        <v>0</v>
      </c>
      <c r="I2974" s="351">
        <f t="shared" si="372"/>
        <v>1862.2618980000043</v>
      </c>
      <c r="J2974" s="351">
        <f t="shared" si="373"/>
        <v>0</v>
      </c>
      <c r="K2974" s="293">
        <f>SUM('Employee Salary Payroll Tax '!I2976:K2976)</f>
        <v>6424.72</v>
      </c>
      <c r="L2974" s="293">
        <f>'Employee Salary Payroll Tax '!H2976</f>
        <v>0</v>
      </c>
      <c r="M2974" s="293">
        <f t="shared" si="374"/>
        <v>56067.29</v>
      </c>
      <c r="N2974" s="359">
        <f t="shared" si="375"/>
        <v>0</v>
      </c>
      <c r="O2974" s="331"/>
      <c r="P2974" s="61"/>
      <c r="Q2974" s="294"/>
      <c r="R2974" s="292"/>
      <c r="S2974" s="291"/>
    </row>
    <row r="2975" spans="1:19" ht="14.4">
      <c r="A2975" s="36">
        <f t="shared" si="369"/>
        <v>1652</v>
      </c>
      <c r="B2975" s="526"/>
      <c r="C2975" s="36" t="str">
        <f>VLOOKUP('Employee Salary Payroll Tax '!B2977,'Employee Salary Payroll Tax '!$D$1:$E$7,2,FALSE)</f>
        <v>IBEW</v>
      </c>
      <c r="D2975" s="61">
        <f t="shared" si="370"/>
        <v>6.875E-3</v>
      </c>
      <c r="E2975" s="351">
        <f>'Employee Salary Payroll Tax '!N2977</f>
        <v>146712.09</v>
      </c>
      <c r="F2975" s="351">
        <f t="shared" si="371"/>
        <v>147720.73561874998</v>
      </c>
      <c r="G2975" s="352"/>
      <c r="H2975" s="351">
        <f t="shared" si="376"/>
        <v>0</v>
      </c>
      <c r="I2975" s="351">
        <f t="shared" si="372"/>
        <v>1008.6456187499862</v>
      </c>
      <c r="J2975" s="351">
        <f t="shared" si="373"/>
        <v>0</v>
      </c>
      <c r="K2975" s="293">
        <f>SUM('Employee Salary Payroll Tax '!I2977:K2977)</f>
        <v>25020.600000000002</v>
      </c>
      <c r="L2975" s="293">
        <f>'Employee Salary Payroll Tax '!H2977</f>
        <v>0</v>
      </c>
      <c r="M2975" s="293">
        <f t="shared" si="374"/>
        <v>121691.48999999999</v>
      </c>
      <c r="N2975" s="359">
        <f t="shared" si="375"/>
        <v>0</v>
      </c>
      <c r="O2975" s="331"/>
      <c r="P2975" s="61"/>
      <c r="Q2975" s="294"/>
      <c r="R2975" s="292"/>
      <c r="S2975" s="291"/>
    </row>
    <row r="2976" spans="1:19" ht="14.4">
      <c r="A2976" s="36">
        <f t="shared" si="369"/>
        <v>1653</v>
      </c>
      <c r="B2976" s="526"/>
      <c r="C2976" s="36" t="str">
        <f>VLOOKUP('Employee Salary Payroll Tax '!B2978,'Employee Salary Payroll Tax '!$D$1:$E$7,2,FALSE)</f>
        <v>NonUnion</v>
      </c>
      <c r="D2976" s="61">
        <f t="shared" si="370"/>
        <v>2.98E-2</v>
      </c>
      <c r="E2976" s="351">
        <f>'Employee Salary Payroll Tax '!N2978</f>
        <v>67881.61</v>
      </c>
      <c r="F2976" s="351">
        <f t="shared" si="371"/>
        <v>69904.481978000011</v>
      </c>
      <c r="G2976" s="352"/>
      <c r="H2976" s="351">
        <f t="shared" si="376"/>
        <v>0</v>
      </c>
      <c r="I2976" s="351">
        <f t="shared" si="372"/>
        <v>2022.8719780000101</v>
      </c>
      <c r="J2976" s="351">
        <f t="shared" si="373"/>
        <v>0</v>
      </c>
      <c r="K2976" s="293">
        <f>SUM('Employee Salary Payroll Tax '!I2978:K2978)</f>
        <v>8106.16</v>
      </c>
      <c r="L2976" s="293">
        <f>'Employee Salary Payroll Tax '!H2978</f>
        <v>0</v>
      </c>
      <c r="M2976" s="293">
        <f t="shared" si="374"/>
        <v>59775.45</v>
      </c>
      <c r="N2976" s="359">
        <f t="shared" si="375"/>
        <v>0</v>
      </c>
      <c r="O2976" s="331"/>
      <c r="P2976" s="61"/>
      <c r="Q2976" s="294"/>
      <c r="R2976" s="292"/>
      <c r="S2976" s="291"/>
    </row>
    <row r="2977" spans="1:19" ht="14.4">
      <c r="A2977" s="36">
        <f t="shared" si="369"/>
        <v>1654</v>
      </c>
      <c r="B2977" s="526"/>
      <c r="C2977" s="36" t="str">
        <f>VLOOKUP('Employee Salary Payroll Tax '!B2979,'Employee Salary Payroll Tax '!$D$1:$E$7,2,FALSE)</f>
        <v>IBEW</v>
      </c>
      <c r="D2977" s="61">
        <f t="shared" si="370"/>
        <v>6.875E-3</v>
      </c>
      <c r="E2977" s="351">
        <f>'Employee Salary Payroll Tax '!N2979</f>
        <v>21338.720000000001</v>
      </c>
      <c r="F2977" s="351">
        <f t="shared" si="371"/>
        <v>21485.423699999999</v>
      </c>
      <c r="G2977" s="352"/>
      <c r="H2977" s="351">
        <f t="shared" si="376"/>
        <v>23661.279999999999</v>
      </c>
      <c r="I2977" s="351">
        <f t="shared" si="372"/>
        <v>146.70369999999821</v>
      </c>
      <c r="J2977" s="351">
        <f t="shared" si="373"/>
        <v>0.8802221999999893</v>
      </c>
      <c r="K2977" s="293">
        <f>SUM('Employee Salary Payroll Tax '!I2979:K2979)</f>
        <v>21338.720000000001</v>
      </c>
      <c r="L2977" s="293">
        <f>'Employee Salary Payroll Tax '!H2979</f>
        <v>0</v>
      </c>
      <c r="M2977" s="293">
        <f t="shared" si="374"/>
        <v>0</v>
      </c>
      <c r="N2977" s="359">
        <f t="shared" si="375"/>
        <v>0.88022219995873929</v>
      </c>
      <c r="O2977" s="331"/>
      <c r="P2977" s="61"/>
      <c r="Q2977" s="294"/>
      <c r="R2977" s="292"/>
      <c r="S2977" s="291"/>
    </row>
    <row r="2978" spans="1:19" ht="14.4">
      <c r="A2978" s="36">
        <f t="shared" si="369"/>
        <v>1655</v>
      </c>
      <c r="B2978" s="526"/>
      <c r="C2978" s="36" t="str">
        <f>VLOOKUP('Employee Salary Payroll Tax '!B2980,'Employee Salary Payroll Tax '!$D$1:$E$7,2,FALSE)</f>
        <v>NonUnion</v>
      </c>
      <c r="D2978" s="61">
        <f t="shared" si="370"/>
        <v>2.98E-2</v>
      </c>
      <c r="E2978" s="351">
        <f>'Employee Salary Payroll Tax '!N2980</f>
        <v>85183.6</v>
      </c>
      <c r="F2978" s="351">
        <f t="shared" si="371"/>
        <v>87722.071280000004</v>
      </c>
      <c r="G2978" s="352"/>
      <c r="H2978" s="351">
        <f t="shared" si="376"/>
        <v>0</v>
      </c>
      <c r="I2978" s="351">
        <f t="shared" si="372"/>
        <v>2538.4712799999979</v>
      </c>
      <c r="J2978" s="351">
        <f t="shared" si="373"/>
        <v>0</v>
      </c>
      <c r="K2978" s="293">
        <f>SUM('Employee Salary Payroll Tax '!I2980:K2980)</f>
        <v>59114.64</v>
      </c>
      <c r="L2978" s="293">
        <f>'Employee Salary Payroll Tax '!H2980</f>
        <v>0</v>
      </c>
      <c r="M2978" s="293">
        <f t="shared" si="374"/>
        <v>26068.960000000006</v>
      </c>
      <c r="N2978" s="359">
        <f t="shared" si="375"/>
        <v>0</v>
      </c>
      <c r="O2978" s="331"/>
      <c r="P2978" s="61"/>
      <c r="Q2978" s="294"/>
      <c r="R2978" s="292"/>
      <c r="S2978" s="291"/>
    </row>
    <row r="2979" spans="1:19" ht="14.4">
      <c r="A2979" s="36">
        <f t="shared" si="369"/>
        <v>1656</v>
      </c>
      <c r="B2979" s="526"/>
      <c r="C2979" s="36" t="str">
        <f>VLOOKUP('Employee Salary Payroll Tax '!B2981,'Employee Salary Payroll Tax '!$D$1:$E$7,2,FALSE)</f>
        <v>IBEW</v>
      </c>
      <c r="D2979" s="61">
        <f t="shared" si="370"/>
        <v>6.875E-3</v>
      </c>
      <c r="E2979" s="351">
        <f>'Employee Salary Payroll Tax '!N2981</f>
        <v>130191.5</v>
      </c>
      <c r="F2979" s="351">
        <f t="shared" si="371"/>
        <v>131086.5665625</v>
      </c>
      <c r="G2979" s="352"/>
      <c r="H2979" s="351">
        <f t="shared" si="376"/>
        <v>0</v>
      </c>
      <c r="I2979" s="351">
        <f t="shared" si="372"/>
        <v>895.06656249999651</v>
      </c>
      <c r="J2979" s="351">
        <f t="shared" si="373"/>
        <v>0</v>
      </c>
      <c r="K2979" s="293">
        <f>SUM('Employee Salary Payroll Tax '!I2981:K2981)</f>
        <v>130081.48</v>
      </c>
      <c r="L2979" s="293">
        <f>'Employee Salary Payroll Tax '!H2981</f>
        <v>0</v>
      </c>
      <c r="M2979" s="293">
        <f t="shared" si="374"/>
        <v>110.02000000000407</v>
      </c>
      <c r="N2979" s="359">
        <f t="shared" si="375"/>
        <v>0</v>
      </c>
      <c r="O2979" s="331"/>
      <c r="P2979" s="61"/>
      <c r="Q2979" s="294"/>
      <c r="R2979" s="292"/>
      <c r="S2979" s="291"/>
    </row>
    <row r="2980" spans="1:19" ht="14.4">
      <c r="A2980" s="36">
        <f t="shared" si="369"/>
        <v>1657</v>
      </c>
      <c r="B2980" s="526"/>
      <c r="C2980" s="36" t="str">
        <f>VLOOKUP('Employee Salary Payroll Tax '!B2982,'Employee Salary Payroll Tax '!$D$1:$E$7,2,FALSE)</f>
        <v>IBEW</v>
      </c>
      <c r="D2980" s="61">
        <f t="shared" si="370"/>
        <v>6.875E-3</v>
      </c>
      <c r="E2980" s="351">
        <f>'Employee Salary Payroll Tax '!N2982</f>
        <v>101220.14</v>
      </c>
      <c r="F2980" s="351">
        <f t="shared" si="371"/>
        <v>101916.02846249999</v>
      </c>
      <c r="G2980" s="352"/>
      <c r="H2980" s="351">
        <f t="shared" si="376"/>
        <v>0</v>
      </c>
      <c r="I2980" s="351">
        <f t="shared" si="372"/>
        <v>695.88846249999187</v>
      </c>
      <c r="J2980" s="351">
        <f t="shared" si="373"/>
        <v>0</v>
      </c>
      <c r="K2980" s="293">
        <f>SUM('Employee Salary Payroll Tax '!I2982:K2982)</f>
        <v>91311.93</v>
      </c>
      <c r="L2980" s="293">
        <f>'Employee Salary Payroll Tax '!H2982</f>
        <v>0</v>
      </c>
      <c r="M2980" s="293">
        <f t="shared" si="374"/>
        <v>9908.2100000000064</v>
      </c>
      <c r="N2980" s="359">
        <f t="shared" si="375"/>
        <v>0</v>
      </c>
      <c r="O2980" s="331"/>
      <c r="P2980" s="61"/>
      <c r="Q2980" s="294"/>
      <c r="R2980" s="292"/>
      <c r="S2980" s="291"/>
    </row>
    <row r="2981" spans="1:19" ht="14.4">
      <c r="A2981" s="36">
        <f t="shared" si="369"/>
        <v>1658</v>
      </c>
      <c r="B2981" s="526"/>
      <c r="C2981" s="36" t="str">
        <f>VLOOKUP('Employee Salary Payroll Tax '!B2983,'Employee Salary Payroll Tax '!$D$1:$E$7,2,FALSE)</f>
        <v>NonUnion</v>
      </c>
      <c r="D2981" s="61">
        <f t="shared" si="370"/>
        <v>2.98E-2</v>
      </c>
      <c r="E2981" s="351">
        <f>'Employee Salary Payroll Tax '!N2983</f>
        <v>131651.64000000001</v>
      </c>
      <c r="F2981" s="351">
        <f t="shared" si="371"/>
        <v>135574.85887200001</v>
      </c>
      <c r="G2981" s="352"/>
      <c r="H2981" s="351">
        <f t="shared" si="376"/>
        <v>0</v>
      </c>
      <c r="I2981" s="351">
        <f t="shared" si="372"/>
        <v>3923.2188719999976</v>
      </c>
      <c r="J2981" s="351">
        <f t="shared" si="373"/>
        <v>0</v>
      </c>
      <c r="K2981" s="293">
        <f>SUM('Employee Salary Payroll Tax '!I2983:K2983)</f>
        <v>131651.64000000001</v>
      </c>
      <c r="L2981" s="293">
        <f>'Employee Salary Payroll Tax '!H2983</f>
        <v>0</v>
      </c>
      <c r="M2981" s="293">
        <f t="shared" si="374"/>
        <v>0</v>
      </c>
      <c r="N2981" s="359">
        <f t="shared" si="375"/>
        <v>0</v>
      </c>
      <c r="O2981" s="331"/>
      <c r="P2981" s="61"/>
      <c r="Q2981" s="294"/>
      <c r="R2981" s="292"/>
      <c r="S2981" s="291"/>
    </row>
    <row r="2982" spans="1:19" ht="14.4">
      <c r="A2982" s="36">
        <f t="shared" si="369"/>
        <v>1659</v>
      </c>
      <c r="B2982" s="526"/>
      <c r="C2982" s="36" t="str">
        <f>VLOOKUP('Employee Salary Payroll Tax '!B2984,'Employee Salary Payroll Tax '!$D$1:$E$7,2,FALSE)</f>
        <v>NonUnion</v>
      </c>
      <c r="D2982" s="61">
        <f t="shared" si="370"/>
        <v>2.98E-2</v>
      </c>
      <c r="E2982" s="351">
        <f>'Employee Salary Payroll Tax '!N2984</f>
        <v>88856.18</v>
      </c>
      <c r="F2982" s="351">
        <f t="shared" si="371"/>
        <v>91504.094163999995</v>
      </c>
      <c r="G2982" s="352"/>
      <c r="H2982" s="351">
        <f t="shared" si="376"/>
        <v>0</v>
      </c>
      <c r="I2982" s="351">
        <f t="shared" si="372"/>
        <v>2647.9141640000016</v>
      </c>
      <c r="J2982" s="351">
        <f t="shared" si="373"/>
        <v>0</v>
      </c>
      <c r="K2982" s="293">
        <f>SUM('Employee Salary Payroll Tax '!I2984:K2984)</f>
        <v>34228.85</v>
      </c>
      <c r="L2982" s="293">
        <f>'Employee Salary Payroll Tax '!H2984</f>
        <v>0</v>
      </c>
      <c r="M2982" s="293">
        <f t="shared" si="374"/>
        <v>54627.329999999994</v>
      </c>
      <c r="N2982" s="359">
        <f t="shared" si="375"/>
        <v>0</v>
      </c>
      <c r="O2982" s="331"/>
      <c r="P2982" s="61"/>
      <c r="Q2982" s="294"/>
      <c r="R2982" s="292"/>
      <c r="S2982" s="291"/>
    </row>
    <row r="2983" spans="1:19" ht="14.4">
      <c r="A2983" s="36">
        <f t="shared" si="369"/>
        <v>1660</v>
      </c>
      <c r="B2983" s="526"/>
      <c r="C2983" s="36" t="str">
        <f>VLOOKUP('Employee Salary Payroll Tax '!B2985,'Employee Salary Payroll Tax '!$D$1:$E$7,2,FALSE)</f>
        <v>NonUnion</v>
      </c>
      <c r="D2983" s="61">
        <f t="shared" si="370"/>
        <v>2.98E-2</v>
      </c>
      <c r="E2983" s="351">
        <f>'Employee Salary Payroll Tax '!N2985</f>
        <v>47820</v>
      </c>
      <c r="F2983" s="351">
        <f t="shared" si="371"/>
        <v>49245.036</v>
      </c>
      <c r="G2983" s="352"/>
      <c r="H2983" s="351">
        <f t="shared" si="376"/>
        <v>0</v>
      </c>
      <c r="I2983" s="351">
        <f t="shared" si="372"/>
        <v>1425.0360000000001</v>
      </c>
      <c r="J2983" s="351">
        <f t="shared" si="373"/>
        <v>0</v>
      </c>
      <c r="K2983" s="293">
        <f>SUM('Employee Salary Payroll Tax '!I2985:K2985)</f>
        <v>0</v>
      </c>
      <c r="L2983" s="293">
        <f>'Employee Salary Payroll Tax '!H2985</f>
        <v>0</v>
      </c>
      <c r="M2983" s="293">
        <f t="shared" si="374"/>
        <v>47820</v>
      </c>
      <c r="N2983" s="359">
        <f t="shared" si="375"/>
        <v>0</v>
      </c>
      <c r="O2983" s="331"/>
      <c r="P2983" s="61"/>
      <c r="Q2983" s="294"/>
      <c r="R2983" s="292"/>
      <c r="S2983" s="291"/>
    </row>
    <row r="2984" spans="1:19" ht="14.4">
      <c r="A2984" s="36">
        <f t="shared" si="369"/>
        <v>1661</v>
      </c>
      <c r="B2984" s="526"/>
      <c r="C2984" s="36" t="str">
        <f>VLOOKUP('Employee Salary Payroll Tax '!B2986,'Employee Salary Payroll Tax '!$D$1:$E$7,2,FALSE)</f>
        <v>IBEW</v>
      </c>
      <c r="D2984" s="61">
        <f t="shared" si="370"/>
        <v>6.875E-3</v>
      </c>
      <c r="E2984" s="351">
        <f>'Employee Salary Payroll Tax '!N2986</f>
        <v>37019.97</v>
      </c>
      <c r="F2984" s="351">
        <f t="shared" si="371"/>
        <v>37274.482293749999</v>
      </c>
      <c r="G2984" s="352"/>
      <c r="H2984" s="351">
        <f t="shared" si="376"/>
        <v>7980.0299999999988</v>
      </c>
      <c r="I2984" s="351">
        <f t="shared" si="372"/>
        <v>254.51229374999821</v>
      </c>
      <c r="J2984" s="351">
        <f t="shared" si="373"/>
        <v>1.5270737624999893</v>
      </c>
      <c r="K2984" s="293">
        <f>SUM('Employee Salary Payroll Tax '!I2986:K2986)</f>
        <v>37019.97</v>
      </c>
      <c r="L2984" s="293">
        <f>'Employee Salary Payroll Tax '!H2986</f>
        <v>0</v>
      </c>
      <c r="M2984" s="293">
        <f t="shared" si="374"/>
        <v>0</v>
      </c>
      <c r="N2984" s="359">
        <f t="shared" si="375"/>
        <v>1.5270737624587394</v>
      </c>
      <c r="O2984" s="331"/>
      <c r="P2984" s="61"/>
      <c r="Q2984" s="294"/>
      <c r="R2984" s="292"/>
      <c r="S2984" s="291"/>
    </row>
    <row r="2985" spans="1:19" ht="14.4">
      <c r="A2985" s="36">
        <f t="shared" si="369"/>
        <v>1662</v>
      </c>
      <c r="B2985" s="526"/>
      <c r="C2985" s="36" t="str">
        <f>VLOOKUP('Employee Salary Payroll Tax '!B2987,'Employee Salary Payroll Tax '!$D$1:$E$7,2,FALSE)</f>
        <v>NonUnion</v>
      </c>
      <c r="D2985" s="61">
        <f t="shared" si="370"/>
        <v>2.98E-2</v>
      </c>
      <c r="E2985" s="351">
        <f>'Employee Salary Payroll Tax '!N2987</f>
        <v>76984.210000000006</v>
      </c>
      <c r="F2985" s="351">
        <f t="shared" si="371"/>
        <v>79278.339458000017</v>
      </c>
      <c r="G2985" s="352"/>
      <c r="H2985" s="351">
        <f t="shared" si="376"/>
        <v>0</v>
      </c>
      <c r="I2985" s="351">
        <f t="shared" si="372"/>
        <v>2294.1294580000103</v>
      </c>
      <c r="J2985" s="351">
        <f t="shared" si="373"/>
        <v>0</v>
      </c>
      <c r="K2985" s="293">
        <f>SUM('Employee Salary Payroll Tax '!I2987:K2987)</f>
        <v>98.08</v>
      </c>
      <c r="L2985" s="293">
        <f>'Employee Salary Payroll Tax '!H2987</f>
        <v>0</v>
      </c>
      <c r="M2985" s="293">
        <f t="shared" si="374"/>
        <v>76886.13</v>
      </c>
      <c r="N2985" s="359">
        <f t="shared" si="375"/>
        <v>0</v>
      </c>
      <c r="O2985" s="331"/>
      <c r="P2985" s="61"/>
      <c r="Q2985" s="294"/>
      <c r="R2985" s="292"/>
      <c r="S2985" s="291"/>
    </row>
    <row r="2986" spans="1:19" ht="14.4">
      <c r="A2986" s="36">
        <f t="shared" si="369"/>
        <v>1663</v>
      </c>
      <c r="B2986" s="526"/>
      <c r="C2986" s="36" t="str">
        <f>VLOOKUP('Employee Salary Payroll Tax '!B2988,'Employee Salary Payroll Tax '!$D$1:$E$7,2,FALSE)</f>
        <v>IBEW</v>
      </c>
      <c r="D2986" s="61">
        <f t="shared" si="370"/>
        <v>6.875E-3</v>
      </c>
      <c r="E2986" s="351">
        <f>'Employee Salary Payroll Tax '!N2988</f>
        <v>59706.87</v>
      </c>
      <c r="F2986" s="351">
        <f t="shared" si="371"/>
        <v>60117.354731250001</v>
      </c>
      <c r="G2986" s="352"/>
      <c r="H2986" s="351">
        <f t="shared" si="376"/>
        <v>0</v>
      </c>
      <c r="I2986" s="351">
        <f t="shared" si="372"/>
        <v>410.48473124999873</v>
      </c>
      <c r="J2986" s="351">
        <f t="shared" si="373"/>
        <v>0</v>
      </c>
      <c r="K2986" s="293">
        <f>SUM('Employee Salary Payroll Tax '!I2988:K2988)</f>
        <v>58783.47</v>
      </c>
      <c r="L2986" s="293">
        <f>'Employee Salary Payroll Tax '!H2988</f>
        <v>0</v>
      </c>
      <c r="M2986" s="293">
        <f t="shared" si="374"/>
        <v>923.40000000000146</v>
      </c>
      <c r="N2986" s="359">
        <f t="shared" si="375"/>
        <v>0</v>
      </c>
      <c r="O2986" s="331"/>
      <c r="P2986" s="61"/>
      <c r="Q2986" s="294"/>
      <c r="R2986" s="292"/>
      <c r="S2986" s="291"/>
    </row>
    <row r="2987" spans="1:19" ht="14.4">
      <c r="A2987" s="36">
        <f t="shared" si="369"/>
        <v>1664</v>
      </c>
      <c r="B2987" s="526"/>
      <c r="C2987" s="36" t="str">
        <f>VLOOKUP('Employee Salary Payroll Tax '!B2989,'Employee Salary Payroll Tax '!$D$1:$E$7,2,FALSE)</f>
        <v>NonUnion</v>
      </c>
      <c r="D2987" s="61">
        <f t="shared" si="370"/>
        <v>2.98E-2</v>
      </c>
      <c r="E2987" s="351">
        <f>'Employee Salary Payroll Tax '!N2989</f>
        <v>60599.12</v>
      </c>
      <c r="F2987" s="351">
        <f t="shared" si="371"/>
        <v>62404.973776000006</v>
      </c>
      <c r="G2987" s="352"/>
      <c r="H2987" s="351">
        <f t="shared" si="376"/>
        <v>0</v>
      </c>
      <c r="I2987" s="351">
        <f t="shared" si="372"/>
        <v>1805.8537760000036</v>
      </c>
      <c r="J2987" s="351">
        <f t="shared" si="373"/>
        <v>0</v>
      </c>
      <c r="K2987" s="293">
        <f>SUM('Employee Salary Payroll Tax '!I2989:K2989)</f>
        <v>5581.4699999999993</v>
      </c>
      <c r="L2987" s="293">
        <f>'Employee Salary Payroll Tax '!H2989</f>
        <v>0</v>
      </c>
      <c r="M2987" s="293">
        <f t="shared" si="374"/>
        <v>55017.65</v>
      </c>
      <c r="N2987" s="359">
        <f t="shared" si="375"/>
        <v>0</v>
      </c>
      <c r="O2987" s="331"/>
      <c r="P2987" s="61"/>
      <c r="Q2987" s="294"/>
      <c r="R2987" s="292"/>
      <c r="S2987" s="291"/>
    </row>
    <row r="2988" spans="1:19" ht="14.4">
      <c r="A2988" s="36">
        <f t="shared" si="369"/>
        <v>1665</v>
      </c>
      <c r="B2988" s="526"/>
      <c r="C2988" s="36" t="str">
        <f>VLOOKUP('Employee Salary Payroll Tax '!B2990,'Employee Salary Payroll Tax '!$D$1:$E$7,2,FALSE)</f>
        <v>NonUnion</v>
      </c>
      <c r="D2988" s="61">
        <f t="shared" si="370"/>
        <v>2.98E-2</v>
      </c>
      <c r="E2988" s="351">
        <f>'Employee Salary Payroll Tax '!N2990</f>
        <v>3498.44</v>
      </c>
      <c r="F2988" s="351">
        <f t="shared" si="371"/>
        <v>3602.6935120000003</v>
      </c>
      <c r="G2988" s="352"/>
      <c r="H2988" s="351">
        <f t="shared" si="376"/>
        <v>41501.56</v>
      </c>
      <c r="I2988" s="351">
        <f t="shared" si="372"/>
        <v>104.25351200000023</v>
      </c>
      <c r="J2988" s="351">
        <f t="shared" si="373"/>
        <v>0.6255210720000014</v>
      </c>
      <c r="K2988" s="293">
        <f>SUM('Employee Salary Payroll Tax '!I2990:K2990)</f>
        <v>25.83</v>
      </c>
      <c r="L2988" s="293">
        <f>'Employee Salary Payroll Tax '!H2990</f>
        <v>0</v>
      </c>
      <c r="M2988" s="293">
        <f t="shared" si="374"/>
        <v>3472.61</v>
      </c>
      <c r="N2988" s="359">
        <f t="shared" si="375"/>
        <v>4.6184039986798785E-3</v>
      </c>
      <c r="O2988" s="331"/>
      <c r="P2988" s="61"/>
      <c r="Q2988" s="294"/>
      <c r="R2988" s="292"/>
      <c r="S2988" s="291"/>
    </row>
    <row r="2989" spans="1:19" ht="14.4">
      <c r="A2989" s="36">
        <f t="shared" ref="A2989:A3052" si="377">+A2988+1</f>
        <v>1666</v>
      </c>
      <c r="B2989" s="526"/>
      <c r="C2989" s="36" t="str">
        <f>VLOOKUP('Employee Salary Payroll Tax '!B2991,'Employee Salary Payroll Tax '!$D$1:$E$7,2,FALSE)</f>
        <v>NonUnion</v>
      </c>
      <c r="D2989" s="61">
        <f t="shared" si="370"/>
        <v>2.98E-2</v>
      </c>
      <c r="E2989" s="351">
        <f>'Employee Salary Payroll Tax '!N2991</f>
        <v>65628.789999999994</v>
      </c>
      <c r="F2989" s="351">
        <f t="shared" si="371"/>
        <v>67584.527942000001</v>
      </c>
      <c r="G2989" s="352"/>
      <c r="H2989" s="351">
        <f t="shared" si="376"/>
        <v>0</v>
      </c>
      <c r="I2989" s="351">
        <f t="shared" si="372"/>
        <v>1955.737942000007</v>
      </c>
      <c r="J2989" s="351">
        <f t="shared" si="373"/>
        <v>0</v>
      </c>
      <c r="K2989" s="293">
        <f>SUM('Employee Salary Payroll Tax '!I2991:K2991)</f>
        <v>20856.27</v>
      </c>
      <c r="L2989" s="293">
        <f>'Employee Salary Payroll Tax '!H2991</f>
        <v>0</v>
      </c>
      <c r="M2989" s="293">
        <f t="shared" si="374"/>
        <v>44772.51999999999</v>
      </c>
      <c r="N2989" s="359">
        <f t="shared" si="375"/>
        <v>0</v>
      </c>
      <c r="O2989" s="331"/>
      <c r="P2989" s="61"/>
      <c r="Q2989" s="294"/>
      <c r="R2989" s="292"/>
      <c r="S2989" s="291"/>
    </row>
    <row r="2990" spans="1:19" ht="14.4">
      <c r="A2990" s="36">
        <f t="shared" si="377"/>
        <v>1667</v>
      </c>
      <c r="B2990" s="526"/>
      <c r="C2990" s="36" t="str">
        <f>VLOOKUP('Employee Salary Payroll Tax '!B2992,'Employee Salary Payroll Tax '!$D$1:$E$7,2,FALSE)</f>
        <v>NonUnion</v>
      </c>
      <c r="D2990" s="61">
        <f t="shared" si="370"/>
        <v>2.98E-2</v>
      </c>
      <c r="E2990" s="351">
        <f>'Employee Salary Payroll Tax '!N2992</f>
        <v>112149.14</v>
      </c>
      <c r="F2990" s="351">
        <f t="shared" si="371"/>
        <v>115491.184372</v>
      </c>
      <c r="G2990" s="352"/>
      <c r="H2990" s="351">
        <f t="shared" si="376"/>
        <v>0</v>
      </c>
      <c r="I2990" s="351">
        <f t="shared" si="372"/>
        <v>3342.0443720000039</v>
      </c>
      <c r="J2990" s="351">
        <f t="shared" si="373"/>
        <v>0</v>
      </c>
      <c r="K2990" s="293">
        <f>SUM('Employee Salary Payroll Tax '!I2992:K2992)</f>
        <v>40609.83</v>
      </c>
      <c r="L2990" s="293">
        <f>'Employee Salary Payroll Tax '!H2992</f>
        <v>0</v>
      </c>
      <c r="M2990" s="293">
        <f t="shared" si="374"/>
        <v>71539.31</v>
      </c>
      <c r="N2990" s="359">
        <f t="shared" si="375"/>
        <v>0</v>
      </c>
      <c r="O2990" s="331"/>
      <c r="P2990" s="61"/>
      <c r="Q2990" s="294"/>
      <c r="R2990" s="292"/>
      <c r="S2990" s="291"/>
    </row>
    <row r="2991" spans="1:19" ht="14.4">
      <c r="A2991" s="36">
        <f t="shared" si="377"/>
        <v>1668</v>
      </c>
      <c r="B2991" s="526"/>
      <c r="C2991" s="36" t="str">
        <f>VLOOKUP('Employee Salary Payroll Tax '!B2993,'Employee Salary Payroll Tax '!$D$1:$E$7,2,FALSE)</f>
        <v>IBEW</v>
      </c>
      <c r="D2991" s="61">
        <f t="shared" si="370"/>
        <v>6.875E-3</v>
      </c>
      <c r="E2991" s="351">
        <f>'Employee Salary Payroll Tax '!N2993</f>
        <v>68317.02</v>
      </c>
      <c r="F2991" s="351">
        <f t="shared" si="371"/>
        <v>68786.699512499996</v>
      </c>
      <c r="G2991" s="352"/>
      <c r="H2991" s="351">
        <f t="shared" si="376"/>
        <v>0</v>
      </c>
      <c r="I2991" s="351">
        <f t="shared" si="372"/>
        <v>469.67951249999169</v>
      </c>
      <c r="J2991" s="351">
        <f t="shared" si="373"/>
        <v>0</v>
      </c>
      <c r="K2991" s="293">
        <f>SUM('Employee Salary Payroll Tax '!I2993:K2993)</f>
        <v>18275.22</v>
      </c>
      <c r="L2991" s="293">
        <f>'Employee Salary Payroll Tax '!H2993</f>
        <v>0</v>
      </c>
      <c r="M2991" s="293">
        <f t="shared" si="374"/>
        <v>50041.8</v>
      </c>
      <c r="N2991" s="359">
        <f t="shared" si="375"/>
        <v>0</v>
      </c>
      <c r="O2991" s="331"/>
      <c r="P2991" s="61"/>
      <c r="Q2991" s="294"/>
      <c r="R2991" s="292"/>
      <c r="S2991" s="291"/>
    </row>
    <row r="2992" spans="1:19" ht="14.4">
      <c r="A2992" s="36">
        <f t="shared" si="377"/>
        <v>1669</v>
      </c>
      <c r="B2992" s="526"/>
      <c r="C2992" s="36" t="str">
        <f>VLOOKUP('Employee Salary Payroll Tax '!B2994,'Employee Salary Payroll Tax '!$D$1:$E$7,2,FALSE)</f>
        <v>NonUnion</v>
      </c>
      <c r="D2992" s="61">
        <f t="shared" si="370"/>
        <v>2.98E-2</v>
      </c>
      <c r="E2992" s="351">
        <f>'Employee Salary Payroll Tax '!N2994</f>
        <v>44654.06</v>
      </c>
      <c r="F2992" s="351">
        <f t="shared" si="371"/>
        <v>45984.750988</v>
      </c>
      <c r="G2992" s="352"/>
      <c r="H2992" s="351">
        <f t="shared" si="376"/>
        <v>345.94000000000233</v>
      </c>
      <c r="I2992" s="351">
        <f t="shared" si="372"/>
        <v>1330.6909880000021</v>
      </c>
      <c r="J2992" s="351">
        <f t="shared" si="373"/>
        <v>2.0756400000000141</v>
      </c>
      <c r="K2992" s="293">
        <f>SUM('Employee Salary Payroll Tax '!I2994:K2994)</f>
        <v>3898.89</v>
      </c>
      <c r="L2992" s="293">
        <f>'Employee Salary Payroll Tax '!H2994</f>
        <v>0</v>
      </c>
      <c r="M2992" s="293">
        <f t="shared" si="374"/>
        <v>40755.17</v>
      </c>
      <c r="N2992" s="359">
        <f t="shared" si="375"/>
        <v>0.18123082289536102</v>
      </c>
      <c r="O2992" s="331"/>
      <c r="P2992" s="61"/>
      <c r="Q2992" s="294"/>
      <c r="R2992" s="292"/>
      <c r="S2992" s="291"/>
    </row>
    <row r="2993" spans="1:19" ht="14.4">
      <c r="A2993" s="36">
        <f t="shared" si="377"/>
        <v>1670</v>
      </c>
      <c r="B2993" s="526"/>
      <c r="C2993" s="36" t="str">
        <f>VLOOKUP('Employee Salary Payroll Tax '!B2995,'Employee Salary Payroll Tax '!$D$1:$E$7,2,FALSE)</f>
        <v>IBEW</v>
      </c>
      <c r="D2993" s="61">
        <f t="shared" si="370"/>
        <v>6.875E-3</v>
      </c>
      <c r="E2993" s="351">
        <f>'Employee Salary Payroll Tax '!N2995</f>
        <v>33302.050000000003</v>
      </c>
      <c r="F2993" s="351">
        <f t="shared" si="371"/>
        <v>33531.001593749999</v>
      </c>
      <c r="G2993" s="352"/>
      <c r="H2993" s="351">
        <f t="shared" si="376"/>
        <v>11697.949999999997</v>
      </c>
      <c r="I2993" s="351">
        <f t="shared" si="372"/>
        <v>228.95159374999639</v>
      </c>
      <c r="J2993" s="351">
        <f t="shared" si="373"/>
        <v>1.3737095624999784</v>
      </c>
      <c r="K2993" s="293">
        <f>SUM('Employee Salary Payroll Tax '!I2995:K2995)</f>
        <v>5971.57</v>
      </c>
      <c r="L2993" s="293">
        <f>'Employee Salary Payroll Tax '!H2995</f>
        <v>0</v>
      </c>
      <c r="M2993" s="293">
        <f t="shared" si="374"/>
        <v>27330.480000000003</v>
      </c>
      <c r="N2993" s="359">
        <f t="shared" si="375"/>
        <v>0.24632726249259931</v>
      </c>
      <c r="O2993" s="331"/>
      <c r="P2993" s="61"/>
      <c r="Q2993" s="294"/>
      <c r="R2993" s="292"/>
      <c r="S2993" s="291"/>
    </row>
    <row r="2994" spans="1:19" ht="14.4">
      <c r="A2994" s="36">
        <f t="shared" si="377"/>
        <v>1671</v>
      </c>
      <c r="B2994" s="526"/>
      <c r="C2994" s="36" t="str">
        <f>VLOOKUP('Employee Salary Payroll Tax '!B2996,'Employee Salary Payroll Tax '!$D$1:$E$7,2,FALSE)</f>
        <v>NonUnion</v>
      </c>
      <c r="D2994" s="61">
        <f t="shared" si="370"/>
        <v>2.98E-2</v>
      </c>
      <c r="E2994" s="351">
        <f>'Employee Salary Payroll Tax '!N2996</f>
        <v>183921.33</v>
      </c>
      <c r="F2994" s="351">
        <f t="shared" si="371"/>
        <v>189402.18563399999</v>
      </c>
      <c r="G2994" s="352"/>
      <c r="H2994" s="351">
        <f t="shared" si="376"/>
        <v>0</v>
      </c>
      <c r="I2994" s="351">
        <f t="shared" si="372"/>
        <v>5480.8556340000068</v>
      </c>
      <c r="J2994" s="351">
        <f t="shared" si="373"/>
        <v>0</v>
      </c>
      <c r="K2994" s="293">
        <f>SUM('Employee Salary Payroll Tax '!I2996:K2996)</f>
        <v>183921.33</v>
      </c>
      <c r="L2994" s="293">
        <f>'Employee Salary Payroll Tax '!H2996</f>
        <v>0</v>
      </c>
      <c r="M2994" s="293">
        <f t="shared" si="374"/>
        <v>0</v>
      </c>
      <c r="N2994" s="359">
        <f t="shared" si="375"/>
        <v>0</v>
      </c>
      <c r="O2994" s="331"/>
      <c r="P2994" s="61"/>
      <c r="Q2994" s="294"/>
      <c r="R2994" s="292"/>
      <c r="S2994" s="291"/>
    </row>
    <row r="2995" spans="1:19" ht="14.4">
      <c r="A2995" s="36">
        <f t="shared" si="377"/>
        <v>1672</v>
      </c>
      <c r="B2995" s="526"/>
      <c r="C2995" s="36" t="str">
        <f>VLOOKUP('Employee Salary Payroll Tax '!B2997,'Employee Salary Payroll Tax '!$D$1:$E$7,2,FALSE)</f>
        <v>NonUnion</v>
      </c>
      <c r="D2995" s="61">
        <f t="shared" si="370"/>
        <v>2.98E-2</v>
      </c>
      <c r="E2995" s="351">
        <f>'Employee Salary Payroll Tax '!N2997</f>
        <v>94252.01</v>
      </c>
      <c r="F2995" s="351">
        <f t="shared" si="371"/>
        <v>97060.719897999996</v>
      </c>
      <c r="G2995" s="352"/>
      <c r="H2995" s="351">
        <f t="shared" si="376"/>
        <v>0</v>
      </c>
      <c r="I2995" s="351">
        <f t="shared" si="372"/>
        <v>2808.709898000001</v>
      </c>
      <c r="J2995" s="351">
        <f t="shared" si="373"/>
        <v>0</v>
      </c>
      <c r="K2995" s="293">
        <f>SUM('Employee Salary Payroll Tax '!I2997:K2997)</f>
        <v>32085.78</v>
      </c>
      <c r="L2995" s="293">
        <f>'Employee Salary Payroll Tax '!H2997</f>
        <v>38835.24</v>
      </c>
      <c r="M2995" s="293">
        <f t="shared" si="374"/>
        <v>23330.989999999998</v>
      </c>
      <c r="N2995" s="359">
        <f t="shared" si="375"/>
        <v>0</v>
      </c>
      <c r="O2995" s="331"/>
      <c r="P2995" s="61"/>
      <c r="Q2995" s="294"/>
      <c r="R2995" s="292"/>
      <c r="S2995" s="291"/>
    </row>
    <row r="2996" spans="1:19" ht="14.4">
      <c r="A2996" s="36">
        <f t="shared" si="377"/>
        <v>1673</v>
      </c>
      <c r="B2996" s="526"/>
      <c r="C2996" s="36" t="str">
        <f>VLOOKUP('Employee Salary Payroll Tax '!B2998,'Employee Salary Payroll Tax '!$D$1:$E$7,2,FALSE)</f>
        <v>IBEW</v>
      </c>
      <c r="D2996" s="61">
        <f t="shared" si="370"/>
        <v>6.875E-3</v>
      </c>
      <c r="E2996" s="351">
        <f>'Employee Salary Payroll Tax '!N2998</f>
        <v>89154.51</v>
      </c>
      <c r="F2996" s="351">
        <f t="shared" si="371"/>
        <v>89767.447256249987</v>
      </c>
      <c r="G2996" s="352"/>
      <c r="H2996" s="351">
        <f t="shared" si="376"/>
        <v>0</v>
      </c>
      <c r="I2996" s="351">
        <f t="shared" si="372"/>
        <v>612.93725624999206</v>
      </c>
      <c r="J2996" s="351">
        <f t="shared" si="373"/>
        <v>0</v>
      </c>
      <c r="K2996" s="293">
        <f>SUM('Employee Salary Payroll Tax '!I2998:K2998)</f>
        <v>17047.73</v>
      </c>
      <c r="L2996" s="293">
        <f>'Employee Salary Payroll Tax '!H2998</f>
        <v>0</v>
      </c>
      <c r="M2996" s="293">
        <f t="shared" si="374"/>
        <v>72106.78</v>
      </c>
      <c r="N2996" s="359">
        <f t="shared" si="375"/>
        <v>0</v>
      </c>
      <c r="O2996" s="331"/>
      <c r="P2996" s="61"/>
      <c r="Q2996" s="294"/>
      <c r="R2996" s="292"/>
      <c r="S2996" s="291"/>
    </row>
    <row r="2997" spans="1:19" ht="14.4">
      <c r="A2997" s="36">
        <f t="shared" si="377"/>
        <v>1674</v>
      </c>
      <c r="B2997" s="526"/>
      <c r="C2997" s="36" t="str">
        <f>VLOOKUP('Employee Salary Payroll Tax '!B2999,'Employee Salary Payroll Tax '!$D$1:$E$7,2,FALSE)</f>
        <v>NonUnion</v>
      </c>
      <c r="D2997" s="61">
        <f t="shared" si="370"/>
        <v>2.98E-2</v>
      </c>
      <c r="E2997" s="351">
        <f>'Employee Salary Payroll Tax '!N2999</f>
        <v>97648.59</v>
      </c>
      <c r="F2997" s="351">
        <f t="shared" si="371"/>
        <v>100558.517982</v>
      </c>
      <c r="G2997" s="352"/>
      <c r="H2997" s="351">
        <f t="shared" si="376"/>
        <v>0</v>
      </c>
      <c r="I2997" s="351">
        <f t="shared" si="372"/>
        <v>2909.9279820000083</v>
      </c>
      <c r="J2997" s="351">
        <f t="shared" si="373"/>
        <v>0</v>
      </c>
      <c r="K2997" s="293">
        <f>SUM('Employee Salary Payroll Tax '!I2999:K2999)</f>
        <v>30384.57</v>
      </c>
      <c r="L2997" s="293">
        <f>'Employee Salary Payroll Tax '!H2999</f>
        <v>53281.760000000002</v>
      </c>
      <c r="M2997" s="293">
        <f t="shared" si="374"/>
        <v>13982.259999999987</v>
      </c>
      <c r="N2997" s="359">
        <f t="shared" si="375"/>
        <v>0</v>
      </c>
      <c r="O2997" s="331"/>
      <c r="P2997" s="61"/>
      <c r="Q2997" s="294"/>
      <c r="R2997" s="292"/>
      <c r="S2997" s="291"/>
    </row>
    <row r="2998" spans="1:19" ht="14.4">
      <c r="A2998" s="36">
        <f t="shared" si="377"/>
        <v>1675</v>
      </c>
      <c r="B2998" s="526"/>
      <c r="C2998" s="36" t="str">
        <f>VLOOKUP('Employee Salary Payroll Tax '!B3000,'Employee Salary Payroll Tax '!$D$1:$E$7,2,FALSE)</f>
        <v>NonUnion</v>
      </c>
      <c r="D2998" s="61">
        <f t="shared" si="370"/>
        <v>2.98E-2</v>
      </c>
      <c r="E2998" s="351">
        <f>'Employee Salary Payroll Tax '!N3000</f>
        <v>111144.25</v>
      </c>
      <c r="F2998" s="351">
        <f t="shared" si="371"/>
        <v>114456.34865</v>
      </c>
      <c r="G2998" s="352"/>
      <c r="H2998" s="351">
        <f t="shared" si="376"/>
        <v>0</v>
      </c>
      <c r="I2998" s="351">
        <f t="shared" si="372"/>
        <v>3312.0986499999999</v>
      </c>
      <c r="J2998" s="351">
        <f t="shared" si="373"/>
        <v>0</v>
      </c>
      <c r="K2998" s="293">
        <f>SUM('Employee Salary Payroll Tax '!I3000:K3000)</f>
        <v>32727.06</v>
      </c>
      <c r="L2998" s="293">
        <f>'Employee Salary Payroll Tax '!H3000</f>
        <v>0</v>
      </c>
      <c r="M2998" s="293">
        <f t="shared" si="374"/>
        <v>78417.19</v>
      </c>
      <c r="N2998" s="359">
        <f t="shared" si="375"/>
        <v>0</v>
      </c>
      <c r="O2998" s="331"/>
      <c r="P2998" s="61"/>
      <c r="Q2998" s="294"/>
      <c r="R2998" s="292"/>
      <c r="S2998" s="291"/>
    </row>
    <row r="2999" spans="1:19" ht="14.4">
      <c r="A2999" s="36">
        <f t="shared" si="377"/>
        <v>1676</v>
      </c>
      <c r="B2999" s="526"/>
      <c r="C2999" s="36" t="str">
        <f>VLOOKUP('Employee Salary Payroll Tax '!B3001,'Employee Salary Payroll Tax '!$D$1:$E$7,2,FALSE)</f>
        <v>NonUnion</v>
      </c>
      <c r="D2999" s="61">
        <f t="shared" si="370"/>
        <v>2.98E-2</v>
      </c>
      <c r="E2999" s="351">
        <f>'Employee Salary Payroll Tax '!N3001</f>
        <v>89464.56</v>
      </c>
      <c r="F2999" s="351">
        <f t="shared" si="371"/>
        <v>92130.603887999998</v>
      </c>
      <c r="G2999" s="352"/>
      <c r="H2999" s="351">
        <f t="shared" si="376"/>
        <v>0</v>
      </c>
      <c r="I2999" s="351">
        <f t="shared" si="372"/>
        <v>2666.0438880000002</v>
      </c>
      <c r="J2999" s="351">
        <f t="shared" si="373"/>
        <v>0</v>
      </c>
      <c r="K2999" s="293">
        <f>SUM('Employee Salary Payroll Tax '!I3001:K3001)</f>
        <v>81365.13</v>
      </c>
      <c r="L2999" s="293">
        <f>'Employee Salary Payroll Tax '!H3001</f>
        <v>1192.08</v>
      </c>
      <c r="M2999" s="293">
        <f t="shared" si="374"/>
        <v>6907.3499999999931</v>
      </c>
      <c r="N2999" s="359">
        <f t="shared" si="375"/>
        <v>0</v>
      </c>
      <c r="O2999" s="331"/>
      <c r="P2999" s="61"/>
      <c r="Q2999" s="294"/>
      <c r="R2999" s="292"/>
      <c r="S2999" s="291"/>
    </row>
    <row r="3000" spans="1:19" ht="14.4">
      <c r="A3000" s="36">
        <f t="shared" si="377"/>
        <v>1677</v>
      </c>
      <c r="B3000" s="526"/>
      <c r="C3000" s="36" t="str">
        <f>VLOOKUP('Employee Salary Payroll Tax '!B3002,'Employee Salary Payroll Tax '!$D$1:$E$7,2,FALSE)</f>
        <v>IBEW</v>
      </c>
      <c r="D3000" s="61">
        <f t="shared" si="370"/>
        <v>6.875E-3</v>
      </c>
      <c r="E3000" s="351">
        <f>'Employee Salary Payroll Tax '!N3002</f>
        <v>59074.6</v>
      </c>
      <c r="F3000" s="351">
        <f t="shared" si="371"/>
        <v>59480.737874999999</v>
      </c>
      <c r="G3000" s="352"/>
      <c r="H3000" s="351">
        <f t="shared" si="376"/>
        <v>0</v>
      </c>
      <c r="I3000" s="351">
        <f t="shared" si="372"/>
        <v>406.13787500000035</v>
      </c>
      <c r="J3000" s="351">
        <f t="shared" si="373"/>
        <v>0</v>
      </c>
      <c r="K3000" s="293">
        <f>SUM('Employee Salary Payroll Tax '!I3002:K3002)</f>
        <v>43943.53</v>
      </c>
      <c r="L3000" s="293">
        <f>'Employee Salary Payroll Tax '!H3002</f>
        <v>0</v>
      </c>
      <c r="M3000" s="293">
        <f t="shared" si="374"/>
        <v>15131.07</v>
      </c>
      <c r="N3000" s="359">
        <f t="shared" si="375"/>
        <v>0</v>
      </c>
      <c r="O3000" s="331"/>
      <c r="P3000" s="61"/>
      <c r="Q3000" s="294"/>
      <c r="R3000" s="292"/>
      <c r="S3000" s="291"/>
    </row>
    <row r="3001" spans="1:19" ht="14.4">
      <c r="A3001" s="36">
        <f t="shared" si="377"/>
        <v>1678</v>
      </c>
      <c r="B3001" s="526"/>
      <c r="C3001" s="36" t="str">
        <f>VLOOKUP('Employee Salary Payroll Tax '!B3003,'Employee Salary Payroll Tax '!$D$1:$E$7,2,FALSE)</f>
        <v>IBEW</v>
      </c>
      <c r="D3001" s="61">
        <f t="shared" si="370"/>
        <v>6.875E-3</v>
      </c>
      <c r="E3001" s="351">
        <f>'Employee Salary Payroll Tax '!N3003</f>
        <v>112099.54</v>
      </c>
      <c r="F3001" s="351">
        <f t="shared" si="371"/>
        <v>112870.2243375</v>
      </c>
      <c r="G3001" s="352"/>
      <c r="H3001" s="351">
        <f t="shared" si="376"/>
        <v>0</v>
      </c>
      <c r="I3001" s="351">
        <f t="shared" si="372"/>
        <v>770.68433750000258</v>
      </c>
      <c r="J3001" s="351">
        <f t="shared" si="373"/>
        <v>0</v>
      </c>
      <c r="K3001" s="293">
        <f>SUM('Employee Salary Payroll Tax '!I3003:K3003)</f>
        <v>111913.22</v>
      </c>
      <c r="L3001" s="293">
        <f>'Employee Salary Payroll Tax '!H3003</f>
        <v>0</v>
      </c>
      <c r="M3001" s="293">
        <f t="shared" si="374"/>
        <v>186.31999999999243</v>
      </c>
      <c r="N3001" s="359">
        <f t="shared" si="375"/>
        <v>0</v>
      </c>
      <c r="O3001" s="331"/>
      <c r="P3001" s="61"/>
      <c r="Q3001" s="294"/>
      <c r="R3001" s="292"/>
      <c r="S3001" s="291"/>
    </row>
    <row r="3002" spans="1:19" ht="14.4">
      <c r="A3002" s="36">
        <f t="shared" si="377"/>
        <v>1679</v>
      </c>
      <c r="B3002" s="526"/>
      <c r="C3002" s="36" t="str">
        <f>VLOOKUP('Employee Salary Payroll Tax '!B3004,'Employee Salary Payroll Tax '!$D$1:$E$7,2,FALSE)</f>
        <v>IBEW</v>
      </c>
      <c r="D3002" s="61">
        <f t="shared" si="370"/>
        <v>6.875E-3</v>
      </c>
      <c r="E3002" s="351">
        <f>'Employee Salary Payroll Tax '!N3004</f>
        <v>139916.22</v>
      </c>
      <c r="F3002" s="351">
        <f t="shared" si="371"/>
        <v>140878.14401250001</v>
      </c>
      <c r="G3002" s="352"/>
      <c r="H3002" s="351">
        <f t="shared" si="376"/>
        <v>0</v>
      </c>
      <c r="I3002" s="351">
        <f t="shared" si="372"/>
        <v>961.92401250000694</v>
      </c>
      <c r="J3002" s="351">
        <f t="shared" si="373"/>
        <v>0</v>
      </c>
      <c r="K3002" s="293">
        <f>SUM('Employee Salary Payroll Tax '!I3004:K3004)</f>
        <v>129834.43</v>
      </c>
      <c r="L3002" s="293">
        <f>'Employee Salary Payroll Tax '!H3004</f>
        <v>0</v>
      </c>
      <c r="M3002" s="293">
        <f t="shared" si="374"/>
        <v>10081.790000000008</v>
      </c>
      <c r="N3002" s="359">
        <f t="shared" si="375"/>
        <v>0</v>
      </c>
      <c r="O3002" s="331"/>
      <c r="P3002" s="61"/>
      <c r="Q3002" s="294"/>
      <c r="R3002" s="292"/>
      <c r="S3002" s="291"/>
    </row>
    <row r="3003" spans="1:19" ht="14.4">
      <c r="A3003" s="36">
        <f t="shared" si="377"/>
        <v>1680</v>
      </c>
      <c r="B3003" s="526"/>
      <c r="C3003" s="36" t="str">
        <f>VLOOKUP('Employee Salary Payroll Tax '!B3005,'Employee Salary Payroll Tax '!$D$1:$E$7,2,FALSE)</f>
        <v>NonUnion</v>
      </c>
      <c r="D3003" s="61">
        <f t="shared" si="370"/>
        <v>2.98E-2</v>
      </c>
      <c r="E3003" s="351">
        <f>'Employee Salary Payroll Tax '!N3005</f>
        <v>93381.25</v>
      </c>
      <c r="F3003" s="351">
        <f t="shared" si="371"/>
        <v>96164.01125000001</v>
      </c>
      <c r="G3003" s="352"/>
      <c r="H3003" s="351">
        <f t="shared" si="376"/>
        <v>0</v>
      </c>
      <c r="I3003" s="351">
        <f t="shared" si="372"/>
        <v>2782.7612500000105</v>
      </c>
      <c r="J3003" s="351">
        <f t="shared" si="373"/>
        <v>0</v>
      </c>
      <c r="K3003" s="293">
        <f>SUM('Employee Salary Payroll Tax '!I3005:K3005)</f>
        <v>89646</v>
      </c>
      <c r="L3003" s="293">
        <f>'Employee Salary Payroll Tax '!H3005</f>
        <v>0</v>
      </c>
      <c r="M3003" s="293">
        <f t="shared" si="374"/>
        <v>3735.25</v>
      </c>
      <c r="N3003" s="359">
        <f t="shared" si="375"/>
        <v>0</v>
      </c>
      <c r="O3003" s="331"/>
      <c r="P3003" s="61"/>
      <c r="Q3003" s="294"/>
      <c r="R3003" s="292"/>
      <c r="S3003" s="291"/>
    </row>
    <row r="3004" spans="1:19" ht="14.4">
      <c r="A3004" s="36">
        <f t="shared" si="377"/>
        <v>1681</v>
      </c>
      <c r="B3004" s="526"/>
      <c r="C3004" s="36" t="str">
        <f>VLOOKUP('Employee Salary Payroll Tax '!B3006,'Employee Salary Payroll Tax '!$D$1:$E$7,2,FALSE)</f>
        <v>NonUnion</v>
      </c>
      <c r="D3004" s="61">
        <f t="shared" si="370"/>
        <v>2.98E-2</v>
      </c>
      <c r="E3004" s="351">
        <f>'Employee Salary Payroll Tax '!N3006</f>
        <v>6689.53</v>
      </c>
      <c r="F3004" s="351">
        <f t="shared" si="371"/>
        <v>6888.8779940000004</v>
      </c>
      <c r="G3004" s="352"/>
      <c r="H3004" s="351">
        <f t="shared" si="376"/>
        <v>38310.47</v>
      </c>
      <c r="I3004" s="351">
        <f t="shared" si="372"/>
        <v>199.34799400000065</v>
      </c>
      <c r="J3004" s="351">
        <f t="shared" si="373"/>
        <v>1.1960879640000039</v>
      </c>
      <c r="K3004" s="293">
        <f>SUM('Employee Salary Payroll Tax '!I3006:K3006)</f>
        <v>554.29</v>
      </c>
      <c r="L3004" s="293">
        <f>'Employee Salary Payroll Tax '!H3006</f>
        <v>0</v>
      </c>
      <c r="M3004" s="293">
        <f t="shared" si="374"/>
        <v>6135.24</v>
      </c>
      <c r="N3004" s="359">
        <f t="shared" si="375"/>
        <v>9.9107051985185074E-2</v>
      </c>
      <c r="O3004" s="331"/>
      <c r="P3004" s="61"/>
      <c r="Q3004" s="294"/>
      <c r="R3004" s="292"/>
      <c r="S3004" s="291"/>
    </row>
    <row r="3005" spans="1:19" ht="14.4">
      <c r="A3005" s="36">
        <f t="shared" si="377"/>
        <v>1682</v>
      </c>
      <c r="B3005" s="526"/>
      <c r="C3005" s="36" t="str">
        <f>VLOOKUP('Employee Salary Payroll Tax '!B3007,'Employee Salary Payroll Tax '!$D$1:$E$7,2,FALSE)</f>
        <v>Not Assigned</v>
      </c>
      <c r="D3005" s="61">
        <f t="shared" si="370"/>
        <v>0</v>
      </c>
      <c r="E3005" s="351">
        <f>'Employee Salary Payroll Tax '!N3007</f>
        <v>0.43</v>
      </c>
      <c r="F3005" s="351">
        <f t="shared" si="371"/>
        <v>0.43</v>
      </c>
      <c r="G3005" s="352"/>
      <c r="H3005" s="351">
        <f t="shared" si="376"/>
        <v>44999.57</v>
      </c>
      <c r="I3005" s="351">
        <f t="shared" si="372"/>
        <v>0</v>
      </c>
      <c r="J3005" s="351">
        <f t="shared" si="373"/>
        <v>0</v>
      </c>
      <c r="K3005" s="293">
        <f>SUM('Employee Salary Payroll Tax '!I3007:K3007)</f>
        <v>0.54</v>
      </c>
      <c r="L3005" s="293">
        <f>'Employee Salary Payroll Tax '!H3007</f>
        <v>0</v>
      </c>
      <c r="M3005" s="293">
        <f t="shared" si="374"/>
        <v>-0.11000000000000004</v>
      </c>
      <c r="N3005" s="359">
        <f t="shared" si="375"/>
        <v>0</v>
      </c>
      <c r="O3005" s="331"/>
      <c r="P3005" s="61"/>
      <c r="Q3005" s="294"/>
      <c r="R3005" s="292"/>
      <c r="S3005" s="291"/>
    </row>
    <row r="3006" spans="1:19" ht="14.4">
      <c r="A3006" s="36">
        <f t="shared" si="377"/>
        <v>1683</v>
      </c>
      <c r="B3006" s="526"/>
      <c r="C3006" s="36" t="str">
        <f>VLOOKUP('Employee Salary Payroll Tax '!B3008,'Employee Salary Payroll Tax '!$D$1:$E$7,2,FALSE)</f>
        <v>NonUnion</v>
      </c>
      <c r="D3006" s="61">
        <f t="shared" si="370"/>
        <v>2.98E-2</v>
      </c>
      <c r="E3006" s="351">
        <f>'Employee Salary Payroll Tax '!N3008</f>
        <v>92052.58</v>
      </c>
      <c r="F3006" s="351">
        <f t="shared" si="371"/>
        <v>94795.746884000007</v>
      </c>
      <c r="G3006" s="352"/>
      <c r="H3006" s="351">
        <f t="shared" si="376"/>
        <v>0</v>
      </c>
      <c r="I3006" s="351">
        <f t="shared" si="372"/>
        <v>2743.1668840000057</v>
      </c>
      <c r="J3006" s="351">
        <f t="shared" si="373"/>
        <v>0</v>
      </c>
      <c r="K3006" s="293">
        <f>SUM('Employee Salary Payroll Tax '!I3008:K3008)</f>
        <v>31345.08</v>
      </c>
      <c r="L3006" s="293">
        <f>'Employee Salary Payroll Tax '!H3008</f>
        <v>0</v>
      </c>
      <c r="M3006" s="293">
        <f t="shared" si="374"/>
        <v>60707.5</v>
      </c>
      <c r="N3006" s="359">
        <f t="shared" si="375"/>
        <v>0</v>
      </c>
      <c r="O3006" s="331"/>
      <c r="P3006" s="61"/>
      <c r="Q3006" s="294"/>
      <c r="R3006" s="292"/>
      <c r="S3006" s="291"/>
    </row>
    <row r="3007" spans="1:19" ht="14.4">
      <c r="A3007" s="36">
        <f t="shared" si="377"/>
        <v>1684</v>
      </c>
      <c r="B3007" s="526"/>
      <c r="C3007" s="36" t="str">
        <f>VLOOKUP('Employee Salary Payroll Tax '!B3009,'Employee Salary Payroll Tax '!$D$1:$E$7,2,FALSE)</f>
        <v>NonUnion</v>
      </c>
      <c r="D3007" s="61">
        <f t="shared" si="370"/>
        <v>2.98E-2</v>
      </c>
      <c r="E3007" s="351">
        <f>'Employee Salary Payroll Tax '!N3009</f>
        <v>112046.59</v>
      </c>
      <c r="F3007" s="351">
        <f t="shared" si="371"/>
        <v>115385.57838200001</v>
      </c>
      <c r="G3007" s="352"/>
      <c r="H3007" s="351">
        <f t="shared" si="376"/>
        <v>0</v>
      </c>
      <c r="I3007" s="351">
        <f t="shared" si="372"/>
        <v>3338.9883820000105</v>
      </c>
      <c r="J3007" s="351">
        <f t="shared" si="373"/>
        <v>0</v>
      </c>
      <c r="K3007" s="293">
        <f>SUM('Employee Salary Payroll Tax '!I3009:K3009)</f>
        <v>30262.31</v>
      </c>
      <c r="L3007" s="293">
        <f>'Employee Salary Payroll Tax '!H3009</f>
        <v>0</v>
      </c>
      <c r="M3007" s="293">
        <f t="shared" si="374"/>
        <v>81784.28</v>
      </c>
      <c r="N3007" s="359">
        <f t="shared" si="375"/>
        <v>0</v>
      </c>
      <c r="O3007" s="331"/>
      <c r="P3007" s="61"/>
      <c r="Q3007" s="294"/>
      <c r="R3007" s="292"/>
      <c r="S3007" s="291"/>
    </row>
    <row r="3008" spans="1:19" ht="14.4">
      <c r="A3008" s="36">
        <f t="shared" si="377"/>
        <v>1685</v>
      </c>
      <c r="B3008" s="526"/>
      <c r="C3008" s="36" t="str">
        <f>VLOOKUP('Employee Salary Payroll Tax '!B3010,'Employee Salary Payroll Tax '!$D$1:$E$7,2,FALSE)</f>
        <v>NonUnion</v>
      </c>
      <c r="D3008" s="61">
        <f t="shared" si="370"/>
        <v>2.98E-2</v>
      </c>
      <c r="E3008" s="351">
        <f>'Employee Salary Payroll Tax '!N3010</f>
        <v>20174.72</v>
      </c>
      <c r="F3008" s="351">
        <f t="shared" si="371"/>
        <v>20775.926656000003</v>
      </c>
      <c r="G3008" s="352"/>
      <c r="H3008" s="351">
        <f t="shared" si="376"/>
        <v>24825.279999999999</v>
      </c>
      <c r="I3008" s="351">
        <f t="shared" si="372"/>
        <v>601.20665600000211</v>
      </c>
      <c r="J3008" s="351">
        <f t="shared" si="373"/>
        <v>3.6072399360000129</v>
      </c>
      <c r="K3008" s="293">
        <f>SUM('Employee Salary Payroll Tax '!I3010:K3010)</f>
        <v>18340.84</v>
      </c>
      <c r="L3008" s="293">
        <f>'Employee Salary Payroll Tax '!H3010</f>
        <v>0</v>
      </c>
      <c r="M3008" s="293">
        <f t="shared" si="374"/>
        <v>1833.880000000001</v>
      </c>
      <c r="N3008" s="359">
        <f t="shared" si="375"/>
        <v>3.2793421918374643</v>
      </c>
      <c r="O3008" s="331"/>
      <c r="P3008" s="61"/>
      <c r="Q3008" s="294"/>
      <c r="R3008" s="292"/>
      <c r="S3008" s="291"/>
    </row>
    <row r="3009" spans="1:19" ht="14.4">
      <c r="A3009" s="36">
        <f t="shared" si="377"/>
        <v>1686</v>
      </c>
      <c r="B3009" s="526"/>
      <c r="C3009" s="36" t="str">
        <f>VLOOKUP('Employee Salary Payroll Tax '!B3011,'Employee Salary Payroll Tax '!$D$1:$E$7,2,FALSE)</f>
        <v>NonUnion</v>
      </c>
      <c r="D3009" s="61">
        <f t="shared" si="370"/>
        <v>2.98E-2</v>
      </c>
      <c r="E3009" s="351">
        <f>'Employee Salary Payroll Tax '!N3011</f>
        <v>88159.45</v>
      </c>
      <c r="F3009" s="351">
        <f t="shared" si="371"/>
        <v>90786.601609999998</v>
      </c>
      <c r="G3009" s="352"/>
      <c r="H3009" s="351">
        <f t="shared" si="376"/>
        <v>0</v>
      </c>
      <c r="I3009" s="351">
        <f t="shared" si="372"/>
        <v>2627.1516100000008</v>
      </c>
      <c r="J3009" s="351">
        <f t="shared" si="373"/>
        <v>0</v>
      </c>
      <c r="K3009" s="293">
        <f>SUM('Employee Salary Payroll Tax '!I3011:K3011)</f>
        <v>2049.9699999999998</v>
      </c>
      <c r="L3009" s="293">
        <f>'Employee Salary Payroll Tax '!H3011</f>
        <v>0</v>
      </c>
      <c r="M3009" s="293">
        <f t="shared" si="374"/>
        <v>86109.48</v>
      </c>
      <c r="N3009" s="359">
        <f t="shared" si="375"/>
        <v>0</v>
      </c>
      <c r="O3009" s="331"/>
      <c r="P3009" s="61"/>
      <c r="Q3009" s="294"/>
      <c r="R3009" s="292"/>
      <c r="S3009" s="291"/>
    </row>
    <row r="3010" spans="1:19" ht="14.4">
      <c r="A3010" s="36">
        <f t="shared" si="377"/>
        <v>1687</v>
      </c>
      <c r="B3010" s="526"/>
      <c r="C3010" s="36" t="str">
        <f>VLOOKUP('Employee Salary Payroll Tax '!B3012,'Employee Salary Payroll Tax '!$D$1:$E$7,2,FALSE)</f>
        <v>NonUnion</v>
      </c>
      <c r="D3010" s="61">
        <f t="shared" si="370"/>
        <v>2.98E-2</v>
      </c>
      <c r="E3010" s="351">
        <f>'Employee Salary Payroll Tax '!N3012</f>
        <v>59119.199999999997</v>
      </c>
      <c r="F3010" s="351">
        <f t="shared" si="371"/>
        <v>60880.952160000001</v>
      </c>
      <c r="G3010" s="352"/>
      <c r="H3010" s="351">
        <f t="shared" si="376"/>
        <v>0</v>
      </c>
      <c r="I3010" s="351">
        <f t="shared" si="372"/>
        <v>1761.7521600000036</v>
      </c>
      <c r="J3010" s="351">
        <f t="shared" si="373"/>
        <v>0</v>
      </c>
      <c r="K3010" s="293">
        <f>SUM('Employee Salary Payroll Tax '!I3012:K3012)</f>
        <v>33506.870000000003</v>
      </c>
      <c r="L3010" s="293">
        <f>'Employee Salary Payroll Tax '!H3012</f>
        <v>48.73</v>
      </c>
      <c r="M3010" s="293">
        <f t="shared" si="374"/>
        <v>25563.599999999995</v>
      </c>
      <c r="N3010" s="359">
        <f t="shared" si="375"/>
        <v>0</v>
      </c>
      <c r="O3010" s="331"/>
      <c r="P3010" s="61"/>
      <c r="Q3010" s="294"/>
      <c r="R3010" s="292"/>
      <c r="S3010" s="291"/>
    </row>
    <row r="3011" spans="1:19" ht="14.4">
      <c r="A3011" s="36">
        <f t="shared" si="377"/>
        <v>1688</v>
      </c>
      <c r="B3011" s="526"/>
      <c r="C3011" s="36" t="str">
        <f>VLOOKUP('Employee Salary Payroll Tax '!B3013,'Employee Salary Payroll Tax '!$D$1:$E$7,2,FALSE)</f>
        <v>IBEW</v>
      </c>
      <c r="D3011" s="61">
        <f t="shared" si="370"/>
        <v>6.875E-3</v>
      </c>
      <c r="E3011" s="351">
        <f>'Employee Salary Payroll Tax '!N3013</f>
        <v>64147.24</v>
      </c>
      <c r="F3011" s="351">
        <f t="shared" si="371"/>
        <v>64588.252274999999</v>
      </c>
      <c r="G3011" s="352"/>
      <c r="H3011" s="351">
        <f t="shared" si="376"/>
        <v>0</v>
      </c>
      <c r="I3011" s="351">
        <f t="shared" si="372"/>
        <v>441.01227500000095</v>
      </c>
      <c r="J3011" s="351">
        <f t="shared" si="373"/>
        <v>0</v>
      </c>
      <c r="K3011" s="293">
        <f>SUM('Employee Salary Payroll Tax '!I3013:K3013)</f>
        <v>22911.22</v>
      </c>
      <c r="L3011" s="293">
        <f>'Employee Salary Payroll Tax '!H3013</f>
        <v>0</v>
      </c>
      <c r="M3011" s="293">
        <f t="shared" si="374"/>
        <v>41236.019999999997</v>
      </c>
      <c r="N3011" s="359">
        <f t="shared" si="375"/>
        <v>0</v>
      </c>
      <c r="O3011" s="331"/>
      <c r="P3011" s="61"/>
      <c r="Q3011" s="294"/>
      <c r="R3011" s="292"/>
      <c r="S3011" s="291"/>
    </row>
    <row r="3012" spans="1:19" ht="14.4">
      <c r="A3012" s="36">
        <f t="shared" si="377"/>
        <v>1689</v>
      </c>
      <c r="B3012" s="526"/>
      <c r="C3012" s="36" t="str">
        <f>VLOOKUP('Employee Salary Payroll Tax '!B3014,'Employee Salary Payroll Tax '!$D$1:$E$7,2,FALSE)</f>
        <v>IBEW</v>
      </c>
      <c r="D3012" s="61">
        <f t="shared" si="370"/>
        <v>6.875E-3</v>
      </c>
      <c r="E3012" s="351">
        <f>'Employee Salary Payroll Tax '!N3014</f>
        <v>60941.79</v>
      </c>
      <c r="F3012" s="351">
        <f t="shared" si="371"/>
        <v>61360.764806250001</v>
      </c>
      <c r="G3012" s="352"/>
      <c r="H3012" s="351">
        <f t="shared" si="376"/>
        <v>0</v>
      </c>
      <c r="I3012" s="351">
        <f t="shared" si="372"/>
        <v>418.97480625000026</v>
      </c>
      <c r="J3012" s="351">
        <f t="shared" si="373"/>
        <v>0</v>
      </c>
      <c r="K3012" s="293">
        <f>SUM('Employee Salary Payroll Tax '!I3014:K3014)</f>
        <v>60431.43</v>
      </c>
      <c r="L3012" s="293">
        <f>'Employee Salary Payroll Tax '!H3014</f>
        <v>0</v>
      </c>
      <c r="M3012" s="293">
        <f t="shared" si="374"/>
        <v>510.36000000000058</v>
      </c>
      <c r="N3012" s="359">
        <f t="shared" si="375"/>
        <v>0</v>
      </c>
      <c r="O3012" s="331"/>
      <c r="P3012" s="61"/>
      <c r="Q3012" s="294"/>
      <c r="R3012" s="292"/>
      <c r="S3012" s="291"/>
    </row>
    <row r="3013" spans="1:19" ht="14.4">
      <c r="A3013" s="36">
        <f t="shared" si="377"/>
        <v>1690</v>
      </c>
      <c r="B3013" s="526"/>
      <c r="C3013" s="36" t="str">
        <f>VLOOKUP('Employee Salary Payroll Tax '!B3015,'Employee Salary Payroll Tax '!$D$1:$E$7,2,FALSE)</f>
        <v>NonUnion</v>
      </c>
      <c r="D3013" s="61">
        <f t="shared" si="370"/>
        <v>2.98E-2</v>
      </c>
      <c r="E3013" s="351">
        <f>'Employee Salary Payroll Tax '!N3015</f>
        <v>51445.63</v>
      </c>
      <c r="F3013" s="351">
        <f t="shared" si="371"/>
        <v>52978.709774000003</v>
      </c>
      <c r="G3013" s="352"/>
      <c r="H3013" s="351">
        <f t="shared" si="376"/>
        <v>0</v>
      </c>
      <c r="I3013" s="351">
        <f t="shared" si="372"/>
        <v>1533.0797740000053</v>
      </c>
      <c r="J3013" s="351">
        <f t="shared" si="373"/>
        <v>0</v>
      </c>
      <c r="K3013" s="293">
        <f>SUM('Employee Salary Payroll Tax '!I3015:K3015)</f>
        <v>51445.63</v>
      </c>
      <c r="L3013" s="293">
        <f>'Employee Salary Payroll Tax '!H3015</f>
        <v>0</v>
      </c>
      <c r="M3013" s="293">
        <f t="shared" si="374"/>
        <v>0</v>
      </c>
      <c r="N3013" s="359">
        <f t="shared" si="375"/>
        <v>0</v>
      </c>
      <c r="O3013" s="331"/>
      <c r="P3013" s="61"/>
      <c r="Q3013" s="294"/>
      <c r="R3013" s="292"/>
      <c r="S3013" s="291"/>
    </row>
    <row r="3014" spans="1:19" ht="14.4">
      <c r="A3014" s="36">
        <f t="shared" si="377"/>
        <v>1691</v>
      </c>
      <c r="B3014" s="526"/>
      <c r="C3014" s="36" t="str">
        <f>VLOOKUP('Employee Salary Payroll Tax '!B3016,'Employee Salary Payroll Tax '!$D$1:$E$7,2,FALSE)</f>
        <v>NonUnion</v>
      </c>
      <c r="D3014" s="61">
        <f t="shared" si="370"/>
        <v>2.98E-2</v>
      </c>
      <c r="E3014" s="351">
        <f>'Employee Salary Payroll Tax '!N3016</f>
        <v>77343.13</v>
      </c>
      <c r="F3014" s="351">
        <f t="shared" si="371"/>
        <v>79647.955274000007</v>
      </c>
      <c r="G3014" s="352"/>
      <c r="H3014" s="351">
        <f t="shared" si="376"/>
        <v>0</v>
      </c>
      <c r="I3014" s="351">
        <f t="shared" si="372"/>
        <v>2304.8252740000025</v>
      </c>
      <c r="J3014" s="351">
        <f t="shared" si="373"/>
        <v>0</v>
      </c>
      <c r="K3014" s="293">
        <f>SUM('Employee Salary Payroll Tax '!I3016:K3016)</f>
        <v>69771.049999999988</v>
      </c>
      <c r="L3014" s="293">
        <f>'Employee Salary Payroll Tax '!H3016</f>
        <v>0</v>
      </c>
      <c r="M3014" s="293">
        <f t="shared" si="374"/>
        <v>7572.0800000000163</v>
      </c>
      <c r="N3014" s="359">
        <f t="shared" si="375"/>
        <v>0</v>
      </c>
      <c r="O3014" s="331"/>
      <c r="P3014" s="61"/>
      <c r="Q3014" s="294"/>
      <c r="R3014" s="292"/>
      <c r="S3014" s="291"/>
    </row>
    <row r="3015" spans="1:19" ht="14.4">
      <c r="A3015" s="36">
        <f t="shared" si="377"/>
        <v>1692</v>
      </c>
      <c r="B3015" s="526"/>
      <c r="C3015" s="36" t="str">
        <f>VLOOKUP('Employee Salary Payroll Tax '!B3017,'Employee Salary Payroll Tax '!$D$1:$E$7,2,FALSE)</f>
        <v>IBEW</v>
      </c>
      <c r="D3015" s="61">
        <f t="shared" si="370"/>
        <v>6.875E-3</v>
      </c>
      <c r="E3015" s="351">
        <f>'Employee Salary Payroll Tax '!N3017</f>
        <v>136385.24</v>
      </c>
      <c r="F3015" s="351">
        <f t="shared" si="371"/>
        <v>137322.88852499999</v>
      </c>
      <c r="G3015" s="352"/>
      <c r="H3015" s="351">
        <f t="shared" si="376"/>
        <v>0</v>
      </c>
      <c r="I3015" s="351">
        <f t="shared" si="372"/>
        <v>937.64852499999688</v>
      </c>
      <c r="J3015" s="351">
        <f t="shared" si="373"/>
        <v>0</v>
      </c>
      <c r="K3015" s="293">
        <f>SUM('Employee Salary Payroll Tax '!I3017:K3017)</f>
        <v>132483.35999999999</v>
      </c>
      <c r="L3015" s="293">
        <f>'Employee Salary Payroll Tax '!H3017</f>
        <v>0</v>
      </c>
      <c r="M3015" s="293">
        <f t="shared" si="374"/>
        <v>3901.8800000000047</v>
      </c>
      <c r="N3015" s="359">
        <f t="shared" si="375"/>
        <v>0</v>
      </c>
      <c r="O3015" s="331"/>
      <c r="P3015" s="61"/>
      <c r="Q3015" s="294"/>
      <c r="R3015" s="292"/>
      <c r="S3015" s="291"/>
    </row>
    <row r="3016" spans="1:19" ht="14.4">
      <c r="A3016" s="36">
        <f t="shared" si="377"/>
        <v>1693</v>
      </c>
      <c r="B3016" s="526"/>
      <c r="C3016" s="36" t="str">
        <f>VLOOKUP('Employee Salary Payroll Tax '!B3018,'Employee Salary Payroll Tax '!$D$1:$E$7,2,FALSE)</f>
        <v>NonUnion</v>
      </c>
      <c r="D3016" s="61">
        <f t="shared" si="370"/>
        <v>2.98E-2</v>
      </c>
      <c r="E3016" s="351">
        <f>'Employee Salary Payroll Tax '!N3018</f>
        <v>64266.46</v>
      </c>
      <c r="F3016" s="351">
        <f t="shared" si="371"/>
        <v>66181.600508000003</v>
      </c>
      <c r="G3016" s="352"/>
      <c r="H3016" s="351">
        <f t="shared" si="376"/>
        <v>0</v>
      </c>
      <c r="I3016" s="351">
        <f t="shared" si="372"/>
        <v>1915.140508000004</v>
      </c>
      <c r="J3016" s="351">
        <f t="shared" si="373"/>
        <v>0</v>
      </c>
      <c r="K3016" s="293">
        <f>SUM('Employee Salary Payroll Tax '!I3018:K3018)</f>
        <v>-955.43999999999994</v>
      </c>
      <c r="L3016" s="293">
        <f>'Employee Salary Payroll Tax '!H3018</f>
        <v>0</v>
      </c>
      <c r="M3016" s="293">
        <f t="shared" si="374"/>
        <v>65221.9</v>
      </c>
      <c r="N3016" s="359">
        <f t="shared" si="375"/>
        <v>0</v>
      </c>
      <c r="O3016" s="331"/>
      <c r="P3016" s="61"/>
      <c r="Q3016" s="294"/>
      <c r="R3016" s="292"/>
      <c r="S3016" s="291"/>
    </row>
    <row r="3017" spans="1:19" ht="14.4">
      <c r="A3017" s="36">
        <f t="shared" si="377"/>
        <v>1694</v>
      </c>
      <c r="B3017" s="526"/>
      <c r="C3017" s="36" t="str">
        <f>VLOOKUP('Employee Salary Payroll Tax '!B3019,'Employee Salary Payroll Tax '!$D$1:$E$7,2,FALSE)</f>
        <v>NonUnion</v>
      </c>
      <c r="D3017" s="61">
        <f t="shared" si="370"/>
        <v>2.98E-2</v>
      </c>
      <c r="E3017" s="351">
        <f>'Employee Salary Payroll Tax '!N3019</f>
        <v>99427.44</v>
      </c>
      <c r="F3017" s="351">
        <f t="shared" si="371"/>
        <v>102390.377712</v>
      </c>
      <c r="G3017" s="352"/>
      <c r="H3017" s="351">
        <f t="shared" si="376"/>
        <v>0</v>
      </c>
      <c r="I3017" s="351">
        <f t="shared" si="372"/>
        <v>2962.937711999999</v>
      </c>
      <c r="J3017" s="351">
        <f t="shared" si="373"/>
        <v>0</v>
      </c>
      <c r="K3017" s="293">
        <f>SUM('Employee Salary Payroll Tax '!I3019:K3019)</f>
        <v>6000.47</v>
      </c>
      <c r="L3017" s="293">
        <f>'Employee Salary Payroll Tax '!H3019</f>
        <v>793.05</v>
      </c>
      <c r="M3017" s="293">
        <f t="shared" si="374"/>
        <v>92633.919999999998</v>
      </c>
      <c r="N3017" s="359">
        <f t="shared" si="375"/>
        <v>0</v>
      </c>
      <c r="O3017" s="331"/>
      <c r="P3017" s="61"/>
      <c r="Q3017" s="294"/>
      <c r="R3017" s="292"/>
      <c r="S3017" s="291"/>
    </row>
    <row r="3018" spans="1:19" ht="14.4">
      <c r="A3018" s="36">
        <f t="shared" si="377"/>
        <v>1695</v>
      </c>
      <c r="B3018" s="526"/>
      <c r="C3018" s="36" t="str">
        <f>VLOOKUP('Employee Salary Payroll Tax '!B3020,'Employee Salary Payroll Tax '!$D$1:$E$7,2,FALSE)</f>
        <v>IBEW</v>
      </c>
      <c r="D3018" s="61">
        <f t="shared" si="370"/>
        <v>6.875E-3</v>
      </c>
      <c r="E3018" s="351">
        <f>'Employee Salary Payroll Tax '!N3020</f>
        <v>50606.91</v>
      </c>
      <c r="F3018" s="351">
        <f t="shared" si="371"/>
        <v>50954.832506250001</v>
      </c>
      <c r="G3018" s="352"/>
      <c r="H3018" s="351">
        <f t="shared" si="376"/>
        <v>0</v>
      </c>
      <c r="I3018" s="351">
        <f t="shared" si="372"/>
        <v>347.92250624999724</v>
      </c>
      <c r="J3018" s="351">
        <f t="shared" si="373"/>
        <v>0</v>
      </c>
      <c r="K3018" s="293">
        <f>SUM('Employee Salary Payroll Tax '!I3020:K3020)</f>
        <v>50606.91</v>
      </c>
      <c r="L3018" s="293">
        <f>'Employee Salary Payroll Tax '!H3020</f>
        <v>0</v>
      </c>
      <c r="M3018" s="293">
        <f t="shared" si="374"/>
        <v>0</v>
      </c>
      <c r="N3018" s="359">
        <f t="shared" si="375"/>
        <v>0</v>
      </c>
      <c r="O3018" s="331"/>
      <c r="P3018" s="61"/>
      <c r="Q3018" s="294"/>
      <c r="R3018" s="292"/>
      <c r="S3018" s="291"/>
    </row>
    <row r="3019" spans="1:19" ht="14.4">
      <c r="A3019" s="36">
        <f t="shared" si="377"/>
        <v>1696</v>
      </c>
      <c r="B3019" s="526"/>
      <c r="C3019" s="36" t="str">
        <f>VLOOKUP('Employee Salary Payroll Tax '!B3021,'Employee Salary Payroll Tax '!$D$1:$E$7,2,FALSE)</f>
        <v>IBEW</v>
      </c>
      <c r="D3019" s="61">
        <f t="shared" si="370"/>
        <v>6.875E-3</v>
      </c>
      <c r="E3019" s="351">
        <f>'Employee Salary Payroll Tax '!N3021</f>
        <v>60098.15</v>
      </c>
      <c r="F3019" s="351">
        <f t="shared" si="371"/>
        <v>60511.324781249998</v>
      </c>
      <c r="G3019" s="352"/>
      <c r="H3019" s="351">
        <f t="shared" si="376"/>
        <v>0</v>
      </c>
      <c r="I3019" s="351">
        <f t="shared" si="372"/>
        <v>413.17478124999616</v>
      </c>
      <c r="J3019" s="351">
        <f t="shared" si="373"/>
        <v>0</v>
      </c>
      <c r="K3019" s="293">
        <f>SUM('Employee Salary Payroll Tax '!I3021:K3021)</f>
        <v>60082.52</v>
      </c>
      <c r="L3019" s="293">
        <f>'Employee Salary Payroll Tax '!H3021</f>
        <v>0</v>
      </c>
      <c r="M3019" s="293">
        <f t="shared" si="374"/>
        <v>15.630000000004657</v>
      </c>
      <c r="N3019" s="359">
        <f t="shared" si="375"/>
        <v>0</v>
      </c>
      <c r="O3019" s="331"/>
      <c r="P3019" s="61"/>
      <c r="Q3019" s="294"/>
      <c r="R3019" s="292"/>
      <c r="S3019" s="291"/>
    </row>
    <row r="3020" spans="1:19" ht="14.4">
      <c r="A3020" s="36">
        <f t="shared" si="377"/>
        <v>1697</v>
      </c>
      <c r="B3020" s="526"/>
      <c r="C3020" s="36" t="str">
        <f>VLOOKUP('Employee Salary Payroll Tax '!B3022,'Employee Salary Payroll Tax '!$D$1:$E$7,2,FALSE)</f>
        <v>IBEW</v>
      </c>
      <c r="D3020" s="61">
        <f t="shared" si="370"/>
        <v>6.875E-3</v>
      </c>
      <c r="E3020" s="351">
        <f>'Employee Salary Payroll Tax '!N3022</f>
        <v>23280.35</v>
      </c>
      <c r="F3020" s="351">
        <f t="shared" si="371"/>
        <v>23440.402406249999</v>
      </c>
      <c r="G3020" s="352"/>
      <c r="H3020" s="351">
        <f t="shared" si="376"/>
        <v>21719.65</v>
      </c>
      <c r="I3020" s="351">
        <f t="shared" si="372"/>
        <v>160.05240625000079</v>
      </c>
      <c r="J3020" s="351">
        <f t="shared" si="373"/>
        <v>0.96031443750000478</v>
      </c>
      <c r="K3020" s="293">
        <f>SUM('Employee Salary Payroll Tax '!I3022:K3022)</f>
        <v>23280.35</v>
      </c>
      <c r="L3020" s="293">
        <f>'Employee Salary Payroll Tax '!H3022</f>
        <v>0</v>
      </c>
      <c r="M3020" s="293">
        <f t="shared" si="374"/>
        <v>0</v>
      </c>
      <c r="N3020" s="359">
        <f t="shared" si="375"/>
        <v>0.96031443745875489</v>
      </c>
      <c r="O3020" s="331"/>
      <c r="P3020" s="61"/>
      <c r="Q3020" s="294"/>
      <c r="R3020" s="292"/>
      <c r="S3020" s="291"/>
    </row>
    <row r="3021" spans="1:19" ht="14.4">
      <c r="A3021" s="36">
        <f t="shared" si="377"/>
        <v>1698</v>
      </c>
      <c r="B3021" s="526"/>
      <c r="C3021" s="36" t="str">
        <f>VLOOKUP('Employee Salary Payroll Tax '!B3023,'Employee Salary Payroll Tax '!$D$1:$E$7,2,FALSE)</f>
        <v>NonUnion</v>
      </c>
      <c r="D3021" s="61">
        <f t="shared" si="370"/>
        <v>2.98E-2</v>
      </c>
      <c r="E3021" s="351">
        <f>'Employee Salary Payroll Tax '!N3023</f>
        <v>0.26</v>
      </c>
      <c r="F3021" s="351">
        <f t="shared" si="371"/>
        <v>0.26774800000000004</v>
      </c>
      <c r="G3021" s="352"/>
      <c r="H3021" s="351">
        <f t="shared" si="376"/>
        <v>44999.74</v>
      </c>
      <c r="I3021" s="351">
        <f t="shared" si="372"/>
        <v>7.7480000000000326E-3</v>
      </c>
      <c r="J3021" s="351">
        <f t="shared" si="373"/>
        <v>4.6488000000000196E-5</v>
      </c>
      <c r="K3021" s="293">
        <f>SUM('Employee Salary Payroll Tax '!I3023:K3023)</f>
        <v>0.18</v>
      </c>
      <c r="L3021" s="293">
        <f>'Employee Salary Payroll Tax '!H3023</f>
        <v>0</v>
      </c>
      <c r="M3021" s="293">
        <f t="shared" si="374"/>
        <v>8.0000000000000016E-2</v>
      </c>
      <c r="N3021" s="359">
        <f t="shared" si="375"/>
        <v>3.2183876215860847E-5</v>
      </c>
      <c r="O3021" s="331"/>
      <c r="P3021" s="61"/>
      <c r="Q3021" s="294"/>
      <c r="R3021" s="292"/>
      <c r="S3021" s="291"/>
    </row>
    <row r="3022" spans="1:19" ht="14.4">
      <c r="A3022" s="36">
        <f t="shared" si="377"/>
        <v>1699</v>
      </c>
      <c r="B3022" s="526"/>
      <c r="C3022" s="36" t="str">
        <f>VLOOKUP('Employee Salary Payroll Tax '!B3024,'Employee Salary Payroll Tax '!$D$1:$E$7,2,FALSE)</f>
        <v>NonUnion</v>
      </c>
      <c r="D3022" s="61">
        <f t="shared" si="370"/>
        <v>2.98E-2</v>
      </c>
      <c r="E3022" s="351">
        <f>'Employee Salary Payroll Tax '!N3024</f>
        <v>61697.21</v>
      </c>
      <c r="F3022" s="351">
        <f t="shared" si="371"/>
        <v>63535.786857999999</v>
      </c>
      <c r="G3022" s="352"/>
      <c r="H3022" s="351">
        <f t="shared" si="376"/>
        <v>0</v>
      </c>
      <c r="I3022" s="351">
        <f t="shared" si="372"/>
        <v>1838.5768580000004</v>
      </c>
      <c r="J3022" s="351">
        <f t="shared" si="373"/>
        <v>0</v>
      </c>
      <c r="K3022" s="293">
        <f>SUM('Employee Salary Payroll Tax '!I3024:K3024)</f>
        <v>56489.919999999998</v>
      </c>
      <c r="L3022" s="293">
        <f>'Employee Salary Payroll Tax '!H3024</f>
        <v>0</v>
      </c>
      <c r="M3022" s="293">
        <f t="shared" si="374"/>
        <v>5207.2900000000009</v>
      </c>
      <c r="N3022" s="359">
        <f t="shared" si="375"/>
        <v>0</v>
      </c>
      <c r="O3022" s="331"/>
      <c r="P3022" s="61"/>
      <c r="Q3022" s="294"/>
      <c r="R3022" s="292"/>
      <c r="S3022" s="291"/>
    </row>
    <row r="3023" spans="1:19" ht="14.4">
      <c r="A3023" s="36">
        <f t="shared" si="377"/>
        <v>1700</v>
      </c>
      <c r="B3023" s="526"/>
      <c r="C3023" s="36" t="str">
        <f>VLOOKUP('Employee Salary Payroll Tax '!B3025,'Employee Salary Payroll Tax '!$D$1:$E$7,2,FALSE)</f>
        <v>IBEW</v>
      </c>
      <c r="D3023" s="61">
        <f t="shared" si="370"/>
        <v>6.875E-3</v>
      </c>
      <c r="E3023" s="351">
        <f>'Employee Salary Payroll Tax '!N3025</f>
        <v>80174.94</v>
      </c>
      <c r="F3023" s="351">
        <f t="shared" si="371"/>
        <v>80726.142712500005</v>
      </c>
      <c r="G3023" s="352"/>
      <c r="H3023" s="351">
        <f t="shared" si="376"/>
        <v>0</v>
      </c>
      <c r="I3023" s="351">
        <f t="shared" si="372"/>
        <v>551.20271250000224</v>
      </c>
      <c r="J3023" s="351">
        <f t="shared" si="373"/>
        <v>0</v>
      </c>
      <c r="K3023" s="293">
        <f>SUM('Employee Salary Payroll Tax '!I3025:K3025)</f>
        <v>53068.53</v>
      </c>
      <c r="L3023" s="293">
        <f>'Employee Salary Payroll Tax '!H3025</f>
        <v>0</v>
      </c>
      <c r="M3023" s="293">
        <f t="shared" si="374"/>
        <v>27106.410000000003</v>
      </c>
      <c r="N3023" s="359">
        <f t="shared" si="375"/>
        <v>0</v>
      </c>
      <c r="O3023" s="331"/>
      <c r="P3023" s="61"/>
      <c r="Q3023" s="294"/>
      <c r="R3023" s="292"/>
      <c r="S3023" s="291"/>
    </row>
    <row r="3024" spans="1:19" ht="14.4">
      <c r="A3024" s="36">
        <f t="shared" si="377"/>
        <v>1701</v>
      </c>
      <c r="B3024" s="526"/>
      <c r="C3024" s="36" t="str">
        <f>VLOOKUP('Employee Salary Payroll Tax '!B3026,'Employee Salary Payroll Tax '!$D$1:$E$7,2,FALSE)</f>
        <v>NonUnion</v>
      </c>
      <c r="D3024" s="61">
        <f t="shared" si="370"/>
        <v>2.98E-2</v>
      </c>
      <c r="E3024" s="351">
        <f>'Employee Salary Payroll Tax '!N3026</f>
        <v>99266.26</v>
      </c>
      <c r="F3024" s="351">
        <f t="shared" si="371"/>
        <v>102224.394548</v>
      </c>
      <c r="G3024" s="352"/>
      <c r="H3024" s="351">
        <f t="shared" si="376"/>
        <v>0</v>
      </c>
      <c r="I3024" s="351">
        <f t="shared" si="372"/>
        <v>2958.1345480000018</v>
      </c>
      <c r="J3024" s="351">
        <f t="shared" si="373"/>
        <v>0</v>
      </c>
      <c r="K3024" s="293">
        <f>SUM('Employee Salary Payroll Tax '!I3026:K3026)</f>
        <v>17315.54</v>
      </c>
      <c r="L3024" s="293">
        <f>'Employee Salary Payroll Tax '!H3026</f>
        <v>0</v>
      </c>
      <c r="M3024" s="293">
        <f t="shared" si="374"/>
        <v>81950.720000000001</v>
      </c>
      <c r="N3024" s="359">
        <f t="shared" si="375"/>
        <v>0</v>
      </c>
      <c r="O3024" s="331"/>
      <c r="P3024" s="61"/>
      <c r="Q3024" s="294"/>
      <c r="R3024" s="292"/>
      <c r="S3024" s="291"/>
    </row>
    <row r="3025" spans="1:19" ht="14.4">
      <c r="A3025" s="36">
        <f t="shared" si="377"/>
        <v>1702</v>
      </c>
      <c r="B3025" s="526"/>
      <c r="C3025" s="36" t="str">
        <f>VLOOKUP('Employee Salary Payroll Tax '!B3027,'Employee Salary Payroll Tax '!$D$1:$E$7,2,FALSE)</f>
        <v>NonUnion</v>
      </c>
      <c r="D3025" s="61">
        <f t="shared" ref="D3025:D3088" si="378">VLOOKUP(C3025,C$9:D$12,2)</f>
        <v>2.98E-2</v>
      </c>
      <c r="E3025" s="351">
        <f>'Employee Salary Payroll Tax '!N3027</f>
        <v>104624.72</v>
      </c>
      <c r="F3025" s="351">
        <f t="shared" ref="F3025:F3088" si="379">E3025*(1+D3025)</f>
        <v>107742.53665600001</v>
      </c>
      <c r="G3025" s="352"/>
      <c r="H3025" s="351">
        <f t="shared" si="376"/>
        <v>0</v>
      </c>
      <c r="I3025" s="351">
        <f t="shared" ref="I3025:I3088" si="380">F3025-E3025</f>
        <v>3117.81665600001</v>
      </c>
      <c r="J3025" s="351">
        <f t="shared" ref="J3025:J3088" si="381">IF(H3025&gt;I3025,I3025*$J$12,H3025*$J$12)</f>
        <v>0</v>
      </c>
      <c r="K3025" s="293">
        <f>SUM('Employee Salary Payroll Tax '!I3027:K3027)</f>
        <v>15712.38</v>
      </c>
      <c r="L3025" s="293">
        <f>'Employee Salary Payroll Tax '!H3027</f>
        <v>0</v>
      </c>
      <c r="M3025" s="293">
        <f t="shared" ref="M3025:M3088" si="382">E3025-K3025-L3025</f>
        <v>88912.34</v>
      </c>
      <c r="N3025" s="359">
        <f t="shared" ref="N3025:N3088" si="383">J3025*K3025/(SUM(K3025:M3025)+0.000001)</f>
        <v>0</v>
      </c>
      <c r="O3025" s="331"/>
      <c r="P3025" s="61"/>
      <c r="Q3025" s="294"/>
      <c r="R3025" s="292"/>
      <c r="S3025" s="291"/>
    </row>
    <row r="3026" spans="1:19" ht="14.4">
      <c r="A3026" s="36">
        <f t="shared" si="377"/>
        <v>1703</v>
      </c>
      <c r="B3026" s="526"/>
      <c r="C3026" s="36" t="str">
        <f>VLOOKUP('Employee Salary Payroll Tax '!B3028,'Employee Salary Payroll Tax '!$D$1:$E$7,2,FALSE)</f>
        <v>NonUnion</v>
      </c>
      <c r="D3026" s="61">
        <f t="shared" si="378"/>
        <v>2.98E-2</v>
      </c>
      <c r="E3026" s="351">
        <f>'Employee Salary Payroll Tax '!N3028</f>
        <v>63207.8</v>
      </c>
      <c r="F3026" s="351">
        <f t="shared" si="379"/>
        <v>65091.392440000003</v>
      </c>
      <c r="G3026" s="352"/>
      <c r="H3026" s="351">
        <f t="shared" ref="H3026:H3089" si="384">IF(E3026&gt;$H$12,0,$H$12-E3026)</f>
        <v>0</v>
      </c>
      <c r="I3026" s="351">
        <f t="shared" si="380"/>
        <v>1883.5924400000004</v>
      </c>
      <c r="J3026" s="351">
        <f t="shared" si="381"/>
        <v>0</v>
      </c>
      <c r="K3026" s="293">
        <f>SUM('Employee Salary Payroll Tax '!I3028:K3028)</f>
        <v>49310.48</v>
      </c>
      <c r="L3026" s="293">
        <f>'Employee Salary Payroll Tax '!H3028</f>
        <v>0</v>
      </c>
      <c r="M3026" s="293">
        <f t="shared" si="382"/>
        <v>13897.32</v>
      </c>
      <c r="N3026" s="359">
        <f t="shared" si="383"/>
        <v>0</v>
      </c>
      <c r="O3026" s="331"/>
      <c r="P3026" s="61"/>
      <c r="Q3026" s="294"/>
      <c r="R3026" s="292"/>
      <c r="S3026" s="291"/>
    </row>
    <row r="3027" spans="1:19" ht="14.4">
      <c r="A3027" s="36">
        <f t="shared" si="377"/>
        <v>1704</v>
      </c>
      <c r="B3027" s="526"/>
      <c r="C3027" s="36" t="str">
        <f>VLOOKUP('Employee Salary Payroll Tax '!B3029,'Employee Salary Payroll Tax '!$D$1:$E$7,2,FALSE)</f>
        <v>IBEW</v>
      </c>
      <c r="D3027" s="61">
        <f t="shared" si="378"/>
        <v>6.875E-3</v>
      </c>
      <c r="E3027" s="351">
        <f>'Employee Salary Payroll Tax '!N3029</f>
        <v>48425.8</v>
      </c>
      <c r="F3027" s="351">
        <f t="shared" si="379"/>
        <v>48758.727375000002</v>
      </c>
      <c r="G3027" s="352"/>
      <c r="H3027" s="351">
        <f t="shared" si="384"/>
        <v>0</v>
      </c>
      <c r="I3027" s="351">
        <f t="shared" si="380"/>
        <v>332.9273749999993</v>
      </c>
      <c r="J3027" s="351">
        <f t="shared" si="381"/>
        <v>0</v>
      </c>
      <c r="K3027" s="293">
        <f>SUM('Employee Salary Payroll Tax '!I3029:K3029)</f>
        <v>40892.93</v>
      </c>
      <c r="L3027" s="293">
        <f>'Employee Salary Payroll Tax '!H3029</f>
        <v>0</v>
      </c>
      <c r="M3027" s="293">
        <f t="shared" si="382"/>
        <v>7532.8700000000026</v>
      </c>
      <c r="N3027" s="359">
        <f t="shared" si="383"/>
        <v>0</v>
      </c>
      <c r="O3027" s="331"/>
      <c r="P3027" s="61"/>
      <c r="Q3027" s="294"/>
      <c r="R3027" s="292"/>
      <c r="S3027" s="291"/>
    </row>
    <row r="3028" spans="1:19" ht="14.4">
      <c r="A3028" s="36">
        <f t="shared" si="377"/>
        <v>1705</v>
      </c>
      <c r="B3028" s="526"/>
      <c r="C3028" s="36" t="str">
        <f>VLOOKUP('Employee Salary Payroll Tax '!B3030,'Employee Salary Payroll Tax '!$D$1:$E$7,2,FALSE)</f>
        <v>NonUnion</v>
      </c>
      <c r="D3028" s="61">
        <f t="shared" si="378"/>
        <v>2.98E-2</v>
      </c>
      <c r="E3028" s="351">
        <f>'Employee Salary Payroll Tax '!N3030</f>
        <v>167062.78</v>
      </c>
      <c r="F3028" s="351">
        <f t="shared" si="379"/>
        <v>172041.25084399999</v>
      </c>
      <c r="G3028" s="352"/>
      <c r="H3028" s="351">
        <f t="shared" si="384"/>
        <v>0</v>
      </c>
      <c r="I3028" s="351">
        <f t="shared" si="380"/>
        <v>4978.4708439999959</v>
      </c>
      <c r="J3028" s="351">
        <f t="shared" si="381"/>
        <v>0</v>
      </c>
      <c r="K3028" s="293">
        <f>SUM('Employee Salary Payroll Tax '!I3030:K3030)</f>
        <v>59711.31</v>
      </c>
      <c r="L3028" s="293">
        <f>'Employee Salary Payroll Tax '!H3030</f>
        <v>99632.57</v>
      </c>
      <c r="M3028" s="293">
        <f t="shared" si="382"/>
        <v>7718.8999999999942</v>
      </c>
      <c r="N3028" s="359">
        <f t="shared" si="383"/>
        <v>0</v>
      </c>
      <c r="O3028" s="331"/>
      <c r="P3028" s="61"/>
      <c r="Q3028" s="294"/>
      <c r="R3028" s="292"/>
      <c r="S3028" s="291"/>
    </row>
    <row r="3029" spans="1:19" ht="14.4">
      <c r="A3029" s="36">
        <f t="shared" si="377"/>
        <v>1706</v>
      </c>
      <c r="B3029" s="526"/>
      <c r="C3029" s="36" t="str">
        <f>VLOOKUP('Employee Salary Payroll Tax '!B3031,'Employee Salary Payroll Tax '!$D$1:$E$7,2,FALSE)</f>
        <v>NonUnion</v>
      </c>
      <c r="D3029" s="61">
        <f t="shared" si="378"/>
        <v>2.98E-2</v>
      </c>
      <c r="E3029" s="351">
        <f>'Employee Salary Payroll Tax '!N3031</f>
        <v>88062.38</v>
      </c>
      <c r="F3029" s="351">
        <f t="shared" si="379"/>
        <v>90686.638924000014</v>
      </c>
      <c r="G3029" s="352"/>
      <c r="H3029" s="351">
        <f t="shared" si="384"/>
        <v>0</v>
      </c>
      <c r="I3029" s="351">
        <f t="shared" si="380"/>
        <v>2624.2589240000088</v>
      </c>
      <c r="J3029" s="351">
        <f t="shared" si="381"/>
        <v>0</v>
      </c>
      <c r="K3029" s="293">
        <f>SUM('Employee Salary Payroll Tax '!I3031:K3031)</f>
        <v>54678.62</v>
      </c>
      <c r="L3029" s="293">
        <f>'Employee Salary Payroll Tax '!H3031</f>
        <v>0</v>
      </c>
      <c r="M3029" s="293">
        <f t="shared" si="382"/>
        <v>33383.760000000002</v>
      </c>
      <c r="N3029" s="359">
        <f t="shared" si="383"/>
        <v>0</v>
      </c>
      <c r="O3029" s="331"/>
      <c r="P3029" s="61"/>
      <c r="Q3029" s="294"/>
      <c r="R3029" s="292"/>
      <c r="S3029" s="291"/>
    </row>
    <row r="3030" spans="1:19" ht="14.4">
      <c r="A3030" s="36">
        <f t="shared" si="377"/>
        <v>1707</v>
      </c>
      <c r="B3030" s="526"/>
      <c r="C3030" s="36" t="str">
        <f>VLOOKUP('Employee Salary Payroll Tax '!B3032,'Employee Salary Payroll Tax '!$D$1:$E$7,2,FALSE)</f>
        <v>NonUnion</v>
      </c>
      <c r="D3030" s="61">
        <f t="shared" si="378"/>
        <v>2.98E-2</v>
      </c>
      <c r="E3030" s="351">
        <f>'Employee Salary Payroll Tax '!N3032</f>
        <v>69786.429999999993</v>
      </c>
      <c r="F3030" s="351">
        <f t="shared" si="379"/>
        <v>71866.065613999992</v>
      </c>
      <c r="G3030" s="352"/>
      <c r="H3030" s="351">
        <f t="shared" si="384"/>
        <v>0</v>
      </c>
      <c r="I3030" s="351">
        <f t="shared" si="380"/>
        <v>2079.6356139999989</v>
      </c>
      <c r="J3030" s="351">
        <f t="shared" si="381"/>
        <v>0</v>
      </c>
      <c r="K3030" s="293">
        <f>SUM('Employee Salary Payroll Tax '!I3032:K3032)</f>
        <v>42028.97</v>
      </c>
      <c r="L3030" s="293">
        <f>'Employee Salary Payroll Tax '!H3032</f>
        <v>0</v>
      </c>
      <c r="M3030" s="293">
        <f t="shared" si="382"/>
        <v>27757.459999999992</v>
      </c>
      <c r="N3030" s="359">
        <f t="shared" si="383"/>
        <v>0</v>
      </c>
      <c r="O3030" s="331"/>
      <c r="P3030" s="61"/>
      <c r="Q3030" s="294"/>
      <c r="R3030" s="292"/>
      <c r="S3030" s="291"/>
    </row>
    <row r="3031" spans="1:19" ht="14.4">
      <c r="A3031" s="36">
        <f t="shared" si="377"/>
        <v>1708</v>
      </c>
      <c r="B3031" s="526"/>
      <c r="C3031" s="36" t="str">
        <f>VLOOKUP('Employee Salary Payroll Tax '!B3033,'Employee Salary Payroll Tax '!$D$1:$E$7,2,FALSE)</f>
        <v>NonUnion</v>
      </c>
      <c r="D3031" s="61">
        <f t="shared" si="378"/>
        <v>2.98E-2</v>
      </c>
      <c r="E3031" s="351">
        <f>'Employee Salary Payroll Tax '!N3033</f>
        <v>77766.84</v>
      </c>
      <c r="F3031" s="351">
        <f t="shared" si="379"/>
        <v>80084.291832000003</v>
      </c>
      <c r="G3031" s="352"/>
      <c r="H3031" s="351">
        <f t="shared" si="384"/>
        <v>0</v>
      </c>
      <c r="I3031" s="351">
        <f t="shared" si="380"/>
        <v>2317.4518320000061</v>
      </c>
      <c r="J3031" s="351">
        <f t="shared" si="381"/>
        <v>0</v>
      </c>
      <c r="K3031" s="293">
        <f>SUM('Employee Salary Payroll Tax '!I3033:K3033)</f>
        <v>77766.84</v>
      </c>
      <c r="L3031" s="293">
        <f>'Employee Salary Payroll Tax '!H3033</f>
        <v>0</v>
      </c>
      <c r="M3031" s="293">
        <f t="shared" si="382"/>
        <v>0</v>
      </c>
      <c r="N3031" s="359">
        <f t="shared" si="383"/>
        <v>0</v>
      </c>
      <c r="O3031" s="331"/>
      <c r="P3031" s="61"/>
      <c r="Q3031" s="294"/>
      <c r="R3031" s="292"/>
      <c r="S3031" s="291"/>
    </row>
    <row r="3032" spans="1:19" ht="14.4">
      <c r="A3032" s="36">
        <f t="shared" si="377"/>
        <v>1709</v>
      </c>
      <c r="B3032" s="526"/>
      <c r="C3032" s="36" t="str">
        <f>VLOOKUP('Employee Salary Payroll Tax '!B3034,'Employee Salary Payroll Tax '!$D$1:$E$7,2,FALSE)</f>
        <v>NonUnion</v>
      </c>
      <c r="D3032" s="61">
        <f t="shared" si="378"/>
        <v>2.98E-2</v>
      </c>
      <c r="E3032" s="351">
        <f>'Employee Salary Payroll Tax '!N3034</f>
        <v>42894.55</v>
      </c>
      <c r="F3032" s="351">
        <f t="shared" si="379"/>
        <v>44172.807590000004</v>
      </c>
      <c r="G3032" s="352"/>
      <c r="H3032" s="351">
        <f t="shared" si="384"/>
        <v>2105.4499999999971</v>
      </c>
      <c r="I3032" s="351">
        <f t="shared" si="380"/>
        <v>1278.2575900000011</v>
      </c>
      <c r="J3032" s="351">
        <f t="shared" si="381"/>
        <v>7.6695455400000068</v>
      </c>
      <c r="K3032" s="293">
        <f>SUM('Employee Salary Payroll Tax '!I3034:K3034)</f>
        <v>42894.55</v>
      </c>
      <c r="L3032" s="293">
        <f>'Employee Salary Payroll Tax '!H3034</f>
        <v>0</v>
      </c>
      <c r="M3032" s="293">
        <f t="shared" si="382"/>
        <v>0</v>
      </c>
      <c r="N3032" s="359">
        <f t="shared" si="383"/>
        <v>7.6695455398212067</v>
      </c>
      <c r="O3032" s="331"/>
      <c r="P3032" s="61"/>
      <c r="Q3032" s="294"/>
      <c r="R3032" s="292"/>
      <c r="S3032" s="291"/>
    </row>
    <row r="3033" spans="1:19" ht="14.4">
      <c r="A3033" s="36">
        <f t="shared" si="377"/>
        <v>1710</v>
      </c>
      <c r="B3033" s="526"/>
      <c r="C3033" s="36" t="str">
        <f>VLOOKUP('Employee Salary Payroll Tax '!B3035,'Employee Salary Payroll Tax '!$D$1:$E$7,2,FALSE)</f>
        <v>NonUnion</v>
      </c>
      <c r="D3033" s="61">
        <f t="shared" si="378"/>
        <v>2.98E-2</v>
      </c>
      <c r="E3033" s="351">
        <f>'Employee Salary Payroll Tax '!N3035</f>
        <v>87076.23</v>
      </c>
      <c r="F3033" s="351">
        <f t="shared" si="379"/>
        <v>89671.101653999998</v>
      </c>
      <c r="G3033" s="352"/>
      <c r="H3033" s="351">
        <f t="shared" si="384"/>
        <v>0</v>
      </c>
      <c r="I3033" s="351">
        <f t="shared" si="380"/>
        <v>2594.8716540000023</v>
      </c>
      <c r="J3033" s="351">
        <f t="shared" si="381"/>
        <v>0</v>
      </c>
      <c r="K3033" s="293">
        <f>SUM('Employee Salary Payroll Tax '!I3035:K3035)</f>
        <v>26080.25</v>
      </c>
      <c r="L3033" s="293">
        <f>'Employee Salary Payroll Tax '!H3035</f>
        <v>0</v>
      </c>
      <c r="M3033" s="293">
        <f t="shared" si="382"/>
        <v>60995.979999999996</v>
      </c>
      <c r="N3033" s="359">
        <f t="shared" si="383"/>
        <v>0</v>
      </c>
      <c r="O3033" s="331"/>
      <c r="P3033" s="61"/>
      <c r="Q3033" s="294"/>
      <c r="R3033" s="292"/>
      <c r="S3033" s="291"/>
    </row>
    <row r="3034" spans="1:19" ht="14.4">
      <c r="A3034" s="36">
        <f t="shared" si="377"/>
        <v>1711</v>
      </c>
      <c r="B3034" s="526"/>
      <c r="C3034" s="36" t="str">
        <f>VLOOKUP('Employee Salary Payroll Tax '!B3036,'Employee Salary Payroll Tax '!$D$1:$E$7,2,FALSE)</f>
        <v>NonUnion</v>
      </c>
      <c r="D3034" s="61">
        <f t="shared" si="378"/>
        <v>2.98E-2</v>
      </c>
      <c r="E3034" s="351">
        <f>'Employee Salary Payroll Tax '!N3036</f>
        <v>72572.77</v>
      </c>
      <c r="F3034" s="351">
        <f t="shared" si="379"/>
        <v>74735.438546000005</v>
      </c>
      <c r="G3034" s="352"/>
      <c r="H3034" s="351">
        <f t="shared" si="384"/>
        <v>0</v>
      </c>
      <c r="I3034" s="351">
        <f t="shared" si="380"/>
        <v>2162.6685460000008</v>
      </c>
      <c r="J3034" s="351">
        <f t="shared" si="381"/>
        <v>0</v>
      </c>
      <c r="K3034" s="293">
        <f>SUM('Employee Salary Payroll Tax '!I3036:K3036)</f>
        <v>17512.059999999998</v>
      </c>
      <c r="L3034" s="293">
        <f>'Employee Salary Payroll Tax '!H3036</f>
        <v>0</v>
      </c>
      <c r="M3034" s="293">
        <f t="shared" si="382"/>
        <v>55060.710000000006</v>
      </c>
      <c r="N3034" s="359">
        <f t="shared" si="383"/>
        <v>0</v>
      </c>
      <c r="O3034" s="331"/>
      <c r="P3034" s="61"/>
      <c r="Q3034" s="294"/>
      <c r="R3034" s="292"/>
      <c r="S3034" s="291"/>
    </row>
    <row r="3035" spans="1:19" ht="14.4">
      <c r="A3035" s="36">
        <f t="shared" si="377"/>
        <v>1712</v>
      </c>
      <c r="B3035" s="526"/>
      <c r="C3035" s="36" t="str">
        <f>VLOOKUP('Employee Salary Payroll Tax '!B3037,'Employee Salary Payroll Tax '!$D$1:$E$7,2,FALSE)</f>
        <v>NonUnion</v>
      </c>
      <c r="D3035" s="61">
        <f t="shared" si="378"/>
        <v>2.98E-2</v>
      </c>
      <c r="E3035" s="351">
        <f>'Employee Salary Payroll Tax '!N3037</f>
        <v>75333.62</v>
      </c>
      <c r="F3035" s="351">
        <f t="shared" si="379"/>
        <v>77578.561875999992</v>
      </c>
      <c r="G3035" s="352"/>
      <c r="H3035" s="351">
        <f t="shared" si="384"/>
        <v>0</v>
      </c>
      <c r="I3035" s="351">
        <f t="shared" si="380"/>
        <v>2244.9418759999971</v>
      </c>
      <c r="J3035" s="351">
        <f t="shared" si="381"/>
        <v>0</v>
      </c>
      <c r="K3035" s="293">
        <f>SUM('Employee Salary Payroll Tax '!I3037:K3037)</f>
        <v>1874.18</v>
      </c>
      <c r="L3035" s="293">
        <f>'Employee Salary Payroll Tax '!H3037</f>
        <v>0</v>
      </c>
      <c r="M3035" s="293">
        <f t="shared" si="382"/>
        <v>73459.44</v>
      </c>
      <c r="N3035" s="359">
        <f t="shared" si="383"/>
        <v>0</v>
      </c>
      <c r="O3035" s="331"/>
      <c r="P3035" s="61"/>
      <c r="Q3035" s="294"/>
      <c r="R3035" s="292"/>
      <c r="S3035" s="291"/>
    </row>
    <row r="3036" spans="1:19" ht="14.4">
      <c r="A3036" s="36">
        <f t="shared" si="377"/>
        <v>1713</v>
      </c>
      <c r="B3036" s="526"/>
      <c r="C3036" s="36" t="str">
        <f>VLOOKUP('Employee Salary Payroll Tax '!B3038,'Employee Salary Payroll Tax '!$D$1:$E$7,2,FALSE)</f>
        <v>NonUnion</v>
      </c>
      <c r="D3036" s="61">
        <f t="shared" si="378"/>
        <v>2.98E-2</v>
      </c>
      <c r="E3036" s="351">
        <f>'Employee Salary Payroll Tax '!N3038</f>
        <v>65934.12</v>
      </c>
      <c r="F3036" s="351">
        <f t="shared" si="379"/>
        <v>67898.956775999992</v>
      </c>
      <c r="G3036" s="352"/>
      <c r="H3036" s="351">
        <f t="shared" si="384"/>
        <v>0</v>
      </c>
      <c r="I3036" s="351">
        <f t="shared" si="380"/>
        <v>1964.8367759999965</v>
      </c>
      <c r="J3036" s="351">
        <f t="shared" si="381"/>
        <v>0</v>
      </c>
      <c r="K3036" s="293">
        <f>SUM('Employee Salary Payroll Tax '!I3038:K3038)</f>
        <v>3654.88</v>
      </c>
      <c r="L3036" s="293">
        <f>'Employee Salary Payroll Tax '!H3038</f>
        <v>0</v>
      </c>
      <c r="M3036" s="293">
        <f t="shared" si="382"/>
        <v>62279.24</v>
      </c>
      <c r="N3036" s="359">
        <f t="shared" si="383"/>
        <v>0</v>
      </c>
      <c r="O3036" s="331"/>
      <c r="P3036" s="61"/>
      <c r="Q3036" s="294"/>
      <c r="R3036" s="292"/>
      <c r="S3036" s="291"/>
    </row>
    <row r="3037" spans="1:19" ht="14.4">
      <c r="A3037" s="36">
        <f t="shared" si="377"/>
        <v>1714</v>
      </c>
      <c r="B3037" s="526"/>
      <c r="C3037" s="36" t="str">
        <f>VLOOKUP('Employee Salary Payroll Tax '!B3039,'Employee Salary Payroll Tax '!$D$1:$E$7,2,FALSE)</f>
        <v>NonUnion</v>
      </c>
      <c r="D3037" s="61">
        <f t="shared" si="378"/>
        <v>2.98E-2</v>
      </c>
      <c r="E3037" s="351">
        <f>'Employee Salary Payroll Tax '!N3039</f>
        <v>89506.98</v>
      </c>
      <c r="F3037" s="351">
        <f t="shared" si="379"/>
        <v>92174.288004000002</v>
      </c>
      <c r="G3037" s="352"/>
      <c r="H3037" s="351">
        <f t="shared" si="384"/>
        <v>0</v>
      </c>
      <c r="I3037" s="351">
        <f t="shared" si="380"/>
        <v>2667.3080040000059</v>
      </c>
      <c r="J3037" s="351">
        <f t="shared" si="381"/>
        <v>0</v>
      </c>
      <c r="K3037" s="293">
        <f>SUM('Employee Salary Payroll Tax '!I3039:K3039)</f>
        <v>37271.94</v>
      </c>
      <c r="L3037" s="293">
        <f>'Employee Salary Payroll Tax '!H3039</f>
        <v>0</v>
      </c>
      <c r="M3037" s="293">
        <f t="shared" si="382"/>
        <v>52235.039999999994</v>
      </c>
      <c r="N3037" s="359">
        <f t="shared" si="383"/>
        <v>0</v>
      </c>
      <c r="O3037" s="331"/>
      <c r="P3037" s="61"/>
      <c r="Q3037" s="294"/>
      <c r="R3037" s="292"/>
      <c r="S3037" s="291"/>
    </row>
    <row r="3038" spans="1:19" ht="14.4">
      <c r="A3038" s="36">
        <f t="shared" si="377"/>
        <v>1715</v>
      </c>
      <c r="B3038" s="526"/>
      <c r="C3038" s="36" t="str">
        <f>VLOOKUP('Employee Salary Payroll Tax '!B3040,'Employee Salary Payroll Tax '!$D$1:$E$7,2,FALSE)</f>
        <v>IBEW</v>
      </c>
      <c r="D3038" s="61">
        <f t="shared" si="378"/>
        <v>6.875E-3</v>
      </c>
      <c r="E3038" s="351">
        <f>'Employee Salary Payroll Tax '!N3040</f>
        <v>68356.3</v>
      </c>
      <c r="F3038" s="351">
        <f t="shared" si="379"/>
        <v>68826.249562500001</v>
      </c>
      <c r="G3038" s="352"/>
      <c r="H3038" s="351">
        <f t="shared" si="384"/>
        <v>0</v>
      </c>
      <c r="I3038" s="351">
        <f t="shared" si="380"/>
        <v>469.94956249999814</v>
      </c>
      <c r="J3038" s="351">
        <f t="shared" si="381"/>
        <v>0</v>
      </c>
      <c r="K3038" s="293">
        <f>SUM('Employee Salary Payroll Tax '!I3040:K3040)</f>
        <v>18290.120000000003</v>
      </c>
      <c r="L3038" s="293">
        <f>'Employee Salary Payroll Tax '!H3040</f>
        <v>0</v>
      </c>
      <c r="M3038" s="293">
        <f t="shared" si="382"/>
        <v>50066.18</v>
      </c>
      <c r="N3038" s="359">
        <f t="shared" si="383"/>
        <v>0</v>
      </c>
      <c r="O3038" s="331"/>
      <c r="P3038" s="61"/>
      <c r="Q3038" s="294"/>
      <c r="R3038" s="292"/>
      <c r="S3038" s="291"/>
    </row>
    <row r="3039" spans="1:19" ht="14.4">
      <c r="A3039" s="36">
        <f t="shared" si="377"/>
        <v>1716</v>
      </c>
      <c r="B3039" s="526"/>
      <c r="C3039" s="36" t="str">
        <f>VLOOKUP('Employee Salary Payroll Tax '!B3041,'Employee Salary Payroll Tax '!$D$1:$E$7,2,FALSE)</f>
        <v>NonUnion</v>
      </c>
      <c r="D3039" s="61">
        <f t="shared" si="378"/>
        <v>2.98E-2</v>
      </c>
      <c r="E3039" s="351">
        <f>'Employee Salary Payroll Tax '!N3041</f>
        <v>110021.24</v>
      </c>
      <c r="F3039" s="351">
        <f t="shared" si="379"/>
        <v>113299.87295200001</v>
      </c>
      <c r="G3039" s="352"/>
      <c r="H3039" s="351">
        <f t="shared" si="384"/>
        <v>0</v>
      </c>
      <c r="I3039" s="351">
        <f t="shared" si="380"/>
        <v>3278.6329519999999</v>
      </c>
      <c r="J3039" s="351">
        <f t="shared" si="381"/>
        <v>0</v>
      </c>
      <c r="K3039" s="293">
        <f>SUM('Employee Salary Payroll Tax '!I3041:K3041)</f>
        <v>18210.260000000002</v>
      </c>
      <c r="L3039" s="293">
        <f>'Employee Salary Payroll Tax '!H3041</f>
        <v>0</v>
      </c>
      <c r="M3039" s="293">
        <f t="shared" si="382"/>
        <v>91810.98000000001</v>
      </c>
      <c r="N3039" s="359">
        <f t="shared" si="383"/>
        <v>0</v>
      </c>
      <c r="O3039" s="331"/>
      <c r="P3039" s="61"/>
      <c r="Q3039" s="294"/>
      <c r="R3039" s="292"/>
      <c r="S3039" s="291"/>
    </row>
    <row r="3040" spans="1:19" ht="14.4">
      <c r="A3040" s="36">
        <f t="shared" si="377"/>
        <v>1717</v>
      </c>
      <c r="B3040" s="526"/>
      <c r="C3040" s="36" t="str">
        <f>VLOOKUP('Employee Salary Payroll Tax '!B3042,'Employee Salary Payroll Tax '!$D$1:$E$7,2,FALSE)</f>
        <v>IBEW</v>
      </c>
      <c r="D3040" s="61">
        <f t="shared" si="378"/>
        <v>6.875E-3</v>
      </c>
      <c r="E3040" s="351">
        <f>'Employee Salary Payroll Tax '!N3042</f>
        <v>109037.07</v>
      </c>
      <c r="F3040" s="351">
        <f t="shared" si="379"/>
        <v>109786.69985625001</v>
      </c>
      <c r="G3040" s="352"/>
      <c r="H3040" s="351">
        <f t="shared" si="384"/>
        <v>0</v>
      </c>
      <c r="I3040" s="351">
        <f t="shared" si="380"/>
        <v>749.62985625000147</v>
      </c>
      <c r="J3040" s="351">
        <f t="shared" si="381"/>
        <v>0</v>
      </c>
      <c r="K3040" s="293">
        <f>SUM('Employee Salary Payroll Tax '!I3042:K3042)</f>
        <v>28997</v>
      </c>
      <c r="L3040" s="293">
        <f>'Employee Salary Payroll Tax '!H3042</f>
        <v>0</v>
      </c>
      <c r="M3040" s="293">
        <f t="shared" si="382"/>
        <v>80040.070000000007</v>
      </c>
      <c r="N3040" s="359">
        <f t="shared" si="383"/>
        <v>0</v>
      </c>
      <c r="O3040" s="331"/>
      <c r="P3040" s="61"/>
      <c r="Q3040" s="294"/>
      <c r="R3040" s="292"/>
      <c r="S3040" s="291"/>
    </row>
    <row r="3041" spans="1:19" ht="14.4">
      <c r="A3041" s="36">
        <f t="shared" si="377"/>
        <v>1718</v>
      </c>
      <c r="B3041" s="526"/>
      <c r="C3041" s="36" t="str">
        <f>VLOOKUP('Employee Salary Payroll Tax '!B3043,'Employee Salary Payroll Tax '!$D$1:$E$7,2,FALSE)</f>
        <v>NonUnion</v>
      </c>
      <c r="D3041" s="61">
        <f t="shared" si="378"/>
        <v>2.98E-2</v>
      </c>
      <c r="E3041" s="351">
        <f>'Employee Salary Payroll Tax '!N3043</f>
        <v>65091.61</v>
      </c>
      <c r="F3041" s="351">
        <f t="shared" si="379"/>
        <v>67031.339978000004</v>
      </c>
      <c r="G3041" s="352"/>
      <c r="H3041" s="351">
        <f t="shared" si="384"/>
        <v>0</v>
      </c>
      <c r="I3041" s="351">
        <f t="shared" si="380"/>
        <v>1939.729978000003</v>
      </c>
      <c r="J3041" s="351">
        <f t="shared" si="381"/>
        <v>0</v>
      </c>
      <c r="K3041" s="293">
        <f>SUM('Employee Salary Payroll Tax '!I3043:K3043)</f>
        <v>65086.720000000001</v>
      </c>
      <c r="L3041" s="293">
        <f>'Employee Salary Payroll Tax '!H3043</f>
        <v>0</v>
      </c>
      <c r="M3041" s="293">
        <f t="shared" si="382"/>
        <v>4.8899999999994179</v>
      </c>
      <c r="N3041" s="359">
        <f t="shared" si="383"/>
        <v>0</v>
      </c>
      <c r="O3041" s="331"/>
      <c r="P3041" s="61"/>
      <c r="Q3041" s="294"/>
      <c r="R3041" s="292"/>
      <c r="S3041" s="291"/>
    </row>
    <row r="3042" spans="1:19" ht="14.4">
      <c r="A3042" s="36">
        <f t="shared" si="377"/>
        <v>1719</v>
      </c>
      <c r="B3042" s="526"/>
      <c r="C3042" s="36" t="str">
        <f>VLOOKUP('Employee Salary Payroll Tax '!B3044,'Employee Salary Payroll Tax '!$D$1:$E$7,2,FALSE)</f>
        <v>IBEW</v>
      </c>
      <c r="D3042" s="61">
        <f t="shared" si="378"/>
        <v>6.875E-3</v>
      </c>
      <c r="E3042" s="351">
        <f>'Employee Salary Payroll Tax '!N3044</f>
        <v>70616.92</v>
      </c>
      <c r="F3042" s="351">
        <f t="shared" si="379"/>
        <v>71102.411324999994</v>
      </c>
      <c r="G3042" s="352"/>
      <c r="H3042" s="351">
        <f t="shared" si="384"/>
        <v>0</v>
      </c>
      <c r="I3042" s="351">
        <f t="shared" si="380"/>
        <v>485.49132499999541</v>
      </c>
      <c r="J3042" s="351">
        <f t="shared" si="381"/>
        <v>0</v>
      </c>
      <c r="K3042" s="293">
        <f>SUM('Employee Salary Payroll Tax '!I3044:K3044)</f>
        <v>18889.919999999998</v>
      </c>
      <c r="L3042" s="293">
        <f>'Employee Salary Payroll Tax '!H3044</f>
        <v>0</v>
      </c>
      <c r="M3042" s="293">
        <f t="shared" si="382"/>
        <v>51727</v>
      </c>
      <c r="N3042" s="359">
        <f t="shared" si="383"/>
        <v>0</v>
      </c>
      <c r="O3042" s="331"/>
      <c r="P3042" s="61"/>
      <c r="Q3042" s="294"/>
      <c r="R3042" s="292"/>
      <c r="S3042" s="291"/>
    </row>
    <row r="3043" spans="1:19" ht="14.4">
      <c r="A3043" s="36">
        <f t="shared" si="377"/>
        <v>1720</v>
      </c>
      <c r="B3043" s="526"/>
      <c r="C3043" s="36" t="str">
        <f>VLOOKUP('Employee Salary Payroll Tax '!B3045,'Employee Salary Payroll Tax '!$D$1:$E$7,2,FALSE)</f>
        <v>NonUnion</v>
      </c>
      <c r="D3043" s="61">
        <f t="shared" si="378"/>
        <v>2.98E-2</v>
      </c>
      <c r="E3043" s="351">
        <f>'Employee Salary Payroll Tax '!N3045</f>
        <v>29000</v>
      </c>
      <c r="F3043" s="351">
        <f t="shared" si="379"/>
        <v>29864.2</v>
      </c>
      <c r="G3043" s="352"/>
      <c r="H3043" s="351">
        <f t="shared" si="384"/>
        <v>16000</v>
      </c>
      <c r="I3043" s="351">
        <f t="shared" si="380"/>
        <v>864.20000000000073</v>
      </c>
      <c r="J3043" s="351">
        <f t="shared" si="381"/>
        <v>5.1852000000000045</v>
      </c>
      <c r="K3043" s="293">
        <f>SUM('Employee Salary Payroll Tax '!I3045:K3045)</f>
        <v>29000</v>
      </c>
      <c r="L3043" s="293">
        <f>'Employee Salary Payroll Tax '!H3045</f>
        <v>0</v>
      </c>
      <c r="M3043" s="293">
        <f t="shared" si="382"/>
        <v>0</v>
      </c>
      <c r="N3043" s="359">
        <f t="shared" si="383"/>
        <v>5.1851999998212044</v>
      </c>
      <c r="O3043" s="331"/>
      <c r="P3043" s="61"/>
      <c r="Q3043" s="294"/>
      <c r="R3043" s="292"/>
      <c r="S3043" s="291"/>
    </row>
    <row r="3044" spans="1:19" ht="14.4">
      <c r="A3044" s="36">
        <f t="shared" si="377"/>
        <v>1721</v>
      </c>
      <c r="B3044" s="526"/>
      <c r="C3044" s="36" t="str">
        <f>VLOOKUP('Employee Salary Payroll Tax '!B3046,'Employee Salary Payroll Tax '!$D$1:$E$7,2,FALSE)</f>
        <v>IBEW</v>
      </c>
      <c r="D3044" s="61">
        <f t="shared" si="378"/>
        <v>6.875E-3</v>
      </c>
      <c r="E3044" s="351">
        <f>'Employee Salary Payroll Tax '!N3046</f>
        <v>5811.63</v>
      </c>
      <c r="F3044" s="351">
        <f t="shared" si="379"/>
        <v>5851.5849562499998</v>
      </c>
      <c r="G3044" s="352"/>
      <c r="H3044" s="351">
        <f t="shared" si="384"/>
        <v>39188.370000000003</v>
      </c>
      <c r="I3044" s="351">
        <f t="shared" si="380"/>
        <v>39.954956249999668</v>
      </c>
      <c r="J3044" s="351">
        <f t="shared" si="381"/>
        <v>0.23972973749999801</v>
      </c>
      <c r="K3044" s="293">
        <f>SUM('Employee Salary Payroll Tax '!I3046:K3046)</f>
        <v>5811.63</v>
      </c>
      <c r="L3044" s="293">
        <f>'Employee Salary Payroll Tax '!H3046</f>
        <v>0</v>
      </c>
      <c r="M3044" s="293">
        <f t="shared" si="382"/>
        <v>0</v>
      </c>
      <c r="N3044" s="359">
        <f t="shared" si="383"/>
        <v>0.23972973745874801</v>
      </c>
      <c r="O3044" s="331"/>
      <c r="P3044" s="61"/>
      <c r="Q3044" s="294"/>
      <c r="R3044" s="292"/>
      <c r="S3044" s="291"/>
    </row>
    <row r="3045" spans="1:19" ht="14.4">
      <c r="A3045" s="36">
        <f t="shared" si="377"/>
        <v>1722</v>
      </c>
      <c r="B3045" s="526"/>
      <c r="C3045" s="36" t="str">
        <f>VLOOKUP('Employee Salary Payroll Tax '!B3047,'Employee Salary Payroll Tax '!$D$1:$E$7,2,FALSE)</f>
        <v>IBEW</v>
      </c>
      <c r="D3045" s="61">
        <f t="shared" si="378"/>
        <v>6.875E-3</v>
      </c>
      <c r="E3045" s="351">
        <f>'Employee Salary Payroll Tax '!N3047</f>
        <v>623.13</v>
      </c>
      <c r="F3045" s="351">
        <f t="shared" si="379"/>
        <v>627.41401874999997</v>
      </c>
      <c r="G3045" s="352"/>
      <c r="H3045" s="351">
        <f t="shared" si="384"/>
        <v>44376.87</v>
      </c>
      <c r="I3045" s="351">
        <f t="shared" si="380"/>
        <v>4.2840187499999729</v>
      </c>
      <c r="J3045" s="351">
        <f t="shared" si="381"/>
        <v>2.5704112499999838E-2</v>
      </c>
      <c r="K3045" s="293">
        <f>SUM('Employee Salary Payroll Tax '!I3047:K3047)</f>
        <v>20.16</v>
      </c>
      <c r="L3045" s="293">
        <f>'Employee Salary Payroll Tax '!H3047</f>
        <v>0</v>
      </c>
      <c r="M3045" s="293">
        <f t="shared" si="382"/>
        <v>602.97</v>
      </c>
      <c r="N3045" s="359">
        <f t="shared" si="383"/>
        <v>8.3159999866544182E-4</v>
      </c>
      <c r="O3045" s="331"/>
      <c r="P3045" s="61"/>
      <c r="Q3045" s="294"/>
      <c r="R3045" s="292"/>
      <c r="S3045" s="291"/>
    </row>
    <row r="3046" spans="1:19" ht="14.4">
      <c r="A3046" s="36">
        <f t="shared" si="377"/>
        <v>1723</v>
      </c>
      <c r="B3046" s="526"/>
      <c r="C3046" s="36" t="str">
        <f>VLOOKUP('Employee Salary Payroll Tax '!B3048,'Employee Salary Payroll Tax '!$D$1:$E$7,2,FALSE)</f>
        <v>NonUnion</v>
      </c>
      <c r="D3046" s="61">
        <f t="shared" si="378"/>
        <v>2.98E-2</v>
      </c>
      <c r="E3046" s="351">
        <f>'Employee Salary Payroll Tax '!N3048</f>
        <v>48583.34</v>
      </c>
      <c r="F3046" s="351">
        <f t="shared" si="379"/>
        <v>50031.123531999998</v>
      </c>
      <c r="G3046" s="352"/>
      <c r="H3046" s="351">
        <f t="shared" si="384"/>
        <v>0</v>
      </c>
      <c r="I3046" s="351">
        <f t="shared" si="380"/>
        <v>1447.7835320000013</v>
      </c>
      <c r="J3046" s="351">
        <f t="shared" si="381"/>
        <v>0</v>
      </c>
      <c r="K3046" s="293">
        <f>SUM('Employee Salary Payroll Tax '!I3048:K3048)</f>
        <v>8998.18</v>
      </c>
      <c r="L3046" s="293">
        <f>'Employee Salary Payroll Tax '!H3048</f>
        <v>0</v>
      </c>
      <c r="M3046" s="293">
        <f t="shared" si="382"/>
        <v>39585.159999999996</v>
      </c>
      <c r="N3046" s="359">
        <f t="shared" si="383"/>
        <v>0</v>
      </c>
      <c r="O3046" s="331"/>
      <c r="P3046" s="61"/>
      <c r="Q3046" s="294"/>
      <c r="R3046" s="292"/>
      <c r="S3046" s="291"/>
    </row>
    <row r="3047" spans="1:19" ht="14.4">
      <c r="A3047" s="36">
        <f t="shared" si="377"/>
        <v>1724</v>
      </c>
      <c r="B3047" s="526"/>
      <c r="C3047" s="36" t="str">
        <f>VLOOKUP('Employee Salary Payroll Tax '!B3049,'Employee Salary Payroll Tax '!$D$1:$E$7,2,FALSE)</f>
        <v>NonUnion</v>
      </c>
      <c r="D3047" s="61">
        <f t="shared" si="378"/>
        <v>2.98E-2</v>
      </c>
      <c r="E3047" s="351">
        <f>'Employee Salary Payroll Tax '!N3049</f>
        <v>19631.7</v>
      </c>
      <c r="F3047" s="351">
        <f t="shared" si="379"/>
        <v>20216.724660000003</v>
      </c>
      <c r="G3047" s="352"/>
      <c r="H3047" s="351">
        <f t="shared" si="384"/>
        <v>25368.3</v>
      </c>
      <c r="I3047" s="351">
        <f t="shared" si="380"/>
        <v>585.02466000000277</v>
      </c>
      <c r="J3047" s="351">
        <f t="shared" si="381"/>
        <v>3.5101479600000167</v>
      </c>
      <c r="K3047" s="293">
        <f>SUM('Employee Salary Payroll Tax '!I3049:K3049)</f>
        <v>15556.82</v>
      </c>
      <c r="L3047" s="293">
        <f>'Employee Salary Payroll Tax '!H3049</f>
        <v>0</v>
      </c>
      <c r="M3047" s="293">
        <f t="shared" si="382"/>
        <v>4074.880000000001</v>
      </c>
      <c r="N3047" s="359">
        <f t="shared" si="383"/>
        <v>2.7815594158583257</v>
      </c>
      <c r="O3047" s="331"/>
      <c r="P3047" s="61"/>
      <c r="Q3047" s="294"/>
      <c r="R3047" s="292"/>
      <c r="S3047" s="291"/>
    </row>
    <row r="3048" spans="1:19" ht="14.4">
      <c r="A3048" s="36">
        <f t="shared" si="377"/>
        <v>1725</v>
      </c>
      <c r="B3048" s="526"/>
      <c r="C3048" s="36" t="str">
        <f>VLOOKUP('Employee Salary Payroll Tax '!B3050,'Employee Salary Payroll Tax '!$D$1:$E$7,2,FALSE)</f>
        <v>Not Assigned</v>
      </c>
      <c r="D3048" s="61">
        <f t="shared" si="378"/>
        <v>0</v>
      </c>
      <c r="E3048" s="351">
        <f>'Employee Salary Payroll Tax '!N3050</f>
        <v>0</v>
      </c>
      <c r="F3048" s="351">
        <f t="shared" si="379"/>
        <v>0</v>
      </c>
      <c r="G3048" s="352"/>
      <c r="H3048" s="351">
        <f t="shared" si="384"/>
        <v>45000</v>
      </c>
      <c r="I3048" s="351">
        <f t="shared" si="380"/>
        <v>0</v>
      </c>
      <c r="J3048" s="351">
        <f t="shared" si="381"/>
        <v>0</v>
      </c>
      <c r="K3048" s="293">
        <f>SUM('Employee Salary Payroll Tax '!I3050:K3050)</f>
        <v>-230.4</v>
      </c>
      <c r="L3048" s="293">
        <f>'Employee Salary Payroll Tax '!H3050</f>
        <v>0</v>
      </c>
      <c r="M3048" s="293">
        <f t="shared" si="382"/>
        <v>230.4</v>
      </c>
      <c r="N3048" s="359">
        <f t="shared" si="383"/>
        <v>0</v>
      </c>
      <c r="O3048" s="331"/>
      <c r="P3048" s="61"/>
      <c r="Q3048" s="294"/>
      <c r="R3048" s="292"/>
      <c r="S3048" s="291"/>
    </row>
    <row r="3049" spans="1:19" ht="14.4">
      <c r="A3049" s="36">
        <f t="shared" si="377"/>
        <v>1726</v>
      </c>
      <c r="B3049" s="526"/>
      <c r="C3049" s="36" t="str">
        <f>VLOOKUP('Employee Salary Payroll Tax '!B3051,'Employee Salary Payroll Tax '!$D$1:$E$7,2,FALSE)</f>
        <v>IBEW</v>
      </c>
      <c r="D3049" s="61">
        <f t="shared" si="378"/>
        <v>6.875E-3</v>
      </c>
      <c r="E3049" s="351">
        <f>'Employee Salary Payroll Tax '!N3051</f>
        <v>183605.59</v>
      </c>
      <c r="F3049" s="351">
        <f t="shared" si="379"/>
        <v>184867.87843124999</v>
      </c>
      <c r="G3049" s="352"/>
      <c r="H3049" s="351">
        <f t="shared" si="384"/>
        <v>0</v>
      </c>
      <c r="I3049" s="351">
        <f t="shared" si="380"/>
        <v>1262.2884312499955</v>
      </c>
      <c r="J3049" s="351">
        <f t="shared" si="381"/>
        <v>0</v>
      </c>
      <c r="K3049" s="293">
        <f>SUM('Employee Salary Payroll Tax '!I3051:K3051)</f>
        <v>140771.57</v>
      </c>
      <c r="L3049" s="293">
        <f>'Employee Salary Payroll Tax '!H3051</f>
        <v>0</v>
      </c>
      <c r="M3049" s="293">
        <f t="shared" si="382"/>
        <v>42834.01999999999</v>
      </c>
      <c r="N3049" s="359">
        <f t="shared" si="383"/>
        <v>0</v>
      </c>
      <c r="O3049" s="331"/>
      <c r="P3049" s="61"/>
      <c r="Q3049" s="294"/>
      <c r="R3049" s="292"/>
      <c r="S3049" s="291"/>
    </row>
    <row r="3050" spans="1:19" ht="14.4">
      <c r="A3050" s="36">
        <f t="shared" si="377"/>
        <v>1727</v>
      </c>
      <c r="B3050" s="526"/>
      <c r="C3050" s="36" t="str">
        <f>VLOOKUP('Employee Salary Payroll Tax '!B3052,'Employee Salary Payroll Tax '!$D$1:$E$7,2,FALSE)</f>
        <v>IBEW</v>
      </c>
      <c r="D3050" s="61">
        <f t="shared" si="378"/>
        <v>6.875E-3</v>
      </c>
      <c r="E3050" s="351">
        <f>'Employee Salary Payroll Tax '!N3052</f>
        <v>50195.47</v>
      </c>
      <c r="F3050" s="351">
        <f t="shared" si="379"/>
        <v>50540.563856250003</v>
      </c>
      <c r="G3050" s="352"/>
      <c r="H3050" s="351">
        <f t="shared" si="384"/>
        <v>0</v>
      </c>
      <c r="I3050" s="351">
        <f t="shared" si="380"/>
        <v>345.09385625000141</v>
      </c>
      <c r="J3050" s="351">
        <f t="shared" si="381"/>
        <v>0</v>
      </c>
      <c r="K3050" s="293">
        <f>SUM('Employee Salary Payroll Tax '!I3052:K3052)</f>
        <v>0</v>
      </c>
      <c r="L3050" s="293">
        <f>'Employee Salary Payroll Tax '!H3052</f>
        <v>0</v>
      </c>
      <c r="M3050" s="293">
        <f t="shared" si="382"/>
        <v>50195.47</v>
      </c>
      <c r="N3050" s="359">
        <f t="shared" si="383"/>
        <v>0</v>
      </c>
      <c r="O3050" s="331"/>
      <c r="P3050" s="61"/>
      <c r="Q3050" s="294"/>
      <c r="R3050" s="292"/>
      <c r="S3050" s="291"/>
    </row>
    <row r="3051" spans="1:19" ht="14.4">
      <c r="A3051" s="36">
        <f t="shared" si="377"/>
        <v>1728</v>
      </c>
      <c r="B3051" s="526"/>
      <c r="C3051" s="36" t="str">
        <f>VLOOKUP('Employee Salary Payroll Tax '!B3053,'Employee Salary Payroll Tax '!$D$1:$E$7,2,FALSE)</f>
        <v>IBEW</v>
      </c>
      <c r="D3051" s="61">
        <f t="shared" si="378"/>
        <v>6.875E-3</v>
      </c>
      <c r="E3051" s="351">
        <f>'Employee Salary Payroll Tax '!N3053</f>
        <v>35539</v>
      </c>
      <c r="F3051" s="351">
        <f t="shared" si="379"/>
        <v>35783.330625000002</v>
      </c>
      <c r="G3051" s="352"/>
      <c r="H3051" s="351">
        <f t="shared" si="384"/>
        <v>9461</v>
      </c>
      <c r="I3051" s="351">
        <f t="shared" si="380"/>
        <v>244.33062500000233</v>
      </c>
      <c r="J3051" s="351">
        <f t="shared" si="381"/>
        <v>1.4659837500000139</v>
      </c>
      <c r="K3051" s="293">
        <f>SUM('Employee Salary Payroll Tax '!I3053:K3053)</f>
        <v>0</v>
      </c>
      <c r="L3051" s="293">
        <f>'Employee Salary Payroll Tax '!H3053</f>
        <v>0</v>
      </c>
      <c r="M3051" s="293">
        <f t="shared" si="382"/>
        <v>35539</v>
      </c>
      <c r="N3051" s="359">
        <f t="shared" si="383"/>
        <v>0</v>
      </c>
      <c r="O3051" s="331"/>
      <c r="P3051" s="61"/>
      <c r="Q3051" s="294"/>
      <c r="R3051" s="292"/>
      <c r="S3051" s="291"/>
    </row>
    <row r="3052" spans="1:19" ht="14.4">
      <c r="A3052" s="36">
        <f t="shared" si="377"/>
        <v>1729</v>
      </c>
      <c r="B3052" s="526"/>
      <c r="C3052" s="36" t="str">
        <f>VLOOKUP('Employee Salary Payroll Tax '!B3054,'Employee Salary Payroll Tax '!$D$1:$E$7,2,FALSE)</f>
        <v>Not Assigned</v>
      </c>
      <c r="D3052" s="61">
        <f t="shared" si="378"/>
        <v>0</v>
      </c>
      <c r="E3052" s="351">
        <f>'Employee Salary Payroll Tax '!N3054</f>
        <v>0</v>
      </c>
      <c r="F3052" s="351">
        <f t="shared" si="379"/>
        <v>0</v>
      </c>
      <c r="G3052" s="352"/>
      <c r="H3052" s="351">
        <f t="shared" si="384"/>
        <v>45000</v>
      </c>
      <c r="I3052" s="351">
        <f t="shared" si="380"/>
        <v>0</v>
      </c>
      <c r="J3052" s="351">
        <f t="shared" si="381"/>
        <v>0</v>
      </c>
      <c r="K3052" s="293">
        <f>SUM('Employee Salary Payroll Tax '!I3054:K3054)</f>
        <v>0</v>
      </c>
      <c r="L3052" s="293">
        <f>'Employee Salary Payroll Tax '!H3054</f>
        <v>0</v>
      </c>
      <c r="M3052" s="293">
        <f t="shared" si="382"/>
        <v>0</v>
      </c>
      <c r="N3052" s="359">
        <f t="shared" si="383"/>
        <v>0</v>
      </c>
      <c r="O3052" s="331"/>
      <c r="P3052" s="61"/>
      <c r="Q3052" s="294"/>
      <c r="R3052" s="292"/>
      <c r="S3052" s="291"/>
    </row>
    <row r="3053" spans="1:19" ht="14.4">
      <c r="A3053" s="36">
        <f t="shared" ref="A3053:A3116" si="385">+A3052+1</f>
        <v>1730</v>
      </c>
      <c r="B3053" s="526"/>
      <c r="C3053" s="36" t="str">
        <f>VLOOKUP('Employee Salary Payroll Tax '!B3055,'Employee Salary Payroll Tax '!$D$1:$E$7,2,FALSE)</f>
        <v>IBEW</v>
      </c>
      <c r="D3053" s="61">
        <f t="shared" si="378"/>
        <v>6.875E-3</v>
      </c>
      <c r="E3053" s="351">
        <f>'Employee Salary Payroll Tax '!N3055</f>
        <v>140484.12</v>
      </c>
      <c r="F3053" s="351">
        <f t="shared" si="379"/>
        <v>141449.948325</v>
      </c>
      <c r="G3053" s="352"/>
      <c r="H3053" s="351">
        <f t="shared" si="384"/>
        <v>0</v>
      </c>
      <c r="I3053" s="351">
        <f t="shared" si="380"/>
        <v>965.8283250000095</v>
      </c>
      <c r="J3053" s="351">
        <f t="shared" si="381"/>
        <v>0</v>
      </c>
      <c r="K3053" s="293">
        <f>SUM('Employee Salary Payroll Tax '!I3055:K3055)</f>
        <v>39070.6</v>
      </c>
      <c r="L3053" s="293">
        <f>'Employee Salary Payroll Tax '!H3055</f>
        <v>0</v>
      </c>
      <c r="M3053" s="293">
        <f t="shared" si="382"/>
        <v>101413.51999999999</v>
      </c>
      <c r="N3053" s="359">
        <f t="shared" si="383"/>
        <v>0</v>
      </c>
      <c r="O3053" s="331"/>
      <c r="P3053" s="61"/>
      <c r="Q3053" s="294"/>
      <c r="R3053" s="292"/>
      <c r="S3053" s="291"/>
    </row>
    <row r="3054" spans="1:19" ht="14.4">
      <c r="A3054" s="36">
        <f t="shared" si="385"/>
        <v>1731</v>
      </c>
      <c r="B3054" s="526"/>
      <c r="C3054" s="36" t="str">
        <f>VLOOKUP('Employee Salary Payroll Tax '!B3056,'Employee Salary Payroll Tax '!$D$1:$E$7,2,FALSE)</f>
        <v>IBEW</v>
      </c>
      <c r="D3054" s="61">
        <f t="shared" si="378"/>
        <v>6.875E-3</v>
      </c>
      <c r="E3054" s="351">
        <f>'Employee Salary Payroll Tax '!N3056</f>
        <v>33654.81</v>
      </c>
      <c r="F3054" s="351">
        <f t="shared" si="379"/>
        <v>33886.186818749993</v>
      </c>
      <c r="G3054" s="352"/>
      <c r="H3054" s="351">
        <f t="shared" si="384"/>
        <v>11345.190000000002</v>
      </c>
      <c r="I3054" s="351">
        <f t="shared" si="380"/>
        <v>231.37681874999544</v>
      </c>
      <c r="J3054" s="351">
        <f t="shared" si="381"/>
        <v>1.3882609124999727</v>
      </c>
      <c r="K3054" s="293">
        <f>SUM('Employee Salary Payroll Tax '!I3056:K3056)</f>
        <v>22716.7</v>
      </c>
      <c r="L3054" s="293">
        <f>'Employee Salary Payroll Tax '!H3056</f>
        <v>0</v>
      </c>
      <c r="M3054" s="293">
        <f t="shared" si="382"/>
        <v>10938.109999999997</v>
      </c>
      <c r="N3054" s="359">
        <f t="shared" si="383"/>
        <v>0.93706387497213828</v>
      </c>
      <c r="O3054" s="331"/>
      <c r="P3054" s="61"/>
      <c r="Q3054" s="294"/>
      <c r="R3054" s="292"/>
      <c r="S3054" s="291"/>
    </row>
    <row r="3055" spans="1:19" ht="14.4">
      <c r="A3055" s="36">
        <f t="shared" si="385"/>
        <v>1732</v>
      </c>
      <c r="B3055" s="526"/>
      <c r="C3055" s="36" t="str">
        <f>VLOOKUP('Employee Salary Payroll Tax '!B3057,'Employee Salary Payroll Tax '!$D$1:$E$7,2,FALSE)</f>
        <v>NonUnion</v>
      </c>
      <c r="D3055" s="61">
        <f t="shared" si="378"/>
        <v>2.98E-2</v>
      </c>
      <c r="E3055" s="351">
        <f>'Employee Salary Payroll Tax '!N3057</f>
        <v>127884.98</v>
      </c>
      <c r="F3055" s="351">
        <f t="shared" si="379"/>
        <v>131695.95240400001</v>
      </c>
      <c r="G3055" s="352"/>
      <c r="H3055" s="351">
        <f t="shared" si="384"/>
        <v>0</v>
      </c>
      <c r="I3055" s="351">
        <f t="shared" si="380"/>
        <v>3810.9724040000146</v>
      </c>
      <c r="J3055" s="351">
        <f t="shared" si="381"/>
        <v>0</v>
      </c>
      <c r="K3055" s="293">
        <f>SUM('Employee Salary Payroll Tax '!I3057:K3057)</f>
        <v>65474.03</v>
      </c>
      <c r="L3055" s="293">
        <f>'Employee Salary Payroll Tax '!H3057</f>
        <v>0</v>
      </c>
      <c r="M3055" s="293">
        <f t="shared" si="382"/>
        <v>62410.95</v>
      </c>
      <c r="N3055" s="359">
        <f t="shared" si="383"/>
        <v>0</v>
      </c>
      <c r="O3055" s="331"/>
      <c r="P3055" s="61"/>
      <c r="Q3055" s="294"/>
      <c r="R3055" s="292"/>
      <c r="S3055" s="291"/>
    </row>
    <row r="3056" spans="1:19" ht="14.4">
      <c r="A3056" s="36">
        <f t="shared" si="385"/>
        <v>1733</v>
      </c>
      <c r="B3056" s="526"/>
      <c r="C3056" s="36" t="str">
        <f>VLOOKUP('Employee Salary Payroll Tax '!B3058,'Employee Salary Payroll Tax '!$D$1:$E$7,2,FALSE)</f>
        <v>IBEW</v>
      </c>
      <c r="D3056" s="61">
        <f t="shared" si="378"/>
        <v>6.875E-3</v>
      </c>
      <c r="E3056" s="351">
        <f>'Employee Salary Payroll Tax '!N3058</f>
        <v>43086.47</v>
      </c>
      <c r="F3056" s="351">
        <f t="shared" si="379"/>
        <v>43382.689481250003</v>
      </c>
      <c r="G3056" s="352"/>
      <c r="H3056" s="351">
        <f t="shared" si="384"/>
        <v>1913.5299999999988</v>
      </c>
      <c r="I3056" s="351">
        <f t="shared" si="380"/>
        <v>296.21948125000199</v>
      </c>
      <c r="J3056" s="351">
        <f t="shared" si="381"/>
        <v>1.777316887500012</v>
      </c>
      <c r="K3056" s="293">
        <f>SUM('Employee Salary Payroll Tax '!I3058:K3058)</f>
        <v>36282.14</v>
      </c>
      <c r="L3056" s="293">
        <f>'Employee Salary Payroll Tax '!H3058</f>
        <v>0</v>
      </c>
      <c r="M3056" s="293">
        <f t="shared" si="382"/>
        <v>6804.3300000000017</v>
      </c>
      <c r="N3056" s="359">
        <f t="shared" si="383"/>
        <v>1.4966382749652742</v>
      </c>
      <c r="O3056" s="331"/>
      <c r="P3056" s="61"/>
      <c r="Q3056" s="294"/>
      <c r="R3056" s="292"/>
      <c r="S3056" s="291"/>
    </row>
    <row r="3057" spans="1:19" ht="14.4">
      <c r="A3057" s="36">
        <f t="shared" si="385"/>
        <v>1734</v>
      </c>
      <c r="B3057" s="526"/>
      <c r="C3057" s="36" t="str">
        <f>VLOOKUP('Employee Salary Payroll Tax '!B3059,'Employee Salary Payroll Tax '!$D$1:$E$7,2,FALSE)</f>
        <v>NonUnion</v>
      </c>
      <c r="D3057" s="61">
        <f t="shared" si="378"/>
        <v>2.98E-2</v>
      </c>
      <c r="E3057" s="351">
        <f>'Employee Salary Payroll Tax '!N3059</f>
        <v>42517.77</v>
      </c>
      <c r="F3057" s="351">
        <f t="shared" si="379"/>
        <v>43784.799546000002</v>
      </c>
      <c r="G3057" s="352"/>
      <c r="H3057" s="351">
        <f t="shared" si="384"/>
        <v>2482.2300000000032</v>
      </c>
      <c r="I3057" s="351">
        <f t="shared" si="380"/>
        <v>1267.0295460000052</v>
      </c>
      <c r="J3057" s="351">
        <f t="shared" si="381"/>
        <v>7.602177276000031</v>
      </c>
      <c r="K3057" s="293">
        <f>SUM('Employee Salary Payroll Tax '!I3059:K3059)</f>
        <v>42517.77</v>
      </c>
      <c r="L3057" s="293">
        <f>'Employee Salary Payroll Tax '!H3059</f>
        <v>0</v>
      </c>
      <c r="M3057" s="293">
        <f t="shared" si="382"/>
        <v>0</v>
      </c>
      <c r="N3057" s="359">
        <f t="shared" si="383"/>
        <v>7.6021772758212318</v>
      </c>
      <c r="O3057" s="331"/>
      <c r="P3057" s="61"/>
      <c r="Q3057" s="294"/>
      <c r="R3057" s="292"/>
      <c r="S3057" s="291"/>
    </row>
    <row r="3058" spans="1:19" ht="14.4">
      <c r="A3058" s="36">
        <f t="shared" si="385"/>
        <v>1735</v>
      </c>
      <c r="B3058" s="526"/>
      <c r="C3058" s="36" t="str">
        <f>VLOOKUP('Employee Salary Payroll Tax '!B3060,'Employee Salary Payroll Tax '!$D$1:$E$7,2,FALSE)</f>
        <v>IBEW</v>
      </c>
      <c r="D3058" s="61">
        <f t="shared" si="378"/>
        <v>6.875E-3</v>
      </c>
      <c r="E3058" s="351">
        <f>'Employee Salary Payroll Tax '!N3060</f>
        <v>121.16</v>
      </c>
      <c r="F3058" s="351">
        <f t="shared" si="379"/>
        <v>121.99297499999999</v>
      </c>
      <c r="G3058" s="352"/>
      <c r="H3058" s="351">
        <f t="shared" si="384"/>
        <v>44878.84</v>
      </c>
      <c r="I3058" s="351">
        <f t="shared" si="380"/>
        <v>0.83297499999999047</v>
      </c>
      <c r="J3058" s="351">
        <f t="shared" si="381"/>
        <v>4.9978499999999426E-3</v>
      </c>
      <c r="K3058" s="293">
        <f>SUM('Employee Salary Payroll Tax '!I3060:K3060)</f>
        <v>108.45</v>
      </c>
      <c r="L3058" s="293">
        <f>'Employee Salary Payroll Tax '!H3060</f>
        <v>0</v>
      </c>
      <c r="M3058" s="293">
        <f t="shared" si="382"/>
        <v>12.709999999999994</v>
      </c>
      <c r="N3058" s="359">
        <f t="shared" si="383"/>
        <v>4.473562463077182E-3</v>
      </c>
      <c r="O3058" s="331"/>
      <c r="P3058" s="61"/>
      <c r="Q3058" s="294"/>
      <c r="R3058" s="292"/>
      <c r="S3058" s="291"/>
    </row>
    <row r="3059" spans="1:19" ht="14.4">
      <c r="A3059" s="36">
        <f t="shared" si="385"/>
        <v>1736</v>
      </c>
      <c r="B3059" s="526"/>
      <c r="C3059" s="36" t="str">
        <f>VLOOKUP('Employee Salary Payroll Tax '!B3061,'Employee Salary Payroll Tax '!$D$1:$E$7,2,FALSE)</f>
        <v>IBEW</v>
      </c>
      <c r="D3059" s="61">
        <f t="shared" si="378"/>
        <v>6.875E-3</v>
      </c>
      <c r="E3059" s="351">
        <f>'Employee Salary Payroll Tax '!N3061</f>
        <v>179148.83</v>
      </c>
      <c r="F3059" s="351">
        <f t="shared" si="379"/>
        <v>180380.47820624997</v>
      </c>
      <c r="G3059" s="352"/>
      <c r="H3059" s="351">
        <f t="shared" si="384"/>
        <v>0</v>
      </c>
      <c r="I3059" s="351">
        <f t="shared" si="380"/>
        <v>1231.6482062499854</v>
      </c>
      <c r="J3059" s="351">
        <f t="shared" si="381"/>
        <v>0</v>
      </c>
      <c r="K3059" s="293">
        <f>SUM('Employee Salary Payroll Tax '!I3061:K3061)</f>
        <v>63282.65</v>
      </c>
      <c r="L3059" s="293">
        <f>'Employee Salary Payroll Tax '!H3061</f>
        <v>0</v>
      </c>
      <c r="M3059" s="293">
        <f t="shared" si="382"/>
        <v>115866.18</v>
      </c>
      <c r="N3059" s="359">
        <f t="shared" si="383"/>
        <v>0</v>
      </c>
      <c r="O3059" s="331"/>
      <c r="P3059" s="61"/>
      <c r="Q3059" s="294"/>
      <c r="R3059" s="292"/>
      <c r="S3059" s="291"/>
    </row>
    <row r="3060" spans="1:19" ht="14.4">
      <c r="A3060" s="36">
        <f t="shared" si="385"/>
        <v>1737</v>
      </c>
      <c r="B3060" s="526"/>
      <c r="C3060" s="36" t="str">
        <f>VLOOKUP('Employee Salary Payroll Tax '!B3062,'Employee Salary Payroll Tax '!$D$1:$E$7,2,FALSE)</f>
        <v>IBEW</v>
      </c>
      <c r="D3060" s="61">
        <f t="shared" si="378"/>
        <v>6.875E-3</v>
      </c>
      <c r="E3060" s="351">
        <f>'Employee Salary Payroll Tax '!N3062</f>
        <v>119958.36</v>
      </c>
      <c r="F3060" s="351">
        <f t="shared" si="379"/>
        <v>120783.07372499999</v>
      </c>
      <c r="G3060" s="352"/>
      <c r="H3060" s="351">
        <f t="shared" si="384"/>
        <v>0</v>
      </c>
      <c r="I3060" s="351">
        <f t="shared" si="380"/>
        <v>824.71372499999416</v>
      </c>
      <c r="J3060" s="351">
        <f t="shared" si="381"/>
        <v>0</v>
      </c>
      <c r="K3060" s="293">
        <f>SUM('Employee Salary Payroll Tax '!I3062:K3062)</f>
        <v>89158.66</v>
      </c>
      <c r="L3060" s="293">
        <f>'Employee Salary Payroll Tax '!H3062</f>
        <v>0</v>
      </c>
      <c r="M3060" s="293">
        <f t="shared" si="382"/>
        <v>30799.699999999997</v>
      </c>
      <c r="N3060" s="359">
        <f t="shared" si="383"/>
        <v>0</v>
      </c>
      <c r="O3060" s="331"/>
      <c r="P3060" s="61"/>
      <c r="Q3060" s="294"/>
      <c r="R3060" s="292"/>
      <c r="S3060" s="291"/>
    </row>
    <row r="3061" spans="1:19" ht="14.4">
      <c r="A3061" s="36">
        <f t="shared" si="385"/>
        <v>1738</v>
      </c>
      <c r="B3061" s="526"/>
      <c r="C3061" s="36" t="str">
        <f>VLOOKUP('Employee Salary Payroll Tax '!B3063,'Employee Salary Payroll Tax '!$D$1:$E$7,2,FALSE)</f>
        <v>NonUnion</v>
      </c>
      <c r="D3061" s="61">
        <f t="shared" si="378"/>
        <v>2.98E-2</v>
      </c>
      <c r="E3061" s="351">
        <f>'Employee Salary Payroll Tax '!N3063</f>
        <v>51112.21</v>
      </c>
      <c r="F3061" s="351">
        <f t="shared" si="379"/>
        <v>52635.353858000002</v>
      </c>
      <c r="G3061" s="352"/>
      <c r="H3061" s="351">
        <f t="shared" si="384"/>
        <v>0</v>
      </c>
      <c r="I3061" s="351">
        <f t="shared" si="380"/>
        <v>1523.1438580000031</v>
      </c>
      <c r="J3061" s="351">
        <f t="shared" si="381"/>
        <v>0</v>
      </c>
      <c r="K3061" s="293">
        <f>SUM('Employee Salary Payroll Tax '!I3063:K3063)</f>
        <v>7973.8499999999995</v>
      </c>
      <c r="L3061" s="293">
        <f>'Employee Salary Payroll Tax '!H3063</f>
        <v>0</v>
      </c>
      <c r="M3061" s="293">
        <f t="shared" si="382"/>
        <v>43138.36</v>
      </c>
      <c r="N3061" s="359">
        <f t="shared" si="383"/>
        <v>0</v>
      </c>
      <c r="O3061" s="331"/>
      <c r="P3061" s="61"/>
      <c r="Q3061" s="294"/>
      <c r="R3061" s="292"/>
      <c r="S3061" s="291"/>
    </row>
    <row r="3062" spans="1:19" ht="14.4">
      <c r="A3062" s="36">
        <f t="shared" si="385"/>
        <v>1739</v>
      </c>
      <c r="B3062" s="526"/>
      <c r="C3062" s="36" t="str">
        <f>VLOOKUP('Employee Salary Payroll Tax '!B3064,'Employee Salary Payroll Tax '!$D$1:$E$7,2,FALSE)</f>
        <v>NonUnion</v>
      </c>
      <c r="D3062" s="61">
        <f t="shared" si="378"/>
        <v>2.98E-2</v>
      </c>
      <c r="E3062" s="351">
        <f>'Employee Salary Payroll Tax '!N3064</f>
        <v>60294.19</v>
      </c>
      <c r="F3062" s="351">
        <f t="shared" si="379"/>
        <v>62090.956862000006</v>
      </c>
      <c r="G3062" s="352"/>
      <c r="H3062" s="351">
        <f t="shared" si="384"/>
        <v>0</v>
      </c>
      <c r="I3062" s="351">
        <f t="shared" si="380"/>
        <v>1796.766862000004</v>
      </c>
      <c r="J3062" s="351">
        <f t="shared" si="381"/>
        <v>0</v>
      </c>
      <c r="K3062" s="293">
        <f>SUM('Employee Salary Payroll Tax '!I3064:K3064)</f>
        <v>834.5</v>
      </c>
      <c r="L3062" s="293">
        <f>'Employee Salary Payroll Tax '!H3064</f>
        <v>0</v>
      </c>
      <c r="M3062" s="293">
        <f t="shared" si="382"/>
        <v>59459.69</v>
      </c>
      <c r="N3062" s="359">
        <f t="shared" si="383"/>
        <v>0</v>
      </c>
      <c r="O3062" s="331"/>
      <c r="P3062" s="61"/>
      <c r="Q3062" s="294"/>
      <c r="R3062" s="292"/>
      <c r="S3062" s="291"/>
    </row>
    <row r="3063" spans="1:19" ht="14.4">
      <c r="A3063" s="36">
        <f t="shared" si="385"/>
        <v>1740</v>
      </c>
      <c r="B3063" s="526"/>
      <c r="C3063" s="36" t="str">
        <f>VLOOKUP('Employee Salary Payroll Tax '!B3065,'Employee Salary Payroll Tax '!$D$1:$E$7,2,FALSE)</f>
        <v>NonUnion</v>
      </c>
      <c r="D3063" s="61">
        <f t="shared" si="378"/>
        <v>2.98E-2</v>
      </c>
      <c r="E3063" s="351">
        <f>'Employee Salary Payroll Tax '!N3065</f>
        <v>66262.100000000006</v>
      </c>
      <c r="F3063" s="351">
        <f t="shared" si="379"/>
        <v>68236.710580000014</v>
      </c>
      <c r="G3063" s="352"/>
      <c r="H3063" s="351">
        <f t="shared" si="384"/>
        <v>0</v>
      </c>
      <c r="I3063" s="351">
        <f t="shared" si="380"/>
        <v>1974.6105800000078</v>
      </c>
      <c r="J3063" s="351">
        <f t="shared" si="381"/>
        <v>0</v>
      </c>
      <c r="K3063" s="293">
        <f>SUM('Employee Salary Payroll Tax '!I3065:K3065)</f>
        <v>16848.89</v>
      </c>
      <c r="L3063" s="293">
        <f>'Employee Salary Payroll Tax '!H3065</f>
        <v>0</v>
      </c>
      <c r="M3063" s="293">
        <f t="shared" si="382"/>
        <v>49413.210000000006</v>
      </c>
      <c r="N3063" s="359">
        <f t="shared" si="383"/>
        <v>0</v>
      </c>
      <c r="O3063" s="331"/>
      <c r="P3063" s="61"/>
      <c r="Q3063" s="294"/>
      <c r="R3063" s="292"/>
      <c r="S3063" s="291"/>
    </row>
    <row r="3064" spans="1:19" ht="14.4">
      <c r="A3064" s="36">
        <f t="shared" si="385"/>
        <v>1741</v>
      </c>
      <c r="B3064" s="526"/>
      <c r="C3064" s="36" t="str">
        <f>VLOOKUP('Employee Salary Payroll Tax '!B3066,'Employee Salary Payroll Tax '!$D$1:$E$7,2,FALSE)</f>
        <v>NonUnion</v>
      </c>
      <c r="D3064" s="61">
        <f t="shared" si="378"/>
        <v>2.98E-2</v>
      </c>
      <c r="E3064" s="351">
        <f>'Employee Salary Payroll Tax '!N3066</f>
        <v>41596.58</v>
      </c>
      <c r="F3064" s="351">
        <f t="shared" si="379"/>
        <v>42836.158084000002</v>
      </c>
      <c r="G3064" s="352"/>
      <c r="H3064" s="351">
        <f t="shared" si="384"/>
        <v>3403.4199999999983</v>
      </c>
      <c r="I3064" s="351">
        <f t="shared" si="380"/>
        <v>1239.5780840000007</v>
      </c>
      <c r="J3064" s="351">
        <f t="shared" si="381"/>
        <v>7.4374685040000044</v>
      </c>
      <c r="K3064" s="293">
        <f>SUM('Employee Salary Payroll Tax '!I3066:K3066)</f>
        <v>-577.21999999999991</v>
      </c>
      <c r="L3064" s="293">
        <f>'Employee Salary Payroll Tax '!H3066</f>
        <v>0</v>
      </c>
      <c r="M3064" s="293">
        <f t="shared" si="382"/>
        <v>42173.8</v>
      </c>
      <c r="N3064" s="359">
        <f t="shared" si="383"/>
        <v>-0.1032069359975189</v>
      </c>
      <c r="O3064" s="331"/>
      <c r="P3064" s="61"/>
      <c r="Q3064" s="294"/>
      <c r="R3064" s="292"/>
      <c r="S3064" s="291"/>
    </row>
    <row r="3065" spans="1:19" ht="14.4">
      <c r="A3065" s="36">
        <f t="shared" si="385"/>
        <v>1742</v>
      </c>
      <c r="B3065" s="526"/>
      <c r="C3065" s="36" t="str">
        <f>VLOOKUP('Employee Salary Payroll Tax '!B3067,'Employee Salary Payroll Tax '!$D$1:$E$7,2,FALSE)</f>
        <v>NonUnion</v>
      </c>
      <c r="D3065" s="61">
        <f t="shared" si="378"/>
        <v>2.98E-2</v>
      </c>
      <c r="E3065" s="351">
        <f>'Employee Salary Payroll Tax '!N3067</f>
        <v>35115.519999999997</v>
      </c>
      <c r="F3065" s="351">
        <f t="shared" si="379"/>
        <v>36161.962496</v>
      </c>
      <c r="G3065" s="352"/>
      <c r="H3065" s="351">
        <f t="shared" si="384"/>
        <v>9884.4800000000032</v>
      </c>
      <c r="I3065" s="351">
        <f t="shared" si="380"/>
        <v>1046.4424960000033</v>
      </c>
      <c r="J3065" s="351">
        <f t="shared" si="381"/>
        <v>6.2786549760000199</v>
      </c>
      <c r="K3065" s="293">
        <f>SUM('Employee Salary Payroll Tax '!I3067:K3067)</f>
        <v>35115.519999999997</v>
      </c>
      <c r="L3065" s="293">
        <f>'Employee Salary Payroll Tax '!H3067</f>
        <v>0</v>
      </c>
      <c r="M3065" s="293">
        <f t="shared" si="382"/>
        <v>0</v>
      </c>
      <c r="N3065" s="359">
        <f t="shared" si="383"/>
        <v>6.2786549758212198</v>
      </c>
      <c r="O3065" s="331"/>
      <c r="P3065" s="61"/>
      <c r="Q3065" s="294"/>
      <c r="R3065" s="292"/>
      <c r="S3065" s="291"/>
    </row>
    <row r="3066" spans="1:19" ht="14.4">
      <c r="A3066" s="36">
        <f t="shared" si="385"/>
        <v>1743</v>
      </c>
      <c r="B3066" s="526"/>
      <c r="C3066" s="36" t="str">
        <f>VLOOKUP('Employee Salary Payroll Tax '!B3068,'Employee Salary Payroll Tax '!$D$1:$E$7,2,FALSE)</f>
        <v>UA</v>
      </c>
      <c r="D3066" s="61">
        <f t="shared" si="378"/>
        <v>0.03</v>
      </c>
      <c r="E3066" s="351">
        <f>'Employee Salary Payroll Tax '!N3068</f>
        <v>78469.42</v>
      </c>
      <c r="F3066" s="351">
        <f t="shared" si="379"/>
        <v>80823.502600000007</v>
      </c>
      <c r="G3066" s="352"/>
      <c r="H3066" s="351">
        <f t="shared" si="384"/>
        <v>0</v>
      </c>
      <c r="I3066" s="351">
        <f t="shared" si="380"/>
        <v>2354.0826000000088</v>
      </c>
      <c r="J3066" s="351">
        <f t="shared" si="381"/>
        <v>0</v>
      </c>
      <c r="K3066" s="293">
        <f>SUM('Employee Salary Payroll Tax '!I3068:K3068)</f>
        <v>64507.360000000001</v>
      </c>
      <c r="L3066" s="293">
        <f>'Employee Salary Payroll Tax '!H3068</f>
        <v>0</v>
      </c>
      <c r="M3066" s="293">
        <f t="shared" si="382"/>
        <v>13962.059999999998</v>
      </c>
      <c r="N3066" s="359">
        <f t="shared" si="383"/>
        <v>0</v>
      </c>
      <c r="O3066" s="331"/>
      <c r="P3066" s="61"/>
      <c r="Q3066" s="294"/>
      <c r="R3066" s="292"/>
      <c r="S3066" s="291"/>
    </row>
    <row r="3067" spans="1:19" ht="14.4">
      <c r="A3067" s="36">
        <f t="shared" si="385"/>
        <v>1744</v>
      </c>
      <c r="B3067" s="526"/>
      <c r="C3067" s="36" t="str">
        <f>VLOOKUP('Employee Salary Payroll Tax '!B3069,'Employee Salary Payroll Tax '!$D$1:$E$7,2,FALSE)</f>
        <v>NonUnion</v>
      </c>
      <c r="D3067" s="61">
        <f t="shared" si="378"/>
        <v>2.98E-2</v>
      </c>
      <c r="E3067" s="351">
        <f>'Employee Salary Payroll Tax '!N3069</f>
        <v>48502.26</v>
      </c>
      <c r="F3067" s="351">
        <f t="shared" si="379"/>
        <v>49947.627348000002</v>
      </c>
      <c r="G3067" s="352"/>
      <c r="H3067" s="351">
        <f t="shared" si="384"/>
        <v>0</v>
      </c>
      <c r="I3067" s="351">
        <f t="shared" si="380"/>
        <v>1445.3673479999998</v>
      </c>
      <c r="J3067" s="351">
        <f t="shared" si="381"/>
        <v>0</v>
      </c>
      <c r="K3067" s="293">
        <f>SUM('Employee Salary Payroll Tax '!I3069:K3069)</f>
        <v>35821.51</v>
      </c>
      <c r="L3067" s="293">
        <f>'Employee Salary Payroll Tax '!H3069</f>
        <v>0</v>
      </c>
      <c r="M3067" s="293">
        <f t="shared" si="382"/>
        <v>12680.75</v>
      </c>
      <c r="N3067" s="359">
        <f t="shared" si="383"/>
        <v>0</v>
      </c>
      <c r="O3067" s="331"/>
      <c r="P3067" s="61"/>
      <c r="Q3067" s="294"/>
      <c r="R3067" s="292"/>
      <c r="S3067" s="291"/>
    </row>
    <row r="3068" spans="1:19" ht="14.4">
      <c r="A3068" s="36">
        <f t="shared" si="385"/>
        <v>1745</v>
      </c>
      <c r="B3068" s="526"/>
      <c r="C3068" s="36" t="str">
        <f>VLOOKUP('Employee Salary Payroll Tax '!B3070,'Employee Salary Payroll Tax '!$D$1:$E$7,2,FALSE)</f>
        <v>UA</v>
      </c>
      <c r="D3068" s="61">
        <f t="shared" si="378"/>
        <v>0.03</v>
      </c>
      <c r="E3068" s="351">
        <f>'Employee Salary Payroll Tax '!N3070</f>
        <v>73606.12</v>
      </c>
      <c r="F3068" s="351">
        <f t="shared" si="379"/>
        <v>75814.303599999999</v>
      </c>
      <c r="G3068" s="352"/>
      <c r="H3068" s="351">
        <f t="shared" si="384"/>
        <v>0</v>
      </c>
      <c r="I3068" s="351">
        <f t="shared" si="380"/>
        <v>2208.1836000000039</v>
      </c>
      <c r="J3068" s="351">
        <f t="shared" si="381"/>
        <v>0</v>
      </c>
      <c r="K3068" s="293">
        <f>SUM('Employee Salary Payroll Tax '!I3070:K3070)</f>
        <v>69014.55</v>
      </c>
      <c r="L3068" s="293">
        <f>'Employee Salary Payroll Tax '!H3070</f>
        <v>668.04</v>
      </c>
      <c r="M3068" s="293">
        <f t="shared" si="382"/>
        <v>3923.5299999999925</v>
      </c>
      <c r="N3068" s="359">
        <f t="shared" si="383"/>
        <v>0</v>
      </c>
      <c r="O3068" s="331"/>
      <c r="P3068" s="61"/>
      <c r="Q3068" s="294"/>
      <c r="R3068" s="292"/>
      <c r="S3068" s="291"/>
    </row>
    <row r="3069" spans="1:19" ht="14.4">
      <c r="A3069" s="36">
        <f t="shared" si="385"/>
        <v>1746</v>
      </c>
      <c r="B3069" s="526"/>
      <c r="C3069" s="36" t="str">
        <f>VLOOKUP('Employee Salary Payroll Tax '!B3071,'Employee Salary Payroll Tax '!$D$1:$E$7,2,FALSE)</f>
        <v>NonUnion</v>
      </c>
      <c r="D3069" s="61">
        <f t="shared" si="378"/>
        <v>2.98E-2</v>
      </c>
      <c r="E3069" s="351">
        <f>'Employee Salary Payroll Tax '!N3071</f>
        <v>151358.19</v>
      </c>
      <c r="F3069" s="351">
        <f t="shared" si="379"/>
        <v>155868.664062</v>
      </c>
      <c r="G3069" s="352"/>
      <c r="H3069" s="351">
        <f t="shared" si="384"/>
        <v>0</v>
      </c>
      <c r="I3069" s="351">
        <f t="shared" si="380"/>
        <v>4510.4740619999939</v>
      </c>
      <c r="J3069" s="351">
        <f t="shared" si="381"/>
        <v>0</v>
      </c>
      <c r="K3069" s="293">
        <f>SUM('Employee Salary Payroll Tax '!I3071:K3071)</f>
        <v>50462.720000000001</v>
      </c>
      <c r="L3069" s="293">
        <f>'Employee Salary Payroll Tax '!H3071</f>
        <v>0</v>
      </c>
      <c r="M3069" s="293">
        <f t="shared" si="382"/>
        <v>100895.47</v>
      </c>
      <c r="N3069" s="359">
        <f t="shared" si="383"/>
        <v>0</v>
      </c>
      <c r="O3069" s="331"/>
      <c r="P3069" s="61"/>
      <c r="Q3069" s="294"/>
      <c r="R3069" s="292"/>
      <c r="S3069" s="291"/>
    </row>
    <row r="3070" spans="1:19" ht="14.4">
      <c r="A3070" s="36">
        <f t="shared" si="385"/>
        <v>1747</v>
      </c>
      <c r="B3070" s="526"/>
      <c r="C3070" s="36" t="str">
        <f>VLOOKUP('Employee Salary Payroll Tax '!B3072,'Employee Salary Payroll Tax '!$D$1:$E$7,2,FALSE)</f>
        <v>NonUnion</v>
      </c>
      <c r="D3070" s="61">
        <f t="shared" si="378"/>
        <v>2.98E-2</v>
      </c>
      <c r="E3070" s="351">
        <f>'Employee Salary Payroll Tax '!N3072</f>
        <v>49535.02</v>
      </c>
      <c r="F3070" s="351">
        <f t="shared" si="379"/>
        <v>51011.163595999999</v>
      </c>
      <c r="G3070" s="352"/>
      <c r="H3070" s="351">
        <f t="shared" si="384"/>
        <v>0</v>
      </c>
      <c r="I3070" s="351">
        <f t="shared" si="380"/>
        <v>1476.1435960000017</v>
      </c>
      <c r="J3070" s="351">
        <f t="shared" si="381"/>
        <v>0</v>
      </c>
      <c r="K3070" s="293">
        <f>SUM('Employee Salary Payroll Tax '!I3072:K3072)</f>
        <v>14898.390000000001</v>
      </c>
      <c r="L3070" s="293">
        <f>'Employee Salary Payroll Tax '!H3072</f>
        <v>0</v>
      </c>
      <c r="M3070" s="293">
        <f t="shared" si="382"/>
        <v>34636.629999999997</v>
      </c>
      <c r="N3070" s="359">
        <f t="shared" si="383"/>
        <v>0</v>
      </c>
      <c r="O3070" s="331"/>
      <c r="P3070" s="61"/>
      <c r="Q3070" s="294"/>
      <c r="R3070" s="292"/>
      <c r="S3070" s="291"/>
    </row>
    <row r="3071" spans="1:19" ht="14.4">
      <c r="A3071" s="36">
        <f t="shared" si="385"/>
        <v>1748</v>
      </c>
      <c r="B3071" s="526"/>
      <c r="C3071" s="36" t="str">
        <f>VLOOKUP('Employee Salary Payroll Tax '!B3073,'Employee Salary Payroll Tax '!$D$1:$E$7,2,FALSE)</f>
        <v>NonUnion</v>
      </c>
      <c r="D3071" s="61">
        <f t="shared" si="378"/>
        <v>2.98E-2</v>
      </c>
      <c r="E3071" s="351">
        <f>'Employee Salary Payroll Tax '!N3073</f>
        <v>70961.81</v>
      </c>
      <c r="F3071" s="351">
        <f t="shared" si="379"/>
        <v>73076.471938000002</v>
      </c>
      <c r="G3071" s="352"/>
      <c r="H3071" s="351">
        <f t="shared" si="384"/>
        <v>0</v>
      </c>
      <c r="I3071" s="351">
        <f t="shared" si="380"/>
        <v>2114.6619380000047</v>
      </c>
      <c r="J3071" s="351">
        <f t="shared" si="381"/>
        <v>0</v>
      </c>
      <c r="K3071" s="293">
        <f>SUM('Employee Salary Payroll Tax '!I3073:K3073)</f>
        <v>70961.81</v>
      </c>
      <c r="L3071" s="293">
        <f>'Employee Salary Payroll Tax '!H3073</f>
        <v>0</v>
      </c>
      <c r="M3071" s="293">
        <f t="shared" si="382"/>
        <v>0</v>
      </c>
      <c r="N3071" s="359">
        <f t="shared" si="383"/>
        <v>0</v>
      </c>
      <c r="O3071" s="331"/>
      <c r="P3071" s="61"/>
      <c r="Q3071" s="294"/>
      <c r="R3071" s="292"/>
      <c r="S3071" s="291"/>
    </row>
    <row r="3072" spans="1:19" ht="14.4">
      <c r="A3072" s="36">
        <f t="shared" si="385"/>
        <v>1749</v>
      </c>
      <c r="B3072" s="526"/>
      <c r="C3072" s="36" t="str">
        <f>VLOOKUP('Employee Salary Payroll Tax '!B3074,'Employee Salary Payroll Tax '!$D$1:$E$7,2,FALSE)</f>
        <v>NonUnion</v>
      </c>
      <c r="D3072" s="61">
        <f t="shared" si="378"/>
        <v>2.98E-2</v>
      </c>
      <c r="E3072" s="351">
        <f>'Employee Salary Payroll Tax '!N3074</f>
        <v>79953.7</v>
      </c>
      <c r="F3072" s="351">
        <f t="shared" si="379"/>
        <v>82336.320260000008</v>
      </c>
      <c r="G3072" s="352"/>
      <c r="H3072" s="351">
        <f t="shared" si="384"/>
        <v>0</v>
      </c>
      <c r="I3072" s="351">
        <f t="shared" si="380"/>
        <v>2382.6202600000106</v>
      </c>
      <c r="J3072" s="351">
        <f t="shared" si="381"/>
        <v>0</v>
      </c>
      <c r="K3072" s="293">
        <f>SUM('Employee Salary Payroll Tax '!I3074:K3074)</f>
        <v>79953.33</v>
      </c>
      <c r="L3072" s="293">
        <f>'Employee Salary Payroll Tax '!H3074</f>
        <v>0</v>
      </c>
      <c r="M3072" s="293">
        <f t="shared" si="382"/>
        <v>0.36999999999534339</v>
      </c>
      <c r="N3072" s="359">
        <f t="shared" si="383"/>
        <v>0</v>
      </c>
      <c r="O3072" s="331"/>
      <c r="P3072" s="61"/>
      <c r="Q3072" s="294"/>
      <c r="R3072" s="292"/>
      <c r="S3072" s="291"/>
    </row>
    <row r="3073" spans="1:19" ht="14.4">
      <c r="A3073" s="36">
        <f t="shared" si="385"/>
        <v>1750</v>
      </c>
      <c r="B3073" s="526"/>
      <c r="C3073" s="36" t="str">
        <f>VLOOKUP('Employee Salary Payroll Tax '!B3075,'Employee Salary Payroll Tax '!$D$1:$E$7,2,FALSE)</f>
        <v>NonUnion</v>
      </c>
      <c r="D3073" s="61">
        <f t="shared" si="378"/>
        <v>2.98E-2</v>
      </c>
      <c r="E3073" s="351">
        <f>'Employee Salary Payroll Tax '!N3075</f>
        <v>51538.03</v>
      </c>
      <c r="F3073" s="351">
        <f t="shared" si="379"/>
        <v>53073.863294000002</v>
      </c>
      <c r="G3073" s="352"/>
      <c r="H3073" s="351">
        <f t="shared" si="384"/>
        <v>0</v>
      </c>
      <c r="I3073" s="351">
        <f t="shared" si="380"/>
        <v>1535.8332940000037</v>
      </c>
      <c r="J3073" s="351">
        <f t="shared" si="381"/>
        <v>0</v>
      </c>
      <c r="K3073" s="293">
        <f>SUM('Employee Salary Payroll Tax '!I3075:K3075)</f>
        <v>0.2</v>
      </c>
      <c r="L3073" s="293">
        <f>'Employee Salary Payroll Tax '!H3075</f>
        <v>0</v>
      </c>
      <c r="M3073" s="293">
        <f t="shared" si="382"/>
        <v>51537.83</v>
      </c>
      <c r="N3073" s="359">
        <f t="shared" si="383"/>
        <v>0</v>
      </c>
      <c r="O3073" s="331"/>
      <c r="P3073" s="61"/>
      <c r="Q3073" s="294"/>
      <c r="R3073" s="292"/>
      <c r="S3073" s="291"/>
    </row>
    <row r="3074" spans="1:19" ht="14.4">
      <c r="A3074" s="36">
        <f t="shared" si="385"/>
        <v>1751</v>
      </c>
      <c r="B3074" s="526"/>
      <c r="C3074" s="36" t="str">
        <f>VLOOKUP('Employee Salary Payroll Tax '!B3076,'Employee Salary Payroll Tax '!$D$1:$E$7,2,FALSE)</f>
        <v>NonUnion</v>
      </c>
      <c r="D3074" s="61">
        <f t="shared" si="378"/>
        <v>2.98E-2</v>
      </c>
      <c r="E3074" s="351">
        <f>'Employee Salary Payroll Tax '!N3076</f>
        <v>115437.48</v>
      </c>
      <c r="F3074" s="351">
        <f t="shared" si="379"/>
        <v>118877.516904</v>
      </c>
      <c r="G3074" s="352"/>
      <c r="H3074" s="351">
        <f t="shared" si="384"/>
        <v>0</v>
      </c>
      <c r="I3074" s="351">
        <f t="shared" si="380"/>
        <v>3440.0369040000078</v>
      </c>
      <c r="J3074" s="351">
        <f t="shared" si="381"/>
        <v>0</v>
      </c>
      <c r="K3074" s="293">
        <f>SUM('Employee Salary Payroll Tax '!I3076:K3076)</f>
        <v>23903.72</v>
      </c>
      <c r="L3074" s="293">
        <f>'Employee Salary Payroll Tax '!H3076</f>
        <v>0</v>
      </c>
      <c r="M3074" s="293">
        <f t="shared" si="382"/>
        <v>91533.759999999995</v>
      </c>
      <c r="N3074" s="359">
        <f t="shared" si="383"/>
        <v>0</v>
      </c>
      <c r="O3074" s="331"/>
      <c r="P3074" s="61"/>
      <c r="Q3074" s="294"/>
      <c r="R3074" s="292"/>
      <c r="S3074" s="291"/>
    </row>
    <row r="3075" spans="1:19" ht="14.4">
      <c r="A3075" s="36">
        <f t="shared" si="385"/>
        <v>1752</v>
      </c>
      <c r="B3075" s="526"/>
      <c r="C3075" s="36" t="str">
        <f>VLOOKUP('Employee Salary Payroll Tax '!B3077,'Employee Salary Payroll Tax '!$D$1:$E$7,2,FALSE)</f>
        <v>IBEW</v>
      </c>
      <c r="D3075" s="61">
        <f t="shared" si="378"/>
        <v>6.875E-3</v>
      </c>
      <c r="E3075" s="351">
        <f>'Employee Salary Payroll Tax '!N3077</f>
        <v>144333.32999999999</v>
      </c>
      <c r="F3075" s="351">
        <f t="shared" si="379"/>
        <v>145325.62164374997</v>
      </c>
      <c r="G3075" s="352"/>
      <c r="H3075" s="351">
        <f t="shared" si="384"/>
        <v>0</v>
      </c>
      <c r="I3075" s="351">
        <f t="shared" si="380"/>
        <v>992.29164374998072</v>
      </c>
      <c r="J3075" s="351">
        <f t="shared" si="381"/>
        <v>0</v>
      </c>
      <c r="K3075" s="293">
        <f>SUM('Employee Salary Payroll Tax '!I3077:K3077)</f>
        <v>127207.76</v>
      </c>
      <c r="L3075" s="293">
        <f>'Employee Salary Payroll Tax '!H3077</f>
        <v>0</v>
      </c>
      <c r="M3075" s="293">
        <f t="shared" si="382"/>
        <v>17125.569999999992</v>
      </c>
      <c r="N3075" s="359">
        <f t="shared" si="383"/>
        <v>0</v>
      </c>
      <c r="O3075" s="331"/>
      <c r="P3075" s="61"/>
      <c r="Q3075" s="294"/>
      <c r="R3075" s="292"/>
      <c r="S3075" s="291"/>
    </row>
    <row r="3076" spans="1:19" ht="14.4">
      <c r="A3076" s="36">
        <f t="shared" si="385"/>
        <v>1753</v>
      </c>
      <c r="B3076" s="526"/>
      <c r="C3076" s="36" t="str">
        <f>VLOOKUP('Employee Salary Payroll Tax '!B3078,'Employee Salary Payroll Tax '!$D$1:$E$7,2,FALSE)</f>
        <v>IBEW</v>
      </c>
      <c r="D3076" s="61">
        <f t="shared" si="378"/>
        <v>6.875E-3</v>
      </c>
      <c r="E3076" s="351">
        <f>'Employee Salary Payroll Tax '!N3078</f>
        <v>107833.88</v>
      </c>
      <c r="F3076" s="351">
        <f t="shared" si="379"/>
        <v>108575.23792499999</v>
      </c>
      <c r="G3076" s="352"/>
      <c r="H3076" s="351">
        <f t="shared" si="384"/>
        <v>0</v>
      </c>
      <c r="I3076" s="351">
        <f t="shared" si="380"/>
        <v>741.35792499998934</v>
      </c>
      <c r="J3076" s="351">
        <f t="shared" si="381"/>
        <v>0</v>
      </c>
      <c r="K3076" s="293">
        <f>SUM('Employee Salary Payroll Tax '!I3078:K3078)</f>
        <v>30870.68</v>
      </c>
      <c r="L3076" s="293">
        <f>'Employee Salary Payroll Tax '!H3078</f>
        <v>0</v>
      </c>
      <c r="M3076" s="293">
        <f t="shared" si="382"/>
        <v>76963.200000000012</v>
      </c>
      <c r="N3076" s="359">
        <f t="shared" si="383"/>
        <v>0</v>
      </c>
      <c r="O3076" s="331"/>
      <c r="P3076" s="61"/>
      <c r="Q3076" s="294"/>
      <c r="R3076" s="292"/>
      <c r="S3076" s="291"/>
    </row>
    <row r="3077" spans="1:19" ht="14.4">
      <c r="A3077" s="36">
        <f t="shared" si="385"/>
        <v>1754</v>
      </c>
      <c r="B3077" s="526"/>
      <c r="C3077" s="36" t="str">
        <f>VLOOKUP('Employee Salary Payroll Tax '!B3079,'Employee Salary Payroll Tax '!$D$1:$E$7,2,FALSE)</f>
        <v>IBEW</v>
      </c>
      <c r="D3077" s="61">
        <f t="shared" si="378"/>
        <v>6.875E-3</v>
      </c>
      <c r="E3077" s="351">
        <f>'Employee Salary Payroll Tax '!N3079</f>
        <v>31051.26</v>
      </c>
      <c r="F3077" s="351">
        <f t="shared" si="379"/>
        <v>31264.737412499999</v>
      </c>
      <c r="G3077" s="352"/>
      <c r="H3077" s="351">
        <f t="shared" si="384"/>
        <v>13948.740000000002</v>
      </c>
      <c r="I3077" s="351">
        <f t="shared" si="380"/>
        <v>213.47741250000036</v>
      </c>
      <c r="J3077" s="351">
        <f t="shared" si="381"/>
        <v>1.2808644750000022</v>
      </c>
      <c r="K3077" s="293">
        <f>SUM('Employee Salary Payroll Tax '!I3079:K3079)</f>
        <v>31051.26</v>
      </c>
      <c r="L3077" s="293">
        <f>'Employee Salary Payroll Tax '!H3079</f>
        <v>0</v>
      </c>
      <c r="M3077" s="293">
        <f t="shared" si="382"/>
        <v>0</v>
      </c>
      <c r="N3077" s="359">
        <f t="shared" si="383"/>
        <v>1.2808644749587521</v>
      </c>
      <c r="O3077" s="331"/>
      <c r="P3077" s="61"/>
      <c r="Q3077" s="294"/>
      <c r="R3077" s="292"/>
      <c r="S3077" s="291"/>
    </row>
    <row r="3078" spans="1:19" ht="14.4">
      <c r="A3078" s="36">
        <f t="shared" si="385"/>
        <v>1755</v>
      </c>
      <c r="B3078" s="526"/>
      <c r="C3078" s="36" t="str">
        <f>VLOOKUP('Employee Salary Payroll Tax '!B3080,'Employee Salary Payroll Tax '!$D$1:$E$7,2,FALSE)</f>
        <v>NonUnion</v>
      </c>
      <c r="D3078" s="61">
        <f t="shared" si="378"/>
        <v>2.98E-2</v>
      </c>
      <c r="E3078" s="351">
        <f>'Employee Salary Payroll Tax '!N3080</f>
        <v>68651.06</v>
      </c>
      <c r="F3078" s="351">
        <f t="shared" si="379"/>
        <v>70696.861588</v>
      </c>
      <c r="G3078" s="352"/>
      <c r="H3078" s="351">
        <f t="shared" si="384"/>
        <v>0</v>
      </c>
      <c r="I3078" s="351">
        <f t="shared" si="380"/>
        <v>2045.8015880000021</v>
      </c>
      <c r="J3078" s="351">
        <f t="shared" si="381"/>
        <v>0</v>
      </c>
      <c r="K3078" s="293">
        <f>SUM('Employee Salary Payroll Tax '!I3080:K3080)</f>
        <v>17141.77</v>
      </c>
      <c r="L3078" s="293">
        <f>'Employee Salary Payroll Tax '!H3080</f>
        <v>0</v>
      </c>
      <c r="M3078" s="293">
        <f t="shared" si="382"/>
        <v>51509.289999999994</v>
      </c>
      <c r="N3078" s="359">
        <f t="shared" si="383"/>
        <v>0</v>
      </c>
      <c r="O3078" s="331"/>
      <c r="P3078" s="61"/>
      <c r="Q3078" s="294"/>
      <c r="R3078" s="292"/>
      <c r="S3078" s="291"/>
    </row>
    <row r="3079" spans="1:19" ht="14.4">
      <c r="A3079" s="36">
        <f t="shared" si="385"/>
        <v>1756</v>
      </c>
      <c r="B3079" s="526"/>
      <c r="C3079" s="36" t="str">
        <f>VLOOKUP('Employee Salary Payroll Tax '!B3081,'Employee Salary Payroll Tax '!$D$1:$E$7,2,FALSE)</f>
        <v>NonUnion</v>
      </c>
      <c r="D3079" s="61">
        <f t="shared" si="378"/>
        <v>2.98E-2</v>
      </c>
      <c r="E3079" s="351">
        <f>'Employee Salary Payroll Tax '!N3081</f>
        <v>48414.58</v>
      </c>
      <c r="F3079" s="351">
        <f t="shared" si="379"/>
        <v>49857.334484000006</v>
      </c>
      <c r="G3079" s="352"/>
      <c r="H3079" s="351">
        <f t="shared" si="384"/>
        <v>0</v>
      </c>
      <c r="I3079" s="351">
        <f t="shared" si="380"/>
        <v>1442.7544840000046</v>
      </c>
      <c r="J3079" s="351">
        <f t="shared" si="381"/>
        <v>0</v>
      </c>
      <c r="K3079" s="293">
        <f>SUM('Employee Salary Payroll Tax '!I3081:K3081)</f>
        <v>35231.050000000003</v>
      </c>
      <c r="L3079" s="293">
        <f>'Employee Salary Payroll Tax '!H3081</f>
        <v>0</v>
      </c>
      <c r="M3079" s="293">
        <f t="shared" si="382"/>
        <v>13183.529999999999</v>
      </c>
      <c r="N3079" s="359">
        <f t="shared" si="383"/>
        <v>0</v>
      </c>
      <c r="O3079" s="331"/>
      <c r="P3079" s="61"/>
      <c r="Q3079" s="294"/>
      <c r="R3079" s="292"/>
      <c r="S3079" s="291"/>
    </row>
    <row r="3080" spans="1:19" ht="14.4">
      <c r="A3080" s="36">
        <f t="shared" si="385"/>
        <v>1757</v>
      </c>
      <c r="B3080" s="526"/>
      <c r="C3080" s="36" t="str">
        <f>VLOOKUP('Employee Salary Payroll Tax '!B3082,'Employee Salary Payroll Tax '!$D$1:$E$7,2,FALSE)</f>
        <v>NonUnion</v>
      </c>
      <c r="D3080" s="61">
        <f t="shared" si="378"/>
        <v>2.98E-2</v>
      </c>
      <c r="E3080" s="351">
        <f>'Employee Salary Payroll Tax '!N3082</f>
        <v>109704.34</v>
      </c>
      <c r="F3080" s="351">
        <f t="shared" si="379"/>
        <v>112973.52933200001</v>
      </c>
      <c r="G3080" s="352"/>
      <c r="H3080" s="351">
        <f t="shared" si="384"/>
        <v>0</v>
      </c>
      <c r="I3080" s="351">
        <f t="shared" si="380"/>
        <v>3269.189332000009</v>
      </c>
      <c r="J3080" s="351">
        <f t="shared" si="381"/>
        <v>0</v>
      </c>
      <c r="K3080" s="293">
        <f>SUM('Employee Salary Payroll Tax '!I3082:K3082)</f>
        <v>66535.929999999993</v>
      </c>
      <c r="L3080" s="293">
        <f>'Employee Salary Payroll Tax '!H3082</f>
        <v>79.39</v>
      </c>
      <c r="M3080" s="293">
        <f t="shared" si="382"/>
        <v>43089.020000000004</v>
      </c>
      <c r="N3080" s="359">
        <f t="shared" si="383"/>
        <v>0</v>
      </c>
      <c r="O3080" s="331"/>
      <c r="P3080" s="61"/>
      <c r="Q3080" s="294"/>
      <c r="R3080" s="292"/>
      <c r="S3080" s="291"/>
    </row>
    <row r="3081" spans="1:19" ht="14.4">
      <c r="A3081" s="36">
        <f t="shared" si="385"/>
        <v>1758</v>
      </c>
      <c r="B3081" s="526"/>
      <c r="C3081" s="36" t="str">
        <f>VLOOKUP('Employee Salary Payroll Tax '!B3083,'Employee Salary Payroll Tax '!$D$1:$E$7,2,FALSE)</f>
        <v>NonUnion</v>
      </c>
      <c r="D3081" s="61">
        <f t="shared" si="378"/>
        <v>2.98E-2</v>
      </c>
      <c r="E3081" s="351">
        <f>'Employee Salary Payroll Tax '!N3083</f>
        <v>15030.81</v>
      </c>
      <c r="F3081" s="351">
        <f t="shared" si="379"/>
        <v>15478.728138</v>
      </c>
      <c r="G3081" s="352"/>
      <c r="H3081" s="351">
        <f t="shared" si="384"/>
        <v>29969.190000000002</v>
      </c>
      <c r="I3081" s="351">
        <f t="shared" si="380"/>
        <v>447.91813800000091</v>
      </c>
      <c r="J3081" s="351">
        <f t="shared" si="381"/>
        <v>2.6875088280000057</v>
      </c>
      <c r="K3081" s="293">
        <f>SUM('Employee Salary Payroll Tax '!I3083:K3083)</f>
        <v>5471.22</v>
      </c>
      <c r="L3081" s="293">
        <f>'Employee Salary Payroll Tax '!H3083</f>
        <v>9138.73</v>
      </c>
      <c r="M3081" s="293">
        <f t="shared" si="382"/>
        <v>420.86000000000058</v>
      </c>
      <c r="N3081" s="359">
        <f t="shared" si="383"/>
        <v>0.97825413593491883</v>
      </c>
      <c r="O3081" s="331"/>
      <c r="P3081" s="61"/>
      <c r="Q3081" s="294"/>
      <c r="R3081" s="292"/>
      <c r="S3081" s="291"/>
    </row>
    <row r="3082" spans="1:19" ht="14.4">
      <c r="A3082" s="36">
        <f t="shared" si="385"/>
        <v>1759</v>
      </c>
      <c r="B3082" s="526"/>
      <c r="C3082" s="36" t="str">
        <f>VLOOKUP('Employee Salary Payroll Tax '!B3084,'Employee Salary Payroll Tax '!$D$1:$E$7,2,FALSE)</f>
        <v>IBEW</v>
      </c>
      <c r="D3082" s="61">
        <f t="shared" si="378"/>
        <v>6.875E-3</v>
      </c>
      <c r="E3082" s="351">
        <f>'Employee Salary Payroll Tax '!N3084</f>
        <v>7480.47</v>
      </c>
      <c r="F3082" s="351">
        <f t="shared" si="379"/>
        <v>7531.8982312500002</v>
      </c>
      <c r="G3082" s="352"/>
      <c r="H3082" s="351">
        <f t="shared" si="384"/>
        <v>37519.53</v>
      </c>
      <c r="I3082" s="351">
        <f t="shared" si="380"/>
        <v>51.428231249999953</v>
      </c>
      <c r="J3082" s="351">
        <f t="shared" si="381"/>
        <v>0.30856938749999974</v>
      </c>
      <c r="K3082" s="293">
        <f>SUM('Employee Salary Payroll Tax '!I3084:K3084)</f>
        <v>7480.47</v>
      </c>
      <c r="L3082" s="293">
        <f>'Employee Salary Payroll Tax '!H3084</f>
        <v>0</v>
      </c>
      <c r="M3082" s="293">
        <f t="shared" si="382"/>
        <v>0</v>
      </c>
      <c r="N3082" s="359">
        <f t="shared" si="383"/>
        <v>0.30856938745874973</v>
      </c>
      <c r="O3082" s="331"/>
      <c r="P3082" s="61"/>
      <c r="Q3082" s="294"/>
      <c r="R3082" s="292"/>
      <c r="S3082" s="291"/>
    </row>
    <row r="3083" spans="1:19" ht="14.4">
      <c r="A3083" s="36">
        <f t="shared" si="385"/>
        <v>1760</v>
      </c>
      <c r="B3083" s="526"/>
      <c r="C3083" s="36" t="str">
        <f>VLOOKUP('Employee Salary Payroll Tax '!B3085,'Employee Salary Payroll Tax '!$D$1:$E$7,2,FALSE)</f>
        <v>NonUnion</v>
      </c>
      <c r="D3083" s="61">
        <f t="shared" si="378"/>
        <v>2.98E-2</v>
      </c>
      <c r="E3083" s="351">
        <f>'Employee Salary Payroll Tax '!N3085</f>
        <v>96983.360000000001</v>
      </c>
      <c r="F3083" s="351">
        <f t="shared" si="379"/>
        <v>99873.464128000007</v>
      </c>
      <c r="G3083" s="352"/>
      <c r="H3083" s="351">
        <f t="shared" si="384"/>
        <v>0</v>
      </c>
      <c r="I3083" s="351">
        <f t="shared" si="380"/>
        <v>2890.1041280000063</v>
      </c>
      <c r="J3083" s="351">
        <f t="shared" si="381"/>
        <v>0</v>
      </c>
      <c r="K3083" s="293">
        <f>SUM('Employee Salary Payroll Tax '!I3085:K3085)</f>
        <v>61508.2</v>
      </c>
      <c r="L3083" s="293">
        <f>'Employee Salary Payroll Tax '!H3085</f>
        <v>0</v>
      </c>
      <c r="M3083" s="293">
        <f t="shared" si="382"/>
        <v>35475.160000000003</v>
      </c>
      <c r="N3083" s="359">
        <f t="shared" si="383"/>
        <v>0</v>
      </c>
      <c r="O3083" s="331"/>
      <c r="P3083" s="61"/>
      <c r="Q3083" s="294"/>
      <c r="R3083" s="292"/>
      <c r="S3083" s="291"/>
    </row>
    <row r="3084" spans="1:19" ht="14.4">
      <c r="A3084" s="36">
        <f t="shared" si="385"/>
        <v>1761</v>
      </c>
      <c r="B3084" s="526"/>
      <c r="C3084" s="36" t="str">
        <f>VLOOKUP('Employee Salary Payroll Tax '!B3086,'Employee Salary Payroll Tax '!$D$1:$E$7,2,FALSE)</f>
        <v>IBEW</v>
      </c>
      <c r="D3084" s="61">
        <f t="shared" si="378"/>
        <v>6.875E-3</v>
      </c>
      <c r="E3084" s="351">
        <f>'Employee Salary Payroll Tax '!N3086</f>
        <v>93640.2</v>
      </c>
      <c r="F3084" s="351">
        <f t="shared" si="379"/>
        <v>94283.976374999998</v>
      </c>
      <c r="G3084" s="352"/>
      <c r="H3084" s="351">
        <f t="shared" si="384"/>
        <v>0</v>
      </c>
      <c r="I3084" s="351">
        <f t="shared" si="380"/>
        <v>643.77637500000128</v>
      </c>
      <c r="J3084" s="351">
        <f t="shared" si="381"/>
        <v>0</v>
      </c>
      <c r="K3084" s="293">
        <f>SUM('Employee Salary Payroll Tax '!I3086:K3086)</f>
        <v>71975.33</v>
      </c>
      <c r="L3084" s="293">
        <f>'Employee Salary Payroll Tax '!H3086</f>
        <v>0</v>
      </c>
      <c r="M3084" s="293">
        <f t="shared" si="382"/>
        <v>21664.869999999995</v>
      </c>
      <c r="N3084" s="359">
        <f t="shared" si="383"/>
        <v>0</v>
      </c>
      <c r="O3084" s="331"/>
      <c r="P3084" s="61"/>
      <c r="Q3084" s="294"/>
      <c r="R3084" s="292"/>
      <c r="S3084" s="291"/>
    </row>
    <row r="3085" spans="1:19" ht="14.4">
      <c r="A3085" s="36">
        <f t="shared" si="385"/>
        <v>1762</v>
      </c>
      <c r="B3085" s="526"/>
      <c r="C3085" s="36" t="str">
        <f>VLOOKUP('Employee Salary Payroll Tax '!B3087,'Employee Salary Payroll Tax '!$D$1:$E$7,2,FALSE)</f>
        <v>NonUnion</v>
      </c>
      <c r="D3085" s="61">
        <f t="shared" si="378"/>
        <v>2.98E-2</v>
      </c>
      <c r="E3085" s="351">
        <f>'Employee Salary Payroll Tax '!N3087</f>
        <v>26085.919999999998</v>
      </c>
      <c r="F3085" s="351">
        <f t="shared" si="379"/>
        <v>26863.280415999998</v>
      </c>
      <c r="G3085" s="352"/>
      <c r="H3085" s="351">
        <f t="shared" si="384"/>
        <v>18914.080000000002</v>
      </c>
      <c r="I3085" s="351">
        <f t="shared" si="380"/>
        <v>777.36041599999953</v>
      </c>
      <c r="J3085" s="351">
        <f t="shared" si="381"/>
        <v>4.6641624959999977</v>
      </c>
      <c r="K3085" s="293">
        <f>SUM('Employee Salary Payroll Tax '!I3087:K3087)</f>
        <v>4333.8100000000004</v>
      </c>
      <c r="L3085" s="293">
        <f>'Employee Salary Payroll Tax '!H3087</f>
        <v>0</v>
      </c>
      <c r="M3085" s="293">
        <f t="shared" si="382"/>
        <v>21752.109999999997</v>
      </c>
      <c r="N3085" s="359">
        <f t="shared" si="383"/>
        <v>0.77488522797029458</v>
      </c>
      <c r="O3085" s="331"/>
      <c r="P3085" s="61"/>
      <c r="Q3085" s="294"/>
      <c r="R3085" s="292"/>
      <c r="S3085" s="291"/>
    </row>
    <row r="3086" spans="1:19" ht="14.4">
      <c r="A3086" s="36">
        <f t="shared" si="385"/>
        <v>1763</v>
      </c>
      <c r="B3086" s="526"/>
      <c r="C3086" s="36" t="str">
        <f>VLOOKUP('Employee Salary Payroll Tax '!B3088,'Employee Salary Payroll Tax '!$D$1:$E$7,2,FALSE)</f>
        <v>UA</v>
      </c>
      <c r="D3086" s="61">
        <f t="shared" si="378"/>
        <v>0.03</v>
      </c>
      <c r="E3086" s="351">
        <f>'Employee Salary Payroll Tax '!N3088</f>
        <v>77056.22</v>
      </c>
      <c r="F3086" s="351">
        <f t="shared" si="379"/>
        <v>79367.906600000002</v>
      </c>
      <c r="G3086" s="352"/>
      <c r="H3086" s="351">
        <f t="shared" si="384"/>
        <v>0</v>
      </c>
      <c r="I3086" s="351">
        <f t="shared" si="380"/>
        <v>2311.6866000000009</v>
      </c>
      <c r="J3086" s="351">
        <f t="shared" si="381"/>
        <v>0</v>
      </c>
      <c r="K3086" s="293">
        <f>SUM('Employee Salary Payroll Tax '!I3088:K3088)</f>
        <v>69923.62</v>
      </c>
      <c r="L3086" s="293">
        <f>'Employee Salary Payroll Tax '!H3088</f>
        <v>0</v>
      </c>
      <c r="M3086" s="293">
        <f t="shared" si="382"/>
        <v>7132.6000000000058</v>
      </c>
      <c r="N3086" s="359">
        <f t="shared" si="383"/>
        <v>0</v>
      </c>
      <c r="O3086" s="331"/>
      <c r="P3086" s="61"/>
      <c r="Q3086" s="294"/>
      <c r="R3086" s="292"/>
      <c r="S3086" s="291"/>
    </row>
    <row r="3087" spans="1:19" ht="14.4">
      <c r="A3087" s="36">
        <f t="shared" si="385"/>
        <v>1764</v>
      </c>
      <c r="B3087" s="526"/>
      <c r="C3087" s="36" t="str">
        <f>VLOOKUP('Employee Salary Payroll Tax '!B3089,'Employee Salary Payroll Tax '!$D$1:$E$7,2,FALSE)</f>
        <v>UA</v>
      </c>
      <c r="D3087" s="61">
        <f t="shared" si="378"/>
        <v>0.03</v>
      </c>
      <c r="E3087" s="351">
        <f>'Employee Salary Payroll Tax '!N3089</f>
        <v>73633.100000000006</v>
      </c>
      <c r="F3087" s="351">
        <f t="shared" si="379"/>
        <v>75842.093000000008</v>
      </c>
      <c r="G3087" s="352"/>
      <c r="H3087" s="351">
        <f t="shared" si="384"/>
        <v>0</v>
      </c>
      <c r="I3087" s="351">
        <f t="shared" si="380"/>
        <v>2208.9930000000022</v>
      </c>
      <c r="J3087" s="351">
        <f t="shared" si="381"/>
        <v>0</v>
      </c>
      <c r="K3087" s="293">
        <f>SUM('Employee Salary Payroll Tax '!I3089:K3089)</f>
        <v>63318.100000000006</v>
      </c>
      <c r="L3087" s="293">
        <f>'Employee Salary Payroll Tax '!H3089</f>
        <v>370.23</v>
      </c>
      <c r="M3087" s="293">
        <f t="shared" si="382"/>
        <v>9944.77</v>
      </c>
      <c r="N3087" s="359">
        <f t="shared" si="383"/>
        <v>0</v>
      </c>
      <c r="O3087" s="331"/>
      <c r="P3087" s="61"/>
      <c r="Q3087" s="294"/>
      <c r="R3087" s="292"/>
      <c r="S3087" s="291"/>
    </row>
    <row r="3088" spans="1:19" ht="14.4">
      <c r="A3088" s="36">
        <f t="shared" si="385"/>
        <v>1765</v>
      </c>
      <c r="B3088" s="526"/>
      <c r="C3088" s="36" t="str">
        <f>VLOOKUP('Employee Salary Payroll Tax '!B3090,'Employee Salary Payroll Tax '!$D$1:$E$7,2,FALSE)</f>
        <v>UA</v>
      </c>
      <c r="D3088" s="61">
        <f t="shared" si="378"/>
        <v>0.03</v>
      </c>
      <c r="E3088" s="351">
        <f>'Employee Salary Payroll Tax '!N3090</f>
        <v>75818.19</v>
      </c>
      <c r="F3088" s="351">
        <f t="shared" si="379"/>
        <v>78092.735700000005</v>
      </c>
      <c r="G3088" s="352"/>
      <c r="H3088" s="351">
        <f t="shared" si="384"/>
        <v>0</v>
      </c>
      <c r="I3088" s="351">
        <f t="shared" si="380"/>
        <v>2274.5457000000024</v>
      </c>
      <c r="J3088" s="351">
        <f t="shared" si="381"/>
        <v>0</v>
      </c>
      <c r="K3088" s="293">
        <f>SUM('Employee Salary Payroll Tax '!I3090:K3090)</f>
        <v>66492.95</v>
      </c>
      <c r="L3088" s="293">
        <f>'Employee Salary Payroll Tax '!H3090</f>
        <v>2461.71</v>
      </c>
      <c r="M3088" s="293">
        <f t="shared" si="382"/>
        <v>6863.5300000000052</v>
      </c>
      <c r="N3088" s="359">
        <f t="shared" si="383"/>
        <v>0</v>
      </c>
      <c r="O3088" s="331"/>
      <c r="P3088" s="61"/>
      <c r="Q3088" s="294"/>
      <c r="R3088" s="292"/>
      <c r="S3088" s="291"/>
    </row>
    <row r="3089" spans="1:19" ht="14.4">
      <c r="A3089" s="36">
        <f t="shared" si="385"/>
        <v>1766</v>
      </c>
      <c r="B3089" s="526"/>
      <c r="C3089" s="36" t="str">
        <f>VLOOKUP('Employee Salary Payroll Tax '!B3091,'Employee Salary Payroll Tax '!$D$1:$E$7,2,FALSE)</f>
        <v>NonUnion</v>
      </c>
      <c r="D3089" s="61">
        <f t="shared" ref="D3089:D3152" si="386">VLOOKUP(C3089,C$9:D$12,2)</f>
        <v>2.98E-2</v>
      </c>
      <c r="E3089" s="351">
        <f>'Employee Salary Payroll Tax '!N3091</f>
        <v>34378.61</v>
      </c>
      <c r="F3089" s="351">
        <f t="shared" ref="F3089:F3152" si="387">E3089*(1+D3089)</f>
        <v>35403.092578000003</v>
      </c>
      <c r="G3089" s="352"/>
      <c r="H3089" s="351">
        <f t="shared" si="384"/>
        <v>10621.39</v>
      </c>
      <c r="I3089" s="351">
        <f t="shared" ref="I3089:I3152" si="388">F3089-E3089</f>
        <v>1024.4825780000028</v>
      </c>
      <c r="J3089" s="351">
        <f t="shared" ref="J3089:J3152" si="389">IF(H3089&gt;I3089,I3089*$J$12,H3089*$J$12)</f>
        <v>6.1468954680000172</v>
      </c>
      <c r="K3089" s="293">
        <f>SUM('Employee Salary Payroll Tax '!I3091:K3091)</f>
        <v>22554.22</v>
      </c>
      <c r="L3089" s="293">
        <f>'Employee Salary Payroll Tax '!H3091</f>
        <v>0</v>
      </c>
      <c r="M3089" s="293">
        <f t="shared" ref="M3089:M3152" si="390">E3089-K3089-L3089</f>
        <v>11824.39</v>
      </c>
      <c r="N3089" s="359">
        <f t="shared" ref="N3089:N3152" si="391">J3089*K3089/(SUM(K3089:M3089)+0.000001)</f>
        <v>4.0326945358827082</v>
      </c>
      <c r="O3089" s="331"/>
      <c r="P3089" s="61"/>
      <c r="Q3089" s="294"/>
      <c r="R3089" s="292"/>
      <c r="S3089" s="291"/>
    </row>
    <row r="3090" spans="1:19" ht="14.4">
      <c r="A3090" s="36">
        <f t="shared" si="385"/>
        <v>1767</v>
      </c>
      <c r="B3090" s="526"/>
      <c r="C3090" s="36" t="str">
        <f>VLOOKUP('Employee Salary Payroll Tax '!B3092,'Employee Salary Payroll Tax '!$D$1:$E$7,2,FALSE)</f>
        <v>IBEW</v>
      </c>
      <c r="D3090" s="61">
        <f t="shared" si="386"/>
        <v>6.875E-3</v>
      </c>
      <c r="E3090" s="351">
        <f>'Employee Salary Payroll Tax '!N3092</f>
        <v>68646.81</v>
      </c>
      <c r="F3090" s="351">
        <f t="shared" si="387"/>
        <v>69118.75681875</v>
      </c>
      <c r="G3090" s="352"/>
      <c r="H3090" s="351">
        <f t="shared" ref="H3090:H3153" si="392">IF(E3090&gt;$H$12,0,$H$12-E3090)</f>
        <v>0</v>
      </c>
      <c r="I3090" s="351">
        <f t="shared" si="388"/>
        <v>471.94681875000242</v>
      </c>
      <c r="J3090" s="351">
        <f t="shared" si="389"/>
        <v>0</v>
      </c>
      <c r="K3090" s="293">
        <f>SUM('Employee Salary Payroll Tax '!I3092:K3092)</f>
        <v>18346.68</v>
      </c>
      <c r="L3090" s="293">
        <f>'Employee Salary Payroll Tax '!H3092</f>
        <v>0</v>
      </c>
      <c r="M3090" s="293">
        <f t="shared" si="390"/>
        <v>50300.13</v>
      </c>
      <c r="N3090" s="359">
        <f t="shared" si="391"/>
        <v>0</v>
      </c>
      <c r="O3090" s="331"/>
      <c r="P3090" s="61"/>
      <c r="Q3090" s="294"/>
      <c r="R3090" s="292"/>
      <c r="S3090" s="291"/>
    </row>
    <row r="3091" spans="1:19" ht="14.4">
      <c r="A3091" s="36">
        <f t="shared" si="385"/>
        <v>1768</v>
      </c>
      <c r="B3091" s="526"/>
      <c r="C3091" s="36" t="str">
        <f>VLOOKUP('Employee Salary Payroll Tax '!B3093,'Employee Salary Payroll Tax '!$D$1:$E$7,2,FALSE)</f>
        <v>NonUnion</v>
      </c>
      <c r="D3091" s="61">
        <f t="shared" si="386"/>
        <v>2.98E-2</v>
      </c>
      <c r="E3091" s="351">
        <f>'Employee Salary Payroll Tax '!N3093</f>
        <v>76446.92</v>
      </c>
      <c r="F3091" s="351">
        <f t="shared" si="387"/>
        <v>78725.038216000001</v>
      </c>
      <c r="G3091" s="352"/>
      <c r="H3091" s="351">
        <f t="shared" si="392"/>
        <v>0</v>
      </c>
      <c r="I3091" s="351">
        <f t="shared" si="388"/>
        <v>2278.1182160000026</v>
      </c>
      <c r="J3091" s="351">
        <f t="shared" si="389"/>
        <v>0</v>
      </c>
      <c r="K3091" s="293">
        <f>SUM('Employee Salary Payroll Tax '!I3093:K3093)</f>
        <v>1573.62</v>
      </c>
      <c r="L3091" s="293">
        <f>'Employee Salary Payroll Tax '!H3093</f>
        <v>0</v>
      </c>
      <c r="M3091" s="293">
        <f t="shared" si="390"/>
        <v>74873.3</v>
      </c>
      <c r="N3091" s="359">
        <f t="shared" si="391"/>
        <v>0</v>
      </c>
      <c r="O3091" s="331"/>
      <c r="P3091" s="61"/>
      <c r="Q3091" s="294"/>
      <c r="R3091" s="292"/>
      <c r="S3091" s="291"/>
    </row>
    <row r="3092" spans="1:19" ht="14.4">
      <c r="A3092" s="36">
        <f t="shared" si="385"/>
        <v>1769</v>
      </c>
      <c r="B3092" s="526"/>
      <c r="C3092" s="36" t="str">
        <f>VLOOKUP('Employee Salary Payroll Tax '!B3094,'Employee Salary Payroll Tax '!$D$1:$E$7,2,FALSE)</f>
        <v>IBEW</v>
      </c>
      <c r="D3092" s="61">
        <f t="shared" si="386"/>
        <v>6.875E-3</v>
      </c>
      <c r="E3092" s="351">
        <f>'Employee Salary Payroll Tax '!N3094</f>
        <v>44311.98</v>
      </c>
      <c r="F3092" s="351">
        <f t="shared" si="387"/>
        <v>44616.624862500001</v>
      </c>
      <c r="G3092" s="352"/>
      <c r="H3092" s="351">
        <f t="shared" si="392"/>
        <v>688.0199999999968</v>
      </c>
      <c r="I3092" s="351">
        <f t="shared" si="388"/>
        <v>304.64486249999754</v>
      </c>
      <c r="J3092" s="351">
        <f t="shared" si="389"/>
        <v>1.8278691749999854</v>
      </c>
      <c r="K3092" s="293">
        <f>SUM('Employee Salary Payroll Tax '!I3094:K3094)</f>
        <v>43340.71</v>
      </c>
      <c r="L3092" s="293">
        <f>'Employee Salary Payroll Tax '!H3094</f>
        <v>0</v>
      </c>
      <c r="M3092" s="293">
        <f t="shared" si="390"/>
        <v>971.27000000000407</v>
      </c>
      <c r="N3092" s="359">
        <f t="shared" si="391"/>
        <v>1.7878042874596398</v>
      </c>
      <c r="O3092" s="331"/>
      <c r="P3092" s="61"/>
      <c r="Q3092" s="294"/>
      <c r="R3092" s="292"/>
      <c r="S3092" s="291"/>
    </row>
    <row r="3093" spans="1:19" ht="14.4">
      <c r="A3093" s="36">
        <f t="shared" si="385"/>
        <v>1770</v>
      </c>
      <c r="B3093" s="526"/>
      <c r="C3093" s="36" t="str">
        <f>VLOOKUP('Employee Salary Payroll Tax '!B3095,'Employee Salary Payroll Tax '!$D$1:$E$7,2,FALSE)</f>
        <v>UA</v>
      </c>
      <c r="D3093" s="61">
        <f t="shared" si="386"/>
        <v>0.03</v>
      </c>
      <c r="E3093" s="351">
        <f>'Employee Salary Payroll Tax '!N3095</f>
        <v>40648.82</v>
      </c>
      <c r="F3093" s="351">
        <f t="shared" si="387"/>
        <v>41868.284599999999</v>
      </c>
      <c r="G3093" s="352"/>
      <c r="H3093" s="351">
        <f t="shared" si="392"/>
        <v>4351.18</v>
      </c>
      <c r="I3093" s="351">
        <f t="shared" si="388"/>
        <v>1219.4645999999993</v>
      </c>
      <c r="J3093" s="351">
        <f t="shared" si="389"/>
        <v>7.3167875999999961</v>
      </c>
      <c r="K3093" s="293">
        <f>SUM('Employee Salary Payroll Tax '!I3095:K3095)</f>
        <v>21464.66</v>
      </c>
      <c r="L3093" s="293">
        <f>'Employee Salary Payroll Tax '!H3095</f>
        <v>91.92</v>
      </c>
      <c r="M3093" s="293">
        <f t="shared" si="390"/>
        <v>19092.240000000002</v>
      </c>
      <c r="N3093" s="359">
        <f t="shared" si="391"/>
        <v>3.8636387999049489</v>
      </c>
      <c r="O3093" s="331"/>
      <c r="P3093" s="61"/>
      <c r="Q3093" s="294"/>
      <c r="R3093" s="292"/>
      <c r="S3093" s="291"/>
    </row>
    <row r="3094" spans="1:19" ht="14.4">
      <c r="A3094" s="36">
        <f t="shared" si="385"/>
        <v>1771</v>
      </c>
      <c r="B3094" s="526"/>
      <c r="C3094" s="36" t="str">
        <f>VLOOKUP('Employee Salary Payroll Tax '!B3096,'Employee Salary Payroll Tax '!$D$1:$E$7,2,FALSE)</f>
        <v>IBEW</v>
      </c>
      <c r="D3094" s="61">
        <f t="shared" si="386"/>
        <v>6.875E-3</v>
      </c>
      <c r="E3094" s="351">
        <f>'Employee Salary Payroll Tax '!N3096</f>
        <v>179094.34</v>
      </c>
      <c r="F3094" s="351">
        <f t="shared" si="387"/>
        <v>180325.6135875</v>
      </c>
      <c r="G3094" s="352"/>
      <c r="H3094" s="351">
        <f t="shared" si="392"/>
        <v>0</v>
      </c>
      <c r="I3094" s="351">
        <f t="shared" si="388"/>
        <v>1231.2735875000071</v>
      </c>
      <c r="J3094" s="351">
        <f t="shared" si="389"/>
        <v>0</v>
      </c>
      <c r="K3094" s="293">
        <f>SUM('Employee Salary Payroll Tax '!I3096:K3096)</f>
        <v>169126.78</v>
      </c>
      <c r="L3094" s="293">
        <f>'Employee Salary Payroll Tax '!H3096</f>
        <v>0</v>
      </c>
      <c r="M3094" s="293">
        <f t="shared" si="390"/>
        <v>9967.5599999999977</v>
      </c>
      <c r="N3094" s="359">
        <f t="shared" si="391"/>
        <v>0</v>
      </c>
      <c r="O3094" s="331"/>
      <c r="P3094" s="61"/>
      <c r="Q3094" s="294"/>
      <c r="R3094" s="292"/>
      <c r="S3094" s="291"/>
    </row>
    <row r="3095" spans="1:19" ht="14.4">
      <c r="A3095" s="36">
        <f t="shared" si="385"/>
        <v>1772</v>
      </c>
      <c r="B3095" s="526"/>
      <c r="C3095" s="36" t="str">
        <f>VLOOKUP('Employee Salary Payroll Tax '!B3097,'Employee Salary Payroll Tax '!$D$1:$E$7,2,FALSE)</f>
        <v>UA</v>
      </c>
      <c r="D3095" s="61">
        <f t="shared" si="386"/>
        <v>0.03</v>
      </c>
      <c r="E3095" s="351">
        <f>'Employee Salary Payroll Tax '!N3097</f>
        <v>83910.03</v>
      </c>
      <c r="F3095" s="351">
        <f t="shared" si="387"/>
        <v>86427.330900000001</v>
      </c>
      <c r="G3095" s="352"/>
      <c r="H3095" s="351">
        <f t="shared" si="392"/>
        <v>0</v>
      </c>
      <c r="I3095" s="351">
        <f t="shared" si="388"/>
        <v>2517.300900000002</v>
      </c>
      <c r="J3095" s="351">
        <f t="shared" si="389"/>
        <v>0</v>
      </c>
      <c r="K3095" s="293">
        <f>SUM('Employee Salary Payroll Tax '!I3097:K3097)</f>
        <v>74130.939999999988</v>
      </c>
      <c r="L3095" s="293">
        <f>'Employee Salary Payroll Tax '!H3097</f>
        <v>903.67</v>
      </c>
      <c r="M3095" s="293">
        <f t="shared" si="390"/>
        <v>8875.420000000011</v>
      </c>
      <c r="N3095" s="359">
        <f t="shared" si="391"/>
        <v>0</v>
      </c>
      <c r="O3095" s="331"/>
      <c r="P3095" s="61"/>
      <c r="Q3095" s="294"/>
      <c r="R3095" s="292"/>
      <c r="S3095" s="291"/>
    </row>
    <row r="3096" spans="1:19" ht="14.4">
      <c r="A3096" s="36">
        <f t="shared" si="385"/>
        <v>1773</v>
      </c>
      <c r="B3096" s="526"/>
      <c r="C3096" s="36" t="str">
        <f>VLOOKUP('Employee Salary Payroll Tax '!B3098,'Employee Salary Payroll Tax '!$D$1:$E$7,2,FALSE)</f>
        <v>NonUnion</v>
      </c>
      <c r="D3096" s="61">
        <f t="shared" si="386"/>
        <v>2.98E-2</v>
      </c>
      <c r="E3096" s="351">
        <f>'Employee Salary Payroll Tax '!N3098</f>
        <v>56068.22</v>
      </c>
      <c r="F3096" s="351">
        <f t="shared" si="387"/>
        <v>57739.052956000007</v>
      </c>
      <c r="G3096" s="352"/>
      <c r="H3096" s="351">
        <f t="shared" si="392"/>
        <v>0</v>
      </c>
      <c r="I3096" s="351">
        <f t="shared" si="388"/>
        <v>1670.8329560000057</v>
      </c>
      <c r="J3096" s="351">
        <f t="shared" si="389"/>
        <v>0</v>
      </c>
      <c r="K3096" s="293">
        <f>SUM('Employee Salary Payroll Tax '!I3098:K3098)</f>
        <v>14840.41</v>
      </c>
      <c r="L3096" s="293">
        <f>'Employee Salary Payroll Tax '!H3098</f>
        <v>0</v>
      </c>
      <c r="M3096" s="293">
        <f t="shared" si="390"/>
        <v>41227.81</v>
      </c>
      <c r="N3096" s="359">
        <f t="shared" si="391"/>
        <v>0</v>
      </c>
      <c r="O3096" s="331"/>
      <c r="P3096" s="61"/>
      <c r="Q3096" s="294"/>
      <c r="R3096" s="292"/>
      <c r="S3096" s="291"/>
    </row>
    <row r="3097" spans="1:19" ht="14.4">
      <c r="A3097" s="36">
        <f t="shared" si="385"/>
        <v>1774</v>
      </c>
      <c r="B3097" s="526"/>
      <c r="C3097" s="36" t="str">
        <f>VLOOKUP('Employee Salary Payroll Tax '!B3099,'Employee Salary Payroll Tax '!$D$1:$E$7,2,FALSE)</f>
        <v>NonUnion</v>
      </c>
      <c r="D3097" s="61">
        <f t="shared" si="386"/>
        <v>2.98E-2</v>
      </c>
      <c r="E3097" s="351">
        <f>'Employee Salary Payroll Tax '!N3099</f>
        <v>48111.65</v>
      </c>
      <c r="F3097" s="351">
        <f t="shared" si="387"/>
        <v>49545.377170000007</v>
      </c>
      <c r="G3097" s="352"/>
      <c r="H3097" s="351">
        <f t="shared" si="392"/>
        <v>0</v>
      </c>
      <c r="I3097" s="351">
        <f t="shared" si="388"/>
        <v>1433.7271700000056</v>
      </c>
      <c r="J3097" s="351">
        <f t="shared" si="389"/>
        <v>0</v>
      </c>
      <c r="K3097" s="293">
        <f>SUM('Employee Salary Payroll Tax '!I3099:K3099)</f>
        <v>18063.07</v>
      </c>
      <c r="L3097" s="293">
        <f>'Employee Salary Payroll Tax '!H3099</f>
        <v>0</v>
      </c>
      <c r="M3097" s="293">
        <f t="shared" si="390"/>
        <v>30048.58</v>
      </c>
      <c r="N3097" s="359">
        <f t="shared" si="391"/>
        <v>0</v>
      </c>
      <c r="O3097" s="331"/>
      <c r="P3097" s="61"/>
      <c r="Q3097" s="294"/>
      <c r="R3097" s="292"/>
      <c r="S3097" s="291"/>
    </row>
    <row r="3098" spans="1:19" ht="14.4">
      <c r="A3098" s="36">
        <f t="shared" si="385"/>
        <v>1775</v>
      </c>
      <c r="B3098" s="526"/>
      <c r="C3098" s="36" t="str">
        <f>VLOOKUP('Employee Salary Payroll Tax '!B3100,'Employee Salary Payroll Tax '!$D$1:$E$7,2,FALSE)</f>
        <v>IBEW</v>
      </c>
      <c r="D3098" s="61">
        <f t="shared" si="386"/>
        <v>6.875E-3</v>
      </c>
      <c r="E3098" s="351">
        <f>'Employee Salary Payroll Tax '!N3100</f>
        <v>86298.42</v>
      </c>
      <c r="F3098" s="351">
        <f t="shared" si="387"/>
        <v>86891.721637499999</v>
      </c>
      <c r="G3098" s="352"/>
      <c r="H3098" s="351">
        <f t="shared" si="392"/>
        <v>0</v>
      </c>
      <c r="I3098" s="351">
        <f t="shared" si="388"/>
        <v>593.30163750000065</v>
      </c>
      <c r="J3098" s="351">
        <f t="shared" si="389"/>
        <v>0</v>
      </c>
      <c r="K3098" s="293">
        <f>SUM('Employee Salary Payroll Tax '!I3100:K3100)</f>
        <v>85987.89</v>
      </c>
      <c r="L3098" s="293">
        <f>'Employee Salary Payroll Tax '!H3100</f>
        <v>0</v>
      </c>
      <c r="M3098" s="293">
        <f t="shared" si="390"/>
        <v>310.52999999999884</v>
      </c>
      <c r="N3098" s="359">
        <f t="shared" si="391"/>
        <v>0</v>
      </c>
      <c r="O3098" s="331"/>
      <c r="P3098" s="61"/>
      <c r="Q3098" s="294"/>
      <c r="R3098" s="292"/>
      <c r="S3098" s="291"/>
    </row>
    <row r="3099" spans="1:19" ht="14.4">
      <c r="A3099" s="36">
        <f t="shared" si="385"/>
        <v>1776</v>
      </c>
      <c r="B3099" s="526"/>
      <c r="C3099" s="36" t="str">
        <f>VLOOKUP('Employee Salary Payroll Tax '!B3101,'Employee Salary Payroll Tax '!$D$1:$E$7,2,FALSE)</f>
        <v>NonUnion</v>
      </c>
      <c r="D3099" s="61">
        <f t="shared" si="386"/>
        <v>2.98E-2</v>
      </c>
      <c r="E3099" s="351">
        <f>'Employee Salary Payroll Tax '!N3101</f>
        <v>57426.54</v>
      </c>
      <c r="F3099" s="351">
        <f t="shared" si="387"/>
        <v>59137.850892000002</v>
      </c>
      <c r="G3099" s="352"/>
      <c r="H3099" s="351">
        <f t="shared" si="392"/>
        <v>0</v>
      </c>
      <c r="I3099" s="351">
        <f t="shared" si="388"/>
        <v>1711.3108920000013</v>
      </c>
      <c r="J3099" s="351">
        <f t="shared" si="389"/>
        <v>0</v>
      </c>
      <c r="K3099" s="293">
        <f>SUM('Employee Salary Payroll Tax '!I3101:K3101)</f>
        <v>50715.99</v>
      </c>
      <c r="L3099" s="293">
        <f>'Employee Salary Payroll Tax '!H3101</f>
        <v>1148.53</v>
      </c>
      <c r="M3099" s="293">
        <f t="shared" si="390"/>
        <v>5562.0200000000032</v>
      </c>
      <c r="N3099" s="359">
        <f t="shared" si="391"/>
        <v>0</v>
      </c>
      <c r="O3099" s="331"/>
      <c r="P3099" s="61"/>
      <c r="Q3099" s="294"/>
      <c r="R3099" s="292"/>
      <c r="S3099" s="291"/>
    </row>
    <row r="3100" spans="1:19" ht="14.4">
      <c r="A3100" s="36">
        <f t="shared" si="385"/>
        <v>1777</v>
      </c>
      <c r="B3100" s="526"/>
      <c r="C3100" s="36" t="str">
        <f>VLOOKUP('Employee Salary Payroll Tax '!B3102,'Employee Salary Payroll Tax '!$D$1:$E$7,2,FALSE)</f>
        <v>NonUnion</v>
      </c>
      <c r="D3100" s="61">
        <f t="shared" si="386"/>
        <v>2.98E-2</v>
      </c>
      <c r="E3100" s="351">
        <f>'Employee Salary Payroll Tax '!N3102</f>
        <v>80911.81</v>
      </c>
      <c r="F3100" s="351">
        <f t="shared" si="387"/>
        <v>83322.981937999997</v>
      </c>
      <c r="G3100" s="352"/>
      <c r="H3100" s="351">
        <f t="shared" si="392"/>
        <v>0</v>
      </c>
      <c r="I3100" s="351">
        <f t="shared" si="388"/>
        <v>2411.1719379999995</v>
      </c>
      <c r="J3100" s="351">
        <f t="shared" si="389"/>
        <v>0</v>
      </c>
      <c r="K3100" s="293">
        <f>SUM('Employee Salary Payroll Tax '!I3102:K3102)</f>
        <v>3605.63</v>
      </c>
      <c r="L3100" s="293">
        <f>'Employee Salary Payroll Tax '!H3102</f>
        <v>0</v>
      </c>
      <c r="M3100" s="293">
        <f t="shared" si="390"/>
        <v>77306.179999999993</v>
      </c>
      <c r="N3100" s="359">
        <f t="shared" si="391"/>
        <v>0</v>
      </c>
      <c r="O3100" s="331"/>
      <c r="P3100" s="61"/>
      <c r="Q3100" s="294"/>
      <c r="R3100" s="292"/>
      <c r="S3100" s="291"/>
    </row>
    <row r="3101" spans="1:19" ht="14.4">
      <c r="A3101" s="36">
        <f t="shared" si="385"/>
        <v>1778</v>
      </c>
      <c r="B3101" s="526"/>
      <c r="C3101" s="36" t="str">
        <f>VLOOKUP('Employee Salary Payroll Tax '!B3103,'Employee Salary Payroll Tax '!$D$1:$E$7,2,FALSE)</f>
        <v>NonUnion</v>
      </c>
      <c r="D3101" s="61">
        <f t="shared" si="386"/>
        <v>2.98E-2</v>
      </c>
      <c r="E3101" s="351">
        <f>'Employee Salary Payroll Tax '!N3103</f>
        <v>125697.56</v>
      </c>
      <c r="F3101" s="351">
        <f t="shared" si="387"/>
        <v>129443.347288</v>
      </c>
      <c r="G3101" s="352"/>
      <c r="H3101" s="351">
        <f t="shared" si="392"/>
        <v>0</v>
      </c>
      <c r="I3101" s="351">
        <f t="shared" si="388"/>
        <v>3745.7872880000068</v>
      </c>
      <c r="J3101" s="351">
        <f t="shared" si="389"/>
        <v>0</v>
      </c>
      <c r="K3101" s="293">
        <f>SUM('Employee Salary Payroll Tax '!I3103:K3103)</f>
        <v>125697.56</v>
      </c>
      <c r="L3101" s="293">
        <f>'Employee Salary Payroll Tax '!H3103</f>
        <v>0</v>
      </c>
      <c r="M3101" s="293">
        <f t="shared" si="390"/>
        <v>0</v>
      </c>
      <c r="N3101" s="359">
        <f t="shared" si="391"/>
        <v>0</v>
      </c>
      <c r="O3101" s="331"/>
      <c r="P3101" s="61"/>
      <c r="Q3101" s="294"/>
      <c r="R3101" s="292"/>
      <c r="S3101" s="291"/>
    </row>
    <row r="3102" spans="1:19" ht="14.4">
      <c r="A3102" s="36">
        <f t="shared" si="385"/>
        <v>1779</v>
      </c>
      <c r="B3102" s="526"/>
      <c r="C3102" s="36" t="str">
        <f>VLOOKUP('Employee Salary Payroll Tax '!B3104,'Employee Salary Payroll Tax '!$D$1:$E$7,2,FALSE)</f>
        <v>NonUnion</v>
      </c>
      <c r="D3102" s="61">
        <f t="shared" si="386"/>
        <v>2.98E-2</v>
      </c>
      <c r="E3102" s="351">
        <f>'Employee Salary Payroll Tax '!N3104</f>
        <v>73442.559999999998</v>
      </c>
      <c r="F3102" s="351">
        <f t="shared" si="387"/>
        <v>75631.148287999997</v>
      </c>
      <c r="G3102" s="352"/>
      <c r="H3102" s="351">
        <f t="shared" si="392"/>
        <v>0</v>
      </c>
      <c r="I3102" s="351">
        <f t="shared" si="388"/>
        <v>2188.588287999999</v>
      </c>
      <c r="J3102" s="351">
        <f t="shared" si="389"/>
        <v>0</v>
      </c>
      <c r="K3102" s="293">
        <f>SUM('Employee Salary Payroll Tax '!I3104:K3104)</f>
        <v>20010.84</v>
      </c>
      <c r="L3102" s="293">
        <f>'Employee Salary Payroll Tax '!H3104</f>
        <v>5374.26</v>
      </c>
      <c r="M3102" s="293">
        <f t="shared" si="390"/>
        <v>48057.46</v>
      </c>
      <c r="N3102" s="359">
        <f t="shared" si="391"/>
        <v>0</v>
      </c>
      <c r="O3102" s="331"/>
      <c r="P3102" s="61"/>
      <c r="Q3102" s="294"/>
      <c r="R3102" s="292"/>
      <c r="S3102" s="291"/>
    </row>
    <row r="3103" spans="1:19" ht="14.4">
      <c r="A3103" s="36">
        <f t="shared" si="385"/>
        <v>1780</v>
      </c>
      <c r="B3103" s="526"/>
      <c r="C3103" s="36" t="str">
        <f>VLOOKUP('Employee Salary Payroll Tax '!B3105,'Employee Salary Payroll Tax '!$D$1:$E$7,2,FALSE)</f>
        <v>IBEW</v>
      </c>
      <c r="D3103" s="61">
        <f t="shared" si="386"/>
        <v>6.875E-3</v>
      </c>
      <c r="E3103" s="351">
        <f>'Employee Salary Payroll Tax '!N3105</f>
        <v>219569.24</v>
      </c>
      <c r="F3103" s="351">
        <f t="shared" si="387"/>
        <v>221078.77852499997</v>
      </c>
      <c r="G3103" s="352"/>
      <c r="H3103" s="351">
        <f t="shared" si="392"/>
        <v>0</v>
      </c>
      <c r="I3103" s="351">
        <f t="shared" si="388"/>
        <v>1509.5385249999817</v>
      </c>
      <c r="J3103" s="351">
        <f t="shared" si="389"/>
        <v>0</v>
      </c>
      <c r="K3103" s="293">
        <f>SUM('Employee Salary Payroll Tax '!I3105:K3105)</f>
        <v>177204.59</v>
      </c>
      <c r="L3103" s="293">
        <f>'Employee Salary Payroll Tax '!H3105</f>
        <v>0</v>
      </c>
      <c r="M3103" s="293">
        <f t="shared" si="390"/>
        <v>42364.649999999994</v>
      </c>
      <c r="N3103" s="359">
        <f t="shared" si="391"/>
        <v>0</v>
      </c>
      <c r="O3103" s="331"/>
      <c r="P3103" s="61"/>
      <c r="Q3103" s="294"/>
      <c r="R3103" s="292"/>
      <c r="S3103" s="291"/>
    </row>
    <row r="3104" spans="1:19" ht="14.4">
      <c r="A3104" s="36">
        <f t="shared" si="385"/>
        <v>1781</v>
      </c>
      <c r="B3104" s="526"/>
      <c r="C3104" s="36" t="str">
        <f>VLOOKUP('Employee Salary Payroll Tax '!B3106,'Employee Salary Payroll Tax '!$D$1:$E$7,2,FALSE)</f>
        <v>NonUnion</v>
      </c>
      <c r="D3104" s="61">
        <f t="shared" si="386"/>
        <v>2.98E-2</v>
      </c>
      <c r="E3104" s="351">
        <f>'Employee Salary Payroll Tax '!N3106</f>
        <v>100346.88</v>
      </c>
      <c r="F3104" s="351">
        <f t="shared" si="387"/>
        <v>103337.21702400001</v>
      </c>
      <c r="G3104" s="352"/>
      <c r="H3104" s="351">
        <f t="shared" si="392"/>
        <v>0</v>
      </c>
      <c r="I3104" s="351">
        <f t="shared" si="388"/>
        <v>2990.3370240000077</v>
      </c>
      <c r="J3104" s="351">
        <f t="shared" si="389"/>
        <v>0</v>
      </c>
      <c r="K3104" s="293">
        <f>SUM('Employee Salary Payroll Tax '!I3106:K3106)</f>
        <v>12386.03</v>
      </c>
      <c r="L3104" s="293">
        <f>'Employee Salary Payroll Tax '!H3106</f>
        <v>0</v>
      </c>
      <c r="M3104" s="293">
        <f t="shared" si="390"/>
        <v>87960.85</v>
      </c>
      <c r="N3104" s="359">
        <f t="shared" si="391"/>
        <v>0</v>
      </c>
      <c r="O3104" s="331"/>
      <c r="P3104" s="61"/>
      <c r="Q3104" s="294"/>
      <c r="R3104" s="292"/>
      <c r="S3104" s="291"/>
    </row>
    <row r="3105" spans="1:19" ht="14.4">
      <c r="A3105" s="36">
        <f t="shared" si="385"/>
        <v>1782</v>
      </c>
      <c r="B3105" s="526"/>
      <c r="C3105" s="36" t="str">
        <f>VLOOKUP('Employee Salary Payroll Tax '!B3107,'Employee Salary Payroll Tax '!$D$1:$E$7,2,FALSE)</f>
        <v>NonUnion</v>
      </c>
      <c r="D3105" s="61">
        <f t="shared" si="386"/>
        <v>2.98E-2</v>
      </c>
      <c r="E3105" s="351">
        <f>'Employee Salary Payroll Tax '!N3107</f>
        <v>83723.070000000007</v>
      </c>
      <c r="F3105" s="351">
        <f t="shared" si="387"/>
        <v>86218.017486000012</v>
      </c>
      <c r="G3105" s="352"/>
      <c r="H3105" s="351">
        <f t="shared" si="392"/>
        <v>0</v>
      </c>
      <c r="I3105" s="351">
        <f t="shared" si="388"/>
        <v>2494.9474860000046</v>
      </c>
      <c r="J3105" s="351">
        <f t="shared" si="389"/>
        <v>0</v>
      </c>
      <c r="K3105" s="293">
        <f>SUM('Employee Salary Payroll Tax '!I3107:K3107)</f>
        <v>34148.400000000001</v>
      </c>
      <c r="L3105" s="293">
        <f>'Employee Salary Payroll Tax '!H3107</f>
        <v>0</v>
      </c>
      <c r="M3105" s="293">
        <f t="shared" si="390"/>
        <v>49574.670000000006</v>
      </c>
      <c r="N3105" s="359">
        <f t="shared" si="391"/>
        <v>0</v>
      </c>
      <c r="O3105" s="331"/>
      <c r="P3105" s="61"/>
      <c r="Q3105" s="294"/>
      <c r="R3105" s="292"/>
      <c r="S3105" s="291"/>
    </row>
    <row r="3106" spans="1:19" ht="14.4">
      <c r="A3106" s="36">
        <f t="shared" si="385"/>
        <v>1783</v>
      </c>
      <c r="B3106" s="526"/>
      <c r="C3106" s="36" t="str">
        <f>VLOOKUP('Employee Salary Payroll Tax '!B3108,'Employee Salary Payroll Tax '!$D$1:$E$7,2,FALSE)</f>
        <v>IBEW</v>
      </c>
      <c r="D3106" s="61">
        <f t="shared" si="386"/>
        <v>6.875E-3</v>
      </c>
      <c r="E3106" s="351">
        <f>'Employee Salary Payroll Tax '!N3108</f>
        <v>55527.57</v>
      </c>
      <c r="F3106" s="351">
        <f t="shared" si="387"/>
        <v>55909.322043749999</v>
      </c>
      <c r="G3106" s="352"/>
      <c r="H3106" s="351">
        <f t="shared" si="392"/>
        <v>0</v>
      </c>
      <c r="I3106" s="351">
        <f t="shared" si="388"/>
        <v>381.75204374999885</v>
      </c>
      <c r="J3106" s="351">
        <f t="shared" si="389"/>
        <v>0</v>
      </c>
      <c r="K3106" s="293">
        <f>SUM('Employee Salary Payroll Tax '!I3108:K3108)</f>
        <v>54802.68</v>
      </c>
      <c r="L3106" s="293">
        <f>'Employee Salary Payroll Tax '!H3108</f>
        <v>0</v>
      </c>
      <c r="M3106" s="293">
        <f t="shared" si="390"/>
        <v>724.88999999999942</v>
      </c>
      <c r="N3106" s="359">
        <f t="shared" si="391"/>
        <v>0</v>
      </c>
      <c r="O3106" s="331"/>
      <c r="P3106" s="61"/>
      <c r="Q3106" s="294"/>
      <c r="R3106" s="292"/>
      <c r="S3106" s="291"/>
    </row>
    <row r="3107" spans="1:19" ht="14.4">
      <c r="A3107" s="36">
        <f t="shared" si="385"/>
        <v>1784</v>
      </c>
      <c r="B3107" s="526"/>
      <c r="C3107" s="36" t="str">
        <f>VLOOKUP('Employee Salary Payroll Tax '!B3109,'Employee Salary Payroll Tax '!$D$1:$E$7,2,FALSE)</f>
        <v>UA</v>
      </c>
      <c r="D3107" s="61">
        <f t="shared" si="386"/>
        <v>0.03</v>
      </c>
      <c r="E3107" s="351">
        <f>'Employee Salary Payroll Tax '!N3109</f>
        <v>51781.15</v>
      </c>
      <c r="F3107" s="351">
        <f t="shared" si="387"/>
        <v>53334.584500000004</v>
      </c>
      <c r="G3107" s="352"/>
      <c r="H3107" s="351">
        <f t="shared" si="392"/>
        <v>0</v>
      </c>
      <c r="I3107" s="351">
        <f t="shared" si="388"/>
        <v>1553.434500000003</v>
      </c>
      <c r="J3107" s="351">
        <f t="shared" si="389"/>
        <v>0</v>
      </c>
      <c r="K3107" s="293">
        <f>SUM('Employee Salary Payroll Tax '!I3109:K3109)</f>
        <v>37057.22</v>
      </c>
      <c r="L3107" s="293">
        <f>'Employee Salary Payroll Tax '!H3109</f>
        <v>0</v>
      </c>
      <c r="M3107" s="293">
        <f t="shared" si="390"/>
        <v>14723.93</v>
      </c>
      <c r="N3107" s="359">
        <f t="shared" si="391"/>
        <v>0</v>
      </c>
      <c r="O3107" s="331"/>
      <c r="P3107" s="61"/>
      <c r="Q3107" s="294"/>
      <c r="R3107" s="292"/>
      <c r="S3107" s="291"/>
    </row>
    <row r="3108" spans="1:19" ht="14.4">
      <c r="A3108" s="36">
        <f t="shared" si="385"/>
        <v>1785</v>
      </c>
      <c r="B3108" s="526"/>
      <c r="C3108" s="36" t="str">
        <f>VLOOKUP('Employee Salary Payroll Tax '!B3110,'Employee Salary Payroll Tax '!$D$1:$E$7,2,FALSE)</f>
        <v>NonUnion</v>
      </c>
      <c r="D3108" s="61">
        <f t="shared" si="386"/>
        <v>2.98E-2</v>
      </c>
      <c r="E3108" s="351">
        <f>'Employee Salary Payroll Tax '!N3110</f>
        <v>99741.6</v>
      </c>
      <c r="F3108" s="351">
        <f t="shared" si="387"/>
        <v>102713.89968000002</v>
      </c>
      <c r="G3108" s="352"/>
      <c r="H3108" s="351">
        <f t="shared" si="392"/>
        <v>0</v>
      </c>
      <c r="I3108" s="351">
        <f t="shared" si="388"/>
        <v>2972.299680000011</v>
      </c>
      <c r="J3108" s="351">
        <f t="shared" si="389"/>
        <v>0</v>
      </c>
      <c r="K3108" s="293">
        <f>SUM('Employee Salary Payroll Tax '!I3110:K3110)</f>
        <v>54539.490000000005</v>
      </c>
      <c r="L3108" s="293">
        <f>'Employee Salary Payroll Tax '!H3110</f>
        <v>51.23</v>
      </c>
      <c r="M3108" s="293">
        <f t="shared" si="390"/>
        <v>45150.879999999997</v>
      </c>
      <c r="N3108" s="359">
        <f t="shared" si="391"/>
        <v>0</v>
      </c>
      <c r="O3108" s="331"/>
      <c r="P3108" s="61"/>
      <c r="Q3108" s="294"/>
      <c r="R3108" s="292"/>
      <c r="S3108" s="291"/>
    </row>
    <row r="3109" spans="1:19" ht="14.4">
      <c r="A3109" s="36">
        <f t="shared" si="385"/>
        <v>1786</v>
      </c>
      <c r="B3109" s="526"/>
      <c r="C3109" s="36" t="str">
        <f>VLOOKUP('Employee Salary Payroll Tax '!B3111,'Employee Salary Payroll Tax '!$D$1:$E$7,2,FALSE)</f>
        <v>NonUnion</v>
      </c>
      <c r="D3109" s="61">
        <f t="shared" si="386"/>
        <v>2.98E-2</v>
      </c>
      <c r="E3109" s="351">
        <f>'Employee Salary Payroll Tax '!N3111</f>
        <v>93227.97</v>
      </c>
      <c r="F3109" s="351">
        <f t="shared" si="387"/>
        <v>96006.163506000012</v>
      </c>
      <c r="G3109" s="352"/>
      <c r="H3109" s="351">
        <f t="shared" si="392"/>
        <v>0</v>
      </c>
      <c r="I3109" s="351">
        <f t="shared" si="388"/>
        <v>2778.1935060000105</v>
      </c>
      <c r="J3109" s="351">
        <f t="shared" si="389"/>
        <v>0</v>
      </c>
      <c r="K3109" s="293">
        <f>SUM('Employee Salary Payroll Tax '!I3111:K3111)</f>
        <v>33307.620000000003</v>
      </c>
      <c r="L3109" s="293">
        <f>'Employee Salary Payroll Tax '!H3111</f>
        <v>0</v>
      </c>
      <c r="M3109" s="293">
        <f t="shared" si="390"/>
        <v>59920.35</v>
      </c>
      <c r="N3109" s="359">
        <f t="shared" si="391"/>
        <v>0</v>
      </c>
      <c r="O3109" s="331"/>
      <c r="P3109" s="61"/>
      <c r="Q3109" s="294"/>
      <c r="R3109" s="292"/>
      <c r="S3109" s="291"/>
    </row>
    <row r="3110" spans="1:19" ht="14.4">
      <c r="A3110" s="36">
        <f t="shared" si="385"/>
        <v>1787</v>
      </c>
      <c r="B3110" s="526"/>
      <c r="C3110" s="36" t="str">
        <f>VLOOKUP('Employee Salary Payroll Tax '!B3112,'Employee Salary Payroll Tax '!$D$1:$E$7,2,FALSE)</f>
        <v>NonUnion</v>
      </c>
      <c r="D3110" s="61">
        <f t="shared" si="386"/>
        <v>2.98E-2</v>
      </c>
      <c r="E3110" s="351">
        <f>'Employee Salary Payroll Tax '!N3112</f>
        <v>51337.31</v>
      </c>
      <c r="F3110" s="351">
        <f t="shared" si="387"/>
        <v>52867.161838</v>
      </c>
      <c r="G3110" s="352"/>
      <c r="H3110" s="351">
        <f t="shared" si="392"/>
        <v>0</v>
      </c>
      <c r="I3110" s="351">
        <f t="shared" si="388"/>
        <v>1529.8518380000023</v>
      </c>
      <c r="J3110" s="351">
        <f t="shared" si="389"/>
        <v>0</v>
      </c>
      <c r="K3110" s="293">
        <f>SUM('Employee Salary Payroll Tax '!I3112:K3112)</f>
        <v>567.51</v>
      </c>
      <c r="L3110" s="293">
        <f>'Employee Salary Payroll Tax '!H3112</f>
        <v>303.51</v>
      </c>
      <c r="M3110" s="293">
        <f t="shared" si="390"/>
        <v>50466.289999999994</v>
      </c>
      <c r="N3110" s="359">
        <f t="shared" si="391"/>
        <v>0</v>
      </c>
      <c r="O3110" s="331"/>
      <c r="P3110" s="61"/>
      <c r="Q3110" s="294"/>
      <c r="R3110" s="292"/>
      <c r="S3110" s="291"/>
    </row>
    <row r="3111" spans="1:19" ht="14.4">
      <c r="A3111" s="36">
        <f t="shared" si="385"/>
        <v>1788</v>
      </c>
      <c r="B3111" s="526"/>
      <c r="C3111" s="36" t="str">
        <f>VLOOKUP('Employee Salary Payroll Tax '!B3113,'Employee Salary Payroll Tax '!$D$1:$E$7,2,FALSE)</f>
        <v>IBEW</v>
      </c>
      <c r="D3111" s="61">
        <f t="shared" si="386"/>
        <v>6.875E-3</v>
      </c>
      <c r="E3111" s="351">
        <f>'Employee Salary Payroll Tax '!N3113</f>
        <v>53539.34</v>
      </c>
      <c r="F3111" s="351">
        <f t="shared" si="387"/>
        <v>53907.422962499993</v>
      </c>
      <c r="G3111" s="352"/>
      <c r="H3111" s="351">
        <f t="shared" si="392"/>
        <v>0</v>
      </c>
      <c r="I3111" s="351">
        <f t="shared" si="388"/>
        <v>368.08296249999694</v>
      </c>
      <c r="J3111" s="351">
        <f t="shared" si="389"/>
        <v>0</v>
      </c>
      <c r="K3111" s="293">
        <f>SUM('Employee Salary Payroll Tax '!I3113:K3113)</f>
        <v>44687.17</v>
      </c>
      <c r="L3111" s="293">
        <f>'Employee Salary Payroll Tax '!H3113</f>
        <v>128.1</v>
      </c>
      <c r="M3111" s="293">
        <f t="shared" si="390"/>
        <v>8724.0699999999979</v>
      </c>
      <c r="N3111" s="359">
        <f t="shared" si="391"/>
        <v>0</v>
      </c>
      <c r="O3111" s="331"/>
      <c r="P3111" s="61"/>
      <c r="Q3111" s="294"/>
      <c r="R3111" s="292"/>
      <c r="S3111" s="291"/>
    </row>
    <row r="3112" spans="1:19" ht="14.4">
      <c r="A3112" s="36">
        <f t="shared" si="385"/>
        <v>1789</v>
      </c>
      <c r="B3112" s="526"/>
      <c r="C3112" s="36" t="str">
        <f>VLOOKUP('Employee Salary Payroll Tax '!B3114,'Employee Salary Payroll Tax '!$D$1:$E$7,2,FALSE)</f>
        <v>IBEW</v>
      </c>
      <c r="D3112" s="61">
        <f t="shared" si="386"/>
        <v>6.875E-3</v>
      </c>
      <c r="E3112" s="351">
        <f>'Employee Salary Payroll Tax '!N3114</f>
        <v>141844.26999999999</v>
      </c>
      <c r="F3112" s="351">
        <f t="shared" si="387"/>
        <v>142819.44935624997</v>
      </c>
      <c r="G3112" s="352"/>
      <c r="H3112" s="351">
        <f t="shared" si="392"/>
        <v>0</v>
      </c>
      <c r="I3112" s="351">
        <f t="shared" si="388"/>
        <v>975.17935624998063</v>
      </c>
      <c r="J3112" s="351">
        <f t="shared" si="389"/>
        <v>0</v>
      </c>
      <c r="K3112" s="293">
        <f>SUM('Employee Salary Payroll Tax '!I3114:K3114)</f>
        <v>130210.62</v>
      </c>
      <c r="L3112" s="293">
        <f>'Employee Salary Payroll Tax '!H3114</f>
        <v>0</v>
      </c>
      <c r="M3112" s="293">
        <f t="shared" si="390"/>
        <v>11633.649999999994</v>
      </c>
      <c r="N3112" s="359">
        <f t="shared" si="391"/>
        <v>0</v>
      </c>
      <c r="O3112" s="331"/>
      <c r="P3112" s="61"/>
      <c r="Q3112" s="294"/>
      <c r="R3112" s="292"/>
      <c r="S3112" s="291"/>
    </row>
    <row r="3113" spans="1:19" ht="14.4">
      <c r="A3113" s="36">
        <f t="shared" si="385"/>
        <v>1790</v>
      </c>
      <c r="B3113" s="526"/>
      <c r="C3113" s="36" t="str">
        <f>VLOOKUP('Employee Salary Payroll Tax '!B3115,'Employee Salary Payroll Tax '!$D$1:$E$7,2,FALSE)</f>
        <v>NonUnion</v>
      </c>
      <c r="D3113" s="61">
        <f t="shared" si="386"/>
        <v>2.98E-2</v>
      </c>
      <c r="E3113" s="351">
        <f>'Employee Salary Payroll Tax '!N3115</f>
        <v>17307.599999999999</v>
      </c>
      <c r="F3113" s="351">
        <f t="shared" si="387"/>
        <v>17823.366480000001</v>
      </c>
      <c r="G3113" s="352"/>
      <c r="H3113" s="351">
        <f t="shared" si="392"/>
        <v>27692.400000000001</v>
      </c>
      <c r="I3113" s="351">
        <f t="shared" si="388"/>
        <v>515.76648000000205</v>
      </c>
      <c r="J3113" s="351">
        <f t="shared" si="389"/>
        <v>3.0945988800000124</v>
      </c>
      <c r="K3113" s="293">
        <f>SUM('Employee Salary Payroll Tax '!I3115:K3115)</f>
        <v>4278.1499999999996</v>
      </c>
      <c r="L3113" s="293">
        <f>'Employee Salary Payroll Tax '!H3115</f>
        <v>0</v>
      </c>
      <c r="M3113" s="293">
        <f t="shared" si="390"/>
        <v>13029.449999999999</v>
      </c>
      <c r="N3113" s="359">
        <f t="shared" si="391"/>
        <v>0.76493321995580665</v>
      </c>
      <c r="O3113" s="331"/>
      <c r="P3113" s="61"/>
      <c r="Q3113" s="294"/>
      <c r="R3113" s="292"/>
      <c r="S3113" s="291"/>
    </row>
    <row r="3114" spans="1:19" ht="14.4">
      <c r="A3114" s="36">
        <f t="shared" si="385"/>
        <v>1791</v>
      </c>
      <c r="B3114" s="526"/>
      <c r="C3114" s="36" t="str">
        <f>VLOOKUP('Employee Salary Payroll Tax '!B3116,'Employee Salary Payroll Tax '!$D$1:$E$7,2,FALSE)</f>
        <v>NonUnion</v>
      </c>
      <c r="D3114" s="61">
        <f t="shared" si="386"/>
        <v>2.98E-2</v>
      </c>
      <c r="E3114" s="351">
        <f>'Employee Salary Payroll Tax '!N3116</f>
        <v>37899.21</v>
      </c>
      <c r="F3114" s="351">
        <f t="shared" si="387"/>
        <v>39028.606458000002</v>
      </c>
      <c r="G3114" s="352"/>
      <c r="H3114" s="351">
        <f t="shared" si="392"/>
        <v>7100.7900000000009</v>
      </c>
      <c r="I3114" s="351">
        <f t="shared" si="388"/>
        <v>1129.3964580000029</v>
      </c>
      <c r="J3114" s="351">
        <f t="shared" si="389"/>
        <v>6.7763787480000177</v>
      </c>
      <c r="K3114" s="293">
        <f>SUM('Employee Salary Payroll Tax '!I3116:K3116)</f>
        <v>0.27</v>
      </c>
      <c r="L3114" s="293">
        <f>'Employee Salary Payroll Tax '!H3116</f>
        <v>0</v>
      </c>
      <c r="M3114" s="293">
        <f t="shared" si="390"/>
        <v>37898.94</v>
      </c>
      <c r="N3114" s="359">
        <f t="shared" si="391"/>
        <v>4.827599999872633E-5</v>
      </c>
      <c r="O3114" s="331"/>
      <c r="P3114" s="61"/>
      <c r="Q3114" s="294"/>
      <c r="R3114" s="292"/>
      <c r="S3114" s="291"/>
    </row>
    <row r="3115" spans="1:19" ht="14.4">
      <c r="A3115" s="36">
        <f t="shared" si="385"/>
        <v>1792</v>
      </c>
      <c r="B3115" s="526"/>
      <c r="C3115" s="36" t="str">
        <f>VLOOKUP('Employee Salary Payroll Tax '!B3117,'Employee Salary Payroll Tax '!$D$1:$E$7,2,FALSE)</f>
        <v>IBEW</v>
      </c>
      <c r="D3115" s="61">
        <f t="shared" si="386"/>
        <v>6.875E-3</v>
      </c>
      <c r="E3115" s="351">
        <f>'Employee Salary Payroll Tax '!N3117</f>
        <v>149359.07</v>
      </c>
      <c r="F3115" s="351">
        <f t="shared" si="387"/>
        <v>150385.91360624999</v>
      </c>
      <c r="G3115" s="352"/>
      <c r="H3115" s="351">
        <f t="shared" si="392"/>
        <v>0</v>
      </c>
      <c r="I3115" s="351">
        <f t="shared" si="388"/>
        <v>1026.8436062499823</v>
      </c>
      <c r="J3115" s="351">
        <f t="shared" si="389"/>
        <v>0</v>
      </c>
      <c r="K3115" s="293">
        <f>SUM('Employee Salary Payroll Tax '!I3117:K3117)</f>
        <v>32816.58</v>
      </c>
      <c r="L3115" s="293">
        <f>'Employee Salary Payroll Tax '!H3117</f>
        <v>0</v>
      </c>
      <c r="M3115" s="293">
        <f t="shared" si="390"/>
        <v>116542.49</v>
      </c>
      <c r="N3115" s="359">
        <f t="shared" si="391"/>
        <v>0</v>
      </c>
      <c r="O3115" s="331"/>
      <c r="P3115" s="61"/>
      <c r="Q3115" s="294"/>
      <c r="R3115" s="292"/>
      <c r="S3115" s="291"/>
    </row>
    <row r="3116" spans="1:19" ht="14.4">
      <c r="A3116" s="36">
        <f t="shared" si="385"/>
        <v>1793</v>
      </c>
      <c r="B3116" s="526"/>
      <c r="C3116" s="36" t="str">
        <f>VLOOKUP('Employee Salary Payroll Tax '!B3118,'Employee Salary Payroll Tax '!$D$1:$E$7,2,FALSE)</f>
        <v>NonUnion</v>
      </c>
      <c r="D3116" s="61">
        <f t="shared" si="386"/>
        <v>2.98E-2</v>
      </c>
      <c r="E3116" s="351">
        <f>'Employee Salary Payroll Tax '!N3118</f>
        <v>76752.84</v>
      </c>
      <c r="F3116" s="351">
        <f t="shared" si="387"/>
        <v>79040.074632000003</v>
      </c>
      <c r="G3116" s="352"/>
      <c r="H3116" s="351">
        <f t="shared" si="392"/>
        <v>0</v>
      </c>
      <c r="I3116" s="351">
        <f t="shared" si="388"/>
        <v>2287.234632000007</v>
      </c>
      <c r="J3116" s="351">
        <f t="shared" si="389"/>
        <v>0</v>
      </c>
      <c r="K3116" s="293">
        <f>SUM('Employee Salary Payroll Tax '!I3118:K3118)</f>
        <v>27266.53</v>
      </c>
      <c r="L3116" s="293">
        <f>'Employee Salary Payroll Tax '!H3118</f>
        <v>0</v>
      </c>
      <c r="M3116" s="293">
        <f t="shared" si="390"/>
        <v>49486.31</v>
      </c>
      <c r="N3116" s="359">
        <f t="shared" si="391"/>
        <v>0</v>
      </c>
      <c r="O3116" s="331"/>
      <c r="P3116" s="61"/>
      <c r="Q3116" s="294"/>
      <c r="R3116" s="292"/>
      <c r="S3116" s="291"/>
    </row>
    <row r="3117" spans="1:19" ht="14.4">
      <c r="A3117" s="36">
        <f t="shared" ref="A3117:A3180" si="393">+A3116+1</f>
        <v>1794</v>
      </c>
      <c r="B3117" s="526"/>
      <c r="C3117" s="36" t="str">
        <f>VLOOKUP('Employee Salary Payroll Tax '!B3119,'Employee Salary Payroll Tax '!$D$1:$E$7,2,FALSE)</f>
        <v>NonUnion</v>
      </c>
      <c r="D3117" s="61">
        <f t="shared" si="386"/>
        <v>2.98E-2</v>
      </c>
      <c r="E3117" s="351">
        <f>'Employee Salary Payroll Tax '!N3119</f>
        <v>87480.94</v>
      </c>
      <c r="F3117" s="351">
        <f t="shared" si="387"/>
        <v>90087.872012000007</v>
      </c>
      <c r="G3117" s="352"/>
      <c r="H3117" s="351">
        <f t="shared" si="392"/>
        <v>0</v>
      </c>
      <c r="I3117" s="351">
        <f t="shared" si="388"/>
        <v>2606.9320120000048</v>
      </c>
      <c r="J3117" s="351">
        <f t="shared" si="389"/>
        <v>0</v>
      </c>
      <c r="K3117" s="293">
        <f>SUM('Employee Salary Payroll Tax '!I3119:K3119)</f>
        <v>44525.06</v>
      </c>
      <c r="L3117" s="293">
        <f>'Employee Salary Payroll Tax '!H3119</f>
        <v>0</v>
      </c>
      <c r="M3117" s="293">
        <f t="shared" si="390"/>
        <v>42955.880000000005</v>
      </c>
      <c r="N3117" s="359">
        <f t="shared" si="391"/>
        <v>0</v>
      </c>
      <c r="O3117" s="331"/>
      <c r="P3117" s="61"/>
      <c r="Q3117" s="294"/>
      <c r="R3117" s="292"/>
      <c r="S3117" s="291"/>
    </row>
    <row r="3118" spans="1:19" ht="14.4">
      <c r="A3118" s="36">
        <f t="shared" si="393"/>
        <v>1795</v>
      </c>
      <c r="B3118" s="526"/>
      <c r="C3118" s="36" t="str">
        <f>VLOOKUP('Employee Salary Payroll Tax '!B3120,'Employee Salary Payroll Tax '!$D$1:$E$7,2,FALSE)</f>
        <v>UA</v>
      </c>
      <c r="D3118" s="61">
        <f t="shared" si="386"/>
        <v>0.03</v>
      </c>
      <c r="E3118" s="351">
        <f>'Employee Salary Payroll Tax '!N3120</f>
        <v>62335.83</v>
      </c>
      <c r="F3118" s="351">
        <f t="shared" si="387"/>
        <v>64205.904900000001</v>
      </c>
      <c r="G3118" s="352"/>
      <c r="H3118" s="351">
        <f t="shared" si="392"/>
        <v>0</v>
      </c>
      <c r="I3118" s="351">
        <f t="shared" si="388"/>
        <v>1870.0748999999996</v>
      </c>
      <c r="J3118" s="351">
        <f t="shared" si="389"/>
        <v>0</v>
      </c>
      <c r="K3118" s="293">
        <f>SUM('Employee Salary Payroll Tax '!I3120:K3120)</f>
        <v>52275.1</v>
      </c>
      <c r="L3118" s="293">
        <f>'Employee Salary Payroll Tax '!H3120</f>
        <v>248.76</v>
      </c>
      <c r="M3118" s="293">
        <f t="shared" si="390"/>
        <v>9811.970000000003</v>
      </c>
      <c r="N3118" s="359">
        <f t="shared" si="391"/>
        <v>0</v>
      </c>
      <c r="O3118" s="331"/>
      <c r="P3118" s="61"/>
      <c r="Q3118" s="294"/>
      <c r="R3118" s="292"/>
      <c r="S3118" s="291"/>
    </row>
    <row r="3119" spans="1:19" ht="14.4">
      <c r="A3119" s="36">
        <f t="shared" si="393"/>
        <v>1796</v>
      </c>
      <c r="B3119" s="526"/>
      <c r="C3119" s="36" t="str">
        <f>VLOOKUP('Employee Salary Payroll Tax '!B3121,'Employee Salary Payroll Tax '!$D$1:$E$7,2,FALSE)</f>
        <v>UA</v>
      </c>
      <c r="D3119" s="61">
        <f t="shared" si="386"/>
        <v>0.03</v>
      </c>
      <c r="E3119" s="351">
        <f>'Employee Salary Payroll Tax '!N3121</f>
        <v>79434.64</v>
      </c>
      <c r="F3119" s="351">
        <f t="shared" si="387"/>
        <v>81817.679199999999</v>
      </c>
      <c r="G3119" s="352"/>
      <c r="H3119" s="351">
        <f t="shared" si="392"/>
        <v>0</v>
      </c>
      <c r="I3119" s="351">
        <f t="shared" si="388"/>
        <v>2383.0391999999993</v>
      </c>
      <c r="J3119" s="351">
        <f t="shared" si="389"/>
        <v>0</v>
      </c>
      <c r="K3119" s="293">
        <f>SUM('Employee Salary Payroll Tax '!I3121:K3121)</f>
        <v>73510.11</v>
      </c>
      <c r="L3119" s="293">
        <f>'Employee Salary Payroll Tax '!H3121</f>
        <v>820.81</v>
      </c>
      <c r="M3119" s="293">
        <f t="shared" si="390"/>
        <v>5103.7199999999993</v>
      </c>
      <c r="N3119" s="359">
        <f t="shared" si="391"/>
        <v>0</v>
      </c>
      <c r="O3119" s="331"/>
      <c r="P3119" s="61"/>
      <c r="Q3119" s="294"/>
      <c r="R3119" s="292"/>
      <c r="S3119" s="291"/>
    </row>
    <row r="3120" spans="1:19" ht="14.4">
      <c r="A3120" s="36">
        <f t="shared" si="393"/>
        <v>1797</v>
      </c>
      <c r="B3120" s="526"/>
      <c r="C3120" s="36" t="str">
        <f>VLOOKUP('Employee Salary Payroll Tax '!B3122,'Employee Salary Payroll Tax '!$D$1:$E$7,2,FALSE)</f>
        <v>IBEW</v>
      </c>
      <c r="D3120" s="61">
        <f t="shared" si="386"/>
        <v>6.875E-3</v>
      </c>
      <c r="E3120" s="351">
        <f>'Employee Salary Payroll Tax '!N3122</f>
        <v>6118.44</v>
      </c>
      <c r="F3120" s="351">
        <f t="shared" si="387"/>
        <v>6160.5042749999993</v>
      </c>
      <c r="G3120" s="352"/>
      <c r="H3120" s="351">
        <f t="shared" si="392"/>
        <v>38881.56</v>
      </c>
      <c r="I3120" s="351">
        <f t="shared" si="388"/>
        <v>42.064274999999725</v>
      </c>
      <c r="J3120" s="351">
        <f t="shared" si="389"/>
        <v>0.25238564999999835</v>
      </c>
      <c r="K3120" s="293">
        <f>SUM('Employee Salary Payroll Tax '!I3122:K3122)</f>
        <v>6129.9500000000007</v>
      </c>
      <c r="L3120" s="293">
        <f>'Employee Salary Payroll Tax '!H3122</f>
        <v>0</v>
      </c>
      <c r="M3120" s="293">
        <f t="shared" si="390"/>
        <v>-11.510000000001128</v>
      </c>
      <c r="N3120" s="359">
        <f t="shared" si="391"/>
        <v>0.25286043745867076</v>
      </c>
      <c r="O3120" s="331"/>
      <c r="P3120" s="61"/>
      <c r="Q3120" s="294"/>
      <c r="R3120" s="292"/>
      <c r="S3120" s="291"/>
    </row>
    <row r="3121" spans="1:19" ht="14.4">
      <c r="A3121" s="36">
        <f t="shared" si="393"/>
        <v>1798</v>
      </c>
      <c r="B3121" s="526"/>
      <c r="C3121" s="36" t="str">
        <f>VLOOKUP('Employee Salary Payroll Tax '!B3123,'Employee Salary Payroll Tax '!$D$1:$E$7,2,FALSE)</f>
        <v>IBEW</v>
      </c>
      <c r="D3121" s="61">
        <f t="shared" si="386"/>
        <v>6.875E-3</v>
      </c>
      <c r="E3121" s="351">
        <f>'Employee Salary Payroll Tax '!N3123</f>
        <v>43904.91</v>
      </c>
      <c r="F3121" s="351">
        <f t="shared" si="387"/>
        <v>44206.756256250002</v>
      </c>
      <c r="G3121" s="352"/>
      <c r="H3121" s="351">
        <f t="shared" si="392"/>
        <v>1095.0899999999965</v>
      </c>
      <c r="I3121" s="351">
        <f t="shared" si="388"/>
        <v>301.84625624999899</v>
      </c>
      <c r="J3121" s="351">
        <f t="shared" si="389"/>
        <v>1.8110775374999939</v>
      </c>
      <c r="K3121" s="293">
        <f>SUM('Employee Salary Payroll Tax '!I3123:K3123)</f>
        <v>1469.59</v>
      </c>
      <c r="L3121" s="293">
        <f>'Employee Salary Payroll Tax '!H3123</f>
        <v>0</v>
      </c>
      <c r="M3121" s="293">
        <f t="shared" si="390"/>
        <v>42435.320000000007</v>
      </c>
      <c r="N3121" s="359">
        <f t="shared" si="391"/>
        <v>6.0620587498619066E-2</v>
      </c>
      <c r="O3121" s="331"/>
      <c r="P3121" s="61"/>
      <c r="Q3121" s="294"/>
      <c r="R3121" s="292"/>
      <c r="S3121" s="291"/>
    </row>
    <row r="3122" spans="1:19" ht="14.4">
      <c r="A3122" s="36">
        <f t="shared" si="393"/>
        <v>1799</v>
      </c>
      <c r="B3122" s="526"/>
      <c r="C3122" s="36" t="str">
        <f>VLOOKUP('Employee Salary Payroll Tax '!B3124,'Employee Salary Payroll Tax '!$D$1:$E$7,2,FALSE)</f>
        <v>NonUnion</v>
      </c>
      <c r="D3122" s="61">
        <f t="shared" si="386"/>
        <v>2.98E-2</v>
      </c>
      <c r="E3122" s="351">
        <f>'Employee Salary Payroll Tax '!N3124</f>
        <v>90496.56</v>
      </c>
      <c r="F3122" s="351">
        <f t="shared" si="387"/>
        <v>93193.357488000009</v>
      </c>
      <c r="G3122" s="352"/>
      <c r="H3122" s="351">
        <f t="shared" si="392"/>
        <v>0</v>
      </c>
      <c r="I3122" s="351">
        <f t="shared" si="388"/>
        <v>2696.7974880000111</v>
      </c>
      <c r="J3122" s="351">
        <f t="shared" si="389"/>
        <v>0</v>
      </c>
      <c r="K3122" s="293">
        <f>SUM('Employee Salary Payroll Tax '!I3124:K3124)</f>
        <v>85990.78</v>
      </c>
      <c r="L3122" s="293">
        <f>'Employee Salary Payroll Tax '!H3124</f>
        <v>0</v>
      </c>
      <c r="M3122" s="293">
        <f t="shared" si="390"/>
        <v>4505.7799999999988</v>
      </c>
      <c r="N3122" s="359">
        <f t="shared" si="391"/>
        <v>0</v>
      </c>
      <c r="O3122" s="331"/>
      <c r="P3122" s="61"/>
      <c r="Q3122" s="294"/>
      <c r="R3122" s="292"/>
      <c r="S3122" s="291"/>
    </row>
    <row r="3123" spans="1:19" ht="14.4">
      <c r="A3123" s="36">
        <f t="shared" si="393"/>
        <v>1800</v>
      </c>
      <c r="B3123" s="526"/>
      <c r="C3123" s="36" t="str">
        <f>VLOOKUP('Employee Salary Payroll Tax '!B3125,'Employee Salary Payroll Tax '!$D$1:$E$7,2,FALSE)</f>
        <v>NonUnion</v>
      </c>
      <c r="D3123" s="61">
        <f t="shared" si="386"/>
        <v>2.98E-2</v>
      </c>
      <c r="E3123" s="351">
        <f>'Employee Salary Payroll Tax '!N3125</f>
        <v>109155.68</v>
      </c>
      <c r="F3123" s="351">
        <f t="shared" si="387"/>
        <v>112408.519264</v>
      </c>
      <c r="G3123" s="352"/>
      <c r="H3123" s="351">
        <f t="shared" si="392"/>
        <v>0</v>
      </c>
      <c r="I3123" s="351">
        <f t="shared" si="388"/>
        <v>3252.8392640000093</v>
      </c>
      <c r="J3123" s="351">
        <f t="shared" si="389"/>
        <v>0</v>
      </c>
      <c r="K3123" s="293">
        <f>SUM('Employee Salary Payroll Tax '!I3125:K3125)</f>
        <v>34402.959999999999</v>
      </c>
      <c r="L3123" s="293">
        <f>'Employee Salary Payroll Tax '!H3125</f>
        <v>0</v>
      </c>
      <c r="M3123" s="293">
        <f t="shared" si="390"/>
        <v>74752.72</v>
      </c>
      <c r="N3123" s="359">
        <f t="shared" si="391"/>
        <v>0</v>
      </c>
      <c r="O3123" s="331"/>
      <c r="P3123" s="61"/>
      <c r="Q3123" s="294"/>
      <c r="R3123" s="292"/>
      <c r="S3123" s="291"/>
    </row>
    <row r="3124" spans="1:19" ht="14.4">
      <c r="A3124" s="36">
        <f t="shared" si="393"/>
        <v>1801</v>
      </c>
      <c r="B3124" s="526"/>
      <c r="C3124" s="36" t="str">
        <f>VLOOKUP('Employee Salary Payroll Tax '!B3126,'Employee Salary Payroll Tax '!$D$1:$E$7,2,FALSE)</f>
        <v>IBEW</v>
      </c>
      <c r="D3124" s="61">
        <f t="shared" si="386"/>
        <v>6.875E-3</v>
      </c>
      <c r="E3124" s="351">
        <f>'Employee Salary Payroll Tax '!N3126</f>
        <v>14983.83</v>
      </c>
      <c r="F3124" s="351">
        <f t="shared" si="387"/>
        <v>15086.84383125</v>
      </c>
      <c r="G3124" s="352"/>
      <c r="H3124" s="351">
        <f t="shared" si="392"/>
        <v>30016.17</v>
      </c>
      <c r="I3124" s="351">
        <f t="shared" si="388"/>
        <v>103.01383125000029</v>
      </c>
      <c r="J3124" s="351">
        <f t="shared" si="389"/>
        <v>0.61808298750000179</v>
      </c>
      <c r="K3124" s="293">
        <f>SUM('Employee Salary Payroll Tax '!I3126:K3126)</f>
        <v>14983.83</v>
      </c>
      <c r="L3124" s="293">
        <f>'Employee Salary Payroll Tax '!H3126</f>
        <v>0</v>
      </c>
      <c r="M3124" s="293">
        <f t="shared" si="390"/>
        <v>0</v>
      </c>
      <c r="N3124" s="359">
        <f t="shared" si="391"/>
        <v>0.61808298745875179</v>
      </c>
      <c r="O3124" s="331"/>
      <c r="P3124" s="61"/>
      <c r="Q3124" s="294"/>
      <c r="R3124" s="292"/>
      <c r="S3124" s="291"/>
    </row>
    <row r="3125" spans="1:19" ht="14.4">
      <c r="A3125" s="36">
        <f t="shared" si="393"/>
        <v>1802</v>
      </c>
      <c r="B3125" s="526"/>
      <c r="C3125" s="36" t="str">
        <f>VLOOKUP('Employee Salary Payroll Tax '!B3127,'Employee Salary Payroll Tax '!$D$1:$E$7,2,FALSE)</f>
        <v>IBEW</v>
      </c>
      <c r="D3125" s="61">
        <f t="shared" si="386"/>
        <v>6.875E-3</v>
      </c>
      <c r="E3125" s="351">
        <f>'Employee Salary Payroll Tax '!N3127</f>
        <v>40213.760000000002</v>
      </c>
      <c r="F3125" s="351">
        <f t="shared" si="387"/>
        <v>40490.229599999999</v>
      </c>
      <c r="G3125" s="352"/>
      <c r="H3125" s="351">
        <f t="shared" si="392"/>
        <v>4786.239999999998</v>
      </c>
      <c r="I3125" s="351">
        <f t="shared" si="388"/>
        <v>276.46959999999672</v>
      </c>
      <c r="J3125" s="351">
        <f t="shared" si="389"/>
        <v>1.6588175999999804</v>
      </c>
      <c r="K3125" s="293">
        <f>SUM('Employee Salary Payroll Tax '!I3127:K3127)</f>
        <v>37735.56</v>
      </c>
      <c r="L3125" s="293">
        <f>'Employee Salary Payroll Tax '!H3127</f>
        <v>0</v>
      </c>
      <c r="M3125" s="293">
        <f t="shared" si="390"/>
        <v>2478.2000000000044</v>
      </c>
      <c r="N3125" s="359">
        <f t="shared" si="391"/>
        <v>1.5565918499612734</v>
      </c>
      <c r="O3125" s="331"/>
      <c r="P3125" s="61"/>
      <c r="Q3125" s="294"/>
      <c r="R3125" s="292"/>
      <c r="S3125" s="291"/>
    </row>
    <row r="3126" spans="1:19" ht="14.4">
      <c r="A3126" s="36">
        <f t="shared" si="393"/>
        <v>1803</v>
      </c>
      <c r="B3126" s="526"/>
      <c r="C3126" s="36" t="str">
        <f>VLOOKUP('Employee Salary Payroll Tax '!B3128,'Employee Salary Payroll Tax '!$D$1:$E$7,2,FALSE)</f>
        <v>NonUnion</v>
      </c>
      <c r="D3126" s="61">
        <f t="shared" si="386"/>
        <v>2.98E-2</v>
      </c>
      <c r="E3126" s="351">
        <f>'Employee Salary Payroll Tax '!N3128</f>
        <v>98246.37</v>
      </c>
      <c r="F3126" s="351">
        <f t="shared" si="387"/>
        <v>101174.11182599999</v>
      </c>
      <c r="G3126" s="352"/>
      <c r="H3126" s="351">
        <f t="shared" si="392"/>
        <v>0</v>
      </c>
      <c r="I3126" s="351">
        <f t="shared" si="388"/>
        <v>2927.7418259999977</v>
      </c>
      <c r="J3126" s="351">
        <f t="shared" si="389"/>
        <v>0</v>
      </c>
      <c r="K3126" s="293">
        <f>SUM('Employee Salary Payroll Tax '!I3128:K3128)</f>
        <v>20774.21</v>
      </c>
      <c r="L3126" s="293">
        <f>'Employee Salary Payroll Tax '!H3128</f>
        <v>0</v>
      </c>
      <c r="M3126" s="293">
        <f t="shared" si="390"/>
        <v>77472.160000000003</v>
      </c>
      <c r="N3126" s="359">
        <f t="shared" si="391"/>
        <v>0</v>
      </c>
      <c r="O3126" s="331"/>
      <c r="P3126" s="61"/>
      <c r="Q3126" s="294"/>
      <c r="R3126" s="292"/>
      <c r="S3126" s="291"/>
    </row>
    <row r="3127" spans="1:19" ht="14.4">
      <c r="A3127" s="36">
        <f t="shared" si="393"/>
        <v>1804</v>
      </c>
      <c r="B3127" s="526"/>
      <c r="C3127" s="36" t="str">
        <f>VLOOKUP('Employee Salary Payroll Tax '!B3129,'Employee Salary Payroll Tax '!$D$1:$E$7,2,FALSE)</f>
        <v>NonUnion</v>
      </c>
      <c r="D3127" s="61">
        <f t="shared" si="386"/>
        <v>2.98E-2</v>
      </c>
      <c r="E3127" s="351">
        <f>'Employee Salary Payroll Tax '!N3129</f>
        <v>85854.16</v>
      </c>
      <c r="F3127" s="351">
        <f t="shared" si="387"/>
        <v>88412.613968000005</v>
      </c>
      <c r="G3127" s="352"/>
      <c r="H3127" s="351">
        <f t="shared" si="392"/>
        <v>0</v>
      </c>
      <c r="I3127" s="351">
        <f t="shared" si="388"/>
        <v>2558.4539680000016</v>
      </c>
      <c r="J3127" s="351">
        <f t="shared" si="389"/>
        <v>0</v>
      </c>
      <c r="K3127" s="293">
        <f>SUM('Employee Salary Payroll Tax '!I3129:K3129)</f>
        <v>19704.79</v>
      </c>
      <c r="L3127" s="293">
        <f>'Employee Salary Payroll Tax '!H3129</f>
        <v>0</v>
      </c>
      <c r="M3127" s="293">
        <f t="shared" si="390"/>
        <v>66149.37</v>
      </c>
      <c r="N3127" s="359">
        <f t="shared" si="391"/>
        <v>0</v>
      </c>
      <c r="O3127" s="331"/>
      <c r="P3127" s="61"/>
      <c r="Q3127" s="294"/>
      <c r="R3127" s="292"/>
      <c r="S3127" s="291"/>
    </row>
    <row r="3128" spans="1:19" ht="14.4">
      <c r="A3128" s="36">
        <f t="shared" si="393"/>
        <v>1805</v>
      </c>
      <c r="B3128" s="526"/>
      <c r="C3128" s="36" t="str">
        <f>VLOOKUP('Employee Salary Payroll Tax '!B3130,'Employee Salary Payroll Tax '!$D$1:$E$7,2,FALSE)</f>
        <v>IBEW</v>
      </c>
      <c r="D3128" s="61">
        <f t="shared" si="386"/>
        <v>6.875E-3</v>
      </c>
      <c r="E3128" s="351">
        <f>'Employee Salary Payroll Tax '!N3130</f>
        <v>62182.67</v>
      </c>
      <c r="F3128" s="351">
        <f t="shared" si="387"/>
        <v>62610.175856249996</v>
      </c>
      <c r="G3128" s="352"/>
      <c r="H3128" s="351">
        <f t="shared" si="392"/>
        <v>0</v>
      </c>
      <c r="I3128" s="351">
        <f t="shared" si="388"/>
        <v>427.50585624999803</v>
      </c>
      <c r="J3128" s="351">
        <f t="shared" si="389"/>
        <v>0</v>
      </c>
      <c r="K3128" s="293">
        <f>SUM('Employee Salary Payroll Tax '!I3130:K3130)</f>
        <v>62182.67</v>
      </c>
      <c r="L3128" s="293">
        <f>'Employee Salary Payroll Tax '!H3130</f>
        <v>0</v>
      </c>
      <c r="M3128" s="293">
        <f t="shared" si="390"/>
        <v>0</v>
      </c>
      <c r="N3128" s="359">
        <f t="shared" si="391"/>
        <v>0</v>
      </c>
      <c r="O3128" s="331"/>
      <c r="P3128" s="61"/>
      <c r="Q3128" s="294"/>
      <c r="R3128" s="292"/>
      <c r="S3128" s="291"/>
    </row>
    <row r="3129" spans="1:19" ht="14.4">
      <c r="A3129" s="36">
        <f t="shared" si="393"/>
        <v>1806</v>
      </c>
      <c r="B3129" s="526"/>
      <c r="C3129" s="36" t="str">
        <f>VLOOKUP('Employee Salary Payroll Tax '!B3131,'Employee Salary Payroll Tax '!$D$1:$E$7,2,FALSE)</f>
        <v>UA</v>
      </c>
      <c r="D3129" s="61">
        <f t="shared" si="386"/>
        <v>0.03</v>
      </c>
      <c r="E3129" s="351">
        <f>'Employee Salary Payroll Tax '!N3131</f>
        <v>54070.77</v>
      </c>
      <c r="F3129" s="351">
        <f t="shared" si="387"/>
        <v>55692.893100000001</v>
      </c>
      <c r="G3129" s="352"/>
      <c r="H3129" s="351">
        <f t="shared" si="392"/>
        <v>0</v>
      </c>
      <c r="I3129" s="351">
        <f t="shared" si="388"/>
        <v>1622.1231000000043</v>
      </c>
      <c r="J3129" s="351">
        <f t="shared" si="389"/>
        <v>0</v>
      </c>
      <c r="K3129" s="293">
        <f>SUM('Employee Salary Payroll Tax '!I3131:K3131)</f>
        <v>47817.5</v>
      </c>
      <c r="L3129" s="293">
        <f>'Employee Salary Payroll Tax '!H3131</f>
        <v>1081.4100000000001</v>
      </c>
      <c r="M3129" s="293">
        <f t="shared" si="390"/>
        <v>5171.8599999999969</v>
      </c>
      <c r="N3129" s="359">
        <f t="shared" si="391"/>
        <v>0</v>
      </c>
      <c r="O3129" s="331"/>
      <c r="P3129" s="61"/>
      <c r="Q3129" s="294"/>
      <c r="R3129" s="292"/>
      <c r="S3129" s="291"/>
    </row>
    <row r="3130" spans="1:19" ht="14.4">
      <c r="A3130" s="36">
        <f t="shared" si="393"/>
        <v>1807</v>
      </c>
      <c r="B3130" s="526"/>
      <c r="C3130" s="36" t="str">
        <f>VLOOKUP('Employee Salary Payroll Tax '!B3132,'Employee Salary Payroll Tax '!$D$1:$E$7,2,FALSE)</f>
        <v>UA</v>
      </c>
      <c r="D3130" s="61">
        <f t="shared" si="386"/>
        <v>0.03</v>
      </c>
      <c r="E3130" s="351">
        <f>'Employee Salary Payroll Tax '!N3132</f>
        <v>69948.960000000006</v>
      </c>
      <c r="F3130" s="351">
        <f t="shared" si="387"/>
        <v>72047.428800000009</v>
      </c>
      <c r="G3130" s="352"/>
      <c r="H3130" s="351">
        <f t="shared" si="392"/>
        <v>0</v>
      </c>
      <c r="I3130" s="351">
        <f t="shared" si="388"/>
        <v>2098.4688000000024</v>
      </c>
      <c r="J3130" s="351">
        <f t="shared" si="389"/>
        <v>0</v>
      </c>
      <c r="K3130" s="293">
        <f>SUM('Employee Salary Payroll Tax '!I3132:K3132)</f>
        <v>64533.27</v>
      </c>
      <c r="L3130" s="293">
        <f>'Employee Salary Payroll Tax '!H3132</f>
        <v>1732.64</v>
      </c>
      <c r="M3130" s="293">
        <f t="shared" si="390"/>
        <v>3683.0500000000093</v>
      </c>
      <c r="N3130" s="359">
        <f t="shared" si="391"/>
        <v>0</v>
      </c>
      <c r="O3130" s="331"/>
      <c r="P3130" s="61"/>
      <c r="Q3130" s="294"/>
      <c r="R3130" s="292"/>
      <c r="S3130" s="291"/>
    </row>
    <row r="3131" spans="1:19" ht="14.4">
      <c r="A3131" s="36">
        <f t="shared" si="393"/>
        <v>1808</v>
      </c>
      <c r="B3131" s="526"/>
      <c r="C3131" s="36" t="str">
        <f>VLOOKUP('Employee Salary Payroll Tax '!B3133,'Employee Salary Payroll Tax '!$D$1:$E$7,2,FALSE)</f>
        <v>NonUnion</v>
      </c>
      <c r="D3131" s="61">
        <f t="shared" si="386"/>
        <v>2.98E-2</v>
      </c>
      <c r="E3131" s="351">
        <f>'Employee Salary Payroll Tax '!N3133</f>
        <v>47074.96</v>
      </c>
      <c r="F3131" s="351">
        <f t="shared" si="387"/>
        <v>48477.793808000002</v>
      </c>
      <c r="G3131" s="352"/>
      <c r="H3131" s="351">
        <f t="shared" si="392"/>
        <v>0</v>
      </c>
      <c r="I3131" s="351">
        <f t="shared" si="388"/>
        <v>1402.833808000003</v>
      </c>
      <c r="J3131" s="351">
        <f t="shared" si="389"/>
        <v>0</v>
      </c>
      <c r="K3131" s="293">
        <f>SUM('Employee Salary Payroll Tax '!I3133:K3133)</f>
        <v>1618.39</v>
      </c>
      <c r="L3131" s="293">
        <f>'Employee Salary Payroll Tax '!H3133</f>
        <v>-2407.39</v>
      </c>
      <c r="M3131" s="293">
        <f t="shared" si="390"/>
        <v>47863.96</v>
      </c>
      <c r="N3131" s="359">
        <f t="shared" si="391"/>
        <v>0</v>
      </c>
      <c r="O3131" s="331"/>
      <c r="P3131" s="61"/>
      <c r="Q3131" s="294"/>
      <c r="R3131" s="292"/>
      <c r="S3131" s="291"/>
    </row>
    <row r="3132" spans="1:19" ht="14.4">
      <c r="A3132" s="36">
        <f t="shared" si="393"/>
        <v>1809</v>
      </c>
      <c r="B3132" s="526"/>
      <c r="C3132" s="36" t="str">
        <f>VLOOKUP('Employee Salary Payroll Tax '!B3134,'Employee Salary Payroll Tax '!$D$1:$E$7,2,FALSE)</f>
        <v>NonUnion</v>
      </c>
      <c r="D3132" s="61">
        <f t="shared" si="386"/>
        <v>2.98E-2</v>
      </c>
      <c r="E3132" s="351">
        <f>'Employee Salary Payroll Tax '!N3134</f>
        <v>73333.02</v>
      </c>
      <c r="F3132" s="351">
        <f t="shared" si="387"/>
        <v>75518.343996000011</v>
      </c>
      <c r="G3132" s="352"/>
      <c r="H3132" s="351">
        <f t="shared" si="392"/>
        <v>0</v>
      </c>
      <c r="I3132" s="351">
        <f t="shared" si="388"/>
        <v>2185.3239960000064</v>
      </c>
      <c r="J3132" s="351">
        <f t="shared" si="389"/>
        <v>0</v>
      </c>
      <c r="K3132" s="293">
        <f>SUM('Employee Salary Payroll Tax '!I3134:K3134)</f>
        <v>60895.3</v>
      </c>
      <c r="L3132" s="293">
        <f>'Employee Salary Payroll Tax '!H3134</f>
        <v>0</v>
      </c>
      <c r="M3132" s="293">
        <f t="shared" si="390"/>
        <v>12437.720000000001</v>
      </c>
      <c r="N3132" s="359">
        <f t="shared" si="391"/>
        <v>0</v>
      </c>
      <c r="O3132" s="331"/>
      <c r="P3132" s="61"/>
      <c r="Q3132" s="294"/>
      <c r="R3132" s="292"/>
      <c r="S3132" s="291"/>
    </row>
    <row r="3133" spans="1:19" ht="14.4">
      <c r="A3133" s="36">
        <f t="shared" si="393"/>
        <v>1810</v>
      </c>
      <c r="B3133" s="526"/>
      <c r="C3133" s="36" t="str">
        <f>VLOOKUP('Employee Salary Payroll Tax '!B3135,'Employee Salary Payroll Tax '!$D$1:$E$7,2,FALSE)</f>
        <v>IBEW</v>
      </c>
      <c r="D3133" s="61">
        <f t="shared" si="386"/>
        <v>6.875E-3</v>
      </c>
      <c r="E3133" s="351">
        <f>'Employee Salary Payroll Tax '!N3135</f>
        <v>133155.71</v>
      </c>
      <c r="F3133" s="351">
        <f t="shared" si="387"/>
        <v>134071.15550624998</v>
      </c>
      <c r="G3133" s="352"/>
      <c r="H3133" s="351">
        <f t="shared" si="392"/>
        <v>0</v>
      </c>
      <c r="I3133" s="351">
        <f t="shared" si="388"/>
        <v>915.44550624999101</v>
      </c>
      <c r="J3133" s="351">
        <f t="shared" si="389"/>
        <v>0</v>
      </c>
      <c r="K3133" s="293">
        <f>SUM('Employee Salary Payroll Tax '!I3135:K3135)</f>
        <v>121995.76</v>
      </c>
      <c r="L3133" s="293">
        <f>'Employee Salary Payroll Tax '!H3135</f>
        <v>0</v>
      </c>
      <c r="M3133" s="293">
        <f t="shared" si="390"/>
        <v>11159.949999999997</v>
      </c>
      <c r="N3133" s="359">
        <f t="shared" si="391"/>
        <v>0</v>
      </c>
      <c r="O3133" s="331"/>
      <c r="P3133" s="61"/>
      <c r="Q3133" s="294"/>
      <c r="R3133" s="292"/>
      <c r="S3133" s="291"/>
    </row>
    <row r="3134" spans="1:19" ht="14.4">
      <c r="A3134" s="36">
        <f t="shared" si="393"/>
        <v>1811</v>
      </c>
      <c r="B3134" s="526"/>
      <c r="C3134" s="36" t="str">
        <f>VLOOKUP('Employee Salary Payroll Tax '!B3136,'Employee Salary Payroll Tax '!$D$1:$E$7,2,FALSE)</f>
        <v>IBEW</v>
      </c>
      <c r="D3134" s="61">
        <f t="shared" si="386"/>
        <v>6.875E-3</v>
      </c>
      <c r="E3134" s="351">
        <f>'Employee Salary Payroll Tax '!N3136</f>
        <v>39314.660000000003</v>
      </c>
      <c r="F3134" s="351">
        <f t="shared" si="387"/>
        <v>39584.948287500003</v>
      </c>
      <c r="G3134" s="352"/>
      <c r="H3134" s="351">
        <f t="shared" si="392"/>
        <v>5685.3399999999965</v>
      </c>
      <c r="I3134" s="351">
        <f t="shared" si="388"/>
        <v>270.28828749999957</v>
      </c>
      <c r="J3134" s="351">
        <f t="shared" si="389"/>
        <v>1.6217297249999973</v>
      </c>
      <c r="K3134" s="293">
        <f>SUM('Employee Salary Payroll Tax '!I3136:K3136)</f>
        <v>39065.539999999994</v>
      </c>
      <c r="L3134" s="293">
        <f>'Employee Salary Payroll Tax '!H3136</f>
        <v>249.12</v>
      </c>
      <c r="M3134" s="293">
        <f t="shared" si="390"/>
        <v>9.8907548817805946E-12</v>
      </c>
      <c r="N3134" s="359">
        <f t="shared" si="391"/>
        <v>1.6114535249590083</v>
      </c>
      <c r="O3134" s="331"/>
      <c r="P3134" s="61"/>
      <c r="Q3134" s="294"/>
      <c r="R3134" s="292"/>
      <c r="S3134" s="291"/>
    </row>
    <row r="3135" spans="1:19" ht="14.4">
      <c r="A3135" s="36">
        <f t="shared" si="393"/>
        <v>1812</v>
      </c>
      <c r="B3135" s="526"/>
      <c r="C3135" s="36" t="str">
        <f>VLOOKUP('Employee Salary Payroll Tax '!B3137,'Employee Salary Payroll Tax '!$D$1:$E$7,2,FALSE)</f>
        <v>NonUnion</v>
      </c>
      <c r="D3135" s="61">
        <f t="shared" si="386"/>
        <v>2.98E-2</v>
      </c>
      <c r="E3135" s="351">
        <f>'Employee Salary Payroll Tax '!N3137</f>
        <v>153303.85999999999</v>
      </c>
      <c r="F3135" s="351">
        <f t="shared" si="387"/>
        <v>157872.31502799998</v>
      </c>
      <c r="G3135" s="352"/>
      <c r="H3135" s="351">
        <f t="shared" si="392"/>
        <v>0</v>
      </c>
      <c r="I3135" s="351">
        <f t="shared" si="388"/>
        <v>4568.4550279999967</v>
      </c>
      <c r="J3135" s="351">
        <f t="shared" si="389"/>
        <v>0</v>
      </c>
      <c r="K3135" s="293">
        <f>SUM('Employee Salary Payroll Tax '!I3137:K3137)</f>
        <v>153303.86000000002</v>
      </c>
      <c r="L3135" s="293">
        <f>'Employee Salary Payroll Tax '!H3137</f>
        <v>0</v>
      </c>
      <c r="M3135" s="293">
        <f t="shared" si="390"/>
        <v>-2.9103830456733704E-11</v>
      </c>
      <c r="N3135" s="359">
        <f t="shared" si="391"/>
        <v>0</v>
      </c>
      <c r="O3135" s="331"/>
      <c r="P3135" s="61"/>
      <c r="Q3135" s="294"/>
      <c r="R3135" s="292"/>
      <c r="S3135" s="291"/>
    </row>
    <row r="3136" spans="1:19" ht="14.4">
      <c r="A3136" s="36">
        <f t="shared" si="393"/>
        <v>1813</v>
      </c>
      <c r="B3136" s="526"/>
      <c r="C3136" s="36" t="str">
        <f>VLOOKUP('Employee Salary Payroll Tax '!B3138,'Employee Salary Payroll Tax '!$D$1:$E$7,2,FALSE)</f>
        <v>NonUnion</v>
      </c>
      <c r="D3136" s="61">
        <f t="shared" si="386"/>
        <v>2.98E-2</v>
      </c>
      <c r="E3136" s="351">
        <f>'Employee Salary Payroll Tax '!N3138</f>
        <v>63234.87</v>
      </c>
      <c r="F3136" s="351">
        <f t="shared" si="387"/>
        <v>65119.269126000007</v>
      </c>
      <c r="G3136" s="352"/>
      <c r="H3136" s="351">
        <f t="shared" si="392"/>
        <v>0</v>
      </c>
      <c r="I3136" s="351">
        <f t="shared" si="388"/>
        <v>1884.3991260000039</v>
      </c>
      <c r="J3136" s="351">
        <f t="shared" si="389"/>
        <v>0</v>
      </c>
      <c r="K3136" s="293">
        <f>SUM('Employee Salary Payroll Tax '!I3138:K3138)</f>
        <v>14579.630000000001</v>
      </c>
      <c r="L3136" s="293">
        <f>'Employee Salary Payroll Tax '!H3138</f>
        <v>0</v>
      </c>
      <c r="M3136" s="293">
        <f t="shared" si="390"/>
        <v>48655.240000000005</v>
      </c>
      <c r="N3136" s="359">
        <f t="shared" si="391"/>
        <v>0</v>
      </c>
      <c r="O3136" s="331"/>
      <c r="P3136" s="61"/>
      <c r="Q3136" s="294"/>
      <c r="R3136" s="292"/>
      <c r="S3136" s="291"/>
    </row>
    <row r="3137" spans="1:19" ht="14.4">
      <c r="A3137" s="36">
        <f t="shared" si="393"/>
        <v>1814</v>
      </c>
      <c r="B3137" s="526"/>
      <c r="C3137" s="36" t="str">
        <f>VLOOKUP('Employee Salary Payroll Tax '!B3139,'Employee Salary Payroll Tax '!$D$1:$E$7,2,FALSE)</f>
        <v>NonUnion</v>
      </c>
      <c r="D3137" s="61">
        <f t="shared" si="386"/>
        <v>2.98E-2</v>
      </c>
      <c r="E3137" s="351">
        <f>'Employee Salary Payroll Tax '!N3139</f>
        <v>73235.210000000006</v>
      </c>
      <c r="F3137" s="351">
        <f t="shared" si="387"/>
        <v>75417.619258000006</v>
      </c>
      <c r="G3137" s="352"/>
      <c r="H3137" s="351">
        <f t="shared" si="392"/>
        <v>0</v>
      </c>
      <c r="I3137" s="351">
        <f t="shared" si="388"/>
        <v>2182.4092579999997</v>
      </c>
      <c r="J3137" s="351">
        <f t="shared" si="389"/>
        <v>0</v>
      </c>
      <c r="K3137" s="293">
        <f>SUM('Employee Salary Payroll Tax '!I3139:K3139)</f>
        <v>8700.4599999999991</v>
      </c>
      <c r="L3137" s="293">
        <f>'Employee Salary Payroll Tax '!H3139</f>
        <v>90.29</v>
      </c>
      <c r="M3137" s="293">
        <f t="shared" si="390"/>
        <v>64444.460000000006</v>
      </c>
      <c r="N3137" s="359">
        <f t="shared" si="391"/>
        <v>0</v>
      </c>
      <c r="O3137" s="331"/>
      <c r="P3137" s="61"/>
      <c r="Q3137" s="294"/>
      <c r="R3137" s="292"/>
      <c r="S3137" s="291"/>
    </row>
    <row r="3138" spans="1:19" ht="14.4">
      <c r="A3138" s="36">
        <f t="shared" si="393"/>
        <v>1815</v>
      </c>
      <c r="B3138" s="526"/>
      <c r="C3138" s="36" t="str">
        <f>VLOOKUP('Employee Salary Payroll Tax '!B3140,'Employee Salary Payroll Tax '!$D$1:$E$7,2,FALSE)</f>
        <v>NonUnion</v>
      </c>
      <c r="D3138" s="61">
        <f t="shared" si="386"/>
        <v>2.98E-2</v>
      </c>
      <c r="E3138" s="351">
        <f>'Employee Salary Payroll Tax '!N3140</f>
        <v>41091.89</v>
      </c>
      <c r="F3138" s="351">
        <f t="shared" si="387"/>
        <v>42316.428322</v>
      </c>
      <c r="G3138" s="352"/>
      <c r="H3138" s="351">
        <f t="shared" si="392"/>
        <v>3908.1100000000006</v>
      </c>
      <c r="I3138" s="351">
        <f t="shared" si="388"/>
        <v>1224.5383220000003</v>
      </c>
      <c r="J3138" s="351">
        <f t="shared" si="389"/>
        <v>7.3472299320000021</v>
      </c>
      <c r="K3138" s="293">
        <f>SUM('Employee Salary Payroll Tax '!I3140:K3140)</f>
        <v>36001.15</v>
      </c>
      <c r="L3138" s="293">
        <f>'Employee Salary Payroll Tax '!H3140</f>
        <v>0</v>
      </c>
      <c r="M3138" s="293">
        <f t="shared" si="390"/>
        <v>5090.739999999998</v>
      </c>
      <c r="N3138" s="359">
        <f t="shared" si="391"/>
        <v>6.4370056198433527</v>
      </c>
      <c r="O3138" s="331"/>
      <c r="P3138" s="61"/>
      <c r="Q3138" s="294"/>
      <c r="R3138" s="292"/>
      <c r="S3138" s="291"/>
    </row>
    <row r="3139" spans="1:19" ht="14.4">
      <c r="A3139" s="36">
        <f t="shared" si="393"/>
        <v>1816</v>
      </c>
      <c r="B3139" s="526"/>
      <c r="C3139" s="36" t="str">
        <f>VLOOKUP('Employee Salary Payroll Tax '!B3141,'Employee Salary Payroll Tax '!$D$1:$E$7,2,FALSE)</f>
        <v>NonUnion</v>
      </c>
      <c r="D3139" s="61">
        <f t="shared" si="386"/>
        <v>2.98E-2</v>
      </c>
      <c r="E3139" s="351">
        <f>'Employee Salary Payroll Tax '!N3141</f>
        <v>84028.75</v>
      </c>
      <c r="F3139" s="351">
        <f t="shared" si="387"/>
        <v>86532.806750000003</v>
      </c>
      <c r="G3139" s="352"/>
      <c r="H3139" s="351">
        <f t="shared" si="392"/>
        <v>0</v>
      </c>
      <c r="I3139" s="351">
        <f t="shared" si="388"/>
        <v>2504.0567500000034</v>
      </c>
      <c r="J3139" s="351">
        <f t="shared" si="389"/>
        <v>0</v>
      </c>
      <c r="K3139" s="293">
        <f>SUM('Employee Salary Payroll Tax '!I3141:K3141)</f>
        <v>1902.11</v>
      </c>
      <c r="L3139" s="293">
        <f>'Employee Salary Payroll Tax '!H3141</f>
        <v>0</v>
      </c>
      <c r="M3139" s="293">
        <f t="shared" si="390"/>
        <v>82126.64</v>
      </c>
      <c r="N3139" s="359">
        <f t="shared" si="391"/>
        <v>0</v>
      </c>
      <c r="O3139" s="331"/>
      <c r="P3139" s="61"/>
      <c r="Q3139" s="294"/>
      <c r="R3139" s="292"/>
      <c r="S3139" s="291"/>
    </row>
    <row r="3140" spans="1:19" ht="14.4">
      <c r="A3140" s="36">
        <f t="shared" si="393"/>
        <v>1817</v>
      </c>
      <c r="B3140" s="526"/>
      <c r="C3140" s="36" t="str">
        <f>VLOOKUP('Employee Salary Payroll Tax '!B3142,'Employee Salary Payroll Tax '!$D$1:$E$7,2,FALSE)</f>
        <v>NonUnion</v>
      </c>
      <c r="D3140" s="61">
        <f t="shared" si="386"/>
        <v>2.98E-2</v>
      </c>
      <c r="E3140" s="351">
        <f>'Employee Salary Payroll Tax '!N3142</f>
        <v>88969.41</v>
      </c>
      <c r="F3140" s="351">
        <f t="shared" si="387"/>
        <v>91620.698418000014</v>
      </c>
      <c r="G3140" s="352"/>
      <c r="H3140" s="351">
        <f t="shared" si="392"/>
        <v>0</v>
      </c>
      <c r="I3140" s="351">
        <f t="shared" si="388"/>
        <v>2651.288418000011</v>
      </c>
      <c r="J3140" s="351">
        <f t="shared" si="389"/>
        <v>0</v>
      </c>
      <c r="K3140" s="293">
        <f>SUM('Employee Salary Payroll Tax '!I3142:K3142)</f>
        <v>88969.41</v>
      </c>
      <c r="L3140" s="293">
        <f>'Employee Salary Payroll Tax '!H3142</f>
        <v>0</v>
      </c>
      <c r="M3140" s="293">
        <f t="shared" si="390"/>
        <v>0</v>
      </c>
      <c r="N3140" s="359">
        <f t="shared" si="391"/>
        <v>0</v>
      </c>
      <c r="O3140" s="331"/>
      <c r="P3140" s="61"/>
      <c r="Q3140" s="294"/>
      <c r="R3140" s="292"/>
      <c r="S3140" s="291"/>
    </row>
    <row r="3141" spans="1:19" ht="14.4">
      <c r="A3141" s="36">
        <f t="shared" si="393"/>
        <v>1818</v>
      </c>
      <c r="B3141" s="526"/>
      <c r="C3141" s="36" t="str">
        <f>VLOOKUP('Employee Salary Payroll Tax '!B3143,'Employee Salary Payroll Tax '!$D$1:$E$7,2,FALSE)</f>
        <v>IBEW</v>
      </c>
      <c r="D3141" s="61">
        <f t="shared" si="386"/>
        <v>6.875E-3</v>
      </c>
      <c r="E3141" s="351">
        <f>'Employee Salary Payroll Tax '!N3143</f>
        <v>53511.199999999997</v>
      </c>
      <c r="F3141" s="351">
        <f t="shared" si="387"/>
        <v>53879.089499999995</v>
      </c>
      <c r="G3141" s="352"/>
      <c r="H3141" s="351">
        <f t="shared" si="392"/>
        <v>0</v>
      </c>
      <c r="I3141" s="351">
        <f t="shared" si="388"/>
        <v>367.8894999999975</v>
      </c>
      <c r="J3141" s="351">
        <f t="shared" si="389"/>
        <v>0</v>
      </c>
      <c r="K3141" s="293">
        <f>SUM('Employee Salary Payroll Tax '!I3143:K3143)</f>
        <v>53414.92</v>
      </c>
      <c r="L3141" s="293">
        <f>'Employee Salary Payroll Tax '!H3143</f>
        <v>0</v>
      </c>
      <c r="M3141" s="293">
        <f t="shared" si="390"/>
        <v>96.279999999998836</v>
      </c>
      <c r="N3141" s="359">
        <f t="shared" si="391"/>
        <v>0</v>
      </c>
      <c r="O3141" s="331"/>
      <c r="P3141" s="61"/>
      <c r="Q3141" s="294"/>
      <c r="R3141" s="292"/>
      <c r="S3141" s="291"/>
    </row>
    <row r="3142" spans="1:19" ht="14.4">
      <c r="A3142" s="36">
        <f t="shared" si="393"/>
        <v>1819</v>
      </c>
      <c r="B3142" s="526"/>
      <c r="C3142" s="36" t="str">
        <f>VLOOKUP('Employee Salary Payroll Tax '!B3144,'Employee Salary Payroll Tax '!$D$1:$E$7,2,FALSE)</f>
        <v>NonUnion</v>
      </c>
      <c r="D3142" s="61">
        <f t="shared" si="386"/>
        <v>2.98E-2</v>
      </c>
      <c r="E3142" s="351">
        <f>'Employee Salary Payroll Tax '!N3144</f>
        <v>89509.02</v>
      </c>
      <c r="F3142" s="351">
        <f t="shared" si="387"/>
        <v>92176.388796000014</v>
      </c>
      <c r="G3142" s="352"/>
      <c r="H3142" s="351">
        <f t="shared" si="392"/>
        <v>0</v>
      </c>
      <c r="I3142" s="351">
        <f t="shared" si="388"/>
        <v>2667.3687960000098</v>
      </c>
      <c r="J3142" s="351">
        <f t="shared" si="389"/>
        <v>0</v>
      </c>
      <c r="K3142" s="293">
        <f>SUM('Employee Salary Payroll Tax '!I3144:K3144)</f>
        <v>27243.73</v>
      </c>
      <c r="L3142" s="293">
        <f>'Employee Salary Payroll Tax '!H3144</f>
        <v>0</v>
      </c>
      <c r="M3142" s="293">
        <f t="shared" si="390"/>
        <v>62265.290000000008</v>
      </c>
      <c r="N3142" s="359">
        <f t="shared" si="391"/>
        <v>0</v>
      </c>
      <c r="O3142" s="331"/>
      <c r="P3142" s="61"/>
      <c r="Q3142" s="294"/>
      <c r="R3142" s="292"/>
      <c r="S3142" s="291"/>
    </row>
    <row r="3143" spans="1:19" ht="14.4">
      <c r="A3143" s="36">
        <f t="shared" si="393"/>
        <v>1820</v>
      </c>
      <c r="B3143" s="526"/>
      <c r="C3143" s="36" t="str">
        <f>VLOOKUP('Employee Salary Payroll Tax '!B3145,'Employee Salary Payroll Tax '!$D$1:$E$7,2,FALSE)</f>
        <v>NonUnion</v>
      </c>
      <c r="D3143" s="61">
        <f t="shared" si="386"/>
        <v>2.98E-2</v>
      </c>
      <c r="E3143" s="351">
        <f>'Employee Salary Payroll Tax '!N3145</f>
        <v>27921.98</v>
      </c>
      <c r="F3143" s="351">
        <f t="shared" si="387"/>
        <v>28754.055004000002</v>
      </c>
      <c r="G3143" s="352"/>
      <c r="H3143" s="351">
        <f t="shared" si="392"/>
        <v>17078.02</v>
      </c>
      <c r="I3143" s="351">
        <f t="shared" si="388"/>
        <v>832.07500400000208</v>
      </c>
      <c r="J3143" s="351">
        <f t="shared" si="389"/>
        <v>4.9924500240000125</v>
      </c>
      <c r="K3143" s="293">
        <f>SUM('Employee Salary Payroll Tax '!I3145:K3145)</f>
        <v>27921.980000000003</v>
      </c>
      <c r="L3143" s="293">
        <f>'Employee Salary Payroll Tax '!H3145</f>
        <v>0</v>
      </c>
      <c r="M3143" s="293">
        <f t="shared" si="390"/>
        <v>-3.637978807091713E-12</v>
      </c>
      <c r="N3143" s="359">
        <f t="shared" si="391"/>
        <v>4.9924500238212133</v>
      </c>
      <c r="O3143" s="331"/>
      <c r="P3143" s="61"/>
      <c r="Q3143" s="294"/>
      <c r="R3143" s="292"/>
      <c r="S3143" s="291"/>
    </row>
    <row r="3144" spans="1:19" ht="14.4">
      <c r="A3144" s="36">
        <f t="shared" si="393"/>
        <v>1821</v>
      </c>
      <c r="B3144" s="526"/>
      <c r="C3144" s="36" t="str">
        <f>VLOOKUP('Employee Salary Payroll Tax '!B3146,'Employee Salary Payroll Tax '!$D$1:$E$7,2,FALSE)</f>
        <v>NonUnion</v>
      </c>
      <c r="D3144" s="61">
        <f t="shared" si="386"/>
        <v>2.98E-2</v>
      </c>
      <c r="E3144" s="351">
        <f>'Employee Salary Payroll Tax '!N3146</f>
        <v>31797.65</v>
      </c>
      <c r="F3144" s="351">
        <f t="shared" si="387"/>
        <v>32745.219970000002</v>
      </c>
      <c r="G3144" s="352"/>
      <c r="H3144" s="351">
        <f t="shared" si="392"/>
        <v>13202.349999999999</v>
      </c>
      <c r="I3144" s="351">
        <f t="shared" si="388"/>
        <v>947.56997000000047</v>
      </c>
      <c r="J3144" s="351">
        <f t="shared" si="389"/>
        <v>5.6854198200000026</v>
      </c>
      <c r="K3144" s="293">
        <f>SUM('Employee Salary Payroll Tax '!I3146:K3146)</f>
        <v>3111.6</v>
      </c>
      <c r="L3144" s="293">
        <f>'Employee Salary Payroll Tax '!H3146</f>
        <v>0</v>
      </c>
      <c r="M3144" s="293">
        <f t="shared" si="390"/>
        <v>28686.050000000003</v>
      </c>
      <c r="N3144" s="359">
        <f t="shared" si="391"/>
        <v>0.55635407998250352</v>
      </c>
      <c r="O3144" s="331"/>
      <c r="P3144" s="61"/>
      <c r="Q3144" s="294"/>
      <c r="R3144" s="292"/>
      <c r="S3144" s="291"/>
    </row>
    <row r="3145" spans="1:19" ht="14.4">
      <c r="A3145" s="36">
        <f t="shared" si="393"/>
        <v>1822</v>
      </c>
      <c r="B3145" s="526"/>
      <c r="C3145" s="36" t="str">
        <f>VLOOKUP('Employee Salary Payroll Tax '!B3147,'Employee Salary Payroll Tax '!$D$1:$E$7,2,FALSE)</f>
        <v>NonUnion</v>
      </c>
      <c r="D3145" s="61">
        <f t="shared" si="386"/>
        <v>2.98E-2</v>
      </c>
      <c r="E3145" s="351">
        <f>'Employee Salary Payroll Tax '!N3147</f>
        <v>87075.3</v>
      </c>
      <c r="F3145" s="351">
        <f t="shared" si="387"/>
        <v>89670.143940000009</v>
      </c>
      <c r="G3145" s="352"/>
      <c r="H3145" s="351">
        <f t="shared" si="392"/>
        <v>0</v>
      </c>
      <c r="I3145" s="351">
        <f t="shared" si="388"/>
        <v>2594.8439400000061</v>
      </c>
      <c r="J3145" s="351">
        <f t="shared" si="389"/>
        <v>0</v>
      </c>
      <c r="K3145" s="293">
        <f>SUM('Employee Salary Payroll Tax '!I3147:K3147)</f>
        <v>79170.14</v>
      </c>
      <c r="L3145" s="293">
        <f>'Employee Salary Payroll Tax '!H3147</f>
        <v>1158</v>
      </c>
      <c r="M3145" s="293">
        <f t="shared" si="390"/>
        <v>6747.1600000000035</v>
      </c>
      <c r="N3145" s="359">
        <f t="shared" si="391"/>
        <v>0</v>
      </c>
      <c r="O3145" s="331"/>
      <c r="P3145" s="61"/>
      <c r="Q3145" s="294"/>
      <c r="R3145" s="292"/>
      <c r="S3145" s="291"/>
    </row>
    <row r="3146" spans="1:19" ht="14.4">
      <c r="A3146" s="36">
        <f t="shared" si="393"/>
        <v>1823</v>
      </c>
      <c r="B3146" s="526"/>
      <c r="C3146" s="36" t="str">
        <f>VLOOKUP('Employee Salary Payroll Tax '!B3148,'Employee Salary Payroll Tax '!$D$1:$E$7,2,FALSE)</f>
        <v>NonUnion</v>
      </c>
      <c r="D3146" s="61">
        <f t="shared" si="386"/>
        <v>2.98E-2</v>
      </c>
      <c r="E3146" s="351">
        <f>'Employee Salary Payroll Tax '!N3148</f>
        <v>82942.41</v>
      </c>
      <c r="F3146" s="351">
        <f t="shared" si="387"/>
        <v>85414.093818000008</v>
      </c>
      <c r="G3146" s="352"/>
      <c r="H3146" s="351">
        <f t="shared" si="392"/>
        <v>0</v>
      </c>
      <c r="I3146" s="351">
        <f t="shared" si="388"/>
        <v>2471.683818000005</v>
      </c>
      <c r="J3146" s="351">
        <f t="shared" si="389"/>
        <v>0</v>
      </c>
      <c r="K3146" s="293">
        <f>SUM('Employee Salary Payroll Tax '!I3148:K3148)</f>
        <v>82501.98</v>
      </c>
      <c r="L3146" s="293">
        <f>'Employee Salary Payroll Tax '!H3148</f>
        <v>13.48</v>
      </c>
      <c r="M3146" s="293">
        <f t="shared" si="390"/>
        <v>426.95000000000755</v>
      </c>
      <c r="N3146" s="359">
        <f t="shared" si="391"/>
        <v>0</v>
      </c>
      <c r="O3146" s="331"/>
      <c r="P3146" s="61"/>
      <c r="Q3146" s="294"/>
      <c r="R3146" s="292"/>
      <c r="S3146" s="291"/>
    </row>
    <row r="3147" spans="1:19" ht="14.4">
      <c r="A3147" s="36">
        <f t="shared" si="393"/>
        <v>1824</v>
      </c>
      <c r="B3147" s="526"/>
      <c r="C3147" s="36" t="str">
        <f>VLOOKUP('Employee Salary Payroll Tax '!B3149,'Employee Salary Payroll Tax '!$D$1:$E$7,2,FALSE)</f>
        <v>NonUnion</v>
      </c>
      <c r="D3147" s="61">
        <f t="shared" si="386"/>
        <v>2.98E-2</v>
      </c>
      <c r="E3147" s="351">
        <f>'Employee Salary Payroll Tax '!N3149</f>
        <v>67430.2</v>
      </c>
      <c r="F3147" s="351">
        <f t="shared" si="387"/>
        <v>69439.619959999996</v>
      </c>
      <c r="G3147" s="352"/>
      <c r="H3147" s="351">
        <f t="shared" si="392"/>
        <v>0</v>
      </c>
      <c r="I3147" s="351">
        <f t="shared" si="388"/>
        <v>2009.4199599999993</v>
      </c>
      <c r="J3147" s="351">
        <f t="shared" si="389"/>
        <v>0</v>
      </c>
      <c r="K3147" s="293">
        <f>SUM('Employee Salary Payroll Tax '!I3149:K3149)</f>
        <v>11465.92</v>
      </c>
      <c r="L3147" s="293">
        <f>'Employee Salary Payroll Tax '!H3149</f>
        <v>0</v>
      </c>
      <c r="M3147" s="293">
        <f t="shared" si="390"/>
        <v>55964.28</v>
      </c>
      <c r="N3147" s="359">
        <f t="shared" si="391"/>
        <v>0</v>
      </c>
      <c r="O3147" s="331"/>
      <c r="P3147" s="61"/>
      <c r="Q3147" s="294"/>
      <c r="R3147" s="292"/>
      <c r="S3147" s="291"/>
    </row>
    <row r="3148" spans="1:19" ht="14.4">
      <c r="A3148" s="36">
        <f t="shared" si="393"/>
        <v>1825</v>
      </c>
      <c r="B3148" s="526"/>
      <c r="C3148" s="36" t="str">
        <f>VLOOKUP('Employee Salary Payroll Tax '!B3150,'Employee Salary Payroll Tax '!$D$1:$E$7,2,FALSE)</f>
        <v>NonUnion</v>
      </c>
      <c r="D3148" s="61">
        <f t="shared" si="386"/>
        <v>2.98E-2</v>
      </c>
      <c r="E3148" s="351">
        <f>'Employee Salary Payroll Tax '!N3150</f>
        <v>93375.8</v>
      </c>
      <c r="F3148" s="351">
        <f t="shared" si="387"/>
        <v>96158.398840000009</v>
      </c>
      <c r="G3148" s="352"/>
      <c r="H3148" s="351">
        <f t="shared" si="392"/>
        <v>0</v>
      </c>
      <c r="I3148" s="351">
        <f t="shared" si="388"/>
        <v>2782.598840000006</v>
      </c>
      <c r="J3148" s="351">
        <f t="shared" si="389"/>
        <v>0</v>
      </c>
      <c r="K3148" s="293">
        <f>SUM('Employee Salary Payroll Tax '!I3150:K3150)</f>
        <v>7062.75</v>
      </c>
      <c r="L3148" s="293">
        <f>'Employee Salary Payroll Tax '!H3150</f>
        <v>0</v>
      </c>
      <c r="M3148" s="293">
        <f t="shared" si="390"/>
        <v>86313.05</v>
      </c>
      <c r="N3148" s="359">
        <f t="shared" si="391"/>
        <v>0</v>
      </c>
      <c r="O3148" s="331"/>
      <c r="P3148" s="61"/>
      <c r="Q3148" s="294"/>
      <c r="R3148" s="292"/>
      <c r="S3148" s="291"/>
    </row>
    <row r="3149" spans="1:19" ht="14.4">
      <c r="A3149" s="36">
        <f t="shared" si="393"/>
        <v>1826</v>
      </c>
      <c r="B3149" s="526"/>
      <c r="C3149" s="36" t="str">
        <f>VLOOKUP('Employee Salary Payroll Tax '!B3151,'Employee Salary Payroll Tax '!$D$1:$E$7,2,FALSE)</f>
        <v>NonUnion</v>
      </c>
      <c r="D3149" s="61">
        <f t="shared" si="386"/>
        <v>2.98E-2</v>
      </c>
      <c r="E3149" s="351">
        <f>'Employee Salary Payroll Tax '!N3151</f>
        <v>52973.48</v>
      </c>
      <c r="F3149" s="351">
        <f t="shared" si="387"/>
        <v>54552.089704000005</v>
      </c>
      <c r="G3149" s="352"/>
      <c r="H3149" s="351">
        <f t="shared" si="392"/>
        <v>0</v>
      </c>
      <c r="I3149" s="351">
        <f t="shared" si="388"/>
        <v>1578.6097040000022</v>
      </c>
      <c r="J3149" s="351">
        <f t="shared" si="389"/>
        <v>0</v>
      </c>
      <c r="K3149" s="293">
        <f>SUM('Employee Salary Payroll Tax '!I3151:K3151)</f>
        <v>194.73999999999998</v>
      </c>
      <c r="L3149" s="293">
        <f>'Employee Salary Payroll Tax '!H3151</f>
        <v>8.2200000000000006</v>
      </c>
      <c r="M3149" s="293">
        <f t="shared" si="390"/>
        <v>52770.520000000004</v>
      </c>
      <c r="N3149" s="359">
        <f t="shared" si="391"/>
        <v>0</v>
      </c>
      <c r="O3149" s="331"/>
      <c r="P3149" s="61"/>
      <c r="Q3149" s="294"/>
      <c r="R3149" s="292"/>
      <c r="S3149" s="291"/>
    </row>
    <row r="3150" spans="1:19" ht="14.4">
      <c r="A3150" s="36">
        <f t="shared" si="393"/>
        <v>1827</v>
      </c>
      <c r="B3150" s="526"/>
      <c r="C3150" s="36" t="str">
        <f>VLOOKUP('Employee Salary Payroll Tax '!B3152,'Employee Salary Payroll Tax '!$D$1:$E$7,2,FALSE)</f>
        <v>IBEW</v>
      </c>
      <c r="D3150" s="61">
        <f t="shared" si="386"/>
        <v>6.875E-3</v>
      </c>
      <c r="E3150" s="351">
        <f>'Employee Salary Payroll Tax '!N3152</f>
        <v>51491.23</v>
      </c>
      <c r="F3150" s="351">
        <f t="shared" si="387"/>
        <v>51845.232206250002</v>
      </c>
      <c r="G3150" s="352"/>
      <c r="H3150" s="351">
        <f t="shared" si="392"/>
        <v>0</v>
      </c>
      <c r="I3150" s="351">
        <f t="shared" si="388"/>
        <v>354.00220624999929</v>
      </c>
      <c r="J3150" s="351">
        <f t="shared" si="389"/>
        <v>0</v>
      </c>
      <c r="K3150" s="293">
        <f>SUM('Employee Salary Payroll Tax '!I3152:K3152)</f>
        <v>51521.13</v>
      </c>
      <c r="L3150" s="293">
        <f>'Employee Salary Payroll Tax '!H3152</f>
        <v>0.96</v>
      </c>
      <c r="M3150" s="293">
        <f t="shared" si="390"/>
        <v>-30.85999999999418</v>
      </c>
      <c r="N3150" s="359">
        <f t="shared" si="391"/>
        <v>0</v>
      </c>
      <c r="O3150" s="331"/>
      <c r="P3150" s="61"/>
      <c r="Q3150" s="294"/>
      <c r="R3150" s="292"/>
      <c r="S3150" s="291"/>
    </row>
    <row r="3151" spans="1:19" ht="14.4">
      <c r="A3151" s="36">
        <f t="shared" si="393"/>
        <v>1828</v>
      </c>
      <c r="B3151" s="526"/>
      <c r="C3151" s="36" t="str">
        <f>VLOOKUP('Employee Salary Payroll Tax '!B3153,'Employee Salary Payroll Tax '!$D$1:$E$7,2,FALSE)</f>
        <v>NonUnion</v>
      </c>
      <c r="D3151" s="61">
        <f t="shared" si="386"/>
        <v>2.98E-2</v>
      </c>
      <c r="E3151" s="351">
        <f>'Employee Salary Payroll Tax '!N3153</f>
        <v>91477.9</v>
      </c>
      <c r="F3151" s="351">
        <f t="shared" si="387"/>
        <v>94203.941420000003</v>
      </c>
      <c r="G3151" s="352"/>
      <c r="H3151" s="351">
        <f t="shared" si="392"/>
        <v>0</v>
      </c>
      <c r="I3151" s="351">
        <f t="shared" si="388"/>
        <v>2726.0414200000087</v>
      </c>
      <c r="J3151" s="351">
        <f t="shared" si="389"/>
        <v>0</v>
      </c>
      <c r="K3151" s="293">
        <f>SUM('Employee Salary Payroll Tax '!I3153:K3153)</f>
        <v>26676.67</v>
      </c>
      <c r="L3151" s="293">
        <f>'Employee Salary Payroll Tax '!H3153</f>
        <v>0</v>
      </c>
      <c r="M3151" s="293">
        <f t="shared" si="390"/>
        <v>64801.229999999996</v>
      </c>
      <c r="N3151" s="359">
        <f t="shared" si="391"/>
        <v>0</v>
      </c>
      <c r="O3151" s="331"/>
      <c r="P3151" s="61"/>
      <c r="Q3151" s="294"/>
      <c r="R3151" s="292"/>
      <c r="S3151" s="291"/>
    </row>
    <row r="3152" spans="1:19" ht="14.4">
      <c r="A3152" s="36">
        <f t="shared" si="393"/>
        <v>1829</v>
      </c>
      <c r="B3152" s="526"/>
      <c r="C3152" s="36" t="str">
        <f>VLOOKUP('Employee Salary Payroll Tax '!B3154,'Employee Salary Payroll Tax '!$D$1:$E$7,2,FALSE)</f>
        <v>NonUnion</v>
      </c>
      <c r="D3152" s="61">
        <f t="shared" si="386"/>
        <v>2.98E-2</v>
      </c>
      <c r="E3152" s="351">
        <f>'Employee Salary Payroll Tax '!N3154</f>
        <v>84406.38</v>
      </c>
      <c r="F3152" s="351">
        <f t="shared" si="387"/>
        <v>86921.690124000015</v>
      </c>
      <c r="G3152" s="352"/>
      <c r="H3152" s="351">
        <f t="shared" si="392"/>
        <v>0</v>
      </c>
      <c r="I3152" s="351">
        <f t="shared" si="388"/>
        <v>2515.3101240000105</v>
      </c>
      <c r="J3152" s="351">
        <f t="shared" si="389"/>
        <v>0</v>
      </c>
      <c r="K3152" s="293">
        <f>SUM('Employee Salary Payroll Tax '!I3154:K3154)</f>
        <v>11799.42</v>
      </c>
      <c r="L3152" s="293">
        <f>'Employee Salary Payroll Tax '!H3154</f>
        <v>0</v>
      </c>
      <c r="M3152" s="293">
        <f t="shared" si="390"/>
        <v>72606.960000000006</v>
      </c>
      <c r="N3152" s="359">
        <f t="shared" si="391"/>
        <v>0</v>
      </c>
      <c r="O3152" s="331"/>
      <c r="P3152" s="61"/>
      <c r="Q3152" s="294"/>
      <c r="R3152" s="292"/>
      <c r="S3152" s="291"/>
    </row>
    <row r="3153" spans="1:19" ht="14.4">
      <c r="A3153" s="36">
        <f t="shared" si="393"/>
        <v>1830</v>
      </c>
      <c r="B3153" s="526"/>
      <c r="C3153" s="36" t="str">
        <f>VLOOKUP('Employee Salary Payroll Tax '!B3155,'Employee Salary Payroll Tax '!$D$1:$E$7,2,FALSE)</f>
        <v>NonUnion</v>
      </c>
      <c r="D3153" s="61">
        <f t="shared" ref="D3153:D3216" si="394">VLOOKUP(C3153,C$9:D$12,2)</f>
        <v>2.98E-2</v>
      </c>
      <c r="E3153" s="351">
        <f>'Employee Salary Payroll Tax '!N3155</f>
        <v>155924.63</v>
      </c>
      <c r="F3153" s="351">
        <f t="shared" ref="F3153:F3216" si="395">E3153*(1+D3153)</f>
        <v>160571.18397400001</v>
      </c>
      <c r="G3153" s="352"/>
      <c r="H3153" s="351">
        <f t="shared" si="392"/>
        <v>0</v>
      </c>
      <c r="I3153" s="351">
        <f t="shared" ref="I3153:I3216" si="396">F3153-E3153</f>
        <v>4646.5539740000095</v>
      </c>
      <c r="J3153" s="351">
        <f t="shared" ref="J3153:J3216" si="397">IF(H3153&gt;I3153,I3153*$J$12,H3153*$J$12)</f>
        <v>0</v>
      </c>
      <c r="K3153" s="293">
        <f>SUM('Employee Salary Payroll Tax '!I3155:K3155)</f>
        <v>73161.88</v>
      </c>
      <c r="L3153" s="293">
        <f>'Employee Salary Payroll Tax '!H3155</f>
        <v>0</v>
      </c>
      <c r="M3153" s="293">
        <f t="shared" ref="M3153:M3216" si="398">E3153-K3153-L3153</f>
        <v>82762.75</v>
      </c>
      <c r="N3153" s="359">
        <f t="shared" ref="N3153:N3216" si="399">J3153*K3153/(SUM(K3153:M3153)+0.000001)</f>
        <v>0</v>
      </c>
      <c r="O3153" s="331"/>
      <c r="P3153" s="61"/>
      <c r="Q3153" s="294"/>
      <c r="R3153" s="292"/>
      <c r="S3153" s="291"/>
    </row>
    <row r="3154" spans="1:19" ht="14.4">
      <c r="A3154" s="36">
        <f t="shared" si="393"/>
        <v>1831</v>
      </c>
      <c r="B3154" s="526"/>
      <c r="C3154" s="36" t="str">
        <f>VLOOKUP('Employee Salary Payroll Tax '!B3156,'Employee Salary Payroll Tax '!$D$1:$E$7,2,FALSE)</f>
        <v>IBEW</v>
      </c>
      <c r="D3154" s="61">
        <f t="shared" si="394"/>
        <v>6.875E-3</v>
      </c>
      <c r="E3154" s="351">
        <f>'Employee Salary Payroll Tax '!N3156</f>
        <v>43815.59</v>
      </c>
      <c r="F3154" s="351">
        <f t="shared" si="395"/>
        <v>44116.822181249998</v>
      </c>
      <c r="G3154" s="352"/>
      <c r="H3154" s="351">
        <f t="shared" ref="H3154:H3217" si="400">IF(E3154&gt;$H$12,0,$H$12-E3154)</f>
        <v>1184.4100000000035</v>
      </c>
      <c r="I3154" s="351">
        <f t="shared" si="396"/>
        <v>301.2321812500013</v>
      </c>
      <c r="J3154" s="351">
        <f t="shared" si="397"/>
        <v>1.8073930875000079</v>
      </c>
      <c r="K3154" s="293">
        <f>SUM('Employee Salary Payroll Tax '!I3156:K3156)</f>
        <v>43934.85</v>
      </c>
      <c r="L3154" s="293">
        <f>'Employee Salary Payroll Tax '!H3156</f>
        <v>0</v>
      </c>
      <c r="M3154" s="293">
        <f t="shared" si="398"/>
        <v>-119.26000000000204</v>
      </c>
      <c r="N3154" s="359">
        <f t="shared" si="399"/>
        <v>1.8123125624586458</v>
      </c>
      <c r="O3154" s="331"/>
      <c r="P3154" s="61"/>
      <c r="Q3154" s="294"/>
      <c r="R3154" s="292"/>
      <c r="S3154" s="291"/>
    </row>
    <row r="3155" spans="1:19" ht="14.4">
      <c r="A3155" s="36">
        <f t="shared" si="393"/>
        <v>1832</v>
      </c>
      <c r="B3155" s="526"/>
      <c r="C3155" s="36" t="str">
        <f>VLOOKUP('Employee Salary Payroll Tax '!B3157,'Employee Salary Payroll Tax '!$D$1:$E$7,2,FALSE)</f>
        <v>NonUnion</v>
      </c>
      <c r="D3155" s="61">
        <f t="shared" si="394"/>
        <v>2.98E-2</v>
      </c>
      <c r="E3155" s="351">
        <f>'Employee Salary Payroll Tax '!N3157</f>
        <v>61735.85</v>
      </c>
      <c r="F3155" s="351">
        <f t="shared" si="395"/>
        <v>63575.578330000004</v>
      </c>
      <c r="G3155" s="352"/>
      <c r="H3155" s="351">
        <f t="shared" si="400"/>
        <v>0</v>
      </c>
      <c r="I3155" s="351">
        <f t="shared" si="396"/>
        <v>1839.7283300000054</v>
      </c>
      <c r="J3155" s="351">
        <f t="shared" si="397"/>
        <v>0</v>
      </c>
      <c r="K3155" s="293">
        <f>SUM('Employee Salary Payroll Tax '!I3157:K3157)</f>
        <v>61735.85</v>
      </c>
      <c r="L3155" s="293">
        <f>'Employee Salary Payroll Tax '!H3157</f>
        <v>0</v>
      </c>
      <c r="M3155" s="293">
        <f t="shared" si="398"/>
        <v>0</v>
      </c>
      <c r="N3155" s="359">
        <f t="shared" si="399"/>
        <v>0</v>
      </c>
      <c r="O3155" s="331"/>
      <c r="P3155" s="61"/>
      <c r="Q3155" s="294"/>
      <c r="R3155" s="292"/>
      <c r="S3155" s="291"/>
    </row>
    <row r="3156" spans="1:19" ht="14.4">
      <c r="A3156" s="36">
        <f t="shared" si="393"/>
        <v>1833</v>
      </c>
      <c r="B3156" s="526"/>
      <c r="C3156" s="36" t="str">
        <f>VLOOKUP('Employee Salary Payroll Tax '!B3158,'Employee Salary Payroll Tax '!$D$1:$E$7,2,FALSE)</f>
        <v>NonUnion</v>
      </c>
      <c r="D3156" s="61">
        <f t="shared" si="394"/>
        <v>2.98E-2</v>
      </c>
      <c r="E3156" s="351">
        <f>'Employee Salary Payroll Tax '!N3158</f>
        <v>79804.149999999994</v>
      </c>
      <c r="F3156" s="351">
        <f t="shared" si="395"/>
        <v>82182.313670000003</v>
      </c>
      <c r="G3156" s="352"/>
      <c r="H3156" s="351">
        <f t="shared" si="400"/>
        <v>0</v>
      </c>
      <c r="I3156" s="351">
        <f t="shared" si="396"/>
        <v>2378.163670000009</v>
      </c>
      <c r="J3156" s="351">
        <f t="shared" si="397"/>
        <v>0</v>
      </c>
      <c r="K3156" s="293">
        <f>SUM('Employee Salary Payroll Tax '!I3158:K3158)</f>
        <v>41042.550000000003</v>
      </c>
      <c r="L3156" s="293">
        <f>'Employee Salary Payroll Tax '!H3158</f>
        <v>0</v>
      </c>
      <c r="M3156" s="293">
        <f t="shared" si="398"/>
        <v>38761.599999999991</v>
      </c>
      <c r="N3156" s="359">
        <f t="shared" si="399"/>
        <v>0</v>
      </c>
      <c r="O3156" s="331"/>
      <c r="P3156" s="61"/>
      <c r="Q3156" s="294"/>
      <c r="R3156" s="292"/>
      <c r="S3156" s="291"/>
    </row>
    <row r="3157" spans="1:19" ht="14.4">
      <c r="A3157" s="36">
        <f t="shared" si="393"/>
        <v>1834</v>
      </c>
      <c r="B3157" s="526"/>
      <c r="C3157" s="36" t="str">
        <f>VLOOKUP('Employee Salary Payroll Tax '!B3159,'Employee Salary Payroll Tax '!$D$1:$E$7,2,FALSE)</f>
        <v>NonUnion</v>
      </c>
      <c r="D3157" s="61">
        <f t="shared" si="394"/>
        <v>2.98E-2</v>
      </c>
      <c r="E3157" s="351">
        <f>'Employee Salary Payroll Tax '!N3159</f>
        <v>61314.8</v>
      </c>
      <c r="F3157" s="351">
        <f t="shared" si="395"/>
        <v>63141.981040000006</v>
      </c>
      <c r="G3157" s="352"/>
      <c r="H3157" s="351">
        <f t="shared" si="400"/>
        <v>0</v>
      </c>
      <c r="I3157" s="351">
        <f t="shared" si="396"/>
        <v>1827.1810400000031</v>
      </c>
      <c r="J3157" s="351">
        <f t="shared" si="397"/>
        <v>0</v>
      </c>
      <c r="K3157" s="293">
        <f>SUM('Employee Salary Payroll Tax '!I3159:K3159)</f>
        <v>58863.71</v>
      </c>
      <c r="L3157" s="293">
        <f>'Employee Salary Payroll Tax '!H3159</f>
        <v>0</v>
      </c>
      <c r="M3157" s="293">
        <f t="shared" si="398"/>
        <v>2451.0900000000038</v>
      </c>
      <c r="N3157" s="359">
        <f t="shared" si="399"/>
        <v>0</v>
      </c>
      <c r="O3157" s="331"/>
      <c r="P3157" s="61"/>
      <c r="Q3157" s="294"/>
      <c r="R3157" s="292"/>
      <c r="S3157" s="291"/>
    </row>
    <row r="3158" spans="1:19" ht="14.4">
      <c r="A3158" s="36">
        <f t="shared" si="393"/>
        <v>1835</v>
      </c>
      <c r="B3158" s="526"/>
      <c r="C3158" s="36" t="str">
        <f>VLOOKUP('Employee Salary Payroll Tax '!B3160,'Employee Salary Payroll Tax '!$D$1:$E$7,2,FALSE)</f>
        <v>IBEW</v>
      </c>
      <c r="D3158" s="61">
        <f t="shared" si="394"/>
        <v>6.875E-3</v>
      </c>
      <c r="E3158" s="351">
        <f>'Employee Salary Payroll Tax '!N3160</f>
        <v>187688.72</v>
      </c>
      <c r="F3158" s="351">
        <f t="shared" si="395"/>
        <v>188979.07994999998</v>
      </c>
      <c r="G3158" s="352"/>
      <c r="H3158" s="351">
        <f t="shared" si="400"/>
        <v>0</v>
      </c>
      <c r="I3158" s="351">
        <f t="shared" si="396"/>
        <v>1290.3599499999837</v>
      </c>
      <c r="J3158" s="351">
        <f t="shared" si="397"/>
        <v>0</v>
      </c>
      <c r="K3158" s="293">
        <f>SUM('Employee Salary Payroll Tax '!I3160:K3160)</f>
        <v>170312.24</v>
      </c>
      <c r="L3158" s="293">
        <f>'Employee Salary Payroll Tax '!H3160</f>
        <v>0</v>
      </c>
      <c r="M3158" s="293">
        <f t="shared" si="398"/>
        <v>17376.48000000001</v>
      </c>
      <c r="N3158" s="359">
        <f t="shared" si="399"/>
        <v>0</v>
      </c>
      <c r="O3158" s="331"/>
      <c r="P3158" s="61"/>
      <c r="Q3158" s="294"/>
      <c r="R3158" s="292"/>
      <c r="S3158" s="291"/>
    </row>
    <row r="3159" spans="1:19" ht="14.4">
      <c r="A3159" s="36">
        <f t="shared" si="393"/>
        <v>1836</v>
      </c>
      <c r="B3159" s="526"/>
      <c r="C3159" s="36" t="str">
        <f>VLOOKUP('Employee Salary Payroll Tax '!B3161,'Employee Salary Payroll Tax '!$D$1:$E$7,2,FALSE)</f>
        <v>NonUnion</v>
      </c>
      <c r="D3159" s="61">
        <f t="shared" si="394"/>
        <v>2.98E-2</v>
      </c>
      <c r="E3159" s="351">
        <f>'Employee Salary Payroll Tax '!N3161</f>
        <v>63461.78</v>
      </c>
      <c r="F3159" s="351">
        <f t="shared" si="395"/>
        <v>65352.941043999999</v>
      </c>
      <c r="G3159" s="352"/>
      <c r="H3159" s="351">
        <f t="shared" si="400"/>
        <v>0</v>
      </c>
      <c r="I3159" s="351">
        <f t="shared" si="396"/>
        <v>1891.1610440000004</v>
      </c>
      <c r="J3159" s="351">
        <f t="shared" si="397"/>
        <v>0</v>
      </c>
      <c r="K3159" s="293">
        <f>SUM('Employee Salary Payroll Tax '!I3161:K3161)</f>
        <v>14567.880000000001</v>
      </c>
      <c r="L3159" s="293">
        <f>'Employee Salary Payroll Tax '!H3161</f>
        <v>0</v>
      </c>
      <c r="M3159" s="293">
        <f t="shared" si="398"/>
        <v>48893.899999999994</v>
      </c>
      <c r="N3159" s="359">
        <f t="shared" si="399"/>
        <v>0</v>
      </c>
      <c r="O3159" s="331"/>
      <c r="P3159" s="61"/>
      <c r="Q3159" s="294"/>
      <c r="R3159" s="292"/>
      <c r="S3159" s="291"/>
    </row>
    <row r="3160" spans="1:19" ht="14.4">
      <c r="A3160" s="36">
        <f t="shared" si="393"/>
        <v>1837</v>
      </c>
      <c r="B3160" s="526"/>
      <c r="C3160" s="36" t="str">
        <f>VLOOKUP('Employee Salary Payroll Tax '!B3162,'Employee Salary Payroll Tax '!$D$1:$E$7,2,FALSE)</f>
        <v>IBEW</v>
      </c>
      <c r="D3160" s="61">
        <f t="shared" si="394"/>
        <v>6.875E-3</v>
      </c>
      <c r="E3160" s="351">
        <f>'Employee Salary Payroll Tax '!N3162</f>
        <v>86931.93</v>
      </c>
      <c r="F3160" s="351">
        <f t="shared" si="395"/>
        <v>87529.587018749997</v>
      </c>
      <c r="G3160" s="352"/>
      <c r="H3160" s="351">
        <f t="shared" si="400"/>
        <v>0</v>
      </c>
      <c r="I3160" s="351">
        <f t="shared" si="396"/>
        <v>597.65701875000377</v>
      </c>
      <c r="J3160" s="351">
        <f t="shared" si="397"/>
        <v>0</v>
      </c>
      <c r="K3160" s="293">
        <f>SUM('Employee Salary Payroll Tax '!I3162:K3162)</f>
        <v>80183.47</v>
      </c>
      <c r="L3160" s="293">
        <f>'Employee Salary Payroll Tax '!H3162</f>
        <v>0</v>
      </c>
      <c r="M3160" s="293">
        <f t="shared" si="398"/>
        <v>6748.4599999999919</v>
      </c>
      <c r="N3160" s="359">
        <f t="shared" si="399"/>
        <v>0</v>
      </c>
      <c r="O3160" s="331"/>
      <c r="P3160" s="61"/>
      <c r="Q3160" s="294"/>
      <c r="R3160" s="292"/>
      <c r="S3160" s="291"/>
    </row>
    <row r="3161" spans="1:19" ht="14.4">
      <c r="A3161" s="36">
        <f t="shared" si="393"/>
        <v>1838</v>
      </c>
      <c r="B3161" s="526"/>
      <c r="C3161" s="36" t="str">
        <f>VLOOKUP('Employee Salary Payroll Tax '!B3163,'Employee Salary Payroll Tax '!$D$1:$E$7,2,FALSE)</f>
        <v>NonUnion</v>
      </c>
      <c r="D3161" s="61">
        <f t="shared" si="394"/>
        <v>2.98E-2</v>
      </c>
      <c r="E3161" s="351">
        <f>'Employee Salary Payroll Tax '!N3163</f>
        <v>91942.04</v>
      </c>
      <c r="F3161" s="351">
        <f t="shared" si="395"/>
        <v>94681.912792000003</v>
      </c>
      <c r="G3161" s="352"/>
      <c r="H3161" s="351">
        <f t="shared" si="400"/>
        <v>0</v>
      </c>
      <c r="I3161" s="351">
        <f t="shared" si="396"/>
        <v>2739.8727920000092</v>
      </c>
      <c r="J3161" s="351">
        <f t="shared" si="397"/>
        <v>0</v>
      </c>
      <c r="K3161" s="293">
        <f>SUM('Employee Salary Payroll Tax '!I3163:K3163)</f>
        <v>24286.9</v>
      </c>
      <c r="L3161" s="293">
        <f>'Employee Salary Payroll Tax '!H3163</f>
        <v>0</v>
      </c>
      <c r="M3161" s="293">
        <f t="shared" si="398"/>
        <v>67655.139999999985</v>
      </c>
      <c r="N3161" s="359">
        <f t="shared" si="399"/>
        <v>0</v>
      </c>
      <c r="O3161" s="331"/>
      <c r="P3161" s="61"/>
      <c r="Q3161" s="294"/>
      <c r="R3161" s="292"/>
      <c r="S3161" s="291"/>
    </row>
    <row r="3162" spans="1:19" ht="14.4">
      <c r="A3162" s="36">
        <f t="shared" si="393"/>
        <v>1839</v>
      </c>
      <c r="B3162" s="526"/>
      <c r="C3162" s="36" t="str">
        <f>VLOOKUP('Employee Salary Payroll Tax '!B3164,'Employee Salary Payroll Tax '!$D$1:$E$7,2,FALSE)</f>
        <v>NonUnion</v>
      </c>
      <c r="D3162" s="61">
        <f t="shared" si="394"/>
        <v>2.98E-2</v>
      </c>
      <c r="E3162" s="351">
        <f>'Employee Salary Payroll Tax '!N3164</f>
        <v>57405</v>
      </c>
      <c r="F3162" s="351">
        <f t="shared" si="395"/>
        <v>59115.669000000002</v>
      </c>
      <c r="G3162" s="352"/>
      <c r="H3162" s="351">
        <f t="shared" si="400"/>
        <v>0</v>
      </c>
      <c r="I3162" s="351">
        <f t="shared" si="396"/>
        <v>1710.6690000000017</v>
      </c>
      <c r="J3162" s="351">
        <f t="shared" si="397"/>
        <v>0</v>
      </c>
      <c r="K3162" s="293">
        <f>SUM('Employee Salary Payroll Tax '!I3164:K3164)</f>
        <v>54289.67</v>
      </c>
      <c r="L3162" s="293">
        <f>'Employee Salary Payroll Tax '!H3164</f>
        <v>0</v>
      </c>
      <c r="M3162" s="293">
        <f t="shared" si="398"/>
        <v>3115.3300000000017</v>
      </c>
      <c r="N3162" s="359">
        <f t="shared" si="399"/>
        <v>0</v>
      </c>
      <c r="O3162" s="331"/>
      <c r="P3162" s="61"/>
      <c r="Q3162" s="294"/>
      <c r="R3162" s="292"/>
      <c r="S3162" s="291"/>
    </row>
    <row r="3163" spans="1:19" ht="14.4">
      <c r="A3163" s="36">
        <f t="shared" si="393"/>
        <v>1840</v>
      </c>
      <c r="B3163" s="526"/>
      <c r="C3163" s="36" t="str">
        <f>VLOOKUP('Employee Salary Payroll Tax '!B3165,'Employee Salary Payroll Tax '!$D$1:$E$7,2,FALSE)</f>
        <v>UA</v>
      </c>
      <c r="D3163" s="61">
        <f t="shared" si="394"/>
        <v>0.03</v>
      </c>
      <c r="E3163" s="351">
        <f>'Employee Salary Payroll Tax '!N3165</f>
        <v>61731.38</v>
      </c>
      <c r="F3163" s="351">
        <f t="shared" si="395"/>
        <v>63583.321400000001</v>
      </c>
      <c r="G3163" s="352"/>
      <c r="H3163" s="351">
        <f t="shared" si="400"/>
        <v>0</v>
      </c>
      <c r="I3163" s="351">
        <f t="shared" si="396"/>
        <v>1851.9414000000033</v>
      </c>
      <c r="J3163" s="351">
        <f t="shared" si="397"/>
        <v>0</v>
      </c>
      <c r="K3163" s="293">
        <f>SUM('Employee Salary Payroll Tax '!I3165:K3165)</f>
        <v>55889.51</v>
      </c>
      <c r="L3163" s="293">
        <f>'Employee Salary Payroll Tax '!H3165</f>
        <v>1195.24</v>
      </c>
      <c r="M3163" s="293">
        <f t="shared" si="398"/>
        <v>4646.6299999999956</v>
      </c>
      <c r="N3163" s="359">
        <f t="shared" si="399"/>
        <v>0</v>
      </c>
      <c r="O3163" s="331"/>
      <c r="P3163" s="61"/>
      <c r="Q3163" s="294"/>
      <c r="R3163" s="292"/>
      <c r="S3163" s="291"/>
    </row>
    <row r="3164" spans="1:19" ht="14.4">
      <c r="A3164" s="36">
        <f t="shared" si="393"/>
        <v>1841</v>
      </c>
      <c r="B3164" s="526"/>
      <c r="C3164" s="36" t="str">
        <f>VLOOKUP('Employee Salary Payroll Tax '!B3166,'Employee Salary Payroll Tax '!$D$1:$E$7,2,FALSE)</f>
        <v>IBEW</v>
      </c>
      <c r="D3164" s="61">
        <f t="shared" si="394"/>
        <v>6.875E-3</v>
      </c>
      <c r="E3164" s="351">
        <f>'Employee Salary Payroll Tax '!N3166</f>
        <v>68148.800000000003</v>
      </c>
      <c r="F3164" s="351">
        <f t="shared" si="395"/>
        <v>68617.323000000004</v>
      </c>
      <c r="G3164" s="352"/>
      <c r="H3164" s="351">
        <f t="shared" si="400"/>
        <v>0</v>
      </c>
      <c r="I3164" s="351">
        <f t="shared" si="396"/>
        <v>468.52300000000105</v>
      </c>
      <c r="J3164" s="351">
        <f t="shared" si="397"/>
        <v>0</v>
      </c>
      <c r="K3164" s="293">
        <f>SUM('Employee Salary Payroll Tax '!I3166:K3166)</f>
        <v>18222.989999999998</v>
      </c>
      <c r="L3164" s="293">
        <f>'Employee Salary Payroll Tax '!H3166</f>
        <v>0</v>
      </c>
      <c r="M3164" s="293">
        <f t="shared" si="398"/>
        <v>49925.810000000005</v>
      </c>
      <c r="N3164" s="359">
        <f t="shared" si="399"/>
        <v>0</v>
      </c>
      <c r="O3164" s="331"/>
      <c r="P3164" s="61"/>
      <c r="Q3164" s="294"/>
      <c r="R3164" s="292"/>
      <c r="S3164" s="291"/>
    </row>
    <row r="3165" spans="1:19" ht="14.4">
      <c r="A3165" s="36">
        <f t="shared" si="393"/>
        <v>1842</v>
      </c>
      <c r="B3165" s="526"/>
      <c r="C3165" s="36" t="str">
        <f>VLOOKUP('Employee Salary Payroll Tax '!B3167,'Employee Salary Payroll Tax '!$D$1:$E$7,2,FALSE)</f>
        <v>NonUnion</v>
      </c>
      <c r="D3165" s="61">
        <f t="shared" si="394"/>
        <v>2.98E-2</v>
      </c>
      <c r="E3165" s="351">
        <f>'Employee Salary Payroll Tax '!N3167</f>
        <v>10800</v>
      </c>
      <c r="F3165" s="351">
        <f t="shared" si="395"/>
        <v>11121.84</v>
      </c>
      <c r="G3165" s="352"/>
      <c r="H3165" s="351">
        <f t="shared" si="400"/>
        <v>34200</v>
      </c>
      <c r="I3165" s="351">
        <f t="shared" si="396"/>
        <v>321.84000000000015</v>
      </c>
      <c r="J3165" s="351">
        <f t="shared" si="397"/>
        <v>1.931040000000001</v>
      </c>
      <c r="K3165" s="293">
        <f>SUM('Employee Salary Payroll Tax '!I3167:K3167)</f>
        <v>7776</v>
      </c>
      <c r="L3165" s="293">
        <f>'Employee Salary Payroll Tax '!H3167</f>
        <v>0</v>
      </c>
      <c r="M3165" s="293">
        <f t="shared" si="398"/>
        <v>3024</v>
      </c>
      <c r="N3165" s="359">
        <f t="shared" si="399"/>
        <v>1.3903487998712647</v>
      </c>
      <c r="O3165" s="331"/>
      <c r="P3165" s="61"/>
      <c r="Q3165" s="294"/>
      <c r="R3165" s="292"/>
      <c r="S3165" s="291"/>
    </row>
    <row r="3166" spans="1:19" ht="14.4">
      <c r="A3166" s="36">
        <f t="shared" si="393"/>
        <v>1843</v>
      </c>
      <c r="B3166" s="526"/>
      <c r="C3166" s="36" t="str">
        <f>VLOOKUP('Employee Salary Payroll Tax '!B3168,'Employee Salary Payroll Tax '!$D$1:$E$7,2,FALSE)</f>
        <v>NonUnion</v>
      </c>
      <c r="D3166" s="61">
        <f t="shared" si="394"/>
        <v>2.98E-2</v>
      </c>
      <c r="E3166" s="351">
        <f>'Employee Salary Payroll Tax '!N3168</f>
        <v>85807.71</v>
      </c>
      <c r="F3166" s="351">
        <f t="shared" si="395"/>
        <v>88364.779758000004</v>
      </c>
      <c r="G3166" s="352"/>
      <c r="H3166" s="351">
        <f t="shared" si="400"/>
        <v>0</v>
      </c>
      <c r="I3166" s="351">
        <f t="shared" si="396"/>
        <v>2557.0697579999978</v>
      </c>
      <c r="J3166" s="351">
        <f t="shared" si="397"/>
        <v>0</v>
      </c>
      <c r="K3166" s="293">
        <f>SUM('Employee Salary Payroll Tax '!I3168:K3168)</f>
        <v>41603.129999999997</v>
      </c>
      <c r="L3166" s="293">
        <f>'Employee Salary Payroll Tax '!H3168</f>
        <v>0</v>
      </c>
      <c r="M3166" s="293">
        <f t="shared" si="398"/>
        <v>44204.580000000009</v>
      </c>
      <c r="N3166" s="359">
        <f t="shared" si="399"/>
        <v>0</v>
      </c>
      <c r="O3166" s="331"/>
      <c r="P3166" s="61"/>
      <c r="Q3166" s="294"/>
      <c r="R3166" s="292"/>
      <c r="S3166" s="291"/>
    </row>
    <row r="3167" spans="1:19" ht="14.4">
      <c r="A3167" s="36">
        <f t="shared" si="393"/>
        <v>1844</v>
      </c>
      <c r="B3167" s="526"/>
      <c r="C3167" s="36" t="str">
        <f>VLOOKUP('Employee Salary Payroll Tax '!B3169,'Employee Salary Payroll Tax '!$D$1:$E$7,2,FALSE)</f>
        <v>IBEW</v>
      </c>
      <c r="D3167" s="61">
        <f t="shared" si="394"/>
        <v>6.875E-3</v>
      </c>
      <c r="E3167" s="351">
        <f>'Employee Salary Payroll Tax '!N3169</f>
        <v>154250.75</v>
      </c>
      <c r="F3167" s="351">
        <f t="shared" si="395"/>
        <v>155311.22390625</v>
      </c>
      <c r="G3167" s="352"/>
      <c r="H3167" s="351">
        <f t="shared" si="400"/>
        <v>0</v>
      </c>
      <c r="I3167" s="351">
        <f t="shared" si="396"/>
        <v>1060.4739062500012</v>
      </c>
      <c r="J3167" s="351">
        <f t="shared" si="397"/>
        <v>0</v>
      </c>
      <c r="K3167" s="293">
        <f>SUM('Employee Salary Payroll Tax '!I3169:K3169)</f>
        <v>141293.70000000001</v>
      </c>
      <c r="L3167" s="293">
        <f>'Employee Salary Payroll Tax '!H3169</f>
        <v>0</v>
      </c>
      <c r="M3167" s="293">
        <f t="shared" si="398"/>
        <v>12957.049999999988</v>
      </c>
      <c r="N3167" s="359">
        <f t="shared" si="399"/>
        <v>0</v>
      </c>
      <c r="O3167" s="331"/>
      <c r="P3167" s="61"/>
      <c r="Q3167" s="294"/>
      <c r="R3167" s="292"/>
      <c r="S3167" s="291"/>
    </row>
    <row r="3168" spans="1:19" ht="14.4">
      <c r="A3168" s="36">
        <f t="shared" si="393"/>
        <v>1845</v>
      </c>
      <c r="B3168" s="526"/>
      <c r="C3168" s="36" t="str">
        <f>VLOOKUP('Employee Salary Payroll Tax '!B3170,'Employee Salary Payroll Tax '!$D$1:$E$7,2,FALSE)</f>
        <v>NonUnion</v>
      </c>
      <c r="D3168" s="61">
        <f t="shared" si="394"/>
        <v>2.98E-2</v>
      </c>
      <c r="E3168" s="351">
        <f>'Employee Salary Payroll Tax '!N3170</f>
        <v>92421.62</v>
      </c>
      <c r="F3168" s="351">
        <f t="shared" si="395"/>
        <v>95175.784276000006</v>
      </c>
      <c r="G3168" s="352"/>
      <c r="H3168" s="351">
        <f t="shared" si="400"/>
        <v>0</v>
      </c>
      <c r="I3168" s="351">
        <f t="shared" si="396"/>
        <v>2754.1642760000104</v>
      </c>
      <c r="J3168" s="351">
        <f t="shared" si="397"/>
        <v>0</v>
      </c>
      <c r="K3168" s="293">
        <f>SUM('Employee Salary Payroll Tax '!I3170:K3170)</f>
        <v>71.91</v>
      </c>
      <c r="L3168" s="293">
        <f>'Employee Salary Payroll Tax '!H3170</f>
        <v>0</v>
      </c>
      <c r="M3168" s="293">
        <f t="shared" si="398"/>
        <v>92349.709999999992</v>
      </c>
      <c r="N3168" s="359">
        <f t="shared" si="399"/>
        <v>0</v>
      </c>
      <c r="O3168" s="331"/>
      <c r="P3168" s="61"/>
      <c r="Q3168" s="294"/>
      <c r="R3168" s="292"/>
      <c r="S3168" s="291"/>
    </row>
    <row r="3169" spans="1:19" ht="14.4">
      <c r="A3169" s="36">
        <f t="shared" si="393"/>
        <v>1846</v>
      </c>
      <c r="B3169" s="526"/>
      <c r="C3169" s="36" t="str">
        <f>VLOOKUP('Employee Salary Payroll Tax '!B3171,'Employee Salary Payroll Tax '!$D$1:$E$7,2,FALSE)</f>
        <v>UA</v>
      </c>
      <c r="D3169" s="61">
        <f t="shared" si="394"/>
        <v>0.03</v>
      </c>
      <c r="E3169" s="351">
        <f>'Employee Salary Payroll Tax '!N3171</f>
        <v>68612.44</v>
      </c>
      <c r="F3169" s="351">
        <f t="shared" si="395"/>
        <v>70670.813200000004</v>
      </c>
      <c r="G3169" s="352"/>
      <c r="H3169" s="351">
        <f t="shared" si="400"/>
        <v>0</v>
      </c>
      <c r="I3169" s="351">
        <f t="shared" si="396"/>
        <v>2058.3732000000018</v>
      </c>
      <c r="J3169" s="351">
        <f t="shared" si="397"/>
        <v>0</v>
      </c>
      <c r="K3169" s="293">
        <f>SUM('Employee Salary Payroll Tax '!I3171:K3171)</f>
        <v>61848.639999999992</v>
      </c>
      <c r="L3169" s="293">
        <f>'Employee Salary Payroll Tax '!H3171</f>
        <v>0</v>
      </c>
      <c r="M3169" s="293">
        <f t="shared" si="398"/>
        <v>6763.8000000000102</v>
      </c>
      <c r="N3169" s="359">
        <f t="shared" si="399"/>
        <v>0</v>
      </c>
      <c r="O3169" s="331"/>
      <c r="P3169" s="61"/>
      <c r="Q3169" s="294"/>
      <c r="R3169" s="292"/>
      <c r="S3169" s="291"/>
    </row>
    <row r="3170" spans="1:19" ht="14.4">
      <c r="A3170" s="36">
        <f t="shared" si="393"/>
        <v>1847</v>
      </c>
      <c r="B3170" s="526"/>
      <c r="C3170" s="36" t="str">
        <f>VLOOKUP('Employee Salary Payroll Tax '!B3172,'Employee Salary Payroll Tax '!$D$1:$E$7,2,FALSE)</f>
        <v>IBEW</v>
      </c>
      <c r="D3170" s="61">
        <f t="shared" si="394"/>
        <v>6.875E-3</v>
      </c>
      <c r="E3170" s="351">
        <f>'Employee Salary Payroll Tax '!N3172</f>
        <v>8677.06</v>
      </c>
      <c r="F3170" s="351">
        <f t="shared" si="395"/>
        <v>8736.7147874999991</v>
      </c>
      <c r="G3170" s="352"/>
      <c r="H3170" s="351">
        <f t="shared" si="400"/>
        <v>36322.94</v>
      </c>
      <c r="I3170" s="351">
        <f t="shared" si="396"/>
        <v>59.654787499999657</v>
      </c>
      <c r="J3170" s="351">
        <f t="shared" si="397"/>
        <v>0.35792872499999795</v>
      </c>
      <c r="K3170" s="293">
        <f>SUM('Employee Salary Payroll Tax '!I3172:K3172)</f>
        <v>8677.06</v>
      </c>
      <c r="L3170" s="293">
        <f>'Employee Salary Payroll Tax '!H3172</f>
        <v>0</v>
      </c>
      <c r="M3170" s="293">
        <f t="shared" si="398"/>
        <v>0</v>
      </c>
      <c r="N3170" s="359">
        <f t="shared" si="399"/>
        <v>0.35792872495874795</v>
      </c>
      <c r="O3170" s="331"/>
      <c r="P3170" s="61"/>
      <c r="Q3170" s="294"/>
      <c r="R3170" s="292"/>
      <c r="S3170" s="291"/>
    </row>
    <row r="3171" spans="1:19" ht="14.4">
      <c r="A3171" s="36">
        <f t="shared" si="393"/>
        <v>1848</v>
      </c>
      <c r="B3171" s="526"/>
      <c r="C3171" s="36" t="str">
        <f>VLOOKUP('Employee Salary Payroll Tax '!B3173,'Employee Salary Payroll Tax '!$D$1:$E$7,2,FALSE)</f>
        <v>NonUnion</v>
      </c>
      <c r="D3171" s="61">
        <f t="shared" si="394"/>
        <v>2.98E-2</v>
      </c>
      <c r="E3171" s="351">
        <f>'Employee Salary Payroll Tax '!N3173</f>
        <v>51280.12</v>
      </c>
      <c r="F3171" s="351">
        <f t="shared" si="395"/>
        <v>52808.267576000006</v>
      </c>
      <c r="G3171" s="352"/>
      <c r="H3171" s="351">
        <f t="shared" si="400"/>
        <v>0</v>
      </c>
      <c r="I3171" s="351">
        <f t="shared" si="396"/>
        <v>1528.147576000003</v>
      </c>
      <c r="J3171" s="351">
        <f t="shared" si="397"/>
        <v>0</v>
      </c>
      <c r="K3171" s="293">
        <f>SUM('Employee Salary Payroll Tax '!I3173:K3173)</f>
        <v>31587.850000000002</v>
      </c>
      <c r="L3171" s="293">
        <f>'Employee Salary Payroll Tax '!H3173</f>
        <v>0</v>
      </c>
      <c r="M3171" s="293">
        <f t="shared" si="398"/>
        <v>19692.27</v>
      </c>
      <c r="N3171" s="359">
        <f t="shared" si="399"/>
        <v>0</v>
      </c>
      <c r="O3171" s="331"/>
      <c r="P3171" s="61"/>
      <c r="Q3171" s="294"/>
      <c r="R3171" s="292"/>
      <c r="S3171" s="291"/>
    </row>
    <row r="3172" spans="1:19" ht="14.4">
      <c r="A3172" s="36">
        <f t="shared" si="393"/>
        <v>1849</v>
      </c>
      <c r="B3172" s="526"/>
      <c r="C3172" s="36" t="str">
        <f>VLOOKUP('Employee Salary Payroll Tax '!B3174,'Employee Salary Payroll Tax '!$D$1:$E$7,2,FALSE)</f>
        <v>NonUnion</v>
      </c>
      <c r="D3172" s="61">
        <f t="shared" si="394"/>
        <v>2.98E-2</v>
      </c>
      <c r="E3172" s="351">
        <f>'Employee Salary Payroll Tax '!N3174</f>
        <v>-0.2</v>
      </c>
      <c r="F3172" s="351">
        <f t="shared" si="395"/>
        <v>-0.20596000000000003</v>
      </c>
      <c r="G3172" s="352"/>
      <c r="H3172" s="351">
        <f t="shared" si="400"/>
        <v>45000.2</v>
      </c>
      <c r="I3172" s="351">
        <f t="shared" si="396"/>
        <v>-5.9600000000000208E-3</v>
      </c>
      <c r="J3172" s="351">
        <f t="shared" si="397"/>
        <v>-3.5760000000000125E-5</v>
      </c>
      <c r="K3172" s="293">
        <f>SUM('Employee Salary Payroll Tax '!I3174:K3174)</f>
        <v>177.43</v>
      </c>
      <c r="L3172" s="293">
        <f>'Employee Salary Payroll Tax '!H3174</f>
        <v>0</v>
      </c>
      <c r="M3172" s="293">
        <f t="shared" si="398"/>
        <v>-177.63</v>
      </c>
      <c r="N3172" s="359">
        <f t="shared" si="399"/>
        <v>3.1724642623215032E-2</v>
      </c>
      <c r="O3172" s="331"/>
      <c r="P3172" s="61"/>
      <c r="Q3172" s="294"/>
      <c r="R3172" s="292"/>
      <c r="S3172" s="291"/>
    </row>
    <row r="3173" spans="1:19" ht="14.4">
      <c r="A3173" s="36">
        <f t="shared" si="393"/>
        <v>1850</v>
      </c>
      <c r="B3173" s="526"/>
      <c r="C3173" s="36" t="str">
        <f>VLOOKUP('Employee Salary Payroll Tax '!B3175,'Employee Salary Payroll Tax '!$D$1:$E$7,2,FALSE)</f>
        <v>NonUnion</v>
      </c>
      <c r="D3173" s="61">
        <f t="shared" si="394"/>
        <v>2.98E-2</v>
      </c>
      <c r="E3173" s="351">
        <f>'Employee Salary Payroll Tax '!N3175</f>
        <v>63623.33</v>
      </c>
      <c r="F3173" s="351">
        <f t="shared" si="395"/>
        <v>65519.305234000007</v>
      </c>
      <c r="G3173" s="352"/>
      <c r="H3173" s="351">
        <f t="shared" si="400"/>
        <v>0</v>
      </c>
      <c r="I3173" s="351">
        <f t="shared" si="396"/>
        <v>1895.975234000005</v>
      </c>
      <c r="J3173" s="351">
        <f t="shared" si="397"/>
        <v>0</v>
      </c>
      <c r="K3173" s="293">
        <f>SUM('Employee Salary Payroll Tax '!I3175:K3175)</f>
        <v>63505.49</v>
      </c>
      <c r="L3173" s="293">
        <f>'Employee Salary Payroll Tax '!H3175</f>
        <v>0</v>
      </c>
      <c r="M3173" s="293">
        <f t="shared" si="398"/>
        <v>117.84000000000378</v>
      </c>
      <c r="N3173" s="359">
        <f t="shared" si="399"/>
        <v>0</v>
      </c>
      <c r="O3173" s="331"/>
      <c r="P3173" s="61"/>
      <c r="Q3173" s="294"/>
      <c r="R3173" s="292"/>
      <c r="S3173" s="291"/>
    </row>
    <row r="3174" spans="1:19" ht="14.4">
      <c r="A3174" s="36">
        <f t="shared" si="393"/>
        <v>1851</v>
      </c>
      <c r="B3174" s="526"/>
      <c r="C3174" s="36" t="str">
        <f>VLOOKUP('Employee Salary Payroll Tax '!B3176,'Employee Salary Payroll Tax '!$D$1:$E$7,2,FALSE)</f>
        <v>IBEW</v>
      </c>
      <c r="D3174" s="61">
        <f t="shared" si="394"/>
        <v>6.875E-3</v>
      </c>
      <c r="E3174" s="351">
        <f>'Employee Salary Payroll Tax '!N3176</f>
        <v>38280.400000000001</v>
      </c>
      <c r="F3174" s="351">
        <f t="shared" si="395"/>
        <v>38543.577749999997</v>
      </c>
      <c r="G3174" s="352"/>
      <c r="H3174" s="351">
        <f t="shared" si="400"/>
        <v>6719.5999999999985</v>
      </c>
      <c r="I3174" s="351">
        <f t="shared" si="396"/>
        <v>263.17774999999529</v>
      </c>
      <c r="J3174" s="351">
        <f t="shared" si="397"/>
        <v>1.5790664999999717</v>
      </c>
      <c r="K3174" s="293">
        <f>SUM('Employee Salary Payroll Tax '!I3176:K3176)</f>
        <v>1297.17</v>
      </c>
      <c r="L3174" s="293">
        <f>'Employee Salary Payroll Tax '!H3176</f>
        <v>0</v>
      </c>
      <c r="M3174" s="293">
        <f t="shared" si="398"/>
        <v>36983.230000000003</v>
      </c>
      <c r="N3174" s="359">
        <f t="shared" si="399"/>
        <v>5.3508262498601245E-2</v>
      </c>
      <c r="O3174" s="331"/>
      <c r="P3174" s="61"/>
      <c r="Q3174" s="294"/>
      <c r="R3174" s="292"/>
      <c r="S3174" s="291"/>
    </row>
    <row r="3175" spans="1:19" ht="14.4">
      <c r="A3175" s="36">
        <f t="shared" si="393"/>
        <v>1852</v>
      </c>
      <c r="B3175" s="526"/>
      <c r="C3175" s="36" t="str">
        <f>VLOOKUP('Employee Salary Payroll Tax '!B3177,'Employee Salary Payroll Tax '!$D$1:$E$7,2,FALSE)</f>
        <v>NonUnion</v>
      </c>
      <c r="D3175" s="61">
        <f t="shared" si="394"/>
        <v>2.98E-2</v>
      </c>
      <c r="E3175" s="351">
        <f>'Employee Salary Payroll Tax '!N3177</f>
        <v>104630.1</v>
      </c>
      <c r="F3175" s="351">
        <f t="shared" si="395"/>
        <v>107748.07698000001</v>
      </c>
      <c r="G3175" s="352"/>
      <c r="H3175" s="351">
        <f t="shared" si="400"/>
        <v>0</v>
      </c>
      <c r="I3175" s="351">
        <f t="shared" si="396"/>
        <v>3117.9769800000067</v>
      </c>
      <c r="J3175" s="351">
        <f t="shared" si="397"/>
        <v>0</v>
      </c>
      <c r="K3175" s="293">
        <f>SUM('Employee Salary Payroll Tax '!I3177:K3177)</f>
        <v>5522.5</v>
      </c>
      <c r="L3175" s="293">
        <f>'Employee Salary Payroll Tax '!H3177</f>
        <v>0</v>
      </c>
      <c r="M3175" s="293">
        <f t="shared" si="398"/>
        <v>99107.6</v>
      </c>
      <c r="N3175" s="359">
        <f t="shared" si="399"/>
        <v>0</v>
      </c>
      <c r="O3175" s="331"/>
      <c r="P3175" s="61"/>
      <c r="Q3175" s="294"/>
      <c r="R3175" s="292"/>
      <c r="S3175" s="291"/>
    </row>
    <row r="3176" spans="1:19" ht="14.4">
      <c r="A3176" s="36">
        <f t="shared" si="393"/>
        <v>1853</v>
      </c>
      <c r="B3176" s="526"/>
      <c r="C3176" s="36" t="str">
        <f>VLOOKUP('Employee Salary Payroll Tax '!B3178,'Employee Salary Payroll Tax '!$D$1:$E$7,2,FALSE)</f>
        <v>UA</v>
      </c>
      <c r="D3176" s="61">
        <f t="shared" si="394"/>
        <v>0.03</v>
      </c>
      <c r="E3176" s="351">
        <f>'Employee Salary Payroll Tax '!N3178</f>
        <v>54829</v>
      </c>
      <c r="F3176" s="351">
        <f t="shared" si="395"/>
        <v>56473.87</v>
      </c>
      <c r="G3176" s="352"/>
      <c r="H3176" s="351">
        <f t="shared" si="400"/>
        <v>0</v>
      </c>
      <c r="I3176" s="351">
        <f t="shared" si="396"/>
        <v>1644.8700000000026</v>
      </c>
      <c r="J3176" s="351">
        <f t="shared" si="397"/>
        <v>0</v>
      </c>
      <c r="K3176" s="293">
        <f>SUM('Employee Salary Payroll Tax '!I3178:K3178)</f>
        <v>29559.420000000002</v>
      </c>
      <c r="L3176" s="293">
        <f>'Employee Salary Payroll Tax '!H3178</f>
        <v>48.7</v>
      </c>
      <c r="M3176" s="293">
        <f t="shared" si="398"/>
        <v>25220.879999999997</v>
      </c>
      <c r="N3176" s="359">
        <f t="shared" si="399"/>
        <v>0</v>
      </c>
      <c r="O3176" s="331"/>
      <c r="P3176" s="61"/>
      <c r="Q3176" s="294"/>
      <c r="R3176" s="292"/>
      <c r="S3176" s="291"/>
    </row>
    <row r="3177" spans="1:19" ht="14.4">
      <c r="A3177" s="36">
        <f t="shared" si="393"/>
        <v>1854</v>
      </c>
      <c r="B3177" s="526"/>
      <c r="C3177" s="36" t="str">
        <f>VLOOKUP('Employee Salary Payroll Tax '!B3179,'Employee Salary Payroll Tax '!$D$1:$E$7,2,FALSE)</f>
        <v>IBEW</v>
      </c>
      <c r="D3177" s="61">
        <f t="shared" si="394"/>
        <v>6.875E-3</v>
      </c>
      <c r="E3177" s="351">
        <f>'Employee Salary Payroll Tax '!N3179</f>
        <v>38334.730000000003</v>
      </c>
      <c r="F3177" s="351">
        <f t="shared" si="395"/>
        <v>38598.281268750005</v>
      </c>
      <c r="G3177" s="352"/>
      <c r="H3177" s="351">
        <f t="shared" si="400"/>
        <v>6665.2699999999968</v>
      </c>
      <c r="I3177" s="351">
        <f t="shared" si="396"/>
        <v>263.55126875000133</v>
      </c>
      <c r="J3177" s="351">
        <f t="shared" si="397"/>
        <v>1.5813076125000081</v>
      </c>
      <c r="K3177" s="293">
        <f>SUM('Employee Salary Payroll Tax '!I3179:K3179)</f>
        <v>38334.729999999996</v>
      </c>
      <c r="L3177" s="293">
        <f>'Employee Salary Payroll Tax '!H3179</f>
        <v>0</v>
      </c>
      <c r="M3177" s="293">
        <f t="shared" si="398"/>
        <v>7.2759576141834259E-12</v>
      </c>
      <c r="N3177" s="359">
        <f t="shared" si="399"/>
        <v>1.5813076124587577</v>
      </c>
      <c r="O3177" s="331"/>
      <c r="P3177" s="61"/>
      <c r="Q3177" s="294"/>
      <c r="R3177" s="292"/>
      <c r="S3177" s="291"/>
    </row>
    <row r="3178" spans="1:19" ht="14.4">
      <c r="A3178" s="36">
        <f t="shared" si="393"/>
        <v>1855</v>
      </c>
      <c r="B3178" s="526"/>
      <c r="C3178" s="36" t="str">
        <f>VLOOKUP('Employee Salary Payroll Tax '!B3180,'Employee Salary Payroll Tax '!$D$1:$E$7,2,FALSE)</f>
        <v>IBEW</v>
      </c>
      <c r="D3178" s="61">
        <f t="shared" si="394"/>
        <v>6.875E-3</v>
      </c>
      <c r="E3178" s="351">
        <f>'Employee Salary Payroll Tax '!N3180</f>
        <v>114644.95</v>
      </c>
      <c r="F3178" s="351">
        <f t="shared" si="395"/>
        <v>115433.13403125</v>
      </c>
      <c r="G3178" s="352"/>
      <c r="H3178" s="351">
        <f t="shared" si="400"/>
        <v>0</v>
      </c>
      <c r="I3178" s="351">
        <f t="shared" si="396"/>
        <v>788.18403124999895</v>
      </c>
      <c r="J3178" s="351">
        <f t="shared" si="397"/>
        <v>0</v>
      </c>
      <c r="K3178" s="293">
        <f>SUM('Employee Salary Payroll Tax '!I3180:K3180)</f>
        <v>101916.45</v>
      </c>
      <c r="L3178" s="293">
        <f>'Employee Salary Payroll Tax '!H3180</f>
        <v>0</v>
      </c>
      <c r="M3178" s="293">
        <f t="shared" si="398"/>
        <v>12728.5</v>
      </c>
      <c r="N3178" s="359">
        <f t="shared" si="399"/>
        <v>0</v>
      </c>
      <c r="O3178" s="331"/>
      <c r="P3178" s="61"/>
      <c r="Q3178" s="294"/>
      <c r="R3178" s="292"/>
      <c r="S3178" s="291"/>
    </row>
    <row r="3179" spans="1:19" ht="14.4">
      <c r="A3179" s="36">
        <f t="shared" si="393"/>
        <v>1856</v>
      </c>
      <c r="B3179" s="526"/>
      <c r="C3179" s="36" t="str">
        <f>VLOOKUP('Employee Salary Payroll Tax '!B3181,'Employee Salary Payroll Tax '!$D$1:$E$7,2,FALSE)</f>
        <v>NonUnion</v>
      </c>
      <c r="D3179" s="61">
        <f t="shared" si="394"/>
        <v>2.98E-2</v>
      </c>
      <c r="E3179" s="351">
        <f>'Employee Salary Payroll Tax '!N3181</f>
        <v>154398.57999999999</v>
      </c>
      <c r="F3179" s="351">
        <f t="shared" si="395"/>
        <v>158999.65768400001</v>
      </c>
      <c r="G3179" s="352"/>
      <c r="H3179" s="351">
        <f t="shared" si="400"/>
        <v>0</v>
      </c>
      <c r="I3179" s="351">
        <f t="shared" si="396"/>
        <v>4601.0776840000181</v>
      </c>
      <c r="J3179" s="351">
        <f t="shared" si="397"/>
        <v>0</v>
      </c>
      <c r="K3179" s="293">
        <f>SUM('Employee Salary Payroll Tax '!I3181:K3181)</f>
        <v>154398.57999999999</v>
      </c>
      <c r="L3179" s="293">
        <f>'Employee Salary Payroll Tax '!H3181</f>
        <v>0</v>
      </c>
      <c r="M3179" s="293">
        <f t="shared" si="398"/>
        <v>0</v>
      </c>
      <c r="N3179" s="359">
        <f t="shared" si="399"/>
        <v>0</v>
      </c>
      <c r="O3179" s="331"/>
      <c r="P3179" s="61"/>
      <c r="Q3179" s="294"/>
      <c r="R3179" s="292"/>
      <c r="S3179" s="291"/>
    </row>
    <row r="3180" spans="1:19" ht="14.4">
      <c r="A3180" s="36">
        <f t="shared" si="393"/>
        <v>1857</v>
      </c>
      <c r="B3180" s="526"/>
      <c r="C3180" s="36" t="str">
        <f>VLOOKUP('Employee Salary Payroll Tax '!B3182,'Employee Salary Payroll Tax '!$D$1:$E$7,2,FALSE)</f>
        <v>IBEW</v>
      </c>
      <c r="D3180" s="61">
        <f t="shared" si="394"/>
        <v>6.875E-3</v>
      </c>
      <c r="E3180" s="351">
        <f>'Employee Salary Payroll Tax '!N3182</f>
        <v>21617.43</v>
      </c>
      <c r="F3180" s="351">
        <f t="shared" si="395"/>
        <v>21766.049831249999</v>
      </c>
      <c r="G3180" s="352"/>
      <c r="H3180" s="351">
        <f t="shared" si="400"/>
        <v>23382.57</v>
      </c>
      <c r="I3180" s="351">
        <f t="shared" si="396"/>
        <v>148.61983124999824</v>
      </c>
      <c r="J3180" s="351">
        <f t="shared" si="397"/>
        <v>0.89171898749998946</v>
      </c>
      <c r="K3180" s="293">
        <f>SUM('Employee Salary Payroll Tax '!I3182:K3182)</f>
        <v>21617.43</v>
      </c>
      <c r="L3180" s="293">
        <f>'Employee Salary Payroll Tax '!H3182</f>
        <v>0</v>
      </c>
      <c r="M3180" s="293">
        <f t="shared" si="398"/>
        <v>0</v>
      </c>
      <c r="N3180" s="359">
        <f t="shared" si="399"/>
        <v>0.89171898745873934</v>
      </c>
      <c r="O3180" s="331"/>
      <c r="P3180" s="61"/>
      <c r="Q3180" s="294"/>
      <c r="R3180" s="292"/>
      <c r="S3180" s="291"/>
    </row>
    <row r="3181" spans="1:19" ht="14.4">
      <c r="A3181" s="36">
        <f t="shared" ref="A3181:A3244" si="401">+A3180+1</f>
        <v>1858</v>
      </c>
      <c r="B3181" s="526"/>
      <c r="C3181" s="36" t="str">
        <f>VLOOKUP('Employee Salary Payroll Tax '!B3183,'Employee Salary Payroll Tax '!$D$1:$E$7,2,FALSE)</f>
        <v>NonUnion</v>
      </c>
      <c r="D3181" s="61">
        <f t="shared" si="394"/>
        <v>2.98E-2</v>
      </c>
      <c r="E3181" s="351">
        <f>'Employee Salary Payroll Tax '!N3183</f>
        <v>20067.169999999998</v>
      </c>
      <c r="F3181" s="351">
        <f t="shared" si="395"/>
        <v>20665.171665999998</v>
      </c>
      <c r="G3181" s="352"/>
      <c r="H3181" s="351">
        <f t="shared" si="400"/>
        <v>24932.83</v>
      </c>
      <c r="I3181" s="351">
        <f t="shared" si="396"/>
        <v>598.00166600000011</v>
      </c>
      <c r="J3181" s="351">
        <f t="shared" si="397"/>
        <v>3.5880099960000007</v>
      </c>
      <c r="K3181" s="293">
        <f>SUM('Employee Salary Payroll Tax '!I3183:K3183)</f>
        <v>10205.25</v>
      </c>
      <c r="L3181" s="293">
        <f>'Employee Salary Payroll Tax '!H3183</f>
        <v>0</v>
      </c>
      <c r="M3181" s="293">
        <f t="shared" si="398"/>
        <v>9861.9199999999983</v>
      </c>
      <c r="N3181" s="359">
        <f t="shared" si="399"/>
        <v>1.8246986999090709</v>
      </c>
      <c r="O3181" s="331"/>
      <c r="P3181" s="61"/>
      <c r="Q3181" s="294"/>
      <c r="R3181" s="292"/>
      <c r="S3181" s="291"/>
    </row>
    <row r="3182" spans="1:19" ht="14.4">
      <c r="A3182" s="36">
        <f t="shared" si="401"/>
        <v>1859</v>
      </c>
      <c r="B3182" s="526"/>
      <c r="C3182" s="36" t="str">
        <f>VLOOKUP('Employee Salary Payroll Tax '!B3184,'Employee Salary Payroll Tax '!$D$1:$E$7,2,FALSE)</f>
        <v>IBEW</v>
      </c>
      <c r="D3182" s="61">
        <f t="shared" si="394"/>
        <v>6.875E-3</v>
      </c>
      <c r="E3182" s="351">
        <f>'Employee Salary Payroll Tax '!N3184</f>
        <v>30284.98</v>
      </c>
      <c r="F3182" s="351">
        <f t="shared" si="395"/>
        <v>30493.189237499999</v>
      </c>
      <c r="G3182" s="352"/>
      <c r="H3182" s="351">
        <f t="shared" si="400"/>
        <v>14715.02</v>
      </c>
      <c r="I3182" s="351">
        <f t="shared" si="396"/>
        <v>208.20923749999929</v>
      </c>
      <c r="J3182" s="351">
        <f t="shared" si="397"/>
        <v>1.2492554249999959</v>
      </c>
      <c r="K3182" s="293">
        <f>SUM('Employee Salary Payroll Tax '!I3184:K3184)</f>
        <v>27232.94</v>
      </c>
      <c r="L3182" s="293">
        <f>'Employee Salary Payroll Tax '!H3184</f>
        <v>0</v>
      </c>
      <c r="M3182" s="293">
        <f t="shared" si="398"/>
        <v>3052.0400000000009</v>
      </c>
      <c r="N3182" s="359">
        <f t="shared" si="399"/>
        <v>1.1233587749629033</v>
      </c>
      <c r="O3182" s="331"/>
      <c r="P3182" s="61"/>
      <c r="Q3182" s="294"/>
      <c r="R3182" s="292"/>
      <c r="S3182" s="291"/>
    </row>
    <row r="3183" spans="1:19" ht="14.4">
      <c r="A3183" s="36">
        <f t="shared" si="401"/>
        <v>1860</v>
      </c>
      <c r="B3183" s="526"/>
      <c r="C3183" s="36" t="str">
        <f>VLOOKUP('Employee Salary Payroll Tax '!B3185,'Employee Salary Payroll Tax '!$D$1:$E$7,2,FALSE)</f>
        <v>NonUnion</v>
      </c>
      <c r="D3183" s="61">
        <f t="shared" si="394"/>
        <v>2.98E-2</v>
      </c>
      <c r="E3183" s="351">
        <f>'Employee Salary Payroll Tax '!N3185</f>
        <v>-0.02</v>
      </c>
      <c r="F3183" s="351">
        <f t="shared" si="395"/>
        <v>-2.0596E-2</v>
      </c>
      <c r="G3183" s="352"/>
      <c r="H3183" s="351">
        <f t="shared" si="400"/>
        <v>45000.02</v>
      </c>
      <c r="I3183" s="351">
        <f t="shared" si="396"/>
        <v>-5.9599999999999931E-4</v>
      </c>
      <c r="J3183" s="351">
        <f t="shared" si="397"/>
        <v>-3.5759999999999959E-6</v>
      </c>
      <c r="K3183" s="293">
        <f>SUM('Employee Salary Payroll Tax '!I3185:K3185)</f>
        <v>0</v>
      </c>
      <c r="L3183" s="293">
        <f>'Employee Salary Payroll Tax '!H3185</f>
        <v>0</v>
      </c>
      <c r="M3183" s="293">
        <f t="shared" si="398"/>
        <v>-0.02</v>
      </c>
      <c r="N3183" s="359">
        <f t="shared" si="399"/>
        <v>0</v>
      </c>
      <c r="O3183" s="331"/>
      <c r="P3183" s="61"/>
      <c r="Q3183" s="294"/>
      <c r="R3183" s="292"/>
      <c r="S3183" s="291"/>
    </row>
    <row r="3184" spans="1:19" ht="14.4">
      <c r="A3184" s="36">
        <f t="shared" si="401"/>
        <v>1861</v>
      </c>
      <c r="B3184" s="526"/>
      <c r="C3184" s="36" t="str">
        <f>VLOOKUP('Employee Salary Payroll Tax '!B3186,'Employee Salary Payroll Tax '!$D$1:$E$7,2,FALSE)</f>
        <v>NonUnion</v>
      </c>
      <c r="D3184" s="61">
        <f t="shared" si="394"/>
        <v>2.98E-2</v>
      </c>
      <c r="E3184" s="351">
        <f>'Employee Salary Payroll Tax '!N3186</f>
        <v>114055.75</v>
      </c>
      <c r="F3184" s="351">
        <f t="shared" si="395"/>
        <v>117454.61135000001</v>
      </c>
      <c r="G3184" s="352"/>
      <c r="H3184" s="351">
        <f t="shared" si="400"/>
        <v>0</v>
      </c>
      <c r="I3184" s="351">
        <f t="shared" si="396"/>
        <v>3398.8613500000065</v>
      </c>
      <c r="J3184" s="351">
        <f t="shared" si="397"/>
        <v>0</v>
      </c>
      <c r="K3184" s="293">
        <f>SUM('Employee Salary Payroll Tax '!I3186:K3186)</f>
        <v>5456.24</v>
      </c>
      <c r="L3184" s="293">
        <f>'Employee Salary Payroll Tax '!H3186</f>
        <v>0</v>
      </c>
      <c r="M3184" s="293">
        <f t="shared" si="398"/>
        <v>108599.51</v>
      </c>
      <c r="N3184" s="359">
        <f t="shared" si="399"/>
        <v>0</v>
      </c>
      <c r="O3184" s="331"/>
      <c r="P3184" s="61"/>
      <c r="Q3184" s="294"/>
      <c r="R3184" s="292"/>
      <c r="S3184" s="291"/>
    </row>
    <row r="3185" spans="1:19" ht="14.4">
      <c r="A3185" s="36">
        <f t="shared" si="401"/>
        <v>1862</v>
      </c>
      <c r="B3185" s="526"/>
      <c r="C3185" s="36" t="str">
        <f>VLOOKUP('Employee Salary Payroll Tax '!B3187,'Employee Salary Payroll Tax '!$D$1:$E$7,2,FALSE)</f>
        <v>UA</v>
      </c>
      <c r="D3185" s="61">
        <f t="shared" si="394"/>
        <v>0.03</v>
      </c>
      <c r="E3185" s="351">
        <f>'Employee Salary Payroll Tax '!N3187</f>
        <v>102298.27</v>
      </c>
      <c r="F3185" s="351">
        <f t="shared" si="395"/>
        <v>105367.21810000001</v>
      </c>
      <c r="G3185" s="352"/>
      <c r="H3185" s="351">
        <f t="shared" si="400"/>
        <v>0</v>
      </c>
      <c r="I3185" s="351">
        <f t="shared" si="396"/>
        <v>3068.9481000000087</v>
      </c>
      <c r="J3185" s="351">
        <f t="shared" si="397"/>
        <v>0</v>
      </c>
      <c r="K3185" s="293">
        <f>SUM('Employee Salary Payroll Tax '!I3187:K3187)</f>
        <v>96888.74</v>
      </c>
      <c r="L3185" s="293">
        <f>'Employee Salary Payroll Tax '!H3187</f>
        <v>596.79999999999995</v>
      </c>
      <c r="M3185" s="293">
        <f t="shared" si="398"/>
        <v>4812.7299999999987</v>
      </c>
      <c r="N3185" s="359">
        <f t="shared" si="399"/>
        <v>0</v>
      </c>
      <c r="O3185" s="331"/>
      <c r="P3185" s="61"/>
      <c r="Q3185" s="294"/>
      <c r="R3185" s="292"/>
      <c r="S3185" s="291"/>
    </row>
    <row r="3186" spans="1:19" ht="14.4">
      <c r="A3186" s="36">
        <f t="shared" si="401"/>
        <v>1863</v>
      </c>
      <c r="B3186" s="526"/>
      <c r="C3186" s="36" t="str">
        <f>VLOOKUP('Employee Salary Payroll Tax '!B3188,'Employee Salary Payroll Tax '!$D$1:$E$7,2,FALSE)</f>
        <v>IBEW</v>
      </c>
      <c r="D3186" s="61">
        <f t="shared" si="394"/>
        <v>6.875E-3</v>
      </c>
      <c r="E3186" s="351">
        <f>'Employee Salary Payroll Tax '!N3188</f>
        <v>141584.29999999999</v>
      </c>
      <c r="F3186" s="351">
        <f t="shared" si="395"/>
        <v>142557.69206249999</v>
      </c>
      <c r="G3186" s="352"/>
      <c r="H3186" s="351">
        <f t="shared" si="400"/>
        <v>0</v>
      </c>
      <c r="I3186" s="351">
        <f t="shared" si="396"/>
        <v>973.39206250000279</v>
      </c>
      <c r="J3186" s="351">
        <f t="shared" si="397"/>
        <v>0</v>
      </c>
      <c r="K3186" s="293">
        <f>SUM('Employee Salary Payroll Tax '!I3188:K3188)</f>
        <v>141246.64000000001</v>
      </c>
      <c r="L3186" s="293">
        <f>'Employee Salary Payroll Tax '!H3188</f>
        <v>0</v>
      </c>
      <c r="M3186" s="293">
        <f t="shared" si="398"/>
        <v>337.65999999997439</v>
      </c>
      <c r="N3186" s="359">
        <f t="shared" si="399"/>
        <v>0</v>
      </c>
      <c r="O3186" s="331"/>
      <c r="P3186" s="61"/>
      <c r="Q3186" s="294"/>
      <c r="R3186" s="292"/>
      <c r="S3186" s="291"/>
    </row>
    <row r="3187" spans="1:19" ht="14.4">
      <c r="A3187" s="36">
        <f t="shared" si="401"/>
        <v>1864</v>
      </c>
      <c r="B3187" s="526"/>
      <c r="C3187" s="36" t="str">
        <f>VLOOKUP('Employee Salary Payroll Tax '!B3189,'Employee Salary Payroll Tax '!$D$1:$E$7,2,FALSE)</f>
        <v>NonUnion</v>
      </c>
      <c r="D3187" s="61">
        <f t="shared" si="394"/>
        <v>2.98E-2</v>
      </c>
      <c r="E3187" s="351">
        <f>'Employee Salary Payroll Tax '!N3189</f>
        <v>72738.66</v>
      </c>
      <c r="F3187" s="351">
        <f t="shared" si="395"/>
        <v>74906.272068000006</v>
      </c>
      <c r="G3187" s="352"/>
      <c r="H3187" s="351">
        <f t="shared" si="400"/>
        <v>0</v>
      </c>
      <c r="I3187" s="351">
        <f t="shared" si="396"/>
        <v>2167.6120680000022</v>
      </c>
      <c r="J3187" s="351">
        <f t="shared" si="397"/>
        <v>0</v>
      </c>
      <c r="K3187" s="293">
        <f>SUM('Employee Salary Payroll Tax '!I3189:K3189)</f>
        <v>22782.54</v>
      </c>
      <c r="L3187" s="293">
        <f>'Employee Salary Payroll Tax '!H3189</f>
        <v>1182.67</v>
      </c>
      <c r="M3187" s="293">
        <f t="shared" si="398"/>
        <v>48773.450000000004</v>
      </c>
      <c r="N3187" s="359">
        <f t="shared" si="399"/>
        <v>0</v>
      </c>
      <c r="O3187" s="331"/>
      <c r="P3187" s="61"/>
      <c r="Q3187" s="294"/>
      <c r="R3187" s="292"/>
      <c r="S3187" s="291"/>
    </row>
    <row r="3188" spans="1:19" ht="14.4">
      <c r="A3188" s="36">
        <f t="shared" si="401"/>
        <v>1865</v>
      </c>
      <c r="B3188" s="526"/>
      <c r="C3188" s="36" t="str">
        <f>VLOOKUP('Employee Salary Payroll Tax '!B3190,'Employee Salary Payroll Tax '!$D$1:$E$7,2,FALSE)</f>
        <v>IBEW</v>
      </c>
      <c r="D3188" s="61">
        <f t="shared" si="394"/>
        <v>6.875E-3</v>
      </c>
      <c r="E3188" s="351">
        <f>'Employee Salary Payroll Tax '!N3190</f>
        <v>66222</v>
      </c>
      <c r="F3188" s="351">
        <f t="shared" si="395"/>
        <v>66677.276249999995</v>
      </c>
      <c r="G3188" s="352"/>
      <c r="H3188" s="351">
        <f t="shared" si="400"/>
        <v>0</v>
      </c>
      <c r="I3188" s="351">
        <f t="shared" si="396"/>
        <v>455.27624999999534</v>
      </c>
      <c r="J3188" s="351">
        <f t="shared" si="397"/>
        <v>0</v>
      </c>
      <c r="K3188" s="293">
        <f>SUM('Employee Salary Payroll Tax '!I3190:K3190)</f>
        <v>0</v>
      </c>
      <c r="L3188" s="293">
        <f>'Employee Salary Payroll Tax '!H3190</f>
        <v>0</v>
      </c>
      <c r="M3188" s="293">
        <f t="shared" si="398"/>
        <v>66222</v>
      </c>
      <c r="N3188" s="359">
        <f t="shared" si="399"/>
        <v>0</v>
      </c>
      <c r="O3188" s="331"/>
      <c r="P3188" s="61"/>
      <c r="Q3188" s="294"/>
      <c r="R3188" s="292"/>
      <c r="S3188" s="291"/>
    </row>
    <row r="3189" spans="1:19" ht="14.4">
      <c r="A3189" s="36">
        <f t="shared" si="401"/>
        <v>1866</v>
      </c>
      <c r="B3189" s="526"/>
      <c r="C3189" s="36" t="str">
        <f>VLOOKUP('Employee Salary Payroll Tax '!B3191,'Employee Salary Payroll Tax '!$D$1:$E$7,2,FALSE)</f>
        <v>IBEW</v>
      </c>
      <c r="D3189" s="61">
        <f t="shared" si="394"/>
        <v>6.875E-3</v>
      </c>
      <c r="E3189" s="351">
        <f>'Employee Salary Payroll Tax '!N3191</f>
        <v>98951.94</v>
      </c>
      <c r="F3189" s="351">
        <f t="shared" si="395"/>
        <v>99632.234587500003</v>
      </c>
      <c r="G3189" s="352"/>
      <c r="H3189" s="351">
        <f t="shared" si="400"/>
        <v>0</v>
      </c>
      <c r="I3189" s="351">
        <f t="shared" si="396"/>
        <v>680.29458750000049</v>
      </c>
      <c r="J3189" s="351">
        <f t="shared" si="397"/>
        <v>0</v>
      </c>
      <c r="K3189" s="293">
        <f>SUM('Employee Salary Payroll Tax '!I3191:K3191)</f>
        <v>49256.57</v>
      </c>
      <c r="L3189" s="293">
        <f>'Employee Salary Payroll Tax '!H3191</f>
        <v>0</v>
      </c>
      <c r="M3189" s="293">
        <f t="shared" si="398"/>
        <v>49695.37</v>
      </c>
      <c r="N3189" s="359">
        <f t="shared" si="399"/>
        <v>0</v>
      </c>
      <c r="O3189" s="331"/>
      <c r="P3189" s="61"/>
      <c r="Q3189" s="294"/>
      <c r="R3189" s="292"/>
      <c r="S3189" s="291"/>
    </row>
    <row r="3190" spans="1:19" ht="14.4">
      <c r="A3190" s="36">
        <f t="shared" si="401"/>
        <v>1867</v>
      </c>
      <c r="B3190" s="526"/>
      <c r="C3190" s="36" t="str">
        <f>VLOOKUP('Employee Salary Payroll Tax '!B3192,'Employee Salary Payroll Tax '!$D$1:$E$7,2,FALSE)</f>
        <v>IBEW</v>
      </c>
      <c r="D3190" s="61">
        <f t="shared" si="394"/>
        <v>6.875E-3</v>
      </c>
      <c r="E3190" s="351">
        <f>'Employee Salary Payroll Tax '!N3192</f>
        <v>100316.96</v>
      </c>
      <c r="F3190" s="351">
        <f t="shared" si="395"/>
        <v>101006.6391</v>
      </c>
      <c r="G3190" s="352"/>
      <c r="H3190" s="351">
        <f t="shared" si="400"/>
        <v>0</v>
      </c>
      <c r="I3190" s="351">
        <f t="shared" si="396"/>
        <v>689.67909999999392</v>
      </c>
      <c r="J3190" s="351">
        <f t="shared" si="397"/>
        <v>0</v>
      </c>
      <c r="K3190" s="293">
        <f>SUM('Employee Salary Payroll Tax '!I3192:K3192)</f>
        <v>93011.64</v>
      </c>
      <c r="L3190" s="293">
        <f>'Employee Salary Payroll Tax '!H3192</f>
        <v>0</v>
      </c>
      <c r="M3190" s="293">
        <f t="shared" si="398"/>
        <v>7305.320000000007</v>
      </c>
      <c r="N3190" s="359">
        <f t="shared" si="399"/>
        <v>0</v>
      </c>
      <c r="O3190" s="331"/>
      <c r="P3190" s="61"/>
      <c r="Q3190" s="294"/>
      <c r="R3190" s="292"/>
      <c r="S3190" s="291"/>
    </row>
    <row r="3191" spans="1:19" ht="14.4">
      <c r="A3191" s="36">
        <f t="shared" si="401"/>
        <v>1868</v>
      </c>
      <c r="B3191" s="526"/>
      <c r="C3191" s="36" t="str">
        <f>VLOOKUP('Employee Salary Payroll Tax '!B3193,'Employee Salary Payroll Tax '!$D$1:$E$7,2,FALSE)</f>
        <v>NonUnion</v>
      </c>
      <c r="D3191" s="61">
        <f t="shared" si="394"/>
        <v>2.98E-2</v>
      </c>
      <c r="E3191" s="351">
        <f>'Employee Salary Payroll Tax '!N3193</f>
        <v>59010.16</v>
      </c>
      <c r="F3191" s="351">
        <f t="shared" si="395"/>
        <v>60768.662768000009</v>
      </c>
      <c r="G3191" s="352"/>
      <c r="H3191" s="351">
        <f t="shared" si="400"/>
        <v>0</v>
      </c>
      <c r="I3191" s="351">
        <f t="shared" si="396"/>
        <v>1758.5027680000057</v>
      </c>
      <c r="J3191" s="351">
        <f t="shared" si="397"/>
        <v>0</v>
      </c>
      <c r="K3191" s="293">
        <f>SUM('Employee Salary Payroll Tax '!I3193:K3193)</f>
        <v>59010.16</v>
      </c>
      <c r="L3191" s="293">
        <f>'Employee Salary Payroll Tax '!H3193</f>
        <v>0</v>
      </c>
      <c r="M3191" s="293">
        <f t="shared" si="398"/>
        <v>0</v>
      </c>
      <c r="N3191" s="359">
        <f t="shared" si="399"/>
        <v>0</v>
      </c>
      <c r="O3191" s="331"/>
      <c r="P3191" s="61"/>
      <c r="Q3191" s="294"/>
      <c r="R3191" s="292"/>
      <c r="S3191" s="291"/>
    </row>
    <row r="3192" spans="1:19" ht="14.4">
      <c r="A3192" s="36">
        <f t="shared" si="401"/>
        <v>1869</v>
      </c>
      <c r="B3192" s="526"/>
      <c r="C3192" s="36" t="str">
        <f>VLOOKUP('Employee Salary Payroll Tax '!B3194,'Employee Salary Payroll Tax '!$D$1:$E$7,2,FALSE)</f>
        <v>NonUnion</v>
      </c>
      <c r="D3192" s="61">
        <f t="shared" si="394"/>
        <v>2.98E-2</v>
      </c>
      <c r="E3192" s="351">
        <f>'Employee Salary Payroll Tax '!N3194</f>
        <v>90191.71</v>
      </c>
      <c r="F3192" s="351">
        <f t="shared" si="395"/>
        <v>92879.42295800001</v>
      </c>
      <c r="G3192" s="352"/>
      <c r="H3192" s="351">
        <f t="shared" si="400"/>
        <v>0</v>
      </c>
      <c r="I3192" s="351">
        <f t="shared" si="396"/>
        <v>2687.7129580000037</v>
      </c>
      <c r="J3192" s="351">
        <f t="shared" si="397"/>
        <v>0</v>
      </c>
      <c r="K3192" s="293">
        <f>SUM('Employee Salary Payroll Tax '!I3194:K3194)</f>
        <v>12525.35</v>
      </c>
      <c r="L3192" s="293">
        <f>'Employee Salary Payroll Tax '!H3194</f>
        <v>0</v>
      </c>
      <c r="M3192" s="293">
        <f t="shared" si="398"/>
        <v>77666.36</v>
      </c>
      <c r="N3192" s="359">
        <f t="shared" si="399"/>
        <v>0</v>
      </c>
      <c r="O3192" s="331"/>
      <c r="P3192" s="61"/>
      <c r="Q3192" s="294"/>
      <c r="R3192" s="292"/>
      <c r="S3192" s="291"/>
    </row>
    <row r="3193" spans="1:19" ht="14.4">
      <c r="A3193" s="36">
        <f t="shared" si="401"/>
        <v>1870</v>
      </c>
      <c r="B3193" s="526"/>
      <c r="C3193" s="36" t="str">
        <f>VLOOKUP('Employee Salary Payroll Tax '!B3195,'Employee Salary Payroll Tax '!$D$1:$E$7,2,FALSE)</f>
        <v>NonUnion</v>
      </c>
      <c r="D3193" s="61">
        <f t="shared" si="394"/>
        <v>2.98E-2</v>
      </c>
      <c r="E3193" s="351">
        <f>'Employee Salary Payroll Tax '!N3195</f>
        <v>133767.06</v>
      </c>
      <c r="F3193" s="351">
        <f t="shared" si="395"/>
        <v>137753.31838800001</v>
      </c>
      <c r="G3193" s="352"/>
      <c r="H3193" s="351">
        <f t="shared" si="400"/>
        <v>0</v>
      </c>
      <c r="I3193" s="351">
        <f t="shared" si="396"/>
        <v>3986.2583880000166</v>
      </c>
      <c r="J3193" s="351">
        <f t="shared" si="397"/>
        <v>0</v>
      </c>
      <c r="K3193" s="293">
        <f>SUM('Employee Salary Payroll Tax '!I3195:K3195)</f>
        <v>69004.179999999993</v>
      </c>
      <c r="L3193" s="293">
        <f>'Employee Salary Payroll Tax '!H3195</f>
        <v>0</v>
      </c>
      <c r="M3193" s="293">
        <f t="shared" si="398"/>
        <v>64762.880000000005</v>
      </c>
      <c r="N3193" s="359">
        <f t="shared" si="399"/>
        <v>0</v>
      </c>
      <c r="O3193" s="331"/>
      <c r="P3193" s="61"/>
      <c r="Q3193" s="294"/>
      <c r="R3193" s="292"/>
      <c r="S3193" s="291"/>
    </row>
    <row r="3194" spans="1:19" ht="14.4">
      <c r="A3194" s="36">
        <f t="shared" si="401"/>
        <v>1871</v>
      </c>
      <c r="B3194" s="526"/>
      <c r="C3194" s="36" t="str">
        <f>VLOOKUP('Employee Salary Payroll Tax '!B3196,'Employee Salary Payroll Tax '!$D$1:$E$7,2,FALSE)</f>
        <v>IBEW</v>
      </c>
      <c r="D3194" s="61">
        <f t="shared" si="394"/>
        <v>6.875E-3</v>
      </c>
      <c r="E3194" s="351">
        <f>'Employee Salary Payroll Tax '!N3196</f>
        <v>37085.58</v>
      </c>
      <c r="F3194" s="351">
        <f t="shared" si="395"/>
        <v>37340.543362500001</v>
      </c>
      <c r="G3194" s="352"/>
      <c r="H3194" s="351">
        <f t="shared" si="400"/>
        <v>7914.4199999999983</v>
      </c>
      <c r="I3194" s="351">
        <f t="shared" si="396"/>
        <v>254.96336249999877</v>
      </c>
      <c r="J3194" s="351">
        <f t="shared" si="397"/>
        <v>1.5297801749999926</v>
      </c>
      <c r="K3194" s="293">
        <f>SUM('Employee Salary Payroll Tax '!I3196:K3196)</f>
        <v>36866.78</v>
      </c>
      <c r="L3194" s="293">
        <f>'Employee Salary Payroll Tax '!H3196</f>
        <v>0</v>
      </c>
      <c r="M3194" s="293">
        <f t="shared" si="398"/>
        <v>218.80000000000291</v>
      </c>
      <c r="N3194" s="359">
        <f t="shared" si="399"/>
        <v>1.520754674958986</v>
      </c>
      <c r="O3194" s="331"/>
      <c r="P3194" s="61"/>
      <c r="Q3194" s="294"/>
      <c r="R3194" s="292"/>
      <c r="S3194" s="291"/>
    </row>
    <row r="3195" spans="1:19" ht="14.4">
      <c r="A3195" s="36">
        <f t="shared" si="401"/>
        <v>1872</v>
      </c>
      <c r="B3195" s="526"/>
      <c r="C3195" s="36" t="str">
        <f>VLOOKUP('Employee Salary Payroll Tax '!B3197,'Employee Salary Payroll Tax '!$D$1:$E$7,2,FALSE)</f>
        <v>NonUnion</v>
      </c>
      <c r="D3195" s="61">
        <f t="shared" si="394"/>
        <v>2.98E-2</v>
      </c>
      <c r="E3195" s="351">
        <f>'Employee Salary Payroll Tax '!N3197</f>
        <v>93393.85</v>
      </c>
      <c r="F3195" s="351">
        <f t="shared" si="395"/>
        <v>96176.986730000004</v>
      </c>
      <c r="G3195" s="352"/>
      <c r="H3195" s="351">
        <f t="shared" si="400"/>
        <v>0</v>
      </c>
      <c r="I3195" s="351">
        <f t="shared" si="396"/>
        <v>2783.1367299999984</v>
      </c>
      <c r="J3195" s="351">
        <f t="shared" si="397"/>
        <v>0</v>
      </c>
      <c r="K3195" s="293">
        <f>SUM('Employee Salary Payroll Tax '!I3197:K3197)</f>
        <v>6993.02</v>
      </c>
      <c r="L3195" s="293">
        <f>'Employee Salary Payroll Tax '!H3197</f>
        <v>108.11</v>
      </c>
      <c r="M3195" s="293">
        <f t="shared" si="398"/>
        <v>86292.72</v>
      </c>
      <c r="N3195" s="359">
        <f t="shared" si="399"/>
        <v>0</v>
      </c>
      <c r="O3195" s="331"/>
      <c r="P3195" s="61"/>
      <c r="Q3195" s="294"/>
      <c r="R3195" s="292"/>
      <c r="S3195" s="291"/>
    </row>
    <row r="3196" spans="1:19" ht="14.4">
      <c r="A3196" s="36">
        <f t="shared" si="401"/>
        <v>1873</v>
      </c>
      <c r="B3196" s="526"/>
      <c r="C3196" s="36" t="str">
        <f>VLOOKUP('Employee Salary Payroll Tax '!B3198,'Employee Salary Payroll Tax '!$D$1:$E$7,2,FALSE)</f>
        <v>NonUnion</v>
      </c>
      <c r="D3196" s="61">
        <f t="shared" si="394"/>
        <v>2.98E-2</v>
      </c>
      <c r="E3196" s="351">
        <f>'Employee Salary Payroll Tax '!N3198</f>
        <v>14585.05</v>
      </c>
      <c r="F3196" s="351">
        <f t="shared" si="395"/>
        <v>15019.68449</v>
      </c>
      <c r="G3196" s="352"/>
      <c r="H3196" s="351">
        <f t="shared" si="400"/>
        <v>30414.95</v>
      </c>
      <c r="I3196" s="351">
        <f t="shared" si="396"/>
        <v>434.63449000000037</v>
      </c>
      <c r="J3196" s="351">
        <f t="shared" si="397"/>
        <v>2.6078069400000023</v>
      </c>
      <c r="K3196" s="293">
        <f>SUM('Employee Salary Payroll Tax '!I3198:K3198)</f>
        <v>3682.66</v>
      </c>
      <c r="L3196" s="293">
        <f>'Employee Salary Payroll Tax '!H3198</f>
        <v>52.93</v>
      </c>
      <c r="M3196" s="293">
        <f t="shared" si="398"/>
        <v>10849.46</v>
      </c>
      <c r="N3196" s="359">
        <f t="shared" si="399"/>
        <v>0.65845960795485436</v>
      </c>
      <c r="O3196" s="331"/>
      <c r="P3196" s="61"/>
      <c r="Q3196" s="294"/>
      <c r="R3196" s="292"/>
      <c r="S3196" s="291"/>
    </row>
    <row r="3197" spans="1:19" ht="14.4">
      <c r="A3197" s="36">
        <f t="shared" si="401"/>
        <v>1874</v>
      </c>
      <c r="B3197" s="526"/>
      <c r="C3197" s="36" t="str">
        <f>VLOOKUP('Employee Salary Payroll Tax '!B3199,'Employee Salary Payroll Tax '!$D$1:$E$7,2,FALSE)</f>
        <v>NonUnion</v>
      </c>
      <c r="D3197" s="61">
        <f t="shared" si="394"/>
        <v>2.98E-2</v>
      </c>
      <c r="E3197" s="351">
        <f>'Employee Salary Payroll Tax '!N3199</f>
        <v>63694.400000000001</v>
      </c>
      <c r="F3197" s="351">
        <f t="shared" si="395"/>
        <v>65592.493119999999</v>
      </c>
      <c r="G3197" s="352"/>
      <c r="H3197" s="351">
        <f t="shared" si="400"/>
        <v>0</v>
      </c>
      <c r="I3197" s="351">
        <f t="shared" si="396"/>
        <v>1898.0931199999977</v>
      </c>
      <c r="J3197" s="351">
        <f t="shared" si="397"/>
        <v>0</v>
      </c>
      <c r="K3197" s="293">
        <f>SUM('Employee Salary Payroll Tax '!I3199:K3199)</f>
        <v>41287.629999999997</v>
      </c>
      <c r="L3197" s="293">
        <f>'Employee Salary Payroll Tax '!H3199</f>
        <v>0</v>
      </c>
      <c r="M3197" s="293">
        <f t="shared" si="398"/>
        <v>22406.770000000004</v>
      </c>
      <c r="N3197" s="359">
        <f t="shared" si="399"/>
        <v>0</v>
      </c>
      <c r="O3197" s="331"/>
      <c r="P3197" s="61"/>
      <c r="Q3197" s="294"/>
      <c r="R3197" s="292"/>
      <c r="S3197" s="291"/>
    </row>
    <row r="3198" spans="1:19" ht="14.4">
      <c r="A3198" s="36">
        <f t="shared" si="401"/>
        <v>1875</v>
      </c>
      <c r="B3198" s="526"/>
      <c r="C3198" s="36" t="str">
        <f>VLOOKUP('Employee Salary Payroll Tax '!B3200,'Employee Salary Payroll Tax '!$D$1:$E$7,2,FALSE)</f>
        <v>IBEW</v>
      </c>
      <c r="D3198" s="61">
        <f t="shared" si="394"/>
        <v>6.875E-3</v>
      </c>
      <c r="E3198" s="351">
        <f>'Employee Salary Payroll Tax '!N3200</f>
        <v>2353.1</v>
      </c>
      <c r="F3198" s="351">
        <f t="shared" si="395"/>
        <v>2369.2775624999999</v>
      </c>
      <c r="G3198" s="352"/>
      <c r="H3198" s="351">
        <f t="shared" si="400"/>
        <v>42646.9</v>
      </c>
      <c r="I3198" s="351">
        <f t="shared" si="396"/>
        <v>16.177562500000022</v>
      </c>
      <c r="J3198" s="351">
        <f t="shared" si="397"/>
        <v>9.7065375000000134E-2</v>
      </c>
      <c r="K3198" s="293">
        <f>SUM('Employee Salary Payroll Tax '!I3200:K3200)</f>
        <v>2350.67</v>
      </c>
      <c r="L3198" s="293">
        <f>'Employee Salary Payroll Tax '!H3200</f>
        <v>0</v>
      </c>
      <c r="M3198" s="293">
        <f t="shared" si="398"/>
        <v>2.4299999999998363</v>
      </c>
      <c r="N3198" s="359">
        <f t="shared" si="399"/>
        <v>9.6965137458792747E-2</v>
      </c>
      <c r="O3198" s="331"/>
      <c r="P3198" s="61"/>
      <c r="Q3198" s="294"/>
      <c r="R3198" s="292"/>
      <c r="S3198" s="291"/>
    </row>
    <row r="3199" spans="1:19" ht="14.4">
      <c r="A3199" s="36">
        <f t="shared" si="401"/>
        <v>1876</v>
      </c>
      <c r="B3199" s="526"/>
      <c r="C3199" s="36" t="str">
        <f>VLOOKUP('Employee Salary Payroll Tax '!B3201,'Employee Salary Payroll Tax '!$D$1:$E$7,2,FALSE)</f>
        <v>Not Assigned</v>
      </c>
      <c r="D3199" s="61">
        <f t="shared" si="394"/>
        <v>0</v>
      </c>
      <c r="E3199" s="351">
        <f>'Employee Salary Payroll Tax '!N3201</f>
        <v>-0.01</v>
      </c>
      <c r="F3199" s="351">
        <f t="shared" si="395"/>
        <v>-0.01</v>
      </c>
      <c r="G3199" s="352"/>
      <c r="H3199" s="351">
        <f t="shared" si="400"/>
        <v>45000.01</v>
      </c>
      <c r="I3199" s="351">
        <f t="shared" si="396"/>
        <v>0</v>
      </c>
      <c r="J3199" s="351">
        <f t="shared" si="397"/>
        <v>0</v>
      </c>
      <c r="K3199" s="293">
        <f>SUM('Employee Salary Payroll Tax '!I3201:K3201)</f>
        <v>4.3000000000000007</v>
      </c>
      <c r="L3199" s="293">
        <f>'Employee Salary Payroll Tax '!H3201</f>
        <v>0</v>
      </c>
      <c r="M3199" s="293">
        <f t="shared" si="398"/>
        <v>-4.3100000000000005</v>
      </c>
      <c r="N3199" s="359">
        <f t="shared" si="399"/>
        <v>0</v>
      </c>
      <c r="O3199" s="331"/>
      <c r="P3199" s="61"/>
      <c r="Q3199" s="294"/>
      <c r="R3199" s="292"/>
      <c r="S3199" s="291"/>
    </row>
    <row r="3200" spans="1:19" ht="14.4">
      <c r="A3200" s="36">
        <f t="shared" si="401"/>
        <v>1877</v>
      </c>
      <c r="B3200" s="526"/>
      <c r="C3200" s="36" t="str">
        <f>VLOOKUP('Employee Salary Payroll Tax '!B3202,'Employee Salary Payroll Tax '!$D$1:$E$7,2,FALSE)</f>
        <v>NonUnion</v>
      </c>
      <c r="D3200" s="61">
        <f t="shared" si="394"/>
        <v>2.98E-2</v>
      </c>
      <c r="E3200" s="351">
        <f>'Employee Salary Payroll Tax '!N3202</f>
        <v>103208.47</v>
      </c>
      <c r="F3200" s="351">
        <f t="shared" si="395"/>
        <v>106284.082406</v>
      </c>
      <c r="G3200" s="352"/>
      <c r="H3200" s="351">
        <f t="shared" si="400"/>
        <v>0</v>
      </c>
      <c r="I3200" s="351">
        <f t="shared" si="396"/>
        <v>3075.6124060000002</v>
      </c>
      <c r="J3200" s="351">
        <f t="shared" si="397"/>
        <v>0</v>
      </c>
      <c r="K3200" s="293">
        <f>SUM('Employee Salary Payroll Tax '!I3202:K3202)</f>
        <v>15284</v>
      </c>
      <c r="L3200" s="293">
        <f>'Employee Salary Payroll Tax '!H3202</f>
        <v>0</v>
      </c>
      <c r="M3200" s="293">
        <f t="shared" si="398"/>
        <v>87924.47</v>
      </c>
      <c r="N3200" s="359">
        <f t="shared" si="399"/>
        <v>0</v>
      </c>
      <c r="O3200" s="331"/>
      <c r="P3200" s="61"/>
      <c r="Q3200" s="294"/>
      <c r="R3200" s="292"/>
      <c r="S3200" s="291"/>
    </row>
    <row r="3201" spans="1:19" ht="14.4">
      <c r="A3201" s="36">
        <f t="shared" si="401"/>
        <v>1878</v>
      </c>
      <c r="B3201" s="526"/>
      <c r="C3201" s="36" t="str">
        <f>VLOOKUP('Employee Salary Payroll Tax '!B3203,'Employee Salary Payroll Tax '!$D$1:$E$7,2,FALSE)</f>
        <v>NonUnion</v>
      </c>
      <c r="D3201" s="61">
        <f t="shared" si="394"/>
        <v>2.98E-2</v>
      </c>
      <c r="E3201" s="351">
        <f>'Employee Salary Payroll Tax '!N3203</f>
        <v>63283.61</v>
      </c>
      <c r="F3201" s="351">
        <f t="shared" si="395"/>
        <v>65169.461578000002</v>
      </c>
      <c r="G3201" s="352"/>
      <c r="H3201" s="351">
        <f t="shared" si="400"/>
        <v>0</v>
      </c>
      <c r="I3201" s="351">
        <f t="shared" si="396"/>
        <v>1885.8515780000016</v>
      </c>
      <c r="J3201" s="351">
        <f t="shared" si="397"/>
        <v>0</v>
      </c>
      <c r="K3201" s="293">
        <f>SUM('Employee Salary Payroll Tax '!I3203:K3203)</f>
        <v>63283.61</v>
      </c>
      <c r="L3201" s="293">
        <f>'Employee Salary Payroll Tax '!H3203</f>
        <v>0</v>
      </c>
      <c r="M3201" s="293">
        <f t="shared" si="398"/>
        <v>0</v>
      </c>
      <c r="N3201" s="359">
        <f t="shared" si="399"/>
        <v>0</v>
      </c>
      <c r="O3201" s="331"/>
      <c r="P3201" s="61"/>
      <c r="Q3201" s="294"/>
      <c r="R3201" s="292"/>
      <c r="S3201" s="291"/>
    </row>
    <row r="3202" spans="1:19" ht="14.4">
      <c r="A3202" s="36">
        <f t="shared" si="401"/>
        <v>1879</v>
      </c>
      <c r="B3202" s="526"/>
      <c r="C3202" s="36" t="str">
        <f>VLOOKUP('Employee Salary Payroll Tax '!B3204,'Employee Salary Payroll Tax '!$D$1:$E$7,2,FALSE)</f>
        <v>NonUnion</v>
      </c>
      <c r="D3202" s="61">
        <f t="shared" si="394"/>
        <v>2.98E-2</v>
      </c>
      <c r="E3202" s="351">
        <f>'Employee Salary Payroll Tax '!N3204</f>
        <v>68815.009999999995</v>
      </c>
      <c r="F3202" s="351">
        <f t="shared" si="395"/>
        <v>70865.697297999999</v>
      </c>
      <c r="G3202" s="352"/>
      <c r="H3202" s="351">
        <f t="shared" si="400"/>
        <v>0</v>
      </c>
      <c r="I3202" s="351">
        <f t="shared" si="396"/>
        <v>2050.6872980000044</v>
      </c>
      <c r="J3202" s="351">
        <f t="shared" si="397"/>
        <v>0</v>
      </c>
      <c r="K3202" s="293">
        <f>SUM('Employee Salary Payroll Tax '!I3204:K3204)</f>
        <v>54747.43</v>
      </c>
      <c r="L3202" s="293">
        <f>'Employee Salary Payroll Tax '!H3204</f>
        <v>0</v>
      </c>
      <c r="M3202" s="293">
        <f t="shared" si="398"/>
        <v>14067.579999999994</v>
      </c>
      <c r="N3202" s="359">
        <f t="shared" si="399"/>
        <v>0</v>
      </c>
      <c r="O3202" s="331"/>
      <c r="P3202" s="61"/>
      <c r="Q3202" s="294"/>
      <c r="R3202" s="292"/>
      <c r="S3202" s="291"/>
    </row>
    <row r="3203" spans="1:19" ht="14.4">
      <c r="A3203" s="36">
        <f t="shared" si="401"/>
        <v>1880</v>
      </c>
      <c r="B3203" s="526"/>
      <c r="C3203" s="36" t="str">
        <f>VLOOKUP('Employee Salary Payroll Tax '!B3205,'Employee Salary Payroll Tax '!$D$1:$E$7,2,FALSE)</f>
        <v>NonUnion</v>
      </c>
      <c r="D3203" s="61">
        <f t="shared" si="394"/>
        <v>2.98E-2</v>
      </c>
      <c r="E3203" s="351">
        <f>'Employee Salary Payroll Tax '!N3205</f>
        <v>109731.97</v>
      </c>
      <c r="F3203" s="351">
        <f t="shared" si="395"/>
        <v>113001.98270600001</v>
      </c>
      <c r="G3203" s="352"/>
      <c r="H3203" s="351">
        <f t="shared" si="400"/>
        <v>0</v>
      </c>
      <c r="I3203" s="351">
        <f t="shared" si="396"/>
        <v>3270.0127060000086</v>
      </c>
      <c r="J3203" s="351">
        <f t="shared" si="397"/>
        <v>0</v>
      </c>
      <c r="K3203" s="293">
        <f>SUM('Employee Salary Payroll Tax '!I3205:K3205)</f>
        <v>87642.97</v>
      </c>
      <c r="L3203" s="293">
        <f>'Employee Salary Payroll Tax '!H3205</f>
        <v>0</v>
      </c>
      <c r="M3203" s="293">
        <f t="shared" si="398"/>
        <v>22089</v>
      </c>
      <c r="N3203" s="359">
        <f t="shared" si="399"/>
        <v>0</v>
      </c>
      <c r="O3203" s="331"/>
      <c r="P3203" s="61"/>
      <c r="Q3203" s="294"/>
      <c r="R3203" s="292"/>
      <c r="S3203" s="291"/>
    </row>
    <row r="3204" spans="1:19" ht="14.4">
      <c r="A3204" s="36">
        <f t="shared" si="401"/>
        <v>1881</v>
      </c>
      <c r="B3204" s="526"/>
      <c r="C3204" s="36" t="str">
        <f>VLOOKUP('Employee Salary Payroll Tax '!B3206,'Employee Salary Payroll Tax '!$D$1:$E$7,2,FALSE)</f>
        <v>IBEW</v>
      </c>
      <c r="D3204" s="61">
        <f t="shared" si="394"/>
        <v>6.875E-3</v>
      </c>
      <c r="E3204" s="351">
        <f>'Employee Salary Payroll Tax '!N3206</f>
        <v>55006.2</v>
      </c>
      <c r="F3204" s="351">
        <f t="shared" si="395"/>
        <v>55384.367624999992</v>
      </c>
      <c r="G3204" s="352"/>
      <c r="H3204" s="351">
        <f t="shared" si="400"/>
        <v>0</v>
      </c>
      <c r="I3204" s="351">
        <f t="shared" si="396"/>
        <v>378.16762499999459</v>
      </c>
      <c r="J3204" s="351">
        <f t="shared" si="397"/>
        <v>0</v>
      </c>
      <c r="K3204" s="293">
        <f>SUM('Employee Salary Payroll Tax '!I3206:K3206)</f>
        <v>55006.2</v>
      </c>
      <c r="L3204" s="293">
        <f>'Employee Salary Payroll Tax '!H3206</f>
        <v>0</v>
      </c>
      <c r="M3204" s="293">
        <f t="shared" si="398"/>
        <v>0</v>
      </c>
      <c r="N3204" s="359">
        <f t="shared" si="399"/>
        <v>0</v>
      </c>
      <c r="O3204" s="331"/>
      <c r="P3204" s="61"/>
      <c r="Q3204" s="294"/>
      <c r="R3204" s="292"/>
      <c r="S3204" s="291"/>
    </row>
    <row r="3205" spans="1:19" ht="14.4">
      <c r="A3205" s="36">
        <f t="shared" si="401"/>
        <v>1882</v>
      </c>
      <c r="B3205" s="526"/>
      <c r="C3205" s="36" t="str">
        <f>VLOOKUP('Employee Salary Payroll Tax '!B3207,'Employee Salary Payroll Tax '!$D$1:$E$7,2,FALSE)</f>
        <v>NonUnion</v>
      </c>
      <c r="D3205" s="61">
        <f t="shared" si="394"/>
        <v>2.98E-2</v>
      </c>
      <c r="E3205" s="351">
        <f>'Employee Salary Payroll Tax '!N3207</f>
        <v>37988.39</v>
      </c>
      <c r="F3205" s="351">
        <f t="shared" si="395"/>
        <v>39120.444022000003</v>
      </c>
      <c r="G3205" s="352"/>
      <c r="H3205" s="351">
        <f t="shared" si="400"/>
        <v>7011.6100000000006</v>
      </c>
      <c r="I3205" s="351">
        <f t="shared" si="396"/>
        <v>1132.0540220000039</v>
      </c>
      <c r="J3205" s="351">
        <f t="shared" si="397"/>
        <v>6.7923241320000232</v>
      </c>
      <c r="K3205" s="293">
        <f>SUM('Employee Salary Payroll Tax '!I3207:K3207)</f>
        <v>36468.839999999997</v>
      </c>
      <c r="L3205" s="293">
        <f>'Employee Salary Payroll Tax '!H3207</f>
        <v>0</v>
      </c>
      <c r="M3205" s="293">
        <f t="shared" si="398"/>
        <v>1519.5500000000029</v>
      </c>
      <c r="N3205" s="359">
        <f t="shared" si="399"/>
        <v>6.5206285918283733</v>
      </c>
      <c r="O3205" s="331"/>
      <c r="P3205" s="61"/>
      <c r="Q3205" s="294"/>
      <c r="R3205" s="292"/>
      <c r="S3205" s="291"/>
    </row>
    <row r="3206" spans="1:19" ht="14.4">
      <c r="A3206" s="36">
        <f t="shared" si="401"/>
        <v>1883</v>
      </c>
      <c r="B3206" s="526"/>
      <c r="C3206" s="36" t="str">
        <f>VLOOKUP('Employee Salary Payroll Tax '!B3208,'Employee Salary Payroll Tax '!$D$1:$E$7,2,FALSE)</f>
        <v>IBEW</v>
      </c>
      <c r="D3206" s="61">
        <f t="shared" si="394"/>
        <v>6.875E-3</v>
      </c>
      <c r="E3206" s="351">
        <f>'Employee Salary Payroll Tax '!N3208</f>
        <v>7828.77</v>
      </c>
      <c r="F3206" s="351">
        <f t="shared" si="395"/>
        <v>7882.5927937500001</v>
      </c>
      <c r="G3206" s="352"/>
      <c r="H3206" s="351">
        <f t="shared" si="400"/>
        <v>37171.229999999996</v>
      </c>
      <c r="I3206" s="351">
        <f t="shared" si="396"/>
        <v>53.822793749999619</v>
      </c>
      <c r="J3206" s="351">
        <f t="shared" si="397"/>
        <v>0.3229367624999977</v>
      </c>
      <c r="K3206" s="293">
        <f>SUM('Employee Salary Payroll Tax '!I3208:K3208)</f>
        <v>7828.77</v>
      </c>
      <c r="L3206" s="293">
        <f>'Employee Salary Payroll Tax '!H3208</f>
        <v>0</v>
      </c>
      <c r="M3206" s="293">
        <f t="shared" si="398"/>
        <v>0</v>
      </c>
      <c r="N3206" s="359">
        <f t="shared" si="399"/>
        <v>0.32293676245874769</v>
      </c>
      <c r="O3206" s="331"/>
      <c r="P3206" s="61"/>
      <c r="Q3206" s="294"/>
      <c r="R3206" s="292"/>
      <c r="S3206" s="291"/>
    </row>
    <row r="3207" spans="1:19" ht="14.4">
      <c r="A3207" s="36">
        <f t="shared" si="401"/>
        <v>1884</v>
      </c>
      <c r="B3207" s="526"/>
      <c r="C3207" s="36" t="str">
        <f>VLOOKUP('Employee Salary Payroll Tax '!B3209,'Employee Salary Payroll Tax '!$D$1:$E$7,2,FALSE)</f>
        <v>NonUnion</v>
      </c>
      <c r="D3207" s="61">
        <f t="shared" si="394"/>
        <v>2.98E-2</v>
      </c>
      <c r="E3207" s="351">
        <f>'Employee Salary Payroll Tax '!N3209</f>
        <v>47093.86</v>
      </c>
      <c r="F3207" s="351">
        <f t="shared" si="395"/>
        <v>48497.257028</v>
      </c>
      <c r="G3207" s="352"/>
      <c r="H3207" s="351">
        <f t="shared" si="400"/>
        <v>0</v>
      </c>
      <c r="I3207" s="351">
        <f t="shared" si="396"/>
        <v>1403.3970279999994</v>
      </c>
      <c r="J3207" s="351">
        <f t="shared" si="397"/>
        <v>0</v>
      </c>
      <c r="K3207" s="293">
        <f>SUM('Employee Salary Payroll Tax '!I3209:K3209)</f>
        <v>31785.63</v>
      </c>
      <c r="L3207" s="293">
        <f>'Employee Salary Payroll Tax '!H3209</f>
        <v>0</v>
      </c>
      <c r="M3207" s="293">
        <f t="shared" si="398"/>
        <v>15308.23</v>
      </c>
      <c r="N3207" s="359">
        <f t="shared" si="399"/>
        <v>0</v>
      </c>
      <c r="O3207" s="331"/>
      <c r="P3207" s="61"/>
      <c r="Q3207" s="294"/>
      <c r="R3207" s="292"/>
      <c r="S3207" s="291"/>
    </row>
    <row r="3208" spans="1:19" ht="14.4">
      <c r="A3208" s="36">
        <f t="shared" si="401"/>
        <v>1885</v>
      </c>
      <c r="B3208" s="526"/>
      <c r="C3208" s="36" t="str">
        <f>VLOOKUP('Employee Salary Payroll Tax '!B3210,'Employee Salary Payroll Tax '!$D$1:$E$7,2,FALSE)</f>
        <v>IBEW</v>
      </c>
      <c r="D3208" s="61">
        <f t="shared" si="394"/>
        <v>6.875E-3</v>
      </c>
      <c r="E3208" s="351">
        <f>'Employee Salary Payroll Tax '!N3210</f>
        <v>154867.5</v>
      </c>
      <c r="F3208" s="351">
        <f t="shared" si="395"/>
        <v>155932.21406249999</v>
      </c>
      <c r="G3208" s="352"/>
      <c r="H3208" s="351">
        <f t="shared" si="400"/>
        <v>0</v>
      </c>
      <c r="I3208" s="351">
        <f t="shared" si="396"/>
        <v>1064.7140624999884</v>
      </c>
      <c r="J3208" s="351">
        <f t="shared" si="397"/>
        <v>0</v>
      </c>
      <c r="K3208" s="293">
        <f>SUM('Employee Salary Payroll Tax '!I3210:K3210)</f>
        <v>94150.73000000001</v>
      </c>
      <c r="L3208" s="293">
        <f>'Employee Salary Payroll Tax '!H3210</f>
        <v>0</v>
      </c>
      <c r="M3208" s="293">
        <f t="shared" si="398"/>
        <v>60716.76999999999</v>
      </c>
      <c r="N3208" s="359">
        <f t="shared" si="399"/>
        <v>0</v>
      </c>
      <c r="O3208" s="331"/>
      <c r="P3208" s="61"/>
      <c r="Q3208" s="294"/>
      <c r="R3208" s="292"/>
      <c r="S3208" s="291"/>
    </row>
    <row r="3209" spans="1:19" ht="14.4">
      <c r="A3209" s="36">
        <f t="shared" si="401"/>
        <v>1886</v>
      </c>
      <c r="B3209" s="526"/>
      <c r="C3209" s="36" t="str">
        <f>VLOOKUP('Employee Salary Payroll Tax '!B3211,'Employee Salary Payroll Tax '!$D$1:$E$7,2,FALSE)</f>
        <v>NonUnion</v>
      </c>
      <c r="D3209" s="61">
        <f t="shared" si="394"/>
        <v>2.98E-2</v>
      </c>
      <c r="E3209" s="351">
        <f>'Employee Salary Payroll Tax '!N3211</f>
        <v>84628.83</v>
      </c>
      <c r="F3209" s="351">
        <f t="shared" si="395"/>
        <v>87150.769134000002</v>
      </c>
      <c r="G3209" s="352"/>
      <c r="H3209" s="351">
        <f t="shared" si="400"/>
        <v>0</v>
      </c>
      <c r="I3209" s="351">
        <f t="shared" si="396"/>
        <v>2521.9391340000002</v>
      </c>
      <c r="J3209" s="351">
        <f t="shared" si="397"/>
        <v>0</v>
      </c>
      <c r="K3209" s="293">
        <f>SUM('Employee Salary Payroll Tax '!I3211:K3211)</f>
        <v>48973.8</v>
      </c>
      <c r="L3209" s="293">
        <f>'Employee Salary Payroll Tax '!H3211</f>
        <v>0</v>
      </c>
      <c r="M3209" s="293">
        <f t="shared" si="398"/>
        <v>35655.03</v>
      </c>
      <c r="N3209" s="359">
        <f t="shared" si="399"/>
        <v>0</v>
      </c>
      <c r="O3209" s="331"/>
      <c r="P3209" s="61"/>
      <c r="Q3209" s="294"/>
      <c r="R3209" s="292"/>
      <c r="S3209" s="291"/>
    </row>
    <row r="3210" spans="1:19" ht="14.4">
      <c r="A3210" s="36">
        <f t="shared" si="401"/>
        <v>1887</v>
      </c>
      <c r="B3210" s="526"/>
      <c r="C3210" s="36" t="str">
        <f>VLOOKUP('Employee Salary Payroll Tax '!B3212,'Employee Salary Payroll Tax '!$D$1:$E$7,2,FALSE)</f>
        <v>IBEW</v>
      </c>
      <c r="D3210" s="61">
        <f t="shared" si="394"/>
        <v>6.875E-3</v>
      </c>
      <c r="E3210" s="351">
        <f>'Employee Salary Payroll Tax '!N3212</f>
        <v>35130.980000000003</v>
      </c>
      <c r="F3210" s="351">
        <f t="shared" si="395"/>
        <v>35372.505487499999</v>
      </c>
      <c r="G3210" s="352"/>
      <c r="H3210" s="351">
        <f t="shared" si="400"/>
        <v>9869.0199999999968</v>
      </c>
      <c r="I3210" s="351">
        <f t="shared" si="396"/>
        <v>241.52548749999551</v>
      </c>
      <c r="J3210" s="351">
        <f t="shared" si="397"/>
        <v>1.4491529249999731</v>
      </c>
      <c r="K3210" s="293">
        <f>SUM('Employee Salary Payroll Tax '!I3212:K3212)</f>
        <v>35130.979999999996</v>
      </c>
      <c r="L3210" s="293">
        <f>'Employee Salary Payroll Tax '!H3212</f>
        <v>0</v>
      </c>
      <c r="M3210" s="293">
        <f t="shared" si="398"/>
        <v>7.2759576141834259E-12</v>
      </c>
      <c r="N3210" s="359">
        <f t="shared" si="399"/>
        <v>1.4491529249587227</v>
      </c>
      <c r="O3210" s="331"/>
      <c r="P3210" s="61"/>
      <c r="Q3210" s="294"/>
      <c r="R3210" s="292"/>
      <c r="S3210" s="291"/>
    </row>
    <row r="3211" spans="1:19" ht="14.4">
      <c r="A3211" s="36">
        <f t="shared" si="401"/>
        <v>1888</v>
      </c>
      <c r="B3211" s="526"/>
      <c r="C3211" s="36" t="str">
        <f>VLOOKUP('Employee Salary Payroll Tax '!B3213,'Employee Salary Payroll Tax '!$D$1:$E$7,2,FALSE)</f>
        <v>NonUnion</v>
      </c>
      <c r="D3211" s="61">
        <f t="shared" si="394"/>
        <v>2.98E-2</v>
      </c>
      <c r="E3211" s="351">
        <f>'Employee Salary Payroll Tax '!N3213</f>
        <v>58729.04</v>
      </c>
      <c r="F3211" s="351">
        <f t="shared" si="395"/>
        <v>60479.165392000003</v>
      </c>
      <c r="G3211" s="352"/>
      <c r="H3211" s="351">
        <f t="shared" si="400"/>
        <v>0</v>
      </c>
      <c r="I3211" s="351">
        <f t="shared" si="396"/>
        <v>1750.1253920000017</v>
      </c>
      <c r="J3211" s="351">
        <f t="shared" si="397"/>
        <v>0</v>
      </c>
      <c r="K3211" s="293">
        <f>SUM('Employee Salary Payroll Tax '!I3213:K3213)</f>
        <v>27075.82</v>
      </c>
      <c r="L3211" s="293">
        <f>'Employee Salary Payroll Tax '!H3213</f>
        <v>0</v>
      </c>
      <c r="M3211" s="293">
        <f t="shared" si="398"/>
        <v>31653.22</v>
      </c>
      <c r="N3211" s="359">
        <f t="shared" si="399"/>
        <v>0</v>
      </c>
      <c r="O3211" s="331"/>
      <c r="P3211" s="61"/>
      <c r="Q3211" s="294"/>
      <c r="R3211" s="292"/>
      <c r="S3211" s="291"/>
    </row>
    <row r="3212" spans="1:19" ht="14.4">
      <c r="A3212" s="36">
        <f t="shared" si="401"/>
        <v>1889</v>
      </c>
      <c r="B3212" s="526"/>
      <c r="C3212" s="36" t="str">
        <f>VLOOKUP('Employee Salary Payroll Tax '!B3214,'Employee Salary Payroll Tax '!$D$1:$E$7,2,FALSE)</f>
        <v>IBEW</v>
      </c>
      <c r="D3212" s="61">
        <f t="shared" si="394"/>
        <v>6.875E-3</v>
      </c>
      <c r="E3212" s="351">
        <f>'Employee Salary Payroll Tax '!N3214</f>
        <v>29026.16</v>
      </c>
      <c r="F3212" s="351">
        <f t="shared" si="395"/>
        <v>29225.71485</v>
      </c>
      <c r="G3212" s="352"/>
      <c r="H3212" s="351">
        <f t="shared" si="400"/>
        <v>15973.84</v>
      </c>
      <c r="I3212" s="351">
        <f t="shared" si="396"/>
        <v>199.55485000000044</v>
      </c>
      <c r="J3212" s="351">
        <f t="shared" si="397"/>
        <v>1.1973291000000026</v>
      </c>
      <c r="K3212" s="293">
        <f>SUM('Employee Salary Payroll Tax '!I3214:K3214)</f>
        <v>29026.16</v>
      </c>
      <c r="L3212" s="293">
        <f>'Employee Salary Payroll Tax '!H3214</f>
        <v>0</v>
      </c>
      <c r="M3212" s="293">
        <f t="shared" si="398"/>
        <v>0</v>
      </c>
      <c r="N3212" s="359">
        <f t="shared" si="399"/>
        <v>1.1973290999587525</v>
      </c>
      <c r="O3212" s="331"/>
      <c r="P3212" s="61"/>
      <c r="Q3212" s="294"/>
      <c r="R3212" s="292"/>
      <c r="S3212" s="291"/>
    </row>
    <row r="3213" spans="1:19" ht="14.4">
      <c r="A3213" s="36">
        <f t="shared" si="401"/>
        <v>1890</v>
      </c>
      <c r="B3213" s="526"/>
      <c r="C3213" s="36" t="str">
        <f>VLOOKUP('Employee Salary Payroll Tax '!B3215,'Employee Salary Payroll Tax '!$D$1:$E$7,2,FALSE)</f>
        <v>NonUnion</v>
      </c>
      <c r="D3213" s="61">
        <f t="shared" si="394"/>
        <v>2.98E-2</v>
      </c>
      <c r="E3213" s="351">
        <f>'Employee Salary Payroll Tax '!N3215</f>
        <v>86841.37</v>
      </c>
      <c r="F3213" s="351">
        <f t="shared" si="395"/>
        <v>89429.242826000002</v>
      </c>
      <c r="G3213" s="352"/>
      <c r="H3213" s="351">
        <f t="shared" si="400"/>
        <v>0</v>
      </c>
      <c r="I3213" s="351">
        <f t="shared" si="396"/>
        <v>2587.8728260000062</v>
      </c>
      <c r="J3213" s="351">
        <f t="shared" si="397"/>
        <v>0</v>
      </c>
      <c r="K3213" s="293">
        <f>SUM('Employee Salary Payroll Tax '!I3215:K3215)</f>
        <v>27999.25</v>
      </c>
      <c r="L3213" s="293">
        <f>'Employee Salary Payroll Tax '!H3215</f>
        <v>0</v>
      </c>
      <c r="M3213" s="293">
        <f t="shared" si="398"/>
        <v>58842.119999999995</v>
      </c>
      <c r="N3213" s="359">
        <f t="shared" si="399"/>
        <v>0</v>
      </c>
      <c r="O3213" s="331"/>
      <c r="P3213" s="61"/>
      <c r="Q3213" s="294"/>
      <c r="R3213" s="292"/>
      <c r="S3213" s="291"/>
    </row>
    <row r="3214" spans="1:19" ht="14.4">
      <c r="A3214" s="36">
        <f t="shared" si="401"/>
        <v>1891</v>
      </c>
      <c r="B3214" s="526"/>
      <c r="C3214" s="36" t="str">
        <f>VLOOKUP('Employee Salary Payroll Tax '!B3216,'Employee Salary Payroll Tax '!$D$1:$E$7,2,FALSE)</f>
        <v>IBEW</v>
      </c>
      <c r="D3214" s="61">
        <f t="shared" si="394"/>
        <v>6.875E-3</v>
      </c>
      <c r="E3214" s="351">
        <f>'Employee Salary Payroll Tax '!N3216</f>
        <v>89831.6</v>
      </c>
      <c r="F3214" s="351">
        <f t="shared" si="395"/>
        <v>90449.192250000007</v>
      </c>
      <c r="G3214" s="352"/>
      <c r="H3214" s="351">
        <f t="shared" si="400"/>
        <v>0</v>
      </c>
      <c r="I3214" s="351">
        <f t="shared" si="396"/>
        <v>617.59225000000151</v>
      </c>
      <c r="J3214" s="351">
        <f t="shared" si="397"/>
        <v>0</v>
      </c>
      <c r="K3214" s="293">
        <f>SUM('Employee Salary Payroll Tax '!I3216:K3216)</f>
        <v>80247.77</v>
      </c>
      <c r="L3214" s="293">
        <f>'Employee Salary Payroll Tax '!H3216</f>
        <v>0</v>
      </c>
      <c r="M3214" s="293">
        <f t="shared" si="398"/>
        <v>9583.8300000000017</v>
      </c>
      <c r="N3214" s="359">
        <f t="shared" si="399"/>
        <v>0</v>
      </c>
      <c r="O3214" s="331"/>
      <c r="P3214" s="61"/>
      <c r="Q3214" s="294"/>
      <c r="R3214" s="292"/>
      <c r="S3214" s="291"/>
    </row>
    <row r="3215" spans="1:19" ht="14.4">
      <c r="A3215" s="36">
        <f t="shared" si="401"/>
        <v>1892</v>
      </c>
      <c r="B3215" s="526"/>
      <c r="C3215" s="36" t="str">
        <f>VLOOKUP('Employee Salary Payroll Tax '!B3217,'Employee Salary Payroll Tax '!$D$1:$E$7,2,FALSE)</f>
        <v>IBEW</v>
      </c>
      <c r="D3215" s="61">
        <f t="shared" si="394"/>
        <v>6.875E-3</v>
      </c>
      <c r="E3215" s="351">
        <f>'Employee Salary Payroll Tax '!N3217</f>
        <v>44637.19</v>
      </c>
      <c r="F3215" s="351">
        <f t="shared" si="395"/>
        <v>44944.070681249999</v>
      </c>
      <c r="G3215" s="352"/>
      <c r="H3215" s="351">
        <f t="shared" si="400"/>
        <v>362.80999999999767</v>
      </c>
      <c r="I3215" s="351">
        <f t="shared" si="396"/>
        <v>306.880681249997</v>
      </c>
      <c r="J3215" s="351">
        <f t="shared" si="397"/>
        <v>1.8412840874999821</v>
      </c>
      <c r="K3215" s="293">
        <f>SUM('Employee Salary Payroll Tax '!I3217:K3217)</f>
        <v>18175.379999999997</v>
      </c>
      <c r="L3215" s="293">
        <f>'Employee Salary Payroll Tax '!H3217</f>
        <v>0</v>
      </c>
      <c r="M3215" s="293">
        <f t="shared" si="398"/>
        <v>26461.810000000005</v>
      </c>
      <c r="N3215" s="359">
        <f t="shared" si="399"/>
        <v>0.74973442498319642</v>
      </c>
      <c r="O3215" s="331"/>
      <c r="P3215" s="61"/>
      <c r="Q3215" s="294"/>
      <c r="R3215" s="292"/>
      <c r="S3215" s="291"/>
    </row>
    <row r="3216" spans="1:19" ht="14.4">
      <c r="A3216" s="36">
        <f t="shared" si="401"/>
        <v>1893</v>
      </c>
      <c r="B3216" s="526"/>
      <c r="C3216" s="36" t="str">
        <f>VLOOKUP('Employee Salary Payroll Tax '!B3218,'Employee Salary Payroll Tax '!$D$1:$E$7,2,FALSE)</f>
        <v>NonUnion</v>
      </c>
      <c r="D3216" s="61">
        <f t="shared" si="394"/>
        <v>2.98E-2</v>
      </c>
      <c r="E3216" s="351">
        <f>'Employee Salary Payroll Tax '!N3218</f>
        <v>1926.26</v>
      </c>
      <c r="F3216" s="351">
        <f t="shared" si="395"/>
        <v>1983.662548</v>
      </c>
      <c r="G3216" s="352"/>
      <c r="H3216" s="351">
        <f t="shared" si="400"/>
        <v>43073.74</v>
      </c>
      <c r="I3216" s="351">
        <f t="shared" si="396"/>
        <v>57.402548000000024</v>
      </c>
      <c r="J3216" s="351">
        <f t="shared" si="397"/>
        <v>0.34441528800000015</v>
      </c>
      <c r="K3216" s="293">
        <f>SUM('Employee Salary Payroll Tax '!I3218:K3218)</f>
        <v>1201.99</v>
      </c>
      <c r="L3216" s="293">
        <f>'Employee Salary Payroll Tax '!H3218</f>
        <v>0</v>
      </c>
      <c r="M3216" s="293">
        <f t="shared" si="398"/>
        <v>724.27</v>
      </c>
      <c r="N3216" s="359">
        <f t="shared" si="399"/>
        <v>0.21491581188842854</v>
      </c>
      <c r="O3216" s="331"/>
      <c r="P3216" s="61"/>
      <c r="Q3216" s="294"/>
      <c r="R3216" s="292"/>
      <c r="S3216" s="291"/>
    </row>
    <row r="3217" spans="1:19" ht="14.4">
      <c r="A3217" s="36">
        <f t="shared" si="401"/>
        <v>1894</v>
      </c>
      <c r="B3217" s="526"/>
      <c r="C3217" s="36" t="str">
        <f>VLOOKUP('Employee Salary Payroll Tax '!B3219,'Employee Salary Payroll Tax '!$D$1:$E$7,2,FALSE)</f>
        <v>NonUnion</v>
      </c>
      <c r="D3217" s="61">
        <f t="shared" ref="D3217:D3280" si="402">VLOOKUP(C3217,C$9:D$12,2)</f>
        <v>2.98E-2</v>
      </c>
      <c r="E3217" s="351">
        <f>'Employee Salary Payroll Tax '!N3219</f>
        <v>46279.99</v>
      </c>
      <c r="F3217" s="351">
        <f t="shared" ref="F3217:F3280" si="403">E3217*(1+D3217)</f>
        <v>47659.133701999999</v>
      </c>
      <c r="G3217" s="352"/>
      <c r="H3217" s="351">
        <f t="shared" si="400"/>
        <v>0</v>
      </c>
      <c r="I3217" s="351">
        <f t="shared" ref="I3217:I3280" si="404">F3217-E3217</f>
        <v>1379.1437020000012</v>
      </c>
      <c r="J3217" s="351">
        <f t="shared" ref="J3217:J3280" si="405">IF(H3217&gt;I3217,I3217*$J$12,H3217*$J$12)</f>
        <v>0</v>
      </c>
      <c r="K3217" s="293">
        <f>SUM('Employee Salary Payroll Tax '!I3219:K3219)</f>
        <v>34006.54</v>
      </c>
      <c r="L3217" s="293">
        <f>'Employee Salary Payroll Tax '!H3219</f>
        <v>0</v>
      </c>
      <c r="M3217" s="293">
        <f t="shared" ref="M3217:M3280" si="406">E3217-K3217-L3217</f>
        <v>12273.449999999997</v>
      </c>
      <c r="N3217" s="359">
        <f t="shared" ref="N3217:N3232" si="407">J3217*K3217/(SUM(K3217:M3217)+0.000001)</f>
        <v>0</v>
      </c>
      <c r="O3217" s="331"/>
      <c r="P3217" s="61"/>
      <c r="Q3217" s="294"/>
      <c r="R3217" s="292"/>
      <c r="S3217" s="291"/>
    </row>
    <row r="3218" spans="1:19" ht="14.4">
      <c r="A3218" s="36">
        <f t="shared" si="401"/>
        <v>1895</v>
      </c>
      <c r="B3218" s="526"/>
      <c r="C3218" s="36" t="str">
        <f>VLOOKUP('Employee Salary Payroll Tax '!B3220,'Employee Salary Payroll Tax '!$D$1:$E$7,2,FALSE)</f>
        <v>NonUnion</v>
      </c>
      <c r="D3218" s="61">
        <f t="shared" si="402"/>
        <v>2.98E-2</v>
      </c>
      <c r="E3218" s="351">
        <f>'Employee Salary Payroll Tax '!N3220</f>
        <v>110584.3</v>
      </c>
      <c r="F3218" s="351">
        <f t="shared" si="403"/>
        <v>113879.71214</v>
      </c>
      <c r="G3218" s="352"/>
      <c r="H3218" s="351">
        <f t="shared" ref="H3218:H3281" si="408">IF(E3218&gt;$H$12,0,$H$12-E3218)</f>
        <v>0</v>
      </c>
      <c r="I3218" s="351">
        <f t="shared" si="404"/>
        <v>3295.4121400000004</v>
      </c>
      <c r="J3218" s="351">
        <f t="shared" si="405"/>
        <v>0</v>
      </c>
      <c r="K3218" s="293">
        <f>SUM('Employee Salary Payroll Tax '!I3220:K3220)</f>
        <v>18310.55</v>
      </c>
      <c r="L3218" s="293">
        <f>'Employee Salary Payroll Tax '!H3220</f>
        <v>0</v>
      </c>
      <c r="M3218" s="293">
        <f t="shared" si="406"/>
        <v>92273.75</v>
      </c>
      <c r="N3218" s="359">
        <f t="shared" si="407"/>
        <v>0</v>
      </c>
      <c r="O3218" s="331"/>
      <c r="P3218" s="61"/>
      <c r="Q3218" s="294"/>
      <c r="R3218" s="292"/>
      <c r="S3218" s="291"/>
    </row>
    <row r="3219" spans="1:19" ht="14.4">
      <c r="A3219" s="36">
        <f t="shared" si="401"/>
        <v>1896</v>
      </c>
      <c r="B3219" s="526"/>
      <c r="C3219" s="36" t="str">
        <f>VLOOKUP('Employee Salary Payroll Tax '!B3221,'Employee Salary Payroll Tax '!$D$1:$E$7,2,FALSE)</f>
        <v>NonUnion</v>
      </c>
      <c r="D3219" s="61">
        <f t="shared" si="402"/>
        <v>2.98E-2</v>
      </c>
      <c r="E3219" s="351">
        <f>'Employee Salary Payroll Tax '!N3221</f>
        <v>2074.17</v>
      </c>
      <c r="F3219" s="351">
        <f t="shared" si="403"/>
        <v>2135.980266</v>
      </c>
      <c r="G3219" s="352"/>
      <c r="H3219" s="351">
        <f t="shared" si="408"/>
        <v>42925.83</v>
      </c>
      <c r="I3219" s="351">
        <f t="shared" si="404"/>
        <v>61.810265999999956</v>
      </c>
      <c r="J3219" s="351">
        <f t="shared" si="405"/>
        <v>0.37086159599999974</v>
      </c>
      <c r="K3219" s="293">
        <f>SUM('Employee Salary Payroll Tax '!I3221:K3221)</f>
        <v>609.80999999999995</v>
      </c>
      <c r="L3219" s="293">
        <f>'Employee Salary Payroll Tax '!H3221</f>
        <v>738.4</v>
      </c>
      <c r="M3219" s="293">
        <f t="shared" si="406"/>
        <v>725.96000000000015</v>
      </c>
      <c r="N3219" s="359">
        <f t="shared" si="407"/>
        <v>0.10903402794743237</v>
      </c>
      <c r="O3219" s="331"/>
      <c r="P3219" s="61"/>
      <c r="Q3219" s="294"/>
      <c r="R3219" s="292"/>
      <c r="S3219" s="291"/>
    </row>
    <row r="3220" spans="1:19" ht="14.4">
      <c r="A3220" s="36">
        <f t="shared" si="401"/>
        <v>1897</v>
      </c>
      <c r="B3220" s="526"/>
      <c r="C3220" s="36" t="str">
        <f>VLOOKUP('Employee Salary Payroll Tax '!B3222,'Employee Salary Payroll Tax '!$D$1:$E$7,2,FALSE)</f>
        <v>NonUnion</v>
      </c>
      <c r="D3220" s="61">
        <f t="shared" si="402"/>
        <v>2.98E-2</v>
      </c>
      <c r="E3220" s="351">
        <f>'Employee Salary Payroll Tax '!N3222</f>
        <v>101428.61</v>
      </c>
      <c r="F3220" s="351">
        <f t="shared" si="403"/>
        <v>104451.18257800001</v>
      </c>
      <c r="G3220" s="352"/>
      <c r="H3220" s="351">
        <f t="shared" si="408"/>
        <v>0</v>
      </c>
      <c r="I3220" s="351">
        <f t="shared" si="404"/>
        <v>3022.5725780000066</v>
      </c>
      <c r="J3220" s="351">
        <f t="shared" si="405"/>
        <v>0</v>
      </c>
      <c r="K3220" s="293">
        <f>SUM('Employee Salary Payroll Tax '!I3222:K3222)</f>
        <v>17919.740000000002</v>
      </c>
      <c r="L3220" s="293">
        <f>'Employee Salary Payroll Tax '!H3222</f>
        <v>0</v>
      </c>
      <c r="M3220" s="293">
        <f t="shared" si="406"/>
        <v>83508.87</v>
      </c>
      <c r="N3220" s="359">
        <f t="shared" si="407"/>
        <v>0</v>
      </c>
      <c r="O3220" s="331"/>
      <c r="P3220" s="61"/>
      <c r="Q3220" s="294"/>
      <c r="R3220" s="292"/>
      <c r="S3220" s="291"/>
    </row>
    <row r="3221" spans="1:19" ht="14.4">
      <c r="A3221" s="36">
        <f t="shared" si="401"/>
        <v>1898</v>
      </c>
      <c r="B3221" s="526"/>
      <c r="C3221" s="36" t="str">
        <f>VLOOKUP('Employee Salary Payroll Tax '!B3223,'Employee Salary Payroll Tax '!$D$1:$E$7,2,FALSE)</f>
        <v>NonUnion</v>
      </c>
      <c r="D3221" s="61">
        <f t="shared" si="402"/>
        <v>2.98E-2</v>
      </c>
      <c r="E3221" s="351">
        <f>'Employee Salary Payroll Tax '!N3223</f>
        <v>59206.73</v>
      </c>
      <c r="F3221" s="351">
        <f t="shared" si="403"/>
        <v>60971.090554000009</v>
      </c>
      <c r="G3221" s="352"/>
      <c r="H3221" s="351">
        <f t="shared" si="408"/>
        <v>0</v>
      </c>
      <c r="I3221" s="351">
        <f t="shared" si="404"/>
        <v>1764.3605540000062</v>
      </c>
      <c r="J3221" s="351">
        <f t="shared" si="405"/>
        <v>0</v>
      </c>
      <c r="K3221" s="293">
        <f>SUM('Employee Salary Payroll Tax '!I3223:K3223)</f>
        <v>349.01</v>
      </c>
      <c r="L3221" s="293">
        <f>'Employee Salary Payroll Tax '!H3223</f>
        <v>0</v>
      </c>
      <c r="M3221" s="293">
        <f t="shared" si="406"/>
        <v>58857.72</v>
      </c>
      <c r="N3221" s="359">
        <f t="shared" si="407"/>
        <v>0</v>
      </c>
      <c r="O3221" s="331"/>
      <c r="P3221" s="61"/>
      <c r="Q3221" s="294"/>
      <c r="R3221" s="292"/>
      <c r="S3221" s="291"/>
    </row>
    <row r="3222" spans="1:19" ht="14.4">
      <c r="A3222" s="36">
        <f t="shared" si="401"/>
        <v>1899</v>
      </c>
      <c r="B3222" s="526"/>
      <c r="C3222" s="36" t="str">
        <f>VLOOKUP('Employee Salary Payroll Tax '!B3224,'Employee Salary Payroll Tax '!$D$1:$E$7,2,FALSE)</f>
        <v>NonUnion</v>
      </c>
      <c r="D3222" s="61">
        <f t="shared" si="402"/>
        <v>2.98E-2</v>
      </c>
      <c r="E3222" s="351">
        <f>'Employee Salary Payroll Tax '!N3224</f>
        <v>89976.59</v>
      </c>
      <c r="F3222" s="351">
        <f t="shared" si="403"/>
        <v>92657.892382000005</v>
      </c>
      <c r="G3222" s="352"/>
      <c r="H3222" s="351">
        <f t="shared" si="408"/>
        <v>0</v>
      </c>
      <c r="I3222" s="351">
        <f t="shared" si="404"/>
        <v>2681.3023820000089</v>
      </c>
      <c r="J3222" s="351">
        <f t="shared" si="405"/>
        <v>0</v>
      </c>
      <c r="K3222" s="293">
        <f>SUM('Employee Salary Payroll Tax '!I3224:K3224)</f>
        <v>6536.05</v>
      </c>
      <c r="L3222" s="293">
        <f>'Employee Salary Payroll Tax '!H3224</f>
        <v>0</v>
      </c>
      <c r="M3222" s="293">
        <f t="shared" si="406"/>
        <v>83440.539999999994</v>
      </c>
      <c r="N3222" s="359">
        <f t="shared" si="407"/>
        <v>0</v>
      </c>
      <c r="O3222" s="331"/>
      <c r="P3222" s="61"/>
      <c r="Q3222" s="294"/>
      <c r="R3222" s="292"/>
      <c r="S3222" s="291"/>
    </row>
    <row r="3223" spans="1:19" ht="14.4">
      <c r="A3223" s="36">
        <f t="shared" si="401"/>
        <v>1900</v>
      </c>
      <c r="B3223" s="526"/>
      <c r="C3223" s="36" t="str">
        <f>VLOOKUP('Employee Salary Payroll Tax '!B3225,'Employee Salary Payroll Tax '!$D$1:$E$7,2,FALSE)</f>
        <v>IBEW</v>
      </c>
      <c r="D3223" s="61">
        <f t="shared" si="402"/>
        <v>6.875E-3</v>
      </c>
      <c r="E3223" s="351">
        <f>'Employee Salary Payroll Tax '!N3225</f>
        <v>67060.81</v>
      </c>
      <c r="F3223" s="351">
        <f t="shared" si="403"/>
        <v>67521.853068750002</v>
      </c>
      <c r="G3223" s="352"/>
      <c r="H3223" s="351">
        <f t="shared" si="408"/>
        <v>0</v>
      </c>
      <c r="I3223" s="351">
        <f t="shared" si="404"/>
        <v>461.04306875000475</v>
      </c>
      <c r="J3223" s="351">
        <f t="shared" si="405"/>
        <v>0</v>
      </c>
      <c r="K3223" s="293">
        <f>SUM('Employee Salary Payroll Tax '!I3225:K3225)</f>
        <v>8399.51</v>
      </c>
      <c r="L3223" s="293">
        <f>'Employee Salary Payroll Tax '!H3225</f>
        <v>0</v>
      </c>
      <c r="M3223" s="293">
        <f t="shared" si="406"/>
        <v>58661.299999999996</v>
      </c>
      <c r="N3223" s="359">
        <f t="shared" si="407"/>
        <v>0</v>
      </c>
      <c r="O3223" s="331"/>
      <c r="P3223" s="61"/>
      <c r="Q3223" s="294"/>
      <c r="R3223" s="292"/>
      <c r="S3223" s="291"/>
    </row>
    <row r="3224" spans="1:19" ht="14.4">
      <c r="A3224" s="36">
        <f t="shared" si="401"/>
        <v>1901</v>
      </c>
      <c r="B3224" s="526"/>
      <c r="C3224" s="36" t="str">
        <f>VLOOKUP('Employee Salary Payroll Tax '!B3226,'Employee Salary Payroll Tax '!$D$1:$E$7,2,FALSE)</f>
        <v>NonUnion</v>
      </c>
      <c r="D3224" s="61">
        <f t="shared" si="402"/>
        <v>2.98E-2</v>
      </c>
      <c r="E3224" s="351">
        <f>'Employee Salary Payroll Tax '!N3226</f>
        <v>49792.59</v>
      </c>
      <c r="F3224" s="351">
        <f t="shared" si="403"/>
        <v>51276.409181999996</v>
      </c>
      <c r="G3224" s="352"/>
      <c r="H3224" s="351">
        <f t="shared" si="408"/>
        <v>0</v>
      </c>
      <c r="I3224" s="351">
        <f t="shared" si="404"/>
        <v>1483.8191819999993</v>
      </c>
      <c r="J3224" s="351">
        <f t="shared" si="405"/>
        <v>0</v>
      </c>
      <c r="K3224" s="293">
        <f>SUM('Employee Salary Payroll Tax '!I3226:K3226)</f>
        <v>11231.099999999999</v>
      </c>
      <c r="L3224" s="293">
        <f>'Employee Salary Payroll Tax '!H3226</f>
        <v>0</v>
      </c>
      <c r="M3224" s="293">
        <f t="shared" si="406"/>
        <v>38561.49</v>
      </c>
      <c r="N3224" s="359">
        <f t="shared" si="407"/>
        <v>0</v>
      </c>
      <c r="O3224" s="331"/>
      <c r="P3224" s="61"/>
      <c r="Q3224" s="294"/>
      <c r="R3224" s="292"/>
      <c r="S3224" s="291"/>
    </row>
    <row r="3225" spans="1:19" ht="14.4">
      <c r="A3225" s="36">
        <f t="shared" si="401"/>
        <v>1902</v>
      </c>
      <c r="B3225" s="526"/>
      <c r="C3225" s="36" t="str">
        <f>VLOOKUP('Employee Salary Payroll Tax '!B3227,'Employee Salary Payroll Tax '!$D$1:$E$7,2,FALSE)</f>
        <v>NonUnion</v>
      </c>
      <c r="D3225" s="61">
        <f t="shared" si="402"/>
        <v>2.98E-2</v>
      </c>
      <c r="E3225" s="351">
        <f>'Employee Salary Payroll Tax '!N3227</f>
        <v>60527.56</v>
      </c>
      <c r="F3225" s="351">
        <f t="shared" si="403"/>
        <v>62331.281287999998</v>
      </c>
      <c r="G3225" s="352"/>
      <c r="H3225" s="351">
        <f t="shared" si="408"/>
        <v>0</v>
      </c>
      <c r="I3225" s="351">
        <f t="shared" si="404"/>
        <v>1803.7212880000006</v>
      </c>
      <c r="J3225" s="351">
        <f t="shared" si="405"/>
        <v>0</v>
      </c>
      <c r="K3225" s="293">
        <f>SUM('Employee Salary Payroll Tax '!I3227:K3227)</f>
        <v>37685.46</v>
      </c>
      <c r="L3225" s="293">
        <f>'Employee Salary Payroll Tax '!H3227</f>
        <v>0</v>
      </c>
      <c r="M3225" s="293">
        <f t="shared" si="406"/>
        <v>22842.1</v>
      </c>
      <c r="N3225" s="359">
        <f t="shared" si="407"/>
        <v>0</v>
      </c>
      <c r="O3225" s="331"/>
      <c r="P3225" s="61"/>
      <c r="Q3225" s="294"/>
      <c r="R3225" s="292"/>
      <c r="S3225" s="291"/>
    </row>
    <row r="3226" spans="1:19" ht="14.4">
      <c r="A3226" s="36">
        <f t="shared" si="401"/>
        <v>1903</v>
      </c>
      <c r="B3226" s="526"/>
      <c r="C3226" s="36" t="str">
        <f>VLOOKUP('Employee Salary Payroll Tax '!B3228,'Employee Salary Payroll Tax '!$D$1:$E$7,2,FALSE)</f>
        <v>NonUnion</v>
      </c>
      <c r="D3226" s="61">
        <f t="shared" si="402"/>
        <v>2.98E-2</v>
      </c>
      <c r="E3226" s="351">
        <f>'Employee Salary Payroll Tax '!N3228</f>
        <v>89139.44</v>
      </c>
      <c r="F3226" s="351">
        <f t="shared" si="403"/>
        <v>91795.795312000002</v>
      </c>
      <c r="G3226" s="352"/>
      <c r="H3226" s="351">
        <f t="shared" si="408"/>
        <v>0</v>
      </c>
      <c r="I3226" s="351">
        <f t="shared" si="404"/>
        <v>2656.3553119999997</v>
      </c>
      <c r="J3226" s="351">
        <f t="shared" si="405"/>
        <v>0</v>
      </c>
      <c r="K3226" s="293">
        <f>SUM('Employee Salary Payroll Tax '!I3228:K3228)</f>
        <v>89139.439999999988</v>
      </c>
      <c r="L3226" s="293">
        <f>'Employee Salary Payroll Tax '!H3228</f>
        <v>0</v>
      </c>
      <c r="M3226" s="293">
        <f t="shared" si="406"/>
        <v>1.4551915228366852E-11</v>
      </c>
      <c r="N3226" s="359">
        <f t="shared" si="407"/>
        <v>0</v>
      </c>
      <c r="O3226" s="331"/>
      <c r="P3226" s="61"/>
      <c r="Q3226" s="294"/>
      <c r="R3226" s="292"/>
      <c r="S3226" s="291"/>
    </row>
    <row r="3227" spans="1:19" ht="14.4">
      <c r="A3227" s="36">
        <f t="shared" si="401"/>
        <v>1904</v>
      </c>
      <c r="B3227" s="526"/>
      <c r="C3227" s="36" t="str">
        <f>VLOOKUP('Employee Salary Payroll Tax '!B3229,'Employee Salary Payroll Tax '!$D$1:$E$7,2,FALSE)</f>
        <v>UA</v>
      </c>
      <c r="D3227" s="61">
        <f t="shared" si="402"/>
        <v>0.03</v>
      </c>
      <c r="E3227" s="351">
        <f>'Employee Salary Payroll Tax '!N3229</f>
        <v>64088.91</v>
      </c>
      <c r="F3227" s="351">
        <f t="shared" si="403"/>
        <v>66011.577300000004</v>
      </c>
      <c r="G3227" s="352"/>
      <c r="H3227" s="351">
        <f t="shared" si="408"/>
        <v>0</v>
      </c>
      <c r="I3227" s="351">
        <f t="shared" si="404"/>
        <v>1922.667300000001</v>
      </c>
      <c r="J3227" s="351">
        <f t="shared" si="405"/>
        <v>0</v>
      </c>
      <c r="K3227" s="293">
        <f>SUM('Employee Salary Payroll Tax '!I3229:K3229)</f>
        <v>60710.21</v>
      </c>
      <c r="L3227" s="293">
        <f>'Employee Salary Payroll Tax '!H3229</f>
        <v>254.77</v>
      </c>
      <c r="M3227" s="293">
        <f t="shared" si="406"/>
        <v>3123.9300000000044</v>
      </c>
      <c r="N3227" s="359">
        <f t="shared" si="407"/>
        <v>0</v>
      </c>
      <c r="O3227" s="331"/>
      <c r="P3227" s="61"/>
      <c r="Q3227" s="294"/>
      <c r="R3227" s="292"/>
      <c r="S3227" s="291"/>
    </row>
    <row r="3228" spans="1:19" ht="14.4">
      <c r="A3228" s="36">
        <f t="shared" si="401"/>
        <v>1905</v>
      </c>
      <c r="B3228" s="526"/>
      <c r="C3228" s="36" t="str">
        <f>VLOOKUP('Employee Salary Payroll Tax '!B3230,'Employee Salary Payroll Tax '!$D$1:$E$7,2,FALSE)</f>
        <v>IBEW</v>
      </c>
      <c r="D3228" s="61">
        <f t="shared" si="402"/>
        <v>6.875E-3</v>
      </c>
      <c r="E3228" s="351">
        <f>'Employee Salary Payroll Tax '!N3230</f>
        <v>37699.85</v>
      </c>
      <c r="F3228" s="351">
        <f t="shared" si="403"/>
        <v>37959.036468749997</v>
      </c>
      <c r="G3228" s="352"/>
      <c r="H3228" s="351">
        <f t="shared" si="408"/>
        <v>7300.1500000000015</v>
      </c>
      <c r="I3228" s="351">
        <f t="shared" si="404"/>
        <v>259.18646874999831</v>
      </c>
      <c r="J3228" s="351">
        <f t="shared" si="405"/>
        <v>1.55511881249999</v>
      </c>
      <c r="K3228" s="293">
        <f>SUM('Employee Salary Payroll Tax '!I3230:K3230)</f>
        <v>37699.85</v>
      </c>
      <c r="L3228" s="293">
        <f>'Employee Salary Payroll Tax '!H3230</f>
        <v>0</v>
      </c>
      <c r="M3228" s="293">
        <f t="shared" si="406"/>
        <v>0</v>
      </c>
      <c r="N3228" s="359">
        <f t="shared" si="407"/>
        <v>1.5551188124587401</v>
      </c>
      <c r="O3228" s="331"/>
      <c r="P3228" s="61"/>
      <c r="Q3228" s="294"/>
      <c r="R3228" s="292"/>
      <c r="S3228" s="291"/>
    </row>
    <row r="3229" spans="1:19" ht="14.4">
      <c r="A3229" s="36">
        <f t="shared" si="401"/>
        <v>1906</v>
      </c>
      <c r="B3229" s="526"/>
      <c r="C3229" s="36" t="str">
        <f>VLOOKUP('Employee Salary Payroll Tax '!B3231,'Employee Salary Payroll Tax '!$D$1:$E$7,2,FALSE)</f>
        <v>IBEW</v>
      </c>
      <c r="D3229" s="61">
        <f t="shared" si="402"/>
        <v>6.875E-3</v>
      </c>
      <c r="E3229" s="351">
        <f>'Employee Salary Payroll Tax '!N3231</f>
        <v>66418.179999999993</v>
      </c>
      <c r="F3229" s="351">
        <f t="shared" si="403"/>
        <v>66874.804987499985</v>
      </c>
      <c r="G3229" s="352"/>
      <c r="H3229" s="351">
        <f t="shared" si="408"/>
        <v>0</v>
      </c>
      <c r="I3229" s="351">
        <f t="shared" si="404"/>
        <v>456.62498749999213</v>
      </c>
      <c r="J3229" s="351">
        <f t="shared" si="405"/>
        <v>0</v>
      </c>
      <c r="K3229" s="293">
        <f>SUM('Employee Salary Payroll Tax '!I3231:K3231)</f>
        <v>23191.79</v>
      </c>
      <c r="L3229" s="293">
        <f>'Employee Salary Payroll Tax '!H3231</f>
        <v>0</v>
      </c>
      <c r="M3229" s="293">
        <f t="shared" si="406"/>
        <v>43226.389999999992</v>
      </c>
      <c r="N3229" s="359">
        <f t="shared" si="407"/>
        <v>0</v>
      </c>
      <c r="O3229" s="331"/>
      <c r="P3229" s="61"/>
      <c r="Q3229" s="294"/>
      <c r="R3229" s="292"/>
      <c r="S3229" s="291"/>
    </row>
    <row r="3230" spans="1:19" ht="14.4">
      <c r="A3230" s="36">
        <f t="shared" si="401"/>
        <v>1907</v>
      </c>
      <c r="B3230" s="526"/>
      <c r="C3230" s="36" t="str">
        <f>VLOOKUP('Employee Salary Payroll Tax '!B3232,'Employee Salary Payroll Tax '!$D$1:$E$7,2,FALSE)</f>
        <v>IBEW</v>
      </c>
      <c r="D3230" s="61">
        <f t="shared" si="402"/>
        <v>6.875E-3</v>
      </c>
      <c r="E3230" s="351">
        <f>'Employee Salary Payroll Tax '!N3232</f>
        <v>73484.98</v>
      </c>
      <c r="F3230" s="351">
        <f t="shared" si="403"/>
        <v>73990.189237499988</v>
      </c>
      <c r="G3230" s="352"/>
      <c r="H3230" s="351">
        <f t="shared" si="408"/>
        <v>0</v>
      </c>
      <c r="I3230" s="351">
        <f t="shared" si="404"/>
        <v>505.20923749999201</v>
      </c>
      <c r="J3230" s="351">
        <f t="shared" si="405"/>
        <v>0</v>
      </c>
      <c r="K3230" s="293">
        <f>SUM('Employee Salary Payroll Tax '!I3232:K3232)</f>
        <v>0</v>
      </c>
      <c r="L3230" s="293">
        <f>'Employee Salary Payroll Tax '!H3232</f>
        <v>0</v>
      </c>
      <c r="M3230" s="293">
        <f t="shared" si="406"/>
        <v>73484.98</v>
      </c>
      <c r="N3230" s="359">
        <f t="shared" si="407"/>
        <v>0</v>
      </c>
      <c r="O3230" s="331"/>
      <c r="P3230" s="61"/>
      <c r="Q3230" s="294"/>
      <c r="R3230" s="292"/>
      <c r="S3230" s="291"/>
    </row>
    <row r="3231" spans="1:19" ht="14.4">
      <c r="A3231" s="36">
        <f t="shared" si="401"/>
        <v>1908</v>
      </c>
      <c r="B3231" s="526"/>
      <c r="C3231" s="36" t="str">
        <f>VLOOKUP('Employee Salary Payroll Tax '!B3233,'Employee Salary Payroll Tax '!$D$1:$E$7,2,FALSE)</f>
        <v>NonUnion</v>
      </c>
      <c r="D3231" s="61">
        <f t="shared" si="402"/>
        <v>2.98E-2</v>
      </c>
      <c r="E3231" s="351">
        <f>'Employee Salary Payroll Tax '!N3233</f>
        <v>56696.81</v>
      </c>
      <c r="F3231" s="351">
        <f t="shared" si="403"/>
        <v>58386.374938000001</v>
      </c>
      <c r="G3231" s="352"/>
      <c r="H3231" s="351">
        <f t="shared" si="408"/>
        <v>0</v>
      </c>
      <c r="I3231" s="351">
        <f t="shared" si="404"/>
        <v>1689.5649380000032</v>
      </c>
      <c r="J3231" s="351">
        <f t="shared" si="405"/>
        <v>0</v>
      </c>
      <c r="K3231" s="293">
        <f>SUM('Employee Salary Payroll Tax '!I3233:K3233)</f>
        <v>56696.81</v>
      </c>
      <c r="L3231" s="293">
        <f>'Employee Salary Payroll Tax '!H3233</f>
        <v>0</v>
      </c>
      <c r="M3231" s="293">
        <f t="shared" si="406"/>
        <v>0</v>
      </c>
      <c r="N3231" s="359">
        <f t="shared" si="407"/>
        <v>0</v>
      </c>
      <c r="O3231" s="331"/>
      <c r="P3231" s="61"/>
      <c r="Q3231" s="294"/>
      <c r="R3231" s="292"/>
      <c r="S3231" s="291"/>
    </row>
    <row r="3232" spans="1:19" ht="14.4">
      <c r="A3232" s="36">
        <f t="shared" si="401"/>
        <v>1909</v>
      </c>
      <c r="B3232" s="526"/>
      <c r="C3232" s="36" t="str">
        <f>VLOOKUP('Employee Salary Payroll Tax '!B3234,'Employee Salary Payroll Tax '!$D$1:$E$7,2,FALSE)</f>
        <v>UA</v>
      </c>
      <c r="D3232" s="61">
        <f t="shared" si="402"/>
        <v>0.03</v>
      </c>
      <c r="E3232" s="351">
        <f>'Employee Salary Payroll Tax '!N3234</f>
        <v>76998.38</v>
      </c>
      <c r="F3232" s="351">
        <f t="shared" si="403"/>
        <v>79308.33140000001</v>
      </c>
      <c r="G3232" s="352"/>
      <c r="H3232" s="351">
        <f t="shared" si="408"/>
        <v>0</v>
      </c>
      <c r="I3232" s="351">
        <f t="shared" si="404"/>
        <v>2309.9514000000054</v>
      </c>
      <c r="J3232" s="351">
        <f t="shared" si="405"/>
        <v>0</v>
      </c>
      <c r="K3232" s="293">
        <f>SUM('Employee Salary Payroll Tax '!I3234:K3234)</f>
        <v>69454.499999999985</v>
      </c>
      <c r="L3232" s="293">
        <f>'Employee Salary Payroll Tax '!H3234</f>
        <v>900.89</v>
      </c>
      <c r="M3232" s="293">
        <f t="shared" si="406"/>
        <v>6642.9900000000189</v>
      </c>
      <c r="N3232" s="359">
        <f t="shared" si="407"/>
        <v>0</v>
      </c>
      <c r="O3232" s="331"/>
      <c r="P3232" s="61"/>
      <c r="Q3232" s="294"/>
      <c r="R3232" s="292"/>
      <c r="S3232" s="291"/>
    </row>
    <row r="3233" spans="1:19" ht="14.4">
      <c r="A3233" s="36">
        <f t="shared" si="401"/>
        <v>1910</v>
      </c>
      <c r="B3233" s="526"/>
      <c r="C3233" s="36" t="str">
        <f>VLOOKUP('Employee Salary Payroll Tax '!B3235,'Employee Salary Payroll Tax '!$D$1:$E$7,2,FALSE)</f>
        <v>NonUnion</v>
      </c>
      <c r="D3233" s="61">
        <f t="shared" si="402"/>
        <v>2.98E-2</v>
      </c>
      <c r="E3233" s="351">
        <f>'Employee Salary Payroll Tax '!N3235</f>
        <v>75573.62</v>
      </c>
      <c r="F3233" s="351">
        <f t="shared" si="403"/>
        <v>77825.713875999994</v>
      </c>
      <c r="G3233" s="352"/>
      <c r="H3233" s="351">
        <f t="shared" si="408"/>
        <v>0</v>
      </c>
      <c r="I3233" s="351">
        <f t="shared" si="404"/>
        <v>2252.093875999999</v>
      </c>
      <c r="J3233" s="351">
        <f t="shared" si="405"/>
        <v>0</v>
      </c>
      <c r="K3233" s="293">
        <f>SUM('Employee Salary Payroll Tax '!I3235:K3235)</f>
        <v>71839</v>
      </c>
      <c r="L3233" s="293">
        <f>'Employee Salary Payroll Tax '!H3235</f>
        <v>0</v>
      </c>
      <c r="M3233" s="293">
        <f t="shared" si="406"/>
        <v>3734.6199999999953</v>
      </c>
      <c r="N3233" s="359">
        <f t="shared" ref="N3233:N3296" si="409">J3233*K3233/(SUM(K3233:M3233)+0.000001)</f>
        <v>0</v>
      </c>
      <c r="O3233" s="331"/>
      <c r="P3233" s="61"/>
      <c r="Q3233" s="294"/>
      <c r="R3233" s="292"/>
      <c r="S3233" s="291"/>
    </row>
    <row r="3234" spans="1:19" ht="14.4">
      <c r="A3234" s="36">
        <f t="shared" si="401"/>
        <v>1911</v>
      </c>
      <c r="B3234" s="526"/>
      <c r="C3234" s="36" t="str">
        <f>VLOOKUP('Employee Salary Payroll Tax '!B3236,'Employee Salary Payroll Tax '!$D$1:$E$7,2,FALSE)</f>
        <v>IBEW</v>
      </c>
      <c r="D3234" s="61">
        <f t="shared" si="402"/>
        <v>6.875E-3</v>
      </c>
      <c r="E3234" s="351">
        <f>'Employee Salary Payroll Tax '!N3236</f>
        <v>34979.56</v>
      </c>
      <c r="F3234" s="351">
        <f t="shared" si="403"/>
        <v>35220.044474999995</v>
      </c>
      <c r="G3234" s="352"/>
      <c r="H3234" s="351">
        <f t="shared" si="408"/>
        <v>10020.440000000002</v>
      </c>
      <c r="I3234" s="351">
        <f t="shared" si="404"/>
        <v>240.48447499999747</v>
      </c>
      <c r="J3234" s="351">
        <f t="shared" si="405"/>
        <v>1.4429068499999849</v>
      </c>
      <c r="K3234" s="293">
        <f>SUM('Employee Salary Payroll Tax '!I3236:K3236)</f>
        <v>34979.56</v>
      </c>
      <c r="L3234" s="293">
        <f>'Employee Salary Payroll Tax '!H3236</f>
        <v>0</v>
      </c>
      <c r="M3234" s="293">
        <f t="shared" si="406"/>
        <v>0</v>
      </c>
      <c r="N3234" s="359">
        <f t="shared" si="409"/>
        <v>1.442906849958735</v>
      </c>
      <c r="O3234" s="329"/>
      <c r="P3234" s="61"/>
      <c r="Q3234" s="294"/>
      <c r="R3234" s="292"/>
      <c r="S3234" s="291"/>
    </row>
    <row r="3235" spans="1:19" ht="14.4">
      <c r="A3235" s="36">
        <f t="shared" si="401"/>
        <v>1912</v>
      </c>
      <c r="B3235" s="526"/>
      <c r="C3235" s="36" t="str">
        <f>VLOOKUP('Employee Salary Payroll Tax '!B3237,'Employee Salary Payroll Tax '!$D$1:$E$7,2,FALSE)</f>
        <v>IBEW</v>
      </c>
      <c r="D3235" s="61">
        <f t="shared" si="402"/>
        <v>6.875E-3</v>
      </c>
      <c r="E3235" s="351">
        <f>'Employee Salary Payroll Tax '!N3237</f>
        <v>146770.88</v>
      </c>
      <c r="F3235" s="351">
        <f t="shared" si="403"/>
        <v>147779.92980000001</v>
      </c>
      <c r="G3235" s="352"/>
      <c r="H3235" s="351">
        <f t="shared" si="408"/>
        <v>0</v>
      </c>
      <c r="I3235" s="351">
        <f t="shared" si="404"/>
        <v>1009.049800000008</v>
      </c>
      <c r="J3235" s="351">
        <f t="shared" si="405"/>
        <v>0</v>
      </c>
      <c r="K3235" s="293">
        <f>SUM('Employee Salary Payroll Tax '!I3237:K3237)</f>
        <v>134105.57999999999</v>
      </c>
      <c r="L3235" s="293">
        <f>'Employee Salary Payroll Tax '!H3237</f>
        <v>0</v>
      </c>
      <c r="M3235" s="293">
        <f t="shared" si="406"/>
        <v>12665.300000000017</v>
      </c>
      <c r="N3235" s="359">
        <f t="shared" si="409"/>
        <v>0</v>
      </c>
      <c r="O3235" s="329"/>
      <c r="P3235" s="61"/>
      <c r="Q3235" s="294"/>
      <c r="R3235" s="292"/>
      <c r="S3235" s="291"/>
    </row>
    <row r="3236" spans="1:19" ht="14.4">
      <c r="A3236" s="36">
        <f t="shared" si="401"/>
        <v>1913</v>
      </c>
      <c r="B3236" s="526"/>
      <c r="C3236" s="36" t="str">
        <f>VLOOKUP('Employee Salary Payroll Tax '!B3238,'Employee Salary Payroll Tax '!$D$1:$E$7,2,FALSE)</f>
        <v>NonUnion</v>
      </c>
      <c r="D3236" s="61">
        <f t="shared" si="402"/>
        <v>2.98E-2</v>
      </c>
      <c r="E3236" s="351">
        <f>'Employee Salary Payroll Tax '!N3238</f>
        <v>90179.45</v>
      </c>
      <c r="F3236" s="351">
        <f t="shared" si="403"/>
        <v>92866.797609999994</v>
      </c>
      <c r="G3236" s="352"/>
      <c r="H3236" s="351">
        <f t="shared" si="408"/>
        <v>0</v>
      </c>
      <c r="I3236" s="351">
        <f t="shared" si="404"/>
        <v>2687.3476099999971</v>
      </c>
      <c r="J3236" s="351">
        <f t="shared" si="405"/>
        <v>0</v>
      </c>
      <c r="K3236" s="293">
        <f>SUM('Employee Salary Payroll Tax '!I3238:K3238)</f>
        <v>19847.72</v>
      </c>
      <c r="L3236" s="293">
        <f>'Employee Salary Payroll Tax '!H3238</f>
        <v>0</v>
      </c>
      <c r="M3236" s="293">
        <f t="shared" si="406"/>
        <v>70331.73</v>
      </c>
      <c r="N3236" s="359">
        <f t="shared" si="409"/>
        <v>0</v>
      </c>
      <c r="O3236" s="331"/>
      <c r="P3236" s="61"/>
      <c r="Q3236" s="294"/>
      <c r="R3236" s="292"/>
      <c r="S3236" s="291"/>
    </row>
    <row r="3237" spans="1:19" ht="14.4">
      <c r="A3237" s="36">
        <f t="shared" si="401"/>
        <v>1914</v>
      </c>
      <c r="B3237" s="526"/>
      <c r="C3237" s="36" t="str">
        <f>VLOOKUP('Employee Salary Payroll Tax '!B3239,'Employee Salary Payroll Tax '!$D$1:$E$7,2,FALSE)</f>
        <v>NonUnion</v>
      </c>
      <c r="D3237" s="61">
        <f t="shared" si="402"/>
        <v>2.98E-2</v>
      </c>
      <c r="E3237" s="351">
        <f>'Employee Salary Payroll Tax '!N3239</f>
        <v>78835.97</v>
      </c>
      <c r="F3237" s="351">
        <f t="shared" si="403"/>
        <v>81185.281906000004</v>
      </c>
      <c r="G3237" s="352"/>
      <c r="H3237" s="351">
        <f t="shared" si="408"/>
        <v>0</v>
      </c>
      <c r="I3237" s="351">
        <f t="shared" si="404"/>
        <v>2349.3119060000026</v>
      </c>
      <c r="J3237" s="351">
        <f t="shared" si="405"/>
        <v>0</v>
      </c>
      <c r="K3237" s="293">
        <f>SUM('Employee Salary Payroll Tax '!I3239:K3239)</f>
        <v>18454.810000000001</v>
      </c>
      <c r="L3237" s="293">
        <f>'Employee Salary Payroll Tax '!H3239</f>
        <v>895.11</v>
      </c>
      <c r="M3237" s="293">
        <f t="shared" si="406"/>
        <v>59486.05</v>
      </c>
      <c r="N3237" s="359">
        <f t="shared" si="409"/>
        <v>0</v>
      </c>
      <c r="O3237" s="331"/>
      <c r="P3237" s="61"/>
      <c r="Q3237" s="294"/>
      <c r="R3237" s="292"/>
      <c r="S3237" s="291"/>
    </row>
    <row r="3238" spans="1:19" ht="14.4">
      <c r="A3238" s="36">
        <f t="shared" si="401"/>
        <v>1915</v>
      </c>
      <c r="B3238" s="526"/>
      <c r="C3238" s="36" t="str">
        <f>VLOOKUP('Employee Salary Payroll Tax '!B3240,'Employee Salary Payroll Tax '!$D$1:$E$7,2,FALSE)</f>
        <v>NonUnion</v>
      </c>
      <c r="D3238" s="61">
        <f t="shared" si="402"/>
        <v>2.98E-2</v>
      </c>
      <c r="E3238" s="351">
        <f>'Employee Salary Payroll Tax '!N3240</f>
        <v>10831.51</v>
      </c>
      <c r="F3238" s="351">
        <f t="shared" si="403"/>
        <v>11154.288998</v>
      </c>
      <c r="G3238" s="352"/>
      <c r="H3238" s="351">
        <f t="shared" si="408"/>
        <v>34168.49</v>
      </c>
      <c r="I3238" s="351">
        <f t="shared" si="404"/>
        <v>322.77899799999977</v>
      </c>
      <c r="J3238" s="351">
        <f t="shared" si="405"/>
        <v>1.9366739879999988</v>
      </c>
      <c r="K3238" s="293">
        <f>SUM('Employee Salary Payroll Tax '!I3240:K3240)</f>
        <v>2382.9299999999998</v>
      </c>
      <c r="L3238" s="293">
        <f>'Employee Salary Payroll Tax '!H3240</f>
        <v>0</v>
      </c>
      <c r="M3238" s="293">
        <f t="shared" si="406"/>
        <v>8448.58</v>
      </c>
      <c r="N3238" s="359">
        <f t="shared" si="409"/>
        <v>0.42606788396066375</v>
      </c>
      <c r="O3238" s="331"/>
      <c r="P3238" s="61"/>
      <c r="Q3238" s="294"/>
      <c r="R3238" s="292"/>
      <c r="S3238" s="291"/>
    </row>
    <row r="3239" spans="1:19" ht="14.4">
      <c r="A3239" s="36">
        <f t="shared" si="401"/>
        <v>1916</v>
      </c>
      <c r="B3239" s="526"/>
      <c r="C3239" s="36" t="str">
        <f>VLOOKUP('Employee Salary Payroll Tax '!B3241,'Employee Salary Payroll Tax '!$D$1:$E$7,2,FALSE)</f>
        <v>NonUnion</v>
      </c>
      <c r="D3239" s="61">
        <f t="shared" si="402"/>
        <v>2.98E-2</v>
      </c>
      <c r="E3239" s="351">
        <f>'Employee Salary Payroll Tax '!N3241</f>
        <v>39788.379999999997</v>
      </c>
      <c r="F3239" s="351">
        <f t="shared" si="403"/>
        <v>40974.073724000002</v>
      </c>
      <c r="G3239" s="352"/>
      <c r="H3239" s="351">
        <f t="shared" si="408"/>
        <v>5211.6200000000026</v>
      </c>
      <c r="I3239" s="351">
        <f t="shared" si="404"/>
        <v>1185.6937240000043</v>
      </c>
      <c r="J3239" s="351">
        <f t="shared" si="405"/>
        <v>7.1141623440000261</v>
      </c>
      <c r="K3239" s="293">
        <f>SUM('Employee Salary Payroll Tax '!I3241:K3241)</f>
        <v>21930.97</v>
      </c>
      <c r="L3239" s="293">
        <f>'Employee Salary Payroll Tax '!H3241</f>
        <v>38.270000000000003</v>
      </c>
      <c r="M3239" s="293">
        <f t="shared" si="406"/>
        <v>17819.139999999996</v>
      </c>
      <c r="N3239" s="359">
        <f t="shared" si="409"/>
        <v>3.9212574359014618</v>
      </c>
      <c r="O3239" s="331"/>
      <c r="P3239" s="61"/>
      <c r="Q3239" s="294"/>
      <c r="R3239" s="292"/>
      <c r="S3239" s="291"/>
    </row>
    <row r="3240" spans="1:19" ht="14.4">
      <c r="A3240" s="36">
        <f t="shared" si="401"/>
        <v>1917</v>
      </c>
      <c r="B3240" s="526"/>
      <c r="C3240" s="36" t="str">
        <f>VLOOKUP('Employee Salary Payroll Tax '!B3242,'Employee Salary Payroll Tax '!$D$1:$E$7,2,FALSE)</f>
        <v>NonUnion</v>
      </c>
      <c r="D3240" s="61">
        <f t="shared" si="402"/>
        <v>2.98E-2</v>
      </c>
      <c r="E3240" s="351">
        <f>'Employee Salary Payroll Tax '!N3242</f>
        <v>121965.35</v>
      </c>
      <c r="F3240" s="351">
        <f t="shared" si="403"/>
        <v>125599.91743000002</v>
      </c>
      <c r="G3240" s="352"/>
      <c r="H3240" s="351">
        <f t="shared" si="408"/>
        <v>0</v>
      </c>
      <c r="I3240" s="351">
        <f t="shared" si="404"/>
        <v>3634.5674300000101</v>
      </c>
      <c r="J3240" s="351">
        <f t="shared" si="405"/>
        <v>0</v>
      </c>
      <c r="K3240" s="293">
        <f>SUM('Employee Salary Payroll Tax '!I3242:K3242)</f>
        <v>121082.75</v>
      </c>
      <c r="L3240" s="293">
        <f>'Employee Salary Payroll Tax '!H3242</f>
        <v>0</v>
      </c>
      <c r="M3240" s="293">
        <f t="shared" si="406"/>
        <v>882.60000000000582</v>
      </c>
      <c r="N3240" s="359">
        <f t="shared" si="409"/>
        <v>0</v>
      </c>
      <c r="O3240" s="331"/>
      <c r="P3240" s="61"/>
      <c r="Q3240" s="294"/>
      <c r="R3240" s="292"/>
      <c r="S3240" s="291"/>
    </row>
    <row r="3241" spans="1:19" ht="14.4">
      <c r="A3241" s="36">
        <f t="shared" si="401"/>
        <v>1918</v>
      </c>
      <c r="B3241" s="526"/>
      <c r="C3241" s="36" t="str">
        <f>VLOOKUP('Employee Salary Payroll Tax '!B3243,'Employee Salary Payroll Tax '!$D$1:$E$7,2,FALSE)</f>
        <v>NonUnion</v>
      </c>
      <c r="D3241" s="61">
        <f t="shared" si="402"/>
        <v>2.98E-2</v>
      </c>
      <c r="E3241" s="351">
        <f>'Employee Salary Payroll Tax '!N3243</f>
        <v>36480.160000000003</v>
      </c>
      <c r="F3241" s="351">
        <f t="shared" si="403"/>
        <v>37567.268768000009</v>
      </c>
      <c r="G3241" s="352"/>
      <c r="H3241" s="351">
        <f t="shared" si="408"/>
        <v>8519.8399999999965</v>
      </c>
      <c r="I3241" s="351">
        <f t="shared" si="404"/>
        <v>1087.1087680000055</v>
      </c>
      <c r="J3241" s="351">
        <f t="shared" si="405"/>
        <v>6.5226526080000333</v>
      </c>
      <c r="K3241" s="293">
        <f>SUM('Employee Salary Payroll Tax '!I3243:K3243)</f>
        <v>14839.33</v>
      </c>
      <c r="L3241" s="293">
        <f>'Employee Salary Payroll Tax '!H3243</f>
        <v>0</v>
      </c>
      <c r="M3241" s="293">
        <f t="shared" si="406"/>
        <v>21640.83</v>
      </c>
      <c r="N3241" s="359">
        <f t="shared" si="409"/>
        <v>2.6532722039272811</v>
      </c>
      <c r="O3241" s="331"/>
      <c r="P3241" s="61"/>
      <c r="Q3241" s="294"/>
      <c r="R3241" s="292"/>
      <c r="S3241" s="291"/>
    </row>
    <row r="3242" spans="1:19" ht="14.4">
      <c r="A3242" s="36">
        <f t="shared" si="401"/>
        <v>1919</v>
      </c>
      <c r="B3242" s="526"/>
      <c r="C3242" s="36" t="str">
        <f>VLOOKUP('Employee Salary Payroll Tax '!B3244,'Employee Salary Payroll Tax '!$D$1:$E$7,2,FALSE)</f>
        <v>NonUnion</v>
      </c>
      <c r="D3242" s="61">
        <f t="shared" si="402"/>
        <v>2.98E-2</v>
      </c>
      <c r="E3242" s="351">
        <f>'Employee Salary Payroll Tax '!N3244</f>
        <v>68429.960000000006</v>
      </c>
      <c r="F3242" s="351">
        <f t="shared" si="403"/>
        <v>70469.172808000003</v>
      </c>
      <c r="G3242" s="352"/>
      <c r="H3242" s="351">
        <f t="shared" si="408"/>
        <v>0</v>
      </c>
      <c r="I3242" s="351">
        <f t="shared" si="404"/>
        <v>2039.2128079999966</v>
      </c>
      <c r="J3242" s="351">
        <f t="shared" si="405"/>
        <v>0</v>
      </c>
      <c r="K3242" s="293">
        <f>SUM('Employee Salary Payroll Tax '!I3244:K3244)</f>
        <v>9241.84</v>
      </c>
      <c r="L3242" s="293">
        <f>'Employee Salary Payroll Tax '!H3244</f>
        <v>0</v>
      </c>
      <c r="M3242" s="293">
        <f t="shared" si="406"/>
        <v>59188.12000000001</v>
      </c>
      <c r="N3242" s="359">
        <f t="shared" si="409"/>
        <v>0</v>
      </c>
      <c r="O3242" s="331"/>
      <c r="P3242" s="61"/>
      <c r="Q3242" s="294"/>
      <c r="R3242" s="292"/>
      <c r="S3242" s="291"/>
    </row>
    <row r="3243" spans="1:19" ht="14.4">
      <c r="A3243" s="36">
        <f t="shared" si="401"/>
        <v>1920</v>
      </c>
      <c r="B3243" s="526"/>
      <c r="C3243" s="36" t="str">
        <f>VLOOKUP('Employee Salary Payroll Tax '!B3245,'Employee Salary Payroll Tax '!$D$1:$E$7,2,FALSE)</f>
        <v>NonUnion</v>
      </c>
      <c r="D3243" s="61">
        <f t="shared" si="402"/>
        <v>2.98E-2</v>
      </c>
      <c r="E3243" s="351">
        <f>'Employee Salary Payroll Tax '!N3245</f>
        <v>90110.51</v>
      </c>
      <c r="F3243" s="351">
        <f t="shared" si="403"/>
        <v>92795.803197999994</v>
      </c>
      <c r="G3243" s="352"/>
      <c r="H3243" s="351">
        <f t="shared" si="408"/>
        <v>0</v>
      </c>
      <c r="I3243" s="351">
        <f t="shared" si="404"/>
        <v>2685.2931979999994</v>
      </c>
      <c r="J3243" s="351">
        <f t="shared" si="405"/>
        <v>0</v>
      </c>
      <c r="K3243" s="293">
        <f>SUM('Employee Salary Payroll Tax '!I3245:K3245)</f>
        <v>89780.13</v>
      </c>
      <c r="L3243" s="293">
        <f>'Employee Salary Payroll Tax '!H3245</f>
        <v>0</v>
      </c>
      <c r="M3243" s="293">
        <f t="shared" si="406"/>
        <v>330.3799999999901</v>
      </c>
      <c r="N3243" s="359">
        <f t="shared" si="409"/>
        <v>0</v>
      </c>
      <c r="O3243" s="331"/>
      <c r="P3243" s="61"/>
      <c r="Q3243" s="294"/>
      <c r="R3243" s="292"/>
      <c r="S3243" s="291"/>
    </row>
    <row r="3244" spans="1:19" ht="14.4">
      <c r="A3244" s="36">
        <f t="shared" si="401"/>
        <v>1921</v>
      </c>
      <c r="B3244" s="526"/>
      <c r="C3244" s="36" t="str">
        <f>VLOOKUP('Employee Salary Payroll Tax '!B3246,'Employee Salary Payroll Tax '!$D$1:$E$7,2,FALSE)</f>
        <v>NonUnion</v>
      </c>
      <c r="D3244" s="61">
        <f t="shared" si="402"/>
        <v>2.98E-2</v>
      </c>
      <c r="E3244" s="351">
        <f>'Employee Salary Payroll Tax '!N3246</f>
        <v>58205.32</v>
      </c>
      <c r="F3244" s="351">
        <f t="shared" si="403"/>
        <v>59939.838536000003</v>
      </c>
      <c r="G3244" s="352"/>
      <c r="H3244" s="351">
        <f t="shared" si="408"/>
        <v>0</v>
      </c>
      <c r="I3244" s="351">
        <f t="shared" si="404"/>
        <v>1734.5185360000032</v>
      </c>
      <c r="J3244" s="351">
        <f t="shared" si="405"/>
        <v>0</v>
      </c>
      <c r="K3244" s="293">
        <f>SUM('Employee Salary Payroll Tax '!I3246:K3246)</f>
        <v>14563.21</v>
      </c>
      <c r="L3244" s="293">
        <f>'Employee Salary Payroll Tax '!H3246</f>
        <v>0</v>
      </c>
      <c r="M3244" s="293">
        <f t="shared" si="406"/>
        <v>43642.11</v>
      </c>
      <c r="N3244" s="359">
        <f t="shared" si="409"/>
        <v>0</v>
      </c>
      <c r="O3244" s="331"/>
      <c r="P3244" s="61"/>
      <c r="Q3244" s="294"/>
      <c r="R3244" s="292"/>
      <c r="S3244" s="291"/>
    </row>
    <row r="3245" spans="1:19" ht="14.4">
      <c r="A3245" s="36">
        <f t="shared" ref="A3245:A3308" si="410">+A3244+1</f>
        <v>1922</v>
      </c>
      <c r="B3245" s="526"/>
      <c r="C3245" s="36" t="str">
        <f>VLOOKUP('Employee Salary Payroll Tax '!B3247,'Employee Salary Payroll Tax '!$D$1:$E$7,2,FALSE)</f>
        <v>NonUnion</v>
      </c>
      <c r="D3245" s="61">
        <f t="shared" si="402"/>
        <v>2.98E-2</v>
      </c>
      <c r="E3245" s="351">
        <f>'Employee Salary Payroll Tax '!N3247</f>
        <v>91748.76</v>
      </c>
      <c r="F3245" s="351">
        <f t="shared" si="403"/>
        <v>94482.873047999994</v>
      </c>
      <c r="G3245" s="352"/>
      <c r="H3245" s="351">
        <f t="shared" si="408"/>
        <v>0</v>
      </c>
      <c r="I3245" s="351">
        <f t="shared" si="404"/>
        <v>2734.1130479999993</v>
      </c>
      <c r="J3245" s="351">
        <f t="shared" si="405"/>
        <v>0</v>
      </c>
      <c r="K3245" s="293">
        <f>SUM('Employee Salary Payroll Tax '!I3247:K3247)</f>
        <v>91748.76</v>
      </c>
      <c r="L3245" s="293">
        <f>'Employee Salary Payroll Tax '!H3247</f>
        <v>0</v>
      </c>
      <c r="M3245" s="293">
        <f t="shared" si="406"/>
        <v>0</v>
      </c>
      <c r="N3245" s="359">
        <f t="shared" si="409"/>
        <v>0</v>
      </c>
      <c r="O3245" s="331"/>
      <c r="P3245" s="61"/>
      <c r="Q3245" s="294"/>
      <c r="R3245" s="292"/>
      <c r="S3245" s="291"/>
    </row>
    <row r="3246" spans="1:19" ht="14.4">
      <c r="A3246" s="36">
        <f t="shared" si="410"/>
        <v>1923</v>
      </c>
      <c r="B3246" s="526"/>
      <c r="C3246" s="36" t="str">
        <f>VLOOKUP('Employee Salary Payroll Tax '!B3248,'Employee Salary Payroll Tax '!$D$1:$E$7,2,FALSE)</f>
        <v>IBEW</v>
      </c>
      <c r="D3246" s="61">
        <f t="shared" si="402"/>
        <v>6.875E-3</v>
      </c>
      <c r="E3246" s="351">
        <f>'Employee Salary Payroll Tax '!N3248</f>
        <v>122980.15</v>
      </c>
      <c r="F3246" s="351">
        <f t="shared" si="403"/>
        <v>123825.63853124999</v>
      </c>
      <c r="G3246" s="352"/>
      <c r="H3246" s="351">
        <f t="shared" si="408"/>
        <v>0</v>
      </c>
      <c r="I3246" s="351">
        <f t="shared" si="404"/>
        <v>845.48853124999732</v>
      </c>
      <c r="J3246" s="351">
        <f t="shared" si="405"/>
        <v>0</v>
      </c>
      <c r="K3246" s="293">
        <f>SUM('Employee Salary Payroll Tax '!I3248:K3248)</f>
        <v>35022.79</v>
      </c>
      <c r="L3246" s="293">
        <f>'Employee Salary Payroll Tax '!H3248</f>
        <v>0</v>
      </c>
      <c r="M3246" s="293">
        <f t="shared" si="406"/>
        <v>87957.359999999986</v>
      </c>
      <c r="N3246" s="359">
        <f t="shared" si="409"/>
        <v>0</v>
      </c>
      <c r="O3246" s="331"/>
      <c r="P3246" s="61"/>
      <c r="Q3246" s="294"/>
      <c r="R3246" s="292"/>
      <c r="S3246" s="291"/>
    </row>
    <row r="3247" spans="1:19" ht="14.4">
      <c r="A3247" s="36">
        <f t="shared" si="410"/>
        <v>1924</v>
      </c>
      <c r="B3247" s="526"/>
      <c r="C3247" s="36" t="str">
        <f>VLOOKUP('Employee Salary Payroll Tax '!B3249,'Employee Salary Payroll Tax '!$D$1:$E$7,2,FALSE)</f>
        <v>NonUnion</v>
      </c>
      <c r="D3247" s="61">
        <f t="shared" si="402"/>
        <v>2.98E-2</v>
      </c>
      <c r="E3247" s="351">
        <f>'Employee Salary Payroll Tax '!N3249</f>
        <v>113396.63</v>
      </c>
      <c r="F3247" s="351">
        <f t="shared" si="403"/>
        <v>116775.84957400001</v>
      </c>
      <c r="G3247" s="352"/>
      <c r="H3247" s="351">
        <f t="shared" si="408"/>
        <v>0</v>
      </c>
      <c r="I3247" s="351">
        <f t="shared" si="404"/>
        <v>3379.2195740000025</v>
      </c>
      <c r="J3247" s="351">
        <f t="shared" si="405"/>
        <v>0</v>
      </c>
      <c r="K3247" s="293">
        <f>SUM('Employee Salary Payroll Tax '!I3249:K3249)</f>
        <v>6773.82</v>
      </c>
      <c r="L3247" s="293">
        <f>'Employee Salary Payroll Tax '!H3249</f>
        <v>0</v>
      </c>
      <c r="M3247" s="293">
        <f t="shared" si="406"/>
        <v>106622.81</v>
      </c>
      <c r="N3247" s="359">
        <f t="shared" si="409"/>
        <v>0</v>
      </c>
      <c r="O3247" s="331"/>
      <c r="P3247" s="61"/>
      <c r="Q3247" s="294"/>
      <c r="R3247" s="292"/>
      <c r="S3247" s="291"/>
    </row>
    <row r="3248" spans="1:19" ht="14.4">
      <c r="A3248" s="36">
        <f t="shared" si="410"/>
        <v>1925</v>
      </c>
      <c r="B3248" s="526"/>
      <c r="C3248" s="36" t="str">
        <f>VLOOKUP('Employee Salary Payroll Tax '!B3250,'Employee Salary Payroll Tax '!$D$1:$E$7,2,FALSE)</f>
        <v>UA</v>
      </c>
      <c r="D3248" s="61">
        <f t="shared" si="402"/>
        <v>0.03</v>
      </c>
      <c r="E3248" s="351">
        <f>'Employee Salary Payroll Tax '!N3250</f>
        <v>42961.33</v>
      </c>
      <c r="F3248" s="351">
        <f t="shared" si="403"/>
        <v>44250.169900000001</v>
      </c>
      <c r="G3248" s="352"/>
      <c r="H3248" s="351">
        <f t="shared" si="408"/>
        <v>2038.6699999999983</v>
      </c>
      <c r="I3248" s="351">
        <f t="shared" si="404"/>
        <v>1288.839899999999</v>
      </c>
      <c r="J3248" s="351">
        <f t="shared" si="405"/>
        <v>7.7330393999999947</v>
      </c>
      <c r="K3248" s="293">
        <f>SUM('Employee Salary Payroll Tax '!I3250:K3250)</f>
        <v>24748.71</v>
      </c>
      <c r="L3248" s="293">
        <f>'Employee Salary Payroll Tax '!H3250</f>
        <v>49.29</v>
      </c>
      <c r="M3248" s="293">
        <f t="shared" si="406"/>
        <v>18163.330000000002</v>
      </c>
      <c r="N3248" s="359">
        <f t="shared" si="409"/>
        <v>4.4547677998963042</v>
      </c>
      <c r="O3248" s="331"/>
      <c r="P3248" s="61"/>
      <c r="Q3248" s="294"/>
      <c r="R3248" s="292"/>
      <c r="S3248" s="291"/>
    </row>
    <row r="3249" spans="1:19" ht="14.4">
      <c r="A3249" s="36">
        <f t="shared" si="410"/>
        <v>1926</v>
      </c>
      <c r="B3249" s="526"/>
      <c r="C3249" s="36" t="str">
        <f>VLOOKUP('Employee Salary Payroll Tax '!B3251,'Employee Salary Payroll Tax '!$D$1:$E$7,2,FALSE)</f>
        <v>NonUnion</v>
      </c>
      <c r="D3249" s="61">
        <f t="shared" si="402"/>
        <v>2.98E-2</v>
      </c>
      <c r="E3249" s="351">
        <f>'Employee Salary Payroll Tax '!N3251</f>
        <v>54142.87</v>
      </c>
      <c r="F3249" s="351">
        <f t="shared" si="403"/>
        <v>55756.327526000008</v>
      </c>
      <c r="G3249" s="352"/>
      <c r="H3249" s="351">
        <f t="shared" si="408"/>
        <v>0</v>
      </c>
      <c r="I3249" s="351">
        <f t="shared" si="404"/>
        <v>1613.4575260000056</v>
      </c>
      <c r="J3249" s="351">
        <f t="shared" si="405"/>
        <v>0</v>
      </c>
      <c r="K3249" s="293">
        <f>SUM('Employee Salary Payroll Tax '!I3251:K3251)</f>
        <v>20749.43</v>
      </c>
      <c r="L3249" s="293">
        <f>'Employee Salary Payroll Tax '!H3251</f>
        <v>0</v>
      </c>
      <c r="M3249" s="293">
        <f t="shared" si="406"/>
        <v>33393.440000000002</v>
      </c>
      <c r="N3249" s="359">
        <f t="shared" si="409"/>
        <v>0</v>
      </c>
      <c r="O3249" s="331"/>
      <c r="P3249" s="61"/>
      <c r="Q3249" s="294"/>
      <c r="R3249" s="292"/>
      <c r="S3249" s="291"/>
    </row>
    <row r="3250" spans="1:19" ht="14.4">
      <c r="A3250" s="36">
        <f t="shared" si="410"/>
        <v>1927</v>
      </c>
      <c r="B3250" s="526"/>
      <c r="C3250" s="36" t="str">
        <f>VLOOKUP('Employee Salary Payroll Tax '!B3252,'Employee Salary Payroll Tax '!$D$1:$E$7,2,FALSE)</f>
        <v>IBEW</v>
      </c>
      <c r="D3250" s="61">
        <f t="shared" si="402"/>
        <v>6.875E-3</v>
      </c>
      <c r="E3250" s="351">
        <f>'Employee Salary Payroll Tax '!N3252</f>
        <v>53175.360000000001</v>
      </c>
      <c r="F3250" s="351">
        <f t="shared" si="403"/>
        <v>53540.940600000002</v>
      </c>
      <c r="G3250" s="352"/>
      <c r="H3250" s="351">
        <f t="shared" si="408"/>
        <v>0</v>
      </c>
      <c r="I3250" s="351">
        <f t="shared" si="404"/>
        <v>365.58060000000114</v>
      </c>
      <c r="J3250" s="351">
        <f t="shared" si="405"/>
        <v>0</v>
      </c>
      <c r="K3250" s="293">
        <f>SUM('Employee Salary Payroll Tax '!I3252:K3252)</f>
        <v>53175.360000000001</v>
      </c>
      <c r="L3250" s="293">
        <f>'Employee Salary Payroll Tax '!H3252</f>
        <v>0</v>
      </c>
      <c r="M3250" s="293">
        <f t="shared" si="406"/>
        <v>0</v>
      </c>
      <c r="N3250" s="359">
        <f t="shared" si="409"/>
        <v>0</v>
      </c>
      <c r="O3250" s="331"/>
      <c r="P3250" s="61"/>
      <c r="Q3250" s="294"/>
      <c r="R3250" s="292"/>
      <c r="S3250" s="291"/>
    </row>
    <row r="3251" spans="1:19" ht="14.4">
      <c r="A3251" s="36">
        <f t="shared" si="410"/>
        <v>1928</v>
      </c>
      <c r="B3251" s="526"/>
      <c r="C3251" s="36" t="str">
        <f>VLOOKUP('Employee Salary Payroll Tax '!B3253,'Employee Salary Payroll Tax '!$D$1:$E$7,2,FALSE)</f>
        <v>NonUnion</v>
      </c>
      <c r="D3251" s="61">
        <f t="shared" si="402"/>
        <v>2.98E-2</v>
      </c>
      <c r="E3251" s="351">
        <f>'Employee Salary Payroll Tax '!N3253</f>
        <v>98644.09</v>
      </c>
      <c r="F3251" s="351">
        <f t="shared" si="403"/>
        <v>101583.683882</v>
      </c>
      <c r="G3251" s="352"/>
      <c r="H3251" s="351">
        <f t="shared" si="408"/>
        <v>0</v>
      </c>
      <c r="I3251" s="351">
        <f t="shared" si="404"/>
        <v>2939.593882000001</v>
      </c>
      <c r="J3251" s="351">
        <f t="shared" si="405"/>
        <v>0</v>
      </c>
      <c r="K3251" s="293">
        <f>SUM('Employee Salary Payroll Tax '!I3253:K3253)</f>
        <v>33334.21</v>
      </c>
      <c r="L3251" s="293">
        <f>'Employee Salary Payroll Tax '!H3253</f>
        <v>0</v>
      </c>
      <c r="M3251" s="293">
        <f t="shared" si="406"/>
        <v>65309.88</v>
      </c>
      <c r="N3251" s="359">
        <f t="shared" si="409"/>
        <v>0</v>
      </c>
      <c r="O3251" s="331"/>
      <c r="P3251" s="61"/>
      <c r="Q3251" s="294"/>
      <c r="R3251" s="292"/>
      <c r="S3251" s="291"/>
    </row>
    <row r="3252" spans="1:19" ht="14.4">
      <c r="A3252" s="36">
        <f t="shared" si="410"/>
        <v>1929</v>
      </c>
      <c r="B3252" s="526"/>
      <c r="C3252" s="36" t="str">
        <f>VLOOKUP('Employee Salary Payroll Tax '!B3254,'Employee Salary Payroll Tax '!$D$1:$E$7,2,FALSE)</f>
        <v>NonUnion</v>
      </c>
      <c r="D3252" s="61">
        <f t="shared" si="402"/>
        <v>2.98E-2</v>
      </c>
      <c r="E3252" s="351">
        <f>'Employee Salary Payroll Tax '!N3254</f>
        <v>78336.62</v>
      </c>
      <c r="F3252" s="351">
        <f t="shared" si="403"/>
        <v>80671.051275999998</v>
      </c>
      <c r="G3252" s="352"/>
      <c r="H3252" s="351">
        <f t="shared" si="408"/>
        <v>0</v>
      </c>
      <c r="I3252" s="351">
        <f t="shared" si="404"/>
        <v>2334.431276000003</v>
      </c>
      <c r="J3252" s="351">
        <f t="shared" si="405"/>
        <v>0</v>
      </c>
      <c r="K3252" s="293">
        <f>SUM('Employee Salary Payroll Tax '!I3254:K3254)</f>
        <v>77221.84</v>
      </c>
      <c r="L3252" s="293">
        <f>'Employee Salary Payroll Tax '!H3254</f>
        <v>1091.8</v>
      </c>
      <c r="M3252" s="293">
        <f t="shared" si="406"/>
        <v>22.979999999998881</v>
      </c>
      <c r="N3252" s="359">
        <f t="shared" si="409"/>
        <v>0</v>
      </c>
      <c r="O3252" s="331"/>
      <c r="P3252" s="61"/>
      <c r="Q3252" s="294"/>
      <c r="R3252" s="292"/>
      <c r="S3252" s="291"/>
    </row>
    <row r="3253" spans="1:19" ht="14.4">
      <c r="A3253" s="36">
        <f t="shared" si="410"/>
        <v>1930</v>
      </c>
      <c r="B3253" s="526"/>
      <c r="C3253" s="36" t="str">
        <f>VLOOKUP('Employee Salary Payroll Tax '!B3255,'Employee Salary Payroll Tax '!$D$1:$E$7,2,FALSE)</f>
        <v>NonUnion</v>
      </c>
      <c r="D3253" s="61">
        <f t="shared" si="402"/>
        <v>2.98E-2</v>
      </c>
      <c r="E3253" s="351">
        <f>'Employee Salary Payroll Tax '!N3255</f>
        <v>69217.649999999994</v>
      </c>
      <c r="F3253" s="351">
        <f t="shared" si="403"/>
        <v>71280.33597</v>
      </c>
      <c r="G3253" s="352"/>
      <c r="H3253" s="351">
        <f t="shared" si="408"/>
        <v>0</v>
      </c>
      <c r="I3253" s="351">
        <f t="shared" si="404"/>
        <v>2062.6859700000059</v>
      </c>
      <c r="J3253" s="351">
        <f t="shared" si="405"/>
        <v>0</v>
      </c>
      <c r="K3253" s="293">
        <f>SUM('Employee Salary Payroll Tax '!I3255:K3255)</f>
        <v>20501.400000000001</v>
      </c>
      <c r="L3253" s="293">
        <f>'Employee Salary Payroll Tax '!H3255</f>
        <v>0</v>
      </c>
      <c r="M3253" s="293">
        <f t="shared" si="406"/>
        <v>48716.249999999993</v>
      </c>
      <c r="N3253" s="359">
        <f t="shared" si="409"/>
        <v>0</v>
      </c>
      <c r="O3253" s="331"/>
      <c r="P3253" s="61"/>
      <c r="Q3253" s="294"/>
      <c r="R3253" s="292"/>
      <c r="S3253" s="291"/>
    </row>
    <row r="3254" spans="1:19" ht="14.4">
      <c r="A3254" s="36">
        <f t="shared" si="410"/>
        <v>1931</v>
      </c>
      <c r="B3254" s="526"/>
      <c r="C3254" s="36" t="str">
        <f>VLOOKUP('Employee Salary Payroll Tax '!B3256,'Employee Salary Payroll Tax '!$D$1:$E$7,2,FALSE)</f>
        <v>IBEW</v>
      </c>
      <c r="D3254" s="61">
        <f t="shared" si="402"/>
        <v>6.875E-3</v>
      </c>
      <c r="E3254" s="351">
        <f>'Employee Salary Payroll Tax '!N3256</f>
        <v>47373.31</v>
      </c>
      <c r="F3254" s="351">
        <f t="shared" si="403"/>
        <v>47699.001506249995</v>
      </c>
      <c r="G3254" s="352"/>
      <c r="H3254" s="351">
        <f t="shared" si="408"/>
        <v>0</v>
      </c>
      <c r="I3254" s="351">
        <f t="shared" si="404"/>
        <v>325.69150624999747</v>
      </c>
      <c r="J3254" s="351">
        <f t="shared" si="405"/>
        <v>0</v>
      </c>
      <c r="K3254" s="293">
        <f>SUM('Employee Salary Payroll Tax '!I3256:K3256)</f>
        <v>14159.529999999999</v>
      </c>
      <c r="L3254" s="293">
        <f>'Employee Salary Payroll Tax '!H3256</f>
        <v>0</v>
      </c>
      <c r="M3254" s="293">
        <f t="shared" si="406"/>
        <v>33213.78</v>
      </c>
      <c r="N3254" s="359">
        <f t="shared" si="409"/>
        <v>0</v>
      </c>
      <c r="O3254" s="331"/>
      <c r="P3254" s="61"/>
      <c r="Q3254" s="294"/>
      <c r="R3254" s="292"/>
      <c r="S3254" s="291"/>
    </row>
    <row r="3255" spans="1:19" ht="14.4">
      <c r="A3255" s="36">
        <f t="shared" si="410"/>
        <v>1932</v>
      </c>
      <c r="B3255" s="526"/>
      <c r="C3255" s="36" t="str">
        <f>VLOOKUP('Employee Salary Payroll Tax '!B3257,'Employee Salary Payroll Tax '!$D$1:$E$7,2,FALSE)</f>
        <v>NonUnion</v>
      </c>
      <c r="D3255" s="61">
        <f t="shared" si="402"/>
        <v>2.98E-2</v>
      </c>
      <c r="E3255" s="351">
        <f>'Employee Salary Payroll Tax '!N3257</f>
        <v>62034.76</v>
      </c>
      <c r="F3255" s="351">
        <f t="shared" si="403"/>
        <v>63883.395848000007</v>
      </c>
      <c r="G3255" s="352"/>
      <c r="H3255" s="351">
        <f t="shared" si="408"/>
        <v>0</v>
      </c>
      <c r="I3255" s="351">
        <f t="shared" si="404"/>
        <v>1848.6358480000054</v>
      </c>
      <c r="J3255" s="351">
        <f t="shared" si="405"/>
        <v>0</v>
      </c>
      <c r="K3255" s="293">
        <f>SUM('Employee Salary Payroll Tax '!I3257:K3257)</f>
        <v>35424.51</v>
      </c>
      <c r="L3255" s="293">
        <f>'Employee Salary Payroll Tax '!H3257</f>
        <v>0</v>
      </c>
      <c r="M3255" s="293">
        <f t="shared" si="406"/>
        <v>26610.25</v>
      </c>
      <c r="N3255" s="359">
        <f t="shared" si="409"/>
        <v>0</v>
      </c>
      <c r="O3255" s="331"/>
      <c r="P3255" s="61"/>
      <c r="Q3255" s="294"/>
      <c r="R3255" s="292"/>
      <c r="S3255" s="291"/>
    </row>
    <row r="3256" spans="1:19" ht="14.4">
      <c r="A3256" s="36">
        <f t="shared" si="410"/>
        <v>1933</v>
      </c>
      <c r="B3256" s="526"/>
      <c r="C3256" s="36" t="str">
        <f>VLOOKUP('Employee Salary Payroll Tax '!B3258,'Employee Salary Payroll Tax '!$D$1:$E$7,2,FALSE)</f>
        <v>IBEW</v>
      </c>
      <c r="D3256" s="61">
        <f t="shared" si="402"/>
        <v>6.875E-3</v>
      </c>
      <c r="E3256" s="351">
        <f>'Employee Salary Payroll Tax '!N3258</f>
        <v>51253.85</v>
      </c>
      <c r="F3256" s="351">
        <f t="shared" si="403"/>
        <v>51606.220218749993</v>
      </c>
      <c r="G3256" s="352"/>
      <c r="H3256" s="351">
        <f t="shared" si="408"/>
        <v>0</v>
      </c>
      <c r="I3256" s="351">
        <f t="shared" si="404"/>
        <v>352.37021874999482</v>
      </c>
      <c r="J3256" s="351">
        <f t="shared" si="405"/>
        <v>0</v>
      </c>
      <c r="K3256" s="293">
        <f>SUM('Employee Salary Payroll Tax '!I3258:K3258)</f>
        <v>51253.85</v>
      </c>
      <c r="L3256" s="293">
        <f>'Employee Salary Payroll Tax '!H3258</f>
        <v>0</v>
      </c>
      <c r="M3256" s="293">
        <f t="shared" si="406"/>
        <v>0</v>
      </c>
      <c r="N3256" s="359">
        <f t="shared" si="409"/>
        <v>0</v>
      </c>
      <c r="O3256" s="331"/>
      <c r="P3256" s="61"/>
      <c r="Q3256" s="294"/>
      <c r="R3256" s="292"/>
      <c r="S3256" s="291"/>
    </row>
    <row r="3257" spans="1:19" ht="14.4">
      <c r="A3257" s="36">
        <f t="shared" si="410"/>
        <v>1934</v>
      </c>
      <c r="B3257" s="526"/>
      <c r="C3257" s="36" t="str">
        <f>VLOOKUP('Employee Salary Payroll Tax '!B3259,'Employee Salary Payroll Tax '!$D$1:$E$7,2,FALSE)</f>
        <v>NonUnion</v>
      </c>
      <c r="D3257" s="61">
        <f t="shared" si="402"/>
        <v>2.98E-2</v>
      </c>
      <c r="E3257" s="351">
        <f>'Employee Salary Payroll Tax '!N3259</f>
        <v>61172.89</v>
      </c>
      <c r="F3257" s="351">
        <f t="shared" si="403"/>
        <v>62995.842122000002</v>
      </c>
      <c r="G3257" s="352"/>
      <c r="H3257" s="351">
        <f t="shared" si="408"/>
        <v>0</v>
      </c>
      <c r="I3257" s="351">
        <f t="shared" si="404"/>
        <v>1822.9521220000024</v>
      </c>
      <c r="J3257" s="351">
        <f t="shared" si="405"/>
        <v>0</v>
      </c>
      <c r="K3257" s="293">
        <f>SUM('Employee Salary Payroll Tax '!I3259:K3259)</f>
        <v>11866.04</v>
      </c>
      <c r="L3257" s="293">
        <f>'Employee Salary Payroll Tax '!H3259</f>
        <v>0</v>
      </c>
      <c r="M3257" s="293">
        <f t="shared" si="406"/>
        <v>49306.85</v>
      </c>
      <c r="N3257" s="359">
        <f t="shared" si="409"/>
        <v>0</v>
      </c>
      <c r="O3257" s="331"/>
      <c r="P3257" s="61"/>
      <c r="Q3257" s="294"/>
      <c r="R3257" s="292"/>
      <c r="S3257" s="291"/>
    </row>
    <row r="3258" spans="1:19" ht="14.4">
      <c r="A3258" s="36">
        <f t="shared" si="410"/>
        <v>1935</v>
      </c>
      <c r="B3258" s="526"/>
      <c r="C3258" s="36" t="str">
        <f>VLOOKUP('Employee Salary Payroll Tax '!B3260,'Employee Salary Payroll Tax '!$D$1:$E$7,2,FALSE)</f>
        <v>NonUnion</v>
      </c>
      <c r="D3258" s="61">
        <f t="shared" si="402"/>
        <v>2.98E-2</v>
      </c>
      <c r="E3258" s="351">
        <f>'Employee Salary Payroll Tax '!N3260</f>
        <v>93949.6</v>
      </c>
      <c r="F3258" s="351">
        <f t="shared" si="403"/>
        <v>96749.298080000008</v>
      </c>
      <c r="G3258" s="352"/>
      <c r="H3258" s="351">
        <f t="shared" si="408"/>
        <v>0</v>
      </c>
      <c r="I3258" s="351">
        <f t="shared" si="404"/>
        <v>2799.6980800000019</v>
      </c>
      <c r="J3258" s="351">
        <f t="shared" si="405"/>
        <v>0</v>
      </c>
      <c r="K3258" s="293">
        <f>SUM('Employee Salary Payroll Tax '!I3260:K3260)</f>
        <v>93949.6</v>
      </c>
      <c r="L3258" s="293">
        <f>'Employee Salary Payroll Tax '!H3260</f>
        <v>0</v>
      </c>
      <c r="M3258" s="293">
        <f t="shared" si="406"/>
        <v>0</v>
      </c>
      <c r="N3258" s="359">
        <f t="shared" si="409"/>
        <v>0</v>
      </c>
      <c r="O3258" s="331"/>
      <c r="P3258" s="61"/>
      <c r="Q3258" s="294"/>
      <c r="R3258" s="292"/>
      <c r="S3258" s="291"/>
    </row>
    <row r="3259" spans="1:19" ht="14.4">
      <c r="A3259" s="36">
        <f t="shared" si="410"/>
        <v>1936</v>
      </c>
      <c r="B3259" s="526"/>
      <c r="C3259" s="36" t="str">
        <f>VLOOKUP('Employee Salary Payroll Tax '!B3261,'Employee Salary Payroll Tax '!$D$1:$E$7,2,FALSE)</f>
        <v>NonUnion</v>
      </c>
      <c r="D3259" s="61">
        <f t="shared" si="402"/>
        <v>2.98E-2</v>
      </c>
      <c r="E3259" s="351">
        <f>'Employee Salary Payroll Tax '!N3261</f>
        <v>104865.23</v>
      </c>
      <c r="F3259" s="351">
        <f t="shared" si="403"/>
        <v>107990.213854</v>
      </c>
      <c r="G3259" s="352"/>
      <c r="H3259" s="351">
        <f t="shared" si="408"/>
        <v>0</v>
      </c>
      <c r="I3259" s="351">
        <f t="shared" si="404"/>
        <v>3124.9838540000055</v>
      </c>
      <c r="J3259" s="351">
        <f t="shared" si="405"/>
        <v>0</v>
      </c>
      <c r="K3259" s="293">
        <f>SUM('Employee Salary Payroll Tax '!I3261:K3261)</f>
        <v>39558.03</v>
      </c>
      <c r="L3259" s="293">
        <f>'Employee Salary Payroll Tax '!H3261</f>
        <v>0</v>
      </c>
      <c r="M3259" s="293">
        <f t="shared" si="406"/>
        <v>65307.199999999997</v>
      </c>
      <c r="N3259" s="359">
        <f t="shared" si="409"/>
        <v>0</v>
      </c>
      <c r="O3259" s="331"/>
      <c r="P3259" s="61"/>
      <c r="Q3259" s="294"/>
      <c r="R3259" s="292"/>
      <c r="S3259" s="291"/>
    </row>
    <row r="3260" spans="1:19" ht="14.4">
      <c r="A3260" s="36">
        <f t="shared" si="410"/>
        <v>1937</v>
      </c>
      <c r="B3260" s="526"/>
      <c r="C3260" s="36" t="str">
        <f>VLOOKUP('Employee Salary Payroll Tax '!B3262,'Employee Salary Payroll Tax '!$D$1:$E$7,2,FALSE)</f>
        <v>NonUnion</v>
      </c>
      <c r="D3260" s="61">
        <f t="shared" si="402"/>
        <v>2.98E-2</v>
      </c>
      <c r="E3260" s="351">
        <f>'Employee Salary Payroll Tax '!N3262</f>
        <v>62289.38</v>
      </c>
      <c r="F3260" s="351">
        <f t="shared" si="403"/>
        <v>64145.603523999998</v>
      </c>
      <c r="G3260" s="352"/>
      <c r="H3260" s="351">
        <f t="shared" si="408"/>
        <v>0</v>
      </c>
      <c r="I3260" s="351">
        <f t="shared" si="404"/>
        <v>1856.2235240000009</v>
      </c>
      <c r="J3260" s="351">
        <f t="shared" si="405"/>
        <v>0</v>
      </c>
      <c r="K3260" s="293">
        <f>SUM('Employee Salary Payroll Tax '!I3262:K3262)</f>
        <v>16720.419999999998</v>
      </c>
      <c r="L3260" s="293">
        <f>'Employee Salary Payroll Tax '!H3262</f>
        <v>0</v>
      </c>
      <c r="M3260" s="293">
        <f t="shared" si="406"/>
        <v>45568.959999999999</v>
      </c>
      <c r="N3260" s="359">
        <f t="shared" si="409"/>
        <v>0</v>
      </c>
      <c r="O3260" s="331"/>
      <c r="P3260" s="61"/>
      <c r="Q3260" s="294"/>
      <c r="R3260" s="292"/>
      <c r="S3260" s="291"/>
    </row>
    <row r="3261" spans="1:19" ht="14.4">
      <c r="A3261" s="36">
        <f t="shared" si="410"/>
        <v>1938</v>
      </c>
      <c r="B3261" s="526"/>
      <c r="C3261" s="36" t="str">
        <f>VLOOKUP('Employee Salary Payroll Tax '!B3263,'Employee Salary Payroll Tax '!$D$1:$E$7,2,FALSE)</f>
        <v>IBEW</v>
      </c>
      <c r="D3261" s="61">
        <f t="shared" si="402"/>
        <v>6.875E-3</v>
      </c>
      <c r="E3261" s="351">
        <f>'Employee Salary Payroll Tax '!N3263</f>
        <v>147694.31</v>
      </c>
      <c r="F3261" s="351">
        <f t="shared" si="403"/>
        <v>148709.70838125001</v>
      </c>
      <c r="G3261" s="352"/>
      <c r="H3261" s="351">
        <f t="shared" si="408"/>
        <v>0</v>
      </c>
      <c r="I3261" s="351">
        <f t="shared" si="404"/>
        <v>1015.3983812500082</v>
      </c>
      <c r="J3261" s="351">
        <f t="shared" si="405"/>
        <v>0</v>
      </c>
      <c r="K3261" s="293">
        <f>SUM('Employee Salary Payroll Tax '!I3263:K3263)</f>
        <v>99131.29</v>
      </c>
      <c r="L3261" s="293">
        <f>'Employee Salary Payroll Tax '!H3263</f>
        <v>0</v>
      </c>
      <c r="M3261" s="293">
        <f t="shared" si="406"/>
        <v>48563.020000000004</v>
      </c>
      <c r="N3261" s="359">
        <f t="shared" si="409"/>
        <v>0</v>
      </c>
      <c r="O3261" s="331"/>
      <c r="P3261" s="61"/>
      <c r="Q3261" s="294"/>
      <c r="R3261" s="292"/>
      <c r="S3261" s="291"/>
    </row>
    <row r="3262" spans="1:19" ht="14.4">
      <c r="A3262" s="36">
        <f t="shared" si="410"/>
        <v>1939</v>
      </c>
      <c r="B3262" s="526"/>
      <c r="C3262" s="36" t="str">
        <f>VLOOKUP('Employee Salary Payroll Tax '!B3264,'Employee Salary Payroll Tax '!$D$1:$E$7,2,FALSE)</f>
        <v>IBEW</v>
      </c>
      <c r="D3262" s="61">
        <f t="shared" si="402"/>
        <v>6.875E-3</v>
      </c>
      <c r="E3262" s="351">
        <f>'Employee Salary Payroll Tax '!N3264</f>
        <v>2734.78</v>
      </c>
      <c r="F3262" s="351">
        <f t="shared" si="403"/>
        <v>2753.5816125000001</v>
      </c>
      <c r="G3262" s="352"/>
      <c r="H3262" s="351">
        <f t="shared" si="408"/>
        <v>42265.22</v>
      </c>
      <c r="I3262" s="351">
        <f t="shared" si="404"/>
        <v>18.801612499999919</v>
      </c>
      <c r="J3262" s="351">
        <f t="shared" si="405"/>
        <v>0.11280967499999951</v>
      </c>
      <c r="K3262" s="293">
        <f>SUM('Employee Salary Payroll Tax '!I3264:K3264)</f>
        <v>2732.6600000000003</v>
      </c>
      <c r="L3262" s="293">
        <f>'Employee Salary Payroll Tax '!H3264</f>
        <v>0</v>
      </c>
      <c r="M3262" s="293">
        <f t="shared" si="406"/>
        <v>2.1199999999998909</v>
      </c>
      <c r="N3262" s="359">
        <f t="shared" si="409"/>
        <v>0.11272222495878149</v>
      </c>
      <c r="O3262" s="331"/>
      <c r="P3262" s="61"/>
      <c r="Q3262" s="294"/>
      <c r="R3262" s="292"/>
      <c r="S3262" s="291"/>
    </row>
    <row r="3263" spans="1:19" ht="14.4">
      <c r="A3263" s="36">
        <f t="shared" si="410"/>
        <v>1940</v>
      </c>
      <c r="B3263" s="526"/>
      <c r="C3263" s="36" t="str">
        <f>VLOOKUP('Employee Salary Payroll Tax '!B3265,'Employee Salary Payroll Tax '!$D$1:$E$7,2,FALSE)</f>
        <v>Not Assigned</v>
      </c>
      <c r="D3263" s="61">
        <f t="shared" si="402"/>
        <v>0</v>
      </c>
      <c r="E3263" s="351">
        <f>'Employee Salary Payroll Tax '!N3265</f>
        <v>-0.01</v>
      </c>
      <c r="F3263" s="351">
        <f t="shared" si="403"/>
        <v>-0.01</v>
      </c>
      <c r="G3263" s="352"/>
      <c r="H3263" s="351">
        <f t="shared" si="408"/>
        <v>45000.01</v>
      </c>
      <c r="I3263" s="351">
        <f t="shared" si="404"/>
        <v>0</v>
      </c>
      <c r="J3263" s="351">
        <f t="shared" si="405"/>
        <v>0</v>
      </c>
      <c r="K3263" s="293">
        <f>SUM('Employee Salary Payroll Tax '!I3265:K3265)</f>
        <v>4.3000000000000007</v>
      </c>
      <c r="L3263" s="293">
        <f>'Employee Salary Payroll Tax '!H3265</f>
        <v>0</v>
      </c>
      <c r="M3263" s="293">
        <f t="shared" si="406"/>
        <v>-4.3100000000000005</v>
      </c>
      <c r="N3263" s="359">
        <f t="shared" si="409"/>
        <v>0</v>
      </c>
      <c r="O3263" s="331"/>
      <c r="P3263" s="61"/>
      <c r="Q3263" s="294"/>
      <c r="R3263" s="292"/>
      <c r="S3263" s="291"/>
    </row>
    <row r="3264" spans="1:19" ht="14.4">
      <c r="A3264" s="36">
        <f t="shared" si="410"/>
        <v>1941</v>
      </c>
      <c r="B3264" s="526"/>
      <c r="C3264" s="36" t="str">
        <f>VLOOKUP('Employee Salary Payroll Tax '!B3266,'Employee Salary Payroll Tax '!$D$1:$E$7,2,FALSE)</f>
        <v>NonUnion</v>
      </c>
      <c r="D3264" s="61">
        <f t="shared" si="402"/>
        <v>2.98E-2</v>
      </c>
      <c r="E3264" s="351">
        <f>'Employee Salary Payroll Tax '!N3266</f>
        <v>113230.36</v>
      </c>
      <c r="F3264" s="351">
        <f t="shared" si="403"/>
        <v>116604.62472800001</v>
      </c>
      <c r="G3264" s="352"/>
      <c r="H3264" s="351">
        <f t="shared" si="408"/>
        <v>0</v>
      </c>
      <c r="I3264" s="351">
        <f t="shared" si="404"/>
        <v>3374.2647280000092</v>
      </c>
      <c r="J3264" s="351">
        <f t="shared" si="405"/>
        <v>0</v>
      </c>
      <c r="K3264" s="293">
        <f>SUM('Employee Salary Payroll Tax '!I3266:K3266)</f>
        <v>108640.29</v>
      </c>
      <c r="L3264" s="293">
        <f>'Employee Salary Payroll Tax '!H3266</f>
        <v>0</v>
      </c>
      <c r="M3264" s="293">
        <f t="shared" si="406"/>
        <v>4590.070000000007</v>
      </c>
      <c r="N3264" s="359">
        <f t="shared" si="409"/>
        <v>0</v>
      </c>
      <c r="O3264" s="331"/>
      <c r="P3264" s="61"/>
      <c r="Q3264" s="294"/>
      <c r="R3264" s="292"/>
      <c r="S3264" s="291"/>
    </row>
    <row r="3265" spans="1:19" ht="14.4">
      <c r="A3265" s="36">
        <f t="shared" si="410"/>
        <v>1942</v>
      </c>
      <c r="B3265" s="526"/>
      <c r="C3265" s="36" t="str">
        <f>VLOOKUP('Employee Salary Payroll Tax '!B3267,'Employee Salary Payroll Tax '!$D$1:$E$7,2,FALSE)</f>
        <v>IBEW</v>
      </c>
      <c r="D3265" s="61">
        <f t="shared" si="402"/>
        <v>6.875E-3</v>
      </c>
      <c r="E3265" s="351">
        <f>'Employee Salary Payroll Tax '!N3267</f>
        <v>30245.63</v>
      </c>
      <c r="F3265" s="351">
        <f t="shared" si="403"/>
        <v>30453.56870625</v>
      </c>
      <c r="G3265" s="352"/>
      <c r="H3265" s="351">
        <f t="shared" si="408"/>
        <v>14754.369999999999</v>
      </c>
      <c r="I3265" s="351">
        <f t="shared" si="404"/>
        <v>207.93870624999909</v>
      </c>
      <c r="J3265" s="351">
        <f t="shared" si="405"/>
        <v>1.2476322374999946</v>
      </c>
      <c r="K3265" s="293">
        <f>SUM('Employee Salary Payroll Tax '!I3267:K3267)</f>
        <v>30245.63</v>
      </c>
      <c r="L3265" s="293">
        <f>'Employee Salary Payroll Tax '!H3267</f>
        <v>0</v>
      </c>
      <c r="M3265" s="293">
        <f t="shared" si="406"/>
        <v>0</v>
      </c>
      <c r="N3265" s="359">
        <f t="shared" si="409"/>
        <v>1.2476322374587445</v>
      </c>
      <c r="O3265" s="331"/>
      <c r="P3265" s="61"/>
      <c r="Q3265" s="294"/>
      <c r="R3265" s="292"/>
      <c r="S3265" s="291"/>
    </row>
    <row r="3266" spans="1:19" ht="14.4">
      <c r="A3266" s="36">
        <f t="shared" si="410"/>
        <v>1943</v>
      </c>
      <c r="B3266" s="526"/>
      <c r="C3266" s="36" t="str">
        <f>VLOOKUP('Employee Salary Payroll Tax '!B3268,'Employee Salary Payroll Tax '!$D$1:$E$7,2,FALSE)</f>
        <v>UA</v>
      </c>
      <c r="D3266" s="61">
        <f t="shared" si="402"/>
        <v>0.03</v>
      </c>
      <c r="E3266" s="351">
        <f>'Employee Salary Payroll Tax '!N3268</f>
        <v>86637.26</v>
      </c>
      <c r="F3266" s="351">
        <f t="shared" si="403"/>
        <v>89236.377800000002</v>
      </c>
      <c r="G3266" s="352"/>
      <c r="H3266" s="351">
        <f t="shared" si="408"/>
        <v>0</v>
      </c>
      <c r="I3266" s="351">
        <f t="shared" si="404"/>
        <v>2599.1178000000073</v>
      </c>
      <c r="J3266" s="351">
        <f t="shared" si="405"/>
        <v>0</v>
      </c>
      <c r="K3266" s="293">
        <f>SUM('Employee Salary Payroll Tax '!I3268:K3268)</f>
        <v>76632.540000000008</v>
      </c>
      <c r="L3266" s="293">
        <f>'Employee Salary Payroll Tax '!H3268</f>
        <v>1118.58</v>
      </c>
      <c r="M3266" s="293">
        <f t="shared" si="406"/>
        <v>8886.1399999999867</v>
      </c>
      <c r="N3266" s="359">
        <f t="shared" si="409"/>
        <v>0</v>
      </c>
      <c r="O3266" s="331"/>
      <c r="P3266" s="61"/>
      <c r="Q3266" s="294"/>
      <c r="R3266" s="292"/>
      <c r="S3266" s="291"/>
    </row>
    <row r="3267" spans="1:19" ht="14.4">
      <c r="A3267" s="36">
        <f t="shared" si="410"/>
        <v>1944</v>
      </c>
      <c r="B3267" s="526"/>
      <c r="C3267" s="36" t="str">
        <f>VLOOKUP('Employee Salary Payroll Tax '!B3269,'Employee Salary Payroll Tax '!$D$1:$E$7,2,FALSE)</f>
        <v>NonUnion</v>
      </c>
      <c r="D3267" s="61">
        <f t="shared" si="402"/>
        <v>2.98E-2</v>
      </c>
      <c r="E3267" s="351">
        <f>'Employee Salary Payroll Tax '!N3269</f>
        <v>33905.17</v>
      </c>
      <c r="F3267" s="351">
        <f t="shared" si="403"/>
        <v>34915.544066000002</v>
      </c>
      <c r="G3267" s="352"/>
      <c r="H3267" s="351">
        <f t="shared" si="408"/>
        <v>11094.830000000002</v>
      </c>
      <c r="I3267" s="351">
        <f t="shared" si="404"/>
        <v>1010.3740660000039</v>
      </c>
      <c r="J3267" s="351">
        <f t="shared" si="405"/>
        <v>6.0622443960000236</v>
      </c>
      <c r="K3267" s="293">
        <f>SUM('Employee Salary Payroll Tax '!I3269:K3269)</f>
        <v>33905.17</v>
      </c>
      <c r="L3267" s="293">
        <f>'Employee Salary Payroll Tax '!H3269</f>
        <v>0</v>
      </c>
      <c r="M3267" s="293">
        <f t="shared" si="406"/>
        <v>0</v>
      </c>
      <c r="N3267" s="359">
        <f t="shared" si="409"/>
        <v>6.0622443958212235</v>
      </c>
      <c r="O3267" s="331"/>
      <c r="P3267" s="61"/>
      <c r="Q3267" s="294"/>
      <c r="R3267" s="292"/>
      <c r="S3267" s="291"/>
    </row>
    <row r="3268" spans="1:19" ht="14.4">
      <c r="A3268" s="36">
        <f t="shared" si="410"/>
        <v>1945</v>
      </c>
      <c r="B3268" s="526"/>
      <c r="C3268" s="36" t="str">
        <f>VLOOKUP('Employee Salary Payroll Tax '!B3270,'Employee Salary Payroll Tax '!$D$1:$E$7,2,FALSE)</f>
        <v>IBEW</v>
      </c>
      <c r="D3268" s="61">
        <f t="shared" si="402"/>
        <v>6.875E-3</v>
      </c>
      <c r="E3268" s="351">
        <f>'Employee Salary Payroll Tax '!N3270</f>
        <v>51373.5</v>
      </c>
      <c r="F3268" s="351">
        <f t="shared" si="403"/>
        <v>51726.692812499998</v>
      </c>
      <c r="G3268" s="352"/>
      <c r="H3268" s="351">
        <f t="shared" si="408"/>
        <v>0</v>
      </c>
      <c r="I3268" s="351">
        <f t="shared" si="404"/>
        <v>353.19281249999767</v>
      </c>
      <c r="J3268" s="351">
        <f t="shared" si="405"/>
        <v>0</v>
      </c>
      <c r="K3268" s="293">
        <f>SUM('Employee Salary Payroll Tax '!I3270:K3270)</f>
        <v>51358.850000000006</v>
      </c>
      <c r="L3268" s="293">
        <f>'Employee Salary Payroll Tax '!H3270</f>
        <v>0</v>
      </c>
      <c r="M3268" s="293">
        <f t="shared" si="406"/>
        <v>14.649999999994179</v>
      </c>
      <c r="N3268" s="359">
        <f t="shared" si="409"/>
        <v>0</v>
      </c>
      <c r="O3268" s="331"/>
      <c r="P3268" s="61"/>
      <c r="Q3268" s="294"/>
      <c r="R3268" s="292"/>
      <c r="S3268" s="291"/>
    </row>
    <row r="3269" spans="1:19" ht="14.4">
      <c r="A3269" s="36">
        <f t="shared" si="410"/>
        <v>1946</v>
      </c>
      <c r="B3269" s="526"/>
      <c r="C3269" s="36" t="str">
        <f>VLOOKUP('Employee Salary Payroll Tax '!B3271,'Employee Salary Payroll Tax '!$D$1:$E$7,2,FALSE)</f>
        <v>NonUnion</v>
      </c>
      <c r="D3269" s="61">
        <f t="shared" si="402"/>
        <v>2.98E-2</v>
      </c>
      <c r="E3269" s="351">
        <f>'Employee Salary Payroll Tax '!N3271</f>
        <v>14500</v>
      </c>
      <c r="F3269" s="351">
        <f t="shared" si="403"/>
        <v>14932.1</v>
      </c>
      <c r="G3269" s="352"/>
      <c r="H3269" s="351">
        <f t="shared" si="408"/>
        <v>30500</v>
      </c>
      <c r="I3269" s="351">
        <f t="shared" si="404"/>
        <v>432.10000000000036</v>
      </c>
      <c r="J3269" s="351">
        <f t="shared" si="405"/>
        <v>2.5926000000000022</v>
      </c>
      <c r="K3269" s="293">
        <f>SUM('Employee Salary Payroll Tax '!I3271:K3271)</f>
        <v>14500</v>
      </c>
      <c r="L3269" s="293">
        <f>'Employee Salary Payroll Tax '!H3271</f>
        <v>0</v>
      </c>
      <c r="M3269" s="293">
        <f t="shared" si="406"/>
        <v>0</v>
      </c>
      <c r="N3269" s="359">
        <f t="shared" si="409"/>
        <v>2.5925999998212022</v>
      </c>
      <c r="O3269" s="331"/>
      <c r="P3269" s="61"/>
      <c r="Q3269" s="294"/>
      <c r="R3269" s="292"/>
      <c r="S3269" s="291"/>
    </row>
    <row r="3270" spans="1:19" ht="14.4">
      <c r="A3270" s="36">
        <f t="shared" si="410"/>
        <v>1947</v>
      </c>
      <c r="B3270" s="526"/>
      <c r="C3270" s="36" t="str">
        <f>VLOOKUP('Employee Salary Payroll Tax '!B3272,'Employee Salary Payroll Tax '!$D$1:$E$7,2,FALSE)</f>
        <v>IBEW</v>
      </c>
      <c r="D3270" s="61">
        <f t="shared" si="402"/>
        <v>6.875E-3</v>
      </c>
      <c r="E3270" s="351">
        <f>'Employee Salary Payroll Tax '!N3272</f>
        <v>114377.4</v>
      </c>
      <c r="F3270" s="351">
        <f t="shared" si="403"/>
        <v>115163.74462499999</v>
      </c>
      <c r="G3270" s="352"/>
      <c r="H3270" s="351">
        <f t="shared" si="408"/>
        <v>0</v>
      </c>
      <c r="I3270" s="351">
        <f t="shared" si="404"/>
        <v>786.3446249999979</v>
      </c>
      <c r="J3270" s="351">
        <f t="shared" si="405"/>
        <v>0</v>
      </c>
      <c r="K3270" s="293">
        <f>SUM('Employee Salary Payroll Tax '!I3272:K3272)</f>
        <v>114406.64</v>
      </c>
      <c r="L3270" s="293">
        <f>'Employee Salary Payroll Tax '!H3272</f>
        <v>0</v>
      </c>
      <c r="M3270" s="293">
        <f t="shared" si="406"/>
        <v>-29.240000000005239</v>
      </c>
      <c r="N3270" s="359">
        <f t="shared" si="409"/>
        <v>0</v>
      </c>
      <c r="O3270" s="331"/>
      <c r="P3270" s="61"/>
      <c r="Q3270" s="294"/>
      <c r="R3270" s="292"/>
      <c r="S3270" s="291"/>
    </row>
    <row r="3271" spans="1:19" ht="14.4">
      <c r="A3271" s="36">
        <f t="shared" si="410"/>
        <v>1948</v>
      </c>
      <c r="B3271" s="526"/>
      <c r="C3271" s="36" t="str">
        <f>VLOOKUP('Employee Salary Payroll Tax '!B3273,'Employee Salary Payroll Tax '!$D$1:$E$7,2,FALSE)</f>
        <v>IBEW</v>
      </c>
      <c r="D3271" s="61">
        <f t="shared" si="402"/>
        <v>6.875E-3</v>
      </c>
      <c r="E3271" s="351">
        <f>'Employee Salary Payroll Tax '!N3273</f>
        <v>9014.26</v>
      </c>
      <c r="F3271" s="351">
        <f t="shared" si="403"/>
        <v>9076.2330375000001</v>
      </c>
      <c r="G3271" s="352"/>
      <c r="H3271" s="351">
        <f t="shared" si="408"/>
        <v>35985.74</v>
      </c>
      <c r="I3271" s="351">
        <f t="shared" si="404"/>
        <v>61.973037499999919</v>
      </c>
      <c r="J3271" s="351">
        <f t="shared" si="405"/>
        <v>0.37183822499999952</v>
      </c>
      <c r="K3271" s="293">
        <f>SUM('Employee Salary Payroll Tax '!I3273:K3273)</f>
        <v>9013.7900000000009</v>
      </c>
      <c r="L3271" s="293">
        <f>'Employee Salary Payroll Tax '!H3273</f>
        <v>0</v>
      </c>
      <c r="M3271" s="293">
        <f t="shared" si="406"/>
        <v>0.46999999999934516</v>
      </c>
      <c r="N3271" s="359">
        <f t="shared" si="409"/>
        <v>0.37181883745875166</v>
      </c>
      <c r="O3271" s="331"/>
      <c r="P3271" s="61"/>
      <c r="Q3271" s="294"/>
      <c r="R3271" s="292"/>
      <c r="S3271" s="291"/>
    </row>
    <row r="3272" spans="1:19" ht="14.4">
      <c r="A3272" s="36">
        <f t="shared" si="410"/>
        <v>1949</v>
      </c>
      <c r="B3272" s="526"/>
      <c r="C3272" s="36" t="str">
        <f>VLOOKUP('Employee Salary Payroll Tax '!B3274,'Employee Salary Payroll Tax '!$D$1:$E$7,2,FALSE)</f>
        <v>Not Assigned</v>
      </c>
      <c r="D3272" s="61">
        <f t="shared" si="402"/>
        <v>0</v>
      </c>
      <c r="E3272" s="351">
        <f>'Employee Salary Payroll Tax '!N3274</f>
        <v>-0.05</v>
      </c>
      <c r="F3272" s="351">
        <f t="shared" si="403"/>
        <v>-0.05</v>
      </c>
      <c r="G3272" s="352"/>
      <c r="H3272" s="351">
        <f t="shared" si="408"/>
        <v>45000.05</v>
      </c>
      <c r="I3272" s="351">
        <f t="shared" si="404"/>
        <v>0</v>
      </c>
      <c r="J3272" s="351">
        <f t="shared" si="405"/>
        <v>0</v>
      </c>
      <c r="K3272" s="293">
        <f>SUM('Employee Salary Payroll Tax '!I3274:K3274)</f>
        <v>2.73</v>
      </c>
      <c r="L3272" s="293">
        <f>'Employee Salary Payroll Tax '!H3274</f>
        <v>0</v>
      </c>
      <c r="M3272" s="293">
        <f t="shared" si="406"/>
        <v>-2.78</v>
      </c>
      <c r="N3272" s="359">
        <f t="shared" si="409"/>
        <v>0</v>
      </c>
      <c r="O3272" s="331"/>
      <c r="P3272" s="61"/>
      <c r="Q3272" s="294"/>
      <c r="R3272" s="292"/>
      <c r="S3272" s="291"/>
    </row>
    <row r="3273" spans="1:19" ht="14.4">
      <c r="A3273" s="36">
        <f t="shared" si="410"/>
        <v>1950</v>
      </c>
      <c r="B3273" s="526"/>
      <c r="C3273" s="36" t="str">
        <f>VLOOKUP('Employee Salary Payroll Tax '!B3275,'Employee Salary Payroll Tax '!$D$1:$E$7,2,FALSE)</f>
        <v>NonUnion</v>
      </c>
      <c r="D3273" s="61">
        <f t="shared" si="402"/>
        <v>2.98E-2</v>
      </c>
      <c r="E3273" s="351">
        <f>'Employee Salary Payroll Tax '!N3275</f>
        <v>65433.25</v>
      </c>
      <c r="F3273" s="351">
        <f t="shared" si="403"/>
        <v>67383.16085</v>
      </c>
      <c r="G3273" s="352"/>
      <c r="H3273" s="351">
        <f t="shared" si="408"/>
        <v>0</v>
      </c>
      <c r="I3273" s="351">
        <f t="shared" si="404"/>
        <v>1949.9108500000002</v>
      </c>
      <c r="J3273" s="351">
        <f t="shared" si="405"/>
        <v>0</v>
      </c>
      <c r="K3273" s="293">
        <f>SUM('Employee Salary Payroll Tax '!I3275:K3275)</f>
        <v>23928.77</v>
      </c>
      <c r="L3273" s="293">
        <f>'Employee Salary Payroll Tax '!H3275</f>
        <v>0</v>
      </c>
      <c r="M3273" s="293">
        <f t="shared" si="406"/>
        <v>41504.479999999996</v>
      </c>
      <c r="N3273" s="359">
        <f t="shared" si="409"/>
        <v>0</v>
      </c>
      <c r="O3273" s="331"/>
      <c r="P3273" s="61"/>
      <c r="Q3273" s="294"/>
      <c r="R3273" s="292"/>
      <c r="S3273" s="291"/>
    </row>
    <row r="3274" spans="1:19" ht="14.4">
      <c r="A3274" s="36">
        <f t="shared" si="410"/>
        <v>1951</v>
      </c>
      <c r="B3274" s="526"/>
      <c r="C3274" s="36" t="str">
        <f>VLOOKUP('Employee Salary Payroll Tax '!B3276,'Employee Salary Payroll Tax '!$D$1:$E$7,2,FALSE)</f>
        <v>NonUnion</v>
      </c>
      <c r="D3274" s="61">
        <f t="shared" si="402"/>
        <v>2.98E-2</v>
      </c>
      <c r="E3274" s="351">
        <f>'Employee Salary Payroll Tax '!N3276</f>
        <v>1038.8</v>
      </c>
      <c r="F3274" s="351">
        <f t="shared" si="403"/>
        <v>1069.7562399999999</v>
      </c>
      <c r="G3274" s="352"/>
      <c r="H3274" s="351">
        <f t="shared" si="408"/>
        <v>43961.2</v>
      </c>
      <c r="I3274" s="351">
        <f t="shared" si="404"/>
        <v>30.95623999999998</v>
      </c>
      <c r="J3274" s="351">
        <f t="shared" si="405"/>
        <v>0.18573743999999989</v>
      </c>
      <c r="K3274" s="293">
        <f>SUM('Employee Salary Payroll Tax '!I3276:K3276)</f>
        <v>1.32</v>
      </c>
      <c r="L3274" s="293">
        <f>'Employee Salary Payroll Tax '!H3276</f>
        <v>0</v>
      </c>
      <c r="M3274" s="293">
        <f t="shared" si="406"/>
        <v>1037.48</v>
      </c>
      <c r="N3274" s="359">
        <f t="shared" si="409"/>
        <v>2.3601599977279925E-4</v>
      </c>
      <c r="O3274" s="331"/>
      <c r="P3274" s="61"/>
      <c r="Q3274" s="294"/>
      <c r="R3274" s="292"/>
      <c r="S3274" s="291"/>
    </row>
    <row r="3275" spans="1:19" ht="14.4">
      <c r="A3275" s="36">
        <f t="shared" si="410"/>
        <v>1952</v>
      </c>
      <c r="B3275" s="526"/>
      <c r="C3275" s="36" t="str">
        <f>VLOOKUP('Employee Salary Payroll Tax '!B3277,'Employee Salary Payroll Tax '!$D$1:$E$7,2,FALSE)</f>
        <v>NonUnion</v>
      </c>
      <c r="D3275" s="61">
        <f t="shared" si="402"/>
        <v>2.98E-2</v>
      </c>
      <c r="E3275" s="351">
        <f>'Employee Salary Payroll Tax '!N3277</f>
        <v>108455.91</v>
      </c>
      <c r="F3275" s="351">
        <f t="shared" si="403"/>
        <v>111687.896118</v>
      </c>
      <c r="G3275" s="352"/>
      <c r="H3275" s="351">
        <f t="shared" si="408"/>
        <v>0</v>
      </c>
      <c r="I3275" s="351">
        <f t="shared" si="404"/>
        <v>3231.9861180000007</v>
      </c>
      <c r="J3275" s="351">
        <f t="shared" si="405"/>
        <v>0</v>
      </c>
      <c r="K3275" s="293">
        <f>SUM('Employee Salary Payroll Tax '!I3277:K3277)</f>
        <v>14583.99</v>
      </c>
      <c r="L3275" s="293">
        <f>'Employee Salary Payroll Tax '!H3277</f>
        <v>0</v>
      </c>
      <c r="M3275" s="293">
        <f t="shared" si="406"/>
        <v>93871.92</v>
      </c>
      <c r="N3275" s="359">
        <f t="shared" si="409"/>
        <v>0</v>
      </c>
      <c r="O3275" s="331"/>
      <c r="P3275" s="61"/>
      <c r="Q3275" s="294"/>
      <c r="R3275" s="292"/>
      <c r="S3275" s="291"/>
    </row>
    <row r="3276" spans="1:19" ht="14.4">
      <c r="A3276" s="36">
        <f t="shared" si="410"/>
        <v>1953</v>
      </c>
      <c r="B3276" s="526"/>
      <c r="C3276" s="36" t="str">
        <f>VLOOKUP('Employee Salary Payroll Tax '!B3278,'Employee Salary Payroll Tax '!$D$1:$E$7,2,FALSE)</f>
        <v>IBEW</v>
      </c>
      <c r="D3276" s="61">
        <f t="shared" si="402"/>
        <v>6.875E-3</v>
      </c>
      <c r="E3276" s="351">
        <f>'Employee Salary Payroll Tax '!N3278</f>
        <v>103772.94</v>
      </c>
      <c r="F3276" s="351">
        <f t="shared" si="403"/>
        <v>104486.37896249999</v>
      </c>
      <c r="G3276" s="352"/>
      <c r="H3276" s="351">
        <f t="shared" si="408"/>
        <v>0</v>
      </c>
      <c r="I3276" s="351">
        <f t="shared" si="404"/>
        <v>713.43896249998943</v>
      </c>
      <c r="J3276" s="351">
        <f t="shared" si="405"/>
        <v>0</v>
      </c>
      <c r="K3276" s="293">
        <f>SUM('Employee Salary Payroll Tax '!I3278:K3278)</f>
        <v>103129.1</v>
      </c>
      <c r="L3276" s="293">
        <f>'Employee Salary Payroll Tax '!H3278</f>
        <v>0</v>
      </c>
      <c r="M3276" s="293">
        <f t="shared" si="406"/>
        <v>643.83999999999651</v>
      </c>
      <c r="N3276" s="359">
        <f t="shared" si="409"/>
        <v>0</v>
      </c>
      <c r="O3276" s="331"/>
      <c r="P3276" s="61"/>
      <c r="Q3276" s="294"/>
      <c r="R3276" s="292"/>
      <c r="S3276" s="291"/>
    </row>
    <row r="3277" spans="1:19" ht="14.4">
      <c r="A3277" s="36">
        <f t="shared" si="410"/>
        <v>1954</v>
      </c>
      <c r="B3277" s="526"/>
      <c r="C3277" s="36" t="str">
        <f>VLOOKUP('Employee Salary Payroll Tax '!B3279,'Employee Salary Payroll Tax '!$D$1:$E$7,2,FALSE)</f>
        <v>IBEW</v>
      </c>
      <c r="D3277" s="61">
        <f t="shared" si="402"/>
        <v>6.875E-3</v>
      </c>
      <c r="E3277" s="351">
        <f>'Employee Salary Payroll Tax '!N3279</f>
        <v>62530.48</v>
      </c>
      <c r="F3277" s="351">
        <f t="shared" si="403"/>
        <v>62960.377050000003</v>
      </c>
      <c r="G3277" s="352"/>
      <c r="H3277" s="351">
        <f t="shared" si="408"/>
        <v>0</v>
      </c>
      <c r="I3277" s="351">
        <f t="shared" si="404"/>
        <v>429.89704999999958</v>
      </c>
      <c r="J3277" s="351">
        <f t="shared" si="405"/>
        <v>0</v>
      </c>
      <c r="K3277" s="293">
        <f>SUM('Employee Salary Payroll Tax '!I3279:K3279)</f>
        <v>18138.23</v>
      </c>
      <c r="L3277" s="293">
        <f>'Employee Salary Payroll Tax '!H3279</f>
        <v>0</v>
      </c>
      <c r="M3277" s="293">
        <f t="shared" si="406"/>
        <v>44392.25</v>
      </c>
      <c r="N3277" s="359">
        <f t="shared" si="409"/>
        <v>0</v>
      </c>
      <c r="O3277" s="331"/>
      <c r="P3277" s="61"/>
      <c r="Q3277" s="294"/>
      <c r="R3277" s="292"/>
      <c r="S3277" s="291"/>
    </row>
    <row r="3278" spans="1:19" ht="14.4">
      <c r="A3278" s="36">
        <f t="shared" si="410"/>
        <v>1955</v>
      </c>
      <c r="B3278" s="526"/>
      <c r="C3278" s="36" t="str">
        <f>VLOOKUP('Employee Salary Payroll Tax '!B3280,'Employee Salary Payroll Tax '!$D$1:$E$7,2,FALSE)</f>
        <v>NonUnion</v>
      </c>
      <c r="D3278" s="61">
        <f t="shared" si="402"/>
        <v>2.98E-2</v>
      </c>
      <c r="E3278" s="351">
        <f>'Employee Salary Payroll Tax '!N3280</f>
        <v>116850.27</v>
      </c>
      <c r="F3278" s="351">
        <f t="shared" si="403"/>
        <v>120332.40804600001</v>
      </c>
      <c r="G3278" s="352"/>
      <c r="H3278" s="351">
        <f t="shared" si="408"/>
        <v>0</v>
      </c>
      <c r="I3278" s="351">
        <f t="shared" si="404"/>
        <v>3482.1380460000073</v>
      </c>
      <c r="J3278" s="351">
        <f t="shared" si="405"/>
        <v>0</v>
      </c>
      <c r="K3278" s="293">
        <f>SUM('Employee Salary Payroll Tax '!I3280:K3280)</f>
        <v>43764.54</v>
      </c>
      <c r="L3278" s="293">
        <f>'Employee Salary Payroll Tax '!H3280</f>
        <v>0</v>
      </c>
      <c r="M3278" s="293">
        <f t="shared" si="406"/>
        <v>73085.73000000001</v>
      </c>
      <c r="N3278" s="359">
        <f t="shared" si="409"/>
        <v>0</v>
      </c>
      <c r="O3278" s="331"/>
      <c r="P3278" s="61"/>
      <c r="Q3278" s="294"/>
      <c r="R3278" s="292"/>
      <c r="S3278" s="291"/>
    </row>
    <row r="3279" spans="1:19" ht="14.4">
      <c r="A3279" s="36">
        <f t="shared" si="410"/>
        <v>1956</v>
      </c>
      <c r="B3279" s="526"/>
      <c r="C3279" s="36" t="str">
        <f>VLOOKUP('Employee Salary Payroll Tax '!B3281,'Employee Salary Payroll Tax '!$D$1:$E$7,2,FALSE)</f>
        <v>IBEW</v>
      </c>
      <c r="D3279" s="61">
        <f t="shared" si="402"/>
        <v>6.875E-3</v>
      </c>
      <c r="E3279" s="351">
        <f>'Employee Salary Payroll Tax '!N3281</f>
        <v>147446.93</v>
      </c>
      <c r="F3279" s="351">
        <f t="shared" si="403"/>
        <v>148460.62764374999</v>
      </c>
      <c r="G3279" s="352"/>
      <c r="H3279" s="351">
        <f t="shared" si="408"/>
        <v>0</v>
      </c>
      <c r="I3279" s="351">
        <f t="shared" si="404"/>
        <v>1013.697643749998</v>
      </c>
      <c r="J3279" s="351">
        <f t="shared" si="405"/>
        <v>0</v>
      </c>
      <c r="K3279" s="293">
        <f>SUM('Employee Salary Payroll Tax '!I3281:K3281)</f>
        <v>134774.21</v>
      </c>
      <c r="L3279" s="293">
        <f>'Employee Salary Payroll Tax '!H3281</f>
        <v>0</v>
      </c>
      <c r="M3279" s="293">
        <f t="shared" si="406"/>
        <v>12672.720000000001</v>
      </c>
      <c r="N3279" s="359">
        <f t="shared" si="409"/>
        <v>0</v>
      </c>
      <c r="O3279" s="331"/>
      <c r="P3279" s="61"/>
      <c r="Q3279" s="294"/>
      <c r="R3279" s="292"/>
      <c r="S3279" s="291"/>
    </row>
    <row r="3280" spans="1:19" ht="14.4">
      <c r="A3280" s="36">
        <f t="shared" si="410"/>
        <v>1957</v>
      </c>
      <c r="B3280" s="526"/>
      <c r="C3280" s="36" t="str">
        <f>VLOOKUP('Employee Salary Payroll Tax '!B3282,'Employee Salary Payroll Tax '!$D$1:$E$7,2,FALSE)</f>
        <v>IBEW</v>
      </c>
      <c r="D3280" s="61">
        <f t="shared" si="402"/>
        <v>6.875E-3</v>
      </c>
      <c r="E3280" s="351">
        <f>'Employee Salary Payroll Tax '!N3282</f>
        <v>35882.080000000002</v>
      </c>
      <c r="F3280" s="351">
        <f t="shared" si="403"/>
        <v>36128.7693</v>
      </c>
      <c r="G3280" s="352"/>
      <c r="H3280" s="351">
        <f t="shared" si="408"/>
        <v>9117.9199999999983</v>
      </c>
      <c r="I3280" s="351">
        <f t="shared" si="404"/>
        <v>246.68929999999818</v>
      </c>
      <c r="J3280" s="351">
        <f t="shared" si="405"/>
        <v>1.4801357999999891</v>
      </c>
      <c r="K3280" s="293">
        <f>SUM('Employee Salary Payroll Tax '!I3282:K3282)</f>
        <v>35882.080000000002</v>
      </c>
      <c r="L3280" s="293">
        <f>'Employee Salary Payroll Tax '!H3282</f>
        <v>0</v>
      </c>
      <c r="M3280" s="293">
        <f t="shared" si="406"/>
        <v>0</v>
      </c>
      <c r="N3280" s="359">
        <f t="shared" si="409"/>
        <v>1.480135799958739</v>
      </c>
      <c r="O3280" s="331"/>
      <c r="P3280" s="61"/>
      <c r="Q3280" s="294"/>
      <c r="R3280" s="292"/>
      <c r="S3280" s="291"/>
    </row>
    <row r="3281" spans="1:19" ht="14.4">
      <c r="A3281" s="36">
        <f t="shared" si="410"/>
        <v>1958</v>
      </c>
      <c r="B3281" s="526"/>
      <c r="C3281" s="36" t="str">
        <f>VLOOKUP('Employee Salary Payroll Tax '!B3283,'Employee Salary Payroll Tax '!$D$1:$E$7,2,FALSE)</f>
        <v>NonUnion</v>
      </c>
      <c r="D3281" s="61">
        <f t="shared" ref="D3281:D3344" si="411">VLOOKUP(C3281,C$9:D$12,2)</f>
        <v>2.98E-2</v>
      </c>
      <c r="E3281" s="351">
        <f>'Employee Salary Payroll Tax '!N3283</f>
        <v>75990.990000000005</v>
      </c>
      <c r="F3281" s="351">
        <f t="shared" ref="F3281:F3344" si="412">E3281*(1+D3281)</f>
        <v>78255.521502000003</v>
      </c>
      <c r="G3281" s="352"/>
      <c r="H3281" s="351">
        <f t="shared" si="408"/>
        <v>0</v>
      </c>
      <c r="I3281" s="351">
        <f t="shared" ref="I3281:I3344" si="413">F3281-E3281</f>
        <v>2264.531501999998</v>
      </c>
      <c r="J3281" s="351">
        <f t="shared" ref="J3281:J3344" si="414">IF(H3281&gt;I3281,I3281*$J$12,H3281*$J$12)</f>
        <v>0</v>
      </c>
      <c r="K3281" s="293">
        <f>SUM('Employee Salary Payroll Tax '!I3283:K3283)</f>
        <v>45100.92</v>
      </c>
      <c r="L3281" s="293">
        <f>'Employee Salary Payroll Tax '!H3283</f>
        <v>0</v>
      </c>
      <c r="M3281" s="293">
        <f t="shared" ref="M3281:M3344" si="415">E3281-K3281-L3281</f>
        <v>30890.070000000007</v>
      </c>
      <c r="N3281" s="359">
        <f t="shared" si="409"/>
        <v>0</v>
      </c>
      <c r="O3281" s="331"/>
      <c r="P3281" s="61"/>
      <c r="Q3281" s="294"/>
      <c r="R3281" s="292"/>
      <c r="S3281" s="291"/>
    </row>
    <row r="3282" spans="1:19" ht="14.4">
      <c r="A3282" s="36">
        <f t="shared" si="410"/>
        <v>1959</v>
      </c>
      <c r="B3282" s="526"/>
      <c r="C3282" s="36" t="str">
        <f>VLOOKUP('Employee Salary Payroll Tax '!B3284,'Employee Salary Payroll Tax '!$D$1:$E$7,2,FALSE)</f>
        <v>NonUnion</v>
      </c>
      <c r="D3282" s="61">
        <f t="shared" si="411"/>
        <v>2.98E-2</v>
      </c>
      <c r="E3282" s="351">
        <f>'Employee Salary Payroll Tax '!N3284</f>
        <v>107193.26</v>
      </c>
      <c r="F3282" s="351">
        <f t="shared" si="412"/>
        <v>110387.619148</v>
      </c>
      <c r="G3282" s="352"/>
      <c r="H3282" s="351">
        <f t="shared" ref="H3282:H3345" si="416">IF(E3282&gt;$H$12,0,$H$12-E3282)</f>
        <v>0</v>
      </c>
      <c r="I3282" s="351">
        <f t="shared" si="413"/>
        <v>3194.3591480000032</v>
      </c>
      <c r="J3282" s="351">
        <f t="shared" si="414"/>
        <v>0</v>
      </c>
      <c r="K3282" s="293">
        <f>SUM('Employee Salary Payroll Tax '!I3284:K3284)</f>
        <v>46110.32</v>
      </c>
      <c r="L3282" s="293">
        <f>'Employee Salary Payroll Tax '!H3284</f>
        <v>0</v>
      </c>
      <c r="M3282" s="293">
        <f t="shared" si="415"/>
        <v>61082.939999999995</v>
      </c>
      <c r="N3282" s="359">
        <f t="shared" si="409"/>
        <v>0</v>
      </c>
      <c r="O3282" s="331"/>
      <c r="P3282" s="61"/>
      <c r="Q3282" s="294"/>
      <c r="R3282" s="292"/>
      <c r="S3282" s="291"/>
    </row>
    <row r="3283" spans="1:19" ht="14.4">
      <c r="A3283" s="36">
        <f t="shared" si="410"/>
        <v>1960</v>
      </c>
      <c r="B3283" s="526"/>
      <c r="C3283" s="36" t="str">
        <f>VLOOKUP('Employee Salary Payroll Tax '!B3285,'Employee Salary Payroll Tax '!$D$1:$E$7,2,FALSE)</f>
        <v>NonUnion</v>
      </c>
      <c r="D3283" s="61">
        <f t="shared" si="411"/>
        <v>2.98E-2</v>
      </c>
      <c r="E3283" s="351">
        <f>'Employee Salary Payroll Tax '!N3285</f>
        <v>107457.12</v>
      </c>
      <c r="F3283" s="351">
        <f t="shared" si="412"/>
        <v>110659.34217600001</v>
      </c>
      <c r="G3283" s="352"/>
      <c r="H3283" s="351">
        <f t="shared" si="416"/>
        <v>0</v>
      </c>
      <c r="I3283" s="351">
        <f t="shared" si="413"/>
        <v>3202.2221760000102</v>
      </c>
      <c r="J3283" s="351">
        <f t="shared" si="414"/>
        <v>0</v>
      </c>
      <c r="K3283" s="293">
        <f>SUM('Employee Salary Payroll Tax '!I3285:K3285)</f>
        <v>104605.48</v>
      </c>
      <c r="L3283" s="293">
        <f>'Employee Salary Payroll Tax '!H3285</f>
        <v>0</v>
      </c>
      <c r="M3283" s="293">
        <f t="shared" si="415"/>
        <v>2851.6399999999994</v>
      </c>
      <c r="N3283" s="359">
        <f t="shared" si="409"/>
        <v>0</v>
      </c>
      <c r="O3283" s="331"/>
      <c r="P3283" s="61"/>
      <c r="Q3283" s="294"/>
      <c r="R3283" s="292"/>
      <c r="S3283" s="291"/>
    </row>
    <row r="3284" spans="1:19" ht="14.4">
      <c r="A3284" s="36">
        <f t="shared" si="410"/>
        <v>1961</v>
      </c>
      <c r="B3284" s="526"/>
      <c r="C3284" s="36" t="str">
        <f>VLOOKUP('Employee Salary Payroll Tax '!B3286,'Employee Salary Payroll Tax '!$D$1:$E$7,2,FALSE)</f>
        <v>NonUnion</v>
      </c>
      <c r="D3284" s="61">
        <f t="shared" si="411"/>
        <v>2.98E-2</v>
      </c>
      <c r="E3284" s="351">
        <f>'Employee Salary Payroll Tax '!N3286</f>
        <v>105446.87</v>
      </c>
      <c r="F3284" s="351">
        <f t="shared" si="412"/>
        <v>108589.186726</v>
      </c>
      <c r="G3284" s="352"/>
      <c r="H3284" s="351">
        <f t="shared" si="416"/>
        <v>0</v>
      </c>
      <c r="I3284" s="351">
        <f t="shared" si="413"/>
        <v>3142.3167260000046</v>
      </c>
      <c r="J3284" s="351">
        <f t="shared" si="414"/>
        <v>0</v>
      </c>
      <c r="K3284" s="293">
        <f>SUM('Employee Salary Payroll Tax '!I3286:K3286)</f>
        <v>105446.87</v>
      </c>
      <c r="L3284" s="293">
        <f>'Employee Salary Payroll Tax '!H3286</f>
        <v>0</v>
      </c>
      <c r="M3284" s="293">
        <f t="shared" si="415"/>
        <v>0</v>
      </c>
      <c r="N3284" s="359">
        <f t="shared" si="409"/>
        <v>0</v>
      </c>
      <c r="O3284" s="331"/>
      <c r="P3284" s="61"/>
      <c r="Q3284" s="294"/>
      <c r="R3284" s="292"/>
      <c r="S3284" s="291"/>
    </row>
    <row r="3285" spans="1:19" ht="14.4">
      <c r="A3285" s="36">
        <f t="shared" si="410"/>
        <v>1962</v>
      </c>
      <c r="B3285" s="526"/>
      <c r="C3285" s="36" t="str">
        <f>VLOOKUP('Employee Salary Payroll Tax '!B3287,'Employee Salary Payroll Tax '!$D$1:$E$7,2,FALSE)</f>
        <v>UA</v>
      </c>
      <c r="D3285" s="61">
        <f t="shared" si="411"/>
        <v>0.03</v>
      </c>
      <c r="E3285" s="351">
        <f>'Employee Salary Payroll Tax '!N3287</f>
        <v>63113.61</v>
      </c>
      <c r="F3285" s="351">
        <f t="shared" si="412"/>
        <v>65007.018300000003</v>
      </c>
      <c r="G3285" s="352"/>
      <c r="H3285" s="351">
        <f t="shared" si="416"/>
        <v>0</v>
      </c>
      <c r="I3285" s="351">
        <f t="shared" si="413"/>
        <v>1893.4083000000028</v>
      </c>
      <c r="J3285" s="351">
        <f t="shared" si="414"/>
        <v>0</v>
      </c>
      <c r="K3285" s="293">
        <f>SUM('Employee Salary Payroll Tax '!I3287:K3287)</f>
        <v>58587.479999999996</v>
      </c>
      <c r="L3285" s="293">
        <f>'Employee Salary Payroll Tax '!H3287</f>
        <v>806.93</v>
      </c>
      <c r="M3285" s="293">
        <f t="shared" si="415"/>
        <v>3719.2000000000048</v>
      </c>
      <c r="N3285" s="359">
        <f t="shared" si="409"/>
        <v>0</v>
      </c>
      <c r="O3285" s="331"/>
      <c r="P3285" s="61"/>
      <c r="Q3285" s="294"/>
      <c r="R3285" s="292"/>
      <c r="S3285" s="291"/>
    </row>
    <row r="3286" spans="1:19" ht="14.4">
      <c r="A3286" s="36">
        <f t="shared" si="410"/>
        <v>1963</v>
      </c>
      <c r="B3286" s="526"/>
      <c r="C3286" s="36" t="str">
        <f>VLOOKUP('Employee Salary Payroll Tax '!B3288,'Employee Salary Payroll Tax '!$D$1:$E$7,2,FALSE)</f>
        <v>NonUnion</v>
      </c>
      <c r="D3286" s="61">
        <f t="shared" si="411"/>
        <v>2.98E-2</v>
      </c>
      <c r="E3286" s="351">
        <f>'Employee Salary Payroll Tax '!N3288</f>
        <v>69771.350000000006</v>
      </c>
      <c r="F3286" s="351">
        <f t="shared" si="412"/>
        <v>71850.536230000012</v>
      </c>
      <c r="G3286" s="352"/>
      <c r="H3286" s="351">
        <f t="shared" si="416"/>
        <v>0</v>
      </c>
      <c r="I3286" s="351">
        <f t="shared" si="413"/>
        <v>2079.1862300000066</v>
      </c>
      <c r="J3286" s="351">
        <f t="shared" si="414"/>
        <v>0</v>
      </c>
      <c r="K3286" s="293">
        <f>SUM('Employee Salary Payroll Tax '!I3288:K3288)</f>
        <v>22745.66</v>
      </c>
      <c r="L3286" s="293">
        <f>'Employee Salary Payroll Tax '!H3288</f>
        <v>0</v>
      </c>
      <c r="M3286" s="293">
        <f t="shared" si="415"/>
        <v>47025.69</v>
      </c>
      <c r="N3286" s="359">
        <f t="shared" si="409"/>
        <v>0</v>
      </c>
      <c r="O3286" s="331"/>
      <c r="P3286" s="61"/>
      <c r="Q3286" s="294"/>
      <c r="R3286" s="292"/>
      <c r="S3286" s="291"/>
    </row>
    <row r="3287" spans="1:19" ht="14.4">
      <c r="A3287" s="36">
        <f t="shared" si="410"/>
        <v>1964</v>
      </c>
      <c r="B3287" s="526"/>
      <c r="C3287" s="36" t="str">
        <f>VLOOKUP('Employee Salary Payroll Tax '!B3289,'Employee Salary Payroll Tax '!$D$1:$E$7,2,FALSE)</f>
        <v>NonUnion</v>
      </c>
      <c r="D3287" s="61">
        <f t="shared" si="411"/>
        <v>2.98E-2</v>
      </c>
      <c r="E3287" s="351">
        <f>'Employee Salary Payroll Tax '!N3289</f>
        <v>50351.43</v>
      </c>
      <c r="F3287" s="351">
        <f t="shared" si="412"/>
        <v>51851.902614000006</v>
      </c>
      <c r="G3287" s="352"/>
      <c r="H3287" s="351">
        <f t="shared" si="416"/>
        <v>0</v>
      </c>
      <c r="I3287" s="351">
        <f t="shared" si="413"/>
        <v>1500.4726140000057</v>
      </c>
      <c r="J3287" s="351">
        <f t="shared" si="414"/>
        <v>0</v>
      </c>
      <c r="K3287" s="293">
        <f>SUM('Employee Salary Payroll Tax '!I3289:K3289)</f>
        <v>46998.04</v>
      </c>
      <c r="L3287" s="293">
        <f>'Employee Salary Payroll Tax '!H3289</f>
        <v>0</v>
      </c>
      <c r="M3287" s="293">
        <f t="shared" si="415"/>
        <v>3353.3899999999994</v>
      </c>
      <c r="N3287" s="359">
        <f t="shared" si="409"/>
        <v>0</v>
      </c>
      <c r="O3287" s="331"/>
      <c r="P3287" s="61"/>
      <c r="Q3287" s="294"/>
      <c r="R3287" s="292"/>
      <c r="S3287" s="291"/>
    </row>
    <row r="3288" spans="1:19" ht="14.4">
      <c r="A3288" s="36">
        <f t="shared" si="410"/>
        <v>1965</v>
      </c>
      <c r="B3288" s="526"/>
      <c r="C3288" s="36" t="str">
        <f>VLOOKUP('Employee Salary Payroll Tax '!B3290,'Employee Salary Payroll Tax '!$D$1:$E$7,2,FALSE)</f>
        <v>IBEW</v>
      </c>
      <c r="D3288" s="61">
        <f t="shared" si="411"/>
        <v>6.875E-3</v>
      </c>
      <c r="E3288" s="351">
        <f>'Employee Salary Payroll Tax '!N3290</f>
        <v>162635.75</v>
      </c>
      <c r="F3288" s="351">
        <f t="shared" si="412"/>
        <v>163753.87078125001</v>
      </c>
      <c r="G3288" s="352"/>
      <c r="H3288" s="351">
        <f t="shared" si="416"/>
        <v>0</v>
      </c>
      <c r="I3288" s="351">
        <f t="shared" si="413"/>
        <v>1118.120781250007</v>
      </c>
      <c r="J3288" s="351">
        <f t="shared" si="414"/>
        <v>0</v>
      </c>
      <c r="K3288" s="293">
        <f>SUM('Employee Salary Payroll Tax '!I3290:K3290)</f>
        <v>148893.01</v>
      </c>
      <c r="L3288" s="293">
        <f>'Employee Salary Payroll Tax '!H3290</f>
        <v>0</v>
      </c>
      <c r="M3288" s="293">
        <f t="shared" si="415"/>
        <v>13742.739999999991</v>
      </c>
      <c r="N3288" s="359">
        <f t="shared" si="409"/>
        <v>0</v>
      </c>
      <c r="O3288" s="331"/>
      <c r="P3288" s="61"/>
      <c r="Q3288" s="294"/>
      <c r="R3288" s="292"/>
      <c r="S3288" s="291"/>
    </row>
    <row r="3289" spans="1:19" ht="14.4">
      <c r="A3289" s="36">
        <f t="shared" si="410"/>
        <v>1966</v>
      </c>
      <c r="B3289" s="526"/>
      <c r="C3289" s="36" t="str">
        <f>VLOOKUP('Employee Salary Payroll Tax '!B3291,'Employee Salary Payroll Tax '!$D$1:$E$7,2,FALSE)</f>
        <v>NonUnion</v>
      </c>
      <c r="D3289" s="61">
        <f t="shared" si="411"/>
        <v>2.98E-2</v>
      </c>
      <c r="E3289" s="351">
        <f>'Employee Salary Payroll Tax '!N3291</f>
        <v>65519.39</v>
      </c>
      <c r="F3289" s="351">
        <f t="shared" si="412"/>
        <v>67471.867822</v>
      </c>
      <c r="G3289" s="352"/>
      <c r="H3289" s="351">
        <f t="shared" si="416"/>
        <v>0</v>
      </c>
      <c r="I3289" s="351">
        <f t="shared" si="413"/>
        <v>1952.4778220000007</v>
      </c>
      <c r="J3289" s="351">
        <f t="shared" si="414"/>
        <v>0</v>
      </c>
      <c r="K3289" s="293">
        <f>SUM('Employee Salary Payroll Tax '!I3291:K3291)</f>
        <v>60230.92</v>
      </c>
      <c r="L3289" s="293">
        <f>'Employee Salary Payroll Tax '!H3291</f>
        <v>0</v>
      </c>
      <c r="M3289" s="293">
        <f t="shared" si="415"/>
        <v>5288.4700000000012</v>
      </c>
      <c r="N3289" s="359">
        <f t="shared" si="409"/>
        <v>0</v>
      </c>
      <c r="O3289" s="331"/>
      <c r="P3289" s="61"/>
      <c r="Q3289" s="294"/>
      <c r="R3289" s="292"/>
      <c r="S3289" s="291"/>
    </row>
    <row r="3290" spans="1:19" ht="14.4">
      <c r="A3290" s="36">
        <f t="shared" si="410"/>
        <v>1967</v>
      </c>
      <c r="B3290" s="526"/>
      <c r="C3290" s="36" t="str">
        <f>VLOOKUP('Employee Salary Payroll Tax '!B3292,'Employee Salary Payroll Tax '!$D$1:$E$7,2,FALSE)</f>
        <v>NonUnion</v>
      </c>
      <c r="D3290" s="61">
        <f t="shared" si="411"/>
        <v>2.98E-2</v>
      </c>
      <c r="E3290" s="351">
        <f>'Employee Salary Payroll Tax '!N3292</f>
        <v>67144.479999999996</v>
      </c>
      <c r="F3290" s="351">
        <f t="shared" si="412"/>
        <v>69145.385504000005</v>
      </c>
      <c r="G3290" s="352"/>
      <c r="H3290" s="351">
        <f t="shared" si="416"/>
        <v>0</v>
      </c>
      <c r="I3290" s="351">
        <f t="shared" si="413"/>
        <v>2000.9055040000094</v>
      </c>
      <c r="J3290" s="351">
        <f t="shared" si="414"/>
        <v>0</v>
      </c>
      <c r="K3290" s="293">
        <f>SUM('Employee Salary Payroll Tax '!I3292:K3292)</f>
        <v>1280.24</v>
      </c>
      <c r="L3290" s="293">
        <f>'Employee Salary Payroll Tax '!H3292</f>
        <v>0</v>
      </c>
      <c r="M3290" s="293">
        <f t="shared" si="415"/>
        <v>65864.239999999991</v>
      </c>
      <c r="N3290" s="359">
        <f t="shared" si="409"/>
        <v>0</v>
      </c>
      <c r="O3290" s="331"/>
      <c r="P3290" s="61"/>
      <c r="Q3290" s="294"/>
      <c r="R3290" s="292"/>
      <c r="S3290" s="291"/>
    </row>
    <row r="3291" spans="1:19" ht="14.4">
      <c r="A3291" s="36">
        <f t="shared" si="410"/>
        <v>1968</v>
      </c>
      <c r="B3291" s="526"/>
      <c r="C3291" s="36" t="str">
        <f>VLOOKUP('Employee Salary Payroll Tax '!B3293,'Employee Salary Payroll Tax '!$D$1:$E$7,2,FALSE)</f>
        <v>IBEW</v>
      </c>
      <c r="D3291" s="61">
        <f t="shared" si="411"/>
        <v>6.875E-3</v>
      </c>
      <c r="E3291" s="351">
        <f>'Employee Salary Payroll Tax '!N3293</f>
        <v>122634.38</v>
      </c>
      <c r="F3291" s="351">
        <f t="shared" si="412"/>
        <v>123477.4913625</v>
      </c>
      <c r="G3291" s="352"/>
      <c r="H3291" s="351">
        <f t="shared" si="416"/>
        <v>0</v>
      </c>
      <c r="I3291" s="351">
        <f t="shared" si="413"/>
        <v>843.11136249999981</v>
      </c>
      <c r="J3291" s="351">
        <f t="shared" si="414"/>
        <v>0</v>
      </c>
      <c r="K3291" s="293">
        <f>SUM('Employee Salary Payroll Tax '!I3293:K3293)</f>
        <v>85634.94</v>
      </c>
      <c r="L3291" s="293">
        <f>'Employee Salary Payroll Tax '!H3293</f>
        <v>0</v>
      </c>
      <c r="M3291" s="293">
        <f t="shared" si="415"/>
        <v>36999.440000000002</v>
      </c>
      <c r="N3291" s="359">
        <f t="shared" si="409"/>
        <v>0</v>
      </c>
      <c r="O3291" s="331"/>
      <c r="P3291" s="61"/>
      <c r="Q3291" s="294"/>
      <c r="R3291" s="292"/>
      <c r="S3291" s="291"/>
    </row>
    <row r="3292" spans="1:19" ht="14.4">
      <c r="A3292" s="36">
        <f t="shared" si="410"/>
        <v>1969</v>
      </c>
      <c r="B3292" s="526"/>
      <c r="C3292" s="36" t="str">
        <f>VLOOKUP('Employee Salary Payroll Tax '!B3294,'Employee Salary Payroll Tax '!$D$1:$E$7,2,FALSE)</f>
        <v>NonUnion</v>
      </c>
      <c r="D3292" s="61">
        <f t="shared" si="411"/>
        <v>2.98E-2</v>
      </c>
      <c r="E3292" s="351">
        <f>'Employee Salary Payroll Tax '!N3294</f>
        <v>83554.679999999993</v>
      </c>
      <c r="F3292" s="351">
        <f t="shared" si="412"/>
        <v>86044.609463999994</v>
      </c>
      <c r="G3292" s="352"/>
      <c r="H3292" s="351">
        <f t="shared" si="416"/>
        <v>0</v>
      </c>
      <c r="I3292" s="351">
        <f t="shared" si="413"/>
        <v>2489.9294640000007</v>
      </c>
      <c r="J3292" s="351">
        <f t="shared" si="414"/>
        <v>0</v>
      </c>
      <c r="K3292" s="293">
        <f>SUM('Employee Salary Payroll Tax '!I3294:K3294)</f>
        <v>51092.41</v>
      </c>
      <c r="L3292" s="293">
        <f>'Employee Salary Payroll Tax '!H3294</f>
        <v>0</v>
      </c>
      <c r="M3292" s="293">
        <f t="shared" si="415"/>
        <v>32462.26999999999</v>
      </c>
      <c r="N3292" s="359">
        <f t="shared" si="409"/>
        <v>0</v>
      </c>
      <c r="O3292" s="331"/>
      <c r="P3292" s="61"/>
      <c r="Q3292" s="294"/>
      <c r="R3292" s="292"/>
      <c r="S3292" s="291"/>
    </row>
    <row r="3293" spans="1:19" ht="14.4">
      <c r="A3293" s="36">
        <f t="shared" si="410"/>
        <v>1970</v>
      </c>
      <c r="B3293" s="526"/>
      <c r="C3293" s="36" t="str">
        <f>VLOOKUP('Employee Salary Payroll Tax '!B3295,'Employee Salary Payroll Tax '!$D$1:$E$7,2,FALSE)</f>
        <v>IBEW</v>
      </c>
      <c r="D3293" s="61">
        <f t="shared" si="411"/>
        <v>6.875E-3</v>
      </c>
      <c r="E3293" s="351">
        <f>'Employee Salary Payroll Tax '!N3295</f>
        <v>34712.699999999997</v>
      </c>
      <c r="F3293" s="351">
        <f t="shared" si="412"/>
        <v>34951.349812499997</v>
      </c>
      <c r="G3293" s="352"/>
      <c r="H3293" s="351">
        <f t="shared" si="416"/>
        <v>10287.300000000003</v>
      </c>
      <c r="I3293" s="351">
        <f t="shared" si="413"/>
        <v>238.64981249999983</v>
      </c>
      <c r="J3293" s="351">
        <f t="shared" si="414"/>
        <v>1.431898874999999</v>
      </c>
      <c r="K3293" s="293">
        <f>SUM('Employee Salary Payroll Tax '!I3295:K3295)</f>
        <v>10887.56</v>
      </c>
      <c r="L3293" s="293">
        <f>'Employee Salary Payroll Tax '!H3295</f>
        <v>0</v>
      </c>
      <c r="M3293" s="293">
        <f t="shared" si="415"/>
        <v>23825.14</v>
      </c>
      <c r="N3293" s="359">
        <f t="shared" si="409"/>
        <v>0.44911184998706177</v>
      </c>
      <c r="O3293" s="331"/>
      <c r="P3293" s="61"/>
      <c r="Q3293" s="294"/>
      <c r="R3293" s="292"/>
      <c r="S3293" s="291"/>
    </row>
    <row r="3294" spans="1:19" ht="14.4">
      <c r="A3294" s="36">
        <f t="shared" si="410"/>
        <v>1971</v>
      </c>
      <c r="B3294" s="526"/>
      <c r="C3294" s="36" t="str">
        <f>VLOOKUP('Employee Salary Payroll Tax '!B3296,'Employee Salary Payroll Tax '!$D$1:$E$7,2,FALSE)</f>
        <v>NonUnion</v>
      </c>
      <c r="D3294" s="61">
        <f t="shared" si="411"/>
        <v>2.98E-2</v>
      </c>
      <c r="E3294" s="351">
        <f>'Employee Salary Payroll Tax '!N3296</f>
        <v>41688.910000000003</v>
      </c>
      <c r="F3294" s="351">
        <f t="shared" si="412"/>
        <v>42931.239518000002</v>
      </c>
      <c r="G3294" s="352"/>
      <c r="H3294" s="351">
        <f t="shared" si="416"/>
        <v>3311.0899999999965</v>
      </c>
      <c r="I3294" s="351">
        <f t="shared" si="413"/>
        <v>1242.3295179999986</v>
      </c>
      <c r="J3294" s="351">
        <f t="shared" si="414"/>
        <v>7.4539771079999921</v>
      </c>
      <c r="K3294" s="293">
        <f>SUM('Employee Salary Payroll Tax '!I3296:K3296)</f>
        <v>41688.910000000003</v>
      </c>
      <c r="L3294" s="293">
        <f>'Employee Salary Payroll Tax '!H3296</f>
        <v>0</v>
      </c>
      <c r="M3294" s="293">
        <f t="shared" si="415"/>
        <v>0</v>
      </c>
      <c r="N3294" s="359">
        <f t="shared" si="409"/>
        <v>7.4539771078211912</v>
      </c>
      <c r="O3294" s="331"/>
      <c r="P3294" s="61"/>
      <c r="Q3294" s="294"/>
      <c r="R3294" s="292"/>
      <c r="S3294" s="291"/>
    </row>
    <row r="3295" spans="1:19" ht="14.4">
      <c r="A3295" s="36">
        <f t="shared" si="410"/>
        <v>1972</v>
      </c>
      <c r="B3295" s="526"/>
      <c r="C3295" s="36" t="str">
        <f>VLOOKUP('Employee Salary Payroll Tax '!B3297,'Employee Salary Payroll Tax '!$D$1:$E$7,2,FALSE)</f>
        <v>NonUnion</v>
      </c>
      <c r="D3295" s="61">
        <f t="shared" si="411"/>
        <v>2.98E-2</v>
      </c>
      <c r="E3295" s="351">
        <f>'Employee Salary Payroll Tax '!N3297</f>
        <v>86893.89</v>
      </c>
      <c r="F3295" s="351">
        <f t="shared" si="412"/>
        <v>89483.327921999997</v>
      </c>
      <c r="G3295" s="352"/>
      <c r="H3295" s="351">
        <f t="shared" si="416"/>
        <v>0</v>
      </c>
      <c r="I3295" s="351">
        <f t="shared" si="413"/>
        <v>2589.4379219999973</v>
      </c>
      <c r="J3295" s="351">
        <f t="shared" si="414"/>
        <v>0</v>
      </c>
      <c r="K3295" s="293">
        <f>SUM('Employee Salary Payroll Tax '!I3297:K3297)</f>
        <v>9728.1</v>
      </c>
      <c r="L3295" s="293">
        <f>'Employee Salary Payroll Tax '!H3297</f>
        <v>0</v>
      </c>
      <c r="M3295" s="293">
        <f t="shared" si="415"/>
        <v>77165.789999999994</v>
      </c>
      <c r="N3295" s="359">
        <f t="shared" si="409"/>
        <v>0</v>
      </c>
      <c r="O3295" s="331"/>
      <c r="P3295" s="61"/>
      <c r="Q3295" s="294"/>
      <c r="R3295" s="292"/>
      <c r="S3295" s="291"/>
    </row>
    <row r="3296" spans="1:19" ht="14.4">
      <c r="A3296" s="36">
        <f t="shared" si="410"/>
        <v>1973</v>
      </c>
      <c r="B3296" s="526"/>
      <c r="C3296" s="36" t="str">
        <f>VLOOKUP('Employee Salary Payroll Tax '!B3298,'Employee Salary Payroll Tax '!$D$1:$E$7,2,FALSE)</f>
        <v>IBEW</v>
      </c>
      <c r="D3296" s="61">
        <f t="shared" si="411"/>
        <v>6.875E-3</v>
      </c>
      <c r="E3296" s="351">
        <f>'Employee Salary Payroll Tax '!N3298</f>
        <v>39137.99</v>
      </c>
      <c r="F3296" s="351">
        <f t="shared" si="412"/>
        <v>39407.063681249994</v>
      </c>
      <c r="G3296" s="352"/>
      <c r="H3296" s="351">
        <f t="shared" si="416"/>
        <v>5862.010000000002</v>
      </c>
      <c r="I3296" s="351">
        <f t="shared" si="413"/>
        <v>269.0736812499963</v>
      </c>
      <c r="J3296" s="351">
        <f t="shared" si="414"/>
        <v>1.6144420874999779</v>
      </c>
      <c r="K3296" s="293">
        <f>SUM('Employee Salary Payroll Tax '!I3298:K3298)</f>
        <v>39164.589999999997</v>
      </c>
      <c r="L3296" s="293">
        <f>'Employee Salary Payroll Tax '!H3298</f>
        <v>0</v>
      </c>
      <c r="M3296" s="293">
        <f t="shared" si="415"/>
        <v>-26.599999999998545</v>
      </c>
      <c r="N3296" s="359">
        <f t="shared" si="409"/>
        <v>1.6155393374586997</v>
      </c>
      <c r="O3296" s="331"/>
      <c r="P3296" s="61"/>
      <c r="Q3296" s="294"/>
      <c r="R3296" s="292"/>
      <c r="S3296" s="291"/>
    </row>
    <row r="3297" spans="1:19" ht="14.4">
      <c r="A3297" s="36">
        <f t="shared" si="410"/>
        <v>1974</v>
      </c>
      <c r="B3297" s="526"/>
      <c r="C3297" s="36" t="str">
        <f>VLOOKUP('Employee Salary Payroll Tax '!B3299,'Employee Salary Payroll Tax '!$D$1:$E$7,2,FALSE)</f>
        <v>UA</v>
      </c>
      <c r="D3297" s="61">
        <f t="shared" si="411"/>
        <v>0.03</v>
      </c>
      <c r="E3297" s="351">
        <f>'Employee Salary Payroll Tax '!N3299</f>
        <v>68237.960000000006</v>
      </c>
      <c r="F3297" s="351">
        <f t="shared" si="412"/>
        <v>70285.098800000007</v>
      </c>
      <c r="G3297" s="352"/>
      <c r="H3297" s="351">
        <f t="shared" si="416"/>
        <v>0</v>
      </c>
      <c r="I3297" s="351">
        <f t="shared" si="413"/>
        <v>2047.1388000000006</v>
      </c>
      <c r="J3297" s="351">
        <f t="shared" si="414"/>
        <v>0</v>
      </c>
      <c r="K3297" s="293">
        <f>SUM('Employee Salary Payroll Tax '!I3299:K3299)</f>
        <v>58118.99</v>
      </c>
      <c r="L3297" s="293">
        <f>'Employee Salary Payroll Tax '!H3299</f>
        <v>324.83</v>
      </c>
      <c r="M3297" s="293">
        <f t="shared" si="415"/>
        <v>9794.1400000000085</v>
      </c>
      <c r="N3297" s="359">
        <f t="shared" ref="N3297:N3360" si="417">J3297*K3297/(SUM(K3297:M3297)+0.000001)</f>
        <v>0</v>
      </c>
      <c r="O3297" s="331"/>
      <c r="P3297" s="61"/>
      <c r="Q3297" s="294"/>
      <c r="R3297" s="292"/>
      <c r="S3297" s="291"/>
    </row>
    <row r="3298" spans="1:19" ht="14.4">
      <c r="A3298" s="36">
        <f t="shared" si="410"/>
        <v>1975</v>
      </c>
      <c r="B3298" s="526"/>
      <c r="C3298" s="36" t="str">
        <f>VLOOKUP('Employee Salary Payroll Tax '!B3300,'Employee Salary Payroll Tax '!$D$1:$E$7,2,FALSE)</f>
        <v>UA</v>
      </c>
      <c r="D3298" s="61">
        <f t="shared" si="411"/>
        <v>0.03</v>
      </c>
      <c r="E3298" s="351">
        <f>'Employee Salary Payroll Tax '!N3300</f>
        <v>81927.67</v>
      </c>
      <c r="F3298" s="351">
        <f t="shared" si="412"/>
        <v>84385.500100000005</v>
      </c>
      <c r="G3298" s="352"/>
      <c r="H3298" s="351">
        <f t="shared" si="416"/>
        <v>0</v>
      </c>
      <c r="I3298" s="351">
        <f t="shared" si="413"/>
        <v>2457.8301000000065</v>
      </c>
      <c r="J3298" s="351">
        <f t="shared" si="414"/>
        <v>0</v>
      </c>
      <c r="K3298" s="293">
        <f>SUM('Employee Salary Payroll Tax '!I3300:K3300)</f>
        <v>80123.01999999999</v>
      </c>
      <c r="L3298" s="293">
        <f>'Employee Salary Payroll Tax '!H3300</f>
        <v>126.27</v>
      </c>
      <c r="M3298" s="293">
        <f t="shared" si="415"/>
        <v>1678.3800000000087</v>
      </c>
      <c r="N3298" s="359">
        <f t="shared" si="417"/>
        <v>0</v>
      </c>
      <c r="O3298" s="331"/>
      <c r="P3298" s="61"/>
      <c r="Q3298" s="294"/>
      <c r="R3298" s="292"/>
      <c r="S3298" s="291"/>
    </row>
    <row r="3299" spans="1:19" ht="14.4">
      <c r="A3299" s="36">
        <f t="shared" si="410"/>
        <v>1976</v>
      </c>
      <c r="B3299" s="526"/>
      <c r="C3299" s="36" t="str">
        <f>VLOOKUP('Employee Salary Payroll Tax '!B3301,'Employee Salary Payroll Tax '!$D$1:$E$7,2,FALSE)</f>
        <v>NonUnion</v>
      </c>
      <c r="D3299" s="61">
        <f t="shared" si="411"/>
        <v>2.98E-2</v>
      </c>
      <c r="E3299" s="351">
        <f>'Employee Salary Payroll Tax '!N3301</f>
        <v>69629.97</v>
      </c>
      <c r="F3299" s="351">
        <f t="shared" si="412"/>
        <v>71704.943106000006</v>
      </c>
      <c r="G3299" s="352"/>
      <c r="H3299" s="351">
        <f t="shared" si="416"/>
        <v>0</v>
      </c>
      <c r="I3299" s="351">
        <f t="shared" si="413"/>
        <v>2074.9731060000049</v>
      </c>
      <c r="J3299" s="351">
        <f t="shared" si="414"/>
        <v>0</v>
      </c>
      <c r="K3299" s="293">
        <f>SUM('Employee Salary Payroll Tax '!I3301:K3301)</f>
        <v>69629.97</v>
      </c>
      <c r="L3299" s="293">
        <f>'Employee Salary Payroll Tax '!H3301</f>
        <v>0</v>
      </c>
      <c r="M3299" s="293">
        <f t="shared" si="415"/>
        <v>0</v>
      </c>
      <c r="N3299" s="359">
        <f t="shared" si="417"/>
        <v>0</v>
      </c>
      <c r="O3299" s="331"/>
      <c r="P3299" s="61"/>
      <c r="Q3299" s="294"/>
      <c r="R3299" s="292"/>
      <c r="S3299" s="291"/>
    </row>
    <row r="3300" spans="1:19" ht="14.4">
      <c r="A3300" s="36">
        <f t="shared" si="410"/>
        <v>1977</v>
      </c>
      <c r="B3300" s="526"/>
      <c r="C3300" s="36" t="str">
        <f>VLOOKUP('Employee Salary Payroll Tax '!B3302,'Employee Salary Payroll Tax '!$D$1:$E$7,2,FALSE)</f>
        <v>NonUnion</v>
      </c>
      <c r="D3300" s="61">
        <f t="shared" si="411"/>
        <v>2.98E-2</v>
      </c>
      <c r="E3300" s="351">
        <f>'Employee Salary Payroll Tax '!N3302</f>
        <v>54638.35</v>
      </c>
      <c r="F3300" s="351">
        <f t="shared" si="412"/>
        <v>56266.572830000005</v>
      </c>
      <c r="G3300" s="352"/>
      <c r="H3300" s="351">
        <f t="shared" si="416"/>
        <v>0</v>
      </c>
      <c r="I3300" s="351">
        <f t="shared" si="413"/>
        <v>1628.2228300000061</v>
      </c>
      <c r="J3300" s="351">
        <f t="shared" si="414"/>
        <v>0</v>
      </c>
      <c r="K3300" s="293">
        <f>SUM('Employee Salary Payroll Tax '!I3302:K3302)</f>
        <v>54638.35</v>
      </c>
      <c r="L3300" s="293">
        <f>'Employee Salary Payroll Tax '!H3302</f>
        <v>0</v>
      </c>
      <c r="M3300" s="293">
        <f t="shared" si="415"/>
        <v>0</v>
      </c>
      <c r="N3300" s="359">
        <f t="shared" si="417"/>
        <v>0</v>
      </c>
      <c r="O3300" s="331"/>
      <c r="P3300" s="61"/>
      <c r="Q3300" s="294"/>
      <c r="R3300" s="292"/>
      <c r="S3300" s="291"/>
    </row>
    <row r="3301" spans="1:19" ht="14.4">
      <c r="A3301" s="36">
        <f t="shared" si="410"/>
        <v>1978</v>
      </c>
      <c r="B3301" s="526"/>
      <c r="C3301" s="36" t="str">
        <f>VLOOKUP('Employee Salary Payroll Tax '!B3303,'Employee Salary Payroll Tax '!$D$1:$E$7,2,FALSE)</f>
        <v>NonUnion</v>
      </c>
      <c r="D3301" s="61">
        <f t="shared" si="411"/>
        <v>2.98E-2</v>
      </c>
      <c r="E3301" s="351">
        <f>'Employee Salary Payroll Tax '!N3303</f>
        <v>5520.39</v>
      </c>
      <c r="F3301" s="351">
        <f t="shared" si="412"/>
        <v>5684.8976220000004</v>
      </c>
      <c r="G3301" s="352"/>
      <c r="H3301" s="351">
        <f t="shared" si="416"/>
        <v>39479.61</v>
      </c>
      <c r="I3301" s="351">
        <f t="shared" si="413"/>
        <v>164.50762200000008</v>
      </c>
      <c r="J3301" s="351">
        <f t="shared" si="414"/>
        <v>0.98704573200000056</v>
      </c>
      <c r="K3301" s="293">
        <f>SUM('Employee Salary Payroll Tax '!I3303:K3303)</f>
        <v>653.31000000000006</v>
      </c>
      <c r="L3301" s="293">
        <f>'Employee Salary Payroll Tax '!H3303</f>
        <v>0</v>
      </c>
      <c r="M3301" s="293">
        <f t="shared" si="415"/>
        <v>4867.08</v>
      </c>
      <c r="N3301" s="359">
        <f t="shared" si="417"/>
        <v>0.11681182797884</v>
      </c>
      <c r="O3301" s="331"/>
      <c r="P3301" s="61"/>
      <c r="Q3301" s="294"/>
      <c r="R3301" s="292"/>
      <c r="S3301" s="291"/>
    </row>
    <row r="3302" spans="1:19" ht="14.4">
      <c r="A3302" s="36">
        <f t="shared" si="410"/>
        <v>1979</v>
      </c>
      <c r="B3302" s="526"/>
      <c r="C3302" s="36" t="str">
        <f>VLOOKUP('Employee Salary Payroll Tax '!B3304,'Employee Salary Payroll Tax '!$D$1:$E$7,2,FALSE)</f>
        <v>Not Assigned</v>
      </c>
      <c r="D3302" s="61">
        <f t="shared" si="411"/>
        <v>0</v>
      </c>
      <c r="E3302" s="351">
        <f>'Employee Salary Payroll Tax '!N3304</f>
        <v>0.79</v>
      </c>
      <c r="F3302" s="351">
        <f t="shared" si="412"/>
        <v>0.79</v>
      </c>
      <c r="G3302" s="352"/>
      <c r="H3302" s="351">
        <f t="shared" si="416"/>
        <v>44999.21</v>
      </c>
      <c r="I3302" s="351">
        <f t="shared" si="413"/>
        <v>0</v>
      </c>
      <c r="J3302" s="351">
        <f t="shared" si="414"/>
        <v>0</v>
      </c>
      <c r="K3302" s="293">
        <f>SUM('Employee Salary Payroll Tax '!I3304:K3304)</f>
        <v>-233.18</v>
      </c>
      <c r="L3302" s="293">
        <f>'Employee Salary Payroll Tax '!H3304</f>
        <v>0</v>
      </c>
      <c r="M3302" s="293">
        <f t="shared" si="415"/>
        <v>233.97</v>
      </c>
      <c r="N3302" s="359">
        <f t="shared" si="417"/>
        <v>0</v>
      </c>
      <c r="O3302" s="331"/>
      <c r="P3302" s="61"/>
      <c r="Q3302" s="294"/>
      <c r="R3302" s="292"/>
      <c r="S3302" s="291"/>
    </row>
    <row r="3303" spans="1:19" ht="14.4">
      <c r="A3303" s="36">
        <f t="shared" si="410"/>
        <v>1980</v>
      </c>
      <c r="B3303" s="526"/>
      <c r="C3303" s="36" t="str">
        <f>VLOOKUP('Employee Salary Payroll Tax '!B3305,'Employee Salary Payroll Tax '!$D$1:$E$7,2,FALSE)</f>
        <v>IBEW</v>
      </c>
      <c r="D3303" s="61">
        <f t="shared" si="411"/>
        <v>6.875E-3</v>
      </c>
      <c r="E3303" s="351">
        <f>'Employee Salary Payroll Tax '!N3305</f>
        <v>51615.97</v>
      </c>
      <c r="F3303" s="351">
        <f t="shared" si="412"/>
        <v>51970.829793750003</v>
      </c>
      <c r="G3303" s="352"/>
      <c r="H3303" s="351">
        <f t="shared" si="416"/>
        <v>0</v>
      </c>
      <c r="I3303" s="351">
        <f t="shared" si="413"/>
        <v>354.8597937500017</v>
      </c>
      <c r="J3303" s="351">
        <f t="shared" si="414"/>
        <v>0</v>
      </c>
      <c r="K3303" s="293">
        <f>SUM('Employee Salary Payroll Tax '!I3305:K3305)</f>
        <v>13820.65</v>
      </c>
      <c r="L3303" s="293">
        <f>'Employee Salary Payroll Tax '!H3305</f>
        <v>0</v>
      </c>
      <c r="M3303" s="293">
        <f t="shared" si="415"/>
        <v>37795.32</v>
      </c>
      <c r="N3303" s="359">
        <f t="shared" si="417"/>
        <v>0</v>
      </c>
      <c r="O3303" s="331"/>
      <c r="P3303" s="61"/>
      <c r="Q3303" s="294"/>
      <c r="R3303" s="292"/>
      <c r="S3303" s="291"/>
    </row>
    <row r="3304" spans="1:19" ht="14.4">
      <c r="A3304" s="36">
        <f t="shared" si="410"/>
        <v>1981</v>
      </c>
      <c r="B3304" s="526"/>
      <c r="C3304" s="36" t="str">
        <f>VLOOKUP('Employee Salary Payroll Tax '!B3306,'Employee Salary Payroll Tax '!$D$1:$E$7,2,FALSE)</f>
        <v>NonUnion</v>
      </c>
      <c r="D3304" s="61">
        <f t="shared" si="411"/>
        <v>2.98E-2</v>
      </c>
      <c r="E3304" s="351">
        <f>'Employee Salary Payroll Tax '!N3306</f>
        <v>56916.37</v>
      </c>
      <c r="F3304" s="351">
        <f t="shared" si="412"/>
        <v>58612.477826000002</v>
      </c>
      <c r="G3304" s="352"/>
      <c r="H3304" s="351">
        <f t="shared" si="416"/>
        <v>0</v>
      </c>
      <c r="I3304" s="351">
        <f t="shared" si="413"/>
        <v>1696.1078259999995</v>
      </c>
      <c r="J3304" s="351">
        <f t="shared" si="414"/>
        <v>0</v>
      </c>
      <c r="K3304" s="293">
        <f>SUM('Employee Salary Payroll Tax '!I3306:K3306)</f>
        <v>1746.1200000000001</v>
      </c>
      <c r="L3304" s="293">
        <f>'Employee Salary Payroll Tax '!H3306</f>
        <v>603.57000000000005</v>
      </c>
      <c r="M3304" s="293">
        <f t="shared" si="415"/>
        <v>54566.68</v>
      </c>
      <c r="N3304" s="359">
        <f t="shared" si="417"/>
        <v>0</v>
      </c>
      <c r="O3304" s="331"/>
      <c r="P3304" s="61"/>
      <c r="Q3304" s="294"/>
      <c r="R3304" s="292"/>
      <c r="S3304" s="291"/>
    </row>
    <row r="3305" spans="1:19" ht="14.4">
      <c r="A3305" s="36">
        <f t="shared" si="410"/>
        <v>1982</v>
      </c>
      <c r="B3305" s="526"/>
      <c r="C3305" s="36" t="str">
        <f>VLOOKUP('Employee Salary Payroll Tax '!B3307,'Employee Salary Payroll Tax '!$D$1:$E$7,2,FALSE)</f>
        <v>NonUnion</v>
      </c>
      <c r="D3305" s="61">
        <f t="shared" si="411"/>
        <v>2.98E-2</v>
      </c>
      <c r="E3305" s="351">
        <f>'Employee Salary Payroll Tax '!N3307</f>
        <v>82409.710000000006</v>
      </c>
      <c r="F3305" s="351">
        <f t="shared" si="412"/>
        <v>84865.519358000005</v>
      </c>
      <c r="G3305" s="352"/>
      <c r="H3305" s="351">
        <f t="shared" si="416"/>
        <v>0</v>
      </c>
      <c r="I3305" s="351">
        <f t="shared" si="413"/>
        <v>2455.8093579999986</v>
      </c>
      <c r="J3305" s="351">
        <f t="shared" si="414"/>
        <v>0</v>
      </c>
      <c r="K3305" s="293">
        <f>SUM('Employee Salary Payroll Tax '!I3307:K3307)</f>
        <v>81504.63</v>
      </c>
      <c r="L3305" s="293">
        <f>'Employee Salary Payroll Tax '!H3307</f>
        <v>0</v>
      </c>
      <c r="M3305" s="293">
        <f t="shared" si="415"/>
        <v>905.08000000000175</v>
      </c>
      <c r="N3305" s="359">
        <f t="shared" si="417"/>
        <v>0</v>
      </c>
      <c r="O3305" s="331"/>
      <c r="P3305" s="61"/>
      <c r="Q3305" s="294"/>
      <c r="R3305" s="292"/>
      <c r="S3305" s="291"/>
    </row>
    <row r="3306" spans="1:19" ht="14.4">
      <c r="A3306" s="36">
        <f t="shared" si="410"/>
        <v>1983</v>
      </c>
      <c r="B3306" s="526"/>
      <c r="C3306" s="36" t="str">
        <f>VLOOKUP('Employee Salary Payroll Tax '!B3308,'Employee Salary Payroll Tax '!$D$1:$E$7,2,FALSE)</f>
        <v>IBEW</v>
      </c>
      <c r="D3306" s="61">
        <f t="shared" si="411"/>
        <v>6.875E-3</v>
      </c>
      <c r="E3306" s="351">
        <f>'Employee Salary Payroll Tax '!N3308</f>
        <v>54379.65</v>
      </c>
      <c r="F3306" s="351">
        <f t="shared" si="412"/>
        <v>54753.510093750003</v>
      </c>
      <c r="G3306" s="352"/>
      <c r="H3306" s="351">
        <f t="shared" si="416"/>
        <v>0</v>
      </c>
      <c r="I3306" s="351">
        <f t="shared" si="413"/>
        <v>373.8600937500014</v>
      </c>
      <c r="J3306" s="351">
        <f t="shared" si="414"/>
        <v>0</v>
      </c>
      <c r="K3306" s="293">
        <f>SUM('Employee Salary Payroll Tax '!I3308:K3308)</f>
        <v>47707.54</v>
      </c>
      <c r="L3306" s="293">
        <f>'Employee Salary Payroll Tax '!H3308</f>
        <v>0</v>
      </c>
      <c r="M3306" s="293">
        <f t="shared" si="415"/>
        <v>6672.1100000000006</v>
      </c>
      <c r="N3306" s="359">
        <f t="shared" si="417"/>
        <v>0</v>
      </c>
      <c r="O3306" s="331"/>
      <c r="P3306" s="61"/>
      <c r="Q3306" s="294"/>
      <c r="R3306" s="292"/>
      <c r="S3306" s="291"/>
    </row>
    <row r="3307" spans="1:19" ht="14.4">
      <c r="A3307" s="36">
        <f t="shared" si="410"/>
        <v>1984</v>
      </c>
      <c r="B3307" s="526"/>
      <c r="C3307" s="36" t="str">
        <f>VLOOKUP('Employee Salary Payroll Tax '!B3309,'Employee Salary Payroll Tax '!$D$1:$E$7,2,FALSE)</f>
        <v>NonUnion</v>
      </c>
      <c r="D3307" s="61">
        <f t="shared" si="411"/>
        <v>2.98E-2</v>
      </c>
      <c r="E3307" s="351">
        <f>'Employee Salary Payroll Tax '!N3309</f>
        <v>18662.04</v>
      </c>
      <c r="F3307" s="351">
        <f t="shared" si="412"/>
        <v>19218.168792</v>
      </c>
      <c r="G3307" s="352"/>
      <c r="H3307" s="351">
        <f t="shared" si="416"/>
        <v>26337.96</v>
      </c>
      <c r="I3307" s="351">
        <f t="shared" si="413"/>
        <v>556.12879199999952</v>
      </c>
      <c r="J3307" s="351">
        <f t="shared" si="414"/>
        <v>3.3367727519999972</v>
      </c>
      <c r="K3307" s="293">
        <f>SUM('Employee Salary Payroll Tax '!I3309:K3309)</f>
        <v>17915.559999999998</v>
      </c>
      <c r="L3307" s="293">
        <f>'Employee Salary Payroll Tax '!H3309</f>
        <v>0</v>
      </c>
      <c r="M3307" s="293">
        <f t="shared" si="415"/>
        <v>746.4800000000032</v>
      </c>
      <c r="N3307" s="359">
        <f t="shared" si="417"/>
        <v>3.2033021278283487</v>
      </c>
      <c r="O3307" s="331"/>
      <c r="P3307" s="61"/>
      <c r="Q3307" s="294"/>
      <c r="R3307" s="292"/>
      <c r="S3307" s="291"/>
    </row>
    <row r="3308" spans="1:19" ht="14.4">
      <c r="A3308" s="36">
        <f t="shared" si="410"/>
        <v>1985</v>
      </c>
      <c r="B3308" s="526"/>
      <c r="C3308" s="36" t="str">
        <f>VLOOKUP('Employee Salary Payroll Tax '!B3310,'Employee Salary Payroll Tax '!$D$1:$E$7,2,FALSE)</f>
        <v>NonUnion</v>
      </c>
      <c r="D3308" s="61">
        <f t="shared" si="411"/>
        <v>2.98E-2</v>
      </c>
      <c r="E3308" s="351">
        <f>'Employee Salary Payroll Tax '!N3310</f>
        <v>87222.84</v>
      </c>
      <c r="F3308" s="351">
        <f t="shared" si="412"/>
        <v>89822.080631999997</v>
      </c>
      <c r="G3308" s="352"/>
      <c r="H3308" s="351">
        <f t="shared" si="416"/>
        <v>0</v>
      </c>
      <c r="I3308" s="351">
        <f t="shared" si="413"/>
        <v>2599.2406320000009</v>
      </c>
      <c r="J3308" s="351">
        <f t="shared" si="414"/>
        <v>0</v>
      </c>
      <c r="K3308" s="293">
        <f>SUM('Employee Salary Payroll Tax '!I3310:K3310)</f>
        <v>33186.159999999996</v>
      </c>
      <c r="L3308" s="293">
        <f>'Employee Salary Payroll Tax '!H3310</f>
        <v>2.09</v>
      </c>
      <c r="M3308" s="293">
        <f t="shared" si="415"/>
        <v>54034.590000000004</v>
      </c>
      <c r="N3308" s="359">
        <f t="shared" si="417"/>
        <v>0</v>
      </c>
      <c r="O3308" s="331"/>
      <c r="P3308" s="61"/>
      <c r="Q3308" s="294"/>
      <c r="R3308" s="292"/>
      <c r="S3308" s="291"/>
    </row>
    <row r="3309" spans="1:19" ht="14.4">
      <c r="A3309" s="36">
        <f t="shared" ref="A3309:A3372" si="418">+A3308+1</f>
        <v>1986</v>
      </c>
      <c r="B3309" s="526"/>
      <c r="C3309" s="36" t="str">
        <f>VLOOKUP('Employee Salary Payroll Tax '!B3311,'Employee Salary Payroll Tax '!$D$1:$E$7,2,FALSE)</f>
        <v>NonUnion</v>
      </c>
      <c r="D3309" s="61">
        <f t="shared" si="411"/>
        <v>2.98E-2</v>
      </c>
      <c r="E3309" s="351">
        <f>'Employee Salary Payroll Tax '!N3311</f>
        <v>86508.98</v>
      </c>
      <c r="F3309" s="351">
        <f t="shared" si="412"/>
        <v>89086.947604000001</v>
      </c>
      <c r="G3309" s="352"/>
      <c r="H3309" s="351">
        <f t="shared" si="416"/>
        <v>0</v>
      </c>
      <c r="I3309" s="351">
        <f t="shared" si="413"/>
        <v>2577.9676040000049</v>
      </c>
      <c r="J3309" s="351">
        <f t="shared" si="414"/>
        <v>0</v>
      </c>
      <c r="K3309" s="293">
        <f>SUM('Employee Salary Payroll Tax '!I3311:K3311)</f>
        <v>442.40999999999997</v>
      </c>
      <c r="L3309" s="293">
        <f>'Employee Salary Payroll Tax '!H3311</f>
        <v>48.32</v>
      </c>
      <c r="M3309" s="293">
        <f t="shared" si="415"/>
        <v>86018.249999999985</v>
      </c>
      <c r="N3309" s="359">
        <f t="shared" si="417"/>
        <v>0</v>
      </c>
      <c r="O3309" s="331"/>
      <c r="P3309" s="61"/>
      <c r="Q3309" s="294"/>
      <c r="R3309" s="292"/>
      <c r="S3309" s="291"/>
    </row>
    <row r="3310" spans="1:19" ht="14.4">
      <c r="A3310" s="36">
        <f t="shared" si="418"/>
        <v>1987</v>
      </c>
      <c r="B3310" s="526"/>
      <c r="C3310" s="36" t="str">
        <f>VLOOKUP('Employee Salary Payroll Tax '!B3312,'Employee Salary Payroll Tax '!$D$1:$E$7,2,FALSE)</f>
        <v>IBEW</v>
      </c>
      <c r="D3310" s="61">
        <f t="shared" si="411"/>
        <v>6.875E-3</v>
      </c>
      <c r="E3310" s="351">
        <f>'Employee Salary Payroll Tax '!N3312</f>
        <v>69788.509999999995</v>
      </c>
      <c r="F3310" s="351">
        <f t="shared" si="412"/>
        <v>70268.306006249986</v>
      </c>
      <c r="G3310" s="352"/>
      <c r="H3310" s="351">
        <f t="shared" si="416"/>
        <v>0</v>
      </c>
      <c r="I3310" s="351">
        <f t="shared" si="413"/>
        <v>479.79600624999148</v>
      </c>
      <c r="J3310" s="351">
        <f t="shared" si="414"/>
        <v>0</v>
      </c>
      <c r="K3310" s="293">
        <f>SUM('Employee Salary Payroll Tax '!I3312:K3312)</f>
        <v>69788.509999999995</v>
      </c>
      <c r="L3310" s="293">
        <f>'Employee Salary Payroll Tax '!H3312</f>
        <v>0</v>
      </c>
      <c r="M3310" s="293">
        <f t="shared" si="415"/>
        <v>0</v>
      </c>
      <c r="N3310" s="359">
        <f t="shared" si="417"/>
        <v>0</v>
      </c>
      <c r="O3310" s="331"/>
      <c r="P3310" s="61"/>
      <c r="Q3310" s="294"/>
      <c r="R3310" s="292"/>
      <c r="S3310" s="291"/>
    </row>
    <row r="3311" spans="1:19" ht="14.4">
      <c r="A3311" s="36">
        <f t="shared" si="418"/>
        <v>1988</v>
      </c>
      <c r="B3311" s="526"/>
      <c r="C3311" s="36" t="str">
        <f>VLOOKUP('Employee Salary Payroll Tax '!B3313,'Employee Salary Payroll Tax '!$D$1:$E$7,2,FALSE)</f>
        <v>NonUnion</v>
      </c>
      <c r="D3311" s="61">
        <f t="shared" si="411"/>
        <v>2.98E-2</v>
      </c>
      <c r="E3311" s="351">
        <f>'Employee Salary Payroll Tax '!N3313</f>
        <v>80397.86</v>
      </c>
      <c r="F3311" s="351">
        <f t="shared" si="412"/>
        <v>82793.716228000005</v>
      </c>
      <c r="G3311" s="352"/>
      <c r="H3311" s="351">
        <f t="shared" si="416"/>
        <v>0</v>
      </c>
      <c r="I3311" s="351">
        <f t="shared" si="413"/>
        <v>2395.8562280000042</v>
      </c>
      <c r="J3311" s="351">
        <f t="shared" si="414"/>
        <v>0</v>
      </c>
      <c r="K3311" s="293">
        <f>SUM('Employee Salary Payroll Tax '!I3313:K3313)</f>
        <v>37484.949999999997</v>
      </c>
      <c r="L3311" s="293">
        <f>'Employee Salary Payroll Tax '!H3313</f>
        <v>0</v>
      </c>
      <c r="M3311" s="293">
        <f t="shared" si="415"/>
        <v>42912.91</v>
      </c>
      <c r="N3311" s="359">
        <f t="shared" si="417"/>
        <v>0</v>
      </c>
      <c r="O3311" s="331"/>
      <c r="P3311" s="61"/>
      <c r="Q3311" s="294"/>
      <c r="R3311" s="292"/>
      <c r="S3311" s="291"/>
    </row>
    <row r="3312" spans="1:19" ht="14.4">
      <c r="A3312" s="36">
        <f t="shared" si="418"/>
        <v>1989</v>
      </c>
      <c r="B3312" s="526"/>
      <c r="C3312" s="36" t="str">
        <f>VLOOKUP('Employee Salary Payroll Tax '!B3314,'Employee Salary Payroll Tax '!$D$1:$E$7,2,FALSE)</f>
        <v>IBEW</v>
      </c>
      <c r="D3312" s="61">
        <f t="shared" si="411"/>
        <v>6.875E-3</v>
      </c>
      <c r="E3312" s="351">
        <f>'Employee Salary Payroll Tax '!N3314</f>
        <v>21301.34</v>
      </c>
      <c r="F3312" s="351">
        <f t="shared" si="412"/>
        <v>21447.786712500001</v>
      </c>
      <c r="G3312" s="352"/>
      <c r="H3312" s="351">
        <f t="shared" si="416"/>
        <v>23698.66</v>
      </c>
      <c r="I3312" s="351">
        <f t="shared" si="413"/>
        <v>146.44671250000101</v>
      </c>
      <c r="J3312" s="351">
        <f t="shared" si="414"/>
        <v>0.87868027500000612</v>
      </c>
      <c r="K3312" s="293">
        <f>SUM('Employee Salary Payroll Tax '!I3314:K3314)</f>
        <v>21301.34</v>
      </c>
      <c r="L3312" s="293">
        <f>'Employee Salary Payroll Tax '!H3314</f>
        <v>0</v>
      </c>
      <c r="M3312" s="293">
        <f t="shared" si="415"/>
        <v>0</v>
      </c>
      <c r="N3312" s="359">
        <f t="shared" si="417"/>
        <v>0.878680274958756</v>
      </c>
      <c r="O3312" s="331"/>
      <c r="P3312" s="61"/>
      <c r="Q3312" s="294"/>
      <c r="R3312" s="292"/>
      <c r="S3312" s="291"/>
    </row>
    <row r="3313" spans="1:19" ht="14.4">
      <c r="A3313" s="36">
        <f t="shared" si="418"/>
        <v>1990</v>
      </c>
      <c r="B3313" s="526"/>
      <c r="C3313" s="36" t="str">
        <f>VLOOKUP('Employee Salary Payroll Tax '!B3315,'Employee Salary Payroll Tax '!$D$1:$E$7,2,FALSE)</f>
        <v>NonUnion</v>
      </c>
      <c r="D3313" s="61">
        <f t="shared" si="411"/>
        <v>2.98E-2</v>
      </c>
      <c r="E3313" s="351">
        <f>'Employee Salary Payroll Tax '!N3315</f>
        <v>152057.09</v>
      </c>
      <c r="F3313" s="351">
        <f t="shared" si="412"/>
        <v>156588.391282</v>
      </c>
      <c r="G3313" s="352"/>
      <c r="H3313" s="351">
        <f t="shared" si="416"/>
        <v>0</v>
      </c>
      <c r="I3313" s="351">
        <f t="shared" si="413"/>
        <v>4531.3012820000004</v>
      </c>
      <c r="J3313" s="351">
        <f t="shared" si="414"/>
        <v>0</v>
      </c>
      <c r="K3313" s="293">
        <f>SUM('Employee Salary Payroll Tax '!I3315:K3315)</f>
        <v>63783.11</v>
      </c>
      <c r="L3313" s="293">
        <f>'Employee Salary Payroll Tax '!H3315</f>
        <v>0</v>
      </c>
      <c r="M3313" s="293">
        <f t="shared" si="415"/>
        <v>88273.98</v>
      </c>
      <c r="N3313" s="359">
        <f t="shared" si="417"/>
        <v>0</v>
      </c>
      <c r="O3313" s="331"/>
      <c r="P3313" s="61"/>
      <c r="Q3313" s="294"/>
      <c r="R3313" s="292"/>
      <c r="S3313" s="291"/>
    </row>
    <row r="3314" spans="1:19" ht="14.4">
      <c r="A3314" s="36">
        <f t="shared" si="418"/>
        <v>1991</v>
      </c>
      <c r="B3314" s="526"/>
      <c r="C3314" s="36" t="str">
        <f>VLOOKUP('Employee Salary Payroll Tax '!B3316,'Employee Salary Payroll Tax '!$D$1:$E$7,2,FALSE)</f>
        <v>IBEW</v>
      </c>
      <c r="D3314" s="61">
        <f t="shared" si="411"/>
        <v>6.875E-3</v>
      </c>
      <c r="E3314" s="351">
        <f>'Employee Salary Payroll Tax '!N3316</f>
        <v>65996.66</v>
      </c>
      <c r="F3314" s="351">
        <f t="shared" si="412"/>
        <v>66450.387037499997</v>
      </c>
      <c r="G3314" s="352"/>
      <c r="H3314" s="351">
        <f t="shared" si="416"/>
        <v>0</v>
      </c>
      <c r="I3314" s="351">
        <f t="shared" si="413"/>
        <v>453.72703749999346</v>
      </c>
      <c r="J3314" s="351">
        <f t="shared" si="414"/>
        <v>0</v>
      </c>
      <c r="K3314" s="293">
        <f>SUM('Employee Salary Payroll Tax '!I3316:K3316)</f>
        <v>17649.39</v>
      </c>
      <c r="L3314" s="293">
        <f>'Employee Salary Payroll Tax '!H3316</f>
        <v>0</v>
      </c>
      <c r="M3314" s="293">
        <f t="shared" si="415"/>
        <v>48347.270000000004</v>
      </c>
      <c r="N3314" s="359">
        <f t="shared" si="417"/>
        <v>0</v>
      </c>
      <c r="O3314" s="331"/>
      <c r="P3314" s="61"/>
      <c r="Q3314" s="294"/>
      <c r="R3314" s="292"/>
      <c r="S3314" s="291"/>
    </row>
    <row r="3315" spans="1:19" ht="14.4">
      <c r="A3315" s="36">
        <f t="shared" si="418"/>
        <v>1992</v>
      </c>
      <c r="B3315" s="526"/>
      <c r="C3315" s="36" t="str">
        <f>VLOOKUP('Employee Salary Payroll Tax '!B3317,'Employee Salary Payroll Tax '!$D$1:$E$7,2,FALSE)</f>
        <v>NonUnion</v>
      </c>
      <c r="D3315" s="61">
        <f t="shared" si="411"/>
        <v>2.98E-2</v>
      </c>
      <c r="E3315" s="351">
        <f>'Employee Salary Payroll Tax '!N3317</f>
        <v>78539.08</v>
      </c>
      <c r="F3315" s="351">
        <f t="shared" si="412"/>
        <v>80879.544584000003</v>
      </c>
      <c r="G3315" s="352"/>
      <c r="H3315" s="351">
        <f t="shared" si="416"/>
        <v>0</v>
      </c>
      <c r="I3315" s="351">
        <f t="shared" si="413"/>
        <v>2340.4645840000012</v>
      </c>
      <c r="J3315" s="351">
        <f t="shared" si="414"/>
        <v>0</v>
      </c>
      <c r="K3315" s="293">
        <f>SUM('Employee Salary Payroll Tax '!I3317:K3317)</f>
        <v>30007</v>
      </c>
      <c r="L3315" s="293">
        <f>'Employee Salary Payroll Tax '!H3317</f>
        <v>0</v>
      </c>
      <c r="M3315" s="293">
        <f t="shared" si="415"/>
        <v>48532.08</v>
      </c>
      <c r="N3315" s="359">
        <f t="shared" si="417"/>
        <v>0</v>
      </c>
      <c r="O3315" s="331"/>
      <c r="P3315" s="61"/>
      <c r="Q3315" s="294"/>
      <c r="R3315" s="292"/>
      <c r="S3315" s="291"/>
    </row>
    <row r="3316" spans="1:19" ht="14.4">
      <c r="A3316" s="36">
        <f t="shared" si="418"/>
        <v>1993</v>
      </c>
      <c r="B3316" s="526"/>
      <c r="C3316" s="36" t="str">
        <f>VLOOKUP('Employee Salary Payroll Tax '!B3318,'Employee Salary Payroll Tax '!$D$1:$E$7,2,FALSE)</f>
        <v>NonUnion</v>
      </c>
      <c r="D3316" s="61">
        <f t="shared" si="411"/>
        <v>2.98E-2</v>
      </c>
      <c r="E3316" s="351">
        <f>'Employee Salary Payroll Tax '!N3318</f>
        <v>26418.51</v>
      </c>
      <c r="F3316" s="351">
        <f t="shared" si="412"/>
        <v>27205.781598000001</v>
      </c>
      <c r="G3316" s="352"/>
      <c r="H3316" s="351">
        <f t="shared" si="416"/>
        <v>18581.490000000002</v>
      </c>
      <c r="I3316" s="351">
        <f t="shared" si="413"/>
        <v>787.271598000003</v>
      </c>
      <c r="J3316" s="351">
        <f t="shared" si="414"/>
        <v>4.7236295880000183</v>
      </c>
      <c r="K3316" s="293">
        <f>SUM('Employee Salary Payroll Tax '!I3318:K3318)</f>
        <v>758.25000000000011</v>
      </c>
      <c r="L3316" s="293">
        <f>'Employee Salary Payroll Tax '!H3318</f>
        <v>0</v>
      </c>
      <c r="M3316" s="293">
        <f t="shared" si="415"/>
        <v>25660.26</v>
      </c>
      <c r="N3316" s="359">
        <f t="shared" si="417"/>
        <v>0.13557509999486875</v>
      </c>
      <c r="O3316" s="331"/>
      <c r="P3316" s="61"/>
      <c r="Q3316" s="294"/>
      <c r="R3316" s="292"/>
      <c r="S3316" s="291"/>
    </row>
    <row r="3317" spans="1:19" ht="14.4">
      <c r="A3317" s="36">
        <f t="shared" si="418"/>
        <v>1994</v>
      </c>
      <c r="B3317" s="526"/>
      <c r="C3317" s="36" t="str">
        <f>VLOOKUP('Employee Salary Payroll Tax '!B3319,'Employee Salary Payroll Tax '!$D$1:$E$7,2,FALSE)</f>
        <v>IBEW</v>
      </c>
      <c r="D3317" s="61">
        <f t="shared" si="411"/>
        <v>6.875E-3</v>
      </c>
      <c r="E3317" s="351">
        <f>'Employee Salary Payroll Tax '!N3319</f>
        <v>21483.7</v>
      </c>
      <c r="F3317" s="351">
        <f t="shared" si="412"/>
        <v>21631.4004375</v>
      </c>
      <c r="G3317" s="352"/>
      <c r="H3317" s="351">
        <f t="shared" si="416"/>
        <v>23516.3</v>
      </c>
      <c r="I3317" s="351">
        <f t="shared" si="413"/>
        <v>147.70043749999968</v>
      </c>
      <c r="J3317" s="351">
        <f t="shared" si="414"/>
        <v>0.88620262499999813</v>
      </c>
      <c r="K3317" s="293">
        <f>SUM('Employee Salary Payroll Tax '!I3319:K3319)</f>
        <v>-1764.71</v>
      </c>
      <c r="L3317" s="293">
        <f>'Employee Salary Payroll Tax '!H3319</f>
        <v>0</v>
      </c>
      <c r="M3317" s="293">
        <f t="shared" si="415"/>
        <v>23248.41</v>
      </c>
      <c r="N3317" s="359">
        <f t="shared" si="417"/>
        <v>-7.2794287496611501E-2</v>
      </c>
      <c r="O3317" s="331"/>
      <c r="P3317" s="61"/>
      <c r="Q3317" s="294"/>
      <c r="R3317" s="292"/>
      <c r="S3317" s="291"/>
    </row>
    <row r="3318" spans="1:19" ht="14.4">
      <c r="A3318" s="36">
        <f t="shared" si="418"/>
        <v>1995</v>
      </c>
      <c r="B3318" s="526"/>
      <c r="C3318" s="36" t="str">
        <f>VLOOKUP('Employee Salary Payroll Tax '!B3320,'Employee Salary Payroll Tax '!$D$1:$E$7,2,FALSE)</f>
        <v>Not Assigned</v>
      </c>
      <c r="D3318" s="61">
        <f t="shared" si="411"/>
        <v>0</v>
      </c>
      <c r="E3318" s="351">
        <f>'Employee Salary Payroll Tax '!N3320</f>
        <v>0</v>
      </c>
      <c r="F3318" s="351">
        <f t="shared" si="412"/>
        <v>0</v>
      </c>
      <c r="G3318" s="352"/>
      <c r="H3318" s="351">
        <f t="shared" si="416"/>
        <v>45000</v>
      </c>
      <c r="I3318" s="351">
        <f t="shared" si="413"/>
        <v>0</v>
      </c>
      <c r="J3318" s="351">
        <f t="shared" si="414"/>
        <v>0</v>
      </c>
      <c r="K3318" s="293">
        <f>SUM('Employee Salary Payroll Tax '!I3320:K3320)</f>
        <v>-343.40999999999997</v>
      </c>
      <c r="L3318" s="293">
        <f>'Employee Salary Payroll Tax '!H3320</f>
        <v>0</v>
      </c>
      <c r="M3318" s="293">
        <f t="shared" si="415"/>
        <v>343.40999999999997</v>
      </c>
      <c r="N3318" s="359">
        <f t="shared" si="417"/>
        <v>0</v>
      </c>
      <c r="O3318" s="331"/>
      <c r="P3318" s="61"/>
      <c r="Q3318" s="294"/>
      <c r="R3318" s="292"/>
      <c r="S3318" s="291"/>
    </row>
    <row r="3319" spans="1:19" ht="14.4">
      <c r="A3319" s="36">
        <f t="shared" si="418"/>
        <v>1996</v>
      </c>
      <c r="B3319" s="526"/>
      <c r="C3319" s="36" t="str">
        <f>VLOOKUP('Employee Salary Payroll Tax '!B3321,'Employee Salary Payroll Tax '!$D$1:$E$7,2,FALSE)</f>
        <v>NonUnion</v>
      </c>
      <c r="D3319" s="61">
        <f t="shared" si="411"/>
        <v>2.98E-2</v>
      </c>
      <c r="E3319" s="351">
        <f>'Employee Salary Payroll Tax '!N3321</f>
        <v>101505.73</v>
      </c>
      <c r="F3319" s="351">
        <f t="shared" si="412"/>
        <v>104530.600754</v>
      </c>
      <c r="G3319" s="352"/>
      <c r="H3319" s="351">
        <f t="shared" si="416"/>
        <v>0</v>
      </c>
      <c r="I3319" s="351">
        <f t="shared" si="413"/>
        <v>3024.8707540000032</v>
      </c>
      <c r="J3319" s="351">
        <f t="shared" si="414"/>
        <v>0</v>
      </c>
      <c r="K3319" s="293">
        <f>SUM('Employee Salary Payroll Tax '!I3321:K3321)</f>
        <v>14434.2</v>
      </c>
      <c r="L3319" s="293">
        <f>'Employee Salary Payroll Tax '!H3321</f>
        <v>0</v>
      </c>
      <c r="M3319" s="293">
        <f t="shared" si="415"/>
        <v>87071.53</v>
      </c>
      <c r="N3319" s="359">
        <f t="shared" si="417"/>
        <v>0</v>
      </c>
      <c r="O3319" s="331"/>
      <c r="P3319" s="61"/>
      <c r="Q3319" s="294"/>
      <c r="R3319" s="292"/>
      <c r="S3319" s="291"/>
    </row>
    <row r="3320" spans="1:19" ht="14.4">
      <c r="A3320" s="36">
        <f t="shared" si="418"/>
        <v>1997</v>
      </c>
      <c r="B3320" s="526"/>
      <c r="C3320" s="36" t="str">
        <f>VLOOKUP('Employee Salary Payroll Tax '!B3322,'Employee Salary Payroll Tax '!$D$1:$E$7,2,FALSE)</f>
        <v>NonUnion</v>
      </c>
      <c r="D3320" s="61">
        <f t="shared" si="411"/>
        <v>2.98E-2</v>
      </c>
      <c r="E3320" s="351">
        <f>'Employee Salary Payroll Tax '!N3322</f>
        <v>108333.34</v>
      </c>
      <c r="F3320" s="351">
        <f t="shared" si="412"/>
        <v>111561.673532</v>
      </c>
      <c r="G3320" s="352"/>
      <c r="H3320" s="351">
        <f t="shared" si="416"/>
        <v>0</v>
      </c>
      <c r="I3320" s="351">
        <f t="shared" si="413"/>
        <v>3228.3335320000042</v>
      </c>
      <c r="J3320" s="351">
        <f t="shared" si="414"/>
        <v>0</v>
      </c>
      <c r="K3320" s="293">
        <f>SUM('Employee Salary Payroll Tax '!I3322:K3322)</f>
        <v>24006.91</v>
      </c>
      <c r="L3320" s="293">
        <f>'Employee Salary Payroll Tax '!H3322</f>
        <v>0</v>
      </c>
      <c r="M3320" s="293">
        <f t="shared" si="415"/>
        <v>84326.43</v>
      </c>
      <c r="N3320" s="359">
        <f t="shared" si="417"/>
        <v>0</v>
      </c>
      <c r="O3320" s="331"/>
      <c r="P3320" s="61"/>
      <c r="Q3320" s="294"/>
      <c r="R3320" s="292"/>
      <c r="S3320" s="291"/>
    </row>
    <row r="3321" spans="1:19" ht="14.4">
      <c r="A3321" s="36">
        <f t="shared" si="418"/>
        <v>1998</v>
      </c>
      <c r="B3321" s="526"/>
      <c r="C3321" s="36" t="str">
        <f>VLOOKUP('Employee Salary Payroll Tax '!B3323,'Employee Salary Payroll Tax '!$D$1:$E$7,2,FALSE)</f>
        <v>NonUnion</v>
      </c>
      <c r="D3321" s="61">
        <f t="shared" si="411"/>
        <v>2.98E-2</v>
      </c>
      <c r="E3321" s="351">
        <f>'Employee Salary Payroll Tax '!N3323</f>
        <v>52179.44</v>
      </c>
      <c r="F3321" s="351">
        <f t="shared" si="412"/>
        <v>53734.387312000006</v>
      </c>
      <c r="G3321" s="352"/>
      <c r="H3321" s="351">
        <f t="shared" si="416"/>
        <v>0</v>
      </c>
      <c r="I3321" s="351">
        <f t="shared" si="413"/>
        <v>1554.9473120000039</v>
      </c>
      <c r="J3321" s="351">
        <f t="shared" si="414"/>
        <v>0</v>
      </c>
      <c r="K3321" s="293">
        <f>SUM('Employee Salary Payroll Tax '!I3323:K3323)</f>
        <v>0</v>
      </c>
      <c r="L3321" s="293">
        <f>'Employee Salary Payroll Tax '!H3323</f>
        <v>0</v>
      </c>
      <c r="M3321" s="293">
        <f t="shared" si="415"/>
        <v>52179.44</v>
      </c>
      <c r="N3321" s="359">
        <f t="shared" si="417"/>
        <v>0</v>
      </c>
      <c r="O3321" s="331"/>
      <c r="P3321" s="61"/>
      <c r="Q3321" s="294"/>
      <c r="R3321" s="292"/>
      <c r="S3321" s="291"/>
    </row>
    <row r="3322" spans="1:19" ht="14.4">
      <c r="A3322" s="36">
        <f t="shared" si="418"/>
        <v>1999</v>
      </c>
      <c r="B3322" s="526"/>
      <c r="C3322" s="36" t="str">
        <f>VLOOKUP('Employee Salary Payroll Tax '!B3324,'Employee Salary Payroll Tax '!$D$1:$E$7,2,FALSE)</f>
        <v>IBEW</v>
      </c>
      <c r="D3322" s="61">
        <f t="shared" si="411"/>
        <v>6.875E-3</v>
      </c>
      <c r="E3322" s="351">
        <f>'Employee Salary Payroll Tax '!N3324</f>
        <v>45104.75</v>
      </c>
      <c r="F3322" s="351">
        <f t="shared" si="412"/>
        <v>45414.845156249998</v>
      </c>
      <c r="G3322" s="352"/>
      <c r="H3322" s="351">
        <f t="shared" si="416"/>
        <v>0</v>
      </c>
      <c r="I3322" s="351">
        <f t="shared" si="413"/>
        <v>310.09515624999767</v>
      </c>
      <c r="J3322" s="351">
        <f t="shared" si="414"/>
        <v>0</v>
      </c>
      <c r="K3322" s="293">
        <f>SUM('Employee Salary Payroll Tax '!I3324:K3324)</f>
        <v>11679.15</v>
      </c>
      <c r="L3322" s="293">
        <f>'Employee Salary Payroll Tax '!H3324</f>
        <v>0</v>
      </c>
      <c r="M3322" s="293">
        <f t="shared" si="415"/>
        <v>33425.599999999999</v>
      </c>
      <c r="N3322" s="359">
        <f t="shared" si="417"/>
        <v>0</v>
      </c>
      <c r="O3322" s="331"/>
      <c r="P3322" s="61"/>
      <c r="Q3322" s="294"/>
      <c r="R3322" s="292"/>
      <c r="S3322" s="291"/>
    </row>
    <row r="3323" spans="1:19" ht="14.4">
      <c r="A3323" s="36">
        <f t="shared" si="418"/>
        <v>2000</v>
      </c>
      <c r="B3323" s="526"/>
      <c r="C3323" s="36" t="str">
        <f>VLOOKUP('Employee Salary Payroll Tax '!B3325,'Employee Salary Payroll Tax '!$D$1:$E$7,2,FALSE)</f>
        <v>NonUnion</v>
      </c>
      <c r="D3323" s="61">
        <f t="shared" si="411"/>
        <v>2.98E-2</v>
      </c>
      <c r="E3323" s="351">
        <f>'Employee Salary Payroll Tax '!N3325</f>
        <v>111211.6</v>
      </c>
      <c r="F3323" s="351">
        <f t="shared" si="412"/>
        <v>114525.70568000001</v>
      </c>
      <c r="G3323" s="352"/>
      <c r="H3323" s="351">
        <f t="shared" si="416"/>
        <v>0</v>
      </c>
      <c r="I3323" s="351">
        <f t="shared" si="413"/>
        <v>3314.1056800000079</v>
      </c>
      <c r="J3323" s="351">
        <f t="shared" si="414"/>
        <v>0</v>
      </c>
      <c r="K3323" s="293">
        <f>SUM('Employee Salary Payroll Tax '!I3325:K3325)</f>
        <v>44828.02</v>
      </c>
      <c r="L3323" s="293">
        <f>'Employee Salary Payroll Tax '!H3325</f>
        <v>0</v>
      </c>
      <c r="M3323" s="293">
        <f t="shared" si="415"/>
        <v>66383.580000000016</v>
      </c>
      <c r="N3323" s="359">
        <f t="shared" si="417"/>
        <v>0</v>
      </c>
      <c r="O3323" s="331"/>
      <c r="P3323" s="61"/>
      <c r="Q3323" s="294"/>
      <c r="R3323" s="292"/>
      <c r="S3323" s="291"/>
    </row>
    <row r="3324" spans="1:19" ht="12.75" customHeight="1">
      <c r="A3324" s="36">
        <f t="shared" si="418"/>
        <v>2001</v>
      </c>
      <c r="B3324" s="526"/>
      <c r="C3324" s="36" t="str">
        <f>VLOOKUP('Employee Salary Payroll Tax '!B3326,'Employee Salary Payroll Tax '!$D$1:$E$7,2,FALSE)</f>
        <v>IBEW</v>
      </c>
      <c r="D3324" s="61">
        <f t="shared" si="411"/>
        <v>6.875E-3</v>
      </c>
      <c r="E3324" s="351">
        <f>'Employee Salary Payroll Tax '!N3326</f>
        <v>49067.4</v>
      </c>
      <c r="F3324" s="351">
        <f t="shared" si="412"/>
        <v>49404.738375000001</v>
      </c>
      <c r="G3324" s="352"/>
      <c r="H3324" s="351">
        <f t="shared" si="416"/>
        <v>0</v>
      </c>
      <c r="I3324" s="351">
        <f t="shared" si="413"/>
        <v>337.33837499999936</v>
      </c>
      <c r="J3324" s="351">
        <f t="shared" si="414"/>
        <v>0</v>
      </c>
      <c r="K3324" s="293">
        <f>SUM('Employee Salary Payroll Tax '!I3326:K3326)</f>
        <v>15211.89</v>
      </c>
      <c r="L3324" s="293">
        <f>'Employee Salary Payroll Tax '!H3326</f>
        <v>0</v>
      </c>
      <c r="M3324" s="293">
        <f t="shared" si="415"/>
        <v>33855.51</v>
      </c>
      <c r="N3324" s="359">
        <f t="shared" si="417"/>
        <v>0</v>
      </c>
      <c r="P3324" s="61"/>
      <c r="Q3324" s="294"/>
      <c r="R3324" s="292"/>
      <c r="S3324" s="291"/>
    </row>
    <row r="3325" spans="1:19" ht="12.75" customHeight="1">
      <c r="A3325" s="36">
        <f t="shared" si="418"/>
        <v>2002</v>
      </c>
      <c r="B3325" s="526"/>
      <c r="C3325" s="36" t="str">
        <f>VLOOKUP('Employee Salary Payroll Tax '!B3327,'Employee Salary Payroll Tax '!$D$1:$E$7,2,FALSE)</f>
        <v>NonUnion</v>
      </c>
      <c r="D3325" s="61">
        <f t="shared" si="411"/>
        <v>2.98E-2</v>
      </c>
      <c r="E3325" s="351">
        <f>'Employee Salary Payroll Tax '!N3327</f>
        <v>49621.94</v>
      </c>
      <c r="F3325" s="351">
        <f t="shared" si="412"/>
        <v>51100.673812000008</v>
      </c>
      <c r="G3325" s="352"/>
      <c r="H3325" s="351">
        <f t="shared" si="416"/>
        <v>0</v>
      </c>
      <c r="I3325" s="351">
        <f t="shared" si="413"/>
        <v>1478.7338120000059</v>
      </c>
      <c r="J3325" s="351">
        <f t="shared" si="414"/>
        <v>0</v>
      </c>
      <c r="K3325" s="293">
        <f>SUM('Employee Salary Payroll Tax '!I3327:K3327)</f>
        <v>20684.64</v>
      </c>
      <c r="L3325" s="293">
        <f>'Employee Salary Payroll Tax '!H3327</f>
        <v>0</v>
      </c>
      <c r="M3325" s="293">
        <f t="shared" si="415"/>
        <v>28937.300000000003</v>
      </c>
      <c r="N3325" s="359">
        <f t="shared" si="417"/>
        <v>0</v>
      </c>
      <c r="P3325" s="61"/>
      <c r="Q3325" s="294"/>
      <c r="R3325" s="292"/>
      <c r="S3325" s="291"/>
    </row>
    <row r="3326" spans="1:19" ht="12.75" customHeight="1">
      <c r="A3326" s="36">
        <f t="shared" si="418"/>
        <v>2003</v>
      </c>
      <c r="B3326" s="526"/>
      <c r="C3326" s="36" t="str">
        <f>VLOOKUP('Employee Salary Payroll Tax '!B3328,'Employee Salary Payroll Tax '!$D$1:$E$7,2,FALSE)</f>
        <v>IBEW</v>
      </c>
      <c r="D3326" s="61">
        <f t="shared" si="411"/>
        <v>6.875E-3</v>
      </c>
      <c r="E3326" s="351">
        <f>'Employee Salary Payroll Tax '!N3328</f>
        <v>114397.42</v>
      </c>
      <c r="F3326" s="351">
        <f t="shared" si="412"/>
        <v>115183.90226249999</v>
      </c>
      <c r="G3326" s="352"/>
      <c r="H3326" s="351">
        <f t="shared" si="416"/>
        <v>0</v>
      </c>
      <c r="I3326" s="351">
        <f t="shared" si="413"/>
        <v>786.48226249999425</v>
      </c>
      <c r="J3326" s="351">
        <f t="shared" si="414"/>
        <v>0</v>
      </c>
      <c r="K3326" s="293">
        <f>SUM('Employee Salary Payroll Tax '!I3328:K3328)</f>
        <v>24401.24</v>
      </c>
      <c r="L3326" s="293">
        <f>'Employee Salary Payroll Tax '!H3328</f>
        <v>0</v>
      </c>
      <c r="M3326" s="293">
        <f t="shared" si="415"/>
        <v>89996.18</v>
      </c>
      <c r="N3326" s="359">
        <f t="shared" si="417"/>
        <v>0</v>
      </c>
    </row>
    <row r="3327" spans="1:19" ht="12.75" customHeight="1">
      <c r="A3327" s="36">
        <f t="shared" si="418"/>
        <v>2004</v>
      </c>
      <c r="B3327" s="526"/>
      <c r="C3327" s="36" t="str">
        <f>VLOOKUP('Employee Salary Payroll Tax '!B3329,'Employee Salary Payroll Tax '!$D$1:$E$7,2,FALSE)</f>
        <v>UA</v>
      </c>
      <c r="D3327" s="61">
        <f t="shared" si="411"/>
        <v>0.03</v>
      </c>
      <c r="E3327" s="351">
        <f>'Employee Salary Payroll Tax '!N3329</f>
        <v>78307.78</v>
      </c>
      <c r="F3327" s="351">
        <f t="shared" si="412"/>
        <v>80657.013399999996</v>
      </c>
      <c r="G3327" s="352"/>
      <c r="H3327" s="351">
        <f t="shared" si="416"/>
        <v>0</v>
      </c>
      <c r="I3327" s="351">
        <f t="shared" si="413"/>
        <v>2349.2333999999973</v>
      </c>
      <c r="J3327" s="351">
        <f t="shared" si="414"/>
        <v>0</v>
      </c>
      <c r="K3327" s="293">
        <f>SUM('Employee Salary Payroll Tax '!I3329:K3329)</f>
        <v>69099.789999999994</v>
      </c>
      <c r="L3327" s="293">
        <f>'Employee Salary Payroll Tax '!H3329</f>
        <v>1566.16</v>
      </c>
      <c r="M3327" s="293">
        <f t="shared" si="415"/>
        <v>7641.8300000000054</v>
      </c>
      <c r="N3327" s="359">
        <f t="shared" si="417"/>
        <v>0</v>
      </c>
    </row>
    <row r="3328" spans="1:19" ht="12.75" customHeight="1">
      <c r="A3328" s="36">
        <f t="shared" si="418"/>
        <v>2005</v>
      </c>
      <c r="B3328" s="526"/>
      <c r="C3328" s="36" t="str">
        <f>VLOOKUP('Employee Salary Payroll Tax '!B3330,'Employee Salary Payroll Tax '!$D$1:$E$7,2,FALSE)</f>
        <v>NonUnion</v>
      </c>
      <c r="D3328" s="61">
        <f t="shared" si="411"/>
        <v>2.98E-2</v>
      </c>
      <c r="E3328" s="351">
        <f>'Employee Salary Payroll Tax '!N3330</f>
        <v>77551.55</v>
      </c>
      <c r="F3328" s="351">
        <f t="shared" si="412"/>
        <v>79862.586190000002</v>
      </c>
      <c r="G3328" s="352"/>
      <c r="H3328" s="351">
        <f t="shared" si="416"/>
        <v>0</v>
      </c>
      <c r="I3328" s="351">
        <f t="shared" si="413"/>
        <v>2311.0361899999989</v>
      </c>
      <c r="J3328" s="351">
        <f t="shared" si="414"/>
        <v>0</v>
      </c>
      <c r="K3328" s="293">
        <f>SUM('Employee Salary Payroll Tax '!I3330:K3330)</f>
        <v>21467.149999999998</v>
      </c>
      <c r="L3328" s="293">
        <f>'Employee Salary Payroll Tax '!H3330</f>
        <v>0</v>
      </c>
      <c r="M3328" s="293">
        <f t="shared" si="415"/>
        <v>56084.400000000009</v>
      </c>
      <c r="N3328" s="359">
        <f t="shared" si="417"/>
        <v>0</v>
      </c>
    </row>
    <row r="3329" spans="1:14" ht="12.75" customHeight="1">
      <c r="A3329" s="36">
        <f t="shared" si="418"/>
        <v>2006</v>
      </c>
      <c r="B3329" s="526"/>
      <c r="C3329" s="36" t="str">
        <f>VLOOKUP('Employee Salary Payroll Tax '!B3331,'Employee Salary Payroll Tax '!$D$1:$E$7,2,FALSE)</f>
        <v>NonUnion</v>
      </c>
      <c r="D3329" s="61">
        <f t="shared" si="411"/>
        <v>2.98E-2</v>
      </c>
      <c r="E3329" s="351">
        <f>'Employee Salary Payroll Tax '!N3331</f>
        <v>52163.02</v>
      </c>
      <c r="F3329" s="351">
        <f t="shared" si="412"/>
        <v>53717.477996000001</v>
      </c>
      <c r="G3329" s="352"/>
      <c r="H3329" s="351">
        <f t="shared" si="416"/>
        <v>0</v>
      </c>
      <c r="I3329" s="351">
        <f t="shared" si="413"/>
        <v>1554.4579960000046</v>
      </c>
      <c r="J3329" s="351">
        <f t="shared" si="414"/>
        <v>0</v>
      </c>
      <c r="K3329" s="293">
        <f>SUM('Employee Salary Payroll Tax '!I3331:K3331)</f>
        <v>3178.7200000000003</v>
      </c>
      <c r="L3329" s="293">
        <f>'Employee Salary Payroll Tax '!H3331</f>
        <v>0</v>
      </c>
      <c r="M3329" s="293">
        <f t="shared" si="415"/>
        <v>48984.299999999996</v>
      </c>
      <c r="N3329" s="359">
        <f t="shared" si="417"/>
        <v>0</v>
      </c>
    </row>
    <row r="3330" spans="1:14" ht="12.75" customHeight="1">
      <c r="A3330" s="36">
        <f t="shared" si="418"/>
        <v>2007</v>
      </c>
      <c r="B3330" s="526"/>
      <c r="C3330" s="36" t="str">
        <f>VLOOKUP('Employee Salary Payroll Tax '!B3332,'Employee Salary Payroll Tax '!$D$1:$E$7,2,FALSE)</f>
        <v>NonUnion</v>
      </c>
      <c r="D3330" s="61">
        <f t="shared" si="411"/>
        <v>2.98E-2</v>
      </c>
      <c r="E3330" s="351">
        <f>'Employee Salary Payroll Tax '!N3332</f>
        <v>114837.95</v>
      </c>
      <c r="F3330" s="351">
        <f t="shared" si="412"/>
        <v>118260.12091</v>
      </c>
      <c r="G3330" s="352"/>
      <c r="H3330" s="351">
        <f t="shared" si="416"/>
        <v>0</v>
      </c>
      <c r="I3330" s="351">
        <f t="shared" si="413"/>
        <v>3422.1709100000007</v>
      </c>
      <c r="J3330" s="351">
        <f t="shared" si="414"/>
        <v>0</v>
      </c>
      <c r="K3330" s="293">
        <f>SUM('Employee Salary Payroll Tax '!I3332:K3332)</f>
        <v>18618.550000000003</v>
      </c>
      <c r="L3330" s="293">
        <f>'Employee Salary Payroll Tax '!H3332</f>
        <v>0</v>
      </c>
      <c r="M3330" s="293">
        <f t="shared" si="415"/>
        <v>96219.4</v>
      </c>
      <c r="N3330" s="359">
        <f t="shared" si="417"/>
        <v>0</v>
      </c>
    </row>
    <row r="3331" spans="1:14" ht="12.75" customHeight="1">
      <c r="A3331" s="36">
        <f t="shared" si="418"/>
        <v>2008</v>
      </c>
      <c r="B3331" s="526"/>
      <c r="C3331" s="36" t="str">
        <f>VLOOKUP('Employee Salary Payroll Tax '!B3333,'Employee Salary Payroll Tax '!$D$1:$E$7,2,FALSE)</f>
        <v>IBEW</v>
      </c>
      <c r="D3331" s="61">
        <f t="shared" si="411"/>
        <v>6.875E-3</v>
      </c>
      <c r="E3331" s="351">
        <f>'Employee Salary Payroll Tax '!N3333</f>
        <v>55760.15</v>
      </c>
      <c r="F3331" s="351">
        <f t="shared" si="412"/>
        <v>56143.501031250002</v>
      </c>
      <c r="G3331" s="352"/>
      <c r="H3331" s="351">
        <f t="shared" si="416"/>
        <v>0</v>
      </c>
      <c r="I3331" s="351">
        <f t="shared" si="413"/>
        <v>383.35103125000023</v>
      </c>
      <c r="J3331" s="351">
        <f t="shared" si="414"/>
        <v>0</v>
      </c>
      <c r="K3331" s="293">
        <f>SUM('Employee Salary Payroll Tax '!I3333:K3333)</f>
        <v>2116.48</v>
      </c>
      <c r="L3331" s="293">
        <f>'Employee Salary Payroll Tax '!H3333</f>
        <v>0</v>
      </c>
      <c r="M3331" s="293">
        <f t="shared" si="415"/>
        <v>53643.67</v>
      </c>
      <c r="N3331" s="359">
        <f t="shared" si="417"/>
        <v>0</v>
      </c>
    </row>
    <row r="3332" spans="1:14" ht="12.75" customHeight="1">
      <c r="A3332" s="36">
        <f t="shared" si="418"/>
        <v>2009</v>
      </c>
      <c r="B3332" s="526"/>
      <c r="C3332" s="36" t="str">
        <f>VLOOKUP('Employee Salary Payroll Tax '!B3334,'Employee Salary Payroll Tax '!$D$1:$E$7,2,FALSE)</f>
        <v>NonUnion</v>
      </c>
      <c r="D3332" s="61">
        <f t="shared" si="411"/>
        <v>2.98E-2</v>
      </c>
      <c r="E3332" s="351">
        <f>'Employee Salary Payroll Tax '!N3334</f>
        <v>96010.85</v>
      </c>
      <c r="F3332" s="351">
        <f t="shared" si="412"/>
        <v>98871.973330000008</v>
      </c>
      <c r="G3332" s="352"/>
      <c r="H3332" s="351">
        <f t="shared" si="416"/>
        <v>0</v>
      </c>
      <c r="I3332" s="351">
        <f t="shared" si="413"/>
        <v>2861.1233300000022</v>
      </c>
      <c r="J3332" s="351">
        <f t="shared" si="414"/>
        <v>0</v>
      </c>
      <c r="K3332" s="293">
        <f>SUM('Employee Salary Payroll Tax '!I3334:K3334)</f>
        <v>1191.26</v>
      </c>
      <c r="L3332" s="293">
        <f>'Employee Salary Payroll Tax '!H3334</f>
        <v>0</v>
      </c>
      <c r="M3332" s="293">
        <f t="shared" si="415"/>
        <v>94819.590000000011</v>
      </c>
      <c r="N3332" s="359">
        <f t="shared" si="417"/>
        <v>0</v>
      </c>
    </row>
    <row r="3333" spans="1:14">
      <c r="A3333" s="36">
        <f t="shared" si="418"/>
        <v>2010</v>
      </c>
      <c r="B3333" s="526"/>
      <c r="C3333" s="36" t="str">
        <f>VLOOKUP('Employee Salary Payroll Tax '!B3335,'Employee Salary Payroll Tax '!$D$1:$E$7,2,FALSE)</f>
        <v>NonUnion</v>
      </c>
      <c r="D3333" s="61">
        <f t="shared" si="411"/>
        <v>2.98E-2</v>
      </c>
      <c r="E3333" s="351">
        <f>'Employee Salary Payroll Tax '!N3335</f>
        <v>107184.72</v>
      </c>
      <c r="F3333" s="351">
        <f t="shared" si="412"/>
        <v>110378.82465600001</v>
      </c>
      <c r="G3333" s="352"/>
      <c r="H3333" s="351">
        <f t="shared" si="416"/>
        <v>0</v>
      </c>
      <c r="I3333" s="351">
        <f t="shared" si="413"/>
        <v>3194.1046560000104</v>
      </c>
      <c r="J3333" s="351">
        <f t="shared" si="414"/>
        <v>0</v>
      </c>
      <c r="K3333" s="293">
        <f>SUM('Employee Salary Payroll Tax '!I3335:K3335)</f>
        <v>98341.29</v>
      </c>
      <c r="L3333" s="293">
        <f>'Employee Salary Payroll Tax '!H3335</f>
        <v>0</v>
      </c>
      <c r="M3333" s="293">
        <f t="shared" si="415"/>
        <v>8843.4300000000076</v>
      </c>
      <c r="N3333" s="359">
        <f t="shared" si="417"/>
        <v>0</v>
      </c>
    </row>
    <row r="3334" spans="1:14">
      <c r="A3334" s="36">
        <f t="shared" si="418"/>
        <v>2011</v>
      </c>
      <c r="B3334" s="526"/>
      <c r="C3334" s="36" t="str">
        <f>VLOOKUP('Employee Salary Payroll Tax '!B3336,'Employee Salary Payroll Tax '!$D$1:$E$7,2,FALSE)</f>
        <v>NonUnion</v>
      </c>
      <c r="D3334" s="61">
        <f t="shared" si="411"/>
        <v>2.98E-2</v>
      </c>
      <c r="E3334" s="351">
        <f>'Employee Salary Payroll Tax '!N3336</f>
        <v>272827.03000000003</v>
      </c>
      <c r="F3334" s="351">
        <f t="shared" si="412"/>
        <v>280957.27549400006</v>
      </c>
      <c r="G3334" s="352"/>
      <c r="H3334" s="351">
        <f t="shared" si="416"/>
        <v>0</v>
      </c>
      <c r="I3334" s="351">
        <f t="shared" si="413"/>
        <v>8130.2454940000316</v>
      </c>
      <c r="J3334" s="351">
        <f t="shared" si="414"/>
        <v>0</v>
      </c>
      <c r="K3334" s="293">
        <f>SUM('Employee Salary Payroll Tax '!I3336:K3336)</f>
        <v>272827.03000000003</v>
      </c>
      <c r="L3334" s="293">
        <f>'Employee Salary Payroll Tax '!H3336</f>
        <v>0</v>
      </c>
      <c r="M3334" s="293">
        <f t="shared" si="415"/>
        <v>0</v>
      </c>
      <c r="N3334" s="359">
        <f t="shared" si="417"/>
        <v>0</v>
      </c>
    </row>
    <row r="3335" spans="1:14">
      <c r="A3335" s="36">
        <f t="shared" si="418"/>
        <v>2012</v>
      </c>
      <c r="B3335" s="526"/>
      <c r="C3335" s="36" t="str">
        <f>VLOOKUP('Employee Salary Payroll Tax '!B3337,'Employee Salary Payroll Tax '!$D$1:$E$7,2,FALSE)</f>
        <v>NonUnion</v>
      </c>
      <c r="D3335" s="61">
        <f t="shared" si="411"/>
        <v>2.98E-2</v>
      </c>
      <c r="E3335" s="351">
        <f>'Employee Salary Payroll Tax '!N3337</f>
        <v>113216.29</v>
      </c>
      <c r="F3335" s="351">
        <f t="shared" si="412"/>
        <v>116590.135442</v>
      </c>
      <c r="G3335" s="352"/>
      <c r="H3335" s="351">
        <f t="shared" si="416"/>
        <v>0</v>
      </c>
      <c r="I3335" s="351">
        <f t="shared" si="413"/>
        <v>3373.8454420000053</v>
      </c>
      <c r="J3335" s="351">
        <f t="shared" si="414"/>
        <v>0</v>
      </c>
      <c r="K3335" s="293">
        <f>SUM('Employee Salary Payroll Tax '!I3337:K3337)</f>
        <v>113216.29000000001</v>
      </c>
      <c r="L3335" s="293">
        <f>'Employee Salary Payroll Tax '!H3337</f>
        <v>0</v>
      </c>
      <c r="M3335" s="293">
        <f t="shared" si="415"/>
        <v>-1.4551915228366852E-11</v>
      </c>
      <c r="N3335" s="359">
        <f t="shared" si="417"/>
        <v>0</v>
      </c>
    </row>
    <row r="3336" spans="1:14">
      <c r="A3336" s="36">
        <f t="shared" si="418"/>
        <v>2013</v>
      </c>
      <c r="B3336" s="526"/>
      <c r="C3336" s="36" t="str">
        <f>VLOOKUP('Employee Salary Payroll Tax '!B3338,'Employee Salary Payroll Tax '!$D$1:$E$7,2,FALSE)</f>
        <v>NonUnion</v>
      </c>
      <c r="D3336" s="61">
        <f t="shared" si="411"/>
        <v>2.98E-2</v>
      </c>
      <c r="E3336" s="351">
        <f>'Employee Salary Payroll Tax '!N3338</f>
        <v>114643.18</v>
      </c>
      <c r="F3336" s="351">
        <f t="shared" si="412"/>
        <v>118059.546764</v>
      </c>
      <c r="G3336" s="352"/>
      <c r="H3336" s="351">
        <f t="shared" si="416"/>
        <v>0</v>
      </c>
      <c r="I3336" s="351">
        <f t="shared" si="413"/>
        <v>3416.3667640000058</v>
      </c>
      <c r="J3336" s="351">
        <f t="shared" si="414"/>
        <v>0</v>
      </c>
      <c r="K3336" s="293">
        <f>SUM('Employee Salary Payroll Tax '!I3338:K3338)</f>
        <v>23873.45</v>
      </c>
      <c r="L3336" s="293">
        <f>'Employee Salary Payroll Tax '!H3338</f>
        <v>0</v>
      </c>
      <c r="M3336" s="293">
        <f t="shared" si="415"/>
        <v>90769.73</v>
      </c>
      <c r="N3336" s="359">
        <f t="shared" si="417"/>
        <v>0</v>
      </c>
    </row>
    <row r="3337" spans="1:14">
      <c r="A3337" s="36">
        <f t="shared" si="418"/>
        <v>2014</v>
      </c>
      <c r="B3337" s="526"/>
      <c r="C3337" s="36" t="str">
        <f>VLOOKUP('Employee Salary Payroll Tax '!B3339,'Employee Salary Payroll Tax '!$D$1:$E$7,2,FALSE)</f>
        <v>NonUnion</v>
      </c>
      <c r="D3337" s="61">
        <f t="shared" si="411"/>
        <v>2.98E-2</v>
      </c>
      <c r="E3337" s="351">
        <f>'Employee Salary Payroll Tax '!N3339</f>
        <v>53822.89</v>
      </c>
      <c r="F3337" s="351">
        <f t="shared" si="412"/>
        <v>55426.812122000003</v>
      </c>
      <c r="G3337" s="352"/>
      <c r="H3337" s="351">
        <f t="shared" si="416"/>
        <v>0</v>
      </c>
      <c r="I3337" s="351">
        <f t="shared" si="413"/>
        <v>1603.9221220000036</v>
      </c>
      <c r="J3337" s="351">
        <f t="shared" si="414"/>
        <v>0</v>
      </c>
      <c r="K3337" s="293">
        <f>SUM('Employee Salary Payroll Tax '!I3339:K3339)</f>
        <v>231.8</v>
      </c>
      <c r="L3337" s="293">
        <f>'Employee Salary Payroll Tax '!H3339</f>
        <v>0</v>
      </c>
      <c r="M3337" s="293">
        <f t="shared" si="415"/>
        <v>53591.09</v>
      </c>
      <c r="N3337" s="359">
        <f t="shared" si="417"/>
        <v>0</v>
      </c>
    </row>
    <row r="3338" spans="1:14">
      <c r="A3338" s="36">
        <f t="shared" si="418"/>
        <v>2015</v>
      </c>
      <c r="B3338" s="526"/>
      <c r="C3338" s="36" t="str">
        <f>VLOOKUP('Employee Salary Payroll Tax '!B3340,'Employee Salary Payroll Tax '!$D$1:$E$7,2,FALSE)</f>
        <v>NonUnion</v>
      </c>
      <c r="D3338" s="61">
        <f t="shared" si="411"/>
        <v>2.98E-2</v>
      </c>
      <c r="E3338" s="351">
        <f>'Employee Salary Payroll Tax '!N3340</f>
        <v>49768.39</v>
      </c>
      <c r="F3338" s="351">
        <f t="shared" si="412"/>
        <v>51251.488022000005</v>
      </c>
      <c r="G3338" s="352"/>
      <c r="H3338" s="351">
        <f t="shared" si="416"/>
        <v>0</v>
      </c>
      <c r="I3338" s="351">
        <f t="shared" si="413"/>
        <v>1483.0980220000056</v>
      </c>
      <c r="J3338" s="351">
        <f t="shared" si="414"/>
        <v>0</v>
      </c>
      <c r="K3338" s="293">
        <f>SUM('Employee Salary Payroll Tax '!I3340:K3340)</f>
        <v>9762.68</v>
      </c>
      <c r="L3338" s="293">
        <f>'Employee Salary Payroll Tax '!H3340</f>
        <v>0</v>
      </c>
      <c r="M3338" s="293">
        <f t="shared" si="415"/>
        <v>40005.71</v>
      </c>
      <c r="N3338" s="359">
        <f t="shared" si="417"/>
        <v>0</v>
      </c>
    </row>
    <row r="3339" spans="1:14">
      <c r="A3339" s="36">
        <f t="shared" si="418"/>
        <v>2016</v>
      </c>
      <c r="B3339" s="526"/>
      <c r="C3339" s="36" t="str">
        <f>VLOOKUP('Employee Salary Payroll Tax '!B3341,'Employee Salary Payroll Tax '!$D$1:$E$7,2,FALSE)</f>
        <v>NonUnion</v>
      </c>
      <c r="D3339" s="61">
        <f t="shared" si="411"/>
        <v>2.98E-2</v>
      </c>
      <c r="E3339" s="351">
        <f>'Employee Salary Payroll Tax '!N3341</f>
        <v>101394.2</v>
      </c>
      <c r="F3339" s="351">
        <f t="shared" si="412"/>
        <v>104415.74716</v>
      </c>
      <c r="G3339" s="352"/>
      <c r="H3339" s="351">
        <f t="shared" si="416"/>
        <v>0</v>
      </c>
      <c r="I3339" s="351">
        <f t="shared" si="413"/>
        <v>3021.5471600000019</v>
      </c>
      <c r="J3339" s="351">
        <f t="shared" si="414"/>
        <v>0</v>
      </c>
      <c r="K3339" s="293">
        <f>SUM('Employee Salary Payroll Tax '!I3341:K3341)</f>
        <v>33574.33</v>
      </c>
      <c r="L3339" s="293">
        <f>'Employee Salary Payroll Tax '!H3341</f>
        <v>0</v>
      </c>
      <c r="M3339" s="293">
        <f t="shared" si="415"/>
        <v>67819.87</v>
      </c>
      <c r="N3339" s="359">
        <f t="shared" si="417"/>
        <v>0</v>
      </c>
    </row>
    <row r="3340" spans="1:14">
      <c r="A3340" s="36">
        <f t="shared" si="418"/>
        <v>2017</v>
      </c>
      <c r="B3340" s="526"/>
      <c r="C3340" s="36" t="str">
        <f>VLOOKUP('Employee Salary Payroll Tax '!B3342,'Employee Salary Payroll Tax '!$D$1:$E$7,2,FALSE)</f>
        <v>NonUnion</v>
      </c>
      <c r="D3340" s="61">
        <f t="shared" si="411"/>
        <v>2.98E-2</v>
      </c>
      <c r="E3340" s="351">
        <f>'Employee Salary Payroll Tax '!N3342</f>
        <v>5998.27</v>
      </c>
      <c r="F3340" s="351">
        <f t="shared" si="412"/>
        <v>6177.0184460000009</v>
      </c>
      <c r="G3340" s="352"/>
      <c r="H3340" s="351">
        <f t="shared" si="416"/>
        <v>39001.729999999996</v>
      </c>
      <c r="I3340" s="351">
        <f t="shared" si="413"/>
        <v>178.74844600000051</v>
      </c>
      <c r="J3340" s="351">
        <f t="shared" si="414"/>
        <v>1.072490676000003</v>
      </c>
      <c r="K3340" s="293">
        <f>SUM('Employee Salary Payroll Tax '!I3342:K3342)</f>
        <v>2399.31</v>
      </c>
      <c r="L3340" s="293">
        <f>'Employee Salary Payroll Tax '!H3342</f>
        <v>0</v>
      </c>
      <c r="M3340" s="293">
        <f t="shared" si="415"/>
        <v>3598.9600000000005</v>
      </c>
      <c r="N3340" s="359">
        <f t="shared" si="417"/>
        <v>0.42899662792848114</v>
      </c>
    </row>
    <row r="3341" spans="1:14">
      <c r="A3341" s="36">
        <f t="shared" si="418"/>
        <v>2018</v>
      </c>
      <c r="B3341" s="526"/>
      <c r="C3341" s="36" t="str">
        <f>VLOOKUP('Employee Salary Payroll Tax '!B3343,'Employee Salary Payroll Tax '!$D$1:$E$7,2,FALSE)</f>
        <v>NonUnion</v>
      </c>
      <c r="D3341" s="61">
        <f t="shared" si="411"/>
        <v>2.98E-2</v>
      </c>
      <c r="E3341" s="351">
        <f>'Employee Salary Payroll Tax '!N3343</f>
        <v>12165.92</v>
      </c>
      <c r="F3341" s="351">
        <f t="shared" si="412"/>
        <v>12528.464416000001</v>
      </c>
      <c r="G3341" s="352"/>
      <c r="H3341" s="351">
        <f t="shared" si="416"/>
        <v>32834.080000000002</v>
      </c>
      <c r="I3341" s="351">
        <f t="shared" si="413"/>
        <v>362.54441600000064</v>
      </c>
      <c r="J3341" s="351">
        <f t="shared" si="414"/>
        <v>2.1752664960000039</v>
      </c>
      <c r="K3341" s="293">
        <f>SUM('Employee Salary Payroll Tax '!I3343:K3343)</f>
        <v>10860.92</v>
      </c>
      <c r="L3341" s="293">
        <f>'Employee Salary Payroll Tax '!H3343</f>
        <v>0</v>
      </c>
      <c r="M3341" s="293">
        <f t="shared" si="415"/>
        <v>1305</v>
      </c>
      <c r="N3341" s="359">
        <f t="shared" si="417"/>
        <v>1.9419324958403827</v>
      </c>
    </row>
    <row r="3342" spans="1:14">
      <c r="A3342" s="36">
        <f t="shared" si="418"/>
        <v>2019</v>
      </c>
      <c r="B3342" s="526"/>
      <c r="C3342" s="36" t="str">
        <f>VLOOKUP('Employee Salary Payroll Tax '!B3344,'Employee Salary Payroll Tax '!$D$1:$E$7,2,FALSE)</f>
        <v>NonUnion</v>
      </c>
      <c r="D3342" s="61">
        <f t="shared" si="411"/>
        <v>2.98E-2</v>
      </c>
      <c r="E3342" s="351">
        <f>'Employee Salary Payroll Tax '!N3344</f>
        <v>55248.88</v>
      </c>
      <c r="F3342" s="351">
        <f t="shared" si="412"/>
        <v>56895.296624000002</v>
      </c>
      <c r="G3342" s="352"/>
      <c r="H3342" s="351">
        <f t="shared" si="416"/>
        <v>0</v>
      </c>
      <c r="I3342" s="351">
        <f t="shared" si="413"/>
        <v>1646.416624000005</v>
      </c>
      <c r="J3342" s="351">
        <f t="shared" si="414"/>
        <v>0</v>
      </c>
      <c r="K3342" s="293">
        <f>SUM('Employee Salary Payroll Tax '!I3344:K3344)</f>
        <v>2509.3500000000004</v>
      </c>
      <c r="L3342" s="293">
        <f>'Employee Salary Payroll Tax '!H3344</f>
        <v>0</v>
      </c>
      <c r="M3342" s="293">
        <f t="shared" si="415"/>
        <v>52739.53</v>
      </c>
      <c r="N3342" s="359">
        <f t="shared" si="417"/>
        <v>0</v>
      </c>
    </row>
    <row r="3343" spans="1:14">
      <c r="A3343" s="36">
        <f t="shared" si="418"/>
        <v>2020</v>
      </c>
      <c r="B3343" s="526"/>
      <c r="C3343" s="36" t="str">
        <f>VLOOKUP('Employee Salary Payroll Tax '!B3345,'Employee Salary Payroll Tax '!$D$1:$E$7,2,FALSE)</f>
        <v>IBEW</v>
      </c>
      <c r="D3343" s="61">
        <f t="shared" si="411"/>
        <v>6.875E-3</v>
      </c>
      <c r="E3343" s="351">
        <f>'Employee Salary Payroll Tax '!N3345</f>
        <v>52930.8</v>
      </c>
      <c r="F3343" s="351">
        <f t="shared" si="412"/>
        <v>53294.699249999998</v>
      </c>
      <c r="G3343" s="352"/>
      <c r="H3343" s="351">
        <f t="shared" si="416"/>
        <v>0</v>
      </c>
      <c r="I3343" s="351">
        <f t="shared" si="413"/>
        <v>363.89924999999494</v>
      </c>
      <c r="J3343" s="351">
        <f t="shared" si="414"/>
        <v>0</v>
      </c>
      <c r="K3343" s="293">
        <f>SUM('Employee Salary Payroll Tax '!I3345:K3345)</f>
        <v>52327.64</v>
      </c>
      <c r="L3343" s="293">
        <f>'Employee Salary Payroll Tax '!H3345</f>
        <v>0</v>
      </c>
      <c r="M3343" s="293">
        <f t="shared" si="415"/>
        <v>603.16000000000349</v>
      </c>
      <c r="N3343" s="359">
        <f t="shared" si="417"/>
        <v>0</v>
      </c>
    </row>
    <row r="3344" spans="1:14">
      <c r="A3344" s="36">
        <f t="shared" si="418"/>
        <v>2021</v>
      </c>
      <c r="B3344" s="526"/>
      <c r="C3344" s="36" t="str">
        <f>VLOOKUP('Employee Salary Payroll Tax '!B3346,'Employee Salary Payroll Tax '!$D$1:$E$7,2,FALSE)</f>
        <v>NonUnion</v>
      </c>
      <c r="D3344" s="61">
        <f t="shared" si="411"/>
        <v>2.98E-2</v>
      </c>
      <c r="E3344" s="351">
        <f>'Employee Salary Payroll Tax '!N3346</f>
        <v>11244.24</v>
      </c>
      <c r="F3344" s="351">
        <f t="shared" si="412"/>
        <v>11579.318352</v>
      </c>
      <c r="G3344" s="352"/>
      <c r="H3344" s="351">
        <f t="shared" si="416"/>
        <v>33755.760000000002</v>
      </c>
      <c r="I3344" s="351">
        <f t="shared" si="413"/>
        <v>335.07835200000045</v>
      </c>
      <c r="J3344" s="351">
        <f t="shared" si="414"/>
        <v>2.0104701120000028</v>
      </c>
      <c r="K3344" s="293">
        <f>SUM('Employee Salary Payroll Tax '!I3346:K3346)</f>
        <v>4610.1499999999996</v>
      </c>
      <c r="L3344" s="293">
        <f>'Employee Salary Payroll Tax '!H3346</f>
        <v>0</v>
      </c>
      <c r="M3344" s="293">
        <f t="shared" si="415"/>
        <v>6634.09</v>
      </c>
      <c r="N3344" s="359">
        <f t="shared" si="417"/>
        <v>0.82429481992669285</v>
      </c>
    </row>
    <row r="3345" spans="1:14">
      <c r="A3345" s="36">
        <f t="shared" si="418"/>
        <v>2022</v>
      </c>
      <c r="B3345" s="526"/>
      <c r="C3345" s="36" t="str">
        <f>VLOOKUP('Employee Salary Payroll Tax '!B3347,'Employee Salary Payroll Tax '!$D$1:$E$7,2,FALSE)</f>
        <v>NonUnion</v>
      </c>
      <c r="D3345" s="61">
        <f t="shared" ref="D3345:D3408" si="419">VLOOKUP(C3345,C$9:D$12,2)</f>
        <v>2.98E-2</v>
      </c>
      <c r="E3345" s="351">
        <f>'Employee Salary Payroll Tax '!N3347</f>
        <v>59873.02</v>
      </c>
      <c r="F3345" s="351">
        <f t="shared" ref="F3345:F3408" si="420">E3345*(1+D3345)</f>
        <v>61657.235996000003</v>
      </c>
      <c r="G3345" s="352"/>
      <c r="H3345" s="351">
        <f t="shared" si="416"/>
        <v>0</v>
      </c>
      <c r="I3345" s="351">
        <f t="shared" ref="I3345:I3408" si="421">F3345-E3345</f>
        <v>1784.2159960000063</v>
      </c>
      <c r="J3345" s="351">
        <f t="shared" ref="J3345:J3408" si="422">IF(H3345&gt;I3345,I3345*$J$12,H3345*$J$12)</f>
        <v>0</v>
      </c>
      <c r="K3345" s="293">
        <f>SUM('Employee Salary Payroll Tax '!I3347:K3347)</f>
        <v>14629.920000000002</v>
      </c>
      <c r="L3345" s="293">
        <f>'Employee Salary Payroll Tax '!H3347</f>
        <v>0</v>
      </c>
      <c r="M3345" s="293">
        <f t="shared" ref="M3345:M3408" si="423">E3345-K3345-L3345</f>
        <v>45243.099999999991</v>
      </c>
      <c r="N3345" s="359">
        <f t="shared" si="417"/>
        <v>0</v>
      </c>
    </row>
    <row r="3346" spans="1:14">
      <c r="A3346" s="36">
        <f t="shared" si="418"/>
        <v>2023</v>
      </c>
      <c r="B3346" s="526"/>
      <c r="C3346" s="36" t="str">
        <f>VLOOKUP('Employee Salary Payroll Tax '!B3348,'Employee Salary Payroll Tax '!$D$1:$E$7,2,FALSE)</f>
        <v>NonUnion</v>
      </c>
      <c r="D3346" s="61">
        <f t="shared" si="419"/>
        <v>2.98E-2</v>
      </c>
      <c r="E3346" s="351">
        <f>'Employee Salary Payroll Tax '!N3348</f>
        <v>43913.26</v>
      </c>
      <c r="F3346" s="351">
        <f t="shared" si="420"/>
        <v>45221.875148000006</v>
      </c>
      <c r="G3346" s="352"/>
      <c r="H3346" s="351">
        <f t="shared" ref="H3346:H3409" si="424">IF(E3346&gt;$H$12,0,$H$12-E3346)</f>
        <v>1086.739999999998</v>
      </c>
      <c r="I3346" s="351">
        <f t="shared" si="421"/>
        <v>1308.6151480000044</v>
      </c>
      <c r="J3346" s="351">
        <f t="shared" si="422"/>
        <v>6.5204399999999882</v>
      </c>
      <c r="K3346" s="293">
        <f>SUM('Employee Salary Payroll Tax '!I3348:K3348)</f>
        <v>21.100000000000009</v>
      </c>
      <c r="L3346" s="293">
        <f>'Employee Salary Payroll Tax '!H3348</f>
        <v>0</v>
      </c>
      <c r="M3346" s="293">
        <f t="shared" si="423"/>
        <v>43892.160000000003</v>
      </c>
      <c r="N3346" s="359">
        <f t="shared" si="417"/>
        <v>3.1330236925445022E-3</v>
      </c>
    </row>
    <row r="3347" spans="1:14">
      <c r="A3347" s="36">
        <f t="shared" si="418"/>
        <v>2024</v>
      </c>
      <c r="B3347" s="526"/>
      <c r="C3347" s="36" t="str">
        <f>VLOOKUP('Employee Salary Payroll Tax '!B3349,'Employee Salary Payroll Tax '!$D$1:$E$7,2,FALSE)</f>
        <v>IBEW</v>
      </c>
      <c r="D3347" s="61">
        <f t="shared" si="419"/>
        <v>6.875E-3</v>
      </c>
      <c r="E3347" s="351">
        <f>'Employee Salary Payroll Tax '!N3349</f>
        <v>174726.98</v>
      </c>
      <c r="F3347" s="351">
        <f t="shared" si="420"/>
        <v>175928.22798749999</v>
      </c>
      <c r="G3347" s="352"/>
      <c r="H3347" s="351">
        <f t="shared" si="424"/>
        <v>0</v>
      </c>
      <c r="I3347" s="351">
        <f t="shared" si="421"/>
        <v>1201.2479874999844</v>
      </c>
      <c r="J3347" s="351">
        <f t="shared" si="422"/>
        <v>0</v>
      </c>
      <c r="K3347" s="293">
        <f>SUM('Employee Salary Payroll Tax '!I3349:K3349)</f>
        <v>53347.8</v>
      </c>
      <c r="L3347" s="293">
        <f>'Employee Salary Payroll Tax '!H3349</f>
        <v>0</v>
      </c>
      <c r="M3347" s="293">
        <f t="shared" si="423"/>
        <v>121379.18000000001</v>
      </c>
      <c r="N3347" s="359">
        <f t="shared" si="417"/>
        <v>0</v>
      </c>
    </row>
    <row r="3348" spans="1:14">
      <c r="A3348" s="36">
        <f t="shared" si="418"/>
        <v>2025</v>
      </c>
      <c r="B3348" s="526"/>
      <c r="C3348" s="36" t="str">
        <f>VLOOKUP('Employee Salary Payroll Tax '!B3350,'Employee Salary Payroll Tax '!$D$1:$E$7,2,FALSE)</f>
        <v>IBEW</v>
      </c>
      <c r="D3348" s="61">
        <f t="shared" si="419"/>
        <v>6.875E-3</v>
      </c>
      <c r="E3348" s="351">
        <f>'Employee Salary Payroll Tax '!N3350</f>
        <v>129223.98</v>
      </c>
      <c r="F3348" s="351">
        <f t="shared" si="420"/>
        <v>130112.39486249999</v>
      </c>
      <c r="G3348" s="352"/>
      <c r="H3348" s="351">
        <f t="shared" si="424"/>
        <v>0</v>
      </c>
      <c r="I3348" s="351">
        <f t="shared" si="421"/>
        <v>888.41486249999434</v>
      </c>
      <c r="J3348" s="351">
        <f t="shared" si="422"/>
        <v>0</v>
      </c>
      <c r="K3348" s="293">
        <f>SUM('Employee Salary Payroll Tax '!I3350:K3350)</f>
        <v>129158.6</v>
      </c>
      <c r="L3348" s="293">
        <f>'Employee Salary Payroll Tax '!H3350</f>
        <v>0</v>
      </c>
      <c r="M3348" s="293">
        <f t="shared" si="423"/>
        <v>65.379999999990105</v>
      </c>
      <c r="N3348" s="359">
        <f t="shared" si="417"/>
        <v>0</v>
      </c>
    </row>
    <row r="3349" spans="1:14">
      <c r="A3349" s="36">
        <f t="shared" si="418"/>
        <v>2026</v>
      </c>
      <c r="B3349" s="526"/>
      <c r="C3349" s="36" t="str">
        <f>VLOOKUP('Employee Salary Payroll Tax '!B3351,'Employee Salary Payroll Tax '!$D$1:$E$7,2,FALSE)</f>
        <v>IBEW</v>
      </c>
      <c r="D3349" s="61">
        <f t="shared" si="419"/>
        <v>6.875E-3</v>
      </c>
      <c r="E3349" s="351">
        <f>'Employee Salary Payroll Tax '!N3351</f>
        <v>116364.04</v>
      </c>
      <c r="F3349" s="351">
        <f t="shared" si="420"/>
        <v>117164.04277499999</v>
      </c>
      <c r="G3349" s="352"/>
      <c r="H3349" s="351">
        <f t="shared" si="424"/>
        <v>0</v>
      </c>
      <c r="I3349" s="351">
        <f t="shared" si="421"/>
        <v>800.00277500000084</v>
      </c>
      <c r="J3349" s="351">
        <f t="shared" si="422"/>
        <v>0</v>
      </c>
      <c r="K3349" s="293">
        <f>SUM('Employee Salary Payroll Tax '!I3351:K3351)</f>
        <v>106030.16</v>
      </c>
      <c r="L3349" s="293">
        <f>'Employee Salary Payroll Tax '!H3351</f>
        <v>0</v>
      </c>
      <c r="M3349" s="293">
        <f t="shared" si="423"/>
        <v>10333.87999999999</v>
      </c>
      <c r="N3349" s="359">
        <f t="shared" si="417"/>
        <v>0</v>
      </c>
    </row>
    <row r="3350" spans="1:14">
      <c r="A3350" s="36">
        <f t="shared" si="418"/>
        <v>2027</v>
      </c>
      <c r="B3350" s="526"/>
      <c r="C3350" s="36" t="str">
        <f>VLOOKUP('Employee Salary Payroll Tax '!B3352,'Employee Salary Payroll Tax '!$D$1:$E$7,2,FALSE)</f>
        <v>IBEW</v>
      </c>
      <c r="D3350" s="61">
        <f t="shared" si="419"/>
        <v>6.875E-3</v>
      </c>
      <c r="E3350" s="351">
        <f>'Employee Salary Payroll Tax '!N3352</f>
        <v>59605.08</v>
      </c>
      <c r="F3350" s="351">
        <f t="shared" si="420"/>
        <v>60014.864925000002</v>
      </c>
      <c r="G3350" s="352"/>
      <c r="H3350" s="351">
        <f t="shared" si="424"/>
        <v>0</v>
      </c>
      <c r="I3350" s="351">
        <f t="shared" si="421"/>
        <v>409.78492499999993</v>
      </c>
      <c r="J3350" s="351">
        <f t="shared" si="422"/>
        <v>0</v>
      </c>
      <c r="K3350" s="293">
        <f>SUM('Employee Salary Payroll Tax '!I3352:K3352)</f>
        <v>59605.08</v>
      </c>
      <c r="L3350" s="293">
        <f>'Employee Salary Payroll Tax '!H3352</f>
        <v>0</v>
      </c>
      <c r="M3350" s="293">
        <f t="shared" si="423"/>
        <v>0</v>
      </c>
      <c r="N3350" s="359">
        <f t="shared" si="417"/>
        <v>0</v>
      </c>
    </row>
    <row r="3351" spans="1:14">
      <c r="A3351" s="36">
        <f t="shared" si="418"/>
        <v>2028</v>
      </c>
      <c r="B3351" s="526"/>
      <c r="C3351" s="36" t="str">
        <f>VLOOKUP('Employee Salary Payroll Tax '!B3353,'Employee Salary Payroll Tax '!$D$1:$E$7,2,FALSE)</f>
        <v>IBEW</v>
      </c>
      <c r="D3351" s="61">
        <f t="shared" si="419"/>
        <v>6.875E-3</v>
      </c>
      <c r="E3351" s="351">
        <f>'Employee Salary Payroll Tax '!N3353</f>
        <v>6730.83</v>
      </c>
      <c r="F3351" s="351">
        <f t="shared" si="420"/>
        <v>6777.1044562500001</v>
      </c>
      <c r="G3351" s="352"/>
      <c r="H3351" s="351">
        <f t="shared" si="424"/>
        <v>38269.17</v>
      </c>
      <c r="I3351" s="351">
        <f t="shared" si="421"/>
        <v>46.274456250000185</v>
      </c>
      <c r="J3351" s="351">
        <f t="shared" si="422"/>
        <v>0.27764673750000113</v>
      </c>
      <c r="K3351" s="293">
        <f>SUM('Employee Salary Payroll Tax '!I3353:K3353)</f>
        <v>6730.83</v>
      </c>
      <c r="L3351" s="293">
        <f>'Employee Salary Payroll Tax '!H3353</f>
        <v>0</v>
      </c>
      <c r="M3351" s="293">
        <f t="shared" si="423"/>
        <v>0</v>
      </c>
      <c r="N3351" s="359">
        <f t="shared" si="417"/>
        <v>0.27764673745875112</v>
      </c>
    </row>
    <row r="3352" spans="1:14">
      <c r="A3352" s="36">
        <f t="shared" si="418"/>
        <v>2029</v>
      </c>
      <c r="B3352" s="526"/>
      <c r="C3352" s="36" t="str">
        <f>VLOOKUP('Employee Salary Payroll Tax '!B3354,'Employee Salary Payroll Tax '!$D$1:$E$7,2,FALSE)</f>
        <v>NonUnion</v>
      </c>
      <c r="D3352" s="61">
        <f t="shared" si="419"/>
        <v>2.98E-2</v>
      </c>
      <c r="E3352" s="351">
        <f>'Employee Salary Payroll Tax '!N3354</f>
        <v>29044.87</v>
      </c>
      <c r="F3352" s="351">
        <f t="shared" si="420"/>
        <v>29910.407126000002</v>
      </c>
      <c r="G3352" s="352"/>
      <c r="H3352" s="351">
        <f t="shared" si="424"/>
        <v>15955.130000000001</v>
      </c>
      <c r="I3352" s="351">
        <f t="shared" si="421"/>
        <v>865.5371260000029</v>
      </c>
      <c r="J3352" s="351">
        <f t="shared" si="422"/>
        <v>5.1932227560000177</v>
      </c>
      <c r="K3352" s="293">
        <f>SUM('Employee Salary Payroll Tax '!I3354:K3354)</f>
        <v>1803.05</v>
      </c>
      <c r="L3352" s="293">
        <f>'Employee Salary Payroll Tax '!H3354</f>
        <v>237.62</v>
      </c>
      <c r="M3352" s="293">
        <f t="shared" si="423"/>
        <v>27004.2</v>
      </c>
      <c r="N3352" s="359">
        <f t="shared" si="417"/>
        <v>0.32238533998890151</v>
      </c>
    </row>
    <row r="3353" spans="1:14">
      <c r="A3353" s="36">
        <f t="shared" si="418"/>
        <v>2030</v>
      </c>
      <c r="B3353" s="526"/>
      <c r="C3353" s="36" t="str">
        <f>VLOOKUP('Employee Salary Payroll Tax '!B3355,'Employee Salary Payroll Tax '!$D$1:$E$7,2,FALSE)</f>
        <v>NonUnion</v>
      </c>
      <c r="D3353" s="61">
        <f t="shared" si="419"/>
        <v>2.98E-2</v>
      </c>
      <c r="E3353" s="351">
        <f>'Employee Salary Payroll Tax '!N3355</f>
        <v>71930.86</v>
      </c>
      <c r="F3353" s="351">
        <f t="shared" si="420"/>
        <v>74074.399627999999</v>
      </c>
      <c r="G3353" s="352"/>
      <c r="H3353" s="351">
        <f t="shared" si="424"/>
        <v>0</v>
      </c>
      <c r="I3353" s="351">
        <f t="shared" si="421"/>
        <v>2143.5396279999986</v>
      </c>
      <c r="J3353" s="351">
        <f t="shared" si="422"/>
        <v>0</v>
      </c>
      <c r="K3353" s="293">
        <f>SUM('Employee Salary Payroll Tax '!I3355:K3355)</f>
        <v>23540.09</v>
      </c>
      <c r="L3353" s="293">
        <f>'Employee Salary Payroll Tax '!H3355</f>
        <v>0</v>
      </c>
      <c r="M3353" s="293">
        <f t="shared" si="423"/>
        <v>48390.770000000004</v>
      </c>
      <c r="N3353" s="359">
        <f t="shared" si="417"/>
        <v>0</v>
      </c>
    </row>
    <row r="3354" spans="1:14">
      <c r="A3354" s="36">
        <f t="shared" si="418"/>
        <v>2031</v>
      </c>
      <c r="B3354" s="526"/>
      <c r="C3354" s="36" t="str">
        <f>VLOOKUP('Employee Salary Payroll Tax '!B3356,'Employee Salary Payroll Tax '!$D$1:$E$7,2,FALSE)</f>
        <v>IBEW</v>
      </c>
      <c r="D3354" s="61">
        <f t="shared" si="419"/>
        <v>6.875E-3</v>
      </c>
      <c r="E3354" s="351">
        <f>'Employee Salary Payroll Tax '!N3356</f>
        <v>39460.25</v>
      </c>
      <c r="F3354" s="351">
        <f t="shared" si="420"/>
        <v>39731.539218749997</v>
      </c>
      <c r="G3354" s="352"/>
      <c r="H3354" s="351">
        <f t="shared" si="424"/>
        <v>5539.75</v>
      </c>
      <c r="I3354" s="351">
        <f t="shared" si="421"/>
        <v>271.28921874999651</v>
      </c>
      <c r="J3354" s="351">
        <f t="shared" si="422"/>
        <v>1.6277353124999792</v>
      </c>
      <c r="K3354" s="293">
        <f>SUM('Employee Salary Payroll Tax '!I3356:K3356)</f>
        <v>39460.25</v>
      </c>
      <c r="L3354" s="293">
        <f>'Employee Salary Payroll Tax '!H3356</f>
        <v>0</v>
      </c>
      <c r="M3354" s="293">
        <f t="shared" si="423"/>
        <v>0</v>
      </c>
      <c r="N3354" s="359">
        <f t="shared" si="417"/>
        <v>1.6277353124587293</v>
      </c>
    </row>
    <row r="3355" spans="1:14">
      <c r="A3355" s="36">
        <f t="shared" si="418"/>
        <v>2032</v>
      </c>
      <c r="B3355" s="526"/>
      <c r="C3355" s="36" t="str">
        <f>VLOOKUP('Employee Salary Payroll Tax '!B3357,'Employee Salary Payroll Tax '!$D$1:$E$7,2,FALSE)</f>
        <v>NonUnion</v>
      </c>
      <c r="D3355" s="61">
        <f t="shared" si="419"/>
        <v>2.98E-2</v>
      </c>
      <c r="E3355" s="351">
        <f>'Employee Salary Payroll Tax '!N3357</f>
        <v>76924.320000000007</v>
      </c>
      <c r="F3355" s="351">
        <f t="shared" si="420"/>
        <v>79216.664736000006</v>
      </c>
      <c r="G3355" s="352"/>
      <c r="H3355" s="351">
        <f t="shared" si="424"/>
        <v>0</v>
      </c>
      <c r="I3355" s="351">
        <f t="shared" si="421"/>
        <v>2292.3447359999991</v>
      </c>
      <c r="J3355" s="351">
        <f t="shared" si="422"/>
        <v>0</v>
      </c>
      <c r="K3355" s="293">
        <f>SUM('Employee Salary Payroll Tax '!I3357:K3357)</f>
        <v>74556.42</v>
      </c>
      <c r="L3355" s="293">
        <f>'Employee Salary Payroll Tax '!H3357</f>
        <v>2367.9</v>
      </c>
      <c r="M3355" s="293">
        <f t="shared" si="423"/>
        <v>8.6401996668428183E-12</v>
      </c>
      <c r="N3355" s="359">
        <f t="shared" si="417"/>
        <v>0</v>
      </c>
    </row>
    <row r="3356" spans="1:14">
      <c r="A3356" s="36">
        <f t="shared" si="418"/>
        <v>2033</v>
      </c>
      <c r="B3356" s="526"/>
      <c r="C3356" s="36" t="str">
        <f>VLOOKUP('Employee Salary Payroll Tax '!B3358,'Employee Salary Payroll Tax '!$D$1:$E$7,2,FALSE)</f>
        <v>NonUnion</v>
      </c>
      <c r="D3356" s="61">
        <f t="shared" si="419"/>
        <v>2.98E-2</v>
      </c>
      <c r="E3356" s="351">
        <f>'Employee Salary Payroll Tax '!N3358</f>
        <v>62112.6</v>
      </c>
      <c r="F3356" s="351">
        <f t="shared" si="420"/>
        <v>63963.555480000003</v>
      </c>
      <c r="G3356" s="352"/>
      <c r="H3356" s="351">
        <f t="shared" si="424"/>
        <v>0</v>
      </c>
      <c r="I3356" s="351">
        <f t="shared" si="421"/>
        <v>1850.9554800000042</v>
      </c>
      <c r="J3356" s="351">
        <f t="shared" si="422"/>
        <v>0</v>
      </c>
      <c r="K3356" s="293">
        <f>SUM('Employee Salary Payroll Tax '!I3358:K3358)</f>
        <v>108.77</v>
      </c>
      <c r="L3356" s="293">
        <f>'Employee Salary Payroll Tax '!H3358</f>
        <v>0</v>
      </c>
      <c r="M3356" s="293">
        <f t="shared" si="423"/>
        <v>62003.83</v>
      </c>
      <c r="N3356" s="359">
        <f t="shared" si="417"/>
        <v>0</v>
      </c>
    </row>
    <row r="3357" spans="1:14">
      <c r="A3357" s="36">
        <f t="shared" si="418"/>
        <v>2034</v>
      </c>
      <c r="B3357" s="526"/>
      <c r="C3357" s="36" t="str">
        <f>VLOOKUP('Employee Salary Payroll Tax '!B3359,'Employee Salary Payroll Tax '!$D$1:$E$7,2,FALSE)</f>
        <v>IBEW</v>
      </c>
      <c r="D3357" s="61">
        <f t="shared" si="419"/>
        <v>6.875E-3</v>
      </c>
      <c r="E3357" s="351">
        <f>'Employee Salary Payroll Tax '!N3359</f>
        <v>216553.25</v>
      </c>
      <c r="F3357" s="351">
        <f t="shared" si="420"/>
        <v>218042.05359375</v>
      </c>
      <c r="G3357" s="352"/>
      <c r="H3357" s="351">
        <f t="shared" si="424"/>
        <v>0</v>
      </c>
      <c r="I3357" s="351">
        <f t="shared" si="421"/>
        <v>1488.8035937499953</v>
      </c>
      <c r="J3357" s="351">
        <f t="shared" si="422"/>
        <v>0</v>
      </c>
      <c r="K3357" s="293">
        <f>SUM('Employee Salary Payroll Tax '!I3359:K3359)</f>
        <v>189955.07</v>
      </c>
      <c r="L3357" s="293">
        <f>'Employee Salary Payroll Tax '!H3359</f>
        <v>0</v>
      </c>
      <c r="M3357" s="293">
        <f t="shared" si="423"/>
        <v>26598.179999999993</v>
      </c>
      <c r="N3357" s="359">
        <f t="shared" si="417"/>
        <v>0</v>
      </c>
    </row>
    <row r="3358" spans="1:14">
      <c r="A3358" s="36">
        <f t="shared" si="418"/>
        <v>2035</v>
      </c>
      <c r="B3358" s="526"/>
      <c r="C3358" s="36" t="str">
        <f>VLOOKUP('Employee Salary Payroll Tax '!B3360,'Employee Salary Payroll Tax '!$D$1:$E$7,2,FALSE)</f>
        <v>NonUnion</v>
      </c>
      <c r="D3358" s="61">
        <f t="shared" si="419"/>
        <v>2.98E-2</v>
      </c>
      <c r="E3358" s="351">
        <f>'Employee Salary Payroll Tax '!N3360</f>
        <v>51108.34</v>
      </c>
      <c r="F3358" s="351">
        <f t="shared" si="420"/>
        <v>52631.368532</v>
      </c>
      <c r="G3358" s="352"/>
      <c r="H3358" s="351">
        <f t="shared" si="424"/>
        <v>0</v>
      </c>
      <c r="I3358" s="351">
        <f t="shared" si="421"/>
        <v>1523.0285320000039</v>
      </c>
      <c r="J3358" s="351">
        <f t="shared" si="422"/>
        <v>0</v>
      </c>
      <c r="K3358" s="293">
        <f>SUM('Employee Salary Payroll Tax '!I3360:K3360)</f>
        <v>51108.34</v>
      </c>
      <c r="L3358" s="293">
        <f>'Employee Salary Payroll Tax '!H3360</f>
        <v>0</v>
      </c>
      <c r="M3358" s="293">
        <f t="shared" si="423"/>
        <v>0</v>
      </c>
      <c r="N3358" s="359">
        <f t="shared" si="417"/>
        <v>0</v>
      </c>
    </row>
    <row r="3359" spans="1:14">
      <c r="A3359" s="36">
        <f t="shared" si="418"/>
        <v>2036</v>
      </c>
      <c r="B3359" s="526"/>
      <c r="C3359" s="36" t="str">
        <f>VLOOKUP('Employee Salary Payroll Tax '!B3361,'Employee Salary Payroll Tax '!$D$1:$E$7,2,FALSE)</f>
        <v>NonUnion</v>
      </c>
      <c r="D3359" s="61">
        <f t="shared" si="419"/>
        <v>2.98E-2</v>
      </c>
      <c r="E3359" s="351">
        <f>'Employee Salary Payroll Tax '!N3361</f>
        <v>121620.31</v>
      </c>
      <c r="F3359" s="351">
        <f t="shared" si="420"/>
        <v>125244.59523800001</v>
      </c>
      <c r="G3359" s="352"/>
      <c r="H3359" s="351">
        <f t="shared" si="424"/>
        <v>0</v>
      </c>
      <c r="I3359" s="351">
        <f t="shared" si="421"/>
        <v>3624.2852380000113</v>
      </c>
      <c r="J3359" s="351">
        <f t="shared" si="422"/>
        <v>0</v>
      </c>
      <c r="K3359" s="293">
        <f>SUM('Employee Salary Payroll Tax '!I3361:K3361)</f>
        <v>121620.31</v>
      </c>
      <c r="L3359" s="293">
        <f>'Employee Salary Payroll Tax '!H3361</f>
        <v>0</v>
      </c>
      <c r="M3359" s="293">
        <f t="shared" si="423"/>
        <v>0</v>
      </c>
      <c r="N3359" s="359">
        <f t="shared" si="417"/>
        <v>0</v>
      </c>
    </row>
    <row r="3360" spans="1:14">
      <c r="A3360" s="36">
        <f t="shared" si="418"/>
        <v>2037</v>
      </c>
      <c r="B3360" s="526"/>
      <c r="C3360" s="36" t="str">
        <f>VLOOKUP('Employee Salary Payroll Tax '!B3362,'Employee Salary Payroll Tax '!$D$1:$E$7,2,FALSE)</f>
        <v>NonUnion</v>
      </c>
      <c r="D3360" s="61">
        <f t="shared" si="419"/>
        <v>2.98E-2</v>
      </c>
      <c r="E3360" s="351">
        <f>'Employee Salary Payroll Tax '!N3362</f>
        <v>96383.66</v>
      </c>
      <c r="F3360" s="351">
        <f t="shared" si="420"/>
        <v>99255.893068000005</v>
      </c>
      <c r="G3360" s="352"/>
      <c r="H3360" s="351">
        <f t="shared" si="424"/>
        <v>0</v>
      </c>
      <c r="I3360" s="351">
        <f t="shared" si="421"/>
        <v>2872.2330680000014</v>
      </c>
      <c r="J3360" s="351">
        <f t="shared" si="422"/>
        <v>0</v>
      </c>
      <c r="K3360" s="293">
        <f>SUM('Employee Salary Payroll Tax '!I3362:K3362)</f>
        <v>12064.08</v>
      </c>
      <c r="L3360" s="293">
        <f>'Employee Salary Payroll Tax '!H3362</f>
        <v>0</v>
      </c>
      <c r="M3360" s="293">
        <f t="shared" si="423"/>
        <v>84319.58</v>
      </c>
      <c r="N3360" s="359">
        <f t="shared" si="417"/>
        <v>0</v>
      </c>
    </row>
    <row r="3361" spans="1:14">
      <c r="A3361" s="36">
        <f t="shared" si="418"/>
        <v>2038</v>
      </c>
      <c r="B3361" s="526"/>
      <c r="C3361" s="36" t="str">
        <f>VLOOKUP('Employee Salary Payroll Tax '!B3363,'Employee Salary Payroll Tax '!$D$1:$E$7,2,FALSE)</f>
        <v>NonUnion</v>
      </c>
      <c r="D3361" s="61">
        <f t="shared" si="419"/>
        <v>2.98E-2</v>
      </c>
      <c r="E3361" s="351">
        <f>'Employee Salary Payroll Tax '!N3363</f>
        <v>11840.27</v>
      </c>
      <c r="F3361" s="351">
        <f t="shared" si="420"/>
        <v>12193.110046000002</v>
      </c>
      <c r="G3361" s="352"/>
      <c r="H3361" s="351">
        <f t="shared" si="424"/>
        <v>33159.729999999996</v>
      </c>
      <c r="I3361" s="351">
        <f t="shared" si="421"/>
        <v>352.84004600000117</v>
      </c>
      <c r="J3361" s="351">
        <f t="shared" si="422"/>
        <v>2.1170402760000071</v>
      </c>
      <c r="K3361" s="293">
        <f>SUM('Employee Salary Payroll Tax '!I3363:K3363)</f>
        <v>9578.43</v>
      </c>
      <c r="L3361" s="293">
        <f>'Employee Salary Payroll Tax '!H3363</f>
        <v>0</v>
      </c>
      <c r="M3361" s="293">
        <f t="shared" si="423"/>
        <v>2261.84</v>
      </c>
      <c r="N3361" s="359">
        <f t="shared" ref="N3361:N3424" si="425">J3361*K3361/(SUM(K3361:M3361)+0.000001)</f>
        <v>1.7126232838553617</v>
      </c>
    </row>
    <row r="3362" spans="1:14">
      <c r="A3362" s="36">
        <f t="shared" si="418"/>
        <v>2039</v>
      </c>
      <c r="B3362" s="526"/>
      <c r="C3362" s="36" t="str">
        <f>VLOOKUP('Employee Salary Payroll Tax '!B3364,'Employee Salary Payroll Tax '!$D$1:$E$7,2,FALSE)</f>
        <v>UA</v>
      </c>
      <c r="D3362" s="61">
        <f t="shared" si="419"/>
        <v>0.03</v>
      </c>
      <c r="E3362" s="351">
        <f>'Employee Salary Payroll Tax '!N3364</f>
        <v>79988.3</v>
      </c>
      <c r="F3362" s="351">
        <f t="shared" si="420"/>
        <v>82387.949000000008</v>
      </c>
      <c r="G3362" s="352"/>
      <c r="H3362" s="351">
        <f t="shared" si="424"/>
        <v>0</v>
      </c>
      <c r="I3362" s="351">
        <f t="shared" si="421"/>
        <v>2399.6490000000049</v>
      </c>
      <c r="J3362" s="351">
        <f t="shared" si="422"/>
        <v>0</v>
      </c>
      <c r="K3362" s="293">
        <f>SUM('Employee Salary Payroll Tax '!I3364:K3364)</f>
        <v>72088.040000000008</v>
      </c>
      <c r="L3362" s="293">
        <f>'Employee Salary Payroll Tax '!H3364</f>
        <v>1072</v>
      </c>
      <c r="M3362" s="293">
        <f t="shared" si="423"/>
        <v>6828.2599999999948</v>
      </c>
      <c r="N3362" s="359">
        <f t="shared" si="425"/>
        <v>0</v>
      </c>
    </row>
    <row r="3363" spans="1:14">
      <c r="A3363" s="36">
        <f t="shared" si="418"/>
        <v>2040</v>
      </c>
      <c r="B3363" s="526"/>
      <c r="C3363" s="36" t="str">
        <f>VLOOKUP('Employee Salary Payroll Tax '!B3365,'Employee Salary Payroll Tax '!$D$1:$E$7,2,FALSE)</f>
        <v>NonUnion</v>
      </c>
      <c r="D3363" s="61">
        <f t="shared" si="419"/>
        <v>2.98E-2</v>
      </c>
      <c r="E3363" s="351">
        <f>'Employee Salary Payroll Tax '!N3365</f>
        <v>69454.53</v>
      </c>
      <c r="F3363" s="351">
        <f t="shared" si="420"/>
        <v>71524.274994000007</v>
      </c>
      <c r="G3363" s="352"/>
      <c r="H3363" s="351">
        <f t="shared" si="424"/>
        <v>0</v>
      </c>
      <c r="I3363" s="351">
        <f t="shared" si="421"/>
        <v>2069.7449940000079</v>
      </c>
      <c r="J3363" s="351">
        <f t="shared" si="422"/>
        <v>0</v>
      </c>
      <c r="K3363" s="293">
        <f>SUM('Employee Salary Payroll Tax '!I3365:K3365)</f>
        <v>42428.03</v>
      </c>
      <c r="L3363" s="293">
        <f>'Employee Salary Payroll Tax '!H3365</f>
        <v>0</v>
      </c>
      <c r="M3363" s="293">
        <f t="shared" si="423"/>
        <v>27026.5</v>
      </c>
      <c r="N3363" s="359">
        <f t="shared" si="425"/>
        <v>0</v>
      </c>
    </row>
    <row r="3364" spans="1:14">
      <c r="A3364" s="36">
        <f t="shared" si="418"/>
        <v>2041</v>
      </c>
      <c r="B3364" s="526"/>
      <c r="C3364" s="36" t="str">
        <f>VLOOKUP('Employee Salary Payroll Tax '!B3366,'Employee Salary Payroll Tax '!$D$1:$E$7,2,FALSE)</f>
        <v>IBEW</v>
      </c>
      <c r="D3364" s="61">
        <f t="shared" si="419"/>
        <v>6.875E-3</v>
      </c>
      <c r="E3364" s="351">
        <f>'Employee Salary Payroll Tax '!N3366</f>
        <v>113097.97</v>
      </c>
      <c r="F3364" s="351">
        <f t="shared" si="420"/>
        <v>113875.51854375</v>
      </c>
      <c r="G3364" s="352"/>
      <c r="H3364" s="351">
        <f t="shared" si="424"/>
        <v>0</v>
      </c>
      <c r="I3364" s="351">
        <f t="shared" si="421"/>
        <v>777.54854375000286</v>
      </c>
      <c r="J3364" s="351">
        <f t="shared" si="422"/>
        <v>0</v>
      </c>
      <c r="K3364" s="293">
        <f>SUM('Employee Salary Payroll Tax '!I3366:K3366)</f>
        <v>91211.54</v>
      </c>
      <c r="L3364" s="293">
        <f>'Employee Salary Payroll Tax '!H3366</f>
        <v>0</v>
      </c>
      <c r="M3364" s="293">
        <f t="shared" si="423"/>
        <v>21886.430000000008</v>
      </c>
      <c r="N3364" s="359">
        <f t="shared" si="425"/>
        <v>0</v>
      </c>
    </row>
    <row r="3365" spans="1:14">
      <c r="A3365" s="36">
        <f t="shared" si="418"/>
        <v>2042</v>
      </c>
      <c r="B3365" s="526"/>
      <c r="C3365" s="36" t="str">
        <f>VLOOKUP('Employee Salary Payroll Tax '!B3367,'Employee Salary Payroll Tax '!$D$1:$E$7,2,FALSE)</f>
        <v>NonUnion</v>
      </c>
      <c r="D3365" s="61">
        <f t="shared" si="419"/>
        <v>2.98E-2</v>
      </c>
      <c r="E3365" s="351">
        <f>'Employee Salary Payroll Tax '!N3367</f>
        <v>40637.85</v>
      </c>
      <c r="F3365" s="351">
        <f t="shared" si="420"/>
        <v>41848.857929999998</v>
      </c>
      <c r="G3365" s="352"/>
      <c r="H3365" s="351">
        <f t="shared" si="424"/>
        <v>4362.1500000000015</v>
      </c>
      <c r="I3365" s="351">
        <f t="shared" si="421"/>
        <v>1211.0079299999998</v>
      </c>
      <c r="J3365" s="351">
        <f t="shared" si="422"/>
        <v>7.2660475799999986</v>
      </c>
      <c r="K3365" s="293">
        <f>SUM('Employee Salary Payroll Tax '!I3367:K3367)</f>
        <v>24917.52</v>
      </c>
      <c r="L3365" s="293">
        <f>'Employee Salary Payroll Tax '!H3367</f>
        <v>0</v>
      </c>
      <c r="M3365" s="293">
        <f t="shared" si="423"/>
        <v>15720.329999999998</v>
      </c>
      <c r="N3365" s="359">
        <f t="shared" si="425"/>
        <v>4.4552525758903663</v>
      </c>
    </row>
    <row r="3366" spans="1:14">
      <c r="A3366" s="36">
        <f t="shared" si="418"/>
        <v>2043</v>
      </c>
      <c r="B3366" s="526"/>
      <c r="C3366" s="36" t="str">
        <f>VLOOKUP('Employee Salary Payroll Tax '!B3368,'Employee Salary Payroll Tax '!$D$1:$E$7,2,FALSE)</f>
        <v>NonUnion</v>
      </c>
      <c r="D3366" s="61">
        <f t="shared" si="419"/>
        <v>2.98E-2</v>
      </c>
      <c r="E3366" s="351">
        <f>'Employee Salary Payroll Tax '!N3368</f>
        <v>23460.07</v>
      </c>
      <c r="F3366" s="351">
        <f t="shared" si="420"/>
        <v>24159.180086</v>
      </c>
      <c r="G3366" s="352"/>
      <c r="H3366" s="351">
        <f t="shared" si="424"/>
        <v>21539.93</v>
      </c>
      <c r="I3366" s="351">
        <f t="shared" si="421"/>
        <v>699.11008600000059</v>
      </c>
      <c r="J3366" s="351">
        <f t="shared" si="422"/>
        <v>4.1946605160000034</v>
      </c>
      <c r="K3366" s="293">
        <f>SUM('Employee Salary Payroll Tax '!I3368:K3368)</f>
        <v>17842.52</v>
      </c>
      <c r="L3366" s="293">
        <f>'Employee Salary Payroll Tax '!H3368</f>
        <v>0</v>
      </c>
      <c r="M3366" s="293">
        <f t="shared" si="423"/>
        <v>5617.5499999999993</v>
      </c>
      <c r="N3366" s="359">
        <f t="shared" si="425"/>
        <v>3.1902425758640169</v>
      </c>
    </row>
    <row r="3367" spans="1:14">
      <c r="A3367" s="36">
        <f t="shared" si="418"/>
        <v>2044</v>
      </c>
      <c r="B3367" s="526"/>
      <c r="C3367" s="36" t="str">
        <f>VLOOKUP('Employee Salary Payroll Tax '!B3369,'Employee Salary Payroll Tax '!$D$1:$E$7,2,FALSE)</f>
        <v>IBEW</v>
      </c>
      <c r="D3367" s="61">
        <f t="shared" si="419"/>
        <v>6.875E-3</v>
      </c>
      <c r="E3367" s="351">
        <f>'Employee Salary Payroll Tax '!N3369</f>
        <v>10.79</v>
      </c>
      <c r="F3367" s="351">
        <f t="shared" si="420"/>
        <v>10.864181249999998</v>
      </c>
      <c r="G3367" s="352"/>
      <c r="H3367" s="351">
        <f t="shared" si="424"/>
        <v>44989.21</v>
      </c>
      <c r="I3367" s="351">
        <f t="shared" si="421"/>
        <v>7.4181249999998755E-2</v>
      </c>
      <c r="J3367" s="351">
        <f t="shared" si="422"/>
        <v>4.4508749999999252E-4</v>
      </c>
      <c r="K3367" s="293">
        <f>SUM('Employee Salary Payroll Tax '!I3369:K3369)</f>
        <v>8.7899999999999991</v>
      </c>
      <c r="L3367" s="293">
        <f>'Employee Salary Payroll Tax '!H3369</f>
        <v>0</v>
      </c>
      <c r="M3367" s="293">
        <f t="shared" si="423"/>
        <v>2</v>
      </c>
      <c r="N3367" s="359">
        <f t="shared" si="425"/>
        <v>3.6258746639596557E-4</v>
      </c>
    </row>
    <row r="3368" spans="1:14">
      <c r="A3368" s="36">
        <f t="shared" si="418"/>
        <v>2045</v>
      </c>
      <c r="B3368" s="526"/>
      <c r="C3368" s="36" t="str">
        <f>VLOOKUP('Employee Salary Payroll Tax '!B3370,'Employee Salary Payroll Tax '!$D$1:$E$7,2,FALSE)</f>
        <v>IBEW</v>
      </c>
      <c r="D3368" s="61">
        <f t="shared" si="419"/>
        <v>6.875E-3</v>
      </c>
      <c r="E3368" s="351">
        <f>'Employee Salary Payroll Tax '!N3370</f>
        <v>59809.43</v>
      </c>
      <c r="F3368" s="351">
        <f t="shared" si="420"/>
        <v>60220.619831249998</v>
      </c>
      <c r="G3368" s="352"/>
      <c r="H3368" s="351">
        <f t="shared" si="424"/>
        <v>0</v>
      </c>
      <c r="I3368" s="351">
        <f t="shared" si="421"/>
        <v>411.18983124999795</v>
      </c>
      <c r="J3368" s="351">
        <f t="shared" si="422"/>
        <v>0</v>
      </c>
      <c r="K3368" s="293">
        <f>SUM('Employee Salary Payroll Tax '!I3370:K3370)</f>
        <v>59411.82</v>
      </c>
      <c r="L3368" s="293">
        <f>'Employee Salary Payroll Tax '!H3370</f>
        <v>0</v>
      </c>
      <c r="M3368" s="293">
        <f t="shared" si="423"/>
        <v>397.61000000000058</v>
      </c>
      <c r="N3368" s="359">
        <f t="shared" si="425"/>
        <v>0</v>
      </c>
    </row>
    <row r="3369" spans="1:14">
      <c r="A3369" s="36">
        <f t="shared" si="418"/>
        <v>2046</v>
      </c>
      <c r="B3369" s="526"/>
      <c r="C3369" s="36" t="str">
        <f>VLOOKUP('Employee Salary Payroll Tax '!B3371,'Employee Salary Payroll Tax '!$D$1:$E$7,2,FALSE)</f>
        <v>NonUnion</v>
      </c>
      <c r="D3369" s="61">
        <f t="shared" si="419"/>
        <v>2.98E-2</v>
      </c>
      <c r="E3369" s="351">
        <f>'Employee Salary Payroll Tax '!N3371</f>
        <v>74210.509999999995</v>
      </c>
      <c r="F3369" s="351">
        <f t="shared" si="420"/>
        <v>76421.983198000002</v>
      </c>
      <c r="G3369" s="352"/>
      <c r="H3369" s="351">
        <f t="shared" si="424"/>
        <v>0</v>
      </c>
      <c r="I3369" s="351">
        <f t="shared" si="421"/>
        <v>2211.473198000007</v>
      </c>
      <c r="J3369" s="351">
        <f t="shared" si="422"/>
        <v>0</v>
      </c>
      <c r="K3369" s="293">
        <f>SUM('Employee Salary Payroll Tax '!I3371:K3371)</f>
        <v>43122.689999999995</v>
      </c>
      <c r="L3369" s="293">
        <f>'Employee Salary Payroll Tax '!H3371</f>
        <v>0</v>
      </c>
      <c r="M3369" s="293">
        <f t="shared" si="423"/>
        <v>31087.82</v>
      </c>
      <c r="N3369" s="359">
        <f t="shared" si="425"/>
        <v>0</v>
      </c>
    </row>
    <row r="3370" spans="1:14">
      <c r="A3370" s="36">
        <f t="shared" si="418"/>
        <v>2047</v>
      </c>
      <c r="B3370" s="526"/>
      <c r="C3370" s="36" t="str">
        <f>VLOOKUP('Employee Salary Payroll Tax '!B3372,'Employee Salary Payroll Tax '!$D$1:$E$7,2,FALSE)</f>
        <v>IBEW</v>
      </c>
      <c r="D3370" s="61">
        <f t="shared" si="419"/>
        <v>6.875E-3</v>
      </c>
      <c r="E3370" s="351">
        <f>'Employee Salary Payroll Tax '!N3372</f>
        <v>125246.24</v>
      </c>
      <c r="F3370" s="351">
        <f t="shared" si="420"/>
        <v>126107.3079</v>
      </c>
      <c r="G3370" s="352"/>
      <c r="H3370" s="351">
        <f t="shared" si="424"/>
        <v>0</v>
      </c>
      <c r="I3370" s="351">
        <f t="shared" si="421"/>
        <v>861.06789999999455</v>
      </c>
      <c r="J3370" s="351">
        <f t="shared" si="422"/>
        <v>0</v>
      </c>
      <c r="K3370" s="293">
        <f>SUM('Employee Salary Payroll Tax '!I3372:K3372)</f>
        <v>125217.65</v>
      </c>
      <c r="L3370" s="293">
        <f>'Employee Salary Payroll Tax '!H3372</f>
        <v>0</v>
      </c>
      <c r="M3370" s="293">
        <f t="shared" si="423"/>
        <v>28.590000000011059</v>
      </c>
      <c r="N3370" s="359">
        <f t="shared" si="425"/>
        <v>0</v>
      </c>
    </row>
    <row r="3371" spans="1:14">
      <c r="A3371" s="36">
        <f t="shared" si="418"/>
        <v>2048</v>
      </c>
      <c r="B3371" s="526"/>
      <c r="C3371" s="36" t="str">
        <f>VLOOKUP('Employee Salary Payroll Tax '!B3373,'Employee Salary Payroll Tax '!$D$1:$E$7,2,FALSE)</f>
        <v>NonUnion</v>
      </c>
      <c r="D3371" s="61">
        <f t="shared" si="419"/>
        <v>2.98E-2</v>
      </c>
      <c r="E3371" s="351">
        <f>'Employee Salary Payroll Tax '!N3373</f>
        <v>80134.8</v>
      </c>
      <c r="F3371" s="351">
        <f t="shared" si="420"/>
        <v>82522.817040000009</v>
      </c>
      <c r="G3371" s="352"/>
      <c r="H3371" s="351">
        <f t="shared" si="424"/>
        <v>0</v>
      </c>
      <c r="I3371" s="351">
        <f t="shared" si="421"/>
        <v>2388.0170400000061</v>
      </c>
      <c r="J3371" s="351">
        <f t="shared" si="422"/>
        <v>0</v>
      </c>
      <c r="K3371" s="293">
        <f>SUM('Employee Salary Payroll Tax '!I3373:K3373)</f>
        <v>14321.5</v>
      </c>
      <c r="L3371" s="293">
        <f>'Employee Salary Payroll Tax '!H3373</f>
        <v>0</v>
      </c>
      <c r="M3371" s="293">
        <f t="shared" si="423"/>
        <v>65813.3</v>
      </c>
      <c r="N3371" s="359">
        <f t="shared" si="425"/>
        <v>0</v>
      </c>
    </row>
    <row r="3372" spans="1:14">
      <c r="A3372" s="36">
        <f t="shared" si="418"/>
        <v>2049</v>
      </c>
      <c r="B3372" s="526"/>
      <c r="C3372" s="36" t="str">
        <f>VLOOKUP('Employee Salary Payroll Tax '!B3374,'Employee Salary Payroll Tax '!$D$1:$E$7,2,FALSE)</f>
        <v>NonUnion</v>
      </c>
      <c r="D3372" s="61">
        <f t="shared" si="419"/>
        <v>2.98E-2</v>
      </c>
      <c r="E3372" s="351">
        <f>'Employee Salary Payroll Tax '!N3374</f>
        <v>60396.06</v>
      </c>
      <c r="F3372" s="351">
        <f t="shared" si="420"/>
        <v>62195.862588000004</v>
      </c>
      <c r="G3372" s="352"/>
      <c r="H3372" s="351">
        <f t="shared" si="424"/>
        <v>0</v>
      </c>
      <c r="I3372" s="351">
        <f t="shared" si="421"/>
        <v>1799.8025880000059</v>
      </c>
      <c r="J3372" s="351">
        <f t="shared" si="422"/>
        <v>0</v>
      </c>
      <c r="K3372" s="293">
        <f>SUM('Employee Salary Payroll Tax '!I3374:K3374)</f>
        <v>19437.009999999998</v>
      </c>
      <c r="L3372" s="293">
        <f>'Employee Salary Payroll Tax '!H3374</f>
        <v>0</v>
      </c>
      <c r="M3372" s="293">
        <f t="shared" si="423"/>
        <v>40959.050000000003</v>
      </c>
      <c r="N3372" s="359">
        <f t="shared" si="425"/>
        <v>0</v>
      </c>
    </row>
    <row r="3373" spans="1:14">
      <c r="A3373" s="36">
        <f t="shared" ref="A3373:A3436" si="426">+A3372+1</f>
        <v>2050</v>
      </c>
      <c r="B3373" s="526"/>
      <c r="C3373" s="36" t="str">
        <f>VLOOKUP('Employee Salary Payroll Tax '!B3375,'Employee Salary Payroll Tax '!$D$1:$E$7,2,FALSE)</f>
        <v>NonUnion</v>
      </c>
      <c r="D3373" s="61">
        <f t="shared" si="419"/>
        <v>2.98E-2</v>
      </c>
      <c r="E3373" s="351">
        <f>'Employee Salary Payroll Tax '!N3375</f>
        <v>80714.98</v>
      </c>
      <c r="F3373" s="351">
        <f t="shared" si="420"/>
        <v>83120.286403999999</v>
      </c>
      <c r="G3373" s="352"/>
      <c r="H3373" s="351">
        <f t="shared" si="424"/>
        <v>0</v>
      </c>
      <c r="I3373" s="351">
        <f t="shared" si="421"/>
        <v>2405.3064040000027</v>
      </c>
      <c r="J3373" s="351">
        <f t="shared" si="422"/>
        <v>0</v>
      </c>
      <c r="K3373" s="293">
        <f>SUM('Employee Salary Payroll Tax '!I3375:K3375)</f>
        <v>71926.02</v>
      </c>
      <c r="L3373" s="293">
        <f>'Employee Salary Payroll Tax '!H3375</f>
        <v>0</v>
      </c>
      <c r="M3373" s="293">
        <f t="shared" si="423"/>
        <v>8788.9599999999919</v>
      </c>
      <c r="N3373" s="359">
        <f t="shared" si="425"/>
        <v>0</v>
      </c>
    </row>
    <row r="3374" spans="1:14">
      <c r="A3374" s="36">
        <f t="shared" si="426"/>
        <v>2051</v>
      </c>
      <c r="B3374" s="526"/>
      <c r="C3374" s="36" t="str">
        <f>VLOOKUP('Employee Salary Payroll Tax '!B3376,'Employee Salary Payroll Tax '!$D$1:$E$7,2,FALSE)</f>
        <v>IBEW</v>
      </c>
      <c r="D3374" s="61">
        <f t="shared" si="419"/>
        <v>6.875E-3</v>
      </c>
      <c r="E3374" s="351">
        <f>'Employee Salary Payroll Tax '!N3376</f>
        <v>44119.37</v>
      </c>
      <c r="F3374" s="351">
        <f t="shared" si="420"/>
        <v>44422.690668750001</v>
      </c>
      <c r="G3374" s="352"/>
      <c r="H3374" s="351">
        <f t="shared" si="424"/>
        <v>880.62999999999738</v>
      </c>
      <c r="I3374" s="351">
        <f t="shared" si="421"/>
        <v>303.32066874999873</v>
      </c>
      <c r="J3374" s="351">
        <f t="shared" si="422"/>
        <v>1.8199240124999925</v>
      </c>
      <c r="K3374" s="293">
        <f>SUM('Employee Salary Payroll Tax '!I3376:K3376)</f>
        <v>1604.27</v>
      </c>
      <c r="L3374" s="293">
        <f>'Employee Salary Payroll Tax '!H3376</f>
        <v>0</v>
      </c>
      <c r="M3374" s="293">
        <f t="shared" si="423"/>
        <v>42515.100000000006</v>
      </c>
      <c r="N3374" s="359">
        <f t="shared" si="425"/>
        <v>6.6176137498499779E-2</v>
      </c>
    </row>
    <row r="3375" spans="1:14">
      <c r="A3375" s="36">
        <f t="shared" si="426"/>
        <v>2052</v>
      </c>
      <c r="B3375" s="526"/>
      <c r="C3375" s="36" t="str">
        <f>VLOOKUP('Employee Salary Payroll Tax '!B3377,'Employee Salary Payroll Tax '!$D$1:$E$7,2,FALSE)</f>
        <v>NonUnion</v>
      </c>
      <c r="D3375" s="61">
        <f t="shared" si="419"/>
        <v>2.98E-2</v>
      </c>
      <c r="E3375" s="351">
        <f>'Employee Salary Payroll Tax '!N3377</f>
        <v>36863.980000000003</v>
      </c>
      <c r="F3375" s="351">
        <f t="shared" si="420"/>
        <v>37962.526604000006</v>
      </c>
      <c r="G3375" s="352"/>
      <c r="H3375" s="351">
        <f t="shared" si="424"/>
        <v>8136.0199999999968</v>
      </c>
      <c r="I3375" s="351">
        <f t="shared" si="421"/>
        <v>1098.5466040000028</v>
      </c>
      <c r="J3375" s="351">
        <f t="shared" si="422"/>
        <v>6.5912796240000171</v>
      </c>
      <c r="K3375" s="293">
        <f>SUM('Employee Salary Payroll Tax '!I3377:K3377)</f>
        <v>36863.980000000003</v>
      </c>
      <c r="L3375" s="293">
        <f>'Employee Salary Payroll Tax '!H3377</f>
        <v>0</v>
      </c>
      <c r="M3375" s="293">
        <f t="shared" si="423"/>
        <v>0</v>
      </c>
      <c r="N3375" s="359">
        <f t="shared" si="425"/>
        <v>6.591279623821217</v>
      </c>
    </row>
    <row r="3376" spans="1:14">
      <c r="A3376" s="36">
        <f t="shared" si="426"/>
        <v>2053</v>
      </c>
      <c r="B3376" s="526"/>
      <c r="C3376" s="36" t="str">
        <f>VLOOKUP('Employee Salary Payroll Tax '!B3378,'Employee Salary Payroll Tax '!$D$1:$E$7,2,FALSE)</f>
        <v>NonUnion</v>
      </c>
      <c r="D3376" s="61">
        <f t="shared" si="419"/>
        <v>2.98E-2</v>
      </c>
      <c r="E3376" s="351">
        <f>'Employee Salary Payroll Tax '!N3378</f>
        <v>114279.01</v>
      </c>
      <c r="F3376" s="351">
        <f t="shared" si="420"/>
        <v>117684.524498</v>
      </c>
      <c r="G3376" s="352"/>
      <c r="H3376" s="351">
        <f t="shared" si="424"/>
        <v>0</v>
      </c>
      <c r="I3376" s="351">
        <f t="shared" si="421"/>
        <v>3405.5144980000041</v>
      </c>
      <c r="J3376" s="351">
        <f t="shared" si="422"/>
        <v>0</v>
      </c>
      <c r="K3376" s="293">
        <f>SUM('Employee Salary Payroll Tax '!I3378:K3378)</f>
        <v>111702.41</v>
      </c>
      <c r="L3376" s="293">
        <f>'Employee Salary Payroll Tax '!H3378</f>
        <v>0</v>
      </c>
      <c r="M3376" s="293">
        <f t="shared" si="423"/>
        <v>2576.5999999999913</v>
      </c>
      <c r="N3376" s="359">
        <f t="shared" si="425"/>
        <v>0</v>
      </c>
    </row>
    <row r="3377" spans="1:14">
      <c r="A3377" s="36">
        <f t="shared" si="426"/>
        <v>2054</v>
      </c>
      <c r="B3377" s="526"/>
      <c r="C3377" s="36" t="str">
        <f>VLOOKUP('Employee Salary Payroll Tax '!B3379,'Employee Salary Payroll Tax '!$D$1:$E$7,2,FALSE)</f>
        <v>IBEW</v>
      </c>
      <c r="D3377" s="61">
        <f t="shared" si="419"/>
        <v>6.875E-3</v>
      </c>
      <c r="E3377" s="351">
        <f>'Employee Salary Payroll Tax '!N3379</f>
        <v>477.44</v>
      </c>
      <c r="F3377" s="351">
        <f t="shared" si="420"/>
        <v>480.72239999999999</v>
      </c>
      <c r="G3377" s="352"/>
      <c r="H3377" s="351">
        <f t="shared" si="424"/>
        <v>44522.559999999998</v>
      </c>
      <c r="I3377" s="351">
        <f t="shared" si="421"/>
        <v>3.2823999999999955</v>
      </c>
      <c r="J3377" s="351">
        <f t="shared" si="422"/>
        <v>1.9694399999999973E-2</v>
      </c>
      <c r="K3377" s="293">
        <f>SUM('Employee Salary Payroll Tax '!I3379:K3379)</f>
        <v>477.44</v>
      </c>
      <c r="L3377" s="293">
        <f>'Employee Salary Payroll Tax '!H3379</f>
        <v>0</v>
      </c>
      <c r="M3377" s="293">
        <f t="shared" si="423"/>
        <v>0</v>
      </c>
      <c r="N3377" s="359">
        <f t="shared" si="425"/>
        <v>1.9694399958749973E-2</v>
      </c>
    </row>
    <row r="3378" spans="1:14">
      <c r="A3378" s="36">
        <f t="shared" si="426"/>
        <v>2055</v>
      </c>
      <c r="B3378" s="526"/>
      <c r="C3378" s="36" t="str">
        <f>VLOOKUP('Employee Salary Payroll Tax '!B3380,'Employee Salary Payroll Tax '!$D$1:$E$7,2,FALSE)</f>
        <v>IBEW</v>
      </c>
      <c r="D3378" s="61">
        <f t="shared" si="419"/>
        <v>6.875E-3</v>
      </c>
      <c r="E3378" s="351">
        <f>'Employee Salary Payroll Tax '!N3380</f>
        <v>196886.88</v>
      </c>
      <c r="F3378" s="351">
        <f t="shared" si="420"/>
        <v>198240.4773</v>
      </c>
      <c r="G3378" s="352"/>
      <c r="H3378" s="351">
        <f t="shared" si="424"/>
        <v>0</v>
      </c>
      <c r="I3378" s="351">
        <f t="shared" si="421"/>
        <v>1353.597299999994</v>
      </c>
      <c r="J3378" s="351">
        <f t="shared" si="422"/>
        <v>0</v>
      </c>
      <c r="K3378" s="293">
        <f>SUM('Employee Salary Payroll Tax '!I3380:K3380)</f>
        <v>169820.9</v>
      </c>
      <c r="L3378" s="293">
        <f>'Employee Salary Payroll Tax '!H3380</f>
        <v>0</v>
      </c>
      <c r="M3378" s="293">
        <f t="shared" si="423"/>
        <v>27065.98000000001</v>
      </c>
      <c r="N3378" s="359">
        <f t="shared" si="425"/>
        <v>0</v>
      </c>
    </row>
    <row r="3379" spans="1:14">
      <c r="A3379" s="36">
        <f t="shared" si="426"/>
        <v>2056</v>
      </c>
      <c r="B3379" s="526"/>
      <c r="C3379" s="36" t="str">
        <f>VLOOKUP('Employee Salary Payroll Tax '!B3381,'Employee Salary Payroll Tax '!$D$1:$E$7,2,FALSE)</f>
        <v>NonUnion</v>
      </c>
      <c r="D3379" s="61">
        <f t="shared" si="419"/>
        <v>2.98E-2</v>
      </c>
      <c r="E3379" s="351">
        <f>'Employee Salary Payroll Tax '!N3381</f>
        <v>39626.769999999997</v>
      </c>
      <c r="F3379" s="351">
        <f t="shared" si="420"/>
        <v>40807.647745999995</v>
      </c>
      <c r="G3379" s="352"/>
      <c r="H3379" s="351">
        <f t="shared" si="424"/>
        <v>5373.2300000000032</v>
      </c>
      <c r="I3379" s="351">
        <f t="shared" si="421"/>
        <v>1180.8777459999983</v>
      </c>
      <c r="J3379" s="351">
        <f t="shared" si="422"/>
        <v>7.0852664759999895</v>
      </c>
      <c r="K3379" s="293">
        <f>SUM('Employee Salary Payroll Tax '!I3381:K3381)</f>
        <v>0</v>
      </c>
      <c r="L3379" s="293">
        <f>'Employee Salary Payroll Tax '!H3381</f>
        <v>0</v>
      </c>
      <c r="M3379" s="293">
        <f t="shared" si="423"/>
        <v>39626.769999999997</v>
      </c>
      <c r="N3379" s="359">
        <f t="shared" si="425"/>
        <v>0</v>
      </c>
    </row>
    <row r="3380" spans="1:14">
      <c r="A3380" s="36">
        <f t="shared" si="426"/>
        <v>2057</v>
      </c>
      <c r="B3380" s="526"/>
      <c r="C3380" s="36" t="str">
        <f>VLOOKUP('Employee Salary Payroll Tax '!B3382,'Employee Salary Payroll Tax '!$D$1:$E$7,2,FALSE)</f>
        <v>NonUnion</v>
      </c>
      <c r="D3380" s="61">
        <f t="shared" si="419"/>
        <v>2.98E-2</v>
      </c>
      <c r="E3380" s="351">
        <f>'Employee Salary Payroll Tax '!N3382</f>
        <v>61584.480000000003</v>
      </c>
      <c r="F3380" s="351">
        <f t="shared" si="420"/>
        <v>63419.697504000003</v>
      </c>
      <c r="G3380" s="352"/>
      <c r="H3380" s="351">
        <f t="shared" si="424"/>
        <v>0</v>
      </c>
      <c r="I3380" s="351">
        <f t="shared" si="421"/>
        <v>1835.2175040000002</v>
      </c>
      <c r="J3380" s="351">
        <f t="shared" si="422"/>
        <v>0</v>
      </c>
      <c r="K3380" s="293">
        <f>SUM('Employee Salary Payroll Tax '!I3382:K3382)</f>
        <v>2331.9300000000003</v>
      </c>
      <c r="L3380" s="293">
        <f>'Employee Salary Payroll Tax '!H3382</f>
        <v>0</v>
      </c>
      <c r="M3380" s="293">
        <f t="shared" si="423"/>
        <v>59252.55</v>
      </c>
      <c r="N3380" s="359">
        <f t="shared" si="425"/>
        <v>0</v>
      </c>
    </row>
    <row r="3381" spans="1:14">
      <c r="A3381" s="36">
        <f t="shared" si="426"/>
        <v>2058</v>
      </c>
      <c r="B3381" s="526"/>
      <c r="C3381" s="36" t="str">
        <f>VLOOKUP('Employee Salary Payroll Tax '!B3383,'Employee Salary Payroll Tax '!$D$1:$E$7,2,FALSE)</f>
        <v>IBEW</v>
      </c>
      <c r="D3381" s="61">
        <f t="shared" si="419"/>
        <v>6.875E-3</v>
      </c>
      <c r="E3381" s="351">
        <f>'Employee Salary Payroll Tax '!N3383</f>
        <v>163876.01</v>
      </c>
      <c r="F3381" s="351">
        <f t="shared" si="420"/>
        <v>165002.65756875</v>
      </c>
      <c r="G3381" s="352"/>
      <c r="H3381" s="351">
        <f t="shared" si="424"/>
        <v>0</v>
      </c>
      <c r="I3381" s="351">
        <f t="shared" si="421"/>
        <v>1126.6475687499915</v>
      </c>
      <c r="J3381" s="351">
        <f t="shared" si="422"/>
        <v>0</v>
      </c>
      <c r="K3381" s="293">
        <f>SUM('Employee Salary Payroll Tax '!I3383:K3383)</f>
        <v>161121.25</v>
      </c>
      <c r="L3381" s="293">
        <f>'Employee Salary Payroll Tax '!H3383</f>
        <v>0</v>
      </c>
      <c r="M3381" s="293">
        <f t="shared" si="423"/>
        <v>2754.7600000000093</v>
      </c>
      <c r="N3381" s="359">
        <f t="shared" si="425"/>
        <v>0</v>
      </c>
    </row>
    <row r="3382" spans="1:14">
      <c r="A3382" s="36">
        <f t="shared" si="426"/>
        <v>2059</v>
      </c>
      <c r="B3382" s="526"/>
      <c r="C3382" s="36" t="str">
        <f>VLOOKUP('Employee Salary Payroll Tax '!B3384,'Employee Salary Payroll Tax '!$D$1:$E$7,2,FALSE)</f>
        <v>IBEW</v>
      </c>
      <c r="D3382" s="61">
        <f t="shared" si="419"/>
        <v>6.875E-3</v>
      </c>
      <c r="E3382" s="351">
        <f>'Employee Salary Payroll Tax '!N3384</f>
        <v>40554.54</v>
      </c>
      <c r="F3382" s="351">
        <f t="shared" si="420"/>
        <v>40833.352462499999</v>
      </c>
      <c r="G3382" s="352"/>
      <c r="H3382" s="351">
        <f t="shared" si="424"/>
        <v>4445.4599999999991</v>
      </c>
      <c r="I3382" s="351">
        <f t="shared" si="421"/>
        <v>278.81246249999822</v>
      </c>
      <c r="J3382" s="351">
        <f t="shared" si="422"/>
        <v>1.6728747749999893</v>
      </c>
      <c r="K3382" s="293">
        <f>SUM('Employee Salary Payroll Tax '!I3384:K3384)</f>
        <v>40554.54</v>
      </c>
      <c r="L3382" s="293">
        <f>'Employee Salary Payroll Tax '!H3384</f>
        <v>0</v>
      </c>
      <c r="M3382" s="293">
        <f t="shared" si="423"/>
        <v>0</v>
      </c>
      <c r="N3382" s="359">
        <f t="shared" si="425"/>
        <v>1.6728747749587392</v>
      </c>
    </row>
    <row r="3383" spans="1:14">
      <c r="A3383" s="36">
        <f t="shared" si="426"/>
        <v>2060</v>
      </c>
      <c r="B3383" s="526"/>
      <c r="C3383" s="36" t="str">
        <f>VLOOKUP('Employee Salary Payroll Tax '!B3385,'Employee Salary Payroll Tax '!$D$1:$E$7,2,FALSE)</f>
        <v>NonUnion</v>
      </c>
      <c r="D3383" s="61">
        <f t="shared" si="419"/>
        <v>2.98E-2</v>
      </c>
      <c r="E3383" s="351">
        <f>'Employee Salary Payroll Tax '!N3385</f>
        <v>50877.55</v>
      </c>
      <c r="F3383" s="351">
        <f t="shared" si="420"/>
        <v>52393.700990000005</v>
      </c>
      <c r="G3383" s="352"/>
      <c r="H3383" s="351">
        <f t="shared" si="424"/>
        <v>0</v>
      </c>
      <c r="I3383" s="351">
        <f t="shared" si="421"/>
        <v>1516.1509900000019</v>
      </c>
      <c r="J3383" s="351">
        <f t="shared" si="422"/>
        <v>0</v>
      </c>
      <c r="K3383" s="293">
        <f>SUM('Employee Salary Payroll Tax '!I3385:K3385)</f>
        <v>31114.63</v>
      </c>
      <c r="L3383" s="293">
        <f>'Employee Salary Payroll Tax '!H3385</f>
        <v>0</v>
      </c>
      <c r="M3383" s="293">
        <f t="shared" si="423"/>
        <v>19762.920000000002</v>
      </c>
      <c r="N3383" s="359">
        <f t="shared" si="425"/>
        <v>0</v>
      </c>
    </row>
    <row r="3384" spans="1:14">
      <c r="A3384" s="36">
        <f t="shared" si="426"/>
        <v>2061</v>
      </c>
      <c r="B3384" s="526"/>
      <c r="C3384" s="36" t="str">
        <f>VLOOKUP('Employee Salary Payroll Tax '!B3386,'Employee Salary Payroll Tax '!$D$1:$E$7,2,FALSE)</f>
        <v>IBEW</v>
      </c>
      <c r="D3384" s="61">
        <f t="shared" si="419"/>
        <v>6.875E-3</v>
      </c>
      <c r="E3384" s="351">
        <f>'Employee Salary Payroll Tax '!N3386</f>
        <v>47485.85</v>
      </c>
      <c r="F3384" s="351">
        <f t="shared" si="420"/>
        <v>47812.315218749995</v>
      </c>
      <c r="G3384" s="352"/>
      <c r="H3384" s="351">
        <f t="shared" si="424"/>
        <v>0</v>
      </c>
      <c r="I3384" s="351">
        <f t="shared" si="421"/>
        <v>326.46521874999598</v>
      </c>
      <c r="J3384" s="351">
        <f t="shared" si="422"/>
        <v>0</v>
      </c>
      <c r="K3384" s="293">
        <f>SUM('Employee Salary Payroll Tax '!I3386:K3386)</f>
        <v>47485.850000000006</v>
      </c>
      <c r="L3384" s="293">
        <f>'Employee Salary Payroll Tax '!H3386</f>
        <v>0</v>
      </c>
      <c r="M3384" s="293">
        <f t="shared" si="423"/>
        <v>-7.2759576141834259E-12</v>
      </c>
      <c r="N3384" s="359">
        <f t="shared" si="425"/>
        <v>0</v>
      </c>
    </row>
    <row r="3385" spans="1:14">
      <c r="A3385" s="36">
        <f t="shared" si="426"/>
        <v>2062</v>
      </c>
      <c r="B3385" s="526"/>
      <c r="C3385" s="36" t="str">
        <f>VLOOKUP('Employee Salary Payroll Tax '!B3387,'Employee Salary Payroll Tax '!$D$1:$E$7,2,FALSE)</f>
        <v>UA</v>
      </c>
      <c r="D3385" s="61">
        <f t="shared" si="419"/>
        <v>0.03</v>
      </c>
      <c r="E3385" s="351">
        <f>'Employee Salary Payroll Tax '!N3387</f>
        <v>81006.2</v>
      </c>
      <c r="F3385" s="351">
        <f t="shared" si="420"/>
        <v>83436.385999999999</v>
      </c>
      <c r="G3385" s="352"/>
      <c r="H3385" s="351">
        <f t="shared" si="424"/>
        <v>0</v>
      </c>
      <c r="I3385" s="351">
        <f t="shared" si="421"/>
        <v>2430.1860000000015</v>
      </c>
      <c r="J3385" s="351">
        <f t="shared" si="422"/>
        <v>0</v>
      </c>
      <c r="K3385" s="293">
        <f>SUM('Employee Salary Payroll Tax '!I3387:K3387)</f>
        <v>67246.03</v>
      </c>
      <c r="L3385" s="293">
        <f>'Employee Salary Payroll Tax '!H3387</f>
        <v>373.14</v>
      </c>
      <c r="M3385" s="293">
        <f t="shared" si="423"/>
        <v>13387.029999999999</v>
      </c>
      <c r="N3385" s="359">
        <f t="shared" si="425"/>
        <v>0</v>
      </c>
    </row>
    <row r="3386" spans="1:14">
      <c r="A3386" s="36">
        <f t="shared" si="426"/>
        <v>2063</v>
      </c>
      <c r="B3386" s="526"/>
      <c r="C3386" s="36" t="str">
        <f>VLOOKUP('Employee Salary Payroll Tax '!B3388,'Employee Salary Payroll Tax '!$D$1:$E$7,2,FALSE)</f>
        <v>IBEW</v>
      </c>
      <c r="D3386" s="61">
        <f t="shared" si="419"/>
        <v>6.875E-3</v>
      </c>
      <c r="E3386" s="351">
        <f>'Employee Salary Payroll Tax '!N3388</f>
        <v>60818.34</v>
      </c>
      <c r="F3386" s="351">
        <f t="shared" si="420"/>
        <v>61236.466087499997</v>
      </c>
      <c r="G3386" s="352"/>
      <c r="H3386" s="351">
        <f t="shared" si="424"/>
        <v>0</v>
      </c>
      <c r="I3386" s="351">
        <f t="shared" si="421"/>
        <v>418.12608750000072</v>
      </c>
      <c r="J3386" s="351">
        <f t="shared" si="422"/>
        <v>0</v>
      </c>
      <c r="K3386" s="293">
        <f>SUM('Employee Salary Payroll Tax '!I3388:K3388)</f>
        <v>16284.02</v>
      </c>
      <c r="L3386" s="293">
        <f>'Employee Salary Payroll Tax '!H3388</f>
        <v>0</v>
      </c>
      <c r="M3386" s="293">
        <f t="shared" si="423"/>
        <v>44534.319999999992</v>
      </c>
      <c r="N3386" s="359">
        <f t="shared" si="425"/>
        <v>0</v>
      </c>
    </row>
    <row r="3387" spans="1:14">
      <c r="A3387" s="36">
        <f t="shared" si="426"/>
        <v>2064</v>
      </c>
      <c r="B3387" s="526"/>
      <c r="C3387" s="36" t="str">
        <f>VLOOKUP('Employee Salary Payroll Tax '!B3389,'Employee Salary Payroll Tax '!$D$1:$E$7,2,FALSE)</f>
        <v>NonUnion</v>
      </c>
      <c r="D3387" s="61">
        <f t="shared" si="419"/>
        <v>2.98E-2</v>
      </c>
      <c r="E3387" s="351">
        <f>'Employee Salary Payroll Tax '!N3389</f>
        <v>98674.71</v>
      </c>
      <c r="F3387" s="351">
        <f t="shared" si="420"/>
        <v>101615.21635800001</v>
      </c>
      <c r="G3387" s="352"/>
      <c r="H3387" s="351">
        <f t="shared" si="424"/>
        <v>0</v>
      </c>
      <c r="I3387" s="351">
        <f t="shared" si="421"/>
        <v>2940.5063579999987</v>
      </c>
      <c r="J3387" s="351">
        <f t="shared" si="422"/>
        <v>0</v>
      </c>
      <c r="K3387" s="293">
        <f>SUM('Employee Salary Payroll Tax '!I3389:K3389)</f>
        <v>98674.71</v>
      </c>
      <c r="L3387" s="293">
        <f>'Employee Salary Payroll Tax '!H3389</f>
        <v>0</v>
      </c>
      <c r="M3387" s="293">
        <f t="shared" si="423"/>
        <v>0</v>
      </c>
      <c r="N3387" s="359">
        <f t="shared" si="425"/>
        <v>0</v>
      </c>
    </row>
    <row r="3388" spans="1:14">
      <c r="A3388" s="36">
        <f t="shared" si="426"/>
        <v>2065</v>
      </c>
      <c r="B3388" s="526"/>
      <c r="C3388" s="36" t="str">
        <f>VLOOKUP('Employee Salary Payroll Tax '!B3390,'Employee Salary Payroll Tax '!$D$1:$E$7,2,FALSE)</f>
        <v>NonUnion</v>
      </c>
      <c r="D3388" s="61">
        <f t="shared" si="419"/>
        <v>2.98E-2</v>
      </c>
      <c r="E3388" s="351">
        <f>'Employee Salary Payroll Tax '!N3390</f>
        <v>83693.13</v>
      </c>
      <c r="F3388" s="351">
        <f t="shared" si="420"/>
        <v>86187.185274000003</v>
      </c>
      <c r="G3388" s="352"/>
      <c r="H3388" s="351">
        <f t="shared" si="424"/>
        <v>0</v>
      </c>
      <c r="I3388" s="351">
        <f t="shared" si="421"/>
        <v>2494.0552739999985</v>
      </c>
      <c r="J3388" s="351">
        <f t="shared" si="422"/>
        <v>0</v>
      </c>
      <c r="K3388" s="293">
        <f>SUM('Employee Salary Payroll Tax '!I3390:K3390)</f>
        <v>69998.73</v>
      </c>
      <c r="L3388" s="293">
        <f>'Employee Salary Payroll Tax '!H3390</f>
        <v>0</v>
      </c>
      <c r="M3388" s="293">
        <f t="shared" si="423"/>
        <v>13694.400000000009</v>
      </c>
      <c r="N3388" s="359">
        <f t="shared" si="425"/>
        <v>0</v>
      </c>
    </row>
    <row r="3389" spans="1:14">
      <c r="A3389" s="36">
        <f t="shared" si="426"/>
        <v>2066</v>
      </c>
      <c r="B3389" s="526"/>
      <c r="C3389" s="36" t="str">
        <f>VLOOKUP('Employee Salary Payroll Tax '!B3391,'Employee Salary Payroll Tax '!$D$1:$E$7,2,FALSE)</f>
        <v>NonUnion</v>
      </c>
      <c r="D3389" s="61">
        <f t="shared" si="419"/>
        <v>2.98E-2</v>
      </c>
      <c r="E3389" s="351">
        <f>'Employee Salary Payroll Tax '!N3391</f>
        <v>73248.710000000006</v>
      </c>
      <c r="F3389" s="351">
        <f t="shared" si="420"/>
        <v>75431.521558000008</v>
      </c>
      <c r="G3389" s="352"/>
      <c r="H3389" s="351">
        <f t="shared" si="424"/>
        <v>0</v>
      </c>
      <c r="I3389" s="351">
        <f t="shared" si="421"/>
        <v>2182.8115580000012</v>
      </c>
      <c r="J3389" s="351">
        <f t="shared" si="422"/>
        <v>0</v>
      </c>
      <c r="K3389" s="293">
        <f>SUM('Employee Salary Payroll Tax '!I3391:K3391)</f>
        <v>4397.3</v>
      </c>
      <c r="L3389" s="293">
        <f>'Employee Salary Payroll Tax '!H3391</f>
        <v>0</v>
      </c>
      <c r="M3389" s="293">
        <f t="shared" si="423"/>
        <v>68851.41</v>
      </c>
      <c r="N3389" s="359">
        <f t="shared" si="425"/>
        <v>0</v>
      </c>
    </row>
    <row r="3390" spans="1:14">
      <c r="A3390" s="36">
        <f t="shared" si="426"/>
        <v>2067</v>
      </c>
      <c r="B3390" s="526"/>
      <c r="C3390" s="36" t="str">
        <f>VLOOKUP('Employee Salary Payroll Tax '!B3392,'Employee Salary Payroll Tax '!$D$1:$E$7,2,FALSE)</f>
        <v>IBEW</v>
      </c>
      <c r="D3390" s="61">
        <f t="shared" si="419"/>
        <v>6.875E-3</v>
      </c>
      <c r="E3390" s="351">
        <f>'Employee Salary Payroll Tax '!N3392</f>
        <v>178224.52</v>
      </c>
      <c r="F3390" s="351">
        <f t="shared" si="420"/>
        <v>179449.81357499998</v>
      </c>
      <c r="G3390" s="352"/>
      <c r="H3390" s="351">
        <f t="shared" si="424"/>
        <v>0</v>
      </c>
      <c r="I3390" s="351">
        <f t="shared" si="421"/>
        <v>1225.2935749999888</v>
      </c>
      <c r="J3390" s="351">
        <f t="shared" si="422"/>
        <v>0</v>
      </c>
      <c r="K3390" s="293">
        <f>SUM('Employee Salary Payroll Tax '!I3392:K3392)</f>
        <v>48531.76</v>
      </c>
      <c r="L3390" s="293">
        <f>'Employee Salary Payroll Tax '!H3392</f>
        <v>0</v>
      </c>
      <c r="M3390" s="293">
        <f t="shared" si="423"/>
        <v>129692.75999999998</v>
      </c>
      <c r="N3390" s="359">
        <f t="shared" si="425"/>
        <v>0</v>
      </c>
    </row>
    <row r="3391" spans="1:14">
      <c r="A3391" s="36">
        <f t="shared" si="426"/>
        <v>2068</v>
      </c>
      <c r="B3391" s="526"/>
      <c r="C3391" s="36" t="str">
        <f>VLOOKUP('Employee Salary Payroll Tax '!B3393,'Employee Salary Payroll Tax '!$D$1:$E$7,2,FALSE)</f>
        <v>NonUnion</v>
      </c>
      <c r="D3391" s="61">
        <f t="shared" si="419"/>
        <v>2.98E-2</v>
      </c>
      <c r="E3391" s="351">
        <f>'Employee Salary Payroll Tax '!N3393</f>
        <v>89876.14</v>
      </c>
      <c r="F3391" s="351">
        <f t="shared" si="420"/>
        <v>92554.448971999998</v>
      </c>
      <c r="G3391" s="352"/>
      <c r="H3391" s="351">
        <f t="shared" si="424"/>
        <v>0</v>
      </c>
      <c r="I3391" s="351">
        <f t="shared" si="421"/>
        <v>2678.3089719999989</v>
      </c>
      <c r="J3391" s="351">
        <f t="shared" si="422"/>
        <v>0</v>
      </c>
      <c r="K3391" s="293">
        <f>SUM('Employee Salary Payroll Tax '!I3393:K3393)</f>
        <v>89879.91</v>
      </c>
      <c r="L3391" s="293">
        <f>'Employee Salary Payroll Tax '!H3393</f>
        <v>0</v>
      </c>
      <c r="M3391" s="293">
        <f t="shared" si="423"/>
        <v>-3.7700000000040745</v>
      </c>
      <c r="N3391" s="359">
        <f t="shared" si="425"/>
        <v>0</v>
      </c>
    </row>
    <row r="3392" spans="1:14">
      <c r="A3392" s="36">
        <f t="shared" si="426"/>
        <v>2069</v>
      </c>
      <c r="B3392" s="526"/>
      <c r="C3392" s="36" t="str">
        <f>VLOOKUP('Employee Salary Payroll Tax '!B3394,'Employee Salary Payroll Tax '!$D$1:$E$7,2,FALSE)</f>
        <v>NonUnion</v>
      </c>
      <c r="D3392" s="61">
        <f t="shared" si="419"/>
        <v>2.98E-2</v>
      </c>
      <c r="E3392" s="351">
        <f>'Employee Salary Payroll Tax '!N3394</f>
        <v>116315.5</v>
      </c>
      <c r="F3392" s="351">
        <f t="shared" si="420"/>
        <v>119781.7019</v>
      </c>
      <c r="G3392" s="352"/>
      <c r="H3392" s="351">
        <f t="shared" si="424"/>
        <v>0</v>
      </c>
      <c r="I3392" s="351">
        <f t="shared" si="421"/>
        <v>3466.2019</v>
      </c>
      <c r="J3392" s="351">
        <f t="shared" si="422"/>
        <v>0</v>
      </c>
      <c r="K3392" s="293">
        <f>SUM('Employee Salary Payroll Tax '!I3394:K3394)</f>
        <v>12356.96</v>
      </c>
      <c r="L3392" s="293">
        <f>'Employee Salary Payroll Tax '!H3394</f>
        <v>0</v>
      </c>
      <c r="M3392" s="293">
        <f t="shared" si="423"/>
        <v>103958.54000000001</v>
      </c>
      <c r="N3392" s="359">
        <f t="shared" si="425"/>
        <v>0</v>
      </c>
    </row>
    <row r="3393" spans="1:14">
      <c r="A3393" s="36">
        <f t="shared" si="426"/>
        <v>2070</v>
      </c>
      <c r="B3393" s="526"/>
      <c r="C3393" s="36" t="str">
        <f>VLOOKUP('Employee Salary Payroll Tax '!B3395,'Employee Salary Payroll Tax '!$D$1:$E$7,2,FALSE)</f>
        <v>NonUnion</v>
      </c>
      <c r="D3393" s="61">
        <f t="shared" si="419"/>
        <v>2.98E-2</v>
      </c>
      <c r="E3393" s="351">
        <f>'Employee Salary Payroll Tax '!N3395</f>
        <v>79261.240000000005</v>
      </c>
      <c r="F3393" s="351">
        <f t="shared" si="420"/>
        <v>81623.224952000004</v>
      </c>
      <c r="G3393" s="352"/>
      <c r="H3393" s="351">
        <f t="shared" si="424"/>
        <v>0</v>
      </c>
      <c r="I3393" s="351">
        <f t="shared" si="421"/>
        <v>2361.9849519999989</v>
      </c>
      <c r="J3393" s="351">
        <f t="shared" si="422"/>
        <v>0</v>
      </c>
      <c r="K3393" s="293">
        <f>SUM('Employee Salary Payroll Tax '!I3395:K3395)</f>
        <v>9012.9399999999987</v>
      </c>
      <c r="L3393" s="293">
        <f>'Employee Salary Payroll Tax '!H3395</f>
        <v>0</v>
      </c>
      <c r="M3393" s="293">
        <f t="shared" si="423"/>
        <v>70248.3</v>
      </c>
      <c r="N3393" s="359">
        <f t="shared" si="425"/>
        <v>0</v>
      </c>
    </row>
    <row r="3394" spans="1:14">
      <c r="A3394" s="36">
        <f t="shared" si="426"/>
        <v>2071</v>
      </c>
      <c r="B3394" s="526"/>
      <c r="C3394" s="36" t="str">
        <f>VLOOKUP('Employee Salary Payroll Tax '!B3396,'Employee Salary Payroll Tax '!$D$1:$E$7,2,FALSE)</f>
        <v>NonUnion</v>
      </c>
      <c r="D3394" s="61">
        <f t="shared" si="419"/>
        <v>2.98E-2</v>
      </c>
      <c r="E3394" s="351">
        <f>'Employee Salary Payroll Tax '!N3396</f>
        <v>73361.11</v>
      </c>
      <c r="F3394" s="351">
        <f t="shared" si="420"/>
        <v>75547.271078000005</v>
      </c>
      <c r="G3394" s="352"/>
      <c r="H3394" s="351">
        <f t="shared" si="424"/>
        <v>0</v>
      </c>
      <c r="I3394" s="351">
        <f t="shared" si="421"/>
        <v>2186.1610780000046</v>
      </c>
      <c r="J3394" s="351">
        <f t="shared" si="422"/>
        <v>0</v>
      </c>
      <c r="K3394" s="293">
        <f>SUM('Employee Salary Payroll Tax '!I3396:K3396)</f>
        <v>13376.98</v>
      </c>
      <c r="L3394" s="293">
        <f>'Employee Salary Payroll Tax '!H3396</f>
        <v>0</v>
      </c>
      <c r="M3394" s="293">
        <f t="shared" si="423"/>
        <v>59984.130000000005</v>
      </c>
      <c r="N3394" s="359">
        <f t="shared" si="425"/>
        <v>0</v>
      </c>
    </row>
    <row r="3395" spans="1:14">
      <c r="A3395" s="36">
        <f t="shared" si="426"/>
        <v>2072</v>
      </c>
      <c r="B3395" s="526"/>
      <c r="C3395" s="36" t="str">
        <f>VLOOKUP('Employee Salary Payroll Tax '!B3397,'Employee Salary Payroll Tax '!$D$1:$E$7,2,FALSE)</f>
        <v>NonUnion</v>
      </c>
      <c r="D3395" s="61">
        <f t="shared" si="419"/>
        <v>2.98E-2</v>
      </c>
      <c r="E3395" s="351">
        <f>'Employee Salary Payroll Tax '!N3397</f>
        <v>73531.48</v>
      </c>
      <c r="F3395" s="351">
        <f t="shared" si="420"/>
        <v>75722.718104</v>
      </c>
      <c r="G3395" s="352"/>
      <c r="H3395" s="351">
        <f t="shared" si="424"/>
        <v>0</v>
      </c>
      <c r="I3395" s="351">
        <f t="shared" si="421"/>
        <v>2191.2381040000037</v>
      </c>
      <c r="J3395" s="351">
        <f t="shared" si="422"/>
        <v>0</v>
      </c>
      <c r="K3395" s="293">
        <f>SUM('Employee Salary Payroll Tax '!I3397:K3397)</f>
        <v>8250.25</v>
      </c>
      <c r="L3395" s="293">
        <f>'Employee Salary Payroll Tax '!H3397</f>
        <v>0</v>
      </c>
      <c r="M3395" s="293">
        <f t="shared" si="423"/>
        <v>65281.229999999996</v>
      </c>
      <c r="N3395" s="359">
        <f t="shared" si="425"/>
        <v>0</v>
      </c>
    </row>
    <row r="3396" spans="1:14">
      <c r="A3396" s="36">
        <f t="shared" si="426"/>
        <v>2073</v>
      </c>
      <c r="B3396" s="526"/>
      <c r="C3396" s="36" t="str">
        <f>VLOOKUP('Employee Salary Payroll Tax '!B3398,'Employee Salary Payroll Tax '!$D$1:$E$7,2,FALSE)</f>
        <v>IBEW</v>
      </c>
      <c r="D3396" s="61">
        <f t="shared" si="419"/>
        <v>6.875E-3</v>
      </c>
      <c r="E3396" s="351">
        <f>'Employee Salary Payroll Tax '!N3398</f>
        <v>64387.92</v>
      </c>
      <c r="F3396" s="351">
        <f t="shared" si="420"/>
        <v>64830.586949999997</v>
      </c>
      <c r="G3396" s="352"/>
      <c r="H3396" s="351">
        <f t="shared" si="424"/>
        <v>0</v>
      </c>
      <c r="I3396" s="351">
        <f t="shared" si="421"/>
        <v>442.66694999999891</v>
      </c>
      <c r="J3396" s="351">
        <f t="shared" si="422"/>
        <v>0</v>
      </c>
      <c r="K3396" s="293">
        <f>SUM('Employee Salary Payroll Tax '!I3398:K3398)</f>
        <v>64387.92</v>
      </c>
      <c r="L3396" s="293">
        <f>'Employee Salary Payroll Tax '!H3398</f>
        <v>0</v>
      </c>
      <c r="M3396" s="293">
        <f t="shared" si="423"/>
        <v>0</v>
      </c>
      <c r="N3396" s="359">
        <f t="shared" si="425"/>
        <v>0</v>
      </c>
    </row>
    <row r="3397" spans="1:14">
      <c r="A3397" s="36">
        <f t="shared" si="426"/>
        <v>2074</v>
      </c>
      <c r="B3397" s="526"/>
      <c r="C3397" s="36" t="str">
        <f>VLOOKUP('Employee Salary Payroll Tax '!B3399,'Employee Salary Payroll Tax '!$D$1:$E$7,2,FALSE)</f>
        <v>NonUnion</v>
      </c>
      <c r="D3397" s="61">
        <f t="shared" si="419"/>
        <v>2.98E-2</v>
      </c>
      <c r="E3397" s="351">
        <f>'Employee Salary Payroll Tax '!N3399</f>
        <v>121849.27</v>
      </c>
      <c r="F3397" s="351">
        <f t="shared" si="420"/>
        <v>125480.37824600001</v>
      </c>
      <c r="G3397" s="352"/>
      <c r="H3397" s="351">
        <f t="shared" si="424"/>
        <v>0</v>
      </c>
      <c r="I3397" s="351">
        <f t="shared" si="421"/>
        <v>3631.1082460000034</v>
      </c>
      <c r="J3397" s="351">
        <f t="shared" si="422"/>
        <v>0</v>
      </c>
      <c r="K3397" s="293">
        <f>SUM('Employee Salary Payroll Tax '!I3399:K3399)</f>
        <v>116975.3</v>
      </c>
      <c r="L3397" s="293">
        <f>'Employee Salary Payroll Tax '!H3399</f>
        <v>0</v>
      </c>
      <c r="M3397" s="293">
        <f t="shared" si="423"/>
        <v>4873.9700000000012</v>
      </c>
      <c r="N3397" s="359">
        <f t="shared" si="425"/>
        <v>0</v>
      </c>
    </row>
    <row r="3398" spans="1:14">
      <c r="A3398" s="36">
        <f t="shared" si="426"/>
        <v>2075</v>
      </c>
      <c r="B3398" s="526"/>
      <c r="C3398" s="36" t="str">
        <f>VLOOKUP('Employee Salary Payroll Tax '!B3400,'Employee Salary Payroll Tax '!$D$1:$E$7,2,FALSE)</f>
        <v>NonUnion</v>
      </c>
      <c r="D3398" s="61">
        <f t="shared" si="419"/>
        <v>2.98E-2</v>
      </c>
      <c r="E3398" s="351">
        <f>'Employee Salary Payroll Tax '!N3400</f>
        <v>160341.85</v>
      </c>
      <c r="F3398" s="351">
        <f t="shared" si="420"/>
        <v>165120.03713000001</v>
      </c>
      <c r="G3398" s="352"/>
      <c r="H3398" s="351">
        <f t="shared" si="424"/>
        <v>0</v>
      </c>
      <c r="I3398" s="351">
        <f t="shared" si="421"/>
        <v>4778.1871300000057</v>
      </c>
      <c r="J3398" s="351">
        <f t="shared" si="422"/>
        <v>0</v>
      </c>
      <c r="K3398" s="293">
        <f>SUM('Employee Salary Payroll Tax '!I3400:K3400)</f>
        <v>123095.05</v>
      </c>
      <c r="L3398" s="293">
        <f>'Employee Salary Payroll Tax '!H3400</f>
        <v>0</v>
      </c>
      <c r="M3398" s="293">
        <f t="shared" si="423"/>
        <v>37246.800000000003</v>
      </c>
      <c r="N3398" s="359">
        <f t="shared" si="425"/>
        <v>0</v>
      </c>
    </row>
    <row r="3399" spans="1:14">
      <c r="A3399" s="36">
        <f t="shared" si="426"/>
        <v>2076</v>
      </c>
      <c r="B3399" s="526"/>
      <c r="C3399" s="36" t="str">
        <f>VLOOKUP('Employee Salary Payroll Tax '!B3401,'Employee Salary Payroll Tax '!$D$1:$E$7,2,FALSE)</f>
        <v>NonUnion</v>
      </c>
      <c r="D3399" s="61">
        <f t="shared" si="419"/>
        <v>2.98E-2</v>
      </c>
      <c r="E3399" s="351">
        <f>'Employee Salary Payroll Tax '!N3401</f>
        <v>80885.570000000007</v>
      </c>
      <c r="F3399" s="351">
        <f t="shared" si="420"/>
        <v>83295.959986000016</v>
      </c>
      <c r="G3399" s="352"/>
      <c r="H3399" s="351">
        <f t="shared" si="424"/>
        <v>0</v>
      </c>
      <c r="I3399" s="351">
        <f t="shared" si="421"/>
        <v>2410.3899860000092</v>
      </c>
      <c r="J3399" s="351">
        <f t="shared" si="422"/>
        <v>0</v>
      </c>
      <c r="K3399" s="293">
        <f>SUM('Employee Salary Payroll Tax '!I3401:K3401)</f>
        <v>80035.31</v>
      </c>
      <c r="L3399" s="293">
        <f>'Employee Salary Payroll Tax '!H3401</f>
        <v>0</v>
      </c>
      <c r="M3399" s="293">
        <f t="shared" si="423"/>
        <v>850.26000000000931</v>
      </c>
      <c r="N3399" s="359">
        <f t="shared" si="425"/>
        <v>0</v>
      </c>
    </row>
    <row r="3400" spans="1:14">
      <c r="A3400" s="36">
        <f t="shared" si="426"/>
        <v>2077</v>
      </c>
      <c r="B3400" s="526"/>
      <c r="C3400" s="36" t="str">
        <f>VLOOKUP('Employee Salary Payroll Tax '!B3402,'Employee Salary Payroll Tax '!$D$1:$E$7,2,FALSE)</f>
        <v>NonUnion</v>
      </c>
      <c r="D3400" s="61">
        <f t="shared" si="419"/>
        <v>2.98E-2</v>
      </c>
      <c r="E3400" s="351">
        <f>'Employee Salary Payroll Tax '!N3402</f>
        <v>4926.3100000000004</v>
      </c>
      <c r="F3400" s="351">
        <f t="shared" si="420"/>
        <v>5073.1140380000006</v>
      </c>
      <c r="G3400" s="352"/>
      <c r="H3400" s="351">
        <f>IF(E3400&gt;$H$12,0,$H$12-E3400)</f>
        <v>40073.69</v>
      </c>
      <c r="I3400" s="351">
        <f>F3400-E3400</f>
        <v>146.80403800000022</v>
      </c>
      <c r="J3400" s="351">
        <f>IF(H3400&gt;I3400,I3400*$J$12,H3400*$J$12)</f>
        <v>0.88082422800000137</v>
      </c>
      <c r="K3400" s="293">
        <f>SUM('Employee Salary Payroll Tax '!I3402:K3402)</f>
        <v>2571.5300000000002</v>
      </c>
      <c r="L3400" s="293">
        <f>'Employee Salary Payroll Tax '!H3402</f>
        <v>0</v>
      </c>
      <c r="M3400" s="293">
        <f t="shared" si="423"/>
        <v>2354.7800000000002</v>
      </c>
      <c r="N3400" s="359">
        <f t="shared" si="425"/>
        <v>0.45978956390666725</v>
      </c>
    </row>
    <row r="3401" spans="1:14">
      <c r="A3401" s="36">
        <f t="shared" si="426"/>
        <v>2078</v>
      </c>
      <c r="B3401" s="526"/>
      <c r="C3401" s="36" t="str">
        <f>VLOOKUP('Employee Salary Payroll Tax '!B3403,'Employee Salary Payroll Tax '!$D$1:$E$7,2,FALSE)</f>
        <v>NonUnion</v>
      </c>
      <c r="D3401" s="61">
        <f t="shared" si="419"/>
        <v>2.98E-2</v>
      </c>
      <c r="E3401" s="351">
        <f>'Employee Salary Payroll Tax '!N3403</f>
        <v>58821.16</v>
      </c>
      <c r="F3401" s="351">
        <f t="shared" si="420"/>
        <v>60574.030568000009</v>
      </c>
      <c r="G3401" s="352"/>
      <c r="H3401" s="351">
        <f t="shared" si="424"/>
        <v>0</v>
      </c>
      <c r="I3401" s="351">
        <f t="shared" si="421"/>
        <v>1752.8705680000057</v>
      </c>
      <c r="J3401" s="351">
        <f t="shared" si="422"/>
        <v>0</v>
      </c>
      <c r="K3401" s="293">
        <f>SUM('Employee Salary Payroll Tax '!I3403:K3403)</f>
        <v>58577.2</v>
      </c>
      <c r="L3401" s="293">
        <f>'Employee Salary Payroll Tax '!H3403</f>
        <v>0</v>
      </c>
      <c r="M3401" s="293">
        <f t="shared" si="423"/>
        <v>243.9600000000064</v>
      </c>
      <c r="N3401" s="359">
        <f t="shared" si="425"/>
        <v>0</v>
      </c>
    </row>
    <row r="3402" spans="1:14">
      <c r="A3402" s="36">
        <f t="shared" si="426"/>
        <v>2079</v>
      </c>
      <c r="B3402" s="526"/>
      <c r="C3402" s="36" t="str">
        <f>VLOOKUP('Employee Salary Payroll Tax '!B3404,'Employee Salary Payroll Tax '!$D$1:$E$7,2,FALSE)</f>
        <v>IBEW</v>
      </c>
      <c r="D3402" s="61">
        <f t="shared" si="419"/>
        <v>6.875E-3</v>
      </c>
      <c r="E3402" s="351">
        <f>'Employee Salary Payroll Tax '!N3404</f>
        <v>55516.55</v>
      </c>
      <c r="F3402" s="351">
        <f t="shared" si="420"/>
        <v>55898.226281249998</v>
      </c>
      <c r="G3402" s="352"/>
      <c r="H3402" s="351">
        <f t="shared" si="424"/>
        <v>0</v>
      </c>
      <c r="I3402" s="351">
        <f t="shared" si="421"/>
        <v>381.67628124999464</v>
      </c>
      <c r="J3402" s="351">
        <f t="shared" si="422"/>
        <v>0</v>
      </c>
      <c r="K3402" s="293">
        <f>SUM('Employee Salary Payroll Tax '!I3404:K3404)</f>
        <v>55293.880000000005</v>
      </c>
      <c r="L3402" s="293">
        <f>'Employee Salary Payroll Tax '!H3404</f>
        <v>0</v>
      </c>
      <c r="M3402" s="293">
        <f t="shared" si="423"/>
        <v>222.66999999999825</v>
      </c>
      <c r="N3402" s="359">
        <f t="shared" si="425"/>
        <v>0</v>
      </c>
    </row>
    <row r="3403" spans="1:14">
      <c r="A3403" s="36">
        <f t="shared" si="426"/>
        <v>2080</v>
      </c>
      <c r="B3403" s="526"/>
      <c r="C3403" s="36" t="str">
        <f>VLOOKUP('Employee Salary Payroll Tax '!B3405,'Employee Salary Payroll Tax '!$D$1:$E$7,2,FALSE)</f>
        <v>IBEW</v>
      </c>
      <c r="D3403" s="61">
        <f t="shared" si="419"/>
        <v>6.875E-3</v>
      </c>
      <c r="E3403" s="351">
        <f>'Employee Salary Payroll Tax '!N3405</f>
        <v>71472.539999999994</v>
      </c>
      <c r="F3403" s="351">
        <f t="shared" si="420"/>
        <v>71963.913712499998</v>
      </c>
      <c r="G3403" s="352"/>
      <c r="H3403" s="351">
        <f t="shared" si="424"/>
        <v>0</v>
      </c>
      <c r="I3403" s="351">
        <f t="shared" si="421"/>
        <v>491.37371250000433</v>
      </c>
      <c r="J3403" s="351">
        <f t="shared" si="422"/>
        <v>0</v>
      </c>
      <c r="K3403" s="293">
        <f>SUM('Employee Salary Payroll Tax '!I3405:K3405)</f>
        <v>19115.88</v>
      </c>
      <c r="L3403" s="293">
        <f>'Employee Salary Payroll Tax '!H3405</f>
        <v>0</v>
      </c>
      <c r="M3403" s="293">
        <f t="shared" si="423"/>
        <v>52356.659999999989</v>
      </c>
      <c r="N3403" s="359">
        <f t="shared" si="425"/>
        <v>0</v>
      </c>
    </row>
    <row r="3404" spans="1:14">
      <c r="A3404" s="36">
        <f t="shared" si="426"/>
        <v>2081</v>
      </c>
      <c r="B3404" s="526"/>
      <c r="C3404" s="36" t="str">
        <f>VLOOKUP('Employee Salary Payroll Tax '!B3406,'Employee Salary Payroll Tax '!$D$1:$E$7,2,FALSE)</f>
        <v>IBEW</v>
      </c>
      <c r="D3404" s="61">
        <f t="shared" si="419"/>
        <v>6.875E-3</v>
      </c>
      <c r="E3404" s="351">
        <f>'Employee Salary Payroll Tax '!N3406</f>
        <v>5026.47</v>
      </c>
      <c r="F3404" s="351">
        <f t="shared" si="420"/>
        <v>5061.0269812500001</v>
      </c>
      <c r="G3404" s="352"/>
      <c r="H3404" s="351">
        <f t="shared" si="424"/>
        <v>39973.53</v>
      </c>
      <c r="I3404" s="351">
        <f t="shared" si="421"/>
        <v>34.556981249999808</v>
      </c>
      <c r="J3404" s="351">
        <f t="shared" si="422"/>
        <v>0.20734188749999885</v>
      </c>
      <c r="K3404" s="293">
        <f>SUM('Employee Salary Payroll Tax '!I3406:K3406)</f>
        <v>5026.47</v>
      </c>
      <c r="L3404" s="293">
        <f>'Employee Salary Payroll Tax '!H3406</f>
        <v>0</v>
      </c>
      <c r="M3404" s="293">
        <f t="shared" si="423"/>
        <v>0</v>
      </c>
      <c r="N3404" s="359">
        <f t="shared" si="425"/>
        <v>0.20734188745874882</v>
      </c>
    </row>
    <row r="3405" spans="1:14">
      <c r="A3405" s="36">
        <f t="shared" si="426"/>
        <v>2082</v>
      </c>
      <c r="B3405" s="526"/>
      <c r="C3405" s="36" t="str">
        <f>VLOOKUP('Employee Salary Payroll Tax '!B3407,'Employee Salary Payroll Tax '!$D$1:$E$7,2,FALSE)</f>
        <v>NonUnion</v>
      </c>
      <c r="D3405" s="61">
        <f t="shared" si="419"/>
        <v>2.98E-2</v>
      </c>
      <c r="E3405" s="351">
        <f>'Employee Salary Payroll Tax '!N3407</f>
        <v>21605.54</v>
      </c>
      <c r="F3405" s="351">
        <f t="shared" si="420"/>
        <v>22249.385092</v>
      </c>
      <c r="G3405" s="352"/>
      <c r="H3405" s="351">
        <f t="shared" si="424"/>
        <v>23394.46</v>
      </c>
      <c r="I3405" s="351">
        <f t="shared" si="421"/>
        <v>643.84509199999957</v>
      </c>
      <c r="J3405" s="351">
        <f t="shared" si="422"/>
        <v>3.8630705519999973</v>
      </c>
      <c r="K3405" s="293">
        <f>SUM('Employee Salary Payroll Tax '!I3407:K3407)</f>
        <v>2524.98</v>
      </c>
      <c r="L3405" s="293">
        <f>'Employee Salary Payroll Tax '!H3407</f>
        <v>1229.1300000000001</v>
      </c>
      <c r="M3405" s="293">
        <f t="shared" si="423"/>
        <v>17851.43</v>
      </c>
      <c r="N3405" s="359">
        <f t="shared" si="425"/>
        <v>0.45146642397910386</v>
      </c>
    </row>
    <row r="3406" spans="1:14">
      <c r="A3406" s="36">
        <f t="shared" si="426"/>
        <v>2083</v>
      </c>
      <c r="B3406" s="526"/>
      <c r="C3406" s="36" t="str">
        <f>VLOOKUP('Employee Salary Payroll Tax '!B3408,'Employee Salary Payroll Tax '!$D$1:$E$7,2,FALSE)</f>
        <v>Not Assigned</v>
      </c>
      <c r="D3406" s="61">
        <f t="shared" si="419"/>
        <v>0</v>
      </c>
      <c r="E3406" s="351">
        <f>'Employee Salary Payroll Tax '!N3408</f>
        <v>-0.01</v>
      </c>
      <c r="F3406" s="351">
        <f t="shared" si="420"/>
        <v>-0.01</v>
      </c>
      <c r="G3406" s="352"/>
      <c r="H3406" s="351">
        <f t="shared" si="424"/>
        <v>45000.01</v>
      </c>
      <c r="I3406" s="351">
        <f t="shared" si="421"/>
        <v>0</v>
      </c>
      <c r="J3406" s="351">
        <f t="shared" si="422"/>
        <v>0</v>
      </c>
      <c r="K3406" s="293">
        <f>SUM('Employee Salary Payroll Tax '!I3408:K3408)</f>
        <v>20.53</v>
      </c>
      <c r="L3406" s="293">
        <f>'Employee Salary Payroll Tax '!H3408</f>
        <v>0</v>
      </c>
      <c r="M3406" s="293">
        <f t="shared" si="423"/>
        <v>-20.540000000000003</v>
      </c>
      <c r="N3406" s="359">
        <f t="shared" si="425"/>
        <v>0</v>
      </c>
    </row>
    <row r="3407" spans="1:14">
      <c r="A3407" s="36">
        <f t="shared" si="426"/>
        <v>2084</v>
      </c>
      <c r="B3407" s="526"/>
      <c r="C3407" s="36" t="str">
        <f>VLOOKUP('Employee Salary Payroll Tax '!B3409,'Employee Salary Payroll Tax '!$D$1:$E$7,2,FALSE)</f>
        <v>NonUnion</v>
      </c>
      <c r="D3407" s="61">
        <f t="shared" si="419"/>
        <v>2.98E-2</v>
      </c>
      <c r="E3407" s="351">
        <f>'Employee Salary Payroll Tax '!N3409</f>
        <v>75824.02</v>
      </c>
      <c r="F3407" s="351">
        <f t="shared" si="420"/>
        <v>78083.575796000005</v>
      </c>
      <c r="G3407" s="352"/>
      <c r="H3407" s="351">
        <f t="shared" si="424"/>
        <v>0</v>
      </c>
      <c r="I3407" s="351">
        <f t="shared" si="421"/>
        <v>2259.5557960000006</v>
      </c>
      <c r="J3407" s="351">
        <f t="shared" si="422"/>
        <v>0</v>
      </c>
      <c r="K3407" s="293">
        <f>SUM('Employee Salary Payroll Tax '!I3409:K3409)</f>
        <v>0</v>
      </c>
      <c r="L3407" s="293">
        <f>'Employee Salary Payroll Tax '!H3409</f>
        <v>0</v>
      </c>
      <c r="M3407" s="293">
        <f t="shared" si="423"/>
        <v>75824.02</v>
      </c>
      <c r="N3407" s="359">
        <f t="shared" si="425"/>
        <v>0</v>
      </c>
    </row>
    <row r="3408" spans="1:14">
      <c r="A3408" s="36">
        <f t="shared" si="426"/>
        <v>2085</v>
      </c>
      <c r="B3408" s="526"/>
      <c r="C3408" s="36" t="str">
        <f>VLOOKUP('Employee Salary Payroll Tax '!B3410,'Employee Salary Payroll Tax '!$D$1:$E$7,2,FALSE)</f>
        <v>NonUnion</v>
      </c>
      <c r="D3408" s="61">
        <f t="shared" si="419"/>
        <v>2.98E-2</v>
      </c>
      <c r="E3408" s="351">
        <f>'Employee Salary Payroll Tax '!N3410</f>
        <v>86847.75</v>
      </c>
      <c r="F3408" s="351">
        <f t="shared" si="420"/>
        <v>89435.812950000007</v>
      </c>
      <c r="G3408" s="352"/>
      <c r="H3408" s="351">
        <f t="shared" si="424"/>
        <v>0</v>
      </c>
      <c r="I3408" s="351">
        <f t="shared" si="421"/>
        <v>2588.0629500000068</v>
      </c>
      <c r="J3408" s="351">
        <f t="shared" si="422"/>
        <v>0</v>
      </c>
      <c r="K3408" s="293">
        <f>SUM('Employee Salary Payroll Tax '!I3410:K3410)</f>
        <v>21192.99</v>
      </c>
      <c r="L3408" s="293">
        <f>'Employee Salary Payroll Tax '!H3410</f>
        <v>0</v>
      </c>
      <c r="M3408" s="293">
        <f t="shared" si="423"/>
        <v>65654.759999999995</v>
      </c>
      <c r="N3408" s="359">
        <f t="shared" si="425"/>
        <v>0</v>
      </c>
    </row>
    <row r="3409" spans="1:14">
      <c r="A3409" s="36">
        <f t="shared" si="426"/>
        <v>2086</v>
      </c>
      <c r="B3409" s="526"/>
      <c r="C3409" s="36" t="str">
        <f>VLOOKUP('Employee Salary Payroll Tax '!B3411,'Employee Salary Payroll Tax '!$D$1:$E$7,2,FALSE)</f>
        <v>NonUnion</v>
      </c>
      <c r="D3409" s="61">
        <f t="shared" ref="D3409:D3429" si="427">VLOOKUP(C3409,C$9:D$12,2)</f>
        <v>2.98E-2</v>
      </c>
      <c r="E3409" s="351">
        <f>'Employee Salary Payroll Tax '!N3411</f>
        <v>73324.73</v>
      </c>
      <c r="F3409" s="351">
        <f t="shared" ref="F3409:F3428" si="428">E3409*(1+D3409)</f>
        <v>75509.806954</v>
      </c>
      <c r="G3409" s="352"/>
      <c r="H3409" s="351">
        <f t="shared" si="424"/>
        <v>0</v>
      </c>
      <c r="I3409" s="351">
        <f t="shared" ref="I3409:I3429" si="429">F3409-E3409</f>
        <v>2185.0769540000038</v>
      </c>
      <c r="J3409" s="351">
        <f t="shared" ref="J3409:J3429" si="430">IF(H3409&gt;I3409,I3409*$J$12,H3409*$J$12)</f>
        <v>0</v>
      </c>
      <c r="K3409" s="293">
        <f>SUM('Employee Salary Payroll Tax '!I3411:K3411)</f>
        <v>37462.559999999998</v>
      </c>
      <c r="L3409" s="293">
        <f>'Employee Salary Payroll Tax '!H3411</f>
        <v>0</v>
      </c>
      <c r="M3409" s="293">
        <f t="shared" ref="M3409:M3466" si="431">E3409-K3409-L3409</f>
        <v>35862.17</v>
      </c>
      <c r="N3409" s="359">
        <f t="shared" si="425"/>
        <v>0</v>
      </c>
    </row>
    <row r="3410" spans="1:14">
      <c r="A3410" s="36">
        <f t="shared" si="426"/>
        <v>2087</v>
      </c>
      <c r="B3410" s="526"/>
      <c r="C3410" s="36" t="str">
        <f>VLOOKUP('Employee Salary Payroll Tax '!B3412,'Employee Salary Payroll Tax '!$D$1:$E$7,2,FALSE)</f>
        <v>IBEW</v>
      </c>
      <c r="D3410" s="61">
        <f t="shared" si="427"/>
        <v>6.875E-3</v>
      </c>
      <c r="E3410" s="351">
        <f>'Employee Salary Payroll Tax '!N3412</f>
        <v>19985.14</v>
      </c>
      <c r="F3410" s="351">
        <f t="shared" si="428"/>
        <v>20122.5378375</v>
      </c>
      <c r="G3410" s="352"/>
      <c r="H3410" s="351">
        <f t="shared" ref="H3410:H3429" si="432">IF(E3410&gt;$H$12,0,$H$12-E3410)</f>
        <v>25014.86</v>
      </c>
      <c r="I3410" s="351">
        <f t="shared" si="429"/>
        <v>137.39783750000061</v>
      </c>
      <c r="J3410" s="351">
        <f t="shared" si="430"/>
        <v>0.8243870250000036</v>
      </c>
      <c r="K3410" s="293">
        <f>SUM('Employee Salary Payroll Tax '!I3412:K3412)</f>
        <v>20020.16</v>
      </c>
      <c r="L3410" s="293">
        <f>'Employee Salary Payroll Tax '!H3412</f>
        <v>0</v>
      </c>
      <c r="M3410" s="293">
        <f t="shared" si="431"/>
        <v>-35.020000000000437</v>
      </c>
      <c r="N3410" s="359">
        <f t="shared" si="425"/>
        <v>0.82583159995868138</v>
      </c>
    </row>
    <row r="3411" spans="1:14">
      <c r="A3411" s="36">
        <f t="shared" si="426"/>
        <v>2088</v>
      </c>
      <c r="B3411" s="526"/>
      <c r="C3411" s="36" t="str">
        <f>VLOOKUP('Employee Salary Payroll Tax '!B3413,'Employee Salary Payroll Tax '!$D$1:$E$7,2,FALSE)</f>
        <v>UA</v>
      </c>
      <c r="D3411" s="61">
        <f t="shared" si="427"/>
        <v>0.03</v>
      </c>
      <c r="E3411" s="351">
        <f>'Employee Salary Payroll Tax '!N3413</f>
        <v>72700.649999999994</v>
      </c>
      <c r="F3411" s="351">
        <f t="shared" si="428"/>
        <v>74881.669499999989</v>
      </c>
      <c r="G3411" s="352"/>
      <c r="H3411" s="351">
        <f t="shared" si="432"/>
        <v>0</v>
      </c>
      <c r="I3411" s="351">
        <f t="shared" si="429"/>
        <v>2181.0194999999949</v>
      </c>
      <c r="J3411" s="351">
        <f t="shared" si="430"/>
        <v>0</v>
      </c>
      <c r="K3411" s="293">
        <f>SUM('Employee Salary Payroll Tax '!I3413:K3413)</f>
        <v>66804.69</v>
      </c>
      <c r="L3411" s="293">
        <f>'Employee Salary Payroll Tax '!H3413</f>
        <v>731.57</v>
      </c>
      <c r="M3411" s="293">
        <f t="shared" si="431"/>
        <v>5164.3899999999921</v>
      </c>
      <c r="N3411" s="359">
        <f t="shared" si="425"/>
        <v>0</v>
      </c>
    </row>
    <row r="3412" spans="1:14">
      <c r="A3412" s="36">
        <f t="shared" si="426"/>
        <v>2089</v>
      </c>
      <c r="B3412" s="526"/>
      <c r="C3412" s="36" t="str">
        <f>VLOOKUP('Employee Salary Payroll Tax '!B3414,'Employee Salary Payroll Tax '!$D$1:$E$7,2,FALSE)</f>
        <v>NonUnion</v>
      </c>
      <c r="D3412" s="61">
        <f t="shared" si="427"/>
        <v>2.98E-2</v>
      </c>
      <c r="E3412" s="351">
        <f>'Employee Salary Payroll Tax '!N3414</f>
        <v>71674.880000000005</v>
      </c>
      <c r="F3412" s="351">
        <f t="shared" si="428"/>
        <v>73810.79142400001</v>
      </c>
      <c r="G3412" s="352"/>
      <c r="H3412" s="351">
        <f t="shared" si="432"/>
        <v>0</v>
      </c>
      <c r="I3412" s="351">
        <f t="shared" si="429"/>
        <v>2135.9114240000054</v>
      </c>
      <c r="J3412" s="351">
        <f t="shared" si="430"/>
        <v>0</v>
      </c>
      <c r="K3412" s="293">
        <f>SUM('Employee Salary Payroll Tax '!I3414:K3414)</f>
        <v>66623.12</v>
      </c>
      <c r="L3412" s="293">
        <f>'Employee Salary Payroll Tax '!H3414</f>
        <v>0</v>
      </c>
      <c r="M3412" s="293">
        <f t="shared" si="431"/>
        <v>5051.7600000000093</v>
      </c>
      <c r="N3412" s="359">
        <f t="shared" si="425"/>
        <v>0</v>
      </c>
    </row>
    <row r="3413" spans="1:14">
      <c r="A3413" s="36">
        <f t="shared" si="426"/>
        <v>2090</v>
      </c>
      <c r="B3413" s="526"/>
      <c r="C3413" s="36" t="str">
        <f>VLOOKUP('Employee Salary Payroll Tax '!B3415,'Employee Salary Payroll Tax '!$D$1:$E$7,2,FALSE)</f>
        <v>NonUnion</v>
      </c>
      <c r="D3413" s="61">
        <f t="shared" si="427"/>
        <v>2.98E-2</v>
      </c>
      <c r="E3413" s="351">
        <f>'Employee Salary Payroll Tax '!N3415</f>
        <v>77407.97</v>
      </c>
      <c r="F3413" s="351">
        <f t="shared" si="428"/>
        <v>79714.72750600001</v>
      </c>
      <c r="G3413" s="352"/>
      <c r="H3413" s="351">
        <f t="shared" si="432"/>
        <v>0</v>
      </c>
      <c r="I3413" s="351">
        <f t="shared" si="429"/>
        <v>2306.757506000009</v>
      </c>
      <c r="J3413" s="351">
        <f t="shared" si="430"/>
        <v>0</v>
      </c>
      <c r="K3413" s="293">
        <f>SUM('Employee Salary Payroll Tax '!I3415:K3415)</f>
        <v>64850.020000000004</v>
      </c>
      <c r="L3413" s="293">
        <f>'Employee Salary Payroll Tax '!H3415</f>
        <v>901.88</v>
      </c>
      <c r="M3413" s="293">
        <f t="shared" si="431"/>
        <v>11656.069999999998</v>
      </c>
      <c r="N3413" s="359">
        <f t="shared" si="425"/>
        <v>0</v>
      </c>
    </row>
    <row r="3414" spans="1:14">
      <c r="A3414" s="36">
        <f t="shared" si="426"/>
        <v>2091</v>
      </c>
      <c r="B3414" s="526"/>
      <c r="C3414" s="36" t="str">
        <f>VLOOKUP('Employee Salary Payroll Tax '!B3416,'Employee Salary Payroll Tax '!$D$1:$E$7,2,FALSE)</f>
        <v>IBEW</v>
      </c>
      <c r="D3414" s="61">
        <f t="shared" si="427"/>
        <v>6.875E-3</v>
      </c>
      <c r="E3414" s="351">
        <f>'Employee Salary Payroll Tax '!N3416</f>
        <v>36572.83</v>
      </c>
      <c r="F3414" s="351">
        <f t="shared" si="428"/>
        <v>36824.268206250003</v>
      </c>
      <c r="G3414" s="352"/>
      <c r="H3414" s="351">
        <f t="shared" si="432"/>
        <v>8427.1699999999983</v>
      </c>
      <c r="I3414" s="351">
        <f t="shared" si="429"/>
        <v>251.4382062500008</v>
      </c>
      <c r="J3414" s="351">
        <f t="shared" si="430"/>
        <v>1.5086292375000048</v>
      </c>
      <c r="K3414" s="293">
        <f>SUM('Employee Salary Payroll Tax '!I3416:K3416)</f>
        <v>36572.829999999994</v>
      </c>
      <c r="L3414" s="293">
        <f>'Employee Salary Payroll Tax '!H3416</f>
        <v>0</v>
      </c>
      <c r="M3414" s="293">
        <f t="shared" si="431"/>
        <v>7.2759576141834259E-12</v>
      </c>
      <c r="N3414" s="359">
        <f t="shared" si="425"/>
        <v>1.5086292374587544</v>
      </c>
    </row>
    <row r="3415" spans="1:14">
      <c r="A3415" s="36">
        <f t="shared" si="426"/>
        <v>2092</v>
      </c>
      <c r="B3415" s="526"/>
      <c r="C3415" s="36" t="str">
        <f>VLOOKUP('Employee Salary Payroll Tax '!B3417,'Employee Salary Payroll Tax '!$D$1:$E$7,2,FALSE)</f>
        <v>NonUnion</v>
      </c>
      <c r="D3415" s="61">
        <f t="shared" si="427"/>
        <v>2.98E-2</v>
      </c>
      <c r="E3415" s="351">
        <f>'Employee Salary Payroll Tax '!N3417</f>
        <v>63412.51</v>
      </c>
      <c r="F3415" s="351">
        <f t="shared" si="428"/>
        <v>65302.202798000006</v>
      </c>
      <c r="G3415" s="352"/>
      <c r="H3415" s="351">
        <f t="shared" si="432"/>
        <v>0</v>
      </c>
      <c r="I3415" s="351">
        <f t="shared" si="429"/>
        <v>1889.6927980000037</v>
      </c>
      <c r="J3415" s="351">
        <f t="shared" si="430"/>
        <v>0</v>
      </c>
      <c r="K3415" s="293">
        <f>SUM('Employee Salary Payroll Tax '!I3417:K3417)</f>
        <v>53614.04</v>
      </c>
      <c r="L3415" s="293">
        <f>'Employee Salary Payroll Tax '!H3417</f>
        <v>0</v>
      </c>
      <c r="M3415" s="293">
        <f t="shared" si="431"/>
        <v>9798.4700000000012</v>
      </c>
      <c r="N3415" s="359">
        <f t="shared" si="425"/>
        <v>0</v>
      </c>
    </row>
    <row r="3416" spans="1:14">
      <c r="A3416" s="36">
        <f t="shared" si="426"/>
        <v>2093</v>
      </c>
      <c r="B3416" s="526"/>
      <c r="C3416" s="36" t="str">
        <f>VLOOKUP('Employee Salary Payroll Tax '!B3418,'Employee Salary Payroll Tax '!$D$1:$E$7,2,FALSE)</f>
        <v>IBEW</v>
      </c>
      <c r="D3416" s="61">
        <f t="shared" si="427"/>
        <v>6.875E-3</v>
      </c>
      <c r="E3416" s="351">
        <f>'Employee Salary Payroll Tax '!N3418</f>
        <v>70573.72</v>
      </c>
      <c r="F3416" s="351">
        <f t="shared" si="428"/>
        <v>71058.914325000005</v>
      </c>
      <c r="G3416" s="352"/>
      <c r="H3416" s="351">
        <f t="shared" si="432"/>
        <v>0</v>
      </c>
      <c r="I3416" s="351">
        <f t="shared" si="429"/>
        <v>485.19432500000403</v>
      </c>
      <c r="J3416" s="351">
        <f t="shared" si="430"/>
        <v>0</v>
      </c>
      <c r="K3416" s="293">
        <f>SUM('Employee Salary Payroll Tax '!I3418:K3418)</f>
        <v>70573.72</v>
      </c>
      <c r="L3416" s="293">
        <f>'Employee Salary Payroll Tax '!H3418</f>
        <v>0</v>
      </c>
      <c r="M3416" s="293">
        <f t="shared" si="431"/>
        <v>0</v>
      </c>
      <c r="N3416" s="359">
        <f t="shared" si="425"/>
        <v>0</v>
      </c>
    </row>
    <row r="3417" spans="1:14">
      <c r="A3417" s="36">
        <f t="shared" si="426"/>
        <v>2094</v>
      </c>
      <c r="B3417" s="526"/>
      <c r="C3417" s="36" t="str">
        <f>VLOOKUP('Employee Salary Payroll Tax '!B3419,'Employee Salary Payroll Tax '!$D$1:$E$7,2,FALSE)</f>
        <v>IBEW</v>
      </c>
      <c r="D3417" s="61">
        <f t="shared" si="427"/>
        <v>6.875E-3</v>
      </c>
      <c r="E3417" s="351">
        <f>'Employee Salary Payroll Tax '!N3419</f>
        <v>62070.36</v>
      </c>
      <c r="F3417" s="351">
        <f t="shared" si="428"/>
        <v>62497.093724999999</v>
      </c>
      <c r="G3417" s="352"/>
      <c r="H3417" s="351">
        <f t="shared" si="432"/>
        <v>0</v>
      </c>
      <c r="I3417" s="351">
        <f t="shared" si="429"/>
        <v>426.73372499999823</v>
      </c>
      <c r="J3417" s="351">
        <f t="shared" si="430"/>
        <v>0</v>
      </c>
      <c r="K3417" s="293">
        <f>SUM('Employee Salary Payroll Tax '!I3419:K3419)</f>
        <v>16604.21</v>
      </c>
      <c r="L3417" s="293">
        <f>'Employee Salary Payroll Tax '!H3419</f>
        <v>0</v>
      </c>
      <c r="M3417" s="293">
        <f t="shared" si="431"/>
        <v>45466.15</v>
      </c>
      <c r="N3417" s="359">
        <f t="shared" si="425"/>
        <v>0</v>
      </c>
    </row>
    <row r="3418" spans="1:14">
      <c r="A3418" s="36">
        <f t="shared" si="426"/>
        <v>2095</v>
      </c>
      <c r="B3418" s="526"/>
      <c r="C3418" s="36" t="str">
        <f>VLOOKUP('Employee Salary Payroll Tax '!B3420,'Employee Salary Payroll Tax '!$D$1:$E$7,2,FALSE)</f>
        <v>NonUnion</v>
      </c>
      <c r="D3418" s="61">
        <f t="shared" si="427"/>
        <v>2.98E-2</v>
      </c>
      <c r="E3418" s="351">
        <f>'Employee Salary Payroll Tax '!N3420</f>
        <v>50525.09</v>
      </c>
      <c r="F3418" s="351">
        <f t="shared" si="428"/>
        <v>52030.737681999999</v>
      </c>
      <c r="G3418" s="352"/>
      <c r="H3418" s="351">
        <f t="shared" si="432"/>
        <v>0</v>
      </c>
      <c r="I3418" s="351">
        <f t="shared" si="429"/>
        <v>1505.6476820000025</v>
      </c>
      <c r="J3418" s="351">
        <f t="shared" si="430"/>
        <v>0</v>
      </c>
      <c r="K3418" s="293">
        <f>SUM('Employee Salary Payroll Tax '!I3420:K3420)</f>
        <v>9936.33</v>
      </c>
      <c r="L3418" s="293">
        <f>'Employee Salary Payroll Tax '!H3420</f>
        <v>0</v>
      </c>
      <c r="M3418" s="293">
        <f t="shared" si="431"/>
        <v>40588.759999999995</v>
      </c>
      <c r="N3418" s="359">
        <f t="shared" si="425"/>
        <v>0</v>
      </c>
    </row>
    <row r="3419" spans="1:14">
      <c r="A3419" s="36">
        <f t="shared" si="426"/>
        <v>2096</v>
      </c>
      <c r="B3419" s="526"/>
      <c r="C3419" s="36" t="str">
        <f>VLOOKUP('Employee Salary Payroll Tax '!B3421,'Employee Salary Payroll Tax '!$D$1:$E$7,2,FALSE)</f>
        <v>NonUnion</v>
      </c>
      <c r="D3419" s="61">
        <f t="shared" si="427"/>
        <v>2.98E-2</v>
      </c>
      <c r="E3419" s="351">
        <f>'Employee Salary Payroll Tax '!N3421</f>
        <v>101587.7</v>
      </c>
      <c r="F3419" s="351">
        <f t="shared" si="428"/>
        <v>104615.01346</v>
      </c>
      <c r="G3419" s="352"/>
      <c r="H3419" s="351">
        <f t="shared" si="432"/>
        <v>0</v>
      </c>
      <c r="I3419" s="351">
        <f t="shared" si="429"/>
        <v>3027.3134600000049</v>
      </c>
      <c r="J3419" s="351">
        <f t="shared" si="430"/>
        <v>0</v>
      </c>
      <c r="K3419" s="293">
        <f>SUM('Employee Salary Payroll Tax '!I3421:K3421)</f>
        <v>44373.509999999995</v>
      </c>
      <c r="L3419" s="293">
        <f>'Employee Salary Payroll Tax '!H3421</f>
        <v>0</v>
      </c>
      <c r="M3419" s="293">
        <f t="shared" si="431"/>
        <v>57214.19</v>
      </c>
      <c r="N3419" s="359">
        <f t="shared" si="425"/>
        <v>0</v>
      </c>
    </row>
    <row r="3420" spans="1:14">
      <c r="A3420" s="36">
        <f t="shared" si="426"/>
        <v>2097</v>
      </c>
      <c r="B3420" s="526"/>
      <c r="C3420" s="36" t="str">
        <f>VLOOKUP('Employee Salary Payroll Tax '!B3422,'Employee Salary Payroll Tax '!$D$1:$E$7,2,FALSE)</f>
        <v>NonUnion</v>
      </c>
      <c r="D3420" s="61">
        <f t="shared" si="427"/>
        <v>2.98E-2</v>
      </c>
      <c r="E3420" s="351">
        <f>'Employee Salary Payroll Tax '!N3422</f>
        <v>62069.9</v>
      </c>
      <c r="F3420" s="351">
        <f t="shared" si="428"/>
        <v>63919.583020000005</v>
      </c>
      <c r="G3420" s="352"/>
      <c r="H3420" s="351">
        <f t="shared" si="432"/>
        <v>0</v>
      </c>
      <c r="I3420" s="351">
        <f t="shared" si="429"/>
        <v>1849.683020000004</v>
      </c>
      <c r="J3420" s="351">
        <f t="shared" si="430"/>
        <v>0</v>
      </c>
      <c r="K3420" s="293">
        <f>SUM('Employee Salary Payroll Tax '!I3422:K3422)</f>
        <v>16806.36</v>
      </c>
      <c r="L3420" s="293">
        <f>'Employee Salary Payroll Tax '!H3422</f>
        <v>0</v>
      </c>
      <c r="M3420" s="293">
        <f t="shared" si="431"/>
        <v>45263.54</v>
      </c>
      <c r="N3420" s="359">
        <f t="shared" si="425"/>
        <v>0</v>
      </c>
    </row>
    <row r="3421" spans="1:14">
      <c r="A3421" s="36">
        <f t="shared" si="426"/>
        <v>2098</v>
      </c>
      <c r="B3421" s="526"/>
      <c r="C3421" s="36" t="str">
        <f>VLOOKUP('Employee Salary Payroll Tax '!B3423,'Employee Salary Payroll Tax '!$D$1:$E$7,2,FALSE)</f>
        <v>UA</v>
      </c>
      <c r="D3421" s="61">
        <f t="shared" si="427"/>
        <v>0.03</v>
      </c>
      <c r="E3421" s="351">
        <f>'Employee Salary Payroll Tax '!N3423</f>
        <v>73463.55</v>
      </c>
      <c r="F3421" s="351">
        <f t="shared" si="428"/>
        <v>75667.4565</v>
      </c>
      <c r="G3421" s="352"/>
      <c r="H3421" s="351">
        <f t="shared" si="432"/>
        <v>0</v>
      </c>
      <c r="I3421" s="351">
        <f t="shared" si="429"/>
        <v>2203.9064999999973</v>
      </c>
      <c r="J3421" s="351">
        <f t="shared" si="430"/>
        <v>0</v>
      </c>
      <c r="K3421" s="293">
        <f>SUM('Employee Salary Payroll Tax '!I3423:K3423)</f>
        <v>71286.720000000001</v>
      </c>
      <c r="L3421" s="293">
        <f>'Employee Salary Payroll Tax '!H3423</f>
        <v>103.86</v>
      </c>
      <c r="M3421" s="293">
        <f t="shared" si="431"/>
        <v>2072.9700000000016</v>
      </c>
      <c r="N3421" s="359">
        <f t="shared" si="425"/>
        <v>0</v>
      </c>
    </row>
    <row r="3422" spans="1:14">
      <c r="A3422" s="36">
        <f t="shared" si="426"/>
        <v>2099</v>
      </c>
      <c r="B3422" s="526"/>
      <c r="C3422" s="36" t="str">
        <f>VLOOKUP('Employee Salary Payroll Tax '!B3424,'Employee Salary Payroll Tax '!$D$1:$E$7,2,FALSE)</f>
        <v>NonUnion</v>
      </c>
      <c r="D3422" s="61">
        <f t="shared" si="427"/>
        <v>2.98E-2</v>
      </c>
      <c r="E3422" s="351">
        <f>'Employee Salary Payroll Tax '!N3424</f>
        <v>69962.94</v>
      </c>
      <c r="F3422" s="351">
        <f t="shared" si="428"/>
        <v>72047.83561200001</v>
      </c>
      <c r="G3422" s="352"/>
      <c r="H3422" s="351">
        <f t="shared" si="432"/>
        <v>0</v>
      </c>
      <c r="I3422" s="351">
        <f t="shared" si="429"/>
        <v>2084.8956120000075</v>
      </c>
      <c r="J3422" s="351">
        <f t="shared" si="430"/>
        <v>0</v>
      </c>
      <c r="K3422" s="293">
        <f>SUM('Employee Salary Payroll Tax '!I3424:K3424)</f>
        <v>11685.199999999999</v>
      </c>
      <c r="L3422" s="293">
        <f>'Employee Salary Payroll Tax '!H3424</f>
        <v>0</v>
      </c>
      <c r="M3422" s="293">
        <f t="shared" si="431"/>
        <v>58277.740000000005</v>
      </c>
      <c r="N3422" s="359">
        <f t="shared" si="425"/>
        <v>0</v>
      </c>
    </row>
    <row r="3423" spans="1:14">
      <c r="A3423" s="36">
        <f t="shared" si="426"/>
        <v>2100</v>
      </c>
      <c r="B3423" s="526"/>
      <c r="C3423" s="36" t="str">
        <f>VLOOKUP('Employee Salary Payroll Tax '!B3425,'Employee Salary Payroll Tax '!$D$1:$E$7,2,FALSE)</f>
        <v>NonUnion</v>
      </c>
      <c r="D3423" s="61">
        <f t="shared" si="427"/>
        <v>2.98E-2</v>
      </c>
      <c r="E3423" s="351">
        <f>'Employee Salary Payroll Tax '!N3425</f>
        <v>78820.88</v>
      </c>
      <c r="F3423" s="351">
        <f t="shared" si="428"/>
        <v>81169.742224000001</v>
      </c>
      <c r="G3423" s="352"/>
      <c r="H3423" s="351">
        <f t="shared" si="432"/>
        <v>0</v>
      </c>
      <c r="I3423" s="351">
        <f t="shared" si="429"/>
        <v>2348.8622239999968</v>
      </c>
      <c r="J3423" s="351">
        <f t="shared" si="430"/>
        <v>0</v>
      </c>
      <c r="K3423" s="293">
        <f>SUM('Employee Salary Payroll Tax '!I3425:K3425)</f>
        <v>58951.85</v>
      </c>
      <c r="L3423" s="293">
        <f>'Employee Salary Payroll Tax '!H3425</f>
        <v>20.71</v>
      </c>
      <c r="M3423" s="293">
        <f t="shared" si="431"/>
        <v>19848.320000000007</v>
      </c>
      <c r="N3423" s="359">
        <f t="shared" si="425"/>
        <v>0</v>
      </c>
    </row>
    <row r="3424" spans="1:14">
      <c r="A3424" s="36">
        <f t="shared" si="426"/>
        <v>2101</v>
      </c>
      <c r="B3424" s="526"/>
      <c r="C3424" s="36" t="str">
        <f>VLOOKUP('Employee Salary Payroll Tax '!B3426,'Employee Salary Payroll Tax '!$D$1:$E$7,2,FALSE)</f>
        <v>NonUnion</v>
      </c>
      <c r="D3424" s="61">
        <f t="shared" si="427"/>
        <v>2.98E-2</v>
      </c>
      <c r="E3424" s="351">
        <f>'Employee Salary Payroll Tax '!N3426</f>
        <v>92132.13</v>
      </c>
      <c r="F3424" s="351">
        <f t="shared" si="428"/>
        <v>94877.667474000016</v>
      </c>
      <c r="G3424" s="352"/>
      <c r="H3424" s="351">
        <f t="shared" si="432"/>
        <v>0</v>
      </c>
      <c r="I3424" s="351">
        <f t="shared" si="429"/>
        <v>2745.5374740000116</v>
      </c>
      <c r="J3424" s="351">
        <f t="shared" si="430"/>
        <v>0</v>
      </c>
      <c r="K3424" s="293">
        <f>SUM('Employee Salary Payroll Tax '!I3426:K3426)</f>
        <v>5098.24</v>
      </c>
      <c r="L3424" s="293">
        <f>'Employee Salary Payroll Tax '!H3426</f>
        <v>0</v>
      </c>
      <c r="M3424" s="293">
        <f t="shared" si="431"/>
        <v>87033.89</v>
      </c>
      <c r="N3424" s="359">
        <f t="shared" si="425"/>
        <v>0</v>
      </c>
    </row>
    <row r="3425" spans="1:14">
      <c r="A3425" s="36">
        <f t="shared" si="426"/>
        <v>2102</v>
      </c>
      <c r="B3425" s="526"/>
      <c r="C3425" s="36" t="str">
        <f>VLOOKUP('Employee Salary Payroll Tax '!B3427,'Employee Salary Payroll Tax '!$D$1:$E$7,2,FALSE)</f>
        <v>NonUnion</v>
      </c>
      <c r="D3425" s="61">
        <f t="shared" si="427"/>
        <v>2.98E-2</v>
      </c>
      <c r="E3425" s="351">
        <f>'Employee Salary Payroll Tax '!N3427</f>
        <v>67356.2</v>
      </c>
      <c r="F3425" s="351">
        <f t="shared" si="428"/>
        <v>69363.41476</v>
      </c>
      <c r="G3425" s="352"/>
      <c r="H3425" s="351">
        <f t="shared" si="432"/>
        <v>0</v>
      </c>
      <c r="I3425" s="351">
        <f t="shared" si="429"/>
        <v>2007.2147600000026</v>
      </c>
      <c r="J3425" s="351">
        <f t="shared" si="430"/>
        <v>0</v>
      </c>
      <c r="K3425" s="293">
        <f>SUM('Employee Salary Payroll Tax '!I3427:K3427)</f>
        <v>67356.2</v>
      </c>
      <c r="L3425" s="293">
        <f>'Employee Salary Payroll Tax '!H3427</f>
        <v>0</v>
      </c>
      <c r="M3425" s="293">
        <f t="shared" si="431"/>
        <v>0</v>
      </c>
      <c r="N3425" s="359">
        <f t="shared" ref="N3425:N3429" si="433">J3425*K3425/(SUM(K3425:M3425)+0.000001)</f>
        <v>0</v>
      </c>
    </row>
    <row r="3426" spans="1:14">
      <c r="A3426" s="36">
        <f t="shared" si="426"/>
        <v>2103</v>
      </c>
      <c r="B3426" s="526"/>
      <c r="C3426" s="36" t="str">
        <f>VLOOKUP('Employee Salary Payroll Tax '!B3428,'Employee Salary Payroll Tax '!$D$1:$E$7,2,FALSE)</f>
        <v>UA</v>
      </c>
      <c r="D3426" s="61">
        <f t="shared" si="427"/>
        <v>0.03</v>
      </c>
      <c r="E3426" s="351">
        <f>'Employee Salary Payroll Tax '!N3428</f>
        <v>81202.880000000005</v>
      </c>
      <c r="F3426" s="351">
        <f t="shared" si="428"/>
        <v>83638.966400000005</v>
      </c>
      <c r="G3426" s="352"/>
      <c r="H3426" s="351">
        <f t="shared" si="432"/>
        <v>0</v>
      </c>
      <c r="I3426" s="351">
        <f t="shared" si="429"/>
        <v>2436.0864000000001</v>
      </c>
      <c r="J3426" s="351">
        <f t="shared" si="430"/>
        <v>0</v>
      </c>
      <c r="K3426" s="293">
        <f>SUM('Employee Salary Payroll Tax '!I3428:K3428)</f>
        <v>71683.34</v>
      </c>
      <c r="L3426" s="293">
        <f>'Employee Salary Payroll Tax '!H3428</f>
        <v>1117.44</v>
      </c>
      <c r="M3426" s="293">
        <f t="shared" si="431"/>
        <v>8402.1000000000076</v>
      </c>
      <c r="N3426" s="359">
        <f t="shared" si="433"/>
        <v>0</v>
      </c>
    </row>
    <row r="3427" spans="1:14">
      <c r="A3427" s="36">
        <f t="shared" si="426"/>
        <v>2104</v>
      </c>
      <c r="B3427" s="526"/>
      <c r="C3427" s="36" t="str">
        <f>VLOOKUP('Employee Salary Payroll Tax '!B3429,'Employee Salary Payroll Tax '!$D$1:$E$7,2,FALSE)</f>
        <v>NonUnion</v>
      </c>
      <c r="D3427" s="61">
        <f t="shared" si="427"/>
        <v>2.98E-2</v>
      </c>
      <c r="E3427" s="351">
        <f>'Employee Salary Payroll Tax '!N3429</f>
        <v>103857.21</v>
      </c>
      <c r="F3427" s="351">
        <f>E3427*(1+D3427)</f>
        <v>106952.15485800001</v>
      </c>
      <c r="G3427" s="352"/>
      <c r="H3427" s="351">
        <f t="shared" si="432"/>
        <v>0</v>
      </c>
      <c r="I3427" s="351">
        <f t="shared" si="429"/>
        <v>3094.9448580000026</v>
      </c>
      <c r="J3427" s="351">
        <f t="shared" si="430"/>
        <v>0</v>
      </c>
      <c r="K3427" s="293">
        <f>SUM('Employee Salary Payroll Tax '!I3429:K3429)</f>
        <v>-15807.75</v>
      </c>
      <c r="L3427" s="293">
        <f>'Employee Salary Payroll Tax '!H3429</f>
        <v>0</v>
      </c>
      <c r="M3427" s="293">
        <f t="shared" si="431"/>
        <v>119664.96000000001</v>
      </c>
      <c r="N3427" s="359">
        <f t="shared" si="433"/>
        <v>0</v>
      </c>
    </row>
    <row r="3428" spans="1:14">
      <c r="A3428" s="36">
        <f t="shared" si="426"/>
        <v>2105</v>
      </c>
      <c r="B3428" s="526"/>
      <c r="C3428" s="36" t="str">
        <f>VLOOKUP('Employee Salary Payroll Tax '!B3430,'Employee Salary Payroll Tax '!$D$1:$E$7,2,FALSE)</f>
        <v>IBEW</v>
      </c>
      <c r="D3428" s="61">
        <f t="shared" si="427"/>
        <v>6.875E-3</v>
      </c>
      <c r="E3428" s="351">
        <f>'Employee Salary Payroll Tax '!N3430</f>
        <v>131139.35</v>
      </c>
      <c r="F3428" s="351">
        <f t="shared" si="428"/>
        <v>132040.93303125</v>
      </c>
      <c r="G3428" s="352"/>
      <c r="H3428" s="351">
        <f t="shared" si="432"/>
        <v>0</v>
      </c>
      <c r="I3428" s="351">
        <f t="shared" si="429"/>
        <v>901.58303124998929</v>
      </c>
      <c r="J3428" s="351">
        <f t="shared" si="430"/>
        <v>0</v>
      </c>
      <c r="K3428" s="293">
        <f>SUM('Employee Salary Payroll Tax '!I3430:K3430)</f>
        <v>43545.36</v>
      </c>
      <c r="L3428" s="293">
        <f>'Employee Salary Payroll Tax '!H3430</f>
        <v>0</v>
      </c>
      <c r="M3428" s="293">
        <f t="shared" si="431"/>
        <v>87593.99</v>
      </c>
      <c r="N3428" s="359">
        <f t="shared" si="433"/>
        <v>0</v>
      </c>
    </row>
    <row r="3429" spans="1:14">
      <c r="A3429" s="36">
        <f t="shared" si="426"/>
        <v>2106</v>
      </c>
      <c r="B3429" s="526"/>
      <c r="C3429" s="36" t="str">
        <f>VLOOKUP('Employee Salary Payroll Tax '!B3431,'Employee Salary Payroll Tax '!$D$1:$E$7,2,FALSE)</f>
        <v>NonUnion</v>
      </c>
      <c r="D3429" s="61">
        <f t="shared" si="427"/>
        <v>2.98E-2</v>
      </c>
      <c r="E3429" s="351">
        <f>'Employee Salary Payroll Tax '!N3431</f>
        <v>102058.65</v>
      </c>
      <c r="F3429" s="351">
        <f>E3429*(1+D3429)</f>
        <v>105099.99777</v>
      </c>
      <c r="G3429" s="352"/>
      <c r="H3429" s="351">
        <f t="shared" si="432"/>
        <v>0</v>
      </c>
      <c r="I3429" s="351">
        <f t="shared" si="429"/>
        <v>3041.3477700000076</v>
      </c>
      <c r="J3429" s="351">
        <f t="shared" si="430"/>
        <v>0</v>
      </c>
      <c r="K3429" s="293">
        <f>SUM('Employee Salary Payroll Tax '!I3431:K3431)</f>
        <v>52.63</v>
      </c>
      <c r="L3429" s="293">
        <f>'Employee Salary Payroll Tax '!H3431</f>
        <v>0</v>
      </c>
      <c r="M3429" s="293">
        <f t="shared" si="431"/>
        <v>102006.01999999999</v>
      </c>
      <c r="N3429" s="359">
        <f t="shared" si="433"/>
        <v>0</v>
      </c>
    </row>
    <row r="3430" spans="1:14">
      <c r="A3430" s="36">
        <f t="shared" si="426"/>
        <v>2107</v>
      </c>
      <c r="B3430" s="526"/>
      <c r="C3430" s="36" t="str">
        <f>VLOOKUP('Employee Salary Payroll Tax '!B3432,'Employee Salary Payroll Tax '!$D$1:$E$7,2,FALSE)</f>
        <v>IBEW</v>
      </c>
      <c r="D3430" s="61">
        <f t="shared" ref="D3430:D3466" si="434">VLOOKUP(C3430,C$9:D$12,2)</f>
        <v>6.875E-3</v>
      </c>
      <c r="E3430" s="351">
        <f>'Employee Salary Payroll Tax '!N3432</f>
        <v>53681.29</v>
      </c>
      <c r="F3430" s="351">
        <f t="shared" ref="F3430:F3466" si="435">E3430*(1+D3430)</f>
        <v>54050.348868749999</v>
      </c>
      <c r="G3430" s="352"/>
      <c r="H3430" s="351">
        <f t="shared" ref="H3430:H3466" si="436">IF(E3430&gt;$H$12,0,$H$12-E3430)</f>
        <v>0</v>
      </c>
      <c r="I3430" s="351">
        <f t="shared" ref="I3430:I3466" si="437">F3430-E3430</f>
        <v>369.05886874999851</v>
      </c>
      <c r="J3430" s="351">
        <f t="shared" ref="J3430:J3466" si="438">IF(H3430&gt;I3430,I3430*$J$12,H3430*$J$12)</f>
        <v>0</v>
      </c>
      <c r="K3430" s="293">
        <f>SUM('Employee Salary Payroll Tax '!I3432:K3432)</f>
        <v>53681.29</v>
      </c>
      <c r="L3430" s="293">
        <f>'Employee Salary Payroll Tax '!H3432</f>
        <v>0</v>
      </c>
      <c r="M3430" s="293">
        <f t="shared" si="431"/>
        <v>0</v>
      </c>
      <c r="N3430" s="359">
        <f t="shared" ref="N3430:N3466" si="439">J3430*K3430/(SUM(K3430:M3430)+0.000001)</f>
        <v>0</v>
      </c>
    </row>
    <row r="3431" spans="1:14">
      <c r="A3431" s="36">
        <f t="shared" si="426"/>
        <v>2108</v>
      </c>
      <c r="B3431" s="526"/>
      <c r="C3431" s="36" t="str">
        <f>VLOOKUP('Employee Salary Payroll Tax '!B3433,'Employee Salary Payroll Tax '!$D$1:$E$7,2,FALSE)</f>
        <v>UA</v>
      </c>
      <c r="D3431" s="61">
        <f t="shared" si="434"/>
        <v>0.03</v>
      </c>
      <c r="E3431" s="351">
        <f>'Employee Salary Payroll Tax '!N3433</f>
        <v>82669.710000000006</v>
      </c>
      <c r="F3431" s="351">
        <f t="shared" si="435"/>
        <v>85149.801300000006</v>
      </c>
      <c r="G3431" s="352"/>
      <c r="H3431" s="351">
        <f t="shared" si="436"/>
        <v>0</v>
      </c>
      <c r="I3431" s="351">
        <f t="shared" si="437"/>
        <v>2480.0913</v>
      </c>
      <c r="J3431" s="351">
        <f t="shared" si="438"/>
        <v>0</v>
      </c>
      <c r="K3431" s="293">
        <f>SUM('Employee Salary Payroll Tax '!I3433:K3433)</f>
        <v>56093.960000000006</v>
      </c>
      <c r="L3431" s="293">
        <f>'Employee Salary Payroll Tax '!H3433</f>
        <v>311.83</v>
      </c>
      <c r="M3431" s="293">
        <f t="shared" si="431"/>
        <v>26263.919999999998</v>
      </c>
      <c r="N3431" s="359">
        <f t="shared" si="439"/>
        <v>0</v>
      </c>
    </row>
    <row r="3432" spans="1:14">
      <c r="A3432" s="36">
        <f t="shared" si="426"/>
        <v>2109</v>
      </c>
      <c r="B3432" s="526"/>
      <c r="C3432" s="36" t="str">
        <f>VLOOKUP('Employee Salary Payroll Tax '!B3434,'Employee Salary Payroll Tax '!$D$1:$E$7,2,FALSE)</f>
        <v>NonUnion</v>
      </c>
      <c r="D3432" s="61">
        <f t="shared" si="434"/>
        <v>2.98E-2</v>
      </c>
      <c r="E3432" s="351">
        <f>'Employee Salary Payroll Tax '!N3434</f>
        <v>68549.460000000006</v>
      </c>
      <c r="F3432" s="351">
        <f t="shared" si="435"/>
        <v>70592.233908000009</v>
      </c>
      <c r="G3432" s="352"/>
      <c r="H3432" s="351">
        <f t="shared" si="436"/>
        <v>0</v>
      </c>
      <c r="I3432" s="351">
        <f t="shared" si="437"/>
        <v>2042.7739080000028</v>
      </c>
      <c r="J3432" s="351">
        <f t="shared" si="438"/>
        <v>0</v>
      </c>
      <c r="K3432" s="293">
        <f>SUM('Employee Salary Payroll Tax '!I3434:K3434)</f>
        <v>40029.82</v>
      </c>
      <c r="L3432" s="293">
        <f>'Employee Salary Payroll Tax '!H3434</f>
        <v>1891.49</v>
      </c>
      <c r="M3432" s="293">
        <f t="shared" si="431"/>
        <v>26628.150000000005</v>
      </c>
      <c r="N3432" s="359">
        <f t="shared" si="439"/>
        <v>0</v>
      </c>
    </row>
    <row r="3433" spans="1:14">
      <c r="A3433" s="36">
        <f t="shared" si="426"/>
        <v>2110</v>
      </c>
      <c r="B3433" s="526"/>
      <c r="C3433" s="36" t="str">
        <f>VLOOKUP('Employee Salary Payroll Tax '!B3435,'Employee Salary Payroll Tax '!$D$1:$E$7,2,FALSE)</f>
        <v>NonUnion</v>
      </c>
      <c r="D3433" s="61">
        <f t="shared" si="434"/>
        <v>2.98E-2</v>
      </c>
      <c r="E3433" s="351">
        <f>'Employee Salary Payroll Tax '!N3435</f>
        <v>70728.34</v>
      </c>
      <c r="F3433" s="351">
        <f t="shared" si="435"/>
        <v>72836.044532</v>
      </c>
      <c r="G3433" s="352"/>
      <c r="H3433" s="351">
        <f t="shared" si="436"/>
        <v>0</v>
      </c>
      <c r="I3433" s="351">
        <f t="shared" si="437"/>
        <v>2107.7045320000034</v>
      </c>
      <c r="J3433" s="351">
        <f t="shared" si="438"/>
        <v>0</v>
      </c>
      <c r="K3433" s="293">
        <f>SUM('Employee Salary Payroll Tax '!I3435:K3435)</f>
        <v>36116.409999999996</v>
      </c>
      <c r="L3433" s="293">
        <f>'Employee Salary Payroll Tax '!H3435</f>
        <v>0</v>
      </c>
      <c r="M3433" s="293">
        <f t="shared" si="431"/>
        <v>34611.93</v>
      </c>
      <c r="N3433" s="359">
        <f t="shared" si="439"/>
        <v>0</v>
      </c>
    </row>
    <row r="3434" spans="1:14">
      <c r="A3434" s="36">
        <f t="shared" si="426"/>
        <v>2111</v>
      </c>
      <c r="B3434" s="526"/>
      <c r="C3434" s="36" t="str">
        <f>VLOOKUP('Employee Salary Payroll Tax '!B3436,'Employee Salary Payroll Tax '!$D$1:$E$7,2,FALSE)</f>
        <v>NonUnion</v>
      </c>
      <c r="D3434" s="61">
        <f t="shared" si="434"/>
        <v>2.98E-2</v>
      </c>
      <c r="E3434" s="351">
        <f>'Employee Salary Payroll Tax '!N3436</f>
        <v>117141.92</v>
      </c>
      <c r="F3434" s="351">
        <f t="shared" si="435"/>
        <v>120632.74921600001</v>
      </c>
      <c r="G3434" s="352"/>
      <c r="H3434" s="351">
        <f t="shared" si="436"/>
        <v>0</v>
      </c>
      <c r="I3434" s="351">
        <f t="shared" si="437"/>
        <v>3490.8292160000128</v>
      </c>
      <c r="J3434" s="351">
        <f t="shared" si="438"/>
        <v>0</v>
      </c>
      <c r="K3434" s="293">
        <f>SUM('Employee Salary Payroll Tax '!I3436:K3436)</f>
        <v>32822.79</v>
      </c>
      <c r="L3434" s="293">
        <f>'Employee Salary Payroll Tax '!H3436</f>
        <v>0</v>
      </c>
      <c r="M3434" s="293">
        <f t="shared" si="431"/>
        <v>84319.13</v>
      </c>
      <c r="N3434" s="359">
        <f t="shared" si="439"/>
        <v>0</v>
      </c>
    </row>
    <row r="3435" spans="1:14">
      <c r="A3435" s="36">
        <f t="shared" si="426"/>
        <v>2112</v>
      </c>
      <c r="B3435" s="526"/>
      <c r="C3435" s="36" t="str">
        <f>VLOOKUP('Employee Salary Payroll Tax '!B3437,'Employee Salary Payroll Tax '!$D$1:$E$7,2,FALSE)</f>
        <v>NonUnion</v>
      </c>
      <c r="D3435" s="61">
        <f t="shared" si="434"/>
        <v>2.98E-2</v>
      </c>
      <c r="E3435" s="351">
        <f>'Employee Salary Payroll Tax '!N3437</f>
        <v>90966.62</v>
      </c>
      <c r="F3435" s="351">
        <f t="shared" si="435"/>
        <v>93677.425275999994</v>
      </c>
      <c r="G3435" s="352"/>
      <c r="H3435" s="351">
        <f t="shared" si="436"/>
        <v>0</v>
      </c>
      <c r="I3435" s="351">
        <f t="shared" si="437"/>
        <v>2710.8052759999991</v>
      </c>
      <c r="J3435" s="351">
        <f t="shared" si="438"/>
        <v>0</v>
      </c>
      <c r="K3435" s="293">
        <f>SUM('Employee Salary Payroll Tax '!I3437:K3437)</f>
        <v>192.47</v>
      </c>
      <c r="L3435" s="293">
        <f>'Employee Salary Payroll Tax '!H3437</f>
        <v>0</v>
      </c>
      <c r="M3435" s="293">
        <f t="shared" si="431"/>
        <v>90774.15</v>
      </c>
      <c r="N3435" s="359">
        <f t="shared" si="439"/>
        <v>0</v>
      </c>
    </row>
    <row r="3436" spans="1:14">
      <c r="A3436" s="36">
        <f t="shared" si="426"/>
        <v>2113</v>
      </c>
      <c r="B3436" s="526"/>
      <c r="C3436" s="36" t="str">
        <f>VLOOKUP('Employee Salary Payroll Tax '!B3438,'Employee Salary Payroll Tax '!$D$1:$E$7,2,FALSE)</f>
        <v>UA</v>
      </c>
      <c r="D3436" s="61">
        <f t="shared" si="434"/>
        <v>0.03</v>
      </c>
      <c r="E3436" s="351">
        <f>'Employee Salary Payroll Tax '!N3438</f>
        <v>75939.3</v>
      </c>
      <c r="F3436" s="351">
        <f t="shared" si="435"/>
        <v>78217.479000000007</v>
      </c>
      <c r="G3436" s="352"/>
      <c r="H3436" s="351">
        <f t="shared" si="436"/>
        <v>0</v>
      </c>
      <c r="I3436" s="351">
        <f t="shared" si="437"/>
        <v>2278.1790000000037</v>
      </c>
      <c r="J3436" s="351">
        <f t="shared" si="438"/>
        <v>0</v>
      </c>
      <c r="K3436" s="293">
        <f>SUM('Employee Salary Payroll Tax '!I3438:K3438)</f>
        <v>71864.63</v>
      </c>
      <c r="L3436" s="293">
        <f>'Employee Salary Payroll Tax '!H3438</f>
        <v>527.74</v>
      </c>
      <c r="M3436" s="293">
        <f t="shared" si="431"/>
        <v>3546.9299999999985</v>
      </c>
      <c r="N3436" s="359">
        <f t="shared" si="439"/>
        <v>0</v>
      </c>
    </row>
    <row r="3437" spans="1:14">
      <c r="A3437" s="36">
        <f t="shared" ref="A3437:A3466" si="440">+A3436+1</f>
        <v>2114</v>
      </c>
      <c r="B3437" s="526"/>
      <c r="C3437" s="36" t="str">
        <f>VLOOKUP('Employee Salary Payroll Tax '!B3439,'Employee Salary Payroll Tax '!$D$1:$E$7,2,FALSE)</f>
        <v>IBEW</v>
      </c>
      <c r="D3437" s="61">
        <f t="shared" si="434"/>
        <v>6.875E-3</v>
      </c>
      <c r="E3437" s="351">
        <f>'Employee Salary Payroll Tax '!N3439</f>
        <v>52891.15</v>
      </c>
      <c r="F3437" s="351">
        <f t="shared" si="435"/>
        <v>53254.776656249996</v>
      </c>
      <c r="G3437" s="352"/>
      <c r="H3437" s="351">
        <f t="shared" si="436"/>
        <v>0</v>
      </c>
      <c r="I3437" s="351">
        <f t="shared" si="437"/>
        <v>363.62665624999499</v>
      </c>
      <c r="J3437" s="351">
        <f t="shared" si="438"/>
        <v>0</v>
      </c>
      <c r="K3437" s="293">
        <f>SUM('Employee Salary Payroll Tax '!I3439:K3439)</f>
        <v>1724.09</v>
      </c>
      <c r="L3437" s="293">
        <f>'Employee Salary Payroll Tax '!H3439</f>
        <v>0</v>
      </c>
      <c r="M3437" s="293">
        <f t="shared" si="431"/>
        <v>51167.060000000005</v>
      </c>
      <c r="N3437" s="359">
        <f t="shared" si="439"/>
        <v>0</v>
      </c>
    </row>
    <row r="3438" spans="1:14">
      <c r="A3438" s="36">
        <f t="shared" si="440"/>
        <v>2115</v>
      </c>
      <c r="B3438" s="526"/>
      <c r="C3438" s="36" t="str">
        <f>VLOOKUP('Employee Salary Payroll Tax '!B3440,'Employee Salary Payroll Tax '!$D$1:$E$7,2,FALSE)</f>
        <v>IBEW</v>
      </c>
      <c r="D3438" s="61">
        <f t="shared" si="434"/>
        <v>6.875E-3</v>
      </c>
      <c r="E3438" s="351">
        <f>'Employee Salary Payroll Tax '!N3440</f>
        <v>6532.82</v>
      </c>
      <c r="F3438" s="351">
        <f t="shared" si="435"/>
        <v>6577.7331374999994</v>
      </c>
      <c r="G3438" s="352"/>
      <c r="H3438" s="351">
        <f t="shared" si="436"/>
        <v>38467.18</v>
      </c>
      <c r="I3438" s="351">
        <f t="shared" si="437"/>
        <v>44.913137499999721</v>
      </c>
      <c r="J3438" s="351">
        <f t="shared" si="438"/>
        <v>0.26947882499999831</v>
      </c>
      <c r="K3438" s="293">
        <f>SUM('Employee Salary Payroll Tax '!I3440:K3440)</f>
        <v>4834.28</v>
      </c>
      <c r="L3438" s="293">
        <f>'Employee Salary Payroll Tax '!H3440</f>
        <v>0</v>
      </c>
      <c r="M3438" s="293">
        <f t="shared" si="431"/>
        <v>1698.54</v>
      </c>
      <c r="N3438" s="359">
        <f t="shared" si="439"/>
        <v>0.19941404996947379</v>
      </c>
    </row>
    <row r="3439" spans="1:14">
      <c r="A3439" s="36">
        <f t="shared" si="440"/>
        <v>2116</v>
      </c>
      <c r="B3439" s="526"/>
      <c r="C3439" s="36" t="str">
        <f>VLOOKUP('Employee Salary Payroll Tax '!B3441,'Employee Salary Payroll Tax '!$D$1:$E$7,2,FALSE)</f>
        <v>NonUnion</v>
      </c>
      <c r="D3439" s="61">
        <f t="shared" si="434"/>
        <v>2.98E-2</v>
      </c>
      <c r="E3439" s="351">
        <f>'Employee Salary Payroll Tax '!N3441</f>
        <v>45175.77</v>
      </c>
      <c r="F3439" s="351">
        <f t="shared" si="435"/>
        <v>46522.007945999998</v>
      </c>
      <c r="G3439" s="352"/>
      <c r="H3439" s="351">
        <f t="shared" si="436"/>
        <v>0</v>
      </c>
      <c r="I3439" s="351">
        <f t="shared" si="437"/>
        <v>1346.2379460000011</v>
      </c>
      <c r="J3439" s="351">
        <f t="shared" si="438"/>
        <v>0</v>
      </c>
      <c r="K3439" s="293">
        <f>SUM('Employee Salary Payroll Tax '!I3441:K3441)</f>
        <v>1673.07</v>
      </c>
      <c r="L3439" s="293">
        <f>'Employee Salary Payroll Tax '!H3441</f>
        <v>0</v>
      </c>
      <c r="M3439" s="293">
        <f t="shared" si="431"/>
        <v>43502.7</v>
      </c>
      <c r="N3439" s="359">
        <f t="shared" si="439"/>
        <v>0</v>
      </c>
    </row>
    <row r="3440" spans="1:14">
      <c r="A3440" s="36">
        <f t="shared" si="440"/>
        <v>2117</v>
      </c>
      <c r="B3440" s="526"/>
      <c r="C3440" s="36" t="str">
        <f>VLOOKUP('Employee Salary Payroll Tax '!B3442,'Employee Salary Payroll Tax '!$D$1:$E$7,2,FALSE)</f>
        <v>NonUnion</v>
      </c>
      <c r="D3440" s="61">
        <f t="shared" si="434"/>
        <v>2.98E-2</v>
      </c>
      <c r="E3440" s="351">
        <f>'Employee Salary Payroll Tax '!N3442</f>
        <v>52473.88</v>
      </c>
      <c r="F3440" s="351">
        <f t="shared" si="435"/>
        <v>54037.601624000003</v>
      </c>
      <c r="G3440" s="352"/>
      <c r="H3440" s="351">
        <f t="shared" si="436"/>
        <v>0</v>
      </c>
      <c r="I3440" s="351">
        <f t="shared" si="437"/>
        <v>1563.7216240000052</v>
      </c>
      <c r="J3440" s="351">
        <f t="shared" si="438"/>
        <v>0</v>
      </c>
      <c r="K3440" s="293">
        <f>SUM('Employee Salary Payroll Tax '!I3442:K3442)</f>
        <v>52473.88</v>
      </c>
      <c r="L3440" s="293">
        <f>'Employee Salary Payroll Tax '!H3442</f>
        <v>0</v>
      </c>
      <c r="M3440" s="293">
        <f t="shared" si="431"/>
        <v>0</v>
      </c>
      <c r="N3440" s="359">
        <f t="shared" si="439"/>
        <v>0</v>
      </c>
    </row>
    <row r="3441" spans="1:14">
      <c r="A3441" s="36">
        <f t="shared" si="440"/>
        <v>2118</v>
      </c>
      <c r="B3441" s="526"/>
      <c r="C3441" s="36" t="str">
        <f>VLOOKUP('Employee Salary Payroll Tax '!B3443,'Employee Salary Payroll Tax '!$D$1:$E$7,2,FALSE)</f>
        <v>NonUnion</v>
      </c>
      <c r="D3441" s="61">
        <f t="shared" si="434"/>
        <v>2.98E-2</v>
      </c>
      <c r="E3441" s="351">
        <f>'Employee Salary Payroll Tax '!N3443</f>
        <v>60689.02</v>
      </c>
      <c r="F3441" s="351">
        <f t="shared" si="435"/>
        <v>62497.552795999996</v>
      </c>
      <c r="G3441" s="352"/>
      <c r="H3441" s="351">
        <f t="shared" si="436"/>
        <v>0</v>
      </c>
      <c r="I3441" s="351">
        <f t="shared" si="437"/>
        <v>1808.5327959999995</v>
      </c>
      <c r="J3441" s="351">
        <f t="shared" si="438"/>
        <v>0</v>
      </c>
      <c r="K3441" s="293">
        <f>SUM('Employee Salary Payroll Tax '!I3443:K3443)</f>
        <v>60689.02</v>
      </c>
      <c r="L3441" s="293">
        <f>'Employee Salary Payroll Tax '!H3443</f>
        <v>0</v>
      </c>
      <c r="M3441" s="293">
        <f t="shared" si="431"/>
        <v>0</v>
      </c>
      <c r="N3441" s="359">
        <f t="shared" si="439"/>
        <v>0</v>
      </c>
    </row>
    <row r="3442" spans="1:14">
      <c r="A3442" s="36">
        <f t="shared" si="440"/>
        <v>2119</v>
      </c>
      <c r="B3442" s="526"/>
      <c r="C3442" s="36" t="str">
        <f>VLOOKUP('Employee Salary Payroll Tax '!B3444,'Employee Salary Payroll Tax '!$D$1:$E$7,2,FALSE)</f>
        <v>NonUnion</v>
      </c>
      <c r="D3442" s="61">
        <f t="shared" si="434"/>
        <v>2.98E-2</v>
      </c>
      <c r="E3442" s="351">
        <f>'Employee Salary Payroll Tax '!N3444</f>
        <v>75875.259999999995</v>
      </c>
      <c r="F3442" s="351">
        <f t="shared" si="435"/>
        <v>78136.342747999995</v>
      </c>
      <c r="G3442" s="352"/>
      <c r="H3442" s="351">
        <f t="shared" si="436"/>
        <v>0</v>
      </c>
      <c r="I3442" s="351">
        <f t="shared" si="437"/>
        <v>2261.0827480000007</v>
      </c>
      <c r="J3442" s="351">
        <f t="shared" si="438"/>
        <v>0</v>
      </c>
      <c r="K3442" s="293">
        <f>SUM('Employee Salary Payroll Tax '!I3444:K3444)</f>
        <v>46983.42</v>
      </c>
      <c r="L3442" s="293">
        <f>'Employee Salary Payroll Tax '!H3444</f>
        <v>0</v>
      </c>
      <c r="M3442" s="293">
        <f t="shared" si="431"/>
        <v>28891.839999999997</v>
      </c>
      <c r="N3442" s="359">
        <f t="shared" si="439"/>
        <v>0</v>
      </c>
    </row>
    <row r="3443" spans="1:14">
      <c r="A3443" s="36">
        <f t="shared" si="440"/>
        <v>2120</v>
      </c>
      <c r="B3443" s="526"/>
      <c r="C3443" s="36" t="str">
        <f>VLOOKUP('Employee Salary Payroll Tax '!B3445,'Employee Salary Payroll Tax '!$D$1:$E$7,2,FALSE)</f>
        <v>IBEW</v>
      </c>
      <c r="D3443" s="61">
        <f t="shared" si="434"/>
        <v>6.875E-3</v>
      </c>
      <c r="E3443" s="351">
        <f>'Employee Salary Payroll Tax '!N3445</f>
        <v>136838.03</v>
      </c>
      <c r="F3443" s="351">
        <f t="shared" si="435"/>
        <v>137778.79145625001</v>
      </c>
      <c r="G3443" s="352"/>
      <c r="H3443" s="351">
        <f t="shared" si="436"/>
        <v>0</v>
      </c>
      <c r="I3443" s="351">
        <f t="shared" si="437"/>
        <v>940.76145625000936</v>
      </c>
      <c r="J3443" s="351">
        <f t="shared" si="438"/>
        <v>0</v>
      </c>
      <c r="K3443" s="293">
        <f>SUM('Employee Salary Payroll Tax '!I3445:K3445)</f>
        <v>118742.40000000001</v>
      </c>
      <c r="L3443" s="293">
        <f>'Employee Salary Payroll Tax '!H3445</f>
        <v>0</v>
      </c>
      <c r="M3443" s="293">
        <f t="shared" si="431"/>
        <v>18095.62999999999</v>
      </c>
      <c r="N3443" s="359">
        <f t="shared" si="439"/>
        <v>0</v>
      </c>
    </row>
    <row r="3444" spans="1:14">
      <c r="A3444" s="36">
        <f t="shared" si="440"/>
        <v>2121</v>
      </c>
      <c r="B3444" s="526"/>
      <c r="C3444" s="36" t="str">
        <f>VLOOKUP('Employee Salary Payroll Tax '!B3446,'Employee Salary Payroll Tax '!$D$1:$E$7,2,FALSE)</f>
        <v>IBEW</v>
      </c>
      <c r="D3444" s="61">
        <f t="shared" si="434"/>
        <v>6.875E-3</v>
      </c>
      <c r="E3444" s="351">
        <f>'Employee Salary Payroll Tax '!N3446</f>
        <v>53662.03</v>
      </c>
      <c r="F3444" s="351">
        <f t="shared" si="435"/>
        <v>54030.956456249995</v>
      </c>
      <c r="G3444" s="352"/>
      <c r="H3444" s="351">
        <f t="shared" si="436"/>
        <v>0</v>
      </c>
      <c r="I3444" s="351">
        <f t="shared" si="437"/>
        <v>368.92645624999568</v>
      </c>
      <c r="J3444" s="351">
        <f t="shared" si="438"/>
        <v>0</v>
      </c>
      <c r="K3444" s="293">
        <f>SUM('Employee Salary Payroll Tax '!I3446:K3446)</f>
        <v>3009.2799999999997</v>
      </c>
      <c r="L3444" s="293">
        <f>'Employee Salary Payroll Tax '!H3446</f>
        <v>0</v>
      </c>
      <c r="M3444" s="293">
        <f t="shared" si="431"/>
        <v>50652.75</v>
      </c>
      <c r="N3444" s="359">
        <f t="shared" si="439"/>
        <v>0</v>
      </c>
    </row>
    <row r="3445" spans="1:14">
      <c r="A3445" s="36">
        <f t="shared" si="440"/>
        <v>2122</v>
      </c>
      <c r="B3445" s="526"/>
      <c r="C3445" s="36" t="str">
        <f>VLOOKUP('Employee Salary Payroll Tax '!B3447,'Employee Salary Payroll Tax '!$D$1:$E$7,2,FALSE)</f>
        <v>IBEW</v>
      </c>
      <c r="D3445" s="61">
        <f t="shared" si="434"/>
        <v>6.875E-3</v>
      </c>
      <c r="E3445" s="351">
        <f>'Employee Salary Payroll Tax '!N3447</f>
        <v>122763.95</v>
      </c>
      <c r="F3445" s="351">
        <f t="shared" si="435"/>
        <v>123607.95215624999</v>
      </c>
      <c r="G3445" s="352"/>
      <c r="H3445" s="351">
        <f t="shared" si="436"/>
        <v>0</v>
      </c>
      <c r="I3445" s="351">
        <f t="shared" si="437"/>
        <v>844.00215624998964</v>
      </c>
      <c r="J3445" s="351">
        <f t="shared" si="438"/>
        <v>0</v>
      </c>
      <c r="K3445" s="293">
        <f>SUM('Employee Salary Payroll Tax '!I3447:K3447)</f>
        <v>114732.37</v>
      </c>
      <c r="L3445" s="293">
        <f>'Employee Salary Payroll Tax '!H3447</f>
        <v>0</v>
      </c>
      <c r="M3445" s="293">
        <f t="shared" si="431"/>
        <v>8031.5800000000017</v>
      </c>
      <c r="N3445" s="359">
        <f t="shared" si="439"/>
        <v>0</v>
      </c>
    </row>
    <row r="3446" spans="1:14">
      <c r="A3446" s="36">
        <f t="shared" si="440"/>
        <v>2123</v>
      </c>
      <c r="B3446" s="526"/>
      <c r="C3446" s="36" t="str">
        <f>VLOOKUP('Employee Salary Payroll Tax '!B3448,'Employee Salary Payroll Tax '!$D$1:$E$7,2,FALSE)</f>
        <v>IBEW</v>
      </c>
      <c r="D3446" s="61">
        <f t="shared" si="434"/>
        <v>6.875E-3</v>
      </c>
      <c r="E3446" s="351">
        <f>'Employee Salary Payroll Tax '!N3448</f>
        <v>135771.43</v>
      </c>
      <c r="F3446" s="351">
        <f t="shared" si="435"/>
        <v>136704.85858124998</v>
      </c>
      <c r="G3446" s="352"/>
      <c r="H3446" s="351">
        <f t="shared" si="436"/>
        <v>0</v>
      </c>
      <c r="I3446" s="351">
        <f t="shared" si="437"/>
        <v>933.42858124998747</v>
      </c>
      <c r="J3446" s="351">
        <f t="shared" si="438"/>
        <v>0</v>
      </c>
      <c r="K3446" s="293">
        <f>SUM('Employee Salary Payroll Tax '!I3448:K3448)</f>
        <v>92903.07</v>
      </c>
      <c r="L3446" s="293">
        <f>'Employee Salary Payroll Tax '!H3448</f>
        <v>0</v>
      </c>
      <c r="M3446" s="293">
        <f t="shared" si="431"/>
        <v>42868.359999999986</v>
      </c>
      <c r="N3446" s="359">
        <f t="shared" si="439"/>
        <v>0</v>
      </c>
    </row>
    <row r="3447" spans="1:14">
      <c r="A3447" s="36">
        <f t="shared" si="440"/>
        <v>2124</v>
      </c>
      <c r="B3447" s="526"/>
      <c r="C3447" s="36" t="str">
        <f>VLOOKUP('Employee Salary Payroll Tax '!B3449,'Employee Salary Payroll Tax '!$D$1:$E$7,2,FALSE)</f>
        <v>UA</v>
      </c>
      <c r="D3447" s="61">
        <f t="shared" si="434"/>
        <v>0.03</v>
      </c>
      <c r="E3447" s="351">
        <f>'Employee Salary Payroll Tax '!N3449</f>
        <v>71300.55</v>
      </c>
      <c r="F3447" s="351">
        <f t="shared" si="435"/>
        <v>73439.566500000001</v>
      </c>
      <c r="G3447" s="352"/>
      <c r="H3447" s="351">
        <f t="shared" si="436"/>
        <v>0</v>
      </c>
      <c r="I3447" s="351">
        <f t="shared" si="437"/>
        <v>2139.0164999999979</v>
      </c>
      <c r="J3447" s="351">
        <f t="shared" si="438"/>
        <v>0</v>
      </c>
      <c r="K3447" s="293">
        <f>SUM('Employee Salary Payroll Tax '!I3449:K3449)</f>
        <v>55959.97</v>
      </c>
      <c r="L3447" s="293">
        <f>'Employee Salary Payroll Tax '!H3449</f>
        <v>0</v>
      </c>
      <c r="M3447" s="293">
        <f t="shared" si="431"/>
        <v>15340.580000000002</v>
      </c>
      <c r="N3447" s="359">
        <f t="shared" si="439"/>
        <v>0</v>
      </c>
    </row>
    <row r="3448" spans="1:14">
      <c r="A3448" s="36">
        <f t="shared" si="440"/>
        <v>2125</v>
      </c>
      <c r="B3448" s="526"/>
      <c r="C3448" s="36" t="str">
        <f>VLOOKUP('Employee Salary Payroll Tax '!B3450,'Employee Salary Payroll Tax '!$D$1:$E$7,2,FALSE)</f>
        <v>NonUnion</v>
      </c>
      <c r="D3448" s="61">
        <f t="shared" si="434"/>
        <v>2.98E-2</v>
      </c>
      <c r="E3448" s="351">
        <f>'Employee Salary Payroll Tax '!N3450</f>
        <v>39451.599999999999</v>
      </c>
      <c r="F3448" s="351">
        <f t="shared" si="435"/>
        <v>40627.257680000002</v>
      </c>
      <c r="G3448" s="352"/>
      <c r="H3448" s="351">
        <f t="shared" si="436"/>
        <v>5548.4000000000015</v>
      </c>
      <c r="I3448" s="351">
        <f t="shared" si="437"/>
        <v>1175.6576800000039</v>
      </c>
      <c r="J3448" s="351">
        <f t="shared" si="438"/>
        <v>7.0539460800000233</v>
      </c>
      <c r="K3448" s="293">
        <f>SUM('Employee Salary Payroll Tax '!I3450:K3450)</f>
        <v>39272.729999999996</v>
      </c>
      <c r="L3448" s="293">
        <f>'Employee Salary Payroll Tax '!H3450</f>
        <v>0</v>
      </c>
      <c r="M3448" s="293">
        <f t="shared" si="431"/>
        <v>178.87000000000262</v>
      </c>
      <c r="N3448" s="359">
        <f t="shared" si="439"/>
        <v>7.0219641238220332</v>
      </c>
    </row>
    <row r="3449" spans="1:14">
      <c r="A3449" s="36">
        <f t="shared" si="440"/>
        <v>2126</v>
      </c>
      <c r="B3449" s="526"/>
      <c r="C3449" s="36" t="str">
        <f>VLOOKUP('Employee Salary Payroll Tax '!B3451,'Employee Salary Payroll Tax '!$D$1:$E$7,2,FALSE)</f>
        <v>IBEW</v>
      </c>
      <c r="D3449" s="61">
        <f t="shared" si="434"/>
        <v>6.875E-3</v>
      </c>
      <c r="E3449" s="351">
        <f>'Employee Salary Payroll Tax '!N3451</f>
        <v>40476.480000000003</v>
      </c>
      <c r="F3449" s="351">
        <f t="shared" si="435"/>
        <v>40754.755799999999</v>
      </c>
      <c r="G3449" s="352"/>
      <c r="H3449" s="351">
        <f t="shared" si="436"/>
        <v>4523.5199999999968</v>
      </c>
      <c r="I3449" s="351">
        <f t="shared" si="437"/>
        <v>278.2757999999958</v>
      </c>
      <c r="J3449" s="351">
        <f t="shared" si="438"/>
        <v>1.6696547999999749</v>
      </c>
      <c r="K3449" s="293">
        <f>SUM('Employee Salary Payroll Tax '!I3451:K3451)</f>
        <v>40476.480000000003</v>
      </c>
      <c r="L3449" s="293">
        <f>'Employee Salary Payroll Tax '!H3451</f>
        <v>0</v>
      </c>
      <c r="M3449" s="293">
        <f t="shared" si="431"/>
        <v>0</v>
      </c>
      <c r="N3449" s="359">
        <f t="shared" si="439"/>
        <v>1.6696547999587248</v>
      </c>
    </row>
    <row r="3450" spans="1:14">
      <c r="A3450" s="36">
        <f t="shared" si="440"/>
        <v>2127</v>
      </c>
      <c r="B3450" s="526"/>
      <c r="C3450" s="36" t="str">
        <f>VLOOKUP('Employee Salary Payroll Tax '!B3452,'Employee Salary Payroll Tax '!$D$1:$E$7,2,FALSE)</f>
        <v>NonUnion</v>
      </c>
      <c r="D3450" s="61">
        <f t="shared" si="434"/>
        <v>2.98E-2</v>
      </c>
      <c r="E3450" s="351">
        <f>'Employee Salary Payroll Tax '!N3452</f>
        <v>74868.81</v>
      </c>
      <c r="F3450" s="351">
        <f t="shared" si="435"/>
        <v>77099.900538000002</v>
      </c>
      <c r="G3450" s="352"/>
      <c r="H3450" s="351">
        <f t="shared" si="436"/>
        <v>0</v>
      </c>
      <c r="I3450" s="351">
        <f t="shared" si="437"/>
        <v>2231.090538000004</v>
      </c>
      <c r="J3450" s="351">
        <f t="shared" si="438"/>
        <v>0</v>
      </c>
      <c r="K3450" s="293">
        <f>SUM('Employee Salary Payroll Tax '!I3452:K3452)</f>
        <v>74868.81</v>
      </c>
      <c r="L3450" s="293">
        <f>'Employee Salary Payroll Tax '!H3452</f>
        <v>0</v>
      </c>
      <c r="M3450" s="293">
        <f t="shared" si="431"/>
        <v>0</v>
      </c>
      <c r="N3450" s="359">
        <f t="shared" si="439"/>
        <v>0</v>
      </c>
    </row>
    <row r="3451" spans="1:14">
      <c r="A3451" s="36">
        <f t="shared" si="440"/>
        <v>2128</v>
      </c>
      <c r="B3451" s="526"/>
      <c r="C3451" s="36" t="str">
        <f>VLOOKUP('Employee Salary Payroll Tax '!B3453,'Employee Salary Payroll Tax '!$D$1:$E$7,2,FALSE)</f>
        <v>IBEW</v>
      </c>
      <c r="D3451" s="61">
        <f t="shared" si="434"/>
        <v>6.875E-3</v>
      </c>
      <c r="E3451" s="351">
        <f>'Employee Salary Payroll Tax '!N3453</f>
        <v>141093.01999999999</v>
      </c>
      <c r="F3451" s="351">
        <f t="shared" si="435"/>
        <v>142063.03451249999</v>
      </c>
      <c r="G3451" s="352"/>
      <c r="H3451" s="351">
        <f t="shared" si="436"/>
        <v>0</v>
      </c>
      <c r="I3451" s="351">
        <f t="shared" si="437"/>
        <v>970.01451249999809</v>
      </c>
      <c r="J3451" s="351">
        <f t="shared" si="438"/>
        <v>0</v>
      </c>
      <c r="K3451" s="293">
        <f>SUM('Employee Salary Payroll Tax '!I3453:K3453)</f>
        <v>90612.91</v>
      </c>
      <c r="L3451" s="293">
        <f>'Employee Salary Payroll Tax '!H3453</f>
        <v>0</v>
      </c>
      <c r="M3451" s="293">
        <f t="shared" si="431"/>
        <v>50480.109999999986</v>
      </c>
      <c r="N3451" s="359">
        <f t="shared" si="439"/>
        <v>0</v>
      </c>
    </row>
    <row r="3452" spans="1:14">
      <c r="A3452" s="36">
        <f t="shared" si="440"/>
        <v>2129</v>
      </c>
      <c r="B3452" s="526"/>
      <c r="C3452" s="36" t="str">
        <f>VLOOKUP('Employee Salary Payroll Tax '!B3454,'Employee Salary Payroll Tax '!$D$1:$E$7,2,FALSE)</f>
        <v>UA</v>
      </c>
      <c r="D3452" s="61">
        <f t="shared" si="434"/>
        <v>0.03</v>
      </c>
      <c r="E3452" s="351">
        <f>'Employee Salary Payroll Tax '!N3454</f>
        <v>48834.83</v>
      </c>
      <c r="F3452" s="351">
        <f t="shared" si="435"/>
        <v>50299.874900000003</v>
      </c>
      <c r="G3452" s="352"/>
      <c r="H3452" s="351">
        <f t="shared" si="436"/>
        <v>0</v>
      </c>
      <c r="I3452" s="351">
        <f t="shared" si="437"/>
        <v>1465.0449000000008</v>
      </c>
      <c r="J3452" s="351">
        <f t="shared" si="438"/>
        <v>0</v>
      </c>
      <c r="K3452" s="293">
        <f>SUM('Employee Salary Payroll Tax '!I3454:K3454)</f>
        <v>49180.98</v>
      </c>
      <c r="L3452" s="293">
        <f>'Employee Salary Payroll Tax '!H3454</f>
        <v>0</v>
      </c>
      <c r="M3452" s="293">
        <f t="shared" si="431"/>
        <v>-346.15000000000146</v>
      </c>
      <c r="N3452" s="359">
        <f t="shared" si="439"/>
        <v>0</v>
      </c>
    </row>
    <row r="3453" spans="1:14">
      <c r="A3453" s="36">
        <f t="shared" si="440"/>
        <v>2130</v>
      </c>
      <c r="B3453" s="526"/>
      <c r="C3453" s="36" t="str">
        <f>VLOOKUP('Employee Salary Payroll Tax '!B3455,'Employee Salary Payroll Tax '!$D$1:$E$7,2,FALSE)</f>
        <v>NonUnion</v>
      </c>
      <c r="D3453" s="61">
        <f t="shared" si="434"/>
        <v>2.98E-2</v>
      </c>
      <c r="E3453" s="351">
        <f>'Employee Salary Payroll Tax '!N3455</f>
        <v>59928.97</v>
      </c>
      <c r="F3453" s="351">
        <f t="shared" si="435"/>
        <v>61714.853306000005</v>
      </c>
      <c r="G3453" s="352"/>
      <c r="H3453" s="351">
        <f t="shared" si="436"/>
        <v>0</v>
      </c>
      <c r="I3453" s="351">
        <f t="shared" si="437"/>
        <v>1785.8833060000034</v>
      </c>
      <c r="J3453" s="351">
        <f t="shared" si="438"/>
        <v>0</v>
      </c>
      <c r="K3453" s="293">
        <f>SUM('Employee Salary Payroll Tax '!I3455:K3455)</f>
        <v>19056.87</v>
      </c>
      <c r="L3453" s="293">
        <f>'Employee Salary Payroll Tax '!H3455</f>
        <v>0</v>
      </c>
      <c r="M3453" s="293">
        <f t="shared" si="431"/>
        <v>40872.100000000006</v>
      </c>
      <c r="N3453" s="359">
        <f t="shared" si="439"/>
        <v>0</v>
      </c>
    </row>
    <row r="3454" spans="1:14">
      <c r="A3454" s="36">
        <f t="shared" si="440"/>
        <v>2131</v>
      </c>
      <c r="B3454" s="526"/>
      <c r="C3454" s="36" t="str">
        <f>VLOOKUP('Employee Salary Payroll Tax '!B3456,'Employee Salary Payroll Tax '!$D$1:$E$7,2,FALSE)</f>
        <v>UA</v>
      </c>
      <c r="D3454" s="61">
        <f t="shared" si="434"/>
        <v>0.03</v>
      </c>
      <c r="E3454" s="351">
        <f>'Employee Salary Payroll Tax '!N3456</f>
        <v>40728.19</v>
      </c>
      <c r="F3454" s="351">
        <f t="shared" si="435"/>
        <v>41950.0357</v>
      </c>
      <c r="G3454" s="352"/>
      <c r="H3454" s="351">
        <f t="shared" si="436"/>
        <v>4271.8099999999977</v>
      </c>
      <c r="I3454" s="351">
        <f t="shared" si="437"/>
        <v>1221.845699999998</v>
      </c>
      <c r="J3454" s="351">
        <f t="shared" si="438"/>
        <v>7.3310741999999882</v>
      </c>
      <c r="K3454" s="293">
        <f>SUM('Employee Salary Payroll Tax '!I3456:K3456)</f>
        <v>22837.629999999997</v>
      </c>
      <c r="L3454" s="293">
        <f>'Employee Salary Payroll Tax '!H3456</f>
        <v>115.38</v>
      </c>
      <c r="M3454" s="293">
        <f t="shared" si="431"/>
        <v>17775.180000000004</v>
      </c>
      <c r="N3454" s="359">
        <f t="shared" si="439"/>
        <v>4.1107733998990614</v>
      </c>
    </row>
    <row r="3455" spans="1:14">
      <c r="A3455" s="36">
        <f t="shared" si="440"/>
        <v>2132</v>
      </c>
      <c r="B3455" s="526"/>
      <c r="C3455" s="36" t="str">
        <f>VLOOKUP('Employee Salary Payroll Tax '!B3457,'Employee Salary Payroll Tax '!$D$1:$E$7,2,FALSE)</f>
        <v>UA</v>
      </c>
      <c r="D3455" s="61">
        <f t="shared" si="434"/>
        <v>0.03</v>
      </c>
      <c r="E3455" s="351">
        <f>'Employee Salary Payroll Tax '!N3457</f>
        <v>803.12</v>
      </c>
      <c r="F3455" s="351">
        <f t="shared" si="435"/>
        <v>827.21360000000004</v>
      </c>
      <c r="G3455" s="352"/>
      <c r="H3455" s="351">
        <f t="shared" si="436"/>
        <v>44196.88</v>
      </c>
      <c r="I3455" s="351">
        <f t="shared" si="437"/>
        <v>24.093600000000038</v>
      </c>
      <c r="J3455" s="351">
        <f t="shared" si="438"/>
        <v>0.14456160000000023</v>
      </c>
      <c r="K3455" s="293">
        <f>SUM('Employee Salary Payroll Tax '!I3457:K3457)</f>
        <v>18.68</v>
      </c>
      <c r="L3455" s="293">
        <f>'Employee Salary Payroll Tax '!H3457</f>
        <v>0.06</v>
      </c>
      <c r="M3455" s="293">
        <f t="shared" si="431"/>
        <v>784.38000000000011</v>
      </c>
      <c r="N3455" s="359">
        <f t="shared" si="439"/>
        <v>3.3623999958133327E-3</v>
      </c>
    </row>
    <row r="3456" spans="1:14">
      <c r="A3456" s="36">
        <f t="shared" si="440"/>
        <v>2133</v>
      </c>
      <c r="B3456" s="526"/>
      <c r="C3456" s="36" t="str">
        <f>VLOOKUP('Employee Salary Payroll Tax '!B3458,'Employee Salary Payroll Tax '!$D$1:$E$7,2,FALSE)</f>
        <v>NonUnion</v>
      </c>
      <c r="D3456" s="61">
        <f t="shared" si="434"/>
        <v>2.98E-2</v>
      </c>
      <c r="E3456" s="351">
        <f>'Employee Salary Payroll Tax '!N3458</f>
        <v>55548.14</v>
      </c>
      <c r="F3456" s="351">
        <f t="shared" si="435"/>
        <v>57203.474571999999</v>
      </c>
      <c r="G3456" s="352"/>
      <c r="H3456" s="351">
        <f t="shared" si="436"/>
        <v>0</v>
      </c>
      <c r="I3456" s="351">
        <f t="shared" si="437"/>
        <v>1655.3345719999998</v>
      </c>
      <c r="J3456" s="351">
        <f t="shared" si="438"/>
        <v>0</v>
      </c>
      <c r="K3456" s="293">
        <f>SUM('Employee Salary Payroll Tax '!I3458:K3458)</f>
        <v>22785.35</v>
      </c>
      <c r="L3456" s="293">
        <f>'Employee Salary Payroll Tax '!H3458</f>
        <v>0</v>
      </c>
      <c r="M3456" s="293">
        <f t="shared" si="431"/>
        <v>32762.79</v>
      </c>
      <c r="N3456" s="359">
        <f t="shared" si="439"/>
        <v>0</v>
      </c>
    </row>
    <row r="3457" spans="1:14">
      <c r="A3457" s="36">
        <f t="shared" si="440"/>
        <v>2134</v>
      </c>
      <c r="B3457" s="526"/>
      <c r="C3457" s="36" t="str">
        <f>VLOOKUP('Employee Salary Payroll Tax '!B3459,'Employee Salary Payroll Tax '!$D$1:$E$7,2,FALSE)</f>
        <v>NonUnion</v>
      </c>
      <c r="D3457" s="61">
        <f t="shared" si="434"/>
        <v>2.98E-2</v>
      </c>
      <c r="E3457" s="351">
        <f>'Employee Salary Payroll Tax '!N3459</f>
        <v>58033.11</v>
      </c>
      <c r="F3457" s="351">
        <f t="shared" si="435"/>
        <v>59762.496678000003</v>
      </c>
      <c r="G3457" s="352"/>
      <c r="H3457" s="351">
        <f t="shared" si="436"/>
        <v>0</v>
      </c>
      <c r="I3457" s="351">
        <f t="shared" si="437"/>
        <v>1729.3866780000026</v>
      </c>
      <c r="J3457" s="351">
        <f t="shared" si="438"/>
        <v>0</v>
      </c>
      <c r="K3457" s="293">
        <f>SUM('Employee Salary Payroll Tax '!I3459:K3459)</f>
        <v>24165.82</v>
      </c>
      <c r="L3457" s="293">
        <f>'Employee Salary Payroll Tax '!H3459</f>
        <v>0</v>
      </c>
      <c r="M3457" s="293">
        <f t="shared" si="431"/>
        <v>33867.29</v>
      </c>
      <c r="N3457" s="359">
        <f t="shared" si="439"/>
        <v>0</v>
      </c>
    </row>
    <row r="3458" spans="1:14">
      <c r="A3458" s="36">
        <f t="shared" si="440"/>
        <v>2135</v>
      </c>
      <c r="B3458" s="526"/>
      <c r="C3458" s="36" t="str">
        <f>VLOOKUP('Employee Salary Payroll Tax '!B3460,'Employee Salary Payroll Tax '!$D$1:$E$7,2,FALSE)</f>
        <v>NonUnion</v>
      </c>
      <c r="D3458" s="61">
        <f t="shared" si="434"/>
        <v>2.98E-2</v>
      </c>
      <c r="E3458" s="351">
        <f>'Employee Salary Payroll Tax '!N3460</f>
        <v>60508.12</v>
      </c>
      <c r="F3458" s="351">
        <f t="shared" si="435"/>
        <v>62311.261976000009</v>
      </c>
      <c r="G3458" s="352"/>
      <c r="H3458" s="351">
        <f t="shared" si="436"/>
        <v>0</v>
      </c>
      <c r="I3458" s="351">
        <f t="shared" si="437"/>
        <v>1803.1419760000063</v>
      </c>
      <c r="J3458" s="351">
        <f t="shared" si="438"/>
        <v>0</v>
      </c>
      <c r="K3458" s="293">
        <f>SUM('Employee Salary Payroll Tax '!I3460:K3460)</f>
        <v>19533.47</v>
      </c>
      <c r="L3458" s="293">
        <f>'Employee Salary Payroll Tax '!H3460</f>
        <v>0</v>
      </c>
      <c r="M3458" s="293">
        <f t="shared" si="431"/>
        <v>40974.65</v>
      </c>
      <c r="N3458" s="359">
        <f t="shared" si="439"/>
        <v>0</v>
      </c>
    </row>
    <row r="3459" spans="1:14">
      <c r="A3459" s="36">
        <f t="shared" si="440"/>
        <v>2136</v>
      </c>
      <c r="B3459" s="526"/>
      <c r="C3459" s="36" t="str">
        <f>VLOOKUP('Employee Salary Payroll Tax '!B3461,'Employee Salary Payroll Tax '!$D$1:$E$7,2,FALSE)</f>
        <v>NonUnion</v>
      </c>
      <c r="D3459" s="61">
        <f t="shared" si="434"/>
        <v>2.98E-2</v>
      </c>
      <c r="E3459" s="351">
        <f>'Employee Salary Payroll Tax '!N3461</f>
        <v>79535.08</v>
      </c>
      <c r="F3459" s="351">
        <f t="shared" si="435"/>
        <v>81905.225384000005</v>
      </c>
      <c r="G3459" s="352"/>
      <c r="H3459" s="351">
        <f t="shared" si="436"/>
        <v>0</v>
      </c>
      <c r="I3459" s="351">
        <f t="shared" si="437"/>
        <v>2370.1453840000031</v>
      </c>
      <c r="J3459" s="351">
        <f t="shared" si="438"/>
        <v>0</v>
      </c>
      <c r="K3459" s="293">
        <f>SUM('Employee Salary Payroll Tax '!I3461:K3461)</f>
        <v>59574.840000000004</v>
      </c>
      <c r="L3459" s="293">
        <f>'Employee Salary Payroll Tax '!H3461</f>
        <v>0</v>
      </c>
      <c r="M3459" s="293">
        <f t="shared" si="431"/>
        <v>19960.239999999998</v>
      </c>
      <c r="N3459" s="359">
        <f t="shared" si="439"/>
        <v>0</v>
      </c>
    </row>
    <row r="3460" spans="1:14">
      <c r="A3460" s="36">
        <f t="shared" si="440"/>
        <v>2137</v>
      </c>
      <c r="B3460" s="526"/>
      <c r="C3460" s="36" t="str">
        <f>VLOOKUP('Employee Salary Payroll Tax '!B3462,'Employee Salary Payroll Tax '!$D$1:$E$7,2,FALSE)</f>
        <v>IBEW</v>
      </c>
      <c r="D3460" s="61">
        <f t="shared" si="434"/>
        <v>6.875E-3</v>
      </c>
      <c r="E3460" s="351">
        <f>'Employee Salary Payroll Tax '!N3462</f>
        <v>51347.78</v>
      </c>
      <c r="F3460" s="351">
        <f t="shared" si="435"/>
        <v>51700.795987499994</v>
      </c>
      <c r="G3460" s="352"/>
      <c r="H3460" s="351">
        <f t="shared" si="436"/>
        <v>0</v>
      </c>
      <c r="I3460" s="351">
        <f t="shared" si="437"/>
        <v>353.01598749999539</v>
      </c>
      <c r="J3460" s="351">
        <f t="shared" si="438"/>
        <v>0</v>
      </c>
      <c r="K3460" s="293">
        <f>SUM('Employee Salary Payroll Tax '!I3462:K3462)</f>
        <v>51489.5</v>
      </c>
      <c r="L3460" s="293">
        <f>'Employee Salary Payroll Tax '!H3462</f>
        <v>0</v>
      </c>
      <c r="M3460" s="293">
        <f t="shared" si="431"/>
        <v>-141.72000000000116</v>
      </c>
      <c r="N3460" s="359">
        <f t="shared" si="439"/>
        <v>0</v>
      </c>
    </row>
    <row r="3461" spans="1:14">
      <c r="A3461" s="36">
        <f t="shared" si="440"/>
        <v>2138</v>
      </c>
      <c r="B3461" s="526"/>
      <c r="C3461" s="36" t="str">
        <f>VLOOKUP('Employee Salary Payroll Tax '!B3463,'Employee Salary Payroll Tax '!$D$1:$E$7,2,FALSE)</f>
        <v>NonUnion</v>
      </c>
      <c r="D3461" s="61">
        <f t="shared" si="434"/>
        <v>2.98E-2</v>
      </c>
      <c r="E3461" s="351">
        <f>'Employee Salary Payroll Tax '!N3463</f>
        <v>62957.48</v>
      </c>
      <c r="F3461" s="351">
        <f t="shared" si="435"/>
        <v>64833.612904000009</v>
      </c>
      <c r="G3461" s="352"/>
      <c r="H3461" s="351">
        <f t="shared" si="436"/>
        <v>0</v>
      </c>
      <c r="I3461" s="351">
        <f t="shared" si="437"/>
        <v>1876.1329040000055</v>
      </c>
      <c r="J3461" s="351">
        <f t="shared" si="438"/>
        <v>0</v>
      </c>
      <c r="K3461" s="293">
        <f>SUM('Employee Salary Payroll Tax '!I3463:K3463)</f>
        <v>4164.25</v>
      </c>
      <c r="L3461" s="293">
        <f>'Employee Salary Payroll Tax '!H3463</f>
        <v>0</v>
      </c>
      <c r="M3461" s="293">
        <f t="shared" si="431"/>
        <v>58793.23</v>
      </c>
      <c r="N3461" s="359">
        <f t="shared" si="439"/>
        <v>0</v>
      </c>
    </row>
    <row r="3462" spans="1:14">
      <c r="A3462" s="36">
        <f t="shared" si="440"/>
        <v>2139</v>
      </c>
      <c r="B3462" s="526"/>
      <c r="C3462" s="36" t="str">
        <f>VLOOKUP('Employee Salary Payroll Tax '!B3464,'Employee Salary Payroll Tax '!$D$1:$E$7,2,FALSE)</f>
        <v>UA</v>
      </c>
      <c r="D3462" s="61">
        <f t="shared" si="434"/>
        <v>0.03</v>
      </c>
      <c r="E3462" s="351">
        <f>'Employee Salary Payroll Tax '!N3464</f>
        <v>89359.65</v>
      </c>
      <c r="F3462" s="351">
        <f t="shared" si="435"/>
        <v>92040.439499999993</v>
      </c>
      <c r="G3462" s="352"/>
      <c r="H3462" s="351">
        <f t="shared" si="436"/>
        <v>0</v>
      </c>
      <c r="I3462" s="351">
        <f t="shared" si="437"/>
        <v>2680.789499999999</v>
      </c>
      <c r="J3462" s="351">
        <f t="shared" si="438"/>
        <v>0</v>
      </c>
      <c r="K3462" s="293">
        <f>SUM('Employee Salary Payroll Tax '!I3464:K3464)</f>
        <v>79913.590000000011</v>
      </c>
      <c r="L3462" s="293">
        <f>'Employee Salary Payroll Tax '!H3464</f>
        <v>1963.66</v>
      </c>
      <c r="M3462" s="293">
        <f t="shared" si="431"/>
        <v>7482.3999999999833</v>
      </c>
      <c r="N3462" s="359">
        <f t="shared" si="439"/>
        <v>0</v>
      </c>
    </row>
    <row r="3463" spans="1:14">
      <c r="A3463" s="36">
        <f t="shared" si="440"/>
        <v>2140</v>
      </c>
      <c r="B3463" s="526"/>
      <c r="C3463" s="36" t="str">
        <f>VLOOKUP('Employee Salary Payroll Tax '!B3465,'Employee Salary Payroll Tax '!$D$1:$E$7,2,FALSE)</f>
        <v>Not Assigned</v>
      </c>
      <c r="D3463" s="61">
        <f t="shared" si="434"/>
        <v>0</v>
      </c>
      <c r="E3463" s="351">
        <f>'Employee Salary Payroll Tax '!N3465</f>
        <v>0</v>
      </c>
      <c r="F3463" s="351">
        <f t="shared" si="435"/>
        <v>0</v>
      </c>
      <c r="G3463" s="352"/>
      <c r="H3463" s="351">
        <f t="shared" si="436"/>
        <v>45000</v>
      </c>
      <c r="I3463" s="351">
        <f t="shared" si="437"/>
        <v>0</v>
      </c>
      <c r="J3463" s="351">
        <f t="shared" si="438"/>
        <v>0</v>
      </c>
      <c r="K3463" s="293">
        <f>SUM('Employee Salary Payroll Tax '!I3465:K3465)</f>
        <v>301957.99</v>
      </c>
      <c r="L3463" s="293">
        <f>'Employee Salary Payroll Tax '!H3465</f>
        <v>0</v>
      </c>
      <c r="M3463" s="293">
        <f t="shared" si="431"/>
        <v>-301957.99</v>
      </c>
      <c r="N3463" s="359">
        <f t="shared" si="439"/>
        <v>0</v>
      </c>
    </row>
    <row r="3464" spans="1:14">
      <c r="A3464" s="36">
        <f t="shared" si="440"/>
        <v>2141</v>
      </c>
      <c r="B3464" s="526"/>
      <c r="C3464" s="36" t="str">
        <f>VLOOKUP('Employee Salary Payroll Tax '!B3466,'Employee Salary Payroll Tax '!$D$1:$E$7,2,FALSE)</f>
        <v>NonUnion</v>
      </c>
      <c r="D3464" s="61">
        <f t="shared" si="434"/>
        <v>2.98E-2</v>
      </c>
      <c r="E3464" s="351">
        <f>'Employee Salary Payroll Tax '!N3466</f>
        <v>84216.75</v>
      </c>
      <c r="F3464" s="351">
        <f t="shared" si="435"/>
        <v>86726.409150000007</v>
      </c>
      <c r="G3464" s="352"/>
      <c r="H3464" s="351">
        <f t="shared" si="436"/>
        <v>0</v>
      </c>
      <c r="I3464" s="351">
        <f t="shared" si="437"/>
        <v>2509.6591500000068</v>
      </c>
      <c r="J3464" s="351">
        <f t="shared" si="438"/>
        <v>0</v>
      </c>
      <c r="K3464" s="293">
        <f>SUM('Employee Salary Payroll Tax '!I3466:K3466)</f>
        <v>21697.97</v>
      </c>
      <c r="L3464" s="293">
        <f>'Employee Salary Payroll Tax '!H3466</f>
        <v>1013.45</v>
      </c>
      <c r="M3464" s="293">
        <f t="shared" si="431"/>
        <v>61505.33</v>
      </c>
      <c r="N3464" s="359">
        <f t="shared" si="439"/>
        <v>0</v>
      </c>
    </row>
    <row r="3465" spans="1:14">
      <c r="A3465" s="36">
        <f t="shared" si="440"/>
        <v>2142</v>
      </c>
      <c r="B3465" s="526"/>
      <c r="C3465" s="36" t="str">
        <f>VLOOKUP('Employee Salary Payroll Tax '!B3467,'Employee Salary Payroll Tax '!$D$1:$E$7,2,FALSE)</f>
        <v>Not Assigned</v>
      </c>
      <c r="D3465" s="61">
        <f t="shared" si="434"/>
        <v>0</v>
      </c>
      <c r="E3465" s="351">
        <f>'Employee Salary Payroll Tax '!N3467</f>
        <v>-2336.39</v>
      </c>
      <c r="F3465" s="351">
        <f t="shared" si="435"/>
        <v>-2336.39</v>
      </c>
      <c r="G3465" s="352"/>
      <c r="H3465" s="351">
        <f t="shared" si="436"/>
        <v>47336.39</v>
      </c>
      <c r="I3465" s="351">
        <f t="shared" si="437"/>
        <v>0</v>
      </c>
      <c r="J3465" s="351">
        <f t="shared" si="438"/>
        <v>0</v>
      </c>
      <c r="K3465" s="293">
        <f>SUM('Employee Salary Payroll Tax '!I3467:K3467)</f>
        <v>-9743658.2899999991</v>
      </c>
      <c r="L3465" s="293">
        <f>'Employee Salary Payroll Tax '!H3467</f>
        <v>-23221.14</v>
      </c>
      <c r="M3465" s="293">
        <f t="shared" si="431"/>
        <v>9764543.0399999991</v>
      </c>
      <c r="N3465" s="359">
        <f t="shared" si="439"/>
        <v>0</v>
      </c>
    </row>
    <row r="3466" spans="1:14">
      <c r="A3466" s="36">
        <f t="shared" si="440"/>
        <v>2143</v>
      </c>
      <c r="B3466" s="526"/>
      <c r="C3466" s="36" t="str">
        <f>VLOOKUP('Employee Salary Payroll Tax '!B3468,'Employee Salary Payroll Tax '!$D$1:$E$7,2,FALSE)</f>
        <v>Not Assigned</v>
      </c>
      <c r="D3466" s="61">
        <f t="shared" si="434"/>
        <v>0</v>
      </c>
      <c r="E3466" s="351">
        <f>'Employee Salary Payroll Tax '!N3468</f>
        <v>122192.68</v>
      </c>
      <c r="F3466" s="351">
        <f t="shared" si="435"/>
        <v>122192.68</v>
      </c>
      <c r="G3466" s="352"/>
      <c r="H3466" s="351">
        <f t="shared" si="436"/>
        <v>0</v>
      </c>
      <c r="I3466" s="351">
        <f t="shared" si="437"/>
        <v>0</v>
      </c>
      <c r="J3466" s="351">
        <f t="shared" si="438"/>
        <v>0</v>
      </c>
      <c r="K3466" s="293">
        <f>SUM('Employee Salary Payroll Tax '!I3468:K3468)</f>
        <v>40738.9</v>
      </c>
      <c r="L3466" s="293">
        <f>'Employee Salary Payroll Tax '!H3468</f>
        <v>0</v>
      </c>
      <c r="M3466" s="293">
        <f t="shared" si="431"/>
        <v>81453.78</v>
      </c>
      <c r="N3466" s="359">
        <f t="shared" si="439"/>
        <v>0</v>
      </c>
    </row>
    <row r="3467" spans="1:14">
      <c r="B3467" s="210"/>
    </row>
    <row r="3468" spans="1:14">
      <c r="B3468" s="210"/>
    </row>
    <row r="3469" spans="1:14">
      <c r="B3469" s="210"/>
    </row>
    <row r="3470" spans="1:14">
      <c r="B3470" s="210"/>
    </row>
    <row r="3471" spans="1:14">
      <c r="B3471" s="210"/>
    </row>
    <row r="3472" spans="1:14">
      <c r="B3472" s="210"/>
    </row>
    <row r="3473" spans="2:2">
      <c r="B3473" s="210"/>
    </row>
    <row r="3474" spans="2:2">
      <c r="B3474" s="210"/>
    </row>
    <row r="3475" spans="2:2">
      <c r="B3475" s="210"/>
    </row>
    <row r="3476" spans="2:2">
      <c r="B3476" s="210"/>
    </row>
    <row r="3477" spans="2:2">
      <c r="B3477" s="210"/>
    </row>
    <row r="3478" spans="2:2">
      <c r="B3478" s="210"/>
    </row>
    <row r="3479" spans="2:2">
      <c r="B3479" s="210"/>
    </row>
    <row r="3480" spans="2:2">
      <c r="B3480" s="210"/>
    </row>
    <row r="3481" spans="2:2">
      <c r="B3481" s="210"/>
    </row>
    <row r="3482" spans="2:2">
      <c r="B3482" s="210"/>
    </row>
    <row r="3483" spans="2:2">
      <c r="B3483" s="210"/>
    </row>
    <row r="3484" spans="2:2">
      <c r="B3484" s="210"/>
    </row>
    <row r="3485" spans="2:2">
      <c r="B3485" s="210"/>
    </row>
    <row r="3486" spans="2:2">
      <c r="B3486" s="210"/>
    </row>
    <row r="3487" spans="2:2">
      <c r="B3487" s="210"/>
    </row>
    <row r="3488" spans="2:2">
      <c r="B3488" s="210"/>
    </row>
    <row r="3489" spans="2:2">
      <c r="B3489" s="210"/>
    </row>
    <row r="3490" spans="2:2">
      <c r="B3490" s="210"/>
    </row>
    <row r="3491" spans="2:2">
      <c r="B3491" s="210"/>
    </row>
    <row r="3492" spans="2:2">
      <c r="B3492" s="210"/>
    </row>
    <row r="3493" spans="2:2">
      <c r="B3493" s="210"/>
    </row>
    <row r="3494" spans="2:2">
      <c r="B3494" s="210"/>
    </row>
    <row r="3495" spans="2:2">
      <c r="B3495" s="210"/>
    </row>
    <row r="3496" spans="2:2">
      <c r="B3496" s="210"/>
    </row>
    <row r="3497" spans="2:2">
      <c r="B3497" s="210"/>
    </row>
    <row r="3498" spans="2:2">
      <c r="B3498" s="210"/>
    </row>
    <row r="3499" spans="2:2">
      <c r="B3499" s="210"/>
    </row>
    <row r="3500" spans="2:2">
      <c r="B3500" s="210"/>
    </row>
    <row r="3501" spans="2:2">
      <c r="B3501" s="210"/>
    </row>
    <row r="3502" spans="2:2">
      <c r="B3502" s="210"/>
    </row>
    <row r="3503" spans="2:2">
      <c r="B3503" s="210"/>
    </row>
    <row r="3504" spans="2:2">
      <c r="B3504" s="210"/>
    </row>
    <row r="3505" spans="2:2">
      <c r="B3505" s="210"/>
    </row>
    <row r="3506" spans="2:2">
      <c r="B3506" s="210"/>
    </row>
    <row r="3507" spans="2:2">
      <c r="B3507" s="210"/>
    </row>
    <row r="3508" spans="2:2">
      <c r="B3508" s="210"/>
    </row>
    <row r="3509" spans="2:2">
      <c r="B3509" s="210"/>
    </row>
    <row r="3510" spans="2:2">
      <c r="B3510" s="210"/>
    </row>
    <row r="3511" spans="2:2">
      <c r="B3511" s="210"/>
    </row>
    <row r="3512" spans="2:2">
      <c r="B3512" s="210"/>
    </row>
    <row r="3513" spans="2:2">
      <c r="B3513" s="210"/>
    </row>
    <row r="3514" spans="2:2">
      <c r="B3514" s="210"/>
    </row>
    <row r="3515" spans="2:2">
      <c r="B3515" s="210"/>
    </row>
    <row r="3516" spans="2:2">
      <c r="B3516" s="210"/>
    </row>
    <row r="3517" spans="2:2">
      <c r="B3517" s="210"/>
    </row>
    <row r="3518" spans="2:2">
      <c r="B3518" s="210"/>
    </row>
    <row r="3519" spans="2:2">
      <c r="B3519" s="210"/>
    </row>
    <row r="3520" spans="2:2">
      <c r="B3520" s="210"/>
    </row>
    <row r="3521" spans="2:2">
      <c r="B3521" s="210"/>
    </row>
    <row r="3522" spans="2:2">
      <c r="B3522" s="210"/>
    </row>
    <row r="3523" spans="2:2">
      <c r="B3523" s="210"/>
    </row>
    <row r="3524" spans="2:2">
      <c r="B3524" s="210"/>
    </row>
    <row r="3525" spans="2:2">
      <c r="B3525" s="210"/>
    </row>
    <row r="3526" spans="2:2">
      <c r="B3526" s="210"/>
    </row>
    <row r="3527" spans="2:2">
      <c r="B3527" s="210"/>
    </row>
    <row r="3528" spans="2:2">
      <c r="B3528" s="210"/>
    </row>
    <row r="3529" spans="2:2">
      <c r="B3529" s="210"/>
    </row>
    <row r="3530" spans="2:2">
      <c r="B3530" s="210"/>
    </row>
    <row r="3531" spans="2:2">
      <c r="B3531" s="210"/>
    </row>
    <row r="3532" spans="2:2">
      <c r="B3532" s="210"/>
    </row>
    <row r="3533" spans="2:2">
      <c r="B3533" s="210"/>
    </row>
    <row r="3534" spans="2:2">
      <c r="B3534" s="210"/>
    </row>
    <row r="3535" spans="2:2">
      <c r="B3535" s="210"/>
    </row>
    <row r="3536" spans="2:2">
      <c r="B3536" s="210"/>
    </row>
    <row r="3537" spans="2:2">
      <c r="B3537" s="210"/>
    </row>
    <row r="3538" spans="2:2">
      <c r="B3538" s="210"/>
    </row>
    <row r="3539" spans="2:2">
      <c r="B3539" s="210"/>
    </row>
    <row r="3540" spans="2:2">
      <c r="B3540" s="210"/>
    </row>
    <row r="3541" spans="2:2">
      <c r="B3541" s="210"/>
    </row>
    <row r="3542" spans="2:2">
      <c r="B3542" s="210"/>
    </row>
    <row r="3543" spans="2:2">
      <c r="B3543" s="210"/>
    </row>
    <row r="3544" spans="2:2">
      <c r="B3544" s="210"/>
    </row>
    <row r="3545" spans="2:2">
      <c r="B3545" s="210"/>
    </row>
    <row r="3546" spans="2:2">
      <c r="B3546" s="210"/>
    </row>
    <row r="3547" spans="2:2">
      <c r="B3547" s="210"/>
    </row>
    <row r="3548" spans="2:2">
      <c r="B3548" s="210"/>
    </row>
    <row r="3549" spans="2:2">
      <c r="B3549" s="210"/>
    </row>
    <row r="3550" spans="2:2">
      <c r="B3550" s="210"/>
    </row>
    <row r="3551" spans="2:2">
      <c r="B3551" s="210"/>
    </row>
    <row r="3552" spans="2:2">
      <c r="B3552" s="210"/>
    </row>
    <row r="3553" spans="2:2">
      <c r="B3553" s="210"/>
    </row>
    <row r="3554" spans="2:2">
      <c r="B3554" s="210"/>
    </row>
    <row r="3555" spans="2:2">
      <c r="B3555" s="210"/>
    </row>
    <row r="3556" spans="2:2">
      <c r="B3556" s="210"/>
    </row>
    <row r="3557" spans="2:2">
      <c r="B3557" s="210"/>
    </row>
    <row r="3558" spans="2:2">
      <c r="B3558" s="210"/>
    </row>
    <row r="3559" spans="2:2">
      <c r="B3559" s="210"/>
    </row>
    <row r="3560" spans="2:2">
      <c r="B3560" s="210"/>
    </row>
    <row r="3561" spans="2:2">
      <c r="B3561" s="210"/>
    </row>
    <row r="3562" spans="2:2">
      <c r="B3562" s="210"/>
    </row>
    <row r="3563" spans="2:2">
      <c r="B3563" s="210"/>
    </row>
    <row r="3564" spans="2:2">
      <c r="B3564" s="210"/>
    </row>
    <row r="3565" spans="2:2">
      <c r="B3565" s="210"/>
    </row>
    <row r="3566" spans="2:2">
      <c r="B3566" s="210"/>
    </row>
    <row r="3567" spans="2:2">
      <c r="B3567" s="210"/>
    </row>
    <row r="3568" spans="2:2">
      <c r="B3568" s="210"/>
    </row>
    <row r="3569" spans="2:2">
      <c r="B3569" s="210"/>
    </row>
    <row r="3570" spans="2:2">
      <c r="B3570" s="210"/>
    </row>
    <row r="3571" spans="2:2">
      <c r="B3571" s="210"/>
    </row>
    <row r="3572" spans="2:2">
      <c r="B3572" s="210"/>
    </row>
    <row r="3573" spans="2:2">
      <c r="B3573" s="210"/>
    </row>
    <row r="3574" spans="2:2">
      <c r="B3574" s="210"/>
    </row>
    <row r="3575" spans="2:2">
      <c r="B3575" s="210"/>
    </row>
    <row r="3576" spans="2:2">
      <c r="B3576" s="210"/>
    </row>
    <row r="3577" spans="2:2">
      <c r="B3577" s="210"/>
    </row>
    <row r="3578" spans="2:2">
      <c r="B3578" s="210"/>
    </row>
    <row r="3579" spans="2:2">
      <c r="B3579" s="210"/>
    </row>
    <row r="3580" spans="2:2">
      <c r="B3580" s="210"/>
    </row>
    <row r="3581" spans="2:2">
      <c r="B3581" s="210"/>
    </row>
    <row r="3582" spans="2:2">
      <c r="B3582" s="210"/>
    </row>
    <row r="3583" spans="2:2">
      <c r="B3583" s="210"/>
    </row>
    <row r="3584" spans="2:2">
      <c r="B3584" s="210"/>
    </row>
    <row r="3585" spans="2:2">
      <c r="B3585" s="210"/>
    </row>
    <row r="3586" spans="2:2">
      <c r="B3586" s="210"/>
    </row>
    <row r="3587" spans="2:2">
      <c r="B3587" s="210"/>
    </row>
    <row r="3588" spans="2:2">
      <c r="B3588" s="210"/>
    </row>
    <row r="3589" spans="2:2">
      <c r="B3589" s="210"/>
    </row>
    <row r="3590" spans="2:2">
      <c r="B3590" s="210"/>
    </row>
    <row r="3591" spans="2:2">
      <c r="B3591" s="210"/>
    </row>
    <row r="3592" spans="2:2">
      <c r="B3592" s="210"/>
    </row>
    <row r="3593" spans="2:2">
      <c r="B3593" s="210"/>
    </row>
    <row r="3594" spans="2:2">
      <c r="B3594" s="210"/>
    </row>
    <row r="3595" spans="2:2">
      <c r="B3595" s="210"/>
    </row>
    <row r="3596" spans="2:2">
      <c r="B3596" s="210"/>
    </row>
    <row r="3597" spans="2:2">
      <c r="B3597" s="210"/>
    </row>
    <row r="3598" spans="2:2">
      <c r="B3598" s="210"/>
    </row>
    <row r="3599" spans="2:2">
      <c r="B3599" s="210"/>
    </row>
    <row r="3600" spans="2:2">
      <c r="B3600" s="210"/>
    </row>
    <row r="3601" spans="2:2">
      <c r="B3601" s="210"/>
    </row>
    <row r="3602" spans="2:2">
      <c r="B3602" s="210"/>
    </row>
    <row r="3603" spans="2:2">
      <c r="B3603" s="210"/>
    </row>
    <row r="3604" spans="2:2">
      <c r="B3604" s="210"/>
    </row>
    <row r="3605" spans="2:2">
      <c r="B3605" s="210"/>
    </row>
    <row r="3606" spans="2:2">
      <c r="B3606" s="210"/>
    </row>
    <row r="3607" spans="2:2">
      <c r="B3607" s="210"/>
    </row>
    <row r="3608" spans="2:2">
      <c r="B3608" s="210"/>
    </row>
    <row r="3609" spans="2:2">
      <c r="B3609" s="210"/>
    </row>
    <row r="3610" spans="2:2">
      <c r="B3610" s="210"/>
    </row>
    <row r="3611" spans="2:2">
      <c r="B3611" s="210"/>
    </row>
    <row r="3612" spans="2:2">
      <c r="B3612" s="210"/>
    </row>
    <row r="3613" spans="2:2">
      <c r="B3613" s="210"/>
    </row>
    <row r="3614" spans="2:2">
      <c r="B3614" s="210"/>
    </row>
    <row r="3615" spans="2:2">
      <c r="B3615" s="210"/>
    </row>
    <row r="3616" spans="2:2">
      <c r="B3616" s="210"/>
    </row>
    <row r="3617" spans="2:2">
      <c r="B3617" s="210"/>
    </row>
    <row r="3618" spans="2:2">
      <c r="B3618" s="210"/>
    </row>
    <row r="3619" spans="2:2">
      <c r="B3619" s="210"/>
    </row>
    <row r="3620" spans="2:2">
      <c r="B3620" s="210"/>
    </row>
    <row r="3621" spans="2:2">
      <c r="B3621" s="210"/>
    </row>
    <row r="3622" spans="2:2">
      <c r="B3622" s="210"/>
    </row>
    <row r="3623" spans="2:2">
      <c r="B3623" s="210"/>
    </row>
    <row r="3624" spans="2:2">
      <c r="B3624" s="210"/>
    </row>
    <row r="3625" spans="2:2">
      <c r="B3625" s="210"/>
    </row>
    <row r="3626" spans="2:2">
      <c r="B3626" s="210"/>
    </row>
    <row r="3627" spans="2:2">
      <c r="B3627" s="210"/>
    </row>
    <row r="3628" spans="2:2">
      <c r="B3628" s="210"/>
    </row>
    <row r="3629" spans="2:2">
      <c r="B3629" s="210"/>
    </row>
    <row r="3630" spans="2:2">
      <c r="B3630" s="210"/>
    </row>
    <row r="3631" spans="2:2">
      <c r="B3631" s="210"/>
    </row>
    <row r="3632" spans="2:2">
      <c r="B3632" s="210"/>
    </row>
    <row r="3633" spans="2:2">
      <c r="B3633" s="210"/>
    </row>
    <row r="3634" spans="2:2">
      <c r="B3634" s="210"/>
    </row>
    <row r="3635" spans="2:2">
      <c r="B3635" s="210"/>
    </row>
    <row r="3636" spans="2:2">
      <c r="B3636" s="210"/>
    </row>
    <row r="3637" spans="2:2">
      <c r="B3637" s="210"/>
    </row>
    <row r="3638" spans="2:2">
      <c r="B3638" s="210"/>
    </row>
    <row r="3639" spans="2:2">
      <c r="B3639" s="210"/>
    </row>
    <row r="3640" spans="2:2">
      <c r="B3640" s="210"/>
    </row>
    <row r="3641" spans="2:2">
      <c r="B3641" s="210"/>
    </row>
    <row r="3642" spans="2:2">
      <c r="B3642" s="210"/>
    </row>
    <row r="3643" spans="2:2">
      <c r="B3643" s="210"/>
    </row>
    <row r="3644" spans="2:2">
      <c r="B3644" s="210"/>
    </row>
    <row r="3645" spans="2:2">
      <c r="B3645" s="210"/>
    </row>
    <row r="3646" spans="2:2">
      <c r="B3646" s="210"/>
    </row>
    <row r="3647" spans="2:2">
      <c r="B3647" s="210"/>
    </row>
    <row r="3648" spans="2:2">
      <c r="B3648" s="210"/>
    </row>
    <row r="3649" spans="2:2">
      <c r="B3649" s="210"/>
    </row>
    <row r="3650" spans="2:2">
      <c r="B3650" s="210"/>
    </row>
    <row r="3651" spans="2:2">
      <c r="B3651" s="210"/>
    </row>
    <row r="3652" spans="2:2">
      <c r="B3652" s="210"/>
    </row>
    <row r="3653" spans="2:2">
      <c r="B3653" s="210"/>
    </row>
    <row r="3654" spans="2:2">
      <c r="B3654" s="210"/>
    </row>
    <row r="3655" spans="2:2">
      <c r="B3655" s="210"/>
    </row>
    <row r="3656" spans="2:2">
      <c r="B3656" s="210"/>
    </row>
    <row r="3657" spans="2:2">
      <c r="B3657" s="210"/>
    </row>
    <row r="3658" spans="2:2">
      <c r="B3658" s="74"/>
    </row>
    <row r="3659" spans="2:2">
      <c r="B3659" s="74"/>
    </row>
    <row r="3660" spans="2:2">
      <c r="B3660" s="74"/>
    </row>
    <row r="3661" spans="2:2">
      <c r="B3661" s="74"/>
    </row>
    <row r="3662" spans="2:2">
      <c r="B3662" s="74"/>
    </row>
    <row r="3663" spans="2:2">
      <c r="B3663" s="74"/>
    </row>
    <row r="3664" spans="2:2">
      <c r="B3664" s="74"/>
    </row>
    <row r="3665" spans="2:2">
      <c r="B3665" s="74"/>
    </row>
    <row r="3666" spans="2:2">
      <c r="B3666" s="74"/>
    </row>
    <row r="3667" spans="2:2">
      <c r="B3667" s="74"/>
    </row>
    <row r="3668" spans="2:2">
      <c r="B3668" s="74"/>
    </row>
    <row r="3669" spans="2:2">
      <c r="B3669" s="74"/>
    </row>
    <row r="3670" spans="2:2">
      <c r="B3670" s="74"/>
    </row>
    <row r="3671" spans="2:2">
      <c r="B3671" s="74"/>
    </row>
    <row r="3672" spans="2:2">
      <c r="B3672" s="74"/>
    </row>
    <row r="3673" spans="2:2">
      <c r="B3673" s="74"/>
    </row>
    <row r="3674" spans="2:2">
      <c r="B3674" s="74"/>
    </row>
    <row r="3675" spans="2:2">
      <c r="B3675" s="74"/>
    </row>
    <row r="3676" spans="2:2">
      <c r="B3676" s="74"/>
    </row>
    <row r="3677" spans="2:2">
      <c r="B3677" s="74"/>
    </row>
    <row r="3678" spans="2:2">
      <c r="B3678" s="74"/>
    </row>
    <row r="3679" spans="2:2">
      <c r="B3679" s="74"/>
    </row>
    <row r="3680" spans="2:2">
      <c r="B3680" s="74"/>
    </row>
    <row r="3681" spans="2:2">
      <c r="B3681" s="74"/>
    </row>
    <row r="3682" spans="2:2">
      <c r="B3682" s="74"/>
    </row>
    <row r="3683" spans="2:2">
      <c r="B3683" s="74"/>
    </row>
    <row r="3684" spans="2:2">
      <c r="B3684" s="74"/>
    </row>
    <row r="3685" spans="2:2">
      <c r="B3685" s="74"/>
    </row>
    <row r="3686" spans="2:2">
      <c r="B3686" s="74"/>
    </row>
    <row r="3687" spans="2:2">
      <c r="B3687" s="74"/>
    </row>
    <row r="3688" spans="2:2">
      <c r="B3688" s="74"/>
    </row>
    <row r="3689" spans="2:2">
      <c r="B3689" s="74"/>
    </row>
    <row r="3690" spans="2:2">
      <c r="B3690" s="74"/>
    </row>
    <row r="3691" spans="2:2">
      <c r="B3691" s="74"/>
    </row>
    <row r="3692" spans="2:2">
      <c r="B3692" s="74"/>
    </row>
    <row r="3693" spans="2:2">
      <c r="B3693" s="74"/>
    </row>
    <row r="3694" spans="2:2">
      <c r="B3694" s="74"/>
    </row>
    <row r="3695" spans="2:2">
      <c r="B3695" s="74"/>
    </row>
    <row r="3696" spans="2:2">
      <c r="B3696" s="74"/>
    </row>
  </sheetData>
  <printOptions horizontalCentered="1"/>
  <pageMargins left="0.5" right="0.5" top="0.25" bottom="0.5" header="0.5" footer="0"/>
  <pageSetup scale="74" fitToHeight="0" orientation="landscape" r:id="rId1"/>
  <headerFooter alignWithMargins="0">
    <oddFooter>&amp;R&amp;P of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9"/>
  <sheetViews>
    <sheetView zoomScaleNormal="100" workbookViewId="0">
      <selection activeCell="B24" sqref="B24"/>
    </sheetView>
  </sheetViews>
  <sheetFormatPr defaultColWidth="9.109375" defaultRowHeight="13.2"/>
  <cols>
    <col min="1" max="1" width="5.88671875" style="101" customWidth="1"/>
    <col min="2" max="2" width="36.6640625" style="101" customWidth="1"/>
    <col min="3" max="4" width="5.5546875" style="101" customWidth="1"/>
    <col min="5" max="5" width="16.33203125" style="101" bestFit="1" customWidth="1"/>
    <col min="6" max="6" width="13.44140625" style="101" customWidth="1"/>
    <col min="7" max="7" width="13.6640625" style="101" customWidth="1"/>
    <col min="8" max="8" width="11.33203125" style="12" bestFit="1" customWidth="1"/>
    <col min="9" max="12" width="12.33203125" style="12" bestFit="1" customWidth="1"/>
    <col min="13" max="13" width="11.88671875" style="12" bestFit="1" customWidth="1"/>
    <col min="14" max="249" width="9.109375" style="12"/>
    <col min="250" max="250" width="5.88671875" style="12" customWidth="1"/>
    <col min="251" max="251" width="36.6640625" style="12" customWidth="1"/>
    <col min="252" max="253" width="5.5546875" style="12" customWidth="1"/>
    <col min="254" max="256" width="15.44140625" style="12" customWidth="1"/>
    <col min="257" max="257" width="9.109375" style="12"/>
    <col min="258" max="258" width="12.88671875" style="12" bestFit="1" customWidth="1"/>
    <col min="259" max="259" width="10.88671875" style="12" bestFit="1" customWidth="1"/>
    <col min="260" max="260" width="9.33203125" style="12" bestFit="1" customWidth="1"/>
    <col min="261" max="261" width="11.33203125" style="12" bestFit="1" customWidth="1"/>
    <col min="262" max="505" width="9.109375" style="12"/>
    <col min="506" max="506" width="5.88671875" style="12" customWidth="1"/>
    <col min="507" max="507" width="36.6640625" style="12" customWidth="1"/>
    <col min="508" max="509" width="5.5546875" style="12" customWidth="1"/>
    <col min="510" max="512" width="15.44140625" style="12" customWidth="1"/>
    <col min="513" max="513" width="9.109375" style="12"/>
    <col min="514" max="514" width="12.88671875" style="12" bestFit="1" customWidth="1"/>
    <col min="515" max="515" width="10.88671875" style="12" bestFit="1" customWidth="1"/>
    <col min="516" max="516" width="9.33203125" style="12" bestFit="1" customWidth="1"/>
    <col min="517" max="517" width="11.33203125" style="12" bestFit="1" customWidth="1"/>
    <col min="518" max="761" width="9.109375" style="12"/>
    <col min="762" max="762" width="5.88671875" style="12" customWidth="1"/>
    <col min="763" max="763" width="36.6640625" style="12" customWidth="1"/>
    <col min="764" max="765" width="5.5546875" style="12" customWidth="1"/>
    <col min="766" max="768" width="15.44140625" style="12" customWidth="1"/>
    <col min="769" max="769" width="9.109375" style="12"/>
    <col min="770" max="770" width="12.88671875" style="12" bestFit="1" customWidth="1"/>
    <col min="771" max="771" width="10.88671875" style="12" bestFit="1" customWidth="1"/>
    <col min="772" max="772" width="9.33203125" style="12" bestFit="1" customWidth="1"/>
    <col min="773" max="773" width="11.33203125" style="12" bestFit="1" customWidth="1"/>
    <col min="774" max="1017" width="9.109375" style="12"/>
    <col min="1018" max="1018" width="5.88671875" style="12" customWidth="1"/>
    <col min="1019" max="1019" width="36.6640625" style="12" customWidth="1"/>
    <col min="1020" max="1021" width="5.5546875" style="12" customWidth="1"/>
    <col min="1022" max="1024" width="15.44140625" style="12" customWidth="1"/>
    <col min="1025" max="1025" width="9.109375" style="12"/>
    <col min="1026" max="1026" width="12.88671875" style="12" bestFit="1" customWidth="1"/>
    <col min="1027" max="1027" width="10.88671875" style="12" bestFit="1" customWidth="1"/>
    <col min="1028" max="1028" width="9.33203125" style="12" bestFit="1" customWidth="1"/>
    <col min="1029" max="1029" width="11.33203125" style="12" bestFit="1" customWidth="1"/>
    <col min="1030" max="1273" width="9.109375" style="12"/>
    <col min="1274" max="1274" width="5.88671875" style="12" customWidth="1"/>
    <col min="1275" max="1275" width="36.6640625" style="12" customWidth="1"/>
    <col min="1276" max="1277" width="5.5546875" style="12" customWidth="1"/>
    <col min="1278" max="1280" width="15.44140625" style="12" customWidth="1"/>
    <col min="1281" max="1281" width="9.109375" style="12"/>
    <col min="1282" max="1282" width="12.88671875" style="12" bestFit="1" customWidth="1"/>
    <col min="1283" max="1283" width="10.88671875" style="12" bestFit="1" customWidth="1"/>
    <col min="1284" max="1284" width="9.33203125" style="12" bestFit="1" customWidth="1"/>
    <col min="1285" max="1285" width="11.33203125" style="12" bestFit="1" customWidth="1"/>
    <col min="1286" max="1529" width="9.109375" style="12"/>
    <col min="1530" max="1530" width="5.88671875" style="12" customWidth="1"/>
    <col min="1531" max="1531" width="36.6640625" style="12" customWidth="1"/>
    <col min="1532" max="1533" width="5.5546875" style="12" customWidth="1"/>
    <col min="1534" max="1536" width="15.44140625" style="12" customWidth="1"/>
    <col min="1537" max="1537" width="9.109375" style="12"/>
    <col min="1538" max="1538" width="12.88671875" style="12" bestFit="1" customWidth="1"/>
    <col min="1539" max="1539" width="10.88671875" style="12" bestFit="1" customWidth="1"/>
    <col min="1540" max="1540" width="9.33203125" style="12" bestFit="1" customWidth="1"/>
    <col min="1541" max="1541" width="11.33203125" style="12" bestFit="1" customWidth="1"/>
    <col min="1542" max="1785" width="9.109375" style="12"/>
    <col min="1786" max="1786" width="5.88671875" style="12" customWidth="1"/>
    <col min="1787" max="1787" width="36.6640625" style="12" customWidth="1"/>
    <col min="1788" max="1789" width="5.5546875" style="12" customWidth="1"/>
    <col min="1790" max="1792" width="15.44140625" style="12" customWidth="1"/>
    <col min="1793" max="1793" width="9.109375" style="12"/>
    <col min="1794" max="1794" width="12.88671875" style="12" bestFit="1" customWidth="1"/>
    <col min="1795" max="1795" width="10.88671875" style="12" bestFit="1" customWidth="1"/>
    <col min="1796" max="1796" width="9.33203125" style="12" bestFit="1" customWidth="1"/>
    <col min="1797" max="1797" width="11.33203125" style="12" bestFit="1" customWidth="1"/>
    <col min="1798" max="2041" width="9.109375" style="12"/>
    <col min="2042" max="2042" width="5.88671875" style="12" customWidth="1"/>
    <col min="2043" max="2043" width="36.6640625" style="12" customWidth="1"/>
    <col min="2044" max="2045" width="5.5546875" style="12" customWidth="1"/>
    <col min="2046" max="2048" width="15.44140625" style="12" customWidth="1"/>
    <col min="2049" max="2049" width="9.109375" style="12"/>
    <col min="2050" max="2050" width="12.88671875" style="12" bestFit="1" customWidth="1"/>
    <col min="2051" max="2051" width="10.88671875" style="12" bestFit="1" customWidth="1"/>
    <col min="2052" max="2052" width="9.33203125" style="12" bestFit="1" customWidth="1"/>
    <col min="2053" max="2053" width="11.33203125" style="12" bestFit="1" customWidth="1"/>
    <col min="2054" max="2297" width="9.109375" style="12"/>
    <col min="2298" max="2298" width="5.88671875" style="12" customWidth="1"/>
    <col min="2299" max="2299" width="36.6640625" style="12" customWidth="1"/>
    <col min="2300" max="2301" width="5.5546875" style="12" customWidth="1"/>
    <col min="2302" max="2304" width="15.44140625" style="12" customWidth="1"/>
    <col min="2305" max="2305" width="9.109375" style="12"/>
    <col min="2306" max="2306" width="12.88671875" style="12" bestFit="1" customWidth="1"/>
    <col min="2307" max="2307" width="10.88671875" style="12" bestFit="1" customWidth="1"/>
    <col min="2308" max="2308" width="9.33203125" style="12" bestFit="1" customWidth="1"/>
    <col min="2309" max="2309" width="11.33203125" style="12" bestFit="1" customWidth="1"/>
    <col min="2310" max="2553" width="9.109375" style="12"/>
    <col min="2554" max="2554" width="5.88671875" style="12" customWidth="1"/>
    <col min="2555" max="2555" width="36.6640625" style="12" customWidth="1"/>
    <col min="2556" max="2557" width="5.5546875" style="12" customWidth="1"/>
    <col min="2558" max="2560" width="15.44140625" style="12" customWidth="1"/>
    <col min="2561" max="2561" width="9.109375" style="12"/>
    <col min="2562" max="2562" width="12.88671875" style="12" bestFit="1" customWidth="1"/>
    <col min="2563" max="2563" width="10.88671875" style="12" bestFit="1" customWidth="1"/>
    <col min="2564" max="2564" width="9.33203125" style="12" bestFit="1" customWidth="1"/>
    <col min="2565" max="2565" width="11.33203125" style="12" bestFit="1" customWidth="1"/>
    <col min="2566" max="2809" width="9.109375" style="12"/>
    <col min="2810" max="2810" width="5.88671875" style="12" customWidth="1"/>
    <col min="2811" max="2811" width="36.6640625" style="12" customWidth="1"/>
    <col min="2812" max="2813" width="5.5546875" style="12" customWidth="1"/>
    <col min="2814" max="2816" width="15.44140625" style="12" customWidth="1"/>
    <col min="2817" max="2817" width="9.109375" style="12"/>
    <col min="2818" max="2818" width="12.88671875" style="12" bestFit="1" customWidth="1"/>
    <col min="2819" max="2819" width="10.88671875" style="12" bestFit="1" customWidth="1"/>
    <col min="2820" max="2820" width="9.33203125" style="12" bestFit="1" customWidth="1"/>
    <col min="2821" max="2821" width="11.33203125" style="12" bestFit="1" customWidth="1"/>
    <col min="2822" max="3065" width="9.109375" style="12"/>
    <col min="3066" max="3066" width="5.88671875" style="12" customWidth="1"/>
    <col min="3067" max="3067" width="36.6640625" style="12" customWidth="1"/>
    <col min="3068" max="3069" width="5.5546875" style="12" customWidth="1"/>
    <col min="3070" max="3072" width="15.44140625" style="12" customWidth="1"/>
    <col min="3073" max="3073" width="9.109375" style="12"/>
    <col min="3074" max="3074" width="12.88671875" style="12" bestFit="1" customWidth="1"/>
    <col min="3075" max="3075" width="10.88671875" style="12" bestFit="1" customWidth="1"/>
    <col min="3076" max="3076" width="9.33203125" style="12" bestFit="1" customWidth="1"/>
    <col min="3077" max="3077" width="11.33203125" style="12" bestFit="1" customWidth="1"/>
    <col min="3078" max="3321" width="9.109375" style="12"/>
    <col min="3322" max="3322" width="5.88671875" style="12" customWidth="1"/>
    <col min="3323" max="3323" width="36.6640625" style="12" customWidth="1"/>
    <col min="3324" max="3325" width="5.5546875" style="12" customWidth="1"/>
    <col min="3326" max="3328" width="15.44140625" style="12" customWidth="1"/>
    <col min="3329" max="3329" width="9.109375" style="12"/>
    <col min="3330" max="3330" width="12.88671875" style="12" bestFit="1" customWidth="1"/>
    <col min="3331" max="3331" width="10.88671875" style="12" bestFit="1" customWidth="1"/>
    <col min="3332" max="3332" width="9.33203125" style="12" bestFit="1" customWidth="1"/>
    <col min="3333" max="3333" width="11.33203125" style="12" bestFit="1" customWidth="1"/>
    <col min="3334" max="3577" width="9.109375" style="12"/>
    <col min="3578" max="3578" width="5.88671875" style="12" customWidth="1"/>
    <col min="3579" max="3579" width="36.6640625" style="12" customWidth="1"/>
    <col min="3580" max="3581" width="5.5546875" style="12" customWidth="1"/>
    <col min="3582" max="3584" width="15.44140625" style="12" customWidth="1"/>
    <col min="3585" max="3585" width="9.109375" style="12"/>
    <col min="3586" max="3586" width="12.88671875" style="12" bestFit="1" customWidth="1"/>
    <col min="3587" max="3587" width="10.88671875" style="12" bestFit="1" customWidth="1"/>
    <col min="3588" max="3588" width="9.33203125" style="12" bestFit="1" customWidth="1"/>
    <col min="3589" max="3589" width="11.33203125" style="12" bestFit="1" customWidth="1"/>
    <col min="3590" max="3833" width="9.109375" style="12"/>
    <col min="3834" max="3834" width="5.88671875" style="12" customWidth="1"/>
    <col min="3835" max="3835" width="36.6640625" style="12" customWidth="1"/>
    <col min="3836" max="3837" width="5.5546875" style="12" customWidth="1"/>
    <col min="3838" max="3840" width="15.44140625" style="12" customWidth="1"/>
    <col min="3841" max="3841" width="9.109375" style="12"/>
    <col min="3842" max="3842" width="12.88671875" style="12" bestFit="1" customWidth="1"/>
    <col min="3843" max="3843" width="10.88671875" style="12" bestFit="1" customWidth="1"/>
    <col min="3844" max="3844" width="9.33203125" style="12" bestFit="1" customWidth="1"/>
    <col min="3845" max="3845" width="11.33203125" style="12" bestFit="1" customWidth="1"/>
    <col min="3846" max="4089" width="9.109375" style="12"/>
    <col min="4090" max="4090" width="5.88671875" style="12" customWidth="1"/>
    <col min="4091" max="4091" width="36.6640625" style="12" customWidth="1"/>
    <col min="4092" max="4093" width="5.5546875" style="12" customWidth="1"/>
    <col min="4094" max="4096" width="15.44140625" style="12" customWidth="1"/>
    <col min="4097" max="4097" width="9.109375" style="12"/>
    <col min="4098" max="4098" width="12.88671875" style="12" bestFit="1" customWidth="1"/>
    <col min="4099" max="4099" width="10.88671875" style="12" bestFit="1" customWidth="1"/>
    <col min="4100" max="4100" width="9.33203125" style="12" bestFit="1" customWidth="1"/>
    <col min="4101" max="4101" width="11.33203125" style="12" bestFit="1" customWidth="1"/>
    <col min="4102" max="4345" width="9.109375" style="12"/>
    <col min="4346" max="4346" width="5.88671875" style="12" customWidth="1"/>
    <col min="4347" max="4347" width="36.6640625" style="12" customWidth="1"/>
    <col min="4348" max="4349" width="5.5546875" style="12" customWidth="1"/>
    <col min="4350" max="4352" width="15.44140625" style="12" customWidth="1"/>
    <col min="4353" max="4353" width="9.109375" style="12"/>
    <col min="4354" max="4354" width="12.88671875" style="12" bestFit="1" customWidth="1"/>
    <col min="4355" max="4355" width="10.88671875" style="12" bestFit="1" customWidth="1"/>
    <col min="4356" max="4356" width="9.33203125" style="12" bestFit="1" customWidth="1"/>
    <col min="4357" max="4357" width="11.33203125" style="12" bestFit="1" customWidth="1"/>
    <col min="4358" max="4601" width="9.109375" style="12"/>
    <col min="4602" max="4602" width="5.88671875" style="12" customWidth="1"/>
    <col min="4603" max="4603" width="36.6640625" style="12" customWidth="1"/>
    <col min="4604" max="4605" width="5.5546875" style="12" customWidth="1"/>
    <col min="4606" max="4608" width="15.44140625" style="12" customWidth="1"/>
    <col min="4609" max="4609" width="9.109375" style="12"/>
    <col min="4610" max="4610" width="12.88671875" style="12" bestFit="1" customWidth="1"/>
    <col min="4611" max="4611" width="10.88671875" style="12" bestFit="1" customWidth="1"/>
    <col min="4612" max="4612" width="9.33203125" style="12" bestFit="1" customWidth="1"/>
    <col min="4613" max="4613" width="11.33203125" style="12" bestFit="1" customWidth="1"/>
    <col min="4614" max="4857" width="9.109375" style="12"/>
    <col min="4858" max="4858" width="5.88671875" style="12" customWidth="1"/>
    <col min="4859" max="4859" width="36.6640625" style="12" customWidth="1"/>
    <col min="4860" max="4861" width="5.5546875" style="12" customWidth="1"/>
    <col min="4862" max="4864" width="15.44140625" style="12" customWidth="1"/>
    <col min="4865" max="4865" width="9.109375" style="12"/>
    <col min="4866" max="4866" width="12.88671875" style="12" bestFit="1" customWidth="1"/>
    <col min="4867" max="4867" width="10.88671875" style="12" bestFit="1" customWidth="1"/>
    <col min="4868" max="4868" width="9.33203125" style="12" bestFit="1" customWidth="1"/>
    <col min="4869" max="4869" width="11.33203125" style="12" bestFit="1" customWidth="1"/>
    <col min="4870" max="5113" width="9.109375" style="12"/>
    <col min="5114" max="5114" width="5.88671875" style="12" customWidth="1"/>
    <col min="5115" max="5115" width="36.6640625" style="12" customWidth="1"/>
    <col min="5116" max="5117" width="5.5546875" style="12" customWidth="1"/>
    <col min="5118" max="5120" width="15.44140625" style="12" customWidth="1"/>
    <col min="5121" max="5121" width="9.109375" style="12"/>
    <col min="5122" max="5122" width="12.88671875" style="12" bestFit="1" customWidth="1"/>
    <col min="5123" max="5123" width="10.88671875" style="12" bestFit="1" customWidth="1"/>
    <col min="5124" max="5124" width="9.33203125" style="12" bestFit="1" customWidth="1"/>
    <col min="5125" max="5125" width="11.33203125" style="12" bestFit="1" customWidth="1"/>
    <col min="5126" max="5369" width="9.109375" style="12"/>
    <col min="5370" max="5370" width="5.88671875" style="12" customWidth="1"/>
    <col min="5371" max="5371" width="36.6640625" style="12" customWidth="1"/>
    <col min="5372" max="5373" width="5.5546875" style="12" customWidth="1"/>
    <col min="5374" max="5376" width="15.44140625" style="12" customWidth="1"/>
    <col min="5377" max="5377" width="9.109375" style="12"/>
    <col min="5378" max="5378" width="12.88671875" style="12" bestFit="1" customWidth="1"/>
    <col min="5379" max="5379" width="10.88671875" style="12" bestFit="1" customWidth="1"/>
    <col min="5380" max="5380" width="9.33203125" style="12" bestFit="1" customWidth="1"/>
    <col min="5381" max="5381" width="11.33203125" style="12" bestFit="1" customWidth="1"/>
    <col min="5382" max="5625" width="9.109375" style="12"/>
    <col min="5626" max="5626" width="5.88671875" style="12" customWidth="1"/>
    <col min="5627" max="5627" width="36.6640625" style="12" customWidth="1"/>
    <col min="5628" max="5629" width="5.5546875" style="12" customWidth="1"/>
    <col min="5630" max="5632" width="15.44140625" style="12" customWidth="1"/>
    <col min="5633" max="5633" width="9.109375" style="12"/>
    <col min="5634" max="5634" width="12.88671875" style="12" bestFit="1" customWidth="1"/>
    <col min="5635" max="5635" width="10.88671875" style="12" bestFit="1" customWidth="1"/>
    <col min="5636" max="5636" width="9.33203125" style="12" bestFit="1" customWidth="1"/>
    <col min="5637" max="5637" width="11.33203125" style="12" bestFit="1" customWidth="1"/>
    <col min="5638" max="5881" width="9.109375" style="12"/>
    <col min="5882" max="5882" width="5.88671875" style="12" customWidth="1"/>
    <col min="5883" max="5883" width="36.6640625" style="12" customWidth="1"/>
    <col min="5884" max="5885" width="5.5546875" style="12" customWidth="1"/>
    <col min="5886" max="5888" width="15.44140625" style="12" customWidth="1"/>
    <col min="5889" max="5889" width="9.109375" style="12"/>
    <col min="5890" max="5890" width="12.88671875" style="12" bestFit="1" customWidth="1"/>
    <col min="5891" max="5891" width="10.88671875" style="12" bestFit="1" customWidth="1"/>
    <col min="5892" max="5892" width="9.33203125" style="12" bestFit="1" customWidth="1"/>
    <col min="5893" max="5893" width="11.33203125" style="12" bestFit="1" customWidth="1"/>
    <col min="5894" max="6137" width="9.109375" style="12"/>
    <col min="6138" max="6138" width="5.88671875" style="12" customWidth="1"/>
    <col min="6139" max="6139" width="36.6640625" style="12" customWidth="1"/>
    <col min="6140" max="6141" width="5.5546875" style="12" customWidth="1"/>
    <col min="6142" max="6144" width="15.44140625" style="12" customWidth="1"/>
    <col min="6145" max="6145" width="9.109375" style="12"/>
    <col min="6146" max="6146" width="12.88671875" style="12" bestFit="1" customWidth="1"/>
    <col min="6147" max="6147" width="10.88671875" style="12" bestFit="1" customWidth="1"/>
    <col min="6148" max="6148" width="9.33203125" style="12" bestFit="1" customWidth="1"/>
    <col min="6149" max="6149" width="11.33203125" style="12" bestFit="1" customWidth="1"/>
    <col min="6150" max="6393" width="9.109375" style="12"/>
    <col min="6394" max="6394" width="5.88671875" style="12" customWidth="1"/>
    <col min="6395" max="6395" width="36.6640625" style="12" customWidth="1"/>
    <col min="6396" max="6397" width="5.5546875" style="12" customWidth="1"/>
    <col min="6398" max="6400" width="15.44140625" style="12" customWidth="1"/>
    <col min="6401" max="6401" width="9.109375" style="12"/>
    <col min="6402" max="6402" width="12.88671875" style="12" bestFit="1" customWidth="1"/>
    <col min="6403" max="6403" width="10.88671875" style="12" bestFit="1" customWidth="1"/>
    <col min="6404" max="6404" width="9.33203125" style="12" bestFit="1" customWidth="1"/>
    <col min="6405" max="6405" width="11.33203125" style="12" bestFit="1" customWidth="1"/>
    <col min="6406" max="6649" width="9.109375" style="12"/>
    <col min="6650" max="6650" width="5.88671875" style="12" customWidth="1"/>
    <col min="6651" max="6651" width="36.6640625" style="12" customWidth="1"/>
    <col min="6652" max="6653" width="5.5546875" style="12" customWidth="1"/>
    <col min="6654" max="6656" width="15.44140625" style="12" customWidth="1"/>
    <col min="6657" max="6657" width="9.109375" style="12"/>
    <col min="6658" max="6658" width="12.88671875" style="12" bestFit="1" customWidth="1"/>
    <col min="6659" max="6659" width="10.88671875" style="12" bestFit="1" customWidth="1"/>
    <col min="6660" max="6660" width="9.33203125" style="12" bestFit="1" customWidth="1"/>
    <col min="6661" max="6661" width="11.33203125" style="12" bestFit="1" customWidth="1"/>
    <col min="6662" max="6905" width="9.109375" style="12"/>
    <col min="6906" max="6906" width="5.88671875" style="12" customWidth="1"/>
    <col min="6907" max="6907" width="36.6640625" style="12" customWidth="1"/>
    <col min="6908" max="6909" width="5.5546875" style="12" customWidth="1"/>
    <col min="6910" max="6912" width="15.44140625" style="12" customWidth="1"/>
    <col min="6913" max="6913" width="9.109375" style="12"/>
    <col min="6914" max="6914" width="12.88671875" style="12" bestFit="1" customWidth="1"/>
    <col min="6915" max="6915" width="10.88671875" style="12" bestFit="1" customWidth="1"/>
    <col min="6916" max="6916" width="9.33203125" style="12" bestFit="1" customWidth="1"/>
    <col min="6917" max="6917" width="11.33203125" style="12" bestFit="1" customWidth="1"/>
    <col min="6918" max="7161" width="9.109375" style="12"/>
    <col min="7162" max="7162" width="5.88671875" style="12" customWidth="1"/>
    <col min="7163" max="7163" width="36.6640625" style="12" customWidth="1"/>
    <col min="7164" max="7165" width="5.5546875" style="12" customWidth="1"/>
    <col min="7166" max="7168" width="15.44140625" style="12" customWidth="1"/>
    <col min="7169" max="7169" width="9.109375" style="12"/>
    <col min="7170" max="7170" width="12.88671875" style="12" bestFit="1" customWidth="1"/>
    <col min="7171" max="7171" width="10.88671875" style="12" bestFit="1" customWidth="1"/>
    <col min="7172" max="7172" width="9.33203125" style="12" bestFit="1" customWidth="1"/>
    <col min="7173" max="7173" width="11.33203125" style="12" bestFit="1" customWidth="1"/>
    <col min="7174" max="7417" width="9.109375" style="12"/>
    <col min="7418" max="7418" width="5.88671875" style="12" customWidth="1"/>
    <col min="7419" max="7419" width="36.6640625" style="12" customWidth="1"/>
    <col min="7420" max="7421" width="5.5546875" style="12" customWidth="1"/>
    <col min="7422" max="7424" width="15.44140625" style="12" customWidth="1"/>
    <col min="7425" max="7425" width="9.109375" style="12"/>
    <col min="7426" max="7426" width="12.88671875" style="12" bestFit="1" customWidth="1"/>
    <col min="7427" max="7427" width="10.88671875" style="12" bestFit="1" customWidth="1"/>
    <col min="7428" max="7428" width="9.33203125" style="12" bestFit="1" customWidth="1"/>
    <col min="7429" max="7429" width="11.33203125" style="12" bestFit="1" customWidth="1"/>
    <col min="7430" max="7673" width="9.109375" style="12"/>
    <col min="7674" max="7674" width="5.88671875" style="12" customWidth="1"/>
    <col min="7675" max="7675" width="36.6640625" style="12" customWidth="1"/>
    <col min="7676" max="7677" width="5.5546875" style="12" customWidth="1"/>
    <col min="7678" max="7680" width="15.44140625" style="12" customWidth="1"/>
    <col min="7681" max="7681" width="9.109375" style="12"/>
    <col min="7682" max="7682" width="12.88671875" style="12" bestFit="1" customWidth="1"/>
    <col min="7683" max="7683" width="10.88671875" style="12" bestFit="1" customWidth="1"/>
    <col min="7684" max="7684" width="9.33203125" style="12" bestFit="1" customWidth="1"/>
    <col min="7685" max="7685" width="11.33203125" style="12" bestFit="1" customWidth="1"/>
    <col min="7686" max="7929" width="9.109375" style="12"/>
    <col min="7930" max="7930" width="5.88671875" style="12" customWidth="1"/>
    <col min="7931" max="7931" width="36.6640625" style="12" customWidth="1"/>
    <col min="7932" max="7933" width="5.5546875" style="12" customWidth="1"/>
    <col min="7934" max="7936" width="15.44140625" style="12" customWidth="1"/>
    <col min="7937" max="7937" width="9.109375" style="12"/>
    <col min="7938" max="7938" width="12.88671875" style="12" bestFit="1" customWidth="1"/>
    <col min="7939" max="7939" width="10.88671875" style="12" bestFit="1" customWidth="1"/>
    <col min="7940" max="7940" width="9.33203125" style="12" bestFit="1" customWidth="1"/>
    <col min="7941" max="7941" width="11.33203125" style="12" bestFit="1" customWidth="1"/>
    <col min="7942" max="8185" width="9.109375" style="12"/>
    <col min="8186" max="8186" width="5.88671875" style="12" customWidth="1"/>
    <col min="8187" max="8187" width="36.6640625" style="12" customWidth="1"/>
    <col min="8188" max="8189" width="5.5546875" style="12" customWidth="1"/>
    <col min="8190" max="8192" width="15.44140625" style="12" customWidth="1"/>
    <col min="8193" max="8193" width="9.109375" style="12"/>
    <col min="8194" max="8194" width="12.88671875" style="12" bestFit="1" customWidth="1"/>
    <col min="8195" max="8195" width="10.88671875" style="12" bestFit="1" customWidth="1"/>
    <col min="8196" max="8196" width="9.33203125" style="12" bestFit="1" customWidth="1"/>
    <col min="8197" max="8197" width="11.33203125" style="12" bestFit="1" customWidth="1"/>
    <col min="8198" max="8441" width="9.109375" style="12"/>
    <col min="8442" max="8442" width="5.88671875" style="12" customWidth="1"/>
    <col min="8443" max="8443" width="36.6640625" style="12" customWidth="1"/>
    <col min="8444" max="8445" width="5.5546875" style="12" customWidth="1"/>
    <col min="8446" max="8448" width="15.44140625" style="12" customWidth="1"/>
    <col min="8449" max="8449" width="9.109375" style="12"/>
    <col min="8450" max="8450" width="12.88671875" style="12" bestFit="1" customWidth="1"/>
    <col min="8451" max="8451" width="10.88671875" style="12" bestFit="1" customWidth="1"/>
    <col min="8452" max="8452" width="9.33203125" style="12" bestFit="1" customWidth="1"/>
    <col min="8453" max="8453" width="11.33203125" style="12" bestFit="1" customWidth="1"/>
    <col min="8454" max="8697" width="9.109375" style="12"/>
    <col min="8698" max="8698" width="5.88671875" style="12" customWidth="1"/>
    <col min="8699" max="8699" width="36.6640625" style="12" customWidth="1"/>
    <col min="8700" max="8701" width="5.5546875" style="12" customWidth="1"/>
    <col min="8702" max="8704" width="15.44140625" style="12" customWidth="1"/>
    <col min="8705" max="8705" width="9.109375" style="12"/>
    <col min="8706" max="8706" width="12.88671875" style="12" bestFit="1" customWidth="1"/>
    <col min="8707" max="8707" width="10.88671875" style="12" bestFit="1" customWidth="1"/>
    <col min="8708" max="8708" width="9.33203125" style="12" bestFit="1" customWidth="1"/>
    <col min="8709" max="8709" width="11.33203125" style="12" bestFit="1" customWidth="1"/>
    <col min="8710" max="8953" width="9.109375" style="12"/>
    <col min="8954" max="8954" width="5.88671875" style="12" customWidth="1"/>
    <col min="8955" max="8955" width="36.6640625" style="12" customWidth="1"/>
    <col min="8956" max="8957" width="5.5546875" style="12" customWidth="1"/>
    <col min="8958" max="8960" width="15.44140625" style="12" customWidth="1"/>
    <col min="8961" max="8961" width="9.109375" style="12"/>
    <col min="8962" max="8962" width="12.88671875" style="12" bestFit="1" customWidth="1"/>
    <col min="8963" max="8963" width="10.88671875" style="12" bestFit="1" customWidth="1"/>
    <col min="8964" max="8964" width="9.33203125" style="12" bestFit="1" customWidth="1"/>
    <col min="8965" max="8965" width="11.33203125" style="12" bestFit="1" customWidth="1"/>
    <col min="8966" max="9209" width="9.109375" style="12"/>
    <col min="9210" max="9210" width="5.88671875" style="12" customWidth="1"/>
    <col min="9211" max="9211" width="36.6640625" style="12" customWidth="1"/>
    <col min="9212" max="9213" width="5.5546875" style="12" customWidth="1"/>
    <col min="9214" max="9216" width="15.44140625" style="12" customWidth="1"/>
    <col min="9217" max="9217" width="9.109375" style="12"/>
    <col min="9218" max="9218" width="12.88671875" style="12" bestFit="1" customWidth="1"/>
    <col min="9219" max="9219" width="10.88671875" style="12" bestFit="1" customWidth="1"/>
    <col min="9220" max="9220" width="9.33203125" style="12" bestFit="1" customWidth="1"/>
    <col min="9221" max="9221" width="11.33203125" style="12" bestFit="1" customWidth="1"/>
    <col min="9222" max="9465" width="9.109375" style="12"/>
    <col min="9466" max="9466" width="5.88671875" style="12" customWidth="1"/>
    <col min="9467" max="9467" width="36.6640625" style="12" customWidth="1"/>
    <col min="9468" max="9469" width="5.5546875" style="12" customWidth="1"/>
    <col min="9470" max="9472" width="15.44140625" style="12" customWidth="1"/>
    <col min="9473" max="9473" width="9.109375" style="12"/>
    <col min="9474" max="9474" width="12.88671875" style="12" bestFit="1" customWidth="1"/>
    <col min="9475" max="9475" width="10.88671875" style="12" bestFit="1" customWidth="1"/>
    <col min="9476" max="9476" width="9.33203125" style="12" bestFit="1" customWidth="1"/>
    <col min="9477" max="9477" width="11.33203125" style="12" bestFit="1" customWidth="1"/>
    <col min="9478" max="9721" width="9.109375" style="12"/>
    <col min="9722" max="9722" width="5.88671875" style="12" customWidth="1"/>
    <col min="9723" max="9723" width="36.6640625" style="12" customWidth="1"/>
    <col min="9724" max="9725" width="5.5546875" style="12" customWidth="1"/>
    <col min="9726" max="9728" width="15.44140625" style="12" customWidth="1"/>
    <col min="9729" max="9729" width="9.109375" style="12"/>
    <col min="9730" max="9730" width="12.88671875" style="12" bestFit="1" customWidth="1"/>
    <col min="9731" max="9731" width="10.88671875" style="12" bestFit="1" customWidth="1"/>
    <col min="9732" max="9732" width="9.33203125" style="12" bestFit="1" customWidth="1"/>
    <col min="9733" max="9733" width="11.33203125" style="12" bestFit="1" customWidth="1"/>
    <col min="9734" max="9977" width="9.109375" style="12"/>
    <col min="9978" max="9978" width="5.88671875" style="12" customWidth="1"/>
    <col min="9979" max="9979" width="36.6640625" style="12" customWidth="1"/>
    <col min="9980" max="9981" width="5.5546875" style="12" customWidth="1"/>
    <col min="9982" max="9984" width="15.44140625" style="12" customWidth="1"/>
    <col min="9985" max="9985" width="9.109375" style="12"/>
    <col min="9986" max="9986" width="12.88671875" style="12" bestFit="1" customWidth="1"/>
    <col min="9987" max="9987" width="10.88671875" style="12" bestFit="1" customWidth="1"/>
    <col min="9988" max="9988" width="9.33203125" style="12" bestFit="1" customWidth="1"/>
    <col min="9989" max="9989" width="11.33203125" style="12" bestFit="1" customWidth="1"/>
    <col min="9990" max="10233" width="9.109375" style="12"/>
    <col min="10234" max="10234" width="5.88671875" style="12" customWidth="1"/>
    <col min="10235" max="10235" width="36.6640625" style="12" customWidth="1"/>
    <col min="10236" max="10237" width="5.5546875" style="12" customWidth="1"/>
    <col min="10238" max="10240" width="15.44140625" style="12" customWidth="1"/>
    <col min="10241" max="10241" width="9.109375" style="12"/>
    <col min="10242" max="10242" width="12.88671875" style="12" bestFit="1" customWidth="1"/>
    <col min="10243" max="10243" width="10.88671875" style="12" bestFit="1" customWidth="1"/>
    <col min="10244" max="10244" width="9.33203125" style="12" bestFit="1" customWidth="1"/>
    <col min="10245" max="10245" width="11.33203125" style="12" bestFit="1" customWidth="1"/>
    <col min="10246" max="10489" width="9.109375" style="12"/>
    <col min="10490" max="10490" width="5.88671875" style="12" customWidth="1"/>
    <col min="10491" max="10491" width="36.6640625" style="12" customWidth="1"/>
    <col min="10492" max="10493" width="5.5546875" style="12" customWidth="1"/>
    <col min="10494" max="10496" width="15.44140625" style="12" customWidth="1"/>
    <col min="10497" max="10497" width="9.109375" style="12"/>
    <col min="10498" max="10498" width="12.88671875" style="12" bestFit="1" customWidth="1"/>
    <col min="10499" max="10499" width="10.88671875" style="12" bestFit="1" customWidth="1"/>
    <col min="10500" max="10500" width="9.33203125" style="12" bestFit="1" customWidth="1"/>
    <col min="10501" max="10501" width="11.33203125" style="12" bestFit="1" customWidth="1"/>
    <col min="10502" max="10745" width="9.109375" style="12"/>
    <col min="10746" max="10746" width="5.88671875" style="12" customWidth="1"/>
    <col min="10747" max="10747" width="36.6640625" style="12" customWidth="1"/>
    <col min="10748" max="10749" width="5.5546875" style="12" customWidth="1"/>
    <col min="10750" max="10752" width="15.44140625" style="12" customWidth="1"/>
    <col min="10753" max="10753" width="9.109375" style="12"/>
    <col min="10754" max="10754" width="12.88671875" style="12" bestFit="1" customWidth="1"/>
    <col min="10755" max="10755" width="10.88671875" style="12" bestFit="1" customWidth="1"/>
    <col min="10756" max="10756" width="9.33203125" style="12" bestFit="1" customWidth="1"/>
    <col min="10757" max="10757" width="11.33203125" style="12" bestFit="1" customWidth="1"/>
    <col min="10758" max="11001" width="9.109375" style="12"/>
    <col min="11002" max="11002" width="5.88671875" style="12" customWidth="1"/>
    <col min="11003" max="11003" width="36.6640625" style="12" customWidth="1"/>
    <col min="11004" max="11005" width="5.5546875" style="12" customWidth="1"/>
    <col min="11006" max="11008" width="15.44140625" style="12" customWidth="1"/>
    <col min="11009" max="11009" width="9.109375" style="12"/>
    <col min="11010" max="11010" width="12.88671875" style="12" bestFit="1" customWidth="1"/>
    <col min="11011" max="11011" width="10.88671875" style="12" bestFit="1" customWidth="1"/>
    <col min="11012" max="11012" width="9.33203125" style="12" bestFit="1" customWidth="1"/>
    <col min="11013" max="11013" width="11.33203125" style="12" bestFit="1" customWidth="1"/>
    <col min="11014" max="11257" width="9.109375" style="12"/>
    <col min="11258" max="11258" width="5.88671875" style="12" customWidth="1"/>
    <col min="11259" max="11259" width="36.6640625" style="12" customWidth="1"/>
    <col min="11260" max="11261" width="5.5546875" style="12" customWidth="1"/>
    <col min="11262" max="11264" width="15.44140625" style="12" customWidth="1"/>
    <col min="11265" max="11265" width="9.109375" style="12"/>
    <col min="11266" max="11266" width="12.88671875" style="12" bestFit="1" customWidth="1"/>
    <col min="11267" max="11267" width="10.88671875" style="12" bestFit="1" customWidth="1"/>
    <col min="11268" max="11268" width="9.33203125" style="12" bestFit="1" customWidth="1"/>
    <col min="11269" max="11269" width="11.33203125" style="12" bestFit="1" customWidth="1"/>
    <col min="11270" max="11513" width="9.109375" style="12"/>
    <col min="11514" max="11514" width="5.88671875" style="12" customWidth="1"/>
    <col min="11515" max="11515" width="36.6640625" style="12" customWidth="1"/>
    <col min="11516" max="11517" width="5.5546875" style="12" customWidth="1"/>
    <col min="11518" max="11520" width="15.44140625" style="12" customWidth="1"/>
    <col min="11521" max="11521" width="9.109375" style="12"/>
    <col min="11522" max="11522" width="12.88671875" style="12" bestFit="1" customWidth="1"/>
    <col min="11523" max="11523" width="10.88671875" style="12" bestFit="1" customWidth="1"/>
    <col min="11524" max="11524" width="9.33203125" style="12" bestFit="1" customWidth="1"/>
    <col min="11525" max="11525" width="11.33203125" style="12" bestFit="1" customWidth="1"/>
    <col min="11526" max="11769" width="9.109375" style="12"/>
    <col min="11770" max="11770" width="5.88671875" style="12" customWidth="1"/>
    <col min="11771" max="11771" width="36.6640625" style="12" customWidth="1"/>
    <col min="11772" max="11773" width="5.5546875" style="12" customWidth="1"/>
    <col min="11774" max="11776" width="15.44140625" style="12" customWidth="1"/>
    <col min="11777" max="11777" width="9.109375" style="12"/>
    <col min="11778" max="11778" width="12.88671875" style="12" bestFit="1" customWidth="1"/>
    <col min="11779" max="11779" width="10.88671875" style="12" bestFit="1" customWidth="1"/>
    <col min="11780" max="11780" width="9.33203125" style="12" bestFit="1" customWidth="1"/>
    <col min="11781" max="11781" width="11.33203125" style="12" bestFit="1" customWidth="1"/>
    <col min="11782" max="12025" width="9.109375" style="12"/>
    <col min="12026" max="12026" width="5.88671875" style="12" customWidth="1"/>
    <col min="12027" max="12027" width="36.6640625" style="12" customWidth="1"/>
    <col min="12028" max="12029" width="5.5546875" style="12" customWidth="1"/>
    <col min="12030" max="12032" width="15.44140625" style="12" customWidth="1"/>
    <col min="12033" max="12033" width="9.109375" style="12"/>
    <col min="12034" max="12034" width="12.88671875" style="12" bestFit="1" customWidth="1"/>
    <col min="12035" max="12035" width="10.88671875" style="12" bestFit="1" customWidth="1"/>
    <col min="12036" max="12036" width="9.33203125" style="12" bestFit="1" customWidth="1"/>
    <col min="12037" max="12037" width="11.33203125" style="12" bestFit="1" customWidth="1"/>
    <col min="12038" max="12281" width="9.109375" style="12"/>
    <col min="12282" max="12282" width="5.88671875" style="12" customWidth="1"/>
    <col min="12283" max="12283" width="36.6640625" style="12" customWidth="1"/>
    <col min="12284" max="12285" width="5.5546875" style="12" customWidth="1"/>
    <col min="12286" max="12288" width="15.44140625" style="12" customWidth="1"/>
    <col min="12289" max="12289" width="9.109375" style="12"/>
    <col min="12290" max="12290" width="12.88671875" style="12" bestFit="1" customWidth="1"/>
    <col min="12291" max="12291" width="10.88671875" style="12" bestFit="1" customWidth="1"/>
    <col min="12292" max="12292" width="9.33203125" style="12" bestFit="1" customWidth="1"/>
    <col min="12293" max="12293" width="11.33203125" style="12" bestFit="1" customWidth="1"/>
    <col min="12294" max="12537" width="9.109375" style="12"/>
    <col min="12538" max="12538" width="5.88671875" style="12" customWidth="1"/>
    <col min="12539" max="12539" width="36.6640625" style="12" customWidth="1"/>
    <col min="12540" max="12541" width="5.5546875" style="12" customWidth="1"/>
    <col min="12542" max="12544" width="15.44140625" style="12" customWidth="1"/>
    <col min="12545" max="12545" width="9.109375" style="12"/>
    <col min="12546" max="12546" width="12.88671875" style="12" bestFit="1" customWidth="1"/>
    <col min="12547" max="12547" width="10.88671875" style="12" bestFit="1" customWidth="1"/>
    <col min="12548" max="12548" width="9.33203125" style="12" bestFit="1" customWidth="1"/>
    <col min="12549" max="12549" width="11.33203125" style="12" bestFit="1" customWidth="1"/>
    <col min="12550" max="12793" width="9.109375" style="12"/>
    <col min="12794" max="12794" width="5.88671875" style="12" customWidth="1"/>
    <col min="12795" max="12795" width="36.6640625" style="12" customWidth="1"/>
    <col min="12796" max="12797" width="5.5546875" style="12" customWidth="1"/>
    <col min="12798" max="12800" width="15.44140625" style="12" customWidth="1"/>
    <col min="12801" max="12801" width="9.109375" style="12"/>
    <col min="12802" max="12802" width="12.88671875" style="12" bestFit="1" customWidth="1"/>
    <col min="12803" max="12803" width="10.88671875" style="12" bestFit="1" customWidth="1"/>
    <col min="12804" max="12804" width="9.33203125" style="12" bestFit="1" customWidth="1"/>
    <col min="12805" max="12805" width="11.33203125" style="12" bestFit="1" customWidth="1"/>
    <col min="12806" max="13049" width="9.109375" style="12"/>
    <col min="13050" max="13050" width="5.88671875" style="12" customWidth="1"/>
    <col min="13051" max="13051" width="36.6640625" style="12" customWidth="1"/>
    <col min="13052" max="13053" width="5.5546875" style="12" customWidth="1"/>
    <col min="13054" max="13056" width="15.44140625" style="12" customWidth="1"/>
    <col min="13057" max="13057" width="9.109375" style="12"/>
    <col min="13058" max="13058" width="12.88671875" style="12" bestFit="1" customWidth="1"/>
    <col min="13059" max="13059" width="10.88671875" style="12" bestFit="1" customWidth="1"/>
    <col min="13060" max="13060" width="9.33203125" style="12" bestFit="1" customWidth="1"/>
    <col min="13061" max="13061" width="11.33203125" style="12" bestFit="1" customWidth="1"/>
    <col min="13062" max="13305" width="9.109375" style="12"/>
    <col min="13306" max="13306" width="5.88671875" style="12" customWidth="1"/>
    <col min="13307" max="13307" width="36.6640625" style="12" customWidth="1"/>
    <col min="13308" max="13309" width="5.5546875" style="12" customWidth="1"/>
    <col min="13310" max="13312" width="15.44140625" style="12" customWidth="1"/>
    <col min="13313" max="13313" width="9.109375" style="12"/>
    <col min="13314" max="13314" width="12.88671875" style="12" bestFit="1" customWidth="1"/>
    <col min="13315" max="13315" width="10.88671875" style="12" bestFit="1" customWidth="1"/>
    <col min="13316" max="13316" width="9.33203125" style="12" bestFit="1" customWidth="1"/>
    <col min="13317" max="13317" width="11.33203125" style="12" bestFit="1" customWidth="1"/>
    <col min="13318" max="13561" width="9.109375" style="12"/>
    <col min="13562" max="13562" width="5.88671875" style="12" customWidth="1"/>
    <col min="13563" max="13563" width="36.6640625" style="12" customWidth="1"/>
    <col min="13564" max="13565" width="5.5546875" style="12" customWidth="1"/>
    <col min="13566" max="13568" width="15.44140625" style="12" customWidth="1"/>
    <col min="13569" max="13569" width="9.109375" style="12"/>
    <col min="13570" max="13570" width="12.88671875" style="12" bestFit="1" customWidth="1"/>
    <col min="13571" max="13571" width="10.88671875" style="12" bestFit="1" customWidth="1"/>
    <col min="13572" max="13572" width="9.33203125" style="12" bestFit="1" customWidth="1"/>
    <col min="13573" max="13573" width="11.33203125" style="12" bestFit="1" customWidth="1"/>
    <col min="13574" max="13817" width="9.109375" style="12"/>
    <col min="13818" max="13818" width="5.88671875" style="12" customWidth="1"/>
    <col min="13819" max="13819" width="36.6640625" style="12" customWidth="1"/>
    <col min="13820" max="13821" width="5.5546875" style="12" customWidth="1"/>
    <col min="13822" max="13824" width="15.44140625" style="12" customWidth="1"/>
    <col min="13825" max="13825" width="9.109375" style="12"/>
    <col min="13826" max="13826" width="12.88671875" style="12" bestFit="1" customWidth="1"/>
    <col min="13827" max="13827" width="10.88671875" style="12" bestFit="1" customWidth="1"/>
    <col min="13828" max="13828" width="9.33203125" style="12" bestFit="1" customWidth="1"/>
    <col min="13829" max="13829" width="11.33203125" style="12" bestFit="1" customWidth="1"/>
    <col min="13830" max="14073" width="9.109375" style="12"/>
    <col min="14074" max="14074" width="5.88671875" style="12" customWidth="1"/>
    <col min="14075" max="14075" width="36.6640625" style="12" customWidth="1"/>
    <col min="14076" max="14077" width="5.5546875" style="12" customWidth="1"/>
    <col min="14078" max="14080" width="15.44140625" style="12" customWidth="1"/>
    <col min="14081" max="14081" width="9.109375" style="12"/>
    <col min="14082" max="14082" width="12.88671875" style="12" bestFit="1" customWidth="1"/>
    <col min="14083" max="14083" width="10.88671875" style="12" bestFit="1" customWidth="1"/>
    <col min="14084" max="14084" width="9.33203125" style="12" bestFit="1" customWidth="1"/>
    <col min="14085" max="14085" width="11.33203125" style="12" bestFit="1" customWidth="1"/>
    <col min="14086" max="14329" width="9.109375" style="12"/>
    <col min="14330" max="14330" width="5.88671875" style="12" customWidth="1"/>
    <col min="14331" max="14331" width="36.6640625" style="12" customWidth="1"/>
    <col min="14332" max="14333" width="5.5546875" style="12" customWidth="1"/>
    <col min="14334" max="14336" width="15.44140625" style="12" customWidth="1"/>
    <col min="14337" max="14337" width="9.109375" style="12"/>
    <col min="14338" max="14338" width="12.88671875" style="12" bestFit="1" customWidth="1"/>
    <col min="14339" max="14339" width="10.88671875" style="12" bestFit="1" customWidth="1"/>
    <col min="14340" max="14340" width="9.33203125" style="12" bestFit="1" customWidth="1"/>
    <col min="14341" max="14341" width="11.33203125" style="12" bestFit="1" customWidth="1"/>
    <col min="14342" max="14585" width="9.109375" style="12"/>
    <col min="14586" max="14586" width="5.88671875" style="12" customWidth="1"/>
    <col min="14587" max="14587" width="36.6640625" style="12" customWidth="1"/>
    <col min="14588" max="14589" width="5.5546875" style="12" customWidth="1"/>
    <col min="14590" max="14592" width="15.44140625" style="12" customWidth="1"/>
    <col min="14593" max="14593" width="9.109375" style="12"/>
    <col min="14594" max="14594" width="12.88671875" style="12" bestFit="1" customWidth="1"/>
    <col min="14595" max="14595" width="10.88671875" style="12" bestFit="1" customWidth="1"/>
    <col min="14596" max="14596" width="9.33203125" style="12" bestFit="1" customWidth="1"/>
    <col min="14597" max="14597" width="11.33203125" style="12" bestFit="1" customWidth="1"/>
    <col min="14598" max="14841" width="9.109375" style="12"/>
    <col min="14842" max="14842" width="5.88671875" style="12" customWidth="1"/>
    <col min="14843" max="14843" width="36.6640625" style="12" customWidth="1"/>
    <col min="14844" max="14845" width="5.5546875" style="12" customWidth="1"/>
    <col min="14846" max="14848" width="15.44140625" style="12" customWidth="1"/>
    <col min="14849" max="14849" width="9.109375" style="12"/>
    <col min="14850" max="14850" width="12.88671875" style="12" bestFit="1" customWidth="1"/>
    <col min="14851" max="14851" width="10.88671875" style="12" bestFit="1" customWidth="1"/>
    <col min="14852" max="14852" width="9.33203125" style="12" bestFit="1" customWidth="1"/>
    <col min="14853" max="14853" width="11.33203125" style="12" bestFit="1" customWidth="1"/>
    <col min="14854" max="15097" width="9.109375" style="12"/>
    <col min="15098" max="15098" width="5.88671875" style="12" customWidth="1"/>
    <col min="15099" max="15099" width="36.6640625" style="12" customWidth="1"/>
    <col min="15100" max="15101" width="5.5546875" style="12" customWidth="1"/>
    <col min="15102" max="15104" width="15.44140625" style="12" customWidth="1"/>
    <col min="15105" max="15105" width="9.109375" style="12"/>
    <col min="15106" max="15106" width="12.88671875" style="12" bestFit="1" customWidth="1"/>
    <col min="15107" max="15107" width="10.88671875" style="12" bestFit="1" customWidth="1"/>
    <col min="15108" max="15108" width="9.33203125" style="12" bestFit="1" customWidth="1"/>
    <col min="15109" max="15109" width="11.33203125" style="12" bestFit="1" customWidth="1"/>
    <col min="15110" max="15353" width="9.109375" style="12"/>
    <col min="15354" max="15354" width="5.88671875" style="12" customWidth="1"/>
    <col min="15355" max="15355" width="36.6640625" style="12" customWidth="1"/>
    <col min="15356" max="15357" width="5.5546875" style="12" customWidth="1"/>
    <col min="15358" max="15360" width="15.44140625" style="12" customWidth="1"/>
    <col min="15361" max="15361" width="9.109375" style="12"/>
    <col min="15362" max="15362" width="12.88671875" style="12" bestFit="1" customWidth="1"/>
    <col min="15363" max="15363" width="10.88671875" style="12" bestFit="1" customWidth="1"/>
    <col min="15364" max="15364" width="9.33203125" style="12" bestFit="1" customWidth="1"/>
    <col min="15365" max="15365" width="11.33203125" style="12" bestFit="1" customWidth="1"/>
    <col min="15366" max="15609" width="9.109375" style="12"/>
    <col min="15610" max="15610" width="5.88671875" style="12" customWidth="1"/>
    <col min="15611" max="15611" width="36.6640625" style="12" customWidth="1"/>
    <col min="15612" max="15613" width="5.5546875" style="12" customWidth="1"/>
    <col min="15614" max="15616" width="15.44140625" style="12" customWidth="1"/>
    <col min="15617" max="15617" width="9.109375" style="12"/>
    <col min="15618" max="15618" width="12.88671875" style="12" bestFit="1" customWidth="1"/>
    <col min="15619" max="15619" width="10.88671875" style="12" bestFit="1" customWidth="1"/>
    <col min="15620" max="15620" width="9.33203125" style="12" bestFit="1" customWidth="1"/>
    <col min="15621" max="15621" width="11.33203125" style="12" bestFit="1" customWidth="1"/>
    <col min="15622" max="15865" width="9.109375" style="12"/>
    <col min="15866" max="15866" width="5.88671875" style="12" customWidth="1"/>
    <col min="15867" max="15867" width="36.6640625" style="12" customWidth="1"/>
    <col min="15868" max="15869" width="5.5546875" style="12" customWidth="1"/>
    <col min="15870" max="15872" width="15.44140625" style="12" customWidth="1"/>
    <col min="15873" max="15873" width="9.109375" style="12"/>
    <col min="15874" max="15874" width="12.88671875" style="12" bestFit="1" customWidth="1"/>
    <col min="15875" max="15875" width="10.88671875" style="12" bestFit="1" customWidth="1"/>
    <col min="15876" max="15876" width="9.33203125" style="12" bestFit="1" customWidth="1"/>
    <col min="15877" max="15877" width="11.33203125" style="12" bestFit="1" customWidth="1"/>
    <col min="15878" max="16121" width="9.109375" style="12"/>
    <col min="16122" max="16122" width="5.88671875" style="12" customWidth="1"/>
    <col min="16123" max="16123" width="36.6640625" style="12" customWidth="1"/>
    <col min="16124" max="16125" width="5.5546875" style="12" customWidth="1"/>
    <col min="16126" max="16128" width="15.44140625" style="12" customWidth="1"/>
    <col min="16129" max="16129" width="9.109375" style="12"/>
    <col min="16130" max="16130" width="12.88671875" style="12" bestFit="1" customWidth="1"/>
    <col min="16131" max="16131" width="10.88671875" style="12" bestFit="1" customWidth="1"/>
    <col min="16132" max="16132" width="9.33203125" style="12" bestFit="1" customWidth="1"/>
    <col min="16133" max="16133" width="11.33203125" style="12" bestFit="1" customWidth="1"/>
    <col min="16134" max="16384" width="9.109375" style="12"/>
  </cols>
  <sheetData>
    <row r="1" spans="1:14">
      <c r="A1" s="100"/>
      <c r="B1" s="36"/>
      <c r="C1" s="36"/>
      <c r="D1" s="113"/>
      <c r="E1" s="36"/>
      <c r="F1" s="36"/>
      <c r="G1" s="102" t="s">
        <v>3531</v>
      </c>
    </row>
    <row r="2" spans="1:14">
      <c r="A2" s="36"/>
      <c r="B2" s="36"/>
      <c r="C2" s="36"/>
      <c r="D2" s="113"/>
      <c r="E2" s="36"/>
      <c r="F2" s="36"/>
      <c r="G2" s="102" t="s">
        <v>3532</v>
      </c>
    </row>
    <row r="3" spans="1:14">
      <c r="A3" s="103"/>
      <c r="B3" s="103"/>
      <c r="C3" s="103"/>
      <c r="D3" s="103"/>
      <c r="E3" s="103"/>
      <c r="F3" s="103"/>
      <c r="G3" s="190"/>
    </row>
    <row r="4" spans="1:14">
      <c r="A4" s="103"/>
      <c r="B4" s="103"/>
      <c r="C4" s="103"/>
      <c r="D4" s="103"/>
      <c r="E4" s="103"/>
      <c r="F4" s="103"/>
      <c r="G4" s="190"/>
      <c r="H4" s="36"/>
      <c r="I4" s="36"/>
      <c r="J4" s="36"/>
    </row>
    <row r="5" spans="1:14">
      <c r="A5" s="448" t="s">
        <v>2870</v>
      </c>
      <c r="B5" s="104"/>
      <c r="C5" s="104"/>
      <c r="D5" s="104"/>
      <c r="E5" s="104"/>
      <c r="F5" s="104"/>
      <c r="G5" s="104"/>
      <c r="H5" s="36"/>
      <c r="I5" s="36"/>
      <c r="J5" s="36"/>
    </row>
    <row r="6" spans="1:14">
      <c r="A6" s="104" t="s">
        <v>2849</v>
      </c>
      <c r="B6" s="104"/>
      <c r="C6" s="104"/>
      <c r="D6" s="104"/>
      <c r="E6" s="104"/>
      <c r="F6" s="104"/>
      <c r="G6" s="449"/>
      <c r="H6" s="36"/>
      <c r="I6" s="36"/>
      <c r="J6" s="36"/>
    </row>
    <row r="7" spans="1:14">
      <c r="A7" s="104" t="s">
        <v>3528</v>
      </c>
      <c r="B7" s="104"/>
      <c r="C7" s="104"/>
      <c r="D7" s="104"/>
      <c r="E7" s="104"/>
      <c r="F7" s="104"/>
      <c r="G7" s="544"/>
      <c r="H7" s="36"/>
      <c r="I7" s="36"/>
      <c r="J7" s="36"/>
    </row>
    <row r="8" spans="1:14" ht="14.4">
      <c r="A8" s="104" t="s">
        <v>3529</v>
      </c>
      <c r="B8" s="104"/>
      <c r="C8" s="104"/>
      <c r="D8" s="104"/>
      <c r="E8" s="104"/>
      <c r="F8" s="104"/>
      <c r="G8" s="544"/>
      <c r="H8" s="36"/>
      <c r="I8" s="36"/>
      <c r="J8"/>
      <c r="K8"/>
      <c r="L8"/>
      <c r="M8"/>
      <c r="N8"/>
    </row>
    <row r="9" spans="1:14" ht="14.4">
      <c r="A9" s="103"/>
      <c r="B9" s="105"/>
      <c r="C9" s="105"/>
      <c r="D9" s="105"/>
      <c r="E9" s="105"/>
      <c r="F9" s="103"/>
      <c r="G9" s="103"/>
      <c r="H9" s="36"/>
      <c r="I9"/>
      <c r="J9"/>
      <c r="K9"/>
      <c r="L9"/>
      <c r="M9"/>
      <c r="N9"/>
    </row>
    <row r="10" spans="1:14" ht="14.4">
      <c r="A10" s="106" t="s">
        <v>2850</v>
      </c>
      <c r="B10" s="103"/>
      <c r="C10" s="103"/>
      <c r="D10" s="103"/>
      <c r="E10" s="285"/>
      <c r="F10" s="285"/>
      <c r="G10" s="107"/>
      <c r="H10" s="36"/>
      <c r="I10"/>
      <c r="J10"/>
      <c r="K10"/>
      <c r="L10"/>
      <c r="M10"/>
      <c r="N10"/>
    </row>
    <row r="11" spans="1:14" ht="14.4">
      <c r="A11" s="108" t="s">
        <v>2851</v>
      </c>
      <c r="B11" s="109" t="s">
        <v>2852</v>
      </c>
      <c r="C11" s="109"/>
      <c r="D11" s="109"/>
      <c r="E11" s="110" t="s">
        <v>2853</v>
      </c>
      <c r="F11" s="110" t="s">
        <v>2854</v>
      </c>
      <c r="G11" s="110" t="s">
        <v>2855</v>
      </c>
      <c r="H11" s="36"/>
      <c r="I11"/>
      <c r="J11"/>
      <c r="K11"/>
      <c r="L11"/>
      <c r="M11"/>
      <c r="N11"/>
    </row>
    <row r="12" spans="1:14" ht="14.4">
      <c r="A12" s="530"/>
      <c r="B12" s="112"/>
      <c r="C12" s="112"/>
      <c r="D12" s="112"/>
      <c r="E12" s="113"/>
      <c r="F12" s="113"/>
      <c r="G12" s="113"/>
      <c r="H12" s="36"/>
      <c r="I12"/>
      <c r="J12"/>
      <c r="K12"/>
      <c r="L12"/>
      <c r="M12"/>
      <c r="N12"/>
    </row>
    <row r="13" spans="1:14" ht="14.4">
      <c r="A13" s="530">
        <v>1</v>
      </c>
      <c r="B13" s="213" t="s">
        <v>2856</v>
      </c>
      <c r="C13" s="113"/>
      <c r="D13" s="113"/>
      <c r="E13" s="114"/>
      <c r="F13" s="115"/>
      <c r="G13" s="114"/>
      <c r="H13" s="36"/>
      <c r="I13"/>
      <c r="J13"/>
      <c r="K13"/>
      <c r="L13"/>
      <c r="M13"/>
      <c r="N13"/>
    </row>
    <row r="14" spans="1:14" ht="14.4">
      <c r="A14" s="530">
        <f t="shared" ref="A14:A30" si="0">A13+1</f>
        <v>2</v>
      </c>
      <c r="B14" s="116" t="s">
        <v>2871</v>
      </c>
      <c r="C14" s="112"/>
      <c r="D14" s="112"/>
      <c r="E14" s="183">
        <f>+'Summary by IS Category'!M8</f>
        <v>98066.872882425538</v>
      </c>
      <c r="F14" s="183">
        <f ca="1">+'Summary by IS Category'!M21</f>
        <v>100992.53803730529</v>
      </c>
      <c r="G14" s="183">
        <f t="shared" ref="G14:G22" ca="1" si="1">F14-E14</f>
        <v>2925.6651548797527</v>
      </c>
      <c r="H14"/>
      <c r="I14"/>
      <c r="J14"/>
      <c r="K14"/>
      <c r="L14"/>
      <c r="M14"/>
      <c r="N14"/>
    </row>
    <row r="15" spans="1:14" ht="14.4">
      <c r="A15" s="530">
        <f t="shared" si="0"/>
        <v>3</v>
      </c>
      <c r="B15" s="116" t="s">
        <v>2872</v>
      </c>
      <c r="C15" s="112"/>
      <c r="D15" s="112"/>
      <c r="E15" s="183">
        <f>+'Summary by IS Category'!M9</f>
        <v>318407.04418792826</v>
      </c>
      <c r="F15" s="183">
        <f ca="1">+'Summary by IS Category'!M22</f>
        <v>327922.3141909691</v>
      </c>
      <c r="G15" s="118">
        <f t="shared" ca="1" si="1"/>
        <v>9515.270003040845</v>
      </c>
      <c r="H15"/>
      <c r="I15"/>
      <c r="J15"/>
      <c r="K15"/>
      <c r="L15"/>
      <c r="M15"/>
      <c r="N15"/>
    </row>
    <row r="16" spans="1:14" ht="14.4">
      <c r="A16" s="530">
        <f t="shared" si="0"/>
        <v>4</v>
      </c>
      <c r="B16" s="116" t="s">
        <v>2873</v>
      </c>
      <c r="C16" s="112"/>
      <c r="D16" s="112"/>
      <c r="E16" s="183">
        <f>+'Summary by IS Category'!M10</f>
        <v>861492.99098813464</v>
      </c>
      <c r="F16" s="183">
        <f ca="1">+'Summary by IS Category'!M23</f>
        <v>887146.07885643083</v>
      </c>
      <c r="G16" s="118">
        <f t="shared" ca="1" si="1"/>
        <v>25653.087868296192</v>
      </c>
      <c r="H16"/>
      <c r="I16"/>
      <c r="J16"/>
      <c r="K16"/>
      <c r="L16"/>
      <c r="M16"/>
      <c r="N16"/>
    </row>
    <row r="17" spans="1:14" ht="14.4">
      <c r="A17" s="530">
        <f t="shared" si="0"/>
        <v>5</v>
      </c>
      <c r="B17" s="116" t="s">
        <v>2859</v>
      </c>
      <c r="C17" s="112"/>
      <c r="D17" s="112"/>
      <c r="E17" s="183">
        <f>+'Summary by IS Category'!M11</f>
        <v>0</v>
      </c>
      <c r="F17" s="183">
        <f ca="1">+'Summary by IS Category'!M24</f>
        <v>0</v>
      </c>
      <c r="G17" s="118">
        <f t="shared" ca="1" si="1"/>
        <v>0</v>
      </c>
      <c r="H17"/>
      <c r="I17"/>
      <c r="J17"/>
      <c r="K17"/>
      <c r="L17"/>
      <c r="M17"/>
      <c r="N17"/>
    </row>
    <row r="18" spans="1:14" ht="14.4">
      <c r="A18" s="530">
        <f t="shared" si="0"/>
        <v>6</v>
      </c>
      <c r="B18" s="116" t="s">
        <v>2860</v>
      </c>
      <c r="C18" s="112"/>
      <c r="D18" s="112"/>
      <c r="E18" s="183">
        <f>+'Summary by IS Category'!M12</f>
        <v>26154848.534069598</v>
      </c>
      <c r="F18" s="183">
        <f ca="1">+'Summary by IS Category'!M25</f>
        <v>26912646.367236782</v>
      </c>
      <c r="G18" s="118">
        <f t="shared" ca="1" si="1"/>
        <v>757797.83316718414</v>
      </c>
      <c r="H18"/>
      <c r="I18"/>
      <c r="J18"/>
      <c r="K18"/>
      <c r="L18"/>
      <c r="M18"/>
      <c r="N18"/>
    </row>
    <row r="19" spans="1:14" ht="14.4">
      <c r="A19" s="111">
        <f t="shared" si="0"/>
        <v>7</v>
      </c>
      <c r="B19" s="116" t="s">
        <v>2861</v>
      </c>
      <c r="C19" s="112"/>
      <c r="D19" s="112"/>
      <c r="E19" s="183">
        <f ca="1">+'Summary by IS Category'!M13</f>
        <v>7529966.0535140662</v>
      </c>
      <c r="F19" s="183">
        <f ca="1">+'Summary by IS Category'!M26</f>
        <v>7631377.5784219485</v>
      </c>
      <c r="G19" s="118">
        <f t="shared" ca="1" si="1"/>
        <v>101411.52490788233</v>
      </c>
      <c r="H19"/>
      <c r="I19"/>
      <c r="J19"/>
      <c r="K19"/>
      <c r="L19"/>
      <c r="M19"/>
      <c r="N19"/>
    </row>
    <row r="20" spans="1:14" ht="14.4">
      <c r="A20" s="111">
        <f t="shared" si="0"/>
        <v>8</v>
      </c>
      <c r="B20" s="116" t="s">
        <v>2862</v>
      </c>
      <c r="C20" s="112"/>
      <c r="D20" s="112"/>
      <c r="E20" s="183">
        <f ca="1">+'Summary by IS Category'!M14</f>
        <v>1035196.5402749601</v>
      </c>
      <c r="F20" s="183">
        <f ca="1">+'Summary by IS Category'!M27</f>
        <v>1063037.027629493</v>
      </c>
      <c r="G20" s="118">
        <f t="shared" ca="1" si="1"/>
        <v>27840.487354532932</v>
      </c>
      <c r="H20"/>
      <c r="I20"/>
      <c r="J20"/>
      <c r="K20"/>
      <c r="L20"/>
      <c r="M20"/>
      <c r="N20"/>
    </row>
    <row r="21" spans="1:14" ht="14.4">
      <c r="A21" s="111">
        <f t="shared" si="0"/>
        <v>9</v>
      </c>
      <c r="B21" s="116" t="s">
        <v>2863</v>
      </c>
      <c r="C21" s="112"/>
      <c r="D21" s="112"/>
      <c r="E21" s="183">
        <f ca="1">+'Summary by IS Category'!M15</f>
        <v>1679.4190263789349</v>
      </c>
      <c r="F21" s="183">
        <f ca="1">+'Summary by IS Category'!M28</f>
        <v>1729.4657133650271</v>
      </c>
      <c r="G21" s="118">
        <f t="shared" ca="1" si="1"/>
        <v>50.046686986092254</v>
      </c>
      <c r="H21"/>
      <c r="I21"/>
      <c r="J21"/>
      <c r="K21"/>
      <c r="L21"/>
      <c r="M21"/>
      <c r="N21"/>
    </row>
    <row r="22" spans="1:14" ht="14.4">
      <c r="A22" s="111">
        <f t="shared" si="0"/>
        <v>10</v>
      </c>
      <c r="B22" s="116" t="s">
        <v>2864</v>
      </c>
      <c r="C22" s="112"/>
      <c r="D22" s="112"/>
      <c r="E22" s="183">
        <f ca="1">+'Summary by IS Category'!M16</f>
        <v>13609380.119610026</v>
      </c>
      <c r="F22" s="183">
        <f ca="1">+'Summary by IS Category'!M29</f>
        <v>14007221.420023177</v>
      </c>
      <c r="G22" s="118">
        <f t="shared" ca="1" si="1"/>
        <v>397841.30041315034</v>
      </c>
      <c r="H22"/>
      <c r="I22"/>
      <c r="J22"/>
      <c r="K22"/>
      <c r="L22"/>
      <c r="M22"/>
      <c r="N22"/>
    </row>
    <row r="23" spans="1:14" ht="14.4">
      <c r="A23" s="111">
        <f t="shared" si="0"/>
        <v>11</v>
      </c>
      <c r="B23" s="112" t="s">
        <v>2865</v>
      </c>
      <c r="C23" s="112"/>
      <c r="D23" s="112"/>
      <c r="E23" s="182">
        <f ca="1">SUM(E14:E22)</f>
        <v>49609037.574553519</v>
      </c>
      <c r="F23" s="182">
        <f ca="1">SUM(F14:F22)</f>
        <v>50932072.79010947</v>
      </c>
      <c r="G23" s="182">
        <f ca="1">SUM(G14:G22)</f>
        <v>1323035.2155559526</v>
      </c>
      <c r="H23"/>
      <c r="I23"/>
      <c r="J23"/>
      <c r="K23"/>
      <c r="L23"/>
      <c r="M23"/>
      <c r="N23"/>
    </row>
    <row r="24" spans="1:14" ht="14.4">
      <c r="A24" s="111">
        <f t="shared" si="0"/>
        <v>12</v>
      </c>
      <c r="B24" s="113"/>
      <c r="C24" s="113"/>
      <c r="D24" s="113"/>
      <c r="E24" s="118"/>
      <c r="F24" s="118"/>
      <c r="G24" s="118"/>
      <c r="H24"/>
      <c r="I24"/>
      <c r="J24"/>
      <c r="K24"/>
      <c r="L24"/>
      <c r="M24"/>
      <c r="N24"/>
    </row>
    <row r="25" spans="1:14" ht="14.4">
      <c r="A25" s="111">
        <f t="shared" si="0"/>
        <v>13</v>
      </c>
      <c r="B25" s="116" t="s">
        <v>2866</v>
      </c>
      <c r="C25" s="120"/>
      <c r="D25" s="112"/>
      <c r="E25" s="119">
        <f ca="1">'TY Payroll Tax Alloc '!D16</f>
        <v>4455802.8209743248</v>
      </c>
      <c r="F25" s="119">
        <f ca="1">+E25+G25</f>
        <v>4528781.8363178382</v>
      </c>
      <c r="G25" s="119">
        <f ca="1">'PR Taxes'!M24</f>
        <v>72979.015343513747</v>
      </c>
      <c r="H25"/>
      <c r="I25"/>
      <c r="J25"/>
      <c r="K25"/>
      <c r="L25"/>
      <c r="M25"/>
      <c r="N25"/>
    </row>
    <row r="26" spans="1:14" ht="14.4">
      <c r="A26" s="111">
        <f t="shared" si="0"/>
        <v>14</v>
      </c>
      <c r="B26" s="112" t="s">
        <v>2867</v>
      </c>
      <c r="C26" s="112"/>
      <c r="D26" s="112"/>
      <c r="E26" s="232">
        <f ca="1">+E25+E23</f>
        <v>54064840.395527847</v>
      </c>
      <c r="F26" s="232">
        <f ca="1">+F25+F23</f>
        <v>55460854.626427308</v>
      </c>
      <c r="G26" s="233">
        <f ca="1">SUM(G23:G25)</f>
        <v>1396014.2308994664</v>
      </c>
      <c r="H26" s="219"/>
      <c r="I26"/>
      <c r="J26"/>
      <c r="K26"/>
      <c r="L26"/>
      <c r="M26"/>
      <c r="N26"/>
    </row>
    <row r="27" spans="1:14" ht="14.4">
      <c r="A27" s="111">
        <f t="shared" si="0"/>
        <v>15</v>
      </c>
      <c r="B27" s="112"/>
      <c r="C27" s="112"/>
      <c r="D27" s="112"/>
      <c r="E27" s="114"/>
      <c r="F27" s="114"/>
      <c r="G27" s="114"/>
      <c r="I27"/>
      <c r="J27"/>
      <c r="K27"/>
      <c r="L27"/>
      <c r="M27"/>
      <c r="N27"/>
    </row>
    <row r="28" spans="1:14" ht="14.4">
      <c r="A28" s="111">
        <f t="shared" si="0"/>
        <v>16</v>
      </c>
      <c r="B28" s="122" t="s">
        <v>2868</v>
      </c>
      <c r="C28" s="122"/>
      <c r="D28" s="122"/>
      <c r="E28" s="123"/>
      <c r="F28" s="123"/>
      <c r="G28" s="124">
        <f ca="1">+G26</f>
        <v>1396014.2308994664</v>
      </c>
      <c r="I28"/>
      <c r="J28"/>
      <c r="K28"/>
      <c r="L28"/>
      <c r="M28"/>
      <c r="N28"/>
    </row>
    <row r="29" spans="1:14" s="125" customFormat="1" ht="14.4">
      <c r="A29" s="676">
        <f t="shared" si="0"/>
        <v>17</v>
      </c>
      <c r="B29" s="112" t="s">
        <v>3926</v>
      </c>
      <c r="C29" s="112"/>
      <c r="D29" s="112"/>
      <c r="E29" s="114"/>
      <c r="F29" s="114"/>
      <c r="G29" s="114">
        <f ca="1">-G28*0.21</f>
        <v>-293162.98848888796</v>
      </c>
      <c r="I29" s="677"/>
      <c r="J29" s="677"/>
      <c r="K29" s="677"/>
      <c r="L29" s="677"/>
      <c r="M29" s="677"/>
      <c r="N29" s="677"/>
    </row>
    <row r="30" spans="1:14" s="125" customFormat="1" ht="15" thickBot="1">
      <c r="A30" s="676">
        <f t="shared" si="0"/>
        <v>18</v>
      </c>
      <c r="B30" s="112" t="s">
        <v>2869</v>
      </c>
      <c r="C30" s="112"/>
      <c r="D30" s="112"/>
      <c r="E30" s="113"/>
      <c r="F30" s="113"/>
      <c r="G30" s="678">
        <f ca="1">-G28-G29</f>
        <v>-1102851.2424105785</v>
      </c>
      <c r="I30" s="677"/>
      <c r="J30" s="677"/>
      <c r="K30" s="677"/>
      <c r="L30" s="677"/>
      <c r="M30" s="677"/>
      <c r="N30" s="677"/>
    </row>
    <row r="31" spans="1:14" ht="15" thickTop="1">
      <c r="A31" s="113"/>
      <c r="B31" s="113"/>
      <c r="C31" s="113"/>
      <c r="D31" s="113"/>
      <c r="E31" s="113"/>
      <c r="F31" s="125"/>
      <c r="G31" s="488"/>
      <c r="I31"/>
      <c r="J31"/>
      <c r="K31"/>
      <c r="L31"/>
      <c r="M31"/>
      <c r="N31"/>
    </row>
    <row r="32" spans="1:14" ht="14.4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ht="14.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ht="14.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ht="14.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ht="14.4">
      <c r="A36"/>
      <c r="B36"/>
      <c r="C36"/>
      <c r="D36"/>
      <c r="E36"/>
      <c r="F36"/>
      <c r="G36"/>
      <c r="H36"/>
      <c r="I36"/>
    </row>
    <row r="37" spans="1:14" ht="14.4">
      <c r="A37"/>
      <c r="B37"/>
      <c r="C37"/>
      <c r="D37"/>
      <c r="E37"/>
      <c r="F37"/>
      <c r="G37"/>
      <c r="H37"/>
      <c r="I37"/>
    </row>
    <row r="38" spans="1:14" ht="14.4">
      <c r="A38"/>
      <c r="B38"/>
      <c r="C38"/>
      <c r="D38"/>
      <c r="E38"/>
      <c r="F38"/>
      <c r="G38"/>
      <c r="H38"/>
      <c r="I38"/>
    </row>
    <row r="39" spans="1:14" ht="14.4">
      <c r="A39"/>
      <c r="B39"/>
      <c r="C39"/>
      <c r="D39"/>
      <c r="E39"/>
      <c r="F39"/>
      <c r="G39"/>
      <c r="H39"/>
      <c r="I39"/>
    </row>
    <row r="40" spans="1:14" ht="14.4">
      <c r="A40"/>
      <c r="B40"/>
      <c r="C40"/>
      <c r="D40"/>
      <c r="E40"/>
      <c r="F40"/>
      <c r="G40"/>
      <c r="H40"/>
      <c r="I40"/>
    </row>
    <row r="41" spans="1:14" ht="14.4">
      <c r="A41"/>
      <c r="B41"/>
      <c r="C41"/>
      <c r="D41"/>
      <c r="E41"/>
      <c r="F41"/>
      <c r="G41"/>
      <c r="H41"/>
      <c r="I41"/>
    </row>
    <row r="42" spans="1:14" ht="14.4">
      <c r="A42"/>
      <c r="B42"/>
      <c r="C42"/>
      <c r="D42"/>
      <c r="E42"/>
      <c r="F42"/>
      <c r="G42"/>
      <c r="H42"/>
      <c r="I42"/>
    </row>
    <row r="43" spans="1:14" ht="14.4">
      <c r="A43"/>
      <c r="B43"/>
      <c r="C43"/>
      <c r="D43"/>
      <c r="E43"/>
      <c r="F43"/>
      <c r="G43"/>
      <c r="H43"/>
      <c r="I43"/>
    </row>
    <row r="44" spans="1:14" ht="14.4">
      <c r="A44"/>
      <c r="B44"/>
      <c r="C44"/>
      <c r="D44"/>
      <c r="E44"/>
      <c r="F44"/>
      <c r="G44"/>
      <c r="H44"/>
      <c r="I44"/>
    </row>
    <row r="45" spans="1:14" ht="14.4">
      <c r="A45"/>
      <c r="B45"/>
      <c r="C45"/>
      <c r="D45"/>
      <c r="E45"/>
      <c r="F45"/>
      <c r="G45"/>
      <c r="H45"/>
      <c r="I45"/>
    </row>
    <row r="46" spans="1:14" ht="14.4">
      <c r="A46"/>
      <c r="B46"/>
      <c r="C46"/>
      <c r="D46"/>
      <c r="E46"/>
      <c r="F46"/>
      <c r="G46"/>
      <c r="H46"/>
      <c r="I46"/>
    </row>
    <row r="47" spans="1:14" ht="14.4">
      <c r="A47"/>
      <c r="B47"/>
      <c r="C47"/>
      <c r="D47"/>
      <c r="E47"/>
      <c r="F47"/>
      <c r="G47"/>
      <c r="H47"/>
      <c r="I47"/>
    </row>
    <row r="48" spans="1:14" ht="14.4">
      <c r="A48"/>
      <c r="B48"/>
      <c r="C48"/>
      <c r="D48"/>
      <c r="E48"/>
      <c r="F48"/>
      <c r="G48"/>
      <c r="H48"/>
      <c r="I48"/>
    </row>
    <row r="49" spans="1:9" ht="14.4">
      <c r="A49"/>
      <c r="B49"/>
      <c r="C49"/>
      <c r="D49"/>
      <c r="E49"/>
      <c r="F49"/>
      <c r="G49"/>
      <c r="H49"/>
      <c r="I49"/>
    </row>
    <row r="50" spans="1:9" ht="14.4">
      <c r="A50"/>
      <c r="B50"/>
      <c r="C50"/>
      <c r="D50"/>
      <c r="E50"/>
      <c r="F50"/>
      <c r="G50"/>
      <c r="H50"/>
      <c r="I50"/>
    </row>
    <row r="51" spans="1:9" ht="14.4">
      <c r="A51"/>
      <c r="B51"/>
      <c r="C51"/>
      <c r="D51"/>
      <c r="E51"/>
      <c r="F51"/>
      <c r="G51"/>
      <c r="H51"/>
      <c r="I51"/>
    </row>
    <row r="52" spans="1:9" ht="14.4">
      <c r="A52"/>
      <c r="B52"/>
      <c r="C52"/>
      <c r="D52"/>
      <c r="E52"/>
      <c r="F52"/>
      <c r="G52"/>
      <c r="H52"/>
      <c r="I52"/>
    </row>
    <row r="53" spans="1:9" ht="14.4">
      <c r="A53"/>
      <c r="B53"/>
      <c r="C53"/>
      <c r="D53"/>
      <c r="E53"/>
      <c r="F53"/>
      <c r="G53"/>
      <c r="H53"/>
      <c r="I53"/>
    </row>
    <row r="54" spans="1:9" ht="14.4">
      <c r="A54"/>
      <c r="B54"/>
      <c r="C54"/>
      <c r="D54"/>
      <c r="E54"/>
      <c r="F54"/>
      <c r="G54"/>
      <c r="H54"/>
      <c r="I54"/>
    </row>
    <row r="55" spans="1:9" ht="14.4">
      <c r="A55"/>
      <c r="B55"/>
      <c r="C55"/>
      <c r="D55"/>
      <c r="E55"/>
      <c r="F55"/>
      <c r="G55"/>
      <c r="H55"/>
      <c r="I55"/>
    </row>
    <row r="56" spans="1:9" ht="14.4">
      <c r="A56"/>
      <c r="B56"/>
      <c r="C56"/>
      <c r="D56"/>
      <c r="E56"/>
      <c r="F56"/>
      <c r="G56"/>
      <c r="H56"/>
      <c r="I56"/>
    </row>
    <row r="57" spans="1:9" ht="14.4">
      <c r="A57"/>
      <c r="B57"/>
      <c r="C57"/>
      <c r="D57"/>
      <c r="E57"/>
      <c r="F57"/>
      <c r="G57"/>
      <c r="H57"/>
      <c r="I57"/>
    </row>
    <row r="58" spans="1:9" ht="14.4">
      <c r="A58"/>
      <c r="B58"/>
      <c r="C58"/>
      <c r="D58"/>
      <c r="E58"/>
      <c r="F58"/>
      <c r="G58"/>
      <c r="H58"/>
      <c r="I58"/>
    </row>
    <row r="59" spans="1:9" ht="14.4">
      <c r="A59"/>
      <c r="B59"/>
      <c r="C59"/>
      <c r="D59"/>
      <c r="E59"/>
      <c r="F59"/>
      <c r="G59"/>
      <c r="H59"/>
      <c r="I59"/>
    </row>
    <row r="60" spans="1:9" ht="14.4">
      <c r="A60"/>
      <c r="B60"/>
      <c r="C60"/>
      <c r="D60"/>
      <c r="E60"/>
      <c r="F60"/>
      <c r="G60"/>
      <c r="H60"/>
      <c r="I60"/>
    </row>
    <row r="61" spans="1:9" ht="14.4">
      <c r="A61"/>
      <c r="B61"/>
      <c r="C61"/>
      <c r="D61"/>
      <c r="E61"/>
      <c r="F61"/>
      <c r="G61"/>
      <c r="H61"/>
      <c r="I61"/>
    </row>
    <row r="62" spans="1:9" ht="14.4">
      <c r="A62"/>
      <c r="B62"/>
      <c r="C62"/>
      <c r="D62"/>
      <c r="E62"/>
      <c r="F62"/>
      <c r="G62"/>
      <c r="H62"/>
      <c r="I62"/>
    </row>
    <row r="63" spans="1:9" ht="14.4">
      <c r="A63"/>
      <c r="B63"/>
      <c r="C63"/>
      <c r="D63"/>
      <c r="E63"/>
      <c r="F63"/>
      <c r="G63"/>
      <c r="H63"/>
      <c r="I63"/>
    </row>
    <row r="64" spans="1:9" ht="14.4">
      <c r="A64"/>
      <c r="B64"/>
      <c r="C64"/>
      <c r="D64"/>
      <c r="E64"/>
      <c r="F64"/>
      <c r="G64"/>
      <c r="H64"/>
      <c r="I64"/>
    </row>
    <row r="65" spans="1:9" ht="14.4">
      <c r="A65"/>
      <c r="B65"/>
      <c r="C65"/>
      <c r="D65"/>
      <c r="E65"/>
      <c r="F65"/>
      <c r="G65"/>
      <c r="H65"/>
      <c r="I65"/>
    </row>
    <row r="66" spans="1:9" ht="14.4">
      <c r="A66"/>
      <c r="B66"/>
      <c r="C66"/>
      <c r="D66"/>
      <c r="E66"/>
      <c r="F66"/>
      <c r="G66"/>
      <c r="H66"/>
      <c r="I66"/>
    </row>
    <row r="67" spans="1:9" ht="14.4">
      <c r="A67"/>
      <c r="B67"/>
      <c r="C67"/>
      <c r="D67"/>
      <c r="E67"/>
      <c r="F67"/>
      <c r="G67"/>
      <c r="H67"/>
      <c r="I67"/>
    </row>
    <row r="68" spans="1:9" ht="14.4">
      <c r="A68"/>
      <c r="B68"/>
      <c r="C68"/>
      <c r="D68"/>
      <c r="E68"/>
      <c r="F68"/>
      <c r="G68"/>
      <c r="H68"/>
      <c r="I68"/>
    </row>
    <row r="69" spans="1:9" ht="14.4">
      <c r="A69"/>
      <c r="B69"/>
      <c r="C69"/>
      <c r="D69"/>
      <c r="E69"/>
      <c r="F69"/>
      <c r="G69"/>
      <c r="H69"/>
      <c r="I69"/>
    </row>
  </sheetData>
  <printOptions horizontalCentered="1"/>
  <pageMargins left="0.25" right="0.25" top="0.53" bottom="0.37" header="0.25" footer="0.18"/>
  <pageSetup scale="98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3617"/>
  <sheetViews>
    <sheetView zoomScaleNormal="100" workbookViewId="0">
      <pane xSplit="4" ySplit="15" topLeftCell="E16" activePane="bottomRight" state="frozen"/>
      <selection activeCell="E3466" sqref="E3466"/>
      <selection pane="topRight" activeCell="E3466" sqref="E3466"/>
      <selection pane="bottomLeft" activeCell="E3466" sqref="E3466"/>
      <selection pane="bottomRight" activeCell="K31" sqref="K31"/>
    </sheetView>
  </sheetViews>
  <sheetFormatPr defaultColWidth="9.109375" defaultRowHeight="13.2"/>
  <cols>
    <col min="1" max="1" width="5" style="12" customWidth="1"/>
    <col min="2" max="2" width="5.5546875" style="12" customWidth="1"/>
    <col min="3" max="3" width="14.33203125" style="12" customWidth="1"/>
    <col min="4" max="4" width="8.33203125" style="12" bestFit="1" customWidth="1"/>
    <col min="5" max="5" width="17.33203125" style="306" bestFit="1" customWidth="1"/>
    <col min="6" max="6" width="18.44140625" style="306" customWidth="1"/>
    <col min="7" max="7" width="1.6640625" style="306" customWidth="1"/>
    <col min="8" max="8" width="19.5546875" style="306" bestFit="1" customWidth="1"/>
    <col min="9" max="9" width="14.109375" style="306" bestFit="1" customWidth="1"/>
    <col min="10" max="10" width="18.109375" style="306" bestFit="1" customWidth="1"/>
    <col min="11" max="11" width="17.33203125" style="12" customWidth="1"/>
    <col min="12" max="12" width="13.88671875" style="12" bestFit="1" customWidth="1"/>
    <col min="13" max="13" width="17.88671875" style="12" bestFit="1" customWidth="1"/>
    <col min="14" max="14" width="11.6640625" style="12" bestFit="1" customWidth="1"/>
    <col min="15" max="15" width="10.88671875" style="12" bestFit="1" customWidth="1"/>
    <col min="16" max="16" width="9.109375" style="12"/>
    <col min="17" max="17" width="12.33203125" style="12" bestFit="1" customWidth="1"/>
    <col min="18" max="18" width="9.6640625" style="12" bestFit="1" customWidth="1"/>
    <col min="19" max="256" width="9.109375" style="12"/>
    <col min="257" max="257" width="6.5546875" style="12" bestFit="1" customWidth="1"/>
    <col min="258" max="258" width="20.5546875" style="12" customWidth="1"/>
    <col min="259" max="259" width="14.44140625" style="12" customWidth="1"/>
    <col min="260" max="260" width="8.6640625" style="12" bestFit="1" customWidth="1"/>
    <col min="261" max="262" width="15" style="12" bestFit="1" customWidth="1"/>
    <col min="263" max="263" width="1.6640625" style="12" customWidth="1"/>
    <col min="264" max="264" width="13.44140625" style="12" bestFit="1" customWidth="1"/>
    <col min="265" max="265" width="14" style="12" bestFit="1" customWidth="1"/>
    <col min="266" max="266" width="12.88671875" style="12" bestFit="1" customWidth="1"/>
    <col min="267" max="267" width="14.109375" style="12" customWidth="1"/>
    <col min="268" max="268" width="12.88671875" style="12" bestFit="1" customWidth="1"/>
    <col min="269" max="269" width="14" style="12" bestFit="1" customWidth="1"/>
    <col min="270" max="270" width="11.44140625" style="12" customWidth="1"/>
    <col min="271" max="271" width="10.88671875" style="12" bestFit="1" customWidth="1"/>
    <col min="272" max="272" width="9.109375" style="12"/>
    <col min="273" max="273" width="12.33203125" style="12" bestFit="1" customWidth="1"/>
    <col min="274" max="274" width="9.6640625" style="12" bestFit="1" customWidth="1"/>
    <col min="275" max="512" width="9.109375" style="12"/>
    <col min="513" max="513" width="6.5546875" style="12" bestFit="1" customWidth="1"/>
    <col min="514" max="514" width="20.5546875" style="12" customWidth="1"/>
    <col min="515" max="515" width="14.44140625" style="12" customWidth="1"/>
    <col min="516" max="516" width="8.6640625" style="12" bestFit="1" customWidth="1"/>
    <col min="517" max="518" width="15" style="12" bestFit="1" customWidth="1"/>
    <col min="519" max="519" width="1.6640625" style="12" customWidth="1"/>
    <col min="520" max="520" width="13.44140625" style="12" bestFit="1" customWidth="1"/>
    <col min="521" max="521" width="14" style="12" bestFit="1" customWidth="1"/>
    <col min="522" max="522" width="12.88671875" style="12" bestFit="1" customWidth="1"/>
    <col min="523" max="523" width="14.109375" style="12" customWidth="1"/>
    <col min="524" max="524" width="12.88671875" style="12" bestFit="1" customWidth="1"/>
    <col min="525" max="525" width="14" style="12" bestFit="1" customWidth="1"/>
    <col min="526" max="526" width="11.44140625" style="12" customWidth="1"/>
    <col min="527" max="527" width="10.88671875" style="12" bestFit="1" customWidth="1"/>
    <col min="528" max="528" width="9.109375" style="12"/>
    <col min="529" max="529" width="12.33203125" style="12" bestFit="1" customWidth="1"/>
    <col min="530" max="530" width="9.6640625" style="12" bestFit="1" customWidth="1"/>
    <col min="531" max="768" width="9.109375" style="12"/>
    <col min="769" max="769" width="6.5546875" style="12" bestFit="1" customWidth="1"/>
    <col min="770" max="770" width="20.5546875" style="12" customWidth="1"/>
    <col min="771" max="771" width="14.44140625" style="12" customWidth="1"/>
    <col min="772" max="772" width="8.6640625" style="12" bestFit="1" customWidth="1"/>
    <col min="773" max="774" width="15" style="12" bestFit="1" customWidth="1"/>
    <col min="775" max="775" width="1.6640625" style="12" customWidth="1"/>
    <col min="776" max="776" width="13.44140625" style="12" bestFit="1" customWidth="1"/>
    <col min="777" max="777" width="14" style="12" bestFit="1" customWidth="1"/>
    <col min="778" max="778" width="12.88671875" style="12" bestFit="1" customWidth="1"/>
    <col min="779" max="779" width="14.109375" style="12" customWidth="1"/>
    <col min="780" max="780" width="12.88671875" style="12" bestFit="1" customWidth="1"/>
    <col min="781" max="781" width="14" style="12" bestFit="1" customWidth="1"/>
    <col min="782" max="782" width="11.44140625" style="12" customWidth="1"/>
    <col min="783" max="783" width="10.88671875" style="12" bestFit="1" customWidth="1"/>
    <col min="784" max="784" width="9.109375" style="12"/>
    <col min="785" max="785" width="12.33203125" style="12" bestFit="1" customWidth="1"/>
    <col min="786" max="786" width="9.6640625" style="12" bestFit="1" customWidth="1"/>
    <col min="787" max="1024" width="9.109375" style="12"/>
    <col min="1025" max="1025" width="6.5546875" style="12" bestFit="1" customWidth="1"/>
    <col min="1026" max="1026" width="20.5546875" style="12" customWidth="1"/>
    <col min="1027" max="1027" width="14.44140625" style="12" customWidth="1"/>
    <col min="1028" max="1028" width="8.6640625" style="12" bestFit="1" customWidth="1"/>
    <col min="1029" max="1030" width="15" style="12" bestFit="1" customWidth="1"/>
    <col min="1031" max="1031" width="1.6640625" style="12" customWidth="1"/>
    <col min="1032" max="1032" width="13.44140625" style="12" bestFit="1" customWidth="1"/>
    <col min="1033" max="1033" width="14" style="12" bestFit="1" customWidth="1"/>
    <col min="1034" max="1034" width="12.88671875" style="12" bestFit="1" customWidth="1"/>
    <col min="1035" max="1035" width="14.109375" style="12" customWidth="1"/>
    <col min="1036" max="1036" width="12.88671875" style="12" bestFit="1" customWidth="1"/>
    <col min="1037" max="1037" width="14" style="12" bestFit="1" customWidth="1"/>
    <col min="1038" max="1038" width="11.44140625" style="12" customWidth="1"/>
    <col min="1039" max="1039" width="10.88671875" style="12" bestFit="1" customWidth="1"/>
    <col min="1040" max="1040" width="9.109375" style="12"/>
    <col min="1041" max="1041" width="12.33203125" style="12" bestFit="1" customWidth="1"/>
    <col min="1042" max="1042" width="9.6640625" style="12" bestFit="1" customWidth="1"/>
    <col min="1043" max="1280" width="9.109375" style="12"/>
    <col min="1281" max="1281" width="6.5546875" style="12" bestFit="1" customWidth="1"/>
    <col min="1282" max="1282" width="20.5546875" style="12" customWidth="1"/>
    <col min="1283" max="1283" width="14.44140625" style="12" customWidth="1"/>
    <col min="1284" max="1284" width="8.6640625" style="12" bestFit="1" customWidth="1"/>
    <col min="1285" max="1286" width="15" style="12" bestFit="1" customWidth="1"/>
    <col min="1287" max="1287" width="1.6640625" style="12" customWidth="1"/>
    <col min="1288" max="1288" width="13.44140625" style="12" bestFit="1" customWidth="1"/>
    <col min="1289" max="1289" width="14" style="12" bestFit="1" customWidth="1"/>
    <col min="1290" max="1290" width="12.88671875" style="12" bestFit="1" customWidth="1"/>
    <col min="1291" max="1291" width="14.109375" style="12" customWidth="1"/>
    <col min="1292" max="1292" width="12.88671875" style="12" bestFit="1" customWidth="1"/>
    <col min="1293" max="1293" width="14" style="12" bestFit="1" customWidth="1"/>
    <col min="1294" max="1294" width="11.44140625" style="12" customWidth="1"/>
    <col min="1295" max="1295" width="10.88671875" style="12" bestFit="1" customWidth="1"/>
    <col min="1296" max="1296" width="9.109375" style="12"/>
    <col min="1297" max="1297" width="12.33203125" style="12" bestFit="1" customWidth="1"/>
    <col min="1298" max="1298" width="9.6640625" style="12" bestFit="1" customWidth="1"/>
    <col min="1299" max="1536" width="9.109375" style="12"/>
    <col min="1537" max="1537" width="6.5546875" style="12" bestFit="1" customWidth="1"/>
    <col min="1538" max="1538" width="20.5546875" style="12" customWidth="1"/>
    <col min="1539" max="1539" width="14.44140625" style="12" customWidth="1"/>
    <col min="1540" max="1540" width="8.6640625" style="12" bestFit="1" customWidth="1"/>
    <col min="1541" max="1542" width="15" style="12" bestFit="1" customWidth="1"/>
    <col min="1543" max="1543" width="1.6640625" style="12" customWidth="1"/>
    <col min="1544" max="1544" width="13.44140625" style="12" bestFit="1" customWidth="1"/>
    <col min="1545" max="1545" width="14" style="12" bestFit="1" customWidth="1"/>
    <col min="1546" max="1546" width="12.88671875" style="12" bestFit="1" customWidth="1"/>
    <col min="1547" max="1547" width="14.109375" style="12" customWidth="1"/>
    <col min="1548" max="1548" width="12.88671875" style="12" bestFit="1" customWidth="1"/>
    <col min="1549" max="1549" width="14" style="12" bestFit="1" customWidth="1"/>
    <col min="1550" max="1550" width="11.44140625" style="12" customWidth="1"/>
    <col min="1551" max="1551" width="10.88671875" style="12" bestFit="1" customWidth="1"/>
    <col min="1552" max="1552" width="9.109375" style="12"/>
    <col min="1553" max="1553" width="12.33203125" style="12" bestFit="1" customWidth="1"/>
    <col min="1554" max="1554" width="9.6640625" style="12" bestFit="1" customWidth="1"/>
    <col min="1555" max="1792" width="9.109375" style="12"/>
    <col min="1793" max="1793" width="6.5546875" style="12" bestFit="1" customWidth="1"/>
    <col min="1794" max="1794" width="20.5546875" style="12" customWidth="1"/>
    <col min="1795" max="1795" width="14.44140625" style="12" customWidth="1"/>
    <col min="1796" max="1796" width="8.6640625" style="12" bestFit="1" customWidth="1"/>
    <col min="1797" max="1798" width="15" style="12" bestFit="1" customWidth="1"/>
    <col min="1799" max="1799" width="1.6640625" style="12" customWidth="1"/>
    <col min="1800" max="1800" width="13.44140625" style="12" bestFit="1" customWidth="1"/>
    <col min="1801" max="1801" width="14" style="12" bestFit="1" customWidth="1"/>
    <col min="1802" max="1802" width="12.88671875" style="12" bestFit="1" customWidth="1"/>
    <col min="1803" max="1803" width="14.109375" style="12" customWidth="1"/>
    <col min="1804" max="1804" width="12.88671875" style="12" bestFit="1" customWidth="1"/>
    <col min="1805" max="1805" width="14" style="12" bestFit="1" customWidth="1"/>
    <col min="1806" max="1806" width="11.44140625" style="12" customWidth="1"/>
    <col min="1807" max="1807" width="10.88671875" style="12" bestFit="1" customWidth="1"/>
    <col min="1808" max="1808" width="9.109375" style="12"/>
    <col min="1809" max="1809" width="12.33203125" style="12" bestFit="1" customWidth="1"/>
    <col min="1810" max="1810" width="9.6640625" style="12" bestFit="1" customWidth="1"/>
    <col min="1811" max="2048" width="9.109375" style="12"/>
    <col min="2049" max="2049" width="6.5546875" style="12" bestFit="1" customWidth="1"/>
    <col min="2050" max="2050" width="20.5546875" style="12" customWidth="1"/>
    <col min="2051" max="2051" width="14.44140625" style="12" customWidth="1"/>
    <col min="2052" max="2052" width="8.6640625" style="12" bestFit="1" customWidth="1"/>
    <col min="2053" max="2054" width="15" style="12" bestFit="1" customWidth="1"/>
    <col min="2055" max="2055" width="1.6640625" style="12" customWidth="1"/>
    <col min="2056" max="2056" width="13.44140625" style="12" bestFit="1" customWidth="1"/>
    <col min="2057" max="2057" width="14" style="12" bestFit="1" customWidth="1"/>
    <col min="2058" max="2058" width="12.88671875" style="12" bestFit="1" customWidth="1"/>
    <col min="2059" max="2059" width="14.109375" style="12" customWidth="1"/>
    <col min="2060" max="2060" width="12.88671875" style="12" bestFit="1" customWidth="1"/>
    <col min="2061" max="2061" width="14" style="12" bestFit="1" customWidth="1"/>
    <col min="2062" max="2062" width="11.44140625" style="12" customWidth="1"/>
    <col min="2063" max="2063" width="10.88671875" style="12" bestFit="1" customWidth="1"/>
    <col min="2064" max="2064" width="9.109375" style="12"/>
    <col min="2065" max="2065" width="12.33203125" style="12" bestFit="1" customWidth="1"/>
    <col min="2066" max="2066" width="9.6640625" style="12" bestFit="1" customWidth="1"/>
    <col min="2067" max="2304" width="9.109375" style="12"/>
    <col min="2305" max="2305" width="6.5546875" style="12" bestFit="1" customWidth="1"/>
    <col min="2306" max="2306" width="20.5546875" style="12" customWidth="1"/>
    <col min="2307" max="2307" width="14.44140625" style="12" customWidth="1"/>
    <col min="2308" max="2308" width="8.6640625" style="12" bestFit="1" customWidth="1"/>
    <col min="2309" max="2310" width="15" style="12" bestFit="1" customWidth="1"/>
    <col min="2311" max="2311" width="1.6640625" style="12" customWidth="1"/>
    <col min="2312" max="2312" width="13.44140625" style="12" bestFit="1" customWidth="1"/>
    <col min="2313" max="2313" width="14" style="12" bestFit="1" customWidth="1"/>
    <col min="2314" max="2314" width="12.88671875" style="12" bestFit="1" customWidth="1"/>
    <col min="2315" max="2315" width="14.109375" style="12" customWidth="1"/>
    <col min="2316" max="2316" width="12.88671875" style="12" bestFit="1" customWidth="1"/>
    <col min="2317" max="2317" width="14" style="12" bestFit="1" customWidth="1"/>
    <col min="2318" max="2318" width="11.44140625" style="12" customWidth="1"/>
    <col min="2319" max="2319" width="10.88671875" style="12" bestFit="1" customWidth="1"/>
    <col min="2320" max="2320" width="9.109375" style="12"/>
    <col min="2321" max="2321" width="12.33203125" style="12" bestFit="1" customWidth="1"/>
    <col min="2322" max="2322" width="9.6640625" style="12" bestFit="1" customWidth="1"/>
    <col min="2323" max="2560" width="9.109375" style="12"/>
    <col min="2561" max="2561" width="6.5546875" style="12" bestFit="1" customWidth="1"/>
    <col min="2562" max="2562" width="20.5546875" style="12" customWidth="1"/>
    <col min="2563" max="2563" width="14.44140625" style="12" customWidth="1"/>
    <col min="2564" max="2564" width="8.6640625" style="12" bestFit="1" customWidth="1"/>
    <col min="2565" max="2566" width="15" style="12" bestFit="1" customWidth="1"/>
    <col min="2567" max="2567" width="1.6640625" style="12" customWidth="1"/>
    <col min="2568" max="2568" width="13.44140625" style="12" bestFit="1" customWidth="1"/>
    <col min="2569" max="2569" width="14" style="12" bestFit="1" customWidth="1"/>
    <col min="2570" max="2570" width="12.88671875" style="12" bestFit="1" customWidth="1"/>
    <col min="2571" max="2571" width="14.109375" style="12" customWidth="1"/>
    <col min="2572" max="2572" width="12.88671875" style="12" bestFit="1" customWidth="1"/>
    <col min="2573" max="2573" width="14" style="12" bestFit="1" customWidth="1"/>
    <col min="2574" max="2574" width="11.44140625" style="12" customWidth="1"/>
    <col min="2575" max="2575" width="10.88671875" style="12" bestFit="1" customWidth="1"/>
    <col min="2576" max="2576" width="9.109375" style="12"/>
    <col min="2577" max="2577" width="12.33203125" style="12" bestFit="1" customWidth="1"/>
    <col min="2578" max="2578" width="9.6640625" style="12" bestFit="1" customWidth="1"/>
    <col min="2579" max="2816" width="9.109375" style="12"/>
    <col min="2817" max="2817" width="6.5546875" style="12" bestFit="1" customWidth="1"/>
    <col min="2818" max="2818" width="20.5546875" style="12" customWidth="1"/>
    <col min="2819" max="2819" width="14.44140625" style="12" customWidth="1"/>
    <col min="2820" max="2820" width="8.6640625" style="12" bestFit="1" customWidth="1"/>
    <col min="2821" max="2822" width="15" style="12" bestFit="1" customWidth="1"/>
    <col min="2823" max="2823" width="1.6640625" style="12" customWidth="1"/>
    <col min="2824" max="2824" width="13.44140625" style="12" bestFit="1" customWidth="1"/>
    <col min="2825" max="2825" width="14" style="12" bestFit="1" customWidth="1"/>
    <col min="2826" max="2826" width="12.88671875" style="12" bestFit="1" customWidth="1"/>
    <col min="2827" max="2827" width="14.109375" style="12" customWidth="1"/>
    <col min="2828" max="2828" width="12.88671875" style="12" bestFit="1" customWidth="1"/>
    <col min="2829" max="2829" width="14" style="12" bestFit="1" customWidth="1"/>
    <col min="2830" max="2830" width="11.44140625" style="12" customWidth="1"/>
    <col min="2831" max="2831" width="10.88671875" style="12" bestFit="1" customWidth="1"/>
    <col min="2832" max="2832" width="9.109375" style="12"/>
    <col min="2833" max="2833" width="12.33203125" style="12" bestFit="1" customWidth="1"/>
    <col min="2834" max="2834" width="9.6640625" style="12" bestFit="1" customWidth="1"/>
    <col min="2835" max="3072" width="9.109375" style="12"/>
    <col min="3073" max="3073" width="6.5546875" style="12" bestFit="1" customWidth="1"/>
    <col min="3074" max="3074" width="20.5546875" style="12" customWidth="1"/>
    <col min="3075" max="3075" width="14.44140625" style="12" customWidth="1"/>
    <col min="3076" max="3076" width="8.6640625" style="12" bestFit="1" customWidth="1"/>
    <col min="3077" max="3078" width="15" style="12" bestFit="1" customWidth="1"/>
    <col min="3079" max="3079" width="1.6640625" style="12" customWidth="1"/>
    <col min="3080" max="3080" width="13.44140625" style="12" bestFit="1" customWidth="1"/>
    <col min="3081" max="3081" width="14" style="12" bestFit="1" customWidth="1"/>
    <col min="3082" max="3082" width="12.88671875" style="12" bestFit="1" customWidth="1"/>
    <col min="3083" max="3083" width="14.109375" style="12" customWidth="1"/>
    <col min="3084" max="3084" width="12.88671875" style="12" bestFit="1" customWidth="1"/>
    <col min="3085" max="3085" width="14" style="12" bestFit="1" customWidth="1"/>
    <col min="3086" max="3086" width="11.44140625" style="12" customWidth="1"/>
    <col min="3087" max="3087" width="10.88671875" style="12" bestFit="1" customWidth="1"/>
    <col min="3088" max="3088" width="9.109375" style="12"/>
    <col min="3089" max="3089" width="12.33203125" style="12" bestFit="1" customWidth="1"/>
    <col min="3090" max="3090" width="9.6640625" style="12" bestFit="1" customWidth="1"/>
    <col min="3091" max="3328" width="9.109375" style="12"/>
    <col min="3329" max="3329" width="6.5546875" style="12" bestFit="1" customWidth="1"/>
    <col min="3330" max="3330" width="20.5546875" style="12" customWidth="1"/>
    <col min="3331" max="3331" width="14.44140625" style="12" customWidth="1"/>
    <col min="3332" max="3332" width="8.6640625" style="12" bestFit="1" customWidth="1"/>
    <col min="3333" max="3334" width="15" style="12" bestFit="1" customWidth="1"/>
    <col min="3335" max="3335" width="1.6640625" style="12" customWidth="1"/>
    <col min="3336" max="3336" width="13.44140625" style="12" bestFit="1" customWidth="1"/>
    <col min="3337" max="3337" width="14" style="12" bestFit="1" customWidth="1"/>
    <col min="3338" max="3338" width="12.88671875" style="12" bestFit="1" customWidth="1"/>
    <col min="3339" max="3339" width="14.109375" style="12" customWidth="1"/>
    <col min="3340" max="3340" width="12.88671875" style="12" bestFit="1" customWidth="1"/>
    <col min="3341" max="3341" width="14" style="12" bestFit="1" customWidth="1"/>
    <col min="3342" max="3342" width="11.44140625" style="12" customWidth="1"/>
    <col min="3343" max="3343" width="10.88671875" style="12" bestFit="1" customWidth="1"/>
    <col min="3344" max="3344" width="9.109375" style="12"/>
    <col min="3345" max="3345" width="12.33203125" style="12" bestFit="1" customWidth="1"/>
    <col min="3346" max="3346" width="9.6640625" style="12" bestFit="1" customWidth="1"/>
    <col min="3347" max="3584" width="9.109375" style="12"/>
    <col min="3585" max="3585" width="6.5546875" style="12" bestFit="1" customWidth="1"/>
    <col min="3586" max="3586" width="20.5546875" style="12" customWidth="1"/>
    <col min="3587" max="3587" width="14.44140625" style="12" customWidth="1"/>
    <col min="3588" max="3588" width="8.6640625" style="12" bestFit="1" customWidth="1"/>
    <col min="3589" max="3590" width="15" style="12" bestFit="1" customWidth="1"/>
    <col min="3591" max="3591" width="1.6640625" style="12" customWidth="1"/>
    <col min="3592" max="3592" width="13.44140625" style="12" bestFit="1" customWidth="1"/>
    <col min="3593" max="3593" width="14" style="12" bestFit="1" customWidth="1"/>
    <col min="3594" max="3594" width="12.88671875" style="12" bestFit="1" customWidth="1"/>
    <col min="3595" max="3595" width="14.109375" style="12" customWidth="1"/>
    <col min="3596" max="3596" width="12.88671875" style="12" bestFit="1" customWidth="1"/>
    <col min="3597" max="3597" width="14" style="12" bestFit="1" customWidth="1"/>
    <col min="3598" max="3598" width="11.44140625" style="12" customWidth="1"/>
    <col min="3599" max="3599" width="10.88671875" style="12" bestFit="1" customWidth="1"/>
    <col min="3600" max="3600" width="9.109375" style="12"/>
    <col min="3601" max="3601" width="12.33203125" style="12" bestFit="1" customWidth="1"/>
    <col min="3602" max="3602" width="9.6640625" style="12" bestFit="1" customWidth="1"/>
    <col min="3603" max="3840" width="9.109375" style="12"/>
    <col min="3841" max="3841" width="6.5546875" style="12" bestFit="1" customWidth="1"/>
    <col min="3842" max="3842" width="20.5546875" style="12" customWidth="1"/>
    <col min="3843" max="3843" width="14.44140625" style="12" customWidth="1"/>
    <col min="3844" max="3844" width="8.6640625" style="12" bestFit="1" customWidth="1"/>
    <col min="3845" max="3846" width="15" style="12" bestFit="1" customWidth="1"/>
    <col min="3847" max="3847" width="1.6640625" style="12" customWidth="1"/>
    <col min="3848" max="3848" width="13.44140625" style="12" bestFit="1" customWidth="1"/>
    <col min="3849" max="3849" width="14" style="12" bestFit="1" customWidth="1"/>
    <col min="3850" max="3850" width="12.88671875" style="12" bestFit="1" customWidth="1"/>
    <col min="3851" max="3851" width="14.109375" style="12" customWidth="1"/>
    <col min="3852" max="3852" width="12.88671875" style="12" bestFit="1" customWidth="1"/>
    <col min="3853" max="3853" width="14" style="12" bestFit="1" customWidth="1"/>
    <col min="3854" max="3854" width="11.44140625" style="12" customWidth="1"/>
    <col min="3855" max="3855" width="10.88671875" style="12" bestFit="1" customWidth="1"/>
    <col min="3856" max="3856" width="9.109375" style="12"/>
    <col min="3857" max="3857" width="12.33203125" style="12" bestFit="1" customWidth="1"/>
    <col min="3858" max="3858" width="9.6640625" style="12" bestFit="1" customWidth="1"/>
    <col min="3859" max="4096" width="9.109375" style="12"/>
    <col min="4097" max="4097" width="6.5546875" style="12" bestFit="1" customWidth="1"/>
    <col min="4098" max="4098" width="20.5546875" style="12" customWidth="1"/>
    <col min="4099" max="4099" width="14.44140625" style="12" customWidth="1"/>
    <col min="4100" max="4100" width="8.6640625" style="12" bestFit="1" customWidth="1"/>
    <col min="4101" max="4102" width="15" style="12" bestFit="1" customWidth="1"/>
    <col min="4103" max="4103" width="1.6640625" style="12" customWidth="1"/>
    <col min="4104" max="4104" width="13.44140625" style="12" bestFit="1" customWidth="1"/>
    <col min="4105" max="4105" width="14" style="12" bestFit="1" customWidth="1"/>
    <col min="4106" max="4106" width="12.88671875" style="12" bestFit="1" customWidth="1"/>
    <col min="4107" max="4107" width="14.109375" style="12" customWidth="1"/>
    <col min="4108" max="4108" width="12.88671875" style="12" bestFit="1" customWidth="1"/>
    <col min="4109" max="4109" width="14" style="12" bestFit="1" customWidth="1"/>
    <col min="4110" max="4110" width="11.44140625" style="12" customWidth="1"/>
    <col min="4111" max="4111" width="10.88671875" style="12" bestFit="1" customWidth="1"/>
    <col min="4112" max="4112" width="9.109375" style="12"/>
    <col min="4113" max="4113" width="12.33203125" style="12" bestFit="1" customWidth="1"/>
    <col min="4114" max="4114" width="9.6640625" style="12" bestFit="1" customWidth="1"/>
    <col min="4115" max="4352" width="9.109375" style="12"/>
    <col min="4353" max="4353" width="6.5546875" style="12" bestFit="1" customWidth="1"/>
    <col min="4354" max="4354" width="20.5546875" style="12" customWidth="1"/>
    <col min="4355" max="4355" width="14.44140625" style="12" customWidth="1"/>
    <col min="4356" max="4356" width="8.6640625" style="12" bestFit="1" customWidth="1"/>
    <col min="4357" max="4358" width="15" style="12" bestFit="1" customWidth="1"/>
    <col min="4359" max="4359" width="1.6640625" style="12" customWidth="1"/>
    <col min="4360" max="4360" width="13.44140625" style="12" bestFit="1" customWidth="1"/>
    <col min="4361" max="4361" width="14" style="12" bestFit="1" customWidth="1"/>
    <col min="4362" max="4362" width="12.88671875" style="12" bestFit="1" customWidth="1"/>
    <col min="4363" max="4363" width="14.109375" style="12" customWidth="1"/>
    <col min="4364" max="4364" width="12.88671875" style="12" bestFit="1" customWidth="1"/>
    <col min="4365" max="4365" width="14" style="12" bestFit="1" customWidth="1"/>
    <col min="4366" max="4366" width="11.44140625" style="12" customWidth="1"/>
    <col min="4367" max="4367" width="10.88671875" style="12" bestFit="1" customWidth="1"/>
    <col min="4368" max="4368" width="9.109375" style="12"/>
    <col min="4369" max="4369" width="12.33203125" style="12" bestFit="1" customWidth="1"/>
    <col min="4370" max="4370" width="9.6640625" style="12" bestFit="1" customWidth="1"/>
    <col min="4371" max="4608" width="9.109375" style="12"/>
    <col min="4609" max="4609" width="6.5546875" style="12" bestFit="1" customWidth="1"/>
    <col min="4610" max="4610" width="20.5546875" style="12" customWidth="1"/>
    <col min="4611" max="4611" width="14.44140625" style="12" customWidth="1"/>
    <col min="4612" max="4612" width="8.6640625" style="12" bestFit="1" customWidth="1"/>
    <col min="4613" max="4614" width="15" style="12" bestFit="1" customWidth="1"/>
    <col min="4615" max="4615" width="1.6640625" style="12" customWidth="1"/>
    <col min="4616" max="4616" width="13.44140625" style="12" bestFit="1" customWidth="1"/>
    <col min="4617" max="4617" width="14" style="12" bestFit="1" customWidth="1"/>
    <col min="4618" max="4618" width="12.88671875" style="12" bestFit="1" customWidth="1"/>
    <col min="4619" max="4619" width="14.109375" style="12" customWidth="1"/>
    <col min="4620" max="4620" width="12.88671875" style="12" bestFit="1" customWidth="1"/>
    <col min="4621" max="4621" width="14" style="12" bestFit="1" customWidth="1"/>
    <col min="4622" max="4622" width="11.44140625" style="12" customWidth="1"/>
    <col min="4623" max="4623" width="10.88671875" style="12" bestFit="1" customWidth="1"/>
    <col min="4624" max="4624" width="9.109375" style="12"/>
    <col min="4625" max="4625" width="12.33203125" style="12" bestFit="1" customWidth="1"/>
    <col min="4626" max="4626" width="9.6640625" style="12" bestFit="1" customWidth="1"/>
    <col min="4627" max="4864" width="9.109375" style="12"/>
    <col min="4865" max="4865" width="6.5546875" style="12" bestFit="1" customWidth="1"/>
    <col min="4866" max="4866" width="20.5546875" style="12" customWidth="1"/>
    <col min="4867" max="4867" width="14.44140625" style="12" customWidth="1"/>
    <col min="4868" max="4868" width="8.6640625" style="12" bestFit="1" customWidth="1"/>
    <col min="4869" max="4870" width="15" style="12" bestFit="1" customWidth="1"/>
    <col min="4871" max="4871" width="1.6640625" style="12" customWidth="1"/>
    <col min="4872" max="4872" width="13.44140625" style="12" bestFit="1" customWidth="1"/>
    <col min="4873" max="4873" width="14" style="12" bestFit="1" customWidth="1"/>
    <col min="4874" max="4874" width="12.88671875" style="12" bestFit="1" customWidth="1"/>
    <col min="4875" max="4875" width="14.109375" style="12" customWidth="1"/>
    <col min="4876" max="4876" width="12.88671875" style="12" bestFit="1" customWidth="1"/>
    <col min="4877" max="4877" width="14" style="12" bestFit="1" customWidth="1"/>
    <col min="4878" max="4878" width="11.44140625" style="12" customWidth="1"/>
    <col min="4879" max="4879" width="10.88671875" style="12" bestFit="1" customWidth="1"/>
    <col min="4880" max="4880" width="9.109375" style="12"/>
    <col min="4881" max="4881" width="12.33203125" style="12" bestFit="1" customWidth="1"/>
    <col min="4882" max="4882" width="9.6640625" style="12" bestFit="1" customWidth="1"/>
    <col min="4883" max="5120" width="9.109375" style="12"/>
    <col min="5121" max="5121" width="6.5546875" style="12" bestFit="1" customWidth="1"/>
    <col min="5122" max="5122" width="20.5546875" style="12" customWidth="1"/>
    <col min="5123" max="5123" width="14.44140625" style="12" customWidth="1"/>
    <col min="5124" max="5124" width="8.6640625" style="12" bestFit="1" customWidth="1"/>
    <col min="5125" max="5126" width="15" style="12" bestFit="1" customWidth="1"/>
    <col min="5127" max="5127" width="1.6640625" style="12" customWidth="1"/>
    <col min="5128" max="5128" width="13.44140625" style="12" bestFit="1" customWidth="1"/>
    <col min="5129" max="5129" width="14" style="12" bestFit="1" customWidth="1"/>
    <col min="5130" max="5130" width="12.88671875" style="12" bestFit="1" customWidth="1"/>
    <col min="5131" max="5131" width="14.109375" style="12" customWidth="1"/>
    <col min="5132" max="5132" width="12.88671875" style="12" bestFit="1" customWidth="1"/>
    <col min="5133" max="5133" width="14" style="12" bestFit="1" customWidth="1"/>
    <col min="5134" max="5134" width="11.44140625" style="12" customWidth="1"/>
    <col min="5135" max="5135" width="10.88671875" style="12" bestFit="1" customWidth="1"/>
    <col min="5136" max="5136" width="9.109375" style="12"/>
    <col min="5137" max="5137" width="12.33203125" style="12" bestFit="1" customWidth="1"/>
    <col min="5138" max="5138" width="9.6640625" style="12" bestFit="1" customWidth="1"/>
    <col min="5139" max="5376" width="9.109375" style="12"/>
    <col min="5377" max="5377" width="6.5546875" style="12" bestFit="1" customWidth="1"/>
    <col min="5378" max="5378" width="20.5546875" style="12" customWidth="1"/>
    <col min="5379" max="5379" width="14.44140625" style="12" customWidth="1"/>
    <col min="5380" max="5380" width="8.6640625" style="12" bestFit="1" customWidth="1"/>
    <col min="5381" max="5382" width="15" style="12" bestFit="1" customWidth="1"/>
    <col min="5383" max="5383" width="1.6640625" style="12" customWidth="1"/>
    <col min="5384" max="5384" width="13.44140625" style="12" bestFit="1" customWidth="1"/>
    <col min="5385" max="5385" width="14" style="12" bestFit="1" customWidth="1"/>
    <col min="5386" max="5386" width="12.88671875" style="12" bestFit="1" customWidth="1"/>
    <col min="5387" max="5387" width="14.109375" style="12" customWidth="1"/>
    <col min="5388" max="5388" width="12.88671875" style="12" bestFit="1" customWidth="1"/>
    <col min="5389" max="5389" width="14" style="12" bestFit="1" customWidth="1"/>
    <col min="5390" max="5390" width="11.44140625" style="12" customWidth="1"/>
    <col min="5391" max="5391" width="10.88671875" style="12" bestFit="1" customWidth="1"/>
    <col min="5392" max="5392" width="9.109375" style="12"/>
    <col min="5393" max="5393" width="12.33203125" style="12" bestFit="1" customWidth="1"/>
    <col min="5394" max="5394" width="9.6640625" style="12" bestFit="1" customWidth="1"/>
    <col min="5395" max="5632" width="9.109375" style="12"/>
    <col min="5633" max="5633" width="6.5546875" style="12" bestFit="1" customWidth="1"/>
    <col min="5634" max="5634" width="20.5546875" style="12" customWidth="1"/>
    <col min="5635" max="5635" width="14.44140625" style="12" customWidth="1"/>
    <col min="5636" max="5636" width="8.6640625" style="12" bestFit="1" customWidth="1"/>
    <col min="5637" max="5638" width="15" style="12" bestFit="1" customWidth="1"/>
    <col min="5639" max="5639" width="1.6640625" style="12" customWidth="1"/>
    <col min="5640" max="5640" width="13.44140625" style="12" bestFit="1" customWidth="1"/>
    <col min="5641" max="5641" width="14" style="12" bestFit="1" customWidth="1"/>
    <col min="5642" max="5642" width="12.88671875" style="12" bestFit="1" customWidth="1"/>
    <col min="5643" max="5643" width="14.109375" style="12" customWidth="1"/>
    <col min="5644" max="5644" width="12.88671875" style="12" bestFit="1" customWidth="1"/>
    <col min="5645" max="5645" width="14" style="12" bestFit="1" customWidth="1"/>
    <col min="5646" max="5646" width="11.44140625" style="12" customWidth="1"/>
    <col min="5647" max="5647" width="10.88671875" style="12" bestFit="1" customWidth="1"/>
    <col min="5648" max="5648" width="9.109375" style="12"/>
    <col min="5649" max="5649" width="12.33203125" style="12" bestFit="1" customWidth="1"/>
    <col min="5650" max="5650" width="9.6640625" style="12" bestFit="1" customWidth="1"/>
    <col min="5651" max="5888" width="9.109375" style="12"/>
    <col min="5889" max="5889" width="6.5546875" style="12" bestFit="1" customWidth="1"/>
    <col min="5890" max="5890" width="20.5546875" style="12" customWidth="1"/>
    <col min="5891" max="5891" width="14.44140625" style="12" customWidth="1"/>
    <col min="5892" max="5892" width="8.6640625" style="12" bestFit="1" customWidth="1"/>
    <col min="5893" max="5894" width="15" style="12" bestFit="1" customWidth="1"/>
    <col min="5895" max="5895" width="1.6640625" style="12" customWidth="1"/>
    <col min="5896" max="5896" width="13.44140625" style="12" bestFit="1" customWidth="1"/>
    <col min="5897" max="5897" width="14" style="12" bestFit="1" customWidth="1"/>
    <col min="5898" max="5898" width="12.88671875" style="12" bestFit="1" customWidth="1"/>
    <col min="5899" max="5899" width="14.109375" style="12" customWidth="1"/>
    <col min="5900" max="5900" width="12.88671875" style="12" bestFit="1" customWidth="1"/>
    <col min="5901" max="5901" width="14" style="12" bestFit="1" customWidth="1"/>
    <col min="5902" max="5902" width="11.44140625" style="12" customWidth="1"/>
    <col min="5903" max="5903" width="10.88671875" style="12" bestFit="1" customWidth="1"/>
    <col min="5904" max="5904" width="9.109375" style="12"/>
    <col min="5905" max="5905" width="12.33203125" style="12" bestFit="1" customWidth="1"/>
    <col min="5906" max="5906" width="9.6640625" style="12" bestFit="1" customWidth="1"/>
    <col min="5907" max="6144" width="9.109375" style="12"/>
    <col min="6145" max="6145" width="6.5546875" style="12" bestFit="1" customWidth="1"/>
    <col min="6146" max="6146" width="20.5546875" style="12" customWidth="1"/>
    <col min="6147" max="6147" width="14.44140625" style="12" customWidth="1"/>
    <col min="6148" max="6148" width="8.6640625" style="12" bestFit="1" customWidth="1"/>
    <col min="6149" max="6150" width="15" style="12" bestFit="1" customWidth="1"/>
    <col min="6151" max="6151" width="1.6640625" style="12" customWidth="1"/>
    <col min="6152" max="6152" width="13.44140625" style="12" bestFit="1" customWidth="1"/>
    <col min="6153" max="6153" width="14" style="12" bestFit="1" customWidth="1"/>
    <col min="6154" max="6154" width="12.88671875" style="12" bestFit="1" customWidth="1"/>
    <col min="6155" max="6155" width="14.109375" style="12" customWidth="1"/>
    <col min="6156" max="6156" width="12.88671875" style="12" bestFit="1" customWidth="1"/>
    <col min="6157" max="6157" width="14" style="12" bestFit="1" customWidth="1"/>
    <col min="6158" max="6158" width="11.44140625" style="12" customWidth="1"/>
    <col min="6159" max="6159" width="10.88671875" style="12" bestFit="1" customWidth="1"/>
    <col min="6160" max="6160" width="9.109375" style="12"/>
    <col min="6161" max="6161" width="12.33203125" style="12" bestFit="1" customWidth="1"/>
    <col min="6162" max="6162" width="9.6640625" style="12" bestFit="1" customWidth="1"/>
    <col min="6163" max="6400" width="9.109375" style="12"/>
    <col min="6401" max="6401" width="6.5546875" style="12" bestFit="1" customWidth="1"/>
    <col min="6402" max="6402" width="20.5546875" style="12" customWidth="1"/>
    <col min="6403" max="6403" width="14.44140625" style="12" customWidth="1"/>
    <col min="6404" max="6404" width="8.6640625" style="12" bestFit="1" customWidth="1"/>
    <col min="6405" max="6406" width="15" style="12" bestFit="1" customWidth="1"/>
    <col min="6407" max="6407" width="1.6640625" style="12" customWidth="1"/>
    <col min="6408" max="6408" width="13.44140625" style="12" bestFit="1" customWidth="1"/>
    <col min="6409" max="6409" width="14" style="12" bestFit="1" customWidth="1"/>
    <col min="6410" max="6410" width="12.88671875" style="12" bestFit="1" customWidth="1"/>
    <col min="6411" max="6411" width="14.109375" style="12" customWidth="1"/>
    <col min="6412" max="6412" width="12.88671875" style="12" bestFit="1" customWidth="1"/>
    <col min="6413" max="6413" width="14" style="12" bestFit="1" customWidth="1"/>
    <col min="6414" max="6414" width="11.44140625" style="12" customWidth="1"/>
    <col min="6415" max="6415" width="10.88671875" style="12" bestFit="1" customWidth="1"/>
    <col min="6416" max="6416" width="9.109375" style="12"/>
    <col min="6417" max="6417" width="12.33203125" style="12" bestFit="1" customWidth="1"/>
    <col min="6418" max="6418" width="9.6640625" style="12" bestFit="1" customWidth="1"/>
    <col min="6419" max="6656" width="9.109375" style="12"/>
    <col min="6657" max="6657" width="6.5546875" style="12" bestFit="1" customWidth="1"/>
    <col min="6658" max="6658" width="20.5546875" style="12" customWidth="1"/>
    <col min="6659" max="6659" width="14.44140625" style="12" customWidth="1"/>
    <col min="6660" max="6660" width="8.6640625" style="12" bestFit="1" customWidth="1"/>
    <col min="6661" max="6662" width="15" style="12" bestFit="1" customWidth="1"/>
    <col min="6663" max="6663" width="1.6640625" style="12" customWidth="1"/>
    <col min="6664" max="6664" width="13.44140625" style="12" bestFit="1" customWidth="1"/>
    <col min="6665" max="6665" width="14" style="12" bestFit="1" customWidth="1"/>
    <col min="6666" max="6666" width="12.88671875" style="12" bestFit="1" customWidth="1"/>
    <col min="6667" max="6667" width="14.109375" style="12" customWidth="1"/>
    <col min="6668" max="6668" width="12.88671875" style="12" bestFit="1" customWidth="1"/>
    <col min="6669" max="6669" width="14" style="12" bestFit="1" customWidth="1"/>
    <col min="6670" max="6670" width="11.44140625" style="12" customWidth="1"/>
    <col min="6671" max="6671" width="10.88671875" style="12" bestFit="1" customWidth="1"/>
    <col min="6672" max="6672" width="9.109375" style="12"/>
    <col min="6673" max="6673" width="12.33203125" style="12" bestFit="1" customWidth="1"/>
    <col min="6674" max="6674" width="9.6640625" style="12" bestFit="1" customWidth="1"/>
    <col min="6675" max="6912" width="9.109375" style="12"/>
    <col min="6913" max="6913" width="6.5546875" style="12" bestFit="1" customWidth="1"/>
    <col min="6914" max="6914" width="20.5546875" style="12" customWidth="1"/>
    <col min="6915" max="6915" width="14.44140625" style="12" customWidth="1"/>
    <col min="6916" max="6916" width="8.6640625" style="12" bestFit="1" customWidth="1"/>
    <col min="6917" max="6918" width="15" style="12" bestFit="1" customWidth="1"/>
    <col min="6919" max="6919" width="1.6640625" style="12" customWidth="1"/>
    <col min="6920" max="6920" width="13.44140625" style="12" bestFit="1" customWidth="1"/>
    <col min="6921" max="6921" width="14" style="12" bestFit="1" customWidth="1"/>
    <col min="6922" max="6922" width="12.88671875" style="12" bestFit="1" customWidth="1"/>
    <col min="6923" max="6923" width="14.109375" style="12" customWidth="1"/>
    <col min="6924" max="6924" width="12.88671875" style="12" bestFit="1" customWidth="1"/>
    <col min="6925" max="6925" width="14" style="12" bestFit="1" customWidth="1"/>
    <col min="6926" max="6926" width="11.44140625" style="12" customWidth="1"/>
    <col min="6927" max="6927" width="10.88671875" style="12" bestFit="1" customWidth="1"/>
    <col min="6928" max="6928" width="9.109375" style="12"/>
    <col min="6929" max="6929" width="12.33203125" style="12" bestFit="1" customWidth="1"/>
    <col min="6930" max="6930" width="9.6640625" style="12" bestFit="1" customWidth="1"/>
    <col min="6931" max="7168" width="9.109375" style="12"/>
    <col min="7169" max="7169" width="6.5546875" style="12" bestFit="1" customWidth="1"/>
    <col min="7170" max="7170" width="20.5546875" style="12" customWidth="1"/>
    <col min="7171" max="7171" width="14.44140625" style="12" customWidth="1"/>
    <col min="7172" max="7172" width="8.6640625" style="12" bestFit="1" customWidth="1"/>
    <col min="7173" max="7174" width="15" style="12" bestFit="1" customWidth="1"/>
    <col min="7175" max="7175" width="1.6640625" style="12" customWidth="1"/>
    <col min="7176" max="7176" width="13.44140625" style="12" bestFit="1" customWidth="1"/>
    <col min="7177" max="7177" width="14" style="12" bestFit="1" customWidth="1"/>
    <col min="7178" max="7178" width="12.88671875" style="12" bestFit="1" customWidth="1"/>
    <col min="7179" max="7179" width="14.109375" style="12" customWidth="1"/>
    <col min="7180" max="7180" width="12.88671875" style="12" bestFit="1" customWidth="1"/>
    <col min="7181" max="7181" width="14" style="12" bestFit="1" customWidth="1"/>
    <col min="7182" max="7182" width="11.44140625" style="12" customWidth="1"/>
    <col min="7183" max="7183" width="10.88671875" style="12" bestFit="1" customWidth="1"/>
    <col min="7184" max="7184" width="9.109375" style="12"/>
    <col min="7185" max="7185" width="12.33203125" style="12" bestFit="1" customWidth="1"/>
    <col min="7186" max="7186" width="9.6640625" style="12" bestFit="1" customWidth="1"/>
    <col min="7187" max="7424" width="9.109375" style="12"/>
    <col min="7425" max="7425" width="6.5546875" style="12" bestFit="1" customWidth="1"/>
    <col min="7426" max="7426" width="20.5546875" style="12" customWidth="1"/>
    <col min="7427" max="7427" width="14.44140625" style="12" customWidth="1"/>
    <col min="7428" max="7428" width="8.6640625" style="12" bestFit="1" customWidth="1"/>
    <col min="7429" max="7430" width="15" style="12" bestFit="1" customWidth="1"/>
    <col min="7431" max="7431" width="1.6640625" style="12" customWidth="1"/>
    <col min="7432" max="7432" width="13.44140625" style="12" bestFit="1" customWidth="1"/>
    <col min="7433" max="7433" width="14" style="12" bestFit="1" customWidth="1"/>
    <col min="7434" max="7434" width="12.88671875" style="12" bestFit="1" customWidth="1"/>
    <col min="7435" max="7435" width="14.109375" style="12" customWidth="1"/>
    <col min="7436" max="7436" width="12.88671875" style="12" bestFit="1" customWidth="1"/>
    <col min="7437" max="7437" width="14" style="12" bestFit="1" customWidth="1"/>
    <col min="7438" max="7438" width="11.44140625" style="12" customWidth="1"/>
    <col min="7439" max="7439" width="10.88671875" style="12" bestFit="1" customWidth="1"/>
    <col min="7440" max="7440" width="9.109375" style="12"/>
    <col min="7441" max="7441" width="12.33203125" style="12" bestFit="1" customWidth="1"/>
    <col min="7442" max="7442" width="9.6640625" style="12" bestFit="1" customWidth="1"/>
    <col min="7443" max="7680" width="9.109375" style="12"/>
    <col min="7681" max="7681" width="6.5546875" style="12" bestFit="1" customWidth="1"/>
    <col min="7682" max="7682" width="20.5546875" style="12" customWidth="1"/>
    <col min="7683" max="7683" width="14.44140625" style="12" customWidth="1"/>
    <col min="7684" max="7684" width="8.6640625" style="12" bestFit="1" customWidth="1"/>
    <col min="7685" max="7686" width="15" style="12" bestFit="1" customWidth="1"/>
    <col min="7687" max="7687" width="1.6640625" style="12" customWidth="1"/>
    <col min="7688" max="7688" width="13.44140625" style="12" bestFit="1" customWidth="1"/>
    <col min="7689" max="7689" width="14" style="12" bestFit="1" customWidth="1"/>
    <col min="7690" max="7690" width="12.88671875" style="12" bestFit="1" customWidth="1"/>
    <col min="7691" max="7691" width="14.109375" style="12" customWidth="1"/>
    <col min="7692" max="7692" width="12.88671875" style="12" bestFit="1" customWidth="1"/>
    <col min="7693" max="7693" width="14" style="12" bestFit="1" customWidth="1"/>
    <col min="7694" max="7694" width="11.44140625" style="12" customWidth="1"/>
    <col min="7695" max="7695" width="10.88671875" style="12" bestFit="1" customWidth="1"/>
    <col min="7696" max="7696" width="9.109375" style="12"/>
    <col min="7697" max="7697" width="12.33203125" style="12" bestFit="1" customWidth="1"/>
    <col min="7698" max="7698" width="9.6640625" style="12" bestFit="1" customWidth="1"/>
    <col min="7699" max="7936" width="9.109375" style="12"/>
    <col min="7937" max="7937" width="6.5546875" style="12" bestFit="1" customWidth="1"/>
    <col min="7938" max="7938" width="20.5546875" style="12" customWidth="1"/>
    <col min="7939" max="7939" width="14.44140625" style="12" customWidth="1"/>
    <col min="7940" max="7940" width="8.6640625" style="12" bestFit="1" customWidth="1"/>
    <col min="7941" max="7942" width="15" style="12" bestFit="1" customWidth="1"/>
    <col min="7943" max="7943" width="1.6640625" style="12" customWidth="1"/>
    <col min="7944" max="7944" width="13.44140625" style="12" bestFit="1" customWidth="1"/>
    <col min="7945" max="7945" width="14" style="12" bestFit="1" customWidth="1"/>
    <col min="7946" max="7946" width="12.88671875" style="12" bestFit="1" customWidth="1"/>
    <col min="7947" max="7947" width="14.109375" style="12" customWidth="1"/>
    <col min="7948" max="7948" width="12.88671875" style="12" bestFit="1" customWidth="1"/>
    <col min="7949" max="7949" width="14" style="12" bestFit="1" customWidth="1"/>
    <col min="7950" max="7950" width="11.44140625" style="12" customWidth="1"/>
    <col min="7951" max="7951" width="10.88671875" style="12" bestFit="1" customWidth="1"/>
    <col min="7952" max="7952" width="9.109375" style="12"/>
    <col min="7953" max="7953" width="12.33203125" style="12" bestFit="1" customWidth="1"/>
    <col min="7954" max="7954" width="9.6640625" style="12" bestFit="1" customWidth="1"/>
    <col min="7955" max="8192" width="9.109375" style="12"/>
    <col min="8193" max="8193" width="6.5546875" style="12" bestFit="1" customWidth="1"/>
    <col min="8194" max="8194" width="20.5546875" style="12" customWidth="1"/>
    <col min="8195" max="8195" width="14.44140625" style="12" customWidth="1"/>
    <col min="8196" max="8196" width="8.6640625" style="12" bestFit="1" customWidth="1"/>
    <col min="8197" max="8198" width="15" style="12" bestFit="1" customWidth="1"/>
    <col min="8199" max="8199" width="1.6640625" style="12" customWidth="1"/>
    <col min="8200" max="8200" width="13.44140625" style="12" bestFit="1" customWidth="1"/>
    <col min="8201" max="8201" width="14" style="12" bestFit="1" customWidth="1"/>
    <col min="8202" max="8202" width="12.88671875" style="12" bestFit="1" customWidth="1"/>
    <col min="8203" max="8203" width="14.109375" style="12" customWidth="1"/>
    <col min="8204" max="8204" width="12.88671875" style="12" bestFit="1" customWidth="1"/>
    <col min="8205" max="8205" width="14" style="12" bestFit="1" customWidth="1"/>
    <col min="8206" max="8206" width="11.44140625" style="12" customWidth="1"/>
    <col min="8207" max="8207" width="10.88671875" style="12" bestFit="1" customWidth="1"/>
    <col min="8208" max="8208" width="9.109375" style="12"/>
    <col min="8209" max="8209" width="12.33203125" style="12" bestFit="1" customWidth="1"/>
    <col min="8210" max="8210" width="9.6640625" style="12" bestFit="1" customWidth="1"/>
    <col min="8211" max="8448" width="9.109375" style="12"/>
    <col min="8449" max="8449" width="6.5546875" style="12" bestFit="1" customWidth="1"/>
    <col min="8450" max="8450" width="20.5546875" style="12" customWidth="1"/>
    <col min="8451" max="8451" width="14.44140625" style="12" customWidth="1"/>
    <col min="8452" max="8452" width="8.6640625" style="12" bestFit="1" customWidth="1"/>
    <col min="8453" max="8454" width="15" style="12" bestFit="1" customWidth="1"/>
    <col min="8455" max="8455" width="1.6640625" style="12" customWidth="1"/>
    <col min="8456" max="8456" width="13.44140625" style="12" bestFit="1" customWidth="1"/>
    <col min="8457" max="8457" width="14" style="12" bestFit="1" customWidth="1"/>
    <col min="8458" max="8458" width="12.88671875" style="12" bestFit="1" customWidth="1"/>
    <col min="8459" max="8459" width="14.109375" style="12" customWidth="1"/>
    <col min="8460" max="8460" width="12.88671875" style="12" bestFit="1" customWidth="1"/>
    <col min="8461" max="8461" width="14" style="12" bestFit="1" customWidth="1"/>
    <col min="8462" max="8462" width="11.44140625" style="12" customWidth="1"/>
    <col min="8463" max="8463" width="10.88671875" style="12" bestFit="1" customWidth="1"/>
    <col min="8464" max="8464" width="9.109375" style="12"/>
    <col min="8465" max="8465" width="12.33203125" style="12" bestFit="1" customWidth="1"/>
    <col min="8466" max="8466" width="9.6640625" style="12" bestFit="1" customWidth="1"/>
    <col min="8467" max="8704" width="9.109375" style="12"/>
    <col min="8705" max="8705" width="6.5546875" style="12" bestFit="1" customWidth="1"/>
    <col min="8706" max="8706" width="20.5546875" style="12" customWidth="1"/>
    <col min="8707" max="8707" width="14.44140625" style="12" customWidth="1"/>
    <col min="8708" max="8708" width="8.6640625" style="12" bestFit="1" customWidth="1"/>
    <col min="8709" max="8710" width="15" style="12" bestFit="1" customWidth="1"/>
    <col min="8711" max="8711" width="1.6640625" style="12" customWidth="1"/>
    <col min="8712" max="8712" width="13.44140625" style="12" bestFit="1" customWidth="1"/>
    <col min="8713" max="8713" width="14" style="12" bestFit="1" customWidth="1"/>
    <col min="8714" max="8714" width="12.88671875" style="12" bestFit="1" customWidth="1"/>
    <col min="8715" max="8715" width="14.109375" style="12" customWidth="1"/>
    <col min="8716" max="8716" width="12.88671875" style="12" bestFit="1" customWidth="1"/>
    <col min="8717" max="8717" width="14" style="12" bestFit="1" customWidth="1"/>
    <col min="8718" max="8718" width="11.44140625" style="12" customWidth="1"/>
    <col min="8719" max="8719" width="10.88671875" style="12" bestFit="1" customWidth="1"/>
    <col min="8720" max="8720" width="9.109375" style="12"/>
    <col min="8721" max="8721" width="12.33203125" style="12" bestFit="1" customWidth="1"/>
    <col min="8722" max="8722" width="9.6640625" style="12" bestFit="1" customWidth="1"/>
    <col min="8723" max="8960" width="9.109375" style="12"/>
    <col min="8961" max="8961" width="6.5546875" style="12" bestFit="1" customWidth="1"/>
    <col min="8962" max="8962" width="20.5546875" style="12" customWidth="1"/>
    <col min="8963" max="8963" width="14.44140625" style="12" customWidth="1"/>
    <col min="8964" max="8964" width="8.6640625" style="12" bestFit="1" customWidth="1"/>
    <col min="8965" max="8966" width="15" style="12" bestFit="1" customWidth="1"/>
    <col min="8967" max="8967" width="1.6640625" style="12" customWidth="1"/>
    <col min="8968" max="8968" width="13.44140625" style="12" bestFit="1" customWidth="1"/>
    <col min="8969" max="8969" width="14" style="12" bestFit="1" customWidth="1"/>
    <col min="8970" max="8970" width="12.88671875" style="12" bestFit="1" customWidth="1"/>
    <col min="8971" max="8971" width="14.109375" style="12" customWidth="1"/>
    <col min="8972" max="8972" width="12.88671875" style="12" bestFit="1" customWidth="1"/>
    <col min="8973" max="8973" width="14" style="12" bestFit="1" customWidth="1"/>
    <col min="8974" max="8974" width="11.44140625" style="12" customWidth="1"/>
    <col min="8975" max="8975" width="10.88671875" style="12" bestFit="1" customWidth="1"/>
    <col min="8976" max="8976" width="9.109375" style="12"/>
    <col min="8977" max="8977" width="12.33203125" style="12" bestFit="1" customWidth="1"/>
    <col min="8978" max="8978" width="9.6640625" style="12" bestFit="1" customWidth="1"/>
    <col min="8979" max="9216" width="9.109375" style="12"/>
    <col min="9217" max="9217" width="6.5546875" style="12" bestFit="1" customWidth="1"/>
    <col min="9218" max="9218" width="20.5546875" style="12" customWidth="1"/>
    <col min="9219" max="9219" width="14.44140625" style="12" customWidth="1"/>
    <col min="9220" max="9220" width="8.6640625" style="12" bestFit="1" customWidth="1"/>
    <col min="9221" max="9222" width="15" style="12" bestFit="1" customWidth="1"/>
    <col min="9223" max="9223" width="1.6640625" style="12" customWidth="1"/>
    <col min="9224" max="9224" width="13.44140625" style="12" bestFit="1" customWidth="1"/>
    <col min="9225" max="9225" width="14" style="12" bestFit="1" customWidth="1"/>
    <col min="9226" max="9226" width="12.88671875" style="12" bestFit="1" customWidth="1"/>
    <col min="9227" max="9227" width="14.109375" style="12" customWidth="1"/>
    <col min="9228" max="9228" width="12.88671875" style="12" bestFit="1" customWidth="1"/>
    <col min="9229" max="9229" width="14" style="12" bestFit="1" customWidth="1"/>
    <col min="9230" max="9230" width="11.44140625" style="12" customWidth="1"/>
    <col min="9231" max="9231" width="10.88671875" style="12" bestFit="1" customWidth="1"/>
    <col min="9232" max="9232" width="9.109375" style="12"/>
    <col min="9233" max="9233" width="12.33203125" style="12" bestFit="1" customWidth="1"/>
    <col min="9234" max="9234" width="9.6640625" style="12" bestFit="1" customWidth="1"/>
    <col min="9235" max="9472" width="9.109375" style="12"/>
    <col min="9473" max="9473" width="6.5546875" style="12" bestFit="1" customWidth="1"/>
    <col min="9474" max="9474" width="20.5546875" style="12" customWidth="1"/>
    <col min="9475" max="9475" width="14.44140625" style="12" customWidth="1"/>
    <col min="9476" max="9476" width="8.6640625" style="12" bestFit="1" customWidth="1"/>
    <col min="9477" max="9478" width="15" style="12" bestFit="1" customWidth="1"/>
    <col min="9479" max="9479" width="1.6640625" style="12" customWidth="1"/>
    <col min="9480" max="9480" width="13.44140625" style="12" bestFit="1" customWidth="1"/>
    <col min="9481" max="9481" width="14" style="12" bestFit="1" customWidth="1"/>
    <col min="9482" max="9482" width="12.88671875" style="12" bestFit="1" customWidth="1"/>
    <col min="9483" max="9483" width="14.109375" style="12" customWidth="1"/>
    <col min="9484" max="9484" width="12.88671875" style="12" bestFit="1" customWidth="1"/>
    <col min="9485" max="9485" width="14" style="12" bestFit="1" customWidth="1"/>
    <col min="9486" max="9486" width="11.44140625" style="12" customWidth="1"/>
    <col min="9487" max="9487" width="10.88671875" style="12" bestFit="1" customWidth="1"/>
    <col min="9488" max="9488" width="9.109375" style="12"/>
    <col min="9489" max="9489" width="12.33203125" style="12" bestFit="1" customWidth="1"/>
    <col min="9490" max="9490" width="9.6640625" style="12" bestFit="1" customWidth="1"/>
    <col min="9491" max="9728" width="9.109375" style="12"/>
    <col min="9729" max="9729" width="6.5546875" style="12" bestFit="1" customWidth="1"/>
    <col min="9730" max="9730" width="20.5546875" style="12" customWidth="1"/>
    <col min="9731" max="9731" width="14.44140625" style="12" customWidth="1"/>
    <col min="9732" max="9732" width="8.6640625" style="12" bestFit="1" customWidth="1"/>
    <col min="9733" max="9734" width="15" style="12" bestFit="1" customWidth="1"/>
    <col min="9735" max="9735" width="1.6640625" style="12" customWidth="1"/>
    <col min="9736" max="9736" width="13.44140625" style="12" bestFit="1" customWidth="1"/>
    <col min="9737" max="9737" width="14" style="12" bestFit="1" customWidth="1"/>
    <col min="9738" max="9738" width="12.88671875" style="12" bestFit="1" customWidth="1"/>
    <col min="9739" max="9739" width="14.109375" style="12" customWidth="1"/>
    <col min="9740" max="9740" width="12.88671875" style="12" bestFit="1" customWidth="1"/>
    <col min="9741" max="9741" width="14" style="12" bestFit="1" customWidth="1"/>
    <col min="9742" max="9742" width="11.44140625" style="12" customWidth="1"/>
    <col min="9743" max="9743" width="10.88671875" style="12" bestFit="1" customWidth="1"/>
    <col min="9744" max="9744" width="9.109375" style="12"/>
    <col min="9745" max="9745" width="12.33203125" style="12" bestFit="1" customWidth="1"/>
    <col min="9746" max="9746" width="9.6640625" style="12" bestFit="1" customWidth="1"/>
    <col min="9747" max="9984" width="9.109375" style="12"/>
    <col min="9985" max="9985" width="6.5546875" style="12" bestFit="1" customWidth="1"/>
    <col min="9986" max="9986" width="20.5546875" style="12" customWidth="1"/>
    <col min="9987" max="9987" width="14.44140625" style="12" customWidth="1"/>
    <col min="9988" max="9988" width="8.6640625" style="12" bestFit="1" customWidth="1"/>
    <col min="9989" max="9990" width="15" style="12" bestFit="1" customWidth="1"/>
    <col min="9991" max="9991" width="1.6640625" style="12" customWidth="1"/>
    <col min="9992" max="9992" width="13.44140625" style="12" bestFit="1" customWidth="1"/>
    <col min="9993" max="9993" width="14" style="12" bestFit="1" customWidth="1"/>
    <col min="9994" max="9994" width="12.88671875" style="12" bestFit="1" customWidth="1"/>
    <col min="9995" max="9995" width="14.109375" style="12" customWidth="1"/>
    <col min="9996" max="9996" width="12.88671875" style="12" bestFit="1" customWidth="1"/>
    <col min="9997" max="9997" width="14" style="12" bestFit="1" customWidth="1"/>
    <col min="9998" max="9998" width="11.44140625" style="12" customWidth="1"/>
    <col min="9999" max="9999" width="10.88671875" style="12" bestFit="1" customWidth="1"/>
    <col min="10000" max="10000" width="9.109375" style="12"/>
    <col min="10001" max="10001" width="12.33203125" style="12" bestFit="1" customWidth="1"/>
    <col min="10002" max="10002" width="9.6640625" style="12" bestFit="1" customWidth="1"/>
    <col min="10003" max="10240" width="9.109375" style="12"/>
    <col min="10241" max="10241" width="6.5546875" style="12" bestFit="1" customWidth="1"/>
    <col min="10242" max="10242" width="20.5546875" style="12" customWidth="1"/>
    <col min="10243" max="10243" width="14.44140625" style="12" customWidth="1"/>
    <col min="10244" max="10244" width="8.6640625" style="12" bestFit="1" customWidth="1"/>
    <col min="10245" max="10246" width="15" style="12" bestFit="1" customWidth="1"/>
    <col min="10247" max="10247" width="1.6640625" style="12" customWidth="1"/>
    <col min="10248" max="10248" width="13.44140625" style="12" bestFit="1" customWidth="1"/>
    <col min="10249" max="10249" width="14" style="12" bestFit="1" customWidth="1"/>
    <col min="10250" max="10250" width="12.88671875" style="12" bestFit="1" customWidth="1"/>
    <col min="10251" max="10251" width="14.109375" style="12" customWidth="1"/>
    <col min="10252" max="10252" width="12.88671875" style="12" bestFit="1" customWidth="1"/>
    <col min="10253" max="10253" width="14" style="12" bestFit="1" customWidth="1"/>
    <col min="10254" max="10254" width="11.44140625" style="12" customWidth="1"/>
    <col min="10255" max="10255" width="10.88671875" style="12" bestFit="1" customWidth="1"/>
    <col min="10256" max="10256" width="9.109375" style="12"/>
    <col min="10257" max="10257" width="12.33203125" style="12" bestFit="1" customWidth="1"/>
    <col min="10258" max="10258" width="9.6640625" style="12" bestFit="1" customWidth="1"/>
    <col min="10259" max="10496" width="9.109375" style="12"/>
    <col min="10497" max="10497" width="6.5546875" style="12" bestFit="1" customWidth="1"/>
    <col min="10498" max="10498" width="20.5546875" style="12" customWidth="1"/>
    <col min="10499" max="10499" width="14.44140625" style="12" customWidth="1"/>
    <col min="10500" max="10500" width="8.6640625" style="12" bestFit="1" customWidth="1"/>
    <col min="10501" max="10502" width="15" style="12" bestFit="1" customWidth="1"/>
    <col min="10503" max="10503" width="1.6640625" style="12" customWidth="1"/>
    <col min="10504" max="10504" width="13.44140625" style="12" bestFit="1" customWidth="1"/>
    <col min="10505" max="10505" width="14" style="12" bestFit="1" customWidth="1"/>
    <col min="10506" max="10506" width="12.88671875" style="12" bestFit="1" customWidth="1"/>
    <col min="10507" max="10507" width="14.109375" style="12" customWidth="1"/>
    <col min="10508" max="10508" width="12.88671875" style="12" bestFit="1" customWidth="1"/>
    <col min="10509" max="10509" width="14" style="12" bestFit="1" customWidth="1"/>
    <col min="10510" max="10510" width="11.44140625" style="12" customWidth="1"/>
    <col min="10511" max="10511" width="10.88671875" style="12" bestFit="1" customWidth="1"/>
    <col min="10512" max="10512" width="9.109375" style="12"/>
    <col min="10513" max="10513" width="12.33203125" style="12" bestFit="1" customWidth="1"/>
    <col min="10514" max="10514" width="9.6640625" style="12" bestFit="1" customWidth="1"/>
    <col min="10515" max="10752" width="9.109375" style="12"/>
    <col min="10753" max="10753" width="6.5546875" style="12" bestFit="1" customWidth="1"/>
    <col min="10754" max="10754" width="20.5546875" style="12" customWidth="1"/>
    <col min="10755" max="10755" width="14.44140625" style="12" customWidth="1"/>
    <col min="10756" max="10756" width="8.6640625" style="12" bestFit="1" customWidth="1"/>
    <col min="10757" max="10758" width="15" style="12" bestFit="1" customWidth="1"/>
    <col min="10759" max="10759" width="1.6640625" style="12" customWidth="1"/>
    <col min="10760" max="10760" width="13.44140625" style="12" bestFit="1" customWidth="1"/>
    <col min="10761" max="10761" width="14" style="12" bestFit="1" customWidth="1"/>
    <col min="10762" max="10762" width="12.88671875" style="12" bestFit="1" customWidth="1"/>
    <col min="10763" max="10763" width="14.109375" style="12" customWidth="1"/>
    <col min="10764" max="10764" width="12.88671875" style="12" bestFit="1" customWidth="1"/>
    <col min="10765" max="10765" width="14" style="12" bestFit="1" customWidth="1"/>
    <col min="10766" max="10766" width="11.44140625" style="12" customWidth="1"/>
    <col min="10767" max="10767" width="10.88671875" style="12" bestFit="1" customWidth="1"/>
    <col min="10768" max="10768" width="9.109375" style="12"/>
    <col min="10769" max="10769" width="12.33203125" style="12" bestFit="1" customWidth="1"/>
    <col min="10770" max="10770" width="9.6640625" style="12" bestFit="1" customWidth="1"/>
    <col min="10771" max="11008" width="9.109375" style="12"/>
    <col min="11009" max="11009" width="6.5546875" style="12" bestFit="1" customWidth="1"/>
    <col min="11010" max="11010" width="20.5546875" style="12" customWidth="1"/>
    <col min="11011" max="11011" width="14.44140625" style="12" customWidth="1"/>
    <col min="11012" max="11012" width="8.6640625" style="12" bestFit="1" customWidth="1"/>
    <col min="11013" max="11014" width="15" style="12" bestFit="1" customWidth="1"/>
    <col min="11015" max="11015" width="1.6640625" style="12" customWidth="1"/>
    <col min="11016" max="11016" width="13.44140625" style="12" bestFit="1" customWidth="1"/>
    <col min="11017" max="11017" width="14" style="12" bestFit="1" customWidth="1"/>
    <col min="11018" max="11018" width="12.88671875" style="12" bestFit="1" customWidth="1"/>
    <col min="11019" max="11019" width="14.109375" style="12" customWidth="1"/>
    <col min="11020" max="11020" width="12.88671875" style="12" bestFit="1" customWidth="1"/>
    <col min="11021" max="11021" width="14" style="12" bestFit="1" customWidth="1"/>
    <col min="11022" max="11022" width="11.44140625" style="12" customWidth="1"/>
    <col min="11023" max="11023" width="10.88671875" style="12" bestFit="1" customWidth="1"/>
    <col min="11024" max="11024" width="9.109375" style="12"/>
    <col min="11025" max="11025" width="12.33203125" style="12" bestFit="1" customWidth="1"/>
    <col min="11026" max="11026" width="9.6640625" style="12" bestFit="1" customWidth="1"/>
    <col min="11027" max="11264" width="9.109375" style="12"/>
    <col min="11265" max="11265" width="6.5546875" style="12" bestFit="1" customWidth="1"/>
    <col min="11266" max="11266" width="20.5546875" style="12" customWidth="1"/>
    <col min="11267" max="11267" width="14.44140625" style="12" customWidth="1"/>
    <col min="11268" max="11268" width="8.6640625" style="12" bestFit="1" customWidth="1"/>
    <col min="11269" max="11270" width="15" style="12" bestFit="1" customWidth="1"/>
    <col min="11271" max="11271" width="1.6640625" style="12" customWidth="1"/>
    <col min="11272" max="11272" width="13.44140625" style="12" bestFit="1" customWidth="1"/>
    <col min="11273" max="11273" width="14" style="12" bestFit="1" customWidth="1"/>
    <col min="11274" max="11274" width="12.88671875" style="12" bestFit="1" customWidth="1"/>
    <col min="11275" max="11275" width="14.109375" style="12" customWidth="1"/>
    <col min="11276" max="11276" width="12.88671875" style="12" bestFit="1" customWidth="1"/>
    <col min="11277" max="11277" width="14" style="12" bestFit="1" customWidth="1"/>
    <col min="11278" max="11278" width="11.44140625" style="12" customWidth="1"/>
    <col min="11279" max="11279" width="10.88671875" style="12" bestFit="1" customWidth="1"/>
    <col min="11280" max="11280" width="9.109375" style="12"/>
    <col min="11281" max="11281" width="12.33203125" style="12" bestFit="1" customWidth="1"/>
    <col min="11282" max="11282" width="9.6640625" style="12" bestFit="1" customWidth="1"/>
    <col min="11283" max="11520" width="9.109375" style="12"/>
    <col min="11521" max="11521" width="6.5546875" style="12" bestFit="1" customWidth="1"/>
    <col min="11522" max="11522" width="20.5546875" style="12" customWidth="1"/>
    <col min="11523" max="11523" width="14.44140625" style="12" customWidth="1"/>
    <col min="11524" max="11524" width="8.6640625" style="12" bestFit="1" customWidth="1"/>
    <col min="11525" max="11526" width="15" style="12" bestFit="1" customWidth="1"/>
    <col min="11527" max="11527" width="1.6640625" style="12" customWidth="1"/>
    <col min="11528" max="11528" width="13.44140625" style="12" bestFit="1" customWidth="1"/>
    <col min="11529" max="11529" width="14" style="12" bestFit="1" customWidth="1"/>
    <col min="11530" max="11530" width="12.88671875" style="12" bestFit="1" customWidth="1"/>
    <col min="11531" max="11531" width="14.109375" style="12" customWidth="1"/>
    <col min="11532" max="11532" width="12.88671875" style="12" bestFit="1" customWidth="1"/>
    <col min="11533" max="11533" width="14" style="12" bestFit="1" customWidth="1"/>
    <col min="11534" max="11534" width="11.44140625" style="12" customWidth="1"/>
    <col min="11535" max="11535" width="10.88671875" style="12" bestFit="1" customWidth="1"/>
    <col min="11536" max="11536" width="9.109375" style="12"/>
    <col min="11537" max="11537" width="12.33203125" style="12" bestFit="1" customWidth="1"/>
    <col min="11538" max="11538" width="9.6640625" style="12" bestFit="1" customWidth="1"/>
    <col min="11539" max="11776" width="9.109375" style="12"/>
    <col min="11777" max="11777" width="6.5546875" style="12" bestFit="1" customWidth="1"/>
    <col min="11778" max="11778" width="20.5546875" style="12" customWidth="1"/>
    <col min="11779" max="11779" width="14.44140625" style="12" customWidth="1"/>
    <col min="11780" max="11780" width="8.6640625" style="12" bestFit="1" customWidth="1"/>
    <col min="11781" max="11782" width="15" style="12" bestFit="1" customWidth="1"/>
    <col min="11783" max="11783" width="1.6640625" style="12" customWidth="1"/>
    <col min="11784" max="11784" width="13.44140625" style="12" bestFit="1" customWidth="1"/>
    <col min="11785" max="11785" width="14" style="12" bestFit="1" customWidth="1"/>
    <col min="11786" max="11786" width="12.88671875" style="12" bestFit="1" customWidth="1"/>
    <col min="11787" max="11787" width="14.109375" style="12" customWidth="1"/>
    <col min="11788" max="11788" width="12.88671875" style="12" bestFit="1" customWidth="1"/>
    <col min="11789" max="11789" width="14" style="12" bestFit="1" customWidth="1"/>
    <col min="11790" max="11790" width="11.44140625" style="12" customWidth="1"/>
    <col min="11791" max="11791" width="10.88671875" style="12" bestFit="1" customWidth="1"/>
    <col min="11792" max="11792" width="9.109375" style="12"/>
    <col min="11793" max="11793" width="12.33203125" style="12" bestFit="1" customWidth="1"/>
    <col min="11794" max="11794" width="9.6640625" style="12" bestFit="1" customWidth="1"/>
    <col min="11795" max="12032" width="9.109375" style="12"/>
    <col min="12033" max="12033" width="6.5546875" style="12" bestFit="1" customWidth="1"/>
    <col min="12034" max="12034" width="20.5546875" style="12" customWidth="1"/>
    <col min="12035" max="12035" width="14.44140625" style="12" customWidth="1"/>
    <col min="12036" max="12036" width="8.6640625" style="12" bestFit="1" customWidth="1"/>
    <col min="12037" max="12038" width="15" style="12" bestFit="1" customWidth="1"/>
    <col min="12039" max="12039" width="1.6640625" style="12" customWidth="1"/>
    <col min="12040" max="12040" width="13.44140625" style="12" bestFit="1" customWidth="1"/>
    <col min="12041" max="12041" width="14" style="12" bestFit="1" customWidth="1"/>
    <col min="12042" max="12042" width="12.88671875" style="12" bestFit="1" customWidth="1"/>
    <col min="12043" max="12043" width="14.109375" style="12" customWidth="1"/>
    <col min="12044" max="12044" width="12.88671875" style="12" bestFit="1" customWidth="1"/>
    <col min="12045" max="12045" width="14" style="12" bestFit="1" customWidth="1"/>
    <col min="12046" max="12046" width="11.44140625" style="12" customWidth="1"/>
    <col min="12047" max="12047" width="10.88671875" style="12" bestFit="1" customWidth="1"/>
    <col min="12048" max="12048" width="9.109375" style="12"/>
    <col min="12049" max="12049" width="12.33203125" style="12" bestFit="1" customWidth="1"/>
    <col min="12050" max="12050" width="9.6640625" style="12" bestFit="1" customWidth="1"/>
    <col min="12051" max="12288" width="9.109375" style="12"/>
    <col min="12289" max="12289" width="6.5546875" style="12" bestFit="1" customWidth="1"/>
    <col min="12290" max="12290" width="20.5546875" style="12" customWidth="1"/>
    <col min="12291" max="12291" width="14.44140625" style="12" customWidth="1"/>
    <col min="12292" max="12292" width="8.6640625" style="12" bestFit="1" customWidth="1"/>
    <col min="12293" max="12294" width="15" style="12" bestFit="1" customWidth="1"/>
    <col min="12295" max="12295" width="1.6640625" style="12" customWidth="1"/>
    <col min="12296" max="12296" width="13.44140625" style="12" bestFit="1" customWidth="1"/>
    <col min="12297" max="12297" width="14" style="12" bestFit="1" customWidth="1"/>
    <col min="12298" max="12298" width="12.88671875" style="12" bestFit="1" customWidth="1"/>
    <col min="12299" max="12299" width="14.109375" style="12" customWidth="1"/>
    <col min="12300" max="12300" width="12.88671875" style="12" bestFit="1" customWidth="1"/>
    <col min="12301" max="12301" width="14" style="12" bestFit="1" customWidth="1"/>
    <col min="12302" max="12302" width="11.44140625" style="12" customWidth="1"/>
    <col min="12303" max="12303" width="10.88671875" style="12" bestFit="1" customWidth="1"/>
    <col min="12304" max="12304" width="9.109375" style="12"/>
    <col min="12305" max="12305" width="12.33203125" style="12" bestFit="1" customWidth="1"/>
    <col min="12306" max="12306" width="9.6640625" style="12" bestFit="1" customWidth="1"/>
    <col min="12307" max="12544" width="9.109375" style="12"/>
    <col min="12545" max="12545" width="6.5546875" style="12" bestFit="1" customWidth="1"/>
    <col min="12546" max="12546" width="20.5546875" style="12" customWidth="1"/>
    <col min="12547" max="12547" width="14.44140625" style="12" customWidth="1"/>
    <col min="12548" max="12548" width="8.6640625" style="12" bestFit="1" customWidth="1"/>
    <col min="12549" max="12550" width="15" style="12" bestFit="1" customWidth="1"/>
    <col min="12551" max="12551" width="1.6640625" style="12" customWidth="1"/>
    <col min="12552" max="12552" width="13.44140625" style="12" bestFit="1" customWidth="1"/>
    <col min="12553" max="12553" width="14" style="12" bestFit="1" customWidth="1"/>
    <col min="12554" max="12554" width="12.88671875" style="12" bestFit="1" customWidth="1"/>
    <col min="12555" max="12555" width="14.109375" style="12" customWidth="1"/>
    <col min="12556" max="12556" width="12.88671875" style="12" bestFit="1" customWidth="1"/>
    <col min="12557" max="12557" width="14" style="12" bestFit="1" customWidth="1"/>
    <col min="12558" max="12558" width="11.44140625" style="12" customWidth="1"/>
    <col min="12559" max="12559" width="10.88671875" style="12" bestFit="1" customWidth="1"/>
    <col min="12560" max="12560" width="9.109375" style="12"/>
    <col min="12561" max="12561" width="12.33203125" style="12" bestFit="1" customWidth="1"/>
    <col min="12562" max="12562" width="9.6640625" style="12" bestFit="1" customWidth="1"/>
    <col min="12563" max="12800" width="9.109375" style="12"/>
    <col min="12801" max="12801" width="6.5546875" style="12" bestFit="1" customWidth="1"/>
    <col min="12802" max="12802" width="20.5546875" style="12" customWidth="1"/>
    <col min="12803" max="12803" width="14.44140625" style="12" customWidth="1"/>
    <col min="12804" max="12804" width="8.6640625" style="12" bestFit="1" customWidth="1"/>
    <col min="12805" max="12806" width="15" style="12" bestFit="1" customWidth="1"/>
    <col min="12807" max="12807" width="1.6640625" style="12" customWidth="1"/>
    <col min="12808" max="12808" width="13.44140625" style="12" bestFit="1" customWidth="1"/>
    <col min="12809" max="12809" width="14" style="12" bestFit="1" customWidth="1"/>
    <col min="12810" max="12810" width="12.88671875" style="12" bestFit="1" customWidth="1"/>
    <col min="12811" max="12811" width="14.109375" style="12" customWidth="1"/>
    <col min="12812" max="12812" width="12.88671875" style="12" bestFit="1" customWidth="1"/>
    <col min="12813" max="12813" width="14" style="12" bestFit="1" customWidth="1"/>
    <col min="12814" max="12814" width="11.44140625" style="12" customWidth="1"/>
    <col min="12815" max="12815" width="10.88671875" style="12" bestFit="1" customWidth="1"/>
    <col min="12816" max="12816" width="9.109375" style="12"/>
    <col min="12817" max="12817" width="12.33203125" style="12" bestFit="1" customWidth="1"/>
    <col min="12818" max="12818" width="9.6640625" style="12" bestFit="1" customWidth="1"/>
    <col min="12819" max="13056" width="9.109375" style="12"/>
    <col min="13057" max="13057" width="6.5546875" style="12" bestFit="1" customWidth="1"/>
    <col min="13058" max="13058" width="20.5546875" style="12" customWidth="1"/>
    <col min="13059" max="13059" width="14.44140625" style="12" customWidth="1"/>
    <col min="13060" max="13060" width="8.6640625" style="12" bestFit="1" customWidth="1"/>
    <col min="13061" max="13062" width="15" style="12" bestFit="1" customWidth="1"/>
    <col min="13063" max="13063" width="1.6640625" style="12" customWidth="1"/>
    <col min="13064" max="13064" width="13.44140625" style="12" bestFit="1" customWidth="1"/>
    <col min="13065" max="13065" width="14" style="12" bestFit="1" customWidth="1"/>
    <col min="13066" max="13066" width="12.88671875" style="12" bestFit="1" customWidth="1"/>
    <col min="13067" max="13067" width="14.109375" style="12" customWidth="1"/>
    <col min="13068" max="13068" width="12.88671875" style="12" bestFit="1" customWidth="1"/>
    <col min="13069" max="13069" width="14" style="12" bestFit="1" customWidth="1"/>
    <col min="13070" max="13070" width="11.44140625" style="12" customWidth="1"/>
    <col min="13071" max="13071" width="10.88671875" style="12" bestFit="1" customWidth="1"/>
    <col min="13072" max="13072" width="9.109375" style="12"/>
    <col min="13073" max="13073" width="12.33203125" style="12" bestFit="1" customWidth="1"/>
    <col min="13074" max="13074" width="9.6640625" style="12" bestFit="1" customWidth="1"/>
    <col min="13075" max="13312" width="9.109375" style="12"/>
    <col min="13313" max="13313" width="6.5546875" style="12" bestFit="1" customWidth="1"/>
    <col min="13314" max="13314" width="20.5546875" style="12" customWidth="1"/>
    <col min="13315" max="13315" width="14.44140625" style="12" customWidth="1"/>
    <col min="13316" max="13316" width="8.6640625" style="12" bestFit="1" customWidth="1"/>
    <col min="13317" max="13318" width="15" style="12" bestFit="1" customWidth="1"/>
    <col min="13319" max="13319" width="1.6640625" style="12" customWidth="1"/>
    <col min="13320" max="13320" width="13.44140625" style="12" bestFit="1" customWidth="1"/>
    <col min="13321" max="13321" width="14" style="12" bestFit="1" customWidth="1"/>
    <col min="13322" max="13322" width="12.88671875" style="12" bestFit="1" customWidth="1"/>
    <col min="13323" max="13323" width="14.109375" style="12" customWidth="1"/>
    <col min="13324" max="13324" width="12.88671875" style="12" bestFit="1" customWidth="1"/>
    <col min="13325" max="13325" width="14" style="12" bestFit="1" customWidth="1"/>
    <col min="13326" max="13326" width="11.44140625" style="12" customWidth="1"/>
    <col min="13327" max="13327" width="10.88671875" style="12" bestFit="1" customWidth="1"/>
    <col min="13328" max="13328" width="9.109375" style="12"/>
    <col min="13329" max="13329" width="12.33203125" style="12" bestFit="1" customWidth="1"/>
    <col min="13330" max="13330" width="9.6640625" style="12" bestFit="1" customWidth="1"/>
    <col min="13331" max="13568" width="9.109375" style="12"/>
    <col min="13569" max="13569" width="6.5546875" style="12" bestFit="1" customWidth="1"/>
    <col min="13570" max="13570" width="20.5546875" style="12" customWidth="1"/>
    <col min="13571" max="13571" width="14.44140625" style="12" customWidth="1"/>
    <col min="13572" max="13572" width="8.6640625" style="12" bestFit="1" customWidth="1"/>
    <col min="13573" max="13574" width="15" style="12" bestFit="1" customWidth="1"/>
    <col min="13575" max="13575" width="1.6640625" style="12" customWidth="1"/>
    <col min="13576" max="13576" width="13.44140625" style="12" bestFit="1" customWidth="1"/>
    <col min="13577" max="13577" width="14" style="12" bestFit="1" customWidth="1"/>
    <col min="13578" max="13578" width="12.88671875" style="12" bestFit="1" customWidth="1"/>
    <col min="13579" max="13579" width="14.109375" style="12" customWidth="1"/>
    <col min="13580" max="13580" width="12.88671875" style="12" bestFit="1" customWidth="1"/>
    <col min="13581" max="13581" width="14" style="12" bestFit="1" customWidth="1"/>
    <col min="13582" max="13582" width="11.44140625" style="12" customWidth="1"/>
    <col min="13583" max="13583" width="10.88671875" style="12" bestFit="1" customWidth="1"/>
    <col min="13584" max="13584" width="9.109375" style="12"/>
    <col min="13585" max="13585" width="12.33203125" style="12" bestFit="1" customWidth="1"/>
    <col min="13586" max="13586" width="9.6640625" style="12" bestFit="1" customWidth="1"/>
    <col min="13587" max="13824" width="9.109375" style="12"/>
    <col min="13825" max="13825" width="6.5546875" style="12" bestFit="1" customWidth="1"/>
    <col min="13826" max="13826" width="20.5546875" style="12" customWidth="1"/>
    <col min="13827" max="13827" width="14.44140625" style="12" customWidth="1"/>
    <col min="13828" max="13828" width="8.6640625" style="12" bestFit="1" customWidth="1"/>
    <col min="13829" max="13830" width="15" style="12" bestFit="1" customWidth="1"/>
    <col min="13831" max="13831" width="1.6640625" style="12" customWidth="1"/>
    <col min="13832" max="13832" width="13.44140625" style="12" bestFit="1" customWidth="1"/>
    <col min="13833" max="13833" width="14" style="12" bestFit="1" customWidth="1"/>
    <col min="13834" max="13834" width="12.88671875" style="12" bestFit="1" customWidth="1"/>
    <col min="13835" max="13835" width="14.109375" style="12" customWidth="1"/>
    <col min="13836" max="13836" width="12.88671875" style="12" bestFit="1" customWidth="1"/>
    <col min="13837" max="13837" width="14" style="12" bestFit="1" customWidth="1"/>
    <col min="13838" max="13838" width="11.44140625" style="12" customWidth="1"/>
    <col min="13839" max="13839" width="10.88671875" style="12" bestFit="1" customWidth="1"/>
    <col min="13840" max="13840" width="9.109375" style="12"/>
    <col min="13841" max="13841" width="12.33203125" style="12" bestFit="1" customWidth="1"/>
    <col min="13842" max="13842" width="9.6640625" style="12" bestFit="1" customWidth="1"/>
    <col min="13843" max="14080" width="9.109375" style="12"/>
    <col min="14081" max="14081" width="6.5546875" style="12" bestFit="1" customWidth="1"/>
    <col min="14082" max="14082" width="20.5546875" style="12" customWidth="1"/>
    <col min="14083" max="14083" width="14.44140625" style="12" customWidth="1"/>
    <col min="14084" max="14084" width="8.6640625" style="12" bestFit="1" customWidth="1"/>
    <col min="14085" max="14086" width="15" style="12" bestFit="1" customWidth="1"/>
    <col min="14087" max="14087" width="1.6640625" style="12" customWidth="1"/>
    <col min="14088" max="14088" width="13.44140625" style="12" bestFit="1" customWidth="1"/>
    <col min="14089" max="14089" width="14" style="12" bestFit="1" customWidth="1"/>
    <col min="14090" max="14090" width="12.88671875" style="12" bestFit="1" customWidth="1"/>
    <col min="14091" max="14091" width="14.109375" style="12" customWidth="1"/>
    <col min="14092" max="14092" width="12.88671875" style="12" bestFit="1" customWidth="1"/>
    <col min="14093" max="14093" width="14" style="12" bestFit="1" customWidth="1"/>
    <col min="14094" max="14094" width="11.44140625" style="12" customWidth="1"/>
    <col min="14095" max="14095" width="10.88671875" style="12" bestFit="1" customWidth="1"/>
    <col min="14096" max="14096" width="9.109375" style="12"/>
    <col min="14097" max="14097" width="12.33203125" style="12" bestFit="1" customWidth="1"/>
    <col min="14098" max="14098" width="9.6640625" style="12" bestFit="1" customWidth="1"/>
    <col min="14099" max="14336" width="9.109375" style="12"/>
    <col min="14337" max="14337" width="6.5546875" style="12" bestFit="1" customWidth="1"/>
    <col min="14338" max="14338" width="20.5546875" style="12" customWidth="1"/>
    <col min="14339" max="14339" width="14.44140625" style="12" customWidth="1"/>
    <col min="14340" max="14340" width="8.6640625" style="12" bestFit="1" customWidth="1"/>
    <col min="14341" max="14342" width="15" style="12" bestFit="1" customWidth="1"/>
    <col min="14343" max="14343" width="1.6640625" style="12" customWidth="1"/>
    <col min="14344" max="14344" width="13.44140625" style="12" bestFit="1" customWidth="1"/>
    <col min="14345" max="14345" width="14" style="12" bestFit="1" customWidth="1"/>
    <col min="14346" max="14346" width="12.88671875" style="12" bestFit="1" customWidth="1"/>
    <col min="14347" max="14347" width="14.109375" style="12" customWidth="1"/>
    <col min="14348" max="14348" width="12.88671875" style="12" bestFit="1" customWidth="1"/>
    <col min="14349" max="14349" width="14" style="12" bestFit="1" customWidth="1"/>
    <col min="14350" max="14350" width="11.44140625" style="12" customWidth="1"/>
    <col min="14351" max="14351" width="10.88671875" style="12" bestFit="1" customWidth="1"/>
    <col min="14352" max="14352" width="9.109375" style="12"/>
    <col min="14353" max="14353" width="12.33203125" style="12" bestFit="1" customWidth="1"/>
    <col min="14354" max="14354" width="9.6640625" style="12" bestFit="1" customWidth="1"/>
    <col min="14355" max="14592" width="9.109375" style="12"/>
    <col min="14593" max="14593" width="6.5546875" style="12" bestFit="1" customWidth="1"/>
    <col min="14594" max="14594" width="20.5546875" style="12" customWidth="1"/>
    <col min="14595" max="14595" width="14.44140625" style="12" customWidth="1"/>
    <col min="14596" max="14596" width="8.6640625" style="12" bestFit="1" customWidth="1"/>
    <col min="14597" max="14598" width="15" style="12" bestFit="1" customWidth="1"/>
    <col min="14599" max="14599" width="1.6640625" style="12" customWidth="1"/>
    <col min="14600" max="14600" width="13.44140625" style="12" bestFit="1" customWidth="1"/>
    <col min="14601" max="14601" width="14" style="12" bestFit="1" customWidth="1"/>
    <col min="14602" max="14602" width="12.88671875" style="12" bestFit="1" customWidth="1"/>
    <col min="14603" max="14603" width="14.109375" style="12" customWidth="1"/>
    <col min="14604" max="14604" width="12.88671875" style="12" bestFit="1" customWidth="1"/>
    <col min="14605" max="14605" width="14" style="12" bestFit="1" customWidth="1"/>
    <col min="14606" max="14606" width="11.44140625" style="12" customWidth="1"/>
    <col min="14607" max="14607" width="10.88671875" style="12" bestFit="1" customWidth="1"/>
    <col min="14608" max="14608" width="9.109375" style="12"/>
    <col min="14609" max="14609" width="12.33203125" style="12" bestFit="1" customWidth="1"/>
    <col min="14610" max="14610" width="9.6640625" style="12" bestFit="1" customWidth="1"/>
    <col min="14611" max="14848" width="9.109375" style="12"/>
    <col min="14849" max="14849" width="6.5546875" style="12" bestFit="1" customWidth="1"/>
    <col min="14850" max="14850" width="20.5546875" style="12" customWidth="1"/>
    <col min="14851" max="14851" width="14.44140625" style="12" customWidth="1"/>
    <col min="14852" max="14852" width="8.6640625" style="12" bestFit="1" customWidth="1"/>
    <col min="14853" max="14854" width="15" style="12" bestFit="1" customWidth="1"/>
    <col min="14855" max="14855" width="1.6640625" style="12" customWidth="1"/>
    <col min="14856" max="14856" width="13.44140625" style="12" bestFit="1" customWidth="1"/>
    <col min="14857" max="14857" width="14" style="12" bestFit="1" customWidth="1"/>
    <col min="14858" max="14858" width="12.88671875" style="12" bestFit="1" customWidth="1"/>
    <col min="14859" max="14859" width="14.109375" style="12" customWidth="1"/>
    <col min="14860" max="14860" width="12.88671875" style="12" bestFit="1" customWidth="1"/>
    <col min="14861" max="14861" width="14" style="12" bestFit="1" customWidth="1"/>
    <col min="14862" max="14862" width="11.44140625" style="12" customWidth="1"/>
    <col min="14863" max="14863" width="10.88671875" style="12" bestFit="1" customWidth="1"/>
    <col min="14864" max="14864" width="9.109375" style="12"/>
    <col min="14865" max="14865" width="12.33203125" style="12" bestFit="1" customWidth="1"/>
    <col min="14866" max="14866" width="9.6640625" style="12" bestFit="1" customWidth="1"/>
    <col min="14867" max="15104" width="9.109375" style="12"/>
    <col min="15105" max="15105" width="6.5546875" style="12" bestFit="1" customWidth="1"/>
    <col min="15106" max="15106" width="20.5546875" style="12" customWidth="1"/>
    <col min="15107" max="15107" width="14.44140625" style="12" customWidth="1"/>
    <col min="15108" max="15108" width="8.6640625" style="12" bestFit="1" customWidth="1"/>
    <col min="15109" max="15110" width="15" style="12" bestFit="1" customWidth="1"/>
    <col min="15111" max="15111" width="1.6640625" style="12" customWidth="1"/>
    <col min="15112" max="15112" width="13.44140625" style="12" bestFit="1" customWidth="1"/>
    <col min="15113" max="15113" width="14" style="12" bestFit="1" customWidth="1"/>
    <col min="15114" max="15114" width="12.88671875" style="12" bestFit="1" customWidth="1"/>
    <col min="15115" max="15115" width="14.109375" style="12" customWidth="1"/>
    <col min="15116" max="15116" width="12.88671875" style="12" bestFit="1" customWidth="1"/>
    <col min="15117" max="15117" width="14" style="12" bestFit="1" customWidth="1"/>
    <col min="15118" max="15118" width="11.44140625" style="12" customWidth="1"/>
    <col min="15119" max="15119" width="10.88671875" style="12" bestFit="1" customWidth="1"/>
    <col min="15120" max="15120" width="9.109375" style="12"/>
    <col min="15121" max="15121" width="12.33203125" style="12" bestFit="1" customWidth="1"/>
    <col min="15122" max="15122" width="9.6640625" style="12" bestFit="1" customWidth="1"/>
    <col min="15123" max="15360" width="9.109375" style="12"/>
    <col min="15361" max="15361" width="6.5546875" style="12" bestFit="1" customWidth="1"/>
    <col min="15362" max="15362" width="20.5546875" style="12" customWidth="1"/>
    <col min="15363" max="15363" width="14.44140625" style="12" customWidth="1"/>
    <col min="15364" max="15364" width="8.6640625" style="12" bestFit="1" customWidth="1"/>
    <col min="15365" max="15366" width="15" style="12" bestFit="1" customWidth="1"/>
    <col min="15367" max="15367" width="1.6640625" style="12" customWidth="1"/>
    <col min="15368" max="15368" width="13.44140625" style="12" bestFit="1" customWidth="1"/>
    <col min="15369" max="15369" width="14" style="12" bestFit="1" customWidth="1"/>
    <col min="15370" max="15370" width="12.88671875" style="12" bestFit="1" customWidth="1"/>
    <col min="15371" max="15371" width="14.109375" style="12" customWidth="1"/>
    <col min="15372" max="15372" width="12.88671875" style="12" bestFit="1" customWidth="1"/>
    <col min="15373" max="15373" width="14" style="12" bestFit="1" customWidth="1"/>
    <col min="15374" max="15374" width="11.44140625" style="12" customWidth="1"/>
    <col min="15375" max="15375" width="10.88671875" style="12" bestFit="1" customWidth="1"/>
    <col min="15376" max="15376" width="9.109375" style="12"/>
    <col min="15377" max="15377" width="12.33203125" style="12" bestFit="1" customWidth="1"/>
    <col min="15378" max="15378" width="9.6640625" style="12" bestFit="1" customWidth="1"/>
    <col min="15379" max="15616" width="9.109375" style="12"/>
    <col min="15617" max="15617" width="6.5546875" style="12" bestFit="1" customWidth="1"/>
    <col min="15618" max="15618" width="20.5546875" style="12" customWidth="1"/>
    <col min="15619" max="15619" width="14.44140625" style="12" customWidth="1"/>
    <col min="15620" max="15620" width="8.6640625" style="12" bestFit="1" customWidth="1"/>
    <col min="15621" max="15622" width="15" style="12" bestFit="1" customWidth="1"/>
    <col min="15623" max="15623" width="1.6640625" style="12" customWidth="1"/>
    <col min="15624" max="15624" width="13.44140625" style="12" bestFit="1" customWidth="1"/>
    <col min="15625" max="15625" width="14" style="12" bestFit="1" customWidth="1"/>
    <col min="15626" max="15626" width="12.88671875" style="12" bestFit="1" customWidth="1"/>
    <col min="15627" max="15627" width="14.109375" style="12" customWidth="1"/>
    <col min="15628" max="15628" width="12.88671875" style="12" bestFit="1" customWidth="1"/>
    <col min="15629" max="15629" width="14" style="12" bestFit="1" customWidth="1"/>
    <col min="15630" max="15630" width="11.44140625" style="12" customWidth="1"/>
    <col min="15631" max="15631" width="10.88671875" style="12" bestFit="1" customWidth="1"/>
    <col min="15632" max="15632" width="9.109375" style="12"/>
    <col min="15633" max="15633" width="12.33203125" style="12" bestFit="1" customWidth="1"/>
    <col min="15634" max="15634" width="9.6640625" style="12" bestFit="1" customWidth="1"/>
    <col min="15635" max="15872" width="9.109375" style="12"/>
    <col min="15873" max="15873" width="6.5546875" style="12" bestFit="1" customWidth="1"/>
    <col min="15874" max="15874" width="20.5546875" style="12" customWidth="1"/>
    <col min="15875" max="15875" width="14.44140625" style="12" customWidth="1"/>
    <col min="15876" max="15876" width="8.6640625" style="12" bestFit="1" customWidth="1"/>
    <col min="15877" max="15878" width="15" style="12" bestFit="1" customWidth="1"/>
    <col min="15879" max="15879" width="1.6640625" style="12" customWidth="1"/>
    <col min="15880" max="15880" width="13.44140625" style="12" bestFit="1" customWidth="1"/>
    <col min="15881" max="15881" width="14" style="12" bestFit="1" customWidth="1"/>
    <col min="15882" max="15882" width="12.88671875" style="12" bestFit="1" customWidth="1"/>
    <col min="15883" max="15883" width="14.109375" style="12" customWidth="1"/>
    <col min="15884" max="15884" width="12.88671875" style="12" bestFit="1" customWidth="1"/>
    <col min="15885" max="15885" width="14" style="12" bestFit="1" customWidth="1"/>
    <col min="15886" max="15886" width="11.44140625" style="12" customWidth="1"/>
    <col min="15887" max="15887" width="10.88671875" style="12" bestFit="1" customWidth="1"/>
    <col min="15888" max="15888" width="9.109375" style="12"/>
    <col min="15889" max="15889" width="12.33203125" style="12" bestFit="1" customWidth="1"/>
    <col min="15890" max="15890" width="9.6640625" style="12" bestFit="1" customWidth="1"/>
    <col min="15891" max="16128" width="9.109375" style="12"/>
    <col min="16129" max="16129" width="6.5546875" style="12" bestFit="1" customWidth="1"/>
    <col min="16130" max="16130" width="20.5546875" style="12" customWidth="1"/>
    <col min="16131" max="16131" width="14.44140625" style="12" customWidth="1"/>
    <col min="16132" max="16132" width="8.6640625" style="12" bestFit="1" customWidth="1"/>
    <col min="16133" max="16134" width="15" style="12" bestFit="1" customWidth="1"/>
    <col min="16135" max="16135" width="1.6640625" style="12" customWidth="1"/>
    <col min="16136" max="16136" width="13.44140625" style="12" bestFit="1" customWidth="1"/>
    <col min="16137" max="16137" width="14" style="12" bestFit="1" customWidth="1"/>
    <col min="16138" max="16138" width="12.88671875" style="12" bestFit="1" customWidth="1"/>
    <col min="16139" max="16139" width="14.109375" style="12" customWidth="1"/>
    <col min="16140" max="16140" width="12.88671875" style="12" bestFit="1" customWidth="1"/>
    <col min="16141" max="16141" width="14" style="12" bestFit="1" customWidth="1"/>
    <col min="16142" max="16142" width="11.44140625" style="12" customWidth="1"/>
    <col min="16143" max="16143" width="10.88671875" style="12" bestFit="1" customWidth="1"/>
    <col min="16144" max="16144" width="9.109375" style="12"/>
    <col min="16145" max="16145" width="12.33203125" style="12" bestFit="1" customWidth="1"/>
    <col min="16146" max="16146" width="9.6640625" style="12" bestFit="1" customWidth="1"/>
    <col min="16147" max="16384" width="9.109375" style="12"/>
  </cols>
  <sheetData>
    <row r="1" spans="1:16">
      <c r="A1" s="307"/>
      <c r="J1" s="305"/>
    </row>
    <row r="2" spans="1:16">
      <c r="J2" s="302"/>
      <c r="K2" s="36"/>
      <c r="L2" s="36"/>
      <c r="M2" s="36"/>
      <c r="N2" s="36"/>
    </row>
    <row r="3" spans="1:16">
      <c r="A3" s="41" t="s">
        <v>3481</v>
      </c>
      <c r="B3" s="41"/>
      <c r="C3" s="41"/>
      <c r="D3" s="41"/>
      <c r="E3" s="301"/>
      <c r="F3" s="301"/>
      <c r="G3" s="301"/>
      <c r="H3" s="301"/>
      <c r="I3" s="304"/>
      <c r="J3" s="304"/>
      <c r="K3" s="36"/>
      <c r="L3" s="36"/>
      <c r="M3" s="36"/>
      <c r="N3" s="36"/>
    </row>
    <row r="4" spans="1:16">
      <c r="A4" s="41" t="s">
        <v>3482</v>
      </c>
      <c r="B4" s="41"/>
      <c r="C4" s="41"/>
      <c r="D4" s="41"/>
      <c r="E4" s="301"/>
      <c r="F4" s="301"/>
      <c r="G4" s="301"/>
      <c r="H4" s="301"/>
      <c r="I4" s="304"/>
      <c r="J4" s="304"/>
      <c r="K4" s="36"/>
      <c r="L4" s="36"/>
      <c r="M4" s="36"/>
      <c r="N4" s="36"/>
    </row>
    <row r="5" spans="1:16">
      <c r="A5" s="41" t="s">
        <v>3527</v>
      </c>
      <c r="B5" s="41"/>
      <c r="C5" s="41"/>
      <c r="D5" s="41"/>
      <c r="E5" s="301"/>
      <c r="F5" s="301"/>
      <c r="G5" s="301"/>
      <c r="H5" s="301"/>
      <c r="I5" s="304"/>
      <c r="J5" s="304"/>
      <c r="K5" s="36"/>
      <c r="L5" s="36"/>
      <c r="M5" s="36"/>
      <c r="N5" s="36"/>
    </row>
    <row r="6" spans="1:16">
      <c r="A6" s="330" t="s">
        <v>3540</v>
      </c>
      <c r="B6" s="330"/>
      <c r="C6" s="41"/>
      <c r="D6" s="41"/>
      <c r="E6" s="301"/>
      <c r="F6" s="301"/>
      <c r="G6" s="301"/>
      <c r="H6" s="301"/>
      <c r="I6" s="304"/>
      <c r="J6" s="304"/>
      <c r="K6" s="36"/>
      <c r="L6" s="36"/>
      <c r="M6" s="36"/>
      <c r="N6" s="36"/>
    </row>
    <row r="7" spans="1:16">
      <c r="A7" s="330"/>
      <c r="B7" s="330"/>
      <c r="C7" s="41"/>
      <c r="D7" s="41"/>
      <c r="E7" s="301"/>
      <c r="F7" s="301"/>
      <c r="G7" s="301"/>
      <c r="H7" s="301"/>
      <c r="I7" s="304"/>
      <c r="J7" s="304"/>
      <c r="K7" s="36"/>
      <c r="L7" s="36"/>
      <c r="M7" s="36"/>
      <c r="N7" s="36"/>
    </row>
    <row r="8" spans="1:16">
      <c r="A8" s="330"/>
      <c r="B8" s="330"/>
      <c r="C8" s="41"/>
      <c r="D8" s="41"/>
      <c r="E8" s="301"/>
      <c r="F8" s="301"/>
      <c r="G8" s="301"/>
      <c r="H8" s="301"/>
      <c r="I8" s="304"/>
      <c r="J8" s="304"/>
      <c r="K8" s="303"/>
      <c r="L8" s="36"/>
      <c r="M8" s="36"/>
      <c r="N8" s="36"/>
    </row>
    <row r="9" spans="1:16">
      <c r="A9" s="330"/>
      <c r="B9" s="330"/>
      <c r="C9" s="482" t="s">
        <v>2756</v>
      </c>
      <c r="D9" s="483">
        <f>'Union Wage Inc'!C12</f>
        <v>6.875E-3</v>
      </c>
      <c r="E9" s="302"/>
      <c r="F9" s="301"/>
      <c r="G9" s="301"/>
      <c r="H9" s="301"/>
      <c r="I9" s="302"/>
      <c r="J9" s="304"/>
      <c r="K9" s="36"/>
      <c r="L9" s="36"/>
      <c r="M9" s="36"/>
      <c r="N9" s="36"/>
    </row>
    <row r="10" spans="1:16">
      <c r="A10" s="36"/>
      <c r="B10" s="36"/>
      <c r="C10" s="484" t="s">
        <v>3483</v>
      </c>
      <c r="D10" s="485">
        <f>'Non-Union Wage Incr'!G23</f>
        <v>2.98E-2</v>
      </c>
      <c r="E10" s="302"/>
      <c r="F10" s="302"/>
      <c r="G10" s="302"/>
      <c r="H10" s="302"/>
      <c r="I10" s="302"/>
      <c r="J10" s="302"/>
      <c r="K10" s="36"/>
      <c r="L10" s="36"/>
      <c r="M10" s="36"/>
      <c r="N10" s="36"/>
    </row>
    <row r="11" spans="1:16">
      <c r="A11" s="36"/>
      <c r="B11" s="36"/>
      <c r="C11" s="484" t="s">
        <v>3484</v>
      </c>
      <c r="D11" s="485">
        <v>0</v>
      </c>
      <c r="E11" s="302"/>
      <c r="F11" s="302"/>
      <c r="G11" s="302"/>
      <c r="H11" s="368" t="s">
        <v>2915</v>
      </c>
      <c r="I11" s="302"/>
      <c r="J11" s="368" t="s">
        <v>3485</v>
      </c>
      <c r="K11" s="36"/>
      <c r="L11" s="36"/>
      <c r="M11" s="36"/>
      <c r="N11" s="36"/>
    </row>
    <row r="12" spans="1:16" ht="14.4">
      <c r="A12" s="36"/>
      <c r="B12" s="36"/>
      <c r="C12" s="486" t="s">
        <v>2758</v>
      </c>
      <c r="D12" s="487">
        <f>'Union Wage Inc'!C18</f>
        <v>0.03</v>
      </c>
      <c r="E12" s="302"/>
      <c r="F12" s="302"/>
      <c r="G12" s="302"/>
      <c r="H12" s="602">
        <f>'PR Tax Rates '!P13</f>
        <v>7000</v>
      </c>
      <c r="I12" s="302"/>
      <c r="J12" s="603">
        <f>'PR Tax Rates '!P14</f>
        <v>6.0000000000000001E-3</v>
      </c>
      <c r="K12" s="36"/>
      <c r="L12" s="36"/>
      <c r="M12" s="36"/>
      <c r="N12" s="36"/>
    </row>
    <row r="13" spans="1:16" s="296" customFormat="1" ht="55.2" customHeight="1">
      <c r="A13" s="297" t="s">
        <v>3486</v>
      </c>
      <c r="B13" s="297"/>
      <c r="C13" s="82"/>
      <c r="D13" s="79"/>
      <c r="E13" s="298" t="s">
        <v>3487</v>
      </c>
      <c r="F13" s="298" t="s">
        <v>3488</v>
      </c>
      <c r="G13" s="298"/>
      <c r="H13" s="298" t="s">
        <v>3489</v>
      </c>
      <c r="I13" s="298" t="s">
        <v>3490</v>
      </c>
      <c r="J13" s="298" t="s">
        <v>3491</v>
      </c>
      <c r="K13" s="297" t="s">
        <v>3492</v>
      </c>
      <c r="L13" s="297" t="s">
        <v>3493</v>
      </c>
      <c r="M13" s="297" t="s">
        <v>3494</v>
      </c>
      <c r="N13" s="298" t="s">
        <v>3495</v>
      </c>
    </row>
    <row r="14" spans="1:16" s="346" customFormat="1" ht="12.75" customHeight="1">
      <c r="A14" s="342"/>
      <c r="B14" s="342"/>
      <c r="C14" s="343" t="s">
        <v>3496</v>
      </c>
      <c r="D14" s="343" t="s">
        <v>3497</v>
      </c>
      <c r="E14" s="344" t="s">
        <v>2839</v>
      </c>
      <c r="F14" s="344" t="s">
        <v>2840</v>
      </c>
      <c r="G14" s="344"/>
      <c r="H14" s="345" t="s">
        <v>3498</v>
      </c>
      <c r="I14" s="344" t="s">
        <v>2841</v>
      </c>
      <c r="J14" s="348" t="s">
        <v>2842</v>
      </c>
      <c r="K14" s="348" t="s">
        <v>2843</v>
      </c>
      <c r="L14" s="348" t="s">
        <v>2881</v>
      </c>
      <c r="M14" s="348" t="s">
        <v>3499</v>
      </c>
      <c r="N14" s="348" t="s">
        <v>3500</v>
      </c>
    </row>
    <row r="15" spans="1:16" s="296" customFormat="1" ht="14.4" customHeight="1">
      <c r="A15" s="295"/>
      <c r="B15" s="525" t="s">
        <v>20</v>
      </c>
      <c r="C15" s="335"/>
      <c r="D15" s="335"/>
      <c r="E15" s="358">
        <f>SUM(E16:E3467)</f>
        <v>237455549.84999987</v>
      </c>
      <c r="F15" s="358">
        <f t="shared" ref="F15:N15" si="0">SUM(F16:F3467)</f>
        <v>242922847.94489273</v>
      </c>
      <c r="G15" s="358">
        <f t="shared" si="0"/>
        <v>0</v>
      </c>
      <c r="H15" s="358">
        <f t="shared" si="0"/>
        <v>1348246.78</v>
      </c>
      <c r="I15" s="358">
        <f t="shared" si="0"/>
        <v>5467298.0948927589</v>
      </c>
      <c r="J15" s="358">
        <f>SUM(J16:J3467)</f>
        <v>61.139715963000022</v>
      </c>
      <c r="K15" s="358">
        <f t="shared" si="0"/>
        <v>129034335.66999996</v>
      </c>
      <c r="L15" s="358">
        <f t="shared" si="0"/>
        <v>1278780.83</v>
      </c>
      <c r="M15" s="358">
        <f>SUM(M16:M3467)</f>
        <v>107142433.35000011</v>
      </c>
      <c r="N15" s="358">
        <f t="shared" si="0"/>
        <v>33.707502296804257</v>
      </c>
      <c r="O15" s="645"/>
      <c r="P15" s="646"/>
    </row>
    <row r="16" spans="1:16" s="87" customFormat="1">
      <c r="A16" s="36">
        <f>+A14+1</f>
        <v>1</v>
      </c>
      <c r="B16" s="526"/>
      <c r="C16" s="36" t="str">
        <f>VLOOKUP('Employee Salary Payroll Tax '!B18,'Employee Salary Payroll Tax '!$D$1:$E$7,2,FALSE)</f>
        <v>IBEW</v>
      </c>
      <c r="D16" s="61">
        <f>VLOOKUP(C16,C$9:D$12,2)</f>
        <v>6.875E-3</v>
      </c>
      <c r="E16" s="351">
        <f>'Employee Salary Payroll Tax '!N18</f>
        <v>63329.760000000002</v>
      </c>
      <c r="F16" s="351">
        <f>E16*(1+D16)</f>
        <v>63765.152099999999</v>
      </c>
      <c r="G16" s="352"/>
      <c r="H16" s="351">
        <f>IF(E16&gt;$H$12,0,$H$12-E16)</f>
        <v>0</v>
      </c>
      <c r="I16" s="351">
        <f>F16-E16</f>
        <v>435.3920999999973</v>
      </c>
      <c r="J16" s="351">
        <f>IF(H16&gt;I16,I16*$J$12,H16*$J$12)</f>
        <v>0</v>
      </c>
      <c r="K16" s="293">
        <f>SUM('Employee Salary Payroll Tax '!I18:K18)</f>
        <v>0</v>
      </c>
      <c r="L16" s="293">
        <f>'Employee Salary Payroll Tax '!H18</f>
        <v>0</v>
      </c>
      <c r="M16" s="293">
        <f>E16-K16-L16</f>
        <v>63329.760000000002</v>
      </c>
      <c r="N16" s="359">
        <f>J16*K16/(SUM(K16:M16)+0.000001)</f>
        <v>0</v>
      </c>
      <c r="O16" s="331"/>
    </row>
    <row r="17" spans="1:19" s="36" customFormat="1" ht="14.4">
      <c r="A17" s="36">
        <f t="shared" ref="A17:A80" si="1">+A16+1</f>
        <v>2</v>
      </c>
      <c r="B17" s="526"/>
      <c r="C17" s="36" t="str">
        <f>VLOOKUP('Employee Salary Payroll Tax '!B19,'Employee Salary Payroll Tax '!$D$1:$E$7,2,FALSE)</f>
        <v>NonUnion</v>
      </c>
      <c r="D17" s="61">
        <f t="shared" ref="D17:D79" si="2">VLOOKUP(C17,C$9:D$12,2)</f>
        <v>2.98E-2</v>
      </c>
      <c r="E17" s="351">
        <f>'Employee Salary Payroll Tax '!N19</f>
        <v>120028.92</v>
      </c>
      <c r="F17" s="351">
        <f t="shared" ref="F17:F79" si="3">E17*(1+D17)</f>
        <v>123605.781816</v>
      </c>
      <c r="G17" s="352"/>
      <c r="H17" s="351">
        <f t="shared" ref="H17:H79" si="4">IF(E17&gt;$H$12,0,$H$12-E17)</f>
        <v>0</v>
      </c>
      <c r="I17" s="351">
        <f t="shared" ref="I17:I80" si="5">F17-E17</f>
        <v>3576.8618160000042</v>
      </c>
      <c r="J17" s="351">
        <f t="shared" ref="J17:J79" si="6">IF(H17&gt;I17,I17*$J$12,H17*$J$12)</f>
        <v>0</v>
      </c>
      <c r="K17" s="293">
        <f>SUM('Employee Salary Payroll Tax '!I19:K19)</f>
        <v>52352.619999999995</v>
      </c>
      <c r="L17" s="293">
        <f>'Employee Salary Payroll Tax '!H19</f>
        <v>0</v>
      </c>
      <c r="M17" s="293">
        <f t="shared" ref="M17:M80" si="7">E17-K17-L17</f>
        <v>67676.3</v>
      </c>
      <c r="N17" s="359">
        <f t="shared" ref="N17:N80" si="8">J17*K17/(SUM(K17:M17)+0.000001)</f>
        <v>0</v>
      </c>
      <c r="O17" s="331"/>
      <c r="P17" s="61"/>
      <c r="Q17" s="294"/>
      <c r="R17" s="292"/>
      <c r="S17" s="303"/>
    </row>
    <row r="18" spans="1:19" s="36" customFormat="1" ht="14.4">
      <c r="A18" s="36">
        <f t="shared" si="1"/>
        <v>3</v>
      </c>
      <c r="B18" s="526"/>
      <c r="C18" s="36" t="str">
        <f>VLOOKUP('Employee Salary Payroll Tax '!B20,'Employee Salary Payroll Tax '!$D$1:$E$7,2,FALSE)</f>
        <v>UA</v>
      </c>
      <c r="D18" s="61">
        <f t="shared" si="2"/>
        <v>0.03</v>
      </c>
      <c r="E18" s="351">
        <f>'Employee Salary Payroll Tax '!N20</f>
        <v>80423.490000000005</v>
      </c>
      <c r="F18" s="351">
        <f t="shared" si="3"/>
        <v>82836.194700000007</v>
      </c>
      <c r="G18" s="352"/>
      <c r="H18" s="351">
        <f t="shared" si="4"/>
        <v>0</v>
      </c>
      <c r="I18" s="351">
        <f t="shared" si="5"/>
        <v>2412.704700000002</v>
      </c>
      <c r="J18" s="351">
        <f t="shared" si="6"/>
        <v>0</v>
      </c>
      <c r="K18" s="293">
        <f>SUM('Employee Salary Payroll Tax '!I20:K20)</f>
        <v>68620.819999999992</v>
      </c>
      <c r="L18" s="293">
        <f>'Employee Salary Payroll Tax '!H20</f>
        <v>1832.47</v>
      </c>
      <c r="M18" s="293">
        <f t="shared" si="7"/>
        <v>9970.2000000000135</v>
      </c>
      <c r="N18" s="359">
        <f t="shared" si="8"/>
        <v>0</v>
      </c>
      <c r="O18" s="331"/>
      <c r="P18" s="61"/>
      <c r="Q18" s="294"/>
      <c r="R18" s="292"/>
      <c r="S18" s="303"/>
    </row>
    <row r="19" spans="1:19" s="36" customFormat="1" ht="14.4">
      <c r="A19" s="36">
        <f t="shared" si="1"/>
        <v>4</v>
      </c>
      <c r="B19" s="526"/>
      <c r="C19" s="36" t="str">
        <f>VLOOKUP('Employee Salary Payroll Tax '!B21,'Employee Salary Payroll Tax '!$D$1:$E$7,2,FALSE)</f>
        <v>NonUnion</v>
      </c>
      <c r="D19" s="61">
        <f t="shared" si="2"/>
        <v>2.98E-2</v>
      </c>
      <c r="E19" s="351">
        <f>'Employee Salary Payroll Tax '!N21</f>
        <v>94009.5</v>
      </c>
      <c r="F19" s="351">
        <f t="shared" si="3"/>
        <v>96810.983099999998</v>
      </c>
      <c r="G19" s="352"/>
      <c r="H19" s="351">
        <f t="shared" si="4"/>
        <v>0</v>
      </c>
      <c r="I19" s="351">
        <f t="shared" si="5"/>
        <v>2801.4830999999976</v>
      </c>
      <c r="J19" s="351">
        <f t="shared" si="6"/>
        <v>0</v>
      </c>
      <c r="K19" s="293">
        <f>SUM('Employee Salary Payroll Tax '!I21:K21)</f>
        <v>94009.5</v>
      </c>
      <c r="L19" s="293">
        <f>'Employee Salary Payroll Tax '!H21</f>
        <v>0</v>
      </c>
      <c r="M19" s="293">
        <f t="shared" si="7"/>
        <v>0</v>
      </c>
      <c r="N19" s="359">
        <f t="shared" si="8"/>
        <v>0</v>
      </c>
      <c r="O19" s="331"/>
      <c r="P19" s="61"/>
      <c r="Q19" s="294"/>
      <c r="R19" s="292"/>
      <c r="S19" s="303"/>
    </row>
    <row r="20" spans="1:19" s="36" customFormat="1" ht="14.4">
      <c r="A20" s="36">
        <f t="shared" si="1"/>
        <v>5</v>
      </c>
      <c r="B20" s="526"/>
      <c r="C20" s="36" t="str">
        <f>VLOOKUP('Employee Salary Payroll Tax '!B22,'Employee Salary Payroll Tax '!$D$1:$E$7,2,FALSE)</f>
        <v>UA</v>
      </c>
      <c r="D20" s="61">
        <f t="shared" si="2"/>
        <v>0.03</v>
      </c>
      <c r="E20" s="351">
        <f>'Employee Salary Payroll Tax '!N22</f>
        <v>70894.45</v>
      </c>
      <c r="F20" s="351">
        <f t="shared" si="3"/>
        <v>73021.283500000005</v>
      </c>
      <c r="G20" s="352"/>
      <c r="H20" s="351">
        <f t="shared" si="4"/>
        <v>0</v>
      </c>
      <c r="I20" s="351">
        <f t="shared" si="5"/>
        <v>2126.8335000000079</v>
      </c>
      <c r="J20" s="351">
        <f t="shared" si="6"/>
        <v>0</v>
      </c>
      <c r="K20" s="293">
        <f>SUM('Employee Salary Payroll Tax '!I22:K22)</f>
        <v>44592.84</v>
      </c>
      <c r="L20" s="293">
        <f>'Employee Salary Payroll Tax '!H22</f>
        <v>0</v>
      </c>
      <c r="M20" s="293">
        <f t="shared" si="7"/>
        <v>26301.61</v>
      </c>
      <c r="N20" s="359">
        <f t="shared" si="8"/>
        <v>0</v>
      </c>
      <c r="O20" s="331"/>
      <c r="P20" s="61"/>
      <c r="Q20" s="294"/>
      <c r="R20" s="292"/>
      <c r="S20" s="303"/>
    </row>
    <row r="21" spans="1:19" s="36" customFormat="1" ht="14.4">
      <c r="A21" s="36">
        <f t="shared" si="1"/>
        <v>6</v>
      </c>
      <c r="B21" s="526"/>
      <c r="C21" s="36" t="str">
        <f>VLOOKUP('Employee Salary Payroll Tax '!B23,'Employee Salary Payroll Tax '!$D$1:$E$7,2,FALSE)</f>
        <v>IBEW</v>
      </c>
      <c r="D21" s="61">
        <f t="shared" si="2"/>
        <v>6.875E-3</v>
      </c>
      <c r="E21" s="351">
        <f>'Employee Salary Payroll Tax '!N23</f>
        <v>18198.009999999998</v>
      </c>
      <c r="F21" s="351">
        <f t="shared" si="3"/>
        <v>18323.121318749996</v>
      </c>
      <c r="G21" s="352"/>
      <c r="H21" s="351">
        <f t="shared" si="4"/>
        <v>0</v>
      </c>
      <c r="I21" s="351">
        <f t="shared" si="5"/>
        <v>125.11131874999774</v>
      </c>
      <c r="J21" s="351">
        <f t="shared" si="6"/>
        <v>0</v>
      </c>
      <c r="K21" s="293">
        <f>SUM('Employee Salary Payroll Tax '!I23:K23)</f>
        <v>18254.859999999997</v>
      </c>
      <c r="L21" s="293">
        <f>'Employee Salary Payroll Tax '!H23</f>
        <v>0</v>
      </c>
      <c r="M21" s="293">
        <f t="shared" si="7"/>
        <v>-56.849999999998545</v>
      </c>
      <c r="N21" s="359">
        <f t="shared" si="8"/>
        <v>0</v>
      </c>
      <c r="O21" s="331"/>
      <c r="P21" s="61"/>
      <c r="Q21" s="294"/>
      <c r="R21" s="292"/>
      <c r="S21" s="303"/>
    </row>
    <row r="22" spans="1:19" s="36" customFormat="1" ht="14.4">
      <c r="A22" s="36">
        <f t="shared" si="1"/>
        <v>7</v>
      </c>
      <c r="B22" s="526"/>
      <c r="C22" s="36" t="str">
        <f>VLOOKUP('Employee Salary Payroll Tax '!B24,'Employee Salary Payroll Tax '!$D$1:$E$7,2,FALSE)</f>
        <v>NonUnion</v>
      </c>
      <c r="D22" s="61">
        <f t="shared" si="2"/>
        <v>2.98E-2</v>
      </c>
      <c r="E22" s="351">
        <f>'Employee Salary Payroll Tax '!N24</f>
        <v>19805.98</v>
      </c>
      <c r="F22" s="351">
        <f t="shared" si="3"/>
        <v>20396.198204</v>
      </c>
      <c r="G22" s="352"/>
      <c r="H22" s="351">
        <f t="shared" si="4"/>
        <v>0</v>
      </c>
      <c r="I22" s="351">
        <f t="shared" si="5"/>
        <v>590.2182040000007</v>
      </c>
      <c r="J22" s="351">
        <f t="shared" si="6"/>
        <v>0</v>
      </c>
      <c r="K22" s="293">
        <f>SUM('Employee Salary Payroll Tax '!I24:K24)</f>
        <v>19813.68</v>
      </c>
      <c r="L22" s="293">
        <f>'Employee Salary Payroll Tax '!H24</f>
        <v>0</v>
      </c>
      <c r="M22" s="293">
        <f t="shared" si="7"/>
        <v>-7.7000000000007276</v>
      </c>
      <c r="N22" s="359">
        <f t="shared" si="8"/>
        <v>0</v>
      </c>
      <c r="O22" s="331"/>
      <c r="P22" s="61"/>
      <c r="Q22" s="294"/>
      <c r="R22" s="292"/>
      <c r="S22" s="303"/>
    </row>
    <row r="23" spans="1:19" s="36" customFormat="1" ht="14.4">
      <c r="A23" s="36">
        <f t="shared" si="1"/>
        <v>8</v>
      </c>
      <c r="B23" s="526"/>
      <c r="C23" s="36" t="str">
        <f>VLOOKUP('Employee Salary Payroll Tax '!B25,'Employee Salary Payroll Tax '!$D$1:$E$7,2,FALSE)</f>
        <v>NonUnion</v>
      </c>
      <c r="D23" s="61">
        <f t="shared" si="2"/>
        <v>2.98E-2</v>
      </c>
      <c r="E23" s="351">
        <f>'Employee Salary Payroll Tax '!N25</f>
        <v>64777.440000000002</v>
      </c>
      <c r="F23" s="351">
        <f t="shared" si="3"/>
        <v>66707.807712000009</v>
      </c>
      <c r="G23" s="352"/>
      <c r="H23" s="351">
        <f t="shared" si="4"/>
        <v>0</v>
      </c>
      <c r="I23" s="351">
        <f t="shared" si="5"/>
        <v>1930.3677120000066</v>
      </c>
      <c r="J23" s="351">
        <f t="shared" si="6"/>
        <v>0</v>
      </c>
      <c r="K23" s="293">
        <f>SUM('Employee Salary Payroll Tax '!I25:K25)</f>
        <v>22714.239999999998</v>
      </c>
      <c r="L23" s="293">
        <f>'Employee Salary Payroll Tax '!H25</f>
        <v>18836.22</v>
      </c>
      <c r="M23" s="293">
        <f t="shared" si="7"/>
        <v>23226.980000000003</v>
      </c>
      <c r="N23" s="359">
        <f t="shared" si="8"/>
        <v>0</v>
      </c>
      <c r="O23" s="45"/>
      <c r="P23" s="61"/>
      <c r="Q23" s="294"/>
      <c r="R23" s="292"/>
      <c r="S23" s="303"/>
    </row>
    <row r="24" spans="1:19" s="36" customFormat="1" ht="14.4">
      <c r="A24" s="36">
        <f t="shared" si="1"/>
        <v>9</v>
      </c>
      <c r="B24" s="526"/>
      <c r="C24" s="36" t="str">
        <f>VLOOKUP('Employee Salary Payroll Tax '!B26,'Employee Salary Payroll Tax '!$D$1:$E$7,2,FALSE)</f>
        <v>NonUnion</v>
      </c>
      <c r="D24" s="61">
        <f t="shared" si="2"/>
        <v>2.98E-2</v>
      </c>
      <c r="E24" s="351">
        <f>'Employee Salary Payroll Tax '!N26</f>
        <v>92114.64</v>
      </c>
      <c r="F24" s="351">
        <f t="shared" si="3"/>
        <v>94859.656272000007</v>
      </c>
      <c r="G24" s="352"/>
      <c r="H24" s="351">
        <f t="shared" si="4"/>
        <v>0</v>
      </c>
      <c r="I24" s="351">
        <f t="shared" si="5"/>
        <v>2745.016272000008</v>
      </c>
      <c r="J24" s="351">
        <f t="shared" si="6"/>
        <v>0</v>
      </c>
      <c r="K24" s="293">
        <f>SUM('Employee Salary Payroll Tax '!I26:K26)</f>
        <v>56081.520000000004</v>
      </c>
      <c r="L24" s="293">
        <f>'Employee Salary Payroll Tax '!H26</f>
        <v>0</v>
      </c>
      <c r="M24" s="293">
        <f t="shared" si="7"/>
        <v>36033.119999999995</v>
      </c>
      <c r="N24" s="359">
        <f t="shared" si="8"/>
        <v>0</v>
      </c>
      <c r="O24" s="45"/>
      <c r="P24" s="61"/>
      <c r="Q24" s="294"/>
      <c r="R24" s="292"/>
      <c r="S24" s="303"/>
    </row>
    <row r="25" spans="1:19" s="36" customFormat="1" ht="14.4">
      <c r="A25" s="36">
        <f t="shared" si="1"/>
        <v>10</v>
      </c>
      <c r="B25" s="526"/>
      <c r="C25" s="36" t="str">
        <f>VLOOKUP('Employee Salary Payroll Tax '!B27,'Employee Salary Payroll Tax '!$D$1:$E$7,2,FALSE)</f>
        <v>NonUnion</v>
      </c>
      <c r="D25" s="61">
        <f t="shared" si="2"/>
        <v>2.98E-2</v>
      </c>
      <c r="E25" s="351">
        <f>'Employee Salary Payroll Tax '!N27</f>
        <v>80154.429999999993</v>
      </c>
      <c r="F25" s="351">
        <f t="shared" si="3"/>
        <v>82543.032013999997</v>
      </c>
      <c r="G25" s="352"/>
      <c r="H25" s="351">
        <f t="shared" si="4"/>
        <v>0</v>
      </c>
      <c r="I25" s="351">
        <f t="shared" si="5"/>
        <v>2388.6020140000037</v>
      </c>
      <c r="J25" s="351">
        <f t="shared" si="6"/>
        <v>0</v>
      </c>
      <c r="K25" s="293">
        <f>SUM('Employee Salary Payroll Tax '!I27:K27)</f>
        <v>4987.58</v>
      </c>
      <c r="L25" s="293">
        <f>'Employee Salary Payroll Tax '!H27</f>
        <v>41.09</v>
      </c>
      <c r="M25" s="293">
        <f t="shared" si="7"/>
        <v>75125.759999999995</v>
      </c>
      <c r="N25" s="359">
        <f t="shared" si="8"/>
        <v>0</v>
      </c>
      <c r="O25" s="45"/>
      <c r="P25" s="61"/>
      <c r="Q25" s="294"/>
      <c r="R25" s="292"/>
      <c r="S25" s="303"/>
    </row>
    <row r="26" spans="1:19" s="36" customFormat="1" ht="14.4">
      <c r="A26" s="36">
        <f t="shared" si="1"/>
        <v>11</v>
      </c>
      <c r="B26" s="526"/>
      <c r="C26" s="36" t="str">
        <f>VLOOKUP('Employee Salary Payroll Tax '!B28,'Employee Salary Payroll Tax '!$D$1:$E$7,2,FALSE)</f>
        <v>UA</v>
      </c>
      <c r="D26" s="61">
        <f t="shared" si="2"/>
        <v>0.03</v>
      </c>
      <c r="E26" s="351">
        <f>'Employee Salary Payroll Tax '!N28</f>
        <v>67011.61</v>
      </c>
      <c r="F26" s="351">
        <f t="shared" si="3"/>
        <v>69021.958299999998</v>
      </c>
      <c r="G26" s="352"/>
      <c r="H26" s="351">
        <f t="shared" si="4"/>
        <v>0</v>
      </c>
      <c r="I26" s="351">
        <f t="shared" si="5"/>
        <v>2010.3482999999978</v>
      </c>
      <c r="J26" s="351">
        <f t="shared" si="6"/>
        <v>0</v>
      </c>
      <c r="K26" s="293">
        <f>SUM('Employee Salary Payroll Tax '!I28:K28)</f>
        <v>27257.97</v>
      </c>
      <c r="L26" s="293">
        <f>'Employee Salary Payroll Tax '!H28</f>
        <v>0</v>
      </c>
      <c r="M26" s="293">
        <f t="shared" si="7"/>
        <v>39753.64</v>
      </c>
      <c r="N26" s="359">
        <f t="shared" si="8"/>
        <v>0</v>
      </c>
      <c r="O26" s="45"/>
      <c r="P26" s="61"/>
      <c r="Q26" s="294"/>
      <c r="R26" s="292"/>
      <c r="S26" s="303"/>
    </row>
    <row r="27" spans="1:19" s="36" customFormat="1" ht="14.4">
      <c r="A27" s="36">
        <f t="shared" si="1"/>
        <v>12</v>
      </c>
      <c r="B27" s="526"/>
      <c r="C27" s="36" t="str">
        <f>VLOOKUP('Employee Salary Payroll Tax '!B29,'Employee Salary Payroll Tax '!$D$1:$E$7,2,FALSE)</f>
        <v>NonUnion</v>
      </c>
      <c r="D27" s="61">
        <f t="shared" si="2"/>
        <v>2.98E-2</v>
      </c>
      <c r="E27" s="351">
        <f>'Employee Salary Payroll Tax '!N29</f>
        <v>73977.22</v>
      </c>
      <c r="F27" s="351">
        <f t="shared" si="3"/>
        <v>76181.741156000004</v>
      </c>
      <c r="G27" s="352"/>
      <c r="H27" s="351">
        <f t="shared" si="4"/>
        <v>0</v>
      </c>
      <c r="I27" s="351">
        <f t="shared" si="5"/>
        <v>2204.5211560000025</v>
      </c>
      <c r="J27" s="351">
        <f t="shared" si="6"/>
        <v>0</v>
      </c>
      <c r="K27" s="293">
        <f>SUM('Employee Salary Payroll Tax '!I29:K29)</f>
        <v>18001.989999999998</v>
      </c>
      <c r="L27" s="293">
        <f>'Employee Salary Payroll Tax '!H29</f>
        <v>0</v>
      </c>
      <c r="M27" s="293">
        <f t="shared" si="7"/>
        <v>55975.23</v>
      </c>
      <c r="N27" s="359">
        <f t="shared" si="8"/>
        <v>0</v>
      </c>
      <c r="O27" s="331"/>
      <c r="P27" s="61"/>
      <c r="Q27" s="294"/>
      <c r="R27" s="292"/>
      <c r="S27" s="303"/>
    </row>
    <row r="28" spans="1:19" s="36" customFormat="1" ht="14.4">
      <c r="A28" s="36">
        <f t="shared" si="1"/>
        <v>13</v>
      </c>
      <c r="B28" s="526"/>
      <c r="C28" s="36" t="str">
        <f>VLOOKUP('Employee Salary Payroll Tax '!B30,'Employee Salary Payroll Tax '!$D$1:$E$7,2,FALSE)</f>
        <v>NonUnion</v>
      </c>
      <c r="D28" s="61">
        <f t="shared" si="2"/>
        <v>2.98E-2</v>
      </c>
      <c r="E28" s="351">
        <f>'Employee Salary Payroll Tax '!N30</f>
        <v>99633.73</v>
      </c>
      <c r="F28" s="351">
        <f t="shared" si="3"/>
        <v>102602.815154</v>
      </c>
      <c r="G28" s="352"/>
      <c r="H28" s="351">
        <f t="shared" si="4"/>
        <v>0</v>
      </c>
      <c r="I28" s="351">
        <f t="shared" si="5"/>
        <v>2969.0851540000003</v>
      </c>
      <c r="J28" s="351">
        <f t="shared" si="6"/>
        <v>0</v>
      </c>
      <c r="K28" s="293">
        <f>SUM('Employee Salary Payroll Tax '!I30:K30)</f>
        <v>14856.66</v>
      </c>
      <c r="L28" s="293">
        <f>'Employee Salary Payroll Tax '!H30</f>
        <v>0</v>
      </c>
      <c r="M28" s="293">
        <f t="shared" si="7"/>
        <v>84777.069999999992</v>
      </c>
      <c r="N28" s="359">
        <f t="shared" si="8"/>
        <v>0</v>
      </c>
      <c r="O28" s="331"/>
      <c r="P28" s="61"/>
      <c r="Q28" s="294"/>
      <c r="R28" s="292"/>
      <c r="S28" s="303"/>
    </row>
    <row r="29" spans="1:19" s="36" customFormat="1" ht="14.4">
      <c r="A29" s="36">
        <f t="shared" si="1"/>
        <v>14</v>
      </c>
      <c r="B29" s="526"/>
      <c r="C29" s="36" t="str">
        <f>VLOOKUP('Employee Salary Payroll Tax '!B31,'Employee Salary Payroll Tax '!$D$1:$E$7,2,FALSE)</f>
        <v>NonUnion</v>
      </c>
      <c r="D29" s="61">
        <f t="shared" si="2"/>
        <v>2.98E-2</v>
      </c>
      <c r="E29" s="351">
        <f>'Employee Salary Payroll Tax '!N31</f>
        <v>99058.72</v>
      </c>
      <c r="F29" s="351">
        <f t="shared" si="3"/>
        <v>102010.66985600001</v>
      </c>
      <c r="G29" s="352"/>
      <c r="H29" s="351">
        <f t="shared" si="4"/>
        <v>0</v>
      </c>
      <c r="I29" s="351">
        <f t="shared" si="5"/>
        <v>2951.9498560000065</v>
      </c>
      <c r="J29" s="351">
        <f t="shared" si="6"/>
        <v>0</v>
      </c>
      <c r="K29" s="293">
        <f>SUM('Employee Salary Payroll Tax '!I31:K31)</f>
        <v>99058.72</v>
      </c>
      <c r="L29" s="293">
        <f>'Employee Salary Payroll Tax '!H31</f>
        <v>0</v>
      </c>
      <c r="M29" s="293">
        <f t="shared" si="7"/>
        <v>0</v>
      </c>
      <c r="N29" s="359">
        <f t="shared" si="8"/>
        <v>0</v>
      </c>
      <c r="O29" s="331"/>
      <c r="P29" s="61"/>
      <c r="Q29" s="294"/>
      <c r="R29" s="292"/>
      <c r="S29" s="303"/>
    </row>
    <row r="30" spans="1:19" s="36" customFormat="1" ht="14.4">
      <c r="A30" s="36">
        <f t="shared" si="1"/>
        <v>15</v>
      </c>
      <c r="B30" s="526"/>
      <c r="C30" s="36" t="str">
        <f>VLOOKUP('Employee Salary Payroll Tax '!B32,'Employee Salary Payroll Tax '!$D$1:$E$7,2,FALSE)</f>
        <v>IBEW</v>
      </c>
      <c r="D30" s="61">
        <f t="shared" si="2"/>
        <v>6.875E-3</v>
      </c>
      <c r="E30" s="351">
        <f>'Employee Salary Payroll Tax '!N32</f>
        <v>113765.52</v>
      </c>
      <c r="F30" s="351">
        <f t="shared" si="3"/>
        <v>114547.65794999999</v>
      </c>
      <c r="G30" s="352"/>
      <c r="H30" s="351">
        <f t="shared" si="4"/>
        <v>0</v>
      </c>
      <c r="I30" s="351">
        <f t="shared" si="5"/>
        <v>782.13794999998936</v>
      </c>
      <c r="J30" s="351">
        <f t="shared" si="6"/>
        <v>0</v>
      </c>
      <c r="K30" s="293">
        <f>SUM('Employee Salary Payroll Tax '!I32:K32)</f>
        <v>13090.349999999999</v>
      </c>
      <c r="L30" s="293">
        <f>'Employee Salary Payroll Tax '!H32</f>
        <v>0</v>
      </c>
      <c r="M30" s="293">
        <f t="shared" si="7"/>
        <v>100675.17000000001</v>
      </c>
      <c r="N30" s="359">
        <f t="shared" si="8"/>
        <v>0</v>
      </c>
      <c r="O30" s="331"/>
      <c r="P30" s="61"/>
      <c r="Q30" s="294"/>
      <c r="R30" s="292"/>
      <c r="S30" s="303"/>
    </row>
    <row r="31" spans="1:19" s="36" customFormat="1" ht="14.4">
      <c r="A31" s="36">
        <f t="shared" si="1"/>
        <v>16</v>
      </c>
      <c r="B31" s="526"/>
      <c r="C31" s="36" t="str">
        <f>VLOOKUP('Employee Salary Payroll Tax '!B33,'Employee Salary Payroll Tax '!$D$1:$E$7,2,FALSE)</f>
        <v>IBEW</v>
      </c>
      <c r="D31" s="61">
        <f t="shared" si="2"/>
        <v>6.875E-3</v>
      </c>
      <c r="E31" s="351">
        <f>'Employee Salary Payroll Tax '!N33</f>
        <v>13801.15</v>
      </c>
      <c r="F31" s="351">
        <f t="shared" si="3"/>
        <v>13896.032906249999</v>
      </c>
      <c r="G31" s="352"/>
      <c r="H31" s="351">
        <f t="shared" si="4"/>
        <v>0</v>
      </c>
      <c r="I31" s="351">
        <f t="shared" si="5"/>
        <v>94.882906249998996</v>
      </c>
      <c r="J31" s="351">
        <f t="shared" si="6"/>
        <v>0</v>
      </c>
      <c r="K31" s="293">
        <f>SUM('Employee Salary Payroll Tax '!I33:K33)</f>
        <v>13915.67</v>
      </c>
      <c r="L31" s="293">
        <f>'Employee Salary Payroll Tax '!H33</f>
        <v>-0.09</v>
      </c>
      <c r="M31" s="293">
        <f t="shared" si="7"/>
        <v>-114.43000000000043</v>
      </c>
      <c r="N31" s="359">
        <f t="shared" si="8"/>
        <v>0</v>
      </c>
      <c r="O31" s="331"/>
      <c r="P31" s="61"/>
      <c r="Q31" s="294"/>
      <c r="R31" s="292"/>
      <c r="S31" s="303"/>
    </row>
    <row r="32" spans="1:19" s="36" customFormat="1" ht="14.4">
      <c r="A32" s="36">
        <f t="shared" si="1"/>
        <v>17</v>
      </c>
      <c r="B32" s="526"/>
      <c r="C32" s="36" t="str">
        <f>VLOOKUP('Employee Salary Payroll Tax '!B34,'Employee Salary Payroll Tax '!$D$1:$E$7,2,FALSE)</f>
        <v>NonUnion</v>
      </c>
      <c r="D32" s="61">
        <f t="shared" si="2"/>
        <v>2.98E-2</v>
      </c>
      <c r="E32" s="351">
        <f>'Employee Salary Payroll Tax '!N34</f>
        <v>42749.48</v>
      </c>
      <c r="F32" s="351">
        <f t="shared" si="3"/>
        <v>44023.414504000008</v>
      </c>
      <c r="G32" s="352"/>
      <c r="H32" s="351">
        <f t="shared" si="4"/>
        <v>0</v>
      </c>
      <c r="I32" s="351">
        <f t="shared" si="5"/>
        <v>1273.9345040000044</v>
      </c>
      <c r="J32" s="351">
        <f t="shared" si="6"/>
        <v>0</v>
      </c>
      <c r="K32" s="293">
        <f>SUM('Employee Salary Payroll Tax '!I34:K34)</f>
        <v>37662.949999999997</v>
      </c>
      <c r="L32" s="293">
        <f>'Employee Salary Payroll Tax '!H34</f>
        <v>855</v>
      </c>
      <c r="M32" s="293">
        <f t="shared" si="7"/>
        <v>4231.5300000000061</v>
      </c>
      <c r="N32" s="359">
        <f t="shared" si="8"/>
        <v>0</v>
      </c>
      <c r="O32" s="331"/>
      <c r="P32" s="61"/>
      <c r="Q32" s="294"/>
      <c r="R32" s="292"/>
      <c r="S32" s="303"/>
    </row>
    <row r="33" spans="1:19" s="36" customFormat="1" ht="14.4">
      <c r="A33" s="36">
        <f t="shared" si="1"/>
        <v>18</v>
      </c>
      <c r="B33" s="526"/>
      <c r="C33" s="36" t="str">
        <f>VLOOKUP('Employee Salary Payroll Tax '!B35,'Employee Salary Payroll Tax '!$D$1:$E$7,2,FALSE)</f>
        <v>NonUnion</v>
      </c>
      <c r="D33" s="61">
        <f t="shared" si="2"/>
        <v>2.98E-2</v>
      </c>
      <c r="E33" s="351">
        <f>'Employee Salary Payroll Tax '!N35</f>
        <v>5569.69</v>
      </c>
      <c r="F33" s="351">
        <f t="shared" si="3"/>
        <v>5735.6667619999998</v>
      </c>
      <c r="G33" s="352"/>
      <c r="H33" s="351">
        <f t="shared" si="4"/>
        <v>1430.3100000000004</v>
      </c>
      <c r="I33" s="351">
        <f t="shared" si="5"/>
        <v>165.97676200000024</v>
      </c>
      <c r="J33" s="351">
        <f t="shared" si="6"/>
        <v>0.99586057200000144</v>
      </c>
      <c r="K33" s="293">
        <f>SUM('Employee Salary Payroll Tax '!I35:K35)</f>
        <v>4957.0300000000007</v>
      </c>
      <c r="L33" s="293">
        <f>'Employee Salary Payroll Tax '!H35</f>
        <v>111.39</v>
      </c>
      <c r="M33" s="293">
        <f t="shared" si="7"/>
        <v>501.26999999999896</v>
      </c>
      <c r="N33" s="359">
        <f t="shared" si="8"/>
        <v>0.88631696384086922</v>
      </c>
      <c r="O33" s="331"/>
      <c r="P33" s="61"/>
      <c r="Q33" s="294"/>
      <c r="R33" s="292"/>
      <c r="S33" s="303"/>
    </row>
    <row r="34" spans="1:19" s="36" customFormat="1" ht="14.4">
      <c r="A34" s="36">
        <f t="shared" si="1"/>
        <v>19</v>
      </c>
      <c r="B34" s="526"/>
      <c r="C34" s="36" t="str">
        <f>VLOOKUP('Employee Salary Payroll Tax '!B36,'Employee Salary Payroll Tax '!$D$1:$E$7,2,FALSE)</f>
        <v>IBEW</v>
      </c>
      <c r="D34" s="61">
        <f t="shared" si="2"/>
        <v>6.875E-3</v>
      </c>
      <c r="E34" s="351">
        <f>'Employee Salary Payroll Tax '!N36</f>
        <v>24026.99</v>
      </c>
      <c r="F34" s="351">
        <f t="shared" si="3"/>
        <v>24192.17555625</v>
      </c>
      <c r="G34" s="352"/>
      <c r="H34" s="351">
        <f t="shared" si="4"/>
        <v>0</v>
      </c>
      <c r="I34" s="351">
        <f t="shared" si="5"/>
        <v>165.18555624999863</v>
      </c>
      <c r="J34" s="351">
        <f t="shared" si="6"/>
        <v>0</v>
      </c>
      <c r="K34" s="293">
        <f>SUM('Employee Salary Payroll Tax '!I36:K36)</f>
        <v>19926.46</v>
      </c>
      <c r="L34" s="293">
        <f>'Employee Salary Payroll Tax '!H36</f>
        <v>0</v>
      </c>
      <c r="M34" s="293">
        <f t="shared" si="7"/>
        <v>4100.5300000000025</v>
      </c>
      <c r="N34" s="359">
        <f t="shared" si="8"/>
        <v>0</v>
      </c>
      <c r="O34" s="331"/>
      <c r="P34" s="61"/>
      <c r="Q34" s="294"/>
      <c r="R34" s="292"/>
      <c r="S34" s="303"/>
    </row>
    <row r="35" spans="1:19" s="36" customFormat="1" ht="14.4">
      <c r="A35" s="36">
        <f t="shared" si="1"/>
        <v>20</v>
      </c>
      <c r="B35" s="526"/>
      <c r="C35" s="36" t="str">
        <f>VLOOKUP('Employee Salary Payroll Tax '!B37,'Employee Salary Payroll Tax '!$D$1:$E$7,2,FALSE)</f>
        <v>NonUnion</v>
      </c>
      <c r="D35" s="61">
        <f t="shared" si="2"/>
        <v>2.98E-2</v>
      </c>
      <c r="E35" s="351">
        <f>'Employee Salary Payroll Tax '!N37</f>
        <v>1951.97</v>
      </c>
      <c r="F35" s="351">
        <f t="shared" si="3"/>
        <v>2010.1387060000002</v>
      </c>
      <c r="G35" s="352"/>
      <c r="H35" s="351">
        <f t="shared" si="4"/>
        <v>5048.03</v>
      </c>
      <c r="I35" s="351">
        <f t="shared" si="5"/>
        <v>58.168706000000157</v>
      </c>
      <c r="J35" s="351">
        <f t="shared" si="6"/>
        <v>0.34901223600000092</v>
      </c>
      <c r="K35" s="293">
        <f>SUM('Employee Salary Payroll Tax '!I37:K37)</f>
        <v>1958.29</v>
      </c>
      <c r="L35" s="293">
        <f>'Employee Salary Payroll Tax '!H37</f>
        <v>0</v>
      </c>
      <c r="M35" s="293">
        <f t="shared" si="7"/>
        <v>-6.3199999999999363</v>
      </c>
      <c r="N35" s="359">
        <f t="shared" si="8"/>
        <v>0.35014225182062197</v>
      </c>
      <c r="O35" s="331"/>
      <c r="P35" s="61"/>
      <c r="Q35" s="294"/>
      <c r="R35" s="292"/>
      <c r="S35" s="303"/>
    </row>
    <row r="36" spans="1:19" s="36" customFormat="1" ht="14.4">
      <c r="A36" s="36">
        <f t="shared" si="1"/>
        <v>21</v>
      </c>
      <c r="B36" s="526"/>
      <c r="C36" s="36" t="str">
        <f>VLOOKUP('Employee Salary Payroll Tax '!B38,'Employee Salary Payroll Tax '!$D$1:$E$7,2,FALSE)</f>
        <v>IBEW</v>
      </c>
      <c r="D36" s="61">
        <f t="shared" si="2"/>
        <v>6.875E-3</v>
      </c>
      <c r="E36" s="351">
        <f>'Employee Salary Payroll Tax '!N38</f>
        <v>51595.24</v>
      </c>
      <c r="F36" s="351">
        <f t="shared" si="3"/>
        <v>51949.957274999993</v>
      </c>
      <c r="G36" s="352"/>
      <c r="H36" s="351">
        <f t="shared" si="4"/>
        <v>0</v>
      </c>
      <c r="I36" s="351">
        <f t="shared" si="5"/>
        <v>354.71727499999542</v>
      </c>
      <c r="J36" s="351">
        <f t="shared" si="6"/>
        <v>0</v>
      </c>
      <c r="K36" s="293">
        <f>SUM('Employee Salary Payroll Tax '!I38:K38)</f>
        <v>51595.24</v>
      </c>
      <c r="L36" s="293">
        <f>'Employee Salary Payroll Tax '!H38</f>
        <v>0</v>
      </c>
      <c r="M36" s="293">
        <f t="shared" si="7"/>
        <v>0</v>
      </c>
      <c r="N36" s="359">
        <f t="shared" si="8"/>
        <v>0</v>
      </c>
      <c r="O36" s="331"/>
      <c r="P36" s="61"/>
      <c r="Q36" s="294"/>
      <c r="R36" s="292"/>
      <c r="S36" s="303"/>
    </row>
    <row r="37" spans="1:19" s="36" customFormat="1" ht="14.4">
      <c r="A37" s="36">
        <f t="shared" si="1"/>
        <v>22</v>
      </c>
      <c r="B37" s="526"/>
      <c r="C37" s="36" t="str">
        <f>VLOOKUP('Employee Salary Payroll Tax '!B39,'Employee Salary Payroll Tax '!$D$1:$E$7,2,FALSE)</f>
        <v>UA</v>
      </c>
      <c r="D37" s="61">
        <f t="shared" si="2"/>
        <v>0.03</v>
      </c>
      <c r="E37" s="351">
        <f>'Employee Salary Payroll Tax '!N39</f>
        <v>81089.94</v>
      </c>
      <c r="F37" s="351">
        <f t="shared" si="3"/>
        <v>83522.638200000001</v>
      </c>
      <c r="G37" s="352"/>
      <c r="H37" s="351">
        <f t="shared" si="4"/>
        <v>0</v>
      </c>
      <c r="I37" s="351">
        <f t="shared" si="5"/>
        <v>2432.6981999999989</v>
      </c>
      <c r="J37" s="351">
        <f t="shared" si="6"/>
        <v>0</v>
      </c>
      <c r="K37" s="293">
        <f>SUM('Employee Salary Payroll Tax '!I39:K39)</f>
        <v>36747.39</v>
      </c>
      <c r="L37" s="293">
        <f>'Employee Salary Payroll Tax '!H39</f>
        <v>0</v>
      </c>
      <c r="M37" s="293">
        <f t="shared" si="7"/>
        <v>44342.55</v>
      </c>
      <c r="N37" s="359">
        <f t="shared" si="8"/>
        <v>0</v>
      </c>
      <c r="O37" s="331"/>
      <c r="P37" s="61"/>
      <c r="Q37" s="294"/>
      <c r="R37" s="292"/>
      <c r="S37" s="303"/>
    </row>
    <row r="38" spans="1:19" s="36" customFormat="1" ht="14.4">
      <c r="A38" s="36">
        <f t="shared" si="1"/>
        <v>23</v>
      </c>
      <c r="B38" s="526"/>
      <c r="C38" s="36" t="str">
        <f>VLOOKUP('Employee Salary Payroll Tax '!B40,'Employee Salary Payroll Tax '!$D$1:$E$7,2,FALSE)</f>
        <v>NonUnion</v>
      </c>
      <c r="D38" s="61">
        <f t="shared" si="2"/>
        <v>2.98E-2</v>
      </c>
      <c r="E38" s="351">
        <f>'Employee Salary Payroll Tax '!N40</f>
        <v>28973.84</v>
      </c>
      <c r="F38" s="351">
        <f t="shared" si="3"/>
        <v>29837.260432000003</v>
      </c>
      <c r="G38" s="352"/>
      <c r="H38" s="351">
        <f t="shared" si="4"/>
        <v>0</v>
      </c>
      <c r="I38" s="351">
        <f t="shared" si="5"/>
        <v>863.42043200000262</v>
      </c>
      <c r="J38" s="351">
        <f t="shared" si="6"/>
        <v>0</v>
      </c>
      <c r="K38" s="293">
        <f>SUM('Employee Salary Payroll Tax '!I40:K40)</f>
        <v>463.1</v>
      </c>
      <c r="L38" s="293">
        <f>'Employee Salary Payroll Tax '!H40</f>
        <v>0</v>
      </c>
      <c r="M38" s="293">
        <f t="shared" si="7"/>
        <v>28510.74</v>
      </c>
      <c r="N38" s="359">
        <f t="shared" si="8"/>
        <v>0</v>
      </c>
      <c r="O38" s="331"/>
      <c r="P38" s="61"/>
      <c r="Q38" s="294"/>
      <c r="R38" s="292"/>
      <c r="S38" s="303"/>
    </row>
    <row r="39" spans="1:19" s="36" customFormat="1" ht="14.4">
      <c r="A39" s="36">
        <f t="shared" si="1"/>
        <v>24</v>
      </c>
      <c r="B39" s="526"/>
      <c r="C39" s="36" t="str">
        <f>VLOOKUP('Employee Salary Payroll Tax '!B41,'Employee Salary Payroll Tax '!$D$1:$E$7,2,FALSE)</f>
        <v>Not Assigned</v>
      </c>
      <c r="D39" s="61">
        <f t="shared" si="2"/>
        <v>0</v>
      </c>
      <c r="E39" s="351">
        <f>'Employee Salary Payroll Tax '!N41</f>
        <v>0.82</v>
      </c>
      <c r="F39" s="351">
        <f t="shared" si="3"/>
        <v>0.82</v>
      </c>
      <c r="G39" s="352"/>
      <c r="H39" s="351">
        <f t="shared" si="4"/>
        <v>6999.18</v>
      </c>
      <c r="I39" s="351">
        <f t="shared" si="5"/>
        <v>0</v>
      </c>
      <c r="J39" s="351">
        <f t="shared" si="6"/>
        <v>0</v>
      </c>
      <c r="K39" s="293">
        <f>SUM('Employee Salary Payroll Tax '!I41:K41)</f>
        <v>-171.5</v>
      </c>
      <c r="L39" s="293">
        <f>'Employee Salary Payroll Tax '!H41</f>
        <v>0</v>
      </c>
      <c r="M39" s="293">
        <f t="shared" si="7"/>
        <v>172.32</v>
      </c>
      <c r="N39" s="359">
        <f t="shared" si="8"/>
        <v>0</v>
      </c>
      <c r="O39" s="331"/>
      <c r="P39" s="61"/>
      <c r="Q39" s="294"/>
      <c r="R39" s="292"/>
      <c r="S39" s="303"/>
    </row>
    <row r="40" spans="1:19" s="36" customFormat="1" ht="14.4">
      <c r="A40" s="36">
        <f t="shared" si="1"/>
        <v>25</v>
      </c>
      <c r="B40" s="526"/>
      <c r="C40" s="36" t="str">
        <f>VLOOKUP('Employee Salary Payroll Tax '!B42,'Employee Salary Payroll Tax '!$D$1:$E$7,2,FALSE)</f>
        <v>NonUnion</v>
      </c>
      <c r="D40" s="61">
        <f t="shared" si="2"/>
        <v>2.98E-2</v>
      </c>
      <c r="E40" s="351">
        <f>'Employee Salary Payroll Tax '!N42</f>
        <v>127419.36</v>
      </c>
      <c r="F40" s="351">
        <f t="shared" si="3"/>
        <v>131216.456928</v>
      </c>
      <c r="G40" s="352"/>
      <c r="H40" s="351">
        <f t="shared" si="4"/>
        <v>0</v>
      </c>
      <c r="I40" s="351">
        <f t="shared" si="5"/>
        <v>3797.096927999999</v>
      </c>
      <c r="J40" s="351">
        <f t="shared" si="6"/>
        <v>0</v>
      </c>
      <c r="K40" s="293">
        <f>SUM('Employee Salary Payroll Tax '!I42:K42)</f>
        <v>127419.36000000002</v>
      </c>
      <c r="L40" s="293">
        <f>'Employee Salary Payroll Tax '!H42</f>
        <v>0</v>
      </c>
      <c r="M40" s="293">
        <f t="shared" si="7"/>
        <v>-1.4551915228366852E-11</v>
      </c>
      <c r="N40" s="359">
        <f t="shared" si="8"/>
        <v>0</v>
      </c>
      <c r="O40" s="331"/>
      <c r="P40" s="61"/>
      <c r="Q40" s="294"/>
      <c r="R40" s="292"/>
      <c r="S40" s="303"/>
    </row>
    <row r="41" spans="1:19" s="36" customFormat="1" ht="14.4">
      <c r="A41" s="36">
        <f t="shared" si="1"/>
        <v>26</v>
      </c>
      <c r="B41" s="526"/>
      <c r="C41" s="36" t="str">
        <f>VLOOKUP('Employee Salary Payroll Tax '!B43,'Employee Salary Payroll Tax '!$D$1:$E$7,2,FALSE)</f>
        <v>UA</v>
      </c>
      <c r="D41" s="61">
        <f t="shared" si="2"/>
        <v>0.03</v>
      </c>
      <c r="E41" s="351">
        <f>'Employee Salary Payroll Tax '!N43</f>
        <v>74671.95</v>
      </c>
      <c r="F41" s="351">
        <f t="shared" si="3"/>
        <v>76912.108500000002</v>
      </c>
      <c r="G41" s="352"/>
      <c r="H41" s="351">
        <f t="shared" si="4"/>
        <v>0</v>
      </c>
      <c r="I41" s="351">
        <f t="shared" si="5"/>
        <v>2240.158500000005</v>
      </c>
      <c r="J41" s="351">
        <f t="shared" si="6"/>
        <v>0</v>
      </c>
      <c r="K41" s="293">
        <f>SUM('Employee Salary Payroll Tax '!I43:K43)</f>
        <v>67131.72</v>
      </c>
      <c r="L41" s="293">
        <f>'Employee Salary Payroll Tax '!H43</f>
        <v>1637.87</v>
      </c>
      <c r="M41" s="293">
        <f t="shared" si="7"/>
        <v>5902.359999999996</v>
      </c>
      <c r="N41" s="359">
        <f t="shared" si="8"/>
        <v>0</v>
      </c>
      <c r="O41" s="331"/>
      <c r="P41" s="61"/>
      <c r="Q41" s="294"/>
      <c r="R41" s="292"/>
      <c r="S41" s="303"/>
    </row>
    <row r="42" spans="1:19" s="36" customFormat="1" ht="14.4">
      <c r="A42" s="36">
        <f t="shared" si="1"/>
        <v>27</v>
      </c>
      <c r="B42" s="526"/>
      <c r="C42" s="36" t="str">
        <f>VLOOKUP('Employee Salary Payroll Tax '!B44,'Employee Salary Payroll Tax '!$D$1:$E$7,2,FALSE)</f>
        <v>NonUnion</v>
      </c>
      <c r="D42" s="61">
        <f t="shared" si="2"/>
        <v>2.98E-2</v>
      </c>
      <c r="E42" s="351">
        <f>'Employee Salary Payroll Tax '!N44</f>
        <v>34950.44</v>
      </c>
      <c r="F42" s="351">
        <f t="shared" si="3"/>
        <v>35991.963112000005</v>
      </c>
      <c r="G42" s="352"/>
      <c r="H42" s="351">
        <f t="shared" si="4"/>
        <v>0</v>
      </c>
      <c r="I42" s="351">
        <f t="shared" si="5"/>
        <v>1041.5231120000026</v>
      </c>
      <c r="J42" s="351">
        <f t="shared" si="6"/>
        <v>0</v>
      </c>
      <c r="K42" s="293">
        <f>SUM('Employee Salary Payroll Tax '!I44:K44)</f>
        <v>34950.44</v>
      </c>
      <c r="L42" s="293">
        <f>'Employee Salary Payroll Tax '!H44</f>
        <v>0</v>
      </c>
      <c r="M42" s="293">
        <f t="shared" si="7"/>
        <v>0</v>
      </c>
      <c r="N42" s="359">
        <f t="shared" si="8"/>
        <v>0</v>
      </c>
      <c r="O42" s="331"/>
      <c r="P42" s="61"/>
      <c r="Q42" s="294"/>
      <c r="R42" s="292"/>
      <c r="S42" s="303"/>
    </row>
    <row r="43" spans="1:19" s="36" customFormat="1" ht="14.4">
      <c r="A43" s="36">
        <f t="shared" si="1"/>
        <v>28</v>
      </c>
      <c r="B43" s="526"/>
      <c r="C43" s="36" t="str">
        <f>VLOOKUP('Employee Salary Payroll Tax '!B45,'Employee Salary Payroll Tax '!$D$1:$E$7,2,FALSE)</f>
        <v>NonUnion</v>
      </c>
      <c r="D43" s="61">
        <f t="shared" si="2"/>
        <v>2.98E-2</v>
      </c>
      <c r="E43" s="351">
        <f>'Employee Salary Payroll Tax '!N45</f>
        <v>43089.79</v>
      </c>
      <c r="F43" s="351">
        <f t="shared" si="3"/>
        <v>44373.865742000002</v>
      </c>
      <c r="G43" s="352"/>
      <c r="H43" s="351">
        <f t="shared" si="4"/>
        <v>0</v>
      </c>
      <c r="I43" s="351">
        <f t="shared" si="5"/>
        <v>1284.0757420000009</v>
      </c>
      <c r="J43" s="351">
        <f t="shared" si="6"/>
        <v>0</v>
      </c>
      <c r="K43" s="293">
        <f>SUM('Employee Salary Payroll Tax '!I45:K45)</f>
        <v>20510.77</v>
      </c>
      <c r="L43" s="293">
        <f>'Employee Salary Payroll Tax '!H45</f>
        <v>0</v>
      </c>
      <c r="M43" s="293">
        <f t="shared" si="7"/>
        <v>22579.02</v>
      </c>
      <c r="N43" s="359">
        <f t="shared" si="8"/>
        <v>0</v>
      </c>
      <c r="O43" s="331"/>
      <c r="P43" s="61"/>
      <c r="Q43" s="294"/>
      <c r="R43" s="292"/>
      <c r="S43" s="303"/>
    </row>
    <row r="44" spans="1:19" s="36" customFormat="1" ht="14.4">
      <c r="A44" s="36">
        <f t="shared" si="1"/>
        <v>29</v>
      </c>
      <c r="B44" s="526"/>
      <c r="C44" s="36" t="str">
        <f>VLOOKUP('Employee Salary Payroll Tax '!B46,'Employee Salary Payroll Tax '!$D$1:$E$7,2,FALSE)</f>
        <v>UA</v>
      </c>
      <c r="D44" s="61">
        <f t="shared" si="2"/>
        <v>0.03</v>
      </c>
      <c r="E44" s="351">
        <f>'Employee Salary Payroll Tax '!N46</f>
        <v>78794.789999999994</v>
      </c>
      <c r="F44" s="351">
        <f t="shared" si="3"/>
        <v>81158.633699999991</v>
      </c>
      <c r="G44" s="352"/>
      <c r="H44" s="351">
        <f t="shared" si="4"/>
        <v>0</v>
      </c>
      <c r="I44" s="351">
        <f t="shared" si="5"/>
        <v>2363.8436999999976</v>
      </c>
      <c r="J44" s="351">
        <f t="shared" si="6"/>
        <v>0</v>
      </c>
      <c r="K44" s="293">
        <f>SUM('Employee Salary Payroll Tax '!I46:K46)</f>
        <v>73607.12</v>
      </c>
      <c r="L44" s="293">
        <f>'Employee Salary Payroll Tax '!H46</f>
        <v>1203.56</v>
      </c>
      <c r="M44" s="293">
        <f t="shared" si="7"/>
        <v>3984.1099999999983</v>
      </c>
      <c r="N44" s="359">
        <f t="shared" si="8"/>
        <v>0</v>
      </c>
      <c r="O44" s="331"/>
      <c r="P44" s="61"/>
      <c r="Q44" s="294"/>
      <c r="R44" s="292"/>
      <c r="S44" s="303"/>
    </row>
    <row r="45" spans="1:19" s="36" customFormat="1" ht="14.4">
      <c r="A45" s="36">
        <f t="shared" si="1"/>
        <v>30</v>
      </c>
      <c r="B45" s="526"/>
      <c r="C45" s="36" t="str">
        <f>VLOOKUP('Employee Salary Payroll Tax '!B47,'Employee Salary Payroll Tax '!$D$1:$E$7,2,FALSE)</f>
        <v>NonUnion</v>
      </c>
      <c r="D45" s="61">
        <f t="shared" si="2"/>
        <v>2.98E-2</v>
      </c>
      <c r="E45" s="351">
        <f>'Employee Salary Payroll Tax '!N47</f>
        <v>99653.94</v>
      </c>
      <c r="F45" s="351">
        <f t="shared" si="3"/>
        <v>102623.627412</v>
      </c>
      <c r="G45" s="352"/>
      <c r="H45" s="351">
        <f t="shared" si="4"/>
        <v>0</v>
      </c>
      <c r="I45" s="351">
        <f t="shared" si="5"/>
        <v>2969.6874119999993</v>
      </c>
      <c r="J45" s="351">
        <f t="shared" si="6"/>
        <v>0</v>
      </c>
      <c r="K45" s="293">
        <f>SUM('Employee Salary Payroll Tax '!I47:K47)</f>
        <v>28028.38</v>
      </c>
      <c r="L45" s="293">
        <f>'Employee Salary Payroll Tax '!H47</f>
        <v>0</v>
      </c>
      <c r="M45" s="293">
        <f t="shared" si="7"/>
        <v>71625.56</v>
      </c>
      <c r="N45" s="359">
        <f t="shared" si="8"/>
        <v>0</v>
      </c>
      <c r="O45" s="331"/>
      <c r="P45" s="61"/>
      <c r="Q45" s="294"/>
      <c r="R45" s="292"/>
      <c r="S45" s="303"/>
    </row>
    <row r="46" spans="1:19" s="36" customFormat="1" ht="14.4">
      <c r="A46" s="36">
        <f t="shared" si="1"/>
        <v>31</v>
      </c>
      <c r="B46" s="526"/>
      <c r="C46" s="36" t="str">
        <f>VLOOKUP('Employee Salary Payroll Tax '!B48,'Employee Salary Payroll Tax '!$D$1:$E$7,2,FALSE)</f>
        <v>UA</v>
      </c>
      <c r="D46" s="61">
        <f t="shared" si="2"/>
        <v>0.03</v>
      </c>
      <c r="E46" s="351">
        <f>'Employee Salary Payroll Tax '!N48</f>
        <v>79855.61</v>
      </c>
      <c r="F46" s="351">
        <f t="shared" si="3"/>
        <v>82251.278300000005</v>
      </c>
      <c r="G46" s="352"/>
      <c r="H46" s="351">
        <f t="shared" si="4"/>
        <v>0</v>
      </c>
      <c r="I46" s="351">
        <f t="shared" si="5"/>
        <v>2395.6683000000048</v>
      </c>
      <c r="J46" s="351">
        <f t="shared" si="6"/>
        <v>0</v>
      </c>
      <c r="K46" s="293">
        <f>SUM('Employee Salary Payroll Tax '!I48:K48)</f>
        <v>71916.63</v>
      </c>
      <c r="L46" s="293">
        <f>'Employee Salary Payroll Tax '!H48</f>
        <v>0</v>
      </c>
      <c r="M46" s="293">
        <f t="shared" si="7"/>
        <v>7938.9799999999959</v>
      </c>
      <c r="N46" s="359">
        <f t="shared" si="8"/>
        <v>0</v>
      </c>
      <c r="O46" s="331"/>
      <c r="P46" s="61"/>
      <c r="Q46" s="294"/>
      <c r="R46" s="292"/>
      <c r="S46" s="303"/>
    </row>
    <row r="47" spans="1:19" s="36" customFormat="1" ht="14.4">
      <c r="A47" s="36">
        <f t="shared" si="1"/>
        <v>32</v>
      </c>
      <c r="B47" s="526"/>
      <c r="C47" s="36" t="str">
        <f>VLOOKUP('Employee Salary Payroll Tax '!B49,'Employee Salary Payroll Tax '!$D$1:$E$7,2,FALSE)</f>
        <v>IBEW</v>
      </c>
      <c r="D47" s="61">
        <f t="shared" si="2"/>
        <v>6.875E-3</v>
      </c>
      <c r="E47" s="351">
        <f>'Employee Salary Payroll Tax '!N49</f>
        <v>24194.27</v>
      </c>
      <c r="F47" s="351">
        <f t="shared" si="3"/>
        <v>24360.605606249999</v>
      </c>
      <c r="G47" s="352"/>
      <c r="H47" s="351">
        <f t="shared" si="4"/>
        <v>0</v>
      </c>
      <c r="I47" s="351">
        <f t="shared" si="5"/>
        <v>166.33560624999882</v>
      </c>
      <c r="J47" s="351">
        <f t="shared" si="6"/>
        <v>0</v>
      </c>
      <c r="K47" s="293">
        <f>SUM('Employee Salary Payroll Tax '!I49:K49)</f>
        <v>24194.27</v>
      </c>
      <c r="L47" s="293">
        <f>'Employee Salary Payroll Tax '!H49</f>
        <v>0</v>
      </c>
      <c r="M47" s="293">
        <f t="shared" si="7"/>
        <v>0</v>
      </c>
      <c r="N47" s="359">
        <f t="shared" si="8"/>
        <v>0</v>
      </c>
      <c r="O47" s="331"/>
      <c r="P47" s="61"/>
      <c r="Q47" s="294"/>
      <c r="R47" s="292"/>
      <c r="S47" s="303"/>
    </row>
    <row r="48" spans="1:19" s="36" customFormat="1" ht="14.4">
      <c r="A48" s="36">
        <f t="shared" si="1"/>
        <v>33</v>
      </c>
      <c r="B48" s="526"/>
      <c r="C48" s="36" t="str">
        <f>VLOOKUP('Employee Salary Payroll Tax '!B50,'Employee Salary Payroll Tax '!$D$1:$E$7,2,FALSE)</f>
        <v>NonUnion</v>
      </c>
      <c r="D48" s="61">
        <f t="shared" si="2"/>
        <v>2.98E-2</v>
      </c>
      <c r="E48" s="351">
        <f>'Employee Salary Payroll Tax '!N50</f>
        <v>75548.47</v>
      </c>
      <c r="F48" s="351">
        <f t="shared" si="3"/>
        <v>77799.814406000005</v>
      </c>
      <c r="G48" s="352"/>
      <c r="H48" s="351">
        <f t="shared" si="4"/>
        <v>0</v>
      </c>
      <c r="I48" s="351">
        <f t="shared" si="5"/>
        <v>2251.3444060000038</v>
      </c>
      <c r="J48" s="351">
        <f t="shared" si="6"/>
        <v>0</v>
      </c>
      <c r="K48" s="293">
        <f>SUM('Employee Salary Payroll Tax '!I50:K50)</f>
        <v>47952.08</v>
      </c>
      <c r="L48" s="293">
        <f>'Employee Salary Payroll Tax '!H50</f>
        <v>0</v>
      </c>
      <c r="M48" s="293">
        <f t="shared" si="7"/>
        <v>27596.39</v>
      </c>
      <c r="N48" s="359">
        <f t="shared" si="8"/>
        <v>0</v>
      </c>
      <c r="O48" s="331"/>
      <c r="P48" s="61"/>
      <c r="Q48" s="294"/>
      <c r="R48" s="292"/>
      <c r="S48" s="303"/>
    </row>
    <row r="49" spans="1:19" s="36" customFormat="1" ht="14.4">
      <c r="A49" s="36">
        <f t="shared" si="1"/>
        <v>34</v>
      </c>
      <c r="B49" s="526"/>
      <c r="C49" s="36" t="str">
        <f>VLOOKUP('Employee Salary Payroll Tax '!B51,'Employee Salary Payroll Tax '!$D$1:$E$7,2,FALSE)</f>
        <v>UA</v>
      </c>
      <c r="D49" s="61">
        <f t="shared" si="2"/>
        <v>0.03</v>
      </c>
      <c r="E49" s="351">
        <f>'Employee Salary Payroll Tax '!N51</f>
        <v>40931.67</v>
      </c>
      <c r="F49" s="351">
        <f t="shared" si="3"/>
        <v>42159.6201</v>
      </c>
      <c r="G49" s="352"/>
      <c r="H49" s="351">
        <f t="shared" si="4"/>
        <v>0</v>
      </c>
      <c r="I49" s="351">
        <f t="shared" si="5"/>
        <v>1227.9501000000018</v>
      </c>
      <c r="J49" s="351">
        <f t="shared" si="6"/>
        <v>0</v>
      </c>
      <c r="K49" s="293">
        <f>SUM('Employee Salary Payroll Tax '!I51:K51)</f>
        <v>23392.129999999997</v>
      </c>
      <c r="L49" s="293">
        <f>'Employee Salary Payroll Tax '!H51</f>
        <v>72.959999999999994</v>
      </c>
      <c r="M49" s="293">
        <f t="shared" si="7"/>
        <v>17466.580000000002</v>
      </c>
      <c r="N49" s="359">
        <f t="shared" si="8"/>
        <v>0</v>
      </c>
      <c r="O49" s="331"/>
      <c r="P49" s="61"/>
      <c r="Q49" s="294"/>
      <c r="R49" s="292"/>
      <c r="S49" s="303"/>
    </row>
    <row r="50" spans="1:19" s="36" customFormat="1" ht="14.4">
      <c r="A50" s="36">
        <f t="shared" si="1"/>
        <v>35</v>
      </c>
      <c r="B50" s="526"/>
      <c r="C50" s="36" t="str">
        <f>VLOOKUP('Employee Salary Payroll Tax '!B52,'Employee Salary Payroll Tax '!$D$1:$E$7,2,FALSE)</f>
        <v>UA</v>
      </c>
      <c r="D50" s="61">
        <f t="shared" si="2"/>
        <v>0.03</v>
      </c>
      <c r="E50" s="351">
        <f>'Employee Salary Payroll Tax '!N52</f>
        <v>776.93</v>
      </c>
      <c r="F50" s="351">
        <f t="shared" si="3"/>
        <v>800.23789999999997</v>
      </c>
      <c r="G50" s="352"/>
      <c r="H50" s="351">
        <f t="shared" si="4"/>
        <v>6223.07</v>
      </c>
      <c r="I50" s="351">
        <f t="shared" si="5"/>
        <v>23.307900000000018</v>
      </c>
      <c r="J50" s="351">
        <f t="shared" si="6"/>
        <v>0.13984740000000012</v>
      </c>
      <c r="K50" s="293">
        <f>SUM('Employee Salary Payroll Tax '!I52:K52)</f>
        <v>179.65</v>
      </c>
      <c r="L50" s="293">
        <f>'Employee Salary Payroll Tax '!H52</f>
        <v>0.62</v>
      </c>
      <c r="M50" s="293">
        <f t="shared" si="7"/>
        <v>596.66</v>
      </c>
      <c r="N50" s="359">
        <f t="shared" si="8"/>
        <v>3.2336999958378521E-2</v>
      </c>
      <c r="O50" s="331"/>
      <c r="P50" s="61"/>
      <c r="Q50" s="294"/>
      <c r="R50" s="292"/>
      <c r="S50" s="303"/>
    </row>
    <row r="51" spans="1:19" s="36" customFormat="1" ht="14.4">
      <c r="A51" s="36">
        <f t="shared" si="1"/>
        <v>36</v>
      </c>
      <c r="B51" s="526"/>
      <c r="C51" s="36" t="str">
        <f>VLOOKUP('Employee Salary Payroll Tax '!B53,'Employee Salary Payroll Tax '!$D$1:$E$7,2,FALSE)</f>
        <v>IBEW</v>
      </c>
      <c r="D51" s="61">
        <f t="shared" si="2"/>
        <v>6.875E-3</v>
      </c>
      <c r="E51" s="351">
        <f>'Employee Salary Payroll Tax '!N53</f>
        <v>0</v>
      </c>
      <c r="F51" s="351">
        <f t="shared" si="3"/>
        <v>0</v>
      </c>
      <c r="G51" s="352"/>
      <c r="H51" s="351">
        <f t="shared" si="4"/>
        <v>7000</v>
      </c>
      <c r="I51" s="351">
        <f t="shared" si="5"/>
        <v>0</v>
      </c>
      <c r="J51" s="351">
        <f t="shared" si="6"/>
        <v>0</v>
      </c>
      <c r="K51" s="293">
        <f>SUM('Employee Salary Payroll Tax '!I53:K53)</f>
        <v>0</v>
      </c>
      <c r="L51" s="293">
        <f>'Employee Salary Payroll Tax '!H53</f>
        <v>0</v>
      </c>
      <c r="M51" s="293">
        <f t="shared" si="7"/>
        <v>0</v>
      </c>
      <c r="N51" s="359">
        <f t="shared" si="8"/>
        <v>0</v>
      </c>
      <c r="O51" s="331"/>
      <c r="P51" s="61"/>
      <c r="Q51" s="294"/>
      <c r="R51" s="292"/>
      <c r="S51" s="303"/>
    </row>
    <row r="52" spans="1:19" s="36" customFormat="1" ht="14.4">
      <c r="A52" s="36">
        <f t="shared" si="1"/>
        <v>37</v>
      </c>
      <c r="B52" s="526"/>
      <c r="C52" s="36" t="str">
        <f>VLOOKUP('Employee Salary Payroll Tax '!B54,'Employee Salary Payroll Tax '!$D$1:$E$7,2,FALSE)</f>
        <v>NonUnion</v>
      </c>
      <c r="D52" s="61">
        <f t="shared" si="2"/>
        <v>2.98E-2</v>
      </c>
      <c r="E52" s="351">
        <f>'Employee Salary Payroll Tax '!N54</f>
        <v>52106.8</v>
      </c>
      <c r="F52" s="351">
        <f t="shared" si="3"/>
        <v>53659.582640000008</v>
      </c>
      <c r="G52" s="352"/>
      <c r="H52" s="351">
        <f t="shared" si="4"/>
        <v>0</v>
      </c>
      <c r="I52" s="351">
        <f t="shared" si="5"/>
        <v>1552.7826400000049</v>
      </c>
      <c r="J52" s="351">
        <f t="shared" si="6"/>
        <v>0</v>
      </c>
      <c r="K52" s="293">
        <f>SUM('Employee Salary Payroll Tax '!I54:K54)</f>
        <v>31859.62</v>
      </c>
      <c r="L52" s="293">
        <f>'Employee Salary Payroll Tax '!H54</f>
        <v>0</v>
      </c>
      <c r="M52" s="293">
        <f t="shared" si="7"/>
        <v>20247.180000000004</v>
      </c>
      <c r="N52" s="359">
        <f t="shared" si="8"/>
        <v>0</v>
      </c>
      <c r="O52" s="331"/>
      <c r="P52" s="61"/>
      <c r="Q52" s="294"/>
      <c r="R52" s="292"/>
      <c r="S52" s="303"/>
    </row>
    <row r="53" spans="1:19" s="36" customFormat="1" ht="14.4">
      <c r="A53" s="36">
        <f t="shared" si="1"/>
        <v>38</v>
      </c>
      <c r="B53" s="526"/>
      <c r="C53" s="36" t="str">
        <f>VLOOKUP('Employee Salary Payroll Tax '!B55,'Employee Salary Payroll Tax '!$D$1:$E$7,2,FALSE)</f>
        <v>IBEW</v>
      </c>
      <c r="D53" s="61">
        <f t="shared" si="2"/>
        <v>6.875E-3</v>
      </c>
      <c r="E53" s="351">
        <f>'Employee Salary Payroll Tax '!N55</f>
        <v>50531.79</v>
      </c>
      <c r="F53" s="351">
        <f t="shared" si="3"/>
        <v>50879.196056250003</v>
      </c>
      <c r="G53" s="352"/>
      <c r="H53" s="351">
        <f t="shared" si="4"/>
        <v>0</v>
      </c>
      <c r="I53" s="351">
        <f t="shared" si="5"/>
        <v>347.40605625000171</v>
      </c>
      <c r="J53" s="351">
        <f t="shared" si="6"/>
        <v>0</v>
      </c>
      <c r="K53" s="293">
        <f>SUM('Employee Salary Payroll Tax '!I55:K55)</f>
        <v>50531.62</v>
      </c>
      <c r="L53" s="293">
        <f>'Employee Salary Payroll Tax '!H55</f>
        <v>0</v>
      </c>
      <c r="M53" s="293">
        <f t="shared" si="7"/>
        <v>0.16999999999825377</v>
      </c>
      <c r="N53" s="359">
        <f t="shared" si="8"/>
        <v>0</v>
      </c>
      <c r="O53" s="331"/>
      <c r="P53" s="61"/>
      <c r="Q53" s="294"/>
      <c r="R53" s="292"/>
      <c r="S53" s="303"/>
    </row>
    <row r="54" spans="1:19" s="36" customFormat="1" ht="14.4">
      <c r="A54" s="36">
        <f t="shared" si="1"/>
        <v>39</v>
      </c>
      <c r="B54" s="526"/>
      <c r="C54" s="36" t="str">
        <f>VLOOKUP('Employee Salary Payroll Tax '!B56,'Employee Salary Payroll Tax '!$D$1:$E$7,2,FALSE)</f>
        <v>IBEW</v>
      </c>
      <c r="D54" s="61">
        <f t="shared" si="2"/>
        <v>6.875E-3</v>
      </c>
      <c r="E54" s="351">
        <f>'Employee Salary Payroll Tax '!N56</f>
        <v>55618.02</v>
      </c>
      <c r="F54" s="351">
        <f t="shared" si="3"/>
        <v>56000.393887499995</v>
      </c>
      <c r="G54" s="352"/>
      <c r="H54" s="351">
        <f t="shared" si="4"/>
        <v>0</v>
      </c>
      <c r="I54" s="351">
        <f t="shared" si="5"/>
        <v>382.37388749999809</v>
      </c>
      <c r="J54" s="351">
        <f t="shared" si="6"/>
        <v>0</v>
      </c>
      <c r="K54" s="293">
        <f>SUM('Employee Salary Payroll Tax '!I56:K56)</f>
        <v>49820.9</v>
      </c>
      <c r="L54" s="293">
        <f>'Employee Salary Payroll Tax '!H56</f>
        <v>0</v>
      </c>
      <c r="M54" s="293">
        <f t="shared" si="7"/>
        <v>5797.1199999999953</v>
      </c>
      <c r="N54" s="359">
        <f t="shared" si="8"/>
        <v>0</v>
      </c>
      <c r="O54" s="331"/>
      <c r="P54" s="61"/>
      <c r="Q54" s="294"/>
      <c r="R54" s="292"/>
      <c r="S54" s="303"/>
    </row>
    <row r="55" spans="1:19" s="36" customFormat="1" ht="14.4">
      <c r="A55" s="36">
        <f t="shared" si="1"/>
        <v>40</v>
      </c>
      <c r="B55" s="526"/>
      <c r="C55" s="36" t="str">
        <f>VLOOKUP('Employee Salary Payroll Tax '!B57,'Employee Salary Payroll Tax '!$D$1:$E$7,2,FALSE)</f>
        <v>IBEW</v>
      </c>
      <c r="D55" s="61">
        <f t="shared" si="2"/>
        <v>6.875E-3</v>
      </c>
      <c r="E55" s="351">
        <f>'Employee Salary Payroll Tax '!N57</f>
        <v>67306.070000000007</v>
      </c>
      <c r="F55" s="351">
        <f t="shared" si="3"/>
        <v>67768.799231249999</v>
      </c>
      <c r="G55" s="352"/>
      <c r="H55" s="351">
        <f>IF(E55&gt;$H$12,0,$H$12-E55)</f>
        <v>0</v>
      </c>
      <c r="I55" s="351">
        <f t="shared" si="5"/>
        <v>462.72923124999215</v>
      </c>
      <c r="J55" s="351">
        <f t="shared" si="6"/>
        <v>0</v>
      </c>
      <c r="K55" s="293">
        <f>SUM('Employee Salary Payroll Tax '!I57:K57)</f>
        <v>0</v>
      </c>
      <c r="L55" s="293">
        <f>'Employee Salary Payroll Tax '!H57</f>
        <v>0</v>
      </c>
      <c r="M55" s="293">
        <f t="shared" si="7"/>
        <v>67306.070000000007</v>
      </c>
      <c r="N55" s="359">
        <f t="shared" si="8"/>
        <v>0</v>
      </c>
      <c r="O55" s="331"/>
      <c r="P55" s="61"/>
      <c r="Q55" s="294"/>
      <c r="R55" s="292"/>
      <c r="S55" s="303"/>
    </row>
    <row r="56" spans="1:19" s="36" customFormat="1" ht="14.4">
      <c r="A56" s="36">
        <f t="shared" si="1"/>
        <v>41</v>
      </c>
      <c r="B56" s="526"/>
      <c r="C56" s="36" t="str">
        <f>VLOOKUP('Employee Salary Payroll Tax '!B58,'Employee Salary Payroll Tax '!$D$1:$E$7,2,FALSE)</f>
        <v>IBEW</v>
      </c>
      <c r="D56" s="61">
        <f t="shared" si="2"/>
        <v>6.875E-3</v>
      </c>
      <c r="E56" s="351">
        <f>'Employee Salary Payroll Tax '!N58</f>
        <v>88416.51</v>
      </c>
      <c r="F56" s="351">
        <f t="shared" si="3"/>
        <v>89024.373506249991</v>
      </c>
      <c r="G56" s="352"/>
      <c r="H56" s="351">
        <f t="shared" si="4"/>
        <v>0</v>
      </c>
      <c r="I56" s="351">
        <f t="shared" si="5"/>
        <v>607.86350624999614</v>
      </c>
      <c r="J56" s="351">
        <f t="shared" si="6"/>
        <v>0</v>
      </c>
      <c r="K56" s="293">
        <f>SUM('Employee Salary Payroll Tax '!I58:K58)</f>
        <v>63417.73</v>
      </c>
      <c r="L56" s="293">
        <f>'Employee Salary Payroll Tax '!H58</f>
        <v>0</v>
      </c>
      <c r="M56" s="293">
        <f t="shared" si="7"/>
        <v>24998.779999999992</v>
      </c>
      <c r="N56" s="359">
        <f t="shared" si="8"/>
        <v>0</v>
      </c>
      <c r="O56" s="331"/>
      <c r="P56" s="61"/>
      <c r="Q56" s="294"/>
      <c r="R56" s="292"/>
      <c r="S56" s="303"/>
    </row>
    <row r="57" spans="1:19" s="36" customFormat="1" ht="14.4">
      <c r="A57" s="36">
        <f t="shared" si="1"/>
        <v>42</v>
      </c>
      <c r="B57" s="526"/>
      <c r="C57" s="36" t="str">
        <f>VLOOKUP('Employee Salary Payroll Tax '!B59,'Employee Salary Payroll Tax '!$D$1:$E$7,2,FALSE)</f>
        <v>NonUnion</v>
      </c>
      <c r="D57" s="61">
        <f t="shared" si="2"/>
        <v>2.98E-2</v>
      </c>
      <c r="E57" s="351">
        <f>'Employee Salary Payroll Tax '!N59</f>
        <v>64923.39</v>
      </c>
      <c r="F57" s="351">
        <f t="shared" si="3"/>
        <v>66858.107021999997</v>
      </c>
      <c r="G57" s="352"/>
      <c r="H57" s="351">
        <f t="shared" si="4"/>
        <v>0</v>
      </c>
      <c r="I57" s="351">
        <f t="shared" si="5"/>
        <v>1934.7170219999971</v>
      </c>
      <c r="J57" s="351">
        <f t="shared" si="6"/>
        <v>0</v>
      </c>
      <c r="K57" s="293">
        <f>SUM('Employee Salary Payroll Tax '!I59:K59)</f>
        <v>19.55</v>
      </c>
      <c r="L57" s="293">
        <f>'Employee Salary Payroll Tax '!H59</f>
        <v>0</v>
      </c>
      <c r="M57" s="293">
        <f t="shared" si="7"/>
        <v>64903.839999999997</v>
      </c>
      <c r="N57" s="359">
        <f t="shared" si="8"/>
        <v>0</v>
      </c>
      <c r="O57" s="331"/>
      <c r="P57" s="61"/>
      <c r="Q57" s="294"/>
      <c r="R57" s="292"/>
      <c r="S57" s="303"/>
    </row>
    <row r="58" spans="1:19" s="36" customFormat="1" ht="14.4">
      <c r="A58" s="36">
        <f t="shared" si="1"/>
        <v>43</v>
      </c>
      <c r="B58" s="526"/>
      <c r="C58" s="36" t="str">
        <f>VLOOKUP('Employee Salary Payroll Tax '!B60,'Employee Salary Payroll Tax '!$D$1:$E$7,2,FALSE)</f>
        <v>IBEW</v>
      </c>
      <c r="D58" s="61">
        <f t="shared" si="2"/>
        <v>6.875E-3</v>
      </c>
      <c r="E58" s="351">
        <f>'Employee Salary Payroll Tax '!N60</f>
        <v>252513.81</v>
      </c>
      <c r="F58" s="351">
        <f t="shared" si="3"/>
        <v>254249.84244374998</v>
      </c>
      <c r="G58" s="352"/>
      <c r="H58" s="351">
        <f t="shared" si="4"/>
        <v>0</v>
      </c>
      <c r="I58" s="351">
        <f t="shared" si="5"/>
        <v>1736.0324437499803</v>
      </c>
      <c r="J58" s="351">
        <f t="shared" si="6"/>
        <v>0</v>
      </c>
      <c r="K58" s="293">
        <f>SUM('Employee Salary Payroll Tax '!I60:K60)</f>
        <v>209837.88</v>
      </c>
      <c r="L58" s="293">
        <f>'Employee Salary Payroll Tax '!H60</f>
        <v>0</v>
      </c>
      <c r="M58" s="293">
        <f t="shared" si="7"/>
        <v>42675.929999999993</v>
      </c>
      <c r="N58" s="359">
        <f t="shared" si="8"/>
        <v>0</v>
      </c>
      <c r="O58" s="331"/>
      <c r="P58" s="61"/>
      <c r="Q58" s="294"/>
      <c r="R58" s="292"/>
      <c r="S58" s="303"/>
    </row>
    <row r="59" spans="1:19" s="36" customFormat="1" ht="14.4">
      <c r="A59" s="36">
        <f t="shared" si="1"/>
        <v>44</v>
      </c>
      <c r="B59" s="526"/>
      <c r="C59" s="36" t="str">
        <f>VLOOKUP('Employee Salary Payroll Tax '!B61,'Employee Salary Payroll Tax '!$D$1:$E$7,2,FALSE)</f>
        <v>NonUnion</v>
      </c>
      <c r="D59" s="61">
        <f t="shared" si="2"/>
        <v>2.98E-2</v>
      </c>
      <c r="E59" s="351">
        <f>'Employee Salary Payroll Tax '!N61</f>
        <v>39332.550000000003</v>
      </c>
      <c r="F59" s="351">
        <f t="shared" si="3"/>
        <v>40504.659990000007</v>
      </c>
      <c r="G59" s="352"/>
      <c r="H59" s="351">
        <f t="shared" si="4"/>
        <v>0</v>
      </c>
      <c r="I59" s="351">
        <f t="shared" si="5"/>
        <v>1172.1099900000045</v>
      </c>
      <c r="J59" s="351">
        <f t="shared" si="6"/>
        <v>0</v>
      </c>
      <c r="K59" s="293">
        <f>SUM('Employee Salary Payroll Tax '!I61:K61)</f>
        <v>3591.76</v>
      </c>
      <c r="L59" s="293">
        <f>'Employee Salary Payroll Tax '!H61</f>
        <v>7.85</v>
      </c>
      <c r="M59" s="293">
        <f t="shared" si="7"/>
        <v>35732.94</v>
      </c>
      <c r="N59" s="359">
        <f t="shared" si="8"/>
        <v>0</v>
      </c>
      <c r="O59" s="331"/>
      <c r="P59" s="61"/>
      <c r="Q59" s="294"/>
      <c r="R59" s="292"/>
      <c r="S59" s="303"/>
    </row>
    <row r="60" spans="1:19" s="36" customFormat="1" ht="14.4">
      <c r="A60" s="36">
        <f t="shared" si="1"/>
        <v>45</v>
      </c>
      <c r="B60" s="526"/>
      <c r="C60" s="36" t="str">
        <f>VLOOKUP('Employee Salary Payroll Tax '!B62,'Employee Salary Payroll Tax '!$D$1:$E$7,2,FALSE)</f>
        <v>NonUnion</v>
      </c>
      <c r="D60" s="61">
        <f t="shared" si="2"/>
        <v>2.98E-2</v>
      </c>
      <c r="E60" s="351">
        <f>'Employee Salary Payroll Tax '!N62</f>
        <v>50477.02</v>
      </c>
      <c r="F60" s="351">
        <f t="shared" si="3"/>
        <v>51981.235196000001</v>
      </c>
      <c r="G60" s="352"/>
      <c r="H60" s="351">
        <f>IF(E60&gt;$H$12,0,$H$12-E60)</f>
        <v>0</v>
      </c>
      <c r="I60" s="351">
        <f t="shared" si="5"/>
        <v>1504.2151960000047</v>
      </c>
      <c r="J60" s="351">
        <f t="shared" si="6"/>
        <v>0</v>
      </c>
      <c r="K60" s="293">
        <f>SUM('Employee Salary Payroll Tax '!I62:K62)</f>
        <v>42246</v>
      </c>
      <c r="L60" s="293">
        <f>'Employee Salary Payroll Tax '!H62</f>
        <v>0</v>
      </c>
      <c r="M60" s="293">
        <f t="shared" si="7"/>
        <v>8231.0199999999968</v>
      </c>
      <c r="N60" s="359">
        <f t="shared" si="8"/>
        <v>0</v>
      </c>
      <c r="O60" s="331"/>
      <c r="P60" s="61"/>
      <c r="Q60" s="294"/>
      <c r="R60" s="292"/>
      <c r="S60" s="303"/>
    </row>
    <row r="61" spans="1:19" s="36" customFormat="1" ht="14.4">
      <c r="A61" s="36">
        <f t="shared" si="1"/>
        <v>46</v>
      </c>
      <c r="B61" s="526"/>
      <c r="C61" s="36" t="str">
        <f>VLOOKUP('Employee Salary Payroll Tax '!B63,'Employee Salary Payroll Tax '!$D$1:$E$7,2,FALSE)</f>
        <v>IBEW</v>
      </c>
      <c r="D61" s="61">
        <f t="shared" si="2"/>
        <v>6.875E-3</v>
      </c>
      <c r="E61" s="351">
        <f>'Employee Salary Payroll Tax '!N63</f>
        <v>44363.65</v>
      </c>
      <c r="F61" s="351">
        <f t="shared" si="3"/>
        <v>44668.650093750002</v>
      </c>
      <c r="G61" s="352"/>
      <c r="H61" s="351">
        <f t="shared" si="4"/>
        <v>0</v>
      </c>
      <c r="I61" s="351">
        <f t="shared" si="5"/>
        <v>305.00009375000081</v>
      </c>
      <c r="J61" s="351">
        <f t="shared" si="6"/>
        <v>0</v>
      </c>
      <c r="K61" s="293">
        <f>SUM('Employee Salary Payroll Tax '!I63:K63)</f>
        <v>14866.46</v>
      </c>
      <c r="L61" s="293">
        <f>'Employee Salary Payroll Tax '!H63</f>
        <v>0</v>
      </c>
      <c r="M61" s="293">
        <f t="shared" si="7"/>
        <v>29497.190000000002</v>
      </c>
      <c r="N61" s="359">
        <f t="shared" si="8"/>
        <v>0</v>
      </c>
      <c r="O61" s="331"/>
      <c r="P61" s="61"/>
      <c r="Q61" s="294"/>
      <c r="R61" s="292"/>
      <c r="S61" s="303"/>
    </row>
    <row r="62" spans="1:19" s="36" customFormat="1" ht="14.4">
      <c r="A62" s="36">
        <f t="shared" si="1"/>
        <v>47</v>
      </c>
      <c r="B62" s="526"/>
      <c r="C62" s="36" t="str">
        <f>VLOOKUP('Employee Salary Payroll Tax '!B64,'Employee Salary Payroll Tax '!$D$1:$E$7,2,FALSE)</f>
        <v>UA</v>
      </c>
      <c r="D62" s="61">
        <f t="shared" si="2"/>
        <v>0.03</v>
      </c>
      <c r="E62" s="351">
        <f>'Employee Salary Payroll Tax '!N64</f>
        <v>49258.65</v>
      </c>
      <c r="F62" s="351">
        <f t="shared" si="3"/>
        <v>50736.409500000002</v>
      </c>
      <c r="G62" s="352"/>
      <c r="H62" s="351">
        <f t="shared" si="4"/>
        <v>0</v>
      </c>
      <c r="I62" s="351">
        <f t="shared" si="5"/>
        <v>1477.7595000000001</v>
      </c>
      <c r="J62" s="351">
        <f t="shared" si="6"/>
        <v>0</v>
      </c>
      <c r="K62" s="293">
        <f>SUM('Employee Salary Payroll Tax '!I64:K64)</f>
        <v>26370.13</v>
      </c>
      <c r="L62" s="293">
        <f>'Employee Salary Payroll Tax '!H64</f>
        <v>85.04</v>
      </c>
      <c r="M62" s="293">
        <f t="shared" si="7"/>
        <v>22803.48</v>
      </c>
      <c r="N62" s="359">
        <f t="shared" si="8"/>
        <v>0</v>
      </c>
      <c r="O62" s="331"/>
      <c r="P62" s="61"/>
      <c r="Q62" s="294"/>
      <c r="R62" s="292"/>
      <c r="S62" s="303"/>
    </row>
    <row r="63" spans="1:19" s="36" customFormat="1" ht="14.4">
      <c r="A63" s="36">
        <f t="shared" si="1"/>
        <v>48</v>
      </c>
      <c r="B63" s="526"/>
      <c r="C63" s="36" t="str">
        <f>VLOOKUP('Employee Salary Payroll Tax '!B65,'Employee Salary Payroll Tax '!$D$1:$E$7,2,FALSE)</f>
        <v>UA</v>
      </c>
      <c r="D63" s="61">
        <f t="shared" si="2"/>
        <v>0.03</v>
      </c>
      <c r="E63" s="351">
        <f>'Employee Salary Payroll Tax '!N65</f>
        <v>1311.67</v>
      </c>
      <c r="F63" s="351">
        <f t="shared" si="3"/>
        <v>1351.0201000000002</v>
      </c>
      <c r="G63" s="352"/>
      <c r="H63" s="351">
        <f t="shared" si="4"/>
        <v>5688.33</v>
      </c>
      <c r="I63" s="351">
        <f t="shared" si="5"/>
        <v>39.350100000000111</v>
      </c>
      <c r="J63" s="351">
        <f t="shared" si="6"/>
        <v>0.23610060000000066</v>
      </c>
      <c r="K63" s="293">
        <f>SUM('Employee Salary Payroll Tax '!I65:K65)</f>
        <v>212.26999999999998</v>
      </c>
      <c r="L63" s="293">
        <f>'Employee Salary Payroll Tax '!H65</f>
        <v>0.73</v>
      </c>
      <c r="M63" s="293">
        <f t="shared" si="7"/>
        <v>1098.67</v>
      </c>
      <c r="N63" s="359">
        <f t="shared" si="8"/>
        <v>3.8208599970870366E-2</v>
      </c>
      <c r="O63" s="331"/>
      <c r="P63" s="61"/>
      <c r="Q63" s="294"/>
      <c r="R63" s="292"/>
      <c r="S63" s="303"/>
    </row>
    <row r="64" spans="1:19" s="36" customFormat="1" ht="14.4">
      <c r="A64" s="36">
        <f t="shared" si="1"/>
        <v>49</v>
      </c>
      <c r="B64" s="526"/>
      <c r="C64" s="36" t="str">
        <f>VLOOKUP('Employee Salary Payroll Tax '!B66,'Employee Salary Payroll Tax '!$D$1:$E$7,2,FALSE)</f>
        <v>NonUnion</v>
      </c>
      <c r="D64" s="61">
        <f t="shared" si="2"/>
        <v>2.98E-2</v>
      </c>
      <c r="E64" s="351">
        <f>'Employee Salary Payroll Tax '!N66</f>
        <v>66444.45</v>
      </c>
      <c r="F64" s="351">
        <f t="shared" si="3"/>
        <v>68424.494609999994</v>
      </c>
      <c r="G64" s="352"/>
      <c r="H64" s="351">
        <f t="shared" si="4"/>
        <v>0</v>
      </c>
      <c r="I64" s="351">
        <f t="shared" si="5"/>
        <v>1980.0446099999972</v>
      </c>
      <c r="J64" s="351">
        <f t="shared" si="6"/>
        <v>0</v>
      </c>
      <c r="K64" s="293">
        <f>SUM('Employee Salary Payroll Tax '!I66:K66)</f>
        <v>4498.32</v>
      </c>
      <c r="L64" s="293">
        <f>'Employee Salary Payroll Tax '!H66</f>
        <v>0</v>
      </c>
      <c r="M64" s="293">
        <f t="shared" si="7"/>
        <v>61946.13</v>
      </c>
      <c r="N64" s="359">
        <f t="shared" si="8"/>
        <v>0</v>
      </c>
      <c r="O64" s="331"/>
      <c r="P64" s="61"/>
      <c r="Q64" s="294"/>
      <c r="R64" s="292"/>
      <c r="S64" s="303"/>
    </row>
    <row r="65" spans="1:19" s="36" customFormat="1" ht="14.4">
      <c r="A65" s="36">
        <f t="shared" si="1"/>
        <v>50</v>
      </c>
      <c r="B65" s="526"/>
      <c r="C65" s="36" t="str">
        <f>VLOOKUP('Employee Salary Payroll Tax '!B67,'Employee Salary Payroll Tax '!$D$1:$E$7,2,FALSE)</f>
        <v>NonUnion</v>
      </c>
      <c r="D65" s="61">
        <f t="shared" si="2"/>
        <v>2.98E-2</v>
      </c>
      <c r="E65" s="351">
        <f>'Employee Salary Payroll Tax '!N67</f>
        <v>113435.2</v>
      </c>
      <c r="F65" s="351">
        <f t="shared" si="3"/>
        <v>116815.56896</v>
      </c>
      <c r="G65" s="352"/>
      <c r="H65" s="351">
        <f t="shared" si="4"/>
        <v>0</v>
      </c>
      <c r="I65" s="351">
        <f t="shared" si="5"/>
        <v>3380.3689600000071</v>
      </c>
      <c r="J65" s="351">
        <f t="shared" si="6"/>
        <v>0</v>
      </c>
      <c r="K65" s="293">
        <f>SUM('Employee Salary Payroll Tax '!I67:K67)</f>
        <v>113435.2</v>
      </c>
      <c r="L65" s="293">
        <f>'Employee Salary Payroll Tax '!H67</f>
        <v>0</v>
      </c>
      <c r="M65" s="293">
        <f t="shared" si="7"/>
        <v>0</v>
      </c>
      <c r="N65" s="359">
        <f t="shared" si="8"/>
        <v>0</v>
      </c>
      <c r="O65" s="331"/>
      <c r="P65" s="61"/>
      <c r="Q65" s="294"/>
      <c r="R65" s="292"/>
      <c r="S65" s="303"/>
    </row>
    <row r="66" spans="1:19" s="36" customFormat="1" ht="14.4">
      <c r="A66" s="36">
        <f t="shared" si="1"/>
        <v>51</v>
      </c>
      <c r="B66" s="526"/>
      <c r="C66" s="36" t="str">
        <f>VLOOKUP('Employee Salary Payroll Tax '!B68,'Employee Salary Payroll Tax '!$D$1:$E$7,2,FALSE)</f>
        <v>UA</v>
      </c>
      <c r="D66" s="61">
        <f t="shared" si="2"/>
        <v>0.03</v>
      </c>
      <c r="E66" s="351">
        <f>'Employee Salary Payroll Tax '!N68</f>
        <v>67722.42</v>
      </c>
      <c r="F66" s="351">
        <f t="shared" si="3"/>
        <v>69754.092600000004</v>
      </c>
      <c r="G66" s="352"/>
      <c r="H66" s="351">
        <f t="shared" si="4"/>
        <v>0</v>
      </c>
      <c r="I66" s="351">
        <f t="shared" si="5"/>
        <v>2031.6726000000053</v>
      </c>
      <c r="J66" s="351">
        <f t="shared" si="6"/>
        <v>0</v>
      </c>
      <c r="K66" s="293">
        <f>SUM('Employee Salary Payroll Tax '!I68:K68)</f>
        <v>54190.44</v>
      </c>
      <c r="L66" s="293">
        <f>'Employee Salary Payroll Tax '!H68</f>
        <v>0</v>
      </c>
      <c r="M66" s="293">
        <f t="shared" si="7"/>
        <v>13531.979999999996</v>
      </c>
      <c r="N66" s="359">
        <f t="shared" si="8"/>
        <v>0</v>
      </c>
      <c r="O66" s="331"/>
      <c r="P66" s="61"/>
      <c r="Q66" s="294"/>
      <c r="R66" s="292"/>
      <c r="S66" s="303"/>
    </row>
    <row r="67" spans="1:19" s="36" customFormat="1" ht="14.4">
      <c r="A67" s="36">
        <f t="shared" si="1"/>
        <v>52</v>
      </c>
      <c r="B67" s="526"/>
      <c r="C67" s="36" t="str">
        <f>VLOOKUP('Employee Salary Payroll Tax '!B69,'Employee Salary Payroll Tax '!$D$1:$E$7,2,FALSE)</f>
        <v>IBEW</v>
      </c>
      <c r="D67" s="61">
        <f t="shared" si="2"/>
        <v>6.875E-3</v>
      </c>
      <c r="E67" s="351">
        <f>'Employee Salary Payroll Tax '!N69</f>
        <v>111080.98</v>
      </c>
      <c r="F67" s="351">
        <f t="shared" si="3"/>
        <v>111844.66173749999</v>
      </c>
      <c r="G67" s="352"/>
      <c r="H67" s="351">
        <f t="shared" si="4"/>
        <v>0</v>
      </c>
      <c r="I67" s="351">
        <f t="shared" si="5"/>
        <v>763.68173749999551</v>
      </c>
      <c r="J67" s="351">
        <f t="shared" si="6"/>
        <v>0</v>
      </c>
      <c r="K67" s="293">
        <f>SUM('Employee Salary Payroll Tax '!I69:K69)</f>
        <v>30065.300000000003</v>
      </c>
      <c r="L67" s="293">
        <f>'Employee Salary Payroll Tax '!H69</f>
        <v>0</v>
      </c>
      <c r="M67" s="293">
        <f t="shared" si="7"/>
        <v>81015.679999999993</v>
      </c>
      <c r="N67" s="359">
        <f t="shared" si="8"/>
        <v>0</v>
      </c>
      <c r="O67" s="331"/>
      <c r="P67" s="61"/>
      <c r="Q67" s="294"/>
      <c r="R67" s="292"/>
      <c r="S67" s="303"/>
    </row>
    <row r="68" spans="1:19" s="36" customFormat="1" ht="14.4">
      <c r="A68" s="36">
        <f t="shared" si="1"/>
        <v>53</v>
      </c>
      <c r="B68" s="526"/>
      <c r="C68" s="36" t="str">
        <f>VLOOKUP('Employee Salary Payroll Tax '!B70,'Employee Salary Payroll Tax '!$D$1:$E$7,2,FALSE)</f>
        <v>NonUnion</v>
      </c>
      <c r="D68" s="61">
        <f t="shared" si="2"/>
        <v>2.98E-2</v>
      </c>
      <c r="E68" s="351">
        <f>'Employee Salary Payroll Tax '!N70</f>
        <v>106160.86</v>
      </c>
      <c r="F68" s="351">
        <f t="shared" si="3"/>
        <v>109324.453628</v>
      </c>
      <c r="G68" s="352"/>
      <c r="H68" s="351">
        <f t="shared" si="4"/>
        <v>0</v>
      </c>
      <c r="I68" s="351">
        <f t="shared" si="5"/>
        <v>3163.5936280000024</v>
      </c>
      <c r="J68" s="351">
        <f t="shared" si="6"/>
        <v>0</v>
      </c>
      <c r="K68" s="293">
        <f>SUM('Employee Salary Payroll Tax '!I70:K70)</f>
        <v>32012.16</v>
      </c>
      <c r="L68" s="293">
        <f>'Employee Salary Payroll Tax '!H70</f>
        <v>13.71</v>
      </c>
      <c r="M68" s="293">
        <f t="shared" si="7"/>
        <v>74134.989999999991</v>
      </c>
      <c r="N68" s="359">
        <f t="shared" si="8"/>
        <v>0</v>
      </c>
      <c r="O68" s="331"/>
      <c r="P68" s="61"/>
      <c r="Q68" s="294"/>
      <c r="R68" s="292"/>
      <c r="S68" s="303"/>
    </row>
    <row r="69" spans="1:19" s="36" customFormat="1" ht="14.4">
      <c r="A69" s="36">
        <f t="shared" si="1"/>
        <v>54</v>
      </c>
      <c r="B69" s="526"/>
      <c r="C69" s="36" t="str">
        <f>VLOOKUP('Employee Salary Payroll Tax '!B71,'Employee Salary Payroll Tax '!$D$1:$E$7,2,FALSE)</f>
        <v>NonUnion</v>
      </c>
      <c r="D69" s="61">
        <f t="shared" si="2"/>
        <v>2.98E-2</v>
      </c>
      <c r="E69" s="351">
        <f>'Employee Salary Payroll Tax '!N71</f>
        <v>115541.89</v>
      </c>
      <c r="F69" s="351">
        <f t="shared" si="3"/>
        <v>118985.03832200001</v>
      </c>
      <c r="G69" s="352"/>
      <c r="H69" s="351">
        <f t="shared" si="4"/>
        <v>0</v>
      </c>
      <c r="I69" s="351">
        <f t="shared" si="5"/>
        <v>3443.1483220000082</v>
      </c>
      <c r="J69" s="351">
        <f t="shared" si="6"/>
        <v>0</v>
      </c>
      <c r="K69" s="293">
        <f>SUM('Employee Salary Payroll Tax '!I71:K71)</f>
        <v>104980.03000000001</v>
      </c>
      <c r="L69" s="293">
        <f>'Employee Salary Payroll Tax '!H71</f>
        <v>0</v>
      </c>
      <c r="M69" s="293">
        <f t="shared" si="7"/>
        <v>10561.859999999986</v>
      </c>
      <c r="N69" s="359">
        <f t="shared" si="8"/>
        <v>0</v>
      </c>
      <c r="O69" s="331"/>
      <c r="P69" s="61"/>
      <c r="Q69" s="294"/>
      <c r="R69" s="292"/>
      <c r="S69" s="303"/>
    </row>
    <row r="70" spans="1:19" s="36" customFormat="1" ht="14.4">
      <c r="A70" s="36">
        <f t="shared" si="1"/>
        <v>55</v>
      </c>
      <c r="B70" s="526"/>
      <c r="C70" s="36" t="str">
        <f>VLOOKUP('Employee Salary Payroll Tax '!B72,'Employee Salary Payroll Tax '!$D$1:$E$7,2,FALSE)</f>
        <v>IBEW</v>
      </c>
      <c r="D70" s="61">
        <f t="shared" si="2"/>
        <v>6.875E-3</v>
      </c>
      <c r="E70" s="351">
        <f>'Employee Salary Payroll Tax '!N72</f>
        <v>135010.91</v>
      </c>
      <c r="F70" s="351">
        <f t="shared" si="3"/>
        <v>135939.11000625</v>
      </c>
      <c r="G70" s="352"/>
      <c r="H70" s="351">
        <f t="shared" si="4"/>
        <v>0</v>
      </c>
      <c r="I70" s="351">
        <f t="shared" si="5"/>
        <v>928.20000625000102</v>
      </c>
      <c r="J70" s="351">
        <f t="shared" si="6"/>
        <v>0</v>
      </c>
      <c r="K70" s="293">
        <f>SUM('Employee Salary Payroll Tax '!I72:K72)</f>
        <v>123481.24</v>
      </c>
      <c r="L70" s="293">
        <f>'Employee Salary Payroll Tax '!H72</f>
        <v>0</v>
      </c>
      <c r="M70" s="293">
        <f t="shared" si="7"/>
        <v>11529.669999999998</v>
      </c>
      <c r="N70" s="359">
        <f t="shared" si="8"/>
        <v>0</v>
      </c>
      <c r="O70" s="331"/>
      <c r="P70" s="61"/>
      <c r="Q70" s="294"/>
      <c r="R70" s="292"/>
      <c r="S70" s="303"/>
    </row>
    <row r="71" spans="1:19" s="36" customFormat="1" ht="14.4">
      <c r="A71" s="36">
        <f t="shared" si="1"/>
        <v>56</v>
      </c>
      <c r="B71" s="526"/>
      <c r="C71" s="36" t="str">
        <f>VLOOKUP('Employee Salary Payroll Tax '!B73,'Employee Salary Payroll Tax '!$D$1:$E$7,2,FALSE)</f>
        <v>NonUnion</v>
      </c>
      <c r="D71" s="61">
        <f t="shared" si="2"/>
        <v>2.98E-2</v>
      </c>
      <c r="E71" s="351">
        <f>'Employee Salary Payroll Tax '!N73</f>
        <v>1642.45</v>
      </c>
      <c r="F71" s="351">
        <f t="shared" si="3"/>
        <v>1691.3950100000002</v>
      </c>
      <c r="G71" s="352"/>
      <c r="H71" s="351">
        <f t="shared" si="4"/>
        <v>5357.55</v>
      </c>
      <c r="I71" s="351">
        <f t="shared" si="5"/>
        <v>48.945010000000138</v>
      </c>
      <c r="J71" s="351">
        <f t="shared" si="6"/>
        <v>0.29367006000000084</v>
      </c>
      <c r="K71" s="293">
        <f>SUM('Employee Salary Payroll Tax '!I73:K73)</f>
        <v>313.92999999999995</v>
      </c>
      <c r="L71" s="293">
        <f>'Employee Salary Payroll Tax '!H73</f>
        <v>0</v>
      </c>
      <c r="M71" s="293">
        <f t="shared" si="7"/>
        <v>1328.52</v>
      </c>
      <c r="N71" s="359">
        <f t="shared" si="8"/>
        <v>5.6130683965825184E-2</v>
      </c>
      <c r="O71" s="331"/>
      <c r="P71" s="61"/>
      <c r="Q71" s="294"/>
      <c r="R71" s="292"/>
      <c r="S71" s="303"/>
    </row>
    <row r="72" spans="1:19" s="36" customFormat="1" ht="14.4">
      <c r="A72" s="36">
        <f t="shared" si="1"/>
        <v>57</v>
      </c>
      <c r="B72" s="526"/>
      <c r="C72" s="36" t="str">
        <f>VLOOKUP('Employee Salary Payroll Tax '!B74,'Employee Salary Payroll Tax '!$D$1:$E$7,2,FALSE)</f>
        <v>IBEW</v>
      </c>
      <c r="D72" s="61">
        <f t="shared" si="2"/>
        <v>6.875E-3</v>
      </c>
      <c r="E72" s="351">
        <f>'Employee Salary Payroll Tax '!N74</f>
        <v>1356.44</v>
      </c>
      <c r="F72" s="351">
        <f t="shared" si="3"/>
        <v>1365.765525</v>
      </c>
      <c r="G72" s="352"/>
      <c r="H72" s="351">
        <f t="shared" si="4"/>
        <v>5643.5599999999995</v>
      </c>
      <c r="I72" s="351">
        <f t="shared" si="5"/>
        <v>9.3255249999999705</v>
      </c>
      <c r="J72" s="351">
        <f t="shared" si="6"/>
        <v>5.5953149999999827E-2</v>
      </c>
      <c r="K72" s="293">
        <f>SUM('Employee Salary Payroll Tax '!I74:K74)</f>
        <v>43.9</v>
      </c>
      <c r="L72" s="293">
        <f>'Employee Salary Payroll Tax '!H74</f>
        <v>0</v>
      </c>
      <c r="M72" s="293">
        <f t="shared" si="7"/>
        <v>1312.54</v>
      </c>
      <c r="N72" s="359">
        <f t="shared" si="8"/>
        <v>1.8108749986649739E-3</v>
      </c>
      <c r="O72" s="331"/>
      <c r="P72" s="61"/>
      <c r="Q72" s="294"/>
      <c r="R72" s="292"/>
      <c r="S72" s="303"/>
    </row>
    <row r="73" spans="1:19" s="36" customFormat="1" ht="14.4">
      <c r="A73" s="36">
        <f t="shared" si="1"/>
        <v>58</v>
      </c>
      <c r="B73" s="526"/>
      <c r="C73" s="36" t="str">
        <f>VLOOKUP('Employee Salary Payroll Tax '!B75,'Employee Salary Payroll Tax '!$D$1:$E$7,2,FALSE)</f>
        <v>NonUnion</v>
      </c>
      <c r="D73" s="61">
        <f t="shared" si="2"/>
        <v>2.98E-2</v>
      </c>
      <c r="E73" s="351">
        <f>'Employee Salary Payroll Tax '!N75</f>
        <v>53754.51</v>
      </c>
      <c r="F73" s="351">
        <f t="shared" si="3"/>
        <v>55356.394398000004</v>
      </c>
      <c r="G73" s="352"/>
      <c r="H73" s="351">
        <f t="shared" si="4"/>
        <v>0</v>
      </c>
      <c r="I73" s="351">
        <f t="shared" si="5"/>
        <v>1601.884398000002</v>
      </c>
      <c r="J73" s="351">
        <f t="shared" si="6"/>
        <v>0</v>
      </c>
      <c r="K73" s="293">
        <f>SUM('Employee Salary Payroll Tax '!I75:K75)</f>
        <v>10407.23</v>
      </c>
      <c r="L73" s="293">
        <f>'Employee Salary Payroll Tax '!H75</f>
        <v>0</v>
      </c>
      <c r="M73" s="293">
        <f t="shared" si="7"/>
        <v>43347.28</v>
      </c>
      <c r="N73" s="359">
        <f t="shared" si="8"/>
        <v>0</v>
      </c>
      <c r="O73" s="331"/>
      <c r="P73" s="61"/>
      <c r="Q73" s="294"/>
      <c r="R73" s="292"/>
      <c r="S73" s="303"/>
    </row>
    <row r="74" spans="1:19" s="36" customFormat="1" ht="14.4">
      <c r="A74" s="36">
        <f t="shared" si="1"/>
        <v>59</v>
      </c>
      <c r="B74" s="526"/>
      <c r="C74" s="36" t="str">
        <f>VLOOKUP('Employee Salary Payroll Tax '!B76,'Employee Salary Payroll Tax '!$D$1:$E$7,2,FALSE)</f>
        <v>NonUnion</v>
      </c>
      <c r="D74" s="61">
        <f t="shared" si="2"/>
        <v>2.98E-2</v>
      </c>
      <c r="E74" s="351">
        <f>'Employee Salary Payroll Tax '!N76</f>
        <v>17918.79</v>
      </c>
      <c r="F74" s="351">
        <f t="shared" si="3"/>
        <v>18452.769942000003</v>
      </c>
      <c r="G74" s="352"/>
      <c r="H74" s="351">
        <f t="shared" si="4"/>
        <v>0</v>
      </c>
      <c r="I74" s="351">
        <f t="shared" si="5"/>
        <v>533.97994200000176</v>
      </c>
      <c r="J74" s="351">
        <f t="shared" si="6"/>
        <v>0</v>
      </c>
      <c r="K74" s="293">
        <f>SUM('Employee Salary Payroll Tax '!I76:K76)</f>
        <v>-16.989999999999998</v>
      </c>
      <c r="L74" s="293">
        <f>'Employee Salary Payroll Tax '!H76</f>
        <v>-4.1100000000000003</v>
      </c>
      <c r="M74" s="293">
        <f t="shared" si="7"/>
        <v>17939.890000000003</v>
      </c>
      <c r="N74" s="359">
        <f t="shared" si="8"/>
        <v>0</v>
      </c>
      <c r="O74" s="331"/>
      <c r="P74" s="61"/>
      <c r="Q74" s="294"/>
      <c r="R74" s="292"/>
      <c r="S74" s="303"/>
    </row>
    <row r="75" spans="1:19" s="36" customFormat="1" ht="14.4">
      <c r="A75" s="36">
        <f t="shared" si="1"/>
        <v>60</v>
      </c>
      <c r="B75" s="526"/>
      <c r="C75" s="36" t="str">
        <f>VLOOKUP('Employee Salary Payroll Tax '!B77,'Employee Salary Payroll Tax '!$D$1:$E$7,2,FALSE)</f>
        <v>NonUnion</v>
      </c>
      <c r="D75" s="61">
        <f t="shared" si="2"/>
        <v>2.98E-2</v>
      </c>
      <c r="E75" s="351">
        <f>'Employee Salary Payroll Tax '!N77</f>
        <v>121523.36</v>
      </c>
      <c r="F75" s="351">
        <f t="shared" si="3"/>
        <v>125144.75612800001</v>
      </c>
      <c r="G75" s="352"/>
      <c r="H75" s="351">
        <f t="shared" si="4"/>
        <v>0</v>
      </c>
      <c r="I75" s="351">
        <f t="shared" si="5"/>
        <v>3621.3961280000076</v>
      </c>
      <c r="J75" s="351">
        <f t="shared" si="6"/>
        <v>0</v>
      </c>
      <c r="K75" s="293">
        <f>SUM('Employee Salary Payroll Tax '!I77:K77)</f>
        <v>74853.06</v>
      </c>
      <c r="L75" s="293">
        <f>'Employee Salary Payroll Tax '!H77</f>
        <v>0</v>
      </c>
      <c r="M75" s="293">
        <f t="shared" si="7"/>
        <v>46670.3</v>
      </c>
      <c r="N75" s="359">
        <f t="shared" si="8"/>
        <v>0</v>
      </c>
      <c r="O75" s="331"/>
      <c r="P75" s="61"/>
      <c r="Q75" s="294"/>
      <c r="R75" s="292"/>
      <c r="S75" s="303"/>
    </row>
    <row r="76" spans="1:19" s="36" customFormat="1" ht="14.4">
      <c r="A76" s="36">
        <f t="shared" si="1"/>
        <v>61</v>
      </c>
      <c r="B76" s="526"/>
      <c r="C76" s="36" t="str">
        <f>VLOOKUP('Employee Salary Payroll Tax '!B78,'Employee Salary Payroll Tax '!$D$1:$E$7,2,FALSE)</f>
        <v>NonUnion</v>
      </c>
      <c r="D76" s="61">
        <f t="shared" si="2"/>
        <v>2.98E-2</v>
      </c>
      <c r="E76" s="351">
        <f>'Employee Salary Payroll Tax '!N78</f>
        <v>70653.62</v>
      </c>
      <c r="F76" s="351">
        <f t="shared" si="3"/>
        <v>72759.097876</v>
      </c>
      <c r="G76" s="352"/>
      <c r="H76" s="351">
        <f t="shared" si="4"/>
        <v>0</v>
      </c>
      <c r="I76" s="351">
        <f t="shared" si="5"/>
        <v>2105.4778760000045</v>
      </c>
      <c r="J76" s="351">
        <f t="shared" si="6"/>
        <v>0</v>
      </c>
      <c r="K76" s="293">
        <f>SUM('Employee Salary Payroll Tax '!I78:K78)</f>
        <v>0</v>
      </c>
      <c r="L76" s="293">
        <f>'Employee Salary Payroll Tax '!H78</f>
        <v>0</v>
      </c>
      <c r="M76" s="293">
        <f t="shared" si="7"/>
        <v>70653.62</v>
      </c>
      <c r="N76" s="359">
        <f t="shared" si="8"/>
        <v>0</v>
      </c>
      <c r="O76" s="331"/>
      <c r="P76" s="61"/>
      <c r="Q76" s="294"/>
      <c r="R76" s="292"/>
      <c r="S76" s="303"/>
    </row>
    <row r="77" spans="1:19" s="36" customFormat="1" ht="14.4">
      <c r="A77" s="36">
        <f t="shared" si="1"/>
        <v>62</v>
      </c>
      <c r="B77" s="526"/>
      <c r="C77" s="36" t="str">
        <f>VLOOKUP('Employee Salary Payroll Tax '!B79,'Employee Salary Payroll Tax '!$D$1:$E$7,2,FALSE)</f>
        <v>IBEW</v>
      </c>
      <c r="D77" s="61">
        <f t="shared" si="2"/>
        <v>6.875E-3</v>
      </c>
      <c r="E77" s="351">
        <f>'Employee Salary Payroll Tax '!N79</f>
        <v>5291.09</v>
      </c>
      <c r="F77" s="351">
        <f t="shared" si="3"/>
        <v>5327.4662437500001</v>
      </c>
      <c r="G77" s="352"/>
      <c r="H77" s="351">
        <f t="shared" si="4"/>
        <v>1708.9099999999999</v>
      </c>
      <c r="I77" s="351">
        <f t="shared" si="5"/>
        <v>36.376243749999958</v>
      </c>
      <c r="J77" s="351">
        <f t="shared" si="6"/>
        <v>0.21825746249999975</v>
      </c>
      <c r="K77" s="293">
        <f>SUM('Employee Salary Payroll Tax '!I79:K79)</f>
        <v>5291.09</v>
      </c>
      <c r="L77" s="293">
        <f>'Employee Salary Payroll Tax '!H79</f>
        <v>0</v>
      </c>
      <c r="M77" s="293">
        <f t="shared" si="7"/>
        <v>0</v>
      </c>
      <c r="N77" s="359">
        <f t="shared" si="8"/>
        <v>0.21825746245874975</v>
      </c>
      <c r="O77" s="331"/>
      <c r="P77" s="61"/>
      <c r="Q77" s="294"/>
      <c r="R77" s="292"/>
      <c r="S77" s="303"/>
    </row>
    <row r="78" spans="1:19" s="36" customFormat="1" ht="14.4">
      <c r="A78" s="36">
        <f t="shared" si="1"/>
        <v>63</v>
      </c>
      <c r="B78" s="526"/>
      <c r="C78" s="36" t="str">
        <f>VLOOKUP('Employee Salary Payroll Tax '!B80,'Employee Salary Payroll Tax '!$D$1:$E$7,2,FALSE)</f>
        <v>NonUnion</v>
      </c>
      <c r="D78" s="61">
        <f t="shared" si="2"/>
        <v>2.98E-2</v>
      </c>
      <c r="E78" s="351">
        <f>'Employee Salary Payroll Tax '!N80</f>
        <v>62954.18</v>
      </c>
      <c r="F78" s="351">
        <f t="shared" si="3"/>
        <v>64830.214564000002</v>
      </c>
      <c r="G78" s="352"/>
      <c r="H78" s="351">
        <f t="shared" si="4"/>
        <v>0</v>
      </c>
      <c r="I78" s="351">
        <f t="shared" si="5"/>
        <v>1876.0345640000014</v>
      </c>
      <c r="J78" s="351">
        <f t="shared" si="6"/>
        <v>0</v>
      </c>
      <c r="K78" s="293">
        <f>SUM('Employee Salary Payroll Tax '!I80:K80)</f>
        <v>78.05</v>
      </c>
      <c r="L78" s="293">
        <f>'Employee Salary Payroll Tax '!H80</f>
        <v>0</v>
      </c>
      <c r="M78" s="293">
        <f t="shared" si="7"/>
        <v>62876.13</v>
      </c>
      <c r="N78" s="359">
        <f t="shared" si="8"/>
        <v>0</v>
      </c>
      <c r="O78" s="331"/>
      <c r="P78" s="61"/>
      <c r="Q78" s="294"/>
      <c r="R78" s="292"/>
      <c r="S78" s="303"/>
    </row>
    <row r="79" spans="1:19" s="36" customFormat="1" ht="14.4">
      <c r="A79" s="36">
        <f t="shared" si="1"/>
        <v>64</v>
      </c>
      <c r="B79" s="526"/>
      <c r="C79" s="36" t="str">
        <f>VLOOKUP('Employee Salary Payroll Tax '!B81,'Employee Salary Payroll Tax '!$D$1:$E$7,2,FALSE)</f>
        <v>NonUnion</v>
      </c>
      <c r="D79" s="61">
        <f t="shared" si="2"/>
        <v>2.98E-2</v>
      </c>
      <c r="E79" s="351">
        <f>'Employee Salary Payroll Tax '!N81</f>
        <v>79140.210000000006</v>
      </c>
      <c r="F79" s="351">
        <f t="shared" si="3"/>
        <v>81498.588258000003</v>
      </c>
      <c r="G79" s="352"/>
      <c r="H79" s="351">
        <f t="shared" si="4"/>
        <v>0</v>
      </c>
      <c r="I79" s="351">
        <f t="shared" si="5"/>
        <v>2358.378257999997</v>
      </c>
      <c r="J79" s="351">
        <f t="shared" si="6"/>
        <v>0</v>
      </c>
      <c r="K79" s="293">
        <f>SUM('Employee Salary Payroll Tax '!I81:K81)</f>
        <v>31087.7</v>
      </c>
      <c r="L79" s="293">
        <f>'Employee Salary Payroll Tax '!H81</f>
        <v>0</v>
      </c>
      <c r="M79" s="293">
        <f t="shared" si="7"/>
        <v>48052.510000000009</v>
      </c>
      <c r="N79" s="359">
        <f t="shared" si="8"/>
        <v>0</v>
      </c>
      <c r="O79" s="331"/>
      <c r="P79" s="61"/>
      <c r="Q79" s="294"/>
      <c r="R79" s="292"/>
      <c r="S79" s="303"/>
    </row>
    <row r="80" spans="1:19" s="36" customFormat="1" ht="14.4">
      <c r="A80" s="36">
        <f t="shared" si="1"/>
        <v>65</v>
      </c>
      <c r="B80" s="526"/>
      <c r="C80" s="36" t="str">
        <f>VLOOKUP('Employee Salary Payroll Tax '!B82,'Employee Salary Payroll Tax '!$D$1:$E$7,2,FALSE)</f>
        <v>NonUnion</v>
      </c>
      <c r="D80" s="61">
        <f t="shared" ref="D80:D143" si="9">VLOOKUP(C80,C$9:D$12,2)</f>
        <v>2.98E-2</v>
      </c>
      <c r="E80" s="351">
        <f>'Employee Salary Payroll Tax '!N82</f>
        <v>61750.03</v>
      </c>
      <c r="F80" s="351">
        <f t="shared" ref="F80:F143" si="10">E80*(1+D80)</f>
        <v>63590.180894000005</v>
      </c>
      <c r="G80" s="352"/>
      <c r="H80" s="351">
        <f t="shared" ref="H80:H143" si="11">IF(E80&gt;$H$12,0,$H$12-E80)</f>
        <v>0</v>
      </c>
      <c r="I80" s="351">
        <f t="shared" si="5"/>
        <v>1840.1508940000058</v>
      </c>
      <c r="J80" s="351">
        <f t="shared" ref="J80:J143" si="12">IF(H80&gt;I80,I80*$J$12,H80*$J$12)</f>
        <v>0</v>
      </c>
      <c r="K80" s="293">
        <f>SUM('Employee Salary Payroll Tax '!I82:K82)</f>
        <v>-98.38</v>
      </c>
      <c r="L80" s="293">
        <f>'Employee Salary Payroll Tax '!H82</f>
        <v>0</v>
      </c>
      <c r="M80" s="293">
        <f t="shared" si="7"/>
        <v>61848.409999999996</v>
      </c>
      <c r="N80" s="359">
        <f t="shared" si="8"/>
        <v>0</v>
      </c>
      <c r="O80" s="331"/>
      <c r="P80" s="61"/>
      <c r="Q80" s="294"/>
      <c r="R80" s="292"/>
      <c r="S80" s="303"/>
    </row>
    <row r="81" spans="1:19" s="36" customFormat="1" ht="14.4">
      <c r="A81" s="36">
        <f t="shared" ref="A81:A144" si="13">+A80+1</f>
        <v>66</v>
      </c>
      <c r="B81" s="526"/>
      <c r="C81" s="36" t="str">
        <f>VLOOKUP('Employee Salary Payroll Tax '!B83,'Employee Salary Payroll Tax '!$D$1:$E$7,2,FALSE)</f>
        <v>NonUnion</v>
      </c>
      <c r="D81" s="61">
        <f t="shared" si="9"/>
        <v>2.98E-2</v>
      </c>
      <c r="E81" s="351">
        <f>'Employee Salary Payroll Tax '!N83</f>
        <v>71856.399999999994</v>
      </c>
      <c r="F81" s="351">
        <f t="shared" si="10"/>
        <v>73997.720719999998</v>
      </c>
      <c r="G81" s="352"/>
      <c r="H81" s="351">
        <f>IF(E81&gt;$H$12,0,$H$12-E81)</f>
        <v>0</v>
      </c>
      <c r="I81" s="351">
        <f t="shared" ref="I81:I144" si="14">F81-E81</f>
        <v>2141.3207200000033</v>
      </c>
      <c r="J81" s="351">
        <f t="shared" si="12"/>
        <v>0</v>
      </c>
      <c r="K81" s="293">
        <f>SUM('Employee Salary Payroll Tax '!I83:K83)</f>
        <v>4237.22</v>
      </c>
      <c r="L81" s="293">
        <f>'Employee Salary Payroll Tax '!H83</f>
        <v>0</v>
      </c>
      <c r="M81" s="293">
        <f t="shared" ref="M81:M144" si="15">E81-K81-L81</f>
        <v>67619.179999999993</v>
      </c>
      <c r="N81" s="359">
        <f t="shared" ref="N81:N144" si="16">J81*K81/(SUM(K81:M81)+0.000001)</f>
        <v>0</v>
      </c>
      <c r="O81" s="331"/>
      <c r="P81" s="61"/>
      <c r="Q81" s="294"/>
      <c r="R81" s="292"/>
      <c r="S81" s="303"/>
    </row>
    <row r="82" spans="1:19" s="36" customFormat="1" ht="14.4">
      <c r="A82" s="36">
        <f t="shared" si="13"/>
        <v>67</v>
      </c>
      <c r="B82" s="526"/>
      <c r="C82" s="36" t="str">
        <f>VLOOKUP('Employee Salary Payroll Tax '!B84,'Employee Salary Payroll Tax '!$D$1:$E$7,2,FALSE)</f>
        <v>IBEW</v>
      </c>
      <c r="D82" s="61">
        <f t="shared" si="9"/>
        <v>6.875E-3</v>
      </c>
      <c r="E82" s="351">
        <f>'Employee Salary Payroll Tax '!N84</f>
        <v>54926.34</v>
      </c>
      <c r="F82" s="351">
        <f t="shared" si="10"/>
        <v>55303.958587499998</v>
      </c>
      <c r="G82" s="352"/>
      <c r="H82" s="351">
        <f t="shared" si="11"/>
        <v>0</v>
      </c>
      <c r="I82" s="351">
        <f t="shared" si="14"/>
        <v>377.61858750000101</v>
      </c>
      <c r="J82" s="351">
        <f t="shared" si="12"/>
        <v>0</v>
      </c>
      <c r="K82" s="293">
        <f>SUM('Employee Salary Payroll Tax '!I84:K84)</f>
        <v>54810.48</v>
      </c>
      <c r="L82" s="293">
        <f>'Employee Salary Payroll Tax '!H84</f>
        <v>0</v>
      </c>
      <c r="M82" s="293">
        <f t="shared" si="15"/>
        <v>115.85999999999331</v>
      </c>
      <c r="N82" s="359">
        <f t="shared" si="16"/>
        <v>0</v>
      </c>
      <c r="O82" s="331"/>
      <c r="P82" s="61"/>
      <c r="Q82" s="294"/>
      <c r="R82" s="292"/>
      <c r="S82" s="303"/>
    </row>
    <row r="83" spans="1:19" s="36" customFormat="1" ht="14.4">
      <c r="A83" s="36">
        <f t="shared" si="13"/>
        <v>68</v>
      </c>
      <c r="B83" s="526"/>
      <c r="C83" s="36" t="str">
        <f>VLOOKUP('Employee Salary Payroll Tax '!B85,'Employee Salary Payroll Tax '!$D$1:$E$7,2,FALSE)</f>
        <v>UA</v>
      </c>
      <c r="D83" s="61">
        <f t="shared" si="9"/>
        <v>0.03</v>
      </c>
      <c r="E83" s="351">
        <f>'Employee Salary Payroll Tax '!N85</f>
        <v>74643.44</v>
      </c>
      <c r="F83" s="351">
        <f t="shared" si="10"/>
        <v>76882.743199999997</v>
      </c>
      <c r="G83" s="352"/>
      <c r="H83" s="351">
        <f>IF(E83&gt;$H$12,0,$H$12-E83)</f>
        <v>0</v>
      </c>
      <c r="I83" s="351">
        <f t="shared" si="14"/>
        <v>2239.3031999999948</v>
      </c>
      <c r="J83" s="351">
        <f t="shared" si="12"/>
        <v>0</v>
      </c>
      <c r="K83" s="293">
        <f>SUM('Employee Salary Payroll Tax '!I85:K85)</f>
        <v>64169.17</v>
      </c>
      <c r="L83" s="293">
        <f>'Employee Salary Payroll Tax '!H85</f>
        <v>311.63</v>
      </c>
      <c r="M83" s="293">
        <f t="shared" si="15"/>
        <v>10162.640000000005</v>
      </c>
      <c r="N83" s="359">
        <f t="shared" si="16"/>
        <v>0</v>
      </c>
      <c r="O83" s="331"/>
      <c r="P83" s="61"/>
      <c r="Q83" s="294"/>
      <c r="R83" s="292"/>
      <c r="S83" s="303"/>
    </row>
    <row r="84" spans="1:19" s="36" customFormat="1" ht="14.4">
      <c r="A84" s="36">
        <f t="shared" si="13"/>
        <v>69</v>
      </c>
      <c r="B84" s="526"/>
      <c r="C84" s="36" t="str">
        <f>VLOOKUP('Employee Salary Payroll Tax '!B86,'Employee Salary Payroll Tax '!$D$1:$E$7,2,FALSE)</f>
        <v>IBEW</v>
      </c>
      <c r="D84" s="61">
        <f t="shared" si="9"/>
        <v>6.875E-3</v>
      </c>
      <c r="E84" s="351">
        <f>'Employee Salary Payroll Tax '!N86</f>
        <v>27981.17</v>
      </c>
      <c r="F84" s="351">
        <f t="shared" si="10"/>
        <v>28173.540543749998</v>
      </c>
      <c r="G84" s="352"/>
      <c r="H84" s="351">
        <f t="shared" si="11"/>
        <v>0</v>
      </c>
      <c r="I84" s="351">
        <f t="shared" si="14"/>
        <v>192.37054374999934</v>
      </c>
      <c r="J84" s="351">
        <f t="shared" si="12"/>
        <v>0</v>
      </c>
      <c r="K84" s="293">
        <f>SUM('Employee Salary Payroll Tax '!I86:K86)</f>
        <v>27981.170000000002</v>
      </c>
      <c r="L84" s="293">
        <f>'Employee Salary Payroll Tax '!H86</f>
        <v>0</v>
      </c>
      <c r="M84" s="293">
        <f t="shared" si="15"/>
        <v>-3.637978807091713E-12</v>
      </c>
      <c r="N84" s="359">
        <f t="shared" si="16"/>
        <v>0</v>
      </c>
      <c r="O84" s="331"/>
      <c r="P84" s="61"/>
      <c r="Q84" s="294"/>
      <c r="R84" s="292"/>
      <c r="S84" s="303"/>
    </row>
    <row r="85" spans="1:19" s="36" customFormat="1" ht="14.4">
      <c r="A85" s="36">
        <f t="shared" si="13"/>
        <v>70</v>
      </c>
      <c r="B85" s="526"/>
      <c r="C85" s="36" t="str">
        <f>VLOOKUP('Employee Salary Payroll Tax '!B87,'Employee Salary Payroll Tax '!$D$1:$E$7,2,FALSE)</f>
        <v>NonUnion</v>
      </c>
      <c r="D85" s="61">
        <f t="shared" si="9"/>
        <v>2.98E-2</v>
      </c>
      <c r="E85" s="351">
        <f>'Employee Salary Payroll Tax '!N87</f>
        <v>8067</v>
      </c>
      <c r="F85" s="351">
        <f t="shared" si="10"/>
        <v>8307.3966</v>
      </c>
      <c r="G85" s="352"/>
      <c r="H85" s="351">
        <f t="shared" si="11"/>
        <v>0</v>
      </c>
      <c r="I85" s="351">
        <f t="shared" si="14"/>
        <v>240.39660000000003</v>
      </c>
      <c r="J85" s="351">
        <f t="shared" si="12"/>
        <v>0</v>
      </c>
      <c r="K85" s="293">
        <f>SUM('Employee Salary Payroll Tax '!I87:K87)</f>
        <v>5888.91</v>
      </c>
      <c r="L85" s="293">
        <f>'Employee Salary Payroll Tax '!H87</f>
        <v>0</v>
      </c>
      <c r="M85" s="293">
        <f t="shared" si="15"/>
        <v>2178.09</v>
      </c>
      <c r="N85" s="359">
        <f t="shared" si="16"/>
        <v>0</v>
      </c>
      <c r="O85" s="331"/>
      <c r="P85" s="61"/>
      <c r="Q85" s="294"/>
      <c r="R85" s="292"/>
      <c r="S85" s="303"/>
    </row>
    <row r="86" spans="1:19" s="36" customFormat="1" ht="14.4">
      <c r="A86" s="36">
        <f t="shared" si="13"/>
        <v>71</v>
      </c>
      <c r="B86" s="526"/>
      <c r="C86" s="36" t="str">
        <f>VLOOKUP('Employee Salary Payroll Tax '!B88,'Employee Salary Payroll Tax '!$D$1:$E$7,2,FALSE)</f>
        <v>NonUnion</v>
      </c>
      <c r="D86" s="61">
        <f t="shared" si="9"/>
        <v>2.98E-2</v>
      </c>
      <c r="E86" s="351">
        <f>'Employee Salary Payroll Tax '!N88</f>
        <v>67758.48</v>
      </c>
      <c r="F86" s="351">
        <f t="shared" si="10"/>
        <v>69777.682704000006</v>
      </c>
      <c r="G86" s="352"/>
      <c r="H86" s="351">
        <f t="shared" si="11"/>
        <v>0</v>
      </c>
      <c r="I86" s="351">
        <f t="shared" si="14"/>
        <v>2019.2027040000103</v>
      </c>
      <c r="J86" s="351">
        <f t="shared" si="12"/>
        <v>0</v>
      </c>
      <c r="K86" s="293">
        <f>SUM('Employee Salary Payroll Tax '!I88:K88)</f>
        <v>13270.88</v>
      </c>
      <c r="L86" s="293">
        <f>'Employee Salary Payroll Tax '!H88</f>
        <v>0</v>
      </c>
      <c r="M86" s="293">
        <f t="shared" si="15"/>
        <v>54487.6</v>
      </c>
      <c r="N86" s="359">
        <f t="shared" si="16"/>
        <v>0</v>
      </c>
      <c r="O86" s="331"/>
      <c r="P86" s="61"/>
      <c r="Q86" s="294"/>
      <c r="R86" s="292"/>
      <c r="S86" s="303"/>
    </row>
    <row r="87" spans="1:19" s="36" customFormat="1" ht="14.4">
      <c r="A87" s="36">
        <f t="shared" si="13"/>
        <v>72</v>
      </c>
      <c r="B87" s="526"/>
      <c r="C87" s="36" t="str">
        <f>VLOOKUP('Employee Salary Payroll Tax '!B89,'Employee Salary Payroll Tax '!$D$1:$E$7,2,FALSE)</f>
        <v>UA</v>
      </c>
      <c r="D87" s="61">
        <f t="shared" si="9"/>
        <v>0.03</v>
      </c>
      <c r="E87" s="351">
        <f>'Employee Salary Payroll Tax '!N89</f>
        <v>91938.94</v>
      </c>
      <c r="F87" s="351">
        <f t="shared" si="10"/>
        <v>94697.108200000002</v>
      </c>
      <c r="G87" s="352"/>
      <c r="H87" s="351">
        <f t="shared" si="11"/>
        <v>0</v>
      </c>
      <c r="I87" s="351">
        <f t="shared" si="14"/>
        <v>2758.1682000000001</v>
      </c>
      <c r="J87" s="351">
        <f t="shared" si="12"/>
        <v>0</v>
      </c>
      <c r="K87" s="293">
        <f>SUM('Employee Salary Payroll Tax '!I89:K89)</f>
        <v>88229.85</v>
      </c>
      <c r="L87" s="293">
        <f>'Employee Salary Payroll Tax '!H89</f>
        <v>171.8</v>
      </c>
      <c r="M87" s="293">
        <f t="shared" si="15"/>
        <v>3537.2899999999963</v>
      </c>
      <c r="N87" s="359">
        <f t="shared" si="16"/>
        <v>0</v>
      </c>
      <c r="O87" s="331"/>
      <c r="P87" s="61"/>
      <c r="Q87" s="294"/>
      <c r="R87" s="292"/>
      <c r="S87" s="303"/>
    </row>
    <row r="88" spans="1:19" s="36" customFormat="1" ht="14.4">
      <c r="A88" s="36">
        <f t="shared" si="13"/>
        <v>73</v>
      </c>
      <c r="B88" s="526"/>
      <c r="C88" s="36" t="str">
        <f>VLOOKUP('Employee Salary Payroll Tax '!B90,'Employee Salary Payroll Tax '!$D$1:$E$7,2,FALSE)</f>
        <v>NonUnion</v>
      </c>
      <c r="D88" s="61">
        <f t="shared" si="9"/>
        <v>2.98E-2</v>
      </c>
      <c r="E88" s="351">
        <f>'Employee Salary Payroll Tax '!N90</f>
        <v>262716</v>
      </c>
      <c r="F88" s="351">
        <f t="shared" si="10"/>
        <v>270544.93680000002</v>
      </c>
      <c r="G88" s="352"/>
      <c r="H88" s="351">
        <f t="shared" si="11"/>
        <v>0</v>
      </c>
      <c r="I88" s="351">
        <f t="shared" si="14"/>
        <v>7828.936800000025</v>
      </c>
      <c r="J88" s="351">
        <f t="shared" si="12"/>
        <v>0</v>
      </c>
      <c r="K88" s="293">
        <f>SUM('Employee Salary Payroll Tax '!I90:K90)</f>
        <v>262716</v>
      </c>
      <c r="L88" s="293">
        <f>'Employee Salary Payroll Tax '!H90</f>
        <v>0</v>
      </c>
      <c r="M88" s="293">
        <f t="shared" si="15"/>
        <v>0</v>
      </c>
      <c r="N88" s="359">
        <f t="shared" si="16"/>
        <v>0</v>
      </c>
      <c r="O88" s="331"/>
      <c r="P88" s="61"/>
      <c r="Q88" s="294"/>
      <c r="R88" s="292"/>
      <c r="S88" s="303"/>
    </row>
    <row r="89" spans="1:19" s="36" customFormat="1" ht="14.4">
      <c r="A89" s="36">
        <f t="shared" si="13"/>
        <v>74</v>
      </c>
      <c r="B89" s="526"/>
      <c r="C89" s="36" t="str">
        <f>VLOOKUP('Employee Salary Payroll Tax '!B91,'Employee Salary Payroll Tax '!$D$1:$E$7,2,FALSE)</f>
        <v>IBEW</v>
      </c>
      <c r="D89" s="61">
        <f t="shared" si="9"/>
        <v>6.875E-3</v>
      </c>
      <c r="E89" s="351">
        <f>'Employee Salary Payroll Tax '!N91</f>
        <v>115642.36</v>
      </c>
      <c r="F89" s="351">
        <f t="shared" si="10"/>
        <v>116437.40122499999</v>
      </c>
      <c r="G89" s="352"/>
      <c r="H89" s="351">
        <f t="shared" si="11"/>
        <v>0</v>
      </c>
      <c r="I89" s="351">
        <f t="shared" si="14"/>
        <v>795.04122499999357</v>
      </c>
      <c r="J89" s="351">
        <f t="shared" si="12"/>
        <v>0</v>
      </c>
      <c r="K89" s="293">
        <f>SUM('Employee Salary Payroll Tax '!I91:K91)</f>
        <v>108957.84</v>
      </c>
      <c r="L89" s="293">
        <f>'Employee Salary Payroll Tax '!H91</f>
        <v>0</v>
      </c>
      <c r="M89" s="293">
        <f t="shared" si="15"/>
        <v>6684.5200000000041</v>
      </c>
      <c r="N89" s="359">
        <f t="shared" si="16"/>
        <v>0</v>
      </c>
      <c r="O89" s="331"/>
      <c r="P89" s="61"/>
      <c r="Q89" s="294"/>
      <c r="R89" s="292"/>
      <c r="S89" s="303"/>
    </row>
    <row r="90" spans="1:19" s="36" customFormat="1" ht="14.4">
      <c r="A90" s="36">
        <f t="shared" si="13"/>
        <v>75</v>
      </c>
      <c r="B90" s="526"/>
      <c r="C90" s="36" t="str">
        <f>VLOOKUP('Employee Salary Payroll Tax '!B92,'Employee Salary Payroll Tax '!$D$1:$E$7,2,FALSE)</f>
        <v>NonUnion</v>
      </c>
      <c r="D90" s="61">
        <f t="shared" si="9"/>
        <v>2.98E-2</v>
      </c>
      <c r="E90" s="351">
        <f>'Employee Salary Payroll Tax '!N92</f>
        <v>89838.37</v>
      </c>
      <c r="F90" s="351">
        <f t="shared" si="10"/>
        <v>92515.553425999999</v>
      </c>
      <c r="G90" s="352"/>
      <c r="H90" s="351">
        <f t="shared" si="11"/>
        <v>0</v>
      </c>
      <c r="I90" s="351">
        <f t="shared" si="14"/>
        <v>2677.1834260000032</v>
      </c>
      <c r="J90" s="351">
        <f t="shared" si="12"/>
        <v>0</v>
      </c>
      <c r="K90" s="293">
        <f>SUM('Employee Salary Payroll Tax '!I92:K92)</f>
        <v>10.15</v>
      </c>
      <c r="L90" s="293">
        <f>'Employee Salary Payroll Tax '!H92</f>
        <v>0</v>
      </c>
      <c r="M90" s="293">
        <f t="shared" si="15"/>
        <v>89828.22</v>
      </c>
      <c r="N90" s="359">
        <f t="shared" si="16"/>
        <v>0</v>
      </c>
      <c r="O90" s="331"/>
      <c r="P90" s="61"/>
      <c r="Q90" s="294"/>
      <c r="R90" s="292"/>
      <c r="S90" s="303"/>
    </row>
    <row r="91" spans="1:19" s="36" customFormat="1" ht="14.4">
      <c r="A91" s="36">
        <f t="shared" si="13"/>
        <v>76</v>
      </c>
      <c r="B91" s="526"/>
      <c r="C91" s="36" t="str">
        <f>VLOOKUP('Employee Salary Payroll Tax '!B93,'Employee Salary Payroll Tax '!$D$1:$E$7,2,FALSE)</f>
        <v>NonUnion</v>
      </c>
      <c r="D91" s="61">
        <f t="shared" si="9"/>
        <v>2.98E-2</v>
      </c>
      <c r="E91" s="351">
        <f>'Employee Salary Payroll Tax '!N93</f>
        <v>66465.73</v>
      </c>
      <c r="F91" s="351">
        <f t="shared" si="10"/>
        <v>68446.408754000004</v>
      </c>
      <c r="G91" s="352"/>
      <c r="H91" s="351">
        <f t="shared" si="11"/>
        <v>0</v>
      </c>
      <c r="I91" s="351">
        <f t="shared" si="14"/>
        <v>1980.6787540000078</v>
      </c>
      <c r="J91" s="351">
        <f t="shared" si="12"/>
        <v>0</v>
      </c>
      <c r="K91" s="293">
        <f>SUM('Employee Salary Payroll Tax '!I93:K93)</f>
        <v>22938.94</v>
      </c>
      <c r="L91" s="293">
        <f>'Employee Salary Payroll Tax '!H93</f>
        <v>19076.18</v>
      </c>
      <c r="M91" s="293">
        <f t="shared" si="15"/>
        <v>24450.609999999993</v>
      </c>
      <c r="N91" s="359">
        <f t="shared" si="16"/>
        <v>0</v>
      </c>
      <c r="O91" s="331"/>
      <c r="P91" s="61"/>
      <c r="Q91" s="294"/>
      <c r="R91" s="292"/>
      <c r="S91" s="303"/>
    </row>
    <row r="92" spans="1:19" s="36" customFormat="1" ht="14.4">
      <c r="A92" s="36">
        <f t="shared" si="13"/>
        <v>77</v>
      </c>
      <c r="B92" s="526"/>
      <c r="C92" s="36" t="str">
        <f>VLOOKUP('Employee Salary Payroll Tax '!B94,'Employee Salary Payroll Tax '!$D$1:$E$7,2,FALSE)</f>
        <v>NonUnion</v>
      </c>
      <c r="D92" s="61">
        <f t="shared" si="9"/>
        <v>2.98E-2</v>
      </c>
      <c r="E92" s="351">
        <f>'Employee Salary Payroll Tax '!N94</f>
        <v>81314.13</v>
      </c>
      <c r="F92" s="351">
        <f t="shared" si="10"/>
        <v>83737.291074000008</v>
      </c>
      <c r="G92" s="352"/>
      <c r="H92" s="351">
        <f t="shared" si="11"/>
        <v>0</v>
      </c>
      <c r="I92" s="351">
        <f t="shared" si="14"/>
        <v>2423.1610740000033</v>
      </c>
      <c r="J92" s="351">
        <f t="shared" si="12"/>
        <v>0</v>
      </c>
      <c r="K92" s="293">
        <f>SUM('Employee Salary Payroll Tax '!I94:K94)</f>
        <v>5051.9399999999996</v>
      </c>
      <c r="L92" s="293">
        <f>'Employee Salary Payroll Tax '!H94</f>
        <v>0</v>
      </c>
      <c r="M92" s="293">
        <f t="shared" si="15"/>
        <v>76262.19</v>
      </c>
      <c r="N92" s="359">
        <f t="shared" si="16"/>
        <v>0</v>
      </c>
      <c r="O92" s="331"/>
      <c r="P92" s="61"/>
      <c r="Q92" s="294"/>
      <c r="R92" s="292"/>
      <c r="S92" s="303"/>
    </row>
    <row r="93" spans="1:19" s="36" customFormat="1" ht="14.4">
      <c r="A93" s="36">
        <f t="shared" si="13"/>
        <v>78</v>
      </c>
      <c r="B93" s="526"/>
      <c r="C93" s="36" t="str">
        <f>VLOOKUP('Employee Salary Payroll Tax '!B95,'Employee Salary Payroll Tax '!$D$1:$E$7,2,FALSE)</f>
        <v>NonUnion</v>
      </c>
      <c r="D93" s="61">
        <f t="shared" si="9"/>
        <v>2.98E-2</v>
      </c>
      <c r="E93" s="351">
        <f>'Employee Salary Payroll Tax '!N95</f>
        <v>78074.61</v>
      </c>
      <c r="F93" s="351">
        <f t="shared" si="10"/>
        <v>80401.233378000004</v>
      </c>
      <c r="G93" s="352"/>
      <c r="H93" s="351">
        <f t="shared" si="11"/>
        <v>0</v>
      </c>
      <c r="I93" s="351">
        <f t="shared" si="14"/>
        <v>2326.6233780000039</v>
      </c>
      <c r="J93" s="351">
        <f t="shared" si="12"/>
        <v>0</v>
      </c>
      <c r="K93" s="293">
        <f>SUM('Employee Salary Payroll Tax '!I95:K95)</f>
        <v>55892.630000000005</v>
      </c>
      <c r="L93" s="293">
        <f>'Employee Salary Payroll Tax '!H95</f>
        <v>0</v>
      </c>
      <c r="M93" s="293">
        <f t="shared" si="15"/>
        <v>22181.979999999996</v>
      </c>
      <c r="N93" s="359">
        <f t="shared" si="16"/>
        <v>0</v>
      </c>
      <c r="O93" s="331"/>
      <c r="P93" s="61"/>
      <c r="Q93" s="294"/>
      <c r="R93" s="292"/>
      <c r="S93" s="303"/>
    </row>
    <row r="94" spans="1:19" s="36" customFormat="1" ht="14.4">
      <c r="A94" s="36">
        <f t="shared" si="13"/>
        <v>79</v>
      </c>
      <c r="B94" s="526"/>
      <c r="C94" s="36" t="str">
        <f>VLOOKUP('Employee Salary Payroll Tax '!B96,'Employee Salary Payroll Tax '!$D$1:$E$7,2,FALSE)</f>
        <v>NonUnion</v>
      </c>
      <c r="D94" s="61">
        <f t="shared" si="9"/>
        <v>2.98E-2</v>
      </c>
      <c r="E94" s="351">
        <f>'Employee Salary Payroll Tax '!N96</f>
        <v>74444.66</v>
      </c>
      <c r="F94" s="351">
        <f t="shared" si="10"/>
        <v>76663.110868000003</v>
      </c>
      <c r="G94" s="352"/>
      <c r="H94" s="351">
        <f t="shared" si="11"/>
        <v>0</v>
      </c>
      <c r="I94" s="351">
        <f t="shared" si="14"/>
        <v>2218.4508679999999</v>
      </c>
      <c r="J94" s="351">
        <f t="shared" si="12"/>
        <v>0</v>
      </c>
      <c r="K94" s="293">
        <f>SUM('Employee Salary Payroll Tax '!I96:K96)</f>
        <v>5918.79</v>
      </c>
      <c r="L94" s="293">
        <f>'Employee Salary Payroll Tax '!H96</f>
        <v>0</v>
      </c>
      <c r="M94" s="293">
        <f t="shared" si="15"/>
        <v>68525.87000000001</v>
      </c>
      <c r="N94" s="359">
        <f t="shared" si="16"/>
        <v>0</v>
      </c>
      <c r="O94" s="331"/>
      <c r="P94" s="61"/>
      <c r="Q94" s="294"/>
      <c r="R94" s="292"/>
      <c r="S94" s="303"/>
    </row>
    <row r="95" spans="1:19" s="36" customFormat="1" ht="14.4">
      <c r="A95" s="36">
        <f t="shared" si="13"/>
        <v>80</v>
      </c>
      <c r="B95" s="526"/>
      <c r="C95" s="36" t="str">
        <f>VLOOKUP('Employee Salary Payroll Tax '!B97,'Employee Salary Payroll Tax '!$D$1:$E$7,2,FALSE)</f>
        <v>NonUnion</v>
      </c>
      <c r="D95" s="61">
        <f t="shared" si="9"/>
        <v>2.98E-2</v>
      </c>
      <c r="E95" s="351">
        <f>'Employee Salary Payroll Tax '!N97</f>
        <v>92027.18</v>
      </c>
      <c r="F95" s="351">
        <f t="shared" si="10"/>
        <v>94769.589963999999</v>
      </c>
      <c r="G95" s="352"/>
      <c r="H95" s="351">
        <f t="shared" si="11"/>
        <v>0</v>
      </c>
      <c r="I95" s="351">
        <f t="shared" si="14"/>
        <v>2742.4099640000059</v>
      </c>
      <c r="J95" s="351">
        <f t="shared" si="12"/>
        <v>0</v>
      </c>
      <c r="K95" s="293">
        <f>SUM('Employee Salary Payroll Tax '!I97:K97)</f>
        <v>6370.69</v>
      </c>
      <c r="L95" s="293">
        <f>'Employee Salary Payroll Tax '!H97</f>
        <v>0</v>
      </c>
      <c r="M95" s="293">
        <f t="shared" si="15"/>
        <v>85656.489999999991</v>
      </c>
      <c r="N95" s="359">
        <f t="shared" si="16"/>
        <v>0</v>
      </c>
      <c r="O95" s="331"/>
      <c r="P95" s="61"/>
      <c r="Q95" s="294"/>
      <c r="R95" s="292"/>
      <c r="S95" s="303"/>
    </row>
    <row r="96" spans="1:19" s="36" customFormat="1" ht="14.4">
      <c r="A96" s="36">
        <f t="shared" si="13"/>
        <v>81</v>
      </c>
      <c r="B96" s="526"/>
      <c r="C96" s="36" t="str">
        <f>VLOOKUP('Employee Salary Payroll Tax '!B98,'Employee Salary Payroll Tax '!$D$1:$E$7,2,FALSE)</f>
        <v>NonUnion</v>
      </c>
      <c r="D96" s="61">
        <f t="shared" si="9"/>
        <v>2.98E-2</v>
      </c>
      <c r="E96" s="351">
        <f>'Employee Salary Payroll Tax '!N98</f>
        <v>19752.53</v>
      </c>
      <c r="F96" s="351">
        <f t="shared" si="10"/>
        <v>20341.155394000001</v>
      </c>
      <c r="G96" s="352"/>
      <c r="H96" s="351">
        <f t="shared" si="11"/>
        <v>0</v>
      </c>
      <c r="I96" s="351">
        <f t="shared" si="14"/>
        <v>588.62539400000242</v>
      </c>
      <c r="J96" s="351">
        <f t="shared" si="12"/>
        <v>0</v>
      </c>
      <c r="K96" s="293">
        <f>SUM('Employee Salary Payroll Tax '!I98:K98)</f>
        <v>4904.6799999999994</v>
      </c>
      <c r="L96" s="293">
        <f>'Employee Salary Payroll Tax '!H98</f>
        <v>0</v>
      </c>
      <c r="M96" s="293">
        <f t="shared" si="15"/>
        <v>14847.849999999999</v>
      </c>
      <c r="N96" s="359">
        <f t="shared" si="16"/>
        <v>0</v>
      </c>
      <c r="O96" s="331"/>
      <c r="P96" s="61"/>
      <c r="Q96" s="294"/>
      <c r="R96" s="292"/>
      <c r="S96" s="303"/>
    </row>
    <row r="97" spans="1:19" s="36" customFormat="1" ht="14.4">
      <c r="A97" s="36">
        <f t="shared" si="13"/>
        <v>82</v>
      </c>
      <c r="B97" s="526"/>
      <c r="C97" s="36" t="str">
        <f>VLOOKUP('Employee Salary Payroll Tax '!B99,'Employee Salary Payroll Tax '!$D$1:$E$7,2,FALSE)</f>
        <v>UA</v>
      </c>
      <c r="D97" s="61">
        <f t="shared" si="9"/>
        <v>0.03</v>
      </c>
      <c r="E97" s="351">
        <f>'Employee Salary Payroll Tax '!N99</f>
        <v>80022.039999999994</v>
      </c>
      <c r="F97" s="351">
        <f t="shared" si="10"/>
        <v>82422.701199999996</v>
      </c>
      <c r="G97" s="352"/>
      <c r="H97" s="351">
        <f t="shared" si="11"/>
        <v>0</v>
      </c>
      <c r="I97" s="351">
        <f t="shared" si="14"/>
        <v>2400.6612000000023</v>
      </c>
      <c r="J97" s="351">
        <f t="shared" si="12"/>
        <v>0</v>
      </c>
      <c r="K97" s="293">
        <f>SUM('Employee Salary Payroll Tax '!I99:K99)</f>
        <v>65713.16</v>
      </c>
      <c r="L97" s="293">
        <f>'Employee Salary Payroll Tax '!H99</f>
        <v>0</v>
      </c>
      <c r="M97" s="293">
        <f t="shared" si="15"/>
        <v>14308.87999999999</v>
      </c>
      <c r="N97" s="359">
        <f t="shared" si="16"/>
        <v>0</v>
      </c>
      <c r="O97" s="331"/>
      <c r="P97" s="61"/>
      <c r="Q97" s="294"/>
      <c r="R97" s="292"/>
      <c r="S97" s="303"/>
    </row>
    <row r="98" spans="1:19" s="36" customFormat="1" ht="14.4">
      <c r="A98" s="36">
        <f t="shared" si="13"/>
        <v>83</v>
      </c>
      <c r="B98" s="526"/>
      <c r="C98" s="36" t="str">
        <f>VLOOKUP('Employee Salary Payroll Tax '!B100,'Employee Salary Payroll Tax '!$D$1:$E$7,2,FALSE)</f>
        <v>NonUnion</v>
      </c>
      <c r="D98" s="61">
        <f t="shared" si="9"/>
        <v>2.98E-2</v>
      </c>
      <c r="E98" s="351">
        <f>'Employee Salary Payroll Tax '!N100</f>
        <v>151479.70000000001</v>
      </c>
      <c r="F98" s="351">
        <f t="shared" si="10"/>
        <v>155993.79506000003</v>
      </c>
      <c r="G98" s="352"/>
      <c r="H98" s="351">
        <f t="shared" si="11"/>
        <v>0</v>
      </c>
      <c r="I98" s="351">
        <f t="shared" si="14"/>
        <v>4514.0950600000215</v>
      </c>
      <c r="J98" s="351">
        <f t="shared" si="12"/>
        <v>0</v>
      </c>
      <c r="K98" s="293">
        <f>SUM('Employee Salary Payroll Tax '!I100:K100)</f>
        <v>33494.32</v>
      </c>
      <c r="L98" s="293">
        <f>'Employee Salary Payroll Tax '!H100</f>
        <v>0</v>
      </c>
      <c r="M98" s="293">
        <f t="shared" si="15"/>
        <v>117985.38</v>
      </c>
      <c r="N98" s="359">
        <f t="shared" si="16"/>
        <v>0</v>
      </c>
      <c r="O98" s="331"/>
      <c r="P98" s="61"/>
      <c r="Q98" s="294"/>
      <c r="R98" s="292"/>
      <c r="S98" s="303"/>
    </row>
    <row r="99" spans="1:19" s="36" customFormat="1" ht="14.4">
      <c r="A99" s="36">
        <f t="shared" si="13"/>
        <v>84</v>
      </c>
      <c r="B99" s="526"/>
      <c r="C99" s="36" t="str">
        <f>VLOOKUP('Employee Salary Payroll Tax '!B101,'Employee Salary Payroll Tax '!$D$1:$E$7,2,FALSE)</f>
        <v>NonUnion</v>
      </c>
      <c r="D99" s="61">
        <f t="shared" si="9"/>
        <v>2.98E-2</v>
      </c>
      <c r="E99" s="351">
        <f>'Employee Salary Payroll Tax '!N101</f>
        <v>39461</v>
      </c>
      <c r="F99" s="351">
        <f t="shared" si="10"/>
        <v>40636.9378</v>
      </c>
      <c r="G99" s="352"/>
      <c r="H99" s="351">
        <f t="shared" si="11"/>
        <v>0</v>
      </c>
      <c r="I99" s="351">
        <f t="shared" si="14"/>
        <v>1175.9377999999997</v>
      </c>
      <c r="J99" s="351">
        <f t="shared" si="12"/>
        <v>0</v>
      </c>
      <c r="K99" s="293">
        <f>SUM('Employee Salary Payroll Tax '!I101:K101)</f>
        <v>1223.3800000000001</v>
      </c>
      <c r="L99" s="293">
        <f>'Employee Salary Payroll Tax '!H101</f>
        <v>408.34</v>
      </c>
      <c r="M99" s="293">
        <f t="shared" si="15"/>
        <v>37829.280000000006</v>
      </c>
      <c r="N99" s="359">
        <f t="shared" si="16"/>
        <v>0</v>
      </c>
      <c r="O99" s="331"/>
      <c r="P99" s="61"/>
      <c r="Q99" s="294"/>
      <c r="R99" s="292"/>
      <c r="S99" s="303"/>
    </row>
    <row r="100" spans="1:19" s="36" customFormat="1" ht="14.4">
      <c r="A100" s="36">
        <f t="shared" si="13"/>
        <v>85</v>
      </c>
      <c r="B100" s="526"/>
      <c r="C100" s="36" t="str">
        <f>VLOOKUP('Employee Salary Payroll Tax '!B102,'Employee Salary Payroll Tax '!$D$1:$E$7,2,FALSE)</f>
        <v>NonUnion</v>
      </c>
      <c r="D100" s="61">
        <f t="shared" si="9"/>
        <v>2.98E-2</v>
      </c>
      <c r="E100" s="351">
        <f>'Employee Salary Payroll Tax '!N102</f>
        <v>30554.68</v>
      </c>
      <c r="F100" s="351">
        <f t="shared" si="10"/>
        <v>31465.209464000003</v>
      </c>
      <c r="G100" s="352"/>
      <c r="H100" s="351">
        <f t="shared" si="11"/>
        <v>0</v>
      </c>
      <c r="I100" s="351">
        <f t="shared" si="14"/>
        <v>910.52946400000292</v>
      </c>
      <c r="J100" s="351">
        <f t="shared" si="12"/>
        <v>0</v>
      </c>
      <c r="K100" s="293">
        <f>SUM('Employee Salary Payroll Tax '!I102:K102)</f>
        <v>7619.7100000000009</v>
      </c>
      <c r="L100" s="293">
        <f>'Employee Salary Payroll Tax '!H102</f>
        <v>0</v>
      </c>
      <c r="M100" s="293">
        <f t="shared" si="15"/>
        <v>22934.97</v>
      </c>
      <c r="N100" s="359">
        <f t="shared" si="16"/>
        <v>0</v>
      </c>
      <c r="O100" s="331"/>
      <c r="P100" s="61"/>
      <c r="Q100" s="294"/>
      <c r="R100" s="292"/>
      <c r="S100" s="303"/>
    </row>
    <row r="101" spans="1:19" s="36" customFormat="1" ht="14.4">
      <c r="A101" s="36">
        <f t="shared" si="13"/>
        <v>86</v>
      </c>
      <c r="B101" s="526"/>
      <c r="C101" s="36" t="str">
        <f>VLOOKUP('Employee Salary Payroll Tax '!B103,'Employee Salary Payroll Tax '!$D$1:$E$7,2,FALSE)</f>
        <v>NonUnion</v>
      </c>
      <c r="D101" s="61">
        <f t="shared" si="9"/>
        <v>2.98E-2</v>
      </c>
      <c r="E101" s="351">
        <f>'Employee Salary Payroll Tax '!N103</f>
        <v>104486.08</v>
      </c>
      <c r="F101" s="351">
        <f t="shared" si="10"/>
        <v>107599.765184</v>
      </c>
      <c r="G101" s="352"/>
      <c r="H101" s="351">
        <f>IF(E101&gt;$H$12,0,$H$12-E101)</f>
        <v>0</v>
      </c>
      <c r="I101" s="351">
        <f t="shared" si="14"/>
        <v>3113.6851840000018</v>
      </c>
      <c r="J101" s="351">
        <f t="shared" si="12"/>
        <v>0</v>
      </c>
      <c r="K101" s="293">
        <f>SUM('Employee Salary Payroll Tax '!I103:K103)</f>
        <v>3526.47</v>
      </c>
      <c r="L101" s="293">
        <f>'Employee Salary Payroll Tax '!H103</f>
        <v>0</v>
      </c>
      <c r="M101" s="293">
        <f t="shared" si="15"/>
        <v>100959.61</v>
      </c>
      <c r="N101" s="359">
        <f t="shared" si="16"/>
        <v>0</v>
      </c>
      <c r="O101" s="331"/>
      <c r="P101" s="61"/>
      <c r="Q101" s="294"/>
      <c r="R101" s="292"/>
      <c r="S101" s="303"/>
    </row>
    <row r="102" spans="1:19" s="36" customFormat="1" ht="14.4">
      <c r="A102" s="36">
        <f t="shared" si="13"/>
        <v>87</v>
      </c>
      <c r="B102" s="526"/>
      <c r="C102" s="36" t="str">
        <f>VLOOKUP('Employee Salary Payroll Tax '!B104,'Employee Salary Payroll Tax '!$D$1:$E$7,2,FALSE)</f>
        <v>IBEW</v>
      </c>
      <c r="D102" s="61">
        <f t="shared" si="9"/>
        <v>6.875E-3</v>
      </c>
      <c r="E102" s="351">
        <f>'Employee Salary Payroll Tax '!N104</f>
        <v>1744.69</v>
      </c>
      <c r="F102" s="351">
        <f t="shared" si="10"/>
        <v>1756.6847437500001</v>
      </c>
      <c r="G102" s="352"/>
      <c r="H102" s="351">
        <f t="shared" si="11"/>
        <v>5255.3099999999995</v>
      </c>
      <c r="I102" s="351">
        <f t="shared" si="14"/>
        <v>11.994743749999998</v>
      </c>
      <c r="J102" s="351">
        <f t="shared" si="12"/>
        <v>7.1968462499999983E-2</v>
      </c>
      <c r="K102" s="293">
        <f>SUM('Employee Salary Payroll Tax '!I104:K104)</f>
        <v>1744.69</v>
      </c>
      <c r="L102" s="293">
        <f>'Employee Salary Payroll Tax '!H104</f>
        <v>0</v>
      </c>
      <c r="M102" s="293">
        <f t="shared" si="15"/>
        <v>0</v>
      </c>
      <c r="N102" s="359">
        <f t="shared" si="16"/>
        <v>7.1968462458749979E-2</v>
      </c>
      <c r="O102" s="331"/>
      <c r="P102" s="61"/>
      <c r="Q102" s="294"/>
      <c r="R102" s="292"/>
      <c r="S102" s="303"/>
    </row>
    <row r="103" spans="1:19" s="36" customFormat="1" ht="14.4">
      <c r="A103" s="36">
        <f t="shared" si="13"/>
        <v>88</v>
      </c>
      <c r="B103" s="526"/>
      <c r="C103" s="36" t="str">
        <f>VLOOKUP('Employee Salary Payroll Tax '!B105,'Employee Salary Payroll Tax '!$D$1:$E$7,2,FALSE)</f>
        <v>NonUnion</v>
      </c>
      <c r="D103" s="61">
        <f t="shared" si="9"/>
        <v>2.98E-2</v>
      </c>
      <c r="E103" s="351">
        <f>'Employee Salary Payroll Tax '!N105</f>
        <v>37118.74</v>
      </c>
      <c r="F103" s="351">
        <f t="shared" si="10"/>
        <v>38224.878451999997</v>
      </c>
      <c r="G103" s="352"/>
      <c r="H103" s="351">
        <f t="shared" si="11"/>
        <v>0</v>
      </c>
      <c r="I103" s="351">
        <f t="shared" si="14"/>
        <v>1106.1384519999992</v>
      </c>
      <c r="J103" s="351">
        <f t="shared" si="12"/>
        <v>0</v>
      </c>
      <c r="K103" s="293">
        <f>SUM('Employee Salary Payroll Tax '!I105:K105)</f>
        <v>37118.740000000005</v>
      </c>
      <c r="L103" s="293">
        <f>'Employee Salary Payroll Tax '!H105</f>
        <v>0</v>
      </c>
      <c r="M103" s="293">
        <f t="shared" si="15"/>
        <v>-7.2759576141834259E-12</v>
      </c>
      <c r="N103" s="359">
        <f t="shared" si="16"/>
        <v>0</v>
      </c>
      <c r="O103" s="331"/>
      <c r="P103" s="61"/>
      <c r="Q103" s="294"/>
      <c r="R103" s="292"/>
      <c r="S103" s="303"/>
    </row>
    <row r="104" spans="1:19" s="36" customFormat="1" ht="14.4">
      <c r="A104" s="36">
        <f t="shared" si="13"/>
        <v>89</v>
      </c>
      <c r="B104" s="526"/>
      <c r="C104" s="36" t="str">
        <f>VLOOKUP('Employee Salary Payroll Tax '!B106,'Employee Salary Payroll Tax '!$D$1:$E$7,2,FALSE)</f>
        <v>IBEW</v>
      </c>
      <c r="D104" s="61">
        <f t="shared" si="9"/>
        <v>6.875E-3</v>
      </c>
      <c r="E104" s="351">
        <f>'Employee Salary Payroll Tax '!N106</f>
        <v>48607.06</v>
      </c>
      <c r="F104" s="351">
        <f t="shared" si="10"/>
        <v>48941.233537499997</v>
      </c>
      <c r="G104" s="352"/>
      <c r="H104" s="351">
        <f t="shared" si="11"/>
        <v>0</v>
      </c>
      <c r="I104" s="351">
        <f t="shared" si="14"/>
        <v>334.17353749999893</v>
      </c>
      <c r="J104" s="351">
        <f t="shared" si="12"/>
        <v>0</v>
      </c>
      <c r="K104" s="293">
        <f>SUM('Employee Salary Payroll Tax '!I106:K106)</f>
        <v>48607.06</v>
      </c>
      <c r="L104" s="293">
        <f>'Employee Salary Payroll Tax '!H106</f>
        <v>0</v>
      </c>
      <c r="M104" s="293">
        <f t="shared" si="15"/>
        <v>0</v>
      </c>
      <c r="N104" s="359">
        <f t="shared" si="16"/>
        <v>0</v>
      </c>
      <c r="O104" s="331"/>
      <c r="P104" s="61"/>
      <c r="Q104" s="294"/>
      <c r="R104" s="292"/>
      <c r="S104" s="303"/>
    </row>
    <row r="105" spans="1:19" s="36" customFormat="1" ht="14.4">
      <c r="A105" s="36">
        <f t="shared" si="13"/>
        <v>90</v>
      </c>
      <c r="B105" s="526"/>
      <c r="C105" s="36" t="str">
        <f>VLOOKUP('Employee Salary Payroll Tax '!B107,'Employee Salary Payroll Tax '!$D$1:$E$7,2,FALSE)</f>
        <v>NonUnion</v>
      </c>
      <c r="D105" s="61">
        <f t="shared" si="9"/>
        <v>2.98E-2</v>
      </c>
      <c r="E105" s="351">
        <f>'Employee Salary Payroll Tax '!N107</f>
        <v>65245.26</v>
      </c>
      <c r="F105" s="351">
        <f t="shared" si="10"/>
        <v>67189.568748000005</v>
      </c>
      <c r="G105" s="352"/>
      <c r="H105" s="351">
        <f t="shared" si="11"/>
        <v>0</v>
      </c>
      <c r="I105" s="351">
        <f t="shared" si="14"/>
        <v>1944.3087480000031</v>
      </c>
      <c r="J105" s="351">
        <f t="shared" si="12"/>
        <v>0</v>
      </c>
      <c r="K105" s="293">
        <f>SUM('Employee Salary Payroll Tax '!I107:K107)</f>
        <v>6760.7699999999995</v>
      </c>
      <c r="L105" s="293">
        <f>'Employee Salary Payroll Tax '!H107</f>
        <v>0</v>
      </c>
      <c r="M105" s="293">
        <f t="shared" si="15"/>
        <v>58484.490000000005</v>
      </c>
      <c r="N105" s="359">
        <f t="shared" si="16"/>
        <v>0</v>
      </c>
      <c r="O105" s="331"/>
      <c r="P105" s="61"/>
      <c r="Q105" s="294"/>
      <c r="R105" s="292"/>
      <c r="S105" s="303"/>
    </row>
    <row r="106" spans="1:19" s="36" customFormat="1" ht="14.4">
      <c r="A106" s="36">
        <f t="shared" si="13"/>
        <v>91</v>
      </c>
      <c r="B106" s="526"/>
      <c r="C106" s="36" t="str">
        <f>VLOOKUP('Employee Salary Payroll Tax '!B108,'Employee Salary Payroll Tax '!$D$1:$E$7,2,FALSE)</f>
        <v>NonUnion</v>
      </c>
      <c r="D106" s="61">
        <f t="shared" si="9"/>
        <v>2.98E-2</v>
      </c>
      <c r="E106" s="351">
        <f>'Employee Salary Payroll Tax '!N108</f>
        <v>70990.41</v>
      </c>
      <c r="F106" s="351">
        <f t="shared" si="10"/>
        <v>73105.924218</v>
      </c>
      <c r="G106" s="352"/>
      <c r="H106" s="351">
        <f t="shared" si="11"/>
        <v>0</v>
      </c>
      <c r="I106" s="351">
        <f t="shared" si="14"/>
        <v>2115.5142179999966</v>
      </c>
      <c r="J106" s="351">
        <f t="shared" si="12"/>
        <v>0</v>
      </c>
      <c r="K106" s="293">
        <f>SUM('Employee Salary Payroll Tax '!I108:K108)</f>
        <v>54753.93</v>
      </c>
      <c r="L106" s="293">
        <f>'Employee Salary Payroll Tax '!H108</f>
        <v>0</v>
      </c>
      <c r="M106" s="293">
        <f t="shared" si="15"/>
        <v>16236.480000000003</v>
      </c>
      <c r="N106" s="359">
        <f t="shared" si="16"/>
        <v>0</v>
      </c>
      <c r="O106" s="331"/>
      <c r="P106" s="61"/>
      <c r="Q106" s="294"/>
      <c r="R106" s="292"/>
      <c r="S106" s="303"/>
    </row>
    <row r="107" spans="1:19" s="36" customFormat="1" ht="14.4">
      <c r="A107" s="36">
        <f t="shared" si="13"/>
        <v>92</v>
      </c>
      <c r="B107" s="526"/>
      <c r="C107" s="36" t="str">
        <f>VLOOKUP('Employee Salary Payroll Tax '!B109,'Employee Salary Payroll Tax '!$D$1:$E$7,2,FALSE)</f>
        <v>IBEW</v>
      </c>
      <c r="D107" s="61">
        <f t="shared" si="9"/>
        <v>6.875E-3</v>
      </c>
      <c r="E107" s="351">
        <f>'Employee Salary Payroll Tax '!N109</f>
        <v>41566.080000000002</v>
      </c>
      <c r="F107" s="351">
        <f t="shared" si="10"/>
        <v>41851.846799999999</v>
      </c>
      <c r="G107" s="352"/>
      <c r="H107" s="351">
        <f t="shared" si="11"/>
        <v>0</v>
      </c>
      <c r="I107" s="351">
        <f t="shared" si="14"/>
        <v>285.7667999999976</v>
      </c>
      <c r="J107" s="351">
        <f t="shared" si="12"/>
        <v>0</v>
      </c>
      <c r="K107" s="293">
        <f>SUM('Employee Salary Payroll Tax '!I109:K109)</f>
        <v>34983</v>
      </c>
      <c r="L107" s="293">
        <f>'Employee Salary Payroll Tax '!H109</f>
        <v>0</v>
      </c>
      <c r="M107" s="293">
        <f t="shared" si="15"/>
        <v>6583.0800000000017</v>
      </c>
      <c r="N107" s="359">
        <f t="shared" si="16"/>
        <v>0</v>
      </c>
      <c r="O107" s="331"/>
      <c r="P107" s="61"/>
      <c r="Q107" s="294"/>
      <c r="R107" s="292"/>
      <c r="S107" s="303"/>
    </row>
    <row r="108" spans="1:19" s="36" customFormat="1" ht="14.4">
      <c r="A108" s="36">
        <f t="shared" si="13"/>
        <v>93</v>
      </c>
      <c r="B108" s="526"/>
      <c r="C108" s="36" t="str">
        <f>VLOOKUP('Employee Salary Payroll Tax '!B110,'Employee Salary Payroll Tax '!$D$1:$E$7,2,FALSE)</f>
        <v>IBEW</v>
      </c>
      <c r="D108" s="61">
        <f t="shared" si="9"/>
        <v>6.875E-3</v>
      </c>
      <c r="E108" s="351">
        <f>'Employee Salary Payroll Tax '!N110</f>
        <v>147557.46</v>
      </c>
      <c r="F108" s="351">
        <f t="shared" si="10"/>
        <v>148571.91753749998</v>
      </c>
      <c r="G108" s="352"/>
      <c r="H108" s="351">
        <f t="shared" si="11"/>
        <v>0</v>
      </c>
      <c r="I108" s="351">
        <f t="shared" si="14"/>
        <v>1014.457537499984</v>
      </c>
      <c r="J108" s="351">
        <f t="shared" si="12"/>
        <v>0</v>
      </c>
      <c r="K108" s="293">
        <f>SUM('Employee Salary Payroll Tax '!I110:K110)</f>
        <v>132561.57</v>
      </c>
      <c r="L108" s="293">
        <f>'Employee Salary Payroll Tax '!H110</f>
        <v>0</v>
      </c>
      <c r="M108" s="293">
        <f t="shared" si="15"/>
        <v>14995.889999999985</v>
      </c>
      <c r="N108" s="359">
        <f t="shared" si="16"/>
        <v>0</v>
      </c>
      <c r="O108" s="331"/>
      <c r="P108" s="61"/>
      <c r="Q108" s="294"/>
      <c r="R108" s="292"/>
      <c r="S108" s="303"/>
    </row>
    <row r="109" spans="1:19" s="36" customFormat="1" ht="14.4">
      <c r="A109" s="36">
        <f t="shared" si="13"/>
        <v>94</v>
      </c>
      <c r="B109" s="526"/>
      <c r="C109" s="36" t="str">
        <f>VLOOKUP('Employee Salary Payroll Tax '!B111,'Employee Salary Payroll Tax '!$D$1:$E$7,2,FALSE)</f>
        <v>IBEW</v>
      </c>
      <c r="D109" s="61">
        <f t="shared" si="9"/>
        <v>6.875E-3</v>
      </c>
      <c r="E109" s="351">
        <f>'Employee Salary Payroll Tax '!N111</f>
        <v>57294.18</v>
      </c>
      <c r="F109" s="351">
        <f t="shared" si="10"/>
        <v>57688.077487499999</v>
      </c>
      <c r="G109" s="352"/>
      <c r="H109" s="351">
        <f t="shared" si="11"/>
        <v>0</v>
      </c>
      <c r="I109" s="351">
        <f t="shared" si="14"/>
        <v>393.89748749999853</v>
      </c>
      <c r="J109" s="351">
        <f t="shared" si="12"/>
        <v>0</v>
      </c>
      <c r="K109" s="293">
        <f>SUM('Employee Salary Payroll Tax '!I111:K111)</f>
        <v>57203.09</v>
      </c>
      <c r="L109" s="293">
        <f>'Employee Salary Payroll Tax '!H111</f>
        <v>0</v>
      </c>
      <c r="M109" s="293">
        <f t="shared" si="15"/>
        <v>91.090000000003783</v>
      </c>
      <c r="N109" s="359">
        <f t="shared" si="16"/>
        <v>0</v>
      </c>
      <c r="O109" s="331"/>
      <c r="P109" s="61"/>
      <c r="Q109" s="294"/>
      <c r="R109" s="292"/>
      <c r="S109" s="303"/>
    </row>
    <row r="110" spans="1:19" s="36" customFormat="1" ht="14.4">
      <c r="A110" s="36">
        <f t="shared" si="13"/>
        <v>95</v>
      </c>
      <c r="B110" s="526"/>
      <c r="C110" s="36" t="str">
        <f>VLOOKUP('Employee Salary Payroll Tax '!B112,'Employee Salary Payroll Tax '!$D$1:$E$7,2,FALSE)</f>
        <v>IBEW</v>
      </c>
      <c r="D110" s="61">
        <f t="shared" si="9"/>
        <v>6.875E-3</v>
      </c>
      <c r="E110" s="351">
        <f>'Employee Salary Payroll Tax '!N112</f>
        <v>53246.8</v>
      </c>
      <c r="F110" s="351">
        <f t="shared" si="10"/>
        <v>53612.871749999998</v>
      </c>
      <c r="G110" s="352"/>
      <c r="H110" s="351">
        <f t="shared" si="11"/>
        <v>0</v>
      </c>
      <c r="I110" s="351">
        <f t="shared" si="14"/>
        <v>366.07174999999552</v>
      </c>
      <c r="J110" s="351">
        <f t="shared" si="12"/>
        <v>0</v>
      </c>
      <c r="K110" s="293">
        <f>SUM('Employee Salary Payroll Tax '!I112:K112)</f>
        <v>45802.31</v>
      </c>
      <c r="L110" s="293">
        <f>'Employee Salary Payroll Tax '!H112</f>
        <v>0</v>
      </c>
      <c r="M110" s="293">
        <f t="shared" si="15"/>
        <v>7444.4900000000052</v>
      </c>
      <c r="N110" s="359">
        <f t="shared" si="16"/>
        <v>0</v>
      </c>
      <c r="O110" s="331"/>
      <c r="P110" s="61"/>
      <c r="Q110" s="294"/>
      <c r="R110" s="292"/>
      <c r="S110" s="303"/>
    </row>
    <row r="111" spans="1:19" s="36" customFormat="1" ht="14.4">
      <c r="A111" s="36">
        <f t="shared" si="13"/>
        <v>96</v>
      </c>
      <c r="B111" s="526"/>
      <c r="C111" s="36" t="str">
        <f>VLOOKUP('Employee Salary Payroll Tax '!B113,'Employee Salary Payroll Tax '!$D$1:$E$7,2,FALSE)</f>
        <v>NonUnion</v>
      </c>
      <c r="D111" s="61">
        <f t="shared" si="9"/>
        <v>2.98E-2</v>
      </c>
      <c r="E111" s="351">
        <f>'Employee Salary Payroll Tax '!N113</f>
        <v>90983.78</v>
      </c>
      <c r="F111" s="351">
        <f t="shared" si="10"/>
        <v>93695.096644000005</v>
      </c>
      <c r="G111" s="352"/>
      <c r="H111" s="351">
        <f t="shared" si="11"/>
        <v>0</v>
      </c>
      <c r="I111" s="351">
        <f t="shared" si="14"/>
        <v>2711.3166440000059</v>
      </c>
      <c r="J111" s="351">
        <f t="shared" si="12"/>
        <v>0</v>
      </c>
      <c r="K111" s="293">
        <f>SUM('Employee Salary Payroll Tax '!I113:K113)</f>
        <v>7297.07</v>
      </c>
      <c r="L111" s="293">
        <f>'Employee Salary Payroll Tax '!H113</f>
        <v>0</v>
      </c>
      <c r="M111" s="293">
        <f t="shared" si="15"/>
        <v>83686.709999999992</v>
      </c>
      <c r="N111" s="359">
        <f t="shared" si="16"/>
        <v>0</v>
      </c>
      <c r="O111" s="331"/>
      <c r="P111" s="61"/>
      <c r="Q111" s="294"/>
      <c r="R111" s="292"/>
      <c r="S111" s="303"/>
    </row>
    <row r="112" spans="1:19" s="36" customFormat="1" ht="14.4">
      <c r="A112" s="36">
        <f t="shared" si="13"/>
        <v>97</v>
      </c>
      <c r="B112" s="526"/>
      <c r="C112" s="36" t="str">
        <f>VLOOKUP('Employee Salary Payroll Tax '!B114,'Employee Salary Payroll Tax '!$D$1:$E$7,2,FALSE)</f>
        <v>IBEW</v>
      </c>
      <c r="D112" s="61">
        <f t="shared" si="9"/>
        <v>6.875E-3</v>
      </c>
      <c r="E112" s="351">
        <f>'Employee Salary Payroll Tax '!N114</f>
        <v>48569.8</v>
      </c>
      <c r="F112" s="351">
        <f t="shared" si="10"/>
        <v>48903.717375</v>
      </c>
      <c r="G112" s="352"/>
      <c r="H112" s="351">
        <f t="shared" si="11"/>
        <v>0</v>
      </c>
      <c r="I112" s="351">
        <f t="shared" si="14"/>
        <v>333.91737499999726</v>
      </c>
      <c r="J112" s="351">
        <f t="shared" si="12"/>
        <v>0</v>
      </c>
      <c r="K112" s="293">
        <f>SUM('Employee Salary Payroll Tax '!I114:K114)</f>
        <v>34425.589999999997</v>
      </c>
      <c r="L112" s="293">
        <f>'Employee Salary Payroll Tax '!H114</f>
        <v>0</v>
      </c>
      <c r="M112" s="293">
        <f t="shared" si="15"/>
        <v>14144.210000000006</v>
      </c>
      <c r="N112" s="359">
        <f t="shared" si="16"/>
        <v>0</v>
      </c>
      <c r="O112" s="331"/>
      <c r="P112" s="61"/>
      <c r="Q112" s="294"/>
      <c r="R112" s="292"/>
      <c r="S112" s="303"/>
    </row>
    <row r="113" spans="1:19" s="36" customFormat="1" ht="14.4">
      <c r="A113" s="36">
        <f t="shared" si="13"/>
        <v>98</v>
      </c>
      <c r="B113" s="526"/>
      <c r="C113" s="36" t="str">
        <f>VLOOKUP('Employee Salary Payroll Tax '!B115,'Employee Salary Payroll Tax '!$D$1:$E$7,2,FALSE)</f>
        <v>IBEW</v>
      </c>
      <c r="D113" s="61">
        <f t="shared" si="9"/>
        <v>6.875E-3</v>
      </c>
      <c r="E113" s="351">
        <f>'Employee Salary Payroll Tax '!N115</f>
        <v>16657.82</v>
      </c>
      <c r="F113" s="351">
        <f t="shared" si="10"/>
        <v>16772.342512499999</v>
      </c>
      <c r="G113" s="352"/>
      <c r="H113" s="351">
        <f t="shared" si="11"/>
        <v>0</v>
      </c>
      <c r="I113" s="351">
        <f t="shared" si="14"/>
        <v>114.52251249999972</v>
      </c>
      <c r="J113" s="351">
        <f t="shared" si="12"/>
        <v>0</v>
      </c>
      <c r="K113" s="293">
        <f>SUM('Employee Salary Payroll Tax '!I115:K115)</f>
        <v>16657.82</v>
      </c>
      <c r="L113" s="293">
        <f>'Employee Salary Payroll Tax '!H115</f>
        <v>0</v>
      </c>
      <c r="M113" s="293">
        <f t="shared" si="15"/>
        <v>0</v>
      </c>
      <c r="N113" s="359">
        <f t="shared" si="16"/>
        <v>0</v>
      </c>
      <c r="O113" s="331"/>
      <c r="P113" s="61"/>
      <c r="Q113" s="294"/>
      <c r="R113" s="292"/>
      <c r="S113" s="303"/>
    </row>
    <row r="114" spans="1:19" s="36" customFormat="1" ht="14.4">
      <c r="A114" s="36">
        <f t="shared" si="13"/>
        <v>99</v>
      </c>
      <c r="B114" s="526"/>
      <c r="C114" s="36" t="str">
        <f>VLOOKUP('Employee Salary Payroll Tax '!B116,'Employee Salary Payroll Tax '!$D$1:$E$7,2,FALSE)</f>
        <v>NonUnion</v>
      </c>
      <c r="D114" s="61">
        <f t="shared" si="9"/>
        <v>2.98E-2</v>
      </c>
      <c r="E114" s="351">
        <f>'Employee Salary Payroll Tax '!N116</f>
        <v>21827.96</v>
      </c>
      <c r="F114" s="351">
        <f t="shared" si="10"/>
        <v>22478.433207999999</v>
      </c>
      <c r="G114" s="352"/>
      <c r="H114" s="351">
        <f t="shared" si="11"/>
        <v>0</v>
      </c>
      <c r="I114" s="351">
        <f t="shared" si="14"/>
        <v>650.47320799999943</v>
      </c>
      <c r="J114" s="351">
        <f t="shared" si="12"/>
        <v>0</v>
      </c>
      <c r="K114" s="293">
        <f>SUM('Employee Salary Payroll Tax '!I116:K116)</f>
        <v>457.54</v>
      </c>
      <c r="L114" s="293">
        <f>'Employee Salary Payroll Tax '!H116</f>
        <v>2.15</v>
      </c>
      <c r="M114" s="293">
        <f t="shared" si="15"/>
        <v>21368.269999999997</v>
      </c>
      <c r="N114" s="359">
        <f t="shared" si="16"/>
        <v>0</v>
      </c>
      <c r="O114" s="331"/>
      <c r="P114" s="61"/>
      <c r="Q114" s="294"/>
      <c r="R114" s="292"/>
      <c r="S114" s="303"/>
    </row>
    <row r="115" spans="1:19" s="36" customFormat="1" ht="14.4">
      <c r="A115" s="36">
        <f t="shared" si="13"/>
        <v>100</v>
      </c>
      <c r="B115" s="526"/>
      <c r="C115" s="36" t="str">
        <f>VLOOKUP('Employee Salary Payroll Tax '!B117,'Employee Salary Payroll Tax '!$D$1:$E$7,2,FALSE)</f>
        <v>NonUnion</v>
      </c>
      <c r="D115" s="61">
        <f t="shared" si="9"/>
        <v>2.98E-2</v>
      </c>
      <c r="E115" s="351">
        <f>'Employee Salary Payroll Tax '!N117</f>
        <v>30051.78</v>
      </c>
      <c r="F115" s="351">
        <f t="shared" si="10"/>
        <v>30947.323044000001</v>
      </c>
      <c r="G115" s="352"/>
      <c r="H115" s="351">
        <f t="shared" si="11"/>
        <v>0</v>
      </c>
      <c r="I115" s="351">
        <f t="shared" si="14"/>
        <v>895.54304400000183</v>
      </c>
      <c r="J115" s="351">
        <f t="shared" si="12"/>
        <v>0</v>
      </c>
      <c r="K115" s="293">
        <f>SUM('Employee Salary Payroll Tax '!I117:K117)</f>
        <v>29600.129999999997</v>
      </c>
      <c r="L115" s="293">
        <f>'Employee Salary Payroll Tax '!H117</f>
        <v>-3.07</v>
      </c>
      <c r="M115" s="293">
        <f t="shared" si="15"/>
        <v>454.72000000000145</v>
      </c>
      <c r="N115" s="359">
        <f t="shared" si="16"/>
        <v>0</v>
      </c>
      <c r="O115" s="331"/>
      <c r="P115" s="61"/>
      <c r="Q115" s="294"/>
      <c r="R115" s="292"/>
      <c r="S115" s="303"/>
    </row>
    <row r="116" spans="1:19" s="36" customFormat="1" ht="14.4">
      <c r="A116" s="36">
        <f t="shared" si="13"/>
        <v>101</v>
      </c>
      <c r="B116" s="526"/>
      <c r="C116" s="36" t="str">
        <f>VLOOKUP('Employee Salary Payroll Tax '!B118,'Employee Salary Payroll Tax '!$D$1:$E$7,2,FALSE)</f>
        <v>NonUnion</v>
      </c>
      <c r="D116" s="61">
        <f t="shared" si="9"/>
        <v>2.98E-2</v>
      </c>
      <c r="E116" s="351">
        <f>'Employee Salary Payroll Tax '!N118</f>
        <v>100103.7</v>
      </c>
      <c r="F116" s="351">
        <f t="shared" si="10"/>
        <v>103086.79026000001</v>
      </c>
      <c r="G116" s="352"/>
      <c r="H116" s="351">
        <f t="shared" si="11"/>
        <v>0</v>
      </c>
      <c r="I116" s="351">
        <f t="shared" si="14"/>
        <v>2983.0902600000118</v>
      </c>
      <c r="J116" s="351">
        <f t="shared" si="12"/>
        <v>0</v>
      </c>
      <c r="K116" s="293">
        <f>SUM('Employee Salary Payroll Tax '!I118:K118)</f>
        <v>100103.7</v>
      </c>
      <c r="L116" s="293">
        <f>'Employee Salary Payroll Tax '!H118</f>
        <v>0</v>
      </c>
      <c r="M116" s="293">
        <f t="shared" si="15"/>
        <v>0</v>
      </c>
      <c r="N116" s="359">
        <f t="shared" si="16"/>
        <v>0</v>
      </c>
      <c r="O116" s="331"/>
      <c r="P116" s="61"/>
      <c r="Q116" s="294"/>
      <c r="R116" s="292"/>
      <c r="S116" s="303"/>
    </row>
    <row r="117" spans="1:19" s="36" customFormat="1" ht="14.4">
      <c r="A117" s="36">
        <f t="shared" si="13"/>
        <v>102</v>
      </c>
      <c r="B117" s="526"/>
      <c r="C117" s="36" t="str">
        <f>VLOOKUP('Employee Salary Payroll Tax '!B119,'Employee Salary Payroll Tax '!$D$1:$E$7,2,FALSE)</f>
        <v>UA</v>
      </c>
      <c r="D117" s="61">
        <f t="shared" si="9"/>
        <v>0.03</v>
      </c>
      <c r="E117" s="351">
        <f>'Employee Salary Payroll Tax '!N119</f>
        <v>82783.02</v>
      </c>
      <c r="F117" s="351">
        <f t="shared" si="10"/>
        <v>85266.510600000009</v>
      </c>
      <c r="G117" s="352"/>
      <c r="H117" s="351">
        <f t="shared" si="11"/>
        <v>0</v>
      </c>
      <c r="I117" s="351">
        <f t="shared" si="14"/>
        <v>2483.4906000000046</v>
      </c>
      <c r="J117" s="351">
        <f t="shared" si="12"/>
        <v>0</v>
      </c>
      <c r="K117" s="293">
        <f>SUM('Employee Salary Payroll Tax '!I119:K119)</f>
        <v>73866.12</v>
      </c>
      <c r="L117" s="293">
        <f>'Employee Salary Payroll Tax '!H119</f>
        <v>0</v>
      </c>
      <c r="M117" s="293">
        <f t="shared" si="15"/>
        <v>8916.9000000000087</v>
      </c>
      <c r="N117" s="359">
        <f t="shared" si="16"/>
        <v>0</v>
      </c>
      <c r="O117" s="331"/>
      <c r="P117" s="61"/>
      <c r="Q117" s="294"/>
      <c r="R117" s="292"/>
      <c r="S117" s="303"/>
    </row>
    <row r="118" spans="1:19" s="36" customFormat="1" ht="14.4">
      <c r="A118" s="36">
        <f t="shared" si="13"/>
        <v>103</v>
      </c>
      <c r="B118" s="526"/>
      <c r="C118" s="36" t="str">
        <f>VLOOKUP('Employee Salary Payroll Tax '!B120,'Employee Salary Payroll Tax '!$D$1:$E$7,2,FALSE)</f>
        <v>NonUnion</v>
      </c>
      <c r="D118" s="61">
        <f t="shared" si="9"/>
        <v>2.98E-2</v>
      </c>
      <c r="E118" s="351">
        <f>'Employee Salary Payroll Tax '!N120</f>
        <v>63303.46</v>
      </c>
      <c r="F118" s="351">
        <f t="shared" si="10"/>
        <v>65189.903107999999</v>
      </c>
      <c r="G118" s="352"/>
      <c r="H118" s="351">
        <f t="shared" si="11"/>
        <v>0</v>
      </c>
      <c r="I118" s="351">
        <f t="shared" si="14"/>
        <v>1886.4431079999995</v>
      </c>
      <c r="J118" s="351">
        <f t="shared" si="12"/>
        <v>0</v>
      </c>
      <c r="K118" s="293">
        <f>SUM('Employee Salary Payroll Tax '!I120:K120)</f>
        <v>14056.03</v>
      </c>
      <c r="L118" s="293">
        <f>'Employee Salary Payroll Tax '!H120</f>
        <v>0</v>
      </c>
      <c r="M118" s="293">
        <f t="shared" si="15"/>
        <v>49247.43</v>
      </c>
      <c r="N118" s="359">
        <f t="shared" si="16"/>
        <v>0</v>
      </c>
      <c r="O118" s="331"/>
      <c r="P118" s="61"/>
      <c r="Q118" s="294"/>
      <c r="R118" s="292"/>
      <c r="S118" s="303"/>
    </row>
    <row r="119" spans="1:19" s="36" customFormat="1" ht="14.4">
      <c r="A119" s="36">
        <f t="shared" si="13"/>
        <v>104</v>
      </c>
      <c r="B119" s="526"/>
      <c r="C119" s="36" t="str">
        <f>VLOOKUP('Employee Salary Payroll Tax '!B121,'Employee Salary Payroll Tax '!$D$1:$E$7,2,FALSE)</f>
        <v>IBEW</v>
      </c>
      <c r="D119" s="61">
        <f t="shared" si="9"/>
        <v>6.875E-3</v>
      </c>
      <c r="E119" s="351">
        <f>'Employee Salary Payroll Tax '!N121</f>
        <v>38359.72</v>
      </c>
      <c r="F119" s="351">
        <f t="shared" si="10"/>
        <v>38623.443075000003</v>
      </c>
      <c r="G119" s="352"/>
      <c r="H119" s="351">
        <f t="shared" si="11"/>
        <v>0</v>
      </c>
      <c r="I119" s="351">
        <f t="shared" si="14"/>
        <v>263.7230750000017</v>
      </c>
      <c r="J119" s="351">
        <f t="shared" si="12"/>
        <v>0</v>
      </c>
      <c r="K119" s="293">
        <f>SUM('Employee Salary Payroll Tax '!I121:K121)</f>
        <v>23440.11</v>
      </c>
      <c r="L119" s="293">
        <f>'Employee Salary Payroll Tax '!H121</f>
        <v>0</v>
      </c>
      <c r="M119" s="293">
        <f t="shared" si="15"/>
        <v>14919.61</v>
      </c>
      <c r="N119" s="359">
        <f t="shared" si="16"/>
        <v>0</v>
      </c>
      <c r="O119" s="331"/>
      <c r="P119" s="61"/>
      <c r="Q119" s="294"/>
      <c r="R119" s="292"/>
      <c r="S119" s="303"/>
    </row>
    <row r="120" spans="1:19" s="36" customFormat="1" ht="14.4">
      <c r="A120" s="36">
        <f t="shared" si="13"/>
        <v>105</v>
      </c>
      <c r="B120" s="526"/>
      <c r="C120" s="36" t="str">
        <f>VLOOKUP('Employee Salary Payroll Tax '!B122,'Employee Salary Payroll Tax '!$D$1:$E$7,2,FALSE)</f>
        <v>UA</v>
      </c>
      <c r="D120" s="61">
        <f t="shared" si="9"/>
        <v>0.03</v>
      </c>
      <c r="E120" s="351">
        <f>'Employee Salary Payroll Tax '!N122</f>
        <v>71288.009999999995</v>
      </c>
      <c r="F120" s="351">
        <f t="shared" si="10"/>
        <v>73426.650299999994</v>
      </c>
      <c r="G120" s="352"/>
      <c r="H120" s="351">
        <f t="shared" si="11"/>
        <v>0</v>
      </c>
      <c r="I120" s="351">
        <f t="shared" si="14"/>
        <v>2138.6402999999991</v>
      </c>
      <c r="J120" s="351">
        <f t="shared" si="12"/>
        <v>0</v>
      </c>
      <c r="K120" s="293">
        <f>SUM('Employee Salary Payroll Tax '!I122:K122)</f>
        <v>63519.29</v>
      </c>
      <c r="L120" s="293">
        <f>'Employee Salary Payroll Tax '!H122</f>
        <v>1808.93</v>
      </c>
      <c r="M120" s="293">
        <f t="shared" si="15"/>
        <v>5959.7899999999936</v>
      </c>
      <c r="N120" s="359">
        <f t="shared" si="16"/>
        <v>0</v>
      </c>
      <c r="O120" s="331"/>
      <c r="P120" s="61"/>
      <c r="Q120" s="294"/>
      <c r="R120" s="292"/>
      <c r="S120" s="303"/>
    </row>
    <row r="121" spans="1:19" s="36" customFormat="1" ht="14.4">
      <c r="A121" s="36">
        <f t="shared" si="13"/>
        <v>106</v>
      </c>
      <c r="B121" s="526"/>
      <c r="C121" s="36" t="str">
        <f>VLOOKUP('Employee Salary Payroll Tax '!B123,'Employee Salary Payroll Tax '!$D$1:$E$7,2,FALSE)</f>
        <v>NonUnion</v>
      </c>
      <c r="D121" s="61">
        <f t="shared" si="9"/>
        <v>2.98E-2</v>
      </c>
      <c r="E121" s="351">
        <f>'Employee Salary Payroll Tax '!N123</f>
        <v>63897.85</v>
      </c>
      <c r="F121" s="351">
        <f t="shared" si="10"/>
        <v>65802.005929999999</v>
      </c>
      <c r="G121" s="352"/>
      <c r="H121" s="351">
        <f t="shared" si="11"/>
        <v>0</v>
      </c>
      <c r="I121" s="351">
        <f t="shared" si="14"/>
        <v>1904.1559300000008</v>
      </c>
      <c r="J121" s="351">
        <f t="shared" si="12"/>
        <v>0</v>
      </c>
      <c r="K121" s="293">
        <f>SUM('Employee Salary Payroll Tax '!I123:K123)</f>
        <v>26526.420000000002</v>
      </c>
      <c r="L121" s="293">
        <f>'Employee Salary Payroll Tax '!H123</f>
        <v>0</v>
      </c>
      <c r="M121" s="293">
        <f t="shared" si="15"/>
        <v>37371.429999999993</v>
      </c>
      <c r="N121" s="359">
        <f t="shared" si="16"/>
        <v>0</v>
      </c>
      <c r="O121" s="331"/>
      <c r="P121" s="61"/>
      <c r="Q121" s="294"/>
      <c r="R121" s="292"/>
      <c r="S121" s="303"/>
    </row>
    <row r="122" spans="1:19" s="36" customFormat="1" ht="14.4">
      <c r="A122" s="36">
        <f t="shared" si="13"/>
        <v>107</v>
      </c>
      <c r="B122" s="526"/>
      <c r="C122" s="36" t="str">
        <f>VLOOKUP('Employee Salary Payroll Tax '!B124,'Employee Salary Payroll Tax '!$D$1:$E$7,2,FALSE)</f>
        <v>NonUnion</v>
      </c>
      <c r="D122" s="61">
        <f t="shared" si="9"/>
        <v>2.98E-2</v>
      </c>
      <c r="E122" s="351">
        <f>'Employee Salary Payroll Tax '!N124</f>
        <v>15638.83</v>
      </c>
      <c r="F122" s="351">
        <f t="shared" si="10"/>
        <v>16104.867134</v>
      </c>
      <c r="G122" s="352"/>
      <c r="H122" s="351">
        <f t="shared" si="11"/>
        <v>0</v>
      </c>
      <c r="I122" s="351">
        <f t="shared" si="14"/>
        <v>466.03713400000015</v>
      </c>
      <c r="J122" s="351">
        <f t="shared" si="12"/>
        <v>0</v>
      </c>
      <c r="K122" s="293">
        <f>SUM('Employee Salary Payroll Tax '!I124:K124)</f>
        <v>6960.75</v>
      </c>
      <c r="L122" s="293">
        <f>'Employee Salary Payroll Tax '!H124</f>
        <v>0</v>
      </c>
      <c r="M122" s="293">
        <f t="shared" si="15"/>
        <v>8678.08</v>
      </c>
      <c r="N122" s="359">
        <f t="shared" si="16"/>
        <v>0</v>
      </c>
      <c r="O122" s="331"/>
      <c r="P122" s="61"/>
      <c r="Q122" s="294"/>
      <c r="R122" s="292"/>
      <c r="S122" s="303"/>
    </row>
    <row r="123" spans="1:19" s="36" customFormat="1" ht="14.4">
      <c r="A123" s="36">
        <f t="shared" si="13"/>
        <v>108</v>
      </c>
      <c r="B123" s="526"/>
      <c r="C123" s="36" t="str">
        <f>VLOOKUP('Employee Salary Payroll Tax '!B125,'Employee Salary Payroll Tax '!$D$1:$E$7,2,FALSE)</f>
        <v>IBEW</v>
      </c>
      <c r="D123" s="61">
        <f t="shared" si="9"/>
        <v>6.875E-3</v>
      </c>
      <c r="E123" s="351">
        <f>'Employee Salary Payroll Tax '!N125</f>
        <v>98078.2</v>
      </c>
      <c r="F123" s="351">
        <f t="shared" si="10"/>
        <v>98752.487624999994</v>
      </c>
      <c r="G123" s="352"/>
      <c r="H123" s="351">
        <f t="shared" si="11"/>
        <v>0</v>
      </c>
      <c r="I123" s="351">
        <f t="shared" si="14"/>
        <v>674.28762499999721</v>
      </c>
      <c r="J123" s="351">
        <f t="shared" si="12"/>
        <v>0</v>
      </c>
      <c r="K123" s="293">
        <f>SUM('Employee Salary Payroll Tax '!I125:K125)</f>
        <v>88205.67</v>
      </c>
      <c r="L123" s="293">
        <f>'Employee Salary Payroll Tax '!H125</f>
        <v>0</v>
      </c>
      <c r="M123" s="293">
        <f t="shared" si="15"/>
        <v>9872.5299999999988</v>
      </c>
      <c r="N123" s="359">
        <f t="shared" si="16"/>
        <v>0</v>
      </c>
      <c r="O123" s="331"/>
      <c r="P123" s="61"/>
      <c r="Q123" s="294"/>
      <c r="R123" s="292"/>
      <c r="S123" s="303"/>
    </row>
    <row r="124" spans="1:19" s="36" customFormat="1" ht="14.4">
      <c r="A124" s="36">
        <f t="shared" si="13"/>
        <v>109</v>
      </c>
      <c r="B124" s="526"/>
      <c r="C124" s="36" t="str">
        <f>VLOOKUP('Employee Salary Payroll Tax '!B126,'Employee Salary Payroll Tax '!$D$1:$E$7,2,FALSE)</f>
        <v>NonUnion</v>
      </c>
      <c r="D124" s="61">
        <f t="shared" si="9"/>
        <v>2.98E-2</v>
      </c>
      <c r="E124" s="351">
        <f>'Employee Salary Payroll Tax '!N126</f>
        <v>77770.789999999994</v>
      </c>
      <c r="F124" s="351">
        <f t="shared" si="10"/>
        <v>80088.359541999991</v>
      </c>
      <c r="G124" s="352"/>
      <c r="H124" s="351">
        <f t="shared" si="11"/>
        <v>0</v>
      </c>
      <c r="I124" s="351">
        <f t="shared" si="14"/>
        <v>2317.5695419999975</v>
      </c>
      <c r="J124" s="351">
        <f t="shared" si="12"/>
        <v>0</v>
      </c>
      <c r="K124" s="293">
        <f>SUM('Employee Salary Payroll Tax '!I126:K126)</f>
        <v>25928.87</v>
      </c>
      <c r="L124" s="293">
        <f>'Employee Salary Payroll Tax '!H126</f>
        <v>0</v>
      </c>
      <c r="M124" s="293">
        <f t="shared" si="15"/>
        <v>51841.919999999998</v>
      </c>
      <c r="N124" s="359">
        <f t="shared" si="16"/>
        <v>0</v>
      </c>
      <c r="O124" s="331"/>
      <c r="P124" s="61"/>
      <c r="Q124" s="294"/>
      <c r="R124" s="292"/>
      <c r="S124" s="303"/>
    </row>
    <row r="125" spans="1:19" s="36" customFormat="1" ht="14.4">
      <c r="A125" s="36">
        <f t="shared" si="13"/>
        <v>110</v>
      </c>
      <c r="B125" s="526"/>
      <c r="C125" s="36" t="str">
        <f>VLOOKUP('Employee Salary Payroll Tax '!B127,'Employee Salary Payroll Tax '!$D$1:$E$7,2,FALSE)</f>
        <v>IBEW</v>
      </c>
      <c r="D125" s="61">
        <f t="shared" si="9"/>
        <v>6.875E-3</v>
      </c>
      <c r="E125" s="351">
        <f>'Employee Salary Payroll Tax '!N127</f>
        <v>10711.48</v>
      </c>
      <c r="F125" s="351">
        <f t="shared" si="10"/>
        <v>10785.121424999999</v>
      </c>
      <c r="G125" s="352"/>
      <c r="H125" s="351">
        <f t="shared" si="11"/>
        <v>0</v>
      </c>
      <c r="I125" s="351">
        <f t="shared" si="14"/>
        <v>73.641424999999799</v>
      </c>
      <c r="J125" s="351">
        <f t="shared" si="12"/>
        <v>0</v>
      </c>
      <c r="K125" s="293">
        <f>SUM('Employee Salary Payroll Tax '!I127:K127)</f>
        <v>10711.48</v>
      </c>
      <c r="L125" s="293">
        <f>'Employee Salary Payroll Tax '!H127</f>
        <v>0</v>
      </c>
      <c r="M125" s="293">
        <f t="shared" si="15"/>
        <v>0</v>
      </c>
      <c r="N125" s="359">
        <f t="shared" si="16"/>
        <v>0</v>
      </c>
      <c r="O125" s="331"/>
      <c r="P125" s="61"/>
      <c r="Q125" s="294"/>
      <c r="R125" s="292"/>
      <c r="S125" s="303"/>
    </row>
    <row r="126" spans="1:19" s="36" customFormat="1" ht="14.4">
      <c r="A126" s="36">
        <f t="shared" si="13"/>
        <v>111</v>
      </c>
      <c r="B126" s="526"/>
      <c r="C126" s="36" t="str">
        <f>VLOOKUP('Employee Salary Payroll Tax '!B128,'Employee Salary Payroll Tax '!$D$1:$E$7,2,FALSE)</f>
        <v>NonUnion</v>
      </c>
      <c r="D126" s="61">
        <f t="shared" si="9"/>
        <v>2.98E-2</v>
      </c>
      <c r="E126" s="351">
        <f>'Employee Salary Payroll Tax '!N128</f>
        <v>78149.66</v>
      </c>
      <c r="F126" s="351">
        <f t="shared" si="10"/>
        <v>80478.519868000003</v>
      </c>
      <c r="G126" s="352"/>
      <c r="H126" s="351">
        <f t="shared" si="11"/>
        <v>0</v>
      </c>
      <c r="I126" s="351">
        <f t="shared" si="14"/>
        <v>2328.8598679999996</v>
      </c>
      <c r="J126" s="351">
        <f t="shared" si="12"/>
        <v>0</v>
      </c>
      <c r="K126" s="293">
        <f>SUM('Employee Salary Payroll Tax '!I128:K128)</f>
        <v>1704.47</v>
      </c>
      <c r="L126" s="293">
        <f>'Employee Salary Payroll Tax '!H128</f>
        <v>0</v>
      </c>
      <c r="M126" s="293">
        <f t="shared" si="15"/>
        <v>76445.19</v>
      </c>
      <c r="N126" s="359">
        <f t="shared" si="16"/>
        <v>0</v>
      </c>
      <c r="O126" s="331"/>
      <c r="P126" s="61"/>
      <c r="Q126" s="294"/>
      <c r="R126" s="292"/>
      <c r="S126" s="303"/>
    </row>
    <row r="127" spans="1:19" s="36" customFormat="1" ht="14.4">
      <c r="A127" s="36">
        <f t="shared" si="13"/>
        <v>112</v>
      </c>
      <c r="B127" s="526"/>
      <c r="C127" s="36" t="str">
        <f>VLOOKUP('Employee Salary Payroll Tax '!B129,'Employee Salary Payroll Tax '!$D$1:$E$7,2,FALSE)</f>
        <v>NonUnion</v>
      </c>
      <c r="D127" s="61">
        <f t="shared" si="9"/>
        <v>2.98E-2</v>
      </c>
      <c r="E127" s="351">
        <f>'Employee Salary Payroll Tax '!N129</f>
        <v>104553.53</v>
      </c>
      <c r="F127" s="351">
        <f t="shared" si="10"/>
        <v>107669.225194</v>
      </c>
      <c r="G127" s="352"/>
      <c r="H127" s="351">
        <f t="shared" si="11"/>
        <v>0</v>
      </c>
      <c r="I127" s="351">
        <f t="shared" si="14"/>
        <v>3115.6951939999999</v>
      </c>
      <c r="J127" s="351">
        <f t="shared" si="12"/>
        <v>0</v>
      </c>
      <c r="K127" s="293">
        <f>SUM('Employee Salary Payroll Tax '!I129:K129)</f>
        <v>7610.3499999999995</v>
      </c>
      <c r="L127" s="293">
        <f>'Employee Salary Payroll Tax '!H129</f>
        <v>0</v>
      </c>
      <c r="M127" s="293">
        <f t="shared" si="15"/>
        <v>96943.18</v>
      </c>
      <c r="N127" s="359">
        <f t="shared" si="16"/>
        <v>0</v>
      </c>
      <c r="O127" s="331"/>
      <c r="P127" s="61"/>
      <c r="Q127" s="294"/>
      <c r="R127" s="292"/>
      <c r="S127" s="303"/>
    </row>
    <row r="128" spans="1:19" s="36" customFormat="1" ht="14.4">
      <c r="A128" s="36">
        <f t="shared" si="13"/>
        <v>113</v>
      </c>
      <c r="B128" s="526"/>
      <c r="C128" s="36" t="str">
        <f>VLOOKUP('Employee Salary Payroll Tax '!B130,'Employee Salary Payroll Tax '!$D$1:$E$7,2,FALSE)</f>
        <v>NonUnion</v>
      </c>
      <c r="D128" s="61">
        <f t="shared" si="9"/>
        <v>2.98E-2</v>
      </c>
      <c r="E128" s="351">
        <f>'Employee Salary Payroll Tax '!N130</f>
        <v>50810.48</v>
      </c>
      <c r="F128" s="351">
        <f t="shared" si="10"/>
        <v>52324.632304000006</v>
      </c>
      <c r="G128" s="352"/>
      <c r="H128" s="351">
        <f t="shared" si="11"/>
        <v>0</v>
      </c>
      <c r="I128" s="351">
        <f t="shared" si="14"/>
        <v>1514.1523040000029</v>
      </c>
      <c r="J128" s="351">
        <f t="shared" si="12"/>
        <v>0</v>
      </c>
      <c r="K128" s="293">
        <f>SUM('Employee Salary Payroll Tax '!I130:K130)</f>
        <v>50810.48</v>
      </c>
      <c r="L128" s="293">
        <f>'Employee Salary Payroll Tax '!H130</f>
        <v>0</v>
      </c>
      <c r="M128" s="293">
        <f t="shared" si="15"/>
        <v>0</v>
      </c>
      <c r="N128" s="359">
        <f t="shared" si="16"/>
        <v>0</v>
      </c>
      <c r="O128" s="331"/>
      <c r="P128" s="61"/>
      <c r="Q128" s="294"/>
      <c r="R128" s="292"/>
      <c r="S128" s="303"/>
    </row>
    <row r="129" spans="1:19" s="36" customFormat="1" ht="14.4">
      <c r="A129" s="36">
        <f t="shared" si="13"/>
        <v>114</v>
      </c>
      <c r="B129" s="526"/>
      <c r="C129" s="36" t="str">
        <f>VLOOKUP('Employee Salary Payroll Tax '!B131,'Employee Salary Payroll Tax '!$D$1:$E$7,2,FALSE)</f>
        <v>NonUnion</v>
      </c>
      <c r="D129" s="61">
        <f t="shared" si="9"/>
        <v>2.98E-2</v>
      </c>
      <c r="E129" s="351">
        <f>'Employee Salary Payroll Tax '!N131</f>
        <v>33577.85</v>
      </c>
      <c r="F129" s="351">
        <f t="shared" si="10"/>
        <v>34578.469929999999</v>
      </c>
      <c r="G129" s="352"/>
      <c r="H129" s="351">
        <f t="shared" si="11"/>
        <v>0</v>
      </c>
      <c r="I129" s="351">
        <f t="shared" si="14"/>
        <v>1000.6199300000007</v>
      </c>
      <c r="J129" s="351">
        <f t="shared" si="12"/>
        <v>0</v>
      </c>
      <c r="K129" s="293">
        <f>SUM('Employee Salary Payroll Tax '!I131:K131)</f>
        <v>20534.43</v>
      </c>
      <c r="L129" s="293">
        <f>'Employee Salary Payroll Tax '!H131</f>
        <v>0</v>
      </c>
      <c r="M129" s="293">
        <f t="shared" si="15"/>
        <v>13043.419999999998</v>
      </c>
      <c r="N129" s="359">
        <f t="shared" si="16"/>
        <v>0</v>
      </c>
      <c r="O129" s="331"/>
      <c r="P129" s="61"/>
      <c r="Q129" s="294"/>
      <c r="R129" s="292"/>
      <c r="S129" s="303"/>
    </row>
    <row r="130" spans="1:19" s="36" customFormat="1" ht="14.4">
      <c r="A130" s="36">
        <f t="shared" si="13"/>
        <v>115</v>
      </c>
      <c r="B130" s="526"/>
      <c r="C130" s="36" t="str">
        <f>VLOOKUP('Employee Salary Payroll Tax '!B132,'Employee Salary Payroll Tax '!$D$1:$E$7,2,FALSE)</f>
        <v>IBEW</v>
      </c>
      <c r="D130" s="61">
        <f t="shared" si="9"/>
        <v>6.875E-3</v>
      </c>
      <c r="E130" s="351">
        <f>'Employee Salary Payroll Tax '!N132</f>
        <v>98439.18</v>
      </c>
      <c r="F130" s="351">
        <f t="shared" si="10"/>
        <v>99115.949362499989</v>
      </c>
      <c r="G130" s="352"/>
      <c r="H130" s="351">
        <f t="shared" si="11"/>
        <v>0</v>
      </c>
      <c r="I130" s="351">
        <f t="shared" si="14"/>
        <v>676.76936249999562</v>
      </c>
      <c r="J130" s="351">
        <f t="shared" si="12"/>
        <v>0</v>
      </c>
      <c r="K130" s="293">
        <f>SUM('Employee Salary Payroll Tax '!I132:K132)</f>
        <v>95912.41</v>
      </c>
      <c r="L130" s="293">
        <f>'Employee Salary Payroll Tax '!H132</f>
        <v>0.19</v>
      </c>
      <c r="M130" s="293">
        <f t="shared" si="15"/>
        <v>2526.5799999999895</v>
      </c>
      <c r="N130" s="359">
        <f t="shared" si="16"/>
        <v>0</v>
      </c>
      <c r="O130" s="331"/>
      <c r="P130" s="61"/>
      <c r="Q130" s="294"/>
      <c r="R130" s="292"/>
      <c r="S130" s="303"/>
    </row>
    <row r="131" spans="1:19" s="36" customFormat="1" ht="14.4">
      <c r="A131" s="36">
        <f t="shared" si="13"/>
        <v>116</v>
      </c>
      <c r="B131" s="526"/>
      <c r="C131" s="36" t="str">
        <f>VLOOKUP('Employee Salary Payroll Tax '!B133,'Employee Salary Payroll Tax '!$D$1:$E$7,2,FALSE)</f>
        <v>NonUnion</v>
      </c>
      <c r="D131" s="61">
        <f t="shared" si="9"/>
        <v>2.98E-2</v>
      </c>
      <c r="E131" s="351">
        <f>'Employee Salary Payroll Tax '!N133</f>
        <v>93945.29</v>
      </c>
      <c r="F131" s="351">
        <f t="shared" si="10"/>
        <v>96744.859641999996</v>
      </c>
      <c r="G131" s="352"/>
      <c r="H131" s="351">
        <f t="shared" si="11"/>
        <v>0</v>
      </c>
      <c r="I131" s="351">
        <f t="shared" si="14"/>
        <v>2799.5696420000022</v>
      </c>
      <c r="J131" s="351">
        <f t="shared" si="12"/>
        <v>0</v>
      </c>
      <c r="K131" s="293">
        <f>SUM('Employee Salary Payroll Tax '!I133:K133)</f>
        <v>88575.15</v>
      </c>
      <c r="L131" s="293">
        <f>'Employee Salary Payroll Tax '!H133</f>
        <v>0</v>
      </c>
      <c r="M131" s="293">
        <f t="shared" si="15"/>
        <v>5370.1399999999994</v>
      </c>
      <c r="N131" s="359">
        <f t="shared" si="16"/>
        <v>0</v>
      </c>
      <c r="O131" s="331"/>
      <c r="P131" s="61"/>
      <c r="Q131" s="294"/>
      <c r="R131" s="292"/>
      <c r="S131" s="303"/>
    </row>
    <row r="132" spans="1:19" s="36" customFormat="1" ht="14.4">
      <c r="A132" s="36">
        <f t="shared" si="13"/>
        <v>117</v>
      </c>
      <c r="B132" s="526"/>
      <c r="C132" s="36" t="str">
        <f>VLOOKUP('Employee Salary Payroll Tax '!B134,'Employee Salary Payroll Tax '!$D$1:$E$7,2,FALSE)</f>
        <v>NonUnion</v>
      </c>
      <c r="D132" s="61">
        <f t="shared" si="9"/>
        <v>2.98E-2</v>
      </c>
      <c r="E132" s="351">
        <f>'Employee Salary Payroll Tax '!N134</f>
        <v>104868.32</v>
      </c>
      <c r="F132" s="351">
        <f t="shared" si="10"/>
        <v>107993.39593600002</v>
      </c>
      <c r="G132" s="352"/>
      <c r="H132" s="351">
        <f t="shared" si="11"/>
        <v>0</v>
      </c>
      <c r="I132" s="351">
        <f t="shared" si="14"/>
        <v>3125.0759360000084</v>
      </c>
      <c r="J132" s="351">
        <f t="shared" si="12"/>
        <v>0</v>
      </c>
      <c r="K132" s="293">
        <f>SUM('Employee Salary Payroll Tax '!I134:K134)</f>
        <v>4810.5</v>
      </c>
      <c r="L132" s="293">
        <f>'Employee Salary Payroll Tax '!H134</f>
        <v>0</v>
      </c>
      <c r="M132" s="293">
        <f t="shared" si="15"/>
        <v>100057.82</v>
      </c>
      <c r="N132" s="359">
        <f t="shared" si="16"/>
        <v>0</v>
      </c>
      <c r="O132" s="331"/>
      <c r="P132" s="61"/>
      <c r="Q132" s="294"/>
      <c r="R132" s="292"/>
      <c r="S132" s="303"/>
    </row>
    <row r="133" spans="1:19" s="36" customFormat="1" ht="14.4">
      <c r="A133" s="36">
        <f t="shared" si="13"/>
        <v>118</v>
      </c>
      <c r="B133" s="526"/>
      <c r="C133" s="36" t="str">
        <f>VLOOKUP('Employee Salary Payroll Tax '!B135,'Employee Salary Payroll Tax '!$D$1:$E$7,2,FALSE)</f>
        <v>IBEW</v>
      </c>
      <c r="D133" s="61">
        <f t="shared" si="9"/>
        <v>6.875E-3</v>
      </c>
      <c r="E133" s="351">
        <f>'Employee Salary Payroll Tax '!N135</f>
        <v>59669.91</v>
      </c>
      <c r="F133" s="351">
        <f t="shared" si="10"/>
        <v>60080.140631250004</v>
      </c>
      <c r="G133" s="352"/>
      <c r="H133" s="351">
        <f t="shared" si="11"/>
        <v>0</v>
      </c>
      <c r="I133" s="351">
        <f t="shared" si="14"/>
        <v>410.23063125000044</v>
      </c>
      <c r="J133" s="351">
        <f t="shared" si="12"/>
        <v>0</v>
      </c>
      <c r="K133" s="293">
        <f>SUM('Employee Salary Payroll Tax '!I135:K135)</f>
        <v>0</v>
      </c>
      <c r="L133" s="293">
        <f>'Employee Salary Payroll Tax '!H135</f>
        <v>0</v>
      </c>
      <c r="M133" s="293">
        <f t="shared" si="15"/>
        <v>59669.91</v>
      </c>
      <c r="N133" s="359">
        <f t="shared" si="16"/>
        <v>0</v>
      </c>
      <c r="O133" s="331"/>
      <c r="P133" s="61"/>
      <c r="Q133" s="294"/>
      <c r="R133" s="292"/>
      <c r="S133" s="303"/>
    </row>
    <row r="134" spans="1:19" s="36" customFormat="1" ht="14.4">
      <c r="A134" s="36">
        <f t="shared" si="13"/>
        <v>119</v>
      </c>
      <c r="B134" s="526"/>
      <c r="C134" s="36" t="str">
        <f>VLOOKUP('Employee Salary Payroll Tax '!B136,'Employee Salary Payroll Tax '!$D$1:$E$7,2,FALSE)</f>
        <v>IBEW</v>
      </c>
      <c r="D134" s="61">
        <f t="shared" si="9"/>
        <v>6.875E-3</v>
      </c>
      <c r="E134" s="351">
        <f>'Employee Salary Payroll Tax '!N136</f>
        <v>91455.09</v>
      </c>
      <c r="F134" s="351">
        <f t="shared" si="10"/>
        <v>92083.843743749996</v>
      </c>
      <c r="G134" s="352"/>
      <c r="H134" s="351">
        <f t="shared" si="11"/>
        <v>0</v>
      </c>
      <c r="I134" s="351">
        <f t="shared" si="14"/>
        <v>628.75374374999956</v>
      </c>
      <c r="J134" s="351">
        <f t="shared" si="12"/>
        <v>0</v>
      </c>
      <c r="K134" s="293">
        <f>SUM('Employee Salary Payroll Tax '!I136:K136)</f>
        <v>24312.760000000002</v>
      </c>
      <c r="L134" s="293">
        <f>'Employee Salary Payroll Tax '!H136</f>
        <v>0</v>
      </c>
      <c r="M134" s="293">
        <f t="shared" si="15"/>
        <v>67142.329999999987</v>
      </c>
      <c r="N134" s="359">
        <f t="shared" si="16"/>
        <v>0</v>
      </c>
      <c r="O134" s="331"/>
      <c r="P134" s="61"/>
      <c r="Q134" s="294"/>
      <c r="R134" s="292"/>
      <c r="S134" s="303"/>
    </row>
    <row r="135" spans="1:19" s="36" customFormat="1" ht="14.4">
      <c r="A135" s="36">
        <f t="shared" si="13"/>
        <v>120</v>
      </c>
      <c r="B135" s="526"/>
      <c r="C135" s="36" t="str">
        <f>VLOOKUP('Employee Salary Payroll Tax '!B137,'Employee Salary Payroll Tax '!$D$1:$E$7,2,FALSE)</f>
        <v>NonUnion</v>
      </c>
      <c r="D135" s="61">
        <f t="shared" si="9"/>
        <v>2.98E-2</v>
      </c>
      <c r="E135" s="351">
        <f>'Employee Salary Payroll Tax '!N137</f>
        <v>87444.32</v>
      </c>
      <c r="F135" s="351">
        <f t="shared" si="10"/>
        <v>90050.160736000005</v>
      </c>
      <c r="G135" s="352"/>
      <c r="H135" s="351">
        <f t="shared" si="11"/>
        <v>0</v>
      </c>
      <c r="I135" s="351">
        <f t="shared" si="14"/>
        <v>2605.8407359999983</v>
      </c>
      <c r="J135" s="351">
        <f t="shared" si="12"/>
        <v>0</v>
      </c>
      <c r="K135" s="293">
        <f>SUM('Employee Salary Payroll Tax '!I137:K137)</f>
        <v>62296.3</v>
      </c>
      <c r="L135" s="293">
        <f>'Employee Salary Payroll Tax '!H137</f>
        <v>0</v>
      </c>
      <c r="M135" s="293">
        <f t="shared" si="15"/>
        <v>25148.020000000004</v>
      </c>
      <c r="N135" s="359">
        <f t="shared" si="16"/>
        <v>0</v>
      </c>
      <c r="O135" s="331"/>
      <c r="P135" s="61"/>
      <c r="Q135" s="294"/>
      <c r="R135" s="292"/>
      <c r="S135" s="303"/>
    </row>
    <row r="136" spans="1:19" s="36" customFormat="1" ht="14.4">
      <c r="A136" s="36">
        <f t="shared" si="13"/>
        <v>121</v>
      </c>
      <c r="B136" s="526"/>
      <c r="C136" s="36" t="str">
        <f>VLOOKUP('Employee Salary Payroll Tax '!B138,'Employee Salary Payroll Tax '!$D$1:$E$7,2,FALSE)</f>
        <v>IBEW</v>
      </c>
      <c r="D136" s="61">
        <f t="shared" si="9"/>
        <v>6.875E-3</v>
      </c>
      <c r="E136" s="351">
        <f>'Employee Salary Payroll Tax '!N138</f>
        <v>129115.75</v>
      </c>
      <c r="F136" s="351">
        <f t="shared" si="10"/>
        <v>130003.42078125</v>
      </c>
      <c r="G136" s="352"/>
      <c r="H136" s="351">
        <f t="shared" si="11"/>
        <v>0</v>
      </c>
      <c r="I136" s="351">
        <f t="shared" si="14"/>
        <v>887.67078124999534</v>
      </c>
      <c r="J136" s="351">
        <f t="shared" si="12"/>
        <v>0</v>
      </c>
      <c r="K136" s="293">
        <f>SUM('Employee Salary Payroll Tax '!I138:K138)</f>
        <v>55862.43</v>
      </c>
      <c r="L136" s="293">
        <f>'Employee Salary Payroll Tax '!H138</f>
        <v>0</v>
      </c>
      <c r="M136" s="293">
        <f t="shared" si="15"/>
        <v>73253.320000000007</v>
      </c>
      <c r="N136" s="359">
        <f t="shared" si="16"/>
        <v>0</v>
      </c>
      <c r="O136" s="331"/>
      <c r="P136" s="61"/>
      <c r="Q136" s="294"/>
      <c r="R136" s="292"/>
      <c r="S136" s="303"/>
    </row>
    <row r="137" spans="1:19" s="36" customFormat="1" ht="14.4">
      <c r="A137" s="36">
        <f t="shared" si="13"/>
        <v>122</v>
      </c>
      <c r="B137" s="526"/>
      <c r="C137" s="36" t="str">
        <f>VLOOKUP('Employee Salary Payroll Tax '!B139,'Employee Salary Payroll Tax '!$D$1:$E$7,2,FALSE)</f>
        <v>NonUnion</v>
      </c>
      <c r="D137" s="61">
        <f t="shared" si="9"/>
        <v>2.98E-2</v>
      </c>
      <c r="E137" s="351">
        <f>'Employee Salary Payroll Tax '!N139</f>
        <v>54636.54</v>
      </c>
      <c r="F137" s="351">
        <f t="shared" si="10"/>
        <v>56264.708892000002</v>
      </c>
      <c r="G137" s="352"/>
      <c r="H137" s="351">
        <f t="shared" si="11"/>
        <v>0</v>
      </c>
      <c r="I137" s="351">
        <f t="shared" si="14"/>
        <v>1628.1688920000015</v>
      </c>
      <c r="J137" s="351">
        <f t="shared" si="12"/>
        <v>0</v>
      </c>
      <c r="K137" s="293">
        <f>SUM('Employee Salary Payroll Tax '!I139:K139)</f>
        <v>54636.54</v>
      </c>
      <c r="L137" s="293">
        <f>'Employee Salary Payroll Tax '!H139</f>
        <v>0</v>
      </c>
      <c r="M137" s="293">
        <f t="shared" si="15"/>
        <v>0</v>
      </c>
      <c r="N137" s="359">
        <f t="shared" si="16"/>
        <v>0</v>
      </c>
      <c r="O137" s="331"/>
      <c r="P137" s="61"/>
      <c r="Q137" s="294"/>
      <c r="R137" s="292"/>
      <c r="S137" s="303"/>
    </row>
    <row r="138" spans="1:19" s="36" customFormat="1" ht="14.4">
      <c r="A138" s="36">
        <f t="shared" si="13"/>
        <v>123</v>
      </c>
      <c r="B138" s="526"/>
      <c r="C138" s="36" t="str">
        <f>VLOOKUP('Employee Salary Payroll Tax '!B140,'Employee Salary Payroll Tax '!$D$1:$E$7,2,FALSE)</f>
        <v>UA</v>
      </c>
      <c r="D138" s="61">
        <f t="shared" si="9"/>
        <v>0.03</v>
      </c>
      <c r="E138" s="351">
        <f>'Employee Salary Payroll Tax '!N140</f>
        <v>90769.75</v>
      </c>
      <c r="F138" s="351">
        <f t="shared" si="10"/>
        <v>93492.842499999999</v>
      </c>
      <c r="G138" s="352"/>
      <c r="H138" s="351">
        <f t="shared" si="11"/>
        <v>0</v>
      </c>
      <c r="I138" s="351">
        <f t="shared" si="14"/>
        <v>2723.0924999999988</v>
      </c>
      <c r="J138" s="351">
        <f t="shared" si="12"/>
        <v>0</v>
      </c>
      <c r="K138" s="293">
        <f>SUM('Employee Salary Payroll Tax '!I140:K140)</f>
        <v>82192.759999999995</v>
      </c>
      <c r="L138" s="293">
        <f>'Employee Salary Payroll Tax '!H140</f>
        <v>884.11</v>
      </c>
      <c r="M138" s="293">
        <f t="shared" si="15"/>
        <v>7692.8800000000056</v>
      </c>
      <c r="N138" s="359">
        <f t="shared" si="16"/>
        <v>0</v>
      </c>
      <c r="O138" s="331"/>
      <c r="P138" s="61"/>
      <c r="Q138" s="294"/>
      <c r="R138" s="292"/>
      <c r="S138" s="303"/>
    </row>
    <row r="139" spans="1:19" s="36" customFormat="1" ht="14.4">
      <c r="A139" s="36">
        <f t="shared" si="13"/>
        <v>124</v>
      </c>
      <c r="B139" s="526"/>
      <c r="C139" s="36" t="str">
        <f>VLOOKUP('Employee Salary Payroll Tax '!B141,'Employee Salary Payroll Tax '!$D$1:$E$7,2,FALSE)</f>
        <v>IBEW</v>
      </c>
      <c r="D139" s="61">
        <f t="shared" si="9"/>
        <v>6.875E-3</v>
      </c>
      <c r="E139" s="351">
        <f>'Employee Salary Payroll Tax '!N141</f>
        <v>132795.41</v>
      </c>
      <c r="F139" s="351">
        <f t="shared" si="10"/>
        <v>133708.37844375</v>
      </c>
      <c r="G139" s="352"/>
      <c r="H139" s="351">
        <f t="shared" si="11"/>
        <v>0</v>
      </c>
      <c r="I139" s="351">
        <f t="shared" si="14"/>
        <v>912.96844374999637</v>
      </c>
      <c r="J139" s="351">
        <f t="shared" si="12"/>
        <v>0</v>
      </c>
      <c r="K139" s="293">
        <f>SUM('Employee Salary Payroll Tax '!I141:K141)</f>
        <v>132364.06</v>
      </c>
      <c r="L139" s="293">
        <f>'Employee Salary Payroll Tax '!H141</f>
        <v>0</v>
      </c>
      <c r="M139" s="293">
        <f t="shared" si="15"/>
        <v>431.35000000000582</v>
      </c>
      <c r="N139" s="359">
        <f t="shared" si="16"/>
        <v>0</v>
      </c>
      <c r="O139" s="331"/>
      <c r="P139" s="61"/>
      <c r="Q139" s="294"/>
      <c r="R139" s="292"/>
      <c r="S139" s="303"/>
    </row>
    <row r="140" spans="1:19" s="36" customFormat="1" ht="14.4">
      <c r="A140" s="36">
        <f t="shared" si="13"/>
        <v>125</v>
      </c>
      <c r="B140" s="526"/>
      <c r="C140" s="36" t="str">
        <f>VLOOKUP('Employee Salary Payroll Tax '!B142,'Employee Salary Payroll Tax '!$D$1:$E$7,2,FALSE)</f>
        <v>IBEW</v>
      </c>
      <c r="D140" s="61">
        <f t="shared" si="9"/>
        <v>6.875E-3</v>
      </c>
      <c r="E140" s="351">
        <f>'Employee Salary Payroll Tax '!N142</f>
        <v>2734.77</v>
      </c>
      <c r="F140" s="351">
        <f t="shared" si="10"/>
        <v>2753.5715437499998</v>
      </c>
      <c r="G140" s="352"/>
      <c r="H140" s="351">
        <f t="shared" si="11"/>
        <v>4265.2299999999996</v>
      </c>
      <c r="I140" s="351">
        <f t="shared" si="14"/>
        <v>18.801543749999837</v>
      </c>
      <c r="J140" s="351">
        <f t="shared" si="12"/>
        <v>0.11280926249999902</v>
      </c>
      <c r="K140" s="293">
        <f>SUM('Employee Salary Payroll Tax '!I142:K142)</f>
        <v>2732.77</v>
      </c>
      <c r="L140" s="293">
        <f>'Employee Salary Payroll Tax '!H142</f>
        <v>0</v>
      </c>
      <c r="M140" s="293">
        <f t="shared" si="15"/>
        <v>2</v>
      </c>
      <c r="N140" s="359">
        <f t="shared" si="16"/>
        <v>0.11272676245877919</v>
      </c>
      <c r="O140" s="331"/>
      <c r="P140" s="61"/>
      <c r="Q140" s="294"/>
      <c r="R140" s="292"/>
      <c r="S140" s="303"/>
    </row>
    <row r="141" spans="1:19" s="36" customFormat="1" ht="14.4">
      <c r="A141" s="36">
        <f t="shared" si="13"/>
        <v>126</v>
      </c>
      <c r="B141" s="526"/>
      <c r="C141" s="36" t="str">
        <f>VLOOKUP('Employee Salary Payroll Tax '!B143,'Employee Salary Payroll Tax '!$D$1:$E$7,2,FALSE)</f>
        <v>Not Assigned</v>
      </c>
      <c r="D141" s="61">
        <f t="shared" si="9"/>
        <v>0</v>
      </c>
      <c r="E141" s="351">
        <f>'Employee Salary Payroll Tax '!N143</f>
        <v>0.03</v>
      </c>
      <c r="F141" s="351">
        <f t="shared" si="10"/>
        <v>0.03</v>
      </c>
      <c r="G141" s="352"/>
      <c r="H141" s="351">
        <f t="shared" si="11"/>
        <v>6999.97</v>
      </c>
      <c r="I141" s="351">
        <f t="shared" si="14"/>
        <v>0</v>
      </c>
      <c r="J141" s="351">
        <f t="shared" si="12"/>
        <v>0</v>
      </c>
      <c r="K141" s="293">
        <f>SUM('Employee Salary Payroll Tax '!I143:K143)</f>
        <v>4.4000000000000004</v>
      </c>
      <c r="L141" s="293">
        <f>'Employee Salary Payroll Tax '!H143</f>
        <v>0</v>
      </c>
      <c r="M141" s="293">
        <f t="shared" si="15"/>
        <v>-4.37</v>
      </c>
      <c r="N141" s="359">
        <f t="shared" si="16"/>
        <v>0</v>
      </c>
      <c r="O141" s="331"/>
      <c r="P141" s="61"/>
      <c r="Q141" s="294"/>
      <c r="R141" s="292"/>
      <c r="S141" s="303"/>
    </row>
    <row r="142" spans="1:19" s="36" customFormat="1" ht="14.4">
      <c r="A142" s="36">
        <f t="shared" si="13"/>
        <v>127</v>
      </c>
      <c r="B142" s="526"/>
      <c r="C142" s="36" t="str">
        <f>VLOOKUP('Employee Salary Payroll Tax '!B144,'Employee Salary Payroll Tax '!$D$1:$E$7,2,FALSE)</f>
        <v>NonUnion</v>
      </c>
      <c r="D142" s="61">
        <f t="shared" si="9"/>
        <v>2.98E-2</v>
      </c>
      <c r="E142" s="351">
        <f>'Employee Salary Payroll Tax '!N144</f>
        <v>55898.61</v>
      </c>
      <c r="F142" s="351">
        <f t="shared" si="10"/>
        <v>57564.388578000006</v>
      </c>
      <c r="G142" s="352"/>
      <c r="H142" s="351">
        <f t="shared" si="11"/>
        <v>0</v>
      </c>
      <c r="I142" s="351">
        <f t="shared" si="14"/>
        <v>1665.7785780000049</v>
      </c>
      <c r="J142" s="351">
        <f t="shared" si="12"/>
        <v>0</v>
      </c>
      <c r="K142" s="293">
        <f>SUM('Employee Salary Payroll Tax '!I144:K144)</f>
        <v>55898.61</v>
      </c>
      <c r="L142" s="293">
        <f>'Employee Salary Payroll Tax '!H144</f>
        <v>0</v>
      </c>
      <c r="M142" s="293">
        <f t="shared" si="15"/>
        <v>0</v>
      </c>
      <c r="N142" s="359">
        <f t="shared" si="16"/>
        <v>0</v>
      </c>
      <c r="O142" s="331"/>
      <c r="P142" s="61"/>
      <c r="Q142" s="294"/>
      <c r="R142" s="292"/>
      <c r="S142" s="303"/>
    </row>
    <row r="143" spans="1:19" s="36" customFormat="1" ht="14.4">
      <c r="A143" s="36">
        <f t="shared" si="13"/>
        <v>128</v>
      </c>
      <c r="B143" s="526"/>
      <c r="C143" s="36" t="str">
        <f>VLOOKUP('Employee Salary Payroll Tax '!B145,'Employee Salary Payroll Tax '!$D$1:$E$7,2,FALSE)</f>
        <v>UA</v>
      </c>
      <c r="D143" s="61">
        <f t="shared" si="9"/>
        <v>0.03</v>
      </c>
      <c r="E143" s="351">
        <f>'Employee Salary Payroll Tax '!N145</f>
        <v>32102.17</v>
      </c>
      <c r="F143" s="351">
        <f t="shared" si="10"/>
        <v>33065.235099999998</v>
      </c>
      <c r="G143" s="352"/>
      <c r="H143" s="351">
        <f t="shared" si="11"/>
        <v>0</v>
      </c>
      <c r="I143" s="351">
        <f t="shared" si="14"/>
        <v>963.0650999999998</v>
      </c>
      <c r="J143" s="351">
        <f t="shared" si="12"/>
        <v>0</v>
      </c>
      <c r="K143" s="293">
        <f>SUM('Employee Salary Payroll Tax '!I145:K145)</f>
        <v>31073.17</v>
      </c>
      <c r="L143" s="293">
        <f>'Employee Salary Payroll Tax '!H145</f>
        <v>0</v>
      </c>
      <c r="M143" s="293">
        <f t="shared" si="15"/>
        <v>1029</v>
      </c>
      <c r="N143" s="359">
        <f t="shared" si="16"/>
        <v>0</v>
      </c>
      <c r="O143" s="331"/>
      <c r="P143" s="61"/>
      <c r="Q143" s="294"/>
      <c r="R143" s="292"/>
      <c r="S143" s="303"/>
    </row>
    <row r="144" spans="1:19" s="36" customFormat="1" ht="14.4">
      <c r="A144" s="36">
        <f t="shared" si="13"/>
        <v>129</v>
      </c>
      <c r="B144" s="526"/>
      <c r="C144" s="36" t="str">
        <f>VLOOKUP('Employee Salary Payroll Tax '!B146,'Employee Salary Payroll Tax '!$D$1:$E$7,2,FALSE)</f>
        <v>NonUnion</v>
      </c>
      <c r="D144" s="61">
        <f t="shared" ref="D144:D207" si="17">VLOOKUP(C144,C$9:D$12,2)</f>
        <v>2.98E-2</v>
      </c>
      <c r="E144" s="351">
        <f>'Employee Salary Payroll Tax '!N146</f>
        <v>23409.93</v>
      </c>
      <c r="F144" s="351">
        <f t="shared" ref="F144:F207" si="18">E144*(1+D144)</f>
        <v>24107.545914000002</v>
      </c>
      <c r="G144" s="352"/>
      <c r="H144" s="351">
        <f t="shared" ref="H144:H207" si="19">IF(E144&gt;$H$12,0,$H$12-E144)</f>
        <v>0</v>
      </c>
      <c r="I144" s="351">
        <f t="shared" si="14"/>
        <v>697.61591400000179</v>
      </c>
      <c r="J144" s="351">
        <f t="shared" ref="J144:J207" si="20">IF(H144&gt;I144,I144*$J$12,H144*$J$12)</f>
        <v>0</v>
      </c>
      <c r="K144" s="293">
        <f>SUM('Employee Salary Payroll Tax '!I146:K146)</f>
        <v>3.29</v>
      </c>
      <c r="L144" s="293">
        <f>'Employee Salary Payroll Tax '!H146</f>
        <v>0</v>
      </c>
      <c r="M144" s="293">
        <f t="shared" si="15"/>
        <v>23406.639999999999</v>
      </c>
      <c r="N144" s="359">
        <f t="shared" si="16"/>
        <v>0</v>
      </c>
      <c r="O144" s="331"/>
      <c r="P144" s="61"/>
      <c r="Q144" s="294"/>
      <c r="R144" s="292"/>
      <c r="S144" s="303"/>
    </row>
    <row r="145" spans="1:19" s="36" customFormat="1" ht="14.4">
      <c r="A145" s="36">
        <f t="shared" ref="A145:A208" si="21">+A144+1</f>
        <v>130</v>
      </c>
      <c r="B145" s="526"/>
      <c r="C145" s="36" t="str">
        <f>VLOOKUP('Employee Salary Payroll Tax '!B147,'Employee Salary Payroll Tax '!$D$1:$E$7,2,FALSE)</f>
        <v>Not Assigned</v>
      </c>
      <c r="D145" s="61">
        <f t="shared" si="17"/>
        <v>0</v>
      </c>
      <c r="E145" s="351">
        <f>'Employee Salary Payroll Tax '!N147</f>
        <v>-0.05</v>
      </c>
      <c r="F145" s="351">
        <f t="shared" si="18"/>
        <v>-0.05</v>
      </c>
      <c r="G145" s="352"/>
      <c r="H145" s="351">
        <f t="shared" si="19"/>
        <v>7000.05</v>
      </c>
      <c r="I145" s="351">
        <f t="shared" ref="I145:I208" si="22">F145-E145</f>
        <v>0</v>
      </c>
      <c r="J145" s="351">
        <f t="shared" si="20"/>
        <v>0</v>
      </c>
      <c r="K145" s="293">
        <f>SUM('Employee Salary Payroll Tax '!I147:K147)</f>
        <v>0</v>
      </c>
      <c r="L145" s="293">
        <f>'Employee Salary Payroll Tax '!H147</f>
        <v>0</v>
      </c>
      <c r="M145" s="293">
        <f t="shared" ref="M145:M208" si="23">E145-K145-L145</f>
        <v>-0.05</v>
      </c>
      <c r="N145" s="359">
        <f t="shared" ref="N145:N208" si="24">J145*K145/(SUM(K145:M145)+0.000001)</f>
        <v>0</v>
      </c>
      <c r="O145" s="331"/>
      <c r="P145" s="61"/>
      <c r="Q145" s="294"/>
      <c r="R145" s="292"/>
      <c r="S145" s="303"/>
    </row>
    <row r="146" spans="1:19" s="36" customFormat="1" ht="14.4">
      <c r="A146" s="36">
        <f t="shared" si="21"/>
        <v>131</v>
      </c>
      <c r="B146" s="526"/>
      <c r="C146" s="36" t="str">
        <f>VLOOKUP('Employee Salary Payroll Tax '!B148,'Employee Salary Payroll Tax '!$D$1:$E$7,2,FALSE)</f>
        <v>UA</v>
      </c>
      <c r="D146" s="61">
        <f t="shared" si="17"/>
        <v>0.03</v>
      </c>
      <c r="E146" s="351">
        <f>'Employee Salary Payroll Tax '!N148</f>
        <v>59908.03</v>
      </c>
      <c r="F146" s="351">
        <f t="shared" si="18"/>
        <v>61705.270900000003</v>
      </c>
      <c r="G146" s="352"/>
      <c r="H146" s="351">
        <f t="shared" si="19"/>
        <v>0</v>
      </c>
      <c r="I146" s="351">
        <f t="shared" si="22"/>
        <v>1797.2409000000043</v>
      </c>
      <c r="J146" s="351">
        <f t="shared" si="20"/>
        <v>0</v>
      </c>
      <c r="K146" s="293">
        <f>SUM('Employee Salary Payroll Tax '!I148:K148)</f>
        <v>28928.799999999999</v>
      </c>
      <c r="L146" s="293">
        <f>'Employee Salary Payroll Tax '!H148</f>
        <v>0</v>
      </c>
      <c r="M146" s="293">
        <f t="shared" si="23"/>
        <v>30979.23</v>
      </c>
      <c r="N146" s="359">
        <f t="shared" si="24"/>
        <v>0</v>
      </c>
      <c r="O146" s="331"/>
      <c r="P146" s="61"/>
      <c r="Q146" s="294"/>
      <c r="R146" s="292"/>
      <c r="S146" s="303"/>
    </row>
    <row r="147" spans="1:19" s="36" customFormat="1" ht="14.4">
      <c r="A147" s="36">
        <f t="shared" si="21"/>
        <v>132</v>
      </c>
      <c r="B147" s="526"/>
      <c r="C147" s="36" t="str">
        <f>VLOOKUP('Employee Salary Payroll Tax '!B149,'Employee Salary Payroll Tax '!$D$1:$E$7,2,FALSE)</f>
        <v>NonUnion</v>
      </c>
      <c r="D147" s="61">
        <f t="shared" si="17"/>
        <v>2.98E-2</v>
      </c>
      <c r="E147" s="351">
        <f>'Employee Salary Payroll Tax '!N149</f>
        <v>71715.77</v>
      </c>
      <c r="F147" s="351">
        <f t="shared" si="18"/>
        <v>73852.899946000005</v>
      </c>
      <c r="G147" s="352"/>
      <c r="H147" s="351">
        <f t="shared" si="19"/>
        <v>0</v>
      </c>
      <c r="I147" s="351">
        <f t="shared" si="22"/>
        <v>2137.1299460000009</v>
      </c>
      <c r="J147" s="351">
        <f t="shared" si="20"/>
        <v>0</v>
      </c>
      <c r="K147" s="293">
        <f>SUM('Employee Salary Payroll Tax '!I149:K149)</f>
        <v>1366.53</v>
      </c>
      <c r="L147" s="293">
        <f>'Employee Salary Payroll Tax '!H149</f>
        <v>0</v>
      </c>
      <c r="M147" s="293">
        <f t="shared" si="23"/>
        <v>70349.240000000005</v>
      </c>
      <c r="N147" s="359">
        <f t="shared" si="24"/>
        <v>0</v>
      </c>
      <c r="O147" s="331"/>
      <c r="P147" s="61"/>
      <c r="Q147" s="294"/>
      <c r="R147" s="292"/>
      <c r="S147" s="303"/>
    </row>
    <row r="148" spans="1:19" s="36" customFormat="1" ht="14.4">
      <c r="A148" s="36">
        <f t="shared" si="21"/>
        <v>133</v>
      </c>
      <c r="B148" s="526"/>
      <c r="C148" s="36" t="str">
        <f>VLOOKUP('Employee Salary Payroll Tax '!B150,'Employee Salary Payroll Tax '!$D$1:$E$7,2,FALSE)</f>
        <v>NonUnion</v>
      </c>
      <c r="D148" s="61">
        <f t="shared" si="17"/>
        <v>2.98E-2</v>
      </c>
      <c r="E148" s="351">
        <f>'Employee Salary Payroll Tax '!N150</f>
        <v>22889.01</v>
      </c>
      <c r="F148" s="351">
        <f t="shared" si="18"/>
        <v>23571.102498</v>
      </c>
      <c r="G148" s="352"/>
      <c r="H148" s="351">
        <f t="shared" si="19"/>
        <v>0</v>
      </c>
      <c r="I148" s="351">
        <f t="shared" si="22"/>
        <v>682.0924980000018</v>
      </c>
      <c r="J148" s="351">
        <f t="shared" si="20"/>
        <v>0</v>
      </c>
      <c r="K148" s="293">
        <f>SUM('Employee Salary Payroll Tax '!I150:K150)</f>
        <v>9155.6</v>
      </c>
      <c r="L148" s="293">
        <f>'Employee Salary Payroll Tax '!H150</f>
        <v>0</v>
      </c>
      <c r="M148" s="293">
        <f t="shared" si="23"/>
        <v>13733.409999999998</v>
      </c>
      <c r="N148" s="359">
        <f t="shared" si="24"/>
        <v>0</v>
      </c>
      <c r="O148" s="331"/>
      <c r="P148" s="61"/>
      <c r="Q148" s="294"/>
      <c r="R148" s="292"/>
      <c r="S148" s="303"/>
    </row>
    <row r="149" spans="1:19" s="36" customFormat="1" ht="14.4">
      <c r="A149" s="36">
        <f t="shared" si="21"/>
        <v>134</v>
      </c>
      <c r="B149" s="526"/>
      <c r="C149" s="36" t="str">
        <f>VLOOKUP('Employee Salary Payroll Tax '!B151,'Employee Salary Payroll Tax '!$D$1:$E$7,2,FALSE)</f>
        <v>NonUnion</v>
      </c>
      <c r="D149" s="61">
        <f t="shared" si="17"/>
        <v>2.98E-2</v>
      </c>
      <c r="E149" s="351">
        <f>'Employee Salary Payroll Tax '!N151</f>
        <v>48892.21</v>
      </c>
      <c r="F149" s="351">
        <f t="shared" si="18"/>
        <v>50349.197858</v>
      </c>
      <c r="G149" s="352"/>
      <c r="H149" s="351">
        <f t="shared" si="19"/>
        <v>0</v>
      </c>
      <c r="I149" s="351">
        <f t="shared" si="22"/>
        <v>1456.9878580000004</v>
      </c>
      <c r="J149" s="351">
        <f t="shared" si="20"/>
        <v>0</v>
      </c>
      <c r="K149" s="293">
        <f>SUM('Employee Salary Payroll Tax '!I151:K151)</f>
        <v>48728.7</v>
      </c>
      <c r="L149" s="293">
        <f>'Employee Salary Payroll Tax '!H151</f>
        <v>0</v>
      </c>
      <c r="M149" s="293">
        <f t="shared" si="23"/>
        <v>163.51000000000204</v>
      </c>
      <c r="N149" s="359">
        <f t="shared" si="24"/>
        <v>0</v>
      </c>
      <c r="O149" s="331"/>
      <c r="P149" s="61"/>
      <c r="Q149" s="294"/>
      <c r="R149" s="292"/>
      <c r="S149" s="303"/>
    </row>
    <row r="150" spans="1:19" s="36" customFormat="1" ht="14.4">
      <c r="A150" s="36">
        <f t="shared" si="21"/>
        <v>135</v>
      </c>
      <c r="B150" s="526"/>
      <c r="C150" s="36" t="str">
        <f>VLOOKUP('Employee Salary Payroll Tax '!B152,'Employee Salary Payroll Tax '!$D$1:$E$7,2,FALSE)</f>
        <v>IBEW</v>
      </c>
      <c r="D150" s="61">
        <f t="shared" si="17"/>
        <v>6.875E-3</v>
      </c>
      <c r="E150" s="351">
        <f>'Employee Salary Payroll Tax '!N152</f>
        <v>40870.370000000003</v>
      </c>
      <c r="F150" s="351">
        <f t="shared" si="18"/>
        <v>41151.35379375</v>
      </c>
      <c r="G150" s="352"/>
      <c r="H150" s="351">
        <f t="shared" si="19"/>
        <v>0</v>
      </c>
      <c r="I150" s="351">
        <f t="shared" si="22"/>
        <v>280.98379374999786</v>
      </c>
      <c r="J150" s="351">
        <f t="shared" si="20"/>
        <v>0</v>
      </c>
      <c r="K150" s="293">
        <f>SUM('Employee Salary Payroll Tax '!I152:K152)</f>
        <v>40808.21</v>
      </c>
      <c r="L150" s="293">
        <f>'Employee Salary Payroll Tax '!H152</f>
        <v>0</v>
      </c>
      <c r="M150" s="293">
        <f t="shared" si="23"/>
        <v>62.160000000003492</v>
      </c>
      <c r="N150" s="359">
        <f t="shared" si="24"/>
        <v>0</v>
      </c>
      <c r="O150" s="331"/>
      <c r="P150" s="61"/>
      <c r="Q150" s="294"/>
      <c r="R150" s="292"/>
      <c r="S150" s="303"/>
    </row>
    <row r="151" spans="1:19" s="36" customFormat="1" ht="14.4">
      <c r="A151" s="36">
        <f t="shared" si="21"/>
        <v>136</v>
      </c>
      <c r="B151" s="526"/>
      <c r="C151" s="36" t="str">
        <f>VLOOKUP('Employee Salary Payroll Tax '!B153,'Employee Salary Payroll Tax '!$D$1:$E$7,2,FALSE)</f>
        <v>NonUnion</v>
      </c>
      <c r="D151" s="61">
        <f t="shared" si="17"/>
        <v>2.98E-2</v>
      </c>
      <c r="E151" s="351">
        <f>'Employee Salary Payroll Tax '!N153</f>
        <v>101023.5</v>
      </c>
      <c r="F151" s="351">
        <f t="shared" si="18"/>
        <v>104034.0003</v>
      </c>
      <c r="G151" s="352"/>
      <c r="H151" s="351">
        <f t="shared" si="19"/>
        <v>0</v>
      </c>
      <c r="I151" s="351">
        <f t="shared" si="22"/>
        <v>3010.5002999999997</v>
      </c>
      <c r="J151" s="351">
        <f t="shared" si="20"/>
        <v>0</v>
      </c>
      <c r="K151" s="293">
        <f>SUM('Employee Salary Payroll Tax '!I153:K153)</f>
        <v>4445.7</v>
      </c>
      <c r="L151" s="293">
        <f>'Employee Salary Payroll Tax '!H153</f>
        <v>0</v>
      </c>
      <c r="M151" s="293">
        <f t="shared" si="23"/>
        <v>96577.8</v>
      </c>
      <c r="N151" s="359">
        <f t="shared" si="24"/>
        <v>0</v>
      </c>
      <c r="O151" s="331"/>
      <c r="P151" s="61"/>
      <c r="Q151" s="294"/>
      <c r="R151" s="292"/>
      <c r="S151" s="303"/>
    </row>
    <row r="152" spans="1:19" s="36" customFormat="1" ht="14.4">
      <c r="A152" s="36">
        <f t="shared" si="21"/>
        <v>137</v>
      </c>
      <c r="B152" s="526"/>
      <c r="C152" s="36" t="str">
        <f>VLOOKUP('Employee Salary Payroll Tax '!B154,'Employee Salary Payroll Tax '!$D$1:$E$7,2,FALSE)</f>
        <v>IBEW</v>
      </c>
      <c r="D152" s="61">
        <f t="shared" si="17"/>
        <v>6.875E-3</v>
      </c>
      <c r="E152" s="351">
        <f>'Employee Salary Payroll Tax '!N154</f>
        <v>177038.9</v>
      </c>
      <c r="F152" s="351">
        <f t="shared" si="18"/>
        <v>178256.0424375</v>
      </c>
      <c r="G152" s="352"/>
      <c r="H152" s="351">
        <f t="shared" si="19"/>
        <v>0</v>
      </c>
      <c r="I152" s="351">
        <f t="shared" si="22"/>
        <v>1217.1424375000061</v>
      </c>
      <c r="J152" s="351">
        <f t="shared" si="20"/>
        <v>0</v>
      </c>
      <c r="K152" s="293">
        <f>SUM('Employee Salary Payroll Tax '!I154:K154)</f>
        <v>64507.63</v>
      </c>
      <c r="L152" s="293">
        <f>'Employee Salary Payroll Tax '!H154</f>
        <v>0</v>
      </c>
      <c r="M152" s="293">
        <f t="shared" si="23"/>
        <v>112531.26999999999</v>
      </c>
      <c r="N152" s="359">
        <f t="shared" si="24"/>
        <v>0</v>
      </c>
      <c r="O152" s="331"/>
      <c r="P152" s="61"/>
      <c r="Q152" s="294"/>
      <c r="R152" s="292"/>
      <c r="S152" s="303"/>
    </row>
    <row r="153" spans="1:19" s="36" customFormat="1" ht="14.4">
      <c r="A153" s="36">
        <f t="shared" si="21"/>
        <v>138</v>
      </c>
      <c r="B153" s="526"/>
      <c r="C153" s="36" t="str">
        <f>VLOOKUP('Employee Salary Payroll Tax '!B155,'Employee Salary Payroll Tax '!$D$1:$E$7,2,FALSE)</f>
        <v>IBEW</v>
      </c>
      <c r="D153" s="61">
        <f t="shared" si="17"/>
        <v>6.875E-3</v>
      </c>
      <c r="E153" s="351">
        <f>'Employee Salary Payroll Tax '!N155</f>
        <v>45053.59</v>
      </c>
      <c r="F153" s="351">
        <f t="shared" si="18"/>
        <v>45363.333431249994</v>
      </c>
      <c r="G153" s="352"/>
      <c r="H153" s="351">
        <f t="shared" si="19"/>
        <v>0</v>
      </c>
      <c r="I153" s="351">
        <f t="shared" si="22"/>
        <v>309.74343124999723</v>
      </c>
      <c r="J153" s="351">
        <f t="shared" si="20"/>
        <v>0</v>
      </c>
      <c r="K153" s="293">
        <f>SUM('Employee Salary Payroll Tax '!I155:K155)</f>
        <v>44370.83</v>
      </c>
      <c r="L153" s="293">
        <f>'Employee Salary Payroll Tax '!H155</f>
        <v>0</v>
      </c>
      <c r="M153" s="293">
        <f t="shared" si="23"/>
        <v>682.75999999999476</v>
      </c>
      <c r="N153" s="359">
        <f t="shared" si="24"/>
        <v>0</v>
      </c>
      <c r="O153" s="331"/>
      <c r="P153" s="61"/>
      <c r="Q153" s="294"/>
      <c r="R153" s="292"/>
      <c r="S153" s="303"/>
    </row>
    <row r="154" spans="1:19" s="36" customFormat="1" ht="14.4">
      <c r="A154" s="36">
        <f t="shared" si="21"/>
        <v>139</v>
      </c>
      <c r="B154" s="526"/>
      <c r="C154" s="36" t="str">
        <f>VLOOKUP('Employee Salary Payroll Tax '!B156,'Employee Salary Payroll Tax '!$D$1:$E$7,2,FALSE)</f>
        <v>NonUnion</v>
      </c>
      <c r="D154" s="61">
        <f t="shared" si="17"/>
        <v>2.98E-2</v>
      </c>
      <c r="E154" s="351">
        <f>'Employee Salary Payroll Tax '!N156</f>
        <v>64420.15</v>
      </c>
      <c r="F154" s="351">
        <f t="shared" si="18"/>
        <v>66339.870470000009</v>
      </c>
      <c r="G154" s="352"/>
      <c r="H154" s="351">
        <f t="shared" si="19"/>
        <v>0</v>
      </c>
      <c r="I154" s="351">
        <f t="shared" si="22"/>
        <v>1919.7204700000075</v>
      </c>
      <c r="J154" s="351">
        <f t="shared" si="20"/>
        <v>0</v>
      </c>
      <c r="K154" s="293">
        <f>SUM('Employee Salary Payroll Tax '!I156:K156)</f>
        <v>64420.15</v>
      </c>
      <c r="L154" s="293">
        <f>'Employee Salary Payroll Tax '!H156</f>
        <v>0</v>
      </c>
      <c r="M154" s="293">
        <f t="shared" si="23"/>
        <v>0</v>
      </c>
      <c r="N154" s="359">
        <f t="shared" si="24"/>
        <v>0</v>
      </c>
      <c r="O154" s="331"/>
      <c r="P154" s="61"/>
      <c r="Q154" s="294"/>
      <c r="R154" s="292"/>
      <c r="S154" s="303"/>
    </row>
    <row r="155" spans="1:19" s="36" customFormat="1" ht="14.4">
      <c r="A155" s="36">
        <f t="shared" si="21"/>
        <v>140</v>
      </c>
      <c r="B155" s="526"/>
      <c r="C155" s="36" t="str">
        <f>VLOOKUP('Employee Salary Payroll Tax '!B157,'Employee Salary Payroll Tax '!$D$1:$E$7,2,FALSE)</f>
        <v>NonUnion</v>
      </c>
      <c r="D155" s="61">
        <f t="shared" si="17"/>
        <v>2.98E-2</v>
      </c>
      <c r="E155" s="351">
        <f>'Employee Salary Payroll Tax '!N157</f>
        <v>39517.99</v>
      </c>
      <c r="F155" s="351">
        <f t="shared" si="18"/>
        <v>40695.626102000002</v>
      </c>
      <c r="G155" s="352"/>
      <c r="H155" s="351">
        <f t="shared" si="19"/>
        <v>0</v>
      </c>
      <c r="I155" s="351">
        <f t="shared" si="22"/>
        <v>1177.636102000004</v>
      </c>
      <c r="J155" s="351">
        <f t="shared" si="20"/>
        <v>0</v>
      </c>
      <c r="K155" s="293">
        <f>SUM('Employee Salary Payroll Tax '!I157:K157)</f>
        <v>39517.99</v>
      </c>
      <c r="L155" s="293">
        <f>'Employee Salary Payroll Tax '!H157</f>
        <v>0</v>
      </c>
      <c r="M155" s="293">
        <f t="shared" si="23"/>
        <v>0</v>
      </c>
      <c r="N155" s="359">
        <f t="shared" si="24"/>
        <v>0</v>
      </c>
      <c r="O155" s="331"/>
      <c r="P155" s="61"/>
      <c r="Q155" s="294"/>
      <c r="R155" s="292"/>
      <c r="S155" s="303"/>
    </row>
    <row r="156" spans="1:19" s="36" customFormat="1" ht="14.4">
      <c r="A156" s="36">
        <f t="shared" si="21"/>
        <v>141</v>
      </c>
      <c r="B156" s="526"/>
      <c r="C156" s="36" t="str">
        <f>VLOOKUP('Employee Salary Payroll Tax '!B158,'Employee Salary Payroll Tax '!$D$1:$E$7,2,FALSE)</f>
        <v>IBEW</v>
      </c>
      <c r="D156" s="61">
        <f t="shared" si="17"/>
        <v>6.875E-3</v>
      </c>
      <c r="E156" s="351">
        <f>'Employee Salary Payroll Tax '!N158</f>
        <v>19197.759999999998</v>
      </c>
      <c r="F156" s="351">
        <f t="shared" si="18"/>
        <v>19329.744599999998</v>
      </c>
      <c r="G156" s="352"/>
      <c r="H156" s="351">
        <f t="shared" si="19"/>
        <v>0</v>
      </c>
      <c r="I156" s="351">
        <f t="shared" si="22"/>
        <v>131.98459999999977</v>
      </c>
      <c r="J156" s="351">
        <f t="shared" si="20"/>
        <v>0</v>
      </c>
      <c r="K156" s="293">
        <f>SUM('Employee Salary Payroll Tax '!I158:K158)</f>
        <v>19109.86</v>
      </c>
      <c r="L156" s="293">
        <f>'Employee Salary Payroll Tax '!H158</f>
        <v>0</v>
      </c>
      <c r="M156" s="293">
        <f t="shared" si="23"/>
        <v>87.899999999997817</v>
      </c>
      <c r="N156" s="359">
        <f t="shared" si="24"/>
        <v>0</v>
      </c>
      <c r="O156" s="331"/>
      <c r="P156" s="61"/>
      <c r="Q156" s="294"/>
      <c r="R156" s="292"/>
      <c r="S156" s="303"/>
    </row>
    <row r="157" spans="1:19" s="36" customFormat="1" ht="14.4">
      <c r="A157" s="36">
        <f t="shared" si="21"/>
        <v>142</v>
      </c>
      <c r="B157" s="526"/>
      <c r="C157" s="36" t="str">
        <f>VLOOKUP('Employee Salary Payroll Tax '!B159,'Employee Salary Payroll Tax '!$D$1:$E$7,2,FALSE)</f>
        <v>NonUnion</v>
      </c>
      <c r="D157" s="61">
        <f t="shared" si="17"/>
        <v>2.98E-2</v>
      </c>
      <c r="E157" s="351">
        <f>'Employee Salary Payroll Tax '!N159</f>
        <v>52780.33</v>
      </c>
      <c r="F157" s="351">
        <f t="shared" si="18"/>
        <v>54353.183834000003</v>
      </c>
      <c r="G157" s="352"/>
      <c r="H157" s="351">
        <f t="shared" si="19"/>
        <v>0</v>
      </c>
      <c r="I157" s="351">
        <f t="shared" si="22"/>
        <v>1572.8538340000014</v>
      </c>
      <c r="J157" s="351">
        <f t="shared" si="20"/>
        <v>0</v>
      </c>
      <c r="K157" s="293">
        <f>SUM('Employee Salary Payroll Tax '!I159:K159)</f>
        <v>2124.4899999999998</v>
      </c>
      <c r="L157" s="293">
        <f>'Employee Salary Payroll Tax '!H159</f>
        <v>0</v>
      </c>
      <c r="M157" s="293">
        <f t="shared" si="23"/>
        <v>50655.840000000004</v>
      </c>
      <c r="N157" s="359">
        <f t="shared" si="24"/>
        <v>0</v>
      </c>
      <c r="O157" s="331"/>
      <c r="P157" s="61"/>
      <c r="Q157" s="294"/>
      <c r="R157" s="292"/>
      <c r="S157" s="303"/>
    </row>
    <row r="158" spans="1:19" s="36" customFormat="1" ht="14.4">
      <c r="A158" s="36">
        <f t="shared" si="21"/>
        <v>143</v>
      </c>
      <c r="B158" s="526"/>
      <c r="C158" s="36" t="str">
        <f>VLOOKUP('Employee Salary Payroll Tax '!B160,'Employee Salary Payroll Tax '!$D$1:$E$7,2,FALSE)</f>
        <v>NonUnion</v>
      </c>
      <c r="D158" s="61">
        <f t="shared" si="17"/>
        <v>2.98E-2</v>
      </c>
      <c r="E158" s="351">
        <f>'Employee Salary Payroll Tax '!N160</f>
        <v>89779.29</v>
      </c>
      <c r="F158" s="351">
        <f t="shared" si="18"/>
        <v>92454.712841999994</v>
      </c>
      <c r="G158" s="352"/>
      <c r="H158" s="351">
        <f t="shared" si="19"/>
        <v>0</v>
      </c>
      <c r="I158" s="351">
        <f t="shared" si="22"/>
        <v>2675.4228419999999</v>
      </c>
      <c r="J158" s="351">
        <f t="shared" si="20"/>
        <v>0</v>
      </c>
      <c r="K158" s="293">
        <f>SUM('Employee Salary Payroll Tax '!I160:K160)</f>
        <v>79514.959999999992</v>
      </c>
      <c r="L158" s="293">
        <f>'Employee Salary Payroll Tax '!H160</f>
        <v>0</v>
      </c>
      <c r="M158" s="293">
        <f t="shared" si="23"/>
        <v>10264.330000000002</v>
      </c>
      <c r="N158" s="359">
        <f t="shared" si="24"/>
        <v>0</v>
      </c>
      <c r="O158" s="331"/>
      <c r="P158" s="61"/>
      <c r="Q158" s="294"/>
      <c r="R158" s="292"/>
      <c r="S158" s="303"/>
    </row>
    <row r="159" spans="1:19" s="36" customFormat="1" ht="14.4">
      <c r="A159" s="36">
        <f t="shared" si="21"/>
        <v>144</v>
      </c>
      <c r="B159" s="526"/>
      <c r="C159" s="36" t="str">
        <f>VLOOKUP('Employee Salary Payroll Tax '!B161,'Employee Salary Payroll Tax '!$D$1:$E$7,2,FALSE)</f>
        <v>IBEW</v>
      </c>
      <c r="D159" s="61">
        <f t="shared" si="17"/>
        <v>6.875E-3</v>
      </c>
      <c r="E159" s="351">
        <f>'Employee Salary Payroll Tax '!N161</f>
        <v>36025.339999999997</v>
      </c>
      <c r="F159" s="351">
        <f t="shared" si="18"/>
        <v>36273.014212499998</v>
      </c>
      <c r="G159" s="352"/>
      <c r="H159" s="351">
        <f t="shared" si="19"/>
        <v>0</v>
      </c>
      <c r="I159" s="351">
        <f t="shared" si="22"/>
        <v>247.67421250000189</v>
      </c>
      <c r="J159" s="351">
        <f t="shared" si="20"/>
        <v>0</v>
      </c>
      <c r="K159" s="293">
        <f>SUM('Employee Salary Payroll Tax '!I161:K161)</f>
        <v>36025.339999999997</v>
      </c>
      <c r="L159" s="293">
        <f>'Employee Salary Payroll Tax '!H161</f>
        <v>0</v>
      </c>
      <c r="M159" s="293">
        <f t="shared" si="23"/>
        <v>0</v>
      </c>
      <c r="N159" s="359">
        <f t="shared" si="24"/>
        <v>0</v>
      </c>
      <c r="O159" s="331"/>
      <c r="P159" s="61"/>
      <c r="Q159" s="294"/>
      <c r="R159" s="292"/>
      <c r="S159" s="303"/>
    </row>
    <row r="160" spans="1:19" s="36" customFormat="1" ht="14.4">
      <c r="A160" s="36">
        <f t="shared" si="21"/>
        <v>145</v>
      </c>
      <c r="B160" s="526"/>
      <c r="C160" s="36" t="str">
        <f>VLOOKUP('Employee Salary Payroll Tax '!B162,'Employee Salary Payroll Tax '!$D$1:$E$7,2,FALSE)</f>
        <v>NonUnion</v>
      </c>
      <c r="D160" s="61">
        <f t="shared" si="17"/>
        <v>2.98E-2</v>
      </c>
      <c r="E160" s="351">
        <f>'Employee Salary Payroll Tax '!N162</f>
        <v>93727.43</v>
      </c>
      <c r="F160" s="351">
        <f t="shared" si="18"/>
        <v>96520.507413999992</v>
      </c>
      <c r="G160" s="352"/>
      <c r="H160" s="351">
        <f t="shared" si="19"/>
        <v>0</v>
      </c>
      <c r="I160" s="351">
        <f t="shared" si="22"/>
        <v>2793.0774139999994</v>
      </c>
      <c r="J160" s="351">
        <f t="shared" si="20"/>
        <v>0</v>
      </c>
      <c r="K160" s="293">
        <f>SUM('Employee Salary Payroll Tax '!I162:K162)</f>
        <v>72782.570000000007</v>
      </c>
      <c r="L160" s="293">
        <f>'Employee Salary Payroll Tax '!H162</f>
        <v>0</v>
      </c>
      <c r="M160" s="293">
        <f t="shared" si="23"/>
        <v>20944.859999999986</v>
      </c>
      <c r="N160" s="359">
        <f t="shared" si="24"/>
        <v>0</v>
      </c>
      <c r="O160" s="331"/>
      <c r="P160" s="61"/>
      <c r="Q160" s="294"/>
      <c r="R160" s="292"/>
      <c r="S160" s="303"/>
    </row>
    <row r="161" spans="1:19" s="36" customFormat="1" ht="14.4">
      <c r="A161" s="36">
        <f t="shared" si="21"/>
        <v>146</v>
      </c>
      <c r="B161" s="526"/>
      <c r="C161" s="36" t="str">
        <f>VLOOKUP('Employee Salary Payroll Tax '!B163,'Employee Salary Payroll Tax '!$D$1:$E$7,2,FALSE)</f>
        <v>NonUnion</v>
      </c>
      <c r="D161" s="61">
        <f t="shared" si="17"/>
        <v>2.98E-2</v>
      </c>
      <c r="E161" s="351">
        <f>'Employee Salary Payroll Tax '!N163</f>
        <v>100972.86</v>
      </c>
      <c r="F161" s="351">
        <f t="shared" si="18"/>
        <v>103981.851228</v>
      </c>
      <c r="G161" s="352"/>
      <c r="H161" s="351">
        <f t="shared" si="19"/>
        <v>0</v>
      </c>
      <c r="I161" s="351">
        <f t="shared" si="22"/>
        <v>3008.991227999999</v>
      </c>
      <c r="J161" s="351">
        <f t="shared" si="20"/>
        <v>0</v>
      </c>
      <c r="K161" s="293">
        <f>SUM('Employee Salary Payroll Tax '!I163:K163)</f>
        <v>25214.73</v>
      </c>
      <c r="L161" s="293">
        <f>'Employee Salary Payroll Tax '!H163</f>
        <v>0</v>
      </c>
      <c r="M161" s="293">
        <f t="shared" si="23"/>
        <v>75758.13</v>
      </c>
      <c r="N161" s="359">
        <f t="shared" si="24"/>
        <v>0</v>
      </c>
      <c r="O161" s="331"/>
      <c r="P161" s="61"/>
      <c r="Q161" s="294"/>
      <c r="R161" s="292"/>
      <c r="S161" s="303"/>
    </row>
    <row r="162" spans="1:19" s="36" customFormat="1" ht="14.4">
      <c r="A162" s="36">
        <f t="shared" si="21"/>
        <v>147</v>
      </c>
      <c r="B162" s="526"/>
      <c r="C162" s="36" t="str">
        <f>VLOOKUP('Employee Salary Payroll Tax '!B164,'Employee Salary Payroll Tax '!$D$1:$E$7,2,FALSE)</f>
        <v>NonUnion</v>
      </c>
      <c r="D162" s="61">
        <f t="shared" si="17"/>
        <v>2.98E-2</v>
      </c>
      <c r="E162" s="351">
        <f>'Employee Salary Payroll Tax '!N164</f>
        <v>111447.82</v>
      </c>
      <c r="F162" s="351">
        <f t="shared" si="18"/>
        <v>114768.96503600001</v>
      </c>
      <c r="G162" s="352"/>
      <c r="H162" s="351">
        <f t="shared" si="19"/>
        <v>0</v>
      </c>
      <c r="I162" s="351">
        <f t="shared" si="22"/>
        <v>3321.1450360000017</v>
      </c>
      <c r="J162" s="351">
        <f t="shared" si="20"/>
        <v>0</v>
      </c>
      <c r="K162" s="293">
        <f>SUM('Employee Salary Payroll Tax '!I164:K164)</f>
        <v>111447.82</v>
      </c>
      <c r="L162" s="293">
        <f>'Employee Salary Payroll Tax '!H164</f>
        <v>0</v>
      </c>
      <c r="M162" s="293">
        <f t="shared" si="23"/>
        <v>0</v>
      </c>
      <c r="N162" s="359">
        <f t="shared" si="24"/>
        <v>0</v>
      </c>
      <c r="O162" s="331"/>
      <c r="P162" s="61"/>
      <c r="Q162" s="294"/>
      <c r="R162" s="292"/>
      <c r="S162" s="303"/>
    </row>
    <row r="163" spans="1:19" s="36" customFormat="1" ht="14.4">
      <c r="A163" s="36">
        <f t="shared" si="21"/>
        <v>148</v>
      </c>
      <c r="B163" s="526"/>
      <c r="C163" s="36" t="str">
        <f>VLOOKUP('Employee Salary Payroll Tax '!B165,'Employee Salary Payroll Tax '!$D$1:$E$7,2,FALSE)</f>
        <v>NonUnion</v>
      </c>
      <c r="D163" s="61">
        <f t="shared" si="17"/>
        <v>2.98E-2</v>
      </c>
      <c r="E163" s="351">
        <f>'Employee Salary Payroll Tax '!N165</f>
        <v>77449.64</v>
      </c>
      <c r="F163" s="351">
        <f t="shared" si="18"/>
        <v>79757.639272</v>
      </c>
      <c r="G163" s="352"/>
      <c r="H163" s="351">
        <f t="shared" si="19"/>
        <v>0</v>
      </c>
      <c r="I163" s="351">
        <f t="shared" si="22"/>
        <v>2307.9992720000009</v>
      </c>
      <c r="J163" s="351">
        <f t="shared" si="20"/>
        <v>0</v>
      </c>
      <c r="K163" s="293">
        <f>SUM('Employee Salary Payroll Tax '!I165:K165)</f>
        <v>39058.22</v>
      </c>
      <c r="L163" s="293">
        <f>'Employee Salary Payroll Tax '!H165</f>
        <v>0</v>
      </c>
      <c r="M163" s="293">
        <f t="shared" si="23"/>
        <v>38391.42</v>
      </c>
      <c r="N163" s="359">
        <f t="shared" si="24"/>
        <v>0</v>
      </c>
      <c r="O163" s="331"/>
      <c r="P163" s="61"/>
      <c r="Q163" s="294"/>
      <c r="R163" s="292"/>
      <c r="S163" s="303"/>
    </row>
    <row r="164" spans="1:19" s="36" customFormat="1" ht="14.4">
      <c r="A164" s="36">
        <f t="shared" si="21"/>
        <v>149</v>
      </c>
      <c r="B164" s="526"/>
      <c r="C164" s="36" t="str">
        <f>VLOOKUP('Employee Salary Payroll Tax '!B166,'Employee Salary Payroll Tax '!$D$1:$E$7,2,FALSE)</f>
        <v>NonUnion</v>
      </c>
      <c r="D164" s="61">
        <f t="shared" si="17"/>
        <v>2.98E-2</v>
      </c>
      <c r="E164" s="351">
        <f>'Employee Salary Payroll Tax '!N166</f>
        <v>93502.57</v>
      </c>
      <c r="F164" s="351">
        <f t="shared" si="18"/>
        <v>96288.946586000005</v>
      </c>
      <c r="G164" s="352"/>
      <c r="H164" s="351">
        <f t="shared" si="19"/>
        <v>0</v>
      </c>
      <c r="I164" s="351">
        <f t="shared" si="22"/>
        <v>2786.3765859999985</v>
      </c>
      <c r="J164" s="351">
        <f t="shared" si="20"/>
        <v>0</v>
      </c>
      <c r="K164" s="293">
        <f>SUM('Employee Salary Payroll Tax '!I166:K166)</f>
        <v>2665.51</v>
      </c>
      <c r="L164" s="293">
        <f>'Employee Salary Payroll Tax '!H166</f>
        <v>0</v>
      </c>
      <c r="M164" s="293">
        <f t="shared" si="23"/>
        <v>90837.060000000012</v>
      </c>
      <c r="N164" s="359">
        <f t="shared" si="24"/>
        <v>0</v>
      </c>
      <c r="O164" s="331"/>
      <c r="P164" s="61"/>
      <c r="Q164" s="294"/>
      <c r="R164" s="292"/>
      <c r="S164" s="303"/>
    </row>
    <row r="165" spans="1:19" s="36" customFormat="1" ht="14.4">
      <c r="A165" s="36">
        <f t="shared" si="21"/>
        <v>150</v>
      </c>
      <c r="B165" s="526"/>
      <c r="C165" s="36" t="str">
        <f>VLOOKUP('Employee Salary Payroll Tax '!B167,'Employee Salary Payroll Tax '!$D$1:$E$7,2,FALSE)</f>
        <v>NonUnion</v>
      </c>
      <c r="D165" s="61">
        <f t="shared" si="17"/>
        <v>2.98E-2</v>
      </c>
      <c r="E165" s="351">
        <f>'Employee Salary Payroll Tax '!N167</f>
        <v>75770.45</v>
      </c>
      <c r="F165" s="351">
        <f t="shared" si="18"/>
        <v>78028.409410000007</v>
      </c>
      <c r="G165" s="352"/>
      <c r="H165" s="351">
        <f t="shared" si="19"/>
        <v>0</v>
      </c>
      <c r="I165" s="351">
        <f t="shared" si="22"/>
        <v>2257.9594100000104</v>
      </c>
      <c r="J165" s="351">
        <f t="shared" si="20"/>
        <v>0</v>
      </c>
      <c r="K165" s="293">
        <f>SUM('Employee Salary Payroll Tax '!I167:K167)</f>
        <v>9913.93</v>
      </c>
      <c r="L165" s="293">
        <f>'Employee Salary Payroll Tax '!H167</f>
        <v>0</v>
      </c>
      <c r="M165" s="293">
        <f t="shared" si="23"/>
        <v>65856.51999999999</v>
      </c>
      <c r="N165" s="359">
        <f t="shared" si="24"/>
        <v>0</v>
      </c>
      <c r="O165" s="331"/>
      <c r="P165" s="61"/>
      <c r="Q165" s="294"/>
      <c r="R165" s="292"/>
      <c r="S165" s="303"/>
    </row>
    <row r="166" spans="1:19" s="36" customFormat="1" ht="14.4">
      <c r="A166" s="36">
        <f t="shared" si="21"/>
        <v>151</v>
      </c>
      <c r="B166" s="526"/>
      <c r="C166" s="36" t="str">
        <f>VLOOKUP('Employee Salary Payroll Tax '!B168,'Employee Salary Payroll Tax '!$D$1:$E$7,2,FALSE)</f>
        <v>NonUnion</v>
      </c>
      <c r="D166" s="61">
        <f t="shared" si="17"/>
        <v>2.98E-2</v>
      </c>
      <c r="E166" s="351">
        <f>'Employee Salary Payroll Tax '!N168</f>
        <v>64650.77</v>
      </c>
      <c r="F166" s="351">
        <f t="shared" si="18"/>
        <v>66577.362945999994</v>
      </c>
      <c r="G166" s="352"/>
      <c r="H166" s="351">
        <f t="shared" si="19"/>
        <v>0</v>
      </c>
      <c r="I166" s="351">
        <f t="shared" si="22"/>
        <v>1926.592945999997</v>
      </c>
      <c r="J166" s="351">
        <f t="shared" si="20"/>
        <v>0</v>
      </c>
      <c r="K166" s="293">
        <f>SUM('Employee Salary Payroll Tax '!I168:K168)</f>
        <v>39706.959999999999</v>
      </c>
      <c r="L166" s="293">
        <f>'Employee Salary Payroll Tax '!H168</f>
        <v>0</v>
      </c>
      <c r="M166" s="293">
        <f t="shared" si="23"/>
        <v>24943.809999999998</v>
      </c>
      <c r="N166" s="359">
        <f t="shared" si="24"/>
        <v>0</v>
      </c>
      <c r="O166" s="331"/>
      <c r="P166" s="61"/>
      <c r="Q166" s="294"/>
      <c r="R166" s="292"/>
      <c r="S166" s="303"/>
    </row>
    <row r="167" spans="1:19" s="36" customFormat="1" ht="14.4">
      <c r="A167" s="36">
        <f t="shared" si="21"/>
        <v>152</v>
      </c>
      <c r="B167" s="526"/>
      <c r="C167" s="36" t="str">
        <f>VLOOKUP('Employee Salary Payroll Tax '!B169,'Employee Salary Payroll Tax '!$D$1:$E$7,2,FALSE)</f>
        <v>NonUnion</v>
      </c>
      <c r="D167" s="61">
        <f t="shared" si="17"/>
        <v>2.98E-2</v>
      </c>
      <c r="E167" s="351">
        <f>'Employee Salary Payroll Tax '!N169</f>
        <v>97949.45</v>
      </c>
      <c r="F167" s="351">
        <f t="shared" si="18"/>
        <v>100868.34361</v>
      </c>
      <c r="G167" s="352"/>
      <c r="H167" s="351">
        <f t="shared" si="19"/>
        <v>0</v>
      </c>
      <c r="I167" s="351">
        <f t="shared" si="22"/>
        <v>2918.8936099999992</v>
      </c>
      <c r="J167" s="351">
        <f t="shared" si="20"/>
        <v>0</v>
      </c>
      <c r="K167" s="293">
        <f>SUM('Employee Salary Payroll Tax '!I169:K169)</f>
        <v>15935.8</v>
      </c>
      <c r="L167" s="293">
        <f>'Employee Salary Payroll Tax '!H169</f>
        <v>0</v>
      </c>
      <c r="M167" s="293">
        <f t="shared" si="23"/>
        <v>82013.649999999994</v>
      </c>
      <c r="N167" s="359">
        <f t="shared" si="24"/>
        <v>0</v>
      </c>
      <c r="O167" s="331"/>
      <c r="P167" s="61"/>
      <c r="Q167" s="294"/>
      <c r="R167" s="292"/>
      <c r="S167" s="303"/>
    </row>
    <row r="168" spans="1:19" s="36" customFormat="1" ht="14.4">
      <c r="A168" s="36">
        <f t="shared" si="21"/>
        <v>153</v>
      </c>
      <c r="B168" s="526"/>
      <c r="C168" s="36" t="str">
        <f>VLOOKUP('Employee Salary Payroll Tax '!B170,'Employee Salary Payroll Tax '!$D$1:$E$7,2,FALSE)</f>
        <v>NonUnion</v>
      </c>
      <c r="D168" s="61">
        <f t="shared" si="17"/>
        <v>2.98E-2</v>
      </c>
      <c r="E168" s="351">
        <f>'Employee Salary Payroll Tax '!N170</f>
        <v>83219.539999999994</v>
      </c>
      <c r="F168" s="351">
        <f t="shared" si="18"/>
        <v>85699.482292000001</v>
      </c>
      <c r="G168" s="352"/>
      <c r="H168" s="351">
        <f t="shared" si="19"/>
        <v>0</v>
      </c>
      <c r="I168" s="351">
        <f t="shared" si="22"/>
        <v>2479.942292000007</v>
      </c>
      <c r="J168" s="351">
        <f t="shared" si="20"/>
        <v>0</v>
      </c>
      <c r="K168" s="293">
        <f>SUM('Employee Salary Payroll Tax '!I170:K170)</f>
        <v>8699.65</v>
      </c>
      <c r="L168" s="293">
        <f>'Employee Salary Payroll Tax '!H170</f>
        <v>0</v>
      </c>
      <c r="M168" s="293">
        <f t="shared" si="23"/>
        <v>74519.89</v>
      </c>
      <c r="N168" s="359">
        <f t="shared" si="24"/>
        <v>0</v>
      </c>
      <c r="O168" s="331"/>
      <c r="P168" s="61"/>
      <c r="Q168" s="294"/>
      <c r="R168" s="292"/>
      <c r="S168" s="303"/>
    </row>
    <row r="169" spans="1:19" s="36" customFormat="1" ht="14.4">
      <c r="A169" s="36">
        <f t="shared" si="21"/>
        <v>154</v>
      </c>
      <c r="B169" s="526"/>
      <c r="C169" s="36" t="str">
        <f>VLOOKUP('Employee Salary Payroll Tax '!B171,'Employee Salary Payroll Tax '!$D$1:$E$7,2,FALSE)</f>
        <v>IBEW</v>
      </c>
      <c r="D169" s="61">
        <f t="shared" si="17"/>
        <v>6.875E-3</v>
      </c>
      <c r="E169" s="351">
        <f>'Employee Salary Payroll Tax '!N171</f>
        <v>58663.94</v>
      </c>
      <c r="F169" s="351">
        <f t="shared" si="18"/>
        <v>59067.2545875</v>
      </c>
      <c r="G169" s="352"/>
      <c r="H169" s="351">
        <f t="shared" si="19"/>
        <v>0</v>
      </c>
      <c r="I169" s="351">
        <f t="shared" si="22"/>
        <v>403.31458749999729</v>
      </c>
      <c r="J169" s="351">
        <f t="shared" si="20"/>
        <v>0</v>
      </c>
      <c r="K169" s="293">
        <f>SUM('Employee Salary Payroll Tax '!I171:K171)</f>
        <v>58663.94</v>
      </c>
      <c r="L169" s="293">
        <f>'Employee Salary Payroll Tax '!H171</f>
        <v>0</v>
      </c>
      <c r="M169" s="293">
        <f t="shared" si="23"/>
        <v>0</v>
      </c>
      <c r="N169" s="359">
        <f t="shared" si="24"/>
        <v>0</v>
      </c>
      <c r="O169" s="331"/>
      <c r="P169" s="61"/>
      <c r="Q169" s="294"/>
      <c r="R169" s="292"/>
      <c r="S169" s="303"/>
    </row>
    <row r="170" spans="1:19" s="36" customFormat="1" ht="14.4">
      <c r="A170" s="36">
        <f t="shared" si="21"/>
        <v>155</v>
      </c>
      <c r="B170" s="526"/>
      <c r="C170" s="36" t="str">
        <f>VLOOKUP('Employee Salary Payroll Tax '!B172,'Employee Salary Payroll Tax '!$D$1:$E$7,2,FALSE)</f>
        <v>IBEW</v>
      </c>
      <c r="D170" s="61">
        <f t="shared" si="17"/>
        <v>6.875E-3</v>
      </c>
      <c r="E170" s="351">
        <f>'Employee Salary Payroll Tax '!N172</f>
        <v>119958.39</v>
      </c>
      <c r="F170" s="351">
        <f t="shared" si="18"/>
        <v>120783.10393124999</v>
      </c>
      <c r="G170" s="352"/>
      <c r="H170" s="351">
        <f t="shared" si="19"/>
        <v>0</v>
      </c>
      <c r="I170" s="351">
        <f t="shared" si="22"/>
        <v>824.71393124999304</v>
      </c>
      <c r="J170" s="351">
        <f t="shared" si="20"/>
        <v>0</v>
      </c>
      <c r="K170" s="293">
        <f>SUM('Employee Salary Payroll Tax '!I172:K172)</f>
        <v>109624.15</v>
      </c>
      <c r="L170" s="293">
        <f>'Employee Salary Payroll Tax '!H172</f>
        <v>0</v>
      </c>
      <c r="M170" s="293">
        <f t="shared" si="23"/>
        <v>10334.240000000005</v>
      </c>
      <c r="N170" s="359">
        <f t="shared" si="24"/>
        <v>0</v>
      </c>
      <c r="O170" s="331"/>
      <c r="P170" s="61"/>
      <c r="Q170" s="294"/>
      <c r="R170" s="292"/>
      <c r="S170" s="303"/>
    </row>
    <row r="171" spans="1:19" s="36" customFormat="1" ht="14.4">
      <c r="A171" s="36">
        <f t="shared" si="21"/>
        <v>156</v>
      </c>
      <c r="B171" s="526"/>
      <c r="C171" s="36" t="str">
        <f>VLOOKUP('Employee Salary Payroll Tax '!B173,'Employee Salary Payroll Tax '!$D$1:$E$7,2,FALSE)</f>
        <v>NonUnion</v>
      </c>
      <c r="D171" s="61">
        <f t="shared" si="17"/>
        <v>2.98E-2</v>
      </c>
      <c r="E171" s="351">
        <f>'Employee Salary Payroll Tax '!N173</f>
        <v>100214.01</v>
      </c>
      <c r="F171" s="351">
        <f t="shared" si="18"/>
        <v>103200.387498</v>
      </c>
      <c r="G171" s="352"/>
      <c r="H171" s="351">
        <f t="shared" si="19"/>
        <v>0</v>
      </c>
      <c r="I171" s="351">
        <f t="shared" si="22"/>
        <v>2986.3774980000017</v>
      </c>
      <c r="J171" s="351">
        <f t="shared" si="20"/>
        <v>0</v>
      </c>
      <c r="K171" s="293">
        <f>SUM('Employee Salary Payroll Tax '!I173:K173)</f>
        <v>9781.14</v>
      </c>
      <c r="L171" s="293">
        <f>'Employee Salary Payroll Tax '!H173</f>
        <v>0</v>
      </c>
      <c r="M171" s="293">
        <f t="shared" si="23"/>
        <v>90432.87</v>
      </c>
      <c r="N171" s="359">
        <f t="shared" si="24"/>
        <v>0</v>
      </c>
      <c r="O171" s="331"/>
      <c r="P171" s="61"/>
      <c r="Q171" s="294"/>
      <c r="R171" s="292"/>
      <c r="S171" s="303"/>
    </row>
    <row r="172" spans="1:19" s="36" customFormat="1" ht="14.4">
      <c r="A172" s="36">
        <f t="shared" si="21"/>
        <v>157</v>
      </c>
      <c r="B172" s="526"/>
      <c r="C172" s="36" t="str">
        <f>VLOOKUP('Employee Salary Payroll Tax '!B174,'Employee Salary Payroll Tax '!$D$1:$E$7,2,FALSE)</f>
        <v>NonUnion</v>
      </c>
      <c r="D172" s="61">
        <f t="shared" si="17"/>
        <v>2.98E-2</v>
      </c>
      <c r="E172" s="351">
        <f>'Employee Salary Payroll Tax '!N174</f>
        <v>73951.149999999994</v>
      </c>
      <c r="F172" s="351">
        <f t="shared" si="18"/>
        <v>76154.894270000004</v>
      </c>
      <c r="G172" s="352"/>
      <c r="H172" s="351">
        <f t="shared" si="19"/>
        <v>0</v>
      </c>
      <c r="I172" s="351">
        <f t="shared" si="22"/>
        <v>2203.7442700000101</v>
      </c>
      <c r="J172" s="351">
        <f t="shared" si="20"/>
        <v>0</v>
      </c>
      <c r="K172" s="293">
        <f>SUM('Employee Salary Payroll Tax '!I174:K174)</f>
        <v>26814.09</v>
      </c>
      <c r="L172" s="293">
        <f>'Employee Salary Payroll Tax '!H174</f>
        <v>32408.91</v>
      </c>
      <c r="M172" s="293">
        <f t="shared" si="23"/>
        <v>14728.149999999998</v>
      </c>
      <c r="N172" s="359">
        <f t="shared" si="24"/>
        <v>0</v>
      </c>
      <c r="O172" s="331"/>
      <c r="P172" s="61"/>
      <c r="Q172" s="294"/>
      <c r="R172" s="292"/>
      <c r="S172" s="303"/>
    </row>
    <row r="173" spans="1:19" s="36" customFormat="1" ht="14.4">
      <c r="A173" s="36">
        <f t="shared" si="21"/>
        <v>158</v>
      </c>
      <c r="B173" s="526"/>
      <c r="C173" s="36" t="str">
        <f>VLOOKUP('Employee Salary Payroll Tax '!B175,'Employee Salary Payroll Tax '!$D$1:$E$7,2,FALSE)</f>
        <v>NonUnion</v>
      </c>
      <c r="D173" s="61">
        <f t="shared" si="17"/>
        <v>2.98E-2</v>
      </c>
      <c r="E173" s="351">
        <f>'Employee Salary Payroll Tax '!N175</f>
        <v>69174.8</v>
      </c>
      <c r="F173" s="351">
        <f t="shared" si="18"/>
        <v>71236.209040000002</v>
      </c>
      <c r="G173" s="352"/>
      <c r="H173" s="351">
        <f t="shared" si="19"/>
        <v>0</v>
      </c>
      <c r="I173" s="351">
        <f t="shared" si="22"/>
        <v>2061.4090399999986</v>
      </c>
      <c r="J173" s="351">
        <f t="shared" si="20"/>
        <v>0</v>
      </c>
      <c r="K173" s="293">
        <f>SUM('Employee Salary Payroll Tax '!I175:K175)</f>
        <v>50843.12</v>
      </c>
      <c r="L173" s="293">
        <f>'Employee Salary Payroll Tax '!H175</f>
        <v>0</v>
      </c>
      <c r="M173" s="293">
        <f t="shared" si="23"/>
        <v>18331.68</v>
      </c>
      <c r="N173" s="359">
        <f t="shared" si="24"/>
        <v>0</v>
      </c>
      <c r="O173" s="331"/>
      <c r="P173" s="61"/>
      <c r="Q173" s="294"/>
      <c r="R173" s="292"/>
      <c r="S173" s="303"/>
    </row>
    <row r="174" spans="1:19" s="36" customFormat="1" ht="14.4">
      <c r="A174" s="36">
        <f t="shared" si="21"/>
        <v>159</v>
      </c>
      <c r="B174" s="526"/>
      <c r="C174" s="36" t="str">
        <f>VLOOKUP('Employee Salary Payroll Tax '!B176,'Employee Salary Payroll Tax '!$D$1:$E$7,2,FALSE)</f>
        <v>NonUnion</v>
      </c>
      <c r="D174" s="61">
        <f t="shared" si="17"/>
        <v>2.98E-2</v>
      </c>
      <c r="E174" s="351">
        <f>'Employee Salary Payroll Tax '!N176</f>
        <v>59551.81</v>
      </c>
      <c r="F174" s="351">
        <f t="shared" si="18"/>
        <v>61326.453937999999</v>
      </c>
      <c r="G174" s="352"/>
      <c r="H174" s="351">
        <f t="shared" si="19"/>
        <v>0</v>
      </c>
      <c r="I174" s="351">
        <f t="shared" si="22"/>
        <v>1774.6439380000011</v>
      </c>
      <c r="J174" s="351">
        <f t="shared" si="20"/>
        <v>0</v>
      </c>
      <c r="K174" s="293">
        <f>SUM('Employee Salary Payroll Tax '!I176:K176)</f>
        <v>59551.81</v>
      </c>
      <c r="L174" s="293">
        <f>'Employee Salary Payroll Tax '!H176</f>
        <v>0</v>
      </c>
      <c r="M174" s="293">
        <f t="shared" si="23"/>
        <v>0</v>
      </c>
      <c r="N174" s="359">
        <f t="shared" si="24"/>
        <v>0</v>
      </c>
      <c r="O174" s="331"/>
      <c r="P174" s="61"/>
      <c r="Q174" s="294"/>
      <c r="R174" s="292"/>
      <c r="S174" s="303"/>
    </row>
    <row r="175" spans="1:19" s="36" customFormat="1" ht="14.4">
      <c r="A175" s="36">
        <f t="shared" si="21"/>
        <v>160</v>
      </c>
      <c r="B175" s="526"/>
      <c r="C175" s="36" t="str">
        <f>VLOOKUP('Employee Salary Payroll Tax '!B177,'Employee Salary Payroll Tax '!$D$1:$E$7,2,FALSE)</f>
        <v>IBEW</v>
      </c>
      <c r="D175" s="61">
        <f t="shared" si="17"/>
        <v>6.875E-3</v>
      </c>
      <c r="E175" s="351">
        <f>'Employee Salary Payroll Tax '!N177</f>
        <v>2734.77</v>
      </c>
      <c r="F175" s="351">
        <f t="shared" si="18"/>
        <v>2753.5715437499998</v>
      </c>
      <c r="G175" s="352"/>
      <c r="H175" s="351">
        <f t="shared" si="19"/>
        <v>4265.2299999999996</v>
      </c>
      <c r="I175" s="351">
        <f t="shared" si="22"/>
        <v>18.801543749999837</v>
      </c>
      <c r="J175" s="351">
        <f t="shared" si="20"/>
        <v>0.11280926249999902</v>
      </c>
      <c r="K175" s="293">
        <f>SUM('Employee Salary Payroll Tax '!I177:K177)</f>
        <v>2732.77</v>
      </c>
      <c r="L175" s="293">
        <f>'Employee Salary Payroll Tax '!H177</f>
        <v>0</v>
      </c>
      <c r="M175" s="293">
        <f t="shared" si="23"/>
        <v>2</v>
      </c>
      <c r="N175" s="359">
        <f t="shared" si="24"/>
        <v>0.11272676245877919</v>
      </c>
      <c r="O175" s="331"/>
      <c r="P175" s="61"/>
      <c r="Q175" s="294"/>
      <c r="R175" s="292"/>
      <c r="S175" s="303"/>
    </row>
    <row r="176" spans="1:19" s="36" customFormat="1" ht="14.4">
      <c r="A176" s="36">
        <f t="shared" si="21"/>
        <v>161</v>
      </c>
      <c r="B176" s="526"/>
      <c r="C176" s="36" t="str">
        <f>VLOOKUP('Employee Salary Payroll Tax '!B178,'Employee Salary Payroll Tax '!$D$1:$E$7,2,FALSE)</f>
        <v>Not Assigned</v>
      </c>
      <c r="D176" s="61">
        <f t="shared" si="17"/>
        <v>0</v>
      </c>
      <c r="E176" s="351">
        <f>'Employee Salary Payroll Tax '!N178</f>
        <v>0.03</v>
      </c>
      <c r="F176" s="351">
        <f t="shared" si="18"/>
        <v>0.03</v>
      </c>
      <c r="G176" s="352"/>
      <c r="H176" s="351">
        <f t="shared" si="19"/>
        <v>6999.97</v>
      </c>
      <c r="I176" s="351">
        <f t="shared" si="22"/>
        <v>0</v>
      </c>
      <c r="J176" s="351">
        <f t="shared" si="20"/>
        <v>0</v>
      </c>
      <c r="K176" s="293">
        <f>SUM('Employee Salary Payroll Tax '!I178:K178)</f>
        <v>4.4000000000000004</v>
      </c>
      <c r="L176" s="293">
        <f>'Employee Salary Payroll Tax '!H178</f>
        <v>0</v>
      </c>
      <c r="M176" s="293">
        <f t="shared" si="23"/>
        <v>-4.37</v>
      </c>
      <c r="N176" s="359">
        <f t="shared" si="24"/>
        <v>0</v>
      </c>
      <c r="O176" s="331"/>
      <c r="P176" s="61"/>
      <c r="Q176" s="294"/>
      <c r="R176" s="292"/>
      <c r="S176" s="303"/>
    </row>
    <row r="177" spans="1:19" s="36" customFormat="1" ht="14.4">
      <c r="A177" s="36">
        <f t="shared" si="21"/>
        <v>162</v>
      </c>
      <c r="B177" s="526"/>
      <c r="C177" s="36" t="str">
        <f>VLOOKUP('Employee Salary Payroll Tax '!B179,'Employee Salary Payroll Tax '!$D$1:$E$7,2,FALSE)</f>
        <v>UA</v>
      </c>
      <c r="D177" s="61">
        <f t="shared" si="17"/>
        <v>0.03</v>
      </c>
      <c r="E177" s="351">
        <f>'Employee Salary Payroll Tax '!N179</f>
        <v>69199.55</v>
      </c>
      <c r="F177" s="351">
        <f t="shared" si="18"/>
        <v>71275.536500000002</v>
      </c>
      <c r="G177" s="352"/>
      <c r="H177" s="351">
        <f t="shared" si="19"/>
        <v>0</v>
      </c>
      <c r="I177" s="351">
        <f t="shared" si="22"/>
        <v>2075.9864999999991</v>
      </c>
      <c r="J177" s="351">
        <f t="shared" si="20"/>
        <v>0</v>
      </c>
      <c r="K177" s="293">
        <f>SUM('Employee Salary Payroll Tax '!I179:K179)</f>
        <v>63550.5</v>
      </c>
      <c r="L177" s="293">
        <f>'Employee Salary Payroll Tax '!H179</f>
        <v>762.27</v>
      </c>
      <c r="M177" s="293">
        <f t="shared" si="23"/>
        <v>4886.7800000000025</v>
      </c>
      <c r="N177" s="359">
        <f t="shared" si="24"/>
        <v>0</v>
      </c>
      <c r="O177" s="331"/>
      <c r="P177" s="61"/>
      <c r="Q177" s="294"/>
      <c r="R177" s="292"/>
      <c r="S177" s="303"/>
    </row>
    <row r="178" spans="1:19" s="36" customFormat="1" ht="14.4">
      <c r="A178" s="36">
        <f t="shared" si="21"/>
        <v>163</v>
      </c>
      <c r="B178" s="526"/>
      <c r="C178" s="36" t="str">
        <f>VLOOKUP('Employee Salary Payroll Tax '!B180,'Employee Salary Payroll Tax '!$D$1:$E$7,2,FALSE)</f>
        <v>NonUnion</v>
      </c>
      <c r="D178" s="61">
        <f t="shared" si="17"/>
        <v>2.98E-2</v>
      </c>
      <c r="E178" s="351">
        <f>'Employee Salary Payroll Tax '!N180</f>
        <v>58665.67</v>
      </c>
      <c r="F178" s="351">
        <f t="shared" si="18"/>
        <v>60413.906966000002</v>
      </c>
      <c r="G178" s="352"/>
      <c r="H178" s="351">
        <f t="shared" si="19"/>
        <v>0</v>
      </c>
      <c r="I178" s="351">
        <f t="shared" si="22"/>
        <v>1748.236966000004</v>
      </c>
      <c r="J178" s="351">
        <f t="shared" si="20"/>
        <v>0</v>
      </c>
      <c r="K178" s="293">
        <f>SUM('Employee Salary Payroll Tax '!I180:K180)</f>
        <v>-8.65</v>
      </c>
      <c r="L178" s="293">
        <f>'Employee Salary Payroll Tax '!H180</f>
        <v>0</v>
      </c>
      <c r="M178" s="293">
        <f t="shared" si="23"/>
        <v>58674.32</v>
      </c>
      <c r="N178" s="359">
        <f t="shared" si="24"/>
        <v>0</v>
      </c>
      <c r="O178" s="331"/>
      <c r="P178" s="61"/>
      <c r="Q178" s="294"/>
      <c r="R178" s="292"/>
      <c r="S178" s="303"/>
    </row>
    <row r="179" spans="1:19" s="36" customFormat="1" ht="14.4">
      <c r="A179" s="36">
        <f t="shared" si="21"/>
        <v>164</v>
      </c>
      <c r="B179" s="526"/>
      <c r="C179" s="36" t="str">
        <f>VLOOKUP('Employee Salary Payroll Tax '!B181,'Employee Salary Payroll Tax '!$D$1:$E$7,2,FALSE)</f>
        <v>IBEW</v>
      </c>
      <c r="D179" s="61">
        <f t="shared" si="17"/>
        <v>6.875E-3</v>
      </c>
      <c r="E179" s="351">
        <f>'Employee Salary Payroll Tax '!N181</f>
        <v>175612.49</v>
      </c>
      <c r="F179" s="351">
        <f t="shared" si="18"/>
        <v>176819.82586874999</v>
      </c>
      <c r="G179" s="352"/>
      <c r="H179" s="351">
        <f t="shared" si="19"/>
        <v>0</v>
      </c>
      <c r="I179" s="351">
        <f t="shared" si="22"/>
        <v>1207.3358687500004</v>
      </c>
      <c r="J179" s="351">
        <f t="shared" si="20"/>
        <v>0</v>
      </c>
      <c r="K179" s="293">
        <f>SUM('Employee Salary Payroll Tax '!I181:K181)</f>
        <v>142215.07</v>
      </c>
      <c r="L179" s="293">
        <f>'Employee Salary Payroll Tax '!H181</f>
        <v>0</v>
      </c>
      <c r="M179" s="293">
        <f t="shared" si="23"/>
        <v>33397.419999999984</v>
      </c>
      <c r="N179" s="359">
        <f t="shared" si="24"/>
        <v>0</v>
      </c>
      <c r="O179" s="331"/>
      <c r="P179" s="61"/>
      <c r="Q179" s="294"/>
      <c r="R179" s="292"/>
      <c r="S179" s="303"/>
    </row>
    <row r="180" spans="1:19" s="36" customFormat="1" ht="14.4">
      <c r="A180" s="36">
        <f t="shared" si="21"/>
        <v>165</v>
      </c>
      <c r="B180" s="526"/>
      <c r="C180" s="36" t="str">
        <f>VLOOKUP('Employee Salary Payroll Tax '!B182,'Employee Salary Payroll Tax '!$D$1:$E$7,2,FALSE)</f>
        <v>NonUnion</v>
      </c>
      <c r="D180" s="61">
        <f t="shared" si="17"/>
        <v>2.98E-2</v>
      </c>
      <c r="E180" s="351">
        <f>'Employee Salary Payroll Tax '!N182</f>
        <v>16362.6</v>
      </c>
      <c r="F180" s="351">
        <f t="shared" si="18"/>
        <v>16850.205480000001</v>
      </c>
      <c r="G180" s="352"/>
      <c r="H180" s="351">
        <f t="shared" si="19"/>
        <v>0</v>
      </c>
      <c r="I180" s="351">
        <f t="shared" si="22"/>
        <v>487.60548000000017</v>
      </c>
      <c r="J180" s="351">
        <f t="shared" si="20"/>
        <v>0</v>
      </c>
      <c r="K180" s="293">
        <f>SUM('Employee Salary Payroll Tax '!I182:K182)</f>
        <v>-167.86</v>
      </c>
      <c r="L180" s="293">
        <f>'Employee Salary Payroll Tax '!H182</f>
        <v>0</v>
      </c>
      <c r="M180" s="293">
        <f t="shared" si="23"/>
        <v>16530.46</v>
      </c>
      <c r="N180" s="359">
        <f t="shared" si="24"/>
        <v>0</v>
      </c>
      <c r="O180" s="331"/>
      <c r="P180" s="61"/>
      <c r="Q180" s="294"/>
      <c r="R180" s="292"/>
      <c r="S180" s="303"/>
    </row>
    <row r="181" spans="1:19" s="36" customFormat="1" ht="14.4">
      <c r="A181" s="36">
        <f t="shared" si="21"/>
        <v>166</v>
      </c>
      <c r="B181" s="526"/>
      <c r="C181" s="36" t="str">
        <f>VLOOKUP('Employee Salary Payroll Tax '!B183,'Employee Salary Payroll Tax '!$D$1:$E$7,2,FALSE)</f>
        <v>UA</v>
      </c>
      <c r="D181" s="61">
        <f t="shared" si="17"/>
        <v>0.03</v>
      </c>
      <c r="E181" s="351">
        <f>'Employee Salary Payroll Tax '!N183</f>
        <v>70782.41</v>
      </c>
      <c r="F181" s="351">
        <f t="shared" si="18"/>
        <v>72905.882300000012</v>
      </c>
      <c r="G181" s="352"/>
      <c r="H181" s="351">
        <f t="shared" si="19"/>
        <v>0</v>
      </c>
      <c r="I181" s="351">
        <f t="shared" si="22"/>
        <v>2123.4723000000085</v>
      </c>
      <c r="J181" s="351">
        <f t="shared" si="20"/>
        <v>0</v>
      </c>
      <c r="K181" s="293">
        <f>SUM('Employee Salary Payroll Tax '!I183:K183)</f>
        <v>62714.9</v>
      </c>
      <c r="L181" s="293">
        <f>'Employee Salary Payroll Tax '!H183</f>
        <v>0</v>
      </c>
      <c r="M181" s="293">
        <f t="shared" si="23"/>
        <v>8067.510000000002</v>
      </c>
      <c r="N181" s="359">
        <f t="shared" si="24"/>
        <v>0</v>
      </c>
      <c r="O181" s="331"/>
      <c r="P181" s="61"/>
      <c r="Q181" s="294"/>
      <c r="R181" s="292"/>
      <c r="S181" s="303"/>
    </row>
    <row r="182" spans="1:19" s="36" customFormat="1" ht="14.4">
      <c r="A182" s="36">
        <f t="shared" si="21"/>
        <v>167</v>
      </c>
      <c r="B182" s="526"/>
      <c r="C182" s="36" t="str">
        <f>VLOOKUP('Employee Salary Payroll Tax '!B184,'Employee Salary Payroll Tax '!$D$1:$E$7,2,FALSE)</f>
        <v>IBEW</v>
      </c>
      <c r="D182" s="61">
        <f t="shared" si="17"/>
        <v>6.875E-3</v>
      </c>
      <c r="E182" s="351">
        <f>'Employee Salary Payroll Tax '!N184</f>
        <v>66008.83</v>
      </c>
      <c r="F182" s="351">
        <f t="shared" si="18"/>
        <v>66462.640706249993</v>
      </c>
      <c r="G182" s="352"/>
      <c r="H182" s="351">
        <f t="shared" si="19"/>
        <v>0</v>
      </c>
      <c r="I182" s="351">
        <f t="shared" si="22"/>
        <v>453.8107062499912</v>
      </c>
      <c r="J182" s="351">
        <f t="shared" si="20"/>
        <v>0</v>
      </c>
      <c r="K182" s="293">
        <f>SUM('Employee Salary Payroll Tax '!I184:K184)</f>
        <v>66008.83</v>
      </c>
      <c r="L182" s="293">
        <f>'Employee Salary Payroll Tax '!H184</f>
        <v>0</v>
      </c>
      <c r="M182" s="293">
        <f t="shared" si="23"/>
        <v>0</v>
      </c>
      <c r="N182" s="359">
        <f t="shared" si="24"/>
        <v>0</v>
      </c>
      <c r="O182" s="331"/>
      <c r="P182" s="61"/>
      <c r="Q182" s="294"/>
      <c r="R182" s="292"/>
      <c r="S182" s="303"/>
    </row>
    <row r="183" spans="1:19" s="36" customFormat="1" ht="14.4">
      <c r="A183" s="36">
        <f t="shared" si="21"/>
        <v>168</v>
      </c>
      <c r="B183" s="526"/>
      <c r="C183" s="36" t="str">
        <f>VLOOKUP('Employee Salary Payroll Tax '!B185,'Employee Salary Payroll Tax '!$D$1:$E$7,2,FALSE)</f>
        <v>NonUnion</v>
      </c>
      <c r="D183" s="61">
        <f t="shared" si="17"/>
        <v>2.98E-2</v>
      </c>
      <c r="E183" s="351">
        <f>'Employee Salary Payroll Tax '!N185</f>
        <v>73732.45</v>
      </c>
      <c r="F183" s="351">
        <f t="shared" si="18"/>
        <v>75929.677009999999</v>
      </c>
      <c r="G183" s="352"/>
      <c r="H183" s="351">
        <f t="shared" si="19"/>
        <v>0</v>
      </c>
      <c r="I183" s="351">
        <f t="shared" si="22"/>
        <v>2197.2270100000023</v>
      </c>
      <c r="J183" s="351">
        <f t="shared" si="20"/>
        <v>0</v>
      </c>
      <c r="K183" s="293">
        <f>SUM('Employee Salary Payroll Tax '!I185:K185)</f>
        <v>3813.0499999999997</v>
      </c>
      <c r="L183" s="293">
        <f>'Employee Salary Payroll Tax '!H185</f>
        <v>0</v>
      </c>
      <c r="M183" s="293">
        <f t="shared" si="23"/>
        <v>69919.399999999994</v>
      </c>
      <c r="N183" s="359">
        <f t="shared" si="24"/>
        <v>0</v>
      </c>
      <c r="O183" s="331"/>
      <c r="P183" s="61"/>
      <c r="Q183" s="294"/>
      <c r="R183" s="292"/>
      <c r="S183" s="303"/>
    </row>
    <row r="184" spans="1:19" s="36" customFormat="1" ht="14.4">
      <c r="A184" s="36">
        <f t="shared" si="21"/>
        <v>169</v>
      </c>
      <c r="B184" s="526"/>
      <c r="C184" s="36" t="str">
        <f>VLOOKUP('Employee Salary Payroll Tax '!B186,'Employee Salary Payroll Tax '!$D$1:$E$7,2,FALSE)</f>
        <v>NonUnion</v>
      </c>
      <c r="D184" s="61">
        <f t="shared" si="17"/>
        <v>2.98E-2</v>
      </c>
      <c r="E184" s="351">
        <f>'Employee Salary Payroll Tax '!N186</f>
        <v>86488.17</v>
      </c>
      <c r="F184" s="351">
        <f t="shared" si="18"/>
        <v>89065.517466000005</v>
      </c>
      <c r="G184" s="352"/>
      <c r="H184" s="351">
        <f t="shared" si="19"/>
        <v>0</v>
      </c>
      <c r="I184" s="351">
        <f t="shared" si="22"/>
        <v>2577.3474660000065</v>
      </c>
      <c r="J184" s="351">
        <f t="shared" si="20"/>
        <v>0</v>
      </c>
      <c r="K184" s="293">
        <f>SUM('Employee Salary Payroll Tax '!I186:K186)</f>
        <v>21658.54</v>
      </c>
      <c r="L184" s="293">
        <f>'Employee Salary Payroll Tax '!H186</f>
        <v>0</v>
      </c>
      <c r="M184" s="293">
        <f t="shared" si="23"/>
        <v>64829.63</v>
      </c>
      <c r="N184" s="359">
        <f t="shared" si="24"/>
        <v>0</v>
      </c>
      <c r="O184" s="331"/>
      <c r="P184" s="61"/>
      <c r="Q184" s="294"/>
      <c r="R184" s="292"/>
      <c r="S184" s="303"/>
    </row>
    <row r="185" spans="1:19" s="36" customFormat="1" ht="14.4">
      <c r="A185" s="36">
        <f t="shared" si="21"/>
        <v>170</v>
      </c>
      <c r="B185" s="526"/>
      <c r="C185" s="36" t="str">
        <f>VLOOKUP('Employee Salary Payroll Tax '!B187,'Employee Salary Payroll Tax '!$D$1:$E$7,2,FALSE)</f>
        <v>IBEW</v>
      </c>
      <c r="D185" s="61">
        <f t="shared" si="17"/>
        <v>6.875E-3</v>
      </c>
      <c r="E185" s="351">
        <f>'Employee Salary Payroll Tax '!N187</f>
        <v>120767.4</v>
      </c>
      <c r="F185" s="351">
        <f t="shared" si="18"/>
        <v>121597.67587499999</v>
      </c>
      <c r="G185" s="352"/>
      <c r="H185" s="351">
        <f t="shared" si="19"/>
        <v>0</v>
      </c>
      <c r="I185" s="351">
        <f t="shared" si="22"/>
        <v>830.27587499999208</v>
      </c>
      <c r="J185" s="351">
        <f t="shared" si="20"/>
        <v>0</v>
      </c>
      <c r="K185" s="293">
        <f>SUM('Employee Salary Payroll Tax '!I187:K187)</f>
        <v>106285.23</v>
      </c>
      <c r="L185" s="293">
        <f>'Employee Salary Payroll Tax '!H187</f>
        <v>0</v>
      </c>
      <c r="M185" s="293">
        <f t="shared" si="23"/>
        <v>14482.169999999998</v>
      </c>
      <c r="N185" s="359">
        <f t="shared" si="24"/>
        <v>0</v>
      </c>
      <c r="O185" s="331"/>
      <c r="P185" s="61"/>
      <c r="Q185" s="294"/>
      <c r="R185" s="292"/>
      <c r="S185" s="303"/>
    </row>
    <row r="186" spans="1:19" s="36" customFormat="1" ht="14.4">
      <c r="A186" s="36">
        <f t="shared" si="21"/>
        <v>171</v>
      </c>
      <c r="B186" s="526"/>
      <c r="C186" s="36" t="str">
        <f>VLOOKUP('Employee Salary Payroll Tax '!B188,'Employee Salary Payroll Tax '!$D$1:$E$7,2,FALSE)</f>
        <v>NonUnion</v>
      </c>
      <c r="D186" s="61">
        <f t="shared" si="17"/>
        <v>2.98E-2</v>
      </c>
      <c r="E186" s="351">
        <f>'Employee Salary Payroll Tax '!N188</f>
        <v>115076.36</v>
      </c>
      <c r="F186" s="351">
        <f t="shared" si="18"/>
        <v>118505.63552800001</v>
      </c>
      <c r="G186" s="352"/>
      <c r="H186" s="351">
        <f t="shared" si="19"/>
        <v>0</v>
      </c>
      <c r="I186" s="351">
        <f t="shared" si="22"/>
        <v>3429.2755280000129</v>
      </c>
      <c r="J186" s="351">
        <f t="shared" si="20"/>
        <v>0</v>
      </c>
      <c r="K186" s="293">
        <f>SUM('Employee Salary Payroll Tax '!I188:K188)</f>
        <v>44902.9</v>
      </c>
      <c r="L186" s="293">
        <f>'Employee Salary Payroll Tax '!H188</f>
        <v>0</v>
      </c>
      <c r="M186" s="293">
        <f t="shared" si="23"/>
        <v>70173.459999999992</v>
      </c>
      <c r="N186" s="359">
        <f t="shared" si="24"/>
        <v>0</v>
      </c>
      <c r="O186" s="331"/>
      <c r="P186" s="61"/>
      <c r="Q186" s="294"/>
      <c r="R186" s="292"/>
      <c r="S186" s="303"/>
    </row>
    <row r="187" spans="1:19" s="36" customFormat="1" ht="14.4">
      <c r="A187" s="36">
        <f t="shared" si="21"/>
        <v>172</v>
      </c>
      <c r="B187" s="526"/>
      <c r="C187" s="36" t="str">
        <f>VLOOKUP('Employee Salary Payroll Tax '!B189,'Employee Salary Payroll Tax '!$D$1:$E$7,2,FALSE)</f>
        <v>NonUnion</v>
      </c>
      <c r="D187" s="61">
        <f t="shared" si="17"/>
        <v>2.98E-2</v>
      </c>
      <c r="E187" s="351">
        <f>'Employee Salary Payroll Tax '!N189</f>
        <v>53166.43</v>
      </c>
      <c r="F187" s="351">
        <f t="shared" si="18"/>
        <v>54750.789614000001</v>
      </c>
      <c r="G187" s="352"/>
      <c r="H187" s="351">
        <f t="shared" si="19"/>
        <v>0</v>
      </c>
      <c r="I187" s="351">
        <f t="shared" si="22"/>
        <v>1584.3596140000009</v>
      </c>
      <c r="J187" s="351">
        <f t="shared" si="20"/>
        <v>0</v>
      </c>
      <c r="K187" s="293">
        <f>SUM('Employee Salary Payroll Tax '!I189:K189)</f>
        <v>972.22</v>
      </c>
      <c r="L187" s="293">
        <f>'Employee Salary Payroll Tax '!H189</f>
        <v>0</v>
      </c>
      <c r="M187" s="293">
        <f t="shared" si="23"/>
        <v>52194.21</v>
      </c>
      <c r="N187" s="359">
        <f t="shared" si="24"/>
        <v>0</v>
      </c>
      <c r="O187" s="331"/>
      <c r="P187" s="61"/>
      <c r="Q187" s="294"/>
      <c r="R187" s="292"/>
      <c r="S187" s="303"/>
    </row>
    <row r="188" spans="1:19" s="36" customFormat="1" ht="14.4">
      <c r="A188" s="36">
        <f t="shared" si="21"/>
        <v>173</v>
      </c>
      <c r="B188" s="526"/>
      <c r="C188" s="36" t="str">
        <f>VLOOKUP('Employee Salary Payroll Tax '!B190,'Employee Salary Payroll Tax '!$D$1:$E$7,2,FALSE)</f>
        <v>IBEW</v>
      </c>
      <c r="D188" s="61">
        <f t="shared" si="17"/>
        <v>6.875E-3</v>
      </c>
      <c r="E188" s="351">
        <f>'Employee Salary Payroll Tax '!N190</f>
        <v>44964.19</v>
      </c>
      <c r="F188" s="351">
        <f t="shared" si="18"/>
        <v>45273.318806249998</v>
      </c>
      <c r="G188" s="352"/>
      <c r="H188" s="351">
        <f t="shared" si="19"/>
        <v>0</v>
      </c>
      <c r="I188" s="351">
        <f t="shared" si="22"/>
        <v>309.12880624999525</v>
      </c>
      <c r="J188" s="351">
        <f t="shared" si="20"/>
        <v>0</v>
      </c>
      <c r="K188" s="293">
        <f>SUM('Employee Salary Payroll Tax '!I190:K190)</f>
        <v>44964.189999999995</v>
      </c>
      <c r="L188" s="293">
        <f>'Employee Salary Payroll Tax '!H190</f>
        <v>0</v>
      </c>
      <c r="M188" s="293">
        <f t="shared" si="23"/>
        <v>7.2759576141834259E-12</v>
      </c>
      <c r="N188" s="359">
        <f t="shared" si="24"/>
        <v>0</v>
      </c>
      <c r="O188" s="331"/>
      <c r="P188" s="61"/>
      <c r="Q188" s="294"/>
      <c r="R188" s="292"/>
      <c r="S188" s="303"/>
    </row>
    <row r="189" spans="1:19" s="36" customFormat="1" ht="14.4">
      <c r="A189" s="36">
        <f t="shared" si="21"/>
        <v>174</v>
      </c>
      <c r="B189" s="526"/>
      <c r="C189" s="36" t="str">
        <f>VLOOKUP('Employee Salary Payroll Tax '!B191,'Employee Salary Payroll Tax '!$D$1:$E$7,2,FALSE)</f>
        <v>NonUnion</v>
      </c>
      <c r="D189" s="61">
        <f t="shared" si="17"/>
        <v>2.98E-2</v>
      </c>
      <c r="E189" s="351">
        <f>'Employee Salary Payroll Tax '!N191</f>
        <v>108677.4</v>
      </c>
      <c r="F189" s="351">
        <f t="shared" si="18"/>
        <v>111915.98652000001</v>
      </c>
      <c r="G189" s="352"/>
      <c r="H189" s="351">
        <f t="shared" si="19"/>
        <v>0</v>
      </c>
      <c r="I189" s="351">
        <f t="shared" si="22"/>
        <v>3238.5865200000117</v>
      </c>
      <c r="J189" s="351">
        <f t="shared" si="20"/>
        <v>0</v>
      </c>
      <c r="K189" s="293">
        <f>SUM('Employee Salary Payroll Tax '!I191:K191)</f>
        <v>12831.17</v>
      </c>
      <c r="L189" s="293">
        <f>'Employee Salary Payroll Tax '!H191</f>
        <v>0</v>
      </c>
      <c r="M189" s="293">
        <f t="shared" si="23"/>
        <v>95846.23</v>
      </c>
      <c r="N189" s="359">
        <f t="shared" si="24"/>
        <v>0</v>
      </c>
      <c r="O189" s="331"/>
      <c r="P189" s="61"/>
      <c r="Q189" s="294"/>
      <c r="R189" s="292"/>
      <c r="S189" s="303"/>
    </row>
    <row r="190" spans="1:19" s="36" customFormat="1" ht="14.4">
      <c r="A190" s="36">
        <f t="shared" si="21"/>
        <v>175</v>
      </c>
      <c r="B190" s="526"/>
      <c r="C190" s="36" t="str">
        <f>VLOOKUP('Employee Salary Payroll Tax '!B192,'Employee Salary Payroll Tax '!$D$1:$E$7,2,FALSE)</f>
        <v>UA</v>
      </c>
      <c r="D190" s="61">
        <f t="shared" si="17"/>
        <v>0.03</v>
      </c>
      <c r="E190" s="351">
        <f>'Employee Salary Payroll Tax '!N192</f>
        <v>749.36</v>
      </c>
      <c r="F190" s="351">
        <f t="shared" si="18"/>
        <v>771.84080000000006</v>
      </c>
      <c r="G190" s="352"/>
      <c r="H190" s="351">
        <f t="shared" si="19"/>
        <v>6250.64</v>
      </c>
      <c r="I190" s="351">
        <f t="shared" si="22"/>
        <v>22.480800000000045</v>
      </c>
      <c r="J190" s="351">
        <f t="shared" si="20"/>
        <v>0.13488480000000028</v>
      </c>
      <c r="K190" s="293">
        <f>SUM('Employee Salary Payroll Tax '!I192:K192)</f>
        <v>-12.129999999999999</v>
      </c>
      <c r="L190" s="293">
        <f>'Employee Salary Payroll Tax '!H192</f>
        <v>-0.04</v>
      </c>
      <c r="M190" s="293">
        <f t="shared" si="23"/>
        <v>761.53</v>
      </c>
      <c r="N190" s="359">
        <f t="shared" si="24"/>
        <v>-2.183399997086318E-3</v>
      </c>
      <c r="O190" s="331"/>
      <c r="P190" s="61"/>
      <c r="Q190" s="294"/>
      <c r="R190" s="292"/>
      <c r="S190" s="303"/>
    </row>
    <row r="191" spans="1:19" s="36" customFormat="1" ht="14.4">
      <c r="A191" s="36">
        <f t="shared" si="21"/>
        <v>176</v>
      </c>
      <c r="B191" s="526"/>
      <c r="C191" s="36" t="str">
        <f>VLOOKUP('Employee Salary Payroll Tax '!B193,'Employee Salary Payroll Tax '!$D$1:$E$7,2,FALSE)</f>
        <v>UA</v>
      </c>
      <c r="D191" s="61">
        <f t="shared" si="17"/>
        <v>0.03</v>
      </c>
      <c r="E191" s="351">
        <f>'Employee Salary Payroll Tax '!N193</f>
        <v>25442.3</v>
      </c>
      <c r="F191" s="351">
        <f t="shared" si="18"/>
        <v>26205.569</v>
      </c>
      <c r="G191" s="352"/>
      <c r="H191" s="351">
        <f t="shared" si="19"/>
        <v>0</v>
      </c>
      <c r="I191" s="351">
        <f t="shared" si="22"/>
        <v>763.26900000000023</v>
      </c>
      <c r="J191" s="351">
        <f t="shared" si="20"/>
        <v>0</v>
      </c>
      <c r="K191" s="293">
        <f>SUM('Employee Salary Payroll Tax '!I193:K193)</f>
        <v>11309.88</v>
      </c>
      <c r="L191" s="293">
        <f>'Employee Salary Payroll Tax '!H193</f>
        <v>42.54</v>
      </c>
      <c r="M191" s="293">
        <f t="shared" si="23"/>
        <v>14089.88</v>
      </c>
      <c r="N191" s="359">
        <f t="shared" si="24"/>
        <v>0</v>
      </c>
      <c r="O191" s="331"/>
      <c r="P191" s="61"/>
      <c r="Q191" s="294"/>
      <c r="R191" s="292"/>
      <c r="S191" s="303"/>
    </row>
    <row r="192" spans="1:19" s="36" customFormat="1" ht="14.4">
      <c r="A192" s="36">
        <f t="shared" si="21"/>
        <v>177</v>
      </c>
      <c r="B192" s="526"/>
      <c r="C192" s="36" t="str">
        <f>VLOOKUP('Employee Salary Payroll Tax '!B194,'Employee Salary Payroll Tax '!$D$1:$E$7,2,FALSE)</f>
        <v>NonUnion</v>
      </c>
      <c r="D192" s="61">
        <f t="shared" si="17"/>
        <v>2.98E-2</v>
      </c>
      <c r="E192" s="351">
        <f>'Employee Salary Payroll Tax '!N194</f>
        <v>89615.42</v>
      </c>
      <c r="F192" s="351">
        <f t="shared" si="18"/>
        <v>92285.959516000003</v>
      </c>
      <c r="G192" s="352"/>
      <c r="H192" s="351">
        <f t="shared" si="19"/>
        <v>0</v>
      </c>
      <c r="I192" s="351">
        <f t="shared" si="22"/>
        <v>2670.5395160000044</v>
      </c>
      <c r="J192" s="351">
        <f t="shared" si="20"/>
        <v>0</v>
      </c>
      <c r="K192" s="293">
        <f>SUM('Employee Salary Payroll Tax '!I194:K194)</f>
        <v>270.29000000000002</v>
      </c>
      <c r="L192" s="293">
        <f>'Employee Salary Payroll Tax '!H194</f>
        <v>282.18</v>
      </c>
      <c r="M192" s="293">
        <f t="shared" si="23"/>
        <v>89062.950000000012</v>
      </c>
      <c r="N192" s="359">
        <f t="shared" si="24"/>
        <v>0</v>
      </c>
      <c r="O192" s="331"/>
      <c r="P192" s="61"/>
      <c r="Q192" s="294"/>
      <c r="R192" s="292"/>
      <c r="S192" s="303"/>
    </row>
    <row r="193" spans="1:19" s="36" customFormat="1" ht="14.4">
      <c r="A193" s="36">
        <f t="shared" si="21"/>
        <v>178</v>
      </c>
      <c r="B193" s="526"/>
      <c r="C193" s="36" t="str">
        <f>VLOOKUP('Employee Salary Payroll Tax '!B195,'Employee Salary Payroll Tax '!$D$1:$E$7,2,FALSE)</f>
        <v>NonUnion</v>
      </c>
      <c r="D193" s="61">
        <f t="shared" si="17"/>
        <v>2.98E-2</v>
      </c>
      <c r="E193" s="351">
        <f>'Employee Salary Payroll Tax '!N195</f>
        <v>76149.33</v>
      </c>
      <c r="F193" s="351">
        <f t="shared" si="18"/>
        <v>78418.580033999999</v>
      </c>
      <c r="G193" s="352"/>
      <c r="H193" s="351">
        <f t="shared" si="19"/>
        <v>0</v>
      </c>
      <c r="I193" s="351">
        <f t="shared" si="22"/>
        <v>2269.250033999997</v>
      </c>
      <c r="J193" s="351">
        <f t="shared" si="20"/>
        <v>0</v>
      </c>
      <c r="K193" s="293">
        <f>SUM('Employee Salary Payroll Tax '!I195:K195)</f>
        <v>31530.720000000001</v>
      </c>
      <c r="L193" s="293">
        <f>'Employee Salary Payroll Tax '!H195</f>
        <v>0</v>
      </c>
      <c r="M193" s="293">
        <f t="shared" si="23"/>
        <v>44618.61</v>
      </c>
      <c r="N193" s="359">
        <f t="shared" si="24"/>
        <v>0</v>
      </c>
      <c r="O193" s="331"/>
      <c r="P193" s="61"/>
      <c r="Q193" s="294"/>
      <c r="R193" s="292"/>
      <c r="S193" s="303"/>
    </row>
    <row r="194" spans="1:19" s="36" customFormat="1" ht="14.4">
      <c r="A194" s="36">
        <f t="shared" si="21"/>
        <v>179</v>
      </c>
      <c r="B194" s="526"/>
      <c r="C194" s="36" t="str">
        <f>VLOOKUP('Employee Salary Payroll Tax '!B196,'Employee Salary Payroll Tax '!$D$1:$E$7,2,FALSE)</f>
        <v>NonUnion</v>
      </c>
      <c r="D194" s="61">
        <f t="shared" si="17"/>
        <v>2.98E-2</v>
      </c>
      <c r="E194" s="351">
        <f>'Employee Salary Payroll Tax '!N196</f>
        <v>65478.68</v>
      </c>
      <c r="F194" s="351">
        <f t="shared" si="18"/>
        <v>67429.94466400001</v>
      </c>
      <c r="G194" s="352"/>
      <c r="H194" s="351">
        <f t="shared" si="19"/>
        <v>0</v>
      </c>
      <c r="I194" s="351">
        <f t="shared" si="22"/>
        <v>1951.2646640000094</v>
      </c>
      <c r="J194" s="351">
        <f t="shared" si="20"/>
        <v>0</v>
      </c>
      <c r="K194" s="293">
        <f>SUM('Employee Salary Payroll Tax '!I196:K196)</f>
        <v>40191.08</v>
      </c>
      <c r="L194" s="293">
        <f>'Employee Salary Payroll Tax '!H196</f>
        <v>0</v>
      </c>
      <c r="M194" s="293">
        <f t="shared" si="23"/>
        <v>25287.599999999999</v>
      </c>
      <c r="N194" s="359">
        <f t="shared" si="24"/>
        <v>0</v>
      </c>
      <c r="O194" s="331"/>
      <c r="P194" s="61"/>
      <c r="Q194" s="294"/>
      <c r="R194" s="292"/>
      <c r="S194" s="303"/>
    </row>
    <row r="195" spans="1:19" s="36" customFormat="1" ht="14.4">
      <c r="A195" s="36">
        <f t="shared" si="21"/>
        <v>180</v>
      </c>
      <c r="B195" s="526"/>
      <c r="C195" s="36" t="str">
        <f>VLOOKUP('Employee Salary Payroll Tax '!B197,'Employee Salary Payroll Tax '!$D$1:$E$7,2,FALSE)</f>
        <v>IBEW</v>
      </c>
      <c r="D195" s="61">
        <f t="shared" si="17"/>
        <v>6.875E-3</v>
      </c>
      <c r="E195" s="351">
        <f>'Employee Salary Payroll Tax '!N197</f>
        <v>66228.34</v>
      </c>
      <c r="F195" s="351">
        <f t="shared" si="18"/>
        <v>66683.659837499988</v>
      </c>
      <c r="G195" s="352"/>
      <c r="H195" s="351">
        <f t="shared" si="19"/>
        <v>0</v>
      </c>
      <c r="I195" s="351">
        <f t="shared" si="22"/>
        <v>455.31983749999199</v>
      </c>
      <c r="J195" s="351">
        <f t="shared" si="20"/>
        <v>0</v>
      </c>
      <c r="K195" s="293">
        <f>SUM('Employee Salary Payroll Tax '!I197:K197)</f>
        <v>0</v>
      </c>
      <c r="L195" s="293">
        <f>'Employee Salary Payroll Tax '!H197</f>
        <v>0</v>
      </c>
      <c r="M195" s="293">
        <f t="shared" si="23"/>
        <v>66228.34</v>
      </c>
      <c r="N195" s="359">
        <f t="shared" si="24"/>
        <v>0</v>
      </c>
      <c r="O195" s="331"/>
      <c r="P195" s="61"/>
      <c r="Q195" s="294"/>
      <c r="R195" s="292"/>
      <c r="S195" s="303"/>
    </row>
    <row r="196" spans="1:19" s="36" customFormat="1" ht="14.4">
      <c r="A196" s="36">
        <f t="shared" si="21"/>
        <v>181</v>
      </c>
      <c r="B196" s="526"/>
      <c r="C196" s="36" t="str">
        <f>VLOOKUP('Employee Salary Payroll Tax '!B198,'Employee Salary Payroll Tax '!$D$1:$E$7,2,FALSE)</f>
        <v>NonUnion</v>
      </c>
      <c r="D196" s="61">
        <f t="shared" si="17"/>
        <v>2.98E-2</v>
      </c>
      <c r="E196" s="351">
        <f>'Employee Salary Payroll Tax '!N198</f>
        <v>102896.63</v>
      </c>
      <c r="F196" s="351">
        <f t="shared" si="18"/>
        <v>105962.94957400001</v>
      </c>
      <c r="G196" s="352"/>
      <c r="H196" s="351">
        <f t="shared" si="19"/>
        <v>0</v>
      </c>
      <c r="I196" s="351">
        <f t="shared" si="22"/>
        <v>3066.3195740000083</v>
      </c>
      <c r="J196" s="351">
        <f t="shared" si="20"/>
        <v>0</v>
      </c>
      <c r="K196" s="293">
        <f>SUM('Employee Salary Payroll Tax '!I198:K198)</f>
        <v>1838.6100000000001</v>
      </c>
      <c r="L196" s="293">
        <f>'Employee Salary Payroll Tax '!H198</f>
        <v>0</v>
      </c>
      <c r="M196" s="293">
        <f t="shared" si="23"/>
        <v>101058.02</v>
      </c>
      <c r="N196" s="359">
        <f t="shared" si="24"/>
        <v>0</v>
      </c>
      <c r="O196" s="331"/>
      <c r="P196" s="61"/>
      <c r="Q196" s="294"/>
      <c r="R196" s="292"/>
      <c r="S196" s="303"/>
    </row>
    <row r="197" spans="1:19" s="36" customFormat="1" ht="14.4">
      <c r="A197" s="36">
        <f t="shared" si="21"/>
        <v>182</v>
      </c>
      <c r="B197" s="526"/>
      <c r="C197" s="36" t="str">
        <f>VLOOKUP('Employee Salary Payroll Tax '!B199,'Employee Salary Payroll Tax '!$D$1:$E$7,2,FALSE)</f>
        <v>NonUnion</v>
      </c>
      <c r="D197" s="61">
        <f t="shared" si="17"/>
        <v>2.98E-2</v>
      </c>
      <c r="E197" s="351">
        <f>'Employee Salary Payroll Tax '!N199</f>
        <v>83250.429999999993</v>
      </c>
      <c r="F197" s="351">
        <f t="shared" si="18"/>
        <v>85731.292814</v>
      </c>
      <c r="G197" s="352"/>
      <c r="H197" s="351">
        <f t="shared" si="19"/>
        <v>0</v>
      </c>
      <c r="I197" s="351">
        <f t="shared" si="22"/>
        <v>2480.8628140000073</v>
      </c>
      <c r="J197" s="351">
        <f t="shared" si="20"/>
        <v>0</v>
      </c>
      <c r="K197" s="293">
        <f>SUM('Employee Salary Payroll Tax '!I199:K199)</f>
        <v>4373.3900000000003</v>
      </c>
      <c r="L197" s="293">
        <f>'Employee Salary Payroll Tax '!H199</f>
        <v>0</v>
      </c>
      <c r="M197" s="293">
        <f t="shared" si="23"/>
        <v>78877.039999999994</v>
      </c>
      <c r="N197" s="359">
        <f t="shared" si="24"/>
        <v>0</v>
      </c>
      <c r="O197" s="331"/>
      <c r="P197" s="61"/>
      <c r="Q197" s="294"/>
      <c r="R197" s="292"/>
      <c r="S197" s="303"/>
    </row>
    <row r="198" spans="1:19" s="36" customFormat="1" ht="14.4">
      <c r="A198" s="36">
        <f t="shared" si="21"/>
        <v>183</v>
      </c>
      <c r="B198" s="526"/>
      <c r="C198" s="36" t="str">
        <f>VLOOKUP('Employee Salary Payroll Tax '!B200,'Employee Salary Payroll Tax '!$D$1:$E$7,2,FALSE)</f>
        <v>NonUnion</v>
      </c>
      <c r="D198" s="61">
        <f t="shared" si="17"/>
        <v>2.98E-2</v>
      </c>
      <c r="E198" s="351">
        <f>'Employee Salary Payroll Tax '!N200</f>
        <v>62245.599999999999</v>
      </c>
      <c r="F198" s="351">
        <f t="shared" si="18"/>
        <v>64100.518880000003</v>
      </c>
      <c r="G198" s="352"/>
      <c r="H198" s="351">
        <f t="shared" si="19"/>
        <v>0</v>
      </c>
      <c r="I198" s="351">
        <f t="shared" si="22"/>
        <v>1854.9188800000047</v>
      </c>
      <c r="J198" s="351">
        <f t="shared" si="20"/>
        <v>0</v>
      </c>
      <c r="K198" s="293">
        <f>SUM('Employee Salary Payroll Tax '!I200:K200)</f>
        <v>62245.599999999999</v>
      </c>
      <c r="L198" s="293">
        <f>'Employee Salary Payroll Tax '!H200</f>
        <v>0</v>
      </c>
      <c r="M198" s="293">
        <f t="shared" si="23"/>
        <v>0</v>
      </c>
      <c r="N198" s="359">
        <f t="shared" si="24"/>
        <v>0</v>
      </c>
      <c r="O198" s="331"/>
      <c r="P198" s="61"/>
      <c r="Q198" s="294"/>
      <c r="R198" s="292"/>
      <c r="S198" s="303"/>
    </row>
    <row r="199" spans="1:19" s="36" customFormat="1" ht="14.4">
      <c r="A199" s="36">
        <f t="shared" si="21"/>
        <v>184</v>
      </c>
      <c r="B199" s="526"/>
      <c r="C199" s="36" t="str">
        <f>VLOOKUP('Employee Salary Payroll Tax '!B201,'Employee Salary Payroll Tax '!$D$1:$E$7,2,FALSE)</f>
        <v>NonUnion</v>
      </c>
      <c r="D199" s="61">
        <f t="shared" si="17"/>
        <v>2.98E-2</v>
      </c>
      <c r="E199" s="351">
        <f>'Employee Salary Payroll Tax '!N201</f>
        <v>102433.5</v>
      </c>
      <c r="F199" s="351">
        <f t="shared" si="18"/>
        <v>105486.01830000001</v>
      </c>
      <c r="G199" s="352"/>
      <c r="H199" s="351">
        <f t="shared" si="19"/>
        <v>0</v>
      </c>
      <c r="I199" s="351">
        <f t="shared" si="22"/>
        <v>3052.5183000000106</v>
      </c>
      <c r="J199" s="351">
        <f t="shared" si="20"/>
        <v>0</v>
      </c>
      <c r="K199" s="293">
        <f>SUM('Employee Salary Payroll Tax '!I201:K201)</f>
        <v>3062.96</v>
      </c>
      <c r="L199" s="293">
        <f>'Employee Salary Payroll Tax '!H201</f>
        <v>0</v>
      </c>
      <c r="M199" s="293">
        <f t="shared" si="23"/>
        <v>99370.54</v>
      </c>
      <c r="N199" s="359">
        <f t="shared" si="24"/>
        <v>0</v>
      </c>
      <c r="O199" s="331"/>
      <c r="P199" s="61"/>
      <c r="Q199" s="294"/>
      <c r="R199" s="292"/>
      <c r="S199" s="303"/>
    </row>
    <row r="200" spans="1:19" s="36" customFormat="1" ht="14.4">
      <c r="A200" s="36">
        <f t="shared" si="21"/>
        <v>185</v>
      </c>
      <c r="B200" s="526"/>
      <c r="C200" s="36" t="str">
        <f>VLOOKUP('Employee Salary Payroll Tax '!B202,'Employee Salary Payroll Tax '!$D$1:$E$7,2,FALSE)</f>
        <v>NonUnion</v>
      </c>
      <c r="D200" s="61">
        <f t="shared" si="17"/>
        <v>2.98E-2</v>
      </c>
      <c r="E200" s="351">
        <f>'Employee Salary Payroll Tax '!N202</f>
        <v>102950.62</v>
      </c>
      <c r="F200" s="351">
        <f t="shared" si="18"/>
        <v>106018.548476</v>
      </c>
      <c r="G200" s="352"/>
      <c r="H200" s="351">
        <f t="shared" si="19"/>
        <v>0</v>
      </c>
      <c r="I200" s="351">
        <f t="shared" si="22"/>
        <v>3067.928476000001</v>
      </c>
      <c r="J200" s="351">
        <f t="shared" si="20"/>
        <v>0</v>
      </c>
      <c r="K200" s="293">
        <f>SUM('Employee Salary Payroll Tax '!I202:K202)</f>
        <v>102950.62</v>
      </c>
      <c r="L200" s="293">
        <f>'Employee Salary Payroll Tax '!H202</f>
        <v>0</v>
      </c>
      <c r="M200" s="293">
        <f t="shared" si="23"/>
        <v>0</v>
      </c>
      <c r="N200" s="359">
        <f t="shared" si="24"/>
        <v>0</v>
      </c>
      <c r="O200" s="331"/>
      <c r="P200" s="61"/>
      <c r="Q200" s="294"/>
      <c r="R200" s="292"/>
      <c r="S200" s="303"/>
    </row>
    <row r="201" spans="1:19" s="36" customFormat="1" ht="14.4">
      <c r="A201" s="36">
        <f t="shared" si="21"/>
        <v>186</v>
      </c>
      <c r="B201" s="526"/>
      <c r="C201" s="36" t="str">
        <f>VLOOKUP('Employee Salary Payroll Tax '!B203,'Employee Salary Payroll Tax '!$D$1:$E$7,2,FALSE)</f>
        <v>NonUnion</v>
      </c>
      <c r="D201" s="61">
        <f t="shared" si="17"/>
        <v>2.98E-2</v>
      </c>
      <c r="E201" s="351">
        <f>'Employee Salary Payroll Tax '!N203</f>
        <v>62018.94</v>
      </c>
      <c r="F201" s="351">
        <f t="shared" si="18"/>
        <v>63867.104412000008</v>
      </c>
      <c r="G201" s="352"/>
      <c r="H201" s="351">
        <f t="shared" si="19"/>
        <v>0</v>
      </c>
      <c r="I201" s="351">
        <f t="shared" si="22"/>
        <v>1848.1644120000055</v>
      </c>
      <c r="J201" s="351">
        <f t="shared" si="20"/>
        <v>0</v>
      </c>
      <c r="K201" s="293">
        <f>SUM('Employee Salary Payroll Tax '!I203:K203)</f>
        <v>62018.94</v>
      </c>
      <c r="L201" s="293">
        <f>'Employee Salary Payroll Tax '!H203</f>
        <v>0</v>
      </c>
      <c r="M201" s="293">
        <f t="shared" si="23"/>
        <v>0</v>
      </c>
      <c r="N201" s="359">
        <f t="shared" si="24"/>
        <v>0</v>
      </c>
      <c r="O201" s="331"/>
      <c r="P201" s="61"/>
      <c r="Q201" s="294"/>
      <c r="R201" s="292"/>
      <c r="S201" s="303"/>
    </row>
    <row r="202" spans="1:19" s="36" customFormat="1" ht="14.4">
      <c r="A202" s="36">
        <f t="shared" si="21"/>
        <v>187</v>
      </c>
      <c r="B202" s="526"/>
      <c r="C202" s="36" t="str">
        <f>VLOOKUP('Employee Salary Payroll Tax '!B204,'Employee Salary Payroll Tax '!$D$1:$E$7,2,FALSE)</f>
        <v>NonUnion</v>
      </c>
      <c r="D202" s="61">
        <f t="shared" si="17"/>
        <v>2.98E-2</v>
      </c>
      <c r="E202" s="351">
        <f>'Employee Salary Payroll Tax '!N204</f>
        <v>83510.75</v>
      </c>
      <c r="F202" s="351">
        <f t="shared" si="18"/>
        <v>85999.370349999997</v>
      </c>
      <c r="G202" s="352"/>
      <c r="H202" s="351">
        <f t="shared" si="19"/>
        <v>0</v>
      </c>
      <c r="I202" s="351">
        <f t="shared" si="22"/>
        <v>2488.6203499999974</v>
      </c>
      <c r="J202" s="351">
        <f t="shared" si="20"/>
        <v>0</v>
      </c>
      <c r="K202" s="293">
        <f>SUM('Employee Salary Payroll Tax '!I204:K204)</f>
        <v>60767.19</v>
      </c>
      <c r="L202" s="293">
        <f>'Employee Salary Payroll Tax '!H204</f>
        <v>0</v>
      </c>
      <c r="M202" s="293">
        <f t="shared" si="23"/>
        <v>22743.559999999998</v>
      </c>
      <c r="N202" s="359">
        <f t="shared" si="24"/>
        <v>0</v>
      </c>
      <c r="O202" s="331"/>
      <c r="P202" s="61"/>
      <c r="Q202" s="294"/>
      <c r="R202" s="292"/>
      <c r="S202" s="303"/>
    </row>
    <row r="203" spans="1:19" s="36" customFormat="1" ht="14.4">
      <c r="A203" s="36">
        <f t="shared" si="21"/>
        <v>188</v>
      </c>
      <c r="B203" s="526"/>
      <c r="C203" s="36" t="str">
        <f>VLOOKUP('Employee Salary Payroll Tax '!B205,'Employee Salary Payroll Tax '!$D$1:$E$7,2,FALSE)</f>
        <v>IBEW</v>
      </c>
      <c r="D203" s="61">
        <f t="shared" si="17"/>
        <v>6.875E-3</v>
      </c>
      <c r="E203" s="351">
        <f>'Employee Salary Payroll Tax '!N205</f>
        <v>13108.59</v>
      </c>
      <c r="F203" s="351">
        <f t="shared" si="18"/>
        <v>13198.71155625</v>
      </c>
      <c r="G203" s="352"/>
      <c r="H203" s="351">
        <f t="shared" si="19"/>
        <v>0</v>
      </c>
      <c r="I203" s="351">
        <f t="shared" si="22"/>
        <v>90.12155625000014</v>
      </c>
      <c r="J203" s="351">
        <f t="shared" si="20"/>
        <v>0</v>
      </c>
      <c r="K203" s="293">
        <f>SUM('Employee Salary Payroll Tax '!I205:K205)</f>
        <v>13108.59</v>
      </c>
      <c r="L203" s="293">
        <f>'Employee Salary Payroll Tax '!H205</f>
        <v>0</v>
      </c>
      <c r="M203" s="293">
        <f t="shared" si="23"/>
        <v>0</v>
      </c>
      <c r="N203" s="359">
        <f t="shared" si="24"/>
        <v>0</v>
      </c>
      <c r="O203" s="331"/>
      <c r="P203" s="61"/>
      <c r="Q203" s="294"/>
      <c r="R203" s="292"/>
      <c r="S203" s="303"/>
    </row>
    <row r="204" spans="1:19" s="36" customFormat="1" ht="14.4">
      <c r="A204" s="36">
        <f t="shared" si="21"/>
        <v>189</v>
      </c>
      <c r="B204" s="526"/>
      <c r="C204" s="36" t="str">
        <f>VLOOKUP('Employee Salary Payroll Tax '!B206,'Employee Salary Payroll Tax '!$D$1:$E$7,2,FALSE)</f>
        <v>IBEW</v>
      </c>
      <c r="D204" s="61">
        <f t="shared" si="17"/>
        <v>6.875E-3</v>
      </c>
      <c r="E204" s="351">
        <f>'Employee Salary Payroll Tax '!N206</f>
        <v>10138.4</v>
      </c>
      <c r="F204" s="351">
        <f t="shared" si="18"/>
        <v>10208.101499999999</v>
      </c>
      <c r="G204" s="352"/>
      <c r="H204" s="351">
        <f t="shared" si="19"/>
        <v>0</v>
      </c>
      <c r="I204" s="351">
        <f t="shared" si="22"/>
        <v>69.701499999999214</v>
      </c>
      <c r="J204" s="351">
        <f t="shared" si="20"/>
        <v>0</v>
      </c>
      <c r="K204" s="293">
        <f>SUM('Employee Salary Payroll Tax '!I206:K206)</f>
        <v>10138.4</v>
      </c>
      <c r="L204" s="293">
        <f>'Employee Salary Payroll Tax '!H206</f>
        <v>0</v>
      </c>
      <c r="M204" s="293">
        <f t="shared" si="23"/>
        <v>0</v>
      </c>
      <c r="N204" s="359">
        <f t="shared" si="24"/>
        <v>0</v>
      </c>
      <c r="O204" s="331"/>
      <c r="P204" s="61"/>
      <c r="Q204" s="294"/>
      <c r="R204" s="292"/>
      <c r="S204" s="303"/>
    </row>
    <row r="205" spans="1:19" s="36" customFormat="1" ht="14.4">
      <c r="A205" s="36">
        <f t="shared" si="21"/>
        <v>190</v>
      </c>
      <c r="B205" s="526"/>
      <c r="C205" s="36" t="str">
        <f>VLOOKUP('Employee Salary Payroll Tax '!B207,'Employee Salary Payroll Tax '!$D$1:$E$7,2,FALSE)</f>
        <v>IBEW</v>
      </c>
      <c r="D205" s="61">
        <f t="shared" si="17"/>
        <v>6.875E-3</v>
      </c>
      <c r="E205" s="351">
        <f>'Employee Salary Payroll Tax '!N207</f>
        <v>187944.7</v>
      </c>
      <c r="F205" s="351">
        <f t="shared" si="18"/>
        <v>189236.81981250001</v>
      </c>
      <c r="G205" s="352"/>
      <c r="H205" s="351">
        <f t="shared" si="19"/>
        <v>0</v>
      </c>
      <c r="I205" s="351">
        <f t="shared" si="22"/>
        <v>1292.1198124999937</v>
      </c>
      <c r="J205" s="351">
        <f t="shared" si="20"/>
        <v>0</v>
      </c>
      <c r="K205" s="293">
        <f>SUM('Employee Salary Payroll Tax '!I207:K207)</f>
        <v>46253.72</v>
      </c>
      <c r="L205" s="293">
        <f>'Employee Salary Payroll Tax '!H207</f>
        <v>0</v>
      </c>
      <c r="M205" s="293">
        <f t="shared" si="23"/>
        <v>141690.98000000001</v>
      </c>
      <c r="N205" s="359">
        <f t="shared" si="24"/>
        <v>0</v>
      </c>
      <c r="O205" s="331"/>
      <c r="P205" s="61"/>
      <c r="Q205" s="294"/>
      <c r="R205" s="292"/>
      <c r="S205" s="303"/>
    </row>
    <row r="206" spans="1:19" s="36" customFormat="1" ht="14.4">
      <c r="A206" s="36">
        <f t="shared" si="21"/>
        <v>191</v>
      </c>
      <c r="B206" s="526"/>
      <c r="C206" s="36" t="str">
        <f>VLOOKUP('Employee Salary Payroll Tax '!B208,'Employee Salary Payroll Tax '!$D$1:$E$7,2,FALSE)</f>
        <v>UA</v>
      </c>
      <c r="D206" s="61">
        <f t="shared" si="17"/>
        <v>0.03</v>
      </c>
      <c r="E206" s="351">
        <f>'Employee Salary Payroll Tax '!N208</f>
        <v>71929.149999999994</v>
      </c>
      <c r="F206" s="351">
        <f t="shared" si="18"/>
        <v>74087.0245</v>
      </c>
      <c r="G206" s="352"/>
      <c r="H206" s="351">
        <f t="shared" si="19"/>
        <v>0</v>
      </c>
      <c r="I206" s="351">
        <f t="shared" si="22"/>
        <v>2157.8745000000054</v>
      </c>
      <c r="J206" s="351">
        <f t="shared" si="20"/>
        <v>0</v>
      </c>
      <c r="K206" s="293">
        <f>SUM('Employee Salary Payroll Tax '!I208:K208)</f>
        <v>26780</v>
      </c>
      <c r="L206" s="293">
        <f>'Employee Salary Payroll Tax '!H208</f>
        <v>0</v>
      </c>
      <c r="M206" s="293">
        <f t="shared" si="23"/>
        <v>45149.149999999994</v>
      </c>
      <c r="N206" s="359">
        <f t="shared" si="24"/>
        <v>0</v>
      </c>
      <c r="O206" s="331"/>
      <c r="P206" s="61"/>
      <c r="Q206" s="294"/>
      <c r="R206" s="292"/>
      <c r="S206" s="303"/>
    </row>
    <row r="207" spans="1:19" s="36" customFormat="1" ht="14.4">
      <c r="A207" s="36">
        <f t="shared" si="21"/>
        <v>192</v>
      </c>
      <c r="B207" s="526"/>
      <c r="C207" s="36" t="str">
        <f>VLOOKUP('Employee Salary Payroll Tax '!B209,'Employee Salary Payroll Tax '!$D$1:$E$7,2,FALSE)</f>
        <v>IBEW</v>
      </c>
      <c r="D207" s="61">
        <f t="shared" si="17"/>
        <v>6.875E-3</v>
      </c>
      <c r="E207" s="351">
        <f>'Employee Salary Payroll Tax '!N209</f>
        <v>2734.78</v>
      </c>
      <c r="F207" s="351">
        <f t="shared" si="18"/>
        <v>2753.5816125000001</v>
      </c>
      <c r="G207" s="352"/>
      <c r="H207" s="351">
        <f t="shared" si="19"/>
        <v>4265.2199999999993</v>
      </c>
      <c r="I207" s="351">
        <f t="shared" si="22"/>
        <v>18.801612499999919</v>
      </c>
      <c r="J207" s="351">
        <f t="shared" si="20"/>
        <v>0.11280967499999951</v>
      </c>
      <c r="K207" s="293">
        <f>SUM('Employee Salary Payroll Tax '!I209:K209)</f>
        <v>2732.6600000000003</v>
      </c>
      <c r="L207" s="293">
        <f>'Employee Salary Payroll Tax '!H209</f>
        <v>0</v>
      </c>
      <c r="M207" s="293">
        <f t="shared" si="23"/>
        <v>2.1199999999998909</v>
      </c>
      <c r="N207" s="359">
        <f t="shared" si="24"/>
        <v>0.11272222495878149</v>
      </c>
      <c r="O207" s="331"/>
      <c r="P207" s="61"/>
      <c r="Q207" s="294"/>
      <c r="R207" s="292"/>
      <c r="S207" s="303"/>
    </row>
    <row r="208" spans="1:19" s="36" customFormat="1" ht="14.4">
      <c r="A208" s="36">
        <f t="shared" si="21"/>
        <v>193</v>
      </c>
      <c r="B208" s="526"/>
      <c r="C208" s="36" t="str">
        <f>VLOOKUP('Employee Salary Payroll Tax '!B210,'Employee Salary Payroll Tax '!$D$1:$E$7,2,FALSE)</f>
        <v>Not Assigned</v>
      </c>
      <c r="D208" s="61">
        <f t="shared" ref="D208:D271" si="25">VLOOKUP(C208,C$9:D$12,2)</f>
        <v>0</v>
      </c>
      <c r="E208" s="351">
        <f>'Employee Salary Payroll Tax '!N210</f>
        <v>0.02</v>
      </c>
      <c r="F208" s="351">
        <f t="shared" ref="F208:F271" si="26">E208*(1+D208)</f>
        <v>0.02</v>
      </c>
      <c r="G208" s="352"/>
      <c r="H208" s="351">
        <f t="shared" ref="H208:H271" si="27">IF(E208&gt;$H$12,0,$H$12-E208)</f>
        <v>6999.98</v>
      </c>
      <c r="I208" s="351">
        <f t="shared" si="22"/>
        <v>0</v>
      </c>
      <c r="J208" s="351">
        <f t="shared" ref="J208:J271" si="28">IF(H208&gt;I208,I208*$J$12,H208*$J$12)</f>
        <v>0</v>
      </c>
      <c r="K208" s="293">
        <f>SUM('Employee Salary Payroll Tax '!I210:K210)</f>
        <v>4.33</v>
      </c>
      <c r="L208" s="293">
        <f>'Employee Salary Payroll Tax '!H210</f>
        <v>0</v>
      </c>
      <c r="M208" s="293">
        <f t="shared" si="23"/>
        <v>-4.3100000000000005</v>
      </c>
      <c r="N208" s="359">
        <f t="shared" si="24"/>
        <v>0</v>
      </c>
      <c r="O208" s="331"/>
      <c r="P208" s="61"/>
      <c r="Q208" s="294"/>
      <c r="R208" s="292"/>
      <c r="S208" s="303"/>
    </row>
    <row r="209" spans="1:19" s="36" customFormat="1" ht="14.4">
      <c r="A209" s="36">
        <f t="shared" ref="A209:A272" si="29">+A208+1</f>
        <v>194</v>
      </c>
      <c r="B209" s="526"/>
      <c r="C209" s="36" t="str">
        <f>VLOOKUP('Employee Salary Payroll Tax '!B211,'Employee Salary Payroll Tax '!$D$1:$E$7,2,FALSE)</f>
        <v>UA</v>
      </c>
      <c r="D209" s="61">
        <f t="shared" si="25"/>
        <v>0.03</v>
      </c>
      <c r="E209" s="351">
        <f>'Employee Salary Payroll Tax '!N211</f>
        <v>87911.55</v>
      </c>
      <c r="F209" s="351">
        <f t="shared" si="26"/>
        <v>90548.896500000003</v>
      </c>
      <c r="G209" s="352"/>
      <c r="H209" s="351">
        <f t="shared" si="27"/>
        <v>0</v>
      </c>
      <c r="I209" s="351">
        <f t="shared" ref="I209:I272" si="30">F209-E209</f>
        <v>2637.3464999999997</v>
      </c>
      <c r="J209" s="351">
        <f t="shared" si="28"/>
        <v>0</v>
      </c>
      <c r="K209" s="293">
        <f>SUM('Employee Salary Payroll Tax '!I211:K211)</f>
        <v>79821.099999999991</v>
      </c>
      <c r="L209" s="293">
        <f>'Employee Salary Payroll Tax '!H211</f>
        <v>1938.33</v>
      </c>
      <c r="M209" s="293">
        <f t="shared" ref="M209:M272" si="31">E209-K209-L209</f>
        <v>6152.1200000000117</v>
      </c>
      <c r="N209" s="359">
        <f t="shared" ref="N209:N272" si="32">J209*K209/(SUM(K209:M209)+0.000001)</f>
        <v>0</v>
      </c>
      <c r="O209" s="331"/>
      <c r="P209" s="61"/>
      <c r="Q209" s="294"/>
      <c r="R209" s="292"/>
      <c r="S209" s="303"/>
    </row>
    <row r="210" spans="1:19" s="36" customFormat="1" ht="14.4">
      <c r="A210" s="36">
        <f t="shared" si="29"/>
        <v>195</v>
      </c>
      <c r="B210" s="526"/>
      <c r="C210" s="36" t="str">
        <f>VLOOKUP('Employee Salary Payroll Tax '!B212,'Employee Salary Payroll Tax '!$D$1:$E$7,2,FALSE)</f>
        <v>NonUnion</v>
      </c>
      <c r="D210" s="61">
        <f t="shared" si="25"/>
        <v>2.98E-2</v>
      </c>
      <c r="E210" s="351">
        <f>'Employee Salary Payroll Tax '!N212</f>
        <v>24316.080000000002</v>
      </c>
      <c r="F210" s="351">
        <f t="shared" si="26"/>
        <v>25040.699184000005</v>
      </c>
      <c r="G210" s="352"/>
      <c r="H210" s="351">
        <f t="shared" si="27"/>
        <v>0</v>
      </c>
      <c r="I210" s="351">
        <f t="shared" si="30"/>
        <v>724.61918400000286</v>
      </c>
      <c r="J210" s="351">
        <f t="shared" si="28"/>
        <v>0</v>
      </c>
      <c r="K210" s="293">
        <f>SUM('Employee Salary Payroll Tax '!I212:K212)</f>
        <v>23725.46</v>
      </c>
      <c r="L210" s="293">
        <f>'Employee Salary Payroll Tax '!H212</f>
        <v>0</v>
      </c>
      <c r="M210" s="293">
        <f t="shared" si="31"/>
        <v>590.62000000000262</v>
      </c>
      <c r="N210" s="359">
        <f t="shared" si="32"/>
        <v>0</v>
      </c>
      <c r="O210" s="331"/>
      <c r="P210" s="61"/>
      <c r="Q210" s="294"/>
      <c r="R210" s="292"/>
      <c r="S210" s="303"/>
    </row>
    <row r="211" spans="1:19" s="36" customFormat="1" ht="14.4">
      <c r="A211" s="36">
        <f t="shared" si="29"/>
        <v>196</v>
      </c>
      <c r="B211" s="526"/>
      <c r="C211" s="36" t="str">
        <f>VLOOKUP('Employee Salary Payroll Tax '!B213,'Employee Salary Payroll Tax '!$D$1:$E$7,2,FALSE)</f>
        <v>NonUnion</v>
      </c>
      <c r="D211" s="61">
        <f t="shared" si="25"/>
        <v>2.98E-2</v>
      </c>
      <c r="E211" s="351">
        <f>'Employee Salary Payroll Tax '!N213</f>
        <v>26533.83</v>
      </c>
      <c r="F211" s="351">
        <f t="shared" si="26"/>
        <v>27324.538134000002</v>
      </c>
      <c r="G211" s="352"/>
      <c r="H211" s="351">
        <f t="shared" si="27"/>
        <v>0</v>
      </c>
      <c r="I211" s="351">
        <f t="shared" si="30"/>
        <v>790.70813400000043</v>
      </c>
      <c r="J211" s="351">
        <f t="shared" si="28"/>
        <v>0</v>
      </c>
      <c r="K211" s="293">
        <f>SUM('Employee Salary Payroll Tax '!I213:K213)</f>
        <v>18612.910000000003</v>
      </c>
      <c r="L211" s="293">
        <f>'Employee Salary Payroll Tax '!H213</f>
        <v>0</v>
      </c>
      <c r="M211" s="293">
        <f t="shared" si="31"/>
        <v>7920.9199999999983</v>
      </c>
      <c r="N211" s="359">
        <f t="shared" si="32"/>
        <v>0</v>
      </c>
      <c r="O211" s="331"/>
      <c r="P211" s="61"/>
      <c r="Q211" s="294"/>
      <c r="R211" s="292"/>
      <c r="S211" s="303"/>
    </row>
    <row r="212" spans="1:19" s="36" customFormat="1" ht="14.4">
      <c r="A212" s="36">
        <f t="shared" si="29"/>
        <v>197</v>
      </c>
      <c r="B212" s="526"/>
      <c r="C212" s="36" t="str">
        <f>VLOOKUP('Employee Salary Payroll Tax '!B214,'Employee Salary Payroll Tax '!$D$1:$E$7,2,FALSE)</f>
        <v>IBEW</v>
      </c>
      <c r="D212" s="61">
        <f t="shared" si="25"/>
        <v>6.875E-3</v>
      </c>
      <c r="E212" s="351">
        <f>'Employee Salary Payroll Tax '!N214</f>
        <v>10002.52</v>
      </c>
      <c r="F212" s="351">
        <f t="shared" si="26"/>
        <v>10071.287324999999</v>
      </c>
      <c r="G212" s="352"/>
      <c r="H212" s="351">
        <f t="shared" si="27"/>
        <v>0</v>
      </c>
      <c r="I212" s="351">
        <f t="shared" si="30"/>
        <v>68.767324999998891</v>
      </c>
      <c r="J212" s="351">
        <f t="shared" si="28"/>
        <v>0</v>
      </c>
      <c r="K212" s="293">
        <f>SUM('Employee Salary Payroll Tax '!I214:K214)</f>
        <v>10002.41</v>
      </c>
      <c r="L212" s="293">
        <f>'Employee Salary Payroll Tax '!H214</f>
        <v>0</v>
      </c>
      <c r="M212" s="293">
        <f t="shared" si="31"/>
        <v>0.11000000000058208</v>
      </c>
      <c r="N212" s="359">
        <f t="shared" si="32"/>
        <v>0</v>
      </c>
      <c r="O212" s="331"/>
      <c r="P212" s="61"/>
      <c r="Q212" s="294"/>
      <c r="R212" s="292"/>
      <c r="S212" s="303"/>
    </row>
    <row r="213" spans="1:19" s="36" customFormat="1" ht="14.4">
      <c r="A213" s="36">
        <f t="shared" si="29"/>
        <v>198</v>
      </c>
      <c r="B213" s="526"/>
      <c r="C213" s="36" t="str">
        <f>VLOOKUP('Employee Salary Payroll Tax '!B215,'Employee Salary Payroll Tax '!$D$1:$E$7,2,FALSE)</f>
        <v>Not Assigned</v>
      </c>
      <c r="D213" s="61">
        <f t="shared" si="25"/>
        <v>0</v>
      </c>
      <c r="E213" s="351">
        <f>'Employee Salary Payroll Tax '!N215</f>
        <v>0.09</v>
      </c>
      <c r="F213" s="351">
        <f t="shared" si="26"/>
        <v>0.09</v>
      </c>
      <c r="G213" s="352"/>
      <c r="H213" s="351">
        <f t="shared" si="27"/>
        <v>6999.91</v>
      </c>
      <c r="I213" s="351">
        <f t="shared" si="30"/>
        <v>0</v>
      </c>
      <c r="J213" s="351">
        <f t="shared" si="28"/>
        <v>0</v>
      </c>
      <c r="K213" s="293">
        <f>SUM('Employee Salary Payroll Tax '!I215:K215)</f>
        <v>2.37</v>
      </c>
      <c r="L213" s="293">
        <f>'Employee Salary Payroll Tax '!H215</f>
        <v>0</v>
      </c>
      <c r="M213" s="293">
        <f t="shared" si="31"/>
        <v>-2.2800000000000002</v>
      </c>
      <c r="N213" s="359">
        <f t="shared" si="32"/>
        <v>0</v>
      </c>
      <c r="O213" s="331"/>
      <c r="P213" s="61"/>
      <c r="Q213" s="294"/>
      <c r="R213" s="292"/>
      <c r="S213" s="303"/>
    </row>
    <row r="214" spans="1:19" s="36" customFormat="1" ht="14.4">
      <c r="A214" s="36">
        <f t="shared" si="29"/>
        <v>199</v>
      </c>
      <c r="B214" s="526"/>
      <c r="C214" s="36" t="str">
        <f>VLOOKUP('Employee Salary Payroll Tax '!B216,'Employee Salary Payroll Tax '!$D$1:$E$7,2,FALSE)</f>
        <v>NonUnion</v>
      </c>
      <c r="D214" s="61">
        <f t="shared" si="25"/>
        <v>2.98E-2</v>
      </c>
      <c r="E214" s="351">
        <f>'Employee Salary Payroll Tax '!N216</f>
        <v>106810.76</v>
      </c>
      <c r="F214" s="351">
        <f t="shared" si="26"/>
        <v>109993.720648</v>
      </c>
      <c r="G214" s="352"/>
      <c r="H214" s="351">
        <f t="shared" si="27"/>
        <v>0</v>
      </c>
      <c r="I214" s="351">
        <f t="shared" si="30"/>
        <v>3182.9606480000075</v>
      </c>
      <c r="J214" s="351">
        <f t="shared" si="28"/>
        <v>0</v>
      </c>
      <c r="K214" s="293">
        <f>SUM('Employee Salary Payroll Tax '!I216:K216)</f>
        <v>65327.63</v>
      </c>
      <c r="L214" s="293">
        <f>'Employee Salary Payroll Tax '!H216</f>
        <v>0</v>
      </c>
      <c r="M214" s="293">
        <f t="shared" si="31"/>
        <v>41483.129999999997</v>
      </c>
      <c r="N214" s="359">
        <f t="shared" si="32"/>
        <v>0</v>
      </c>
      <c r="O214" s="331"/>
      <c r="P214" s="61"/>
      <c r="Q214" s="294"/>
      <c r="R214" s="292"/>
      <c r="S214" s="303"/>
    </row>
    <row r="215" spans="1:19" s="36" customFormat="1" ht="14.4">
      <c r="A215" s="36">
        <f t="shared" si="29"/>
        <v>200</v>
      </c>
      <c r="B215" s="526"/>
      <c r="C215" s="36" t="str">
        <f>VLOOKUP('Employee Salary Payroll Tax '!B217,'Employee Salary Payroll Tax '!$D$1:$E$7,2,FALSE)</f>
        <v>NonUnion</v>
      </c>
      <c r="D215" s="61">
        <f t="shared" si="25"/>
        <v>2.98E-2</v>
      </c>
      <c r="E215" s="351">
        <f>'Employee Salary Payroll Tax '!N217</f>
        <v>58731.14</v>
      </c>
      <c r="F215" s="351">
        <f t="shared" si="26"/>
        <v>60481.327971999999</v>
      </c>
      <c r="G215" s="352"/>
      <c r="H215" s="351">
        <f t="shared" si="27"/>
        <v>0</v>
      </c>
      <c r="I215" s="351">
        <f t="shared" si="30"/>
        <v>1750.1879719999997</v>
      </c>
      <c r="J215" s="351">
        <f t="shared" si="28"/>
        <v>0</v>
      </c>
      <c r="K215" s="293">
        <f>SUM('Employee Salary Payroll Tax '!I217:K217)</f>
        <v>-160.84</v>
      </c>
      <c r="L215" s="293">
        <f>'Employee Salary Payroll Tax '!H217</f>
        <v>0</v>
      </c>
      <c r="M215" s="293">
        <f t="shared" si="31"/>
        <v>58891.979999999996</v>
      </c>
      <c r="N215" s="359">
        <f t="shared" si="32"/>
        <v>0</v>
      </c>
      <c r="O215" s="331"/>
      <c r="P215" s="61"/>
      <c r="Q215" s="294"/>
      <c r="R215" s="292"/>
      <c r="S215" s="303"/>
    </row>
    <row r="216" spans="1:19" s="36" customFormat="1" ht="14.4">
      <c r="A216" s="36">
        <f t="shared" si="29"/>
        <v>201</v>
      </c>
      <c r="B216" s="526"/>
      <c r="C216" s="36" t="str">
        <f>VLOOKUP('Employee Salary Payroll Tax '!B218,'Employee Salary Payroll Tax '!$D$1:$E$7,2,FALSE)</f>
        <v>IBEW</v>
      </c>
      <c r="D216" s="61">
        <f t="shared" si="25"/>
        <v>6.875E-3</v>
      </c>
      <c r="E216" s="351">
        <f>'Employee Salary Payroll Tax '!N218</f>
        <v>43593.69</v>
      </c>
      <c r="F216" s="351">
        <f t="shared" si="26"/>
        <v>43893.396618749997</v>
      </c>
      <c r="G216" s="352"/>
      <c r="H216" s="351">
        <f t="shared" si="27"/>
        <v>0</v>
      </c>
      <c r="I216" s="351">
        <f t="shared" si="30"/>
        <v>299.70661874999496</v>
      </c>
      <c r="J216" s="351">
        <f t="shared" si="28"/>
        <v>0</v>
      </c>
      <c r="K216" s="293">
        <f>SUM('Employee Salary Payroll Tax '!I218:K218)</f>
        <v>43593.69</v>
      </c>
      <c r="L216" s="293">
        <f>'Employee Salary Payroll Tax '!H218</f>
        <v>0</v>
      </c>
      <c r="M216" s="293">
        <f t="shared" si="31"/>
        <v>0</v>
      </c>
      <c r="N216" s="359">
        <f t="shared" si="32"/>
        <v>0</v>
      </c>
      <c r="O216" s="331"/>
      <c r="P216" s="61"/>
      <c r="Q216" s="294"/>
      <c r="R216" s="292"/>
      <c r="S216" s="303"/>
    </row>
    <row r="217" spans="1:19" s="36" customFormat="1" ht="14.4">
      <c r="A217" s="36">
        <f t="shared" si="29"/>
        <v>202</v>
      </c>
      <c r="B217" s="526"/>
      <c r="C217" s="36" t="str">
        <f>VLOOKUP('Employee Salary Payroll Tax '!B219,'Employee Salary Payroll Tax '!$D$1:$E$7,2,FALSE)</f>
        <v>IBEW</v>
      </c>
      <c r="D217" s="61">
        <f t="shared" si="25"/>
        <v>6.875E-3</v>
      </c>
      <c r="E217" s="351">
        <f>'Employee Salary Payroll Tax '!N219</f>
        <v>1094.72</v>
      </c>
      <c r="F217" s="351">
        <f t="shared" si="26"/>
        <v>1102.2462</v>
      </c>
      <c r="G217" s="352"/>
      <c r="H217" s="351">
        <f t="shared" si="27"/>
        <v>5905.28</v>
      </c>
      <c r="I217" s="351">
        <f t="shared" si="30"/>
        <v>7.5262000000000171</v>
      </c>
      <c r="J217" s="351">
        <f t="shared" si="28"/>
        <v>4.5157200000000106E-2</v>
      </c>
      <c r="K217" s="293">
        <f>SUM('Employee Salary Payroll Tax '!I219:K219)</f>
        <v>1094.72</v>
      </c>
      <c r="L217" s="293">
        <f>'Employee Salary Payroll Tax '!H219</f>
        <v>0</v>
      </c>
      <c r="M217" s="293">
        <f t="shared" si="31"/>
        <v>0</v>
      </c>
      <c r="N217" s="359">
        <f t="shared" si="32"/>
        <v>4.5157199958750102E-2</v>
      </c>
      <c r="O217" s="331"/>
      <c r="P217" s="61"/>
      <c r="Q217" s="294"/>
      <c r="R217" s="292"/>
      <c r="S217" s="303"/>
    </row>
    <row r="218" spans="1:19" s="36" customFormat="1" ht="14.4">
      <c r="A218" s="36">
        <f t="shared" si="29"/>
        <v>203</v>
      </c>
      <c r="B218" s="526"/>
      <c r="C218" s="36" t="str">
        <f>VLOOKUP('Employee Salary Payroll Tax '!B220,'Employee Salary Payroll Tax '!$D$1:$E$7,2,FALSE)</f>
        <v>NonUnion</v>
      </c>
      <c r="D218" s="61">
        <f t="shared" si="25"/>
        <v>2.98E-2</v>
      </c>
      <c r="E218" s="351">
        <f>'Employee Salary Payroll Tax '!N220</f>
        <v>91315.63</v>
      </c>
      <c r="F218" s="351">
        <f t="shared" si="26"/>
        <v>94036.835774000006</v>
      </c>
      <c r="G218" s="352"/>
      <c r="H218" s="351">
        <f t="shared" si="27"/>
        <v>0</v>
      </c>
      <c r="I218" s="351">
        <f t="shared" si="30"/>
        <v>2721.2057740000018</v>
      </c>
      <c r="J218" s="351">
        <f t="shared" si="28"/>
        <v>0</v>
      </c>
      <c r="K218" s="293">
        <f>SUM('Employee Salary Payroll Tax '!I220:K220)</f>
        <v>79829.03</v>
      </c>
      <c r="L218" s="293">
        <f>'Employee Salary Payroll Tax '!H220</f>
        <v>0</v>
      </c>
      <c r="M218" s="293">
        <f t="shared" si="31"/>
        <v>11486.600000000006</v>
      </c>
      <c r="N218" s="359">
        <f t="shared" si="32"/>
        <v>0</v>
      </c>
      <c r="O218" s="331"/>
      <c r="P218" s="61"/>
      <c r="Q218" s="294"/>
      <c r="R218" s="292"/>
      <c r="S218" s="303"/>
    </row>
    <row r="219" spans="1:19" s="36" customFormat="1" ht="14.4">
      <c r="A219" s="36">
        <f t="shared" si="29"/>
        <v>204</v>
      </c>
      <c r="B219" s="526"/>
      <c r="C219" s="36" t="str">
        <f>VLOOKUP('Employee Salary Payroll Tax '!B221,'Employee Salary Payroll Tax '!$D$1:$E$7,2,FALSE)</f>
        <v>IBEW</v>
      </c>
      <c r="D219" s="61">
        <f t="shared" si="25"/>
        <v>6.875E-3</v>
      </c>
      <c r="E219" s="351">
        <f>'Employee Salary Payroll Tax '!N221</f>
        <v>46469.21</v>
      </c>
      <c r="F219" s="351">
        <f t="shared" si="26"/>
        <v>46788.685818749997</v>
      </c>
      <c r="G219" s="352"/>
      <c r="H219" s="351">
        <f t="shared" si="27"/>
        <v>0</v>
      </c>
      <c r="I219" s="351">
        <f t="shared" si="30"/>
        <v>319.47581874999742</v>
      </c>
      <c r="J219" s="351">
        <f t="shared" si="28"/>
        <v>0</v>
      </c>
      <c r="K219" s="293">
        <f>SUM('Employee Salary Payroll Tax '!I221:K221)</f>
        <v>46387.07</v>
      </c>
      <c r="L219" s="293">
        <f>'Employee Salary Payroll Tax '!H221</f>
        <v>0</v>
      </c>
      <c r="M219" s="293">
        <f t="shared" si="31"/>
        <v>82.139999999999418</v>
      </c>
      <c r="N219" s="359">
        <f t="shared" si="32"/>
        <v>0</v>
      </c>
      <c r="O219" s="331"/>
      <c r="P219" s="61"/>
      <c r="Q219" s="294"/>
      <c r="R219" s="292"/>
      <c r="S219" s="303"/>
    </row>
    <row r="220" spans="1:19" s="36" customFormat="1" ht="14.4">
      <c r="A220" s="36">
        <f t="shared" si="29"/>
        <v>205</v>
      </c>
      <c r="B220" s="526"/>
      <c r="C220" s="36" t="str">
        <f>VLOOKUP('Employee Salary Payroll Tax '!B222,'Employee Salary Payroll Tax '!$D$1:$E$7,2,FALSE)</f>
        <v>NonUnion</v>
      </c>
      <c r="D220" s="61">
        <f t="shared" si="25"/>
        <v>2.98E-2</v>
      </c>
      <c r="E220" s="351">
        <f>'Employee Salary Payroll Tax '!N222</f>
        <v>99893.23</v>
      </c>
      <c r="F220" s="351">
        <f t="shared" si="26"/>
        <v>102870.04825399999</v>
      </c>
      <c r="G220" s="352"/>
      <c r="H220" s="351">
        <f t="shared" si="27"/>
        <v>0</v>
      </c>
      <c r="I220" s="351">
        <f t="shared" si="30"/>
        <v>2976.818253999998</v>
      </c>
      <c r="J220" s="351">
        <f t="shared" si="28"/>
        <v>0</v>
      </c>
      <c r="K220" s="293">
        <f>SUM('Employee Salary Payroll Tax '!I222:K222)</f>
        <v>12980.62</v>
      </c>
      <c r="L220" s="293">
        <f>'Employee Salary Payroll Tax '!H222</f>
        <v>0</v>
      </c>
      <c r="M220" s="293">
        <f t="shared" si="31"/>
        <v>86912.61</v>
      </c>
      <c r="N220" s="359">
        <f t="shared" si="32"/>
        <v>0</v>
      </c>
      <c r="O220" s="331"/>
      <c r="P220" s="61"/>
      <c r="Q220" s="294"/>
      <c r="R220" s="292"/>
      <c r="S220" s="303"/>
    </row>
    <row r="221" spans="1:19" s="36" customFormat="1" ht="14.4">
      <c r="A221" s="36">
        <f t="shared" si="29"/>
        <v>206</v>
      </c>
      <c r="B221" s="526"/>
      <c r="C221" s="36" t="str">
        <f>VLOOKUP('Employee Salary Payroll Tax '!B223,'Employee Salary Payroll Tax '!$D$1:$E$7,2,FALSE)</f>
        <v>NonUnion</v>
      </c>
      <c r="D221" s="61">
        <f t="shared" si="25"/>
        <v>2.98E-2</v>
      </c>
      <c r="E221" s="351">
        <f>'Employee Salary Payroll Tax '!N223</f>
        <v>10956.33</v>
      </c>
      <c r="F221" s="351">
        <f t="shared" si="26"/>
        <v>11282.828634000001</v>
      </c>
      <c r="G221" s="352"/>
      <c r="H221" s="351">
        <f t="shared" si="27"/>
        <v>0</v>
      </c>
      <c r="I221" s="351">
        <f t="shared" si="30"/>
        <v>326.4986340000014</v>
      </c>
      <c r="J221" s="351">
        <f t="shared" si="28"/>
        <v>0</v>
      </c>
      <c r="K221" s="293">
        <f>SUM('Employee Salary Payroll Tax '!I223:K223)</f>
        <v>8086.41</v>
      </c>
      <c r="L221" s="293">
        <f>'Employee Salary Payroll Tax '!H223</f>
        <v>0</v>
      </c>
      <c r="M221" s="293">
        <f t="shared" si="31"/>
        <v>2869.92</v>
      </c>
      <c r="N221" s="359">
        <f t="shared" si="32"/>
        <v>0</v>
      </c>
      <c r="O221" s="331"/>
      <c r="P221" s="61"/>
      <c r="Q221" s="294"/>
      <c r="R221" s="292"/>
      <c r="S221" s="303"/>
    </row>
    <row r="222" spans="1:19" s="36" customFormat="1" ht="14.4">
      <c r="A222" s="36">
        <f t="shared" si="29"/>
        <v>207</v>
      </c>
      <c r="B222" s="526"/>
      <c r="C222" s="36" t="str">
        <f>VLOOKUP('Employee Salary Payroll Tax '!B224,'Employee Salary Payroll Tax '!$D$1:$E$7,2,FALSE)</f>
        <v>NonUnion</v>
      </c>
      <c r="D222" s="61">
        <f t="shared" si="25"/>
        <v>2.98E-2</v>
      </c>
      <c r="E222" s="351">
        <f>'Employee Salary Payroll Tax '!N224</f>
        <v>61144.07</v>
      </c>
      <c r="F222" s="351">
        <f t="shared" si="26"/>
        <v>62966.163286000003</v>
      </c>
      <c r="G222" s="352"/>
      <c r="H222" s="351">
        <f t="shared" si="27"/>
        <v>0</v>
      </c>
      <c r="I222" s="351">
        <f t="shared" si="30"/>
        <v>1822.093286000003</v>
      </c>
      <c r="J222" s="351">
        <f t="shared" si="28"/>
        <v>0</v>
      </c>
      <c r="K222" s="293">
        <f>SUM('Employee Salary Payroll Tax '!I224:K224)</f>
        <v>61144.07</v>
      </c>
      <c r="L222" s="293">
        <f>'Employee Salary Payroll Tax '!H224</f>
        <v>0</v>
      </c>
      <c r="M222" s="293">
        <f t="shared" si="31"/>
        <v>0</v>
      </c>
      <c r="N222" s="359">
        <f t="shared" si="32"/>
        <v>0</v>
      </c>
      <c r="O222" s="331"/>
      <c r="P222" s="61"/>
      <c r="Q222" s="294"/>
      <c r="R222" s="292"/>
      <c r="S222" s="303"/>
    </row>
    <row r="223" spans="1:19" s="36" customFormat="1" ht="14.4">
      <c r="A223" s="36">
        <f t="shared" si="29"/>
        <v>208</v>
      </c>
      <c r="B223" s="526"/>
      <c r="C223" s="36" t="str">
        <f>VLOOKUP('Employee Salary Payroll Tax '!B225,'Employee Salary Payroll Tax '!$D$1:$E$7,2,FALSE)</f>
        <v>NonUnion</v>
      </c>
      <c r="D223" s="61">
        <f t="shared" si="25"/>
        <v>2.98E-2</v>
      </c>
      <c r="E223" s="351">
        <f>'Employee Salary Payroll Tax '!N225</f>
        <v>103077.62</v>
      </c>
      <c r="F223" s="351">
        <f t="shared" si="26"/>
        <v>106149.333076</v>
      </c>
      <c r="G223" s="352"/>
      <c r="H223" s="351">
        <f t="shared" si="27"/>
        <v>0</v>
      </c>
      <c r="I223" s="351">
        <f t="shared" si="30"/>
        <v>3071.713076</v>
      </c>
      <c r="J223" s="351">
        <f t="shared" si="28"/>
        <v>0</v>
      </c>
      <c r="K223" s="293">
        <f>SUM('Employee Salary Payroll Tax '!I225:K225)</f>
        <v>6806.32</v>
      </c>
      <c r="L223" s="293">
        <f>'Employee Salary Payroll Tax '!H225</f>
        <v>0</v>
      </c>
      <c r="M223" s="293">
        <f t="shared" si="31"/>
        <v>96271.299999999988</v>
      </c>
      <c r="N223" s="359">
        <f t="shared" si="32"/>
        <v>0</v>
      </c>
      <c r="O223" s="331"/>
      <c r="P223" s="61"/>
      <c r="Q223" s="294"/>
      <c r="R223" s="292"/>
      <c r="S223" s="303"/>
    </row>
    <row r="224" spans="1:19" s="36" customFormat="1" ht="14.4">
      <c r="A224" s="36">
        <f t="shared" si="29"/>
        <v>209</v>
      </c>
      <c r="B224" s="526"/>
      <c r="C224" s="36" t="str">
        <f>VLOOKUP('Employee Salary Payroll Tax '!B226,'Employee Salary Payroll Tax '!$D$1:$E$7,2,FALSE)</f>
        <v>IBEW</v>
      </c>
      <c r="D224" s="61">
        <f t="shared" si="25"/>
        <v>6.875E-3</v>
      </c>
      <c r="E224" s="351">
        <f>'Employee Salary Payroll Tax '!N226</f>
        <v>62515.78</v>
      </c>
      <c r="F224" s="351">
        <f t="shared" si="26"/>
        <v>62945.575987499993</v>
      </c>
      <c r="G224" s="352"/>
      <c r="H224" s="351">
        <f t="shared" si="27"/>
        <v>0</v>
      </c>
      <c r="I224" s="351">
        <f t="shared" si="30"/>
        <v>429.79598749999423</v>
      </c>
      <c r="J224" s="351">
        <f t="shared" si="28"/>
        <v>0</v>
      </c>
      <c r="K224" s="293">
        <f>SUM('Employee Salary Payroll Tax '!I226:K226)</f>
        <v>62515.780000000006</v>
      </c>
      <c r="L224" s="293">
        <f>'Employee Salary Payroll Tax '!H226</f>
        <v>0</v>
      </c>
      <c r="M224" s="293">
        <f t="shared" si="31"/>
        <v>-7.2759576141834259E-12</v>
      </c>
      <c r="N224" s="359">
        <f t="shared" si="32"/>
        <v>0</v>
      </c>
      <c r="O224" s="331"/>
      <c r="P224" s="61"/>
      <c r="Q224" s="294"/>
      <c r="R224" s="292"/>
      <c r="S224" s="303"/>
    </row>
    <row r="225" spans="1:19" s="36" customFormat="1" ht="14.4">
      <c r="A225" s="36">
        <f t="shared" si="29"/>
        <v>210</v>
      </c>
      <c r="B225" s="526"/>
      <c r="C225" s="36" t="str">
        <f>VLOOKUP('Employee Salary Payroll Tax '!B227,'Employee Salary Payroll Tax '!$D$1:$E$7,2,FALSE)</f>
        <v>NonUnion</v>
      </c>
      <c r="D225" s="61">
        <f t="shared" si="25"/>
        <v>2.98E-2</v>
      </c>
      <c r="E225" s="351">
        <f>'Employee Salary Payroll Tax '!N227</f>
        <v>88076.31</v>
      </c>
      <c r="F225" s="351">
        <f t="shared" si="26"/>
        <v>90700.984037999995</v>
      </c>
      <c r="G225" s="352"/>
      <c r="H225" s="351">
        <f t="shared" si="27"/>
        <v>0</v>
      </c>
      <c r="I225" s="351">
        <f t="shared" si="30"/>
        <v>2624.6740379999974</v>
      </c>
      <c r="J225" s="351">
        <f t="shared" si="28"/>
        <v>0</v>
      </c>
      <c r="K225" s="293">
        <f>SUM('Employee Salary Payroll Tax '!I227:K227)</f>
        <v>22021.63</v>
      </c>
      <c r="L225" s="293">
        <f>'Employee Salary Payroll Tax '!H227</f>
        <v>0</v>
      </c>
      <c r="M225" s="293">
        <f t="shared" si="31"/>
        <v>66054.679999999993</v>
      </c>
      <c r="N225" s="359">
        <f t="shared" si="32"/>
        <v>0</v>
      </c>
      <c r="O225" s="331"/>
      <c r="P225" s="61"/>
      <c r="Q225" s="294"/>
      <c r="R225" s="292"/>
      <c r="S225" s="303"/>
    </row>
    <row r="226" spans="1:19" s="36" customFormat="1" ht="14.4">
      <c r="A226" s="36">
        <f t="shared" si="29"/>
        <v>211</v>
      </c>
      <c r="B226" s="526"/>
      <c r="C226" s="36" t="str">
        <f>VLOOKUP('Employee Salary Payroll Tax '!B228,'Employee Salary Payroll Tax '!$D$1:$E$7,2,FALSE)</f>
        <v>NonUnion</v>
      </c>
      <c r="D226" s="61">
        <f t="shared" si="25"/>
        <v>2.98E-2</v>
      </c>
      <c r="E226" s="351">
        <f>'Employee Salary Payroll Tax '!N228</f>
        <v>93071.88</v>
      </c>
      <c r="F226" s="351">
        <f t="shared" si="26"/>
        <v>95845.422024000014</v>
      </c>
      <c r="G226" s="352"/>
      <c r="H226" s="351">
        <f t="shared" si="27"/>
        <v>0</v>
      </c>
      <c r="I226" s="351">
        <f t="shared" si="30"/>
        <v>2773.5420240000094</v>
      </c>
      <c r="J226" s="351">
        <f t="shared" si="28"/>
        <v>0</v>
      </c>
      <c r="K226" s="293">
        <f>SUM('Employee Salary Payroll Tax '!I228:K228)</f>
        <v>14702.089999999998</v>
      </c>
      <c r="L226" s="293">
        <f>'Employee Salary Payroll Tax '!H228</f>
        <v>0</v>
      </c>
      <c r="M226" s="293">
        <f t="shared" si="31"/>
        <v>78369.790000000008</v>
      </c>
      <c r="N226" s="359">
        <f t="shared" si="32"/>
        <v>0</v>
      </c>
      <c r="O226" s="331"/>
      <c r="P226" s="61"/>
      <c r="Q226" s="294"/>
      <c r="R226" s="292"/>
      <c r="S226" s="303"/>
    </row>
    <row r="227" spans="1:19" s="36" customFormat="1" ht="14.4">
      <c r="A227" s="36">
        <f t="shared" si="29"/>
        <v>212</v>
      </c>
      <c r="B227" s="526"/>
      <c r="C227" s="36" t="str">
        <f>VLOOKUP('Employee Salary Payroll Tax '!B229,'Employee Salary Payroll Tax '!$D$1:$E$7,2,FALSE)</f>
        <v>NonUnion</v>
      </c>
      <c r="D227" s="61">
        <f t="shared" si="25"/>
        <v>2.98E-2</v>
      </c>
      <c r="E227" s="351">
        <f>'Employee Salary Payroll Tax '!N229</f>
        <v>91842.11</v>
      </c>
      <c r="F227" s="351">
        <f t="shared" si="26"/>
        <v>94579.004878000007</v>
      </c>
      <c r="G227" s="352"/>
      <c r="H227" s="351">
        <f t="shared" si="27"/>
        <v>0</v>
      </c>
      <c r="I227" s="351">
        <f t="shared" si="30"/>
        <v>2736.8948780000064</v>
      </c>
      <c r="J227" s="351">
        <f t="shared" si="28"/>
        <v>0</v>
      </c>
      <c r="K227" s="293">
        <f>SUM('Employee Salary Payroll Tax '!I229:K229)</f>
        <v>91842.11</v>
      </c>
      <c r="L227" s="293">
        <f>'Employee Salary Payroll Tax '!H229</f>
        <v>0</v>
      </c>
      <c r="M227" s="293">
        <f t="shared" si="31"/>
        <v>0</v>
      </c>
      <c r="N227" s="359">
        <f t="shared" si="32"/>
        <v>0</v>
      </c>
      <c r="O227" s="331"/>
      <c r="P227" s="61"/>
      <c r="Q227" s="294"/>
      <c r="R227" s="292"/>
      <c r="S227" s="303"/>
    </row>
    <row r="228" spans="1:19" s="36" customFormat="1" ht="14.4">
      <c r="A228" s="36">
        <f t="shared" si="29"/>
        <v>213</v>
      </c>
      <c r="B228" s="526"/>
      <c r="C228" s="36" t="str">
        <f>VLOOKUP('Employee Salary Payroll Tax '!B230,'Employee Salary Payroll Tax '!$D$1:$E$7,2,FALSE)</f>
        <v>NonUnion</v>
      </c>
      <c r="D228" s="61">
        <f t="shared" si="25"/>
        <v>2.98E-2</v>
      </c>
      <c r="E228" s="351">
        <f>'Employee Salary Payroll Tax '!N230</f>
        <v>79880.47</v>
      </c>
      <c r="F228" s="351">
        <f t="shared" si="26"/>
        <v>82260.908005999998</v>
      </c>
      <c r="G228" s="352"/>
      <c r="H228" s="351">
        <f t="shared" si="27"/>
        <v>0</v>
      </c>
      <c r="I228" s="351">
        <f t="shared" si="30"/>
        <v>2380.4380059999967</v>
      </c>
      <c r="J228" s="351">
        <f t="shared" si="28"/>
        <v>0</v>
      </c>
      <c r="K228" s="293">
        <f>SUM('Employee Salary Payroll Tax '!I230:K230)</f>
        <v>10966.94</v>
      </c>
      <c r="L228" s="293">
        <f>'Employee Salary Payroll Tax '!H230</f>
        <v>0</v>
      </c>
      <c r="M228" s="293">
        <f t="shared" si="31"/>
        <v>68913.53</v>
      </c>
      <c r="N228" s="359">
        <f t="shared" si="32"/>
        <v>0</v>
      </c>
      <c r="O228" s="331"/>
      <c r="P228" s="61"/>
      <c r="Q228" s="294"/>
      <c r="R228" s="292"/>
      <c r="S228" s="303"/>
    </row>
    <row r="229" spans="1:19" s="36" customFormat="1" ht="14.4">
      <c r="A229" s="36">
        <f t="shared" si="29"/>
        <v>214</v>
      </c>
      <c r="B229" s="526"/>
      <c r="C229" s="36" t="str">
        <f>VLOOKUP('Employee Salary Payroll Tax '!B231,'Employee Salary Payroll Tax '!$D$1:$E$7,2,FALSE)</f>
        <v>NonUnion</v>
      </c>
      <c r="D229" s="61">
        <f t="shared" si="25"/>
        <v>2.98E-2</v>
      </c>
      <c r="E229" s="351">
        <f>'Employee Salary Payroll Tax '!N231</f>
        <v>57856.56</v>
      </c>
      <c r="F229" s="351">
        <f t="shared" si="26"/>
        <v>59580.685488000003</v>
      </c>
      <c r="G229" s="352"/>
      <c r="H229" s="351">
        <f t="shared" si="27"/>
        <v>0</v>
      </c>
      <c r="I229" s="351">
        <f t="shared" si="30"/>
        <v>1724.1254880000051</v>
      </c>
      <c r="J229" s="351">
        <f t="shared" si="28"/>
        <v>0</v>
      </c>
      <c r="K229" s="293">
        <f>SUM('Employee Salary Payroll Tax '!I231:K231)</f>
        <v>22329.73</v>
      </c>
      <c r="L229" s="293">
        <f>'Employee Salary Payroll Tax '!H231</f>
        <v>0</v>
      </c>
      <c r="M229" s="293">
        <f t="shared" si="31"/>
        <v>35526.83</v>
      </c>
      <c r="N229" s="359">
        <f t="shared" si="32"/>
        <v>0</v>
      </c>
      <c r="O229" s="331"/>
      <c r="P229" s="61"/>
      <c r="Q229" s="294"/>
      <c r="R229" s="292"/>
      <c r="S229" s="303"/>
    </row>
    <row r="230" spans="1:19" s="36" customFormat="1" ht="14.4">
      <c r="A230" s="36">
        <f t="shared" si="29"/>
        <v>215</v>
      </c>
      <c r="B230" s="526"/>
      <c r="C230" s="36" t="str">
        <f>VLOOKUP('Employee Salary Payroll Tax '!B232,'Employee Salary Payroll Tax '!$D$1:$E$7,2,FALSE)</f>
        <v>NonUnion</v>
      </c>
      <c r="D230" s="61">
        <f t="shared" si="25"/>
        <v>2.98E-2</v>
      </c>
      <c r="E230" s="351">
        <f>'Employee Salary Payroll Tax '!N232</f>
        <v>48153.32</v>
      </c>
      <c r="F230" s="351">
        <f t="shared" si="26"/>
        <v>49588.288936000004</v>
      </c>
      <c r="G230" s="352"/>
      <c r="H230" s="351">
        <f t="shared" si="27"/>
        <v>0</v>
      </c>
      <c r="I230" s="351">
        <f t="shared" si="30"/>
        <v>1434.9689360000048</v>
      </c>
      <c r="J230" s="351">
        <f t="shared" si="28"/>
        <v>0</v>
      </c>
      <c r="K230" s="293">
        <f>SUM('Employee Salary Payroll Tax '!I232:K232)</f>
        <v>15314.73</v>
      </c>
      <c r="L230" s="293">
        <f>'Employee Salary Payroll Tax '!H232</f>
        <v>0</v>
      </c>
      <c r="M230" s="293">
        <f t="shared" si="31"/>
        <v>32838.589999999997</v>
      </c>
      <c r="N230" s="359">
        <f t="shared" si="32"/>
        <v>0</v>
      </c>
      <c r="O230" s="331"/>
      <c r="P230" s="61"/>
      <c r="Q230" s="294"/>
      <c r="R230" s="292"/>
      <c r="S230" s="303"/>
    </row>
    <row r="231" spans="1:19" s="36" customFormat="1" ht="14.4">
      <c r="A231" s="36">
        <f t="shared" si="29"/>
        <v>216</v>
      </c>
      <c r="B231" s="526"/>
      <c r="C231" s="36" t="str">
        <f>VLOOKUP('Employee Salary Payroll Tax '!B233,'Employee Salary Payroll Tax '!$D$1:$E$7,2,FALSE)</f>
        <v>NonUnion</v>
      </c>
      <c r="D231" s="61">
        <f t="shared" si="25"/>
        <v>2.98E-2</v>
      </c>
      <c r="E231" s="351">
        <f>'Employee Salary Payroll Tax '!N233</f>
        <v>73457.98</v>
      </c>
      <c r="F231" s="351">
        <f t="shared" si="26"/>
        <v>75647.027803999998</v>
      </c>
      <c r="G231" s="352"/>
      <c r="H231" s="351">
        <f t="shared" si="27"/>
        <v>0</v>
      </c>
      <c r="I231" s="351">
        <f t="shared" si="30"/>
        <v>2189.0478040000016</v>
      </c>
      <c r="J231" s="351">
        <f t="shared" si="28"/>
        <v>0</v>
      </c>
      <c r="K231" s="293">
        <f>SUM('Employee Salary Payroll Tax '!I233:K233)</f>
        <v>73457.98</v>
      </c>
      <c r="L231" s="293">
        <f>'Employee Salary Payroll Tax '!H233</f>
        <v>0</v>
      </c>
      <c r="M231" s="293">
        <f t="shared" si="31"/>
        <v>0</v>
      </c>
      <c r="N231" s="359">
        <f t="shared" si="32"/>
        <v>0</v>
      </c>
      <c r="O231" s="331"/>
      <c r="P231" s="61"/>
      <c r="Q231" s="294"/>
      <c r="R231" s="292"/>
      <c r="S231" s="303"/>
    </row>
    <row r="232" spans="1:19" s="36" customFormat="1" ht="14.4">
      <c r="A232" s="36">
        <f t="shared" si="29"/>
        <v>217</v>
      </c>
      <c r="B232" s="526"/>
      <c r="C232" s="36" t="str">
        <f>VLOOKUP('Employee Salary Payroll Tax '!B234,'Employee Salary Payroll Tax '!$D$1:$E$7,2,FALSE)</f>
        <v>IBEW</v>
      </c>
      <c r="D232" s="61">
        <f t="shared" si="25"/>
        <v>6.875E-3</v>
      </c>
      <c r="E232" s="351">
        <f>'Employee Salary Payroll Tax '!N234</f>
        <v>42616.24</v>
      </c>
      <c r="F232" s="351">
        <f t="shared" si="26"/>
        <v>42909.226649999997</v>
      </c>
      <c r="G232" s="352"/>
      <c r="H232" s="351">
        <f t="shared" si="27"/>
        <v>0</v>
      </c>
      <c r="I232" s="351">
        <f t="shared" si="30"/>
        <v>292.98664999999892</v>
      </c>
      <c r="J232" s="351">
        <f t="shared" si="28"/>
        <v>0</v>
      </c>
      <c r="K232" s="293">
        <f>SUM('Employee Salary Payroll Tax '!I234:K234)</f>
        <v>0</v>
      </c>
      <c r="L232" s="293">
        <f>'Employee Salary Payroll Tax '!H234</f>
        <v>0</v>
      </c>
      <c r="M232" s="293">
        <f t="shared" si="31"/>
        <v>42616.24</v>
      </c>
      <c r="N232" s="359">
        <f t="shared" si="32"/>
        <v>0</v>
      </c>
      <c r="O232" s="331"/>
      <c r="P232" s="61"/>
      <c r="Q232" s="294"/>
      <c r="R232" s="292"/>
      <c r="S232" s="303"/>
    </row>
    <row r="233" spans="1:19" s="36" customFormat="1" ht="14.4">
      <c r="A233" s="36">
        <f t="shared" si="29"/>
        <v>218</v>
      </c>
      <c r="B233" s="526"/>
      <c r="C233" s="36" t="str">
        <f>VLOOKUP('Employee Salary Payroll Tax '!B235,'Employee Salary Payroll Tax '!$D$1:$E$7,2,FALSE)</f>
        <v>NonUnion</v>
      </c>
      <c r="D233" s="61">
        <f t="shared" si="25"/>
        <v>2.98E-2</v>
      </c>
      <c r="E233" s="351">
        <f>'Employee Salary Payroll Tax '!N235</f>
        <v>12984.4</v>
      </c>
      <c r="F233" s="351">
        <f t="shared" si="26"/>
        <v>13371.33512</v>
      </c>
      <c r="G233" s="352"/>
      <c r="H233" s="351">
        <f t="shared" si="27"/>
        <v>0</v>
      </c>
      <c r="I233" s="351">
        <f t="shared" si="30"/>
        <v>386.9351200000001</v>
      </c>
      <c r="J233" s="351">
        <f t="shared" si="28"/>
        <v>0</v>
      </c>
      <c r="K233" s="293">
        <f>SUM('Employee Salary Payroll Tax '!I235:K235)</f>
        <v>0</v>
      </c>
      <c r="L233" s="293">
        <f>'Employee Salary Payroll Tax '!H235</f>
        <v>0</v>
      </c>
      <c r="M233" s="293">
        <f t="shared" si="31"/>
        <v>12984.4</v>
      </c>
      <c r="N233" s="359">
        <f t="shared" si="32"/>
        <v>0</v>
      </c>
      <c r="O233" s="331"/>
      <c r="P233" s="61"/>
      <c r="Q233" s="294"/>
      <c r="R233" s="292"/>
      <c r="S233" s="303"/>
    </row>
    <row r="234" spans="1:19" s="36" customFormat="1" ht="14.4">
      <c r="A234" s="36">
        <f t="shared" si="29"/>
        <v>219</v>
      </c>
      <c r="B234" s="526"/>
      <c r="C234" s="36" t="str">
        <f>VLOOKUP('Employee Salary Payroll Tax '!B236,'Employee Salary Payroll Tax '!$D$1:$E$7,2,FALSE)</f>
        <v>NonUnion</v>
      </c>
      <c r="D234" s="61">
        <f t="shared" si="25"/>
        <v>2.98E-2</v>
      </c>
      <c r="E234" s="351">
        <f>'Employee Salary Payroll Tax '!N236</f>
        <v>18404.25</v>
      </c>
      <c r="F234" s="351">
        <f t="shared" si="26"/>
        <v>18952.696650000002</v>
      </c>
      <c r="G234" s="352"/>
      <c r="H234" s="351">
        <f t="shared" si="27"/>
        <v>0</v>
      </c>
      <c r="I234" s="351">
        <f t="shared" si="30"/>
        <v>548.44665000000168</v>
      </c>
      <c r="J234" s="351">
        <f t="shared" si="28"/>
        <v>0</v>
      </c>
      <c r="K234" s="293">
        <f>SUM('Employee Salary Payroll Tax '!I236:K236)</f>
        <v>0</v>
      </c>
      <c r="L234" s="293">
        <f>'Employee Salary Payroll Tax '!H236</f>
        <v>0</v>
      </c>
      <c r="M234" s="293">
        <f t="shared" si="31"/>
        <v>18404.25</v>
      </c>
      <c r="N234" s="359">
        <f t="shared" si="32"/>
        <v>0</v>
      </c>
      <c r="O234" s="331"/>
      <c r="P234" s="61"/>
      <c r="Q234" s="294"/>
      <c r="R234" s="292"/>
      <c r="S234" s="303"/>
    </row>
    <row r="235" spans="1:19" s="36" customFormat="1" ht="14.4">
      <c r="A235" s="36">
        <f t="shared" si="29"/>
        <v>220</v>
      </c>
      <c r="B235" s="526"/>
      <c r="C235" s="36" t="str">
        <f>VLOOKUP('Employee Salary Payroll Tax '!B237,'Employee Salary Payroll Tax '!$D$1:$E$7,2,FALSE)</f>
        <v>NonUnion</v>
      </c>
      <c r="D235" s="61">
        <f t="shared" si="25"/>
        <v>2.98E-2</v>
      </c>
      <c r="E235" s="351">
        <f>'Employee Salary Payroll Tax '!N237</f>
        <v>99175.42</v>
      </c>
      <c r="F235" s="351">
        <f t="shared" si="26"/>
        <v>102130.84751600001</v>
      </c>
      <c r="G235" s="352"/>
      <c r="H235" s="351">
        <f t="shared" si="27"/>
        <v>0</v>
      </c>
      <c r="I235" s="351">
        <f t="shared" si="30"/>
        <v>2955.4275160000107</v>
      </c>
      <c r="J235" s="351">
        <f t="shared" si="28"/>
        <v>0</v>
      </c>
      <c r="K235" s="293">
        <f>SUM('Employee Salary Payroll Tax '!I237:K237)</f>
        <v>98956.34</v>
      </c>
      <c r="L235" s="293">
        <f>'Employee Salary Payroll Tax '!H237</f>
        <v>0</v>
      </c>
      <c r="M235" s="293">
        <f t="shared" si="31"/>
        <v>219.08000000000175</v>
      </c>
      <c r="N235" s="359">
        <f t="shared" si="32"/>
        <v>0</v>
      </c>
      <c r="O235" s="331"/>
      <c r="P235" s="61"/>
      <c r="Q235" s="294"/>
      <c r="R235" s="292"/>
      <c r="S235" s="303"/>
    </row>
    <row r="236" spans="1:19" s="36" customFormat="1" ht="14.4">
      <c r="A236" s="36">
        <f t="shared" si="29"/>
        <v>221</v>
      </c>
      <c r="B236" s="526"/>
      <c r="C236" s="36" t="str">
        <f>VLOOKUP('Employee Salary Payroll Tax '!B238,'Employee Salary Payroll Tax '!$D$1:$E$7,2,FALSE)</f>
        <v>NonUnion</v>
      </c>
      <c r="D236" s="61">
        <f t="shared" si="25"/>
        <v>2.98E-2</v>
      </c>
      <c r="E236" s="351">
        <f>'Employee Salary Payroll Tax '!N238</f>
        <v>113472.59</v>
      </c>
      <c r="F236" s="351">
        <f t="shared" si="26"/>
        <v>116854.07318200001</v>
      </c>
      <c r="G236" s="352"/>
      <c r="H236" s="351">
        <f t="shared" si="27"/>
        <v>0</v>
      </c>
      <c r="I236" s="351">
        <f t="shared" si="30"/>
        <v>3381.4831820000109</v>
      </c>
      <c r="J236" s="351">
        <f t="shared" si="28"/>
        <v>0</v>
      </c>
      <c r="K236" s="293">
        <f>SUM('Employee Salary Payroll Tax '!I238:K238)</f>
        <v>113472.59</v>
      </c>
      <c r="L236" s="293">
        <f>'Employee Salary Payroll Tax '!H238</f>
        <v>0</v>
      </c>
      <c r="M236" s="293">
        <f t="shared" si="31"/>
        <v>0</v>
      </c>
      <c r="N236" s="359">
        <f t="shared" si="32"/>
        <v>0</v>
      </c>
      <c r="O236" s="331"/>
      <c r="P236" s="61"/>
      <c r="Q236" s="294"/>
      <c r="R236" s="292"/>
      <c r="S236" s="303"/>
    </row>
    <row r="237" spans="1:19" s="36" customFormat="1" ht="14.4">
      <c r="A237" s="36">
        <f t="shared" si="29"/>
        <v>222</v>
      </c>
      <c r="B237" s="526"/>
      <c r="C237" s="36" t="str">
        <f>VLOOKUP('Employee Salary Payroll Tax '!B239,'Employee Salary Payroll Tax '!$D$1:$E$7,2,FALSE)</f>
        <v>NonUnion</v>
      </c>
      <c r="D237" s="61">
        <f t="shared" si="25"/>
        <v>2.98E-2</v>
      </c>
      <c r="E237" s="351">
        <f>'Employee Salary Payroll Tax '!N239</f>
        <v>109811.98</v>
      </c>
      <c r="F237" s="351">
        <f t="shared" si="26"/>
        <v>113084.37700399999</v>
      </c>
      <c r="G237" s="352"/>
      <c r="H237" s="351">
        <f t="shared" si="27"/>
        <v>0</v>
      </c>
      <c r="I237" s="351">
        <f t="shared" si="30"/>
        <v>3272.3970039999986</v>
      </c>
      <c r="J237" s="351">
        <f t="shared" si="28"/>
        <v>0</v>
      </c>
      <c r="K237" s="293">
        <f>SUM('Employee Salary Payroll Tax '!I239:K239)</f>
        <v>25339.13</v>
      </c>
      <c r="L237" s="293">
        <f>'Employee Salary Payroll Tax '!H239</f>
        <v>0</v>
      </c>
      <c r="M237" s="293">
        <f t="shared" si="31"/>
        <v>84472.849999999991</v>
      </c>
      <c r="N237" s="359">
        <f t="shared" si="32"/>
        <v>0</v>
      </c>
      <c r="O237" s="331"/>
      <c r="P237" s="61"/>
      <c r="Q237" s="294"/>
      <c r="R237" s="292"/>
      <c r="S237" s="303"/>
    </row>
    <row r="238" spans="1:19" s="36" customFormat="1" ht="14.4">
      <c r="A238" s="36">
        <f t="shared" si="29"/>
        <v>223</v>
      </c>
      <c r="B238" s="526"/>
      <c r="C238" s="36" t="str">
        <f>VLOOKUP('Employee Salary Payroll Tax '!B240,'Employee Salary Payroll Tax '!$D$1:$E$7,2,FALSE)</f>
        <v>IBEW</v>
      </c>
      <c r="D238" s="61">
        <f t="shared" si="25"/>
        <v>6.875E-3</v>
      </c>
      <c r="E238" s="351">
        <f>'Employee Salary Payroll Tax '!N240</f>
        <v>173507.87</v>
      </c>
      <c r="F238" s="351">
        <f t="shared" si="26"/>
        <v>174700.73660624999</v>
      </c>
      <c r="G238" s="352"/>
      <c r="H238" s="351">
        <f t="shared" si="27"/>
        <v>0</v>
      </c>
      <c r="I238" s="351">
        <f t="shared" si="30"/>
        <v>1192.8666062499979</v>
      </c>
      <c r="J238" s="351">
        <f t="shared" si="28"/>
        <v>0</v>
      </c>
      <c r="K238" s="293">
        <f>SUM('Employee Salary Payroll Tax '!I240:K240)</f>
        <v>36012.33</v>
      </c>
      <c r="L238" s="293">
        <f>'Employee Salary Payroll Tax '!H240</f>
        <v>0</v>
      </c>
      <c r="M238" s="293">
        <f t="shared" si="31"/>
        <v>137495.53999999998</v>
      </c>
      <c r="N238" s="359">
        <f t="shared" si="32"/>
        <v>0</v>
      </c>
      <c r="O238" s="331"/>
      <c r="P238" s="61"/>
      <c r="Q238" s="294"/>
      <c r="R238" s="292"/>
      <c r="S238" s="303"/>
    </row>
    <row r="239" spans="1:19" s="36" customFormat="1" ht="14.4">
      <c r="A239" s="36">
        <f t="shared" si="29"/>
        <v>224</v>
      </c>
      <c r="B239" s="526"/>
      <c r="C239" s="36" t="str">
        <f>VLOOKUP('Employee Salary Payroll Tax '!B241,'Employee Salary Payroll Tax '!$D$1:$E$7,2,FALSE)</f>
        <v>NonUnion</v>
      </c>
      <c r="D239" s="61">
        <f t="shared" si="25"/>
        <v>2.98E-2</v>
      </c>
      <c r="E239" s="351">
        <f>'Employee Salary Payroll Tax '!N241</f>
        <v>76862.31</v>
      </c>
      <c r="F239" s="351">
        <f t="shared" si="26"/>
        <v>79152.806838000004</v>
      </c>
      <c r="G239" s="352"/>
      <c r="H239" s="351">
        <f t="shared" si="27"/>
        <v>0</v>
      </c>
      <c r="I239" s="351">
        <f t="shared" si="30"/>
        <v>2290.4968380000064</v>
      </c>
      <c r="J239" s="351">
        <f t="shared" si="28"/>
        <v>0</v>
      </c>
      <c r="K239" s="293">
        <f>SUM('Employee Salary Payroll Tax '!I241:K241)</f>
        <v>35246.36</v>
      </c>
      <c r="L239" s="293">
        <f>'Employee Salary Payroll Tax '!H241</f>
        <v>86.61</v>
      </c>
      <c r="M239" s="293">
        <f t="shared" si="31"/>
        <v>41529.339999999997</v>
      </c>
      <c r="N239" s="359">
        <f t="shared" si="32"/>
        <v>0</v>
      </c>
      <c r="O239" s="331"/>
      <c r="P239" s="61"/>
      <c r="Q239" s="294"/>
      <c r="R239" s="292"/>
      <c r="S239" s="303"/>
    </row>
    <row r="240" spans="1:19" s="36" customFormat="1" ht="14.4">
      <c r="A240" s="36">
        <f t="shared" si="29"/>
        <v>225</v>
      </c>
      <c r="B240" s="526"/>
      <c r="C240" s="36" t="str">
        <f>VLOOKUP('Employee Salary Payroll Tax '!B242,'Employee Salary Payroll Tax '!$D$1:$E$7,2,FALSE)</f>
        <v>NonUnion</v>
      </c>
      <c r="D240" s="61">
        <f t="shared" si="25"/>
        <v>2.98E-2</v>
      </c>
      <c r="E240" s="351">
        <f>'Employee Salary Payroll Tax '!N242</f>
        <v>66455.13</v>
      </c>
      <c r="F240" s="351">
        <f t="shared" si="26"/>
        <v>68435.492874000003</v>
      </c>
      <c r="G240" s="352"/>
      <c r="H240" s="351">
        <f t="shared" si="27"/>
        <v>0</v>
      </c>
      <c r="I240" s="351">
        <f t="shared" si="30"/>
        <v>1980.3628739999986</v>
      </c>
      <c r="J240" s="351">
        <f t="shared" si="28"/>
        <v>0</v>
      </c>
      <c r="K240" s="293">
        <f>SUM('Employee Salary Payroll Tax '!I242:K242)</f>
        <v>6210.6</v>
      </c>
      <c r="L240" s="293">
        <f>'Employee Salary Payroll Tax '!H242</f>
        <v>0</v>
      </c>
      <c r="M240" s="293">
        <f t="shared" si="31"/>
        <v>60244.530000000006</v>
      </c>
      <c r="N240" s="359">
        <f t="shared" si="32"/>
        <v>0</v>
      </c>
      <c r="O240" s="331"/>
      <c r="P240" s="61"/>
      <c r="Q240" s="294"/>
      <c r="R240" s="292"/>
      <c r="S240" s="303"/>
    </row>
    <row r="241" spans="1:19" s="36" customFormat="1" ht="14.4">
      <c r="A241" s="36">
        <f t="shared" si="29"/>
        <v>226</v>
      </c>
      <c r="B241" s="526"/>
      <c r="C241" s="36" t="str">
        <f>VLOOKUP('Employee Salary Payroll Tax '!B243,'Employee Salary Payroll Tax '!$D$1:$E$7,2,FALSE)</f>
        <v>IBEW</v>
      </c>
      <c r="D241" s="61">
        <f t="shared" si="25"/>
        <v>6.875E-3</v>
      </c>
      <c r="E241" s="351">
        <f>'Employee Salary Payroll Tax '!N243</f>
        <v>53285.04</v>
      </c>
      <c r="F241" s="351">
        <f t="shared" si="26"/>
        <v>53651.374649999998</v>
      </c>
      <c r="G241" s="352"/>
      <c r="H241" s="351">
        <f t="shared" si="27"/>
        <v>0</v>
      </c>
      <c r="I241" s="351">
        <f t="shared" si="30"/>
        <v>366.33464999999705</v>
      </c>
      <c r="J241" s="351">
        <f t="shared" si="28"/>
        <v>0</v>
      </c>
      <c r="K241" s="293">
        <f>SUM('Employee Salary Payroll Tax '!I243:K243)</f>
        <v>52740.49</v>
      </c>
      <c r="L241" s="293">
        <f>'Employee Salary Payroll Tax '!H243</f>
        <v>0</v>
      </c>
      <c r="M241" s="293">
        <f t="shared" si="31"/>
        <v>544.55000000000291</v>
      </c>
      <c r="N241" s="359">
        <f t="shared" si="32"/>
        <v>0</v>
      </c>
      <c r="O241" s="331"/>
      <c r="P241" s="61"/>
      <c r="Q241" s="294"/>
      <c r="R241" s="292"/>
      <c r="S241" s="303"/>
    </row>
    <row r="242" spans="1:19" s="36" customFormat="1" ht="14.4">
      <c r="A242" s="36">
        <f t="shared" si="29"/>
        <v>227</v>
      </c>
      <c r="B242" s="526"/>
      <c r="C242" s="36" t="str">
        <f>VLOOKUP('Employee Salary Payroll Tax '!B244,'Employee Salary Payroll Tax '!$D$1:$E$7,2,FALSE)</f>
        <v>NonUnion</v>
      </c>
      <c r="D242" s="61">
        <f t="shared" si="25"/>
        <v>2.98E-2</v>
      </c>
      <c r="E242" s="351">
        <f>'Employee Salary Payroll Tax '!N244</f>
        <v>85283.39</v>
      </c>
      <c r="F242" s="351">
        <f t="shared" si="26"/>
        <v>87824.835021999999</v>
      </c>
      <c r="G242" s="352"/>
      <c r="H242" s="351">
        <f t="shared" si="27"/>
        <v>0</v>
      </c>
      <c r="I242" s="351">
        <f t="shared" si="30"/>
        <v>2541.4450219999999</v>
      </c>
      <c r="J242" s="351">
        <f t="shared" si="28"/>
        <v>0</v>
      </c>
      <c r="K242" s="293">
        <f>SUM('Employee Salary Payroll Tax '!I244:K244)</f>
        <v>85283.39</v>
      </c>
      <c r="L242" s="293">
        <f>'Employee Salary Payroll Tax '!H244</f>
        <v>0</v>
      </c>
      <c r="M242" s="293">
        <f t="shared" si="31"/>
        <v>0</v>
      </c>
      <c r="N242" s="359">
        <f t="shared" si="32"/>
        <v>0</v>
      </c>
      <c r="O242" s="331"/>
      <c r="P242" s="61"/>
      <c r="Q242" s="294"/>
      <c r="R242" s="292"/>
      <c r="S242" s="303"/>
    </row>
    <row r="243" spans="1:19" s="36" customFormat="1" ht="14.4">
      <c r="A243" s="36">
        <f t="shared" si="29"/>
        <v>228</v>
      </c>
      <c r="B243" s="526"/>
      <c r="C243" s="36" t="str">
        <f>VLOOKUP('Employee Salary Payroll Tax '!B245,'Employee Salary Payroll Tax '!$D$1:$E$7,2,FALSE)</f>
        <v>NonUnion</v>
      </c>
      <c r="D243" s="61">
        <f t="shared" si="25"/>
        <v>2.98E-2</v>
      </c>
      <c r="E243" s="351">
        <f>'Employee Salary Payroll Tax '!N245</f>
        <v>16786.669999999998</v>
      </c>
      <c r="F243" s="351">
        <f t="shared" si="26"/>
        <v>17286.912765999998</v>
      </c>
      <c r="G243" s="352"/>
      <c r="H243" s="351">
        <f t="shared" si="27"/>
        <v>0</v>
      </c>
      <c r="I243" s="351">
        <f t="shared" si="30"/>
        <v>500.24276599999939</v>
      </c>
      <c r="J243" s="351">
        <f t="shared" si="28"/>
        <v>0</v>
      </c>
      <c r="K243" s="293">
        <f>SUM('Employee Salary Payroll Tax '!I245:K245)</f>
        <v>0</v>
      </c>
      <c r="L243" s="293">
        <f>'Employee Salary Payroll Tax '!H245</f>
        <v>0</v>
      </c>
      <c r="M243" s="293">
        <f t="shared" si="31"/>
        <v>16786.669999999998</v>
      </c>
      <c r="N243" s="359">
        <f t="shared" si="32"/>
        <v>0</v>
      </c>
      <c r="O243" s="331"/>
      <c r="P243" s="61"/>
      <c r="Q243" s="294"/>
      <c r="R243" s="292"/>
      <c r="S243" s="303"/>
    </row>
    <row r="244" spans="1:19" s="36" customFormat="1" ht="14.4">
      <c r="A244" s="36">
        <f t="shared" si="29"/>
        <v>229</v>
      </c>
      <c r="B244" s="526"/>
      <c r="C244" s="36" t="str">
        <f>VLOOKUP('Employee Salary Payroll Tax '!B246,'Employee Salary Payroll Tax '!$D$1:$E$7,2,FALSE)</f>
        <v>NonUnion</v>
      </c>
      <c r="D244" s="61">
        <f t="shared" si="25"/>
        <v>2.98E-2</v>
      </c>
      <c r="E244" s="351">
        <f>'Employee Salary Payroll Tax '!N246</f>
        <v>110331.24</v>
      </c>
      <c r="F244" s="351">
        <f t="shared" si="26"/>
        <v>113619.11095200002</v>
      </c>
      <c r="G244" s="352"/>
      <c r="H244" s="351">
        <f t="shared" si="27"/>
        <v>0</v>
      </c>
      <c r="I244" s="351">
        <f t="shared" si="30"/>
        <v>3287.870952000012</v>
      </c>
      <c r="J244" s="351">
        <f t="shared" si="28"/>
        <v>0</v>
      </c>
      <c r="K244" s="293">
        <f>SUM('Employee Salary Payroll Tax '!I246:K246)</f>
        <v>40233.07</v>
      </c>
      <c r="L244" s="293">
        <f>'Employee Salary Payroll Tax '!H246</f>
        <v>0</v>
      </c>
      <c r="M244" s="293">
        <f t="shared" si="31"/>
        <v>70098.170000000013</v>
      </c>
      <c r="N244" s="359">
        <f t="shared" si="32"/>
        <v>0</v>
      </c>
      <c r="O244" s="331"/>
      <c r="P244" s="61"/>
      <c r="Q244" s="294"/>
      <c r="R244" s="292"/>
      <c r="S244" s="303"/>
    </row>
    <row r="245" spans="1:19" s="36" customFormat="1" ht="14.4">
      <c r="A245" s="36">
        <f t="shared" si="29"/>
        <v>230</v>
      </c>
      <c r="B245" s="526"/>
      <c r="C245" s="36" t="str">
        <f>VLOOKUP('Employee Salary Payroll Tax '!B247,'Employee Salary Payroll Tax '!$D$1:$E$7,2,FALSE)</f>
        <v>NonUnion</v>
      </c>
      <c r="D245" s="61">
        <f t="shared" si="25"/>
        <v>2.98E-2</v>
      </c>
      <c r="E245" s="351">
        <f>'Employee Salary Payroll Tax '!N247</f>
        <v>56714.43</v>
      </c>
      <c r="F245" s="351">
        <f t="shared" si="26"/>
        <v>58404.520014000002</v>
      </c>
      <c r="G245" s="352"/>
      <c r="H245" s="351">
        <f t="shared" si="27"/>
        <v>0</v>
      </c>
      <c r="I245" s="351">
        <f t="shared" si="30"/>
        <v>1690.0900140000012</v>
      </c>
      <c r="J245" s="351">
        <f t="shared" si="28"/>
        <v>0</v>
      </c>
      <c r="K245" s="293">
        <f>SUM('Employee Salary Payroll Tax '!I247:K247)</f>
        <v>56729.409999999996</v>
      </c>
      <c r="L245" s="293">
        <f>'Employee Salary Payroll Tax '!H247</f>
        <v>0</v>
      </c>
      <c r="M245" s="293">
        <f t="shared" si="31"/>
        <v>-14.979999999995925</v>
      </c>
      <c r="N245" s="359">
        <f t="shared" si="32"/>
        <v>0</v>
      </c>
      <c r="O245" s="331"/>
      <c r="P245" s="61"/>
      <c r="Q245" s="294"/>
      <c r="R245" s="292"/>
      <c r="S245" s="303"/>
    </row>
    <row r="246" spans="1:19" s="36" customFormat="1" ht="14.4">
      <c r="A246" s="36">
        <f t="shared" si="29"/>
        <v>231</v>
      </c>
      <c r="B246" s="526"/>
      <c r="C246" s="36" t="str">
        <f>VLOOKUP('Employee Salary Payroll Tax '!B248,'Employee Salary Payroll Tax '!$D$1:$E$7,2,FALSE)</f>
        <v>NonUnion</v>
      </c>
      <c r="D246" s="61">
        <f t="shared" si="25"/>
        <v>2.98E-2</v>
      </c>
      <c r="E246" s="351">
        <f>'Employee Salary Payroll Tax '!N248</f>
        <v>103732.65</v>
      </c>
      <c r="F246" s="351">
        <f t="shared" si="26"/>
        <v>106823.88297000001</v>
      </c>
      <c r="G246" s="352"/>
      <c r="H246" s="351">
        <f t="shared" si="27"/>
        <v>0</v>
      </c>
      <c r="I246" s="351">
        <f t="shared" si="30"/>
        <v>3091.2329700000118</v>
      </c>
      <c r="J246" s="351">
        <f t="shared" si="28"/>
        <v>0</v>
      </c>
      <c r="K246" s="293">
        <f>SUM('Employee Salary Payroll Tax '!I248:K248)</f>
        <v>19317.04</v>
      </c>
      <c r="L246" s="293">
        <f>'Employee Salary Payroll Tax '!H248</f>
        <v>0</v>
      </c>
      <c r="M246" s="293">
        <f t="shared" si="31"/>
        <v>84415.609999999986</v>
      </c>
      <c r="N246" s="359">
        <f t="shared" si="32"/>
        <v>0</v>
      </c>
      <c r="O246" s="331"/>
      <c r="P246" s="61"/>
      <c r="Q246" s="294"/>
      <c r="R246" s="292"/>
      <c r="S246" s="303"/>
    </row>
    <row r="247" spans="1:19" s="36" customFormat="1" ht="14.4">
      <c r="A247" s="36">
        <f t="shared" si="29"/>
        <v>232</v>
      </c>
      <c r="B247" s="526"/>
      <c r="C247" s="36" t="str">
        <f>VLOOKUP('Employee Salary Payroll Tax '!B249,'Employee Salary Payroll Tax '!$D$1:$E$7,2,FALSE)</f>
        <v>NonUnion</v>
      </c>
      <c r="D247" s="61">
        <f t="shared" si="25"/>
        <v>2.98E-2</v>
      </c>
      <c r="E247" s="351">
        <f>'Employee Salary Payroll Tax '!N249</f>
        <v>127729.77</v>
      </c>
      <c r="F247" s="351">
        <f t="shared" si="26"/>
        <v>131536.117146</v>
      </c>
      <c r="G247" s="352"/>
      <c r="H247" s="351">
        <f t="shared" si="27"/>
        <v>0</v>
      </c>
      <c r="I247" s="351">
        <f t="shared" si="30"/>
        <v>3806.3471460000001</v>
      </c>
      <c r="J247" s="351">
        <f t="shared" si="28"/>
        <v>0</v>
      </c>
      <c r="K247" s="293">
        <f>SUM('Employee Salary Payroll Tax '!I249:K249)</f>
        <v>126393.37000000001</v>
      </c>
      <c r="L247" s="293">
        <f>'Employee Salary Payroll Tax '!H249</f>
        <v>0</v>
      </c>
      <c r="M247" s="293">
        <f t="shared" si="31"/>
        <v>1336.3999999999942</v>
      </c>
      <c r="N247" s="359">
        <f t="shared" si="32"/>
        <v>0</v>
      </c>
      <c r="O247" s="331"/>
      <c r="P247" s="61"/>
      <c r="Q247" s="294"/>
      <c r="R247" s="292"/>
      <c r="S247" s="303"/>
    </row>
    <row r="248" spans="1:19" s="36" customFormat="1" ht="14.4">
      <c r="A248" s="36">
        <f t="shared" si="29"/>
        <v>233</v>
      </c>
      <c r="B248" s="526"/>
      <c r="C248" s="36" t="str">
        <f>VLOOKUP('Employee Salary Payroll Tax '!B250,'Employee Salary Payroll Tax '!$D$1:$E$7,2,FALSE)</f>
        <v>NonUnion</v>
      </c>
      <c r="D248" s="61">
        <f t="shared" si="25"/>
        <v>2.98E-2</v>
      </c>
      <c r="E248" s="351">
        <f>'Employee Salary Payroll Tax '!N250</f>
        <v>5157.33</v>
      </c>
      <c r="F248" s="351">
        <f t="shared" si="26"/>
        <v>5311.0184340000005</v>
      </c>
      <c r="G248" s="352"/>
      <c r="H248" s="351">
        <f t="shared" si="27"/>
        <v>1842.67</v>
      </c>
      <c r="I248" s="351">
        <f t="shared" si="30"/>
        <v>153.6884340000006</v>
      </c>
      <c r="J248" s="351">
        <f t="shared" si="28"/>
        <v>0.92213060400000357</v>
      </c>
      <c r="K248" s="293">
        <f>SUM('Employee Salary Payroll Tax '!I250:K250)</f>
        <v>618.88</v>
      </c>
      <c r="L248" s="293">
        <f>'Employee Salary Payroll Tax '!H250</f>
        <v>0</v>
      </c>
      <c r="M248" s="293">
        <f t="shared" si="31"/>
        <v>4538.45</v>
      </c>
      <c r="N248" s="359">
        <f t="shared" si="32"/>
        <v>0.11065574397854441</v>
      </c>
      <c r="O248" s="331"/>
      <c r="P248" s="61"/>
      <c r="Q248" s="294"/>
      <c r="R248" s="292"/>
      <c r="S248" s="303"/>
    </row>
    <row r="249" spans="1:19" s="36" customFormat="1" ht="14.4">
      <c r="A249" s="36">
        <f t="shared" si="29"/>
        <v>234</v>
      </c>
      <c r="B249" s="526"/>
      <c r="C249" s="36" t="str">
        <f>VLOOKUP('Employee Salary Payroll Tax '!B251,'Employee Salary Payroll Tax '!$D$1:$E$7,2,FALSE)</f>
        <v>NonUnion</v>
      </c>
      <c r="D249" s="61">
        <f t="shared" si="25"/>
        <v>2.98E-2</v>
      </c>
      <c r="E249" s="351">
        <f>'Employee Salary Payroll Tax '!N251</f>
        <v>104331.95</v>
      </c>
      <c r="F249" s="351">
        <f t="shared" si="26"/>
        <v>107441.04210999999</v>
      </c>
      <c r="G249" s="352"/>
      <c r="H249" s="351">
        <f t="shared" si="27"/>
        <v>0</v>
      </c>
      <c r="I249" s="351">
        <f t="shared" si="30"/>
        <v>3109.0921099999978</v>
      </c>
      <c r="J249" s="351">
        <f t="shared" si="28"/>
        <v>0</v>
      </c>
      <c r="K249" s="293">
        <f>SUM('Employee Salary Payroll Tax '!I251:K251)</f>
        <v>35595.93</v>
      </c>
      <c r="L249" s="293">
        <f>'Employee Salary Payroll Tax '!H251</f>
        <v>0</v>
      </c>
      <c r="M249" s="293">
        <f t="shared" si="31"/>
        <v>68736.01999999999</v>
      </c>
      <c r="N249" s="359">
        <f t="shared" si="32"/>
        <v>0</v>
      </c>
      <c r="O249" s="331"/>
      <c r="P249" s="61"/>
      <c r="Q249" s="294"/>
      <c r="R249" s="292"/>
      <c r="S249" s="303"/>
    </row>
    <row r="250" spans="1:19" s="36" customFormat="1" ht="14.4">
      <c r="A250" s="36">
        <f t="shared" si="29"/>
        <v>235</v>
      </c>
      <c r="B250" s="526"/>
      <c r="C250" s="36" t="str">
        <f>VLOOKUP('Employee Salary Payroll Tax '!B252,'Employee Salary Payroll Tax '!$D$1:$E$7,2,FALSE)</f>
        <v>NonUnion</v>
      </c>
      <c r="D250" s="61">
        <f t="shared" si="25"/>
        <v>2.98E-2</v>
      </c>
      <c r="E250" s="351">
        <f>'Employee Salary Payroll Tax '!N252</f>
        <v>81889.84</v>
      </c>
      <c r="F250" s="351">
        <f t="shared" si="26"/>
        <v>84330.157231999998</v>
      </c>
      <c r="G250" s="352"/>
      <c r="H250" s="351">
        <f t="shared" si="27"/>
        <v>0</v>
      </c>
      <c r="I250" s="351">
        <f t="shared" si="30"/>
        <v>2440.3172320000012</v>
      </c>
      <c r="J250" s="351">
        <f t="shared" si="28"/>
        <v>0</v>
      </c>
      <c r="K250" s="293">
        <f>SUM('Employee Salary Payroll Tax '!I252:K252)</f>
        <v>81889.84</v>
      </c>
      <c r="L250" s="293">
        <f>'Employee Salary Payroll Tax '!H252</f>
        <v>0</v>
      </c>
      <c r="M250" s="293">
        <f t="shared" si="31"/>
        <v>0</v>
      </c>
      <c r="N250" s="359">
        <f t="shared" si="32"/>
        <v>0</v>
      </c>
      <c r="O250" s="331"/>
      <c r="P250" s="61"/>
      <c r="Q250" s="294"/>
      <c r="R250" s="292"/>
      <c r="S250" s="303"/>
    </row>
    <row r="251" spans="1:19" s="36" customFormat="1" ht="14.4">
      <c r="A251" s="36">
        <f t="shared" si="29"/>
        <v>236</v>
      </c>
      <c r="B251" s="526"/>
      <c r="C251" s="36" t="str">
        <f>VLOOKUP('Employee Salary Payroll Tax '!B253,'Employee Salary Payroll Tax '!$D$1:$E$7,2,FALSE)</f>
        <v>NonUnion</v>
      </c>
      <c r="D251" s="61">
        <f t="shared" si="25"/>
        <v>2.98E-2</v>
      </c>
      <c r="E251" s="351">
        <f>'Employee Salary Payroll Tax '!N253</f>
        <v>74048.5</v>
      </c>
      <c r="F251" s="351">
        <f t="shared" si="26"/>
        <v>76255.145300000004</v>
      </c>
      <c r="G251" s="352"/>
      <c r="H251" s="351">
        <f t="shared" si="27"/>
        <v>0</v>
      </c>
      <c r="I251" s="351">
        <f t="shared" si="30"/>
        <v>2206.6453000000038</v>
      </c>
      <c r="J251" s="351">
        <f t="shared" si="28"/>
        <v>0</v>
      </c>
      <c r="K251" s="293">
        <f>SUM('Employee Salary Payroll Tax '!I253:K253)</f>
        <v>19106.62</v>
      </c>
      <c r="L251" s="293">
        <f>'Employee Salary Payroll Tax '!H253</f>
        <v>0</v>
      </c>
      <c r="M251" s="293">
        <f t="shared" si="31"/>
        <v>54941.880000000005</v>
      </c>
      <c r="N251" s="359">
        <f t="shared" si="32"/>
        <v>0</v>
      </c>
      <c r="O251" s="331"/>
      <c r="P251" s="61"/>
      <c r="Q251" s="294"/>
      <c r="R251" s="292"/>
      <c r="S251" s="303"/>
    </row>
    <row r="252" spans="1:19" s="36" customFormat="1" ht="14.4">
      <c r="A252" s="36">
        <f t="shared" si="29"/>
        <v>237</v>
      </c>
      <c r="B252" s="526"/>
      <c r="C252" s="36" t="str">
        <f>VLOOKUP('Employee Salary Payroll Tax '!B254,'Employee Salary Payroll Tax '!$D$1:$E$7,2,FALSE)</f>
        <v>NonUnion</v>
      </c>
      <c r="D252" s="61">
        <f t="shared" si="25"/>
        <v>2.98E-2</v>
      </c>
      <c r="E252" s="351">
        <f>'Employee Salary Payroll Tax '!N254</f>
        <v>100598.63</v>
      </c>
      <c r="F252" s="351">
        <f t="shared" si="26"/>
        <v>103596.46917400001</v>
      </c>
      <c r="G252" s="352"/>
      <c r="H252" s="351">
        <f t="shared" si="27"/>
        <v>0</v>
      </c>
      <c r="I252" s="351">
        <f t="shared" si="30"/>
        <v>2997.8391740000079</v>
      </c>
      <c r="J252" s="351">
        <f t="shared" si="28"/>
        <v>0</v>
      </c>
      <c r="K252" s="293">
        <f>SUM('Employee Salary Payroll Tax '!I254:K254)</f>
        <v>28507.35</v>
      </c>
      <c r="L252" s="293">
        <f>'Employee Salary Payroll Tax '!H254</f>
        <v>0</v>
      </c>
      <c r="M252" s="293">
        <f t="shared" si="31"/>
        <v>72091.28</v>
      </c>
      <c r="N252" s="359">
        <f t="shared" si="32"/>
        <v>0</v>
      </c>
      <c r="O252" s="331"/>
      <c r="P252" s="61"/>
      <c r="Q252" s="294"/>
      <c r="R252" s="292"/>
      <c r="S252" s="303"/>
    </row>
    <row r="253" spans="1:19" s="36" customFormat="1" ht="14.4">
      <c r="A253" s="36">
        <f t="shared" si="29"/>
        <v>238</v>
      </c>
      <c r="B253" s="526"/>
      <c r="C253" s="36" t="str">
        <f>VLOOKUP('Employee Salary Payroll Tax '!B255,'Employee Salary Payroll Tax '!$D$1:$E$7,2,FALSE)</f>
        <v>NonUnion</v>
      </c>
      <c r="D253" s="61">
        <f t="shared" si="25"/>
        <v>2.98E-2</v>
      </c>
      <c r="E253" s="351">
        <f>'Employee Salary Payroll Tax '!N255</f>
        <v>91930.01</v>
      </c>
      <c r="F253" s="351">
        <f t="shared" si="26"/>
        <v>94669.524298000004</v>
      </c>
      <c r="G253" s="352"/>
      <c r="H253" s="351">
        <f t="shared" si="27"/>
        <v>0</v>
      </c>
      <c r="I253" s="351">
        <f t="shared" si="30"/>
        <v>2739.5142980000091</v>
      </c>
      <c r="J253" s="351">
        <f t="shared" si="28"/>
        <v>0</v>
      </c>
      <c r="K253" s="293">
        <f>SUM('Employee Salary Payroll Tax '!I255:K255)</f>
        <v>83534.849999999991</v>
      </c>
      <c r="L253" s="293">
        <f>'Employee Salary Payroll Tax '!H255</f>
        <v>1218.92</v>
      </c>
      <c r="M253" s="293">
        <f t="shared" si="31"/>
        <v>7176.2400000000034</v>
      </c>
      <c r="N253" s="359">
        <f t="shared" si="32"/>
        <v>0</v>
      </c>
      <c r="O253" s="331"/>
      <c r="P253" s="61"/>
      <c r="Q253" s="294"/>
      <c r="R253" s="292"/>
      <c r="S253" s="303"/>
    </row>
    <row r="254" spans="1:19" s="36" customFormat="1" ht="14.4">
      <c r="A254" s="36">
        <f t="shared" si="29"/>
        <v>239</v>
      </c>
      <c r="B254" s="526"/>
      <c r="C254" s="36" t="str">
        <f>VLOOKUP('Employee Salary Payroll Tax '!B256,'Employee Salary Payroll Tax '!$D$1:$E$7,2,FALSE)</f>
        <v>IBEW</v>
      </c>
      <c r="D254" s="61">
        <f t="shared" si="25"/>
        <v>6.875E-3</v>
      </c>
      <c r="E254" s="351">
        <f>'Employee Salary Payroll Tax '!N256</f>
        <v>152727.62</v>
      </c>
      <c r="F254" s="351">
        <f t="shared" si="26"/>
        <v>153777.62238749999</v>
      </c>
      <c r="G254" s="352"/>
      <c r="H254" s="351">
        <f t="shared" si="27"/>
        <v>0</v>
      </c>
      <c r="I254" s="351">
        <f t="shared" si="30"/>
        <v>1050.0023874999897</v>
      </c>
      <c r="J254" s="351">
        <f t="shared" si="28"/>
        <v>0</v>
      </c>
      <c r="K254" s="293">
        <f>SUM('Employee Salary Payroll Tax '!I256:K256)</f>
        <v>52380.09</v>
      </c>
      <c r="L254" s="293">
        <f>'Employee Salary Payroll Tax '!H256</f>
        <v>0</v>
      </c>
      <c r="M254" s="293">
        <f t="shared" si="31"/>
        <v>100347.53</v>
      </c>
      <c r="N254" s="359">
        <f t="shared" si="32"/>
        <v>0</v>
      </c>
      <c r="O254" s="331"/>
      <c r="P254" s="61"/>
      <c r="Q254" s="294"/>
      <c r="R254" s="292"/>
      <c r="S254" s="303"/>
    </row>
    <row r="255" spans="1:19" s="36" customFormat="1" ht="14.4">
      <c r="A255" s="36">
        <f t="shared" si="29"/>
        <v>240</v>
      </c>
      <c r="B255" s="526"/>
      <c r="C255" s="36" t="str">
        <f>VLOOKUP('Employee Salary Payroll Tax '!B257,'Employee Salary Payroll Tax '!$D$1:$E$7,2,FALSE)</f>
        <v>IBEW</v>
      </c>
      <c r="D255" s="61">
        <f t="shared" si="25"/>
        <v>6.875E-3</v>
      </c>
      <c r="E255" s="351">
        <f>'Employee Salary Payroll Tax '!N257</f>
        <v>147020.28</v>
      </c>
      <c r="F255" s="351">
        <f t="shared" si="26"/>
        <v>148031.044425</v>
      </c>
      <c r="G255" s="352"/>
      <c r="H255" s="351">
        <f t="shared" si="27"/>
        <v>0</v>
      </c>
      <c r="I255" s="351">
        <f t="shared" si="30"/>
        <v>1010.7644250000012</v>
      </c>
      <c r="J255" s="351">
        <f t="shared" si="28"/>
        <v>0</v>
      </c>
      <c r="K255" s="293">
        <f>SUM('Employee Salary Payroll Tax '!I257:K257)</f>
        <v>114831.40999999999</v>
      </c>
      <c r="L255" s="293">
        <f>'Employee Salary Payroll Tax '!H257</f>
        <v>0</v>
      </c>
      <c r="M255" s="293">
        <f t="shared" si="31"/>
        <v>32188.87000000001</v>
      </c>
      <c r="N255" s="359">
        <f t="shared" si="32"/>
        <v>0</v>
      </c>
      <c r="O255" s="331"/>
      <c r="P255" s="61"/>
      <c r="Q255" s="294"/>
      <c r="R255" s="292"/>
      <c r="S255" s="303"/>
    </row>
    <row r="256" spans="1:19" s="36" customFormat="1" ht="14.4">
      <c r="A256" s="36">
        <f t="shared" si="29"/>
        <v>241</v>
      </c>
      <c r="B256" s="526"/>
      <c r="C256" s="36" t="str">
        <f>VLOOKUP('Employee Salary Payroll Tax '!B258,'Employee Salary Payroll Tax '!$D$1:$E$7,2,FALSE)</f>
        <v>IBEW</v>
      </c>
      <c r="D256" s="61">
        <f t="shared" si="25"/>
        <v>6.875E-3</v>
      </c>
      <c r="E256" s="351">
        <f>'Employee Salary Payroll Tax '!N258</f>
        <v>20629.189999999999</v>
      </c>
      <c r="F256" s="351">
        <f t="shared" si="26"/>
        <v>20771.015681249999</v>
      </c>
      <c r="G256" s="352"/>
      <c r="H256" s="351">
        <f t="shared" si="27"/>
        <v>0</v>
      </c>
      <c r="I256" s="351">
        <f t="shared" si="30"/>
        <v>141.82568125000034</v>
      </c>
      <c r="J256" s="351">
        <f t="shared" si="28"/>
        <v>0</v>
      </c>
      <c r="K256" s="293">
        <f>SUM('Employee Salary Payroll Tax '!I258:K258)</f>
        <v>20629.189999999999</v>
      </c>
      <c r="L256" s="293">
        <f>'Employee Salary Payroll Tax '!H258</f>
        <v>0</v>
      </c>
      <c r="M256" s="293">
        <f t="shared" si="31"/>
        <v>0</v>
      </c>
      <c r="N256" s="359">
        <f t="shared" si="32"/>
        <v>0</v>
      </c>
      <c r="O256" s="331"/>
      <c r="P256" s="61"/>
      <c r="Q256" s="294"/>
      <c r="R256" s="292"/>
      <c r="S256" s="303"/>
    </row>
    <row r="257" spans="1:19" s="36" customFormat="1" ht="14.4">
      <c r="A257" s="36">
        <f t="shared" si="29"/>
        <v>242</v>
      </c>
      <c r="B257" s="526"/>
      <c r="C257" s="36" t="str">
        <f>VLOOKUP('Employee Salary Payroll Tax '!B259,'Employee Salary Payroll Tax '!$D$1:$E$7,2,FALSE)</f>
        <v>NonUnion</v>
      </c>
      <c r="D257" s="61">
        <f t="shared" si="25"/>
        <v>2.98E-2</v>
      </c>
      <c r="E257" s="351">
        <f>'Employee Salary Payroll Tax '!N259</f>
        <v>20498.009999999998</v>
      </c>
      <c r="F257" s="351">
        <f t="shared" si="26"/>
        <v>21108.850697999998</v>
      </c>
      <c r="G257" s="352"/>
      <c r="H257" s="351">
        <f t="shared" si="27"/>
        <v>0</v>
      </c>
      <c r="I257" s="351">
        <f t="shared" si="30"/>
        <v>610.84069799999997</v>
      </c>
      <c r="J257" s="351">
        <f t="shared" si="28"/>
        <v>0</v>
      </c>
      <c r="K257" s="293">
        <f>SUM('Employee Salary Payroll Tax '!I259:K259)</f>
        <v>20498.009999999998</v>
      </c>
      <c r="L257" s="293">
        <f>'Employee Salary Payroll Tax '!H259</f>
        <v>0</v>
      </c>
      <c r="M257" s="293">
        <f t="shared" si="31"/>
        <v>0</v>
      </c>
      <c r="N257" s="359">
        <f t="shared" si="32"/>
        <v>0</v>
      </c>
      <c r="O257" s="331"/>
      <c r="P257" s="61"/>
      <c r="Q257" s="294"/>
      <c r="R257" s="292"/>
      <c r="S257" s="303"/>
    </row>
    <row r="258" spans="1:19" s="36" customFormat="1" ht="14.4">
      <c r="A258" s="36">
        <f t="shared" si="29"/>
        <v>243</v>
      </c>
      <c r="B258" s="526"/>
      <c r="C258" s="36" t="str">
        <f>VLOOKUP('Employee Salary Payroll Tax '!B260,'Employee Salary Payroll Tax '!$D$1:$E$7,2,FALSE)</f>
        <v>IBEW</v>
      </c>
      <c r="D258" s="61">
        <f t="shared" si="25"/>
        <v>6.875E-3</v>
      </c>
      <c r="E258" s="351">
        <f>'Employee Salary Payroll Tax '!N260</f>
        <v>54167.58</v>
      </c>
      <c r="F258" s="351">
        <f t="shared" si="26"/>
        <v>54539.982112500002</v>
      </c>
      <c r="G258" s="352"/>
      <c r="H258" s="351">
        <f t="shared" si="27"/>
        <v>0</v>
      </c>
      <c r="I258" s="351">
        <f t="shared" si="30"/>
        <v>372.40211249999993</v>
      </c>
      <c r="J258" s="351">
        <f t="shared" si="28"/>
        <v>0</v>
      </c>
      <c r="K258" s="293">
        <f>SUM('Employee Salary Payroll Tax '!I260:K260)</f>
        <v>54167.58</v>
      </c>
      <c r="L258" s="293">
        <f>'Employee Salary Payroll Tax '!H260</f>
        <v>0</v>
      </c>
      <c r="M258" s="293">
        <f t="shared" si="31"/>
        <v>0</v>
      </c>
      <c r="N258" s="359">
        <f t="shared" si="32"/>
        <v>0</v>
      </c>
      <c r="O258" s="331"/>
      <c r="P258" s="61"/>
      <c r="Q258" s="294"/>
      <c r="R258" s="292"/>
      <c r="S258" s="303"/>
    </row>
    <row r="259" spans="1:19" s="36" customFormat="1" ht="14.4">
      <c r="A259" s="36">
        <f t="shared" si="29"/>
        <v>244</v>
      </c>
      <c r="B259" s="526"/>
      <c r="C259" s="36" t="str">
        <f>VLOOKUP('Employee Salary Payroll Tax '!B261,'Employee Salary Payroll Tax '!$D$1:$E$7,2,FALSE)</f>
        <v>IBEW</v>
      </c>
      <c r="D259" s="61">
        <f t="shared" si="25"/>
        <v>6.875E-3</v>
      </c>
      <c r="E259" s="351">
        <f>'Employee Salary Payroll Tax '!N261</f>
        <v>54916.88</v>
      </c>
      <c r="F259" s="351">
        <f t="shared" si="26"/>
        <v>55294.433549999994</v>
      </c>
      <c r="G259" s="352"/>
      <c r="H259" s="351">
        <f t="shared" si="27"/>
        <v>0</v>
      </c>
      <c r="I259" s="351">
        <f t="shared" si="30"/>
        <v>377.5535499999969</v>
      </c>
      <c r="J259" s="351">
        <f t="shared" si="28"/>
        <v>0</v>
      </c>
      <c r="K259" s="293">
        <f>SUM('Employee Salary Payroll Tax '!I261:K261)</f>
        <v>54916.88</v>
      </c>
      <c r="L259" s="293">
        <f>'Employee Salary Payroll Tax '!H261</f>
        <v>0</v>
      </c>
      <c r="M259" s="293">
        <f t="shared" si="31"/>
        <v>0</v>
      </c>
      <c r="N259" s="359">
        <f t="shared" si="32"/>
        <v>0</v>
      </c>
      <c r="O259" s="331"/>
      <c r="P259" s="61"/>
      <c r="Q259" s="294"/>
      <c r="R259" s="292"/>
      <c r="S259" s="303"/>
    </row>
    <row r="260" spans="1:19" s="36" customFormat="1" ht="14.4">
      <c r="A260" s="36">
        <f t="shared" si="29"/>
        <v>245</v>
      </c>
      <c r="B260" s="526"/>
      <c r="C260" s="36" t="str">
        <f>VLOOKUP('Employee Salary Payroll Tax '!B262,'Employee Salary Payroll Tax '!$D$1:$E$7,2,FALSE)</f>
        <v>IBEW</v>
      </c>
      <c r="D260" s="61">
        <f t="shared" si="25"/>
        <v>6.875E-3</v>
      </c>
      <c r="E260" s="351">
        <f>'Employee Salary Payroll Tax '!N262</f>
        <v>22433.360000000001</v>
      </c>
      <c r="F260" s="351">
        <f t="shared" si="26"/>
        <v>22587.589349999998</v>
      </c>
      <c r="G260" s="352"/>
      <c r="H260" s="351">
        <f t="shared" si="27"/>
        <v>0</v>
      </c>
      <c r="I260" s="351">
        <f t="shared" si="30"/>
        <v>154.22934999999779</v>
      </c>
      <c r="J260" s="351">
        <f t="shared" si="28"/>
        <v>0</v>
      </c>
      <c r="K260" s="293">
        <f>SUM('Employee Salary Payroll Tax '!I262:K262)</f>
        <v>-802.17000000000007</v>
      </c>
      <c r="L260" s="293">
        <f>'Employee Salary Payroll Tax '!H262</f>
        <v>0</v>
      </c>
      <c r="M260" s="293">
        <f t="shared" si="31"/>
        <v>23235.53</v>
      </c>
      <c r="N260" s="359">
        <f t="shared" si="32"/>
        <v>0</v>
      </c>
      <c r="O260" s="331"/>
      <c r="P260" s="61"/>
      <c r="Q260" s="294"/>
      <c r="R260" s="292"/>
      <c r="S260" s="303"/>
    </row>
    <row r="261" spans="1:19" s="36" customFormat="1" ht="14.4">
      <c r="A261" s="36">
        <f t="shared" si="29"/>
        <v>246</v>
      </c>
      <c r="B261" s="526"/>
      <c r="C261" s="36" t="str">
        <f>VLOOKUP('Employee Salary Payroll Tax '!B263,'Employee Salary Payroll Tax '!$D$1:$E$7,2,FALSE)</f>
        <v>IBEW</v>
      </c>
      <c r="D261" s="61">
        <f t="shared" si="25"/>
        <v>6.875E-3</v>
      </c>
      <c r="E261" s="351">
        <f>'Employee Salary Payroll Tax '!N263</f>
        <v>28349.200000000001</v>
      </c>
      <c r="F261" s="351">
        <f t="shared" si="26"/>
        <v>28544.100750000001</v>
      </c>
      <c r="G261" s="352"/>
      <c r="H261" s="351">
        <f t="shared" si="27"/>
        <v>0</v>
      </c>
      <c r="I261" s="351">
        <f t="shared" si="30"/>
        <v>194.9007500000007</v>
      </c>
      <c r="J261" s="351">
        <f t="shared" si="28"/>
        <v>0</v>
      </c>
      <c r="K261" s="293">
        <f>SUM('Employee Salary Payroll Tax '!I263:K263)</f>
        <v>5987.65</v>
      </c>
      <c r="L261" s="293">
        <f>'Employee Salary Payroll Tax '!H263</f>
        <v>0</v>
      </c>
      <c r="M261" s="293">
        <f t="shared" si="31"/>
        <v>22361.550000000003</v>
      </c>
      <c r="N261" s="359">
        <f t="shared" si="32"/>
        <v>0</v>
      </c>
      <c r="O261" s="331"/>
      <c r="P261" s="61"/>
      <c r="Q261" s="294"/>
      <c r="R261" s="292"/>
      <c r="S261" s="303"/>
    </row>
    <row r="262" spans="1:19" s="36" customFormat="1" ht="14.4">
      <c r="A262" s="36">
        <f t="shared" si="29"/>
        <v>247</v>
      </c>
      <c r="B262" s="526"/>
      <c r="C262" s="36" t="str">
        <f>VLOOKUP('Employee Salary Payroll Tax '!B264,'Employee Salary Payroll Tax '!$D$1:$E$7,2,FALSE)</f>
        <v>IBEW</v>
      </c>
      <c r="D262" s="61">
        <f t="shared" si="25"/>
        <v>6.875E-3</v>
      </c>
      <c r="E262" s="351">
        <f>'Employee Salary Payroll Tax '!N264</f>
        <v>82803.41</v>
      </c>
      <c r="F262" s="351">
        <f t="shared" si="26"/>
        <v>83372.683443750007</v>
      </c>
      <c r="G262" s="352"/>
      <c r="H262" s="351">
        <f t="shared" si="27"/>
        <v>0</v>
      </c>
      <c r="I262" s="351">
        <f t="shared" si="30"/>
        <v>569.27344375000393</v>
      </c>
      <c r="J262" s="351">
        <f t="shared" si="28"/>
        <v>0</v>
      </c>
      <c r="K262" s="293">
        <f>SUM('Employee Salary Payroll Tax '!I264:K264)</f>
        <v>46599.65</v>
      </c>
      <c r="L262" s="293">
        <f>'Employee Salary Payroll Tax '!H264</f>
        <v>0</v>
      </c>
      <c r="M262" s="293">
        <f t="shared" si="31"/>
        <v>36203.760000000002</v>
      </c>
      <c r="N262" s="359">
        <f t="shared" si="32"/>
        <v>0</v>
      </c>
      <c r="O262" s="331"/>
      <c r="P262" s="61"/>
      <c r="Q262" s="294"/>
      <c r="R262" s="292"/>
      <c r="S262" s="303"/>
    </row>
    <row r="263" spans="1:19" s="36" customFormat="1" ht="14.4">
      <c r="A263" s="36">
        <f t="shared" si="29"/>
        <v>248</v>
      </c>
      <c r="B263" s="526"/>
      <c r="C263" s="36" t="str">
        <f>VLOOKUP('Employee Salary Payroll Tax '!B265,'Employee Salary Payroll Tax '!$D$1:$E$7,2,FALSE)</f>
        <v>UA</v>
      </c>
      <c r="D263" s="61">
        <f t="shared" si="25"/>
        <v>0.03</v>
      </c>
      <c r="E263" s="351">
        <f>'Employee Salary Payroll Tax '!N265</f>
        <v>67852.88</v>
      </c>
      <c r="F263" s="351">
        <f t="shared" si="26"/>
        <v>69888.466400000005</v>
      </c>
      <c r="G263" s="352"/>
      <c r="H263" s="351">
        <f t="shared" si="27"/>
        <v>0</v>
      </c>
      <c r="I263" s="351">
        <f t="shared" si="30"/>
        <v>2035.5864000000001</v>
      </c>
      <c r="J263" s="351">
        <f t="shared" si="28"/>
        <v>0</v>
      </c>
      <c r="K263" s="293">
        <f>SUM('Employee Salary Payroll Tax '!I265:K265)</f>
        <v>52808.770000000004</v>
      </c>
      <c r="L263" s="293">
        <f>'Employee Salary Payroll Tax '!H265</f>
        <v>0</v>
      </c>
      <c r="M263" s="293">
        <f t="shared" si="31"/>
        <v>15044.11</v>
      </c>
      <c r="N263" s="359">
        <f t="shared" si="32"/>
        <v>0</v>
      </c>
      <c r="O263" s="331"/>
      <c r="P263" s="61"/>
      <c r="Q263" s="294"/>
      <c r="R263" s="292"/>
      <c r="S263" s="303"/>
    </row>
    <row r="264" spans="1:19" s="36" customFormat="1" ht="14.4">
      <c r="A264" s="36">
        <f t="shared" si="29"/>
        <v>249</v>
      </c>
      <c r="B264" s="526"/>
      <c r="C264" s="36" t="str">
        <f>VLOOKUP('Employee Salary Payroll Tax '!B266,'Employee Salary Payroll Tax '!$D$1:$E$7,2,FALSE)</f>
        <v>UA</v>
      </c>
      <c r="D264" s="61">
        <f t="shared" si="25"/>
        <v>0.03</v>
      </c>
      <c r="E264" s="351">
        <f>'Employee Salary Payroll Tax '!N266</f>
        <v>63050.38</v>
      </c>
      <c r="F264" s="351">
        <f t="shared" si="26"/>
        <v>64941.8914</v>
      </c>
      <c r="G264" s="352"/>
      <c r="H264" s="351">
        <f t="shared" si="27"/>
        <v>0</v>
      </c>
      <c r="I264" s="351">
        <f t="shared" si="30"/>
        <v>1891.5114000000031</v>
      </c>
      <c r="J264" s="351">
        <f t="shared" si="28"/>
        <v>0</v>
      </c>
      <c r="K264" s="293">
        <f>SUM('Employee Salary Payroll Tax '!I266:K266)</f>
        <v>49792.759999999995</v>
      </c>
      <c r="L264" s="293">
        <f>'Employee Salary Payroll Tax '!H266</f>
        <v>0</v>
      </c>
      <c r="M264" s="293">
        <f t="shared" si="31"/>
        <v>13257.620000000003</v>
      </c>
      <c r="N264" s="359">
        <f t="shared" si="32"/>
        <v>0</v>
      </c>
      <c r="O264" s="331"/>
      <c r="P264" s="61"/>
      <c r="Q264" s="294"/>
      <c r="R264" s="292"/>
      <c r="S264" s="303"/>
    </row>
    <row r="265" spans="1:19" s="36" customFormat="1" ht="14.4">
      <c r="A265" s="36">
        <f t="shared" si="29"/>
        <v>250</v>
      </c>
      <c r="B265" s="526"/>
      <c r="C265" s="36" t="str">
        <f>VLOOKUP('Employee Salary Payroll Tax '!B267,'Employee Salary Payroll Tax '!$D$1:$E$7,2,FALSE)</f>
        <v>NonUnion</v>
      </c>
      <c r="D265" s="61">
        <f t="shared" si="25"/>
        <v>2.98E-2</v>
      </c>
      <c r="E265" s="351">
        <f>'Employee Salary Payroll Tax '!N267</f>
        <v>43119.91</v>
      </c>
      <c r="F265" s="351">
        <f t="shared" si="26"/>
        <v>44404.883318000007</v>
      </c>
      <c r="G265" s="352"/>
      <c r="H265" s="351">
        <f t="shared" si="27"/>
        <v>0</v>
      </c>
      <c r="I265" s="351">
        <f t="shared" si="30"/>
        <v>1284.9733180000039</v>
      </c>
      <c r="J265" s="351">
        <f t="shared" si="28"/>
        <v>0</v>
      </c>
      <c r="K265" s="293">
        <f>SUM('Employee Salary Payroll Tax '!I267:K267)</f>
        <v>43119.91</v>
      </c>
      <c r="L265" s="293">
        <f>'Employee Salary Payroll Tax '!H267</f>
        <v>0</v>
      </c>
      <c r="M265" s="293">
        <f t="shared" si="31"/>
        <v>0</v>
      </c>
      <c r="N265" s="359">
        <f t="shared" si="32"/>
        <v>0</v>
      </c>
      <c r="O265" s="331"/>
      <c r="P265" s="61"/>
      <c r="Q265" s="294"/>
      <c r="R265" s="292"/>
      <c r="S265" s="303"/>
    </row>
    <row r="266" spans="1:19" s="36" customFormat="1" ht="14.4">
      <c r="A266" s="36">
        <f t="shared" si="29"/>
        <v>251</v>
      </c>
      <c r="B266" s="526"/>
      <c r="C266" s="36" t="str">
        <f>VLOOKUP('Employee Salary Payroll Tax '!B268,'Employee Salary Payroll Tax '!$D$1:$E$7,2,FALSE)</f>
        <v>NonUnion</v>
      </c>
      <c r="D266" s="61">
        <f t="shared" si="25"/>
        <v>2.98E-2</v>
      </c>
      <c r="E266" s="351">
        <f>'Employee Salary Payroll Tax '!N268</f>
        <v>97003.87</v>
      </c>
      <c r="F266" s="351">
        <f t="shared" si="26"/>
        <v>99894.585326</v>
      </c>
      <c r="G266" s="352"/>
      <c r="H266" s="351">
        <f t="shared" si="27"/>
        <v>0</v>
      </c>
      <c r="I266" s="351">
        <f t="shared" si="30"/>
        <v>2890.715326000005</v>
      </c>
      <c r="J266" s="351">
        <f t="shared" si="28"/>
        <v>0</v>
      </c>
      <c r="K266" s="293">
        <f>SUM('Employee Salary Payroll Tax '!I268:K268)</f>
        <v>95694.91</v>
      </c>
      <c r="L266" s="293">
        <f>'Employee Salary Payroll Tax '!H268</f>
        <v>1308.96</v>
      </c>
      <c r="M266" s="293">
        <f t="shared" si="31"/>
        <v>-8.1854523159563541E-12</v>
      </c>
      <c r="N266" s="359">
        <f t="shared" si="32"/>
        <v>0</v>
      </c>
      <c r="O266" s="331"/>
      <c r="P266" s="61"/>
      <c r="Q266" s="294"/>
      <c r="R266" s="292"/>
      <c r="S266" s="303"/>
    </row>
    <row r="267" spans="1:19" s="36" customFormat="1" ht="14.4">
      <c r="A267" s="36">
        <f t="shared" si="29"/>
        <v>252</v>
      </c>
      <c r="B267" s="526"/>
      <c r="C267" s="36" t="str">
        <f>VLOOKUP('Employee Salary Payroll Tax '!B269,'Employee Salary Payroll Tax '!$D$1:$E$7,2,FALSE)</f>
        <v>NonUnion</v>
      </c>
      <c r="D267" s="61">
        <f t="shared" si="25"/>
        <v>2.98E-2</v>
      </c>
      <c r="E267" s="351">
        <f>'Employee Salary Payroll Tax '!N269</f>
        <v>69274.23</v>
      </c>
      <c r="F267" s="351">
        <f t="shared" si="26"/>
        <v>71338.602054000003</v>
      </c>
      <c r="G267" s="352"/>
      <c r="H267" s="351">
        <f t="shared" si="27"/>
        <v>0</v>
      </c>
      <c r="I267" s="351">
        <f t="shared" si="30"/>
        <v>2064.3720540000068</v>
      </c>
      <c r="J267" s="351">
        <f t="shared" si="28"/>
        <v>0</v>
      </c>
      <c r="K267" s="293">
        <f>SUM('Employee Salary Payroll Tax '!I269:K269)</f>
        <v>98.73</v>
      </c>
      <c r="L267" s="293">
        <f>'Employee Salary Payroll Tax '!H269</f>
        <v>0</v>
      </c>
      <c r="M267" s="293">
        <f t="shared" si="31"/>
        <v>69175.5</v>
      </c>
      <c r="N267" s="359">
        <f t="shared" si="32"/>
        <v>0</v>
      </c>
      <c r="O267" s="331"/>
      <c r="P267" s="61"/>
      <c r="Q267" s="294"/>
      <c r="R267" s="292"/>
      <c r="S267" s="303"/>
    </row>
    <row r="268" spans="1:19" s="36" customFormat="1" ht="14.4">
      <c r="A268" s="36">
        <f t="shared" si="29"/>
        <v>253</v>
      </c>
      <c r="B268" s="526"/>
      <c r="C268" s="36" t="str">
        <f>VLOOKUP('Employee Salary Payroll Tax '!B270,'Employee Salary Payroll Tax '!$D$1:$E$7,2,FALSE)</f>
        <v>IBEW</v>
      </c>
      <c r="D268" s="61">
        <f t="shared" si="25"/>
        <v>6.875E-3</v>
      </c>
      <c r="E268" s="351">
        <f>'Employee Salary Payroll Tax '!N270</f>
        <v>62698.47</v>
      </c>
      <c r="F268" s="351">
        <f t="shared" si="26"/>
        <v>63129.52198125</v>
      </c>
      <c r="G268" s="352"/>
      <c r="H268" s="351">
        <f t="shared" si="27"/>
        <v>0</v>
      </c>
      <c r="I268" s="351">
        <f t="shared" si="30"/>
        <v>431.05198124999879</v>
      </c>
      <c r="J268" s="351">
        <f t="shared" si="28"/>
        <v>0</v>
      </c>
      <c r="K268" s="293">
        <f>SUM('Employee Salary Payroll Tax '!I270:K270)</f>
        <v>51504.34</v>
      </c>
      <c r="L268" s="293">
        <f>'Employee Salary Payroll Tax '!H270</f>
        <v>0</v>
      </c>
      <c r="M268" s="293">
        <f t="shared" si="31"/>
        <v>11194.130000000005</v>
      </c>
      <c r="N268" s="359">
        <f t="shared" si="32"/>
        <v>0</v>
      </c>
      <c r="O268" s="331"/>
      <c r="P268" s="61"/>
      <c r="Q268" s="294"/>
      <c r="R268" s="292"/>
      <c r="S268" s="303"/>
    </row>
    <row r="269" spans="1:19" s="36" customFormat="1" ht="14.4">
      <c r="A269" s="36">
        <f t="shared" si="29"/>
        <v>254</v>
      </c>
      <c r="B269" s="526"/>
      <c r="C269" s="36" t="str">
        <f>VLOOKUP('Employee Salary Payroll Tax '!B271,'Employee Salary Payroll Tax '!$D$1:$E$7,2,FALSE)</f>
        <v>IBEW</v>
      </c>
      <c r="D269" s="61">
        <f t="shared" si="25"/>
        <v>6.875E-3</v>
      </c>
      <c r="E269" s="351">
        <f>'Employee Salary Payroll Tax '!N271</f>
        <v>59285.48</v>
      </c>
      <c r="F269" s="351">
        <f t="shared" si="26"/>
        <v>59693.067674999998</v>
      </c>
      <c r="G269" s="352"/>
      <c r="H269" s="351">
        <f t="shared" si="27"/>
        <v>0</v>
      </c>
      <c r="I269" s="351">
        <f t="shared" si="30"/>
        <v>407.58767499999522</v>
      </c>
      <c r="J269" s="351">
        <f t="shared" si="28"/>
        <v>0</v>
      </c>
      <c r="K269" s="293">
        <f>SUM('Employee Salary Payroll Tax '!I271:K271)</f>
        <v>44294.239999999998</v>
      </c>
      <c r="L269" s="293">
        <f>'Employee Salary Payroll Tax '!H271</f>
        <v>0</v>
      </c>
      <c r="M269" s="293">
        <f t="shared" si="31"/>
        <v>14991.240000000005</v>
      </c>
      <c r="N269" s="359">
        <f t="shared" si="32"/>
        <v>0</v>
      </c>
      <c r="O269" s="331"/>
      <c r="P269" s="61"/>
      <c r="Q269" s="294"/>
      <c r="R269" s="292"/>
      <c r="S269" s="303"/>
    </row>
    <row r="270" spans="1:19" s="36" customFormat="1" ht="14.4">
      <c r="A270" s="36">
        <f t="shared" si="29"/>
        <v>255</v>
      </c>
      <c r="B270" s="526"/>
      <c r="C270" s="36" t="str">
        <f>VLOOKUP('Employee Salary Payroll Tax '!B272,'Employee Salary Payroll Tax '!$D$1:$E$7,2,FALSE)</f>
        <v>IBEW</v>
      </c>
      <c r="D270" s="61">
        <f t="shared" si="25"/>
        <v>6.875E-3</v>
      </c>
      <c r="E270" s="351">
        <f>'Employee Salary Payroll Tax '!N272</f>
        <v>96353.98</v>
      </c>
      <c r="F270" s="351">
        <f t="shared" si="26"/>
        <v>97016.413612499993</v>
      </c>
      <c r="G270" s="352"/>
      <c r="H270" s="351">
        <f t="shared" si="27"/>
        <v>0</v>
      </c>
      <c r="I270" s="351">
        <f t="shared" si="30"/>
        <v>662.43361249999725</v>
      </c>
      <c r="J270" s="351">
        <f t="shared" si="28"/>
        <v>0</v>
      </c>
      <c r="K270" s="293">
        <f>SUM('Employee Salary Payroll Tax '!I272:K272)</f>
        <v>94413.23</v>
      </c>
      <c r="L270" s="293">
        <f>'Employee Salary Payroll Tax '!H272</f>
        <v>0</v>
      </c>
      <c r="M270" s="293">
        <f t="shared" si="31"/>
        <v>1940.75</v>
      </c>
      <c r="N270" s="359">
        <f t="shared" si="32"/>
        <v>0</v>
      </c>
      <c r="O270" s="331"/>
      <c r="P270" s="61"/>
      <c r="Q270" s="294"/>
      <c r="R270" s="292"/>
      <c r="S270" s="303"/>
    </row>
    <row r="271" spans="1:19" s="36" customFormat="1" ht="14.4">
      <c r="A271" s="36">
        <f t="shared" si="29"/>
        <v>256</v>
      </c>
      <c r="B271" s="526"/>
      <c r="C271" s="36" t="str">
        <f>VLOOKUP('Employee Salary Payroll Tax '!B273,'Employee Salary Payroll Tax '!$D$1:$E$7,2,FALSE)</f>
        <v>NonUnion</v>
      </c>
      <c r="D271" s="61">
        <f t="shared" si="25"/>
        <v>2.98E-2</v>
      </c>
      <c r="E271" s="351">
        <f>'Employee Salary Payroll Tax '!N273</f>
        <v>52117.599999999999</v>
      </c>
      <c r="F271" s="351">
        <f t="shared" si="26"/>
        <v>53670.70448</v>
      </c>
      <c r="G271" s="352"/>
      <c r="H271" s="351">
        <f t="shared" si="27"/>
        <v>0</v>
      </c>
      <c r="I271" s="351">
        <f t="shared" si="30"/>
        <v>1553.1044800000018</v>
      </c>
      <c r="J271" s="351">
        <f t="shared" si="28"/>
        <v>0</v>
      </c>
      <c r="K271" s="293">
        <f>SUM('Employee Salary Payroll Tax '!I273:K273)</f>
        <v>0</v>
      </c>
      <c r="L271" s="293">
        <f>'Employee Salary Payroll Tax '!H273</f>
        <v>0</v>
      </c>
      <c r="M271" s="293">
        <f t="shared" si="31"/>
        <v>52117.599999999999</v>
      </c>
      <c r="N271" s="359">
        <f t="shared" si="32"/>
        <v>0</v>
      </c>
      <c r="O271" s="331"/>
      <c r="P271" s="61"/>
      <c r="Q271" s="294"/>
      <c r="R271" s="292"/>
      <c r="S271" s="303"/>
    </row>
    <row r="272" spans="1:19" s="36" customFormat="1" ht="14.4">
      <c r="A272" s="36">
        <f t="shared" si="29"/>
        <v>257</v>
      </c>
      <c r="B272" s="526"/>
      <c r="C272" s="36" t="str">
        <f>VLOOKUP('Employee Salary Payroll Tax '!B274,'Employee Salary Payroll Tax '!$D$1:$E$7,2,FALSE)</f>
        <v>NonUnion</v>
      </c>
      <c r="D272" s="61">
        <f t="shared" ref="D272:D335" si="33">VLOOKUP(C272,C$9:D$12,2)</f>
        <v>2.98E-2</v>
      </c>
      <c r="E272" s="351">
        <f>'Employee Salary Payroll Tax '!N274</f>
        <v>68582.03</v>
      </c>
      <c r="F272" s="351">
        <f t="shared" ref="F272:F335" si="34">E272*(1+D272)</f>
        <v>70625.774493999998</v>
      </c>
      <c r="G272" s="352"/>
      <c r="H272" s="351">
        <f t="shared" ref="H272:H335" si="35">IF(E272&gt;$H$12,0,$H$12-E272)</f>
        <v>0</v>
      </c>
      <c r="I272" s="351">
        <f t="shared" si="30"/>
        <v>2043.7444939999987</v>
      </c>
      <c r="J272" s="351">
        <f t="shared" ref="J272:J335" si="36">IF(H272&gt;I272,I272*$J$12,H272*$J$12)</f>
        <v>0</v>
      </c>
      <c r="K272" s="293">
        <f>SUM('Employee Salary Payroll Tax '!I274:K274)</f>
        <v>9101.4399999999987</v>
      </c>
      <c r="L272" s="293">
        <f>'Employee Salary Payroll Tax '!H274</f>
        <v>0</v>
      </c>
      <c r="M272" s="293">
        <f t="shared" si="31"/>
        <v>59480.59</v>
      </c>
      <c r="N272" s="359">
        <f t="shared" si="32"/>
        <v>0</v>
      </c>
      <c r="O272" s="331"/>
      <c r="P272" s="61"/>
      <c r="Q272" s="294"/>
      <c r="R272" s="292"/>
      <c r="S272" s="303"/>
    </row>
    <row r="273" spans="1:19" s="36" customFormat="1" ht="14.4">
      <c r="A273" s="36">
        <f t="shared" ref="A273:A336" si="37">+A272+1</f>
        <v>258</v>
      </c>
      <c r="B273" s="526"/>
      <c r="C273" s="36" t="str">
        <f>VLOOKUP('Employee Salary Payroll Tax '!B275,'Employee Salary Payroll Tax '!$D$1:$E$7,2,FALSE)</f>
        <v>IBEW</v>
      </c>
      <c r="D273" s="61">
        <f t="shared" si="33"/>
        <v>6.875E-3</v>
      </c>
      <c r="E273" s="351">
        <f>'Employee Salary Payroll Tax '!N275</f>
        <v>7656.57</v>
      </c>
      <c r="F273" s="351">
        <f t="shared" si="34"/>
        <v>7709.2089187499996</v>
      </c>
      <c r="G273" s="352"/>
      <c r="H273" s="351">
        <f t="shared" si="35"/>
        <v>0</v>
      </c>
      <c r="I273" s="351">
        <f t="shared" ref="I273:I336" si="38">F273-E273</f>
        <v>52.638918749999903</v>
      </c>
      <c r="J273" s="351">
        <f t="shared" si="36"/>
        <v>0</v>
      </c>
      <c r="K273" s="293">
        <f>SUM('Employee Salary Payroll Tax '!I275:K275)</f>
        <v>6960.59</v>
      </c>
      <c r="L273" s="293">
        <f>'Employee Salary Payroll Tax '!H275</f>
        <v>0</v>
      </c>
      <c r="M273" s="293">
        <f t="shared" ref="M273:M336" si="39">E273-K273-L273</f>
        <v>695.97999999999956</v>
      </c>
      <c r="N273" s="359">
        <f t="shared" ref="N273:N336" si="40">J273*K273/(SUM(K273:M273)+0.000001)</f>
        <v>0</v>
      </c>
      <c r="O273" s="331"/>
      <c r="P273" s="61"/>
      <c r="Q273" s="294"/>
      <c r="R273" s="292"/>
      <c r="S273" s="303"/>
    </row>
    <row r="274" spans="1:19" s="36" customFormat="1" ht="14.4">
      <c r="A274" s="36">
        <f t="shared" si="37"/>
        <v>259</v>
      </c>
      <c r="B274" s="526"/>
      <c r="C274" s="36" t="str">
        <f>VLOOKUP('Employee Salary Payroll Tax '!B276,'Employee Salary Payroll Tax '!$D$1:$E$7,2,FALSE)</f>
        <v>NonUnion</v>
      </c>
      <c r="D274" s="61">
        <f t="shared" si="33"/>
        <v>2.98E-2</v>
      </c>
      <c r="E274" s="351">
        <f>'Employee Salary Payroll Tax '!N276</f>
        <v>104406.18</v>
      </c>
      <c r="F274" s="351">
        <f t="shared" si="34"/>
        <v>107517.48416399999</v>
      </c>
      <c r="G274" s="352"/>
      <c r="H274" s="351">
        <f t="shared" si="35"/>
        <v>0</v>
      </c>
      <c r="I274" s="351">
        <f t="shared" si="38"/>
        <v>3111.304164000001</v>
      </c>
      <c r="J274" s="351">
        <f t="shared" si="36"/>
        <v>0</v>
      </c>
      <c r="K274" s="293">
        <f>SUM('Employee Salary Payroll Tax '!I276:K276)</f>
        <v>103620.95</v>
      </c>
      <c r="L274" s="293">
        <f>'Employee Salary Payroll Tax '!H276</f>
        <v>0</v>
      </c>
      <c r="M274" s="293">
        <f t="shared" si="39"/>
        <v>785.22999999999593</v>
      </c>
      <c r="N274" s="359">
        <f t="shared" si="40"/>
        <v>0</v>
      </c>
      <c r="O274" s="331"/>
      <c r="P274" s="61"/>
      <c r="Q274" s="294"/>
      <c r="R274" s="292"/>
      <c r="S274" s="303"/>
    </row>
    <row r="275" spans="1:19" s="36" customFormat="1" ht="14.4">
      <c r="A275" s="36">
        <f t="shared" si="37"/>
        <v>260</v>
      </c>
      <c r="B275" s="526"/>
      <c r="C275" s="36" t="str">
        <f>VLOOKUP('Employee Salary Payroll Tax '!B277,'Employee Salary Payroll Tax '!$D$1:$E$7,2,FALSE)</f>
        <v>NonUnion</v>
      </c>
      <c r="D275" s="61">
        <f t="shared" si="33"/>
        <v>2.98E-2</v>
      </c>
      <c r="E275" s="351">
        <f>'Employee Salary Payroll Tax '!N277</f>
        <v>43377.27</v>
      </c>
      <c r="F275" s="351">
        <f t="shared" si="34"/>
        <v>44669.912645999997</v>
      </c>
      <c r="G275" s="352"/>
      <c r="H275" s="351">
        <f t="shared" si="35"/>
        <v>0</v>
      </c>
      <c r="I275" s="351">
        <f t="shared" si="38"/>
        <v>1292.6426460000002</v>
      </c>
      <c r="J275" s="351">
        <f t="shared" si="36"/>
        <v>0</v>
      </c>
      <c r="K275" s="293">
        <f>SUM('Employee Salary Payroll Tax '!I277:K277)</f>
        <v>39652.69</v>
      </c>
      <c r="L275" s="293">
        <f>'Employee Salary Payroll Tax '!H277</f>
        <v>0</v>
      </c>
      <c r="M275" s="293">
        <f t="shared" si="39"/>
        <v>3724.5799999999945</v>
      </c>
      <c r="N275" s="359">
        <f t="shared" si="40"/>
        <v>0</v>
      </c>
      <c r="O275" s="331"/>
      <c r="P275" s="61"/>
      <c r="Q275" s="294"/>
      <c r="R275" s="292"/>
      <c r="S275" s="303"/>
    </row>
    <row r="276" spans="1:19" s="36" customFormat="1" ht="14.4">
      <c r="A276" s="36">
        <f t="shared" si="37"/>
        <v>261</v>
      </c>
      <c r="B276" s="526"/>
      <c r="C276" s="36" t="str">
        <f>VLOOKUP('Employee Salary Payroll Tax '!B278,'Employee Salary Payroll Tax '!$D$1:$E$7,2,FALSE)</f>
        <v>NonUnion</v>
      </c>
      <c r="D276" s="61">
        <f t="shared" si="33"/>
        <v>2.98E-2</v>
      </c>
      <c r="E276" s="351">
        <f>'Employee Salary Payroll Tax '!N278</f>
        <v>61096.94</v>
      </c>
      <c r="F276" s="351">
        <f t="shared" si="34"/>
        <v>62917.628812000003</v>
      </c>
      <c r="G276" s="352"/>
      <c r="H276" s="351">
        <f t="shared" si="35"/>
        <v>0</v>
      </c>
      <c r="I276" s="351">
        <f t="shared" si="38"/>
        <v>1820.6888120000003</v>
      </c>
      <c r="J276" s="351">
        <f t="shared" si="36"/>
        <v>0</v>
      </c>
      <c r="K276" s="293">
        <f>SUM('Employee Salary Payroll Tax '!I278:K278)</f>
        <v>22908.5</v>
      </c>
      <c r="L276" s="293">
        <f>'Employee Salary Payroll Tax '!H278</f>
        <v>0</v>
      </c>
      <c r="M276" s="293">
        <f t="shared" si="39"/>
        <v>38188.44</v>
      </c>
      <c r="N276" s="359">
        <f t="shared" si="40"/>
        <v>0</v>
      </c>
      <c r="O276" s="331"/>
      <c r="P276" s="61"/>
      <c r="Q276" s="294"/>
      <c r="R276" s="292"/>
      <c r="S276" s="303"/>
    </row>
    <row r="277" spans="1:19" s="36" customFormat="1" ht="14.4">
      <c r="A277" s="36">
        <f t="shared" si="37"/>
        <v>262</v>
      </c>
      <c r="B277" s="526"/>
      <c r="C277" s="36" t="str">
        <f>VLOOKUP('Employee Salary Payroll Tax '!B279,'Employee Salary Payroll Tax '!$D$1:$E$7,2,FALSE)</f>
        <v>NonUnion</v>
      </c>
      <c r="D277" s="61">
        <f t="shared" si="33"/>
        <v>2.98E-2</v>
      </c>
      <c r="E277" s="351">
        <f>'Employee Salary Payroll Tax '!N279</f>
        <v>3852.71</v>
      </c>
      <c r="F277" s="351">
        <f t="shared" si="34"/>
        <v>3967.5207580000001</v>
      </c>
      <c r="G277" s="352"/>
      <c r="H277" s="351">
        <f t="shared" si="35"/>
        <v>3147.29</v>
      </c>
      <c r="I277" s="351">
        <f t="shared" si="38"/>
        <v>114.81075800000008</v>
      </c>
      <c r="J277" s="351">
        <f t="shared" si="36"/>
        <v>0.68886454800000052</v>
      </c>
      <c r="K277" s="293">
        <f>SUM('Employee Salary Payroll Tax '!I279:K279)</f>
        <v>3496.54</v>
      </c>
      <c r="L277" s="293">
        <f>'Employee Salary Payroll Tax '!H279</f>
        <v>0</v>
      </c>
      <c r="M277" s="293">
        <f t="shared" si="39"/>
        <v>356.17000000000007</v>
      </c>
      <c r="N277" s="359">
        <f t="shared" si="40"/>
        <v>0.62518135183772994</v>
      </c>
      <c r="O277" s="331"/>
      <c r="P277" s="61"/>
      <c r="Q277" s="294"/>
      <c r="R277" s="292"/>
      <c r="S277" s="303"/>
    </row>
    <row r="278" spans="1:19" s="36" customFormat="1" ht="14.4">
      <c r="A278" s="36">
        <f t="shared" si="37"/>
        <v>263</v>
      </c>
      <c r="B278" s="526"/>
      <c r="C278" s="36" t="str">
        <f>VLOOKUP('Employee Salary Payroll Tax '!B280,'Employee Salary Payroll Tax '!$D$1:$E$7,2,FALSE)</f>
        <v>NonUnion</v>
      </c>
      <c r="D278" s="61">
        <f t="shared" si="33"/>
        <v>2.98E-2</v>
      </c>
      <c r="E278" s="351">
        <f>'Employee Salary Payroll Tax '!N280</f>
        <v>73012.039999999994</v>
      </c>
      <c r="F278" s="351">
        <f t="shared" si="34"/>
        <v>75187.798792000001</v>
      </c>
      <c r="G278" s="352"/>
      <c r="H278" s="351">
        <f t="shared" si="35"/>
        <v>0</v>
      </c>
      <c r="I278" s="351">
        <f t="shared" si="38"/>
        <v>2175.7587920000078</v>
      </c>
      <c r="J278" s="351">
        <f t="shared" si="36"/>
        <v>0</v>
      </c>
      <c r="K278" s="293">
        <f>SUM('Employee Salary Payroll Tax '!I280:K280)</f>
        <v>23231.49</v>
      </c>
      <c r="L278" s="293">
        <f>'Employee Salary Payroll Tax '!H280</f>
        <v>0</v>
      </c>
      <c r="M278" s="293">
        <f t="shared" si="39"/>
        <v>49780.549999999988</v>
      </c>
      <c r="N278" s="359">
        <f t="shared" si="40"/>
        <v>0</v>
      </c>
      <c r="O278" s="331"/>
      <c r="P278" s="61"/>
      <c r="Q278" s="294"/>
      <c r="R278" s="292"/>
      <c r="S278" s="303"/>
    </row>
    <row r="279" spans="1:19" s="36" customFormat="1" ht="14.4">
      <c r="A279" s="36">
        <f t="shared" si="37"/>
        <v>264</v>
      </c>
      <c r="B279" s="526"/>
      <c r="C279" s="36" t="str">
        <f>VLOOKUP('Employee Salary Payroll Tax '!B281,'Employee Salary Payroll Tax '!$D$1:$E$7,2,FALSE)</f>
        <v>NonUnion</v>
      </c>
      <c r="D279" s="61">
        <f t="shared" si="33"/>
        <v>2.98E-2</v>
      </c>
      <c r="E279" s="351">
        <f>'Employee Salary Payroll Tax '!N281</f>
        <v>72682.960000000006</v>
      </c>
      <c r="F279" s="351">
        <f t="shared" si="34"/>
        <v>74848.912208000009</v>
      </c>
      <c r="G279" s="352"/>
      <c r="H279" s="351">
        <f t="shared" si="35"/>
        <v>0</v>
      </c>
      <c r="I279" s="351">
        <f t="shared" si="38"/>
        <v>2165.9522080000024</v>
      </c>
      <c r="J279" s="351">
        <f t="shared" si="36"/>
        <v>0</v>
      </c>
      <c r="K279" s="293">
        <f>SUM('Employee Salary Payroll Tax '!I281:K281)</f>
        <v>2.0000000000000018E-2</v>
      </c>
      <c r="L279" s="293">
        <f>'Employee Salary Payroll Tax '!H281</f>
        <v>0</v>
      </c>
      <c r="M279" s="293">
        <f t="shared" si="39"/>
        <v>72682.94</v>
      </c>
      <c r="N279" s="359">
        <f t="shared" si="40"/>
        <v>0</v>
      </c>
      <c r="O279" s="331"/>
      <c r="P279" s="61"/>
      <c r="Q279" s="294"/>
      <c r="R279" s="292"/>
      <c r="S279" s="303"/>
    </row>
    <row r="280" spans="1:19" s="36" customFormat="1" ht="14.4">
      <c r="A280" s="36">
        <f t="shared" si="37"/>
        <v>265</v>
      </c>
      <c r="B280" s="526"/>
      <c r="C280" s="36" t="str">
        <f>VLOOKUP('Employee Salary Payroll Tax '!B282,'Employee Salary Payroll Tax '!$D$1:$E$7,2,FALSE)</f>
        <v>IBEW</v>
      </c>
      <c r="D280" s="61">
        <f t="shared" si="33"/>
        <v>6.875E-3</v>
      </c>
      <c r="E280" s="351">
        <f>'Employee Salary Payroll Tax '!N282</f>
        <v>63937.599999999999</v>
      </c>
      <c r="F280" s="351">
        <f t="shared" si="34"/>
        <v>64377.170999999995</v>
      </c>
      <c r="G280" s="352"/>
      <c r="H280" s="351">
        <f t="shared" si="35"/>
        <v>0</v>
      </c>
      <c r="I280" s="351">
        <f t="shared" si="38"/>
        <v>439.57099999999627</v>
      </c>
      <c r="J280" s="351">
        <f t="shared" si="36"/>
        <v>0</v>
      </c>
      <c r="K280" s="293">
        <f>SUM('Employee Salary Payroll Tax '!I282:K282)</f>
        <v>48698.96</v>
      </c>
      <c r="L280" s="293">
        <f>'Employee Salary Payroll Tax '!H282</f>
        <v>0</v>
      </c>
      <c r="M280" s="293">
        <f t="shared" si="39"/>
        <v>15238.64</v>
      </c>
      <c r="N280" s="359">
        <f t="shared" si="40"/>
        <v>0</v>
      </c>
      <c r="O280" s="331"/>
      <c r="P280" s="61"/>
      <c r="Q280" s="294"/>
      <c r="R280" s="292"/>
      <c r="S280" s="303"/>
    </row>
    <row r="281" spans="1:19" s="36" customFormat="1" ht="14.4">
      <c r="A281" s="36">
        <f t="shared" si="37"/>
        <v>266</v>
      </c>
      <c r="B281" s="526"/>
      <c r="C281" s="36" t="str">
        <f>VLOOKUP('Employee Salary Payroll Tax '!B283,'Employee Salary Payroll Tax '!$D$1:$E$7,2,FALSE)</f>
        <v>NonUnion</v>
      </c>
      <c r="D281" s="61">
        <f t="shared" si="33"/>
        <v>2.98E-2</v>
      </c>
      <c r="E281" s="351">
        <f>'Employee Salary Payroll Tax '!N283</f>
        <v>25166.99</v>
      </c>
      <c r="F281" s="351">
        <f t="shared" si="34"/>
        <v>25916.966302000004</v>
      </c>
      <c r="G281" s="352"/>
      <c r="H281" s="351">
        <f t="shared" si="35"/>
        <v>0</v>
      </c>
      <c r="I281" s="351">
        <f t="shared" si="38"/>
        <v>749.97630200000276</v>
      </c>
      <c r="J281" s="351">
        <f t="shared" si="36"/>
        <v>0</v>
      </c>
      <c r="K281" s="293">
        <f>SUM('Employee Salary Payroll Tax '!I283:K283)</f>
        <v>21838.11</v>
      </c>
      <c r="L281" s="293">
        <f>'Employee Salary Payroll Tax '!H283</f>
        <v>0</v>
      </c>
      <c r="M281" s="293">
        <f t="shared" si="39"/>
        <v>3328.880000000001</v>
      </c>
      <c r="N281" s="359">
        <f t="shared" si="40"/>
        <v>0</v>
      </c>
      <c r="O281" s="331"/>
      <c r="P281" s="61"/>
      <c r="Q281" s="294"/>
      <c r="R281" s="292"/>
      <c r="S281" s="303"/>
    </row>
    <row r="282" spans="1:19" s="36" customFormat="1" ht="14.4">
      <c r="A282" s="36">
        <f t="shared" si="37"/>
        <v>267</v>
      </c>
      <c r="B282" s="526"/>
      <c r="C282" s="36" t="str">
        <f>VLOOKUP('Employee Salary Payroll Tax '!B284,'Employee Salary Payroll Tax '!$D$1:$E$7,2,FALSE)</f>
        <v>NonUnion</v>
      </c>
      <c r="D282" s="61">
        <f t="shared" si="33"/>
        <v>2.98E-2</v>
      </c>
      <c r="E282" s="351">
        <f>'Employee Salary Payroll Tax '!N284</f>
        <v>54943.33</v>
      </c>
      <c r="F282" s="351">
        <f t="shared" si="34"/>
        <v>56580.641234000002</v>
      </c>
      <c r="G282" s="352"/>
      <c r="H282" s="351">
        <f t="shared" si="35"/>
        <v>0</v>
      </c>
      <c r="I282" s="351">
        <f t="shared" si="38"/>
        <v>1637.3112340000007</v>
      </c>
      <c r="J282" s="351">
        <f t="shared" si="36"/>
        <v>0</v>
      </c>
      <c r="K282" s="293">
        <f>SUM('Employee Salary Payroll Tax '!I284:K284)</f>
        <v>12330.5</v>
      </c>
      <c r="L282" s="293">
        <f>'Employee Salary Payroll Tax '!H284</f>
        <v>3575.05</v>
      </c>
      <c r="M282" s="293">
        <f t="shared" si="39"/>
        <v>39037.78</v>
      </c>
      <c r="N282" s="359">
        <f t="shared" si="40"/>
        <v>0</v>
      </c>
      <c r="O282" s="331"/>
      <c r="P282" s="61"/>
      <c r="Q282" s="294"/>
      <c r="R282" s="292"/>
      <c r="S282" s="303"/>
    </row>
    <row r="283" spans="1:19" s="36" customFormat="1" ht="14.4">
      <c r="A283" s="36">
        <f t="shared" si="37"/>
        <v>268</v>
      </c>
      <c r="B283" s="526"/>
      <c r="C283" s="36" t="str">
        <f>VLOOKUP('Employee Salary Payroll Tax '!B285,'Employee Salary Payroll Tax '!$D$1:$E$7,2,FALSE)</f>
        <v>NonUnion</v>
      </c>
      <c r="D283" s="61">
        <f t="shared" si="33"/>
        <v>2.98E-2</v>
      </c>
      <c r="E283" s="351">
        <f>'Employee Salary Payroll Tax '!N285</f>
        <v>66576.17</v>
      </c>
      <c r="F283" s="351">
        <f t="shared" si="34"/>
        <v>68560.139865999998</v>
      </c>
      <c r="G283" s="352"/>
      <c r="H283" s="351">
        <f t="shared" si="35"/>
        <v>0</v>
      </c>
      <c r="I283" s="351">
        <f t="shared" si="38"/>
        <v>1983.9698659999995</v>
      </c>
      <c r="J283" s="351">
        <f t="shared" si="36"/>
        <v>0</v>
      </c>
      <c r="K283" s="293">
        <f>SUM('Employee Salary Payroll Tax '!I285:K285)</f>
        <v>11273.349999999999</v>
      </c>
      <c r="L283" s="293">
        <f>'Employee Salary Payroll Tax '!H285</f>
        <v>0</v>
      </c>
      <c r="M283" s="293">
        <f t="shared" si="39"/>
        <v>55302.82</v>
      </c>
      <c r="N283" s="359">
        <f t="shared" si="40"/>
        <v>0</v>
      </c>
      <c r="O283" s="331"/>
      <c r="P283" s="61"/>
      <c r="Q283" s="294"/>
      <c r="R283" s="292"/>
      <c r="S283" s="303"/>
    </row>
    <row r="284" spans="1:19" s="36" customFormat="1" ht="14.4">
      <c r="A284" s="36">
        <f t="shared" si="37"/>
        <v>269</v>
      </c>
      <c r="B284" s="526"/>
      <c r="C284" s="36" t="str">
        <f>VLOOKUP('Employee Salary Payroll Tax '!B286,'Employee Salary Payroll Tax '!$D$1:$E$7,2,FALSE)</f>
        <v>IBEW</v>
      </c>
      <c r="D284" s="61">
        <f t="shared" si="33"/>
        <v>6.875E-3</v>
      </c>
      <c r="E284" s="351">
        <f>'Employee Salary Payroll Tax '!N286</f>
        <v>16080.03</v>
      </c>
      <c r="F284" s="351">
        <f t="shared" si="34"/>
        <v>16190.580206250001</v>
      </c>
      <c r="G284" s="352"/>
      <c r="H284" s="351">
        <f t="shared" si="35"/>
        <v>0</v>
      </c>
      <c r="I284" s="351">
        <f t="shared" si="38"/>
        <v>110.55020624999997</v>
      </c>
      <c r="J284" s="351">
        <f t="shared" si="36"/>
        <v>0</v>
      </c>
      <c r="K284" s="293">
        <f>SUM('Employee Salary Payroll Tax '!I286:K286)</f>
        <v>15677.210000000001</v>
      </c>
      <c r="L284" s="293">
        <f>'Employee Salary Payroll Tax '!H286</f>
        <v>0</v>
      </c>
      <c r="M284" s="293">
        <f t="shared" si="39"/>
        <v>402.81999999999971</v>
      </c>
      <c r="N284" s="359">
        <f t="shared" si="40"/>
        <v>0</v>
      </c>
      <c r="O284" s="331"/>
      <c r="P284" s="61"/>
      <c r="Q284" s="294"/>
      <c r="R284" s="292"/>
      <c r="S284" s="303"/>
    </row>
    <row r="285" spans="1:19" s="36" customFormat="1" ht="14.4">
      <c r="A285" s="36">
        <f t="shared" si="37"/>
        <v>270</v>
      </c>
      <c r="B285" s="526"/>
      <c r="C285" s="36" t="str">
        <f>VLOOKUP('Employee Salary Payroll Tax '!B287,'Employee Salary Payroll Tax '!$D$1:$E$7,2,FALSE)</f>
        <v>NonUnion</v>
      </c>
      <c r="D285" s="61">
        <f t="shared" si="33"/>
        <v>2.98E-2</v>
      </c>
      <c r="E285" s="351">
        <f>'Employee Salary Payroll Tax '!N287</f>
        <v>11567.56</v>
      </c>
      <c r="F285" s="351">
        <f t="shared" si="34"/>
        <v>11912.273288</v>
      </c>
      <c r="G285" s="352"/>
      <c r="H285" s="351">
        <f t="shared" si="35"/>
        <v>0</v>
      </c>
      <c r="I285" s="351">
        <f t="shared" si="38"/>
        <v>344.71328800000083</v>
      </c>
      <c r="J285" s="351">
        <f t="shared" si="36"/>
        <v>0</v>
      </c>
      <c r="K285" s="293">
        <f>SUM('Employee Salary Payroll Tax '!I287:K287)</f>
        <v>11567.56</v>
      </c>
      <c r="L285" s="293">
        <f>'Employee Salary Payroll Tax '!H287</f>
        <v>0</v>
      </c>
      <c r="M285" s="293">
        <f t="shared" si="39"/>
        <v>0</v>
      </c>
      <c r="N285" s="359">
        <f t="shared" si="40"/>
        <v>0</v>
      </c>
      <c r="O285" s="331"/>
      <c r="P285" s="61"/>
      <c r="Q285" s="294"/>
      <c r="R285" s="292"/>
      <c r="S285" s="303"/>
    </row>
    <row r="286" spans="1:19" s="36" customFormat="1" ht="14.4">
      <c r="A286" s="36">
        <f t="shared" si="37"/>
        <v>271</v>
      </c>
      <c r="B286" s="526"/>
      <c r="C286" s="36" t="str">
        <f>VLOOKUP('Employee Salary Payroll Tax '!B288,'Employee Salary Payroll Tax '!$D$1:$E$7,2,FALSE)</f>
        <v>NonUnion</v>
      </c>
      <c r="D286" s="61">
        <f t="shared" si="33"/>
        <v>2.98E-2</v>
      </c>
      <c r="E286" s="351">
        <f>'Employee Salary Payroll Tax '!N288</f>
        <v>94740.97</v>
      </c>
      <c r="F286" s="351">
        <f t="shared" si="34"/>
        <v>97564.250906000001</v>
      </c>
      <c r="G286" s="352"/>
      <c r="H286" s="351">
        <f t="shared" si="35"/>
        <v>0</v>
      </c>
      <c r="I286" s="351">
        <f t="shared" si="38"/>
        <v>2823.280906</v>
      </c>
      <c r="J286" s="351">
        <f t="shared" si="36"/>
        <v>0</v>
      </c>
      <c r="K286" s="293">
        <f>SUM('Employee Salary Payroll Tax '!I288:K288)</f>
        <v>24283.66</v>
      </c>
      <c r="L286" s="293">
        <f>'Employee Salary Payroll Tax '!H288</f>
        <v>0</v>
      </c>
      <c r="M286" s="293">
        <f t="shared" si="39"/>
        <v>70457.31</v>
      </c>
      <c r="N286" s="359">
        <f t="shared" si="40"/>
        <v>0</v>
      </c>
      <c r="O286" s="331"/>
      <c r="P286" s="61"/>
      <c r="Q286" s="294"/>
      <c r="R286" s="292"/>
      <c r="S286" s="303"/>
    </row>
    <row r="287" spans="1:19" s="36" customFormat="1" ht="14.4">
      <c r="A287" s="36">
        <f t="shared" si="37"/>
        <v>272</v>
      </c>
      <c r="B287" s="526"/>
      <c r="C287" s="36" t="str">
        <f>VLOOKUP('Employee Salary Payroll Tax '!B289,'Employee Salary Payroll Tax '!$D$1:$E$7,2,FALSE)</f>
        <v>IBEW</v>
      </c>
      <c r="D287" s="61">
        <f t="shared" si="33"/>
        <v>6.875E-3</v>
      </c>
      <c r="E287" s="351">
        <f>'Employee Salary Payroll Tax '!N289</f>
        <v>60687.89</v>
      </c>
      <c r="F287" s="351">
        <f t="shared" si="34"/>
        <v>61105.119243749999</v>
      </c>
      <c r="G287" s="352"/>
      <c r="H287" s="351">
        <f t="shared" si="35"/>
        <v>0</v>
      </c>
      <c r="I287" s="351">
        <f t="shared" si="38"/>
        <v>417.22924375000002</v>
      </c>
      <c r="J287" s="351">
        <f t="shared" si="36"/>
        <v>0</v>
      </c>
      <c r="K287" s="293">
        <f>SUM('Employee Salary Payroll Tax '!I289:K289)</f>
        <v>16277.2</v>
      </c>
      <c r="L287" s="293">
        <f>'Employee Salary Payroll Tax '!H289</f>
        <v>0</v>
      </c>
      <c r="M287" s="293">
        <f t="shared" si="39"/>
        <v>44410.69</v>
      </c>
      <c r="N287" s="359">
        <f t="shared" si="40"/>
        <v>0</v>
      </c>
      <c r="O287" s="331"/>
      <c r="P287" s="61"/>
      <c r="Q287" s="294"/>
      <c r="R287" s="292"/>
      <c r="S287" s="303"/>
    </row>
    <row r="288" spans="1:19" s="36" customFormat="1" ht="14.4">
      <c r="A288" s="36">
        <f t="shared" si="37"/>
        <v>273</v>
      </c>
      <c r="B288" s="526"/>
      <c r="C288" s="36" t="str">
        <f>VLOOKUP('Employee Salary Payroll Tax '!B290,'Employee Salary Payroll Tax '!$D$1:$E$7,2,FALSE)</f>
        <v>NonUnion</v>
      </c>
      <c r="D288" s="61">
        <f t="shared" si="33"/>
        <v>2.98E-2</v>
      </c>
      <c r="E288" s="351">
        <f>'Employee Salary Payroll Tax '!N290</f>
        <v>34437.85</v>
      </c>
      <c r="F288" s="351">
        <f t="shared" si="34"/>
        <v>35464.097930000004</v>
      </c>
      <c r="G288" s="352"/>
      <c r="H288" s="351">
        <f t="shared" si="35"/>
        <v>0</v>
      </c>
      <c r="I288" s="351">
        <f t="shared" si="38"/>
        <v>1026.247930000005</v>
      </c>
      <c r="J288" s="351">
        <f t="shared" si="36"/>
        <v>0</v>
      </c>
      <c r="K288" s="293">
        <f>SUM('Employee Salary Payroll Tax '!I290:K290)</f>
        <v>2598.5699999999997</v>
      </c>
      <c r="L288" s="293">
        <f>'Employee Salary Payroll Tax '!H290</f>
        <v>0</v>
      </c>
      <c r="M288" s="293">
        <f t="shared" si="39"/>
        <v>31839.279999999999</v>
      </c>
      <c r="N288" s="359">
        <f t="shared" si="40"/>
        <v>0</v>
      </c>
      <c r="O288" s="331"/>
      <c r="P288" s="61"/>
      <c r="Q288" s="294"/>
      <c r="R288" s="292"/>
      <c r="S288" s="303"/>
    </row>
    <row r="289" spans="1:19" s="36" customFormat="1" ht="14.4">
      <c r="A289" s="36">
        <f t="shared" si="37"/>
        <v>274</v>
      </c>
      <c r="B289" s="526"/>
      <c r="C289" s="36" t="str">
        <f>VLOOKUP('Employee Salary Payroll Tax '!B291,'Employee Salary Payroll Tax '!$D$1:$E$7,2,FALSE)</f>
        <v>Not Assigned</v>
      </c>
      <c r="D289" s="61">
        <f t="shared" si="33"/>
        <v>0</v>
      </c>
      <c r="E289" s="351">
        <f>'Employee Salary Payroll Tax '!N291</f>
        <v>-1.18</v>
      </c>
      <c r="F289" s="351">
        <f t="shared" si="34"/>
        <v>-1.18</v>
      </c>
      <c r="G289" s="352"/>
      <c r="H289" s="351">
        <f t="shared" si="35"/>
        <v>7001.18</v>
      </c>
      <c r="I289" s="351">
        <f t="shared" si="38"/>
        <v>0</v>
      </c>
      <c r="J289" s="351">
        <f t="shared" si="36"/>
        <v>0</v>
      </c>
      <c r="K289" s="293">
        <f>SUM('Employee Salary Payroll Tax '!I291:K291)</f>
        <v>-266.23</v>
      </c>
      <c r="L289" s="293">
        <f>'Employee Salary Payroll Tax '!H291</f>
        <v>0</v>
      </c>
      <c r="M289" s="293">
        <f t="shared" si="39"/>
        <v>265.05</v>
      </c>
      <c r="N289" s="359">
        <f t="shared" si="40"/>
        <v>0</v>
      </c>
      <c r="O289" s="331"/>
      <c r="P289" s="61"/>
      <c r="Q289" s="294"/>
      <c r="R289" s="292"/>
      <c r="S289" s="303"/>
    </row>
    <row r="290" spans="1:19" s="36" customFormat="1" ht="14.4">
      <c r="A290" s="36">
        <f t="shared" si="37"/>
        <v>275</v>
      </c>
      <c r="B290" s="526"/>
      <c r="C290" s="36" t="str">
        <f>VLOOKUP('Employee Salary Payroll Tax '!B292,'Employee Salary Payroll Tax '!$D$1:$E$7,2,FALSE)</f>
        <v>IBEW</v>
      </c>
      <c r="D290" s="61">
        <f t="shared" si="33"/>
        <v>6.875E-3</v>
      </c>
      <c r="E290" s="351">
        <f>'Employee Salary Payroll Tax '!N292</f>
        <v>128525.82</v>
      </c>
      <c r="F290" s="351">
        <f t="shared" si="34"/>
        <v>129409.43501250001</v>
      </c>
      <c r="G290" s="352"/>
      <c r="H290" s="351">
        <f t="shared" si="35"/>
        <v>0</v>
      </c>
      <c r="I290" s="351">
        <f t="shared" si="38"/>
        <v>883.61501249999856</v>
      </c>
      <c r="J290" s="351">
        <f t="shared" si="36"/>
        <v>0</v>
      </c>
      <c r="K290" s="293">
        <f>SUM('Employee Salary Payroll Tax '!I292:K292)</f>
        <v>128438.53</v>
      </c>
      <c r="L290" s="293">
        <f>'Employee Salary Payroll Tax '!H292</f>
        <v>0</v>
      </c>
      <c r="M290" s="293">
        <f t="shared" si="39"/>
        <v>87.290000000008149</v>
      </c>
      <c r="N290" s="359">
        <f t="shared" si="40"/>
        <v>0</v>
      </c>
      <c r="O290" s="331"/>
      <c r="P290" s="61"/>
      <c r="Q290" s="294"/>
      <c r="R290" s="292"/>
      <c r="S290" s="303"/>
    </row>
    <row r="291" spans="1:19" s="36" customFormat="1" ht="14.4">
      <c r="A291" s="36">
        <f t="shared" si="37"/>
        <v>276</v>
      </c>
      <c r="B291" s="526"/>
      <c r="C291" s="36" t="str">
        <f>VLOOKUP('Employee Salary Payroll Tax '!B293,'Employee Salary Payroll Tax '!$D$1:$E$7,2,FALSE)</f>
        <v>IBEW</v>
      </c>
      <c r="D291" s="61">
        <f t="shared" si="33"/>
        <v>6.875E-3</v>
      </c>
      <c r="E291" s="351">
        <f>'Employee Salary Payroll Tax '!N293</f>
        <v>62409.04</v>
      </c>
      <c r="F291" s="351">
        <f t="shared" si="34"/>
        <v>62838.102149999999</v>
      </c>
      <c r="G291" s="352"/>
      <c r="H291" s="351">
        <f t="shared" si="35"/>
        <v>0</v>
      </c>
      <c r="I291" s="351">
        <f t="shared" si="38"/>
        <v>429.06214999999793</v>
      </c>
      <c r="J291" s="351">
        <f t="shared" si="36"/>
        <v>0</v>
      </c>
      <c r="K291" s="293">
        <f>SUM('Employee Salary Payroll Tax '!I293:K293)</f>
        <v>16696.099999999999</v>
      </c>
      <c r="L291" s="293">
        <f>'Employee Salary Payroll Tax '!H293</f>
        <v>0</v>
      </c>
      <c r="M291" s="293">
        <f t="shared" si="39"/>
        <v>45712.94</v>
      </c>
      <c r="N291" s="359">
        <f t="shared" si="40"/>
        <v>0</v>
      </c>
      <c r="O291" s="331"/>
      <c r="P291" s="61"/>
      <c r="Q291" s="294"/>
      <c r="R291" s="292"/>
      <c r="S291" s="303"/>
    </row>
    <row r="292" spans="1:19" s="36" customFormat="1" ht="14.4">
      <c r="A292" s="36">
        <f t="shared" si="37"/>
        <v>277</v>
      </c>
      <c r="B292" s="526"/>
      <c r="C292" s="36" t="str">
        <f>VLOOKUP('Employee Salary Payroll Tax '!B294,'Employee Salary Payroll Tax '!$D$1:$E$7,2,FALSE)</f>
        <v>IBEW</v>
      </c>
      <c r="D292" s="61">
        <f t="shared" si="33"/>
        <v>6.875E-3</v>
      </c>
      <c r="E292" s="351">
        <f>'Employee Salary Payroll Tax '!N294</f>
        <v>18176.2</v>
      </c>
      <c r="F292" s="351">
        <f t="shared" si="34"/>
        <v>18301.161375</v>
      </c>
      <c r="G292" s="352"/>
      <c r="H292" s="351">
        <f t="shared" si="35"/>
        <v>0</v>
      </c>
      <c r="I292" s="351">
        <f t="shared" si="38"/>
        <v>124.96137499999895</v>
      </c>
      <c r="J292" s="351">
        <f t="shared" si="36"/>
        <v>0</v>
      </c>
      <c r="K292" s="293">
        <f>SUM('Employee Salary Payroll Tax '!I294:K294)</f>
        <v>18176.2</v>
      </c>
      <c r="L292" s="293">
        <f>'Employee Salary Payroll Tax '!H294</f>
        <v>0</v>
      </c>
      <c r="M292" s="293">
        <f t="shared" si="39"/>
        <v>0</v>
      </c>
      <c r="N292" s="359">
        <f t="shared" si="40"/>
        <v>0</v>
      </c>
      <c r="O292" s="331"/>
      <c r="P292" s="61"/>
      <c r="Q292" s="294"/>
      <c r="R292" s="292"/>
      <c r="S292" s="303"/>
    </row>
    <row r="293" spans="1:19" s="36" customFormat="1" ht="14.4">
      <c r="A293" s="36">
        <f t="shared" si="37"/>
        <v>278</v>
      </c>
      <c r="B293" s="526"/>
      <c r="C293" s="36" t="str">
        <f>VLOOKUP('Employee Salary Payroll Tax '!B295,'Employee Salary Payroll Tax '!$D$1:$E$7,2,FALSE)</f>
        <v>NonUnion</v>
      </c>
      <c r="D293" s="61">
        <f t="shared" si="33"/>
        <v>2.98E-2</v>
      </c>
      <c r="E293" s="351">
        <f>'Employee Salary Payroll Tax '!N295</f>
        <v>89239.08</v>
      </c>
      <c r="F293" s="351">
        <f t="shared" si="34"/>
        <v>91898.404584000004</v>
      </c>
      <c r="G293" s="352"/>
      <c r="H293" s="351">
        <f t="shared" si="35"/>
        <v>0</v>
      </c>
      <c r="I293" s="351">
        <f t="shared" si="38"/>
        <v>2659.3245840000018</v>
      </c>
      <c r="J293" s="351">
        <f t="shared" si="36"/>
        <v>0</v>
      </c>
      <c r="K293" s="293">
        <f>SUM('Employee Salary Payroll Tax '!I295:K295)</f>
        <v>10235.64</v>
      </c>
      <c r="L293" s="293">
        <f>'Employee Salary Payroll Tax '!H295</f>
        <v>0</v>
      </c>
      <c r="M293" s="293">
        <f t="shared" si="39"/>
        <v>79003.44</v>
      </c>
      <c r="N293" s="359">
        <f t="shared" si="40"/>
        <v>0</v>
      </c>
      <c r="O293" s="331"/>
      <c r="P293" s="61"/>
      <c r="Q293" s="294"/>
      <c r="R293" s="292"/>
      <c r="S293" s="303"/>
    </row>
    <row r="294" spans="1:19" s="36" customFormat="1" ht="14.4">
      <c r="A294" s="36">
        <f t="shared" si="37"/>
        <v>279</v>
      </c>
      <c r="B294" s="526"/>
      <c r="C294" s="36" t="str">
        <f>VLOOKUP('Employee Salary Payroll Tax '!B296,'Employee Salary Payroll Tax '!$D$1:$E$7,2,FALSE)</f>
        <v>NonUnion</v>
      </c>
      <c r="D294" s="61">
        <f t="shared" si="33"/>
        <v>2.98E-2</v>
      </c>
      <c r="E294" s="351">
        <f>'Employee Salary Payroll Tax '!N296</f>
        <v>105520.86</v>
      </c>
      <c r="F294" s="351">
        <f t="shared" si="34"/>
        <v>108665.381628</v>
      </c>
      <c r="G294" s="352"/>
      <c r="H294" s="351">
        <f t="shared" si="35"/>
        <v>0</v>
      </c>
      <c r="I294" s="351">
        <f t="shared" si="38"/>
        <v>3144.5216280000022</v>
      </c>
      <c r="J294" s="351">
        <f t="shared" si="36"/>
        <v>0</v>
      </c>
      <c r="K294" s="293">
        <f>SUM('Employee Salary Payroll Tax '!I296:K296)</f>
        <v>25345.11</v>
      </c>
      <c r="L294" s="293">
        <f>'Employee Salary Payroll Tax '!H296</f>
        <v>0</v>
      </c>
      <c r="M294" s="293">
        <f t="shared" si="39"/>
        <v>80175.75</v>
      </c>
      <c r="N294" s="359">
        <f t="shared" si="40"/>
        <v>0</v>
      </c>
      <c r="O294" s="331"/>
      <c r="P294" s="61"/>
      <c r="Q294" s="294"/>
      <c r="R294" s="292"/>
      <c r="S294" s="303"/>
    </row>
    <row r="295" spans="1:19" s="36" customFormat="1" ht="14.4">
      <c r="A295" s="36">
        <f t="shared" si="37"/>
        <v>280</v>
      </c>
      <c r="B295" s="526"/>
      <c r="C295" s="36" t="str">
        <f>VLOOKUP('Employee Salary Payroll Tax '!B297,'Employee Salary Payroll Tax '!$D$1:$E$7,2,FALSE)</f>
        <v>IBEW</v>
      </c>
      <c r="D295" s="61">
        <f t="shared" si="33"/>
        <v>6.875E-3</v>
      </c>
      <c r="E295" s="351">
        <f>'Employee Salary Payroll Tax '!N297</f>
        <v>22699.64</v>
      </c>
      <c r="F295" s="351">
        <f t="shared" si="34"/>
        <v>22855.700024999998</v>
      </c>
      <c r="G295" s="352"/>
      <c r="H295" s="351">
        <f t="shared" si="35"/>
        <v>0</v>
      </c>
      <c r="I295" s="351">
        <f t="shared" si="38"/>
        <v>156.06002499999886</v>
      </c>
      <c r="J295" s="351">
        <f t="shared" si="36"/>
        <v>0</v>
      </c>
      <c r="K295" s="293">
        <f>SUM('Employee Salary Payroll Tax '!I297:K297)</f>
        <v>22699.640000000003</v>
      </c>
      <c r="L295" s="293">
        <f>'Employee Salary Payroll Tax '!H297</f>
        <v>0</v>
      </c>
      <c r="M295" s="293">
        <f t="shared" si="39"/>
        <v>-3.637978807091713E-12</v>
      </c>
      <c r="N295" s="359">
        <f t="shared" si="40"/>
        <v>0</v>
      </c>
      <c r="O295" s="331"/>
      <c r="P295" s="61"/>
      <c r="Q295" s="294"/>
      <c r="R295" s="292"/>
      <c r="S295" s="303"/>
    </row>
    <row r="296" spans="1:19" s="36" customFormat="1" ht="14.4">
      <c r="A296" s="36">
        <f t="shared" si="37"/>
        <v>281</v>
      </c>
      <c r="B296" s="526"/>
      <c r="C296" s="36" t="str">
        <f>VLOOKUP('Employee Salary Payroll Tax '!B298,'Employee Salary Payroll Tax '!$D$1:$E$7,2,FALSE)</f>
        <v>NonUnion</v>
      </c>
      <c r="D296" s="61">
        <f t="shared" si="33"/>
        <v>2.98E-2</v>
      </c>
      <c r="E296" s="351">
        <f>'Employee Salary Payroll Tax '!N298</f>
        <v>101628.62</v>
      </c>
      <c r="F296" s="351">
        <f t="shared" si="34"/>
        <v>104657.15287600001</v>
      </c>
      <c r="G296" s="352"/>
      <c r="H296" s="351">
        <f t="shared" si="35"/>
        <v>0</v>
      </c>
      <c r="I296" s="351">
        <f t="shared" si="38"/>
        <v>3028.532876000012</v>
      </c>
      <c r="J296" s="351">
        <f t="shared" si="36"/>
        <v>0</v>
      </c>
      <c r="K296" s="293">
        <f>SUM('Employee Salary Payroll Tax '!I298:K298)</f>
        <v>11501.23</v>
      </c>
      <c r="L296" s="293">
        <f>'Employee Salary Payroll Tax '!H298</f>
        <v>0</v>
      </c>
      <c r="M296" s="293">
        <f t="shared" si="39"/>
        <v>90127.39</v>
      </c>
      <c r="N296" s="359">
        <f t="shared" si="40"/>
        <v>0</v>
      </c>
      <c r="O296" s="331"/>
      <c r="P296" s="61"/>
      <c r="Q296" s="294"/>
      <c r="R296" s="292"/>
      <c r="S296" s="303"/>
    </row>
    <row r="297" spans="1:19" s="36" customFormat="1" ht="14.4">
      <c r="A297" s="36">
        <f t="shared" si="37"/>
        <v>282</v>
      </c>
      <c r="B297" s="526"/>
      <c r="C297" s="36" t="str">
        <f>VLOOKUP('Employee Salary Payroll Tax '!B299,'Employee Salary Payroll Tax '!$D$1:$E$7,2,FALSE)</f>
        <v>NonUnion</v>
      </c>
      <c r="D297" s="61">
        <f t="shared" si="33"/>
        <v>2.98E-2</v>
      </c>
      <c r="E297" s="351">
        <f>'Employee Salary Payroll Tax '!N299</f>
        <v>72932.58</v>
      </c>
      <c r="F297" s="351">
        <f t="shared" si="34"/>
        <v>75105.970884000009</v>
      </c>
      <c r="G297" s="352"/>
      <c r="H297" s="351">
        <f t="shared" si="35"/>
        <v>0</v>
      </c>
      <c r="I297" s="351">
        <f t="shared" si="38"/>
        <v>2173.3908840000076</v>
      </c>
      <c r="J297" s="351">
        <f t="shared" si="36"/>
        <v>0</v>
      </c>
      <c r="K297" s="293">
        <f>SUM('Employee Salary Payroll Tax '!I299:K299)</f>
        <v>34392.909999999996</v>
      </c>
      <c r="L297" s="293">
        <f>'Employee Salary Payroll Tax '!H299</f>
        <v>0</v>
      </c>
      <c r="M297" s="293">
        <f t="shared" si="39"/>
        <v>38539.670000000006</v>
      </c>
      <c r="N297" s="359">
        <f t="shared" si="40"/>
        <v>0</v>
      </c>
      <c r="O297" s="331"/>
      <c r="P297" s="61"/>
      <c r="Q297" s="294"/>
      <c r="R297" s="292"/>
      <c r="S297" s="303"/>
    </row>
    <row r="298" spans="1:19" s="36" customFormat="1" ht="14.4">
      <c r="A298" s="36">
        <f t="shared" si="37"/>
        <v>283</v>
      </c>
      <c r="B298" s="526"/>
      <c r="C298" s="36" t="str">
        <f>VLOOKUP('Employee Salary Payroll Tax '!B300,'Employee Salary Payroll Tax '!$D$1:$E$7,2,FALSE)</f>
        <v>NonUnion</v>
      </c>
      <c r="D298" s="61">
        <f t="shared" si="33"/>
        <v>2.98E-2</v>
      </c>
      <c r="E298" s="351">
        <f>'Employee Salary Payroll Tax '!N300</f>
        <v>119736.28</v>
      </c>
      <c r="F298" s="351">
        <f t="shared" si="34"/>
        <v>123304.42114400001</v>
      </c>
      <c r="G298" s="352"/>
      <c r="H298" s="351">
        <f t="shared" si="35"/>
        <v>0</v>
      </c>
      <c r="I298" s="351">
        <f t="shared" si="38"/>
        <v>3568.1411440000084</v>
      </c>
      <c r="J298" s="351">
        <f t="shared" si="36"/>
        <v>0</v>
      </c>
      <c r="K298" s="293">
        <f>SUM('Employee Salary Payroll Tax '!I300:K300)</f>
        <v>119736.28</v>
      </c>
      <c r="L298" s="293">
        <f>'Employee Salary Payroll Tax '!H300</f>
        <v>0</v>
      </c>
      <c r="M298" s="293">
        <f t="shared" si="39"/>
        <v>0</v>
      </c>
      <c r="N298" s="359">
        <f t="shared" si="40"/>
        <v>0</v>
      </c>
      <c r="O298" s="331"/>
      <c r="P298" s="61"/>
      <c r="Q298" s="294"/>
      <c r="R298" s="292"/>
      <c r="S298" s="303"/>
    </row>
    <row r="299" spans="1:19" s="36" customFormat="1" ht="14.4">
      <c r="A299" s="36">
        <f t="shared" si="37"/>
        <v>284</v>
      </c>
      <c r="B299" s="526"/>
      <c r="C299" s="36" t="str">
        <f>VLOOKUP('Employee Salary Payroll Tax '!B301,'Employee Salary Payroll Tax '!$D$1:$E$7,2,FALSE)</f>
        <v>UA</v>
      </c>
      <c r="D299" s="61">
        <f t="shared" si="33"/>
        <v>0.03</v>
      </c>
      <c r="E299" s="351">
        <f>'Employee Salary Payroll Tax '!N301</f>
        <v>88806.54</v>
      </c>
      <c r="F299" s="351">
        <f t="shared" si="34"/>
        <v>91470.736199999999</v>
      </c>
      <c r="G299" s="352"/>
      <c r="H299" s="351">
        <f t="shared" si="35"/>
        <v>0</v>
      </c>
      <c r="I299" s="351">
        <f t="shared" si="38"/>
        <v>2664.1962000000058</v>
      </c>
      <c r="J299" s="351">
        <f t="shared" si="36"/>
        <v>0</v>
      </c>
      <c r="K299" s="293">
        <f>SUM('Employee Salary Payroll Tax '!I301:K301)</f>
        <v>74232.179999999993</v>
      </c>
      <c r="L299" s="293">
        <f>'Employee Salary Payroll Tax '!H301</f>
        <v>0</v>
      </c>
      <c r="M299" s="293">
        <f t="shared" si="39"/>
        <v>14574.36</v>
      </c>
      <c r="N299" s="359">
        <f t="shared" si="40"/>
        <v>0</v>
      </c>
      <c r="O299" s="331"/>
      <c r="P299" s="61"/>
      <c r="Q299" s="294"/>
      <c r="R299" s="292"/>
      <c r="S299" s="303"/>
    </row>
    <row r="300" spans="1:19" s="36" customFormat="1" ht="14.4">
      <c r="A300" s="36">
        <f t="shared" si="37"/>
        <v>285</v>
      </c>
      <c r="B300" s="526"/>
      <c r="C300" s="36" t="str">
        <f>VLOOKUP('Employee Salary Payroll Tax '!B302,'Employee Salary Payroll Tax '!$D$1:$E$7,2,FALSE)</f>
        <v>UA</v>
      </c>
      <c r="D300" s="61">
        <f t="shared" si="33"/>
        <v>0.03</v>
      </c>
      <c r="E300" s="351">
        <f>'Employee Salary Payroll Tax '!N302</f>
        <v>79595.66</v>
      </c>
      <c r="F300" s="351">
        <f t="shared" si="34"/>
        <v>81983.529800000004</v>
      </c>
      <c r="G300" s="352"/>
      <c r="H300" s="351">
        <f t="shared" si="35"/>
        <v>0</v>
      </c>
      <c r="I300" s="351">
        <f t="shared" si="38"/>
        <v>2387.8698000000004</v>
      </c>
      <c r="J300" s="351">
        <f t="shared" si="36"/>
        <v>0</v>
      </c>
      <c r="K300" s="293">
        <f>SUM('Employee Salary Payroll Tax '!I302:K302)</f>
        <v>26353.45</v>
      </c>
      <c r="L300" s="293">
        <f>'Employee Salary Payroll Tax '!H302</f>
        <v>0</v>
      </c>
      <c r="M300" s="293">
        <f t="shared" si="39"/>
        <v>53242.210000000006</v>
      </c>
      <c r="N300" s="359">
        <f t="shared" si="40"/>
        <v>0</v>
      </c>
      <c r="O300" s="331"/>
      <c r="P300" s="61"/>
      <c r="Q300" s="294"/>
      <c r="R300" s="292"/>
      <c r="S300" s="303"/>
    </row>
    <row r="301" spans="1:19" s="36" customFormat="1" ht="14.4">
      <c r="A301" s="36">
        <f t="shared" si="37"/>
        <v>286</v>
      </c>
      <c r="B301" s="526"/>
      <c r="C301" s="36" t="str">
        <f>VLOOKUP('Employee Salary Payroll Tax '!B303,'Employee Salary Payroll Tax '!$D$1:$E$7,2,FALSE)</f>
        <v>IBEW</v>
      </c>
      <c r="D301" s="61">
        <f t="shared" si="33"/>
        <v>6.875E-3</v>
      </c>
      <c r="E301" s="351">
        <f>'Employee Salary Payroll Tax '!N303</f>
        <v>204718.06</v>
      </c>
      <c r="F301" s="351">
        <f t="shared" si="34"/>
        <v>206125.49666249999</v>
      </c>
      <c r="G301" s="352"/>
      <c r="H301" s="351">
        <f t="shared" si="35"/>
        <v>0</v>
      </c>
      <c r="I301" s="351">
        <f t="shared" si="38"/>
        <v>1407.4366624999966</v>
      </c>
      <c r="J301" s="351">
        <f t="shared" si="36"/>
        <v>0</v>
      </c>
      <c r="K301" s="293">
        <f>SUM('Employee Salary Payroll Tax '!I303:K303)</f>
        <v>168287.85</v>
      </c>
      <c r="L301" s="293">
        <f>'Employee Salary Payroll Tax '!H303</f>
        <v>0</v>
      </c>
      <c r="M301" s="293">
        <f t="shared" si="39"/>
        <v>36430.209999999992</v>
      </c>
      <c r="N301" s="359">
        <f t="shared" si="40"/>
        <v>0</v>
      </c>
      <c r="O301" s="331"/>
      <c r="P301" s="61"/>
      <c r="Q301" s="294"/>
      <c r="R301" s="292"/>
      <c r="S301" s="303"/>
    </row>
    <row r="302" spans="1:19" s="36" customFormat="1" ht="14.4">
      <c r="A302" s="36">
        <f t="shared" si="37"/>
        <v>287</v>
      </c>
      <c r="B302" s="526"/>
      <c r="C302" s="36" t="str">
        <f>VLOOKUP('Employee Salary Payroll Tax '!B304,'Employee Salary Payroll Tax '!$D$1:$E$7,2,FALSE)</f>
        <v>IBEW</v>
      </c>
      <c r="D302" s="61">
        <f t="shared" si="33"/>
        <v>6.875E-3</v>
      </c>
      <c r="E302" s="351">
        <f>'Employee Salary Payroll Tax '!N304</f>
        <v>39143.35</v>
      </c>
      <c r="F302" s="351">
        <f t="shared" si="34"/>
        <v>39412.460531249999</v>
      </c>
      <c r="G302" s="352"/>
      <c r="H302" s="351">
        <f t="shared" si="35"/>
        <v>0</v>
      </c>
      <c r="I302" s="351">
        <f t="shared" si="38"/>
        <v>269.11053125000035</v>
      </c>
      <c r="J302" s="351">
        <f t="shared" si="36"/>
        <v>0</v>
      </c>
      <c r="K302" s="293">
        <f>SUM('Employee Salary Payroll Tax '!I304:K304)</f>
        <v>38908.949999999997</v>
      </c>
      <c r="L302" s="293">
        <f>'Employee Salary Payroll Tax '!H304</f>
        <v>0</v>
      </c>
      <c r="M302" s="293">
        <f t="shared" si="39"/>
        <v>234.40000000000146</v>
      </c>
      <c r="N302" s="359">
        <f t="shared" si="40"/>
        <v>0</v>
      </c>
      <c r="O302" s="331"/>
      <c r="P302" s="61"/>
      <c r="Q302" s="294"/>
      <c r="R302" s="292"/>
      <c r="S302" s="303"/>
    </row>
    <row r="303" spans="1:19" s="36" customFormat="1" ht="14.4">
      <c r="A303" s="36">
        <f t="shared" si="37"/>
        <v>288</v>
      </c>
      <c r="B303" s="526"/>
      <c r="C303" s="36" t="str">
        <f>VLOOKUP('Employee Salary Payroll Tax '!B305,'Employee Salary Payroll Tax '!$D$1:$E$7,2,FALSE)</f>
        <v>NonUnion</v>
      </c>
      <c r="D303" s="61">
        <f t="shared" si="33"/>
        <v>2.98E-2</v>
      </c>
      <c r="E303" s="351">
        <f>'Employee Salary Payroll Tax '!N305</f>
        <v>42476.71</v>
      </c>
      <c r="F303" s="351">
        <f t="shared" si="34"/>
        <v>43742.515958000004</v>
      </c>
      <c r="G303" s="352"/>
      <c r="H303" s="351">
        <f t="shared" si="35"/>
        <v>0</v>
      </c>
      <c r="I303" s="351">
        <f t="shared" si="38"/>
        <v>1265.8059580000045</v>
      </c>
      <c r="J303" s="351">
        <f t="shared" si="36"/>
        <v>0</v>
      </c>
      <c r="K303" s="293">
        <f>SUM('Employee Salary Payroll Tax '!I305:K305)</f>
        <v>10054.91</v>
      </c>
      <c r="L303" s="293">
        <f>'Employee Salary Payroll Tax '!H305</f>
        <v>0</v>
      </c>
      <c r="M303" s="293">
        <f t="shared" si="39"/>
        <v>32421.8</v>
      </c>
      <c r="N303" s="359">
        <f t="shared" si="40"/>
        <v>0</v>
      </c>
      <c r="O303" s="331"/>
      <c r="P303" s="61"/>
      <c r="Q303" s="294"/>
      <c r="R303" s="292"/>
      <c r="S303" s="303"/>
    </row>
    <row r="304" spans="1:19" s="36" customFormat="1" ht="14.4">
      <c r="A304" s="36">
        <f t="shared" si="37"/>
        <v>289</v>
      </c>
      <c r="B304" s="526"/>
      <c r="C304" s="36" t="str">
        <f>VLOOKUP('Employee Salary Payroll Tax '!B306,'Employee Salary Payroll Tax '!$D$1:$E$7,2,FALSE)</f>
        <v>UA</v>
      </c>
      <c r="D304" s="61">
        <f t="shared" si="33"/>
        <v>0.03</v>
      </c>
      <c r="E304" s="351">
        <f>'Employee Salary Payroll Tax '!N306</f>
        <v>74501.11</v>
      </c>
      <c r="F304" s="351">
        <f t="shared" si="34"/>
        <v>76736.143299999996</v>
      </c>
      <c r="G304" s="352"/>
      <c r="H304" s="351">
        <f t="shared" si="35"/>
        <v>0</v>
      </c>
      <c r="I304" s="351">
        <f t="shared" si="38"/>
        <v>2235.0332999999955</v>
      </c>
      <c r="J304" s="351">
        <f t="shared" si="36"/>
        <v>0</v>
      </c>
      <c r="K304" s="293">
        <f>SUM('Employee Salary Payroll Tax '!I306:K306)</f>
        <v>66808.179999999993</v>
      </c>
      <c r="L304" s="293">
        <f>'Employee Salary Payroll Tax '!H306</f>
        <v>709.53</v>
      </c>
      <c r="M304" s="293">
        <f t="shared" si="39"/>
        <v>6983.4000000000078</v>
      </c>
      <c r="N304" s="359">
        <f t="shared" si="40"/>
        <v>0</v>
      </c>
      <c r="O304" s="331"/>
      <c r="P304" s="61"/>
      <c r="Q304" s="294"/>
      <c r="R304" s="292"/>
      <c r="S304" s="303"/>
    </row>
    <row r="305" spans="1:19" s="36" customFormat="1" ht="14.4">
      <c r="A305" s="36">
        <f t="shared" si="37"/>
        <v>290</v>
      </c>
      <c r="B305" s="526"/>
      <c r="C305" s="36" t="str">
        <f>VLOOKUP('Employee Salary Payroll Tax '!B307,'Employee Salary Payroll Tax '!$D$1:$E$7,2,FALSE)</f>
        <v>NonUnion</v>
      </c>
      <c r="D305" s="61">
        <f t="shared" si="33"/>
        <v>2.98E-2</v>
      </c>
      <c r="E305" s="351">
        <f>'Employee Salary Payroll Tax '!N307</f>
        <v>-0.01</v>
      </c>
      <c r="F305" s="351">
        <f t="shared" si="34"/>
        <v>-1.0298E-2</v>
      </c>
      <c r="G305" s="352"/>
      <c r="H305" s="351">
        <f t="shared" si="35"/>
        <v>7000.01</v>
      </c>
      <c r="I305" s="351">
        <f t="shared" si="38"/>
        <v>-2.9799999999999965E-4</v>
      </c>
      <c r="J305" s="351">
        <f t="shared" si="36"/>
        <v>-1.787999999999998E-6</v>
      </c>
      <c r="K305" s="293">
        <f>SUM('Employee Salary Payroll Tax '!I307:K307)</f>
        <v>77.45</v>
      </c>
      <c r="L305" s="293">
        <f>'Employee Salary Payroll Tax '!H307</f>
        <v>0</v>
      </c>
      <c r="M305" s="293">
        <f t="shared" si="39"/>
        <v>-77.460000000000008</v>
      </c>
      <c r="N305" s="359">
        <f t="shared" si="40"/>
        <v>1.3849444944487347E-2</v>
      </c>
      <c r="O305" s="331"/>
      <c r="P305" s="61"/>
      <c r="Q305" s="294"/>
      <c r="R305" s="292"/>
      <c r="S305" s="303"/>
    </row>
    <row r="306" spans="1:19" s="36" customFormat="1" ht="14.4">
      <c r="A306" s="36">
        <f t="shared" si="37"/>
        <v>291</v>
      </c>
      <c r="B306" s="526"/>
      <c r="C306" s="36" t="str">
        <f>VLOOKUP('Employee Salary Payroll Tax '!B308,'Employee Salary Payroll Tax '!$D$1:$E$7,2,FALSE)</f>
        <v>UA</v>
      </c>
      <c r="D306" s="61">
        <f t="shared" si="33"/>
        <v>0.03</v>
      </c>
      <c r="E306" s="351">
        <f>'Employee Salary Payroll Tax '!N308</f>
        <v>100454.06</v>
      </c>
      <c r="F306" s="351">
        <f t="shared" si="34"/>
        <v>103467.68180000001</v>
      </c>
      <c r="G306" s="352"/>
      <c r="H306" s="351">
        <f t="shared" si="35"/>
        <v>0</v>
      </c>
      <c r="I306" s="351">
        <f t="shared" si="38"/>
        <v>3013.6218000000081</v>
      </c>
      <c r="J306" s="351">
        <f t="shared" si="36"/>
        <v>0</v>
      </c>
      <c r="K306" s="293">
        <f>SUM('Employee Salary Payroll Tax '!I308:K308)</f>
        <v>78884.11</v>
      </c>
      <c r="L306" s="293">
        <f>'Employee Salary Payroll Tax '!H308</f>
        <v>0</v>
      </c>
      <c r="M306" s="293">
        <f t="shared" si="39"/>
        <v>21569.949999999997</v>
      </c>
      <c r="N306" s="359">
        <f t="shared" si="40"/>
        <v>0</v>
      </c>
      <c r="O306" s="331"/>
      <c r="P306" s="61"/>
      <c r="Q306" s="294"/>
      <c r="R306" s="292"/>
      <c r="S306" s="303"/>
    </row>
    <row r="307" spans="1:19" s="36" customFormat="1" ht="14.4">
      <c r="A307" s="36">
        <f t="shared" si="37"/>
        <v>292</v>
      </c>
      <c r="B307" s="526"/>
      <c r="C307" s="36" t="str">
        <f>VLOOKUP('Employee Salary Payroll Tax '!B309,'Employee Salary Payroll Tax '!$D$1:$E$7,2,FALSE)</f>
        <v>NonUnion</v>
      </c>
      <c r="D307" s="61">
        <f t="shared" si="33"/>
        <v>2.98E-2</v>
      </c>
      <c r="E307" s="351">
        <f>'Employee Salary Payroll Tax '!N309</f>
        <v>84195.03</v>
      </c>
      <c r="F307" s="351">
        <f t="shared" si="34"/>
        <v>86704.041894000009</v>
      </c>
      <c r="G307" s="352"/>
      <c r="H307" s="351">
        <f t="shared" si="35"/>
        <v>0</v>
      </c>
      <c r="I307" s="351">
        <f t="shared" si="38"/>
        <v>2509.0118940000102</v>
      </c>
      <c r="J307" s="351">
        <f t="shared" si="36"/>
        <v>0</v>
      </c>
      <c r="K307" s="293">
        <f>SUM('Employee Salary Payroll Tax '!I309:K309)</f>
        <v>29228.89</v>
      </c>
      <c r="L307" s="293">
        <f>'Employee Salary Payroll Tax '!H309</f>
        <v>0</v>
      </c>
      <c r="M307" s="293">
        <f t="shared" si="39"/>
        <v>54966.14</v>
      </c>
      <c r="N307" s="359">
        <f t="shared" si="40"/>
        <v>0</v>
      </c>
      <c r="O307" s="331"/>
      <c r="P307" s="61"/>
      <c r="Q307" s="294"/>
      <c r="R307" s="292"/>
      <c r="S307" s="303"/>
    </row>
    <row r="308" spans="1:19" s="36" customFormat="1" ht="14.4">
      <c r="A308" s="36">
        <f t="shared" si="37"/>
        <v>293</v>
      </c>
      <c r="B308" s="526"/>
      <c r="C308" s="36" t="str">
        <f>VLOOKUP('Employee Salary Payroll Tax '!B310,'Employee Salary Payroll Tax '!$D$1:$E$7,2,FALSE)</f>
        <v>NonUnion</v>
      </c>
      <c r="D308" s="61">
        <f t="shared" si="33"/>
        <v>2.98E-2</v>
      </c>
      <c r="E308" s="351">
        <f>'Employee Salary Payroll Tax '!N310</f>
        <v>79217.39</v>
      </c>
      <c r="F308" s="351">
        <f t="shared" si="34"/>
        <v>81578.068222000002</v>
      </c>
      <c r="G308" s="352"/>
      <c r="H308" s="351">
        <f t="shared" si="35"/>
        <v>0</v>
      </c>
      <c r="I308" s="351">
        <f t="shared" si="38"/>
        <v>2360.6782220000023</v>
      </c>
      <c r="J308" s="351">
        <f t="shared" si="36"/>
        <v>0</v>
      </c>
      <c r="K308" s="293">
        <f>SUM('Employee Salary Payroll Tax '!I310:K310)</f>
        <v>79046.97</v>
      </c>
      <c r="L308" s="293">
        <f>'Employee Salary Payroll Tax '!H310</f>
        <v>0</v>
      </c>
      <c r="M308" s="293">
        <f t="shared" si="39"/>
        <v>170.41999999999825</v>
      </c>
      <c r="N308" s="359">
        <f t="shared" si="40"/>
        <v>0</v>
      </c>
      <c r="O308" s="331"/>
      <c r="P308" s="61"/>
      <c r="Q308" s="294"/>
      <c r="R308" s="292"/>
      <c r="S308" s="303"/>
    </row>
    <row r="309" spans="1:19" s="36" customFormat="1" ht="14.4">
      <c r="A309" s="36">
        <f t="shared" si="37"/>
        <v>294</v>
      </c>
      <c r="B309" s="526"/>
      <c r="C309" s="36" t="str">
        <f>VLOOKUP('Employee Salary Payroll Tax '!B311,'Employee Salary Payroll Tax '!$D$1:$E$7,2,FALSE)</f>
        <v>NonUnion</v>
      </c>
      <c r="D309" s="61">
        <f t="shared" si="33"/>
        <v>2.98E-2</v>
      </c>
      <c r="E309" s="351">
        <f>'Employee Salary Payroll Tax '!N311</f>
        <v>120631.89</v>
      </c>
      <c r="F309" s="351">
        <f t="shared" si="34"/>
        <v>124226.72032200001</v>
      </c>
      <c r="G309" s="352"/>
      <c r="H309" s="351">
        <f t="shared" si="35"/>
        <v>0</v>
      </c>
      <c r="I309" s="351">
        <f t="shared" si="38"/>
        <v>3594.8303220000089</v>
      </c>
      <c r="J309" s="351">
        <f t="shared" si="36"/>
        <v>0</v>
      </c>
      <c r="K309" s="293">
        <f>SUM('Employee Salary Payroll Tax '!I311:K311)</f>
        <v>112506.67000000001</v>
      </c>
      <c r="L309" s="293">
        <f>'Employee Salary Payroll Tax '!H311</f>
        <v>0</v>
      </c>
      <c r="M309" s="293">
        <f t="shared" si="39"/>
        <v>8125.2199999999866</v>
      </c>
      <c r="N309" s="359">
        <f t="shared" si="40"/>
        <v>0</v>
      </c>
      <c r="O309" s="331"/>
      <c r="P309" s="61"/>
      <c r="Q309" s="294"/>
      <c r="R309" s="292"/>
      <c r="S309" s="303"/>
    </row>
    <row r="310" spans="1:19" s="36" customFormat="1" ht="14.4">
      <c r="A310" s="36">
        <f t="shared" si="37"/>
        <v>295</v>
      </c>
      <c r="B310" s="526"/>
      <c r="C310" s="36" t="str">
        <f>VLOOKUP('Employee Salary Payroll Tax '!B312,'Employee Salary Payroll Tax '!$D$1:$E$7,2,FALSE)</f>
        <v>NonUnion</v>
      </c>
      <c r="D310" s="61">
        <f t="shared" si="33"/>
        <v>2.98E-2</v>
      </c>
      <c r="E310" s="351">
        <f>'Employee Salary Payroll Tax '!N312</f>
        <v>92658.240000000005</v>
      </c>
      <c r="F310" s="351">
        <f t="shared" si="34"/>
        <v>95419.455552000014</v>
      </c>
      <c r="G310" s="352"/>
      <c r="H310" s="351">
        <f t="shared" si="35"/>
        <v>0</v>
      </c>
      <c r="I310" s="351">
        <f t="shared" si="38"/>
        <v>2761.2155520000088</v>
      </c>
      <c r="J310" s="351">
        <f t="shared" si="36"/>
        <v>0</v>
      </c>
      <c r="K310" s="293">
        <f>SUM('Employee Salary Payroll Tax '!I312:K312)</f>
        <v>26432.920000000002</v>
      </c>
      <c r="L310" s="293">
        <f>'Employee Salary Payroll Tax '!H312</f>
        <v>0</v>
      </c>
      <c r="M310" s="293">
        <f t="shared" si="39"/>
        <v>66225.320000000007</v>
      </c>
      <c r="N310" s="359">
        <f t="shared" si="40"/>
        <v>0</v>
      </c>
      <c r="O310" s="331"/>
      <c r="P310" s="61"/>
      <c r="Q310" s="294"/>
      <c r="R310" s="292"/>
      <c r="S310" s="303"/>
    </row>
    <row r="311" spans="1:19" s="36" customFormat="1" ht="14.4">
      <c r="A311" s="36">
        <f t="shared" si="37"/>
        <v>296</v>
      </c>
      <c r="B311" s="526"/>
      <c r="C311" s="36" t="str">
        <f>VLOOKUP('Employee Salary Payroll Tax '!B313,'Employee Salary Payroll Tax '!$D$1:$E$7,2,FALSE)</f>
        <v>IBEW</v>
      </c>
      <c r="D311" s="61">
        <f t="shared" si="33"/>
        <v>6.875E-3</v>
      </c>
      <c r="E311" s="351">
        <f>'Employee Salary Payroll Tax '!N313</f>
        <v>174300.36</v>
      </c>
      <c r="F311" s="351">
        <f t="shared" si="34"/>
        <v>175498.67497499997</v>
      </c>
      <c r="G311" s="352"/>
      <c r="H311" s="351">
        <f t="shared" si="35"/>
        <v>0</v>
      </c>
      <c r="I311" s="351">
        <f t="shared" si="38"/>
        <v>1198.3149749999866</v>
      </c>
      <c r="J311" s="351">
        <f t="shared" si="36"/>
        <v>0</v>
      </c>
      <c r="K311" s="293">
        <f>SUM('Employee Salary Payroll Tax '!I313:K313)</f>
        <v>159692.26999999999</v>
      </c>
      <c r="L311" s="293">
        <f>'Employee Salary Payroll Tax '!H313</f>
        <v>0</v>
      </c>
      <c r="M311" s="293">
        <f t="shared" si="39"/>
        <v>14608.089999999997</v>
      </c>
      <c r="N311" s="359">
        <f t="shared" si="40"/>
        <v>0</v>
      </c>
      <c r="O311" s="331"/>
      <c r="P311" s="61"/>
      <c r="Q311" s="294"/>
      <c r="R311" s="292"/>
      <c r="S311" s="303"/>
    </row>
    <row r="312" spans="1:19" s="36" customFormat="1" ht="14.4">
      <c r="A312" s="36">
        <f t="shared" si="37"/>
        <v>297</v>
      </c>
      <c r="B312" s="526"/>
      <c r="C312" s="36" t="str">
        <f>VLOOKUP('Employee Salary Payroll Tax '!B314,'Employee Salary Payroll Tax '!$D$1:$E$7,2,FALSE)</f>
        <v>IBEW</v>
      </c>
      <c r="D312" s="61">
        <f t="shared" si="33"/>
        <v>6.875E-3</v>
      </c>
      <c r="E312" s="351">
        <f>'Employee Salary Payroll Tax '!N314</f>
        <v>69428.320000000007</v>
      </c>
      <c r="F312" s="351">
        <f t="shared" si="34"/>
        <v>69905.6397</v>
      </c>
      <c r="G312" s="352"/>
      <c r="H312" s="351">
        <f t="shared" si="35"/>
        <v>0</v>
      </c>
      <c r="I312" s="351">
        <f t="shared" si="38"/>
        <v>477.31969999999274</v>
      </c>
      <c r="J312" s="351">
        <f t="shared" si="36"/>
        <v>0</v>
      </c>
      <c r="K312" s="293">
        <f>SUM('Employee Salary Payroll Tax '!I314:K314)</f>
        <v>0</v>
      </c>
      <c r="L312" s="293">
        <f>'Employee Salary Payroll Tax '!H314</f>
        <v>0</v>
      </c>
      <c r="M312" s="293">
        <f t="shared" si="39"/>
        <v>69428.320000000007</v>
      </c>
      <c r="N312" s="359">
        <f t="shared" si="40"/>
        <v>0</v>
      </c>
      <c r="O312" s="331"/>
      <c r="P312" s="61"/>
      <c r="Q312" s="294"/>
      <c r="R312" s="292"/>
      <c r="S312" s="303"/>
    </row>
    <row r="313" spans="1:19" s="36" customFormat="1" ht="14.4">
      <c r="A313" s="36">
        <f t="shared" si="37"/>
        <v>298</v>
      </c>
      <c r="B313" s="526"/>
      <c r="C313" s="36" t="str">
        <f>VLOOKUP('Employee Salary Payroll Tax '!B315,'Employee Salary Payroll Tax '!$D$1:$E$7,2,FALSE)</f>
        <v>IBEW</v>
      </c>
      <c r="D313" s="61">
        <f t="shared" si="33"/>
        <v>6.875E-3</v>
      </c>
      <c r="E313" s="351">
        <f>'Employee Salary Payroll Tax '!N315</f>
        <v>113663.91</v>
      </c>
      <c r="F313" s="351">
        <f t="shared" si="34"/>
        <v>114445.34938124999</v>
      </c>
      <c r="G313" s="352"/>
      <c r="H313" s="351">
        <f t="shared" si="35"/>
        <v>0</v>
      </c>
      <c r="I313" s="351">
        <f t="shared" si="38"/>
        <v>781.43938124999113</v>
      </c>
      <c r="J313" s="351">
        <f t="shared" si="36"/>
        <v>0</v>
      </c>
      <c r="K313" s="293">
        <f>SUM('Employee Salary Payroll Tax '!I315:K315)</f>
        <v>24846.48</v>
      </c>
      <c r="L313" s="293">
        <f>'Employee Salary Payroll Tax '!H315</f>
        <v>0</v>
      </c>
      <c r="M313" s="293">
        <f t="shared" si="39"/>
        <v>88817.430000000008</v>
      </c>
      <c r="N313" s="359">
        <f t="shared" si="40"/>
        <v>0</v>
      </c>
      <c r="O313" s="331"/>
      <c r="P313" s="61"/>
      <c r="Q313" s="294"/>
      <c r="R313" s="292"/>
      <c r="S313" s="303"/>
    </row>
    <row r="314" spans="1:19" s="36" customFormat="1" ht="14.4">
      <c r="A314" s="36">
        <f t="shared" si="37"/>
        <v>299</v>
      </c>
      <c r="B314" s="526"/>
      <c r="C314" s="36" t="str">
        <f>VLOOKUP('Employee Salary Payroll Tax '!B316,'Employee Salary Payroll Tax '!$D$1:$E$7,2,FALSE)</f>
        <v>IBEW</v>
      </c>
      <c r="D314" s="61">
        <f t="shared" si="33"/>
        <v>6.875E-3</v>
      </c>
      <c r="E314" s="351">
        <f>'Employee Salary Payroll Tax '!N316</f>
        <v>92010.44</v>
      </c>
      <c r="F314" s="351">
        <f t="shared" si="34"/>
        <v>92643.011775000006</v>
      </c>
      <c r="G314" s="352"/>
      <c r="H314" s="351">
        <f t="shared" si="35"/>
        <v>0</v>
      </c>
      <c r="I314" s="351">
        <f t="shared" si="38"/>
        <v>632.57177500000398</v>
      </c>
      <c r="J314" s="351">
        <f t="shared" si="36"/>
        <v>0</v>
      </c>
      <c r="K314" s="293">
        <f>SUM('Employee Salary Payroll Tax '!I316:K316)</f>
        <v>84633</v>
      </c>
      <c r="L314" s="293">
        <f>'Employee Salary Payroll Tax '!H316</f>
        <v>0</v>
      </c>
      <c r="M314" s="293">
        <f t="shared" si="39"/>
        <v>7377.4400000000023</v>
      </c>
      <c r="N314" s="359">
        <f t="shared" si="40"/>
        <v>0</v>
      </c>
      <c r="O314" s="331"/>
      <c r="P314" s="61"/>
      <c r="Q314" s="294"/>
      <c r="R314" s="292"/>
      <c r="S314" s="303"/>
    </row>
    <row r="315" spans="1:19" s="36" customFormat="1" ht="14.4">
      <c r="A315" s="36">
        <f t="shared" si="37"/>
        <v>300</v>
      </c>
      <c r="B315" s="526"/>
      <c r="C315" s="36" t="str">
        <f>VLOOKUP('Employee Salary Payroll Tax '!B317,'Employee Salary Payroll Tax '!$D$1:$E$7,2,FALSE)</f>
        <v>IBEW</v>
      </c>
      <c r="D315" s="61">
        <f t="shared" si="33"/>
        <v>6.875E-3</v>
      </c>
      <c r="E315" s="351">
        <f>'Employee Salary Payroll Tax '!N317</f>
        <v>152582.07</v>
      </c>
      <c r="F315" s="351">
        <f t="shared" si="34"/>
        <v>153631.07173125001</v>
      </c>
      <c r="G315" s="352"/>
      <c r="H315" s="351">
        <f t="shared" si="35"/>
        <v>0</v>
      </c>
      <c r="I315" s="351">
        <f t="shared" si="38"/>
        <v>1049.0017312499986</v>
      </c>
      <c r="J315" s="351">
        <f t="shared" si="36"/>
        <v>0</v>
      </c>
      <c r="K315" s="293">
        <f>SUM('Employee Salary Payroll Tax '!I317:K317)</f>
        <v>145597.82</v>
      </c>
      <c r="L315" s="293">
        <f>'Employee Salary Payroll Tax '!H317</f>
        <v>0</v>
      </c>
      <c r="M315" s="293">
        <f t="shared" si="39"/>
        <v>6984.25</v>
      </c>
      <c r="N315" s="359">
        <f t="shared" si="40"/>
        <v>0</v>
      </c>
      <c r="O315" s="331"/>
      <c r="P315" s="61"/>
      <c r="Q315" s="294"/>
      <c r="R315" s="292"/>
      <c r="S315" s="303"/>
    </row>
    <row r="316" spans="1:19" s="36" customFormat="1" ht="14.4">
      <c r="A316" s="36">
        <f t="shared" si="37"/>
        <v>301</v>
      </c>
      <c r="B316" s="526"/>
      <c r="C316" s="36" t="str">
        <f>VLOOKUP('Employee Salary Payroll Tax '!B318,'Employee Salary Payroll Tax '!$D$1:$E$7,2,FALSE)</f>
        <v>IBEW</v>
      </c>
      <c r="D316" s="61">
        <f t="shared" si="33"/>
        <v>6.875E-3</v>
      </c>
      <c r="E316" s="351">
        <f>'Employee Salary Payroll Tax '!N318</f>
        <v>5798.39</v>
      </c>
      <c r="F316" s="351">
        <f t="shared" si="34"/>
        <v>5838.2539312500003</v>
      </c>
      <c r="G316" s="352"/>
      <c r="H316" s="351">
        <f t="shared" si="35"/>
        <v>1201.6099999999997</v>
      </c>
      <c r="I316" s="351">
        <f t="shared" si="38"/>
        <v>39.863931249999951</v>
      </c>
      <c r="J316" s="351">
        <f t="shared" si="36"/>
        <v>0.23918358749999971</v>
      </c>
      <c r="K316" s="293">
        <f>SUM('Employee Salary Payroll Tax '!I318:K318)</f>
        <v>5798.39</v>
      </c>
      <c r="L316" s="293">
        <f>'Employee Salary Payroll Tax '!H318</f>
        <v>0</v>
      </c>
      <c r="M316" s="293">
        <f t="shared" si="39"/>
        <v>0</v>
      </c>
      <c r="N316" s="359">
        <f t="shared" si="40"/>
        <v>0.23918358745874971</v>
      </c>
      <c r="O316" s="331"/>
      <c r="P316" s="61"/>
      <c r="Q316" s="294"/>
      <c r="R316" s="292"/>
      <c r="S316" s="303"/>
    </row>
    <row r="317" spans="1:19" s="36" customFormat="1" ht="14.4">
      <c r="A317" s="36">
        <f t="shared" si="37"/>
        <v>302</v>
      </c>
      <c r="B317" s="526"/>
      <c r="C317" s="36" t="str">
        <f>VLOOKUP('Employee Salary Payroll Tax '!B319,'Employee Salary Payroll Tax '!$D$1:$E$7,2,FALSE)</f>
        <v>NonUnion</v>
      </c>
      <c r="D317" s="61">
        <f t="shared" si="33"/>
        <v>2.98E-2</v>
      </c>
      <c r="E317" s="351">
        <f>'Employee Salary Payroll Tax '!N319</f>
        <v>46653.56</v>
      </c>
      <c r="F317" s="351">
        <f t="shared" si="34"/>
        <v>48043.836087999996</v>
      </c>
      <c r="G317" s="352"/>
      <c r="H317" s="351">
        <f t="shared" si="35"/>
        <v>0</v>
      </c>
      <c r="I317" s="351">
        <f t="shared" si="38"/>
        <v>1390.2760879999987</v>
      </c>
      <c r="J317" s="351">
        <f t="shared" si="36"/>
        <v>0</v>
      </c>
      <c r="K317" s="293">
        <f>SUM('Employee Salary Payroll Tax '!I319:K319)</f>
        <v>7448.9500000000007</v>
      </c>
      <c r="L317" s="293">
        <f>'Employee Salary Payroll Tax '!H319</f>
        <v>0</v>
      </c>
      <c r="M317" s="293">
        <f t="shared" si="39"/>
        <v>39204.61</v>
      </c>
      <c r="N317" s="359">
        <f t="shared" si="40"/>
        <v>0</v>
      </c>
      <c r="O317" s="331"/>
      <c r="P317" s="61"/>
      <c r="Q317" s="294"/>
      <c r="R317" s="292"/>
      <c r="S317" s="303"/>
    </row>
    <row r="318" spans="1:19" s="36" customFormat="1" ht="14.4">
      <c r="A318" s="36">
        <f t="shared" si="37"/>
        <v>303</v>
      </c>
      <c r="B318" s="526"/>
      <c r="C318" s="36" t="str">
        <f>VLOOKUP('Employee Salary Payroll Tax '!B320,'Employee Salary Payroll Tax '!$D$1:$E$7,2,FALSE)</f>
        <v>NonUnion</v>
      </c>
      <c r="D318" s="61">
        <f t="shared" si="33"/>
        <v>2.98E-2</v>
      </c>
      <c r="E318" s="351">
        <f>'Employee Salary Payroll Tax '!N320</f>
        <v>103064</v>
      </c>
      <c r="F318" s="351">
        <f t="shared" si="34"/>
        <v>106135.30720000001</v>
      </c>
      <c r="G318" s="352"/>
      <c r="H318" s="351">
        <f t="shared" si="35"/>
        <v>0</v>
      </c>
      <c r="I318" s="351">
        <f t="shared" si="38"/>
        <v>3071.3072000000102</v>
      </c>
      <c r="J318" s="351">
        <f t="shared" si="36"/>
        <v>0</v>
      </c>
      <c r="K318" s="293">
        <f>SUM('Employee Salary Payroll Tax '!I320:K320)</f>
        <v>20979.070000000003</v>
      </c>
      <c r="L318" s="293">
        <f>'Employee Salary Payroll Tax '!H320</f>
        <v>0</v>
      </c>
      <c r="M318" s="293">
        <f t="shared" si="39"/>
        <v>82084.929999999993</v>
      </c>
      <c r="N318" s="359">
        <f t="shared" si="40"/>
        <v>0</v>
      </c>
      <c r="O318" s="331"/>
      <c r="P318" s="61"/>
      <c r="Q318" s="294"/>
      <c r="R318" s="292"/>
      <c r="S318" s="303"/>
    </row>
    <row r="319" spans="1:19" s="36" customFormat="1" ht="14.4">
      <c r="A319" s="36">
        <f t="shared" si="37"/>
        <v>304</v>
      </c>
      <c r="B319" s="526"/>
      <c r="C319" s="36" t="str">
        <f>VLOOKUP('Employee Salary Payroll Tax '!B321,'Employee Salary Payroll Tax '!$D$1:$E$7,2,FALSE)</f>
        <v>NonUnion</v>
      </c>
      <c r="D319" s="61">
        <f t="shared" si="33"/>
        <v>2.98E-2</v>
      </c>
      <c r="E319" s="351">
        <f>'Employee Salary Payroll Tax '!N321</f>
        <v>88658.37</v>
      </c>
      <c r="F319" s="351">
        <f t="shared" si="34"/>
        <v>91300.389425999994</v>
      </c>
      <c r="G319" s="352"/>
      <c r="H319" s="351">
        <f t="shared" si="35"/>
        <v>0</v>
      </c>
      <c r="I319" s="351">
        <f t="shared" si="38"/>
        <v>2642.0194259999989</v>
      </c>
      <c r="J319" s="351">
        <f t="shared" si="36"/>
        <v>0</v>
      </c>
      <c r="K319" s="293">
        <f>SUM('Employee Salary Payroll Tax '!I321:K321)</f>
        <v>13887.789999999999</v>
      </c>
      <c r="L319" s="293">
        <f>'Employee Salary Payroll Tax '!H321</f>
        <v>0</v>
      </c>
      <c r="M319" s="293">
        <f t="shared" si="39"/>
        <v>74770.58</v>
      </c>
      <c r="N319" s="359">
        <f t="shared" si="40"/>
        <v>0</v>
      </c>
      <c r="O319" s="331"/>
      <c r="P319" s="61"/>
      <c r="Q319" s="294"/>
      <c r="R319" s="292"/>
      <c r="S319" s="303"/>
    </row>
    <row r="320" spans="1:19" s="36" customFormat="1" ht="14.4">
      <c r="A320" s="36">
        <f t="shared" si="37"/>
        <v>305</v>
      </c>
      <c r="B320" s="526"/>
      <c r="C320" s="36" t="str">
        <f>VLOOKUP('Employee Salary Payroll Tax '!B322,'Employee Salary Payroll Tax '!$D$1:$E$7,2,FALSE)</f>
        <v>IBEW</v>
      </c>
      <c r="D320" s="61">
        <f t="shared" si="33"/>
        <v>6.875E-3</v>
      </c>
      <c r="E320" s="351">
        <f>'Employee Salary Payroll Tax '!N322</f>
        <v>11932.82</v>
      </c>
      <c r="F320" s="351">
        <f t="shared" si="34"/>
        <v>12014.858137499999</v>
      </c>
      <c r="G320" s="352"/>
      <c r="H320" s="351">
        <f t="shared" si="35"/>
        <v>0</v>
      </c>
      <c r="I320" s="351">
        <f t="shared" si="38"/>
        <v>82.038137499999721</v>
      </c>
      <c r="J320" s="351">
        <f t="shared" si="36"/>
        <v>0</v>
      </c>
      <c r="K320" s="293">
        <f>SUM('Employee Salary Payroll Tax '!I322:K322)</f>
        <v>11913.49</v>
      </c>
      <c r="L320" s="293">
        <f>'Employee Salary Payroll Tax '!H322</f>
        <v>0</v>
      </c>
      <c r="M320" s="293">
        <f t="shared" si="39"/>
        <v>19.329999999999927</v>
      </c>
      <c r="N320" s="359">
        <f t="shared" si="40"/>
        <v>0</v>
      </c>
      <c r="O320" s="331"/>
      <c r="P320" s="61"/>
      <c r="Q320" s="294"/>
      <c r="R320" s="292"/>
      <c r="S320" s="303"/>
    </row>
    <row r="321" spans="1:19" s="36" customFormat="1" ht="14.4">
      <c r="A321" s="36">
        <f t="shared" si="37"/>
        <v>306</v>
      </c>
      <c r="B321" s="526"/>
      <c r="C321" s="36" t="str">
        <f>VLOOKUP('Employee Salary Payroll Tax '!B323,'Employee Salary Payroll Tax '!$D$1:$E$7,2,FALSE)</f>
        <v>NonUnion</v>
      </c>
      <c r="D321" s="61">
        <f t="shared" si="33"/>
        <v>2.98E-2</v>
      </c>
      <c r="E321" s="351">
        <f>'Employee Salary Payroll Tax '!N323</f>
        <v>40109.39</v>
      </c>
      <c r="F321" s="351">
        <f t="shared" si="34"/>
        <v>41304.649821999999</v>
      </c>
      <c r="G321" s="352"/>
      <c r="H321" s="351">
        <f t="shared" si="35"/>
        <v>0</v>
      </c>
      <c r="I321" s="351">
        <f t="shared" si="38"/>
        <v>1195.259822</v>
      </c>
      <c r="J321" s="351">
        <f t="shared" si="36"/>
        <v>0</v>
      </c>
      <c r="K321" s="293">
        <f>SUM('Employee Salary Payroll Tax '!I323:K323)</f>
        <v>1594.06</v>
      </c>
      <c r="L321" s="293">
        <f>'Employee Salary Payroll Tax '!H323</f>
        <v>0</v>
      </c>
      <c r="M321" s="293">
        <f t="shared" si="39"/>
        <v>38515.33</v>
      </c>
      <c r="N321" s="359">
        <f t="shared" si="40"/>
        <v>0</v>
      </c>
      <c r="O321" s="331"/>
      <c r="P321" s="61"/>
      <c r="Q321" s="294"/>
      <c r="R321" s="292"/>
      <c r="S321" s="303"/>
    </row>
    <row r="322" spans="1:19" s="36" customFormat="1" ht="14.4">
      <c r="A322" s="36">
        <f t="shared" si="37"/>
        <v>307</v>
      </c>
      <c r="B322" s="526"/>
      <c r="C322" s="36" t="str">
        <f>VLOOKUP('Employee Salary Payroll Tax '!B324,'Employee Salary Payroll Tax '!$D$1:$E$7,2,FALSE)</f>
        <v>IBEW</v>
      </c>
      <c r="D322" s="61">
        <f t="shared" si="33"/>
        <v>6.875E-3</v>
      </c>
      <c r="E322" s="351">
        <f>'Employee Salary Payroll Tax '!N324</f>
        <v>40919.15</v>
      </c>
      <c r="F322" s="351">
        <f t="shared" si="34"/>
        <v>41200.469156250001</v>
      </c>
      <c r="G322" s="352"/>
      <c r="H322" s="351">
        <f t="shared" si="35"/>
        <v>0</v>
      </c>
      <c r="I322" s="351">
        <f t="shared" si="38"/>
        <v>281.31915624999965</v>
      </c>
      <c r="J322" s="351">
        <f t="shared" si="36"/>
        <v>0</v>
      </c>
      <c r="K322" s="293">
        <f>SUM('Employee Salary Payroll Tax '!I324:K324)</f>
        <v>40919.15</v>
      </c>
      <c r="L322" s="293">
        <f>'Employee Salary Payroll Tax '!H324</f>
        <v>0</v>
      </c>
      <c r="M322" s="293">
        <f t="shared" si="39"/>
        <v>0</v>
      </c>
      <c r="N322" s="359">
        <f t="shared" si="40"/>
        <v>0</v>
      </c>
      <c r="O322" s="331"/>
      <c r="P322" s="61"/>
      <c r="Q322" s="294"/>
      <c r="R322" s="292"/>
      <c r="S322" s="303"/>
    </row>
    <row r="323" spans="1:19" s="36" customFormat="1" ht="14.4">
      <c r="A323" s="36">
        <f t="shared" si="37"/>
        <v>308</v>
      </c>
      <c r="B323" s="526"/>
      <c r="C323" s="36" t="str">
        <f>VLOOKUP('Employee Salary Payroll Tax '!B325,'Employee Salary Payroll Tax '!$D$1:$E$7,2,FALSE)</f>
        <v>NonUnion</v>
      </c>
      <c r="D323" s="61">
        <f t="shared" si="33"/>
        <v>2.98E-2</v>
      </c>
      <c r="E323" s="351">
        <f>'Employee Salary Payroll Tax '!N325</f>
        <v>69041.13</v>
      </c>
      <c r="F323" s="351">
        <f t="shared" si="34"/>
        <v>71098.555674000003</v>
      </c>
      <c r="G323" s="352"/>
      <c r="H323" s="351">
        <f t="shared" si="35"/>
        <v>0</v>
      </c>
      <c r="I323" s="351">
        <f t="shared" si="38"/>
        <v>2057.4256739999983</v>
      </c>
      <c r="J323" s="351">
        <f t="shared" si="36"/>
        <v>0</v>
      </c>
      <c r="K323" s="293">
        <f>SUM('Employee Salary Payroll Tax '!I325:K325)</f>
        <v>69041.13</v>
      </c>
      <c r="L323" s="293">
        <f>'Employee Salary Payroll Tax '!H325</f>
        <v>0</v>
      </c>
      <c r="M323" s="293">
        <f t="shared" si="39"/>
        <v>0</v>
      </c>
      <c r="N323" s="359">
        <f t="shared" si="40"/>
        <v>0</v>
      </c>
      <c r="O323" s="331"/>
      <c r="P323" s="61"/>
      <c r="Q323" s="294"/>
      <c r="R323" s="292"/>
      <c r="S323" s="303"/>
    </row>
    <row r="324" spans="1:19" s="36" customFormat="1" ht="14.4">
      <c r="A324" s="36">
        <f t="shared" si="37"/>
        <v>309</v>
      </c>
      <c r="B324" s="526"/>
      <c r="C324" s="36" t="str">
        <f>VLOOKUP('Employee Salary Payroll Tax '!B326,'Employee Salary Payroll Tax '!$D$1:$E$7,2,FALSE)</f>
        <v>NonUnion</v>
      </c>
      <c r="D324" s="61">
        <f t="shared" si="33"/>
        <v>2.98E-2</v>
      </c>
      <c r="E324" s="351">
        <f>'Employee Salary Payroll Tax '!N326</f>
        <v>51899.95</v>
      </c>
      <c r="F324" s="351">
        <f t="shared" si="34"/>
        <v>53446.568509999997</v>
      </c>
      <c r="G324" s="352"/>
      <c r="H324" s="351">
        <f t="shared" si="35"/>
        <v>0</v>
      </c>
      <c r="I324" s="351">
        <f t="shared" si="38"/>
        <v>1546.6185100000002</v>
      </c>
      <c r="J324" s="351">
        <f t="shared" si="36"/>
        <v>0</v>
      </c>
      <c r="K324" s="293">
        <f>SUM('Employee Salary Payroll Tax '!I326:K326)</f>
        <v>3156.76</v>
      </c>
      <c r="L324" s="293">
        <f>'Employee Salary Payroll Tax '!H326</f>
        <v>0</v>
      </c>
      <c r="M324" s="293">
        <f t="shared" si="39"/>
        <v>48743.189999999995</v>
      </c>
      <c r="N324" s="359">
        <f t="shared" si="40"/>
        <v>0</v>
      </c>
      <c r="O324" s="331"/>
      <c r="P324" s="61"/>
      <c r="Q324" s="294"/>
      <c r="R324" s="292"/>
      <c r="S324" s="303"/>
    </row>
    <row r="325" spans="1:19" s="36" customFormat="1" ht="14.4">
      <c r="A325" s="36">
        <f t="shared" si="37"/>
        <v>310</v>
      </c>
      <c r="B325" s="526"/>
      <c r="C325" s="36" t="str">
        <f>VLOOKUP('Employee Salary Payroll Tax '!B327,'Employee Salary Payroll Tax '!$D$1:$E$7,2,FALSE)</f>
        <v>NonUnion</v>
      </c>
      <c r="D325" s="61">
        <f t="shared" si="33"/>
        <v>2.98E-2</v>
      </c>
      <c r="E325" s="351">
        <f>'Employee Salary Payroll Tax '!N327</f>
        <v>53547.49</v>
      </c>
      <c r="F325" s="351">
        <f t="shared" si="34"/>
        <v>55143.205201999997</v>
      </c>
      <c r="G325" s="352"/>
      <c r="H325" s="351">
        <f t="shared" si="35"/>
        <v>0</v>
      </c>
      <c r="I325" s="351">
        <f t="shared" si="38"/>
        <v>1595.7152019999994</v>
      </c>
      <c r="J325" s="351">
        <f t="shared" si="36"/>
        <v>0</v>
      </c>
      <c r="K325" s="293">
        <f>SUM('Employee Salary Payroll Tax '!I327:K327)</f>
        <v>44571.25</v>
      </c>
      <c r="L325" s="293">
        <f>'Employee Salary Payroll Tax '!H327</f>
        <v>1225.9100000000001</v>
      </c>
      <c r="M325" s="293">
        <f t="shared" si="39"/>
        <v>7750.3299999999981</v>
      </c>
      <c r="N325" s="359">
        <f t="shared" si="40"/>
        <v>0</v>
      </c>
      <c r="O325" s="331"/>
      <c r="P325" s="61"/>
      <c r="Q325" s="294"/>
      <c r="R325" s="292"/>
      <c r="S325" s="303"/>
    </row>
    <row r="326" spans="1:19" s="36" customFormat="1" ht="14.4">
      <c r="A326" s="36">
        <f t="shared" si="37"/>
        <v>311</v>
      </c>
      <c r="B326" s="526"/>
      <c r="C326" s="36" t="str">
        <f>VLOOKUP('Employee Salary Payroll Tax '!B328,'Employee Salary Payroll Tax '!$D$1:$E$7,2,FALSE)</f>
        <v>IBEW</v>
      </c>
      <c r="D326" s="61">
        <f t="shared" si="33"/>
        <v>6.875E-3</v>
      </c>
      <c r="E326" s="351">
        <f>'Employee Salary Payroll Tax '!N328</f>
        <v>48124.53</v>
      </c>
      <c r="F326" s="351">
        <f t="shared" si="34"/>
        <v>48455.386143749995</v>
      </c>
      <c r="G326" s="352"/>
      <c r="H326" s="351">
        <f t="shared" si="35"/>
        <v>0</v>
      </c>
      <c r="I326" s="351">
        <f t="shared" si="38"/>
        <v>330.85614374999568</v>
      </c>
      <c r="J326" s="351">
        <f t="shared" si="36"/>
        <v>0</v>
      </c>
      <c r="K326" s="293">
        <f>SUM('Employee Salary Payroll Tax '!I328:K328)</f>
        <v>1707.88</v>
      </c>
      <c r="L326" s="293">
        <f>'Employee Salary Payroll Tax '!H328</f>
        <v>0</v>
      </c>
      <c r="M326" s="293">
        <f t="shared" si="39"/>
        <v>46416.65</v>
      </c>
      <c r="N326" s="359">
        <f t="shared" si="40"/>
        <v>0</v>
      </c>
      <c r="O326" s="331"/>
      <c r="P326" s="61"/>
      <c r="Q326" s="294"/>
      <c r="R326" s="292"/>
      <c r="S326" s="303"/>
    </row>
    <row r="327" spans="1:19" s="36" customFormat="1" ht="14.4">
      <c r="A327" s="36">
        <f t="shared" si="37"/>
        <v>312</v>
      </c>
      <c r="B327" s="526"/>
      <c r="C327" s="36" t="str">
        <f>VLOOKUP('Employee Salary Payroll Tax '!B329,'Employee Salary Payroll Tax '!$D$1:$E$7,2,FALSE)</f>
        <v>IBEW</v>
      </c>
      <c r="D327" s="61">
        <f t="shared" si="33"/>
        <v>6.875E-3</v>
      </c>
      <c r="E327" s="351">
        <f>'Employee Salary Payroll Tax '!N329</f>
        <v>33546.5</v>
      </c>
      <c r="F327" s="351">
        <f t="shared" si="34"/>
        <v>33777.132187499999</v>
      </c>
      <c r="G327" s="352"/>
      <c r="H327" s="351">
        <f t="shared" si="35"/>
        <v>0</v>
      </c>
      <c r="I327" s="351">
        <f t="shared" si="38"/>
        <v>230.63218749999942</v>
      </c>
      <c r="J327" s="351">
        <f t="shared" si="36"/>
        <v>0</v>
      </c>
      <c r="K327" s="293">
        <f>SUM('Employee Salary Payroll Tax '!I329:K329)</f>
        <v>0</v>
      </c>
      <c r="L327" s="293">
        <f>'Employee Salary Payroll Tax '!H329</f>
        <v>0</v>
      </c>
      <c r="M327" s="293">
        <f t="shared" si="39"/>
        <v>33546.5</v>
      </c>
      <c r="N327" s="359">
        <f t="shared" si="40"/>
        <v>0</v>
      </c>
      <c r="O327" s="331"/>
      <c r="P327" s="61"/>
      <c r="Q327" s="294"/>
      <c r="R327" s="292"/>
      <c r="S327" s="303"/>
    </row>
    <row r="328" spans="1:19" s="36" customFormat="1" ht="14.4">
      <c r="A328" s="36">
        <f t="shared" si="37"/>
        <v>313</v>
      </c>
      <c r="B328" s="526"/>
      <c r="C328" s="36" t="str">
        <f>VLOOKUP('Employee Salary Payroll Tax '!B330,'Employee Salary Payroll Tax '!$D$1:$E$7,2,FALSE)</f>
        <v>Not Assigned</v>
      </c>
      <c r="D328" s="61">
        <f t="shared" si="33"/>
        <v>0</v>
      </c>
      <c r="E328" s="351">
        <f>'Employee Salary Payroll Tax '!N330</f>
        <v>0</v>
      </c>
      <c r="F328" s="351">
        <f t="shared" si="34"/>
        <v>0</v>
      </c>
      <c r="G328" s="352"/>
      <c r="H328" s="351">
        <f t="shared" si="35"/>
        <v>7000</v>
      </c>
      <c r="I328" s="351">
        <f t="shared" si="38"/>
        <v>0</v>
      </c>
      <c r="J328" s="351">
        <f t="shared" si="36"/>
        <v>0</v>
      </c>
      <c r="K328" s="293">
        <f>SUM('Employee Salary Payroll Tax '!I330:K330)</f>
        <v>0</v>
      </c>
      <c r="L328" s="293">
        <f>'Employee Salary Payroll Tax '!H330</f>
        <v>0</v>
      </c>
      <c r="M328" s="293">
        <f t="shared" si="39"/>
        <v>0</v>
      </c>
      <c r="N328" s="359">
        <f t="shared" si="40"/>
        <v>0</v>
      </c>
      <c r="O328" s="331"/>
      <c r="P328" s="61"/>
      <c r="Q328" s="294"/>
      <c r="R328" s="292"/>
      <c r="S328" s="303"/>
    </row>
    <row r="329" spans="1:19" s="36" customFormat="1" ht="14.4">
      <c r="A329" s="36">
        <f t="shared" si="37"/>
        <v>314</v>
      </c>
      <c r="B329" s="526"/>
      <c r="C329" s="36" t="str">
        <f>VLOOKUP('Employee Salary Payroll Tax '!B331,'Employee Salary Payroll Tax '!$D$1:$E$7,2,FALSE)</f>
        <v>NonUnion</v>
      </c>
      <c r="D329" s="61">
        <f t="shared" si="33"/>
        <v>2.98E-2</v>
      </c>
      <c r="E329" s="351">
        <f>'Employee Salary Payroll Tax '!N331</f>
        <v>77176.460000000006</v>
      </c>
      <c r="F329" s="351">
        <f t="shared" si="34"/>
        <v>79476.318508000011</v>
      </c>
      <c r="G329" s="352"/>
      <c r="H329" s="351">
        <f t="shared" si="35"/>
        <v>0</v>
      </c>
      <c r="I329" s="351">
        <f t="shared" si="38"/>
        <v>2299.8585080000048</v>
      </c>
      <c r="J329" s="351">
        <f t="shared" si="36"/>
        <v>0</v>
      </c>
      <c r="K329" s="293">
        <f>SUM('Employee Salary Payroll Tax '!I331:K331)</f>
        <v>75182.559999999998</v>
      </c>
      <c r="L329" s="293">
        <f>'Employee Salary Payroll Tax '!H331</f>
        <v>0</v>
      </c>
      <c r="M329" s="293">
        <f t="shared" si="39"/>
        <v>1993.9000000000087</v>
      </c>
      <c r="N329" s="359">
        <f t="shared" si="40"/>
        <v>0</v>
      </c>
      <c r="O329" s="331"/>
      <c r="P329" s="61"/>
      <c r="Q329" s="294"/>
      <c r="R329" s="292"/>
      <c r="S329" s="303"/>
    </row>
    <row r="330" spans="1:19" s="36" customFormat="1" ht="14.4">
      <c r="A330" s="36">
        <f t="shared" si="37"/>
        <v>315</v>
      </c>
      <c r="B330" s="526"/>
      <c r="C330" s="36" t="str">
        <f>VLOOKUP('Employee Salary Payroll Tax '!B332,'Employee Salary Payroll Tax '!$D$1:$E$7,2,FALSE)</f>
        <v>NonUnion</v>
      </c>
      <c r="D330" s="61">
        <f t="shared" si="33"/>
        <v>2.98E-2</v>
      </c>
      <c r="E330" s="351">
        <f>'Employee Salary Payroll Tax '!N332</f>
        <v>94052.07</v>
      </c>
      <c r="F330" s="351">
        <f t="shared" si="34"/>
        <v>96854.82168600001</v>
      </c>
      <c r="G330" s="352"/>
      <c r="H330" s="351">
        <f t="shared" si="35"/>
        <v>0</v>
      </c>
      <c r="I330" s="351">
        <f t="shared" si="38"/>
        <v>2802.7516860000032</v>
      </c>
      <c r="J330" s="351">
        <f t="shared" si="36"/>
        <v>0</v>
      </c>
      <c r="K330" s="293">
        <f>SUM('Employee Salary Payroll Tax '!I332:K332)</f>
        <v>7158.99</v>
      </c>
      <c r="L330" s="293">
        <f>'Employee Salary Payroll Tax '!H332</f>
        <v>0</v>
      </c>
      <c r="M330" s="293">
        <f t="shared" si="39"/>
        <v>86893.08</v>
      </c>
      <c r="N330" s="359">
        <f t="shared" si="40"/>
        <v>0</v>
      </c>
      <c r="O330" s="331"/>
      <c r="P330" s="61"/>
      <c r="Q330" s="294"/>
      <c r="R330" s="292"/>
      <c r="S330" s="303"/>
    </row>
    <row r="331" spans="1:19" s="36" customFormat="1" ht="14.4">
      <c r="A331" s="36">
        <f t="shared" si="37"/>
        <v>316</v>
      </c>
      <c r="B331" s="526"/>
      <c r="C331" s="36" t="str">
        <f>VLOOKUP('Employee Salary Payroll Tax '!B333,'Employee Salary Payroll Tax '!$D$1:$E$7,2,FALSE)</f>
        <v>UA</v>
      </c>
      <c r="D331" s="61">
        <f t="shared" si="33"/>
        <v>0.03</v>
      </c>
      <c r="E331" s="351">
        <f>'Employee Salary Payroll Tax '!N333</f>
        <v>66597.72</v>
      </c>
      <c r="F331" s="351">
        <f t="shared" si="34"/>
        <v>68595.651599999997</v>
      </c>
      <c r="G331" s="352"/>
      <c r="H331" s="351">
        <f t="shared" si="35"/>
        <v>0</v>
      </c>
      <c r="I331" s="351">
        <f t="shared" si="38"/>
        <v>1997.9315999999963</v>
      </c>
      <c r="J331" s="351">
        <f t="shared" si="36"/>
        <v>0</v>
      </c>
      <c r="K331" s="293">
        <f>SUM('Employee Salary Payroll Tax '!I333:K333)</f>
        <v>65982.690000000017</v>
      </c>
      <c r="L331" s="293">
        <f>'Employee Salary Payroll Tax '!H333</f>
        <v>41.4</v>
      </c>
      <c r="M331" s="293">
        <f t="shared" si="39"/>
        <v>573.62999999998431</v>
      </c>
      <c r="N331" s="359">
        <f t="shared" si="40"/>
        <v>0</v>
      </c>
      <c r="O331" s="331"/>
      <c r="P331" s="61"/>
      <c r="Q331" s="294"/>
      <c r="R331" s="292"/>
      <c r="S331" s="303"/>
    </row>
    <row r="332" spans="1:19" s="36" customFormat="1" ht="14.4">
      <c r="A332" s="36">
        <f t="shared" si="37"/>
        <v>317</v>
      </c>
      <c r="B332" s="526"/>
      <c r="C332" s="36" t="str">
        <f>VLOOKUP('Employee Salary Payroll Tax '!B334,'Employee Salary Payroll Tax '!$D$1:$E$7,2,FALSE)</f>
        <v>IBEW</v>
      </c>
      <c r="D332" s="61">
        <f t="shared" si="33"/>
        <v>6.875E-3</v>
      </c>
      <c r="E332" s="351">
        <f>'Employee Salary Payroll Tax '!N334</f>
        <v>30244.2</v>
      </c>
      <c r="F332" s="351">
        <f t="shared" si="34"/>
        <v>30452.128874999999</v>
      </c>
      <c r="G332" s="352"/>
      <c r="H332" s="351">
        <f t="shared" si="35"/>
        <v>0</v>
      </c>
      <c r="I332" s="351">
        <f t="shared" si="38"/>
        <v>207.92887499999779</v>
      </c>
      <c r="J332" s="351">
        <f t="shared" si="36"/>
        <v>0</v>
      </c>
      <c r="K332" s="293">
        <f>SUM('Employee Salary Payroll Tax '!I334:K334)</f>
        <v>30244.2</v>
      </c>
      <c r="L332" s="293">
        <f>'Employee Salary Payroll Tax '!H334</f>
        <v>0</v>
      </c>
      <c r="M332" s="293">
        <f t="shared" si="39"/>
        <v>0</v>
      </c>
      <c r="N332" s="359">
        <f t="shared" si="40"/>
        <v>0</v>
      </c>
      <c r="O332" s="331"/>
      <c r="P332" s="61"/>
      <c r="Q332" s="294"/>
      <c r="R332" s="292"/>
      <c r="S332" s="303"/>
    </row>
    <row r="333" spans="1:19" s="36" customFormat="1" ht="14.4">
      <c r="A333" s="36">
        <f t="shared" si="37"/>
        <v>318</v>
      </c>
      <c r="B333" s="526"/>
      <c r="C333" s="36" t="str">
        <f>VLOOKUP('Employee Salary Payroll Tax '!B335,'Employee Salary Payroll Tax '!$D$1:$E$7,2,FALSE)</f>
        <v>UA</v>
      </c>
      <c r="D333" s="61">
        <f t="shared" si="33"/>
        <v>0.03</v>
      </c>
      <c r="E333" s="351">
        <f>'Employee Salary Payroll Tax '!N335</f>
        <v>78029.84</v>
      </c>
      <c r="F333" s="351">
        <f t="shared" si="34"/>
        <v>80370.735199999996</v>
      </c>
      <c r="G333" s="352"/>
      <c r="H333" s="351">
        <f t="shared" si="35"/>
        <v>0</v>
      </c>
      <c r="I333" s="351">
        <f t="shared" si="38"/>
        <v>2340.895199999999</v>
      </c>
      <c r="J333" s="351">
        <f t="shared" si="36"/>
        <v>0</v>
      </c>
      <c r="K333" s="293">
        <f>SUM('Employee Salary Payroll Tax '!I335:K335)</f>
        <v>72167.22</v>
      </c>
      <c r="L333" s="293">
        <f>'Employee Salary Payroll Tax '!H335</f>
        <v>1256.56</v>
      </c>
      <c r="M333" s="293">
        <f t="shared" si="39"/>
        <v>4606.0599999999959</v>
      </c>
      <c r="N333" s="359">
        <f t="shared" si="40"/>
        <v>0</v>
      </c>
      <c r="O333" s="331"/>
      <c r="P333" s="61"/>
      <c r="Q333" s="294"/>
      <c r="R333" s="292"/>
      <c r="S333" s="303"/>
    </row>
    <row r="334" spans="1:19" s="36" customFormat="1" ht="14.4">
      <c r="A334" s="36">
        <f t="shared" si="37"/>
        <v>319</v>
      </c>
      <c r="B334" s="526"/>
      <c r="C334" s="36" t="str">
        <f>VLOOKUP('Employee Salary Payroll Tax '!B336,'Employee Salary Payroll Tax '!$D$1:$E$7,2,FALSE)</f>
        <v>NonUnion</v>
      </c>
      <c r="D334" s="61">
        <f t="shared" si="33"/>
        <v>2.98E-2</v>
      </c>
      <c r="E334" s="351">
        <f>'Employee Salary Payroll Tax '!N336</f>
        <v>59605.09</v>
      </c>
      <c r="F334" s="351">
        <f t="shared" si="34"/>
        <v>61381.321682000002</v>
      </c>
      <c r="G334" s="352"/>
      <c r="H334" s="351">
        <f t="shared" si="35"/>
        <v>0</v>
      </c>
      <c r="I334" s="351">
        <f t="shared" si="38"/>
        <v>1776.2316820000051</v>
      </c>
      <c r="J334" s="351">
        <f t="shared" si="36"/>
        <v>0</v>
      </c>
      <c r="K334" s="293">
        <f>SUM('Employee Salary Payroll Tax '!I336:K336)</f>
        <v>283.65999999999997</v>
      </c>
      <c r="L334" s="293">
        <f>'Employee Salary Payroll Tax '!H336</f>
        <v>0</v>
      </c>
      <c r="M334" s="293">
        <f t="shared" si="39"/>
        <v>59321.429999999993</v>
      </c>
      <c r="N334" s="359">
        <f t="shared" si="40"/>
        <v>0</v>
      </c>
      <c r="O334" s="331"/>
      <c r="P334" s="61"/>
      <c r="Q334" s="294"/>
      <c r="R334" s="292"/>
      <c r="S334" s="303"/>
    </row>
    <row r="335" spans="1:19" s="36" customFormat="1" ht="14.4">
      <c r="A335" s="36">
        <f t="shared" si="37"/>
        <v>320</v>
      </c>
      <c r="B335" s="526"/>
      <c r="C335" s="36" t="str">
        <f>VLOOKUP('Employee Salary Payroll Tax '!B337,'Employee Salary Payroll Tax '!$D$1:$E$7,2,FALSE)</f>
        <v>NonUnion</v>
      </c>
      <c r="D335" s="61">
        <f t="shared" si="33"/>
        <v>2.98E-2</v>
      </c>
      <c r="E335" s="351">
        <f>'Employee Salary Payroll Tax '!N337</f>
        <v>57232.07</v>
      </c>
      <c r="F335" s="351">
        <f t="shared" si="34"/>
        <v>58937.585686000006</v>
      </c>
      <c r="G335" s="352"/>
      <c r="H335" s="351">
        <f t="shared" si="35"/>
        <v>0</v>
      </c>
      <c r="I335" s="351">
        <f t="shared" si="38"/>
        <v>1705.5156860000061</v>
      </c>
      <c r="J335" s="351">
        <f t="shared" si="36"/>
        <v>0</v>
      </c>
      <c r="K335" s="293">
        <f>SUM('Employee Salary Payroll Tax '!I337:K337)</f>
        <v>57232.07</v>
      </c>
      <c r="L335" s="293">
        <f>'Employee Salary Payroll Tax '!H337</f>
        <v>0</v>
      </c>
      <c r="M335" s="293">
        <f t="shared" si="39"/>
        <v>0</v>
      </c>
      <c r="N335" s="359">
        <f t="shared" si="40"/>
        <v>0</v>
      </c>
      <c r="O335" s="331"/>
      <c r="P335" s="61"/>
      <c r="Q335" s="294"/>
      <c r="R335" s="292"/>
      <c r="S335" s="303"/>
    </row>
    <row r="336" spans="1:19" s="36" customFormat="1" ht="14.4">
      <c r="A336" s="36">
        <f t="shared" si="37"/>
        <v>321</v>
      </c>
      <c r="B336" s="526"/>
      <c r="C336" s="36" t="str">
        <f>VLOOKUP('Employee Salary Payroll Tax '!B338,'Employee Salary Payroll Tax '!$D$1:$E$7,2,FALSE)</f>
        <v>IBEW</v>
      </c>
      <c r="D336" s="61">
        <f t="shared" ref="D336:D399" si="41">VLOOKUP(C336,C$9:D$12,2)</f>
        <v>6.875E-3</v>
      </c>
      <c r="E336" s="351">
        <f>'Employee Salary Payroll Tax '!N338</f>
        <v>101138.92</v>
      </c>
      <c r="F336" s="351">
        <f t="shared" ref="F336:F399" si="42">E336*(1+D336)</f>
        <v>101834.25007499999</v>
      </c>
      <c r="G336" s="352"/>
      <c r="H336" s="351">
        <f t="shared" ref="H336:H399" si="43">IF(E336&gt;$H$12,0,$H$12-E336)</f>
        <v>0</v>
      </c>
      <c r="I336" s="351">
        <f t="shared" si="38"/>
        <v>695.33007499999076</v>
      </c>
      <c r="J336" s="351">
        <f t="shared" ref="J336:J399" si="44">IF(H336&gt;I336,I336*$J$12,H336*$J$12)</f>
        <v>0</v>
      </c>
      <c r="K336" s="293">
        <f>SUM('Employee Salary Payroll Tax '!I338:K338)</f>
        <v>51384.27</v>
      </c>
      <c r="L336" s="293">
        <f>'Employee Salary Payroll Tax '!H338</f>
        <v>0</v>
      </c>
      <c r="M336" s="293">
        <f t="shared" si="39"/>
        <v>49754.65</v>
      </c>
      <c r="N336" s="359">
        <f t="shared" si="40"/>
        <v>0</v>
      </c>
      <c r="O336" s="331"/>
      <c r="P336" s="61"/>
      <c r="Q336" s="294"/>
      <c r="R336" s="292"/>
      <c r="S336" s="303"/>
    </row>
    <row r="337" spans="1:19" s="36" customFormat="1" ht="14.4">
      <c r="A337" s="36">
        <f t="shared" ref="A337:A400" si="45">+A336+1</f>
        <v>322</v>
      </c>
      <c r="B337" s="526"/>
      <c r="C337" s="36" t="str">
        <f>VLOOKUP('Employee Salary Payroll Tax '!B339,'Employee Salary Payroll Tax '!$D$1:$E$7,2,FALSE)</f>
        <v>IBEW</v>
      </c>
      <c r="D337" s="61">
        <f t="shared" si="41"/>
        <v>6.875E-3</v>
      </c>
      <c r="E337" s="351">
        <f>'Employee Salary Payroll Tax '!N339</f>
        <v>64577.82</v>
      </c>
      <c r="F337" s="351">
        <f t="shared" si="42"/>
        <v>65021.792512499997</v>
      </c>
      <c r="G337" s="352"/>
      <c r="H337" s="351">
        <f t="shared" si="43"/>
        <v>0</v>
      </c>
      <c r="I337" s="351">
        <f t="shared" ref="I337:I400" si="46">F337-E337</f>
        <v>443.97251249999681</v>
      </c>
      <c r="J337" s="351">
        <f t="shared" si="44"/>
        <v>0</v>
      </c>
      <c r="K337" s="293">
        <f>SUM('Employee Salary Payroll Tax '!I339:K339)</f>
        <v>24407.230000000003</v>
      </c>
      <c r="L337" s="293">
        <f>'Employee Salary Payroll Tax '!H339</f>
        <v>0</v>
      </c>
      <c r="M337" s="293">
        <f t="shared" ref="M337:M400" si="47">E337-K337-L337</f>
        <v>40170.589999999997</v>
      </c>
      <c r="N337" s="359">
        <f t="shared" ref="N337:N400" si="48">J337*K337/(SUM(K337:M337)+0.000001)</f>
        <v>0</v>
      </c>
      <c r="O337" s="331"/>
      <c r="P337" s="61"/>
      <c r="Q337" s="294"/>
      <c r="R337" s="292"/>
      <c r="S337" s="303"/>
    </row>
    <row r="338" spans="1:19" s="36" customFormat="1" ht="14.4">
      <c r="A338" s="36">
        <f t="shared" si="45"/>
        <v>323</v>
      </c>
      <c r="B338" s="526"/>
      <c r="C338" s="36" t="str">
        <f>VLOOKUP('Employee Salary Payroll Tax '!B340,'Employee Salary Payroll Tax '!$D$1:$E$7,2,FALSE)</f>
        <v>NonUnion</v>
      </c>
      <c r="D338" s="61">
        <f t="shared" si="41"/>
        <v>2.98E-2</v>
      </c>
      <c r="E338" s="351">
        <f>'Employee Salary Payroll Tax '!N340</f>
        <v>72888.94</v>
      </c>
      <c r="F338" s="351">
        <f t="shared" si="42"/>
        <v>75061.030412000007</v>
      </c>
      <c r="G338" s="352"/>
      <c r="H338" s="351">
        <f t="shared" si="43"/>
        <v>0</v>
      </c>
      <c r="I338" s="351">
        <f t="shared" si="46"/>
        <v>2172.090412000005</v>
      </c>
      <c r="J338" s="351">
        <f t="shared" si="44"/>
        <v>0</v>
      </c>
      <c r="K338" s="293">
        <f>SUM('Employee Salary Payroll Tax '!I340:K340)</f>
        <v>16498.159999999996</v>
      </c>
      <c r="L338" s="293">
        <f>'Employee Salary Payroll Tax '!H340</f>
        <v>0</v>
      </c>
      <c r="M338" s="293">
        <f t="shared" si="47"/>
        <v>56390.780000000006</v>
      </c>
      <c r="N338" s="359">
        <f t="shared" si="48"/>
        <v>0</v>
      </c>
      <c r="O338" s="331"/>
      <c r="P338" s="61"/>
      <c r="Q338" s="294"/>
      <c r="R338" s="292"/>
      <c r="S338" s="303"/>
    </row>
    <row r="339" spans="1:19" s="36" customFormat="1" ht="14.4">
      <c r="A339" s="36">
        <f t="shared" si="45"/>
        <v>324</v>
      </c>
      <c r="B339" s="526"/>
      <c r="C339" s="36" t="str">
        <f>VLOOKUP('Employee Salary Payroll Tax '!B341,'Employee Salary Payroll Tax '!$D$1:$E$7,2,FALSE)</f>
        <v>IBEW</v>
      </c>
      <c r="D339" s="61">
        <f t="shared" si="41"/>
        <v>6.875E-3</v>
      </c>
      <c r="E339" s="351">
        <f>'Employee Salary Payroll Tax '!N341</f>
        <v>125773.26</v>
      </c>
      <c r="F339" s="351">
        <f t="shared" si="42"/>
        <v>126637.95116249999</v>
      </c>
      <c r="G339" s="352"/>
      <c r="H339" s="351">
        <f t="shared" si="43"/>
        <v>0</v>
      </c>
      <c r="I339" s="351">
        <f t="shared" si="46"/>
        <v>864.69116249999206</v>
      </c>
      <c r="J339" s="351">
        <f t="shared" si="44"/>
        <v>0</v>
      </c>
      <c r="K339" s="293">
        <f>SUM('Employee Salary Payroll Tax '!I341:K341)</f>
        <v>125205</v>
      </c>
      <c r="L339" s="293">
        <f>'Employee Salary Payroll Tax '!H341</f>
        <v>0</v>
      </c>
      <c r="M339" s="293">
        <f t="shared" si="47"/>
        <v>568.25999999999476</v>
      </c>
      <c r="N339" s="359">
        <f t="shared" si="48"/>
        <v>0</v>
      </c>
      <c r="O339" s="331"/>
      <c r="P339" s="61"/>
      <c r="Q339" s="294"/>
      <c r="R339" s="292"/>
      <c r="S339" s="303"/>
    </row>
    <row r="340" spans="1:19" s="36" customFormat="1" ht="14.4">
      <c r="A340" s="36">
        <f t="shared" si="45"/>
        <v>325</v>
      </c>
      <c r="B340" s="526"/>
      <c r="C340" s="36" t="str">
        <f>VLOOKUP('Employee Salary Payroll Tax '!B342,'Employee Salary Payroll Tax '!$D$1:$E$7,2,FALSE)</f>
        <v>NonUnion</v>
      </c>
      <c r="D340" s="61">
        <f t="shared" si="41"/>
        <v>2.98E-2</v>
      </c>
      <c r="E340" s="351">
        <f>'Employee Salary Payroll Tax '!N342</f>
        <v>32482.76</v>
      </c>
      <c r="F340" s="351">
        <f t="shared" si="42"/>
        <v>33450.746248000003</v>
      </c>
      <c r="G340" s="352"/>
      <c r="H340" s="351">
        <f t="shared" si="43"/>
        <v>0</v>
      </c>
      <c r="I340" s="351">
        <f t="shared" si="46"/>
        <v>967.98624800000471</v>
      </c>
      <c r="J340" s="351">
        <f t="shared" si="44"/>
        <v>0</v>
      </c>
      <c r="K340" s="293">
        <f>SUM('Employee Salary Payroll Tax '!I342:K342)</f>
        <v>5938.48</v>
      </c>
      <c r="L340" s="293">
        <f>'Employee Salary Payroll Tax '!H342</f>
        <v>0</v>
      </c>
      <c r="M340" s="293">
        <f t="shared" si="47"/>
        <v>26544.28</v>
      </c>
      <c r="N340" s="359">
        <f t="shared" si="48"/>
        <v>0</v>
      </c>
      <c r="O340" s="331"/>
      <c r="P340" s="61"/>
      <c r="Q340" s="294"/>
      <c r="R340" s="292"/>
      <c r="S340" s="303"/>
    </row>
    <row r="341" spans="1:19" s="36" customFormat="1" ht="14.4">
      <c r="A341" s="36">
        <f t="shared" si="45"/>
        <v>326</v>
      </c>
      <c r="B341" s="526"/>
      <c r="C341" s="36" t="str">
        <f>VLOOKUP('Employee Salary Payroll Tax '!B343,'Employee Salary Payroll Tax '!$D$1:$E$7,2,FALSE)</f>
        <v>NonUnion</v>
      </c>
      <c r="D341" s="61">
        <f t="shared" si="41"/>
        <v>2.98E-2</v>
      </c>
      <c r="E341" s="351">
        <f>'Employee Salary Payroll Tax '!N343</f>
        <v>29080.63</v>
      </c>
      <c r="F341" s="351">
        <f t="shared" si="42"/>
        <v>29947.232774000004</v>
      </c>
      <c r="G341" s="352"/>
      <c r="H341" s="351">
        <f t="shared" si="43"/>
        <v>0</v>
      </c>
      <c r="I341" s="351">
        <f t="shared" si="46"/>
        <v>866.60277400000268</v>
      </c>
      <c r="J341" s="351">
        <f t="shared" si="44"/>
        <v>0</v>
      </c>
      <c r="K341" s="293">
        <f>SUM('Employee Salary Payroll Tax '!I343:K343)</f>
        <v>1561.64</v>
      </c>
      <c r="L341" s="293">
        <f>'Employee Salary Payroll Tax '!H343</f>
        <v>0</v>
      </c>
      <c r="M341" s="293">
        <f t="shared" si="47"/>
        <v>27518.99</v>
      </c>
      <c r="N341" s="359">
        <f t="shared" si="48"/>
        <v>0</v>
      </c>
      <c r="O341" s="331"/>
      <c r="P341" s="61"/>
      <c r="Q341" s="294"/>
      <c r="R341" s="292"/>
      <c r="S341" s="303"/>
    </row>
    <row r="342" spans="1:19" s="36" customFormat="1" ht="14.4">
      <c r="A342" s="36">
        <f t="shared" si="45"/>
        <v>327</v>
      </c>
      <c r="B342" s="526"/>
      <c r="C342" s="36" t="str">
        <f>VLOOKUP('Employee Salary Payroll Tax '!B344,'Employee Salary Payroll Tax '!$D$1:$E$7,2,FALSE)</f>
        <v>IBEW</v>
      </c>
      <c r="D342" s="61">
        <f t="shared" si="41"/>
        <v>6.875E-3</v>
      </c>
      <c r="E342" s="351">
        <f>'Employee Salary Payroll Tax '!N344</f>
        <v>59054.46</v>
      </c>
      <c r="F342" s="351">
        <f t="shared" si="42"/>
        <v>59460.4594125</v>
      </c>
      <c r="G342" s="352"/>
      <c r="H342" s="351">
        <f t="shared" si="43"/>
        <v>0</v>
      </c>
      <c r="I342" s="351">
        <f t="shared" si="46"/>
        <v>405.9994125000012</v>
      </c>
      <c r="J342" s="351">
        <f t="shared" si="44"/>
        <v>0</v>
      </c>
      <c r="K342" s="293">
        <f>SUM('Employee Salary Payroll Tax '!I344:K344)</f>
        <v>59054.460000000006</v>
      </c>
      <c r="L342" s="293">
        <f>'Employee Salary Payroll Tax '!H344</f>
        <v>0</v>
      </c>
      <c r="M342" s="293">
        <f t="shared" si="47"/>
        <v>-7.2759576141834259E-12</v>
      </c>
      <c r="N342" s="359">
        <f t="shared" si="48"/>
        <v>0</v>
      </c>
      <c r="O342" s="331"/>
      <c r="P342" s="61"/>
      <c r="Q342" s="294"/>
      <c r="R342" s="292"/>
      <c r="S342" s="303"/>
    </row>
    <row r="343" spans="1:19" s="36" customFormat="1" ht="14.4">
      <c r="A343" s="36">
        <f t="shared" si="45"/>
        <v>328</v>
      </c>
      <c r="B343" s="526"/>
      <c r="C343" s="36" t="str">
        <f>VLOOKUP('Employee Salary Payroll Tax '!B345,'Employee Salary Payroll Tax '!$D$1:$E$7,2,FALSE)</f>
        <v>NonUnion</v>
      </c>
      <c r="D343" s="61">
        <f t="shared" si="41"/>
        <v>2.98E-2</v>
      </c>
      <c r="E343" s="351">
        <f>'Employee Salary Payroll Tax '!N345</f>
        <v>85675.02</v>
      </c>
      <c r="F343" s="351">
        <f t="shared" si="42"/>
        <v>88228.135596000007</v>
      </c>
      <c r="G343" s="352"/>
      <c r="H343" s="351">
        <f t="shared" si="43"/>
        <v>0</v>
      </c>
      <c r="I343" s="351">
        <f t="shared" si="46"/>
        <v>2553.1155960000033</v>
      </c>
      <c r="J343" s="351">
        <f t="shared" si="44"/>
        <v>0</v>
      </c>
      <c r="K343" s="293">
        <f>SUM('Employee Salary Payroll Tax '!I345:K345)</f>
        <v>29856.61</v>
      </c>
      <c r="L343" s="293">
        <f>'Employee Salary Payroll Tax '!H345</f>
        <v>0</v>
      </c>
      <c r="M343" s="293">
        <f t="shared" si="47"/>
        <v>55818.41</v>
      </c>
      <c r="N343" s="359">
        <f t="shared" si="48"/>
        <v>0</v>
      </c>
      <c r="O343" s="331"/>
      <c r="P343" s="61"/>
      <c r="Q343" s="294"/>
      <c r="R343" s="292"/>
      <c r="S343" s="303"/>
    </row>
    <row r="344" spans="1:19" s="36" customFormat="1" ht="14.4">
      <c r="A344" s="36">
        <f t="shared" si="45"/>
        <v>329</v>
      </c>
      <c r="B344" s="526"/>
      <c r="C344" s="36" t="str">
        <f>VLOOKUP('Employee Salary Payroll Tax '!B346,'Employee Salary Payroll Tax '!$D$1:$E$7,2,FALSE)</f>
        <v>NonUnion</v>
      </c>
      <c r="D344" s="61">
        <f t="shared" si="41"/>
        <v>2.98E-2</v>
      </c>
      <c r="E344" s="351">
        <f>'Employee Salary Payroll Tax '!N346</f>
        <v>84879.37</v>
      </c>
      <c r="F344" s="351">
        <f t="shared" si="42"/>
        <v>87408.775225999998</v>
      </c>
      <c r="G344" s="352"/>
      <c r="H344" s="351">
        <f t="shared" si="43"/>
        <v>0</v>
      </c>
      <c r="I344" s="351">
        <f t="shared" si="46"/>
        <v>2529.4052260000026</v>
      </c>
      <c r="J344" s="351">
        <f t="shared" si="44"/>
        <v>0</v>
      </c>
      <c r="K344" s="293">
        <f>SUM('Employee Salary Payroll Tax '!I346:K346)</f>
        <v>154.02000000000001</v>
      </c>
      <c r="L344" s="293">
        <f>'Employee Salary Payroll Tax '!H346</f>
        <v>0</v>
      </c>
      <c r="M344" s="293">
        <f t="shared" si="47"/>
        <v>84725.349999999991</v>
      </c>
      <c r="N344" s="359">
        <f t="shared" si="48"/>
        <v>0</v>
      </c>
      <c r="O344" s="331"/>
      <c r="P344" s="61"/>
      <c r="Q344" s="294"/>
      <c r="R344" s="292"/>
      <c r="S344" s="303"/>
    </row>
    <row r="345" spans="1:19" s="36" customFormat="1" ht="14.4">
      <c r="A345" s="36">
        <f t="shared" si="45"/>
        <v>330</v>
      </c>
      <c r="B345" s="526"/>
      <c r="C345" s="36" t="str">
        <f>VLOOKUP('Employee Salary Payroll Tax '!B347,'Employee Salary Payroll Tax '!$D$1:$E$7,2,FALSE)</f>
        <v>UA</v>
      </c>
      <c r="D345" s="61">
        <f t="shared" si="41"/>
        <v>0.03</v>
      </c>
      <c r="E345" s="351">
        <f>'Employee Salary Payroll Tax '!N347</f>
        <v>97276.14</v>
      </c>
      <c r="F345" s="351">
        <f t="shared" si="42"/>
        <v>100194.42420000001</v>
      </c>
      <c r="G345" s="352"/>
      <c r="H345" s="351">
        <f t="shared" si="43"/>
        <v>0</v>
      </c>
      <c r="I345" s="351">
        <f t="shared" si="46"/>
        <v>2918.2842000000092</v>
      </c>
      <c r="J345" s="351">
        <f t="shared" si="44"/>
        <v>0</v>
      </c>
      <c r="K345" s="293">
        <f>SUM('Employee Salary Payroll Tax '!I347:K347)</f>
        <v>89918.5</v>
      </c>
      <c r="L345" s="293">
        <f>'Employee Salary Payroll Tax '!H347</f>
        <v>505.66</v>
      </c>
      <c r="M345" s="293">
        <f t="shared" si="47"/>
        <v>6851.98</v>
      </c>
      <c r="N345" s="359">
        <f t="shared" si="48"/>
        <v>0</v>
      </c>
      <c r="O345" s="331"/>
      <c r="P345" s="61"/>
      <c r="Q345" s="294"/>
      <c r="R345" s="292"/>
      <c r="S345" s="303"/>
    </row>
    <row r="346" spans="1:19" s="36" customFormat="1" ht="14.4">
      <c r="A346" s="36">
        <f t="shared" si="45"/>
        <v>331</v>
      </c>
      <c r="B346" s="526"/>
      <c r="C346" s="36" t="str">
        <f>VLOOKUP('Employee Salary Payroll Tax '!B348,'Employee Salary Payroll Tax '!$D$1:$E$7,2,FALSE)</f>
        <v>IBEW</v>
      </c>
      <c r="D346" s="61">
        <f t="shared" si="41"/>
        <v>6.875E-3</v>
      </c>
      <c r="E346" s="351">
        <f>'Employee Salary Payroll Tax '!N348</f>
        <v>40220.51</v>
      </c>
      <c r="F346" s="351">
        <f t="shared" si="42"/>
        <v>40497.026006250002</v>
      </c>
      <c r="G346" s="352"/>
      <c r="H346" s="351">
        <f t="shared" si="43"/>
        <v>0</v>
      </c>
      <c r="I346" s="351">
        <f t="shared" si="46"/>
        <v>276.51600624999992</v>
      </c>
      <c r="J346" s="351">
        <f t="shared" si="44"/>
        <v>0</v>
      </c>
      <c r="K346" s="293">
        <f>SUM('Employee Salary Payroll Tax '!I348:K348)</f>
        <v>1171</v>
      </c>
      <c r="L346" s="293">
        <f>'Employee Salary Payroll Tax '!H348</f>
        <v>0</v>
      </c>
      <c r="M346" s="293">
        <f t="shared" si="47"/>
        <v>39049.51</v>
      </c>
      <c r="N346" s="359">
        <f t="shared" si="48"/>
        <v>0</v>
      </c>
      <c r="O346" s="331"/>
      <c r="P346" s="61"/>
      <c r="Q346" s="294"/>
      <c r="R346" s="292"/>
      <c r="S346" s="303"/>
    </row>
    <row r="347" spans="1:19" s="36" customFormat="1" ht="14.4">
      <c r="A347" s="36">
        <f t="shared" si="45"/>
        <v>332</v>
      </c>
      <c r="B347" s="526"/>
      <c r="C347" s="36" t="str">
        <f>VLOOKUP('Employee Salary Payroll Tax '!B349,'Employee Salary Payroll Tax '!$D$1:$E$7,2,FALSE)</f>
        <v>IBEW</v>
      </c>
      <c r="D347" s="61">
        <f t="shared" si="41"/>
        <v>6.875E-3</v>
      </c>
      <c r="E347" s="351">
        <f>'Employee Salary Payroll Tax '!N349</f>
        <v>149761.81</v>
      </c>
      <c r="F347" s="351">
        <f t="shared" si="42"/>
        <v>150791.42244374999</v>
      </c>
      <c r="G347" s="352"/>
      <c r="H347" s="351">
        <f t="shared" si="43"/>
        <v>0</v>
      </c>
      <c r="I347" s="351">
        <f t="shared" si="46"/>
        <v>1029.6124437499966</v>
      </c>
      <c r="J347" s="351">
        <f t="shared" si="44"/>
        <v>0</v>
      </c>
      <c r="K347" s="293">
        <f>SUM('Employee Salary Payroll Tax '!I349:K349)</f>
        <v>87656.599999999991</v>
      </c>
      <c r="L347" s="293">
        <f>'Employee Salary Payroll Tax '!H349</f>
        <v>0</v>
      </c>
      <c r="M347" s="293">
        <f t="shared" si="47"/>
        <v>62105.210000000006</v>
      </c>
      <c r="N347" s="359">
        <f t="shared" si="48"/>
        <v>0</v>
      </c>
      <c r="O347" s="331"/>
      <c r="P347" s="61"/>
      <c r="Q347" s="294"/>
      <c r="R347" s="292"/>
      <c r="S347" s="303"/>
    </row>
    <row r="348" spans="1:19" s="36" customFormat="1" ht="14.4">
      <c r="A348" s="36">
        <f t="shared" si="45"/>
        <v>333</v>
      </c>
      <c r="B348" s="526"/>
      <c r="C348" s="36" t="str">
        <f>VLOOKUP('Employee Salary Payroll Tax '!B350,'Employee Salary Payroll Tax '!$D$1:$E$7,2,FALSE)</f>
        <v>NonUnion</v>
      </c>
      <c r="D348" s="61">
        <f t="shared" si="41"/>
        <v>2.98E-2</v>
      </c>
      <c r="E348" s="351">
        <f>'Employee Salary Payroll Tax '!N350</f>
        <v>110048.59</v>
      </c>
      <c r="F348" s="351">
        <f t="shared" si="42"/>
        <v>113328.03798200001</v>
      </c>
      <c r="G348" s="352"/>
      <c r="H348" s="351">
        <f t="shared" si="43"/>
        <v>0</v>
      </c>
      <c r="I348" s="351">
        <f t="shared" si="46"/>
        <v>3279.4479820000124</v>
      </c>
      <c r="J348" s="351">
        <f t="shared" si="44"/>
        <v>0</v>
      </c>
      <c r="K348" s="293">
        <f>SUM('Employee Salary Payroll Tax '!I350:K350)</f>
        <v>37693.58</v>
      </c>
      <c r="L348" s="293">
        <f>'Employee Salary Payroll Tax '!H350</f>
        <v>0</v>
      </c>
      <c r="M348" s="293">
        <f t="shared" si="47"/>
        <v>72355.009999999995</v>
      </c>
      <c r="N348" s="359">
        <f t="shared" si="48"/>
        <v>0</v>
      </c>
      <c r="O348" s="331"/>
      <c r="P348" s="61"/>
      <c r="Q348" s="294"/>
      <c r="R348" s="292"/>
      <c r="S348" s="303"/>
    </row>
    <row r="349" spans="1:19" s="36" customFormat="1" ht="14.4">
      <c r="A349" s="36">
        <f t="shared" si="45"/>
        <v>334</v>
      </c>
      <c r="B349" s="526"/>
      <c r="C349" s="36" t="str">
        <f>VLOOKUP('Employee Salary Payroll Tax '!B351,'Employee Salary Payroll Tax '!$D$1:$E$7,2,FALSE)</f>
        <v>NonUnion</v>
      </c>
      <c r="D349" s="61">
        <f t="shared" si="41"/>
        <v>2.98E-2</v>
      </c>
      <c r="E349" s="351">
        <f>'Employee Salary Payroll Tax '!N351</f>
        <v>51590.41</v>
      </c>
      <c r="F349" s="351">
        <f t="shared" si="42"/>
        <v>53127.804218000005</v>
      </c>
      <c r="G349" s="352"/>
      <c r="H349" s="351">
        <f t="shared" si="43"/>
        <v>0</v>
      </c>
      <c r="I349" s="351">
        <f t="shared" si="46"/>
        <v>1537.3942180000013</v>
      </c>
      <c r="J349" s="351">
        <f t="shared" si="44"/>
        <v>0</v>
      </c>
      <c r="K349" s="293">
        <f>SUM('Employee Salary Payroll Tax '!I351:K351)</f>
        <v>20169.169999999998</v>
      </c>
      <c r="L349" s="293">
        <f>'Employee Salary Payroll Tax '!H351</f>
        <v>0</v>
      </c>
      <c r="M349" s="293">
        <f t="shared" si="47"/>
        <v>31421.240000000005</v>
      </c>
      <c r="N349" s="359">
        <f t="shared" si="48"/>
        <v>0</v>
      </c>
      <c r="O349" s="331"/>
      <c r="P349" s="61"/>
      <c r="Q349" s="294"/>
      <c r="R349" s="292"/>
      <c r="S349" s="303"/>
    </row>
    <row r="350" spans="1:19" s="36" customFormat="1" ht="14.4">
      <c r="A350" s="36">
        <f t="shared" si="45"/>
        <v>335</v>
      </c>
      <c r="B350" s="526"/>
      <c r="C350" s="36" t="str">
        <f>VLOOKUP('Employee Salary Payroll Tax '!B352,'Employee Salary Payroll Tax '!$D$1:$E$7,2,FALSE)</f>
        <v>NonUnion</v>
      </c>
      <c r="D350" s="61">
        <f t="shared" si="41"/>
        <v>2.98E-2</v>
      </c>
      <c r="E350" s="351">
        <f>'Employee Salary Payroll Tax '!N352</f>
        <v>28066.9</v>
      </c>
      <c r="F350" s="351">
        <f t="shared" si="42"/>
        <v>28903.293620000004</v>
      </c>
      <c r="G350" s="352"/>
      <c r="H350" s="351">
        <f t="shared" si="43"/>
        <v>0</v>
      </c>
      <c r="I350" s="351">
        <f t="shared" si="46"/>
        <v>836.39362000000256</v>
      </c>
      <c r="J350" s="351">
        <f t="shared" si="44"/>
        <v>0</v>
      </c>
      <c r="K350" s="293">
        <f>SUM('Employee Salary Payroll Tax '!I352:K352)</f>
        <v>13242.1</v>
      </c>
      <c r="L350" s="293">
        <f>'Employee Salary Payroll Tax '!H352</f>
        <v>0</v>
      </c>
      <c r="M350" s="293">
        <f t="shared" si="47"/>
        <v>14824.800000000001</v>
      </c>
      <c r="N350" s="359">
        <f t="shared" si="48"/>
        <v>0</v>
      </c>
      <c r="O350" s="331"/>
      <c r="P350" s="61"/>
      <c r="Q350" s="294"/>
      <c r="R350" s="292"/>
      <c r="S350" s="303"/>
    </row>
    <row r="351" spans="1:19" s="36" customFormat="1" ht="14.4">
      <c r="A351" s="36">
        <f t="shared" si="45"/>
        <v>336</v>
      </c>
      <c r="B351" s="526"/>
      <c r="C351" s="36" t="str">
        <f>VLOOKUP('Employee Salary Payroll Tax '!B353,'Employee Salary Payroll Tax '!$D$1:$E$7,2,FALSE)</f>
        <v>IBEW</v>
      </c>
      <c r="D351" s="61">
        <f t="shared" si="41"/>
        <v>6.875E-3</v>
      </c>
      <c r="E351" s="351">
        <f>'Employee Salary Payroll Tax '!N353</f>
        <v>76651.25</v>
      </c>
      <c r="F351" s="351">
        <f t="shared" si="42"/>
        <v>77178.227343749997</v>
      </c>
      <c r="G351" s="352"/>
      <c r="H351" s="351">
        <f t="shared" si="43"/>
        <v>0</v>
      </c>
      <c r="I351" s="351">
        <f t="shared" si="46"/>
        <v>526.97734374999709</v>
      </c>
      <c r="J351" s="351">
        <f t="shared" si="44"/>
        <v>0</v>
      </c>
      <c r="K351" s="293">
        <f>SUM('Employee Salary Payroll Tax '!I353:K353)</f>
        <v>4185.82</v>
      </c>
      <c r="L351" s="293">
        <f>'Employee Salary Payroll Tax '!H353</f>
        <v>0</v>
      </c>
      <c r="M351" s="293">
        <f t="shared" si="47"/>
        <v>72465.429999999993</v>
      </c>
      <c r="N351" s="359">
        <f t="shared" si="48"/>
        <v>0</v>
      </c>
      <c r="O351" s="331"/>
      <c r="P351" s="61"/>
      <c r="Q351" s="294"/>
      <c r="R351" s="292"/>
      <c r="S351" s="303"/>
    </row>
    <row r="352" spans="1:19" s="36" customFormat="1" ht="14.4">
      <c r="A352" s="36">
        <f t="shared" si="45"/>
        <v>337</v>
      </c>
      <c r="B352" s="526"/>
      <c r="C352" s="36" t="str">
        <f>VLOOKUP('Employee Salary Payroll Tax '!B354,'Employee Salary Payroll Tax '!$D$1:$E$7,2,FALSE)</f>
        <v>IBEW</v>
      </c>
      <c r="D352" s="61">
        <f t="shared" si="41"/>
        <v>6.875E-3</v>
      </c>
      <c r="E352" s="351">
        <f>'Employee Salary Payroll Tax '!N354</f>
        <v>47882.94</v>
      </c>
      <c r="F352" s="351">
        <f t="shared" si="42"/>
        <v>48212.135212499998</v>
      </c>
      <c r="G352" s="352"/>
      <c r="H352" s="351">
        <f t="shared" si="43"/>
        <v>0</v>
      </c>
      <c r="I352" s="351">
        <f t="shared" si="46"/>
        <v>329.19521249999525</v>
      </c>
      <c r="J352" s="351">
        <f t="shared" si="44"/>
        <v>0</v>
      </c>
      <c r="K352" s="293">
        <f>SUM('Employee Salary Payroll Tax '!I354:K354)</f>
        <v>43310.38</v>
      </c>
      <c r="L352" s="293">
        <f>'Employee Salary Payroll Tax '!H354</f>
        <v>781.89</v>
      </c>
      <c r="M352" s="293">
        <f t="shared" si="47"/>
        <v>3790.6700000000051</v>
      </c>
      <c r="N352" s="359">
        <f t="shared" si="48"/>
        <v>0</v>
      </c>
      <c r="O352" s="331"/>
      <c r="P352" s="61"/>
      <c r="Q352" s="294"/>
      <c r="R352" s="292"/>
      <c r="S352" s="303"/>
    </row>
    <row r="353" spans="1:19" s="36" customFormat="1" ht="14.4">
      <c r="A353" s="36">
        <f t="shared" si="45"/>
        <v>338</v>
      </c>
      <c r="B353" s="526"/>
      <c r="C353" s="36" t="str">
        <f>VLOOKUP('Employee Salary Payroll Tax '!B355,'Employee Salary Payroll Tax '!$D$1:$E$7,2,FALSE)</f>
        <v>IBEW</v>
      </c>
      <c r="D353" s="61">
        <f t="shared" si="41"/>
        <v>6.875E-3</v>
      </c>
      <c r="E353" s="351">
        <f>'Employee Salary Payroll Tax '!N355</f>
        <v>96073.71</v>
      </c>
      <c r="F353" s="351">
        <f t="shared" si="42"/>
        <v>96734.216756249996</v>
      </c>
      <c r="G353" s="352"/>
      <c r="H353" s="351">
        <f t="shared" si="43"/>
        <v>0</v>
      </c>
      <c r="I353" s="351">
        <f t="shared" si="46"/>
        <v>660.50675624998985</v>
      </c>
      <c r="J353" s="351">
        <f t="shared" si="44"/>
        <v>0</v>
      </c>
      <c r="K353" s="293">
        <f>SUM('Employee Salary Payroll Tax '!I355:K355)</f>
        <v>65141.119999999995</v>
      </c>
      <c r="L353" s="293">
        <f>'Employee Salary Payroll Tax '!H355</f>
        <v>0</v>
      </c>
      <c r="M353" s="293">
        <f t="shared" si="47"/>
        <v>30932.590000000011</v>
      </c>
      <c r="N353" s="359">
        <f t="shared" si="48"/>
        <v>0</v>
      </c>
      <c r="O353" s="331"/>
      <c r="P353" s="61"/>
      <c r="Q353" s="294"/>
      <c r="R353" s="292"/>
      <c r="S353" s="303"/>
    </row>
    <row r="354" spans="1:19" s="36" customFormat="1" ht="14.4">
      <c r="A354" s="36">
        <f t="shared" si="45"/>
        <v>339</v>
      </c>
      <c r="B354" s="526"/>
      <c r="C354" s="36" t="str">
        <f>VLOOKUP('Employee Salary Payroll Tax '!B356,'Employee Salary Payroll Tax '!$D$1:$E$7,2,FALSE)</f>
        <v>NonUnion</v>
      </c>
      <c r="D354" s="61">
        <f t="shared" si="41"/>
        <v>2.98E-2</v>
      </c>
      <c r="E354" s="351">
        <f>'Employee Salary Payroll Tax '!N356</f>
        <v>45635.42</v>
      </c>
      <c r="F354" s="351">
        <f t="shared" si="42"/>
        <v>46995.355516000003</v>
      </c>
      <c r="G354" s="352"/>
      <c r="H354" s="351">
        <f t="shared" si="43"/>
        <v>0</v>
      </c>
      <c r="I354" s="351">
        <f t="shared" si="46"/>
        <v>1359.935516000005</v>
      </c>
      <c r="J354" s="351">
        <f t="shared" si="44"/>
        <v>0</v>
      </c>
      <c r="K354" s="293">
        <f>SUM('Employee Salary Payroll Tax '!I356:K356)</f>
        <v>10862.72</v>
      </c>
      <c r="L354" s="293">
        <f>'Employee Salary Payroll Tax '!H356</f>
        <v>0</v>
      </c>
      <c r="M354" s="293">
        <f t="shared" si="47"/>
        <v>34772.699999999997</v>
      </c>
      <c r="N354" s="359">
        <f t="shared" si="48"/>
        <v>0</v>
      </c>
      <c r="O354" s="331"/>
      <c r="P354" s="61"/>
      <c r="Q354" s="294"/>
      <c r="R354" s="292"/>
      <c r="S354" s="303"/>
    </row>
    <row r="355" spans="1:19" s="36" customFormat="1" ht="14.4">
      <c r="A355" s="36">
        <f t="shared" si="45"/>
        <v>340</v>
      </c>
      <c r="B355" s="526"/>
      <c r="C355" s="36" t="str">
        <f>VLOOKUP('Employee Salary Payroll Tax '!B357,'Employee Salary Payroll Tax '!$D$1:$E$7,2,FALSE)</f>
        <v>IBEW</v>
      </c>
      <c r="D355" s="61">
        <f t="shared" si="41"/>
        <v>6.875E-3</v>
      </c>
      <c r="E355" s="351">
        <f>'Employee Salary Payroll Tax '!N357</f>
        <v>5801.34</v>
      </c>
      <c r="F355" s="351">
        <f t="shared" si="42"/>
        <v>5841.2242125000002</v>
      </c>
      <c r="G355" s="352"/>
      <c r="H355" s="351">
        <f t="shared" si="43"/>
        <v>1198.6599999999999</v>
      </c>
      <c r="I355" s="351">
        <f t="shared" si="46"/>
        <v>39.884212500000103</v>
      </c>
      <c r="J355" s="351">
        <f t="shared" si="44"/>
        <v>0.23930527500000062</v>
      </c>
      <c r="K355" s="293">
        <f>SUM('Employee Salary Payroll Tax '!I357:K357)</f>
        <v>5801.34</v>
      </c>
      <c r="L355" s="293">
        <f>'Employee Salary Payroll Tax '!H357</f>
        <v>0</v>
      </c>
      <c r="M355" s="293">
        <f t="shared" si="47"/>
        <v>0</v>
      </c>
      <c r="N355" s="359">
        <f t="shared" si="48"/>
        <v>0.23930527495875059</v>
      </c>
      <c r="O355" s="331"/>
      <c r="P355" s="61"/>
      <c r="Q355" s="294"/>
      <c r="R355" s="292"/>
      <c r="S355" s="303"/>
    </row>
    <row r="356" spans="1:19" s="36" customFormat="1" ht="14.4">
      <c r="A356" s="36">
        <f t="shared" si="45"/>
        <v>341</v>
      </c>
      <c r="B356" s="526"/>
      <c r="C356" s="36" t="str">
        <f>VLOOKUP('Employee Salary Payroll Tax '!B358,'Employee Salary Payroll Tax '!$D$1:$E$7,2,FALSE)</f>
        <v>NonUnion</v>
      </c>
      <c r="D356" s="61">
        <f t="shared" si="41"/>
        <v>2.98E-2</v>
      </c>
      <c r="E356" s="351">
        <f>'Employee Salary Payroll Tax '!N358</f>
        <v>69650.850000000006</v>
      </c>
      <c r="F356" s="351">
        <f t="shared" si="42"/>
        <v>71726.445330000002</v>
      </c>
      <c r="G356" s="352"/>
      <c r="H356" s="351">
        <f t="shared" si="43"/>
        <v>0</v>
      </c>
      <c r="I356" s="351">
        <f t="shared" si="46"/>
        <v>2075.5953299999965</v>
      </c>
      <c r="J356" s="351">
        <f t="shared" si="44"/>
        <v>0</v>
      </c>
      <c r="K356" s="293">
        <f>SUM('Employee Salary Payroll Tax '!I358:K358)</f>
        <v>1472.24</v>
      </c>
      <c r="L356" s="293">
        <f>'Employee Salary Payroll Tax '!H358</f>
        <v>0</v>
      </c>
      <c r="M356" s="293">
        <f t="shared" si="47"/>
        <v>68178.61</v>
      </c>
      <c r="N356" s="359">
        <f t="shared" si="48"/>
        <v>0</v>
      </c>
      <c r="O356" s="331"/>
      <c r="P356" s="61"/>
      <c r="Q356" s="294"/>
      <c r="R356" s="292"/>
      <c r="S356" s="303"/>
    </row>
    <row r="357" spans="1:19" s="36" customFormat="1" ht="14.4">
      <c r="A357" s="36">
        <f t="shared" si="45"/>
        <v>342</v>
      </c>
      <c r="B357" s="526"/>
      <c r="C357" s="36" t="str">
        <f>VLOOKUP('Employee Salary Payroll Tax '!B359,'Employee Salary Payroll Tax '!$D$1:$E$7,2,FALSE)</f>
        <v>NonUnion</v>
      </c>
      <c r="D357" s="61">
        <f t="shared" si="41"/>
        <v>2.98E-2</v>
      </c>
      <c r="E357" s="351">
        <f>'Employee Salary Payroll Tax '!N359</f>
        <v>60112.82</v>
      </c>
      <c r="F357" s="351">
        <f t="shared" si="42"/>
        <v>61904.182036000006</v>
      </c>
      <c r="G357" s="352"/>
      <c r="H357" s="351">
        <f t="shared" si="43"/>
        <v>0</v>
      </c>
      <c r="I357" s="351">
        <f t="shared" si="46"/>
        <v>1791.3620360000059</v>
      </c>
      <c r="J357" s="351">
        <f t="shared" si="44"/>
        <v>0</v>
      </c>
      <c r="K357" s="293">
        <f>SUM('Employee Salary Payroll Tax '!I359:K359)</f>
        <v>6612.6</v>
      </c>
      <c r="L357" s="293">
        <f>'Employee Salary Payroll Tax '!H359</f>
        <v>0</v>
      </c>
      <c r="M357" s="293">
        <f t="shared" si="47"/>
        <v>53500.22</v>
      </c>
      <c r="N357" s="359">
        <f t="shared" si="48"/>
        <v>0</v>
      </c>
      <c r="O357" s="331"/>
      <c r="P357" s="61"/>
      <c r="Q357" s="294"/>
      <c r="R357" s="292"/>
      <c r="S357" s="303"/>
    </row>
    <row r="358" spans="1:19" s="36" customFormat="1" ht="14.4">
      <c r="A358" s="36">
        <f t="shared" si="45"/>
        <v>343</v>
      </c>
      <c r="B358" s="526"/>
      <c r="C358" s="36" t="str">
        <f>VLOOKUP('Employee Salary Payroll Tax '!B360,'Employee Salary Payroll Tax '!$D$1:$E$7,2,FALSE)</f>
        <v>NonUnion</v>
      </c>
      <c r="D358" s="61">
        <f t="shared" si="41"/>
        <v>2.98E-2</v>
      </c>
      <c r="E358" s="351">
        <f>'Employee Salary Payroll Tax '!N360</f>
        <v>112855.2</v>
      </c>
      <c r="F358" s="351">
        <f t="shared" si="42"/>
        <v>116218.28496</v>
      </c>
      <c r="G358" s="352"/>
      <c r="H358" s="351">
        <f t="shared" si="43"/>
        <v>0</v>
      </c>
      <c r="I358" s="351">
        <f t="shared" si="46"/>
        <v>3363.0849600000074</v>
      </c>
      <c r="J358" s="351">
        <f t="shared" si="44"/>
        <v>0</v>
      </c>
      <c r="K358" s="293">
        <f>SUM('Employee Salary Payroll Tax '!I360:K360)</f>
        <v>15455.74</v>
      </c>
      <c r="L358" s="293">
        <f>'Employee Salary Payroll Tax '!H360</f>
        <v>0</v>
      </c>
      <c r="M358" s="293">
        <f t="shared" si="47"/>
        <v>97399.459999999992</v>
      </c>
      <c r="N358" s="359">
        <f t="shared" si="48"/>
        <v>0</v>
      </c>
      <c r="O358" s="331"/>
      <c r="P358" s="61"/>
      <c r="Q358" s="294"/>
      <c r="R358" s="292"/>
      <c r="S358" s="303"/>
    </row>
    <row r="359" spans="1:19" s="36" customFormat="1" ht="14.4">
      <c r="A359" s="36">
        <f t="shared" si="45"/>
        <v>344</v>
      </c>
      <c r="B359" s="526"/>
      <c r="C359" s="36" t="str">
        <f>VLOOKUP('Employee Salary Payroll Tax '!B361,'Employee Salary Payroll Tax '!$D$1:$E$7,2,FALSE)</f>
        <v>NonUnion</v>
      </c>
      <c r="D359" s="61">
        <f t="shared" si="41"/>
        <v>2.98E-2</v>
      </c>
      <c r="E359" s="351">
        <f>'Employee Salary Payroll Tax '!N361</f>
        <v>68210.44</v>
      </c>
      <c r="F359" s="351">
        <f t="shared" si="42"/>
        <v>70243.111111999999</v>
      </c>
      <c r="G359" s="352"/>
      <c r="H359" s="351">
        <f t="shared" si="43"/>
        <v>0</v>
      </c>
      <c r="I359" s="351">
        <f t="shared" si="46"/>
        <v>2032.6711119999964</v>
      </c>
      <c r="J359" s="351">
        <f t="shared" si="44"/>
        <v>0</v>
      </c>
      <c r="K359" s="293">
        <f>SUM('Employee Salary Payroll Tax '!I361:K361)</f>
        <v>1526.75</v>
      </c>
      <c r="L359" s="293">
        <f>'Employee Salary Payroll Tax '!H361</f>
        <v>0</v>
      </c>
      <c r="M359" s="293">
        <f t="shared" si="47"/>
        <v>66683.69</v>
      </c>
      <c r="N359" s="359">
        <f t="shared" si="48"/>
        <v>0</v>
      </c>
      <c r="O359" s="331"/>
      <c r="P359" s="61"/>
      <c r="Q359" s="294"/>
      <c r="R359" s="292"/>
      <c r="S359" s="303"/>
    </row>
    <row r="360" spans="1:19" s="36" customFormat="1" ht="14.4">
      <c r="A360" s="36">
        <f t="shared" si="45"/>
        <v>345</v>
      </c>
      <c r="B360" s="526"/>
      <c r="C360" s="36" t="str">
        <f>VLOOKUP('Employee Salary Payroll Tax '!B362,'Employee Salary Payroll Tax '!$D$1:$E$7,2,FALSE)</f>
        <v>NonUnion</v>
      </c>
      <c r="D360" s="61">
        <f t="shared" si="41"/>
        <v>2.98E-2</v>
      </c>
      <c r="E360" s="351">
        <f>'Employee Salary Payroll Tax '!N362</f>
        <v>45107.93</v>
      </c>
      <c r="F360" s="351">
        <f t="shared" si="42"/>
        <v>46452.146314000005</v>
      </c>
      <c r="G360" s="352"/>
      <c r="H360" s="351">
        <f t="shared" si="43"/>
        <v>0</v>
      </c>
      <c r="I360" s="351">
        <f t="shared" si="46"/>
        <v>1344.2163140000048</v>
      </c>
      <c r="J360" s="351">
        <f t="shared" si="44"/>
        <v>0</v>
      </c>
      <c r="K360" s="293">
        <f>SUM('Employee Salary Payroll Tax '!I362:K362)</f>
        <v>15038.97</v>
      </c>
      <c r="L360" s="293">
        <f>'Employee Salary Payroll Tax '!H362</f>
        <v>0</v>
      </c>
      <c r="M360" s="293">
        <f t="shared" si="47"/>
        <v>30068.959999999999</v>
      </c>
      <c r="N360" s="359">
        <f t="shared" si="48"/>
        <v>0</v>
      </c>
      <c r="O360" s="331"/>
      <c r="P360" s="61"/>
      <c r="Q360" s="294"/>
      <c r="R360" s="292"/>
      <c r="S360" s="303"/>
    </row>
    <row r="361" spans="1:19" s="36" customFormat="1" ht="14.4">
      <c r="A361" s="36">
        <f t="shared" si="45"/>
        <v>346</v>
      </c>
      <c r="B361" s="526"/>
      <c r="C361" s="36" t="str">
        <f>VLOOKUP('Employee Salary Payroll Tax '!B363,'Employee Salary Payroll Tax '!$D$1:$E$7,2,FALSE)</f>
        <v>UA</v>
      </c>
      <c r="D361" s="61">
        <f t="shared" si="41"/>
        <v>0.03</v>
      </c>
      <c r="E361" s="351">
        <f>'Employee Salary Payroll Tax '!N363</f>
        <v>72025.39</v>
      </c>
      <c r="F361" s="351">
        <f t="shared" si="42"/>
        <v>74186.151700000002</v>
      </c>
      <c r="G361" s="352"/>
      <c r="H361" s="351">
        <f t="shared" si="43"/>
        <v>0</v>
      </c>
      <c r="I361" s="351">
        <f t="shared" si="46"/>
        <v>2160.7617000000027</v>
      </c>
      <c r="J361" s="351">
        <f t="shared" si="44"/>
        <v>0</v>
      </c>
      <c r="K361" s="293">
        <f>SUM('Employee Salary Payroll Tax '!I363:K363)</f>
        <v>64303.14</v>
      </c>
      <c r="L361" s="293">
        <f>'Employee Salary Payroll Tax '!H363</f>
        <v>1710.15</v>
      </c>
      <c r="M361" s="293">
        <f t="shared" si="47"/>
        <v>6012.1</v>
      </c>
      <c r="N361" s="359">
        <f t="shared" si="48"/>
        <v>0</v>
      </c>
      <c r="O361" s="331"/>
      <c r="P361" s="61"/>
      <c r="Q361" s="294"/>
      <c r="R361" s="292"/>
      <c r="S361" s="303"/>
    </row>
    <row r="362" spans="1:19" s="36" customFormat="1" ht="14.4">
      <c r="A362" s="36">
        <f t="shared" si="45"/>
        <v>347</v>
      </c>
      <c r="B362" s="526"/>
      <c r="C362" s="36" t="str">
        <f>VLOOKUP('Employee Salary Payroll Tax '!B364,'Employee Salary Payroll Tax '!$D$1:$E$7,2,FALSE)</f>
        <v>NonUnion</v>
      </c>
      <c r="D362" s="61">
        <f t="shared" si="41"/>
        <v>2.98E-2</v>
      </c>
      <c r="E362" s="351">
        <f>'Employee Salary Payroll Tax '!N364</f>
        <v>38767.620000000003</v>
      </c>
      <c r="F362" s="351">
        <f t="shared" si="42"/>
        <v>39922.895076000008</v>
      </c>
      <c r="G362" s="352"/>
      <c r="H362" s="351">
        <f t="shared" si="43"/>
        <v>0</v>
      </c>
      <c r="I362" s="351">
        <f t="shared" si="46"/>
        <v>1155.2750760000054</v>
      </c>
      <c r="J362" s="351">
        <f t="shared" si="44"/>
        <v>0</v>
      </c>
      <c r="K362" s="293">
        <f>SUM('Employee Salary Payroll Tax '!I364:K364)</f>
        <v>23575.52</v>
      </c>
      <c r="L362" s="293">
        <f>'Employee Salary Payroll Tax '!H364</f>
        <v>0</v>
      </c>
      <c r="M362" s="293">
        <f t="shared" si="47"/>
        <v>15192.100000000002</v>
      </c>
      <c r="N362" s="359">
        <f t="shared" si="48"/>
        <v>0</v>
      </c>
      <c r="O362" s="331"/>
      <c r="P362" s="61"/>
      <c r="Q362" s="294"/>
      <c r="R362" s="292"/>
      <c r="S362" s="303"/>
    </row>
    <row r="363" spans="1:19" s="36" customFormat="1" ht="14.4">
      <c r="A363" s="36">
        <f t="shared" si="45"/>
        <v>348</v>
      </c>
      <c r="B363" s="526"/>
      <c r="C363" s="36" t="str">
        <f>VLOOKUP('Employee Salary Payroll Tax '!B365,'Employee Salary Payroll Tax '!$D$1:$E$7,2,FALSE)</f>
        <v>NonUnion</v>
      </c>
      <c r="D363" s="61">
        <f t="shared" si="41"/>
        <v>2.98E-2</v>
      </c>
      <c r="E363" s="351">
        <f>'Employee Salary Payroll Tax '!N365</f>
        <v>11891.5</v>
      </c>
      <c r="F363" s="351">
        <f t="shared" si="42"/>
        <v>12245.8667</v>
      </c>
      <c r="G363" s="352"/>
      <c r="H363" s="351">
        <f t="shared" si="43"/>
        <v>0</v>
      </c>
      <c r="I363" s="351">
        <f t="shared" si="46"/>
        <v>354.36670000000049</v>
      </c>
      <c r="J363" s="351">
        <f t="shared" si="44"/>
        <v>0</v>
      </c>
      <c r="K363" s="293">
        <f>SUM('Employee Salary Payroll Tax '!I365:K365)</f>
        <v>0</v>
      </c>
      <c r="L363" s="293">
        <f>'Employee Salary Payroll Tax '!H365</f>
        <v>0</v>
      </c>
      <c r="M363" s="293">
        <f t="shared" si="47"/>
        <v>11891.5</v>
      </c>
      <c r="N363" s="359">
        <f t="shared" si="48"/>
        <v>0</v>
      </c>
      <c r="O363" s="331"/>
      <c r="P363" s="61"/>
      <c r="Q363" s="294"/>
      <c r="R363" s="292"/>
      <c r="S363" s="303"/>
    </row>
    <row r="364" spans="1:19" s="36" customFormat="1" ht="14.4">
      <c r="A364" s="36">
        <f t="shared" si="45"/>
        <v>349</v>
      </c>
      <c r="B364" s="526"/>
      <c r="C364" s="36" t="str">
        <f>VLOOKUP('Employee Salary Payroll Tax '!B366,'Employee Salary Payroll Tax '!$D$1:$E$7,2,FALSE)</f>
        <v>NonUnion</v>
      </c>
      <c r="D364" s="61">
        <f t="shared" si="41"/>
        <v>2.98E-2</v>
      </c>
      <c r="E364" s="351">
        <f>'Employee Salary Payroll Tax '!N366</f>
        <v>52515.1</v>
      </c>
      <c r="F364" s="351">
        <f t="shared" si="42"/>
        <v>54080.049980000003</v>
      </c>
      <c r="G364" s="352"/>
      <c r="H364" s="351">
        <f t="shared" si="43"/>
        <v>0</v>
      </c>
      <c r="I364" s="351">
        <f t="shared" si="46"/>
        <v>1564.9499800000049</v>
      </c>
      <c r="J364" s="351">
        <f t="shared" si="44"/>
        <v>0</v>
      </c>
      <c r="K364" s="293">
        <f>SUM('Employee Salary Payroll Tax '!I366:K366)</f>
        <v>21376.93</v>
      </c>
      <c r="L364" s="293">
        <f>'Employee Salary Payroll Tax '!H366</f>
        <v>0</v>
      </c>
      <c r="M364" s="293">
        <f t="shared" si="47"/>
        <v>31138.17</v>
      </c>
      <c r="N364" s="359">
        <f t="shared" si="48"/>
        <v>0</v>
      </c>
      <c r="O364" s="331"/>
      <c r="P364" s="61"/>
      <c r="Q364" s="294"/>
      <c r="R364" s="292"/>
      <c r="S364" s="303"/>
    </row>
    <row r="365" spans="1:19" s="36" customFormat="1" ht="14.4">
      <c r="A365" s="36">
        <f t="shared" si="45"/>
        <v>350</v>
      </c>
      <c r="B365" s="526"/>
      <c r="C365" s="36" t="str">
        <f>VLOOKUP('Employee Salary Payroll Tax '!B367,'Employee Salary Payroll Tax '!$D$1:$E$7,2,FALSE)</f>
        <v>NonUnion</v>
      </c>
      <c r="D365" s="61">
        <f t="shared" si="41"/>
        <v>2.98E-2</v>
      </c>
      <c r="E365" s="351">
        <f>'Employee Salary Payroll Tax '!N367</f>
        <v>97539.94</v>
      </c>
      <c r="F365" s="351">
        <f t="shared" si="42"/>
        <v>100446.630212</v>
      </c>
      <c r="G365" s="352"/>
      <c r="H365" s="351">
        <f t="shared" si="43"/>
        <v>0</v>
      </c>
      <c r="I365" s="351">
        <f t="shared" si="46"/>
        <v>2906.6902120000013</v>
      </c>
      <c r="J365" s="351">
        <f t="shared" si="44"/>
        <v>0</v>
      </c>
      <c r="K365" s="293">
        <f>SUM('Employee Salary Payroll Tax '!I367:K367)</f>
        <v>34034.35</v>
      </c>
      <c r="L365" s="293">
        <f>'Employee Salary Payroll Tax '!H367</f>
        <v>0</v>
      </c>
      <c r="M365" s="293">
        <f t="shared" si="47"/>
        <v>63505.590000000004</v>
      </c>
      <c r="N365" s="359">
        <f t="shared" si="48"/>
        <v>0</v>
      </c>
      <c r="O365" s="331"/>
      <c r="P365" s="61"/>
      <c r="Q365" s="294"/>
      <c r="R365" s="292"/>
      <c r="S365" s="303"/>
    </row>
    <row r="366" spans="1:19" s="36" customFormat="1" ht="14.4">
      <c r="A366" s="36">
        <f t="shared" si="45"/>
        <v>351</v>
      </c>
      <c r="B366" s="526"/>
      <c r="C366" s="36" t="str">
        <f>VLOOKUP('Employee Salary Payroll Tax '!B368,'Employee Salary Payroll Tax '!$D$1:$E$7,2,FALSE)</f>
        <v>IBEW</v>
      </c>
      <c r="D366" s="61">
        <f t="shared" si="41"/>
        <v>6.875E-3</v>
      </c>
      <c r="E366" s="351">
        <f>'Employee Salary Payroll Tax '!N368</f>
        <v>39415.43</v>
      </c>
      <c r="F366" s="351">
        <f t="shared" si="42"/>
        <v>39686.41108125</v>
      </c>
      <c r="G366" s="352"/>
      <c r="H366" s="351">
        <f t="shared" si="43"/>
        <v>0</v>
      </c>
      <c r="I366" s="351">
        <f t="shared" si="46"/>
        <v>270.98108124999999</v>
      </c>
      <c r="J366" s="351">
        <f t="shared" si="44"/>
        <v>0</v>
      </c>
      <c r="K366" s="293">
        <f>SUM('Employee Salary Payroll Tax '!I368:K368)</f>
        <v>39415.43</v>
      </c>
      <c r="L366" s="293">
        <f>'Employee Salary Payroll Tax '!H368</f>
        <v>0</v>
      </c>
      <c r="M366" s="293">
        <f t="shared" si="47"/>
        <v>0</v>
      </c>
      <c r="N366" s="359">
        <f t="shared" si="48"/>
        <v>0</v>
      </c>
      <c r="O366" s="331"/>
      <c r="P366" s="61"/>
      <c r="Q366" s="294"/>
      <c r="R366" s="292"/>
      <c r="S366" s="303"/>
    </row>
    <row r="367" spans="1:19" s="36" customFormat="1" ht="14.4">
      <c r="A367" s="36">
        <f t="shared" si="45"/>
        <v>352</v>
      </c>
      <c r="B367" s="526"/>
      <c r="C367" s="36" t="str">
        <f>VLOOKUP('Employee Salary Payroll Tax '!B369,'Employee Salary Payroll Tax '!$D$1:$E$7,2,FALSE)</f>
        <v>NonUnion</v>
      </c>
      <c r="D367" s="61">
        <f t="shared" si="41"/>
        <v>2.98E-2</v>
      </c>
      <c r="E367" s="351">
        <f>'Employee Salary Payroll Tax '!N369</f>
        <v>84751.48</v>
      </c>
      <c r="F367" s="351">
        <f t="shared" si="42"/>
        <v>87277.074103999999</v>
      </c>
      <c r="G367" s="352"/>
      <c r="H367" s="351">
        <f t="shared" si="43"/>
        <v>0</v>
      </c>
      <c r="I367" s="351">
        <f t="shared" si="46"/>
        <v>2525.5941040000034</v>
      </c>
      <c r="J367" s="351">
        <f t="shared" si="44"/>
        <v>0</v>
      </c>
      <c r="K367" s="293">
        <f>SUM('Employee Salary Payroll Tax '!I369:K369)</f>
        <v>12068.3</v>
      </c>
      <c r="L367" s="293">
        <f>'Employee Salary Payroll Tax '!H369</f>
        <v>0</v>
      </c>
      <c r="M367" s="293">
        <f t="shared" si="47"/>
        <v>72683.179999999993</v>
      </c>
      <c r="N367" s="359">
        <f t="shared" si="48"/>
        <v>0</v>
      </c>
      <c r="O367" s="331"/>
      <c r="P367" s="61"/>
      <c r="Q367" s="294"/>
      <c r="R367" s="292"/>
      <c r="S367" s="303"/>
    </row>
    <row r="368" spans="1:19" s="36" customFormat="1" ht="14.4">
      <c r="A368" s="36">
        <f t="shared" si="45"/>
        <v>353</v>
      </c>
      <c r="B368" s="526"/>
      <c r="C368" s="36" t="str">
        <f>VLOOKUP('Employee Salary Payroll Tax '!B370,'Employee Salary Payroll Tax '!$D$1:$E$7,2,FALSE)</f>
        <v>IBEW</v>
      </c>
      <c r="D368" s="61">
        <f t="shared" si="41"/>
        <v>6.875E-3</v>
      </c>
      <c r="E368" s="351">
        <f>'Employee Salary Payroll Tax '!N370</f>
        <v>60618.02</v>
      </c>
      <c r="F368" s="351">
        <f t="shared" si="42"/>
        <v>61034.768887499995</v>
      </c>
      <c r="G368" s="352"/>
      <c r="H368" s="351">
        <f t="shared" si="43"/>
        <v>0</v>
      </c>
      <c r="I368" s="351">
        <f t="shared" si="46"/>
        <v>416.74888749999809</v>
      </c>
      <c r="J368" s="351">
        <f t="shared" si="44"/>
        <v>0</v>
      </c>
      <c r="K368" s="293">
        <f>SUM('Employee Salary Payroll Tax '!I370:K370)</f>
        <v>0</v>
      </c>
      <c r="L368" s="293">
        <f>'Employee Salary Payroll Tax '!H370</f>
        <v>0</v>
      </c>
      <c r="M368" s="293">
        <f t="shared" si="47"/>
        <v>60618.02</v>
      </c>
      <c r="N368" s="359">
        <f t="shared" si="48"/>
        <v>0</v>
      </c>
      <c r="O368" s="331"/>
      <c r="P368" s="61"/>
      <c r="Q368" s="294"/>
      <c r="R368" s="292"/>
      <c r="S368" s="303"/>
    </row>
    <row r="369" spans="1:19" s="36" customFormat="1" ht="14.4">
      <c r="A369" s="36">
        <f t="shared" si="45"/>
        <v>354</v>
      </c>
      <c r="B369" s="526"/>
      <c r="C369" s="36" t="str">
        <f>VLOOKUP('Employee Salary Payroll Tax '!B371,'Employee Salary Payroll Tax '!$D$1:$E$7,2,FALSE)</f>
        <v>NonUnion</v>
      </c>
      <c r="D369" s="61">
        <f t="shared" si="41"/>
        <v>2.98E-2</v>
      </c>
      <c r="E369" s="351">
        <f>'Employee Salary Payroll Tax '!N371</f>
        <v>104261.06</v>
      </c>
      <c r="F369" s="351">
        <f t="shared" si="42"/>
        <v>107368.039588</v>
      </c>
      <c r="G369" s="352"/>
      <c r="H369" s="351">
        <f t="shared" si="43"/>
        <v>0</v>
      </c>
      <c r="I369" s="351">
        <f t="shared" si="46"/>
        <v>3106.979588000002</v>
      </c>
      <c r="J369" s="351">
        <f t="shared" si="44"/>
        <v>0</v>
      </c>
      <c r="K369" s="293">
        <f>SUM('Employee Salary Payroll Tax '!I371:K371)</f>
        <v>57937.479999999996</v>
      </c>
      <c r="L369" s="293">
        <f>'Employee Salary Payroll Tax '!H371</f>
        <v>0</v>
      </c>
      <c r="M369" s="293">
        <f t="shared" si="47"/>
        <v>46323.58</v>
      </c>
      <c r="N369" s="359">
        <f t="shared" si="48"/>
        <v>0</v>
      </c>
      <c r="O369" s="331"/>
      <c r="P369" s="61"/>
      <c r="Q369" s="294"/>
      <c r="R369" s="292"/>
      <c r="S369" s="303"/>
    </row>
    <row r="370" spans="1:19" s="36" customFormat="1" ht="14.4">
      <c r="A370" s="36">
        <f t="shared" si="45"/>
        <v>355</v>
      </c>
      <c r="B370" s="526"/>
      <c r="C370" s="36" t="str">
        <f>VLOOKUP('Employee Salary Payroll Tax '!B372,'Employee Salary Payroll Tax '!$D$1:$E$7,2,FALSE)</f>
        <v>IBEW</v>
      </c>
      <c r="D370" s="61">
        <f t="shared" si="41"/>
        <v>6.875E-3</v>
      </c>
      <c r="E370" s="351">
        <f>'Employee Salary Payroll Tax '!N372</f>
        <v>50251.13</v>
      </c>
      <c r="F370" s="351">
        <f t="shared" si="42"/>
        <v>50596.606518749999</v>
      </c>
      <c r="G370" s="352"/>
      <c r="H370" s="351">
        <f t="shared" si="43"/>
        <v>0</v>
      </c>
      <c r="I370" s="351">
        <f t="shared" si="46"/>
        <v>345.47651875000156</v>
      </c>
      <c r="J370" s="351">
        <f t="shared" si="44"/>
        <v>0</v>
      </c>
      <c r="K370" s="293">
        <f>SUM('Employee Salary Payroll Tax '!I372:K372)</f>
        <v>13441.41</v>
      </c>
      <c r="L370" s="293">
        <f>'Employee Salary Payroll Tax '!H372</f>
        <v>0</v>
      </c>
      <c r="M370" s="293">
        <f t="shared" si="47"/>
        <v>36809.72</v>
      </c>
      <c r="N370" s="359">
        <f t="shared" si="48"/>
        <v>0</v>
      </c>
      <c r="O370" s="331"/>
      <c r="P370" s="61"/>
      <c r="Q370" s="294"/>
      <c r="R370" s="292"/>
      <c r="S370" s="303"/>
    </row>
    <row r="371" spans="1:19" s="36" customFormat="1" ht="14.4">
      <c r="A371" s="36">
        <f t="shared" si="45"/>
        <v>356</v>
      </c>
      <c r="B371" s="526"/>
      <c r="C371" s="36" t="str">
        <f>VLOOKUP('Employee Salary Payroll Tax '!B373,'Employee Salary Payroll Tax '!$D$1:$E$7,2,FALSE)</f>
        <v>IBEW</v>
      </c>
      <c r="D371" s="61">
        <f t="shared" si="41"/>
        <v>6.875E-3</v>
      </c>
      <c r="E371" s="351">
        <f>'Employee Salary Payroll Tax '!N373</f>
        <v>48379.37</v>
      </c>
      <c r="F371" s="351">
        <f t="shared" si="42"/>
        <v>48711.97816875</v>
      </c>
      <c r="G371" s="352"/>
      <c r="H371" s="351">
        <f t="shared" si="43"/>
        <v>0</v>
      </c>
      <c r="I371" s="351">
        <f t="shared" si="46"/>
        <v>332.60816874999728</v>
      </c>
      <c r="J371" s="351">
        <f t="shared" si="44"/>
        <v>0</v>
      </c>
      <c r="K371" s="293">
        <f>SUM('Employee Salary Payroll Tax '!I373:K373)</f>
        <v>47965.299999999996</v>
      </c>
      <c r="L371" s="293">
        <f>'Employee Salary Payroll Tax '!H373</f>
        <v>0</v>
      </c>
      <c r="M371" s="293">
        <f t="shared" si="47"/>
        <v>414.07000000000698</v>
      </c>
      <c r="N371" s="359">
        <f t="shared" si="48"/>
        <v>0</v>
      </c>
      <c r="O371" s="331"/>
      <c r="P371" s="61"/>
      <c r="Q371" s="294"/>
      <c r="R371" s="292"/>
      <c r="S371" s="303"/>
    </row>
    <row r="372" spans="1:19" s="36" customFormat="1" ht="14.4">
      <c r="A372" s="36">
        <f t="shared" si="45"/>
        <v>357</v>
      </c>
      <c r="B372" s="526"/>
      <c r="C372" s="36" t="str">
        <f>VLOOKUP('Employee Salary Payroll Tax '!B374,'Employee Salary Payroll Tax '!$D$1:$E$7,2,FALSE)</f>
        <v>NonUnion</v>
      </c>
      <c r="D372" s="61">
        <f t="shared" si="41"/>
        <v>2.98E-2</v>
      </c>
      <c r="E372" s="351">
        <f>'Employee Salary Payroll Tax '!N374</f>
        <v>142935.82999999999</v>
      </c>
      <c r="F372" s="351">
        <f t="shared" si="42"/>
        <v>147195.31773399998</v>
      </c>
      <c r="G372" s="352"/>
      <c r="H372" s="351">
        <f t="shared" si="43"/>
        <v>0</v>
      </c>
      <c r="I372" s="351">
        <f t="shared" si="46"/>
        <v>4259.4877339999948</v>
      </c>
      <c r="J372" s="351">
        <f t="shared" si="44"/>
        <v>0</v>
      </c>
      <c r="K372" s="293">
        <f>SUM('Employee Salary Payroll Tax '!I374:K374)</f>
        <v>142935.82999999999</v>
      </c>
      <c r="L372" s="293">
        <f>'Employee Salary Payroll Tax '!H374</f>
        <v>0</v>
      </c>
      <c r="M372" s="293">
        <f t="shared" si="47"/>
        <v>0</v>
      </c>
      <c r="N372" s="359">
        <f t="shared" si="48"/>
        <v>0</v>
      </c>
      <c r="O372" s="331"/>
      <c r="P372" s="61"/>
      <c r="Q372" s="294"/>
      <c r="R372" s="292"/>
      <c r="S372" s="303"/>
    </row>
    <row r="373" spans="1:19" s="36" customFormat="1" ht="14.4">
      <c r="A373" s="36">
        <f t="shared" si="45"/>
        <v>358</v>
      </c>
      <c r="B373" s="526"/>
      <c r="C373" s="36" t="str">
        <f>VLOOKUP('Employee Salary Payroll Tax '!B375,'Employee Salary Payroll Tax '!$D$1:$E$7,2,FALSE)</f>
        <v>UA</v>
      </c>
      <c r="D373" s="61">
        <f t="shared" si="41"/>
        <v>0.03</v>
      </c>
      <c r="E373" s="351">
        <f>'Employee Salary Payroll Tax '!N375</f>
        <v>52490.66</v>
      </c>
      <c r="F373" s="351">
        <f t="shared" si="42"/>
        <v>54065.379800000002</v>
      </c>
      <c r="G373" s="352"/>
      <c r="H373" s="351">
        <f t="shared" si="43"/>
        <v>0</v>
      </c>
      <c r="I373" s="351">
        <f t="shared" si="46"/>
        <v>1574.7197999999989</v>
      </c>
      <c r="J373" s="351">
        <f t="shared" si="44"/>
        <v>0</v>
      </c>
      <c r="K373" s="293">
        <f>SUM('Employee Salary Payroll Tax '!I375:K375)</f>
        <v>24292.480000000003</v>
      </c>
      <c r="L373" s="293">
        <f>'Employee Salary Payroll Tax '!H375</f>
        <v>0</v>
      </c>
      <c r="M373" s="293">
        <f t="shared" si="47"/>
        <v>28198.18</v>
      </c>
      <c r="N373" s="359">
        <f t="shared" si="48"/>
        <v>0</v>
      </c>
      <c r="O373" s="331"/>
      <c r="P373" s="61"/>
      <c r="Q373" s="294"/>
      <c r="R373" s="292"/>
      <c r="S373" s="303"/>
    </row>
    <row r="374" spans="1:19" s="36" customFormat="1" ht="14.4">
      <c r="A374" s="36">
        <f t="shared" si="45"/>
        <v>359</v>
      </c>
      <c r="B374" s="526"/>
      <c r="C374" s="36" t="str">
        <f>VLOOKUP('Employee Salary Payroll Tax '!B376,'Employee Salary Payroll Tax '!$D$1:$E$7,2,FALSE)</f>
        <v>NonUnion</v>
      </c>
      <c r="D374" s="61">
        <f t="shared" si="41"/>
        <v>2.98E-2</v>
      </c>
      <c r="E374" s="351">
        <f>'Employee Salary Payroll Tax '!N376</f>
        <v>64793.96</v>
      </c>
      <c r="F374" s="351">
        <f t="shared" si="42"/>
        <v>66724.820007999995</v>
      </c>
      <c r="G374" s="352"/>
      <c r="H374" s="351">
        <f t="shared" si="43"/>
        <v>0</v>
      </c>
      <c r="I374" s="351">
        <f t="shared" si="46"/>
        <v>1930.860007999996</v>
      </c>
      <c r="J374" s="351">
        <f t="shared" si="44"/>
        <v>0</v>
      </c>
      <c r="K374" s="293">
        <f>SUM('Employee Salary Payroll Tax '!I376:K376)</f>
        <v>483.96000000000004</v>
      </c>
      <c r="L374" s="293">
        <f>'Employee Salary Payroll Tax '!H376</f>
        <v>0</v>
      </c>
      <c r="M374" s="293">
        <f t="shared" si="47"/>
        <v>64310</v>
      </c>
      <c r="N374" s="359">
        <f t="shared" si="48"/>
        <v>0</v>
      </c>
      <c r="O374" s="331"/>
      <c r="P374" s="61"/>
      <c r="Q374" s="294"/>
      <c r="R374" s="292"/>
      <c r="S374" s="303"/>
    </row>
    <row r="375" spans="1:19" s="36" customFormat="1" ht="14.4">
      <c r="A375" s="36">
        <f t="shared" si="45"/>
        <v>360</v>
      </c>
      <c r="B375" s="526"/>
      <c r="C375" s="36" t="str">
        <f>VLOOKUP('Employee Salary Payroll Tax '!B377,'Employee Salary Payroll Tax '!$D$1:$E$7,2,FALSE)</f>
        <v>NonUnion</v>
      </c>
      <c r="D375" s="61">
        <f t="shared" si="41"/>
        <v>2.98E-2</v>
      </c>
      <c r="E375" s="351">
        <f>'Employee Salary Payroll Tax '!N377</f>
        <v>82117.899999999994</v>
      </c>
      <c r="F375" s="351">
        <f t="shared" si="42"/>
        <v>84565.013420000003</v>
      </c>
      <c r="G375" s="352"/>
      <c r="H375" s="351">
        <f t="shared" si="43"/>
        <v>0</v>
      </c>
      <c r="I375" s="351">
        <f t="shared" si="46"/>
        <v>2447.1134200000088</v>
      </c>
      <c r="J375" s="351">
        <f t="shared" si="44"/>
        <v>0</v>
      </c>
      <c r="K375" s="293">
        <f>SUM('Employee Salary Payroll Tax '!I377:K377)</f>
        <v>21465.440000000002</v>
      </c>
      <c r="L375" s="293">
        <f>'Employee Salary Payroll Tax '!H377</f>
        <v>32807.550000000003</v>
      </c>
      <c r="M375" s="293">
        <f t="shared" si="47"/>
        <v>27844.909999999989</v>
      </c>
      <c r="N375" s="359">
        <f t="shared" si="48"/>
        <v>0</v>
      </c>
      <c r="O375" s="331"/>
      <c r="P375" s="61"/>
      <c r="Q375" s="294"/>
      <c r="R375" s="292"/>
      <c r="S375" s="303"/>
    </row>
    <row r="376" spans="1:19" s="36" customFormat="1" ht="14.4">
      <c r="A376" s="36">
        <f t="shared" si="45"/>
        <v>361</v>
      </c>
      <c r="B376" s="526"/>
      <c r="C376" s="36" t="str">
        <f>VLOOKUP('Employee Salary Payroll Tax '!B378,'Employee Salary Payroll Tax '!$D$1:$E$7,2,FALSE)</f>
        <v>NonUnion</v>
      </c>
      <c r="D376" s="61">
        <f t="shared" si="41"/>
        <v>2.98E-2</v>
      </c>
      <c r="E376" s="351">
        <f>'Employee Salary Payroll Tax '!N378</f>
        <v>76244.11</v>
      </c>
      <c r="F376" s="351">
        <f t="shared" si="42"/>
        <v>78516.18447800001</v>
      </c>
      <c r="G376" s="352"/>
      <c r="H376" s="351">
        <f t="shared" si="43"/>
        <v>0</v>
      </c>
      <c r="I376" s="351">
        <f t="shared" si="46"/>
        <v>2272.0744780000095</v>
      </c>
      <c r="J376" s="351">
        <f t="shared" si="44"/>
        <v>0</v>
      </c>
      <c r="K376" s="293">
        <f>SUM('Employee Salary Payroll Tax '!I378:K378)</f>
        <v>1563.7099999999998</v>
      </c>
      <c r="L376" s="293">
        <f>'Employee Salary Payroll Tax '!H378</f>
        <v>23.1</v>
      </c>
      <c r="M376" s="293">
        <f t="shared" si="47"/>
        <v>74657.299999999988</v>
      </c>
      <c r="N376" s="359">
        <f t="shared" si="48"/>
        <v>0</v>
      </c>
      <c r="O376" s="331"/>
      <c r="P376" s="61"/>
      <c r="Q376" s="294"/>
      <c r="R376" s="292"/>
      <c r="S376" s="303"/>
    </row>
    <row r="377" spans="1:19" s="36" customFormat="1" ht="14.4">
      <c r="A377" s="36">
        <f t="shared" si="45"/>
        <v>362</v>
      </c>
      <c r="B377" s="526"/>
      <c r="C377" s="36" t="str">
        <f>VLOOKUP('Employee Salary Payroll Tax '!B379,'Employee Salary Payroll Tax '!$D$1:$E$7,2,FALSE)</f>
        <v>NonUnion</v>
      </c>
      <c r="D377" s="61">
        <f t="shared" si="41"/>
        <v>2.98E-2</v>
      </c>
      <c r="E377" s="351">
        <f>'Employee Salary Payroll Tax '!N379</f>
        <v>56428.639999999999</v>
      </c>
      <c r="F377" s="351">
        <f t="shared" si="42"/>
        <v>58110.213472000003</v>
      </c>
      <c r="G377" s="352"/>
      <c r="H377" s="351">
        <f t="shared" si="43"/>
        <v>0</v>
      </c>
      <c r="I377" s="351">
        <f t="shared" si="46"/>
        <v>1681.5734720000037</v>
      </c>
      <c r="J377" s="351">
        <f t="shared" si="44"/>
        <v>0</v>
      </c>
      <c r="K377" s="293">
        <f>SUM('Employee Salary Payroll Tax '!I379:K379)</f>
        <v>4443.2299999999996</v>
      </c>
      <c r="L377" s="293">
        <f>'Employee Salary Payroll Tax '!H379</f>
        <v>250.73</v>
      </c>
      <c r="M377" s="293">
        <f t="shared" si="47"/>
        <v>51734.68</v>
      </c>
      <c r="N377" s="359">
        <f t="shared" si="48"/>
        <v>0</v>
      </c>
      <c r="O377" s="331"/>
      <c r="P377" s="61"/>
      <c r="Q377" s="294"/>
      <c r="R377" s="292"/>
      <c r="S377" s="303"/>
    </row>
    <row r="378" spans="1:19" s="36" customFormat="1" ht="14.4">
      <c r="A378" s="36">
        <f t="shared" si="45"/>
        <v>363</v>
      </c>
      <c r="B378" s="526"/>
      <c r="C378" s="36" t="str">
        <f>VLOOKUP('Employee Salary Payroll Tax '!B380,'Employee Salary Payroll Tax '!$D$1:$E$7,2,FALSE)</f>
        <v>UA</v>
      </c>
      <c r="D378" s="61">
        <f t="shared" si="41"/>
        <v>0.03</v>
      </c>
      <c r="E378" s="351">
        <f>'Employee Salary Payroll Tax '!N380</f>
        <v>89839.07</v>
      </c>
      <c r="F378" s="351">
        <f t="shared" si="42"/>
        <v>92534.242100000003</v>
      </c>
      <c r="G378" s="352"/>
      <c r="H378" s="351">
        <f t="shared" si="43"/>
        <v>0</v>
      </c>
      <c r="I378" s="351">
        <f t="shared" si="46"/>
        <v>2695.1720999999961</v>
      </c>
      <c r="J378" s="351">
        <f t="shared" si="44"/>
        <v>0</v>
      </c>
      <c r="K378" s="293">
        <f>SUM('Employee Salary Payroll Tax '!I380:K380)</f>
        <v>80736.179999999993</v>
      </c>
      <c r="L378" s="293">
        <f>'Employee Salary Payroll Tax '!H380</f>
        <v>1515.23</v>
      </c>
      <c r="M378" s="293">
        <f t="shared" si="47"/>
        <v>7587.6600000000144</v>
      </c>
      <c r="N378" s="359">
        <f t="shared" si="48"/>
        <v>0</v>
      </c>
      <c r="O378" s="331"/>
      <c r="P378" s="61"/>
      <c r="Q378" s="294"/>
      <c r="R378" s="292"/>
      <c r="S378" s="303"/>
    </row>
    <row r="379" spans="1:19" s="36" customFormat="1" ht="14.4">
      <c r="A379" s="36">
        <f t="shared" si="45"/>
        <v>364</v>
      </c>
      <c r="B379" s="526"/>
      <c r="C379" s="36" t="str">
        <f>VLOOKUP('Employee Salary Payroll Tax '!B381,'Employee Salary Payroll Tax '!$D$1:$E$7,2,FALSE)</f>
        <v>NonUnion</v>
      </c>
      <c r="D379" s="61">
        <f t="shared" si="41"/>
        <v>2.98E-2</v>
      </c>
      <c r="E379" s="351">
        <f>'Employee Salary Payroll Tax '!N381</f>
        <v>49829.77</v>
      </c>
      <c r="F379" s="351">
        <f t="shared" si="42"/>
        <v>51314.697145999999</v>
      </c>
      <c r="G379" s="352"/>
      <c r="H379" s="351">
        <f t="shared" si="43"/>
        <v>0</v>
      </c>
      <c r="I379" s="351">
        <f t="shared" si="46"/>
        <v>1484.9271460000018</v>
      </c>
      <c r="J379" s="351">
        <f t="shared" si="44"/>
        <v>0</v>
      </c>
      <c r="K379" s="293">
        <f>SUM('Employee Salary Payroll Tax '!I381:K381)</f>
        <v>49829.770000000004</v>
      </c>
      <c r="L379" s="293">
        <f>'Employee Salary Payroll Tax '!H381</f>
        <v>0</v>
      </c>
      <c r="M379" s="293">
        <f t="shared" si="47"/>
        <v>-7.2759576141834259E-12</v>
      </c>
      <c r="N379" s="359">
        <f t="shared" si="48"/>
        <v>0</v>
      </c>
      <c r="O379" s="331"/>
      <c r="P379" s="61"/>
      <c r="Q379" s="294"/>
      <c r="R379" s="292"/>
      <c r="S379" s="303"/>
    </row>
    <row r="380" spans="1:19" s="36" customFormat="1" ht="14.4">
      <c r="A380" s="36">
        <f t="shared" si="45"/>
        <v>365</v>
      </c>
      <c r="B380" s="526"/>
      <c r="C380" s="36" t="str">
        <f>VLOOKUP('Employee Salary Payroll Tax '!B382,'Employee Salary Payroll Tax '!$D$1:$E$7,2,FALSE)</f>
        <v>NonUnion</v>
      </c>
      <c r="D380" s="61">
        <f t="shared" si="41"/>
        <v>2.98E-2</v>
      </c>
      <c r="E380" s="351">
        <f>'Employee Salary Payroll Tax '!N382</f>
        <v>44386.26</v>
      </c>
      <c r="F380" s="351">
        <f t="shared" si="42"/>
        <v>45708.970548000005</v>
      </c>
      <c r="G380" s="352"/>
      <c r="H380" s="351">
        <f t="shared" si="43"/>
        <v>0</v>
      </c>
      <c r="I380" s="351">
        <f t="shared" si="46"/>
        <v>1322.7105480000027</v>
      </c>
      <c r="J380" s="351">
        <f t="shared" si="44"/>
        <v>0</v>
      </c>
      <c r="K380" s="293">
        <f>SUM('Employee Salary Payroll Tax '!I382:K382)</f>
        <v>13901.35</v>
      </c>
      <c r="L380" s="293">
        <f>'Employee Salary Payroll Tax '!H382</f>
        <v>0</v>
      </c>
      <c r="M380" s="293">
        <f t="shared" si="47"/>
        <v>30484.910000000003</v>
      </c>
      <c r="N380" s="359">
        <f t="shared" si="48"/>
        <v>0</v>
      </c>
      <c r="O380" s="331"/>
      <c r="P380" s="61"/>
      <c r="Q380" s="294"/>
      <c r="R380" s="292"/>
      <c r="S380" s="303"/>
    </row>
    <row r="381" spans="1:19" s="36" customFormat="1" ht="14.4">
      <c r="A381" s="36">
        <f t="shared" si="45"/>
        <v>366</v>
      </c>
      <c r="B381" s="526"/>
      <c r="C381" s="36" t="str">
        <f>VLOOKUP('Employee Salary Payroll Tax '!B383,'Employee Salary Payroll Tax '!$D$1:$E$7,2,FALSE)</f>
        <v>NonUnion</v>
      </c>
      <c r="D381" s="61">
        <f t="shared" si="41"/>
        <v>2.98E-2</v>
      </c>
      <c r="E381" s="351">
        <f>'Employee Salary Payroll Tax '!N383</f>
        <v>110684.25</v>
      </c>
      <c r="F381" s="351">
        <f t="shared" si="42"/>
        <v>113982.64065</v>
      </c>
      <c r="G381" s="352"/>
      <c r="H381" s="351">
        <f t="shared" si="43"/>
        <v>0</v>
      </c>
      <c r="I381" s="351">
        <f t="shared" si="46"/>
        <v>3298.3906500000012</v>
      </c>
      <c r="J381" s="351">
        <f t="shared" si="44"/>
        <v>0</v>
      </c>
      <c r="K381" s="293">
        <f>SUM('Employee Salary Payroll Tax '!I383:K383)</f>
        <v>100544.07</v>
      </c>
      <c r="L381" s="293">
        <f>'Employee Salary Payroll Tax '!H383</f>
        <v>1485.64</v>
      </c>
      <c r="M381" s="293">
        <f t="shared" si="47"/>
        <v>8654.5399999999936</v>
      </c>
      <c r="N381" s="359">
        <f t="shared" si="48"/>
        <v>0</v>
      </c>
      <c r="O381" s="331"/>
      <c r="P381" s="61"/>
      <c r="Q381" s="294"/>
      <c r="R381" s="292"/>
      <c r="S381" s="303"/>
    </row>
    <row r="382" spans="1:19" s="36" customFormat="1" ht="14.4">
      <c r="A382" s="36">
        <f t="shared" si="45"/>
        <v>367</v>
      </c>
      <c r="B382" s="526"/>
      <c r="C382" s="36" t="str">
        <f>VLOOKUP('Employee Salary Payroll Tax '!B384,'Employee Salary Payroll Tax '!$D$1:$E$7,2,FALSE)</f>
        <v>NonUnion</v>
      </c>
      <c r="D382" s="61">
        <f t="shared" si="41"/>
        <v>2.98E-2</v>
      </c>
      <c r="E382" s="351">
        <f>'Employee Salary Payroll Tax '!N384</f>
        <v>73488.67</v>
      </c>
      <c r="F382" s="351">
        <f t="shared" si="42"/>
        <v>75678.632366000005</v>
      </c>
      <c r="G382" s="352"/>
      <c r="H382" s="351">
        <f t="shared" si="43"/>
        <v>0</v>
      </c>
      <c r="I382" s="351">
        <f t="shared" si="46"/>
        <v>2189.962366000007</v>
      </c>
      <c r="J382" s="351">
        <f t="shared" si="44"/>
        <v>0</v>
      </c>
      <c r="K382" s="293">
        <f>SUM('Employee Salary Payroll Tax '!I384:K384)</f>
        <v>1538.74</v>
      </c>
      <c r="L382" s="293">
        <f>'Employee Salary Payroll Tax '!H384</f>
        <v>0</v>
      </c>
      <c r="M382" s="293">
        <f t="shared" si="47"/>
        <v>71949.929999999993</v>
      </c>
      <c r="N382" s="359">
        <f t="shared" si="48"/>
        <v>0</v>
      </c>
      <c r="O382" s="331"/>
      <c r="P382" s="61"/>
      <c r="Q382" s="294"/>
      <c r="R382" s="292"/>
      <c r="S382" s="303"/>
    </row>
    <row r="383" spans="1:19" s="36" customFormat="1" ht="14.4">
      <c r="A383" s="36">
        <f t="shared" si="45"/>
        <v>368</v>
      </c>
      <c r="B383" s="526"/>
      <c r="C383" s="36" t="str">
        <f>VLOOKUP('Employee Salary Payroll Tax '!B385,'Employee Salary Payroll Tax '!$D$1:$E$7,2,FALSE)</f>
        <v>NonUnion</v>
      </c>
      <c r="D383" s="61">
        <f t="shared" si="41"/>
        <v>2.98E-2</v>
      </c>
      <c r="E383" s="351">
        <f>'Employee Salary Payroll Tax '!N385</f>
        <v>83650.509999999995</v>
      </c>
      <c r="F383" s="351">
        <f t="shared" si="42"/>
        <v>86143.295197999993</v>
      </c>
      <c r="G383" s="352"/>
      <c r="H383" s="351">
        <f t="shared" si="43"/>
        <v>0</v>
      </c>
      <c r="I383" s="351">
        <f t="shared" si="46"/>
        <v>2492.7851979999978</v>
      </c>
      <c r="J383" s="351">
        <f t="shared" si="44"/>
        <v>0</v>
      </c>
      <c r="K383" s="293">
        <f>SUM('Employee Salary Payroll Tax '!I385:K385)</f>
        <v>0</v>
      </c>
      <c r="L383" s="293">
        <f>'Employee Salary Payroll Tax '!H385</f>
        <v>0</v>
      </c>
      <c r="M383" s="293">
        <f t="shared" si="47"/>
        <v>83650.509999999995</v>
      </c>
      <c r="N383" s="359">
        <f t="shared" si="48"/>
        <v>0</v>
      </c>
      <c r="O383" s="331"/>
      <c r="P383" s="61"/>
      <c r="Q383" s="294"/>
      <c r="R383" s="292"/>
      <c r="S383" s="303"/>
    </row>
    <row r="384" spans="1:19" s="36" customFormat="1" ht="14.4">
      <c r="A384" s="36">
        <f t="shared" si="45"/>
        <v>369</v>
      </c>
      <c r="B384" s="526"/>
      <c r="C384" s="36" t="str">
        <f>VLOOKUP('Employee Salary Payroll Tax '!B386,'Employee Salary Payroll Tax '!$D$1:$E$7,2,FALSE)</f>
        <v>IBEW</v>
      </c>
      <c r="D384" s="61">
        <f t="shared" si="41"/>
        <v>6.875E-3</v>
      </c>
      <c r="E384" s="351">
        <f>'Employee Salary Payroll Tax '!N386</f>
        <v>139449.39000000001</v>
      </c>
      <c r="F384" s="351">
        <f t="shared" si="42"/>
        <v>140408.10455625001</v>
      </c>
      <c r="G384" s="352"/>
      <c r="H384" s="351">
        <f t="shared" si="43"/>
        <v>0</v>
      </c>
      <c r="I384" s="351">
        <f t="shared" si="46"/>
        <v>958.71455624999362</v>
      </c>
      <c r="J384" s="351">
        <f t="shared" si="44"/>
        <v>0</v>
      </c>
      <c r="K384" s="293">
        <f>SUM('Employee Salary Payroll Tax '!I386:K386)</f>
        <v>84978.1</v>
      </c>
      <c r="L384" s="293">
        <f>'Employee Salary Payroll Tax '!H386</f>
        <v>0</v>
      </c>
      <c r="M384" s="293">
        <f t="shared" si="47"/>
        <v>54471.290000000008</v>
      </c>
      <c r="N384" s="359">
        <f t="shared" si="48"/>
        <v>0</v>
      </c>
      <c r="O384" s="331"/>
      <c r="P384" s="61"/>
      <c r="Q384" s="294"/>
      <c r="R384" s="292"/>
      <c r="S384" s="303"/>
    </row>
    <row r="385" spans="1:19" s="36" customFormat="1" ht="14.4">
      <c r="A385" s="36">
        <f t="shared" si="45"/>
        <v>370</v>
      </c>
      <c r="B385" s="526"/>
      <c r="C385" s="36" t="str">
        <f>VLOOKUP('Employee Salary Payroll Tax '!B387,'Employee Salary Payroll Tax '!$D$1:$E$7,2,FALSE)</f>
        <v>NonUnion</v>
      </c>
      <c r="D385" s="61">
        <f t="shared" si="41"/>
        <v>2.98E-2</v>
      </c>
      <c r="E385" s="351">
        <f>'Employee Salary Payroll Tax '!N387</f>
        <v>105134.73</v>
      </c>
      <c r="F385" s="351">
        <f t="shared" si="42"/>
        <v>108267.74495399999</v>
      </c>
      <c r="G385" s="352"/>
      <c r="H385" s="351">
        <f t="shared" si="43"/>
        <v>0</v>
      </c>
      <c r="I385" s="351">
        <f t="shared" si="46"/>
        <v>3133.0149539999984</v>
      </c>
      <c r="J385" s="351">
        <f t="shared" si="44"/>
        <v>0</v>
      </c>
      <c r="K385" s="293">
        <f>SUM('Employee Salary Payroll Tax '!I387:K387)</f>
        <v>39810.79</v>
      </c>
      <c r="L385" s="293">
        <f>'Employee Salary Payroll Tax '!H387</f>
        <v>34642.910000000003</v>
      </c>
      <c r="M385" s="293">
        <f t="shared" si="47"/>
        <v>30681.029999999992</v>
      </c>
      <c r="N385" s="359">
        <f t="shared" si="48"/>
        <v>0</v>
      </c>
      <c r="O385" s="331"/>
      <c r="P385" s="61"/>
      <c r="Q385" s="294"/>
      <c r="R385" s="292"/>
      <c r="S385" s="303"/>
    </row>
    <row r="386" spans="1:19" s="36" customFormat="1" ht="14.4">
      <c r="A386" s="36">
        <f t="shared" si="45"/>
        <v>371</v>
      </c>
      <c r="B386" s="526"/>
      <c r="C386" s="36" t="str">
        <f>VLOOKUP('Employee Salary Payroll Tax '!B388,'Employee Salary Payroll Tax '!$D$1:$E$7,2,FALSE)</f>
        <v>NonUnion</v>
      </c>
      <c r="D386" s="61">
        <f t="shared" si="41"/>
        <v>2.98E-2</v>
      </c>
      <c r="E386" s="351">
        <f>'Employee Salary Payroll Tax '!N388</f>
        <v>102754.88</v>
      </c>
      <c r="F386" s="351">
        <f t="shared" si="42"/>
        <v>105816.975424</v>
      </c>
      <c r="G386" s="352"/>
      <c r="H386" s="351">
        <f t="shared" si="43"/>
        <v>0</v>
      </c>
      <c r="I386" s="351">
        <f t="shared" si="46"/>
        <v>3062.0954239999992</v>
      </c>
      <c r="J386" s="351">
        <f t="shared" si="44"/>
        <v>0</v>
      </c>
      <c r="K386" s="293">
        <f>SUM('Employee Salary Payroll Tax '!I388:K388)</f>
        <v>16958.490000000002</v>
      </c>
      <c r="L386" s="293">
        <f>'Employee Salary Payroll Tax '!H388</f>
        <v>0</v>
      </c>
      <c r="M386" s="293">
        <f t="shared" si="47"/>
        <v>85796.39</v>
      </c>
      <c r="N386" s="359">
        <f t="shared" si="48"/>
        <v>0</v>
      </c>
      <c r="O386" s="331"/>
      <c r="P386" s="61"/>
      <c r="Q386" s="294"/>
      <c r="R386" s="292"/>
      <c r="S386" s="303"/>
    </row>
    <row r="387" spans="1:19" s="36" customFormat="1" ht="14.4">
      <c r="A387" s="36">
        <f t="shared" si="45"/>
        <v>372</v>
      </c>
      <c r="B387" s="526"/>
      <c r="C387" s="36" t="str">
        <f>VLOOKUP('Employee Salary Payroll Tax '!B389,'Employee Salary Payroll Tax '!$D$1:$E$7,2,FALSE)</f>
        <v>NonUnion</v>
      </c>
      <c r="D387" s="61">
        <f t="shared" si="41"/>
        <v>2.98E-2</v>
      </c>
      <c r="E387" s="351">
        <f>'Employee Salary Payroll Tax '!N389</f>
        <v>75542.080000000002</v>
      </c>
      <c r="F387" s="351">
        <f t="shared" si="42"/>
        <v>77793.233984000006</v>
      </c>
      <c r="G387" s="352"/>
      <c r="H387" s="351">
        <f t="shared" si="43"/>
        <v>0</v>
      </c>
      <c r="I387" s="351">
        <f t="shared" si="46"/>
        <v>2251.1539840000041</v>
      </c>
      <c r="J387" s="351">
        <f t="shared" si="44"/>
        <v>0</v>
      </c>
      <c r="K387" s="293">
        <f>SUM('Employee Salary Payroll Tax '!I389:K389)</f>
        <v>8571.56</v>
      </c>
      <c r="L387" s="293">
        <f>'Employee Salary Payroll Tax '!H389</f>
        <v>0</v>
      </c>
      <c r="M387" s="293">
        <f t="shared" si="47"/>
        <v>66970.52</v>
      </c>
      <c r="N387" s="359">
        <f t="shared" si="48"/>
        <v>0</v>
      </c>
      <c r="O387" s="331"/>
      <c r="P387" s="61"/>
      <c r="Q387" s="294"/>
      <c r="R387" s="292"/>
      <c r="S387" s="303"/>
    </row>
    <row r="388" spans="1:19" s="36" customFormat="1" ht="14.4">
      <c r="A388" s="36">
        <f t="shared" si="45"/>
        <v>373</v>
      </c>
      <c r="B388" s="526"/>
      <c r="C388" s="36" t="str">
        <f>VLOOKUP('Employee Salary Payroll Tax '!B390,'Employee Salary Payroll Tax '!$D$1:$E$7,2,FALSE)</f>
        <v>NonUnion</v>
      </c>
      <c r="D388" s="61">
        <f t="shared" si="41"/>
        <v>2.98E-2</v>
      </c>
      <c r="E388" s="351">
        <f>'Employee Salary Payroll Tax '!N390</f>
        <v>69259.05</v>
      </c>
      <c r="F388" s="351">
        <f t="shared" si="42"/>
        <v>71322.969690000013</v>
      </c>
      <c r="G388" s="352"/>
      <c r="H388" s="351">
        <f t="shared" si="43"/>
        <v>0</v>
      </c>
      <c r="I388" s="351">
        <f t="shared" si="46"/>
        <v>2063.9196900000097</v>
      </c>
      <c r="J388" s="351">
        <f t="shared" si="44"/>
        <v>0</v>
      </c>
      <c r="K388" s="293">
        <f>SUM('Employee Salary Payroll Tax '!I390:K390)</f>
        <v>68221.41</v>
      </c>
      <c r="L388" s="293">
        <f>'Employee Salary Payroll Tax '!H390</f>
        <v>0</v>
      </c>
      <c r="M388" s="293">
        <f t="shared" si="47"/>
        <v>1037.6399999999994</v>
      </c>
      <c r="N388" s="359">
        <f t="shared" si="48"/>
        <v>0</v>
      </c>
      <c r="O388" s="331"/>
      <c r="P388" s="61"/>
      <c r="Q388" s="294"/>
      <c r="R388" s="292"/>
      <c r="S388" s="303"/>
    </row>
    <row r="389" spans="1:19" s="36" customFormat="1" ht="14.4">
      <c r="A389" s="36">
        <f t="shared" si="45"/>
        <v>374</v>
      </c>
      <c r="B389" s="526"/>
      <c r="C389" s="36" t="str">
        <f>VLOOKUP('Employee Salary Payroll Tax '!B391,'Employee Salary Payroll Tax '!$D$1:$E$7,2,FALSE)</f>
        <v>UA</v>
      </c>
      <c r="D389" s="61">
        <f t="shared" si="41"/>
        <v>0.03</v>
      </c>
      <c r="E389" s="351">
        <f>'Employee Salary Payroll Tax '!N391</f>
        <v>98717.64</v>
      </c>
      <c r="F389" s="351">
        <f t="shared" si="42"/>
        <v>101679.1692</v>
      </c>
      <c r="G389" s="352"/>
      <c r="H389" s="351">
        <f t="shared" si="43"/>
        <v>0</v>
      </c>
      <c r="I389" s="351">
        <f t="shared" si="46"/>
        <v>2961.5292000000045</v>
      </c>
      <c r="J389" s="351">
        <f t="shared" si="44"/>
        <v>0</v>
      </c>
      <c r="K389" s="293">
        <f>SUM('Employee Salary Payroll Tax '!I391:K391)</f>
        <v>87146.61</v>
      </c>
      <c r="L389" s="293">
        <f>'Employee Salary Payroll Tax '!H391</f>
        <v>1972.9</v>
      </c>
      <c r="M389" s="293">
        <f t="shared" si="47"/>
        <v>9598.1299999999992</v>
      </c>
      <c r="N389" s="359">
        <f t="shared" si="48"/>
        <v>0</v>
      </c>
      <c r="O389" s="331"/>
      <c r="P389" s="61"/>
      <c r="Q389" s="294"/>
      <c r="R389" s="292"/>
      <c r="S389" s="303"/>
    </row>
    <row r="390" spans="1:19" s="36" customFormat="1" ht="14.4">
      <c r="A390" s="36">
        <f t="shared" si="45"/>
        <v>375</v>
      </c>
      <c r="B390" s="526"/>
      <c r="C390" s="36" t="str">
        <f>VLOOKUP('Employee Salary Payroll Tax '!B392,'Employee Salary Payroll Tax '!$D$1:$E$7,2,FALSE)</f>
        <v>NonUnion</v>
      </c>
      <c r="D390" s="61">
        <f t="shared" si="41"/>
        <v>2.98E-2</v>
      </c>
      <c r="E390" s="351">
        <f>'Employee Salary Payroll Tax '!N392</f>
        <v>87639.49</v>
      </c>
      <c r="F390" s="351">
        <f t="shared" si="42"/>
        <v>90251.146802000003</v>
      </c>
      <c r="G390" s="352"/>
      <c r="H390" s="351">
        <f t="shared" si="43"/>
        <v>0</v>
      </c>
      <c r="I390" s="351">
        <f t="shared" si="46"/>
        <v>2611.6568019999977</v>
      </c>
      <c r="J390" s="351">
        <f t="shared" si="44"/>
        <v>0</v>
      </c>
      <c r="K390" s="293">
        <f>SUM('Employee Salary Payroll Tax '!I392:K392)</f>
        <v>18278.899999999998</v>
      </c>
      <c r="L390" s="293">
        <f>'Employee Salary Payroll Tax '!H392</f>
        <v>0</v>
      </c>
      <c r="M390" s="293">
        <f t="shared" si="47"/>
        <v>69360.590000000011</v>
      </c>
      <c r="N390" s="359">
        <f t="shared" si="48"/>
        <v>0</v>
      </c>
      <c r="O390" s="331"/>
      <c r="P390" s="61"/>
      <c r="Q390" s="294"/>
      <c r="R390" s="292"/>
      <c r="S390" s="303"/>
    </row>
    <row r="391" spans="1:19" s="36" customFormat="1" ht="14.4">
      <c r="A391" s="36">
        <f t="shared" si="45"/>
        <v>376</v>
      </c>
      <c r="B391" s="526"/>
      <c r="C391" s="36" t="str">
        <f>VLOOKUP('Employee Salary Payroll Tax '!B393,'Employee Salary Payroll Tax '!$D$1:$E$7,2,FALSE)</f>
        <v>NonUnion</v>
      </c>
      <c r="D391" s="61">
        <f t="shared" si="41"/>
        <v>2.98E-2</v>
      </c>
      <c r="E391" s="351">
        <f>'Employee Salary Payroll Tax '!N393</f>
        <v>64469.14</v>
      </c>
      <c r="F391" s="351">
        <f t="shared" si="42"/>
        <v>66390.320372000002</v>
      </c>
      <c r="G391" s="352"/>
      <c r="H391" s="351">
        <f t="shared" si="43"/>
        <v>0</v>
      </c>
      <c r="I391" s="351">
        <f t="shared" si="46"/>
        <v>1921.1803720000025</v>
      </c>
      <c r="J391" s="351">
        <f t="shared" si="44"/>
        <v>0</v>
      </c>
      <c r="K391" s="293">
        <f>SUM('Employee Salary Payroll Tax '!I393:K393)</f>
        <v>3268.83</v>
      </c>
      <c r="L391" s="293">
        <f>'Employee Salary Payroll Tax '!H393</f>
        <v>0</v>
      </c>
      <c r="M391" s="293">
        <f t="shared" si="47"/>
        <v>61200.31</v>
      </c>
      <c r="N391" s="359">
        <f t="shared" si="48"/>
        <v>0</v>
      </c>
      <c r="O391" s="331"/>
      <c r="P391" s="61"/>
      <c r="Q391" s="294"/>
      <c r="R391" s="292"/>
      <c r="S391" s="303"/>
    </row>
    <row r="392" spans="1:19" s="36" customFormat="1" ht="14.4">
      <c r="A392" s="36">
        <f t="shared" si="45"/>
        <v>377</v>
      </c>
      <c r="B392" s="526"/>
      <c r="C392" s="36" t="str">
        <f>VLOOKUP('Employee Salary Payroll Tax '!B394,'Employee Salary Payroll Tax '!$D$1:$E$7,2,FALSE)</f>
        <v>NonUnion</v>
      </c>
      <c r="D392" s="61">
        <f t="shared" si="41"/>
        <v>2.98E-2</v>
      </c>
      <c r="E392" s="351">
        <f>'Employee Salary Payroll Tax '!N394</f>
        <v>8690.4599999999991</v>
      </c>
      <c r="F392" s="351">
        <f t="shared" si="42"/>
        <v>8949.4357079999991</v>
      </c>
      <c r="G392" s="352"/>
      <c r="H392" s="351">
        <f t="shared" si="43"/>
        <v>0</v>
      </c>
      <c r="I392" s="351">
        <f t="shared" si="46"/>
        <v>258.97570799999994</v>
      </c>
      <c r="J392" s="351">
        <f t="shared" si="44"/>
        <v>0</v>
      </c>
      <c r="K392" s="293">
        <f>SUM('Employee Salary Payroll Tax '!I394:K394)</f>
        <v>8119.51</v>
      </c>
      <c r="L392" s="293">
        <f>'Employee Salary Payroll Tax '!H394</f>
        <v>0</v>
      </c>
      <c r="M392" s="293">
        <f t="shared" si="47"/>
        <v>570.94999999999891</v>
      </c>
      <c r="N392" s="359">
        <f t="shared" si="48"/>
        <v>0</v>
      </c>
      <c r="O392" s="331"/>
      <c r="P392" s="61"/>
      <c r="Q392" s="294"/>
      <c r="R392" s="292"/>
      <c r="S392" s="303"/>
    </row>
    <row r="393" spans="1:19" s="36" customFormat="1" ht="14.4">
      <c r="A393" s="36">
        <f t="shared" si="45"/>
        <v>378</v>
      </c>
      <c r="B393" s="526"/>
      <c r="C393" s="36" t="str">
        <f>VLOOKUP('Employee Salary Payroll Tax '!B395,'Employee Salary Payroll Tax '!$D$1:$E$7,2,FALSE)</f>
        <v>NonUnion</v>
      </c>
      <c r="D393" s="61">
        <f t="shared" si="41"/>
        <v>2.98E-2</v>
      </c>
      <c r="E393" s="351">
        <f>'Employee Salary Payroll Tax '!N395</f>
        <v>39837.61</v>
      </c>
      <c r="F393" s="351">
        <f t="shared" si="42"/>
        <v>41024.770778000006</v>
      </c>
      <c r="G393" s="352"/>
      <c r="H393" s="351">
        <f t="shared" si="43"/>
        <v>0</v>
      </c>
      <c r="I393" s="351">
        <f t="shared" si="46"/>
        <v>1187.1607780000049</v>
      </c>
      <c r="J393" s="351">
        <f t="shared" si="44"/>
        <v>0</v>
      </c>
      <c r="K393" s="293">
        <f>SUM('Employee Salary Payroll Tax '!I395:K395)</f>
        <v>19035.289999999997</v>
      </c>
      <c r="L393" s="293">
        <f>'Employee Salary Payroll Tax '!H395</f>
        <v>50.92</v>
      </c>
      <c r="M393" s="293">
        <f t="shared" si="47"/>
        <v>20751.400000000005</v>
      </c>
      <c r="N393" s="359">
        <f t="shared" si="48"/>
        <v>0</v>
      </c>
      <c r="O393" s="331"/>
      <c r="P393" s="61"/>
      <c r="Q393" s="294"/>
      <c r="R393" s="292"/>
      <c r="S393" s="303"/>
    </row>
    <row r="394" spans="1:19" s="36" customFormat="1" ht="14.4">
      <c r="A394" s="36">
        <f t="shared" si="45"/>
        <v>379</v>
      </c>
      <c r="B394" s="526"/>
      <c r="C394" s="36" t="str">
        <f>VLOOKUP('Employee Salary Payroll Tax '!B396,'Employee Salary Payroll Tax '!$D$1:$E$7,2,FALSE)</f>
        <v>NonUnion</v>
      </c>
      <c r="D394" s="61">
        <f t="shared" si="41"/>
        <v>2.98E-2</v>
      </c>
      <c r="E394" s="351">
        <f>'Employee Salary Payroll Tax '!N396</f>
        <v>57935.79</v>
      </c>
      <c r="F394" s="351">
        <f t="shared" si="42"/>
        <v>59662.276542000007</v>
      </c>
      <c r="G394" s="352"/>
      <c r="H394" s="351">
        <f t="shared" si="43"/>
        <v>0</v>
      </c>
      <c r="I394" s="351">
        <f t="shared" si="46"/>
        <v>1726.486542000006</v>
      </c>
      <c r="J394" s="351">
        <f t="shared" si="44"/>
        <v>0</v>
      </c>
      <c r="K394" s="293">
        <f>SUM('Employee Salary Payroll Tax '!I396:K396)</f>
        <v>45184.95</v>
      </c>
      <c r="L394" s="293">
        <f>'Employee Salary Payroll Tax '!H396</f>
        <v>0</v>
      </c>
      <c r="M394" s="293">
        <f t="shared" si="47"/>
        <v>12750.840000000004</v>
      </c>
      <c r="N394" s="359">
        <f t="shared" si="48"/>
        <v>0</v>
      </c>
      <c r="O394" s="331"/>
      <c r="P394" s="61"/>
      <c r="Q394" s="294"/>
      <c r="R394" s="292"/>
      <c r="S394" s="303"/>
    </row>
    <row r="395" spans="1:19" s="36" customFormat="1" ht="14.4">
      <c r="A395" s="36">
        <f t="shared" si="45"/>
        <v>380</v>
      </c>
      <c r="B395" s="526"/>
      <c r="C395" s="36" t="str">
        <f>VLOOKUP('Employee Salary Payroll Tax '!B397,'Employee Salary Payroll Tax '!$D$1:$E$7,2,FALSE)</f>
        <v>NonUnion</v>
      </c>
      <c r="D395" s="61">
        <f t="shared" si="41"/>
        <v>2.98E-2</v>
      </c>
      <c r="E395" s="351">
        <f>'Employee Salary Payroll Tax '!N397</f>
        <v>128849.29</v>
      </c>
      <c r="F395" s="351">
        <f t="shared" si="42"/>
        <v>132688.998842</v>
      </c>
      <c r="G395" s="352"/>
      <c r="H395" s="351">
        <f t="shared" si="43"/>
        <v>0</v>
      </c>
      <c r="I395" s="351">
        <f t="shared" si="46"/>
        <v>3839.7088420000073</v>
      </c>
      <c r="J395" s="351">
        <f t="shared" si="44"/>
        <v>0</v>
      </c>
      <c r="K395" s="293">
        <f>SUM('Employee Salary Payroll Tax '!I397:K397)</f>
        <v>128849.29</v>
      </c>
      <c r="L395" s="293">
        <f>'Employee Salary Payroll Tax '!H397</f>
        <v>0</v>
      </c>
      <c r="M395" s="293">
        <f t="shared" si="47"/>
        <v>0</v>
      </c>
      <c r="N395" s="359">
        <f t="shared" si="48"/>
        <v>0</v>
      </c>
      <c r="O395" s="331"/>
      <c r="P395" s="61"/>
      <c r="Q395" s="294"/>
      <c r="R395" s="292"/>
      <c r="S395" s="303"/>
    </row>
    <row r="396" spans="1:19" s="36" customFormat="1" ht="14.4">
      <c r="A396" s="36">
        <f t="shared" si="45"/>
        <v>381</v>
      </c>
      <c r="B396" s="526"/>
      <c r="C396" s="36" t="str">
        <f>VLOOKUP('Employee Salary Payroll Tax '!B398,'Employee Salary Payroll Tax '!$D$1:$E$7,2,FALSE)</f>
        <v>UA</v>
      </c>
      <c r="D396" s="61">
        <f t="shared" si="41"/>
        <v>0.03</v>
      </c>
      <c r="E396" s="351">
        <f>'Employee Salary Payroll Tax '!N398</f>
        <v>93178.01</v>
      </c>
      <c r="F396" s="351">
        <f t="shared" si="42"/>
        <v>95973.350299999991</v>
      </c>
      <c r="G396" s="352"/>
      <c r="H396" s="351">
        <f t="shared" si="43"/>
        <v>0</v>
      </c>
      <c r="I396" s="351">
        <f t="shared" si="46"/>
        <v>2795.3402999999962</v>
      </c>
      <c r="J396" s="351">
        <f t="shared" si="44"/>
        <v>0</v>
      </c>
      <c r="K396" s="293">
        <f>SUM('Employee Salary Payroll Tax '!I398:K398)</f>
        <v>67743.159999999989</v>
      </c>
      <c r="L396" s="293">
        <f>'Employee Salary Payroll Tax '!H398</f>
        <v>365.26</v>
      </c>
      <c r="M396" s="293">
        <f t="shared" si="47"/>
        <v>25069.590000000007</v>
      </c>
      <c r="N396" s="359">
        <f t="shared" si="48"/>
        <v>0</v>
      </c>
      <c r="O396" s="331"/>
      <c r="P396" s="61"/>
      <c r="Q396" s="294"/>
      <c r="R396" s="292"/>
      <c r="S396" s="303"/>
    </row>
    <row r="397" spans="1:19" s="36" customFormat="1" ht="14.4">
      <c r="A397" s="36">
        <f t="shared" si="45"/>
        <v>382</v>
      </c>
      <c r="B397" s="526"/>
      <c r="C397" s="36" t="str">
        <f>VLOOKUP('Employee Salary Payroll Tax '!B399,'Employee Salary Payroll Tax '!$D$1:$E$7,2,FALSE)</f>
        <v>NonUnion</v>
      </c>
      <c r="D397" s="61">
        <f t="shared" si="41"/>
        <v>2.98E-2</v>
      </c>
      <c r="E397" s="351">
        <f>'Employee Salary Payroll Tax '!N399</f>
        <v>48121.43</v>
      </c>
      <c r="F397" s="351">
        <f t="shared" si="42"/>
        <v>49555.448614000001</v>
      </c>
      <c r="G397" s="352"/>
      <c r="H397" s="351">
        <f t="shared" si="43"/>
        <v>0</v>
      </c>
      <c r="I397" s="351">
        <f t="shared" si="46"/>
        <v>1434.0186140000005</v>
      </c>
      <c r="J397" s="351">
        <f t="shared" si="44"/>
        <v>0</v>
      </c>
      <c r="K397" s="293">
        <f>SUM('Employee Salary Payroll Tax '!I399:K399)</f>
        <v>9436.64</v>
      </c>
      <c r="L397" s="293">
        <f>'Employee Salary Payroll Tax '!H399</f>
        <v>0</v>
      </c>
      <c r="M397" s="293">
        <f t="shared" si="47"/>
        <v>38684.79</v>
      </c>
      <c r="N397" s="359">
        <f t="shared" si="48"/>
        <v>0</v>
      </c>
      <c r="O397" s="331"/>
      <c r="P397" s="61"/>
      <c r="Q397" s="294"/>
      <c r="R397" s="292"/>
      <c r="S397" s="303"/>
    </row>
    <row r="398" spans="1:19" s="36" customFormat="1" ht="14.4">
      <c r="A398" s="36">
        <f t="shared" si="45"/>
        <v>383</v>
      </c>
      <c r="B398" s="526"/>
      <c r="C398" s="36" t="str">
        <f>VLOOKUP('Employee Salary Payroll Tax '!B400,'Employee Salary Payroll Tax '!$D$1:$E$7,2,FALSE)</f>
        <v>IBEW</v>
      </c>
      <c r="D398" s="61">
        <f t="shared" si="41"/>
        <v>6.875E-3</v>
      </c>
      <c r="E398" s="351">
        <f>'Employee Salary Payroll Tax '!N400</f>
        <v>46139.86</v>
      </c>
      <c r="F398" s="351">
        <f t="shared" si="42"/>
        <v>46457.0715375</v>
      </c>
      <c r="G398" s="352"/>
      <c r="H398" s="351">
        <f t="shared" si="43"/>
        <v>0</v>
      </c>
      <c r="I398" s="351">
        <f t="shared" si="46"/>
        <v>317.21153749999939</v>
      </c>
      <c r="J398" s="351">
        <f t="shared" si="44"/>
        <v>0</v>
      </c>
      <c r="K398" s="293">
        <f>SUM('Employee Salary Payroll Tax '!I400:K400)</f>
        <v>1499.69</v>
      </c>
      <c r="L398" s="293">
        <f>'Employee Salary Payroll Tax '!H400</f>
        <v>0</v>
      </c>
      <c r="M398" s="293">
        <f t="shared" si="47"/>
        <v>44640.17</v>
      </c>
      <c r="N398" s="359">
        <f t="shared" si="48"/>
        <v>0</v>
      </c>
      <c r="O398" s="331"/>
      <c r="P398" s="61"/>
      <c r="Q398" s="294"/>
      <c r="R398" s="292"/>
      <c r="S398" s="303"/>
    </row>
    <row r="399" spans="1:19" s="36" customFormat="1" ht="14.4">
      <c r="A399" s="36">
        <f t="shared" si="45"/>
        <v>384</v>
      </c>
      <c r="B399" s="526"/>
      <c r="C399" s="36" t="str">
        <f>VLOOKUP('Employee Salary Payroll Tax '!B401,'Employee Salary Payroll Tax '!$D$1:$E$7,2,FALSE)</f>
        <v>UA</v>
      </c>
      <c r="D399" s="61">
        <f t="shared" si="41"/>
        <v>0.03</v>
      </c>
      <c r="E399" s="351">
        <f>'Employee Salary Payroll Tax '!N401</f>
        <v>93792.53</v>
      </c>
      <c r="F399" s="351">
        <f t="shared" si="42"/>
        <v>96606.305900000007</v>
      </c>
      <c r="G399" s="352"/>
      <c r="H399" s="351">
        <f t="shared" si="43"/>
        <v>0</v>
      </c>
      <c r="I399" s="351">
        <f t="shared" si="46"/>
        <v>2813.7759000000078</v>
      </c>
      <c r="J399" s="351">
        <f t="shared" si="44"/>
        <v>0</v>
      </c>
      <c r="K399" s="293">
        <f>SUM('Employee Salary Payroll Tax '!I401:K401)</f>
        <v>73541.47</v>
      </c>
      <c r="L399" s="293">
        <f>'Employee Salary Payroll Tax '!H401</f>
        <v>395.88</v>
      </c>
      <c r="M399" s="293">
        <f t="shared" si="47"/>
        <v>19855.179999999997</v>
      </c>
      <c r="N399" s="359">
        <f t="shared" si="48"/>
        <v>0</v>
      </c>
      <c r="O399" s="331"/>
      <c r="P399" s="61"/>
      <c r="Q399" s="294"/>
      <c r="R399" s="292"/>
      <c r="S399" s="303"/>
    </row>
    <row r="400" spans="1:19" s="36" customFormat="1" ht="14.4">
      <c r="A400" s="36">
        <f t="shared" si="45"/>
        <v>385</v>
      </c>
      <c r="B400" s="526"/>
      <c r="C400" s="36" t="str">
        <f>VLOOKUP('Employee Salary Payroll Tax '!B402,'Employee Salary Payroll Tax '!$D$1:$E$7,2,FALSE)</f>
        <v>IBEW</v>
      </c>
      <c r="D400" s="61">
        <f t="shared" ref="D400:D463" si="49">VLOOKUP(C400,C$9:D$12,2)</f>
        <v>6.875E-3</v>
      </c>
      <c r="E400" s="351">
        <f>'Employee Salary Payroll Tax '!N402</f>
        <v>39137.120000000003</v>
      </c>
      <c r="F400" s="351">
        <f t="shared" ref="F400:F463" si="50">E400*(1+D400)</f>
        <v>39406.187700000002</v>
      </c>
      <c r="G400" s="352"/>
      <c r="H400" s="351">
        <f t="shared" ref="H400:H463" si="51">IF(E400&gt;$H$12,0,$H$12-E400)</f>
        <v>0</v>
      </c>
      <c r="I400" s="351">
        <f t="shared" si="46"/>
        <v>269.0676999999996</v>
      </c>
      <c r="J400" s="351">
        <f t="shared" ref="J400:J463" si="52">IF(H400&gt;I400,I400*$J$12,H400*$J$12)</f>
        <v>0</v>
      </c>
      <c r="K400" s="293">
        <f>SUM('Employee Salary Payroll Tax '!I402:K402)</f>
        <v>39137.120000000003</v>
      </c>
      <c r="L400" s="293">
        <f>'Employee Salary Payroll Tax '!H402</f>
        <v>0</v>
      </c>
      <c r="M400" s="293">
        <f t="shared" si="47"/>
        <v>0</v>
      </c>
      <c r="N400" s="359">
        <f t="shared" si="48"/>
        <v>0</v>
      </c>
      <c r="O400" s="331"/>
      <c r="P400" s="61"/>
      <c r="Q400" s="294"/>
      <c r="R400" s="292"/>
      <c r="S400" s="303"/>
    </row>
    <row r="401" spans="1:19" s="36" customFormat="1" ht="14.4">
      <c r="A401" s="36">
        <f t="shared" ref="A401:A464" si="53">+A400+1</f>
        <v>386</v>
      </c>
      <c r="B401" s="526"/>
      <c r="C401" s="36" t="str">
        <f>VLOOKUP('Employee Salary Payroll Tax '!B403,'Employee Salary Payroll Tax '!$D$1:$E$7,2,FALSE)</f>
        <v>UA</v>
      </c>
      <c r="D401" s="61">
        <f t="shared" si="49"/>
        <v>0.03</v>
      </c>
      <c r="E401" s="351">
        <f>'Employee Salary Payroll Tax '!N403</f>
        <v>39345.800000000003</v>
      </c>
      <c r="F401" s="351">
        <f t="shared" si="50"/>
        <v>40526.174000000006</v>
      </c>
      <c r="G401" s="352"/>
      <c r="H401" s="351">
        <f t="shared" si="51"/>
        <v>0</v>
      </c>
      <c r="I401" s="351">
        <f t="shared" ref="I401:I464" si="54">F401-E401</f>
        <v>1180.3740000000034</v>
      </c>
      <c r="J401" s="351">
        <f t="shared" si="52"/>
        <v>0</v>
      </c>
      <c r="K401" s="293">
        <f>SUM('Employee Salary Payroll Tax '!I403:K403)</f>
        <v>22290.739999999998</v>
      </c>
      <c r="L401" s="293">
        <f>'Employee Salary Payroll Tax '!H403</f>
        <v>77.44</v>
      </c>
      <c r="M401" s="293">
        <f t="shared" ref="M401:M464" si="55">E401-K401-L401</f>
        <v>16977.620000000006</v>
      </c>
      <c r="N401" s="359">
        <f t="shared" ref="N401:N464" si="56">J401*K401/(SUM(K401:M401)+0.000001)</f>
        <v>0</v>
      </c>
      <c r="O401" s="331"/>
      <c r="P401" s="61"/>
      <c r="Q401" s="294"/>
      <c r="R401" s="292"/>
      <c r="S401" s="303"/>
    </row>
    <row r="402" spans="1:19" s="36" customFormat="1" ht="14.4">
      <c r="A402" s="36">
        <f t="shared" si="53"/>
        <v>387</v>
      </c>
      <c r="B402" s="526"/>
      <c r="C402" s="36" t="str">
        <f>VLOOKUP('Employee Salary Payroll Tax '!B404,'Employee Salary Payroll Tax '!$D$1:$E$7,2,FALSE)</f>
        <v>IBEW</v>
      </c>
      <c r="D402" s="61">
        <f t="shared" si="49"/>
        <v>6.875E-3</v>
      </c>
      <c r="E402" s="351">
        <f>'Employee Salary Payroll Tax '!N404</f>
        <v>94580.14</v>
      </c>
      <c r="F402" s="351">
        <f t="shared" si="50"/>
        <v>95230.378462499997</v>
      </c>
      <c r="G402" s="352"/>
      <c r="H402" s="351">
        <f t="shared" si="51"/>
        <v>0</v>
      </c>
      <c r="I402" s="351">
        <f t="shared" si="54"/>
        <v>650.23846249999769</v>
      </c>
      <c r="J402" s="351">
        <f t="shared" si="52"/>
        <v>0</v>
      </c>
      <c r="K402" s="293">
        <f>SUM('Employee Salary Payroll Tax '!I404:K404)</f>
        <v>18453.64</v>
      </c>
      <c r="L402" s="293">
        <f>'Employee Salary Payroll Tax '!H404</f>
        <v>0</v>
      </c>
      <c r="M402" s="293">
        <f t="shared" si="55"/>
        <v>76126.5</v>
      </c>
      <c r="N402" s="359">
        <f t="shared" si="56"/>
        <v>0</v>
      </c>
      <c r="O402" s="331"/>
      <c r="P402" s="61"/>
      <c r="Q402" s="294"/>
      <c r="R402" s="292"/>
      <c r="S402" s="303"/>
    </row>
    <row r="403" spans="1:19" s="36" customFormat="1" ht="14.4">
      <c r="A403" s="36">
        <f t="shared" si="53"/>
        <v>388</v>
      </c>
      <c r="B403" s="526"/>
      <c r="C403" s="36" t="str">
        <f>VLOOKUP('Employee Salary Payroll Tax '!B405,'Employee Salary Payroll Tax '!$D$1:$E$7,2,FALSE)</f>
        <v>IBEW</v>
      </c>
      <c r="D403" s="61">
        <f t="shared" si="49"/>
        <v>6.875E-3</v>
      </c>
      <c r="E403" s="351">
        <f>'Employee Salary Payroll Tax '!N405</f>
        <v>122310.95</v>
      </c>
      <c r="F403" s="351">
        <f t="shared" si="50"/>
        <v>123151.83778125</v>
      </c>
      <c r="G403" s="352"/>
      <c r="H403" s="351">
        <f t="shared" si="51"/>
        <v>0</v>
      </c>
      <c r="I403" s="351">
        <f t="shared" si="54"/>
        <v>840.88778124999953</v>
      </c>
      <c r="J403" s="351">
        <f t="shared" si="52"/>
        <v>0</v>
      </c>
      <c r="K403" s="293">
        <f>SUM('Employee Salary Payroll Tax '!I405:K405)</f>
        <v>40763.11</v>
      </c>
      <c r="L403" s="293">
        <f>'Employee Salary Payroll Tax '!H405</f>
        <v>0</v>
      </c>
      <c r="M403" s="293">
        <f t="shared" si="55"/>
        <v>81547.839999999997</v>
      </c>
      <c r="N403" s="359">
        <f t="shared" si="56"/>
        <v>0</v>
      </c>
      <c r="O403" s="331"/>
      <c r="P403" s="61"/>
      <c r="Q403" s="294"/>
      <c r="R403" s="292"/>
      <c r="S403" s="303"/>
    </row>
    <row r="404" spans="1:19" s="36" customFormat="1" ht="14.4">
      <c r="A404" s="36">
        <f t="shared" si="53"/>
        <v>389</v>
      </c>
      <c r="B404" s="526"/>
      <c r="C404" s="36" t="str">
        <f>VLOOKUP('Employee Salary Payroll Tax '!B406,'Employee Salary Payroll Tax '!$D$1:$E$7,2,FALSE)</f>
        <v>NonUnion</v>
      </c>
      <c r="D404" s="61">
        <f t="shared" si="49"/>
        <v>2.98E-2</v>
      </c>
      <c r="E404" s="351">
        <f>'Employee Salary Payroll Tax '!N406</f>
        <v>59022.44</v>
      </c>
      <c r="F404" s="351">
        <f t="shared" si="50"/>
        <v>60781.308712000005</v>
      </c>
      <c r="G404" s="352"/>
      <c r="H404" s="351">
        <f t="shared" si="51"/>
        <v>0</v>
      </c>
      <c r="I404" s="351">
        <f t="shared" si="54"/>
        <v>1758.8687120000031</v>
      </c>
      <c r="J404" s="351">
        <f t="shared" si="52"/>
        <v>0</v>
      </c>
      <c r="K404" s="293">
        <f>SUM('Employee Salary Payroll Tax '!I406:K406)</f>
        <v>46723.4</v>
      </c>
      <c r="L404" s="293">
        <f>'Employee Salary Payroll Tax '!H406</f>
        <v>0</v>
      </c>
      <c r="M404" s="293">
        <f t="shared" si="55"/>
        <v>12299.04</v>
      </c>
      <c r="N404" s="359">
        <f t="shared" si="56"/>
        <v>0</v>
      </c>
      <c r="O404" s="331"/>
      <c r="P404" s="61"/>
      <c r="Q404" s="294"/>
      <c r="R404" s="292"/>
      <c r="S404" s="303"/>
    </row>
    <row r="405" spans="1:19" s="36" customFormat="1" ht="14.4">
      <c r="A405" s="36">
        <f t="shared" si="53"/>
        <v>390</v>
      </c>
      <c r="B405" s="526"/>
      <c r="C405" s="36" t="str">
        <f>VLOOKUP('Employee Salary Payroll Tax '!B407,'Employee Salary Payroll Tax '!$D$1:$E$7,2,FALSE)</f>
        <v>UA</v>
      </c>
      <c r="D405" s="61">
        <f t="shared" si="49"/>
        <v>0.03</v>
      </c>
      <c r="E405" s="351">
        <f>'Employee Salary Payroll Tax '!N407</f>
        <v>64762.74</v>
      </c>
      <c r="F405" s="351">
        <f t="shared" si="50"/>
        <v>66705.622199999998</v>
      </c>
      <c r="G405" s="352"/>
      <c r="H405" s="351">
        <f t="shared" si="51"/>
        <v>0</v>
      </c>
      <c r="I405" s="351">
        <f t="shared" si="54"/>
        <v>1942.8822</v>
      </c>
      <c r="J405" s="351">
        <f t="shared" si="52"/>
        <v>0</v>
      </c>
      <c r="K405" s="293">
        <f>SUM('Employee Salary Payroll Tax '!I407:K407)</f>
        <v>55986.619999999995</v>
      </c>
      <c r="L405" s="293">
        <f>'Employee Salary Payroll Tax '!H407</f>
        <v>1329.56</v>
      </c>
      <c r="M405" s="293">
        <f t="shared" si="55"/>
        <v>7446.5600000000031</v>
      </c>
      <c r="N405" s="359">
        <f t="shared" si="56"/>
        <v>0</v>
      </c>
      <c r="O405" s="331"/>
      <c r="P405" s="61"/>
      <c r="Q405" s="294"/>
      <c r="R405" s="292"/>
      <c r="S405" s="303"/>
    </row>
    <row r="406" spans="1:19" s="36" customFormat="1" ht="14.4">
      <c r="A406" s="36">
        <f t="shared" si="53"/>
        <v>391</v>
      </c>
      <c r="B406" s="526"/>
      <c r="C406" s="36" t="str">
        <f>VLOOKUP('Employee Salary Payroll Tax '!B408,'Employee Salary Payroll Tax '!$D$1:$E$7,2,FALSE)</f>
        <v>UA</v>
      </c>
      <c r="D406" s="61">
        <f t="shared" si="49"/>
        <v>0.03</v>
      </c>
      <c r="E406" s="351">
        <f>'Employee Salary Payroll Tax '!N408</f>
        <v>73258.38</v>
      </c>
      <c r="F406" s="351">
        <f t="shared" si="50"/>
        <v>75456.131400000013</v>
      </c>
      <c r="G406" s="352"/>
      <c r="H406" s="351">
        <f t="shared" si="51"/>
        <v>0</v>
      </c>
      <c r="I406" s="351">
        <f t="shared" si="54"/>
        <v>2197.7514000000083</v>
      </c>
      <c r="J406" s="351">
        <f t="shared" si="52"/>
        <v>0</v>
      </c>
      <c r="K406" s="293">
        <f>SUM('Employee Salary Payroll Tax '!I408:K408)</f>
        <v>53663.56</v>
      </c>
      <c r="L406" s="293">
        <f>'Employee Salary Payroll Tax '!H408</f>
        <v>0</v>
      </c>
      <c r="M406" s="293">
        <f t="shared" si="55"/>
        <v>19594.820000000007</v>
      </c>
      <c r="N406" s="359">
        <f t="shared" si="56"/>
        <v>0</v>
      </c>
      <c r="O406" s="331"/>
      <c r="P406" s="61"/>
      <c r="Q406" s="294"/>
      <c r="R406" s="292"/>
      <c r="S406" s="303"/>
    </row>
    <row r="407" spans="1:19" s="36" customFormat="1" ht="14.4">
      <c r="A407" s="36">
        <f t="shared" si="53"/>
        <v>392</v>
      </c>
      <c r="B407" s="526"/>
      <c r="C407" s="36" t="str">
        <f>VLOOKUP('Employee Salary Payroll Tax '!B409,'Employee Salary Payroll Tax '!$D$1:$E$7,2,FALSE)</f>
        <v>UA</v>
      </c>
      <c r="D407" s="61">
        <f t="shared" si="49"/>
        <v>0.03</v>
      </c>
      <c r="E407" s="351">
        <f>'Employee Salary Payroll Tax '!N409</f>
        <v>92971.68</v>
      </c>
      <c r="F407" s="351">
        <f t="shared" si="50"/>
        <v>95760.830399999992</v>
      </c>
      <c r="G407" s="352"/>
      <c r="H407" s="351">
        <f t="shared" si="51"/>
        <v>0</v>
      </c>
      <c r="I407" s="351">
        <f t="shared" si="54"/>
        <v>2789.1503999999986</v>
      </c>
      <c r="J407" s="351">
        <f t="shared" si="52"/>
        <v>0</v>
      </c>
      <c r="K407" s="293">
        <f>SUM('Employee Salary Payroll Tax '!I409:K409)</f>
        <v>82079.22</v>
      </c>
      <c r="L407" s="293">
        <f>'Employee Salary Payroll Tax '!H409</f>
        <v>1859.44</v>
      </c>
      <c r="M407" s="293">
        <f t="shared" si="55"/>
        <v>9033.0199999999913</v>
      </c>
      <c r="N407" s="359">
        <f t="shared" si="56"/>
        <v>0</v>
      </c>
      <c r="O407" s="331"/>
      <c r="P407" s="61"/>
      <c r="Q407" s="294"/>
      <c r="R407" s="292"/>
      <c r="S407" s="303"/>
    </row>
    <row r="408" spans="1:19" s="36" customFormat="1" ht="14.4">
      <c r="A408" s="36">
        <f t="shared" si="53"/>
        <v>393</v>
      </c>
      <c r="B408" s="526"/>
      <c r="C408" s="36" t="str">
        <f>VLOOKUP('Employee Salary Payroll Tax '!B410,'Employee Salary Payroll Tax '!$D$1:$E$7,2,FALSE)</f>
        <v>NonUnion</v>
      </c>
      <c r="D408" s="61">
        <f t="shared" si="49"/>
        <v>2.98E-2</v>
      </c>
      <c r="E408" s="351">
        <f>'Employee Salary Payroll Tax '!N410</f>
        <v>80378.75</v>
      </c>
      <c r="F408" s="351">
        <f t="shared" si="50"/>
        <v>82774.036749999999</v>
      </c>
      <c r="G408" s="352"/>
      <c r="H408" s="351">
        <f t="shared" si="51"/>
        <v>0</v>
      </c>
      <c r="I408" s="351">
        <f t="shared" si="54"/>
        <v>2395.2867499999993</v>
      </c>
      <c r="J408" s="351">
        <f t="shared" si="52"/>
        <v>0</v>
      </c>
      <c r="K408" s="293">
        <f>SUM('Employee Salary Payroll Tax '!I410:K410)</f>
        <v>0</v>
      </c>
      <c r="L408" s="293">
        <f>'Employee Salary Payroll Tax '!H410</f>
        <v>0</v>
      </c>
      <c r="M408" s="293">
        <f t="shared" si="55"/>
        <v>80378.75</v>
      </c>
      <c r="N408" s="359">
        <f t="shared" si="56"/>
        <v>0</v>
      </c>
      <c r="O408" s="331"/>
      <c r="P408" s="61"/>
      <c r="Q408" s="294"/>
      <c r="R408" s="292"/>
      <c r="S408" s="303"/>
    </row>
    <row r="409" spans="1:19" s="36" customFormat="1" ht="14.4">
      <c r="A409" s="36">
        <f t="shared" si="53"/>
        <v>394</v>
      </c>
      <c r="B409" s="526"/>
      <c r="C409" s="36" t="str">
        <f>VLOOKUP('Employee Salary Payroll Tax '!B411,'Employee Salary Payroll Tax '!$D$1:$E$7,2,FALSE)</f>
        <v>IBEW</v>
      </c>
      <c r="D409" s="61">
        <f t="shared" si="49"/>
        <v>6.875E-3</v>
      </c>
      <c r="E409" s="351">
        <f>'Employee Salary Payroll Tax '!N411</f>
        <v>5994.4</v>
      </c>
      <c r="F409" s="351">
        <f t="shared" si="50"/>
        <v>6035.6114999999991</v>
      </c>
      <c r="G409" s="352"/>
      <c r="H409" s="351">
        <f t="shared" si="51"/>
        <v>1005.6000000000004</v>
      </c>
      <c r="I409" s="351">
        <f t="shared" si="54"/>
        <v>41.211499999999432</v>
      </c>
      <c r="J409" s="351">
        <f t="shared" si="52"/>
        <v>0.2472689999999966</v>
      </c>
      <c r="K409" s="293">
        <f>SUM('Employee Salary Payroll Tax '!I411:K411)</f>
        <v>5994.4000000000005</v>
      </c>
      <c r="L409" s="293">
        <f>'Employee Salary Payroll Tax '!H411</f>
        <v>0</v>
      </c>
      <c r="M409" s="293">
        <f t="shared" si="55"/>
        <v>-9.0949470177292824E-13</v>
      </c>
      <c r="N409" s="359">
        <f t="shared" si="56"/>
        <v>0.24726899995874665</v>
      </c>
      <c r="O409" s="331"/>
      <c r="P409" s="61"/>
      <c r="Q409" s="294"/>
      <c r="R409" s="292"/>
      <c r="S409" s="303"/>
    </row>
    <row r="410" spans="1:19" s="36" customFormat="1" ht="14.4">
      <c r="A410" s="36">
        <f t="shared" si="53"/>
        <v>395</v>
      </c>
      <c r="B410" s="526"/>
      <c r="C410" s="36" t="str">
        <f>VLOOKUP('Employee Salary Payroll Tax '!B412,'Employee Salary Payroll Tax '!$D$1:$E$7,2,FALSE)</f>
        <v>NonUnion</v>
      </c>
      <c r="D410" s="61">
        <f t="shared" si="49"/>
        <v>2.98E-2</v>
      </c>
      <c r="E410" s="351">
        <f>'Employee Salary Payroll Tax '!N412</f>
        <v>116189.96</v>
      </c>
      <c r="F410" s="351">
        <f t="shared" si="50"/>
        <v>119652.42080800001</v>
      </c>
      <c r="G410" s="352"/>
      <c r="H410" s="351">
        <f t="shared" si="51"/>
        <v>0</v>
      </c>
      <c r="I410" s="351">
        <f t="shared" si="54"/>
        <v>3462.4608080000035</v>
      </c>
      <c r="J410" s="351">
        <f t="shared" si="52"/>
        <v>0</v>
      </c>
      <c r="K410" s="293">
        <f>SUM('Employee Salary Payroll Tax '!I412:K412)</f>
        <v>116189.95999999999</v>
      </c>
      <c r="L410" s="293">
        <f>'Employee Salary Payroll Tax '!H412</f>
        <v>0</v>
      </c>
      <c r="M410" s="293">
        <f t="shared" si="55"/>
        <v>1.4551915228366852E-11</v>
      </c>
      <c r="N410" s="359">
        <f t="shared" si="56"/>
        <v>0</v>
      </c>
      <c r="O410" s="331"/>
      <c r="P410" s="61"/>
      <c r="Q410" s="294"/>
      <c r="R410" s="292"/>
      <c r="S410" s="303"/>
    </row>
    <row r="411" spans="1:19" s="36" customFormat="1" ht="14.4">
      <c r="A411" s="36">
        <f t="shared" si="53"/>
        <v>396</v>
      </c>
      <c r="B411" s="526"/>
      <c r="C411" s="36" t="str">
        <f>VLOOKUP('Employee Salary Payroll Tax '!B413,'Employee Salary Payroll Tax '!$D$1:$E$7,2,FALSE)</f>
        <v>IBEW</v>
      </c>
      <c r="D411" s="61">
        <f t="shared" si="49"/>
        <v>6.875E-3</v>
      </c>
      <c r="E411" s="351">
        <f>'Employee Salary Payroll Tax '!N413</f>
        <v>100044.21</v>
      </c>
      <c r="F411" s="351">
        <f t="shared" si="50"/>
        <v>100732.01394375</v>
      </c>
      <c r="G411" s="352"/>
      <c r="H411" s="351">
        <f t="shared" si="51"/>
        <v>0</v>
      </c>
      <c r="I411" s="351">
        <f t="shared" si="54"/>
        <v>687.80394374999742</v>
      </c>
      <c r="J411" s="351">
        <f t="shared" si="52"/>
        <v>0</v>
      </c>
      <c r="K411" s="293">
        <f>SUM('Employee Salary Payroll Tax '!I413:K413)</f>
        <v>17409.739999999998</v>
      </c>
      <c r="L411" s="293">
        <f>'Employee Salary Payroll Tax '!H413</f>
        <v>0</v>
      </c>
      <c r="M411" s="293">
        <f t="shared" si="55"/>
        <v>82634.47</v>
      </c>
      <c r="N411" s="359">
        <f t="shared" si="56"/>
        <v>0</v>
      </c>
      <c r="O411" s="331"/>
      <c r="P411" s="61"/>
      <c r="Q411" s="294"/>
      <c r="R411" s="292"/>
      <c r="S411" s="303"/>
    </row>
    <row r="412" spans="1:19" s="36" customFormat="1" ht="14.4">
      <c r="A412" s="36">
        <f t="shared" si="53"/>
        <v>397</v>
      </c>
      <c r="B412" s="526"/>
      <c r="C412" s="36" t="str">
        <f>VLOOKUP('Employee Salary Payroll Tax '!B414,'Employee Salary Payroll Tax '!$D$1:$E$7,2,FALSE)</f>
        <v>NonUnion</v>
      </c>
      <c r="D412" s="61">
        <f t="shared" si="49"/>
        <v>2.98E-2</v>
      </c>
      <c r="E412" s="351">
        <f>'Employee Salary Payroll Tax '!N414</f>
        <v>72746.539999999994</v>
      </c>
      <c r="F412" s="351">
        <f t="shared" si="50"/>
        <v>74914.386891999995</v>
      </c>
      <c r="G412" s="352"/>
      <c r="H412" s="351">
        <f t="shared" si="51"/>
        <v>0</v>
      </c>
      <c r="I412" s="351">
        <f t="shared" si="54"/>
        <v>2167.8468920000014</v>
      </c>
      <c r="J412" s="351">
        <f t="shared" si="52"/>
        <v>0</v>
      </c>
      <c r="K412" s="293">
        <f>SUM('Employee Salary Payroll Tax '!I414:K414)</f>
        <v>72746.539999999994</v>
      </c>
      <c r="L412" s="293">
        <f>'Employee Salary Payroll Tax '!H414</f>
        <v>0</v>
      </c>
      <c r="M412" s="293">
        <f t="shared" si="55"/>
        <v>0</v>
      </c>
      <c r="N412" s="359">
        <f t="shared" si="56"/>
        <v>0</v>
      </c>
      <c r="O412" s="331"/>
      <c r="P412" s="61"/>
      <c r="Q412" s="294"/>
      <c r="R412" s="292"/>
      <c r="S412" s="303"/>
    </row>
    <row r="413" spans="1:19" s="36" customFormat="1" ht="14.4">
      <c r="A413" s="36">
        <f t="shared" si="53"/>
        <v>398</v>
      </c>
      <c r="B413" s="526"/>
      <c r="C413" s="36" t="str">
        <f>VLOOKUP('Employee Salary Payroll Tax '!B415,'Employee Salary Payroll Tax '!$D$1:$E$7,2,FALSE)</f>
        <v>NonUnion</v>
      </c>
      <c r="D413" s="61">
        <f t="shared" si="49"/>
        <v>2.98E-2</v>
      </c>
      <c r="E413" s="351">
        <f>'Employee Salary Payroll Tax '!N415</f>
        <v>100973.73</v>
      </c>
      <c r="F413" s="351">
        <f t="shared" si="50"/>
        <v>103982.747154</v>
      </c>
      <c r="G413" s="352"/>
      <c r="H413" s="351">
        <f t="shared" si="51"/>
        <v>0</v>
      </c>
      <c r="I413" s="351">
        <f t="shared" si="54"/>
        <v>3009.017154000001</v>
      </c>
      <c r="J413" s="351">
        <f t="shared" si="52"/>
        <v>0</v>
      </c>
      <c r="K413" s="293">
        <f>SUM('Employee Salary Payroll Tax '!I415:K415)</f>
        <v>95681.88</v>
      </c>
      <c r="L413" s="293">
        <f>'Employee Salary Payroll Tax '!H415</f>
        <v>0</v>
      </c>
      <c r="M413" s="293">
        <f t="shared" si="55"/>
        <v>5291.8499999999913</v>
      </c>
      <c r="N413" s="359">
        <f t="shared" si="56"/>
        <v>0</v>
      </c>
      <c r="O413" s="331"/>
      <c r="P413" s="61"/>
      <c r="Q413" s="294"/>
      <c r="R413" s="292"/>
      <c r="S413" s="303"/>
    </row>
    <row r="414" spans="1:19" s="36" customFormat="1" ht="14.4">
      <c r="A414" s="36">
        <f t="shared" si="53"/>
        <v>399</v>
      </c>
      <c r="B414" s="526"/>
      <c r="C414" s="36" t="str">
        <f>VLOOKUP('Employee Salary Payroll Tax '!B416,'Employee Salary Payroll Tax '!$D$1:$E$7,2,FALSE)</f>
        <v>NonUnion</v>
      </c>
      <c r="D414" s="61">
        <f t="shared" si="49"/>
        <v>2.98E-2</v>
      </c>
      <c r="E414" s="351">
        <f>'Employee Salary Payroll Tax '!N416</f>
        <v>70383.210000000006</v>
      </c>
      <c r="F414" s="351">
        <f t="shared" si="50"/>
        <v>72480.629658000005</v>
      </c>
      <c r="G414" s="352"/>
      <c r="H414" s="351">
        <f t="shared" si="51"/>
        <v>0</v>
      </c>
      <c r="I414" s="351">
        <f t="shared" si="54"/>
        <v>2097.4196579999989</v>
      </c>
      <c r="J414" s="351">
        <f t="shared" si="52"/>
        <v>0</v>
      </c>
      <c r="K414" s="293">
        <f>SUM('Employee Salary Payroll Tax '!I416:K416)</f>
        <v>24763.239999999998</v>
      </c>
      <c r="L414" s="293">
        <f>'Employee Salary Payroll Tax '!H416</f>
        <v>19979.52</v>
      </c>
      <c r="M414" s="293">
        <f t="shared" si="55"/>
        <v>25640.450000000008</v>
      </c>
      <c r="N414" s="359">
        <f t="shared" si="56"/>
        <v>0</v>
      </c>
      <c r="O414" s="331"/>
      <c r="P414" s="61"/>
      <c r="Q414" s="294"/>
      <c r="R414" s="292"/>
      <c r="S414" s="303"/>
    </row>
    <row r="415" spans="1:19" s="36" customFormat="1" ht="14.4">
      <c r="A415" s="36">
        <f t="shared" si="53"/>
        <v>400</v>
      </c>
      <c r="B415" s="526"/>
      <c r="C415" s="36" t="str">
        <f>VLOOKUP('Employee Salary Payroll Tax '!B417,'Employee Salary Payroll Tax '!$D$1:$E$7,2,FALSE)</f>
        <v>NonUnion</v>
      </c>
      <c r="D415" s="61">
        <f t="shared" si="49"/>
        <v>2.98E-2</v>
      </c>
      <c r="E415" s="351">
        <f>'Employee Salary Payroll Tax '!N417</f>
        <v>48600.38</v>
      </c>
      <c r="F415" s="351">
        <f t="shared" si="50"/>
        <v>50048.671324000003</v>
      </c>
      <c r="G415" s="352"/>
      <c r="H415" s="351">
        <f t="shared" si="51"/>
        <v>0</v>
      </c>
      <c r="I415" s="351">
        <f t="shared" si="54"/>
        <v>1448.2913240000053</v>
      </c>
      <c r="J415" s="351">
        <f t="shared" si="52"/>
        <v>0</v>
      </c>
      <c r="K415" s="293">
        <f>SUM('Employee Salary Payroll Tax '!I417:K417)</f>
        <v>48600.38</v>
      </c>
      <c r="L415" s="293">
        <f>'Employee Salary Payroll Tax '!H417</f>
        <v>0</v>
      </c>
      <c r="M415" s="293">
        <f t="shared" si="55"/>
        <v>0</v>
      </c>
      <c r="N415" s="359">
        <f t="shared" si="56"/>
        <v>0</v>
      </c>
      <c r="O415" s="331"/>
      <c r="P415" s="61"/>
      <c r="Q415" s="294"/>
      <c r="R415" s="292"/>
      <c r="S415" s="303"/>
    </row>
    <row r="416" spans="1:19" s="36" customFormat="1" ht="14.4">
      <c r="A416" s="36">
        <f t="shared" si="53"/>
        <v>401</v>
      </c>
      <c r="B416" s="526"/>
      <c r="C416" s="36" t="str">
        <f>VLOOKUP('Employee Salary Payroll Tax '!B418,'Employee Salary Payroll Tax '!$D$1:$E$7,2,FALSE)</f>
        <v>NonUnion</v>
      </c>
      <c r="D416" s="61">
        <f t="shared" si="49"/>
        <v>2.98E-2</v>
      </c>
      <c r="E416" s="351">
        <f>'Employee Salary Payroll Tax '!N418</f>
        <v>100379.25</v>
      </c>
      <c r="F416" s="351">
        <f t="shared" si="50"/>
        <v>103370.55165000001</v>
      </c>
      <c r="G416" s="352"/>
      <c r="H416" s="351">
        <f t="shared" si="51"/>
        <v>0</v>
      </c>
      <c r="I416" s="351">
        <f t="shared" si="54"/>
        <v>2991.3016500000085</v>
      </c>
      <c r="J416" s="351">
        <f t="shared" si="52"/>
        <v>0</v>
      </c>
      <c r="K416" s="293">
        <f>SUM('Employee Salary Payroll Tax '!I418:K418)</f>
        <v>1275.8499999999999</v>
      </c>
      <c r="L416" s="293">
        <f>'Employee Salary Payroll Tax '!H418</f>
        <v>195.27</v>
      </c>
      <c r="M416" s="293">
        <f t="shared" si="55"/>
        <v>98908.12999999999</v>
      </c>
      <c r="N416" s="359">
        <f t="shared" si="56"/>
        <v>0</v>
      </c>
      <c r="O416" s="331"/>
      <c r="P416" s="61"/>
      <c r="Q416" s="294"/>
      <c r="R416" s="292"/>
      <c r="S416" s="303"/>
    </row>
    <row r="417" spans="1:19" s="36" customFormat="1" ht="14.4">
      <c r="A417" s="36">
        <f t="shared" si="53"/>
        <v>402</v>
      </c>
      <c r="B417" s="526"/>
      <c r="C417" s="36" t="str">
        <f>VLOOKUP('Employee Salary Payroll Tax '!B419,'Employee Salary Payroll Tax '!$D$1:$E$7,2,FALSE)</f>
        <v>NonUnion</v>
      </c>
      <c r="D417" s="61">
        <f t="shared" si="49"/>
        <v>2.98E-2</v>
      </c>
      <c r="E417" s="351">
        <f>'Employee Salary Payroll Tax '!N419</f>
        <v>52156.74</v>
      </c>
      <c r="F417" s="351">
        <f t="shared" si="50"/>
        <v>53711.010851999999</v>
      </c>
      <c r="G417" s="352"/>
      <c r="H417" s="351">
        <f t="shared" si="51"/>
        <v>0</v>
      </c>
      <c r="I417" s="351">
        <f t="shared" si="54"/>
        <v>1554.2708520000015</v>
      </c>
      <c r="J417" s="351">
        <f t="shared" si="52"/>
        <v>0</v>
      </c>
      <c r="K417" s="293">
        <f>SUM('Employee Salary Payroll Tax '!I419:K419)</f>
        <v>22459.660000000003</v>
      </c>
      <c r="L417" s="293">
        <f>'Employee Salary Payroll Tax '!H419</f>
        <v>0</v>
      </c>
      <c r="M417" s="293">
        <f t="shared" si="55"/>
        <v>29697.079999999994</v>
      </c>
      <c r="N417" s="359">
        <f t="shared" si="56"/>
        <v>0</v>
      </c>
      <c r="O417" s="331"/>
      <c r="P417" s="61"/>
      <c r="Q417" s="294"/>
      <c r="R417" s="292"/>
      <c r="S417" s="303"/>
    </row>
    <row r="418" spans="1:19" s="36" customFormat="1" ht="14.4">
      <c r="A418" s="36">
        <f t="shared" si="53"/>
        <v>403</v>
      </c>
      <c r="B418" s="526"/>
      <c r="C418" s="36" t="str">
        <f>VLOOKUP('Employee Salary Payroll Tax '!B420,'Employee Salary Payroll Tax '!$D$1:$E$7,2,FALSE)</f>
        <v>NonUnion</v>
      </c>
      <c r="D418" s="61">
        <f t="shared" si="49"/>
        <v>2.98E-2</v>
      </c>
      <c r="E418" s="351">
        <f>'Employee Salary Payroll Tax '!N420</f>
        <v>44751.98</v>
      </c>
      <c r="F418" s="351">
        <f t="shared" si="50"/>
        <v>46085.589004000009</v>
      </c>
      <c r="G418" s="352"/>
      <c r="H418" s="351">
        <f t="shared" si="51"/>
        <v>0</v>
      </c>
      <c r="I418" s="351">
        <f t="shared" si="54"/>
        <v>1333.6090040000054</v>
      </c>
      <c r="J418" s="351">
        <f t="shared" si="52"/>
        <v>0</v>
      </c>
      <c r="K418" s="293">
        <f>SUM('Employee Salary Payroll Tax '!I420:K420)</f>
        <v>44751.98</v>
      </c>
      <c r="L418" s="293">
        <f>'Employee Salary Payroll Tax '!H420</f>
        <v>0</v>
      </c>
      <c r="M418" s="293">
        <f t="shared" si="55"/>
        <v>0</v>
      </c>
      <c r="N418" s="359">
        <f t="shared" si="56"/>
        <v>0</v>
      </c>
      <c r="O418" s="331"/>
      <c r="P418" s="61"/>
      <c r="Q418" s="294"/>
      <c r="R418" s="292"/>
      <c r="S418" s="303"/>
    </row>
    <row r="419" spans="1:19" s="36" customFormat="1" ht="14.4">
      <c r="A419" s="36">
        <f t="shared" si="53"/>
        <v>404</v>
      </c>
      <c r="B419" s="526"/>
      <c r="C419" s="36" t="str">
        <f>VLOOKUP('Employee Salary Payroll Tax '!B421,'Employee Salary Payroll Tax '!$D$1:$E$7,2,FALSE)</f>
        <v>NonUnion</v>
      </c>
      <c r="D419" s="61">
        <f t="shared" si="49"/>
        <v>2.98E-2</v>
      </c>
      <c r="E419" s="351">
        <f>'Employee Salary Payroll Tax '!N421</f>
        <v>88060.34</v>
      </c>
      <c r="F419" s="351">
        <f t="shared" si="50"/>
        <v>90684.538132000001</v>
      </c>
      <c r="G419" s="352"/>
      <c r="H419" s="351">
        <f t="shared" si="51"/>
        <v>0</v>
      </c>
      <c r="I419" s="351">
        <f t="shared" si="54"/>
        <v>2624.198132000005</v>
      </c>
      <c r="J419" s="351">
        <f t="shared" si="52"/>
        <v>0</v>
      </c>
      <c r="K419" s="293">
        <f>SUM('Employee Salary Payroll Tax '!I421:K421)</f>
        <v>32245.01</v>
      </c>
      <c r="L419" s="293">
        <f>'Employee Salary Payroll Tax '!H421</f>
        <v>0</v>
      </c>
      <c r="M419" s="293">
        <f t="shared" si="55"/>
        <v>55815.33</v>
      </c>
      <c r="N419" s="359">
        <f t="shared" si="56"/>
        <v>0</v>
      </c>
      <c r="O419" s="331"/>
      <c r="P419" s="61"/>
      <c r="Q419" s="294"/>
      <c r="R419" s="292"/>
      <c r="S419" s="303"/>
    </row>
    <row r="420" spans="1:19" s="36" customFormat="1" ht="14.4">
      <c r="A420" s="36">
        <f t="shared" si="53"/>
        <v>405</v>
      </c>
      <c r="B420" s="526"/>
      <c r="C420" s="36" t="str">
        <f>VLOOKUP('Employee Salary Payroll Tax '!B422,'Employee Salary Payroll Tax '!$D$1:$E$7,2,FALSE)</f>
        <v>IBEW</v>
      </c>
      <c r="D420" s="61">
        <f t="shared" si="49"/>
        <v>6.875E-3</v>
      </c>
      <c r="E420" s="351">
        <f>'Employee Salary Payroll Tax '!N422</f>
        <v>90482.46</v>
      </c>
      <c r="F420" s="351">
        <f t="shared" si="50"/>
        <v>91104.526912500005</v>
      </c>
      <c r="G420" s="352"/>
      <c r="H420" s="351">
        <f t="shared" si="51"/>
        <v>0</v>
      </c>
      <c r="I420" s="351">
        <f t="shared" si="54"/>
        <v>622.06691249999858</v>
      </c>
      <c r="J420" s="351">
        <f t="shared" si="52"/>
        <v>0</v>
      </c>
      <c r="K420" s="293">
        <f>SUM('Employee Salary Payroll Tax '!I422:K422)</f>
        <v>74724.58</v>
      </c>
      <c r="L420" s="293">
        <f>'Employee Salary Payroll Tax '!H422</f>
        <v>0</v>
      </c>
      <c r="M420" s="293">
        <f t="shared" si="55"/>
        <v>15757.880000000005</v>
      </c>
      <c r="N420" s="359">
        <f t="shared" si="56"/>
        <v>0</v>
      </c>
      <c r="O420" s="331"/>
      <c r="P420" s="61"/>
      <c r="Q420" s="294"/>
      <c r="R420" s="292"/>
      <c r="S420" s="303"/>
    </row>
    <row r="421" spans="1:19" s="36" customFormat="1" ht="14.4">
      <c r="A421" s="36">
        <f t="shared" si="53"/>
        <v>406</v>
      </c>
      <c r="B421" s="526"/>
      <c r="C421" s="36" t="str">
        <f>VLOOKUP('Employee Salary Payroll Tax '!B423,'Employee Salary Payroll Tax '!$D$1:$E$7,2,FALSE)</f>
        <v>IBEW</v>
      </c>
      <c r="D421" s="61">
        <f t="shared" si="49"/>
        <v>6.875E-3</v>
      </c>
      <c r="E421" s="351">
        <f>'Employee Salary Payroll Tax '!N423</f>
        <v>9870.9</v>
      </c>
      <c r="F421" s="351">
        <f t="shared" si="50"/>
        <v>9938.7624374999996</v>
      </c>
      <c r="G421" s="352"/>
      <c r="H421" s="351">
        <f t="shared" si="51"/>
        <v>0</v>
      </c>
      <c r="I421" s="351">
        <f t="shared" si="54"/>
        <v>67.862437499999942</v>
      </c>
      <c r="J421" s="351">
        <f t="shared" si="52"/>
        <v>0</v>
      </c>
      <c r="K421" s="293">
        <f>SUM('Employee Salary Payroll Tax '!I423:K423)</f>
        <v>9867.58</v>
      </c>
      <c r="L421" s="293">
        <f>'Employee Salary Payroll Tax '!H423</f>
        <v>0</v>
      </c>
      <c r="M421" s="293">
        <f t="shared" si="55"/>
        <v>3.319999999999709</v>
      </c>
      <c r="N421" s="359">
        <f t="shared" si="56"/>
        <v>0</v>
      </c>
      <c r="O421" s="331"/>
      <c r="P421" s="61"/>
      <c r="Q421" s="294"/>
      <c r="R421" s="292"/>
      <c r="S421" s="303"/>
    </row>
    <row r="422" spans="1:19" s="36" customFormat="1" ht="14.4">
      <c r="A422" s="36">
        <f t="shared" si="53"/>
        <v>407</v>
      </c>
      <c r="B422" s="526"/>
      <c r="C422" s="36" t="str">
        <f>VLOOKUP('Employee Salary Payroll Tax '!B424,'Employee Salary Payroll Tax '!$D$1:$E$7,2,FALSE)</f>
        <v>Not Assigned</v>
      </c>
      <c r="D422" s="61">
        <f t="shared" si="49"/>
        <v>0</v>
      </c>
      <c r="E422" s="351">
        <f>'Employee Salary Payroll Tax '!N424</f>
        <v>0.01</v>
      </c>
      <c r="F422" s="351">
        <f t="shared" si="50"/>
        <v>0.01</v>
      </c>
      <c r="G422" s="352"/>
      <c r="H422" s="351">
        <f t="shared" si="51"/>
        <v>6999.99</v>
      </c>
      <c r="I422" s="351">
        <f t="shared" si="54"/>
        <v>0</v>
      </c>
      <c r="J422" s="351">
        <f t="shared" si="52"/>
        <v>0</v>
      </c>
      <c r="K422" s="293">
        <f>SUM('Employee Salary Payroll Tax '!I424:K424)</f>
        <v>17.330000000000002</v>
      </c>
      <c r="L422" s="293">
        <f>'Employee Salary Payroll Tax '!H424</f>
        <v>0</v>
      </c>
      <c r="M422" s="293">
        <f t="shared" si="55"/>
        <v>-17.32</v>
      </c>
      <c r="N422" s="359">
        <f t="shared" si="56"/>
        <v>0</v>
      </c>
      <c r="O422" s="331"/>
      <c r="P422" s="61"/>
      <c r="Q422" s="294"/>
      <c r="R422" s="292"/>
      <c r="S422" s="303"/>
    </row>
    <row r="423" spans="1:19" s="36" customFormat="1" ht="14.4">
      <c r="A423" s="36">
        <f t="shared" si="53"/>
        <v>408</v>
      </c>
      <c r="B423" s="526"/>
      <c r="C423" s="36" t="str">
        <f>VLOOKUP('Employee Salary Payroll Tax '!B425,'Employee Salary Payroll Tax '!$D$1:$E$7,2,FALSE)</f>
        <v>NonUnion</v>
      </c>
      <c r="D423" s="61">
        <f t="shared" si="49"/>
        <v>2.98E-2</v>
      </c>
      <c r="E423" s="351">
        <f>'Employee Salary Payroll Tax '!N425</f>
        <v>59328.29</v>
      </c>
      <c r="F423" s="351">
        <f t="shared" si="50"/>
        <v>61096.273042000001</v>
      </c>
      <c r="G423" s="352"/>
      <c r="H423" s="351">
        <f t="shared" si="51"/>
        <v>0</v>
      </c>
      <c r="I423" s="351">
        <f t="shared" si="54"/>
        <v>1767.9830419999998</v>
      </c>
      <c r="J423" s="351">
        <f t="shared" si="52"/>
        <v>0</v>
      </c>
      <c r="K423" s="293">
        <f>SUM('Employee Salary Payroll Tax '!I425:K425)</f>
        <v>24541.24</v>
      </c>
      <c r="L423" s="293">
        <f>'Employee Salary Payroll Tax '!H425</f>
        <v>0</v>
      </c>
      <c r="M423" s="293">
        <f t="shared" si="55"/>
        <v>34787.050000000003</v>
      </c>
      <c r="N423" s="359">
        <f t="shared" si="56"/>
        <v>0</v>
      </c>
      <c r="O423" s="331"/>
      <c r="P423" s="61"/>
      <c r="Q423" s="294"/>
      <c r="R423" s="292"/>
      <c r="S423" s="303"/>
    </row>
    <row r="424" spans="1:19" s="36" customFormat="1" ht="14.4">
      <c r="A424" s="36">
        <f t="shared" si="53"/>
        <v>409</v>
      </c>
      <c r="B424" s="526"/>
      <c r="C424" s="36" t="str">
        <f>VLOOKUP('Employee Salary Payroll Tax '!B426,'Employee Salary Payroll Tax '!$D$1:$E$7,2,FALSE)</f>
        <v>IBEW</v>
      </c>
      <c r="D424" s="61">
        <f t="shared" si="49"/>
        <v>6.875E-3</v>
      </c>
      <c r="E424" s="351">
        <f>'Employee Salary Payroll Tax '!N426</f>
        <v>12418.93</v>
      </c>
      <c r="F424" s="351">
        <f t="shared" si="50"/>
        <v>12504.310143749999</v>
      </c>
      <c r="G424" s="352"/>
      <c r="H424" s="351">
        <f t="shared" si="51"/>
        <v>0</v>
      </c>
      <c r="I424" s="351">
        <f t="shared" si="54"/>
        <v>85.380143749998751</v>
      </c>
      <c r="J424" s="351">
        <f t="shared" si="52"/>
        <v>0</v>
      </c>
      <c r="K424" s="293">
        <f>SUM('Employee Salary Payroll Tax '!I426:K426)</f>
        <v>12418.93</v>
      </c>
      <c r="L424" s="293">
        <f>'Employee Salary Payroll Tax '!H426</f>
        <v>0</v>
      </c>
      <c r="M424" s="293">
        <f t="shared" si="55"/>
        <v>0</v>
      </c>
      <c r="N424" s="359">
        <f t="shared" si="56"/>
        <v>0</v>
      </c>
      <c r="O424" s="331"/>
      <c r="P424" s="61"/>
      <c r="Q424" s="294"/>
      <c r="R424" s="292"/>
      <c r="S424" s="303"/>
    </row>
    <row r="425" spans="1:19" s="36" customFormat="1" ht="14.4">
      <c r="A425" s="36">
        <f t="shared" si="53"/>
        <v>410</v>
      </c>
      <c r="B425" s="526"/>
      <c r="C425" s="36" t="str">
        <f>VLOOKUP('Employee Salary Payroll Tax '!B427,'Employee Salary Payroll Tax '!$D$1:$E$7,2,FALSE)</f>
        <v>Not Assigned</v>
      </c>
      <c r="D425" s="61">
        <f t="shared" si="49"/>
        <v>0</v>
      </c>
      <c r="E425" s="351">
        <f>'Employee Salary Payroll Tax '!N427</f>
        <v>0</v>
      </c>
      <c r="F425" s="351">
        <f t="shared" si="50"/>
        <v>0</v>
      </c>
      <c r="G425" s="352"/>
      <c r="H425" s="351">
        <f t="shared" si="51"/>
        <v>7000</v>
      </c>
      <c r="I425" s="351">
        <f t="shared" si="54"/>
        <v>0</v>
      </c>
      <c r="J425" s="351">
        <f t="shared" si="52"/>
        <v>0</v>
      </c>
      <c r="K425" s="293">
        <f>SUM('Employee Salary Payroll Tax '!I427:K427)</f>
        <v>0</v>
      </c>
      <c r="L425" s="293">
        <f>'Employee Salary Payroll Tax '!H427</f>
        <v>0</v>
      </c>
      <c r="M425" s="293">
        <f t="shared" si="55"/>
        <v>0</v>
      </c>
      <c r="N425" s="359">
        <f t="shared" si="56"/>
        <v>0</v>
      </c>
      <c r="O425" s="331"/>
      <c r="P425" s="61"/>
      <c r="Q425" s="294"/>
      <c r="R425" s="292"/>
      <c r="S425" s="303"/>
    </row>
    <row r="426" spans="1:19" s="36" customFormat="1" ht="14.4">
      <c r="A426" s="36">
        <f t="shared" si="53"/>
        <v>411</v>
      </c>
      <c r="B426" s="526"/>
      <c r="C426" s="36" t="str">
        <f>VLOOKUP('Employee Salary Payroll Tax '!B428,'Employee Salary Payroll Tax '!$D$1:$E$7,2,FALSE)</f>
        <v>NonUnion</v>
      </c>
      <c r="D426" s="61">
        <f t="shared" si="49"/>
        <v>2.98E-2</v>
      </c>
      <c r="E426" s="351">
        <f>'Employee Salary Payroll Tax '!N428</f>
        <v>77697.960000000006</v>
      </c>
      <c r="F426" s="351">
        <f t="shared" si="50"/>
        <v>80013.359208000009</v>
      </c>
      <c r="G426" s="352"/>
      <c r="H426" s="351">
        <f t="shared" si="51"/>
        <v>0</v>
      </c>
      <c r="I426" s="351">
        <f t="shared" si="54"/>
        <v>2315.3992080000025</v>
      </c>
      <c r="J426" s="351">
        <f t="shared" si="52"/>
        <v>0</v>
      </c>
      <c r="K426" s="293">
        <f>SUM('Employee Salary Payroll Tax '!I428:K428)</f>
        <v>9055.86</v>
      </c>
      <c r="L426" s="293">
        <f>'Employee Salary Payroll Tax '!H428</f>
        <v>0</v>
      </c>
      <c r="M426" s="293">
        <f t="shared" si="55"/>
        <v>68642.100000000006</v>
      </c>
      <c r="N426" s="359">
        <f t="shared" si="56"/>
        <v>0</v>
      </c>
      <c r="O426" s="331"/>
      <c r="P426" s="61"/>
      <c r="Q426" s="294"/>
      <c r="R426" s="292"/>
      <c r="S426" s="303"/>
    </row>
    <row r="427" spans="1:19" s="36" customFormat="1" ht="14.4">
      <c r="A427" s="36">
        <f t="shared" si="53"/>
        <v>412</v>
      </c>
      <c r="B427" s="526"/>
      <c r="C427" s="36" t="str">
        <f>VLOOKUP('Employee Salary Payroll Tax '!B429,'Employee Salary Payroll Tax '!$D$1:$E$7,2,FALSE)</f>
        <v>NonUnion</v>
      </c>
      <c r="D427" s="61">
        <f t="shared" si="49"/>
        <v>2.98E-2</v>
      </c>
      <c r="E427" s="351">
        <f>'Employee Salary Payroll Tax '!N429</f>
        <v>69583.740000000005</v>
      </c>
      <c r="F427" s="351">
        <f t="shared" si="50"/>
        <v>71657.335452000014</v>
      </c>
      <c r="G427" s="352"/>
      <c r="H427" s="351">
        <f t="shared" si="51"/>
        <v>0</v>
      </c>
      <c r="I427" s="351">
        <f t="shared" si="54"/>
        <v>2073.5954520000087</v>
      </c>
      <c r="J427" s="351">
        <f t="shared" si="52"/>
        <v>0</v>
      </c>
      <c r="K427" s="293">
        <f>SUM('Employee Salary Payroll Tax '!I429:K429)</f>
        <v>5828.98</v>
      </c>
      <c r="L427" s="293">
        <f>'Employee Salary Payroll Tax '!H429</f>
        <v>0</v>
      </c>
      <c r="M427" s="293">
        <f t="shared" si="55"/>
        <v>63754.760000000009</v>
      </c>
      <c r="N427" s="359">
        <f t="shared" si="56"/>
        <v>0</v>
      </c>
      <c r="O427" s="331"/>
      <c r="P427" s="61"/>
      <c r="Q427" s="294"/>
      <c r="R427" s="292"/>
      <c r="S427" s="303"/>
    </row>
    <row r="428" spans="1:19" s="36" customFormat="1" ht="14.4">
      <c r="A428" s="36">
        <f t="shared" si="53"/>
        <v>413</v>
      </c>
      <c r="B428" s="526"/>
      <c r="C428" s="36" t="str">
        <f>VLOOKUP('Employee Salary Payroll Tax '!B430,'Employee Salary Payroll Tax '!$D$1:$E$7,2,FALSE)</f>
        <v>NonUnion</v>
      </c>
      <c r="D428" s="61">
        <f t="shared" si="49"/>
        <v>2.98E-2</v>
      </c>
      <c r="E428" s="351">
        <f>'Employee Salary Payroll Tax '!N430</f>
        <v>76009.960000000006</v>
      </c>
      <c r="F428" s="351">
        <f t="shared" si="50"/>
        <v>78275.056808000008</v>
      </c>
      <c r="G428" s="352"/>
      <c r="H428" s="351">
        <f t="shared" si="51"/>
        <v>0</v>
      </c>
      <c r="I428" s="351">
        <f t="shared" si="54"/>
        <v>2265.0968080000021</v>
      </c>
      <c r="J428" s="351">
        <f t="shared" si="52"/>
        <v>0</v>
      </c>
      <c r="K428" s="293">
        <f>SUM('Employee Salary Payroll Tax '!I430:K430)</f>
        <v>76011.070000000007</v>
      </c>
      <c r="L428" s="293">
        <f>'Employee Salary Payroll Tax '!H430</f>
        <v>0</v>
      </c>
      <c r="M428" s="293">
        <f t="shared" si="55"/>
        <v>-1.1100000000005821</v>
      </c>
      <c r="N428" s="359">
        <f t="shared" si="56"/>
        <v>0</v>
      </c>
      <c r="O428" s="331"/>
      <c r="P428" s="61"/>
      <c r="Q428" s="294"/>
      <c r="R428" s="292"/>
      <c r="S428" s="303"/>
    </row>
    <row r="429" spans="1:19" s="36" customFormat="1" ht="14.4">
      <c r="A429" s="36">
        <f t="shared" si="53"/>
        <v>414</v>
      </c>
      <c r="B429" s="526"/>
      <c r="C429" s="36" t="str">
        <f>VLOOKUP('Employee Salary Payroll Tax '!B431,'Employee Salary Payroll Tax '!$D$1:$E$7,2,FALSE)</f>
        <v>IBEW</v>
      </c>
      <c r="D429" s="61">
        <f t="shared" si="49"/>
        <v>6.875E-3</v>
      </c>
      <c r="E429" s="351">
        <f>'Employee Salary Payroll Tax '!N431</f>
        <v>1555.62</v>
      </c>
      <c r="F429" s="351">
        <f t="shared" si="50"/>
        <v>1566.3148874999999</v>
      </c>
      <c r="G429" s="352"/>
      <c r="H429" s="351">
        <f t="shared" si="51"/>
        <v>5444.38</v>
      </c>
      <c r="I429" s="351">
        <f t="shared" si="54"/>
        <v>10.69488750000005</v>
      </c>
      <c r="J429" s="351">
        <f t="shared" si="52"/>
        <v>6.4169325000000305E-2</v>
      </c>
      <c r="K429" s="293">
        <f>SUM('Employee Salary Payroll Tax '!I431:K431)</f>
        <v>1365.82</v>
      </c>
      <c r="L429" s="293">
        <f>'Employee Salary Payroll Tax '!H431</f>
        <v>0</v>
      </c>
      <c r="M429" s="293">
        <f t="shared" si="55"/>
        <v>189.79999999999995</v>
      </c>
      <c r="N429" s="359">
        <f t="shared" si="56"/>
        <v>5.6340074963783147E-2</v>
      </c>
      <c r="O429" s="331"/>
      <c r="P429" s="61"/>
      <c r="Q429" s="294"/>
      <c r="R429" s="292"/>
      <c r="S429" s="303"/>
    </row>
    <row r="430" spans="1:19" s="36" customFormat="1" ht="14.4">
      <c r="A430" s="36">
        <f t="shared" si="53"/>
        <v>415</v>
      </c>
      <c r="B430" s="526"/>
      <c r="C430" s="36" t="str">
        <f>VLOOKUP('Employee Salary Payroll Tax '!B432,'Employee Salary Payroll Tax '!$D$1:$E$7,2,FALSE)</f>
        <v>NonUnion</v>
      </c>
      <c r="D430" s="61">
        <f t="shared" si="49"/>
        <v>2.98E-2</v>
      </c>
      <c r="E430" s="351">
        <f>'Employee Salary Payroll Tax '!N432</f>
        <v>40840.92</v>
      </c>
      <c r="F430" s="351">
        <f t="shared" si="50"/>
        <v>42057.979416000002</v>
      </c>
      <c r="G430" s="352"/>
      <c r="H430" s="351">
        <f t="shared" si="51"/>
        <v>0</v>
      </c>
      <c r="I430" s="351">
        <f t="shared" si="54"/>
        <v>1217.0594160000037</v>
      </c>
      <c r="J430" s="351">
        <f t="shared" si="52"/>
        <v>0</v>
      </c>
      <c r="K430" s="293">
        <f>SUM('Employee Salary Payroll Tax '!I432:K432)</f>
        <v>9789.39</v>
      </c>
      <c r="L430" s="293">
        <f>'Employee Salary Payroll Tax '!H432</f>
        <v>0</v>
      </c>
      <c r="M430" s="293">
        <f t="shared" si="55"/>
        <v>31051.53</v>
      </c>
      <c r="N430" s="359">
        <f t="shared" si="56"/>
        <v>0</v>
      </c>
      <c r="O430" s="331"/>
      <c r="P430" s="61"/>
      <c r="Q430" s="294"/>
      <c r="R430" s="292"/>
      <c r="S430" s="303"/>
    </row>
    <row r="431" spans="1:19" s="36" customFormat="1" ht="14.4">
      <c r="A431" s="36">
        <f t="shared" si="53"/>
        <v>416</v>
      </c>
      <c r="B431" s="526"/>
      <c r="C431" s="36" t="str">
        <f>VLOOKUP('Employee Salary Payroll Tax '!B433,'Employee Salary Payroll Tax '!$D$1:$E$7,2,FALSE)</f>
        <v>IBEW</v>
      </c>
      <c r="D431" s="61">
        <f t="shared" si="49"/>
        <v>6.875E-3</v>
      </c>
      <c r="E431" s="351">
        <f>'Employee Salary Payroll Tax '!N433</f>
        <v>36311.83</v>
      </c>
      <c r="F431" s="351">
        <f t="shared" si="50"/>
        <v>36561.473831249998</v>
      </c>
      <c r="G431" s="352"/>
      <c r="H431" s="351">
        <f t="shared" si="51"/>
        <v>0</v>
      </c>
      <c r="I431" s="351">
        <f t="shared" si="54"/>
        <v>249.64383124999586</v>
      </c>
      <c r="J431" s="351">
        <f t="shared" si="52"/>
        <v>0</v>
      </c>
      <c r="K431" s="293">
        <f>SUM('Employee Salary Payroll Tax '!I433:K433)</f>
        <v>36311.83</v>
      </c>
      <c r="L431" s="293">
        <f>'Employee Salary Payroll Tax '!H433</f>
        <v>0</v>
      </c>
      <c r="M431" s="293">
        <f t="shared" si="55"/>
        <v>0</v>
      </c>
      <c r="N431" s="359">
        <f t="shared" si="56"/>
        <v>0</v>
      </c>
      <c r="O431" s="331"/>
      <c r="P431" s="61"/>
      <c r="Q431" s="294"/>
      <c r="R431" s="292"/>
      <c r="S431" s="303"/>
    </row>
    <row r="432" spans="1:19" s="36" customFormat="1" ht="14.4">
      <c r="A432" s="36">
        <f t="shared" si="53"/>
        <v>417</v>
      </c>
      <c r="B432" s="526"/>
      <c r="C432" s="36" t="str">
        <f>VLOOKUP('Employee Salary Payroll Tax '!B434,'Employee Salary Payroll Tax '!$D$1:$E$7,2,FALSE)</f>
        <v>NonUnion</v>
      </c>
      <c r="D432" s="61">
        <f t="shared" si="49"/>
        <v>2.98E-2</v>
      </c>
      <c r="E432" s="351">
        <f>'Employee Salary Payroll Tax '!N434</f>
        <v>69518.509999999995</v>
      </c>
      <c r="F432" s="351">
        <f t="shared" si="50"/>
        <v>71590.161597999991</v>
      </c>
      <c r="G432" s="352"/>
      <c r="H432" s="351">
        <f t="shared" si="51"/>
        <v>0</v>
      </c>
      <c r="I432" s="351">
        <f t="shared" si="54"/>
        <v>2071.6515979999967</v>
      </c>
      <c r="J432" s="351">
        <f t="shared" si="52"/>
        <v>0</v>
      </c>
      <c r="K432" s="293">
        <f>SUM('Employee Salary Payroll Tax '!I434:K434)</f>
        <v>69518.509999999995</v>
      </c>
      <c r="L432" s="293">
        <f>'Employee Salary Payroll Tax '!H434</f>
        <v>0</v>
      </c>
      <c r="M432" s="293">
        <f t="shared" si="55"/>
        <v>0</v>
      </c>
      <c r="N432" s="359">
        <f t="shared" si="56"/>
        <v>0</v>
      </c>
      <c r="O432" s="331"/>
      <c r="P432" s="61"/>
      <c r="Q432" s="294"/>
      <c r="R432" s="292"/>
      <c r="S432" s="303"/>
    </row>
    <row r="433" spans="1:19" s="36" customFormat="1" ht="14.4">
      <c r="A433" s="36">
        <f t="shared" si="53"/>
        <v>418</v>
      </c>
      <c r="B433" s="526"/>
      <c r="C433" s="36" t="str">
        <f>VLOOKUP('Employee Salary Payroll Tax '!B435,'Employee Salary Payroll Tax '!$D$1:$E$7,2,FALSE)</f>
        <v>IBEW</v>
      </c>
      <c r="D433" s="61">
        <f t="shared" si="49"/>
        <v>6.875E-3</v>
      </c>
      <c r="E433" s="351">
        <f>'Employee Salary Payroll Tax '!N435</f>
        <v>35098.07</v>
      </c>
      <c r="F433" s="351">
        <f t="shared" si="50"/>
        <v>35339.369231249999</v>
      </c>
      <c r="G433" s="352"/>
      <c r="H433" s="351">
        <f t="shared" si="51"/>
        <v>0</v>
      </c>
      <c r="I433" s="351">
        <f t="shared" si="54"/>
        <v>241.29923124999914</v>
      </c>
      <c r="J433" s="351">
        <f t="shared" si="52"/>
        <v>0</v>
      </c>
      <c r="K433" s="293">
        <f>SUM('Employee Salary Payroll Tax '!I435:K435)</f>
        <v>35098.07</v>
      </c>
      <c r="L433" s="293">
        <f>'Employee Salary Payroll Tax '!H435</f>
        <v>0</v>
      </c>
      <c r="M433" s="293">
        <f t="shared" si="55"/>
        <v>0</v>
      </c>
      <c r="N433" s="359">
        <f t="shared" si="56"/>
        <v>0</v>
      </c>
      <c r="O433" s="331"/>
      <c r="P433" s="61"/>
      <c r="Q433" s="294"/>
      <c r="R433" s="292"/>
      <c r="S433" s="303"/>
    </row>
    <row r="434" spans="1:19" s="36" customFormat="1" ht="14.4">
      <c r="A434" s="36">
        <f t="shared" si="53"/>
        <v>419</v>
      </c>
      <c r="B434" s="526"/>
      <c r="C434" s="36" t="str">
        <f>VLOOKUP('Employee Salary Payroll Tax '!B436,'Employee Salary Payroll Tax '!$D$1:$E$7,2,FALSE)</f>
        <v>NonUnion</v>
      </c>
      <c r="D434" s="61">
        <f t="shared" si="49"/>
        <v>2.98E-2</v>
      </c>
      <c r="E434" s="351">
        <f>'Employee Salary Payroll Tax '!N436</f>
        <v>74946.429999999993</v>
      </c>
      <c r="F434" s="351">
        <f t="shared" si="50"/>
        <v>77179.833614000003</v>
      </c>
      <c r="G434" s="352"/>
      <c r="H434" s="351">
        <f t="shared" si="51"/>
        <v>0</v>
      </c>
      <c r="I434" s="351">
        <f t="shared" si="54"/>
        <v>2233.4036140000098</v>
      </c>
      <c r="J434" s="351">
        <f t="shared" si="52"/>
        <v>0</v>
      </c>
      <c r="K434" s="293">
        <f>SUM('Employee Salary Payroll Tax '!I436:K436)</f>
        <v>3418</v>
      </c>
      <c r="L434" s="293">
        <f>'Employee Salary Payroll Tax '!H436</f>
        <v>148.13</v>
      </c>
      <c r="M434" s="293">
        <f t="shared" si="55"/>
        <v>71380.299999999988</v>
      </c>
      <c r="N434" s="359">
        <f t="shared" si="56"/>
        <v>0</v>
      </c>
      <c r="O434" s="331"/>
      <c r="P434" s="61"/>
      <c r="Q434" s="294"/>
      <c r="R434" s="292"/>
      <c r="S434" s="303"/>
    </row>
    <row r="435" spans="1:19" s="36" customFormat="1" ht="14.4">
      <c r="A435" s="36">
        <f t="shared" si="53"/>
        <v>420</v>
      </c>
      <c r="B435" s="526"/>
      <c r="C435" s="36" t="str">
        <f>VLOOKUP('Employee Salary Payroll Tax '!B437,'Employee Salary Payroll Tax '!$D$1:$E$7,2,FALSE)</f>
        <v>UA</v>
      </c>
      <c r="D435" s="61">
        <f t="shared" si="49"/>
        <v>0.03</v>
      </c>
      <c r="E435" s="351">
        <f>'Employee Salary Payroll Tax '!N437</f>
        <v>21353.38</v>
      </c>
      <c r="F435" s="351">
        <f t="shared" si="50"/>
        <v>21993.981400000001</v>
      </c>
      <c r="G435" s="352"/>
      <c r="H435" s="351">
        <f t="shared" si="51"/>
        <v>0</v>
      </c>
      <c r="I435" s="351">
        <f t="shared" si="54"/>
        <v>640.60139999999956</v>
      </c>
      <c r="J435" s="351">
        <f t="shared" si="52"/>
        <v>0</v>
      </c>
      <c r="K435" s="293">
        <f>SUM('Employee Salary Payroll Tax '!I437:K437)</f>
        <v>18836.900000000001</v>
      </c>
      <c r="L435" s="293">
        <f>'Employee Salary Payroll Tax '!H437</f>
        <v>532.91</v>
      </c>
      <c r="M435" s="293">
        <f t="shared" si="55"/>
        <v>1983.5699999999997</v>
      </c>
      <c r="N435" s="359">
        <f t="shared" si="56"/>
        <v>0</v>
      </c>
      <c r="O435" s="331"/>
      <c r="P435" s="61"/>
      <c r="Q435" s="294"/>
      <c r="R435" s="292"/>
      <c r="S435" s="303"/>
    </row>
    <row r="436" spans="1:19" s="36" customFormat="1" ht="14.4">
      <c r="A436" s="36">
        <f t="shared" si="53"/>
        <v>421</v>
      </c>
      <c r="B436" s="526"/>
      <c r="C436" s="36" t="str">
        <f>VLOOKUP('Employee Salary Payroll Tax '!B438,'Employee Salary Payroll Tax '!$D$1:$E$7,2,FALSE)</f>
        <v>NonUnion</v>
      </c>
      <c r="D436" s="61">
        <f t="shared" si="49"/>
        <v>2.98E-2</v>
      </c>
      <c r="E436" s="351">
        <f>'Employee Salary Payroll Tax '!N438</f>
        <v>51830.68</v>
      </c>
      <c r="F436" s="351">
        <f t="shared" si="50"/>
        <v>53375.234264000006</v>
      </c>
      <c r="G436" s="352"/>
      <c r="H436" s="351">
        <f t="shared" si="51"/>
        <v>0</v>
      </c>
      <c r="I436" s="351">
        <f t="shared" si="54"/>
        <v>1544.5542640000058</v>
      </c>
      <c r="J436" s="351">
        <f t="shared" si="52"/>
        <v>0</v>
      </c>
      <c r="K436" s="293">
        <f>SUM('Employee Salary Payroll Tax '!I438:K438)</f>
        <v>10426.39</v>
      </c>
      <c r="L436" s="293">
        <f>'Employee Salary Payroll Tax '!H438</f>
        <v>0</v>
      </c>
      <c r="M436" s="293">
        <f t="shared" si="55"/>
        <v>41404.29</v>
      </c>
      <c r="N436" s="359">
        <f t="shared" si="56"/>
        <v>0</v>
      </c>
      <c r="O436" s="331"/>
      <c r="P436" s="61"/>
      <c r="Q436" s="294"/>
      <c r="R436" s="292"/>
      <c r="S436" s="303"/>
    </row>
    <row r="437" spans="1:19" s="36" customFormat="1" ht="14.4">
      <c r="A437" s="36">
        <f t="shared" si="53"/>
        <v>422</v>
      </c>
      <c r="B437" s="526"/>
      <c r="C437" s="36" t="str">
        <f>VLOOKUP('Employee Salary Payroll Tax '!B439,'Employee Salary Payroll Tax '!$D$1:$E$7,2,FALSE)</f>
        <v>IBEW</v>
      </c>
      <c r="D437" s="61">
        <f t="shared" si="49"/>
        <v>6.875E-3</v>
      </c>
      <c r="E437" s="351">
        <f>'Employee Salary Payroll Tax '!N439</f>
        <v>97802.27</v>
      </c>
      <c r="F437" s="351">
        <f t="shared" si="50"/>
        <v>98474.660606250007</v>
      </c>
      <c r="G437" s="352"/>
      <c r="H437" s="351">
        <f t="shared" si="51"/>
        <v>0</v>
      </c>
      <c r="I437" s="351">
        <f t="shared" si="54"/>
        <v>672.39060625000275</v>
      </c>
      <c r="J437" s="351">
        <f t="shared" si="52"/>
        <v>0</v>
      </c>
      <c r="K437" s="293">
        <f>SUM('Employee Salary Payroll Tax '!I439:K439)</f>
        <v>25874.04</v>
      </c>
      <c r="L437" s="293">
        <f>'Employee Salary Payroll Tax '!H439</f>
        <v>0</v>
      </c>
      <c r="M437" s="293">
        <f t="shared" si="55"/>
        <v>71928.23000000001</v>
      </c>
      <c r="N437" s="359">
        <f t="shared" si="56"/>
        <v>0</v>
      </c>
      <c r="O437" s="331"/>
      <c r="P437" s="61"/>
      <c r="Q437" s="294"/>
      <c r="R437" s="292"/>
      <c r="S437" s="303"/>
    </row>
    <row r="438" spans="1:19" s="36" customFormat="1" ht="14.4">
      <c r="A438" s="36">
        <f t="shared" si="53"/>
        <v>423</v>
      </c>
      <c r="B438" s="526"/>
      <c r="C438" s="36" t="str">
        <f>VLOOKUP('Employee Salary Payroll Tax '!B440,'Employee Salary Payroll Tax '!$D$1:$E$7,2,FALSE)</f>
        <v>IBEW</v>
      </c>
      <c r="D438" s="61">
        <f t="shared" si="49"/>
        <v>6.875E-3</v>
      </c>
      <c r="E438" s="351">
        <f>'Employee Salary Payroll Tax '!N440</f>
        <v>76041.279999999999</v>
      </c>
      <c r="F438" s="351">
        <f t="shared" si="50"/>
        <v>76564.063799999989</v>
      </c>
      <c r="G438" s="352"/>
      <c r="H438" s="351">
        <f t="shared" si="51"/>
        <v>0</v>
      </c>
      <c r="I438" s="351">
        <f t="shared" si="54"/>
        <v>522.78379999999015</v>
      </c>
      <c r="J438" s="351">
        <f t="shared" si="52"/>
        <v>0</v>
      </c>
      <c r="K438" s="293">
        <f>SUM('Employee Salary Payroll Tax '!I440:K440)</f>
        <v>20339.86</v>
      </c>
      <c r="L438" s="293">
        <f>'Employee Salary Payroll Tax '!H440</f>
        <v>0</v>
      </c>
      <c r="M438" s="293">
        <f t="shared" si="55"/>
        <v>55701.42</v>
      </c>
      <c r="N438" s="359">
        <f t="shared" si="56"/>
        <v>0</v>
      </c>
      <c r="O438" s="331"/>
      <c r="P438" s="61"/>
      <c r="Q438" s="294"/>
      <c r="R438" s="292"/>
      <c r="S438" s="303"/>
    </row>
    <row r="439" spans="1:19" s="36" customFormat="1" ht="14.4">
      <c r="A439" s="36">
        <f t="shared" si="53"/>
        <v>424</v>
      </c>
      <c r="B439" s="526"/>
      <c r="C439" s="36" t="str">
        <f>VLOOKUP('Employee Salary Payroll Tax '!B441,'Employee Salary Payroll Tax '!$D$1:$E$7,2,FALSE)</f>
        <v>NonUnion</v>
      </c>
      <c r="D439" s="61">
        <f t="shared" si="49"/>
        <v>2.98E-2</v>
      </c>
      <c r="E439" s="351">
        <f>'Employee Salary Payroll Tax '!N441</f>
        <v>66341.2</v>
      </c>
      <c r="F439" s="351">
        <f t="shared" si="50"/>
        <v>68318.167759999997</v>
      </c>
      <c r="G439" s="352"/>
      <c r="H439" s="351">
        <f t="shared" si="51"/>
        <v>0</v>
      </c>
      <c r="I439" s="351">
        <f t="shared" si="54"/>
        <v>1976.9677599999995</v>
      </c>
      <c r="J439" s="351">
        <f t="shared" si="52"/>
        <v>0</v>
      </c>
      <c r="K439" s="293">
        <f>SUM('Employee Salary Payroll Tax '!I441:K441)</f>
        <v>12778.45</v>
      </c>
      <c r="L439" s="293">
        <f>'Employee Salary Payroll Tax '!H441</f>
        <v>0</v>
      </c>
      <c r="M439" s="293">
        <f t="shared" si="55"/>
        <v>53562.75</v>
      </c>
      <c r="N439" s="359">
        <f t="shared" si="56"/>
        <v>0</v>
      </c>
      <c r="O439" s="331"/>
      <c r="P439" s="61"/>
      <c r="Q439" s="294"/>
      <c r="R439" s="292"/>
      <c r="S439" s="303"/>
    </row>
    <row r="440" spans="1:19" s="36" customFormat="1" ht="14.4">
      <c r="A440" s="36">
        <f t="shared" si="53"/>
        <v>425</v>
      </c>
      <c r="B440" s="526"/>
      <c r="C440" s="36" t="str">
        <f>VLOOKUP('Employee Salary Payroll Tax '!B442,'Employee Salary Payroll Tax '!$D$1:$E$7,2,FALSE)</f>
        <v>NonUnion</v>
      </c>
      <c r="D440" s="61">
        <f t="shared" si="49"/>
        <v>2.98E-2</v>
      </c>
      <c r="E440" s="351">
        <f>'Employee Salary Payroll Tax '!N442</f>
        <v>62781.62</v>
      </c>
      <c r="F440" s="351">
        <f t="shared" si="50"/>
        <v>64652.512276000009</v>
      </c>
      <c r="G440" s="352"/>
      <c r="H440" s="351">
        <f t="shared" si="51"/>
        <v>0</v>
      </c>
      <c r="I440" s="351">
        <f t="shared" si="54"/>
        <v>1870.8922760000059</v>
      </c>
      <c r="J440" s="351">
        <f t="shared" si="52"/>
        <v>0</v>
      </c>
      <c r="K440" s="293">
        <f>SUM('Employee Salary Payroll Tax '!I442:K442)</f>
        <v>24119.4</v>
      </c>
      <c r="L440" s="293">
        <f>'Employee Salary Payroll Tax '!H442</f>
        <v>0</v>
      </c>
      <c r="M440" s="293">
        <f t="shared" si="55"/>
        <v>38662.22</v>
      </c>
      <c r="N440" s="359">
        <f t="shared" si="56"/>
        <v>0</v>
      </c>
      <c r="O440" s="331"/>
      <c r="P440" s="61"/>
      <c r="Q440" s="294"/>
      <c r="R440" s="292"/>
      <c r="S440" s="303"/>
    </row>
    <row r="441" spans="1:19" s="36" customFormat="1" ht="14.4">
      <c r="A441" s="36">
        <f t="shared" si="53"/>
        <v>426</v>
      </c>
      <c r="B441" s="526"/>
      <c r="C441" s="36" t="str">
        <f>VLOOKUP('Employee Salary Payroll Tax '!B443,'Employee Salary Payroll Tax '!$D$1:$E$7,2,FALSE)</f>
        <v>NonUnion</v>
      </c>
      <c r="D441" s="61">
        <f t="shared" si="49"/>
        <v>2.98E-2</v>
      </c>
      <c r="E441" s="351">
        <f>'Employee Salary Payroll Tax '!N443</f>
        <v>84898.83</v>
      </c>
      <c r="F441" s="351">
        <f t="shared" si="50"/>
        <v>87428.815134000004</v>
      </c>
      <c r="G441" s="352"/>
      <c r="H441" s="351">
        <f t="shared" si="51"/>
        <v>0</v>
      </c>
      <c r="I441" s="351">
        <f t="shared" si="54"/>
        <v>2529.9851340000023</v>
      </c>
      <c r="J441" s="351">
        <f t="shared" si="52"/>
        <v>0</v>
      </c>
      <c r="K441" s="293">
        <f>SUM('Employee Salary Payroll Tax '!I443:K443)</f>
        <v>26819.17</v>
      </c>
      <c r="L441" s="293">
        <f>'Employee Salary Payroll Tax '!H443</f>
        <v>0</v>
      </c>
      <c r="M441" s="293">
        <f t="shared" si="55"/>
        <v>58079.66</v>
      </c>
      <c r="N441" s="359">
        <f t="shared" si="56"/>
        <v>0</v>
      </c>
      <c r="O441" s="331"/>
      <c r="P441" s="61"/>
      <c r="Q441" s="294"/>
      <c r="R441" s="292"/>
      <c r="S441" s="303"/>
    </row>
    <row r="442" spans="1:19" s="36" customFormat="1" ht="14.4">
      <c r="A442" s="36">
        <f t="shared" si="53"/>
        <v>427</v>
      </c>
      <c r="B442" s="526"/>
      <c r="C442" s="36" t="str">
        <f>VLOOKUP('Employee Salary Payroll Tax '!B444,'Employee Salary Payroll Tax '!$D$1:$E$7,2,FALSE)</f>
        <v>NonUnion</v>
      </c>
      <c r="D442" s="61">
        <f t="shared" si="49"/>
        <v>2.98E-2</v>
      </c>
      <c r="E442" s="351">
        <f>'Employee Salary Payroll Tax '!N444</f>
        <v>38810.959999999999</v>
      </c>
      <c r="F442" s="351">
        <f t="shared" si="50"/>
        <v>39967.526608</v>
      </c>
      <c r="G442" s="352"/>
      <c r="H442" s="351">
        <f t="shared" si="51"/>
        <v>0</v>
      </c>
      <c r="I442" s="351">
        <f t="shared" si="54"/>
        <v>1156.566608000001</v>
      </c>
      <c r="J442" s="351">
        <f t="shared" si="52"/>
        <v>0</v>
      </c>
      <c r="K442" s="293">
        <f>SUM('Employee Salary Payroll Tax '!I444:K444)</f>
        <v>34153.68</v>
      </c>
      <c r="L442" s="293">
        <f>'Employee Salary Payroll Tax '!H444</f>
        <v>776.2</v>
      </c>
      <c r="M442" s="293">
        <f t="shared" si="55"/>
        <v>3881.079999999999</v>
      </c>
      <c r="N442" s="359">
        <f t="shared" si="56"/>
        <v>0</v>
      </c>
      <c r="O442" s="331"/>
      <c r="P442" s="61"/>
      <c r="Q442" s="294"/>
      <c r="R442" s="292"/>
      <c r="S442" s="303"/>
    </row>
    <row r="443" spans="1:19" s="36" customFormat="1" ht="14.4">
      <c r="A443" s="36">
        <f t="shared" si="53"/>
        <v>428</v>
      </c>
      <c r="B443" s="526"/>
      <c r="C443" s="36" t="str">
        <f>VLOOKUP('Employee Salary Payroll Tax '!B445,'Employee Salary Payroll Tax '!$D$1:$E$7,2,FALSE)</f>
        <v>IBEW</v>
      </c>
      <c r="D443" s="61">
        <f t="shared" si="49"/>
        <v>6.875E-3</v>
      </c>
      <c r="E443" s="351">
        <f>'Employee Salary Payroll Tax '!N445</f>
        <v>95325.67</v>
      </c>
      <c r="F443" s="351">
        <f t="shared" si="50"/>
        <v>95981.033981249988</v>
      </c>
      <c r="G443" s="352"/>
      <c r="H443" s="351">
        <f t="shared" si="51"/>
        <v>0</v>
      </c>
      <c r="I443" s="351">
        <f t="shared" si="54"/>
        <v>655.36398124998959</v>
      </c>
      <c r="J443" s="351">
        <f t="shared" si="52"/>
        <v>0</v>
      </c>
      <c r="K443" s="293">
        <f>SUM('Employee Salary Payroll Tax '!I445:K445)</f>
        <v>88118.31</v>
      </c>
      <c r="L443" s="293">
        <f>'Employee Salary Payroll Tax '!H445</f>
        <v>0</v>
      </c>
      <c r="M443" s="293">
        <f t="shared" si="55"/>
        <v>7207.3600000000006</v>
      </c>
      <c r="N443" s="359">
        <f t="shared" si="56"/>
        <v>0</v>
      </c>
      <c r="O443" s="331"/>
      <c r="P443" s="61"/>
      <c r="Q443" s="294"/>
      <c r="R443" s="292"/>
      <c r="S443" s="303"/>
    </row>
    <row r="444" spans="1:19" s="36" customFormat="1" ht="14.4">
      <c r="A444" s="36">
        <f t="shared" si="53"/>
        <v>429</v>
      </c>
      <c r="B444" s="526"/>
      <c r="C444" s="36" t="str">
        <f>VLOOKUP('Employee Salary Payroll Tax '!B446,'Employee Salary Payroll Tax '!$D$1:$E$7,2,FALSE)</f>
        <v>NonUnion</v>
      </c>
      <c r="D444" s="61">
        <f t="shared" si="49"/>
        <v>2.98E-2</v>
      </c>
      <c r="E444" s="351">
        <f>'Employee Salary Payroll Tax '!N446</f>
        <v>61171.14</v>
      </c>
      <c r="F444" s="351">
        <f t="shared" si="50"/>
        <v>62994.039972000006</v>
      </c>
      <c r="G444" s="352"/>
      <c r="H444" s="351">
        <f t="shared" si="51"/>
        <v>0</v>
      </c>
      <c r="I444" s="351">
        <f t="shared" si="54"/>
        <v>1822.8999720000065</v>
      </c>
      <c r="J444" s="351">
        <f t="shared" si="52"/>
        <v>0</v>
      </c>
      <c r="K444" s="293">
        <f>SUM('Employee Salary Payroll Tax '!I446:K446)</f>
        <v>11887.74</v>
      </c>
      <c r="L444" s="293">
        <f>'Employee Salary Payroll Tax '!H446</f>
        <v>0</v>
      </c>
      <c r="M444" s="293">
        <f t="shared" si="55"/>
        <v>49283.4</v>
      </c>
      <c r="N444" s="359">
        <f t="shared" si="56"/>
        <v>0</v>
      </c>
      <c r="O444" s="331"/>
      <c r="P444" s="61"/>
      <c r="Q444" s="294"/>
      <c r="R444" s="292"/>
      <c r="S444" s="303"/>
    </row>
    <row r="445" spans="1:19" s="36" customFormat="1" ht="14.4">
      <c r="A445" s="36">
        <f t="shared" si="53"/>
        <v>430</v>
      </c>
      <c r="B445" s="526"/>
      <c r="C445" s="36" t="str">
        <f>VLOOKUP('Employee Salary Payroll Tax '!B447,'Employee Salary Payroll Tax '!$D$1:$E$7,2,FALSE)</f>
        <v>NonUnion</v>
      </c>
      <c r="D445" s="61">
        <f t="shared" si="49"/>
        <v>2.98E-2</v>
      </c>
      <c r="E445" s="351">
        <f>'Employee Salary Payroll Tax '!N447</f>
        <v>76082.37</v>
      </c>
      <c r="F445" s="351">
        <f t="shared" si="50"/>
        <v>78349.624626000004</v>
      </c>
      <c r="G445" s="352"/>
      <c r="H445" s="351">
        <f t="shared" si="51"/>
        <v>0</v>
      </c>
      <c r="I445" s="351">
        <f t="shared" si="54"/>
        <v>2267.254626000009</v>
      </c>
      <c r="J445" s="351">
        <f t="shared" si="52"/>
        <v>0</v>
      </c>
      <c r="K445" s="293">
        <f>SUM('Employee Salary Payroll Tax '!I447:K447)</f>
        <v>62689.2</v>
      </c>
      <c r="L445" s="293">
        <f>'Employee Salary Payroll Tax '!H447</f>
        <v>0</v>
      </c>
      <c r="M445" s="293">
        <f t="shared" si="55"/>
        <v>13393.169999999998</v>
      </c>
      <c r="N445" s="359">
        <f t="shared" si="56"/>
        <v>0</v>
      </c>
      <c r="O445" s="331"/>
      <c r="P445" s="61"/>
      <c r="Q445" s="294"/>
      <c r="R445" s="292"/>
      <c r="S445" s="303"/>
    </row>
    <row r="446" spans="1:19" s="36" customFormat="1" ht="14.4">
      <c r="A446" s="36">
        <f t="shared" si="53"/>
        <v>431</v>
      </c>
      <c r="B446" s="526"/>
      <c r="C446" s="36" t="str">
        <f>VLOOKUP('Employee Salary Payroll Tax '!B448,'Employee Salary Payroll Tax '!$D$1:$E$7,2,FALSE)</f>
        <v>UA</v>
      </c>
      <c r="D446" s="61">
        <f t="shared" si="49"/>
        <v>0.03</v>
      </c>
      <c r="E446" s="351">
        <f>'Employee Salary Payroll Tax '!N448</f>
        <v>83748.06</v>
      </c>
      <c r="F446" s="351">
        <f t="shared" si="50"/>
        <v>86260.501799999998</v>
      </c>
      <c r="G446" s="352"/>
      <c r="H446" s="351">
        <f t="shared" si="51"/>
        <v>0</v>
      </c>
      <c r="I446" s="351">
        <f t="shared" si="54"/>
        <v>2512.4418000000005</v>
      </c>
      <c r="J446" s="351">
        <f t="shared" si="52"/>
        <v>0</v>
      </c>
      <c r="K446" s="293">
        <f>SUM('Employee Salary Payroll Tax '!I448:K448)</f>
        <v>81103.950000000012</v>
      </c>
      <c r="L446" s="293">
        <f>'Employee Salary Payroll Tax '!H448</f>
        <v>280.81</v>
      </c>
      <c r="M446" s="293">
        <f t="shared" si="55"/>
        <v>2363.2999999999861</v>
      </c>
      <c r="N446" s="359">
        <f t="shared" si="56"/>
        <v>0</v>
      </c>
      <c r="O446" s="331"/>
      <c r="P446" s="61"/>
      <c r="Q446" s="294"/>
      <c r="R446" s="292"/>
      <c r="S446" s="303"/>
    </row>
    <row r="447" spans="1:19" s="36" customFormat="1" ht="14.4">
      <c r="A447" s="36">
        <f t="shared" si="53"/>
        <v>432</v>
      </c>
      <c r="B447" s="526"/>
      <c r="C447" s="36" t="str">
        <f>VLOOKUP('Employee Salary Payroll Tax '!B449,'Employee Salary Payroll Tax '!$D$1:$E$7,2,FALSE)</f>
        <v>NonUnion</v>
      </c>
      <c r="D447" s="61">
        <f t="shared" si="49"/>
        <v>2.98E-2</v>
      </c>
      <c r="E447" s="351">
        <f>'Employee Salary Payroll Tax '!N449</f>
        <v>115523.39</v>
      </c>
      <c r="F447" s="351">
        <f t="shared" si="50"/>
        <v>118965.987022</v>
      </c>
      <c r="G447" s="352"/>
      <c r="H447" s="351">
        <f t="shared" si="51"/>
        <v>0</v>
      </c>
      <c r="I447" s="351">
        <f t="shared" si="54"/>
        <v>3442.5970220000017</v>
      </c>
      <c r="J447" s="351">
        <f t="shared" si="52"/>
        <v>0</v>
      </c>
      <c r="K447" s="293">
        <f>SUM('Employee Salary Payroll Tax '!I449:K449)</f>
        <v>44998.92</v>
      </c>
      <c r="L447" s="293">
        <f>'Employee Salary Payroll Tax '!H449</f>
        <v>0</v>
      </c>
      <c r="M447" s="293">
        <f t="shared" si="55"/>
        <v>70524.47</v>
      </c>
      <c r="N447" s="359">
        <f t="shared" si="56"/>
        <v>0</v>
      </c>
      <c r="O447" s="331"/>
      <c r="P447" s="61"/>
      <c r="Q447" s="294"/>
      <c r="R447" s="292"/>
      <c r="S447" s="303"/>
    </row>
    <row r="448" spans="1:19" s="36" customFormat="1" ht="14.4">
      <c r="A448" s="36">
        <f t="shared" si="53"/>
        <v>433</v>
      </c>
      <c r="B448" s="526"/>
      <c r="C448" s="36" t="str">
        <f>VLOOKUP('Employee Salary Payroll Tax '!B450,'Employee Salary Payroll Tax '!$D$1:$E$7,2,FALSE)</f>
        <v>NonUnion</v>
      </c>
      <c r="D448" s="61">
        <f t="shared" si="49"/>
        <v>2.98E-2</v>
      </c>
      <c r="E448" s="351">
        <f>'Employee Salary Payroll Tax '!N450</f>
        <v>1202.4000000000001</v>
      </c>
      <c r="F448" s="351">
        <f t="shared" si="50"/>
        <v>1238.23152</v>
      </c>
      <c r="G448" s="352"/>
      <c r="H448" s="351">
        <f t="shared" si="51"/>
        <v>5797.6</v>
      </c>
      <c r="I448" s="351">
        <f t="shared" si="54"/>
        <v>35.831519999999955</v>
      </c>
      <c r="J448" s="351">
        <f t="shared" si="52"/>
        <v>0.21498911999999973</v>
      </c>
      <c r="K448" s="293">
        <f>SUM('Employee Salary Payroll Tax '!I450:K450)</f>
        <v>1202.4000000000001</v>
      </c>
      <c r="L448" s="293">
        <f>'Employee Salary Payroll Tax '!H450</f>
        <v>0</v>
      </c>
      <c r="M448" s="293">
        <f t="shared" si="55"/>
        <v>0</v>
      </c>
      <c r="N448" s="359">
        <f t="shared" si="56"/>
        <v>0.2149891198211997</v>
      </c>
      <c r="O448" s="331"/>
      <c r="P448" s="61"/>
      <c r="Q448" s="294"/>
      <c r="R448" s="292"/>
      <c r="S448" s="303"/>
    </row>
    <row r="449" spans="1:19" s="36" customFormat="1" ht="14.4">
      <c r="A449" s="36">
        <f t="shared" si="53"/>
        <v>434</v>
      </c>
      <c r="B449" s="526"/>
      <c r="C449" s="36" t="str">
        <f>VLOOKUP('Employee Salary Payroll Tax '!B451,'Employee Salary Payroll Tax '!$D$1:$E$7,2,FALSE)</f>
        <v>Not Assigned</v>
      </c>
      <c r="D449" s="61">
        <f t="shared" si="49"/>
        <v>0</v>
      </c>
      <c r="E449" s="351">
        <f>'Employee Salary Payroll Tax '!N451</f>
        <v>0</v>
      </c>
      <c r="F449" s="351">
        <f t="shared" si="50"/>
        <v>0</v>
      </c>
      <c r="G449" s="352"/>
      <c r="H449" s="351">
        <f t="shared" si="51"/>
        <v>7000</v>
      </c>
      <c r="I449" s="351">
        <f t="shared" si="54"/>
        <v>0</v>
      </c>
      <c r="J449" s="351">
        <f t="shared" si="52"/>
        <v>0</v>
      </c>
      <c r="K449" s="293">
        <f>SUM('Employee Salary Payroll Tax '!I451:K451)</f>
        <v>0</v>
      </c>
      <c r="L449" s="293">
        <f>'Employee Salary Payroll Tax '!H451</f>
        <v>0</v>
      </c>
      <c r="M449" s="293">
        <f t="shared" si="55"/>
        <v>0</v>
      </c>
      <c r="N449" s="359">
        <f t="shared" si="56"/>
        <v>0</v>
      </c>
      <c r="O449" s="331"/>
      <c r="P449" s="61"/>
      <c r="Q449" s="294"/>
      <c r="R449" s="292"/>
      <c r="S449" s="303"/>
    </row>
    <row r="450" spans="1:19" s="36" customFormat="1" ht="14.4">
      <c r="A450" s="36">
        <f t="shared" si="53"/>
        <v>435</v>
      </c>
      <c r="B450" s="526"/>
      <c r="C450" s="36" t="str">
        <f>VLOOKUP('Employee Salary Payroll Tax '!B452,'Employee Salary Payroll Tax '!$D$1:$E$7,2,FALSE)</f>
        <v>IBEW</v>
      </c>
      <c r="D450" s="61">
        <f t="shared" si="49"/>
        <v>6.875E-3</v>
      </c>
      <c r="E450" s="351">
        <f>'Employee Salary Payroll Tax '!N452</f>
        <v>58646.38</v>
      </c>
      <c r="F450" s="351">
        <f t="shared" si="50"/>
        <v>59049.573862499994</v>
      </c>
      <c r="G450" s="352"/>
      <c r="H450" s="351">
        <f t="shared" si="51"/>
        <v>0</v>
      </c>
      <c r="I450" s="351">
        <f t="shared" si="54"/>
        <v>403.19386249999661</v>
      </c>
      <c r="J450" s="351">
        <f t="shared" si="52"/>
        <v>0</v>
      </c>
      <c r="K450" s="293">
        <f>SUM('Employee Salary Payroll Tax '!I452:K452)</f>
        <v>58131.95</v>
      </c>
      <c r="L450" s="293">
        <f>'Employee Salary Payroll Tax '!H452</f>
        <v>0</v>
      </c>
      <c r="M450" s="293">
        <f t="shared" si="55"/>
        <v>514.43000000000029</v>
      </c>
      <c r="N450" s="359">
        <f t="shared" si="56"/>
        <v>0</v>
      </c>
      <c r="O450" s="331"/>
      <c r="P450" s="61"/>
      <c r="Q450" s="294"/>
      <c r="R450" s="292"/>
      <c r="S450" s="303"/>
    </row>
    <row r="451" spans="1:19" s="36" customFormat="1" ht="14.4">
      <c r="A451" s="36">
        <f t="shared" si="53"/>
        <v>436</v>
      </c>
      <c r="B451" s="526"/>
      <c r="C451" s="36" t="str">
        <f>VLOOKUP('Employee Salary Payroll Tax '!B453,'Employee Salary Payroll Tax '!$D$1:$E$7,2,FALSE)</f>
        <v>IBEW</v>
      </c>
      <c r="D451" s="61">
        <f t="shared" si="49"/>
        <v>6.875E-3</v>
      </c>
      <c r="E451" s="351">
        <f>'Employee Salary Payroll Tax '!N453</f>
        <v>10811.92</v>
      </c>
      <c r="F451" s="351">
        <f t="shared" si="50"/>
        <v>10886.25195</v>
      </c>
      <c r="G451" s="352"/>
      <c r="H451" s="351">
        <f t="shared" si="51"/>
        <v>0</v>
      </c>
      <c r="I451" s="351">
        <f t="shared" si="54"/>
        <v>74.331949999999779</v>
      </c>
      <c r="J451" s="351">
        <f t="shared" si="52"/>
        <v>0</v>
      </c>
      <c r="K451" s="293">
        <f>SUM('Employee Salary Payroll Tax '!I453:K453)</f>
        <v>461.5</v>
      </c>
      <c r="L451" s="293">
        <f>'Employee Salary Payroll Tax '!H453</f>
        <v>0</v>
      </c>
      <c r="M451" s="293">
        <f t="shared" si="55"/>
        <v>10350.42</v>
      </c>
      <c r="N451" s="359">
        <f t="shared" si="56"/>
        <v>0</v>
      </c>
      <c r="O451" s="331"/>
      <c r="P451" s="61"/>
      <c r="Q451" s="294"/>
      <c r="R451" s="292"/>
      <c r="S451" s="303"/>
    </row>
    <row r="452" spans="1:19" s="36" customFormat="1" ht="14.4">
      <c r="A452" s="36">
        <f t="shared" si="53"/>
        <v>437</v>
      </c>
      <c r="B452" s="526"/>
      <c r="C452" s="36" t="str">
        <f>VLOOKUP('Employee Salary Payroll Tax '!B454,'Employee Salary Payroll Tax '!$D$1:$E$7,2,FALSE)</f>
        <v>IBEW</v>
      </c>
      <c r="D452" s="61">
        <f t="shared" si="49"/>
        <v>6.875E-3</v>
      </c>
      <c r="E452" s="351">
        <f>'Employee Salary Payroll Tax '!N454</f>
        <v>39473.39</v>
      </c>
      <c r="F452" s="351">
        <f t="shared" si="50"/>
        <v>39744.769556250001</v>
      </c>
      <c r="G452" s="352"/>
      <c r="H452" s="351">
        <f t="shared" si="51"/>
        <v>0</v>
      </c>
      <c r="I452" s="351">
        <f t="shared" si="54"/>
        <v>271.37955625000177</v>
      </c>
      <c r="J452" s="351">
        <f t="shared" si="52"/>
        <v>0</v>
      </c>
      <c r="K452" s="293">
        <f>SUM('Employee Salary Payroll Tax '!I454:K454)</f>
        <v>39473.39</v>
      </c>
      <c r="L452" s="293">
        <f>'Employee Salary Payroll Tax '!H454</f>
        <v>0</v>
      </c>
      <c r="M452" s="293">
        <f t="shared" si="55"/>
        <v>0</v>
      </c>
      <c r="N452" s="359">
        <f t="shared" si="56"/>
        <v>0</v>
      </c>
      <c r="O452" s="331"/>
      <c r="P452" s="61"/>
      <c r="Q452" s="294"/>
      <c r="R452" s="292"/>
      <c r="S452" s="303"/>
    </row>
    <row r="453" spans="1:19" s="36" customFormat="1" ht="14.4">
      <c r="A453" s="36">
        <f t="shared" si="53"/>
        <v>438</v>
      </c>
      <c r="B453" s="526"/>
      <c r="C453" s="36" t="str">
        <f>VLOOKUP('Employee Salary Payroll Tax '!B455,'Employee Salary Payroll Tax '!$D$1:$E$7,2,FALSE)</f>
        <v>NonUnion</v>
      </c>
      <c r="D453" s="61">
        <f t="shared" si="49"/>
        <v>2.98E-2</v>
      </c>
      <c r="E453" s="351">
        <f>'Employee Salary Payroll Tax '!N455</f>
        <v>60056.42</v>
      </c>
      <c r="F453" s="351">
        <f t="shared" si="50"/>
        <v>61846.101316</v>
      </c>
      <c r="G453" s="352"/>
      <c r="H453" s="351">
        <f t="shared" si="51"/>
        <v>0</v>
      </c>
      <c r="I453" s="351">
        <f t="shared" si="54"/>
        <v>1789.681316000002</v>
      </c>
      <c r="J453" s="351">
        <f t="shared" si="52"/>
        <v>0</v>
      </c>
      <c r="K453" s="293">
        <f>SUM('Employee Salary Payroll Tax '!I455:K455)</f>
        <v>60056.42</v>
      </c>
      <c r="L453" s="293">
        <f>'Employee Salary Payroll Tax '!H455</f>
        <v>0</v>
      </c>
      <c r="M453" s="293">
        <f t="shared" si="55"/>
        <v>0</v>
      </c>
      <c r="N453" s="359">
        <f t="shared" si="56"/>
        <v>0</v>
      </c>
      <c r="O453" s="331"/>
      <c r="P453" s="61"/>
      <c r="Q453" s="294"/>
      <c r="R453" s="292"/>
      <c r="S453" s="303"/>
    </row>
    <row r="454" spans="1:19" s="36" customFormat="1" ht="14.4">
      <c r="A454" s="36">
        <f t="shared" si="53"/>
        <v>439</v>
      </c>
      <c r="B454" s="526"/>
      <c r="C454" s="36" t="str">
        <f>VLOOKUP('Employee Salary Payroll Tax '!B456,'Employee Salary Payroll Tax '!$D$1:$E$7,2,FALSE)</f>
        <v>IBEW</v>
      </c>
      <c r="D454" s="61">
        <f t="shared" si="49"/>
        <v>6.875E-3</v>
      </c>
      <c r="E454" s="351">
        <f>'Employee Salary Payroll Tax '!N456</f>
        <v>15826.44</v>
      </c>
      <c r="F454" s="351">
        <f t="shared" si="50"/>
        <v>15935.246775</v>
      </c>
      <c r="G454" s="352"/>
      <c r="H454" s="351">
        <f t="shared" si="51"/>
        <v>0</v>
      </c>
      <c r="I454" s="351">
        <f t="shared" si="54"/>
        <v>108.80677499999911</v>
      </c>
      <c r="J454" s="351">
        <f t="shared" si="52"/>
        <v>0</v>
      </c>
      <c r="K454" s="293">
        <f>SUM('Employee Salary Payroll Tax '!I456:K456)</f>
        <v>15826.44</v>
      </c>
      <c r="L454" s="293">
        <f>'Employee Salary Payroll Tax '!H456</f>
        <v>0</v>
      </c>
      <c r="M454" s="293">
        <f t="shared" si="55"/>
        <v>0</v>
      </c>
      <c r="N454" s="359">
        <f t="shared" si="56"/>
        <v>0</v>
      </c>
      <c r="O454" s="331"/>
      <c r="P454" s="61"/>
      <c r="Q454" s="294"/>
      <c r="R454" s="292"/>
      <c r="S454" s="303"/>
    </row>
    <row r="455" spans="1:19" s="36" customFormat="1" ht="14.4">
      <c r="A455" s="36">
        <f t="shared" si="53"/>
        <v>440</v>
      </c>
      <c r="B455" s="526"/>
      <c r="C455" s="36" t="str">
        <f>VLOOKUP('Employee Salary Payroll Tax '!B457,'Employee Salary Payroll Tax '!$D$1:$E$7,2,FALSE)</f>
        <v>NonUnion</v>
      </c>
      <c r="D455" s="61">
        <f t="shared" si="49"/>
        <v>2.98E-2</v>
      </c>
      <c r="E455" s="351">
        <f>'Employee Salary Payroll Tax '!N457</f>
        <v>0.1</v>
      </c>
      <c r="F455" s="351">
        <f t="shared" si="50"/>
        <v>0.10298000000000002</v>
      </c>
      <c r="G455" s="352"/>
      <c r="H455" s="351">
        <f t="shared" si="51"/>
        <v>6999.9</v>
      </c>
      <c r="I455" s="351">
        <f t="shared" si="54"/>
        <v>2.9800000000000104E-3</v>
      </c>
      <c r="J455" s="351">
        <f t="shared" si="52"/>
        <v>1.7880000000000063E-5</v>
      </c>
      <c r="K455" s="293">
        <f>SUM('Employee Salary Payroll Tax '!I457:K457)</f>
        <v>0.1</v>
      </c>
      <c r="L455" s="293">
        <f>'Employee Salary Payroll Tax '!H457</f>
        <v>0</v>
      </c>
      <c r="M455" s="293">
        <f t="shared" si="55"/>
        <v>0</v>
      </c>
      <c r="N455" s="359">
        <f t="shared" si="56"/>
        <v>1.7879821201788044E-5</v>
      </c>
      <c r="O455" s="331"/>
      <c r="P455" s="61"/>
      <c r="Q455" s="294"/>
      <c r="R455" s="292"/>
      <c r="S455" s="303"/>
    </row>
    <row r="456" spans="1:19" s="36" customFormat="1" ht="14.4">
      <c r="A456" s="36">
        <f t="shared" si="53"/>
        <v>441</v>
      </c>
      <c r="B456" s="526"/>
      <c r="C456" s="36" t="str">
        <f>VLOOKUP('Employee Salary Payroll Tax '!B458,'Employee Salary Payroll Tax '!$D$1:$E$7,2,FALSE)</f>
        <v>IBEW</v>
      </c>
      <c r="D456" s="61">
        <f t="shared" si="49"/>
        <v>6.875E-3</v>
      </c>
      <c r="E456" s="351">
        <f>'Employee Salary Payroll Tax '!N458</f>
        <v>46152.86</v>
      </c>
      <c r="F456" s="351">
        <f t="shared" si="50"/>
        <v>46470.160912499996</v>
      </c>
      <c r="G456" s="352"/>
      <c r="H456" s="351">
        <f t="shared" si="51"/>
        <v>0</v>
      </c>
      <c r="I456" s="351">
        <f t="shared" si="54"/>
        <v>317.30091249999532</v>
      </c>
      <c r="J456" s="351">
        <f t="shared" si="52"/>
        <v>0</v>
      </c>
      <c r="K456" s="293">
        <f>SUM('Employee Salary Payroll Tax '!I458:K458)</f>
        <v>28563.190000000002</v>
      </c>
      <c r="L456" s="293">
        <f>'Employee Salary Payroll Tax '!H458</f>
        <v>0</v>
      </c>
      <c r="M456" s="293">
        <f t="shared" si="55"/>
        <v>17589.669999999998</v>
      </c>
      <c r="N456" s="359">
        <f t="shared" si="56"/>
        <v>0</v>
      </c>
      <c r="O456" s="331"/>
      <c r="P456" s="61"/>
      <c r="Q456" s="294"/>
      <c r="R456" s="292"/>
      <c r="S456" s="303"/>
    </row>
    <row r="457" spans="1:19" s="36" customFormat="1" ht="14.4">
      <c r="A457" s="36">
        <f t="shared" si="53"/>
        <v>442</v>
      </c>
      <c r="B457" s="526"/>
      <c r="C457" s="36" t="str">
        <f>VLOOKUP('Employee Salary Payroll Tax '!B459,'Employee Salary Payroll Tax '!$D$1:$E$7,2,FALSE)</f>
        <v>NonUnion</v>
      </c>
      <c r="D457" s="61">
        <f t="shared" si="49"/>
        <v>2.98E-2</v>
      </c>
      <c r="E457" s="351">
        <f>'Employee Salary Payroll Tax '!N459</f>
        <v>92837.34</v>
      </c>
      <c r="F457" s="351">
        <f t="shared" si="50"/>
        <v>95603.892732000008</v>
      </c>
      <c r="G457" s="352"/>
      <c r="H457" s="351">
        <f t="shared" si="51"/>
        <v>0</v>
      </c>
      <c r="I457" s="351">
        <f t="shared" si="54"/>
        <v>2766.552732000011</v>
      </c>
      <c r="J457" s="351">
        <f t="shared" si="52"/>
        <v>0</v>
      </c>
      <c r="K457" s="293">
        <f>SUM('Employee Salary Payroll Tax '!I459:K459)</f>
        <v>92691.78</v>
      </c>
      <c r="L457" s="293">
        <f>'Employee Salary Payroll Tax '!H459</f>
        <v>98.45</v>
      </c>
      <c r="M457" s="293">
        <f t="shared" si="55"/>
        <v>47.109999999997669</v>
      </c>
      <c r="N457" s="359">
        <f t="shared" si="56"/>
        <v>0</v>
      </c>
      <c r="O457" s="331"/>
      <c r="P457" s="61"/>
      <c r="Q457" s="294"/>
      <c r="R457" s="292"/>
      <c r="S457" s="303"/>
    </row>
    <row r="458" spans="1:19" s="36" customFormat="1" ht="14.4">
      <c r="A458" s="36">
        <f t="shared" si="53"/>
        <v>443</v>
      </c>
      <c r="B458" s="526"/>
      <c r="C458" s="36" t="str">
        <f>VLOOKUP('Employee Salary Payroll Tax '!B460,'Employee Salary Payroll Tax '!$D$1:$E$7,2,FALSE)</f>
        <v>NonUnion</v>
      </c>
      <c r="D458" s="61">
        <f t="shared" si="49"/>
        <v>2.98E-2</v>
      </c>
      <c r="E458" s="351">
        <f>'Employee Salary Payroll Tax '!N460</f>
        <v>60636.44</v>
      </c>
      <c r="F458" s="351">
        <f t="shared" si="50"/>
        <v>62443.405912000002</v>
      </c>
      <c r="G458" s="352"/>
      <c r="H458" s="351">
        <f t="shared" si="51"/>
        <v>0</v>
      </c>
      <c r="I458" s="351">
        <f t="shared" si="54"/>
        <v>1806.9659119999997</v>
      </c>
      <c r="J458" s="351">
        <f t="shared" si="52"/>
        <v>0</v>
      </c>
      <c r="K458" s="293">
        <f>SUM('Employee Salary Payroll Tax '!I460:K460)</f>
        <v>20874.86</v>
      </c>
      <c r="L458" s="293">
        <f>'Employee Salary Payroll Tax '!H460</f>
        <v>0</v>
      </c>
      <c r="M458" s="293">
        <f t="shared" si="55"/>
        <v>39761.58</v>
      </c>
      <c r="N458" s="359">
        <f t="shared" si="56"/>
        <v>0</v>
      </c>
      <c r="O458" s="331"/>
      <c r="P458" s="61"/>
      <c r="Q458" s="294"/>
      <c r="R458" s="292"/>
      <c r="S458" s="303"/>
    </row>
    <row r="459" spans="1:19" s="36" customFormat="1" ht="14.4">
      <c r="A459" s="36">
        <f t="shared" si="53"/>
        <v>444</v>
      </c>
      <c r="B459" s="526"/>
      <c r="C459" s="36" t="str">
        <f>VLOOKUP('Employee Salary Payroll Tax '!B461,'Employee Salary Payroll Tax '!$D$1:$E$7,2,FALSE)</f>
        <v>IBEW</v>
      </c>
      <c r="D459" s="61">
        <f t="shared" si="49"/>
        <v>6.875E-3</v>
      </c>
      <c r="E459" s="351">
        <f>'Employee Salary Payroll Tax '!N461</f>
        <v>124849.85</v>
      </c>
      <c r="F459" s="351">
        <f t="shared" si="50"/>
        <v>125708.19271875</v>
      </c>
      <c r="G459" s="352"/>
      <c r="H459" s="351">
        <f t="shared" si="51"/>
        <v>0</v>
      </c>
      <c r="I459" s="351">
        <f t="shared" si="54"/>
        <v>858.34271874999104</v>
      </c>
      <c r="J459" s="351">
        <f t="shared" si="52"/>
        <v>0</v>
      </c>
      <c r="K459" s="293">
        <f>SUM('Employee Salary Payroll Tax '!I461:K461)</f>
        <v>39211.369999999995</v>
      </c>
      <c r="L459" s="293">
        <f>'Employee Salary Payroll Tax '!H461</f>
        <v>0</v>
      </c>
      <c r="M459" s="293">
        <f t="shared" si="55"/>
        <v>85638.48000000001</v>
      </c>
      <c r="N459" s="359">
        <f t="shared" si="56"/>
        <v>0</v>
      </c>
      <c r="O459" s="331"/>
      <c r="P459" s="61"/>
      <c r="Q459" s="294"/>
      <c r="R459" s="292"/>
      <c r="S459" s="303"/>
    </row>
    <row r="460" spans="1:19" s="36" customFormat="1" ht="14.4">
      <c r="A460" s="36">
        <f t="shared" si="53"/>
        <v>445</v>
      </c>
      <c r="B460" s="526"/>
      <c r="C460" s="36" t="str">
        <f>VLOOKUP('Employee Salary Payroll Tax '!B462,'Employee Salary Payroll Tax '!$D$1:$E$7,2,FALSE)</f>
        <v>NonUnion</v>
      </c>
      <c r="D460" s="61">
        <f t="shared" si="49"/>
        <v>2.98E-2</v>
      </c>
      <c r="E460" s="351">
        <f>'Employee Salary Payroll Tax '!N462</f>
        <v>2487.0300000000002</v>
      </c>
      <c r="F460" s="351">
        <f t="shared" si="50"/>
        <v>2561.1434940000004</v>
      </c>
      <c r="G460" s="352"/>
      <c r="H460" s="351">
        <f t="shared" si="51"/>
        <v>4512.9699999999993</v>
      </c>
      <c r="I460" s="351">
        <f t="shared" si="54"/>
        <v>74.113494000000173</v>
      </c>
      <c r="J460" s="351">
        <f t="shared" si="52"/>
        <v>0.44468096400000107</v>
      </c>
      <c r="K460" s="293">
        <f>SUM('Employee Salary Payroll Tax '!I462:K462)</f>
        <v>746.9</v>
      </c>
      <c r="L460" s="293">
        <f>'Employee Salary Payroll Tax '!H462</f>
        <v>1740.13</v>
      </c>
      <c r="M460" s="293">
        <f t="shared" si="55"/>
        <v>0</v>
      </c>
      <c r="N460" s="359">
        <f t="shared" si="56"/>
        <v>0.13354571994630346</v>
      </c>
      <c r="O460" s="331"/>
      <c r="P460" s="61"/>
      <c r="Q460" s="294"/>
      <c r="R460" s="292"/>
      <c r="S460" s="303"/>
    </row>
    <row r="461" spans="1:19" s="36" customFormat="1" ht="14.4">
      <c r="A461" s="36">
        <f t="shared" si="53"/>
        <v>446</v>
      </c>
      <c r="B461" s="526"/>
      <c r="C461" s="36" t="str">
        <f>VLOOKUP('Employee Salary Payroll Tax '!B463,'Employee Salary Payroll Tax '!$D$1:$E$7,2,FALSE)</f>
        <v>IBEW</v>
      </c>
      <c r="D461" s="61">
        <f t="shared" si="49"/>
        <v>6.875E-3</v>
      </c>
      <c r="E461" s="351">
        <f>'Employee Salary Payroll Tax '!N463</f>
        <v>14512.84</v>
      </c>
      <c r="F461" s="351">
        <f t="shared" si="50"/>
        <v>14612.615775</v>
      </c>
      <c r="G461" s="352"/>
      <c r="H461" s="351">
        <f t="shared" si="51"/>
        <v>0</v>
      </c>
      <c r="I461" s="351">
        <f t="shared" si="54"/>
        <v>99.775775000000067</v>
      </c>
      <c r="J461" s="351">
        <f t="shared" si="52"/>
        <v>0</v>
      </c>
      <c r="K461" s="293">
        <f>SUM('Employee Salary Payroll Tax '!I463:K463)</f>
        <v>14512.84</v>
      </c>
      <c r="L461" s="293">
        <f>'Employee Salary Payroll Tax '!H463</f>
        <v>0</v>
      </c>
      <c r="M461" s="293">
        <f t="shared" si="55"/>
        <v>0</v>
      </c>
      <c r="N461" s="359">
        <f t="shared" si="56"/>
        <v>0</v>
      </c>
      <c r="O461" s="331"/>
      <c r="P461" s="61"/>
      <c r="Q461" s="294"/>
      <c r="R461" s="292"/>
      <c r="S461" s="303"/>
    </row>
    <row r="462" spans="1:19" s="36" customFormat="1" ht="14.4">
      <c r="A462" s="36">
        <f t="shared" si="53"/>
        <v>447</v>
      </c>
      <c r="B462" s="526"/>
      <c r="C462" s="36" t="str">
        <f>VLOOKUP('Employee Salary Payroll Tax '!B464,'Employee Salary Payroll Tax '!$D$1:$E$7,2,FALSE)</f>
        <v>NonUnion</v>
      </c>
      <c r="D462" s="61">
        <f t="shared" si="49"/>
        <v>2.98E-2</v>
      </c>
      <c r="E462" s="351">
        <f>'Employee Salary Payroll Tax '!N464</f>
        <v>22535.89</v>
      </c>
      <c r="F462" s="351">
        <f t="shared" si="50"/>
        <v>23207.459522000001</v>
      </c>
      <c r="G462" s="352"/>
      <c r="H462" s="351">
        <f t="shared" si="51"/>
        <v>0</v>
      </c>
      <c r="I462" s="351">
        <f t="shared" si="54"/>
        <v>671.5695220000016</v>
      </c>
      <c r="J462" s="351">
        <f t="shared" si="52"/>
        <v>0</v>
      </c>
      <c r="K462" s="293">
        <f>SUM('Employee Salary Payroll Tax '!I464:K464)</f>
        <v>12394.74</v>
      </c>
      <c r="L462" s="293">
        <f>'Employee Salary Payroll Tax '!H464</f>
        <v>0</v>
      </c>
      <c r="M462" s="293">
        <f t="shared" si="55"/>
        <v>10141.15</v>
      </c>
      <c r="N462" s="359">
        <f t="shared" si="56"/>
        <v>0</v>
      </c>
      <c r="O462" s="331"/>
      <c r="P462" s="61"/>
      <c r="Q462" s="294"/>
      <c r="R462" s="292"/>
      <c r="S462" s="303"/>
    </row>
    <row r="463" spans="1:19" s="36" customFormat="1" ht="14.4">
      <c r="A463" s="36">
        <f t="shared" si="53"/>
        <v>448</v>
      </c>
      <c r="B463" s="526"/>
      <c r="C463" s="36" t="str">
        <f>VLOOKUP('Employee Salary Payroll Tax '!B465,'Employee Salary Payroll Tax '!$D$1:$E$7,2,FALSE)</f>
        <v>NonUnion</v>
      </c>
      <c r="D463" s="61">
        <f t="shared" si="49"/>
        <v>2.98E-2</v>
      </c>
      <c r="E463" s="351">
        <f>'Employee Salary Payroll Tax '!N465</f>
        <v>114422.67</v>
      </c>
      <c r="F463" s="351">
        <f t="shared" si="50"/>
        <v>117832.465566</v>
      </c>
      <c r="G463" s="352"/>
      <c r="H463" s="351">
        <f t="shared" si="51"/>
        <v>0</v>
      </c>
      <c r="I463" s="351">
        <f t="shared" si="54"/>
        <v>3409.7955660000007</v>
      </c>
      <c r="J463" s="351">
        <f t="shared" si="52"/>
        <v>0</v>
      </c>
      <c r="K463" s="293">
        <f>SUM('Employee Salary Payroll Tax '!I465:K465)</f>
        <v>34078.370000000003</v>
      </c>
      <c r="L463" s="293">
        <f>'Employee Salary Payroll Tax '!H465</f>
        <v>0</v>
      </c>
      <c r="M463" s="293">
        <f t="shared" si="55"/>
        <v>80344.299999999988</v>
      </c>
      <c r="N463" s="359">
        <f t="shared" si="56"/>
        <v>0</v>
      </c>
      <c r="O463" s="331"/>
      <c r="P463" s="61"/>
      <c r="Q463" s="294"/>
      <c r="R463" s="292"/>
      <c r="S463" s="303"/>
    </row>
    <row r="464" spans="1:19" s="36" customFormat="1" ht="14.4">
      <c r="A464" s="36">
        <f t="shared" si="53"/>
        <v>449</v>
      </c>
      <c r="B464" s="526"/>
      <c r="C464" s="36" t="str">
        <f>VLOOKUP('Employee Salary Payroll Tax '!B466,'Employee Salary Payroll Tax '!$D$1:$E$7,2,FALSE)</f>
        <v>IBEW</v>
      </c>
      <c r="D464" s="61">
        <f t="shared" ref="D464:D527" si="57">VLOOKUP(C464,C$9:D$12,2)</f>
        <v>6.875E-3</v>
      </c>
      <c r="E464" s="351">
        <f>'Employee Salary Payroll Tax '!N466</f>
        <v>56654.38</v>
      </c>
      <c r="F464" s="351">
        <f t="shared" ref="F464:F527" si="58">E464*(1+D464)</f>
        <v>57043.878862499994</v>
      </c>
      <c r="G464" s="352"/>
      <c r="H464" s="351">
        <f t="shared" ref="H464:H527" si="59">IF(E464&gt;$H$12,0,$H$12-E464)</f>
        <v>0</v>
      </c>
      <c r="I464" s="351">
        <f t="shared" si="54"/>
        <v>389.4988624999969</v>
      </c>
      <c r="J464" s="351">
        <f t="shared" ref="J464:J527" si="60">IF(H464&gt;I464,I464*$J$12,H464*$J$12)</f>
        <v>0</v>
      </c>
      <c r="K464" s="293">
        <f>SUM('Employee Salary Payroll Tax '!I466:K466)</f>
        <v>56251.600000000006</v>
      </c>
      <c r="L464" s="293">
        <f>'Employee Salary Payroll Tax '!H466</f>
        <v>0</v>
      </c>
      <c r="M464" s="293">
        <f t="shared" si="55"/>
        <v>402.77999999999156</v>
      </c>
      <c r="N464" s="359">
        <f t="shared" si="56"/>
        <v>0</v>
      </c>
      <c r="O464" s="331"/>
      <c r="P464" s="61"/>
      <c r="Q464" s="294"/>
      <c r="R464" s="292"/>
      <c r="S464" s="303"/>
    </row>
    <row r="465" spans="1:19" s="36" customFormat="1" ht="14.4">
      <c r="A465" s="36">
        <f t="shared" ref="A465:A528" si="61">+A464+1</f>
        <v>450</v>
      </c>
      <c r="B465" s="526"/>
      <c r="C465" s="36" t="str">
        <f>VLOOKUP('Employee Salary Payroll Tax '!B467,'Employee Salary Payroll Tax '!$D$1:$E$7,2,FALSE)</f>
        <v>IBEW</v>
      </c>
      <c r="D465" s="61">
        <f t="shared" si="57"/>
        <v>6.875E-3</v>
      </c>
      <c r="E465" s="351">
        <f>'Employee Salary Payroll Tax '!N467</f>
        <v>138473.88</v>
      </c>
      <c r="F465" s="351">
        <f t="shared" si="58"/>
        <v>139425.88792499999</v>
      </c>
      <c r="G465" s="352"/>
      <c r="H465" s="351">
        <f t="shared" si="59"/>
        <v>0</v>
      </c>
      <c r="I465" s="351">
        <f t="shared" ref="I465:I528" si="62">F465-E465</f>
        <v>952.00792499998352</v>
      </c>
      <c r="J465" s="351">
        <f t="shared" si="60"/>
        <v>0</v>
      </c>
      <c r="K465" s="293">
        <f>SUM('Employee Salary Payroll Tax '!I467:K467)</f>
        <v>123591.23</v>
      </c>
      <c r="L465" s="293">
        <f>'Employee Salary Payroll Tax '!H467</f>
        <v>0</v>
      </c>
      <c r="M465" s="293">
        <f t="shared" ref="M465:M528" si="63">E465-K465-L465</f>
        <v>14882.650000000009</v>
      </c>
      <c r="N465" s="359">
        <f t="shared" ref="N465:N528" si="64">J465*K465/(SUM(K465:M465)+0.000001)</f>
        <v>0</v>
      </c>
      <c r="O465" s="331"/>
      <c r="P465" s="61"/>
      <c r="Q465" s="294"/>
      <c r="R465" s="292"/>
      <c r="S465" s="303"/>
    </row>
    <row r="466" spans="1:19" s="36" customFormat="1" ht="14.4">
      <c r="A466" s="36">
        <f t="shared" si="61"/>
        <v>451</v>
      </c>
      <c r="B466" s="526"/>
      <c r="C466" s="36" t="str">
        <f>VLOOKUP('Employee Salary Payroll Tax '!B468,'Employee Salary Payroll Tax '!$D$1:$E$7,2,FALSE)</f>
        <v>NonUnion</v>
      </c>
      <c r="D466" s="61">
        <f t="shared" si="57"/>
        <v>2.98E-2</v>
      </c>
      <c r="E466" s="351">
        <f>'Employee Salary Payroll Tax '!N468</f>
        <v>74134.77</v>
      </c>
      <c r="F466" s="351">
        <f t="shared" si="58"/>
        <v>76343.98614600001</v>
      </c>
      <c r="G466" s="352"/>
      <c r="H466" s="351">
        <f t="shared" si="59"/>
        <v>0</v>
      </c>
      <c r="I466" s="351">
        <f t="shared" si="62"/>
        <v>2209.2161460000061</v>
      </c>
      <c r="J466" s="351">
        <f t="shared" si="60"/>
        <v>0</v>
      </c>
      <c r="K466" s="293">
        <f>SUM('Employee Salary Payroll Tax '!I468:K468)</f>
        <v>72181.100000000006</v>
      </c>
      <c r="L466" s="293">
        <f>'Employee Salary Payroll Tax '!H468</f>
        <v>0</v>
      </c>
      <c r="M466" s="293">
        <f t="shared" si="63"/>
        <v>1953.6699999999983</v>
      </c>
      <c r="N466" s="359">
        <f t="shared" si="64"/>
        <v>0</v>
      </c>
      <c r="O466" s="331"/>
      <c r="P466" s="61"/>
      <c r="Q466" s="294"/>
      <c r="R466" s="292"/>
      <c r="S466" s="303"/>
    </row>
    <row r="467" spans="1:19" s="36" customFormat="1" ht="14.4">
      <c r="A467" s="36">
        <f t="shared" si="61"/>
        <v>452</v>
      </c>
      <c r="B467" s="526"/>
      <c r="C467" s="36" t="str">
        <f>VLOOKUP('Employee Salary Payroll Tax '!B469,'Employee Salary Payroll Tax '!$D$1:$E$7,2,FALSE)</f>
        <v>NonUnion</v>
      </c>
      <c r="D467" s="61">
        <f t="shared" si="57"/>
        <v>2.98E-2</v>
      </c>
      <c r="E467" s="351">
        <f>'Employee Salary Payroll Tax '!N469</f>
        <v>92247.679999999993</v>
      </c>
      <c r="F467" s="351">
        <f t="shared" si="58"/>
        <v>94996.66086399999</v>
      </c>
      <c r="G467" s="352"/>
      <c r="H467" s="351">
        <f t="shared" si="59"/>
        <v>0</v>
      </c>
      <c r="I467" s="351">
        <f t="shared" si="62"/>
        <v>2748.9808639999974</v>
      </c>
      <c r="J467" s="351">
        <f t="shared" si="60"/>
        <v>0</v>
      </c>
      <c r="K467" s="293">
        <f>SUM('Employee Salary Payroll Tax '!I469:K469)</f>
        <v>4999.42</v>
      </c>
      <c r="L467" s="293">
        <f>'Employee Salary Payroll Tax '!H469</f>
        <v>0</v>
      </c>
      <c r="M467" s="293">
        <f t="shared" si="63"/>
        <v>87248.26</v>
      </c>
      <c r="N467" s="359">
        <f t="shared" si="64"/>
        <v>0</v>
      </c>
      <c r="O467" s="331"/>
      <c r="P467" s="61"/>
      <c r="Q467" s="294"/>
      <c r="R467" s="292"/>
      <c r="S467" s="303"/>
    </row>
    <row r="468" spans="1:19" s="36" customFormat="1" ht="14.4">
      <c r="A468" s="36">
        <f t="shared" si="61"/>
        <v>453</v>
      </c>
      <c r="B468" s="526"/>
      <c r="C468" s="36" t="str">
        <f>VLOOKUP('Employee Salary Payroll Tax '!B470,'Employee Salary Payroll Tax '!$D$1:$E$7,2,FALSE)</f>
        <v>NonUnion</v>
      </c>
      <c r="D468" s="61">
        <f t="shared" si="57"/>
        <v>2.98E-2</v>
      </c>
      <c r="E468" s="351">
        <f>'Employee Salary Payroll Tax '!N470</f>
        <v>4360.21</v>
      </c>
      <c r="F468" s="351">
        <f t="shared" si="58"/>
        <v>4490.1442580000003</v>
      </c>
      <c r="G468" s="352"/>
      <c r="H468" s="351">
        <f t="shared" si="59"/>
        <v>2639.79</v>
      </c>
      <c r="I468" s="351">
        <f t="shared" si="62"/>
        <v>129.93425800000023</v>
      </c>
      <c r="J468" s="351">
        <f t="shared" si="60"/>
        <v>0.77960554800000137</v>
      </c>
      <c r="K468" s="293">
        <f>SUM('Employee Salary Payroll Tax '!I470:K470)</f>
        <v>833.05</v>
      </c>
      <c r="L468" s="293">
        <f>'Employee Salary Payroll Tax '!H470</f>
        <v>0</v>
      </c>
      <c r="M468" s="293">
        <f t="shared" si="63"/>
        <v>3527.16</v>
      </c>
      <c r="N468" s="359">
        <f t="shared" si="64"/>
        <v>0.14894933996583917</v>
      </c>
      <c r="O468" s="331"/>
      <c r="P468" s="61"/>
      <c r="Q468" s="294"/>
      <c r="R468" s="292"/>
      <c r="S468" s="303"/>
    </row>
    <row r="469" spans="1:19" s="36" customFormat="1" ht="14.4">
      <c r="A469" s="36">
        <f t="shared" si="61"/>
        <v>454</v>
      </c>
      <c r="B469" s="526"/>
      <c r="C469" s="36" t="str">
        <f>VLOOKUP('Employee Salary Payroll Tax '!B471,'Employee Salary Payroll Tax '!$D$1:$E$7,2,FALSE)</f>
        <v>NonUnion</v>
      </c>
      <c r="D469" s="61">
        <f t="shared" si="57"/>
        <v>2.98E-2</v>
      </c>
      <c r="E469" s="351">
        <f>'Employee Salary Payroll Tax '!N471</f>
        <v>21540.35</v>
      </c>
      <c r="F469" s="351">
        <f t="shared" si="58"/>
        <v>22182.25243</v>
      </c>
      <c r="G469" s="352"/>
      <c r="H469" s="351">
        <f t="shared" si="59"/>
        <v>0</v>
      </c>
      <c r="I469" s="351">
        <f t="shared" si="62"/>
        <v>641.90243000000191</v>
      </c>
      <c r="J469" s="351">
        <f t="shared" si="60"/>
        <v>0</v>
      </c>
      <c r="K469" s="293">
        <f>SUM('Employee Salary Payroll Tax '!I471:K471)</f>
        <v>-204.01</v>
      </c>
      <c r="L469" s="293">
        <f>'Employee Salary Payroll Tax '!H471</f>
        <v>0</v>
      </c>
      <c r="M469" s="293">
        <f t="shared" si="63"/>
        <v>21744.359999999997</v>
      </c>
      <c r="N469" s="359">
        <f t="shared" si="64"/>
        <v>0</v>
      </c>
      <c r="O469" s="331"/>
      <c r="P469" s="61"/>
      <c r="Q469" s="294"/>
      <c r="R469" s="292"/>
      <c r="S469" s="303"/>
    </row>
    <row r="470" spans="1:19" s="36" customFormat="1" ht="14.4">
      <c r="A470" s="36">
        <f t="shared" si="61"/>
        <v>455</v>
      </c>
      <c r="B470" s="526"/>
      <c r="C470" s="36" t="str">
        <f>VLOOKUP('Employee Salary Payroll Tax '!B472,'Employee Salary Payroll Tax '!$D$1:$E$7,2,FALSE)</f>
        <v>NonUnion</v>
      </c>
      <c r="D470" s="61">
        <f t="shared" si="57"/>
        <v>2.98E-2</v>
      </c>
      <c r="E470" s="351">
        <f>'Employee Salary Payroll Tax '!N472</f>
        <v>30024.9</v>
      </c>
      <c r="F470" s="351">
        <f t="shared" si="58"/>
        <v>30919.642020000003</v>
      </c>
      <c r="G470" s="352"/>
      <c r="H470" s="351">
        <f t="shared" si="59"/>
        <v>0</v>
      </c>
      <c r="I470" s="351">
        <f t="shared" si="62"/>
        <v>894.7420200000015</v>
      </c>
      <c r="J470" s="351">
        <f t="shared" si="60"/>
        <v>0</v>
      </c>
      <c r="K470" s="293">
        <f>SUM('Employee Salary Payroll Tax '!I472:K472)</f>
        <v>3002.0200000000004</v>
      </c>
      <c r="L470" s="293">
        <f>'Employee Salary Payroll Tax '!H472</f>
        <v>0</v>
      </c>
      <c r="M470" s="293">
        <f t="shared" si="63"/>
        <v>27022.880000000001</v>
      </c>
      <c r="N470" s="359">
        <f t="shared" si="64"/>
        <v>0</v>
      </c>
      <c r="O470" s="331"/>
      <c r="P470" s="61"/>
      <c r="Q470" s="294"/>
      <c r="R470" s="292"/>
      <c r="S470" s="303"/>
    </row>
    <row r="471" spans="1:19" s="36" customFormat="1" ht="14.4">
      <c r="A471" s="36">
        <f t="shared" si="61"/>
        <v>456</v>
      </c>
      <c r="B471" s="526"/>
      <c r="C471" s="36" t="str">
        <f>VLOOKUP('Employee Salary Payroll Tax '!B473,'Employee Salary Payroll Tax '!$D$1:$E$7,2,FALSE)</f>
        <v>UA</v>
      </c>
      <c r="D471" s="61">
        <f t="shared" si="57"/>
        <v>0.03</v>
      </c>
      <c r="E471" s="351">
        <f>'Employee Salary Payroll Tax '!N473</f>
        <v>73136.98</v>
      </c>
      <c r="F471" s="351">
        <f t="shared" si="58"/>
        <v>75331.089399999997</v>
      </c>
      <c r="G471" s="352"/>
      <c r="H471" s="351">
        <f t="shared" si="59"/>
        <v>0</v>
      </c>
      <c r="I471" s="351">
        <f t="shared" si="62"/>
        <v>2194.1094000000012</v>
      </c>
      <c r="J471" s="351">
        <f t="shared" si="60"/>
        <v>0</v>
      </c>
      <c r="K471" s="293">
        <f>SUM('Employee Salary Payroll Tax '!I473:K473)</f>
        <v>24383.82</v>
      </c>
      <c r="L471" s="293">
        <f>'Employee Salary Payroll Tax '!H473</f>
        <v>0</v>
      </c>
      <c r="M471" s="293">
        <f t="shared" si="63"/>
        <v>48753.159999999996</v>
      </c>
      <c r="N471" s="359">
        <f t="shared" si="64"/>
        <v>0</v>
      </c>
      <c r="O471" s="331"/>
      <c r="P471" s="61"/>
      <c r="Q471" s="294"/>
      <c r="R471" s="292"/>
      <c r="S471" s="303"/>
    </row>
    <row r="472" spans="1:19" s="36" customFormat="1" ht="14.4">
      <c r="A472" s="36">
        <f t="shared" si="61"/>
        <v>457</v>
      </c>
      <c r="B472" s="526"/>
      <c r="C472" s="36" t="str">
        <f>VLOOKUP('Employee Salary Payroll Tax '!B474,'Employee Salary Payroll Tax '!$D$1:$E$7,2,FALSE)</f>
        <v>NonUnion</v>
      </c>
      <c r="D472" s="61">
        <f t="shared" si="57"/>
        <v>2.98E-2</v>
      </c>
      <c r="E472" s="351">
        <f>'Employee Salary Payroll Tax '!N474</f>
        <v>88917.25</v>
      </c>
      <c r="F472" s="351">
        <f t="shared" si="58"/>
        <v>91566.984049999999</v>
      </c>
      <c r="G472" s="352"/>
      <c r="H472" s="351">
        <f t="shared" si="59"/>
        <v>0</v>
      </c>
      <c r="I472" s="351">
        <f t="shared" si="62"/>
        <v>2649.7340499999991</v>
      </c>
      <c r="J472" s="351">
        <f t="shared" si="60"/>
        <v>0</v>
      </c>
      <c r="K472" s="293">
        <f>SUM('Employee Salary Payroll Tax '!I474:K474)</f>
        <v>88917.25</v>
      </c>
      <c r="L472" s="293">
        <f>'Employee Salary Payroll Tax '!H474</f>
        <v>0</v>
      </c>
      <c r="M472" s="293">
        <f t="shared" si="63"/>
        <v>0</v>
      </c>
      <c r="N472" s="359">
        <f t="shared" si="64"/>
        <v>0</v>
      </c>
      <c r="O472" s="331"/>
      <c r="P472" s="61"/>
      <c r="Q472" s="294"/>
      <c r="R472" s="292"/>
      <c r="S472" s="303"/>
    </row>
    <row r="473" spans="1:19" s="36" customFormat="1" ht="14.4">
      <c r="A473" s="36">
        <f t="shared" si="61"/>
        <v>458</v>
      </c>
      <c r="B473" s="526"/>
      <c r="C473" s="36" t="str">
        <f>VLOOKUP('Employee Salary Payroll Tax '!B475,'Employee Salary Payroll Tax '!$D$1:$E$7,2,FALSE)</f>
        <v>NonUnion</v>
      </c>
      <c r="D473" s="61">
        <f t="shared" si="57"/>
        <v>2.98E-2</v>
      </c>
      <c r="E473" s="351">
        <f>'Employee Salary Payroll Tax '!N475</f>
        <v>84924.21</v>
      </c>
      <c r="F473" s="351">
        <f t="shared" si="58"/>
        <v>87454.95145800001</v>
      </c>
      <c r="G473" s="352"/>
      <c r="H473" s="351">
        <f t="shared" si="59"/>
        <v>0</v>
      </c>
      <c r="I473" s="351">
        <f t="shared" si="62"/>
        <v>2530.7414580000041</v>
      </c>
      <c r="J473" s="351">
        <f t="shared" si="60"/>
        <v>0</v>
      </c>
      <c r="K473" s="293">
        <f>SUM('Employee Salary Payroll Tax '!I475:K475)</f>
        <v>28555.82</v>
      </c>
      <c r="L473" s="293">
        <f>'Employee Salary Payroll Tax '!H475</f>
        <v>0</v>
      </c>
      <c r="M473" s="293">
        <f t="shared" si="63"/>
        <v>56368.390000000007</v>
      </c>
      <c r="N473" s="359">
        <f t="shared" si="64"/>
        <v>0</v>
      </c>
      <c r="O473" s="331"/>
      <c r="P473" s="61"/>
      <c r="Q473" s="294"/>
      <c r="R473" s="292"/>
      <c r="S473" s="303"/>
    </row>
    <row r="474" spans="1:19" s="36" customFormat="1" ht="14.4">
      <c r="A474" s="36">
        <f t="shared" si="61"/>
        <v>459</v>
      </c>
      <c r="B474" s="526"/>
      <c r="C474" s="36" t="str">
        <f>VLOOKUP('Employee Salary Payroll Tax '!B476,'Employee Salary Payroll Tax '!$D$1:$E$7,2,FALSE)</f>
        <v>UA</v>
      </c>
      <c r="D474" s="61">
        <f t="shared" si="57"/>
        <v>0.03</v>
      </c>
      <c r="E474" s="351">
        <f>'Employee Salary Payroll Tax '!N476</f>
        <v>94532.31</v>
      </c>
      <c r="F474" s="351">
        <f t="shared" si="58"/>
        <v>97368.279299999995</v>
      </c>
      <c r="G474" s="352"/>
      <c r="H474" s="351">
        <f t="shared" si="59"/>
        <v>0</v>
      </c>
      <c r="I474" s="351">
        <f t="shared" si="62"/>
        <v>2835.969299999997</v>
      </c>
      <c r="J474" s="351">
        <f t="shared" si="60"/>
        <v>0</v>
      </c>
      <c r="K474" s="293">
        <f>SUM('Employee Salary Payroll Tax '!I476:K476)</f>
        <v>91673.720000000016</v>
      </c>
      <c r="L474" s="293">
        <f>'Employee Salary Payroll Tax '!H476</f>
        <v>104.93</v>
      </c>
      <c r="M474" s="293">
        <f t="shared" si="63"/>
        <v>2753.6599999999821</v>
      </c>
      <c r="N474" s="359">
        <f t="shared" si="64"/>
        <v>0</v>
      </c>
      <c r="O474" s="331"/>
      <c r="P474" s="61"/>
      <c r="Q474" s="294"/>
      <c r="R474" s="292"/>
      <c r="S474" s="303"/>
    </row>
    <row r="475" spans="1:19" s="36" customFormat="1" ht="14.4">
      <c r="A475" s="36">
        <f t="shared" si="61"/>
        <v>460</v>
      </c>
      <c r="B475" s="526"/>
      <c r="C475" s="36" t="str">
        <f>VLOOKUP('Employee Salary Payroll Tax '!B477,'Employee Salary Payroll Tax '!$D$1:$E$7,2,FALSE)</f>
        <v>NonUnion</v>
      </c>
      <c r="D475" s="61">
        <f t="shared" si="57"/>
        <v>2.98E-2</v>
      </c>
      <c r="E475" s="351">
        <f>'Employee Salary Payroll Tax '!N477</f>
        <v>59303.89</v>
      </c>
      <c r="F475" s="351">
        <f t="shared" si="58"/>
        <v>61071.145922000003</v>
      </c>
      <c r="G475" s="352"/>
      <c r="H475" s="351">
        <f t="shared" si="59"/>
        <v>0</v>
      </c>
      <c r="I475" s="351">
        <f t="shared" si="62"/>
        <v>1767.2559220000039</v>
      </c>
      <c r="J475" s="351">
        <f t="shared" si="60"/>
        <v>0</v>
      </c>
      <c r="K475" s="293">
        <f>SUM('Employee Salary Payroll Tax '!I477:K477)</f>
        <v>23783.59</v>
      </c>
      <c r="L475" s="293">
        <f>'Employee Salary Payroll Tax '!H477</f>
        <v>0</v>
      </c>
      <c r="M475" s="293">
        <f t="shared" si="63"/>
        <v>35520.300000000003</v>
      </c>
      <c r="N475" s="359">
        <f t="shared" si="64"/>
        <v>0</v>
      </c>
      <c r="O475" s="331"/>
      <c r="P475" s="61"/>
      <c r="Q475" s="294"/>
      <c r="R475" s="292"/>
      <c r="S475" s="303"/>
    </row>
    <row r="476" spans="1:19" s="36" customFormat="1" ht="14.4">
      <c r="A476" s="36">
        <f t="shared" si="61"/>
        <v>461</v>
      </c>
      <c r="B476" s="526"/>
      <c r="C476" s="36" t="str">
        <f>VLOOKUP('Employee Salary Payroll Tax '!B478,'Employee Salary Payroll Tax '!$D$1:$E$7,2,FALSE)</f>
        <v>UA</v>
      </c>
      <c r="D476" s="61">
        <f t="shared" si="57"/>
        <v>0.03</v>
      </c>
      <c r="E476" s="351">
        <f>'Employee Salary Payroll Tax '!N478</f>
        <v>50557.84</v>
      </c>
      <c r="F476" s="351">
        <f t="shared" si="58"/>
        <v>52074.575199999999</v>
      </c>
      <c r="G476" s="352"/>
      <c r="H476" s="351">
        <f t="shared" si="59"/>
        <v>0</v>
      </c>
      <c r="I476" s="351">
        <f t="shared" si="62"/>
        <v>1516.7352000000028</v>
      </c>
      <c r="J476" s="351">
        <f t="shared" si="60"/>
        <v>0</v>
      </c>
      <c r="K476" s="293">
        <f>SUM('Employee Salary Payroll Tax '!I478:K478)</f>
        <v>48750.44</v>
      </c>
      <c r="L476" s="293">
        <f>'Employee Salary Payroll Tax '!H478</f>
        <v>297.49</v>
      </c>
      <c r="M476" s="293">
        <f t="shared" si="63"/>
        <v>1509.9099999999942</v>
      </c>
      <c r="N476" s="359">
        <f t="shared" si="64"/>
        <v>0</v>
      </c>
      <c r="O476" s="331"/>
      <c r="P476" s="61"/>
      <c r="Q476" s="294"/>
      <c r="R476" s="292"/>
      <c r="S476" s="303"/>
    </row>
    <row r="477" spans="1:19" s="36" customFormat="1" ht="14.4">
      <c r="A477" s="36">
        <f t="shared" si="61"/>
        <v>462</v>
      </c>
      <c r="B477" s="526"/>
      <c r="C477" s="36" t="str">
        <f>VLOOKUP('Employee Salary Payroll Tax '!B479,'Employee Salary Payroll Tax '!$D$1:$E$7,2,FALSE)</f>
        <v>NonUnion</v>
      </c>
      <c r="D477" s="61">
        <f t="shared" si="57"/>
        <v>2.98E-2</v>
      </c>
      <c r="E477" s="351">
        <f>'Employee Salary Payroll Tax '!N479</f>
        <v>70563.7</v>
      </c>
      <c r="F477" s="351">
        <f t="shared" si="58"/>
        <v>72666.498260000008</v>
      </c>
      <c r="G477" s="352"/>
      <c r="H477" s="351">
        <f t="shared" si="59"/>
        <v>0</v>
      </c>
      <c r="I477" s="351">
        <f t="shared" si="62"/>
        <v>2102.7982600000105</v>
      </c>
      <c r="J477" s="351">
        <f t="shared" si="60"/>
        <v>0</v>
      </c>
      <c r="K477" s="293">
        <f>SUM('Employee Salary Payroll Tax '!I479:K479)</f>
        <v>50192.54</v>
      </c>
      <c r="L477" s="293">
        <f>'Employee Salary Payroll Tax '!H479</f>
        <v>0</v>
      </c>
      <c r="M477" s="293">
        <f t="shared" si="63"/>
        <v>20371.159999999996</v>
      </c>
      <c r="N477" s="359">
        <f t="shared" si="64"/>
        <v>0</v>
      </c>
      <c r="O477" s="331"/>
      <c r="P477" s="61"/>
      <c r="Q477" s="294"/>
      <c r="R477" s="292"/>
      <c r="S477" s="303"/>
    </row>
    <row r="478" spans="1:19" s="36" customFormat="1" ht="14.4">
      <c r="A478" s="36">
        <f t="shared" si="61"/>
        <v>463</v>
      </c>
      <c r="B478" s="526"/>
      <c r="C478" s="36" t="str">
        <f>VLOOKUP('Employee Salary Payroll Tax '!B480,'Employee Salary Payroll Tax '!$D$1:$E$7,2,FALSE)</f>
        <v>IBEW</v>
      </c>
      <c r="D478" s="61">
        <f t="shared" si="57"/>
        <v>6.875E-3</v>
      </c>
      <c r="E478" s="351">
        <f>'Employee Salary Payroll Tax '!N480</f>
        <v>31541.7</v>
      </c>
      <c r="F478" s="351">
        <f t="shared" si="58"/>
        <v>31758.549187500001</v>
      </c>
      <c r="G478" s="352"/>
      <c r="H478" s="351">
        <f t="shared" si="59"/>
        <v>0</v>
      </c>
      <c r="I478" s="351">
        <f t="shared" si="62"/>
        <v>216.84918749999997</v>
      </c>
      <c r="J478" s="351">
        <f t="shared" si="60"/>
        <v>0</v>
      </c>
      <c r="K478" s="293">
        <f>SUM('Employee Salary Payroll Tax '!I480:K480)</f>
        <v>31541.699999999997</v>
      </c>
      <c r="L478" s="293">
        <f>'Employee Salary Payroll Tax '!H480</f>
        <v>0</v>
      </c>
      <c r="M478" s="293">
        <f t="shared" si="63"/>
        <v>3.637978807091713E-12</v>
      </c>
      <c r="N478" s="359">
        <f t="shared" si="64"/>
        <v>0</v>
      </c>
      <c r="O478" s="331"/>
      <c r="P478" s="61"/>
      <c r="Q478" s="294"/>
      <c r="R478" s="292"/>
      <c r="S478" s="303"/>
    </row>
    <row r="479" spans="1:19" s="36" customFormat="1" ht="14.4">
      <c r="A479" s="36">
        <f t="shared" si="61"/>
        <v>464</v>
      </c>
      <c r="B479" s="526"/>
      <c r="C479" s="36" t="str">
        <f>VLOOKUP('Employee Salary Payroll Tax '!B481,'Employee Salary Payroll Tax '!$D$1:$E$7,2,FALSE)</f>
        <v>NonUnion</v>
      </c>
      <c r="D479" s="61">
        <f t="shared" si="57"/>
        <v>2.98E-2</v>
      </c>
      <c r="E479" s="351">
        <f>'Employee Salary Payroll Tax '!N481</f>
        <v>3396.99</v>
      </c>
      <c r="F479" s="351">
        <f t="shared" si="58"/>
        <v>3498.2203019999997</v>
      </c>
      <c r="G479" s="352"/>
      <c r="H479" s="351">
        <f t="shared" si="59"/>
        <v>3603.01</v>
      </c>
      <c r="I479" s="351">
        <f t="shared" si="62"/>
        <v>101.23030199999994</v>
      </c>
      <c r="J479" s="351">
        <f t="shared" si="60"/>
        <v>0.60738181199999963</v>
      </c>
      <c r="K479" s="293">
        <f>SUM('Employee Salary Payroll Tax '!I481:K481)</f>
        <v>3396.99</v>
      </c>
      <c r="L479" s="293">
        <f>'Employee Salary Payroll Tax '!H481</f>
        <v>0</v>
      </c>
      <c r="M479" s="293">
        <f t="shared" si="63"/>
        <v>0</v>
      </c>
      <c r="N479" s="359">
        <f t="shared" si="64"/>
        <v>0.60738181182119966</v>
      </c>
      <c r="O479" s="331"/>
      <c r="P479" s="61"/>
      <c r="Q479" s="294"/>
      <c r="R479" s="292"/>
      <c r="S479" s="303"/>
    </row>
    <row r="480" spans="1:19" s="36" customFormat="1" ht="14.4">
      <c r="A480" s="36">
        <f t="shared" si="61"/>
        <v>465</v>
      </c>
      <c r="B480" s="526"/>
      <c r="C480" s="36" t="str">
        <f>VLOOKUP('Employee Salary Payroll Tax '!B482,'Employee Salary Payroll Tax '!$D$1:$E$7,2,FALSE)</f>
        <v>NonUnion</v>
      </c>
      <c r="D480" s="61">
        <f t="shared" si="57"/>
        <v>2.98E-2</v>
      </c>
      <c r="E480" s="351">
        <f>'Employee Salary Payroll Tax '!N482</f>
        <v>50679.56</v>
      </c>
      <c r="F480" s="351">
        <f t="shared" si="58"/>
        <v>52189.810888</v>
      </c>
      <c r="G480" s="352"/>
      <c r="H480" s="351">
        <f t="shared" si="59"/>
        <v>0</v>
      </c>
      <c r="I480" s="351">
        <f t="shared" si="62"/>
        <v>1510.2508880000023</v>
      </c>
      <c r="J480" s="351">
        <f t="shared" si="60"/>
        <v>0</v>
      </c>
      <c r="K480" s="293">
        <f>SUM('Employee Salary Payroll Tax '!I482:K482)</f>
        <v>42281.509999999995</v>
      </c>
      <c r="L480" s="293">
        <f>'Employee Salary Payroll Tax '!H482</f>
        <v>0</v>
      </c>
      <c r="M480" s="293">
        <f t="shared" si="63"/>
        <v>8398.0500000000029</v>
      </c>
      <c r="N480" s="359">
        <f t="shared" si="64"/>
        <v>0</v>
      </c>
      <c r="O480" s="331"/>
      <c r="P480" s="61"/>
      <c r="Q480" s="294"/>
      <c r="R480" s="292"/>
      <c r="S480" s="303"/>
    </row>
    <row r="481" spans="1:19" s="36" customFormat="1" ht="14.4">
      <c r="A481" s="36">
        <f t="shared" si="61"/>
        <v>466</v>
      </c>
      <c r="B481" s="526"/>
      <c r="C481" s="36" t="str">
        <f>VLOOKUP('Employee Salary Payroll Tax '!B483,'Employee Salary Payroll Tax '!$D$1:$E$7,2,FALSE)</f>
        <v>IBEW</v>
      </c>
      <c r="D481" s="61">
        <f t="shared" si="57"/>
        <v>6.875E-3</v>
      </c>
      <c r="E481" s="351">
        <f>'Employee Salary Payroll Tax '!N483</f>
        <v>28493.66</v>
      </c>
      <c r="F481" s="351">
        <f t="shared" si="58"/>
        <v>28689.5539125</v>
      </c>
      <c r="G481" s="352"/>
      <c r="H481" s="351">
        <f t="shared" si="59"/>
        <v>0</v>
      </c>
      <c r="I481" s="351">
        <f t="shared" si="62"/>
        <v>195.89391249999971</v>
      </c>
      <c r="J481" s="351">
        <f t="shared" si="60"/>
        <v>0</v>
      </c>
      <c r="K481" s="293">
        <f>SUM('Employee Salary Payroll Tax '!I483:K483)</f>
        <v>28367.71</v>
      </c>
      <c r="L481" s="293">
        <f>'Employee Salary Payroll Tax '!H483</f>
        <v>0</v>
      </c>
      <c r="M481" s="293">
        <f t="shared" si="63"/>
        <v>125.95000000000073</v>
      </c>
      <c r="N481" s="359">
        <f t="shared" si="64"/>
        <v>0</v>
      </c>
      <c r="O481" s="331"/>
      <c r="P481" s="61"/>
      <c r="Q481" s="294"/>
      <c r="R481" s="292"/>
      <c r="S481" s="303"/>
    </row>
    <row r="482" spans="1:19" s="36" customFormat="1" ht="14.4">
      <c r="A482" s="36">
        <f t="shared" si="61"/>
        <v>467</v>
      </c>
      <c r="B482" s="526"/>
      <c r="C482" s="36" t="str">
        <f>VLOOKUP('Employee Salary Payroll Tax '!B484,'Employee Salary Payroll Tax '!$D$1:$E$7,2,FALSE)</f>
        <v>NonUnion</v>
      </c>
      <c r="D482" s="61">
        <f t="shared" si="57"/>
        <v>2.98E-2</v>
      </c>
      <c r="E482" s="351">
        <f>'Employee Salary Payroll Tax '!N484</f>
        <v>90869.89</v>
      </c>
      <c r="F482" s="351">
        <f t="shared" si="58"/>
        <v>93577.812722000002</v>
      </c>
      <c r="G482" s="352"/>
      <c r="H482" s="351">
        <f t="shared" si="59"/>
        <v>0</v>
      </c>
      <c r="I482" s="351">
        <f t="shared" si="62"/>
        <v>2707.922722000003</v>
      </c>
      <c r="J482" s="351">
        <f t="shared" si="60"/>
        <v>0</v>
      </c>
      <c r="K482" s="293">
        <f>SUM('Employee Salary Payroll Tax '!I484:K484)</f>
        <v>90869.89</v>
      </c>
      <c r="L482" s="293">
        <f>'Employee Salary Payroll Tax '!H484</f>
        <v>0</v>
      </c>
      <c r="M482" s="293">
        <f t="shared" si="63"/>
        <v>0</v>
      </c>
      <c r="N482" s="359">
        <f t="shared" si="64"/>
        <v>0</v>
      </c>
      <c r="O482" s="331"/>
      <c r="P482" s="61"/>
      <c r="Q482" s="294"/>
      <c r="R482" s="292"/>
      <c r="S482" s="303"/>
    </row>
    <row r="483" spans="1:19" s="36" customFormat="1" ht="14.4">
      <c r="A483" s="36">
        <f t="shared" si="61"/>
        <v>468</v>
      </c>
      <c r="B483" s="526"/>
      <c r="C483" s="36" t="str">
        <f>VLOOKUP('Employee Salary Payroll Tax '!B485,'Employee Salary Payroll Tax '!$D$1:$E$7,2,FALSE)</f>
        <v>NonUnion</v>
      </c>
      <c r="D483" s="61">
        <f t="shared" si="57"/>
        <v>2.98E-2</v>
      </c>
      <c r="E483" s="351">
        <f>'Employee Salary Payroll Tax '!N485</f>
        <v>1812.72</v>
      </c>
      <c r="F483" s="351">
        <f t="shared" si="58"/>
        <v>1866.7390560000001</v>
      </c>
      <c r="G483" s="352"/>
      <c r="H483" s="351">
        <f t="shared" si="59"/>
        <v>5187.28</v>
      </c>
      <c r="I483" s="351">
        <f t="shared" si="62"/>
        <v>54.019056000000091</v>
      </c>
      <c r="J483" s="351">
        <f t="shared" si="60"/>
        <v>0.32411433600000056</v>
      </c>
      <c r="K483" s="293">
        <f>SUM('Employee Salary Payroll Tax '!I485:K485)</f>
        <v>598.20000000000005</v>
      </c>
      <c r="L483" s="293">
        <f>'Employee Salary Payroll Tax '!H485</f>
        <v>0</v>
      </c>
      <c r="M483" s="293">
        <f t="shared" si="63"/>
        <v>1214.52</v>
      </c>
      <c r="N483" s="359">
        <f t="shared" si="64"/>
        <v>0.10695815994099596</v>
      </c>
      <c r="O483" s="331"/>
      <c r="P483" s="61"/>
      <c r="Q483" s="294"/>
      <c r="R483" s="292"/>
      <c r="S483" s="303"/>
    </row>
    <row r="484" spans="1:19" s="36" customFormat="1" ht="14.4">
      <c r="A484" s="36">
        <f t="shared" si="61"/>
        <v>469</v>
      </c>
      <c r="B484" s="526"/>
      <c r="C484" s="36" t="str">
        <f>VLOOKUP('Employee Salary Payroll Tax '!B486,'Employee Salary Payroll Tax '!$D$1:$E$7,2,FALSE)</f>
        <v>IBEW</v>
      </c>
      <c r="D484" s="61">
        <f t="shared" si="57"/>
        <v>6.875E-3</v>
      </c>
      <c r="E484" s="351">
        <f>'Employee Salary Payroll Tax '!N486</f>
        <v>116319.9</v>
      </c>
      <c r="F484" s="351">
        <f t="shared" si="58"/>
        <v>117119.59931249999</v>
      </c>
      <c r="G484" s="352"/>
      <c r="H484" s="351">
        <f t="shared" si="59"/>
        <v>0</v>
      </c>
      <c r="I484" s="351">
        <f t="shared" si="62"/>
        <v>799.69931250000081</v>
      </c>
      <c r="J484" s="351">
        <f t="shared" si="60"/>
        <v>0</v>
      </c>
      <c r="K484" s="293">
        <f>SUM('Employee Salary Payroll Tax '!I486:K486)</f>
        <v>103506.07</v>
      </c>
      <c r="L484" s="293">
        <f>'Employee Salary Payroll Tax '!H486</f>
        <v>0</v>
      </c>
      <c r="M484" s="293">
        <f t="shared" si="63"/>
        <v>12813.829999999987</v>
      </c>
      <c r="N484" s="359">
        <f t="shared" si="64"/>
        <v>0</v>
      </c>
      <c r="O484" s="331"/>
      <c r="P484" s="61"/>
      <c r="Q484" s="294"/>
      <c r="R484" s="292"/>
      <c r="S484" s="303"/>
    </row>
    <row r="485" spans="1:19" s="36" customFormat="1" ht="14.4">
      <c r="A485" s="36">
        <f t="shared" si="61"/>
        <v>470</v>
      </c>
      <c r="B485" s="526"/>
      <c r="C485" s="36" t="str">
        <f>VLOOKUP('Employee Salary Payroll Tax '!B487,'Employee Salary Payroll Tax '!$D$1:$E$7,2,FALSE)</f>
        <v>IBEW</v>
      </c>
      <c r="D485" s="61">
        <f t="shared" si="57"/>
        <v>6.875E-3</v>
      </c>
      <c r="E485" s="351">
        <f>'Employee Salary Payroll Tax '!N487</f>
        <v>2734.78</v>
      </c>
      <c r="F485" s="351">
        <f t="shared" si="58"/>
        <v>2753.5816125000001</v>
      </c>
      <c r="G485" s="352"/>
      <c r="H485" s="351">
        <f t="shared" si="59"/>
        <v>4265.2199999999993</v>
      </c>
      <c r="I485" s="351">
        <f t="shared" si="62"/>
        <v>18.801612499999919</v>
      </c>
      <c r="J485" s="351">
        <f t="shared" si="60"/>
        <v>0.11280967499999951</v>
      </c>
      <c r="K485" s="293">
        <f>SUM('Employee Salary Payroll Tax '!I487:K487)</f>
        <v>2732.6600000000003</v>
      </c>
      <c r="L485" s="293">
        <f>'Employee Salary Payroll Tax '!H487</f>
        <v>0</v>
      </c>
      <c r="M485" s="293">
        <f t="shared" si="63"/>
        <v>2.1199999999998909</v>
      </c>
      <c r="N485" s="359">
        <f t="shared" si="64"/>
        <v>0.11272222495878149</v>
      </c>
      <c r="O485" s="331"/>
      <c r="P485" s="61"/>
      <c r="Q485" s="294"/>
      <c r="R485" s="292"/>
      <c r="S485" s="303"/>
    </row>
    <row r="486" spans="1:19" s="36" customFormat="1" ht="14.4">
      <c r="A486" s="36">
        <f t="shared" si="61"/>
        <v>471</v>
      </c>
      <c r="B486" s="526"/>
      <c r="C486" s="36" t="str">
        <f>VLOOKUP('Employee Salary Payroll Tax '!B488,'Employee Salary Payroll Tax '!$D$1:$E$7,2,FALSE)</f>
        <v>Not Assigned</v>
      </c>
      <c r="D486" s="61">
        <f t="shared" si="57"/>
        <v>0</v>
      </c>
      <c r="E486" s="351">
        <f>'Employee Salary Payroll Tax '!N488</f>
        <v>0</v>
      </c>
      <c r="F486" s="351">
        <f t="shared" si="58"/>
        <v>0</v>
      </c>
      <c r="G486" s="352"/>
      <c r="H486" s="351">
        <f t="shared" si="59"/>
        <v>7000</v>
      </c>
      <c r="I486" s="351">
        <f t="shared" si="62"/>
        <v>0</v>
      </c>
      <c r="J486" s="351">
        <f t="shared" si="60"/>
        <v>0</v>
      </c>
      <c r="K486" s="293">
        <f>SUM('Employee Salary Payroll Tax '!I488:K488)</f>
        <v>4.3100000000000005</v>
      </c>
      <c r="L486" s="293">
        <f>'Employee Salary Payroll Tax '!H488</f>
        <v>0</v>
      </c>
      <c r="M486" s="293">
        <f t="shared" si="63"/>
        <v>-4.3100000000000005</v>
      </c>
      <c r="N486" s="359">
        <f t="shared" si="64"/>
        <v>0</v>
      </c>
      <c r="O486" s="331"/>
      <c r="P486" s="61"/>
      <c r="Q486" s="294"/>
      <c r="R486" s="292"/>
      <c r="S486" s="303"/>
    </row>
    <row r="487" spans="1:19" s="36" customFormat="1" ht="14.4">
      <c r="A487" s="36">
        <f t="shared" si="61"/>
        <v>472</v>
      </c>
      <c r="B487" s="526"/>
      <c r="C487" s="36" t="str">
        <f>VLOOKUP('Employee Salary Payroll Tax '!B489,'Employee Salary Payroll Tax '!$D$1:$E$7,2,FALSE)</f>
        <v>IBEW</v>
      </c>
      <c r="D487" s="61">
        <f t="shared" si="57"/>
        <v>6.875E-3</v>
      </c>
      <c r="E487" s="351">
        <f>'Employee Salary Payroll Tax '!N489</f>
        <v>43991.08</v>
      </c>
      <c r="F487" s="351">
        <f t="shared" si="58"/>
        <v>44293.518674999999</v>
      </c>
      <c r="G487" s="352"/>
      <c r="H487" s="351">
        <f t="shared" si="59"/>
        <v>0</v>
      </c>
      <c r="I487" s="351">
        <f t="shared" si="62"/>
        <v>302.4386749999976</v>
      </c>
      <c r="J487" s="351">
        <f t="shared" si="60"/>
        <v>0</v>
      </c>
      <c r="K487" s="293">
        <f>SUM('Employee Salary Payroll Tax '!I489:K489)</f>
        <v>38830.25</v>
      </c>
      <c r="L487" s="293">
        <f>'Employee Salary Payroll Tax '!H489</f>
        <v>0</v>
      </c>
      <c r="M487" s="293">
        <f t="shared" si="63"/>
        <v>5160.8300000000017</v>
      </c>
      <c r="N487" s="359">
        <f t="shared" si="64"/>
        <v>0</v>
      </c>
      <c r="O487" s="331"/>
      <c r="P487" s="61"/>
      <c r="Q487" s="294"/>
      <c r="R487" s="292"/>
      <c r="S487" s="303"/>
    </row>
    <row r="488" spans="1:19" s="36" customFormat="1" ht="14.4">
      <c r="A488" s="36">
        <f t="shared" si="61"/>
        <v>473</v>
      </c>
      <c r="B488" s="526"/>
      <c r="C488" s="36" t="str">
        <f>VLOOKUP('Employee Salary Payroll Tax '!B490,'Employee Salary Payroll Tax '!$D$1:$E$7,2,FALSE)</f>
        <v>NonUnion</v>
      </c>
      <c r="D488" s="61">
        <f t="shared" si="57"/>
        <v>2.98E-2</v>
      </c>
      <c r="E488" s="351">
        <f>'Employee Salary Payroll Tax '!N490</f>
        <v>79366.42</v>
      </c>
      <c r="F488" s="351">
        <f t="shared" si="58"/>
        <v>81731.539315999995</v>
      </c>
      <c r="G488" s="352"/>
      <c r="H488" s="351">
        <f t="shared" si="59"/>
        <v>0</v>
      </c>
      <c r="I488" s="351">
        <f t="shared" si="62"/>
        <v>2365.1193159999966</v>
      </c>
      <c r="J488" s="351">
        <f t="shared" si="60"/>
        <v>0</v>
      </c>
      <c r="K488" s="293">
        <f>SUM('Employee Salary Payroll Tax '!I490:K490)</f>
        <v>76191.759999999995</v>
      </c>
      <c r="L488" s="293">
        <f>'Employee Salary Payroll Tax '!H490</f>
        <v>0</v>
      </c>
      <c r="M488" s="293">
        <f t="shared" si="63"/>
        <v>3174.6600000000035</v>
      </c>
      <c r="N488" s="359">
        <f t="shared" si="64"/>
        <v>0</v>
      </c>
      <c r="O488" s="331"/>
      <c r="P488" s="61"/>
      <c r="Q488" s="294"/>
      <c r="R488" s="292"/>
      <c r="S488" s="303"/>
    </row>
    <row r="489" spans="1:19" s="36" customFormat="1" ht="14.4">
      <c r="A489" s="36">
        <f t="shared" si="61"/>
        <v>474</v>
      </c>
      <c r="B489" s="526"/>
      <c r="C489" s="36" t="str">
        <f>VLOOKUP('Employee Salary Payroll Tax '!B491,'Employee Salary Payroll Tax '!$D$1:$E$7,2,FALSE)</f>
        <v>NonUnion</v>
      </c>
      <c r="D489" s="61">
        <f t="shared" si="57"/>
        <v>2.98E-2</v>
      </c>
      <c r="E489" s="351">
        <f>'Employee Salary Payroll Tax '!N491</f>
        <v>91249.5</v>
      </c>
      <c r="F489" s="351">
        <f t="shared" si="58"/>
        <v>93968.735100000005</v>
      </c>
      <c r="G489" s="352"/>
      <c r="H489" s="351">
        <f t="shared" si="59"/>
        <v>0</v>
      </c>
      <c r="I489" s="351">
        <f t="shared" si="62"/>
        <v>2719.2351000000053</v>
      </c>
      <c r="J489" s="351">
        <f t="shared" si="60"/>
        <v>0</v>
      </c>
      <c r="K489" s="293">
        <f>SUM('Employee Salary Payroll Tax '!I491:K491)</f>
        <v>89043.44</v>
      </c>
      <c r="L489" s="293">
        <f>'Employee Salary Payroll Tax '!H491</f>
        <v>0</v>
      </c>
      <c r="M489" s="293">
        <f t="shared" si="63"/>
        <v>2206.0599999999977</v>
      </c>
      <c r="N489" s="359">
        <f t="shared" si="64"/>
        <v>0</v>
      </c>
      <c r="O489" s="331"/>
      <c r="P489" s="61"/>
      <c r="Q489" s="294"/>
      <c r="R489" s="292"/>
      <c r="S489" s="303"/>
    </row>
    <row r="490" spans="1:19" s="36" customFormat="1" ht="14.4">
      <c r="A490" s="36">
        <f t="shared" si="61"/>
        <v>475</v>
      </c>
      <c r="B490" s="526"/>
      <c r="C490" s="36" t="str">
        <f>VLOOKUP('Employee Salary Payroll Tax '!B492,'Employee Salary Payroll Tax '!$D$1:$E$7,2,FALSE)</f>
        <v>NonUnion</v>
      </c>
      <c r="D490" s="61">
        <f t="shared" si="57"/>
        <v>2.98E-2</v>
      </c>
      <c r="E490" s="351">
        <f>'Employee Salary Payroll Tax '!N492</f>
        <v>131246.88</v>
      </c>
      <c r="F490" s="351">
        <f t="shared" si="58"/>
        <v>135158.03702400002</v>
      </c>
      <c r="G490" s="352"/>
      <c r="H490" s="351">
        <f t="shared" si="59"/>
        <v>0</v>
      </c>
      <c r="I490" s="351">
        <f t="shared" si="62"/>
        <v>3911.1570240000146</v>
      </c>
      <c r="J490" s="351">
        <f t="shared" si="60"/>
        <v>0</v>
      </c>
      <c r="K490" s="293">
        <f>SUM('Employee Salary Payroll Tax '!I492:K492)</f>
        <v>80248.19</v>
      </c>
      <c r="L490" s="293">
        <f>'Employee Salary Payroll Tax '!H492</f>
        <v>0</v>
      </c>
      <c r="M490" s="293">
        <f t="shared" si="63"/>
        <v>50998.69</v>
      </c>
      <c r="N490" s="359">
        <f t="shared" si="64"/>
        <v>0</v>
      </c>
      <c r="O490" s="331"/>
      <c r="P490" s="61"/>
      <c r="Q490" s="294"/>
      <c r="R490" s="292"/>
      <c r="S490" s="303"/>
    </row>
    <row r="491" spans="1:19" s="36" customFormat="1" ht="14.4">
      <c r="A491" s="36">
        <f t="shared" si="61"/>
        <v>476</v>
      </c>
      <c r="B491" s="526"/>
      <c r="C491" s="36" t="str">
        <f>VLOOKUP('Employee Salary Payroll Tax '!B493,'Employee Salary Payroll Tax '!$D$1:$E$7,2,FALSE)</f>
        <v>IBEW</v>
      </c>
      <c r="D491" s="61">
        <f t="shared" si="57"/>
        <v>6.875E-3</v>
      </c>
      <c r="E491" s="351">
        <f>'Employee Salary Payroll Tax '!N493</f>
        <v>39865.050000000003</v>
      </c>
      <c r="F491" s="351">
        <f t="shared" si="58"/>
        <v>40139.122218750003</v>
      </c>
      <c r="G491" s="352"/>
      <c r="H491" s="351">
        <f t="shared" si="59"/>
        <v>0</v>
      </c>
      <c r="I491" s="351">
        <f t="shared" si="62"/>
        <v>274.07221874999959</v>
      </c>
      <c r="J491" s="351">
        <f t="shared" si="60"/>
        <v>0</v>
      </c>
      <c r="K491" s="293">
        <f>SUM('Employee Salary Payroll Tax '!I493:K493)</f>
        <v>40158</v>
      </c>
      <c r="L491" s="293">
        <f>'Employee Salary Payroll Tax '!H493</f>
        <v>0</v>
      </c>
      <c r="M491" s="293">
        <f t="shared" si="63"/>
        <v>-292.94999999999709</v>
      </c>
      <c r="N491" s="359">
        <f t="shared" si="64"/>
        <v>0</v>
      </c>
      <c r="O491" s="331"/>
      <c r="P491" s="61"/>
      <c r="Q491" s="294"/>
      <c r="R491" s="292"/>
      <c r="S491" s="303"/>
    </row>
    <row r="492" spans="1:19" s="36" customFormat="1" ht="14.4">
      <c r="A492" s="36">
        <f t="shared" si="61"/>
        <v>477</v>
      </c>
      <c r="B492" s="526"/>
      <c r="C492" s="36" t="str">
        <f>VLOOKUP('Employee Salary Payroll Tax '!B494,'Employee Salary Payroll Tax '!$D$1:$E$7,2,FALSE)</f>
        <v>NonUnion</v>
      </c>
      <c r="D492" s="61">
        <f t="shared" si="57"/>
        <v>2.98E-2</v>
      </c>
      <c r="E492" s="351">
        <f>'Employee Salary Payroll Tax '!N494</f>
        <v>27270.79</v>
      </c>
      <c r="F492" s="351">
        <f t="shared" si="58"/>
        <v>28083.459542000001</v>
      </c>
      <c r="G492" s="352"/>
      <c r="H492" s="351">
        <f t="shared" si="59"/>
        <v>0</v>
      </c>
      <c r="I492" s="351">
        <f t="shared" si="62"/>
        <v>812.66954199999964</v>
      </c>
      <c r="J492" s="351">
        <f t="shared" si="60"/>
        <v>0</v>
      </c>
      <c r="K492" s="293">
        <f>SUM('Employee Salary Payroll Tax '!I494:K494)</f>
        <v>11597.14</v>
      </c>
      <c r="L492" s="293">
        <f>'Employee Salary Payroll Tax '!H494</f>
        <v>0</v>
      </c>
      <c r="M492" s="293">
        <f t="shared" si="63"/>
        <v>15673.650000000001</v>
      </c>
      <c r="N492" s="359">
        <f t="shared" si="64"/>
        <v>0</v>
      </c>
      <c r="O492" s="331"/>
      <c r="P492" s="61"/>
      <c r="Q492" s="294"/>
      <c r="R492" s="292"/>
      <c r="S492" s="303"/>
    </row>
    <row r="493" spans="1:19" s="36" customFormat="1" ht="14.4">
      <c r="A493" s="36">
        <f t="shared" si="61"/>
        <v>478</v>
      </c>
      <c r="B493" s="526"/>
      <c r="C493" s="36" t="str">
        <f>VLOOKUP('Employee Salary Payroll Tax '!B495,'Employee Salary Payroll Tax '!$D$1:$E$7,2,FALSE)</f>
        <v>Not Assigned</v>
      </c>
      <c r="D493" s="61">
        <f t="shared" si="57"/>
        <v>0</v>
      </c>
      <c r="E493" s="351">
        <f>'Employee Salary Payroll Tax '!N495</f>
        <v>-0.01</v>
      </c>
      <c r="F493" s="351">
        <f t="shared" si="58"/>
        <v>-0.01</v>
      </c>
      <c r="G493" s="352"/>
      <c r="H493" s="351">
        <f t="shared" si="59"/>
        <v>7000.01</v>
      </c>
      <c r="I493" s="351">
        <f t="shared" si="62"/>
        <v>0</v>
      </c>
      <c r="J493" s="351">
        <f t="shared" si="60"/>
        <v>0</v>
      </c>
      <c r="K493" s="293">
        <f>SUM('Employee Salary Payroll Tax '!I495:K495)</f>
        <v>-60.08</v>
      </c>
      <c r="L493" s="293">
        <f>'Employee Salary Payroll Tax '!H495</f>
        <v>0</v>
      </c>
      <c r="M493" s="293">
        <f t="shared" si="63"/>
        <v>60.07</v>
      </c>
      <c r="N493" s="359">
        <f t="shared" si="64"/>
        <v>0</v>
      </c>
      <c r="O493" s="331"/>
      <c r="P493" s="61"/>
      <c r="Q493" s="294"/>
      <c r="R493" s="292"/>
      <c r="S493" s="303"/>
    </row>
    <row r="494" spans="1:19" s="36" customFormat="1" ht="14.4">
      <c r="A494" s="36">
        <f t="shared" si="61"/>
        <v>479</v>
      </c>
      <c r="B494" s="526"/>
      <c r="C494" s="36" t="str">
        <f>VLOOKUP('Employee Salary Payroll Tax '!B496,'Employee Salary Payroll Tax '!$D$1:$E$7,2,FALSE)</f>
        <v>NonUnion</v>
      </c>
      <c r="D494" s="61">
        <f t="shared" si="57"/>
        <v>2.98E-2</v>
      </c>
      <c r="E494" s="351">
        <f>'Employee Salary Payroll Tax '!N496</f>
        <v>64147.27</v>
      </c>
      <c r="F494" s="351">
        <f t="shared" si="58"/>
        <v>66058.858645999993</v>
      </c>
      <c r="G494" s="352"/>
      <c r="H494" s="351">
        <f t="shared" si="59"/>
        <v>0</v>
      </c>
      <c r="I494" s="351">
        <f t="shared" si="62"/>
        <v>1911.5886459999965</v>
      </c>
      <c r="J494" s="351">
        <f t="shared" si="60"/>
        <v>0</v>
      </c>
      <c r="K494" s="293">
        <f>SUM('Employee Salary Payroll Tax '!I496:K496)</f>
        <v>62969.86</v>
      </c>
      <c r="L494" s="293">
        <f>'Employee Salary Payroll Tax '!H496</f>
        <v>0</v>
      </c>
      <c r="M494" s="293">
        <f t="shared" si="63"/>
        <v>1177.4099999999962</v>
      </c>
      <c r="N494" s="359">
        <f t="shared" si="64"/>
        <v>0</v>
      </c>
      <c r="O494" s="331"/>
      <c r="P494" s="61"/>
      <c r="Q494" s="294"/>
      <c r="R494" s="292"/>
      <c r="S494" s="303"/>
    </row>
    <row r="495" spans="1:19" s="36" customFormat="1" ht="14.4">
      <c r="A495" s="36">
        <f t="shared" si="61"/>
        <v>480</v>
      </c>
      <c r="B495" s="526"/>
      <c r="C495" s="36" t="str">
        <f>VLOOKUP('Employee Salary Payroll Tax '!B497,'Employee Salary Payroll Tax '!$D$1:$E$7,2,FALSE)</f>
        <v>IBEW</v>
      </c>
      <c r="D495" s="61">
        <f t="shared" si="57"/>
        <v>6.875E-3</v>
      </c>
      <c r="E495" s="351">
        <f>'Employee Salary Payroll Tax '!N497</f>
        <v>53879.47</v>
      </c>
      <c r="F495" s="351">
        <f t="shared" si="58"/>
        <v>54249.891356250002</v>
      </c>
      <c r="G495" s="352"/>
      <c r="H495" s="351">
        <f t="shared" si="59"/>
        <v>0</v>
      </c>
      <c r="I495" s="351">
        <f t="shared" si="62"/>
        <v>370.42135625000083</v>
      </c>
      <c r="J495" s="351">
        <f t="shared" si="60"/>
        <v>0</v>
      </c>
      <c r="K495" s="293">
        <f>SUM('Employee Salary Payroll Tax '!I497:K497)</f>
        <v>1751.45</v>
      </c>
      <c r="L495" s="293">
        <f>'Employee Salary Payroll Tax '!H497</f>
        <v>0</v>
      </c>
      <c r="M495" s="293">
        <f t="shared" si="63"/>
        <v>52128.020000000004</v>
      </c>
      <c r="N495" s="359">
        <f t="shared" si="64"/>
        <v>0</v>
      </c>
      <c r="O495" s="331"/>
      <c r="P495" s="61"/>
      <c r="Q495" s="294"/>
      <c r="R495" s="292"/>
      <c r="S495" s="303"/>
    </row>
    <row r="496" spans="1:19" s="36" customFormat="1" ht="14.4">
      <c r="A496" s="36">
        <f t="shared" si="61"/>
        <v>481</v>
      </c>
      <c r="B496" s="526"/>
      <c r="C496" s="36" t="str">
        <f>VLOOKUP('Employee Salary Payroll Tax '!B498,'Employee Salary Payroll Tax '!$D$1:$E$7,2,FALSE)</f>
        <v>NonUnion</v>
      </c>
      <c r="D496" s="61">
        <f t="shared" si="57"/>
        <v>2.98E-2</v>
      </c>
      <c r="E496" s="351">
        <f>'Employee Salary Payroll Tax '!N498</f>
        <v>41183.629999999997</v>
      </c>
      <c r="F496" s="351">
        <f t="shared" si="58"/>
        <v>42410.902174000003</v>
      </c>
      <c r="G496" s="352"/>
      <c r="H496" s="351">
        <f t="shared" si="59"/>
        <v>0</v>
      </c>
      <c r="I496" s="351">
        <f t="shared" si="62"/>
        <v>1227.2721740000052</v>
      </c>
      <c r="J496" s="351">
        <f t="shared" si="60"/>
        <v>0</v>
      </c>
      <c r="K496" s="293">
        <f>SUM('Employee Salary Payroll Tax '!I498:K498)</f>
        <v>19603.419999999998</v>
      </c>
      <c r="L496" s="293">
        <f>'Employee Salary Payroll Tax '!H498</f>
        <v>0</v>
      </c>
      <c r="M496" s="293">
        <f t="shared" si="63"/>
        <v>21580.21</v>
      </c>
      <c r="N496" s="359">
        <f t="shared" si="64"/>
        <v>0</v>
      </c>
      <c r="O496" s="331"/>
      <c r="P496" s="61"/>
      <c r="Q496" s="294"/>
      <c r="R496" s="292"/>
      <c r="S496" s="303"/>
    </row>
    <row r="497" spans="1:19" s="36" customFormat="1" ht="14.4">
      <c r="A497" s="36">
        <f t="shared" si="61"/>
        <v>482</v>
      </c>
      <c r="B497" s="526"/>
      <c r="C497" s="36" t="str">
        <f>VLOOKUP('Employee Salary Payroll Tax '!B499,'Employee Salary Payroll Tax '!$D$1:$E$7,2,FALSE)</f>
        <v>NonUnion</v>
      </c>
      <c r="D497" s="61">
        <f t="shared" si="57"/>
        <v>2.98E-2</v>
      </c>
      <c r="E497" s="351">
        <f>'Employee Salary Payroll Tax '!N499</f>
        <v>89461.71</v>
      </c>
      <c r="F497" s="351">
        <f t="shared" si="58"/>
        <v>92127.668958000009</v>
      </c>
      <c r="G497" s="352"/>
      <c r="H497" s="351">
        <f t="shared" si="59"/>
        <v>0</v>
      </c>
      <c r="I497" s="351">
        <f t="shared" si="62"/>
        <v>2665.9589580000029</v>
      </c>
      <c r="J497" s="351">
        <f t="shared" si="60"/>
        <v>0</v>
      </c>
      <c r="K497" s="293">
        <f>SUM('Employee Salary Payroll Tax '!I499:K499)</f>
        <v>2957.12</v>
      </c>
      <c r="L497" s="293">
        <f>'Employee Salary Payroll Tax '!H499</f>
        <v>0</v>
      </c>
      <c r="M497" s="293">
        <f t="shared" si="63"/>
        <v>86504.590000000011</v>
      </c>
      <c r="N497" s="359">
        <f t="shared" si="64"/>
        <v>0</v>
      </c>
      <c r="O497" s="331"/>
      <c r="P497" s="61"/>
      <c r="Q497" s="294"/>
      <c r="R497" s="292"/>
      <c r="S497" s="303"/>
    </row>
    <row r="498" spans="1:19" s="36" customFormat="1" ht="14.4">
      <c r="A498" s="36">
        <f t="shared" si="61"/>
        <v>483</v>
      </c>
      <c r="B498" s="526"/>
      <c r="C498" s="36" t="str">
        <f>VLOOKUP('Employee Salary Payroll Tax '!B500,'Employee Salary Payroll Tax '!$D$1:$E$7,2,FALSE)</f>
        <v>IBEW</v>
      </c>
      <c r="D498" s="61">
        <f t="shared" si="57"/>
        <v>6.875E-3</v>
      </c>
      <c r="E498" s="351">
        <f>'Employee Salary Payroll Tax '!N500</f>
        <v>69510.41</v>
      </c>
      <c r="F498" s="351">
        <f t="shared" si="58"/>
        <v>69988.294068749994</v>
      </c>
      <c r="G498" s="352"/>
      <c r="H498" s="351">
        <f t="shared" si="59"/>
        <v>0</v>
      </c>
      <c r="I498" s="351">
        <f t="shared" si="62"/>
        <v>477.88406874999055</v>
      </c>
      <c r="J498" s="351">
        <f t="shared" si="60"/>
        <v>0</v>
      </c>
      <c r="K498" s="293">
        <f>SUM('Employee Salary Payroll Tax '!I500:K500)</f>
        <v>69510.41</v>
      </c>
      <c r="L498" s="293">
        <f>'Employee Salary Payroll Tax '!H500</f>
        <v>0</v>
      </c>
      <c r="M498" s="293">
        <f t="shared" si="63"/>
        <v>0</v>
      </c>
      <c r="N498" s="359">
        <f t="shared" si="64"/>
        <v>0</v>
      </c>
      <c r="O498" s="331"/>
      <c r="P498" s="61"/>
      <c r="Q498" s="294"/>
      <c r="R498" s="292"/>
      <c r="S498" s="303"/>
    </row>
    <row r="499" spans="1:19" s="36" customFormat="1" ht="14.4">
      <c r="A499" s="36">
        <f t="shared" si="61"/>
        <v>484</v>
      </c>
      <c r="B499" s="526"/>
      <c r="C499" s="36" t="str">
        <f>VLOOKUP('Employee Salary Payroll Tax '!B501,'Employee Salary Payroll Tax '!$D$1:$E$7,2,FALSE)</f>
        <v>IBEW</v>
      </c>
      <c r="D499" s="61">
        <f t="shared" si="57"/>
        <v>6.875E-3</v>
      </c>
      <c r="E499" s="351">
        <f>'Employee Salary Payroll Tax '!N501</f>
        <v>53523.53</v>
      </c>
      <c r="F499" s="351">
        <f t="shared" si="58"/>
        <v>53891.504268749995</v>
      </c>
      <c r="G499" s="352"/>
      <c r="H499" s="351">
        <f t="shared" si="59"/>
        <v>0</v>
      </c>
      <c r="I499" s="351">
        <f t="shared" si="62"/>
        <v>367.97426874999655</v>
      </c>
      <c r="J499" s="351">
        <f t="shared" si="60"/>
        <v>0</v>
      </c>
      <c r="K499" s="293">
        <f>SUM('Employee Salary Payroll Tax '!I501:K501)</f>
        <v>53523.53</v>
      </c>
      <c r="L499" s="293">
        <f>'Employee Salary Payroll Tax '!H501</f>
        <v>0</v>
      </c>
      <c r="M499" s="293">
        <f t="shared" si="63"/>
        <v>0</v>
      </c>
      <c r="N499" s="359">
        <f t="shared" si="64"/>
        <v>0</v>
      </c>
      <c r="O499" s="331"/>
      <c r="P499" s="61"/>
      <c r="Q499" s="294"/>
      <c r="R499" s="292"/>
      <c r="S499" s="303"/>
    </row>
    <row r="500" spans="1:19" s="36" customFormat="1" ht="14.4">
      <c r="A500" s="36">
        <f t="shared" si="61"/>
        <v>485</v>
      </c>
      <c r="B500" s="526"/>
      <c r="C500" s="36" t="str">
        <f>VLOOKUP('Employee Salary Payroll Tax '!B502,'Employee Salary Payroll Tax '!$D$1:$E$7,2,FALSE)</f>
        <v>UA</v>
      </c>
      <c r="D500" s="61">
        <f t="shared" si="57"/>
        <v>0.03</v>
      </c>
      <c r="E500" s="351">
        <f>'Employee Salary Payroll Tax '!N502</f>
        <v>65550.44</v>
      </c>
      <c r="F500" s="351">
        <f t="shared" si="58"/>
        <v>67516.953200000004</v>
      </c>
      <c r="G500" s="352"/>
      <c r="H500" s="351">
        <f t="shared" si="59"/>
        <v>0</v>
      </c>
      <c r="I500" s="351">
        <f t="shared" si="62"/>
        <v>1966.5132000000012</v>
      </c>
      <c r="J500" s="351">
        <f t="shared" si="60"/>
        <v>0</v>
      </c>
      <c r="K500" s="293">
        <f>SUM('Employee Salary Payroll Tax '!I502:K502)</f>
        <v>57595.07</v>
      </c>
      <c r="L500" s="293">
        <f>'Employee Salary Payroll Tax '!H502</f>
        <v>2362.5300000000002</v>
      </c>
      <c r="M500" s="293">
        <f t="shared" si="63"/>
        <v>5592.840000000002</v>
      </c>
      <c r="N500" s="359">
        <f t="shared" si="64"/>
        <v>0</v>
      </c>
      <c r="O500" s="331"/>
      <c r="P500" s="61"/>
      <c r="Q500" s="294"/>
      <c r="R500" s="292"/>
      <c r="S500" s="303"/>
    </row>
    <row r="501" spans="1:19" s="36" customFormat="1" ht="14.4">
      <c r="A501" s="36">
        <f t="shared" si="61"/>
        <v>486</v>
      </c>
      <c r="B501" s="526"/>
      <c r="C501" s="36" t="str">
        <f>VLOOKUP('Employee Salary Payroll Tax '!B503,'Employee Salary Payroll Tax '!$D$1:$E$7,2,FALSE)</f>
        <v>IBEW</v>
      </c>
      <c r="D501" s="61">
        <f t="shared" si="57"/>
        <v>6.875E-3</v>
      </c>
      <c r="E501" s="351">
        <f>'Employee Salary Payroll Tax '!N503</f>
        <v>40422.1</v>
      </c>
      <c r="F501" s="351">
        <f t="shared" si="58"/>
        <v>40700.001937499997</v>
      </c>
      <c r="G501" s="352"/>
      <c r="H501" s="351">
        <f t="shared" si="59"/>
        <v>0</v>
      </c>
      <c r="I501" s="351">
        <f t="shared" si="62"/>
        <v>277.90193749999889</v>
      </c>
      <c r="J501" s="351">
        <f t="shared" si="60"/>
        <v>0</v>
      </c>
      <c r="K501" s="293">
        <f>SUM('Employee Salary Payroll Tax '!I503:K503)</f>
        <v>40422.1</v>
      </c>
      <c r="L501" s="293">
        <f>'Employee Salary Payroll Tax '!H503</f>
        <v>0</v>
      </c>
      <c r="M501" s="293">
        <f t="shared" si="63"/>
        <v>0</v>
      </c>
      <c r="N501" s="359">
        <f t="shared" si="64"/>
        <v>0</v>
      </c>
      <c r="O501" s="331"/>
      <c r="P501" s="61"/>
      <c r="Q501" s="294"/>
      <c r="R501" s="292"/>
      <c r="S501" s="303"/>
    </row>
    <row r="502" spans="1:19" s="36" customFormat="1" ht="14.4">
      <c r="A502" s="36">
        <f t="shared" si="61"/>
        <v>487</v>
      </c>
      <c r="B502" s="526"/>
      <c r="C502" s="36" t="str">
        <f>VLOOKUP('Employee Salary Payroll Tax '!B504,'Employee Salary Payroll Tax '!$D$1:$E$7,2,FALSE)</f>
        <v>NonUnion</v>
      </c>
      <c r="D502" s="61">
        <f t="shared" si="57"/>
        <v>2.98E-2</v>
      </c>
      <c r="E502" s="351">
        <f>'Employee Salary Payroll Tax '!N504</f>
        <v>38937.64</v>
      </c>
      <c r="F502" s="351">
        <f t="shared" si="58"/>
        <v>40097.981672000002</v>
      </c>
      <c r="G502" s="352"/>
      <c r="H502" s="351">
        <f t="shared" si="59"/>
        <v>0</v>
      </c>
      <c r="I502" s="351">
        <f t="shared" si="62"/>
        <v>1160.3416720000023</v>
      </c>
      <c r="J502" s="351">
        <f t="shared" si="60"/>
        <v>0</v>
      </c>
      <c r="K502" s="293">
        <f>SUM('Employee Salary Payroll Tax '!I504:K504)</f>
        <v>24980.89</v>
      </c>
      <c r="L502" s="293">
        <f>'Employee Salary Payroll Tax '!H504</f>
        <v>0</v>
      </c>
      <c r="M502" s="293">
        <f t="shared" si="63"/>
        <v>13956.75</v>
      </c>
      <c r="N502" s="359">
        <f t="shared" si="64"/>
        <v>0</v>
      </c>
      <c r="O502" s="331"/>
      <c r="P502" s="61"/>
      <c r="Q502" s="294"/>
      <c r="R502" s="292"/>
      <c r="S502" s="303"/>
    </row>
    <row r="503" spans="1:19" s="36" customFormat="1" ht="14.4">
      <c r="A503" s="36">
        <f t="shared" si="61"/>
        <v>488</v>
      </c>
      <c r="B503" s="526"/>
      <c r="C503" s="36" t="str">
        <f>VLOOKUP('Employee Salary Payroll Tax '!B505,'Employee Salary Payroll Tax '!$D$1:$E$7,2,FALSE)</f>
        <v>IBEW</v>
      </c>
      <c r="D503" s="61">
        <f t="shared" si="57"/>
        <v>6.875E-3</v>
      </c>
      <c r="E503" s="351">
        <f>'Employee Salary Payroll Tax '!N505</f>
        <v>75927.360000000001</v>
      </c>
      <c r="F503" s="351">
        <f t="shared" si="58"/>
        <v>76449.3606</v>
      </c>
      <c r="G503" s="352"/>
      <c r="H503" s="351">
        <f t="shared" si="59"/>
        <v>0</v>
      </c>
      <c r="I503" s="351">
        <f t="shared" si="62"/>
        <v>522.00059999999939</v>
      </c>
      <c r="J503" s="351">
        <f t="shared" si="60"/>
        <v>0</v>
      </c>
      <c r="K503" s="293">
        <f>SUM('Employee Salary Payroll Tax '!I505:K505)</f>
        <v>64757.229999999996</v>
      </c>
      <c r="L503" s="293">
        <f>'Employee Salary Payroll Tax '!H505</f>
        <v>0</v>
      </c>
      <c r="M503" s="293">
        <f t="shared" si="63"/>
        <v>11170.130000000005</v>
      </c>
      <c r="N503" s="359">
        <f t="shared" si="64"/>
        <v>0</v>
      </c>
      <c r="O503" s="331"/>
      <c r="P503" s="61"/>
      <c r="Q503" s="294"/>
      <c r="R503" s="292"/>
      <c r="S503" s="303"/>
    </row>
    <row r="504" spans="1:19" s="36" customFormat="1" ht="14.4">
      <c r="A504" s="36">
        <f t="shared" si="61"/>
        <v>489</v>
      </c>
      <c r="B504" s="526"/>
      <c r="C504" s="36" t="str">
        <f>VLOOKUP('Employee Salary Payroll Tax '!B506,'Employee Salary Payroll Tax '!$D$1:$E$7,2,FALSE)</f>
        <v>NonUnion</v>
      </c>
      <c r="D504" s="61">
        <f t="shared" si="57"/>
        <v>2.98E-2</v>
      </c>
      <c r="E504" s="351">
        <f>'Employee Salary Payroll Tax '!N506</f>
        <v>60980.12</v>
      </c>
      <c r="F504" s="351">
        <f t="shared" si="58"/>
        <v>62797.327576000003</v>
      </c>
      <c r="G504" s="352"/>
      <c r="H504" s="351">
        <f t="shared" si="59"/>
        <v>0</v>
      </c>
      <c r="I504" s="351">
        <f t="shared" si="62"/>
        <v>1817.2075760000007</v>
      </c>
      <c r="J504" s="351">
        <f t="shared" si="60"/>
        <v>0</v>
      </c>
      <c r="K504" s="293">
        <f>SUM('Employee Salary Payroll Tax '!I506:K506)</f>
        <v>9530.09</v>
      </c>
      <c r="L504" s="293">
        <f>'Employee Salary Payroll Tax '!H506</f>
        <v>18.309999999999999</v>
      </c>
      <c r="M504" s="293">
        <f t="shared" si="63"/>
        <v>51431.72</v>
      </c>
      <c r="N504" s="359">
        <f t="shared" si="64"/>
        <v>0</v>
      </c>
      <c r="O504" s="331"/>
      <c r="P504" s="61"/>
      <c r="Q504" s="294"/>
      <c r="R504" s="292"/>
      <c r="S504" s="303"/>
    </row>
    <row r="505" spans="1:19" s="36" customFormat="1" ht="14.4">
      <c r="A505" s="36">
        <f t="shared" si="61"/>
        <v>490</v>
      </c>
      <c r="B505" s="526"/>
      <c r="C505" s="36" t="str">
        <f>VLOOKUP('Employee Salary Payroll Tax '!B507,'Employee Salary Payroll Tax '!$D$1:$E$7,2,FALSE)</f>
        <v>NonUnion</v>
      </c>
      <c r="D505" s="61">
        <f t="shared" si="57"/>
        <v>2.98E-2</v>
      </c>
      <c r="E505" s="351">
        <f>'Employee Salary Payroll Tax '!N507</f>
        <v>73683.259999999995</v>
      </c>
      <c r="F505" s="351">
        <f t="shared" si="58"/>
        <v>75879.021148</v>
      </c>
      <c r="G505" s="352"/>
      <c r="H505" s="351">
        <f t="shared" si="59"/>
        <v>0</v>
      </c>
      <c r="I505" s="351">
        <f t="shared" si="62"/>
        <v>2195.7611480000051</v>
      </c>
      <c r="J505" s="351">
        <f t="shared" si="60"/>
        <v>0</v>
      </c>
      <c r="K505" s="293">
        <f>SUM('Employee Salary Payroll Tax '!I507:K507)</f>
        <v>68781.94</v>
      </c>
      <c r="L505" s="293">
        <f>'Employee Salary Payroll Tax '!H507</f>
        <v>0</v>
      </c>
      <c r="M505" s="293">
        <f t="shared" si="63"/>
        <v>4901.3199999999924</v>
      </c>
      <c r="N505" s="359">
        <f t="shared" si="64"/>
        <v>0</v>
      </c>
      <c r="O505" s="331"/>
      <c r="P505" s="61"/>
      <c r="Q505" s="294"/>
      <c r="R505" s="292"/>
      <c r="S505" s="303"/>
    </row>
    <row r="506" spans="1:19" s="36" customFormat="1" ht="14.4">
      <c r="A506" s="36">
        <f t="shared" si="61"/>
        <v>491</v>
      </c>
      <c r="B506" s="526"/>
      <c r="C506" s="36" t="str">
        <f>VLOOKUP('Employee Salary Payroll Tax '!B508,'Employee Salary Payroll Tax '!$D$1:$E$7,2,FALSE)</f>
        <v>NonUnion</v>
      </c>
      <c r="D506" s="61">
        <f t="shared" si="57"/>
        <v>2.98E-2</v>
      </c>
      <c r="E506" s="351">
        <f>'Employee Salary Payroll Tax '!N508</f>
        <v>89996.33</v>
      </c>
      <c r="F506" s="351">
        <f t="shared" si="58"/>
        <v>92678.220634000012</v>
      </c>
      <c r="G506" s="352"/>
      <c r="H506" s="351">
        <f t="shared" si="59"/>
        <v>0</v>
      </c>
      <c r="I506" s="351">
        <f t="shared" si="62"/>
        <v>2681.8906340000103</v>
      </c>
      <c r="J506" s="351">
        <f t="shared" si="60"/>
        <v>0</v>
      </c>
      <c r="K506" s="293">
        <f>SUM('Employee Salary Payroll Tax '!I508:K508)</f>
        <v>72614.490000000005</v>
      </c>
      <c r="L506" s="293">
        <f>'Employee Salary Payroll Tax '!H508</f>
        <v>0</v>
      </c>
      <c r="M506" s="293">
        <f t="shared" si="63"/>
        <v>17381.839999999997</v>
      </c>
      <c r="N506" s="359">
        <f t="shared" si="64"/>
        <v>0</v>
      </c>
      <c r="O506" s="331"/>
      <c r="P506" s="61"/>
      <c r="Q506" s="294"/>
      <c r="R506" s="292"/>
      <c r="S506" s="303"/>
    </row>
    <row r="507" spans="1:19" s="36" customFormat="1" ht="14.4">
      <c r="A507" s="36">
        <f t="shared" si="61"/>
        <v>492</v>
      </c>
      <c r="B507" s="526"/>
      <c r="C507" s="36" t="str">
        <f>VLOOKUP('Employee Salary Payroll Tax '!B509,'Employee Salary Payroll Tax '!$D$1:$E$7,2,FALSE)</f>
        <v>NonUnion</v>
      </c>
      <c r="D507" s="61">
        <f t="shared" si="57"/>
        <v>2.98E-2</v>
      </c>
      <c r="E507" s="351">
        <f>'Employee Salary Payroll Tax '!N509</f>
        <v>94394.98</v>
      </c>
      <c r="F507" s="351">
        <f t="shared" si="58"/>
        <v>97207.950404000003</v>
      </c>
      <c r="G507" s="352"/>
      <c r="H507" s="351">
        <f t="shared" si="59"/>
        <v>0</v>
      </c>
      <c r="I507" s="351">
        <f t="shared" si="62"/>
        <v>2812.970404000007</v>
      </c>
      <c r="J507" s="351">
        <f t="shared" si="60"/>
        <v>0</v>
      </c>
      <c r="K507" s="293">
        <f>SUM('Employee Salary Payroll Tax '!I509:K509)</f>
        <v>43338.8</v>
      </c>
      <c r="L507" s="293">
        <f>'Employee Salary Payroll Tax '!H509</f>
        <v>0</v>
      </c>
      <c r="M507" s="293">
        <f t="shared" si="63"/>
        <v>51056.179999999993</v>
      </c>
      <c r="N507" s="359">
        <f t="shared" si="64"/>
        <v>0</v>
      </c>
      <c r="O507" s="331"/>
      <c r="P507" s="61"/>
      <c r="Q507" s="294"/>
      <c r="R507" s="292"/>
      <c r="S507" s="303"/>
    </row>
    <row r="508" spans="1:19" s="36" customFormat="1" ht="14.4">
      <c r="A508" s="36">
        <f t="shared" si="61"/>
        <v>493</v>
      </c>
      <c r="B508" s="526"/>
      <c r="C508" s="36" t="str">
        <f>VLOOKUP('Employee Salary Payroll Tax '!B510,'Employee Salary Payroll Tax '!$D$1:$E$7,2,FALSE)</f>
        <v>NonUnion</v>
      </c>
      <c r="D508" s="61">
        <f t="shared" si="57"/>
        <v>2.98E-2</v>
      </c>
      <c r="E508" s="351">
        <f>'Employee Salary Payroll Tax '!N510</f>
        <v>56297.13</v>
      </c>
      <c r="F508" s="351">
        <f t="shared" si="58"/>
        <v>57974.784474</v>
      </c>
      <c r="G508" s="352"/>
      <c r="H508" s="351">
        <f t="shared" si="59"/>
        <v>0</v>
      </c>
      <c r="I508" s="351">
        <f t="shared" si="62"/>
        <v>1677.6544740000027</v>
      </c>
      <c r="J508" s="351">
        <f t="shared" si="60"/>
        <v>0</v>
      </c>
      <c r="K508" s="293">
        <f>SUM('Employee Salary Payroll Tax '!I510:K510)</f>
        <v>40906.720000000001</v>
      </c>
      <c r="L508" s="293">
        <f>'Employee Salary Payroll Tax '!H510</f>
        <v>0</v>
      </c>
      <c r="M508" s="293">
        <f t="shared" si="63"/>
        <v>15390.409999999996</v>
      </c>
      <c r="N508" s="359">
        <f t="shared" si="64"/>
        <v>0</v>
      </c>
      <c r="O508" s="331"/>
      <c r="P508" s="61"/>
      <c r="Q508" s="294"/>
      <c r="R508" s="292"/>
      <c r="S508" s="303"/>
    </row>
    <row r="509" spans="1:19" s="36" customFormat="1" ht="14.4">
      <c r="A509" s="36">
        <f t="shared" si="61"/>
        <v>494</v>
      </c>
      <c r="B509" s="526"/>
      <c r="C509" s="36" t="str">
        <f>VLOOKUP('Employee Salary Payroll Tax '!B511,'Employee Salary Payroll Tax '!$D$1:$E$7,2,FALSE)</f>
        <v>NonUnion</v>
      </c>
      <c r="D509" s="61">
        <f t="shared" si="57"/>
        <v>2.98E-2</v>
      </c>
      <c r="E509" s="351">
        <f>'Employee Salary Payroll Tax '!N511</f>
        <v>64414.98</v>
      </c>
      <c r="F509" s="351">
        <f t="shared" si="58"/>
        <v>66334.546404000008</v>
      </c>
      <c r="G509" s="352"/>
      <c r="H509" s="351">
        <f t="shared" si="59"/>
        <v>0</v>
      </c>
      <c r="I509" s="351">
        <f t="shared" si="62"/>
        <v>1919.5664040000047</v>
      </c>
      <c r="J509" s="351">
        <f t="shared" si="60"/>
        <v>0</v>
      </c>
      <c r="K509" s="293">
        <f>SUM('Employee Salary Payroll Tax '!I511:K511)</f>
        <v>13131.439999999999</v>
      </c>
      <c r="L509" s="293">
        <f>'Employee Salary Payroll Tax '!H511</f>
        <v>0</v>
      </c>
      <c r="M509" s="293">
        <f t="shared" si="63"/>
        <v>51283.540000000008</v>
      </c>
      <c r="N509" s="359">
        <f t="shared" si="64"/>
        <v>0</v>
      </c>
      <c r="O509" s="331"/>
      <c r="P509" s="61"/>
      <c r="Q509" s="294"/>
      <c r="R509" s="292"/>
      <c r="S509" s="303"/>
    </row>
    <row r="510" spans="1:19" s="36" customFormat="1" ht="14.4">
      <c r="A510" s="36">
        <f t="shared" si="61"/>
        <v>495</v>
      </c>
      <c r="B510" s="526"/>
      <c r="C510" s="36" t="str">
        <f>VLOOKUP('Employee Salary Payroll Tax '!B512,'Employee Salary Payroll Tax '!$D$1:$E$7,2,FALSE)</f>
        <v>IBEW</v>
      </c>
      <c r="D510" s="61">
        <f t="shared" si="57"/>
        <v>6.875E-3</v>
      </c>
      <c r="E510" s="351">
        <f>'Employee Salary Payroll Tax '!N512</f>
        <v>168006.16</v>
      </c>
      <c r="F510" s="351">
        <f t="shared" si="58"/>
        <v>169161.20235000001</v>
      </c>
      <c r="G510" s="352"/>
      <c r="H510" s="351">
        <f t="shared" si="59"/>
        <v>0</v>
      </c>
      <c r="I510" s="351">
        <f t="shared" si="62"/>
        <v>1155.0423500000034</v>
      </c>
      <c r="J510" s="351">
        <f t="shared" si="60"/>
        <v>0</v>
      </c>
      <c r="K510" s="293">
        <f>SUM('Employee Salary Payroll Tax '!I512:K512)</f>
        <v>139339.78</v>
      </c>
      <c r="L510" s="293">
        <f>'Employee Salary Payroll Tax '!H512</f>
        <v>0</v>
      </c>
      <c r="M510" s="293">
        <f t="shared" si="63"/>
        <v>28666.380000000005</v>
      </c>
      <c r="N510" s="359">
        <f t="shared" si="64"/>
        <v>0</v>
      </c>
      <c r="O510" s="331"/>
      <c r="P510" s="61"/>
      <c r="Q510" s="294"/>
      <c r="R510" s="292"/>
      <c r="S510" s="303"/>
    </row>
    <row r="511" spans="1:19" s="36" customFormat="1" ht="14.4">
      <c r="A511" s="36">
        <f t="shared" si="61"/>
        <v>496</v>
      </c>
      <c r="B511" s="526"/>
      <c r="C511" s="36" t="str">
        <f>VLOOKUP('Employee Salary Payroll Tax '!B513,'Employee Salary Payroll Tax '!$D$1:$E$7,2,FALSE)</f>
        <v>NonUnion</v>
      </c>
      <c r="D511" s="61">
        <f t="shared" si="57"/>
        <v>2.98E-2</v>
      </c>
      <c r="E511" s="351">
        <f>'Employee Salary Payroll Tax '!N513</f>
        <v>51778.34</v>
      </c>
      <c r="F511" s="351">
        <f t="shared" si="58"/>
        <v>53321.334532000001</v>
      </c>
      <c r="G511" s="352"/>
      <c r="H511" s="351">
        <f t="shared" si="59"/>
        <v>0</v>
      </c>
      <c r="I511" s="351">
        <f t="shared" si="62"/>
        <v>1542.9945320000043</v>
      </c>
      <c r="J511" s="351">
        <f t="shared" si="60"/>
        <v>0</v>
      </c>
      <c r="K511" s="293">
        <f>SUM('Employee Salary Payroll Tax '!I513:K513)</f>
        <v>15319.08</v>
      </c>
      <c r="L511" s="293">
        <f>'Employee Salary Payroll Tax '!H513</f>
        <v>0</v>
      </c>
      <c r="M511" s="293">
        <f t="shared" si="63"/>
        <v>36459.259999999995</v>
      </c>
      <c r="N511" s="359">
        <f t="shared" si="64"/>
        <v>0</v>
      </c>
      <c r="O511" s="331"/>
      <c r="P511" s="61"/>
      <c r="Q511" s="294"/>
      <c r="R511" s="292"/>
      <c r="S511" s="303"/>
    </row>
    <row r="512" spans="1:19" s="36" customFormat="1" ht="14.4">
      <c r="A512" s="36">
        <f t="shared" si="61"/>
        <v>497</v>
      </c>
      <c r="B512" s="526"/>
      <c r="C512" s="36" t="str">
        <f>VLOOKUP('Employee Salary Payroll Tax '!B514,'Employee Salary Payroll Tax '!$D$1:$E$7,2,FALSE)</f>
        <v>UA</v>
      </c>
      <c r="D512" s="61">
        <f t="shared" si="57"/>
        <v>0.03</v>
      </c>
      <c r="E512" s="351">
        <f>'Employee Salary Payroll Tax '!N514</f>
        <v>62264.14</v>
      </c>
      <c r="F512" s="351">
        <f t="shared" si="58"/>
        <v>64132.064200000001</v>
      </c>
      <c r="G512" s="352"/>
      <c r="H512" s="351">
        <f t="shared" si="59"/>
        <v>0</v>
      </c>
      <c r="I512" s="351">
        <f t="shared" si="62"/>
        <v>1867.9242000000013</v>
      </c>
      <c r="J512" s="351">
        <f t="shared" si="60"/>
        <v>0</v>
      </c>
      <c r="K512" s="293">
        <f>SUM('Employee Salary Payroll Tax '!I514:K514)</f>
        <v>55226.359999999993</v>
      </c>
      <c r="L512" s="293">
        <f>'Employee Salary Payroll Tax '!H514</f>
        <v>2050.0300000000002</v>
      </c>
      <c r="M512" s="293">
        <f t="shared" si="63"/>
        <v>4987.7500000000055</v>
      </c>
      <c r="N512" s="359">
        <f t="shared" si="64"/>
        <v>0</v>
      </c>
      <c r="O512" s="331"/>
      <c r="P512" s="61"/>
      <c r="Q512" s="294"/>
      <c r="R512" s="292"/>
      <c r="S512" s="303"/>
    </row>
    <row r="513" spans="1:19" s="36" customFormat="1" ht="14.4">
      <c r="A513" s="36">
        <f t="shared" si="61"/>
        <v>498</v>
      </c>
      <c r="B513" s="526"/>
      <c r="C513" s="36" t="str">
        <f>VLOOKUP('Employee Salary Payroll Tax '!B515,'Employee Salary Payroll Tax '!$D$1:$E$7,2,FALSE)</f>
        <v>NonUnion</v>
      </c>
      <c r="D513" s="61">
        <f t="shared" si="57"/>
        <v>2.98E-2</v>
      </c>
      <c r="E513" s="351">
        <f>'Employee Salary Payroll Tax '!N515</f>
        <v>94519.09</v>
      </c>
      <c r="F513" s="351">
        <f t="shared" si="58"/>
        <v>97335.758881999995</v>
      </c>
      <c r="G513" s="352"/>
      <c r="H513" s="351">
        <f t="shared" si="59"/>
        <v>0</v>
      </c>
      <c r="I513" s="351">
        <f t="shared" si="62"/>
        <v>2816.6688819999981</v>
      </c>
      <c r="J513" s="351">
        <f t="shared" si="60"/>
        <v>0</v>
      </c>
      <c r="K513" s="293">
        <f>SUM('Employee Salary Payroll Tax '!I515:K515)</f>
        <v>18295.18</v>
      </c>
      <c r="L513" s="293">
        <f>'Employee Salary Payroll Tax '!H515</f>
        <v>0</v>
      </c>
      <c r="M513" s="293">
        <f t="shared" si="63"/>
        <v>76223.91</v>
      </c>
      <c r="N513" s="359">
        <f t="shared" si="64"/>
        <v>0</v>
      </c>
      <c r="O513" s="331"/>
      <c r="P513" s="61"/>
      <c r="Q513" s="294"/>
      <c r="R513" s="292"/>
      <c r="S513" s="303"/>
    </row>
    <row r="514" spans="1:19" s="36" customFormat="1" ht="14.4">
      <c r="A514" s="36">
        <f t="shared" si="61"/>
        <v>499</v>
      </c>
      <c r="B514" s="526"/>
      <c r="C514" s="36" t="str">
        <f>VLOOKUP('Employee Salary Payroll Tax '!B516,'Employee Salary Payroll Tax '!$D$1:$E$7,2,FALSE)</f>
        <v>IBEW</v>
      </c>
      <c r="D514" s="61">
        <f t="shared" si="57"/>
        <v>6.875E-3</v>
      </c>
      <c r="E514" s="351">
        <f>'Employee Salary Payroll Tax '!N516</f>
        <v>139987.79999999999</v>
      </c>
      <c r="F514" s="351">
        <f t="shared" si="58"/>
        <v>140950.21612499998</v>
      </c>
      <c r="G514" s="352"/>
      <c r="H514" s="351">
        <f t="shared" si="59"/>
        <v>0</v>
      </c>
      <c r="I514" s="351">
        <f t="shared" si="62"/>
        <v>962.41612499998882</v>
      </c>
      <c r="J514" s="351">
        <f t="shared" si="60"/>
        <v>0</v>
      </c>
      <c r="K514" s="293">
        <f>SUM('Employee Salary Payroll Tax '!I516:K516)</f>
        <v>106032.26</v>
      </c>
      <c r="L514" s="293">
        <f>'Employee Salary Payroll Tax '!H516</f>
        <v>0</v>
      </c>
      <c r="M514" s="293">
        <f t="shared" si="63"/>
        <v>33955.539999999994</v>
      </c>
      <c r="N514" s="359">
        <f t="shared" si="64"/>
        <v>0</v>
      </c>
      <c r="O514" s="331"/>
      <c r="P514" s="61"/>
      <c r="Q514" s="294"/>
      <c r="R514" s="292"/>
      <c r="S514" s="303"/>
    </row>
    <row r="515" spans="1:19" s="36" customFormat="1" ht="14.4">
      <c r="A515" s="36">
        <f t="shared" si="61"/>
        <v>500</v>
      </c>
      <c r="B515" s="526"/>
      <c r="C515" s="36" t="str">
        <f>VLOOKUP('Employee Salary Payroll Tax '!B517,'Employee Salary Payroll Tax '!$D$1:$E$7,2,FALSE)</f>
        <v>IBEW</v>
      </c>
      <c r="D515" s="61">
        <f t="shared" si="57"/>
        <v>6.875E-3</v>
      </c>
      <c r="E515" s="351">
        <f>'Employee Salary Payroll Tax '!N517</f>
        <v>41569.629999999997</v>
      </c>
      <c r="F515" s="351">
        <f t="shared" si="58"/>
        <v>41855.421206249994</v>
      </c>
      <c r="G515" s="352"/>
      <c r="H515" s="351">
        <f t="shared" si="59"/>
        <v>0</v>
      </c>
      <c r="I515" s="351">
        <f t="shared" si="62"/>
        <v>285.79120624999632</v>
      </c>
      <c r="J515" s="351">
        <f t="shared" si="60"/>
        <v>0</v>
      </c>
      <c r="K515" s="293">
        <f>SUM('Employee Salary Payroll Tax '!I517:K517)</f>
        <v>41569.630000000005</v>
      </c>
      <c r="L515" s="293">
        <f>'Employee Salary Payroll Tax '!H517</f>
        <v>0</v>
      </c>
      <c r="M515" s="293">
        <f t="shared" si="63"/>
        <v>-7.2759576141834259E-12</v>
      </c>
      <c r="N515" s="359">
        <f t="shared" si="64"/>
        <v>0</v>
      </c>
      <c r="O515" s="331"/>
      <c r="P515" s="61"/>
      <c r="Q515" s="294"/>
      <c r="R515" s="292"/>
      <c r="S515" s="303"/>
    </row>
    <row r="516" spans="1:19" s="36" customFormat="1" ht="14.4">
      <c r="A516" s="36">
        <f t="shared" si="61"/>
        <v>501</v>
      </c>
      <c r="B516" s="526"/>
      <c r="C516" s="36" t="str">
        <f>VLOOKUP('Employee Salary Payroll Tax '!B518,'Employee Salary Payroll Tax '!$D$1:$E$7,2,FALSE)</f>
        <v>NonUnion</v>
      </c>
      <c r="D516" s="61">
        <f t="shared" si="57"/>
        <v>2.98E-2</v>
      </c>
      <c r="E516" s="351">
        <f>'Employee Salary Payroll Tax '!N518</f>
        <v>92650.84</v>
      </c>
      <c r="F516" s="351">
        <f t="shared" si="58"/>
        <v>95411.835032000003</v>
      </c>
      <c r="G516" s="352"/>
      <c r="H516" s="351">
        <f t="shared" si="59"/>
        <v>0</v>
      </c>
      <c r="I516" s="351">
        <f t="shared" si="62"/>
        <v>2760.9950320000062</v>
      </c>
      <c r="J516" s="351">
        <f t="shared" si="60"/>
        <v>0</v>
      </c>
      <c r="K516" s="293">
        <f>SUM('Employee Salary Payroll Tax '!I518:K518)</f>
        <v>92650.84</v>
      </c>
      <c r="L516" s="293">
        <f>'Employee Salary Payroll Tax '!H518</f>
        <v>0</v>
      </c>
      <c r="M516" s="293">
        <f t="shared" si="63"/>
        <v>0</v>
      </c>
      <c r="N516" s="359">
        <f t="shared" si="64"/>
        <v>0</v>
      </c>
      <c r="O516" s="331"/>
      <c r="P516" s="61"/>
      <c r="Q516" s="294"/>
      <c r="R516" s="292"/>
      <c r="S516" s="303"/>
    </row>
    <row r="517" spans="1:19" s="36" customFormat="1" ht="14.4">
      <c r="A517" s="36">
        <f t="shared" si="61"/>
        <v>502</v>
      </c>
      <c r="B517" s="526"/>
      <c r="C517" s="36" t="str">
        <f>VLOOKUP('Employee Salary Payroll Tax '!B519,'Employee Salary Payroll Tax '!$D$1:$E$7,2,FALSE)</f>
        <v>NonUnion</v>
      </c>
      <c r="D517" s="61">
        <f t="shared" si="57"/>
        <v>2.98E-2</v>
      </c>
      <c r="E517" s="351">
        <f>'Employee Salary Payroll Tax '!N519</f>
        <v>68176.399999999994</v>
      </c>
      <c r="F517" s="351">
        <f t="shared" si="58"/>
        <v>70208.056719999993</v>
      </c>
      <c r="G517" s="352"/>
      <c r="H517" s="351">
        <f t="shared" si="59"/>
        <v>0</v>
      </c>
      <c r="I517" s="351">
        <f t="shared" si="62"/>
        <v>2031.656719999999</v>
      </c>
      <c r="J517" s="351">
        <f t="shared" si="60"/>
        <v>0</v>
      </c>
      <c r="K517" s="293">
        <f>SUM('Employee Salary Payroll Tax '!I519:K519)</f>
        <v>66208.91</v>
      </c>
      <c r="L517" s="293">
        <f>'Employee Salary Payroll Tax '!H519</f>
        <v>0</v>
      </c>
      <c r="M517" s="293">
        <f t="shared" si="63"/>
        <v>1967.4899999999907</v>
      </c>
      <c r="N517" s="359">
        <f t="shared" si="64"/>
        <v>0</v>
      </c>
      <c r="O517" s="331"/>
      <c r="P517" s="61"/>
      <c r="Q517" s="294"/>
      <c r="R517" s="292"/>
      <c r="S517" s="303"/>
    </row>
    <row r="518" spans="1:19" s="36" customFormat="1" ht="14.4">
      <c r="A518" s="36">
        <f t="shared" si="61"/>
        <v>503</v>
      </c>
      <c r="B518" s="526"/>
      <c r="C518" s="36" t="str">
        <f>VLOOKUP('Employee Salary Payroll Tax '!B520,'Employee Salary Payroll Tax '!$D$1:$E$7,2,FALSE)</f>
        <v>NonUnion</v>
      </c>
      <c r="D518" s="61">
        <f t="shared" si="57"/>
        <v>2.98E-2</v>
      </c>
      <c r="E518" s="351">
        <f>'Employee Salary Payroll Tax '!N520</f>
        <v>54671.07</v>
      </c>
      <c r="F518" s="351">
        <f t="shared" si="58"/>
        <v>56300.267886000001</v>
      </c>
      <c r="G518" s="352"/>
      <c r="H518" s="351">
        <f t="shared" si="59"/>
        <v>0</v>
      </c>
      <c r="I518" s="351">
        <f t="shared" si="62"/>
        <v>1629.1978860000017</v>
      </c>
      <c r="J518" s="351">
        <f t="shared" si="60"/>
        <v>0</v>
      </c>
      <c r="K518" s="293">
        <f>SUM('Employee Salary Payroll Tax '!I520:K520)</f>
        <v>3553.05</v>
      </c>
      <c r="L518" s="293">
        <f>'Employee Salary Payroll Tax '!H520</f>
        <v>0</v>
      </c>
      <c r="M518" s="293">
        <f t="shared" si="63"/>
        <v>51118.02</v>
      </c>
      <c r="N518" s="359">
        <f t="shared" si="64"/>
        <v>0</v>
      </c>
      <c r="O518" s="331"/>
      <c r="P518" s="61"/>
      <c r="Q518" s="294"/>
      <c r="R518" s="292"/>
      <c r="S518" s="303"/>
    </row>
    <row r="519" spans="1:19" s="36" customFormat="1" ht="14.4">
      <c r="A519" s="36">
        <f t="shared" si="61"/>
        <v>504</v>
      </c>
      <c r="B519" s="526"/>
      <c r="C519" s="36" t="str">
        <f>VLOOKUP('Employee Salary Payroll Tax '!B521,'Employee Salary Payroll Tax '!$D$1:$E$7,2,FALSE)</f>
        <v>NonUnion</v>
      </c>
      <c r="D519" s="61">
        <f t="shared" si="57"/>
        <v>2.98E-2</v>
      </c>
      <c r="E519" s="351">
        <f>'Employee Salary Payroll Tax '!N521</f>
        <v>73905.53</v>
      </c>
      <c r="F519" s="351">
        <f t="shared" si="58"/>
        <v>76107.914793999997</v>
      </c>
      <c r="G519" s="352"/>
      <c r="H519" s="351">
        <f t="shared" si="59"/>
        <v>0</v>
      </c>
      <c r="I519" s="351">
        <f t="shared" si="62"/>
        <v>2202.3847939999978</v>
      </c>
      <c r="J519" s="351">
        <f t="shared" si="60"/>
        <v>0</v>
      </c>
      <c r="K519" s="293">
        <f>SUM('Employee Salary Payroll Tax '!I521:K521)</f>
        <v>23542.49</v>
      </c>
      <c r="L519" s="293">
        <f>'Employee Salary Payroll Tax '!H521</f>
        <v>0</v>
      </c>
      <c r="M519" s="293">
        <f t="shared" si="63"/>
        <v>50363.039999999994</v>
      </c>
      <c r="N519" s="359">
        <f t="shared" si="64"/>
        <v>0</v>
      </c>
      <c r="O519" s="331"/>
      <c r="P519" s="61"/>
      <c r="Q519" s="294"/>
      <c r="R519" s="292"/>
      <c r="S519" s="303"/>
    </row>
    <row r="520" spans="1:19" s="36" customFormat="1" ht="14.4">
      <c r="A520" s="36">
        <f t="shared" si="61"/>
        <v>505</v>
      </c>
      <c r="B520" s="526"/>
      <c r="C520" s="36" t="str">
        <f>VLOOKUP('Employee Salary Payroll Tax '!B522,'Employee Salary Payroll Tax '!$D$1:$E$7,2,FALSE)</f>
        <v>NonUnion</v>
      </c>
      <c r="D520" s="61">
        <f t="shared" si="57"/>
        <v>2.98E-2</v>
      </c>
      <c r="E520" s="351">
        <f>'Employee Salary Payroll Tax '!N522</f>
        <v>70527.460000000006</v>
      </c>
      <c r="F520" s="351">
        <f t="shared" si="58"/>
        <v>72629.178308000017</v>
      </c>
      <c r="G520" s="352"/>
      <c r="H520" s="351">
        <f t="shared" si="59"/>
        <v>0</v>
      </c>
      <c r="I520" s="351">
        <f t="shared" si="62"/>
        <v>2101.7183080000104</v>
      </c>
      <c r="J520" s="351">
        <f t="shared" si="60"/>
        <v>0</v>
      </c>
      <c r="K520" s="293">
        <f>SUM('Employee Salary Payroll Tax '!I522:K522)</f>
        <v>67706.37</v>
      </c>
      <c r="L520" s="293">
        <f>'Employee Salary Payroll Tax '!H522</f>
        <v>0</v>
      </c>
      <c r="M520" s="293">
        <f t="shared" si="63"/>
        <v>2821.0900000000111</v>
      </c>
      <c r="N520" s="359">
        <f t="shared" si="64"/>
        <v>0</v>
      </c>
      <c r="O520" s="331"/>
      <c r="P520" s="61"/>
      <c r="Q520" s="294"/>
      <c r="R520" s="292"/>
      <c r="S520" s="303"/>
    </row>
    <row r="521" spans="1:19" s="36" customFormat="1" ht="14.4">
      <c r="A521" s="36">
        <f t="shared" si="61"/>
        <v>506</v>
      </c>
      <c r="B521" s="526"/>
      <c r="C521" s="36" t="str">
        <f>VLOOKUP('Employee Salary Payroll Tax '!B523,'Employee Salary Payroll Tax '!$D$1:$E$7,2,FALSE)</f>
        <v>NonUnion</v>
      </c>
      <c r="D521" s="61">
        <f t="shared" si="57"/>
        <v>2.98E-2</v>
      </c>
      <c r="E521" s="351">
        <f>'Employee Salary Payroll Tax '!N523</f>
        <v>35302.85</v>
      </c>
      <c r="F521" s="351">
        <f t="shared" si="58"/>
        <v>36354.874929999998</v>
      </c>
      <c r="G521" s="352"/>
      <c r="H521" s="351">
        <f t="shared" si="59"/>
        <v>0</v>
      </c>
      <c r="I521" s="351">
        <f t="shared" si="62"/>
        <v>1052.0249299999996</v>
      </c>
      <c r="J521" s="351">
        <f t="shared" si="60"/>
        <v>0</v>
      </c>
      <c r="K521" s="293">
        <f>SUM('Employee Salary Payroll Tax '!I523:K523)</f>
        <v>23.430000000000007</v>
      </c>
      <c r="L521" s="293">
        <f>'Employee Salary Payroll Tax '!H523</f>
        <v>0</v>
      </c>
      <c r="M521" s="293">
        <f t="shared" si="63"/>
        <v>35279.42</v>
      </c>
      <c r="N521" s="359">
        <f t="shared" si="64"/>
        <v>0</v>
      </c>
      <c r="O521" s="331"/>
      <c r="P521" s="61"/>
      <c r="Q521" s="294"/>
      <c r="R521" s="292"/>
      <c r="S521" s="303"/>
    </row>
    <row r="522" spans="1:19" s="36" customFormat="1" ht="14.4">
      <c r="A522" s="36">
        <f t="shared" si="61"/>
        <v>507</v>
      </c>
      <c r="B522" s="526"/>
      <c r="C522" s="36" t="str">
        <f>VLOOKUP('Employee Salary Payroll Tax '!B524,'Employee Salary Payroll Tax '!$D$1:$E$7,2,FALSE)</f>
        <v>NonUnion</v>
      </c>
      <c r="D522" s="61">
        <f t="shared" si="57"/>
        <v>2.98E-2</v>
      </c>
      <c r="E522" s="351">
        <f>'Employee Salary Payroll Tax '!N524</f>
        <v>4069.77</v>
      </c>
      <c r="F522" s="351">
        <f t="shared" si="58"/>
        <v>4191.0491460000003</v>
      </c>
      <c r="G522" s="352"/>
      <c r="H522" s="351">
        <f t="shared" si="59"/>
        <v>2930.23</v>
      </c>
      <c r="I522" s="351">
        <f t="shared" si="62"/>
        <v>121.27914600000031</v>
      </c>
      <c r="J522" s="351">
        <f t="shared" si="60"/>
        <v>0.72767487600000191</v>
      </c>
      <c r="K522" s="293">
        <f>SUM('Employee Salary Payroll Tax '!I524:K524)</f>
        <v>110.66</v>
      </c>
      <c r="L522" s="293">
        <f>'Employee Salary Payroll Tax '!H524</f>
        <v>0</v>
      </c>
      <c r="M522" s="293">
        <f t="shared" si="63"/>
        <v>3959.11</v>
      </c>
      <c r="N522" s="359">
        <f t="shared" si="64"/>
        <v>1.9786007995138351E-2</v>
      </c>
      <c r="O522" s="331"/>
      <c r="P522" s="61"/>
      <c r="Q522" s="294"/>
      <c r="R522" s="292"/>
      <c r="S522" s="303"/>
    </row>
    <row r="523" spans="1:19" s="36" customFormat="1" ht="14.4">
      <c r="A523" s="36">
        <f t="shared" si="61"/>
        <v>508</v>
      </c>
      <c r="B523" s="526"/>
      <c r="C523" s="36" t="str">
        <f>VLOOKUP('Employee Salary Payroll Tax '!B525,'Employee Salary Payroll Tax '!$D$1:$E$7,2,FALSE)</f>
        <v>NonUnion</v>
      </c>
      <c r="D523" s="61">
        <f t="shared" si="57"/>
        <v>2.98E-2</v>
      </c>
      <c r="E523" s="351">
        <f>'Employee Salary Payroll Tax '!N525</f>
        <v>114163.79</v>
      </c>
      <c r="F523" s="351">
        <f t="shared" si="58"/>
        <v>117565.87094199999</v>
      </c>
      <c r="G523" s="352"/>
      <c r="H523" s="351">
        <f t="shared" si="59"/>
        <v>0</v>
      </c>
      <c r="I523" s="351">
        <f t="shared" si="62"/>
        <v>3402.0809420000005</v>
      </c>
      <c r="J523" s="351">
        <f t="shared" si="60"/>
        <v>0</v>
      </c>
      <c r="K523" s="293">
        <f>SUM('Employee Salary Payroll Tax '!I525:K525)</f>
        <v>109937.23</v>
      </c>
      <c r="L523" s="293">
        <f>'Employee Salary Payroll Tax '!H525</f>
        <v>0</v>
      </c>
      <c r="M523" s="293">
        <f t="shared" si="63"/>
        <v>4226.5599999999977</v>
      </c>
      <c r="N523" s="359">
        <f t="shared" si="64"/>
        <v>0</v>
      </c>
      <c r="O523" s="331"/>
      <c r="P523" s="61"/>
      <c r="Q523" s="294"/>
      <c r="R523" s="292"/>
      <c r="S523" s="303"/>
    </row>
    <row r="524" spans="1:19" s="36" customFormat="1" ht="14.4">
      <c r="A524" s="36">
        <f t="shared" si="61"/>
        <v>509</v>
      </c>
      <c r="B524" s="526"/>
      <c r="C524" s="36" t="str">
        <f>VLOOKUP('Employee Salary Payroll Tax '!B526,'Employee Salary Payroll Tax '!$D$1:$E$7,2,FALSE)</f>
        <v>UA</v>
      </c>
      <c r="D524" s="61">
        <f t="shared" si="57"/>
        <v>0.03</v>
      </c>
      <c r="E524" s="351">
        <f>'Employee Salary Payroll Tax '!N526</f>
        <v>68034.59</v>
      </c>
      <c r="F524" s="351">
        <f t="shared" si="58"/>
        <v>70075.627699999997</v>
      </c>
      <c r="G524" s="352"/>
      <c r="H524" s="351">
        <f t="shared" si="59"/>
        <v>0</v>
      </c>
      <c r="I524" s="351">
        <f t="shared" si="62"/>
        <v>2041.0377000000008</v>
      </c>
      <c r="J524" s="351">
        <f t="shared" si="60"/>
        <v>0</v>
      </c>
      <c r="K524" s="293">
        <f>SUM('Employee Salary Payroll Tax '!I526:K526)</f>
        <v>49388.59</v>
      </c>
      <c r="L524" s="293">
        <f>'Employee Salary Payroll Tax '!H526</f>
        <v>0</v>
      </c>
      <c r="M524" s="293">
        <f t="shared" si="63"/>
        <v>18646</v>
      </c>
      <c r="N524" s="359">
        <f t="shared" si="64"/>
        <v>0</v>
      </c>
      <c r="O524" s="331"/>
      <c r="P524" s="61"/>
      <c r="Q524" s="294"/>
      <c r="R524" s="292"/>
      <c r="S524" s="303"/>
    </row>
    <row r="525" spans="1:19" s="36" customFormat="1" ht="14.4">
      <c r="A525" s="36">
        <f t="shared" si="61"/>
        <v>510</v>
      </c>
      <c r="B525" s="526"/>
      <c r="C525" s="36" t="str">
        <f>VLOOKUP('Employee Salary Payroll Tax '!B527,'Employee Salary Payroll Tax '!$D$1:$E$7,2,FALSE)</f>
        <v>NonUnion</v>
      </c>
      <c r="D525" s="61">
        <f t="shared" si="57"/>
        <v>2.98E-2</v>
      </c>
      <c r="E525" s="351">
        <f>'Employee Salary Payroll Tax '!N527</f>
        <v>15974.41</v>
      </c>
      <c r="F525" s="351">
        <f t="shared" si="58"/>
        <v>16450.447418</v>
      </c>
      <c r="G525" s="352"/>
      <c r="H525" s="351">
        <f t="shared" si="59"/>
        <v>0</v>
      </c>
      <c r="I525" s="351">
        <f t="shared" si="62"/>
        <v>476.03741799999989</v>
      </c>
      <c r="J525" s="351">
        <f t="shared" si="60"/>
        <v>0</v>
      </c>
      <c r="K525" s="293">
        <f>SUM('Employee Salary Payroll Tax '!I527:K527)</f>
        <v>15974.41</v>
      </c>
      <c r="L525" s="293">
        <f>'Employee Salary Payroll Tax '!H527</f>
        <v>0</v>
      </c>
      <c r="M525" s="293">
        <f t="shared" si="63"/>
        <v>0</v>
      </c>
      <c r="N525" s="359">
        <f t="shared" si="64"/>
        <v>0</v>
      </c>
      <c r="O525" s="331"/>
      <c r="P525" s="61"/>
      <c r="Q525" s="294"/>
      <c r="R525" s="292"/>
      <c r="S525" s="303"/>
    </row>
    <row r="526" spans="1:19" s="36" customFormat="1" ht="14.4">
      <c r="A526" s="36">
        <f t="shared" si="61"/>
        <v>511</v>
      </c>
      <c r="B526" s="526"/>
      <c r="C526" s="36" t="str">
        <f>VLOOKUP('Employee Salary Payroll Tax '!B528,'Employee Salary Payroll Tax '!$D$1:$E$7,2,FALSE)</f>
        <v>IBEW</v>
      </c>
      <c r="D526" s="61">
        <f t="shared" si="57"/>
        <v>6.875E-3</v>
      </c>
      <c r="E526" s="351">
        <f>'Employee Salary Payroll Tax '!N528</f>
        <v>96915.69</v>
      </c>
      <c r="F526" s="351">
        <f t="shared" si="58"/>
        <v>97581.98536875</v>
      </c>
      <c r="G526" s="352"/>
      <c r="H526" s="351">
        <f t="shared" si="59"/>
        <v>0</v>
      </c>
      <c r="I526" s="351">
        <f t="shared" si="62"/>
        <v>666.29536874999758</v>
      </c>
      <c r="J526" s="351">
        <f t="shared" si="60"/>
        <v>0</v>
      </c>
      <c r="K526" s="293">
        <f>SUM('Employee Salary Payroll Tax '!I528:K528)</f>
        <v>71330.460000000006</v>
      </c>
      <c r="L526" s="293">
        <f>'Employee Salary Payroll Tax '!H528</f>
        <v>0</v>
      </c>
      <c r="M526" s="293">
        <f t="shared" si="63"/>
        <v>25585.229999999996</v>
      </c>
      <c r="N526" s="359">
        <f t="shared" si="64"/>
        <v>0</v>
      </c>
      <c r="O526" s="331"/>
      <c r="P526" s="61"/>
      <c r="Q526" s="294"/>
      <c r="R526" s="292"/>
      <c r="S526" s="303"/>
    </row>
    <row r="527" spans="1:19" s="36" customFormat="1" ht="14.4">
      <c r="A527" s="36">
        <f t="shared" si="61"/>
        <v>512</v>
      </c>
      <c r="B527" s="526"/>
      <c r="C527" s="36" t="str">
        <f>VLOOKUP('Employee Salary Payroll Tax '!B529,'Employee Salary Payroll Tax '!$D$1:$E$7,2,FALSE)</f>
        <v>IBEW</v>
      </c>
      <c r="D527" s="61">
        <f t="shared" si="57"/>
        <v>6.875E-3</v>
      </c>
      <c r="E527" s="351">
        <f>'Employee Salary Payroll Tax '!N529</f>
        <v>43649.440000000002</v>
      </c>
      <c r="F527" s="351">
        <f t="shared" si="58"/>
        <v>43949.529900000001</v>
      </c>
      <c r="G527" s="352"/>
      <c r="H527" s="351">
        <f t="shared" si="59"/>
        <v>0</v>
      </c>
      <c r="I527" s="351">
        <f t="shared" si="62"/>
        <v>300.08989999999903</v>
      </c>
      <c r="J527" s="351">
        <f t="shared" si="60"/>
        <v>0</v>
      </c>
      <c r="K527" s="293">
        <f>SUM('Employee Salary Payroll Tax '!I529:K529)</f>
        <v>43649.440000000002</v>
      </c>
      <c r="L527" s="293">
        <f>'Employee Salary Payroll Tax '!H529</f>
        <v>0</v>
      </c>
      <c r="M527" s="293">
        <f t="shared" si="63"/>
        <v>0</v>
      </c>
      <c r="N527" s="359">
        <f t="shared" si="64"/>
        <v>0</v>
      </c>
      <c r="O527" s="331"/>
      <c r="P527" s="61"/>
      <c r="Q527" s="294"/>
      <c r="R527" s="292"/>
      <c r="S527" s="303"/>
    </row>
    <row r="528" spans="1:19" s="36" customFormat="1" ht="14.4">
      <c r="A528" s="36">
        <f t="shared" si="61"/>
        <v>513</v>
      </c>
      <c r="B528" s="526"/>
      <c r="C528" s="36" t="str">
        <f>VLOOKUP('Employee Salary Payroll Tax '!B530,'Employee Salary Payroll Tax '!$D$1:$E$7,2,FALSE)</f>
        <v>NonUnion</v>
      </c>
      <c r="D528" s="61">
        <f t="shared" ref="D528:D591" si="65">VLOOKUP(C528,C$9:D$12,2)</f>
        <v>2.98E-2</v>
      </c>
      <c r="E528" s="351">
        <f>'Employee Salary Payroll Tax '!N530</f>
        <v>97506.02</v>
      </c>
      <c r="F528" s="351">
        <f t="shared" ref="F528:F591" si="66">E528*(1+D528)</f>
        <v>100411.69939600001</v>
      </c>
      <c r="G528" s="352"/>
      <c r="H528" s="351">
        <f t="shared" ref="H528:H591" si="67">IF(E528&gt;$H$12,0,$H$12-E528)</f>
        <v>0</v>
      </c>
      <c r="I528" s="351">
        <f t="shared" si="62"/>
        <v>2905.6793960000068</v>
      </c>
      <c r="J528" s="351">
        <f t="shared" ref="J528:J591" si="68">IF(H528&gt;I528,I528*$J$12,H528*$J$12)</f>
        <v>0</v>
      </c>
      <c r="K528" s="293">
        <f>SUM('Employee Salary Payroll Tax '!I530:K530)</f>
        <v>39528</v>
      </c>
      <c r="L528" s="293">
        <f>'Employee Salary Payroll Tax '!H530</f>
        <v>0</v>
      </c>
      <c r="M528" s="293">
        <f t="shared" si="63"/>
        <v>57978.020000000004</v>
      </c>
      <c r="N528" s="359">
        <f t="shared" si="64"/>
        <v>0</v>
      </c>
      <c r="O528" s="331"/>
      <c r="P528" s="61"/>
      <c r="Q528" s="294"/>
      <c r="R528" s="292"/>
      <c r="S528" s="303"/>
    </row>
    <row r="529" spans="1:19" s="36" customFormat="1" ht="14.4">
      <c r="A529" s="36">
        <f t="shared" ref="A529:A592" si="69">+A528+1</f>
        <v>514</v>
      </c>
      <c r="B529" s="526"/>
      <c r="C529" s="36" t="str">
        <f>VLOOKUP('Employee Salary Payroll Tax '!B531,'Employee Salary Payroll Tax '!$D$1:$E$7,2,FALSE)</f>
        <v>NonUnion</v>
      </c>
      <c r="D529" s="61">
        <f t="shared" si="65"/>
        <v>2.98E-2</v>
      </c>
      <c r="E529" s="351">
        <f>'Employee Salary Payroll Tax '!N531</f>
        <v>68325.16</v>
      </c>
      <c r="F529" s="351">
        <f t="shared" si="66"/>
        <v>70361.249768000009</v>
      </c>
      <c r="G529" s="352"/>
      <c r="H529" s="351">
        <f t="shared" si="67"/>
        <v>0</v>
      </c>
      <c r="I529" s="351">
        <f t="shared" ref="I529:I592" si="70">F529-E529</f>
        <v>2036.0897680000053</v>
      </c>
      <c r="J529" s="351">
        <f t="shared" si="68"/>
        <v>0</v>
      </c>
      <c r="K529" s="293">
        <f>SUM('Employee Salary Payroll Tax '!I531:K531)</f>
        <v>5.26</v>
      </c>
      <c r="L529" s="293">
        <f>'Employee Salary Payroll Tax '!H531</f>
        <v>-3.4</v>
      </c>
      <c r="M529" s="293">
        <f t="shared" ref="M529:M592" si="71">E529-K529-L529</f>
        <v>68323.3</v>
      </c>
      <c r="N529" s="359">
        <f t="shared" ref="N529:N592" si="72">J529*K529/(SUM(K529:M529)+0.000001)</f>
        <v>0</v>
      </c>
      <c r="O529" s="331"/>
      <c r="P529" s="61"/>
      <c r="Q529" s="294"/>
      <c r="R529" s="292"/>
      <c r="S529" s="303"/>
    </row>
    <row r="530" spans="1:19" s="36" customFormat="1" ht="14.4">
      <c r="A530" s="36">
        <f t="shared" si="69"/>
        <v>515</v>
      </c>
      <c r="B530" s="526"/>
      <c r="C530" s="36" t="str">
        <f>VLOOKUP('Employee Salary Payroll Tax '!B532,'Employee Salary Payroll Tax '!$D$1:$E$7,2,FALSE)</f>
        <v>NonUnion</v>
      </c>
      <c r="D530" s="61">
        <f t="shared" si="65"/>
        <v>2.98E-2</v>
      </c>
      <c r="E530" s="351">
        <f>'Employee Salary Payroll Tax '!N532</f>
        <v>66712.75</v>
      </c>
      <c r="F530" s="351">
        <f t="shared" si="66"/>
        <v>68700.789950000006</v>
      </c>
      <c r="G530" s="352"/>
      <c r="H530" s="351">
        <f t="shared" si="67"/>
        <v>0</v>
      </c>
      <c r="I530" s="351">
        <f t="shared" si="70"/>
        <v>1988.0399500000058</v>
      </c>
      <c r="J530" s="351">
        <f t="shared" si="68"/>
        <v>0</v>
      </c>
      <c r="K530" s="293">
        <f>SUM('Employee Salary Payroll Tax '!I532:K532)</f>
        <v>20977.68</v>
      </c>
      <c r="L530" s="293">
        <f>'Employee Salary Payroll Tax '!H532</f>
        <v>0</v>
      </c>
      <c r="M530" s="293">
        <f t="shared" si="71"/>
        <v>45735.07</v>
      </c>
      <c r="N530" s="359">
        <f t="shared" si="72"/>
        <v>0</v>
      </c>
      <c r="O530" s="331"/>
      <c r="P530" s="61"/>
      <c r="Q530" s="294"/>
      <c r="R530" s="292"/>
      <c r="S530" s="303"/>
    </row>
    <row r="531" spans="1:19" s="36" customFormat="1" ht="14.4">
      <c r="A531" s="36">
        <f t="shared" si="69"/>
        <v>516</v>
      </c>
      <c r="B531" s="526"/>
      <c r="C531" s="36" t="str">
        <f>VLOOKUP('Employee Salary Payroll Tax '!B533,'Employee Salary Payroll Tax '!$D$1:$E$7,2,FALSE)</f>
        <v>NonUnion</v>
      </c>
      <c r="D531" s="61">
        <f t="shared" si="65"/>
        <v>2.98E-2</v>
      </c>
      <c r="E531" s="351">
        <f>'Employee Salary Payroll Tax '!N533</f>
        <v>69161.850000000006</v>
      </c>
      <c r="F531" s="351">
        <f t="shared" si="66"/>
        <v>71222.873130000007</v>
      </c>
      <c r="G531" s="352"/>
      <c r="H531" s="351">
        <f t="shared" si="67"/>
        <v>0</v>
      </c>
      <c r="I531" s="351">
        <f t="shared" si="70"/>
        <v>2061.0231300000014</v>
      </c>
      <c r="J531" s="351">
        <f t="shared" si="68"/>
        <v>0</v>
      </c>
      <c r="K531" s="293">
        <f>SUM('Employee Salary Payroll Tax '!I533:K533)</f>
        <v>27925.18</v>
      </c>
      <c r="L531" s="293">
        <f>'Employee Salary Payroll Tax '!H533</f>
        <v>0</v>
      </c>
      <c r="M531" s="293">
        <f t="shared" si="71"/>
        <v>41236.670000000006</v>
      </c>
      <c r="N531" s="359">
        <f t="shared" si="72"/>
        <v>0</v>
      </c>
      <c r="O531" s="331"/>
      <c r="P531" s="61"/>
      <c r="Q531" s="294"/>
      <c r="R531" s="292"/>
      <c r="S531" s="303"/>
    </row>
    <row r="532" spans="1:19" s="36" customFormat="1" ht="14.4">
      <c r="A532" s="36">
        <f t="shared" si="69"/>
        <v>517</v>
      </c>
      <c r="B532" s="526"/>
      <c r="C532" s="36" t="str">
        <f>VLOOKUP('Employee Salary Payroll Tax '!B534,'Employee Salary Payroll Tax '!$D$1:$E$7,2,FALSE)</f>
        <v>UA</v>
      </c>
      <c r="D532" s="61">
        <f t="shared" si="65"/>
        <v>0.03</v>
      </c>
      <c r="E532" s="351">
        <f>'Employee Salary Payroll Tax '!N534</f>
        <v>15840.93</v>
      </c>
      <c r="F532" s="351">
        <f t="shared" si="66"/>
        <v>16316.1579</v>
      </c>
      <c r="G532" s="352"/>
      <c r="H532" s="351">
        <f t="shared" si="67"/>
        <v>0</v>
      </c>
      <c r="I532" s="351">
        <f t="shared" si="70"/>
        <v>475.22789999999986</v>
      </c>
      <c r="J532" s="351">
        <f t="shared" si="68"/>
        <v>0</v>
      </c>
      <c r="K532" s="293">
        <f>SUM('Employee Salary Payroll Tax '!I534:K534)</f>
        <v>14247.26</v>
      </c>
      <c r="L532" s="293">
        <f>'Employee Salary Payroll Tax '!H534</f>
        <v>203.15</v>
      </c>
      <c r="M532" s="293">
        <f t="shared" si="71"/>
        <v>1390.52</v>
      </c>
      <c r="N532" s="359">
        <f t="shared" si="72"/>
        <v>0</v>
      </c>
      <c r="O532" s="331"/>
      <c r="P532" s="61"/>
      <c r="Q532" s="294"/>
      <c r="R532" s="292"/>
      <c r="S532" s="303"/>
    </row>
    <row r="533" spans="1:19" s="36" customFormat="1" ht="14.4">
      <c r="A533" s="36">
        <f t="shared" si="69"/>
        <v>518</v>
      </c>
      <c r="B533" s="526"/>
      <c r="C533" s="36" t="str">
        <f>VLOOKUP('Employee Salary Payroll Tax '!B535,'Employee Salary Payroll Tax '!$D$1:$E$7,2,FALSE)</f>
        <v>NonUnion</v>
      </c>
      <c r="D533" s="61">
        <f t="shared" si="65"/>
        <v>2.98E-2</v>
      </c>
      <c r="E533" s="351">
        <f>'Employee Salary Payroll Tax '!N535</f>
        <v>53492.27</v>
      </c>
      <c r="F533" s="351">
        <f t="shared" si="66"/>
        <v>55086.339646</v>
      </c>
      <c r="G533" s="352"/>
      <c r="H533" s="351">
        <f t="shared" si="67"/>
        <v>0</v>
      </c>
      <c r="I533" s="351">
        <f t="shared" si="70"/>
        <v>1594.0696460000036</v>
      </c>
      <c r="J533" s="351">
        <f t="shared" si="68"/>
        <v>0</v>
      </c>
      <c r="K533" s="293">
        <f>SUM('Employee Salary Payroll Tax '!I535:K535)</f>
        <v>501.66</v>
      </c>
      <c r="L533" s="293">
        <f>'Employee Salary Payroll Tax '!H535</f>
        <v>0</v>
      </c>
      <c r="M533" s="293">
        <f t="shared" si="71"/>
        <v>52990.609999999993</v>
      </c>
      <c r="N533" s="359">
        <f t="shared" si="72"/>
        <v>0</v>
      </c>
      <c r="O533" s="331"/>
      <c r="P533" s="61"/>
      <c r="Q533" s="294"/>
      <c r="R533" s="292"/>
      <c r="S533" s="303"/>
    </row>
    <row r="534" spans="1:19" s="36" customFormat="1" ht="14.4">
      <c r="A534" s="36">
        <f t="shared" si="69"/>
        <v>519</v>
      </c>
      <c r="B534" s="526"/>
      <c r="C534" s="36" t="str">
        <f>VLOOKUP('Employee Salary Payroll Tax '!B536,'Employee Salary Payroll Tax '!$D$1:$E$7,2,FALSE)</f>
        <v>IBEW</v>
      </c>
      <c r="D534" s="61">
        <f t="shared" si="65"/>
        <v>6.875E-3</v>
      </c>
      <c r="E534" s="351">
        <f>'Employee Salary Payroll Tax '!N536</f>
        <v>121994.87</v>
      </c>
      <c r="F534" s="351">
        <f t="shared" si="66"/>
        <v>122833.58473125</v>
      </c>
      <c r="G534" s="352"/>
      <c r="H534" s="351">
        <f t="shared" si="67"/>
        <v>0</v>
      </c>
      <c r="I534" s="351">
        <f t="shared" si="70"/>
        <v>838.71473125000193</v>
      </c>
      <c r="J534" s="351">
        <f t="shared" si="68"/>
        <v>0</v>
      </c>
      <c r="K534" s="293">
        <f>SUM('Employee Salary Payroll Tax '!I536:K536)</f>
        <v>103404.93</v>
      </c>
      <c r="L534" s="293">
        <f>'Employee Salary Payroll Tax '!H536</f>
        <v>0</v>
      </c>
      <c r="M534" s="293">
        <f t="shared" si="71"/>
        <v>18589.940000000002</v>
      </c>
      <c r="N534" s="359">
        <f t="shared" si="72"/>
        <v>0</v>
      </c>
      <c r="O534" s="331"/>
      <c r="P534" s="61"/>
      <c r="Q534" s="294"/>
      <c r="R534" s="292"/>
      <c r="S534" s="303"/>
    </row>
    <row r="535" spans="1:19" s="36" customFormat="1" ht="14.4">
      <c r="A535" s="36">
        <f t="shared" si="69"/>
        <v>520</v>
      </c>
      <c r="B535" s="526"/>
      <c r="C535" s="36" t="str">
        <f>VLOOKUP('Employee Salary Payroll Tax '!B537,'Employee Salary Payroll Tax '!$D$1:$E$7,2,FALSE)</f>
        <v>NonUnion</v>
      </c>
      <c r="D535" s="61">
        <f t="shared" si="65"/>
        <v>2.98E-2</v>
      </c>
      <c r="E535" s="351">
        <f>'Employee Salary Payroll Tax '!N537</f>
        <v>90696.73</v>
      </c>
      <c r="F535" s="351">
        <f t="shared" si="66"/>
        <v>93399.492553999997</v>
      </c>
      <c r="G535" s="352"/>
      <c r="H535" s="351">
        <f t="shared" si="67"/>
        <v>0</v>
      </c>
      <c r="I535" s="351">
        <f t="shared" si="70"/>
        <v>2702.7625540000008</v>
      </c>
      <c r="J535" s="351">
        <f t="shared" si="68"/>
        <v>0</v>
      </c>
      <c r="K535" s="293">
        <f>SUM('Employee Salary Payroll Tax '!I537:K537)</f>
        <v>46283.83</v>
      </c>
      <c r="L535" s="293">
        <f>'Employee Salary Payroll Tax '!H537</f>
        <v>43.82</v>
      </c>
      <c r="M535" s="293">
        <f t="shared" si="71"/>
        <v>44369.079999999994</v>
      </c>
      <c r="N535" s="359">
        <f t="shared" si="72"/>
        <v>0</v>
      </c>
      <c r="O535" s="331"/>
      <c r="P535" s="61"/>
      <c r="Q535" s="294"/>
      <c r="R535" s="292"/>
      <c r="S535" s="303"/>
    </row>
    <row r="536" spans="1:19" s="36" customFormat="1" ht="14.4">
      <c r="A536" s="36">
        <f t="shared" si="69"/>
        <v>521</v>
      </c>
      <c r="B536" s="526"/>
      <c r="C536" s="36" t="str">
        <f>VLOOKUP('Employee Salary Payroll Tax '!B538,'Employee Salary Payroll Tax '!$D$1:$E$7,2,FALSE)</f>
        <v>UA</v>
      </c>
      <c r="D536" s="61">
        <f t="shared" si="65"/>
        <v>0.03</v>
      </c>
      <c r="E536" s="351">
        <f>'Employee Salary Payroll Tax '!N538</f>
        <v>749.34</v>
      </c>
      <c r="F536" s="351">
        <f t="shared" si="66"/>
        <v>771.8202</v>
      </c>
      <c r="G536" s="352"/>
      <c r="H536" s="351">
        <f t="shared" si="67"/>
        <v>6250.66</v>
      </c>
      <c r="I536" s="351">
        <f t="shared" si="70"/>
        <v>22.480199999999968</v>
      </c>
      <c r="J536" s="351">
        <f t="shared" si="68"/>
        <v>0.13488119999999981</v>
      </c>
      <c r="K536" s="293">
        <f>SUM('Employee Salary Payroll Tax '!I538:K538)</f>
        <v>-12.129999999999999</v>
      </c>
      <c r="L536" s="293">
        <f>'Employee Salary Payroll Tax '!H538</f>
        <v>-0.04</v>
      </c>
      <c r="M536" s="293">
        <f t="shared" si="71"/>
        <v>761.51</v>
      </c>
      <c r="N536" s="359">
        <f t="shared" si="72"/>
        <v>-2.1833999970862325E-3</v>
      </c>
      <c r="O536" s="331"/>
      <c r="P536" s="61"/>
      <c r="Q536" s="294"/>
      <c r="R536" s="292"/>
      <c r="S536" s="303"/>
    </row>
    <row r="537" spans="1:19" s="36" customFormat="1" ht="14.4">
      <c r="A537" s="36">
        <f t="shared" si="69"/>
        <v>522</v>
      </c>
      <c r="B537" s="526"/>
      <c r="C537" s="36" t="str">
        <f>VLOOKUP('Employee Salary Payroll Tax '!B539,'Employee Salary Payroll Tax '!$D$1:$E$7,2,FALSE)</f>
        <v>UA</v>
      </c>
      <c r="D537" s="61">
        <f t="shared" si="65"/>
        <v>0.03</v>
      </c>
      <c r="E537" s="351">
        <f>'Employee Salary Payroll Tax '!N539</f>
        <v>41261.199999999997</v>
      </c>
      <c r="F537" s="351">
        <f t="shared" si="66"/>
        <v>42499.036</v>
      </c>
      <c r="G537" s="352"/>
      <c r="H537" s="351">
        <f t="shared" si="67"/>
        <v>0</v>
      </c>
      <c r="I537" s="351">
        <f t="shared" si="70"/>
        <v>1237.836000000003</v>
      </c>
      <c r="J537" s="351">
        <f t="shared" si="68"/>
        <v>0</v>
      </c>
      <c r="K537" s="293">
        <f>SUM('Employee Salary Payroll Tax '!I539:K539)</f>
        <v>22831.149999999998</v>
      </c>
      <c r="L537" s="293">
        <f>'Employee Salary Payroll Tax '!H539</f>
        <v>162.69</v>
      </c>
      <c r="M537" s="293">
        <f t="shared" si="71"/>
        <v>18267.36</v>
      </c>
      <c r="N537" s="359">
        <f t="shared" si="72"/>
        <v>0</v>
      </c>
      <c r="O537" s="331"/>
      <c r="P537" s="61"/>
      <c r="Q537" s="294"/>
      <c r="R537" s="292"/>
      <c r="S537" s="303"/>
    </row>
    <row r="538" spans="1:19" s="36" customFormat="1" ht="14.4">
      <c r="A538" s="36">
        <f t="shared" si="69"/>
        <v>523</v>
      </c>
      <c r="B538" s="526"/>
      <c r="C538" s="36" t="str">
        <f>VLOOKUP('Employee Salary Payroll Tax '!B540,'Employee Salary Payroll Tax '!$D$1:$E$7,2,FALSE)</f>
        <v>IBEW</v>
      </c>
      <c r="D538" s="61">
        <f t="shared" si="65"/>
        <v>6.875E-3</v>
      </c>
      <c r="E538" s="351">
        <f>'Employee Salary Payroll Tax '!N540</f>
        <v>66886.47</v>
      </c>
      <c r="F538" s="351">
        <f t="shared" si="66"/>
        <v>67346.314481249996</v>
      </c>
      <c r="G538" s="352"/>
      <c r="H538" s="351">
        <f t="shared" si="67"/>
        <v>0</v>
      </c>
      <c r="I538" s="351">
        <f t="shared" si="70"/>
        <v>459.84448124999471</v>
      </c>
      <c r="J538" s="351">
        <f t="shared" si="68"/>
        <v>0</v>
      </c>
      <c r="K538" s="293">
        <f>SUM('Employee Salary Payroll Tax '!I540:K540)</f>
        <v>0</v>
      </c>
      <c r="L538" s="293">
        <f>'Employee Salary Payroll Tax '!H540</f>
        <v>0</v>
      </c>
      <c r="M538" s="293">
        <f t="shared" si="71"/>
        <v>66886.47</v>
      </c>
      <c r="N538" s="359">
        <f t="shared" si="72"/>
        <v>0</v>
      </c>
      <c r="O538" s="331"/>
      <c r="P538" s="61"/>
      <c r="Q538" s="294"/>
      <c r="R538" s="292"/>
      <c r="S538" s="303"/>
    </row>
    <row r="539" spans="1:19" s="36" customFormat="1" ht="14.4">
      <c r="A539" s="36">
        <f t="shared" si="69"/>
        <v>524</v>
      </c>
      <c r="B539" s="526"/>
      <c r="C539" s="36" t="str">
        <f>VLOOKUP('Employee Salary Payroll Tax '!B541,'Employee Salary Payroll Tax '!$D$1:$E$7,2,FALSE)</f>
        <v>IBEW</v>
      </c>
      <c r="D539" s="61">
        <f t="shared" si="65"/>
        <v>6.875E-3</v>
      </c>
      <c r="E539" s="351">
        <f>'Employee Salary Payroll Tax '!N541</f>
        <v>54174.82</v>
      </c>
      <c r="F539" s="351">
        <f t="shared" si="66"/>
        <v>54547.271887499999</v>
      </c>
      <c r="G539" s="352"/>
      <c r="H539" s="351">
        <f t="shared" si="67"/>
        <v>0</v>
      </c>
      <c r="I539" s="351">
        <f t="shared" si="70"/>
        <v>372.45188749999943</v>
      </c>
      <c r="J539" s="351">
        <f t="shared" si="68"/>
        <v>0</v>
      </c>
      <c r="K539" s="293">
        <f>SUM('Employee Salary Payroll Tax '!I541:K541)</f>
        <v>54174.82</v>
      </c>
      <c r="L539" s="293">
        <f>'Employee Salary Payroll Tax '!H541</f>
        <v>0</v>
      </c>
      <c r="M539" s="293">
        <f t="shared" si="71"/>
        <v>0</v>
      </c>
      <c r="N539" s="359">
        <f t="shared" si="72"/>
        <v>0</v>
      </c>
      <c r="O539" s="331"/>
      <c r="P539" s="61"/>
      <c r="Q539" s="294"/>
      <c r="R539" s="292"/>
      <c r="S539" s="303"/>
    </row>
    <row r="540" spans="1:19" s="36" customFormat="1" ht="14.4">
      <c r="A540" s="36">
        <f t="shared" si="69"/>
        <v>525</v>
      </c>
      <c r="B540" s="526"/>
      <c r="C540" s="36" t="str">
        <f>VLOOKUP('Employee Salary Payroll Tax '!B542,'Employee Salary Payroll Tax '!$D$1:$E$7,2,FALSE)</f>
        <v>IBEW</v>
      </c>
      <c r="D540" s="61">
        <f t="shared" si="65"/>
        <v>6.875E-3</v>
      </c>
      <c r="E540" s="351">
        <f>'Employee Salary Payroll Tax '!N542</f>
        <v>22200.46</v>
      </c>
      <c r="F540" s="351">
        <f t="shared" si="66"/>
        <v>22353.088162499997</v>
      </c>
      <c r="G540" s="352"/>
      <c r="H540" s="351">
        <f t="shared" si="67"/>
        <v>0</v>
      </c>
      <c r="I540" s="351">
        <f t="shared" si="70"/>
        <v>152.62816249999742</v>
      </c>
      <c r="J540" s="351">
        <f t="shared" si="68"/>
        <v>0</v>
      </c>
      <c r="K540" s="293">
        <f>SUM('Employee Salary Payroll Tax '!I542:K542)</f>
        <v>22200.460000000003</v>
      </c>
      <c r="L540" s="293">
        <f>'Employee Salary Payroll Tax '!H542</f>
        <v>0</v>
      </c>
      <c r="M540" s="293">
        <f t="shared" si="71"/>
        <v>-3.637978807091713E-12</v>
      </c>
      <c r="N540" s="359">
        <f t="shared" si="72"/>
        <v>0</v>
      </c>
      <c r="O540" s="331"/>
      <c r="P540" s="61"/>
      <c r="Q540" s="294"/>
      <c r="R540" s="292"/>
      <c r="S540" s="303"/>
    </row>
    <row r="541" spans="1:19" s="36" customFormat="1" ht="14.4">
      <c r="A541" s="36">
        <f t="shared" si="69"/>
        <v>526</v>
      </c>
      <c r="B541" s="526"/>
      <c r="C541" s="36" t="str">
        <f>VLOOKUP('Employee Salary Payroll Tax '!B543,'Employee Salary Payroll Tax '!$D$1:$E$7,2,FALSE)</f>
        <v>NonUnion</v>
      </c>
      <c r="D541" s="61">
        <f t="shared" si="65"/>
        <v>2.98E-2</v>
      </c>
      <c r="E541" s="351">
        <f>'Employee Salary Payroll Tax '!N543</f>
        <v>83046.27</v>
      </c>
      <c r="F541" s="351">
        <f t="shared" si="66"/>
        <v>85521.048846000005</v>
      </c>
      <c r="G541" s="352"/>
      <c r="H541" s="351">
        <f t="shared" si="67"/>
        <v>0</v>
      </c>
      <c r="I541" s="351">
        <f t="shared" si="70"/>
        <v>2474.7788460000011</v>
      </c>
      <c r="J541" s="351">
        <f t="shared" si="68"/>
        <v>0</v>
      </c>
      <c r="K541" s="293">
        <f>SUM('Employee Salary Payroll Tax '!I543:K543)</f>
        <v>2945.41</v>
      </c>
      <c r="L541" s="293">
        <f>'Employee Salary Payroll Tax '!H543</f>
        <v>0</v>
      </c>
      <c r="M541" s="293">
        <f t="shared" si="71"/>
        <v>80100.86</v>
      </c>
      <c r="N541" s="359">
        <f t="shared" si="72"/>
        <v>0</v>
      </c>
      <c r="O541" s="331"/>
      <c r="P541" s="61"/>
      <c r="Q541" s="294"/>
      <c r="R541" s="292"/>
      <c r="S541" s="303"/>
    </row>
    <row r="542" spans="1:19" s="36" customFormat="1" ht="14.4">
      <c r="A542" s="36">
        <f t="shared" si="69"/>
        <v>527</v>
      </c>
      <c r="B542" s="526"/>
      <c r="C542" s="36" t="str">
        <f>VLOOKUP('Employee Salary Payroll Tax '!B544,'Employee Salary Payroll Tax '!$D$1:$E$7,2,FALSE)</f>
        <v>NonUnion</v>
      </c>
      <c r="D542" s="61">
        <f t="shared" si="65"/>
        <v>2.98E-2</v>
      </c>
      <c r="E542" s="351">
        <f>'Employee Salary Payroll Tax '!N544</f>
        <v>91289.98</v>
      </c>
      <c r="F542" s="351">
        <f t="shared" si="66"/>
        <v>94010.421403999993</v>
      </c>
      <c r="G542" s="352"/>
      <c r="H542" s="351">
        <f t="shared" si="67"/>
        <v>0</v>
      </c>
      <c r="I542" s="351">
        <f t="shared" si="70"/>
        <v>2720.4414039999974</v>
      </c>
      <c r="J542" s="351">
        <f t="shared" si="68"/>
        <v>0</v>
      </c>
      <c r="K542" s="293">
        <f>SUM('Employee Salary Payroll Tax '!I544:K544)</f>
        <v>11031.189999999999</v>
      </c>
      <c r="L542" s="293">
        <f>'Employee Salary Payroll Tax '!H544</f>
        <v>0</v>
      </c>
      <c r="M542" s="293">
        <f t="shared" si="71"/>
        <v>80258.789999999994</v>
      </c>
      <c r="N542" s="359">
        <f t="shared" si="72"/>
        <v>0</v>
      </c>
      <c r="O542" s="331"/>
      <c r="P542" s="61"/>
      <c r="Q542" s="294"/>
      <c r="R542" s="292"/>
      <c r="S542" s="303"/>
    </row>
    <row r="543" spans="1:19" s="36" customFormat="1" ht="14.4">
      <c r="A543" s="36">
        <f t="shared" si="69"/>
        <v>528</v>
      </c>
      <c r="B543" s="526"/>
      <c r="C543" s="36" t="str">
        <f>VLOOKUP('Employee Salary Payroll Tax '!B545,'Employee Salary Payroll Tax '!$D$1:$E$7,2,FALSE)</f>
        <v>IBEW</v>
      </c>
      <c r="D543" s="61">
        <f t="shared" si="65"/>
        <v>6.875E-3</v>
      </c>
      <c r="E543" s="351">
        <f>'Employee Salary Payroll Tax '!N545</f>
        <v>4791.7</v>
      </c>
      <c r="F543" s="351">
        <f t="shared" si="66"/>
        <v>4824.6429374999998</v>
      </c>
      <c r="G543" s="352"/>
      <c r="H543" s="351">
        <f t="shared" si="67"/>
        <v>2208.3000000000002</v>
      </c>
      <c r="I543" s="351">
        <f t="shared" si="70"/>
        <v>32.942937499999971</v>
      </c>
      <c r="J543" s="351">
        <f t="shared" si="68"/>
        <v>0.19765762499999984</v>
      </c>
      <c r="K543" s="293">
        <f>SUM('Employee Salary Payroll Tax '!I545:K545)</f>
        <v>4791.7</v>
      </c>
      <c r="L543" s="293">
        <f>'Employee Salary Payroll Tax '!H545</f>
        <v>0</v>
      </c>
      <c r="M543" s="293">
        <f t="shared" si="71"/>
        <v>0</v>
      </c>
      <c r="N543" s="359">
        <f t="shared" si="72"/>
        <v>0.19765762495874983</v>
      </c>
      <c r="O543" s="331"/>
      <c r="P543" s="61"/>
      <c r="Q543" s="294"/>
      <c r="R543" s="292"/>
      <c r="S543" s="303"/>
    </row>
    <row r="544" spans="1:19" s="36" customFormat="1" ht="14.4">
      <c r="A544" s="36">
        <f t="shared" si="69"/>
        <v>529</v>
      </c>
      <c r="B544" s="526"/>
      <c r="C544" s="36" t="str">
        <f>VLOOKUP('Employee Salary Payroll Tax '!B546,'Employee Salary Payroll Tax '!$D$1:$E$7,2,FALSE)</f>
        <v>IBEW</v>
      </c>
      <c r="D544" s="61">
        <f t="shared" si="65"/>
        <v>6.875E-3</v>
      </c>
      <c r="E544" s="351">
        <f>'Employee Salary Payroll Tax '!N546</f>
        <v>108855.47</v>
      </c>
      <c r="F544" s="351">
        <f t="shared" si="66"/>
        <v>109603.85135625</v>
      </c>
      <c r="G544" s="352"/>
      <c r="H544" s="351">
        <f t="shared" si="67"/>
        <v>0</v>
      </c>
      <c r="I544" s="351">
        <f t="shared" si="70"/>
        <v>748.38135624999995</v>
      </c>
      <c r="J544" s="351">
        <f t="shared" si="68"/>
        <v>0</v>
      </c>
      <c r="K544" s="293">
        <f>SUM('Employee Salary Payroll Tax '!I546:K546)</f>
        <v>106940.86</v>
      </c>
      <c r="L544" s="293">
        <f>'Employee Salary Payroll Tax '!H546</f>
        <v>0</v>
      </c>
      <c r="M544" s="293">
        <f t="shared" si="71"/>
        <v>1914.6100000000006</v>
      </c>
      <c r="N544" s="359">
        <f t="shared" si="72"/>
        <v>0</v>
      </c>
      <c r="O544" s="331"/>
      <c r="P544" s="61"/>
      <c r="Q544" s="294"/>
      <c r="R544" s="292"/>
      <c r="S544" s="303"/>
    </row>
    <row r="545" spans="1:19" s="36" customFormat="1" ht="14.4">
      <c r="A545" s="36">
        <f t="shared" si="69"/>
        <v>530</v>
      </c>
      <c r="B545" s="526"/>
      <c r="C545" s="36" t="str">
        <f>VLOOKUP('Employee Salary Payroll Tax '!B547,'Employee Salary Payroll Tax '!$D$1:$E$7,2,FALSE)</f>
        <v>NonUnion</v>
      </c>
      <c r="D545" s="61">
        <f t="shared" si="65"/>
        <v>2.98E-2</v>
      </c>
      <c r="E545" s="351">
        <f>'Employee Salary Payroll Tax '!N547</f>
        <v>31414.28</v>
      </c>
      <c r="F545" s="351">
        <f t="shared" si="66"/>
        <v>32350.425544000002</v>
      </c>
      <c r="G545" s="352"/>
      <c r="H545" s="351">
        <f t="shared" si="67"/>
        <v>0</v>
      </c>
      <c r="I545" s="351">
        <f t="shared" si="70"/>
        <v>936.1455440000027</v>
      </c>
      <c r="J545" s="351">
        <f t="shared" si="68"/>
        <v>0</v>
      </c>
      <c r="K545" s="293">
        <f>SUM('Employee Salary Payroll Tax '!I547:K547)</f>
        <v>3866.48</v>
      </c>
      <c r="L545" s="293">
        <f>'Employee Salary Payroll Tax '!H547</f>
        <v>0</v>
      </c>
      <c r="M545" s="293">
        <f t="shared" si="71"/>
        <v>27547.8</v>
      </c>
      <c r="N545" s="359">
        <f t="shared" si="72"/>
        <v>0</v>
      </c>
      <c r="O545" s="331"/>
      <c r="P545" s="61"/>
      <c r="Q545" s="294"/>
      <c r="R545" s="292"/>
      <c r="S545" s="303"/>
    </row>
    <row r="546" spans="1:19" s="36" customFormat="1" ht="14.4">
      <c r="A546" s="36">
        <f t="shared" si="69"/>
        <v>531</v>
      </c>
      <c r="B546" s="526"/>
      <c r="C546" s="36" t="str">
        <f>VLOOKUP('Employee Salary Payroll Tax '!B548,'Employee Salary Payroll Tax '!$D$1:$E$7,2,FALSE)</f>
        <v>NonUnion</v>
      </c>
      <c r="D546" s="61">
        <f t="shared" si="65"/>
        <v>2.98E-2</v>
      </c>
      <c r="E546" s="351">
        <f>'Employee Salary Payroll Tax '!N548</f>
        <v>67162.23</v>
      </c>
      <c r="F546" s="351">
        <f t="shared" si="66"/>
        <v>69163.664453999998</v>
      </c>
      <c r="G546" s="352"/>
      <c r="H546" s="351">
        <f t="shared" si="67"/>
        <v>0</v>
      </c>
      <c r="I546" s="351">
        <f t="shared" si="70"/>
        <v>2001.434454000002</v>
      </c>
      <c r="J546" s="351">
        <f t="shared" si="68"/>
        <v>0</v>
      </c>
      <c r="K546" s="293">
        <f>SUM('Employee Salary Payroll Tax '!I548:K548)</f>
        <v>53013.53</v>
      </c>
      <c r="L546" s="293">
        <f>'Employee Salary Payroll Tax '!H548</f>
        <v>985.55</v>
      </c>
      <c r="M546" s="293">
        <f t="shared" si="71"/>
        <v>13163.149999999998</v>
      </c>
      <c r="N546" s="359">
        <f t="shared" si="72"/>
        <v>0</v>
      </c>
      <c r="O546" s="331"/>
      <c r="P546" s="61"/>
      <c r="Q546" s="294"/>
      <c r="R546" s="292"/>
      <c r="S546" s="303"/>
    </row>
    <row r="547" spans="1:19" s="36" customFormat="1" ht="14.4">
      <c r="A547" s="36">
        <f t="shared" si="69"/>
        <v>532</v>
      </c>
      <c r="B547" s="526"/>
      <c r="C547" s="36" t="str">
        <f>VLOOKUP('Employee Salary Payroll Tax '!B549,'Employee Salary Payroll Tax '!$D$1:$E$7,2,FALSE)</f>
        <v>NonUnion</v>
      </c>
      <c r="D547" s="61">
        <f t="shared" si="65"/>
        <v>2.98E-2</v>
      </c>
      <c r="E547" s="351">
        <f>'Employee Salary Payroll Tax '!N549</f>
        <v>52235.9</v>
      </c>
      <c r="F547" s="351">
        <f t="shared" si="66"/>
        <v>53792.529820000003</v>
      </c>
      <c r="G547" s="352"/>
      <c r="H547" s="351">
        <f t="shared" si="67"/>
        <v>0</v>
      </c>
      <c r="I547" s="351">
        <f t="shared" si="70"/>
        <v>1556.6298200000019</v>
      </c>
      <c r="J547" s="351">
        <f t="shared" si="68"/>
        <v>0</v>
      </c>
      <c r="K547" s="293">
        <f>SUM('Employee Salary Payroll Tax '!I549:K549)</f>
        <v>5921.08</v>
      </c>
      <c r="L547" s="293">
        <f>'Employee Salary Payroll Tax '!H549</f>
        <v>0</v>
      </c>
      <c r="M547" s="293">
        <f t="shared" si="71"/>
        <v>46314.82</v>
      </c>
      <c r="N547" s="359">
        <f t="shared" si="72"/>
        <v>0</v>
      </c>
      <c r="O547" s="331"/>
      <c r="P547" s="61"/>
      <c r="Q547" s="294"/>
      <c r="R547" s="292"/>
      <c r="S547" s="303"/>
    </row>
    <row r="548" spans="1:19" s="36" customFormat="1" ht="14.4">
      <c r="A548" s="36">
        <f t="shared" si="69"/>
        <v>533</v>
      </c>
      <c r="B548" s="526"/>
      <c r="C548" s="36" t="str">
        <f>VLOOKUP('Employee Salary Payroll Tax '!B550,'Employee Salary Payroll Tax '!$D$1:$E$7,2,FALSE)</f>
        <v>NonUnion</v>
      </c>
      <c r="D548" s="61">
        <f t="shared" si="65"/>
        <v>2.98E-2</v>
      </c>
      <c r="E548" s="351">
        <f>'Employee Salary Payroll Tax '!N550</f>
        <v>91285.440000000002</v>
      </c>
      <c r="F548" s="351">
        <f t="shared" si="66"/>
        <v>94005.746112000008</v>
      </c>
      <c r="G548" s="352"/>
      <c r="H548" s="351">
        <f t="shared" si="67"/>
        <v>0</v>
      </c>
      <c r="I548" s="351">
        <f t="shared" si="70"/>
        <v>2720.3061120000057</v>
      </c>
      <c r="J548" s="351">
        <f t="shared" si="68"/>
        <v>0</v>
      </c>
      <c r="K548" s="293">
        <f>SUM('Employee Salary Payroll Tax '!I550:K550)</f>
        <v>1814.0200000000002</v>
      </c>
      <c r="L548" s="293">
        <f>'Employee Salary Payroll Tax '!H550</f>
        <v>0</v>
      </c>
      <c r="M548" s="293">
        <f t="shared" si="71"/>
        <v>89471.42</v>
      </c>
      <c r="N548" s="359">
        <f t="shared" si="72"/>
        <v>0</v>
      </c>
      <c r="O548" s="331"/>
      <c r="P548" s="61"/>
      <c r="Q548" s="294"/>
      <c r="R548" s="292"/>
      <c r="S548" s="303"/>
    </row>
    <row r="549" spans="1:19" s="36" customFormat="1" ht="14.4">
      <c r="A549" s="36">
        <f t="shared" si="69"/>
        <v>534</v>
      </c>
      <c r="B549" s="526"/>
      <c r="C549" s="36" t="str">
        <f>VLOOKUP('Employee Salary Payroll Tax '!B551,'Employee Salary Payroll Tax '!$D$1:$E$7,2,FALSE)</f>
        <v>IBEW</v>
      </c>
      <c r="D549" s="61">
        <f t="shared" si="65"/>
        <v>6.875E-3</v>
      </c>
      <c r="E549" s="351">
        <f>'Employee Salary Payroll Tax '!N551</f>
        <v>2734.78</v>
      </c>
      <c r="F549" s="351">
        <f t="shared" si="66"/>
        <v>2753.5816125000001</v>
      </c>
      <c r="G549" s="352"/>
      <c r="H549" s="351">
        <f t="shared" si="67"/>
        <v>4265.2199999999993</v>
      </c>
      <c r="I549" s="351">
        <f t="shared" si="70"/>
        <v>18.801612499999919</v>
      </c>
      <c r="J549" s="351">
        <f t="shared" si="68"/>
        <v>0.11280967499999951</v>
      </c>
      <c r="K549" s="293">
        <f>SUM('Employee Salary Payroll Tax '!I551:K551)</f>
        <v>2732.6600000000003</v>
      </c>
      <c r="L549" s="293">
        <f>'Employee Salary Payroll Tax '!H551</f>
        <v>0</v>
      </c>
      <c r="M549" s="293">
        <f t="shared" si="71"/>
        <v>2.1199999999998909</v>
      </c>
      <c r="N549" s="359">
        <f t="shared" si="72"/>
        <v>0.11272222495878149</v>
      </c>
      <c r="O549" s="331"/>
      <c r="P549" s="61"/>
      <c r="Q549" s="294"/>
      <c r="R549" s="292"/>
      <c r="S549" s="303"/>
    </row>
    <row r="550" spans="1:19" s="36" customFormat="1" ht="14.4">
      <c r="A550" s="36">
        <f t="shared" si="69"/>
        <v>535</v>
      </c>
      <c r="B550" s="526"/>
      <c r="C550" s="36" t="str">
        <f>VLOOKUP('Employee Salary Payroll Tax '!B552,'Employee Salary Payroll Tax '!$D$1:$E$7,2,FALSE)</f>
        <v>Not Assigned</v>
      </c>
      <c r="D550" s="61">
        <f t="shared" si="65"/>
        <v>0</v>
      </c>
      <c r="E550" s="351">
        <f>'Employee Salary Payroll Tax '!N552</f>
        <v>0.02</v>
      </c>
      <c r="F550" s="351">
        <f t="shared" si="66"/>
        <v>0.02</v>
      </c>
      <c r="G550" s="352"/>
      <c r="H550" s="351">
        <f t="shared" si="67"/>
        <v>6999.98</v>
      </c>
      <c r="I550" s="351">
        <f t="shared" si="70"/>
        <v>0</v>
      </c>
      <c r="J550" s="351">
        <f t="shared" si="68"/>
        <v>0</v>
      </c>
      <c r="K550" s="293">
        <f>SUM('Employee Salary Payroll Tax '!I552:K552)</f>
        <v>4.33</v>
      </c>
      <c r="L550" s="293">
        <f>'Employee Salary Payroll Tax '!H552</f>
        <v>0</v>
      </c>
      <c r="M550" s="293">
        <f t="shared" si="71"/>
        <v>-4.3100000000000005</v>
      </c>
      <c r="N550" s="359">
        <f t="shared" si="72"/>
        <v>0</v>
      </c>
      <c r="O550" s="331"/>
      <c r="P550" s="61"/>
      <c r="Q550" s="294"/>
      <c r="R550" s="292"/>
      <c r="S550" s="303"/>
    </row>
    <row r="551" spans="1:19" s="36" customFormat="1" ht="14.4">
      <c r="A551" s="36">
        <f t="shared" si="69"/>
        <v>536</v>
      </c>
      <c r="B551" s="526"/>
      <c r="C551" s="36" t="str">
        <f>VLOOKUP('Employee Salary Payroll Tax '!B553,'Employee Salary Payroll Tax '!$D$1:$E$7,2,FALSE)</f>
        <v>NonUnion</v>
      </c>
      <c r="D551" s="61">
        <f t="shared" si="65"/>
        <v>2.98E-2</v>
      </c>
      <c r="E551" s="351">
        <f>'Employee Salary Payroll Tax '!N553</f>
        <v>64089.58</v>
      </c>
      <c r="F551" s="351">
        <f t="shared" si="66"/>
        <v>65999.449484000012</v>
      </c>
      <c r="G551" s="352"/>
      <c r="H551" s="351">
        <f t="shared" si="67"/>
        <v>0</v>
      </c>
      <c r="I551" s="351">
        <f t="shared" si="70"/>
        <v>1909.8694840000098</v>
      </c>
      <c r="J551" s="351">
        <f t="shared" si="68"/>
        <v>0</v>
      </c>
      <c r="K551" s="293">
        <f>SUM('Employee Salary Payroll Tax '!I553:K553)</f>
        <v>39398.239999999998</v>
      </c>
      <c r="L551" s="293">
        <f>'Employee Salary Payroll Tax '!H553</f>
        <v>0</v>
      </c>
      <c r="M551" s="293">
        <f t="shared" si="71"/>
        <v>24691.340000000004</v>
      </c>
      <c r="N551" s="359">
        <f t="shared" si="72"/>
        <v>0</v>
      </c>
      <c r="O551" s="331"/>
      <c r="P551" s="61"/>
      <c r="Q551" s="294"/>
      <c r="R551" s="292"/>
      <c r="S551" s="303"/>
    </row>
    <row r="552" spans="1:19" s="36" customFormat="1" ht="14.4">
      <c r="A552" s="36">
        <f t="shared" si="69"/>
        <v>537</v>
      </c>
      <c r="B552" s="526"/>
      <c r="C552" s="36" t="str">
        <f>VLOOKUP('Employee Salary Payroll Tax '!B554,'Employee Salary Payroll Tax '!$D$1:$E$7,2,FALSE)</f>
        <v>NonUnion</v>
      </c>
      <c r="D552" s="61">
        <f t="shared" si="65"/>
        <v>2.98E-2</v>
      </c>
      <c r="E552" s="351">
        <f>'Employee Salary Payroll Tax '!N554</f>
        <v>43990.559999999998</v>
      </c>
      <c r="F552" s="351">
        <f t="shared" si="66"/>
        <v>45301.478688000003</v>
      </c>
      <c r="G552" s="352"/>
      <c r="H552" s="351">
        <f t="shared" si="67"/>
        <v>0</v>
      </c>
      <c r="I552" s="351">
        <f t="shared" si="70"/>
        <v>1310.9186880000052</v>
      </c>
      <c r="J552" s="351">
        <f t="shared" si="68"/>
        <v>0</v>
      </c>
      <c r="K552" s="293">
        <f>SUM('Employee Salary Payroll Tax '!I554:K554)</f>
        <v>14516.86</v>
      </c>
      <c r="L552" s="293">
        <f>'Employee Salary Payroll Tax '!H554</f>
        <v>0</v>
      </c>
      <c r="M552" s="293">
        <f t="shared" si="71"/>
        <v>29473.699999999997</v>
      </c>
      <c r="N552" s="359">
        <f t="shared" si="72"/>
        <v>0</v>
      </c>
      <c r="O552" s="331"/>
      <c r="P552" s="61"/>
      <c r="Q552" s="294"/>
      <c r="R552" s="292"/>
      <c r="S552" s="303"/>
    </row>
    <row r="553" spans="1:19" s="36" customFormat="1" ht="14.4">
      <c r="A553" s="36">
        <f t="shared" si="69"/>
        <v>538</v>
      </c>
      <c r="B553" s="526"/>
      <c r="C553" s="36" t="str">
        <f>VLOOKUP('Employee Salary Payroll Tax '!B555,'Employee Salary Payroll Tax '!$D$1:$E$7,2,FALSE)</f>
        <v>UA</v>
      </c>
      <c r="D553" s="61">
        <f t="shared" si="65"/>
        <v>0.03</v>
      </c>
      <c r="E553" s="351">
        <f>'Employee Salary Payroll Tax '!N555</f>
        <v>76322.78</v>
      </c>
      <c r="F553" s="351">
        <f t="shared" si="66"/>
        <v>78612.463400000008</v>
      </c>
      <c r="G553" s="352"/>
      <c r="H553" s="351">
        <f t="shared" si="67"/>
        <v>0</v>
      </c>
      <c r="I553" s="351">
        <f t="shared" si="70"/>
        <v>2289.683400000009</v>
      </c>
      <c r="J553" s="351">
        <f t="shared" si="68"/>
        <v>0</v>
      </c>
      <c r="K553" s="293">
        <f>SUM('Employee Salary Payroll Tax '!I555:K555)</f>
        <v>67127.790000000008</v>
      </c>
      <c r="L553" s="293">
        <f>'Employee Salary Payroll Tax '!H555</f>
        <v>2057.2800000000002</v>
      </c>
      <c r="M553" s="293">
        <f t="shared" si="71"/>
        <v>7137.70999999999</v>
      </c>
      <c r="N553" s="359">
        <f t="shared" si="72"/>
        <v>0</v>
      </c>
      <c r="O553" s="331"/>
      <c r="P553" s="61"/>
      <c r="Q553" s="294"/>
      <c r="R553" s="292"/>
      <c r="S553" s="303"/>
    </row>
    <row r="554" spans="1:19" s="36" customFormat="1" ht="14.4">
      <c r="A554" s="36">
        <f t="shared" si="69"/>
        <v>539</v>
      </c>
      <c r="B554" s="526"/>
      <c r="C554" s="36" t="str">
        <f>VLOOKUP('Employee Salary Payroll Tax '!B556,'Employee Salary Payroll Tax '!$D$1:$E$7,2,FALSE)</f>
        <v>UA</v>
      </c>
      <c r="D554" s="61">
        <f t="shared" si="65"/>
        <v>0.03</v>
      </c>
      <c r="E554" s="351">
        <f>'Employee Salary Payroll Tax '!N556</f>
        <v>91032</v>
      </c>
      <c r="F554" s="351">
        <f t="shared" si="66"/>
        <v>93762.96</v>
      </c>
      <c r="G554" s="352"/>
      <c r="H554" s="351">
        <f t="shared" si="67"/>
        <v>0</v>
      </c>
      <c r="I554" s="351">
        <f t="shared" si="70"/>
        <v>2730.9600000000064</v>
      </c>
      <c r="J554" s="351">
        <f t="shared" si="68"/>
        <v>0</v>
      </c>
      <c r="K554" s="293">
        <f>SUM('Employee Salary Payroll Tax '!I556:K556)</f>
        <v>88378.98</v>
      </c>
      <c r="L554" s="293">
        <f>'Employee Salary Payroll Tax '!H556</f>
        <v>0</v>
      </c>
      <c r="M554" s="293">
        <f t="shared" si="71"/>
        <v>2653.0200000000041</v>
      </c>
      <c r="N554" s="359">
        <f t="shared" si="72"/>
        <v>0</v>
      </c>
      <c r="O554" s="331"/>
      <c r="P554" s="61"/>
      <c r="Q554" s="294"/>
      <c r="R554" s="292"/>
      <c r="S554" s="303"/>
    </row>
    <row r="555" spans="1:19" s="36" customFormat="1" ht="14.4">
      <c r="A555" s="36">
        <f t="shared" si="69"/>
        <v>540</v>
      </c>
      <c r="B555" s="526"/>
      <c r="C555" s="36" t="str">
        <f>VLOOKUP('Employee Salary Payroll Tax '!B557,'Employee Salary Payroll Tax '!$D$1:$E$7,2,FALSE)</f>
        <v>NonUnion</v>
      </c>
      <c r="D555" s="61">
        <f t="shared" si="65"/>
        <v>2.98E-2</v>
      </c>
      <c r="E555" s="351">
        <f>'Employee Salary Payroll Tax '!N557</f>
        <v>-0.01</v>
      </c>
      <c r="F555" s="351">
        <f t="shared" si="66"/>
        <v>-1.0298E-2</v>
      </c>
      <c r="G555" s="352"/>
      <c r="H555" s="351">
        <f t="shared" si="67"/>
        <v>7000.01</v>
      </c>
      <c r="I555" s="351">
        <f t="shared" si="70"/>
        <v>-2.9799999999999965E-4</v>
      </c>
      <c r="J555" s="351">
        <f t="shared" si="68"/>
        <v>-1.787999999999998E-6</v>
      </c>
      <c r="K555" s="293">
        <f>SUM('Employee Salary Payroll Tax '!I557:K557)</f>
        <v>-0.01</v>
      </c>
      <c r="L555" s="293">
        <f>'Employee Salary Payroll Tax '!H557</f>
        <v>0</v>
      </c>
      <c r="M555" s="293">
        <f t="shared" si="71"/>
        <v>0</v>
      </c>
      <c r="N555" s="359">
        <f t="shared" si="72"/>
        <v>-1.7881788178817859E-6</v>
      </c>
      <c r="O555" s="331"/>
      <c r="P555" s="61"/>
      <c r="Q555" s="294"/>
      <c r="R555" s="292"/>
      <c r="S555" s="303"/>
    </row>
    <row r="556" spans="1:19" s="36" customFormat="1" ht="14.4">
      <c r="A556" s="36">
        <f t="shared" si="69"/>
        <v>541</v>
      </c>
      <c r="B556" s="526"/>
      <c r="C556" s="36" t="str">
        <f>VLOOKUP('Employee Salary Payroll Tax '!B558,'Employee Salary Payroll Tax '!$D$1:$E$7,2,FALSE)</f>
        <v>NonUnion</v>
      </c>
      <c r="D556" s="61">
        <f t="shared" si="65"/>
        <v>2.98E-2</v>
      </c>
      <c r="E556" s="351">
        <f>'Employee Salary Payroll Tax '!N558</f>
        <v>29331.84</v>
      </c>
      <c r="F556" s="351">
        <f t="shared" si="66"/>
        <v>30205.928832000001</v>
      </c>
      <c r="G556" s="352"/>
      <c r="H556" s="351">
        <f t="shared" si="67"/>
        <v>0</v>
      </c>
      <c r="I556" s="351">
        <f t="shared" si="70"/>
        <v>874.08883200000128</v>
      </c>
      <c r="J556" s="351">
        <f t="shared" si="68"/>
        <v>0</v>
      </c>
      <c r="K556" s="293">
        <f>SUM('Employee Salary Payroll Tax '!I558:K558)</f>
        <v>29331.84</v>
      </c>
      <c r="L556" s="293">
        <f>'Employee Salary Payroll Tax '!H558</f>
        <v>0</v>
      </c>
      <c r="M556" s="293">
        <f t="shared" si="71"/>
        <v>0</v>
      </c>
      <c r="N556" s="359">
        <f t="shared" si="72"/>
        <v>0</v>
      </c>
      <c r="O556" s="331"/>
      <c r="P556" s="61"/>
      <c r="Q556" s="294"/>
      <c r="R556" s="292"/>
      <c r="S556" s="303"/>
    </row>
    <row r="557" spans="1:19" s="36" customFormat="1" ht="14.4">
      <c r="A557" s="36">
        <f t="shared" si="69"/>
        <v>542</v>
      </c>
      <c r="B557" s="526"/>
      <c r="C557" s="36" t="str">
        <f>VLOOKUP('Employee Salary Payroll Tax '!B559,'Employee Salary Payroll Tax '!$D$1:$E$7,2,FALSE)</f>
        <v>NonUnion</v>
      </c>
      <c r="D557" s="61">
        <f t="shared" si="65"/>
        <v>2.98E-2</v>
      </c>
      <c r="E557" s="351">
        <f>'Employee Salary Payroll Tax '!N559</f>
        <v>69653.63</v>
      </c>
      <c r="F557" s="351">
        <f t="shared" si="66"/>
        <v>71729.308174000005</v>
      </c>
      <c r="G557" s="352"/>
      <c r="H557" s="351">
        <f t="shared" si="67"/>
        <v>0</v>
      </c>
      <c r="I557" s="351">
        <f t="shared" si="70"/>
        <v>2075.6781740000006</v>
      </c>
      <c r="J557" s="351">
        <f t="shared" si="68"/>
        <v>0</v>
      </c>
      <c r="K557" s="293">
        <f>SUM('Employee Salary Payroll Tax '!I559:K559)</f>
        <v>66867.489999999991</v>
      </c>
      <c r="L557" s="293">
        <f>'Employee Salary Payroll Tax '!H559</f>
        <v>0</v>
      </c>
      <c r="M557" s="293">
        <f t="shared" si="71"/>
        <v>2786.140000000014</v>
      </c>
      <c r="N557" s="359">
        <f t="shared" si="72"/>
        <v>0</v>
      </c>
      <c r="O557" s="331"/>
      <c r="P557" s="61"/>
      <c r="Q557" s="294"/>
      <c r="R557" s="292"/>
      <c r="S557" s="303"/>
    </row>
    <row r="558" spans="1:19" s="36" customFormat="1" ht="14.4">
      <c r="A558" s="36">
        <f t="shared" si="69"/>
        <v>543</v>
      </c>
      <c r="B558" s="526"/>
      <c r="C558" s="36" t="str">
        <f>VLOOKUP('Employee Salary Payroll Tax '!B560,'Employee Salary Payroll Tax '!$D$1:$E$7,2,FALSE)</f>
        <v>NonUnion</v>
      </c>
      <c r="D558" s="61">
        <f t="shared" si="65"/>
        <v>2.98E-2</v>
      </c>
      <c r="E558" s="351">
        <f>'Employee Salary Payroll Tax '!N560</f>
        <v>118317.34</v>
      </c>
      <c r="F558" s="351">
        <f t="shared" si="66"/>
        <v>121843.196732</v>
      </c>
      <c r="G558" s="352"/>
      <c r="H558" s="351">
        <f t="shared" si="67"/>
        <v>0</v>
      </c>
      <c r="I558" s="351">
        <f t="shared" si="70"/>
        <v>3525.8567320000002</v>
      </c>
      <c r="J558" s="351">
        <f t="shared" si="68"/>
        <v>0</v>
      </c>
      <c r="K558" s="293">
        <f>SUM('Employee Salary Payroll Tax '!I560:K560)</f>
        <v>64655.54</v>
      </c>
      <c r="L558" s="293">
        <f>'Employee Salary Payroll Tax '!H560</f>
        <v>0</v>
      </c>
      <c r="M558" s="293">
        <f t="shared" si="71"/>
        <v>53661.799999999996</v>
      </c>
      <c r="N558" s="359">
        <f t="shared" si="72"/>
        <v>0</v>
      </c>
      <c r="O558" s="331"/>
      <c r="P558" s="61"/>
      <c r="Q558" s="294"/>
      <c r="R558" s="292"/>
      <c r="S558" s="303"/>
    </row>
    <row r="559" spans="1:19" s="36" customFormat="1" ht="14.4">
      <c r="A559" s="36">
        <f t="shared" si="69"/>
        <v>544</v>
      </c>
      <c r="B559" s="526"/>
      <c r="C559" s="36" t="str">
        <f>VLOOKUP('Employee Salary Payroll Tax '!B561,'Employee Salary Payroll Tax '!$D$1:$E$7,2,FALSE)</f>
        <v>NonUnion</v>
      </c>
      <c r="D559" s="61">
        <f t="shared" si="65"/>
        <v>2.98E-2</v>
      </c>
      <c r="E559" s="351">
        <f>'Employee Salary Payroll Tax '!N561</f>
        <v>114509.51</v>
      </c>
      <c r="F559" s="351">
        <f t="shared" si="66"/>
        <v>117921.893398</v>
      </c>
      <c r="G559" s="352"/>
      <c r="H559" s="351">
        <f t="shared" si="67"/>
        <v>0</v>
      </c>
      <c r="I559" s="351">
        <f t="shared" si="70"/>
        <v>3412.3833980000054</v>
      </c>
      <c r="J559" s="351">
        <f t="shared" si="68"/>
        <v>0</v>
      </c>
      <c r="K559" s="293">
        <f>SUM('Employee Salary Payroll Tax '!I561:K561)</f>
        <v>32087.06</v>
      </c>
      <c r="L559" s="293">
        <f>'Employee Salary Payroll Tax '!H561</f>
        <v>3724.49</v>
      </c>
      <c r="M559" s="293">
        <f t="shared" si="71"/>
        <v>78697.959999999992</v>
      </c>
      <c r="N559" s="359">
        <f t="shared" si="72"/>
        <v>0</v>
      </c>
      <c r="O559" s="331"/>
      <c r="P559" s="61"/>
      <c r="Q559" s="294"/>
      <c r="R559" s="292"/>
      <c r="S559" s="303"/>
    </row>
    <row r="560" spans="1:19" s="36" customFormat="1" ht="14.4">
      <c r="A560" s="36">
        <f t="shared" si="69"/>
        <v>545</v>
      </c>
      <c r="B560" s="526"/>
      <c r="C560" s="36" t="str">
        <f>VLOOKUP('Employee Salary Payroll Tax '!B562,'Employee Salary Payroll Tax '!$D$1:$E$7,2,FALSE)</f>
        <v>UA</v>
      </c>
      <c r="D560" s="61">
        <f t="shared" si="65"/>
        <v>0.03</v>
      </c>
      <c r="E560" s="351">
        <f>'Employee Salary Payroll Tax '!N562</f>
        <v>74651</v>
      </c>
      <c r="F560" s="351">
        <f t="shared" si="66"/>
        <v>76890.53</v>
      </c>
      <c r="G560" s="352"/>
      <c r="H560" s="351">
        <f t="shared" si="67"/>
        <v>0</v>
      </c>
      <c r="I560" s="351">
        <f t="shared" si="70"/>
        <v>2239.5299999999988</v>
      </c>
      <c r="J560" s="351">
        <f t="shared" si="68"/>
        <v>0</v>
      </c>
      <c r="K560" s="293">
        <f>SUM('Employee Salary Payroll Tax '!I562:K562)</f>
        <v>67480.56</v>
      </c>
      <c r="L560" s="293">
        <f>'Employee Salary Payroll Tax '!H562</f>
        <v>1578.33</v>
      </c>
      <c r="M560" s="293">
        <f t="shared" si="71"/>
        <v>5592.1100000000024</v>
      </c>
      <c r="N560" s="359">
        <f t="shared" si="72"/>
        <v>0</v>
      </c>
      <c r="O560" s="331"/>
      <c r="P560" s="61"/>
      <c r="Q560" s="294"/>
      <c r="R560" s="292"/>
      <c r="S560" s="303"/>
    </row>
    <row r="561" spans="1:19" s="36" customFormat="1" ht="14.4">
      <c r="A561" s="36">
        <f t="shared" si="69"/>
        <v>546</v>
      </c>
      <c r="B561" s="526"/>
      <c r="C561" s="36" t="str">
        <f>VLOOKUP('Employee Salary Payroll Tax '!B563,'Employee Salary Payroll Tax '!$D$1:$E$7,2,FALSE)</f>
        <v>IBEW</v>
      </c>
      <c r="D561" s="61">
        <f t="shared" si="65"/>
        <v>6.875E-3</v>
      </c>
      <c r="E561" s="351">
        <f>'Employee Salary Payroll Tax '!N563</f>
        <v>8475.16</v>
      </c>
      <c r="F561" s="351">
        <f t="shared" si="66"/>
        <v>8533.4267249999994</v>
      </c>
      <c r="G561" s="352"/>
      <c r="H561" s="351">
        <f t="shared" si="67"/>
        <v>0</v>
      </c>
      <c r="I561" s="351">
        <f t="shared" si="70"/>
        <v>58.266724999999497</v>
      </c>
      <c r="J561" s="351">
        <f t="shared" si="68"/>
        <v>0</v>
      </c>
      <c r="K561" s="293">
        <f>SUM('Employee Salary Payroll Tax '!I563:K563)</f>
        <v>8491.57</v>
      </c>
      <c r="L561" s="293">
        <f>'Employee Salary Payroll Tax '!H563</f>
        <v>-1.95</v>
      </c>
      <c r="M561" s="293">
        <f t="shared" si="71"/>
        <v>-14.459999999999855</v>
      </c>
      <c r="N561" s="359">
        <f t="shared" si="72"/>
        <v>0</v>
      </c>
      <c r="O561" s="331"/>
      <c r="P561" s="61"/>
      <c r="Q561" s="294"/>
      <c r="R561" s="292"/>
      <c r="S561" s="303"/>
    </row>
    <row r="562" spans="1:19" s="36" customFormat="1" ht="14.4">
      <c r="A562" s="36">
        <f t="shared" si="69"/>
        <v>547</v>
      </c>
      <c r="B562" s="526"/>
      <c r="C562" s="36" t="str">
        <f>VLOOKUP('Employee Salary Payroll Tax '!B564,'Employee Salary Payroll Tax '!$D$1:$E$7,2,FALSE)</f>
        <v>Not Assigned</v>
      </c>
      <c r="D562" s="61">
        <f t="shared" si="65"/>
        <v>0</v>
      </c>
      <c r="E562" s="351">
        <f>'Employee Salary Payroll Tax '!N564</f>
        <v>-0.1</v>
      </c>
      <c r="F562" s="351">
        <f t="shared" si="66"/>
        <v>-0.1</v>
      </c>
      <c r="G562" s="352"/>
      <c r="H562" s="351">
        <f t="shared" si="67"/>
        <v>7000.1</v>
      </c>
      <c r="I562" s="351">
        <f t="shared" si="70"/>
        <v>0</v>
      </c>
      <c r="J562" s="351">
        <f t="shared" si="68"/>
        <v>0</v>
      </c>
      <c r="K562" s="293">
        <f>SUM('Employee Salary Payroll Tax '!I564:K564)</f>
        <v>4.75</v>
      </c>
      <c r="L562" s="293">
        <f>'Employee Salary Payroll Tax '!H564</f>
        <v>-0.36</v>
      </c>
      <c r="M562" s="293">
        <f t="shared" si="71"/>
        <v>-4.4899999999999993</v>
      </c>
      <c r="N562" s="359">
        <f t="shared" si="72"/>
        <v>0</v>
      </c>
      <c r="O562" s="331"/>
      <c r="P562" s="61"/>
      <c r="Q562" s="294"/>
      <c r="R562" s="292"/>
      <c r="S562" s="303"/>
    </row>
    <row r="563" spans="1:19" s="36" customFormat="1" ht="14.4">
      <c r="A563" s="36">
        <f t="shared" si="69"/>
        <v>548</v>
      </c>
      <c r="B563" s="526"/>
      <c r="C563" s="36" t="str">
        <f>VLOOKUP('Employee Salary Payroll Tax '!B565,'Employee Salary Payroll Tax '!$D$1:$E$7,2,FALSE)</f>
        <v>NonUnion</v>
      </c>
      <c r="D563" s="61">
        <f t="shared" si="65"/>
        <v>2.98E-2</v>
      </c>
      <c r="E563" s="351">
        <f>'Employee Salary Payroll Tax '!N565</f>
        <v>90196.32</v>
      </c>
      <c r="F563" s="351">
        <f t="shared" si="66"/>
        <v>92884.17033600001</v>
      </c>
      <c r="G563" s="352"/>
      <c r="H563" s="351">
        <f t="shared" si="67"/>
        <v>0</v>
      </c>
      <c r="I563" s="351">
        <f t="shared" si="70"/>
        <v>2687.8503360000032</v>
      </c>
      <c r="J563" s="351">
        <f t="shared" si="68"/>
        <v>0</v>
      </c>
      <c r="K563" s="293">
        <f>SUM('Employee Salary Payroll Tax '!I565:K565)</f>
        <v>90196.32</v>
      </c>
      <c r="L563" s="293">
        <f>'Employee Salary Payroll Tax '!H565</f>
        <v>0</v>
      </c>
      <c r="M563" s="293">
        <f t="shared" si="71"/>
        <v>0</v>
      </c>
      <c r="N563" s="359">
        <f t="shared" si="72"/>
        <v>0</v>
      </c>
      <c r="O563" s="331"/>
      <c r="P563" s="61"/>
      <c r="Q563" s="294"/>
      <c r="R563" s="292"/>
      <c r="S563" s="303"/>
    </row>
    <row r="564" spans="1:19" s="36" customFormat="1" ht="14.4">
      <c r="A564" s="36">
        <f t="shared" si="69"/>
        <v>549</v>
      </c>
      <c r="B564" s="526"/>
      <c r="C564" s="36" t="str">
        <f>VLOOKUP('Employee Salary Payroll Tax '!B566,'Employee Salary Payroll Tax '!$D$1:$E$7,2,FALSE)</f>
        <v>UA</v>
      </c>
      <c r="D564" s="61">
        <f t="shared" si="65"/>
        <v>0.03</v>
      </c>
      <c r="E564" s="351">
        <f>'Employee Salary Payroll Tax '!N566</f>
        <v>73917.320000000007</v>
      </c>
      <c r="F564" s="351">
        <f t="shared" si="66"/>
        <v>76134.839600000007</v>
      </c>
      <c r="G564" s="352"/>
      <c r="H564" s="351">
        <f t="shared" si="67"/>
        <v>0</v>
      </c>
      <c r="I564" s="351">
        <f t="shared" si="70"/>
        <v>2217.5195999999996</v>
      </c>
      <c r="J564" s="351">
        <f t="shared" si="68"/>
        <v>0</v>
      </c>
      <c r="K564" s="293">
        <f>SUM('Employee Salary Payroll Tax '!I566:K566)</f>
        <v>65802.12</v>
      </c>
      <c r="L564" s="293">
        <f>'Employee Salary Payroll Tax '!H566</f>
        <v>1849.02</v>
      </c>
      <c r="M564" s="293">
        <f t="shared" si="71"/>
        <v>6266.1800000000112</v>
      </c>
      <c r="N564" s="359">
        <f t="shared" si="72"/>
        <v>0</v>
      </c>
      <c r="O564" s="331"/>
      <c r="P564" s="61"/>
      <c r="Q564" s="294"/>
      <c r="R564" s="292"/>
      <c r="S564" s="303"/>
    </row>
    <row r="565" spans="1:19" s="36" customFormat="1" ht="14.4">
      <c r="A565" s="36">
        <f t="shared" si="69"/>
        <v>550</v>
      </c>
      <c r="B565" s="526"/>
      <c r="C565" s="36" t="str">
        <f>VLOOKUP('Employee Salary Payroll Tax '!B567,'Employee Salary Payroll Tax '!$D$1:$E$7,2,FALSE)</f>
        <v>NonUnion</v>
      </c>
      <c r="D565" s="61">
        <f t="shared" si="65"/>
        <v>2.98E-2</v>
      </c>
      <c r="E565" s="351">
        <f>'Employee Salary Payroll Tax '!N567</f>
        <v>58504.94</v>
      </c>
      <c r="F565" s="351">
        <f t="shared" si="66"/>
        <v>60248.387212000009</v>
      </c>
      <c r="G565" s="352"/>
      <c r="H565" s="351">
        <f t="shared" si="67"/>
        <v>0</v>
      </c>
      <c r="I565" s="351">
        <f t="shared" si="70"/>
        <v>1743.4472120000064</v>
      </c>
      <c r="J565" s="351">
        <f t="shared" si="68"/>
        <v>0</v>
      </c>
      <c r="K565" s="293">
        <f>SUM('Employee Salary Payroll Tax '!I567:K567)</f>
        <v>13357.17</v>
      </c>
      <c r="L565" s="293">
        <f>'Employee Salary Payroll Tax '!H567</f>
        <v>0</v>
      </c>
      <c r="M565" s="293">
        <f t="shared" si="71"/>
        <v>45147.770000000004</v>
      </c>
      <c r="N565" s="359">
        <f t="shared" si="72"/>
        <v>0</v>
      </c>
      <c r="O565" s="331"/>
      <c r="P565" s="61"/>
      <c r="Q565" s="294"/>
      <c r="R565" s="292"/>
      <c r="S565" s="303"/>
    </row>
    <row r="566" spans="1:19" s="36" customFormat="1" ht="14.4">
      <c r="A566" s="36">
        <f t="shared" si="69"/>
        <v>551</v>
      </c>
      <c r="B566" s="526"/>
      <c r="C566" s="36" t="str">
        <f>VLOOKUP('Employee Salary Payroll Tax '!B568,'Employee Salary Payroll Tax '!$D$1:$E$7,2,FALSE)</f>
        <v>IBEW</v>
      </c>
      <c r="D566" s="61">
        <f t="shared" si="65"/>
        <v>6.875E-3</v>
      </c>
      <c r="E566" s="351">
        <f>'Employee Salary Payroll Tax '!N568</f>
        <v>34302.58</v>
      </c>
      <c r="F566" s="351">
        <f t="shared" si="66"/>
        <v>34538.4102375</v>
      </c>
      <c r="G566" s="352"/>
      <c r="H566" s="351">
        <f t="shared" si="67"/>
        <v>0</v>
      </c>
      <c r="I566" s="351">
        <f t="shared" si="70"/>
        <v>235.83023749999847</v>
      </c>
      <c r="J566" s="351">
        <f t="shared" si="68"/>
        <v>0</v>
      </c>
      <c r="K566" s="293">
        <f>SUM('Employee Salary Payroll Tax '!I568:K568)</f>
        <v>-2677.95</v>
      </c>
      <c r="L566" s="293">
        <f>'Employee Salary Payroll Tax '!H568</f>
        <v>0</v>
      </c>
      <c r="M566" s="293">
        <f t="shared" si="71"/>
        <v>36980.53</v>
      </c>
      <c r="N566" s="359">
        <f t="shared" si="72"/>
        <v>0</v>
      </c>
      <c r="O566" s="331"/>
      <c r="P566" s="61"/>
      <c r="Q566" s="294"/>
      <c r="R566" s="292"/>
      <c r="S566" s="303"/>
    </row>
    <row r="567" spans="1:19" s="36" customFormat="1" ht="14.4">
      <c r="A567" s="36">
        <f t="shared" si="69"/>
        <v>552</v>
      </c>
      <c r="B567" s="526"/>
      <c r="C567" s="36" t="str">
        <f>VLOOKUP('Employee Salary Payroll Tax '!B569,'Employee Salary Payroll Tax '!$D$1:$E$7,2,FALSE)</f>
        <v>NonUnion</v>
      </c>
      <c r="D567" s="61">
        <f t="shared" si="65"/>
        <v>2.98E-2</v>
      </c>
      <c r="E567" s="351">
        <f>'Employee Salary Payroll Tax '!N569</f>
        <v>8504.99</v>
      </c>
      <c r="F567" s="351">
        <f t="shared" si="66"/>
        <v>8758.4387019999995</v>
      </c>
      <c r="G567" s="352"/>
      <c r="H567" s="351">
        <f t="shared" si="67"/>
        <v>0</v>
      </c>
      <c r="I567" s="351">
        <f t="shared" si="70"/>
        <v>253.44870199999968</v>
      </c>
      <c r="J567" s="351">
        <f t="shared" si="68"/>
        <v>0</v>
      </c>
      <c r="K567" s="293">
        <f>SUM('Employee Salary Payroll Tax '!I569:K569)</f>
        <v>914.75</v>
      </c>
      <c r="L567" s="293">
        <f>'Employee Salary Payroll Tax '!H569</f>
        <v>0</v>
      </c>
      <c r="M567" s="293">
        <f t="shared" si="71"/>
        <v>7590.24</v>
      </c>
      <c r="N567" s="359">
        <f t="shared" si="72"/>
        <v>0</v>
      </c>
      <c r="O567" s="331"/>
      <c r="P567" s="61"/>
      <c r="Q567" s="294"/>
      <c r="R567" s="292"/>
      <c r="S567" s="303"/>
    </row>
    <row r="568" spans="1:19" s="36" customFormat="1" ht="14.4">
      <c r="A568" s="36">
        <f t="shared" si="69"/>
        <v>553</v>
      </c>
      <c r="B568" s="526"/>
      <c r="C568" s="36" t="str">
        <f>VLOOKUP('Employee Salary Payroll Tax '!B570,'Employee Salary Payroll Tax '!$D$1:$E$7,2,FALSE)</f>
        <v>NonUnion</v>
      </c>
      <c r="D568" s="61">
        <f t="shared" si="65"/>
        <v>2.98E-2</v>
      </c>
      <c r="E568" s="351">
        <f>'Employee Salary Payroll Tax '!N570</f>
        <v>94324.41</v>
      </c>
      <c r="F568" s="351">
        <f t="shared" si="66"/>
        <v>97135.277418000012</v>
      </c>
      <c r="G568" s="352"/>
      <c r="H568" s="351">
        <f t="shared" si="67"/>
        <v>0</v>
      </c>
      <c r="I568" s="351">
        <f t="shared" si="70"/>
        <v>2810.8674180000089</v>
      </c>
      <c r="J568" s="351">
        <f t="shared" si="68"/>
        <v>0</v>
      </c>
      <c r="K568" s="293">
        <f>SUM('Employee Salary Payroll Tax '!I570:K570)</f>
        <v>93644.57</v>
      </c>
      <c r="L568" s="293">
        <f>'Employee Salary Payroll Tax '!H570</f>
        <v>0</v>
      </c>
      <c r="M568" s="293">
        <f t="shared" si="71"/>
        <v>679.83999999999651</v>
      </c>
      <c r="N568" s="359">
        <f t="shared" si="72"/>
        <v>0</v>
      </c>
      <c r="O568" s="331"/>
      <c r="P568" s="61"/>
      <c r="Q568" s="294"/>
      <c r="R568" s="292"/>
      <c r="S568" s="303"/>
    </row>
    <row r="569" spans="1:19" s="36" customFormat="1" ht="14.4">
      <c r="A569" s="36">
        <f t="shared" si="69"/>
        <v>554</v>
      </c>
      <c r="B569" s="526"/>
      <c r="C569" s="36" t="str">
        <f>VLOOKUP('Employee Salary Payroll Tax '!B571,'Employee Salary Payroll Tax '!$D$1:$E$7,2,FALSE)</f>
        <v>UA</v>
      </c>
      <c r="D569" s="61">
        <f t="shared" si="65"/>
        <v>0.03</v>
      </c>
      <c r="E569" s="351">
        <f>'Employee Salary Payroll Tax '!N571</f>
        <v>50811.18</v>
      </c>
      <c r="F569" s="351">
        <f t="shared" si="66"/>
        <v>52335.515400000004</v>
      </c>
      <c r="G569" s="352"/>
      <c r="H569" s="351">
        <f t="shared" si="67"/>
        <v>0</v>
      </c>
      <c r="I569" s="351">
        <f t="shared" si="70"/>
        <v>1524.3354000000036</v>
      </c>
      <c r="J569" s="351">
        <f t="shared" si="68"/>
        <v>0</v>
      </c>
      <c r="K569" s="293">
        <f>SUM('Employee Salary Payroll Tax '!I571:K571)</f>
        <v>15751.679999999998</v>
      </c>
      <c r="L569" s="293">
        <f>'Employee Salary Payroll Tax '!H571</f>
        <v>0</v>
      </c>
      <c r="M569" s="293">
        <f t="shared" si="71"/>
        <v>35059.5</v>
      </c>
      <c r="N569" s="359">
        <f t="shared" si="72"/>
        <v>0</v>
      </c>
      <c r="O569" s="331"/>
      <c r="P569" s="61"/>
      <c r="Q569" s="294"/>
      <c r="R569" s="292"/>
      <c r="S569" s="303"/>
    </row>
    <row r="570" spans="1:19" s="36" customFormat="1" ht="14.4">
      <c r="A570" s="36">
        <f t="shared" si="69"/>
        <v>555</v>
      </c>
      <c r="B570" s="526"/>
      <c r="C570" s="36" t="str">
        <f>VLOOKUP('Employee Salary Payroll Tax '!B572,'Employee Salary Payroll Tax '!$D$1:$E$7,2,FALSE)</f>
        <v>NonUnion</v>
      </c>
      <c r="D570" s="61">
        <f t="shared" si="65"/>
        <v>2.98E-2</v>
      </c>
      <c r="E570" s="351">
        <f>'Employee Salary Payroll Tax '!N572</f>
        <v>44137.48</v>
      </c>
      <c r="F570" s="351">
        <f t="shared" si="66"/>
        <v>45452.776904000006</v>
      </c>
      <c r="G570" s="352"/>
      <c r="H570" s="351">
        <f t="shared" si="67"/>
        <v>0</v>
      </c>
      <c r="I570" s="351">
        <f t="shared" si="70"/>
        <v>1315.2969040000025</v>
      </c>
      <c r="J570" s="351">
        <f t="shared" si="68"/>
        <v>0</v>
      </c>
      <c r="K570" s="293">
        <f>SUM('Employee Salary Payroll Tax '!I572:K572)</f>
        <v>44097.22</v>
      </c>
      <c r="L570" s="293">
        <f>'Employee Salary Payroll Tax '!H572</f>
        <v>0.45</v>
      </c>
      <c r="M570" s="293">
        <f t="shared" si="71"/>
        <v>39.810000000002034</v>
      </c>
      <c r="N570" s="359">
        <f t="shared" si="72"/>
        <v>0</v>
      </c>
      <c r="O570" s="331"/>
      <c r="P570" s="61"/>
      <c r="Q570" s="294"/>
      <c r="R570" s="292"/>
      <c r="S570" s="303"/>
    </row>
    <row r="571" spans="1:19" s="36" customFormat="1" ht="14.4">
      <c r="A571" s="36">
        <f t="shared" si="69"/>
        <v>556</v>
      </c>
      <c r="B571" s="526"/>
      <c r="C571" s="36" t="str">
        <f>VLOOKUP('Employee Salary Payroll Tax '!B573,'Employee Salary Payroll Tax '!$D$1:$E$7,2,FALSE)</f>
        <v>NonUnion</v>
      </c>
      <c r="D571" s="61">
        <f t="shared" si="65"/>
        <v>2.98E-2</v>
      </c>
      <c r="E571" s="351">
        <f>'Employee Salary Payroll Tax '!N573</f>
        <v>61023.27</v>
      </c>
      <c r="F571" s="351">
        <f t="shared" si="66"/>
        <v>62841.763445999997</v>
      </c>
      <c r="G571" s="352"/>
      <c r="H571" s="351">
        <f t="shared" si="67"/>
        <v>0</v>
      </c>
      <c r="I571" s="351">
        <f t="shared" si="70"/>
        <v>1818.4934460000004</v>
      </c>
      <c r="J571" s="351">
        <f t="shared" si="68"/>
        <v>0</v>
      </c>
      <c r="K571" s="293">
        <f>SUM('Employee Salary Payroll Tax '!I573:K573)</f>
        <v>7672.5899999999992</v>
      </c>
      <c r="L571" s="293">
        <f>'Employee Salary Payroll Tax '!H573</f>
        <v>0</v>
      </c>
      <c r="M571" s="293">
        <f t="shared" si="71"/>
        <v>53350.68</v>
      </c>
      <c r="N571" s="359">
        <f t="shared" si="72"/>
        <v>0</v>
      </c>
      <c r="O571" s="331"/>
      <c r="P571" s="61"/>
      <c r="Q571" s="294"/>
      <c r="R571" s="292"/>
      <c r="S571" s="303"/>
    </row>
    <row r="572" spans="1:19" s="36" customFormat="1" ht="14.4">
      <c r="A572" s="36">
        <f t="shared" si="69"/>
        <v>557</v>
      </c>
      <c r="B572" s="526"/>
      <c r="C572" s="36" t="str">
        <f>VLOOKUP('Employee Salary Payroll Tax '!B574,'Employee Salary Payroll Tax '!$D$1:$E$7,2,FALSE)</f>
        <v>NonUnion</v>
      </c>
      <c r="D572" s="61">
        <f t="shared" si="65"/>
        <v>2.98E-2</v>
      </c>
      <c r="E572" s="351">
        <f>'Employee Salary Payroll Tax '!N574</f>
        <v>83184.87</v>
      </c>
      <c r="F572" s="351">
        <f t="shared" si="66"/>
        <v>85663.779125999994</v>
      </c>
      <c r="G572" s="352"/>
      <c r="H572" s="351">
        <f t="shared" si="67"/>
        <v>0</v>
      </c>
      <c r="I572" s="351">
        <f t="shared" si="70"/>
        <v>2478.9091259999987</v>
      </c>
      <c r="J572" s="351">
        <f t="shared" si="68"/>
        <v>0</v>
      </c>
      <c r="K572" s="293">
        <f>SUM('Employee Salary Payroll Tax '!I574:K574)</f>
        <v>73153.409999999989</v>
      </c>
      <c r="L572" s="293">
        <f>'Employee Salary Payroll Tax '!H574</f>
        <v>0</v>
      </c>
      <c r="M572" s="293">
        <f t="shared" si="71"/>
        <v>10031.460000000006</v>
      </c>
      <c r="N572" s="359">
        <f t="shared" si="72"/>
        <v>0</v>
      </c>
      <c r="O572" s="331"/>
      <c r="P572" s="61"/>
      <c r="Q572" s="294"/>
      <c r="R572" s="292"/>
      <c r="S572" s="303"/>
    </row>
    <row r="573" spans="1:19" s="36" customFormat="1" ht="14.4">
      <c r="A573" s="36">
        <f t="shared" si="69"/>
        <v>558</v>
      </c>
      <c r="B573" s="526"/>
      <c r="C573" s="36" t="str">
        <f>VLOOKUP('Employee Salary Payroll Tax '!B575,'Employee Salary Payroll Tax '!$D$1:$E$7,2,FALSE)</f>
        <v>NonUnion</v>
      </c>
      <c r="D573" s="61">
        <f t="shared" si="65"/>
        <v>2.98E-2</v>
      </c>
      <c r="E573" s="351">
        <f>'Employee Salary Payroll Tax '!N575</f>
        <v>64954.16</v>
      </c>
      <c r="F573" s="351">
        <f t="shared" si="66"/>
        <v>66889.793968000013</v>
      </c>
      <c r="G573" s="352"/>
      <c r="H573" s="351">
        <f t="shared" si="67"/>
        <v>0</v>
      </c>
      <c r="I573" s="351">
        <f t="shared" si="70"/>
        <v>1935.6339680000092</v>
      </c>
      <c r="J573" s="351">
        <f t="shared" si="68"/>
        <v>0</v>
      </c>
      <c r="K573" s="293">
        <f>SUM('Employee Salary Payroll Tax '!I575:K575)</f>
        <v>12935.679999999998</v>
      </c>
      <c r="L573" s="293">
        <f>'Employee Salary Payroll Tax '!H575</f>
        <v>0</v>
      </c>
      <c r="M573" s="293">
        <f t="shared" si="71"/>
        <v>52018.48</v>
      </c>
      <c r="N573" s="359">
        <f t="shared" si="72"/>
        <v>0</v>
      </c>
      <c r="O573" s="331"/>
      <c r="P573" s="61"/>
      <c r="Q573" s="294"/>
      <c r="R573" s="292"/>
      <c r="S573" s="303"/>
    </row>
    <row r="574" spans="1:19" s="36" customFormat="1" ht="14.4">
      <c r="A574" s="36">
        <f t="shared" si="69"/>
        <v>559</v>
      </c>
      <c r="B574" s="526"/>
      <c r="C574" s="36" t="str">
        <f>VLOOKUP('Employee Salary Payroll Tax '!B576,'Employee Salary Payroll Tax '!$D$1:$E$7,2,FALSE)</f>
        <v>UA</v>
      </c>
      <c r="D574" s="61">
        <f t="shared" si="65"/>
        <v>0.03</v>
      </c>
      <c r="E574" s="351">
        <f>'Employee Salary Payroll Tax '!N576</f>
        <v>86674.46</v>
      </c>
      <c r="F574" s="351">
        <f t="shared" si="66"/>
        <v>89274.693800000008</v>
      </c>
      <c r="G574" s="352"/>
      <c r="H574" s="351">
        <f t="shared" si="67"/>
        <v>0</v>
      </c>
      <c r="I574" s="351">
        <f t="shared" si="70"/>
        <v>2600.2338000000018</v>
      </c>
      <c r="J574" s="351">
        <f t="shared" si="68"/>
        <v>0</v>
      </c>
      <c r="K574" s="293">
        <f>SUM('Employee Salary Payroll Tax '!I576:K576)</f>
        <v>66684.95</v>
      </c>
      <c r="L574" s="293">
        <f>'Employee Salary Payroll Tax '!H576</f>
        <v>0</v>
      </c>
      <c r="M574" s="293">
        <f t="shared" si="71"/>
        <v>19989.510000000009</v>
      </c>
      <c r="N574" s="359">
        <f t="shared" si="72"/>
        <v>0</v>
      </c>
      <c r="O574" s="331"/>
      <c r="P574" s="61"/>
      <c r="Q574" s="294"/>
      <c r="R574" s="292"/>
      <c r="S574" s="303"/>
    </row>
    <row r="575" spans="1:19" s="36" customFormat="1" ht="14.4">
      <c r="A575" s="36">
        <f t="shared" si="69"/>
        <v>560</v>
      </c>
      <c r="B575" s="526"/>
      <c r="C575" s="36" t="str">
        <f>VLOOKUP('Employee Salary Payroll Tax '!B577,'Employee Salary Payroll Tax '!$D$1:$E$7,2,FALSE)</f>
        <v>NonUnion</v>
      </c>
      <c r="D575" s="61">
        <f t="shared" si="65"/>
        <v>2.98E-2</v>
      </c>
      <c r="E575" s="351">
        <f>'Employee Salary Payroll Tax '!N577</f>
        <v>15058.48</v>
      </c>
      <c r="F575" s="351">
        <f t="shared" si="66"/>
        <v>15507.222704</v>
      </c>
      <c r="G575" s="352"/>
      <c r="H575" s="351">
        <f t="shared" si="67"/>
        <v>0</v>
      </c>
      <c r="I575" s="351">
        <f t="shared" si="70"/>
        <v>448.74270400000023</v>
      </c>
      <c r="J575" s="351">
        <f t="shared" si="68"/>
        <v>0</v>
      </c>
      <c r="K575" s="293">
        <f>SUM('Employee Salary Payroll Tax '!I577:K577)</f>
        <v>14456.14</v>
      </c>
      <c r="L575" s="293">
        <f>'Employee Salary Payroll Tax '!H577</f>
        <v>0</v>
      </c>
      <c r="M575" s="293">
        <f t="shared" si="71"/>
        <v>602.34000000000015</v>
      </c>
      <c r="N575" s="359">
        <f t="shared" si="72"/>
        <v>0</v>
      </c>
      <c r="O575" s="331"/>
      <c r="P575" s="61"/>
      <c r="Q575" s="294"/>
      <c r="R575" s="292"/>
      <c r="S575" s="303"/>
    </row>
    <row r="576" spans="1:19" s="36" customFormat="1" ht="14.4">
      <c r="A576" s="36">
        <f t="shared" si="69"/>
        <v>561</v>
      </c>
      <c r="B576" s="526"/>
      <c r="C576" s="36" t="str">
        <f>VLOOKUP('Employee Salary Payroll Tax '!B578,'Employee Salary Payroll Tax '!$D$1:$E$7,2,FALSE)</f>
        <v>IBEW</v>
      </c>
      <c r="D576" s="61">
        <f t="shared" si="65"/>
        <v>6.875E-3</v>
      </c>
      <c r="E576" s="351">
        <f>'Employee Salary Payroll Tax '!N578</f>
        <v>54230.44</v>
      </c>
      <c r="F576" s="351">
        <f t="shared" si="66"/>
        <v>54603.274275000003</v>
      </c>
      <c r="G576" s="352"/>
      <c r="H576" s="351">
        <f t="shared" si="67"/>
        <v>0</v>
      </c>
      <c r="I576" s="351">
        <f t="shared" si="70"/>
        <v>372.83427500000107</v>
      </c>
      <c r="J576" s="351">
        <f t="shared" si="68"/>
        <v>0</v>
      </c>
      <c r="K576" s="293">
        <f>SUM('Employee Salary Payroll Tax '!I578:K578)</f>
        <v>54230.44</v>
      </c>
      <c r="L576" s="293">
        <f>'Employee Salary Payroll Tax '!H578</f>
        <v>0</v>
      </c>
      <c r="M576" s="293">
        <f t="shared" si="71"/>
        <v>0</v>
      </c>
      <c r="N576" s="359">
        <f t="shared" si="72"/>
        <v>0</v>
      </c>
      <c r="O576" s="331"/>
      <c r="P576" s="61"/>
      <c r="Q576" s="294"/>
      <c r="R576" s="292"/>
      <c r="S576" s="303"/>
    </row>
    <row r="577" spans="1:19" s="36" customFormat="1" ht="14.4">
      <c r="A577" s="36">
        <f t="shared" si="69"/>
        <v>562</v>
      </c>
      <c r="B577" s="526"/>
      <c r="C577" s="36" t="str">
        <f>VLOOKUP('Employee Salary Payroll Tax '!B579,'Employee Salary Payroll Tax '!$D$1:$E$7,2,FALSE)</f>
        <v>NonUnion</v>
      </c>
      <c r="D577" s="61">
        <f t="shared" si="65"/>
        <v>2.98E-2</v>
      </c>
      <c r="E577" s="351">
        <f>'Employee Salary Payroll Tax '!N579</f>
        <v>27804.81</v>
      </c>
      <c r="F577" s="351">
        <f t="shared" si="66"/>
        <v>28633.393338000002</v>
      </c>
      <c r="G577" s="352"/>
      <c r="H577" s="351">
        <f t="shared" si="67"/>
        <v>0</v>
      </c>
      <c r="I577" s="351">
        <f t="shared" si="70"/>
        <v>828.58333800000037</v>
      </c>
      <c r="J577" s="351">
        <f t="shared" si="68"/>
        <v>0</v>
      </c>
      <c r="K577" s="293">
        <f>SUM('Employee Salary Payroll Tax '!I579:K579)</f>
        <v>23382.010000000002</v>
      </c>
      <c r="L577" s="293">
        <f>'Employee Salary Payroll Tax '!H579</f>
        <v>0</v>
      </c>
      <c r="M577" s="293">
        <f t="shared" si="71"/>
        <v>4422.7999999999993</v>
      </c>
      <c r="N577" s="359">
        <f t="shared" si="72"/>
        <v>0</v>
      </c>
      <c r="O577" s="331"/>
      <c r="P577" s="61"/>
      <c r="Q577" s="294"/>
      <c r="R577" s="292"/>
      <c r="S577" s="303"/>
    </row>
    <row r="578" spans="1:19" s="36" customFormat="1" ht="14.4">
      <c r="A578" s="36">
        <f t="shared" si="69"/>
        <v>563</v>
      </c>
      <c r="B578" s="526"/>
      <c r="C578" s="36" t="str">
        <f>VLOOKUP('Employee Salary Payroll Tax '!B580,'Employee Salary Payroll Tax '!$D$1:$E$7,2,FALSE)</f>
        <v>NonUnion</v>
      </c>
      <c r="D578" s="61">
        <f t="shared" si="65"/>
        <v>2.98E-2</v>
      </c>
      <c r="E578" s="351">
        <f>'Employee Salary Payroll Tax '!N580</f>
        <v>170250.11</v>
      </c>
      <c r="F578" s="351">
        <f t="shared" si="66"/>
        <v>175323.56327799999</v>
      </c>
      <c r="G578" s="352"/>
      <c r="H578" s="351">
        <f t="shared" si="67"/>
        <v>0</v>
      </c>
      <c r="I578" s="351">
        <f t="shared" si="70"/>
        <v>5073.4532780000009</v>
      </c>
      <c r="J578" s="351">
        <f t="shared" si="68"/>
        <v>0</v>
      </c>
      <c r="K578" s="293">
        <f>SUM('Employee Salary Payroll Tax '!I580:K580)</f>
        <v>170250.11</v>
      </c>
      <c r="L578" s="293">
        <f>'Employee Salary Payroll Tax '!H580</f>
        <v>0</v>
      </c>
      <c r="M578" s="293">
        <f t="shared" si="71"/>
        <v>0</v>
      </c>
      <c r="N578" s="359">
        <f t="shared" si="72"/>
        <v>0</v>
      </c>
      <c r="O578" s="331"/>
      <c r="P578" s="61"/>
      <c r="Q578" s="294"/>
      <c r="R578" s="292"/>
      <c r="S578" s="303"/>
    </row>
    <row r="579" spans="1:19" s="36" customFormat="1" ht="14.4">
      <c r="A579" s="36">
        <f t="shared" si="69"/>
        <v>564</v>
      </c>
      <c r="B579" s="526"/>
      <c r="C579" s="36" t="str">
        <f>VLOOKUP('Employee Salary Payroll Tax '!B581,'Employee Salary Payroll Tax '!$D$1:$E$7,2,FALSE)</f>
        <v>NonUnion</v>
      </c>
      <c r="D579" s="61">
        <f t="shared" si="65"/>
        <v>2.98E-2</v>
      </c>
      <c r="E579" s="351">
        <f>'Employee Salary Payroll Tax '!N581</f>
        <v>51668.14</v>
      </c>
      <c r="F579" s="351">
        <f t="shared" si="66"/>
        <v>53207.850572000003</v>
      </c>
      <c r="G579" s="352"/>
      <c r="H579" s="351">
        <f t="shared" si="67"/>
        <v>0</v>
      </c>
      <c r="I579" s="351">
        <f t="shared" si="70"/>
        <v>1539.7105720000036</v>
      </c>
      <c r="J579" s="351">
        <f t="shared" si="68"/>
        <v>0</v>
      </c>
      <c r="K579" s="293">
        <f>SUM('Employee Salary Payroll Tax '!I581:K581)</f>
        <v>50226.48</v>
      </c>
      <c r="L579" s="293">
        <f>'Employee Salary Payroll Tax '!H581</f>
        <v>0</v>
      </c>
      <c r="M579" s="293">
        <f t="shared" si="71"/>
        <v>1441.6599999999962</v>
      </c>
      <c r="N579" s="359">
        <f t="shared" si="72"/>
        <v>0</v>
      </c>
      <c r="O579" s="331"/>
      <c r="P579" s="61"/>
      <c r="Q579" s="294"/>
      <c r="R579" s="292"/>
      <c r="S579" s="303"/>
    </row>
    <row r="580" spans="1:19" s="36" customFormat="1" ht="14.4">
      <c r="A580" s="36">
        <f t="shared" si="69"/>
        <v>565</v>
      </c>
      <c r="B580" s="526"/>
      <c r="C580" s="36" t="str">
        <f>VLOOKUP('Employee Salary Payroll Tax '!B582,'Employee Salary Payroll Tax '!$D$1:$E$7,2,FALSE)</f>
        <v>NonUnion</v>
      </c>
      <c r="D580" s="61">
        <f t="shared" si="65"/>
        <v>2.98E-2</v>
      </c>
      <c r="E580" s="351">
        <f>'Employee Salary Payroll Tax '!N582</f>
        <v>42627.59</v>
      </c>
      <c r="F580" s="351">
        <f t="shared" si="66"/>
        <v>43897.892181999996</v>
      </c>
      <c r="G580" s="352"/>
      <c r="H580" s="351">
        <f t="shared" si="67"/>
        <v>0</v>
      </c>
      <c r="I580" s="351">
        <f t="shared" si="70"/>
        <v>1270.3021819999994</v>
      </c>
      <c r="J580" s="351">
        <f t="shared" si="68"/>
        <v>0</v>
      </c>
      <c r="K580" s="293">
        <f>SUM('Employee Salary Payroll Tax '!I582:K582)</f>
        <v>16054.89</v>
      </c>
      <c r="L580" s="293">
        <f>'Employee Salary Payroll Tax '!H582</f>
        <v>0</v>
      </c>
      <c r="M580" s="293">
        <f t="shared" si="71"/>
        <v>26572.699999999997</v>
      </c>
      <c r="N580" s="359">
        <f t="shared" si="72"/>
        <v>0</v>
      </c>
      <c r="O580" s="331"/>
      <c r="P580" s="61"/>
      <c r="Q580" s="294"/>
      <c r="R580" s="292"/>
      <c r="S580" s="303"/>
    </row>
    <row r="581" spans="1:19" s="36" customFormat="1" ht="14.4">
      <c r="A581" s="36">
        <f t="shared" si="69"/>
        <v>566</v>
      </c>
      <c r="B581" s="526"/>
      <c r="C581" s="36" t="str">
        <f>VLOOKUP('Employee Salary Payroll Tax '!B583,'Employee Salary Payroll Tax '!$D$1:$E$7,2,FALSE)</f>
        <v>IBEW</v>
      </c>
      <c r="D581" s="61">
        <f t="shared" si="65"/>
        <v>6.875E-3</v>
      </c>
      <c r="E581" s="351">
        <f>'Employee Salary Payroll Tax '!N583</f>
        <v>53311.83</v>
      </c>
      <c r="F581" s="351">
        <f t="shared" si="66"/>
        <v>53678.348831249998</v>
      </c>
      <c r="G581" s="352"/>
      <c r="H581" s="351">
        <f t="shared" si="67"/>
        <v>0</v>
      </c>
      <c r="I581" s="351">
        <f t="shared" si="70"/>
        <v>366.51883124999586</v>
      </c>
      <c r="J581" s="351">
        <f t="shared" si="68"/>
        <v>0</v>
      </c>
      <c r="K581" s="293">
        <f>SUM('Employee Salary Payroll Tax '!I583:K583)</f>
        <v>53311.83</v>
      </c>
      <c r="L581" s="293">
        <f>'Employee Salary Payroll Tax '!H583</f>
        <v>0</v>
      </c>
      <c r="M581" s="293">
        <f t="shared" si="71"/>
        <v>0</v>
      </c>
      <c r="N581" s="359">
        <f t="shared" si="72"/>
        <v>0</v>
      </c>
      <c r="O581" s="331"/>
      <c r="P581" s="61"/>
      <c r="Q581" s="294"/>
      <c r="R581" s="292"/>
      <c r="S581" s="303"/>
    </row>
    <row r="582" spans="1:19" s="36" customFormat="1" ht="14.4">
      <c r="A582" s="36">
        <f t="shared" si="69"/>
        <v>567</v>
      </c>
      <c r="B582" s="526"/>
      <c r="C582" s="36" t="str">
        <f>VLOOKUP('Employee Salary Payroll Tax '!B584,'Employee Salary Payroll Tax '!$D$1:$E$7,2,FALSE)</f>
        <v>NonUnion</v>
      </c>
      <c r="D582" s="61">
        <f t="shared" si="65"/>
        <v>2.98E-2</v>
      </c>
      <c r="E582" s="351">
        <f>'Employee Salary Payroll Tax '!N584</f>
        <v>15276.3</v>
      </c>
      <c r="F582" s="351">
        <f t="shared" si="66"/>
        <v>15731.533740000001</v>
      </c>
      <c r="G582" s="352"/>
      <c r="H582" s="351">
        <f t="shared" si="67"/>
        <v>0</v>
      </c>
      <c r="I582" s="351">
        <f t="shared" si="70"/>
        <v>455.23374000000149</v>
      </c>
      <c r="J582" s="351">
        <f t="shared" si="68"/>
        <v>0</v>
      </c>
      <c r="K582" s="293">
        <f>SUM('Employee Salary Payroll Tax '!I584:K584)</f>
        <v>13828.820000000002</v>
      </c>
      <c r="L582" s="293">
        <f>'Employee Salary Payroll Tax '!H584</f>
        <v>106.09</v>
      </c>
      <c r="M582" s="293">
        <f t="shared" si="71"/>
        <v>1341.3899999999978</v>
      </c>
      <c r="N582" s="359">
        <f t="shared" si="72"/>
        <v>0</v>
      </c>
      <c r="O582" s="331"/>
      <c r="P582" s="61"/>
      <c r="Q582" s="294"/>
      <c r="R582" s="292"/>
      <c r="S582" s="303"/>
    </row>
    <row r="583" spans="1:19" s="36" customFormat="1" ht="14.4">
      <c r="A583" s="36">
        <f t="shared" si="69"/>
        <v>568</v>
      </c>
      <c r="B583" s="526"/>
      <c r="C583" s="36" t="str">
        <f>VLOOKUP('Employee Salary Payroll Tax '!B585,'Employee Salary Payroll Tax '!$D$1:$E$7,2,FALSE)</f>
        <v>UA</v>
      </c>
      <c r="D583" s="61">
        <f t="shared" si="65"/>
        <v>0.03</v>
      </c>
      <c r="E583" s="351">
        <f>'Employee Salary Payroll Tax '!N585</f>
        <v>68823.27</v>
      </c>
      <c r="F583" s="351">
        <f t="shared" si="66"/>
        <v>70887.968100000013</v>
      </c>
      <c r="G583" s="352"/>
      <c r="H583" s="351">
        <f t="shared" si="67"/>
        <v>0</v>
      </c>
      <c r="I583" s="351">
        <f t="shared" si="70"/>
        <v>2064.6981000000087</v>
      </c>
      <c r="J583" s="351">
        <f t="shared" si="68"/>
        <v>0</v>
      </c>
      <c r="K583" s="293">
        <f>SUM('Employee Salary Payroll Tax '!I585:K585)</f>
        <v>61442.65</v>
      </c>
      <c r="L583" s="293">
        <f>'Employee Salary Payroll Tax '!H585</f>
        <v>1017.45</v>
      </c>
      <c r="M583" s="293">
        <f t="shared" si="71"/>
        <v>6363.1700000000028</v>
      </c>
      <c r="N583" s="359">
        <f t="shared" si="72"/>
        <v>0</v>
      </c>
      <c r="O583" s="331"/>
      <c r="P583" s="61"/>
      <c r="Q583" s="294"/>
      <c r="R583" s="292"/>
      <c r="S583" s="303"/>
    </row>
    <row r="584" spans="1:19" s="36" customFormat="1" ht="14.4">
      <c r="A584" s="36">
        <f t="shared" si="69"/>
        <v>569</v>
      </c>
      <c r="B584" s="526"/>
      <c r="C584" s="36" t="str">
        <f>VLOOKUP('Employee Salary Payroll Tax '!B586,'Employee Salary Payroll Tax '!$D$1:$E$7,2,FALSE)</f>
        <v>NonUnion</v>
      </c>
      <c r="D584" s="61">
        <f t="shared" si="65"/>
        <v>2.98E-2</v>
      </c>
      <c r="E584" s="351">
        <f>'Employee Salary Payroll Tax '!N586</f>
        <v>103112.64</v>
      </c>
      <c r="F584" s="351">
        <f t="shared" si="66"/>
        <v>106185.396672</v>
      </c>
      <c r="G584" s="352"/>
      <c r="H584" s="351">
        <f t="shared" si="67"/>
        <v>0</v>
      </c>
      <c r="I584" s="351">
        <f t="shared" si="70"/>
        <v>3072.7566720000032</v>
      </c>
      <c r="J584" s="351">
        <f t="shared" si="68"/>
        <v>0</v>
      </c>
      <c r="K584" s="293">
        <f>SUM('Employee Salary Payroll Tax '!I586:K586)</f>
        <v>7473.99</v>
      </c>
      <c r="L584" s="293">
        <f>'Employee Salary Payroll Tax '!H586</f>
        <v>0</v>
      </c>
      <c r="M584" s="293">
        <f t="shared" si="71"/>
        <v>95638.65</v>
      </c>
      <c r="N584" s="359">
        <f t="shared" si="72"/>
        <v>0</v>
      </c>
      <c r="O584" s="331"/>
      <c r="P584" s="61"/>
      <c r="Q584" s="294"/>
      <c r="R584" s="292"/>
      <c r="S584" s="303"/>
    </row>
    <row r="585" spans="1:19" s="36" customFormat="1" ht="14.4">
      <c r="A585" s="36">
        <f t="shared" si="69"/>
        <v>570</v>
      </c>
      <c r="B585" s="526"/>
      <c r="C585" s="36" t="str">
        <f>VLOOKUP('Employee Salary Payroll Tax '!B587,'Employee Salary Payroll Tax '!$D$1:$E$7,2,FALSE)</f>
        <v>NonUnion</v>
      </c>
      <c r="D585" s="61">
        <f t="shared" si="65"/>
        <v>2.98E-2</v>
      </c>
      <c r="E585" s="351">
        <f>'Employee Salary Payroll Tax '!N587</f>
        <v>110501.93</v>
      </c>
      <c r="F585" s="351">
        <f t="shared" si="66"/>
        <v>113794.887514</v>
      </c>
      <c r="G585" s="352"/>
      <c r="H585" s="351">
        <f t="shared" si="67"/>
        <v>0</v>
      </c>
      <c r="I585" s="351">
        <f t="shared" si="70"/>
        <v>3292.9575140000088</v>
      </c>
      <c r="J585" s="351">
        <f t="shared" si="68"/>
        <v>0</v>
      </c>
      <c r="K585" s="293">
        <f>SUM('Employee Salary Payroll Tax '!I587:K587)</f>
        <v>64681.279999999999</v>
      </c>
      <c r="L585" s="293">
        <f>'Employee Salary Payroll Tax '!H587</f>
        <v>0</v>
      </c>
      <c r="M585" s="293">
        <f t="shared" si="71"/>
        <v>45820.649999999994</v>
      </c>
      <c r="N585" s="359">
        <f t="shared" si="72"/>
        <v>0</v>
      </c>
      <c r="O585" s="331"/>
      <c r="P585" s="61"/>
      <c r="Q585" s="294"/>
      <c r="R585" s="292"/>
      <c r="S585" s="303"/>
    </row>
    <row r="586" spans="1:19" s="36" customFormat="1" ht="14.4">
      <c r="A586" s="36">
        <f t="shared" si="69"/>
        <v>571</v>
      </c>
      <c r="B586" s="526"/>
      <c r="C586" s="36" t="str">
        <f>VLOOKUP('Employee Salary Payroll Tax '!B588,'Employee Salary Payroll Tax '!$D$1:$E$7,2,FALSE)</f>
        <v>UA</v>
      </c>
      <c r="D586" s="61">
        <f t="shared" si="65"/>
        <v>0.03</v>
      </c>
      <c r="E586" s="351">
        <f>'Employee Salary Payroll Tax '!N588</f>
        <v>121434.73</v>
      </c>
      <c r="F586" s="351">
        <f t="shared" si="66"/>
        <v>125077.77189999999</v>
      </c>
      <c r="G586" s="352"/>
      <c r="H586" s="351">
        <f t="shared" si="67"/>
        <v>0</v>
      </c>
      <c r="I586" s="351">
        <f t="shared" si="70"/>
        <v>3643.0418999999965</v>
      </c>
      <c r="J586" s="351">
        <f t="shared" si="68"/>
        <v>0</v>
      </c>
      <c r="K586" s="293">
        <f>SUM('Employee Salary Payroll Tax '!I588:K588)</f>
        <v>91921.069999999992</v>
      </c>
      <c r="L586" s="293">
        <f>'Employee Salary Payroll Tax '!H588</f>
        <v>457.36</v>
      </c>
      <c r="M586" s="293">
        <f t="shared" si="71"/>
        <v>29056.300000000003</v>
      </c>
      <c r="N586" s="359">
        <f t="shared" si="72"/>
        <v>0</v>
      </c>
      <c r="O586" s="331"/>
      <c r="P586" s="61"/>
      <c r="Q586" s="294"/>
      <c r="R586" s="292"/>
      <c r="S586" s="303"/>
    </row>
    <row r="587" spans="1:19" s="36" customFormat="1" ht="14.4">
      <c r="A587" s="36">
        <f t="shared" si="69"/>
        <v>572</v>
      </c>
      <c r="B587" s="526"/>
      <c r="C587" s="36" t="str">
        <f>VLOOKUP('Employee Salary Payroll Tax '!B589,'Employee Salary Payroll Tax '!$D$1:$E$7,2,FALSE)</f>
        <v>NonUnion</v>
      </c>
      <c r="D587" s="61">
        <f t="shared" si="65"/>
        <v>2.98E-2</v>
      </c>
      <c r="E587" s="351">
        <f>'Employee Salary Payroll Tax '!N589</f>
        <v>54698.97</v>
      </c>
      <c r="F587" s="351">
        <f t="shared" si="66"/>
        <v>56328.999306000005</v>
      </c>
      <c r="G587" s="352"/>
      <c r="H587" s="351">
        <f t="shared" si="67"/>
        <v>0</v>
      </c>
      <c r="I587" s="351">
        <f t="shared" si="70"/>
        <v>1630.029306000004</v>
      </c>
      <c r="J587" s="351">
        <f t="shared" si="68"/>
        <v>0</v>
      </c>
      <c r="K587" s="293">
        <f>SUM('Employee Salary Payroll Tax '!I589:K589)</f>
        <v>13987.98</v>
      </c>
      <c r="L587" s="293">
        <f>'Employee Salary Payroll Tax '!H589</f>
        <v>0</v>
      </c>
      <c r="M587" s="293">
        <f t="shared" si="71"/>
        <v>40710.990000000005</v>
      </c>
      <c r="N587" s="359">
        <f t="shared" si="72"/>
        <v>0</v>
      </c>
      <c r="O587" s="331"/>
      <c r="P587" s="61"/>
      <c r="Q587" s="294"/>
      <c r="R587" s="292"/>
      <c r="S587" s="303"/>
    </row>
    <row r="588" spans="1:19" s="36" customFormat="1" ht="14.4">
      <c r="A588" s="36">
        <f t="shared" si="69"/>
        <v>573</v>
      </c>
      <c r="B588" s="526"/>
      <c r="C588" s="36" t="str">
        <f>VLOOKUP('Employee Salary Payroll Tax '!B590,'Employee Salary Payroll Tax '!$D$1:$E$7,2,FALSE)</f>
        <v>IBEW</v>
      </c>
      <c r="D588" s="61">
        <f t="shared" si="65"/>
        <v>6.875E-3</v>
      </c>
      <c r="E588" s="351">
        <f>'Employee Salary Payroll Tax '!N590</f>
        <v>133437.04999999999</v>
      </c>
      <c r="F588" s="351">
        <f t="shared" si="66"/>
        <v>134354.42971874998</v>
      </c>
      <c r="G588" s="352"/>
      <c r="H588" s="351">
        <f t="shared" si="67"/>
        <v>0</v>
      </c>
      <c r="I588" s="351">
        <f t="shared" si="70"/>
        <v>917.37971874998766</v>
      </c>
      <c r="J588" s="351">
        <f t="shared" si="68"/>
        <v>0</v>
      </c>
      <c r="K588" s="293">
        <f>SUM('Employee Salary Payroll Tax '!I590:K590)</f>
        <v>54499.87</v>
      </c>
      <c r="L588" s="293">
        <f>'Employee Salary Payroll Tax '!H590</f>
        <v>0</v>
      </c>
      <c r="M588" s="293">
        <f t="shared" si="71"/>
        <v>78937.179999999993</v>
      </c>
      <c r="N588" s="359">
        <f t="shared" si="72"/>
        <v>0</v>
      </c>
      <c r="O588" s="331"/>
      <c r="P588" s="61"/>
      <c r="Q588" s="294"/>
      <c r="R588" s="292"/>
      <c r="S588" s="303"/>
    </row>
    <row r="589" spans="1:19" s="36" customFormat="1" ht="14.4">
      <c r="A589" s="36">
        <f t="shared" si="69"/>
        <v>574</v>
      </c>
      <c r="B589" s="526"/>
      <c r="C589" s="36" t="str">
        <f>VLOOKUP('Employee Salary Payroll Tax '!B591,'Employee Salary Payroll Tax '!$D$1:$E$7,2,FALSE)</f>
        <v>NonUnion</v>
      </c>
      <c r="D589" s="61">
        <f t="shared" si="65"/>
        <v>2.98E-2</v>
      </c>
      <c r="E589" s="351">
        <f>'Employee Salary Payroll Tax '!N591</f>
        <v>6606.17</v>
      </c>
      <c r="F589" s="351">
        <f t="shared" si="66"/>
        <v>6803.0338660000007</v>
      </c>
      <c r="G589" s="352"/>
      <c r="H589" s="351">
        <f t="shared" si="67"/>
        <v>393.82999999999993</v>
      </c>
      <c r="I589" s="351">
        <f t="shared" si="70"/>
        <v>196.8638660000006</v>
      </c>
      <c r="J589" s="351">
        <f t="shared" si="68"/>
        <v>1.1811831960000037</v>
      </c>
      <c r="K589" s="293">
        <f>SUM('Employee Salary Payroll Tax '!I591:K591)</f>
        <v>124.51</v>
      </c>
      <c r="L589" s="293">
        <f>'Employee Salary Payroll Tax '!H591</f>
        <v>0</v>
      </c>
      <c r="M589" s="293">
        <f t="shared" si="71"/>
        <v>6481.66</v>
      </c>
      <c r="N589" s="359">
        <f t="shared" si="72"/>
        <v>2.2262387996630131E-2</v>
      </c>
      <c r="O589" s="331"/>
      <c r="P589" s="61"/>
      <c r="Q589" s="294"/>
      <c r="R589" s="292"/>
      <c r="S589" s="303"/>
    </row>
    <row r="590" spans="1:19" s="36" customFormat="1" ht="14.4">
      <c r="A590" s="36">
        <f t="shared" si="69"/>
        <v>575</v>
      </c>
      <c r="B590" s="526"/>
      <c r="C590" s="36" t="str">
        <f>VLOOKUP('Employee Salary Payroll Tax '!B592,'Employee Salary Payroll Tax '!$D$1:$E$7,2,FALSE)</f>
        <v>NonUnion</v>
      </c>
      <c r="D590" s="61">
        <f t="shared" si="65"/>
        <v>2.98E-2</v>
      </c>
      <c r="E590" s="351">
        <f>'Employee Salary Payroll Tax '!N592</f>
        <v>53813.2</v>
      </c>
      <c r="F590" s="351">
        <f t="shared" si="66"/>
        <v>55416.833359999997</v>
      </c>
      <c r="G590" s="352"/>
      <c r="H590" s="351">
        <f t="shared" si="67"/>
        <v>0</v>
      </c>
      <c r="I590" s="351">
        <f t="shared" si="70"/>
        <v>1603.6333599999998</v>
      </c>
      <c r="J590" s="351">
        <f t="shared" si="68"/>
        <v>0</v>
      </c>
      <c r="K590" s="293">
        <f>SUM('Employee Salary Payroll Tax '!I592:K592)</f>
        <v>-321.03999999999996</v>
      </c>
      <c r="L590" s="293">
        <f>'Employee Salary Payroll Tax '!H592</f>
        <v>0</v>
      </c>
      <c r="M590" s="293">
        <f t="shared" si="71"/>
        <v>54134.239999999998</v>
      </c>
      <c r="N590" s="359">
        <f t="shared" si="72"/>
        <v>0</v>
      </c>
      <c r="O590" s="331"/>
      <c r="P590" s="61"/>
      <c r="Q590" s="294"/>
      <c r="R590" s="292"/>
      <c r="S590" s="303"/>
    </row>
    <row r="591" spans="1:19" s="36" customFormat="1" ht="14.4">
      <c r="A591" s="36">
        <f t="shared" si="69"/>
        <v>576</v>
      </c>
      <c r="B591" s="526"/>
      <c r="C591" s="36" t="str">
        <f>VLOOKUP('Employee Salary Payroll Tax '!B593,'Employee Salary Payroll Tax '!$D$1:$E$7,2,FALSE)</f>
        <v>NonUnion</v>
      </c>
      <c r="D591" s="61">
        <f t="shared" si="65"/>
        <v>2.98E-2</v>
      </c>
      <c r="E591" s="351">
        <f>'Employee Salary Payroll Tax '!N593</f>
        <v>13846.9</v>
      </c>
      <c r="F591" s="351">
        <f t="shared" si="66"/>
        <v>14259.537620000001</v>
      </c>
      <c r="G591" s="352"/>
      <c r="H591" s="351">
        <f t="shared" si="67"/>
        <v>0</v>
      </c>
      <c r="I591" s="351">
        <f t="shared" si="70"/>
        <v>412.63762000000133</v>
      </c>
      <c r="J591" s="351">
        <f t="shared" si="68"/>
        <v>0</v>
      </c>
      <c r="K591" s="293">
        <f>SUM('Employee Salary Payroll Tax '!I593:K593)</f>
        <v>11908.33</v>
      </c>
      <c r="L591" s="293">
        <f>'Employee Salary Payroll Tax '!H593</f>
        <v>0</v>
      </c>
      <c r="M591" s="293">
        <f t="shared" si="71"/>
        <v>1938.5699999999997</v>
      </c>
      <c r="N591" s="359">
        <f t="shared" si="72"/>
        <v>0</v>
      </c>
      <c r="O591" s="331"/>
      <c r="P591" s="61"/>
      <c r="Q591" s="294"/>
      <c r="R591" s="292"/>
      <c r="S591" s="303"/>
    </row>
    <row r="592" spans="1:19" s="36" customFormat="1" ht="14.4">
      <c r="A592" s="36">
        <f t="shared" si="69"/>
        <v>577</v>
      </c>
      <c r="B592" s="526"/>
      <c r="C592" s="36" t="str">
        <f>VLOOKUP('Employee Salary Payroll Tax '!B594,'Employee Salary Payroll Tax '!$D$1:$E$7,2,FALSE)</f>
        <v>NonUnion</v>
      </c>
      <c r="D592" s="61">
        <f t="shared" ref="D592:D655" si="73">VLOOKUP(C592,C$9:D$12,2)</f>
        <v>2.98E-2</v>
      </c>
      <c r="E592" s="351">
        <f>'Employee Salary Payroll Tax '!N594</f>
        <v>99631.8</v>
      </c>
      <c r="F592" s="351">
        <f t="shared" ref="F592:F655" si="74">E592*(1+D592)</f>
        <v>102600.82764</v>
      </c>
      <c r="G592" s="352"/>
      <c r="H592" s="351">
        <f t="shared" ref="H592:H655" si="75">IF(E592&gt;$H$12,0,$H$12-E592)</f>
        <v>0</v>
      </c>
      <c r="I592" s="351">
        <f t="shared" si="70"/>
        <v>2969.0276400000002</v>
      </c>
      <c r="J592" s="351">
        <f t="shared" ref="J592:J655" si="76">IF(H592&gt;I592,I592*$J$12,H592*$J$12)</f>
        <v>0</v>
      </c>
      <c r="K592" s="293">
        <f>SUM('Employee Salary Payroll Tax '!I594:K594)</f>
        <v>46357.98</v>
      </c>
      <c r="L592" s="293">
        <f>'Employee Salary Payroll Tax '!H594</f>
        <v>0</v>
      </c>
      <c r="M592" s="293">
        <f t="shared" si="71"/>
        <v>53273.82</v>
      </c>
      <c r="N592" s="359">
        <f t="shared" si="72"/>
        <v>0</v>
      </c>
      <c r="O592" s="331"/>
      <c r="P592" s="61"/>
      <c r="Q592" s="294"/>
      <c r="R592" s="292"/>
      <c r="S592" s="303"/>
    </row>
    <row r="593" spans="1:19" s="36" customFormat="1" ht="14.4">
      <c r="A593" s="36">
        <f t="shared" ref="A593:A656" si="77">+A592+1</f>
        <v>578</v>
      </c>
      <c r="B593" s="526"/>
      <c r="C593" s="36" t="str">
        <f>VLOOKUP('Employee Salary Payroll Tax '!B595,'Employee Salary Payroll Tax '!$D$1:$E$7,2,FALSE)</f>
        <v>NonUnion</v>
      </c>
      <c r="D593" s="61">
        <f t="shared" si="73"/>
        <v>2.98E-2</v>
      </c>
      <c r="E593" s="351">
        <f>'Employee Salary Payroll Tax '!N595</f>
        <v>94234.13</v>
      </c>
      <c r="F593" s="351">
        <f t="shared" si="74"/>
        <v>97042.307074000011</v>
      </c>
      <c r="G593" s="352"/>
      <c r="H593" s="351">
        <f t="shared" si="75"/>
        <v>0</v>
      </c>
      <c r="I593" s="351">
        <f t="shared" ref="I593:I656" si="78">F593-E593</f>
        <v>2808.1770740000065</v>
      </c>
      <c r="J593" s="351">
        <f t="shared" si="76"/>
        <v>0</v>
      </c>
      <c r="K593" s="293">
        <f>SUM('Employee Salary Payroll Tax '!I595:K595)</f>
        <v>9678.01</v>
      </c>
      <c r="L593" s="293">
        <f>'Employee Salary Payroll Tax '!H595</f>
        <v>0</v>
      </c>
      <c r="M593" s="293">
        <f t="shared" ref="M593:M656" si="79">E593-K593-L593</f>
        <v>84556.12000000001</v>
      </c>
      <c r="N593" s="359">
        <f t="shared" ref="N593:N656" si="80">J593*K593/(SUM(K593:M593)+0.000001)</f>
        <v>0</v>
      </c>
      <c r="O593" s="331"/>
      <c r="P593" s="61"/>
      <c r="Q593" s="294"/>
      <c r="R593" s="292"/>
      <c r="S593" s="303"/>
    </row>
    <row r="594" spans="1:19" s="36" customFormat="1" ht="14.4">
      <c r="A594" s="36">
        <f t="shared" si="77"/>
        <v>579</v>
      </c>
      <c r="B594" s="526"/>
      <c r="C594" s="36" t="str">
        <f>VLOOKUP('Employee Salary Payroll Tax '!B596,'Employee Salary Payroll Tax '!$D$1:$E$7,2,FALSE)</f>
        <v>NonUnion</v>
      </c>
      <c r="D594" s="61">
        <f t="shared" si="73"/>
        <v>2.98E-2</v>
      </c>
      <c r="E594" s="351">
        <f>'Employee Salary Payroll Tax '!N596</f>
        <v>76892.59</v>
      </c>
      <c r="F594" s="351">
        <f t="shared" si="74"/>
        <v>79183.989182000005</v>
      </c>
      <c r="G594" s="352"/>
      <c r="H594" s="351">
        <f t="shared" si="75"/>
        <v>0</v>
      </c>
      <c r="I594" s="351">
        <f t="shared" si="78"/>
        <v>2291.3991820000083</v>
      </c>
      <c r="J594" s="351">
        <f t="shared" si="76"/>
        <v>0</v>
      </c>
      <c r="K594" s="293">
        <f>SUM('Employee Salary Payroll Tax '!I596:K596)</f>
        <v>74931.360000000001</v>
      </c>
      <c r="L594" s="293">
        <f>'Employee Salary Payroll Tax '!H596</f>
        <v>0</v>
      </c>
      <c r="M594" s="293">
        <f t="shared" si="79"/>
        <v>1961.2299999999959</v>
      </c>
      <c r="N594" s="359">
        <f t="shared" si="80"/>
        <v>0</v>
      </c>
      <c r="O594" s="331"/>
      <c r="P594" s="61"/>
      <c r="Q594" s="294"/>
      <c r="R594" s="292"/>
      <c r="S594" s="303"/>
    </row>
    <row r="595" spans="1:19" s="36" customFormat="1" ht="14.4">
      <c r="A595" s="36">
        <f t="shared" si="77"/>
        <v>580</v>
      </c>
      <c r="B595" s="526"/>
      <c r="C595" s="36" t="str">
        <f>VLOOKUP('Employee Salary Payroll Tax '!B597,'Employee Salary Payroll Tax '!$D$1:$E$7,2,FALSE)</f>
        <v>IBEW</v>
      </c>
      <c r="D595" s="61">
        <f t="shared" si="73"/>
        <v>6.875E-3</v>
      </c>
      <c r="E595" s="351">
        <f>'Employee Salary Payroll Tax '!N597</f>
        <v>8993.27</v>
      </c>
      <c r="F595" s="351">
        <f t="shared" si="74"/>
        <v>9055.0987312500001</v>
      </c>
      <c r="G595" s="352"/>
      <c r="H595" s="351">
        <f t="shared" si="75"/>
        <v>0</v>
      </c>
      <c r="I595" s="351">
        <f t="shared" si="78"/>
        <v>61.828731249999691</v>
      </c>
      <c r="J595" s="351">
        <f t="shared" si="76"/>
        <v>0</v>
      </c>
      <c r="K595" s="293">
        <f>SUM('Employee Salary Payroll Tax '!I597:K597)</f>
        <v>8993.27</v>
      </c>
      <c r="L595" s="293">
        <f>'Employee Salary Payroll Tax '!H597</f>
        <v>0</v>
      </c>
      <c r="M595" s="293">
        <f t="shared" si="79"/>
        <v>0</v>
      </c>
      <c r="N595" s="359">
        <f t="shared" si="80"/>
        <v>0</v>
      </c>
      <c r="O595" s="331"/>
      <c r="P595" s="61"/>
      <c r="Q595" s="294"/>
      <c r="R595" s="292"/>
      <c r="S595" s="303"/>
    </row>
    <row r="596" spans="1:19" s="36" customFormat="1" ht="14.4">
      <c r="A596" s="36">
        <f t="shared" si="77"/>
        <v>581</v>
      </c>
      <c r="B596" s="526"/>
      <c r="C596" s="36" t="str">
        <f>VLOOKUP('Employee Salary Payroll Tax '!B598,'Employee Salary Payroll Tax '!$D$1:$E$7,2,FALSE)</f>
        <v>NonUnion</v>
      </c>
      <c r="D596" s="61">
        <f t="shared" si="73"/>
        <v>2.98E-2</v>
      </c>
      <c r="E596" s="351">
        <f>'Employee Salary Payroll Tax '!N598</f>
        <v>102056.2</v>
      </c>
      <c r="F596" s="351">
        <f t="shared" si="74"/>
        <v>105097.47476</v>
      </c>
      <c r="G596" s="352"/>
      <c r="H596" s="351">
        <f t="shared" si="75"/>
        <v>0</v>
      </c>
      <c r="I596" s="351">
        <f t="shared" si="78"/>
        <v>3041.2747600000002</v>
      </c>
      <c r="J596" s="351">
        <f t="shared" si="76"/>
        <v>0</v>
      </c>
      <c r="K596" s="293">
        <f>SUM('Employee Salary Payroll Tax '!I598:K598)</f>
        <v>100848.34</v>
      </c>
      <c r="L596" s="293">
        <f>'Employee Salary Payroll Tax '!H598</f>
        <v>0</v>
      </c>
      <c r="M596" s="293">
        <f t="shared" si="79"/>
        <v>1207.8600000000006</v>
      </c>
      <c r="N596" s="359">
        <f t="shared" si="80"/>
        <v>0</v>
      </c>
      <c r="O596" s="331"/>
      <c r="P596" s="61"/>
      <c r="Q596" s="294"/>
      <c r="R596" s="292"/>
      <c r="S596" s="303"/>
    </row>
    <row r="597" spans="1:19" s="36" customFormat="1" ht="14.4">
      <c r="A597" s="36">
        <f t="shared" si="77"/>
        <v>582</v>
      </c>
      <c r="B597" s="526"/>
      <c r="C597" s="36" t="str">
        <f>VLOOKUP('Employee Salary Payroll Tax '!B599,'Employee Salary Payroll Tax '!$D$1:$E$7,2,FALSE)</f>
        <v>NonUnion</v>
      </c>
      <c r="D597" s="61">
        <f t="shared" si="73"/>
        <v>2.98E-2</v>
      </c>
      <c r="E597" s="351">
        <f>'Employee Salary Payroll Tax '!N599</f>
        <v>69982.210000000006</v>
      </c>
      <c r="F597" s="351">
        <f t="shared" si="74"/>
        <v>72067.679858000003</v>
      </c>
      <c r="G597" s="352"/>
      <c r="H597" s="351">
        <f t="shared" si="75"/>
        <v>0</v>
      </c>
      <c r="I597" s="351">
        <f t="shared" si="78"/>
        <v>2085.4698579999967</v>
      </c>
      <c r="J597" s="351">
        <f t="shared" si="76"/>
        <v>0</v>
      </c>
      <c r="K597" s="293">
        <f>SUM('Employee Salary Payroll Tax '!I599:K599)</f>
        <v>17221.41</v>
      </c>
      <c r="L597" s="293">
        <f>'Employee Salary Payroll Tax '!H599</f>
        <v>0</v>
      </c>
      <c r="M597" s="293">
        <f t="shared" si="79"/>
        <v>52760.800000000003</v>
      </c>
      <c r="N597" s="359">
        <f t="shared" si="80"/>
        <v>0</v>
      </c>
      <c r="O597" s="331"/>
      <c r="P597" s="61"/>
      <c r="Q597" s="294"/>
      <c r="R597" s="292"/>
      <c r="S597" s="303"/>
    </row>
    <row r="598" spans="1:19" s="36" customFormat="1" ht="14.4">
      <c r="A598" s="36">
        <f t="shared" si="77"/>
        <v>583</v>
      </c>
      <c r="B598" s="526"/>
      <c r="C598" s="36" t="str">
        <f>VLOOKUP('Employee Salary Payroll Tax '!B600,'Employee Salary Payroll Tax '!$D$1:$E$7,2,FALSE)</f>
        <v>NonUnion</v>
      </c>
      <c r="D598" s="61">
        <f t="shared" si="73"/>
        <v>2.98E-2</v>
      </c>
      <c r="E598" s="351">
        <f>'Employee Salary Payroll Tax '!N600</f>
        <v>102625.16</v>
      </c>
      <c r="F598" s="351">
        <f t="shared" si="74"/>
        <v>105683.38976800001</v>
      </c>
      <c r="G598" s="352"/>
      <c r="H598" s="351">
        <f t="shared" si="75"/>
        <v>0</v>
      </c>
      <c r="I598" s="351">
        <f t="shared" si="78"/>
        <v>3058.2297680000047</v>
      </c>
      <c r="J598" s="351">
        <f t="shared" si="76"/>
        <v>0</v>
      </c>
      <c r="K598" s="293">
        <f>SUM('Employee Salary Payroll Tax '!I600:K600)</f>
        <v>3495.79</v>
      </c>
      <c r="L598" s="293">
        <f>'Employee Salary Payroll Tax '!H600</f>
        <v>327.68</v>
      </c>
      <c r="M598" s="293">
        <f t="shared" si="79"/>
        <v>98801.690000000017</v>
      </c>
      <c r="N598" s="359">
        <f t="shared" si="80"/>
        <v>0</v>
      </c>
      <c r="O598" s="331"/>
      <c r="P598" s="61"/>
      <c r="Q598" s="294"/>
      <c r="R598" s="292"/>
      <c r="S598" s="303"/>
    </row>
    <row r="599" spans="1:19" s="36" customFormat="1" ht="14.4">
      <c r="A599" s="36">
        <f t="shared" si="77"/>
        <v>584</v>
      </c>
      <c r="B599" s="526"/>
      <c r="C599" s="36" t="str">
        <f>VLOOKUP('Employee Salary Payroll Tax '!B601,'Employee Salary Payroll Tax '!$D$1:$E$7,2,FALSE)</f>
        <v>NonUnion</v>
      </c>
      <c r="D599" s="61">
        <f t="shared" si="73"/>
        <v>2.98E-2</v>
      </c>
      <c r="E599" s="351">
        <f>'Employee Salary Payroll Tax '!N601</f>
        <v>64255.47</v>
      </c>
      <c r="F599" s="351">
        <f t="shared" si="74"/>
        <v>66170.283005999998</v>
      </c>
      <c r="G599" s="352"/>
      <c r="H599" s="351">
        <f t="shared" si="75"/>
        <v>0</v>
      </c>
      <c r="I599" s="351">
        <f t="shared" si="78"/>
        <v>1914.8130059999967</v>
      </c>
      <c r="J599" s="351">
        <f t="shared" si="76"/>
        <v>0</v>
      </c>
      <c r="K599" s="293">
        <f>SUM('Employee Salary Payroll Tax '!I601:K601)</f>
        <v>3689.96</v>
      </c>
      <c r="L599" s="293">
        <f>'Employee Salary Payroll Tax '!H601</f>
        <v>0</v>
      </c>
      <c r="M599" s="293">
        <f t="shared" si="79"/>
        <v>60565.51</v>
      </c>
      <c r="N599" s="359">
        <f t="shared" si="80"/>
        <v>0</v>
      </c>
      <c r="O599" s="331"/>
      <c r="P599" s="61"/>
      <c r="Q599" s="294"/>
      <c r="R599" s="292"/>
      <c r="S599" s="303"/>
    </row>
    <row r="600" spans="1:19" s="36" customFormat="1" ht="14.4">
      <c r="A600" s="36">
        <f t="shared" si="77"/>
        <v>585</v>
      </c>
      <c r="B600" s="526"/>
      <c r="C600" s="36" t="str">
        <f>VLOOKUP('Employee Salary Payroll Tax '!B602,'Employee Salary Payroll Tax '!$D$1:$E$7,2,FALSE)</f>
        <v>Not Assigned</v>
      </c>
      <c r="D600" s="61">
        <f t="shared" si="73"/>
        <v>0</v>
      </c>
      <c r="E600" s="351">
        <f>'Employee Salary Payroll Tax '!N602</f>
        <v>-0.01</v>
      </c>
      <c r="F600" s="351">
        <f t="shared" si="74"/>
        <v>-0.01</v>
      </c>
      <c r="G600" s="352"/>
      <c r="H600" s="351">
        <f t="shared" si="75"/>
        <v>7000.01</v>
      </c>
      <c r="I600" s="351">
        <f t="shared" si="78"/>
        <v>0</v>
      </c>
      <c r="J600" s="351">
        <f t="shared" si="76"/>
        <v>0</v>
      </c>
      <c r="K600" s="293">
        <f>SUM('Employee Salary Payroll Tax '!I602:K602)</f>
        <v>250.18</v>
      </c>
      <c r="L600" s="293">
        <f>'Employee Salary Payroll Tax '!H602</f>
        <v>0</v>
      </c>
      <c r="M600" s="293">
        <f t="shared" si="79"/>
        <v>-250.19</v>
      </c>
      <c r="N600" s="359">
        <f t="shared" si="80"/>
        <v>0</v>
      </c>
      <c r="O600" s="331"/>
      <c r="P600" s="61"/>
      <c r="Q600" s="294"/>
      <c r="R600" s="292"/>
      <c r="S600" s="303"/>
    </row>
    <row r="601" spans="1:19" s="36" customFormat="1" ht="14.4">
      <c r="A601" s="36">
        <f t="shared" si="77"/>
        <v>586</v>
      </c>
      <c r="B601" s="526"/>
      <c r="C601" s="36" t="str">
        <f>VLOOKUP('Employee Salary Payroll Tax '!B603,'Employee Salary Payroll Tax '!$D$1:$E$7,2,FALSE)</f>
        <v>IBEW</v>
      </c>
      <c r="D601" s="61">
        <f t="shared" si="73"/>
        <v>6.875E-3</v>
      </c>
      <c r="E601" s="351">
        <f>'Employee Salary Payroll Tax '!N603</f>
        <v>56747.11</v>
      </c>
      <c r="F601" s="351">
        <f t="shared" si="74"/>
        <v>57137.246381249999</v>
      </c>
      <c r="G601" s="352"/>
      <c r="H601" s="351">
        <f t="shared" si="75"/>
        <v>0</v>
      </c>
      <c r="I601" s="351">
        <f t="shared" si="78"/>
        <v>390.13638124999852</v>
      </c>
      <c r="J601" s="351">
        <f t="shared" si="76"/>
        <v>0</v>
      </c>
      <c r="K601" s="293">
        <f>SUM('Employee Salary Payroll Tax '!I603:K603)</f>
        <v>21214.03</v>
      </c>
      <c r="L601" s="293">
        <f>'Employee Salary Payroll Tax '!H603</f>
        <v>0</v>
      </c>
      <c r="M601" s="293">
        <f t="shared" si="79"/>
        <v>35533.08</v>
      </c>
      <c r="N601" s="359">
        <f t="shared" si="80"/>
        <v>0</v>
      </c>
      <c r="O601" s="331"/>
      <c r="P601" s="61"/>
      <c r="Q601" s="294"/>
      <c r="R601" s="292"/>
      <c r="S601" s="303"/>
    </row>
    <row r="602" spans="1:19" s="36" customFormat="1" ht="14.4">
      <c r="A602" s="36">
        <f t="shared" si="77"/>
        <v>587</v>
      </c>
      <c r="B602" s="526"/>
      <c r="C602" s="36" t="str">
        <f>VLOOKUP('Employee Salary Payroll Tax '!B604,'Employee Salary Payroll Tax '!$D$1:$E$7,2,FALSE)</f>
        <v>NonUnion</v>
      </c>
      <c r="D602" s="61">
        <f t="shared" si="73"/>
        <v>2.98E-2</v>
      </c>
      <c r="E602" s="351">
        <f>'Employee Salary Payroll Tax '!N604</f>
        <v>50862.91</v>
      </c>
      <c r="F602" s="351">
        <f t="shared" si="74"/>
        <v>52378.624718000006</v>
      </c>
      <c r="G602" s="352"/>
      <c r="H602" s="351">
        <f t="shared" si="75"/>
        <v>0</v>
      </c>
      <c r="I602" s="351">
        <f t="shared" si="78"/>
        <v>1515.7147180000029</v>
      </c>
      <c r="J602" s="351">
        <f t="shared" si="76"/>
        <v>0</v>
      </c>
      <c r="K602" s="293">
        <f>SUM('Employee Salary Payroll Tax '!I604:K604)</f>
        <v>50862.91</v>
      </c>
      <c r="L602" s="293">
        <f>'Employee Salary Payroll Tax '!H604</f>
        <v>0</v>
      </c>
      <c r="M602" s="293">
        <f t="shared" si="79"/>
        <v>0</v>
      </c>
      <c r="N602" s="359">
        <f t="shared" si="80"/>
        <v>0</v>
      </c>
      <c r="O602" s="331"/>
      <c r="P602" s="61"/>
      <c r="Q602" s="294"/>
      <c r="R602" s="292"/>
      <c r="S602" s="303"/>
    </row>
    <row r="603" spans="1:19" s="36" customFormat="1" ht="14.4">
      <c r="A603" s="36">
        <f t="shared" si="77"/>
        <v>588</v>
      </c>
      <c r="B603" s="526"/>
      <c r="C603" s="36" t="str">
        <f>VLOOKUP('Employee Salary Payroll Tax '!B605,'Employee Salary Payroll Tax '!$D$1:$E$7,2,FALSE)</f>
        <v>NonUnion</v>
      </c>
      <c r="D603" s="61">
        <f t="shared" si="73"/>
        <v>2.98E-2</v>
      </c>
      <c r="E603" s="351">
        <f>'Employee Salary Payroll Tax '!N605</f>
        <v>121048.72</v>
      </c>
      <c r="F603" s="351">
        <f t="shared" si="74"/>
        <v>124655.971856</v>
      </c>
      <c r="G603" s="352"/>
      <c r="H603" s="351">
        <f t="shared" si="75"/>
        <v>0</v>
      </c>
      <c r="I603" s="351">
        <f t="shared" si="78"/>
        <v>3607.2518560000026</v>
      </c>
      <c r="J603" s="351">
        <f t="shared" si="76"/>
        <v>0</v>
      </c>
      <c r="K603" s="293">
        <f>SUM('Employee Salary Payroll Tax '!I605:K605)</f>
        <v>39944.78</v>
      </c>
      <c r="L603" s="293">
        <f>'Employee Salary Payroll Tax '!H605</f>
        <v>0</v>
      </c>
      <c r="M603" s="293">
        <f t="shared" si="79"/>
        <v>81103.94</v>
      </c>
      <c r="N603" s="359">
        <f t="shared" si="80"/>
        <v>0</v>
      </c>
      <c r="O603" s="331"/>
      <c r="P603" s="61"/>
      <c r="Q603" s="294"/>
      <c r="R603" s="292"/>
      <c r="S603" s="303"/>
    </row>
    <row r="604" spans="1:19" s="36" customFormat="1" ht="14.4">
      <c r="A604" s="36">
        <f t="shared" si="77"/>
        <v>589</v>
      </c>
      <c r="B604" s="526"/>
      <c r="C604" s="36" t="str">
        <f>VLOOKUP('Employee Salary Payroll Tax '!B606,'Employee Salary Payroll Tax '!$D$1:$E$7,2,FALSE)</f>
        <v>NonUnion</v>
      </c>
      <c r="D604" s="61">
        <f t="shared" si="73"/>
        <v>2.98E-2</v>
      </c>
      <c r="E604" s="351">
        <f>'Employee Salary Payroll Tax '!N606</f>
        <v>42185.31</v>
      </c>
      <c r="F604" s="351">
        <f t="shared" si="74"/>
        <v>43442.432238000001</v>
      </c>
      <c r="G604" s="352"/>
      <c r="H604" s="351">
        <f t="shared" si="75"/>
        <v>0</v>
      </c>
      <c r="I604" s="351">
        <f t="shared" si="78"/>
        <v>1257.1222380000036</v>
      </c>
      <c r="J604" s="351">
        <f t="shared" si="76"/>
        <v>0</v>
      </c>
      <c r="K604" s="293">
        <f>SUM('Employee Salary Payroll Tax '!I606:K606)</f>
        <v>42185.31</v>
      </c>
      <c r="L604" s="293">
        <f>'Employee Salary Payroll Tax '!H606</f>
        <v>0</v>
      </c>
      <c r="M604" s="293">
        <f t="shared" si="79"/>
        <v>0</v>
      </c>
      <c r="N604" s="359">
        <f t="shared" si="80"/>
        <v>0</v>
      </c>
      <c r="O604" s="331"/>
      <c r="P604" s="61"/>
      <c r="Q604" s="294"/>
      <c r="R604" s="292"/>
      <c r="S604" s="303"/>
    </row>
    <row r="605" spans="1:19" s="36" customFormat="1" ht="14.4">
      <c r="A605" s="36">
        <f t="shared" si="77"/>
        <v>590</v>
      </c>
      <c r="B605" s="526"/>
      <c r="C605" s="36" t="str">
        <f>VLOOKUP('Employee Salary Payroll Tax '!B607,'Employee Salary Payroll Tax '!$D$1:$E$7,2,FALSE)</f>
        <v>NonUnion</v>
      </c>
      <c r="D605" s="61">
        <f t="shared" si="73"/>
        <v>2.98E-2</v>
      </c>
      <c r="E605" s="351">
        <f>'Employee Salary Payroll Tax '!N607</f>
        <v>6426.16</v>
      </c>
      <c r="F605" s="351">
        <f t="shared" si="74"/>
        <v>6617.659568</v>
      </c>
      <c r="G605" s="352"/>
      <c r="H605" s="351">
        <f t="shared" si="75"/>
        <v>573.84000000000015</v>
      </c>
      <c r="I605" s="351">
        <f t="shared" si="78"/>
        <v>191.49956800000018</v>
      </c>
      <c r="J605" s="351">
        <f t="shared" si="76"/>
        <v>1.1489974080000012</v>
      </c>
      <c r="K605" s="293">
        <f>SUM('Employee Salary Payroll Tax '!I607:K607)</f>
        <v>3331.96</v>
      </c>
      <c r="L605" s="293">
        <f>'Employee Salary Payroll Tax '!H607</f>
        <v>0</v>
      </c>
      <c r="M605" s="293">
        <f t="shared" si="79"/>
        <v>3094.2</v>
      </c>
      <c r="N605" s="359">
        <f t="shared" si="80"/>
        <v>0.59575444790729293</v>
      </c>
      <c r="O605" s="331"/>
      <c r="P605" s="61"/>
      <c r="Q605" s="294"/>
      <c r="R605" s="292"/>
      <c r="S605" s="303"/>
    </row>
    <row r="606" spans="1:19" s="36" customFormat="1" ht="14.4">
      <c r="A606" s="36">
        <f t="shared" si="77"/>
        <v>591</v>
      </c>
      <c r="B606" s="526"/>
      <c r="C606" s="36" t="str">
        <f>VLOOKUP('Employee Salary Payroll Tax '!B608,'Employee Salary Payroll Tax '!$D$1:$E$7,2,FALSE)</f>
        <v>NonUnion</v>
      </c>
      <c r="D606" s="61">
        <f t="shared" si="73"/>
        <v>2.98E-2</v>
      </c>
      <c r="E606" s="351">
        <f>'Employee Salary Payroll Tax '!N608</f>
        <v>71019.14</v>
      </c>
      <c r="F606" s="351">
        <f t="shared" si="74"/>
        <v>73135.510372000004</v>
      </c>
      <c r="G606" s="352"/>
      <c r="H606" s="351">
        <f t="shared" si="75"/>
        <v>0</v>
      </c>
      <c r="I606" s="351">
        <f t="shared" si="78"/>
        <v>2116.3703720000049</v>
      </c>
      <c r="J606" s="351">
        <f t="shared" si="76"/>
        <v>0</v>
      </c>
      <c r="K606" s="293">
        <f>SUM('Employee Salary Payroll Tax '!I608:K608)</f>
        <v>3041.7200000000003</v>
      </c>
      <c r="L606" s="293">
        <f>'Employee Salary Payroll Tax '!H608</f>
        <v>0</v>
      </c>
      <c r="M606" s="293">
        <f t="shared" si="79"/>
        <v>67977.42</v>
      </c>
      <c r="N606" s="359">
        <f t="shared" si="80"/>
        <v>0</v>
      </c>
      <c r="O606" s="331"/>
      <c r="P606" s="61"/>
      <c r="Q606" s="294"/>
      <c r="R606" s="292"/>
      <c r="S606" s="303"/>
    </row>
    <row r="607" spans="1:19" s="36" customFormat="1" ht="14.4">
      <c r="A607" s="36">
        <f t="shared" si="77"/>
        <v>592</v>
      </c>
      <c r="B607" s="526"/>
      <c r="C607" s="36" t="str">
        <f>VLOOKUP('Employee Salary Payroll Tax '!B609,'Employee Salary Payroll Tax '!$D$1:$E$7,2,FALSE)</f>
        <v>NonUnion</v>
      </c>
      <c r="D607" s="61">
        <f t="shared" si="73"/>
        <v>2.98E-2</v>
      </c>
      <c r="E607" s="351">
        <f>'Employee Salary Payroll Tax '!N609</f>
        <v>62809.37</v>
      </c>
      <c r="F607" s="351">
        <f t="shared" si="74"/>
        <v>64681.089226000004</v>
      </c>
      <c r="G607" s="352"/>
      <c r="H607" s="351">
        <f t="shared" si="75"/>
        <v>0</v>
      </c>
      <c r="I607" s="351">
        <f t="shared" si="78"/>
        <v>1871.7192260000011</v>
      </c>
      <c r="J607" s="351">
        <f t="shared" si="76"/>
        <v>0</v>
      </c>
      <c r="K607" s="293">
        <f>SUM('Employee Salary Payroll Tax '!I609:K609)</f>
        <v>6827.35</v>
      </c>
      <c r="L607" s="293">
        <f>'Employee Salary Payroll Tax '!H609</f>
        <v>0</v>
      </c>
      <c r="M607" s="293">
        <f t="shared" si="79"/>
        <v>55982.020000000004</v>
      </c>
      <c r="N607" s="359">
        <f t="shared" si="80"/>
        <v>0</v>
      </c>
      <c r="O607" s="331"/>
      <c r="P607" s="61"/>
      <c r="Q607" s="294"/>
      <c r="R607" s="292"/>
      <c r="S607" s="303"/>
    </row>
    <row r="608" spans="1:19" s="36" customFormat="1" ht="14.4">
      <c r="A608" s="36">
        <f t="shared" si="77"/>
        <v>593</v>
      </c>
      <c r="B608" s="526"/>
      <c r="C608" s="36" t="str">
        <f>VLOOKUP('Employee Salary Payroll Tax '!B610,'Employee Salary Payroll Tax '!$D$1:$E$7,2,FALSE)</f>
        <v>NonUnion</v>
      </c>
      <c r="D608" s="61">
        <f t="shared" si="73"/>
        <v>2.98E-2</v>
      </c>
      <c r="E608" s="351">
        <f>'Employee Salary Payroll Tax '!N610</f>
        <v>67891.48</v>
      </c>
      <c r="F608" s="351">
        <f t="shared" si="74"/>
        <v>69914.646103999999</v>
      </c>
      <c r="G608" s="352"/>
      <c r="H608" s="351">
        <f t="shared" si="75"/>
        <v>0</v>
      </c>
      <c r="I608" s="351">
        <f t="shared" si="78"/>
        <v>2023.1661040000035</v>
      </c>
      <c r="J608" s="351">
        <f t="shared" si="76"/>
        <v>0</v>
      </c>
      <c r="K608" s="293">
        <f>SUM('Employee Salary Payroll Tax '!I610:K610)</f>
        <v>0</v>
      </c>
      <c r="L608" s="293">
        <f>'Employee Salary Payroll Tax '!H610</f>
        <v>0</v>
      </c>
      <c r="M608" s="293">
        <f t="shared" si="79"/>
        <v>67891.48</v>
      </c>
      <c r="N608" s="359">
        <f t="shared" si="80"/>
        <v>0</v>
      </c>
      <c r="O608" s="331"/>
      <c r="P608" s="61"/>
      <c r="Q608" s="294"/>
      <c r="R608" s="292"/>
      <c r="S608" s="303"/>
    </row>
    <row r="609" spans="1:19" s="36" customFormat="1" ht="14.4">
      <c r="A609" s="36">
        <f t="shared" si="77"/>
        <v>594</v>
      </c>
      <c r="B609" s="526"/>
      <c r="C609" s="36" t="str">
        <f>VLOOKUP('Employee Salary Payroll Tax '!B611,'Employee Salary Payroll Tax '!$D$1:$E$7,2,FALSE)</f>
        <v>IBEW</v>
      </c>
      <c r="D609" s="61">
        <f t="shared" si="73"/>
        <v>6.875E-3</v>
      </c>
      <c r="E609" s="351">
        <f>'Employee Salary Payroll Tax '!N611</f>
        <v>100357.4</v>
      </c>
      <c r="F609" s="351">
        <f t="shared" si="74"/>
        <v>101047.35712499999</v>
      </c>
      <c r="G609" s="352"/>
      <c r="H609" s="351">
        <f t="shared" si="75"/>
        <v>0</v>
      </c>
      <c r="I609" s="351">
        <f t="shared" si="78"/>
        <v>689.95712500000081</v>
      </c>
      <c r="J609" s="351">
        <f t="shared" si="76"/>
        <v>0</v>
      </c>
      <c r="K609" s="293">
        <f>SUM('Employee Salary Payroll Tax '!I611:K611)</f>
        <v>83307.12</v>
      </c>
      <c r="L609" s="293">
        <f>'Employee Salary Payroll Tax '!H611</f>
        <v>0</v>
      </c>
      <c r="M609" s="293">
        <f t="shared" si="79"/>
        <v>17050.28</v>
      </c>
      <c r="N609" s="359">
        <f t="shared" si="80"/>
        <v>0</v>
      </c>
      <c r="O609" s="331"/>
      <c r="P609" s="61"/>
      <c r="Q609" s="294"/>
      <c r="R609" s="292"/>
      <c r="S609" s="303"/>
    </row>
    <row r="610" spans="1:19" s="36" customFormat="1" ht="14.4">
      <c r="A610" s="36">
        <f t="shared" si="77"/>
        <v>595</v>
      </c>
      <c r="B610" s="526"/>
      <c r="C610" s="36" t="str">
        <f>VLOOKUP('Employee Salary Payroll Tax '!B612,'Employee Salary Payroll Tax '!$D$1:$E$7,2,FALSE)</f>
        <v>NonUnion</v>
      </c>
      <c r="D610" s="61">
        <f t="shared" si="73"/>
        <v>2.98E-2</v>
      </c>
      <c r="E610" s="351">
        <f>'Employee Salary Payroll Tax '!N612</f>
        <v>64610.79</v>
      </c>
      <c r="F610" s="351">
        <f t="shared" si="74"/>
        <v>66536.191542</v>
      </c>
      <c r="G610" s="352"/>
      <c r="H610" s="351">
        <f t="shared" si="75"/>
        <v>0</v>
      </c>
      <c r="I610" s="351">
        <f t="shared" si="78"/>
        <v>1925.4015419999996</v>
      </c>
      <c r="J610" s="351">
        <f t="shared" si="76"/>
        <v>0</v>
      </c>
      <c r="K610" s="293">
        <f>SUM('Employee Salary Payroll Tax '!I612:K612)</f>
        <v>1340.9199999999998</v>
      </c>
      <c r="L610" s="293">
        <f>'Employee Salary Payroll Tax '!H612</f>
        <v>0</v>
      </c>
      <c r="M610" s="293">
        <f t="shared" si="79"/>
        <v>63269.87</v>
      </c>
      <c r="N610" s="359">
        <f t="shared" si="80"/>
        <v>0</v>
      </c>
      <c r="O610" s="331"/>
      <c r="P610" s="61"/>
      <c r="Q610" s="294"/>
      <c r="R610" s="292"/>
      <c r="S610" s="303"/>
    </row>
    <row r="611" spans="1:19" s="36" customFormat="1" ht="14.4">
      <c r="A611" s="36">
        <f t="shared" si="77"/>
        <v>596</v>
      </c>
      <c r="B611" s="526"/>
      <c r="C611" s="36" t="str">
        <f>VLOOKUP('Employee Salary Payroll Tax '!B613,'Employee Salary Payroll Tax '!$D$1:$E$7,2,FALSE)</f>
        <v>NonUnion</v>
      </c>
      <c r="D611" s="61">
        <f t="shared" si="73"/>
        <v>2.98E-2</v>
      </c>
      <c r="E611" s="351">
        <f>'Employee Salary Payroll Tax '!N613</f>
        <v>51995.98</v>
      </c>
      <c r="F611" s="351">
        <f t="shared" si="74"/>
        <v>53545.460204000003</v>
      </c>
      <c r="G611" s="352"/>
      <c r="H611" s="351">
        <f t="shared" si="75"/>
        <v>0</v>
      </c>
      <c r="I611" s="351">
        <f t="shared" si="78"/>
        <v>1549.4802039999995</v>
      </c>
      <c r="J611" s="351">
        <f t="shared" si="76"/>
        <v>0</v>
      </c>
      <c r="K611" s="293">
        <f>SUM('Employee Salary Payroll Tax '!I613:K613)</f>
        <v>52390.52</v>
      </c>
      <c r="L611" s="293">
        <f>'Employee Salary Payroll Tax '!H613</f>
        <v>0</v>
      </c>
      <c r="M611" s="293">
        <f t="shared" si="79"/>
        <v>-394.5399999999936</v>
      </c>
      <c r="N611" s="359">
        <f t="shared" si="80"/>
        <v>0</v>
      </c>
      <c r="O611" s="331"/>
      <c r="P611" s="61"/>
      <c r="Q611" s="294"/>
      <c r="R611" s="292"/>
      <c r="S611" s="303"/>
    </row>
    <row r="612" spans="1:19" s="36" customFormat="1" ht="14.4">
      <c r="A612" s="36">
        <f t="shared" si="77"/>
        <v>597</v>
      </c>
      <c r="B612" s="526"/>
      <c r="C612" s="36" t="str">
        <f>VLOOKUP('Employee Salary Payroll Tax '!B614,'Employee Salary Payroll Tax '!$D$1:$E$7,2,FALSE)</f>
        <v>NonUnion</v>
      </c>
      <c r="D612" s="61">
        <f t="shared" si="73"/>
        <v>2.98E-2</v>
      </c>
      <c r="E612" s="351">
        <f>'Employee Salary Payroll Tax '!N614</f>
        <v>76623.09</v>
      </c>
      <c r="F612" s="351">
        <f t="shared" si="74"/>
        <v>78906.458081999997</v>
      </c>
      <c r="G612" s="352"/>
      <c r="H612" s="351">
        <f t="shared" si="75"/>
        <v>0</v>
      </c>
      <c r="I612" s="351">
        <f t="shared" si="78"/>
        <v>2283.3680820000009</v>
      </c>
      <c r="J612" s="351">
        <f t="shared" si="76"/>
        <v>0</v>
      </c>
      <c r="K612" s="293">
        <f>SUM('Employee Salary Payroll Tax '!I614:K614)</f>
        <v>27848.03</v>
      </c>
      <c r="L612" s="293">
        <f>'Employee Salary Payroll Tax '!H614</f>
        <v>33661.019999999997</v>
      </c>
      <c r="M612" s="293">
        <f t="shared" si="79"/>
        <v>15114.04</v>
      </c>
      <c r="N612" s="359">
        <f t="shared" si="80"/>
        <v>0</v>
      </c>
      <c r="O612" s="331"/>
      <c r="P612" s="61"/>
      <c r="Q612" s="294"/>
      <c r="R612" s="292"/>
      <c r="S612" s="303"/>
    </row>
    <row r="613" spans="1:19" s="36" customFormat="1" ht="14.4">
      <c r="A613" s="36">
        <f t="shared" si="77"/>
        <v>598</v>
      </c>
      <c r="B613" s="526"/>
      <c r="C613" s="36" t="str">
        <f>VLOOKUP('Employee Salary Payroll Tax '!B615,'Employee Salary Payroll Tax '!$D$1:$E$7,2,FALSE)</f>
        <v>NonUnion</v>
      </c>
      <c r="D613" s="61">
        <f t="shared" si="73"/>
        <v>2.98E-2</v>
      </c>
      <c r="E613" s="351">
        <f>'Employee Salary Payroll Tax '!N615</f>
        <v>33369.410000000003</v>
      </c>
      <c r="F613" s="351">
        <f t="shared" si="74"/>
        <v>34363.818418000003</v>
      </c>
      <c r="G613" s="352"/>
      <c r="H613" s="351">
        <f t="shared" si="75"/>
        <v>0</v>
      </c>
      <c r="I613" s="351">
        <f t="shared" si="78"/>
        <v>994.40841799999907</v>
      </c>
      <c r="J613" s="351">
        <f t="shared" si="76"/>
        <v>0</v>
      </c>
      <c r="K613" s="293">
        <f>SUM('Employee Salary Payroll Tax '!I615:K615)</f>
        <v>27799.440000000002</v>
      </c>
      <c r="L613" s="293">
        <f>'Employee Salary Payroll Tax '!H615</f>
        <v>692.58</v>
      </c>
      <c r="M613" s="293">
        <f t="shared" si="79"/>
        <v>4877.3900000000012</v>
      </c>
      <c r="N613" s="359">
        <f t="shared" si="80"/>
        <v>0</v>
      </c>
      <c r="O613" s="331"/>
      <c r="P613" s="61"/>
      <c r="Q613" s="294"/>
      <c r="R613" s="292"/>
      <c r="S613" s="303"/>
    </row>
    <row r="614" spans="1:19" s="36" customFormat="1" ht="14.4">
      <c r="A614" s="36">
        <f t="shared" si="77"/>
        <v>599</v>
      </c>
      <c r="B614" s="526"/>
      <c r="C614" s="36" t="str">
        <f>VLOOKUP('Employee Salary Payroll Tax '!B616,'Employee Salary Payroll Tax '!$D$1:$E$7,2,FALSE)</f>
        <v>NonUnion</v>
      </c>
      <c r="D614" s="61">
        <f t="shared" si="73"/>
        <v>2.98E-2</v>
      </c>
      <c r="E614" s="351">
        <f>'Employee Salary Payroll Tax '!N616</f>
        <v>41426.480000000003</v>
      </c>
      <c r="F614" s="351">
        <f t="shared" si="74"/>
        <v>42660.989104000008</v>
      </c>
      <c r="G614" s="352"/>
      <c r="H614" s="351">
        <f t="shared" si="75"/>
        <v>0</v>
      </c>
      <c r="I614" s="351">
        <f t="shared" si="78"/>
        <v>1234.5091040000043</v>
      </c>
      <c r="J614" s="351">
        <f t="shared" si="76"/>
        <v>0</v>
      </c>
      <c r="K614" s="293">
        <f>SUM('Employee Salary Payroll Tax '!I616:K616)</f>
        <v>25925.4</v>
      </c>
      <c r="L614" s="293">
        <f>'Employee Salary Payroll Tax '!H616</f>
        <v>0</v>
      </c>
      <c r="M614" s="293">
        <f t="shared" si="79"/>
        <v>15501.080000000002</v>
      </c>
      <c r="N614" s="359">
        <f t="shared" si="80"/>
        <v>0</v>
      </c>
      <c r="O614" s="331"/>
      <c r="P614" s="61"/>
      <c r="Q614" s="294"/>
      <c r="R614" s="292"/>
      <c r="S614" s="303"/>
    </row>
    <row r="615" spans="1:19" s="36" customFormat="1" ht="14.4">
      <c r="A615" s="36">
        <f t="shared" si="77"/>
        <v>600</v>
      </c>
      <c r="B615" s="526"/>
      <c r="C615" s="36" t="str">
        <f>VLOOKUP('Employee Salary Payroll Tax '!B617,'Employee Salary Payroll Tax '!$D$1:$E$7,2,FALSE)</f>
        <v>NonUnion</v>
      </c>
      <c r="D615" s="61">
        <f t="shared" si="73"/>
        <v>2.98E-2</v>
      </c>
      <c r="E615" s="351">
        <f>'Employee Salary Payroll Tax '!N617</f>
        <v>55764.47</v>
      </c>
      <c r="F615" s="351">
        <f t="shared" si="74"/>
        <v>57426.251206000001</v>
      </c>
      <c r="G615" s="352"/>
      <c r="H615" s="351">
        <f t="shared" si="75"/>
        <v>0</v>
      </c>
      <c r="I615" s="351">
        <f t="shared" si="78"/>
        <v>1661.7812059999997</v>
      </c>
      <c r="J615" s="351">
        <f t="shared" si="76"/>
        <v>0</v>
      </c>
      <c r="K615" s="293">
        <f>SUM('Employee Salary Payroll Tax '!I617:K617)</f>
        <v>12828.55</v>
      </c>
      <c r="L615" s="293">
        <f>'Employee Salary Payroll Tax '!H617</f>
        <v>0</v>
      </c>
      <c r="M615" s="293">
        <f t="shared" si="79"/>
        <v>42935.92</v>
      </c>
      <c r="N615" s="359">
        <f t="shared" si="80"/>
        <v>0</v>
      </c>
      <c r="O615" s="331"/>
      <c r="P615" s="61"/>
      <c r="Q615" s="294"/>
      <c r="R615" s="292"/>
      <c r="S615" s="303"/>
    </row>
    <row r="616" spans="1:19" s="36" customFormat="1" ht="14.4">
      <c r="A616" s="36">
        <f t="shared" si="77"/>
        <v>601</v>
      </c>
      <c r="B616" s="526"/>
      <c r="C616" s="36" t="str">
        <f>VLOOKUP('Employee Salary Payroll Tax '!B618,'Employee Salary Payroll Tax '!$D$1:$E$7,2,FALSE)</f>
        <v>IBEW</v>
      </c>
      <c r="D616" s="61">
        <f t="shared" si="73"/>
        <v>6.875E-3</v>
      </c>
      <c r="E616" s="351">
        <f>'Employee Salary Payroll Tax '!N618</f>
        <v>130340.39</v>
      </c>
      <c r="F616" s="351">
        <f t="shared" si="74"/>
        <v>131236.48018124999</v>
      </c>
      <c r="G616" s="352"/>
      <c r="H616" s="351">
        <f t="shared" si="75"/>
        <v>0</v>
      </c>
      <c r="I616" s="351">
        <f t="shared" si="78"/>
        <v>896.0901812499942</v>
      </c>
      <c r="J616" s="351">
        <f t="shared" si="76"/>
        <v>0</v>
      </c>
      <c r="K616" s="293">
        <f>SUM('Employee Salary Payroll Tax '!I618:K618)</f>
        <v>126895.61</v>
      </c>
      <c r="L616" s="293">
        <f>'Employee Salary Payroll Tax '!H618</f>
        <v>0</v>
      </c>
      <c r="M616" s="293">
        <f t="shared" si="79"/>
        <v>3444.7799999999988</v>
      </c>
      <c r="N616" s="359">
        <f t="shared" si="80"/>
        <v>0</v>
      </c>
      <c r="O616" s="331"/>
      <c r="P616" s="61"/>
      <c r="Q616" s="294"/>
      <c r="R616" s="292"/>
      <c r="S616" s="303"/>
    </row>
    <row r="617" spans="1:19" s="36" customFormat="1" ht="14.4">
      <c r="A617" s="36">
        <f t="shared" si="77"/>
        <v>602</v>
      </c>
      <c r="B617" s="526"/>
      <c r="C617" s="36" t="str">
        <f>VLOOKUP('Employee Salary Payroll Tax '!B619,'Employee Salary Payroll Tax '!$D$1:$E$7,2,FALSE)</f>
        <v>IBEW</v>
      </c>
      <c r="D617" s="61">
        <f t="shared" si="73"/>
        <v>6.875E-3</v>
      </c>
      <c r="E617" s="351">
        <f>'Employee Salary Payroll Tax '!N619</f>
        <v>127427.91</v>
      </c>
      <c r="F617" s="351">
        <f t="shared" si="74"/>
        <v>128303.97688125</v>
      </c>
      <c r="G617" s="352"/>
      <c r="H617" s="351">
        <f t="shared" si="75"/>
        <v>0</v>
      </c>
      <c r="I617" s="351">
        <f t="shared" si="78"/>
        <v>876.06688124999346</v>
      </c>
      <c r="J617" s="351">
        <f t="shared" si="76"/>
        <v>0</v>
      </c>
      <c r="K617" s="293">
        <f>SUM('Employee Salary Payroll Tax '!I619:K619)</f>
        <v>127396.91</v>
      </c>
      <c r="L617" s="293">
        <f>'Employee Salary Payroll Tax '!H619</f>
        <v>0</v>
      </c>
      <c r="M617" s="293">
        <f t="shared" si="79"/>
        <v>31</v>
      </c>
      <c r="N617" s="359">
        <f t="shared" si="80"/>
        <v>0</v>
      </c>
      <c r="O617" s="331"/>
      <c r="P617" s="61"/>
      <c r="Q617" s="294"/>
      <c r="R617" s="292"/>
      <c r="S617" s="303"/>
    </row>
    <row r="618" spans="1:19" s="36" customFormat="1" ht="14.4">
      <c r="A618" s="36">
        <f t="shared" si="77"/>
        <v>603</v>
      </c>
      <c r="B618" s="526"/>
      <c r="C618" s="36" t="str">
        <f>VLOOKUP('Employee Salary Payroll Tax '!B620,'Employee Salary Payroll Tax '!$D$1:$E$7,2,FALSE)</f>
        <v>NonUnion</v>
      </c>
      <c r="D618" s="61">
        <f t="shared" si="73"/>
        <v>2.98E-2</v>
      </c>
      <c r="E618" s="351">
        <f>'Employee Salary Payroll Tax '!N620</f>
        <v>70246.820000000007</v>
      </c>
      <c r="F618" s="351">
        <f t="shared" si="74"/>
        <v>72340.17523600001</v>
      </c>
      <c r="G618" s="352"/>
      <c r="H618" s="351">
        <f t="shared" si="75"/>
        <v>0</v>
      </c>
      <c r="I618" s="351">
        <f t="shared" si="78"/>
        <v>2093.3552360000031</v>
      </c>
      <c r="J618" s="351">
        <f t="shared" si="76"/>
        <v>0</v>
      </c>
      <c r="K618" s="293">
        <f>SUM('Employee Salary Payroll Tax '!I620:K620)</f>
        <v>1615.27</v>
      </c>
      <c r="L618" s="293">
        <f>'Employee Salary Payroll Tax '!H620</f>
        <v>0</v>
      </c>
      <c r="M618" s="293">
        <f t="shared" si="79"/>
        <v>68631.55</v>
      </c>
      <c r="N618" s="359">
        <f t="shared" si="80"/>
        <v>0</v>
      </c>
      <c r="O618" s="331"/>
      <c r="P618" s="61"/>
      <c r="Q618" s="294"/>
      <c r="R618" s="292"/>
      <c r="S618" s="303"/>
    </row>
    <row r="619" spans="1:19" s="36" customFormat="1" ht="14.4">
      <c r="A619" s="36">
        <f t="shared" si="77"/>
        <v>604</v>
      </c>
      <c r="B619" s="526"/>
      <c r="C619" s="36" t="str">
        <f>VLOOKUP('Employee Salary Payroll Tax '!B621,'Employee Salary Payroll Tax '!$D$1:$E$7,2,FALSE)</f>
        <v>NonUnion</v>
      </c>
      <c r="D619" s="61">
        <f t="shared" si="73"/>
        <v>2.98E-2</v>
      </c>
      <c r="E619" s="351">
        <f>'Employee Salary Payroll Tax '!N621</f>
        <v>91284.53</v>
      </c>
      <c r="F619" s="351">
        <f t="shared" si="74"/>
        <v>94004.808994000006</v>
      </c>
      <c r="G619" s="352"/>
      <c r="H619" s="351">
        <f t="shared" si="75"/>
        <v>0</v>
      </c>
      <c r="I619" s="351">
        <f t="shared" si="78"/>
        <v>2720.2789940000075</v>
      </c>
      <c r="J619" s="351">
        <f t="shared" si="76"/>
        <v>0</v>
      </c>
      <c r="K619" s="293">
        <f>SUM('Employee Salary Payroll Tax '!I621:K621)</f>
        <v>87633.16</v>
      </c>
      <c r="L619" s="293">
        <f>'Employee Salary Payroll Tax '!H621</f>
        <v>0</v>
      </c>
      <c r="M619" s="293">
        <f t="shared" si="79"/>
        <v>3651.3699999999953</v>
      </c>
      <c r="N619" s="359">
        <f t="shared" si="80"/>
        <v>0</v>
      </c>
      <c r="O619" s="331"/>
      <c r="P619" s="61"/>
      <c r="Q619" s="294"/>
      <c r="R619" s="292"/>
      <c r="S619" s="303"/>
    </row>
    <row r="620" spans="1:19" s="36" customFormat="1" ht="14.4">
      <c r="A620" s="36">
        <f t="shared" si="77"/>
        <v>605</v>
      </c>
      <c r="B620" s="526"/>
      <c r="C620" s="36" t="str">
        <f>VLOOKUP('Employee Salary Payroll Tax '!B622,'Employee Salary Payroll Tax '!$D$1:$E$7,2,FALSE)</f>
        <v>NonUnion</v>
      </c>
      <c r="D620" s="61">
        <f t="shared" si="73"/>
        <v>2.98E-2</v>
      </c>
      <c r="E620" s="351">
        <f>'Employee Salary Payroll Tax '!N622</f>
        <v>5879.23</v>
      </c>
      <c r="F620" s="351">
        <f t="shared" si="74"/>
        <v>6054.4310539999997</v>
      </c>
      <c r="G620" s="352"/>
      <c r="H620" s="351">
        <f t="shared" si="75"/>
        <v>1120.7700000000004</v>
      </c>
      <c r="I620" s="351">
        <f t="shared" si="78"/>
        <v>175.20105400000011</v>
      </c>
      <c r="J620" s="351">
        <f t="shared" si="76"/>
        <v>1.0512063240000007</v>
      </c>
      <c r="K620" s="293">
        <f>SUM('Employee Salary Payroll Tax '!I622:K622)</f>
        <v>5879.23</v>
      </c>
      <c r="L620" s="293">
        <f>'Employee Salary Payroll Tax '!H622</f>
        <v>0</v>
      </c>
      <c r="M620" s="293">
        <f t="shared" si="79"/>
        <v>0</v>
      </c>
      <c r="N620" s="359">
        <f t="shared" si="80"/>
        <v>1.0512063238212006</v>
      </c>
      <c r="O620" s="331"/>
      <c r="P620" s="61"/>
      <c r="Q620" s="294"/>
      <c r="R620" s="292"/>
      <c r="S620" s="303"/>
    </row>
    <row r="621" spans="1:19" s="36" customFormat="1" ht="14.4">
      <c r="A621" s="36">
        <f t="shared" si="77"/>
        <v>606</v>
      </c>
      <c r="B621" s="526"/>
      <c r="C621" s="36" t="str">
        <f>VLOOKUP('Employee Salary Payroll Tax '!B623,'Employee Salary Payroll Tax '!$D$1:$E$7,2,FALSE)</f>
        <v>IBEW</v>
      </c>
      <c r="D621" s="61">
        <f t="shared" si="73"/>
        <v>6.875E-3</v>
      </c>
      <c r="E621" s="351">
        <f>'Employee Salary Payroll Tax '!N623</f>
        <v>3184.29</v>
      </c>
      <c r="F621" s="351">
        <f t="shared" si="74"/>
        <v>3206.1819937499999</v>
      </c>
      <c r="G621" s="352"/>
      <c r="H621" s="351">
        <f t="shared" si="75"/>
        <v>3815.71</v>
      </c>
      <c r="I621" s="351">
        <f t="shared" si="78"/>
        <v>21.891993749999983</v>
      </c>
      <c r="J621" s="351">
        <f t="shared" si="76"/>
        <v>0.13135196249999989</v>
      </c>
      <c r="K621" s="293">
        <f>SUM('Employee Salary Payroll Tax '!I623:K623)</f>
        <v>3184.29</v>
      </c>
      <c r="L621" s="293">
        <f>'Employee Salary Payroll Tax '!H623</f>
        <v>0</v>
      </c>
      <c r="M621" s="293">
        <f t="shared" si="79"/>
        <v>0</v>
      </c>
      <c r="N621" s="359">
        <f t="shared" si="80"/>
        <v>0.13135196245874989</v>
      </c>
      <c r="O621" s="331"/>
      <c r="P621" s="61"/>
      <c r="Q621" s="294"/>
      <c r="R621" s="292"/>
      <c r="S621" s="303"/>
    </row>
    <row r="622" spans="1:19" s="36" customFormat="1" ht="14.4">
      <c r="A622" s="36">
        <f t="shared" si="77"/>
        <v>607</v>
      </c>
      <c r="B622" s="526"/>
      <c r="C622" s="36" t="str">
        <f>VLOOKUP('Employee Salary Payroll Tax '!B624,'Employee Salary Payroll Tax '!$D$1:$E$7,2,FALSE)</f>
        <v>NonUnion</v>
      </c>
      <c r="D622" s="61">
        <f t="shared" si="73"/>
        <v>2.98E-2</v>
      </c>
      <c r="E622" s="351">
        <f>'Employee Salary Payroll Tax '!N624</f>
        <v>37817.879999999997</v>
      </c>
      <c r="F622" s="351">
        <f t="shared" si="74"/>
        <v>38944.852824000001</v>
      </c>
      <c r="G622" s="352"/>
      <c r="H622" s="351">
        <f t="shared" si="75"/>
        <v>0</v>
      </c>
      <c r="I622" s="351">
        <f t="shared" si="78"/>
        <v>1126.972824000004</v>
      </c>
      <c r="J622" s="351">
        <f t="shared" si="76"/>
        <v>0</v>
      </c>
      <c r="K622" s="293">
        <f>SUM('Employee Salary Payroll Tax '!I624:K624)</f>
        <v>37817.879999999997</v>
      </c>
      <c r="L622" s="293">
        <f>'Employee Salary Payroll Tax '!H624</f>
        <v>0</v>
      </c>
      <c r="M622" s="293">
        <f t="shared" si="79"/>
        <v>0</v>
      </c>
      <c r="N622" s="359">
        <f t="shared" si="80"/>
        <v>0</v>
      </c>
      <c r="O622" s="331"/>
      <c r="P622" s="61"/>
      <c r="Q622" s="294"/>
      <c r="R622" s="292"/>
      <c r="S622" s="303"/>
    </row>
    <row r="623" spans="1:19" s="36" customFormat="1" ht="14.4">
      <c r="A623" s="36">
        <f t="shared" si="77"/>
        <v>608</v>
      </c>
      <c r="B623" s="526"/>
      <c r="C623" s="36" t="str">
        <f>VLOOKUP('Employee Salary Payroll Tax '!B625,'Employee Salary Payroll Tax '!$D$1:$E$7,2,FALSE)</f>
        <v>NonUnion</v>
      </c>
      <c r="D623" s="61">
        <f t="shared" si="73"/>
        <v>2.98E-2</v>
      </c>
      <c r="E623" s="351">
        <f>'Employee Salary Payroll Tax '!N625</f>
        <v>136543.69</v>
      </c>
      <c r="F623" s="351">
        <f t="shared" si="74"/>
        <v>140612.69196200001</v>
      </c>
      <c r="G623" s="352"/>
      <c r="H623" s="351">
        <f t="shared" si="75"/>
        <v>0</v>
      </c>
      <c r="I623" s="351">
        <f t="shared" si="78"/>
        <v>4069.0019620000094</v>
      </c>
      <c r="J623" s="351">
        <f t="shared" si="76"/>
        <v>0</v>
      </c>
      <c r="K623" s="293">
        <f>SUM('Employee Salary Payroll Tax '!I625:K625)</f>
        <v>136543.69</v>
      </c>
      <c r="L623" s="293">
        <f>'Employee Salary Payroll Tax '!H625</f>
        <v>0</v>
      </c>
      <c r="M623" s="293">
        <f t="shared" si="79"/>
        <v>0</v>
      </c>
      <c r="N623" s="359">
        <f t="shared" si="80"/>
        <v>0</v>
      </c>
      <c r="O623" s="331"/>
      <c r="P623" s="61"/>
      <c r="Q623" s="294"/>
      <c r="R623" s="292"/>
      <c r="S623" s="303"/>
    </row>
    <row r="624" spans="1:19" s="36" customFormat="1" ht="14.4">
      <c r="A624" s="36">
        <f t="shared" si="77"/>
        <v>609</v>
      </c>
      <c r="B624" s="526"/>
      <c r="C624" s="36" t="str">
        <f>VLOOKUP('Employee Salary Payroll Tax '!B626,'Employee Salary Payroll Tax '!$D$1:$E$7,2,FALSE)</f>
        <v>IBEW</v>
      </c>
      <c r="D624" s="61">
        <f t="shared" si="73"/>
        <v>6.875E-3</v>
      </c>
      <c r="E624" s="351">
        <f>'Employee Salary Payroll Tax '!N626</f>
        <v>182711.02</v>
      </c>
      <c r="F624" s="351">
        <f t="shared" si="74"/>
        <v>183967.15826249999</v>
      </c>
      <c r="G624" s="352"/>
      <c r="H624" s="351">
        <f t="shared" si="75"/>
        <v>0</v>
      </c>
      <c r="I624" s="351">
        <f t="shared" si="78"/>
        <v>1256.1382624999969</v>
      </c>
      <c r="J624" s="351">
        <f t="shared" si="76"/>
        <v>0</v>
      </c>
      <c r="K624" s="293">
        <f>SUM('Employee Salary Payroll Tax '!I626:K626)</f>
        <v>149638.79</v>
      </c>
      <c r="L624" s="293">
        <f>'Employee Salary Payroll Tax '!H626</f>
        <v>0</v>
      </c>
      <c r="M624" s="293">
        <f t="shared" si="79"/>
        <v>33072.229999999981</v>
      </c>
      <c r="N624" s="359">
        <f t="shared" si="80"/>
        <v>0</v>
      </c>
      <c r="O624" s="331"/>
      <c r="P624" s="61"/>
      <c r="Q624" s="294"/>
      <c r="R624" s="292"/>
      <c r="S624" s="303"/>
    </row>
    <row r="625" spans="1:19" s="36" customFormat="1" ht="14.4">
      <c r="A625" s="36">
        <f t="shared" si="77"/>
        <v>610</v>
      </c>
      <c r="B625" s="526"/>
      <c r="C625" s="36" t="str">
        <f>VLOOKUP('Employee Salary Payroll Tax '!B627,'Employee Salary Payroll Tax '!$D$1:$E$7,2,FALSE)</f>
        <v>IBEW</v>
      </c>
      <c r="D625" s="61">
        <f t="shared" si="73"/>
        <v>6.875E-3</v>
      </c>
      <c r="E625" s="351">
        <f>'Employee Salary Payroll Tax '!N627</f>
        <v>98475.55</v>
      </c>
      <c r="F625" s="351">
        <f t="shared" si="74"/>
        <v>99152.569406249997</v>
      </c>
      <c r="G625" s="352"/>
      <c r="H625" s="351">
        <f t="shared" si="75"/>
        <v>0</v>
      </c>
      <c r="I625" s="351">
        <f t="shared" si="78"/>
        <v>677.01940624999406</v>
      </c>
      <c r="J625" s="351">
        <f t="shared" si="76"/>
        <v>0</v>
      </c>
      <c r="K625" s="293">
        <f>SUM('Employee Salary Payroll Tax '!I627:K627)</f>
        <v>90913.01</v>
      </c>
      <c r="L625" s="293">
        <f>'Employee Salary Payroll Tax '!H627</f>
        <v>0</v>
      </c>
      <c r="M625" s="293">
        <f t="shared" si="79"/>
        <v>7562.5400000000081</v>
      </c>
      <c r="N625" s="359">
        <f t="shared" si="80"/>
        <v>0</v>
      </c>
      <c r="O625" s="331"/>
      <c r="P625" s="61"/>
      <c r="Q625" s="294"/>
      <c r="R625" s="292"/>
      <c r="S625" s="303"/>
    </row>
    <row r="626" spans="1:19" s="36" customFormat="1" ht="14.4">
      <c r="A626" s="36">
        <f t="shared" si="77"/>
        <v>611</v>
      </c>
      <c r="B626" s="526"/>
      <c r="C626" s="36" t="str">
        <f>VLOOKUP('Employee Salary Payroll Tax '!B628,'Employee Salary Payroll Tax '!$D$1:$E$7,2,FALSE)</f>
        <v>NonUnion</v>
      </c>
      <c r="D626" s="61">
        <f t="shared" si="73"/>
        <v>2.98E-2</v>
      </c>
      <c r="E626" s="351">
        <f>'Employee Salary Payroll Tax '!N628</f>
        <v>23739.34</v>
      </c>
      <c r="F626" s="351">
        <f t="shared" si="74"/>
        <v>24446.772332</v>
      </c>
      <c r="G626" s="352"/>
      <c r="H626" s="351">
        <f t="shared" si="75"/>
        <v>0</v>
      </c>
      <c r="I626" s="351">
        <f t="shared" si="78"/>
        <v>707.43233200000032</v>
      </c>
      <c r="J626" s="351">
        <f t="shared" si="76"/>
        <v>0</v>
      </c>
      <c r="K626" s="293">
        <f>SUM('Employee Salary Payroll Tax '!I628:K628)</f>
        <v>23739.34</v>
      </c>
      <c r="L626" s="293">
        <f>'Employee Salary Payroll Tax '!H628</f>
        <v>0</v>
      </c>
      <c r="M626" s="293">
        <f t="shared" si="79"/>
        <v>0</v>
      </c>
      <c r="N626" s="359">
        <f t="shared" si="80"/>
        <v>0</v>
      </c>
      <c r="O626" s="331"/>
      <c r="P626" s="61"/>
      <c r="Q626" s="294"/>
      <c r="R626" s="292"/>
      <c r="S626" s="303"/>
    </row>
    <row r="627" spans="1:19" s="36" customFormat="1" ht="14.4">
      <c r="A627" s="36">
        <f t="shared" si="77"/>
        <v>612</v>
      </c>
      <c r="B627" s="526"/>
      <c r="C627" s="36" t="str">
        <f>VLOOKUP('Employee Salary Payroll Tax '!B629,'Employee Salary Payroll Tax '!$D$1:$E$7,2,FALSE)</f>
        <v>NonUnion</v>
      </c>
      <c r="D627" s="61">
        <f t="shared" si="73"/>
        <v>2.98E-2</v>
      </c>
      <c r="E627" s="351">
        <f>'Employee Salary Payroll Tax '!N629</f>
        <v>81717.119999999995</v>
      </c>
      <c r="F627" s="351">
        <f t="shared" si="74"/>
        <v>84152.290175999995</v>
      </c>
      <c r="G627" s="352"/>
      <c r="H627" s="351">
        <f t="shared" si="75"/>
        <v>0</v>
      </c>
      <c r="I627" s="351">
        <f t="shared" si="78"/>
        <v>2435.1701759999996</v>
      </c>
      <c r="J627" s="351">
        <f t="shared" si="76"/>
        <v>0</v>
      </c>
      <c r="K627" s="293">
        <f>SUM('Employee Salary Payroll Tax '!I629:K629)</f>
        <v>74331.139999999985</v>
      </c>
      <c r="L627" s="293">
        <f>'Employee Salary Payroll Tax '!H629</f>
        <v>1109.1600000000001</v>
      </c>
      <c r="M627" s="293">
        <f t="shared" si="79"/>
        <v>6276.8200000000106</v>
      </c>
      <c r="N627" s="359">
        <f t="shared" si="80"/>
        <v>0</v>
      </c>
      <c r="O627" s="331"/>
      <c r="P627" s="61"/>
      <c r="Q627" s="294"/>
      <c r="R627" s="292"/>
      <c r="S627" s="303"/>
    </row>
    <row r="628" spans="1:19" s="36" customFormat="1" ht="14.4">
      <c r="A628" s="36">
        <f t="shared" si="77"/>
        <v>613</v>
      </c>
      <c r="B628" s="526"/>
      <c r="C628" s="36" t="str">
        <f>VLOOKUP('Employee Salary Payroll Tax '!B630,'Employee Salary Payroll Tax '!$D$1:$E$7,2,FALSE)</f>
        <v>IBEW</v>
      </c>
      <c r="D628" s="61">
        <f t="shared" si="73"/>
        <v>6.875E-3</v>
      </c>
      <c r="E628" s="351">
        <f>'Employee Salary Payroll Tax '!N630</f>
        <v>21126.560000000001</v>
      </c>
      <c r="F628" s="351">
        <f t="shared" si="74"/>
        <v>21271.805100000001</v>
      </c>
      <c r="G628" s="352"/>
      <c r="H628" s="351">
        <f t="shared" si="75"/>
        <v>0</v>
      </c>
      <c r="I628" s="351">
        <f t="shared" si="78"/>
        <v>145.24510000000009</v>
      </c>
      <c r="J628" s="351">
        <f t="shared" si="76"/>
        <v>0</v>
      </c>
      <c r="K628" s="293">
        <f>SUM('Employee Salary Payroll Tax '!I630:K630)</f>
        <v>21126.560000000001</v>
      </c>
      <c r="L628" s="293">
        <f>'Employee Salary Payroll Tax '!H630</f>
        <v>0</v>
      </c>
      <c r="M628" s="293">
        <f t="shared" si="79"/>
        <v>0</v>
      </c>
      <c r="N628" s="359">
        <f t="shared" si="80"/>
        <v>0</v>
      </c>
      <c r="O628" s="331"/>
      <c r="P628" s="61"/>
      <c r="Q628" s="294"/>
      <c r="R628" s="292"/>
      <c r="S628" s="303"/>
    </row>
    <row r="629" spans="1:19" s="36" customFormat="1" ht="14.4">
      <c r="A629" s="36">
        <f t="shared" si="77"/>
        <v>614</v>
      </c>
      <c r="B629" s="526"/>
      <c r="C629" s="36" t="str">
        <f>VLOOKUP('Employee Salary Payroll Tax '!B631,'Employee Salary Payroll Tax '!$D$1:$E$7,2,FALSE)</f>
        <v>IBEW</v>
      </c>
      <c r="D629" s="61">
        <f t="shared" si="73"/>
        <v>6.875E-3</v>
      </c>
      <c r="E629" s="351">
        <f>'Employee Salary Payroll Tax '!N631</f>
        <v>128675.89</v>
      </c>
      <c r="F629" s="351">
        <f t="shared" si="74"/>
        <v>129560.53674375</v>
      </c>
      <c r="G629" s="352"/>
      <c r="H629" s="351">
        <f t="shared" si="75"/>
        <v>0</v>
      </c>
      <c r="I629" s="351">
        <f t="shared" si="78"/>
        <v>884.64674374999595</v>
      </c>
      <c r="J629" s="351">
        <f t="shared" si="76"/>
        <v>0</v>
      </c>
      <c r="K629" s="293">
        <f>SUM('Employee Salary Payroll Tax '!I631:K631)</f>
        <v>128612.38</v>
      </c>
      <c r="L629" s="293">
        <f>'Employee Salary Payroll Tax '!H631</f>
        <v>0</v>
      </c>
      <c r="M629" s="293">
        <f t="shared" si="79"/>
        <v>63.509999999994761</v>
      </c>
      <c r="N629" s="359">
        <f t="shared" si="80"/>
        <v>0</v>
      </c>
      <c r="O629" s="331"/>
      <c r="P629" s="61"/>
      <c r="Q629" s="294"/>
      <c r="R629" s="292"/>
      <c r="S629" s="303"/>
    </row>
    <row r="630" spans="1:19" s="36" customFormat="1" ht="14.4">
      <c r="A630" s="36">
        <f t="shared" si="77"/>
        <v>615</v>
      </c>
      <c r="B630" s="526"/>
      <c r="C630" s="36" t="str">
        <f>VLOOKUP('Employee Salary Payroll Tax '!B632,'Employee Salary Payroll Tax '!$D$1:$E$7,2,FALSE)</f>
        <v>IBEW</v>
      </c>
      <c r="D630" s="61">
        <f t="shared" si="73"/>
        <v>6.875E-3</v>
      </c>
      <c r="E630" s="351">
        <f>'Employee Salary Payroll Tax '!N632</f>
        <v>34755.769999999997</v>
      </c>
      <c r="F630" s="351">
        <f t="shared" si="74"/>
        <v>34994.715918749993</v>
      </c>
      <c r="G630" s="352"/>
      <c r="H630" s="351">
        <f t="shared" si="75"/>
        <v>0</v>
      </c>
      <c r="I630" s="351">
        <f t="shared" si="78"/>
        <v>238.94591874999605</v>
      </c>
      <c r="J630" s="351">
        <f t="shared" si="76"/>
        <v>0</v>
      </c>
      <c r="K630" s="293">
        <f>SUM('Employee Salary Payroll Tax '!I632:K632)</f>
        <v>34755.769999999997</v>
      </c>
      <c r="L630" s="293">
        <f>'Employee Salary Payroll Tax '!H632</f>
        <v>0</v>
      </c>
      <c r="M630" s="293">
        <f t="shared" si="79"/>
        <v>0</v>
      </c>
      <c r="N630" s="359">
        <f t="shared" si="80"/>
        <v>0</v>
      </c>
      <c r="O630" s="331"/>
      <c r="P630" s="61"/>
      <c r="Q630" s="294"/>
      <c r="R630" s="292"/>
      <c r="S630" s="303"/>
    </row>
    <row r="631" spans="1:19" s="36" customFormat="1" ht="14.4">
      <c r="A631" s="36">
        <f t="shared" si="77"/>
        <v>616</v>
      </c>
      <c r="B631" s="526"/>
      <c r="C631" s="36" t="str">
        <f>VLOOKUP('Employee Salary Payroll Tax '!B633,'Employee Salary Payroll Tax '!$D$1:$E$7,2,FALSE)</f>
        <v>NonUnion</v>
      </c>
      <c r="D631" s="61">
        <f t="shared" si="73"/>
        <v>2.98E-2</v>
      </c>
      <c r="E631" s="351">
        <f>'Employee Salary Payroll Tax '!N633</f>
        <v>55614.71</v>
      </c>
      <c r="F631" s="351">
        <f t="shared" si="74"/>
        <v>57272.028358000003</v>
      </c>
      <c r="G631" s="352"/>
      <c r="H631" s="351">
        <f t="shared" si="75"/>
        <v>0</v>
      </c>
      <c r="I631" s="351">
        <f t="shared" si="78"/>
        <v>1657.3183580000041</v>
      </c>
      <c r="J631" s="351">
        <f t="shared" si="76"/>
        <v>0</v>
      </c>
      <c r="K631" s="293">
        <f>SUM('Employee Salary Payroll Tax '!I633:K633)</f>
        <v>22278.2</v>
      </c>
      <c r="L631" s="293">
        <f>'Employee Salary Payroll Tax '!H633</f>
        <v>0</v>
      </c>
      <c r="M631" s="293">
        <f t="shared" si="79"/>
        <v>33336.509999999995</v>
      </c>
      <c r="N631" s="359">
        <f t="shared" si="80"/>
        <v>0</v>
      </c>
      <c r="O631" s="331"/>
      <c r="P631" s="61"/>
      <c r="Q631" s="294"/>
      <c r="R631" s="292"/>
      <c r="S631" s="303"/>
    </row>
    <row r="632" spans="1:19" s="36" customFormat="1" ht="14.4">
      <c r="A632" s="36">
        <f t="shared" si="77"/>
        <v>617</v>
      </c>
      <c r="B632" s="526"/>
      <c r="C632" s="36" t="str">
        <f>VLOOKUP('Employee Salary Payroll Tax '!B634,'Employee Salary Payroll Tax '!$D$1:$E$7,2,FALSE)</f>
        <v>NonUnion</v>
      </c>
      <c r="D632" s="61">
        <f t="shared" si="73"/>
        <v>2.98E-2</v>
      </c>
      <c r="E632" s="351">
        <f>'Employee Salary Payroll Tax '!N634</f>
        <v>161949.48000000001</v>
      </c>
      <c r="F632" s="351">
        <f t="shared" si="74"/>
        <v>166775.57450400002</v>
      </c>
      <c r="G632" s="352"/>
      <c r="H632" s="351">
        <f t="shared" si="75"/>
        <v>0</v>
      </c>
      <c r="I632" s="351">
        <f t="shared" si="78"/>
        <v>4826.0945040000079</v>
      </c>
      <c r="J632" s="351">
        <f t="shared" si="76"/>
        <v>0</v>
      </c>
      <c r="K632" s="293">
        <f>SUM('Employee Salary Payroll Tax '!I634:K634)</f>
        <v>23128.210000000003</v>
      </c>
      <c r="L632" s="293">
        <f>'Employee Salary Payroll Tax '!H634</f>
        <v>0</v>
      </c>
      <c r="M632" s="293">
        <f t="shared" si="79"/>
        <v>138821.27000000002</v>
      </c>
      <c r="N632" s="359">
        <f t="shared" si="80"/>
        <v>0</v>
      </c>
      <c r="O632" s="331"/>
      <c r="P632" s="61"/>
      <c r="Q632" s="294"/>
      <c r="R632" s="292"/>
      <c r="S632" s="303"/>
    </row>
    <row r="633" spans="1:19" s="36" customFormat="1" ht="14.4">
      <c r="A633" s="36">
        <f t="shared" si="77"/>
        <v>618</v>
      </c>
      <c r="B633" s="526"/>
      <c r="C633" s="36" t="str">
        <f>VLOOKUP('Employee Salary Payroll Tax '!B635,'Employee Salary Payroll Tax '!$D$1:$E$7,2,FALSE)</f>
        <v>IBEW</v>
      </c>
      <c r="D633" s="61">
        <f t="shared" si="73"/>
        <v>6.875E-3</v>
      </c>
      <c r="E633" s="351">
        <f>'Employee Salary Payroll Tax '!N635</f>
        <v>34720.57</v>
      </c>
      <c r="F633" s="351">
        <f t="shared" si="74"/>
        <v>34959.273918749997</v>
      </c>
      <c r="G633" s="352"/>
      <c r="H633" s="351">
        <f t="shared" si="75"/>
        <v>0</v>
      </c>
      <c r="I633" s="351">
        <f t="shared" si="78"/>
        <v>238.70391874999768</v>
      </c>
      <c r="J633" s="351">
        <f t="shared" si="76"/>
        <v>0</v>
      </c>
      <c r="K633" s="293">
        <f>SUM('Employee Salary Payroll Tax '!I635:K635)</f>
        <v>34720.57</v>
      </c>
      <c r="L633" s="293">
        <f>'Employee Salary Payroll Tax '!H635</f>
        <v>0</v>
      </c>
      <c r="M633" s="293">
        <f t="shared" si="79"/>
        <v>0</v>
      </c>
      <c r="N633" s="359">
        <f t="shared" si="80"/>
        <v>0</v>
      </c>
      <c r="O633" s="331"/>
      <c r="P633" s="61"/>
      <c r="Q633" s="294"/>
      <c r="R633" s="292"/>
      <c r="S633" s="303"/>
    </row>
    <row r="634" spans="1:19" s="36" customFormat="1" ht="14.4">
      <c r="A634" s="36">
        <f t="shared" si="77"/>
        <v>619</v>
      </c>
      <c r="B634" s="526"/>
      <c r="C634" s="36" t="str">
        <f>VLOOKUP('Employee Salary Payroll Tax '!B636,'Employee Salary Payroll Tax '!$D$1:$E$7,2,FALSE)</f>
        <v>IBEW</v>
      </c>
      <c r="D634" s="61">
        <f t="shared" si="73"/>
        <v>6.875E-3</v>
      </c>
      <c r="E634" s="351">
        <f>'Employee Salary Payroll Tax '!N636</f>
        <v>53226.239999999998</v>
      </c>
      <c r="F634" s="351">
        <f t="shared" si="74"/>
        <v>53592.170399999995</v>
      </c>
      <c r="G634" s="352"/>
      <c r="H634" s="351">
        <f t="shared" si="75"/>
        <v>0</v>
      </c>
      <c r="I634" s="351">
        <f t="shared" si="78"/>
        <v>365.93039999999746</v>
      </c>
      <c r="J634" s="351">
        <f t="shared" si="76"/>
        <v>0</v>
      </c>
      <c r="K634" s="293">
        <f>SUM('Employee Salary Payroll Tax '!I636:K636)</f>
        <v>48339.33</v>
      </c>
      <c r="L634" s="293">
        <f>'Employee Salary Payroll Tax '!H636</f>
        <v>733.7</v>
      </c>
      <c r="M634" s="293">
        <f t="shared" si="79"/>
        <v>4153.2099999999964</v>
      </c>
      <c r="N634" s="359">
        <f t="shared" si="80"/>
        <v>0</v>
      </c>
      <c r="O634" s="331"/>
      <c r="P634" s="61"/>
      <c r="Q634" s="294"/>
      <c r="R634" s="292"/>
      <c r="S634" s="303"/>
    </row>
    <row r="635" spans="1:19" s="36" customFormat="1" ht="14.4">
      <c r="A635" s="36">
        <f t="shared" si="77"/>
        <v>620</v>
      </c>
      <c r="B635" s="526"/>
      <c r="C635" s="36" t="str">
        <f>VLOOKUP('Employee Salary Payroll Tax '!B637,'Employee Salary Payroll Tax '!$D$1:$E$7,2,FALSE)</f>
        <v>NonUnion</v>
      </c>
      <c r="D635" s="61">
        <f t="shared" si="73"/>
        <v>2.98E-2</v>
      </c>
      <c r="E635" s="351">
        <f>'Employee Salary Payroll Tax '!N637</f>
        <v>121845.05</v>
      </c>
      <c r="F635" s="351">
        <f t="shared" si="74"/>
        <v>125476.03249000001</v>
      </c>
      <c r="G635" s="352"/>
      <c r="H635" s="351">
        <f t="shared" si="75"/>
        <v>0</v>
      </c>
      <c r="I635" s="351">
        <f t="shared" si="78"/>
        <v>3630.9824900000094</v>
      </c>
      <c r="J635" s="351">
        <f t="shared" si="76"/>
        <v>0</v>
      </c>
      <c r="K635" s="293">
        <f>SUM('Employee Salary Payroll Tax '!I637:K637)</f>
        <v>103974.34000000001</v>
      </c>
      <c r="L635" s="293">
        <f>'Employee Salary Payroll Tax '!H637</f>
        <v>0</v>
      </c>
      <c r="M635" s="293">
        <f t="shared" si="79"/>
        <v>17870.709999999992</v>
      </c>
      <c r="N635" s="359">
        <f t="shared" si="80"/>
        <v>0</v>
      </c>
      <c r="O635" s="331"/>
      <c r="P635" s="61"/>
      <c r="Q635" s="294"/>
      <c r="R635" s="292"/>
      <c r="S635" s="303"/>
    </row>
    <row r="636" spans="1:19" s="36" customFormat="1" ht="14.4">
      <c r="A636" s="36">
        <f t="shared" si="77"/>
        <v>621</v>
      </c>
      <c r="B636" s="526"/>
      <c r="C636" s="36" t="str">
        <f>VLOOKUP('Employee Salary Payroll Tax '!B638,'Employee Salary Payroll Tax '!$D$1:$E$7,2,FALSE)</f>
        <v>NonUnion</v>
      </c>
      <c r="D636" s="61">
        <f t="shared" si="73"/>
        <v>2.98E-2</v>
      </c>
      <c r="E636" s="351">
        <f>'Employee Salary Payroll Tax '!N638</f>
        <v>62195.06</v>
      </c>
      <c r="F636" s="351">
        <f t="shared" si="74"/>
        <v>64048.472787999999</v>
      </c>
      <c r="G636" s="352"/>
      <c r="H636" s="351">
        <f t="shared" si="75"/>
        <v>0</v>
      </c>
      <c r="I636" s="351">
        <f t="shared" si="78"/>
        <v>1853.4127880000015</v>
      </c>
      <c r="J636" s="351">
        <f t="shared" si="76"/>
        <v>0</v>
      </c>
      <c r="K636" s="293">
        <f>SUM('Employee Salary Payroll Tax '!I638:K638)</f>
        <v>54999.19</v>
      </c>
      <c r="L636" s="293">
        <f>'Employee Salary Payroll Tax '!H638</f>
        <v>0</v>
      </c>
      <c r="M636" s="293">
        <f t="shared" si="79"/>
        <v>7195.8699999999953</v>
      </c>
      <c r="N636" s="359">
        <f t="shared" si="80"/>
        <v>0</v>
      </c>
      <c r="O636" s="331"/>
      <c r="P636" s="61"/>
      <c r="Q636" s="294"/>
      <c r="R636" s="292"/>
      <c r="S636" s="303"/>
    </row>
    <row r="637" spans="1:19" s="36" customFormat="1" ht="14.4">
      <c r="A637" s="36">
        <f t="shared" si="77"/>
        <v>622</v>
      </c>
      <c r="B637" s="526"/>
      <c r="C637" s="36" t="str">
        <f>VLOOKUP('Employee Salary Payroll Tax '!B639,'Employee Salary Payroll Tax '!$D$1:$E$7,2,FALSE)</f>
        <v>NonUnion</v>
      </c>
      <c r="D637" s="61">
        <f t="shared" si="73"/>
        <v>2.98E-2</v>
      </c>
      <c r="E637" s="351">
        <f>'Employee Salary Payroll Tax '!N639</f>
        <v>44391.56</v>
      </c>
      <c r="F637" s="351">
        <f t="shared" si="74"/>
        <v>45714.428487999998</v>
      </c>
      <c r="G637" s="352"/>
      <c r="H637" s="351">
        <f t="shared" si="75"/>
        <v>0</v>
      </c>
      <c r="I637" s="351">
        <f t="shared" si="78"/>
        <v>1322.8684880000001</v>
      </c>
      <c r="J637" s="351">
        <f t="shared" si="76"/>
        <v>0</v>
      </c>
      <c r="K637" s="293">
        <f>SUM('Employee Salary Payroll Tax '!I639:K639)</f>
        <v>17026.75</v>
      </c>
      <c r="L637" s="293">
        <f>'Employee Salary Payroll Tax '!H639</f>
        <v>0</v>
      </c>
      <c r="M637" s="293">
        <f t="shared" si="79"/>
        <v>27364.809999999998</v>
      </c>
      <c r="N637" s="359">
        <f t="shared" si="80"/>
        <v>0</v>
      </c>
      <c r="O637" s="331"/>
      <c r="P637" s="61"/>
      <c r="Q637" s="294"/>
      <c r="R637" s="292"/>
      <c r="S637" s="303"/>
    </row>
    <row r="638" spans="1:19" s="36" customFormat="1" ht="14.4">
      <c r="A638" s="36">
        <f t="shared" si="77"/>
        <v>623</v>
      </c>
      <c r="B638" s="526"/>
      <c r="C638" s="36" t="str">
        <f>VLOOKUP('Employee Salary Payroll Tax '!B640,'Employee Salary Payroll Tax '!$D$1:$E$7,2,FALSE)</f>
        <v>NonUnion</v>
      </c>
      <c r="D638" s="61">
        <f t="shared" si="73"/>
        <v>2.98E-2</v>
      </c>
      <c r="E638" s="351">
        <f>'Employee Salary Payroll Tax '!N640</f>
        <v>102943.94</v>
      </c>
      <c r="F638" s="351">
        <f t="shared" si="74"/>
        <v>106011.669412</v>
      </c>
      <c r="G638" s="352"/>
      <c r="H638" s="351">
        <f t="shared" si="75"/>
        <v>0</v>
      </c>
      <c r="I638" s="351">
        <f t="shared" si="78"/>
        <v>3067.7294120000006</v>
      </c>
      <c r="J638" s="351">
        <f t="shared" si="76"/>
        <v>0</v>
      </c>
      <c r="K638" s="293">
        <f>SUM('Employee Salary Payroll Tax '!I640:K640)</f>
        <v>102943.94</v>
      </c>
      <c r="L638" s="293">
        <f>'Employee Salary Payroll Tax '!H640</f>
        <v>0</v>
      </c>
      <c r="M638" s="293">
        <f t="shared" si="79"/>
        <v>0</v>
      </c>
      <c r="N638" s="359">
        <f t="shared" si="80"/>
        <v>0</v>
      </c>
      <c r="O638" s="331"/>
      <c r="P638" s="61"/>
      <c r="Q638" s="294"/>
      <c r="R638" s="292"/>
      <c r="S638" s="303"/>
    </row>
    <row r="639" spans="1:19" s="36" customFormat="1" ht="14.4">
      <c r="A639" s="36">
        <f t="shared" si="77"/>
        <v>624</v>
      </c>
      <c r="B639" s="526"/>
      <c r="C639" s="36" t="str">
        <f>VLOOKUP('Employee Salary Payroll Tax '!B641,'Employee Salary Payroll Tax '!$D$1:$E$7,2,FALSE)</f>
        <v>NonUnion</v>
      </c>
      <c r="D639" s="61">
        <f t="shared" si="73"/>
        <v>2.98E-2</v>
      </c>
      <c r="E639" s="351">
        <f>'Employee Salary Payroll Tax '!N641</f>
        <v>64664.77</v>
      </c>
      <c r="F639" s="351">
        <f t="shared" si="74"/>
        <v>66591.780146000005</v>
      </c>
      <c r="G639" s="352"/>
      <c r="H639" s="351">
        <f t="shared" si="75"/>
        <v>0</v>
      </c>
      <c r="I639" s="351">
        <f t="shared" si="78"/>
        <v>1927.0101460000078</v>
      </c>
      <c r="J639" s="351">
        <f t="shared" si="76"/>
        <v>0</v>
      </c>
      <c r="K639" s="293">
        <f>SUM('Employee Salary Payroll Tax '!I641:K641)</f>
        <v>16128.630000000001</v>
      </c>
      <c r="L639" s="293">
        <f>'Employee Salary Payroll Tax '!H641</f>
        <v>0</v>
      </c>
      <c r="M639" s="293">
        <f t="shared" si="79"/>
        <v>48536.14</v>
      </c>
      <c r="N639" s="359">
        <f t="shared" si="80"/>
        <v>0</v>
      </c>
      <c r="O639" s="331"/>
      <c r="P639" s="61"/>
      <c r="Q639" s="294"/>
      <c r="R639" s="292"/>
      <c r="S639" s="303"/>
    </row>
    <row r="640" spans="1:19" s="36" customFormat="1" ht="14.4">
      <c r="A640" s="36">
        <f t="shared" si="77"/>
        <v>625</v>
      </c>
      <c r="B640" s="526"/>
      <c r="C640" s="36" t="str">
        <f>VLOOKUP('Employee Salary Payroll Tax '!B642,'Employee Salary Payroll Tax '!$D$1:$E$7,2,FALSE)</f>
        <v>NonUnion</v>
      </c>
      <c r="D640" s="61">
        <f t="shared" si="73"/>
        <v>2.98E-2</v>
      </c>
      <c r="E640" s="351">
        <f>'Employee Salary Payroll Tax '!N642</f>
        <v>67059.73</v>
      </c>
      <c r="F640" s="351">
        <f t="shared" si="74"/>
        <v>69058.109954</v>
      </c>
      <c r="G640" s="352"/>
      <c r="H640" s="351">
        <f t="shared" si="75"/>
        <v>0</v>
      </c>
      <c r="I640" s="351">
        <f t="shared" si="78"/>
        <v>1998.3799540000036</v>
      </c>
      <c r="J640" s="351">
        <f t="shared" si="76"/>
        <v>0</v>
      </c>
      <c r="K640" s="293">
        <f>SUM('Employee Salary Payroll Tax '!I642:K642)</f>
        <v>6781.21</v>
      </c>
      <c r="L640" s="293">
        <f>'Employee Salary Payroll Tax '!H642</f>
        <v>0</v>
      </c>
      <c r="M640" s="293">
        <f t="shared" si="79"/>
        <v>60278.52</v>
      </c>
      <c r="N640" s="359">
        <f t="shared" si="80"/>
        <v>0</v>
      </c>
      <c r="O640" s="331"/>
      <c r="P640" s="61"/>
      <c r="Q640" s="294"/>
      <c r="R640" s="292"/>
      <c r="S640" s="303"/>
    </row>
    <row r="641" spans="1:19" s="36" customFormat="1" ht="14.4">
      <c r="A641" s="36">
        <f t="shared" si="77"/>
        <v>626</v>
      </c>
      <c r="B641" s="526"/>
      <c r="C641" s="36" t="str">
        <f>VLOOKUP('Employee Salary Payroll Tax '!B643,'Employee Salary Payroll Tax '!$D$1:$E$7,2,FALSE)</f>
        <v>NonUnion</v>
      </c>
      <c r="D641" s="61">
        <f t="shared" si="73"/>
        <v>2.98E-2</v>
      </c>
      <c r="E641" s="351">
        <f>'Employee Salary Payroll Tax '!N643</f>
        <v>83248.66</v>
      </c>
      <c r="F641" s="351">
        <f t="shared" si="74"/>
        <v>85729.47006800001</v>
      </c>
      <c r="G641" s="352"/>
      <c r="H641" s="351">
        <f t="shared" si="75"/>
        <v>0</v>
      </c>
      <c r="I641" s="351">
        <f t="shared" si="78"/>
        <v>2480.8100680000061</v>
      </c>
      <c r="J641" s="351">
        <f t="shared" si="76"/>
        <v>0</v>
      </c>
      <c r="K641" s="293">
        <f>SUM('Employee Salary Payroll Tax '!I643:K643)</f>
        <v>15271.58</v>
      </c>
      <c r="L641" s="293">
        <f>'Employee Salary Payroll Tax '!H643</f>
        <v>0</v>
      </c>
      <c r="M641" s="293">
        <f t="shared" si="79"/>
        <v>67977.08</v>
      </c>
      <c r="N641" s="359">
        <f t="shared" si="80"/>
        <v>0</v>
      </c>
      <c r="O641" s="331"/>
      <c r="P641" s="61"/>
      <c r="Q641" s="294"/>
      <c r="R641" s="292"/>
      <c r="S641" s="303"/>
    </row>
    <row r="642" spans="1:19" s="36" customFormat="1" ht="14.4">
      <c r="A642" s="36">
        <f t="shared" si="77"/>
        <v>627</v>
      </c>
      <c r="B642" s="526"/>
      <c r="C642" s="36" t="str">
        <f>VLOOKUP('Employee Salary Payroll Tax '!B644,'Employee Salary Payroll Tax '!$D$1:$E$7,2,FALSE)</f>
        <v>UA</v>
      </c>
      <c r="D642" s="61">
        <f t="shared" si="73"/>
        <v>0.03</v>
      </c>
      <c r="E642" s="351">
        <f>'Employee Salary Payroll Tax '!N644</f>
        <v>97704.3</v>
      </c>
      <c r="F642" s="351">
        <f t="shared" si="74"/>
        <v>100635.429</v>
      </c>
      <c r="G642" s="352"/>
      <c r="H642" s="351">
        <f t="shared" si="75"/>
        <v>0</v>
      </c>
      <c r="I642" s="351">
        <f t="shared" si="78"/>
        <v>2931.1290000000008</v>
      </c>
      <c r="J642" s="351">
        <f t="shared" si="76"/>
        <v>0</v>
      </c>
      <c r="K642" s="293">
        <f>SUM('Employee Salary Payroll Tax '!I644:K644)</f>
        <v>84410.430000000008</v>
      </c>
      <c r="L642" s="293">
        <f>'Employee Salary Payroll Tax '!H644</f>
        <v>1309.29</v>
      </c>
      <c r="M642" s="293">
        <f t="shared" si="79"/>
        <v>11984.579999999994</v>
      </c>
      <c r="N642" s="359">
        <f t="shared" si="80"/>
        <v>0</v>
      </c>
      <c r="O642" s="331"/>
      <c r="P642" s="61"/>
      <c r="Q642" s="294"/>
      <c r="R642" s="292"/>
      <c r="S642" s="303"/>
    </row>
    <row r="643" spans="1:19" s="36" customFormat="1" ht="14.4">
      <c r="A643" s="36">
        <f t="shared" si="77"/>
        <v>628</v>
      </c>
      <c r="B643" s="526"/>
      <c r="C643" s="36" t="str">
        <f>VLOOKUP('Employee Salary Payroll Tax '!B645,'Employee Salary Payroll Tax '!$D$1:$E$7,2,FALSE)</f>
        <v>NonUnion</v>
      </c>
      <c r="D643" s="61">
        <f t="shared" si="73"/>
        <v>2.98E-2</v>
      </c>
      <c r="E643" s="351">
        <f>'Employee Salary Payroll Tax '!N645</f>
        <v>86428.6</v>
      </c>
      <c r="F643" s="351">
        <f t="shared" si="74"/>
        <v>89004.172280000013</v>
      </c>
      <c r="G643" s="352"/>
      <c r="H643" s="351">
        <f t="shared" si="75"/>
        <v>0</v>
      </c>
      <c r="I643" s="351">
        <f t="shared" si="78"/>
        <v>2575.5722800000076</v>
      </c>
      <c r="J643" s="351">
        <f t="shared" si="76"/>
        <v>0</v>
      </c>
      <c r="K643" s="293">
        <f>SUM('Employee Salary Payroll Tax '!I645:K645)</f>
        <v>42402.93</v>
      </c>
      <c r="L643" s="293">
        <f>'Employee Salary Payroll Tax '!H645</f>
        <v>0</v>
      </c>
      <c r="M643" s="293">
        <f t="shared" si="79"/>
        <v>44025.670000000006</v>
      </c>
      <c r="N643" s="359">
        <f t="shared" si="80"/>
        <v>0</v>
      </c>
      <c r="O643" s="331"/>
      <c r="P643" s="61"/>
      <c r="Q643" s="294"/>
      <c r="R643" s="292"/>
      <c r="S643" s="303"/>
    </row>
    <row r="644" spans="1:19" s="36" customFormat="1" ht="14.4">
      <c r="A644" s="36">
        <f t="shared" si="77"/>
        <v>629</v>
      </c>
      <c r="B644" s="526"/>
      <c r="C644" s="36" t="str">
        <f>VLOOKUP('Employee Salary Payroll Tax '!B646,'Employee Salary Payroll Tax '!$D$1:$E$7,2,FALSE)</f>
        <v>NonUnion</v>
      </c>
      <c r="D644" s="61">
        <f t="shared" si="73"/>
        <v>2.98E-2</v>
      </c>
      <c r="E644" s="351">
        <f>'Employee Salary Payroll Tax '!N646</f>
        <v>63051.09</v>
      </c>
      <c r="F644" s="351">
        <f t="shared" si="74"/>
        <v>64930.012481999998</v>
      </c>
      <c r="G644" s="352"/>
      <c r="H644" s="351">
        <f t="shared" si="75"/>
        <v>0</v>
      </c>
      <c r="I644" s="351">
        <f t="shared" si="78"/>
        <v>1878.9224820000018</v>
      </c>
      <c r="J644" s="351">
        <f t="shared" si="76"/>
        <v>0</v>
      </c>
      <c r="K644" s="293">
        <f>SUM('Employee Salary Payroll Tax '!I646:K646)</f>
        <v>11825.71</v>
      </c>
      <c r="L644" s="293">
        <f>'Employee Salary Payroll Tax '!H646</f>
        <v>0</v>
      </c>
      <c r="M644" s="293">
        <f t="shared" si="79"/>
        <v>51225.38</v>
      </c>
      <c r="N644" s="359">
        <f t="shared" si="80"/>
        <v>0</v>
      </c>
      <c r="O644" s="331"/>
      <c r="P644" s="61"/>
      <c r="Q644" s="294"/>
      <c r="R644" s="292"/>
      <c r="S644" s="303"/>
    </row>
    <row r="645" spans="1:19" s="36" customFormat="1" ht="14.4">
      <c r="A645" s="36">
        <f t="shared" si="77"/>
        <v>630</v>
      </c>
      <c r="B645" s="526"/>
      <c r="C645" s="36" t="str">
        <f>VLOOKUP('Employee Salary Payroll Tax '!B647,'Employee Salary Payroll Tax '!$D$1:$E$7,2,FALSE)</f>
        <v>IBEW</v>
      </c>
      <c r="D645" s="61">
        <f t="shared" si="73"/>
        <v>6.875E-3</v>
      </c>
      <c r="E645" s="351">
        <f>'Employee Salary Payroll Tax '!N647</f>
        <v>154446.45000000001</v>
      </c>
      <c r="F645" s="351">
        <f t="shared" si="74"/>
        <v>155508.26934375</v>
      </c>
      <c r="G645" s="352"/>
      <c r="H645" s="351">
        <f t="shared" si="75"/>
        <v>0</v>
      </c>
      <c r="I645" s="351">
        <f t="shared" si="78"/>
        <v>1061.8193437499867</v>
      </c>
      <c r="J645" s="351">
        <f t="shared" si="76"/>
        <v>0</v>
      </c>
      <c r="K645" s="293">
        <f>SUM('Employee Salary Payroll Tax '!I647:K647)</f>
        <v>124557.81000000001</v>
      </c>
      <c r="L645" s="293">
        <f>'Employee Salary Payroll Tax '!H647</f>
        <v>0</v>
      </c>
      <c r="M645" s="293">
        <f t="shared" si="79"/>
        <v>29888.639999999999</v>
      </c>
      <c r="N645" s="359">
        <f t="shared" si="80"/>
        <v>0</v>
      </c>
      <c r="O645" s="331"/>
      <c r="P645" s="61"/>
      <c r="Q645" s="294"/>
      <c r="R645" s="292"/>
      <c r="S645" s="303"/>
    </row>
    <row r="646" spans="1:19" s="36" customFormat="1" ht="14.4">
      <c r="A646" s="36">
        <f t="shared" si="77"/>
        <v>631</v>
      </c>
      <c r="B646" s="526"/>
      <c r="C646" s="36" t="str">
        <f>VLOOKUP('Employee Salary Payroll Tax '!B648,'Employee Salary Payroll Tax '!$D$1:$E$7,2,FALSE)</f>
        <v>NonUnion</v>
      </c>
      <c r="D646" s="61">
        <f t="shared" si="73"/>
        <v>2.98E-2</v>
      </c>
      <c r="E646" s="351">
        <f>'Employee Salary Payroll Tax '!N648</f>
        <v>93121.4</v>
      </c>
      <c r="F646" s="351">
        <f t="shared" si="74"/>
        <v>95896.417719999998</v>
      </c>
      <c r="G646" s="352"/>
      <c r="H646" s="351">
        <f t="shared" si="75"/>
        <v>0</v>
      </c>
      <c r="I646" s="351">
        <f t="shared" si="78"/>
        <v>2775.0177200000035</v>
      </c>
      <c r="J646" s="351">
        <f t="shared" si="76"/>
        <v>0</v>
      </c>
      <c r="K646" s="293">
        <f>SUM('Employee Salary Payroll Tax '!I648:K648)</f>
        <v>89707.72</v>
      </c>
      <c r="L646" s="293">
        <f>'Employee Salary Payroll Tax '!H648</f>
        <v>0</v>
      </c>
      <c r="M646" s="293">
        <f t="shared" si="79"/>
        <v>3413.679999999993</v>
      </c>
      <c r="N646" s="359">
        <f t="shared" si="80"/>
        <v>0</v>
      </c>
      <c r="O646" s="331"/>
      <c r="P646" s="61"/>
      <c r="Q646" s="294"/>
      <c r="R646" s="292"/>
      <c r="S646" s="303"/>
    </row>
    <row r="647" spans="1:19" s="36" customFormat="1" ht="14.4">
      <c r="A647" s="36">
        <f t="shared" si="77"/>
        <v>632</v>
      </c>
      <c r="B647" s="526"/>
      <c r="C647" s="36" t="str">
        <f>VLOOKUP('Employee Salary Payroll Tax '!B649,'Employee Salary Payroll Tax '!$D$1:$E$7,2,FALSE)</f>
        <v>NonUnion</v>
      </c>
      <c r="D647" s="61">
        <f t="shared" si="73"/>
        <v>2.98E-2</v>
      </c>
      <c r="E647" s="351">
        <f>'Employee Salary Payroll Tax '!N649</f>
        <v>123299.42</v>
      </c>
      <c r="F647" s="351">
        <f t="shared" si="74"/>
        <v>126973.74271600001</v>
      </c>
      <c r="G647" s="352"/>
      <c r="H647" s="351">
        <f t="shared" si="75"/>
        <v>0</v>
      </c>
      <c r="I647" s="351">
        <f t="shared" si="78"/>
        <v>3674.3227160000097</v>
      </c>
      <c r="J647" s="351">
        <f t="shared" si="76"/>
        <v>0</v>
      </c>
      <c r="K647" s="293">
        <f>SUM('Employee Salary Payroll Tax '!I649:K649)</f>
        <v>19825.47</v>
      </c>
      <c r="L647" s="293">
        <f>'Employee Salary Payroll Tax '!H649</f>
        <v>0</v>
      </c>
      <c r="M647" s="293">
        <f t="shared" si="79"/>
        <v>103473.95</v>
      </c>
      <c r="N647" s="359">
        <f t="shared" si="80"/>
        <v>0</v>
      </c>
      <c r="O647" s="331"/>
      <c r="P647" s="61"/>
      <c r="Q647" s="294"/>
      <c r="R647" s="292"/>
      <c r="S647" s="303"/>
    </row>
    <row r="648" spans="1:19" s="36" customFormat="1" ht="14.4">
      <c r="A648" s="36">
        <f t="shared" si="77"/>
        <v>633</v>
      </c>
      <c r="B648" s="526"/>
      <c r="C648" s="36" t="str">
        <f>VLOOKUP('Employee Salary Payroll Tax '!B650,'Employee Salary Payroll Tax '!$D$1:$E$7,2,FALSE)</f>
        <v>NonUnion</v>
      </c>
      <c r="D648" s="61">
        <f t="shared" si="73"/>
        <v>2.98E-2</v>
      </c>
      <c r="E648" s="351">
        <f>'Employee Salary Payroll Tax '!N650</f>
        <v>104347.97</v>
      </c>
      <c r="F648" s="351">
        <f t="shared" si="74"/>
        <v>107457.539506</v>
      </c>
      <c r="G648" s="352"/>
      <c r="H648" s="351">
        <f t="shared" si="75"/>
        <v>0</v>
      </c>
      <c r="I648" s="351">
        <f t="shared" si="78"/>
        <v>3109.5695059999998</v>
      </c>
      <c r="J648" s="351">
        <f t="shared" si="76"/>
        <v>0</v>
      </c>
      <c r="K648" s="293">
        <f>SUM('Employee Salary Payroll Tax '!I650:K650)</f>
        <v>34689.65</v>
      </c>
      <c r="L648" s="293">
        <f>'Employee Salary Payroll Tax '!H650</f>
        <v>0</v>
      </c>
      <c r="M648" s="293">
        <f t="shared" si="79"/>
        <v>69658.320000000007</v>
      </c>
      <c r="N648" s="359">
        <f t="shared" si="80"/>
        <v>0</v>
      </c>
      <c r="O648" s="331"/>
      <c r="P648" s="61"/>
      <c r="Q648" s="294"/>
      <c r="R648" s="292"/>
      <c r="S648" s="303"/>
    </row>
    <row r="649" spans="1:19" s="36" customFormat="1" ht="14.4">
      <c r="A649" s="36">
        <f t="shared" si="77"/>
        <v>634</v>
      </c>
      <c r="B649" s="526"/>
      <c r="C649" s="36" t="str">
        <f>VLOOKUP('Employee Salary Payroll Tax '!B651,'Employee Salary Payroll Tax '!$D$1:$E$7,2,FALSE)</f>
        <v>NonUnion</v>
      </c>
      <c r="D649" s="61">
        <f t="shared" si="73"/>
        <v>2.98E-2</v>
      </c>
      <c r="E649" s="351">
        <f>'Employee Salary Payroll Tax '!N651</f>
        <v>64800.66</v>
      </c>
      <c r="F649" s="351">
        <f t="shared" si="74"/>
        <v>66731.719668000005</v>
      </c>
      <c r="G649" s="352"/>
      <c r="H649" s="351">
        <f t="shared" si="75"/>
        <v>0</v>
      </c>
      <c r="I649" s="351">
        <f t="shared" si="78"/>
        <v>1931.0596680000017</v>
      </c>
      <c r="J649" s="351">
        <f t="shared" si="76"/>
        <v>0</v>
      </c>
      <c r="K649" s="293">
        <f>SUM('Employee Salary Payroll Tax '!I651:K651)</f>
        <v>35415.15</v>
      </c>
      <c r="L649" s="293">
        <f>'Employee Salary Payroll Tax '!H651</f>
        <v>0</v>
      </c>
      <c r="M649" s="293">
        <f t="shared" si="79"/>
        <v>29385.510000000002</v>
      </c>
      <c r="N649" s="359">
        <f t="shared" si="80"/>
        <v>0</v>
      </c>
      <c r="O649" s="331"/>
      <c r="P649" s="61"/>
      <c r="Q649" s="294"/>
      <c r="R649" s="292"/>
      <c r="S649" s="303"/>
    </row>
    <row r="650" spans="1:19" s="36" customFormat="1" ht="14.4">
      <c r="A650" s="36">
        <f t="shared" si="77"/>
        <v>635</v>
      </c>
      <c r="B650" s="526"/>
      <c r="C650" s="36" t="str">
        <f>VLOOKUP('Employee Salary Payroll Tax '!B652,'Employee Salary Payroll Tax '!$D$1:$E$7,2,FALSE)</f>
        <v>NonUnion</v>
      </c>
      <c r="D650" s="61">
        <f t="shared" si="73"/>
        <v>2.98E-2</v>
      </c>
      <c r="E650" s="351">
        <f>'Employee Salary Payroll Tax '!N652</f>
        <v>124443.24</v>
      </c>
      <c r="F650" s="351">
        <f t="shared" si="74"/>
        <v>128151.64855200001</v>
      </c>
      <c r="G650" s="352"/>
      <c r="H650" s="351">
        <f t="shared" si="75"/>
        <v>0</v>
      </c>
      <c r="I650" s="351">
        <f t="shared" si="78"/>
        <v>3708.4085520000081</v>
      </c>
      <c r="J650" s="351">
        <f t="shared" si="76"/>
        <v>0</v>
      </c>
      <c r="K650" s="293">
        <f>SUM('Employee Salary Payroll Tax '!I652:K652)</f>
        <v>42755.51</v>
      </c>
      <c r="L650" s="293">
        <f>'Employee Salary Payroll Tax '!H652</f>
        <v>0</v>
      </c>
      <c r="M650" s="293">
        <f t="shared" si="79"/>
        <v>81687.73000000001</v>
      </c>
      <c r="N650" s="359">
        <f t="shared" si="80"/>
        <v>0</v>
      </c>
      <c r="O650" s="331"/>
      <c r="P650" s="61"/>
      <c r="Q650" s="294"/>
      <c r="R650" s="292"/>
      <c r="S650" s="303"/>
    </row>
    <row r="651" spans="1:19" s="36" customFormat="1" ht="14.4">
      <c r="A651" s="36">
        <f t="shared" si="77"/>
        <v>636</v>
      </c>
      <c r="B651" s="526"/>
      <c r="C651" s="36" t="str">
        <f>VLOOKUP('Employee Salary Payroll Tax '!B653,'Employee Salary Payroll Tax '!$D$1:$E$7,2,FALSE)</f>
        <v>NonUnion</v>
      </c>
      <c r="D651" s="61">
        <f t="shared" si="73"/>
        <v>2.98E-2</v>
      </c>
      <c r="E651" s="351">
        <f>'Employee Salary Payroll Tax '!N653</f>
        <v>96733.88</v>
      </c>
      <c r="F651" s="351">
        <f t="shared" si="74"/>
        <v>99616.549624000007</v>
      </c>
      <c r="G651" s="352"/>
      <c r="H651" s="351">
        <f t="shared" si="75"/>
        <v>0</v>
      </c>
      <c r="I651" s="351">
        <f t="shared" si="78"/>
        <v>2882.6696240000019</v>
      </c>
      <c r="J651" s="351">
        <f t="shared" si="76"/>
        <v>0</v>
      </c>
      <c r="K651" s="293">
        <f>SUM('Employee Salary Payroll Tax '!I653:K653)</f>
        <v>96733.88</v>
      </c>
      <c r="L651" s="293">
        <f>'Employee Salary Payroll Tax '!H653</f>
        <v>0</v>
      </c>
      <c r="M651" s="293">
        <f t="shared" si="79"/>
        <v>0</v>
      </c>
      <c r="N651" s="359">
        <f t="shared" si="80"/>
        <v>0</v>
      </c>
      <c r="O651" s="331"/>
      <c r="P651" s="61"/>
      <c r="Q651" s="294"/>
      <c r="R651" s="292"/>
      <c r="S651" s="303"/>
    </row>
    <row r="652" spans="1:19" s="36" customFormat="1" ht="14.4">
      <c r="A652" s="36">
        <f t="shared" si="77"/>
        <v>637</v>
      </c>
      <c r="B652" s="526"/>
      <c r="C652" s="36" t="str">
        <f>VLOOKUP('Employee Salary Payroll Tax '!B654,'Employee Salary Payroll Tax '!$D$1:$E$7,2,FALSE)</f>
        <v>IBEW</v>
      </c>
      <c r="D652" s="61">
        <f t="shared" si="73"/>
        <v>6.875E-3</v>
      </c>
      <c r="E652" s="351">
        <f>'Employee Salary Payroll Tax '!N654</f>
        <v>105363.66</v>
      </c>
      <c r="F652" s="351">
        <f t="shared" si="74"/>
        <v>106088.0351625</v>
      </c>
      <c r="G652" s="352"/>
      <c r="H652" s="351">
        <f t="shared" si="75"/>
        <v>0</v>
      </c>
      <c r="I652" s="351">
        <f t="shared" si="78"/>
        <v>724.37516250000044</v>
      </c>
      <c r="J652" s="351">
        <f t="shared" si="76"/>
        <v>0</v>
      </c>
      <c r="K652" s="293">
        <f>SUM('Employee Salary Payroll Tax '!I654:K654)</f>
        <v>26612.799999999999</v>
      </c>
      <c r="L652" s="293">
        <f>'Employee Salary Payroll Tax '!H654</f>
        <v>0</v>
      </c>
      <c r="M652" s="293">
        <f t="shared" si="79"/>
        <v>78750.86</v>
      </c>
      <c r="N652" s="359">
        <f t="shared" si="80"/>
        <v>0</v>
      </c>
      <c r="O652" s="331"/>
      <c r="P652" s="61"/>
      <c r="Q652" s="294"/>
      <c r="R652" s="292"/>
      <c r="S652" s="303"/>
    </row>
    <row r="653" spans="1:19" s="36" customFormat="1" ht="14.4">
      <c r="A653" s="36">
        <f t="shared" si="77"/>
        <v>638</v>
      </c>
      <c r="B653" s="526"/>
      <c r="C653" s="36" t="str">
        <f>VLOOKUP('Employee Salary Payroll Tax '!B655,'Employee Salary Payroll Tax '!$D$1:$E$7,2,FALSE)</f>
        <v>NonUnion</v>
      </c>
      <c r="D653" s="61">
        <f t="shared" si="73"/>
        <v>2.98E-2</v>
      </c>
      <c r="E653" s="351">
        <f>'Employee Salary Payroll Tax '!N655</f>
        <v>71479.92</v>
      </c>
      <c r="F653" s="351">
        <f t="shared" si="74"/>
        <v>73610.021615999998</v>
      </c>
      <c r="G653" s="352"/>
      <c r="H653" s="351">
        <f t="shared" si="75"/>
        <v>0</v>
      </c>
      <c r="I653" s="351">
        <f t="shared" si="78"/>
        <v>2130.1016159999999</v>
      </c>
      <c r="J653" s="351">
        <f t="shared" si="76"/>
        <v>0</v>
      </c>
      <c r="K653" s="293">
        <f>SUM('Employee Salary Payroll Tax '!I655:K655)</f>
        <v>26026.45</v>
      </c>
      <c r="L653" s="293">
        <f>'Employee Salary Payroll Tax '!H655</f>
        <v>4154.05</v>
      </c>
      <c r="M653" s="293">
        <f t="shared" si="79"/>
        <v>41299.42</v>
      </c>
      <c r="N653" s="359">
        <f t="shared" si="80"/>
        <v>0</v>
      </c>
      <c r="O653" s="331"/>
      <c r="P653" s="61"/>
      <c r="Q653" s="294"/>
      <c r="R653" s="292"/>
      <c r="S653" s="303"/>
    </row>
    <row r="654" spans="1:19" s="36" customFormat="1" ht="14.4">
      <c r="A654" s="36">
        <f t="shared" si="77"/>
        <v>639</v>
      </c>
      <c r="B654" s="526"/>
      <c r="C654" s="36" t="str">
        <f>VLOOKUP('Employee Salary Payroll Tax '!B656,'Employee Salary Payroll Tax '!$D$1:$E$7,2,FALSE)</f>
        <v>NonUnion</v>
      </c>
      <c r="D654" s="61">
        <f t="shared" si="73"/>
        <v>2.98E-2</v>
      </c>
      <c r="E654" s="351">
        <f>'Employee Salary Payroll Tax '!N656</f>
        <v>109124.29</v>
      </c>
      <c r="F654" s="351">
        <f t="shared" si="74"/>
        <v>112376.19384199999</v>
      </c>
      <c r="G654" s="352"/>
      <c r="H654" s="351">
        <f t="shared" si="75"/>
        <v>0</v>
      </c>
      <c r="I654" s="351">
        <f t="shared" si="78"/>
        <v>3251.9038419999997</v>
      </c>
      <c r="J654" s="351">
        <f t="shared" si="76"/>
        <v>0</v>
      </c>
      <c r="K654" s="293">
        <f>SUM('Employee Salary Payroll Tax '!I656:K656)</f>
        <v>108131.19</v>
      </c>
      <c r="L654" s="293">
        <f>'Employee Salary Payroll Tax '!H656</f>
        <v>0</v>
      </c>
      <c r="M654" s="293">
        <f t="shared" si="79"/>
        <v>993.09999999999127</v>
      </c>
      <c r="N654" s="359">
        <f t="shared" si="80"/>
        <v>0</v>
      </c>
      <c r="O654" s="331"/>
      <c r="P654" s="61"/>
      <c r="Q654" s="294"/>
      <c r="R654" s="292"/>
      <c r="S654" s="303"/>
    </row>
    <row r="655" spans="1:19" s="36" customFormat="1" ht="14.4">
      <c r="A655" s="36">
        <f t="shared" si="77"/>
        <v>640</v>
      </c>
      <c r="B655" s="526"/>
      <c r="C655" s="36" t="str">
        <f>VLOOKUP('Employee Salary Payroll Tax '!B657,'Employee Salary Payroll Tax '!$D$1:$E$7,2,FALSE)</f>
        <v>IBEW</v>
      </c>
      <c r="D655" s="61">
        <f t="shared" si="73"/>
        <v>6.875E-3</v>
      </c>
      <c r="E655" s="351">
        <f>'Employee Salary Payroll Tax '!N657</f>
        <v>133793.71</v>
      </c>
      <c r="F655" s="351">
        <f t="shared" si="74"/>
        <v>134713.54175624999</v>
      </c>
      <c r="G655" s="352"/>
      <c r="H655" s="351">
        <f t="shared" si="75"/>
        <v>0</v>
      </c>
      <c r="I655" s="351">
        <f t="shared" si="78"/>
        <v>919.83175625000149</v>
      </c>
      <c r="J655" s="351">
        <f t="shared" si="76"/>
        <v>0</v>
      </c>
      <c r="K655" s="293">
        <f>SUM('Employee Salary Payroll Tax '!I657:K657)</f>
        <v>112753.4</v>
      </c>
      <c r="L655" s="293">
        <f>'Employee Salary Payroll Tax '!H657</f>
        <v>0</v>
      </c>
      <c r="M655" s="293">
        <f t="shared" si="79"/>
        <v>21040.309999999998</v>
      </c>
      <c r="N655" s="359">
        <f t="shared" si="80"/>
        <v>0</v>
      </c>
      <c r="O655" s="331"/>
      <c r="P655" s="61"/>
      <c r="Q655" s="294"/>
      <c r="R655" s="292"/>
      <c r="S655" s="303"/>
    </row>
    <row r="656" spans="1:19" s="36" customFormat="1" ht="14.4">
      <c r="A656" s="36">
        <f t="shared" si="77"/>
        <v>641</v>
      </c>
      <c r="B656" s="526"/>
      <c r="C656" s="36" t="str">
        <f>VLOOKUP('Employee Salary Payroll Tax '!B658,'Employee Salary Payroll Tax '!$D$1:$E$7,2,FALSE)</f>
        <v>NonUnion</v>
      </c>
      <c r="D656" s="61">
        <f t="shared" ref="D656:D719" si="81">VLOOKUP(C656,C$9:D$12,2)</f>
        <v>2.98E-2</v>
      </c>
      <c r="E656" s="351">
        <f>'Employee Salary Payroll Tax '!N658</f>
        <v>67715.350000000006</v>
      </c>
      <c r="F656" s="351">
        <f t="shared" ref="F656:F719" si="82">E656*(1+D656)</f>
        <v>69733.267430000007</v>
      </c>
      <c r="G656" s="352"/>
      <c r="H656" s="351">
        <f t="shared" ref="H656:H719" si="83">IF(E656&gt;$H$12,0,$H$12-E656)</f>
        <v>0</v>
      </c>
      <c r="I656" s="351">
        <f t="shared" si="78"/>
        <v>2017.9174300000013</v>
      </c>
      <c r="J656" s="351">
        <f t="shared" ref="J656:J719" si="84">IF(H656&gt;I656,I656*$J$12,H656*$J$12)</f>
        <v>0</v>
      </c>
      <c r="K656" s="293">
        <f>SUM('Employee Salary Payroll Tax '!I658:K658)</f>
        <v>30131.710000000003</v>
      </c>
      <c r="L656" s="293">
        <f>'Employee Salary Payroll Tax '!H658</f>
        <v>0</v>
      </c>
      <c r="M656" s="293">
        <f t="shared" si="79"/>
        <v>37583.64</v>
      </c>
      <c r="N656" s="359">
        <f t="shared" si="80"/>
        <v>0</v>
      </c>
      <c r="O656" s="331"/>
      <c r="P656" s="61"/>
      <c r="Q656" s="294"/>
      <c r="R656" s="292"/>
      <c r="S656" s="303"/>
    </row>
    <row r="657" spans="1:19" s="36" customFormat="1" ht="14.4">
      <c r="A657" s="36">
        <f t="shared" ref="A657:A720" si="85">+A656+1</f>
        <v>642</v>
      </c>
      <c r="B657" s="526"/>
      <c r="C657" s="36" t="str">
        <f>VLOOKUP('Employee Salary Payroll Tax '!B659,'Employee Salary Payroll Tax '!$D$1:$E$7,2,FALSE)</f>
        <v>NonUnion</v>
      </c>
      <c r="D657" s="61">
        <f t="shared" si="81"/>
        <v>2.98E-2</v>
      </c>
      <c r="E657" s="351">
        <f>'Employee Salary Payroll Tax '!N659</f>
        <v>8831.07</v>
      </c>
      <c r="F657" s="351">
        <f t="shared" si="82"/>
        <v>9094.2358860000004</v>
      </c>
      <c r="G657" s="352"/>
      <c r="H657" s="351">
        <f t="shared" si="83"/>
        <v>0</v>
      </c>
      <c r="I657" s="351">
        <f t="shared" ref="I657:I720" si="86">F657-E657</f>
        <v>263.16588600000068</v>
      </c>
      <c r="J657" s="351">
        <f t="shared" si="84"/>
        <v>0</v>
      </c>
      <c r="K657" s="293">
        <f>SUM('Employee Salary Payroll Tax '!I659:K659)</f>
        <v>415.28</v>
      </c>
      <c r="L657" s="293">
        <f>'Employee Salary Payroll Tax '!H659</f>
        <v>0</v>
      </c>
      <c r="M657" s="293">
        <f t="shared" ref="M657:M720" si="87">E657-K657-L657</f>
        <v>8415.7899999999991</v>
      </c>
      <c r="N657" s="359">
        <f t="shared" ref="N657:N720" si="88">J657*K657/(SUM(K657:M657)+0.000001)</f>
        <v>0</v>
      </c>
      <c r="O657" s="331"/>
      <c r="P657" s="61"/>
      <c r="Q657" s="294"/>
      <c r="R657" s="292"/>
      <c r="S657" s="303"/>
    </row>
    <row r="658" spans="1:19" s="36" customFormat="1" ht="14.4">
      <c r="A658" s="36">
        <f t="shared" si="85"/>
        <v>643</v>
      </c>
      <c r="B658" s="526"/>
      <c r="C658" s="36" t="str">
        <f>VLOOKUP('Employee Salary Payroll Tax '!B660,'Employee Salary Payroll Tax '!$D$1:$E$7,2,FALSE)</f>
        <v>NonUnion</v>
      </c>
      <c r="D658" s="61">
        <f t="shared" si="81"/>
        <v>2.98E-2</v>
      </c>
      <c r="E658" s="351">
        <f>'Employee Salary Payroll Tax '!N660</f>
        <v>87445.2</v>
      </c>
      <c r="F658" s="351">
        <f t="shared" si="82"/>
        <v>90051.066959999996</v>
      </c>
      <c r="G658" s="352"/>
      <c r="H658" s="351">
        <f t="shared" si="83"/>
        <v>0</v>
      </c>
      <c r="I658" s="351">
        <f t="shared" si="86"/>
        <v>2605.8669599999994</v>
      </c>
      <c r="J658" s="351">
        <f t="shared" si="84"/>
        <v>0</v>
      </c>
      <c r="K658" s="293">
        <f>SUM('Employee Salary Payroll Tax '!I660:K660)</f>
        <v>85650.400000000009</v>
      </c>
      <c r="L658" s="293">
        <f>'Employee Salary Payroll Tax '!H660</f>
        <v>0</v>
      </c>
      <c r="M658" s="293">
        <f t="shared" si="87"/>
        <v>1794.7999999999884</v>
      </c>
      <c r="N658" s="359">
        <f t="shared" si="88"/>
        <v>0</v>
      </c>
      <c r="O658" s="331"/>
      <c r="P658" s="61"/>
      <c r="Q658" s="294"/>
      <c r="R658" s="292"/>
      <c r="S658" s="303"/>
    </row>
    <row r="659" spans="1:19" s="36" customFormat="1" ht="14.4">
      <c r="A659" s="36">
        <f t="shared" si="85"/>
        <v>644</v>
      </c>
      <c r="B659" s="526"/>
      <c r="C659" s="36" t="str">
        <f>VLOOKUP('Employee Salary Payroll Tax '!B661,'Employee Salary Payroll Tax '!$D$1:$E$7,2,FALSE)</f>
        <v>NonUnion</v>
      </c>
      <c r="D659" s="61">
        <f t="shared" si="81"/>
        <v>2.98E-2</v>
      </c>
      <c r="E659" s="351">
        <f>'Employee Salary Payroll Tax '!N661</f>
        <v>46235.17</v>
      </c>
      <c r="F659" s="351">
        <f t="shared" si="82"/>
        <v>47612.978066000003</v>
      </c>
      <c r="G659" s="352"/>
      <c r="H659" s="351">
        <f t="shared" si="83"/>
        <v>0</v>
      </c>
      <c r="I659" s="351">
        <f t="shared" si="86"/>
        <v>1377.8080660000051</v>
      </c>
      <c r="J659" s="351">
        <f t="shared" si="84"/>
        <v>0</v>
      </c>
      <c r="K659" s="293">
        <f>SUM('Employee Salary Payroll Tax '!I661:K661)</f>
        <v>32538.44</v>
      </c>
      <c r="L659" s="293">
        <f>'Employee Salary Payroll Tax '!H661</f>
        <v>0</v>
      </c>
      <c r="M659" s="293">
        <f t="shared" si="87"/>
        <v>13696.73</v>
      </c>
      <c r="N659" s="359">
        <f t="shared" si="88"/>
        <v>0</v>
      </c>
      <c r="O659" s="331"/>
      <c r="P659" s="61"/>
      <c r="Q659" s="294"/>
      <c r="R659" s="292"/>
      <c r="S659" s="303"/>
    </row>
    <row r="660" spans="1:19" s="36" customFormat="1" ht="14.4">
      <c r="A660" s="36">
        <f t="shared" si="85"/>
        <v>645</v>
      </c>
      <c r="B660" s="526"/>
      <c r="C660" s="36" t="str">
        <f>VLOOKUP('Employee Salary Payroll Tax '!B662,'Employee Salary Payroll Tax '!$D$1:$E$7,2,FALSE)</f>
        <v>NonUnion</v>
      </c>
      <c r="D660" s="61">
        <f t="shared" si="81"/>
        <v>2.98E-2</v>
      </c>
      <c r="E660" s="351">
        <f>'Employee Salary Payroll Tax '!N662</f>
        <v>57405.83</v>
      </c>
      <c r="F660" s="351">
        <f t="shared" si="82"/>
        <v>59116.523734000002</v>
      </c>
      <c r="G660" s="352"/>
      <c r="H660" s="351">
        <f t="shared" si="83"/>
        <v>0</v>
      </c>
      <c r="I660" s="351">
        <f t="shared" si="86"/>
        <v>1710.6937340000004</v>
      </c>
      <c r="J660" s="351">
        <f t="shared" si="84"/>
        <v>0</v>
      </c>
      <c r="K660" s="293">
        <f>SUM('Employee Salary Payroll Tax '!I662:K662)</f>
        <v>50661.490000000005</v>
      </c>
      <c r="L660" s="293">
        <f>'Employee Salary Payroll Tax '!H662</f>
        <v>1148.1099999999999</v>
      </c>
      <c r="M660" s="293">
        <f t="shared" si="87"/>
        <v>5596.2299999999968</v>
      </c>
      <c r="N660" s="359">
        <f t="shared" si="88"/>
        <v>0</v>
      </c>
      <c r="O660" s="331"/>
      <c r="P660" s="61"/>
      <c r="Q660" s="294"/>
      <c r="R660" s="292"/>
      <c r="S660" s="303"/>
    </row>
    <row r="661" spans="1:19" s="36" customFormat="1" ht="14.4">
      <c r="A661" s="36">
        <f t="shared" si="85"/>
        <v>646</v>
      </c>
      <c r="B661" s="526"/>
      <c r="C661" s="36" t="str">
        <f>VLOOKUP('Employee Salary Payroll Tax '!B663,'Employee Salary Payroll Tax '!$D$1:$E$7,2,FALSE)</f>
        <v>IBEW</v>
      </c>
      <c r="D661" s="61">
        <f t="shared" si="81"/>
        <v>6.875E-3</v>
      </c>
      <c r="E661" s="351">
        <f>'Employee Salary Payroll Tax '!N663</f>
        <v>117593.26</v>
      </c>
      <c r="F661" s="351">
        <f t="shared" si="82"/>
        <v>118401.71366249998</v>
      </c>
      <c r="G661" s="352"/>
      <c r="H661" s="351">
        <f t="shared" si="83"/>
        <v>0</v>
      </c>
      <c r="I661" s="351">
        <f t="shared" si="86"/>
        <v>808.45366249998915</v>
      </c>
      <c r="J661" s="351">
        <f t="shared" si="84"/>
        <v>0</v>
      </c>
      <c r="K661" s="293">
        <f>SUM('Employee Salary Payroll Tax '!I663:K663)</f>
        <v>107277.47</v>
      </c>
      <c r="L661" s="293">
        <f>'Employee Salary Payroll Tax '!H663</f>
        <v>0</v>
      </c>
      <c r="M661" s="293">
        <f t="shared" si="87"/>
        <v>10315.789999999994</v>
      </c>
      <c r="N661" s="359">
        <f t="shared" si="88"/>
        <v>0</v>
      </c>
      <c r="O661" s="331"/>
      <c r="P661" s="61"/>
      <c r="Q661" s="294"/>
      <c r="R661" s="292"/>
      <c r="S661" s="303"/>
    </row>
    <row r="662" spans="1:19" s="36" customFormat="1" ht="14.4">
      <c r="A662" s="36">
        <f t="shared" si="85"/>
        <v>647</v>
      </c>
      <c r="B662" s="526"/>
      <c r="C662" s="36" t="str">
        <f>VLOOKUP('Employee Salary Payroll Tax '!B664,'Employee Salary Payroll Tax '!$D$1:$E$7,2,FALSE)</f>
        <v>NonUnion</v>
      </c>
      <c r="D662" s="61">
        <f t="shared" si="81"/>
        <v>2.98E-2</v>
      </c>
      <c r="E662" s="351">
        <f>'Employee Salary Payroll Tax '!N664</f>
        <v>31536.18</v>
      </c>
      <c r="F662" s="351">
        <f t="shared" si="82"/>
        <v>32475.958164000003</v>
      </c>
      <c r="G662" s="352"/>
      <c r="H662" s="351">
        <f t="shared" si="83"/>
        <v>0</v>
      </c>
      <c r="I662" s="351">
        <f t="shared" si="86"/>
        <v>939.77816400000302</v>
      </c>
      <c r="J662" s="351">
        <f t="shared" si="84"/>
        <v>0</v>
      </c>
      <c r="K662" s="293">
        <f>SUM('Employee Salary Payroll Tax '!I664:K664)</f>
        <v>0</v>
      </c>
      <c r="L662" s="293">
        <f>'Employee Salary Payroll Tax '!H664</f>
        <v>0</v>
      </c>
      <c r="M662" s="293">
        <f t="shared" si="87"/>
        <v>31536.18</v>
      </c>
      <c r="N662" s="359">
        <f t="shared" si="88"/>
        <v>0</v>
      </c>
      <c r="O662" s="331"/>
      <c r="P662" s="61"/>
      <c r="Q662" s="294"/>
      <c r="R662" s="292"/>
      <c r="S662" s="303"/>
    </row>
    <row r="663" spans="1:19" s="36" customFormat="1" ht="14.4">
      <c r="A663" s="36">
        <f t="shared" si="85"/>
        <v>648</v>
      </c>
      <c r="B663" s="526"/>
      <c r="C663" s="36" t="str">
        <f>VLOOKUP('Employee Salary Payroll Tax '!B665,'Employee Salary Payroll Tax '!$D$1:$E$7,2,FALSE)</f>
        <v>NonUnion</v>
      </c>
      <c r="D663" s="61">
        <f t="shared" si="81"/>
        <v>2.98E-2</v>
      </c>
      <c r="E663" s="351">
        <f>'Employee Salary Payroll Tax '!N665</f>
        <v>67977.73</v>
      </c>
      <c r="F663" s="351">
        <f t="shared" si="82"/>
        <v>70003.466354000004</v>
      </c>
      <c r="G663" s="352"/>
      <c r="H663" s="351">
        <f t="shared" si="83"/>
        <v>0</v>
      </c>
      <c r="I663" s="351">
        <f t="shared" si="86"/>
        <v>2025.7363540000079</v>
      </c>
      <c r="J663" s="351">
        <f t="shared" si="84"/>
        <v>0</v>
      </c>
      <c r="K663" s="293">
        <f>SUM('Employee Salary Payroll Tax '!I665:K665)</f>
        <v>26462.86</v>
      </c>
      <c r="L663" s="293">
        <f>'Employee Salary Payroll Tax '!H665</f>
        <v>0</v>
      </c>
      <c r="M663" s="293">
        <f t="shared" si="87"/>
        <v>41514.869999999995</v>
      </c>
      <c r="N663" s="359">
        <f t="shared" si="88"/>
        <v>0</v>
      </c>
      <c r="O663" s="331"/>
      <c r="P663" s="61"/>
      <c r="Q663" s="294"/>
      <c r="R663" s="292"/>
      <c r="S663" s="303"/>
    </row>
    <row r="664" spans="1:19" s="36" customFormat="1" ht="14.4">
      <c r="A664" s="36">
        <f t="shared" si="85"/>
        <v>649</v>
      </c>
      <c r="B664" s="526"/>
      <c r="C664" s="36" t="str">
        <f>VLOOKUP('Employee Salary Payroll Tax '!B666,'Employee Salary Payroll Tax '!$D$1:$E$7,2,FALSE)</f>
        <v>NonUnion</v>
      </c>
      <c r="D664" s="61">
        <f t="shared" si="81"/>
        <v>2.98E-2</v>
      </c>
      <c r="E664" s="351">
        <f>'Employee Salary Payroll Tax '!N666</f>
        <v>59145.21</v>
      </c>
      <c r="F664" s="351">
        <f t="shared" si="82"/>
        <v>60907.737258000001</v>
      </c>
      <c r="G664" s="352"/>
      <c r="H664" s="351">
        <f t="shared" si="83"/>
        <v>0</v>
      </c>
      <c r="I664" s="351">
        <f t="shared" si="86"/>
        <v>1762.5272580000019</v>
      </c>
      <c r="J664" s="351">
        <f t="shared" si="84"/>
        <v>0</v>
      </c>
      <c r="K664" s="293">
        <f>SUM('Employee Salary Payroll Tax '!I666:K666)</f>
        <v>18099.420000000002</v>
      </c>
      <c r="L664" s="293">
        <f>'Employee Salary Payroll Tax '!H666</f>
        <v>0</v>
      </c>
      <c r="M664" s="293">
        <f t="shared" si="87"/>
        <v>41045.789999999994</v>
      </c>
      <c r="N664" s="359">
        <f t="shared" si="88"/>
        <v>0</v>
      </c>
      <c r="O664" s="331"/>
      <c r="P664" s="61"/>
      <c r="Q664" s="294"/>
      <c r="R664" s="292"/>
      <c r="S664" s="303"/>
    </row>
    <row r="665" spans="1:19" s="36" customFormat="1" ht="14.4">
      <c r="A665" s="36">
        <f t="shared" si="85"/>
        <v>650</v>
      </c>
      <c r="B665" s="526"/>
      <c r="C665" s="36" t="str">
        <f>VLOOKUP('Employee Salary Payroll Tax '!B667,'Employee Salary Payroll Tax '!$D$1:$E$7,2,FALSE)</f>
        <v>NonUnion</v>
      </c>
      <c r="D665" s="61">
        <f t="shared" si="81"/>
        <v>2.98E-2</v>
      </c>
      <c r="E665" s="351">
        <f>'Employee Salary Payroll Tax '!N667</f>
        <v>46809.23</v>
      </c>
      <c r="F665" s="351">
        <f t="shared" si="82"/>
        <v>48204.145054000008</v>
      </c>
      <c r="G665" s="352"/>
      <c r="H665" s="351">
        <f t="shared" si="83"/>
        <v>0</v>
      </c>
      <c r="I665" s="351">
        <f t="shared" si="86"/>
        <v>1394.9150540000046</v>
      </c>
      <c r="J665" s="351">
        <f t="shared" si="84"/>
        <v>0</v>
      </c>
      <c r="K665" s="293">
        <f>SUM('Employee Salary Payroll Tax '!I667:K667)</f>
        <v>14187.650000000001</v>
      </c>
      <c r="L665" s="293">
        <f>'Employee Salary Payroll Tax '!H667</f>
        <v>0</v>
      </c>
      <c r="M665" s="293">
        <f t="shared" si="87"/>
        <v>32621.58</v>
      </c>
      <c r="N665" s="359">
        <f t="shared" si="88"/>
        <v>0</v>
      </c>
      <c r="O665" s="331"/>
      <c r="P665" s="61"/>
      <c r="Q665" s="294"/>
      <c r="R665" s="292"/>
      <c r="S665" s="303"/>
    </row>
    <row r="666" spans="1:19" s="36" customFormat="1" ht="14.4">
      <c r="A666" s="36">
        <f t="shared" si="85"/>
        <v>651</v>
      </c>
      <c r="B666" s="526"/>
      <c r="C666" s="36" t="str">
        <f>VLOOKUP('Employee Salary Payroll Tax '!B668,'Employee Salary Payroll Tax '!$D$1:$E$7,2,FALSE)</f>
        <v>IBEW</v>
      </c>
      <c r="D666" s="61">
        <f t="shared" si="81"/>
        <v>6.875E-3</v>
      </c>
      <c r="E666" s="351">
        <f>'Employee Salary Payroll Tax '!N668</f>
        <v>53318.87</v>
      </c>
      <c r="F666" s="351">
        <f t="shared" si="82"/>
        <v>53685.437231249998</v>
      </c>
      <c r="G666" s="352"/>
      <c r="H666" s="351">
        <f t="shared" si="83"/>
        <v>0</v>
      </c>
      <c r="I666" s="351">
        <f t="shared" si="86"/>
        <v>366.56723124999553</v>
      </c>
      <c r="J666" s="351">
        <f t="shared" si="84"/>
        <v>0</v>
      </c>
      <c r="K666" s="293">
        <f>SUM('Employee Salary Payroll Tax '!I668:K668)</f>
        <v>53318.87</v>
      </c>
      <c r="L666" s="293">
        <f>'Employee Salary Payroll Tax '!H668</f>
        <v>0</v>
      </c>
      <c r="M666" s="293">
        <f t="shared" si="87"/>
        <v>0</v>
      </c>
      <c r="N666" s="359">
        <f t="shared" si="88"/>
        <v>0</v>
      </c>
      <c r="O666" s="331"/>
      <c r="P666" s="61"/>
      <c r="Q666" s="294"/>
      <c r="R666" s="292"/>
      <c r="S666" s="303"/>
    </row>
    <row r="667" spans="1:19" s="36" customFormat="1" ht="14.4">
      <c r="A667" s="36">
        <f t="shared" si="85"/>
        <v>652</v>
      </c>
      <c r="B667" s="526"/>
      <c r="C667" s="36" t="str">
        <f>VLOOKUP('Employee Salary Payroll Tax '!B669,'Employee Salary Payroll Tax '!$D$1:$E$7,2,FALSE)</f>
        <v>UA</v>
      </c>
      <c r="D667" s="61">
        <f t="shared" si="81"/>
        <v>0.03</v>
      </c>
      <c r="E667" s="351">
        <f>'Employee Salary Payroll Tax '!N669</f>
        <v>68153.440000000002</v>
      </c>
      <c r="F667" s="351">
        <f t="shared" si="82"/>
        <v>70198.0432</v>
      </c>
      <c r="G667" s="352"/>
      <c r="H667" s="351">
        <f t="shared" si="83"/>
        <v>0</v>
      </c>
      <c r="I667" s="351">
        <f t="shared" si="86"/>
        <v>2044.6031999999977</v>
      </c>
      <c r="J667" s="351">
        <f t="shared" si="84"/>
        <v>0</v>
      </c>
      <c r="K667" s="293">
        <f>SUM('Employee Salary Payroll Tax '!I669:K669)</f>
        <v>52045.21</v>
      </c>
      <c r="L667" s="293">
        <f>'Employee Salary Payroll Tax '!H669</f>
        <v>0</v>
      </c>
      <c r="M667" s="293">
        <f t="shared" si="87"/>
        <v>16108.230000000003</v>
      </c>
      <c r="N667" s="359">
        <f t="shared" si="88"/>
        <v>0</v>
      </c>
      <c r="O667" s="331"/>
      <c r="P667" s="61"/>
      <c r="Q667" s="294"/>
      <c r="R667" s="292"/>
      <c r="S667" s="303"/>
    </row>
    <row r="668" spans="1:19" s="36" customFormat="1" ht="14.4">
      <c r="A668" s="36">
        <f t="shared" si="85"/>
        <v>653</v>
      </c>
      <c r="B668" s="526"/>
      <c r="C668" s="36" t="str">
        <f>VLOOKUP('Employee Salary Payroll Tax '!B670,'Employee Salary Payroll Tax '!$D$1:$E$7,2,FALSE)</f>
        <v>NonUnion</v>
      </c>
      <c r="D668" s="61">
        <f t="shared" si="81"/>
        <v>2.98E-2</v>
      </c>
      <c r="E668" s="351">
        <f>'Employee Salary Payroll Tax '!N670</f>
        <v>101842.05</v>
      </c>
      <c r="F668" s="351">
        <f t="shared" si="82"/>
        <v>104876.94309000002</v>
      </c>
      <c r="G668" s="352"/>
      <c r="H668" s="351">
        <f t="shared" si="83"/>
        <v>0</v>
      </c>
      <c r="I668" s="351">
        <f t="shared" si="86"/>
        <v>3034.8930900000123</v>
      </c>
      <c r="J668" s="351">
        <f t="shared" si="84"/>
        <v>0</v>
      </c>
      <c r="K668" s="293">
        <f>SUM('Employee Salary Payroll Tax '!I670:K670)</f>
        <v>63617.789999999994</v>
      </c>
      <c r="L668" s="293">
        <f>'Employee Salary Payroll Tax '!H670</f>
        <v>0</v>
      </c>
      <c r="M668" s="293">
        <f t="shared" si="87"/>
        <v>38224.260000000009</v>
      </c>
      <c r="N668" s="359">
        <f t="shared" si="88"/>
        <v>0</v>
      </c>
      <c r="O668" s="331"/>
      <c r="P668" s="61"/>
      <c r="Q668" s="294"/>
      <c r="R668" s="292"/>
      <c r="S668" s="303"/>
    </row>
    <row r="669" spans="1:19" s="36" customFormat="1" ht="14.4">
      <c r="A669" s="36">
        <f t="shared" si="85"/>
        <v>654</v>
      </c>
      <c r="B669" s="526"/>
      <c r="C669" s="36" t="str">
        <f>VLOOKUP('Employee Salary Payroll Tax '!B671,'Employee Salary Payroll Tax '!$D$1:$E$7,2,FALSE)</f>
        <v>NonUnion</v>
      </c>
      <c r="D669" s="61">
        <f t="shared" si="81"/>
        <v>2.98E-2</v>
      </c>
      <c r="E669" s="351">
        <f>'Employee Salary Payroll Tax '!N671</f>
        <v>62954.22</v>
      </c>
      <c r="F669" s="351">
        <f t="shared" si="82"/>
        <v>64830.255756000006</v>
      </c>
      <c r="G669" s="352"/>
      <c r="H669" s="351">
        <f t="shared" si="83"/>
        <v>0</v>
      </c>
      <c r="I669" s="351">
        <f t="shared" si="86"/>
        <v>1876.0357560000048</v>
      </c>
      <c r="J669" s="351">
        <f t="shared" si="84"/>
        <v>0</v>
      </c>
      <c r="K669" s="293">
        <f>SUM('Employee Salary Payroll Tax '!I671:K671)</f>
        <v>6150.75</v>
      </c>
      <c r="L669" s="293">
        <f>'Employee Salary Payroll Tax '!H671</f>
        <v>0</v>
      </c>
      <c r="M669" s="293">
        <f t="shared" si="87"/>
        <v>56803.47</v>
      </c>
      <c r="N669" s="359">
        <f t="shared" si="88"/>
        <v>0</v>
      </c>
      <c r="O669" s="331"/>
      <c r="P669" s="61"/>
      <c r="Q669" s="294"/>
      <c r="R669" s="292"/>
      <c r="S669" s="303"/>
    </row>
    <row r="670" spans="1:19" s="36" customFormat="1" ht="14.4">
      <c r="A670" s="36">
        <f t="shared" si="85"/>
        <v>655</v>
      </c>
      <c r="B670" s="526"/>
      <c r="C670" s="36" t="str">
        <f>VLOOKUP('Employee Salary Payroll Tax '!B672,'Employee Salary Payroll Tax '!$D$1:$E$7,2,FALSE)</f>
        <v>IBEW</v>
      </c>
      <c r="D670" s="61">
        <f t="shared" si="81"/>
        <v>6.875E-3</v>
      </c>
      <c r="E670" s="351">
        <f>'Employee Salary Payroll Tax '!N672</f>
        <v>116491.01</v>
      </c>
      <c r="F670" s="351">
        <f t="shared" si="82"/>
        <v>117291.88569374999</v>
      </c>
      <c r="G670" s="352"/>
      <c r="H670" s="351">
        <f t="shared" si="83"/>
        <v>0</v>
      </c>
      <c r="I670" s="351">
        <f t="shared" si="86"/>
        <v>800.87569375000021</v>
      </c>
      <c r="J670" s="351">
        <f t="shared" si="84"/>
        <v>0</v>
      </c>
      <c r="K670" s="293">
        <f>SUM('Employee Salary Payroll Tax '!I672:K672)</f>
        <v>113520.53</v>
      </c>
      <c r="L670" s="293">
        <f>'Employee Salary Payroll Tax '!H672</f>
        <v>0</v>
      </c>
      <c r="M670" s="293">
        <f t="shared" si="87"/>
        <v>2970.4799999999959</v>
      </c>
      <c r="N670" s="359">
        <f t="shared" si="88"/>
        <v>0</v>
      </c>
      <c r="O670" s="331"/>
      <c r="P670" s="61"/>
      <c r="Q670" s="294"/>
      <c r="R670" s="292"/>
      <c r="S670" s="303"/>
    </row>
    <row r="671" spans="1:19" s="36" customFormat="1" ht="14.4">
      <c r="A671" s="36">
        <f t="shared" si="85"/>
        <v>656</v>
      </c>
      <c r="B671" s="526"/>
      <c r="C671" s="36" t="str">
        <f>VLOOKUP('Employee Salary Payroll Tax '!B673,'Employee Salary Payroll Tax '!$D$1:$E$7,2,FALSE)</f>
        <v>IBEW</v>
      </c>
      <c r="D671" s="61">
        <f t="shared" si="81"/>
        <v>6.875E-3</v>
      </c>
      <c r="E671" s="351">
        <f>'Employee Salary Payroll Tax '!N673</f>
        <v>139461.32</v>
      </c>
      <c r="F671" s="351">
        <f t="shared" si="82"/>
        <v>140420.11657499999</v>
      </c>
      <c r="G671" s="352"/>
      <c r="H671" s="351">
        <f t="shared" si="83"/>
        <v>0</v>
      </c>
      <c r="I671" s="351">
        <f t="shared" si="86"/>
        <v>958.79657499998575</v>
      </c>
      <c r="J671" s="351">
        <f t="shared" si="84"/>
        <v>0</v>
      </c>
      <c r="K671" s="293">
        <f>SUM('Employee Salary Payroll Tax '!I673:K673)</f>
        <v>18143.18</v>
      </c>
      <c r="L671" s="293">
        <f>'Employee Salary Payroll Tax '!H673</f>
        <v>0</v>
      </c>
      <c r="M671" s="293">
        <f t="shared" si="87"/>
        <v>121318.14000000001</v>
      </c>
      <c r="N671" s="359">
        <f t="shared" si="88"/>
        <v>0</v>
      </c>
      <c r="O671" s="331"/>
      <c r="P671" s="61"/>
      <c r="Q671" s="294"/>
      <c r="R671" s="292"/>
      <c r="S671" s="303"/>
    </row>
    <row r="672" spans="1:19" s="36" customFormat="1" ht="14.4">
      <c r="A672" s="36">
        <f t="shared" si="85"/>
        <v>657</v>
      </c>
      <c r="B672" s="526"/>
      <c r="C672" s="36" t="str">
        <f>VLOOKUP('Employee Salary Payroll Tax '!B674,'Employee Salary Payroll Tax '!$D$1:$E$7,2,FALSE)</f>
        <v>NonUnion</v>
      </c>
      <c r="D672" s="61">
        <f t="shared" si="81"/>
        <v>2.98E-2</v>
      </c>
      <c r="E672" s="351">
        <f>'Employee Salary Payroll Tax '!N674</f>
        <v>82655.66</v>
      </c>
      <c r="F672" s="351">
        <f t="shared" si="82"/>
        <v>85118.798668000003</v>
      </c>
      <c r="G672" s="352"/>
      <c r="H672" s="351">
        <f t="shared" si="83"/>
        <v>0</v>
      </c>
      <c r="I672" s="351">
        <f t="shared" si="86"/>
        <v>2463.1386679999996</v>
      </c>
      <c r="J672" s="351">
        <f t="shared" si="84"/>
        <v>0</v>
      </c>
      <c r="K672" s="293">
        <f>SUM('Employee Salary Payroll Tax '!I674:K674)</f>
        <v>82655.66</v>
      </c>
      <c r="L672" s="293">
        <f>'Employee Salary Payroll Tax '!H674</f>
        <v>0</v>
      </c>
      <c r="M672" s="293">
        <f t="shared" si="87"/>
        <v>0</v>
      </c>
      <c r="N672" s="359">
        <f t="shared" si="88"/>
        <v>0</v>
      </c>
      <c r="O672" s="331"/>
      <c r="P672" s="61"/>
      <c r="Q672" s="294"/>
      <c r="R672" s="292"/>
      <c r="S672" s="303"/>
    </row>
    <row r="673" spans="1:19" s="36" customFormat="1" ht="14.4">
      <c r="A673" s="36">
        <f t="shared" si="85"/>
        <v>658</v>
      </c>
      <c r="B673" s="526"/>
      <c r="C673" s="36" t="str">
        <f>VLOOKUP('Employee Salary Payroll Tax '!B675,'Employee Salary Payroll Tax '!$D$1:$E$7,2,FALSE)</f>
        <v>UA</v>
      </c>
      <c r="D673" s="61">
        <f t="shared" si="81"/>
        <v>0.03</v>
      </c>
      <c r="E673" s="351">
        <f>'Employee Salary Payroll Tax '!N675</f>
        <v>67357.88</v>
      </c>
      <c r="F673" s="351">
        <f t="shared" si="82"/>
        <v>69378.616400000014</v>
      </c>
      <c r="G673" s="352"/>
      <c r="H673" s="351">
        <f t="shared" si="83"/>
        <v>0</v>
      </c>
      <c r="I673" s="351">
        <f t="shared" si="86"/>
        <v>2020.7364000000089</v>
      </c>
      <c r="J673" s="351">
        <f t="shared" si="84"/>
        <v>0</v>
      </c>
      <c r="K673" s="293">
        <f>SUM('Employee Salary Payroll Tax '!I675:K675)</f>
        <v>60524.53</v>
      </c>
      <c r="L673" s="293">
        <f>'Employee Salary Payroll Tax '!H675</f>
        <v>1175.3699999999999</v>
      </c>
      <c r="M673" s="293">
        <f t="shared" si="87"/>
        <v>5657.9800000000059</v>
      </c>
      <c r="N673" s="359">
        <f t="shared" si="88"/>
        <v>0</v>
      </c>
      <c r="O673" s="331"/>
      <c r="P673" s="61"/>
      <c r="Q673" s="294"/>
      <c r="R673" s="292"/>
      <c r="S673" s="303"/>
    </row>
    <row r="674" spans="1:19" s="36" customFormat="1" ht="14.4">
      <c r="A674" s="36">
        <f t="shared" si="85"/>
        <v>659</v>
      </c>
      <c r="B674" s="526"/>
      <c r="C674" s="36" t="str">
        <f>VLOOKUP('Employee Salary Payroll Tax '!B676,'Employee Salary Payroll Tax '!$D$1:$E$7,2,FALSE)</f>
        <v>NonUnion</v>
      </c>
      <c r="D674" s="61">
        <f t="shared" si="81"/>
        <v>2.98E-2</v>
      </c>
      <c r="E674" s="351">
        <f>'Employee Salary Payroll Tax '!N676</f>
        <v>105781.9</v>
      </c>
      <c r="F674" s="351">
        <f t="shared" si="82"/>
        <v>108934.20062</v>
      </c>
      <c r="G674" s="352"/>
      <c r="H674" s="351">
        <f t="shared" si="83"/>
        <v>0</v>
      </c>
      <c r="I674" s="351">
        <f t="shared" si="86"/>
        <v>3152.3006200000091</v>
      </c>
      <c r="J674" s="351">
        <f t="shared" si="84"/>
        <v>0</v>
      </c>
      <c r="K674" s="293">
        <f>SUM('Employee Salary Payroll Tax '!I676:K676)</f>
        <v>16560.72</v>
      </c>
      <c r="L674" s="293">
        <f>'Employee Salary Payroll Tax '!H676</f>
        <v>0</v>
      </c>
      <c r="M674" s="293">
        <f t="shared" si="87"/>
        <v>89221.18</v>
      </c>
      <c r="N674" s="359">
        <f t="shared" si="88"/>
        <v>0</v>
      </c>
      <c r="O674" s="331"/>
      <c r="P674" s="61"/>
      <c r="Q674" s="294"/>
      <c r="R674" s="292"/>
      <c r="S674" s="303"/>
    </row>
    <row r="675" spans="1:19" s="36" customFormat="1" ht="14.4">
      <c r="A675" s="36">
        <f t="shared" si="85"/>
        <v>660</v>
      </c>
      <c r="B675" s="526"/>
      <c r="C675" s="36" t="str">
        <f>VLOOKUP('Employee Salary Payroll Tax '!B677,'Employee Salary Payroll Tax '!$D$1:$E$7,2,FALSE)</f>
        <v>NonUnion</v>
      </c>
      <c r="D675" s="61">
        <f t="shared" si="81"/>
        <v>2.98E-2</v>
      </c>
      <c r="E675" s="351">
        <f>'Employee Salary Payroll Tax '!N677</f>
        <v>75636.98</v>
      </c>
      <c r="F675" s="351">
        <f t="shared" si="82"/>
        <v>77890.962004000001</v>
      </c>
      <c r="G675" s="352"/>
      <c r="H675" s="351">
        <f t="shared" si="83"/>
        <v>0</v>
      </c>
      <c r="I675" s="351">
        <f t="shared" si="86"/>
        <v>2253.982004000005</v>
      </c>
      <c r="J675" s="351">
        <f t="shared" si="84"/>
        <v>0</v>
      </c>
      <c r="K675" s="293">
        <f>SUM('Employee Salary Payroll Tax '!I677:K677)</f>
        <v>38939.22</v>
      </c>
      <c r="L675" s="293">
        <f>'Employee Salary Payroll Tax '!H677</f>
        <v>0</v>
      </c>
      <c r="M675" s="293">
        <f t="shared" si="87"/>
        <v>36697.759999999995</v>
      </c>
      <c r="N675" s="359">
        <f t="shared" si="88"/>
        <v>0</v>
      </c>
      <c r="O675" s="331"/>
      <c r="P675" s="61"/>
      <c r="Q675" s="294"/>
      <c r="R675" s="292"/>
      <c r="S675" s="303"/>
    </row>
    <row r="676" spans="1:19" s="36" customFormat="1" ht="14.4">
      <c r="A676" s="36">
        <f t="shared" si="85"/>
        <v>661</v>
      </c>
      <c r="B676" s="526"/>
      <c r="C676" s="36" t="str">
        <f>VLOOKUP('Employee Salary Payroll Tax '!B678,'Employee Salary Payroll Tax '!$D$1:$E$7,2,FALSE)</f>
        <v>NonUnion</v>
      </c>
      <c r="D676" s="61">
        <f t="shared" si="81"/>
        <v>2.98E-2</v>
      </c>
      <c r="E676" s="351">
        <f>'Employee Salary Payroll Tax '!N678</f>
        <v>146815.79</v>
      </c>
      <c r="F676" s="351">
        <f t="shared" si="82"/>
        <v>151190.90054200002</v>
      </c>
      <c r="G676" s="352"/>
      <c r="H676" s="351">
        <f t="shared" si="83"/>
        <v>0</v>
      </c>
      <c r="I676" s="351">
        <f t="shared" si="86"/>
        <v>4375.1105420000094</v>
      </c>
      <c r="J676" s="351">
        <f t="shared" si="84"/>
        <v>0</v>
      </c>
      <c r="K676" s="293">
        <f>SUM('Employee Salary Payroll Tax '!I678:K678)</f>
        <v>146815.79</v>
      </c>
      <c r="L676" s="293">
        <f>'Employee Salary Payroll Tax '!H678</f>
        <v>0</v>
      </c>
      <c r="M676" s="293">
        <f t="shared" si="87"/>
        <v>0</v>
      </c>
      <c r="N676" s="359">
        <f t="shared" si="88"/>
        <v>0</v>
      </c>
      <c r="O676" s="331"/>
      <c r="P676" s="61"/>
      <c r="Q676" s="294"/>
      <c r="R676" s="292"/>
      <c r="S676" s="303"/>
    </row>
    <row r="677" spans="1:19" s="36" customFormat="1" ht="14.4">
      <c r="A677" s="36">
        <f t="shared" si="85"/>
        <v>662</v>
      </c>
      <c r="B677" s="526"/>
      <c r="C677" s="36" t="str">
        <f>VLOOKUP('Employee Salary Payroll Tax '!B679,'Employee Salary Payroll Tax '!$D$1:$E$7,2,FALSE)</f>
        <v>NonUnion</v>
      </c>
      <c r="D677" s="61">
        <f t="shared" si="81"/>
        <v>2.98E-2</v>
      </c>
      <c r="E677" s="351">
        <f>'Employee Salary Payroll Tax '!N679</f>
        <v>80744.66</v>
      </c>
      <c r="F677" s="351">
        <f t="shared" si="82"/>
        <v>83150.850868000009</v>
      </c>
      <c r="G677" s="352"/>
      <c r="H677" s="351">
        <f t="shared" si="83"/>
        <v>0</v>
      </c>
      <c r="I677" s="351">
        <f t="shared" si="86"/>
        <v>2406.1908680000051</v>
      </c>
      <c r="J677" s="351">
        <f t="shared" si="84"/>
        <v>0</v>
      </c>
      <c r="K677" s="293">
        <f>SUM('Employee Salary Payroll Tax '!I679:K679)</f>
        <v>32915.69</v>
      </c>
      <c r="L677" s="293">
        <f>'Employee Salary Payroll Tax '!H679</f>
        <v>0</v>
      </c>
      <c r="M677" s="293">
        <f t="shared" si="87"/>
        <v>47828.97</v>
      </c>
      <c r="N677" s="359">
        <f t="shared" si="88"/>
        <v>0</v>
      </c>
      <c r="O677" s="331"/>
      <c r="P677" s="61"/>
      <c r="Q677" s="294"/>
      <c r="R677" s="292"/>
      <c r="S677" s="303"/>
    </row>
    <row r="678" spans="1:19" s="36" customFormat="1" ht="14.4">
      <c r="A678" s="36">
        <f t="shared" si="85"/>
        <v>663</v>
      </c>
      <c r="B678" s="526"/>
      <c r="C678" s="36" t="str">
        <f>VLOOKUP('Employee Salary Payroll Tax '!B680,'Employee Salary Payroll Tax '!$D$1:$E$7,2,FALSE)</f>
        <v>NonUnion</v>
      </c>
      <c r="D678" s="61">
        <f t="shared" si="81"/>
        <v>2.98E-2</v>
      </c>
      <c r="E678" s="351">
        <f>'Employee Salary Payroll Tax '!N680</f>
        <v>101469.96</v>
      </c>
      <c r="F678" s="351">
        <f t="shared" si="82"/>
        <v>104493.76480800001</v>
      </c>
      <c r="G678" s="352"/>
      <c r="H678" s="351">
        <f t="shared" si="83"/>
        <v>0</v>
      </c>
      <c r="I678" s="351">
        <f t="shared" si="86"/>
        <v>3023.8048080000008</v>
      </c>
      <c r="J678" s="351">
        <f t="shared" si="84"/>
        <v>0</v>
      </c>
      <c r="K678" s="293">
        <f>SUM('Employee Salary Payroll Tax '!I680:K680)</f>
        <v>101469.96</v>
      </c>
      <c r="L678" s="293">
        <f>'Employee Salary Payroll Tax '!H680</f>
        <v>0</v>
      </c>
      <c r="M678" s="293">
        <f t="shared" si="87"/>
        <v>0</v>
      </c>
      <c r="N678" s="359">
        <f t="shared" si="88"/>
        <v>0</v>
      </c>
      <c r="O678" s="331"/>
      <c r="P678" s="61"/>
      <c r="Q678" s="294"/>
      <c r="R678" s="292"/>
      <c r="S678" s="303"/>
    </row>
    <row r="679" spans="1:19" s="36" customFormat="1" ht="14.4">
      <c r="A679" s="36">
        <f t="shared" si="85"/>
        <v>664</v>
      </c>
      <c r="B679" s="526"/>
      <c r="C679" s="36" t="str">
        <f>VLOOKUP('Employee Salary Payroll Tax '!B681,'Employee Salary Payroll Tax '!$D$1:$E$7,2,FALSE)</f>
        <v>IBEW</v>
      </c>
      <c r="D679" s="61">
        <f t="shared" si="81"/>
        <v>6.875E-3</v>
      </c>
      <c r="E679" s="351">
        <f>'Employee Salary Payroll Tax '!N681</f>
        <v>91982.42</v>
      </c>
      <c r="F679" s="351">
        <f t="shared" si="82"/>
        <v>92614.799137499998</v>
      </c>
      <c r="G679" s="352"/>
      <c r="H679" s="351">
        <f t="shared" si="83"/>
        <v>0</v>
      </c>
      <c r="I679" s="351">
        <f t="shared" si="86"/>
        <v>632.37913750000007</v>
      </c>
      <c r="J679" s="351">
        <f t="shared" si="84"/>
        <v>0</v>
      </c>
      <c r="K679" s="293">
        <f>SUM('Employee Salary Payroll Tax '!I681:K681)</f>
        <v>17596.02</v>
      </c>
      <c r="L679" s="293">
        <f>'Employee Salary Payroll Tax '!H681</f>
        <v>0</v>
      </c>
      <c r="M679" s="293">
        <f t="shared" si="87"/>
        <v>74386.399999999994</v>
      </c>
      <c r="N679" s="359">
        <f t="shared" si="88"/>
        <v>0</v>
      </c>
      <c r="O679" s="331"/>
      <c r="P679" s="61"/>
      <c r="Q679" s="294"/>
      <c r="R679" s="292"/>
      <c r="S679" s="303"/>
    </row>
    <row r="680" spans="1:19" s="36" customFormat="1" ht="14.4">
      <c r="A680" s="36">
        <f t="shared" si="85"/>
        <v>665</v>
      </c>
      <c r="B680" s="526"/>
      <c r="C680" s="36" t="str">
        <f>VLOOKUP('Employee Salary Payroll Tax '!B682,'Employee Salary Payroll Tax '!$D$1:$E$7,2,FALSE)</f>
        <v>IBEW</v>
      </c>
      <c r="D680" s="61">
        <f t="shared" si="81"/>
        <v>6.875E-3</v>
      </c>
      <c r="E680" s="351">
        <f>'Employee Salary Payroll Tax '!N682</f>
        <v>52318.64</v>
      </c>
      <c r="F680" s="351">
        <f t="shared" si="82"/>
        <v>52678.330649999996</v>
      </c>
      <c r="G680" s="352"/>
      <c r="H680" s="351">
        <f t="shared" si="83"/>
        <v>0</v>
      </c>
      <c r="I680" s="351">
        <f t="shared" si="86"/>
        <v>359.69064999999682</v>
      </c>
      <c r="J680" s="351">
        <f t="shared" si="84"/>
        <v>0</v>
      </c>
      <c r="K680" s="293">
        <f>SUM('Employee Salary Payroll Tax '!I682:K682)</f>
        <v>14009.84</v>
      </c>
      <c r="L680" s="293">
        <f>'Employee Salary Payroll Tax '!H682</f>
        <v>0</v>
      </c>
      <c r="M680" s="293">
        <f t="shared" si="87"/>
        <v>38308.800000000003</v>
      </c>
      <c r="N680" s="359">
        <f t="shared" si="88"/>
        <v>0</v>
      </c>
      <c r="O680" s="331"/>
      <c r="P680" s="61"/>
      <c r="Q680" s="294"/>
      <c r="R680" s="292"/>
      <c r="S680" s="303"/>
    </row>
    <row r="681" spans="1:19" s="36" customFormat="1" ht="14.4">
      <c r="A681" s="36">
        <f t="shared" si="85"/>
        <v>666</v>
      </c>
      <c r="B681" s="526"/>
      <c r="C681" s="36" t="str">
        <f>VLOOKUP('Employee Salary Payroll Tax '!B683,'Employee Salary Payroll Tax '!$D$1:$E$7,2,FALSE)</f>
        <v>NonUnion</v>
      </c>
      <c r="D681" s="61">
        <f t="shared" si="81"/>
        <v>2.98E-2</v>
      </c>
      <c r="E681" s="351">
        <f>'Employee Salary Payroll Tax '!N683</f>
        <v>88591.2</v>
      </c>
      <c r="F681" s="351">
        <f t="shared" si="82"/>
        <v>91231.21776</v>
      </c>
      <c r="G681" s="352"/>
      <c r="H681" s="351">
        <f t="shared" si="83"/>
        <v>0</v>
      </c>
      <c r="I681" s="351">
        <f t="shared" si="86"/>
        <v>2640.0177600000025</v>
      </c>
      <c r="J681" s="351">
        <f t="shared" si="84"/>
        <v>0</v>
      </c>
      <c r="K681" s="293">
        <f>SUM('Employee Salary Payroll Tax '!I683:K683)</f>
        <v>2259.41</v>
      </c>
      <c r="L681" s="293">
        <f>'Employee Salary Payroll Tax '!H683</f>
        <v>0</v>
      </c>
      <c r="M681" s="293">
        <f t="shared" si="87"/>
        <v>86331.79</v>
      </c>
      <c r="N681" s="359">
        <f t="shared" si="88"/>
        <v>0</v>
      </c>
      <c r="O681" s="331"/>
      <c r="P681" s="61"/>
      <c r="Q681" s="294"/>
      <c r="R681" s="292"/>
      <c r="S681" s="303"/>
    </row>
    <row r="682" spans="1:19" s="36" customFormat="1" ht="14.4">
      <c r="A682" s="36">
        <f t="shared" si="85"/>
        <v>667</v>
      </c>
      <c r="B682" s="526"/>
      <c r="C682" s="36" t="str">
        <f>VLOOKUP('Employee Salary Payroll Tax '!B684,'Employee Salary Payroll Tax '!$D$1:$E$7,2,FALSE)</f>
        <v>IBEW</v>
      </c>
      <c r="D682" s="61">
        <f t="shared" si="81"/>
        <v>6.875E-3</v>
      </c>
      <c r="E682" s="351">
        <f>'Employee Salary Payroll Tax '!N684</f>
        <v>137905.60000000001</v>
      </c>
      <c r="F682" s="351">
        <f t="shared" si="82"/>
        <v>138853.701</v>
      </c>
      <c r="G682" s="352"/>
      <c r="H682" s="351">
        <f t="shared" si="83"/>
        <v>0</v>
      </c>
      <c r="I682" s="351">
        <f t="shared" si="86"/>
        <v>948.10099999999511</v>
      </c>
      <c r="J682" s="351">
        <f t="shared" si="84"/>
        <v>0</v>
      </c>
      <c r="K682" s="293">
        <f>SUM('Employee Salary Payroll Tax '!I684:K684)</f>
        <v>57382.41</v>
      </c>
      <c r="L682" s="293">
        <f>'Employee Salary Payroll Tax '!H684</f>
        <v>0</v>
      </c>
      <c r="M682" s="293">
        <f t="shared" si="87"/>
        <v>80523.19</v>
      </c>
      <c r="N682" s="359">
        <f t="shared" si="88"/>
        <v>0</v>
      </c>
      <c r="O682" s="331"/>
      <c r="P682" s="61"/>
      <c r="Q682" s="294"/>
      <c r="R682" s="292"/>
      <c r="S682" s="303"/>
    </row>
    <row r="683" spans="1:19" s="36" customFormat="1" ht="14.4">
      <c r="A683" s="36">
        <f t="shared" si="85"/>
        <v>668</v>
      </c>
      <c r="B683" s="526"/>
      <c r="C683" s="36" t="str">
        <f>VLOOKUP('Employee Salary Payroll Tax '!B685,'Employee Salary Payroll Tax '!$D$1:$E$7,2,FALSE)</f>
        <v>IBEW</v>
      </c>
      <c r="D683" s="61">
        <f t="shared" si="81"/>
        <v>6.875E-3</v>
      </c>
      <c r="E683" s="351">
        <f>'Employee Salary Payroll Tax '!N685</f>
        <v>77252.429999999993</v>
      </c>
      <c r="F683" s="351">
        <f t="shared" si="82"/>
        <v>77783.54045624999</v>
      </c>
      <c r="G683" s="352"/>
      <c r="H683" s="351">
        <f t="shared" si="83"/>
        <v>0</v>
      </c>
      <c r="I683" s="351">
        <f t="shared" si="86"/>
        <v>531.11045624999679</v>
      </c>
      <c r="J683" s="351">
        <f t="shared" si="84"/>
        <v>0</v>
      </c>
      <c r="K683" s="293">
        <f>SUM('Employee Salary Payroll Tax '!I685:K685)</f>
        <v>77252.429999999993</v>
      </c>
      <c r="L683" s="293">
        <f>'Employee Salary Payroll Tax '!H685</f>
        <v>0</v>
      </c>
      <c r="M683" s="293">
        <f t="shared" si="87"/>
        <v>0</v>
      </c>
      <c r="N683" s="359">
        <f t="shared" si="88"/>
        <v>0</v>
      </c>
      <c r="O683" s="331"/>
      <c r="P683" s="61"/>
      <c r="Q683" s="294"/>
      <c r="R683" s="292"/>
      <c r="S683" s="303"/>
    </row>
    <row r="684" spans="1:19" s="36" customFormat="1" ht="14.4">
      <c r="A684" s="36">
        <f t="shared" si="85"/>
        <v>669</v>
      </c>
      <c r="B684" s="526"/>
      <c r="C684" s="36" t="str">
        <f>VLOOKUP('Employee Salary Payroll Tax '!B686,'Employee Salary Payroll Tax '!$D$1:$E$7,2,FALSE)</f>
        <v>IBEW</v>
      </c>
      <c r="D684" s="61">
        <f t="shared" si="81"/>
        <v>6.875E-3</v>
      </c>
      <c r="E684" s="351">
        <f>'Employee Salary Payroll Tax '!N686</f>
        <v>37887.57</v>
      </c>
      <c r="F684" s="351">
        <f t="shared" si="82"/>
        <v>38148.047043749997</v>
      </c>
      <c r="G684" s="352"/>
      <c r="H684" s="351">
        <f t="shared" si="83"/>
        <v>0</v>
      </c>
      <c r="I684" s="351">
        <f t="shared" si="86"/>
        <v>260.47704374999739</v>
      </c>
      <c r="J684" s="351">
        <f t="shared" si="84"/>
        <v>0</v>
      </c>
      <c r="K684" s="293">
        <f>SUM('Employee Salary Payroll Tax '!I686:K686)</f>
        <v>3166.8</v>
      </c>
      <c r="L684" s="293">
        <f>'Employee Salary Payroll Tax '!H686</f>
        <v>0</v>
      </c>
      <c r="M684" s="293">
        <f t="shared" si="87"/>
        <v>34720.769999999997</v>
      </c>
      <c r="N684" s="359">
        <f t="shared" si="88"/>
        <v>0</v>
      </c>
      <c r="O684" s="331"/>
      <c r="P684" s="61"/>
      <c r="Q684" s="294"/>
      <c r="R684" s="292"/>
      <c r="S684" s="303"/>
    </row>
    <row r="685" spans="1:19" s="36" customFormat="1" ht="14.4">
      <c r="A685" s="36">
        <f t="shared" si="85"/>
        <v>670</v>
      </c>
      <c r="B685" s="526"/>
      <c r="C685" s="36" t="str">
        <f>VLOOKUP('Employee Salary Payroll Tax '!B687,'Employee Salary Payroll Tax '!$D$1:$E$7,2,FALSE)</f>
        <v>Not Assigned</v>
      </c>
      <c r="D685" s="61">
        <f t="shared" si="81"/>
        <v>0</v>
      </c>
      <c r="E685" s="351">
        <f>'Employee Salary Payroll Tax '!N687</f>
        <v>0</v>
      </c>
      <c r="F685" s="351">
        <f t="shared" si="82"/>
        <v>0</v>
      </c>
      <c r="G685" s="352"/>
      <c r="H685" s="351">
        <f t="shared" si="83"/>
        <v>7000</v>
      </c>
      <c r="I685" s="351">
        <f t="shared" si="86"/>
        <v>0</v>
      </c>
      <c r="J685" s="351">
        <f t="shared" si="84"/>
        <v>0</v>
      </c>
      <c r="K685" s="293">
        <f>SUM('Employee Salary Payroll Tax '!I687:K687)</f>
        <v>0</v>
      </c>
      <c r="L685" s="293">
        <f>'Employee Salary Payroll Tax '!H687</f>
        <v>0</v>
      </c>
      <c r="M685" s="293">
        <f t="shared" si="87"/>
        <v>0</v>
      </c>
      <c r="N685" s="359">
        <f t="shared" si="88"/>
        <v>0</v>
      </c>
      <c r="O685" s="331"/>
      <c r="P685" s="61"/>
      <c r="Q685" s="294"/>
      <c r="R685" s="292"/>
      <c r="S685" s="303"/>
    </row>
    <row r="686" spans="1:19" s="36" customFormat="1" ht="14.4">
      <c r="A686" s="36">
        <f t="shared" si="85"/>
        <v>671</v>
      </c>
      <c r="B686" s="526"/>
      <c r="C686" s="36" t="str">
        <f>VLOOKUP('Employee Salary Payroll Tax '!B688,'Employee Salary Payroll Tax '!$D$1:$E$7,2,FALSE)</f>
        <v>IBEW</v>
      </c>
      <c r="D686" s="61">
        <f t="shared" si="81"/>
        <v>6.875E-3</v>
      </c>
      <c r="E686" s="351">
        <f>'Employee Salary Payroll Tax '!N688</f>
        <v>233367.09</v>
      </c>
      <c r="F686" s="351">
        <f t="shared" si="82"/>
        <v>234971.48874375</v>
      </c>
      <c r="G686" s="352"/>
      <c r="H686" s="351">
        <f t="shared" si="83"/>
        <v>0</v>
      </c>
      <c r="I686" s="351">
        <f t="shared" si="86"/>
        <v>1604.3987437500036</v>
      </c>
      <c r="J686" s="351">
        <f t="shared" si="84"/>
        <v>0</v>
      </c>
      <c r="K686" s="293">
        <f>SUM('Employee Salary Payroll Tax '!I688:K688)</f>
        <v>202626.97</v>
      </c>
      <c r="L686" s="293">
        <f>'Employee Salary Payroll Tax '!H688</f>
        <v>0</v>
      </c>
      <c r="M686" s="293">
        <f t="shared" si="87"/>
        <v>30740.119999999995</v>
      </c>
      <c r="N686" s="359">
        <f t="shared" si="88"/>
        <v>0</v>
      </c>
      <c r="O686" s="331"/>
      <c r="P686" s="61"/>
      <c r="Q686" s="294"/>
      <c r="R686" s="292"/>
      <c r="S686" s="303"/>
    </row>
    <row r="687" spans="1:19" s="36" customFormat="1" ht="14.4">
      <c r="A687" s="36">
        <f t="shared" si="85"/>
        <v>672</v>
      </c>
      <c r="B687" s="526"/>
      <c r="C687" s="36" t="str">
        <f>VLOOKUP('Employee Salary Payroll Tax '!B689,'Employee Salary Payroll Tax '!$D$1:$E$7,2,FALSE)</f>
        <v>IBEW</v>
      </c>
      <c r="D687" s="61">
        <f t="shared" si="81"/>
        <v>6.875E-3</v>
      </c>
      <c r="E687" s="351">
        <f>'Employee Salary Payroll Tax '!N689</f>
        <v>63022.74</v>
      </c>
      <c r="F687" s="351">
        <f t="shared" si="82"/>
        <v>63456.021337499995</v>
      </c>
      <c r="G687" s="352"/>
      <c r="H687" s="351">
        <f t="shared" si="83"/>
        <v>0</v>
      </c>
      <c r="I687" s="351">
        <f t="shared" si="86"/>
        <v>433.28133749999688</v>
      </c>
      <c r="J687" s="351">
        <f t="shared" si="84"/>
        <v>0</v>
      </c>
      <c r="K687" s="293">
        <f>SUM('Employee Salary Payroll Tax '!I689:K689)</f>
        <v>2156.29</v>
      </c>
      <c r="L687" s="293">
        <f>'Employee Salary Payroll Tax '!H689</f>
        <v>0</v>
      </c>
      <c r="M687" s="293">
        <f t="shared" si="87"/>
        <v>60866.45</v>
      </c>
      <c r="N687" s="359">
        <f t="shared" si="88"/>
        <v>0</v>
      </c>
      <c r="O687" s="331"/>
      <c r="P687" s="61"/>
      <c r="Q687" s="294"/>
      <c r="R687" s="292"/>
      <c r="S687" s="303"/>
    </row>
    <row r="688" spans="1:19" s="36" customFormat="1" ht="14.4">
      <c r="A688" s="36">
        <f t="shared" si="85"/>
        <v>673</v>
      </c>
      <c r="B688" s="526"/>
      <c r="C688" s="36" t="str">
        <f>VLOOKUP('Employee Salary Payroll Tax '!B690,'Employee Salary Payroll Tax '!$D$1:$E$7,2,FALSE)</f>
        <v>IBEW</v>
      </c>
      <c r="D688" s="61">
        <f t="shared" si="81"/>
        <v>6.875E-3</v>
      </c>
      <c r="E688" s="351">
        <f>'Employee Salary Payroll Tax '!N690</f>
        <v>50740.9</v>
      </c>
      <c r="F688" s="351">
        <f t="shared" si="82"/>
        <v>51089.743687499998</v>
      </c>
      <c r="G688" s="352"/>
      <c r="H688" s="351">
        <f t="shared" si="83"/>
        <v>0</v>
      </c>
      <c r="I688" s="351">
        <f t="shared" si="86"/>
        <v>348.84368749999703</v>
      </c>
      <c r="J688" s="351">
        <f t="shared" si="84"/>
        <v>0</v>
      </c>
      <c r="K688" s="293">
        <f>SUM('Employee Salary Payroll Tax '!I690:K690)</f>
        <v>50735.11</v>
      </c>
      <c r="L688" s="293">
        <f>'Employee Salary Payroll Tax '!H690</f>
        <v>0</v>
      </c>
      <c r="M688" s="293">
        <f t="shared" si="87"/>
        <v>5.7900000000008731</v>
      </c>
      <c r="N688" s="359">
        <f t="shared" si="88"/>
        <v>0</v>
      </c>
      <c r="O688" s="331"/>
      <c r="P688" s="61"/>
      <c r="Q688" s="294"/>
      <c r="R688" s="292"/>
      <c r="S688" s="303"/>
    </row>
    <row r="689" spans="1:19" s="36" customFormat="1" ht="14.4">
      <c r="A689" s="36">
        <f t="shared" si="85"/>
        <v>674</v>
      </c>
      <c r="B689" s="526"/>
      <c r="C689" s="36" t="str">
        <f>VLOOKUP('Employee Salary Payroll Tax '!B691,'Employee Salary Payroll Tax '!$D$1:$E$7,2,FALSE)</f>
        <v>NonUnion</v>
      </c>
      <c r="D689" s="61">
        <f t="shared" si="81"/>
        <v>2.98E-2</v>
      </c>
      <c r="E689" s="351">
        <f>'Employee Salary Payroll Tax '!N691</f>
        <v>82283.929999999993</v>
      </c>
      <c r="F689" s="351">
        <f t="shared" si="82"/>
        <v>84735.991114000004</v>
      </c>
      <c r="G689" s="352"/>
      <c r="H689" s="351">
        <f t="shared" si="83"/>
        <v>0</v>
      </c>
      <c r="I689" s="351">
        <f t="shared" si="86"/>
        <v>2452.061114000011</v>
      </c>
      <c r="J689" s="351">
        <f t="shared" si="84"/>
        <v>0</v>
      </c>
      <c r="K689" s="293">
        <f>SUM('Employee Salary Payroll Tax '!I691:K691)</f>
        <v>19536.93</v>
      </c>
      <c r="L689" s="293">
        <f>'Employee Salary Payroll Tax '!H691</f>
        <v>0</v>
      </c>
      <c r="M689" s="293">
        <f t="shared" si="87"/>
        <v>62746.999999999993</v>
      </c>
      <c r="N689" s="359">
        <f t="shared" si="88"/>
        <v>0</v>
      </c>
      <c r="O689" s="331"/>
      <c r="P689" s="61"/>
      <c r="Q689" s="294"/>
      <c r="R689" s="292"/>
      <c r="S689" s="303"/>
    </row>
    <row r="690" spans="1:19" s="36" customFormat="1" ht="14.4">
      <c r="A690" s="36">
        <f t="shared" si="85"/>
        <v>675</v>
      </c>
      <c r="B690" s="526"/>
      <c r="C690" s="36" t="str">
        <f>VLOOKUP('Employee Salary Payroll Tax '!B692,'Employee Salary Payroll Tax '!$D$1:$E$7,2,FALSE)</f>
        <v>NonUnion</v>
      </c>
      <c r="D690" s="61">
        <f t="shared" si="81"/>
        <v>2.98E-2</v>
      </c>
      <c r="E690" s="351">
        <f>'Employee Salary Payroll Tax '!N692</f>
        <v>57900.24</v>
      </c>
      <c r="F690" s="351">
        <f t="shared" si="82"/>
        <v>59625.667152000002</v>
      </c>
      <c r="G690" s="352"/>
      <c r="H690" s="351">
        <f t="shared" si="83"/>
        <v>0</v>
      </c>
      <c r="I690" s="351">
        <f t="shared" si="86"/>
        <v>1725.4271520000038</v>
      </c>
      <c r="J690" s="351">
        <f t="shared" si="84"/>
        <v>0</v>
      </c>
      <c r="K690" s="293">
        <f>SUM('Employee Salary Payroll Tax '!I692:K692)</f>
        <v>53.569999999999993</v>
      </c>
      <c r="L690" s="293">
        <f>'Employee Salary Payroll Tax '!H692</f>
        <v>0</v>
      </c>
      <c r="M690" s="293">
        <f t="shared" si="87"/>
        <v>57846.67</v>
      </c>
      <c r="N690" s="359">
        <f t="shared" si="88"/>
        <v>0</v>
      </c>
      <c r="O690" s="331"/>
      <c r="P690" s="61"/>
      <c r="Q690" s="294"/>
      <c r="R690" s="292"/>
      <c r="S690" s="303"/>
    </row>
    <row r="691" spans="1:19" s="36" customFormat="1" ht="14.4">
      <c r="A691" s="36">
        <f t="shared" si="85"/>
        <v>676</v>
      </c>
      <c r="B691" s="526"/>
      <c r="C691" s="36" t="str">
        <f>VLOOKUP('Employee Salary Payroll Tax '!B693,'Employee Salary Payroll Tax '!$D$1:$E$7,2,FALSE)</f>
        <v>UA</v>
      </c>
      <c r="D691" s="61">
        <f t="shared" si="81"/>
        <v>0.03</v>
      </c>
      <c r="E691" s="351">
        <f>'Employee Salary Payroll Tax '!N693</f>
        <v>68217.94</v>
      </c>
      <c r="F691" s="351">
        <f t="shared" si="82"/>
        <v>70264.478199999998</v>
      </c>
      <c r="G691" s="352"/>
      <c r="H691" s="351">
        <f t="shared" si="83"/>
        <v>0</v>
      </c>
      <c r="I691" s="351">
        <f t="shared" si="86"/>
        <v>2046.5381999999954</v>
      </c>
      <c r="J691" s="351">
        <f t="shared" si="84"/>
        <v>0</v>
      </c>
      <c r="K691" s="293">
        <f>SUM('Employee Salary Payroll Tax '!I693:K693)</f>
        <v>59826.29</v>
      </c>
      <c r="L691" s="293">
        <f>'Employee Salary Payroll Tax '!H693</f>
        <v>1346.13</v>
      </c>
      <c r="M691" s="293">
        <f t="shared" si="87"/>
        <v>7045.5200000000013</v>
      </c>
      <c r="N691" s="359">
        <f t="shared" si="88"/>
        <v>0</v>
      </c>
      <c r="O691" s="331"/>
      <c r="P691" s="61"/>
      <c r="Q691" s="294"/>
      <c r="R691" s="292"/>
      <c r="S691" s="303"/>
    </row>
    <row r="692" spans="1:19" s="36" customFormat="1" ht="14.4">
      <c r="A692" s="36">
        <f t="shared" si="85"/>
        <v>677</v>
      </c>
      <c r="B692" s="526"/>
      <c r="C692" s="36" t="str">
        <f>VLOOKUP('Employee Salary Payroll Tax '!B694,'Employee Salary Payroll Tax '!$D$1:$E$7,2,FALSE)</f>
        <v>IBEW</v>
      </c>
      <c r="D692" s="61">
        <f t="shared" si="81"/>
        <v>6.875E-3</v>
      </c>
      <c r="E692" s="351">
        <f>'Employee Salary Payroll Tax '!N694</f>
        <v>71397.73</v>
      </c>
      <c r="F692" s="351">
        <f t="shared" si="82"/>
        <v>71888.589393749993</v>
      </c>
      <c r="G692" s="352"/>
      <c r="H692" s="351">
        <f t="shared" si="83"/>
        <v>0</v>
      </c>
      <c r="I692" s="351">
        <f t="shared" si="86"/>
        <v>490.85939374999725</v>
      </c>
      <c r="J692" s="351">
        <f t="shared" si="84"/>
        <v>0</v>
      </c>
      <c r="K692" s="293">
        <f>SUM('Employee Salary Payroll Tax '!I694:K694)</f>
        <v>2481.59</v>
      </c>
      <c r="L692" s="293">
        <f>'Employee Salary Payroll Tax '!H694</f>
        <v>0</v>
      </c>
      <c r="M692" s="293">
        <f t="shared" si="87"/>
        <v>68916.14</v>
      </c>
      <c r="N692" s="359">
        <f t="shared" si="88"/>
        <v>0</v>
      </c>
      <c r="O692" s="331"/>
      <c r="P692" s="61"/>
      <c r="Q692" s="294"/>
      <c r="R692" s="292"/>
      <c r="S692" s="303"/>
    </row>
    <row r="693" spans="1:19" s="36" customFormat="1" ht="14.4">
      <c r="A693" s="36">
        <f t="shared" si="85"/>
        <v>678</v>
      </c>
      <c r="B693" s="526"/>
      <c r="C693" s="36" t="str">
        <f>VLOOKUP('Employee Salary Payroll Tax '!B695,'Employee Salary Payroll Tax '!$D$1:$E$7,2,FALSE)</f>
        <v>IBEW</v>
      </c>
      <c r="D693" s="61">
        <f t="shared" si="81"/>
        <v>6.875E-3</v>
      </c>
      <c r="E693" s="351">
        <f>'Employee Salary Payroll Tax '!N695</f>
        <v>35854.269999999997</v>
      </c>
      <c r="F693" s="351">
        <f t="shared" si="82"/>
        <v>36100.768106249998</v>
      </c>
      <c r="G693" s="352"/>
      <c r="H693" s="351">
        <f t="shared" si="83"/>
        <v>0</v>
      </c>
      <c r="I693" s="351">
        <f t="shared" si="86"/>
        <v>246.498106250001</v>
      </c>
      <c r="J693" s="351">
        <f t="shared" si="84"/>
        <v>0</v>
      </c>
      <c r="K693" s="293">
        <f>SUM('Employee Salary Payroll Tax '!I695:K695)</f>
        <v>35457.22</v>
      </c>
      <c r="L693" s="293">
        <f>'Employee Salary Payroll Tax '!H695</f>
        <v>0</v>
      </c>
      <c r="M693" s="293">
        <f t="shared" si="87"/>
        <v>397.04999999999563</v>
      </c>
      <c r="N693" s="359">
        <f t="shared" si="88"/>
        <v>0</v>
      </c>
      <c r="O693" s="331"/>
      <c r="P693" s="61"/>
      <c r="Q693" s="294"/>
      <c r="R693" s="292"/>
      <c r="S693" s="303"/>
    </row>
    <row r="694" spans="1:19" s="36" customFormat="1" ht="14.4">
      <c r="A694" s="36">
        <f t="shared" si="85"/>
        <v>679</v>
      </c>
      <c r="B694" s="526"/>
      <c r="C694" s="36" t="str">
        <f>VLOOKUP('Employee Salary Payroll Tax '!B696,'Employee Salary Payroll Tax '!$D$1:$E$7,2,FALSE)</f>
        <v>NonUnion</v>
      </c>
      <c r="D694" s="61">
        <f t="shared" si="81"/>
        <v>2.98E-2</v>
      </c>
      <c r="E694" s="351">
        <f>'Employee Salary Payroll Tax '!N696</f>
        <v>70827.55</v>
      </c>
      <c r="F694" s="351">
        <f t="shared" si="82"/>
        <v>72938.210990000007</v>
      </c>
      <c r="G694" s="352"/>
      <c r="H694" s="351">
        <f t="shared" si="83"/>
        <v>0</v>
      </c>
      <c r="I694" s="351">
        <f t="shared" si="86"/>
        <v>2110.6609900000039</v>
      </c>
      <c r="J694" s="351">
        <f t="shared" si="84"/>
        <v>0</v>
      </c>
      <c r="K694" s="293">
        <f>SUM('Employee Salary Payroll Tax '!I696:K696)</f>
        <v>22284.629999999997</v>
      </c>
      <c r="L694" s="293">
        <f>'Employee Salary Payroll Tax '!H696</f>
        <v>0</v>
      </c>
      <c r="M694" s="293">
        <f t="shared" si="87"/>
        <v>48542.920000000006</v>
      </c>
      <c r="N694" s="359">
        <f t="shared" si="88"/>
        <v>0</v>
      </c>
      <c r="O694" s="331"/>
      <c r="P694" s="61"/>
      <c r="Q694" s="294"/>
      <c r="R694" s="292"/>
      <c r="S694" s="303"/>
    </row>
    <row r="695" spans="1:19" s="36" customFormat="1" ht="14.4">
      <c r="A695" s="36">
        <f t="shared" si="85"/>
        <v>680</v>
      </c>
      <c r="B695" s="526"/>
      <c r="C695" s="36" t="str">
        <f>VLOOKUP('Employee Salary Payroll Tax '!B697,'Employee Salary Payroll Tax '!$D$1:$E$7,2,FALSE)</f>
        <v>NonUnion</v>
      </c>
      <c r="D695" s="61">
        <f t="shared" si="81"/>
        <v>2.98E-2</v>
      </c>
      <c r="E695" s="351">
        <f>'Employee Salary Payroll Tax '!N697</f>
        <v>71386.03</v>
      </c>
      <c r="F695" s="351">
        <f t="shared" si="82"/>
        <v>73513.333694000001</v>
      </c>
      <c r="G695" s="352"/>
      <c r="H695" s="351">
        <f t="shared" si="83"/>
        <v>0</v>
      </c>
      <c r="I695" s="351">
        <f t="shared" si="86"/>
        <v>2127.303694000002</v>
      </c>
      <c r="J695" s="351">
        <f t="shared" si="84"/>
        <v>0</v>
      </c>
      <c r="K695" s="293">
        <f>SUM('Employee Salary Payroll Tax '!I697:K697)</f>
        <v>71301.89</v>
      </c>
      <c r="L695" s="293">
        <f>'Employee Salary Payroll Tax '!H697</f>
        <v>0</v>
      </c>
      <c r="M695" s="293">
        <f t="shared" si="87"/>
        <v>84.139999999999418</v>
      </c>
      <c r="N695" s="359">
        <f t="shared" si="88"/>
        <v>0</v>
      </c>
      <c r="O695" s="331"/>
      <c r="P695" s="61"/>
      <c r="Q695" s="294"/>
      <c r="R695" s="292"/>
      <c r="S695" s="303"/>
    </row>
    <row r="696" spans="1:19" s="36" customFormat="1" ht="14.4">
      <c r="A696" s="36">
        <f t="shared" si="85"/>
        <v>681</v>
      </c>
      <c r="B696" s="526"/>
      <c r="C696" s="36" t="str">
        <f>VLOOKUP('Employee Salary Payroll Tax '!B698,'Employee Salary Payroll Tax '!$D$1:$E$7,2,FALSE)</f>
        <v>IBEW</v>
      </c>
      <c r="D696" s="61">
        <f t="shared" si="81"/>
        <v>6.875E-3</v>
      </c>
      <c r="E696" s="351">
        <f>'Employee Salary Payroll Tax '!N698</f>
        <v>70435.83</v>
      </c>
      <c r="F696" s="351">
        <f t="shared" si="82"/>
        <v>70920.076331250006</v>
      </c>
      <c r="G696" s="352"/>
      <c r="H696" s="351">
        <f t="shared" si="83"/>
        <v>0</v>
      </c>
      <c r="I696" s="351">
        <f t="shared" si="86"/>
        <v>484.246331250004</v>
      </c>
      <c r="J696" s="351">
        <f t="shared" si="84"/>
        <v>0</v>
      </c>
      <c r="K696" s="293">
        <f>SUM('Employee Salary Payroll Tax '!I698:K698)</f>
        <v>70984.560000000012</v>
      </c>
      <c r="L696" s="293">
        <f>'Employee Salary Payroll Tax '!H698</f>
        <v>0</v>
      </c>
      <c r="M696" s="293">
        <f t="shared" si="87"/>
        <v>-548.73000000001048</v>
      </c>
      <c r="N696" s="359">
        <f t="shared" si="88"/>
        <v>0</v>
      </c>
      <c r="O696" s="331"/>
      <c r="P696" s="61"/>
      <c r="Q696" s="294"/>
      <c r="R696" s="292"/>
      <c r="S696" s="303"/>
    </row>
    <row r="697" spans="1:19" s="36" customFormat="1" ht="14.4">
      <c r="A697" s="36">
        <f t="shared" si="85"/>
        <v>682</v>
      </c>
      <c r="B697" s="526"/>
      <c r="C697" s="36" t="str">
        <f>VLOOKUP('Employee Salary Payroll Tax '!B699,'Employee Salary Payroll Tax '!$D$1:$E$7,2,FALSE)</f>
        <v>IBEW</v>
      </c>
      <c r="D697" s="61">
        <f t="shared" si="81"/>
        <v>6.875E-3</v>
      </c>
      <c r="E697" s="351">
        <f>'Employee Salary Payroll Tax '!N699</f>
        <v>43430.34</v>
      </c>
      <c r="F697" s="351">
        <f t="shared" si="82"/>
        <v>43728.923587499994</v>
      </c>
      <c r="G697" s="352"/>
      <c r="H697" s="351">
        <f t="shared" si="83"/>
        <v>0</v>
      </c>
      <c r="I697" s="351">
        <f t="shared" si="86"/>
        <v>298.58358749999752</v>
      </c>
      <c r="J697" s="351">
        <f t="shared" si="84"/>
        <v>0</v>
      </c>
      <c r="K697" s="293">
        <f>SUM('Employee Salary Payroll Tax '!I699:K699)</f>
        <v>42986.48</v>
      </c>
      <c r="L697" s="293">
        <f>'Employee Salary Payroll Tax '!H699</f>
        <v>0</v>
      </c>
      <c r="M697" s="293">
        <f t="shared" si="87"/>
        <v>443.85999999999331</v>
      </c>
      <c r="N697" s="359">
        <f t="shared" si="88"/>
        <v>0</v>
      </c>
      <c r="O697" s="331"/>
      <c r="P697" s="61"/>
      <c r="Q697" s="294"/>
      <c r="R697" s="292"/>
      <c r="S697" s="303"/>
    </row>
    <row r="698" spans="1:19" s="36" customFormat="1" ht="14.4">
      <c r="A698" s="36">
        <f t="shared" si="85"/>
        <v>683</v>
      </c>
      <c r="B698" s="526"/>
      <c r="C698" s="36" t="str">
        <f>VLOOKUP('Employee Salary Payroll Tax '!B700,'Employee Salary Payroll Tax '!$D$1:$E$7,2,FALSE)</f>
        <v>IBEW</v>
      </c>
      <c r="D698" s="61">
        <f t="shared" si="81"/>
        <v>6.875E-3</v>
      </c>
      <c r="E698" s="351">
        <f>'Employee Salary Payroll Tax '!N700</f>
        <v>96893.99</v>
      </c>
      <c r="F698" s="351">
        <f t="shared" si="82"/>
        <v>97560.136181249996</v>
      </c>
      <c r="G698" s="352"/>
      <c r="H698" s="351">
        <f t="shared" si="83"/>
        <v>0</v>
      </c>
      <c r="I698" s="351">
        <f t="shared" si="86"/>
        <v>666.14618124999106</v>
      </c>
      <c r="J698" s="351">
        <f t="shared" si="84"/>
        <v>0</v>
      </c>
      <c r="K698" s="293">
        <f>SUM('Employee Salary Payroll Tax '!I700:K700)</f>
        <v>80927</v>
      </c>
      <c r="L698" s="293">
        <f>'Employee Salary Payroll Tax '!H700</f>
        <v>0</v>
      </c>
      <c r="M698" s="293">
        <f t="shared" si="87"/>
        <v>15966.990000000005</v>
      </c>
      <c r="N698" s="359">
        <f t="shared" si="88"/>
        <v>0</v>
      </c>
      <c r="O698" s="331"/>
      <c r="P698" s="61"/>
      <c r="Q698" s="294"/>
      <c r="R698" s="292"/>
      <c r="S698" s="303"/>
    </row>
    <row r="699" spans="1:19" s="36" customFormat="1" ht="14.4">
      <c r="A699" s="36">
        <f t="shared" si="85"/>
        <v>684</v>
      </c>
      <c r="B699" s="526"/>
      <c r="C699" s="36" t="str">
        <f>VLOOKUP('Employee Salary Payroll Tax '!B701,'Employee Salary Payroll Tax '!$D$1:$E$7,2,FALSE)</f>
        <v>NonUnion</v>
      </c>
      <c r="D699" s="61">
        <f t="shared" si="81"/>
        <v>2.98E-2</v>
      </c>
      <c r="E699" s="351">
        <f>'Employee Salary Payroll Tax '!N701</f>
        <v>62886.34</v>
      </c>
      <c r="F699" s="351">
        <f t="shared" si="82"/>
        <v>64760.352932000002</v>
      </c>
      <c r="G699" s="352"/>
      <c r="H699" s="351">
        <f t="shared" si="83"/>
        <v>0</v>
      </c>
      <c r="I699" s="351">
        <f t="shared" si="86"/>
        <v>1874.0129320000051</v>
      </c>
      <c r="J699" s="351">
        <f t="shared" si="84"/>
        <v>0</v>
      </c>
      <c r="K699" s="293">
        <f>SUM('Employee Salary Payroll Tax '!I701:K701)</f>
        <v>324.95999999999998</v>
      </c>
      <c r="L699" s="293">
        <f>'Employee Salary Payroll Tax '!H701</f>
        <v>0</v>
      </c>
      <c r="M699" s="293">
        <f t="shared" si="87"/>
        <v>62561.38</v>
      </c>
      <c r="N699" s="359">
        <f t="shared" si="88"/>
        <v>0</v>
      </c>
      <c r="O699" s="331"/>
      <c r="P699" s="61"/>
      <c r="Q699" s="294"/>
      <c r="R699" s="292"/>
      <c r="S699" s="303"/>
    </row>
    <row r="700" spans="1:19" s="36" customFormat="1" ht="14.4">
      <c r="A700" s="36">
        <f t="shared" si="85"/>
        <v>685</v>
      </c>
      <c r="B700" s="526"/>
      <c r="C700" s="36" t="str">
        <f>VLOOKUP('Employee Salary Payroll Tax '!B702,'Employee Salary Payroll Tax '!$D$1:$E$7,2,FALSE)</f>
        <v>NonUnion</v>
      </c>
      <c r="D700" s="61">
        <f t="shared" si="81"/>
        <v>2.98E-2</v>
      </c>
      <c r="E700" s="351">
        <f>'Employee Salary Payroll Tax '!N702</f>
        <v>51894.94</v>
      </c>
      <c r="F700" s="351">
        <f t="shared" si="82"/>
        <v>53441.409212000006</v>
      </c>
      <c r="G700" s="352"/>
      <c r="H700" s="351">
        <f t="shared" si="83"/>
        <v>0</v>
      </c>
      <c r="I700" s="351">
        <f t="shared" si="86"/>
        <v>1546.4692120000036</v>
      </c>
      <c r="J700" s="351">
        <f t="shared" si="84"/>
        <v>0</v>
      </c>
      <c r="K700" s="293">
        <f>SUM('Employee Salary Payroll Tax '!I702:K702)</f>
        <v>15505.199999999999</v>
      </c>
      <c r="L700" s="293">
        <f>'Employee Salary Payroll Tax '!H702</f>
        <v>0</v>
      </c>
      <c r="M700" s="293">
        <f t="shared" si="87"/>
        <v>36389.740000000005</v>
      </c>
      <c r="N700" s="359">
        <f t="shared" si="88"/>
        <v>0</v>
      </c>
      <c r="O700" s="331"/>
      <c r="P700" s="61"/>
      <c r="Q700" s="294"/>
      <c r="R700" s="292"/>
      <c r="S700" s="303"/>
    </row>
    <row r="701" spans="1:19" s="36" customFormat="1" ht="14.4">
      <c r="A701" s="36">
        <f t="shared" si="85"/>
        <v>686</v>
      </c>
      <c r="B701" s="526"/>
      <c r="C701" s="36" t="str">
        <f>VLOOKUP('Employee Salary Payroll Tax '!B703,'Employee Salary Payroll Tax '!$D$1:$E$7,2,FALSE)</f>
        <v>NonUnion</v>
      </c>
      <c r="D701" s="61">
        <f t="shared" si="81"/>
        <v>2.98E-2</v>
      </c>
      <c r="E701" s="351">
        <f>'Employee Salary Payroll Tax '!N703</f>
        <v>109269.39</v>
      </c>
      <c r="F701" s="351">
        <f t="shared" si="82"/>
        <v>112525.617822</v>
      </c>
      <c r="G701" s="352"/>
      <c r="H701" s="351">
        <f t="shared" si="83"/>
        <v>0</v>
      </c>
      <c r="I701" s="351">
        <f t="shared" si="86"/>
        <v>3256.2278220000007</v>
      </c>
      <c r="J701" s="351">
        <f t="shared" si="84"/>
        <v>0</v>
      </c>
      <c r="K701" s="293">
        <f>SUM('Employee Salary Payroll Tax '!I703:K703)</f>
        <v>42276.36</v>
      </c>
      <c r="L701" s="293">
        <f>'Employee Salary Payroll Tax '!H703</f>
        <v>0</v>
      </c>
      <c r="M701" s="293">
        <f t="shared" si="87"/>
        <v>66993.03</v>
      </c>
      <c r="N701" s="359">
        <f t="shared" si="88"/>
        <v>0</v>
      </c>
      <c r="O701" s="331"/>
      <c r="P701" s="61"/>
      <c r="Q701" s="294"/>
      <c r="R701" s="292"/>
      <c r="S701" s="303"/>
    </row>
    <row r="702" spans="1:19" s="36" customFormat="1" ht="14.4">
      <c r="A702" s="36">
        <f t="shared" si="85"/>
        <v>687</v>
      </c>
      <c r="B702" s="526"/>
      <c r="C702" s="36" t="str">
        <f>VLOOKUP('Employee Salary Payroll Tax '!B704,'Employee Salary Payroll Tax '!$D$1:$E$7,2,FALSE)</f>
        <v>NonUnion</v>
      </c>
      <c r="D702" s="61">
        <f t="shared" si="81"/>
        <v>2.98E-2</v>
      </c>
      <c r="E702" s="351">
        <f>'Employee Salary Payroll Tax '!N704</f>
        <v>35747.040000000001</v>
      </c>
      <c r="F702" s="351">
        <f t="shared" si="82"/>
        <v>36812.301792000006</v>
      </c>
      <c r="G702" s="352"/>
      <c r="H702" s="351">
        <f t="shared" si="83"/>
        <v>0</v>
      </c>
      <c r="I702" s="351">
        <f t="shared" si="86"/>
        <v>1065.2617920000048</v>
      </c>
      <c r="J702" s="351">
        <f t="shared" si="84"/>
        <v>0</v>
      </c>
      <c r="K702" s="293">
        <f>SUM('Employee Salary Payroll Tax '!I704:K704)</f>
        <v>2633.1400000000003</v>
      </c>
      <c r="L702" s="293">
        <f>'Employee Salary Payroll Tax '!H704</f>
        <v>0</v>
      </c>
      <c r="M702" s="293">
        <f t="shared" si="87"/>
        <v>33113.9</v>
      </c>
      <c r="N702" s="359">
        <f t="shared" si="88"/>
        <v>0</v>
      </c>
      <c r="O702" s="331"/>
      <c r="P702" s="61"/>
      <c r="Q702" s="294"/>
      <c r="R702" s="292"/>
      <c r="S702" s="303"/>
    </row>
    <row r="703" spans="1:19" s="36" customFormat="1" ht="14.4">
      <c r="A703" s="36">
        <f t="shared" si="85"/>
        <v>688</v>
      </c>
      <c r="B703" s="526"/>
      <c r="C703" s="36" t="str">
        <f>VLOOKUP('Employee Salary Payroll Tax '!B705,'Employee Salary Payroll Tax '!$D$1:$E$7,2,FALSE)</f>
        <v>IBEW</v>
      </c>
      <c r="D703" s="61">
        <f t="shared" si="81"/>
        <v>6.875E-3</v>
      </c>
      <c r="E703" s="351">
        <f>'Employee Salary Payroll Tax '!N705</f>
        <v>15373.77</v>
      </c>
      <c r="F703" s="351">
        <f t="shared" si="82"/>
        <v>15479.464668750001</v>
      </c>
      <c r="G703" s="352"/>
      <c r="H703" s="351">
        <f t="shared" si="83"/>
        <v>0</v>
      </c>
      <c r="I703" s="351">
        <f t="shared" si="86"/>
        <v>105.69466875000035</v>
      </c>
      <c r="J703" s="351">
        <f t="shared" si="84"/>
        <v>0</v>
      </c>
      <c r="K703" s="293">
        <f>SUM('Employee Salary Payroll Tax '!I705:K705)</f>
        <v>4117.3599999999997</v>
      </c>
      <c r="L703" s="293">
        <f>'Employee Salary Payroll Tax '!H705</f>
        <v>0</v>
      </c>
      <c r="M703" s="293">
        <f t="shared" si="87"/>
        <v>11256.41</v>
      </c>
      <c r="N703" s="359">
        <f t="shared" si="88"/>
        <v>0</v>
      </c>
      <c r="O703" s="331"/>
      <c r="P703" s="61"/>
      <c r="Q703" s="294"/>
      <c r="R703" s="292"/>
      <c r="S703" s="303"/>
    </row>
    <row r="704" spans="1:19" s="36" customFormat="1" ht="14.4">
      <c r="A704" s="36">
        <f t="shared" si="85"/>
        <v>689</v>
      </c>
      <c r="B704" s="526"/>
      <c r="C704" s="36" t="str">
        <f>VLOOKUP('Employee Salary Payroll Tax '!B706,'Employee Salary Payroll Tax '!$D$1:$E$7,2,FALSE)</f>
        <v>NonUnion</v>
      </c>
      <c r="D704" s="61">
        <f t="shared" si="81"/>
        <v>2.98E-2</v>
      </c>
      <c r="E704" s="351">
        <f>'Employee Salary Payroll Tax '!N706</f>
        <v>20285.849999999999</v>
      </c>
      <c r="F704" s="351">
        <f t="shared" si="82"/>
        <v>20890.368330000001</v>
      </c>
      <c r="G704" s="352"/>
      <c r="H704" s="351">
        <f t="shared" si="83"/>
        <v>0</v>
      </c>
      <c r="I704" s="351">
        <f t="shared" si="86"/>
        <v>604.51833000000261</v>
      </c>
      <c r="J704" s="351">
        <f t="shared" si="84"/>
        <v>0</v>
      </c>
      <c r="K704" s="293">
        <f>SUM('Employee Salary Payroll Tax '!I706:K706)</f>
        <v>2885.83</v>
      </c>
      <c r="L704" s="293">
        <f>'Employee Salary Payroll Tax '!H706</f>
        <v>1923.46</v>
      </c>
      <c r="M704" s="293">
        <f t="shared" si="87"/>
        <v>15476.559999999998</v>
      </c>
      <c r="N704" s="359">
        <f t="shared" si="88"/>
        <v>0</v>
      </c>
      <c r="O704" s="331"/>
      <c r="P704" s="61"/>
      <c r="Q704" s="294"/>
      <c r="R704" s="292"/>
      <c r="S704" s="303"/>
    </row>
    <row r="705" spans="1:19" s="36" customFormat="1" ht="14.4">
      <c r="A705" s="36">
        <f t="shared" si="85"/>
        <v>690</v>
      </c>
      <c r="B705" s="526"/>
      <c r="C705" s="36" t="str">
        <f>VLOOKUP('Employee Salary Payroll Tax '!B707,'Employee Salary Payroll Tax '!$D$1:$E$7,2,FALSE)</f>
        <v>NonUnion</v>
      </c>
      <c r="D705" s="61">
        <f t="shared" si="81"/>
        <v>2.98E-2</v>
      </c>
      <c r="E705" s="351">
        <f>'Employee Salary Payroll Tax '!N707</f>
        <v>59931.77</v>
      </c>
      <c r="F705" s="351">
        <f t="shared" si="82"/>
        <v>61717.736746000002</v>
      </c>
      <c r="G705" s="352"/>
      <c r="H705" s="351">
        <f t="shared" si="83"/>
        <v>0</v>
      </c>
      <c r="I705" s="351">
        <f t="shared" si="86"/>
        <v>1785.9667460000055</v>
      </c>
      <c r="J705" s="351">
        <f t="shared" si="84"/>
        <v>0</v>
      </c>
      <c r="K705" s="293">
        <f>SUM('Employee Salary Payroll Tax '!I707:K707)</f>
        <v>55180.68</v>
      </c>
      <c r="L705" s="293">
        <f>'Employee Salary Payroll Tax '!H707</f>
        <v>0</v>
      </c>
      <c r="M705" s="293">
        <f t="shared" si="87"/>
        <v>4751.0899999999965</v>
      </c>
      <c r="N705" s="359">
        <f t="shared" si="88"/>
        <v>0</v>
      </c>
      <c r="O705" s="331"/>
      <c r="P705" s="61"/>
      <c r="Q705" s="294"/>
      <c r="R705" s="292"/>
      <c r="S705" s="303"/>
    </row>
    <row r="706" spans="1:19" s="36" customFormat="1" ht="14.4">
      <c r="A706" s="36">
        <f t="shared" si="85"/>
        <v>691</v>
      </c>
      <c r="B706" s="526"/>
      <c r="C706" s="36" t="str">
        <f>VLOOKUP('Employee Salary Payroll Tax '!B708,'Employee Salary Payroll Tax '!$D$1:$E$7,2,FALSE)</f>
        <v>IBEW</v>
      </c>
      <c r="D706" s="61">
        <f t="shared" si="81"/>
        <v>6.875E-3</v>
      </c>
      <c r="E706" s="351">
        <f>'Employee Salary Payroll Tax '!N708</f>
        <v>55077.54</v>
      </c>
      <c r="F706" s="351">
        <f t="shared" si="82"/>
        <v>55456.198087500001</v>
      </c>
      <c r="G706" s="352"/>
      <c r="H706" s="351">
        <f t="shared" si="83"/>
        <v>0</v>
      </c>
      <c r="I706" s="351">
        <f t="shared" si="86"/>
        <v>378.65808749999997</v>
      </c>
      <c r="J706" s="351">
        <f t="shared" si="84"/>
        <v>0</v>
      </c>
      <c r="K706" s="293">
        <f>SUM('Employee Salary Payroll Tax '!I708:K708)</f>
        <v>55077.54</v>
      </c>
      <c r="L706" s="293">
        <f>'Employee Salary Payroll Tax '!H708</f>
        <v>0</v>
      </c>
      <c r="M706" s="293">
        <f t="shared" si="87"/>
        <v>0</v>
      </c>
      <c r="N706" s="359">
        <f t="shared" si="88"/>
        <v>0</v>
      </c>
      <c r="O706" s="331"/>
      <c r="P706" s="61"/>
      <c r="Q706" s="294"/>
      <c r="R706" s="292"/>
      <c r="S706" s="303"/>
    </row>
    <row r="707" spans="1:19" s="36" customFormat="1" ht="14.4">
      <c r="A707" s="36">
        <f t="shared" si="85"/>
        <v>692</v>
      </c>
      <c r="B707" s="526"/>
      <c r="C707" s="36" t="str">
        <f>VLOOKUP('Employee Salary Payroll Tax '!B709,'Employee Salary Payroll Tax '!$D$1:$E$7,2,FALSE)</f>
        <v>NonUnion</v>
      </c>
      <c r="D707" s="61">
        <f t="shared" si="81"/>
        <v>2.98E-2</v>
      </c>
      <c r="E707" s="351">
        <f>'Employee Salary Payroll Tax '!N709</f>
        <v>17460.46</v>
      </c>
      <c r="F707" s="351">
        <f t="shared" si="82"/>
        <v>17980.781707999999</v>
      </c>
      <c r="G707" s="352"/>
      <c r="H707" s="351">
        <f t="shared" si="83"/>
        <v>0</v>
      </c>
      <c r="I707" s="351">
        <f t="shared" si="86"/>
        <v>520.32170799999949</v>
      </c>
      <c r="J707" s="351">
        <f t="shared" si="84"/>
        <v>0</v>
      </c>
      <c r="K707" s="293">
        <f>SUM('Employee Salary Payroll Tax '!I709:K709)</f>
        <v>2489.9500000000003</v>
      </c>
      <c r="L707" s="293">
        <f>'Employee Salary Payroll Tax '!H709</f>
        <v>0</v>
      </c>
      <c r="M707" s="293">
        <f t="shared" si="87"/>
        <v>14970.509999999998</v>
      </c>
      <c r="N707" s="359">
        <f t="shared" si="88"/>
        <v>0</v>
      </c>
      <c r="O707" s="331"/>
      <c r="P707" s="61"/>
      <c r="Q707" s="294"/>
      <c r="R707" s="292"/>
      <c r="S707" s="303"/>
    </row>
    <row r="708" spans="1:19" s="36" customFormat="1" ht="14.4">
      <c r="A708" s="36">
        <f t="shared" si="85"/>
        <v>693</v>
      </c>
      <c r="B708" s="526"/>
      <c r="C708" s="36" t="str">
        <f>VLOOKUP('Employee Salary Payroll Tax '!B710,'Employee Salary Payroll Tax '!$D$1:$E$7,2,FALSE)</f>
        <v>NonUnion</v>
      </c>
      <c r="D708" s="61">
        <f t="shared" si="81"/>
        <v>2.98E-2</v>
      </c>
      <c r="E708" s="351">
        <f>'Employee Salary Payroll Tax '!N710</f>
        <v>47916.65</v>
      </c>
      <c r="F708" s="351">
        <f t="shared" si="82"/>
        <v>49344.566170000006</v>
      </c>
      <c r="G708" s="352"/>
      <c r="H708" s="351">
        <f t="shared" si="83"/>
        <v>0</v>
      </c>
      <c r="I708" s="351">
        <f t="shared" si="86"/>
        <v>1427.9161700000041</v>
      </c>
      <c r="J708" s="351">
        <f t="shared" si="84"/>
        <v>0</v>
      </c>
      <c r="K708" s="293">
        <f>SUM('Employee Salary Payroll Tax '!I710:K710)</f>
        <v>21783.96</v>
      </c>
      <c r="L708" s="293">
        <f>'Employee Salary Payroll Tax '!H710</f>
        <v>0</v>
      </c>
      <c r="M708" s="293">
        <f t="shared" si="87"/>
        <v>26132.690000000002</v>
      </c>
      <c r="N708" s="359">
        <f t="shared" si="88"/>
        <v>0</v>
      </c>
      <c r="O708" s="331"/>
      <c r="P708" s="61"/>
      <c r="Q708" s="294"/>
      <c r="R708" s="292"/>
      <c r="S708" s="303"/>
    </row>
    <row r="709" spans="1:19" s="36" customFormat="1" ht="14.4">
      <c r="A709" s="36">
        <f t="shared" si="85"/>
        <v>694</v>
      </c>
      <c r="B709" s="526"/>
      <c r="C709" s="36" t="str">
        <f>VLOOKUP('Employee Salary Payroll Tax '!B711,'Employee Salary Payroll Tax '!$D$1:$E$7,2,FALSE)</f>
        <v>NonUnion</v>
      </c>
      <c r="D709" s="61">
        <f t="shared" si="81"/>
        <v>2.98E-2</v>
      </c>
      <c r="E709" s="351">
        <f>'Employee Salary Payroll Tax '!N711</f>
        <v>68342.45</v>
      </c>
      <c r="F709" s="351">
        <f t="shared" si="82"/>
        <v>70379.055009999996</v>
      </c>
      <c r="G709" s="352"/>
      <c r="H709" s="351">
        <f t="shared" si="83"/>
        <v>0</v>
      </c>
      <c r="I709" s="351">
        <f t="shared" si="86"/>
        <v>2036.6050099999993</v>
      </c>
      <c r="J709" s="351">
        <f t="shared" si="84"/>
        <v>0</v>
      </c>
      <c r="K709" s="293">
        <f>SUM('Employee Salary Payroll Tax '!I711:K711)</f>
        <v>30421.360000000001</v>
      </c>
      <c r="L709" s="293">
        <f>'Employee Salary Payroll Tax '!H711</f>
        <v>0</v>
      </c>
      <c r="M709" s="293">
        <f t="shared" si="87"/>
        <v>37921.089999999997</v>
      </c>
      <c r="N709" s="359">
        <f t="shared" si="88"/>
        <v>0</v>
      </c>
      <c r="O709" s="331"/>
      <c r="P709" s="61"/>
      <c r="Q709" s="294"/>
      <c r="R709" s="292"/>
      <c r="S709" s="303"/>
    </row>
    <row r="710" spans="1:19" s="36" customFormat="1" ht="14.4">
      <c r="A710" s="36">
        <f t="shared" si="85"/>
        <v>695</v>
      </c>
      <c r="B710" s="526"/>
      <c r="C710" s="36" t="str">
        <f>VLOOKUP('Employee Salary Payroll Tax '!B712,'Employee Salary Payroll Tax '!$D$1:$E$7,2,FALSE)</f>
        <v>NonUnion</v>
      </c>
      <c r="D710" s="61">
        <f t="shared" si="81"/>
        <v>2.98E-2</v>
      </c>
      <c r="E710" s="351">
        <f>'Employee Salary Payroll Tax '!N712</f>
        <v>43124.14</v>
      </c>
      <c r="F710" s="351">
        <f t="shared" si="82"/>
        <v>44409.239372000004</v>
      </c>
      <c r="G710" s="352"/>
      <c r="H710" s="351">
        <f t="shared" si="83"/>
        <v>0</v>
      </c>
      <c r="I710" s="351">
        <f t="shared" si="86"/>
        <v>1285.0993720000042</v>
      </c>
      <c r="J710" s="351">
        <f t="shared" si="84"/>
        <v>0</v>
      </c>
      <c r="K710" s="293">
        <f>SUM('Employee Salary Payroll Tax '!I712:K712)</f>
        <v>7500.58</v>
      </c>
      <c r="L710" s="293">
        <f>'Employee Salary Payroll Tax '!H712</f>
        <v>0</v>
      </c>
      <c r="M710" s="293">
        <f t="shared" si="87"/>
        <v>35623.56</v>
      </c>
      <c r="N710" s="359">
        <f t="shared" si="88"/>
        <v>0</v>
      </c>
      <c r="O710" s="331"/>
      <c r="P710" s="61"/>
      <c r="Q710" s="294"/>
      <c r="R710" s="292"/>
      <c r="S710" s="303"/>
    </row>
    <row r="711" spans="1:19" s="36" customFormat="1" ht="14.4">
      <c r="A711" s="36">
        <f t="shared" si="85"/>
        <v>696</v>
      </c>
      <c r="B711" s="526"/>
      <c r="C711" s="36" t="str">
        <f>VLOOKUP('Employee Salary Payroll Tax '!B713,'Employee Salary Payroll Tax '!$D$1:$E$7,2,FALSE)</f>
        <v>NonUnion</v>
      </c>
      <c r="D711" s="61">
        <f t="shared" si="81"/>
        <v>2.98E-2</v>
      </c>
      <c r="E711" s="351">
        <f>'Employee Salary Payroll Tax '!N713</f>
        <v>29731.3</v>
      </c>
      <c r="F711" s="351">
        <f t="shared" si="82"/>
        <v>30617.292740000001</v>
      </c>
      <c r="G711" s="352"/>
      <c r="H711" s="351">
        <f t="shared" si="83"/>
        <v>0</v>
      </c>
      <c r="I711" s="351">
        <f t="shared" si="86"/>
        <v>885.9927400000015</v>
      </c>
      <c r="J711" s="351">
        <f t="shared" si="84"/>
        <v>0</v>
      </c>
      <c r="K711" s="293">
        <f>SUM('Employee Salary Payroll Tax '!I713:K713)</f>
        <v>58.019999999999996</v>
      </c>
      <c r="L711" s="293">
        <f>'Employee Salary Payroll Tax '!H713</f>
        <v>0</v>
      </c>
      <c r="M711" s="293">
        <f t="shared" si="87"/>
        <v>29673.279999999999</v>
      </c>
      <c r="N711" s="359">
        <f t="shared" si="88"/>
        <v>0</v>
      </c>
      <c r="O711" s="331"/>
      <c r="P711" s="61"/>
      <c r="Q711" s="294"/>
      <c r="R711" s="292"/>
      <c r="S711" s="303"/>
    </row>
    <row r="712" spans="1:19" s="36" customFormat="1" ht="14.4">
      <c r="A712" s="36">
        <f t="shared" si="85"/>
        <v>697</v>
      </c>
      <c r="B712" s="526"/>
      <c r="C712" s="36" t="str">
        <f>VLOOKUP('Employee Salary Payroll Tax '!B714,'Employee Salary Payroll Tax '!$D$1:$E$7,2,FALSE)</f>
        <v>NonUnion</v>
      </c>
      <c r="D712" s="61">
        <f t="shared" si="81"/>
        <v>2.98E-2</v>
      </c>
      <c r="E712" s="351">
        <f>'Employee Salary Payroll Tax '!N714</f>
        <v>85186.03</v>
      </c>
      <c r="F712" s="351">
        <f t="shared" si="82"/>
        <v>87724.573694000006</v>
      </c>
      <c r="G712" s="352"/>
      <c r="H712" s="351">
        <f t="shared" si="83"/>
        <v>0</v>
      </c>
      <c r="I712" s="351">
        <f t="shared" si="86"/>
        <v>2538.5436940000072</v>
      </c>
      <c r="J712" s="351">
        <f t="shared" si="84"/>
        <v>0</v>
      </c>
      <c r="K712" s="293">
        <f>SUM('Employee Salary Payroll Tax '!I714:K714)</f>
        <v>85166.239999999991</v>
      </c>
      <c r="L712" s="293">
        <f>'Employee Salary Payroll Tax '!H714</f>
        <v>16.86</v>
      </c>
      <c r="M712" s="293">
        <f t="shared" si="87"/>
        <v>2.9300000000081496</v>
      </c>
      <c r="N712" s="359">
        <f t="shared" si="88"/>
        <v>0</v>
      </c>
      <c r="O712" s="331"/>
      <c r="P712" s="61"/>
      <c r="Q712" s="294"/>
      <c r="R712" s="292"/>
      <c r="S712" s="303"/>
    </row>
    <row r="713" spans="1:19" s="36" customFormat="1" ht="14.4">
      <c r="A713" s="36">
        <f t="shared" si="85"/>
        <v>698</v>
      </c>
      <c r="B713" s="526"/>
      <c r="C713" s="36" t="str">
        <f>VLOOKUP('Employee Salary Payroll Tax '!B715,'Employee Salary Payroll Tax '!$D$1:$E$7,2,FALSE)</f>
        <v>NonUnion</v>
      </c>
      <c r="D713" s="61">
        <f t="shared" si="81"/>
        <v>2.98E-2</v>
      </c>
      <c r="E713" s="351">
        <f>'Employee Salary Payroll Tax '!N715</f>
        <v>25897.64</v>
      </c>
      <c r="F713" s="351">
        <f t="shared" si="82"/>
        <v>26669.389672000001</v>
      </c>
      <c r="G713" s="352"/>
      <c r="H713" s="351">
        <f t="shared" si="83"/>
        <v>0</v>
      </c>
      <c r="I713" s="351">
        <f t="shared" si="86"/>
        <v>771.74967200000174</v>
      </c>
      <c r="J713" s="351">
        <f t="shared" si="84"/>
        <v>0</v>
      </c>
      <c r="K713" s="293">
        <f>SUM('Employee Salary Payroll Tax '!I715:K715)</f>
        <v>25314.74</v>
      </c>
      <c r="L713" s="293">
        <f>'Employee Salary Payroll Tax '!H715</f>
        <v>0</v>
      </c>
      <c r="M713" s="293">
        <f t="shared" si="87"/>
        <v>582.89999999999782</v>
      </c>
      <c r="N713" s="359">
        <f t="shared" si="88"/>
        <v>0</v>
      </c>
      <c r="O713" s="331"/>
      <c r="P713" s="61"/>
      <c r="Q713" s="294"/>
      <c r="R713" s="292"/>
      <c r="S713" s="303"/>
    </row>
    <row r="714" spans="1:19" s="36" customFormat="1" ht="14.4">
      <c r="A714" s="36">
        <f t="shared" si="85"/>
        <v>699</v>
      </c>
      <c r="B714" s="526"/>
      <c r="C714" s="36" t="str">
        <f>VLOOKUP('Employee Salary Payroll Tax '!B716,'Employee Salary Payroll Tax '!$D$1:$E$7,2,FALSE)</f>
        <v>NonUnion</v>
      </c>
      <c r="D714" s="61">
        <f t="shared" si="81"/>
        <v>2.98E-2</v>
      </c>
      <c r="E714" s="351">
        <f>'Employee Salary Payroll Tax '!N716</f>
        <v>27724.49</v>
      </c>
      <c r="F714" s="351">
        <f t="shared" si="82"/>
        <v>28550.679802000002</v>
      </c>
      <c r="G714" s="352"/>
      <c r="H714" s="351">
        <f t="shared" si="83"/>
        <v>0</v>
      </c>
      <c r="I714" s="351">
        <f t="shared" si="86"/>
        <v>826.18980200000078</v>
      </c>
      <c r="J714" s="351">
        <f t="shared" si="84"/>
        <v>0</v>
      </c>
      <c r="K714" s="293">
        <f>SUM('Employee Salary Payroll Tax '!I716:K716)</f>
        <v>27677.26</v>
      </c>
      <c r="L714" s="293">
        <f>'Employee Salary Payroll Tax '!H716</f>
        <v>0</v>
      </c>
      <c r="M714" s="293">
        <f t="shared" si="87"/>
        <v>47.230000000003201</v>
      </c>
      <c r="N714" s="359">
        <f t="shared" si="88"/>
        <v>0</v>
      </c>
      <c r="O714" s="331"/>
      <c r="P714" s="61"/>
      <c r="Q714" s="294"/>
      <c r="R714" s="292"/>
      <c r="S714" s="303"/>
    </row>
    <row r="715" spans="1:19" s="36" customFormat="1" ht="14.4">
      <c r="A715" s="36">
        <f t="shared" si="85"/>
        <v>700</v>
      </c>
      <c r="B715" s="526"/>
      <c r="C715" s="36" t="str">
        <f>VLOOKUP('Employee Salary Payroll Tax '!B717,'Employee Salary Payroll Tax '!$D$1:$E$7,2,FALSE)</f>
        <v>UA</v>
      </c>
      <c r="D715" s="61">
        <f t="shared" si="81"/>
        <v>0.03</v>
      </c>
      <c r="E715" s="351">
        <f>'Employee Salary Payroll Tax '!N717</f>
        <v>83345.009999999995</v>
      </c>
      <c r="F715" s="351">
        <f t="shared" si="82"/>
        <v>85845.3603</v>
      </c>
      <c r="G715" s="352"/>
      <c r="H715" s="351">
        <f t="shared" si="83"/>
        <v>0</v>
      </c>
      <c r="I715" s="351">
        <f t="shared" si="86"/>
        <v>2500.3503000000055</v>
      </c>
      <c r="J715" s="351">
        <f t="shared" si="84"/>
        <v>0</v>
      </c>
      <c r="K715" s="293">
        <f>SUM('Employee Salary Payroll Tax '!I717:K717)</f>
        <v>74775.75</v>
      </c>
      <c r="L715" s="293">
        <f>'Employee Salary Payroll Tax '!H717</f>
        <v>2255.46</v>
      </c>
      <c r="M715" s="293">
        <f t="shared" si="87"/>
        <v>6313.7999999999947</v>
      </c>
      <c r="N715" s="359">
        <f t="shared" si="88"/>
        <v>0</v>
      </c>
      <c r="O715" s="331"/>
      <c r="P715" s="61"/>
      <c r="Q715" s="294"/>
      <c r="R715" s="292"/>
      <c r="S715" s="303"/>
    </row>
    <row r="716" spans="1:19" s="36" customFormat="1" ht="14.4">
      <c r="A716" s="36">
        <f t="shared" si="85"/>
        <v>701</v>
      </c>
      <c r="B716" s="526"/>
      <c r="C716" s="36" t="str">
        <f>VLOOKUP('Employee Salary Payroll Tax '!B718,'Employee Salary Payroll Tax '!$D$1:$E$7,2,FALSE)</f>
        <v>NonUnion</v>
      </c>
      <c r="D716" s="61">
        <f t="shared" si="81"/>
        <v>2.98E-2</v>
      </c>
      <c r="E716" s="351">
        <f>'Employee Salary Payroll Tax '!N718</f>
        <v>85760.65</v>
      </c>
      <c r="F716" s="351">
        <f t="shared" si="82"/>
        <v>88316.317370000004</v>
      </c>
      <c r="G716" s="352"/>
      <c r="H716" s="351">
        <f t="shared" si="83"/>
        <v>0</v>
      </c>
      <c r="I716" s="351">
        <f t="shared" si="86"/>
        <v>2555.6673700000101</v>
      </c>
      <c r="J716" s="351">
        <f t="shared" si="84"/>
        <v>0</v>
      </c>
      <c r="K716" s="293">
        <f>SUM('Employee Salary Payroll Tax '!I718:K718)</f>
        <v>4206.55</v>
      </c>
      <c r="L716" s="293">
        <f>'Employee Salary Payroll Tax '!H718</f>
        <v>9388.9</v>
      </c>
      <c r="M716" s="293">
        <f t="shared" si="87"/>
        <v>72165.2</v>
      </c>
      <c r="N716" s="359">
        <f t="shared" si="88"/>
        <v>0</v>
      </c>
      <c r="O716" s="331"/>
      <c r="P716" s="61"/>
      <c r="Q716" s="294"/>
      <c r="R716" s="292"/>
      <c r="S716" s="303"/>
    </row>
    <row r="717" spans="1:19" s="36" customFormat="1" ht="14.4">
      <c r="A717" s="36">
        <f t="shared" si="85"/>
        <v>702</v>
      </c>
      <c r="B717" s="526"/>
      <c r="C717" s="36" t="str">
        <f>VLOOKUP('Employee Salary Payroll Tax '!B719,'Employee Salary Payroll Tax '!$D$1:$E$7,2,FALSE)</f>
        <v>NonUnion</v>
      </c>
      <c r="D717" s="61">
        <f t="shared" si="81"/>
        <v>2.98E-2</v>
      </c>
      <c r="E717" s="351">
        <f>'Employee Salary Payroll Tax '!N719</f>
        <v>73073.759999999995</v>
      </c>
      <c r="F717" s="351">
        <f t="shared" si="82"/>
        <v>75251.358047999995</v>
      </c>
      <c r="G717" s="352"/>
      <c r="H717" s="351">
        <f t="shared" si="83"/>
        <v>0</v>
      </c>
      <c r="I717" s="351">
        <f t="shared" si="86"/>
        <v>2177.5980479999998</v>
      </c>
      <c r="J717" s="351">
        <f t="shared" si="84"/>
        <v>0</v>
      </c>
      <c r="K717" s="293">
        <f>SUM('Employee Salary Payroll Tax '!I719:K719)</f>
        <v>73073.759999999995</v>
      </c>
      <c r="L717" s="293">
        <f>'Employee Salary Payroll Tax '!H719</f>
        <v>0</v>
      </c>
      <c r="M717" s="293">
        <f t="shared" si="87"/>
        <v>0</v>
      </c>
      <c r="N717" s="359">
        <f t="shared" si="88"/>
        <v>0</v>
      </c>
      <c r="O717" s="331"/>
      <c r="P717" s="61"/>
      <c r="Q717" s="294"/>
      <c r="R717" s="292"/>
      <c r="S717" s="303"/>
    </row>
    <row r="718" spans="1:19" s="36" customFormat="1" ht="14.4">
      <c r="A718" s="36">
        <f t="shared" si="85"/>
        <v>703</v>
      </c>
      <c r="B718" s="526"/>
      <c r="C718" s="36" t="str">
        <f>VLOOKUP('Employee Salary Payroll Tax '!B720,'Employee Salary Payroll Tax '!$D$1:$E$7,2,FALSE)</f>
        <v>NonUnion</v>
      </c>
      <c r="D718" s="61">
        <f t="shared" si="81"/>
        <v>2.98E-2</v>
      </c>
      <c r="E718" s="351">
        <f>'Employee Salary Payroll Tax '!N720</f>
        <v>54932.46</v>
      </c>
      <c r="F718" s="351">
        <f t="shared" si="82"/>
        <v>56569.447308000003</v>
      </c>
      <c r="G718" s="352"/>
      <c r="H718" s="351">
        <f t="shared" si="83"/>
        <v>0</v>
      </c>
      <c r="I718" s="351">
        <f t="shared" si="86"/>
        <v>1636.9873080000034</v>
      </c>
      <c r="J718" s="351">
        <f t="shared" si="84"/>
        <v>0</v>
      </c>
      <c r="K718" s="293">
        <f>SUM('Employee Salary Payroll Tax '!I720:K720)</f>
        <v>36616.269999999997</v>
      </c>
      <c r="L718" s="293">
        <f>'Employee Salary Payroll Tax '!H720</f>
        <v>0</v>
      </c>
      <c r="M718" s="293">
        <f t="shared" si="87"/>
        <v>18316.190000000002</v>
      </c>
      <c r="N718" s="359">
        <f t="shared" si="88"/>
        <v>0</v>
      </c>
      <c r="O718" s="331"/>
      <c r="P718" s="61"/>
      <c r="Q718" s="294"/>
      <c r="R718" s="292"/>
      <c r="S718" s="303"/>
    </row>
    <row r="719" spans="1:19" s="36" customFormat="1" ht="14.4">
      <c r="A719" s="36">
        <f t="shared" si="85"/>
        <v>704</v>
      </c>
      <c r="B719" s="526"/>
      <c r="C719" s="36" t="str">
        <f>VLOOKUP('Employee Salary Payroll Tax '!B721,'Employee Salary Payroll Tax '!$D$1:$E$7,2,FALSE)</f>
        <v>NonUnion</v>
      </c>
      <c r="D719" s="61">
        <f t="shared" si="81"/>
        <v>2.98E-2</v>
      </c>
      <c r="E719" s="351">
        <f>'Employee Salary Payroll Tax '!N721</f>
        <v>66915.67</v>
      </c>
      <c r="F719" s="351">
        <f t="shared" si="82"/>
        <v>68909.756966000001</v>
      </c>
      <c r="G719" s="352"/>
      <c r="H719" s="351">
        <f t="shared" si="83"/>
        <v>0</v>
      </c>
      <c r="I719" s="351">
        <f t="shared" si="86"/>
        <v>1994.0869660000026</v>
      </c>
      <c r="J719" s="351">
        <f t="shared" si="84"/>
        <v>0</v>
      </c>
      <c r="K719" s="293">
        <f>SUM('Employee Salary Payroll Tax '!I721:K721)</f>
        <v>66915.67</v>
      </c>
      <c r="L719" s="293">
        <f>'Employee Salary Payroll Tax '!H721</f>
        <v>0</v>
      </c>
      <c r="M719" s="293">
        <f t="shared" si="87"/>
        <v>0</v>
      </c>
      <c r="N719" s="359">
        <f t="shared" si="88"/>
        <v>0</v>
      </c>
      <c r="O719" s="331"/>
      <c r="P719" s="61"/>
      <c r="Q719" s="294"/>
      <c r="R719" s="292"/>
      <c r="S719" s="303"/>
    </row>
    <row r="720" spans="1:19" s="36" customFormat="1" ht="14.4">
      <c r="A720" s="36">
        <f t="shared" si="85"/>
        <v>705</v>
      </c>
      <c r="B720" s="526"/>
      <c r="C720" s="36" t="str">
        <f>VLOOKUP('Employee Salary Payroll Tax '!B722,'Employee Salary Payroll Tax '!$D$1:$E$7,2,FALSE)</f>
        <v>NonUnion</v>
      </c>
      <c r="D720" s="61">
        <f t="shared" ref="D720:D783" si="89">VLOOKUP(C720,C$9:D$12,2)</f>
        <v>2.98E-2</v>
      </c>
      <c r="E720" s="351">
        <f>'Employee Salary Payroll Tax '!N722</f>
        <v>18037.18</v>
      </c>
      <c r="F720" s="351">
        <f t="shared" ref="F720:F783" si="90">E720*(1+D720)</f>
        <v>18574.687964000001</v>
      </c>
      <c r="G720" s="352"/>
      <c r="H720" s="351">
        <f t="shared" ref="H720:H783" si="91">IF(E720&gt;$H$12,0,$H$12-E720)</f>
        <v>0</v>
      </c>
      <c r="I720" s="351">
        <f t="shared" si="86"/>
        <v>537.50796400000036</v>
      </c>
      <c r="J720" s="351">
        <f t="shared" ref="J720:J783" si="92">IF(H720&gt;I720,I720*$J$12,H720*$J$12)</f>
        <v>0</v>
      </c>
      <c r="K720" s="293">
        <f>SUM('Employee Salary Payroll Tax '!I722:K722)</f>
        <v>5411.16</v>
      </c>
      <c r="L720" s="293">
        <f>'Employee Salary Payroll Tax '!H722</f>
        <v>6493.38</v>
      </c>
      <c r="M720" s="293">
        <f t="shared" si="87"/>
        <v>6132.64</v>
      </c>
      <c r="N720" s="359">
        <f t="shared" si="88"/>
        <v>0</v>
      </c>
      <c r="O720" s="331"/>
      <c r="P720" s="61"/>
      <c r="Q720" s="294"/>
      <c r="R720" s="292"/>
      <c r="S720" s="303"/>
    </row>
    <row r="721" spans="1:19" s="36" customFormat="1" ht="14.4">
      <c r="A721" s="36">
        <f t="shared" ref="A721:A784" si="93">+A720+1</f>
        <v>706</v>
      </c>
      <c r="B721" s="526"/>
      <c r="C721" s="36" t="str">
        <f>VLOOKUP('Employee Salary Payroll Tax '!B723,'Employee Salary Payroll Tax '!$D$1:$E$7,2,FALSE)</f>
        <v>NonUnion</v>
      </c>
      <c r="D721" s="61">
        <f t="shared" si="89"/>
        <v>2.98E-2</v>
      </c>
      <c r="E721" s="351">
        <f>'Employee Salary Payroll Tax '!N723</f>
        <v>242562.8</v>
      </c>
      <c r="F721" s="351">
        <f t="shared" si="90"/>
        <v>249791.17144000001</v>
      </c>
      <c r="G721" s="352"/>
      <c r="H721" s="351">
        <f t="shared" si="91"/>
        <v>0</v>
      </c>
      <c r="I721" s="351">
        <f t="shared" ref="I721:I784" si="94">F721-E721</f>
        <v>7228.3714400000172</v>
      </c>
      <c r="J721" s="351">
        <f t="shared" si="92"/>
        <v>0</v>
      </c>
      <c r="K721" s="293">
        <f>SUM('Employee Salary Payroll Tax '!I723:K723)</f>
        <v>242562.8</v>
      </c>
      <c r="L721" s="293">
        <f>'Employee Salary Payroll Tax '!H723</f>
        <v>0</v>
      </c>
      <c r="M721" s="293">
        <f t="shared" ref="M721:M784" si="95">E721-K721-L721</f>
        <v>0</v>
      </c>
      <c r="N721" s="359">
        <f t="shared" ref="N721:N784" si="96">J721*K721/(SUM(K721:M721)+0.000001)</f>
        <v>0</v>
      </c>
      <c r="O721" s="331"/>
      <c r="P721" s="61"/>
      <c r="Q721" s="294"/>
      <c r="R721" s="292"/>
      <c r="S721" s="303"/>
    </row>
    <row r="722" spans="1:19" s="36" customFormat="1" ht="14.4">
      <c r="A722" s="36">
        <f t="shared" si="93"/>
        <v>707</v>
      </c>
      <c r="B722" s="526"/>
      <c r="C722" s="36" t="str">
        <f>VLOOKUP('Employee Salary Payroll Tax '!B724,'Employee Salary Payroll Tax '!$D$1:$E$7,2,FALSE)</f>
        <v>IBEW</v>
      </c>
      <c r="D722" s="61">
        <f t="shared" si="89"/>
        <v>6.875E-3</v>
      </c>
      <c r="E722" s="351">
        <f>'Employee Salary Payroll Tax '!N724</f>
        <v>21885.81</v>
      </c>
      <c r="F722" s="351">
        <f t="shared" si="90"/>
        <v>22036.274943749999</v>
      </c>
      <c r="G722" s="352"/>
      <c r="H722" s="351">
        <f t="shared" si="91"/>
        <v>0</v>
      </c>
      <c r="I722" s="351">
        <f t="shared" si="94"/>
        <v>150.46494374999747</v>
      </c>
      <c r="J722" s="351">
        <f t="shared" si="92"/>
        <v>0</v>
      </c>
      <c r="K722" s="293">
        <f>SUM('Employee Salary Payroll Tax '!I724:K724)</f>
        <v>21872.79</v>
      </c>
      <c r="L722" s="293">
        <f>'Employee Salary Payroll Tax '!H724</f>
        <v>1.83</v>
      </c>
      <c r="M722" s="293">
        <f t="shared" si="95"/>
        <v>11.190000000000436</v>
      </c>
      <c r="N722" s="359">
        <f t="shared" si="96"/>
        <v>0</v>
      </c>
      <c r="O722" s="331"/>
      <c r="P722" s="61"/>
      <c r="Q722" s="294"/>
      <c r="R722" s="292"/>
      <c r="S722" s="303"/>
    </row>
    <row r="723" spans="1:19" s="36" customFormat="1" ht="14.4">
      <c r="A723" s="36">
        <f t="shared" si="93"/>
        <v>708</v>
      </c>
      <c r="B723" s="526"/>
      <c r="C723" s="36" t="str">
        <f>VLOOKUP('Employee Salary Payroll Tax '!B725,'Employee Salary Payroll Tax '!$D$1:$E$7,2,FALSE)</f>
        <v>UA</v>
      </c>
      <c r="D723" s="61">
        <f t="shared" si="89"/>
        <v>0.03</v>
      </c>
      <c r="E723" s="351">
        <f>'Employee Salary Payroll Tax '!N725</f>
        <v>56116.55</v>
      </c>
      <c r="F723" s="351">
        <f t="shared" si="90"/>
        <v>57800.046500000004</v>
      </c>
      <c r="G723" s="352"/>
      <c r="H723" s="351">
        <f t="shared" si="91"/>
        <v>0</v>
      </c>
      <c r="I723" s="351">
        <f t="shared" si="94"/>
        <v>1683.4965000000011</v>
      </c>
      <c r="J723" s="351">
        <f t="shared" si="92"/>
        <v>0</v>
      </c>
      <c r="K723" s="293">
        <f>SUM('Employee Salary Payroll Tax '!I725:K725)</f>
        <v>42644.46</v>
      </c>
      <c r="L723" s="293">
        <f>'Employee Salary Payroll Tax '!H725</f>
        <v>0</v>
      </c>
      <c r="M723" s="293">
        <f t="shared" si="95"/>
        <v>13472.090000000004</v>
      </c>
      <c r="N723" s="359">
        <f t="shared" si="96"/>
        <v>0</v>
      </c>
      <c r="O723" s="331"/>
      <c r="P723" s="61"/>
      <c r="Q723" s="294"/>
      <c r="R723" s="292"/>
      <c r="S723" s="303"/>
    </row>
    <row r="724" spans="1:19" s="36" customFormat="1" ht="14.4">
      <c r="A724" s="36">
        <f t="shared" si="93"/>
        <v>709</v>
      </c>
      <c r="B724" s="526"/>
      <c r="C724" s="36" t="str">
        <f>VLOOKUP('Employee Salary Payroll Tax '!B726,'Employee Salary Payroll Tax '!$D$1:$E$7,2,FALSE)</f>
        <v>NonUnion</v>
      </c>
      <c r="D724" s="61">
        <f t="shared" si="89"/>
        <v>2.98E-2</v>
      </c>
      <c r="E724" s="351">
        <f>'Employee Salary Payroll Tax '!N726</f>
        <v>70924.5</v>
      </c>
      <c r="F724" s="351">
        <f t="shared" si="90"/>
        <v>73038.050100000008</v>
      </c>
      <c r="G724" s="352"/>
      <c r="H724" s="351">
        <f t="shared" si="91"/>
        <v>0</v>
      </c>
      <c r="I724" s="351">
        <f t="shared" si="94"/>
        <v>2113.5501000000077</v>
      </c>
      <c r="J724" s="351">
        <f t="shared" si="92"/>
        <v>0</v>
      </c>
      <c r="K724" s="293">
        <f>SUM('Employee Salary Payroll Tax '!I726:K726)</f>
        <v>70924.5</v>
      </c>
      <c r="L724" s="293">
        <f>'Employee Salary Payroll Tax '!H726</f>
        <v>0</v>
      </c>
      <c r="M724" s="293">
        <f t="shared" si="95"/>
        <v>0</v>
      </c>
      <c r="N724" s="359">
        <f t="shared" si="96"/>
        <v>0</v>
      </c>
      <c r="O724" s="331"/>
      <c r="P724" s="61"/>
      <c r="Q724" s="294"/>
      <c r="R724" s="292"/>
      <c r="S724" s="303"/>
    </row>
    <row r="725" spans="1:19" s="36" customFormat="1" ht="14.4">
      <c r="A725" s="36">
        <f t="shared" si="93"/>
        <v>710</v>
      </c>
      <c r="B725" s="526"/>
      <c r="C725" s="36" t="str">
        <f>VLOOKUP('Employee Salary Payroll Tax '!B727,'Employee Salary Payroll Tax '!$D$1:$E$7,2,FALSE)</f>
        <v>NonUnion</v>
      </c>
      <c r="D725" s="61">
        <f t="shared" si="89"/>
        <v>2.98E-2</v>
      </c>
      <c r="E725" s="351">
        <f>'Employee Salary Payroll Tax '!N727</f>
        <v>48123.64</v>
      </c>
      <c r="F725" s="351">
        <f t="shared" si="90"/>
        <v>49557.724472000002</v>
      </c>
      <c r="G725" s="352"/>
      <c r="H725" s="351">
        <f t="shared" si="91"/>
        <v>0</v>
      </c>
      <c r="I725" s="351">
        <f t="shared" si="94"/>
        <v>1434.0844720000023</v>
      </c>
      <c r="J725" s="351">
        <f t="shared" si="92"/>
        <v>0</v>
      </c>
      <c r="K725" s="293">
        <f>SUM('Employee Salary Payroll Tax '!I727:K727)</f>
        <v>8905.7900000000009</v>
      </c>
      <c r="L725" s="293">
        <f>'Employee Salary Payroll Tax '!H727</f>
        <v>0</v>
      </c>
      <c r="M725" s="293">
        <f t="shared" si="95"/>
        <v>39217.85</v>
      </c>
      <c r="N725" s="359">
        <f t="shared" si="96"/>
        <v>0</v>
      </c>
      <c r="O725" s="331"/>
      <c r="P725" s="61"/>
      <c r="Q725" s="294"/>
      <c r="R725" s="292"/>
      <c r="S725" s="303"/>
    </row>
    <row r="726" spans="1:19" s="36" customFormat="1" ht="14.4">
      <c r="A726" s="36">
        <f t="shared" si="93"/>
        <v>711</v>
      </c>
      <c r="B726" s="526"/>
      <c r="C726" s="36" t="str">
        <f>VLOOKUP('Employee Salary Payroll Tax '!B728,'Employee Salary Payroll Tax '!$D$1:$E$7,2,FALSE)</f>
        <v>UA</v>
      </c>
      <c r="D726" s="61">
        <f t="shared" si="89"/>
        <v>0.03</v>
      </c>
      <c r="E726" s="351">
        <f>'Employee Salary Payroll Tax '!N728</f>
        <v>75824.13</v>
      </c>
      <c r="F726" s="351">
        <f t="shared" si="90"/>
        <v>78098.853900000002</v>
      </c>
      <c r="G726" s="352"/>
      <c r="H726" s="351">
        <f t="shared" si="91"/>
        <v>0</v>
      </c>
      <c r="I726" s="351">
        <f t="shared" si="94"/>
        <v>2274.7238999999972</v>
      </c>
      <c r="J726" s="351">
        <f t="shared" si="92"/>
        <v>0</v>
      </c>
      <c r="K726" s="293">
        <f>SUM('Employee Salary Payroll Tax '!I728:K728)</f>
        <v>69456.45</v>
      </c>
      <c r="L726" s="293">
        <f>'Employee Salary Payroll Tax '!H728</f>
        <v>299.14999999999998</v>
      </c>
      <c r="M726" s="293">
        <f t="shared" si="95"/>
        <v>6068.5300000000079</v>
      </c>
      <c r="N726" s="359">
        <f t="shared" si="96"/>
        <v>0</v>
      </c>
      <c r="O726" s="331"/>
      <c r="P726" s="61"/>
      <c r="Q726" s="294"/>
      <c r="R726" s="292"/>
      <c r="S726" s="303"/>
    </row>
    <row r="727" spans="1:19" s="36" customFormat="1" ht="14.4">
      <c r="A727" s="36">
        <f t="shared" si="93"/>
        <v>712</v>
      </c>
      <c r="B727" s="526"/>
      <c r="C727" s="36" t="str">
        <f>VLOOKUP('Employee Salary Payroll Tax '!B729,'Employee Salary Payroll Tax '!$D$1:$E$7,2,FALSE)</f>
        <v>IBEW</v>
      </c>
      <c r="D727" s="61">
        <f t="shared" si="89"/>
        <v>6.875E-3</v>
      </c>
      <c r="E727" s="351">
        <f>'Employee Salary Payroll Tax '!N729</f>
        <v>39513.06</v>
      </c>
      <c r="F727" s="351">
        <f t="shared" si="90"/>
        <v>39784.712287499999</v>
      </c>
      <c r="G727" s="352"/>
      <c r="H727" s="351">
        <f t="shared" si="91"/>
        <v>0</v>
      </c>
      <c r="I727" s="351">
        <f t="shared" si="94"/>
        <v>271.65228750000097</v>
      </c>
      <c r="J727" s="351">
        <f t="shared" si="92"/>
        <v>0</v>
      </c>
      <c r="K727" s="293">
        <f>SUM('Employee Salary Payroll Tax '!I729:K729)</f>
        <v>39513.060000000005</v>
      </c>
      <c r="L727" s="293">
        <f>'Employee Salary Payroll Tax '!H729</f>
        <v>0</v>
      </c>
      <c r="M727" s="293">
        <f t="shared" si="95"/>
        <v>-7.2759576141834259E-12</v>
      </c>
      <c r="N727" s="359">
        <f t="shared" si="96"/>
        <v>0</v>
      </c>
      <c r="O727" s="331"/>
      <c r="P727" s="61"/>
      <c r="Q727" s="294"/>
      <c r="R727" s="292"/>
      <c r="S727" s="303"/>
    </row>
    <row r="728" spans="1:19" s="36" customFormat="1" ht="14.4">
      <c r="A728" s="36">
        <f t="shared" si="93"/>
        <v>713</v>
      </c>
      <c r="B728" s="526"/>
      <c r="C728" s="36" t="str">
        <f>VLOOKUP('Employee Salary Payroll Tax '!B730,'Employee Salary Payroll Tax '!$D$1:$E$7,2,FALSE)</f>
        <v>IBEW</v>
      </c>
      <c r="D728" s="61">
        <f t="shared" si="89"/>
        <v>6.875E-3</v>
      </c>
      <c r="E728" s="351">
        <f>'Employee Salary Payroll Tax '!N730</f>
        <v>80799.12</v>
      </c>
      <c r="F728" s="351">
        <f t="shared" si="90"/>
        <v>81354.613949999999</v>
      </c>
      <c r="G728" s="352"/>
      <c r="H728" s="351">
        <f t="shared" si="91"/>
        <v>0</v>
      </c>
      <c r="I728" s="351">
        <f t="shared" si="94"/>
        <v>555.49395000000368</v>
      </c>
      <c r="J728" s="351">
        <f t="shared" si="92"/>
        <v>0</v>
      </c>
      <c r="K728" s="293">
        <f>SUM('Employee Salary Payroll Tax '!I730:K730)</f>
        <v>67849.67</v>
      </c>
      <c r="L728" s="293">
        <f>'Employee Salary Payroll Tax '!H730</f>
        <v>0</v>
      </c>
      <c r="M728" s="293">
        <f t="shared" si="95"/>
        <v>12949.449999999997</v>
      </c>
      <c r="N728" s="359">
        <f t="shared" si="96"/>
        <v>0</v>
      </c>
      <c r="O728" s="331"/>
      <c r="P728" s="61"/>
      <c r="Q728" s="294"/>
      <c r="R728" s="292"/>
      <c r="S728" s="303"/>
    </row>
    <row r="729" spans="1:19" s="36" customFormat="1" ht="14.4">
      <c r="A729" s="36">
        <f t="shared" si="93"/>
        <v>714</v>
      </c>
      <c r="B729" s="526"/>
      <c r="C729" s="36" t="str">
        <f>VLOOKUP('Employee Salary Payroll Tax '!B731,'Employee Salary Payroll Tax '!$D$1:$E$7,2,FALSE)</f>
        <v>IBEW</v>
      </c>
      <c r="D729" s="61">
        <f t="shared" si="89"/>
        <v>6.875E-3</v>
      </c>
      <c r="E729" s="351">
        <f>'Employee Salary Payroll Tax '!N731</f>
        <v>58940.32</v>
      </c>
      <c r="F729" s="351">
        <f t="shared" si="90"/>
        <v>59345.534699999997</v>
      </c>
      <c r="G729" s="352"/>
      <c r="H729" s="351">
        <f t="shared" si="91"/>
        <v>0</v>
      </c>
      <c r="I729" s="351">
        <f t="shared" si="94"/>
        <v>405.21469999999681</v>
      </c>
      <c r="J729" s="351">
        <f t="shared" si="92"/>
        <v>0</v>
      </c>
      <c r="K729" s="293">
        <f>SUM('Employee Salary Payroll Tax '!I731:K731)</f>
        <v>53514.45</v>
      </c>
      <c r="L729" s="293">
        <f>'Employee Salary Payroll Tax '!H731</f>
        <v>0</v>
      </c>
      <c r="M729" s="293">
        <f t="shared" si="95"/>
        <v>5425.8700000000026</v>
      </c>
      <c r="N729" s="359">
        <f t="shared" si="96"/>
        <v>0</v>
      </c>
      <c r="O729" s="331"/>
      <c r="P729" s="61"/>
      <c r="Q729" s="294"/>
      <c r="R729" s="292"/>
      <c r="S729" s="303"/>
    </row>
    <row r="730" spans="1:19" s="36" customFormat="1" ht="14.4">
      <c r="A730" s="36">
        <f t="shared" si="93"/>
        <v>715</v>
      </c>
      <c r="B730" s="526"/>
      <c r="C730" s="36" t="str">
        <f>VLOOKUP('Employee Salary Payroll Tax '!B732,'Employee Salary Payroll Tax '!$D$1:$E$7,2,FALSE)</f>
        <v>UA</v>
      </c>
      <c r="D730" s="61">
        <f t="shared" si="89"/>
        <v>0.03</v>
      </c>
      <c r="E730" s="351">
        <f>'Employee Salary Payroll Tax '!N732</f>
        <v>43292.23</v>
      </c>
      <c r="F730" s="351">
        <f t="shared" si="90"/>
        <v>44590.996900000006</v>
      </c>
      <c r="G730" s="352"/>
      <c r="H730" s="351">
        <f t="shared" si="91"/>
        <v>0</v>
      </c>
      <c r="I730" s="351">
        <f t="shared" si="94"/>
        <v>1298.7669000000024</v>
      </c>
      <c r="J730" s="351">
        <f t="shared" si="92"/>
        <v>0</v>
      </c>
      <c r="K730" s="293">
        <f>SUM('Employee Salary Payroll Tax '!I732:K732)</f>
        <v>25026.47</v>
      </c>
      <c r="L730" s="293">
        <f>'Employee Salary Payroll Tax '!H732</f>
        <v>92.28</v>
      </c>
      <c r="M730" s="293">
        <f t="shared" si="95"/>
        <v>18173.480000000003</v>
      </c>
      <c r="N730" s="359">
        <f t="shared" si="96"/>
        <v>0</v>
      </c>
      <c r="O730" s="331"/>
      <c r="P730" s="61"/>
      <c r="Q730" s="294"/>
      <c r="R730" s="292"/>
      <c r="S730" s="303"/>
    </row>
    <row r="731" spans="1:19" s="36" customFormat="1" ht="14.4">
      <c r="A731" s="36">
        <f t="shared" si="93"/>
        <v>716</v>
      </c>
      <c r="B731" s="526"/>
      <c r="C731" s="36" t="str">
        <f>VLOOKUP('Employee Salary Payroll Tax '!B733,'Employee Salary Payroll Tax '!$D$1:$E$7,2,FALSE)</f>
        <v>NonUnion</v>
      </c>
      <c r="D731" s="61">
        <f t="shared" si="89"/>
        <v>2.98E-2</v>
      </c>
      <c r="E731" s="351">
        <f>'Employee Salary Payroll Tax '!N733</f>
        <v>110910.25</v>
      </c>
      <c r="F731" s="351">
        <f t="shared" si="90"/>
        <v>114215.37545000001</v>
      </c>
      <c r="G731" s="352"/>
      <c r="H731" s="351">
        <f t="shared" si="91"/>
        <v>0</v>
      </c>
      <c r="I731" s="351">
        <f t="shared" si="94"/>
        <v>3305.1254500000068</v>
      </c>
      <c r="J731" s="351">
        <f t="shared" si="92"/>
        <v>0</v>
      </c>
      <c r="K731" s="293">
        <f>SUM('Employee Salary Payroll Tax '!I733:K733)</f>
        <v>33776.340000000004</v>
      </c>
      <c r="L731" s="293">
        <f>'Employee Salary Payroll Tax '!H733</f>
        <v>0</v>
      </c>
      <c r="M731" s="293">
        <f t="shared" si="95"/>
        <v>77133.91</v>
      </c>
      <c r="N731" s="359">
        <f t="shared" si="96"/>
        <v>0</v>
      </c>
      <c r="O731" s="331"/>
      <c r="P731" s="61"/>
      <c r="Q731" s="294"/>
      <c r="R731" s="292"/>
      <c r="S731" s="303"/>
    </row>
    <row r="732" spans="1:19" s="36" customFormat="1" ht="14.4">
      <c r="A732" s="36">
        <f t="shared" si="93"/>
        <v>717</v>
      </c>
      <c r="B732" s="526"/>
      <c r="C732" s="36" t="str">
        <f>VLOOKUP('Employee Salary Payroll Tax '!B734,'Employee Salary Payroll Tax '!$D$1:$E$7,2,FALSE)</f>
        <v>NonUnion</v>
      </c>
      <c r="D732" s="61">
        <f t="shared" si="89"/>
        <v>2.98E-2</v>
      </c>
      <c r="E732" s="351">
        <f>'Employee Salary Payroll Tax '!N734</f>
        <v>14371.19</v>
      </c>
      <c r="F732" s="351">
        <f t="shared" si="90"/>
        <v>14799.451462000001</v>
      </c>
      <c r="G732" s="352"/>
      <c r="H732" s="351">
        <f t="shared" si="91"/>
        <v>0</v>
      </c>
      <c r="I732" s="351">
        <f t="shared" si="94"/>
        <v>428.26146200000039</v>
      </c>
      <c r="J732" s="351">
        <f t="shared" si="92"/>
        <v>0</v>
      </c>
      <c r="K732" s="293">
        <f>SUM('Employee Salary Payroll Tax '!I734:K734)</f>
        <v>6086.1</v>
      </c>
      <c r="L732" s="293">
        <f>'Employee Salary Payroll Tax '!H734</f>
        <v>0</v>
      </c>
      <c r="M732" s="293">
        <f t="shared" si="95"/>
        <v>8285.09</v>
      </c>
      <c r="N732" s="359">
        <f t="shared" si="96"/>
        <v>0</v>
      </c>
      <c r="O732" s="331"/>
      <c r="P732" s="61"/>
      <c r="Q732" s="294"/>
      <c r="R732" s="292"/>
      <c r="S732" s="303"/>
    </row>
    <row r="733" spans="1:19" s="36" customFormat="1" ht="14.4">
      <c r="A733" s="36">
        <f t="shared" si="93"/>
        <v>718</v>
      </c>
      <c r="B733" s="526"/>
      <c r="C733" s="36" t="str">
        <f>VLOOKUP('Employee Salary Payroll Tax '!B735,'Employee Salary Payroll Tax '!$D$1:$E$7,2,FALSE)</f>
        <v>NonUnion</v>
      </c>
      <c r="D733" s="61">
        <f t="shared" si="89"/>
        <v>2.98E-2</v>
      </c>
      <c r="E733" s="351">
        <f>'Employee Salary Payroll Tax '!N735</f>
        <v>83896.37</v>
      </c>
      <c r="F733" s="351">
        <f t="shared" si="90"/>
        <v>86396.481826000003</v>
      </c>
      <c r="G733" s="352"/>
      <c r="H733" s="351">
        <f t="shared" si="91"/>
        <v>0</v>
      </c>
      <c r="I733" s="351">
        <f t="shared" si="94"/>
        <v>2500.1118260000076</v>
      </c>
      <c r="J733" s="351">
        <f t="shared" si="92"/>
        <v>0</v>
      </c>
      <c r="K733" s="293">
        <f>SUM('Employee Salary Payroll Tax '!I735:K735)</f>
        <v>7870.33</v>
      </c>
      <c r="L733" s="293">
        <f>'Employee Salary Payroll Tax '!H735</f>
        <v>0</v>
      </c>
      <c r="M733" s="293">
        <f t="shared" si="95"/>
        <v>76026.039999999994</v>
      </c>
      <c r="N733" s="359">
        <f t="shared" si="96"/>
        <v>0</v>
      </c>
      <c r="O733" s="331"/>
      <c r="P733" s="61"/>
      <c r="Q733" s="294"/>
      <c r="R733" s="292"/>
      <c r="S733" s="303"/>
    </row>
    <row r="734" spans="1:19" s="36" customFormat="1" ht="14.4">
      <c r="A734" s="36">
        <f t="shared" si="93"/>
        <v>719</v>
      </c>
      <c r="B734" s="526"/>
      <c r="C734" s="36" t="str">
        <f>VLOOKUP('Employee Salary Payroll Tax '!B736,'Employee Salary Payroll Tax '!$D$1:$E$7,2,FALSE)</f>
        <v>IBEW</v>
      </c>
      <c r="D734" s="61">
        <f t="shared" si="89"/>
        <v>6.875E-3</v>
      </c>
      <c r="E734" s="351">
        <f>'Employee Salary Payroll Tax '!N736</f>
        <v>83159.149999999994</v>
      </c>
      <c r="F734" s="351">
        <f t="shared" si="90"/>
        <v>83730.869156249988</v>
      </c>
      <c r="G734" s="352"/>
      <c r="H734" s="351">
        <f t="shared" si="91"/>
        <v>0</v>
      </c>
      <c r="I734" s="351">
        <f t="shared" si="94"/>
        <v>571.71915624999383</v>
      </c>
      <c r="J734" s="351">
        <f t="shared" si="92"/>
        <v>0</v>
      </c>
      <c r="K734" s="293">
        <f>SUM('Employee Salary Payroll Tax '!I736:K736)</f>
        <v>80620.570000000007</v>
      </c>
      <c r="L734" s="293">
        <f>'Employee Salary Payroll Tax '!H736</f>
        <v>0.35</v>
      </c>
      <c r="M734" s="293">
        <f t="shared" si="95"/>
        <v>2538.2299999999873</v>
      </c>
      <c r="N734" s="359">
        <f t="shared" si="96"/>
        <v>0</v>
      </c>
      <c r="O734" s="331"/>
      <c r="P734" s="61"/>
      <c r="Q734" s="294"/>
      <c r="R734" s="292"/>
      <c r="S734" s="303"/>
    </row>
    <row r="735" spans="1:19" s="36" customFormat="1" ht="14.4">
      <c r="A735" s="36">
        <f t="shared" si="93"/>
        <v>720</v>
      </c>
      <c r="B735" s="526"/>
      <c r="C735" s="36" t="str">
        <f>VLOOKUP('Employee Salary Payroll Tax '!B737,'Employee Salary Payroll Tax '!$D$1:$E$7,2,FALSE)</f>
        <v>NonUnion</v>
      </c>
      <c r="D735" s="61">
        <f t="shared" si="89"/>
        <v>2.98E-2</v>
      </c>
      <c r="E735" s="351">
        <f>'Employee Salary Payroll Tax '!N737</f>
        <v>61667.69</v>
      </c>
      <c r="F735" s="351">
        <f t="shared" si="90"/>
        <v>63505.387162000006</v>
      </c>
      <c r="G735" s="352"/>
      <c r="H735" s="351">
        <f t="shared" si="91"/>
        <v>0</v>
      </c>
      <c r="I735" s="351">
        <f t="shared" si="94"/>
        <v>1837.697162000004</v>
      </c>
      <c r="J735" s="351">
        <f t="shared" si="92"/>
        <v>0</v>
      </c>
      <c r="K735" s="293">
        <f>SUM('Employee Salary Payroll Tax '!I737:K737)</f>
        <v>155.33999999999997</v>
      </c>
      <c r="L735" s="293">
        <f>'Employee Salary Payroll Tax '!H737</f>
        <v>0</v>
      </c>
      <c r="M735" s="293">
        <f t="shared" si="95"/>
        <v>61512.350000000006</v>
      </c>
      <c r="N735" s="359">
        <f t="shared" si="96"/>
        <v>0</v>
      </c>
      <c r="O735" s="331"/>
      <c r="P735" s="61"/>
      <c r="Q735" s="294"/>
      <c r="R735" s="292"/>
      <c r="S735" s="303"/>
    </row>
    <row r="736" spans="1:19" s="36" customFormat="1" ht="14.4">
      <c r="A736" s="36">
        <f t="shared" si="93"/>
        <v>721</v>
      </c>
      <c r="B736" s="526"/>
      <c r="C736" s="36" t="str">
        <f>VLOOKUP('Employee Salary Payroll Tax '!B738,'Employee Salary Payroll Tax '!$D$1:$E$7,2,FALSE)</f>
        <v>NonUnion</v>
      </c>
      <c r="D736" s="61">
        <f t="shared" si="89"/>
        <v>2.98E-2</v>
      </c>
      <c r="E736" s="351">
        <f>'Employee Salary Payroll Tax '!N738</f>
        <v>50683.24</v>
      </c>
      <c r="F736" s="351">
        <f t="shared" si="90"/>
        <v>52193.600552000004</v>
      </c>
      <c r="G736" s="352"/>
      <c r="H736" s="351">
        <f t="shared" si="91"/>
        <v>0</v>
      </c>
      <c r="I736" s="351">
        <f t="shared" si="94"/>
        <v>1510.3605520000056</v>
      </c>
      <c r="J736" s="351">
        <f t="shared" si="92"/>
        <v>0</v>
      </c>
      <c r="K736" s="293">
        <f>SUM('Employee Salary Payroll Tax '!I738:K738)</f>
        <v>21465.670000000002</v>
      </c>
      <c r="L736" s="293">
        <f>'Employee Salary Payroll Tax '!H738</f>
        <v>0</v>
      </c>
      <c r="M736" s="293">
        <f t="shared" si="95"/>
        <v>29217.569999999996</v>
      </c>
      <c r="N736" s="359">
        <f t="shared" si="96"/>
        <v>0</v>
      </c>
      <c r="O736" s="331"/>
      <c r="P736" s="61"/>
      <c r="Q736" s="294"/>
      <c r="R736" s="292"/>
      <c r="S736" s="303"/>
    </row>
    <row r="737" spans="1:19" s="36" customFormat="1" ht="14.4">
      <c r="A737" s="36">
        <f t="shared" si="93"/>
        <v>722</v>
      </c>
      <c r="B737" s="526"/>
      <c r="C737" s="36" t="str">
        <f>VLOOKUP('Employee Salary Payroll Tax '!B739,'Employee Salary Payroll Tax '!$D$1:$E$7,2,FALSE)</f>
        <v>NonUnion</v>
      </c>
      <c r="D737" s="61">
        <f t="shared" si="89"/>
        <v>2.98E-2</v>
      </c>
      <c r="E737" s="351">
        <f>'Employee Salary Payroll Tax '!N739</f>
        <v>89498.96</v>
      </c>
      <c r="F737" s="351">
        <f t="shared" si="90"/>
        <v>92166.029008000012</v>
      </c>
      <c r="G737" s="352"/>
      <c r="H737" s="351">
        <f t="shared" si="91"/>
        <v>0</v>
      </c>
      <c r="I737" s="351">
        <f t="shared" si="94"/>
        <v>2667.0690080000059</v>
      </c>
      <c r="J737" s="351">
        <f t="shared" si="92"/>
        <v>0</v>
      </c>
      <c r="K737" s="293">
        <f>SUM('Employee Salary Payroll Tax '!I739:K739)</f>
        <v>88785.659999999989</v>
      </c>
      <c r="L737" s="293">
        <f>'Employee Salary Payroll Tax '!H739</f>
        <v>0</v>
      </c>
      <c r="M737" s="293">
        <f t="shared" si="95"/>
        <v>713.30000000001746</v>
      </c>
      <c r="N737" s="359">
        <f t="shared" si="96"/>
        <v>0</v>
      </c>
      <c r="O737" s="331"/>
      <c r="P737" s="61"/>
      <c r="Q737" s="294"/>
      <c r="R737" s="292"/>
      <c r="S737" s="303"/>
    </row>
    <row r="738" spans="1:19" s="36" customFormat="1" ht="14.4">
      <c r="A738" s="36">
        <f t="shared" si="93"/>
        <v>723</v>
      </c>
      <c r="B738" s="526"/>
      <c r="C738" s="36" t="str">
        <f>VLOOKUP('Employee Salary Payroll Tax '!B740,'Employee Salary Payroll Tax '!$D$1:$E$7,2,FALSE)</f>
        <v>NonUnion</v>
      </c>
      <c r="D738" s="61">
        <f t="shared" si="89"/>
        <v>2.98E-2</v>
      </c>
      <c r="E738" s="351">
        <f>'Employee Salary Payroll Tax '!N740</f>
        <v>60877.77</v>
      </c>
      <c r="F738" s="351">
        <f t="shared" si="90"/>
        <v>62691.927545999999</v>
      </c>
      <c r="G738" s="352"/>
      <c r="H738" s="351">
        <f t="shared" si="91"/>
        <v>0</v>
      </c>
      <c r="I738" s="351">
        <f t="shared" si="94"/>
        <v>1814.1575460000022</v>
      </c>
      <c r="J738" s="351">
        <f t="shared" si="92"/>
        <v>0</v>
      </c>
      <c r="K738" s="293">
        <f>SUM('Employee Salary Payroll Tax '!I740:K740)</f>
        <v>59162.81</v>
      </c>
      <c r="L738" s="293">
        <f>'Employee Salary Payroll Tax '!H740</f>
        <v>0</v>
      </c>
      <c r="M738" s="293">
        <f t="shared" si="95"/>
        <v>1714.9599999999991</v>
      </c>
      <c r="N738" s="359">
        <f t="shared" si="96"/>
        <v>0</v>
      </c>
      <c r="O738" s="331"/>
      <c r="P738" s="61"/>
      <c r="Q738" s="294"/>
      <c r="R738" s="292"/>
      <c r="S738" s="303"/>
    </row>
    <row r="739" spans="1:19" s="36" customFormat="1" ht="14.4">
      <c r="A739" s="36">
        <f t="shared" si="93"/>
        <v>724</v>
      </c>
      <c r="B739" s="526"/>
      <c r="C739" s="36" t="str">
        <f>VLOOKUP('Employee Salary Payroll Tax '!B741,'Employee Salary Payroll Tax '!$D$1:$E$7,2,FALSE)</f>
        <v>IBEW</v>
      </c>
      <c r="D739" s="61">
        <f t="shared" si="89"/>
        <v>6.875E-3</v>
      </c>
      <c r="E739" s="351">
        <f>'Employee Salary Payroll Tax '!N741</f>
        <v>56412.69</v>
      </c>
      <c r="F739" s="351">
        <f t="shared" si="90"/>
        <v>56800.527243750003</v>
      </c>
      <c r="G739" s="352"/>
      <c r="H739" s="351">
        <f t="shared" si="91"/>
        <v>0</v>
      </c>
      <c r="I739" s="351">
        <f t="shared" si="94"/>
        <v>387.8372437500002</v>
      </c>
      <c r="J739" s="351">
        <f t="shared" si="92"/>
        <v>0</v>
      </c>
      <c r="K739" s="293">
        <f>SUM('Employee Salary Payroll Tax '!I741:K741)</f>
        <v>52874.310000000005</v>
      </c>
      <c r="L739" s="293">
        <f>'Employee Salary Payroll Tax '!H741</f>
        <v>0</v>
      </c>
      <c r="M739" s="293">
        <f t="shared" si="95"/>
        <v>3538.3799999999974</v>
      </c>
      <c r="N739" s="359">
        <f t="shared" si="96"/>
        <v>0</v>
      </c>
      <c r="O739" s="331"/>
      <c r="P739" s="61"/>
      <c r="Q739" s="294"/>
      <c r="R739" s="292"/>
      <c r="S739" s="303"/>
    </row>
    <row r="740" spans="1:19" s="36" customFormat="1" ht="14.4">
      <c r="A740" s="36">
        <f t="shared" si="93"/>
        <v>725</v>
      </c>
      <c r="B740" s="526"/>
      <c r="C740" s="36" t="str">
        <f>VLOOKUP('Employee Salary Payroll Tax '!B742,'Employee Salary Payroll Tax '!$D$1:$E$7,2,FALSE)</f>
        <v>NonUnion</v>
      </c>
      <c r="D740" s="61">
        <f t="shared" si="89"/>
        <v>2.98E-2</v>
      </c>
      <c r="E740" s="351">
        <f>'Employee Salary Payroll Tax '!N742</f>
        <v>16362.17</v>
      </c>
      <c r="F740" s="351">
        <f t="shared" si="90"/>
        <v>16849.762666000002</v>
      </c>
      <c r="G740" s="352"/>
      <c r="H740" s="351">
        <f t="shared" si="91"/>
        <v>0</v>
      </c>
      <c r="I740" s="351">
        <f t="shared" si="94"/>
        <v>487.59266600000228</v>
      </c>
      <c r="J740" s="351">
        <f t="shared" si="92"/>
        <v>0</v>
      </c>
      <c r="K740" s="293">
        <f>SUM('Employee Salary Payroll Tax '!I742:K742)</f>
        <v>1686.1799999999998</v>
      </c>
      <c r="L740" s="293">
        <f>'Employee Salary Payroll Tax '!H742</f>
        <v>0</v>
      </c>
      <c r="M740" s="293">
        <f t="shared" si="95"/>
        <v>14675.99</v>
      </c>
      <c r="N740" s="359">
        <f t="shared" si="96"/>
        <v>0</v>
      </c>
      <c r="O740" s="331"/>
      <c r="P740" s="61"/>
      <c r="Q740" s="294"/>
      <c r="R740" s="292"/>
      <c r="S740" s="303"/>
    </row>
    <row r="741" spans="1:19" s="36" customFormat="1" ht="14.4">
      <c r="A741" s="36">
        <f t="shared" si="93"/>
        <v>726</v>
      </c>
      <c r="B741" s="526"/>
      <c r="C741" s="36" t="str">
        <f>VLOOKUP('Employee Salary Payroll Tax '!B743,'Employee Salary Payroll Tax '!$D$1:$E$7,2,FALSE)</f>
        <v>IBEW</v>
      </c>
      <c r="D741" s="61">
        <f t="shared" si="89"/>
        <v>6.875E-3</v>
      </c>
      <c r="E741" s="351">
        <f>'Employee Salary Payroll Tax '!N743</f>
        <v>148783.98000000001</v>
      </c>
      <c r="F741" s="351">
        <f t="shared" si="90"/>
        <v>149806.8698625</v>
      </c>
      <c r="G741" s="352"/>
      <c r="H741" s="351">
        <f t="shared" si="91"/>
        <v>0</v>
      </c>
      <c r="I741" s="351">
        <f t="shared" si="94"/>
        <v>1022.8898624999856</v>
      </c>
      <c r="J741" s="351">
        <f t="shared" si="92"/>
        <v>0</v>
      </c>
      <c r="K741" s="293">
        <f>SUM('Employee Salary Payroll Tax '!I743:K743)</f>
        <v>22008.21</v>
      </c>
      <c r="L741" s="293">
        <f>'Employee Salary Payroll Tax '!H743</f>
        <v>0</v>
      </c>
      <c r="M741" s="293">
        <f t="shared" si="95"/>
        <v>126775.77000000002</v>
      </c>
      <c r="N741" s="359">
        <f t="shared" si="96"/>
        <v>0</v>
      </c>
      <c r="O741" s="331"/>
      <c r="P741" s="61"/>
      <c r="Q741" s="294"/>
      <c r="R741" s="292"/>
      <c r="S741" s="303"/>
    </row>
    <row r="742" spans="1:19" s="36" customFormat="1" ht="14.4">
      <c r="A742" s="36">
        <f t="shared" si="93"/>
        <v>727</v>
      </c>
      <c r="B742" s="526"/>
      <c r="C742" s="36" t="str">
        <f>VLOOKUP('Employee Salary Payroll Tax '!B744,'Employee Salary Payroll Tax '!$D$1:$E$7,2,FALSE)</f>
        <v>IBEW</v>
      </c>
      <c r="D742" s="61">
        <f t="shared" si="89"/>
        <v>6.875E-3</v>
      </c>
      <c r="E742" s="351">
        <f>'Employee Salary Payroll Tax '!N744</f>
        <v>44950.54</v>
      </c>
      <c r="F742" s="351">
        <f t="shared" si="90"/>
        <v>45259.574962500003</v>
      </c>
      <c r="G742" s="352"/>
      <c r="H742" s="351">
        <f t="shared" si="91"/>
        <v>0</v>
      </c>
      <c r="I742" s="351">
        <f t="shared" si="94"/>
        <v>309.03496250000171</v>
      </c>
      <c r="J742" s="351">
        <f t="shared" si="92"/>
        <v>0</v>
      </c>
      <c r="K742" s="293">
        <f>SUM('Employee Salary Payroll Tax '!I744:K744)</f>
        <v>44950.54</v>
      </c>
      <c r="L742" s="293">
        <f>'Employee Salary Payroll Tax '!H744</f>
        <v>0</v>
      </c>
      <c r="M742" s="293">
        <f t="shared" si="95"/>
        <v>0</v>
      </c>
      <c r="N742" s="359">
        <f t="shared" si="96"/>
        <v>0</v>
      </c>
      <c r="O742" s="331"/>
      <c r="P742" s="61"/>
      <c r="Q742" s="294"/>
      <c r="R742" s="292"/>
      <c r="S742" s="303"/>
    </row>
    <row r="743" spans="1:19" s="36" customFormat="1" ht="14.4">
      <c r="A743" s="36">
        <f t="shared" si="93"/>
        <v>728</v>
      </c>
      <c r="B743" s="526"/>
      <c r="C743" s="36" t="str">
        <f>VLOOKUP('Employee Salary Payroll Tax '!B745,'Employee Salary Payroll Tax '!$D$1:$E$7,2,FALSE)</f>
        <v>IBEW</v>
      </c>
      <c r="D743" s="61">
        <f t="shared" si="89"/>
        <v>6.875E-3</v>
      </c>
      <c r="E743" s="351">
        <f>'Employee Salary Payroll Tax '!N745</f>
        <v>57692.63</v>
      </c>
      <c r="F743" s="351">
        <f t="shared" si="90"/>
        <v>58089.266831249995</v>
      </c>
      <c r="G743" s="352"/>
      <c r="H743" s="351">
        <f t="shared" si="91"/>
        <v>0</v>
      </c>
      <c r="I743" s="351">
        <f t="shared" si="94"/>
        <v>396.63683124999807</v>
      </c>
      <c r="J743" s="351">
        <f t="shared" si="92"/>
        <v>0</v>
      </c>
      <c r="K743" s="293">
        <f>SUM('Employee Salary Payroll Tax '!I745:K745)</f>
        <v>48549.74</v>
      </c>
      <c r="L743" s="293">
        <f>'Employee Salary Payroll Tax '!H745</f>
        <v>0</v>
      </c>
      <c r="M743" s="293">
        <f t="shared" si="95"/>
        <v>9142.89</v>
      </c>
      <c r="N743" s="359">
        <f t="shared" si="96"/>
        <v>0</v>
      </c>
      <c r="O743" s="331"/>
      <c r="P743" s="61"/>
      <c r="Q743" s="294"/>
      <c r="R743" s="292"/>
      <c r="S743" s="303"/>
    </row>
    <row r="744" spans="1:19" s="36" customFormat="1" ht="14.4">
      <c r="A744" s="36">
        <f t="shared" si="93"/>
        <v>729</v>
      </c>
      <c r="B744" s="526"/>
      <c r="C744" s="36" t="str">
        <f>VLOOKUP('Employee Salary Payroll Tax '!B746,'Employee Salary Payroll Tax '!$D$1:$E$7,2,FALSE)</f>
        <v>NonUnion</v>
      </c>
      <c r="D744" s="61">
        <f t="shared" si="89"/>
        <v>2.98E-2</v>
      </c>
      <c r="E744" s="351">
        <f>'Employee Salary Payroll Tax '!N746</f>
        <v>85913.82</v>
      </c>
      <c r="F744" s="351">
        <f t="shared" si="90"/>
        <v>88474.051836000013</v>
      </c>
      <c r="G744" s="352"/>
      <c r="H744" s="351">
        <f t="shared" si="91"/>
        <v>0</v>
      </c>
      <c r="I744" s="351">
        <f t="shared" si="94"/>
        <v>2560.2318360000063</v>
      </c>
      <c r="J744" s="351">
        <f t="shared" si="92"/>
        <v>0</v>
      </c>
      <c r="K744" s="293">
        <f>SUM('Employee Salary Payroll Tax '!I746:K746)</f>
        <v>0</v>
      </c>
      <c r="L744" s="293">
        <f>'Employee Salary Payroll Tax '!H746</f>
        <v>0</v>
      </c>
      <c r="M744" s="293">
        <f t="shared" si="95"/>
        <v>85913.82</v>
      </c>
      <c r="N744" s="359">
        <f t="shared" si="96"/>
        <v>0</v>
      </c>
      <c r="O744" s="331"/>
      <c r="P744" s="61"/>
      <c r="Q744" s="294"/>
      <c r="R744" s="292"/>
      <c r="S744" s="303"/>
    </row>
    <row r="745" spans="1:19" s="36" customFormat="1" ht="14.4">
      <c r="A745" s="36">
        <f t="shared" si="93"/>
        <v>730</v>
      </c>
      <c r="B745" s="526"/>
      <c r="C745" s="36" t="str">
        <f>VLOOKUP('Employee Salary Payroll Tax '!B747,'Employee Salary Payroll Tax '!$D$1:$E$7,2,FALSE)</f>
        <v>IBEW</v>
      </c>
      <c r="D745" s="61">
        <f t="shared" si="89"/>
        <v>6.875E-3</v>
      </c>
      <c r="E745" s="351">
        <f>'Employee Salary Payroll Tax '!N747</f>
        <v>123640.25</v>
      </c>
      <c r="F745" s="351">
        <f t="shared" si="90"/>
        <v>124490.27671875</v>
      </c>
      <c r="G745" s="352"/>
      <c r="H745" s="351">
        <f t="shared" si="91"/>
        <v>0</v>
      </c>
      <c r="I745" s="351">
        <f t="shared" si="94"/>
        <v>850.02671874999942</v>
      </c>
      <c r="J745" s="351">
        <f t="shared" si="92"/>
        <v>0</v>
      </c>
      <c r="K745" s="293">
        <f>SUM('Employee Salary Payroll Tax '!I747:K747)</f>
        <v>27774.559999999998</v>
      </c>
      <c r="L745" s="293">
        <f>'Employee Salary Payroll Tax '!H747</f>
        <v>0</v>
      </c>
      <c r="M745" s="293">
        <f t="shared" si="95"/>
        <v>95865.69</v>
      </c>
      <c r="N745" s="359">
        <f t="shared" si="96"/>
        <v>0</v>
      </c>
      <c r="O745" s="331"/>
      <c r="P745" s="61"/>
      <c r="Q745" s="294"/>
      <c r="R745" s="292"/>
      <c r="S745" s="303"/>
    </row>
    <row r="746" spans="1:19" s="36" customFormat="1" ht="14.4">
      <c r="A746" s="36">
        <f t="shared" si="93"/>
        <v>731</v>
      </c>
      <c r="B746" s="526"/>
      <c r="C746" s="36" t="str">
        <f>VLOOKUP('Employee Salary Payroll Tax '!B748,'Employee Salary Payroll Tax '!$D$1:$E$7,2,FALSE)</f>
        <v>IBEW</v>
      </c>
      <c r="D746" s="61">
        <f t="shared" si="89"/>
        <v>6.875E-3</v>
      </c>
      <c r="E746" s="351">
        <f>'Employee Salary Payroll Tax '!N748</f>
        <v>127020.91</v>
      </c>
      <c r="F746" s="351">
        <f t="shared" si="90"/>
        <v>127894.17875625</v>
      </c>
      <c r="G746" s="352"/>
      <c r="H746" s="351">
        <f t="shared" si="91"/>
        <v>0</v>
      </c>
      <c r="I746" s="351">
        <f t="shared" si="94"/>
        <v>873.26875624999229</v>
      </c>
      <c r="J746" s="351">
        <f t="shared" si="92"/>
        <v>0</v>
      </c>
      <c r="K746" s="293">
        <f>SUM('Employee Salary Payroll Tax '!I748:K748)</f>
        <v>40071.26</v>
      </c>
      <c r="L746" s="293">
        <f>'Employee Salary Payroll Tax '!H748</f>
        <v>0</v>
      </c>
      <c r="M746" s="293">
        <f t="shared" si="95"/>
        <v>86949.65</v>
      </c>
      <c r="N746" s="359">
        <f t="shared" si="96"/>
        <v>0</v>
      </c>
      <c r="O746" s="331"/>
      <c r="P746" s="61"/>
      <c r="Q746" s="294"/>
      <c r="R746" s="292"/>
      <c r="S746" s="303"/>
    </row>
    <row r="747" spans="1:19" s="36" customFormat="1" ht="14.4">
      <c r="A747" s="36">
        <f t="shared" si="93"/>
        <v>732</v>
      </c>
      <c r="B747" s="526"/>
      <c r="C747" s="36" t="str">
        <f>VLOOKUP('Employee Salary Payroll Tax '!B749,'Employee Salary Payroll Tax '!$D$1:$E$7,2,FALSE)</f>
        <v>UA</v>
      </c>
      <c r="D747" s="61">
        <f t="shared" si="89"/>
        <v>0.03</v>
      </c>
      <c r="E747" s="351">
        <f>'Employee Salary Payroll Tax '!N749</f>
        <v>69261.070000000007</v>
      </c>
      <c r="F747" s="351">
        <f t="shared" si="90"/>
        <v>71338.902100000007</v>
      </c>
      <c r="G747" s="352"/>
      <c r="H747" s="351">
        <f t="shared" si="91"/>
        <v>0</v>
      </c>
      <c r="I747" s="351">
        <f t="shared" si="94"/>
        <v>2077.8320999999996</v>
      </c>
      <c r="J747" s="351">
        <f t="shared" si="92"/>
        <v>0</v>
      </c>
      <c r="K747" s="293">
        <f>SUM('Employee Salary Payroll Tax '!I749:K749)</f>
        <v>63229.990000000005</v>
      </c>
      <c r="L747" s="293">
        <f>'Employee Salary Payroll Tax '!H749</f>
        <v>869.99</v>
      </c>
      <c r="M747" s="293">
        <f t="shared" si="95"/>
        <v>5161.090000000002</v>
      </c>
      <c r="N747" s="359">
        <f t="shared" si="96"/>
        <v>0</v>
      </c>
      <c r="O747" s="331"/>
      <c r="P747" s="61"/>
      <c r="Q747" s="294"/>
      <c r="R747" s="292"/>
      <c r="S747" s="303"/>
    </row>
    <row r="748" spans="1:19" s="36" customFormat="1" ht="14.4">
      <c r="A748" s="36">
        <f t="shared" si="93"/>
        <v>733</v>
      </c>
      <c r="B748" s="526"/>
      <c r="C748" s="36" t="str">
        <f>VLOOKUP('Employee Salary Payroll Tax '!B750,'Employee Salary Payroll Tax '!$D$1:$E$7,2,FALSE)</f>
        <v>NonUnion</v>
      </c>
      <c r="D748" s="61">
        <f t="shared" si="89"/>
        <v>2.98E-2</v>
      </c>
      <c r="E748" s="351">
        <f>'Employee Salary Payroll Tax '!N750</f>
        <v>92886.83</v>
      </c>
      <c r="F748" s="351">
        <f t="shared" si="90"/>
        <v>95654.85753400001</v>
      </c>
      <c r="G748" s="352"/>
      <c r="H748" s="351">
        <f t="shared" si="91"/>
        <v>0</v>
      </c>
      <c r="I748" s="351">
        <f t="shared" si="94"/>
        <v>2768.027534000008</v>
      </c>
      <c r="J748" s="351">
        <f t="shared" si="92"/>
        <v>0</v>
      </c>
      <c r="K748" s="293">
        <f>SUM('Employee Salary Payroll Tax '!I750:K750)</f>
        <v>3252.9300000000003</v>
      </c>
      <c r="L748" s="293">
        <f>'Employee Salary Payroll Tax '!H750</f>
        <v>253.7</v>
      </c>
      <c r="M748" s="293">
        <f t="shared" si="95"/>
        <v>89380.2</v>
      </c>
      <c r="N748" s="359">
        <f t="shared" si="96"/>
        <v>0</v>
      </c>
      <c r="O748" s="331"/>
      <c r="P748" s="61"/>
      <c r="Q748" s="294"/>
      <c r="R748" s="292"/>
      <c r="S748" s="303"/>
    </row>
    <row r="749" spans="1:19" s="36" customFormat="1" ht="14.4">
      <c r="A749" s="36">
        <f t="shared" si="93"/>
        <v>734</v>
      </c>
      <c r="B749" s="526"/>
      <c r="C749" s="36" t="str">
        <f>VLOOKUP('Employee Salary Payroll Tax '!B751,'Employee Salary Payroll Tax '!$D$1:$E$7,2,FALSE)</f>
        <v>NonUnion</v>
      </c>
      <c r="D749" s="61">
        <f t="shared" si="89"/>
        <v>2.98E-2</v>
      </c>
      <c r="E749" s="351">
        <f>'Employee Salary Payroll Tax '!N751</f>
        <v>75093.56</v>
      </c>
      <c r="F749" s="351">
        <f t="shared" si="90"/>
        <v>77331.348087999999</v>
      </c>
      <c r="G749" s="352"/>
      <c r="H749" s="351">
        <f t="shared" si="91"/>
        <v>0</v>
      </c>
      <c r="I749" s="351">
        <f t="shared" si="94"/>
        <v>2237.7880880000012</v>
      </c>
      <c r="J749" s="351">
        <f t="shared" si="92"/>
        <v>0</v>
      </c>
      <c r="K749" s="293">
        <f>SUM('Employee Salary Payroll Tax '!I751:K751)</f>
        <v>46498.41</v>
      </c>
      <c r="L749" s="293">
        <f>'Employee Salary Payroll Tax '!H751</f>
        <v>0</v>
      </c>
      <c r="M749" s="293">
        <f t="shared" si="95"/>
        <v>28595.149999999994</v>
      </c>
      <c r="N749" s="359">
        <f t="shared" si="96"/>
        <v>0</v>
      </c>
      <c r="O749" s="331"/>
      <c r="P749" s="61"/>
      <c r="Q749" s="294"/>
      <c r="R749" s="292"/>
      <c r="S749" s="303"/>
    </row>
    <row r="750" spans="1:19" s="36" customFormat="1" ht="14.4">
      <c r="A750" s="36">
        <f t="shared" si="93"/>
        <v>735</v>
      </c>
      <c r="B750" s="526"/>
      <c r="C750" s="36" t="str">
        <f>VLOOKUP('Employee Salary Payroll Tax '!B752,'Employee Salary Payroll Tax '!$D$1:$E$7,2,FALSE)</f>
        <v>IBEW</v>
      </c>
      <c r="D750" s="61">
        <f t="shared" si="89"/>
        <v>6.875E-3</v>
      </c>
      <c r="E750" s="351">
        <f>'Employee Salary Payroll Tax '!N752</f>
        <v>126883.88</v>
      </c>
      <c r="F750" s="351">
        <f t="shared" si="90"/>
        <v>127756.20667499999</v>
      </c>
      <c r="G750" s="352"/>
      <c r="H750" s="351">
        <f t="shared" si="91"/>
        <v>0</v>
      </c>
      <c r="I750" s="351">
        <f t="shared" si="94"/>
        <v>872.32667499998934</v>
      </c>
      <c r="J750" s="351">
        <f t="shared" si="92"/>
        <v>0</v>
      </c>
      <c r="K750" s="293">
        <f>SUM('Employee Salary Payroll Tax '!I752:K752)</f>
        <v>90441.61</v>
      </c>
      <c r="L750" s="293">
        <f>'Employee Salary Payroll Tax '!H752</f>
        <v>0</v>
      </c>
      <c r="M750" s="293">
        <f t="shared" si="95"/>
        <v>36442.270000000004</v>
      </c>
      <c r="N750" s="359">
        <f t="shared" si="96"/>
        <v>0</v>
      </c>
      <c r="O750" s="331"/>
      <c r="P750" s="61"/>
      <c r="Q750" s="294"/>
      <c r="R750" s="292"/>
      <c r="S750" s="303"/>
    </row>
    <row r="751" spans="1:19" s="36" customFormat="1" ht="14.4">
      <c r="A751" s="36">
        <f t="shared" si="93"/>
        <v>736</v>
      </c>
      <c r="B751" s="526"/>
      <c r="C751" s="36" t="str">
        <f>VLOOKUP('Employee Salary Payroll Tax '!B753,'Employee Salary Payroll Tax '!$D$1:$E$7,2,FALSE)</f>
        <v>NonUnion</v>
      </c>
      <c r="D751" s="61">
        <f t="shared" si="89"/>
        <v>2.98E-2</v>
      </c>
      <c r="E751" s="351">
        <f>'Employee Salary Payroll Tax '!N753</f>
        <v>12521.76</v>
      </c>
      <c r="F751" s="351">
        <f t="shared" si="90"/>
        <v>12894.908448</v>
      </c>
      <c r="G751" s="352"/>
      <c r="H751" s="351">
        <f t="shared" si="91"/>
        <v>0</v>
      </c>
      <c r="I751" s="351">
        <f t="shared" si="94"/>
        <v>373.14844799999992</v>
      </c>
      <c r="J751" s="351">
        <f t="shared" si="92"/>
        <v>0</v>
      </c>
      <c r="K751" s="293">
        <f>SUM('Employee Salary Payroll Tax '!I753:K753)</f>
        <v>7606.96</v>
      </c>
      <c r="L751" s="293">
        <f>'Employee Salary Payroll Tax '!H753</f>
        <v>0</v>
      </c>
      <c r="M751" s="293">
        <f t="shared" si="95"/>
        <v>4914.8</v>
      </c>
      <c r="N751" s="359">
        <f t="shared" si="96"/>
        <v>0</v>
      </c>
      <c r="O751" s="331"/>
      <c r="P751" s="61"/>
      <c r="Q751" s="294"/>
      <c r="R751" s="292"/>
      <c r="S751" s="303"/>
    </row>
    <row r="752" spans="1:19" s="36" customFormat="1" ht="14.4">
      <c r="A752" s="36">
        <f t="shared" si="93"/>
        <v>737</v>
      </c>
      <c r="B752" s="526"/>
      <c r="C752" s="36" t="str">
        <f>VLOOKUP('Employee Salary Payroll Tax '!B754,'Employee Salary Payroll Tax '!$D$1:$E$7,2,FALSE)</f>
        <v>IBEW</v>
      </c>
      <c r="D752" s="61">
        <f t="shared" si="89"/>
        <v>6.875E-3</v>
      </c>
      <c r="E752" s="351">
        <f>'Employee Salary Payroll Tax '!N754</f>
        <v>120508.61</v>
      </c>
      <c r="F752" s="351">
        <f t="shared" si="90"/>
        <v>121337.10669375</v>
      </c>
      <c r="G752" s="352"/>
      <c r="H752" s="351">
        <f t="shared" si="91"/>
        <v>0</v>
      </c>
      <c r="I752" s="351">
        <f t="shared" si="94"/>
        <v>828.49669374999939</v>
      </c>
      <c r="J752" s="351">
        <f t="shared" si="92"/>
        <v>0</v>
      </c>
      <c r="K752" s="293">
        <f>SUM('Employee Salary Payroll Tax '!I754:K754)</f>
        <v>22074.38</v>
      </c>
      <c r="L752" s="293">
        <f>'Employee Salary Payroll Tax '!H754</f>
        <v>0</v>
      </c>
      <c r="M752" s="293">
        <f t="shared" si="95"/>
        <v>98434.23</v>
      </c>
      <c r="N752" s="359">
        <f t="shared" si="96"/>
        <v>0</v>
      </c>
      <c r="O752" s="331"/>
      <c r="P752" s="61"/>
      <c r="Q752" s="294"/>
      <c r="R752" s="292"/>
      <c r="S752" s="303"/>
    </row>
    <row r="753" spans="1:19" s="36" customFormat="1" ht="14.4">
      <c r="A753" s="36">
        <f t="shared" si="93"/>
        <v>738</v>
      </c>
      <c r="B753" s="526"/>
      <c r="C753" s="36" t="str">
        <f>VLOOKUP('Employee Salary Payroll Tax '!B755,'Employee Salary Payroll Tax '!$D$1:$E$7,2,FALSE)</f>
        <v>IBEW</v>
      </c>
      <c r="D753" s="61">
        <f t="shared" si="89"/>
        <v>6.875E-3</v>
      </c>
      <c r="E753" s="351">
        <f>'Employee Salary Payroll Tax '!N755</f>
        <v>16462.21</v>
      </c>
      <c r="F753" s="351">
        <f t="shared" si="90"/>
        <v>16575.387693749999</v>
      </c>
      <c r="G753" s="352"/>
      <c r="H753" s="351">
        <f t="shared" si="91"/>
        <v>0</v>
      </c>
      <c r="I753" s="351">
        <f t="shared" si="94"/>
        <v>113.17769374999989</v>
      </c>
      <c r="J753" s="351">
        <f t="shared" si="92"/>
        <v>0</v>
      </c>
      <c r="K753" s="293">
        <f>SUM('Employee Salary Payroll Tax '!I755:K755)</f>
        <v>16462.21</v>
      </c>
      <c r="L753" s="293">
        <f>'Employee Salary Payroll Tax '!H755</f>
        <v>0</v>
      </c>
      <c r="M753" s="293">
        <f t="shared" si="95"/>
        <v>0</v>
      </c>
      <c r="N753" s="359">
        <f t="shared" si="96"/>
        <v>0</v>
      </c>
      <c r="O753" s="331"/>
      <c r="P753" s="61"/>
      <c r="Q753" s="294"/>
      <c r="R753" s="292"/>
      <c r="S753" s="303"/>
    </row>
    <row r="754" spans="1:19" s="36" customFormat="1" ht="14.4">
      <c r="A754" s="36">
        <f t="shared" si="93"/>
        <v>739</v>
      </c>
      <c r="B754" s="526"/>
      <c r="C754" s="36" t="str">
        <f>VLOOKUP('Employee Salary Payroll Tax '!B756,'Employee Salary Payroll Tax '!$D$1:$E$7,2,FALSE)</f>
        <v>UA</v>
      </c>
      <c r="D754" s="61">
        <f t="shared" si="89"/>
        <v>0.03</v>
      </c>
      <c r="E754" s="351">
        <f>'Employee Salary Payroll Tax '!N756</f>
        <v>97913.06</v>
      </c>
      <c r="F754" s="351">
        <f t="shared" si="90"/>
        <v>100850.4518</v>
      </c>
      <c r="G754" s="352"/>
      <c r="H754" s="351">
        <f t="shared" si="91"/>
        <v>0</v>
      </c>
      <c r="I754" s="351">
        <f t="shared" si="94"/>
        <v>2937.3917999999976</v>
      </c>
      <c r="J754" s="351">
        <f t="shared" si="92"/>
        <v>0</v>
      </c>
      <c r="K754" s="293">
        <f>SUM('Employee Salary Payroll Tax '!I756:K756)</f>
        <v>74768.89</v>
      </c>
      <c r="L754" s="293">
        <f>'Employee Salary Payroll Tax '!H756</f>
        <v>0</v>
      </c>
      <c r="M754" s="293">
        <f t="shared" si="95"/>
        <v>23144.17</v>
      </c>
      <c r="N754" s="359">
        <f t="shared" si="96"/>
        <v>0</v>
      </c>
      <c r="O754" s="331"/>
      <c r="P754" s="61"/>
      <c r="Q754" s="294"/>
      <c r="R754" s="292"/>
      <c r="S754" s="303"/>
    </row>
    <row r="755" spans="1:19" s="36" customFormat="1" ht="14.4">
      <c r="A755" s="36">
        <f t="shared" si="93"/>
        <v>740</v>
      </c>
      <c r="B755" s="526"/>
      <c r="C755" s="36" t="str">
        <f>VLOOKUP('Employee Salary Payroll Tax '!B757,'Employee Salary Payroll Tax '!$D$1:$E$7,2,FALSE)</f>
        <v>NonUnion</v>
      </c>
      <c r="D755" s="61">
        <f t="shared" si="89"/>
        <v>2.98E-2</v>
      </c>
      <c r="E755" s="351">
        <f>'Employee Salary Payroll Tax '!N757</f>
        <v>67366.429999999993</v>
      </c>
      <c r="F755" s="351">
        <f t="shared" si="90"/>
        <v>69373.949613999997</v>
      </c>
      <c r="G755" s="352"/>
      <c r="H755" s="351">
        <f t="shared" si="91"/>
        <v>0</v>
      </c>
      <c r="I755" s="351">
        <f t="shared" si="94"/>
        <v>2007.5196140000044</v>
      </c>
      <c r="J755" s="351">
        <f t="shared" si="92"/>
        <v>0</v>
      </c>
      <c r="K755" s="293">
        <f>SUM('Employee Salary Payroll Tax '!I757:K757)</f>
        <v>2730.87</v>
      </c>
      <c r="L755" s="293">
        <f>'Employee Salary Payroll Tax '!H757</f>
        <v>0</v>
      </c>
      <c r="M755" s="293">
        <f t="shared" si="95"/>
        <v>64635.55999999999</v>
      </c>
      <c r="N755" s="359">
        <f t="shared" si="96"/>
        <v>0</v>
      </c>
      <c r="O755" s="331"/>
      <c r="P755" s="61"/>
      <c r="Q755" s="294"/>
      <c r="R755" s="292"/>
      <c r="S755" s="303"/>
    </row>
    <row r="756" spans="1:19" s="36" customFormat="1" ht="14.4">
      <c r="A756" s="36">
        <f t="shared" si="93"/>
        <v>741</v>
      </c>
      <c r="B756" s="526"/>
      <c r="C756" s="36" t="str">
        <f>VLOOKUP('Employee Salary Payroll Tax '!B758,'Employee Salary Payroll Tax '!$D$1:$E$7,2,FALSE)</f>
        <v>NonUnion</v>
      </c>
      <c r="D756" s="61">
        <f t="shared" si="89"/>
        <v>2.98E-2</v>
      </c>
      <c r="E756" s="351">
        <f>'Employee Salary Payroll Tax '!N758</f>
        <v>50854.86</v>
      </c>
      <c r="F756" s="351">
        <f t="shared" si="90"/>
        <v>52370.334828000006</v>
      </c>
      <c r="G756" s="352"/>
      <c r="H756" s="351">
        <f t="shared" si="91"/>
        <v>0</v>
      </c>
      <c r="I756" s="351">
        <f t="shared" si="94"/>
        <v>1515.4748280000058</v>
      </c>
      <c r="J756" s="351">
        <f t="shared" si="92"/>
        <v>0</v>
      </c>
      <c r="K756" s="293">
        <f>SUM('Employee Salary Payroll Tax '!I758:K758)</f>
        <v>50854.86</v>
      </c>
      <c r="L756" s="293">
        <f>'Employee Salary Payroll Tax '!H758</f>
        <v>0</v>
      </c>
      <c r="M756" s="293">
        <f t="shared" si="95"/>
        <v>0</v>
      </c>
      <c r="N756" s="359">
        <f t="shared" si="96"/>
        <v>0</v>
      </c>
      <c r="O756" s="331"/>
      <c r="P756" s="61"/>
      <c r="Q756" s="294"/>
      <c r="R756" s="292"/>
      <c r="S756" s="303"/>
    </row>
    <row r="757" spans="1:19" s="36" customFormat="1" ht="14.4">
      <c r="A757" s="36">
        <f t="shared" si="93"/>
        <v>742</v>
      </c>
      <c r="B757" s="526"/>
      <c r="C757" s="36" t="str">
        <f>VLOOKUP('Employee Salary Payroll Tax '!B759,'Employee Salary Payroll Tax '!$D$1:$E$7,2,FALSE)</f>
        <v>IBEW</v>
      </c>
      <c r="D757" s="61">
        <f t="shared" si="89"/>
        <v>6.875E-3</v>
      </c>
      <c r="E757" s="351">
        <f>'Employee Salary Payroll Tax '!N759</f>
        <v>50160.7</v>
      </c>
      <c r="F757" s="351">
        <f t="shared" si="90"/>
        <v>50505.554812499999</v>
      </c>
      <c r="G757" s="352"/>
      <c r="H757" s="351">
        <f t="shared" si="91"/>
        <v>0</v>
      </c>
      <c r="I757" s="351">
        <f t="shared" si="94"/>
        <v>344.85481250000157</v>
      </c>
      <c r="J757" s="351">
        <f t="shared" si="92"/>
        <v>0</v>
      </c>
      <c r="K757" s="293">
        <f>SUM('Employee Salary Payroll Tax '!I759:K759)</f>
        <v>0</v>
      </c>
      <c r="L757" s="293">
        <f>'Employee Salary Payroll Tax '!H759</f>
        <v>0</v>
      </c>
      <c r="M757" s="293">
        <f t="shared" si="95"/>
        <v>50160.7</v>
      </c>
      <c r="N757" s="359">
        <f t="shared" si="96"/>
        <v>0</v>
      </c>
      <c r="O757" s="331"/>
      <c r="P757" s="61"/>
      <c r="Q757" s="294"/>
      <c r="R757" s="292"/>
      <c r="S757" s="303"/>
    </row>
    <row r="758" spans="1:19" s="36" customFormat="1" ht="14.4">
      <c r="A758" s="36">
        <f t="shared" si="93"/>
        <v>743</v>
      </c>
      <c r="B758" s="526"/>
      <c r="C758" s="36" t="str">
        <f>VLOOKUP('Employee Salary Payroll Tax '!B760,'Employee Salary Payroll Tax '!$D$1:$E$7,2,FALSE)</f>
        <v>NonUnion</v>
      </c>
      <c r="D758" s="61">
        <f t="shared" si="89"/>
        <v>2.98E-2</v>
      </c>
      <c r="E758" s="351">
        <f>'Employee Salary Payroll Tax '!N760</f>
        <v>57565.91</v>
      </c>
      <c r="F758" s="351">
        <f t="shared" si="90"/>
        <v>59281.374118000007</v>
      </c>
      <c r="G758" s="352"/>
      <c r="H758" s="351">
        <f t="shared" si="91"/>
        <v>0</v>
      </c>
      <c r="I758" s="351">
        <f t="shared" si="94"/>
        <v>1715.4641180000035</v>
      </c>
      <c r="J758" s="351">
        <f t="shared" si="92"/>
        <v>0</v>
      </c>
      <c r="K758" s="293">
        <f>SUM('Employee Salary Payroll Tax '!I760:K760)</f>
        <v>37124.009999999995</v>
      </c>
      <c r="L758" s="293">
        <f>'Employee Salary Payroll Tax '!H760</f>
        <v>0</v>
      </c>
      <c r="M758" s="293">
        <f t="shared" si="95"/>
        <v>20441.900000000009</v>
      </c>
      <c r="N758" s="359">
        <f t="shared" si="96"/>
        <v>0</v>
      </c>
      <c r="O758" s="331"/>
      <c r="P758" s="61"/>
      <c r="Q758" s="294"/>
      <c r="R758" s="292"/>
      <c r="S758" s="303"/>
    </row>
    <row r="759" spans="1:19" s="36" customFormat="1" ht="14.4">
      <c r="A759" s="36">
        <f t="shared" si="93"/>
        <v>744</v>
      </c>
      <c r="B759" s="526"/>
      <c r="C759" s="36" t="str">
        <f>VLOOKUP('Employee Salary Payroll Tax '!B761,'Employee Salary Payroll Tax '!$D$1:$E$7,2,FALSE)</f>
        <v>IBEW</v>
      </c>
      <c r="D759" s="61">
        <f t="shared" si="89"/>
        <v>6.875E-3</v>
      </c>
      <c r="E759" s="351">
        <f>'Employee Salary Payroll Tax '!N761</f>
        <v>18460.240000000002</v>
      </c>
      <c r="F759" s="351">
        <f t="shared" si="90"/>
        <v>18587.154150000002</v>
      </c>
      <c r="G759" s="352"/>
      <c r="H759" s="351">
        <f t="shared" si="91"/>
        <v>0</v>
      </c>
      <c r="I759" s="351">
        <f t="shared" si="94"/>
        <v>126.91415000000052</v>
      </c>
      <c r="J759" s="351">
        <f t="shared" si="92"/>
        <v>0</v>
      </c>
      <c r="K759" s="293">
        <f>SUM('Employee Salary Payroll Tax '!I761:K761)</f>
        <v>18460.239999999998</v>
      </c>
      <c r="L759" s="293">
        <f>'Employee Salary Payroll Tax '!H761</f>
        <v>0</v>
      </c>
      <c r="M759" s="293">
        <f t="shared" si="95"/>
        <v>3.637978807091713E-12</v>
      </c>
      <c r="N759" s="359">
        <f t="shared" si="96"/>
        <v>0</v>
      </c>
      <c r="O759" s="331"/>
      <c r="P759" s="61"/>
      <c r="Q759" s="294"/>
      <c r="R759" s="292"/>
      <c r="S759" s="303"/>
    </row>
    <row r="760" spans="1:19" s="36" customFormat="1" ht="14.4">
      <c r="A760" s="36">
        <f t="shared" si="93"/>
        <v>745</v>
      </c>
      <c r="B760" s="526"/>
      <c r="C760" s="36" t="str">
        <f>VLOOKUP('Employee Salary Payroll Tax '!B762,'Employee Salary Payroll Tax '!$D$1:$E$7,2,FALSE)</f>
        <v>NonUnion</v>
      </c>
      <c r="D760" s="61">
        <f t="shared" si="89"/>
        <v>2.98E-2</v>
      </c>
      <c r="E760" s="351">
        <f>'Employee Salary Payroll Tax '!N762</f>
        <v>0</v>
      </c>
      <c r="F760" s="351">
        <f t="shared" si="90"/>
        <v>0</v>
      </c>
      <c r="G760" s="352"/>
      <c r="H760" s="351">
        <f t="shared" si="91"/>
        <v>7000</v>
      </c>
      <c r="I760" s="351">
        <f t="shared" si="94"/>
        <v>0</v>
      </c>
      <c r="J760" s="351">
        <f t="shared" si="92"/>
        <v>0</v>
      </c>
      <c r="K760" s="293">
        <f>SUM('Employee Salary Payroll Tax '!I762:K762)</f>
        <v>304.94</v>
      </c>
      <c r="L760" s="293">
        <f>'Employee Salary Payroll Tax '!H762</f>
        <v>0</v>
      </c>
      <c r="M760" s="293">
        <f t="shared" si="95"/>
        <v>-304.94</v>
      </c>
      <c r="N760" s="359">
        <f t="shared" si="96"/>
        <v>0</v>
      </c>
      <c r="O760" s="331"/>
      <c r="P760" s="61"/>
      <c r="Q760" s="294"/>
      <c r="R760" s="292"/>
      <c r="S760" s="303"/>
    </row>
    <row r="761" spans="1:19" s="36" customFormat="1" ht="14.4">
      <c r="A761" s="36">
        <f t="shared" si="93"/>
        <v>746</v>
      </c>
      <c r="B761" s="526"/>
      <c r="C761" s="36" t="str">
        <f>VLOOKUP('Employee Salary Payroll Tax '!B763,'Employee Salary Payroll Tax '!$D$1:$E$7,2,FALSE)</f>
        <v>NonUnion</v>
      </c>
      <c r="D761" s="61">
        <f t="shared" si="89"/>
        <v>2.98E-2</v>
      </c>
      <c r="E761" s="351">
        <f>'Employee Salary Payroll Tax '!N763</f>
        <v>113011.66</v>
      </c>
      <c r="F761" s="351">
        <f t="shared" si="90"/>
        <v>116379.407468</v>
      </c>
      <c r="G761" s="352"/>
      <c r="H761" s="351">
        <f t="shared" si="91"/>
        <v>0</v>
      </c>
      <c r="I761" s="351">
        <f t="shared" si="94"/>
        <v>3367.7474680000014</v>
      </c>
      <c r="J761" s="351">
        <f t="shared" si="92"/>
        <v>0</v>
      </c>
      <c r="K761" s="293">
        <f>SUM('Employee Salary Payroll Tax '!I763:K763)</f>
        <v>113011.66</v>
      </c>
      <c r="L761" s="293">
        <f>'Employee Salary Payroll Tax '!H763</f>
        <v>0</v>
      </c>
      <c r="M761" s="293">
        <f t="shared" si="95"/>
        <v>0</v>
      </c>
      <c r="N761" s="359">
        <f t="shared" si="96"/>
        <v>0</v>
      </c>
      <c r="O761" s="331"/>
      <c r="P761" s="61"/>
      <c r="Q761" s="294"/>
      <c r="R761" s="292"/>
      <c r="S761" s="303"/>
    </row>
    <row r="762" spans="1:19" s="36" customFormat="1" ht="14.4">
      <c r="A762" s="36">
        <f t="shared" si="93"/>
        <v>747</v>
      </c>
      <c r="B762" s="526"/>
      <c r="C762" s="36" t="str">
        <f>VLOOKUP('Employee Salary Payroll Tax '!B764,'Employee Salary Payroll Tax '!$D$1:$E$7,2,FALSE)</f>
        <v>NonUnion</v>
      </c>
      <c r="D762" s="61">
        <f t="shared" si="89"/>
        <v>2.98E-2</v>
      </c>
      <c r="E762" s="351">
        <f>'Employee Salary Payroll Tax '!N764</f>
        <v>86560.94</v>
      </c>
      <c r="F762" s="351">
        <f t="shared" si="90"/>
        <v>89140.45601200001</v>
      </c>
      <c r="G762" s="352"/>
      <c r="H762" s="351">
        <f t="shared" si="91"/>
        <v>0</v>
      </c>
      <c r="I762" s="351">
        <f t="shared" si="94"/>
        <v>2579.5160120000073</v>
      </c>
      <c r="J762" s="351">
        <f t="shared" si="92"/>
        <v>0</v>
      </c>
      <c r="K762" s="293">
        <f>SUM('Employee Salary Payroll Tax '!I764:K764)</f>
        <v>86453.33</v>
      </c>
      <c r="L762" s="293">
        <f>'Employee Salary Payroll Tax '!H764</f>
        <v>64.05</v>
      </c>
      <c r="M762" s="293">
        <f t="shared" si="95"/>
        <v>43.560000000000585</v>
      </c>
      <c r="N762" s="359">
        <f t="shared" si="96"/>
        <v>0</v>
      </c>
      <c r="O762" s="331"/>
      <c r="P762" s="61"/>
      <c r="Q762" s="294"/>
      <c r="R762" s="292"/>
      <c r="S762" s="303"/>
    </row>
    <row r="763" spans="1:19" s="36" customFormat="1" ht="14.4">
      <c r="A763" s="36">
        <f t="shared" si="93"/>
        <v>748</v>
      </c>
      <c r="B763" s="526"/>
      <c r="C763" s="36" t="str">
        <f>VLOOKUP('Employee Salary Payroll Tax '!B765,'Employee Salary Payroll Tax '!$D$1:$E$7,2,FALSE)</f>
        <v>NonUnion</v>
      </c>
      <c r="D763" s="61">
        <f t="shared" si="89"/>
        <v>2.98E-2</v>
      </c>
      <c r="E763" s="351">
        <f>'Employee Salary Payroll Tax '!N765</f>
        <v>84270.87</v>
      </c>
      <c r="F763" s="351">
        <f t="shared" si="90"/>
        <v>86782.141925999997</v>
      </c>
      <c r="G763" s="352"/>
      <c r="H763" s="351">
        <f t="shared" si="91"/>
        <v>0</v>
      </c>
      <c r="I763" s="351">
        <f t="shared" si="94"/>
        <v>2511.2719260000013</v>
      </c>
      <c r="J763" s="351">
        <f t="shared" si="92"/>
        <v>0</v>
      </c>
      <c r="K763" s="293">
        <f>SUM('Employee Salary Payroll Tax '!I765:K765)</f>
        <v>-89.54</v>
      </c>
      <c r="L763" s="293">
        <f>'Employee Salary Payroll Tax '!H765</f>
        <v>83.88</v>
      </c>
      <c r="M763" s="293">
        <f t="shared" si="95"/>
        <v>84276.529999999984</v>
      </c>
      <c r="N763" s="359">
        <f t="shared" si="96"/>
        <v>0</v>
      </c>
      <c r="O763" s="331"/>
      <c r="P763" s="61"/>
      <c r="Q763" s="294"/>
      <c r="R763" s="292"/>
      <c r="S763" s="303"/>
    </row>
    <row r="764" spans="1:19" s="36" customFormat="1" ht="14.4">
      <c r="A764" s="36">
        <f t="shared" si="93"/>
        <v>749</v>
      </c>
      <c r="B764" s="526"/>
      <c r="C764" s="36" t="str">
        <f>VLOOKUP('Employee Salary Payroll Tax '!B766,'Employee Salary Payroll Tax '!$D$1:$E$7,2,FALSE)</f>
        <v>NonUnion</v>
      </c>
      <c r="D764" s="61">
        <f t="shared" si="89"/>
        <v>2.98E-2</v>
      </c>
      <c r="E764" s="351">
        <f>'Employee Salary Payroll Tax '!N766</f>
        <v>54165.13</v>
      </c>
      <c r="F764" s="351">
        <f t="shared" si="90"/>
        <v>55779.250873999998</v>
      </c>
      <c r="G764" s="352"/>
      <c r="H764" s="351">
        <f t="shared" si="91"/>
        <v>0</v>
      </c>
      <c r="I764" s="351">
        <f t="shared" si="94"/>
        <v>1614.1208740000002</v>
      </c>
      <c r="J764" s="351">
        <f t="shared" si="92"/>
        <v>0</v>
      </c>
      <c r="K764" s="293">
        <f>SUM('Employee Salary Payroll Tax '!I766:K766)</f>
        <v>38420.93</v>
      </c>
      <c r="L764" s="293">
        <f>'Employee Salary Payroll Tax '!H766</f>
        <v>0</v>
      </c>
      <c r="M764" s="293">
        <f t="shared" si="95"/>
        <v>15744.199999999997</v>
      </c>
      <c r="N764" s="359">
        <f t="shared" si="96"/>
        <v>0</v>
      </c>
      <c r="O764" s="331"/>
      <c r="P764" s="61"/>
      <c r="Q764" s="294"/>
      <c r="R764" s="292"/>
      <c r="S764" s="303"/>
    </row>
    <row r="765" spans="1:19" s="36" customFormat="1" ht="14.4">
      <c r="A765" s="36">
        <f t="shared" si="93"/>
        <v>750</v>
      </c>
      <c r="B765" s="526"/>
      <c r="C765" s="36" t="str">
        <f>VLOOKUP('Employee Salary Payroll Tax '!B767,'Employee Salary Payroll Tax '!$D$1:$E$7,2,FALSE)</f>
        <v>NonUnion</v>
      </c>
      <c r="D765" s="61">
        <f t="shared" si="89"/>
        <v>2.98E-2</v>
      </c>
      <c r="E765" s="351">
        <f>'Employee Salary Payroll Tax '!N767</f>
        <v>77245.55</v>
      </c>
      <c r="F765" s="351">
        <f t="shared" si="90"/>
        <v>79547.467390000005</v>
      </c>
      <c r="G765" s="352"/>
      <c r="H765" s="351">
        <f t="shared" si="91"/>
        <v>0</v>
      </c>
      <c r="I765" s="351">
        <f t="shared" si="94"/>
        <v>2301.9173900000023</v>
      </c>
      <c r="J765" s="351">
        <f t="shared" si="92"/>
        <v>0</v>
      </c>
      <c r="K765" s="293">
        <f>SUM('Employee Salary Payroll Tax '!I767:K767)</f>
        <v>19288.849999999999</v>
      </c>
      <c r="L765" s="293">
        <f>'Employee Salary Payroll Tax '!H767</f>
        <v>0</v>
      </c>
      <c r="M765" s="293">
        <f t="shared" si="95"/>
        <v>57956.700000000004</v>
      </c>
      <c r="N765" s="359">
        <f t="shared" si="96"/>
        <v>0</v>
      </c>
      <c r="O765" s="331"/>
      <c r="P765" s="61"/>
      <c r="Q765" s="294"/>
      <c r="R765" s="292"/>
      <c r="S765" s="303"/>
    </row>
    <row r="766" spans="1:19" s="36" customFormat="1" ht="14.4">
      <c r="A766" s="36">
        <f t="shared" si="93"/>
        <v>751</v>
      </c>
      <c r="B766" s="526"/>
      <c r="C766" s="36" t="str">
        <f>VLOOKUP('Employee Salary Payroll Tax '!B768,'Employee Salary Payroll Tax '!$D$1:$E$7,2,FALSE)</f>
        <v>NonUnion</v>
      </c>
      <c r="D766" s="61">
        <f t="shared" si="89"/>
        <v>2.98E-2</v>
      </c>
      <c r="E766" s="351">
        <f>'Employee Salary Payroll Tax '!N768</f>
        <v>95834.16</v>
      </c>
      <c r="F766" s="351">
        <f t="shared" si="90"/>
        <v>98690.017968000015</v>
      </c>
      <c r="G766" s="352"/>
      <c r="H766" s="351">
        <f t="shared" si="91"/>
        <v>0</v>
      </c>
      <c r="I766" s="351">
        <f t="shared" si="94"/>
        <v>2855.8579680000112</v>
      </c>
      <c r="J766" s="351">
        <f t="shared" si="92"/>
        <v>0</v>
      </c>
      <c r="K766" s="293">
        <f>SUM('Employee Salary Payroll Tax '!I768:K768)</f>
        <v>19592.600000000002</v>
      </c>
      <c r="L766" s="293">
        <f>'Employee Salary Payroll Tax '!H768</f>
        <v>0</v>
      </c>
      <c r="M766" s="293">
        <f t="shared" si="95"/>
        <v>76241.56</v>
      </c>
      <c r="N766" s="359">
        <f t="shared" si="96"/>
        <v>0</v>
      </c>
      <c r="O766" s="331"/>
      <c r="P766" s="61"/>
      <c r="Q766" s="294"/>
      <c r="R766" s="292"/>
      <c r="S766" s="303"/>
    </row>
    <row r="767" spans="1:19" s="36" customFormat="1" ht="14.4">
      <c r="A767" s="36">
        <f t="shared" si="93"/>
        <v>752</v>
      </c>
      <c r="B767" s="526"/>
      <c r="C767" s="36" t="str">
        <f>VLOOKUP('Employee Salary Payroll Tax '!B769,'Employee Salary Payroll Tax '!$D$1:$E$7,2,FALSE)</f>
        <v>IBEW</v>
      </c>
      <c r="D767" s="61">
        <f t="shared" si="89"/>
        <v>6.875E-3</v>
      </c>
      <c r="E767" s="351">
        <f>'Employee Salary Payroll Tax '!N769</f>
        <v>66409.95</v>
      </c>
      <c r="F767" s="351">
        <f t="shared" si="90"/>
        <v>66866.51840624999</v>
      </c>
      <c r="G767" s="352"/>
      <c r="H767" s="351">
        <f t="shared" si="91"/>
        <v>0</v>
      </c>
      <c r="I767" s="351">
        <f t="shared" si="94"/>
        <v>456.56840624999313</v>
      </c>
      <c r="J767" s="351">
        <f t="shared" si="92"/>
        <v>0</v>
      </c>
      <c r="K767" s="293">
        <f>SUM('Employee Salary Payroll Tax '!I769:K769)</f>
        <v>43149.5</v>
      </c>
      <c r="L767" s="293">
        <f>'Employee Salary Payroll Tax '!H769</f>
        <v>0</v>
      </c>
      <c r="M767" s="293">
        <f t="shared" si="95"/>
        <v>23260.449999999997</v>
      </c>
      <c r="N767" s="359">
        <f t="shared" si="96"/>
        <v>0</v>
      </c>
      <c r="O767" s="331"/>
      <c r="P767" s="61"/>
      <c r="Q767" s="294"/>
      <c r="R767" s="292"/>
      <c r="S767" s="303"/>
    </row>
    <row r="768" spans="1:19" s="36" customFormat="1" ht="14.4">
      <c r="A768" s="36">
        <f t="shared" si="93"/>
        <v>753</v>
      </c>
      <c r="B768" s="526"/>
      <c r="C768" s="36" t="str">
        <f>VLOOKUP('Employee Salary Payroll Tax '!B770,'Employee Salary Payroll Tax '!$D$1:$E$7,2,FALSE)</f>
        <v>NonUnion</v>
      </c>
      <c r="D768" s="61">
        <f t="shared" si="89"/>
        <v>2.98E-2</v>
      </c>
      <c r="E768" s="351">
        <f>'Employee Salary Payroll Tax '!N770</f>
        <v>57429.93</v>
      </c>
      <c r="F768" s="351">
        <f t="shared" si="90"/>
        <v>59141.341914000004</v>
      </c>
      <c r="G768" s="352"/>
      <c r="H768" s="351">
        <f t="shared" si="91"/>
        <v>0</v>
      </c>
      <c r="I768" s="351">
        <f t="shared" si="94"/>
        <v>1711.4119140000039</v>
      </c>
      <c r="J768" s="351">
        <f t="shared" si="92"/>
        <v>0</v>
      </c>
      <c r="K768" s="293">
        <f>SUM('Employee Salary Payroll Tax '!I770:K770)</f>
        <v>23394.1</v>
      </c>
      <c r="L768" s="293">
        <f>'Employee Salary Payroll Tax '!H770</f>
        <v>0</v>
      </c>
      <c r="M768" s="293">
        <f t="shared" si="95"/>
        <v>34035.83</v>
      </c>
      <c r="N768" s="359">
        <f t="shared" si="96"/>
        <v>0</v>
      </c>
      <c r="O768" s="331"/>
      <c r="P768" s="61"/>
      <c r="Q768" s="294"/>
      <c r="R768" s="292"/>
      <c r="S768" s="303"/>
    </row>
    <row r="769" spans="1:19" s="36" customFormat="1" ht="14.4">
      <c r="A769" s="36">
        <f t="shared" si="93"/>
        <v>754</v>
      </c>
      <c r="B769" s="526"/>
      <c r="C769" s="36" t="str">
        <f>VLOOKUP('Employee Salary Payroll Tax '!B771,'Employee Salary Payroll Tax '!$D$1:$E$7,2,FALSE)</f>
        <v>IBEW</v>
      </c>
      <c r="D769" s="61">
        <f t="shared" si="89"/>
        <v>6.875E-3</v>
      </c>
      <c r="E769" s="351">
        <f>'Employee Salary Payroll Tax '!N771</f>
        <v>51913.29</v>
      </c>
      <c r="F769" s="351">
        <f t="shared" si="90"/>
        <v>52270.193868750001</v>
      </c>
      <c r="G769" s="352"/>
      <c r="H769" s="351">
        <f t="shared" si="91"/>
        <v>0</v>
      </c>
      <c r="I769" s="351">
        <f t="shared" si="94"/>
        <v>356.90386874999967</v>
      </c>
      <c r="J769" s="351">
        <f t="shared" si="92"/>
        <v>0</v>
      </c>
      <c r="K769" s="293">
        <f>SUM('Employee Salary Payroll Tax '!I771:K771)</f>
        <v>43852.43</v>
      </c>
      <c r="L769" s="293">
        <f>'Employee Salary Payroll Tax '!H771</f>
        <v>0</v>
      </c>
      <c r="M769" s="293">
        <f t="shared" si="95"/>
        <v>8060.8600000000006</v>
      </c>
      <c r="N769" s="359">
        <f t="shared" si="96"/>
        <v>0</v>
      </c>
      <c r="O769" s="331"/>
      <c r="P769" s="61"/>
      <c r="Q769" s="294"/>
      <c r="R769" s="292"/>
      <c r="S769" s="303"/>
    </row>
    <row r="770" spans="1:19" s="36" customFormat="1" ht="14.4">
      <c r="A770" s="36">
        <f t="shared" si="93"/>
        <v>755</v>
      </c>
      <c r="B770" s="526"/>
      <c r="C770" s="36" t="str">
        <f>VLOOKUP('Employee Salary Payroll Tax '!B772,'Employee Salary Payroll Tax '!$D$1:$E$7,2,FALSE)</f>
        <v>NonUnion</v>
      </c>
      <c r="D770" s="61">
        <f t="shared" si="89"/>
        <v>2.98E-2</v>
      </c>
      <c r="E770" s="351">
        <f>'Employee Salary Payroll Tax '!N772</f>
        <v>93540.68</v>
      </c>
      <c r="F770" s="351">
        <f t="shared" si="90"/>
        <v>96328.192263999998</v>
      </c>
      <c r="G770" s="352"/>
      <c r="H770" s="351">
        <f t="shared" si="91"/>
        <v>0</v>
      </c>
      <c r="I770" s="351">
        <f t="shared" si="94"/>
        <v>2787.5122640000045</v>
      </c>
      <c r="J770" s="351">
        <f t="shared" si="92"/>
        <v>0</v>
      </c>
      <c r="K770" s="293">
        <f>SUM('Employee Salary Payroll Tax '!I772:K772)</f>
        <v>4179.32</v>
      </c>
      <c r="L770" s="293">
        <f>'Employee Salary Payroll Tax '!H772</f>
        <v>0</v>
      </c>
      <c r="M770" s="293">
        <f t="shared" si="95"/>
        <v>89361.359999999986</v>
      </c>
      <c r="N770" s="359">
        <f t="shared" si="96"/>
        <v>0</v>
      </c>
      <c r="O770" s="331"/>
      <c r="P770" s="61"/>
      <c r="Q770" s="294"/>
      <c r="R770" s="292"/>
      <c r="S770" s="303"/>
    </row>
    <row r="771" spans="1:19" s="36" customFormat="1" ht="14.4">
      <c r="A771" s="36">
        <f t="shared" si="93"/>
        <v>756</v>
      </c>
      <c r="B771" s="526"/>
      <c r="C771" s="36" t="str">
        <f>VLOOKUP('Employee Salary Payroll Tax '!B773,'Employee Salary Payroll Tax '!$D$1:$E$7,2,FALSE)</f>
        <v>NonUnion</v>
      </c>
      <c r="D771" s="61">
        <f t="shared" si="89"/>
        <v>2.98E-2</v>
      </c>
      <c r="E771" s="351">
        <f>'Employee Salary Payroll Tax '!N773</f>
        <v>49544.17</v>
      </c>
      <c r="F771" s="351">
        <f t="shared" si="90"/>
        <v>51020.586265999998</v>
      </c>
      <c r="G771" s="352"/>
      <c r="H771" s="351">
        <f t="shared" si="91"/>
        <v>0</v>
      </c>
      <c r="I771" s="351">
        <f t="shared" si="94"/>
        <v>1476.4162660000002</v>
      </c>
      <c r="J771" s="351">
        <f t="shared" si="92"/>
        <v>0</v>
      </c>
      <c r="K771" s="293">
        <f>SUM('Employee Salary Payroll Tax '!I773:K773)</f>
        <v>157.48999999999998</v>
      </c>
      <c r="L771" s="293">
        <f>'Employee Salary Payroll Tax '!H773</f>
        <v>0</v>
      </c>
      <c r="M771" s="293">
        <f t="shared" si="95"/>
        <v>49386.68</v>
      </c>
      <c r="N771" s="359">
        <f t="shared" si="96"/>
        <v>0</v>
      </c>
      <c r="O771" s="331"/>
      <c r="P771" s="61"/>
      <c r="Q771" s="294"/>
      <c r="R771" s="292"/>
      <c r="S771" s="303"/>
    </row>
    <row r="772" spans="1:19" s="36" customFormat="1" ht="14.4">
      <c r="A772" s="36">
        <f t="shared" si="93"/>
        <v>757</v>
      </c>
      <c r="B772" s="526"/>
      <c r="C772" s="36" t="str">
        <f>VLOOKUP('Employee Salary Payroll Tax '!B774,'Employee Salary Payroll Tax '!$D$1:$E$7,2,FALSE)</f>
        <v>NonUnion</v>
      </c>
      <c r="D772" s="61">
        <f t="shared" si="89"/>
        <v>2.98E-2</v>
      </c>
      <c r="E772" s="351">
        <f>'Employee Salary Payroll Tax '!N774</f>
        <v>105383.66</v>
      </c>
      <c r="F772" s="351">
        <f t="shared" si="90"/>
        <v>108524.093068</v>
      </c>
      <c r="G772" s="352"/>
      <c r="H772" s="351">
        <f t="shared" si="91"/>
        <v>0</v>
      </c>
      <c r="I772" s="351">
        <f t="shared" si="94"/>
        <v>3140.4330679999985</v>
      </c>
      <c r="J772" s="351">
        <f t="shared" si="92"/>
        <v>0</v>
      </c>
      <c r="K772" s="293">
        <f>SUM('Employee Salary Payroll Tax '!I774:K774)</f>
        <v>20626.39</v>
      </c>
      <c r="L772" s="293">
        <f>'Employee Salary Payroll Tax '!H774</f>
        <v>0</v>
      </c>
      <c r="M772" s="293">
        <f t="shared" si="95"/>
        <v>84757.27</v>
      </c>
      <c r="N772" s="359">
        <f t="shared" si="96"/>
        <v>0</v>
      </c>
      <c r="O772" s="331"/>
      <c r="P772" s="61"/>
      <c r="Q772" s="294"/>
      <c r="R772" s="292"/>
      <c r="S772" s="303"/>
    </row>
    <row r="773" spans="1:19" s="36" customFormat="1" ht="14.4">
      <c r="A773" s="36">
        <f t="shared" si="93"/>
        <v>758</v>
      </c>
      <c r="B773" s="526"/>
      <c r="C773" s="36" t="str">
        <f>VLOOKUP('Employee Salary Payroll Tax '!B775,'Employee Salary Payroll Tax '!$D$1:$E$7,2,FALSE)</f>
        <v>NonUnion</v>
      </c>
      <c r="D773" s="61">
        <f t="shared" si="89"/>
        <v>2.98E-2</v>
      </c>
      <c r="E773" s="351">
        <f>'Employee Salary Payroll Tax '!N775</f>
        <v>60409.13</v>
      </c>
      <c r="F773" s="351">
        <f t="shared" si="90"/>
        <v>62209.322074000003</v>
      </c>
      <c r="G773" s="352"/>
      <c r="H773" s="351">
        <f t="shared" si="91"/>
        <v>0</v>
      </c>
      <c r="I773" s="351">
        <f t="shared" si="94"/>
        <v>1800.192074000006</v>
      </c>
      <c r="J773" s="351">
        <f t="shared" si="92"/>
        <v>0</v>
      </c>
      <c r="K773" s="293">
        <f>SUM('Employee Salary Payroll Tax '!I775:K775)</f>
        <v>18339.400000000001</v>
      </c>
      <c r="L773" s="293">
        <f>'Employee Salary Payroll Tax '!H775</f>
        <v>0</v>
      </c>
      <c r="M773" s="293">
        <f t="shared" si="95"/>
        <v>42069.729999999996</v>
      </c>
      <c r="N773" s="359">
        <f t="shared" si="96"/>
        <v>0</v>
      </c>
      <c r="O773" s="331"/>
      <c r="P773" s="61"/>
      <c r="Q773" s="294"/>
      <c r="R773" s="292"/>
      <c r="S773" s="303"/>
    </row>
    <row r="774" spans="1:19" s="36" customFormat="1" ht="14.4">
      <c r="A774" s="36">
        <f t="shared" si="93"/>
        <v>759</v>
      </c>
      <c r="B774" s="526"/>
      <c r="C774" s="36" t="str">
        <f>VLOOKUP('Employee Salary Payroll Tax '!B776,'Employee Salary Payroll Tax '!$D$1:$E$7,2,FALSE)</f>
        <v>NonUnion</v>
      </c>
      <c r="D774" s="61">
        <f t="shared" si="89"/>
        <v>2.98E-2</v>
      </c>
      <c r="E774" s="351">
        <f>'Employee Salary Payroll Tax '!N776</f>
        <v>121466.52</v>
      </c>
      <c r="F774" s="351">
        <f t="shared" si="90"/>
        <v>125086.22229600001</v>
      </c>
      <c r="G774" s="352"/>
      <c r="H774" s="351">
        <f t="shared" si="91"/>
        <v>0</v>
      </c>
      <c r="I774" s="351">
        <f t="shared" si="94"/>
        <v>3619.7022960000031</v>
      </c>
      <c r="J774" s="351">
        <f t="shared" si="92"/>
        <v>0</v>
      </c>
      <c r="K774" s="293">
        <f>SUM('Employee Salary Payroll Tax '!I776:K776)</f>
        <v>121466.52</v>
      </c>
      <c r="L774" s="293">
        <f>'Employee Salary Payroll Tax '!H776</f>
        <v>0</v>
      </c>
      <c r="M774" s="293">
        <f t="shared" si="95"/>
        <v>0</v>
      </c>
      <c r="N774" s="359">
        <f t="shared" si="96"/>
        <v>0</v>
      </c>
      <c r="O774" s="331"/>
      <c r="P774" s="61"/>
      <c r="Q774" s="294"/>
      <c r="R774" s="292"/>
      <c r="S774" s="303"/>
    </row>
    <row r="775" spans="1:19" s="36" customFormat="1" ht="14.4">
      <c r="A775" s="36">
        <f t="shared" si="93"/>
        <v>760</v>
      </c>
      <c r="B775" s="526"/>
      <c r="C775" s="36" t="str">
        <f>VLOOKUP('Employee Salary Payroll Tax '!B777,'Employee Salary Payroll Tax '!$D$1:$E$7,2,FALSE)</f>
        <v>IBEW</v>
      </c>
      <c r="D775" s="61">
        <f t="shared" si="89"/>
        <v>6.875E-3</v>
      </c>
      <c r="E775" s="351">
        <f>'Employee Salary Payroll Tax '!N777</f>
        <v>3531</v>
      </c>
      <c r="F775" s="351">
        <f t="shared" si="90"/>
        <v>3555.2756249999998</v>
      </c>
      <c r="G775" s="352"/>
      <c r="H775" s="351">
        <f t="shared" si="91"/>
        <v>3469</v>
      </c>
      <c r="I775" s="351">
        <f t="shared" si="94"/>
        <v>24.275624999999764</v>
      </c>
      <c r="J775" s="351">
        <f t="shared" si="92"/>
        <v>0.14565374999999858</v>
      </c>
      <c r="K775" s="293">
        <f>SUM('Employee Salary Payroll Tax '!I777:K777)</f>
        <v>3210.03</v>
      </c>
      <c r="L775" s="293">
        <f>'Employee Salary Payroll Tax '!H777</f>
        <v>0</v>
      </c>
      <c r="M775" s="293">
        <f t="shared" si="95"/>
        <v>320.9699999999998</v>
      </c>
      <c r="N775" s="359">
        <f t="shared" si="96"/>
        <v>0.13241373746249838</v>
      </c>
      <c r="O775" s="331"/>
      <c r="P775" s="61"/>
      <c r="Q775" s="294"/>
      <c r="R775" s="292"/>
      <c r="S775" s="303"/>
    </row>
    <row r="776" spans="1:19" s="36" customFormat="1" ht="14.4">
      <c r="A776" s="36">
        <f t="shared" si="93"/>
        <v>761</v>
      </c>
      <c r="B776" s="526"/>
      <c r="C776" s="36" t="str">
        <f>VLOOKUP('Employee Salary Payroll Tax '!B778,'Employee Salary Payroll Tax '!$D$1:$E$7,2,FALSE)</f>
        <v>IBEW</v>
      </c>
      <c r="D776" s="61">
        <f t="shared" si="89"/>
        <v>6.875E-3</v>
      </c>
      <c r="E776" s="351">
        <f>'Employee Salary Payroll Tax '!N778</f>
        <v>103336.36</v>
      </c>
      <c r="F776" s="351">
        <f t="shared" si="90"/>
        <v>104046.797475</v>
      </c>
      <c r="G776" s="352"/>
      <c r="H776" s="351">
        <f t="shared" si="91"/>
        <v>0</v>
      </c>
      <c r="I776" s="351">
        <f t="shared" si="94"/>
        <v>710.43747499999881</v>
      </c>
      <c r="J776" s="351">
        <f t="shared" si="92"/>
        <v>0</v>
      </c>
      <c r="K776" s="293">
        <f>SUM('Employee Salary Payroll Tax '!I778:K778)</f>
        <v>100151.67999999999</v>
      </c>
      <c r="L776" s="293">
        <f>'Employee Salary Payroll Tax '!H778</f>
        <v>0</v>
      </c>
      <c r="M776" s="293">
        <f t="shared" si="95"/>
        <v>3184.6800000000076</v>
      </c>
      <c r="N776" s="359">
        <f t="shared" si="96"/>
        <v>0</v>
      </c>
      <c r="O776" s="331"/>
      <c r="P776" s="61"/>
      <c r="Q776" s="294"/>
      <c r="R776" s="292"/>
      <c r="S776" s="303"/>
    </row>
    <row r="777" spans="1:19" s="36" customFormat="1" ht="14.4">
      <c r="A777" s="36">
        <f t="shared" si="93"/>
        <v>762</v>
      </c>
      <c r="B777" s="526"/>
      <c r="C777" s="36" t="str">
        <f>VLOOKUP('Employee Salary Payroll Tax '!B779,'Employee Salary Payroll Tax '!$D$1:$E$7,2,FALSE)</f>
        <v>NonUnion</v>
      </c>
      <c r="D777" s="61">
        <f t="shared" si="89"/>
        <v>2.98E-2</v>
      </c>
      <c r="E777" s="351">
        <f>'Employee Salary Payroll Tax '!N779</f>
        <v>65457.35</v>
      </c>
      <c r="F777" s="351">
        <f t="shared" si="90"/>
        <v>67407.979030000002</v>
      </c>
      <c r="G777" s="352"/>
      <c r="H777" s="351">
        <f t="shared" si="91"/>
        <v>0</v>
      </c>
      <c r="I777" s="351">
        <f t="shared" si="94"/>
        <v>1950.6290300000037</v>
      </c>
      <c r="J777" s="351">
        <f t="shared" si="92"/>
        <v>0</v>
      </c>
      <c r="K777" s="293">
        <f>SUM('Employee Salary Payroll Tax '!I779:K779)</f>
        <v>2705.7200000000003</v>
      </c>
      <c r="L777" s="293">
        <f>'Employee Salary Payroll Tax '!H779</f>
        <v>0</v>
      </c>
      <c r="M777" s="293">
        <f t="shared" si="95"/>
        <v>62751.63</v>
      </c>
      <c r="N777" s="359">
        <f t="shared" si="96"/>
        <v>0</v>
      </c>
      <c r="O777" s="331"/>
      <c r="P777" s="61"/>
      <c r="Q777" s="294"/>
      <c r="R777" s="292"/>
      <c r="S777" s="303"/>
    </row>
    <row r="778" spans="1:19" s="36" customFormat="1" ht="14.4">
      <c r="A778" s="36">
        <f t="shared" si="93"/>
        <v>763</v>
      </c>
      <c r="B778" s="526"/>
      <c r="C778" s="36" t="str">
        <f>VLOOKUP('Employee Salary Payroll Tax '!B780,'Employee Salary Payroll Tax '!$D$1:$E$7,2,FALSE)</f>
        <v>IBEW</v>
      </c>
      <c r="D778" s="61">
        <f t="shared" si="89"/>
        <v>6.875E-3</v>
      </c>
      <c r="E778" s="351">
        <f>'Employee Salary Payroll Tax '!N780</f>
        <v>10252.530000000001</v>
      </c>
      <c r="F778" s="351">
        <f t="shared" si="90"/>
        <v>10323.016143750001</v>
      </c>
      <c r="G778" s="352"/>
      <c r="H778" s="351">
        <f t="shared" si="91"/>
        <v>0</v>
      </c>
      <c r="I778" s="351">
        <f t="shared" si="94"/>
        <v>70.486143750000338</v>
      </c>
      <c r="J778" s="351">
        <f t="shared" si="92"/>
        <v>0</v>
      </c>
      <c r="K778" s="293">
        <f>SUM('Employee Salary Payroll Tax '!I780:K780)</f>
        <v>440.92</v>
      </c>
      <c r="L778" s="293">
        <f>'Employee Salary Payroll Tax '!H780</f>
        <v>0</v>
      </c>
      <c r="M778" s="293">
        <f t="shared" si="95"/>
        <v>9811.61</v>
      </c>
      <c r="N778" s="359">
        <f t="shared" si="96"/>
        <v>0</v>
      </c>
      <c r="O778" s="331"/>
      <c r="P778" s="61"/>
      <c r="Q778" s="294"/>
      <c r="R778" s="292"/>
      <c r="S778" s="303"/>
    </row>
    <row r="779" spans="1:19" s="36" customFormat="1" ht="14.4">
      <c r="A779" s="36">
        <f t="shared" si="93"/>
        <v>764</v>
      </c>
      <c r="B779" s="526"/>
      <c r="C779" s="36" t="str">
        <f>VLOOKUP('Employee Salary Payroll Tax '!B781,'Employee Salary Payroll Tax '!$D$1:$E$7,2,FALSE)</f>
        <v>IBEW</v>
      </c>
      <c r="D779" s="61">
        <f t="shared" si="89"/>
        <v>6.875E-3</v>
      </c>
      <c r="E779" s="351">
        <f>'Employee Salary Payroll Tax '!N781</f>
        <v>90594.77</v>
      </c>
      <c r="F779" s="351">
        <f t="shared" si="90"/>
        <v>91217.609043749995</v>
      </c>
      <c r="G779" s="352"/>
      <c r="H779" s="351">
        <f t="shared" si="91"/>
        <v>0</v>
      </c>
      <c r="I779" s="351">
        <f t="shared" si="94"/>
        <v>622.83904374999111</v>
      </c>
      <c r="J779" s="351">
        <f t="shared" si="92"/>
        <v>0</v>
      </c>
      <c r="K779" s="293">
        <f>SUM('Employee Salary Payroll Tax '!I781:K781)</f>
        <v>74667.44</v>
      </c>
      <c r="L779" s="293">
        <f>'Employee Salary Payroll Tax '!H781</f>
        <v>0</v>
      </c>
      <c r="M779" s="293">
        <f t="shared" si="95"/>
        <v>15927.330000000002</v>
      </c>
      <c r="N779" s="359">
        <f t="shared" si="96"/>
        <v>0</v>
      </c>
      <c r="O779" s="331"/>
      <c r="P779" s="61"/>
      <c r="Q779" s="294"/>
      <c r="R779" s="292"/>
      <c r="S779" s="303"/>
    </row>
    <row r="780" spans="1:19" s="36" customFormat="1" ht="14.4">
      <c r="A780" s="36">
        <f t="shared" si="93"/>
        <v>765</v>
      </c>
      <c r="B780" s="526"/>
      <c r="C780" s="36" t="str">
        <f>VLOOKUP('Employee Salary Payroll Tax '!B782,'Employee Salary Payroll Tax '!$D$1:$E$7,2,FALSE)</f>
        <v>IBEW</v>
      </c>
      <c r="D780" s="61">
        <f t="shared" si="89"/>
        <v>6.875E-3</v>
      </c>
      <c r="E780" s="351">
        <f>'Employee Salary Payroll Tax '!N782</f>
        <v>56971.74</v>
      </c>
      <c r="F780" s="351">
        <f t="shared" si="90"/>
        <v>57363.420712499996</v>
      </c>
      <c r="G780" s="352"/>
      <c r="H780" s="351">
        <f t="shared" si="91"/>
        <v>0</v>
      </c>
      <c r="I780" s="351">
        <f t="shared" si="94"/>
        <v>391.68071249999775</v>
      </c>
      <c r="J780" s="351">
        <f t="shared" si="92"/>
        <v>0</v>
      </c>
      <c r="K780" s="293">
        <f>SUM('Employee Salary Payroll Tax '!I782:K782)</f>
        <v>56591.729999999996</v>
      </c>
      <c r="L780" s="293">
        <f>'Employee Salary Payroll Tax '!H782</f>
        <v>0</v>
      </c>
      <c r="M780" s="293">
        <f t="shared" si="95"/>
        <v>380.01000000000204</v>
      </c>
      <c r="N780" s="359">
        <f t="shared" si="96"/>
        <v>0</v>
      </c>
      <c r="O780" s="331"/>
      <c r="P780" s="61"/>
      <c r="Q780" s="294"/>
      <c r="R780" s="292"/>
      <c r="S780" s="303"/>
    </row>
    <row r="781" spans="1:19" s="36" customFormat="1" ht="14.4">
      <c r="A781" s="36">
        <f t="shared" si="93"/>
        <v>766</v>
      </c>
      <c r="B781" s="526"/>
      <c r="C781" s="36" t="str">
        <f>VLOOKUP('Employee Salary Payroll Tax '!B783,'Employee Salary Payroll Tax '!$D$1:$E$7,2,FALSE)</f>
        <v>IBEW</v>
      </c>
      <c r="D781" s="61">
        <f t="shared" si="89"/>
        <v>6.875E-3</v>
      </c>
      <c r="E781" s="351">
        <f>'Employee Salary Payroll Tax '!N783</f>
        <v>16495.38</v>
      </c>
      <c r="F781" s="351">
        <f t="shared" si="90"/>
        <v>16608.785737500002</v>
      </c>
      <c r="G781" s="352"/>
      <c r="H781" s="351">
        <f t="shared" si="91"/>
        <v>0</v>
      </c>
      <c r="I781" s="351">
        <f t="shared" si="94"/>
        <v>113.40573750000112</v>
      </c>
      <c r="J781" s="351">
        <f t="shared" si="92"/>
        <v>0</v>
      </c>
      <c r="K781" s="293">
        <f>SUM('Employee Salary Payroll Tax '!I783:K783)</f>
        <v>16495.38</v>
      </c>
      <c r="L781" s="293">
        <f>'Employee Salary Payroll Tax '!H783</f>
        <v>0</v>
      </c>
      <c r="M781" s="293">
        <f t="shared" si="95"/>
        <v>0</v>
      </c>
      <c r="N781" s="359">
        <f t="shared" si="96"/>
        <v>0</v>
      </c>
      <c r="O781" s="331"/>
      <c r="P781" s="61"/>
      <c r="Q781" s="294"/>
      <c r="R781" s="292"/>
      <c r="S781" s="303"/>
    </row>
    <row r="782" spans="1:19" s="36" customFormat="1" ht="14.4">
      <c r="A782" s="36">
        <f t="shared" si="93"/>
        <v>767</v>
      </c>
      <c r="B782" s="526"/>
      <c r="C782" s="36" t="str">
        <f>VLOOKUP('Employee Salary Payroll Tax '!B784,'Employee Salary Payroll Tax '!$D$1:$E$7,2,FALSE)</f>
        <v>NonUnion</v>
      </c>
      <c r="D782" s="61">
        <f t="shared" si="89"/>
        <v>2.98E-2</v>
      </c>
      <c r="E782" s="351">
        <f>'Employee Salary Payroll Tax '!N784</f>
        <v>56422.99</v>
      </c>
      <c r="F782" s="351">
        <f t="shared" si="90"/>
        <v>58104.395102000002</v>
      </c>
      <c r="G782" s="352"/>
      <c r="H782" s="351">
        <f t="shared" si="91"/>
        <v>0</v>
      </c>
      <c r="I782" s="351">
        <f t="shared" si="94"/>
        <v>1681.4051020000043</v>
      </c>
      <c r="J782" s="351">
        <f t="shared" si="92"/>
        <v>0</v>
      </c>
      <c r="K782" s="293">
        <f>SUM('Employee Salary Payroll Tax '!I784:K784)</f>
        <v>11707.57</v>
      </c>
      <c r="L782" s="293">
        <f>'Employee Salary Payroll Tax '!H784</f>
        <v>0</v>
      </c>
      <c r="M782" s="293">
        <f t="shared" si="95"/>
        <v>44715.42</v>
      </c>
      <c r="N782" s="359">
        <f t="shared" si="96"/>
        <v>0</v>
      </c>
      <c r="O782" s="331"/>
      <c r="P782" s="61"/>
      <c r="Q782" s="294"/>
      <c r="R782" s="292"/>
      <c r="S782" s="303"/>
    </row>
    <row r="783" spans="1:19" s="36" customFormat="1" ht="14.4">
      <c r="A783" s="36">
        <f t="shared" si="93"/>
        <v>768</v>
      </c>
      <c r="B783" s="526"/>
      <c r="C783" s="36" t="str">
        <f>VLOOKUP('Employee Salary Payroll Tax '!B785,'Employee Salary Payroll Tax '!$D$1:$E$7,2,FALSE)</f>
        <v>NonUnion</v>
      </c>
      <c r="D783" s="61">
        <f t="shared" si="89"/>
        <v>2.98E-2</v>
      </c>
      <c r="E783" s="351">
        <f>'Employee Salary Payroll Tax '!N785</f>
        <v>61887.199999999997</v>
      </c>
      <c r="F783" s="351">
        <f t="shared" si="90"/>
        <v>63731.438560000002</v>
      </c>
      <c r="G783" s="352"/>
      <c r="H783" s="351">
        <f t="shared" si="91"/>
        <v>0</v>
      </c>
      <c r="I783" s="351">
        <f t="shared" si="94"/>
        <v>1844.2385600000052</v>
      </c>
      <c r="J783" s="351">
        <f t="shared" si="92"/>
        <v>0</v>
      </c>
      <c r="K783" s="293">
        <f>SUM('Employee Salary Payroll Tax '!I785:K785)</f>
        <v>58997.96</v>
      </c>
      <c r="L783" s="293">
        <f>'Employee Salary Payroll Tax '!H785</f>
        <v>0</v>
      </c>
      <c r="M783" s="293">
        <f t="shared" si="95"/>
        <v>2889.239999999998</v>
      </c>
      <c r="N783" s="359">
        <f t="shared" si="96"/>
        <v>0</v>
      </c>
      <c r="O783" s="331"/>
      <c r="P783" s="61"/>
      <c r="Q783" s="294"/>
      <c r="R783" s="292"/>
      <c r="S783" s="303"/>
    </row>
    <row r="784" spans="1:19" s="36" customFormat="1" ht="14.4">
      <c r="A784" s="36">
        <f t="shared" si="93"/>
        <v>769</v>
      </c>
      <c r="B784" s="526"/>
      <c r="C784" s="36" t="str">
        <f>VLOOKUP('Employee Salary Payroll Tax '!B786,'Employee Salary Payroll Tax '!$D$1:$E$7,2,FALSE)</f>
        <v>NonUnion</v>
      </c>
      <c r="D784" s="61">
        <f t="shared" ref="D784:D847" si="97">VLOOKUP(C784,C$9:D$12,2)</f>
        <v>2.98E-2</v>
      </c>
      <c r="E784" s="351">
        <f>'Employee Salary Payroll Tax '!N786</f>
        <v>60148.480000000003</v>
      </c>
      <c r="F784" s="351">
        <f t="shared" ref="F784:F847" si="98">E784*(1+D784)</f>
        <v>61940.904704000008</v>
      </c>
      <c r="G784" s="352"/>
      <c r="H784" s="351">
        <f t="shared" ref="H784:H847" si="99">IF(E784&gt;$H$12,0,$H$12-E784)</f>
        <v>0</v>
      </c>
      <c r="I784" s="351">
        <f t="shared" si="94"/>
        <v>1792.4247040000046</v>
      </c>
      <c r="J784" s="351">
        <f t="shared" ref="J784:J847" si="100">IF(H784&gt;I784,I784*$J$12,H784*$J$12)</f>
        <v>0</v>
      </c>
      <c r="K784" s="293">
        <f>SUM('Employee Salary Payroll Tax '!I786:K786)</f>
        <v>60148.479999999996</v>
      </c>
      <c r="L784" s="293">
        <f>'Employee Salary Payroll Tax '!H786</f>
        <v>0</v>
      </c>
      <c r="M784" s="293">
        <f t="shared" si="95"/>
        <v>7.2759576141834259E-12</v>
      </c>
      <c r="N784" s="359">
        <f t="shared" si="96"/>
        <v>0</v>
      </c>
      <c r="O784" s="331"/>
      <c r="P784" s="61"/>
      <c r="Q784" s="294"/>
      <c r="R784" s="292"/>
      <c r="S784" s="303"/>
    </row>
    <row r="785" spans="1:19" s="36" customFormat="1" ht="14.4">
      <c r="A785" s="36">
        <f t="shared" ref="A785:A848" si="101">+A784+1</f>
        <v>770</v>
      </c>
      <c r="B785" s="526"/>
      <c r="C785" s="36" t="str">
        <f>VLOOKUP('Employee Salary Payroll Tax '!B787,'Employee Salary Payroll Tax '!$D$1:$E$7,2,FALSE)</f>
        <v>NonUnion</v>
      </c>
      <c r="D785" s="61">
        <f t="shared" si="97"/>
        <v>2.98E-2</v>
      </c>
      <c r="E785" s="351">
        <f>'Employee Salary Payroll Tax '!N787</f>
        <v>75357.16</v>
      </c>
      <c r="F785" s="351">
        <f t="shared" si="98"/>
        <v>77602.803368000008</v>
      </c>
      <c r="G785" s="352"/>
      <c r="H785" s="351">
        <f t="shared" si="99"/>
        <v>0</v>
      </c>
      <c r="I785" s="351">
        <f t="shared" ref="I785:I848" si="102">F785-E785</f>
        <v>2245.6433680000046</v>
      </c>
      <c r="J785" s="351">
        <f t="shared" si="100"/>
        <v>0</v>
      </c>
      <c r="K785" s="293">
        <f>SUM('Employee Salary Payroll Tax '!I787:K787)</f>
        <v>38503.85</v>
      </c>
      <c r="L785" s="293">
        <f>'Employee Salary Payroll Tax '!H787</f>
        <v>0</v>
      </c>
      <c r="M785" s="293">
        <f t="shared" ref="M785:M848" si="103">E785-K785-L785</f>
        <v>36853.310000000005</v>
      </c>
      <c r="N785" s="359">
        <f t="shared" ref="N785:N848" si="104">J785*K785/(SUM(K785:M785)+0.000001)</f>
        <v>0</v>
      </c>
      <c r="O785" s="331"/>
      <c r="P785" s="61"/>
      <c r="Q785" s="294"/>
      <c r="R785" s="292"/>
      <c r="S785" s="303"/>
    </row>
    <row r="786" spans="1:19" s="36" customFormat="1" ht="14.4">
      <c r="A786" s="36">
        <f t="shared" si="101"/>
        <v>771</v>
      </c>
      <c r="B786" s="526"/>
      <c r="C786" s="36" t="str">
        <f>VLOOKUP('Employee Salary Payroll Tax '!B788,'Employee Salary Payroll Tax '!$D$1:$E$7,2,FALSE)</f>
        <v>IBEW</v>
      </c>
      <c r="D786" s="61">
        <f t="shared" si="97"/>
        <v>6.875E-3</v>
      </c>
      <c r="E786" s="351">
        <f>'Employee Salary Payroll Tax '!N788</f>
        <v>38803.870000000003</v>
      </c>
      <c r="F786" s="351">
        <f t="shared" si="98"/>
        <v>39070.646606250004</v>
      </c>
      <c r="G786" s="352"/>
      <c r="H786" s="351">
        <f t="shared" si="99"/>
        <v>0</v>
      </c>
      <c r="I786" s="351">
        <f t="shared" si="102"/>
        <v>266.77660625000135</v>
      </c>
      <c r="J786" s="351">
        <f t="shared" si="100"/>
        <v>0</v>
      </c>
      <c r="K786" s="293">
        <f>SUM('Employee Salary Payroll Tax '!I788:K788)</f>
        <v>38803.869999999995</v>
      </c>
      <c r="L786" s="293">
        <f>'Employee Salary Payroll Tax '!H788</f>
        <v>0</v>
      </c>
      <c r="M786" s="293">
        <f t="shared" si="103"/>
        <v>7.2759576141834259E-12</v>
      </c>
      <c r="N786" s="359">
        <f t="shared" si="104"/>
        <v>0</v>
      </c>
      <c r="O786" s="331"/>
      <c r="P786" s="61"/>
      <c r="Q786" s="294"/>
      <c r="R786" s="292"/>
      <c r="S786" s="303"/>
    </row>
    <row r="787" spans="1:19" s="36" customFormat="1" ht="14.4">
      <c r="A787" s="36">
        <f t="shared" si="101"/>
        <v>772</v>
      </c>
      <c r="B787" s="526"/>
      <c r="C787" s="36" t="str">
        <f>VLOOKUP('Employee Salary Payroll Tax '!B789,'Employee Salary Payroll Tax '!$D$1:$E$7,2,FALSE)</f>
        <v>NonUnion</v>
      </c>
      <c r="D787" s="61">
        <f t="shared" si="97"/>
        <v>2.98E-2</v>
      </c>
      <c r="E787" s="351">
        <f>'Employee Salary Payroll Tax '!N789</f>
        <v>96044.83</v>
      </c>
      <c r="F787" s="351">
        <f t="shared" si="98"/>
        <v>98906.965934000007</v>
      </c>
      <c r="G787" s="352"/>
      <c r="H787" s="351">
        <f t="shared" si="99"/>
        <v>0</v>
      </c>
      <c r="I787" s="351">
        <f t="shared" si="102"/>
        <v>2862.1359340000054</v>
      </c>
      <c r="J787" s="351">
        <f t="shared" si="100"/>
        <v>0</v>
      </c>
      <c r="K787" s="293">
        <f>SUM('Employee Salary Payroll Tax '!I789:K789)</f>
        <v>27741.52</v>
      </c>
      <c r="L787" s="293">
        <f>'Employee Salary Payroll Tax '!H789</f>
        <v>0</v>
      </c>
      <c r="M787" s="293">
        <f t="shared" si="103"/>
        <v>68303.31</v>
      </c>
      <c r="N787" s="359">
        <f t="shared" si="104"/>
        <v>0</v>
      </c>
      <c r="O787" s="331"/>
      <c r="P787" s="61"/>
      <c r="Q787" s="294"/>
      <c r="R787" s="292"/>
      <c r="S787" s="303"/>
    </row>
    <row r="788" spans="1:19" s="36" customFormat="1" ht="14.4">
      <c r="A788" s="36">
        <f t="shared" si="101"/>
        <v>773</v>
      </c>
      <c r="B788" s="526"/>
      <c r="C788" s="36" t="str">
        <f>VLOOKUP('Employee Salary Payroll Tax '!B790,'Employee Salary Payroll Tax '!$D$1:$E$7,2,FALSE)</f>
        <v>NonUnion</v>
      </c>
      <c r="D788" s="61">
        <f t="shared" si="97"/>
        <v>2.98E-2</v>
      </c>
      <c r="E788" s="351">
        <f>'Employee Salary Payroll Tax '!N790</f>
        <v>75995.350000000006</v>
      </c>
      <c r="F788" s="351">
        <f t="shared" si="98"/>
        <v>78260.011430000013</v>
      </c>
      <c r="G788" s="352"/>
      <c r="H788" s="351">
        <f t="shared" si="99"/>
        <v>0</v>
      </c>
      <c r="I788" s="351">
        <f t="shared" si="102"/>
        <v>2264.6614300000074</v>
      </c>
      <c r="J788" s="351">
        <f t="shared" si="100"/>
        <v>0</v>
      </c>
      <c r="K788" s="293">
        <f>SUM('Employee Salary Payroll Tax '!I790:K790)</f>
        <v>1692.09</v>
      </c>
      <c r="L788" s="293">
        <f>'Employee Salary Payroll Tax '!H790</f>
        <v>0</v>
      </c>
      <c r="M788" s="293">
        <f t="shared" si="103"/>
        <v>74303.260000000009</v>
      </c>
      <c r="N788" s="359">
        <f t="shared" si="104"/>
        <v>0</v>
      </c>
      <c r="O788" s="331"/>
      <c r="P788" s="61"/>
      <c r="Q788" s="294"/>
      <c r="R788" s="292"/>
      <c r="S788" s="303"/>
    </row>
    <row r="789" spans="1:19" s="36" customFormat="1" ht="14.4">
      <c r="A789" s="36">
        <f t="shared" si="101"/>
        <v>774</v>
      </c>
      <c r="B789" s="526"/>
      <c r="C789" s="36" t="str">
        <f>VLOOKUP('Employee Salary Payroll Tax '!B791,'Employee Salary Payroll Tax '!$D$1:$E$7,2,FALSE)</f>
        <v>NonUnion</v>
      </c>
      <c r="D789" s="61">
        <f t="shared" si="97"/>
        <v>2.98E-2</v>
      </c>
      <c r="E789" s="351">
        <f>'Employee Salary Payroll Tax '!N791</f>
        <v>103304.81</v>
      </c>
      <c r="F789" s="351">
        <f t="shared" si="98"/>
        <v>106383.293338</v>
      </c>
      <c r="G789" s="352"/>
      <c r="H789" s="351">
        <f t="shared" si="99"/>
        <v>0</v>
      </c>
      <c r="I789" s="351">
        <f t="shared" si="102"/>
        <v>3078.4833380000055</v>
      </c>
      <c r="J789" s="351">
        <f t="shared" si="100"/>
        <v>0</v>
      </c>
      <c r="K789" s="293">
        <f>SUM('Employee Salary Payroll Tax '!I791:K791)</f>
        <v>167.31</v>
      </c>
      <c r="L789" s="293">
        <f>'Employee Salary Payroll Tax '!H791</f>
        <v>0</v>
      </c>
      <c r="M789" s="293">
        <f t="shared" si="103"/>
        <v>103137.5</v>
      </c>
      <c r="N789" s="359">
        <f t="shared" si="104"/>
        <v>0</v>
      </c>
      <c r="O789" s="331"/>
      <c r="P789" s="61"/>
      <c r="Q789" s="294"/>
      <c r="R789" s="292"/>
      <c r="S789" s="303"/>
    </row>
    <row r="790" spans="1:19" s="36" customFormat="1" ht="14.4">
      <c r="A790" s="36">
        <f t="shared" si="101"/>
        <v>775</v>
      </c>
      <c r="B790" s="526"/>
      <c r="C790" s="36" t="str">
        <f>VLOOKUP('Employee Salary Payroll Tax '!B792,'Employee Salary Payroll Tax '!$D$1:$E$7,2,FALSE)</f>
        <v>IBEW</v>
      </c>
      <c r="D790" s="61">
        <f t="shared" si="97"/>
        <v>6.875E-3</v>
      </c>
      <c r="E790" s="351">
        <f>'Employee Salary Payroll Tax '!N792</f>
        <v>54094.78</v>
      </c>
      <c r="F790" s="351">
        <f t="shared" si="98"/>
        <v>54466.681612499997</v>
      </c>
      <c r="G790" s="352"/>
      <c r="H790" s="351">
        <f t="shared" si="99"/>
        <v>0</v>
      </c>
      <c r="I790" s="351">
        <f t="shared" si="102"/>
        <v>371.90161249999801</v>
      </c>
      <c r="J790" s="351">
        <f t="shared" si="100"/>
        <v>0</v>
      </c>
      <c r="K790" s="293">
        <f>SUM('Employee Salary Payroll Tax '!I792:K792)</f>
        <v>54094.78</v>
      </c>
      <c r="L790" s="293">
        <f>'Employee Salary Payroll Tax '!H792</f>
        <v>0</v>
      </c>
      <c r="M790" s="293">
        <f t="shared" si="103"/>
        <v>0</v>
      </c>
      <c r="N790" s="359">
        <f t="shared" si="104"/>
        <v>0</v>
      </c>
      <c r="O790" s="331"/>
      <c r="P790" s="61"/>
      <c r="Q790" s="294"/>
      <c r="R790" s="292"/>
      <c r="S790" s="303"/>
    </row>
    <row r="791" spans="1:19" s="36" customFormat="1" ht="14.4">
      <c r="A791" s="36">
        <f t="shared" si="101"/>
        <v>776</v>
      </c>
      <c r="B791" s="526"/>
      <c r="C791" s="36" t="str">
        <f>VLOOKUP('Employee Salary Payroll Tax '!B793,'Employee Salary Payroll Tax '!$D$1:$E$7,2,FALSE)</f>
        <v>NonUnion</v>
      </c>
      <c r="D791" s="61">
        <f t="shared" si="97"/>
        <v>2.98E-2</v>
      </c>
      <c r="E791" s="351">
        <f>'Employee Salary Payroll Tax '!N793</f>
        <v>55726.63</v>
      </c>
      <c r="F791" s="351">
        <f t="shared" si="98"/>
        <v>57387.283574000001</v>
      </c>
      <c r="G791" s="352"/>
      <c r="H791" s="351">
        <f t="shared" si="99"/>
        <v>0</v>
      </c>
      <c r="I791" s="351">
        <f t="shared" si="102"/>
        <v>1660.6535740000036</v>
      </c>
      <c r="J791" s="351">
        <f t="shared" si="100"/>
        <v>0</v>
      </c>
      <c r="K791" s="293">
        <f>SUM('Employee Salary Payroll Tax '!I793:K793)</f>
        <v>393.31</v>
      </c>
      <c r="L791" s="293">
        <f>'Employee Salary Payroll Tax '!H793</f>
        <v>0</v>
      </c>
      <c r="M791" s="293">
        <f t="shared" si="103"/>
        <v>55333.32</v>
      </c>
      <c r="N791" s="359">
        <f t="shared" si="104"/>
        <v>0</v>
      </c>
      <c r="O791" s="331"/>
      <c r="P791" s="61"/>
      <c r="Q791" s="294"/>
      <c r="R791" s="292"/>
      <c r="S791" s="303"/>
    </row>
    <row r="792" spans="1:19" s="36" customFormat="1" ht="14.4">
      <c r="A792" s="36">
        <f t="shared" si="101"/>
        <v>777</v>
      </c>
      <c r="B792" s="526"/>
      <c r="C792" s="36" t="str">
        <f>VLOOKUP('Employee Salary Payroll Tax '!B794,'Employee Salary Payroll Tax '!$D$1:$E$7,2,FALSE)</f>
        <v>NonUnion</v>
      </c>
      <c r="D792" s="61">
        <f t="shared" si="97"/>
        <v>2.98E-2</v>
      </c>
      <c r="E792" s="351">
        <f>'Employee Salary Payroll Tax '!N794</f>
        <v>62957.08</v>
      </c>
      <c r="F792" s="351">
        <f t="shared" si="98"/>
        <v>64833.200984000003</v>
      </c>
      <c r="G792" s="352"/>
      <c r="H792" s="351">
        <f t="shared" si="99"/>
        <v>0</v>
      </c>
      <c r="I792" s="351">
        <f t="shared" si="102"/>
        <v>1876.120984000001</v>
      </c>
      <c r="J792" s="351">
        <f t="shared" si="100"/>
        <v>0</v>
      </c>
      <c r="K792" s="293">
        <f>SUM('Employee Salary Payroll Tax '!I794:K794)</f>
        <v>25947.45</v>
      </c>
      <c r="L792" s="293">
        <f>'Employee Salary Payroll Tax '!H794</f>
        <v>0</v>
      </c>
      <c r="M792" s="293">
        <f t="shared" si="103"/>
        <v>37009.630000000005</v>
      </c>
      <c r="N792" s="359">
        <f t="shared" si="104"/>
        <v>0</v>
      </c>
      <c r="O792" s="331"/>
      <c r="P792" s="61"/>
      <c r="Q792" s="294"/>
      <c r="R792" s="292"/>
      <c r="S792" s="303"/>
    </row>
    <row r="793" spans="1:19" s="36" customFormat="1" ht="14.4">
      <c r="A793" s="36">
        <f t="shared" si="101"/>
        <v>778</v>
      </c>
      <c r="B793" s="526"/>
      <c r="C793" s="36" t="str">
        <f>VLOOKUP('Employee Salary Payroll Tax '!B795,'Employee Salary Payroll Tax '!$D$1:$E$7,2,FALSE)</f>
        <v>NonUnion</v>
      </c>
      <c r="D793" s="61">
        <f t="shared" si="97"/>
        <v>2.98E-2</v>
      </c>
      <c r="E793" s="351">
        <f>'Employee Salary Payroll Tax '!N795</f>
        <v>63265.79</v>
      </c>
      <c r="F793" s="351">
        <f t="shared" si="98"/>
        <v>65151.110542000002</v>
      </c>
      <c r="G793" s="352"/>
      <c r="H793" s="351">
        <f t="shared" si="99"/>
        <v>0</v>
      </c>
      <c r="I793" s="351">
        <f t="shared" si="102"/>
        <v>1885.3205420000013</v>
      </c>
      <c r="J793" s="351">
        <f t="shared" si="100"/>
        <v>0</v>
      </c>
      <c r="K793" s="293">
        <f>SUM('Employee Salary Payroll Tax '!I795:K795)</f>
        <v>4325.0599999999995</v>
      </c>
      <c r="L793" s="293">
        <f>'Employee Salary Payroll Tax '!H795</f>
        <v>0</v>
      </c>
      <c r="M793" s="293">
        <f t="shared" si="103"/>
        <v>58940.73</v>
      </c>
      <c r="N793" s="359">
        <f t="shared" si="104"/>
        <v>0</v>
      </c>
      <c r="O793" s="331"/>
      <c r="P793" s="61"/>
      <c r="Q793" s="294"/>
      <c r="R793" s="292"/>
      <c r="S793" s="303"/>
    </row>
    <row r="794" spans="1:19" s="36" customFormat="1" ht="14.4">
      <c r="A794" s="36">
        <f t="shared" si="101"/>
        <v>779</v>
      </c>
      <c r="B794" s="526"/>
      <c r="C794" s="36" t="str">
        <f>VLOOKUP('Employee Salary Payroll Tax '!B796,'Employee Salary Payroll Tax '!$D$1:$E$7,2,FALSE)</f>
        <v>IBEW</v>
      </c>
      <c r="D794" s="61">
        <f t="shared" si="97"/>
        <v>6.875E-3</v>
      </c>
      <c r="E794" s="351">
        <f>'Employee Salary Payroll Tax '!N796</f>
        <v>13199.57</v>
      </c>
      <c r="F794" s="351">
        <f t="shared" si="98"/>
        <v>13290.317043749999</v>
      </c>
      <c r="G794" s="352"/>
      <c r="H794" s="351">
        <f t="shared" si="99"/>
        <v>0</v>
      </c>
      <c r="I794" s="351">
        <f t="shared" si="102"/>
        <v>90.747043749999648</v>
      </c>
      <c r="J794" s="351">
        <f t="shared" si="100"/>
        <v>0</v>
      </c>
      <c r="K794" s="293">
        <f>SUM('Employee Salary Payroll Tax '!I796:K796)</f>
        <v>12976.39</v>
      </c>
      <c r="L794" s="293">
        <f>'Employee Salary Payroll Tax '!H796</f>
        <v>0</v>
      </c>
      <c r="M794" s="293">
        <f t="shared" si="103"/>
        <v>223.18000000000029</v>
      </c>
      <c r="N794" s="359">
        <f t="shared" si="104"/>
        <v>0</v>
      </c>
      <c r="O794" s="331"/>
      <c r="P794" s="61"/>
      <c r="Q794" s="294"/>
      <c r="R794" s="292"/>
      <c r="S794" s="303"/>
    </row>
    <row r="795" spans="1:19" s="36" customFormat="1" ht="14.4">
      <c r="A795" s="36">
        <f t="shared" si="101"/>
        <v>780</v>
      </c>
      <c r="B795" s="526"/>
      <c r="C795" s="36" t="str">
        <f>VLOOKUP('Employee Salary Payroll Tax '!B797,'Employee Salary Payroll Tax '!$D$1:$E$7,2,FALSE)</f>
        <v>NonUnion</v>
      </c>
      <c r="D795" s="61">
        <f t="shared" si="97"/>
        <v>2.98E-2</v>
      </c>
      <c r="E795" s="351">
        <f>'Employee Salary Payroll Tax '!N797</f>
        <v>29030.29</v>
      </c>
      <c r="F795" s="351">
        <f t="shared" si="98"/>
        <v>29895.392642000003</v>
      </c>
      <c r="G795" s="352"/>
      <c r="H795" s="351">
        <f t="shared" si="99"/>
        <v>0</v>
      </c>
      <c r="I795" s="351">
        <f t="shared" si="102"/>
        <v>865.10264200000165</v>
      </c>
      <c r="J795" s="351">
        <f t="shared" si="100"/>
        <v>0</v>
      </c>
      <c r="K795" s="293">
        <f>SUM('Employee Salary Payroll Tax '!I797:K797)</f>
        <v>4738.4400000000005</v>
      </c>
      <c r="L795" s="293">
        <f>'Employee Salary Payroll Tax '!H797</f>
        <v>0</v>
      </c>
      <c r="M795" s="293">
        <f t="shared" si="103"/>
        <v>24291.85</v>
      </c>
      <c r="N795" s="359">
        <f t="shared" si="104"/>
        <v>0</v>
      </c>
      <c r="O795" s="331"/>
      <c r="P795" s="61"/>
      <c r="Q795" s="294"/>
      <c r="R795" s="292"/>
      <c r="S795" s="303"/>
    </row>
    <row r="796" spans="1:19" s="36" customFormat="1" ht="14.4">
      <c r="A796" s="36">
        <f t="shared" si="101"/>
        <v>781</v>
      </c>
      <c r="B796" s="526"/>
      <c r="C796" s="36" t="str">
        <f>VLOOKUP('Employee Salary Payroll Tax '!B798,'Employee Salary Payroll Tax '!$D$1:$E$7,2,FALSE)</f>
        <v>NonUnion</v>
      </c>
      <c r="D796" s="61">
        <f t="shared" si="97"/>
        <v>2.98E-2</v>
      </c>
      <c r="E796" s="351">
        <f>'Employee Salary Payroll Tax '!N798</f>
        <v>1387.98</v>
      </c>
      <c r="F796" s="351">
        <f t="shared" si="98"/>
        <v>1429.3418040000001</v>
      </c>
      <c r="G796" s="352"/>
      <c r="H796" s="351">
        <f t="shared" si="99"/>
        <v>5612.02</v>
      </c>
      <c r="I796" s="351">
        <f t="shared" si="102"/>
        <v>41.36180400000012</v>
      </c>
      <c r="J796" s="351">
        <f t="shared" si="100"/>
        <v>0.24817082400000073</v>
      </c>
      <c r="K796" s="293">
        <f>SUM('Employee Salary Payroll Tax '!I798:K798)</f>
        <v>596.83000000000004</v>
      </c>
      <c r="L796" s="293">
        <f>'Employee Salary Payroll Tax '!H798</f>
        <v>0</v>
      </c>
      <c r="M796" s="293">
        <f t="shared" si="103"/>
        <v>791.15</v>
      </c>
      <c r="N796" s="359">
        <f t="shared" si="104"/>
        <v>0.10671320392311648</v>
      </c>
      <c r="O796" s="331"/>
      <c r="P796" s="61"/>
      <c r="Q796" s="294"/>
      <c r="R796" s="292"/>
      <c r="S796" s="303"/>
    </row>
    <row r="797" spans="1:19" s="36" customFormat="1" ht="14.4">
      <c r="A797" s="36">
        <f t="shared" si="101"/>
        <v>782</v>
      </c>
      <c r="B797" s="526"/>
      <c r="C797" s="36" t="str">
        <f>VLOOKUP('Employee Salary Payroll Tax '!B799,'Employee Salary Payroll Tax '!$D$1:$E$7,2,FALSE)</f>
        <v>NonUnion</v>
      </c>
      <c r="D797" s="61">
        <f t="shared" si="97"/>
        <v>2.98E-2</v>
      </c>
      <c r="E797" s="351">
        <f>'Employee Salary Payroll Tax '!N799</f>
        <v>42460.53</v>
      </c>
      <c r="F797" s="351">
        <f t="shared" si="98"/>
        <v>43725.853794000002</v>
      </c>
      <c r="G797" s="352"/>
      <c r="H797" s="351">
        <f t="shared" si="99"/>
        <v>0</v>
      </c>
      <c r="I797" s="351">
        <f t="shared" si="102"/>
        <v>1265.3237940000035</v>
      </c>
      <c r="J797" s="351">
        <f t="shared" si="100"/>
        <v>0</v>
      </c>
      <c r="K797" s="293">
        <f>SUM('Employee Salary Payroll Tax '!I799:K799)</f>
        <v>31745.97</v>
      </c>
      <c r="L797" s="293">
        <f>'Employee Salary Payroll Tax '!H799</f>
        <v>0</v>
      </c>
      <c r="M797" s="293">
        <f t="shared" si="103"/>
        <v>10714.559999999998</v>
      </c>
      <c r="N797" s="359">
        <f t="shared" si="104"/>
        <v>0</v>
      </c>
      <c r="O797" s="331"/>
      <c r="P797" s="61"/>
      <c r="Q797" s="294"/>
      <c r="R797" s="292"/>
      <c r="S797" s="303"/>
    </row>
    <row r="798" spans="1:19" s="36" customFormat="1" ht="14.4">
      <c r="A798" s="36">
        <f t="shared" si="101"/>
        <v>783</v>
      </c>
      <c r="B798" s="526"/>
      <c r="C798" s="36" t="str">
        <f>VLOOKUP('Employee Salary Payroll Tax '!B800,'Employee Salary Payroll Tax '!$D$1:$E$7,2,FALSE)</f>
        <v>IBEW</v>
      </c>
      <c r="D798" s="61">
        <f t="shared" si="97"/>
        <v>6.875E-3</v>
      </c>
      <c r="E798" s="351">
        <f>'Employee Salary Payroll Tax '!N800</f>
        <v>2734.78</v>
      </c>
      <c r="F798" s="351">
        <f t="shared" si="98"/>
        <v>2753.5816125000001</v>
      </c>
      <c r="G798" s="352"/>
      <c r="H798" s="351">
        <f t="shared" si="99"/>
        <v>4265.2199999999993</v>
      </c>
      <c r="I798" s="351">
        <f t="shared" si="102"/>
        <v>18.801612499999919</v>
      </c>
      <c r="J798" s="351">
        <f t="shared" si="100"/>
        <v>0.11280967499999951</v>
      </c>
      <c r="K798" s="293">
        <f>SUM('Employee Salary Payroll Tax '!I800:K800)</f>
        <v>2732.6600000000003</v>
      </c>
      <c r="L798" s="293">
        <f>'Employee Salary Payroll Tax '!H800</f>
        <v>0</v>
      </c>
      <c r="M798" s="293">
        <f t="shared" si="103"/>
        <v>2.1199999999998909</v>
      </c>
      <c r="N798" s="359">
        <f t="shared" si="104"/>
        <v>0.11272222495878149</v>
      </c>
      <c r="O798" s="331"/>
      <c r="P798" s="61"/>
      <c r="Q798" s="294"/>
      <c r="R798" s="292"/>
      <c r="S798" s="303"/>
    </row>
    <row r="799" spans="1:19" s="36" customFormat="1" ht="14.4">
      <c r="A799" s="36">
        <f t="shared" si="101"/>
        <v>784</v>
      </c>
      <c r="B799" s="526"/>
      <c r="C799" s="36" t="str">
        <f>VLOOKUP('Employee Salary Payroll Tax '!B801,'Employee Salary Payroll Tax '!$D$1:$E$7,2,FALSE)</f>
        <v>Not Assigned</v>
      </c>
      <c r="D799" s="61">
        <f t="shared" si="97"/>
        <v>0</v>
      </c>
      <c r="E799" s="351">
        <f>'Employee Salary Payroll Tax '!N801</f>
        <v>0.02</v>
      </c>
      <c r="F799" s="351">
        <f t="shared" si="98"/>
        <v>0.02</v>
      </c>
      <c r="G799" s="352"/>
      <c r="H799" s="351">
        <f t="shared" si="99"/>
        <v>6999.98</v>
      </c>
      <c r="I799" s="351">
        <f t="shared" si="102"/>
        <v>0</v>
      </c>
      <c r="J799" s="351">
        <f t="shared" si="100"/>
        <v>0</v>
      </c>
      <c r="K799" s="293">
        <f>SUM('Employee Salary Payroll Tax '!I801:K801)</f>
        <v>4.33</v>
      </c>
      <c r="L799" s="293">
        <f>'Employee Salary Payroll Tax '!H801</f>
        <v>0</v>
      </c>
      <c r="M799" s="293">
        <f t="shared" si="103"/>
        <v>-4.3100000000000005</v>
      </c>
      <c r="N799" s="359">
        <f t="shared" si="104"/>
        <v>0</v>
      </c>
      <c r="O799" s="331"/>
      <c r="P799" s="61"/>
      <c r="Q799" s="294"/>
      <c r="R799" s="292"/>
      <c r="S799" s="303"/>
    </row>
    <row r="800" spans="1:19" s="36" customFormat="1" ht="14.4">
      <c r="A800" s="36">
        <f t="shared" si="101"/>
        <v>785</v>
      </c>
      <c r="B800" s="526"/>
      <c r="C800" s="36" t="str">
        <f>VLOOKUP('Employee Salary Payroll Tax '!B802,'Employee Salary Payroll Tax '!$D$1:$E$7,2,FALSE)</f>
        <v>IBEW</v>
      </c>
      <c r="D800" s="61">
        <f t="shared" si="97"/>
        <v>6.875E-3</v>
      </c>
      <c r="E800" s="351">
        <f>'Employee Salary Payroll Tax '!N802</f>
        <v>59405.85</v>
      </c>
      <c r="F800" s="351">
        <f t="shared" si="98"/>
        <v>59814.265218749999</v>
      </c>
      <c r="G800" s="352"/>
      <c r="H800" s="351">
        <f t="shared" si="99"/>
        <v>0</v>
      </c>
      <c r="I800" s="351">
        <f t="shared" si="102"/>
        <v>408.41521875000035</v>
      </c>
      <c r="J800" s="351">
        <f t="shared" si="100"/>
        <v>0</v>
      </c>
      <c r="K800" s="293">
        <f>SUM('Employee Salary Payroll Tax '!I802:K802)</f>
        <v>59076.9</v>
      </c>
      <c r="L800" s="293">
        <f>'Employee Salary Payroll Tax '!H802</f>
        <v>0</v>
      </c>
      <c r="M800" s="293">
        <f t="shared" si="103"/>
        <v>328.94999999999709</v>
      </c>
      <c r="N800" s="359">
        <f t="shared" si="104"/>
        <v>0</v>
      </c>
      <c r="O800" s="331"/>
      <c r="P800" s="61"/>
      <c r="Q800" s="294"/>
      <c r="R800" s="292"/>
      <c r="S800" s="303"/>
    </row>
    <row r="801" spans="1:19" s="36" customFormat="1" ht="14.4">
      <c r="A801" s="36">
        <f t="shared" si="101"/>
        <v>786</v>
      </c>
      <c r="B801" s="526"/>
      <c r="C801" s="36" t="str">
        <f>VLOOKUP('Employee Salary Payroll Tax '!B803,'Employee Salary Payroll Tax '!$D$1:$E$7,2,FALSE)</f>
        <v>NonUnion</v>
      </c>
      <c r="D801" s="61">
        <f t="shared" si="97"/>
        <v>2.98E-2</v>
      </c>
      <c r="E801" s="351">
        <f>'Employee Salary Payroll Tax '!N803</f>
        <v>87612.86</v>
      </c>
      <c r="F801" s="351">
        <f t="shared" si="98"/>
        <v>90223.723228000003</v>
      </c>
      <c r="G801" s="352"/>
      <c r="H801" s="351">
        <f t="shared" si="99"/>
        <v>0</v>
      </c>
      <c r="I801" s="351">
        <f t="shared" si="102"/>
        <v>2610.863228000002</v>
      </c>
      <c r="J801" s="351">
        <f t="shared" si="100"/>
        <v>0</v>
      </c>
      <c r="K801" s="293">
        <f>SUM('Employee Salary Payroll Tax '!I803:K803)</f>
        <v>34175.39</v>
      </c>
      <c r="L801" s="293">
        <f>'Employee Salary Payroll Tax '!H803</f>
        <v>0</v>
      </c>
      <c r="M801" s="293">
        <f t="shared" si="103"/>
        <v>53437.47</v>
      </c>
      <c r="N801" s="359">
        <f t="shared" si="104"/>
        <v>0</v>
      </c>
      <c r="O801" s="331"/>
      <c r="P801" s="61"/>
      <c r="Q801" s="294"/>
      <c r="R801" s="292"/>
      <c r="S801" s="303"/>
    </row>
    <row r="802" spans="1:19" s="36" customFormat="1" ht="14.4">
      <c r="A802" s="36">
        <f t="shared" si="101"/>
        <v>787</v>
      </c>
      <c r="B802" s="526"/>
      <c r="C802" s="36" t="str">
        <f>VLOOKUP('Employee Salary Payroll Tax '!B804,'Employee Salary Payroll Tax '!$D$1:$E$7,2,FALSE)</f>
        <v>NonUnion</v>
      </c>
      <c r="D802" s="61">
        <f t="shared" si="97"/>
        <v>2.98E-2</v>
      </c>
      <c r="E802" s="351">
        <f>'Employee Salary Payroll Tax '!N804</f>
        <v>26129.49</v>
      </c>
      <c r="F802" s="351">
        <f t="shared" si="98"/>
        <v>26908.148802000003</v>
      </c>
      <c r="G802" s="352"/>
      <c r="H802" s="351">
        <f t="shared" si="99"/>
        <v>0</v>
      </c>
      <c r="I802" s="351">
        <f t="shared" si="102"/>
        <v>778.65880200000174</v>
      </c>
      <c r="J802" s="351">
        <f t="shared" si="100"/>
        <v>0</v>
      </c>
      <c r="K802" s="293">
        <f>SUM('Employee Salary Payroll Tax '!I804:K804)</f>
        <v>10523.45</v>
      </c>
      <c r="L802" s="293">
        <f>'Employee Salary Payroll Tax '!H804</f>
        <v>0</v>
      </c>
      <c r="M802" s="293">
        <f t="shared" si="103"/>
        <v>15606.04</v>
      </c>
      <c r="N802" s="359">
        <f t="shared" si="104"/>
        <v>0</v>
      </c>
      <c r="O802" s="331"/>
      <c r="P802" s="61"/>
      <c r="Q802" s="294"/>
      <c r="R802" s="292"/>
      <c r="S802" s="303"/>
    </row>
    <row r="803" spans="1:19" s="36" customFormat="1" ht="14.4">
      <c r="A803" s="36">
        <f t="shared" si="101"/>
        <v>788</v>
      </c>
      <c r="B803" s="526"/>
      <c r="C803" s="36" t="str">
        <f>VLOOKUP('Employee Salary Payroll Tax '!B805,'Employee Salary Payroll Tax '!$D$1:$E$7,2,FALSE)</f>
        <v>IBEW</v>
      </c>
      <c r="D803" s="61">
        <f t="shared" si="97"/>
        <v>6.875E-3</v>
      </c>
      <c r="E803" s="351">
        <f>'Employee Salary Payroll Tax '!N805</f>
        <v>19040.95</v>
      </c>
      <c r="F803" s="351">
        <f t="shared" si="98"/>
        <v>19171.85653125</v>
      </c>
      <c r="G803" s="352"/>
      <c r="H803" s="351">
        <f t="shared" si="99"/>
        <v>0</v>
      </c>
      <c r="I803" s="351">
        <f t="shared" si="102"/>
        <v>130.90653124999881</v>
      </c>
      <c r="J803" s="351">
        <f t="shared" si="100"/>
        <v>0</v>
      </c>
      <c r="K803" s="293">
        <f>SUM('Employee Salary Payroll Tax '!I805:K805)</f>
        <v>19040.949999999997</v>
      </c>
      <c r="L803" s="293">
        <f>'Employee Salary Payroll Tax '!H805</f>
        <v>0</v>
      </c>
      <c r="M803" s="293">
        <f t="shared" si="103"/>
        <v>3.637978807091713E-12</v>
      </c>
      <c r="N803" s="359">
        <f t="shared" si="104"/>
        <v>0</v>
      </c>
      <c r="O803" s="331"/>
      <c r="P803" s="61"/>
      <c r="Q803" s="294"/>
      <c r="R803" s="292"/>
      <c r="S803" s="303"/>
    </row>
    <row r="804" spans="1:19" s="36" customFormat="1" ht="14.4">
      <c r="A804" s="36">
        <f t="shared" si="101"/>
        <v>789</v>
      </c>
      <c r="B804" s="526"/>
      <c r="C804" s="36" t="str">
        <f>VLOOKUP('Employee Salary Payroll Tax '!B806,'Employee Salary Payroll Tax '!$D$1:$E$7,2,FALSE)</f>
        <v>IBEW</v>
      </c>
      <c r="D804" s="61">
        <f t="shared" si="97"/>
        <v>6.875E-3</v>
      </c>
      <c r="E804" s="351">
        <f>'Employee Salary Payroll Tax '!N806</f>
        <v>54123.5</v>
      </c>
      <c r="F804" s="351">
        <f t="shared" si="98"/>
        <v>54495.599062499998</v>
      </c>
      <c r="G804" s="352"/>
      <c r="H804" s="351">
        <f t="shared" si="99"/>
        <v>0</v>
      </c>
      <c r="I804" s="351">
        <f t="shared" si="102"/>
        <v>372.09906249999767</v>
      </c>
      <c r="J804" s="351">
        <f t="shared" si="100"/>
        <v>0</v>
      </c>
      <c r="K804" s="293">
        <f>SUM('Employee Salary Payroll Tax '!I806:K806)</f>
        <v>54143.1</v>
      </c>
      <c r="L804" s="293">
        <f>'Employee Salary Payroll Tax '!H806</f>
        <v>0</v>
      </c>
      <c r="M804" s="293">
        <f t="shared" si="103"/>
        <v>-19.599999999998545</v>
      </c>
      <c r="N804" s="359">
        <f t="shared" si="104"/>
        <v>0</v>
      </c>
      <c r="O804" s="331"/>
      <c r="P804" s="61"/>
      <c r="Q804" s="294"/>
      <c r="R804" s="292"/>
      <c r="S804" s="303"/>
    </row>
    <row r="805" spans="1:19" s="36" customFormat="1" ht="14.4">
      <c r="A805" s="36">
        <f t="shared" si="101"/>
        <v>790</v>
      </c>
      <c r="B805" s="526"/>
      <c r="C805" s="36" t="str">
        <f>VLOOKUP('Employee Salary Payroll Tax '!B807,'Employee Salary Payroll Tax '!$D$1:$E$7,2,FALSE)</f>
        <v>NonUnion</v>
      </c>
      <c r="D805" s="61">
        <f t="shared" si="97"/>
        <v>2.98E-2</v>
      </c>
      <c r="E805" s="351">
        <f>'Employee Salary Payroll Tax '!N807</f>
        <v>37811.26</v>
      </c>
      <c r="F805" s="351">
        <f t="shared" si="98"/>
        <v>38938.035548000007</v>
      </c>
      <c r="G805" s="352"/>
      <c r="H805" s="351">
        <f t="shared" si="99"/>
        <v>0</v>
      </c>
      <c r="I805" s="351">
        <f t="shared" si="102"/>
        <v>1126.7755480000051</v>
      </c>
      <c r="J805" s="351">
        <f t="shared" si="100"/>
        <v>0</v>
      </c>
      <c r="K805" s="293">
        <f>SUM('Employee Salary Payroll Tax '!I807:K807)</f>
        <v>24641.27</v>
      </c>
      <c r="L805" s="293">
        <f>'Employee Salary Payroll Tax '!H807</f>
        <v>0</v>
      </c>
      <c r="M805" s="293">
        <f t="shared" si="103"/>
        <v>13169.990000000002</v>
      </c>
      <c r="N805" s="359">
        <f t="shared" si="104"/>
        <v>0</v>
      </c>
      <c r="O805" s="331"/>
      <c r="P805" s="61"/>
      <c r="Q805" s="294"/>
      <c r="R805" s="292"/>
      <c r="S805" s="303"/>
    </row>
    <row r="806" spans="1:19" s="36" customFormat="1" ht="14.4">
      <c r="A806" s="36">
        <f t="shared" si="101"/>
        <v>791</v>
      </c>
      <c r="B806" s="526"/>
      <c r="C806" s="36" t="str">
        <f>VLOOKUP('Employee Salary Payroll Tax '!B808,'Employee Salary Payroll Tax '!$D$1:$E$7,2,FALSE)</f>
        <v>IBEW</v>
      </c>
      <c r="D806" s="61">
        <f t="shared" si="97"/>
        <v>6.875E-3</v>
      </c>
      <c r="E806" s="351">
        <f>'Employee Salary Payroll Tax '!N808</f>
        <v>100722.14</v>
      </c>
      <c r="F806" s="351">
        <f t="shared" si="98"/>
        <v>101414.60471249999</v>
      </c>
      <c r="G806" s="352"/>
      <c r="H806" s="351">
        <f t="shared" si="99"/>
        <v>0</v>
      </c>
      <c r="I806" s="351">
        <f t="shared" si="102"/>
        <v>692.46471249999013</v>
      </c>
      <c r="J806" s="351">
        <f t="shared" si="100"/>
        <v>0</v>
      </c>
      <c r="K806" s="293">
        <f>SUM('Employee Salary Payroll Tax '!I808:K808)</f>
        <v>85215.340000000011</v>
      </c>
      <c r="L806" s="293">
        <f>'Employee Salary Payroll Tax '!H808</f>
        <v>0</v>
      </c>
      <c r="M806" s="293">
        <f t="shared" si="103"/>
        <v>15506.799999999988</v>
      </c>
      <c r="N806" s="359">
        <f t="shared" si="104"/>
        <v>0</v>
      </c>
      <c r="O806" s="331"/>
      <c r="P806" s="61"/>
      <c r="Q806" s="294"/>
      <c r="R806" s="292"/>
      <c r="S806" s="303"/>
    </row>
    <row r="807" spans="1:19" s="36" customFormat="1" ht="14.4">
      <c r="A807" s="36">
        <f t="shared" si="101"/>
        <v>792</v>
      </c>
      <c r="B807" s="526"/>
      <c r="C807" s="36" t="str">
        <f>VLOOKUP('Employee Salary Payroll Tax '!B809,'Employee Salary Payroll Tax '!$D$1:$E$7,2,FALSE)</f>
        <v>IBEW</v>
      </c>
      <c r="D807" s="61">
        <f t="shared" si="97"/>
        <v>6.875E-3</v>
      </c>
      <c r="E807" s="351">
        <f>'Employee Salary Payroll Tax '!N809</f>
        <v>3496.5</v>
      </c>
      <c r="F807" s="351">
        <f t="shared" si="98"/>
        <v>3520.5384374999999</v>
      </c>
      <c r="G807" s="352"/>
      <c r="H807" s="351">
        <f t="shared" si="99"/>
        <v>3503.5</v>
      </c>
      <c r="I807" s="351">
        <f t="shared" si="102"/>
        <v>24.038437499999873</v>
      </c>
      <c r="J807" s="351">
        <f t="shared" si="100"/>
        <v>0.14423062499999925</v>
      </c>
      <c r="K807" s="293">
        <f>SUM('Employee Salary Payroll Tax '!I809:K809)</f>
        <v>2587.41</v>
      </c>
      <c r="L807" s="293">
        <f>'Employee Salary Payroll Tax '!H809</f>
        <v>0</v>
      </c>
      <c r="M807" s="293">
        <f t="shared" si="103"/>
        <v>909.09000000000015</v>
      </c>
      <c r="N807" s="359">
        <f t="shared" si="104"/>
        <v>0.10673066246947445</v>
      </c>
      <c r="O807" s="331"/>
      <c r="P807" s="61"/>
      <c r="Q807" s="294"/>
      <c r="R807" s="292"/>
      <c r="S807" s="303"/>
    </row>
    <row r="808" spans="1:19" s="36" customFormat="1" ht="14.4">
      <c r="A808" s="36">
        <f t="shared" si="101"/>
        <v>793</v>
      </c>
      <c r="B808" s="526"/>
      <c r="C808" s="36" t="str">
        <f>VLOOKUP('Employee Salary Payroll Tax '!B810,'Employee Salary Payroll Tax '!$D$1:$E$7,2,FALSE)</f>
        <v>NonUnion</v>
      </c>
      <c r="D808" s="61">
        <f t="shared" si="97"/>
        <v>2.98E-2</v>
      </c>
      <c r="E808" s="351">
        <f>'Employee Salary Payroll Tax '!N810</f>
        <v>50049.74</v>
      </c>
      <c r="F808" s="351">
        <f t="shared" si="98"/>
        <v>51541.222252</v>
      </c>
      <c r="G808" s="352"/>
      <c r="H808" s="351">
        <f t="shared" si="99"/>
        <v>0</v>
      </c>
      <c r="I808" s="351">
        <f t="shared" si="102"/>
        <v>1491.4822520000016</v>
      </c>
      <c r="J808" s="351">
        <f t="shared" si="100"/>
        <v>0</v>
      </c>
      <c r="K808" s="293">
        <f>SUM('Employee Salary Payroll Tax '!I810:K810)</f>
        <v>17903.88</v>
      </c>
      <c r="L808" s="293">
        <f>'Employee Salary Payroll Tax '!H810</f>
        <v>29875.38</v>
      </c>
      <c r="M808" s="293">
        <f t="shared" si="103"/>
        <v>2270.4799999999959</v>
      </c>
      <c r="N808" s="359">
        <f t="shared" si="104"/>
        <v>0</v>
      </c>
      <c r="O808" s="331"/>
      <c r="P808" s="61"/>
      <c r="Q808" s="294"/>
      <c r="R808" s="292"/>
      <c r="S808" s="303"/>
    </row>
    <row r="809" spans="1:19" s="36" customFormat="1" ht="14.4">
      <c r="A809" s="36">
        <f t="shared" si="101"/>
        <v>794</v>
      </c>
      <c r="B809" s="526"/>
      <c r="C809" s="36" t="str">
        <f>VLOOKUP('Employee Salary Payroll Tax '!B811,'Employee Salary Payroll Tax '!$D$1:$E$7,2,FALSE)</f>
        <v>IBEW</v>
      </c>
      <c r="D809" s="61">
        <f t="shared" si="97"/>
        <v>6.875E-3</v>
      </c>
      <c r="E809" s="351">
        <f>'Employee Salary Payroll Tax '!N811</f>
        <v>65112.99</v>
      </c>
      <c r="F809" s="351">
        <f t="shared" si="98"/>
        <v>65560.641806250002</v>
      </c>
      <c r="G809" s="352"/>
      <c r="H809" s="351">
        <f t="shared" si="99"/>
        <v>0</v>
      </c>
      <c r="I809" s="351">
        <f t="shared" si="102"/>
        <v>447.65180625000357</v>
      </c>
      <c r="J809" s="351">
        <f t="shared" si="100"/>
        <v>0</v>
      </c>
      <c r="K809" s="293">
        <f>SUM('Employee Salary Payroll Tax '!I811:K811)</f>
        <v>65112.99</v>
      </c>
      <c r="L809" s="293">
        <f>'Employee Salary Payroll Tax '!H811</f>
        <v>0</v>
      </c>
      <c r="M809" s="293">
        <f t="shared" si="103"/>
        <v>0</v>
      </c>
      <c r="N809" s="359">
        <f t="shared" si="104"/>
        <v>0</v>
      </c>
      <c r="O809" s="331"/>
      <c r="P809" s="61"/>
      <c r="Q809" s="294"/>
      <c r="R809" s="292"/>
      <c r="S809" s="303"/>
    </row>
    <row r="810" spans="1:19" s="36" customFormat="1" ht="14.4">
      <c r="A810" s="36">
        <f t="shared" si="101"/>
        <v>795</v>
      </c>
      <c r="B810" s="526"/>
      <c r="C810" s="36" t="str">
        <f>VLOOKUP('Employee Salary Payroll Tax '!B812,'Employee Salary Payroll Tax '!$D$1:$E$7,2,FALSE)</f>
        <v>NonUnion</v>
      </c>
      <c r="D810" s="61">
        <f t="shared" si="97"/>
        <v>2.98E-2</v>
      </c>
      <c r="E810" s="351">
        <f>'Employee Salary Payroll Tax '!N812</f>
        <v>7333.35</v>
      </c>
      <c r="F810" s="351">
        <f t="shared" si="98"/>
        <v>7551.8838300000007</v>
      </c>
      <c r="G810" s="352"/>
      <c r="H810" s="351">
        <f t="shared" si="99"/>
        <v>0</v>
      </c>
      <c r="I810" s="351">
        <f t="shared" si="102"/>
        <v>218.53383000000031</v>
      </c>
      <c r="J810" s="351">
        <f t="shared" si="100"/>
        <v>0</v>
      </c>
      <c r="K810" s="293">
        <f>SUM('Employee Salary Payroll Tax '!I812:K812)</f>
        <v>1996.4199999999998</v>
      </c>
      <c r="L810" s="293">
        <f>'Employee Salary Payroll Tax '!H812</f>
        <v>0</v>
      </c>
      <c r="M810" s="293">
        <f t="shared" si="103"/>
        <v>5336.93</v>
      </c>
      <c r="N810" s="359">
        <f t="shared" si="104"/>
        <v>0</v>
      </c>
      <c r="O810" s="331"/>
      <c r="P810" s="61"/>
      <c r="Q810" s="294"/>
      <c r="R810" s="292"/>
      <c r="S810" s="303"/>
    </row>
    <row r="811" spans="1:19" s="36" customFormat="1" ht="14.4">
      <c r="A811" s="36">
        <f t="shared" si="101"/>
        <v>796</v>
      </c>
      <c r="B811" s="526"/>
      <c r="C811" s="36" t="str">
        <f>VLOOKUP('Employee Salary Payroll Tax '!B813,'Employee Salary Payroll Tax '!$D$1:$E$7,2,FALSE)</f>
        <v>Not Assigned</v>
      </c>
      <c r="D811" s="61">
        <f t="shared" si="97"/>
        <v>0</v>
      </c>
      <c r="E811" s="351">
        <f>'Employee Salary Payroll Tax '!N813</f>
        <v>0.32</v>
      </c>
      <c r="F811" s="351">
        <f t="shared" si="98"/>
        <v>0.32</v>
      </c>
      <c r="G811" s="352"/>
      <c r="H811" s="351">
        <f t="shared" si="99"/>
        <v>6999.68</v>
      </c>
      <c r="I811" s="351">
        <f t="shared" si="102"/>
        <v>0</v>
      </c>
      <c r="J811" s="351">
        <f t="shared" si="100"/>
        <v>0</v>
      </c>
      <c r="K811" s="293">
        <f>SUM('Employee Salary Payroll Tax '!I813:K813)</f>
        <v>-224.69</v>
      </c>
      <c r="L811" s="293">
        <f>'Employee Salary Payroll Tax '!H813</f>
        <v>0</v>
      </c>
      <c r="M811" s="293">
        <f t="shared" si="103"/>
        <v>225.01</v>
      </c>
      <c r="N811" s="359">
        <f t="shared" si="104"/>
        <v>0</v>
      </c>
      <c r="O811" s="331"/>
      <c r="P811" s="61"/>
      <c r="Q811" s="294"/>
      <c r="R811" s="292"/>
      <c r="S811" s="303"/>
    </row>
    <row r="812" spans="1:19" s="36" customFormat="1" ht="14.4">
      <c r="A812" s="36">
        <f t="shared" si="101"/>
        <v>797</v>
      </c>
      <c r="B812" s="526"/>
      <c r="C812" s="36" t="str">
        <f>VLOOKUP('Employee Salary Payroll Tax '!B814,'Employee Salary Payroll Tax '!$D$1:$E$7,2,FALSE)</f>
        <v>IBEW</v>
      </c>
      <c r="D812" s="61">
        <f t="shared" si="97"/>
        <v>6.875E-3</v>
      </c>
      <c r="E812" s="351">
        <f>'Employee Salary Payroll Tax '!N814</f>
        <v>43686.04</v>
      </c>
      <c r="F812" s="351">
        <f t="shared" si="98"/>
        <v>43986.381524999997</v>
      </c>
      <c r="G812" s="352"/>
      <c r="H812" s="351">
        <f t="shared" si="99"/>
        <v>0</v>
      </c>
      <c r="I812" s="351">
        <f t="shared" si="102"/>
        <v>300.34152499999618</v>
      </c>
      <c r="J812" s="351">
        <f t="shared" si="100"/>
        <v>0</v>
      </c>
      <c r="K812" s="293">
        <f>SUM('Employee Salary Payroll Tax '!I814:K814)</f>
        <v>42937.02</v>
      </c>
      <c r="L812" s="293">
        <f>'Employee Salary Payroll Tax '!H814</f>
        <v>0</v>
      </c>
      <c r="M812" s="293">
        <f t="shared" si="103"/>
        <v>749.02000000000407</v>
      </c>
      <c r="N812" s="359">
        <f t="shared" si="104"/>
        <v>0</v>
      </c>
      <c r="O812" s="331"/>
      <c r="P812" s="61"/>
      <c r="Q812" s="294"/>
      <c r="R812" s="292"/>
      <c r="S812" s="303"/>
    </row>
    <row r="813" spans="1:19" s="36" customFormat="1" ht="14.4">
      <c r="A813" s="36">
        <f t="shared" si="101"/>
        <v>798</v>
      </c>
      <c r="B813" s="526"/>
      <c r="C813" s="36" t="str">
        <f>VLOOKUP('Employee Salary Payroll Tax '!B815,'Employee Salary Payroll Tax '!$D$1:$E$7,2,FALSE)</f>
        <v>NonUnion</v>
      </c>
      <c r="D813" s="61">
        <f t="shared" si="97"/>
        <v>2.98E-2</v>
      </c>
      <c r="E813" s="351">
        <f>'Employee Salary Payroll Tax '!N815</f>
        <v>81644.800000000003</v>
      </c>
      <c r="F813" s="351">
        <f t="shared" si="98"/>
        <v>84077.815040000001</v>
      </c>
      <c r="G813" s="352"/>
      <c r="H813" s="351">
        <f t="shared" si="99"/>
        <v>0</v>
      </c>
      <c r="I813" s="351">
        <f t="shared" si="102"/>
        <v>2433.0150399999984</v>
      </c>
      <c r="J813" s="351">
        <f t="shared" si="100"/>
        <v>0</v>
      </c>
      <c r="K813" s="293">
        <f>SUM('Employee Salary Payroll Tax '!I815:K815)</f>
        <v>3453.35</v>
      </c>
      <c r="L813" s="293">
        <f>'Employee Salary Payroll Tax '!H815</f>
        <v>0</v>
      </c>
      <c r="M813" s="293">
        <f t="shared" si="103"/>
        <v>78191.45</v>
      </c>
      <c r="N813" s="359">
        <f t="shared" si="104"/>
        <v>0</v>
      </c>
      <c r="O813" s="331"/>
      <c r="P813" s="61"/>
      <c r="Q813" s="294"/>
      <c r="R813" s="292"/>
      <c r="S813" s="303"/>
    </row>
    <row r="814" spans="1:19" s="36" customFormat="1" ht="14.4">
      <c r="A814" s="36">
        <f t="shared" si="101"/>
        <v>799</v>
      </c>
      <c r="B814" s="526"/>
      <c r="C814" s="36" t="str">
        <f>VLOOKUP('Employee Salary Payroll Tax '!B816,'Employee Salary Payroll Tax '!$D$1:$E$7,2,FALSE)</f>
        <v>NonUnion</v>
      </c>
      <c r="D814" s="61">
        <f t="shared" si="97"/>
        <v>2.98E-2</v>
      </c>
      <c r="E814" s="351">
        <f>'Employee Salary Payroll Tax '!N816</f>
        <v>46991</v>
      </c>
      <c r="F814" s="351">
        <f t="shared" si="98"/>
        <v>48391.3318</v>
      </c>
      <c r="G814" s="352"/>
      <c r="H814" s="351">
        <f t="shared" si="99"/>
        <v>0</v>
      </c>
      <c r="I814" s="351">
        <f t="shared" si="102"/>
        <v>1400.3317999999999</v>
      </c>
      <c r="J814" s="351">
        <f t="shared" si="100"/>
        <v>0</v>
      </c>
      <c r="K814" s="293">
        <f>SUM('Employee Salary Payroll Tax '!I816:K816)</f>
        <v>8624.43</v>
      </c>
      <c r="L814" s="293">
        <f>'Employee Salary Payroll Tax '!H816</f>
        <v>0</v>
      </c>
      <c r="M814" s="293">
        <f t="shared" si="103"/>
        <v>38366.57</v>
      </c>
      <c r="N814" s="359">
        <f t="shared" si="104"/>
        <v>0</v>
      </c>
      <c r="O814" s="331"/>
      <c r="P814" s="61"/>
      <c r="Q814" s="294"/>
      <c r="R814" s="292"/>
      <c r="S814" s="303"/>
    </row>
    <row r="815" spans="1:19" s="36" customFormat="1" ht="14.4">
      <c r="A815" s="36">
        <f t="shared" si="101"/>
        <v>800</v>
      </c>
      <c r="B815" s="526"/>
      <c r="C815" s="36" t="str">
        <f>VLOOKUP('Employee Salary Payroll Tax '!B817,'Employee Salary Payroll Tax '!$D$1:$E$7,2,FALSE)</f>
        <v>NonUnion</v>
      </c>
      <c r="D815" s="61">
        <f t="shared" si="97"/>
        <v>2.98E-2</v>
      </c>
      <c r="E815" s="351">
        <f>'Employee Salary Payroll Tax '!N817</f>
        <v>89935.48</v>
      </c>
      <c r="F815" s="351">
        <f t="shared" si="98"/>
        <v>92615.557304000002</v>
      </c>
      <c r="G815" s="352"/>
      <c r="H815" s="351">
        <f t="shared" si="99"/>
        <v>0</v>
      </c>
      <c r="I815" s="351">
        <f t="shared" si="102"/>
        <v>2680.0773040000058</v>
      </c>
      <c r="J815" s="351">
        <f t="shared" si="100"/>
        <v>0</v>
      </c>
      <c r="K815" s="293">
        <f>SUM('Employee Salary Payroll Tax '!I817:K817)</f>
        <v>10602.69</v>
      </c>
      <c r="L815" s="293">
        <f>'Employee Salary Payroll Tax '!H817</f>
        <v>0</v>
      </c>
      <c r="M815" s="293">
        <f t="shared" si="103"/>
        <v>79332.789999999994</v>
      </c>
      <c r="N815" s="359">
        <f t="shared" si="104"/>
        <v>0</v>
      </c>
      <c r="O815" s="331"/>
      <c r="P815" s="61"/>
      <c r="Q815" s="294"/>
      <c r="R815" s="292"/>
      <c r="S815" s="303"/>
    </row>
    <row r="816" spans="1:19" s="36" customFormat="1" ht="14.4">
      <c r="A816" s="36">
        <f t="shared" si="101"/>
        <v>801</v>
      </c>
      <c r="B816" s="526"/>
      <c r="C816" s="36" t="str">
        <f>VLOOKUP('Employee Salary Payroll Tax '!B818,'Employee Salary Payroll Tax '!$D$1:$E$7,2,FALSE)</f>
        <v>IBEW</v>
      </c>
      <c r="D816" s="61">
        <f t="shared" si="97"/>
        <v>6.875E-3</v>
      </c>
      <c r="E816" s="351">
        <f>'Employee Salary Payroll Tax '!N818</f>
        <v>38609.18</v>
      </c>
      <c r="F816" s="351">
        <f t="shared" si="98"/>
        <v>38874.6181125</v>
      </c>
      <c r="G816" s="352"/>
      <c r="H816" s="351">
        <f t="shared" si="99"/>
        <v>0</v>
      </c>
      <c r="I816" s="351">
        <f t="shared" si="102"/>
        <v>265.43811249999999</v>
      </c>
      <c r="J816" s="351">
        <f t="shared" si="100"/>
        <v>0</v>
      </c>
      <c r="K816" s="293">
        <f>SUM('Employee Salary Payroll Tax '!I818:K818)</f>
        <v>38609.18</v>
      </c>
      <c r="L816" s="293">
        <f>'Employee Salary Payroll Tax '!H818</f>
        <v>0</v>
      </c>
      <c r="M816" s="293">
        <f t="shared" si="103"/>
        <v>0</v>
      </c>
      <c r="N816" s="359">
        <f t="shared" si="104"/>
        <v>0</v>
      </c>
      <c r="O816" s="331"/>
      <c r="P816" s="61"/>
      <c r="Q816" s="294"/>
      <c r="R816" s="292"/>
      <c r="S816" s="303"/>
    </row>
    <row r="817" spans="1:19" s="36" customFormat="1" ht="14.4">
      <c r="A817" s="36">
        <f t="shared" si="101"/>
        <v>802</v>
      </c>
      <c r="B817" s="526"/>
      <c r="C817" s="36" t="str">
        <f>VLOOKUP('Employee Salary Payroll Tax '!B819,'Employee Salary Payroll Tax '!$D$1:$E$7,2,FALSE)</f>
        <v>NonUnion</v>
      </c>
      <c r="D817" s="61">
        <f t="shared" si="97"/>
        <v>2.98E-2</v>
      </c>
      <c r="E817" s="351">
        <f>'Employee Salary Payroll Tax '!N819</f>
        <v>58941.15</v>
      </c>
      <c r="F817" s="351">
        <f t="shared" si="98"/>
        <v>60697.596270000002</v>
      </c>
      <c r="G817" s="352"/>
      <c r="H817" s="351">
        <f t="shared" si="99"/>
        <v>0</v>
      </c>
      <c r="I817" s="351">
        <f t="shared" si="102"/>
        <v>1756.4462700000004</v>
      </c>
      <c r="J817" s="351">
        <f t="shared" si="100"/>
        <v>0</v>
      </c>
      <c r="K817" s="293">
        <f>SUM('Employee Salary Payroll Tax '!I819:K819)</f>
        <v>36250.230000000003</v>
      </c>
      <c r="L817" s="293">
        <f>'Employee Salary Payroll Tax '!H819</f>
        <v>0</v>
      </c>
      <c r="M817" s="293">
        <f t="shared" si="103"/>
        <v>22690.92</v>
      </c>
      <c r="N817" s="359">
        <f t="shared" si="104"/>
        <v>0</v>
      </c>
      <c r="O817" s="331"/>
      <c r="P817" s="61"/>
      <c r="Q817" s="294"/>
      <c r="R817" s="292"/>
      <c r="S817" s="303"/>
    </row>
    <row r="818" spans="1:19" s="36" customFormat="1" ht="14.4">
      <c r="A818" s="36">
        <f t="shared" si="101"/>
        <v>803</v>
      </c>
      <c r="B818" s="526"/>
      <c r="C818" s="36" t="str">
        <f>VLOOKUP('Employee Salary Payroll Tax '!B820,'Employee Salary Payroll Tax '!$D$1:$E$7,2,FALSE)</f>
        <v>NonUnion</v>
      </c>
      <c r="D818" s="61">
        <f t="shared" si="97"/>
        <v>2.98E-2</v>
      </c>
      <c r="E818" s="351">
        <f>'Employee Salary Payroll Tax '!N820</f>
        <v>35116.42</v>
      </c>
      <c r="F818" s="351">
        <f t="shared" si="98"/>
        <v>36162.889316000001</v>
      </c>
      <c r="G818" s="352"/>
      <c r="H818" s="351">
        <f t="shared" si="99"/>
        <v>0</v>
      </c>
      <c r="I818" s="351">
        <f t="shared" si="102"/>
        <v>1046.4693160000024</v>
      </c>
      <c r="J818" s="351">
        <f t="shared" si="100"/>
        <v>0</v>
      </c>
      <c r="K818" s="293">
        <f>SUM('Employee Salary Payroll Tax '!I820:K820)</f>
        <v>4959.3899999999994</v>
      </c>
      <c r="L818" s="293">
        <f>'Employee Salary Payroll Tax '!H820</f>
        <v>719.15</v>
      </c>
      <c r="M818" s="293">
        <f t="shared" si="103"/>
        <v>29437.879999999997</v>
      </c>
      <c r="N818" s="359">
        <f t="shared" si="104"/>
        <v>0</v>
      </c>
      <c r="O818" s="331"/>
      <c r="P818" s="61"/>
      <c r="Q818" s="294"/>
      <c r="R818" s="292"/>
      <c r="S818" s="303"/>
    </row>
    <row r="819" spans="1:19" s="36" customFormat="1" ht="14.4">
      <c r="A819" s="36">
        <f t="shared" si="101"/>
        <v>804</v>
      </c>
      <c r="B819" s="526"/>
      <c r="C819" s="36" t="str">
        <f>VLOOKUP('Employee Salary Payroll Tax '!B821,'Employee Salary Payroll Tax '!$D$1:$E$7,2,FALSE)</f>
        <v>NonUnion</v>
      </c>
      <c r="D819" s="61">
        <f t="shared" si="97"/>
        <v>2.98E-2</v>
      </c>
      <c r="E819" s="351">
        <f>'Employee Salary Payroll Tax '!N821</f>
        <v>98966.81</v>
      </c>
      <c r="F819" s="351">
        <f t="shared" si="98"/>
        <v>101916.020938</v>
      </c>
      <c r="G819" s="352"/>
      <c r="H819" s="351">
        <f t="shared" si="99"/>
        <v>0</v>
      </c>
      <c r="I819" s="351">
        <f t="shared" si="102"/>
        <v>2949.2109380000038</v>
      </c>
      <c r="J819" s="351">
        <f t="shared" si="100"/>
        <v>0</v>
      </c>
      <c r="K819" s="293">
        <f>SUM('Employee Salary Payroll Tax '!I821:K821)</f>
        <v>0</v>
      </c>
      <c r="L819" s="293">
        <f>'Employee Salary Payroll Tax '!H821</f>
        <v>0</v>
      </c>
      <c r="M819" s="293">
        <f t="shared" si="103"/>
        <v>98966.81</v>
      </c>
      <c r="N819" s="359">
        <f t="shared" si="104"/>
        <v>0</v>
      </c>
      <c r="O819" s="331"/>
      <c r="P819" s="61"/>
      <c r="Q819" s="294"/>
      <c r="R819" s="292"/>
      <c r="S819" s="303"/>
    </row>
    <row r="820" spans="1:19" s="36" customFormat="1" ht="14.4">
      <c r="A820" s="36">
        <f t="shared" si="101"/>
        <v>805</v>
      </c>
      <c r="B820" s="526"/>
      <c r="C820" s="36" t="str">
        <f>VLOOKUP('Employee Salary Payroll Tax '!B822,'Employee Salary Payroll Tax '!$D$1:$E$7,2,FALSE)</f>
        <v>NonUnion</v>
      </c>
      <c r="D820" s="61">
        <f t="shared" si="97"/>
        <v>2.98E-2</v>
      </c>
      <c r="E820" s="351">
        <f>'Employee Salary Payroll Tax '!N822</f>
        <v>6608.91</v>
      </c>
      <c r="F820" s="351">
        <f t="shared" si="98"/>
        <v>6805.8555180000003</v>
      </c>
      <c r="G820" s="352"/>
      <c r="H820" s="351">
        <f t="shared" si="99"/>
        <v>391.09000000000015</v>
      </c>
      <c r="I820" s="351">
        <f t="shared" si="102"/>
        <v>196.94551800000045</v>
      </c>
      <c r="J820" s="351">
        <f t="shared" si="100"/>
        <v>1.1816731080000027</v>
      </c>
      <c r="K820" s="293">
        <f>SUM('Employee Salary Payroll Tax '!I822:K822)</f>
        <v>1479.58</v>
      </c>
      <c r="L820" s="293">
        <f>'Employee Salary Payroll Tax '!H822</f>
        <v>0</v>
      </c>
      <c r="M820" s="293">
        <f t="shared" si="103"/>
        <v>5129.33</v>
      </c>
      <c r="N820" s="359">
        <f t="shared" si="104"/>
        <v>0.26454890395997144</v>
      </c>
      <c r="O820" s="331"/>
      <c r="P820" s="61"/>
      <c r="Q820" s="294"/>
      <c r="R820" s="292"/>
      <c r="S820" s="303"/>
    </row>
    <row r="821" spans="1:19" s="36" customFormat="1" ht="14.4">
      <c r="A821" s="36">
        <f t="shared" si="101"/>
        <v>806</v>
      </c>
      <c r="B821" s="526"/>
      <c r="C821" s="36" t="str">
        <f>VLOOKUP('Employee Salary Payroll Tax '!B823,'Employee Salary Payroll Tax '!$D$1:$E$7,2,FALSE)</f>
        <v>NonUnion</v>
      </c>
      <c r="D821" s="61">
        <f t="shared" si="97"/>
        <v>2.98E-2</v>
      </c>
      <c r="E821" s="351">
        <f>'Employee Salary Payroll Tax '!N823</f>
        <v>90432.46</v>
      </c>
      <c r="F821" s="351">
        <f t="shared" si="98"/>
        <v>93127.347308000011</v>
      </c>
      <c r="G821" s="352"/>
      <c r="H821" s="351">
        <f t="shared" si="99"/>
        <v>0</v>
      </c>
      <c r="I821" s="351">
        <f t="shared" si="102"/>
        <v>2694.8873080000049</v>
      </c>
      <c r="J821" s="351">
        <f t="shared" si="100"/>
        <v>0</v>
      </c>
      <c r="K821" s="293">
        <f>SUM('Employee Salary Payroll Tax '!I823:K823)</f>
        <v>69308.53</v>
      </c>
      <c r="L821" s="293">
        <f>'Employee Salary Payroll Tax '!H823</f>
        <v>0</v>
      </c>
      <c r="M821" s="293">
        <f t="shared" si="103"/>
        <v>21123.930000000008</v>
      </c>
      <c r="N821" s="359">
        <f t="shared" si="104"/>
        <v>0</v>
      </c>
      <c r="O821" s="331"/>
      <c r="P821" s="61"/>
      <c r="Q821" s="294"/>
      <c r="R821" s="292"/>
      <c r="S821" s="303"/>
    </row>
    <row r="822" spans="1:19" s="36" customFormat="1" ht="14.4">
      <c r="A822" s="36">
        <f t="shared" si="101"/>
        <v>807</v>
      </c>
      <c r="B822" s="526"/>
      <c r="C822" s="36" t="str">
        <f>VLOOKUP('Employee Salary Payroll Tax '!B824,'Employee Salary Payroll Tax '!$D$1:$E$7,2,FALSE)</f>
        <v>NonUnion</v>
      </c>
      <c r="D822" s="61">
        <f t="shared" si="97"/>
        <v>2.98E-2</v>
      </c>
      <c r="E822" s="351">
        <f>'Employee Salary Payroll Tax '!N824</f>
        <v>108847.12</v>
      </c>
      <c r="F822" s="351">
        <f t="shared" si="98"/>
        <v>112090.764176</v>
      </c>
      <c r="G822" s="352"/>
      <c r="H822" s="351">
        <f t="shared" si="99"/>
        <v>0</v>
      </c>
      <c r="I822" s="351">
        <f t="shared" si="102"/>
        <v>3243.6441760000016</v>
      </c>
      <c r="J822" s="351">
        <f t="shared" si="100"/>
        <v>0</v>
      </c>
      <c r="K822" s="293">
        <f>SUM('Employee Salary Payroll Tax '!I824:K824)</f>
        <v>43138.07</v>
      </c>
      <c r="L822" s="293">
        <f>'Employee Salary Payroll Tax '!H824</f>
        <v>0</v>
      </c>
      <c r="M822" s="293">
        <f t="shared" si="103"/>
        <v>65709.049999999988</v>
      </c>
      <c r="N822" s="359">
        <f t="shared" si="104"/>
        <v>0</v>
      </c>
      <c r="O822" s="331"/>
      <c r="P822" s="61"/>
      <c r="Q822" s="294"/>
      <c r="R822" s="292"/>
      <c r="S822" s="303"/>
    </row>
    <row r="823" spans="1:19" s="36" customFormat="1" ht="14.4">
      <c r="A823" s="36">
        <f t="shared" si="101"/>
        <v>808</v>
      </c>
      <c r="B823" s="526"/>
      <c r="C823" s="36" t="str">
        <f>VLOOKUP('Employee Salary Payroll Tax '!B825,'Employee Salary Payroll Tax '!$D$1:$E$7,2,FALSE)</f>
        <v>NonUnion</v>
      </c>
      <c r="D823" s="61">
        <f t="shared" si="97"/>
        <v>2.98E-2</v>
      </c>
      <c r="E823" s="351">
        <f>'Employee Salary Payroll Tax '!N825</f>
        <v>69114.679999999993</v>
      </c>
      <c r="F823" s="351">
        <f t="shared" si="98"/>
        <v>71174.297464000003</v>
      </c>
      <c r="G823" s="352"/>
      <c r="H823" s="351">
        <f t="shared" si="99"/>
        <v>0</v>
      </c>
      <c r="I823" s="351">
        <f t="shared" si="102"/>
        <v>2059.6174640000099</v>
      </c>
      <c r="J823" s="351">
        <f t="shared" si="100"/>
        <v>0</v>
      </c>
      <c r="K823" s="293">
        <f>SUM('Employee Salary Payroll Tax '!I825:K825)</f>
        <v>10166.34</v>
      </c>
      <c r="L823" s="293">
        <f>'Employee Salary Payroll Tax '!H825</f>
        <v>0</v>
      </c>
      <c r="M823" s="293">
        <f t="shared" si="103"/>
        <v>58948.34</v>
      </c>
      <c r="N823" s="359">
        <f t="shared" si="104"/>
        <v>0</v>
      </c>
      <c r="O823" s="331"/>
      <c r="P823" s="61"/>
      <c r="Q823" s="294"/>
      <c r="R823" s="292"/>
      <c r="S823" s="303"/>
    </row>
    <row r="824" spans="1:19" s="36" customFormat="1" ht="14.4">
      <c r="A824" s="36">
        <f t="shared" si="101"/>
        <v>809</v>
      </c>
      <c r="B824" s="526"/>
      <c r="C824" s="36" t="str">
        <f>VLOOKUP('Employee Salary Payroll Tax '!B826,'Employee Salary Payroll Tax '!$D$1:$E$7,2,FALSE)</f>
        <v>NonUnion</v>
      </c>
      <c r="D824" s="61">
        <f t="shared" si="97"/>
        <v>2.98E-2</v>
      </c>
      <c r="E824" s="351">
        <f>'Employee Salary Payroll Tax '!N826</f>
        <v>59193.24</v>
      </c>
      <c r="F824" s="351">
        <f t="shared" si="98"/>
        <v>60957.198552000002</v>
      </c>
      <c r="G824" s="352"/>
      <c r="H824" s="351">
        <f t="shared" si="99"/>
        <v>0</v>
      </c>
      <c r="I824" s="351">
        <f t="shared" si="102"/>
        <v>1763.9585520000037</v>
      </c>
      <c r="J824" s="351">
        <f t="shared" si="100"/>
        <v>0</v>
      </c>
      <c r="K824" s="293">
        <f>SUM('Employee Salary Payroll Tax '!I826:K826)</f>
        <v>22351.119999999999</v>
      </c>
      <c r="L824" s="293">
        <f>'Employee Salary Payroll Tax '!H826</f>
        <v>0</v>
      </c>
      <c r="M824" s="293">
        <f t="shared" si="103"/>
        <v>36842.119999999995</v>
      </c>
      <c r="N824" s="359">
        <f t="shared" si="104"/>
        <v>0</v>
      </c>
      <c r="O824" s="331"/>
      <c r="P824" s="61"/>
      <c r="Q824" s="294"/>
      <c r="R824" s="292"/>
      <c r="S824" s="303"/>
    </row>
    <row r="825" spans="1:19" s="36" customFormat="1" ht="14.4">
      <c r="A825" s="36">
        <f t="shared" si="101"/>
        <v>810</v>
      </c>
      <c r="B825" s="526"/>
      <c r="C825" s="36" t="str">
        <f>VLOOKUP('Employee Salary Payroll Tax '!B827,'Employee Salary Payroll Tax '!$D$1:$E$7,2,FALSE)</f>
        <v>IBEW</v>
      </c>
      <c r="D825" s="61">
        <f t="shared" si="97"/>
        <v>6.875E-3</v>
      </c>
      <c r="E825" s="351">
        <f>'Employee Salary Payroll Tax '!N827</f>
        <v>28918.97</v>
      </c>
      <c r="F825" s="351">
        <f t="shared" si="98"/>
        <v>29117.78791875</v>
      </c>
      <c r="G825" s="352"/>
      <c r="H825" s="351">
        <f t="shared" si="99"/>
        <v>0</v>
      </c>
      <c r="I825" s="351">
        <f t="shared" si="102"/>
        <v>198.81791874999908</v>
      </c>
      <c r="J825" s="351">
        <f t="shared" si="100"/>
        <v>0</v>
      </c>
      <c r="K825" s="293">
        <f>SUM('Employee Salary Payroll Tax '!I827:K827)</f>
        <v>17869.080000000002</v>
      </c>
      <c r="L825" s="293">
        <f>'Employee Salary Payroll Tax '!H827</f>
        <v>0</v>
      </c>
      <c r="M825" s="293">
        <f t="shared" si="103"/>
        <v>11049.89</v>
      </c>
      <c r="N825" s="359">
        <f t="shared" si="104"/>
        <v>0</v>
      </c>
      <c r="O825" s="331"/>
      <c r="P825" s="61"/>
      <c r="Q825" s="294"/>
      <c r="R825" s="292"/>
      <c r="S825" s="303"/>
    </row>
    <row r="826" spans="1:19" s="36" customFormat="1" ht="14.4">
      <c r="A826" s="36">
        <f t="shared" si="101"/>
        <v>811</v>
      </c>
      <c r="B826" s="526"/>
      <c r="C826" s="36" t="str">
        <f>VLOOKUP('Employee Salary Payroll Tax '!B828,'Employee Salary Payroll Tax '!$D$1:$E$7,2,FALSE)</f>
        <v>NonUnion</v>
      </c>
      <c r="D826" s="61">
        <f t="shared" si="97"/>
        <v>2.98E-2</v>
      </c>
      <c r="E826" s="351">
        <f>'Employee Salary Payroll Tax '!N828</f>
        <v>98512.14</v>
      </c>
      <c r="F826" s="351">
        <f t="shared" si="98"/>
        <v>101447.80177200001</v>
      </c>
      <c r="G826" s="352"/>
      <c r="H826" s="351">
        <f t="shared" si="99"/>
        <v>0</v>
      </c>
      <c r="I826" s="351">
        <f t="shared" si="102"/>
        <v>2935.6617720000067</v>
      </c>
      <c r="J826" s="351">
        <f t="shared" si="100"/>
        <v>0</v>
      </c>
      <c r="K826" s="293">
        <f>SUM('Employee Salary Payroll Tax '!I828:K828)</f>
        <v>98512.14</v>
      </c>
      <c r="L826" s="293">
        <f>'Employee Salary Payroll Tax '!H828</f>
        <v>0</v>
      </c>
      <c r="M826" s="293">
        <f t="shared" si="103"/>
        <v>0</v>
      </c>
      <c r="N826" s="359">
        <f t="shared" si="104"/>
        <v>0</v>
      </c>
      <c r="O826" s="331"/>
      <c r="P826" s="61"/>
      <c r="Q826" s="294"/>
      <c r="R826" s="292"/>
      <c r="S826" s="303"/>
    </row>
    <row r="827" spans="1:19" s="36" customFormat="1" ht="14.4">
      <c r="A827" s="36">
        <f t="shared" si="101"/>
        <v>812</v>
      </c>
      <c r="B827" s="526"/>
      <c r="C827" s="36" t="str">
        <f>VLOOKUP('Employee Salary Payroll Tax '!B829,'Employee Salary Payroll Tax '!$D$1:$E$7,2,FALSE)</f>
        <v>NonUnion</v>
      </c>
      <c r="D827" s="61">
        <f t="shared" si="97"/>
        <v>2.98E-2</v>
      </c>
      <c r="E827" s="351">
        <f>'Employee Salary Payroll Tax '!N829</f>
        <v>13241.04</v>
      </c>
      <c r="F827" s="351">
        <f t="shared" si="98"/>
        <v>13635.622992000002</v>
      </c>
      <c r="G827" s="352"/>
      <c r="H827" s="351">
        <f t="shared" si="99"/>
        <v>0</v>
      </c>
      <c r="I827" s="351">
        <f t="shared" si="102"/>
        <v>394.58299200000147</v>
      </c>
      <c r="J827" s="351">
        <f t="shared" si="100"/>
        <v>0</v>
      </c>
      <c r="K827" s="293">
        <f>SUM('Employee Salary Payroll Tax '!I829:K829)</f>
        <v>1669.21</v>
      </c>
      <c r="L827" s="293">
        <f>'Employee Salary Payroll Tax '!H829</f>
        <v>0</v>
      </c>
      <c r="M827" s="293">
        <f t="shared" si="103"/>
        <v>11571.830000000002</v>
      </c>
      <c r="N827" s="359">
        <f t="shared" si="104"/>
        <v>0</v>
      </c>
      <c r="O827" s="331"/>
      <c r="P827" s="61"/>
      <c r="Q827" s="294"/>
      <c r="R827" s="292"/>
      <c r="S827" s="303"/>
    </row>
    <row r="828" spans="1:19" s="36" customFormat="1" ht="14.4">
      <c r="A828" s="36">
        <f t="shared" si="101"/>
        <v>813</v>
      </c>
      <c r="B828" s="526"/>
      <c r="C828" s="36" t="str">
        <f>VLOOKUP('Employee Salary Payroll Tax '!B830,'Employee Salary Payroll Tax '!$D$1:$E$7,2,FALSE)</f>
        <v>NonUnion</v>
      </c>
      <c r="D828" s="61">
        <f t="shared" si="97"/>
        <v>2.98E-2</v>
      </c>
      <c r="E828" s="351">
        <f>'Employee Salary Payroll Tax '!N830</f>
        <v>62065.8</v>
      </c>
      <c r="F828" s="351">
        <f t="shared" si="98"/>
        <v>63915.360840000008</v>
      </c>
      <c r="G828" s="352"/>
      <c r="H828" s="351">
        <f t="shared" si="99"/>
        <v>0</v>
      </c>
      <c r="I828" s="351">
        <f t="shared" si="102"/>
        <v>1849.5608400000056</v>
      </c>
      <c r="J828" s="351">
        <f t="shared" si="100"/>
        <v>0</v>
      </c>
      <c r="K828" s="293">
        <f>SUM('Employee Salary Payroll Tax '!I830:K830)</f>
        <v>54565.840000000004</v>
      </c>
      <c r="L828" s="293">
        <f>'Employee Salary Payroll Tax '!H830</f>
        <v>0</v>
      </c>
      <c r="M828" s="293">
        <f t="shared" si="103"/>
        <v>7499.9599999999991</v>
      </c>
      <c r="N828" s="359">
        <f t="shared" si="104"/>
        <v>0</v>
      </c>
      <c r="O828" s="331"/>
      <c r="P828" s="61"/>
      <c r="Q828" s="294"/>
      <c r="R828" s="292"/>
      <c r="S828" s="303"/>
    </row>
    <row r="829" spans="1:19" s="36" customFormat="1" ht="14.4">
      <c r="A829" s="36">
        <f t="shared" si="101"/>
        <v>814</v>
      </c>
      <c r="B829" s="526"/>
      <c r="C829" s="36" t="str">
        <f>VLOOKUP('Employee Salary Payroll Tax '!B831,'Employee Salary Payroll Tax '!$D$1:$E$7,2,FALSE)</f>
        <v>NonUnion</v>
      </c>
      <c r="D829" s="61">
        <f t="shared" si="97"/>
        <v>2.98E-2</v>
      </c>
      <c r="E829" s="351">
        <f>'Employee Salary Payroll Tax '!N831</f>
        <v>103737.34</v>
      </c>
      <c r="F829" s="351">
        <f t="shared" si="98"/>
        <v>106828.712732</v>
      </c>
      <c r="G829" s="352"/>
      <c r="H829" s="351">
        <f t="shared" si="99"/>
        <v>0</v>
      </c>
      <c r="I829" s="351">
        <f t="shared" si="102"/>
        <v>3091.3727320000035</v>
      </c>
      <c r="J829" s="351">
        <f t="shared" si="100"/>
        <v>0</v>
      </c>
      <c r="K829" s="293">
        <f>SUM('Employee Salary Payroll Tax '!I831:K831)</f>
        <v>88900.45</v>
      </c>
      <c r="L829" s="293">
        <f>'Employee Salary Payroll Tax '!H831</f>
        <v>0</v>
      </c>
      <c r="M829" s="293">
        <f t="shared" si="103"/>
        <v>14836.89</v>
      </c>
      <c r="N829" s="359">
        <f t="shared" si="104"/>
        <v>0</v>
      </c>
      <c r="O829" s="331"/>
      <c r="P829" s="61"/>
      <c r="Q829" s="294"/>
      <c r="R829" s="292"/>
      <c r="S829" s="303"/>
    </row>
    <row r="830" spans="1:19" s="36" customFormat="1" ht="14.4">
      <c r="A830" s="36">
        <f t="shared" si="101"/>
        <v>815</v>
      </c>
      <c r="B830" s="526"/>
      <c r="C830" s="36" t="str">
        <f>VLOOKUP('Employee Salary Payroll Tax '!B832,'Employee Salary Payroll Tax '!$D$1:$E$7,2,FALSE)</f>
        <v>NonUnion</v>
      </c>
      <c r="D830" s="61">
        <f t="shared" si="97"/>
        <v>2.98E-2</v>
      </c>
      <c r="E830" s="351">
        <f>'Employee Salary Payroll Tax '!N832</f>
        <v>59922.03</v>
      </c>
      <c r="F830" s="351">
        <f t="shared" si="98"/>
        <v>61707.706493999998</v>
      </c>
      <c r="G830" s="352"/>
      <c r="H830" s="351">
        <f t="shared" si="99"/>
        <v>0</v>
      </c>
      <c r="I830" s="351">
        <f t="shared" si="102"/>
        <v>1785.6764939999994</v>
      </c>
      <c r="J830" s="351">
        <f t="shared" si="100"/>
        <v>0</v>
      </c>
      <c r="K830" s="293">
        <f>SUM('Employee Salary Payroll Tax '!I832:K832)</f>
        <v>4192.92</v>
      </c>
      <c r="L830" s="293">
        <f>'Employee Salary Payroll Tax '!H832</f>
        <v>0</v>
      </c>
      <c r="M830" s="293">
        <f t="shared" si="103"/>
        <v>55729.11</v>
      </c>
      <c r="N830" s="359">
        <f t="shared" si="104"/>
        <v>0</v>
      </c>
      <c r="O830" s="331"/>
      <c r="P830" s="61"/>
      <c r="Q830" s="294"/>
      <c r="R830" s="292"/>
      <c r="S830" s="303"/>
    </row>
    <row r="831" spans="1:19" s="36" customFormat="1" ht="14.4">
      <c r="A831" s="36">
        <f t="shared" si="101"/>
        <v>816</v>
      </c>
      <c r="B831" s="526"/>
      <c r="C831" s="36" t="str">
        <f>VLOOKUP('Employee Salary Payroll Tax '!B833,'Employee Salary Payroll Tax '!$D$1:$E$7,2,FALSE)</f>
        <v>IBEW</v>
      </c>
      <c r="D831" s="61">
        <f t="shared" si="97"/>
        <v>6.875E-3</v>
      </c>
      <c r="E831" s="351">
        <f>'Employee Salary Payroll Tax '!N833</f>
        <v>147735.54</v>
      </c>
      <c r="F831" s="351">
        <f t="shared" si="98"/>
        <v>148751.22183749999</v>
      </c>
      <c r="G831" s="352"/>
      <c r="H831" s="351">
        <f t="shared" si="99"/>
        <v>0</v>
      </c>
      <c r="I831" s="351">
        <f t="shared" si="102"/>
        <v>1015.6818374999857</v>
      </c>
      <c r="J831" s="351">
        <f t="shared" si="100"/>
        <v>0</v>
      </c>
      <c r="K831" s="293">
        <f>SUM('Employee Salary Payroll Tax '!I833:K833)</f>
        <v>90800.08</v>
      </c>
      <c r="L831" s="293">
        <f>'Employee Salary Payroll Tax '!H833</f>
        <v>0</v>
      </c>
      <c r="M831" s="293">
        <f t="shared" si="103"/>
        <v>56935.460000000006</v>
      </c>
      <c r="N831" s="359">
        <f t="shared" si="104"/>
        <v>0</v>
      </c>
      <c r="O831" s="331"/>
      <c r="P831" s="61"/>
      <c r="Q831" s="294"/>
      <c r="R831" s="292"/>
      <c r="S831" s="303"/>
    </row>
    <row r="832" spans="1:19" s="36" customFormat="1" ht="14.4">
      <c r="A832" s="36">
        <f t="shared" si="101"/>
        <v>817</v>
      </c>
      <c r="B832" s="526"/>
      <c r="C832" s="36" t="str">
        <f>VLOOKUP('Employee Salary Payroll Tax '!B834,'Employee Salary Payroll Tax '!$D$1:$E$7,2,FALSE)</f>
        <v>IBEW</v>
      </c>
      <c r="D832" s="61">
        <f t="shared" si="97"/>
        <v>6.875E-3</v>
      </c>
      <c r="E832" s="351">
        <f>'Employee Salary Payroll Tax '!N834</f>
        <v>124768.83</v>
      </c>
      <c r="F832" s="351">
        <f t="shared" si="98"/>
        <v>125626.61570625</v>
      </c>
      <c r="G832" s="352"/>
      <c r="H832" s="351">
        <f t="shared" si="99"/>
        <v>0</v>
      </c>
      <c r="I832" s="351">
        <f t="shared" si="102"/>
        <v>857.78570624999702</v>
      </c>
      <c r="J832" s="351">
        <f t="shared" si="100"/>
        <v>0</v>
      </c>
      <c r="K832" s="293">
        <f>SUM('Employee Salary Payroll Tax '!I834:K834)</f>
        <v>21953.91</v>
      </c>
      <c r="L832" s="293">
        <f>'Employee Salary Payroll Tax '!H834</f>
        <v>0</v>
      </c>
      <c r="M832" s="293">
        <f t="shared" si="103"/>
        <v>102814.92</v>
      </c>
      <c r="N832" s="359">
        <f t="shared" si="104"/>
        <v>0</v>
      </c>
      <c r="O832" s="331"/>
      <c r="P832" s="61"/>
      <c r="Q832" s="294"/>
      <c r="R832" s="292"/>
      <c r="S832" s="303"/>
    </row>
    <row r="833" spans="1:19" s="36" customFormat="1" ht="14.4">
      <c r="A833" s="36">
        <f t="shared" si="101"/>
        <v>818</v>
      </c>
      <c r="B833" s="526"/>
      <c r="C833" s="36" t="str">
        <f>VLOOKUP('Employee Salary Payroll Tax '!B835,'Employee Salary Payroll Tax '!$D$1:$E$7,2,FALSE)</f>
        <v>NonUnion</v>
      </c>
      <c r="D833" s="61">
        <f t="shared" si="97"/>
        <v>2.98E-2</v>
      </c>
      <c r="E833" s="351">
        <f>'Employee Salary Payroll Tax '!N835</f>
        <v>63594.720000000001</v>
      </c>
      <c r="F833" s="351">
        <f t="shared" si="98"/>
        <v>65489.842656000001</v>
      </c>
      <c r="G833" s="352"/>
      <c r="H833" s="351">
        <f t="shared" si="99"/>
        <v>0</v>
      </c>
      <c r="I833" s="351">
        <f t="shared" si="102"/>
        <v>1895.1226559999996</v>
      </c>
      <c r="J833" s="351">
        <f t="shared" si="100"/>
        <v>0</v>
      </c>
      <c r="K833" s="293">
        <f>SUM('Employee Salary Payroll Tax '!I835:K835)</f>
        <v>-143.91999999999999</v>
      </c>
      <c r="L833" s="293">
        <f>'Employee Salary Payroll Tax '!H835</f>
        <v>0</v>
      </c>
      <c r="M833" s="293">
        <f t="shared" si="103"/>
        <v>63738.64</v>
      </c>
      <c r="N833" s="359">
        <f t="shared" si="104"/>
        <v>0</v>
      </c>
      <c r="O833" s="331"/>
      <c r="P833" s="61"/>
      <c r="Q833" s="294"/>
      <c r="R833" s="292"/>
      <c r="S833" s="303"/>
    </row>
    <row r="834" spans="1:19" s="36" customFormat="1" ht="14.4">
      <c r="A834" s="36">
        <f t="shared" si="101"/>
        <v>819</v>
      </c>
      <c r="B834" s="526"/>
      <c r="C834" s="36" t="str">
        <f>VLOOKUP('Employee Salary Payroll Tax '!B836,'Employee Salary Payroll Tax '!$D$1:$E$7,2,FALSE)</f>
        <v>NonUnion</v>
      </c>
      <c r="D834" s="61">
        <f t="shared" si="97"/>
        <v>2.98E-2</v>
      </c>
      <c r="E834" s="351">
        <f>'Employee Salary Payroll Tax '!N836</f>
        <v>80204.800000000003</v>
      </c>
      <c r="F834" s="351">
        <f t="shared" si="98"/>
        <v>82594.903040000005</v>
      </c>
      <c r="G834" s="352"/>
      <c r="H834" s="351">
        <f t="shared" si="99"/>
        <v>0</v>
      </c>
      <c r="I834" s="351">
        <f t="shared" si="102"/>
        <v>2390.1030400000018</v>
      </c>
      <c r="J834" s="351">
        <f t="shared" si="100"/>
        <v>0</v>
      </c>
      <c r="K834" s="293">
        <f>SUM('Employee Salary Payroll Tax '!I836:K836)</f>
        <v>69768.479999999996</v>
      </c>
      <c r="L834" s="293">
        <f>'Employee Salary Payroll Tax '!H836</f>
        <v>0</v>
      </c>
      <c r="M834" s="293">
        <f t="shared" si="103"/>
        <v>10436.320000000007</v>
      </c>
      <c r="N834" s="359">
        <f t="shared" si="104"/>
        <v>0</v>
      </c>
      <c r="O834" s="331"/>
      <c r="P834" s="61"/>
      <c r="Q834" s="294"/>
      <c r="R834" s="292"/>
      <c r="S834" s="303"/>
    </row>
    <row r="835" spans="1:19" s="36" customFormat="1" ht="14.4">
      <c r="A835" s="36">
        <f t="shared" si="101"/>
        <v>820</v>
      </c>
      <c r="B835" s="526"/>
      <c r="C835" s="36" t="str">
        <f>VLOOKUP('Employee Salary Payroll Tax '!B837,'Employee Salary Payroll Tax '!$D$1:$E$7,2,FALSE)</f>
        <v>NonUnion</v>
      </c>
      <c r="D835" s="61">
        <f t="shared" si="97"/>
        <v>2.98E-2</v>
      </c>
      <c r="E835" s="351">
        <f>'Employee Salary Payroll Tax '!N837</f>
        <v>65327.97</v>
      </c>
      <c r="F835" s="351">
        <f t="shared" si="98"/>
        <v>67274.743505999999</v>
      </c>
      <c r="G835" s="352"/>
      <c r="H835" s="351">
        <f t="shared" si="99"/>
        <v>0</v>
      </c>
      <c r="I835" s="351">
        <f t="shared" si="102"/>
        <v>1946.7735059999977</v>
      </c>
      <c r="J835" s="351">
        <f t="shared" si="100"/>
        <v>0</v>
      </c>
      <c r="K835" s="293">
        <f>SUM('Employee Salary Payroll Tax '!I837:K837)</f>
        <v>91.049999999999983</v>
      </c>
      <c r="L835" s="293">
        <f>'Employee Salary Payroll Tax '!H837</f>
        <v>0</v>
      </c>
      <c r="M835" s="293">
        <f t="shared" si="103"/>
        <v>65236.92</v>
      </c>
      <c r="N835" s="359">
        <f t="shared" si="104"/>
        <v>0</v>
      </c>
      <c r="O835" s="331"/>
      <c r="P835" s="61"/>
      <c r="Q835" s="294"/>
      <c r="R835" s="292"/>
      <c r="S835" s="303"/>
    </row>
    <row r="836" spans="1:19" s="36" customFormat="1" ht="14.4">
      <c r="A836" s="36">
        <f t="shared" si="101"/>
        <v>821</v>
      </c>
      <c r="B836" s="526"/>
      <c r="C836" s="36" t="str">
        <f>VLOOKUP('Employee Salary Payroll Tax '!B838,'Employee Salary Payroll Tax '!$D$1:$E$7,2,FALSE)</f>
        <v>NonUnion</v>
      </c>
      <c r="D836" s="61">
        <f t="shared" si="97"/>
        <v>2.98E-2</v>
      </c>
      <c r="E836" s="351">
        <f>'Employee Salary Payroll Tax '!N838</f>
        <v>89498.49</v>
      </c>
      <c r="F836" s="351">
        <f t="shared" si="98"/>
        <v>92165.545002000013</v>
      </c>
      <c r="G836" s="352"/>
      <c r="H836" s="351">
        <f t="shared" si="99"/>
        <v>0</v>
      </c>
      <c r="I836" s="351">
        <f t="shared" si="102"/>
        <v>2667.0550020000082</v>
      </c>
      <c r="J836" s="351">
        <f t="shared" si="100"/>
        <v>0</v>
      </c>
      <c r="K836" s="293">
        <f>SUM('Employee Salary Payroll Tax '!I838:K838)</f>
        <v>71724.009999999995</v>
      </c>
      <c r="L836" s="293">
        <f>'Employee Salary Payroll Tax '!H838</f>
        <v>22.02</v>
      </c>
      <c r="M836" s="293">
        <f t="shared" si="103"/>
        <v>17752.46000000001</v>
      </c>
      <c r="N836" s="359">
        <f t="shared" si="104"/>
        <v>0</v>
      </c>
      <c r="O836" s="331"/>
      <c r="P836" s="61"/>
      <c r="Q836" s="294"/>
      <c r="R836" s="292"/>
      <c r="S836" s="303"/>
    </row>
    <row r="837" spans="1:19" s="36" customFormat="1" ht="14.4">
      <c r="A837" s="36">
        <f t="shared" si="101"/>
        <v>822</v>
      </c>
      <c r="B837" s="526"/>
      <c r="C837" s="36" t="str">
        <f>VLOOKUP('Employee Salary Payroll Tax '!B839,'Employee Salary Payroll Tax '!$D$1:$E$7,2,FALSE)</f>
        <v>IBEW</v>
      </c>
      <c r="D837" s="61">
        <f t="shared" si="97"/>
        <v>6.875E-3</v>
      </c>
      <c r="E837" s="351">
        <f>'Employee Salary Payroll Tax '!N839</f>
        <v>2552.46</v>
      </c>
      <c r="F837" s="351">
        <f t="shared" si="98"/>
        <v>2570.0081624999998</v>
      </c>
      <c r="G837" s="352"/>
      <c r="H837" s="351">
        <f t="shared" si="99"/>
        <v>4447.54</v>
      </c>
      <c r="I837" s="351">
        <f t="shared" si="102"/>
        <v>17.548162499999762</v>
      </c>
      <c r="J837" s="351">
        <f t="shared" si="100"/>
        <v>0.10528897499999858</v>
      </c>
      <c r="K837" s="293">
        <f>SUM('Employee Salary Payroll Tax '!I839:K839)</f>
        <v>2550.1899999999996</v>
      </c>
      <c r="L837" s="293">
        <f>'Employee Salary Payroll Tax '!H839</f>
        <v>0</v>
      </c>
      <c r="M837" s="293">
        <f t="shared" si="103"/>
        <v>2.2700000000004366</v>
      </c>
      <c r="N837" s="359">
        <f t="shared" si="104"/>
        <v>0.10519533745878525</v>
      </c>
      <c r="O837" s="331"/>
      <c r="P837" s="61"/>
      <c r="Q837" s="294"/>
      <c r="R837" s="292"/>
      <c r="S837" s="303"/>
    </row>
    <row r="838" spans="1:19" s="36" customFormat="1" ht="14.4">
      <c r="A838" s="36">
        <f t="shared" si="101"/>
        <v>823</v>
      </c>
      <c r="B838" s="526"/>
      <c r="C838" s="36" t="str">
        <f>VLOOKUP('Employee Salary Payroll Tax '!B840,'Employee Salary Payroll Tax '!$D$1:$E$7,2,FALSE)</f>
        <v>Not Assigned</v>
      </c>
      <c r="D838" s="61">
        <f t="shared" si="97"/>
        <v>0</v>
      </c>
      <c r="E838" s="351">
        <f>'Employee Salary Payroll Tax '!N840</f>
        <v>0.02</v>
      </c>
      <c r="F838" s="351">
        <f t="shared" si="98"/>
        <v>0.02</v>
      </c>
      <c r="G838" s="352"/>
      <c r="H838" s="351">
        <f t="shared" si="99"/>
        <v>6999.98</v>
      </c>
      <c r="I838" s="351">
        <f t="shared" si="102"/>
        <v>0</v>
      </c>
      <c r="J838" s="351">
        <f t="shared" si="100"/>
        <v>0</v>
      </c>
      <c r="K838" s="293">
        <f>SUM('Employee Salary Payroll Tax '!I840:K840)</f>
        <v>4.33</v>
      </c>
      <c r="L838" s="293">
        <f>'Employee Salary Payroll Tax '!H840</f>
        <v>0</v>
      </c>
      <c r="M838" s="293">
        <f t="shared" si="103"/>
        <v>-4.3100000000000005</v>
      </c>
      <c r="N838" s="359">
        <f t="shared" si="104"/>
        <v>0</v>
      </c>
      <c r="O838" s="331"/>
      <c r="P838" s="61"/>
      <c r="Q838" s="294"/>
      <c r="R838" s="292"/>
      <c r="S838" s="303"/>
    </row>
    <row r="839" spans="1:19" s="36" customFormat="1" ht="14.4">
      <c r="A839" s="36">
        <f t="shared" si="101"/>
        <v>824</v>
      </c>
      <c r="B839" s="526"/>
      <c r="C839" s="36" t="str">
        <f>VLOOKUP('Employee Salary Payroll Tax '!B841,'Employee Salary Payroll Tax '!$D$1:$E$7,2,FALSE)</f>
        <v>NonUnion</v>
      </c>
      <c r="D839" s="61">
        <f t="shared" si="97"/>
        <v>2.98E-2</v>
      </c>
      <c r="E839" s="351">
        <f>'Employee Salary Payroll Tax '!N841</f>
        <v>88981.75</v>
      </c>
      <c r="F839" s="351">
        <f t="shared" si="98"/>
        <v>91633.40615000001</v>
      </c>
      <c r="G839" s="352"/>
      <c r="H839" s="351">
        <f t="shared" si="99"/>
        <v>0</v>
      </c>
      <c r="I839" s="351">
        <f t="shared" si="102"/>
        <v>2651.6561500000098</v>
      </c>
      <c r="J839" s="351">
        <f t="shared" si="100"/>
        <v>0</v>
      </c>
      <c r="K839" s="293">
        <f>SUM('Employee Salary Payroll Tax '!I841:K841)</f>
        <v>29243.05</v>
      </c>
      <c r="L839" s="293">
        <f>'Employee Salary Payroll Tax '!H841</f>
        <v>0</v>
      </c>
      <c r="M839" s="293">
        <f t="shared" si="103"/>
        <v>59738.7</v>
      </c>
      <c r="N839" s="359">
        <f t="shared" si="104"/>
        <v>0</v>
      </c>
      <c r="O839" s="331"/>
      <c r="P839" s="61"/>
      <c r="Q839" s="294"/>
      <c r="R839" s="292"/>
      <c r="S839" s="303"/>
    </row>
    <row r="840" spans="1:19" s="36" customFormat="1" ht="14.4">
      <c r="A840" s="36">
        <f t="shared" si="101"/>
        <v>825</v>
      </c>
      <c r="B840" s="526"/>
      <c r="C840" s="36" t="str">
        <f>VLOOKUP('Employee Salary Payroll Tax '!B842,'Employee Salary Payroll Tax '!$D$1:$E$7,2,FALSE)</f>
        <v>NonUnion</v>
      </c>
      <c r="D840" s="61">
        <f t="shared" si="97"/>
        <v>2.98E-2</v>
      </c>
      <c r="E840" s="351">
        <f>'Employee Salary Payroll Tax '!N842</f>
        <v>55913.47</v>
      </c>
      <c r="F840" s="351">
        <f t="shared" si="98"/>
        <v>57579.691406000005</v>
      </c>
      <c r="G840" s="352"/>
      <c r="H840" s="351">
        <f t="shared" si="99"/>
        <v>0</v>
      </c>
      <c r="I840" s="351">
        <f t="shared" si="102"/>
        <v>1666.2214060000042</v>
      </c>
      <c r="J840" s="351">
        <f t="shared" si="100"/>
        <v>0</v>
      </c>
      <c r="K840" s="293">
        <f>SUM('Employee Salary Payroll Tax '!I842:K842)</f>
        <v>55913.47</v>
      </c>
      <c r="L840" s="293">
        <f>'Employee Salary Payroll Tax '!H842</f>
        <v>0</v>
      </c>
      <c r="M840" s="293">
        <f t="shared" si="103"/>
        <v>0</v>
      </c>
      <c r="N840" s="359">
        <f t="shared" si="104"/>
        <v>0</v>
      </c>
      <c r="O840" s="331"/>
      <c r="P840" s="61"/>
      <c r="Q840" s="294"/>
      <c r="R840" s="292"/>
      <c r="S840" s="303"/>
    </row>
    <row r="841" spans="1:19" s="36" customFormat="1" ht="14.4">
      <c r="A841" s="36">
        <f t="shared" si="101"/>
        <v>826</v>
      </c>
      <c r="B841" s="526"/>
      <c r="C841" s="36" t="str">
        <f>VLOOKUP('Employee Salary Payroll Tax '!B843,'Employee Salary Payroll Tax '!$D$1:$E$7,2,FALSE)</f>
        <v>UA</v>
      </c>
      <c r="D841" s="61">
        <f t="shared" si="97"/>
        <v>0.03</v>
      </c>
      <c r="E841" s="351">
        <f>'Employee Salary Payroll Tax '!N843</f>
        <v>57821.62</v>
      </c>
      <c r="F841" s="351">
        <f t="shared" si="98"/>
        <v>59556.268600000003</v>
      </c>
      <c r="G841" s="352"/>
      <c r="H841" s="351">
        <f t="shared" si="99"/>
        <v>0</v>
      </c>
      <c r="I841" s="351">
        <f t="shared" si="102"/>
        <v>1734.6486000000004</v>
      </c>
      <c r="J841" s="351">
        <f t="shared" si="100"/>
        <v>0</v>
      </c>
      <c r="K841" s="293">
        <f>SUM('Employee Salary Payroll Tax '!I843:K843)</f>
        <v>50835.8</v>
      </c>
      <c r="L841" s="293">
        <f>'Employee Salary Payroll Tax '!H843</f>
        <v>0</v>
      </c>
      <c r="M841" s="293">
        <f t="shared" si="103"/>
        <v>6985.82</v>
      </c>
      <c r="N841" s="359">
        <f t="shared" si="104"/>
        <v>0</v>
      </c>
      <c r="O841" s="331"/>
      <c r="P841" s="61"/>
      <c r="Q841" s="294"/>
      <c r="R841" s="292"/>
      <c r="S841" s="303"/>
    </row>
    <row r="842" spans="1:19" s="36" customFormat="1" ht="14.4">
      <c r="A842" s="36">
        <f t="shared" si="101"/>
        <v>827</v>
      </c>
      <c r="B842" s="526"/>
      <c r="C842" s="36" t="str">
        <f>VLOOKUP('Employee Salary Payroll Tax '!B844,'Employee Salary Payroll Tax '!$D$1:$E$7,2,FALSE)</f>
        <v>UA</v>
      </c>
      <c r="D842" s="61">
        <f t="shared" si="97"/>
        <v>0.03</v>
      </c>
      <c r="E842" s="351">
        <f>'Employee Salary Payroll Tax '!N844</f>
        <v>86662.88</v>
      </c>
      <c r="F842" s="351">
        <f t="shared" si="98"/>
        <v>89262.766400000008</v>
      </c>
      <c r="G842" s="352"/>
      <c r="H842" s="351">
        <f t="shared" si="99"/>
        <v>0</v>
      </c>
      <c r="I842" s="351">
        <f t="shared" si="102"/>
        <v>2599.8864000000031</v>
      </c>
      <c r="J842" s="351">
        <f t="shared" si="100"/>
        <v>0</v>
      </c>
      <c r="K842" s="293">
        <f>SUM('Employee Salary Payroll Tax '!I844:K844)</f>
        <v>28893.360000000001</v>
      </c>
      <c r="L842" s="293">
        <f>'Employee Salary Payroll Tax '!H844</f>
        <v>0</v>
      </c>
      <c r="M842" s="293">
        <f t="shared" si="103"/>
        <v>57769.520000000004</v>
      </c>
      <c r="N842" s="359">
        <f t="shared" si="104"/>
        <v>0</v>
      </c>
      <c r="O842" s="331"/>
      <c r="P842" s="61"/>
      <c r="Q842" s="294"/>
      <c r="R842" s="292"/>
      <c r="S842" s="303"/>
    </row>
    <row r="843" spans="1:19" s="36" customFormat="1" ht="14.4">
      <c r="A843" s="36">
        <f t="shared" si="101"/>
        <v>828</v>
      </c>
      <c r="B843" s="526"/>
      <c r="C843" s="36" t="str">
        <f>VLOOKUP('Employee Salary Payroll Tax '!B845,'Employee Salary Payroll Tax '!$D$1:$E$7,2,FALSE)</f>
        <v>IBEW</v>
      </c>
      <c r="D843" s="61">
        <f t="shared" si="97"/>
        <v>6.875E-3</v>
      </c>
      <c r="E843" s="351">
        <f>'Employee Salary Payroll Tax '!N845</f>
        <v>46654.66</v>
      </c>
      <c r="F843" s="351">
        <f t="shared" si="98"/>
        <v>46975.410787500005</v>
      </c>
      <c r="G843" s="352"/>
      <c r="H843" s="351">
        <f t="shared" si="99"/>
        <v>0</v>
      </c>
      <c r="I843" s="351">
        <f t="shared" si="102"/>
        <v>320.75078750000102</v>
      </c>
      <c r="J843" s="351">
        <f t="shared" si="100"/>
        <v>0</v>
      </c>
      <c r="K843" s="293">
        <f>SUM('Employee Salary Payroll Tax '!I845:K845)</f>
        <v>57032.939999999995</v>
      </c>
      <c r="L843" s="293">
        <f>'Employee Salary Payroll Tax '!H845</f>
        <v>0</v>
      </c>
      <c r="M843" s="293">
        <f t="shared" si="103"/>
        <v>-10378.279999999992</v>
      </c>
      <c r="N843" s="359">
        <f t="shared" si="104"/>
        <v>0</v>
      </c>
      <c r="O843" s="331"/>
      <c r="P843" s="61"/>
      <c r="Q843" s="294"/>
      <c r="R843" s="292"/>
      <c r="S843" s="303"/>
    </row>
    <row r="844" spans="1:19" s="36" customFormat="1" ht="14.4">
      <c r="A844" s="36">
        <f t="shared" si="101"/>
        <v>829</v>
      </c>
      <c r="B844" s="526"/>
      <c r="C844" s="36" t="str">
        <f>VLOOKUP('Employee Salary Payroll Tax '!B846,'Employee Salary Payroll Tax '!$D$1:$E$7,2,FALSE)</f>
        <v>NonUnion</v>
      </c>
      <c r="D844" s="61">
        <f t="shared" si="97"/>
        <v>2.98E-2</v>
      </c>
      <c r="E844" s="351">
        <f>'Employee Salary Payroll Tax '!N846</f>
        <v>15655.22</v>
      </c>
      <c r="F844" s="351">
        <f t="shared" si="98"/>
        <v>16121.745556</v>
      </c>
      <c r="G844" s="352"/>
      <c r="H844" s="351">
        <f t="shared" si="99"/>
        <v>0</v>
      </c>
      <c r="I844" s="351">
        <f t="shared" si="102"/>
        <v>466.52555600000051</v>
      </c>
      <c r="J844" s="351">
        <f t="shared" si="100"/>
        <v>0</v>
      </c>
      <c r="K844" s="293">
        <f>SUM('Employee Salary Payroll Tax '!I846:K846)</f>
        <v>972.31</v>
      </c>
      <c r="L844" s="293">
        <f>'Employee Salary Payroll Tax '!H846</f>
        <v>0</v>
      </c>
      <c r="M844" s="293">
        <f t="shared" si="103"/>
        <v>14682.91</v>
      </c>
      <c r="N844" s="359">
        <f t="shared" si="104"/>
        <v>0</v>
      </c>
      <c r="O844" s="331"/>
      <c r="P844" s="61"/>
      <c r="Q844" s="294"/>
      <c r="R844" s="292"/>
      <c r="S844" s="303"/>
    </row>
    <row r="845" spans="1:19" s="36" customFormat="1" ht="14.4">
      <c r="A845" s="36">
        <f t="shared" si="101"/>
        <v>830</v>
      </c>
      <c r="B845" s="526"/>
      <c r="C845" s="36" t="str">
        <f>VLOOKUP('Employee Salary Payroll Tax '!B847,'Employee Salary Payroll Tax '!$D$1:$E$7,2,FALSE)</f>
        <v>Not Assigned</v>
      </c>
      <c r="D845" s="61">
        <f t="shared" si="97"/>
        <v>0</v>
      </c>
      <c r="E845" s="351">
        <f>'Employee Salary Payroll Tax '!N847</f>
        <v>-0.28999999999999998</v>
      </c>
      <c r="F845" s="351">
        <f t="shared" si="98"/>
        <v>-0.28999999999999998</v>
      </c>
      <c r="G845" s="352"/>
      <c r="H845" s="351">
        <f t="shared" si="99"/>
        <v>7000.29</v>
      </c>
      <c r="I845" s="351">
        <f t="shared" si="102"/>
        <v>0</v>
      </c>
      <c r="J845" s="351">
        <f t="shared" si="100"/>
        <v>0</v>
      </c>
      <c r="K845" s="293">
        <f>SUM('Employee Salary Payroll Tax '!I847:K847)</f>
        <v>-56.57</v>
      </c>
      <c r="L845" s="293">
        <f>'Employee Salary Payroll Tax '!H847</f>
        <v>0</v>
      </c>
      <c r="M845" s="293">
        <f t="shared" si="103"/>
        <v>56.28</v>
      </c>
      <c r="N845" s="359">
        <f t="shared" si="104"/>
        <v>0</v>
      </c>
      <c r="O845" s="331"/>
      <c r="P845" s="61"/>
      <c r="Q845" s="294"/>
      <c r="R845" s="292"/>
      <c r="S845" s="303"/>
    </row>
    <row r="846" spans="1:19" s="36" customFormat="1" ht="14.4">
      <c r="A846" s="36">
        <f t="shared" si="101"/>
        <v>831</v>
      </c>
      <c r="B846" s="526"/>
      <c r="C846" s="36" t="str">
        <f>VLOOKUP('Employee Salary Payroll Tax '!B848,'Employee Salary Payroll Tax '!$D$1:$E$7,2,FALSE)</f>
        <v>IBEW</v>
      </c>
      <c r="D846" s="61">
        <f t="shared" si="97"/>
        <v>6.875E-3</v>
      </c>
      <c r="E846" s="351">
        <f>'Employee Salary Payroll Tax '!N848</f>
        <v>31429.98</v>
      </c>
      <c r="F846" s="351">
        <f t="shared" si="98"/>
        <v>31646.0611125</v>
      </c>
      <c r="G846" s="352"/>
      <c r="H846" s="351">
        <f t="shared" si="99"/>
        <v>0</v>
      </c>
      <c r="I846" s="351">
        <f t="shared" si="102"/>
        <v>216.08111250000002</v>
      </c>
      <c r="J846" s="351">
        <f t="shared" si="100"/>
        <v>0</v>
      </c>
      <c r="K846" s="293">
        <f>SUM('Employee Salary Payroll Tax '!I848:K848)</f>
        <v>31429.98</v>
      </c>
      <c r="L846" s="293">
        <f>'Employee Salary Payroll Tax '!H848</f>
        <v>0</v>
      </c>
      <c r="M846" s="293">
        <f t="shared" si="103"/>
        <v>0</v>
      </c>
      <c r="N846" s="359">
        <f t="shared" si="104"/>
        <v>0</v>
      </c>
      <c r="O846" s="331"/>
      <c r="P846" s="61"/>
      <c r="Q846" s="294"/>
      <c r="R846" s="292"/>
      <c r="S846" s="303"/>
    </row>
    <row r="847" spans="1:19" s="36" customFormat="1" ht="14.4">
      <c r="A847" s="36">
        <f t="shared" si="101"/>
        <v>832</v>
      </c>
      <c r="B847" s="526"/>
      <c r="C847" s="36" t="str">
        <f>VLOOKUP('Employee Salary Payroll Tax '!B849,'Employee Salary Payroll Tax '!$D$1:$E$7,2,FALSE)</f>
        <v>NonUnion</v>
      </c>
      <c r="D847" s="61">
        <f t="shared" si="97"/>
        <v>2.98E-2</v>
      </c>
      <c r="E847" s="351">
        <f>'Employee Salary Payroll Tax '!N849</f>
        <v>10430.85</v>
      </c>
      <c r="F847" s="351">
        <f t="shared" si="98"/>
        <v>10741.689330000001</v>
      </c>
      <c r="G847" s="352"/>
      <c r="H847" s="351">
        <f t="shared" si="99"/>
        <v>0</v>
      </c>
      <c r="I847" s="351">
        <f t="shared" si="102"/>
        <v>310.8393300000007</v>
      </c>
      <c r="J847" s="351">
        <f t="shared" si="100"/>
        <v>0</v>
      </c>
      <c r="K847" s="293">
        <f>SUM('Employee Salary Payroll Tax '!I849:K849)</f>
        <v>10430.85</v>
      </c>
      <c r="L847" s="293">
        <f>'Employee Salary Payroll Tax '!H849</f>
        <v>0</v>
      </c>
      <c r="M847" s="293">
        <f t="shared" si="103"/>
        <v>0</v>
      </c>
      <c r="N847" s="359">
        <f t="shared" si="104"/>
        <v>0</v>
      </c>
      <c r="O847" s="331"/>
      <c r="P847" s="61"/>
      <c r="Q847" s="294"/>
      <c r="R847" s="292"/>
      <c r="S847" s="303"/>
    </row>
    <row r="848" spans="1:19" s="36" customFormat="1" ht="14.4">
      <c r="A848" s="36">
        <f t="shared" si="101"/>
        <v>833</v>
      </c>
      <c r="B848" s="526"/>
      <c r="C848" s="36" t="str">
        <f>VLOOKUP('Employee Salary Payroll Tax '!B850,'Employee Salary Payroll Tax '!$D$1:$E$7,2,FALSE)</f>
        <v>NonUnion</v>
      </c>
      <c r="D848" s="61">
        <f t="shared" ref="D848:D911" si="105">VLOOKUP(C848,C$9:D$12,2)</f>
        <v>2.98E-2</v>
      </c>
      <c r="E848" s="351">
        <f>'Employee Salary Payroll Tax '!N850</f>
        <v>43654.26</v>
      </c>
      <c r="F848" s="351">
        <f t="shared" ref="F848:F911" si="106">E848*(1+D848)</f>
        <v>44955.156948000003</v>
      </c>
      <c r="G848" s="352"/>
      <c r="H848" s="351">
        <f t="shared" ref="H848:H911" si="107">IF(E848&gt;$H$12,0,$H$12-E848)</f>
        <v>0</v>
      </c>
      <c r="I848" s="351">
        <f t="shared" si="102"/>
        <v>1300.8969480000014</v>
      </c>
      <c r="J848" s="351">
        <f t="shared" ref="J848:J911" si="108">IF(H848&gt;I848,I848*$J$12,H848*$J$12)</f>
        <v>0</v>
      </c>
      <c r="K848" s="293">
        <f>SUM('Employee Salary Payroll Tax '!I850:K850)</f>
        <v>10388.290000000001</v>
      </c>
      <c r="L848" s="293">
        <f>'Employee Salary Payroll Tax '!H850</f>
        <v>0</v>
      </c>
      <c r="M848" s="293">
        <f t="shared" si="103"/>
        <v>33265.97</v>
      </c>
      <c r="N848" s="359">
        <f t="shared" si="104"/>
        <v>0</v>
      </c>
      <c r="O848" s="331"/>
      <c r="P848" s="61"/>
      <c r="Q848" s="294"/>
      <c r="R848" s="292"/>
      <c r="S848" s="303"/>
    </row>
    <row r="849" spans="1:19" s="36" customFormat="1" ht="14.4">
      <c r="A849" s="36">
        <f t="shared" ref="A849:A912" si="109">+A848+1</f>
        <v>834</v>
      </c>
      <c r="B849" s="526"/>
      <c r="C849" s="36" t="str">
        <f>VLOOKUP('Employee Salary Payroll Tax '!B851,'Employee Salary Payroll Tax '!$D$1:$E$7,2,FALSE)</f>
        <v>NonUnion</v>
      </c>
      <c r="D849" s="61">
        <f t="shared" si="105"/>
        <v>2.98E-2</v>
      </c>
      <c r="E849" s="351">
        <f>'Employee Salary Payroll Tax '!N851</f>
        <v>44030.15</v>
      </c>
      <c r="F849" s="351">
        <f t="shared" si="106"/>
        <v>45342.248470000006</v>
      </c>
      <c r="G849" s="352"/>
      <c r="H849" s="351">
        <f t="shared" si="107"/>
        <v>0</v>
      </c>
      <c r="I849" s="351">
        <f t="shared" ref="I849:I912" si="110">F849-E849</f>
        <v>1312.0984700000045</v>
      </c>
      <c r="J849" s="351">
        <f t="shared" si="108"/>
        <v>0</v>
      </c>
      <c r="K849" s="293">
        <f>SUM('Employee Salary Payroll Tax '!I851:K851)</f>
        <v>-613.75</v>
      </c>
      <c r="L849" s="293">
        <f>'Employee Salary Payroll Tax '!H851</f>
        <v>0</v>
      </c>
      <c r="M849" s="293">
        <f t="shared" ref="M849:M912" si="111">E849-K849-L849</f>
        <v>44643.9</v>
      </c>
      <c r="N849" s="359">
        <f t="shared" ref="N849:N912" si="112">J849*K849/(SUM(K849:M849)+0.000001)</f>
        <v>0</v>
      </c>
      <c r="O849" s="331"/>
      <c r="P849" s="61"/>
      <c r="Q849" s="294"/>
      <c r="R849" s="292"/>
      <c r="S849" s="303"/>
    </row>
    <row r="850" spans="1:19" s="36" customFormat="1" ht="14.4">
      <c r="A850" s="36">
        <f t="shared" si="109"/>
        <v>835</v>
      </c>
      <c r="B850" s="526"/>
      <c r="C850" s="36" t="str">
        <f>VLOOKUP('Employee Salary Payroll Tax '!B852,'Employee Salary Payroll Tax '!$D$1:$E$7,2,FALSE)</f>
        <v>NonUnion</v>
      </c>
      <c r="D850" s="61">
        <f t="shared" si="105"/>
        <v>2.98E-2</v>
      </c>
      <c r="E850" s="351">
        <f>'Employee Salary Payroll Tax '!N852</f>
        <v>8705.56</v>
      </c>
      <c r="F850" s="351">
        <f t="shared" si="106"/>
        <v>8964.9856880000007</v>
      </c>
      <c r="G850" s="352"/>
      <c r="H850" s="351">
        <f t="shared" si="107"/>
        <v>0</v>
      </c>
      <c r="I850" s="351">
        <f t="shared" si="110"/>
        <v>259.42568800000117</v>
      </c>
      <c r="J850" s="351">
        <f t="shared" si="108"/>
        <v>0</v>
      </c>
      <c r="K850" s="293">
        <f>SUM('Employee Salary Payroll Tax '!I852:K852)</f>
        <v>427.99</v>
      </c>
      <c r="L850" s="293">
        <f>'Employee Salary Payroll Tax '!H852</f>
        <v>0</v>
      </c>
      <c r="M850" s="293">
        <f t="shared" si="111"/>
        <v>8277.57</v>
      </c>
      <c r="N850" s="359">
        <f t="shared" si="112"/>
        <v>0</v>
      </c>
      <c r="O850" s="331"/>
      <c r="P850" s="61"/>
      <c r="Q850" s="294"/>
      <c r="R850" s="292"/>
      <c r="S850" s="303"/>
    </row>
    <row r="851" spans="1:19" s="36" customFormat="1" ht="14.4">
      <c r="A851" s="36">
        <f t="shared" si="109"/>
        <v>836</v>
      </c>
      <c r="B851" s="526"/>
      <c r="C851" s="36" t="str">
        <f>VLOOKUP('Employee Salary Payroll Tax '!B853,'Employee Salary Payroll Tax '!$D$1:$E$7,2,FALSE)</f>
        <v>NonUnion</v>
      </c>
      <c r="D851" s="61">
        <f t="shared" si="105"/>
        <v>2.98E-2</v>
      </c>
      <c r="E851" s="351">
        <f>'Employee Salary Payroll Tax '!N853</f>
        <v>99938.96</v>
      </c>
      <c r="F851" s="351">
        <f t="shared" si="106"/>
        <v>102917.14100800001</v>
      </c>
      <c r="G851" s="352"/>
      <c r="H851" s="351">
        <f t="shared" si="107"/>
        <v>0</v>
      </c>
      <c r="I851" s="351">
        <f t="shared" si="110"/>
        <v>2978.1810079999996</v>
      </c>
      <c r="J851" s="351">
        <f t="shared" si="108"/>
        <v>0</v>
      </c>
      <c r="K851" s="293">
        <f>SUM('Employee Salary Payroll Tax '!I853:K853)</f>
        <v>13049.44</v>
      </c>
      <c r="L851" s="293">
        <f>'Employee Salary Payroll Tax '!H853</f>
        <v>0</v>
      </c>
      <c r="M851" s="293">
        <f t="shared" si="111"/>
        <v>86889.52</v>
      </c>
      <c r="N851" s="359">
        <f t="shared" si="112"/>
        <v>0</v>
      </c>
      <c r="O851" s="331"/>
      <c r="P851" s="61"/>
      <c r="Q851" s="294"/>
      <c r="R851" s="292"/>
      <c r="S851" s="303"/>
    </row>
    <row r="852" spans="1:19" s="36" customFormat="1" ht="14.4">
      <c r="A852" s="36">
        <f t="shared" si="109"/>
        <v>837</v>
      </c>
      <c r="B852" s="526"/>
      <c r="C852" s="36" t="str">
        <f>VLOOKUP('Employee Salary Payroll Tax '!B854,'Employee Salary Payroll Tax '!$D$1:$E$7,2,FALSE)</f>
        <v>NonUnion</v>
      </c>
      <c r="D852" s="61">
        <f t="shared" si="105"/>
        <v>2.98E-2</v>
      </c>
      <c r="E852" s="351">
        <f>'Employee Salary Payroll Tax '!N854</f>
        <v>19919.21</v>
      </c>
      <c r="F852" s="351">
        <f t="shared" si="106"/>
        <v>20512.802457999998</v>
      </c>
      <c r="G852" s="352"/>
      <c r="H852" s="351">
        <f t="shared" si="107"/>
        <v>0</v>
      </c>
      <c r="I852" s="351">
        <f t="shared" si="110"/>
        <v>593.59245799999917</v>
      </c>
      <c r="J852" s="351">
        <f t="shared" si="108"/>
        <v>0</v>
      </c>
      <c r="K852" s="293">
        <f>SUM('Employee Salary Payroll Tax '!I854:K854)</f>
        <v>2837.67</v>
      </c>
      <c r="L852" s="293">
        <f>'Employee Salary Payroll Tax '!H854</f>
        <v>0</v>
      </c>
      <c r="M852" s="293">
        <f t="shared" si="111"/>
        <v>17081.54</v>
      </c>
      <c r="N852" s="359">
        <f t="shared" si="112"/>
        <v>0</v>
      </c>
      <c r="O852" s="331"/>
      <c r="P852" s="61"/>
      <c r="Q852" s="294"/>
      <c r="R852" s="292"/>
      <c r="S852" s="303"/>
    </row>
    <row r="853" spans="1:19" s="36" customFormat="1" ht="14.4">
      <c r="A853" s="36">
        <f t="shared" si="109"/>
        <v>838</v>
      </c>
      <c r="B853" s="526"/>
      <c r="C853" s="36" t="str">
        <f>VLOOKUP('Employee Salary Payroll Tax '!B855,'Employee Salary Payroll Tax '!$D$1:$E$7,2,FALSE)</f>
        <v>NonUnion</v>
      </c>
      <c r="D853" s="61">
        <f t="shared" si="105"/>
        <v>2.98E-2</v>
      </c>
      <c r="E853" s="351">
        <f>'Employee Salary Payroll Tax '!N855</f>
        <v>32983.96</v>
      </c>
      <c r="F853" s="351">
        <f t="shared" si="106"/>
        <v>33966.882008</v>
      </c>
      <c r="G853" s="352"/>
      <c r="H853" s="351">
        <f t="shared" si="107"/>
        <v>0</v>
      </c>
      <c r="I853" s="351">
        <f t="shared" si="110"/>
        <v>982.92200800000137</v>
      </c>
      <c r="J853" s="351">
        <f t="shared" si="108"/>
        <v>0</v>
      </c>
      <c r="K853" s="293">
        <f>SUM('Employee Salary Payroll Tax '!I855:K855)</f>
        <v>7385.0999999999995</v>
      </c>
      <c r="L853" s="293">
        <f>'Employee Salary Payroll Tax '!H855</f>
        <v>0</v>
      </c>
      <c r="M853" s="293">
        <f t="shared" si="111"/>
        <v>25598.86</v>
      </c>
      <c r="N853" s="359">
        <f t="shared" si="112"/>
        <v>0</v>
      </c>
      <c r="O853" s="331"/>
      <c r="P853" s="61"/>
      <c r="Q853" s="294"/>
      <c r="R853" s="292"/>
      <c r="S853" s="303"/>
    </row>
    <row r="854" spans="1:19" s="36" customFormat="1" ht="14.4">
      <c r="A854" s="36">
        <f t="shared" si="109"/>
        <v>839</v>
      </c>
      <c r="B854" s="526"/>
      <c r="C854" s="36" t="str">
        <f>VLOOKUP('Employee Salary Payroll Tax '!B856,'Employee Salary Payroll Tax '!$D$1:$E$7,2,FALSE)</f>
        <v>IBEW</v>
      </c>
      <c r="D854" s="61">
        <f t="shared" si="105"/>
        <v>6.875E-3</v>
      </c>
      <c r="E854" s="351">
        <f>'Employee Salary Payroll Tax '!N856</f>
        <v>5960.64</v>
      </c>
      <c r="F854" s="351">
        <f t="shared" si="106"/>
        <v>6001.6194000000005</v>
      </c>
      <c r="G854" s="352"/>
      <c r="H854" s="351">
        <f t="shared" si="107"/>
        <v>1039.3599999999997</v>
      </c>
      <c r="I854" s="351">
        <f t="shared" si="110"/>
        <v>40.979400000000169</v>
      </c>
      <c r="J854" s="351">
        <f t="shared" si="108"/>
        <v>0.24587640000000102</v>
      </c>
      <c r="K854" s="293">
        <f>SUM('Employee Salary Payroll Tax '!I856:K856)</f>
        <v>5960.64</v>
      </c>
      <c r="L854" s="293">
        <f>'Employee Salary Payroll Tax '!H856</f>
        <v>0</v>
      </c>
      <c r="M854" s="293">
        <f t="shared" si="111"/>
        <v>0</v>
      </c>
      <c r="N854" s="359">
        <f t="shared" si="112"/>
        <v>0.24587639995875102</v>
      </c>
      <c r="O854" s="331"/>
      <c r="P854" s="61"/>
      <c r="Q854" s="294"/>
      <c r="R854" s="292"/>
      <c r="S854" s="303"/>
    </row>
    <row r="855" spans="1:19" s="36" customFormat="1" ht="14.4">
      <c r="A855" s="36">
        <f t="shared" si="109"/>
        <v>840</v>
      </c>
      <c r="B855" s="526"/>
      <c r="C855" s="36" t="str">
        <f>VLOOKUP('Employee Salary Payroll Tax '!B857,'Employee Salary Payroll Tax '!$D$1:$E$7,2,FALSE)</f>
        <v>IBEW</v>
      </c>
      <c r="D855" s="61">
        <f t="shared" si="105"/>
        <v>6.875E-3</v>
      </c>
      <c r="E855" s="351">
        <f>'Employee Salary Payroll Tax '!N857</f>
        <v>167061.14000000001</v>
      </c>
      <c r="F855" s="351">
        <f t="shared" si="106"/>
        <v>168209.68533750001</v>
      </c>
      <c r="G855" s="352"/>
      <c r="H855" s="351">
        <f t="shared" si="107"/>
        <v>0</v>
      </c>
      <c r="I855" s="351">
        <f t="shared" si="110"/>
        <v>1148.5453374999925</v>
      </c>
      <c r="J855" s="351">
        <f t="shared" si="108"/>
        <v>0</v>
      </c>
      <c r="K855" s="293">
        <f>SUM('Employee Salary Payroll Tax '!I857:K857)</f>
        <v>57485.01</v>
      </c>
      <c r="L855" s="293">
        <f>'Employee Salary Payroll Tax '!H857</f>
        <v>0</v>
      </c>
      <c r="M855" s="293">
        <f t="shared" si="111"/>
        <v>109576.13</v>
      </c>
      <c r="N855" s="359">
        <f t="shared" si="112"/>
        <v>0</v>
      </c>
      <c r="O855" s="331"/>
      <c r="P855" s="61"/>
      <c r="Q855" s="294"/>
      <c r="R855" s="292"/>
      <c r="S855" s="303"/>
    </row>
    <row r="856" spans="1:19" s="36" customFormat="1" ht="14.4">
      <c r="A856" s="36">
        <f t="shared" si="109"/>
        <v>841</v>
      </c>
      <c r="B856" s="526"/>
      <c r="C856" s="36" t="str">
        <f>VLOOKUP('Employee Salary Payroll Tax '!B858,'Employee Salary Payroll Tax '!$D$1:$E$7,2,FALSE)</f>
        <v>UA</v>
      </c>
      <c r="D856" s="61">
        <f t="shared" si="105"/>
        <v>0.03</v>
      </c>
      <c r="E856" s="351">
        <f>'Employee Salary Payroll Tax '!N858</f>
        <v>77346.59</v>
      </c>
      <c r="F856" s="351">
        <f t="shared" si="106"/>
        <v>79666.987699999998</v>
      </c>
      <c r="G856" s="352"/>
      <c r="H856" s="351">
        <f t="shared" si="107"/>
        <v>0</v>
      </c>
      <c r="I856" s="351">
        <f t="shared" si="110"/>
        <v>2320.3977000000014</v>
      </c>
      <c r="J856" s="351">
        <f t="shared" si="108"/>
        <v>0</v>
      </c>
      <c r="K856" s="293">
        <f>SUM('Employee Salary Payroll Tax '!I858:K858)</f>
        <v>70329.34</v>
      </c>
      <c r="L856" s="293">
        <f>'Employee Salary Payroll Tax '!H858</f>
        <v>1476.43</v>
      </c>
      <c r="M856" s="293">
        <f t="shared" si="111"/>
        <v>5540.82</v>
      </c>
      <c r="N856" s="359">
        <f t="shared" si="112"/>
        <v>0</v>
      </c>
      <c r="O856" s="331"/>
      <c r="P856" s="61"/>
      <c r="Q856" s="294"/>
      <c r="R856" s="292"/>
      <c r="S856" s="303"/>
    </row>
    <row r="857" spans="1:19" s="36" customFormat="1" ht="14.4">
      <c r="A857" s="36">
        <f t="shared" si="109"/>
        <v>842</v>
      </c>
      <c r="B857" s="526"/>
      <c r="C857" s="36" t="str">
        <f>VLOOKUP('Employee Salary Payroll Tax '!B859,'Employee Salary Payroll Tax '!$D$1:$E$7,2,FALSE)</f>
        <v>NonUnion</v>
      </c>
      <c r="D857" s="61">
        <f t="shared" si="105"/>
        <v>2.98E-2</v>
      </c>
      <c r="E857" s="351">
        <f>'Employee Salary Payroll Tax '!N859</f>
        <v>94421.35</v>
      </c>
      <c r="F857" s="351">
        <f t="shared" si="106"/>
        <v>97235.106230000005</v>
      </c>
      <c r="G857" s="352"/>
      <c r="H857" s="351">
        <f t="shared" si="107"/>
        <v>0</v>
      </c>
      <c r="I857" s="351">
        <f t="shared" si="110"/>
        <v>2813.7562299999991</v>
      </c>
      <c r="J857" s="351">
        <f t="shared" si="108"/>
        <v>0</v>
      </c>
      <c r="K857" s="293">
        <f>SUM('Employee Salary Payroll Tax '!I859:K859)</f>
        <v>94421.349999999991</v>
      </c>
      <c r="L857" s="293">
        <f>'Employee Salary Payroll Tax '!H859</f>
        <v>0</v>
      </c>
      <c r="M857" s="293">
        <f t="shared" si="111"/>
        <v>1.4551915228366852E-11</v>
      </c>
      <c r="N857" s="359">
        <f t="shared" si="112"/>
        <v>0</v>
      </c>
      <c r="O857" s="331"/>
      <c r="P857" s="61"/>
      <c r="Q857" s="294"/>
      <c r="R857" s="292"/>
      <c r="S857" s="303"/>
    </row>
    <row r="858" spans="1:19" s="36" customFormat="1" ht="14.4">
      <c r="A858" s="36">
        <f t="shared" si="109"/>
        <v>843</v>
      </c>
      <c r="B858" s="526"/>
      <c r="C858" s="36" t="str">
        <f>VLOOKUP('Employee Salary Payroll Tax '!B860,'Employee Salary Payroll Tax '!$D$1:$E$7,2,FALSE)</f>
        <v>NonUnion</v>
      </c>
      <c r="D858" s="61">
        <f t="shared" si="105"/>
        <v>2.98E-2</v>
      </c>
      <c r="E858" s="351">
        <f>'Employee Salary Payroll Tax '!N860</f>
        <v>93320.960000000006</v>
      </c>
      <c r="F858" s="351">
        <f t="shared" si="106"/>
        <v>96101.924608000016</v>
      </c>
      <c r="G858" s="352"/>
      <c r="H858" s="351">
        <f t="shared" si="107"/>
        <v>0</v>
      </c>
      <c r="I858" s="351">
        <f t="shared" si="110"/>
        <v>2780.9646080000093</v>
      </c>
      <c r="J858" s="351">
        <f t="shared" si="108"/>
        <v>0</v>
      </c>
      <c r="K858" s="293">
        <f>SUM('Employee Salary Payroll Tax '!I860:K860)</f>
        <v>93320.959999999992</v>
      </c>
      <c r="L858" s="293">
        <f>'Employee Salary Payroll Tax '!H860</f>
        <v>0</v>
      </c>
      <c r="M858" s="293">
        <f t="shared" si="111"/>
        <v>1.4551915228366852E-11</v>
      </c>
      <c r="N858" s="359">
        <f t="shared" si="112"/>
        <v>0</v>
      </c>
      <c r="O858" s="331"/>
      <c r="P858" s="61"/>
      <c r="Q858" s="294"/>
      <c r="R858" s="292"/>
      <c r="S858" s="303"/>
    </row>
    <row r="859" spans="1:19" s="36" customFormat="1" ht="14.4">
      <c r="A859" s="36">
        <f t="shared" si="109"/>
        <v>844</v>
      </c>
      <c r="B859" s="526"/>
      <c r="C859" s="36" t="str">
        <f>VLOOKUP('Employee Salary Payroll Tax '!B861,'Employee Salary Payroll Tax '!$D$1:$E$7,2,FALSE)</f>
        <v>NonUnion</v>
      </c>
      <c r="D859" s="61">
        <f t="shared" si="105"/>
        <v>2.98E-2</v>
      </c>
      <c r="E859" s="351">
        <f>'Employee Salary Payroll Tax '!N861</f>
        <v>65694.34</v>
      </c>
      <c r="F859" s="351">
        <f t="shared" si="106"/>
        <v>67652.031331999999</v>
      </c>
      <c r="G859" s="352"/>
      <c r="H859" s="351">
        <f t="shared" si="107"/>
        <v>0</v>
      </c>
      <c r="I859" s="351">
        <f t="shared" si="110"/>
        <v>1957.6913320000021</v>
      </c>
      <c r="J859" s="351">
        <f t="shared" si="108"/>
        <v>0</v>
      </c>
      <c r="K859" s="293">
        <f>SUM('Employee Salary Payroll Tax '!I861:K861)</f>
        <v>4587.46</v>
      </c>
      <c r="L859" s="293">
        <f>'Employee Salary Payroll Tax '!H861</f>
        <v>0</v>
      </c>
      <c r="M859" s="293">
        <f t="shared" si="111"/>
        <v>61106.879999999997</v>
      </c>
      <c r="N859" s="359">
        <f t="shared" si="112"/>
        <v>0</v>
      </c>
      <c r="O859" s="331"/>
      <c r="P859" s="61"/>
      <c r="Q859" s="294"/>
      <c r="R859" s="292"/>
      <c r="S859" s="303"/>
    </row>
    <row r="860" spans="1:19" s="36" customFormat="1" ht="14.4">
      <c r="A860" s="36">
        <f t="shared" si="109"/>
        <v>845</v>
      </c>
      <c r="B860" s="526"/>
      <c r="C860" s="36" t="str">
        <f>VLOOKUP('Employee Salary Payroll Tax '!B862,'Employee Salary Payroll Tax '!$D$1:$E$7,2,FALSE)</f>
        <v>NonUnion</v>
      </c>
      <c r="D860" s="61">
        <f t="shared" si="105"/>
        <v>2.98E-2</v>
      </c>
      <c r="E860" s="351">
        <f>'Employee Salary Payroll Tax '!N862</f>
        <v>68691.95</v>
      </c>
      <c r="F860" s="351">
        <f t="shared" si="106"/>
        <v>70738.970109999995</v>
      </c>
      <c r="G860" s="352"/>
      <c r="H860" s="351">
        <f t="shared" si="107"/>
        <v>0</v>
      </c>
      <c r="I860" s="351">
        <f t="shared" si="110"/>
        <v>2047.0201099999977</v>
      </c>
      <c r="J860" s="351">
        <f t="shared" si="108"/>
        <v>0</v>
      </c>
      <c r="K860" s="293">
        <f>SUM('Employee Salary Payroll Tax '!I862:K862)</f>
        <v>68691.95</v>
      </c>
      <c r="L860" s="293">
        <f>'Employee Salary Payroll Tax '!H862</f>
        <v>0</v>
      </c>
      <c r="M860" s="293">
        <f t="shared" si="111"/>
        <v>0</v>
      </c>
      <c r="N860" s="359">
        <f t="shared" si="112"/>
        <v>0</v>
      </c>
      <c r="O860" s="331"/>
      <c r="P860" s="61"/>
      <c r="Q860" s="294"/>
      <c r="R860" s="292"/>
      <c r="S860" s="303"/>
    </row>
    <row r="861" spans="1:19" s="36" customFormat="1" ht="14.4">
      <c r="A861" s="36">
        <f t="shared" si="109"/>
        <v>846</v>
      </c>
      <c r="B861" s="526"/>
      <c r="C861" s="36" t="str">
        <f>VLOOKUP('Employee Salary Payroll Tax '!B863,'Employee Salary Payroll Tax '!$D$1:$E$7,2,FALSE)</f>
        <v>NonUnion</v>
      </c>
      <c r="D861" s="61">
        <f t="shared" si="105"/>
        <v>2.98E-2</v>
      </c>
      <c r="E861" s="351">
        <f>'Employee Salary Payroll Tax '!N863</f>
        <v>72453.399999999994</v>
      </c>
      <c r="F861" s="351">
        <f t="shared" si="106"/>
        <v>74612.511319999991</v>
      </c>
      <c r="G861" s="352"/>
      <c r="H861" s="351">
        <f t="shared" si="107"/>
        <v>0</v>
      </c>
      <c r="I861" s="351">
        <f t="shared" si="110"/>
        <v>2159.1113199999963</v>
      </c>
      <c r="J861" s="351">
        <f t="shared" si="108"/>
        <v>0</v>
      </c>
      <c r="K861" s="293">
        <f>SUM('Employee Salary Payroll Tax '!I863:K863)</f>
        <v>69555.27</v>
      </c>
      <c r="L861" s="293">
        <f>'Employee Salary Payroll Tax '!H863</f>
        <v>0</v>
      </c>
      <c r="M861" s="293">
        <f t="shared" si="111"/>
        <v>2898.1299999999901</v>
      </c>
      <c r="N861" s="359">
        <f t="shared" si="112"/>
        <v>0</v>
      </c>
      <c r="O861" s="331"/>
      <c r="P861" s="61"/>
      <c r="Q861" s="294"/>
      <c r="R861" s="292"/>
      <c r="S861" s="303"/>
    </row>
    <row r="862" spans="1:19" s="36" customFormat="1" ht="14.4">
      <c r="A862" s="36">
        <f t="shared" si="109"/>
        <v>847</v>
      </c>
      <c r="B862" s="526"/>
      <c r="C862" s="36" t="str">
        <f>VLOOKUP('Employee Salary Payroll Tax '!B864,'Employee Salary Payroll Tax '!$D$1:$E$7,2,FALSE)</f>
        <v>UA</v>
      </c>
      <c r="D862" s="61">
        <f t="shared" si="105"/>
        <v>0.03</v>
      </c>
      <c r="E862" s="351">
        <f>'Employee Salary Payroll Tax '!N864</f>
        <v>76580.759999999995</v>
      </c>
      <c r="F862" s="351">
        <f t="shared" si="106"/>
        <v>78878.182799999995</v>
      </c>
      <c r="G862" s="352"/>
      <c r="H862" s="351">
        <f t="shared" si="107"/>
        <v>0</v>
      </c>
      <c r="I862" s="351">
        <f t="shared" si="110"/>
        <v>2297.4228000000003</v>
      </c>
      <c r="J862" s="351">
        <f t="shared" si="108"/>
        <v>0</v>
      </c>
      <c r="K862" s="293">
        <f>SUM('Employee Salary Payroll Tax '!I864:K864)</f>
        <v>68929.73</v>
      </c>
      <c r="L862" s="293">
        <f>'Employee Salary Payroll Tax '!H864</f>
        <v>1606.58</v>
      </c>
      <c r="M862" s="293">
        <f t="shared" si="111"/>
        <v>6044.4499999999989</v>
      </c>
      <c r="N862" s="359">
        <f t="shared" si="112"/>
        <v>0</v>
      </c>
      <c r="O862" s="331"/>
      <c r="P862" s="61"/>
      <c r="Q862" s="294"/>
      <c r="R862" s="292"/>
      <c r="S862" s="303"/>
    </row>
    <row r="863" spans="1:19" s="36" customFormat="1" ht="14.4">
      <c r="A863" s="36">
        <f t="shared" si="109"/>
        <v>848</v>
      </c>
      <c r="B863" s="526"/>
      <c r="C863" s="36" t="str">
        <f>VLOOKUP('Employee Salary Payroll Tax '!B865,'Employee Salary Payroll Tax '!$D$1:$E$7,2,FALSE)</f>
        <v>IBEW</v>
      </c>
      <c r="D863" s="61">
        <f t="shared" si="105"/>
        <v>6.875E-3</v>
      </c>
      <c r="E863" s="351">
        <f>'Employee Salary Payroll Tax '!N865</f>
        <v>28203.5</v>
      </c>
      <c r="F863" s="351">
        <f t="shared" si="106"/>
        <v>28397.399062500001</v>
      </c>
      <c r="G863" s="352"/>
      <c r="H863" s="351">
        <f t="shared" si="107"/>
        <v>0</v>
      </c>
      <c r="I863" s="351">
        <f t="shared" si="110"/>
        <v>193.89906250000058</v>
      </c>
      <c r="J863" s="351">
        <f t="shared" si="108"/>
        <v>0</v>
      </c>
      <c r="K863" s="293">
        <f>SUM('Employee Salary Payroll Tax '!I865:K865)</f>
        <v>13331.310000000001</v>
      </c>
      <c r="L863" s="293">
        <f>'Employee Salary Payroll Tax '!H865</f>
        <v>0</v>
      </c>
      <c r="M863" s="293">
        <f t="shared" si="111"/>
        <v>14872.189999999999</v>
      </c>
      <c r="N863" s="359">
        <f t="shared" si="112"/>
        <v>0</v>
      </c>
      <c r="O863" s="331"/>
      <c r="P863" s="61"/>
      <c r="Q863" s="294"/>
      <c r="R863" s="292"/>
      <c r="S863" s="303"/>
    </row>
    <row r="864" spans="1:19" s="36" customFormat="1" ht="14.4">
      <c r="A864" s="36">
        <f t="shared" si="109"/>
        <v>849</v>
      </c>
      <c r="B864" s="526"/>
      <c r="C864" s="36" t="str">
        <f>VLOOKUP('Employee Salary Payroll Tax '!B866,'Employee Salary Payroll Tax '!$D$1:$E$7,2,FALSE)</f>
        <v>IBEW</v>
      </c>
      <c r="D864" s="61">
        <f t="shared" si="105"/>
        <v>6.875E-3</v>
      </c>
      <c r="E864" s="351">
        <f>'Employee Salary Payroll Tax '!N866</f>
        <v>34785.17</v>
      </c>
      <c r="F864" s="351">
        <f t="shared" si="106"/>
        <v>35024.318043749998</v>
      </c>
      <c r="G864" s="352"/>
      <c r="H864" s="351">
        <f t="shared" si="107"/>
        <v>0</v>
      </c>
      <c r="I864" s="351">
        <f t="shared" si="110"/>
        <v>239.14804374999949</v>
      </c>
      <c r="J864" s="351">
        <f t="shared" si="108"/>
        <v>0</v>
      </c>
      <c r="K864" s="293">
        <f>SUM('Employee Salary Payroll Tax '!I866:K866)</f>
        <v>34785.17</v>
      </c>
      <c r="L864" s="293">
        <f>'Employee Salary Payroll Tax '!H866</f>
        <v>0</v>
      </c>
      <c r="M864" s="293">
        <f t="shared" si="111"/>
        <v>0</v>
      </c>
      <c r="N864" s="359">
        <f t="shared" si="112"/>
        <v>0</v>
      </c>
      <c r="O864" s="331"/>
      <c r="P864" s="61"/>
      <c r="Q864" s="294"/>
      <c r="R864" s="292"/>
      <c r="S864" s="303"/>
    </row>
    <row r="865" spans="1:19" s="36" customFormat="1" ht="14.4">
      <c r="A865" s="36">
        <f t="shared" si="109"/>
        <v>850</v>
      </c>
      <c r="B865" s="526"/>
      <c r="C865" s="36" t="str">
        <f>VLOOKUP('Employee Salary Payroll Tax '!B867,'Employee Salary Payroll Tax '!$D$1:$E$7,2,FALSE)</f>
        <v>NonUnion</v>
      </c>
      <c r="D865" s="61">
        <f t="shared" si="105"/>
        <v>2.98E-2</v>
      </c>
      <c r="E865" s="351">
        <f>'Employee Salary Payroll Tax '!N867</f>
        <v>70243.25</v>
      </c>
      <c r="F865" s="351">
        <f t="shared" si="106"/>
        <v>72336.498850000004</v>
      </c>
      <c r="G865" s="352"/>
      <c r="H865" s="351">
        <f t="shared" si="107"/>
        <v>0</v>
      </c>
      <c r="I865" s="351">
        <f t="shared" si="110"/>
        <v>2093.2488500000036</v>
      </c>
      <c r="J865" s="351">
        <f t="shared" si="108"/>
        <v>0</v>
      </c>
      <c r="K865" s="293">
        <f>SUM('Employee Salary Payroll Tax '!I867:K867)</f>
        <v>70119.53</v>
      </c>
      <c r="L865" s="293">
        <f>'Employee Salary Payroll Tax '!H867</f>
        <v>86.52</v>
      </c>
      <c r="M865" s="293">
        <f t="shared" si="111"/>
        <v>37.200000000001168</v>
      </c>
      <c r="N865" s="359">
        <f t="shared" si="112"/>
        <v>0</v>
      </c>
      <c r="O865" s="331"/>
      <c r="P865" s="61"/>
      <c r="Q865" s="294"/>
      <c r="R865" s="292"/>
      <c r="S865" s="303"/>
    </row>
    <row r="866" spans="1:19" s="36" customFormat="1" ht="14.4">
      <c r="A866" s="36">
        <f t="shared" si="109"/>
        <v>851</v>
      </c>
      <c r="B866" s="526"/>
      <c r="C866" s="36" t="str">
        <f>VLOOKUP('Employee Salary Payroll Tax '!B868,'Employee Salary Payroll Tax '!$D$1:$E$7,2,FALSE)</f>
        <v>NonUnion</v>
      </c>
      <c r="D866" s="61">
        <f t="shared" si="105"/>
        <v>2.98E-2</v>
      </c>
      <c r="E866" s="351">
        <f>'Employee Salary Payroll Tax '!N868</f>
        <v>76158.83</v>
      </c>
      <c r="F866" s="351">
        <f t="shared" si="106"/>
        <v>78428.363133999999</v>
      </c>
      <c r="G866" s="352"/>
      <c r="H866" s="351">
        <f t="shared" si="107"/>
        <v>0</v>
      </c>
      <c r="I866" s="351">
        <f t="shared" si="110"/>
        <v>2269.5331339999975</v>
      </c>
      <c r="J866" s="351">
        <f t="shared" si="108"/>
        <v>0</v>
      </c>
      <c r="K866" s="293">
        <f>SUM('Employee Salary Payroll Tax '!I868:K868)</f>
        <v>21989.55</v>
      </c>
      <c r="L866" s="293">
        <f>'Employee Salary Payroll Tax '!H868</f>
        <v>0</v>
      </c>
      <c r="M866" s="293">
        <f t="shared" si="111"/>
        <v>54169.279999999999</v>
      </c>
      <c r="N866" s="359">
        <f t="shared" si="112"/>
        <v>0</v>
      </c>
      <c r="O866" s="331"/>
      <c r="P866" s="61"/>
      <c r="Q866" s="294"/>
      <c r="R866" s="292"/>
      <c r="S866" s="303"/>
    </row>
    <row r="867" spans="1:19" s="36" customFormat="1" ht="14.4">
      <c r="A867" s="36">
        <f t="shared" si="109"/>
        <v>852</v>
      </c>
      <c r="B867" s="526"/>
      <c r="C867" s="36" t="str">
        <f>VLOOKUP('Employee Salary Payroll Tax '!B869,'Employee Salary Payroll Tax '!$D$1:$E$7,2,FALSE)</f>
        <v>NonUnion</v>
      </c>
      <c r="D867" s="61">
        <f t="shared" si="105"/>
        <v>2.98E-2</v>
      </c>
      <c r="E867" s="351">
        <f>'Employee Salary Payroll Tax '!N869</f>
        <v>3988.97</v>
      </c>
      <c r="F867" s="351">
        <f t="shared" si="106"/>
        <v>4107.8413060000003</v>
      </c>
      <c r="G867" s="352"/>
      <c r="H867" s="351">
        <f t="shared" si="107"/>
        <v>3011.03</v>
      </c>
      <c r="I867" s="351">
        <f t="shared" si="110"/>
        <v>118.87130600000046</v>
      </c>
      <c r="J867" s="351">
        <f t="shared" si="108"/>
        <v>0.71322783600000272</v>
      </c>
      <c r="K867" s="293">
        <f>SUM('Employee Salary Payroll Tax '!I869:K869)</f>
        <v>3988.97</v>
      </c>
      <c r="L867" s="293">
        <f>'Employee Salary Payroll Tax '!H869</f>
        <v>0</v>
      </c>
      <c r="M867" s="293">
        <f t="shared" si="111"/>
        <v>0</v>
      </c>
      <c r="N867" s="359">
        <f t="shared" si="112"/>
        <v>0.71322783582120275</v>
      </c>
      <c r="O867" s="331"/>
      <c r="P867" s="61"/>
      <c r="Q867" s="294"/>
      <c r="R867" s="292"/>
      <c r="S867" s="303"/>
    </row>
    <row r="868" spans="1:19" s="36" customFormat="1" ht="14.4">
      <c r="A868" s="36">
        <f t="shared" si="109"/>
        <v>853</v>
      </c>
      <c r="B868" s="526"/>
      <c r="C868" s="36" t="str">
        <f>VLOOKUP('Employee Salary Payroll Tax '!B870,'Employee Salary Payroll Tax '!$D$1:$E$7,2,FALSE)</f>
        <v>IBEW</v>
      </c>
      <c r="D868" s="61">
        <f t="shared" si="105"/>
        <v>6.875E-3</v>
      </c>
      <c r="E868" s="351">
        <f>'Employee Salary Payroll Tax '!N870</f>
        <v>99328.01</v>
      </c>
      <c r="F868" s="351">
        <f t="shared" si="106"/>
        <v>100010.89006874998</v>
      </c>
      <c r="G868" s="352"/>
      <c r="H868" s="351">
        <f t="shared" si="107"/>
        <v>0</v>
      </c>
      <c r="I868" s="351">
        <f t="shared" si="110"/>
        <v>682.88006874998973</v>
      </c>
      <c r="J868" s="351">
        <f t="shared" si="108"/>
        <v>0</v>
      </c>
      <c r="K868" s="293">
        <f>SUM('Employee Salary Payroll Tax '!I870:K870)</f>
        <v>31271</v>
      </c>
      <c r="L868" s="293">
        <f>'Employee Salary Payroll Tax '!H870</f>
        <v>0</v>
      </c>
      <c r="M868" s="293">
        <f t="shared" si="111"/>
        <v>68057.009999999995</v>
      </c>
      <c r="N868" s="359">
        <f t="shared" si="112"/>
        <v>0</v>
      </c>
      <c r="O868" s="331"/>
      <c r="P868" s="61"/>
      <c r="Q868" s="294"/>
      <c r="R868" s="292"/>
      <c r="S868" s="303"/>
    </row>
    <row r="869" spans="1:19" s="36" customFormat="1" ht="14.4">
      <c r="A869" s="36">
        <f t="shared" si="109"/>
        <v>854</v>
      </c>
      <c r="B869" s="526"/>
      <c r="C869" s="36" t="str">
        <f>VLOOKUP('Employee Salary Payroll Tax '!B871,'Employee Salary Payroll Tax '!$D$1:$E$7,2,FALSE)</f>
        <v>NonUnion</v>
      </c>
      <c r="D869" s="61">
        <f t="shared" si="105"/>
        <v>2.98E-2</v>
      </c>
      <c r="E869" s="351">
        <f>'Employee Salary Payroll Tax '!N871</f>
        <v>60755.24</v>
      </c>
      <c r="F869" s="351">
        <f t="shared" si="106"/>
        <v>62565.746152</v>
      </c>
      <c r="G869" s="352"/>
      <c r="H869" s="351">
        <f t="shared" si="107"/>
        <v>0</v>
      </c>
      <c r="I869" s="351">
        <f t="shared" si="110"/>
        <v>1810.5061520000017</v>
      </c>
      <c r="J869" s="351">
        <f t="shared" si="108"/>
        <v>0</v>
      </c>
      <c r="K869" s="293">
        <f>SUM('Employee Salary Payroll Tax '!I871:K871)</f>
        <v>21179.48</v>
      </c>
      <c r="L869" s="293">
        <f>'Employee Salary Payroll Tax '!H871</f>
        <v>0</v>
      </c>
      <c r="M869" s="293">
        <f t="shared" si="111"/>
        <v>39575.759999999995</v>
      </c>
      <c r="N869" s="359">
        <f t="shared" si="112"/>
        <v>0</v>
      </c>
      <c r="O869" s="331"/>
      <c r="P869" s="61"/>
      <c r="Q869" s="294"/>
      <c r="R869" s="292"/>
      <c r="S869" s="303"/>
    </row>
    <row r="870" spans="1:19" s="36" customFormat="1" ht="14.4">
      <c r="A870" s="36">
        <f t="shared" si="109"/>
        <v>855</v>
      </c>
      <c r="B870" s="526"/>
      <c r="C870" s="36" t="str">
        <f>VLOOKUP('Employee Salary Payroll Tax '!B872,'Employee Salary Payroll Tax '!$D$1:$E$7,2,FALSE)</f>
        <v>IBEW</v>
      </c>
      <c r="D870" s="61">
        <f t="shared" si="105"/>
        <v>6.875E-3</v>
      </c>
      <c r="E870" s="351">
        <f>'Employee Salary Payroll Tax '!N872</f>
        <v>59408.25</v>
      </c>
      <c r="F870" s="351">
        <f t="shared" si="106"/>
        <v>59816.681718749998</v>
      </c>
      <c r="G870" s="352"/>
      <c r="H870" s="351">
        <f t="shared" si="107"/>
        <v>0</v>
      </c>
      <c r="I870" s="351">
        <f t="shared" si="110"/>
        <v>408.43171874999825</v>
      </c>
      <c r="J870" s="351">
        <f t="shared" si="108"/>
        <v>0</v>
      </c>
      <c r="K870" s="293">
        <f>SUM('Employee Salary Payroll Tax '!I872:K872)</f>
        <v>59408.25</v>
      </c>
      <c r="L870" s="293">
        <f>'Employee Salary Payroll Tax '!H872</f>
        <v>0</v>
      </c>
      <c r="M870" s="293">
        <f t="shared" si="111"/>
        <v>0</v>
      </c>
      <c r="N870" s="359">
        <f t="shared" si="112"/>
        <v>0</v>
      </c>
      <c r="O870" s="331"/>
      <c r="P870" s="61"/>
      <c r="Q870" s="294"/>
      <c r="R870" s="292"/>
      <c r="S870" s="303"/>
    </row>
    <row r="871" spans="1:19" s="36" customFormat="1" ht="14.4">
      <c r="A871" s="36">
        <f t="shared" si="109"/>
        <v>856</v>
      </c>
      <c r="B871" s="526"/>
      <c r="C871" s="36" t="str">
        <f>VLOOKUP('Employee Salary Payroll Tax '!B873,'Employee Salary Payroll Tax '!$D$1:$E$7,2,FALSE)</f>
        <v>IBEW</v>
      </c>
      <c r="D871" s="61">
        <f t="shared" si="105"/>
        <v>6.875E-3</v>
      </c>
      <c r="E871" s="351">
        <f>'Employee Salary Payroll Tax '!N873</f>
        <v>62481.81</v>
      </c>
      <c r="F871" s="351">
        <f t="shared" si="106"/>
        <v>62911.372443749999</v>
      </c>
      <c r="G871" s="352"/>
      <c r="H871" s="351">
        <f t="shared" si="107"/>
        <v>0</v>
      </c>
      <c r="I871" s="351">
        <f t="shared" si="110"/>
        <v>429.56244375000097</v>
      </c>
      <c r="J871" s="351">
        <f t="shared" si="108"/>
        <v>0</v>
      </c>
      <c r="K871" s="293">
        <f>SUM('Employee Salary Payroll Tax '!I873:K873)</f>
        <v>48418.54</v>
      </c>
      <c r="L871" s="293">
        <f>'Employee Salary Payroll Tax '!H873</f>
        <v>0</v>
      </c>
      <c r="M871" s="293">
        <f t="shared" si="111"/>
        <v>14063.269999999997</v>
      </c>
      <c r="N871" s="359">
        <f t="shared" si="112"/>
        <v>0</v>
      </c>
      <c r="O871" s="331"/>
      <c r="P871" s="61"/>
      <c r="Q871" s="294"/>
      <c r="R871" s="292"/>
      <c r="S871" s="303"/>
    </row>
    <row r="872" spans="1:19" s="36" customFormat="1" ht="14.4">
      <c r="A872" s="36">
        <f t="shared" si="109"/>
        <v>857</v>
      </c>
      <c r="B872" s="526"/>
      <c r="C872" s="36" t="str">
        <f>VLOOKUP('Employee Salary Payroll Tax '!B874,'Employee Salary Payroll Tax '!$D$1:$E$7,2,FALSE)</f>
        <v>IBEW</v>
      </c>
      <c r="D872" s="61">
        <f t="shared" si="105"/>
        <v>6.875E-3</v>
      </c>
      <c r="E872" s="351">
        <f>'Employee Salary Payroll Tax '!N874</f>
        <v>84208.91</v>
      </c>
      <c r="F872" s="351">
        <f t="shared" si="106"/>
        <v>84787.846256250006</v>
      </c>
      <c r="G872" s="352"/>
      <c r="H872" s="351">
        <f t="shared" si="107"/>
        <v>0</v>
      </c>
      <c r="I872" s="351">
        <f t="shared" si="110"/>
        <v>578.93625625000277</v>
      </c>
      <c r="J872" s="351">
        <f t="shared" si="108"/>
        <v>0</v>
      </c>
      <c r="K872" s="293">
        <f>SUM('Employee Salary Payroll Tax '!I874:K874)</f>
        <v>69514.03</v>
      </c>
      <c r="L872" s="293">
        <f>'Employee Salary Payroll Tax '!H874</f>
        <v>0</v>
      </c>
      <c r="M872" s="293">
        <f t="shared" si="111"/>
        <v>14694.880000000005</v>
      </c>
      <c r="N872" s="359">
        <f t="shared" si="112"/>
        <v>0</v>
      </c>
      <c r="O872" s="331"/>
      <c r="P872" s="61"/>
      <c r="Q872" s="294"/>
      <c r="R872" s="292"/>
      <c r="S872" s="303"/>
    </row>
    <row r="873" spans="1:19" s="36" customFormat="1" ht="14.4">
      <c r="A873" s="36">
        <f t="shared" si="109"/>
        <v>858</v>
      </c>
      <c r="B873" s="526"/>
      <c r="C873" s="36" t="str">
        <f>VLOOKUP('Employee Salary Payroll Tax '!B875,'Employee Salary Payroll Tax '!$D$1:$E$7,2,FALSE)</f>
        <v>NonUnion</v>
      </c>
      <c r="D873" s="61">
        <f t="shared" si="105"/>
        <v>2.98E-2</v>
      </c>
      <c r="E873" s="351">
        <f>'Employee Salary Payroll Tax '!N875</f>
        <v>89685.39</v>
      </c>
      <c r="F873" s="351">
        <f t="shared" si="106"/>
        <v>92358.014622000002</v>
      </c>
      <c r="G873" s="352"/>
      <c r="H873" s="351">
        <f t="shared" si="107"/>
        <v>0</v>
      </c>
      <c r="I873" s="351">
        <f t="shared" si="110"/>
        <v>2672.624622000003</v>
      </c>
      <c r="J873" s="351">
        <f t="shared" si="108"/>
        <v>0</v>
      </c>
      <c r="K873" s="293">
        <f>SUM('Employee Salary Payroll Tax '!I875:K875)</f>
        <v>1003.26</v>
      </c>
      <c r="L873" s="293">
        <f>'Employee Salary Payroll Tax '!H875</f>
        <v>147.56</v>
      </c>
      <c r="M873" s="293">
        <f t="shared" si="111"/>
        <v>88534.57</v>
      </c>
      <c r="N873" s="359">
        <f t="shared" si="112"/>
        <v>0</v>
      </c>
      <c r="O873" s="331"/>
      <c r="P873" s="61"/>
      <c r="Q873" s="294"/>
      <c r="R873" s="292"/>
      <c r="S873" s="303"/>
    </row>
    <row r="874" spans="1:19" s="36" customFormat="1" ht="14.4">
      <c r="A874" s="36">
        <f t="shared" si="109"/>
        <v>859</v>
      </c>
      <c r="B874" s="526"/>
      <c r="C874" s="36" t="str">
        <f>VLOOKUP('Employee Salary Payroll Tax '!B876,'Employee Salary Payroll Tax '!$D$1:$E$7,2,FALSE)</f>
        <v>UA</v>
      </c>
      <c r="D874" s="61">
        <f t="shared" si="105"/>
        <v>0.03</v>
      </c>
      <c r="E874" s="351">
        <f>'Employee Salary Payroll Tax '!N876</f>
        <v>89913.59</v>
      </c>
      <c r="F874" s="351">
        <f t="shared" si="106"/>
        <v>92610.997699999993</v>
      </c>
      <c r="G874" s="352"/>
      <c r="H874" s="351">
        <f t="shared" si="107"/>
        <v>0</v>
      </c>
      <c r="I874" s="351">
        <f t="shared" si="110"/>
        <v>2697.4076999999961</v>
      </c>
      <c r="J874" s="351">
        <f t="shared" si="108"/>
        <v>0</v>
      </c>
      <c r="K874" s="293">
        <f>SUM('Employee Salary Payroll Tax '!I876:K876)</f>
        <v>29977.19</v>
      </c>
      <c r="L874" s="293">
        <f>'Employee Salary Payroll Tax '!H876</f>
        <v>0</v>
      </c>
      <c r="M874" s="293">
        <f t="shared" si="111"/>
        <v>59936.399999999994</v>
      </c>
      <c r="N874" s="359">
        <f t="shared" si="112"/>
        <v>0</v>
      </c>
      <c r="O874" s="331"/>
      <c r="P874" s="61"/>
      <c r="Q874" s="294"/>
      <c r="R874" s="292"/>
      <c r="S874" s="303"/>
    </row>
    <row r="875" spans="1:19" s="36" customFormat="1" ht="14.4">
      <c r="A875" s="36">
        <f t="shared" si="109"/>
        <v>860</v>
      </c>
      <c r="B875" s="526"/>
      <c r="C875" s="36" t="str">
        <f>VLOOKUP('Employee Salary Payroll Tax '!B877,'Employee Salary Payroll Tax '!$D$1:$E$7,2,FALSE)</f>
        <v>IBEW</v>
      </c>
      <c r="D875" s="61">
        <f t="shared" si="105"/>
        <v>6.875E-3</v>
      </c>
      <c r="E875" s="351">
        <f>'Employee Salary Payroll Tax '!N877</f>
        <v>152050.13</v>
      </c>
      <c r="F875" s="351">
        <f t="shared" si="106"/>
        <v>153095.47464375</v>
      </c>
      <c r="G875" s="352"/>
      <c r="H875" s="351">
        <f t="shared" si="107"/>
        <v>0</v>
      </c>
      <c r="I875" s="351">
        <f t="shared" si="110"/>
        <v>1045.3446437499952</v>
      </c>
      <c r="J875" s="351">
        <f t="shared" si="108"/>
        <v>0</v>
      </c>
      <c r="K875" s="293">
        <f>SUM('Employee Salary Payroll Tax '!I877:K877)</f>
        <v>134684.47</v>
      </c>
      <c r="L875" s="293">
        <f>'Employee Salary Payroll Tax '!H877</f>
        <v>0</v>
      </c>
      <c r="M875" s="293">
        <f t="shared" si="111"/>
        <v>17365.660000000003</v>
      </c>
      <c r="N875" s="359">
        <f t="shared" si="112"/>
        <v>0</v>
      </c>
      <c r="O875" s="331"/>
      <c r="P875" s="61"/>
      <c r="Q875" s="294"/>
      <c r="R875" s="292"/>
      <c r="S875" s="303"/>
    </row>
    <row r="876" spans="1:19" s="36" customFormat="1" ht="14.4">
      <c r="A876" s="36">
        <f t="shared" si="109"/>
        <v>861</v>
      </c>
      <c r="B876" s="526"/>
      <c r="C876" s="36" t="str">
        <f>VLOOKUP('Employee Salary Payroll Tax '!B878,'Employee Salary Payroll Tax '!$D$1:$E$7,2,FALSE)</f>
        <v>IBEW</v>
      </c>
      <c r="D876" s="61">
        <f t="shared" si="105"/>
        <v>6.875E-3</v>
      </c>
      <c r="E876" s="351">
        <f>'Employee Salary Payroll Tax '!N878</f>
        <v>8926.26</v>
      </c>
      <c r="F876" s="351">
        <f t="shared" si="106"/>
        <v>8987.6280375000006</v>
      </c>
      <c r="G876" s="352"/>
      <c r="H876" s="351">
        <f t="shared" si="107"/>
        <v>0</v>
      </c>
      <c r="I876" s="351">
        <f t="shared" si="110"/>
        <v>61.368037500000355</v>
      </c>
      <c r="J876" s="351">
        <f t="shared" si="108"/>
        <v>0</v>
      </c>
      <c r="K876" s="293">
        <f>SUM('Employee Salary Payroll Tax '!I878:K878)</f>
        <v>8943.0400000000009</v>
      </c>
      <c r="L876" s="293">
        <f>'Employee Salary Payroll Tax '!H878</f>
        <v>-2.4700000000000002</v>
      </c>
      <c r="M876" s="293">
        <f t="shared" si="111"/>
        <v>-14.310000000000654</v>
      </c>
      <c r="N876" s="359">
        <f t="shared" si="112"/>
        <v>0</v>
      </c>
      <c r="O876" s="331"/>
      <c r="P876" s="61"/>
      <c r="Q876" s="294"/>
      <c r="R876" s="292"/>
      <c r="S876" s="303"/>
    </row>
    <row r="877" spans="1:19" s="36" customFormat="1" ht="14.4">
      <c r="A877" s="36">
        <f t="shared" si="109"/>
        <v>862</v>
      </c>
      <c r="B877" s="526"/>
      <c r="C877" s="36" t="str">
        <f>VLOOKUP('Employee Salary Payroll Tax '!B879,'Employee Salary Payroll Tax '!$D$1:$E$7,2,FALSE)</f>
        <v>Not Assigned</v>
      </c>
      <c r="D877" s="61">
        <f t="shared" si="105"/>
        <v>0</v>
      </c>
      <c r="E877" s="351">
        <f>'Employee Salary Payroll Tax '!N879</f>
        <v>0.05</v>
      </c>
      <c r="F877" s="351">
        <f t="shared" si="106"/>
        <v>0.05</v>
      </c>
      <c r="G877" s="352"/>
      <c r="H877" s="351">
        <f t="shared" si="107"/>
        <v>6999.95</v>
      </c>
      <c r="I877" s="351">
        <f t="shared" si="110"/>
        <v>0</v>
      </c>
      <c r="J877" s="351">
        <f t="shared" si="108"/>
        <v>0</v>
      </c>
      <c r="K877" s="293">
        <f>SUM('Employee Salary Payroll Tax '!I879:K879)</f>
        <v>5.61</v>
      </c>
      <c r="L877" s="293">
        <f>'Employee Salary Payroll Tax '!H879</f>
        <v>-0.41</v>
      </c>
      <c r="M877" s="293">
        <f t="shared" si="111"/>
        <v>-5.15</v>
      </c>
      <c r="N877" s="359">
        <f t="shared" si="112"/>
        <v>0</v>
      </c>
      <c r="O877" s="331"/>
      <c r="P877" s="61"/>
      <c r="Q877" s="294"/>
      <c r="R877" s="292"/>
      <c r="S877" s="303"/>
    </row>
    <row r="878" spans="1:19" s="36" customFormat="1" ht="14.4">
      <c r="A878" s="36">
        <f t="shared" si="109"/>
        <v>863</v>
      </c>
      <c r="B878" s="526"/>
      <c r="C878" s="36" t="str">
        <f>VLOOKUP('Employee Salary Payroll Tax '!B880,'Employee Salary Payroll Tax '!$D$1:$E$7,2,FALSE)</f>
        <v>NonUnion</v>
      </c>
      <c r="D878" s="61">
        <f t="shared" si="105"/>
        <v>2.98E-2</v>
      </c>
      <c r="E878" s="351">
        <f>'Employee Salary Payroll Tax '!N880</f>
        <v>69844.929999999993</v>
      </c>
      <c r="F878" s="351">
        <f t="shared" si="106"/>
        <v>71926.308913999994</v>
      </c>
      <c r="G878" s="352"/>
      <c r="H878" s="351">
        <f t="shared" si="107"/>
        <v>0</v>
      </c>
      <c r="I878" s="351">
        <f t="shared" si="110"/>
        <v>2081.3789140000008</v>
      </c>
      <c r="J878" s="351">
        <f t="shared" si="108"/>
        <v>0</v>
      </c>
      <c r="K878" s="293">
        <f>SUM('Employee Salary Payroll Tax '!I880:K880)</f>
        <v>69844.929999999993</v>
      </c>
      <c r="L878" s="293">
        <f>'Employee Salary Payroll Tax '!H880</f>
        <v>0</v>
      </c>
      <c r="M878" s="293">
        <f t="shared" si="111"/>
        <v>0</v>
      </c>
      <c r="N878" s="359">
        <f t="shared" si="112"/>
        <v>0</v>
      </c>
      <c r="O878" s="331"/>
      <c r="P878" s="61"/>
      <c r="Q878" s="294"/>
      <c r="R878" s="292"/>
      <c r="S878" s="303"/>
    </row>
    <row r="879" spans="1:19" s="36" customFormat="1" ht="14.4">
      <c r="A879" s="36">
        <f t="shared" si="109"/>
        <v>864</v>
      </c>
      <c r="B879" s="526"/>
      <c r="C879" s="36" t="str">
        <f>VLOOKUP('Employee Salary Payroll Tax '!B881,'Employee Salary Payroll Tax '!$D$1:$E$7,2,FALSE)</f>
        <v>NonUnion</v>
      </c>
      <c r="D879" s="61">
        <f t="shared" si="105"/>
        <v>2.98E-2</v>
      </c>
      <c r="E879" s="351">
        <f>'Employee Salary Payroll Tax '!N881</f>
        <v>70444.070000000007</v>
      </c>
      <c r="F879" s="351">
        <f t="shared" si="106"/>
        <v>72543.303286000009</v>
      </c>
      <c r="G879" s="352"/>
      <c r="H879" s="351">
        <f t="shared" si="107"/>
        <v>0</v>
      </c>
      <c r="I879" s="351">
        <f t="shared" si="110"/>
        <v>2099.2332860000024</v>
      </c>
      <c r="J879" s="351">
        <f t="shared" si="108"/>
        <v>0</v>
      </c>
      <c r="K879" s="293">
        <f>SUM('Employee Salary Payroll Tax '!I881:K881)</f>
        <v>70444.070000000007</v>
      </c>
      <c r="L879" s="293">
        <f>'Employee Salary Payroll Tax '!H881</f>
        <v>0</v>
      </c>
      <c r="M879" s="293">
        <f t="shared" si="111"/>
        <v>0</v>
      </c>
      <c r="N879" s="359">
        <f t="shared" si="112"/>
        <v>0</v>
      </c>
      <c r="O879" s="331"/>
      <c r="P879" s="61"/>
      <c r="Q879" s="294"/>
      <c r="R879" s="292"/>
      <c r="S879" s="303"/>
    </row>
    <row r="880" spans="1:19" s="36" customFormat="1" ht="14.4">
      <c r="A880" s="36">
        <f t="shared" si="109"/>
        <v>865</v>
      </c>
      <c r="B880" s="526"/>
      <c r="C880" s="36" t="str">
        <f>VLOOKUP('Employee Salary Payroll Tax '!B882,'Employee Salary Payroll Tax '!$D$1:$E$7,2,FALSE)</f>
        <v>IBEW</v>
      </c>
      <c r="D880" s="61">
        <f t="shared" si="105"/>
        <v>6.875E-3</v>
      </c>
      <c r="E880" s="351">
        <f>'Employee Salary Payroll Tax '!N882</f>
        <v>22960.04</v>
      </c>
      <c r="F880" s="351">
        <f t="shared" si="106"/>
        <v>23117.890275000002</v>
      </c>
      <c r="G880" s="352"/>
      <c r="H880" s="351">
        <f t="shared" si="107"/>
        <v>0</v>
      </c>
      <c r="I880" s="351">
        <f t="shared" si="110"/>
        <v>157.85027500000069</v>
      </c>
      <c r="J880" s="351">
        <f t="shared" si="108"/>
        <v>0</v>
      </c>
      <c r="K880" s="293">
        <f>SUM('Employee Salary Payroll Tax '!I882:K882)</f>
        <v>17831.16</v>
      </c>
      <c r="L880" s="293">
        <f>'Employee Salary Payroll Tax '!H882</f>
        <v>0</v>
      </c>
      <c r="M880" s="293">
        <f t="shared" si="111"/>
        <v>5128.880000000001</v>
      </c>
      <c r="N880" s="359">
        <f t="shared" si="112"/>
        <v>0</v>
      </c>
      <c r="O880" s="331"/>
      <c r="P880" s="61"/>
      <c r="Q880" s="294"/>
      <c r="R880" s="292"/>
      <c r="S880" s="303"/>
    </row>
    <row r="881" spans="1:19" s="36" customFormat="1" ht="14.4">
      <c r="A881" s="36">
        <f t="shared" si="109"/>
        <v>866</v>
      </c>
      <c r="B881" s="526"/>
      <c r="C881" s="36" t="str">
        <f>VLOOKUP('Employee Salary Payroll Tax '!B883,'Employee Salary Payroll Tax '!$D$1:$E$7,2,FALSE)</f>
        <v>NonUnion</v>
      </c>
      <c r="D881" s="61">
        <f t="shared" si="105"/>
        <v>2.98E-2</v>
      </c>
      <c r="E881" s="351">
        <f>'Employee Salary Payroll Tax '!N883</f>
        <v>9895.76</v>
      </c>
      <c r="F881" s="351">
        <f t="shared" si="106"/>
        <v>10190.653648000001</v>
      </c>
      <c r="G881" s="352"/>
      <c r="H881" s="351">
        <f t="shared" si="107"/>
        <v>0</v>
      </c>
      <c r="I881" s="351">
        <f t="shared" si="110"/>
        <v>294.89364800000112</v>
      </c>
      <c r="J881" s="351">
        <f t="shared" si="108"/>
        <v>0</v>
      </c>
      <c r="K881" s="293">
        <f>SUM('Employee Salary Payroll Tax '!I883:K883)</f>
        <v>6927.0300000000007</v>
      </c>
      <c r="L881" s="293">
        <f>'Employee Salary Payroll Tax '!H883</f>
        <v>0</v>
      </c>
      <c r="M881" s="293">
        <f t="shared" si="111"/>
        <v>2968.7299999999996</v>
      </c>
      <c r="N881" s="359">
        <f t="shared" si="112"/>
        <v>0</v>
      </c>
      <c r="O881" s="331"/>
      <c r="P881" s="61"/>
      <c r="Q881" s="294"/>
      <c r="R881" s="292"/>
      <c r="S881" s="303"/>
    </row>
    <row r="882" spans="1:19" s="36" customFormat="1" ht="14.4">
      <c r="A882" s="36">
        <f t="shared" si="109"/>
        <v>867</v>
      </c>
      <c r="B882" s="526"/>
      <c r="C882" s="36" t="str">
        <f>VLOOKUP('Employee Salary Payroll Tax '!B884,'Employee Salary Payroll Tax '!$D$1:$E$7,2,FALSE)</f>
        <v>Not Assigned</v>
      </c>
      <c r="D882" s="61">
        <f t="shared" si="105"/>
        <v>0</v>
      </c>
      <c r="E882" s="351">
        <f>'Employee Salary Payroll Tax '!N884</f>
        <v>0</v>
      </c>
      <c r="F882" s="351">
        <f t="shared" si="106"/>
        <v>0</v>
      </c>
      <c r="G882" s="352"/>
      <c r="H882" s="351">
        <f t="shared" si="107"/>
        <v>7000</v>
      </c>
      <c r="I882" s="351">
        <f t="shared" si="110"/>
        <v>0</v>
      </c>
      <c r="J882" s="351">
        <f t="shared" si="108"/>
        <v>0</v>
      </c>
      <c r="K882" s="293">
        <f>SUM('Employee Salary Payroll Tax '!I884:K884)</f>
        <v>310.33</v>
      </c>
      <c r="L882" s="293">
        <f>'Employee Salary Payroll Tax '!H884</f>
        <v>0</v>
      </c>
      <c r="M882" s="293">
        <f t="shared" si="111"/>
        <v>-310.33</v>
      </c>
      <c r="N882" s="359">
        <f t="shared" si="112"/>
        <v>0</v>
      </c>
      <c r="O882" s="331"/>
      <c r="P882" s="61"/>
      <c r="Q882" s="294"/>
      <c r="R882" s="292"/>
      <c r="S882" s="303"/>
    </row>
    <row r="883" spans="1:19" s="36" customFormat="1" ht="14.4">
      <c r="A883" s="36">
        <f t="shared" si="109"/>
        <v>868</v>
      </c>
      <c r="B883" s="526"/>
      <c r="C883" s="36" t="str">
        <f>VLOOKUP('Employee Salary Payroll Tax '!B885,'Employee Salary Payroll Tax '!$D$1:$E$7,2,FALSE)</f>
        <v>NonUnion</v>
      </c>
      <c r="D883" s="61">
        <f t="shared" si="105"/>
        <v>2.98E-2</v>
      </c>
      <c r="E883" s="351">
        <f>'Employee Salary Payroll Tax '!N885</f>
        <v>178315.56</v>
      </c>
      <c r="F883" s="351">
        <f t="shared" si="106"/>
        <v>183629.36368800001</v>
      </c>
      <c r="G883" s="352"/>
      <c r="H883" s="351">
        <f t="shared" si="107"/>
        <v>0</v>
      </c>
      <c r="I883" s="351">
        <f t="shared" si="110"/>
        <v>5313.8036880000145</v>
      </c>
      <c r="J883" s="351">
        <f t="shared" si="108"/>
        <v>0</v>
      </c>
      <c r="K883" s="293">
        <f>SUM('Employee Salary Payroll Tax '!I885:K885)</f>
        <v>75966.22</v>
      </c>
      <c r="L883" s="293">
        <f>'Employee Salary Payroll Tax '!H885</f>
        <v>6.44</v>
      </c>
      <c r="M883" s="293">
        <f t="shared" si="111"/>
        <v>102342.9</v>
      </c>
      <c r="N883" s="359">
        <f t="shared" si="112"/>
        <v>0</v>
      </c>
      <c r="O883" s="331"/>
      <c r="P883" s="61"/>
      <c r="Q883" s="294"/>
      <c r="R883" s="292"/>
      <c r="S883" s="303"/>
    </row>
    <row r="884" spans="1:19" s="36" customFormat="1" ht="14.4">
      <c r="A884" s="36">
        <f t="shared" si="109"/>
        <v>869</v>
      </c>
      <c r="B884" s="526"/>
      <c r="C884" s="36" t="str">
        <f>VLOOKUP('Employee Salary Payroll Tax '!B886,'Employee Salary Payroll Tax '!$D$1:$E$7,2,FALSE)</f>
        <v>NonUnion</v>
      </c>
      <c r="D884" s="61">
        <f t="shared" si="105"/>
        <v>2.98E-2</v>
      </c>
      <c r="E884" s="351">
        <f>'Employee Salary Payroll Tax '!N886</f>
        <v>69368.649999999994</v>
      </c>
      <c r="F884" s="351">
        <f t="shared" si="106"/>
        <v>71435.835769999991</v>
      </c>
      <c r="G884" s="352"/>
      <c r="H884" s="351">
        <f t="shared" si="107"/>
        <v>0</v>
      </c>
      <c r="I884" s="351">
        <f t="shared" si="110"/>
        <v>2067.1857699999964</v>
      </c>
      <c r="J884" s="351">
        <f t="shared" si="108"/>
        <v>0</v>
      </c>
      <c r="K884" s="293">
        <f>SUM('Employee Salary Payroll Tax '!I886:K886)</f>
        <v>69368.650000000009</v>
      </c>
      <c r="L884" s="293">
        <f>'Employee Salary Payroll Tax '!H886</f>
        <v>0</v>
      </c>
      <c r="M884" s="293">
        <f t="shared" si="111"/>
        <v>-1.4551915228366852E-11</v>
      </c>
      <c r="N884" s="359">
        <f t="shared" si="112"/>
        <v>0</v>
      </c>
      <c r="O884" s="331"/>
      <c r="P884" s="61"/>
      <c r="Q884" s="294"/>
      <c r="R884" s="292"/>
      <c r="S884" s="303"/>
    </row>
    <row r="885" spans="1:19" s="36" customFormat="1" ht="14.4">
      <c r="A885" s="36">
        <f t="shared" si="109"/>
        <v>870</v>
      </c>
      <c r="B885" s="526"/>
      <c r="C885" s="36" t="str">
        <f>VLOOKUP('Employee Salary Payroll Tax '!B887,'Employee Salary Payroll Tax '!$D$1:$E$7,2,FALSE)</f>
        <v>NonUnion</v>
      </c>
      <c r="D885" s="61">
        <f t="shared" si="105"/>
        <v>2.98E-2</v>
      </c>
      <c r="E885" s="351">
        <f>'Employee Salary Payroll Tax '!N887</f>
        <v>86711.14</v>
      </c>
      <c r="F885" s="351">
        <f t="shared" si="106"/>
        <v>89295.131972000003</v>
      </c>
      <c r="G885" s="352"/>
      <c r="H885" s="351">
        <f t="shared" si="107"/>
        <v>0</v>
      </c>
      <c r="I885" s="351">
        <f t="shared" si="110"/>
        <v>2583.9919720000034</v>
      </c>
      <c r="J885" s="351">
        <f t="shared" si="108"/>
        <v>0</v>
      </c>
      <c r="K885" s="293">
        <f>SUM('Employee Salary Payroll Tax '!I887:K887)</f>
        <v>1440.72</v>
      </c>
      <c r="L885" s="293">
        <f>'Employee Salary Payroll Tax '!H887</f>
        <v>0</v>
      </c>
      <c r="M885" s="293">
        <f t="shared" si="111"/>
        <v>85270.42</v>
      </c>
      <c r="N885" s="359">
        <f t="shared" si="112"/>
        <v>0</v>
      </c>
      <c r="O885" s="331"/>
      <c r="P885" s="61"/>
      <c r="Q885" s="294"/>
      <c r="R885" s="292"/>
      <c r="S885" s="303"/>
    </row>
    <row r="886" spans="1:19" s="36" customFormat="1" ht="14.4">
      <c r="A886" s="36">
        <f t="shared" si="109"/>
        <v>871</v>
      </c>
      <c r="B886" s="526"/>
      <c r="C886" s="36" t="str">
        <f>VLOOKUP('Employee Salary Payroll Tax '!B888,'Employee Salary Payroll Tax '!$D$1:$E$7,2,FALSE)</f>
        <v>NonUnion</v>
      </c>
      <c r="D886" s="61">
        <f t="shared" si="105"/>
        <v>2.98E-2</v>
      </c>
      <c r="E886" s="351">
        <f>'Employee Salary Payroll Tax '!N888</f>
        <v>51391.68</v>
      </c>
      <c r="F886" s="351">
        <f t="shared" si="106"/>
        <v>52923.152064000002</v>
      </c>
      <c r="G886" s="352"/>
      <c r="H886" s="351">
        <f t="shared" si="107"/>
        <v>0</v>
      </c>
      <c r="I886" s="351">
        <f t="shared" si="110"/>
        <v>1531.4720640000014</v>
      </c>
      <c r="J886" s="351">
        <f t="shared" si="108"/>
        <v>0</v>
      </c>
      <c r="K886" s="293">
        <f>SUM('Employee Salary Payroll Tax '!I888:K888)</f>
        <v>4909.5</v>
      </c>
      <c r="L886" s="293">
        <f>'Employee Salary Payroll Tax '!H888</f>
        <v>286.88</v>
      </c>
      <c r="M886" s="293">
        <f t="shared" si="111"/>
        <v>46195.3</v>
      </c>
      <c r="N886" s="359">
        <f t="shared" si="112"/>
        <v>0</v>
      </c>
      <c r="O886" s="331"/>
      <c r="P886" s="61"/>
      <c r="Q886" s="294"/>
      <c r="R886" s="292"/>
      <c r="S886" s="303"/>
    </row>
    <row r="887" spans="1:19" s="36" customFormat="1" ht="14.4">
      <c r="A887" s="36">
        <f t="shared" si="109"/>
        <v>872</v>
      </c>
      <c r="B887" s="526"/>
      <c r="C887" s="36" t="str">
        <f>VLOOKUP('Employee Salary Payroll Tax '!B889,'Employee Salary Payroll Tax '!$D$1:$E$7,2,FALSE)</f>
        <v>NonUnion</v>
      </c>
      <c r="D887" s="61">
        <f t="shared" si="105"/>
        <v>2.98E-2</v>
      </c>
      <c r="E887" s="351">
        <f>'Employee Salary Payroll Tax '!N889</f>
        <v>59607.96</v>
      </c>
      <c r="F887" s="351">
        <f t="shared" si="106"/>
        <v>61384.277208</v>
      </c>
      <c r="G887" s="352"/>
      <c r="H887" s="351">
        <f t="shared" si="107"/>
        <v>0</v>
      </c>
      <c r="I887" s="351">
        <f t="shared" si="110"/>
        <v>1776.3172080000004</v>
      </c>
      <c r="J887" s="351">
        <f t="shared" si="108"/>
        <v>0</v>
      </c>
      <c r="K887" s="293">
        <f>SUM('Employee Salary Payroll Tax '!I889:K889)</f>
        <v>59607.96</v>
      </c>
      <c r="L887" s="293">
        <f>'Employee Salary Payroll Tax '!H889</f>
        <v>0</v>
      </c>
      <c r="M887" s="293">
        <f t="shared" si="111"/>
        <v>0</v>
      </c>
      <c r="N887" s="359">
        <f t="shared" si="112"/>
        <v>0</v>
      </c>
      <c r="O887" s="331"/>
      <c r="P887" s="61"/>
      <c r="Q887" s="294"/>
      <c r="R887" s="292"/>
      <c r="S887" s="303"/>
    </row>
    <row r="888" spans="1:19" s="36" customFormat="1" ht="14.4">
      <c r="A888" s="36">
        <f t="shared" si="109"/>
        <v>873</v>
      </c>
      <c r="B888" s="526"/>
      <c r="C888" s="36" t="str">
        <f>VLOOKUP('Employee Salary Payroll Tax '!B890,'Employee Salary Payroll Tax '!$D$1:$E$7,2,FALSE)</f>
        <v>UA</v>
      </c>
      <c r="D888" s="61">
        <f t="shared" si="105"/>
        <v>0.03</v>
      </c>
      <c r="E888" s="351">
        <f>'Employee Salary Payroll Tax '!N890</f>
        <v>55365.7</v>
      </c>
      <c r="F888" s="351">
        <f t="shared" si="106"/>
        <v>57026.671000000002</v>
      </c>
      <c r="G888" s="352"/>
      <c r="H888" s="351">
        <f t="shared" si="107"/>
        <v>0</v>
      </c>
      <c r="I888" s="351">
        <f t="shared" si="110"/>
        <v>1660.971000000005</v>
      </c>
      <c r="J888" s="351">
        <f t="shared" si="108"/>
        <v>0</v>
      </c>
      <c r="K888" s="293">
        <f>SUM('Employee Salary Payroll Tax '!I890:K890)</f>
        <v>13115.39</v>
      </c>
      <c r="L888" s="293">
        <f>'Employee Salary Payroll Tax '!H890</f>
        <v>0</v>
      </c>
      <c r="M888" s="293">
        <f t="shared" si="111"/>
        <v>42250.31</v>
      </c>
      <c r="N888" s="359">
        <f t="shared" si="112"/>
        <v>0</v>
      </c>
      <c r="O888" s="331"/>
      <c r="P888" s="61"/>
      <c r="Q888" s="294"/>
      <c r="R888" s="292"/>
      <c r="S888" s="303"/>
    </row>
    <row r="889" spans="1:19" s="36" customFormat="1" ht="14.4">
      <c r="A889" s="36">
        <f t="shared" si="109"/>
        <v>874</v>
      </c>
      <c r="B889" s="526"/>
      <c r="C889" s="36" t="str">
        <f>VLOOKUP('Employee Salary Payroll Tax '!B891,'Employee Salary Payroll Tax '!$D$1:$E$7,2,FALSE)</f>
        <v>NonUnion</v>
      </c>
      <c r="D889" s="61">
        <f t="shared" si="105"/>
        <v>2.98E-2</v>
      </c>
      <c r="E889" s="351">
        <f>'Employee Salary Payroll Tax '!N891</f>
        <v>110874.04</v>
      </c>
      <c r="F889" s="351">
        <f t="shared" si="106"/>
        <v>114178.086392</v>
      </c>
      <c r="G889" s="352"/>
      <c r="H889" s="351">
        <f t="shared" si="107"/>
        <v>0</v>
      </c>
      <c r="I889" s="351">
        <f t="shared" si="110"/>
        <v>3304.0463920000038</v>
      </c>
      <c r="J889" s="351">
        <f t="shared" si="108"/>
        <v>0</v>
      </c>
      <c r="K889" s="293">
        <f>SUM('Employee Salary Payroll Tax '!I891:K891)</f>
        <v>33731.550000000003</v>
      </c>
      <c r="L889" s="293">
        <f>'Employee Salary Payroll Tax '!H891</f>
        <v>0</v>
      </c>
      <c r="M889" s="293">
        <f t="shared" si="111"/>
        <v>77142.489999999991</v>
      </c>
      <c r="N889" s="359">
        <f t="shared" si="112"/>
        <v>0</v>
      </c>
      <c r="O889" s="331"/>
      <c r="P889" s="61"/>
      <c r="Q889" s="294"/>
      <c r="R889" s="292"/>
      <c r="S889" s="303"/>
    </row>
    <row r="890" spans="1:19" s="36" customFormat="1" ht="14.4">
      <c r="A890" s="36">
        <f t="shared" si="109"/>
        <v>875</v>
      </c>
      <c r="B890" s="526"/>
      <c r="C890" s="36" t="str">
        <f>VLOOKUP('Employee Salary Payroll Tax '!B892,'Employee Salary Payroll Tax '!$D$1:$E$7,2,FALSE)</f>
        <v>NonUnion</v>
      </c>
      <c r="D890" s="61">
        <f t="shared" si="105"/>
        <v>2.98E-2</v>
      </c>
      <c r="E890" s="351">
        <f>'Employee Salary Payroll Tax '!N892</f>
        <v>63925.41</v>
      </c>
      <c r="F890" s="351">
        <f t="shared" si="106"/>
        <v>65830.387218000003</v>
      </c>
      <c r="G890" s="352"/>
      <c r="H890" s="351">
        <f t="shared" si="107"/>
        <v>0</v>
      </c>
      <c r="I890" s="351">
        <f t="shared" si="110"/>
        <v>1904.977218</v>
      </c>
      <c r="J890" s="351">
        <f t="shared" si="108"/>
        <v>0</v>
      </c>
      <c r="K890" s="293">
        <f>SUM('Employee Salary Payroll Tax '!I892:K892)</f>
        <v>25539.02</v>
      </c>
      <c r="L890" s="293">
        <f>'Employee Salary Payroll Tax '!H892</f>
        <v>0</v>
      </c>
      <c r="M890" s="293">
        <f t="shared" si="111"/>
        <v>38386.39</v>
      </c>
      <c r="N890" s="359">
        <f t="shared" si="112"/>
        <v>0</v>
      </c>
      <c r="O890" s="331"/>
      <c r="P890" s="61"/>
      <c r="Q890" s="294"/>
      <c r="R890" s="292"/>
      <c r="S890" s="303"/>
    </row>
    <row r="891" spans="1:19" s="36" customFormat="1" ht="14.4">
      <c r="A891" s="36">
        <f t="shared" si="109"/>
        <v>876</v>
      </c>
      <c r="B891" s="526"/>
      <c r="C891" s="36" t="str">
        <f>VLOOKUP('Employee Salary Payroll Tax '!B893,'Employee Salary Payroll Tax '!$D$1:$E$7,2,FALSE)</f>
        <v>NonUnion</v>
      </c>
      <c r="D891" s="61">
        <f t="shared" si="105"/>
        <v>2.98E-2</v>
      </c>
      <c r="E891" s="351">
        <f>'Employee Salary Payroll Tax '!N893</f>
        <v>76184.84</v>
      </c>
      <c r="F891" s="351">
        <f t="shared" si="106"/>
        <v>78455.148232000007</v>
      </c>
      <c r="G891" s="352"/>
      <c r="H891" s="351">
        <f t="shared" si="107"/>
        <v>0</v>
      </c>
      <c r="I891" s="351">
        <f t="shared" si="110"/>
        <v>2270.3082320000103</v>
      </c>
      <c r="J891" s="351">
        <f t="shared" si="108"/>
        <v>0</v>
      </c>
      <c r="K891" s="293">
        <f>SUM('Employee Salary Payroll Tax '!I893:K893)</f>
        <v>72977.039999999994</v>
      </c>
      <c r="L891" s="293">
        <f>'Employee Salary Payroll Tax '!H893</f>
        <v>0</v>
      </c>
      <c r="M891" s="293">
        <f t="shared" si="111"/>
        <v>3207.8000000000029</v>
      </c>
      <c r="N891" s="359">
        <f t="shared" si="112"/>
        <v>0</v>
      </c>
      <c r="O891" s="331"/>
      <c r="P891" s="61"/>
      <c r="Q891" s="294"/>
      <c r="R891" s="292"/>
      <c r="S891" s="303"/>
    </row>
    <row r="892" spans="1:19" s="36" customFormat="1" ht="14.4">
      <c r="A892" s="36">
        <f t="shared" si="109"/>
        <v>877</v>
      </c>
      <c r="B892" s="526"/>
      <c r="C892" s="36" t="str">
        <f>VLOOKUP('Employee Salary Payroll Tax '!B894,'Employee Salary Payroll Tax '!$D$1:$E$7,2,FALSE)</f>
        <v>IBEW</v>
      </c>
      <c r="D892" s="61">
        <f t="shared" si="105"/>
        <v>6.875E-3</v>
      </c>
      <c r="E892" s="351">
        <f>'Employee Salary Payroll Tax '!N894</f>
        <v>63963.78</v>
      </c>
      <c r="F892" s="351">
        <f t="shared" si="106"/>
        <v>64403.530987499995</v>
      </c>
      <c r="G892" s="352"/>
      <c r="H892" s="351">
        <f t="shared" si="107"/>
        <v>0</v>
      </c>
      <c r="I892" s="351">
        <f t="shared" si="110"/>
        <v>439.75098749999597</v>
      </c>
      <c r="J892" s="351">
        <f t="shared" si="108"/>
        <v>0</v>
      </c>
      <c r="K892" s="293">
        <f>SUM('Employee Salary Payroll Tax '!I894:K894)</f>
        <v>20322.27</v>
      </c>
      <c r="L892" s="293">
        <f>'Employee Salary Payroll Tax '!H894</f>
        <v>0</v>
      </c>
      <c r="M892" s="293">
        <f t="shared" si="111"/>
        <v>43641.509999999995</v>
      </c>
      <c r="N892" s="359">
        <f t="shared" si="112"/>
        <v>0</v>
      </c>
      <c r="O892" s="331"/>
      <c r="P892" s="61"/>
      <c r="Q892" s="294"/>
      <c r="R892" s="292"/>
      <c r="S892" s="303"/>
    </row>
    <row r="893" spans="1:19" s="36" customFormat="1" ht="14.4">
      <c r="A893" s="36">
        <f t="shared" si="109"/>
        <v>878</v>
      </c>
      <c r="B893" s="526"/>
      <c r="C893" s="36" t="str">
        <f>VLOOKUP('Employee Salary Payroll Tax '!B895,'Employee Salary Payroll Tax '!$D$1:$E$7,2,FALSE)</f>
        <v>NonUnion</v>
      </c>
      <c r="D893" s="61">
        <f t="shared" si="105"/>
        <v>2.98E-2</v>
      </c>
      <c r="E893" s="351">
        <f>'Employee Salary Payroll Tax '!N895</f>
        <v>93565.759999999995</v>
      </c>
      <c r="F893" s="351">
        <f t="shared" si="106"/>
        <v>96354.019648000001</v>
      </c>
      <c r="G893" s="352"/>
      <c r="H893" s="351">
        <f t="shared" si="107"/>
        <v>0</v>
      </c>
      <c r="I893" s="351">
        <f t="shared" si="110"/>
        <v>2788.2596480000066</v>
      </c>
      <c r="J893" s="351">
        <f t="shared" si="108"/>
        <v>0</v>
      </c>
      <c r="K893" s="293">
        <f>SUM('Employee Salary Payroll Tax '!I895:K895)</f>
        <v>42714.48</v>
      </c>
      <c r="L893" s="293">
        <f>'Employee Salary Payroll Tax '!H895</f>
        <v>0</v>
      </c>
      <c r="M893" s="293">
        <f t="shared" si="111"/>
        <v>50851.279999999992</v>
      </c>
      <c r="N893" s="359">
        <f t="shared" si="112"/>
        <v>0</v>
      </c>
      <c r="O893" s="331"/>
      <c r="P893" s="61"/>
      <c r="Q893" s="294"/>
      <c r="R893" s="292"/>
      <c r="S893" s="303"/>
    </row>
    <row r="894" spans="1:19" s="36" customFormat="1" ht="14.4">
      <c r="A894" s="36">
        <f t="shared" si="109"/>
        <v>879</v>
      </c>
      <c r="B894" s="526"/>
      <c r="C894" s="36" t="str">
        <f>VLOOKUP('Employee Salary Payroll Tax '!B896,'Employee Salary Payroll Tax '!$D$1:$E$7,2,FALSE)</f>
        <v>NonUnion</v>
      </c>
      <c r="D894" s="61">
        <f t="shared" si="105"/>
        <v>2.98E-2</v>
      </c>
      <c r="E894" s="351">
        <f>'Employee Salary Payroll Tax '!N896</f>
        <v>119185.79</v>
      </c>
      <c r="F894" s="351">
        <f t="shared" si="106"/>
        <v>122737.52654199999</v>
      </c>
      <c r="G894" s="352"/>
      <c r="H894" s="351">
        <f t="shared" si="107"/>
        <v>0</v>
      </c>
      <c r="I894" s="351">
        <f t="shared" si="110"/>
        <v>3551.7365419999987</v>
      </c>
      <c r="J894" s="351">
        <f t="shared" si="108"/>
        <v>0</v>
      </c>
      <c r="K894" s="293">
        <f>SUM('Employee Salary Payroll Tax '!I896:K896)</f>
        <v>47707.259999999995</v>
      </c>
      <c r="L894" s="293">
        <f>'Employee Salary Payroll Tax '!H896</f>
        <v>0</v>
      </c>
      <c r="M894" s="293">
        <f t="shared" si="111"/>
        <v>71478.53</v>
      </c>
      <c r="N894" s="359">
        <f t="shared" si="112"/>
        <v>0</v>
      </c>
      <c r="O894" s="331"/>
      <c r="P894" s="61"/>
      <c r="Q894" s="294"/>
      <c r="R894" s="292"/>
      <c r="S894" s="303"/>
    </row>
    <row r="895" spans="1:19" s="36" customFormat="1" ht="14.4">
      <c r="A895" s="36">
        <f t="shared" si="109"/>
        <v>880</v>
      </c>
      <c r="B895" s="526"/>
      <c r="C895" s="36" t="str">
        <f>VLOOKUP('Employee Salary Payroll Tax '!B897,'Employee Salary Payroll Tax '!$D$1:$E$7,2,FALSE)</f>
        <v>IBEW</v>
      </c>
      <c r="D895" s="61">
        <f t="shared" si="105"/>
        <v>6.875E-3</v>
      </c>
      <c r="E895" s="351">
        <f>'Employee Salary Payroll Tax '!N897</f>
        <v>119769.57</v>
      </c>
      <c r="F895" s="351">
        <f t="shared" si="106"/>
        <v>120592.98579375001</v>
      </c>
      <c r="G895" s="352"/>
      <c r="H895" s="351">
        <f t="shared" si="107"/>
        <v>0</v>
      </c>
      <c r="I895" s="351">
        <f t="shared" si="110"/>
        <v>823.41579374999856</v>
      </c>
      <c r="J895" s="351">
        <f t="shared" si="108"/>
        <v>0</v>
      </c>
      <c r="K895" s="293">
        <f>SUM('Employee Salary Payroll Tax '!I897:K897)</f>
        <v>35094.07</v>
      </c>
      <c r="L895" s="293">
        <f>'Employee Salary Payroll Tax '!H897</f>
        <v>0</v>
      </c>
      <c r="M895" s="293">
        <f t="shared" si="111"/>
        <v>84675.5</v>
      </c>
      <c r="N895" s="359">
        <f t="shared" si="112"/>
        <v>0</v>
      </c>
      <c r="O895" s="331"/>
      <c r="P895" s="61"/>
      <c r="Q895" s="294"/>
      <c r="R895" s="292"/>
      <c r="S895" s="303"/>
    </row>
    <row r="896" spans="1:19" s="36" customFormat="1" ht="14.4">
      <c r="A896" s="36">
        <f t="shared" si="109"/>
        <v>881</v>
      </c>
      <c r="B896" s="526"/>
      <c r="C896" s="36" t="str">
        <f>VLOOKUP('Employee Salary Payroll Tax '!B898,'Employee Salary Payroll Tax '!$D$1:$E$7,2,FALSE)</f>
        <v>NonUnion</v>
      </c>
      <c r="D896" s="61">
        <f t="shared" si="105"/>
        <v>2.98E-2</v>
      </c>
      <c r="E896" s="351">
        <f>'Employee Salary Payroll Tax '!N898</f>
        <v>174919.62</v>
      </c>
      <c r="F896" s="351">
        <f t="shared" si="106"/>
        <v>180132.22467600001</v>
      </c>
      <c r="G896" s="352"/>
      <c r="H896" s="351">
        <f t="shared" si="107"/>
        <v>0</v>
      </c>
      <c r="I896" s="351">
        <f t="shared" si="110"/>
        <v>5212.6046760000172</v>
      </c>
      <c r="J896" s="351">
        <f t="shared" si="108"/>
        <v>0</v>
      </c>
      <c r="K896" s="293">
        <f>SUM('Employee Salary Payroll Tax '!I898:K898)</f>
        <v>140629.54999999999</v>
      </c>
      <c r="L896" s="293">
        <f>'Employee Salary Payroll Tax '!H898</f>
        <v>0</v>
      </c>
      <c r="M896" s="293">
        <f t="shared" si="111"/>
        <v>34290.070000000007</v>
      </c>
      <c r="N896" s="359">
        <f t="shared" si="112"/>
        <v>0</v>
      </c>
      <c r="O896" s="331"/>
      <c r="P896" s="61"/>
      <c r="Q896" s="294"/>
      <c r="R896" s="292"/>
      <c r="S896" s="303"/>
    </row>
    <row r="897" spans="1:19" s="36" customFormat="1" ht="14.4">
      <c r="A897" s="36">
        <f t="shared" si="109"/>
        <v>882</v>
      </c>
      <c r="B897" s="526"/>
      <c r="C897" s="36" t="str">
        <f>VLOOKUP('Employee Salary Payroll Tax '!B899,'Employee Salary Payroll Tax '!$D$1:$E$7,2,FALSE)</f>
        <v>IBEW</v>
      </c>
      <c r="D897" s="61">
        <f t="shared" si="105"/>
        <v>6.875E-3</v>
      </c>
      <c r="E897" s="351">
        <f>'Employee Salary Payroll Tax '!N899</f>
        <v>117113.12</v>
      </c>
      <c r="F897" s="351">
        <f t="shared" si="106"/>
        <v>117918.27269999999</v>
      </c>
      <c r="G897" s="352"/>
      <c r="H897" s="351">
        <f t="shared" si="107"/>
        <v>0</v>
      </c>
      <c r="I897" s="351">
        <f t="shared" si="110"/>
        <v>805.15269999999146</v>
      </c>
      <c r="J897" s="351">
        <f t="shared" si="108"/>
        <v>0</v>
      </c>
      <c r="K897" s="293">
        <f>SUM('Employee Salary Payroll Tax '!I899:K899)</f>
        <v>106699.52</v>
      </c>
      <c r="L897" s="293">
        <f>'Employee Salary Payroll Tax '!H899</f>
        <v>0</v>
      </c>
      <c r="M897" s="293">
        <f t="shared" si="111"/>
        <v>10413.599999999991</v>
      </c>
      <c r="N897" s="359">
        <f t="shared" si="112"/>
        <v>0</v>
      </c>
      <c r="O897" s="331"/>
      <c r="P897" s="61"/>
      <c r="Q897" s="294"/>
      <c r="R897" s="292"/>
      <c r="S897" s="303"/>
    </row>
    <row r="898" spans="1:19" s="36" customFormat="1" ht="14.4">
      <c r="A898" s="36">
        <f t="shared" si="109"/>
        <v>883</v>
      </c>
      <c r="B898" s="526"/>
      <c r="C898" s="36" t="str">
        <f>VLOOKUP('Employee Salary Payroll Tax '!B900,'Employee Salary Payroll Tax '!$D$1:$E$7,2,FALSE)</f>
        <v>UA</v>
      </c>
      <c r="D898" s="61">
        <f t="shared" si="105"/>
        <v>0.03</v>
      </c>
      <c r="E898" s="351">
        <f>'Employee Salary Payroll Tax '!N900</f>
        <v>39144.46</v>
      </c>
      <c r="F898" s="351">
        <f t="shared" si="106"/>
        <v>40318.793799999999</v>
      </c>
      <c r="G898" s="352"/>
      <c r="H898" s="351">
        <f t="shared" si="107"/>
        <v>0</v>
      </c>
      <c r="I898" s="351">
        <f t="shared" si="110"/>
        <v>1174.3338000000003</v>
      </c>
      <c r="J898" s="351">
        <f t="shared" si="108"/>
        <v>0</v>
      </c>
      <c r="K898" s="293">
        <f>SUM('Employee Salary Payroll Tax '!I900:K900)</f>
        <v>33875.64</v>
      </c>
      <c r="L898" s="293">
        <f>'Employee Salary Payroll Tax '!H900</f>
        <v>0</v>
      </c>
      <c r="M898" s="293">
        <f t="shared" si="111"/>
        <v>5268.82</v>
      </c>
      <c r="N898" s="359">
        <f t="shared" si="112"/>
        <v>0</v>
      </c>
      <c r="O898" s="331"/>
      <c r="P898" s="61"/>
      <c r="Q898" s="294"/>
      <c r="R898" s="292"/>
      <c r="S898" s="303"/>
    </row>
    <row r="899" spans="1:19" s="36" customFormat="1" ht="14.4">
      <c r="A899" s="36">
        <f t="shared" si="109"/>
        <v>884</v>
      </c>
      <c r="B899" s="526"/>
      <c r="C899" s="36" t="str">
        <f>VLOOKUP('Employee Salary Payroll Tax '!B901,'Employee Salary Payroll Tax '!$D$1:$E$7,2,FALSE)</f>
        <v>IBEW</v>
      </c>
      <c r="D899" s="61">
        <f t="shared" si="105"/>
        <v>6.875E-3</v>
      </c>
      <c r="E899" s="351">
        <f>'Employee Salary Payroll Tax '!N901</f>
        <v>3543.06</v>
      </c>
      <c r="F899" s="351">
        <f t="shared" si="106"/>
        <v>3567.4185374999997</v>
      </c>
      <c r="G899" s="352"/>
      <c r="H899" s="351">
        <f t="shared" si="107"/>
        <v>3456.94</v>
      </c>
      <c r="I899" s="351">
        <f t="shared" si="110"/>
        <v>24.358537499999784</v>
      </c>
      <c r="J899" s="351">
        <f t="shared" si="108"/>
        <v>0.14615122499999872</v>
      </c>
      <c r="K899" s="293">
        <f>SUM('Employee Salary Payroll Tax '!I901:K901)</f>
        <v>160.33000000000001</v>
      </c>
      <c r="L899" s="293">
        <f>'Employee Salary Payroll Tax '!H901</f>
        <v>0</v>
      </c>
      <c r="M899" s="293">
        <f t="shared" si="111"/>
        <v>3382.73</v>
      </c>
      <c r="N899" s="359">
        <f t="shared" si="112"/>
        <v>6.6136124981333042E-3</v>
      </c>
      <c r="O899" s="331"/>
      <c r="P899" s="61"/>
      <c r="Q899" s="294"/>
      <c r="R899" s="292"/>
      <c r="S899" s="303"/>
    </row>
    <row r="900" spans="1:19" s="36" customFormat="1" ht="14.4">
      <c r="A900" s="36">
        <f t="shared" si="109"/>
        <v>885</v>
      </c>
      <c r="B900" s="526"/>
      <c r="C900" s="36" t="str">
        <f>VLOOKUP('Employee Salary Payroll Tax '!B902,'Employee Salary Payroll Tax '!$D$1:$E$7,2,FALSE)</f>
        <v>NonUnion</v>
      </c>
      <c r="D900" s="61">
        <f t="shared" si="105"/>
        <v>2.98E-2</v>
      </c>
      <c r="E900" s="351">
        <f>'Employee Salary Payroll Tax '!N902</f>
        <v>63219.97</v>
      </c>
      <c r="F900" s="351">
        <f t="shared" si="106"/>
        <v>65103.925106000002</v>
      </c>
      <c r="G900" s="352"/>
      <c r="H900" s="351">
        <f t="shared" si="107"/>
        <v>0</v>
      </c>
      <c r="I900" s="351">
        <f t="shared" si="110"/>
        <v>1883.9551060000013</v>
      </c>
      <c r="J900" s="351">
        <f t="shared" si="108"/>
        <v>0</v>
      </c>
      <c r="K900" s="293">
        <f>SUM('Employee Salary Payroll Tax '!I902:K902)</f>
        <v>19698.810000000001</v>
      </c>
      <c r="L900" s="293">
        <f>'Employee Salary Payroll Tax '!H902</f>
        <v>0</v>
      </c>
      <c r="M900" s="293">
        <f t="shared" si="111"/>
        <v>43521.16</v>
      </c>
      <c r="N900" s="359">
        <f t="shared" si="112"/>
        <v>0</v>
      </c>
      <c r="O900" s="331"/>
      <c r="P900" s="61"/>
      <c r="Q900" s="294"/>
      <c r="R900" s="292"/>
      <c r="S900" s="303"/>
    </row>
    <row r="901" spans="1:19" s="36" customFormat="1" ht="14.4">
      <c r="A901" s="36">
        <f t="shared" si="109"/>
        <v>886</v>
      </c>
      <c r="B901" s="526"/>
      <c r="C901" s="36" t="str">
        <f>VLOOKUP('Employee Salary Payroll Tax '!B903,'Employee Salary Payroll Tax '!$D$1:$E$7,2,FALSE)</f>
        <v>NonUnion</v>
      </c>
      <c r="D901" s="61">
        <f t="shared" si="105"/>
        <v>2.98E-2</v>
      </c>
      <c r="E901" s="351">
        <f>'Employee Salary Payroll Tax '!N903</f>
        <v>48477.55</v>
      </c>
      <c r="F901" s="351">
        <f t="shared" si="106"/>
        <v>49922.180990000008</v>
      </c>
      <c r="G901" s="352"/>
      <c r="H901" s="351">
        <f t="shared" si="107"/>
        <v>0</v>
      </c>
      <c r="I901" s="351">
        <f t="shared" si="110"/>
        <v>1444.6309900000051</v>
      </c>
      <c r="J901" s="351">
        <f t="shared" si="108"/>
        <v>0</v>
      </c>
      <c r="K901" s="293">
        <f>SUM('Employee Salary Payroll Tax '!I903:K903)</f>
        <v>48404.47</v>
      </c>
      <c r="L901" s="293">
        <f>'Employee Salary Payroll Tax '!H903</f>
        <v>0</v>
      </c>
      <c r="M901" s="293">
        <f t="shared" si="111"/>
        <v>73.080000000001746</v>
      </c>
      <c r="N901" s="359">
        <f t="shared" si="112"/>
        <v>0</v>
      </c>
      <c r="O901" s="331"/>
      <c r="P901" s="61"/>
      <c r="Q901" s="294"/>
      <c r="R901" s="292"/>
      <c r="S901" s="303"/>
    </row>
    <row r="902" spans="1:19" s="36" customFormat="1" ht="14.4">
      <c r="A902" s="36">
        <f t="shared" si="109"/>
        <v>887</v>
      </c>
      <c r="B902" s="526"/>
      <c r="C902" s="36" t="str">
        <f>VLOOKUP('Employee Salary Payroll Tax '!B904,'Employee Salary Payroll Tax '!$D$1:$E$7,2,FALSE)</f>
        <v>NonUnion</v>
      </c>
      <c r="D902" s="61">
        <f t="shared" si="105"/>
        <v>2.98E-2</v>
      </c>
      <c r="E902" s="351">
        <f>'Employee Salary Payroll Tax '!N904</f>
        <v>12321.56</v>
      </c>
      <c r="F902" s="351">
        <f t="shared" si="106"/>
        <v>12688.742488</v>
      </c>
      <c r="G902" s="352"/>
      <c r="H902" s="351">
        <f t="shared" si="107"/>
        <v>0</v>
      </c>
      <c r="I902" s="351">
        <f t="shared" si="110"/>
        <v>367.18248800000038</v>
      </c>
      <c r="J902" s="351">
        <f t="shared" si="108"/>
        <v>0</v>
      </c>
      <c r="K902" s="293">
        <f>SUM('Employee Salary Payroll Tax '!I904:K904)</f>
        <v>2636.48</v>
      </c>
      <c r="L902" s="293">
        <f>'Employee Salary Payroll Tax '!H904</f>
        <v>0</v>
      </c>
      <c r="M902" s="293">
        <f t="shared" si="111"/>
        <v>9685.08</v>
      </c>
      <c r="N902" s="359">
        <f t="shared" si="112"/>
        <v>0</v>
      </c>
      <c r="O902" s="331"/>
      <c r="P902" s="61"/>
      <c r="Q902" s="294"/>
      <c r="R902" s="292"/>
      <c r="S902" s="303"/>
    </row>
    <row r="903" spans="1:19" s="36" customFormat="1" ht="14.4">
      <c r="A903" s="36">
        <f t="shared" si="109"/>
        <v>888</v>
      </c>
      <c r="B903" s="526"/>
      <c r="C903" s="36" t="str">
        <f>VLOOKUP('Employee Salary Payroll Tax '!B905,'Employee Salary Payroll Tax '!$D$1:$E$7,2,FALSE)</f>
        <v>Not Assigned</v>
      </c>
      <c r="D903" s="61">
        <f t="shared" si="105"/>
        <v>0</v>
      </c>
      <c r="E903" s="351">
        <f>'Employee Salary Payroll Tax '!N905</f>
        <v>0</v>
      </c>
      <c r="F903" s="351">
        <f t="shared" si="106"/>
        <v>0</v>
      </c>
      <c r="G903" s="352"/>
      <c r="H903" s="351">
        <f t="shared" si="107"/>
        <v>7000</v>
      </c>
      <c r="I903" s="351">
        <f t="shared" si="110"/>
        <v>0</v>
      </c>
      <c r="J903" s="351">
        <f t="shared" si="108"/>
        <v>0</v>
      </c>
      <c r="K903" s="293">
        <f>SUM('Employee Salary Payroll Tax '!I905:K905)</f>
        <v>-754.83</v>
      </c>
      <c r="L903" s="293">
        <f>'Employee Salary Payroll Tax '!H905</f>
        <v>0</v>
      </c>
      <c r="M903" s="293">
        <f t="shared" si="111"/>
        <v>754.83</v>
      </c>
      <c r="N903" s="359">
        <f t="shared" si="112"/>
        <v>0</v>
      </c>
      <c r="O903" s="331"/>
      <c r="P903" s="61"/>
      <c r="Q903" s="294"/>
      <c r="R903" s="292"/>
      <c r="S903" s="303"/>
    </row>
    <row r="904" spans="1:19" s="36" customFormat="1" ht="14.4">
      <c r="A904" s="36">
        <f t="shared" si="109"/>
        <v>889</v>
      </c>
      <c r="B904" s="526"/>
      <c r="C904" s="36" t="str">
        <f>VLOOKUP('Employee Salary Payroll Tax '!B906,'Employee Salary Payroll Tax '!$D$1:$E$7,2,FALSE)</f>
        <v>NonUnion</v>
      </c>
      <c r="D904" s="61">
        <f t="shared" si="105"/>
        <v>2.98E-2</v>
      </c>
      <c r="E904" s="351">
        <f>'Employee Salary Payroll Tax '!N906</f>
        <v>102510.98</v>
      </c>
      <c r="F904" s="351">
        <f t="shared" si="106"/>
        <v>105565.807204</v>
      </c>
      <c r="G904" s="352"/>
      <c r="H904" s="351">
        <f t="shared" si="107"/>
        <v>0</v>
      </c>
      <c r="I904" s="351">
        <f t="shared" si="110"/>
        <v>3054.8272040000011</v>
      </c>
      <c r="J904" s="351">
        <f t="shared" si="108"/>
        <v>0</v>
      </c>
      <c r="K904" s="293">
        <f>SUM('Employee Salary Payroll Tax '!I906:K906)</f>
        <v>33139.199999999997</v>
      </c>
      <c r="L904" s="293">
        <f>'Employee Salary Payroll Tax '!H906</f>
        <v>0</v>
      </c>
      <c r="M904" s="293">
        <f t="shared" si="111"/>
        <v>69371.78</v>
      </c>
      <c r="N904" s="359">
        <f t="shared" si="112"/>
        <v>0</v>
      </c>
      <c r="O904" s="331"/>
      <c r="P904" s="61"/>
      <c r="Q904" s="294"/>
      <c r="R904" s="292"/>
      <c r="S904" s="303"/>
    </row>
    <row r="905" spans="1:19" s="36" customFormat="1" ht="14.4">
      <c r="A905" s="36">
        <f t="shared" si="109"/>
        <v>890</v>
      </c>
      <c r="B905" s="526"/>
      <c r="C905" s="36" t="str">
        <f>VLOOKUP('Employee Salary Payroll Tax '!B907,'Employee Salary Payroll Tax '!$D$1:$E$7,2,FALSE)</f>
        <v>IBEW</v>
      </c>
      <c r="D905" s="61">
        <f t="shared" si="105"/>
        <v>6.875E-3</v>
      </c>
      <c r="E905" s="351">
        <f>'Employee Salary Payroll Tax '!N907</f>
        <v>95406.06</v>
      </c>
      <c r="F905" s="351">
        <f t="shared" si="106"/>
        <v>96061.97666249999</v>
      </c>
      <c r="G905" s="352"/>
      <c r="H905" s="351">
        <f t="shared" si="107"/>
        <v>0</v>
      </c>
      <c r="I905" s="351">
        <f t="shared" si="110"/>
        <v>655.91666249999253</v>
      </c>
      <c r="J905" s="351">
        <f t="shared" si="108"/>
        <v>0</v>
      </c>
      <c r="K905" s="293">
        <f>SUM('Employee Salary Payroll Tax '!I907:K907)</f>
        <v>79707.740000000005</v>
      </c>
      <c r="L905" s="293">
        <f>'Employee Salary Payroll Tax '!H907</f>
        <v>0</v>
      </c>
      <c r="M905" s="293">
        <f t="shared" si="111"/>
        <v>15698.319999999992</v>
      </c>
      <c r="N905" s="359">
        <f t="shared" si="112"/>
        <v>0</v>
      </c>
      <c r="O905" s="331"/>
      <c r="P905" s="61"/>
      <c r="Q905" s="294"/>
      <c r="R905" s="292"/>
      <c r="S905" s="303"/>
    </row>
    <row r="906" spans="1:19" s="36" customFormat="1" ht="14.4">
      <c r="A906" s="36">
        <f t="shared" si="109"/>
        <v>891</v>
      </c>
      <c r="B906" s="526"/>
      <c r="C906" s="36" t="str">
        <f>VLOOKUP('Employee Salary Payroll Tax '!B908,'Employee Salary Payroll Tax '!$D$1:$E$7,2,FALSE)</f>
        <v>IBEW</v>
      </c>
      <c r="D906" s="61">
        <f t="shared" si="105"/>
        <v>6.875E-3</v>
      </c>
      <c r="E906" s="351">
        <f>'Employee Salary Payroll Tax '!N908</f>
        <v>21825.53</v>
      </c>
      <c r="F906" s="351">
        <f t="shared" si="106"/>
        <v>21975.580518749997</v>
      </c>
      <c r="G906" s="352"/>
      <c r="H906" s="351">
        <f t="shared" si="107"/>
        <v>0</v>
      </c>
      <c r="I906" s="351">
        <f t="shared" si="110"/>
        <v>150.05051874999845</v>
      </c>
      <c r="J906" s="351">
        <f t="shared" si="108"/>
        <v>0</v>
      </c>
      <c r="K906" s="293">
        <f>SUM('Employee Salary Payroll Tax '!I908:K908)</f>
        <v>21825.53</v>
      </c>
      <c r="L906" s="293">
        <f>'Employee Salary Payroll Tax '!H908</f>
        <v>0</v>
      </c>
      <c r="M906" s="293">
        <f t="shared" si="111"/>
        <v>0</v>
      </c>
      <c r="N906" s="359">
        <f t="shared" si="112"/>
        <v>0</v>
      </c>
      <c r="O906" s="331"/>
      <c r="P906" s="61"/>
      <c r="Q906" s="294"/>
      <c r="R906" s="292"/>
      <c r="S906" s="303"/>
    </row>
    <row r="907" spans="1:19" s="36" customFormat="1" ht="14.4">
      <c r="A907" s="36">
        <f t="shared" si="109"/>
        <v>892</v>
      </c>
      <c r="B907" s="526"/>
      <c r="C907" s="36" t="str">
        <f>VLOOKUP('Employee Salary Payroll Tax '!B909,'Employee Salary Payroll Tax '!$D$1:$E$7,2,FALSE)</f>
        <v>NonUnion</v>
      </c>
      <c r="D907" s="61">
        <f t="shared" si="105"/>
        <v>2.98E-2</v>
      </c>
      <c r="E907" s="351">
        <f>'Employee Salary Payroll Tax '!N909</f>
        <v>91775.65</v>
      </c>
      <c r="F907" s="351">
        <f t="shared" si="106"/>
        <v>94510.564369999993</v>
      </c>
      <c r="G907" s="352"/>
      <c r="H907" s="351">
        <f t="shared" si="107"/>
        <v>0</v>
      </c>
      <c r="I907" s="351">
        <f t="shared" si="110"/>
        <v>2734.9143699999986</v>
      </c>
      <c r="J907" s="351">
        <f t="shared" si="108"/>
        <v>0</v>
      </c>
      <c r="K907" s="293">
        <f>SUM('Employee Salary Payroll Tax '!I909:K909)</f>
        <v>2966.7</v>
      </c>
      <c r="L907" s="293">
        <f>'Employee Salary Payroll Tax '!H909</f>
        <v>0</v>
      </c>
      <c r="M907" s="293">
        <f t="shared" si="111"/>
        <v>88808.95</v>
      </c>
      <c r="N907" s="359">
        <f t="shared" si="112"/>
        <v>0</v>
      </c>
      <c r="O907" s="331"/>
      <c r="P907" s="61"/>
      <c r="Q907" s="294"/>
      <c r="R907" s="292"/>
      <c r="S907" s="303"/>
    </row>
    <row r="908" spans="1:19" s="36" customFormat="1" ht="14.4">
      <c r="A908" s="36">
        <f t="shared" si="109"/>
        <v>893</v>
      </c>
      <c r="B908" s="526"/>
      <c r="C908" s="36" t="str">
        <f>VLOOKUP('Employee Salary Payroll Tax '!B910,'Employee Salary Payroll Tax '!$D$1:$E$7,2,FALSE)</f>
        <v>UA</v>
      </c>
      <c r="D908" s="61">
        <f t="shared" si="105"/>
        <v>0.03</v>
      </c>
      <c r="E908" s="351">
        <f>'Employee Salary Payroll Tax '!N910</f>
        <v>75865.5</v>
      </c>
      <c r="F908" s="351">
        <f t="shared" si="106"/>
        <v>78141.464999999997</v>
      </c>
      <c r="G908" s="352"/>
      <c r="H908" s="351">
        <f t="shared" si="107"/>
        <v>0</v>
      </c>
      <c r="I908" s="351">
        <f t="shared" si="110"/>
        <v>2275.9649999999965</v>
      </c>
      <c r="J908" s="351">
        <f t="shared" si="108"/>
        <v>0</v>
      </c>
      <c r="K908" s="293">
        <f>SUM('Employee Salary Payroll Tax '!I910:K910)</f>
        <v>25293.42</v>
      </c>
      <c r="L908" s="293">
        <f>'Employee Salary Payroll Tax '!H910</f>
        <v>0</v>
      </c>
      <c r="M908" s="293">
        <f t="shared" si="111"/>
        <v>50572.08</v>
      </c>
      <c r="N908" s="359">
        <f t="shared" si="112"/>
        <v>0</v>
      </c>
      <c r="O908" s="331"/>
      <c r="P908" s="61"/>
      <c r="Q908" s="294"/>
      <c r="R908" s="292"/>
      <c r="S908" s="303"/>
    </row>
    <row r="909" spans="1:19" s="36" customFormat="1" ht="14.4">
      <c r="A909" s="36">
        <f t="shared" si="109"/>
        <v>894</v>
      </c>
      <c r="B909" s="526"/>
      <c r="C909" s="36" t="str">
        <f>VLOOKUP('Employee Salary Payroll Tax '!B911,'Employee Salary Payroll Tax '!$D$1:$E$7,2,FALSE)</f>
        <v>NonUnion</v>
      </c>
      <c r="D909" s="61">
        <f t="shared" si="105"/>
        <v>2.98E-2</v>
      </c>
      <c r="E909" s="351">
        <f>'Employee Salary Payroll Tax '!N911</f>
        <v>44024.78</v>
      </c>
      <c r="F909" s="351">
        <f t="shared" si="106"/>
        <v>45336.718443999998</v>
      </c>
      <c r="G909" s="352"/>
      <c r="H909" s="351">
        <f t="shared" si="107"/>
        <v>0</v>
      </c>
      <c r="I909" s="351">
        <f t="shared" si="110"/>
        <v>1311.9384439999994</v>
      </c>
      <c r="J909" s="351">
        <f t="shared" si="108"/>
        <v>0</v>
      </c>
      <c r="K909" s="293">
        <f>SUM('Employee Salary Payroll Tax '!I911:K911)</f>
        <v>1173.92</v>
      </c>
      <c r="L909" s="293">
        <f>'Employee Salary Payroll Tax '!H911</f>
        <v>0</v>
      </c>
      <c r="M909" s="293">
        <f t="shared" si="111"/>
        <v>42850.86</v>
      </c>
      <c r="N909" s="359">
        <f t="shared" si="112"/>
        <v>0</v>
      </c>
      <c r="O909" s="331"/>
      <c r="P909" s="61"/>
      <c r="Q909" s="294"/>
      <c r="R909" s="292"/>
      <c r="S909" s="303"/>
    </row>
    <row r="910" spans="1:19" s="36" customFormat="1" ht="14.4">
      <c r="A910" s="36">
        <f t="shared" si="109"/>
        <v>895</v>
      </c>
      <c r="B910" s="526"/>
      <c r="C910" s="36" t="str">
        <f>VLOOKUP('Employee Salary Payroll Tax '!B912,'Employee Salary Payroll Tax '!$D$1:$E$7,2,FALSE)</f>
        <v>Not Assigned</v>
      </c>
      <c r="D910" s="61">
        <f t="shared" si="105"/>
        <v>0</v>
      </c>
      <c r="E910" s="351">
        <f>'Employee Salary Payroll Tax '!N912</f>
        <v>0.03</v>
      </c>
      <c r="F910" s="351">
        <f t="shared" si="106"/>
        <v>0.03</v>
      </c>
      <c r="G910" s="352"/>
      <c r="H910" s="351">
        <f t="shared" si="107"/>
        <v>6999.97</v>
      </c>
      <c r="I910" s="351">
        <f t="shared" si="110"/>
        <v>0</v>
      </c>
      <c r="J910" s="351">
        <f t="shared" si="108"/>
        <v>0</v>
      </c>
      <c r="K910" s="293">
        <f>SUM('Employee Salary Payroll Tax '!I912:K912)</f>
        <v>-101.93</v>
      </c>
      <c r="L910" s="293">
        <f>'Employee Salary Payroll Tax '!H912</f>
        <v>0</v>
      </c>
      <c r="M910" s="293">
        <f t="shared" si="111"/>
        <v>101.96000000000001</v>
      </c>
      <c r="N910" s="359">
        <f t="shared" si="112"/>
        <v>0</v>
      </c>
      <c r="O910" s="331"/>
      <c r="P910" s="61"/>
      <c r="Q910" s="294"/>
      <c r="R910" s="292"/>
      <c r="S910" s="303"/>
    </row>
    <row r="911" spans="1:19" s="36" customFormat="1" ht="14.4">
      <c r="A911" s="36">
        <f t="shared" si="109"/>
        <v>896</v>
      </c>
      <c r="B911" s="526"/>
      <c r="C911" s="36" t="str">
        <f>VLOOKUP('Employee Salary Payroll Tax '!B913,'Employee Salary Payroll Tax '!$D$1:$E$7,2,FALSE)</f>
        <v>IBEW</v>
      </c>
      <c r="D911" s="61">
        <f t="shared" si="105"/>
        <v>6.875E-3</v>
      </c>
      <c r="E911" s="351">
        <f>'Employee Salary Payroll Tax '!N913</f>
        <v>171218</v>
      </c>
      <c r="F911" s="351">
        <f t="shared" si="106"/>
        <v>172395.12375</v>
      </c>
      <c r="G911" s="352"/>
      <c r="H911" s="351">
        <f t="shared" si="107"/>
        <v>0</v>
      </c>
      <c r="I911" s="351">
        <f t="shared" si="110"/>
        <v>1177.1237499999988</v>
      </c>
      <c r="J911" s="351">
        <f t="shared" si="108"/>
        <v>0</v>
      </c>
      <c r="K911" s="293">
        <f>SUM('Employee Salary Payroll Tax '!I913:K913)</f>
        <v>46519.72</v>
      </c>
      <c r="L911" s="293">
        <f>'Employee Salary Payroll Tax '!H913</f>
        <v>0</v>
      </c>
      <c r="M911" s="293">
        <f t="shared" si="111"/>
        <v>124698.28</v>
      </c>
      <c r="N911" s="359">
        <f t="shared" si="112"/>
        <v>0</v>
      </c>
      <c r="O911" s="331"/>
      <c r="P911" s="61"/>
      <c r="Q911" s="294"/>
      <c r="R911" s="292"/>
      <c r="S911" s="303"/>
    </row>
    <row r="912" spans="1:19" s="36" customFormat="1" ht="14.4">
      <c r="A912" s="36">
        <f t="shared" si="109"/>
        <v>897</v>
      </c>
      <c r="B912" s="526"/>
      <c r="C912" s="36" t="str">
        <f>VLOOKUP('Employee Salary Payroll Tax '!B914,'Employee Salary Payroll Tax '!$D$1:$E$7,2,FALSE)</f>
        <v>UA</v>
      </c>
      <c r="D912" s="61">
        <f t="shared" ref="D912:D975" si="113">VLOOKUP(C912,C$9:D$12,2)</f>
        <v>0.03</v>
      </c>
      <c r="E912" s="351">
        <f>'Employee Salary Payroll Tax '!N914</f>
        <v>63298.89</v>
      </c>
      <c r="F912" s="351">
        <f t="shared" ref="F912:F975" si="114">E912*(1+D912)</f>
        <v>65197.856700000004</v>
      </c>
      <c r="G912" s="352"/>
      <c r="H912" s="351">
        <f t="shared" ref="H912:H975" si="115">IF(E912&gt;$H$12,0,$H$12-E912)</f>
        <v>0</v>
      </c>
      <c r="I912" s="351">
        <f t="shared" si="110"/>
        <v>1898.9667000000045</v>
      </c>
      <c r="J912" s="351">
        <f t="shared" ref="J912:J975" si="116">IF(H912&gt;I912,I912*$J$12,H912*$J$12)</f>
        <v>0</v>
      </c>
      <c r="K912" s="293">
        <f>SUM('Employee Salary Payroll Tax '!I914:K914)</f>
        <v>54663.619999999995</v>
      </c>
      <c r="L912" s="293">
        <f>'Employee Salary Payroll Tax '!H914</f>
        <v>0</v>
      </c>
      <c r="M912" s="293">
        <f t="shared" si="111"/>
        <v>8635.2700000000041</v>
      </c>
      <c r="N912" s="359">
        <f t="shared" si="112"/>
        <v>0</v>
      </c>
      <c r="O912" s="331"/>
      <c r="P912" s="61"/>
      <c r="Q912" s="294"/>
      <c r="R912" s="292"/>
      <c r="S912" s="303"/>
    </row>
    <row r="913" spans="1:19" s="36" customFormat="1" ht="14.4">
      <c r="A913" s="36">
        <f t="shared" ref="A913:A976" si="117">+A912+1</f>
        <v>898</v>
      </c>
      <c r="B913" s="526"/>
      <c r="C913" s="36" t="str">
        <f>VLOOKUP('Employee Salary Payroll Tax '!B915,'Employee Salary Payroll Tax '!$D$1:$E$7,2,FALSE)</f>
        <v>IBEW</v>
      </c>
      <c r="D913" s="61">
        <f t="shared" si="113"/>
        <v>6.875E-3</v>
      </c>
      <c r="E913" s="351">
        <f>'Employee Salary Payroll Tax '!N915</f>
        <v>58127.02</v>
      </c>
      <c r="F913" s="351">
        <f t="shared" si="114"/>
        <v>58526.643262499994</v>
      </c>
      <c r="G913" s="352"/>
      <c r="H913" s="351">
        <f t="shared" si="115"/>
        <v>0</v>
      </c>
      <c r="I913" s="351">
        <f t="shared" ref="I913:I976" si="118">F913-E913</f>
        <v>399.62326249999751</v>
      </c>
      <c r="J913" s="351">
        <f t="shared" si="116"/>
        <v>0</v>
      </c>
      <c r="K913" s="293">
        <f>SUM('Employee Salary Payroll Tax '!I915:K915)</f>
        <v>74.64</v>
      </c>
      <c r="L913" s="293">
        <f>'Employee Salary Payroll Tax '!H915</f>
        <v>0</v>
      </c>
      <c r="M913" s="293">
        <f t="shared" ref="M913:M976" si="119">E913-K913-L913</f>
        <v>58052.38</v>
      </c>
      <c r="N913" s="359">
        <f t="shared" ref="N913:N976" si="120">J913*K913/(SUM(K913:M913)+0.000001)</f>
        <v>0</v>
      </c>
      <c r="O913" s="331"/>
      <c r="P913" s="61"/>
      <c r="Q913" s="294"/>
      <c r="R913" s="292"/>
      <c r="S913" s="303"/>
    </row>
    <row r="914" spans="1:19" s="36" customFormat="1" ht="14.4">
      <c r="A914" s="36">
        <f t="shared" si="117"/>
        <v>899</v>
      </c>
      <c r="B914" s="526"/>
      <c r="C914" s="36" t="str">
        <f>VLOOKUP('Employee Salary Payroll Tax '!B916,'Employee Salary Payroll Tax '!$D$1:$E$7,2,FALSE)</f>
        <v>NonUnion</v>
      </c>
      <c r="D914" s="61">
        <f t="shared" si="113"/>
        <v>2.98E-2</v>
      </c>
      <c r="E914" s="351">
        <f>'Employee Salary Payroll Tax '!N916</f>
        <v>107579.29</v>
      </c>
      <c r="F914" s="351">
        <f t="shared" si="114"/>
        <v>110785.152842</v>
      </c>
      <c r="G914" s="352"/>
      <c r="H914" s="351">
        <f t="shared" si="115"/>
        <v>0</v>
      </c>
      <c r="I914" s="351">
        <f t="shared" si="118"/>
        <v>3205.8628420000023</v>
      </c>
      <c r="J914" s="351">
        <f t="shared" si="116"/>
        <v>0</v>
      </c>
      <c r="K914" s="293">
        <f>SUM('Employee Salary Payroll Tax '!I916:K916)</f>
        <v>27213.86</v>
      </c>
      <c r="L914" s="293">
        <f>'Employee Salary Payroll Tax '!H916</f>
        <v>0</v>
      </c>
      <c r="M914" s="293">
        <f t="shared" si="119"/>
        <v>80365.429999999993</v>
      </c>
      <c r="N914" s="359">
        <f t="shared" si="120"/>
        <v>0</v>
      </c>
      <c r="O914" s="331"/>
      <c r="P914" s="61"/>
      <c r="Q914" s="294"/>
      <c r="R914" s="292"/>
      <c r="S914" s="303"/>
    </row>
    <row r="915" spans="1:19" s="36" customFormat="1" ht="14.4">
      <c r="A915" s="36">
        <f t="shared" si="117"/>
        <v>900</v>
      </c>
      <c r="B915" s="526"/>
      <c r="C915" s="36" t="str">
        <f>VLOOKUP('Employee Salary Payroll Tax '!B917,'Employee Salary Payroll Tax '!$D$1:$E$7,2,FALSE)</f>
        <v>NonUnion</v>
      </c>
      <c r="D915" s="61">
        <f t="shared" si="113"/>
        <v>2.98E-2</v>
      </c>
      <c r="E915" s="351">
        <f>'Employee Salary Payroll Tax '!N917</f>
        <v>93207.1</v>
      </c>
      <c r="F915" s="351">
        <f t="shared" si="114"/>
        <v>95984.671580000009</v>
      </c>
      <c r="G915" s="352"/>
      <c r="H915" s="351">
        <f t="shared" si="115"/>
        <v>0</v>
      </c>
      <c r="I915" s="351">
        <f t="shared" si="118"/>
        <v>2777.5715800000035</v>
      </c>
      <c r="J915" s="351">
        <f t="shared" si="116"/>
        <v>0</v>
      </c>
      <c r="K915" s="293">
        <f>SUM('Employee Salary Payroll Tax '!I917:K917)</f>
        <v>23014.199999999997</v>
      </c>
      <c r="L915" s="293">
        <f>'Employee Salary Payroll Tax '!H917</f>
        <v>0</v>
      </c>
      <c r="M915" s="293">
        <f t="shared" si="119"/>
        <v>70192.900000000009</v>
      </c>
      <c r="N915" s="359">
        <f t="shared" si="120"/>
        <v>0</v>
      </c>
      <c r="O915" s="331"/>
      <c r="P915" s="61"/>
      <c r="Q915" s="294"/>
      <c r="R915" s="292"/>
      <c r="S915" s="303"/>
    </row>
    <row r="916" spans="1:19" s="36" customFormat="1" ht="14.4">
      <c r="A916" s="36">
        <f t="shared" si="117"/>
        <v>901</v>
      </c>
      <c r="B916" s="526"/>
      <c r="C916" s="36" t="str">
        <f>VLOOKUP('Employee Salary Payroll Tax '!B918,'Employee Salary Payroll Tax '!$D$1:$E$7,2,FALSE)</f>
        <v>NonUnion</v>
      </c>
      <c r="D916" s="61">
        <f t="shared" si="113"/>
        <v>2.98E-2</v>
      </c>
      <c r="E916" s="351">
        <f>'Employee Salary Payroll Tax '!N918</f>
        <v>113457.16</v>
      </c>
      <c r="F916" s="351">
        <f t="shared" si="114"/>
        <v>116838.18336800001</v>
      </c>
      <c r="G916" s="352"/>
      <c r="H916" s="351">
        <f t="shared" si="115"/>
        <v>0</v>
      </c>
      <c r="I916" s="351">
        <f t="shared" si="118"/>
        <v>3381.0233680000092</v>
      </c>
      <c r="J916" s="351">
        <f t="shared" si="116"/>
        <v>0</v>
      </c>
      <c r="K916" s="293">
        <f>SUM('Employee Salary Payroll Tax '!I918:K918)</f>
        <v>113457.16</v>
      </c>
      <c r="L916" s="293">
        <f>'Employee Salary Payroll Tax '!H918</f>
        <v>0</v>
      </c>
      <c r="M916" s="293">
        <f t="shared" si="119"/>
        <v>0</v>
      </c>
      <c r="N916" s="359">
        <f t="shared" si="120"/>
        <v>0</v>
      </c>
      <c r="O916" s="331"/>
      <c r="P916" s="61"/>
      <c r="Q916" s="294"/>
      <c r="R916" s="292"/>
      <c r="S916" s="303"/>
    </row>
    <row r="917" spans="1:19" s="36" customFormat="1" ht="14.4">
      <c r="A917" s="36">
        <f t="shared" si="117"/>
        <v>902</v>
      </c>
      <c r="B917" s="526"/>
      <c r="C917" s="36" t="str">
        <f>VLOOKUP('Employee Salary Payroll Tax '!B919,'Employee Salary Payroll Tax '!$D$1:$E$7,2,FALSE)</f>
        <v>NonUnion</v>
      </c>
      <c r="D917" s="61">
        <f t="shared" si="113"/>
        <v>2.98E-2</v>
      </c>
      <c r="E917" s="351">
        <f>'Employee Salary Payroll Tax '!N919</f>
        <v>106674.9</v>
      </c>
      <c r="F917" s="351">
        <f t="shared" si="114"/>
        <v>109853.81202</v>
      </c>
      <c r="G917" s="352"/>
      <c r="H917" s="351">
        <f t="shared" si="115"/>
        <v>0</v>
      </c>
      <c r="I917" s="351">
        <f t="shared" si="118"/>
        <v>3178.9120200000034</v>
      </c>
      <c r="J917" s="351">
        <f t="shared" si="116"/>
        <v>0</v>
      </c>
      <c r="K917" s="293">
        <f>SUM('Employee Salary Payroll Tax '!I919:K919)</f>
        <v>12817.64</v>
      </c>
      <c r="L917" s="293">
        <f>'Employee Salary Payroll Tax '!H919</f>
        <v>515.27</v>
      </c>
      <c r="M917" s="293">
        <f t="shared" si="119"/>
        <v>93341.989999999991</v>
      </c>
      <c r="N917" s="359">
        <f t="shared" si="120"/>
        <v>0</v>
      </c>
      <c r="O917" s="331"/>
      <c r="P917" s="61"/>
      <c r="Q917" s="294"/>
      <c r="R917" s="292"/>
      <c r="S917" s="303"/>
    </row>
    <row r="918" spans="1:19" s="36" customFormat="1" ht="14.4">
      <c r="A918" s="36">
        <f t="shared" si="117"/>
        <v>903</v>
      </c>
      <c r="B918" s="526"/>
      <c r="C918" s="36" t="str">
        <f>VLOOKUP('Employee Salary Payroll Tax '!B920,'Employee Salary Payroll Tax '!$D$1:$E$7,2,FALSE)</f>
        <v>NonUnion</v>
      </c>
      <c r="D918" s="61">
        <f t="shared" si="113"/>
        <v>2.98E-2</v>
      </c>
      <c r="E918" s="351">
        <f>'Employee Salary Payroll Tax '!N920</f>
        <v>74546.009999999995</v>
      </c>
      <c r="F918" s="351">
        <f t="shared" si="114"/>
        <v>76767.481098000004</v>
      </c>
      <c r="G918" s="352"/>
      <c r="H918" s="351">
        <f t="shared" si="115"/>
        <v>0</v>
      </c>
      <c r="I918" s="351">
        <f t="shared" si="118"/>
        <v>2221.4710980000091</v>
      </c>
      <c r="J918" s="351">
        <f t="shared" si="116"/>
        <v>0</v>
      </c>
      <c r="K918" s="293">
        <f>SUM('Employee Salary Payroll Tax '!I920:K920)</f>
        <v>74546.009999999995</v>
      </c>
      <c r="L918" s="293">
        <f>'Employee Salary Payroll Tax '!H920</f>
        <v>0</v>
      </c>
      <c r="M918" s="293">
        <f t="shared" si="119"/>
        <v>0</v>
      </c>
      <c r="N918" s="359">
        <f t="shared" si="120"/>
        <v>0</v>
      </c>
      <c r="O918" s="331"/>
      <c r="P918" s="61"/>
      <c r="Q918" s="294"/>
      <c r="R918" s="292"/>
      <c r="S918" s="303"/>
    </row>
    <row r="919" spans="1:19" s="36" customFormat="1" ht="14.4">
      <c r="A919" s="36">
        <f t="shared" si="117"/>
        <v>904</v>
      </c>
      <c r="B919" s="526"/>
      <c r="C919" s="36" t="str">
        <f>VLOOKUP('Employee Salary Payroll Tax '!B921,'Employee Salary Payroll Tax '!$D$1:$E$7,2,FALSE)</f>
        <v>IBEW</v>
      </c>
      <c r="D919" s="61">
        <f t="shared" si="113"/>
        <v>6.875E-3</v>
      </c>
      <c r="E919" s="351">
        <f>'Employee Salary Payroll Tax '!N921</f>
        <v>143014.46</v>
      </c>
      <c r="F919" s="351">
        <f t="shared" si="114"/>
        <v>143997.68441249998</v>
      </c>
      <c r="G919" s="352"/>
      <c r="H919" s="351">
        <f t="shared" si="115"/>
        <v>0</v>
      </c>
      <c r="I919" s="351">
        <f t="shared" si="118"/>
        <v>983.22441249998519</v>
      </c>
      <c r="J919" s="351">
        <f t="shared" si="116"/>
        <v>0</v>
      </c>
      <c r="K919" s="293">
        <f>SUM('Employee Salary Payroll Tax '!I921:K921)</f>
        <v>25147.109999999997</v>
      </c>
      <c r="L919" s="293">
        <f>'Employee Salary Payroll Tax '!H921</f>
        <v>0</v>
      </c>
      <c r="M919" s="293">
        <f t="shared" si="119"/>
        <v>117867.34999999999</v>
      </c>
      <c r="N919" s="359">
        <f t="shared" si="120"/>
        <v>0</v>
      </c>
      <c r="O919" s="331"/>
      <c r="P919" s="61"/>
      <c r="Q919" s="294"/>
      <c r="R919" s="292"/>
      <c r="S919" s="303"/>
    </row>
    <row r="920" spans="1:19" s="36" customFormat="1" ht="14.4">
      <c r="A920" s="36">
        <f t="shared" si="117"/>
        <v>905</v>
      </c>
      <c r="B920" s="526"/>
      <c r="C920" s="36" t="str">
        <f>VLOOKUP('Employee Salary Payroll Tax '!B922,'Employee Salary Payroll Tax '!$D$1:$E$7,2,FALSE)</f>
        <v>NonUnion</v>
      </c>
      <c r="D920" s="61">
        <f t="shared" si="113"/>
        <v>2.98E-2</v>
      </c>
      <c r="E920" s="351">
        <f>'Employee Salary Payroll Tax '!N922</f>
        <v>107693.26</v>
      </c>
      <c r="F920" s="351">
        <f t="shared" si="114"/>
        <v>110902.51914800001</v>
      </c>
      <c r="G920" s="352"/>
      <c r="H920" s="351">
        <f t="shared" si="115"/>
        <v>0</v>
      </c>
      <c r="I920" s="351">
        <f t="shared" si="118"/>
        <v>3209.2591480000119</v>
      </c>
      <c r="J920" s="351">
        <f t="shared" si="116"/>
        <v>0</v>
      </c>
      <c r="K920" s="293">
        <f>SUM('Employee Salary Payroll Tax '!I922:K922)</f>
        <v>88285.32</v>
      </c>
      <c r="L920" s="293">
        <f>'Employee Salary Payroll Tax '!H922</f>
        <v>0</v>
      </c>
      <c r="M920" s="293">
        <f t="shared" si="119"/>
        <v>19407.939999999988</v>
      </c>
      <c r="N920" s="359">
        <f t="shared" si="120"/>
        <v>0</v>
      </c>
      <c r="O920" s="331"/>
      <c r="P920" s="61"/>
      <c r="Q920" s="294"/>
      <c r="R920" s="292"/>
      <c r="S920" s="303"/>
    </row>
    <row r="921" spans="1:19" s="36" customFormat="1" ht="14.4">
      <c r="A921" s="36">
        <f t="shared" si="117"/>
        <v>906</v>
      </c>
      <c r="B921" s="526"/>
      <c r="C921" s="36" t="str">
        <f>VLOOKUP('Employee Salary Payroll Tax '!B923,'Employee Salary Payroll Tax '!$D$1:$E$7,2,FALSE)</f>
        <v>NonUnion</v>
      </c>
      <c r="D921" s="61">
        <f t="shared" si="113"/>
        <v>2.98E-2</v>
      </c>
      <c r="E921" s="351">
        <f>'Employee Salary Payroll Tax '!N923</f>
        <v>64784.79</v>
      </c>
      <c r="F921" s="351">
        <f t="shared" si="114"/>
        <v>66715.376742000008</v>
      </c>
      <c r="G921" s="352"/>
      <c r="H921" s="351">
        <f t="shared" si="115"/>
        <v>0</v>
      </c>
      <c r="I921" s="351">
        <f t="shared" si="118"/>
        <v>1930.5867420000068</v>
      </c>
      <c r="J921" s="351">
        <f t="shared" si="116"/>
        <v>0</v>
      </c>
      <c r="K921" s="293">
        <f>SUM('Employee Salary Payroll Tax '!I923:K923)</f>
        <v>29002.400000000001</v>
      </c>
      <c r="L921" s="293">
        <f>'Employee Salary Payroll Tax '!H923</f>
        <v>0</v>
      </c>
      <c r="M921" s="293">
        <f t="shared" si="119"/>
        <v>35782.39</v>
      </c>
      <c r="N921" s="359">
        <f t="shared" si="120"/>
        <v>0</v>
      </c>
      <c r="O921" s="331"/>
      <c r="P921" s="61"/>
      <c r="Q921" s="294"/>
      <c r="R921" s="292"/>
      <c r="S921" s="303"/>
    </row>
    <row r="922" spans="1:19" s="36" customFormat="1" ht="14.4">
      <c r="A922" s="36">
        <f t="shared" si="117"/>
        <v>907</v>
      </c>
      <c r="B922" s="526"/>
      <c r="C922" s="36" t="str">
        <f>VLOOKUP('Employee Salary Payroll Tax '!B924,'Employee Salary Payroll Tax '!$D$1:$E$7,2,FALSE)</f>
        <v>IBEW</v>
      </c>
      <c r="D922" s="61">
        <f t="shared" si="113"/>
        <v>6.875E-3</v>
      </c>
      <c r="E922" s="351">
        <f>'Employee Salary Payroll Tax '!N924</f>
        <v>41710.160000000003</v>
      </c>
      <c r="F922" s="351">
        <f t="shared" si="114"/>
        <v>41996.917350000003</v>
      </c>
      <c r="G922" s="352"/>
      <c r="H922" s="351">
        <f t="shared" si="115"/>
        <v>0</v>
      </c>
      <c r="I922" s="351">
        <f t="shared" si="118"/>
        <v>286.75734999999986</v>
      </c>
      <c r="J922" s="351">
        <f t="shared" si="116"/>
        <v>0</v>
      </c>
      <c r="K922" s="293">
        <f>SUM('Employee Salary Payroll Tax '!I924:K924)</f>
        <v>31365.19</v>
      </c>
      <c r="L922" s="293">
        <f>'Employee Salary Payroll Tax '!H924</f>
        <v>0</v>
      </c>
      <c r="M922" s="293">
        <f t="shared" si="119"/>
        <v>10344.970000000005</v>
      </c>
      <c r="N922" s="359">
        <f t="shared" si="120"/>
        <v>0</v>
      </c>
      <c r="O922" s="331"/>
      <c r="P922" s="61"/>
      <c r="Q922" s="294"/>
      <c r="R922" s="292"/>
      <c r="S922" s="303"/>
    </row>
    <row r="923" spans="1:19" s="36" customFormat="1" ht="14.4">
      <c r="A923" s="36">
        <f t="shared" si="117"/>
        <v>908</v>
      </c>
      <c r="B923" s="526"/>
      <c r="C923" s="36" t="str">
        <f>VLOOKUP('Employee Salary Payroll Tax '!B925,'Employee Salary Payroll Tax '!$D$1:$E$7,2,FALSE)</f>
        <v>NonUnion</v>
      </c>
      <c r="D923" s="61">
        <f t="shared" si="113"/>
        <v>2.98E-2</v>
      </c>
      <c r="E923" s="351">
        <f>'Employee Salary Payroll Tax '!N925</f>
        <v>94935.94</v>
      </c>
      <c r="F923" s="351">
        <f t="shared" si="114"/>
        <v>97765.031012000007</v>
      </c>
      <c r="G923" s="352"/>
      <c r="H923" s="351">
        <f t="shared" si="115"/>
        <v>0</v>
      </c>
      <c r="I923" s="351">
        <f t="shared" si="118"/>
        <v>2829.0910120000044</v>
      </c>
      <c r="J923" s="351">
        <f t="shared" si="116"/>
        <v>0</v>
      </c>
      <c r="K923" s="293">
        <f>SUM('Employee Salary Payroll Tax '!I925:K925)</f>
        <v>33983.269999999997</v>
      </c>
      <c r="L923" s="293">
        <f>'Employee Salary Payroll Tax '!H925</f>
        <v>56707.79</v>
      </c>
      <c r="M923" s="293">
        <f t="shared" si="119"/>
        <v>4244.8800000000047</v>
      </c>
      <c r="N923" s="359">
        <f t="shared" si="120"/>
        <v>0</v>
      </c>
      <c r="O923" s="331"/>
      <c r="P923" s="61"/>
      <c r="Q923" s="294"/>
      <c r="R923" s="292"/>
      <c r="S923" s="303"/>
    </row>
    <row r="924" spans="1:19" s="36" customFormat="1" ht="14.4">
      <c r="A924" s="36">
        <f t="shared" si="117"/>
        <v>909</v>
      </c>
      <c r="B924" s="526"/>
      <c r="C924" s="36" t="str">
        <f>VLOOKUP('Employee Salary Payroll Tax '!B926,'Employee Salary Payroll Tax '!$D$1:$E$7,2,FALSE)</f>
        <v>NonUnion</v>
      </c>
      <c r="D924" s="61">
        <f t="shared" si="113"/>
        <v>2.98E-2</v>
      </c>
      <c r="E924" s="351">
        <f>'Employee Salary Payroll Tax '!N926</f>
        <v>51187.73</v>
      </c>
      <c r="F924" s="351">
        <f t="shared" si="114"/>
        <v>52713.124354000007</v>
      </c>
      <c r="G924" s="352"/>
      <c r="H924" s="351">
        <f t="shared" si="115"/>
        <v>0</v>
      </c>
      <c r="I924" s="351">
        <f t="shared" si="118"/>
        <v>1525.3943540000037</v>
      </c>
      <c r="J924" s="351">
        <f t="shared" si="116"/>
        <v>0</v>
      </c>
      <c r="K924" s="293">
        <f>SUM('Employee Salary Payroll Tax '!I926:K926)</f>
        <v>12648.67</v>
      </c>
      <c r="L924" s="293">
        <f>'Employee Salary Payroll Tax '!H926</f>
        <v>0</v>
      </c>
      <c r="M924" s="293">
        <f t="shared" si="119"/>
        <v>38539.060000000005</v>
      </c>
      <c r="N924" s="359">
        <f t="shared" si="120"/>
        <v>0</v>
      </c>
      <c r="O924" s="331"/>
      <c r="P924" s="61"/>
      <c r="Q924" s="294"/>
      <c r="R924" s="292"/>
      <c r="S924" s="303"/>
    </row>
    <row r="925" spans="1:19" s="36" customFormat="1" ht="14.4">
      <c r="A925" s="36">
        <f t="shared" si="117"/>
        <v>910</v>
      </c>
      <c r="B925" s="526"/>
      <c r="C925" s="36" t="str">
        <f>VLOOKUP('Employee Salary Payroll Tax '!B927,'Employee Salary Payroll Tax '!$D$1:$E$7,2,FALSE)</f>
        <v>NonUnion</v>
      </c>
      <c r="D925" s="61">
        <f t="shared" si="113"/>
        <v>2.98E-2</v>
      </c>
      <c r="E925" s="351">
        <f>'Employee Salary Payroll Tax '!N927</f>
        <v>2801.76</v>
      </c>
      <c r="F925" s="351">
        <f t="shared" si="114"/>
        <v>2885.2524480000002</v>
      </c>
      <c r="G925" s="352"/>
      <c r="H925" s="351">
        <f t="shared" si="115"/>
        <v>4198.24</v>
      </c>
      <c r="I925" s="351">
        <f t="shared" si="118"/>
        <v>83.492447999999968</v>
      </c>
      <c r="J925" s="351">
        <f t="shared" si="116"/>
        <v>0.50095468799999987</v>
      </c>
      <c r="K925" s="293">
        <f>SUM('Employee Salary Payroll Tax '!I927:K927)</f>
        <v>1204.76</v>
      </c>
      <c r="L925" s="293">
        <f>'Employee Salary Payroll Tax '!H927</f>
        <v>0</v>
      </c>
      <c r="M925" s="293">
        <f t="shared" si="119"/>
        <v>1597.0000000000002</v>
      </c>
      <c r="N925" s="359">
        <f t="shared" si="120"/>
        <v>0.21541108792311572</v>
      </c>
      <c r="O925" s="331"/>
      <c r="P925" s="61"/>
      <c r="Q925" s="294"/>
      <c r="R925" s="292"/>
      <c r="S925" s="303"/>
    </row>
    <row r="926" spans="1:19" s="36" customFormat="1" ht="14.4">
      <c r="A926" s="36">
        <f t="shared" si="117"/>
        <v>911</v>
      </c>
      <c r="B926" s="526"/>
      <c r="C926" s="36" t="str">
        <f>VLOOKUP('Employee Salary Payroll Tax '!B928,'Employee Salary Payroll Tax '!$D$1:$E$7,2,FALSE)</f>
        <v>NonUnion</v>
      </c>
      <c r="D926" s="61">
        <f t="shared" si="113"/>
        <v>2.98E-2</v>
      </c>
      <c r="E926" s="351">
        <f>'Employee Salary Payroll Tax '!N928</f>
        <v>59290.400000000001</v>
      </c>
      <c r="F926" s="351">
        <f t="shared" si="114"/>
        <v>61057.253920000003</v>
      </c>
      <c r="G926" s="352"/>
      <c r="H926" s="351">
        <f t="shared" si="115"/>
        <v>0</v>
      </c>
      <c r="I926" s="351">
        <f t="shared" si="118"/>
        <v>1766.8539200000014</v>
      </c>
      <c r="J926" s="351">
        <f t="shared" si="116"/>
        <v>0</v>
      </c>
      <c r="K926" s="293">
        <f>SUM('Employee Salary Payroll Tax '!I928:K928)</f>
        <v>59290.400000000001</v>
      </c>
      <c r="L926" s="293">
        <f>'Employee Salary Payroll Tax '!H928</f>
        <v>0</v>
      </c>
      <c r="M926" s="293">
        <f t="shared" si="119"/>
        <v>0</v>
      </c>
      <c r="N926" s="359">
        <f t="shared" si="120"/>
        <v>0</v>
      </c>
      <c r="O926" s="331"/>
      <c r="P926" s="61"/>
      <c r="Q926" s="294"/>
      <c r="R926" s="292"/>
      <c r="S926" s="303"/>
    </row>
    <row r="927" spans="1:19" s="36" customFormat="1" ht="14.4">
      <c r="A927" s="36">
        <f t="shared" si="117"/>
        <v>912</v>
      </c>
      <c r="B927" s="526"/>
      <c r="C927" s="36" t="str">
        <f>VLOOKUP('Employee Salary Payroll Tax '!B929,'Employee Salary Payroll Tax '!$D$1:$E$7,2,FALSE)</f>
        <v>NonUnion</v>
      </c>
      <c r="D927" s="61">
        <f t="shared" si="113"/>
        <v>2.98E-2</v>
      </c>
      <c r="E927" s="351">
        <f>'Employee Salary Payroll Tax '!N929</f>
        <v>57119.65</v>
      </c>
      <c r="F927" s="351">
        <f t="shared" si="114"/>
        <v>58821.815570000006</v>
      </c>
      <c r="G927" s="352"/>
      <c r="H927" s="351">
        <f t="shared" si="115"/>
        <v>0</v>
      </c>
      <c r="I927" s="351">
        <f t="shared" si="118"/>
        <v>1702.1655700000047</v>
      </c>
      <c r="J927" s="351">
        <f t="shared" si="116"/>
        <v>0</v>
      </c>
      <c r="K927" s="293">
        <f>SUM('Employee Salary Payroll Tax '!I929:K929)</f>
        <v>3540.81</v>
      </c>
      <c r="L927" s="293">
        <f>'Employee Salary Payroll Tax '!H929</f>
        <v>0</v>
      </c>
      <c r="M927" s="293">
        <f t="shared" si="119"/>
        <v>53578.840000000004</v>
      </c>
      <c r="N927" s="359">
        <f t="shared" si="120"/>
        <v>0</v>
      </c>
      <c r="O927" s="331"/>
      <c r="P927" s="61"/>
      <c r="Q927" s="294"/>
      <c r="R927" s="292"/>
      <c r="S927" s="303"/>
    </row>
    <row r="928" spans="1:19" s="36" customFormat="1" ht="14.4">
      <c r="A928" s="36">
        <f t="shared" si="117"/>
        <v>913</v>
      </c>
      <c r="B928" s="526"/>
      <c r="C928" s="36" t="str">
        <f>VLOOKUP('Employee Salary Payroll Tax '!B930,'Employee Salary Payroll Tax '!$D$1:$E$7,2,FALSE)</f>
        <v>NonUnion</v>
      </c>
      <c r="D928" s="61">
        <f t="shared" si="113"/>
        <v>2.98E-2</v>
      </c>
      <c r="E928" s="351">
        <f>'Employee Salary Payroll Tax '!N930</f>
        <v>99220.78</v>
      </c>
      <c r="F928" s="351">
        <f t="shared" si="114"/>
        <v>102177.559244</v>
      </c>
      <c r="G928" s="352"/>
      <c r="H928" s="351">
        <f t="shared" si="115"/>
        <v>0</v>
      </c>
      <c r="I928" s="351">
        <f t="shared" si="118"/>
        <v>2956.7792440000048</v>
      </c>
      <c r="J928" s="351">
        <f t="shared" si="116"/>
        <v>0</v>
      </c>
      <c r="K928" s="293">
        <f>SUM('Employee Salary Payroll Tax '!I930:K930)</f>
        <v>16391.310000000001</v>
      </c>
      <c r="L928" s="293">
        <f>'Employee Salary Payroll Tax '!H930</f>
        <v>0</v>
      </c>
      <c r="M928" s="293">
        <f t="shared" si="119"/>
        <v>82829.47</v>
      </c>
      <c r="N928" s="359">
        <f t="shared" si="120"/>
        <v>0</v>
      </c>
      <c r="O928" s="331"/>
      <c r="P928" s="61"/>
      <c r="Q928" s="294"/>
      <c r="R928" s="292"/>
      <c r="S928" s="303"/>
    </row>
    <row r="929" spans="1:19" s="36" customFormat="1" ht="14.4">
      <c r="A929" s="36">
        <f t="shared" si="117"/>
        <v>914</v>
      </c>
      <c r="B929" s="526"/>
      <c r="C929" s="36" t="str">
        <f>VLOOKUP('Employee Salary Payroll Tax '!B931,'Employee Salary Payroll Tax '!$D$1:$E$7,2,FALSE)</f>
        <v>IBEW</v>
      </c>
      <c r="D929" s="61">
        <f t="shared" si="113"/>
        <v>6.875E-3</v>
      </c>
      <c r="E929" s="351">
        <f>'Employee Salary Payroll Tax '!N931</f>
        <v>171528.37</v>
      </c>
      <c r="F929" s="351">
        <f t="shared" si="114"/>
        <v>172707.62754374999</v>
      </c>
      <c r="G929" s="352"/>
      <c r="H929" s="351">
        <f t="shared" si="115"/>
        <v>0</v>
      </c>
      <c r="I929" s="351">
        <f t="shared" si="118"/>
        <v>1179.2575437499909</v>
      </c>
      <c r="J929" s="351">
        <f t="shared" si="116"/>
        <v>0</v>
      </c>
      <c r="K929" s="293">
        <f>SUM('Employee Salary Payroll Tax '!I931:K931)</f>
        <v>134485.55000000002</v>
      </c>
      <c r="L929" s="293">
        <f>'Employee Salary Payroll Tax '!H931</f>
        <v>0</v>
      </c>
      <c r="M929" s="293">
        <f t="shared" si="119"/>
        <v>37042.819999999978</v>
      </c>
      <c r="N929" s="359">
        <f t="shared" si="120"/>
        <v>0</v>
      </c>
      <c r="O929" s="331"/>
      <c r="P929" s="61"/>
      <c r="Q929" s="294"/>
      <c r="R929" s="292"/>
      <c r="S929" s="303"/>
    </row>
    <row r="930" spans="1:19" s="36" customFormat="1" ht="14.4">
      <c r="A930" s="36">
        <f t="shared" si="117"/>
        <v>915</v>
      </c>
      <c r="B930" s="526"/>
      <c r="C930" s="36" t="str">
        <f>VLOOKUP('Employee Salary Payroll Tax '!B932,'Employee Salary Payroll Tax '!$D$1:$E$7,2,FALSE)</f>
        <v>IBEW</v>
      </c>
      <c r="D930" s="61">
        <f t="shared" si="113"/>
        <v>6.875E-3</v>
      </c>
      <c r="E930" s="351">
        <f>'Employee Salary Payroll Tax '!N932</f>
        <v>50135.88</v>
      </c>
      <c r="F930" s="351">
        <f t="shared" si="114"/>
        <v>50480.564174999992</v>
      </c>
      <c r="G930" s="352"/>
      <c r="H930" s="351">
        <f t="shared" si="115"/>
        <v>0</v>
      </c>
      <c r="I930" s="351">
        <f t="shared" si="118"/>
        <v>344.68417499999487</v>
      </c>
      <c r="J930" s="351">
        <f t="shared" si="116"/>
        <v>0</v>
      </c>
      <c r="K930" s="293">
        <f>SUM('Employee Salary Payroll Tax '!I932:K932)</f>
        <v>1756.05</v>
      </c>
      <c r="L930" s="293">
        <f>'Employee Salary Payroll Tax '!H932</f>
        <v>0</v>
      </c>
      <c r="M930" s="293">
        <f t="shared" si="119"/>
        <v>48379.829999999994</v>
      </c>
      <c r="N930" s="359">
        <f t="shared" si="120"/>
        <v>0</v>
      </c>
      <c r="O930" s="331"/>
      <c r="P930" s="61"/>
      <c r="Q930" s="294"/>
      <c r="R930" s="292"/>
      <c r="S930" s="303"/>
    </row>
    <row r="931" spans="1:19" s="36" customFormat="1" ht="14.4">
      <c r="A931" s="36">
        <f t="shared" si="117"/>
        <v>916</v>
      </c>
      <c r="B931" s="526"/>
      <c r="C931" s="36" t="str">
        <f>VLOOKUP('Employee Salary Payroll Tax '!B933,'Employee Salary Payroll Tax '!$D$1:$E$7,2,FALSE)</f>
        <v>NonUnion</v>
      </c>
      <c r="D931" s="61">
        <f t="shared" si="113"/>
        <v>2.98E-2</v>
      </c>
      <c r="E931" s="351">
        <f>'Employee Salary Payroll Tax '!N933</f>
        <v>122652.77</v>
      </c>
      <c r="F931" s="351">
        <f t="shared" si="114"/>
        <v>126307.82254600001</v>
      </c>
      <c r="G931" s="352"/>
      <c r="H931" s="351">
        <f t="shared" si="115"/>
        <v>0</v>
      </c>
      <c r="I931" s="351">
        <f t="shared" si="118"/>
        <v>3655.0525460000063</v>
      </c>
      <c r="J931" s="351">
        <f t="shared" si="116"/>
        <v>0</v>
      </c>
      <c r="K931" s="293">
        <f>SUM('Employee Salary Payroll Tax '!I933:K933)</f>
        <v>118037.14</v>
      </c>
      <c r="L931" s="293">
        <f>'Employee Salary Payroll Tax '!H933</f>
        <v>0</v>
      </c>
      <c r="M931" s="293">
        <f t="shared" si="119"/>
        <v>4615.6300000000047</v>
      </c>
      <c r="N931" s="359">
        <f t="shared" si="120"/>
        <v>0</v>
      </c>
      <c r="O931" s="331"/>
      <c r="P931" s="61"/>
      <c r="Q931" s="294"/>
      <c r="R931" s="292"/>
      <c r="S931" s="303"/>
    </row>
    <row r="932" spans="1:19" s="36" customFormat="1" ht="14.4">
      <c r="A932" s="36">
        <f t="shared" si="117"/>
        <v>917</v>
      </c>
      <c r="B932" s="526"/>
      <c r="C932" s="36" t="str">
        <f>VLOOKUP('Employee Salary Payroll Tax '!B934,'Employee Salary Payroll Tax '!$D$1:$E$7,2,FALSE)</f>
        <v>NonUnion</v>
      </c>
      <c r="D932" s="61">
        <f t="shared" si="113"/>
        <v>2.98E-2</v>
      </c>
      <c r="E932" s="351">
        <f>'Employee Salary Payroll Tax '!N934</f>
        <v>65122.49</v>
      </c>
      <c r="F932" s="351">
        <f t="shared" si="114"/>
        <v>67063.140201999995</v>
      </c>
      <c r="G932" s="352"/>
      <c r="H932" s="351">
        <f t="shared" si="115"/>
        <v>0</v>
      </c>
      <c r="I932" s="351">
        <f t="shared" si="118"/>
        <v>1940.6502019999971</v>
      </c>
      <c r="J932" s="351">
        <f t="shared" si="116"/>
        <v>0</v>
      </c>
      <c r="K932" s="293">
        <f>SUM('Employee Salary Payroll Tax '!I934:K934)</f>
        <v>63092.29</v>
      </c>
      <c r="L932" s="293">
        <f>'Employee Salary Payroll Tax '!H934</f>
        <v>0</v>
      </c>
      <c r="M932" s="293">
        <f t="shared" si="119"/>
        <v>2030.1999999999971</v>
      </c>
      <c r="N932" s="359">
        <f t="shared" si="120"/>
        <v>0</v>
      </c>
      <c r="O932" s="331"/>
      <c r="P932" s="61"/>
      <c r="Q932" s="294"/>
      <c r="R932" s="292"/>
      <c r="S932" s="303"/>
    </row>
    <row r="933" spans="1:19" s="36" customFormat="1" ht="14.4">
      <c r="A933" s="36">
        <f t="shared" si="117"/>
        <v>918</v>
      </c>
      <c r="B933" s="526"/>
      <c r="C933" s="36" t="str">
        <f>VLOOKUP('Employee Salary Payroll Tax '!B935,'Employee Salary Payroll Tax '!$D$1:$E$7,2,FALSE)</f>
        <v>NonUnion</v>
      </c>
      <c r="D933" s="61">
        <f t="shared" si="113"/>
        <v>2.98E-2</v>
      </c>
      <c r="E933" s="351">
        <f>'Employee Salary Payroll Tax '!N935</f>
        <v>6727.62</v>
      </c>
      <c r="F933" s="351">
        <f t="shared" si="114"/>
        <v>6928.1030760000003</v>
      </c>
      <c r="G933" s="352"/>
      <c r="H933" s="351">
        <f t="shared" si="115"/>
        <v>272.38000000000011</v>
      </c>
      <c r="I933" s="351">
        <f t="shared" si="118"/>
        <v>200.48307600000044</v>
      </c>
      <c r="J933" s="351">
        <f t="shared" si="116"/>
        <v>1.2028984560000027</v>
      </c>
      <c r="K933" s="293">
        <f>SUM('Employee Salary Payroll Tax '!I935:K935)</f>
        <v>-20.010000000000002</v>
      </c>
      <c r="L933" s="293">
        <f>'Employee Salary Payroll Tax '!H935</f>
        <v>0</v>
      </c>
      <c r="M933" s="293">
        <f t="shared" si="119"/>
        <v>6747.63</v>
      </c>
      <c r="N933" s="359">
        <f t="shared" si="120"/>
        <v>-3.5777879994682025E-3</v>
      </c>
      <c r="O933" s="331"/>
      <c r="P933" s="61"/>
      <c r="Q933" s="294"/>
      <c r="R933" s="292"/>
      <c r="S933" s="303"/>
    </row>
    <row r="934" spans="1:19" s="36" customFormat="1" ht="14.4">
      <c r="A934" s="36">
        <f t="shared" si="117"/>
        <v>919</v>
      </c>
      <c r="B934" s="526"/>
      <c r="C934" s="36" t="str">
        <f>VLOOKUP('Employee Salary Payroll Tax '!B936,'Employee Salary Payroll Tax '!$D$1:$E$7,2,FALSE)</f>
        <v>Not Assigned</v>
      </c>
      <c r="D934" s="61">
        <f t="shared" si="113"/>
        <v>0</v>
      </c>
      <c r="E934" s="351">
        <f>'Employee Salary Payroll Tax '!N936</f>
        <v>0.04</v>
      </c>
      <c r="F934" s="351">
        <f t="shared" si="114"/>
        <v>0.04</v>
      </c>
      <c r="G934" s="352"/>
      <c r="H934" s="351">
        <f t="shared" si="115"/>
        <v>6999.96</v>
      </c>
      <c r="I934" s="351">
        <f t="shared" si="118"/>
        <v>0</v>
      </c>
      <c r="J934" s="351">
        <f t="shared" si="116"/>
        <v>0</v>
      </c>
      <c r="K934" s="293">
        <f>SUM('Employee Salary Payroll Tax '!I936:K936)</f>
        <v>0</v>
      </c>
      <c r="L934" s="293">
        <f>'Employee Salary Payroll Tax '!H936</f>
        <v>0</v>
      </c>
      <c r="M934" s="293">
        <f t="shared" si="119"/>
        <v>0.04</v>
      </c>
      <c r="N934" s="359">
        <f t="shared" si="120"/>
        <v>0</v>
      </c>
      <c r="O934" s="331"/>
      <c r="P934" s="61"/>
      <c r="Q934" s="294"/>
      <c r="R934" s="292"/>
      <c r="S934" s="303"/>
    </row>
    <row r="935" spans="1:19" s="36" customFormat="1" ht="14.4">
      <c r="A935" s="36">
        <f t="shared" si="117"/>
        <v>920</v>
      </c>
      <c r="B935" s="526"/>
      <c r="C935" s="36" t="str">
        <f>VLOOKUP('Employee Salary Payroll Tax '!B937,'Employee Salary Payroll Tax '!$D$1:$E$7,2,FALSE)</f>
        <v>IBEW</v>
      </c>
      <c r="D935" s="61">
        <f t="shared" si="113"/>
        <v>6.875E-3</v>
      </c>
      <c r="E935" s="351">
        <f>'Employee Salary Payroll Tax '!N937</f>
        <v>44460.7</v>
      </c>
      <c r="F935" s="351">
        <f t="shared" si="114"/>
        <v>44766.367312499999</v>
      </c>
      <c r="G935" s="352"/>
      <c r="H935" s="351">
        <f t="shared" si="115"/>
        <v>0</v>
      </c>
      <c r="I935" s="351">
        <f t="shared" si="118"/>
        <v>305.66731250000157</v>
      </c>
      <c r="J935" s="351">
        <f t="shared" si="116"/>
        <v>0</v>
      </c>
      <c r="K935" s="293">
        <f>SUM('Employee Salary Payroll Tax '!I937:K937)</f>
        <v>44460.700000000004</v>
      </c>
      <c r="L935" s="293">
        <f>'Employee Salary Payroll Tax '!H937</f>
        <v>0</v>
      </c>
      <c r="M935" s="293">
        <f t="shared" si="119"/>
        <v>-7.2759576141834259E-12</v>
      </c>
      <c r="N935" s="359">
        <f t="shared" si="120"/>
        <v>0</v>
      </c>
      <c r="O935" s="331"/>
      <c r="P935" s="61"/>
      <c r="Q935" s="294"/>
      <c r="R935" s="292"/>
      <c r="S935" s="303"/>
    </row>
    <row r="936" spans="1:19" s="36" customFormat="1" ht="14.4">
      <c r="A936" s="36">
        <f t="shared" si="117"/>
        <v>921</v>
      </c>
      <c r="B936" s="526"/>
      <c r="C936" s="36" t="str">
        <f>VLOOKUP('Employee Salary Payroll Tax '!B938,'Employee Salary Payroll Tax '!$D$1:$E$7,2,FALSE)</f>
        <v>NonUnion</v>
      </c>
      <c r="D936" s="61">
        <f t="shared" si="113"/>
        <v>2.98E-2</v>
      </c>
      <c r="E936" s="351">
        <f>'Employee Salary Payroll Tax '!N938</f>
        <v>45774.13</v>
      </c>
      <c r="F936" s="351">
        <f t="shared" si="114"/>
        <v>47138.199073999996</v>
      </c>
      <c r="G936" s="352"/>
      <c r="H936" s="351">
        <f t="shared" si="115"/>
        <v>0</v>
      </c>
      <c r="I936" s="351">
        <f t="shared" si="118"/>
        <v>1364.0690739999991</v>
      </c>
      <c r="J936" s="351">
        <f t="shared" si="116"/>
        <v>0</v>
      </c>
      <c r="K936" s="293">
        <f>SUM('Employee Salary Payroll Tax '!I938:K938)</f>
        <v>18624.79</v>
      </c>
      <c r="L936" s="293">
        <f>'Employee Salary Payroll Tax '!H938</f>
        <v>0</v>
      </c>
      <c r="M936" s="293">
        <f t="shared" si="119"/>
        <v>27149.339999999997</v>
      </c>
      <c r="N936" s="359">
        <f t="shared" si="120"/>
        <v>0</v>
      </c>
      <c r="O936" s="331"/>
      <c r="P936" s="61"/>
      <c r="Q936" s="294"/>
      <c r="R936" s="292"/>
      <c r="S936" s="303"/>
    </row>
    <row r="937" spans="1:19" s="36" customFormat="1" ht="14.4">
      <c r="A937" s="36">
        <f t="shared" si="117"/>
        <v>922</v>
      </c>
      <c r="B937" s="526"/>
      <c r="C937" s="36" t="str">
        <f>VLOOKUP('Employee Salary Payroll Tax '!B939,'Employee Salary Payroll Tax '!$D$1:$E$7,2,FALSE)</f>
        <v>NonUnion</v>
      </c>
      <c r="D937" s="61">
        <f t="shared" si="113"/>
        <v>2.98E-2</v>
      </c>
      <c r="E937" s="351">
        <f>'Employee Salary Payroll Tax '!N939</f>
        <v>82914.899999999994</v>
      </c>
      <c r="F937" s="351">
        <f t="shared" si="114"/>
        <v>85385.764020000002</v>
      </c>
      <c r="G937" s="352"/>
      <c r="H937" s="351">
        <f t="shared" si="115"/>
        <v>0</v>
      </c>
      <c r="I937" s="351">
        <f t="shared" si="118"/>
        <v>2470.8640200000082</v>
      </c>
      <c r="J937" s="351">
        <f t="shared" si="116"/>
        <v>0</v>
      </c>
      <c r="K937" s="293">
        <f>SUM('Employee Salary Payroll Tax '!I939:K939)</f>
        <v>30852.100000000002</v>
      </c>
      <c r="L937" s="293">
        <f>'Employee Salary Payroll Tax '!H939</f>
        <v>0</v>
      </c>
      <c r="M937" s="293">
        <f t="shared" si="119"/>
        <v>52062.799999999988</v>
      </c>
      <c r="N937" s="359">
        <f t="shared" si="120"/>
        <v>0</v>
      </c>
      <c r="O937" s="331"/>
      <c r="P937" s="61"/>
      <c r="Q937" s="294"/>
      <c r="R937" s="292"/>
      <c r="S937" s="303"/>
    </row>
    <row r="938" spans="1:19" s="36" customFormat="1" ht="14.4">
      <c r="A938" s="36">
        <f t="shared" si="117"/>
        <v>923</v>
      </c>
      <c r="B938" s="526"/>
      <c r="C938" s="36" t="str">
        <f>VLOOKUP('Employee Salary Payroll Tax '!B940,'Employee Salary Payroll Tax '!$D$1:$E$7,2,FALSE)</f>
        <v>UA</v>
      </c>
      <c r="D938" s="61">
        <f t="shared" si="113"/>
        <v>0.03</v>
      </c>
      <c r="E938" s="351">
        <f>'Employee Salary Payroll Tax '!N940</f>
        <v>51810.45</v>
      </c>
      <c r="F938" s="351">
        <f t="shared" si="114"/>
        <v>53364.763500000001</v>
      </c>
      <c r="G938" s="352"/>
      <c r="H938" s="351">
        <f t="shared" si="115"/>
        <v>0</v>
      </c>
      <c r="I938" s="351">
        <f t="shared" si="118"/>
        <v>1554.3135000000038</v>
      </c>
      <c r="J938" s="351">
        <f t="shared" si="116"/>
        <v>0</v>
      </c>
      <c r="K938" s="293">
        <f>SUM('Employee Salary Payroll Tax '!I940:K940)</f>
        <v>44922.880000000005</v>
      </c>
      <c r="L938" s="293">
        <f>'Employee Salary Payroll Tax '!H940</f>
        <v>173.42</v>
      </c>
      <c r="M938" s="293">
        <f t="shared" si="119"/>
        <v>6714.1499999999924</v>
      </c>
      <c r="N938" s="359">
        <f t="shared" si="120"/>
        <v>0</v>
      </c>
      <c r="O938" s="331"/>
      <c r="P938" s="61"/>
      <c r="Q938" s="294"/>
      <c r="R938" s="292"/>
      <c r="S938" s="303"/>
    </row>
    <row r="939" spans="1:19" s="36" customFormat="1" ht="14.4">
      <c r="A939" s="36">
        <f t="shared" si="117"/>
        <v>924</v>
      </c>
      <c r="B939" s="526"/>
      <c r="C939" s="36" t="str">
        <f>VLOOKUP('Employee Salary Payroll Tax '!B941,'Employee Salary Payroll Tax '!$D$1:$E$7,2,FALSE)</f>
        <v>IBEW</v>
      </c>
      <c r="D939" s="61">
        <f t="shared" si="113"/>
        <v>6.875E-3</v>
      </c>
      <c r="E939" s="351">
        <f>'Employee Salary Payroll Tax '!N941</f>
        <v>80377.990000000005</v>
      </c>
      <c r="F939" s="351">
        <f t="shared" si="114"/>
        <v>80930.588681249996</v>
      </c>
      <c r="G939" s="352"/>
      <c r="H939" s="351">
        <f t="shared" si="115"/>
        <v>0</v>
      </c>
      <c r="I939" s="351">
        <f t="shared" si="118"/>
        <v>552.59868124999048</v>
      </c>
      <c r="J939" s="351">
        <f t="shared" si="116"/>
        <v>0</v>
      </c>
      <c r="K939" s="293">
        <f>SUM('Employee Salary Payroll Tax '!I941:K941)</f>
        <v>62609.33</v>
      </c>
      <c r="L939" s="293">
        <f>'Employee Salary Payroll Tax '!H941</f>
        <v>0</v>
      </c>
      <c r="M939" s="293">
        <f t="shared" si="119"/>
        <v>17768.660000000003</v>
      </c>
      <c r="N939" s="359">
        <f t="shared" si="120"/>
        <v>0</v>
      </c>
      <c r="O939" s="331"/>
      <c r="P939" s="61"/>
      <c r="Q939" s="294"/>
      <c r="R939" s="292"/>
      <c r="S939" s="303"/>
    </row>
    <row r="940" spans="1:19" s="36" customFormat="1" ht="14.4">
      <c r="A940" s="36">
        <f t="shared" si="117"/>
        <v>925</v>
      </c>
      <c r="B940" s="526"/>
      <c r="C940" s="36" t="str">
        <f>VLOOKUP('Employee Salary Payroll Tax '!B942,'Employee Salary Payroll Tax '!$D$1:$E$7,2,FALSE)</f>
        <v>IBEW</v>
      </c>
      <c r="D940" s="61">
        <f t="shared" si="113"/>
        <v>6.875E-3</v>
      </c>
      <c r="E940" s="351">
        <f>'Employee Salary Payroll Tax '!N942</f>
        <v>21346.82</v>
      </c>
      <c r="F940" s="351">
        <f t="shared" si="114"/>
        <v>21493.579387499998</v>
      </c>
      <c r="G940" s="352"/>
      <c r="H940" s="351">
        <f t="shared" si="115"/>
        <v>0</v>
      </c>
      <c r="I940" s="351">
        <f t="shared" si="118"/>
        <v>146.75938749999841</v>
      </c>
      <c r="J940" s="351">
        <f t="shared" si="116"/>
        <v>0</v>
      </c>
      <c r="K940" s="293">
        <f>SUM('Employee Salary Payroll Tax '!I942:K942)</f>
        <v>21346.82</v>
      </c>
      <c r="L940" s="293">
        <f>'Employee Salary Payroll Tax '!H942</f>
        <v>0</v>
      </c>
      <c r="M940" s="293">
        <f t="shared" si="119"/>
        <v>0</v>
      </c>
      <c r="N940" s="359">
        <f t="shared" si="120"/>
        <v>0</v>
      </c>
      <c r="O940" s="331"/>
      <c r="P940" s="61"/>
      <c r="Q940" s="294"/>
      <c r="R940" s="292"/>
      <c r="S940" s="303"/>
    </row>
    <row r="941" spans="1:19" s="36" customFormat="1" ht="14.4">
      <c r="A941" s="36">
        <f t="shared" si="117"/>
        <v>926</v>
      </c>
      <c r="B941" s="526"/>
      <c r="C941" s="36" t="str">
        <f>VLOOKUP('Employee Salary Payroll Tax '!B943,'Employee Salary Payroll Tax '!$D$1:$E$7,2,FALSE)</f>
        <v>IBEW</v>
      </c>
      <c r="D941" s="61">
        <f t="shared" si="113"/>
        <v>6.875E-3</v>
      </c>
      <c r="E941" s="351">
        <f>'Employee Salary Payroll Tax '!N943</f>
        <v>155706.59</v>
      </c>
      <c r="F941" s="351">
        <f t="shared" si="114"/>
        <v>156777.07280624998</v>
      </c>
      <c r="G941" s="352"/>
      <c r="H941" s="351">
        <f t="shared" si="115"/>
        <v>0</v>
      </c>
      <c r="I941" s="351">
        <f t="shared" si="118"/>
        <v>1070.4828062499873</v>
      </c>
      <c r="J941" s="351">
        <f t="shared" si="116"/>
        <v>0</v>
      </c>
      <c r="K941" s="293">
        <f>SUM('Employee Salary Payroll Tax '!I943:K943)</f>
        <v>149422.17000000001</v>
      </c>
      <c r="L941" s="293">
        <f>'Employee Salary Payroll Tax '!H943</f>
        <v>0</v>
      </c>
      <c r="M941" s="293">
        <f t="shared" si="119"/>
        <v>6284.4199999999837</v>
      </c>
      <c r="N941" s="359">
        <f t="shared" si="120"/>
        <v>0</v>
      </c>
      <c r="O941" s="331"/>
      <c r="P941" s="61"/>
      <c r="Q941" s="294"/>
      <c r="R941" s="292"/>
      <c r="S941" s="303"/>
    </row>
    <row r="942" spans="1:19" s="36" customFormat="1" ht="14.4">
      <c r="A942" s="36">
        <f t="shared" si="117"/>
        <v>927</v>
      </c>
      <c r="B942" s="526"/>
      <c r="C942" s="36" t="str">
        <f>VLOOKUP('Employee Salary Payroll Tax '!B944,'Employee Salary Payroll Tax '!$D$1:$E$7,2,FALSE)</f>
        <v>IBEW</v>
      </c>
      <c r="D942" s="61">
        <f t="shared" si="113"/>
        <v>6.875E-3</v>
      </c>
      <c r="E942" s="351">
        <f>'Employee Salary Payroll Tax '!N944</f>
        <v>35496.51</v>
      </c>
      <c r="F942" s="351">
        <f t="shared" si="114"/>
        <v>35740.548506250001</v>
      </c>
      <c r="G942" s="352"/>
      <c r="H942" s="351">
        <f t="shared" si="115"/>
        <v>0</v>
      </c>
      <c r="I942" s="351">
        <f t="shared" si="118"/>
        <v>244.03850624999905</v>
      </c>
      <c r="J942" s="351">
        <f t="shared" si="116"/>
        <v>0</v>
      </c>
      <c r="K942" s="293">
        <f>SUM('Employee Salary Payroll Tax '!I944:K944)</f>
        <v>35496.51</v>
      </c>
      <c r="L942" s="293">
        <f>'Employee Salary Payroll Tax '!H944</f>
        <v>0</v>
      </c>
      <c r="M942" s="293">
        <f t="shared" si="119"/>
        <v>0</v>
      </c>
      <c r="N942" s="359">
        <f t="shared" si="120"/>
        <v>0</v>
      </c>
      <c r="O942" s="331"/>
      <c r="P942" s="61"/>
      <c r="Q942" s="294"/>
      <c r="R942" s="292"/>
      <c r="S942" s="303"/>
    </row>
    <row r="943" spans="1:19" s="36" customFormat="1" ht="14.4">
      <c r="A943" s="36">
        <f t="shared" si="117"/>
        <v>928</v>
      </c>
      <c r="B943" s="526"/>
      <c r="C943" s="36" t="str">
        <f>VLOOKUP('Employee Salary Payroll Tax '!B945,'Employee Salary Payroll Tax '!$D$1:$E$7,2,FALSE)</f>
        <v>NonUnion</v>
      </c>
      <c r="D943" s="61">
        <f t="shared" si="113"/>
        <v>2.98E-2</v>
      </c>
      <c r="E943" s="351">
        <f>'Employee Salary Payroll Tax '!N945</f>
        <v>106447.98</v>
      </c>
      <c r="F943" s="351">
        <f t="shared" si="114"/>
        <v>109620.129804</v>
      </c>
      <c r="G943" s="352"/>
      <c r="H943" s="351">
        <f t="shared" si="115"/>
        <v>0</v>
      </c>
      <c r="I943" s="351">
        <f t="shared" si="118"/>
        <v>3172.1498040000006</v>
      </c>
      <c r="J943" s="351">
        <f t="shared" si="116"/>
        <v>0</v>
      </c>
      <c r="K943" s="293">
        <f>SUM('Employee Salary Payroll Tax '!I945:K945)</f>
        <v>106447.98</v>
      </c>
      <c r="L943" s="293">
        <f>'Employee Salary Payroll Tax '!H945</f>
        <v>0</v>
      </c>
      <c r="M943" s="293">
        <f t="shared" si="119"/>
        <v>0</v>
      </c>
      <c r="N943" s="359">
        <f t="shared" si="120"/>
        <v>0</v>
      </c>
      <c r="O943" s="331"/>
      <c r="P943" s="61"/>
      <c r="Q943" s="294"/>
      <c r="R943" s="292"/>
      <c r="S943" s="303"/>
    </row>
    <row r="944" spans="1:19" s="36" customFormat="1" ht="14.4">
      <c r="A944" s="36">
        <f t="shared" si="117"/>
        <v>929</v>
      </c>
      <c r="B944" s="526"/>
      <c r="C944" s="36" t="str">
        <f>VLOOKUP('Employee Salary Payroll Tax '!B946,'Employee Salary Payroll Tax '!$D$1:$E$7,2,FALSE)</f>
        <v>IBEW</v>
      </c>
      <c r="D944" s="61">
        <f t="shared" si="113"/>
        <v>6.875E-3</v>
      </c>
      <c r="E944" s="351">
        <f>'Employee Salary Payroll Tax '!N946</f>
        <v>37414.94</v>
      </c>
      <c r="F944" s="351">
        <f t="shared" si="114"/>
        <v>37672.167712499999</v>
      </c>
      <c r="G944" s="352"/>
      <c r="H944" s="351">
        <f t="shared" si="115"/>
        <v>0</v>
      </c>
      <c r="I944" s="351">
        <f t="shared" si="118"/>
        <v>257.22771249999641</v>
      </c>
      <c r="J944" s="351">
        <f t="shared" si="116"/>
        <v>0</v>
      </c>
      <c r="K944" s="293">
        <f>SUM('Employee Salary Payroll Tax '!I946:K946)</f>
        <v>37414.94</v>
      </c>
      <c r="L944" s="293">
        <f>'Employee Salary Payroll Tax '!H946</f>
        <v>0</v>
      </c>
      <c r="M944" s="293">
        <f t="shared" si="119"/>
        <v>0</v>
      </c>
      <c r="N944" s="359">
        <f t="shared" si="120"/>
        <v>0</v>
      </c>
      <c r="O944" s="331"/>
      <c r="P944" s="61"/>
      <c r="Q944" s="294"/>
      <c r="R944" s="292"/>
      <c r="S944" s="303"/>
    </row>
    <row r="945" spans="1:19" s="36" customFormat="1" ht="14.4">
      <c r="A945" s="36">
        <f t="shared" si="117"/>
        <v>930</v>
      </c>
      <c r="B945" s="526"/>
      <c r="C945" s="36" t="str">
        <f>VLOOKUP('Employee Salary Payroll Tax '!B947,'Employee Salary Payroll Tax '!$D$1:$E$7,2,FALSE)</f>
        <v>NonUnion</v>
      </c>
      <c r="D945" s="61">
        <f t="shared" si="113"/>
        <v>2.98E-2</v>
      </c>
      <c r="E945" s="351">
        <f>'Employee Salary Payroll Tax '!N947</f>
        <v>143373.42000000001</v>
      </c>
      <c r="F945" s="351">
        <f t="shared" si="114"/>
        <v>147645.94791600003</v>
      </c>
      <c r="G945" s="352"/>
      <c r="H945" s="351">
        <f t="shared" si="115"/>
        <v>0</v>
      </c>
      <c r="I945" s="351">
        <f t="shared" si="118"/>
        <v>4272.5279160000209</v>
      </c>
      <c r="J945" s="351">
        <f t="shared" si="116"/>
        <v>0</v>
      </c>
      <c r="K945" s="293">
        <f>SUM('Employee Salary Payroll Tax '!I947:K947)</f>
        <v>95409.71</v>
      </c>
      <c r="L945" s="293">
        <f>'Employee Salary Payroll Tax '!H947</f>
        <v>0</v>
      </c>
      <c r="M945" s="293">
        <f t="shared" si="119"/>
        <v>47963.710000000006</v>
      </c>
      <c r="N945" s="359">
        <f t="shared" si="120"/>
        <v>0</v>
      </c>
      <c r="O945" s="331"/>
      <c r="P945" s="61"/>
      <c r="Q945" s="294"/>
      <c r="R945" s="292"/>
      <c r="S945" s="303"/>
    </row>
    <row r="946" spans="1:19" s="36" customFormat="1" ht="14.4">
      <c r="A946" s="36">
        <f t="shared" si="117"/>
        <v>931</v>
      </c>
      <c r="B946" s="526"/>
      <c r="C946" s="36" t="str">
        <f>VLOOKUP('Employee Salary Payroll Tax '!B948,'Employee Salary Payroll Tax '!$D$1:$E$7,2,FALSE)</f>
        <v>IBEW</v>
      </c>
      <c r="D946" s="61">
        <f t="shared" si="113"/>
        <v>6.875E-3</v>
      </c>
      <c r="E946" s="351">
        <f>'Employee Salary Payroll Tax '!N948</f>
        <v>92936.72</v>
      </c>
      <c r="F946" s="351">
        <f t="shared" si="114"/>
        <v>93575.659950000001</v>
      </c>
      <c r="G946" s="352"/>
      <c r="H946" s="351">
        <f t="shared" si="115"/>
        <v>0</v>
      </c>
      <c r="I946" s="351">
        <f t="shared" si="118"/>
        <v>638.93994999999995</v>
      </c>
      <c r="J946" s="351">
        <f t="shared" si="116"/>
        <v>0</v>
      </c>
      <c r="K946" s="293">
        <f>SUM('Employee Salary Payroll Tax '!I948:K948)</f>
        <v>78520.03</v>
      </c>
      <c r="L946" s="293">
        <f>'Employee Salary Payroll Tax '!H948</f>
        <v>0</v>
      </c>
      <c r="M946" s="293">
        <f t="shared" si="119"/>
        <v>14416.690000000002</v>
      </c>
      <c r="N946" s="359">
        <f t="shared" si="120"/>
        <v>0</v>
      </c>
      <c r="O946" s="331"/>
      <c r="P946" s="61"/>
      <c r="Q946" s="294"/>
      <c r="R946" s="292"/>
      <c r="S946" s="303"/>
    </row>
    <row r="947" spans="1:19" s="36" customFormat="1" ht="14.4">
      <c r="A947" s="36">
        <f t="shared" si="117"/>
        <v>932</v>
      </c>
      <c r="B947" s="526"/>
      <c r="C947" s="36" t="str">
        <f>VLOOKUP('Employee Salary Payroll Tax '!B949,'Employee Salary Payroll Tax '!$D$1:$E$7,2,FALSE)</f>
        <v>UA</v>
      </c>
      <c r="D947" s="61">
        <f t="shared" si="113"/>
        <v>0.03</v>
      </c>
      <c r="E947" s="351">
        <f>'Employee Salary Payroll Tax '!N949</f>
        <v>63037.71</v>
      </c>
      <c r="F947" s="351">
        <f t="shared" si="114"/>
        <v>64928.8413</v>
      </c>
      <c r="G947" s="352"/>
      <c r="H947" s="351">
        <f t="shared" si="115"/>
        <v>0</v>
      </c>
      <c r="I947" s="351">
        <f t="shared" si="118"/>
        <v>1891.1313000000009</v>
      </c>
      <c r="J947" s="351">
        <f t="shared" si="116"/>
        <v>0</v>
      </c>
      <c r="K947" s="293">
        <f>SUM('Employee Salary Payroll Tax '!I949:K949)</f>
        <v>19061.230000000003</v>
      </c>
      <c r="L947" s="293">
        <f>'Employee Salary Payroll Tax '!H949</f>
        <v>0</v>
      </c>
      <c r="M947" s="293">
        <f t="shared" si="119"/>
        <v>43976.479999999996</v>
      </c>
      <c r="N947" s="359">
        <f t="shared" si="120"/>
        <v>0</v>
      </c>
      <c r="O947" s="331"/>
      <c r="P947" s="61"/>
      <c r="Q947" s="294"/>
      <c r="R947" s="292"/>
      <c r="S947" s="303"/>
    </row>
    <row r="948" spans="1:19" s="36" customFormat="1" ht="14.4">
      <c r="A948" s="36">
        <f t="shared" si="117"/>
        <v>933</v>
      </c>
      <c r="B948" s="526"/>
      <c r="C948" s="36" t="str">
        <f>VLOOKUP('Employee Salary Payroll Tax '!B950,'Employee Salary Payroll Tax '!$D$1:$E$7,2,FALSE)</f>
        <v>NonUnion</v>
      </c>
      <c r="D948" s="61">
        <f t="shared" si="113"/>
        <v>2.98E-2</v>
      </c>
      <c r="E948" s="351">
        <f>'Employee Salary Payroll Tax '!N950</f>
        <v>82238.31</v>
      </c>
      <c r="F948" s="351">
        <f t="shared" si="114"/>
        <v>84689.011637999996</v>
      </c>
      <c r="G948" s="352"/>
      <c r="H948" s="351">
        <f t="shared" si="115"/>
        <v>0</v>
      </c>
      <c r="I948" s="351">
        <f t="shared" si="118"/>
        <v>2450.7016379999986</v>
      </c>
      <c r="J948" s="351">
        <f t="shared" si="116"/>
        <v>0</v>
      </c>
      <c r="K948" s="293">
        <f>SUM('Employee Salary Payroll Tax '!I950:K950)</f>
        <v>77435.240000000005</v>
      </c>
      <c r="L948" s="293">
        <f>'Employee Salary Payroll Tax '!H950</f>
        <v>0</v>
      </c>
      <c r="M948" s="293">
        <f t="shared" si="119"/>
        <v>4803.0699999999924</v>
      </c>
      <c r="N948" s="359">
        <f t="shared" si="120"/>
        <v>0</v>
      </c>
      <c r="O948" s="331"/>
      <c r="P948" s="61"/>
      <c r="Q948" s="294"/>
      <c r="R948" s="292"/>
      <c r="S948" s="303"/>
    </row>
    <row r="949" spans="1:19" s="36" customFormat="1" ht="14.4">
      <c r="A949" s="36">
        <f t="shared" si="117"/>
        <v>934</v>
      </c>
      <c r="B949" s="526"/>
      <c r="C949" s="36" t="str">
        <f>VLOOKUP('Employee Salary Payroll Tax '!B951,'Employee Salary Payroll Tax '!$D$1:$E$7,2,FALSE)</f>
        <v>NonUnion</v>
      </c>
      <c r="D949" s="61">
        <f t="shared" si="113"/>
        <v>2.98E-2</v>
      </c>
      <c r="E949" s="351">
        <f>'Employee Salary Payroll Tax '!N951</f>
        <v>51899.05</v>
      </c>
      <c r="F949" s="351">
        <f t="shared" si="114"/>
        <v>53445.641690000004</v>
      </c>
      <c r="G949" s="352"/>
      <c r="H949" s="351">
        <f t="shared" si="115"/>
        <v>0</v>
      </c>
      <c r="I949" s="351">
        <f t="shared" si="118"/>
        <v>1546.5916900000011</v>
      </c>
      <c r="J949" s="351">
        <f t="shared" si="116"/>
        <v>0</v>
      </c>
      <c r="K949" s="293">
        <f>SUM('Employee Salary Payroll Tax '!I951:K951)</f>
        <v>16165.72</v>
      </c>
      <c r="L949" s="293">
        <f>'Employee Salary Payroll Tax '!H951</f>
        <v>0</v>
      </c>
      <c r="M949" s="293">
        <f t="shared" si="119"/>
        <v>35733.33</v>
      </c>
      <c r="N949" s="359">
        <f t="shared" si="120"/>
        <v>0</v>
      </c>
      <c r="O949" s="331"/>
      <c r="P949" s="61"/>
      <c r="Q949" s="294"/>
      <c r="R949" s="292"/>
      <c r="S949" s="303"/>
    </row>
    <row r="950" spans="1:19" s="36" customFormat="1" ht="14.4">
      <c r="A950" s="36">
        <f t="shared" si="117"/>
        <v>935</v>
      </c>
      <c r="B950" s="526"/>
      <c r="C950" s="36" t="str">
        <f>VLOOKUP('Employee Salary Payroll Tax '!B952,'Employee Salary Payroll Tax '!$D$1:$E$7,2,FALSE)</f>
        <v>NonUnion</v>
      </c>
      <c r="D950" s="61">
        <f t="shared" si="113"/>
        <v>2.98E-2</v>
      </c>
      <c r="E950" s="351">
        <f>'Employee Salary Payroll Tax '!N952</f>
        <v>80976.149999999994</v>
      </c>
      <c r="F950" s="351">
        <f t="shared" si="114"/>
        <v>83389.239269999991</v>
      </c>
      <c r="G950" s="352"/>
      <c r="H950" s="351">
        <f t="shared" si="115"/>
        <v>0</v>
      </c>
      <c r="I950" s="351">
        <f t="shared" si="118"/>
        <v>2413.0892699999968</v>
      </c>
      <c r="J950" s="351">
        <f t="shared" si="116"/>
        <v>0</v>
      </c>
      <c r="K950" s="293">
        <f>SUM('Employee Salary Payroll Tax '!I952:K952)</f>
        <v>79374.8</v>
      </c>
      <c r="L950" s="293">
        <f>'Employee Salary Payroll Tax '!H952</f>
        <v>0</v>
      </c>
      <c r="M950" s="293">
        <f t="shared" si="119"/>
        <v>1601.3499999999913</v>
      </c>
      <c r="N950" s="359">
        <f t="shared" si="120"/>
        <v>0</v>
      </c>
      <c r="O950" s="331"/>
      <c r="P950" s="61"/>
      <c r="Q950" s="294"/>
      <c r="R950" s="292"/>
      <c r="S950" s="303"/>
    </row>
    <row r="951" spans="1:19" s="36" customFormat="1" ht="14.4">
      <c r="A951" s="36">
        <f t="shared" si="117"/>
        <v>936</v>
      </c>
      <c r="B951" s="526"/>
      <c r="C951" s="36" t="str">
        <f>VLOOKUP('Employee Salary Payroll Tax '!B953,'Employee Salary Payroll Tax '!$D$1:$E$7,2,FALSE)</f>
        <v>NonUnion</v>
      </c>
      <c r="D951" s="61">
        <f t="shared" si="113"/>
        <v>2.98E-2</v>
      </c>
      <c r="E951" s="351">
        <f>'Employee Salary Payroll Tax '!N953</f>
        <v>90907.43</v>
      </c>
      <c r="F951" s="351">
        <f t="shared" si="114"/>
        <v>93616.471414</v>
      </c>
      <c r="G951" s="352"/>
      <c r="H951" s="351">
        <f t="shared" si="115"/>
        <v>0</v>
      </c>
      <c r="I951" s="351">
        <f t="shared" si="118"/>
        <v>2709.0414140000066</v>
      </c>
      <c r="J951" s="351">
        <f t="shared" si="116"/>
        <v>0</v>
      </c>
      <c r="K951" s="293">
        <f>SUM('Employee Salary Payroll Tax '!I953:K953)</f>
        <v>82865.19</v>
      </c>
      <c r="L951" s="293">
        <f>'Employee Salary Payroll Tax '!H953</f>
        <v>0</v>
      </c>
      <c r="M951" s="293">
        <f t="shared" si="119"/>
        <v>8042.2399999999907</v>
      </c>
      <c r="N951" s="359">
        <f t="shared" si="120"/>
        <v>0</v>
      </c>
      <c r="O951" s="331"/>
      <c r="P951" s="61"/>
      <c r="Q951" s="294"/>
      <c r="R951" s="292"/>
      <c r="S951" s="303"/>
    </row>
    <row r="952" spans="1:19" s="36" customFormat="1" ht="14.4">
      <c r="A952" s="36">
        <f t="shared" si="117"/>
        <v>937</v>
      </c>
      <c r="B952" s="526"/>
      <c r="C952" s="36" t="str">
        <f>VLOOKUP('Employee Salary Payroll Tax '!B954,'Employee Salary Payroll Tax '!$D$1:$E$7,2,FALSE)</f>
        <v>IBEW</v>
      </c>
      <c r="D952" s="61">
        <f t="shared" si="113"/>
        <v>6.875E-3</v>
      </c>
      <c r="E952" s="351">
        <f>'Employee Salary Payroll Tax '!N954</f>
        <v>56215.67</v>
      </c>
      <c r="F952" s="351">
        <f t="shared" si="114"/>
        <v>56602.152731249997</v>
      </c>
      <c r="G952" s="352"/>
      <c r="H952" s="351">
        <f t="shared" si="115"/>
        <v>0</v>
      </c>
      <c r="I952" s="351">
        <f t="shared" si="118"/>
        <v>386.48273124999832</v>
      </c>
      <c r="J952" s="351">
        <f t="shared" si="116"/>
        <v>0</v>
      </c>
      <c r="K952" s="293">
        <f>SUM('Employee Salary Payroll Tax '!I954:K954)</f>
        <v>56215.67</v>
      </c>
      <c r="L952" s="293">
        <f>'Employee Salary Payroll Tax '!H954</f>
        <v>0</v>
      </c>
      <c r="M952" s="293">
        <f t="shared" si="119"/>
        <v>0</v>
      </c>
      <c r="N952" s="359">
        <f t="shared" si="120"/>
        <v>0</v>
      </c>
      <c r="O952" s="331"/>
      <c r="P952" s="61"/>
      <c r="Q952" s="294"/>
      <c r="R952" s="292"/>
      <c r="S952" s="303"/>
    </row>
    <row r="953" spans="1:19" s="36" customFormat="1" ht="14.4">
      <c r="A953" s="36">
        <f t="shared" si="117"/>
        <v>938</v>
      </c>
      <c r="B953" s="526"/>
      <c r="C953" s="36" t="str">
        <f>VLOOKUP('Employee Salary Payroll Tax '!B955,'Employee Salary Payroll Tax '!$D$1:$E$7,2,FALSE)</f>
        <v>NonUnion</v>
      </c>
      <c r="D953" s="61">
        <f t="shared" si="113"/>
        <v>2.98E-2</v>
      </c>
      <c r="E953" s="351">
        <f>'Employee Salary Payroll Tax '!N955</f>
        <v>70441.88</v>
      </c>
      <c r="F953" s="351">
        <f t="shared" si="114"/>
        <v>72541.048024000003</v>
      </c>
      <c r="G953" s="352"/>
      <c r="H953" s="351">
        <f t="shared" si="115"/>
        <v>0</v>
      </c>
      <c r="I953" s="351">
        <f t="shared" si="118"/>
        <v>2099.1680239999987</v>
      </c>
      <c r="J953" s="351">
        <f t="shared" si="116"/>
        <v>0</v>
      </c>
      <c r="K953" s="293">
        <f>SUM('Employee Salary Payroll Tax '!I955:K955)</f>
        <v>69843.89</v>
      </c>
      <c r="L953" s="293">
        <f>'Employee Salary Payroll Tax '!H955</f>
        <v>0</v>
      </c>
      <c r="M953" s="293">
        <f t="shared" si="119"/>
        <v>597.99000000000524</v>
      </c>
      <c r="N953" s="359">
        <f t="shared" si="120"/>
        <v>0</v>
      </c>
      <c r="O953" s="331"/>
      <c r="P953" s="61"/>
      <c r="Q953" s="294"/>
      <c r="R953" s="292"/>
      <c r="S953" s="303"/>
    </row>
    <row r="954" spans="1:19" s="36" customFormat="1" ht="14.4">
      <c r="A954" s="36">
        <f t="shared" si="117"/>
        <v>939</v>
      </c>
      <c r="B954" s="526"/>
      <c r="C954" s="36" t="str">
        <f>VLOOKUP('Employee Salary Payroll Tax '!B956,'Employee Salary Payroll Tax '!$D$1:$E$7,2,FALSE)</f>
        <v>UA</v>
      </c>
      <c r="D954" s="61">
        <f t="shared" si="113"/>
        <v>0.03</v>
      </c>
      <c r="E954" s="351">
        <f>'Employee Salary Payroll Tax '!N956</f>
        <v>87787.04</v>
      </c>
      <c r="F954" s="351">
        <f t="shared" si="114"/>
        <v>90420.651199999993</v>
      </c>
      <c r="G954" s="352"/>
      <c r="H954" s="351">
        <f t="shared" si="115"/>
        <v>0</v>
      </c>
      <c r="I954" s="351">
        <f t="shared" si="118"/>
        <v>2633.6111999999994</v>
      </c>
      <c r="J954" s="351">
        <f t="shared" si="116"/>
        <v>0</v>
      </c>
      <c r="K954" s="293">
        <f>SUM('Employee Salary Payroll Tax '!I956:K956)</f>
        <v>79026.22</v>
      </c>
      <c r="L954" s="293">
        <f>'Employee Salary Payroll Tax '!H956</f>
        <v>1003.15</v>
      </c>
      <c r="M954" s="293">
        <f t="shared" si="119"/>
        <v>7757.6699999999928</v>
      </c>
      <c r="N954" s="359">
        <f t="shared" si="120"/>
        <v>0</v>
      </c>
      <c r="O954" s="331"/>
      <c r="P954" s="61"/>
      <c r="Q954" s="294"/>
      <c r="R954" s="292"/>
      <c r="S954" s="303"/>
    </row>
    <row r="955" spans="1:19" s="36" customFormat="1" ht="14.4">
      <c r="A955" s="36">
        <f t="shared" si="117"/>
        <v>940</v>
      </c>
      <c r="B955" s="526"/>
      <c r="C955" s="36" t="str">
        <f>VLOOKUP('Employee Salary Payroll Tax '!B957,'Employee Salary Payroll Tax '!$D$1:$E$7,2,FALSE)</f>
        <v>NonUnion</v>
      </c>
      <c r="D955" s="61">
        <f t="shared" si="113"/>
        <v>2.98E-2</v>
      </c>
      <c r="E955" s="351">
        <f>'Employee Salary Payroll Tax '!N957</f>
        <v>121045.41</v>
      </c>
      <c r="F955" s="351">
        <f t="shared" si="114"/>
        <v>124652.56321800001</v>
      </c>
      <c r="G955" s="352"/>
      <c r="H955" s="351">
        <f t="shared" si="115"/>
        <v>0</v>
      </c>
      <c r="I955" s="351">
        <f t="shared" si="118"/>
        <v>3607.1532180000067</v>
      </c>
      <c r="J955" s="351">
        <f t="shared" si="116"/>
        <v>0</v>
      </c>
      <c r="K955" s="293">
        <f>SUM('Employee Salary Payroll Tax '!I957:K957)</f>
        <v>42307.47</v>
      </c>
      <c r="L955" s="293">
        <f>'Employee Salary Payroll Tax '!H957</f>
        <v>0</v>
      </c>
      <c r="M955" s="293">
        <f t="shared" si="119"/>
        <v>78737.94</v>
      </c>
      <c r="N955" s="359">
        <f t="shared" si="120"/>
        <v>0</v>
      </c>
      <c r="O955" s="331"/>
      <c r="P955" s="61"/>
      <c r="Q955" s="294"/>
      <c r="R955" s="292"/>
      <c r="S955" s="303"/>
    </row>
    <row r="956" spans="1:19" s="36" customFormat="1" ht="14.4">
      <c r="A956" s="36">
        <f t="shared" si="117"/>
        <v>941</v>
      </c>
      <c r="B956" s="526"/>
      <c r="C956" s="36" t="str">
        <f>VLOOKUP('Employee Salary Payroll Tax '!B958,'Employee Salary Payroll Tax '!$D$1:$E$7,2,FALSE)</f>
        <v>NonUnion</v>
      </c>
      <c r="D956" s="61">
        <f t="shared" si="113"/>
        <v>2.98E-2</v>
      </c>
      <c r="E956" s="351">
        <f>'Employee Salary Payroll Tax '!N958</f>
        <v>62327.99</v>
      </c>
      <c r="F956" s="351">
        <f t="shared" si="114"/>
        <v>64185.364102</v>
      </c>
      <c r="G956" s="352"/>
      <c r="H956" s="351">
        <f t="shared" si="115"/>
        <v>0</v>
      </c>
      <c r="I956" s="351">
        <f t="shared" si="118"/>
        <v>1857.3741020000016</v>
      </c>
      <c r="J956" s="351">
        <f t="shared" si="116"/>
        <v>0</v>
      </c>
      <c r="K956" s="293">
        <f>SUM('Employee Salary Payroll Tax '!I958:K958)</f>
        <v>62327.99</v>
      </c>
      <c r="L956" s="293">
        <f>'Employee Salary Payroll Tax '!H958</f>
        <v>0</v>
      </c>
      <c r="M956" s="293">
        <f t="shared" si="119"/>
        <v>0</v>
      </c>
      <c r="N956" s="359">
        <f t="shared" si="120"/>
        <v>0</v>
      </c>
      <c r="O956" s="331"/>
      <c r="P956" s="61"/>
      <c r="Q956" s="294"/>
      <c r="R956" s="292"/>
      <c r="S956" s="303"/>
    </row>
    <row r="957" spans="1:19" s="36" customFormat="1" ht="14.4">
      <c r="A957" s="36">
        <f t="shared" si="117"/>
        <v>942</v>
      </c>
      <c r="B957" s="526"/>
      <c r="C957" s="36" t="str">
        <f>VLOOKUP('Employee Salary Payroll Tax '!B959,'Employee Salary Payroll Tax '!$D$1:$E$7,2,FALSE)</f>
        <v>NonUnion</v>
      </c>
      <c r="D957" s="61">
        <f t="shared" si="113"/>
        <v>2.98E-2</v>
      </c>
      <c r="E957" s="351">
        <f>'Employee Salary Payroll Tax '!N959</f>
        <v>54459.78</v>
      </c>
      <c r="F957" s="351">
        <f t="shared" si="114"/>
        <v>56082.681444000002</v>
      </c>
      <c r="G957" s="352"/>
      <c r="H957" s="351">
        <f t="shared" si="115"/>
        <v>0</v>
      </c>
      <c r="I957" s="351">
        <f t="shared" si="118"/>
        <v>1622.9014440000028</v>
      </c>
      <c r="J957" s="351">
        <f t="shared" si="116"/>
        <v>0</v>
      </c>
      <c r="K957" s="293">
        <f>SUM('Employee Salary Payroll Tax '!I959:K959)</f>
        <v>10076.74</v>
      </c>
      <c r="L957" s="293">
        <f>'Employee Salary Payroll Tax '!H959</f>
        <v>0</v>
      </c>
      <c r="M957" s="293">
        <f t="shared" si="119"/>
        <v>44383.040000000001</v>
      </c>
      <c r="N957" s="359">
        <f t="shared" si="120"/>
        <v>0</v>
      </c>
      <c r="O957" s="331"/>
      <c r="P957" s="61"/>
      <c r="Q957" s="294"/>
      <c r="R957" s="292"/>
      <c r="S957" s="303"/>
    </row>
    <row r="958" spans="1:19" s="36" customFormat="1" ht="14.4">
      <c r="A958" s="36">
        <f t="shared" si="117"/>
        <v>943</v>
      </c>
      <c r="B958" s="526"/>
      <c r="C958" s="36" t="str">
        <f>VLOOKUP('Employee Salary Payroll Tax '!B960,'Employee Salary Payroll Tax '!$D$1:$E$7,2,FALSE)</f>
        <v>NonUnion</v>
      </c>
      <c r="D958" s="61">
        <f t="shared" si="113"/>
        <v>2.98E-2</v>
      </c>
      <c r="E958" s="351">
        <f>'Employee Salary Payroll Tax '!N960</f>
        <v>76442.679999999993</v>
      </c>
      <c r="F958" s="351">
        <f t="shared" si="114"/>
        <v>78720.671864000004</v>
      </c>
      <c r="G958" s="352"/>
      <c r="H958" s="351">
        <f t="shared" si="115"/>
        <v>0</v>
      </c>
      <c r="I958" s="351">
        <f t="shared" si="118"/>
        <v>2277.9918640000105</v>
      </c>
      <c r="J958" s="351">
        <f t="shared" si="116"/>
        <v>0</v>
      </c>
      <c r="K958" s="293">
        <f>SUM('Employee Salary Payroll Tax '!I960:K960)</f>
        <v>49407.72</v>
      </c>
      <c r="L958" s="293">
        <f>'Employee Salary Payroll Tax '!H960</f>
        <v>0</v>
      </c>
      <c r="M958" s="293">
        <f t="shared" si="119"/>
        <v>27034.959999999992</v>
      </c>
      <c r="N958" s="359">
        <f t="shared" si="120"/>
        <v>0</v>
      </c>
      <c r="O958" s="331"/>
      <c r="P958" s="61"/>
      <c r="Q958" s="294"/>
      <c r="R958" s="292"/>
      <c r="S958" s="303"/>
    </row>
    <row r="959" spans="1:19" s="36" customFormat="1" ht="14.4">
      <c r="A959" s="36">
        <f t="shared" si="117"/>
        <v>944</v>
      </c>
      <c r="B959" s="526"/>
      <c r="C959" s="36" t="str">
        <f>VLOOKUP('Employee Salary Payroll Tax '!B961,'Employee Salary Payroll Tax '!$D$1:$E$7,2,FALSE)</f>
        <v>NonUnion</v>
      </c>
      <c r="D959" s="61">
        <f t="shared" si="113"/>
        <v>2.98E-2</v>
      </c>
      <c r="E959" s="351">
        <f>'Employee Salary Payroll Tax '!N961</f>
        <v>88034.98</v>
      </c>
      <c r="F959" s="351">
        <f t="shared" si="114"/>
        <v>90658.422403999997</v>
      </c>
      <c r="G959" s="352"/>
      <c r="H959" s="351">
        <f t="shared" si="115"/>
        <v>0</v>
      </c>
      <c r="I959" s="351">
        <f t="shared" si="118"/>
        <v>2623.4424040000013</v>
      </c>
      <c r="J959" s="351">
        <f t="shared" si="116"/>
        <v>0</v>
      </c>
      <c r="K959" s="293">
        <f>SUM('Employee Salary Payroll Tax '!I961:K961)</f>
        <v>0</v>
      </c>
      <c r="L959" s="293">
        <f>'Employee Salary Payroll Tax '!H961</f>
        <v>0</v>
      </c>
      <c r="M959" s="293">
        <f t="shared" si="119"/>
        <v>88034.98</v>
      </c>
      <c r="N959" s="359">
        <f t="shared" si="120"/>
        <v>0</v>
      </c>
      <c r="O959" s="331"/>
      <c r="P959" s="61"/>
      <c r="Q959" s="294"/>
      <c r="R959" s="292"/>
      <c r="S959" s="303"/>
    </row>
    <row r="960" spans="1:19" s="36" customFormat="1" ht="14.4">
      <c r="A960" s="36">
        <f t="shared" si="117"/>
        <v>945</v>
      </c>
      <c r="B960" s="526"/>
      <c r="C960" s="36" t="str">
        <f>VLOOKUP('Employee Salary Payroll Tax '!B962,'Employee Salary Payroll Tax '!$D$1:$E$7,2,FALSE)</f>
        <v>NonUnion</v>
      </c>
      <c r="D960" s="61">
        <f t="shared" si="113"/>
        <v>2.98E-2</v>
      </c>
      <c r="E960" s="351">
        <f>'Employee Salary Payroll Tax '!N962</f>
        <v>394.31</v>
      </c>
      <c r="F960" s="351">
        <f t="shared" si="114"/>
        <v>406.06043800000003</v>
      </c>
      <c r="G960" s="352"/>
      <c r="H960" s="351">
        <f t="shared" si="115"/>
        <v>6605.69</v>
      </c>
      <c r="I960" s="351">
        <f t="shared" si="118"/>
        <v>11.750438000000031</v>
      </c>
      <c r="J960" s="351">
        <f t="shared" si="116"/>
        <v>7.0502628000000192E-2</v>
      </c>
      <c r="K960" s="293">
        <f>SUM('Employee Salary Payroll Tax '!I962:K962)</f>
        <v>394.31</v>
      </c>
      <c r="L960" s="293">
        <f>'Employee Salary Payroll Tax '!H962</f>
        <v>0</v>
      </c>
      <c r="M960" s="293">
        <f t="shared" si="119"/>
        <v>0</v>
      </c>
      <c r="N960" s="359">
        <f t="shared" si="120"/>
        <v>7.0502627821200189E-2</v>
      </c>
      <c r="O960" s="331"/>
      <c r="P960" s="61"/>
      <c r="Q960" s="294"/>
      <c r="R960" s="292"/>
      <c r="S960" s="303"/>
    </row>
    <row r="961" spans="1:19" s="36" customFormat="1" ht="14.4">
      <c r="A961" s="36">
        <f t="shared" si="117"/>
        <v>946</v>
      </c>
      <c r="B961" s="526"/>
      <c r="C961" s="36" t="str">
        <f>VLOOKUP('Employee Salary Payroll Tax '!B963,'Employee Salary Payroll Tax '!$D$1:$E$7,2,FALSE)</f>
        <v>IBEW</v>
      </c>
      <c r="D961" s="61">
        <f t="shared" si="113"/>
        <v>6.875E-3</v>
      </c>
      <c r="E961" s="351">
        <f>'Employee Salary Payroll Tax '!N963</f>
        <v>111095.55</v>
      </c>
      <c r="F961" s="351">
        <f t="shared" si="114"/>
        <v>111859.33190624999</v>
      </c>
      <c r="G961" s="352"/>
      <c r="H961" s="351">
        <f t="shared" si="115"/>
        <v>0</v>
      </c>
      <c r="I961" s="351">
        <f t="shared" si="118"/>
        <v>763.78190624999115</v>
      </c>
      <c r="J961" s="351">
        <f t="shared" si="116"/>
        <v>0</v>
      </c>
      <c r="K961" s="293">
        <f>SUM('Employee Salary Payroll Tax '!I963:K963)</f>
        <v>88650.06</v>
      </c>
      <c r="L961" s="293">
        <f>'Employee Salary Payroll Tax '!H963</f>
        <v>0</v>
      </c>
      <c r="M961" s="293">
        <f t="shared" si="119"/>
        <v>22445.490000000005</v>
      </c>
      <c r="N961" s="359">
        <f t="shared" si="120"/>
        <v>0</v>
      </c>
      <c r="O961" s="331"/>
      <c r="P961" s="61"/>
      <c r="Q961" s="294"/>
      <c r="R961" s="292"/>
      <c r="S961" s="303"/>
    </row>
    <row r="962" spans="1:19" s="36" customFormat="1" ht="14.4">
      <c r="A962" s="36">
        <f t="shared" si="117"/>
        <v>947</v>
      </c>
      <c r="B962" s="526"/>
      <c r="C962" s="36" t="str">
        <f>VLOOKUP('Employee Salary Payroll Tax '!B964,'Employee Salary Payroll Tax '!$D$1:$E$7,2,FALSE)</f>
        <v>UA</v>
      </c>
      <c r="D962" s="61">
        <f t="shared" si="113"/>
        <v>0.03</v>
      </c>
      <c r="E962" s="351">
        <f>'Employee Salary Payroll Tax '!N964</f>
        <v>50935.86</v>
      </c>
      <c r="F962" s="351">
        <f t="shared" si="114"/>
        <v>52463.935799999999</v>
      </c>
      <c r="G962" s="352"/>
      <c r="H962" s="351">
        <f t="shared" si="115"/>
        <v>0</v>
      </c>
      <c r="I962" s="351">
        <f t="shared" si="118"/>
        <v>1528.0757999999987</v>
      </c>
      <c r="J962" s="351">
        <f t="shared" si="116"/>
        <v>0</v>
      </c>
      <c r="K962" s="293">
        <f>SUM('Employee Salary Payroll Tax '!I964:K964)</f>
        <v>25470.909999999996</v>
      </c>
      <c r="L962" s="293">
        <f>'Employee Salary Payroll Tax '!H964</f>
        <v>0</v>
      </c>
      <c r="M962" s="293">
        <f t="shared" si="119"/>
        <v>25464.950000000004</v>
      </c>
      <c r="N962" s="359">
        <f t="shared" si="120"/>
        <v>0</v>
      </c>
      <c r="O962" s="331"/>
      <c r="P962" s="61"/>
      <c r="Q962" s="294"/>
      <c r="R962" s="292"/>
      <c r="S962" s="303"/>
    </row>
    <row r="963" spans="1:19" s="36" customFormat="1" ht="14.4">
      <c r="A963" s="36">
        <f t="shared" si="117"/>
        <v>948</v>
      </c>
      <c r="B963" s="526"/>
      <c r="C963" s="36" t="str">
        <f>VLOOKUP('Employee Salary Payroll Tax '!B965,'Employee Salary Payroll Tax '!$D$1:$E$7,2,FALSE)</f>
        <v>NonUnion</v>
      </c>
      <c r="D963" s="61">
        <f t="shared" si="113"/>
        <v>2.98E-2</v>
      </c>
      <c r="E963" s="351">
        <f>'Employee Salary Payroll Tax '!N965</f>
        <v>79610.710000000006</v>
      </c>
      <c r="F963" s="351">
        <f t="shared" si="114"/>
        <v>81983.109158000007</v>
      </c>
      <c r="G963" s="352"/>
      <c r="H963" s="351">
        <f t="shared" si="115"/>
        <v>0</v>
      </c>
      <c r="I963" s="351">
        <f t="shared" si="118"/>
        <v>2372.3991580000002</v>
      </c>
      <c r="J963" s="351">
        <f t="shared" si="116"/>
        <v>0</v>
      </c>
      <c r="K963" s="293">
        <f>SUM('Employee Salary Payroll Tax '!I965:K965)</f>
        <v>6360.1</v>
      </c>
      <c r="L963" s="293">
        <f>'Employee Salary Payroll Tax '!H965</f>
        <v>0</v>
      </c>
      <c r="M963" s="293">
        <f t="shared" si="119"/>
        <v>73250.61</v>
      </c>
      <c r="N963" s="359">
        <f t="shared" si="120"/>
        <v>0</v>
      </c>
      <c r="O963" s="331"/>
      <c r="P963" s="61"/>
      <c r="Q963" s="294"/>
      <c r="R963" s="292"/>
      <c r="S963" s="303"/>
    </row>
    <row r="964" spans="1:19" s="36" customFormat="1" ht="14.4">
      <c r="A964" s="36">
        <f t="shared" si="117"/>
        <v>949</v>
      </c>
      <c r="B964" s="526"/>
      <c r="C964" s="36" t="str">
        <f>VLOOKUP('Employee Salary Payroll Tax '!B966,'Employee Salary Payroll Tax '!$D$1:$E$7,2,FALSE)</f>
        <v>NonUnion</v>
      </c>
      <c r="D964" s="61">
        <f t="shared" si="113"/>
        <v>2.98E-2</v>
      </c>
      <c r="E964" s="351">
        <f>'Employee Salary Payroll Tax '!N966</f>
        <v>73956.479999999996</v>
      </c>
      <c r="F964" s="351">
        <f t="shared" si="114"/>
        <v>76160.383103999993</v>
      </c>
      <c r="G964" s="352"/>
      <c r="H964" s="351">
        <f t="shared" si="115"/>
        <v>0</v>
      </c>
      <c r="I964" s="351">
        <f t="shared" si="118"/>
        <v>2203.9031039999973</v>
      </c>
      <c r="J964" s="351">
        <f t="shared" si="116"/>
        <v>0</v>
      </c>
      <c r="K964" s="293">
        <f>SUM('Employee Salary Payroll Tax '!I966:K966)</f>
        <v>-123.15</v>
      </c>
      <c r="L964" s="293">
        <f>'Employee Salary Payroll Tax '!H966</f>
        <v>0</v>
      </c>
      <c r="M964" s="293">
        <f t="shared" si="119"/>
        <v>74079.62999999999</v>
      </c>
      <c r="N964" s="359">
        <f t="shared" si="120"/>
        <v>0</v>
      </c>
      <c r="O964" s="331"/>
      <c r="P964" s="61"/>
      <c r="Q964" s="294"/>
      <c r="R964" s="292"/>
      <c r="S964" s="303"/>
    </row>
    <row r="965" spans="1:19" s="36" customFormat="1" ht="14.4">
      <c r="A965" s="36">
        <f t="shared" si="117"/>
        <v>950</v>
      </c>
      <c r="B965" s="526"/>
      <c r="C965" s="36" t="str">
        <f>VLOOKUP('Employee Salary Payroll Tax '!B967,'Employee Salary Payroll Tax '!$D$1:$E$7,2,FALSE)</f>
        <v>IBEW</v>
      </c>
      <c r="D965" s="61">
        <f t="shared" si="113"/>
        <v>6.875E-3</v>
      </c>
      <c r="E965" s="351">
        <f>'Employee Salary Payroll Tax '!N967</f>
        <v>90465.15</v>
      </c>
      <c r="F965" s="351">
        <f t="shared" si="114"/>
        <v>91087.097906249997</v>
      </c>
      <c r="G965" s="352"/>
      <c r="H965" s="351">
        <f t="shared" si="115"/>
        <v>0</v>
      </c>
      <c r="I965" s="351">
        <f t="shared" si="118"/>
        <v>621.94790625000314</v>
      </c>
      <c r="J965" s="351">
        <f t="shared" si="116"/>
        <v>0</v>
      </c>
      <c r="K965" s="293">
        <f>SUM('Employee Salary Payroll Tax '!I967:K967)</f>
        <v>20298.07</v>
      </c>
      <c r="L965" s="293">
        <f>'Employee Salary Payroll Tax '!H967</f>
        <v>0</v>
      </c>
      <c r="M965" s="293">
        <f t="shared" si="119"/>
        <v>70167.079999999987</v>
      </c>
      <c r="N965" s="359">
        <f t="shared" si="120"/>
        <v>0</v>
      </c>
      <c r="O965" s="331"/>
      <c r="P965" s="61"/>
      <c r="Q965" s="294"/>
      <c r="R965" s="292"/>
      <c r="S965" s="303"/>
    </row>
    <row r="966" spans="1:19" s="36" customFormat="1" ht="14.4">
      <c r="A966" s="36">
        <f t="shared" si="117"/>
        <v>951</v>
      </c>
      <c r="B966" s="526"/>
      <c r="C966" s="36" t="str">
        <f>VLOOKUP('Employee Salary Payroll Tax '!B968,'Employee Salary Payroll Tax '!$D$1:$E$7,2,FALSE)</f>
        <v>NonUnion</v>
      </c>
      <c r="D966" s="61">
        <f t="shared" si="113"/>
        <v>2.98E-2</v>
      </c>
      <c r="E966" s="351">
        <f>'Employee Salary Payroll Tax '!N968</f>
        <v>50499.56</v>
      </c>
      <c r="F966" s="351">
        <f t="shared" si="114"/>
        <v>52004.446887999999</v>
      </c>
      <c r="G966" s="352"/>
      <c r="H966" s="351">
        <f t="shared" si="115"/>
        <v>0</v>
      </c>
      <c r="I966" s="351">
        <f t="shared" si="118"/>
        <v>1504.8868880000009</v>
      </c>
      <c r="J966" s="351">
        <f t="shared" si="116"/>
        <v>0</v>
      </c>
      <c r="K966" s="293">
        <f>SUM('Employee Salary Payroll Tax '!I968:K968)</f>
        <v>12980.19</v>
      </c>
      <c r="L966" s="293">
        <f>'Employee Salary Payroll Tax '!H968</f>
        <v>0</v>
      </c>
      <c r="M966" s="293">
        <f t="shared" si="119"/>
        <v>37519.369999999995</v>
      </c>
      <c r="N966" s="359">
        <f t="shared" si="120"/>
        <v>0</v>
      </c>
      <c r="O966" s="331"/>
      <c r="P966" s="61"/>
      <c r="Q966" s="294"/>
      <c r="R966" s="292"/>
      <c r="S966" s="303"/>
    </row>
    <row r="967" spans="1:19" s="36" customFormat="1" ht="14.4">
      <c r="A967" s="36">
        <f t="shared" si="117"/>
        <v>952</v>
      </c>
      <c r="B967" s="526"/>
      <c r="C967" s="36" t="str">
        <f>VLOOKUP('Employee Salary Payroll Tax '!B969,'Employee Salary Payroll Tax '!$D$1:$E$7,2,FALSE)</f>
        <v>NonUnion</v>
      </c>
      <c r="D967" s="61">
        <f t="shared" si="113"/>
        <v>2.98E-2</v>
      </c>
      <c r="E967" s="351">
        <f>'Employee Salary Payroll Tax '!N969</f>
        <v>3392</v>
      </c>
      <c r="F967" s="351">
        <f t="shared" si="114"/>
        <v>3493.0816</v>
      </c>
      <c r="G967" s="352"/>
      <c r="H967" s="351">
        <f t="shared" si="115"/>
        <v>3608</v>
      </c>
      <c r="I967" s="351">
        <f t="shared" si="118"/>
        <v>101.08159999999998</v>
      </c>
      <c r="J967" s="351">
        <f t="shared" si="116"/>
        <v>0.60648959999999985</v>
      </c>
      <c r="K967" s="293">
        <f>SUM('Employee Salary Payroll Tax '!I969:K969)</f>
        <v>1424.21</v>
      </c>
      <c r="L967" s="293">
        <f>'Employee Salary Payroll Tax '!H969</f>
        <v>0</v>
      </c>
      <c r="M967" s="293">
        <f t="shared" si="119"/>
        <v>1967.79</v>
      </c>
      <c r="N967" s="359">
        <f t="shared" si="120"/>
        <v>0.25464874792492659</v>
      </c>
      <c r="O967" s="331"/>
      <c r="P967" s="61"/>
      <c r="Q967" s="294"/>
      <c r="R967" s="292"/>
      <c r="S967" s="303"/>
    </row>
    <row r="968" spans="1:19" s="36" customFormat="1" ht="14.4">
      <c r="A968" s="36">
        <f t="shared" si="117"/>
        <v>953</v>
      </c>
      <c r="B968" s="526"/>
      <c r="C968" s="36" t="str">
        <f>VLOOKUP('Employee Salary Payroll Tax '!B970,'Employee Salary Payroll Tax '!$D$1:$E$7,2,FALSE)</f>
        <v>NonUnion</v>
      </c>
      <c r="D968" s="61">
        <f t="shared" si="113"/>
        <v>2.98E-2</v>
      </c>
      <c r="E968" s="351">
        <f>'Employee Salary Payroll Tax '!N970</f>
        <v>97355.08</v>
      </c>
      <c r="F968" s="351">
        <f t="shared" si="114"/>
        <v>100256.26138400001</v>
      </c>
      <c r="G968" s="352"/>
      <c r="H968" s="351">
        <f t="shared" si="115"/>
        <v>0</v>
      </c>
      <c r="I968" s="351">
        <f t="shared" si="118"/>
        <v>2901.1813840000104</v>
      </c>
      <c r="J968" s="351">
        <f t="shared" si="116"/>
        <v>0</v>
      </c>
      <c r="K968" s="293">
        <f>SUM('Employee Salary Payroll Tax '!I970:K970)</f>
        <v>4963</v>
      </c>
      <c r="L968" s="293">
        <f>'Employee Salary Payroll Tax '!H970</f>
        <v>0</v>
      </c>
      <c r="M968" s="293">
        <f t="shared" si="119"/>
        <v>92392.08</v>
      </c>
      <c r="N968" s="359">
        <f t="shared" si="120"/>
        <v>0</v>
      </c>
      <c r="O968" s="331"/>
      <c r="P968" s="61"/>
      <c r="Q968" s="294"/>
      <c r="R968" s="292"/>
      <c r="S968" s="303"/>
    </row>
    <row r="969" spans="1:19" s="36" customFormat="1" ht="14.4">
      <c r="A969" s="36">
        <f t="shared" si="117"/>
        <v>954</v>
      </c>
      <c r="B969" s="526"/>
      <c r="C969" s="36" t="str">
        <f>VLOOKUP('Employee Salary Payroll Tax '!B971,'Employee Salary Payroll Tax '!$D$1:$E$7,2,FALSE)</f>
        <v>IBEW</v>
      </c>
      <c r="D969" s="61">
        <f t="shared" si="113"/>
        <v>6.875E-3</v>
      </c>
      <c r="E969" s="351">
        <f>'Employee Salary Payroll Tax '!N971</f>
        <v>122728.34</v>
      </c>
      <c r="F969" s="351">
        <f t="shared" si="114"/>
        <v>123572.09733749999</v>
      </c>
      <c r="G969" s="352"/>
      <c r="H969" s="351">
        <f t="shared" si="115"/>
        <v>0</v>
      </c>
      <c r="I969" s="351">
        <f t="shared" si="118"/>
        <v>843.75733749999199</v>
      </c>
      <c r="J969" s="351">
        <f t="shared" si="116"/>
        <v>0</v>
      </c>
      <c r="K969" s="293">
        <f>SUM('Employee Salary Payroll Tax '!I971:K971)</f>
        <v>122661.35</v>
      </c>
      <c r="L969" s="293">
        <f>'Employee Salary Payroll Tax '!H971</f>
        <v>0</v>
      </c>
      <c r="M969" s="293">
        <f t="shared" si="119"/>
        <v>66.989999999990687</v>
      </c>
      <c r="N969" s="359">
        <f t="shared" si="120"/>
        <v>0</v>
      </c>
      <c r="O969" s="331"/>
      <c r="P969" s="61"/>
      <c r="Q969" s="294"/>
      <c r="R969" s="292"/>
      <c r="S969" s="303"/>
    </row>
    <row r="970" spans="1:19" s="36" customFormat="1" ht="14.4">
      <c r="A970" s="36">
        <f t="shared" si="117"/>
        <v>955</v>
      </c>
      <c r="B970" s="526"/>
      <c r="C970" s="36" t="str">
        <f>VLOOKUP('Employee Salary Payroll Tax '!B972,'Employee Salary Payroll Tax '!$D$1:$E$7,2,FALSE)</f>
        <v>NonUnion</v>
      </c>
      <c r="D970" s="61">
        <f t="shared" si="113"/>
        <v>2.98E-2</v>
      </c>
      <c r="E970" s="351">
        <f>'Employee Salary Payroll Tax '!N972</f>
        <v>118947.84</v>
      </c>
      <c r="F970" s="351">
        <f t="shared" si="114"/>
        <v>122492.485632</v>
      </c>
      <c r="G970" s="352"/>
      <c r="H970" s="351">
        <f t="shared" si="115"/>
        <v>0</v>
      </c>
      <c r="I970" s="351">
        <f t="shared" si="118"/>
        <v>3544.6456319999998</v>
      </c>
      <c r="J970" s="351">
        <f t="shared" si="116"/>
        <v>0</v>
      </c>
      <c r="K970" s="293">
        <f>SUM('Employee Salary Payroll Tax '!I972:K972)</f>
        <v>118947.84</v>
      </c>
      <c r="L970" s="293">
        <f>'Employee Salary Payroll Tax '!H972</f>
        <v>0</v>
      </c>
      <c r="M970" s="293">
        <f t="shared" si="119"/>
        <v>0</v>
      </c>
      <c r="N970" s="359">
        <f t="shared" si="120"/>
        <v>0</v>
      </c>
      <c r="O970" s="331"/>
      <c r="P970" s="61"/>
      <c r="Q970" s="294"/>
      <c r="R970" s="292"/>
      <c r="S970" s="303"/>
    </row>
    <row r="971" spans="1:19" s="36" customFormat="1" ht="14.4">
      <c r="A971" s="36">
        <f t="shared" si="117"/>
        <v>956</v>
      </c>
      <c r="B971" s="526"/>
      <c r="C971" s="36" t="str">
        <f>VLOOKUP('Employee Salary Payroll Tax '!B973,'Employee Salary Payroll Tax '!$D$1:$E$7,2,FALSE)</f>
        <v>IBEW</v>
      </c>
      <c r="D971" s="61">
        <f t="shared" si="113"/>
        <v>6.875E-3</v>
      </c>
      <c r="E971" s="351">
        <f>'Employee Salary Payroll Tax '!N973</f>
        <v>5642.85</v>
      </c>
      <c r="F971" s="351">
        <f t="shared" si="114"/>
        <v>5681.6445937500002</v>
      </c>
      <c r="G971" s="352"/>
      <c r="H971" s="351">
        <f t="shared" si="115"/>
        <v>1357.1499999999996</v>
      </c>
      <c r="I971" s="351">
        <f t="shared" si="118"/>
        <v>38.794593749999876</v>
      </c>
      <c r="J971" s="351">
        <f t="shared" si="116"/>
        <v>0.23276756249999928</v>
      </c>
      <c r="K971" s="293">
        <f>SUM('Employee Salary Payroll Tax '!I973:K973)</f>
        <v>5642.85</v>
      </c>
      <c r="L971" s="293">
        <f>'Employee Salary Payroll Tax '!H973</f>
        <v>0</v>
      </c>
      <c r="M971" s="293">
        <f t="shared" si="119"/>
        <v>0</v>
      </c>
      <c r="N971" s="359">
        <f t="shared" si="120"/>
        <v>0.23276756245874927</v>
      </c>
      <c r="O971" s="331"/>
      <c r="P971" s="61"/>
      <c r="Q971" s="294"/>
      <c r="R971" s="292"/>
      <c r="S971" s="303"/>
    </row>
    <row r="972" spans="1:19" s="36" customFormat="1" ht="14.4">
      <c r="A972" s="36">
        <f t="shared" si="117"/>
        <v>957</v>
      </c>
      <c r="B972" s="526"/>
      <c r="C972" s="36" t="str">
        <f>VLOOKUP('Employee Salary Payroll Tax '!B974,'Employee Salary Payroll Tax '!$D$1:$E$7,2,FALSE)</f>
        <v>IBEW</v>
      </c>
      <c r="D972" s="61">
        <f t="shared" si="113"/>
        <v>6.875E-3</v>
      </c>
      <c r="E972" s="351">
        <f>'Employee Salary Payroll Tax '!N974</f>
        <v>51487.22</v>
      </c>
      <c r="F972" s="351">
        <f t="shared" si="114"/>
        <v>51841.194637499997</v>
      </c>
      <c r="G972" s="352"/>
      <c r="H972" s="351">
        <f t="shared" si="115"/>
        <v>0</v>
      </c>
      <c r="I972" s="351">
        <f t="shared" si="118"/>
        <v>353.97463749999588</v>
      </c>
      <c r="J972" s="351">
        <f t="shared" si="116"/>
        <v>0</v>
      </c>
      <c r="K972" s="293">
        <f>SUM('Employee Salary Payroll Tax '!I974:K974)</f>
        <v>51487.22</v>
      </c>
      <c r="L972" s="293">
        <f>'Employee Salary Payroll Tax '!H974</f>
        <v>0</v>
      </c>
      <c r="M972" s="293">
        <f t="shared" si="119"/>
        <v>0</v>
      </c>
      <c r="N972" s="359">
        <f t="shared" si="120"/>
        <v>0</v>
      </c>
      <c r="O972" s="331"/>
      <c r="P972" s="61"/>
      <c r="Q972" s="294"/>
      <c r="R972" s="292"/>
      <c r="S972" s="303"/>
    </row>
    <row r="973" spans="1:19" s="36" customFormat="1" ht="14.4">
      <c r="A973" s="36">
        <f t="shared" si="117"/>
        <v>958</v>
      </c>
      <c r="B973" s="526"/>
      <c r="C973" s="36" t="str">
        <f>VLOOKUP('Employee Salary Payroll Tax '!B975,'Employee Salary Payroll Tax '!$D$1:$E$7,2,FALSE)</f>
        <v>NonUnion</v>
      </c>
      <c r="D973" s="61">
        <f t="shared" si="113"/>
        <v>2.98E-2</v>
      </c>
      <c r="E973" s="351">
        <f>'Employee Salary Payroll Tax '!N975</f>
        <v>59692.13</v>
      </c>
      <c r="F973" s="351">
        <f t="shared" si="114"/>
        <v>61470.955474000002</v>
      </c>
      <c r="G973" s="352"/>
      <c r="H973" s="351">
        <f t="shared" si="115"/>
        <v>0</v>
      </c>
      <c r="I973" s="351">
        <f t="shared" si="118"/>
        <v>1778.8254740000048</v>
      </c>
      <c r="J973" s="351">
        <f t="shared" si="116"/>
        <v>0</v>
      </c>
      <c r="K973" s="293">
        <f>SUM('Employee Salary Payroll Tax '!I975:K975)</f>
        <v>-104.21000000000001</v>
      </c>
      <c r="L973" s="293">
        <f>'Employee Salary Payroll Tax '!H975</f>
        <v>0</v>
      </c>
      <c r="M973" s="293">
        <f t="shared" si="119"/>
        <v>59796.34</v>
      </c>
      <c r="N973" s="359">
        <f t="shared" si="120"/>
        <v>0</v>
      </c>
      <c r="O973" s="331"/>
      <c r="P973" s="61"/>
      <c r="Q973" s="294"/>
      <c r="R973" s="292"/>
      <c r="S973" s="303"/>
    </row>
    <row r="974" spans="1:19" s="36" customFormat="1" ht="14.4">
      <c r="A974" s="36">
        <f t="shared" si="117"/>
        <v>959</v>
      </c>
      <c r="B974" s="526"/>
      <c r="C974" s="36" t="str">
        <f>VLOOKUP('Employee Salary Payroll Tax '!B976,'Employee Salary Payroll Tax '!$D$1:$E$7,2,FALSE)</f>
        <v>IBEW</v>
      </c>
      <c r="D974" s="61">
        <f t="shared" si="113"/>
        <v>6.875E-3</v>
      </c>
      <c r="E974" s="351">
        <f>'Employee Salary Payroll Tax '!N976</f>
        <v>33472.58</v>
      </c>
      <c r="F974" s="351">
        <f t="shared" si="114"/>
        <v>33702.703987499997</v>
      </c>
      <c r="G974" s="352"/>
      <c r="H974" s="351">
        <f t="shared" si="115"/>
        <v>0</v>
      </c>
      <c r="I974" s="351">
        <f t="shared" si="118"/>
        <v>230.12398749999556</v>
      </c>
      <c r="J974" s="351">
        <f t="shared" si="116"/>
        <v>0</v>
      </c>
      <c r="K974" s="293">
        <f>SUM('Employee Salary Payroll Tax '!I976:K976)</f>
        <v>33472.58</v>
      </c>
      <c r="L974" s="293">
        <f>'Employee Salary Payroll Tax '!H976</f>
        <v>0</v>
      </c>
      <c r="M974" s="293">
        <f t="shared" si="119"/>
        <v>0</v>
      </c>
      <c r="N974" s="359">
        <f t="shared" si="120"/>
        <v>0</v>
      </c>
      <c r="O974" s="331"/>
      <c r="P974" s="61"/>
      <c r="Q974" s="294"/>
      <c r="R974" s="292"/>
      <c r="S974" s="303"/>
    </row>
    <row r="975" spans="1:19" s="36" customFormat="1" ht="14.4">
      <c r="A975" s="36">
        <f t="shared" si="117"/>
        <v>960</v>
      </c>
      <c r="B975" s="526"/>
      <c r="C975" s="36" t="str">
        <f>VLOOKUP('Employee Salary Payroll Tax '!B977,'Employee Salary Payroll Tax '!$D$1:$E$7,2,FALSE)</f>
        <v>NonUnion</v>
      </c>
      <c r="D975" s="61">
        <f t="shared" si="113"/>
        <v>2.98E-2</v>
      </c>
      <c r="E975" s="351">
        <f>'Employee Salary Payroll Tax '!N977</f>
        <v>29331.34</v>
      </c>
      <c r="F975" s="351">
        <f t="shared" si="114"/>
        <v>30205.413932000003</v>
      </c>
      <c r="G975" s="352"/>
      <c r="H975" s="351">
        <f t="shared" si="115"/>
        <v>0</v>
      </c>
      <c r="I975" s="351">
        <f t="shared" si="118"/>
        <v>874.07393200000297</v>
      </c>
      <c r="J975" s="351">
        <f t="shared" si="116"/>
        <v>0</v>
      </c>
      <c r="K975" s="293">
        <f>SUM('Employee Salary Payroll Tax '!I977:K977)</f>
        <v>29331.34</v>
      </c>
      <c r="L975" s="293">
        <f>'Employee Salary Payroll Tax '!H977</f>
        <v>0</v>
      </c>
      <c r="M975" s="293">
        <f t="shared" si="119"/>
        <v>0</v>
      </c>
      <c r="N975" s="359">
        <f t="shared" si="120"/>
        <v>0</v>
      </c>
      <c r="O975" s="331"/>
      <c r="P975" s="61"/>
      <c r="Q975" s="294"/>
      <c r="R975" s="292"/>
      <c r="S975" s="303"/>
    </row>
    <row r="976" spans="1:19" s="36" customFormat="1" ht="14.4">
      <c r="A976" s="36">
        <f t="shared" si="117"/>
        <v>961</v>
      </c>
      <c r="B976" s="526"/>
      <c r="C976" s="36" t="str">
        <f>VLOOKUP('Employee Salary Payroll Tax '!B978,'Employee Salary Payroll Tax '!$D$1:$E$7,2,FALSE)</f>
        <v>NonUnion</v>
      </c>
      <c r="D976" s="61">
        <f t="shared" ref="D976:D1039" si="121">VLOOKUP(C976,C$9:D$12,2)</f>
        <v>2.98E-2</v>
      </c>
      <c r="E976" s="351">
        <f>'Employee Salary Payroll Tax '!N978</f>
        <v>119927.63</v>
      </c>
      <c r="F976" s="351">
        <f t="shared" ref="F976:F1039" si="122">E976*(1+D976)</f>
        <v>123501.47337400001</v>
      </c>
      <c r="G976" s="352"/>
      <c r="H976" s="351">
        <f t="shared" ref="H976:H1039" si="123">IF(E976&gt;$H$12,0,$H$12-E976)</f>
        <v>0</v>
      </c>
      <c r="I976" s="351">
        <f t="shared" si="118"/>
        <v>3573.8433740000037</v>
      </c>
      <c r="J976" s="351">
        <f t="shared" ref="J976:J1039" si="124">IF(H976&gt;I976,I976*$J$12,H976*$J$12)</f>
        <v>0</v>
      </c>
      <c r="K976" s="293">
        <f>SUM('Employee Salary Payroll Tax '!I978:K978)</f>
        <v>119927.63</v>
      </c>
      <c r="L976" s="293">
        <f>'Employee Salary Payroll Tax '!H978</f>
        <v>0</v>
      </c>
      <c r="M976" s="293">
        <f t="shared" si="119"/>
        <v>0</v>
      </c>
      <c r="N976" s="359">
        <f t="shared" si="120"/>
        <v>0</v>
      </c>
      <c r="O976" s="331"/>
      <c r="P976" s="61"/>
      <c r="Q976" s="294"/>
      <c r="R976" s="292"/>
      <c r="S976" s="303"/>
    </row>
    <row r="977" spans="1:19" s="36" customFormat="1" ht="14.4">
      <c r="A977" s="36">
        <f t="shared" ref="A977:A1040" si="125">+A976+1</f>
        <v>962</v>
      </c>
      <c r="B977" s="526"/>
      <c r="C977" s="36" t="str">
        <f>VLOOKUP('Employee Salary Payroll Tax '!B979,'Employee Salary Payroll Tax '!$D$1:$E$7,2,FALSE)</f>
        <v>NonUnion</v>
      </c>
      <c r="D977" s="61">
        <f t="shared" si="121"/>
        <v>2.98E-2</v>
      </c>
      <c r="E977" s="351">
        <f>'Employee Salary Payroll Tax '!N979</f>
        <v>28899.32</v>
      </c>
      <c r="F977" s="351">
        <f t="shared" si="122"/>
        <v>29760.519736000002</v>
      </c>
      <c r="G977" s="352"/>
      <c r="H977" s="351">
        <f t="shared" si="123"/>
        <v>0</v>
      </c>
      <c r="I977" s="351">
        <f t="shared" ref="I977:I1040" si="126">F977-E977</f>
        <v>861.1997360000023</v>
      </c>
      <c r="J977" s="351">
        <f t="shared" si="124"/>
        <v>0</v>
      </c>
      <c r="K977" s="293">
        <f>SUM('Employee Salary Payroll Tax '!I979:K979)</f>
        <v>28899.32</v>
      </c>
      <c r="L977" s="293">
        <f>'Employee Salary Payroll Tax '!H979</f>
        <v>0</v>
      </c>
      <c r="M977" s="293">
        <f t="shared" ref="M977:M1040" si="127">E977-K977-L977</f>
        <v>0</v>
      </c>
      <c r="N977" s="359">
        <f t="shared" ref="N977:N1040" si="128">J977*K977/(SUM(K977:M977)+0.000001)</f>
        <v>0</v>
      </c>
      <c r="O977" s="331"/>
      <c r="P977" s="61"/>
      <c r="Q977" s="294"/>
      <c r="R977" s="292"/>
      <c r="S977" s="303"/>
    </row>
    <row r="978" spans="1:19" s="36" customFormat="1" ht="14.4">
      <c r="A978" s="36">
        <f t="shared" si="125"/>
        <v>963</v>
      </c>
      <c r="B978" s="526"/>
      <c r="C978" s="36" t="str">
        <f>VLOOKUP('Employee Salary Payroll Tax '!B980,'Employee Salary Payroll Tax '!$D$1:$E$7,2,FALSE)</f>
        <v>NonUnion</v>
      </c>
      <c r="D978" s="61">
        <f t="shared" si="121"/>
        <v>2.98E-2</v>
      </c>
      <c r="E978" s="351">
        <f>'Employee Salary Payroll Tax '!N980</f>
        <v>38953.43</v>
      </c>
      <c r="F978" s="351">
        <f t="shared" si="122"/>
        <v>40114.242214000005</v>
      </c>
      <c r="G978" s="352"/>
      <c r="H978" s="351">
        <f t="shared" si="123"/>
        <v>0</v>
      </c>
      <c r="I978" s="351">
        <f t="shared" si="126"/>
        <v>1160.812214000005</v>
      </c>
      <c r="J978" s="351">
        <f t="shared" si="124"/>
        <v>0</v>
      </c>
      <c r="K978" s="293">
        <f>SUM('Employee Salary Payroll Tax '!I980:K980)</f>
        <v>1114.24</v>
      </c>
      <c r="L978" s="293">
        <f>'Employee Salary Payroll Tax '!H980</f>
        <v>0</v>
      </c>
      <c r="M978" s="293">
        <f t="shared" si="127"/>
        <v>37839.19</v>
      </c>
      <c r="N978" s="359">
        <f t="shared" si="128"/>
        <v>0</v>
      </c>
      <c r="O978" s="331"/>
      <c r="P978" s="61"/>
      <c r="Q978" s="294"/>
      <c r="R978" s="292"/>
      <c r="S978" s="303"/>
    </row>
    <row r="979" spans="1:19" s="36" customFormat="1" ht="14.4">
      <c r="A979" s="36">
        <f t="shared" si="125"/>
        <v>964</v>
      </c>
      <c r="B979" s="526"/>
      <c r="C979" s="36" t="str">
        <f>VLOOKUP('Employee Salary Payroll Tax '!B981,'Employee Salary Payroll Tax '!$D$1:$E$7,2,FALSE)</f>
        <v>NonUnion</v>
      </c>
      <c r="D979" s="61">
        <f t="shared" si="121"/>
        <v>2.98E-2</v>
      </c>
      <c r="E979" s="351">
        <f>'Employee Salary Payroll Tax '!N981</f>
        <v>66261.39</v>
      </c>
      <c r="F979" s="351">
        <f t="shared" si="122"/>
        <v>68235.979422000004</v>
      </c>
      <c r="G979" s="352"/>
      <c r="H979" s="351">
        <f t="shared" si="123"/>
        <v>0</v>
      </c>
      <c r="I979" s="351">
        <f t="shared" si="126"/>
        <v>1974.5894220000046</v>
      </c>
      <c r="J979" s="351">
        <f t="shared" si="124"/>
        <v>0</v>
      </c>
      <c r="K979" s="293">
        <f>SUM('Employee Salary Payroll Tax '!I981:K981)</f>
        <v>64156.37</v>
      </c>
      <c r="L979" s="293">
        <f>'Employee Salary Payroll Tax '!H981</f>
        <v>0</v>
      </c>
      <c r="M979" s="293">
        <f t="shared" si="127"/>
        <v>2105.0199999999968</v>
      </c>
      <c r="N979" s="359">
        <f t="shared" si="128"/>
        <v>0</v>
      </c>
      <c r="O979" s="331"/>
      <c r="P979" s="61"/>
      <c r="Q979" s="294"/>
      <c r="R979" s="292"/>
      <c r="S979" s="303"/>
    </row>
    <row r="980" spans="1:19" s="36" customFormat="1" ht="14.4">
      <c r="A980" s="36">
        <f t="shared" si="125"/>
        <v>965</v>
      </c>
      <c r="B980" s="526"/>
      <c r="C980" s="36" t="str">
        <f>VLOOKUP('Employee Salary Payroll Tax '!B982,'Employee Salary Payroll Tax '!$D$1:$E$7,2,FALSE)</f>
        <v>NonUnion</v>
      </c>
      <c r="D980" s="61">
        <f t="shared" si="121"/>
        <v>2.98E-2</v>
      </c>
      <c r="E980" s="351">
        <f>'Employee Salary Payroll Tax '!N982</f>
        <v>121119.98</v>
      </c>
      <c r="F980" s="351">
        <f t="shared" si="122"/>
        <v>124729.355404</v>
      </c>
      <c r="G980" s="352"/>
      <c r="H980" s="351">
        <f t="shared" si="123"/>
        <v>0</v>
      </c>
      <c r="I980" s="351">
        <f t="shared" si="126"/>
        <v>3609.3754040000058</v>
      </c>
      <c r="J980" s="351">
        <f t="shared" si="124"/>
        <v>0</v>
      </c>
      <c r="K980" s="293">
        <f>SUM('Employee Salary Payroll Tax '!I982:K982)</f>
        <v>114623.98</v>
      </c>
      <c r="L980" s="293">
        <f>'Employee Salary Payroll Tax '!H982</f>
        <v>0</v>
      </c>
      <c r="M980" s="293">
        <f t="shared" si="127"/>
        <v>6496</v>
      </c>
      <c r="N980" s="359">
        <f t="shared" si="128"/>
        <v>0</v>
      </c>
      <c r="O980" s="331"/>
      <c r="P980" s="61"/>
      <c r="Q980" s="294"/>
      <c r="R980" s="292"/>
      <c r="S980" s="303"/>
    </row>
    <row r="981" spans="1:19" s="36" customFormat="1" ht="14.4">
      <c r="A981" s="36">
        <f t="shared" si="125"/>
        <v>966</v>
      </c>
      <c r="B981" s="526"/>
      <c r="C981" s="36" t="str">
        <f>VLOOKUP('Employee Salary Payroll Tax '!B983,'Employee Salary Payroll Tax '!$D$1:$E$7,2,FALSE)</f>
        <v>NonUnion</v>
      </c>
      <c r="D981" s="61">
        <f t="shared" si="121"/>
        <v>2.98E-2</v>
      </c>
      <c r="E981" s="351">
        <f>'Employee Salary Payroll Tax '!N983</f>
        <v>48350.37</v>
      </c>
      <c r="F981" s="351">
        <f t="shared" si="122"/>
        <v>49791.211026000004</v>
      </c>
      <c r="G981" s="352"/>
      <c r="H981" s="351">
        <f t="shared" si="123"/>
        <v>0</v>
      </c>
      <c r="I981" s="351">
        <f t="shared" si="126"/>
        <v>1440.8410260000019</v>
      </c>
      <c r="J981" s="351">
        <f t="shared" si="124"/>
        <v>0</v>
      </c>
      <c r="K981" s="293">
        <f>SUM('Employee Salary Payroll Tax '!I983:K983)</f>
        <v>-0.14000000000000001</v>
      </c>
      <c r="L981" s="293">
        <f>'Employee Salary Payroll Tax '!H983</f>
        <v>0</v>
      </c>
      <c r="M981" s="293">
        <f t="shared" si="127"/>
        <v>48350.51</v>
      </c>
      <c r="N981" s="359">
        <f t="shared" si="128"/>
        <v>0</v>
      </c>
      <c r="O981" s="331"/>
      <c r="P981" s="61"/>
      <c r="Q981" s="294"/>
      <c r="R981" s="292"/>
      <c r="S981" s="303"/>
    </row>
    <row r="982" spans="1:19" s="36" customFormat="1" ht="14.4">
      <c r="A982" s="36">
        <f t="shared" si="125"/>
        <v>967</v>
      </c>
      <c r="B982" s="526"/>
      <c r="C982" s="36" t="str">
        <f>VLOOKUP('Employee Salary Payroll Tax '!B984,'Employee Salary Payroll Tax '!$D$1:$E$7,2,FALSE)</f>
        <v>NonUnion</v>
      </c>
      <c r="D982" s="61">
        <f t="shared" si="121"/>
        <v>2.98E-2</v>
      </c>
      <c r="E982" s="351">
        <f>'Employee Salary Payroll Tax '!N984</f>
        <v>72834.69</v>
      </c>
      <c r="F982" s="351">
        <f t="shared" si="122"/>
        <v>75005.163762000011</v>
      </c>
      <c r="G982" s="352"/>
      <c r="H982" s="351">
        <f t="shared" si="123"/>
        <v>0</v>
      </c>
      <c r="I982" s="351">
        <f t="shared" si="126"/>
        <v>2170.4737620000087</v>
      </c>
      <c r="J982" s="351">
        <f t="shared" si="124"/>
        <v>0</v>
      </c>
      <c r="K982" s="293">
        <f>SUM('Employee Salary Payroll Tax '!I984:K984)</f>
        <v>72834.69</v>
      </c>
      <c r="L982" s="293">
        <f>'Employee Salary Payroll Tax '!H984</f>
        <v>0</v>
      </c>
      <c r="M982" s="293">
        <f t="shared" si="127"/>
        <v>0</v>
      </c>
      <c r="N982" s="359">
        <f t="shared" si="128"/>
        <v>0</v>
      </c>
      <c r="O982" s="331"/>
      <c r="P982" s="61"/>
      <c r="Q982" s="294"/>
      <c r="R982" s="292"/>
      <c r="S982" s="303"/>
    </row>
    <row r="983" spans="1:19" s="36" customFormat="1" ht="14.4">
      <c r="A983" s="36">
        <f t="shared" si="125"/>
        <v>968</v>
      </c>
      <c r="B983" s="526"/>
      <c r="C983" s="36" t="str">
        <f>VLOOKUP('Employee Salary Payroll Tax '!B985,'Employee Salary Payroll Tax '!$D$1:$E$7,2,FALSE)</f>
        <v>NonUnion</v>
      </c>
      <c r="D983" s="61">
        <f t="shared" si="121"/>
        <v>2.98E-2</v>
      </c>
      <c r="E983" s="351">
        <f>'Employee Salary Payroll Tax '!N985</f>
        <v>62184.87</v>
      </c>
      <c r="F983" s="351">
        <f t="shared" si="122"/>
        <v>64037.979126000006</v>
      </c>
      <c r="G983" s="352"/>
      <c r="H983" s="351">
        <f t="shared" si="123"/>
        <v>0</v>
      </c>
      <c r="I983" s="351">
        <f t="shared" si="126"/>
        <v>1853.109126000003</v>
      </c>
      <c r="J983" s="351">
        <f t="shared" si="124"/>
        <v>0</v>
      </c>
      <c r="K983" s="293">
        <f>SUM('Employee Salary Payroll Tax '!I985:K985)</f>
        <v>38221.11</v>
      </c>
      <c r="L983" s="293">
        <f>'Employee Salary Payroll Tax '!H985</f>
        <v>0</v>
      </c>
      <c r="M983" s="293">
        <f t="shared" si="127"/>
        <v>23963.760000000002</v>
      </c>
      <c r="N983" s="359">
        <f t="shared" si="128"/>
        <v>0</v>
      </c>
      <c r="O983" s="331"/>
      <c r="P983" s="61"/>
      <c r="Q983" s="294"/>
      <c r="R983" s="292"/>
      <c r="S983" s="303"/>
    </row>
    <row r="984" spans="1:19" s="36" customFormat="1" ht="14.4">
      <c r="A984" s="36">
        <f t="shared" si="125"/>
        <v>969</v>
      </c>
      <c r="B984" s="526"/>
      <c r="C984" s="36" t="str">
        <f>VLOOKUP('Employee Salary Payroll Tax '!B986,'Employee Salary Payroll Tax '!$D$1:$E$7,2,FALSE)</f>
        <v>NonUnion</v>
      </c>
      <c r="D984" s="61">
        <f t="shared" si="121"/>
        <v>2.98E-2</v>
      </c>
      <c r="E984" s="351">
        <f>'Employee Salary Payroll Tax '!N986</f>
        <v>13284.38</v>
      </c>
      <c r="F984" s="351">
        <f t="shared" si="122"/>
        <v>13680.254524</v>
      </c>
      <c r="G984" s="352"/>
      <c r="H984" s="351">
        <f t="shared" si="123"/>
        <v>0</v>
      </c>
      <c r="I984" s="351">
        <f t="shared" si="126"/>
        <v>395.87452400000075</v>
      </c>
      <c r="J984" s="351">
        <f t="shared" si="124"/>
        <v>0</v>
      </c>
      <c r="K984" s="293">
        <f>SUM('Employee Salary Payroll Tax '!I986:K986)</f>
        <v>4190.6499999999996</v>
      </c>
      <c r="L984" s="293">
        <f>'Employee Salary Payroll Tax '!H986</f>
        <v>0</v>
      </c>
      <c r="M984" s="293">
        <f t="shared" si="127"/>
        <v>9093.73</v>
      </c>
      <c r="N984" s="359">
        <f t="shared" si="128"/>
        <v>0</v>
      </c>
      <c r="O984" s="331"/>
      <c r="P984" s="61"/>
      <c r="Q984" s="294"/>
      <c r="R984" s="292"/>
      <c r="S984" s="303"/>
    </row>
    <row r="985" spans="1:19" s="36" customFormat="1" ht="14.4">
      <c r="A985" s="36">
        <f t="shared" si="125"/>
        <v>970</v>
      </c>
      <c r="B985" s="526"/>
      <c r="C985" s="36" t="str">
        <f>VLOOKUP('Employee Salary Payroll Tax '!B987,'Employee Salary Payroll Tax '!$D$1:$E$7,2,FALSE)</f>
        <v>UA</v>
      </c>
      <c r="D985" s="61">
        <f t="shared" si="121"/>
        <v>0.03</v>
      </c>
      <c r="E985" s="351">
        <f>'Employee Salary Payroll Tax '!N987</f>
        <v>85418.51</v>
      </c>
      <c r="F985" s="351">
        <f t="shared" si="122"/>
        <v>87981.065300000002</v>
      </c>
      <c r="G985" s="352"/>
      <c r="H985" s="351">
        <f t="shared" si="123"/>
        <v>0</v>
      </c>
      <c r="I985" s="351">
        <f t="shared" si="126"/>
        <v>2562.5553000000073</v>
      </c>
      <c r="J985" s="351">
        <f t="shared" si="124"/>
        <v>0</v>
      </c>
      <c r="K985" s="293">
        <f>SUM('Employee Salary Payroll Tax '!I987:K987)</f>
        <v>28478.49</v>
      </c>
      <c r="L985" s="293">
        <f>'Employee Salary Payroll Tax '!H987</f>
        <v>0</v>
      </c>
      <c r="M985" s="293">
        <f t="shared" si="127"/>
        <v>56940.01999999999</v>
      </c>
      <c r="N985" s="359">
        <f t="shared" si="128"/>
        <v>0</v>
      </c>
      <c r="O985" s="331"/>
      <c r="P985" s="61"/>
      <c r="Q985" s="294"/>
      <c r="R985" s="292"/>
      <c r="S985" s="303"/>
    </row>
    <row r="986" spans="1:19" s="36" customFormat="1" ht="14.4">
      <c r="A986" s="36">
        <f t="shared" si="125"/>
        <v>971</v>
      </c>
      <c r="B986" s="526"/>
      <c r="C986" s="36" t="str">
        <f>VLOOKUP('Employee Salary Payroll Tax '!B988,'Employee Salary Payroll Tax '!$D$1:$E$7,2,FALSE)</f>
        <v>NonUnion</v>
      </c>
      <c r="D986" s="61">
        <f t="shared" si="121"/>
        <v>2.98E-2</v>
      </c>
      <c r="E986" s="351">
        <f>'Employee Salary Payroll Tax '!N988</f>
        <v>61173.65</v>
      </c>
      <c r="F986" s="351">
        <f t="shared" si="122"/>
        <v>62996.624770000002</v>
      </c>
      <c r="G986" s="352"/>
      <c r="H986" s="351">
        <f t="shared" si="123"/>
        <v>0</v>
      </c>
      <c r="I986" s="351">
        <f t="shared" si="126"/>
        <v>1822.9747700000007</v>
      </c>
      <c r="J986" s="351">
        <f t="shared" si="124"/>
        <v>0</v>
      </c>
      <c r="K986" s="293">
        <f>SUM('Employee Salary Payroll Tax '!I988:K988)</f>
        <v>4775.4199999999992</v>
      </c>
      <c r="L986" s="293">
        <f>'Employee Salary Payroll Tax '!H988</f>
        <v>0</v>
      </c>
      <c r="M986" s="293">
        <f t="shared" si="127"/>
        <v>56398.23</v>
      </c>
      <c r="N986" s="359">
        <f t="shared" si="128"/>
        <v>0</v>
      </c>
      <c r="O986" s="331"/>
      <c r="P986" s="61"/>
      <c r="Q986" s="294"/>
      <c r="R986" s="292"/>
      <c r="S986" s="303"/>
    </row>
    <row r="987" spans="1:19" s="36" customFormat="1" ht="14.4">
      <c r="A987" s="36">
        <f t="shared" si="125"/>
        <v>972</v>
      </c>
      <c r="B987" s="526"/>
      <c r="C987" s="36" t="str">
        <f>VLOOKUP('Employee Salary Payroll Tax '!B989,'Employee Salary Payroll Tax '!$D$1:$E$7,2,FALSE)</f>
        <v>IBEW</v>
      </c>
      <c r="D987" s="61">
        <f t="shared" si="121"/>
        <v>6.875E-3</v>
      </c>
      <c r="E987" s="351">
        <f>'Employee Salary Payroll Tax '!N989</f>
        <v>134852.23000000001</v>
      </c>
      <c r="F987" s="351">
        <f t="shared" si="122"/>
        <v>135779.33908125001</v>
      </c>
      <c r="G987" s="352"/>
      <c r="H987" s="351">
        <f t="shared" si="123"/>
        <v>0</v>
      </c>
      <c r="I987" s="351">
        <f t="shared" si="126"/>
        <v>927.10908125000424</v>
      </c>
      <c r="J987" s="351">
        <f t="shared" si="124"/>
        <v>0</v>
      </c>
      <c r="K987" s="293">
        <f>SUM('Employee Salary Payroll Tax '!I989:K989)</f>
        <v>134822.60999999999</v>
      </c>
      <c r="L987" s="293">
        <f>'Employee Salary Payroll Tax '!H989</f>
        <v>0</v>
      </c>
      <c r="M987" s="293">
        <f t="shared" si="127"/>
        <v>29.620000000024447</v>
      </c>
      <c r="N987" s="359">
        <f t="shared" si="128"/>
        <v>0</v>
      </c>
      <c r="O987" s="331"/>
      <c r="P987" s="61"/>
      <c r="Q987" s="294"/>
      <c r="R987" s="292"/>
      <c r="S987" s="303"/>
    </row>
    <row r="988" spans="1:19" s="36" customFormat="1" ht="14.4">
      <c r="A988" s="36">
        <f t="shared" si="125"/>
        <v>973</v>
      </c>
      <c r="B988" s="526"/>
      <c r="C988" s="36" t="str">
        <f>VLOOKUP('Employee Salary Payroll Tax '!B990,'Employee Salary Payroll Tax '!$D$1:$E$7,2,FALSE)</f>
        <v>NonUnion</v>
      </c>
      <c r="D988" s="61">
        <f t="shared" si="121"/>
        <v>2.98E-2</v>
      </c>
      <c r="E988" s="351">
        <f>'Employee Salary Payroll Tax '!N990</f>
        <v>85397.1</v>
      </c>
      <c r="F988" s="351">
        <f t="shared" si="122"/>
        <v>87941.933580000012</v>
      </c>
      <c r="G988" s="352"/>
      <c r="H988" s="351">
        <f t="shared" si="123"/>
        <v>0</v>
      </c>
      <c r="I988" s="351">
        <f t="shared" si="126"/>
        <v>2544.8335800000059</v>
      </c>
      <c r="J988" s="351">
        <f t="shared" si="124"/>
        <v>0</v>
      </c>
      <c r="K988" s="293">
        <f>SUM('Employee Salary Payroll Tax '!I990:K990)</f>
        <v>52585.3</v>
      </c>
      <c r="L988" s="293">
        <f>'Employee Salary Payroll Tax '!H990</f>
        <v>0</v>
      </c>
      <c r="M988" s="293">
        <f t="shared" si="127"/>
        <v>32811.800000000003</v>
      </c>
      <c r="N988" s="359">
        <f t="shared" si="128"/>
        <v>0</v>
      </c>
      <c r="O988" s="331"/>
      <c r="P988" s="61"/>
      <c r="Q988" s="294"/>
      <c r="R988" s="292"/>
      <c r="S988" s="303"/>
    </row>
    <row r="989" spans="1:19" s="36" customFormat="1" ht="14.4">
      <c r="A989" s="36">
        <f t="shared" si="125"/>
        <v>974</v>
      </c>
      <c r="B989" s="526"/>
      <c r="C989" s="36" t="str">
        <f>VLOOKUP('Employee Salary Payroll Tax '!B991,'Employee Salary Payroll Tax '!$D$1:$E$7,2,FALSE)</f>
        <v>NonUnion</v>
      </c>
      <c r="D989" s="61">
        <f t="shared" si="121"/>
        <v>2.98E-2</v>
      </c>
      <c r="E989" s="351">
        <f>'Employee Salary Payroll Tax '!N991</f>
        <v>61263.88</v>
      </c>
      <c r="F989" s="351">
        <f t="shared" si="122"/>
        <v>63089.543623999998</v>
      </c>
      <c r="G989" s="352"/>
      <c r="H989" s="351">
        <f t="shared" si="123"/>
        <v>0</v>
      </c>
      <c r="I989" s="351">
        <f t="shared" si="126"/>
        <v>1825.6636240000007</v>
      </c>
      <c r="J989" s="351">
        <f t="shared" si="124"/>
        <v>0</v>
      </c>
      <c r="K989" s="293">
        <f>SUM('Employee Salary Payroll Tax '!I991:K991)</f>
        <v>41426.979999999996</v>
      </c>
      <c r="L989" s="293">
        <f>'Employee Salary Payroll Tax '!H991</f>
        <v>19.649999999999999</v>
      </c>
      <c r="M989" s="293">
        <f t="shared" si="127"/>
        <v>19817.25</v>
      </c>
      <c r="N989" s="359">
        <f t="shared" si="128"/>
        <v>0</v>
      </c>
      <c r="O989" s="331"/>
      <c r="P989" s="61"/>
      <c r="Q989" s="294"/>
      <c r="R989" s="292"/>
      <c r="S989" s="303"/>
    </row>
    <row r="990" spans="1:19" s="36" customFormat="1" ht="14.4">
      <c r="A990" s="36">
        <f t="shared" si="125"/>
        <v>975</v>
      </c>
      <c r="B990" s="526"/>
      <c r="C990" s="36" t="str">
        <f>VLOOKUP('Employee Salary Payroll Tax '!B992,'Employee Salary Payroll Tax '!$D$1:$E$7,2,FALSE)</f>
        <v>NonUnion</v>
      </c>
      <c r="D990" s="61">
        <f t="shared" si="121"/>
        <v>2.98E-2</v>
      </c>
      <c r="E990" s="351">
        <f>'Employee Salary Payroll Tax '!N992</f>
        <v>34456.36</v>
      </c>
      <c r="F990" s="351">
        <f t="shared" si="122"/>
        <v>35483.159528000004</v>
      </c>
      <c r="G990" s="352"/>
      <c r="H990" s="351">
        <f t="shared" si="123"/>
        <v>0</v>
      </c>
      <c r="I990" s="351">
        <f t="shared" si="126"/>
        <v>1026.7995280000032</v>
      </c>
      <c r="J990" s="351">
        <f t="shared" si="124"/>
        <v>0</v>
      </c>
      <c r="K990" s="293">
        <f>SUM('Employee Salary Payroll Tax '!I992:K992)</f>
        <v>-2344.08</v>
      </c>
      <c r="L990" s="293">
        <f>'Employee Salary Payroll Tax '!H992</f>
        <v>0</v>
      </c>
      <c r="M990" s="293">
        <f t="shared" si="127"/>
        <v>36800.44</v>
      </c>
      <c r="N990" s="359">
        <f t="shared" si="128"/>
        <v>0</v>
      </c>
      <c r="O990" s="331"/>
      <c r="P990" s="61"/>
      <c r="Q990" s="294"/>
      <c r="R990" s="292"/>
      <c r="S990" s="303"/>
    </row>
    <row r="991" spans="1:19" s="36" customFormat="1" ht="14.4">
      <c r="A991" s="36">
        <f t="shared" si="125"/>
        <v>976</v>
      </c>
      <c r="B991" s="526"/>
      <c r="C991" s="36" t="str">
        <f>VLOOKUP('Employee Salary Payroll Tax '!B993,'Employee Salary Payroll Tax '!$D$1:$E$7,2,FALSE)</f>
        <v>NonUnion</v>
      </c>
      <c r="D991" s="61">
        <f t="shared" si="121"/>
        <v>2.98E-2</v>
      </c>
      <c r="E991" s="351">
        <f>'Employee Salary Payroll Tax '!N993</f>
        <v>19251.919999999998</v>
      </c>
      <c r="F991" s="351">
        <f t="shared" si="122"/>
        <v>19825.627216000001</v>
      </c>
      <c r="G991" s="352"/>
      <c r="H991" s="351">
        <f t="shared" si="123"/>
        <v>0</v>
      </c>
      <c r="I991" s="351">
        <f t="shared" si="126"/>
        <v>573.70721600000252</v>
      </c>
      <c r="J991" s="351">
        <f t="shared" si="124"/>
        <v>0</v>
      </c>
      <c r="K991" s="293">
        <f>SUM('Employee Salary Payroll Tax '!I993:K993)</f>
        <v>106.78</v>
      </c>
      <c r="L991" s="293">
        <f>'Employee Salary Payroll Tax '!H993</f>
        <v>0</v>
      </c>
      <c r="M991" s="293">
        <f t="shared" si="127"/>
        <v>19145.14</v>
      </c>
      <c r="N991" s="359">
        <f t="shared" si="128"/>
        <v>0</v>
      </c>
      <c r="O991" s="331"/>
      <c r="P991" s="61"/>
      <c r="Q991" s="294"/>
      <c r="R991" s="292"/>
      <c r="S991" s="303"/>
    </row>
    <row r="992" spans="1:19" s="36" customFormat="1" ht="14.4">
      <c r="A992" s="36">
        <f t="shared" si="125"/>
        <v>977</v>
      </c>
      <c r="B992" s="526"/>
      <c r="C992" s="36" t="str">
        <f>VLOOKUP('Employee Salary Payroll Tax '!B994,'Employee Salary Payroll Tax '!$D$1:$E$7,2,FALSE)</f>
        <v>IBEW</v>
      </c>
      <c r="D992" s="61">
        <f t="shared" si="121"/>
        <v>6.875E-3</v>
      </c>
      <c r="E992" s="351">
        <f>'Employee Salary Payroll Tax '!N994</f>
        <v>85396.52</v>
      </c>
      <c r="F992" s="351">
        <f t="shared" si="122"/>
        <v>85983.621075000003</v>
      </c>
      <c r="G992" s="352"/>
      <c r="H992" s="351">
        <f t="shared" si="123"/>
        <v>0</v>
      </c>
      <c r="I992" s="351">
        <f t="shared" si="126"/>
        <v>587.10107499999867</v>
      </c>
      <c r="J992" s="351">
        <f t="shared" si="124"/>
        <v>0</v>
      </c>
      <c r="K992" s="293">
        <f>SUM('Employee Salary Payroll Tax '!I994:K994)</f>
        <v>70756.569999999992</v>
      </c>
      <c r="L992" s="293">
        <f>'Employee Salary Payroll Tax '!H994</f>
        <v>0</v>
      </c>
      <c r="M992" s="293">
        <f t="shared" si="127"/>
        <v>14639.950000000012</v>
      </c>
      <c r="N992" s="359">
        <f t="shared" si="128"/>
        <v>0</v>
      </c>
      <c r="O992" s="331"/>
      <c r="P992" s="61"/>
      <c r="Q992" s="294"/>
      <c r="R992" s="292"/>
      <c r="S992" s="303"/>
    </row>
    <row r="993" spans="1:19" s="36" customFormat="1" ht="14.4">
      <c r="A993" s="36">
        <f t="shared" si="125"/>
        <v>978</v>
      </c>
      <c r="B993" s="526"/>
      <c r="C993" s="36" t="str">
        <f>VLOOKUP('Employee Salary Payroll Tax '!B995,'Employee Salary Payroll Tax '!$D$1:$E$7,2,FALSE)</f>
        <v>NonUnion</v>
      </c>
      <c r="D993" s="61">
        <f t="shared" si="121"/>
        <v>2.98E-2</v>
      </c>
      <c r="E993" s="351">
        <f>'Employee Salary Payroll Tax '!N995</f>
        <v>70119.100000000006</v>
      </c>
      <c r="F993" s="351">
        <f t="shared" si="122"/>
        <v>72208.649180000008</v>
      </c>
      <c r="G993" s="352"/>
      <c r="H993" s="351">
        <f t="shared" si="123"/>
        <v>0</v>
      </c>
      <c r="I993" s="351">
        <f t="shared" si="126"/>
        <v>2089.5491800000018</v>
      </c>
      <c r="J993" s="351">
        <f t="shared" si="124"/>
        <v>0</v>
      </c>
      <c r="K993" s="293">
        <f>SUM('Employee Salary Payroll Tax '!I995:K995)</f>
        <v>11559.83</v>
      </c>
      <c r="L993" s="293">
        <f>'Employee Salary Payroll Tax '!H995</f>
        <v>1631.35</v>
      </c>
      <c r="M993" s="293">
        <f t="shared" si="127"/>
        <v>56927.920000000006</v>
      </c>
      <c r="N993" s="359">
        <f t="shared" si="128"/>
        <v>0</v>
      </c>
      <c r="O993" s="331"/>
      <c r="P993" s="61"/>
      <c r="Q993" s="294"/>
      <c r="R993" s="292"/>
      <c r="S993" s="303"/>
    </row>
    <row r="994" spans="1:19" s="36" customFormat="1" ht="14.4">
      <c r="A994" s="36">
        <f t="shared" si="125"/>
        <v>979</v>
      </c>
      <c r="B994" s="526"/>
      <c r="C994" s="36" t="str">
        <f>VLOOKUP('Employee Salary Payroll Tax '!B996,'Employee Salary Payroll Tax '!$D$1:$E$7,2,FALSE)</f>
        <v>IBEW</v>
      </c>
      <c r="D994" s="61">
        <f t="shared" si="121"/>
        <v>6.875E-3</v>
      </c>
      <c r="E994" s="351">
        <f>'Employee Salary Payroll Tax '!N996</f>
        <v>95908.31</v>
      </c>
      <c r="F994" s="351">
        <f t="shared" si="122"/>
        <v>96567.679631249994</v>
      </c>
      <c r="G994" s="352"/>
      <c r="H994" s="351">
        <f t="shared" si="123"/>
        <v>0</v>
      </c>
      <c r="I994" s="351">
        <f t="shared" si="126"/>
        <v>659.36963124999602</v>
      </c>
      <c r="J994" s="351">
        <f t="shared" si="124"/>
        <v>0</v>
      </c>
      <c r="K994" s="293">
        <f>SUM('Employee Salary Payroll Tax '!I996:K996)</f>
        <v>81171.66</v>
      </c>
      <c r="L994" s="293">
        <f>'Employee Salary Payroll Tax '!H996</f>
        <v>0</v>
      </c>
      <c r="M994" s="293">
        <f t="shared" si="127"/>
        <v>14736.649999999994</v>
      </c>
      <c r="N994" s="359">
        <f t="shared" si="128"/>
        <v>0</v>
      </c>
      <c r="O994" s="331"/>
      <c r="P994" s="61"/>
      <c r="Q994" s="294"/>
      <c r="R994" s="292"/>
      <c r="S994" s="303"/>
    </row>
    <row r="995" spans="1:19" s="36" customFormat="1" ht="14.4">
      <c r="A995" s="36">
        <f t="shared" si="125"/>
        <v>980</v>
      </c>
      <c r="B995" s="526"/>
      <c r="C995" s="36" t="str">
        <f>VLOOKUP('Employee Salary Payroll Tax '!B997,'Employee Salary Payroll Tax '!$D$1:$E$7,2,FALSE)</f>
        <v>NonUnion</v>
      </c>
      <c r="D995" s="61">
        <f t="shared" si="121"/>
        <v>2.98E-2</v>
      </c>
      <c r="E995" s="351">
        <f>'Employee Salary Payroll Tax '!N997</f>
        <v>80930.399999999994</v>
      </c>
      <c r="F995" s="351">
        <f t="shared" si="122"/>
        <v>83342.125919999991</v>
      </c>
      <c r="G995" s="352"/>
      <c r="H995" s="351">
        <f t="shared" si="123"/>
        <v>0</v>
      </c>
      <c r="I995" s="351">
        <f t="shared" si="126"/>
        <v>2411.7259199999971</v>
      </c>
      <c r="J995" s="351">
        <f t="shared" si="124"/>
        <v>0</v>
      </c>
      <c r="K995" s="293">
        <f>SUM('Employee Salary Payroll Tax '!I997:K997)</f>
        <v>16794.53</v>
      </c>
      <c r="L995" s="293">
        <f>'Employee Salary Payroll Tax '!H997</f>
        <v>812.35</v>
      </c>
      <c r="M995" s="293">
        <f t="shared" si="127"/>
        <v>63323.519999999997</v>
      </c>
      <c r="N995" s="359">
        <f t="shared" si="128"/>
        <v>0</v>
      </c>
      <c r="O995" s="331"/>
      <c r="P995" s="61"/>
      <c r="Q995" s="294"/>
      <c r="R995" s="292"/>
      <c r="S995" s="303"/>
    </row>
    <row r="996" spans="1:19" s="36" customFormat="1" ht="14.4">
      <c r="A996" s="36">
        <f t="shared" si="125"/>
        <v>981</v>
      </c>
      <c r="B996" s="526"/>
      <c r="C996" s="36" t="str">
        <f>VLOOKUP('Employee Salary Payroll Tax '!B998,'Employee Salary Payroll Tax '!$D$1:$E$7,2,FALSE)</f>
        <v>NonUnion</v>
      </c>
      <c r="D996" s="61">
        <f t="shared" si="121"/>
        <v>2.98E-2</v>
      </c>
      <c r="E996" s="351">
        <f>'Employee Salary Payroll Tax '!N998</f>
        <v>126110.66</v>
      </c>
      <c r="F996" s="351">
        <f t="shared" si="122"/>
        <v>129868.75766800001</v>
      </c>
      <c r="G996" s="352"/>
      <c r="H996" s="351">
        <f t="shared" si="123"/>
        <v>0</v>
      </c>
      <c r="I996" s="351">
        <f t="shared" si="126"/>
        <v>3758.0976680000022</v>
      </c>
      <c r="J996" s="351">
        <f t="shared" si="124"/>
        <v>0</v>
      </c>
      <c r="K996" s="293">
        <f>SUM('Employee Salary Payroll Tax '!I998:K998)</f>
        <v>6915.25</v>
      </c>
      <c r="L996" s="293">
        <f>'Employee Salary Payroll Tax '!H998</f>
        <v>0</v>
      </c>
      <c r="M996" s="293">
        <f t="shared" si="127"/>
        <v>119195.41</v>
      </c>
      <c r="N996" s="359">
        <f t="shared" si="128"/>
        <v>0</v>
      </c>
      <c r="O996" s="331"/>
      <c r="P996" s="61"/>
      <c r="Q996" s="294"/>
      <c r="R996" s="292"/>
      <c r="S996" s="303"/>
    </row>
    <row r="997" spans="1:19" s="36" customFormat="1" ht="14.4">
      <c r="A997" s="36">
        <f t="shared" si="125"/>
        <v>982</v>
      </c>
      <c r="B997" s="526"/>
      <c r="C997" s="36" t="str">
        <f>VLOOKUP('Employee Salary Payroll Tax '!B999,'Employee Salary Payroll Tax '!$D$1:$E$7,2,FALSE)</f>
        <v>NonUnion</v>
      </c>
      <c r="D997" s="61">
        <f t="shared" si="121"/>
        <v>2.98E-2</v>
      </c>
      <c r="E997" s="351">
        <f>'Employee Salary Payroll Tax '!N999</f>
        <v>93046.25</v>
      </c>
      <c r="F997" s="351">
        <f t="shared" si="122"/>
        <v>95819.028250000003</v>
      </c>
      <c r="G997" s="352"/>
      <c r="H997" s="351">
        <f t="shared" si="123"/>
        <v>0</v>
      </c>
      <c r="I997" s="351">
        <f t="shared" si="126"/>
        <v>2772.778250000003</v>
      </c>
      <c r="J997" s="351">
        <f t="shared" si="124"/>
        <v>0</v>
      </c>
      <c r="K997" s="293">
        <f>SUM('Employee Salary Payroll Tax '!I999:K999)</f>
        <v>82641.899999999994</v>
      </c>
      <c r="L997" s="293">
        <f>'Employee Salary Payroll Tax '!H999</f>
        <v>11.12</v>
      </c>
      <c r="M997" s="293">
        <f t="shared" si="127"/>
        <v>10393.230000000005</v>
      </c>
      <c r="N997" s="359">
        <f t="shared" si="128"/>
        <v>0</v>
      </c>
      <c r="O997" s="331"/>
      <c r="P997" s="61"/>
      <c r="Q997" s="294"/>
      <c r="R997" s="292"/>
      <c r="S997" s="303"/>
    </row>
    <row r="998" spans="1:19" s="36" customFormat="1" ht="14.4">
      <c r="A998" s="36">
        <f t="shared" si="125"/>
        <v>983</v>
      </c>
      <c r="B998" s="526"/>
      <c r="C998" s="36" t="str">
        <f>VLOOKUP('Employee Salary Payroll Tax '!B1000,'Employee Salary Payroll Tax '!$D$1:$E$7,2,FALSE)</f>
        <v>NonUnion</v>
      </c>
      <c r="D998" s="61">
        <f t="shared" si="121"/>
        <v>2.98E-2</v>
      </c>
      <c r="E998" s="351">
        <f>'Employee Salary Payroll Tax '!N1000</f>
        <v>82158.84</v>
      </c>
      <c r="F998" s="351">
        <f t="shared" si="122"/>
        <v>84607.173431999996</v>
      </c>
      <c r="G998" s="352"/>
      <c r="H998" s="351">
        <f t="shared" si="123"/>
        <v>0</v>
      </c>
      <c r="I998" s="351">
        <f t="shared" si="126"/>
        <v>2448.3334319999994</v>
      </c>
      <c r="J998" s="351">
        <f t="shared" si="124"/>
        <v>0</v>
      </c>
      <c r="K998" s="293">
        <f>SUM('Employee Salary Payroll Tax '!I1000:K1000)</f>
        <v>82158.84</v>
      </c>
      <c r="L998" s="293">
        <f>'Employee Salary Payroll Tax '!H1000</f>
        <v>0</v>
      </c>
      <c r="M998" s="293">
        <f t="shared" si="127"/>
        <v>0</v>
      </c>
      <c r="N998" s="359">
        <f t="shared" si="128"/>
        <v>0</v>
      </c>
      <c r="O998" s="331"/>
      <c r="P998" s="61"/>
      <c r="Q998" s="294"/>
      <c r="R998" s="292"/>
      <c r="S998" s="303"/>
    </row>
    <row r="999" spans="1:19" s="36" customFormat="1" ht="14.4">
      <c r="A999" s="36">
        <f t="shared" si="125"/>
        <v>984</v>
      </c>
      <c r="B999" s="526"/>
      <c r="C999" s="36" t="str">
        <f>VLOOKUP('Employee Salary Payroll Tax '!B1001,'Employee Salary Payroll Tax '!$D$1:$E$7,2,FALSE)</f>
        <v>NonUnion</v>
      </c>
      <c r="D999" s="61">
        <f t="shared" si="121"/>
        <v>2.98E-2</v>
      </c>
      <c r="E999" s="351">
        <f>'Employee Salary Payroll Tax '!N1001</f>
        <v>2472.84</v>
      </c>
      <c r="F999" s="351">
        <f t="shared" si="122"/>
        <v>2546.5306320000004</v>
      </c>
      <c r="G999" s="352"/>
      <c r="H999" s="351">
        <f t="shared" si="123"/>
        <v>4527.16</v>
      </c>
      <c r="I999" s="351">
        <f t="shared" si="126"/>
        <v>73.690632000000278</v>
      </c>
      <c r="J999" s="351">
        <f t="shared" si="124"/>
        <v>0.4421437920000017</v>
      </c>
      <c r="K999" s="293">
        <f>SUM('Employee Salary Payroll Tax '!I1001:K1001)</f>
        <v>0</v>
      </c>
      <c r="L999" s="293">
        <f>'Employee Salary Payroll Tax '!H1001</f>
        <v>0</v>
      </c>
      <c r="M999" s="293">
        <f t="shared" si="127"/>
        <v>2472.84</v>
      </c>
      <c r="N999" s="359">
        <f t="shared" si="128"/>
        <v>0</v>
      </c>
      <c r="O999" s="331"/>
      <c r="P999" s="61"/>
      <c r="Q999" s="294"/>
      <c r="R999" s="292"/>
      <c r="S999" s="303"/>
    </row>
    <row r="1000" spans="1:19" s="36" customFormat="1" ht="14.4">
      <c r="A1000" s="36">
        <f t="shared" si="125"/>
        <v>985</v>
      </c>
      <c r="B1000" s="526"/>
      <c r="C1000" s="36" t="str">
        <f>VLOOKUP('Employee Salary Payroll Tax '!B1002,'Employee Salary Payroll Tax '!$D$1:$E$7,2,FALSE)</f>
        <v>NonUnion</v>
      </c>
      <c r="D1000" s="61">
        <f t="shared" si="121"/>
        <v>2.98E-2</v>
      </c>
      <c r="E1000" s="351">
        <f>'Employee Salary Payroll Tax '!N1002</f>
        <v>42558.47</v>
      </c>
      <c r="F1000" s="351">
        <f t="shared" si="122"/>
        <v>43826.712406000006</v>
      </c>
      <c r="G1000" s="352"/>
      <c r="H1000" s="351">
        <f t="shared" si="123"/>
        <v>0</v>
      </c>
      <c r="I1000" s="351">
        <f t="shared" si="126"/>
        <v>1268.2424060000048</v>
      </c>
      <c r="J1000" s="351">
        <f t="shared" si="124"/>
        <v>0</v>
      </c>
      <c r="K1000" s="293">
        <f>SUM('Employee Salary Payroll Tax '!I1002:K1002)</f>
        <v>-0.09</v>
      </c>
      <c r="L1000" s="293">
        <f>'Employee Salary Payroll Tax '!H1002</f>
        <v>0</v>
      </c>
      <c r="M1000" s="293">
        <f t="shared" si="127"/>
        <v>42558.559999999998</v>
      </c>
      <c r="N1000" s="359">
        <f t="shared" si="128"/>
        <v>0</v>
      </c>
      <c r="O1000" s="331"/>
      <c r="P1000" s="61"/>
      <c r="Q1000" s="294"/>
      <c r="R1000" s="292"/>
      <c r="S1000" s="303"/>
    </row>
    <row r="1001" spans="1:19" s="36" customFormat="1" ht="14.4">
      <c r="A1001" s="36">
        <f t="shared" si="125"/>
        <v>986</v>
      </c>
      <c r="B1001" s="526"/>
      <c r="C1001" s="36" t="str">
        <f>VLOOKUP('Employee Salary Payroll Tax '!B1003,'Employee Salary Payroll Tax '!$D$1:$E$7,2,FALSE)</f>
        <v>NonUnion</v>
      </c>
      <c r="D1001" s="61">
        <f t="shared" si="121"/>
        <v>2.98E-2</v>
      </c>
      <c r="E1001" s="351">
        <f>'Employee Salary Payroll Tax '!N1003</f>
        <v>52083.19</v>
      </c>
      <c r="F1001" s="351">
        <f t="shared" si="122"/>
        <v>53635.269062000007</v>
      </c>
      <c r="G1001" s="352"/>
      <c r="H1001" s="351">
        <f t="shared" si="123"/>
        <v>0</v>
      </c>
      <c r="I1001" s="351">
        <f t="shared" si="126"/>
        <v>1552.0790620000043</v>
      </c>
      <c r="J1001" s="351">
        <f t="shared" si="124"/>
        <v>0</v>
      </c>
      <c r="K1001" s="293">
        <f>SUM('Employee Salary Payroll Tax '!I1003:K1003)</f>
        <v>0</v>
      </c>
      <c r="L1001" s="293">
        <f>'Employee Salary Payroll Tax '!H1003</f>
        <v>0</v>
      </c>
      <c r="M1001" s="293">
        <f t="shared" si="127"/>
        <v>52083.19</v>
      </c>
      <c r="N1001" s="359">
        <f t="shared" si="128"/>
        <v>0</v>
      </c>
      <c r="O1001" s="331"/>
      <c r="P1001" s="61"/>
      <c r="Q1001" s="294"/>
      <c r="R1001" s="292"/>
      <c r="S1001" s="303"/>
    </row>
    <row r="1002" spans="1:19" s="36" customFormat="1" ht="14.4">
      <c r="A1002" s="36">
        <f t="shared" si="125"/>
        <v>987</v>
      </c>
      <c r="B1002" s="526"/>
      <c r="C1002" s="36" t="str">
        <f>VLOOKUP('Employee Salary Payroll Tax '!B1004,'Employee Salary Payroll Tax '!$D$1:$E$7,2,FALSE)</f>
        <v>IBEW</v>
      </c>
      <c r="D1002" s="61">
        <f t="shared" si="121"/>
        <v>6.875E-3</v>
      </c>
      <c r="E1002" s="351">
        <f>'Employee Salary Payroll Tax '!N1004</f>
        <v>5798.37</v>
      </c>
      <c r="F1002" s="351">
        <f t="shared" si="122"/>
        <v>5838.2337937499997</v>
      </c>
      <c r="G1002" s="352"/>
      <c r="H1002" s="351">
        <f t="shared" si="123"/>
        <v>1201.6300000000001</v>
      </c>
      <c r="I1002" s="351">
        <f t="shared" si="126"/>
        <v>39.863793749999786</v>
      </c>
      <c r="J1002" s="351">
        <f t="shared" si="124"/>
        <v>0.23918276249999873</v>
      </c>
      <c r="K1002" s="293">
        <f>SUM('Employee Salary Payroll Tax '!I1004:K1004)</f>
        <v>5798.37</v>
      </c>
      <c r="L1002" s="293">
        <f>'Employee Salary Payroll Tax '!H1004</f>
        <v>0</v>
      </c>
      <c r="M1002" s="293">
        <f t="shared" si="127"/>
        <v>0</v>
      </c>
      <c r="N1002" s="359">
        <f t="shared" si="128"/>
        <v>0.2391827624587487</v>
      </c>
      <c r="O1002" s="331"/>
      <c r="P1002" s="61"/>
      <c r="Q1002" s="294"/>
      <c r="R1002" s="292"/>
      <c r="S1002" s="303"/>
    </row>
    <row r="1003" spans="1:19" s="36" customFormat="1" ht="14.4">
      <c r="A1003" s="36">
        <f t="shared" si="125"/>
        <v>988</v>
      </c>
      <c r="B1003" s="526"/>
      <c r="C1003" s="36" t="str">
        <f>VLOOKUP('Employee Salary Payroll Tax '!B1005,'Employee Salary Payroll Tax '!$D$1:$E$7,2,FALSE)</f>
        <v>IBEW</v>
      </c>
      <c r="D1003" s="61">
        <f t="shared" si="121"/>
        <v>6.875E-3</v>
      </c>
      <c r="E1003" s="351">
        <f>'Employee Salary Payroll Tax '!N1005</f>
        <v>14826.97</v>
      </c>
      <c r="F1003" s="351">
        <f t="shared" si="122"/>
        <v>14928.905418749999</v>
      </c>
      <c r="G1003" s="352"/>
      <c r="H1003" s="351">
        <f t="shared" si="123"/>
        <v>0</v>
      </c>
      <c r="I1003" s="351">
        <f t="shared" si="126"/>
        <v>101.93541874999937</v>
      </c>
      <c r="J1003" s="351">
        <f t="shared" si="124"/>
        <v>0</v>
      </c>
      <c r="K1003" s="293">
        <f>SUM('Employee Salary Payroll Tax '!I1005:K1005)</f>
        <v>14826.970000000001</v>
      </c>
      <c r="L1003" s="293">
        <f>'Employee Salary Payroll Tax '!H1005</f>
        <v>0</v>
      </c>
      <c r="M1003" s="293">
        <f t="shared" si="127"/>
        <v>-1.8189894035458565E-12</v>
      </c>
      <c r="N1003" s="359">
        <f t="shared" si="128"/>
        <v>0</v>
      </c>
      <c r="O1003" s="331"/>
      <c r="P1003" s="61"/>
      <c r="Q1003" s="294"/>
      <c r="R1003" s="292"/>
      <c r="S1003" s="303"/>
    </row>
    <row r="1004" spans="1:19" s="36" customFormat="1" ht="14.4">
      <c r="A1004" s="36">
        <f t="shared" si="125"/>
        <v>989</v>
      </c>
      <c r="B1004" s="526"/>
      <c r="C1004" s="36" t="str">
        <f>VLOOKUP('Employee Salary Payroll Tax '!B1006,'Employee Salary Payroll Tax '!$D$1:$E$7,2,FALSE)</f>
        <v>NonUnion</v>
      </c>
      <c r="D1004" s="61">
        <f t="shared" si="121"/>
        <v>2.98E-2</v>
      </c>
      <c r="E1004" s="351">
        <f>'Employee Salary Payroll Tax '!N1006</f>
        <v>30117.25</v>
      </c>
      <c r="F1004" s="351">
        <f t="shared" si="122"/>
        <v>31014.744050000001</v>
      </c>
      <c r="G1004" s="352"/>
      <c r="H1004" s="351">
        <f t="shared" si="123"/>
        <v>0</v>
      </c>
      <c r="I1004" s="351">
        <f t="shared" si="126"/>
        <v>897.49405000000115</v>
      </c>
      <c r="J1004" s="351">
        <f t="shared" si="124"/>
        <v>0</v>
      </c>
      <c r="K1004" s="293">
        <f>SUM('Employee Salary Payroll Tax '!I1006:K1006)</f>
        <v>3754.19</v>
      </c>
      <c r="L1004" s="293">
        <f>'Employee Salary Payroll Tax '!H1006</f>
        <v>0</v>
      </c>
      <c r="M1004" s="293">
        <f t="shared" si="127"/>
        <v>26363.06</v>
      </c>
      <c r="N1004" s="359">
        <f t="shared" si="128"/>
        <v>0</v>
      </c>
      <c r="O1004" s="331"/>
      <c r="P1004" s="61"/>
      <c r="Q1004" s="294"/>
      <c r="R1004" s="292"/>
      <c r="S1004" s="303"/>
    </row>
    <row r="1005" spans="1:19" s="36" customFormat="1" ht="14.4">
      <c r="A1005" s="36">
        <f t="shared" si="125"/>
        <v>990</v>
      </c>
      <c r="B1005" s="526"/>
      <c r="C1005" s="36" t="str">
        <f>VLOOKUP('Employee Salary Payroll Tax '!B1007,'Employee Salary Payroll Tax '!$D$1:$E$7,2,FALSE)</f>
        <v>NonUnion</v>
      </c>
      <c r="D1005" s="61">
        <f t="shared" si="121"/>
        <v>2.98E-2</v>
      </c>
      <c r="E1005" s="351">
        <f>'Employee Salary Payroll Tax '!N1007</f>
        <v>69196.990000000005</v>
      </c>
      <c r="F1005" s="351">
        <f t="shared" si="122"/>
        <v>71259.060302000013</v>
      </c>
      <c r="G1005" s="352"/>
      <c r="H1005" s="351">
        <f t="shared" si="123"/>
        <v>0</v>
      </c>
      <c r="I1005" s="351">
        <f t="shared" si="126"/>
        <v>2062.0703020000074</v>
      </c>
      <c r="J1005" s="351">
        <f t="shared" si="124"/>
        <v>0</v>
      </c>
      <c r="K1005" s="293">
        <f>SUM('Employee Salary Payroll Tax '!I1007:K1007)</f>
        <v>42124.15</v>
      </c>
      <c r="L1005" s="293">
        <f>'Employee Salary Payroll Tax '!H1007</f>
        <v>0</v>
      </c>
      <c r="M1005" s="293">
        <f t="shared" si="127"/>
        <v>27072.840000000004</v>
      </c>
      <c r="N1005" s="359">
        <f t="shared" si="128"/>
        <v>0</v>
      </c>
      <c r="O1005" s="331"/>
      <c r="P1005" s="61"/>
      <c r="Q1005" s="294"/>
      <c r="R1005" s="292"/>
      <c r="S1005" s="303"/>
    </row>
    <row r="1006" spans="1:19" s="36" customFormat="1" ht="14.4">
      <c r="A1006" s="36">
        <f t="shared" si="125"/>
        <v>991</v>
      </c>
      <c r="B1006" s="526"/>
      <c r="C1006" s="36" t="str">
        <f>VLOOKUP('Employee Salary Payroll Tax '!B1008,'Employee Salary Payroll Tax '!$D$1:$E$7,2,FALSE)</f>
        <v>IBEW</v>
      </c>
      <c r="D1006" s="61">
        <f t="shared" si="121"/>
        <v>6.875E-3</v>
      </c>
      <c r="E1006" s="351">
        <f>'Employee Salary Payroll Tax '!N1008</f>
        <v>148681.51</v>
      </c>
      <c r="F1006" s="351">
        <f t="shared" si="122"/>
        <v>149703.69538125</v>
      </c>
      <c r="G1006" s="352"/>
      <c r="H1006" s="351">
        <f t="shared" si="123"/>
        <v>0</v>
      </c>
      <c r="I1006" s="351">
        <f t="shared" si="126"/>
        <v>1022.1853812499903</v>
      </c>
      <c r="J1006" s="351">
        <f t="shared" si="124"/>
        <v>0</v>
      </c>
      <c r="K1006" s="293">
        <f>SUM('Employee Salary Payroll Tax '!I1008:K1008)</f>
        <v>129930.34</v>
      </c>
      <c r="L1006" s="293">
        <f>'Employee Salary Payroll Tax '!H1008</f>
        <v>0</v>
      </c>
      <c r="M1006" s="293">
        <f t="shared" si="127"/>
        <v>18751.170000000013</v>
      </c>
      <c r="N1006" s="359">
        <f t="shared" si="128"/>
        <v>0</v>
      </c>
      <c r="O1006" s="331"/>
      <c r="P1006" s="61"/>
      <c r="Q1006" s="294"/>
      <c r="R1006" s="292"/>
      <c r="S1006" s="303"/>
    </row>
    <row r="1007" spans="1:19" s="36" customFormat="1" ht="14.4">
      <c r="A1007" s="36">
        <f t="shared" si="125"/>
        <v>992</v>
      </c>
      <c r="B1007" s="526"/>
      <c r="C1007" s="36" t="str">
        <f>VLOOKUP('Employee Salary Payroll Tax '!B1009,'Employee Salary Payroll Tax '!$D$1:$E$7,2,FALSE)</f>
        <v>NonUnion</v>
      </c>
      <c r="D1007" s="61">
        <f t="shared" si="121"/>
        <v>2.98E-2</v>
      </c>
      <c r="E1007" s="351">
        <f>'Employee Salary Payroll Tax '!N1009</f>
        <v>1956.19</v>
      </c>
      <c r="F1007" s="351">
        <f t="shared" si="122"/>
        <v>2014.4844620000001</v>
      </c>
      <c r="G1007" s="352"/>
      <c r="H1007" s="351">
        <f t="shared" si="123"/>
        <v>5043.8099999999995</v>
      </c>
      <c r="I1007" s="351">
        <f t="shared" si="126"/>
        <v>58.294462000000067</v>
      </c>
      <c r="J1007" s="351">
        <f t="shared" si="124"/>
        <v>0.34976677200000039</v>
      </c>
      <c r="K1007" s="293">
        <f>SUM('Employee Salary Payroll Tax '!I1009:K1009)</f>
        <v>841.16</v>
      </c>
      <c r="L1007" s="293">
        <f>'Employee Salary Payroll Tax '!H1009</f>
        <v>0</v>
      </c>
      <c r="M1007" s="293">
        <f t="shared" si="127"/>
        <v>1115.0300000000002</v>
      </c>
      <c r="N1007" s="359">
        <f t="shared" si="128"/>
        <v>0.15039940792311632</v>
      </c>
      <c r="O1007" s="331"/>
      <c r="P1007" s="61"/>
      <c r="Q1007" s="294"/>
      <c r="R1007" s="292"/>
      <c r="S1007" s="303"/>
    </row>
    <row r="1008" spans="1:19" s="36" customFormat="1" ht="14.4">
      <c r="A1008" s="36">
        <f t="shared" si="125"/>
        <v>993</v>
      </c>
      <c r="B1008" s="526"/>
      <c r="C1008" s="36" t="str">
        <f>VLOOKUP('Employee Salary Payroll Tax '!B1010,'Employee Salary Payroll Tax '!$D$1:$E$7,2,FALSE)</f>
        <v>NonUnion</v>
      </c>
      <c r="D1008" s="61">
        <f t="shared" si="121"/>
        <v>2.98E-2</v>
      </c>
      <c r="E1008" s="351">
        <f>'Employee Salary Payroll Tax '!N1010</f>
        <v>105603.06</v>
      </c>
      <c r="F1008" s="351">
        <f t="shared" si="122"/>
        <v>108750.03118800001</v>
      </c>
      <c r="G1008" s="352"/>
      <c r="H1008" s="351">
        <f t="shared" si="123"/>
        <v>0</v>
      </c>
      <c r="I1008" s="351">
        <f t="shared" si="126"/>
        <v>3146.9711880000104</v>
      </c>
      <c r="J1008" s="351">
        <f t="shared" si="124"/>
        <v>0</v>
      </c>
      <c r="K1008" s="293">
        <f>SUM('Employee Salary Payroll Tax '!I1010:K1010)</f>
        <v>105603.06</v>
      </c>
      <c r="L1008" s="293">
        <f>'Employee Salary Payroll Tax '!H1010</f>
        <v>0</v>
      </c>
      <c r="M1008" s="293">
        <f t="shared" si="127"/>
        <v>0</v>
      </c>
      <c r="N1008" s="359">
        <f t="shared" si="128"/>
        <v>0</v>
      </c>
      <c r="O1008" s="331"/>
      <c r="P1008" s="61"/>
      <c r="Q1008" s="294"/>
      <c r="R1008" s="292"/>
      <c r="S1008" s="303"/>
    </row>
    <row r="1009" spans="1:19" s="36" customFormat="1" ht="14.4">
      <c r="A1009" s="36">
        <f t="shared" si="125"/>
        <v>994</v>
      </c>
      <c r="B1009" s="526"/>
      <c r="C1009" s="36" t="str">
        <f>VLOOKUP('Employee Salary Payroll Tax '!B1011,'Employee Salary Payroll Tax '!$D$1:$E$7,2,FALSE)</f>
        <v>NonUnion</v>
      </c>
      <c r="D1009" s="61">
        <f t="shared" si="121"/>
        <v>2.98E-2</v>
      </c>
      <c r="E1009" s="351">
        <f>'Employee Salary Payroll Tax '!N1011</f>
        <v>95516.76</v>
      </c>
      <c r="F1009" s="351">
        <f t="shared" si="122"/>
        <v>98363.159448000006</v>
      </c>
      <c r="G1009" s="352"/>
      <c r="H1009" s="351">
        <f t="shared" si="123"/>
        <v>0</v>
      </c>
      <c r="I1009" s="351">
        <f t="shared" si="126"/>
        <v>2846.399448000011</v>
      </c>
      <c r="J1009" s="351">
        <f t="shared" si="124"/>
        <v>0</v>
      </c>
      <c r="K1009" s="293">
        <f>SUM('Employee Salary Payroll Tax '!I1011:K1011)</f>
        <v>95517.06</v>
      </c>
      <c r="L1009" s="293">
        <f>'Employee Salary Payroll Tax '!H1011</f>
        <v>0</v>
      </c>
      <c r="M1009" s="293">
        <f t="shared" si="127"/>
        <v>-0.30000000000291038</v>
      </c>
      <c r="N1009" s="359">
        <f t="shared" si="128"/>
        <v>0</v>
      </c>
      <c r="O1009" s="331"/>
      <c r="P1009" s="61"/>
      <c r="Q1009" s="294"/>
      <c r="R1009" s="292"/>
      <c r="S1009" s="303"/>
    </row>
    <row r="1010" spans="1:19" s="36" customFormat="1" ht="14.4">
      <c r="A1010" s="36">
        <f t="shared" si="125"/>
        <v>995</v>
      </c>
      <c r="B1010" s="526"/>
      <c r="C1010" s="36" t="str">
        <f>VLOOKUP('Employee Salary Payroll Tax '!B1012,'Employee Salary Payroll Tax '!$D$1:$E$7,2,FALSE)</f>
        <v>NonUnion</v>
      </c>
      <c r="D1010" s="61">
        <f t="shared" si="121"/>
        <v>2.98E-2</v>
      </c>
      <c r="E1010" s="351">
        <f>'Employee Salary Payroll Tax '!N1012</f>
        <v>43973.85</v>
      </c>
      <c r="F1010" s="351">
        <f t="shared" si="122"/>
        <v>45284.270730000004</v>
      </c>
      <c r="G1010" s="352"/>
      <c r="H1010" s="351">
        <f t="shared" si="123"/>
        <v>0</v>
      </c>
      <c r="I1010" s="351">
        <f t="shared" si="126"/>
        <v>1310.4207300000053</v>
      </c>
      <c r="J1010" s="351">
        <f t="shared" si="124"/>
        <v>0</v>
      </c>
      <c r="K1010" s="293">
        <f>SUM('Employee Salary Payroll Tax '!I1012:K1012)</f>
        <v>43973.85</v>
      </c>
      <c r="L1010" s="293">
        <f>'Employee Salary Payroll Tax '!H1012</f>
        <v>0</v>
      </c>
      <c r="M1010" s="293">
        <f t="shared" si="127"/>
        <v>0</v>
      </c>
      <c r="N1010" s="359">
        <f t="shared" si="128"/>
        <v>0</v>
      </c>
      <c r="O1010" s="331"/>
      <c r="P1010" s="61"/>
      <c r="Q1010" s="294"/>
      <c r="R1010" s="292"/>
      <c r="S1010" s="303"/>
    </row>
    <row r="1011" spans="1:19" s="36" customFormat="1" ht="14.4">
      <c r="A1011" s="36">
        <f t="shared" si="125"/>
        <v>996</v>
      </c>
      <c r="B1011" s="526"/>
      <c r="C1011" s="36" t="str">
        <f>VLOOKUP('Employee Salary Payroll Tax '!B1013,'Employee Salary Payroll Tax '!$D$1:$E$7,2,FALSE)</f>
        <v>NonUnion</v>
      </c>
      <c r="D1011" s="61">
        <f t="shared" si="121"/>
        <v>2.98E-2</v>
      </c>
      <c r="E1011" s="351">
        <f>'Employee Salary Payroll Tax '!N1013</f>
        <v>101634.14</v>
      </c>
      <c r="F1011" s="351">
        <f t="shared" si="122"/>
        <v>104662.83737200001</v>
      </c>
      <c r="G1011" s="352"/>
      <c r="H1011" s="351">
        <f t="shared" si="123"/>
        <v>0</v>
      </c>
      <c r="I1011" s="351">
        <f t="shared" si="126"/>
        <v>3028.6973720000096</v>
      </c>
      <c r="J1011" s="351">
        <f t="shared" si="124"/>
        <v>0</v>
      </c>
      <c r="K1011" s="293">
        <f>SUM('Employee Salary Payroll Tax '!I1013:K1013)</f>
        <v>56467.65</v>
      </c>
      <c r="L1011" s="293">
        <f>'Employee Salary Payroll Tax '!H1013</f>
        <v>0</v>
      </c>
      <c r="M1011" s="293">
        <f t="shared" si="127"/>
        <v>45166.49</v>
      </c>
      <c r="N1011" s="359">
        <f t="shared" si="128"/>
        <v>0</v>
      </c>
      <c r="O1011" s="331"/>
      <c r="P1011" s="61"/>
      <c r="Q1011" s="294"/>
      <c r="R1011" s="292"/>
      <c r="S1011" s="303"/>
    </row>
    <row r="1012" spans="1:19" s="36" customFormat="1" ht="14.4">
      <c r="A1012" s="36">
        <f t="shared" si="125"/>
        <v>997</v>
      </c>
      <c r="B1012" s="526"/>
      <c r="C1012" s="36" t="str">
        <f>VLOOKUP('Employee Salary Payroll Tax '!B1014,'Employee Salary Payroll Tax '!$D$1:$E$7,2,FALSE)</f>
        <v>IBEW</v>
      </c>
      <c r="D1012" s="61">
        <f t="shared" si="121"/>
        <v>6.875E-3</v>
      </c>
      <c r="E1012" s="351">
        <f>'Employee Salary Payroll Tax '!N1014</f>
        <v>39725.33</v>
      </c>
      <c r="F1012" s="351">
        <f t="shared" si="122"/>
        <v>39998.441643749997</v>
      </c>
      <c r="G1012" s="352"/>
      <c r="H1012" s="351">
        <f t="shared" si="123"/>
        <v>0</v>
      </c>
      <c r="I1012" s="351">
        <f t="shared" si="126"/>
        <v>273.11164374999498</v>
      </c>
      <c r="J1012" s="351">
        <f t="shared" si="124"/>
        <v>0</v>
      </c>
      <c r="K1012" s="293">
        <f>SUM('Employee Salary Payroll Tax '!I1014:K1014)</f>
        <v>39517.730000000003</v>
      </c>
      <c r="L1012" s="293">
        <f>'Employee Salary Payroll Tax '!H1014</f>
        <v>207.6</v>
      </c>
      <c r="M1012" s="293">
        <f t="shared" si="127"/>
        <v>-1.4495071809506044E-12</v>
      </c>
      <c r="N1012" s="359">
        <f t="shared" si="128"/>
        <v>0</v>
      </c>
      <c r="O1012" s="331"/>
      <c r="P1012" s="61"/>
      <c r="Q1012" s="294"/>
      <c r="R1012" s="292"/>
      <c r="S1012" s="303"/>
    </row>
    <row r="1013" spans="1:19" s="36" customFormat="1" ht="14.4">
      <c r="A1013" s="36">
        <f t="shared" si="125"/>
        <v>998</v>
      </c>
      <c r="B1013" s="526"/>
      <c r="C1013" s="36" t="str">
        <f>VLOOKUP('Employee Salary Payroll Tax '!B1015,'Employee Salary Payroll Tax '!$D$1:$E$7,2,FALSE)</f>
        <v>NonUnion</v>
      </c>
      <c r="D1013" s="61">
        <f t="shared" si="121"/>
        <v>2.98E-2</v>
      </c>
      <c r="E1013" s="351">
        <f>'Employee Salary Payroll Tax '!N1015</f>
        <v>69278.06</v>
      </c>
      <c r="F1013" s="351">
        <f t="shared" si="122"/>
        <v>71342.546188000008</v>
      </c>
      <c r="G1013" s="352"/>
      <c r="H1013" s="351">
        <f t="shared" si="123"/>
        <v>0</v>
      </c>
      <c r="I1013" s="351">
        <f t="shared" si="126"/>
        <v>2064.4861880000099</v>
      </c>
      <c r="J1013" s="351">
        <f t="shared" si="124"/>
        <v>0</v>
      </c>
      <c r="K1013" s="293">
        <f>SUM('Employee Salary Payroll Tax '!I1015:K1015)</f>
        <v>-83.54000000000002</v>
      </c>
      <c r="L1013" s="293">
        <f>'Employee Salary Payroll Tax '!H1015</f>
        <v>35097.85</v>
      </c>
      <c r="M1013" s="293">
        <f t="shared" si="127"/>
        <v>34263.749999999993</v>
      </c>
      <c r="N1013" s="359">
        <f t="shared" si="128"/>
        <v>0</v>
      </c>
      <c r="O1013" s="331"/>
      <c r="P1013" s="61"/>
      <c r="Q1013" s="294"/>
      <c r="R1013" s="292"/>
      <c r="S1013" s="303"/>
    </row>
    <row r="1014" spans="1:19" s="36" customFormat="1" ht="14.4">
      <c r="A1014" s="36">
        <f t="shared" si="125"/>
        <v>999</v>
      </c>
      <c r="B1014" s="526"/>
      <c r="C1014" s="36" t="str">
        <f>VLOOKUP('Employee Salary Payroll Tax '!B1016,'Employee Salary Payroll Tax '!$D$1:$E$7,2,FALSE)</f>
        <v>IBEW</v>
      </c>
      <c r="D1014" s="61">
        <f t="shared" si="121"/>
        <v>6.875E-3</v>
      </c>
      <c r="E1014" s="351">
        <f>'Employee Salary Payroll Tax '!N1016</f>
        <v>44726.98</v>
      </c>
      <c r="F1014" s="351">
        <f t="shared" si="122"/>
        <v>45034.477987500002</v>
      </c>
      <c r="G1014" s="352"/>
      <c r="H1014" s="351">
        <f t="shared" si="123"/>
        <v>0</v>
      </c>
      <c r="I1014" s="351">
        <f t="shared" si="126"/>
        <v>307.497987499999</v>
      </c>
      <c r="J1014" s="351">
        <f t="shared" si="124"/>
        <v>0</v>
      </c>
      <c r="K1014" s="293">
        <f>SUM('Employee Salary Payroll Tax '!I1016:K1016)</f>
        <v>44004.909999999996</v>
      </c>
      <c r="L1014" s="293">
        <f>'Employee Salary Payroll Tax '!H1016</f>
        <v>0</v>
      </c>
      <c r="M1014" s="293">
        <f t="shared" si="127"/>
        <v>722.07000000000698</v>
      </c>
      <c r="N1014" s="359">
        <f t="shared" si="128"/>
        <v>0</v>
      </c>
      <c r="O1014" s="331"/>
      <c r="P1014" s="61"/>
      <c r="Q1014" s="294"/>
      <c r="R1014" s="292"/>
      <c r="S1014" s="303"/>
    </row>
    <row r="1015" spans="1:19" s="36" customFormat="1" ht="14.4">
      <c r="A1015" s="36">
        <f t="shared" si="125"/>
        <v>1000</v>
      </c>
      <c r="B1015" s="526"/>
      <c r="C1015" s="36" t="str">
        <f>VLOOKUP('Employee Salary Payroll Tax '!B1017,'Employee Salary Payroll Tax '!$D$1:$E$7,2,FALSE)</f>
        <v>NonUnion</v>
      </c>
      <c r="D1015" s="61">
        <f t="shared" si="121"/>
        <v>2.98E-2</v>
      </c>
      <c r="E1015" s="351">
        <f>'Employee Salary Payroll Tax '!N1017</f>
        <v>61760.92</v>
      </c>
      <c r="F1015" s="351">
        <f t="shared" si="122"/>
        <v>63601.395415999999</v>
      </c>
      <c r="G1015" s="352"/>
      <c r="H1015" s="351">
        <f t="shared" si="123"/>
        <v>0</v>
      </c>
      <c r="I1015" s="351">
        <f t="shared" si="126"/>
        <v>1840.4754160000011</v>
      </c>
      <c r="J1015" s="351">
        <f t="shared" si="124"/>
        <v>0</v>
      </c>
      <c r="K1015" s="293">
        <f>SUM('Employee Salary Payroll Tax '!I1017:K1017)</f>
        <v>61760.92</v>
      </c>
      <c r="L1015" s="293">
        <f>'Employee Salary Payroll Tax '!H1017</f>
        <v>0</v>
      </c>
      <c r="M1015" s="293">
        <f t="shared" si="127"/>
        <v>0</v>
      </c>
      <c r="N1015" s="359">
        <f t="shared" si="128"/>
        <v>0</v>
      </c>
      <c r="O1015" s="331"/>
      <c r="P1015" s="61"/>
      <c r="Q1015" s="294"/>
      <c r="R1015" s="292"/>
      <c r="S1015" s="303"/>
    </row>
    <row r="1016" spans="1:19" s="36" customFormat="1" ht="14.4">
      <c r="A1016" s="36">
        <f t="shared" si="125"/>
        <v>1001</v>
      </c>
      <c r="B1016" s="526"/>
      <c r="C1016" s="36" t="str">
        <f>VLOOKUP('Employee Salary Payroll Tax '!B1018,'Employee Salary Payroll Tax '!$D$1:$E$7,2,FALSE)</f>
        <v>IBEW</v>
      </c>
      <c r="D1016" s="61">
        <f t="shared" si="121"/>
        <v>6.875E-3</v>
      </c>
      <c r="E1016" s="351">
        <f>'Employee Salary Payroll Tax '!N1018</f>
        <v>55784.93</v>
      </c>
      <c r="F1016" s="351">
        <f t="shared" si="122"/>
        <v>56168.451393750001</v>
      </c>
      <c r="G1016" s="352"/>
      <c r="H1016" s="351">
        <f t="shared" si="123"/>
        <v>0</v>
      </c>
      <c r="I1016" s="351">
        <f t="shared" si="126"/>
        <v>383.52139375000115</v>
      </c>
      <c r="J1016" s="351">
        <f t="shared" si="124"/>
        <v>0</v>
      </c>
      <c r="K1016" s="293">
        <f>SUM('Employee Salary Payroll Tax '!I1018:K1018)</f>
        <v>55767.020000000004</v>
      </c>
      <c r="L1016" s="293">
        <f>'Employee Salary Payroll Tax '!H1018</f>
        <v>0</v>
      </c>
      <c r="M1016" s="293">
        <f t="shared" si="127"/>
        <v>17.909999999996217</v>
      </c>
      <c r="N1016" s="359">
        <f t="shared" si="128"/>
        <v>0</v>
      </c>
      <c r="O1016" s="331"/>
      <c r="P1016" s="61"/>
      <c r="Q1016" s="294"/>
      <c r="R1016" s="292"/>
      <c r="S1016" s="303"/>
    </row>
    <row r="1017" spans="1:19" s="36" customFormat="1" ht="14.4">
      <c r="A1017" s="36">
        <f t="shared" si="125"/>
        <v>1002</v>
      </c>
      <c r="B1017" s="526"/>
      <c r="C1017" s="36" t="str">
        <f>VLOOKUP('Employee Salary Payroll Tax '!B1019,'Employee Salary Payroll Tax '!$D$1:$E$7,2,FALSE)</f>
        <v>NonUnion</v>
      </c>
      <c r="D1017" s="61">
        <f t="shared" si="121"/>
        <v>2.98E-2</v>
      </c>
      <c r="E1017" s="351">
        <f>'Employee Salary Payroll Tax '!N1019</f>
        <v>164280.29999999999</v>
      </c>
      <c r="F1017" s="351">
        <f t="shared" si="122"/>
        <v>169175.85293999998</v>
      </c>
      <c r="G1017" s="352"/>
      <c r="H1017" s="351">
        <f t="shared" si="123"/>
        <v>0</v>
      </c>
      <c r="I1017" s="351">
        <f t="shared" si="126"/>
        <v>4895.5529399999941</v>
      </c>
      <c r="J1017" s="351">
        <f t="shared" si="124"/>
        <v>0</v>
      </c>
      <c r="K1017" s="293">
        <f>SUM('Employee Salary Payroll Tax '!I1019:K1019)</f>
        <v>164280.29999999999</v>
      </c>
      <c r="L1017" s="293">
        <f>'Employee Salary Payroll Tax '!H1019</f>
        <v>0</v>
      </c>
      <c r="M1017" s="293">
        <f t="shared" si="127"/>
        <v>0</v>
      </c>
      <c r="N1017" s="359">
        <f t="shared" si="128"/>
        <v>0</v>
      </c>
      <c r="O1017" s="331"/>
      <c r="P1017" s="61"/>
      <c r="Q1017" s="294"/>
      <c r="R1017" s="292"/>
      <c r="S1017" s="303"/>
    </row>
    <row r="1018" spans="1:19" s="36" customFormat="1" ht="14.4">
      <c r="A1018" s="36">
        <f t="shared" si="125"/>
        <v>1003</v>
      </c>
      <c r="B1018" s="526"/>
      <c r="C1018" s="36" t="str">
        <f>VLOOKUP('Employee Salary Payroll Tax '!B1020,'Employee Salary Payroll Tax '!$D$1:$E$7,2,FALSE)</f>
        <v>NonUnion</v>
      </c>
      <c r="D1018" s="61">
        <f t="shared" si="121"/>
        <v>2.98E-2</v>
      </c>
      <c r="E1018" s="351">
        <f>'Employee Salary Payroll Tax '!N1020</f>
        <v>80688.2</v>
      </c>
      <c r="F1018" s="351">
        <f t="shared" si="122"/>
        <v>83092.708360000004</v>
      </c>
      <c r="G1018" s="352"/>
      <c r="H1018" s="351">
        <f t="shared" si="123"/>
        <v>0</v>
      </c>
      <c r="I1018" s="351">
        <f t="shared" si="126"/>
        <v>2404.5083600000071</v>
      </c>
      <c r="J1018" s="351">
        <f t="shared" si="124"/>
        <v>0</v>
      </c>
      <c r="K1018" s="293">
        <f>SUM('Employee Salary Payroll Tax '!I1020:K1020)</f>
        <v>80609.939999999988</v>
      </c>
      <c r="L1018" s="293">
        <f>'Employee Salary Payroll Tax '!H1020</f>
        <v>2.2999999999999998</v>
      </c>
      <c r="M1018" s="293">
        <f t="shared" si="127"/>
        <v>75.960000000009316</v>
      </c>
      <c r="N1018" s="359">
        <f t="shared" si="128"/>
        <v>0</v>
      </c>
      <c r="O1018" s="331"/>
      <c r="P1018" s="61"/>
      <c r="Q1018" s="294"/>
      <c r="R1018" s="292"/>
      <c r="S1018" s="303"/>
    </row>
    <row r="1019" spans="1:19" s="36" customFormat="1" ht="14.4">
      <c r="A1019" s="36">
        <f t="shared" si="125"/>
        <v>1004</v>
      </c>
      <c r="B1019" s="526"/>
      <c r="C1019" s="36" t="str">
        <f>VLOOKUP('Employee Salary Payroll Tax '!B1021,'Employee Salary Payroll Tax '!$D$1:$E$7,2,FALSE)</f>
        <v>IBEW</v>
      </c>
      <c r="D1019" s="61">
        <f t="shared" si="121"/>
        <v>6.875E-3</v>
      </c>
      <c r="E1019" s="351">
        <f>'Employee Salary Payroll Tax '!N1021</f>
        <v>211827.77</v>
      </c>
      <c r="F1019" s="351">
        <f t="shared" si="122"/>
        <v>213284.08591874997</v>
      </c>
      <c r="G1019" s="352"/>
      <c r="H1019" s="351">
        <f t="shared" si="123"/>
        <v>0</v>
      </c>
      <c r="I1019" s="351">
        <f t="shared" si="126"/>
        <v>1456.3159187499841</v>
      </c>
      <c r="J1019" s="351">
        <f t="shared" si="124"/>
        <v>0</v>
      </c>
      <c r="K1019" s="293">
        <f>SUM('Employee Salary Payroll Tax '!I1021:K1021)</f>
        <v>158975.50999999998</v>
      </c>
      <c r="L1019" s="293">
        <f>'Employee Salary Payroll Tax '!H1021</f>
        <v>0</v>
      </c>
      <c r="M1019" s="293">
        <f t="shared" si="127"/>
        <v>52852.260000000009</v>
      </c>
      <c r="N1019" s="359">
        <f t="shared" si="128"/>
        <v>0</v>
      </c>
      <c r="O1019" s="331"/>
      <c r="P1019" s="61"/>
      <c r="Q1019" s="294"/>
      <c r="R1019" s="292"/>
      <c r="S1019" s="303"/>
    </row>
    <row r="1020" spans="1:19" s="36" customFormat="1" ht="14.4">
      <c r="A1020" s="36">
        <f t="shared" si="125"/>
        <v>1005</v>
      </c>
      <c r="B1020" s="526"/>
      <c r="C1020" s="36" t="str">
        <f>VLOOKUP('Employee Salary Payroll Tax '!B1022,'Employee Salary Payroll Tax '!$D$1:$E$7,2,FALSE)</f>
        <v>IBEW</v>
      </c>
      <c r="D1020" s="61">
        <f t="shared" si="121"/>
        <v>6.875E-3</v>
      </c>
      <c r="E1020" s="351">
        <f>'Employee Salary Payroll Tax '!N1022</f>
        <v>85660.56</v>
      </c>
      <c r="F1020" s="351">
        <f t="shared" si="122"/>
        <v>86249.476349999997</v>
      </c>
      <c r="G1020" s="352"/>
      <c r="H1020" s="351">
        <f t="shared" si="123"/>
        <v>0</v>
      </c>
      <c r="I1020" s="351">
        <f t="shared" si="126"/>
        <v>588.91634999999951</v>
      </c>
      <c r="J1020" s="351">
        <f t="shared" si="124"/>
        <v>0</v>
      </c>
      <c r="K1020" s="293">
        <f>SUM('Employee Salary Payroll Tax '!I1022:K1022)</f>
        <v>76454.37999999999</v>
      </c>
      <c r="L1020" s="293">
        <f>'Employee Salary Payroll Tax '!H1022</f>
        <v>0</v>
      </c>
      <c r="M1020" s="293">
        <f t="shared" si="127"/>
        <v>9206.1800000000076</v>
      </c>
      <c r="N1020" s="359">
        <f t="shared" si="128"/>
        <v>0</v>
      </c>
      <c r="O1020" s="331"/>
      <c r="P1020" s="61"/>
      <c r="Q1020" s="294"/>
      <c r="R1020" s="292"/>
      <c r="S1020" s="303"/>
    </row>
    <row r="1021" spans="1:19" s="36" customFormat="1" ht="14.4">
      <c r="A1021" s="36">
        <f t="shared" si="125"/>
        <v>1006</v>
      </c>
      <c r="B1021" s="526"/>
      <c r="C1021" s="36" t="str">
        <f>VLOOKUP('Employee Salary Payroll Tax '!B1023,'Employee Salary Payroll Tax '!$D$1:$E$7,2,FALSE)</f>
        <v>NonUnion</v>
      </c>
      <c r="D1021" s="61">
        <f t="shared" si="121"/>
        <v>2.98E-2</v>
      </c>
      <c r="E1021" s="351">
        <f>'Employee Salary Payroll Tax '!N1023</f>
        <v>2675.4</v>
      </c>
      <c r="F1021" s="351">
        <f t="shared" si="122"/>
        <v>2755.1269200000002</v>
      </c>
      <c r="G1021" s="352"/>
      <c r="H1021" s="351">
        <f t="shared" si="123"/>
        <v>4324.6000000000004</v>
      </c>
      <c r="I1021" s="351">
        <f t="shared" si="126"/>
        <v>79.726920000000064</v>
      </c>
      <c r="J1021" s="351">
        <f t="shared" si="124"/>
        <v>0.47836152000000037</v>
      </c>
      <c r="K1021" s="293">
        <f>SUM('Employee Salary Payroll Tax '!I1023:K1023)</f>
        <v>181.82</v>
      </c>
      <c r="L1021" s="293">
        <f>'Employee Salary Payroll Tax '!H1023</f>
        <v>0</v>
      </c>
      <c r="M1021" s="293">
        <f t="shared" si="127"/>
        <v>2493.58</v>
      </c>
      <c r="N1021" s="359">
        <f t="shared" si="128"/>
        <v>3.2509415987848789E-2</v>
      </c>
      <c r="O1021" s="331"/>
      <c r="P1021" s="61"/>
      <c r="Q1021" s="294"/>
      <c r="R1021" s="292"/>
      <c r="S1021" s="303"/>
    </row>
    <row r="1022" spans="1:19" s="36" customFormat="1" ht="14.4">
      <c r="A1022" s="36">
        <f t="shared" si="125"/>
        <v>1007</v>
      </c>
      <c r="B1022" s="526"/>
      <c r="C1022" s="36" t="str">
        <f>VLOOKUP('Employee Salary Payroll Tax '!B1024,'Employee Salary Payroll Tax '!$D$1:$E$7,2,FALSE)</f>
        <v>NonUnion</v>
      </c>
      <c r="D1022" s="61">
        <f t="shared" si="121"/>
        <v>2.98E-2</v>
      </c>
      <c r="E1022" s="351">
        <f>'Employee Salary Payroll Tax '!N1024</f>
        <v>59551.93</v>
      </c>
      <c r="F1022" s="351">
        <f t="shared" si="122"/>
        <v>61326.577514000004</v>
      </c>
      <c r="G1022" s="352"/>
      <c r="H1022" s="351">
        <f t="shared" si="123"/>
        <v>0</v>
      </c>
      <c r="I1022" s="351">
        <f t="shared" si="126"/>
        <v>1774.6475140000039</v>
      </c>
      <c r="J1022" s="351">
        <f t="shared" si="124"/>
        <v>0</v>
      </c>
      <c r="K1022" s="293">
        <f>SUM('Employee Salary Payroll Tax '!I1024:K1024)</f>
        <v>4286.0700000000006</v>
      </c>
      <c r="L1022" s="293">
        <f>'Employee Salary Payroll Tax '!H1024</f>
        <v>0</v>
      </c>
      <c r="M1022" s="293">
        <f t="shared" si="127"/>
        <v>55265.86</v>
      </c>
      <c r="N1022" s="359">
        <f t="shared" si="128"/>
        <v>0</v>
      </c>
      <c r="O1022" s="331"/>
      <c r="P1022" s="61"/>
      <c r="Q1022" s="294"/>
      <c r="R1022" s="292"/>
      <c r="S1022" s="303"/>
    </row>
    <row r="1023" spans="1:19" s="36" customFormat="1" ht="14.4">
      <c r="A1023" s="36">
        <f t="shared" si="125"/>
        <v>1008</v>
      </c>
      <c r="B1023" s="526"/>
      <c r="C1023" s="36" t="str">
        <f>VLOOKUP('Employee Salary Payroll Tax '!B1025,'Employee Salary Payroll Tax '!$D$1:$E$7,2,FALSE)</f>
        <v>IBEW</v>
      </c>
      <c r="D1023" s="61">
        <f t="shared" si="121"/>
        <v>6.875E-3</v>
      </c>
      <c r="E1023" s="351">
        <f>'Employee Salary Payroll Tax '!N1025</f>
        <v>79991.070000000007</v>
      </c>
      <c r="F1023" s="351">
        <f t="shared" si="122"/>
        <v>80541.008606250005</v>
      </c>
      <c r="G1023" s="352"/>
      <c r="H1023" s="351">
        <f t="shared" si="123"/>
        <v>0</v>
      </c>
      <c r="I1023" s="351">
        <f t="shared" si="126"/>
        <v>549.93860624999797</v>
      </c>
      <c r="J1023" s="351">
        <f t="shared" si="124"/>
        <v>0</v>
      </c>
      <c r="K1023" s="293">
        <f>SUM('Employee Salary Payroll Tax '!I1025:K1025)</f>
        <v>6110.41</v>
      </c>
      <c r="L1023" s="293">
        <f>'Employee Salary Payroll Tax '!H1025</f>
        <v>0</v>
      </c>
      <c r="M1023" s="293">
        <f t="shared" si="127"/>
        <v>73880.66</v>
      </c>
      <c r="N1023" s="359">
        <f t="shared" si="128"/>
        <v>0</v>
      </c>
      <c r="O1023" s="331"/>
      <c r="P1023" s="61"/>
      <c r="Q1023" s="294"/>
      <c r="R1023" s="292"/>
      <c r="S1023" s="303"/>
    </row>
    <row r="1024" spans="1:19" s="36" customFormat="1" ht="14.4">
      <c r="A1024" s="36">
        <f t="shared" si="125"/>
        <v>1009</v>
      </c>
      <c r="B1024" s="526"/>
      <c r="C1024" s="36" t="str">
        <f>VLOOKUP('Employee Salary Payroll Tax '!B1026,'Employee Salary Payroll Tax '!$D$1:$E$7,2,FALSE)</f>
        <v>UA</v>
      </c>
      <c r="D1024" s="61">
        <f t="shared" si="121"/>
        <v>0.03</v>
      </c>
      <c r="E1024" s="351">
        <f>'Employee Salary Payroll Tax '!N1026</f>
        <v>69894.95</v>
      </c>
      <c r="F1024" s="351">
        <f t="shared" si="122"/>
        <v>71991.798500000004</v>
      </c>
      <c r="G1024" s="352"/>
      <c r="H1024" s="351">
        <f t="shared" si="123"/>
        <v>0</v>
      </c>
      <c r="I1024" s="351">
        <f t="shared" si="126"/>
        <v>2096.8485000000073</v>
      </c>
      <c r="J1024" s="351">
        <f t="shared" si="124"/>
        <v>0</v>
      </c>
      <c r="K1024" s="293">
        <f>SUM('Employee Salary Payroll Tax '!I1026:K1026)</f>
        <v>63975.05</v>
      </c>
      <c r="L1024" s="293">
        <f>'Employee Salary Payroll Tax '!H1026</f>
        <v>1199.47</v>
      </c>
      <c r="M1024" s="293">
        <f t="shared" si="127"/>
        <v>4720.4299999999939</v>
      </c>
      <c r="N1024" s="359">
        <f t="shared" si="128"/>
        <v>0</v>
      </c>
      <c r="O1024" s="331"/>
      <c r="P1024" s="61"/>
      <c r="Q1024" s="294"/>
      <c r="R1024" s="292"/>
      <c r="S1024" s="303"/>
    </row>
    <row r="1025" spans="1:19" s="36" customFormat="1" ht="14.4">
      <c r="A1025" s="36">
        <f t="shared" si="125"/>
        <v>1010</v>
      </c>
      <c r="B1025" s="526"/>
      <c r="C1025" s="36" t="str">
        <f>VLOOKUP('Employee Salary Payroll Tax '!B1027,'Employee Salary Payroll Tax '!$D$1:$E$7,2,FALSE)</f>
        <v>NonUnion</v>
      </c>
      <c r="D1025" s="61">
        <f t="shared" si="121"/>
        <v>2.98E-2</v>
      </c>
      <c r="E1025" s="351">
        <f>'Employee Salary Payroll Tax '!N1027</f>
        <v>16941.86</v>
      </c>
      <c r="F1025" s="351">
        <f t="shared" si="122"/>
        <v>17446.727428000002</v>
      </c>
      <c r="G1025" s="352"/>
      <c r="H1025" s="351">
        <f t="shared" si="123"/>
        <v>0</v>
      </c>
      <c r="I1025" s="351">
        <f t="shared" si="126"/>
        <v>504.86742800000138</v>
      </c>
      <c r="J1025" s="351">
        <f t="shared" si="124"/>
        <v>0</v>
      </c>
      <c r="K1025" s="293">
        <f>SUM('Employee Salary Payroll Tax '!I1027:K1027)</f>
        <v>3364.01</v>
      </c>
      <c r="L1025" s="293">
        <f>'Employee Salary Payroll Tax '!H1027</f>
        <v>0</v>
      </c>
      <c r="M1025" s="293">
        <f t="shared" si="127"/>
        <v>13577.85</v>
      </c>
      <c r="N1025" s="359">
        <f t="shared" si="128"/>
        <v>0</v>
      </c>
      <c r="O1025" s="331"/>
      <c r="P1025" s="61"/>
      <c r="Q1025" s="294"/>
      <c r="R1025" s="292"/>
      <c r="S1025" s="303"/>
    </row>
    <row r="1026" spans="1:19" s="36" customFormat="1" ht="14.4">
      <c r="A1026" s="36">
        <f t="shared" si="125"/>
        <v>1011</v>
      </c>
      <c r="B1026" s="526"/>
      <c r="C1026" s="36" t="str">
        <f>VLOOKUP('Employee Salary Payroll Tax '!B1028,'Employee Salary Payroll Tax '!$D$1:$E$7,2,FALSE)</f>
        <v>IBEW</v>
      </c>
      <c r="D1026" s="61">
        <f t="shared" si="121"/>
        <v>6.875E-3</v>
      </c>
      <c r="E1026" s="351">
        <f>'Employee Salary Payroll Tax '!N1028</f>
        <v>34402.449999999997</v>
      </c>
      <c r="F1026" s="351">
        <f t="shared" si="122"/>
        <v>34638.966843749993</v>
      </c>
      <c r="G1026" s="352"/>
      <c r="H1026" s="351">
        <f t="shared" si="123"/>
        <v>0</v>
      </c>
      <c r="I1026" s="351">
        <f t="shared" si="126"/>
        <v>236.51684374999604</v>
      </c>
      <c r="J1026" s="351">
        <f t="shared" si="124"/>
        <v>0</v>
      </c>
      <c r="K1026" s="293">
        <f>SUM('Employee Salary Payroll Tax '!I1028:K1028)</f>
        <v>9167.7900000000009</v>
      </c>
      <c r="L1026" s="293">
        <f>'Employee Salary Payroll Tax '!H1028</f>
        <v>0</v>
      </c>
      <c r="M1026" s="293">
        <f t="shared" si="127"/>
        <v>25234.659999999996</v>
      </c>
      <c r="N1026" s="359">
        <f t="shared" si="128"/>
        <v>0</v>
      </c>
      <c r="O1026" s="331"/>
      <c r="P1026" s="61"/>
      <c r="Q1026" s="294"/>
      <c r="R1026" s="292"/>
      <c r="S1026" s="303"/>
    </row>
    <row r="1027" spans="1:19" s="36" customFormat="1" ht="14.4">
      <c r="A1027" s="36">
        <f t="shared" si="125"/>
        <v>1012</v>
      </c>
      <c r="B1027" s="526"/>
      <c r="C1027" s="36" t="str">
        <f>VLOOKUP('Employee Salary Payroll Tax '!B1029,'Employee Salary Payroll Tax '!$D$1:$E$7,2,FALSE)</f>
        <v>UA</v>
      </c>
      <c r="D1027" s="61">
        <f t="shared" si="121"/>
        <v>0.03</v>
      </c>
      <c r="E1027" s="351">
        <f>'Employee Salary Payroll Tax '!N1029</f>
        <v>78791.759999999995</v>
      </c>
      <c r="F1027" s="351">
        <f t="shared" si="122"/>
        <v>81155.512799999997</v>
      </c>
      <c r="G1027" s="352"/>
      <c r="H1027" s="351">
        <f t="shared" si="123"/>
        <v>0</v>
      </c>
      <c r="I1027" s="351">
        <f t="shared" si="126"/>
        <v>2363.752800000002</v>
      </c>
      <c r="J1027" s="351">
        <f t="shared" si="124"/>
        <v>0</v>
      </c>
      <c r="K1027" s="293">
        <f>SUM('Employee Salary Payroll Tax '!I1029:K1029)</f>
        <v>71496.180000000008</v>
      </c>
      <c r="L1027" s="293">
        <f>'Employee Salary Payroll Tax '!H1029</f>
        <v>910.11</v>
      </c>
      <c r="M1027" s="293">
        <f t="shared" si="127"/>
        <v>6385.4699999999875</v>
      </c>
      <c r="N1027" s="359">
        <f t="shared" si="128"/>
        <v>0</v>
      </c>
      <c r="O1027" s="331"/>
      <c r="P1027" s="61"/>
      <c r="Q1027" s="294"/>
      <c r="R1027" s="292"/>
      <c r="S1027" s="303"/>
    </row>
    <row r="1028" spans="1:19" s="36" customFormat="1" ht="14.4">
      <c r="A1028" s="36">
        <f t="shared" si="125"/>
        <v>1013</v>
      </c>
      <c r="B1028" s="526"/>
      <c r="C1028" s="36" t="str">
        <f>VLOOKUP('Employee Salary Payroll Tax '!B1030,'Employee Salary Payroll Tax '!$D$1:$E$7,2,FALSE)</f>
        <v>UA</v>
      </c>
      <c r="D1028" s="61">
        <f t="shared" si="121"/>
        <v>0.03</v>
      </c>
      <c r="E1028" s="351">
        <f>'Employee Salary Payroll Tax '!N1030</f>
        <v>99936.46</v>
      </c>
      <c r="F1028" s="351">
        <f t="shared" si="122"/>
        <v>102934.55380000001</v>
      </c>
      <c r="G1028" s="352"/>
      <c r="H1028" s="351">
        <f t="shared" si="123"/>
        <v>0</v>
      </c>
      <c r="I1028" s="351">
        <f t="shared" si="126"/>
        <v>2998.0938000000024</v>
      </c>
      <c r="J1028" s="351">
        <f t="shared" si="124"/>
        <v>0</v>
      </c>
      <c r="K1028" s="293">
        <f>SUM('Employee Salary Payroll Tax '!I1030:K1030)</f>
        <v>74262.990000000005</v>
      </c>
      <c r="L1028" s="293">
        <f>'Employee Salary Payroll Tax '!H1030</f>
        <v>0</v>
      </c>
      <c r="M1028" s="293">
        <f t="shared" si="127"/>
        <v>25673.47</v>
      </c>
      <c r="N1028" s="359">
        <f t="shared" si="128"/>
        <v>0</v>
      </c>
      <c r="O1028" s="331"/>
      <c r="P1028" s="61"/>
      <c r="Q1028" s="294"/>
      <c r="R1028" s="292"/>
      <c r="S1028" s="303"/>
    </row>
    <row r="1029" spans="1:19" s="36" customFormat="1" ht="14.4">
      <c r="A1029" s="36">
        <f t="shared" si="125"/>
        <v>1014</v>
      </c>
      <c r="B1029" s="526"/>
      <c r="C1029" s="36" t="str">
        <f>VLOOKUP('Employee Salary Payroll Tax '!B1031,'Employee Salary Payroll Tax '!$D$1:$E$7,2,FALSE)</f>
        <v>NonUnion</v>
      </c>
      <c r="D1029" s="61">
        <f t="shared" si="121"/>
        <v>2.98E-2</v>
      </c>
      <c r="E1029" s="351">
        <f>'Employee Salary Payroll Tax '!N1031</f>
        <v>92425.31</v>
      </c>
      <c r="F1029" s="351">
        <f t="shared" si="122"/>
        <v>95179.584237999996</v>
      </c>
      <c r="G1029" s="352"/>
      <c r="H1029" s="351">
        <f t="shared" si="123"/>
        <v>0</v>
      </c>
      <c r="I1029" s="351">
        <f t="shared" si="126"/>
        <v>2754.2742379999981</v>
      </c>
      <c r="J1029" s="351">
        <f t="shared" si="124"/>
        <v>0</v>
      </c>
      <c r="K1029" s="293">
        <f>SUM('Employee Salary Payroll Tax '!I1031:K1031)</f>
        <v>83965.11</v>
      </c>
      <c r="L1029" s="293">
        <f>'Employee Salary Payroll Tax '!H1031</f>
        <v>1270</v>
      </c>
      <c r="M1029" s="293">
        <f t="shared" si="127"/>
        <v>7190.1999999999971</v>
      </c>
      <c r="N1029" s="359">
        <f t="shared" si="128"/>
        <v>0</v>
      </c>
      <c r="O1029" s="331"/>
      <c r="P1029" s="61"/>
      <c r="Q1029" s="294"/>
      <c r="R1029" s="292"/>
      <c r="S1029" s="303"/>
    </row>
    <row r="1030" spans="1:19" s="36" customFormat="1" ht="14.4">
      <c r="A1030" s="36">
        <f t="shared" si="125"/>
        <v>1015</v>
      </c>
      <c r="B1030" s="526"/>
      <c r="C1030" s="36" t="str">
        <f>VLOOKUP('Employee Salary Payroll Tax '!B1032,'Employee Salary Payroll Tax '!$D$1:$E$7,2,FALSE)</f>
        <v>NonUnion</v>
      </c>
      <c r="D1030" s="61">
        <f t="shared" si="121"/>
        <v>2.98E-2</v>
      </c>
      <c r="E1030" s="351">
        <f>'Employee Salary Payroll Tax '!N1032</f>
        <v>89862.88</v>
      </c>
      <c r="F1030" s="351">
        <f t="shared" si="122"/>
        <v>92540.793824000008</v>
      </c>
      <c r="G1030" s="352"/>
      <c r="H1030" s="351">
        <f t="shared" si="123"/>
        <v>0</v>
      </c>
      <c r="I1030" s="351">
        <f t="shared" si="126"/>
        <v>2677.9138240000029</v>
      </c>
      <c r="J1030" s="351">
        <f t="shared" si="124"/>
        <v>0</v>
      </c>
      <c r="K1030" s="293">
        <f>SUM('Employee Salary Payroll Tax '!I1032:K1032)</f>
        <v>33273.11</v>
      </c>
      <c r="L1030" s="293">
        <f>'Employee Salary Payroll Tax '!H1032</f>
        <v>0</v>
      </c>
      <c r="M1030" s="293">
        <f t="shared" si="127"/>
        <v>56589.770000000004</v>
      </c>
      <c r="N1030" s="359">
        <f t="shared" si="128"/>
        <v>0</v>
      </c>
      <c r="O1030" s="331"/>
      <c r="P1030" s="61"/>
      <c r="Q1030" s="294"/>
      <c r="R1030" s="292"/>
      <c r="S1030" s="303"/>
    </row>
    <row r="1031" spans="1:19" s="36" customFormat="1" ht="14.4">
      <c r="A1031" s="36">
        <f t="shared" si="125"/>
        <v>1016</v>
      </c>
      <c r="B1031" s="526"/>
      <c r="C1031" s="36" t="str">
        <f>VLOOKUP('Employee Salary Payroll Tax '!B1033,'Employee Salary Payroll Tax '!$D$1:$E$7,2,FALSE)</f>
        <v>NonUnion</v>
      </c>
      <c r="D1031" s="61">
        <f t="shared" si="121"/>
        <v>2.98E-2</v>
      </c>
      <c r="E1031" s="351">
        <f>'Employee Salary Payroll Tax '!N1033</f>
        <v>86098.05</v>
      </c>
      <c r="F1031" s="351">
        <f t="shared" si="122"/>
        <v>88663.771890000004</v>
      </c>
      <c r="G1031" s="352"/>
      <c r="H1031" s="351">
        <f t="shared" si="123"/>
        <v>0</v>
      </c>
      <c r="I1031" s="351">
        <f t="shared" si="126"/>
        <v>2565.7218900000007</v>
      </c>
      <c r="J1031" s="351">
        <f t="shared" si="124"/>
        <v>0</v>
      </c>
      <c r="K1031" s="293">
        <f>SUM('Employee Salary Payroll Tax '!I1033:K1033)</f>
        <v>54439.95</v>
      </c>
      <c r="L1031" s="293">
        <f>'Employee Salary Payroll Tax '!H1033</f>
        <v>0</v>
      </c>
      <c r="M1031" s="293">
        <f t="shared" si="127"/>
        <v>31658.100000000006</v>
      </c>
      <c r="N1031" s="359">
        <f t="shared" si="128"/>
        <v>0</v>
      </c>
      <c r="O1031" s="331"/>
      <c r="P1031" s="61"/>
      <c r="Q1031" s="294"/>
      <c r="R1031" s="292"/>
      <c r="S1031" s="303"/>
    </row>
    <row r="1032" spans="1:19" s="36" customFormat="1" ht="14.4">
      <c r="A1032" s="36">
        <f t="shared" si="125"/>
        <v>1017</v>
      </c>
      <c r="B1032" s="526"/>
      <c r="C1032" s="36" t="str">
        <f>VLOOKUP('Employee Salary Payroll Tax '!B1034,'Employee Salary Payroll Tax '!$D$1:$E$7,2,FALSE)</f>
        <v>NonUnion</v>
      </c>
      <c r="D1032" s="61">
        <f t="shared" si="121"/>
        <v>2.98E-2</v>
      </c>
      <c r="E1032" s="351">
        <f>'Employee Salary Payroll Tax '!N1034</f>
        <v>84714.64</v>
      </c>
      <c r="F1032" s="351">
        <f t="shared" si="122"/>
        <v>87239.136272000003</v>
      </c>
      <c r="G1032" s="352"/>
      <c r="H1032" s="351">
        <f t="shared" si="123"/>
        <v>0</v>
      </c>
      <c r="I1032" s="351">
        <f t="shared" si="126"/>
        <v>2524.496272000004</v>
      </c>
      <c r="J1032" s="351">
        <f t="shared" si="124"/>
        <v>0</v>
      </c>
      <c r="K1032" s="293">
        <f>SUM('Employee Salary Payroll Tax '!I1034:K1034)</f>
        <v>18115.899999999998</v>
      </c>
      <c r="L1032" s="293">
        <f>'Employee Salary Payroll Tax '!H1034</f>
        <v>0</v>
      </c>
      <c r="M1032" s="293">
        <f t="shared" si="127"/>
        <v>66598.740000000005</v>
      </c>
      <c r="N1032" s="359">
        <f t="shared" si="128"/>
        <v>0</v>
      </c>
      <c r="O1032" s="331"/>
      <c r="P1032" s="61"/>
      <c r="Q1032" s="294"/>
      <c r="R1032" s="292"/>
      <c r="S1032" s="303"/>
    </row>
    <row r="1033" spans="1:19" s="36" customFormat="1" ht="14.4">
      <c r="A1033" s="36">
        <f t="shared" si="125"/>
        <v>1018</v>
      </c>
      <c r="B1033" s="526"/>
      <c r="C1033" s="36" t="str">
        <f>VLOOKUP('Employee Salary Payroll Tax '!B1035,'Employee Salary Payroll Tax '!$D$1:$E$7,2,FALSE)</f>
        <v>IBEW</v>
      </c>
      <c r="D1033" s="61">
        <f t="shared" si="121"/>
        <v>6.875E-3</v>
      </c>
      <c r="E1033" s="351">
        <f>'Employee Salary Payroll Tax '!N1035</f>
        <v>133679.24</v>
      </c>
      <c r="F1033" s="351">
        <f t="shared" si="122"/>
        <v>134598.28477499998</v>
      </c>
      <c r="G1033" s="352"/>
      <c r="H1033" s="351">
        <f t="shared" si="123"/>
        <v>0</v>
      </c>
      <c r="I1033" s="351">
        <f t="shared" si="126"/>
        <v>919.04477499998757</v>
      </c>
      <c r="J1033" s="351">
        <f t="shared" si="124"/>
        <v>0</v>
      </c>
      <c r="K1033" s="293">
        <f>SUM('Employee Salary Payroll Tax '!I1035:K1035)</f>
        <v>93166.069999999992</v>
      </c>
      <c r="L1033" s="293">
        <f>'Employee Salary Payroll Tax '!H1035</f>
        <v>0</v>
      </c>
      <c r="M1033" s="293">
        <f t="shared" si="127"/>
        <v>40513.17</v>
      </c>
      <c r="N1033" s="359">
        <f t="shared" si="128"/>
        <v>0</v>
      </c>
      <c r="O1033" s="331"/>
      <c r="P1033" s="61"/>
      <c r="Q1033" s="294"/>
      <c r="R1033" s="292"/>
      <c r="S1033" s="303"/>
    </row>
    <row r="1034" spans="1:19" s="36" customFormat="1" ht="14.4">
      <c r="A1034" s="36">
        <f t="shared" si="125"/>
        <v>1019</v>
      </c>
      <c r="B1034" s="526"/>
      <c r="C1034" s="36" t="str">
        <f>VLOOKUP('Employee Salary Payroll Tax '!B1036,'Employee Salary Payroll Tax '!$D$1:$E$7,2,FALSE)</f>
        <v>NonUnion</v>
      </c>
      <c r="D1034" s="61">
        <f t="shared" si="121"/>
        <v>2.98E-2</v>
      </c>
      <c r="E1034" s="351">
        <f>'Employee Salary Payroll Tax '!N1036</f>
        <v>2225.14</v>
      </c>
      <c r="F1034" s="351">
        <f t="shared" si="122"/>
        <v>2291.4491720000001</v>
      </c>
      <c r="G1034" s="352"/>
      <c r="H1034" s="351">
        <f t="shared" si="123"/>
        <v>4774.8600000000006</v>
      </c>
      <c r="I1034" s="351">
        <f t="shared" si="126"/>
        <v>66.309172000000217</v>
      </c>
      <c r="J1034" s="351">
        <f t="shared" si="124"/>
        <v>0.39785503200000133</v>
      </c>
      <c r="K1034" s="293">
        <f>SUM('Employee Salary Payroll Tax '!I1036:K1036)</f>
        <v>1351.77</v>
      </c>
      <c r="L1034" s="293">
        <f>'Employee Salary Payroll Tax '!H1036</f>
        <v>0</v>
      </c>
      <c r="M1034" s="293">
        <f t="shared" si="127"/>
        <v>873.36999999999989</v>
      </c>
      <c r="N1034" s="359">
        <f t="shared" si="128"/>
        <v>0.24169647589138005</v>
      </c>
      <c r="O1034" s="331"/>
      <c r="P1034" s="61"/>
      <c r="Q1034" s="294"/>
      <c r="R1034" s="292"/>
      <c r="S1034" s="303"/>
    </row>
    <row r="1035" spans="1:19" s="36" customFormat="1" ht="14.4">
      <c r="A1035" s="36">
        <f t="shared" si="125"/>
        <v>1020</v>
      </c>
      <c r="B1035" s="526"/>
      <c r="C1035" s="36" t="str">
        <f>VLOOKUP('Employee Salary Payroll Tax '!B1037,'Employee Salary Payroll Tax '!$D$1:$E$7,2,FALSE)</f>
        <v>NonUnion</v>
      </c>
      <c r="D1035" s="61">
        <f t="shared" si="121"/>
        <v>2.98E-2</v>
      </c>
      <c r="E1035" s="351">
        <f>'Employee Salary Payroll Tax '!N1037</f>
        <v>43350.58</v>
      </c>
      <c r="F1035" s="351">
        <f t="shared" si="122"/>
        <v>44642.427284000005</v>
      </c>
      <c r="G1035" s="352"/>
      <c r="H1035" s="351">
        <f t="shared" si="123"/>
        <v>0</v>
      </c>
      <c r="I1035" s="351">
        <f t="shared" si="126"/>
        <v>1291.8472840000031</v>
      </c>
      <c r="J1035" s="351">
        <f t="shared" si="124"/>
        <v>0</v>
      </c>
      <c r="K1035" s="293">
        <f>SUM('Employee Salary Payroll Tax '!I1037:K1037)</f>
        <v>26687.620000000003</v>
      </c>
      <c r="L1035" s="293">
        <f>'Employee Salary Payroll Tax '!H1037</f>
        <v>0</v>
      </c>
      <c r="M1035" s="293">
        <f t="shared" si="127"/>
        <v>16662.96</v>
      </c>
      <c r="N1035" s="359">
        <f t="shared" si="128"/>
        <v>0</v>
      </c>
      <c r="O1035" s="331"/>
      <c r="P1035" s="61"/>
      <c r="Q1035" s="294"/>
      <c r="R1035" s="292"/>
      <c r="S1035" s="303"/>
    </row>
    <row r="1036" spans="1:19" s="36" customFormat="1" ht="14.4">
      <c r="A1036" s="36">
        <f t="shared" si="125"/>
        <v>1021</v>
      </c>
      <c r="B1036" s="526"/>
      <c r="C1036" s="36" t="str">
        <f>VLOOKUP('Employee Salary Payroll Tax '!B1038,'Employee Salary Payroll Tax '!$D$1:$E$7,2,FALSE)</f>
        <v>NonUnion</v>
      </c>
      <c r="D1036" s="61">
        <f t="shared" si="121"/>
        <v>2.98E-2</v>
      </c>
      <c r="E1036" s="351">
        <f>'Employee Salary Payroll Tax '!N1038</f>
        <v>49734.29</v>
      </c>
      <c r="F1036" s="351">
        <f t="shared" si="122"/>
        <v>51216.371842</v>
      </c>
      <c r="G1036" s="352"/>
      <c r="H1036" s="351">
        <f t="shared" si="123"/>
        <v>0</v>
      </c>
      <c r="I1036" s="351">
        <f t="shared" si="126"/>
        <v>1482.0818419999996</v>
      </c>
      <c r="J1036" s="351">
        <f t="shared" si="124"/>
        <v>0</v>
      </c>
      <c r="K1036" s="293">
        <f>SUM('Employee Salary Payroll Tax '!I1038:K1038)</f>
        <v>49734.19</v>
      </c>
      <c r="L1036" s="293">
        <f>'Employee Salary Payroll Tax '!H1038</f>
        <v>0</v>
      </c>
      <c r="M1036" s="293">
        <f t="shared" si="127"/>
        <v>9.9999999998544808E-2</v>
      </c>
      <c r="N1036" s="359">
        <f t="shared" si="128"/>
        <v>0</v>
      </c>
      <c r="O1036" s="331"/>
      <c r="P1036" s="61"/>
      <c r="Q1036" s="294"/>
      <c r="R1036" s="292"/>
      <c r="S1036" s="303"/>
    </row>
    <row r="1037" spans="1:19" s="36" customFormat="1" ht="14.4">
      <c r="A1037" s="36">
        <f t="shared" si="125"/>
        <v>1022</v>
      </c>
      <c r="B1037" s="526"/>
      <c r="C1037" s="36" t="str">
        <f>VLOOKUP('Employee Salary Payroll Tax '!B1039,'Employee Salary Payroll Tax '!$D$1:$E$7,2,FALSE)</f>
        <v>IBEW</v>
      </c>
      <c r="D1037" s="61">
        <f t="shared" si="121"/>
        <v>6.875E-3</v>
      </c>
      <c r="E1037" s="351">
        <f>'Employee Salary Payroll Tax '!N1039</f>
        <v>49314.9</v>
      </c>
      <c r="F1037" s="351">
        <f t="shared" si="122"/>
        <v>49653.939937499999</v>
      </c>
      <c r="G1037" s="352"/>
      <c r="H1037" s="351">
        <f t="shared" si="123"/>
        <v>0</v>
      </c>
      <c r="I1037" s="351">
        <f t="shared" si="126"/>
        <v>339.0399374999979</v>
      </c>
      <c r="J1037" s="351">
        <f t="shared" si="124"/>
        <v>0</v>
      </c>
      <c r="K1037" s="293">
        <f>SUM('Employee Salary Payroll Tax '!I1039:K1039)</f>
        <v>49314.9</v>
      </c>
      <c r="L1037" s="293">
        <f>'Employee Salary Payroll Tax '!H1039</f>
        <v>0</v>
      </c>
      <c r="M1037" s="293">
        <f t="shared" si="127"/>
        <v>0</v>
      </c>
      <c r="N1037" s="359">
        <f t="shared" si="128"/>
        <v>0</v>
      </c>
      <c r="O1037" s="331"/>
      <c r="P1037" s="61"/>
      <c r="Q1037" s="294"/>
      <c r="R1037" s="292"/>
      <c r="S1037" s="303"/>
    </row>
    <row r="1038" spans="1:19" s="36" customFormat="1" ht="14.4">
      <c r="A1038" s="36">
        <f t="shared" si="125"/>
        <v>1023</v>
      </c>
      <c r="B1038" s="526"/>
      <c r="C1038" s="36" t="str">
        <f>VLOOKUP('Employee Salary Payroll Tax '!B1040,'Employee Salary Payroll Tax '!$D$1:$E$7,2,FALSE)</f>
        <v>NonUnion</v>
      </c>
      <c r="D1038" s="61">
        <f t="shared" si="121"/>
        <v>2.98E-2</v>
      </c>
      <c r="E1038" s="351">
        <f>'Employee Salary Payroll Tax '!N1040</f>
        <v>24342.22</v>
      </c>
      <c r="F1038" s="351">
        <f t="shared" si="122"/>
        <v>25067.618156000004</v>
      </c>
      <c r="G1038" s="352"/>
      <c r="H1038" s="351">
        <f t="shared" si="123"/>
        <v>0</v>
      </c>
      <c r="I1038" s="351">
        <f t="shared" si="126"/>
        <v>725.39815600000293</v>
      </c>
      <c r="J1038" s="351">
        <f t="shared" si="124"/>
        <v>0</v>
      </c>
      <c r="K1038" s="293">
        <f>SUM('Employee Salary Payroll Tax '!I1040:K1040)</f>
        <v>24002.3</v>
      </c>
      <c r="L1038" s="293">
        <f>'Employee Salary Payroll Tax '!H1040</f>
        <v>0</v>
      </c>
      <c r="M1038" s="293">
        <f t="shared" si="127"/>
        <v>339.92000000000189</v>
      </c>
      <c r="N1038" s="359">
        <f t="shared" si="128"/>
        <v>0</v>
      </c>
      <c r="O1038" s="331"/>
      <c r="P1038" s="61"/>
      <c r="Q1038" s="294"/>
      <c r="R1038" s="292"/>
      <c r="S1038" s="303"/>
    </row>
    <row r="1039" spans="1:19" s="36" customFormat="1" ht="14.4">
      <c r="A1039" s="36">
        <f t="shared" si="125"/>
        <v>1024</v>
      </c>
      <c r="B1039" s="526"/>
      <c r="C1039" s="36" t="str">
        <f>VLOOKUP('Employee Salary Payroll Tax '!B1041,'Employee Salary Payroll Tax '!$D$1:$E$7,2,FALSE)</f>
        <v>NonUnion</v>
      </c>
      <c r="D1039" s="61">
        <f t="shared" si="121"/>
        <v>2.98E-2</v>
      </c>
      <c r="E1039" s="351">
        <f>'Employee Salary Payroll Tax '!N1041</f>
        <v>92460.15</v>
      </c>
      <c r="F1039" s="351">
        <f t="shared" si="122"/>
        <v>95215.462469999999</v>
      </c>
      <c r="G1039" s="352"/>
      <c r="H1039" s="351">
        <f t="shared" si="123"/>
        <v>0</v>
      </c>
      <c r="I1039" s="351">
        <f t="shared" si="126"/>
        <v>2755.3124700000044</v>
      </c>
      <c r="J1039" s="351">
        <f t="shared" si="124"/>
        <v>0</v>
      </c>
      <c r="K1039" s="293">
        <f>SUM('Employee Salary Payroll Tax '!I1041:K1041)</f>
        <v>92460.15</v>
      </c>
      <c r="L1039" s="293">
        <f>'Employee Salary Payroll Tax '!H1041</f>
        <v>0</v>
      </c>
      <c r="M1039" s="293">
        <f t="shared" si="127"/>
        <v>0</v>
      </c>
      <c r="N1039" s="359">
        <f t="shared" si="128"/>
        <v>0</v>
      </c>
      <c r="O1039" s="331"/>
      <c r="P1039" s="61"/>
      <c r="Q1039" s="294"/>
      <c r="R1039" s="292"/>
      <c r="S1039" s="303"/>
    </row>
    <row r="1040" spans="1:19" s="36" customFormat="1" ht="14.4">
      <c r="A1040" s="36">
        <f t="shared" si="125"/>
        <v>1025</v>
      </c>
      <c r="B1040" s="526"/>
      <c r="C1040" s="36" t="str">
        <f>VLOOKUP('Employee Salary Payroll Tax '!B1042,'Employee Salary Payroll Tax '!$D$1:$E$7,2,FALSE)</f>
        <v>UA</v>
      </c>
      <c r="D1040" s="61">
        <f t="shared" ref="D1040:D1103" si="129">VLOOKUP(C1040,C$9:D$12,2)</f>
        <v>0.03</v>
      </c>
      <c r="E1040" s="351">
        <f>'Employee Salary Payroll Tax '!N1042</f>
        <v>73662.399999999994</v>
      </c>
      <c r="F1040" s="351">
        <f t="shared" ref="F1040:F1103" si="130">E1040*(1+D1040)</f>
        <v>75872.271999999997</v>
      </c>
      <c r="G1040" s="352"/>
      <c r="H1040" s="351">
        <f t="shared" ref="H1040:H1103" si="131">IF(E1040&gt;$H$12,0,$H$12-E1040)</f>
        <v>0</v>
      </c>
      <c r="I1040" s="351">
        <f t="shared" si="126"/>
        <v>2209.872000000003</v>
      </c>
      <c r="J1040" s="351">
        <f t="shared" ref="J1040:J1103" si="132">IF(H1040&gt;I1040,I1040*$J$12,H1040*$J$12)</f>
        <v>0</v>
      </c>
      <c r="K1040" s="293">
        <f>SUM('Employee Salary Payroll Tax '!I1042:K1042)</f>
        <v>59730.47</v>
      </c>
      <c r="L1040" s="293">
        <f>'Employee Salary Payroll Tax '!H1042</f>
        <v>0</v>
      </c>
      <c r="M1040" s="293">
        <f t="shared" si="127"/>
        <v>13931.929999999993</v>
      </c>
      <c r="N1040" s="359">
        <f t="shared" si="128"/>
        <v>0</v>
      </c>
      <c r="O1040" s="331"/>
      <c r="P1040" s="61"/>
      <c r="Q1040" s="294"/>
      <c r="R1040" s="292"/>
      <c r="S1040" s="303"/>
    </row>
    <row r="1041" spans="1:19" s="36" customFormat="1" ht="14.4">
      <c r="A1041" s="36">
        <f t="shared" ref="A1041:A1104" si="133">+A1040+1</f>
        <v>1026</v>
      </c>
      <c r="B1041" s="526"/>
      <c r="C1041" s="36" t="str">
        <f>VLOOKUP('Employee Salary Payroll Tax '!B1043,'Employee Salary Payroll Tax '!$D$1:$E$7,2,FALSE)</f>
        <v>NonUnion</v>
      </c>
      <c r="D1041" s="61">
        <f t="shared" si="129"/>
        <v>2.98E-2</v>
      </c>
      <c r="E1041" s="351">
        <f>'Employee Salary Payroll Tax '!N1043</f>
        <v>72927.95</v>
      </c>
      <c r="F1041" s="351">
        <f t="shared" si="130"/>
        <v>75101.202910000007</v>
      </c>
      <c r="G1041" s="352"/>
      <c r="H1041" s="351">
        <f t="shared" si="131"/>
        <v>0</v>
      </c>
      <c r="I1041" s="351">
        <f t="shared" ref="I1041:I1104" si="134">F1041-E1041</f>
        <v>2173.2529100000102</v>
      </c>
      <c r="J1041" s="351">
        <f t="shared" si="132"/>
        <v>0</v>
      </c>
      <c r="K1041" s="293">
        <f>SUM('Employee Salary Payroll Tax '!I1043:K1043)</f>
        <v>7228.42</v>
      </c>
      <c r="L1041" s="293">
        <f>'Employee Salary Payroll Tax '!H1043</f>
        <v>0</v>
      </c>
      <c r="M1041" s="293">
        <f t="shared" ref="M1041:M1104" si="135">E1041-K1041-L1041</f>
        <v>65699.53</v>
      </c>
      <c r="N1041" s="359">
        <f t="shared" ref="N1041:N1104" si="136">J1041*K1041/(SUM(K1041:M1041)+0.000001)</f>
        <v>0</v>
      </c>
      <c r="O1041" s="331"/>
      <c r="P1041" s="61"/>
      <c r="Q1041" s="294"/>
      <c r="R1041" s="292"/>
      <c r="S1041" s="303"/>
    </row>
    <row r="1042" spans="1:19" s="36" customFormat="1" ht="14.4">
      <c r="A1042" s="36">
        <f t="shared" si="133"/>
        <v>1027</v>
      </c>
      <c r="B1042" s="526"/>
      <c r="C1042" s="36" t="str">
        <f>VLOOKUP('Employee Salary Payroll Tax '!B1044,'Employee Salary Payroll Tax '!$D$1:$E$7,2,FALSE)</f>
        <v>NonUnion</v>
      </c>
      <c r="D1042" s="61">
        <f t="shared" si="129"/>
        <v>2.98E-2</v>
      </c>
      <c r="E1042" s="351">
        <f>'Employee Salary Payroll Tax '!N1044</f>
        <v>54408.35</v>
      </c>
      <c r="F1042" s="351">
        <f t="shared" si="130"/>
        <v>56029.718829999998</v>
      </c>
      <c r="G1042" s="352"/>
      <c r="H1042" s="351">
        <f t="shared" si="131"/>
        <v>0</v>
      </c>
      <c r="I1042" s="351">
        <f t="shared" si="134"/>
        <v>1621.3688299999994</v>
      </c>
      <c r="J1042" s="351">
        <f t="shared" si="132"/>
        <v>0</v>
      </c>
      <c r="K1042" s="293">
        <f>SUM('Employee Salary Payroll Tax '!I1044:K1044)</f>
        <v>10097.800000000001</v>
      </c>
      <c r="L1042" s="293">
        <f>'Employee Salary Payroll Tax '!H1044</f>
        <v>0</v>
      </c>
      <c r="M1042" s="293">
        <f t="shared" si="135"/>
        <v>44310.549999999996</v>
      </c>
      <c r="N1042" s="359">
        <f t="shared" si="136"/>
        <v>0</v>
      </c>
      <c r="O1042" s="331"/>
      <c r="P1042" s="61"/>
      <c r="Q1042" s="294"/>
      <c r="R1042" s="292"/>
      <c r="S1042" s="303"/>
    </row>
    <row r="1043" spans="1:19" s="36" customFormat="1" ht="14.4">
      <c r="A1043" s="36">
        <f t="shared" si="133"/>
        <v>1028</v>
      </c>
      <c r="B1043" s="526"/>
      <c r="C1043" s="36" t="str">
        <f>VLOOKUP('Employee Salary Payroll Tax '!B1045,'Employee Salary Payroll Tax '!$D$1:$E$7,2,FALSE)</f>
        <v>NonUnion</v>
      </c>
      <c r="D1043" s="61">
        <f t="shared" si="129"/>
        <v>2.98E-2</v>
      </c>
      <c r="E1043" s="351">
        <f>'Employee Salary Payroll Tax '!N1045</f>
        <v>338.54</v>
      </c>
      <c r="F1043" s="351">
        <f t="shared" si="130"/>
        <v>348.62849200000005</v>
      </c>
      <c r="G1043" s="352"/>
      <c r="H1043" s="351">
        <f t="shared" si="131"/>
        <v>6661.46</v>
      </c>
      <c r="I1043" s="351">
        <f t="shared" si="134"/>
        <v>10.088492000000031</v>
      </c>
      <c r="J1043" s="351">
        <f t="shared" si="132"/>
        <v>6.0530952000000186E-2</v>
      </c>
      <c r="K1043" s="293">
        <f>SUM('Employee Salary Payroll Tax '!I1045:K1045)</f>
        <v>158.81</v>
      </c>
      <c r="L1043" s="293">
        <f>'Employee Salary Payroll Tax '!H1045</f>
        <v>0</v>
      </c>
      <c r="M1043" s="293">
        <f t="shared" si="135"/>
        <v>179.73000000000002</v>
      </c>
      <c r="N1043" s="359">
        <f t="shared" si="136"/>
        <v>2.8395227916124539E-2</v>
      </c>
      <c r="O1043" s="331"/>
      <c r="P1043" s="61"/>
      <c r="Q1043" s="294"/>
      <c r="R1043" s="292"/>
      <c r="S1043" s="303"/>
    </row>
    <row r="1044" spans="1:19" s="36" customFormat="1" ht="14.4">
      <c r="A1044" s="36">
        <f t="shared" si="133"/>
        <v>1029</v>
      </c>
      <c r="B1044" s="526"/>
      <c r="C1044" s="36" t="str">
        <f>VLOOKUP('Employee Salary Payroll Tax '!B1046,'Employee Salary Payroll Tax '!$D$1:$E$7,2,FALSE)</f>
        <v>NonUnion</v>
      </c>
      <c r="D1044" s="61">
        <f t="shared" si="129"/>
        <v>2.98E-2</v>
      </c>
      <c r="E1044" s="351">
        <f>'Employee Salary Payroll Tax '!N1046</f>
        <v>56083.93</v>
      </c>
      <c r="F1044" s="351">
        <f t="shared" si="130"/>
        <v>57755.231114000002</v>
      </c>
      <c r="G1044" s="352"/>
      <c r="H1044" s="351">
        <f t="shared" si="131"/>
        <v>0</v>
      </c>
      <c r="I1044" s="351">
        <f t="shared" si="134"/>
        <v>1671.3011140000017</v>
      </c>
      <c r="J1044" s="351">
        <f t="shared" si="132"/>
        <v>0</v>
      </c>
      <c r="K1044" s="293">
        <f>SUM('Employee Salary Payroll Tax '!I1046:K1046)</f>
        <v>4179.54</v>
      </c>
      <c r="L1044" s="293">
        <f>'Employee Salary Payroll Tax '!H1046</f>
        <v>0</v>
      </c>
      <c r="M1044" s="293">
        <f t="shared" si="135"/>
        <v>51904.39</v>
      </c>
      <c r="N1044" s="359">
        <f t="shared" si="136"/>
        <v>0</v>
      </c>
      <c r="O1044" s="331"/>
      <c r="P1044" s="61"/>
      <c r="Q1044" s="294"/>
      <c r="R1044" s="292"/>
      <c r="S1044" s="303"/>
    </row>
    <row r="1045" spans="1:19" s="36" customFormat="1" ht="14.4">
      <c r="A1045" s="36">
        <f t="shared" si="133"/>
        <v>1030</v>
      </c>
      <c r="B1045" s="526"/>
      <c r="C1045" s="36" t="str">
        <f>VLOOKUP('Employee Salary Payroll Tax '!B1047,'Employee Salary Payroll Tax '!$D$1:$E$7,2,FALSE)</f>
        <v>NonUnion</v>
      </c>
      <c r="D1045" s="61">
        <f t="shared" si="129"/>
        <v>2.98E-2</v>
      </c>
      <c r="E1045" s="351">
        <f>'Employee Salary Payroll Tax '!N1047</f>
        <v>25002.77</v>
      </c>
      <c r="F1045" s="351">
        <f t="shared" si="130"/>
        <v>25747.852546000002</v>
      </c>
      <c r="G1045" s="352"/>
      <c r="H1045" s="351">
        <f t="shared" si="131"/>
        <v>0</v>
      </c>
      <c r="I1045" s="351">
        <f t="shared" si="134"/>
        <v>745.08254600000146</v>
      </c>
      <c r="J1045" s="351">
        <f t="shared" si="132"/>
        <v>0</v>
      </c>
      <c r="K1045" s="293">
        <f>SUM('Employee Salary Payroll Tax '!I1047:K1047)</f>
        <v>3396.69</v>
      </c>
      <c r="L1045" s="293">
        <f>'Employee Salary Payroll Tax '!H1047</f>
        <v>0</v>
      </c>
      <c r="M1045" s="293">
        <f t="shared" si="135"/>
        <v>21606.080000000002</v>
      </c>
      <c r="N1045" s="359">
        <f t="shared" si="136"/>
        <v>0</v>
      </c>
      <c r="O1045" s="331"/>
      <c r="P1045" s="61"/>
      <c r="Q1045" s="294"/>
      <c r="R1045" s="292"/>
      <c r="S1045" s="303"/>
    </row>
    <row r="1046" spans="1:19" s="36" customFormat="1" ht="14.4">
      <c r="A1046" s="36">
        <f t="shared" si="133"/>
        <v>1031</v>
      </c>
      <c r="B1046" s="526"/>
      <c r="C1046" s="36" t="str">
        <f>VLOOKUP('Employee Salary Payroll Tax '!B1048,'Employee Salary Payroll Tax '!$D$1:$E$7,2,FALSE)</f>
        <v>NonUnion</v>
      </c>
      <c r="D1046" s="61">
        <f t="shared" si="129"/>
        <v>2.98E-2</v>
      </c>
      <c r="E1046" s="351">
        <f>'Employee Salary Payroll Tax '!N1048</f>
        <v>83880.02</v>
      </c>
      <c r="F1046" s="351">
        <f t="shared" si="130"/>
        <v>86379.644596000013</v>
      </c>
      <c r="G1046" s="352"/>
      <c r="H1046" s="351">
        <f t="shared" si="131"/>
        <v>0</v>
      </c>
      <c r="I1046" s="351">
        <f t="shared" si="134"/>
        <v>2499.6245960000088</v>
      </c>
      <c r="J1046" s="351">
        <f t="shared" si="132"/>
        <v>0</v>
      </c>
      <c r="K1046" s="293">
        <f>SUM('Employee Salary Payroll Tax '!I1048:K1048)</f>
        <v>0</v>
      </c>
      <c r="L1046" s="293">
        <f>'Employee Salary Payroll Tax '!H1048</f>
        <v>0</v>
      </c>
      <c r="M1046" s="293">
        <f t="shared" si="135"/>
        <v>83880.02</v>
      </c>
      <c r="N1046" s="359">
        <f t="shared" si="136"/>
        <v>0</v>
      </c>
      <c r="O1046" s="331"/>
      <c r="P1046" s="61"/>
      <c r="Q1046" s="294"/>
      <c r="R1046" s="292"/>
      <c r="S1046" s="303"/>
    </row>
    <row r="1047" spans="1:19" s="36" customFormat="1" ht="14.4">
      <c r="A1047" s="36">
        <f t="shared" si="133"/>
        <v>1032</v>
      </c>
      <c r="B1047" s="526"/>
      <c r="C1047" s="36" t="str">
        <f>VLOOKUP('Employee Salary Payroll Tax '!B1049,'Employee Salary Payroll Tax '!$D$1:$E$7,2,FALSE)</f>
        <v>NonUnion</v>
      </c>
      <c r="D1047" s="61">
        <f t="shared" si="129"/>
        <v>2.98E-2</v>
      </c>
      <c r="E1047" s="351">
        <f>'Employee Salary Payroll Tax '!N1049</f>
        <v>98180.57</v>
      </c>
      <c r="F1047" s="351">
        <f t="shared" si="130"/>
        <v>101106.350986</v>
      </c>
      <c r="G1047" s="352"/>
      <c r="H1047" s="351">
        <f t="shared" si="131"/>
        <v>0</v>
      </c>
      <c r="I1047" s="351">
        <f t="shared" si="134"/>
        <v>2925.7809859999979</v>
      </c>
      <c r="J1047" s="351">
        <f t="shared" si="132"/>
        <v>0</v>
      </c>
      <c r="K1047" s="293">
        <f>SUM('Employee Salary Payroll Tax '!I1049:K1049)</f>
        <v>98180.57</v>
      </c>
      <c r="L1047" s="293">
        <f>'Employee Salary Payroll Tax '!H1049</f>
        <v>0</v>
      </c>
      <c r="M1047" s="293">
        <f t="shared" si="135"/>
        <v>0</v>
      </c>
      <c r="N1047" s="359">
        <f t="shared" si="136"/>
        <v>0</v>
      </c>
      <c r="O1047" s="331"/>
      <c r="P1047" s="61"/>
      <c r="Q1047" s="294"/>
      <c r="R1047" s="292"/>
      <c r="S1047" s="303"/>
    </row>
    <row r="1048" spans="1:19" s="36" customFormat="1" ht="14.4">
      <c r="A1048" s="36">
        <f t="shared" si="133"/>
        <v>1033</v>
      </c>
      <c r="B1048" s="526"/>
      <c r="C1048" s="36" t="str">
        <f>VLOOKUP('Employee Salary Payroll Tax '!B1050,'Employee Salary Payroll Tax '!$D$1:$E$7,2,FALSE)</f>
        <v>UA</v>
      </c>
      <c r="D1048" s="61">
        <f t="shared" si="129"/>
        <v>0.03</v>
      </c>
      <c r="E1048" s="351">
        <f>'Employee Salary Payroll Tax '!N1050</f>
        <v>90937.16</v>
      </c>
      <c r="F1048" s="351">
        <f t="shared" si="130"/>
        <v>93665.274799999999</v>
      </c>
      <c r="G1048" s="352"/>
      <c r="H1048" s="351">
        <f t="shared" si="131"/>
        <v>0</v>
      </c>
      <c r="I1048" s="351">
        <f t="shared" si="134"/>
        <v>2728.1147999999957</v>
      </c>
      <c r="J1048" s="351">
        <f t="shared" si="132"/>
        <v>0</v>
      </c>
      <c r="K1048" s="293">
        <f>SUM('Employee Salary Payroll Tax '!I1050:K1050)</f>
        <v>80931.610000000015</v>
      </c>
      <c r="L1048" s="293">
        <f>'Employee Salary Payroll Tax '!H1050</f>
        <v>2023.33</v>
      </c>
      <c r="M1048" s="293">
        <f t="shared" si="135"/>
        <v>7982.2199999999884</v>
      </c>
      <c r="N1048" s="359">
        <f t="shared" si="136"/>
        <v>0</v>
      </c>
      <c r="O1048" s="331"/>
      <c r="P1048" s="61"/>
      <c r="Q1048" s="294"/>
      <c r="R1048" s="292"/>
      <c r="S1048" s="303"/>
    </row>
    <row r="1049" spans="1:19" s="36" customFormat="1" ht="14.4">
      <c r="A1049" s="36">
        <f t="shared" si="133"/>
        <v>1034</v>
      </c>
      <c r="B1049" s="526"/>
      <c r="C1049" s="36" t="str">
        <f>VLOOKUP('Employee Salary Payroll Tax '!B1051,'Employee Salary Payroll Tax '!$D$1:$E$7,2,FALSE)</f>
        <v>NonUnion</v>
      </c>
      <c r="D1049" s="61">
        <f t="shared" si="129"/>
        <v>2.98E-2</v>
      </c>
      <c r="E1049" s="351">
        <f>'Employee Salary Payroll Tax '!N1051</f>
        <v>79008.679999999993</v>
      </c>
      <c r="F1049" s="351">
        <f t="shared" si="130"/>
        <v>81363.138663999998</v>
      </c>
      <c r="G1049" s="352"/>
      <c r="H1049" s="351">
        <f t="shared" si="131"/>
        <v>0</v>
      </c>
      <c r="I1049" s="351">
        <f t="shared" si="134"/>
        <v>2354.4586640000052</v>
      </c>
      <c r="J1049" s="351">
        <f t="shared" si="132"/>
        <v>0</v>
      </c>
      <c r="K1049" s="293">
        <f>SUM('Employee Salary Payroll Tax '!I1051:K1051)</f>
        <v>32360.14</v>
      </c>
      <c r="L1049" s="293">
        <f>'Employee Salary Payroll Tax '!H1051</f>
        <v>0</v>
      </c>
      <c r="M1049" s="293">
        <f t="shared" si="135"/>
        <v>46648.539999999994</v>
      </c>
      <c r="N1049" s="359">
        <f t="shared" si="136"/>
        <v>0</v>
      </c>
      <c r="O1049" s="331"/>
      <c r="P1049" s="61"/>
      <c r="Q1049" s="294"/>
      <c r="R1049" s="292"/>
      <c r="S1049" s="303"/>
    </row>
    <row r="1050" spans="1:19" s="36" customFormat="1" ht="14.4">
      <c r="A1050" s="36">
        <f t="shared" si="133"/>
        <v>1035</v>
      </c>
      <c r="B1050" s="526"/>
      <c r="C1050" s="36" t="str">
        <f>VLOOKUP('Employee Salary Payroll Tax '!B1052,'Employee Salary Payroll Tax '!$D$1:$E$7,2,FALSE)</f>
        <v>NonUnion</v>
      </c>
      <c r="D1050" s="61">
        <f t="shared" si="129"/>
        <v>2.98E-2</v>
      </c>
      <c r="E1050" s="351">
        <f>'Employee Salary Payroll Tax '!N1052</f>
        <v>82802.31</v>
      </c>
      <c r="F1050" s="351">
        <f t="shared" si="130"/>
        <v>85269.818838000007</v>
      </c>
      <c r="G1050" s="352"/>
      <c r="H1050" s="351">
        <f t="shared" si="131"/>
        <v>0</v>
      </c>
      <c r="I1050" s="351">
        <f t="shared" si="134"/>
        <v>2467.5088380000088</v>
      </c>
      <c r="J1050" s="351">
        <f t="shared" si="132"/>
        <v>0</v>
      </c>
      <c r="K1050" s="293">
        <f>SUM('Employee Salary Payroll Tax '!I1052:K1052)</f>
        <v>82802.31</v>
      </c>
      <c r="L1050" s="293">
        <f>'Employee Salary Payroll Tax '!H1052</f>
        <v>0</v>
      </c>
      <c r="M1050" s="293">
        <f t="shared" si="135"/>
        <v>0</v>
      </c>
      <c r="N1050" s="359">
        <f t="shared" si="136"/>
        <v>0</v>
      </c>
      <c r="O1050" s="331"/>
      <c r="P1050" s="61"/>
      <c r="Q1050" s="294"/>
      <c r="R1050" s="292"/>
      <c r="S1050" s="303"/>
    </row>
    <row r="1051" spans="1:19" s="36" customFormat="1" ht="14.4">
      <c r="A1051" s="36">
        <f t="shared" si="133"/>
        <v>1036</v>
      </c>
      <c r="B1051" s="526"/>
      <c r="C1051" s="36" t="str">
        <f>VLOOKUP('Employee Salary Payroll Tax '!B1053,'Employee Salary Payroll Tax '!$D$1:$E$7,2,FALSE)</f>
        <v>UA</v>
      </c>
      <c r="D1051" s="61">
        <f t="shared" si="129"/>
        <v>0.03</v>
      </c>
      <c r="E1051" s="351">
        <f>'Employee Salary Payroll Tax '!N1053</f>
        <v>93015.679999999993</v>
      </c>
      <c r="F1051" s="351">
        <f t="shared" si="130"/>
        <v>95806.150399999999</v>
      </c>
      <c r="G1051" s="352"/>
      <c r="H1051" s="351">
        <f t="shared" si="131"/>
        <v>0</v>
      </c>
      <c r="I1051" s="351">
        <f t="shared" si="134"/>
        <v>2790.4704000000056</v>
      </c>
      <c r="J1051" s="351">
        <f t="shared" si="132"/>
        <v>0</v>
      </c>
      <c r="K1051" s="293">
        <f>SUM('Employee Salary Payroll Tax '!I1053:K1053)</f>
        <v>70930.779999999984</v>
      </c>
      <c r="L1051" s="293">
        <f>'Employee Salary Payroll Tax '!H1053</f>
        <v>476.35</v>
      </c>
      <c r="M1051" s="293">
        <f t="shared" si="135"/>
        <v>21608.55000000001</v>
      </c>
      <c r="N1051" s="359">
        <f t="shared" si="136"/>
        <v>0</v>
      </c>
      <c r="O1051" s="331"/>
      <c r="P1051" s="61"/>
      <c r="Q1051" s="294"/>
      <c r="R1051" s="292"/>
      <c r="S1051" s="303"/>
    </row>
    <row r="1052" spans="1:19" s="36" customFormat="1" ht="14.4">
      <c r="A1052" s="36">
        <f t="shared" si="133"/>
        <v>1037</v>
      </c>
      <c r="B1052" s="526"/>
      <c r="C1052" s="36" t="str">
        <f>VLOOKUP('Employee Salary Payroll Tax '!B1054,'Employee Salary Payroll Tax '!$D$1:$E$7,2,FALSE)</f>
        <v>NonUnion</v>
      </c>
      <c r="D1052" s="61">
        <f t="shared" si="129"/>
        <v>2.98E-2</v>
      </c>
      <c r="E1052" s="351">
        <f>'Employee Salary Payroll Tax '!N1054</f>
        <v>170055.71</v>
      </c>
      <c r="F1052" s="351">
        <f t="shared" si="130"/>
        <v>175123.37015800001</v>
      </c>
      <c r="G1052" s="352"/>
      <c r="H1052" s="351">
        <f t="shared" si="131"/>
        <v>0</v>
      </c>
      <c r="I1052" s="351">
        <f t="shared" si="134"/>
        <v>5067.6601580000133</v>
      </c>
      <c r="J1052" s="351">
        <f t="shared" si="132"/>
        <v>0</v>
      </c>
      <c r="K1052" s="293">
        <f>SUM('Employee Salary Payroll Tax '!I1054:K1054)</f>
        <v>150759.87</v>
      </c>
      <c r="L1052" s="293">
        <f>'Employee Salary Payroll Tax '!H1054</f>
        <v>283.05</v>
      </c>
      <c r="M1052" s="293">
        <f t="shared" si="135"/>
        <v>19012.789999999997</v>
      </c>
      <c r="N1052" s="359">
        <f t="shared" si="136"/>
        <v>0</v>
      </c>
      <c r="O1052" s="331"/>
      <c r="P1052" s="61"/>
      <c r="Q1052" s="294"/>
      <c r="R1052" s="292"/>
      <c r="S1052" s="303"/>
    </row>
    <row r="1053" spans="1:19" s="36" customFormat="1" ht="14.4">
      <c r="A1053" s="36">
        <f t="shared" si="133"/>
        <v>1038</v>
      </c>
      <c r="B1053" s="526"/>
      <c r="C1053" s="36" t="str">
        <f>VLOOKUP('Employee Salary Payroll Tax '!B1055,'Employee Salary Payroll Tax '!$D$1:$E$7,2,FALSE)</f>
        <v>IBEW</v>
      </c>
      <c r="D1053" s="61">
        <f t="shared" si="129"/>
        <v>6.875E-3</v>
      </c>
      <c r="E1053" s="351">
        <f>'Employee Salary Payroll Tax '!N1055</f>
        <v>36060.31</v>
      </c>
      <c r="F1053" s="351">
        <f t="shared" si="130"/>
        <v>36308.224631249999</v>
      </c>
      <c r="G1053" s="352"/>
      <c r="H1053" s="351">
        <f t="shared" si="131"/>
        <v>0</v>
      </c>
      <c r="I1053" s="351">
        <f t="shared" si="134"/>
        <v>247.91463125000155</v>
      </c>
      <c r="J1053" s="351">
        <f t="shared" si="132"/>
        <v>0</v>
      </c>
      <c r="K1053" s="293">
        <f>SUM('Employee Salary Payroll Tax '!I1055:K1055)</f>
        <v>35900.14</v>
      </c>
      <c r="L1053" s="293">
        <f>'Employee Salary Payroll Tax '!H1055</f>
        <v>0</v>
      </c>
      <c r="M1053" s="293">
        <f t="shared" si="135"/>
        <v>160.16999999999825</v>
      </c>
      <c r="N1053" s="359">
        <f t="shared" si="136"/>
        <v>0</v>
      </c>
      <c r="O1053" s="331"/>
      <c r="P1053" s="61"/>
      <c r="Q1053" s="294"/>
      <c r="R1053" s="292"/>
      <c r="S1053" s="303"/>
    </row>
    <row r="1054" spans="1:19" s="36" customFormat="1" ht="14.4">
      <c r="A1054" s="36">
        <f t="shared" si="133"/>
        <v>1039</v>
      </c>
      <c r="B1054" s="526"/>
      <c r="C1054" s="36" t="str">
        <f>VLOOKUP('Employee Salary Payroll Tax '!B1056,'Employee Salary Payroll Tax '!$D$1:$E$7,2,FALSE)</f>
        <v>IBEW</v>
      </c>
      <c r="D1054" s="61">
        <f t="shared" si="129"/>
        <v>6.875E-3</v>
      </c>
      <c r="E1054" s="351">
        <f>'Employee Salary Payroll Tax '!N1056</f>
        <v>40923.03</v>
      </c>
      <c r="F1054" s="351">
        <f t="shared" si="130"/>
        <v>41204.375831249999</v>
      </c>
      <c r="G1054" s="352"/>
      <c r="H1054" s="351">
        <f t="shared" si="131"/>
        <v>0</v>
      </c>
      <c r="I1054" s="351">
        <f t="shared" si="134"/>
        <v>281.34583125000063</v>
      </c>
      <c r="J1054" s="351">
        <f t="shared" si="132"/>
        <v>0</v>
      </c>
      <c r="K1054" s="293">
        <f>SUM('Employee Salary Payroll Tax '!I1056:K1056)</f>
        <v>40923.030000000006</v>
      </c>
      <c r="L1054" s="293">
        <f>'Employee Salary Payroll Tax '!H1056</f>
        <v>0</v>
      </c>
      <c r="M1054" s="293">
        <f t="shared" si="135"/>
        <v>-7.2759576141834259E-12</v>
      </c>
      <c r="N1054" s="359">
        <f t="shared" si="136"/>
        <v>0</v>
      </c>
      <c r="O1054" s="331"/>
      <c r="P1054" s="61"/>
      <c r="Q1054" s="294"/>
      <c r="R1054" s="292"/>
      <c r="S1054" s="303"/>
    </row>
    <row r="1055" spans="1:19" s="36" customFormat="1" ht="14.4">
      <c r="A1055" s="36">
        <f t="shared" si="133"/>
        <v>1040</v>
      </c>
      <c r="B1055" s="526"/>
      <c r="C1055" s="36" t="str">
        <f>VLOOKUP('Employee Salary Payroll Tax '!B1057,'Employee Salary Payroll Tax '!$D$1:$E$7,2,FALSE)</f>
        <v>IBEW</v>
      </c>
      <c r="D1055" s="61">
        <f t="shared" si="129"/>
        <v>6.875E-3</v>
      </c>
      <c r="E1055" s="351">
        <f>'Employee Salary Payroll Tax '!N1057</f>
        <v>50111.59</v>
      </c>
      <c r="F1055" s="351">
        <f t="shared" si="130"/>
        <v>50456.107181249994</v>
      </c>
      <c r="G1055" s="352"/>
      <c r="H1055" s="351">
        <f t="shared" si="131"/>
        <v>0</v>
      </c>
      <c r="I1055" s="351">
        <f t="shared" si="134"/>
        <v>344.51718124999752</v>
      </c>
      <c r="J1055" s="351">
        <f t="shared" si="132"/>
        <v>0</v>
      </c>
      <c r="K1055" s="293">
        <f>SUM('Employee Salary Payroll Tax '!I1057:K1057)</f>
        <v>49768.57</v>
      </c>
      <c r="L1055" s="293">
        <f>'Employee Salary Payroll Tax '!H1057</f>
        <v>0</v>
      </c>
      <c r="M1055" s="293">
        <f t="shared" si="135"/>
        <v>343.0199999999968</v>
      </c>
      <c r="N1055" s="359">
        <f t="shared" si="136"/>
        <v>0</v>
      </c>
      <c r="O1055" s="331"/>
      <c r="P1055" s="61"/>
      <c r="Q1055" s="294"/>
      <c r="R1055" s="292"/>
      <c r="S1055" s="303"/>
    </row>
    <row r="1056" spans="1:19" s="36" customFormat="1" ht="14.4">
      <c r="A1056" s="36">
        <f t="shared" si="133"/>
        <v>1041</v>
      </c>
      <c r="B1056" s="526"/>
      <c r="C1056" s="36" t="str">
        <f>VLOOKUP('Employee Salary Payroll Tax '!B1058,'Employee Salary Payroll Tax '!$D$1:$E$7,2,FALSE)</f>
        <v>NonUnion</v>
      </c>
      <c r="D1056" s="61">
        <f t="shared" si="129"/>
        <v>2.98E-2</v>
      </c>
      <c r="E1056" s="351">
        <f>'Employee Salary Payroll Tax '!N1058</f>
        <v>71635.23</v>
      </c>
      <c r="F1056" s="351">
        <f t="shared" si="130"/>
        <v>73769.959854000001</v>
      </c>
      <c r="G1056" s="352"/>
      <c r="H1056" s="351">
        <f t="shared" si="131"/>
        <v>0</v>
      </c>
      <c r="I1056" s="351">
        <f t="shared" si="134"/>
        <v>2134.7298540000047</v>
      </c>
      <c r="J1056" s="351">
        <f t="shared" si="132"/>
        <v>0</v>
      </c>
      <c r="K1056" s="293">
        <f>SUM('Employee Salary Payroll Tax '!I1058:K1058)</f>
        <v>52891.360000000001</v>
      </c>
      <c r="L1056" s="293">
        <f>'Employee Salary Payroll Tax '!H1058</f>
        <v>0</v>
      </c>
      <c r="M1056" s="293">
        <f t="shared" si="135"/>
        <v>18743.869999999995</v>
      </c>
      <c r="N1056" s="359">
        <f t="shared" si="136"/>
        <v>0</v>
      </c>
      <c r="O1056" s="331"/>
      <c r="P1056" s="61"/>
      <c r="Q1056" s="294"/>
      <c r="R1056" s="292"/>
      <c r="S1056" s="303"/>
    </row>
    <row r="1057" spans="1:19" s="36" customFormat="1" ht="14.4">
      <c r="A1057" s="36">
        <f t="shared" si="133"/>
        <v>1042</v>
      </c>
      <c r="B1057" s="526"/>
      <c r="C1057" s="36" t="str">
        <f>VLOOKUP('Employee Salary Payroll Tax '!B1059,'Employee Salary Payroll Tax '!$D$1:$E$7,2,FALSE)</f>
        <v>UA</v>
      </c>
      <c r="D1057" s="61">
        <f t="shared" si="129"/>
        <v>0.03</v>
      </c>
      <c r="E1057" s="351">
        <f>'Employee Salary Payroll Tax '!N1059</f>
        <v>44106.73</v>
      </c>
      <c r="F1057" s="351">
        <f t="shared" si="130"/>
        <v>45429.931900000003</v>
      </c>
      <c r="G1057" s="352"/>
      <c r="H1057" s="351">
        <f t="shared" si="131"/>
        <v>0</v>
      </c>
      <c r="I1057" s="351">
        <f t="shared" si="134"/>
        <v>1323.2019</v>
      </c>
      <c r="J1057" s="351">
        <f t="shared" si="132"/>
        <v>0</v>
      </c>
      <c r="K1057" s="293">
        <f>SUM('Employee Salary Payroll Tax '!I1059:K1059)</f>
        <v>26715.96</v>
      </c>
      <c r="L1057" s="293">
        <f>'Employee Salary Payroll Tax '!H1059</f>
        <v>67.98</v>
      </c>
      <c r="M1057" s="293">
        <f t="shared" si="135"/>
        <v>17322.790000000005</v>
      </c>
      <c r="N1057" s="359">
        <f t="shared" si="136"/>
        <v>0</v>
      </c>
      <c r="O1057" s="331"/>
      <c r="P1057" s="61"/>
      <c r="Q1057" s="294"/>
      <c r="R1057" s="292"/>
      <c r="S1057" s="303"/>
    </row>
    <row r="1058" spans="1:19" s="36" customFormat="1" ht="14.4">
      <c r="A1058" s="36">
        <f t="shared" si="133"/>
        <v>1043</v>
      </c>
      <c r="B1058" s="526"/>
      <c r="C1058" s="36" t="str">
        <f>VLOOKUP('Employee Salary Payroll Tax '!B1060,'Employee Salary Payroll Tax '!$D$1:$E$7,2,FALSE)</f>
        <v>NonUnion</v>
      </c>
      <c r="D1058" s="61">
        <f t="shared" si="129"/>
        <v>2.98E-2</v>
      </c>
      <c r="E1058" s="351">
        <f>'Employee Salary Payroll Tax '!N1060</f>
        <v>94579.57</v>
      </c>
      <c r="F1058" s="351">
        <f t="shared" si="130"/>
        <v>97398.041186000017</v>
      </c>
      <c r="G1058" s="352"/>
      <c r="H1058" s="351">
        <f t="shared" si="131"/>
        <v>0</v>
      </c>
      <c r="I1058" s="351">
        <f t="shared" si="134"/>
        <v>2818.4711860000098</v>
      </c>
      <c r="J1058" s="351">
        <f t="shared" si="132"/>
        <v>0</v>
      </c>
      <c r="K1058" s="293">
        <f>SUM('Employee Salary Payroll Tax '!I1060:K1060)</f>
        <v>5032.76</v>
      </c>
      <c r="L1058" s="293">
        <f>'Employee Salary Payroll Tax '!H1060</f>
        <v>0</v>
      </c>
      <c r="M1058" s="293">
        <f t="shared" si="135"/>
        <v>89546.810000000012</v>
      </c>
      <c r="N1058" s="359">
        <f t="shared" si="136"/>
        <v>0</v>
      </c>
      <c r="O1058" s="331"/>
      <c r="P1058" s="61"/>
      <c r="Q1058" s="294"/>
      <c r="R1058" s="292"/>
      <c r="S1058" s="303"/>
    </row>
    <row r="1059" spans="1:19" s="36" customFormat="1" ht="14.4">
      <c r="A1059" s="36">
        <f t="shared" si="133"/>
        <v>1044</v>
      </c>
      <c r="B1059" s="526"/>
      <c r="C1059" s="36" t="str">
        <f>VLOOKUP('Employee Salary Payroll Tax '!B1061,'Employee Salary Payroll Tax '!$D$1:$E$7,2,FALSE)</f>
        <v>NonUnion</v>
      </c>
      <c r="D1059" s="61">
        <f t="shared" si="129"/>
        <v>2.98E-2</v>
      </c>
      <c r="E1059" s="351">
        <f>'Employee Salary Payroll Tax '!N1061</f>
        <v>86187.69</v>
      </c>
      <c r="F1059" s="351">
        <f t="shared" si="130"/>
        <v>88756.08316200001</v>
      </c>
      <c r="G1059" s="352"/>
      <c r="H1059" s="351">
        <f t="shared" si="131"/>
        <v>0</v>
      </c>
      <c r="I1059" s="351">
        <f t="shared" si="134"/>
        <v>2568.3931620000076</v>
      </c>
      <c r="J1059" s="351">
        <f t="shared" si="132"/>
        <v>0</v>
      </c>
      <c r="K1059" s="293">
        <f>SUM('Employee Salary Payroll Tax '!I1061:K1061)</f>
        <v>174.89999999999998</v>
      </c>
      <c r="L1059" s="293">
        <f>'Employee Salary Payroll Tax '!H1061</f>
        <v>0</v>
      </c>
      <c r="M1059" s="293">
        <f t="shared" si="135"/>
        <v>86012.790000000008</v>
      </c>
      <c r="N1059" s="359">
        <f t="shared" si="136"/>
        <v>0</v>
      </c>
      <c r="O1059" s="331"/>
      <c r="P1059" s="61"/>
      <c r="Q1059" s="294"/>
      <c r="R1059" s="292"/>
      <c r="S1059" s="303"/>
    </row>
    <row r="1060" spans="1:19" s="36" customFormat="1" ht="14.4">
      <c r="A1060" s="36">
        <f t="shared" si="133"/>
        <v>1045</v>
      </c>
      <c r="B1060" s="526"/>
      <c r="C1060" s="36" t="str">
        <f>VLOOKUP('Employee Salary Payroll Tax '!B1062,'Employee Salary Payroll Tax '!$D$1:$E$7,2,FALSE)</f>
        <v>NonUnion</v>
      </c>
      <c r="D1060" s="61">
        <f t="shared" si="129"/>
        <v>2.98E-2</v>
      </c>
      <c r="E1060" s="351">
        <f>'Employee Salary Payroll Tax '!N1062</f>
        <v>10354.57</v>
      </c>
      <c r="F1060" s="351">
        <f t="shared" si="130"/>
        <v>10663.136186</v>
      </c>
      <c r="G1060" s="352"/>
      <c r="H1060" s="351">
        <f t="shared" si="131"/>
        <v>0</v>
      </c>
      <c r="I1060" s="351">
        <f t="shared" si="134"/>
        <v>308.56618600000002</v>
      </c>
      <c r="J1060" s="351">
        <f t="shared" si="132"/>
        <v>0</v>
      </c>
      <c r="K1060" s="293">
        <f>SUM('Employee Salary Payroll Tax '!I1062:K1062)</f>
        <v>-692.27</v>
      </c>
      <c r="L1060" s="293">
        <f>'Employee Salary Payroll Tax '!H1062</f>
        <v>0</v>
      </c>
      <c r="M1060" s="293">
        <f t="shared" si="135"/>
        <v>11046.84</v>
      </c>
      <c r="N1060" s="359">
        <f t="shared" si="136"/>
        <v>0</v>
      </c>
      <c r="O1060" s="331"/>
      <c r="P1060" s="61"/>
      <c r="Q1060" s="294"/>
      <c r="R1060" s="292"/>
      <c r="S1060" s="303"/>
    </row>
    <row r="1061" spans="1:19" s="36" customFormat="1" ht="14.4">
      <c r="A1061" s="36">
        <f t="shared" si="133"/>
        <v>1046</v>
      </c>
      <c r="B1061" s="526"/>
      <c r="C1061" s="36" t="str">
        <f>VLOOKUP('Employee Salary Payroll Tax '!B1063,'Employee Salary Payroll Tax '!$D$1:$E$7,2,FALSE)</f>
        <v>IBEW</v>
      </c>
      <c r="D1061" s="61">
        <f t="shared" si="129"/>
        <v>6.875E-3</v>
      </c>
      <c r="E1061" s="351">
        <f>'Employee Salary Payroll Tax '!N1063</f>
        <v>85011.18</v>
      </c>
      <c r="F1061" s="351">
        <f t="shared" si="130"/>
        <v>85595.631862499984</v>
      </c>
      <c r="G1061" s="352"/>
      <c r="H1061" s="351">
        <f t="shared" si="131"/>
        <v>0</v>
      </c>
      <c r="I1061" s="351">
        <f t="shared" si="134"/>
        <v>584.45186249999097</v>
      </c>
      <c r="J1061" s="351">
        <f t="shared" si="132"/>
        <v>0</v>
      </c>
      <c r="K1061" s="293">
        <f>SUM('Employee Salary Payroll Tax '!I1063:K1063)</f>
        <v>83332.259999999995</v>
      </c>
      <c r="L1061" s="293">
        <f>'Employee Salary Payroll Tax '!H1063</f>
        <v>0.24</v>
      </c>
      <c r="M1061" s="293">
        <f t="shared" si="135"/>
        <v>1678.6799999999982</v>
      </c>
      <c r="N1061" s="359">
        <f t="shared" si="136"/>
        <v>0</v>
      </c>
      <c r="O1061" s="331"/>
      <c r="P1061" s="61"/>
      <c r="Q1061" s="294"/>
      <c r="R1061" s="292"/>
      <c r="S1061" s="303"/>
    </row>
    <row r="1062" spans="1:19" s="36" customFormat="1" ht="14.4">
      <c r="A1062" s="36">
        <f t="shared" si="133"/>
        <v>1047</v>
      </c>
      <c r="B1062" s="526"/>
      <c r="C1062" s="36" t="str">
        <f>VLOOKUP('Employee Salary Payroll Tax '!B1064,'Employee Salary Payroll Tax '!$D$1:$E$7,2,FALSE)</f>
        <v>NonUnion</v>
      </c>
      <c r="D1062" s="61">
        <f t="shared" si="129"/>
        <v>2.98E-2</v>
      </c>
      <c r="E1062" s="351">
        <f>'Employee Salary Payroll Tax '!N1064</f>
        <v>64380.24</v>
      </c>
      <c r="F1062" s="351">
        <f t="shared" si="130"/>
        <v>66298.771152000001</v>
      </c>
      <c r="G1062" s="352"/>
      <c r="H1062" s="351">
        <f t="shared" si="131"/>
        <v>0</v>
      </c>
      <c r="I1062" s="351">
        <f t="shared" si="134"/>
        <v>1918.5311520000032</v>
      </c>
      <c r="J1062" s="351">
        <f t="shared" si="132"/>
        <v>0</v>
      </c>
      <c r="K1062" s="293">
        <f>SUM('Employee Salary Payroll Tax '!I1064:K1064)</f>
        <v>4324.6899999999996</v>
      </c>
      <c r="L1062" s="293">
        <f>'Employee Salary Payroll Tax '!H1064</f>
        <v>0</v>
      </c>
      <c r="M1062" s="293">
        <f t="shared" si="135"/>
        <v>60055.549999999996</v>
      </c>
      <c r="N1062" s="359">
        <f t="shared" si="136"/>
        <v>0</v>
      </c>
      <c r="O1062" s="331"/>
      <c r="P1062" s="61"/>
      <c r="Q1062" s="294"/>
      <c r="R1062" s="292"/>
      <c r="S1062" s="303"/>
    </row>
    <row r="1063" spans="1:19" s="36" customFormat="1" ht="14.4">
      <c r="A1063" s="36">
        <f t="shared" si="133"/>
        <v>1048</v>
      </c>
      <c r="B1063" s="526"/>
      <c r="C1063" s="36" t="str">
        <f>VLOOKUP('Employee Salary Payroll Tax '!B1065,'Employee Salary Payroll Tax '!$D$1:$E$7,2,FALSE)</f>
        <v>UA</v>
      </c>
      <c r="D1063" s="61">
        <f t="shared" si="129"/>
        <v>0.03</v>
      </c>
      <c r="E1063" s="351">
        <f>'Employee Salary Payroll Tax '!N1065</f>
        <v>53585.61</v>
      </c>
      <c r="F1063" s="351">
        <f t="shared" si="130"/>
        <v>55193.1783</v>
      </c>
      <c r="G1063" s="352"/>
      <c r="H1063" s="351">
        <f t="shared" si="131"/>
        <v>0</v>
      </c>
      <c r="I1063" s="351">
        <f t="shared" si="134"/>
        <v>1607.568299999999</v>
      </c>
      <c r="J1063" s="351">
        <f t="shared" si="132"/>
        <v>0</v>
      </c>
      <c r="K1063" s="293">
        <f>SUM('Employee Salary Payroll Tax '!I1065:K1065)</f>
        <v>10935.84</v>
      </c>
      <c r="L1063" s="293">
        <f>'Employee Salary Payroll Tax '!H1065</f>
        <v>0</v>
      </c>
      <c r="M1063" s="293">
        <f t="shared" si="135"/>
        <v>42649.770000000004</v>
      </c>
      <c r="N1063" s="359">
        <f t="shared" si="136"/>
        <v>0</v>
      </c>
      <c r="O1063" s="331"/>
      <c r="P1063" s="61"/>
      <c r="Q1063" s="294"/>
      <c r="R1063" s="292"/>
      <c r="S1063" s="303"/>
    </row>
    <row r="1064" spans="1:19" s="36" customFormat="1" ht="14.4">
      <c r="A1064" s="36">
        <f t="shared" si="133"/>
        <v>1049</v>
      </c>
      <c r="B1064" s="526"/>
      <c r="C1064" s="36" t="str">
        <f>VLOOKUP('Employee Salary Payroll Tax '!B1066,'Employee Salary Payroll Tax '!$D$1:$E$7,2,FALSE)</f>
        <v>NonUnion</v>
      </c>
      <c r="D1064" s="61">
        <f t="shared" si="129"/>
        <v>2.98E-2</v>
      </c>
      <c r="E1064" s="351">
        <f>'Employee Salary Payroll Tax '!N1066</f>
        <v>110884.59</v>
      </c>
      <c r="F1064" s="351">
        <f t="shared" si="130"/>
        <v>114188.950782</v>
      </c>
      <c r="G1064" s="352"/>
      <c r="H1064" s="351">
        <f t="shared" si="131"/>
        <v>0</v>
      </c>
      <c r="I1064" s="351">
        <f t="shared" si="134"/>
        <v>3304.3607820000034</v>
      </c>
      <c r="J1064" s="351">
        <f t="shared" si="132"/>
        <v>0</v>
      </c>
      <c r="K1064" s="293">
        <f>SUM('Employee Salary Payroll Tax '!I1066:K1066)</f>
        <v>110894.89</v>
      </c>
      <c r="L1064" s="293">
        <f>'Employee Salary Payroll Tax '!H1066</f>
        <v>-0.68</v>
      </c>
      <c r="M1064" s="293">
        <f t="shared" si="135"/>
        <v>-9.6200000000029107</v>
      </c>
      <c r="N1064" s="359">
        <f t="shared" si="136"/>
        <v>0</v>
      </c>
      <c r="O1064" s="331"/>
      <c r="P1064" s="61"/>
      <c r="Q1064" s="294"/>
      <c r="R1064" s="292"/>
      <c r="S1064" s="303"/>
    </row>
    <row r="1065" spans="1:19" s="36" customFormat="1" ht="14.4">
      <c r="A1065" s="36">
        <f t="shared" si="133"/>
        <v>1050</v>
      </c>
      <c r="B1065" s="526"/>
      <c r="C1065" s="36" t="str">
        <f>VLOOKUP('Employee Salary Payroll Tax '!B1067,'Employee Salary Payroll Tax '!$D$1:$E$7,2,FALSE)</f>
        <v>NonUnion</v>
      </c>
      <c r="D1065" s="61">
        <f t="shared" si="129"/>
        <v>2.98E-2</v>
      </c>
      <c r="E1065" s="351">
        <f>'Employee Salary Payroll Tax '!N1067</f>
        <v>50594.17</v>
      </c>
      <c r="F1065" s="351">
        <f t="shared" si="130"/>
        <v>52101.876265999999</v>
      </c>
      <c r="G1065" s="352"/>
      <c r="H1065" s="351">
        <f t="shared" si="131"/>
        <v>0</v>
      </c>
      <c r="I1065" s="351">
        <f t="shared" si="134"/>
        <v>1507.7062660000011</v>
      </c>
      <c r="J1065" s="351">
        <f t="shared" si="132"/>
        <v>0</v>
      </c>
      <c r="K1065" s="293">
        <f>SUM('Employee Salary Payroll Tax '!I1067:K1067)</f>
        <v>44659.409999999996</v>
      </c>
      <c r="L1065" s="293">
        <f>'Employee Salary Payroll Tax '!H1067</f>
        <v>0</v>
      </c>
      <c r="M1065" s="293">
        <f t="shared" si="135"/>
        <v>5934.760000000002</v>
      </c>
      <c r="N1065" s="359">
        <f t="shared" si="136"/>
        <v>0</v>
      </c>
      <c r="O1065" s="331"/>
      <c r="P1065" s="61"/>
      <c r="Q1065" s="294"/>
      <c r="R1065" s="292"/>
      <c r="S1065" s="303"/>
    </row>
    <row r="1066" spans="1:19" s="36" customFormat="1" ht="14.4">
      <c r="A1066" s="36">
        <f t="shared" si="133"/>
        <v>1051</v>
      </c>
      <c r="B1066" s="526"/>
      <c r="C1066" s="36" t="str">
        <f>VLOOKUP('Employee Salary Payroll Tax '!B1068,'Employee Salary Payroll Tax '!$D$1:$E$7,2,FALSE)</f>
        <v>UA</v>
      </c>
      <c r="D1066" s="61">
        <f t="shared" si="129"/>
        <v>0.03</v>
      </c>
      <c r="E1066" s="351">
        <f>'Employee Salary Payroll Tax '!N1068</f>
        <v>77582.41</v>
      </c>
      <c r="F1066" s="351">
        <f t="shared" si="130"/>
        <v>79909.882300000012</v>
      </c>
      <c r="G1066" s="352"/>
      <c r="H1066" s="351">
        <f t="shared" si="131"/>
        <v>0</v>
      </c>
      <c r="I1066" s="351">
        <f t="shared" si="134"/>
        <v>2327.4723000000085</v>
      </c>
      <c r="J1066" s="351">
        <f t="shared" si="132"/>
        <v>0</v>
      </c>
      <c r="K1066" s="293">
        <f>SUM('Employee Salary Payroll Tax '!I1068:K1068)</f>
        <v>66880.5</v>
      </c>
      <c r="L1066" s="293">
        <f>'Employee Salary Payroll Tax '!H1068</f>
        <v>1562.97</v>
      </c>
      <c r="M1066" s="293">
        <f t="shared" si="135"/>
        <v>9138.9400000000041</v>
      </c>
      <c r="N1066" s="359">
        <f t="shared" si="136"/>
        <v>0</v>
      </c>
      <c r="O1066" s="331"/>
      <c r="P1066" s="61"/>
      <c r="Q1066" s="294"/>
      <c r="R1066" s="292"/>
      <c r="S1066" s="303"/>
    </row>
    <row r="1067" spans="1:19" s="36" customFormat="1" ht="14.4">
      <c r="A1067" s="36">
        <f t="shared" si="133"/>
        <v>1052</v>
      </c>
      <c r="B1067" s="526"/>
      <c r="C1067" s="36" t="str">
        <f>VLOOKUP('Employee Salary Payroll Tax '!B1069,'Employee Salary Payroll Tax '!$D$1:$E$7,2,FALSE)</f>
        <v>NonUnion</v>
      </c>
      <c r="D1067" s="61">
        <f t="shared" si="129"/>
        <v>2.98E-2</v>
      </c>
      <c r="E1067" s="351">
        <f>'Employee Salary Payroll Tax '!N1069</f>
        <v>94991.33</v>
      </c>
      <c r="F1067" s="351">
        <f t="shared" si="130"/>
        <v>97822.071634000007</v>
      </c>
      <c r="G1067" s="352"/>
      <c r="H1067" s="351">
        <f t="shared" si="131"/>
        <v>0</v>
      </c>
      <c r="I1067" s="351">
        <f t="shared" si="134"/>
        <v>2830.7416340000054</v>
      </c>
      <c r="J1067" s="351">
        <f t="shared" si="132"/>
        <v>0</v>
      </c>
      <c r="K1067" s="293">
        <f>SUM('Employee Salary Payroll Tax '!I1069:K1069)</f>
        <v>30256.880000000001</v>
      </c>
      <c r="L1067" s="293">
        <f>'Employee Salary Payroll Tax '!H1069</f>
        <v>0</v>
      </c>
      <c r="M1067" s="293">
        <f t="shared" si="135"/>
        <v>64734.45</v>
      </c>
      <c r="N1067" s="359">
        <f t="shared" si="136"/>
        <v>0</v>
      </c>
      <c r="O1067" s="331"/>
      <c r="P1067" s="61"/>
      <c r="Q1067" s="294"/>
      <c r="R1067" s="292"/>
      <c r="S1067" s="303"/>
    </row>
    <row r="1068" spans="1:19" s="36" customFormat="1" ht="14.4">
      <c r="A1068" s="36">
        <f t="shared" si="133"/>
        <v>1053</v>
      </c>
      <c r="B1068" s="526"/>
      <c r="C1068" s="36" t="str">
        <f>VLOOKUP('Employee Salary Payroll Tax '!B1070,'Employee Salary Payroll Tax '!$D$1:$E$7,2,FALSE)</f>
        <v>NonUnion</v>
      </c>
      <c r="D1068" s="61">
        <f t="shared" si="129"/>
        <v>2.98E-2</v>
      </c>
      <c r="E1068" s="351">
        <f>'Employee Salary Payroll Tax '!N1070</f>
        <v>39831.5</v>
      </c>
      <c r="F1068" s="351">
        <f t="shared" si="130"/>
        <v>41018.4787</v>
      </c>
      <c r="G1068" s="352"/>
      <c r="H1068" s="351">
        <f t="shared" si="131"/>
        <v>0</v>
      </c>
      <c r="I1068" s="351">
        <f t="shared" si="134"/>
        <v>1186.9786999999997</v>
      </c>
      <c r="J1068" s="351">
        <f t="shared" si="132"/>
        <v>0</v>
      </c>
      <c r="K1068" s="293">
        <f>SUM('Employee Salary Payroll Tax '!I1070:K1070)</f>
        <v>6090.89</v>
      </c>
      <c r="L1068" s="293">
        <f>'Employee Salary Payroll Tax '!H1070</f>
        <v>0</v>
      </c>
      <c r="M1068" s="293">
        <f t="shared" si="135"/>
        <v>33740.61</v>
      </c>
      <c r="N1068" s="359">
        <f t="shared" si="136"/>
        <v>0</v>
      </c>
      <c r="O1068" s="331"/>
      <c r="P1068" s="61"/>
      <c r="Q1068" s="294"/>
      <c r="R1068" s="292"/>
      <c r="S1068" s="303"/>
    </row>
    <row r="1069" spans="1:19" s="36" customFormat="1" ht="14.4">
      <c r="A1069" s="36">
        <f t="shared" si="133"/>
        <v>1054</v>
      </c>
      <c r="B1069" s="526"/>
      <c r="C1069" s="36" t="str">
        <f>VLOOKUP('Employee Salary Payroll Tax '!B1071,'Employee Salary Payroll Tax '!$D$1:$E$7,2,FALSE)</f>
        <v>NonUnion</v>
      </c>
      <c r="D1069" s="61">
        <f t="shared" si="129"/>
        <v>2.98E-2</v>
      </c>
      <c r="E1069" s="351">
        <f>'Employee Salary Payroll Tax '!N1071</f>
        <v>81118.64</v>
      </c>
      <c r="F1069" s="351">
        <f t="shared" si="130"/>
        <v>83535.975472000006</v>
      </c>
      <c r="G1069" s="352"/>
      <c r="H1069" s="351">
        <f t="shared" si="131"/>
        <v>0</v>
      </c>
      <c r="I1069" s="351">
        <f t="shared" si="134"/>
        <v>2417.3354720000061</v>
      </c>
      <c r="J1069" s="351">
        <f t="shared" si="132"/>
        <v>0</v>
      </c>
      <c r="K1069" s="293">
        <f>SUM('Employee Salary Payroll Tax '!I1071:K1071)</f>
        <v>81118.64</v>
      </c>
      <c r="L1069" s="293">
        <f>'Employee Salary Payroll Tax '!H1071</f>
        <v>0</v>
      </c>
      <c r="M1069" s="293">
        <f t="shared" si="135"/>
        <v>0</v>
      </c>
      <c r="N1069" s="359">
        <f t="shared" si="136"/>
        <v>0</v>
      </c>
      <c r="O1069" s="331"/>
      <c r="P1069" s="61"/>
      <c r="Q1069" s="294"/>
      <c r="R1069" s="292"/>
      <c r="S1069" s="303"/>
    </row>
    <row r="1070" spans="1:19" s="36" customFormat="1" ht="14.4">
      <c r="A1070" s="36">
        <f t="shared" si="133"/>
        <v>1055</v>
      </c>
      <c r="B1070" s="526"/>
      <c r="C1070" s="36" t="str">
        <f>VLOOKUP('Employee Salary Payroll Tax '!B1072,'Employee Salary Payroll Tax '!$D$1:$E$7,2,FALSE)</f>
        <v>NonUnion</v>
      </c>
      <c r="D1070" s="61">
        <f t="shared" si="129"/>
        <v>2.98E-2</v>
      </c>
      <c r="E1070" s="351">
        <f>'Employee Salary Payroll Tax '!N1072</f>
        <v>80970.070000000007</v>
      </c>
      <c r="F1070" s="351">
        <f t="shared" si="130"/>
        <v>83382.978086000017</v>
      </c>
      <c r="G1070" s="352"/>
      <c r="H1070" s="351">
        <f t="shared" si="131"/>
        <v>0</v>
      </c>
      <c r="I1070" s="351">
        <f t="shared" si="134"/>
        <v>2412.9080860000104</v>
      </c>
      <c r="J1070" s="351">
        <f t="shared" si="132"/>
        <v>0</v>
      </c>
      <c r="K1070" s="293">
        <f>SUM('Employee Salary Payroll Tax '!I1072:K1072)</f>
        <v>25746.49</v>
      </c>
      <c r="L1070" s="293">
        <f>'Employee Salary Payroll Tax '!H1072</f>
        <v>0</v>
      </c>
      <c r="M1070" s="293">
        <f t="shared" si="135"/>
        <v>55223.58</v>
      </c>
      <c r="N1070" s="359">
        <f t="shared" si="136"/>
        <v>0</v>
      </c>
      <c r="O1070" s="331"/>
      <c r="P1070" s="61"/>
      <c r="Q1070" s="294"/>
      <c r="R1070" s="292"/>
      <c r="S1070" s="303"/>
    </row>
    <row r="1071" spans="1:19" s="36" customFormat="1" ht="14.4">
      <c r="A1071" s="36">
        <f t="shared" si="133"/>
        <v>1056</v>
      </c>
      <c r="B1071" s="526"/>
      <c r="C1071" s="36" t="str">
        <f>VLOOKUP('Employee Salary Payroll Tax '!B1073,'Employee Salary Payroll Tax '!$D$1:$E$7,2,FALSE)</f>
        <v>NonUnion</v>
      </c>
      <c r="D1071" s="61">
        <f t="shared" si="129"/>
        <v>2.98E-2</v>
      </c>
      <c r="E1071" s="351">
        <f>'Employee Salary Payroll Tax '!N1073</f>
        <v>778192.83</v>
      </c>
      <c r="F1071" s="351">
        <f t="shared" si="130"/>
        <v>801382.97633400001</v>
      </c>
      <c r="G1071" s="352"/>
      <c r="H1071" s="351">
        <f t="shared" si="131"/>
        <v>0</v>
      </c>
      <c r="I1071" s="351">
        <f t="shared" si="134"/>
        <v>23190.146334000048</v>
      </c>
      <c r="J1071" s="351">
        <f t="shared" si="132"/>
        <v>0</v>
      </c>
      <c r="K1071" s="293">
        <f>SUM('Employee Salary Payroll Tax '!I1073:K1073)</f>
        <v>720068.24</v>
      </c>
      <c r="L1071" s="293">
        <f>'Employee Salary Payroll Tax '!H1073</f>
        <v>0</v>
      </c>
      <c r="M1071" s="293">
        <f t="shared" si="135"/>
        <v>58124.589999999967</v>
      </c>
      <c r="N1071" s="359">
        <f t="shared" si="136"/>
        <v>0</v>
      </c>
      <c r="O1071" s="331"/>
      <c r="P1071" s="61"/>
      <c r="Q1071" s="294"/>
      <c r="R1071" s="292"/>
      <c r="S1071" s="303"/>
    </row>
    <row r="1072" spans="1:19" s="36" customFormat="1" ht="14.4">
      <c r="A1072" s="36">
        <f t="shared" si="133"/>
        <v>1057</v>
      </c>
      <c r="B1072" s="526"/>
      <c r="C1072" s="36" t="str">
        <f>VLOOKUP('Employee Salary Payroll Tax '!B1074,'Employee Salary Payroll Tax '!$D$1:$E$7,2,FALSE)</f>
        <v>NonUnion</v>
      </c>
      <c r="D1072" s="61">
        <f t="shared" si="129"/>
        <v>2.98E-2</v>
      </c>
      <c r="E1072" s="351">
        <f>'Employee Salary Payroll Tax '!N1074</f>
        <v>67464.649999999994</v>
      </c>
      <c r="F1072" s="351">
        <f t="shared" si="130"/>
        <v>69475.096569999994</v>
      </c>
      <c r="G1072" s="352"/>
      <c r="H1072" s="351">
        <f t="shared" si="131"/>
        <v>0</v>
      </c>
      <c r="I1072" s="351">
        <f t="shared" si="134"/>
        <v>2010.4465700000001</v>
      </c>
      <c r="J1072" s="351">
        <f t="shared" si="132"/>
        <v>0</v>
      </c>
      <c r="K1072" s="293">
        <f>SUM('Employee Salary Payroll Tax '!I1074:K1074)</f>
        <v>57548.820000000007</v>
      </c>
      <c r="L1072" s="293">
        <f>'Employee Salary Payroll Tax '!H1074</f>
        <v>0</v>
      </c>
      <c r="M1072" s="293">
        <f t="shared" si="135"/>
        <v>9915.8299999999872</v>
      </c>
      <c r="N1072" s="359">
        <f t="shared" si="136"/>
        <v>0</v>
      </c>
      <c r="O1072" s="331"/>
      <c r="P1072" s="61"/>
      <c r="Q1072" s="294"/>
      <c r="R1072" s="292"/>
      <c r="S1072" s="303"/>
    </row>
    <row r="1073" spans="1:19" s="36" customFormat="1" ht="14.4">
      <c r="A1073" s="36">
        <f t="shared" si="133"/>
        <v>1058</v>
      </c>
      <c r="B1073" s="526"/>
      <c r="C1073" s="36" t="str">
        <f>VLOOKUP('Employee Salary Payroll Tax '!B1075,'Employee Salary Payroll Tax '!$D$1:$E$7,2,FALSE)</f>
        <v>NonUnion</v>
      </c>
      <c r="D1073" s="61">
        <f t="shared" si="129"/>
        <v>2.98E-2</v>
      </c>
      <c r="E1073" s="351">
        <f>'Employee Salary Payroll Tax '!N1075</f>
        <v>82598.22</v>
      </c>
      <c r="F1073" s="351">
        <f t="shared" si="130"/>
        <v>85059.646956000011</v>
      </c>
      <c r="G1073" s="352"/>
      <c r="H1073" s="351">
        <f t="shared" si="131"/>
        <v>0</v>
      </c>
      <c r="I1073" s="351">
        <f t="shared" si="134"/>
        <v>2461.4269560000103</v>
      </c>
      <c r="J1073" s="351">
        <f t="shared" si="132"/>
        <v>0</v>
      </c>
      <c r="K1073" s="293">
        <f>SUM('Employee Salary Payroll Tax '!I1075:K1075)</f>
        <v>73060.23000000001</v>
      </c>
      <c r="L1073" s="293">
        <f>'Employee Salary Payroll Tax '!H1075</f>
        <v>0</v>
      </c>
      <c r="M1073" s="293">
        <f t="shared" si="135"/>
        <v>9537.9899999999907</v>
      </c>
      <c r="N1073" s="359">
        <f t="shared" si="136"/>
        <v>0</v>
      </c>
      <c r="O1073" s="331"/>
      <c r="P1073" s="61"/>
      <c r="Q1073" s="294"/>
      <c r="R1073" s="292"/>
      <c r="S1073" s="303"/>
    </row>
    <row r="1074" spans="1:19" s="36" customFormat="1" ht="14.4">
      <c r="A1074" s="36">
        <f t="shared" si="133"/>
        <v>1059</v>
      </c>
      <c r="B1074" s="526"/>
      <c r="C1074" s="36" t="str">
        <f>VLOOKUP('Employee Salary Payroll Tax '!B1076,'Employee Salary Payroll Tax '!$D$1:$E$7,2,FALSE)</f>
        <v>IBEW</v>
      </c>
      <c r="D1074" s="61">
        <f t="shared" si="129"/>
        <v>6.875E-3</v>
      </c>
      <c r="E1074" s="351">
        <f>'Employee Salary Payroll Tax '!N1076</f>
        <v>54989.440000000002</v>
      </c>
      <c r="F1074" s="351">
        <f t="shared" si="130"/>
        <v>55367.492400000003</v>
      </c>
      <c r="G1074" s="352"/>
      <c r="H1074" s="351">
        <f t="shared" si="131"/>
        <v>0</v>
      </c>
      <c r="I1074" s="351">
        <f t="shared" si="134"/>
        <v>378.05240000000049</v>
      </c>
      <c r="J1074" s="351">
        <f t="shared" si="132"/>
        <v>0</v>
      </c>
      <c r="K1074" s="293">
        <f>SUM('Employee Salary Payroll Tax '!I1076:K1076)</f>
        <v>54989.440000000002</v>
      </c>
      <c r="L1074" s="293">
        <f>'Employee Salary Payroll Tax '!H1076</f>
        <v>0</v>
      </c>
      <c r="M1074" s="293">
        <f t="shared" si="135"/>
        <v>0</v>
      </c>
      <c r="N1074" s="359">
        <f t="shared" si="136"/>
        <v>0</v>
      </c>
      <c r="O1074" s="331"/>
      <c r="P1074" s="61"/>
      <c r="Q1074" s="294"/>
      <c r="R1074" s="292"/>
      <c r="S1074" s="303"/>
    </row>
    <row r="1075" spans="1:19" s="36" customFormat="1" ht="14.4">
      <c r="A1075" s="36">
        <f t="shared" si="133"/>
        <v>1060</v>
      </c>
      <c r="B1075" s="526"/>
      <c r="C1075" s="36" t="str">
        <f>VLOOKUP('Employee Salary Payroll Tax '!B1077,'Employee Salary Payroll Tax '!$D$1:$E$7,2,FALSE)</f>
        <v>NonUnion</v>
      </c>
      <c r="D1075" s="61">
        <f t="shared" si="129"/>
        <v>2.98E-2</v>
      </c>
      <c r="E1075" s="351">
        <f>'Employee Salary Payroll Tax '!N1077</f>
        <v>109370.15</v>
      </c>
      <c r="F1075" s="351">
        <f t="shared" si="130"/>
        <v>112629.38047</v>
      </c>
      <c r="G1075" s="352"/>
      <c r="H1075" s="351">
        <f t="shared" si="131"/>
        <v>0</v>
      </c>
      <c r="I1075" s="351">
        <f t="shared" si="134"/>
        <v>3259.2304700000095</v>
      </c>
      <c r="J1075" s="351">
        <f t="shared" si="132"/>
        <v>0</v>
      </c>
      <c r="K1075" s="293">
        <f>SUM('Employee Salary Payroll Tax '!I1077:K1077)</f>
        <v>7671.88</v>
      </c>
      <c r="L1075" s="293">
        <f>'Employee Salary Payroll Tax '!H1077</f>
        <v>0</v>
      </c>
      <c r="M1075" s="293">
        <f t="shared" si="135"/>
        <v>101698.26999999999</v>
      </c>
      <c r="N1075" s="359">
        <f t="shared" si="136"/>
        <v>0</v>
      </c>
      <c r="O1075" s="331"/>
      <c r="P1075" s="61"/>
      <c r="Q1075" s="294"/>
      <c r="R1075" s="292"/>
      <c r="S1075" s="303"/>
    </row>
    <row r="1076" spans="1:19" s="36" customFormat="1" ht="14.4">
      <c r="A1076" s="36">
        <f t="shared" si="133"/>
        <v>1061</v>
      </c>
      <c r="B1076" s="526"/>
      <c r="C1076" s="36" t="str">
        <f>VLOOKUP('Employee Salary Payroll Tax '!B1078,'Employee Salary Payroll Tax '!$D$1:$E$7,2,FALSE)</f>
        <v>NonUnion</v>
      </c>
      <c r="D1076" s="61">
        <f t="shared" si="129"/>
        <v>2.98E-2</v>
      </c>
      <c r="E1076" s="351">
        <f>'Employee Salary Payroll Tax '!N1078</f>
        <v>45645.62</v>
      </c>
      <c r="F1076" s="351">
        <f t="shared" si="130"/>
        <v>47005.859476000005</v>
      </c>
      <c r="G1076" s="352"/>
      <c r="H1076" s="351">
        <f t="shared" si="131"/>
        <v>0</v>
      </c>
      <c r="I1076" s="351">
        <f t="shared" si="134"/>
        <v>1360.2394760000025</v>
      </c>
      <c r="J1076" s="351">
        <f t="shared" si="132"/>
        <v>0</v>
      </c>
      <c r="K1076" s="293">
        <f>SUM('Employee Salary Payroll Tax '!I1078:K1078)</f>
        <v>25717.93</v>
      </c>
      <c r="L1076" s="293">
        <f>'Employee Salary Payroll Tax '!H1078</f>
        <v>54.12</v>
      </c>
      <c r="M1076" s="293">
        <f t="shared" si="135"/>
        <v>19873.570000000003</v>
      </c>
      <c r="N1076" s="359">
        <f t="shared" si="136"/>
        <v>0</v>
      </c>
      <c r="O1076" s="331"/>
      <c r="P1076" s="61"/>
      <c r="Q1076" s="294"/>
      <c r="R1076" s="292"/>
      <c r="S1076" s="303"/>
    </row>
    <row r="1077" spans="1:19" s="36" customFormat="1" ht="14.4">
      <c r="A1077" s="36">
        <f t="shared" si="133"/>
        <v>1062</v>
      </c>
      <c r="B1077" s="526"/>
      <c r="C1077" s="36" t="str">
        <f>VLOOKUP('Employee Salary Payroll Tax '!B1079,'Employee Salary Payroll Tax '!$D$1:$E$7,2,FALSE)</f>
        <v>NonUnion</v>
      </c>
      <c r="D1077" s="61">
        <f t="shared" si="129"/>
        <v>2.98E-2</v>
      </c>
      <c r="E1077" s="351">
        <f>'Employee Salary Payroll Tax '!N1079</f>
        <v>83358.929999999993</v>
      </c>
      <c r="F1077" s="351">
        <f t="shared" si="130"/>
        <v>85843.026113999993</v>
      </c>
      <c r="G1077" s="352"/>
      <c r="H1077" s="351">
        <f t="shared" si="131"/>
        <v>0</v>
      </c>
      <c r="I1077" s="351">
        <f t="shared" si="134"/>
        <v>2484.0961139999999</v>
      </c>
      <c r="J1077" s="351">
        <f t="shared" si="132"/>
        <v>0</v>
      </c>
      <c r="K1077" s="293">
        <f>SUM('Employee Salary Payroll Tax '!I1079:K1079)</f>
        <v>83358.929999999993</v>
      </c>
      <c r="L1077" s="293">
        <f>'Employee Salary Payroll Tax '!H1079</f>
        <v>0</v>
      </c>
      <c r="M1077" s="293">
        <f t="shared" si="135"/>
        <v>0</v>
      </c>
      <c r="N1077" s="359">
        <f t="shared" si="136"/>
        <v>0</v>
      </c>
      <c r="O1077" s="331"/>
      <c r="P1077" s="61"/>
      <c r="Q1077" s="294"/>
      <c r="R1077" s="292"/>
      <c r="S1077" s="303"/>
    </row>
    <row r="1078" spans="1:19" s="36" customFormat="1" ht="14.4">
      <c r="A1078" s="36">
        <f t="shared" si="133"/>
        <v>1063</v>
      </c>
      <c r="B1078" s="526"/>
      <c r="C1078" s="36" t="str">
        <f>VLOOKUP('Employee Salary Payroll Tax '!B1080,'Employee Salary Payroll Tax '!$D$1:$E$7,2,FALSE)</f>
        <v>NonUnion</v>
      </c>
      <c r="D1078" s="61">
        <f t="shared" si="129"/>
        <v>2.98E-2</v>
      </c>
      <c r="E1078" s="351">
        <f>'Employee Salary Payroll Tax '!N1080</f>
        <v>78358.91</v>
      </c>
      <c r="F1078" s="351">
        <f t="shared" si="130"/>
        <v>80694.005518000005</v>
      </c>
      <c r="G1078" s="352"/>
      <c r="H1078" s="351">
        <f t="shared" si="131"/>
        <v>0</v>
      </c>
      <c r="I1078" s="351">
        <f t="shared" si="134"/>
        <v>2335.0955180000019</v>
      </c>
      <c r="J1078" s="351">
        <f t="shared" si="132"/>
        <v>0</v>
      </c>
      <c r="K1078" s="293">
        <f>SUM('Employee Salary Payroll Tax '!I1080:K1080)</f>
        <v>78358.91</v>
      </c>
      <c r="L1078" s="293">
        <f>'Employee Salary Payroll Tax '!H1080</f>
        <v>0</v>
      </c>
      <c r="M1078" s="293">
        <f t="shared" si="135"/>
        <v>0</v>
      </c>
      <c r="N1078" s="359">
        <f t="shared" si="136"/>
        <v>0</v>
      </c>
      <c r="O1078" s="331"/>
      <c r="P1078" s="61"/>
      <c r="Q1078" s="294"/>
      <c r="R1078" s="292"/>
      <c r="S1078" s="303"/>
    </row>
    <row r="1079" spans="1:19" s="36" customFormat="1" ht="14.4">
      <c r="A1079" s="36">
        <f t="shared" si="133"/>
        <v>1064</v>
      </c>
      <c r="B1079" s="526"/>
      <c r="C1079" s="36" t="str">
        <f>VLOOKUP('Employee Salary Payroll Tax '!B1081,'Employee Salary Payroll Tax '!$D$1:$E$7,2,FALSE)</f>
        <v>IBEW</v>
      </c>
      <c r="D1079" s="61">
        <f t="shared" si="129"/>
        <v>6.875E-3</v>
      </c>
      <c r="E1079" s="351">
        <f>'Employee Salary Payroll Tax '!N1081</f>
        <v>10058.94</v>
      </c>
      <c r="F1079" s="351">
        <f t="shared" si="130"/>
        <v>10128.0952125</v>
      </c>
      <c r="G1079" s="352"/>
      <c r="H1079" s="351">
        <f t="shared" si="131"/>
        <v>0</v>
      </c>
      <c r="I1079" s="351">
        <f t="shared" si="134"/>
        <v>69.155212499999834</v>
      </c>
      <c r="J1079" s="351">
        <f t="shared" si="132"/>
        <v>0</v>
      </c>
      <c r="K1079" s="293">
        <f>SUM('Employee Salary Payroll Tax '!I1081:K1081)</f>
        <v>10056</v>
      </c>
      <c r="L1079" s="293">
        <f>'Employee Salary Payroll Tax '!H1081</f>
        <v>0</v>
      </c>
      <c r="M1079" s="293">
        <f t="shared" si="135"/>
        <v>2.9400000000005093</v>
      </c>
      <c r="N1079" s="359">
        <f t="shared" si="136"/>
        <v>0</v>
      </c>
      <c r="O1079" s="331"/>
      <c r="P1079" s="61"/>
      <c r="Q1079" s="294"/>
      <c r="R1079" s="292"/>
      <c r="S1079" s="303"/>
    </row>
    <row r="1080" spans="1:19" s="36" customFormat="1" ht="14.4">
      <c r="A1080" s="36">
        <f t="shared" si="133"/>
        <v>1065</v>
      </c>
      <c r="B1080" s="526"/>
      <c r="C1080" s="36" t="str">
        <f>VLOOKUP('Employee Salary Payroll Tax '!B1082,'Employee Salary Payroll Tax '!$D$1:$E$7,2,FALSE)</f>
        <v>Not Assigned</v>
      </c>
      <c r="D1080" s="61">
        <f t="shared" si="129"/>
        <v>0</v>
      </c>
      <c r="E1080" s="351">
        <f>'Employee Salary Payroll Tax '!N1082</f>
        <v>0.01</v>
      </c>
      <c r="F1080" s="351">
        <f t="shared" si="130"/>
        <v>0.01</v>
      </c>
      <c r="G1080" s="352"/>
      <c r="H1080" s="351">
        <f t="shared" si="131"/>
        <v>6999.99</v>
      </c>
      <c r="I1080" s="351">
        <f t="shared" si="134"/>
        <v>0</v>
      </c>
      <c r="J1080" s="351">
        <f t="shared" si="132"/>
        <v>0</v>
      </c>
      <c r="K1080" s="293">
        <f>SUM('Employee Salary Payroll Tax '!I1082:K1082)</f>
        <v>17.330000000000002</v>
      </c>
      <c r="L1080" s="293">
        <f>'Employee Salary Payroll Tax '!H1082</f>
        <v>0</v>
      </c>
      <c r="M1080" s="293">
        <f t="shared" si="135"/>
        <v>-17.32</v>
      </c>
      <c r="N1080" s="359">
        <f t="shared" si="136"/>
        <v>0</v>
      </c>
      <c r="O1080" s="331"/>
      <c r="P1080" s="61"/>
      <c r="Q1080" s="294"/>
      <c r="R1080" s="292"/>
      <c r="S1080" s="303"/>
    </row>
    <row r="1081" spans="1:19" s="36" customFormat="1" ht="14.4">
      <c r="A1081" s="36">
        <f t="shared" si="133"/>
        <v>1066</v>
      </c>
      <c r="B1081" s="526"/>
      <c r="C1081" s="36" t="str">
        <f>VLOOKUP('Employee Salary Payroll Tax '!B1083,'Employee Salary Payroll Tax '!$D$1:$E$7,2,FALSE)</f>
        <v>NonUnion</v>
      </c>
      <c r="D1081" s="61">
        <f t="shared" si="129"/>
        <v>2.98E-2</v>
      </c>
      <c r="E1081" s="351">
        <f>'Employee Salary Payroll Tax '!N1083</f>
        <v>49475.55</v>
      </c>
      <c r="F1081" s="351">
        <f t="shared" si="130"/>
        <v>50949.921390000003</v>
      </c>
      <c r="G1081" s="352"/>
      <c r="H1081" s="351">
        <f t="shared" si="131"/>
        <v>0</v>
      </c>
      <c r="I1081" s="351">
        <f t="shared" si="134"/>
        <v>1474.3713900000002</v>
      </c>
      <c r="J1081" s="351">
        <f t="shared" si="132"/>
        <v>0</v>
      </c>
      <c r="K1081" s="293">
        <f>SUM('Employee Salary Payroll Tax '!I1083:K1083)</f>
        <v>20131.099999999999</v>
      </c>
      <c r="L1081" s="293">
        <f>'Employee Salary Payroll Tax '!H1083</f>
        <v>0</v>
      </c>
      <c r="M1081" s="293">
        <f t="shared" si="135"/>
        <v>29344.450000000004</v>
      </c>
      <c r="N1081" s="359">
        <f t="shared" si="136"/>
        <v>0</v>
      </c>
      <c r="O1081" s="331"/>
      <c r="P1081" s="61"/>
      <c r="Q1081" s="294"/>
      <c r="R1081" s="292"/>
      <c r="S1081" s="303"/>
    </row>
    <row r="1082" spans="1:19" s="36" customFormat="1" ht="14.4">
      <c r="A1082" s="36">
        <f t="shared" si="133"/>
        <v>1067</v>
      </c>
      <c r="B1082" s="526"/>
      <c r="C1082" s="36" t="str">
        <f>VLOOKUP('Employee Salary Payroll Tax '!B1084,'Employee Salary Payroll Tax '!$D$1:$E$7,2,FALSE)</f>
        <v>NonUnion</v>
      </c>
      <c r="D1082" s="61">
        <f t="shared" si="129"/>
        <v>2.98E-2</v>
      </c>
      <c r="E1082" s="351">
        <f>'Employee Salary Payroll Tax '!N1084</f>
        <v>62983.79</v>
      </c>
      <c r="F1082" s="351">
        <f t="shared" si="130"/>
        <v>64860.706942000004</v>
      </c>
      <c r="G1082" s="352"/>
      <c r="H1082" s="351">
        <f t="shared" si="131"/>
        <v>0</v>
      </c>
      <c r="I1082" s="351">
        <f t="shared" si="134"/>
        <v>1876.9169420000035</v>
      </c>
      <c r="J1082" s="351">
        <f t="shared" si="132"/>
        <v>0</v>
      </c>
      <c r="K1082" s="293">
        <f>SUM('Employee Salary Payroll Tax '!I1084:K1084)</f>
        <v>42906.84</v>
      </c>
      <c r="L1082" s="293">
        <f>'Employee Salary Payroll Tax '!H1084</f>
        <v>0</v>
      </c>
      <c r="M1082" s="293">
        <f t="shared" si="135"/>
        <v>20076.950000000004</v>
      </c>
      <c r="N1082" s="359">
        <f t="shared" si="136"/>
        <v>0</v>
      </c>
      <c r="O1082" s="331"/>
      <c r="P1082" s="61"/>
      <c r="Q1082" s="294"/>
      <c r="R1082" s="292"/>
      <c r="S1082" s="303"/>
    </row>
    <row r="1083" spans="1:19" s="36" customFormat="1" ht="14.4">
      <c r="A1083" s="36">
        <f t="shared" si="133"/>
        <v>1068</v>
      </c>
      <c r="B1083" s="526"/>
      <c r="C1083" s="36" t="str">
        <f>VLOOKUP('Employee Salary Payroll Tax '!B1085,'Employee Salary Payroll Tax '!$D$1:$E$7,2,FALSE)</f>
        <v>NonUnion</v>
      </c>
      <c r="D1083" s="61">
        <f t="shared" si="129"/>
        <v>2.98E-2</v>
      </c>
      <c r="E1083" s="351">
        <f>'Employee Salary Payroll Tax '!N1085</f>
        <v>115940.99</v>
      </c>
      <c r="F1083" s="351">
        <f t="shared" si="130"/>
        <v>119396.03150200001</v>
      </c>
      <c r="G1083" s="352"/>
      <c r="H1083" s="351">
        <f t="shared" si="131"/>
        <v>0</v>
      </c>
      <c r="I1083" s="351">
        <f t="shared" si="134"/>
        <v>3455.0415020000073</v>
      </c>
      <c r="J1083" s="351">
        <f t="shared" si="132"/>
        <v>0</v>
      </c>
      <c r="K1083" s="293">
        <f>SUM('Employee Salary Payroll Tax '!I1085:K1085)</f>
        <v>20371.259999999998</v>
      </c>
      <c r="L1083" s="293">
        <f>'Employee Salary Payroll Tax '!H1085</f>
        <v>0</v>
      </c>
      <c r="M1083" s="293">
        <f t="shared" si="135"/>
        <v>95569.73000000001</v>
      </c>
      <c r="N1083" s="359">
        <f t="shared" si="136"/>
        <v>0</v>
      </c>
      <c r="O1083" s="331"/>
      <c r="P1083" s="61"/>
      <c r="Q1083" s="294"/>
      <c r="R1083" s="292"/>
      <c r="S1083" s="303"/>
    </row>
    <row r="1084" spans="1:19" s="36" customFormat="1" ht="14.4">
      <c r="A1084" s="36">
        <f t="shared" si="133"/>
        <v>1069</v>
      </c>
      <c r="B1084" s="526"/>
      <c r="C1084" s="36" t="str">
        <f>VLOOKUP('Employee Salary Payroll Tax '!B1086,'Employee Salary Payroll Tax '!$D$1:$E$7,2,FALSE)</f>
        <v>NonUnion</v>
      </c>
      <c r="D1084" s="61">
        <f t="shared" si="129"/>
        <v>2.98E-2</v>
      </c>
      <c r="E1084" s="351">
        <f>'Employee Salary Payroll Tax '!N1086</f>
        <v>81853.119999999995</v>
      </c>
      <c r="F1084" s="351">
        <f t="shared" si="130"/>
        <v>84292.342976</v>
      </c>
      <c r="G1084" s="352"/>
      <c r="H1084" s="351">
        <f t="shared" si="131"/>
        <v>0</v>
      </c>
      <c r="I1084" s="351">
        <f t="shared" si="134"/>
        <v>2439.2229760000046</v>
      </c>
      <c r="J1084" s="351">
        <f t="shared" si="132"/>
        <v>0</v>
      </c>
      <c r="K1084" s="293">
        <f>SUM('Employee Salary Payroll Tax '!I1086:K1086)</f>
        <v>55922.05</v>
      </c>
      <c r="L1084" s="293">
        <f>'Employee Salary Payroll Tax '!H1086</f>
        <v>0</v>
      </c>
      <c r="M1084" s="293">
        <f t="shared" si="135"/>
        <v>25931.069999999992</v>
      </c>
      <c r="N1084" s="359">
        <f t="shared" si="136"/>
        <v>0</v>
      </c>
      <c r="O1084" s="331"/>
      <c r="P1084" s="61"/>
      <c r="Q1084" s="294"/>
      <c r="R1084" s="292"/>
      <c r="S1084" s="303"/>
    </row>
    <row r="1085" spans="1:19" s="36" customFormat="1" ht="14.4">
      <c r="A1085" s="36">
        <f t="shared" si="133"/>
        <v>1070</v>
      </c>
      <c r="B1085" s="526"/>
      <c r="C1085" s="36" t="str">
        <f>VLOOKUP('Employee Salary Payroll Tax '!B1087,'Employee Salary Payroll Tax '!$D$1:$E$7,2,FALSE)</f>
        <v>IBEW</v>
      </c>
      <c r="D1085" s="61">
        <f t="shared" si="129"/>
        <v>6.875E-3</v>
      </c>
      <c r="E1085" s="351">
        <f>'Employee Salary Payroll Tax '!N1087</f>
        <v>16154.37</v>
      </c>
      <c r="F1085" s="351">
        <f t="shared" si="130"/>
        <v>16265.43129375</v>
      </c>
      <c r="G1085" s="352"/>
      <c r="H1085" s="351">
        <f t="shared" si="131"/>
        <v>0</v>
      </c>
      <c r="I1085" s="351">
        <f t="shared" si="134"/>
        <v>111.06129374999909</v>
      </c>
      <c r="J1085" s="351">
        <f t="shared" si="132"/>
        <v>0</v>
      </c>
      <c r="K1085" s="293">
        <f>SUM('Employee Salary Payroll Tax '!I1087:K1087)</f>
        <v>16154.37</v>
      </c>
      <c r="L1085" s="293">
        <f>'Employee Salary Payroll Tax '!H1087</f>
        <v>0</v>
      </c>
      <c r="M1085" s="293">
        <f t="shared" si="135"/>
        <v>0</v>
      </c>
      <c r="N1085" s="359">
        <f t="shared" si="136"/>
        <v>0</v>
      </c>
      <c r="O1085" s="331"/>
      <c r="P1085" s="61"/>
      <c r="Q1085" s="294"/>
      <c r="R1085" s="292"/>
      <c r="S1085" s="303"/>
    </row>
    <row r="1086" spans="1:19" s="36" customFormat="1" ht="14.4">
      <c r="A1086" s="36">
        <f t="shared" si="133"/>
        <v>1071</v>
      </c>
      <c r="B1086" s="526"/>
      <c r="C1086" s="36" t="str">
        <f>VLOOKUP('Employee Salary Payroll Tax '!B1088,'Employee Salary Payroll Tax '!$D$1:$E$7,2,FALSE)</f>
        <v>NonUnion</v>
      </c>
      <c r="D1086" s="61">
        <f t="shared" si="129"/>
        <v>2.98E-2</v>
      </c>
      <c r="E1086" s="351">
        <f>'Employee Salary Payroll Tax '!N1088</f>
        <v>103442.49</v>
      </c>
      <c r="F1086" s="351">
        <f t="shared" si="130"/>
        <v>106525.07620200001</v>
      </c>
      <c r="G1086" s="352"/>
      <c r="H1086" s="351">
        <f t="shared" si="131"/>
        <v>0</v>
      </c>
      <c r="I1086" s="351">
        <f t="shared" si="134"/>
        <v>3082.5862020000059</v>
      </c>
      <c r="J1086" s="351">
        <f t="shared" si="132"/>
        <v>0</v>
      </c>
      <c r="K1086" s="293">
        <f>SUM('Employee Salary Payroll Tax '!I1088:K1088)</f>
        <v>11341.85</v>
      </c>
      <c r="L1086" s="293">
        <f>'Employee Salary Payroll Tax '!H1088</f>
        <v>0</v>
      </c>
      <c r="M1086" s="293">
        <f t="shared" si="135"/>
        <v>92100.64</v>
      </c>
      <c r="N1086" s="359">
        <f t="shared" si="136"/>
        <v>0</v>
      </c>
      <c r="O1086" s="331"/>
      <c r="P1086" s="61"/>
      <c r="Q1086" s="294"/>
      <c r="R1086" s="292"/>
      <c r="S1086" s="303"/>
    </row>
    <row r="1087" spans="1:19" s="36" customFormat="1" ht="14.4">
      <c r="A1087" s="36">
        <f t="shared" si="133"/>
        <v>1072</v>
      </c>
      <c r="B1087" s="526"/>
      <c r="C1087" s="36" t="str">
        <f>VLOOKUP('Employee Salary Payroll Tax '!B1089,'Employee Salary Payroll Tax '!$D$1:$E$7,2,FALSE)</f>
        <v>NonUnion</v>
      </c>
      <c r="D1087" s="61">
        <f t="shared" si="129"/>
        <v>2.98E-2</v>
      </c>
      <c r="E1087" s="351">
        <f>'Employee Salary Payroll Tax '!N1089</f>
        <v>78028.7</v>
      </c>
      <c r="F1087" s="351">
        <f t="shared" si="130"/>
        <v>80353.955260000002</v>
      </c>
      <c r="G1087" s="352"/>
      <c r="H1087" s="351">
        <f t="shared" si="131"/>
        <v>0</v>
      </c>
      <c r="I1087" s="351">
        <f t="shared" si="134"/>
        <v>2325.2552600000054</v>
      </c>
      <c r="J1087" s="351">
        <f t="shared" si="132"/>
        <v>0</v>
      </c>
      <c r="K1087" s="293">
        <f>SUM('Employee Salary Payroll Tax '!I1089:K1089)</f>
        <v>6271.43</v>
      </c>
      <c r="L1087" s="293">
        <f>'Employee Salary Payroll Tax '!H1089</f>
        <v>0</v>
      </c>
      <c r="M1087" s="293">
        <f t="shared" si="135"/>
        <v>71757.26999999999</v>
      </c>
      <c r="N1087" s="359">
        <f t="shared" si="136"/>
        <v>0</v>
      </c>
      <c r="O1087" s="331"/>
      <c r="P1087" s="61"/>
      <c r="Q1087" s="294"/>
      <c r="R1087" s="292"/>
      <c r="S1087" s="303"/>
    </row>
    <row r="1088" spans="1:19" s="36" customFormat="1" ht="14.4">
      <c r="A1088" s="36">
        <f t="shared" si="133"/>
        <v>1073</v>
      </c>
      <c r="B1088" s="526"/>
      <c r="C1088" s="36" t="str">
        <f>VLOOKUP('Employee Salary Payroll Tax '!B1090,'Employee Salary Payroll Tax '!$D$1:$E$7,2,FALSE)</f>
        <v>NonUnion</v>
      </c>
      <c r="D1088" s="61">
        <f t="shared" si="129"/>
        <v>2.98E-2</v>
      </c>
      <c r="E1088" s="351">
        <f>'Employee Salary Payroll Tax '!N1090</f>
        <v>50861.5</v>
      </c>
      <c r="F1088" s="351">
        <f t="shared" si="130"/>
        <v>52377.172700000003</v>
      </c>
      <c r="G1088" s="352"/>
      <c r="H1088" s="351">
        <f t="shared" si="131"/>
        <v>0</v>
      </c>
      <c r="I1088" s="351">
        <f t="shared" si="134"/>
        <v>1515.6727000000028</v>
      </c>
      <c r="J1088" s="351">
        <f t="shared" si="132"/>
        <v>0</v>
      </c>
      <c r="K1088" s="293">
        <f>SUM('Employee Salary Payroll Tax '!I1090:K1090)</f>
        <v>40447.54</v>
      </c>
      <c r="L1088" s="293">
        <f>'Employee Salary Payroll Tax '!H1090</f>
        <v>0</v>
      </c>
      <c r="M1088" s="293">
        <f t="shared" si="135"/>
        <v>10413.959999999999</v>
      </c>
      <c r="N1088" s="359">
        <f t="shared" si="136"/>
        <v>0</v>
      </c>
      <c r="O1088" s="331"/>
      <c r="P1088" s="61"/>
      <c r="Q1088" s="294"/>
      <c r="R1088" s="292"/>
      <c r="S1088" s="303"/>
    </row>
    <row r="1089" spans="1:19" s="36" customFormat="1" ht="14.4">
      <c r="A1089" s="36">
        <f t="shared" si="133"/>
        <v>1074</v>
      </c>
      <c r="B1089" s="526"/>
      <c r="C1089" s="36" t="str">
        <f>VLOOKUP('Employee Salary Payroll Tax '!B1091,'Employee Salary Payroll Tax '!$D$1:$E$7,2,FALSE)</f>
        <v>NonUnion</v>
      </c>
      <c r="D1089" s="61">
        <f t="shared" si="129"/>
        <v>2.98E-2</v>
      </c>
      <c r="E1089" s="351">
        <f>'Employee Salary Payroll Tax '!N1091</f>
        <v>49249.41</v>
      </c>
      <c r="F1089" s="351">
        <f t="shared" si="130"/>
        <v>50717.042418000005</v>
      </c>
      <c r="G1089" s="352"/>
      <c r="H1089" s="351">
        <f t="shared" si="131"/>
        <v>0</v>
      </c>
      <c r="I1089" s="351">
        <f t="shared" si="134"/>
        <v>1467.6324180000011</v>
      </c>
      <c r="J1089" s="351">
        <f t="shared" si="132"/>
        <v>0</v>
      </c>
      <c r="K1089" s="293">
        <f>SUM('Employee Salary Payroll Tax '!I1091:K1091)</f>
        <v>49249.41</v>
      </c>
      <c r="L1089" s="293">
        <f>'Employee Salary Payroll Tax '!H1091</f>
        <v>0</v>
      </c>
      <c r="M1089" s="293">
        <f t="shared" si="135"/>
        <v>0</v>
      </c>
      <c r="N1089" s="359">
        <f t="shared" si="136"/>
        <v>0</v>
      </c>
      <c r="O1089" s="331"/>
      <c r="P1089" s="61"/>
      <c r="Q1089" s="294"/>
      <c r="R1089" s="292"/>
      <c r="S1089" s="303"/>
    </row>
    <row r="1090" spans="1:19" s="36" customFormat="1" ht="14.4">
      <c r="A1090" s="36">
        <f t="shared" si="133"/>
        <v>1075</v>
      </c>
      <c r="B1090" s="526"/>
      <c r="C1090" s="36" t="str">
        <f>VLOOKUP('Employee Salary Payroll Tax '!B1092,'Employee Salary Payroll Tax '!$D$1:$E$7,2,FALSE)</f>
        <v>NonUnion</v>
      </c>
      <c r="D1090" s="61">
        <f t="shared" si="129"/>
        <v>2.98E-2</v>
      </c>
      <c r="E1090" s="351">
        <f>'Employee Salary Payroll Tax '!N1092</f>
        <v>98584.46</v>
      </c>
      <c r="F1090" s="351">
        <f t="shared" si="130"/>
        <v>101522.27690800001</v>
      </c>
      <c r="G1090" s="352"/>
      <c r="H1090" s="351">
        <f t="shared" si="131"/>
        <v>0</v>
      </c>
      <c r="I1090" s="351">
        <f t="shared" si="134"/>
        <v>2937.816908000008</v>
      </c>
      <c r="J1090" s="351">
        <f t="shared" si="132"/>
        <v>0</v>
      </c>
      <c r="K1090" s="293">
        <f>SUM('Employee Salary Payroll Tax '!I1092:K1092)</f>
        <v>98584.46</v>
      </c>
      <c r="L1090" s="293">
        <f>'Employee Salary Payroll Tax '!H1092</f>
        <v>0</v>
      </c>
      <c r="M1090" s="293">
        <f t="shared" si="135"/>
        <v>0</v>
      </c>
      <c r="N1090" s="359">
        <f t="shared" si="136"/>
        <v>0</v>
      </c>
      <c r="O1090" s="331"/>
      <c r="P1090" s="61"/>
      <c r="Q1090" s="294"/>
      <c r="R1090" s="292"/>
      <c r="S1090" s="303"/>
    </row>
    <row r="1091" spans="1:19" s="36" customFormat="1" ht="14.4">
      <c r="A1091" s="36">
        <f t="shared" si="133"/>
        <v>1076</v>
      </c>
      <c r="B1091" s="526"/>
      <c r="C1091" s="36" t="str">
        <f>VLOOKUP('Employee Salary Payroll Tax '!B1093,'Employee Salary Payroll Tax '!$D$1:$E$7,2,FALSE)</f>
        <v>IBEW</v>
      </c>
      <c r="D1091" s="61">
        <f t="shared" si="129"/>
        <v>6.875E-3</v>
      </c>
      <c r="E1091" s="351">
        <f>'Employee Salary Payroll Tax '!N1093</f>
        <v>37895.49</v>
      </c>
      <c r="F1091" s="351">
        <f t="shared" si="130"/>
        <v>38156.021493749999</v>
      </c>
      <c r="G1091" s="352"/>
      <c r="H1091" s="351">
        <f t="shared" si="131"/>
        <v>0</v>
      </c>
      <c r="I1091" s="351">
        <f t="shared" si="134"/>
        <v>260.53149375000066</v>
      </c>
      <c r="J1091" s="351">
        <f t="shared" si="132"/>
        <v>0</v>
      </c>
      <c r="K1091" s="293">
        <f>SUM('Employee Salary Payroll Tax '!I1093:K1093)</f>
        <v>37895.49</v>
      </c>
      <c r="L1091" s="293">
        <f>'Employee Salary Payroll Tax '!H1093</f>
        <v>0</v>
      </c>
      <c r="M1091" s="293">
        <f t="shared" si="135"/>
        <v>0</v>
      </c>
      <c r="N1091" s="359">
        <f t="shared" si="136"/>
        <v>0</v>
      </c>
      <c r="O1091" s="331"/>
      <c r="P1091" s="61"/>
      <c r="Q1091" s="294"/>
      <c r="R1091" s="292"/>
      <c r="S1091" s="303"/>
    </row>
    <row r="1092" spans="1:19" s="36" customFormat="1" ht="14.4">
      <c r="A1092" s="36">
        <f t="shared" si="133"/>
        <v>1077</v>
      </c>
      <c r="B1092" s="526"/>
      <c r="C1092" s="36" t="str">
        <f>VLOOKUP('Employee Salary Payroll Tax '!B1094,'Employee Salary Payroll Tax '!$D$1:$E$7,2,FALSE)</f>
        <v>NonUnion</v>
      </c>
      <c r="D1092" s="61">
        <f t="shared" si="129"/>
        <v>2.98E-2</v>
      </c>
      <c r="E1092" s="351">
        <f>'Employee Salary Payroll Tax '!N1094</f>
        <v>21324.41</v>
      </c>
      <c r="F1092" s="351">
        <f t="shared" si="130"/>
        <v>21959.877418</v>
      </c>
      <c r="G1092" s="352"/>
      <c r="H1092" s="351">
        <f t="shared" si="131"/>
        <v>0</v>
      </c>
      <c r="I1092" s="351">
        <f t="shared" si="134"/>
        <v>635.46741800000018</v>
      </c>
      <c r="J1092" s="351">
        <f t="shared" si="132"/>
        <v>0</v>
      </c>
      <c r="K1092" s="293">
        <f>SUM('Employee Salary Payroll Tax '!I1094:K1094)</f>
        <v>2455.5700000000002</v>
      </c>
      <c r="L1092" s="293">
        <f>'Employee Salary Payroll Tax '!H1094</f>
        <v>0</v>
      </c>
      <c r="M1092" s="293">
        <f t="shared" si="135"/>
        <v>18868.84</v>
      </c>
      <c r="N1092" s="359">
        <f t="shared" si="136"/>
        <v>0</v>
      </c>
      <c r="O1092" s="331"/>
      <c r="P1092" s="61"/>
      <c r="Q1092" s="294"/>
      <c r="R1092" s="292"/>
      <c r="S1092" s="303"/>
    </row>
    <row r="1093" spans="1:19" s="36" customFormat="1" ht="14.4">
      <c r="A1093" s="36">
        <f t="shared" si="133"/>
        <v>1078</v>
      </c>
      <c r="B1093" s="526"/>
      <c r="C1093" s="36" t="str">
        <f>VLOOKUP('Employee Salary Payroll Tax '!B1095,'Employee Salary Payroll Tax '!$D$1:$E$7,2,FALSE)</f>
        <v>NonUnion</v>
      </c>
      <c r="D1093" s="61">
        <f t="shared" si="129"/>
        <v>2.98E-2</v>
      </c>
      <c r="E1093" s="351">
        <f>'Employee Salary Payroll Tax '!N1095</f>
        <v>107993.98</v>
      </c>
      <c r="F1093" s="351">
        <f t="shared" si="130"/>
        <v>111212.200604</v>
      </c>
      <c r="G1093" s="352"/>
      <c r="H1093" s="351">
        <f t="shared" si="131"/>
        <v>0</v>
      </c>
      <c r="I1093" s="351">
        <f t="shared" si="134"/>
        <v>3218.2206040000019</v>
      </c>
      <c r="J1093" s="351">
        <f t="shared" si="132"/>
        <v>0</v>
      </c>
      <c r="K1093" s="293">
        <f>SUM('Employee Salary Payroll Tax '!I1095:K1095)</f>
        <v>46309.14</v>
      </c>
      <c r="L1093" s="293">
        <f>'Employee Salary Payroll Tax '!H1095</f>
        <v>0</v>
      </c>
      <c r="M1093" s="293">
        <f t="shared" si="135"/>
        <v>61684.84</v>
      </c>
      <c r="N1093" s="359">
        <f t="shared" si="136"/>
        <v>0</v>
      </c>
      <c r="O1093" s="331"/>
      <c r="P1093" s="61"/>
      <c r="Q1093" s="294"/>
      <c r="R1093" s="292"/>
      <c r="S1093" s="303"/>
    </row>
    <row r="1094" spans="1:19" s="36" customFormat="1" ht="14.4">
      <c r="A1094" s="36">
        <f t="shared" si="133"/>
        <v>1079</v>
      </c>
      <c r="B1094" s="526"/>
      <c r="C1094" s="36" t="str">
        <f>VLOOKUP('Employee Salary Payroll Tax '!B1096,'Employee Salary Payroll Tax '!$D$1:$E$7,2,FALSE)</f>
        <v>IBEW</v>
      </c>
      <c r="D1094" s="61">
        <f t="shared" si="129"/>
        <v>6.875E-3</v>
      </c>
      <c r="E1094" s="351">
        <f>'Employee Salary Payroll Tax '!N1096</f>
        <v>57354.55</v>
      </c>
      <c r="F1094" s="351">
        <f t="shared" si="130"/>
        <v>57748.862531250001</v>
      </c>
      <c r="G1094" s="352"/>
      <c r="H1094" s="351">
        <f t="shared" si="131"/>
        <v>0</v>
      </c>
      <c r="I1094" s="351">
        <f t="shared" si="134"/>
        <v>394.31253124999785</v>
      </c>
      <c r="J1094" s="351">
        <f t="shared" si="132"/>
        <v>0</v>
      </c>
      <c r="K1094" s="293">
        <f>SUM('Employee Salary Payroll Tax '!I1096:K1096)</f>
        <v>17627.330000000002</v>
      </c>
      <c r="L1094" s="293">
        <f>'Employee Salary Payroll Tax '!H1096</f>
        <v>0</v>
      </c>
      <c r="M1094" s="293">
        <f t="shared" si="135"/>
        <v>39727.22</v>
      </c>
      <c r="N1094" s="359">
        <f t="shared" si="136"/>
        <v>0</v>
      </c>
      <c r="O1094" s="331"/>
      <c r="P1094" s="61"/>
      <c r="Q1094" s="294"/>
      <c r="R1094" s="292"/>
      <c r="S1094" s="303"/>
    </row>
    <row r="1095" spans="1:19" s="36" customFormat="1" ht="14.4">
      <c r="A1095" s="36">
        <f t="shared" si="133"/>
        <v>1080</v>
      </c>
      <c r="B1095" s="526"/>
      <c r="C1095" s="36" t="str">
        <f>VLOOKUP('Employee Salary Payroll Tax '!B1097,'Employee Salary Payroll Tax '!$D$1:$E$7,2,FALSE)</f>
        <v>NonUnion</v>
      </c>
      <c r="D1095" s="61">
        <f t="shared" si="129"/>
        <v>2.98E-2</v>
      </c>
      <c r="E1095" s="351">
        <f>'Employee Salary Payroll Tax '!N1097</f>
        <v>76327.22</v>
      </c>
      <c r="F1095" s="351">
        <f t="shared" si="130"/>
        <v>78601.771156000003</v>
      </c>
      <c r="G1095" s="352"/>
      <c r="H1095" s="351">
        <f t="shared" si="131"/>
        <v>0</v>
      </c>
      <c r="I1095" s="351">
        <f t="shared" si="134"/>
        <v>2274.5511560000014</v>
      </c>
      <c r="J1095" s="351">
        <f t="shared" si="132"/>
        <v>0</v>
      </c>
      <c r="K1095" s="293">
        <f>SUM('Employee Salary Payroll Tax '!I1097:K1097)</f>
        <v>38915.94</v>
      </c>
      <c r="L1095" s="293">
        <f>'Employee Salary Payroll Tax '!H1097</f>
        <v>0</v>
      </c>
      <c r="M1095" s="293">
        <f t="shared" si="135"/>
        <v>37411.279999999999</v>
      </c>
      <c r="N1095" s="359">
        <f t="shared" si="136"/>
        <v>0</v>
      </c>
      <c r="O1095" s="331"/>
      <c r="P1095" s="61"/>
      <c r="Q1095" s="294"/>
      <c r="R1095" s="292"/>
      <c r="S1095" s="303"/>
    </row>
    <row r="1096" spans="1:19" s="36" customFormat="1" ht="14.4">
      <c r="A1096" s="36">
        <f t="shared" si="133"/>
        <v>1081</v>
      </c>
      <c r="B1096" s="526"/>
      <c r="C1096" s="36" t="str">
        <f>VLOOKUP('Employee Salary Payroll Tax '!B1098,'Employee Salary Payroll Tax '!$D$1:$E$7,2,FALSE)</f>
        <v>NonUnion</v>
      </c>
      <c r="D1096" s="61">
        <f t="shared" si="129"/>
        <v>2.98E-2</v>
      </c>
      <c r="E1096" s="351">
        <f>'Employee Salary Payroll Tax '!N1098</f>
        <v>87953.21</v>
      </c>
      <c r="F1096" s="351">
        <f t="shared" si="130"/>
        <v>90574.215658000016</v>
      </c>
      <c r="G1096" s="352"/>
      <c r="H1096" s="351">
        <f t="shared" si="131"/>
        <v>0</v>
      </c>
      <c r="I1096" s="351">
        <f t="shared" si="134"/>
        <v>2621.0056580000091</v>
      </c>
      <c r="J1096" s="351">
        <f t="shared" si="132"/>
        <v>0</v>
      </c>
      <c r="K1096" s="293">
        <f>SUM('Employee Salary Payroll Tax '!I1098:K1098)</f>
        <v>29323.69</v>
      </c>
      <c r="L1096" s="293">
        <f>'Employee Salary Payroll Tax '!H1098</f>
        <v>0</v>
      </c>
      <c r="M1096" s="293">
        <f t="shared" si="135"/>
        <v>58629.520000000004</v>
      </c>
      <c r="N1096" s="359">
        <f t="shared" si="136"/>
        <v>0</v>
      </c>
      <c r="O1096" s="331"/>
      <c r="P1096" s="61"/>
      <c r="Q1096" s="294"/>
      <c r="R1096" s="292"/>
      <c r="S1096" s="303"/>
    </row>
    <row r="1097" spans="1:19" s="36" customFormat="1" ht="14.4">
      <c r="A1097" s="36">
        <f t="shared" si="133"/>
        <v>1082</v>
      </c>
      <c r="B1097" s="526"/>
      <c r="C1097" s="36" t="str">
        <f>VLOOKUP('Employee Salary Payroll Tax '!B1099,'Employee Salary Payroll Tax '!$D$1:$E$7,2,FALSE)</f>
        <v>NonUnion</v>
      </c>
      <c r="D1097" s="61">
        <f t="shared" si="129"/>
        <v>2.98E-2</v>
      </c>
      <c r="E1097" s="351">
        <f>'Employee Salary Payroll Tax '!N1099</f>
        <v>82248.12</v>
      </c>
      <c r="F1097" s="351">
        <f t="shared" si="130"/>
        <v>84699.113975999993</v>
      </c>
      <c r="G1097" s="352"/>
      <c r="H1097" s="351">
        <f t="shared" si="131"/>
        <v>0</v>
      </c>
      <c r="I1097" s="351">
        <f t="shared" si="134"/>
        <v>2450.9939759999979</v>
      </c>
      <c r="J1097" s="351">
        <f t="shared" si="132"/>
        <v>0</v>
      </c>
      <c r="K1097" s="293">
        <f>SUM('Employee Salary Payroll Tax '!I1099:K1099)</f>
        <v>1478.25</v>
      </c>
      <c r="L1097" s="293">
        <f>'Employee Salary Payroll Tax '!H1099</f>
        <v>0</v>
      </c>
      <c r="M1097" s="293">
        <f t="shared" si="135"/>
        <v>80769.87</v>
      </c>
      <c r="N1097" s="359">
        <f t="shared" si="136"/>
        <v>0</v>
      </c>
      <c r="O1097" s="331"/>
      <c r="P1097" s="61"/>
      <c r="Q1097" s="294"/>
      <c r="R1097" s="292"/>
      <c r="S1097" s="303"/>
    </row>
    <row r="1098" spans="1:19" s="36" customFormat="1" ht="14.4">
      <c r="A1098" s="36">
        <f t="shared" si="133"/>
        <v>1083</v>
      </c>
      <c r="B1098" s="526"/>
      <c r="C1098" s="36" t="str">
        <f>VLOOKUP('Employee Salary Payroll Tax '!B1100,'Employee Salary Payroll Tax '!$D$1:$E$7,2,FALSE)</f>
        <v>NonUnion</v>
      </c>
      <c r="D1098" s="61">
        <f t="shared" si="129"/>
        <v>2.98E-2</v>
      </c>
      <c r="E1098" s="351">
        <f>'Employee Salary Payroll Tax '!N1100</f>
        <v>60537.22</v>
      </c>
      <c r="F1098" s="351">
        <f t="shared" si="130"/>
        <v>62341.229156000001</v>
      </c>
      <c r="G1098" s="352"/>
      <c r="H1098" s="351">
        <f t="shared" si="131"/>
        <v>0</v>
      </c>
      <c r="I1098" s="351">
        <f t="shared" si="134"/>
        <v>1804.0091560000001</v>
      </c>
      <c r="J1098" s="351">
        <f t="shared" si="132"/>
        <v>0</v>
      </c>
      <c r="K1098" s="293">
        <f>SUM('Employee Salary Payroll Tax '!I1100:K1100)</f>
        <v>37285.51</v>
      </c>
      <c r="L1098" s="293">
        <f>'Employee Salary Payroll Tax '!H1100</f>
        <v>0</v>
      </c>
      <c r="M1098" s="293">
        <f t="shared" si="135"/>
        <v>23251.71</v>
      </c>
      <c r="N1098" s="359">
        <f t="shared" si="136"/>
        <v>0</v>
      </c>
      <c r="O1098" s="331"/>
      <c r="P1098" s="61"/>
      <c r="Q1098" s="294"/>
      <c r="R1098" s="292"/>
      <c r="S1098" s="303"/>
    </row>
    <row r="1099" spans="1:19" s="36" customFormat="1" ht="14.4">
      <c r="A1099" s="36">
        <f t="shared" si="133"/>
        <v>1084</v>
      </c>
      <c r="B1099" s="526"/>
      <c r="C1099" s="36" t="str">
        <f>VLOOKUP('Employee Salary Payroll Tax '!B1101,'Employee Salary Payroll Tax '!$D$1:$E$7,2,FALSE)</f>
        <v>NonUnion</v>
      </c>
      <c r="D1099" s="61">
        <f t="shared" si="129"/>
        <v>2.98E-2</v>
      </c>
      <c r="E1099" s="351">
        <f>'Employee Salary Payroll Tax '!N1101</f>
        <v>67320.259999999995</v>
      </c>
      <c r="F1099" s="351">
        <f t="shared" si="130"/>
        <v>69326.403747999997</v>
      </c>
      <c r="G1099" s="352"/>
      <c r="H1099" s="351">
        <f t="shared" si="131"/>
        <v>0</v>
      </c>
      <c r="I1099" s="351">
        <f t="shared" si="134"/>
        <v>2006.1437480000022</v>
      </c>
      <c r="J1099" s="351">
        <f t="shared" si="132"/>
        <v>0</v>
      </c>
      <c r="K1099" s="293">
        <f>SUM('Employee Salary Payroll Tax '!I1101:K1101)</f>
        <v>65134.1</v>
      </c>
      <c r="L1099" s="293">
        <f>'Employee Salary Payroll Tax '!H1101</f>
        <v>0</v>
      </c>
      <c r="M1099" s="293">
        <f t="shared" si="135"/>
        <v>2186.1599999999962</v>
      </c>
      <c r="N1099" s="359">
        <f t="shared" si="136"/>
        <v>0</v>
      </c>
      <c r="O1099" s="331"/>
      <c r="P1099" s="61"/>
      <c r="Q1099" s="294"/>
      <c r="R1099" s="292"/>
      <c r="S1099" s="303"/>
    </row>
    <row r="1100" spans="1:19" s="36" customFormat="1" ht="14.4">
      <c r="A1100" s="36">
        <f t="shared" si="133"/>
        <v>1085</v>
      </c>
      <c r="B1100" s="526"/>
      <c r="C1100" s="36" t="str">
        <f>VLOOKUP('Employee Salary Payroll Tax '!B1102,'Employee Salary Payroll Tax '!$D$1:$E$7,2,FALSE)</f>
        <v>UA</v>
      </c>
      <c r="D1100" s="61">
        <f t="shared" si="129"/>
        <v>0.03</v>
      </c>
      <c r="E1100" s="351">
        <f>'Employee Salary Payroll Tax '!N1102</f>
        <v>52941.72</v>
      </c>
      <c r="F1100" s="351">
        <f t="shared" si="130"/>
        <v>54529.971600000004</v>
      </c>
      <c r="G1100" s="352"/>
      <c r="H1100" s="351">
        <f t="shared" si="131"/>
        <v>0</v>
      </c>
      <c r="I1100" s="351">
        <f t="shared" si="134"/>
        <v>1588.2516000000032</v>
      </c>
      <c r="J1100" s="351">
        <f t="shared" si="132"/>
        <v>0</v>
      </c>
      <c r="K1100" s="293">
        <f>SUM('Employee Salary Payroll Tax '!I1102:K1102)</f>
        <v>51227.02</v>
      </c>
      <c r="L1100" s="293">
        <f>'Employee Salary Payroll Tax '!H1102</f>
        <v>188.59</v>
      </c>
      <c r="M1100" s="293">
        <f t="shared" si="135"/>
        <v>1526.1100000000044</v>
      </c>
      <c r="N1100" s="359">
        <f t="shared" si="136"/>
        <v>0</v>
      </c>
      <c r="O1100" s="331"/>
      <c r="P1100" s="61"/>
      <c r="Q1100" s="294"/>
      <c r="R1100" s="292"/>
      <c r="S1100" s="303"/>
    </row>
    <row r="1101" spans="1:19" s="36" customFormat="1" ht="14.4">
      <c r="A1101" s="36">
        <f t="shared" si="133"/>
        <v>1086</v>
      </c>
      <c r="B1101" s="526"/>
      <c r="C1101" s="36" t="str">
        <f>VLOOKUP('Employee Salary Payroll Tax '!B1103,'Employee Salary Payroll Tax '!$D$1:$E$7,2,FALSE)</f>
        <v>IBEW</v>
      </c>
      <c r="D1101" s="61">
        <f t="shared" si="129"/>
        <v>6.875E-3</v>
      </c>
      <c r="E1101" s="351">
        <f>'Employee Salary Payroll Tax '!N1103</f>
        <v>47126.99</v>
      </c>
      <c r="F1101" s="351">
        <f t="shared" si="130"/>
        <v>47450.988056249997</v>
      </c>
      <c r="G1101" s="352"/>
      <c r="H1101" s="351">
        <f t="shared" si="131"/>
        <v>0</v>
      </c>
      <c r="I1101" s="351">
        <f t="shared" si="134"/>
        <v>323.99805624999863</v>
      </c>
      <c r="J1101" s="351">
        <f t="shared" si="132"/>
        <v>0</v>
      </c>
      <c r="K1101" s="293">
        <f>SUM('Employee Salary Payroll Tax '!I1103:K1103)</f>
        <v>3579.3199999999997</v>
      </c>
      <c r="L1101" s="293">
        <f>'Employee Salary Payroll Tax '!H1103</f>
        <v>0</v>
      </c>
      <c r="M1101" s="293">
        <f t="shared" si="135"/>
        <v>43547.67</v>
      </c>
      <c r="N1101" s="359">
        <f t="shared" si="136"/>
        <v>0</v>
      </c>
      <c r="O1101" s="331"/>
      <c r="P1101" s="61"/>
      <c r="Q1101" s="294"/>
      <c r="R1101" s="292"/>
      <c r="S1101" s="303"/>
    </row>
    <row r="1102" spans="1:19" s="36" customFormat="1" ht="14.4">
      <c r="A1102" s="36">
        <f t="shared" si="133"/>
        <v>1087</v>
      </c>
      <c r="B1102" s="526"/>
      <c r="C1102" s="36" t="str">
        <f>VLOOKUP('Employee Salary Payroll Tax '!B1104,'Employee Salary Payroll Tax '!$D$1:$E$7,2,FALSE)</f>
        <v>NonUnion</v>
      </c>
      <c r="D1102" s="61">
        <f t="shared" si="129"/>
        <v>2.98E-2</v>
      </c>
      <c r="E1102" s="351">
        <f>'Employee Salary Payroll Tax '!N1104</f>
        <v>182984.45</v>
      </c>
      <c r="F1102" s="351">
        <f t="shared" si="130"/>
        <v>188437.38661000002</v>
      </c>
      <c r="G1102" s="352"/>
      <c r="H1102" s="351">
        <f t="shared" si="131"/>
        <v>0</v>
      </c>
      <c r="I1102" s="351">
        <f t="shared" si="134"/>
        <v>5452.9366100000043</v>
      </c>
      <c r="J1102" s="351">
        <f t="shared" si="132"/>
        <v>0</v>
      </c>
      <c r="K1102" s="293">
        <f>SUM('Employee Salary Payroll Tax '!I1104:K1104)</f>
        <v>182984.45</v>
      </c>
      <c r="L1102" s="293">
        <f>'Employee Salary Payroll Tax '!H1104</f>
        <v>0</v>
      </c>
      <c r="M1102" s="293">
        <f t="shared" si="135"/>
        <v>0</v>
      </c>
      <c r="N1102" s="359">
        <f t="shared" si="136"/>
        <v>0</v>
      </c>
      <c r="O1102" s="331"/>
      <c r="P1102" s="61"/>
      <c r="Q1102" s="294"/>
      <c r="R1102" s="292"/>
      <c r="S1102" s="303"/>
    </row>
    <row r="1103" spans="1:19" s="36" customFormat="1" ht="14.4">
      <c r="A1103" s="36">
        <f t="shared" si="133"/>
        <v>1088</v>
      </c>
      <c r="B1103" s="526"/>
      <c r="C1103" s="36" t="str">
        <f>VLOOKUP('Employee Salary Payroll Tax '!B1105,'Employee Salary Payroll Tax '!$D$1:$E$7,2,FALSE)</f>
        <v>NonUnion</v>
      </c>
      <c r="D1103" s="61">
        <f t="shared" si="129"/>
        <v>2.98E-2</v>
      </c>
      <c r="E1103" s="351">
        <f>'Employee Salary Payroll Tax '!N1105</f>
        <v>101892.77</v>
      </c>
      <c r="F1103" s="351">
        <f t="shared" si="130"/>
        <v>104929.17454600001</v>
      </c>
      <c r="G1103" s="352"/>
      <c r="H1103" s="351">
        <f t="shared" si="131"/>
        <v>0</v>
      </c>
      <c r="I1103" s="351">
        <f t="shared" si="134"/>
        <v>3036.4045460000052</v>
      </c>
      <c r="J1103" s="351">
        <f t="shared" si="132"/>
        <v>0</v>
      </c>
      <c r="K1103" s="293">
        <f>SUM('Employee Salary Payroll Tax '!I1105:K1105)</f>
        <v>16117.75</v>
      </c>
      <c r="L1103" s="293">
        <f>'Employee Salary Payroll Tax '!H1105</f>
        <v>0</v>
      </c>
      <c r="M1103" s="293">
        <f t="shared" si="135"/>
        <v>85775.02</v>
      </c>
      <c r="N1103" s="359">
        <f t="shared" si="136"/>
        <v>0</v>
      </c>
      <c r="O1103" s="331"/>
      <c r="P1103" s="61"/>
      <c r="Q1103" s="294"/>
      <c r="R1103" s="292"/>
      <c r="S1103" s="303"/>
    </row>
    <row r="1104" spans="1:19" s="36" customFormat="1" ht="14.4">
      <c r="A1104" s="36">
        <f t="shared" si="133"/>
        <v>1089</v>
      </c>
      <c r="B1104" s="526"/>
      <c r="C1104" s="36" t="str">
        <f>VLOOKUP('Employee Salary Payroll Tax '!B1106,'Employee Salary Payroll Tax '!$D$1:$E$7,2,FALSE)</f>
        <v>NonUnion</v>
      </c>
      <c r="D1104" s="61">
        <f t="shared" ref="D1104:D1167" si="137">VLOOKUP(C1104,C$9:D$12,2)</f>
        <v>2.98E-2</v>
      </c>
      <c r="E1104" s="351">
        <f>'Employee Salary Payroll Tax '!N1106</f>
        <v>80374.61</v>
      </c>
      <c r="F1104" s="351">
        <f t="shared" ref="F1104:F1167" si="138">E1104*(1+D1104)</f>
        <v>82769.773377999998</v>
      </c>
      <c r="G1104" s="352"/>
      <c r="H1104" s="351">
        <f t="shared" ref="H1104:H1167" si="139">IF(E1104&gt;$H$12,0,$H$12-E1104)</f>
        <v>0</v>
      </c>
      <c r="I1104" s="351">
        <f t="shared" si="134"/>
        <v>2395.1633779999975</v>
      </c>
      <c r="J1104" s="351">
        <f t="shared" ref="J1104:J1167" si="140">IF(H1104&gt;I1104,I1104*$J$12,H1104*$J$12)</f>
        <v>0</v>
      </c>
      <c r="K1104" s="293">
        <f>SUM('Employee Salary Payroll Tax '!I1106:K1106)</f>
        <v>20069.440000000002</v>
      </c>
      <c r="L1104" s="293">
        <f>'Employee Salary Payroll Tax '!H1106</f>
        <v>0</v>
      </c>
      <c r="M1104" s="293">
        <f t="shared" si="135"/>
        <v>60305.17</v>
      </c>
      <c r="N1104" s="359">
        <f t="shared" si="136"/>
        <v>0</v>
      </c>
      <c r="O1104" s="331"/>
      <c r="P1104" s="61"/>
      <c r="Q1104" s="294"/>
      <c r="R1104" s="292"/>
      <c r="S1104" s="303"/>
    </row>
    <row r="1105" spans="1:19" s="36" customFormat="1" ht="14.4">
      <c r="A1105" s="36">
        <f t="shared" ref="A1105:A1168" si="141">+A1104+1</f>
        <v>1090</v>
      </c>
      <c r="B1105" s="526"/>
      <c r="C1105" s="36" t="str">
        <f>VLOOKUP('Employee Salary Payroll Tax '!B1107,'Employee Salary Payroll Tax '!$D$1:$E$7,2,FALSE)</f>
        <v>NonUnion</v>
      </c>
      <c r="D1105" s="61">
        <f t="shared" si="137"/>
        <v>2.98E-2</v>
      </c>
      <c r="E1105" s="351">
        <f>'Employee Salary Payroll Tax '!N1107</f>
        <v>115967.85</v>
      </c>
      <c r="F1105" s="351">
        <f t="shared" si="138"/>
        <v>119423.69193000002</v>
      </c>
      <c r="G1105" s="352"/>
      <c r="H1105" s="351">
        <f t="shared" si="139"/>
        <v>0</v>
      </c>
      <c r="I1105" s="351">
        <f t="shared" ref="I1105:I1168" si="142">F1105-E1105</f>
        <v>3455.8419300000096</v>
      </c>
      <c r="J1105" s="351">
        <f t="shared" si="140"/>
        <v>0</v>
      </c>
      <c r="K1105" s="293">
        <f>SUM('Employee Salary Payroll Tax '!I1107:K1107)</f>
        <v>40236.519999999997</v>
      </c>
      <c r="L1105" s="293">
        <f>'Employee Salary Payroll Tax '!H1107</f>
        <v>0</v>
      </c>
      <c r="M1105" s="293">
        <f t="shared" ref="M1105:M1168" si="143">E1105-K1105-L1105</f>
        <v>75731.330000000016</v>
      </c>
      <c r="N1105" s="359">
        <f t="shared" ref="N1105:N1168" si="144">J1105*K1105/(SUM(K1105:M1105)+0.000001)</f>
        <v>0</v>
      </c>
      <c r="O1105" s="331"/>
      <c r="P1105" s="61"/>
      <c r="Q1105" s="294"/>
      <c r="R1105" s="292"/>
      <c r="S1105" s="303"/>
    </row>
    <row r="1106" spans="1:19" s="36" customFormat="1" ht="14.4">
      <c r="A1106" s="36">
        <f t="shared" si="141"/>
        <v>1091</v>
      </c>
      <c r="B1106" s="526"/>
      <c r="C1106" s="36" t="str">
        <f>VLOOKUP('Employee Salary Payroll Tax '!B1108,'Employee Salary Payroll Tax '!$D$1:$E$7,2,FALSE)</f>
        <v>NonUnion</v>
      </c>
      <c r="D1106" s="61">
        <f t="shared" si="137"/>
        <v>2.98E-2</v>
      </c>
      <c r="E1106" s="351">
        <f>'Employee Salary Payroll Tax '!N1108</f>
        <v>32798.620000000003</v>
      </c>
      <c r="F1106" s="351">
        <f t="shared" si="138"/>
        <v>33776.018876000002</v>
      </c>
      <c r="G1106" s="352"/>
      <c r="H1106" s="351">
        <f t="shared" si="139"/>
        <v>0</v>
      </c>
      <c r="I1106" s="351">
        <f t="shared" si="142"/>
        <v>977.39887599999929</v>
      </c>
      <c r="J1106" s="351">
        <f t="shared" si="140"/>
        <v>0</v>
      </c>
      <c r="K1106" s="293">
        <f>SUM('Employee Salary Payroll Tax '!I1108:K1108)</f>
        <v>32798.620000000003</v>
      </c>
      <c r="L1106" s="293">
        <f>'Employee Salary Payroll Tax '!H1108</f>
        <v>0</v>
      </c>
      <c r="M1106" s="293">
        <f t="shared" si="143"/>
        <v>0</v>
      </c>
      <c r="N1106" s="359">
        <f t="shared" si="144"/>
        <v>0</v>
      </c>
      <c r="O1106" s="331"/>
      <c r="P1106" s="61"/>
      <c r="Q1106" s="294"/>
      <c r="R1106" s="292"/>
      <c r="S1106" s="303"/>
    </row>
    <row r="1107" spans="1:19" s="36" customFormat="1" ht="14.4">
      <c r="A1107" s="36">
        <f t="shared" si="141"/>
        <v>1092</v>
      </c>
      <c r="B1107" s="526"/>
      <c r="C1107" s="36" t="str">
        <f>VLOOKUP('Employee Salary Payroll Tax '!B1109,'Employee Salary Payroll Tax '!$D$1:$E$7,2,FALSE)</f>
        <v>IBEW</v>
      </c>
      <c r="D1107" s="61">
        <f t="shared" si="137"/>
        <v>6.875E-3</v>
      </c>
      <c r="E1107" s="351">
        <f>'Employee Salary Payroll Tax '!N1109</f>
        <v>50145.57</v>
      </c>
      <c r="F1107" s="351">
        <f t="shared" si="138"/>
        <v>50490.320793749997</v>
      </c>
      <c r="G1107" s="352"/>
      <c r="H1107" s="351">
        <f t="shared" si="139"/>
        <v>0</v>
      </c>
      <c r="I1107" s="351">
        <f t="shared" si="142"/>
        <v>344.75079374999768</v>
      </c>
      <c r="J1107" s="351">
        <f t="shared" si="140"/>
        <v>0</v>
      </c>
      <c r="K1107" s="293">
        <f>SUM('Employee Salary Payroll Tax '!I1109:K1109)</f>
        <v>50145.57</v>
      </c>
      <c r="L1107" s="293">
        <f>'Employee Salary Payroll Tax '!H1109</f>
        <v>0</v>
      </c>
      <c r="M1107" s="293">
        <f t="shared" si="143"/>
        <v>0</v>
      </c>
      <c r="N1107" s="359">
        <f t="shared" si="144"/>
        <v>0</v>
      </c>
      <c r="O1107" s="331"/>
      <c r="P1107" s="61"/>
      <c r="Q1107" s="294"/>
      <c r="R1107" s="292"/>
      <c r="S1107" s="303"/>
    </row>
    <row r="1108" spans="1:19" s="36" customFormat="1" ht="14.4">
      <c r="A1108" s="36">
        <f t="shared" si="141"/>
        <v>1093</v>
      </c>
      <c r="B1108" s="526"/>
      <c r="C1108" s="36" t="str">
        <f>VLOOKUP('Employee Salary Payroll Tax '!B1110,'Employee Salary Payroll Tax '!$D$1:$E$7,2,FALSE)</f>
        <v>IBEW</v>
      </c>
      <c r="D1108" s="61">
        <f t="shared" si="137"/>
        <v>6.875E-3</v>
      </c>
      <c r="E1108" s="351">
        <f>'Employee Salary Payroll Tax '!N1110</f>
        <v>102850.67</v>
      </c>
      <c r="F1108" s="351">
        <f t="shared" si="138"/>
        <v>103557.76835624999</v>
      </c>
      <c r="G1108" s="352"/>
      <c r="H1108" s="351">
        <f t="shared" si="139"/>
        <v>0</v>
      </c>
      <c r="I1108" s="351">
        <f t="shared" si="142"/>
        <v>707.09835624998959</v>
      </c>
      <c r="J1108" s="351">
        <f t="shared" si="140"/>
        <v>0</v>
      </c>
      <c r="K1108" s="293">
        <f>SUM('Employee Salary Payroll Tax '!I1110:K1110)</f>
        <v>102828.22</v>
      </c>
      <c r="L1108" s="293">
        <f>'Employee Salary Payroll Tax '!H1110</f>
        <v>0</v>
      </c>
      <c r="M1108" s="293">
        <f t="shared" si="143"/>
        <v>22.44999999999709</v>
      </c>
      <c r="N1108" s="359">
        <f t="shared" si="144"/>
        <v>0</v>
      </c>
      <c r="O1108" s="331"/>
      <c r="P1108" s="61"/>
      <c r="Q1108" s="294"/>
      <c r="R1108" s="292"/>
      <c r="S1108" s="303"/>
    </row>
    <row r="1109" spans="1:19" s="36" customFormat="1" ht="14.4">
      <c r="A1109" s="36">
        <f t="shared" si="141"/>
        <v>1094</v>
      </c>
      <c r="B1109" s="526"/>
      <c r="C1109" s="36" t="str">
        <f>VLOOKUP('Employee Salary Payroll Tax '!B1111,'Employee Salary Payroll Tax '!$D$1:$E$7,2,FALSE)</f>
        <v>UA</v>
      </c>
      <c r="D1109" s="61">
        <f t="shared" si="137"/>
        <v>0.03</v>
      </c>
      <c r="E1109" s="351">
        <f>'Employee Salary Payroll Tax '!N1111</f>
        <v>69150.61</v>
      </c>
      <c r="F1109" s="351">
        <f t="shared" si="138"/>
        <v>71225.128299999997</v>
      </c>
      <c r="G1109" s="352"/>
      <c r="H1109" s="351">
        <f t="shared" si="139"/>
        <v>0</v>
      </c>
      <c r="I1109" s="351">
        <f t="shared" si="142"/>
        <v>2074.5182999999961</v>
      </c>
      <c r="J1109" s="351">
        <f t="shared" si="140"/>
        <v>0</v>
      </c>
      <c r="K1109" s="293">
        <f>SUM('Employee Salary Payroll Tax '!I1111:K1111)</f>
        <v>50904.69</v>
      </c>
      <c r="L1109" s="293">
        <f>'Employee Salary Payroll Tax '!H1111</f>
        <v>0</v>
      </c>
      <c r="M1109" s="293">
        <f t="shared" si="143"/>
        <v>18245.919999999998</v>
      </c>
      <c r="N1109" s="359">
        <f t="shared" si="144"/>
        <v>0</v>
      </c>
      <c r="O1109" s="331"/>
      <c r="P1109" s="61"/>
      <c r="Q1109" s="294"/>
      <c r="R1109" s="292"/>
      <c r="S1109" s="303"/>
    </row>
    <row r="1110" spans="1:19" s="36" customFormat="1" ht="14.4">
      <c r="A1110" s="36">
        <f t="shared" si="141"/>
        <v>1095</v>
      </c>
      <c r="B1110" s="526"/>
      <c r="C1110" s="36" t="str">
        <f>VLOOKUP('Employee Salary Payroll Tax '!B1112,'Employee Salary Payroll Tax '!$D$1:$E$7,2,FALSE)</f>
        <v>NonUnion</v>
      </c>
      <c r="D1110" s="61">
        <f t="shared" si="137"/>
        <v>2.98E-2</v>
      </c>
      <c r="E1110" s="351">
        <f>'Employee Salary Payroll Tax '!N1112</f>
        <v>66247.199999999997</v>
      </c>
      <c r="F1110" s="351">
        <f t="shared" si="138"/>
        <v>68221.366559999995</v>
      </c>
      <c r="G1110" s="352"/>
      <c r="H1110" s="351">
        <f t="shared" si="139"/>
        <v>0</v>
      </c>
      <c r="I1110" s="351">
        <f t="shared" si="142"/>
        <v>1974.1665599999978</v>
      </c>
      <c r="J1110" s="351">
        <f t="shared" si="140"/>
        <v>0</v>
      </c>
      <c r="K1110" s="293">
        <f>SUM('Employee Salary Payroll Tax '!I1112:K1112)</f>
        <v>47877.39</v>
      </c>
      <c r="L1110" s="293">
        <f>'Employee Salary Payroll Tax '!H1112</f>
        <v>0</v>
      </c>
      <c r="M1110" s="293">
        <f t="shared" si="143"/>
        <v>18369.809999999998</v>
      </c>
      <c r="N1110" s="359">
        <f t="shared" si="144"/>
        <v>0</v>
      </c>
      <c r="O1110" s="331"/>
      <c r="P1110" s="61"/>
      <c r="Q1110" s="294"/>
      <c r="R1110" s="292"/>
      <c r="S1110" s="303"/>
    </row>
    <row r="1111" spans="1:19" s="36" customFormat="1" ht="14.4">
      <c r="A1111" s="36">
        <f t="shared" si="141"/>
        <v>1096</v>
      </c>
      <c r="B1111" s="526"/>
      <c r="C1111" s="36" t="str">
        <f>VLOOKUP('Employee Salary Payroll Tax '!B1113,'Employee Salary Payroll Tax '!$D$1:$E$7,2,FALSE)</f>
        <v>IBEW</v>
      </c>
      <c r="D1111" s="61">
        <f t="shared" si="137"/>
        <v>6.875E-3</v>
      </c>
      <c r="E1111" s="351">
        <f>'Employee Salary Payroll Tax '!N1113</f>
        <v>56094.54</v>
      </c>
      <c r="F1111" s="351">
        <f t="shared" si="138"/>
        <v>56480.189962500001</v>
      </c>
      <c r="G1111" s="352"/>
      <c r="H1111" s="351">
        <f t="shared" si="139"/>
        <v>0</v>
      </c>
      <c r="I1111" s="351">
        <f t="shared" si="142"/>
        <v>385.64996249999967</v>
      </c>
      <c r="J1111" s="351">
        <f t="shared" si="140"/>
        <v>0</v>
      </c>
      <c r="K1111" s="293">
        <f>SUM('Employee Salary Payroll Tax '!I1113:K1113)</f>
        <v>56094.54</v>
      </c>
      <c r="L1111" s="293">
        <f>'Employee Salary Payroll Tax '!H1113</f>
        <v>0</v>
      </c>
      <c r="M1111" s="293">
        <f t="shared" si="143"/>
        <v>0</v>
      </c>
      <c r="N1111" s="359">
        <f t="shared" si="144"/>
        <v>0</v>
      </c>
      <c r="O1111" s="331"/>
      <c r="P1111" s="61"/>
      <c r="Q1111" s="294"/>
      <c r="R1111" s="292"/>
      <c r="S1111" s="303"/>
    </row>
    <row r="1112" spans="1:19" s="36" customFormat="1" ht="14.4">
      <c r="A1112" s="36">
        <f t="shared" si="141"/>
        <v>1097</v>
      </c>
      <c r="B1112" s="526"/>
      <c r="C1112" s="36" t="str">
        <f>VLOOKUP('Employee Salary Payroll Tax '!B1114,'Employee Salary Payroll Tax '!$D$1:$E$7,2,FALSE)</f>
        <v>NonUnion</v>
      </c>
      <c r="D1112" s="61">
        <f t="shared" si="137"/>
        <v>2.98E-2</v>
      </c>
      <c r="E1112" s="351">
        <f>'Employee Salary Payroll Tax '!N1114</f>
        <v>57221.33</v>
      </c>
      <c r="F1112" s="351">
        <f t="shared" si="138"/>
        <v>58926.525634000005</v>
      </c>
      <c r="G1112" s="352"/>
      <c r="H1112" s="351">
        <f t="shared" si="139"/>
        <v>0</v>
      </c>
      <c r="I1112" s="351">
        <f t="shared" si="142"/>
        <v>1705.1956340000033</v>
      </c>
      <c r="J1112" s="351">
        <f t="shared" si="140"/>
        <v>0</v>
      </c>
      <c r="K1112" s="293">
        <f>SUM('Employee Salary Payroll Tax '!I1114:K1114)</f>
        <v>50957.7</v>
      </c>
      <c r="L1112" s="293">
        <f>'Employee Salary Payroll Tax '!H1114</f>
        <v>0</v>
      </c>
      <c r="M1112" s="293">
        <f t="shared" si="143"/>
        <v>6263.6300000000047</v>
      </c>
      <c r="N1112" s="359">
        <f t="shared" si="144"/>
        <v>0</v>
      </c>
      <c r="O1112" s="331"/>
      <c r="P1112" s="61"/>
      <c r="Q1112" s="294"/>
      <c r="R1112" s="292"/>
      <c r="S1112" s="303"/>
    </row>
    <row r="1113" spans="1:19" s="36" customFormat="1" ht="14.4">
      <c r="A1113" s="36">
        <f t="shared" si="141"/>
        <v>1098</v>
      </c>
      <c r="B1113" s="526"/>
      <c r="C1113" s="36" t="str">
        <f>VLOOKUP('Employee Salary Payroll Tax '!B1115,'Employee Salary Payroll Tax '!$D$1:$E$7,2,FALSE)</f>
        <v>IBEW</v>
      </c>
      <c r="D1113" s="61">
        <f t="shared" si="137"/>
        <v>6.875E-3</v>
      </c>
      <c r="E1113" s="351">
        <f>'Employee Salary Payroll Tax '!N1115</f>
        <v>140467.76</v>
      </c>
      <c r="F1113" s="351">
        <f t="shared" si="138"/>
        <v>141433.47585000002</v>
      </c>
      <c r="G1113" s="352"/>
      <c r="H1113" s="351">
        <f t="shared" si="139"/>
        <v>0</v>
      </c>
      <c r="I1113" s="351">
        <f t="shared" si="142"/>
        <v>965.71585000000778</v>
      </c>
      <c r="J1113" s="351">
        <f t="shared" si="140"/>
        <v>0</v>
      </c>
      <c r="K1113" s="293">
        <f>SUM('Employee Salary Payroll Tax '!I1115:K1115)</f>
        <v>128451.19</v>
      </c>
      <c r="L1113" s="293">
        <f>'Employee Salary Payroll Tax '!H1115</f>
        <v>0</v>
      </c>
      <c r="M1113" s="293">
        <f t="shared" si="143"/>
        <v>12016.570000000007</v>
      </c>
      <c r="N1113" s="359">
        <f t="shared" si="144"/>
        <v>0</v>
      </c>
      <c r="O1113" s="331"/>
      <c r="P1113" s="61"/>
      <c r="Q1113" s="294"/>
      <c r="R1113" s="292"/>
      <c r="S1113" s="303"/>
    </row>
    <row r="1114" spans="1:19" s="36" customFormat="1" ht="14.4">
      <c r="A1114" s="36">
        <f t="shared" si="141"/>
        <v>1099</v>
      </c>
      <c r="B1114" s="526"/>
      <c r="C1114" s="36" t="str">
        <f>VLOOKUP('Employee Salary Payroll Tax '!B1116,'Employee Salary Payroll Tax '!$D$1:$E$7,2,FALSE)</f>
        <v>IBEW</v>
      </c>
      <c r="D1114" s="61">
        <f t="shared" si="137"/>
        <v>6.875E-3</v>
      </c>
      <c r="E1114" s="351">
        <f>'Employee Salary Payroll Tax '!N1116</f>
        <v>23094.73</v>
      </c>
      <c r="F1114" s="351">
        <f t="shared" si="138"/>
        <v>23253.506268749999</v>
      </c>
      <c r="G1114" s="352"/>
      <c r="H1114" s="351">
        <f t="shared" si="139"/>
        <v>0</v>
      </c>
      <c r="I1114" s="351">
        <f t="shared" si="142"/>
        <v>158.77626874999987</v>
      </c>
      <c r="J1114" s="351">
        <f t="shared" si="140"/>
        <v>0</v>
      </c>
      <c r="K1114" s="293">
        <f>SUM('Employee Salary Payroll Tax '!I1116:K1116)</f>
        <v>22782.83</v>
      </c>
      <c r="L1114" s="293">
        <f>'Employee Salary Payroll Tax '!H1116</f>
        <v>0</v>
      </c>
      <c r="M1114" s="293">
        <f t="shared" si="143"/>
        <v>311.89999999999782</v>
      </c>
      <c r="N1114" s="359">
        <f t="shared" si="144"/>
        <v>0</v>
      </c>
      <c r="O1114" s="331"/>
      <c r="P1114" s="61"/>
      <c r="Q1114" s="294"/>
      <c r="R1114" s="292"/>
      <c r="S1114" s="303"/>
    </row>
    <row r="1115" spans="1:19" s="36" customFormat="1" ht="14.4">
      <c r="A1115" s="36">
        <f t="shared" si="141"/>
        <v>1100</v>
      </c>
      <c r="B1115" s="526"/>
      <c r="C1115" s="36" t="str">
        <f>VLOOKUP('Employee Salary Payroll Tax '!B1117,'Employee Salary Payroll Tax '!$D$1:$E$7,2,FALSE)</f>
        <v>Not Assigned</v>
      </c>
      <c r="D1115" s="61">
        <f t="shared" si="137"/>
        <v>0</v>
      </c>
      <c r="E1115" s="351">
        <f>'Employee Salary Payroll Tax '!N1117</f>
        <v>0.03</v>
      </c>
      <c r="F1115" s="351">
        <f t="shared" si="138"/>
        <v>0.03</v>
      </c>
      <c r="G1115" s="352"/>
      <c r="H1115" s="351">
        <f t="shared" si="139"/>
        <v>6999.97</v>
      </c>
      <c r="I1115" s="351">
        <f t="shared" si="142"/>
        <v>0</v>
      </c>
      <c r="J1115" s="351">
        <f t="shared" si="140"/>
        <v>0</v>
      </c>
      <c r="K1115" s="293">
        <f>SUM('Employee Salary Payroll Tax '!I1117:K1117)</f>
        <v>93.72</v>
      </c>
      <c r="L1115" s="293">
        <f>'Employee Salary Payroll Tax '!H1117</f>
        <v>0</v>
      </c>
      <c r="M1115" s="293">
        <f t="shared" si="143"/>
        <v>-93.69</v>
      </c>
      <c r="N1115" s="359">
        <f t="shared" si="144"/>
        <v>0</v>
      </c>
      <c r="O1115" s="331"/>
      <c r="P1115" s="61"/>
      <c r="Q1115" s="294"/>
      <c r="R1115" s="292"/>
      <c r="S1115" s="303"/>
    </row>
    <row r="1116" spans="1:19" s="36" customFormat="1" ht="14.4">
      <c r="A1116" s="36">
        <f t="shared" si="141"/>
        <v>1101</v>
      </c>
      <c r="B1116" s="526"/>
      <c r="C1116" s="36" t="str">
        <f>VLOOKUP('Employee Salary Payroll Tax '!B1118,'Employee Salary Payroll Tax '!$D$1:$E$7,2,FALSE)</f>
        <v>IBEW</v>
      </c>
      <c r="D1116" s="61">
        <f t="shared" si="137"/>
        <v>6.875E-3</v>
      </c>
      <c r="E1116" s="351">
        <f>'Employee Salary Payroll Tax '!N1118</f>
        <v>42801.21</v>
      </c>
      <c r="F1116" s="351">
        <f t="shared" si="138"/>
        <v>43095.468318749998</v>
      </c>
      <c r="G1116" s="352"/>
      <c r="H1116" s="351">
        <f t="shared" si="139"/>
        <v>0</v>
      </c>
      <c r="I1116" s="351">
        <f t="shared" si="142"/>
        <v>294.25831874999858</v>
      </c>
      <c r="J1116" s="351">
        <f t="shared" si="140"/>
        <v>0</v>
      </c>
      <c r="K1116" s="293">
        <f>SUM('Employee Salary Payroll Tax '!I1118:K1118)</f>
        <v>42801.36</v>
      </c>
      <c r="L1116" s="293">
        <f>'Employee Salary Payroll Tax '!H1118</f>
        <v>0</v>
      </c>
      <c r="M1116" s="293">
        <f t="shared" si="143"/>
        <v>-0.15000000000145519</v>
      </c>
      <c r="N1116" s="359">
        <f t="shared" si="144"/>
        <v>0</v>
      </c>
      <c r="O1116" s="331"/>
      <c r="P1116" s="61"/>
      <c r="Q1116" s="294"/>
      <c r="R1116" s="292"/>
      <c r="S1116" s="303"/>
    </row>
    <row r="1117" spans="1:19" s="36" customFormat="1" ht="14.4">
      <c r="A1117" s="36">
        <f t="shared" si="141"/>
        <v>1102</v>
      </c>
      <c r="B1117" s="526"/>
      <c r="C1117" s="36" t="str">
        <f>VLOOKUP('Employee Salary Payroll Tax '!B1119,'Employee Salary Payroll Tax '!$D$1:$E$7,2,FALSE)</f>
        <v>IBEW</v>
      </c>
      <c r="D1117" s="61">
        <f t="shared" si="137"/>
        <v>6.875E-3</v>
      </c>
      <c r="E1117" s="351">
        <f>'Employee Salary Payroll Tax '!N1119</f>
        <v>10356.59</v>
      </c>
      <c r="F1117" s="351">
        <f t="shared" si="138"/>
        <v>10427.79155625</v>
      </c>
      <c r="G1117" s="352"/>
      <c r="H1117" s="351">
        <f t="shared" si="139"/>
        <v>0</v>
      </c>
      <c r="I1117" s="351">
        <f t="shared" si="142"/>
        <v>71.201556250000067</v>
      </c>
      <c r="J1117" s="351">
        <f t="shared" si="140"/>
        <v>0</v>
      </c>
      <c r="K1117" s="293">
        <f>SUM('Employee Salary Payroll Tax '!I1119:K1119)</f>
        <v>10356.59</v>
      </c>
      <c r="L1117" s="293">
        <f>'Employee Salary Payroll Tax '!H1119</f>
        <v>0</v>
      </c>
      <c r="M1117" s="293">
        <f t="shared" si="143"/>
        <v>0</v>
      </c>
      <c r="N1117" s="359">
        <f t="shared" si="144"/>
        <v>0</v>
      </c>
      <c r="O1117" s="331"/>
      <c r="P1117" s="61"/>
      <c r="Q1117" s="294"/>
      <c r="R1117" s="292"/>
      <c r="S1117" s="303"/>
    </row>
    <row r="1118" spans="1:19" s="36" customFormat="1" ht="14.4">
      <c r="A1118" s="36">
        <f t="shared" si="141"/>
        <v>1103</v>
      </c>
      <c r="B1118" s="526"/>
      <c r="C1118" s="36" t="str">
        <f>VLOOKUP('Employee Salary Payroll Tax '!B1120,'Employee Salary Payroll Tax '!$D$1:$E$7,2,FALSE)</f>
        <v>NonUnion</v>
      </c>
      <c r="D1118" s="61">
        <f t="shared" si="137"/>
        <v>2.98E-2</v>
      </c>
      <c r="E1118" s="351">
        <f>'Employee Salary Payroll Tax '!N1120</f>
        <v>102631.12</v>
      </c>
      <c r="F1118" s="351">
        <f t="shared" si="138"/>
        <v>105689.527376</v>
      </c>
      <c r="G1118" s="352"/>
      <c r="H1118" s="351">
        <f t="shared" si="139"/>
        <v>0</v>
      </c>
      <c r="I1118" s="351">
        <f t="shared" si="142"/>
        <v>3058.4073760000028</v>
      </c>
      <c r="J1118" s="351">
        <f t="shared" si="140"/>
        <v>0</v>
      </c>
      <c r="K1118" s="293">
        <f>SUM('Employee Salary Payroll Tax '!I1120:K1120)</f>
        <v>45378.92</v>
      </c>
      <c r="L1118" s="293">
        <f>'Employee Salary Payroll Tax '!H1120</f>
        <v>0</v>
      </c>
      <c r="M1118" s="293">
        <f t="shared" si="143"/>
        <v>57252.2</v>
      </c>
      <c r="N1118" s="359">
        <f t="shared" si="144"/>
        <v>0</v>
      </c>
      <c r="O1118" s="331"/>
      <c r="P1118" s="61"/>
      <c r="Q1118" s="294"/>
      <c r="R1118" s="292"/>
      <c r="S1118" s="303"/>
    </row>
    <row r="1119" spans="1:19" s="36" customFormat="1" ht="14.4">
      <c r="A1119" s="36">
        <f t="shared" si="141"/>
        <v>1104</v>
      </c>
      <c r="B1119" s="526"/>
      <c r="C1119" s="36" t="str">
        <f>VLOOKUP('Employee Salary Payroll Tax '!B1121,'Employee Salary Payroll Tax '!$D$1:$E$7,2,FALSE)</f>
        <v>NonUnion</v>
      </c>
      <c r="D1119" s="61">
        <f t="shared" si="137"/>
        <v>2.98E-2</v>
      </c>
      <c r="E1119" s="351">
        <f>'Employee Salary Payroll Tax '!N1121</f>
        <v>96130.18</v>
      </c>
      <c r="F1119" s="351">
        <f t="shared" si="138"/>
        <v>98994.859364000004</v>
      </c>
      <c r="G1119" s="352"/>
      <c r="H1119" s="351">
        <f t="shared" si="139"/>
        <v>0</v>
      </c>
      <c r="I1119" s="351">
        <f t="shared" si="142"/>
        <v>2864.6793640000105</v>
      </c>
      <c r="J1119" s="351">
        <f t="shared" si="140"/>
        <v>0</v>
      </c>
      <c r="K1119" s="293">
        <f>SUM('Employee Salary Payroll Tax '!I1121:K1121)</f>
        <v>9004.02</v>
      </c>
      <c r="L1119" s="293">
        <f>'Employee Salary Payroll Tax '!H1121</f>
        <v>0</v>
      </c>
      <c r="M1119" s="293">
        <f t="shared" si="143"/>
        <v>87126.159999999989</v>
      </c>
      <c r="N1119" s="359">
        <f t="shared" si="144"/>
        <v>0</v>
      </c>
      <c r="O1119" s="331"/>
      <c r="P1119" s="61"/>
      <c r="Q1119" s="294"/>
      <c r="R1119" s="292"/>
      <c r="S1119" s="303"/>
    </row>
    <row r="1120" spans="1:19" s="36" customFormat="1" ht="14.4">
      <c r="A1120" s="36">
        <f t="shared" si="141"/>
        <v>1105</v>
      </c>
      <c r="B1120" s="526"/>
      <c r="C1120" s="36" t="str">
        <f>VLOOKUP('Employee Salary Payroll Tax '!B1122,'Employee Salary Payroll Tax '!$D$1:$E$7,2,FALSE)</f>
        <v>IBEW</v>
      </c>
      <c r="D1120" s="61">
        <f t="shared" si="137"/>
        <v>6.875E-3</v>
      </c>
      <c r="E1120" s="351">
        <f>'Employee Salary Payroll Tax '!N1122</f>
        <v>35081.65</v>
      </c>
      <c r="F1120" s="351">
        <f t="shared" si="138"/>
        <v>35322.836343750001</v>
      </c>
      <c r="G1120" s="352"/>
      <c r="H1120" s="351">
        <f t="shared" si="139"/>
        <v>0</v>
      </c>
      <c r="I1120" s="351">
        <f t="shared" si="142"/>
        <v>241.18634374999965</v>
      </c>
      <c r="J1120" s="351">
        <f t="shared" si="140"/>
        <v>0</v>
      </c>
      <c r="K1120" s="293">
        <f>SUM('Employee Salary Payroll Tax '!I1122:K1122)</f>
        <v>960.72</v>
      </c>
      <c r="L1120" s="293">
        <f>'Employee Salary Payroll Tax '!H1122</f>
        <v>0</v>
      </c>
      <c r="M1120" s="293">
        <f t="shared" si="143"/>
        <v>34120.93</v>
      </c>
      <c r="N1120" s="359">
        <f t="shared" si="144"/>
        <v>0</v>
      </c>
      <c r="O1120" s="331"/>
      <c r="P1120" s="61"/>
      <c r="Q1120" s="294"/>
      <c r="R1120" s="292"/>
      <c r="S1120" s="303"/>
    </row>
    <row r="1121" spans="1:19" s="36" customFormat="1" ht="14.4">
      <c r="A1121" s="36">
        <f t="shared" si="141"/>
        <v>1106</v>
      </c>
      <c r="B1121" s="526"/>
      <c r="C1121" s="36" t="str">
        <f>VLOOKUP('Employee Salary Payroll Tax '!B1123,'Employee Salary Payroll Tax '!$D$1:$E$7,2,FALSE)</f>
        <v>UA</v>
      </c>
      <c r="D1121" s="61">
        <f t="shared" si="137"/>
        <v>0.03</v>
      </c>
      <c r="E1121" s="351">
        <f>'Employee Salary Payroll Tax '!N1123</f>
        <v>73280.37</v>
      </c>
      <c r="F1121" s="351">
        <f t="shared" si="138"/>
        <v>75478.781099999993</v>
      </c>
      <c r="G1121" s="352"/>
      <c r="H1121" s="351">
        <f t="shared" si="139"/>
        <v>0</v>
      </c>
      <c r="I1121" s="351">
        <f t="shared" si="142"/>
        <v>2198.4110999999975</v>
      </c>
      <c r="J1121" s="351">
        <f t="shared" si="140"/>
        <v>0</v>
      </c>
      <c r="K1121" s="293">
        <f>SUM('Employee Salary Payroll Tax '!I1123:K1123)</f>
        <v>60007.33</v>
      </c>
      <c r="L1121" s="293">
        <f>'Employee Salary Payroll Tax '!H1123</f>
        <v>324.32</v>
      </c>
      <c r="M1121" s="293">
        <f t="shared" si="143"/>
        <v>12948.719999999994</v>
      </c>
      <c r="N1121" s="359">
        <f t="shared" si="144"/>
        <v>0</v>
      </c>
      <c r="O1121" s="331"/>
      <c r="P1121" s="61"/>
      <c r="Q1121" s="294"/>
      <c r="R1121" s="292"/>
      <c r="S1121" s="303"/>
    </row>
    <row r="1122" spans="1:19" s="36" customFormat="1" ht="14.4">
      <c r="A1122" s="36">
        <f t="shared" si="141"/>
        <v>1107</v>
      </c>
      <c r="B1122" s="526"/>
      <c r="C1122" s="36" t="str">
        <f>VLOOKUP('Employee Salary Payroll Tax '!B1124,'Employee Salary Payroll Tax '!$D$1:$E$7,2,FALSE)</f>
        <v>IBEW</v>
      </c>
      <c r="D1122" s="61">
        <f t="shared" si="137"/>
        <v>6.875E-3</v>
      </c>
      <c r="E1122" s="351">
        <f>'Employee Salary Payroll Tax '!N1124</f>
        <v>57785.64</v>
      </c>
      <c r="F1122" s="351">
        <f t="shared" si="138"/>
        <v>58182.916274999996</v>
      </c>
      <c r="G1122" s="352"/>
      <c r="H1122" s="351">
        <f t="shared" si="139"/>
        <v>0</v>
      </c>
      <c r="I1122" s="351">
        <f t="shared" si="142"/>
        <v>397.27627499999653</v>
      </c>
      <c r="J1122" s="351">
        <f t="shared" si="140"/>
        <v>0</v>
      </c>
      <c r="K1122" s="293">
        <f>SUM('Employee Salary Payroll Tax '!I1124:K1124)</f>
        <v>1914.97</v>
      </c>
      <c r="L1122" s="293">
        <f>'Employee Salary Payroll Tax '!H1124</f>
        <v>0</v>
      </c>
      <c r="M1122" s="293">
        <f t="shared" si="143"/>
        <v>55870.67</v>
      </c>
      <c r="N1122" s="359">
        <f t="shared" si="144"/>
        <v>0</v>
      </c>
      <c r="O1122" s="331"/>
      <c r="P1122" s="61"/>
      <c r="Q1122" s="294"/>
      <c r="R1122" s="292"/>
      <c r="S1122" s="303"/>
    </row>
    <row r="1123" spans="1:19" s="36" customFormat="1" ht="14.4">
      <c r="A1123" s="36">
        <f t="shared" si="141"/>
        <v>1108</v>
      </c>
      <c r="B1123" s="526"/>
      <c r="C1123" s="36" t="str">
        <f>VLOOKUP('Employee Salary Payroll Tax '!B1125,'Employee Salary Payroll Tax '!$D$1:$E$7,2,FALSE)</f>
        <v>IBEW</v>
      </c>
      <c r="D1123" s="61">
        <f t="shared" si="137"/>
        <v>6.875E-3</v>
      </c>
      <c r="E1123" s="351">
        <f>'Employee Salary Payroll Tax '!N1125</f>
        <v>1586.52</v>
      </c>
      <c r="F1123" s="351">
        <f t="shared" si="138"/>
        <v>1597.4273249999999</v>
      </c>
      <c r="G1123" s="352"/>
      <c r="H1123" s="351">
        <f t="shared" si="139"/>
        <v>5413.48</v>
      </c>
      <c r="I1123" s="351">
        <f t="shared" si="142"/>
        <v>10.907324999999901</v>
      </c>
      <c r="J1123" s="351">
        <f t="shared" si="140"/>
        <v>6.5443949999999404E-2</v>
      </c>
      <c r="K1123" s="293">
        <f>SUM('Employee Salary Payroll Tax '!I1125:K1125)</f>
        <v>1586.52</v>
      </c>
      <c r="L1123" s="293">
        <f>'Employee Salary Payroll Tax '!H1125</f>
        <v>0</v>
      </c>
      <c r="M1123" s="293">
        <f t="shared" si="143"/>
        <v>0</v>
      </c>
      <c r="N1123" s="359">
        <f t="shared" si="144"/>
        <v>6.5443949958749401E-2</v>
      </c>
      <c r="O1123" s="331"/>
      <c r="P1123" s="61"/>
      <c r="Q1123" s="294"/>
      <c r="R1123" s="292"/>
      <c r="S1123" s="303"/>
    </row>
    <row r="1124" spans="1:19" s="36" customFormat="1" ht="14.4">
      <c r="A1124" s="36">
        <f t="shared" si="141"/>
        <v>1109</v>
      </c>
      <c r="B1124" s="526"/>
      <c r="C1124" s="36" t="str">
        <f>VLOOKUP('Employee Salary Payroll Tax '!B1126,'Employee Salary Payroll Tax '!$D$1:$E$7,2,FALSE)</f>
        <v>IBEW</v>
      </c>
      <c r="D1124" s="61">
        <f t="shared" si="137"/>
        <v>6.875E-3</v>
      </c>
      <c r="E1124" s="351">
        <f>'Employee Salary Payroll Tax '!N1126</f>
        <v>89927.47</v>
      </c>
      <c r="F1124" s="351">
        <f t="shared" si="138"/>
        <v>90545.721356249996</v>
      </c>
      <c r="G1124" s="352"/>
      <c r="H1124" s="351">
        <f t="shared" si="139"/>
        <v>0</v>
      </c>
      <c r="I1124" s="351">
        <f t="shared" si="142"/>
        <v>618.2513562499953</v>
      </c>
      <c r="J1124" s="351">
        <f t="shared" si="140"/>
        <v>0</v>
      </c>
      <c r="K1124" s="293">
        <f>SUM('Employee Salary Payroll Tax '!I1126:K1126)</f>
        <v>21098.07</v>
      </c>
      <c r="L1124" s="293">
        <f>'Employee Salary Payroll Tax '!H1126</f>
        <v>0</v>
      </c>
      <c r="M1124" s="293">
        <f t="shared" si="143"/>
        <v>68829.399999999994</v>
      </c>
      <c r="N1124" s="359">
        <f t="shared" si="144"/>
        <v>0</v>
      </c>
      <c r="O1124" s="331"/>
      <c r="P1124" s="61"/>
      <c r="Q1124" s="294"/>
      <c r="R1124" s="292"/>
      <c r="S1124" s="303"/>
    </row>
    <row r="1125" spans="1:19" s="36" customFormat="1" ht="14.4">
      <c r="A1125" s="36">
        <f t="shared" si="141"/>
        <v>1110</v>
      </c>
      <c r="B1125" s="526"/>
      <c r="C1125" s="36" t="str">
        <f>VLOOKUP('Employee Salary Payroll Tax '!B1127,'Employee Salary Payroll Tax '!$D$1:$E$7,2,FALSE)</f>
        <v>NonUnion</v>
      </c>
      <c r="D1125" s="61">
        <f t="shared" si="137"/>
        <v>2.98E-2</v>
      </c>
      <c r="E1125" s="351">
        <f>'Employee Salary Payroll Tax '!N1127</f>
        <v>84266.27</v>
      </c>
      <c r="F1125" s="351">
        <f t="shared" si="138"/>
        <v>86777.404846000005</v>
      </c>
      <c r="G1125" s="352"/>
      <c r="H1125" s="351">
        <f t="shared" si="139"/>
        <v>0</v>
      </c>
      <c r="I1125" s="351">
        <f t="shared" si="142"/>
        <v>2511.1348460000008</v>
      </c>
      <c r="J1125" s="351">
        <f t="shared" si="140"/>
        <v>0</v>
      </c>
      <c r="K1125" s="293">
        <f>SUM('Employee Salary Payroll Tax '!I1127:K1127)</f>
        <v>7358.4</v>
      </c>
      <c r="L1125" s="293">
        <f>'Employee Salary Payroll Tax '!H1127</f>
        <v>0</v>
      </c>
      <c r="M1125" s="293">
        <f t="shared" si="143"/>
        <v>76907.87000000001</v>
      </c>
      <c r="N1125" s="359">
        <f t="shared" si="144"/>
        <v>0</v>
      </c>
      <c r="O1125" s="331"/>
      <c r="P1125" s="61"/>
      <c r="Q1125" s="294"/>
      <c r="R1125" s="292"/>
      <c r="S1125" s="303"/>
    </row>
    <row r="1126" spans="1:19" s="36" customFormat="1" ht="14.4">
      <c r="A1126" s="36">
        <f t="shared" si="141"/>
        <v>1111</v>
      </c>
      <c r="B1126" s="526"/>
      <c r="C1126" s="36" t="str">
        <f>VLOOKUP('Employee Salary Payroll Tax '!B1128,'Employee Salary Payroll Tax '!$D$1:$E$7,2,FALSE)</f>
        <v>UA</v>
      </c>
      <c r="D1126" s="61">
        <f t="shared" si="137"/>
        <v>0.03</v>
      </c>
      <c r="E1126" s="351">
        <f>'Employee Salary Payroll Tax '!N1128</f>
        <v>65263.360000000001</v>
      </c>
      <c r="F1126" s="351">
        <f t="shared" si="138"/>
        <v>67221.260800000004</v>
      </c>
      <c r="G1126" s="352"/>
      <c r="H1126" s="351">
        <f t="shared" si="139"/>
        <v>0</v>
      </c>
      <c r="I1126" s="351">
        <f t="shared" si="142"/>
        <v>1957.9008000000031</v>
      </c>
      <c r="J1126" s="351">
        <f t="shared" si="140"/>
        <v>0</v>
      </c>
      <c r="K1126" s="293">
        <f>SUM('Employee Salary Payroll Tax '!I1128:K1128)</f>
        <v>38037.96</v>
      </c>
      <c r="L1126" s="293">
        <f>'Employee Salary Payroll Tax '!H1128</f>
        <v>0</v>
      </c>
      <c r="M1126" s="293">
        <f t="shared" si="143"/>
        <v>27225.4</v>
      </c>
      <c r="N1126" s="359">
        <f t="shared" si="144"/>
        <v>0</v>
      </c>
      <c r="O1126" s="331"/>
      <c r="P1126" s="61"/>
      <c r="Q1126" s="294"/>
      <c r="R1126" s="292"/>
      <c r="S1126" s="303"/>
    </row>
    <row r="1127" spans="1:19" s="36" customFormat="1" ht="14.4">
      <c r="A1127" s="36">
        <f t="shared" si="141"/>
        <v>1112</v>
      </c>
      <c r="B1127" s="526"/>
      <c r="C1127" s="36" t="str">
        <f>VLOOKUP('Employee Salary Payroll Tax '!B1129,'Employee Salary Payroll Tax '!$D$1:$E$7,2,FALSE)</f>
        <v>NonUnion</v>
      </c>
      <c r="D1127" s="61">
        <f t="shared" si="137"/>
        <v>2.98E-2</v>
      </c>
      <c r="E1127" s="351">
        <f>'Employee Salary Payroll Tax '!N1129</f>
        <v>61895.82</v>
      </c>
      <c r="F1127" s="351">
        <f t="shared" si="138"/>
        <v>63740.315436000004</v>
      </c>
      <c r="G1127" s="352"/>
      <c r="H1127" s="351">
        <f t="shared" si="139"/>
        <v>0</v>
      </c>
      <c r="I1127" s="351">
        <f t="shared" si="142"/>
        <v>1844.4954360000047</v>
      </c>
      <c r="J1127" s="351">
        <f t="shared" si="140"/>
        <v>0</v>
      </c>
      <c r="K1127" s="293">
        <f>SUM('Employee Salary Payroll Tax '!I1129:K1129)</f>
        <v>61895.82</v>
      </c>
      <c r="L1127" s="293">
        <f>'Employee Salary Payroll Tax '!H1129</f>
        <v>0</v>
      </c>
      <c r="M1127" s="293">
        <f t="shared" si="143"/>
        <v>0</v>
      </c>
      <c r="N1127" s="359">
        <f t="shared" si="144"/>
        <v>0</v>
      </c>
      <c r="O1127" s="331"/>
      <c r="P1127" s="61"/>
      <c r="Q1127" s="294"/>
      <c r="R1127" s="292"/>
      <c r="S1127" s="303"/>
    </row>
    <row r="1128" spans="1:19" s="36" customFormat="1" ht="14.4">
      <c r="A1128" s="36">
        <f t="shared" si="141"/>
        <v>1113</v>
      </c>
      <c r="B1128" s="526"/>
      <c r="C1128" s="36" t="str">
        <f>VLOOKUP('Employee Salary Payroll Tax '!B1130,'Employee Salary Payroll Tax '!$D$1:$E$7,2,FALSE)</f>
        <v>NonUnion</v>
      </c>
      <c r="D1128" s="61">
        <f t="shared" si="137"/>
        <v>2.98E-2</v>
      </c>
      <c r="E1128" s="351">
        <f>'Employee Salary Payroll Tax '!N1130</f>
        <v>116175.06</v>
      </c>
      <c r="F1128" s="351">
        <f t="shared" si="138"/>
        <v>119637.07678800001</v>
      </c>
      <c r="G1128" s="352"/>
      <c r="H1128" s="351">
        <f t="shared" si="139"/>
        <v>0</v>
      </c>
      <c r="I1128" s="351">
        <f t="shared" si="142"/>
        <v>3462.0167880000081</v>
      </c>
      <c r="J1128" s="351">
        <f t="shared" si="140"/>
        <v>0</v>
      </c>
      <c r="K1128" s="293">
        <f>SUM('Employee Salary Payroll Tax '!I1130:K1130)</f>
        <v>25590.66</v>
      </c>
      <c r="L1128" s="293">
        <f>'Employee Salary Payroll Tax '!H1130</f>
        <v>0</v>
      </c>
      <c r="M1128" s="293">
        <f t="shared" si="143"/>
        <v>90584.4</v>
      </c>
      <c r="N1128" s="359">
        <f t="shared" si="144"/>
        <v>0</v>
      </c>
      <c r="O1128" s="331"/>
      <c r="P1128" s="61"/>
      <c r="Q1128" s="294"/>
      <c r="R1128" s="292"/>
      <c r="S1128" s="303"/>
    </row>
    <row r="1129" spans="1:19" s="36" customFormat="1" ht="14.4">
      <c r="A1129" s="36">
        <f t="shared" si="141"/>
        <v>1114</v>
      </c>
      <c r="B1129" s="526"/>
      <c r="C1129" s="36" t="str">
        <f>VLOOKUP('Employee Salary Payroll Tax '!B1131,'Employee Salary Payroll Tax '!$D$1:$E$7,2,FALSE)</f>
        <v>IBEW</v>
      </c>
      <c r="D1129" s="61">
        <f t="shared" si="137"/>
        <v>6.875E-3</v>
      </c>
      <c r="E1129" s="351">
        <f>'Employee Salary Payroll Tax '!N1131</f>
        <v>42792.47</v>
      </c>
      <c r="F1129" s="351">
        <f t="shared" si="138"/>
        <v>43086.668231249998</v>
      </c>
      <c r="G1129" s="352"/>
      <c r="H1129" s="351">
        <f t="shared" si="139"/>
        <v>0</v>
      </c>
      <c r="I1129" s="351">
        <f t="shared" si="142"/>
        <v>294.19823124999675</v>
      </c>
      <c r="J1129" s="351">
        <f t="shared" si="140"/>
        <v>0</v>
      </c>
      <c r="K1129" s="293">
        <f>SUM('Employee Salary Payroll Tax '!I1131:K1131)</f>
        <v>42792.47</v>
      </c>
      <c r="L1129" s="293">
        <f>'Employee Salary Payroll Tax '!H1131</f>
        <v>0</v>
      </c>
      <c r="M1129" s="293">
        <f t="shared" si="143"/>
        <v>0</v>
      </c>
      <c r="N1129" s="359">
        <f t="shared" si="144"/>
        <v>0</v>
      </c>
      <c r="O1129" s="331"/>
      <c r="P1129" s="61"/>
      <c r="Q1129" s="294"/>
      <c r="R1129" s="292"/>
      <c r="S1129" s="303"/>
    </row>
    <row r="1130" spans="1:19" s="36" customFormat="1" ht="14.4">
      <c r="A1130" s="36">
        <f t="shared" si="141"/>
        <v>1115</v>
      </c>
      <c r="B1130" s="526"/>
      <c r="C1130" s="36" t="str">
        <f>VLOOKUP('Employee Salary Payroll Tax '!B1132,'Employee Salary Payroll Tax '!$D$1:$E$7,2,FALSE)</f>
        <v>NonUnion</v>
      </c>
      <c r="D1130" s="61">
        <f t="shared" si="137"/>
        <v>2.98E-2</v>
      </c>
      <c r="E1130" s="351">
        <f>'Employee Salary Payroll Tax '!N1132</f>
        <v>51992.2</v>
      </c>
      <c r="F1130" s="351">
        <f t="shared" si="138"/>
        <v>53541.567560000003</v>
      </c>
      <c r="G1130" s="352"/>
      <c r="H1130" s="351">
        <f t="shared" si="139"/>
        <v>0</v>
      </c>
      <c r="I1130" s="351">
        <f t="shared" si="142"/>
        <v>1549.3675600000061</v>
      </c>
      <c r="J1130" s="351">
        <f t="shared" si="140"/>
        <v>0</v>
      </c>
      <c r="K1130" s="293">
        <f>SUM('Employee Salary Payroll Tax '!I1132:K1132)</f>
        <v>51992.2</v>
      </c>
      <c r="L1130" s="293">
        <f>'Employee Salary Payroll Tax '!H1132</f>
        <v>0</v>
      </c>
      <c r="M1130" s="293">
        <f t="shared" si="143"/>
        <v>0</v>
      </c>
      <c r="N1130" s="359">
        <f t="shared" si="144"/>
        <v>0</v>
      </c>
      <c r="O1130" s="331"/>
      <c r="P1130" s="61"/>
      <c r="Q1130" s="294"/>
      <c r="R1130" s="292"/>
      <c r="S1130" s="303"/>
    </row>
    <row r="1131" spans="1:19" s="36" customFormat="1" ht="14.4">
      <c r="A1131" s="36">
        <f t="shared" si="141"/>
        <v>1116</v>
      </c>
      <c r="B1131" s="526"/>
      <c r="C1131" s="36" t="str">
        <f>VLOOKUP('Employee Salary Payroll Tax '!B1133,'Employee Salary Payroll Tax '!$D$1:$E$7,2,FALSE)</f>
        <v>NonUnion</v>
      </c>
      <c r="D1131" s="61">
        <f t="shared" si="137"/>
        <v>2.98E-2</v>
      </c>
      <c r="E1131" s="351">
        <f>'Employee Salary Payroll Tax '!N1133</f>
        <v>101012.51</v>
      </c>
      <c r="F1131" s="351">
        <f t="shared" si="138"/>
        <v>104022.68279799999</v>
      </c>
      <c r="G1131" s="352"/>
      <c r="H1131" s="351">
        <f t="shared" si="139"/>
        <v>0</v>
      </c>
      <c r="I1131" s="351">
        <f t="shared" si="142"/>
        <v>3010.1727979999996</v>
      </c>
      <c r="J1131" s="351">
        <f t="shared" si="140"/>
        <v>0</v>
      </c>
      <c r="K1131" s="293">
        <f>SUM('Employee Salary Payroll Tax '!I1133:K1133)</f>
        <v>22725.54</v>
      </c>
      <c r="L1131" s="293">
        <f>'Employee Salary Payroll Tax '!H1133</f>
        <v>0</v>
      </c>
      <c r="M1131" s="293">
        <f t="shared" si="143"/>
        <v>78286.97</v>
      </c>
      <c r="N1131" s="359">
        <f t="shared" si="144"/>
        <v>0</v>
      </c>
      <c r="O1131" s="331"/>
      <c r="P1131" s="61"/>
      <c r="Q1131" s="294"/>
      <c r="R1131" s="292"/>
      <c r="S1131" s="303"/>
    </row>
    <row r="1132" spans="1:19" s="36" customFormat="1" ht="14.4">
      <c r="A1132" s="36">
        <f t="shared" si="141"/>
        <v>1117</v>
      </c>
      <c r="B1132" s="526"/>
      <c r="C1132" s="36" t="str">
        <f>VLOOKUP('Employee Salary Payroll Tax '!B1134,'Employee Salary Payroll Tax '!$D$1:$E$7,2,FALSE)</f>
        <v>NonUnion</v>
      </c>
      <c r="D1132" s="61">
        <f t="shared" si="137"/>
        <v>2.98E-2</v>
      </c>
      <c r="E1132" s="351">
        <f>'Employee Salary Payroll Tax '!N1134</f>
        <v>13343.58</v>
      </c>
      <c r="F1132" s="351">
        <f t="shared" si="138"/>
        <v>13741.218684000001</v>
      </c>
      <c r="G1132" s="352"/>
      <c r="H1132" s="351">
        <f t="shared" si="139"/>
        <v>0</v>
      </c>
      <c r="I1132" s="351">
        <f t="shared" si="142"/>
        <v>397.63868400000138</v>
      </c>
      <c r="J1132" s="351">
        <f t="shared" si="140"/>
        <v>0</v>
      </c>
      <c r="K1132" s="293">
        <f>SUM('Employee Salary Payroll Tax '!I1134:K1134)</f>
        <v>10354.73</v>
      </c>
      <c r="L1132" s="293">
        <f>'Employee Salary Payroll Tax '!H1134</f>
        <v>0</v>
      </c>
      <c r="M1132" s="293">
        <f t="shared" si="143"/>
        <v>2988.8500000000004</v>
      </c>
      <c r="N1132" s="359">
        <f t="shared" si="144"/>
        <v>0</v>
      </c>
      <c r="O1132" s="331"/>
      <c r="P1132" s="61"/>
      <c r="Q1132" s="294"/>
      <c r="R1132" s="292"/>
      <c r="S1132" s="303"/>
    </row>
    <row r="1133" spans="1:19" s="36" customFormat="1" ht="14.4">
      <c r="A1133" s="36">
        <f t="shared" si="141"/>
        <v>1118</v>
      </c>
      <c r="B1133" s="526"/>
      <c r="C1133" s="36" t="str">
        <f>VLOOKUP('Employee Salary Payroll Tax '!B1135,'Employee Salary Payroll Tax '!$D$1:$E$7,2,FALSE)</f>
        <v>IBEW</v>
      </c>
      <c r="D1133" s="61">
        <f t="shared" si="137"/>
        <v>6.875E-3</v>
      </c>
      <c r="E1133" s="351">
        <f>'Employee Salary Payroll Tax '!N1135</f>
        <v>25356.9</v>
      </c>
      <c r="F1133" s="351">
        <f t="shared" si="138"/>
        <v>25531.228687499999</v>
      </c>
      <c r="G1133" s="352"/>
      <c r="H1133" s="351">
        <f t="shared" si="139"/>
        <v>0</v>
      </c>
      <c r="I1133" s="351">
        <f t="shared" si="142"/>
        <v>174.32868749999761</v>
      </c>
      <c r="J1133" s="351">
        <f t="shared" si="140"/>
        <v>0</v>
      </c>
      <c r="K1133" s="293">
        <f>SUM('Employee Salary Payroll Tax '!I1135:K1135)</f>
        <v>25408.21</v>
      </c>
      <c r="L1133" s="293">
        <f>'Employee Salary Payroll Tax '!H1135</f>
        <v>0</v>
      </c>
      <c r="M1133" s="293">
        <f t="shared" si="143"/>
        <v>-51.309999999997672</v>
      </c>
      <c r="N1133" s="359">
        <f t="shared" si="144"/>
        <v>0</v>
      </c>
      <c r="O1133" s="331"/>
      <c r="P1133" s="61"/>
      <c r="Q1133" s="294"/>
      <c r="R1133" s="292"/>
      <c r="S1133" s="303"/>
    </row>
    <row r="1134" spans="1:19" s="36" customFormat="1" ht="14.4">
      <c r="A1134" s="36">
        <f t="shared" si="141"/>
        <v>1119</v>
      </c>
      <c r="B1134" s="526"/>
      <c r="C1134" s="36" t="str">
        <f>VLOOKUP('Employee Salary Payroll Tax '!B1136,'Employee Salary Payroll Tax '!$D$1:$E$7,2,FALSE)</f>
        <v>NonUnion</v>
      </c>
      <c r="D1134" s="61">
        <f t="shared" si="137"/>
        <v>2.98E-2</v>
      </c>
      <c r="E1134" s="351">
        <f>'Employee Salary Payroll Tax '!N1136</f>
        <v>57367.02</v>
      </c>
      <c r="F1134" s="351">
        <f t="shared" si="138"/>
        <v>59076.557196000002</v>
      </c>
      <c r="G1134" s="352"/>
      <c r="H1134" s="351">
        <f t="shared" si="139"/>
        <v>0</v>
      </c>
      <c r="I1134" s="351">
        <f t="shared" si="142"/>
        <v>1709.5371960000048</v>
      </c>
      <c r="J1134" s="351">
        <f t="shared" si="140"/>
        <v>0</v>
      </c>
      <c r="K1134" s="293">
        <f>SUM('Employee Salary Payroll Tax '!I1136:K1136)</f>
        <v>57367.02</v>
      </c>
      <c r="L1134" s="293">
        <f>'Employee Salary Payroll Tax '!H1136</f>
        <v>0</v>
      </c>
      <c r="M1134" s="293">
        <f t="shared" si="143"/>
        <v>0</v>
      </c>
      <c r="N1134" s="359">
        <f t="shared" si="144"/>
        <v>0</v>
      </c>
      <c r="O1134" s="331"/>
      <c r="P1134" s="61"/>
      <c r="Q1134" s="294"/>
      <c r="R1134" s="292"/>
      <c r="S1134" s="303"/>
    </row>
    <row r="1135" spans="1:19" s="36" customFormat="1" ht="14.4">
      <c r="A1135" s="36">
        <f t="shared" si="141"/>
        <v>1120</v>
      </c>
      <c r="B1135" s="526"/>
      <c r="C1135" s="36" t="str">
        <f>VLOOKUP('Employee Salary Payroll Tax '!B1137,'Employee Salary Payroll Tax '!$D$1:$E$7,2,FALSE)</f>
        <v>NonUnion</v>
      </c>
      <c r="D1135" s="61">
        <f t="shared" si="137"/>
        <v>2.98E-2</v>
      </c>
      <c r="E1135" s="351">
        <f>'Employee Salary Payroll Tax '!N1137</f>
        <v>31356.58</v>
      </c>
      <c r="F1135" s="351">
        <f t="shared" si="138"/>
        <v>32291.006084000004</v>
      </c>
      <c r="G1135" s="352"/>
      <c r="H1135" s="351">
        <f t="shared" si="139"/>
        <v>0</v>
      </c>
      <c r="I1135" s="351">
        <f t="shared" si="142"/>
        <v>934.42608400000245</v>
      </c>
      <c r="J1135" s="351">
        <f t="shared" si="140"/>
        <v>0</v>
      </c>
      <c r="K1135" s="293">
        <f>SUM('Employee Salary Payroll Tax '!I1137:K1137)</f>
        <v>31356.579999999998</v>
      </c>
      <c r="L1135" s="293">
        <f>'Employee Salary Payroll Tax '!H1137</f>
        <v>0</v>
      </c>
      <c r="M1135" s="293">
        <f t="shared" si="143"/>
        <v>3.637978807091713E-12</v>
      </c>
      <c r="N1135" s="359">
        <f t="shared" si="144"/>
        <v>0</v>
      </c>
      <c r="O1135" s="331"/>
      <c r="P1135" s="61"/>
      <c r="Q1135" s="294"/>
      <c r="R1135" s="292"/>
      <c r="S1135" s="303"/>
    </row>
    <row r="1136" spans="1:19" s="36" customFormat="1" ht="14.4">
      <c r="A1136" s="36">
        <f t="shared" si="141"/>
        <v>1121</v>
      </c>
      <c r="B1136" s="526"/>
      <c r="C1136" s="36" t="str">
        <f>VLOOKUP('Employee Salary Payroll Tax '!B1138,'Employee Salary Payroll Tax '!$D$1:$E$7,2,FALSE)</f>
        <v>IBEW</v>
      </c>
      <c r="D1136" s="61">
        <f t="shared" si="137"/>
        <v>6.875E-3</v>
      </c>
      <c r="E1136" s="351">
        <f>'Employee Salary Payroll Tax '!N1138</f>
        <v>65695.56</v>
      </c>
      <c r="F1136" s="351">
        <f t="shared" si="138"/>
        <v>66147.216974999988</v>
      </c>
      <c r="G1136" s="352"/>
      <c r="H1136" s="351">
        <f t="shared" si="139"/>
        <v>0</v>
      </c>
      <c r="I1136" s="351">
        <f t="shared" si="142"/>
        <v>451.65697499999078</v>
      </c>
      <c r="J1136" s="351">
        <f t="shared" si="140"/>
        <v>0</v>
      </c>
      <c r="K1136" s="293">
        <f>SUM('Employee Salary Payroll Tax '!I1138:K1138)</f>
        <v>17576.330000000002</v>
      </c>
      <c r="L1136" s="293">
        <f>'Employee Salary Payroll Tax '!H1138</f>
        <v>0</v>
      </c>
      <c r="M1136" s="293">
        <f t="shared" si="143"/>
        <v>48119.229999999996</v>
      </c>
      <c r="N1136" s="359">
        <f t="shared" si="144"/>
        <v>0</v>
      </c>
      <c r="O1136" s="331"/>
      <c r="P1136" s="61"/>
      <c r="Q1136" s="294"/>
      <c r="R1136" s="292"/>
      <c r="S1136" s="303"/>
    </row>
    <row r="1137" spans="1:19" s="36" customFormat="1" ht="14.4">
      <c r="A1137" s="36">
        <f t="shared" si="141"/>
        <v>1122</v>
      </c>
      <c r="B1137" s="526"/>
      <c r="C1137" s="36" t="str">
        <f>VLOOKUP('Employee Salary Payroll Tax '!B1139,'Employee Salary Payroll Tax '!$D$1:$E$7,2,FALSE)</f>
        <v>IBEW</v>
      </c>
      <c r="D1137" s="61">
        <f t="shared" si="137"/>
        <v>6.875E-3</v>
      </c>
      <c r="E1137" s="351">
        <f>'Employee Salary Payroll Tax '!N1139</f>
        <v>2734.77</v>
      </c>
      <c r="F1137" s="351">
        <f t="shared" si="138"/>
        <v>2753.5715437499998</v>
      </c>
      <c r="G1137" s="352"/>
      <c r="H1137" s="351">
        <f t="shared" si="139"/>
        <v>4265.2299999999996</v>
      </c>
      <c r="I1137" s="351">
        <f t="shared" si="142"/>
        <v>18.801543749999837</v>
      </c>
      <c r="J1137" s="351">
        <f t="shared" si="140"/>
        <v>0.11280926249999902</v>
      </c>
      <c r="K1137" s="293">
        <f>SUM('Employee Salary Payroll Tax '!I1139:K1139)</f>
        <v>2732.77</v>
      </c>
      <c r="L1137" s="293">
        <f>'Employee Salary Payroll Tax '!H1139</f>
        <v>0</v>
      </c>
      <c r="M1137" s="293">
        <f t="shared" si="143"/>
        <v>2</v>
      </c>
      <c r="N1137" s="359">
        <f t="shared" si="144"/>
        <v>0.11272676245877919</v>
      </c>
      <c r="O1137" s="331"/>
      <c r="P1137" s="61"/>
      <c r="Q1137" s="294"/>
      <c r="R1137" s="292"/>
      <c r="S1137" s="303"/>
    </row>
    <row r="1138" spans="1:19" s="36" customFormat="1" ht="14.4">
      <c r="A1138" s="36">
        <f t="shared" si="141"/>
        <v>1123</v>
      </c>
      <c r="B1138" s="526"/>
      <c r="C1138" s="36" t="str">
        <f>VLOOKUP('Employee Salary Payroll Tax '!B1140,'Employee Salary Payroll Tax '!$D$1:$E$7,2,FALSE)</f>
        <v>Not Assigned</v>
      </c>
      <c r="D1138" s="61">
        <f t="shared" si="137"/>
        <v>0</v>
      </c>
      <c r="E1138" s="351">
        <f>'Employee Salary Payroll Tax '!N1140</f>
        <v>0.03</v>
      </c>
      <c r="F1138" s="351">
        <f t="shared" si="138"/>
        <v>0.03</v>
      </c>
      <c r="G1138" s="352"/>
      <c r="H1138" s="351">
        <f t="shared" si="139"/>
        <v>6999.97</v>
      </c>
      <c r="I1138" s="351">
        <f t="shared" si="142"/>
        <v>0</v>
      </c>
      <c r="J1138" s="351">
        <f t="shared" si="140"/>
        <v>0</v>
      </c>
      <c r="K1138" s="293">
        <f>SUM('Employee Salary Payroll Tax '!I1140:K1140)</f>
        <v>4.4000000000000004</v>
      </c>
      <c r="L1138" s="293">
        <f>'Employee Salary Payroll Tax '!H1140</f>
        <v>0</v>
      </c>
      <c r="M1138" s="293">
        <f t="shared" si="143"/>
        <v>-4.37</v>
      </c>
      <c r="N1138" s="359">
        <f t="shared" si="144"/>
        <v>0</v>
      </c>
      <c r="O1138" s="331"/>
      <c r="P1138" s="61"/>
      <c r="Q1138" s="294"/>
      <c r="R1138" s="292"/>
      <c r="S1138" s="303"/>
    </row>
    <row r="1139" spans="1:19" s="36" customFormat="1" ht="14.4">
      <c r="A1139" s="36">
        <f t="shared" si="141"/>
        <v>1124</v>
      </c>
      <c r="B1139" s="526"/>
      <c r="C1139" s="36" t="str">
        <f>VLOOKUP('Employee Salary Payroll Tax '!B1141,'Employee Salary Payroll Tax '!$D$1:$E$7,2,FALSE)</f>
        <v>NonUnion</v>
      </c>
      <c r="D1139" s="61">
        <f t="shared" si="137"/>
        <v>2.98E-2</v>
      </c>
      <c r="E1139" s="351">
        <f>'Employee Salary Payroll Tax '!N1141</f>
        <v>73135.47</v>
      </c>
      <c r="F1139" s="351">
        <f t="shared" si="138"/>
        <v>75314.907006000009</v>
      </c>
      <c r="G1139" s="352"/>
      <c r="H1139" s="351">
        <f t="shared" si="139"/>
        <v>0</v>
      </c>
      <c r="I1139" s="351">
        <f t="shared" si="142"/>
        <v>2179.4370060000074</v>
      </c>
      <c r="J1139" s="351">
        <f t="shared" si="140"/>
        <v>0</v>
      </c>
      <c r="K1139" s="293">
        <f>SUM('Employee Salary Payroll Tax '!I1141:K1141)</f>
        <v>9167.19</v>
      </c>
      <c r="L1139" s="293">
        <f>'Employee Salary Payroll Tax '!H1141</f>
        <v>0</v>
      </c>
      <c r="M1139" s="293">
        <f t="shared" si="143"/>
        <v>63968.28</v>
      </c>
      <c r="N1139" s="359">
        <f t="shared" si="144"/>
        <v>0</v>
      </c>
      <c r="O1139" s="331"/>
      <c r="P1139" s="61"/>
      <c r="Q1139" s="294"/>
      <c r="R1139" s="292"/>
      <c r="S1139" s="303"/>
    </row>
    <row r="1140" spans="1:19" s="36" customFormat="1" ht="14.4">
      <c r="A1140" s="36">
        <f t="shared" si="141"/>
        <v>1125</v>
      </c>
      <c r="B1140" s="526"/>
      <c r="C1140" s="36" t="str">
        <f>VLOOKUP('Employee Salary Payroll Tax '!B1142,'Employee Salary Payroll Tax '!$D$1:$E$7,2,FALSE)</f>
        <v>UA</v>
      </c>
      <c r="D1140" s="61">
        <f t="shared" si="137"/>
        <v>0.03</v>
      </c>
      <c r="E1140" s="351">
        <f>'Employee Salary Payroll Tax '!N1142</f>
        <v>87251.93</v>
      </c>
      <c r="F1140" s="351">
        <f t="shared" si="138"/>
        <v>89869.487899999993</v>
      </c>
      <c r="G1140" s="352"/>
      <c r="H1140" s="351">
        <f t="shared" si="139"/>
        <v>0</v>
      </c>
      <c r="I1140" s="351">
        <f t="shared" si="142"/>
        <v>2617.5578999999998</v>
      </c>
      <c r="J1140" s="351">
        <f t="shared" si="140"/>
        <v>0</v>
      </c>
      <c r="K1140" s="293">
        <f>SUM('Employee Salary Payroll Tax '!I1142:K1142)</f>
        <v>77883.499999999985</v>
      </c>
      <c r="L1140" s="293">
        <f>'Employee Salary Payroll Tax '!H1142</f>
        <v>238.28</v>
      </c>
      <c r="M1140" s="293">
        <f t="shared" si="143"/>
        <v>9130.1500000000069</v>
      </c>
      <c r="N1140" s="359">
        <f t="shared" si="144"/>
        <v>0</v>
      </c>
      <c r="O1140" s="331"/>
      <c r="P1140" s="61"/>
      <c r="Q1140" s="294"/>
      <c r="R1140" s="292"/>
      <c r="S1140" s="303"/>
    </row>
    <row r="1141" spans="1:19" s="36" customFormat="1" ht="14.4">
      <c r="A1141" s="36">
        <f t="shared" si="141"/>
        <v>1126</v>
      </c>
      <c r="B1141" s="526"/>
      <c r="C1141" s="36" t="str">
        <f>VLOOKUP('Employee Salary Payroll Tax '!B1143,'Employee Salary Payroll Tax '!$D$1:$E$7,2,FALSE)</f>
        <v>NonUnion</v>
      </c>
      <c r="D1141" s="61">
        <f t="shared" si="137"/>
        <v>2.98E-2</v>
      </c>
      <c r="E1141" s="351">
        <f>'Employee Salary Payroll Tax '!N1143</f>
        <v>81943.11</v>
      </c>
      <c r="F1141" s="351">
        <f t="shared" si="138"/>
        <v>84385.014678000007</v>
      </c>
      <c r="G1141" s="352"/>
      <c r="H1141" s="351">
        <f t="shared" si="139"/>
        <v>0</v>
      </c>
      <c r="I1141" s="351">
        <f t="shared" si="142"/>
        <v>2441.9046780000062</v>
      </c>
      <c r="J1141" s="351">
        <f t="shared" si="140"/>
        <v>0</v>
      </c>
      <c r="K1141" s="293">
        <f>SUM('Employee Salary Payroll Tax '!I1143:K1143)</f>
        <v>20480.47</v>
      </c>
      <c r="L1141" s="293">
        <f>'Employee Salary Payroll Tax '!H1143</f>
        <v>0</v>
      </c>
      <c r="M1141" s="293">
        <f t="shared" si="143"/>
        <v>61462.64</v>
      </c>
      <c r="N1141" s="359">
        <f t="shared" si="144"/>
        <v>0</v>
      </c>
      <c r="O1141" s="331"/>
      <c r="P1141" s="61"/>
      <c r="Q1141" s="294"/>
      <c r="R1141" s="292"/>
      <c r="S1141" s="303"/>
    </row>
    <row r="1142" spans="1:19" s="36" customFormat="1" ht="14.4">
      <c r="A1142" s="36">
        <f t="shared" si="141"/>
        <v>1127</v>
      </c>
      <c r="B1142" s="526"/>
      <c r="C1142" s="36" t="str">
        <f>VLOOKUP('Employee Salary Payroll Tax '!B1144,'Employee Salary Payroll Tax '!$D$1:$E$7,2,FALSE)</f>
        <v>NonUnion</v>
      </c>
      <c r="D1142" s="61">
        <f t="shared" si="137"/>
        <v>2.98E-2</v>
      </c>
      <c r="E1142" s="351">
        <f>'Employee Salary Payroll Tax '!N1144</f>
        <v>29964.22</v>
      </c>
      <c r="F1142" s="351">
        <f t="shared" si="138"/>
        <v>30857.153756000003</v>
      </c>
      <c r="G1142" s="352"/>
      <c r="H1142" s="351">
        <f t="shared" si="139"/>
        <v>0</v>
      </c>
      <c r="I1142" s="351">
        <f t="shared" si="142"/>
        <v>892.93375600000218</v>
      </c>
      <c r="J1142" s="351">
        <f t="shared" si="140"/>
        <v>0</v>
      </c>
      <c r="K1142" s="293">
        <f>SUM('Employee Salary Payroll Tax '!I1144:K1144)</f>
        <v>10709.47</v>
      </c>
      <c r="L1142" s="293">
        <f>'Employee Salary Payroll Tax '!H1144</f>
        <v>0</v>
      </c>
      <c r="M1142" s="293">
        <f t="shared" si="143"/>
        <v>19254.75</v>
      </c>
      <c r="N1142" s="359">
        <f t="shared" si="144"/>
        <v>0</v>
      </c>
      <c r="O1142" s="331"/>
      <c r="P1142" s="61"/>
      <c r="Q1142" s="294"/>
      <c r="R1142" s="292"/>
      <c r="S1142" s="303"/>
    </row>
    <row r="1143" spans="1:19" s="36" customFormat="1" ht="14.4">
      <c r="A1143" s="36">
        <f t="shared" si="141"/>
        <v>1128</v>
      </c>
      <c r="B1143" s="526"/>
      <c r="C1143" s="36" t="str">
        <f>VLOOKUP('Employee Salary Payroll Tax '!B1145,'Employee Salary Payroll Tax '!$D$1:$E$7,2,FALSE)</f>
        <v>IBEW</v>
      </c>
      <c r="D1143" s="61">
        <f t="shared" si="137"/>
        <v>6.875E-3</v>
      </c>
      <c r="E1143" s="351">
        <f>'Employee Salary Payroll Tax '!N1145</f>
        <v>41410.99</v>
      </c>
      <c r="F1143" s="351">
        <f t="shared" si="138"/>
        <v>41695.690556249996</v>
      </c>
      <c r="G1143" s="352"/>
      <c r="H1143" s="351">
        <f t="shared" si="139"/>
        <v>0</v>
      </c>
      <c r="I1143" s="351">
        <f t="shared" si="142"/>
        <v>284.70055624999804</v>
      </c>
      <c r="J1143" s="351">
        <f t="shared" si="140"/>
        <v>0</v>
      </c>
      <c r="K1143" s="293">
        <f>SUM('Employee Salary Payroll Tax '!I1145:K1145)</f>
        <v>41410.99</v>
      </c>
      <c r="L1143" s="293">
        <f>'Employee Salary Payroll Tax '!H1145</f>
        <v>0</v>
      </c>
      <c r="M1143" s="293">
        <f t="shared" si="143"/>
        <v>0</v>
      </c>
      <c r="N1143" s="359">
        <f t="shared" si="144"/>
        <v>0</v>
      </c>
      <c r="O1143" s="331"/>
      <c r="P1143" s="61"/>
      <c r="Q1143" s="294"/>
      <c r="R1143" s="292"/>
      <c r="S1143" s="303"/>
    </row>
    <row r="1144" spans="1:19" s="36" customFormat="1" ht="14.4">
      <c r="A1144" s="36">
        <f t="shared" si="141"/>
        <v>1129</v>
      </c>
      <c r="B1144" s="526"/>
      <c r="C1144" s="36" t="str">
        <f>VLOOKUP('Employee Salary Payroll Tax '!B1146,'Employee Salary Payroll Tax '!$D$1:$E$7,2,FALSE)</f>
        <v>IBEW</v>
      </c>
      <c r="D1144" s="61">
        <f t="shared" si="137"/>
        <v>6.875E-3</v>
      </c>
      <c r="E1144" s="351">
        <f>'Employee Salary Payroll Tax '!N1146</f>
        <v>49326.42</v>
      </c>
      <c r="F1144" s="351">
        <f t="shared" si="138"/>
        <v>49665.539137499996</v>
      </c>
      <c r="G1144" s="352"/>
      <c r="H1144" s="351">
        <f t="shared" si="139"/>
        <v>0</v>
      </c>
      <c r="I1144" s="351">
        <f t="shared" si="142"/>
        <v>339.11913749999803</v>
      </c>
      <c r="J1144" s="351">
        <f t="shared" si="140"/>
        <v>0</v>
      </c>
      <c r="K1144" s="293">
        <f>SUM('Employee Salary Payroll Tax '!I1146:K1146)</f>
        <v>49326.42</v>
      </c>
      <c r="L1144" s="293">
        <f>'Employee Salary Payroll Tax '!H1146</f>
        <v>0</v>
      </c>
      <c r="M1144" s="293">
        <f t="shared" si="143"/>
        <v>0</v>
      </c>
      <c r="N1144" s="359">
        <f t="shared" si="144"/>
        <v>0</v>
      </c>
      <c r="O1144" s="331"/>
      <c r="P1144" s="61"/>
      <c r="Q1144" s="294"/>
      <c r="R1144" s="292"/>
      <c r="S1144" s="303"/>
    </row>
    <row r="1145" spans="1:19" s="36" customFormat="1" ht="14.4">
      <c r="A1145" s="36">
        <f t="shared" si="141"/>
        <v>1130</v>
      </c>
      <c r="B1145" s="526"/>
      <c r="C1145" s="36" t="str">
        <f>VLOOKUP('Employee Salary Payroll Tax '!B1147,'Employee Salary Payroll Tax '!$D$1:$E$7,2,FALSE)</f>
        <v>NonUnion</v>
      </c>
      <c r="D1145" s="61">
        <f t="shared" si="137"/>
        <v>2.98E-2</v>
      </c>
      <c r="E1145" s="351">
        <f>'Employee Salary Payroll Tax '!N1147</f>
        <v>16594.03</v>
      </c>
      <c r="F1145" s="351">
        <f t="shared" si="138"/>
        <v>17088.532093999998</v>
      </c>
      <c r="G1145" s="352"/>
      <c r="H1145" s="351">
        <f t="shared" si="139"/>
        <v>0</v>
      </c>
      <c r="I1145" s="351">
        <f t="shared" si="142"/>
        <v>494.50209399999949</v>
      </c>
      <c r="J1145" s="351">
        <f t="shared" si="140"/>
        <v>0</v>
      </c>
      <c r="K1145" s="293">
        <f>SUM('Employee Salary Payroll Tax '!I1147:K1147)</f>
        <v>16594.03</v>
      </c>
      <c r="L1145" s="293">
        <f>'Employee Salary Payroll Tax '!H1147</f>
        <v>0</v>
      </c>
      <c r="M1145" s="293">
        <f t="shared" si="143"/>
        <v>0</v>
      </c>
      <c r="N1145" s="359">
        <f t="shared" si="144"/>
        <v>0</v>
      </c>
      <c r="O1145" s="331"/>
      <c r="P1145" s="61"/>
      <c r="Q1145" s="294"/>
      <c r="R1145" s="292"/>
      <c r="S1145" s="303"/>
    </row>
    <row r="1146" spans="1:19" s="36" customFormat="1" ht="14.4">
      <c r="A1146" s="36">
        <f t="shared" si="141"/>
        <v>1131</v>
      </c>
      <c r="B1146" s="526"/>
      <c r="C1146" s="36" t="str">
        <f>VLOOKUP('Employee Salary Payroll Tax '!B1148,'Employee Salary Payroll Tax '!$D$1:$E$7,2,FALSE)</f>
        <v>IBEW</v>
      </c>
      <c r="D1146" s="61">
        <f t="shared" si="137"/>
        <v>6.875E-3</v>
      </c>
      <c r="E1146" s="351">
        <f>'Employee Salary Payroll Tax '!N1148</f>
        <v>121639.22</v>
      </c>
      <c r="F1146" s="351">
        <f t="shared" si="138"/>
        <v>122475.4896375</v>
      </c>
      <c r="G1146" s="352"/>
      <c r="H1146" s="351">
        <f t="shared" si="139"/>
        <v>0</v>
      </c>
      <c r="I1146" s="351">
        <f t="shared" si="142"/>
        <v>836.26963749999413</v>
      </c>
      <c r="J1146" s="351">
        <f t="shared" si="140"/>
        <v>0</v>
      </c>
      <c r="K1146" s="293">
        <f>SUM('Employee Salary Payroll Tax '!I1148:K1148)</f>
        <v>29673.440000000002</v>
      </c>
      <c r="L1146" s="293">
        <f>'Employee Salary Payroll Tax '!H1148</f>
        <v>0</v>
      </c>
      <c r="M1146" s="293">
        <f t="shared" si="143"/>
        <v>91965.78</v>
      </c>
      <c r="N1146" s="359">
        <f t="shared" si="144"/>
        <v>0</v>
      </c>
      <c r="O1146" s="331"/>
      <c r="P1146" s="61"/>
      <c r="Q1146" s="294"/>
      <c r="R1146" s="292"/>
      <c r="S1146" s="303"/>
    </row>
    <row r="1147" spans="1:19" s="36" customFormat="1" ht="14.4">
      <c r="A1147" s="36">
        <f t="shared" si="141"/>
        <v>1132</v>
      </c>
      <c r="B1147" s="526"/>
      <c r="C1147" s="36" t="str">
        <f>VLOOKUP('Employee Salary Payroll Tax '!B1149,'Employee Salary Payroll Tax '!$D$1:$E$7,2,FALSE)</f>
        <v>UA</v>
      </c>
      <c r="D1147" s="61">
        <f t="shared" si="137"/>
        <v>0.03</v>
      </c>
      <c r="E1147" s="351">
        <f>'Employee Salary Payroll Tax '!N1149</f>
        <v>16795.78</v>
      </c>
      <c r="F1147" s="351">
        <f t="shared" si="138"/>
        <v>17299.653399999999</v>
      </c>
      <c r="G1147" s="352"/>
      <c r="H1147" s="351">
        <f t="shared" si="139"/>
        <v>0</v>
      </c>
      <c r="I1147" s="351">
        <f t="shared" si="142"/>
        <v>503.8734000000004</v>
      </c>
      <c r="J1147" s="351">
        <f t="shared" si="140"/>
        <v>0</v>
      </c>
      <c r="K1147" s="293">
        <f>SUM('Employee Salary Payroll Tax '!I1149:K1149)</f>
        <v>15933.570000000002</v>
      </c>
      <c r="L1147" s="293">
        <f>'Employee Salary Payroll Tax '!H1149</f>
        <v>122.12</v>
      </c>
      <c r="M1147" s="293">
        <f t="shared" si="143"/>
        <v>740.0899999999973</v>
      </c>
      <c r="N1147" s="359">
        <f t="shared" si="144"/>
        <v>0</v>
      </c>
      <c r="O1147" s="331"/>
      <c r="P1147" s="61"/>
      <c r="Q1147" s="294"/>
      <c r="R1147" s="292"/>
      <c r="S1147" s="303"/>
    </row>
    <row r="1148" spans="1:19" s="36" customFormat="1" ht="14.4">
      <c r="A1148" s="36">
        <f t="shared" si="141"/>
        <v>1133</v>
      </c>
      <c r="B1148" s="526"/>
      <c r="C1148" s="36" t="str">
        <f>VLOOKUP('Employee Salary Payroll Tax '!B1150,'Employee Salary Payroll Tax '!$D$1:$E$7,2,FALSE)</f>
        <v>NonUnion</v>
      </c>
      <c r="D1148" s="61">
        <f t="shared" si="137"/>
        <v>2.98E-2</v>
      </c>
      <c r="E1148" s="351">
        <f>'Employee Salary Payroll Tax '!N1150</f>
        <v>32353.03</v>
      </c>
      <c r="F1148" s="351">
        <f t="shared" si="138"/>
        <v>33317.150293999999</v>
      </c>
      <c r="G1148" s="352"/>
      <c r="H1148" s="351">
        <f t="shared" si="139"/>
        <v>0</v>
      </c>
      <c r="I1148" s="351">
        <f t="shared" si="142"/>
        <v>964.12029400000029</v>
      </c>
      <c r="J1148" s="351">
        <f t="shared" si="140"/>
        <v>0</v>
      </c>
      <c r="K1148" s="293">
        <f>SUM('Employee Salary Payroll Tax '!I1150:K1150)</f>
        <v>9396.1</v>
      </c>
      <c r="L1148" s="293">
        <f>'Employee Salary Payroll Tax '!H1150</f>
        <v>0</v>
      </c>
      <c r="M1148" s="293">
        <f t="shared" si="143"/>
        <v>22956.93</v>
      </c>
      <c r="N1148" s="359">
        <f t="shared" si="144"/>
        <v>0</v>
      </c>
      <c r="O1148" s="331"/>
      <c r="P1148" s="61"/>
      <c r="Q1148" s="294"/>
      <c r="R1148" s="292"/>
      <c r="S1148" s="303"/>
    </row>
    <row r="1149" spans="1:19" s="36" customFormat="1" ht="14.4">
      <c r="A1149" s="36">
        <f t="shared" si="141"/>
        <v>1134</v>
      </c>
      <c r="B1149" s="526"/>
      <c r="C1149" s="36" t="str">
        <f>VLOOKUP('Employee Salary Payroll Tax '!B1151,'Employee Salary Payroll Tax '!$D$1:$E$7,2,FALSE)</f>
        <v>NonUnion</v>
      </c>
      <c r="D1149" s="61">
        <f t="shared" si="137"/>
        <v>2.98E-2</v>
      </c>
      <c r="E1149" s="351">
        <f>'Employee Salary Payroll Tax '!N1151</f>
        <v>100039.58</v>
      </c>
      <c r="F1149" s="351">
        <f t="shared" si="138"/>
        <v>103020.75948400001</v>
      </c>
      <c r="G1149" s="352"/>
      <c r="H1149" s="351">
        <f t="shared" si="139"/>
        <v>0</v>
      </c>
      <c r="I1149" s="351">
        <f t="shared" si="142"/>
        <v>2981.1794840000075</v>
      </c>
      <c r="J1149" s="351">
        <f t="shared" si="140"/>
        <v>0</v>
      </c>
      <c r="K1149" s="293">
        <f>SUM('Employee Salary Payroll Tax '!I1151:K1151)</f>
        <v>10627.4</v>
      </c>
      <c r="L1149" s="293">
        <f>'Employee Salary Payroll Tax '!H1151</f>
        <v>0</v>
      </c>
      <c r="M1149" s="293">
        <f t="shared" si="143"/>
        <v>89412.180000000008</v>
      </c>
      <c r="N1149" s="359">
        <f t="shared" si="144"/>
        <v>0</v>
      </c>
      <c r="O1149" s="331"/>
      <c r="P1149" s="61"/>
      <c r="Q1149" s="294"/>
      <c r="R1149" s="292"/>
      <c r="S1149" s="303"/>
    </row>
    <row r="1150" spans="1:19" s="36" customFormat="1" ht="14.4">
      <c r="A1150" s="36">
        <f t="shared" si="141"/>
        <v>1135</v>
      </c>
      <c r="B1150" s="526"/>
      <c r="C1150" s="36" t="str">
        <f>VLOOKUP('Employee Salary Payroll Tax '!B1152,'Employee Salary Payroll Tax '!$D$1:$E$7,2,FALSE)</f>
        <v>IBEW</v>
      </c>
      <c r="D1150" s="61">
        <f t="shared" si="137"/>
        <v>6.875E-3</v>
      </c>
      <c r="E1150" s="351">
        <f>'Employee Salary Payroll Tax '!N1152</f>
        <v>41218.730000000003</v>
      </c>
      <c r="F1150" s="351">
        <f t="shared" si="138"/>
        <v>41502.108768750004</v>
      </c>
      <c r="G1150" s="352"/>
      <c r="H1150" s="351">
        <f t="shared" si="139"/>
        <v>0</v>
      </c>
      <c r="I1150" s="351">
        <f t="shared" si="142"/>
        <v>283.37876875000075</v>
      </c>
      <c r="J1150" s="351">
        <f t="shared" si="140"/>
        <v>0</v>
      </c>
      <c r="K1150" s="293">
        <f>SUM('Employee Salary Payroll Tax '!I1152:K1152)</f>
        <v>41058.57</v>
      </c>
      <c r="L1150" s="293">
        <f>'Employee Salary Payroll Tax '!H1152</f>
        <v>0</v>
      </c>
      <c r="M1150" s="293">
        <f t="shared" si="143"/>
        <v>160.16000000000349</v>
      </c>
      <c r="N1150" s="359">
        <f t="shared" si="144"/>
        <v>0</v>
      </c>
      <c r="O1150" s="331"/>
      <c r="P1150" s="61"/>
      <c r="Q1150" s="294"/>
      <c r="R1150" s="292"/>
      <c r="S1150" s="303"/>
    </row>
    <row r="1151" spans="1:19" s="36" customFormat="1" ht="14.4">
      <c r="A1151" s="36">
        <f t="shared" si="141"/>
        <v>1136</v>
      </c>
      <c r="B1151" s="526"/>
      <c r="C1151" s="36" t="str">
        <f>VLOOKUP('Employee Salary Payroll Tax '!B1153,'Employee Salary Payroll Tax '!$D$1:$E$7,2,FALSE)</f>
        <v>IBEW</v>
      </c>
      <c r="D1151" s="61">
        <f t="shared" si="137"/>
        <v>6.875E-3</v>
      </c>
      <c r="E1151" s="351">
        <f>'Employee Salary Payroll Tax '!N1153</f>
        <v>7154.82</v>
      </c>
      <c r="F1151" s="351">
        <f t="shared" si="138"/>
        <v>7204.0093874999993</v>
      </c>
      <c r="G1151" s="352"/>
      <c r="H1151" s="351">
        <f t="shared" si="139"/>
        <v>0</v>
      </c>
      <c r="I1151" s="351">
        <f t="shared" si="142"/>
        <v>49.189387499999611</v>
      </c>
      <c r="J1151" s="351">
        <f t="shared" si="140"/>
        <v>0</v>
      </c>
      <c r="K1151" s="293">
        <f>SUM('Employee Salary Payroll Tax '!I1153:K1153)</f>
        <v>7154.82</v>
      </c>
      <c r="L1151" s="293">
        <f>'Employee Salary Payroll Tax '!H1153</f>
        <v>0</v>
      </c>
      <c r="M1151" s="293">
        <f t="shared" si="143"/>
        <v>0</v>
      </c>
      <c r="N1151" s="359">
        <f t="shared" si="144"/>
        <v>0</v>
      </c>
      <c r="O1151" s="331"/>
      <c r="P1151" s="61"/>
      <c r="Q1151" s="294"/>
      <c r="R1151" s="292"/>
      <c r="S1151" s="303"/>
    </row>
    <row r="1152" spans="1:19" s="36" customFormat="1" ht="14.4">
      <c r="A1152" s="36">
        <f t="shared" si="141"/>
        <v>1137</v>
      </c>
      <c r="B1152" s="526"/>
      <c r="C1152" s="36" t="str">
        <f>VLOOKUP('Employee Salary Payroll Tax '!B1154,'Employee Salary Payroll Tax '!$D$1:$E$7,2,FALSE)</f>
        <v>IBEW</v>
      </c>
      <c r="D1152" s="61">
        <f t="shared" si="137"/>
        <v>6.875E-3</v>
      </c>
      <c r="E1152" s="351">
        <f>'Employee Salary Payroll Tax '!N1154</f>
        <v>46409.89</v>
      </c>
      <c r="F1152" s="351">
        <f t="shared" si="138"/>
        <v>46728.957993749995</v>
      </c>
      <c r="G1152" s="352"/>
      <c r="H1152" s="351">
        <f t="shared" si="139"/>
        <v>0</v>
      </c>
      <c r="I1152" s="351">
        <f t="shared" si="142"/>
        <v>319.06799374999537</v>
      </c>
      <c r="J1152" s="351">
        <f t="shared" si="140"/>
        <v>0</v>
      </c>
      <c r="K1152" s="293">
        <f>SUM('Employee Salary Payroll Tax '!I1154:K1154)</f>
        <v>12008.57</v>
      </c>
      <c r="L1152" s="293">
        <f>'Employee Salary Payroll Tax '!H1154</f>
        <v>0</v>
      </c>
      <c r="M1152" s="293">
        <f t="shared" si="143"/>
        <v>34401.32</v>
      </c>
      <c r="N1152" s="359">
        <f t="shared" si="144"/>
        <v>0</v>
      </c>
      <c r="O1152" s="331"/>
      <c r="P1152" s="61"/>
      <c r="Q1152" s="294"/>
      <c r="R1152" s="292"/>
      <c r="S1152" s="303"/>
    </row>
    <row r="1153" spans="1:19" s="36" customFormat="1" ht="14.4">
      <c r="A1153" s="36">
        <f t="shared" si="141"/>
        <v>1138</v>
      </c>
      <c r="B1153" s="526"/>
      <c r="C1153" s="36" t="str">
        <f>VLOOKUP('Employee Salary Payroll Tax '!B1155,'Employee Salary Payroll Tax '!$D$1:$E$7,2,FALSE)</f>
        <v>NonUnion</v>
      </c>
      <c r="D1153" s="61">
        <f t="shared" si="137"/>
        <v>2.98E-2</v>
      </c>
      <c r="E1153" s="351">
        <f>'Employee Salary Payroll Tax '!N1155</f>
        <v>65075.360000000001</v>
      </c>
      <c r="F1153" s="351">
        <f t="shared" si="138"/>
        <v>67014.60572800001</v>
      </c>
      <c r="G1153" s="352"/>
      <c r="H1153" s="351">
        <f t="shared" si="139"/>
        <v>0</v>
      </c>
      <c r="I1153" s="351">
        <f t="shared" si="142"/>
        <v>1939.245728000009</v>
      </c>
      <c r="J1153" s="351">
        <f t="shared" si="140"/>
        <v>0</v>
      </c>
      <c r="K1153" s="293">
        <f>SUM('Employee Salary Payroll Tax '!I1155:K1155)</f>
        <v>8042.1500000000005</v>
      </c>
      <c r="L1153" s="293">
        <f>'Employee Salary Payroll Tax '!H1155</f>
        <v>0</v>
      </c>
      <c r="M1153" s="293">
        <f t="shared" si="143"/>
        <v>57033.21</v>
      </c>
      <c r="N1153" s="359">
        <f t="shared" si="144"/>
        <v>0</v>
      </c>
      <c r="O1153" s="331"/>
      <c r="P1153" s="61"/>
      <c r="Q1153" s="294"/>
      <c r="R1153" s="292"/>
      <c r="S1153" s="303"/>
    </row>
    <row r="1154" spans="1:19" s="36" customFormat="1" ht="14.4">
      <c r="A1154" s="36">
        <f t="shared" si="141"/>
        <v>1139</v>
      </c>
      <c r="B1154" s="526"/>
      <c r="C1154" s="36" t="str">
        <f>VLOOKUP('Employee Salary Payroll Tax '!B1156,'Employee Salary Payroll Tax '!$D$1:$E$7,2,FALSE)</f>
        <v>NonUnion</v>
      </c>
      <c r="D1154" s="61">
        <f t="shared" si="137"/>
        <v>2.98E-2</v>
      </c>
      <c r="E1154" s="351">
        <f>'Employee Salary Payroll Tax '!N1156</f>
        <v>82791.75</v>
      </c>
      <c r="F1154" s="351">
        <f t="shared" si="138"/>
        <v>85258.94415000001</v>
      </c>
      <c r="G1154" s="352"/>
      <c r="H1154" s="351">
        <f t="shared" si="139"/>
        <v>0</v>
      </c>
      <c r="I1154" s="351">
        <f t="shared" si="142"/>
        <v>2467.1941500000103</v>
      </c>
      <c r="J1154" s="351">
        <f t="shared" si="140"/>
        <v>0</v>
      </c>
      <c r="K1154" s="293">
        <f>SUM('Employee Salary Payroll Tax '!I1156:K1156)</f>
        <v>82791.75</v>
      </c>
      <c r="L1154" s="293">
        <f>'Employee Salary Payroll Tax '!H1156</f>
        <v>0</v>
      </c>
      <c r="M1154" s="293">
        <f t="shared" si="143"/>
        <v>0</v>
      </c>
      <c r="N1154" s="359">
        <f t="shared" si="144"/>
        <v>0</v>
      </c>
      <c r="O1154" s="331"/>
      <c r="P1154" s="61"/>
      <c r="Q1154" s="294"/>
      <c r="R1154" s="292"/>
      <c r="S1154" s="303"/>
    </row>
    <row r="1155" spans="1:19" s="36" customFormat="1" ht="14.4">
      <c r="A1155" s="36">
        <f t="shared" si="141"/>
        <v>1140</v>
      </c>
      <c r="B1155" s="526"/>
      <c r="C1155" s="36" t="str">
        <f>VLOOKUP('Employee Salary Payroll Tax '!B1157,'Employee Salary Payroll Tax '!$D$1:$E$7,2,FALSE)</f>
        <v>IBEW</v>
      </c>
      <c r="D1155" s="61">
        <f t="shared" si="137"/>
        <v>6.875E-3</v>
      </c>
      <c r="E1155" s="351">
        <f>'Employee Salary Payroll Tax '!N1157</f>
        <v>37285.550000000003</v>
      </c>
      <c r="F1155" s="351">
        <f t="shared" si="138"/>
        <v>37541.888156250003</v>
      </c>
      <c r="G1155" s="352"/>
      <c r="H1155" s="351">
        <f t="shared" si="139"/>
        <v>0</v>
      </c>
      <c r="I1155" s="351">
        <f t="shared" si="142"/>
        <v>256.33815624999988</v>
      </c>
      <c r="J1155" s="351">
        <f t="shared" si="140"/>
        <v>0</v>
      </c>
      <c r="K1155" s="293">
        <f>SUM('Employee Salary Payroll Tax '!I1157:K1157)</f>
        <v>37285.549999999996</v>
      </c>
      <c r="L1155" s="293">
        <f>'Employee Salary Payroll Tax '!H1157</f>
        <v>0</v>
      </c>
      <c r="M1155" s="293">
        <f t="shared" si="143"/>
        <v>7.2759576141834259E-12</v>
      </c>
      <c r="N1155" s="359">
        <f t="shared" si="144"/>
        <v>0</v>
      </c>
      <c r="O1155" s="331"/>
      <c r="P1155" s="61"/>
      <c r="Q1155" s="294"/>
      <c r="R1155" s="292"/>
      <c r="S1155" s="303"/>
    </row>
    <row r="1156" spans="1:19" s="36" customFormat="1" ht="14.4">
      <c r="A1156" s="36">
        <f t="shared" si="141"/>
        <v>1141</v>
      </c>
      <c r="B1156" s="526"/>
      <c r="C1156" s="36" t="str">
        <f>VLOOKUP('Employee Salary Payroll Tax '!B1158,'Employee Salary Payroll Tax '!$D$1:$E$7,2,FALSE)</f>
        <v>IBEW</v>
      </c>
      <c r="D1156" s="61">
        <f t="shared" si="137"/>
        <v>6.875E-3</v>
      </c>
      <c r="E1156" s="351">
        <f>'Employee Salary Payroll Tax '!N1158</f>
        <v>95800.78</v>
      </c>
      <c r="F1156" s="351">
        <f t="shared" si="138"/>
        <v>96459.410362499999</v>
      </c>
      <c r="G1156" s="352"/>
      <c r="H1156" s="351">
        <f t="shared" si="139"/>
        <v>0</v>
      </c>
      <c r="I1156" s="351">
        <f t="shared" si="142"/>
        <v>658.63036250000005</v>
      </c>
      <c r="J1156" s="351">
        <f t="shared" si="140"/>
        <v>0</v>
      </c>
      <c r="K1156" s="293">
        <f>SUM('Employee Salary Payroll Tax '!I1158:K1158)</f>
        <v>30202.579999999998</v>
      </c>
      <c r="L1156" s="293">
        <f>'Employee Salary Payroll Tax '!H1158</f>
        <v>0</v>
      </c>
      <c r="M1156" s="293">
        <f t="shared" si="143"/>
        <v>65598.2</v>
      </c>
      <c r="N1156" s="359">
        <f t="shared" si="144"/>
        <v>0</v>
      </c>
      <c r="O1156" s="331"/>
      <c r="P1156" s="61"/>
      <c r="Q1156" s="294"/>
      <c r="R1156" s="292"/>
      <c r="S1156" s="303"/>
    </row>
    <row r="1157" spans="1:19" s="36" customFormat="1" ht="14.4">
      <c r="A1157" s="36">
        <f t="shared" si="141"/>
        <v>1142</v>
      </c>
      <c r="B1157" s="526"/>
      <c r="C1157" s="36" t="str">
        <f>VLOOKUP('Employee Salary Payroll Tax '!B1159,'Employee Salary Payroll Tax '!$D$1:$E$7,2,FALSE)</f>
        <v>IBEW</v>
      </c>
      <c r="D1157" s="61">
        <f t="shared" si="137"/>
        <v>6.875E-3</v>
      </c>
      <c r="E1157" s="351">
        <f>'Employee Salary Payroll Tax '!N1159</f>
        <v>57926.080000000002</v>
      </c>
      <c r="F1157" s="351">
        <f t="shared" si="138"/>
        <v>58324.321799999998</v>
      </c>
      <c r="G1157" s="352"/>
      <c r="H1157" s="351">
        <f t="shared" si="139"/>
        <v>0</v>
      </c>
      <c r="I1157" s="351">
        <f t="shared" si="142"/>
        <v>398.24179999999615</v>
      </c>
      <c r="J1157" s="351">
        <f t="shared" si="140"/>
        <v>0</v>
      </c>
      <c r="K1157" s="293">
        <f>SUM('Employee Salary Payroll Tax '!I1159:K1159)</f>
        <v>0</v>
      </c>
      <c r="L1157" s="293">
        <f>'Employee Salary Payroll Tax '!H1159</f>
        <v>0</v>
      </c>
      <c r="M1157" s="293">
        <f t="shared" si="143"/>
        <v>57926.080000000002</v>
      </c>
      <c r="N1157" s="359">
        <f t="shared" si="144"/>
        <v>0</v>
      </c>
      <c r="O1157" s="331"/>
      <c r="P1157" s="61"/>
      <c r="Q1157" s="294"/>
      <c r="R1157" s="292"/>
      <c r="S1157" s="303"/>
    </row>
    <row r="1158" spans="1:19" s="36" customFormat="1" ht="14.4">
      <c r="A1158" s="36">
        <f t="shared" si="141"/>
        <v>1143</v>
      </c>
      <c r="B1158" s="526"/>
      <c r="C1158" s="36" t="str">
        <f>VLOOKUP('Employee Salary Payroll Tax '!B1160,'Employee Salary Payroll Tax '!$D$1:$E$7,2,FALSE)</f>
        <v>NonUnion</v>
      </c>
      <c r="D1158" s="61">
        <f t="shared" si="137"/>
        <v>2.98E-2</v>
      </c>
      <c r="E1158" s="351">
        <f>'Employee Salary Payroll Tax '!N1160</f>
        <v>81604.87</v>
      </c>
      <c r="F1158" s="351">
        <f t="shared" si="138"/>
        <v>84036.695126000006</v>
      </c>
      <c r="G1158" s="352"/>
      <c r="H1158" s="351">
        <f t="shared" si="139"/>
        <v>0</v>
      </c>
      <c r="I1158" s="351">
        <f t="shared" si="142"/>
        <v>2431.8251260000106</v>
      </c>
      <c r="J1158" s="351">
        <f t="shared" si="140"/>
        <v>0</v>
      </c>
      <c r="K1158" s="293">
        <f>SUM('Employee Salary Payroll Tax '!I1160:K1160)</f>
        <v>44274.62</v>
      </c>
      <c r="L1158" s="293">
        <f>'Employee Salary Payroll Tax '!H1160</f>
        <v>0</v>
      </c>
      <c r="M1158" s="293">
        <f t="shared" si="143"/>
        <v>37330.249999999993</v>
      </c>
      <c r="N1158" s="359">
        <f t="shared" si="144"/>
        <v>0</v>
      </c>
      <c r="O1158" s="331"/>
      <c r="P1158" s="61"/>
      <c r="Q1158" s="294"/>
      <c r="R1158" s="292"/>
      <c r="S1158" s="303"/>
    </row>
    <row r="1159" spans="1:19" s="36" customFormat="1" ht="14.4">
      <c r="A1159" s="36">
        <f t="shared" si="141"/>
        <v>1144</v>
      </c>
      <c r="B1159" s="526"/>
      <c r="C1159" s="36" t="str">
        <f>VLOOKUP('Employee Salary Payroll Tax '!B1161,'Employee Salary Payroll Tax '!$D$1:$E$7,2,FALSE)</f>
        <v>IBEW</v>
      </c>
      <c r="D1159" s="61">
        <f t="shared" si="137"/>
        <v>6.875E-3</v>
      </c>
      <c r="E1159" s="351">
        <f>'Employee Salary Payroll Tax '!N1161</f>
        <v>80585.87</v>
      </c>
      <c r="F1159" s="351">
        <f t="shared" si="138"/>
        <v>81139.897856249998</v>
      </c>
      <c r="G1159" s="352"/>
      <c r="H1159" s="351">
        <f t="shared" si="139"/>
        <v>0</v>
      </c>
      <c r="I1159" s="351">
        <f t="shared" si="142"/>
        <v>554.02785625000251</v>
      </c>
      <c r="J1159" s="351">
        <f t="shared" si="140"/>
        <v>0</v>
      </c>
      <c r="K1159" s="293">
        <f>SUM('Employee Salary Payroll Tax '!I1161:K1161)</f>
        <v>21940.17</v>
      </c>
      <c r="L1159" s="293">
        <f>'Employee Salary Payroll Tax '!H1161</f>
        <v>0</v>
      </c>
      <c r="M1159" s="293">
        <f t="shared" si="143"/>
        <v>58645.7</v>
      </c>
      <c r="N1159" s="359">
        <f t="shared" si="144"/>
        <v>0</v>
      </c>
      <c r="O1159" s="331"/>
      <c r="P1159" s="61"/>
      <c r="Q1159" s="294"/>
      <c r="R1159" s="292"/>
      <c r="S1159" s="303"/>
    </row>
    <row r="1160" spans="1:19" s="36" customFormat="1" ht="14.4">
      <c r="A1160" s="36">
        <f t="shared" si="141"/>
        <v>1145</v>
      </c>
      <c r="B1160" s="526"/>
      <c r="C1160" s="36" t="str">
        <f>VLOOKUP('Employee Salary Payroll Tax '!B1162,'Employee Salary Payroll Tax '!$D$1:$E$7,2,FALSE)</f>
        <v>UA</v>
      </c>
      <c r="D1160" s="61">
        <f t="shared" si="137"/>
        <v>0.03</v>
      </c>
      <c r="E1160" s="351">
        <f>'Employee Salary Payroll Tax '!N1162</f>
        <v>68801.009999999995</v>
      </c>
      <c r="F1160" s="351">
        <f t="shared" si="138"/>
        <v>70865.040299999993</v>
      </c>
      <c r="G1160" s="352"/>
      <c r="H1160" s="351">
        <f t="shared" si="139"/>
        <v>0</v>
      </c>
      <c r="I1160" s="351">
        <f t="shared" si="142"/>
        <v>2064.0302999999985</v>
      </c>
      <c r="J1160" s="351">
        <f t="shared" si="140"/>
        <v>0</v>
      </c>
      <c r="K1160" s="293">
        <f>SUM('Employee Salary Payroll Tax '!I1162:K1162)</f>
        <v>67972.37000000001</v>
      </c>
      <c r="L1160" s="293">
        <f>'Employee Salary Payroll Tax '!H1162</f>
        <v>0</v>
      </c>
      <c r="M1160" s="293">
        <f t="shared" si="143"/>
        <v>828.63999999998487</v>
      </c>
      <c r="N1160" s="359">
        <f t="shared" si="144"/>
        <v>0</v>
      </c>
      <c r="O1160" s="331"/>
      <c r="P1160" s="61"/>
      <c r="Q1160" s="294"/>
      <c r="R1160" s="292"/>
      <c r="S1160" s="303"/>
    </row>
    <row r="1161" spans="1:19" s="36" customFormat="1" ht="14.4">
      <c r="A1161" s="36">
        <f t="shared" si="141"/>
        <v>1146</v>
      </c>
      <c r="B1161" s="526"/>
      <c r="C1161" s="36" t="str">
        <f>VLOOKUP('Employee Salary Payroll Tax '!B1163,'Employee Salary Payroll Tax '!$D$1:$E$7,2,FALSE)</f>
        <v>NonUnion</v>
      </c>
      <c r="D1161" s="61">
        <f t="shared" si="137"/>
        <v>2.98E-2</v>
      </c>
      <c r="E1161" s="351">
        <f>'Employee Salary Payroll Tax '!N1163</f>
        <v>68754.070000000007</v>
      </c>
      <c r="F1161" s="351">
        <f t="shared" si="138"/>
        <v>70802.941286000016</v>
      </c>
      <c r="G1161" s="352"/>
      <c r="H1161" s="351">
        <f t="shared" si="139"/>
        <v>0</v>
      </c>
      <c r="I1161" s="351">
        <f t="shared" si="142"/>
        <v>2048.8712860000087</v>
      </c>
      <c r="J1161" s="351">
        <f t="shared" si="140"/>
        <v>0</v>
      </c>
      <c r="K1161" s="293">
        <f>SUM('Employee Salary Payroll Tax '!I1163:K1163)</f>
        <v>6869.8</v>
      </c>
      <c r="L1161" s="293">
        <f>'Employee Salary Payroll Tax '!H1163</f>
        <v>0</v>
      </c>
      <c r="M1161" s="293">
        <f t="shared" si="143"/>
        <v>61884.270000000004</v>
      </c>
      <c r="N1161" s="359">
        <f t="shared" si="144"/>
        <v>0</v>
      </c>
      <c r="O1161" s="331"/>
      <c r="P1161" s="61"/>
      <c r="Q1161" s="294"/>
      <c r="R1161" s="292"/>
      <c r="S1161" s="303"/>
    </row>
    <row r="1162" spans="1:19" s="36" customFormat="1" ht="14.4">
      <c r="A1162" s="36">
        <f t="shared" si="141"/>
        <v>1147</v>
      </c>
      <c r="B1162" s="526"/>
      <c r="C1162" s="36" t="str">
        <f>VLOOKUP('Employee Salary Payroll Tax '!B1164,'Employee Salary Payroll Tax '!$D$1:$E$7,2,FALSE)</f>
        <v>NonUnion</v>
      </c>
      <c r="D1162" s="61">
        <f t="shared" si="137"/>
        <v>2.98E-2</v>
      </c>
      <c r="E1162" s="351">
        <f>'Employee Salary Payroll Tax '!N1164</f>
        <v>57000.37</v>
      </c>
      <c r="F1162" s="351">
        <f t="shared" si="138"/>
        <v>58698.981026000009</v>
      </c>
      <c r="G1162" s="352"/>
      <c r="H1162" s="351">
        <f t="shared" si="139"/>
        <v>0</v>
      </c>
      <c r="I1162" s="351">
        <f t="shared" si="142"/>
        <v>1698.6110260000059</v>
      </c>
      <c r="J1162" s="351">
        <f t="shared" si="140"/>
        <v>0</v>
      </c>
      <c r="K1162" s="293">
        <f>SUM('Employee Salary Payroll Tax '!I1164:K1164)</f>
        <v>3789.9</v>
      </c>
      <c r="L1162" s="293">
        <f>'Employee Salary Payroll Tax '!H1164</f>
        <v>0</v>
      </c>
      <c r="M1162" s="293">
        <f t="shared" si="143"/>
        <v>53210.47</v>
      </c>
      <c r="N1162" s="359">
        <f t="shared" si="144"/>
        <v>0</v>
      </c>
      <c r="O1162" s="331"/>
      <c r="P1162" s="61"/>
      <c r="Q1162" s="294"/>
      <c r="R1162" s="292"/>
      <c r="S1162" s="303"/>
    </row>
    <row r="1163" spans="1:19" s="36" customFormat="1" ht="14.4">
      <c r="A1163" s="36">
        <f t="shared" si="141"/>
        <v>1148</v>
      </c>
      <c r="B1163" s="526"/>
      <c r="C1163" s="36" t="str">
        <f>VLOOKUP('Employee Salary Payroll Tax '!B1165,'Employee Salary Payroll Tax '!$D$1:$E$7,2,FALSE)</f>
        <v>IBEW</v>
      </c>
      <c r="D1163" s="61">
        <f t="shared" si="137"/>
        <v>6.875E-3</v>
      </c>
      <c r="E1163" s="351">
        <f>'Employee Salary Payroll Tax '!N1165</f>
        <v>45122.99</v>
      </c>
      <c r="F1163" s="351">
        <f t="shared" si="138"/>
        <v>45433.210556249993</v>
      </c>
      <c r="G1163" s="352"/>
      <c r="H1163" s="351">
        <f t="shared" si="139"/>
        <v>0</v>
      </c>
      <c r="I1163" s="351">
        <f t="shared" si="142"/>
        <v>310.22055624999484</v>
      </c>
      <c r="J1163" s="351">
        <f t="shared" si="140"/>
        <v>0</v>
      </c>
      <c r="K1163" s="293">
        <f>SUM('Employee Salary Payroll Tax '!I1165:K1165)</f>
        <v>45045.96</v>
      </c>
      <c r="L1163" s="293">
        <f>'Employee Salary Payroll Tax '!H1165</f>
        <v>0</v>
      </c>
      <c r="M1163" s="293">
        <f t="shared" si="143"/>
        <v>77.029999999998836</v>
      </c>
      <c r="N1163" s="359">
        <f t="shared" si="144"/>
        <v>0</v>
      </c>
      <c r="O1163" s="331"/>
      <c r="P1163" s="61"/>
      <c r="Q1163" s="294"/>
      <c r="R1163" s="292"/>
      <c r="S1163" s="303"/>
    </row>
    <row r="1164" spans="1:19" s="36" customFormat="1" ht="14.4">
      <c r="A1164" s="36">
        <f t="shared" si="141"/>
        <v>1149</v>
      </c>
      <c r="B1164" s="526"/>
      <c r="C1164" s="36" t="str">
        <f>VLOOKUP('Employee Salary Payroll Tax '!B1166,'Employee Salary Payroll Tax '!$D$1:$E$7,2,FALSE)</f>
        <v>IBEW</v>
      </c>
      <c r="D1164" s="61">
        <f t="shared" si="137"/>
        <v>6.875E-3</v>
      </c>
      <c r="E1164" s="351">
        <f>'Employee Salary Payroll Tax '!N1166</f>
        <v>46324.52</v>
      </c>
      <c r="F1164" s="351">
        <f t="shared" si="138"/>
        <v>46643.001074999993</v>
      </c>
      <c r="G1164" s="352"/>
      <c r="H1164" s="351">
        <f t="shared" si="139"/>
        <v>0</v>
      </c>
      <c r="I1164" s="351">
        <f t="shared" si="142"/>
        <v>318.48107499999605</v>
      </c>
      <c r="J1164" s="351">
        <f t="shared" si="140"/>
        <v>0</v>
      </c>
      <c r="K1164" s="293">
        <f>SUM('Employee Salary Payroll Tax '!I1166:K1166)</f>
        <v>46324.520000000004</v>
      </c>
      <c r="L1164" s="293">
        <f>'Employee Salary Payroll Tax '!H1166</f>
        <v>0</v>
      </c>
      <c r="M1164" s="293">
        <f t="shared" si="143"/>
        <v>-7.2759576141834259E-12</v>
      </c>
      <c r="N1164" s="359">
        <f t="shared" si="144"/>
        <v>0</v>
      </c>
      <c r="O1164" s="331"/>
      <c r="P1164" s="61"/>
      <c r="Q1164" s="294"/>
      <c r="R1164" s="292"/>
      <c r="S1164" s="303"/>
    </row>
    <row r="1165" spans="1:19" s="36" customFormat="1" ht="14.4">
      <c r="A1165" s="36">
        <f t="shared" si="141"/>
        <v>1150</v>
      </c>
      <c r="B1165" s="526"/>
      <c r="C1165" s="36" t="str">
        <f>VLOOKUP('Employee Salary Payroll Tax '!B1167,'Employee Salary Payroll Tax '!$D$1:$E$7,2,FALSE)</f>
        <v>NonUnion</v>
      </c>
      <c r="D1165" s="61">
        <f t="shared" si="137"/>
        <v>2.98E-2</v>
      </c>
      <c r="E1165" s="351">
        <f>'Employee Salary Payroll Tax '!N1167</f>
        <v>63334.239999999998</v>
      </c>
      <c r="F1165" s="351">
        <f t="shared" si="138"/>
        <v>65221.600352000001</v>
      </c>
      <c r="G1165" s="352"/>
      <c r="H1165" s="351">
        <f t="shared" si="139"/>
        <v>0</v>
      </c>
      <c r="I1165" s="351">
        <f t="shared" si="142"/>
        <v>1887.3603520000033</v>
      </c>
      <c r="J1165" s="351">
        <f t="shared" si="140"/>
        <v>0</v>
      </c>
      <c r="K1165" s="293">
        <f>SUM('Employee Salary Payroll Tax '!I1167:K1167)</f>
        <v>1544.56</v>
      </c>
      <c r="L1165" s="293">
        <f>'Employee Salary Payroll Tax '!H1167</f>
        <v>0</v>
      </c>
      <c r="M1165" s="293">
        <f t="shared" si="143"/>
        <v>61789.68</v>
      </c>
      <c r="N1165" s="359">
        <f t="shared" si="144"/>
        <v>0</v>
      </c>
      <c r="O1165" s="331"/>
      <c r="P1165" s="61"/>
      <c r="Q1165" s="294"/>
      <c r="R1165" s="292"/>
      <c r="S1165" s="303"/>
    </row>
    <row r="1166" spans="1:19" s="36" customFormat="1" ht="14.4">
      <c r="A1166" s="36">
        <f t="shared" si="141"/>
        <v>1151</v>
      </c>
      <c r="B1166" s="526"/>
      <c r="C1166" s="36" t="str">
        <f>VLOOKUP('Employee Salary Payroll Tax '!B1168,'Employee Salary Payroll Tax '!$D$1:$E$7,2,FALSE)</f>
        <v>IBEW</v>
      </c>
      <c r="D1166" s="61">
        <f t="shared" si="137"/>
        <v>6.875E-3</v>
      </c>
      <c r="E1166" s="351">
        <f>'Employee Salary Payroll Tax '!N1168</f>
        <v>26122.51</v>
      </c>
      <c r="F1166" s="351">
        <f t="shared" si="138"/>
        <v>26302.102256249997</v>
      </c>
      <c r="G1166" s="352"/>
      <c r="H1166" s="351">
        <f t="shared" si="139"/>
        <v>0</v>
      </c>
      <c r="I1166" s="351">
        <f t="shared" si="142"/>
        <v>179.59225624999817</v>
      </c>
      <c r="J1166" s="351">
        <f t="shared" si="140"/>
        <v>0</v>
      </c>
      <c r="K1166" s="293">
        <f>SUM('Employee Salary Payroll Tax '!I1168:K1168)</f>
        <v>25894.3</v>
      </c>
      <c r="L1166" s="293">
        <f>'Employee Salary Payroll Tax '!H1168</f>
        <v>1.55</v>
      </c>
      <c r="M1166" s="293">
        <f t="shared" si="143"/>
        <v>226.65999999999912</v>
      </c>
      <c r="N1166" s="359">
        <f t="shared" si="144"/>
        <v>0</v>
      </c>
      <c r="O1166" s="331"/>
      <c r="P1166" s="61"/>
      <c r="Q1166" s="294"/>
      <c r="R1166" s="292"/>
      <c r="S1166" s="303"/>
    </row>
    <row r="1167" spans="1:19" s="36" customFormat="1" ht="14.4">
      <c r="A1167" s="36">
        <f t="shared" si="141"/>
        <v>1152</v>
      </c>
      <c r="B1167" s="526"/>
      <c r="C1167" s="36" t="str">
        <f>VLOOKUP('Employee Salary Payroll Tax '!B1169,'Employee Salary Payroll Tax '!$D$1:$E$7,2,FALSE)</f>
        <v>UA</v>
      </c>
      <c r="D1167" s="61">
        <f t="shared" si="137"/>
        <v>0.03</v>
      </c>
      <c r="E1167" s="351">
        <f>'Employee Salary Payroll Tax '!N1169</f>
        <v>74338.63</v>
      </c>
      <c r="F1167" s="351">
        <f t="shared" si="138"/>
        <v>76568.7889</v>
      </c>
      <c r="G1167" s="352"/>
      <c r="H1167" s="351">
        <f t="shared" si="139"/>
        <v>0</v>
      </c>
      <c r="I1167" s="351">
        <f t="shared" si="142"/>
        <v>2230.1588999999949</v>
      </c>
      <c r="J1167" s="351">
        <f t="shared" si="140"/>
        <v>0</v>
      </c>
      <c r="K1167" s="293">
        <f>SUM('Employee Salary Payroll Tax '!I1169:K1169)</f>
        <v>73207.41</v>
      </c>
      <c r="L1167" s="293">
        <f>'Employee Salary Payroll Tax '!H1169</f>
        <v>87.53</v>
      </c>
      <c r="M1167" s="293">
        <f t="shared" si="143"/>
        <v>1043.6900000000012</v>
      </c>
      <c r="N1167" s="359">
        <f t="shared" si="144"/>
        <v>0</v>
      </c>
      <c r="O1167" s="331"/>
      <c r="P1167" s="61"/>
      <c r="Q1167" s="294"/>
      <c r="R1167" s="292"/>
      <c r="S1167" s="303"/>
    </row>
    <row r="1168" spans="1:19" s="36" customFormat="1" ht="14.4">
      <c r="A1168" s="36">
        <f t="shared" si="141"/>
        <v>1153</v>
      </c>
      <c r="B1168" s="526"/>
      <c r="C1168" s="36" t="str">
        <f>VLOOKUP('Employee Salary Payroll Tax '!B1170,'Employee Salary Payroll Tax '!$D$1:$E$7,2,FALSE)</f>
        <v>NonUnion</v>
      </c>
      <c r="D1168" s="61">
        <f t="shared" ref="D1168:D1231" si="145">VLOOKUP(C1168,C$9:D$12,2)</f>
        <v>2.98E-2</v>
      </c>
      <c r="E1168" s="351">
        <f>'Employee Salary Payroll Tax '!N1170</f>
        <v>106274.21</v>
      </c>
      <c r="F1168" s="351">
        <f t="shared" ref="F1168:F1231" si="146">E1168*(1+D1168)</f>
        <v>109441.18145800001</v>
      </c>
      <c r="G1168" s="352"/>
      <c r="H1168" s="351">
        <f t="shared" ref="H1168:H1231" si="147">IF(E1168&gt;$H$12,0,$H$12-E1168)</f>
        <v>0</v>
      </c>
      <c r="I1168" s="351">
        <f t="shared" si="142"/>
        <v>3166.971458</v>
      </c>
      <c r="J1168" s="351">
        <f t="shared" ref="J1168:J1231" si="148">IF(H1168&gt;I1168,I1168*$J$12,H1168*$J$12)</f>
        <v>0</v>
      </c>
      <c r="K1168" s="293">
        <f>SUM('Employee Salary Payroll Tax '!I1170:K1170)</f>
        <v>6033.49</v>
      </c>
      <c r="L1168" s="293">
        <f>'Employee Salary Payroll Tax '!H1170</f>
        <v>214.04</v>
      </c>
      <c r="M1168" s="293">
        <f t="shared" si="143"/>
        <v>100026.68000000001</v>
      </c>
      <c r="N1168" s="359">
        <f t="shared" si="144"/>
        <v>0</v>
      </c>
      <c r="O1168" s="331"/>
      <c r="P1168" s="61"/>
      <c r="Q1168" s="294"/>
      <c r="R1168" s="292"/>
      <c r="S1168" s="303"/>
    </row>
    <row r="1169" spans="1:19" s="36" customFormat="1" ht="14.4">
      <c r="A1169" s="36">
        <f t="shared" ref="A1169:A1232" si="149">+A1168+1</f>
        <v>1154</v>
      </c>
      <c r="B1169" s="526"/>
      <c r="C1169" s="36" t="str">
        <f>VLOOKUP('Employee Salary Payroll Tax '!B1171,'Employee Salary Payroll Tax '!$D$1:$E$7,2,FALSE)</f>
        <v>NonUnion</v>
      </c>
      <c r="D1169" s="61">
        <f t="shared" si="145"/>
        <v>2.98E-2</v>
      </c>
      <c r="E1169" s="351">
        <f>'Employee Salary Payroll Tax '!N1171</f>
        <v>86322.75</v>
      </c>
      <c r="F1169" s="351">
        <f t="shared" si="146"/>
        <v>88895.167950000003</v>
      </c>
      <c r="G1169" s="352"/>
      <c r="H1169" s="351">
        <f t="shared" si="147"/>
        <v>0</v>
      </c>
      <c r="I1169" s="351">
        <f t="shared" ref="I1169:I1232" si="150">F1169-E1169</f>
        <v>2572.4179500000027</v>
      </c>
      <c r="J1169" s="351">
        <f t="shared" si="148"/>
        <v>0</v>
      </c>
      <c r="K1169" s="293">
        <f>SUM('Employee Salary Payroll Tax '!I1171:K1171)</f>
        <v>136.19</v>
      </c>
      <c r="L1169" s="293">
        <f>'Employee Salary Payroll Tax '!H1171</f>
        <v>0</v>
      </c>
      <c r="M1169" s="293">
        <f t="shared" ref="M1169:M1232" si="151">E1169-K1169-L1169</f>
        <v>86186.559999999998</v>
      </c>
      <c r="N1169" s="359">
        <f t="shared" ref="N1169:N1232" si="152">J1169*K1169/(SUM(K1169:M1169)+0.000001)</f>
        <v>0</v>
      </c>
      <c r="O1169" s="331"/>
      <c r="P1169" s="61"/>
      <c r="Q1169" s="294"/>
      <c r="R1169" s="292"/>
      <c r="S1169" s="303"/>
    </row>
    <row r="1170" spans="1:19" s="36" customFormat="1" ht="14.4">
      <c r="A1170" s="36">
        <f t="shared" si="149"/>
        <v>1155</v>
      </c>
      <c r="B1170" s="526"/>
      <c r="C1170" s="36" t="str">
        <f>VLOOKUP('Employee Salary Payroll Tax '!B1172,'Employee Salary Payroll Tax '!$D$1:$E$7,2,FALSE)</f>
        <v>IBEW</v>
      </c>
      <c r="D1170" s="61">
        <f t="shared" si="145"/>
        <v>6.875E-3</v>
      </c>
      <c r="E1170" s="351">
        <f>'Employee Salary Payroll Tax '!N1172</f>
        <v>71948.259999999995</v>
      </c>
      <c r="F1170" s="351">
        <f t="shared" si="146"/>
        <v>72442.904287499987</v>
      </c>
      <c r="G1170" s="352"/>
      <c r="H1170" s="351">
        <f t="shared" si="147"/>
        <v>0</v>
      </c>
      <c r="I1170" s="351">
        <f t="shared" si="150"/>
        <v>494.64428749999206</v>
      </c>
      <c r="J1170" s="351">
        <f t="shared" si="148"/>
        <v>0</v>
      </c>
      <c r="K1170" s="293">
        <f>SUM('Employee Salary Payroll Tax '!I1172:K1172)</f>
        <v>58033.33</v>
      </c>
      <c r="L1170" s="293">
        <f>'Employee Salary Payroll Tax '!H1172</f>
        <v>0</v>
      </c>
      <c r="M1170" s="293">
        <f t="shared" si="151"/>
        <v>13914.929999999993</v>
      </c>
      <c r="N1170" s="359">
        <f t="shared" si="152"/>
        <v>0</v>
      </c>
      <c r="O1170" s="331"/>
      <c r="P1170" s="61"/>
      <c r="Q1170" s="294"/>
      <c r="R1170" s="292"/>
      <c r="S1170" s="303"/>
    </row>
    <row r="1171" spans="1:19" s="36" customFormat="1" ht="14.4">
      <c r="A1171" s="36">
        <f t="shared" si="149"/>
        <v>1156</v>
      </c>
      <c r="B1171" s="526"/>
      <c r="C1171" s="36" t="str">
        <f>VLOOKUP('Employee Salary Payroll Tax '!B1173,'Employee Salary Payroll Tax '!$D$1:$E$7,2,FALSE)</f>
        <v>NonUnion</v>
      </c>
      <c r="D1171" s="61">
        <f t="shared" si="145"/>
        <v>2.98E-2</v>
      </c>
      <c r="E1171" s="351">
        <f>'Employee Salary Payroll Tax '!N1173</f>
        <v>75926.899999999994</v>
      </c>
      <c r="F1171" s="351">
        <f t="shared" si="146"/>
        <v>78189.52162</v>
      </c>
      <c r="G1171" s="352"/>
      <c r="H1171" s="351">
        <f t="shared" si="147"/>
        <v>0</v>
      </c>
      <c r="I1171" s="351">
        <f t="shared" si="150"/>
        <v>2262.6216200000054</v>
      </c>
      <c r="J1171" s="351">
        <f t="shared" si="148"/>
        <v>0</v>
      </c>
      <c r="K1171" s="293">
        <f>SUM('Employee Salary Payroll Tax '!I1173:K1173)</f>
        <v>75926.900000000009</v>
      </c>
      <c r="L1171" s="293">
        <f>'Employee Salary Payroll Tax '!H1173</f>
        <v>0</v>
      </c>
      <c r="M1171" s="293">
        <f t="shared" si="151"/>
        <v>-1.4551915228366852E-11</v>
      </c>
      <c r="N1171" s="359">
        <f t="shared" si="152"/>
        <v>0</v>
      </c>
      <c r="O1171" s="331"/>
      <c r="P1171" s="61"/>
      <c r="Q1171" s="294"/>
      <c r="R1171" s="292"/>
      <c r="S1171" s="303"/>
    </row>
    <row r="1172" spans="1:19" s="36" customFormat="1" ht="14.4">
      <c r="A1172" s="36">
        <f t="shared" si="149"/>
        <v>1157</v>
      </c>
      <c r="B1172" s="526"/>
      <c r="C1172" s="36" t="str">
        <f>VLOOKUP('Employee Salary Payroll Tax '!B1174,'Employee Salary Payroll Tax '!$D$1:$E$7,2,FALSE)</f>
        <v>NonUnion</v>
      </c>
      <c r="D1172" s="61">
        <f t="shared" si="145"/>
        <v>2.98E-2</v>
      </c>
      <c r="E1172" s="351">
        <f>'Employee Salary Payroll Tax '!N1174</f>
        <v>74204.28</v>
      </c>
      <c r="F1172" s="351">
        <f t="shared" si="146"/>
        <v>76415.567544000005</v>
      </c>
      <c r="G1172" s="352"/>
      <c r="H1172" s="351">
        <f t="shared" si="147"/>
        <v>0</v>
      </c>
      <c r="I1172" s="351">
        <f t="shared" si="150"/>
        <v>2211.2875440000062</v>
      </c>
      <c r="J1172" s="351">
        <f t="shared" si="148"/>
        <v>0</v>
      </c>
      <c r="K1172" s="293">
        <f>SUM('Employee Salary Payroll Tax '!I1174:K1174)</f>
        <v>2925.4900000000002</v>
      </c>
      <c r="L1172" s="293">
        <f>'Employee Salary Payroll Tax '!H1174</f>
        <v>0</v>
      </c>
      <c r="M1172" s="293">
        <f t="shared" si="151"/>
        <v>71278.789999999994</v>
      </c>
      <c r="N1172" s="359">
        <f t="shared" si="152"/>
        <v>0</v>
      </c>
      <c r="O1172" s="331"/>
      <c r="P1172" s="61"/>
      <c r="Q1172" s="294"/>
      <c r="R1172" s="292"/>
      <c r="S1172" s="303"/>
    </row>
    <row r="1173" spans="1:19" s="36" customFormat="1" ht="14.4">
      <c r="A1173" s="36">
        <f t="shared" si="149"/>
        <v>1158</v>
      </c>
      <c r="B1173" s="526"/>
      <c r="C1173" s="36" t="str">
        <f>VLOOKUP('Employee Salary Payroll Tax '!B1175,'Employee Salary Payroll Tax '!$D$1:$E$7,2,FALSE)</f>
        <v>IBEW</v>
      </c>
      <c r="D1173" s="61">
        <f t="shared" si="145"/>
        <v>6.875E-3</v>
      </c>
      <c r="E1173" s="351">
        <f>'Employee Salary Payroll Tax '!N1175</f>
        <v>140335.76999999999</v>
      </c>
      <c r="F1173" s="351">
        <f t="shared" si="146"/>
        <v>141300.57841875</v>
      </c>
      <c r="G1173" s="352"/>
      <c r="H1173" s="351">
        <f t="shared" si="147"/>
        <v>0</v>
      </c>
      <c r="I1173" s="351">
        <f t="shared" si="150"/>
        <v>964.80841875000624</v>
      </c>
      <c r="J1173" s="351">
        <f t="shared" si="148"/>
        <v>0</v>
      </c>
      <c r="K1173" s="293">
        <f>SUM('Employee Salary Payroll Tax '!I1175:K1175)</f>
        <v>119623.17</v>
      </c>
      <c r="L1173" s="293">
        <f>'Employee Salary Payroll Tax '!H1175</f>
        <v>0</v>
      </c>
      <c r="M1173" s="293">
        <f t="shared" si="151"/>
        <v>20712.599999999991</v>
      </c>
      <c r="N1173" s="359">
        <f t="shared" si="152"/>
        <v>0</v>
      </c>
      <c r="O1173" s="331"/>
      <c r="P1173" s="61"/>
      <c r="Q1173" s="294"/>
      <c r="R1173" s="292"/>
      <c r="S1173" s="303"/>
    </row>
    <row r="1174" spans="1:19" s="36" customFormat="1" ht="14.4">
      <c r="A1174" s="36">
        <f t="shared" si="149"/>
        <v>1159</v>
      </c>
      <c r="B1174" s="526"/>
      <c r="C1174" s="36" t="str">
        <f>VLOOKUP('Employee Salary Payroll Tax '!B1176,'Employee Salary Payroll Tax '!$D$1:$E$7,2,FALSE)</f>
        <v>NonUnion</v>
      </c>
      <c r="D1174" s="61">
        <f t="shared" si="145"/>
        <v>2.98E-2</v>
      </c>
      <c r="E1174" s="351">
        <f>'Employee Salary Payroll Tax '!N1176</f>
        <v>95051.36</v>
      </c>
      <c r="F1174" s="351">
        <f t="shared" si="146"/>
        <v>97883.890528000004</v>
      </c>
      <c r="G1174" s="352"/>
      <c r="H1174" s="351">
        <f t="shared" si="147"/>
        <v>0</v>
      </c>
      <c r="I1174" s="351">
        <f t="shared" si="150"/>
        <v>2832.530528000003</v>
      </c>
      <c r="J1174" s="351">
        <f t="shared" si="148"/>
        <v>0</v>
      </c>
      <c r="K1174" s="293">
        <f>SUM('Employee Salary Payroll Tax '!I1176:K1176)</f>
        <v>48957.37</v>
      </c>
      <c r="L1174" s="293">
        <f>'Employee Salary Payroll Tax '!H1176</f>
        <v>120.39</v>
      </c>
      <c r="M1174" s="293">
        <f t="shared" si="151"/>
        <v>45973.599999999999</v>
      </c>
      <c r="N1174" s="359">
        <f t="shared" si="152"/>
        <v>0</v>
      </c>
      <c r="O1174" s="331"/>
      <c r="P1174" s="61"/>
      <c r="Q1174" s="294"/>
      <c r="R1174" s="292"/>
      <c r="S1174" s="303"/>
    </row>
    <row r="1175" spans="1:19" s="36" customFormat="1" ht="14.4">
      <c r="A1175" s="36">
        <f t="shared" si="149"/>
        <v>1160</v>
      </c>
      <c r="B1175" s="526"/>
      <c r="C1175" s="36" t="str">
        <f>VLOOKUP('Employee Salary Payroll Tax '!B1177,'Employee Salary Payroll Tax '!$D$1:$E$7,2,FALSE)</f>
        <v>NonUnion</v>
      </c>
      <c r="D1175" s="61">
        <f t="shared" si="145"/>
        <v>2.98E-2</v>
      </c>
      <c r="E1175" s="351">
        <f>'Employee Salary Payroll Tax '!N1177</f>
        <v>83793.73</v>
      </c>
      <c r="F1175" s="351">
        <f t="shared" si="146"/>
        <v>86290.783154000004</v>
      </c>
      <c r="G1175" s="352"/>
      <c r="H1175" s="351">
        <f t="shared" si="147"/>
        <v>0</v>
      </c>
      <c r="I1175" s="351">
        <f t="shared" si="150"/>
        <v>2497.0531540000084</v>
      </c>
      <c r="J1175" s="351">
        <f t="shared" si="148"/>
        <v>0</v>
      </c>
      <c r="K1175" s="293">
        <f>SUM('Employee Salary Payroll Tax '!I1177:K1177)</f>
        <v>6907.68</v>
      </c>
      <c r="L1175" s="293">
        <f>'Employee Salary Payroll Tax '!H1177</f>
        <v>0</v>
      </c>
      <c r="M1175" s="293">
        <f t="shared" si="151"/>
        <v>76886.049999999988</v>
      </c>
      <c r="N1175" s="359">
        <f t="shared" si="152"/>
        <v>0</v>
      </c>
      <c r="O1175" s="331"/>
      <c r="P1175" s="61"/>
      <c r="Q1175" s="294"/>
      <c r="R1175" s="292"/>
      <c r="S1175" s="303"/>
    </row>
    <row r="1176" spans="1:19" s="36" customFormat="1" ht="14.4">
      <c r="A1176" s="36">
        <f t="shared" si="149"/>
        <v>1161</v>
      </c>
      <c r="B1176" s="526"/>
      <c r="C1176" s="36" t="str">
        <f>VLOOKUP('Employee Salary Payroll Tax '!B1178,'Employee Salary Payroll Tax '!$D$1:$E$7,2,FALSE)</f>
        <v>IBEW</v>
      </c>
      <c r="D1176" s="61">
        <f t="shared" si="145"/>
        <v>6.875E-3</v>
      </c>
      <c r="E1176" s="351">
        <f>'Employee Salary Payroll Tax '!N1178</f>
        <v>186714.23</v>
      </c>
      <c r="F1176" s="351">
        <f t="shared" si="146"/>
        <v>187997.89033125</v>
      </c>
      <c r="G1176" s="352"/>
      <c r="H1176" s="351">
        <f t="shared" si="147"/>
        <v>0</v>
      </c>
      <c r="I1176" s="351">
        <f t="shared" si="150"/>
        <v>1283.6603312499938</v>
      </c>
      <c r="J1176" s="351">
        <f t="shared" si="148"/>
        <v>0</v>
      </c>
      <c r="K1176" s="293">
        <f>SUM('Employee Salary Payroll Tax '!I1178:K1178)</f>
        <v>148629.5</v>
      </c>
      <c r="L1176" s="293">
        <f>'Employee Salary Payroll Tax '!H1178</f>
        <v>0</v>
      </c>
      <c r="M1176" s="293">
        <f t="shared" si="151"/>
        <v>38084.73000000001</v>
      </c>
      <c r="N1176" s="359">
        <f t="shared" si="152"/>
        <v>0</v>
      </c>
      <c r="O1176" s="331"/>
      <c r="P1176" s="61"/>
      <c r="Q1176" s="294"/>
      <c r="R1176" s="292"/>
      <c r="S1176" s="303"/>
    </row>
    <row r="1177" spans="1:19" s="36" customFormat="1" ht="14.4">
      <c r="A1177" s="36">
        <f t="shared" si="149"/>
        <v>1162</v>
      </c>
      <c r="B1177" s="526"/>
      <c r="C1177" s="36" t="str">
        <f>VLOOKUP('Employee Salary Payroll Tax '!B1179,'Employee Salary Payroll Tax '!$D$1:$E$7,2,FALSE)</f>
        <v>NonUnion</v>
      </c>
      <c r="D1177" s="61">
        <f t="shared" si="145"/>
        <v>2.98E-2</v>
      </c>
      <c r="E1177" s="351">
        <f>'Employee Salary Payroll Tax '!N1179</f>
        <v>109145.86</v>
      </c>
      <c r="F1177" s="351">
        <f t="shared" si="146"/>
        <v>112398.40662800001</v>
      </c>
      <c r="G1177" s="352"/>
      <c r="H1177" s="351">
        <f t="shared" si="147"/>
        <v>0</v>
      </c>
      <c r="I1177" s="351">
        <f t="shared" si="150"/>
        <v>3252.546628000011</v>
      </c>
      <c r="J1177" s="351">
        <f t="shared" si="148"/>
        <v>0</v>
      </c>
      <c r="K1177" s="293">
        <f>SUM('Employee Salary Payroll Tax '!I1179:K1179)</f>
        <v>14712.52</v>
      </c>
      <c r="L1177" s="293">
        <f>'Employee Salary Payroll Tax '!H1179</f>
        <v>0</v>
      </c>
      <c r="M1177" s="293">
        <f t="shared" si="151"/>
        <v>94433.34</v>
      </c>
      <c r="N1177" s="359">
        <f t="shared" si="152"/>
        <v>0</v>
      </c>
      <c r="O1177" s="331"/>
      <c r="P1177" s="61"/>
      <c r="Q1177" s="294"/>
      <c r="R1177" s="292"/>
      <c r="S1177" s="303"/>
    </row>
    <row r="1178" spans="1:19" s="36" customFormat="1" ht="14.4">
      <c r="A1178" s="36">
        <f t="shared" si="149"/>
        <v>1163</v>
      </c>
      <c r="B1178" s="526"/>
      <c r="C1178" s="36" t="str">
        <f>VLOOKUP('Employee Salary Payroll Tax '!B1180,'Employee Salary Payroll Tax '!$D$1:$E$7,2,FALSE)</f>
        <v>NonUnion</v>
      </c>
      <c r="D1178" s="61">
        <f t="shared" si="145"/>
        <v>2.98E-2</v>
      </c>
      <c r="E1178" s="351">
        <f>'Employee Salary Payroll Tax '!N1180</f>
        <v>74995.42</v>
      </c>
      <c r="F1178" s="351">
        <f t="shared" si="146"/>
        <v>77230.283515999996</v>
      </c>
      <c r="G1178" s="352"/>
      <c r="H1178" s="351">
        <f t="shared" si="147"/>
        <v>0</v>
      </c>
      <c r="I1178" s="351">
        <f t="shared" si="150"/>
        <v>2234.8635159999976</v>
      </c>
      <c r="J1178" s="351">
        <f t="shared" si="148"/>
        <v>0</v>
      </c>
      <c r="K1178" s="293">
        <f>SUM('Employee Salary Payroll Tax '!I1180:K1180)</f>
        <v>44997.24</v>
      </c>
      <c r="L1178" s="293">
        <f>'Employee Salary Payroll Tax '!H1180</f>
        <v>25025.75</v>
      </c>
      <c r="M1178" s="293">
        <f t="shared" si="151"/>
        <v>4972.43</v>
      </c>
      <c r="N1178" s="359">
        <f t="shared" si="152"/>
        <v>0</v>
      </c>
      <c r="O1178" s="331"/>
      <c r="P1178" s="61"/>
      <c r="Q1178" s="294"/>
      <c r="R1178" s="292"/>
      <c r="S1178" s="303"/>
    </row>
    <row r="1179" spans="1:19" s="36" customFormat="1" ht="14.4">
      <c r="A1179" s="36">
        <f t="shared" si="149"/>
        <v>1164</v>
      </c>
      <c r="B1179" s="526"/>
      <c r="C1179" s="36" t="str">
        <f>VLOOKUP('Employee Salary Payroll Tax '!B1181,'Employee Salary Payroll Tax '!$D$1:$E$7,2,FALSE)</f>
        <v>IBEW</v>
      </c>
      <c r="D1179" s="61">
        <f t="shared" si="145"/>
        <v>6.875E-3</v>
      </c>
      <c r="E1179" s="351">
        <f>'Employee Salary Payroll Tax '!N1181</f>
        <v>2552.4499999999998</v>
      </c>
      <c r="F1179" s="351">
        <f t="shared" si="146"/>
        <v>2569.99809375</v>
      </c>
      <c r="G1179" s="352"/>
      <c r="H1179" s="351">
        <f t="shared" si="147"/>
        <v>4447.55</v>
      </c>
      <c r="I1179" s="351">
        <f t="shared" si="150"/>
        <v>17.548093750000135</v>
      </c>
      <c r="J1179" s="351">
        <f t="shared" si="148"/>
        <v>0.10528856250000081</v>
      </c>
      <c r="K1179" s="293">
        <f>SUM('Employee Salary Payroll Tax '!I1181:K1181)</f>
        <v>2550.29</v>
      </c>
      <c r="L1179" s="293">
        <f>'Employee Salary Payroll Tax '!H1181</f>
        <v>0</v>
      </c>
      <c r="M1179" s="293">
        <f t="shared" si="151"/>
        <v>2.1599999999998545</v>
      </c>
      <c r="N1179" s="359">
        <f t="shared" si="152"/>
        <v>0.10519946245878573</v>
      </c>
      <c r="O1179" s="331"/>
      <c r="P1179" s="61"/>
      <c r="Q1179" s="294"/>
      <c r="R1179" s="292"/>
      <c r="S1179" s="303"/>
    </row>
    <row r="1180" spans="1:19" s="36" customFormat="1" ht="14.4">
      <c r="A1180" s="36">
        <f t="shared" si="149"/>
        <v>1165</v>
      </c>
      <c r="B1180" s="526"/>
      <c r="C1180" s="36" t="str">
        <f>VLOOKUP('Employee Salary Payroll Tax '!B1182,'Employee Salary Payroll Tax '!$D$1:$E$7,2,FALSE)</f>
        <v>Not Assigned</v>
      </c>
      <c r="D1180" s="61">
        <f t="shared" si="145"/>
        <v>0</v>
      </c>
      <c r="E1180" s="351">
        <f>'Employee Salary Payroll Tax '!N1182</f>
        <v>0.03</v>
      </c>
      <c r="F1180" s="351">
        <f t="shared" si="146"/>
        <v>0.03</v>
      </c>
      <c r="G1180" s="352"/>
      <c r="H1180" s="351">
        <f t="shared" si="147"/>
        <v>6999.97</v>
      </c>
      <c r="I1180" s="351">
        <f t="shared" si="150"/>
        <v>0</v>
      </c>
      <c r="J1180" s="351">
        <f t="shared" si="148"/>
        <v>0</v>
      </c>
      <c r="K1180" s="293">
        <f>SUM('Employee Salary Payroll Tax '!I1182:K1182)</f>
        <v>4.4000000000000004</v>
      </c>
      <c r="L1180" s="293">
        <f>'Employee Salary Payroll Tax '!H1182</f>
        <v>0</v>
      </c>
      <c r="M1180" s="293">
        <f t="shared" si="151"/>
        <v>-4.37</v>
      </c>
      <c r="N1180" s="359">
        <f t="shared" si="152"/>
        <v>0</v>
      </c>
      <c r="O1180" s="331"/>
      <c r="P1180" s="61"/>
      <c r="Q1180" s="294"/>
      <c r="R1180" s="292"/>
      <c r="S1180" s="303"/>
    </row>
    <row r="1181" spans="1:19" s="36" customFormat="1" ht="14.4">
      <c r="A1181" s="36">
        <f t="shared" si="149"/>
        <v>1166</v>
      </c>
      <c r="B1181" s="526"/>
      <c r="C1181" s="36" t="str">
        <f>VLOOKUP('Employee Salary Payroll Tax '!B1183,'Employee Salary Payroll Tax '!$D$1:$E$7,2,FALSE)</f>
        <v>NonUnion</v>
      </c>
      <c r="D1181" s="61">
        <f t="shared" si="145"/>
        <v>2.98E-2</v>
      </c>
      <c r="E1181" s="351">
        <f>'Employee Salary Payroll Tax '!N1183</f>
        <v>35965.24</v>
      </c>
      <c r="F1181" s="351">
        <f t="shared" si="146"/>
        <v>37037.004152000001</v>
      </c>
      <c r="G1181" s="352"/>
      <c r="H1181" s="351">
        <f t="shared" si="147"/>
        <v>0</v>
      </c>
      <c r="I1181" s="351">
        <f t="shared" si="150"/>
        <v>1071.7641520000034</v>
      </c>
      <c r="J1181" s="351">
        <f t="shared" si="148"/>
        <v>0</v>
      </c>
      <c r="K1181" s="293">
        <f>SUM('Employee Salary Payroll Tax '!I1183:K1183)</f>
        <v>35965.24</v>
      </c>
      <c r="L1181" s="293">
        <f>'Employee Salary Payroll Tax '!H1183</f>
        <v>0</v>
      </c>
      <c r="M1181" s="293">
        <f t="shared" si="151"/>
        <v>0</v>
      </c>
      <c r="N1181" s="359">
        <f t="shared" si="152"/>
        <v>0</v>
      </c>
      <c r="O1181" s="331"/>
      <c r="P1181" s="61"/>
      <c r="Q1181" s="294"/>
      <c r="R1181" s="292"/>
      <c r="S1181" s="303"/>
    </row>
    <row r="1182" spans="1:19" s="36" customFormat="1" ht="14.4">
      <c r="A1182" s="36">
        <f t="shared" si="149"/>
        <v>1167</v>
      </c>
      <c r="B1182" s="526"/>
      <c r="C1182" s="36" t="str">
        <f>VLOOKUP('Employee Salary Payroll Tax '!B1184,'Employee Salary Payroll Tax '!$D$1:$E$7,2,FALSE)</f>
        <v>NonUnion</v>
      </c>
      <c r="D1182" s="61">
        <f t="shared" si="145"/>
        <v>2.98E-2</v>
      </c>
      <c r="E1182" s="351">
        <f>'Employee Salary Payroll Tax '!N1184</f>
        <v>21187.21</v>
      </c>
      <c r="F1182" s="351">
        <f t="shared" si="146"/>
        <v>21818.588857999999</v>
      </c>
      <c r="G1182" s="352"/>
      <c r="H1182" s="351">
        <f t="shared" si="147"/>
        <v>0</v>
      </c>
      <c r="I1182" s="351">
        <f t="shared" si="150"/>
        <v>631.37885800000004</v>
      </c>
      <c r="J1182" s="351">
        <f t="shared" si="148"/>
        <v>0</v>
      </c>
      <c r="K1182" s="293">
        <f>SUM('Employee Salary Payroll Tax '!I1184:K1184)</f>
        <v>3754.58</v>
      </c>
      <c r="L1182" s="293">
        <f>'Employee Salary Payroll Tax '!H1184</f>
        <v>0</v>
      </c>
      <c r="M1182" s="293">
        <f t="shared" si="151"/>
        <v>17432.629999999997</v>
      </c>
      <c r="N1182" s="359">
        <f t="shared" si="152"/>
        <v>0</v>
      </c>
      <c r="O1182" s="331"/>
      <c r="P1182" s="61"/>
      <c r="Q1182" s="294"/>
      <c r="R1182" s="292"/>
      <c r="S1182" s="303"/>
    </row>
    <row r="1183" spans="1:19" s="36" customFormat="1" ht="14.4">
      <c r="A1183" s="36">
        <f t="shared" si="149"/>
        <v>1168</v>
      </c>
      <c r="B1183" s="526"/>
      <c r="C1183" s="36" t="str">
        <f>VLOOKUP('Employee Salary Payroll Tax '!B1185,'Employee Salary Payroll Tax '!$D$1:$E$7,2,FALSE)</f>
        <v>NonUnion</v>
      </c>
      <c r="D1183" s="61">
        <f t="shared" si="145"/>
        <v>2.98E-2</v>
      </c>
      <c r="E1183" s="351">
        <f>'Employee Salary Payroll Tax '!N1185</f>
        <v>85246.11</v>
      </c>
      <c r="F1183" s="351">
        <f t="shared" si="146"/>
        <v>87786.444078</v>
      </c>
      <c r="G1183" s="352"/>
      <c r="H1183" s="351">
        <f t="shared" si="147"/>
        <v>0</v>
      </c>
      <c r="I1183" s="351">
        <f t="shared" si="150"/>
        <v>2540.3340779999999</v>
      </c>
      <c r="J1183" s="351">
        <f t="shared" si="148"/>
        <v>0</v>
      </c>
      <c r="K1183" s="293">
        <f>SUM('Employee Salary Payroll Tax '!I1185:K1185)</f>
        <v>45506.33</v>
      </c>
      <c r="L1183" s="293">
        <f>'Employee Salary Payroll Tax '!H1185</f>
        <v>16.48</v>
      </c>
      <c r="M1183" s="293">
        <f t="shared" si="151"/>
        <v>39723.299999999996</v>
      </c>
      <c r="N1183" s="359">
        <f t="shared" si="152"/>
        <v>0</v>
      </c>
      <c r="O1183" s="331"/>
      <c r="P1183" s="61"/>
      <c r="Q1183" s="294"/>
      <c r="R1183" s="292"/>
      <c r="S1183" s="303"/>
    </row>
    <row r="1184" spans="1:19" s="36" customFormat="1" ht="14.4">
      <c r="A1184" s="36">
        <f t="shared" si="149"/>
        <v>1169</v>
      </c>
      <c r="B1184" s="526"/>
      <c r="C1184" s="36" t="str">
        <f>VLOOKUP('Employee Salary Payroll Tax '!B1186,'Employee Salary Payroll Tax '!$D$1:$E$7,2,FALSE)</f>
        <v>NonUnion</v>
      </c>
      <c r="D1184" s="61">
        <f t="shared" si="145"/>
        <v>2.98E-2</v>
      </c>
      <c r="E1184" s="351">
        <f>'Employee Salary Payroll Tax '!N1186</f>
        <v>16112.91</v>
      </c>
      <c r="F1184" s="351">
        <f t="shared" si="146"/>
        <v>16593.074718</v>
      </c>
      <c r="G1184" s="352"/>
      <c r="H1184" s="351">
        <f t="shared" si="147"/>
        <v>0</v>
      </c>
      <c r="I1184" s="351">
        <f t="shared" si="150"/>
        <v>480.16471799999999</v>
      </c>
      <c r="J1184" s="351">
        <f t="shared" si="148"/>
        <v>0</v>
      </c>
      <c r="K1184" s="293">
        <f>SUM('Employee Salary Payroll Tax '!I1186:K1186)</f>
        <v>1054.77</v>
      </c>
      <c r="L1184" s="293">
        <f>'Employee Salary Payroll Tax '!H1186</f>
        <v>0</v>
      </c>
      <c r="M1184" s="293">
        <f t="shared" si="151"/>
        <v>15058.14</v>
      </c>
      <c r="N1184" s="359">
        <f t="shared" si="152"/>
        <v>0</v>
      </c>
      <c r="O1184" s="331"/>
      <c r="P1184" s="61"/>
      <c r="Q1184" s="294"/>
      <c r="R1184" s="292"/>
      <c r="S1184" s="303"/>
    </row>
    <row r="1185" spans="1:19" s="36" customFormat="1" ht="14.4">
      <c r="A1185" s="36">
        <f t="shared" si="149"/>
        <v>1170</v>
      </c>
      <c r="B1185" s="526"/>
      <c r="C1185" s="36" t="str">
        <f>VLOOKUP('Employee Salary Payroll Tax '!B1187,'Employee Salary Payroll Tax '!$D$1:$E$7,2,FALSE)</f>
        <v>Not Assigned</v>
      </c>
      <c r="D1185" s="61">
        <f t="shared" si="145"/>
        <v>0</v>
      </c>
      <c r="E1185" s="351">
        <f>'Employee Salary Payroll Tax '!N1187</f>
        <v>0.52</v>
      </c>
      <c r="F1185" s="351">
        <f t="shared" si="146"/>
        <v>0.52</v>
      </c>
      <c r="G1185" s="352"/>
      <c r="H1185" s="351">
        <f t="shared" si="147"/>
        <v>6999.48</v>
      </c>
      <c r="I1185" s="351">
        <f t="shared" si="150"/>
        <v>0</v>
      </c>
      <c r="J1185" s="351">
        <f t="shared" si="148"/>
        <v>0</v>
      </c>
      <c r="K1185" s="293">
        <f>SUM('Employee Salary Payroll Tax '!I1187:K1187)</f>
        <v>-6.77</v>
      </c>
      <c r="L1185" s="293">
        <f>'Employee Salary Payroll Tax '!H1187</f>
        <v>0</v>
      </c>
      <c r="M1185" s="293">
        <f t="shared" si="151"/>
        <v>7.2899999999999991</v>
      </c>
      <c r="N1185" s="359">
        <f t="shared" si="152"/>
        <v>0</v>
      </c>
      <c r="O1185" s="331"/>
      <c r="P1185" s="61"/>
      <c r="Q1185" s="294"/>
      <c r="R1185" s="292"/>
      <c r="S1185" s="303"/>
    </row>
    <row r="1186" spans="1:19" s="36" customFormat="1" ht="14.4">
      <c r="A1186" s="36">
        <f t="shared" si="149"/>
        <v>1171</v>
      </c>
      <c r="B1186" s="526"/>
      <c r="C1186" s="36" t="str">
        <f>VLOOKUP('Employee Salary Payroll Tax '!B1188,'Employee Salary Payroll Tax '!$D$1:$E$7,2,FALSE)</f>
        <v>IBEW</v>
      </c>
      <c r="D1186" s="61">
        <f t="shared" si="145"/>
        <v>6.875E-3</v>
      </c>
      <c r="E1186" s="351">
        <f>'Employee Salary Payroll Tax '!N1188</f>
        <v>3826.75</v>
      </c>
      <c r="F1186" s="351">
        <f t="shared" si="146"/>
        <v>3853.0589062499998</v>
      </c>
      <c r="G1186" s="352"/>
      <c r="H1186" s="351">
        <f t="shared" si="147"/>
        <v>3173.25</v>
      </c>
      <c r="I1186" s="351">
        <f t="shared" si="150"/>
        <v>26.308906249999836</v>
      </c>
      <c r="J1186" s="351">
        <f t="shared" si="148"/>
        <v>0.15785343749999903</v>
      </c>
      <c r="K1186" s="293">
        <f>SUM('Employee Salary Payroll Tax '!I1188:K1188)</f>
        <v>3405.62</v>
      </c>
      <c r="L1186" s="293">
        <f>'Employee Salary Payroll Tax '!H1188</f>
        <v>0</v>
      </c>
      <c r="M1186" s="293">
        <f t="shared" si="151"/>
        <v>421.13000000000011</v>
      </c>
      <c r="N1186" s="359">
        <f t="shared" si="152"/>
        <v>0.14048182496328865</v>
      </c>
      <c r="O1186" s="331"/>
      <c r="P1186" s="61"/>
      <c r="Q1186" s="294"/>
      <c r="R1186" s="292"/>
      <c r="S1186" s="303"/>
    </row>
    <row r="1187" spans="1:19" s="36" customFormat="1" ht="14.4">
      <c r="A1187" s="36">
        <f t="shared" si="149"/>
        <v>1172</v>
      </c>
      <c r="B1187" s="526"/>
      <c r="C1187" s="36" t="str">
        <f>VLOOKUP('Employee Salary Payroll Tax '!B1189,'Employee Salary Payroll Tax '!$D$1:$E$7,2,FALSE)</f>
        <v>IBEW</v>
      </c>
      <c r="D1187" s="61">
        <f t="shared" si="145"/>
        <v>6.875E-3</v>
      </c>
      <c r="E1187" s="351">
        <f>'Employee Salary Payroll Tax '!N1189</f>
        <v>126941.5</v>
      </c>
      <c r="F1187" s="351">
        <f t="shared" si="146"/>
        <v>127814.2228125</v>
      </c>
      <c r="G1187" s="352"/>
      <c r="H1187" s="351">
        <f t="shared" si="147"/>
        <v>0</v>
      </c>
      <c r="I1187" s="351">
        <f t="shared" si="150"/>
        <v>872.72281249999651</v>
      </c>
      <c r="J1187" s="351">
        <f t="shared" si="148"/>
        <v>0</v>
      </c>
      <c r="K1187" s="293">
        <f>SUM('Employee Salary Payroll Tax '!I1189:K1189)</f>
        <v>126653.39</v>
      </c>
      <c r="L1187" s="293">
        <f>'Employee Salary Payroll Tax '!H1189</f>
        <v>0</v>
      </c>
      <c r="M1187" s="293">
        <f t="shared" si="151"/>
        <v>288.11000000000058</v>
      </c>
      <c r="N1187" s="359">
        <f t="shared" si="152"/>
        <v>0</v>
      </c>
      <c r="O1187" s="331"/>
      <c r="P1187" s="61"/>
      <c r="Q1187" s="294"/>
      <c r="R1187" s="292"/>
      <c r="S1187" s="303"/>
    </row>
    <row r="1188" spans="1:19" s="36" customFormat="1" ht="14.4">
      <c r="A1188" s="36">
        <f t="shared" si="149"/>
        <v>1173</v>
      </c>
      <c r="B1188" s="526"/>
      <c r="C1188" s="36" t="str">
        <f>VLOOKUP('Employee Salary Payroll Tax '!B1190,'Employee Salary Payroll Tax '!$D$1:$E$7,2,FALSE)</f>
        <v>NonUnion</v>
      </c>
      <c r="D1188" s="61">
        <f t="shared" si="145"/>
        <v>2.98E-2</v>
      </c>
      <c r="E1188" s="351">
        <f>'Employee Salary Payroll Tax '!N1190</f>
        <v>116276.45</v>
      </c>
      <c r="F1188" s="351">
        <f t="shared" si="146"/>
        <v>119741.48821</v>
      </c>
      <c r="G1188" s="352"/>
      <c r="H1188" s="351">
        <f t="shared" si="147"/>
        <v>0</v>
      </c>
      <c r="I1188" s="351">
        <f t="shared" si="150"/>
        <v>3465.0382099999988</v>
      </c>
      <c r="J1188" s="351">
        <f t="shared" si="148"/>
        <v>0</v>
      </c>
      <c r="K1188" s="293">
        <f>SUM('Employee Salary Payroll Tax '!I1190:K1190)</f>
        <v>15284.49</v>
      </c>
      <c r="L1188" s="293">
        <f>'Employee Salary Payroll Tax '!H1190</f>
        <v>0</v>
      </c>
      <c r="M1188" s="293">
        <f t="shared" si="151"/>
        <v>100991.95999999999</v>
      </c>
      <c r="N1188" s="359">
        <f t="shared" si="152"/>
        <v>0</v>
      </c>
      <c r="O1188" s="331"/>
      <c r="P1188" s="61"/>
      <c r="Q1188" s="294"/>
      <c r="R1188" s="292"/>
      <c r="S1188" s="303"/>
    </row>
    <row r="1189" spans="1:19" s="36" customFormat="1" ht="14.4">
      <c r="A1189" s="36">
        <f t="shared" si="149"/>
        <v>1174</v>
      </c>
      <c r="B1189" s="526"/>
      <c r="C1189" s="36" t="str">
        <f>VLOOKUP('Employee Salary Payroll Tax '!B1191,'Employee Salary Payroll Tax '!$D$1:$E$7,2,FALSE)</f>
        <v>NonUnion</v>
      </c>
      <c r="D1189" s="61">
        <f t="shared" si="145"/>
        <v>2.98E-2</v>
      </c>
      <c r="E1189" s="351">
        <f>'Employee Salary Payroll Tax '!N1191</f>
        <v>66522.179999999993</v>
      </c>
      <c r="F1189" s="351">
        <f t="shared" si="146"/>
        <v>68504.540964</v>
      </c>
      <c r="G1189" s="352"/>
      <c r="H1189" s="351">
        <f t="shared" si="147"/>
        <v>0</v>
      </c>
      <c r="I1189" s="351">
        <f t="shared" si="150"/>
        <v>1982.3609640000068</v>
      </c>
      <c r="J1189" s="351">
        <f t="shared" si="148"/>
        <v>0</v>
      </c>
      <c r="K1189" s="293">
        <f>SUM('Employee Salary Payroll Tax '!I1191:K1191)</f>
        <v>5264.6</v>
      </c>
      <c r="L1189" s="293">
        <f>'Employee Salary Payroll Tax '!H1191</f>
        <v>0</v>
      </c>
      <c r="M1189" s="293">
        <f t="shared" si="151"/>
        <v>61257.579999999994</v>
      </c>
      <c r="N1189" s="359">
        <f t="shared" si="152"/>
        <v>0</v>
      </c>
      <c r="O1189" s="331"/>
      <c r="P1189" s="61"/>
      <c r="Q1189" s="294"/>
      <c r="R1189" s="292"/>
      <c r="S1189" s="303"/>
    </row>
    <row r="1190" spans="1:19" s="36" customFormat="1" ht="14.4">
      <c r="A1190" s="36">
        <f t="shared" si="149"/>
        <v>1175</v>
      </c>
      <c r="B1190" s="526"/>
      <c r="C1190" s="36" t="str">
        <f>VLOOKUP('Employee Salary Payroll Tax '!B1192,'Employee Salary Payroll Tax '!$D$1:$E$7,2,FALSE)</f>
        <v>NonUnion</v>
      </c>
      <c r="D1190" s="61">
        <f t="shared" si="145"/>
        <v>2.98E-2</v>
      </c>
      <c r="E1190" s="351">
        <f>'Employee Salary Payroll Tax '!N1192</f>
        <v>62355.66</v>
      </c>
      <c r="F1190" s="351">
        <f t="shared" si="146"/>
        <v>64213.858668000008</v>
      </c>
      <c r="G1190" s="352"/>
      <c r="H1190" s="351">
        <f t="shared" si="147"/>
        <v>0</v>
      </c>
      <c r="I1190" s="351">
        <f t="shared" si="150"/>
        <v>1858.1986680000045</v>
      </c>
      <c r="J1190" s="351">
        <f t="shared" si="148"/>
        <v>0</v>
      </c>
      <c r="K1190" s="293">
        <f>SUM('Employee Salary Payroll Tax '!I1192:K1192)</f>
        <v>-30807.86</v>
      </c>
      <c r="L1190" s="293">
        <f>'Employee Salary Payroll Tax '!H1192</f>
        <v>0</v>
      </c>
      <c r="M1190" s="293">
        <f t="shared" si="151"/>
        <v>93163.520000000004</v>
      </c>
      <c r="N1190" s="359">
        <f t="shared" si="152"/>
        <v>0</v>
      </c>
      <c r="O1190" s="331"/>
      <c r="P1190" s="61"/>
      <c r="Q1190" s="294"/>
      <c r="R1190" s="292"/>
      <c r="S1190" s="303"/>
    </row>
    <row r="1191" spans="1:19" s="36" customFormat="1" ht="14.4">
      <c r="A1191" s="36">
        <f t="shared" si="149"/>
        <v>1176</v>
      </c>
      <c r="B1191" s="526"/>
      <c r="C1191" s="36" t="str">
        <f>VLOOKUP('Employee Salary Payroll Tax '!B1193,'Employee Salary Payroll Tax '!$D$1:$E$7,2,FALSE)</f>
        <v>NonUnion</v>
      </c>
      <c r="D1191" s="61">
        <f t="shared" si="145"/>
        <v>2.98E-2</v>
      </c>
      <c r="E1191" s="351">
        <f>'Employee Salary Payroll Tax '!N1193</f>
        <v>125783</v>
      </c>
      <c r="F1191" s="351">
        <f t="shared" si="146"/>
        <v>129531.3334</v>
      </c>
      <c r="G1191" s="352"/>
      <c r="H1191" s="351">
        <f t="shared" si="147"/>
        <v>0</v>
      </c>
      <c r="I1191" s="351">
        <f t="shared" si="150"/>
        <v>3748.3334000000032</v>
      </c>
      <c r="J1191" s="351">
        <f t="shared" si="148"/>
        <v>0</v>
      </c>
      <c r="K1191" s="293">
        <f>SUM('Employee Salary Payroll Tax '!I1193:K1193)</f>
        <v>53866.2</v>
      </c>
      <c r="L1191" s="293">
        <f>'Employee Salary Payroll Tax '!H1193</f>
        <v>0</v>
      </c>
      <c r="M1191" s="293">
        <f t="shared" si="151"/>
        <v>71916.800000000003</v>
      </c>
      <c r="N1191" s="359">
        <f t="shared" si="152"/>
        <v>0</v>
      </c>
      <c r="O1191" s="331"/>
      <c r="P1191" s="61"/>
      <c r="Q1191" s="294"/>
      <c r="R1191" s="292"/>
      <c r="S1191" s="303"/>
    </row>
    <row r="1192" spans="1:19" s="36" customFormat="1" ht="14.4">
      <c r="A1192" s="36">
        <f t="shared" si="149"/>
        <v>1177</v>
      </c>
      <c r="B1192" s="526"/>
      <c r="C1192" s="36" t="str">
        <f>VLOOKUP('Employee Salary Payroll Tax '!B1194,'Employee Salary Payroll Tax '!$D$1:$E$7,2,FALSE)</f>
        <v>NonUnion</v>
      </c>
      <c r="D1192" s="61">
        <f t="shared" si="145"/>
        <v>2.98E-2</v>
      </c>
      <c r="E1192" s="351">
        <f>'Employee Salary Payroll Tax '!N1194</f>
        <v>120371.22</v>
      </c>
      <c r="F1192" s="351">
        <f t="shared" si="146"/>
        <v>123958.28235600001</v>
      </c>
      <c r="G1192" s="352"/>
      <c r="H1192" s="351">
        <f t="shared" si="147"/>
        <v>0</v>
      </c>
      <c r="I1192" s="351">
        <f t="shared" si="150"/>
        <v>3587.0623560000095</v>
      </c>
      <c r="J1192" s="351">
        <f t="shared" si="148"/>
        <v>0</v>
      </c>
      <c r="K1192" s="293">
        <f>SUM('Employee Salary Payroll Tax '!I1194:K1194)</f>
        <v>120371.22</v>
      </c>
      <c r="L1192" s="293">
        <f>'Employee Salary Payroll Tax '!H1194</f>
        <v>0</v>
      </c>
      <c r="M1192" s="293">
        <f t="shared" si="151"/>
        <v>0</v>
      </c>
      <c r="N1192" s="359">
        <f t="shared" si="152"/>
        <v>0</v>
      </c>
      <c r="O1192" s="331"/>
      <c r="P1192" s="61"/>
      <c r="Q1192" s="294"/>
      <c r="R1192" s="292"/>
      <c r="S1192" s="303"/>
    </row>
    <row r="1193" spans="1:19" s="36" customFormat="1" ht="14.4">
      <c r="A1193" s="36">
        <f t="shared" si="149"/>
        <v>1178</v>
      </c>
      <c r="B1193" s="526"/>
      <c r="C1193" s="36" t="str">
        <f>VLOOKUP('Employee Salary Payroll Tax '!B1195,'Employee Salary Payroll Tax '!$D$1:$E$7,2,FALSE)</f>
        <v>UA</v>
      </c>
      <c r="D1193" s="61">
        <f t="shared" si="145"/>
        <v>0.03</v>
      </c>
      <c r="E1193" s="351">
        <f>'Employee Salary Payroll Tax '!N1195</f>
        <v>98344.08</v>
      </c>
      <c r="F1193" s="351">
        <f t="shared" si="146"/>
        <v>101294.40240000001</v>
      </c>
      <c r="G1193" s="352"/>
      <c r="H1193" s="351">
        <f t="shared" si="147"/>
        <v>0</v>
      </c>
      <c r="I1193" s="351">
        <f t="shared" si="150"/>
        <v>2950.3224000000046</v>
      </c>
      <c r="J1193" s="351">
        <f t="shared" si="148"/>
        <v>0</v>
      </c>
      <c r="K1193" s="293">
        <f>SUM('Employee Salary Payroll Tax '!I1195:K1195)</f>
        <v>89008.639999999999</v>
      </c>
      <c r="L1193" s="293">
        <f>'Employee Salary Payroll Tax '!H1195</f>
        <v>304.64999999999998</v>
      </c>
      <c r="M1193" s="293">
        <f t="shared" si="151"/>
        <v>9030.7900000000027</v>
      </c>
      <c r="N1193" s="359">
        <f t="shared" si="152"/>
        <v>0</v>
      </c>
      <c r="O1193" s="331"/>
      <c r="P1193" s="61"/>
      <c r="Q1193" s="294"/>
      <c r="R1193" s="292"/>
      <c r="S1193" s="303"/>
    </row>
    <row r="1194" spans="1:19" s="36" customFormat="1" ht="14.4">
      <c r="A1194" s="36">
        <f t="shared" si="149"/>
        <v>1179</v>
      </c>
      <c r="B1194" s="526"/>
      <c r="C1194" s="36" t="str">
        <f>VLOOKUP('Employee Salary Payroll Tax '!B1196,'Employee Salary Payroll Tax '!$D$1:$E$7,2,FALSE)</f>
        <v>NonUnion</v>
      </c>
      <c r="D1194" s="61">
        <f t="shared" si="145"/>
        <v>2.98E-2</v>
      </c>
      <c r="E1194" s="351">
        <f>'Employee Salary Payroll Tax '!N1196</f>
        <v>90346.66</v>
      </c>
      <c r="F1194" s="351">
        <f t="shared" si="146"/>
        <v>93038.990468000004</v>
      </c>
      <c r="G1194" s="352"/>
      <c r="H1194" s="351">
        <f t="shared" si="147"/>
        <v>0</v>
      </c>
      <c r="I1194" s="351">
        <f t="shared" si="150"/>
        <v>2692.3304680000001</v>
      </c>
      <c r="J1194" s="351">
        <f t="shared" si="148"/>
        <v>0</v>
      </c>
      <c r="K1194" s="293">
        <f>SUM('Employee Salary Payroll Tax '!I1196:K1196)</f>
        <v>90531.74</v>
      </c>
      <c r="L1194" s="293">
        <f>'Employee Salary Payroll Tax '!H1196</f>
        <v>-501.94</v>
      </c>
      <c r="M1194" s="293">
        <f t="shared" si="151"/>
        <v>316.85999999999825</v>
      </c>
      <c r="N1194" s="359">
        <f t="shared" si="152"/>
        <v>0</v>
      </c>
      <c r="O1194" s="331"/>
      <c r="P1194" s="61"/>
      <c r="Q1194" s="294"/>
      <c r="R1194" s="292"/>
      <c r="S1194" s="303"/>
    </row>
    <row r="1195" spans="1:19" s="36" customFormat="1" ht="14.4">
      <c r="A1195" s="36">
        <f t="shared" si="149"/>
        <v>1180</v>
      </c>
      <c r="B1195" s="526"/>
      <c r="C1195" s="36" t="str">
        <f>VLOOKUP('Employee Salary Payroll Tax '!B1197,'Employee Salary Payroll Tax '!$D$1:$E$7,2,FALSE)</f>
        <v>Not Assigned</v>
      </c>
      <c r="D1195" s="61">
        <f t="shared" si="145"/>
        <v>0</v>
      </c>
      <c r="E1195" s="351">
        <f>'Employee Salary Payroll Tax '!N1197</f>
        <v>0</v>
      </c>
      <c r="F1195" s="351">
        <f t="shared" si="146"/>
        <v>0</v>
      </c>
      <c r="G1195" s="352"/>
      <c r="H1195" s="351">
        <f t="shared" si="147"/>
        <v>7000</v>
      </c>
      <c r="I1195" s="351">
        <f t="shared" si="150"/>
        <v>0</v>
      </c>
      <c r="J1195" s="351">
        <f t="shared" si="148"/>
        <v>0</v>
      </c>
      <c r="K1195" s="293">
        <f>SUM('Employee Salary Payroll Tax '!I1197:K1197)</f>
        <v>0</v>
      </c>
      <c r="L1195" s="293">
        <f>'Employee Salary Payroll Tax '!H1197</f>
        <v>0</v>
      </c>
      <c r="M1195" s="293">
        <f t="shared" si="151"/>
        <v>0</v>
      </c>
      <c r="N1195" s="359">
        <f t="shared" si="152"/>
        <v>0</v>
      </c>
      <c r="O1195" s="331"/>
      <c r="P1195" s="61"/>
      <c r="Q1195" s="294"/>
      <c r="R1195" s="292"/>
      <c r="S1195" s="303"/>
    </row>
    <row r="1196" spans="1:19" s="36" customFormat="1" ht="14.4">
      <c r="A1196" s="36">
        <f t="shared" si="149"/>
        <v>1181</v>
      </c>
      <c r="B1196" s="526"/>
      <c r="C1196" s="36" t="str">
        <f>VLOOKUP('Employee Salary Payroll Tax '!B1198,'Employee Salary Payroll Tax '!$D$1:$E$7,2,FALSE)</f>
        <v>IBEW</v>
      </c>
      <c r="D1196" s="61">
        <f t="shared" si="145"/>
        <v>6.875E-3</v>
      </c>
      <c r="E1196" s="351">
        <f>'Employee Salary Payroll Tax '!N1198</f>
        <v>131452.74</v>
      </c>
      <c r="F1196" s="351">
        <f t="shared" si="146"/>
        <v>132356.47758749998</v>
      </c>
      <c r="G1196" s="352"/>
      <c r="H1196" s="351">
        <f t="shared" si="147"/>
        <v>0</v>
      </c>
      <c r="I1196" s="351">
        <f t="shared" si="150"/>
        <v>903.73758749998524</v>
      </c>
      <c r="J1196" s="351">
        <f t="shared" si="148"/>
        <v>0</v>
      </c>
      <c r="K1196" s="293">
        <f>SUM('Employee Salary Payroll Tax '!I1198:K1198)</f>
        <v>128316.66</v>
      </c>
      <c r="L1196" s="293">
        <f>'Employee Salary Payroll Tax '!H1198</f>
        <v>0</v>
      </c>
      <c r="M1196" s="293">
        <f t="shared" si="151"/>
        <v>3136.0799999999872</v>
      </c>
      <c r="N1196" s="359">
        <f t="shared" si="152"/>
        <v>0</v>
      </c>
      <c r="O1196" s="331"/>
      <c r="P1196" s="61"/>
      <c r="Q1196" s="294"/>
      <c r="R1196" s="292"/>
      <c r="S1196" s="303"/>
    </row>
    <row r="1197" spans="1:19" s="36" customFormat="1" ht="14.4">
      <c r="A1197" s="36">
        <f t="shared" si="149"/>
        <v>1182</v>
      </c>
      <c r="B1197" s="526"/>
      <c r="C1197" s="36" t="str">
        <f>VLOOKUP('Employee Salary Payroll Tax '!B1199,'Employee Salary Payroll Tax '!$D$1:$E$7,2,FALSE)</f>
        <v>NonUnion</v>
      </c>
      <c r="D1197" s="61">
        <f t="shared" si="145"/>
        <v>2.98E-2</v>
      </c>
      <c r="E1197" s="351">
        <f>'Employee Salary Payroll Tax '!N1199</f>
        <v>46372.26</v>
      </c>
      <c r="F1197" s="351">
        <f t="shared" si="146"/>
        <v>47754.153348000007</v>
      </c>
      <c r="G1197" s="352"/>
      <c r="H1197" s="351">
        <f t="shared" si="147"/>
        <v>0</v>
      </c>
      <c r="I1197" s="351">
        <f t="shared" si="150"/>
        <v>1381.8933480000051</v>
      </c>
      <c r="J1197" s="351">
        <f t="shared" si="148"/>
        <v>0</v>
      </c>
      <c r="K1197" s="293">
        <f>SUM('Employee Salary Payroll Tax '!I1199:K1199)</f>
        <v>367.07</v>
      </c>
      <c r="L1197" s="293">
        <f>'Employee Salary Payroll Tax '!H1199</f>
        <v>54.45</v>
      </c>
      <c r="M1197" s="293">
        <f t="shared" si="151"/>
        <v>45950.740000000005</v>
      </c>
      <c r="N1197" s="359">
        <f t="shared" si="152"/>
        <v>0</v>
      </c>
      <c r="O1197" s="331"/>
      <c r="P1197" s="61"/>
      <c r="Q1197" s="294"/>
      <c r="R1197" s="292"/>
      <c r="S1197" s="303"/>
    </row>
    <row r="1198" spans="1:19" s="36" customFormat="1" ht="14.4">
      <c r="A1198" s="36">
        <f t="shared" si="149"/>
        <v>1183</v>
      </c>
      <c r="B1198" s="526"/>
      <c r="C1198" s="36" t="str">
        <f>VLOOKUP('Employee Salary Payroll Tax '!B1200,'Employee Salary Payroll Tax '!$D$1:$E$7,2,FALSE)</f>
        <v>NonUnion</v>
      </c>
      <c r="D1198" s="61">
        <f t="shared" si="145"/>
        <v>2.98E-2</v>
      </c>
      <c r="E1198" s="351">
        <f>'Employee Salary Payroll Tax '!N1200</f>
        <v>72926.02</v>
      </c>
      <c r="F1198" s="351">
        <f t="shared" si="146"/>
        <v>75099.215396000014</v>
      </c>
      <c r="G1198" s="352"/>
      <c r="H1198" s="351">
        <f t="shared" si="147"/>
        <v>0</v>
      </c>
      <c r="I1198" s="351">
        <f t="shared" si="150"/>
        <v>2173.1953960000101</v>
      </c>
      <c r="J1198" s="351">
        <f t="shared" si="148"/>
        <v>0</v>
      </c>
      <c r="K1198" s="293">
        <f>SUM('Employee Salary Payroll Tax '!I1200:K1200)</f>
        <v>72768.899999999994</v>
      </c>
      <c r="L1198" s="293">
        <f>'Employee Salary Payroll Tax '!H1200</f>
        <v>0</v>
      </c>
      <c r="M1198" s="293">
        <f t="shared" si="151"/>
        <v>157.1200000000099</v>
      </c>
      <c r="N1198" s="359">
        <f t="shared" si="152"/>
        <v>0</v>
      </c>
      <c r="O1198" s="331"/>
      <c r="P1198" s="61"/>
      <c r="Q1198" s="294"/>
      <c r="R1198" s="292"/>
      <c r="S1198" s="303"/>
    </row>
    <row r="1199" spans="1:19" s="36" customFormat="1" ht="14.4">
      <c r="A1199" s="36">
        <f t="shared" si="149"/>
        <v>1184</v>
      </c>
      <c r="B1199" s="526"/>
      <c r="C1199" s="36" t="str">
        <f>VLOOKUP('Employee Salary Payroll Tax '!B1201,'Employee Salary Payroll Tax '!$D$1:$E$7,2,FALSE)</f>
        <v>NonUnion</v>
      </c>
      <c r="D1199" s="61">
        <f t="shared" si="145"/>
        <v>2.98E-2</v>
      </c>
      <c r="E1199" s="351">
        <f>'Employee Salary Payroll Tax '!N1201</f>
        <v>72257.48</v>
      </c>
      <c r="F1199" s="351">
        <f t="shared" si="146"/>
        <v>74410.752903999994</v>
      </c>
      <c r="G1199" s="352"/>
      <c r="H1199" s="351">
        <f t="shared" si="147"/>
        <v>0</v>
      </c>
      <c r="I1199" s="351">
        <f t="shared" si="150"/>
        <v>2153.2729039999977</v>
      </c>
      <c r="J1199" s="351">
        <f t="shared" si="148"/>
        <v>0</v>
      </c>
      <c r="K1199" s="293">
        <f>SUM('Employee Salary Payroll Tax '!I1201:K1201)</f>
        <v>28890.03</v>
      </c>
      <c r="L1199" s="293">
        <f>'Employee Salary Payroll Tax '!H1201</f>
        <v>0</v>
      </c>
      <c r="M1199" s="293">
        <f t="shared" si="151"/>
        <v>43367.45</v>
      </c>
      <c r="N1199" s="359">
        <f t="shared" si="152"/>
        <v>0</v>
      </c>
      <c r="O1199" s="331"/>
      <c r="P1199" s="61"/>
      <c r="Q1199" s="294"/>
      <c r="R1199" s="292"/>
      <c r="S1199" s="303"/>
    </row>
    <row r="1200" spans="1:19" s="36" customFormat="1" ht="14.4">
      <c r="A1200" s="36">
        <f t="shared" si="149"/>
        <v>1185</v>
      </c>
      <c r="B1200" s="526"/>
      <c r="C1200" s="36" t="str">
        <f>VLOOKUP('Employee Salary Payroll Tax '!B1202,'Employee Salary Payroll Tax '!$D$1:$E$7,2,FALSE)</f>
        <v>UA</v>
      </c>
      <c r="D1200" s="61">
        <f t="shared" si="145"/>
        <v>0.03</v>
      </c>
      <c r="E1200" s="351">
        <f>'Employee Salary Payroll Tax '!N1202</f>
        <v>43335.17</v>
      </c>
      <c r="F1200" s="351">
        <f t="shared" si="146"/>
        <v>44635.225099999996</v>
      </c>
      <c r="G1200" s="352"/>
      <c r="H1200" s="351">
        <f t="shared" si="147"/>
        <v>0</v>
      </c>
      <c r="I1200" s="351">
        <f t="shared" si="150"/>
        <v>1300.0550999999978</v>
      </c>
      <c r="J1200" s="351">
        <f t="shared" si="148"/>
        <v>0</v>
      </c>
      <c r="K1200" s="293">
        <f>SUM('Employee Salary Payroll Tax '!I1202:K1202)</f>
        <v>23858.63</v>
      </c>
      <c r="L1200" s="293">
        <f>'Employee Salary Payroll Tax '!H1202</f>
        <v>71.849999999999994</v>
      </c>
      <c r="M1200" s="293">
        <f t="shared" si="151"/>
        <v>19404.689999999999</v>
      </c>
      <c r="N1200" s="359">
        <f t="shared" si="152"/>
        <v>0</v>
      </c>
      <c r="O1200" s="331"/>
      <c r="P1200" s="61"/>
      <c r="Q1200" s="294"/>
      <c r="R1200" s="292"/>
      <c r="S1200" s="303"/>
    </row>
    <row r="1201" spans="1:19" s="36" customFormat="1" ht="14.4">
      <c r="A1201" s="36">
        <f t="shared" si="149"/>
        <v>1186</v>
      </c>
      <c r="B1201" s="526"/>
      <c r="C1201" s="36" t="str">
        <f>VLOOKUP('Employee Salary Payroll Tax '!B1203,'Employee Salary Payroll Tax '!$D$1:$E$7,2,FALSE)</f>
        <v>IBEW</v>
      </c>
      <c r="D1201" s="61">
        <f t="shared" si="145"/>
        <v>6.875E-3</v>
      </c>
      <c r="E1201" s="351">
        <f>'Employee Salary Payroll Tax '!N1203</f>
        <v>189.91</v>
      </c>
      <c r="F1201" s="351">
        <f t="shared" si="146"/>
        <v>191.21563125</v>
      </c>
      <c r="G1201" s="352"/>
      <c r="H1201" s="351">
        <f t="shared" si="147"/>
        <v>6810.09</v>
      </c>
      <c r="I1201" s="351">
        <f t="shared" si="150"/>
        <v>1.3056312500000047</v>
      </c>
      <c r="J1201" s="351">
        <f t="shared" si="148"/>
        <v>7.8337875000000275E-3</v>
      </c>
      <c r="K1201" s="293">
        <f>SUM('Employee Salary Payroll Tax '!I1203:K1203)</f>
        <v>454.43</v>
      </c>
      <c r="L1201" s="293">
        <f>'Employee Salary Payroll Tax '!H1203</f>
        <v>0</v>
      </c>
      <c r="M1201" s="293">
        <f t="shared" si="151"/>
        <v>-264.52</v>
      </c>
      <c r="N1201" s="359">
        <f t="shared" si="152"/>
        <v>1.8745237401294162E-2</v>
      </c>
      <c r="O1201" s="331"/>
      <c r="P1201" s="61"/>
      <c r="Q1201" s="294"/>
      <c r="R1201" s="292"/>
      <c r="S1201" s="303"/>
    </row>
    <row r="1202" spans="1:19" s="36" customFormat="1" ht="14.4">
      <c r="A1202" s="36">
        <f t="shared" si="149"/>
        <v>1187</v>
      </c>
      <c r="B1202" s="526"/>
      <c r="C1202" s="36" t="str">
        <f>VLOOKUP('Employee Salary Payroll Tax '!B1204,'Employee Salary Payroll Tax '!$D$1:$E$7,2,FALSE)</f>
        <v>NonUnion</v>
      </c>
      <c r="D1202" s="61">
        <f t="shared" si="145"/>
        <v>2.98E-2</v>
      </c>
      <c r="E1202" s="351">
        <f>'Employee Salary Payroll Tax '!N1204</f>
        <v>44884.56</v>
      </c>
      <c r="F1202" s="351">
        <f t="shared" si="146"/>
        <v>46222.119888000001</v>
      </c>
      <c r="G1202" s="352"/>
      <c r="H1202" s="351">
        <f t="shared" si="147"/>
        <v>0</v>
      </c>
      <c r="I1202" s="351">
        <f t="shared" si="150"/>
        <v>1337.5598880000034</v>
      </c>
      <c r="J1202" s="351">
        <f t="shared" si="148"/>
        <v>0</v>
      </c>
      <c r="K1202" s="293">
        <f>SUM('Employee Salary Payroll Tax '!I1204:K1204)</f>
        <v>28655</v>
      </c>
      <c r="L1202" s="293">
        <f>'Employee Salary Payroll Tax '!H1204</f>
        <v>0</v>
      </c>
      <c r="M1202" s="293">
        <f t="shared" si="151"/>
        <v>16229.559999999998</v>
      </c>
      <c r="N1202" s="359">
        <f t="shared" si="152"/>
        <v>0</v>
      </c>
      <c r="O1202" s="331"/>
      <c r="P1202" s="61"/>
      <c r="Q1202" s="294"/>
      <c r="R1202" s="292"/>
      <c r="S1202" s="303"/>
    </row>
    <row r="1203" spans="1:19" s="36" customFormat="1" ht="14.4">
      <c r="A1203" s="36">
        <f t="shared" si="149"/>
        <v>1188</v>
      </c>
      <c r="B1203" s="526"/>
      <c r="C1203" s="36" t="str">
        <f>VLOOKUP('Employee Salary Payroll Tax '!B1205,'Employee Salary Payroll Tax '!$D$1:$E$7,2,FALSE)</f>
        <v>NonUnion</v>
      </c>
      <c r="D1203" s="61">
        <f t="shared" si="145"/>
        <v>2.98E-2</v>
      </c>
      <c r="E1203" s="351">
        <f>'Employee Salary Payroll Tax '!N1205</f>
        <v>53692.91</v>
      </c>
      <c r="F1203" s="351">
        <f t="shared" si="146"/>
        <v>55292.958718000009</v>
      </c>
      <c r="G1203" s="352"/>
      <c r="H1203" s="351">
        <f t="shared" si="147"/>
        <v>0</v>
      </c>
      <c r="I1203" s="351">
        <f t="shared" si="150"/>
        <v>1600.0487180000055</v>
      </c>
      <c r="J1203" s="351">
        <f t="shared" si="148"/>
        <v>0</v>
      </c>
      <c r="K1203" s="293">
        <f>SUM('Employee Salary Payroll Tax '!I1205:K1205)</f>
        <v>54653.18</v>
      </c>
      <c r="L1203" s="293">
        <f>'Employee Salary Payroll Tax '!H1205</f>
        <v>0</v>
      </c>
      <c r="M1203" s="293">
        <f t="shared" si="151"/>
        <v>-960.2699999999968</v>
      </c>
      <c r="N1203" s="359">
        <f t="shared" si="152"/>
        <v>0</v>
      </c>
      <c r="O1203" s="331"/>
      <c r="P1203" s="61"/>
      <c r="Q1203" s="294"/>
      <c r="R1203" s="292"/>
      <c r="S1203" s="303"/>
    </row>
    <row r="1204" spans="1:19" s="36" customFormat="1" ht="14.4">
      <c r="A1204" s="36">
        <f t="shared" si="149"/>
        <v>1189</v>
      </c>
      <c r="B1204" s="526"/>
      <c r="C1204" s="36" t="str">
        <f>VLOOKUP('Employee Salary Payroll Tax '!B1206,'Employee Salary Payroll Tax '!$D$1:$E$7,2,FALSE)</f>
        <v>NonUnion</v>
      </c>
      <c r="D1204" s="61">
        <f t="shared" si="145"/>
        <v>2.98E-2</v>
      </c>
      <c r="E1204" s="351">
        <f>'Employee Salary Payroll Tax '!N1206</f>
        <v>6078.27</v>
      </c>
      <c r="F1204" s="351">
        <f t="shared" si="146"/>
        <v>6259.402446000001</v>
      </c>
      <c r="G1204" s="352"/>
      <c r="H1204" s="351">
        <f t="shared" si="147"/>
        <v>921.72999999999956</v>
      </c>
      <c r="I1204" s="351">
        <f t="shared" si="150"/>
        <v>181.13244600000053</v>
      </c>
      <c r="J1204" s="351">
        <f t="shared" si="148"/>
        <v>1.0867946760000031</v>
      </c>
      <c r="K1204" s="293">
        <f>SUM('Employee Salary Payroll Tax '!I1206:K1206)</f>
        <v>3206.27</v>
      </c>
      <c r="L1204" s="293">
        <f>'Employee Salary Payroll Tax '!H1206</f>
        <v>0</v>
      </c>
      <c r="M1204" s="293">
        <f t="shared" si="151"/>
        <v>2872.0000000000005</v>
      </c>
      <c r="N1204" s="359">
        <f t="shared" si="152"/>
        <v>0.57328107590568511</v>
      </c>
      <c r="O1204" s="331"/>
      <c r="P1204" s="61"/>
      <c r="Q1204" s="294"/>
      <c r="R1204" s="292"/>
      <c r="S1204" s="303"/>
    </row>
    <row r="1205" spans="1:19" s="36" customFormat="1" ht="14.4">
      <c r="A1205" s="36">
        <f t="shared" si="149"/>
        <v>1190</v>
      </c>
      <c r="B1205" s="526"/>
      <c r="C1205" s="36" t="str">
        <f>VLOOKUP('Employee Salary Payroll Tax '!B1207,'Employee Salary Payroll Tax '!$D$1:$E$7,2,FALSE)</f>
        <v>NonUnion</v>
      </c>
      <c r="D1205" s="61">
        <f t="shared" si="145"/>
        <v>2.98E-2</v>
      </c>
      <c r="E1205" s="351">
        <f>'Employee Salary Payroll Tax '!N1207</f>
        <v>43728.05</v>
      </c>
      <c r="F1205" s="351">
        <f t="shared" si="146"/>
        <v>45031.145890000007</v>
      </c>
      <c r="G1205" s="352"/>
      <c r="H1205" s="351">
        <f t="shared" si="147"/>
        <v>0</v>
      </c>
      <c r="I1205" s="351">
        <f t="shared" si="150"/>
        <v>1303.0958900000041</v>
      </c>
      <c r="J1205" s="351">
        <f t="shared" si="148"/>
        <v>0</v>
      </c>
      <c r="K1205" s="293">
        <f>SUM('Employee Salary Payroll Tax '!I1207:K1207)</f>
        <v>12726.54</v>
      </c>
      <c r="L1205" s="293">
        <f>'Employee Salary Payroll Tax '!H1207</f>
        <v>0</v>
      </c>
      <c r="M1205" s="293">
        <f t="shared" si="151"/>
        <v>31001.510000000002</v>
      </c>
      <c r="N1205" s="359">
        <f t="shared" si="152"/>
        <v>0</v>
      </c>
      <c r="O1205" s="331"/>
      <c r="P1205" s="61"/>
      <c r="Q1205" s="294"/>
      <c r="R1205" s="292"/>
      <c r="S1205" s="303"/>
    </row>
    <row r="1206" spans="1:19" s="36" customFormat="1" ht="14.4">
      <c r="A1206" s="36">
        <f t="shared" si="149"/>
        <v>1191</v>
      </c>
      <c r="B1206" s="526"/>
      <c r="C1206" s="36" t="str">
        <f>VLOOKUP('Employee Salary Payroll Tax '!B1208,'Employee Salary Payroll Tax '!$D$1:$E$7,2,FALSE)</f>
        <v>IBEW</v>
      </c>
      <c r="D1206" s="61">
        <f t="shared" si="145"/>
        <v>6.875E-3</v>
      </c>
      <c r="E1206" s="351">
        <f>'Employee Salary Payroll Tax '!N1208</f>
        <v>162876.45000000001</v>
      </c>
      <c r="F1206" s="351">
        <f t="shared" si="146"/>
        <v>163996.22559375002</v>
      </c>
      <c r="G1206" s="352"/>
      <c r="H1206" s="351">
        <f t="shared" si="147"/>
        <v>0</v>
      </c>
      <c r="I1206" s="351">
        <f t="shared" si="150"/>
        <v>1119.7755937500042</v>
      </c>
      <c r="J1206" s="351">
        <f t="shared" si="148"/>
        <v>0</v>
      </c>
      <c r="K1206" s="293">
        <f>SUM('Employee Salary Payroll Tax '!I1208:K1208)</f>
        <v>139734.95000000001</v>
      </c>
      <c r="L1206" s="293">
        <f>'Employee Salary Payroll Tax '!H1208</f>
        <v>0</v>
      </c>
      <c r="M1206" s="293">
        <f t="shared" si="151"/>
        <v>23141.5</v>
      </c>
      <c r="N1206" s="359">
        <f t="shared" si="152"/>
        <v>0</v>
      </c>
      <c r="O1206" s="331"/>
      <c r="P1206" s="61"/>
      <c r="Q1206" s="294"/>
      <c r="R1206" s="292"/>
      <c r="S1206" s="303"/>
    </row>
    <row r="1207" spans="1:19" s="36" customFormat="1" ht="14.4">
      <c r="A1207" s="36">
        <f t="shared" si="149"/>
        <v>1192</v>
      </c>
      <c r="B1207" s="526"/>
      <c r="C1207" s="36" t="str">
        <f>VLOOKUP('Employee Salary Payroll Tax '!B1209,'Employee Salary Payroll Tax '!$D$1:$E$7,2,FALSE)</f>
        <v>NonUnion</v>
      </c>
      <c r="D1207" s="61">
        <f t="shared" si="145"/>
        <v>2.98E-2</v>
      </c>
      <c r="E1207" s="351">
        <f>'Employee Salary Payroll Tax '!N1209</f>
        <v>77391.44</v>
      </c>
      <c r="F1207" s="351">
        <f t="shared" si="146"/>
        <v>79697.704912000001</v>
      </c>
      <c r="G1207" s="352"/>
      <c r="H1207" s="351">
        <f t="shared" si="147"/>
        <v>0</v>
      </c>
      <c r="I1207" s="351">
        <f t="shared" si="150"/>
        <v>2306.2649119999987</v>
      </c>
      <c r="J1207" s="351">
        <f t="shared" si="148"/>
        <v>0</v>
      </c>
      <c r="K1207" s="293">
        <f>SUM('Employee Salary Payroll Tax '!I1209:K1209)</f>
        <v>2504.77</v>
      </c>
      <c r="L1207" s="293">
        <f>'Employee Salary Payroll Tax '!H1209</f>
        <v>0</v>
      </c>
      <c r="M1207" s="293">
        <f t="shared" si="151"/>
        <v>74886.67</v>
      </c>
      <c r="N1207" s="359">
        <f t="shared" si="152"/>
        <v>0</v>
      </c>
      <c r="O1207" s="331"/>
      <c r="P1207" s="61"/>
      <c r="Q1207" s="294"/>
      <c r="R1207" s="292"/>
      <c r="S1207" s="303"/>
    </row>
    <row r="1208" spans="1:19" s="36" customFormat="1" ht="14.4">
      <c r="A1208" s="36">
        <f t="shared" si="149"/>
        <v>1193</v>
      </c>
      <c r="B1208" s="526"/>
      <c r="C1208" s="36" t="str">
        <f>VLOOKUP('Employee Salary Payroll Tax '!B1210,'Employee Salary Payroll Tax '!$D$1:$E$7,2,FALSE)</f>
        <v>NonUnion</v>
      </c>
      <c r="D1208" s="61">
        <f t="shared" si="145"/>
        <v>2.98E-2</v>
      </c>
      <c r="E1208" s="351">
        <f>'Employee Salary Payroll Tax '!N1210</f>
        <v>77067.509999999995</v>
      </c>
      <c r="F1208" s="351">
        <f t="shared" si="146"/>
        <v>79364.121797999993</v>
      </c>
      <c r="G1208" s="352"/>
      <c r="H1208" s="351">
        <f t="shared" si="147"/>
        <v>0</v>
      </c>
      <c r="I1208" s="351">
        <f t="shared" si="150"/>
        <v>2296.6117979999981</v>
      </c>
      <c r="J1208" s="351">
        <f t="shared" si="148"/>
        <v>0</v>
      </c>
      <c r="K1208" s="293">
        <f>SUM('Employee Salary Payroll Tax '!I1210:K1210)</f>
        <v>9843.2099999999991</v>
      </c>
      <c r="L1208" s="293">
        <f>'Employee Salary Payroll Tax '!H1210</f>
        <v>0</v>
      </c>
      <c r="M1208" s="293">
        <f t="shared" si="151"/>
        <v>67224.299999999988</v>
      </c>
      <c r="N1208" s="359">
        <f t="shared" si="152"/>
        <v>0</v>
      </c>
      <c r="O1208" s="331"/>
      <c r="P1208" s="61"/>
      <c r="Q1208" s="294"/>
      <c r="R1208" s="292"/>
      <c r="S1208" s="303"/>
    </row>
    <row r="1209" spans="1:19" s="36" customFormat="1" ht="14.4">
      <c r="A1209" s="36">
        <f t="shared" si="149"/>
        <v>1194</v>
      </c>
      <c r="B1209" s="526"/>
      <c r="C1209" s="36" t="str">
        <f>VLOOKUP('Employee Salary Payroll Tax '!B1211,'Employee Salary Payroll Tax '!$D$1:$E$7,2,FALSE)</f>
        <v>IBEW</v>
      </c>
      <c r="D1209" s="61">
        <f t="shared" si="145"/>
        <v>6.875E-3</v>
      </c>
      <c r="E1209" s="351">
        <f>'Employee Salary Payroll Tax '!N1211</f>
        <v>53575.66</v>
      </c>
      <c r="F1209" s="351">
        <f t="shared" si="146"/>
        <v>53943.992662500001</v>
      </c>
      <c r="G1209" s="352"/>
      <c r="H1209" s="351">
        <f t="shared" si="147"/>
        <v>0</v>
      </c>
      <c r="I1209" s="351">
        <f t="shared" si="150"/>
        <v>368.33266249999724</v>
      </c>
      <c r="J1209" s="351">
        <f t="shared" si="148"/>
        <v>0</v>
      </c>
      <c r="K1209" s="293">
        <f>SUM('Employee Salary Payroll Tax '!I1211:K1211)</f>
        <v>53290.23</v>
      </c>
      <c r="L1209" s="293">
        <f>'Employee Salary Payroll Tax '!H1211</f>
        <v>0</v>
      </c>
      <c r="M1209" s="293">
        <f t="shared" si="151"/>
        <v>285.43000000000029</v>
      </c>
      <c r="N1209" s="359">
        <f t="shared" si="152"/>
        <v>0</v>
      </c>
      <c r="O1209" s="331"/>
      <c r="P1209" s="61"/>
      <c r="Q1209" s="294"/>
      <c r="R1209" s="292"/>
      <c r="S1209" s="303"/>
    </row>
    <row r="1210" spans="1:19" s="36" customFormat="1" ht="14.4">
      <c r="A1210" s="36">
        <f t="shared" si="149"/>
        <v>1195</v>
      </c>
      <c r="B1210" s="526"/>
      <c r="C1210" s="36" t="str">
        <f>VLOOKUP('Employee Salary Payroll Tax '!B1212,'Employee Salary Payroll Tax '!$D$1:$E$7,2,FALSE)</f>
        <v>NonUnion</v>
      </c>
      <c r="D1210" s="61">
        <f t="shared" si="145"/>
        <v>2.98E-2</v>
      </c>
      <c r="E1210" s="351">
        <f>'Employee Salary Payroll Tax '!N1212</f>
        <v>95676.72</v>
      </c>
      <c r="F1210" s="351">
        <f t="shared" si="146"/>
        <v>98527.886256000013</v>
      </c>
      <c r="G1210" s="352"/>
      <c r="H1210" s="351">
        <f t="shared" si="147"/>
        <v>0</v>
      </c>
      <c r="I1210" s="351">
        <f t="shared" si="150"/>
        <v>2851.1662560000113</v>
      </c>
      <c r="J1210" s="351">
        <f t="shared" si="148"/>
        <v>0</v>
      </c>
      <c r="K1210" s="293">
        <f>SUM('Employee Salary Payroll Tax '!I1212:K1212)</f>
        <v>1745.79</v>
      </c>
      <c r="L1210" s="293">
        <f>'Employee Salary Payroll Tax '!H1212</f>
        <v>0</v>
      </c>
      <c r="M1210" s="293">
        <f t="shared" si="151"/>
        <v>93930.930000000008</v>
      </c>
      <c r="N1210" s="359">
        <f t="shared" si="152"/>
        <v>0</v>
      </c>
      <c r="O1210" s="331"/>
      <c r="P1210" s="61"/>
      <c r="Q1210" s="294"/>
      <c r="R1210" s="292"/>
      <c r="S1210" s="303"/>
    </row>
    <row r="1211" spans="1:19" s="36" customFormat="1" ht="14.4">
      <c r="A1211" s="36">
        <f t="shared" si="149"/>
        <v>1196</v>
      </c>
      <c r="B1211" s="526"/>
      <c r="C1211" s="36" t="str">
        <f>VLOOKUP('Employee Salary Payroll Tax '!B1213,'Employee Salary Payroll Tax '!$D$1:$E$7,2,FALSE)</f>
        <v>IBEW</v>
      </c>
      <c r="D1211" s="61">
        <f t="shared" si="145"/>
        <v>6.875E-3</v>
      </c>
      <c r="E1211" s="351">
        <f>'Employee Salary Payroll Tax '!N1213</f>
        <v>156227.94</v>
      </c>
      <c r="F1211" s="351">
        <f t="shared" si="146"/>
        <v>157302.00708750001</v>
      </c>
      <c r="G1211" s="352"/>
      <c r="H1211" s="351">
        <f t="shared" si="147"/>
        <v>0</v>
      </c>
      <c r="I1211" s="351">
        <f t="shared" si="150"/>
        <v>1074.0670875000069</v>
      </c>
      <c r="J1211" s="351">
        <f t="shared" si="148"/>
        <v>0</v>
      </c>
      <c r="K1211" s="293">
        <f>SUM('Employee Salary Payroll Tax '!I1213:K1213)</f>
        <v>142790.17000000001</v>
      </c>
      <c r="L1211" s="293">
        <f>'Employee Salary Payroll Tax '!H1213</f>
        <v>0</v>
      </c>
      <c r="M1211" s="293">
        <f t="shared" si="151"/>
        <v>13437.76999999999</v>
      </c>
      <c r="N1211" s="359">
        <f t="shared" si="152"/>
        <v>0</v>
      </c>
      <c r="O1211" s="331"/>
      <c r="P1211" s="61"/>
      <c r="Q1211" s="294"/>
      <c r="R1211" s="292"/>
      <c r="S1211" s="303"/>
    </row>
    <row r="1212" spans="1:19" s="36" customFormat="1" ht="14.4">
      <c r="A1212" s="36">
        <f t="shared" si="149"/>
        <v>1197</v>
      </c>
      <c r="B1212" s="526"/>
      <c r="C1212" s="36" t="str">
        <f>VLOOKUP('Employee Salary Payroll Tax '!B1214,'Employee Salary Payroll Tax '!$D$1:$E$7,2,FALSE)</f>
        <v>NonUnion</v>
      </c>
      <c r="D1212" s="61">
        <f t="shared" si="145"/>
        <v>2.98E-2</v>
      </c>
      <c r="E1212" s="351">
        <f>'Employee Salary Payroll Tax '!N1214</f>
        <v>79615.72</v>
      </c>
      <c r="F1212" s="351">
        <f t="shared" si="146"/>
        <v>81988.268456000005</v>
      </c>
      <c r="G1212" s="352"/>
      <c r="H1212" s="351">
        <f t="shared" si="147"/>
        <v>0</v>
      </c>
      <c r="I1212" s="351">
        <f t="shared" si="150"/>
        <v>2372.5484560000041</v>
      </c>
      <c r="J1212" s="351">
        <f t="shared" si="148"/>
        <v>0</v>
      </c>
      <c r="K1212" s="293">
        <f>SUM('Employee Salary Payroll Tax '!I1214:K1214)</f>
        <v>76072.429999999993</v>
      </c>
      <c r="L1212" s="293">
        <f>'Employee Salary Payroll Tax '!H1214</f>
        <v>0</v>
      </c>
      <c r="M1212" s="293">
        <f t="shared" si="151"/>
        <v>3543.2900000000081</v>
      </c>
      <c r="N1212" s="359">
        <f t="shared" si="152"/>
        <v>0</v>
      </c>
      <c r="O1212" s="331"/>
      <c r="P1212" s="61"/>
      <c r="Q1212" s="294"/>
      <c r="R1212" s="292"/>
      <c r="S1212" s="303"/>
    </row>
    <row r="1213" spans="1:19" s="36" customFormat="1" ht="14.4">
      <c r="A1213" s="36">
        <f t="shared" si="149"/>
        <v>1198</v>
      </c>
      <c r="B1213" s="526"/>
      <c r="C1213" s="36" t="str">
        <f>VLOOKUP('Employee Salary Payroll Tax '!B1215,'Employee Salary Payroll Tax '!$D$1:$E$7,2,FALSE)</f>
        <v>UA</v>
      </c>
      <c r="D1213" s="61">
        <f t="shared" si="145"/>
        <v>0.03</v>
      </c>
      <c r="E1213" s="351">
        <f>'Employee Salary Payroll Tax '!N1215</f>
        <v>68548.84</v>
      </c>
      <c r="F1213" s="351">
        <f t="shared" si="146"/>
        <v>70605.305200000003</v>
      </c>
      <c r="G1213" s="352"/>
      <c r="H1213" s="351">
        <f t="shared" si="147"/>
        <v>0</v>
      </c>
      <c r="I1213" s="351">
        <f t="shared" si="150"/>
        <v>2056.465200000006</v>
      </c>
      <c r="J1213" s="351">
        <f t="shared" si="148"/>
        <v>0</v>
      </c>
      <c r="K1213" s="293">
        <f>SUM('Employee Salary Payroll Tax '!I1215:K1215)</f>
        <v>65034.420000000006</v>
      </c>
      <c r="L1213" s="293">
        <f>'Employee Salary Payroll Tax '!H1215</f>
        <v>0</v>
      </c>
      <c r="M1213" s="293">
        <f t="shared" si="151"/>
        <v>3514.419999999991</v>
      </c>
      <c r="N1213" s="359">
        <f t="shared" si="152"/>
        <v>0</v>
      </c>
      <c r="O1213" s="331"/>
      <c r="P1213" s="61"/>
      <c r="Q1213" s="294"/>
      <c r="R1213" s="292"/>
      <c r="S1213" s="303"/>
    </row>
    <row r="1214" spans="1:19" s="36" customFormat="1" ht="14.4">
      <c r="A1214" s="36">
        <f t="shared" si="149"/>
        <v>1199</v>
      </c>
      <c r="B1214" s="526"/>
      <c r="C1214" s="36" t="str">
        <f>VLOOKUP('Employee Salary Payroll Tax '!B1216,'Employee Salary Payroll Tax '!$D$1:$E$7,2,FALSE)</f>
        <v>IBEW</v>
      </c>
      <c r="D1214" s="61">
        <f t="shared" si="145"/>
        <v>6.875E-3</v>
      </c>
      <c r="E1214" s="351">
        <f>'Employee Salary Payroll Tax '!N1216</f>
        <v>20132.02</v>
      </c>
      <c r="F1214" s="351">
        <f t="shared" si="146"/>
        <v>20270.427637500001</v>
      </c>
      <c r="G1214" s="352"/>
      <c r="H1214" s="351">
        <f t="shared" si="147"/>
        <v>0</v>
      </c>
      <c r="I1214" s="351">
        <f t="shared" si="150"/>
        <v>138.40763750000042</v>
      </c>
      <c r="J1214" s="351">
        <f t="shared" si="148"/>
        <v>0</v>
      </c>
      <c r="K1214" s="293">
        <f>SUM('Employee Salary Payroll Tax '!I1216:K1216)</f>
        <v>20132.02</v>
      </c>
      <c r="L1214" s="293">
        <f>'Employee Salary Payroll Tax '!H1216</f>
        <v>0</v>
      </c>
      <c r="M1214" s="293">
        <f t="shared" si="151"/>
        <v>0</v>
      </c>
      <c r="N1214" s="359">
        <f t="shared" si="152"/>
        <v>0</v>
      </c>
      <c r="O1214" s="331"/>
      <c r="P1214" s="61"/>
      <c r="Q1214" s="294"/>
      <c r="R1214" s="292"/>
      <c r="S1214" s="303"/>
    </row>
    <row r="1215" spans="1:19" s="36" customFormat="1" ht="14.4">
      <c r="A1215" s="36">
        <f t="shared" si="149"/>
        <v>1200</v>
      </c>
      <c r="B1215" s="526"/>
      <c r="C1215" s="36" t="str">
        <f>VLOOKUP('Employee Salary Payroll Tax '!B1217,'Employee Salary Payroll Tax '!$D$1:$E$7,2,FALSE)</f>
        <v>NonUnion</v>
      </c>
      <c r="D1215" s="61">
        <f t="shared" si="145"/>
        <v>2.98E-2</v>
      </c>
      <c r="E1215" s="351">
        <f>'Employee Salary Payroll Tax '!N1217</f>
        <v>19142.64</v>
      </c>
      <c r="F1215" s="351">
        <f t="shared" si="146"/>
        <v>19713.090672000002</v>
      </c>
      <c r="G1215" s="352"/>
      <c r="H1215" s="351">
        <f t="shared" si="147"/>
        <v>0</v>
      </c>
      <c r="I1215" s="351">
        <f t="shared" si="150"/>
        <v>570.45067200000267</v>
      </c>
      <c r="J1215" s="351">
        <f t="shared" si="148"/>
        <v>0</v>
      </c>
      <c r="K1215" s="293">
        <f>SUM('Employee Salary Payroll Tax '!I1217:K1217)</f>
        <v>1874.89</v>
      </c>
      <c r="L1215" s="293">
        <f>'Employee Salary Payroll Tax '!H1217</f>
        <v>0</v>
      </c>
      <c r="M1215" s="293">
        <f t="shared" si="151"/>
        <v>17267.75</v>
      </c>
      <c r="N1215" s="359">
        <f t="shared" si="152"/>
        <v>0</v>
      </c>
      <c r="O1215" s="331"/>
      <c r="P1215" s="61"/>
      <c r="Q1215" s="294"/>
      <c r="R1215" s="292"/>
      <c r="S1215" s="303"/>
    </row>
    <row r="1216" spans="1:19" s="36" customFormat="1" ht="14.4">
      <c r="A1216" s="36">
        <f t="shared" si="149"/>
        <v>1201</v>
      </c>
      <c r="B1216" s="526"/>
      <c r="C1216" s="36" t="str">
        <f>VLOOKUP('Employee Salary Payroll Tax '!B1218,'Employee Salary Payroll Tax '!$D$1:$E$7,2,FALSE)</f>
        <v>IBEW</v>
      </c>
      <c r="D1216" s="61">
        <f t="shared" si="145"/>
        <v>6.875E-3</v>
      </c>
      <c r="E1216" s="351">
        <f>'Employee Salary Payroll Tax '!N1218</f>
        <v>52018.239999999998</v>
      </c>
      <c r="F1216" s="351">
        <f t="shared" si="146"/>
        <v>52375.865399999995</v>
      </c>
      <c r="G1216" s="352"/>
      <c r="H1216" s="351">
        <f t="shared" si="147"/>
        <v>0</v>
      </c>
      <c r="I1216" s="351">
        <f t="shared" si="150"/>
        <v>357.62539999999717</v>
      </c>
      <c r="J1216" s="351">
        <f t="shared" si="148"/>
        <v>0</v>
      </c>
      <c r="K1216" s="293">
        <f>SUM('Employee Salary Payroll Tax '!I1218:K1218)</f>
        <v>1715.78</v>
      </c>
      <c r="L1216" s="293">
        <f>'Employee Salary Payroll Tax '!H1218</f>
        <v>268.68</v>
      </c>
      <c r="M1216" s="293">
        <f t="shared" si="151"/>
        <v>50033.78</v>
      </c>
      <c r="N1216" s="359">
        <f t="shared" si="152"/>
        <v>0</v>
      </c>
      <c r="O1216" s="331"/>
      <c r="P1216" s="61"/>
      <c r="Q1216" s="294"/>
      <c r="R1216" s="292"/>
      <c r="S1216" s="303"/>
    </row>
    <row r="1217" spans="1:19" s="36" customFormat="1" ht="14.4">
      <c r="A1217" s="36">
        <f t="shared" si="149"/>
        <v>1202</v>
      </c>
      <c r="B1217" s="526"/>
      <c r="C1217" s="36" t="str">
        <f>VLOOKUP('Employee Salary Payroll Tax '!B1219,'Employee Salary Payroll Tax '!$D$1:$E$7,2,FALSE)</f>
        <v>NonUnion</v>
      </c>
      <c r="D1217" s="61">
        <f t="shared" si="145"/>
        <v>2.98E-2</v>
      </c>
      <c r="E1217" s="351">
        <f>'Employee Salary Payroll Tax '!N1219</f>
        <v>70786.720000000001</v>
      </c>
      <c r="F1217" s="351">
        <f t="shared" si="146"/>
        <v>72896.164256000004</v>
      </c>
      <c r="G1217" s="352"/>
      <c r="H1217" s="351">
        <f t="shared" si="147"/>
        <v>0</v>
      </c>
      <c r="I1217" s="351">
        <f t="shared" si="150"/>
        <v>2109.4442560000025</v>
      </c>
      <c r="J1217" s="351">
        <f t="shared" si="148"/>
        <v>0</v>
      </c>
      <c r="K1217" s="293">
        <f>SUM('Employee Salary Payroll Tax '!I1219:K1219)</f>
        <v>47505.54</v>
      </c>
      <c r="L1217" s="293">
        <f>'Employee Salary Payroll Tax '!H1219</f>
        <v>0</v>
      </c>
      <c r="M1217" s="293">
        <f t="shared" si="151"/>
        <v>23281.18</v>
      </c>
      <c r="N1217" s="359">
        <f t="shared" si="152"/>
        <v>0</v>
      </c>
      <c r="O1217" s="331"/>
      <c r="P1217" s="61"/>
      <c r="Q1217" s="294"/>
      <c r="R1217" s="292"/>
      <c r="S1217" s="303"/>
    </row>
    <row r="1218" spans="1:19" s="36" customFormat="1" ht="14.4">
      <c r="A1218" s="36">
        <f t="shared" si="149"/>
        <v>1203</v>
      </c>
      <c r="B1218" s="526"/>
      <c r="C1218" s="36" t="str">
        <f>VLOOKUP('Employee Salary Payroll Tax '!B1220,'Employee Salary Payroll Tax '!$D$1:$E$7,2,FALSE)</f>
        <v>NonUnion</v>
      </c>
      <c r="D1218" s="61">
        <f t="shared" si="145"/>
        <v>2.98E-2</v>
      </c>
      <c r="E1218" s="351">
        <f>'Employee Salary Payroll Tax '!N1220</f>
        <v>82386.55</v>
      </c>
      <c r="F1218" s="351">
        <f t="shared" si="146"/>
        <v>84841.669190000001</v>
      </c>
      <c r="G1218" s="352"/>
      <c r="H1218" s="351">
        <f t="shared" si="147"/>
        <v>0</v>
      </c>
      <c r="I1218" s="351">
        <f t="shared" si="150"/>
        <v>2455.1191899999976</v>
      </c>
      <c r="J1218" s="351">
        <f t="shared" si="148"/>
        <v>0</v>
      </c>
      <c r="K1218" s="293">
        <f>SUM('Employee Salary Payroll Tax '!I1220:K1220)</f>
        <v>0</v>
      </c>
      <c r="L1218" s="293">
        <f>'Employee Salary Payroll Tax '!H1220</f>
        <v>0</v>
      </c>
      <c r="M1218" s="293">
        <f t="shared" si="151"/>
        <v>82386.55</v>
      </c>
      <c r="N1218" s="359">
        <f t="shared" si="152"/>
        <v>0</v>
      </c>
      <c r="O1218" s="331"/>
      <c r="P1218" s="61"/>
      <c r="Q1218" s="294"/>
      <c r="R1218" s="292"/>
      <c r="S1218" s="303"/>
    </row>
    <row r="1219" spans="1:19" s="36" customFormat="1" ht="14.4">
      <c r="A1219" s="36">
        <f t="shared" si="149"/>
        <v>1204</v>
      </c>
      <c r="B1219" s="526"/>
      <c r="C1219" s="36" t="str">
        <f>VLOOKUP('Employee Salary Payroll Tax '!B1221,'Employee Salary Payroll Tax '!$D$1:$E$7,2,FALSE)</f>
        <v>NonUnion</v>
      </c>
      <c r="D1219" s="61">
        <f t="shared" si="145"/>
        <v>2.98E-2</v>
      </c>
      <c r="E1219" s="351">
        <f>'Employee Salary Payroll Tax '!N1221</f>
        <v>90207.79</v>
      </c>
      <c r="F1219" s="351">
        <f t="shared" si="146"/>
        <v>92895.982141999993</v>
      </c>
      <c r="G1219" s="352"/>
      <c r="H1219" s="351">
        <f t="shared" si="147"/>
        <v>0</v>
      </c>
      <c r="I1219" s="351">
        <f t="shared" si="150"/>
        <v>2688.1921419999999</v>
      </c>
      <c r="J1219" s="351">
        <f t="shared" si="148"/>
        <v>0</v>
      </c>
      <c r="K1219" s="293">
        <f>SUM('Employee Salary Payroll Tax '!I1221:K1221)</f>
        <v>777.47</v>
      </c>
      <c r="L1219" s="293">
        <f>'Employee Salary Payroll Tax '!H1221</f>
        <v>115.04</v>
      </c>
      <c r="M1219" s="293">
        <f t="shared" si="151"/>
        <v>89315.28</v>
      </c>
      <c r="N1219" s="359">
        <f t="shared" si="152"/>
        <v>0</v>
      </c>
      <c r="O1219" s="331"/>
      <c r="P1219" s="61"/>
      <c r="Q1219" s="294"/>
      <c r="R1219" s="292"/>
      <c r="S1219" s="303"/>
    </row>
    <row r="1220" spans="1:19" s="36" customFormat="1" ht="14.4">
      <c r="A1220" s="36">
        <f t="shared" si="149"/>
        <v>1205</v>
      </c>
      <c r="B1220" s="526"/>
      <c r="C1220" s="36" t="str">
        <f>VLOOKUP('Employee Salary Payroll Tax '!B1222,'Employee Salary Payroll Tax '!$D$1:$E$7,2,FALSE)</f>
        <v>UA</v>
      </c>
      <c r="D1220" s="61">
        <f t="shared" si="145"/>
        <v>0.03</v>
      </c>
      <c r="E1220" s="351">
        <f>'Employee Salary Payroll Tax '!N1222</f>
        <v>70230.710000000006</v>
      </c>
      <c r="F1220" s="351">
        <f t="shared" si="146"/>
        <v>72337.631300000008</v>
      </c>
      <c r="G1220" s="352"/>
      <c r="H1220" s="351">
        <f t="shared" si="147"/>
        <v>0</v>
      </c>
      <c r="I1220" s="351">
        <f t="shared" si="150"/>
        <v>2106.9213000000018</v>
      </c>
      <c r="J1220" s="351">
        <f t="shared" si="148"/>
        <v>0</v>
      </c>
      <c r="K1220" s="293">
        <f>SUM('Employee Salary Payroll Tax '!I1222:K1222)</f>
        <v>62494.21</v>
      </c>
      <c r="L1220" s="293">
        <f>'Employee Salary Payroll Tax '!H1222</f>
        <v>304.66000000000003</v>
      </c>
      <c r="M1220" s="293">
        <f t="shared" si="151"/>
        <v>7431.8400000000074</v>
      </c>
      <c r="N1220" s="359">
        <f t="shared" si="152"/>
        <v>0</v>
      </c>
      <c r="O1220" s="331"/>
      <c r="P1220" s="61"/>
      <c r="Q1220" s="294"/>
      <c r="R1220" s="292"/>
      <c r="S1220" s="303"/>
    </row>
    <row r="1221" spans="1:19" s="36" customFormat="1" ht="14.4">
      <c r="A1221" s="36">
        <f t="shared" si="149"/>
        <v>1206</v>
      </c>
      <c r="B1221" s="526"/>
      <c r="C1221" s="36" t="str">
        <f>VLOOKUP('Employee Salary Payroll Tax '!B1223,'Employee Salary Payroll Tax '!$D$1:$E$7,2,FALSE)</f>
        <v>UA</v>
      </c>
      <c r="D1221" s="61">
        <f t="shared" si="145"/>
        <v>0.03</v>
      </c>
      <c r="E1221" s="351">
        <f>'Employee Salary Payroll Tax '!N1223</f>
        <v>72337.31</v>
      </c>
      <c r="F1221" s="351">
        <f t="shared" si="146"/>
        <v>74507.429300000003</v>
      </c>
      <c r="G1221" s="352"/>
      <c r="H1221" s="351">
        <f t="shared" si="147"/>
        <v>0</v>
      </c>
      <c r="I1221" s="351">
        <f t="shared" si="150"/>
        <v>2170.1193000000058</v>
      </c>
      <c r="J1221" s="351">
        <f t="shared" si="148"/>
        <v>0</v>
      </c>
      <c r="K1221" s="293">
        <f>SUM('Employee Salary Payroll Tax '!I1223:K1223)</f>
        <v>70682.960000000006</v>
      </c>
      <c r="L1221" s="293">
        <f>'Employee Salary Payroll Tax '!H1223</f>
        <v>0</v>
      </c>
      <c r="M1221" s="293">
        <f t="shared" si="151"/>
        <v>1654.3499999999913</v>
      </c>
      <c r="N1221" s="359">
        <f t="shared" si="152"/>
        <v>0</v>
      </c>
      <c r="O1221" s="331"/>
      <c r="P1221" s="61"/>
      <c r="Q1221" s="294"/>
      <c r="R1221" s="292"/>
      <c r="S1221" s="303"/>
    </row>
    <row r="1222" spans="1:19" s="36" customFormat="1" ht="14.4">
      <c r="A1222" s="36">
        <f t="shared" si="149"/>
        <v>1207</v>
      </c>
      <c r="B1222" s="526"/>
      <c r="C1222" s="36" t="str">
        <f>VLOOKUP('Employee Salary Payroll Tax '!B1224,'Employee Salary Payroll Tax '!$D$1:$E$7,2,FALSE)</f>
        <v>NonUnion</v>
      </c>
      <c r="D1222" s="61">
        <f t="shared" si="145"/>
        <v>2.98E-2</v>
      </c>
      <c r="E1222" s="351">
        <f>'Employee Salary Payroll Tax '!N1224</f>
        <v>5358.17</v>
      </c>
      <c r="F1222" s="351">
        <f t="shared" si="146"/>
        <v>5517.8434660000003</v>
      </c>
      <c r="G1222" s="352"/>
      <c r="H1222" s="351">
        <f t="shared" si="147"/>
        <v>1641.83</v>
      </c>
      <c r="I1222" s="351">
        <f t="shared" si="150"/>
        <v>159.67346600000019</v>
      </c>
      <c r="J1222" s="351">
        <f t="shared" si="148"/>
        <v>0.95804079600000114</v>
      </c>
      <c r="K1222" s="293">
        <f>SUM('Employee Salary Payroll Tax '!I1224:K1224)</f>
        <v>5358.17</v>
      </c>
      <c r="L1222" s="293">
        <f>'Employee Salary Payroll Tax '!H1224</f>
        <v>0</v>
      </c>
      <c r="M1222" s="293">
        <f t="shared" si="151"/>
        <v>0</v>
      </c>
      <c r="N1222" s="359">
        <f t="shared" si="152"/>
        <v>0.95804079582120105</v>
      </c>
      <c r="O1222" s="331"/>
      <c r="P1222" s="61"/>
      <c r="Q1222" s="294"/>
      <c r="R1222" s="292"/>
      <c r="S1222" s="303"/>
    </row>
    <row r="1223" spans="1:19" s="36" customFormat="1" ht="14.4">
      <c r="A1223" s="36">
        <f t="shared" si="149"/>
        <v>1208</v>
      </c>
      <c r="B1223" s="526"/>
      <c r="C1223" s="36" t="str">
        <f>VLOOKUP('Employee Salary Payroll Tax '!B1225,'Employee Salary Payroll Tax '!$D$1:$E$7,2,FALSE)</f>
        <v>NonUnion</v>
      </c>
      <c r="D1223" s="61">
        <f t="shared" si="145"/>
        <v>2.98E-2</v>
      </c>
      <c r="E1223" s="351">
        <f>'Employee Salary Payroll Tax '!N1225</f>
        <v>-370.91</v>
      </c>
      <c r="F1223" s="351">
        <f t="shared" si="146"/>
        <v>-381.96311800000007</v>
      </c>
      <c r="G1223" s="352"/>
      <c r="H1223" s="351">
        <f t="shared" si="147"/>
        <v>7370.91</v>
      </c>
      <c r="I1223" s="351">
        <f t="shared" si="150"/>
        <v>-11.05311800000004</v>
      </c>
      <c r="J1223" s="351">
        <f t="shared" si="148"/>
        <v>-6.631870800000024E-2</v>
      </c>
      <c r="K1223" s="293">
        <f>SUM('Employee Salary Payroll Tax '!I1225:K1225)</f>
        <v>-179.76</v>
      </c>
      <c r="L1223" s="293">
        <f>'Employee Salary Payroll Tax '!H1225</f>
        <v>0</v>
      </c>
      <c r="M1223" s="293">
        <f t="shared" si="151"/>
        <v>-191.15000000000003</v>
      </c>
      <c r="N1223" s="359">
        <f t="shared" si="152"/>
        <v>-3.2141088086654793E-2</v>
      </c>
      <c r="O1223" s="331"/>
      <c r="P1223" s="61"/>
      <c r="Q1223" s="294"/>
      <c r="R1223" s="292"/>
      <c r="S1223" s="303"/>
    </row>
    <row r="1224" spans="1:19" s="36" customFormat="1" ht="14.4">
      <c r="A1224" s="36">
        <f t="shared" si="149"/>
        <v>1209</v>
      </c>
      <c r="B1224" s="526"/>
      <c r="C1224" s="36" t="str">
        <f>VLOOKUP('Employee Salary Payroll Tax '!B1226,'Employee Salary Payroll Tax '!$D$1:$E$7,2,FALSE)</f>
        <v>UA</v>
      </c>
      <c r="D1224" s="61">
        <f t="shared" si="145"/>
        <v>0.03</v>
      </c>
      <c r="E1224" s="351">
        <f>'Employee Salary Payroll Tax '!N1226</f>
        <v>80621.039999999994</v>
      </c>
      <c r="F1224" s="351">
        <f t="shared" si="146"/>
        <v>83039.671199999997</v>
      </c>
      <c r="G1224" s="352"/>
      <c r="H1224" s="351">
        <f t="shared" si="147"/>
        <v>0</v>
      </c>
      <c r="I1224" s="351">
        <f t="shared" si="150"/>
        <v>2418.6312000000034</v>
      </c>
      <c r="J1224" s="351">
        <f t="shared" si="148"/>
        <v>0</v>
      </c>
      <c r="K1224" s="293">
        <f>SUM('Employee Salary Payroll Tax '!I1226:K1226)</f>
        <v>67622.75</v>
      </c>
      <c r="L1224" s="293">
        <f>'Employee Salary Payroll Tax '!H1226</f>
        <v>425.65</v>
      </c>
      <c r="M1224" s="293">
        <f t="shared" si="151"/>
        <v>12572.639999999994</v>
      </c>
      <c r="N1224" s="359">
        <f t="shared" si="152"/>
        <v>0</v>
      </c>
      <c r="O1224" s="331"/>
      <c r="P1224" s="61"/>
      <c r="Q1224" s="294"/>
      <c r="R1224" s="292"/>
      <c r="S1224" s="303"/>
    </row>
    <row r="1225" spans="1:19" s="36" customFormat="1" ht="14.4">
      <c r="A1225" s="36">
        <f t="shared" si="149"/>
        <v>1210</v>
      </c>
      <c r="B1225" s="526"/>
      <c r="C1225" s="36" t="str">
        <f>VLOOKUP('Employee Salary Payroll Tax '!B1227,'Employee Salary Payroll Tax '!$D$1:$E$7,2,FALSE)</f>
        <v>UA</v>
      </c>
      <c r="D1225" s="61">
        <f t="shared" si="145"/>
        <v>0.03</v>
      </c>
      <c r="E1225" s="351">
        <f>'Employee Salary Payroll Tax '!N1227</f>
        <v>74301.570000000007</v>
      </c>
      <c r="F1225" s="351">
        <f t="shared" si="146"/>
        <v>76530.617100000003</v>
      </c>
      <c r="G1225" s="352"/>
      <c r="H1225" s="351">
        <f t="shared" si="147"/>
        <v>0</v>
      </c>
      <c r="I1225" s="351">
        <f t="shared" si="150"/>
        <v>2229.0470999999961</v>
      </c>
      <c r="J1225" s="351">
        <f t="shared" si="148"/>
        <v>0</v>
      </c>
      <c r="K1225" s="293">
        <f>SUM('Employee Salary Payroll Tax '!I1227:K1227)</f>
        <v>23077.3</v>
      </c>
      <c r="L1225" s="293">
        <f>'Employee Salary Payroll Tax '!H1227</f>
        <v>0</v>
      </c>
      <c r="M1225" s="293">
        <f t="shared" si="151"/>
        <v>51224.270000000004</v>
      </c>
      <c r="N1225" s="359">
        <f t="shared" si="152"/>
        <v>0</v>
      </c>
      <c r="O1225" s="331"/>
      <c r="P1225" s="61"/>
      <c r="Q1225" s="294"/>
      <c r="R1225" s="292"/>
      <c r="S1225" s="303"/>
    </row>
    <row r="1226" spans="1:19" s="36" customFormat="1" ht="14.4">
      <c r="A1226" s="36">
        <f t="shared" si="149"/>
        <v>1211</v>
      </c>
      <c r="B1226" s="526"/>
      <c r="C1226" s="36" t="str">
        <f>VLOOKUP('Employee Salary Payroll Tax '!B1228,'Employee Salary Payroll Tax '!$D$1:$E$7,2,FALSE)</f>
        <v>UA</v>
      </c>
      <c r="D1226" s="61">
        <f t="shared" si="145"/>
        <v>0.03</v>
      </c>
      <c r="E1226" s="351">
        <f>'Employee Salary Payroll Tax '!N1228</f>
        <v>64430.44</v>
      </c>
      <c r="F1226" s="351">
        <f t="shared" si="146"/>
        <v>66363.353199999998</v>
      </c>
      <c r="G1226" s="352"/>
      <c r="H1226" s="351">
        <f t="shared" si="147"/>
        <v>0</v>
      </c>
      <c r="I1226" s="351">
        <f t="shared" si="150"/>
        <v>1932.9131999999954</v>
      </c>
      <c r="J1226" s="351">
        <f t="shared" si="148"/>
        <v>0</v>
      </c>
      <c r="K1226" s="293">
        <f>SUM('Employee Salary Payroll Tax '!I1228:K1228)</f>
        <v>58221.11</v>
      </c>
      <c r="L1226" s="293">
        <f>'Employee Salary Payroll Tax '!H1228</f>
        <v>2080.92</v>
      </c>
      <c r="M1226" s="293">
        <f t="shared" si="151"/>
        <v>4128.4100000000017</v>
      </c>
      <c r="N1226" s="359">
        <f t="shared" si="152"/>
        <v>0</v>
      </c>
      <c r="O1226" s="331"/>
      <c r="P1226" s="61"/>
      <c r="Q1226" s="294"/>
      <c r="R1226" s="292"/>
      <c r="S1226" s="303"/>
    </row>
    <row r="1227" spans="1:19" s="36" customFormat="1" ht="14.4">
      <c r="A1227" s="36">
        <f t="shared" si="149"/>
        <v>1212</v>
      </c>
      <c r="B1227" s="526"/>
      <c r="C1227" s="36" t="str">
        <f>VLOOKUP('Employee Salary Payroll Tax '!B1229,'Employee Salary Payroll Tax '!$D$1:$E$7,2,FALSE)</f>
        <v>NonUnion</v>
      </c>
      <c r="D1227" s="61">
        <f t="shared" si="145"/>
        <v>2.98E-2</v>
      </c>
      <c r="E1227" s="351">
        <f>'Employee Salary Payroll Tax '!N1229</f>
        <v>21689.72</v>
      </c>
      <c r="F1227" s="351">
        <f t="shared" si="146"/>
        <v>22336.073656</v>
      </c>
      <c r="G1227" s="352"/>
      <c r="H1227" s="351">
        <f t="shared" si="147"/>
        <v>0</v>
      </c>
      <c r="I1227" s="351">
        <f t="shared" si="150"/>
        <v>646.35365599999932</v>
      </c>
      <c r="J1227" s="351">
        <f t="shared" si="148"/>
        <v>0</v>
      </c>
      <c r="K1227" s="293">
        <f>SUM('Employee Salary Payroll Tax '!I1229:K1229)</f>
        <v>2987.45</v>
      </c>
      <c r="L1227" s="293">
        <f>'Employee Salary Payroll Tax '!H1229</f>
        <v>0</v>
      </c>
      <c r="M1227" s="293">
        <f t="shared" si="151"/>
        <v>18702.27</v>
      </c>
      <c r="N1227" s="359">
        <f t="shared" si="152"/>
        <v>0</v>
      </c>
      <c r="O1227" s="331"/>
      <c r="P1227" s="61"/>
      <c r="Q1227" s="294"/>
      <c r="R1227" s="292"/>
      <c r="S1227" s="303"/>
    </row>
    <row r="1228" spans="1:19" s="36" customFormat="1" ht="14.4">
      <c r="A1228" s="36">
        <f t="shared" si="149"/>
        <v>1213</v>
      </c>
      <c r="B1228" s="526"/>
      <c r="C1228" s="36" t="str">
        <f>VLOOKUP('Employee Salary Payroll Tax '!B1230,'Employee Salary Payroll Tax '!$D$1:$E$7,2,FALSE)</f>
        <v>NonUnion</v>
      </c>
      <c r="D1228" s="61">
        <f t="shared" si="145"/>
        <v>2.98E-2</v>
      </c>
      <c r="E1228" s="351">
        <f>'Employee Salary Payroll Tax '!N1230</f>
        <v>81590.81</v>
      </c>
      <c r="F1228" s="351">
        <f t="shared" si="146"/>
        <v>84022.216138000003</v>
      </c>
      <c r="G1228" s="352"/>
      <c r="H1228" s="351">
        <f t="shared" si="147"/>
        <v>0</v>
      </c>
      <c r="I1228" s="351">
        <f t="shared" si="150"/>
        <v>2431.4061380000057</v>
      </c>
      <c r="J1228" s="351">
        <f t="shared" si="148"/>
        <v>0</v>
      </c>
      <c r="K1228" s="293">
        <f>SUM('Employee Salary Payroll Tax '!I1230:K1230)</f>
        <v>78639.849999999991</v>
      </c>
      <c r="L1228" s="293">
        <f>'Employee Salary Payroll Tax '!H1230</f>
        <v>0</v>
      </c>
      <c r="M1228" s="293">
        <f t="shared" si="151"/>
        <v>2950.9600000000064</v>
      </c>
      <c r="N1228" s="359">
        <f t="shared" si="152"/>
        <v>0</v>
      </c>
      <c r="O1228" s="331"/>
      <c r="P1228" s="61"/>
      <c r="Q1228" s="294"/>
      <c r="R1228" s="292"/>
      <c r="S1228" s="303"/>
    </row>
    <row r="1229" spans="1:19" s="36" customFormat="1" ht="14.4">
      <c r="A1229" s="36">
        <f t="shared" si="149"/>
        <v>1214</v>
      </c>
      <c r="B1229" s="526"/>
      <c r="C1229" s="36" t="str">
        <f>VLOOKUP('Employee Salary Payroll Tax '!B1231,'Employee Salary Payroll Tax '!$D$1:$E$7,2,FALSE)</f>
        <v>IBEW</v>
      </c>
      <c r="D1229" s="61">
        <f t="shared" si="145"/>
        <v>6.875E-3</v>
      </c>
      <c r="E1229" s="351">
        <f>'Employee Salary Payroll Tax '!N1231</f>
        <v>94784.39</v>
      </c>
      <c r="F1229" s="351">
        <f t="shared" si="146"/>
        <v>95436.032681249999</v>
      </c>
      <c r="G1229" s="352"/>
      <c r="H1229" s="351">
        <f t="shared" si="147"/>
        <v>0</v>
      </c>
      <c r="I1229" s="351">
        <f t="shared" si="150"/>
        <v>651.64268124999944</v>
      </c>
      <c r="J1229" s="351">
        <f t="shared" si="148"/>
        <v>0</v>
      </c>
      <c r="K1229" s="293">
        <f>SUM('Employee Salary Payroll Tax '!I1231:K1231)</f>
        <v>76941.649999999994</v>
      </c>
      <c r="L1229" s="293">
        <f>'Employee Salary Payroll Tax '!H1231</f>
        <v>516.71</v>
      </c>
      <c r="M1229" s="293">
        <f t="shared" si="151"/>
        <v>17326.030000000006</v>
      </c>
      <c r="N1229" s="359">
        <f t="shared" si="152"/>
        <v>0</v>
      </c>
      <c r="O1229" s="331"/>
      <c r="P1229" s="61"/>
      <c r="Q1229" s="294"/>
      <c r="R1229" s="292"/>
      <c r="S1229" s="303"/>
    </row>
    <row r="1230" spans="1:19" s="36" customFormat="1" ht="14.4">
      <c r="A1230" s="36">
        <f t="shared" si="149"/>
        <v>1215</v>
      </c>
      <c r="B1230" s="526"/>
      <c r="C1230" s="36" t="str">
        <f>VLOOKUP('Employee Salary Payroll Tax '!B1232,'Employee Salary Payroll Tax '!$D$1:$E$7,2,FALSE)</f>
        <v>NonUnion</v>
      </c>
      <c r="D1230" s="61">
        <f t="shared" si="145"/>
        <v>2.98E-2</v>
      </c>
      <c r="E1230" s="351">
        <f>'Employee Salary Payroll Tax '!N1232</f>
        <v>86063.15</v>
      </c>
      <c r="F1230" s="351">
        <f t="shared" si="146"/>
        <v>88627.831869999995</v>
      </c>
      <c r="G1230" s="352"/>
      <c r="H1230" s="351">
        <f t="shared" si="147"/>
        <v>0</v>
      </c>
      <c r="I1230" s="351">
        <f t="shared" si="150"/>
        <v>2564.6818700000003</v>
      </c>
      <c r="J1230" s="351">
        <f t="shared" si="148"/>
        <v>0</v>
      </c>
      <c r="K1230" s="293">
        <f>SUM('Employee Salary Payroll Tax '!I1232:K1232)</f>
        <v>22909.48</v>
      </c>
      <c r="L1230" s="293">
        <f>'Employee Salary Payroll Tax '!H1232</f>
        <v>0</v>
      </c>
      <c r="M1230" s="293">
        <f t="shared" si="151"/>
        <v>63153.67</v>
      </c>
      <c r="N1230" s="359">
        <f t="shared" si="152"/>
        <v>0</v>
      </c>
      <c r="O1230" s="331"/>
      <c r="P1230" s="61"/>
      <c r="Q1230" s="294"/>
      <c r="R1230" s="292"/>
      <c r="S1230" s="303"/>
    </row>
    <row r="1231" spans="1:19" s="36" customFormat="1" ht="14.4">
      <c r="A1231" s="36">
        <f t="shared" si="149"/>
        <v>1216</v>
      </c>
      <c r="B1231" s="526"/>
      <c r="C1231" s="36" t="str">
        <f>VLOOKUP('Employee Salary Payroll Tax '!B1233,'Employee Salary Payroll Tax '!$D$1:$E$7,2,FALSE)</f>
        <v>IBEW</v>
      </c>
      <c r="D1231" s="61">
        <f t="shared" si="145"/>
        <v>6.875E-3</v>
      </c>
      <c r="E1231" s="351">
        <f>'Employee Salary Payroll Tax '!N1233</f>
        <v>62119.01</v>
      </c>
      <c r="F1231" s="351">
        <f t="shared" si="146"/>
        <v>62546.07819375</v>
      </c>
      <c r="G1231" s="352"/>
      <c r="H1231" s="351">
        <f t="shared" si="147"/>
        <v>0</v>
      </c>
      <c r="I1231" s="351">
        <f t="shared" si="150"/>
        <v>427.06819374999759</v>
      </c>
      <c r="J1231" s="351">
        <f t="shared" si="148"/>
        <v>0</v>
      </c>
      <c r="K1231" s="293">
        <f>SUM('Employee Salary Payroll Tax '!I1233:K1233)</f>
        <v>62119.01</v>
      </c>
      <c r="L1231" s="293">
        <f>'Employee Salary Payroll Tax '!H1233</f>
        <v>0</v>
      </c>
      <c r="M1231" s="293">
        <f t="shared" si="151"/>
        <v>0</v>
      </c>
      <c r="N1231" s="359">
        <f t="shared" si="152"/>
        <v>0</v>
      </c>
      <c r="O1231" s="331"/>
      <c r="P1231" s="61"/>
      <c r="Q1231" s="294"/>
      <c r="R1231" s="292"/>
      <c r="S1231" s="303"/>
    </row>
    <row r="1232" spans="1:19" s="36" customFormat="1" ht="14.4">
      <c r="A1232" s="36">
        <f t="shared" si="149"/>
        <v>1217</v>
      </c>
      <c r="B1232" s="526"/>
      <c r="C1232" s="36" t="str">
        <f>VLOOKUP('Employee Salary Payroll Tax '!B1234,'Employee Salary Payroll Tax '!$D$1:$E$7,2,FALSE)</f>
        <v>NonUnion</v>
      </c>
      <c r="D1232" s="61">
        <f t="shared" ref="D1232:D1295" si="153">VLOOKUP(C1232,C$9:D$12,2)</f>
        <v>2.98E-2</v>
      </c>
      <c r="E1232" s="351">
        <f>'Employee Salary Payroll Tax '!N1234</f>
        <v>70376.31</v>
      </c>
      <c r="F1232" s="351">
        <f t="shared" ref="F1232:F1295" si="154">E1232*(1+D1232)</f>
        <v>72473.524038000003</v>
      </c>
      <c r="G1232" s="352"/>
      <c r="H1232" s="351">
        <f t="shared" ref="H1232:H1295" si="155">IF(E1232&gt;$H$12,0,$H$12-E1232)</f>
        <v>0</v>
      </c>
      <c r="I1232" s="351">
        <f t="shared" si="150"/>
        <v>2097.2140380000055</v>
      </c>
      <c r="J1232" s="351">
        <f t="shared" ref="J1232:J1295" si="156">IF(H1232&gt;I1232,I1232*$J$12,H1232*$J$12)</f>
        <v>0</v>
      </c>
      <c r="K1232" s="293">
        <f>SUM('Employee Salary Payroll Tax '!I1234:K1234)</f>
        <v>68972.31</v>
      </c>
      <c r="L1232" s="293">
        <f>'Employee Salary Payroll Tax '!H1234</f>
        <v>0</v>
      </c>
      <c r="M1232" s="293">
        <f t="shared" si="151"/>
        <v>1404</v>
      </c>
      <c r="N1232" s="359">
        <f t="shared" si="152"/>
        <v>0</v>
      </c>
      <c r="O1232" s="331"/>
      <c r="P1232" s="61"/>
      <c r="Q1232" s="294"/>
      <c r="R1232" s="292"/>
      <c r="S1232" s="303"/>
    </row>
    <row r="1233" spans="1:19" s="36" customFormat="1" ht="14.4">
      <c r="A1233" s="36">
        <f t="shared" ref="A1233:A1296" si="157">+A1232+1</f>
        <v>1218</v>
      </c>
      <c r="B1233" s="526"/>
      <c r="C1233" s="36" t="str">
        <f>VLOOKUP('Employee Salary Payroll Tax '!B1235,'Employee Salary Payroll Tax '!$D$1:$E$7,2,FALSE)</f>
        <v>NonUnion</v>
      </c>
      <c r="D1233" s="61">
        <f t="shared" si="153"/>
        <v>2.98E-2</v>
      </c>
      <c r="E1233" s="351">
        <f>'Employee Salary Payroll Tax '!N1235</f>
        <v>14979.81</v>
      </c>
      <c r="F1233" s="351">
        <f t="shared" si="154"/>
        <v>15426.208338</v>
      </c>
      <c r="G1233" s="352"/>
      <c r="H1233" s="351">
        <f t="shared" si="155"/>
        <v>0</v>
      </c>
      <c r="I1233" s="351">
        <f t="shared" ref="I1233:I1296" si="158">F1233-E1233</f>
        <v>446.39833800000088</v>
      </c>
      <c r="J1233" s="351">
        <f t="shared" si="156"/>
        <v>0</v>
      </c>
      <c r="K1233" s="293">
        <f>SUM('Employee Salary Payroll Tax '!I1235:K1235)</f>
        <v>3237.49</v>
      </c>
      <c r="L1233" s="293">
        <f>'Employee Salary Payroll Tax '!H1235</f>
        <v>0</v>
      </c>
      <c r="M1233" s="293">
        <f t="shared" ref="M1233:M1296" si="159">E1233-K1233-L1233</f>
        <v>11742.32</v>
      </c>
      <c r="N1233" s="359">
        <f t="shared" ref="N1233:N1296" si="160">J1233*K1233/(SUM(K1233:M1233)+0.000001)</f>
        <v>0</v>
      </c>
      <c r="O1233" s="331"/>
      <c r="P1233" s="61"/>
      <c r="Q1233" s="294"/>
      <c r="R1233" s="292"/>
      <c r="S1233" s="303"/>
    </row>
    <row r="1234" spans="1:19" s="36" customFormat="1" ht="14.4">
      <c r="A1234" s="36">
        <f t="shared" si="157"/>
        <v>1219</v>
      </c>
      <c r="B1234" s="526"/>
      <c r="C1234" s="36" t="str">
        <f>VLOOKUP('Employee Salary Payroll Tax '!B1236,'Employee Salary Payroll Tax '!$D$1:$E$7,2,FALSE)</f>
        <v>IBEW</v>
      </c>
      <c r="D1234" s="61">
        <f t="shared" si="153"/>
        <v>6.875E-3</v>
      </c>
      <c r="E1234" s="351">
        <f>'Employee Salary Payroll Tax '!N1236</f>
        <v>31257.69</v>
      </c>
      <c r="F1234" s="351">
        <f t="shared" si="154"/>
        <v>31472.586618749996</v>
      </c>
      <c r="G1234" s="352"/>
      <c r="H1234" s="351">
        <f t="shared" si="155"/>
        <v>0</v>
      </c>
      <c r="I1234" s="351">
        <f t="shared" si="158"/>
        <v>214.89661874999729</v>
      </c>
      <c r="J1234" s="351">
        <f t="shared" si="156"/>
        <v>0</v>
      </c>
      <c r="K1234" s="293">
        <f>SUM('Employee Salary Payroll Tax '!I1236:K1236)</f>
        <v>-2285.59</v>
      </c>
      <c r="L1234" s="293">
        <f>'Employee Salary Payroll Tax '!H1236</f>
        <v>0</v>
      </c>
      <c r="M1234" s="293">
        <f t="shared" si="159"/>
        <v>33543.279999999999</v>
      </c>
      <c r="N1234" s="359">
        <f t="shared" si="160"/>
        <v>0</v>
      </c>
      <c r="O1234" s="331"/>
      <c r="P1234" s="61"/>
      <c r="Q1234" s="294"/>
      <c r="R1234" s="292"/>
      <c r="S1234" s="303"/>
    </row>
    <row r="1235" spans="1:19" s="36" customFormat="1" ht="14.4">
      <c r="A1235" s="36">
        <f t="shared" si="157"/>
        <v>1220</v>
      </c>
      <c r="B1235" s="526"/>
      <c r="C1235" s="36" t="str">
        <f>VLOOKUP('Employee Salary Payroll Tax '!B1237,'Employee Salary Payroll Tax '!$D$1:$E$7,2,FALSE)</f>
        <v>NonUnion</v>
      </c>
      <c r="D1235" s="61">
        <f t="shared" si="153"/>
        <v>2.98E-2</v>
      </c>
      <c r="E1235" s="351">
        <f>'Employee Salary Payroll Tax '!N1237</f>
        <v>173217.34</v>
      </c>
      <c r="F1235" s="351">
        <f t="shared" si="154"/>
        <v>178379.216732</v>
      </c>
      <c r="G1235" s="352"/>
      <c r="H1235" s="351">
        <f t="shared" si="155"/>
        <v>0</v>
      </c>
      <c r="I1235" s="351">
        <f t="shared" si="158"/>
        <v>5161.8767320000043</v>
      </c>
      <c r="J1235" s="351">
        <f t="shared" si="156"/>
        <v>0</v>
      </c>
      <c r="K1235" s="293">
        <f>SUM('Employee Salary Payroll Tax '!I1237:K1237)</f>
        <v>57750.54</v>
      </c>
      <c r="L1235" s="293">
        <f>'Employee Salary Payroll Tax '!H1237</f>
        <v>0</v>
      </c>
      <c r="M1235" s="293">
        <f t="shared" si="159"/>
        <v>115466.79999999999</v>
      </c>
      <c r="N1235" s="359">
        <f t="shared" si="160"/>
        <v>0</v>
      </c>
      <c r="O1235" s="331"/>
      <c r="P1235" s="61"/>
      <c r="Q1235" s="294"/>
      <c r="R1235" s="292"/>
      <c r="S1235" s="303"/>
    </row>
    <row r="1236" spans="1:19" s="36" customFormat="1" ht="14.4">
      <c r="A1236" s="36">
        <f t="shared" si="157"/>
        <v>1221</v>
      </c>
      <c r="B1236" s="526"/>
      <c r="C1236" s="36" t="str">
        <f>VLOOKUP('Employee Salary Payroll Tax '!B1238,'Employee Salary Payroll Tax '!$D$1:$E$7,2,FALSE)</f>
        <v>NonUnion</v>
      </c>
      <c r="D1236" s="61">
        <f t="shared" si="153"/>
        <v>2.98E-2</v>
      </c>
      <c r="E1236" s="351">
        <f>'Employee Salary Payroll Tax '!N1238</f>
        <v>26778.54</v>
      </c>
      <c r="F1236" s="351">
        <f t="shared" si="154"/>
        <v>27576.540492000004</v>
      </c>
      <c r="G1236" s="352"/>
      <c r="H1236" s="351">
        <f t="shared" si="155"/>
        <v>0</v>
      </c>
      <c r="I1236" s="351">
        <f t="shared" si="158"/>
        <v>798.00049200000285</v>
      </c>
      <c r="J1236" s="351">
        <f t="shared" si="156"/>
        <v>0</v>
      </c>
      <c r="K1236" s="293">
        <f>SUM('Employee Salary Payroll Tax '!I1238:K1238)</f>
        <v>26778.54</v>
      </c>
      <c r="L1236" s="293">
        <f>'Employee Salary Payroll Tax '!H1238</f>
        <v>0</v>
      </c>
      <c r="M1236" s="293">
        <f t="shared" si="159"/>
        <v>0</v>
      </c>
      <c r="N1236" s="359">
        <f t="shared" si="160"/>
        <v>0</v>
      </c>
      <c r="O1236" s="331"/>
      <c r="P1236" s="61"/>
      <c r="Q1236" s="294"/>
      <c r="R1236" s="292"/>
      <c r="S1236" s="303"/>
    </row>
    <row r="1237" spans="1:19" s="36" customFormat="1" ht="14.4">
      <c r="A1237" s="36">
        <f t="shared" si="157"/>
        <v>1222</v>
      </c>
      <c r="B1237" s="526"/>
      <c r="C1237" s="36" t="str">
        <f>VLOOKUP('Employee Salary Payroll Tax '!B1239,'Employee Salary Payroll Tax '!$D$1:$E$7,2,FALSE)</f>
        <v>IBEW</v>
      </c>
      <c r="D1237" s="61">
        <f t="shared" si="153"/>
        <v>6.875E-3</v>
      </c>
      <c r="E1237" s="351">
        <f>'Employee Salary Payroll Tax '!N1239</f>
        <v>30091.03</v>
      </c>
      <c r="F1237" s="351">
        <f t="shared" si="154"/>
        <v>30297.905831249998</v>
      </c>
      <c r="G1237" s="352"/>
      <c r="H1237" s="351">
        <f t="shared" si="155"/>
        <v>0</v>
      </c>
      <c r="I1237" s="351">
        <f t="shared" si="158"/>
        <v>206.87583124999946</v>
      </c>
      <c r="J1237" s="351">
        <f t="shared" si="156"/>
        <v>0</v>
      </c>
      <c r="K1237" s="293">
        <f>SUM('Employee Salary Payroll Tax '!I1239:K1239)</f>
        <v>861.61</v>
      </c>
      <c r="L1237" s="293">
        <f>'Employee Salary Payroll Tax '!H1239</f>
        <v>0</v>
      </c>
      <c r="M1237" s="293">
        <f t="shared" si="159"/>
        <v>29229.42</v>
      </c>
      <c r="N1237" s="359">
        <f t="shared" si="160"/>
        <v>0</v>
      </c>
      <c r="O1237" s="331"/>
      <c r="P1237" s="61"/>
      <c r="Q1237" s="294"/>
      <c r="R1237" s="292"/>
      <c r="S1237" s="303"/>
    </row>
    <row r="1238" spans="1:19" s="36" customFormat="1" ht="14.4">
      <c r="A1238" s="36">
        <f t="shared" si="157"/>
        <v>1223</v>
      </c>
      <c r="B1238" s="526"/>
      <c r="C1238" s="36" t="str">
        <f>VLOOKUP('Employee Salary Payroll Tax '!B1240,'Employee Salary Payroll Tax '!$D$1:$E$7,2,FALSE)</f>
        <v>NonUnion</v>
      </c>
      <c r="D1238" s="61">
        <f t="shared" si="153"/>
        <v>2.98E-2</v>
      </c>
      <c r="E1238" s="351">
        <f>'Employee Salary Payroll Tax '!N1240</f>
        <v>69368.08</v>
      </c>
      <c r="F1238" s="351">
        <f t="shared" si="154"/>
        <v>71435.24878400001</v>
      </c>
      <c r="G1238" s="352"/>
      <c r="H1238" s="351">
        <f t="shared" si="155"/>
        <v>0</v>
      </c>
      <c r="I1238" s="351">
        <f t="shared" si="158"/>
        <v>2067.1687840000086</v>
      </c>
      <c r="J1238" s="351">
        <f t="shared" si="156"/>
        <v>0</v>
      </c>
      <c r="K1238" s="293">
        <f>SUM('Employee Salary Payroll Tax '!I1240:K1240)</f>
        <v>69368.08</v>
      </c>
      <c r="L1238" s="293">
        <f>'Employee Salary Payroll Tax '!H1240</f>
        <v>0</v>
      </c>
      <c r="M1238" s="293">
        <f t="shared" si="159"/>
        <v>0</v>
      </c>
      <c r="N1238" s="359">
        <f t="shared" si="160"/>
        <v>0</v>
      </c>
      <c r="O1238" s="331"/>
      <c r="P1238" s="61"/>
      <c r="Q1238" s="294"/>
      <c r="R1238" s="292"/>
      <c r="S1238" s="303"/>
    </row>
    <row r="1239" spans="1:19" s="36" customFormat="1" ht="14.4">
      <c r="A1239" s="36">
        <f t="shared" si="157"/>
        <v>1224</v>
      </c>
      <c r="B1239" s="526"/>
      <c r="C1239" s="36" t="str">
        <f>VLOOKUP('Employee Salary Payroll Tax '!B1241,'Employee Salary Payroll Tax '!$D$1:$E$7,2,FALSE)</f>
        <v>NonUnion</v>
      </c>
      <c r="D1239" s="61">
        <f t="shared" si="153"/>
        <v>2.98E-2</v>
      </c>
      <c r="E1239" s="351">
        <f>'Employee Salary Payroll Tax '!N1241</f>
        <v>64731.19</v>
      </c>
      <c r="F1239" s="351">
        <f t="shared" si="154"/>
        <v>66660.179462</v>
      </c>
      <c r="G1239" s="352"/>
      <c r="H1239" s="351">
        <f t="shared" si="155"/>
        <v>0</v>
      </c>
      <c r="I1239" s="351">
        <f t="shared" si="158"/>
        <v>1928.9894619999977</v>
      </c>
      <c r="J1239" s="351">
        <f t="shared" si="156"/>
        <v>0</v>
      </c>
      <c r="K1239" s="293">
        <f>SUM('Employee Salary Payroll Tax '!I1241:K1241)</f>
        <v>16162.240000000002</v>
      </c>
      <c r="L1239" s="293">
        <f>'Employee Salary Payroll Tax '!H1241</f>
        <v>0</v>
      </c>
      <c r="M1239" s="293">
        <f t="shared" si="159"/>
        <v>48568.95</v>
      </c>
      <c r="N1239" s="359">
        <f t="shared" si="160"/>
        <v>0</v>
      </c>
      <c r="O1239" s="331"/>
      <c r="P1239" s="61"/>
      <c r="Q1239" s="294"/>
      <c r="R1239" s="292"/>
      <c r="S1239" s="303"/>
    </row>
    <row r="1240" spans="1:19" s="36" customFormat="1" ht="14.4">
      <c r="A1240" s="36">
        <f t="shared" si="157"/>
        <v>1225</v>
      </c>
      <c r="B1240" s="526"/>
      <c r="C1240" s="36" t="str">
        <f>VLOOKUP('Employee Salary Payroll Tax '!B1242,'Employee Salary Payroll Tax '!$D$1:$E$7,2,FALSE)</f>
        <v>NonUnion</v>
      </c>
      <c r="D1240" s="61">
        <f t="shared" si="153"/>
        <v>2.98E-2</v>
      </c>
      <c r="E1240" s="351">
        <f>'Employee Salary Payroll Tax '!N1242</f>
        <v>12687.99</v>
      </c>
      <c r="F1240" s="351">
        <f t="shared" si="154"/>
        <v>13066.092102000001</v>
      </c>
      <c r="G1240" s="352"/>
      <c r="H1240" s="351">
        <f t="shared" si="155"/>
        <v>0</v>
      </c>
      <c r="I1240" s="351">
        <f t="shared" si="158"/>
        <v>378.10210200000074</v>
      </c>
      <c r="J1240" s="351">
        <f t="shared" si="156"/>
        <v>0</v>
      </c>
      <c r="K1240" s="293">
        <f>SUM('Employee Salary Payroll Tax '!I1242:K1242)</f>
        <v>3658.75</v>
      </c>
      <c r="L1240" s="293">
        <f>'Employee Salary Payroll Tax '!H1242</f>
        <v>8887.4</v>
      </c>
      <c r="M1240" s="293">
        <f t="shared" si="159"/>
        <v>141.84000000000015</v>
      </c>
      <c r="N1240" s="359">
        <f t="shared" si="160"/>
        <v>0</v>
      </c>
      <c r="O1240" s="331"/>
      <c r="P1240" s="61"/>
      <c r="Q1240" s="294"/>
      <c r="R1240" s="292"/>
      <c r="S1240" s="303"/>
    </row>
    <row r="1241" spans="1:19" s="36" customFormat="1" ht="14.4">
      <c r="A1241" s="36">
        <f t="shared" si="157"/>
        <v>1226</v>
      </c>
      <c r="B1241" s="526"/>
      <c r="C1241" s="36" t="str">
        <f>VLOOKUP('Employee Salary Payroll Tax '!B1243,'Employee Salary Payroll Tax '!$D$1:$E$7,2,FALSE)</f>
        <v>IBEW</v>
      </c>
      <c r="D1241" s="61">
        <f t="shared" si="153"/>
        <v>6.875E-3</v>
      </c>
      <c r="E1241" s="351">
        <f>'Employee Salary Payroll Tax '!N1243</f>
        <v>50205</v>
      </c>
      <c r="F1241" s="351">
        <f t="shared" si="154"/>
        <v>50550.159374999996</v>
      </c>
      <c r="G1241" s="352"/>
      <c r="H1241" s="351">
        <f t="shared" si="155"/>
        <v>0</v>
      </c>
      <c r="I1241" s="351">
        <f t="shared" si="158"/>
        <v>345.15937499999563</v>
      </c>
      <c r="J1241" s="351">
        <f t="shared" si="156"/>
        <v>0</v>
      </c>
      <c r="K1241" s="293">
        <f>SUM('Employee Salary Payroll Tax '!I1243:K1243)</f>
        <v>49815.01</v>
      </c>
      <c r="L1241" s="293">
        <f>'Employee Salary Payroll Tax '!H1243</f>
        <v>0</v>
      </c>
      <c r="M1241" s="293">
        <f t="shared" si="159"/>
        <v>389.98999999999796</v>
      </c>
      <c r="N1241" s="359">
        <f t="shared" si="160"/>
        <v>0</v>
      </c>
      <c r="O1241" s="331"/>
      <c r="P1241" s="61"/>
      <c r="Q1241" s="294"/>
      <c r="R1241" s="292"/>
      <c r="S1241" s="303"/>
    </row>
    <row r="1242" spans="1:19" s="36" customFormat="1" ht="14.4">
      <c r="A1242" s="36">
        <f t="shared" si="157"/>
        <v>1227</v>
      </c>
      <c r="B1242" s="526"/>
      <c r="C1242" s="36" t="str">
        <f>VLOOKUP('Employee Salary Payroll Tax '!B1244,'Employee Salary Payroll Tax '!$D$1:$E$7,2,FALSE)</f>
        <v>IBEW</v>
      </c>
      <c r="D1242" s="61">
        <f t="shared" si="153"/>
        <v>6.875E-3</v>
      </c>
      <c r="E1242" s="351">
        <f>'Employee Salary Payroll Tax '!N1244</f>
        <v>48222.14</v>
      </c>
      <c r="F1242" s="351">
        <f t="shared" si="154"/>
        <v>48553.667212499997</v>
      </c>
      <c r="G1242" s="352"/>
      <c r="H1242" s="351">
        <f t="shared" si="155"/>
        <v>0</v>
      </c>
      <c r="I1242" s="351">
        <f t="shared" si="158"/>
        <v>331.5272124999974</v>
      </c>
      <c r="J1242" s="351">
        <f t="shared" si="156"/>
        <v>0</v>
      </c>
      <c r="K1242" s="293">
        <f>SUM('Employee Salary Payroll Tax '!I1244:K1244)</f>
        <v>1746.69</v>
      </c>
      <c r="L1242" s="293">
        <f>'Employee Salary Payroll Tax '!H1244</f>
        <v>0</v>
      </c>
      <c r="M1242" s="293">
        <f t="shared" si="159"/>
        <v>46475.45</v>
      </c>
      <c r="N1242" s="359">
        <f t="shared" si="160"/>
        <v>0</v>
      </c>
      <c r="O1242" s="331"/>
      <c r="P1242" s="61"/>
      <c r="Q1242" s="294"/>
      <c r="R1242" s="292"/>
      <c r="S1242" s="303"/>
    </row>
    <row r="1243" spans="1:19" s="36" customFormat="1" ht="14.4">
      <c r="A1243" s="36">
        <f t="shared" si="157"/>
        <v>1228</v>
      </c>
      <c r="B1243" s="526"/>
      <c r="C1243" s="36" t="str">
        <f>VLOOKUP('Employee Salary Payroll Tax '!B1245,'Employee Salary Payroll Tax '!$D$1:$E$7,2,FALSE)</f>
        <v>NonUnion</v>
      </c>
      <c r="D1243" s="61">
        <f t="shared" si="153"/>
        <v>2.98E-2</v>
      </c>
      <c r="E1243" s="351">
        <f>'Employee Salary Payroll Tax '!N1245</f>
        <v>61638.38</v>
      </c>
      <c r="F1243" s="351">
        <f t="shared" si="154"/>
        <v>63475.203723999999</v>
      </c>
      <c r="G1243" s="352"/>
      <c r="H1243" s="351">
        <f t="shared" si="155"/>
        <v>0</v>
      </c>
      <c r="I1243" s="351">
        <f t="shared" si="158"/>
        <v>1836.8237240000017</v>
      </c>
      <c r="J1243" s="351">
        <f t="shared" si="156"/>
        <v>0</v>
      </c>
      <c r="K1243" s="293">
        <f>SUM('Employee Salary Payroll Tax '!I1245:K1245)</f>
        <v>16642.23</v>
      </c>
      <c r="L1243" s="293">
        <f>'Employee Salary Payroll Tax '!H1245</f>
        <v>0</v>
      </c>
      <c r="M1243" s="293">
        <f t="shared" si="159"/>
        <v>44996.149999999994</v>
      </c>
      <c r="N1243" s="359">
        <f t="shared" si="160"/>
        <v>0</v>
      </c>
      <c r="O1243" s="331"/>
      <c r="P1243" s="61"/>
      <c r="Q1243" s="294"/>
      <c r="R1243" s="292"/>
      <c r="S1243" s="303"/>
    </row>
    <row r="1244" spans="1:19" s="36" customFormat="1" ht="14.4">
      <c r="A1244" s="36">
        <f t="shared" si="157"/>
        <v>1229</v>
      </c>
      <c r="B1244" s="526"/>
      <c r="C1244" s="36" t="str">
        <f>VLOOKUP('Employee Salary Payroll Tax '!B1246,'Employee Salary Payroll Tax '!$D$1:$E$7,2,FALSE)</f>
        <v>IBEW</v>
      </c>
      <c r="D1244" s="61">
        <f t="shared" si="153"/>
        <v>6.875E-3</v>
      </c>
      <c r="E1244" s="351">
        <f>'Employee Salary Payroll Tax '!N1246</f>
        <v>185772.18</v>
      </c>
      <c r="F1244" s="351">
        <f t="shared" si="154"/>
        <v>187049.36373749998</v>
      </c>
      <c r="G1244" s="352"/>
      <c r="H1244" s="351">
        <f t="shared" si="155"/>
        <v>0</v>
      </c>
      <c r="I1244" s="351">
        <f t="shared" si="158"/>
        <v>1277.1837374999886</v>
      </c>
      <c r="J1244" s="351">
        <f t="shared" si="156"/>
        <v>0</v>
      </c>
      <c r="K1244" s="293">
        <f>SUM('Employee Salary Payroll Tax '!I1246:K1246)</f>
        <v>149227.21</v>
      </c>
      <c r="L1244" s="293">
        <f>'Employee Salary Payroll Tax '!H1246</f>
        <v>0</v>
      </c>
      <c r="M1244" s="293">
        <f t="shared" si="159"/>
        <v>36544.97</v>
      </c>
      <c r="N1244" s="359">
        <f t="shared" si="160"/>
        <v>0</v>
      </c>
      <c r="O1244" s="331"/>
      <c r="P1244" s="61"/>
      <c r="Q1244" s="294"/>
      <c r="R1244" s="292"/>
      <c r="S1244" s="303"/>
    </row>
    <row r="1245" spans="1:19" s="36" customFormat="1" ht="14.4">
      <c r="A1245" s="36">
        <f t="shared" si="157"/>
        <v>1230</v>
      </c>
      <c r="B1245" s="526"/>
      <c r="C1245" s="36" t="str">
        <f>VLOOKUP('Employee Salary Payroll Tax '!B1247,'Employee Salary Payroll Tax '!$D$1:$E$7,2,FALSE)</f>
        <v>IBEW</v>
      </c>
      <c r="D1245" s="61">
        <f t="shared" si="153"/>
        <v>6.875E-3</v>
      </c>
      <c r="E1245" s="351">
        <f>'Employee Salary Payroll Tax '!N1247</f>
        <v>110016.74</v>
      </c>
      <c r="F1245" s="351">
        <f t="shared" si="154"/>
        <v>110773.10508750001</v>
      </c>
      <c r="G1245" s="352"/>
      <c r="H1245" s="351">
        <f t="shared" si="155"/>
        <v>0</v>
      </c>
      <c r="I1245" s="351">
        <f t="shared" si="158"/>
        <v>756.36508750000212</v>
      </c>
      <c r="J1245" s="351">
        <f t="shared" si="156"/>
        <v>0</v>
      </c>
      <c r="K1245" s="293">
        <f>SUM('Employee Salary Payroll Tax '!I1247:K1247)</f>
        <v>60836.89</v>
      </c>
      <c r="L1245" s="293">
        <f>'Employee Salary Payroll Tax '!H1247</f>
        <v>0</v>
      </c>
      <c r="M1245" s="293">
        <f t="shared" si="159"/>
        <v>49179.850000000006</v>
      </c>
      <c r="N1245" s="359">
        <f t="shared" si="160"/>
        <v>0</v>
      </c>
      <c r="O1245" s="331"/>
      <c r="P1245" s="61"/>
      <c r="Q1245" s="294"/>
      <c r="R1245" s="292"/>
      <c r="S1245" s="303"/>
    </row>
    <row r="1246" spans="1:19" s="36" customFormat="1" ht="14.4">
      <c r="A1246" s="36">
        <f t="shared" si="157"/>
        <v>1231</v>
      </c>
      <c r="B1246" s="526"/>
      <c r="C1246" s="36" t="str">
        <f>VLOOKUP('Employee Salary Payroll Tax '!B1248,'Employee Salary Payroll Tax '!$D$1:$E$7,2,FALSE)</f>
        <v>NonUnion</v>
      </c>
      <c r="D1246" s="61">
        <f t="shared" si="153"/>
        <v>2.98E-2</v>
      </c>
      <c r="E1246" s="351">
        <f>'Employee Salary Payroll Tax '!N1248</f>
        <v>52420.35</v>
      </c>
      <c r="F1246" s="351">
        <f t="shared" si="154"/>
        <v>53982.476430000002</v>
      </c>
      <c r="G1246" s="352"/>
      <c r="H1246" s="351">
        <f t="shared" si="155"/>
        <v>0</v>
      </c>
      <c r="I1246" s="351">
        <f t="shared" si="158"/>
        <v>1562.1264300000039</v>
      </c>
      <c r="J1246" s="351">
        <f t="shared" si="156"/>
        <v>0</v>
      </c>
      <c r="K1246" s="293">
        <f>SUM('Employee Salary Payroll Tax '!I1248:K1248)</f>
        <v>50325.64</v>
      </c>
      <c r="L1246" s="293">
        <f>'Employee Salary Payroll Tax '!H1248</f>
        <v>0</v>
      </c>
      <c r="M1246" s="293">
        <f t="shared" si="159"/>
        <v>2094.7099999999991</v>
      </c>
      <c r="N1246" s="359">
        <f t="shared" si="160"/>
        <v>0</v>
      </c>
      <c r="O1246" s="331"/>
      <c r="P1246" s="61"/>
      <c r="Q1246" s="294"/>
      <c r="R1246" s="292"/>
      <c r="S1246" s="303"/>
    </row>
    <row r="1247" spans="1:19" s="36" customFormat="1" ht="14.4">
      <c r="A1247" s="36">
        <f t="shared" si="157"/>
        <v>1232</v>
      </c>
      <c r="B1247" s="526"/>
      <c r="C1247" s="36" t="str">
        <f>VLOOKUP('Employee Salary Payroll Tax '!B1249,'Employee Salary Payroll Tax '!$D$1:$E$7,2,FALSE)</f>
        <v>NonUnion</v>
      </c>
      <c r="D1247" s="61">
        <f t="shared" si="153"/>
        <v>2.98E-2</v>
      </c>
      <c r="E1247" s="351">
        <f>'Employee Salary Payroll Tax '!N1249</f>
        <v>16844.38</v>
      </c>
      <c r="F1247" s="351">
        <f t="shared" si="154"/>
        <v>17346.342524000003</v>
      </c>
      <c r="G1247" s="352"/>
      <c r="H1247" s="351">
        <f t="shared" si="155"/>
        <v>0</v>
      </c>
      <c r="I1247" s="351">
        <f t="shared" si="158"/>
        <v>501.9625240000023</v>
      </c>
      <c r="J1247" s="351">
        <f t="shared" si="156"/>
        <v>0</v>
      </c>
      <c r="K1247" s="293">
        <f>SUM('Employee Salary Payroll Tax '!I1249:K1249)</f>
        <v>733.08</v>
      </c>
      <c r="L1247" s="293">
        <f>'Employee Salary Payroll Tax '!H1249</f>
        <v>0</v>
      </c>
      <c r="M1247" s="293">
        <f t="shared" si="159"/>
        <v>16111.300000000001</v>
      </c>
      <c r="N1247" s="359">
        <f t="shared" si="160"/>
        <v>0</v>
      </c>
      <c r="O1247" s="331"/>
      <c r="P1247" s="61"/>
      <c r="Q1247" s="294"/>
      <c r="R1247" s="292"/>
      <c r="S1247" s="303"/>
    </row>
    <row r="1248" spans="1:19" s="36" customFormat="1" ht="14.4">
      <c r="A1248" s="36">
        <f t="shared" si="157"/>
        <v>1233</v>
      </c>
      <c r="B1248" s="526"/>
      <c r="C1248" s="36" t="str">
        <f>VLOOKUP('Employee Salary Payroll Tax '!B1250,'Employee Salary Payroll Tax '!$D$1:$E$7,2,FALSE)</f>
        <v>IBEW</v>
      </c>
      <c r="D1248" s="61">
        <f t="shared" si="153"/>
        <v>6.875E-3</v>
      </c>
      <c r="E1248" s="351">
        <f>'Employee Salary Payroll Tax '!N1250</f>
        <v>39196.410000000003</v>
      </c>
      <c r="F1248" s="351">
        <f t="shared" si="154"/>
        <v>39465.885318749999</v>
      </c>
      <c r="G1248" s="352"/>
      <c r="H1248" s="351">
        <f t="shared" si="155"/>
        <v>0</v>
      </c>
      <c r="I1248" s="351">
        <f t="shared" si="158"/>
        <v>269.47531874999549</v>
      </c>
      <c r="J1248" s="351">
        <f t="shared" si="156"/>
        <v>0</v>
      </c>
      <c r="K1248" s="293">
        <f>SUM('Employee Salary Payroll Tax '!I1250:K1250)</f>
        <v>1093.79</v>
      </c>
      <c r="L1248" s="293">
        <f>'Employee Salary Payroll Tax '!H1250</f>
        <v>0</v>
      </c>
      <c r="M1248" s="293">
        <f t="shared" si="159"/>
        <v>38102.620000000003</v>
      </c>
      <c r="N1248" s="359">
        <f t="shared" si="160"/>
        <v>0</v>
      </c>
      <c r="O1248" s="331"/>
      <c r="P1248" s="61"/>
      <c r="Q1248" s="294"/>
      <c r="R1248" s="292"/>
      <c r="S1248" s="303"/>
    </row>
    <row r="1249" spans="1:19" s="36" customFormat="1" ht="14.4">
      <c r="A1249" s="36">
        <f t="shared" si="157"/>
        <v>1234</v>
      </c>
      <c r="B1249" s="526"/>
      <c r="C1249" s="36" t="str">
        <f>VLOOKUP('Employee Salary Payroll Tax '!B1251,'Employee Salary Payroll Tax '!$D$1:$E$7,2,FALSE)</f>
        <v>NonUnion</v>
      </c>
      <c r="D1249" s="61">
        <f t="shared" si="153"/>
        <v>2.98E-2</v>
      </c>
      <c r="E1249" s="351">
        <f>'Employee Salary Payroll Tax '!N1251</f>
        <v>78533.25</v>
      </c>
      <c r="F1249" s="351">
        <f t="shared" si="154"/>
        <v>80873.540850000005</v>
      </c>
      <c r="G1249" s="352"/>
      <c r="H1249" s="351">
        <f t="shared" si="155"/>
        <v>0</v>
      </c>
      <c r="I1249" s="351">
        <f t="shared" si="158"/>
        <v>2340.2908500000049</v>
      </c>
      <c r="J1249" s="351">
        <f t="shared" si="156"/>
        <v>0</v>
      </c>
      <c r="K1249" s="293">
        <f>SUM('Employee Salary Payroll Tax '!I1251:K1251)</f>
        <v>13363.4</v>
      </c>
      <c r="L1249" s="293">
        <f>'Employee Salary Payroll Tax '!H1251</f>
        <v>1399.93</v>
      </c>
      <c r="M1249" s="293">
        <f t="shared" si="159"/>
        <v>63769.919999999998</v>
      </c>
      <c r="N1249" s="359">
        <f t="shared" si="160"/>
        <v>0</v>
      </c>
      <c r="O1249" s="331"/>
      <c r="P1249" s="61"/>
      <c r="Q1249" s="294"/>
      <c r="R1249" s="292"/>
      <c r="S1249" s="303"/>
    </row>
    <row r="1250" spans="1:19" s="36" customFormat="1" ht="14.4">
      <c r="A1250" s="36">
        <f t="shared" si="157"/>
        <v>1235</v>
      </c>
      <c r="B1250" s="526"/>
      <c r="C1250" s="36" t="str">
        <f>VLOOKUP('Employee Salary Payroll Tax '!B1252,'Employee Salary Payroll Tax '!$D$1:$E$7,2,FALSE)</f>
        <v>NonUnion</v>
      </c>
      <c r="D1250" s="61">
        <f t="shared" si="153"/>
        <v>2.98E-2</v>
      </c>
      <c r="E1250" s="351">
        <f>'Employee Salary Payroll Tax '!N1252</f>
        <v>61152.35</v>
      </c>
      <c r="F1250" s="351">
        <f t="shared" si="154"/>
        <v>62974.690029999998</v>
      </c>
      <c r="G1250" s="352"/>
      <c r="H1250" s="351">
        <f t="shared" si="155"/>
        <v>0</v>
      </c>
      <c r="I1250" s="351">
        <f t="shared" si="158"/>
        <v>1822.3400299999994</v>
      </c>
      <c r="J1250" s="351">
        <f t="shared" si="156"/>
        <v>0</v>
      </c>
      <c r="K1250" s="293">
        <f>SUM('Employee Salary Payroll Tax '!I1252:K1252)</f>
        <v>61152.35</v>
      </c>
      <c r="L1250" s="293">
        <f>'Employee Salary Payroll Tax '!H1252</f>
        <v>0</v>
      </c>
      <c r="M1250" s="293">
        <f t="shared" si="159"/>
        <v>0</v>
      </c>
      <c r="N1250" s="359">
        <f t="shared" si="160"/>
        <v>0</v>
      </c>
      <c r="O1250" s="331"/>
      <c r="P1250" s="61"/>
      <c r="Q1250" s="294"/>
      <c r="R1250" s="292"/>
      <c r="S1250" s="303"/>
    </row>
    <row r="1251" spans="1:19" s="36" customFormat="1" ht="14.4">
      <c r="A1251" s="36">
        <f t="shared" si="157"/>
        <v>1236</v>
      </c>
      <c r="B1251" s="526"/>
      <c r="C1251" s="36" t="str">
        <f>VLOOKUP('Employee Salary Payroll Tax '!B1253,'Employee Salary Payroll Tax '!$D$1:$E$7,2,FALSE)</f>
        <v>NonUnion</v>
      </c>
      <c r="D1251" s="61">
        <f t="shared" si="153"/>
        <v>2.98E-2</v>
      </c>
      <c r="E1251" s="351">
        <f>'Employee Salary Payroll Tax '!N1253</f>
        <v>55971.07</v>
      </c>
      <c r="F1251" s="351">
        <f t="shared" si="154"/>
        <v>57639.007885999999</v>
      </c>
      <c r="G1251" s="352"/>
      <c r="H1251" s="351">
        <f t="shared" si="155"/>
        <v>0</v>
      </c>
      <c r="I1251" s="351">
        <f t="shared" si="158"/>
        <v>1667.9378859999997</v>
      </c>
      <c r="J1251" s="351">
        <f t="shared" si="156"/>
        <v>0</v>
      </c>
      <c r="K1251" s="293">
        <f>SUM('Employee Salary Payroll Tax '!I1253:K1253)</f>
        <v>11121.68</v>
      </c>
      <c r="L1251" s="293">
        <f>'Employee Salary Payroll Tax '!H1253</f>
        <v>0</v>
      </c>
      <c r="M1251" s="293">
        <f t="shared" si="159"/>
        <v>44849.39</v>
      </c>
      <c r="N1251" s="359">
        <f t="shared" si="160"/>
        <v>0</v>
      </c>
      <c r="O1251" s="331"/>
      <c r="P1251" s="61"/>
      <c r="Q1251" s="294"/>
      <c r="R1251" s="292"/>
      <c r="S1251" s="303"/>
    </row>
    <row r="1252" spans="1:19" s="36" customFormat="1" ht="14.4">
      <c r="A1252" s="36">
        <f t="shared" si="157"/>
        <v>1237</v>
      </c>
      <c r="B1252" s="526"/>
      <c r="C1252" s="36" t="str">
        <f>VLOOKUP('Employee Salary Payroll Tax '!B1254,'Employee Salary Payroll Tax '!$D$1:$E$7,2,FALSE)</f>
        <v>NonUnion</v>
      </c>
      <c r="D1252" s="61">
        <f t="shared" si="153"/>
        <v>2.98E-2</v>
      </c>
      <c r="E1252" s="351">
        <f>'Employee Salary Payroll Tax '!N1254</f>
        <v>51506.76</v>
      </c>
      <c r="F1252" s="351">
        <f t="shared" si="154"/>
        <v>53041.661448000006</v>
      </c>
      <c r="G1252" s="352"/>
      <c r="H1252" s="351">
        <f t="shared" si="155"/>
        <v>0</v>
      </c>
      <c r="I1252" s="351">
        <f t="shared" si="158"/>
        <v>1534.9014480000042</v>
      </c>
      <c r="J1252" s="351">
        <f t="shared" si="156"/>
        <v>0</v>
      </c>
      <c r="K1252" s="293">
        <f>SUM('Employee Salary Payroll Tax '!I1254:K1254)</f>
        <v>19363.289999999997</v>
      </c>
      <c r="L1252" s="293">
        <f>'Employee Salary Payroll Tax '!H1254</f>
        <v>16645.47</v>
      </c>
      <c r="M1252" s="293">
        <f t="shared" si="159"/>
        <v>15498.000000000004</v>
      </c>
      <c r="N1252" s="359">
        <f t="shared" si="160"/>
        <v>0</v>
      </c>
      <c r="O1252" s="331"/>
      <c r="P1252" s="61"/>
      <c r="Q1252" s="294"/>
      <c r="R1252" s="292"/>
      <c r="S1252" s="303"/>
    </row>
    <row r="1253" spans="1:19" s="36" customFormat="1" ht="14.4">
      <c r="A1253" s="36">
        <f t="shared" si="157"/>
        <v>1238</v>
      </c>
      <c r="B1253" s="526"/>
      <c r="C1253" s="36" t="str">
        <f>VLOOKUP('Employee Salary Payroll Tax '!B1255,'Employee Salary Payroll Tax '!$D$1:$E$7,2,FALSE)</f>
        <v>IBEW</v>
      </c>
      <c r="D1253" s="61">
        <f t="shared" si="153"/>
        <v>6.875E-3</v>
      </c>
      <c r="E1253" s="351">
        <f>'Employee Salary Payroll Tax '!N1255</f>
        <v>32293.78</v>
      </c>
      <c r="F1253" s="351">
        <f t="shared" si="154"/>
        <v>32515.799737499998</v>
      </c>
      <c r="G1253" s="352"/>
      <c r="H1253" s="351">
        <f t="shared" si="155"/>
        <v>0</v>
      </c>
      <c r="I1253" s="351">
        <f t="shared" si="158"/>
        <v>222.01973749999888</v>
      </c>
      <c r="J1253" s="351">
        <f t="shared" si="156"/>
        <v>0</v>
      </c>
      <c r="K1253" s="293">
        <f>SUM('Employee Salary Payroll Tax '!I1255:K1255)</f>
        <v>1037.74</v>
      </c>
      <c r="L1253" s="293">
        <f>'Employee Salary Payroll Tax '!H1255</f>
        <v>0</v>
      </c>
      <c r="M1253" s="293">
        <f t="shared" si="159"/>
        <v>31256.039999999997</v>
      </c>
      <c r="N1253" s="359">
        <f t="shared" si="160"/>
        <v>0</v>
      </c>
      <c r="O1253" s="331"/>
      <c r="P1253" s="61"/>
      <c r="Q1253" s="294"/>
      <c r="R1253" s="292"/>
      <c r="S1253" s="303"/>
    </row>
    <row r="1254" spans="1:19" s="36" customFormat="1" ht="14.4">
      <c r="A1254" s="36">
        <f t="shared" si="157"/>
        <v>1239</v>
      </c>
      <c r="B1254" s="526"/>
      <c r="C1254" s="36" t="str">
        <f>VLOOKUP('Employee Salary Payroll Tax '!B1256,'Employee Salary Payroll Tax '!$D$1:$E$7,2,FALSE)</f>
        <v>NonUnion</v>
      </c>
      <c r="D1254" s="61">
        <f t="shared" si="153"/>
        <v>2.98E-2</v>
      </c>
      <c r="E1254" s="351">
        <f>'Employee Salary Payroll Tax '!N1256</f>
        <v>63200.91</v>
      </c>
      <c r="F1254" s="351">
        <f t="shared" si="154"/>
        <v>65084.29711800001</v>
      </c>
      <c r="G1254" s="352"/>
      <c r="H1254" s="351">
        <f t="shared" si="155"/>
        <v>0</v>
      </c>
      <c r="I1254" s="351">
        <f t="shared" si="158"/>
        <v>1883.387118000006</v>
      </c>
      <c r="J1254" s="351">
        <f t="shared" si="156"/>
        <v>0</v>
      </c>
      <c r="K1254" s="293">
        <f>SUM('Employee Salary Payroll Tax '!I1256:K1256)</f>
        <v>21541.64</v>
      </c>
      <c r="L1254" s="293">
        <f>'Employee Salary Payroll Tax '!H1256</f>
        <v>0</v>
      </c>
      <c r="M1254" s="293">
        <f t="shared" si="159"/>
        <v>41659.270000000004</v>
      </c>
      <c r="N1254" s="359">
        <f t="shared" si="160"/>
        <v>0</v>
      </c>
      <c r="O1254" s="331"/>
      <c r="P1254" s="61"/>
      <c r="Q1254" s="294"/>
      <c r="R1254" s="292"/>
      <c r="S1254" s="303"/>
    </row>
    <row r="1255" spans="1:19" s="36" customFormat="1" ht="14.4">
      <c r="A1255" s="36">
        <f t="shared" si="157"/>
        <v>1240</v>
      </c>
      <c r="B1255" s="526"/>
      <c r="C1255" s="36" t="str">
        <f>VLOOKUP('Employee Salary Payroll Tax '!B1257,'Employee Salary Payroll Tax '!$D$1:$E$7,2,FALSE)</f>
        <v>NonUnion</v>
      </c>
      <c r="D1255" s="61">
        <f t="shared" si="153"/>
        <v>2.98E-2</v>
      </c>
      <c r="E1255" s="351">
        <f>'Employee Salary Payroll Tax '!N1257</f>
        <v>78050.990000000005</v>
      </c>
      <c r="F1255" s="351">
        <f t="shared" si="154"/>
        <v>80376.90950200001</v>
      </c>
      <c r="G1255" s="352"/>
      <c r="H1255" s="351">
        <f t="shared" si="155"/>
        <v>0</v>
      </c>
      <c r="I1255" s="351">
        <f t="shared" si="158"/>
        <v>2325.9195020000043</v>
      </c>
      <c r="J1255" s="351">
        <f t="shared" si="156"/>
        <v>0</v>
      </c>
      <c r="K1255" s="293">
        <f>SUM('Employee Salary Payroll Tax '!I1257:K1257)</f>
        <v>39898.949999999997</v>
      </c>
      <c r="L1255" s="293">
        <f>'Employee Salary Payroll Tax '!H1257</f>
        <v>0</v>
      </c>
      <c r="M1255" s="293">
        <f t="shared" si="159"/>
        <v>38152.040000000008</v>
      </c>
      <c r="N1255" s="359">
        <f t="shared" si="160"/>
        <v>0</v>
      </c>
      <c r="O1255" s="331"/>
      <c r="P1255" s="61"/>
      <c r="Q1255" s="294"/>
      <c r="R1255" s="292"/>
      <c r="S1255" s="303"/>
    </row>
    <row r="1256" spans="1:19" s="36" customFormat="1" ht="14.4">
      <c r="A1256" s="36">
        <f t="shared" si="157"/>
        <v>1241</v>
      </c>
      <c r="B1256" s="526"/>
      <c r="C1256" s="36" t="str">
        <f>VLOOKUP('Employee Salary Payroll Tax '!B1258,'Employee Salary Payroll Tax '!$D$1:$E$7,2,FALSE)</f>
        <v>NonUnion</v>
      </c>
      <c r="D1256" s="61">
        <f t="shared" si="153"/>
        <v>2.98E-2</v>
      </c>
      <c r="E1256" s="351">
        <f>'Employee Salary Payroll Tax '!N1258</f>
        <v>64282.12</v>
      </c>
      <c r="F1256" s="351">
        <f t="shared" si="154"/>
        <v>66197.727176</v>
      </c>
      <c r="G1256" s="352"/>
      <c r="H1256" s="351">
        <f t="shared" si="155"/>
        <v>0</v>
      </c>
      <c r="I1256" s="351">
        <f t="shared" si="158"/>
        <v>1915.6071759999977</v>
      </c>
      <c r="J1256" s="351">
        <f t="shared" si="156"/>
        <v>0</v>
      </c>
      <c r="K1256" s="293">
        <f>SUM('Employee Salary Payroll Tax '!I1258:K1258)</f>
        <v>64282.119999999995</v>
      </c>
      <c r="L1256" s="293">
        <f>'Employee Salary Payroll Tax '!H1258</f>
        <v>0</v>
      </c>
      <c r="M1256" s="293">
        <f t="shared" si="159"/>
        <v>7.2759576141834259E-12</v>
      </c>
      <c r="N1256" s="359">
        <f t="shared" si="160"/>
        <v>0</v>
      </c>
      <c r="O1256" s="331"/>
      <c r="P1256" s="61"/>
      <c r="Q1256" s="294"/>
      <c r="R1256" s="292"/>
      <c r="S1256" s="303"/>
    </row>
    <row r="1257" spans="1:19" s="36" customFormat="1" ht="14.4">
      <c r="A1257" s="36">
        <f t="shared" si="157"/>
        <v>1242</v>
      </c>
      <c r="B1257" s="526"/>
      <c r="C1257" s="36" t="str">
        <f>VLOOKUP('Employee Salary Payroll Tax '!B1259,'Employee Salary Payroll Tax '!$D$1:$E$7,2,FALSE)</f>
        <v>NonUnion</v>
      </c>
      <c r="D1257" s="61">
        <f t="shared" si="153"/>
        <v>2.98E-2</v>
      </c>
      <c r="E1257" s="351">
        <f>'Employee Salary Payroll Tax '!N1259</f>
        <v>10456.25</v>
      </c>
      <c r="F1257" s="351">
        <f t="shared" si="154"/>
        <v>10767.846250000001</v>
      </c>
      <c r="G1257" s="352"/>
      <c r="H1257" s="351">
        <f t="shared" si="155"/>
        <v>0</v>
      </c>
      <c r="I1257" s="351">
        <f t="shared" si="158"/>
        <v>311.59625000000051</v>
      </c>
      <c r="J1257" s="351">
        <f t="shared" si="156"/>
        <v>0</v>
      </c>
      <c r="K1257" s="293">
        <f>SUM('Employee Salary Payroll Tax '!I1259:K1259)</f>
        <v>10456.25</v>
      </c>
      <c r="L1257" s="293">
        <f>'Employee Salary Payroll Tax '!H1259</f>
        <v>0</v>
      </c>
      <c r="M1257" s="293">
        <f t="shared" si="159"/>
        <v>0</v>
      </c>
      <c r="N1257" s="359">
        <f t="shared" si="160"/>
        <v>0</v>
      </c>
      <c r="O1257" s="331"/>
      <c r="P1257" s="61"/>
      <c r="Q1257" s="294"/>
      <c r="R1257" s="292"/>
      <c r="S1257" s="303"/>
    </row>
    <row r="1258" spans="1:19" s="36" customFormat="1" ht="14.4">
      <c r="A1258" s="36">
        <f t="shared" si="157"/>
        <v>1243</v>
      </c>
      <c r="B1258" s="526"/>
      <c r="C1258" s="36" t="str">
        <f>VLOOKUP('Employee Salary Payroll Tax '!B1260,'Employee Salary Payroll Tax '!$D$1:$E$7,2,FALSE)</f>
        <v>UA</v>
      </c>
      <c r="D1258" s="61">
        <f t="shared" si="153"/>
        <v>0.03</v>
      </c>
      <c r="E1258" s="351">
        <f>'Employee Salary Payroll Tax '!N1260</f>
        <v>85942.32</v>
      </c>
      <c r="F1258" s="351">
        <f t="shared" si="154"/>
        <v>88520.589600000007</v>
      </c>
      <c r="G1258" s="352"/>
      <c r="H1258" s="351">
        <f t="shared" si="155"/>
        <v>0</v>
      </c>
      <c r="I1258" s="351">
        <f t="shared" si="158"/>
        <v>2578.2695999999996</v>
      </c>
      <c r="J1258" s="351">
        <f t="shared" si="156"/>
        <v>0</v>
      </c>
      <c r="K1258" s="293">
        <f>SUM('Employee Salary Payroll Tax '!I1260:K1260)</f>
        <v>62434.77</v>
      </c>
      <c r="L1258" s="293">
        <f>'Employee Salary Payroll Tax '!H1260</f>
        <v>319.89</v>
      </c>
      <c r="M1258" s="293">
        <f t="shared" si="159"/>
        <v>23187.660000000011</v>
      </c>
      <c r="N1258" s="359">
        <f t="shared" si="160"/>
        <v>0</v>
      </c>
      <c r="O1258" s="331"/>
      <c r="P1258" s="61"/>
      <c r="Q1258" s="294"/>
      <c r="R1258" s="292"/>
      <c r="S1258" s="303"/>
    </row>
    <row r="1259" spans="1:19" s="36" customFormat="1" ht="14.4">
      <c r="A1259" s="36">
        <f t="shared" si="157"/>
        <v>1244</v>
      </c>
      <c r="B1259" s="526"/>
      <c r="C1259" s="36" t="str">
        <f>VLOOKUP('Employee Salary Payroll Tax '!B1261,'Employee Salary Payroll Tax '!$D$1:$E$7,2,FALSE)</f>
        <v>NonUnion</v>
      </c>
      <c r="D1259" s="61">
        <f t="shared" si="153"/>
        <v>2.98E-2</v>
      </c>
      <c r="E1259" s="351">
        <f>'Employee Salary Payroll Tax '!N1261</f>
        <v>79552.45</v>
      </c>
      <c r="F1259" s="351">
        <f t="shared" si="154"/>
        <v>81923.113010000001</v>
      </c>
      <c r="G1259" s="352"/>
      <c r="H1259" s="351">
        <f t="shared" si="155"/>
        <v>0</v>
      </c>
      <c r="I1259" s="351">
        <f t="shared" si="158"/>
        <v>2370.6630100000039</v>
      </c>
      <c r="J1259" s="351">
        <f t="shared" si="156"/>
        <v>0</v>
      </c>
      <c r="K1259" s="293">
        <f>SUM('Employee Salary Payroll Tax '!I1261:K1261)</f>
        <v>5239.17</v>
      </c>
      <c r="L1259" s="293">
        <f>'Employee Salary Payroll Tax '!H1261</f>
        <v>336.77</v>
      </c>
      <c r="M1259" s="293">
        <f t="shared" si="159"/>
        <v>73976.509999999995</v>
      </c>
      <c r="N1259" s="359">
        <f t="shared" si="160"/>
        <v>0</v>
      </c>
      <c r="O1259" s="331"/>
      <c r="P1259" s="61"/>
      <c r="Q1259" s="294"/>
      <c r="R1259" s="292"/>
      <c r="S1259" s="303"/>
    </row>
    <row r="1260" spans="1:19" s="36" customFormat="1" ht="14.4">
      <c r="A1260" s="36">
        <f t="shared" si="157"/>
        <v>1245</v>
      </c>
      <c r="B1260" s="526"/>
      <c r="C1260" s="36" t="str">
        <f>VLOOKUP('Employee Salary Payroll Tax '!B1262,'Employee Salary Payroll Tax '!$D$1:$E$7,2,FALSE)</f>
        <v>NonUnion</v>
      </c>
      <c r="D1260" s="61">
        <f t="shared" si="153"/>
        <v>2.98E-2</v>
      </c>
      <c r="E1260" s="351">
        <f>'Employee Salary Payroll Tax '!N1262</f>
        <v>84385.08</v>
      </c>
      <c r="F1260" s="351">
        <f t="shared" si="154"/>
        <v>86899.755384000004</v>
      </c>
      <c r="G1260" s="352"/>
      <c r="H1260" s="351">
        <f t="shared" si="155"/>
        <v>0</v>
      </c>
      <c r="I1260" s="351">
        <f t="shared" si="158"/>
        <v>2514.6753840000019</v>
      </c>
      <c r="J1260" s="351">
        <f t="shared" si="156"/>
        <v>0</v>
      </c>
      <c r="K1260" s="293">
        <f>SUM('Employee Salary Payroll Tax '!I1262:K1262)</f>
        <v>70252.800000000003</v>
      </c>
      <c r="L1260" s="293">
        <f>'Employee Salary Payroll Tax '!H1262</f>
        <v>1891.94</v>
      </c>
      <c r="M1260" s="293">
        <f t="shared" si="159"/>
        <v>12240.339999999998</v>
      </c>
      <c r="N1260" s="359">
        <f t="shared" si="160"/>
        <v>0</v>
      </c>
      <c r="O1260" s="331"/>
      <c r="P1260" s="61"/>
      <c r="Q1260" s="294"/>
      <c r="R1260" s="292"/>
      <c r="S1260" s="303"/>
    </row>
    <row r="1261" spans="1:19" s="36" customFormat="1" ht="14.4">
      <c r="A1261" s="36">
        <f t="shared" si="157"/>
        <v>1246</v>
      </c>
      <c r="B1261" s="526"/>
      <c r="C1261" s="36" t="str">
        <f>VLOOKUP('Employee Salary Payroll Tax '!B1263,'Employee Salary Payroll Tax '!$D$1:$E$7,2,FALSE)</f>
        <v>IBEW</v>
      </c>
      <c r="D1261" s="61">
        <f t="shared" si="153"/>
        <v>6.875E-3</v>
      </c>
      <c r="E1261" s="351">
        <f>'Employee Salary Payroll Tax '!N1263</f>
        <v>3504.68</v>
      </c>
      <c r="F1261" s="351">
        <f t="shared" si="154"/>
        <v>3528.7746749999997</v>
      </c>
      <c r="G1261" s="352"/>
      <c r="H1261" s="351">
        <f t="shared" si="155"/>
        <v>3495.32</v>
      </c>
      <c r="I1261" s="351">
        <f t="shared" si="158"/>
        <v>24.094674999999825</v>
      </c>
      <c r="J1261" s="351">
        <f t="shared" si="156"/>
        <v>0.14456804999999895</v>
      </c>
      <c r="K1261" s="293">
        <f>SUM('Employee Salary Payroll Tax '!I1263:K1263)</f>
        <v>158.47</v>
      </c>
      <c r="L1261" s="293">
        <f>'Employee Salary Payroll Tax '!H1263</f>
        <v>0</v>
      </c>
      <c r="M1261" s="293">
        <f t="shared" si="159"/>
        <v>3346.21</v>
      </c>
      <c r="N1261" s="359">
        <f t="shared" si="160"/>
        <v>6.5368874981347642E-3</v>
      </c>
      <c r="O1261" s="331"/>
      <c r="P1261" s="61"/>
      <c r="Q1261" s="294"/>
      <c r="R1261" s="292"/>
      <c r="S1261" s="303"/>
    </row>
    <row r="1262" spans="1:19" s="36" customFormat="1" ht="14.4">
      <c r="A1262" s="36">
        <f t="shared" si="157"/>
        <v>1247</v>
      </c>
      <c r="B1262" s="526"/>
      <c r="C1262" s="36" t="str">
        <f>VLOOKUP('Employee Salary Payroll Tax '!B1264,'Employee Salary Payroll Tax '!$D$1:$E$7,2,FALSE)</f>
        <v>IBEW</v>
      </c>
      <c r="D1262" s="61">
        <f t="shared" si="153"/>
        <v>6.875E-3</v>
      </c>
      <c r="E1262" s="351">
        <f>'Employee Salary Payroll Tax '!N1264</f>
        <v>29674.080000000002</v>
      </c>
      <c r="F1262" s="351">
        <f t="shared" si="154"/>
        <v>29878.0893</v>
      </c>
      <c r="G1262" s="352"/>
      <c r="H1262" s="351">
        <f t="shared" si="155"/>
        <v>0</v>
      </c>
      <c r="I1262" s="351">
        <f t="shared" si="158"/>
        <v>204.00929999999789</v>
      </c>
      <c r="J1262" s="351">
        <f t="shared" si="156"/>
        <v>0</v>
      </c>
      <c r="K1262" s="293">
        <f>SUM('Employee Salary Payroll Tax '!I1264:K1264)</f>
        <v>29674.080000000002</v>
      </c>
      <c r="L1262" s="293">
        <f>'Employee Salary Payroll Tax '!H1264</f>
        <v>0</v>
      </c>
      <c r="M1262" s="293">
        <f t="shared" si="159"/>
        <v>0</v>
      </c>
      <c r="N1262" s="359">
        <f t="shared" si="160"/>
        <v>0</v>
      </c>
      <c r="O1262" s="331"/>
      <c r="P1262" s="61"/>
      <c r="Q1262" s="294"/>
      <c r="R1262" s="292"/>
      <c r="S1262" s="303"/>
    </row>
    <row r="1263" spans="1:19" s="36" customFormat="1" ht="14.4">
      <c r="A1263" s="36">
        <f t="shared" si="157"/>
        <v>1248</v>
      </c>
      <c r="B1263" s="526"/>
      <c r="C1263" s="36" t="str">
        <f>VLOOKUP('Employee Salary Payroll Tax '!B1265,'Employee Salary Payroll Tax '!$D$1:$E$7,2,FALSE)</f>
        <v>NonUnion</v>
      </c>
      <c r="D1263" s="61">
        <f t="shared" si="153"/>
        <v>2.98E-2</v>
      </c>
      <c r="E1263" s="351">
        <f>'Employee Salary Payroll Tax '!N1265</f>
        <v>89036.41</v>
      </c>
      <c r="F1263" s="351">
        <f t="shared" si="154"/>
        <v>91689.695018000013</v>
      </c>
      <c r="G1263" s="352"/>
      <c r="H1263" s="351">
        <f t="shared" si="155"/>
        <v>0</v>
      </c>
      <c r="I1263" s="351">
        <f t="shared" si="158"/>
        <v>2653.2850180000096</v>
      </c>
      <c r="J1263" s="351">
        <f t="shared" si="156"/>
        <v>0</v>
      </c>
      <c r="K1263" s="293">
        <f>SUM('Employee Salary Payroll Tax '!I1265:K1265)</f>
        <v>28319.61</v>
      </c>
      <c r="L1263" s="293">
        <f>'Employee Salary Payroll Tax '!H1265</f>
        <v>0</v>
      </c>
      <c r="M1263" s="293">
        <f t="shared" si="159"/>
        <v>60716.800000000003</v>
      </c>
      <c r="N1263" s="359">
        <f t="shared" si="160"/>
        <v>0</v>
      </c>
      <c r="O1263" s="331"/>
      <c r="P1263" s="61"/>
      <c r="Q1263" s="294"/>
      <c r="R1263" s="292"/>
      <c r="S1263" s="303"/>
    </row>
    <row r="1264" spans="1:19" s="36" customFormat="1" ht="14.4">
      <c r="A1264" s="36">
        <f t="shared" si="157"/>
        <v>1249</v>
      </c>
      <c r="B1264" s="526"/>
      <c r="C1264" s="36" t="str">
        <f>VLOOKUP('Employee Salary Payroll Tax '!B1266,'Employee Salary Payroll Tax '!$D$1:$E$7,2,FALSE)</f>
        <v>IBEW</v>
      </c>
      <c r="D1264" s="61">
        <f t="shared" si="153"/>
        <v>6.875E-3</v>
      </c>
      <c r="E1264" s="351">
        <f>'Employee Salary Payroll Tax '!N1266</f>
        <v>15651.12</v>
      </c>
      <c r="F1264" s="351">
        <f t="shared" si="154"/>
        <v>15758.721450000001</v>
      </c>
      <c r="G1264" s="352"/>
      <c r="H1264" s="351">
        <f t="shared" si="155"/>
        <v>0</v>
      </c>
      <c r="I1264" s="351">
        <f t="shared" si="158"/>
        <v>107.60145000000011</v>
      </c>
      <c r="J1264" s="351">
        <f t="shared" si="156"/>
        <v>0</v>
      </c>
      <c r="K1264" s="293">
        <f>SUM('Employee Salary Payroll Tax '!I1266:K1266)</f>
        <v>15686.53</v>
      </c>
      <c r="L1264" s="293">
        <f>'Employee Salary Payroll Tax '!H1266</f>
        <v>0</v>
      </c>
      <c r="M1264" s="293">
        <f t="shared" si="159"/>
        <v>-35.409999999999854</v>
      </c>
      <c r="N1264" s="359">
        <f t="shared" si="160"/>
        <v>0</v>
      </c>
      <c r="O1264" s="331"/>
      <c r="P1264" s="61"/>
      <c r="Q1264" s="294"/>
      <c r="R1264" s="292"/>
      <c r="S1264" s="303"/>
    </row>
    <row r="1265" spans="1:19" s="36" customFormat="1" ht="14.4">
      <c r="A1265" s="36">
        <f t="shared" si="157"/>
        <v>1250</v>
      </c>
      <c r="B1265" s="526"/>
      <c r="C1265" s="36" t="str">
        <f>VLOOKUP('Employee Salary Payroll Tax '!B1267,'Employee Salary Payroll Tax '!$D$1:$E$7,2,FALSE)</f>
        <v>NonUnion</v>
      </c>
      <c r="D1265" s="61">
        <f t="shared" si="153"/>
        <v>2.98E-2</v>
      </c>
      <c r="E1265" s="351">
        <f>'Employee Salary Payroll Tax '!N1267</f>
        <v>44736.72</v>
      </c>
      <c r="F1265" s="351">
        <f t="shared" si="154"/>
        <v>46069.874256000003</v>
      </c>
      <c r="G1265" s="352"/>
      <c r="H1265" s="351">
        <f t="shared" si="155"/>
        <v>0</v>
      </c>
      <c r="I1265" s="351">
        <f t="shared" si="158"/>
        <v>1333.1542560000016</v>
      </c>
      <c r="J1265" s="351">
        <f t="shared" si="156"/>
        <v>0</v>
      </c>
      <c r="K1265" s="293">
        <f>SUM('Employee Salary Payroll Tax '!I1267:K1267)</f>
        <v>23572.37</v>
      </c>
      <c r="L1265" s="293">
        <f>'Employee Salary Payroll Tax '!H1267</f>
        <v>0</v>
      </c>
      <c r="M1265" s="293">
        <f t="shared" si="159"/>
        <v>21164.350000000002</v>
      </c>
      <c r="N1265" s="359">
        <f t="shared" si="160"/>
        <v>0</v>
      </c>
      <c r="O1265" s="331"/>
      <c r="P1265" s="61"/>
      <c r="Q1265" s="294"/>
      <c r="R1265" s="292"/>
      <c r="S1265" s="303"/>
    </row>
    <row r="1266" spans="1:19" s="36" customFormat="1" ht="14.4">
      <c r="A1266" s="36">
        <f t="shared" si="157"/>
        <v>1251</v>
      </c>
      <c r="B1266" s="526"/>
      <c r="C1266" s="36" t="str">
        <f>VLOOKUP('Employee Salary Payroll Tax '!B1268,'Employee Salary Payroll Tax '!$D$1:$E$7,2,FALSE)</f>
        <v>NonUnion</v>
      </c>
      <c r="D1266" s="61">
        <f t="shared" si="153"/>
        <v>2.98E-2</v>
      </c>
      <c r="E1266" s="351">
        <f>'Employee Salary Payroll Tax '!N1268</f>
        <v>76621.88</v>
      </c>
      <c r="F1266" s="351">
        <f t="shared" si="154"/>
        <v>78905.212024000008</v>
      </c>
      <c r="G1266" s="352"/>
      <c r="H1266" s="351">
        <f t="shared" si="155"/>
        <v>0</v>
      </c>
      <c r="I1266" s="351">
        <f t="shared" si="158"/>
        <v>2283.332024000003</v>
      </c>
      <c r="J1266" s="351">
        <f t="shared" si="156"/>
        <v>0</v>
      </c>
      <c r="K1266" s="293">
        <f>SUM('Employee Salary Payroll Tax '!I1268:K1268)</f>
        <v>73362.64</v>
      </c>
      <c r="L1266" s="293">
        <f>'Employee Salary Payroll Tax '!H1268</f>
        <v>0</v>
      </c>
      <c r="M1266" s="293">
        <f t="shared" si="159"/>
        <v>3259.2400000000052</v>
      </c>
      <c r="N1266" s="359">
        <f t="shared" si="160"/>
        <v>0</v>
      </c>
      <c r="O1266" s="331"/>
      <c r="P1266" s="61"/>
      <c r="Q1266" s="294"/>
      <c r="R1266" s="292"/>
      <c r="S1266" s="303"/>
    </row>
    <row r="1267" spans="1:19" s="36" customFormat="1" ht="14.4">
      <c r="A1267" s="36">
        <f t="shared" si="157"/>
        <v>1252</v>
      </c>
      <c r="B1267" s="526"/>
      <c r="C1267" s="36" t="str">
        <f>VLOOKUP('Employee Salary Payroll Tax '!B1269,'Employee Salary Payroll Tax '!$D$1:$E$7,2,FALSE)</f>
        <v>NonUnion</v>
      </c>
      <c r="D1267" s="61">
        <f t="shared" si="153"/>
        <v>2.98E-2</v>
      </c>
      <c r="E1267" s="351">
        <f>'Employee Salary Payroll Tax '!N1269</f>
        <v>59468.39</v>
      </c>
      <c r="F1267" s="351">
        <f t="shared" si="154"/>
        <v>61240.548022000003</v>
      </c>
      <c r="G1267" s="352"/>
      <c r="H1267" s="351">
        <f t="shared" si="155"/>
        <v>0</v>
      </c>
      <c r="I1267" s="351">
        <f t="shared" si="158"/>
        <v>1772.1580220000033</v>
      </c>
      <c r="J1267" s="351">
        <f t="shared" si="156"/>
        <v>0</v>
      </c>
      <c r="K1267" s="293">
        <f>SUM('Employee Salary Payroll Tax '!I1269:K1269)</f>
        <v>74230.649999999994</v>
      </c>
      <c r="L1267" s="293">
        <f>'Employee Salary Payroll Tax '!H1269</f>
        <v>0</v>
      </c>
      <c r="M1267" s="293">
        <f t="shared" si="159"/>
        <v>-14762.259999999995</v>
      </c>
      <c r="N1267" s="359">
        <f t="shared" si="160"/>
        <v>0</v>
      </c>
      <c r="O1267" s="331"/>
      <c r="P1267" s="61"/>
      <c r="Q1267" s="294"/>
      <c r="R1267" s="292"/>
      <c r="S1267" s="303"/>
    </row>
    <row r="1268" spans="1:19" s="36" customFormat="1" ht="14.4">
      <c r="A1268" s="36">
        <f t="shared" si="157"/>
        <v>1253</v>
      </c>
      <c r="B1268" s="526"/>
      <c r="C1268" s="36" t="str">
        <f>VLOOKUP('Employee Salary Payroll Tax '!B1270,'Employee Salary Payroll Tax '!$D$1:$E$7,2,FALSE)</f>
        <v>IBEW</v>
      </c>
      <c r="D1268" s="61">
        <f t="shared" si="153"/>
        <v>6.875E-3</v>
      </c>
      <c r="E1268" s="351">
        <f>'Employee Salary Payroll Tax '!N1270</f>
        <v>21805.71</v>
      </c>
      <c r="F1268" s="351">
        <f t="shared" si="154"/>
        <v>21955.624256249997</v>
      </c>
      <c r="G1268" s="352"/>
      <c r="H1268" s="351">
        <f t="shared" si="155"/>
        <v>0</v>
      </c>
      <c r="I1268" s="351">
        <f t="shared" si="158"/>
        <v>149.91425624999829</v>
      </c>
      <c r="J1268" s="351">
        <f t="shared" si="156"/>
        <v>0</v>
      </c>
      <c r="K1268" s="293">
        <f>SUM('Employee Salary Payroll Tax '!I1270:K1270)</f>
        <v>21805.71</v>
      </c>
      <c r="L1268" s="293">
        <f>'Employee Salary Payroll Tax '!H1270</f>
        <v>0</v>
      </c>
      <c r="M1268" s="293">
        <f t="shared" si="159"/>
        <v>0</v>
      </c>
      <c r="N1268" s="359">
        <f t="shared" si="160"/>
        <v>0</v>
      </c>
      <c r="O1268" s="331"/>
      <c r="P1268" s="61"/>
      <c r="Q1268" s="294"/>
      <c r="R1268" s="292"/>
      <c r="S1268" s="303"/>
    </row>
    <row r="1269" spans="1:19" s="36" customFormat="1" ht="14.4">
      <c r="A1269" s="36">
        <f t="shared" si="157"/>
        <v>1254</v>
      </c>
      <c r="B1269" s="526"/>
      <c r="C1269" s="36" t="str">
        <f>VLOOKUP('Employee Salary Payroll Tax '!B1271,'Employee Salary Payroll Tax '!$D$1:$E$7,2,FALSE)</f>
        <v>NonUnion</v>
      </c>
      <c r="D1269" s="61">
        <f t="shared" si="153"/>
        <v>2.98E-2</v>
      </c>
      <c r="E1269" s="351">
        <f>'Employee Salary Payroll Tax '!N1271</f>
        <v>76719.12</v>
      </c>
      <c r="F1269" s="351">
        <f t="shared" si="154"/>
        <v>79005.349776000003</v>
      </c>
      <c r="G1269" s="352"/>
      <c r="H1269" s="351">
        <f t="shared" si="155"/>
        <v>0</v>
      </c>
      <c r="I1269" s="351">
        <f t="shared" si="158"/>
        <v>2286.2297760000074</v>
      </c>
      <c r="J1269" s="351">
        <f t="shared" si="156"/>
        <v>0</v>
      </c>
      <c r="K1269" s="293">
        <f>SUM('Employee Salary Payroll Tax '!I1271:K1271)</f>
        <v>66020.490000000005</v>
      </c>
      <c r="L1269" s="293">
        <f>'Employee Salary Payroll Tax '!H1271</f>
        <v>0</v>
      </c>
      <c r="M1269" s="293">
        <f t="shared" si="159"/>
        <v>10698.62999999999</v>
      </c>
      <c r="N1269" s="359">
        <f t="shared" si="160"/>
        <v>0</v>
      </c>
      <c r="O1269" s="331"/>
      <c r="P1269" s="61"/>
      <c r="Q1269" s="294"/>
      <c r="R1269" s="292"/>
      <c r="S1269" s="303"/>
    </row>
    <row r="1270" spans="1:19" s="36" customFormat="1" ht="14.4">
      <c r="A1270" s="36">
        <f t="shared" si="157"/>
        <v>1255</v>
      </c>
      <c r="B1270" s="526"/>
      <c r="C1270" s="36" t="str">
        <f>VLOOKUP('Employee Salary Payroll Tax '!B1272,'Employee Salary Payroll Tax '!$D$1:$E$7,2,FALSE)</f>
        <v>Not Assigned</v>
      </c>
      <c r="D1270" s="61">
        <f t="shared" si="153"/>
        <v>0</v>
      </c>
      <c r="E1270" s="351">
        <f>'Employee Salary Payroll Tax '!N1272</f>
        <v>0.05</v>
      </c>
      <c r="F1270" s="351">
        <f t="shared" si="154"/>
        <v>0.05</v>
      </c>
      <c r="G1270" s="352"/>
      <c r="H1270" s="351">
        <f t="shared" si="155"/>
        <v>6999.95</v>
      </c>
      <c r="I1270" s="351">
        <f t="shared" si="158"/>
        <v>0</v>
      </c>
      <c r="J1270" s="351">
        <f t="shared" si="156"/>
        <v>0</v>
      </c>
      <c r="K1270" s="293">
        <f>SUM('Employee Salary Payroll Tax '!I1272:K1272)</f>
        <v>1511.98</v>
      </c>
      <c r="L1270" s="293">
        <f>'Employee Salary Payroll Tax '!H1272</f>
        <v>0</v>
      </c>
      <c r="M1270" s="293">
        <f t="shared" si="159"/>
        <v>-1511.93</v>
      </c>
      <c r="N1270" s="359">
        <f t="shared" si="160"/>
        <v>0</v>
      </c>
      <c r="O1270" s="331"/>
      <c r="P1270" s="61"/>
      <c r="Q1270" s="294"/>
      <c r="R1270" s="292"/>
      <c r="S1270" s="303"/>
    </row>
    <row r="1271" spans="1:19" s="36" customFormat="1" ht="14.4">
      <c r="A1271" s="36">
        <f t="shared" si="157"/>
        <v>1256</v>
      </c>
      <c r="B1271" s="526"/>
      <c r="C1271" s="36" t="str">
        <f>VLOOKUP('Employee Salary Payroll Tax '!B1273,'Employee Salary Payroll Tax '!$D$1:$E$7,2,FALSE)</f>
        <v>NonUnion</v>
      </c>
      <c r="D1271" s="61">
        <f t="shared" si="153"/>
        <v>2.98E-2</v>
      </c>
      <c r="E1271" s="351">
        <f>'Employee Salary Payroll Tax '!N1273</f>
        <v>103719.67</v>
      </c>
      <c r="F1271" s="351">
        <f t="shared" si="154"/>
        <v>106810.516166</v>
      </c>
      <c r="G1271" s="352"/>
      <c r="H1271" s="351">
        <f t="shared" si="155"/>
        <v>0</v>
      </c>
      <c r="I1271" s="351">
        <f t="shared" si="158"/>
        <v>3090.846166000003</v>
      </c>
      <c r="J1271" s="351">
        <f t="shared" si="156"/>
        <v>0</v>
      </c>
      <c r="K1271" s="293">
        <f>SUM('Employee Salary Payroll Tax '!I1273:K1273)</f>
        <v>103719.67</v>
      </c>
      <c r="L1271" s="293">
        <f>'Employee Salary Payroll Tax '!H1273</f>
        <v>0</v>
      </c>
      <c r="M1271" s="293">
        <f t="shared" si="159"/>
        <v>0</v>
      </c>
      <c r="N1271" s="359">
        <f t="shared" si="160"/>
        <v>0</v>
      </c>
      <c r="O1271" s="331"/>
      <c r="P1271" s="61"/>
      <c r="Q1271" s="294"/>
      <c r="R1271" s="292"/>
      <c r="S1271" s="303"/>
    </row>
    <row r="1272" spans="1:19" s="36" customFormat="1" ht="14.4">
      <c r="A1272" s="36">
        <f t="shared" si="157"/>
        <v>1257</v>
      </c>
      <c r="B1272" s="526"/>
      <c r="C1272" s="36" t="str">
        <f>VLOOKUP('Employee Salary Payroll Tax '!B1274,'Employee Salary Payroll Tax '!$D$1:$E$7,2,FALSE)</f>
        <v>NonUnion</v>
      </c>
      <c r="D1272" s="61">
        <f t="shared" si="153"/>
        <v>2.98E-2</v>
      </c>
      <c r="E1272" s="351">
        <f>'Employee Salary Payroll Tax '!N1274</f>
        <v>13896.97</v>
      </c>
      <c r="F1272" s="351">
        <f t="shared" si="154"/>
        <v>14311.099706000001</v>
      </c>
      <c r="G1272" s="352"/>
      <c r="H1272" s="351">
        <f t="shared" si="155"/>
        <v>0</v>
      </c>
      <c r="I1272" s="351">
        <f t="shared" si="158"/>
        <v>414.12970600000153</v>
      </c>
      <c r="J1272" s="351">
        <f t="shared" si="156"/>
        <v>0</v>
      </c>
      <c r="K1272" s="293">
        <f>SUM('Employee Salary Payroll Tax '!I1274:K1274)</f>
        <v>2736.4399999999996</v>
      </c>
      <c r="L1272" s="293">
        <f>'Employee Salary Payroll Tax '!H1274</f>
        <v>0</v>
      </c>
      <c r="M1272" s="293">
        <f t="shared" si="159"/>
        <v>11160.529999999999</v>
      </c>
      <c r="N1272" s="359">
        <f t="shared" si="160"/>
        <v>0</v>
      </c>
      <c r="O1272" s="331"/>
      <c r="P1272" s="61"/>
      <c r="Q1272" s="294"/>
      <c r="R1272" s="292"/>
      <c r="S1272" s="303"/>
    </row>
    <row r="1273" spans="1:19" s="36" customFormat="1" ht="14.4">
      <c r="A1273" s="36">
        <f t="shared" si="157"/>
        <v>1258</v>
      </c>
      <c r="B1273" s="526"/>
      <c r="C1273" s="36" t="str">
        <f>VLOOKUP('Employee Salary Payroll Tax '!B1275,'Employee Salary Payroll Tax '!$D$1:$E$7,2,FALSE)</f>
        <v>NonUnion</v>
      </c>
      <c r="D1273" s="61">
        <f t="shared" si="153"/>
        <v>2.98E-2</v>
      </c>
      <c r="E1273" s="351">
        <f>'Employee Salary Payroll Tax '!N1275</f>
        <v>96128.37</v>
      </c>
      <c r="F1273" s="351">
        <f t="shared" si="154"/>
        <v>98992.995425999994</v>
      </c>
      <c r="G1273" s="352"/>
      <c r="H1273" s="351">
        <f t="shared" si="155"/>
        <v>0</v>
      </c>
      <c r="I1273" s="351">
        <f t="shared" si="158"/>
        <v>2864.6254259999987</v>
      </c>
      <c r="J1273" s="351">
        <f t="shared" si="156"/>
        <v>0</v>
      </c>
      <c r="K1273" s="293">
        <f>SUM('Employee Salary Payroll Tax '!I1275:K1275)</f>
        <v>96128.37</v>
      </c>
      <c r="L1273" s="293">
        <f>'Employee Salary Payroll Tax '!H1275</f>
        <v>0</v>
      </c>
      <c r="M1273" s="293">
        <f t="shared" si="159"/>
        <v>0</v>
      </c>
      <c r="N1273" s="359">
        <f t="shared" si="160"/>
        <v>0</v>
      </c>
      <c r="O1273" s="331"/>
      <c r="P1273" s="61"/>
      <c r="Q1273" s="294"/>
      <c r="R1273" s="292"/>
      <c r="S1273" s="303"/>
    </row>
    <row r="1274" spans="1:19" s="36" customFormat="1" ht="14.4">
      <c r="A1274" s="36">
        <f t="shared" si="157"/>
        <v>1259</v>
      </c>
      <c r="B1274" s="526"/>
      <c r="C1274" s="36" t="str">
        <f>VLOOKUP('Employee Salary Payroll Tax '!B1276,'Employee Salary Payroll Tax '!$D$1:$E$7,2,FALSE)</f>
        <v>IBEW</v>
      </c>
      <c r="D1274" s="61">
        <f t="shared" si="153"/>
        <v>6.875E-3</v>
      </c>
      <c r="E1274" s="351">
        <f>'Employee Salary Payroll Tax '!N1276</f>
        <v>153716.88</v>
      </c>
      <c r="F1274" s="351">
        <f t="shared" si="154"/>
        <v>154773.68354999999</v>
      </c>
      <c r="G1274" s="352"/>
      <c r="H1274" s="351">
        <f t="shared" si="155"/>
        <v>0</v>
      </c>
      <c r="I1274" s="351">
        <f t="shared" si="158"/>
        <v>1056.8035499999824</v>
      </c>
      <c r="J1274" s="351">
        <f t="shared" si="156"/>
        <v>0</v>
      </c>
      <c r="K1274" s="293">
        <f>SUM('Employee Salary Payroll Tax '!I1276:K1276)</f>
        <v>140573.53</v>
      </c>
      <c r="L1274" s="293">
        <f>'Employee Salary Payroll Tax '!H1276</f>
        <v>0</v>
      </c>
      <c r="M1274" s="293">
        <f t="shared" si="159"/>
        <v>13143.350000000006</v>
      </c>
      <c r="N1274" s="359">
        <f t="shared" si="160"/>
        <v>0</v>
      </c>
      <c r="O1274" s="331"/>
      <c r="P1274" s="61"/>
      <c r="Q1274" s="294"/>
      <c r="R1274" s="292"/>
      <c r="S1274" s="303"/>
    </row>
    <row r="1275" spans="1:19" s="36" customFormat="1" ht="14.4">
      <c r="A1275" s="36">
        <f t="shared" si="157"/>
        <v>1260</v>
      </c>
      <c r="B1275" s="526"/>
      <c r="C1275" s="36" t="str">
        <f>VLOOKUP('Employee Salary Payroll Tax '!B1277,'Employee Salary Payroll Tax '!$D$1:$E$7,2,FALSE)</f>
        <v>NonUnion</v>
      </c>
      <c r="D1275" s="61">
        <f t="shared" si="153"/>
        <v>2.98E-2</v>
      </c>
      <c r="E1275" s="351">
        <f>'Employee Salary Payroll Tax '!N1277</f>
        <v>82115.22</v>
      </c>
      <c r="F1275" s="351">
        <f t="shared" si="154"/>
        <v>84562.253556000011</v>
      </c>
      <c r="G1275" s="352"/>
      <c r="H1275" s="351">
        <f t="shared" si="155"/>
        <v>0</v>
      </c>
      <c r="I1275" s="351">
        <f t="shared" si="158"/>
        <v>2447.0335560000094</v>
      </c>
      <c r="J1275" s="351">
        <f t="shared" si="156"/>
        <v>0</v>
      </c>
      <c r="K1275" s="293">
        <f>SUM('Employee Salary Payroll Tax '!I1277:K1277)</f>
        <v>24525.46</v>
      </c>
      <c r="L1275" s="293">
        <f>'Employee Salary Payroll Tax '!H1277</f>
        <v>0</v>
      </c>
      <c r="M1275" s="293">
        <f t="shared" si="159"/>
        <v>57589.760000000002</v>
      </c>
      <c r="N1275" s="359">
        <f t="shared" si="160"/>
        <v>0</v>
      </c>
      <c r="O1275" s="331"/>
      <c r="P1275" s="61"/>
      <c r="Q1275" s="294"/>
      <c r="R1275" s="292"/>
      <c r="S1275" s="303"/>
    </row>
    <row r="1276" spans="1:19" s="36" customFormat="1" ht="14.4">
      <c r="A1276" s="36">
        <f t="shared" si="157"/>
        <v>1261</v>
      </c>
      <c r="B1276" s="526"/>
      <c r="C1276" s="36" t="str">
        <f>VLOOKUP('Employee Salary Payroll Tax '!B1278,'Employee Salary Payroll Tax '!$D$1:$E$7,2,FALSE)</f>
        <v>NonUnion</v>
      </c>
      <c r="D1276" s="61">
        <f t="shared" si="153"/>
        <v>2.98E-2</v>
      </c>
      <c r="E1276" s="351">
        <f>'Employee Salary Payroll Tax '!N1278</f>
        <v>68332.33</v>
      </c>
      <c r="F1276" s="351">
        <f t="shared" si="154"/>
        <v>70368.633434000003</v>
      </c>
      <c r="G1276" s="352"/>
      <c r="H1276" s="351">
        <f t="shared" si="155"/>
        <v>0</v>
      </c>
      <c r="I1276" s="351">
        <f t="shared" si="158"/>
        <v>2036.3034340000013</v>
      </c>
      <c r="J1276" s="351">
        <f t="shared" si="156"/>
        <v>0</v>
      </c>
      <c r="K1276" s="293">
        <f>SUM('Employee Salary Payroll Tax '!I1278:K1278)</f>
        <v>68332.33</v>
      </c>
      <c r="L1276" s="293">
        <f>'Employee Salary Payroll Tax '!H1278</f>
        <v>0</v>
      </c>
      <c r="M1276" s="293">
        <f t="shared" si="159"/>
        <v>0</v>
      </c>
      <c r="N1276" s="359">
        <f t="shared" si="160"/>
        <v>0</v>
      </c>
      <c r="O1276" s="331"/>
      <c r="P1276" s="61"/>
      <c r="Q1276" s="294"/>
      <c r="R1276" s="292"/>
      <c r="S1276" s="303"/>
    </row>
    <row r="1277" spans="1:19" s="36" customFormat="1" ht="14.4">
      <c r="A1277" s="36">
        <f t="shared" si="157"/>
        <v>1262</v>
      </c>
      <c r="B1277" s="526"/>
      <c r="C1277" s="36" t="str">
        <f>VLOOKUP('Employee Salary Payroll Tax '!B1279,'Employee Salary Payroll Tax '!$D$1:$E$7,2,FALSE)</f>
        <v>NonUnion</v>
      </c>
      <c r="D1277" s="61">
        <f t="shared" si="153"/>
        <v>2.98E-2</v>
      </c>
      <c r="E1277" s="351">
        <f>'Employee Salary Payroll Tax '!N1279</f>
        <v>92584.85</v>
      </c>
      <c r="F1277" s="351">
        <f t="shared" si="154"/>
        <v>95343.878530000016</v>
      </c>
      <c r="G1277" s="352"/>
      <c r="H1277" s="351">
        <f t="shared" si="155"/>
        <v>0</v>
      </c>
      <c r="I1277" s="351">
        <f t="shared" si="158"/>
        <v>2759.0285300000105</v>
      </c>
      <c r="J1277" s="351">
        <f t="shared" si="156"/>
        <v>0</v>
      </c>
      <c r="K1277" s="293">
        <f>SUM('Employee Salary Payroll Tax '!I1279:K1279)</f>
        <v>92584.85</v>
      </c>
      <c r="L1277" s="293">
        <f>'Employee Salary Payroll Tax '!H1279</f>
        <v>0</v>
      </c>
      <c r="M1277" s="293">
        <f t="shared" si="159"/>
        <v>0</v>
      </c>
      <c r="N1277" s="359">
        <f t="shared" si="160"/>
        <v>0</v>
      </c>
      <c r="O1277" s="331"/>
      <c r="P1277" s="61"/>
      <c r="Q1277" s="294"/>
      <c r="R1277" s="292"/>
      <c r="S1277" s="303"/>
    </row>
    <row r="1278" spans="1:19" s="36" customFormat="1" ht="14.4">
      <c r="A1278" s="36">
        <f t="shared" si="157"/>
        <v>1263</v>
      </c>
      <c r="B1278" s="526"/>
      <c r="C1278" s="36" t="str">
        <f>VLOOKUP('Employee Salary Payroll Tax '!B1280,'Employee Salary Payroll Tax '!$D$1:$E$7,2,FALSE)</f>
        <v>UA</v>
      </c>
      <c r="D1278" s="61">
        <f t="shared" si="153"/>
        <v>0.03</v>
      </c>
      <c r="E1278" s="351">
        <f>'Employee Salary Payroll Tax '!N1280</f>
        <v>91777.21</v>
      </c>
      <c r="F1278" s="351">
        <f t="shared" si="154"/>
        <v>94530.526300000012</v>
      </c>
      <c r="G1278" s="352"/>
      <c r="H1278" s="351">
        <f t="shared" si="155"/>
        <v>0</v>
      </c>
      <c r="I1278" s="351">
        <f t="shared" si="158"/>
        <v>2753.3163000000059</v>
      </c>
      <c r="J1278" s="351">
        <f t="shared" si="156"/>
        <v>0</v>
      </c>
      <c r="K1278" s="293">
        <f>SUM('Employee Salary Payroll Tax '!I1280:K1280)</f>
        <v>30598.47</v>
      </c>
      <c r="L1278" s="293">
        <f>'Employee Salary Payroll Tax '!H1280</f>
        <v>0</v>
      </c>
      <c r="M1278" s="293">
        <f t="shared" si="159"/>
        <v>61178.740000000005</v>
      </c>
      <c r="N1278" s="359">
        <f t="shared" si="160"/>
        <v>0</v>
      </c>
      <c r="O1278" s="331"/>
      <c r="P1278" s="61"/>
      <c r="Q1278" s="294"/>
      <c r="R1278" s="292"/>
      <c r="S1278" s="303"/>
    </row>
    <row r="1279" spans="1:19" s="36" customFormat="1" ht="14.4">
      <c r="A1279" s="36">
        <f t="shared" si="157"/>
        <v>1264</v>
      </c>
      <c r="B1279" s="526"/>
      <c r="C1279" s="36" t="str">
        <f>VLOOKUP('Employee Salary Payroll Tax '!B1281,'Employee Salary Payroll Tax '!$D$1:$E$7,2,FALSE)</f>
        <v>IBEW</v>
      </c>
      <c r="D1279" s="61">
        <f t="shared" si="153"/>
        <v>6.875E-3</v>
      </c>
      <c r="E1279" s="351">
        <f>'Employee Salary Payroll Tax '!N1281</f>
        <v>64458.8</v>
      </c>
      <c r="F1279" s="351">
        <f t="shared" si="154"/>
        <v>64901.954250000003</v>
      </c>
      <c r="G1279" s="352"/>
      <c r="H1279" s="351">
        <f t="shared" si="155"/>
        <v>0</v>
      </c>
      <c r="I1279" s="351">
        <f t="shared" si="158"/>
        <v>443.15424999999959</v>
      </c>
      <c r="J1279" s="351">
        <f t="shared" si="156"/>
        <v>0</v>
      </c>
      <c r="K1279" s="293">
        <f>SUM('Employee Salary Payroll Tax '!I1281:K1281)</f>
        <v>17222.52</v>
      </c>
      <c r="L1279" s="293">
        <f>'Employee Salary Payroll Tax '!H1281</f>
        <v>0</v>
      </c>
      <c r="M1279" s="293">
        <f t="shared" si="159"/>
        <v>47236.28</v>
      </c>
      <c r="N1279" s="359">
        <f t="shared" si="160"/>
        <v>0</v>
      </c>
      <c r="O1279" s="331"/>
      <c r="P1279" s="61"/>
      <c r="Q1279" s="294"/>
      <c r="R1279" s="292"/>
      <c r="S1279" s="303"/>
    </row>
    <row r="1280" spans="1:19" s="36" customFormat="1" ht="14.4">
      <c r="A1280" s="36">
        <f t="shared" si="157"/>
        <v>1265</v>
      </c>
      <c r="B1280" s="526"/>
      <c r="C1280" s="36" t="str">
        <f>VLOOKUP('Employee Salary Payroll Tax '!B1282,'Employee Salary Payroll Tax '!$D$1:$E$7,2,FALSE)</f>
        <v>NonUnion</v>
      </c>
      <c r="D1280" s="61">
        <f t="shared" si="153"/>
        <v>2.98E-2</v>
      </c>
      <c r="E1280" s="351">
        <f>'Employee Salary Payroll Tax '!N1282</f>
        <v>69548.149999999994</v>
      </c>
      <c r="F1280" s="351">
        <f t="shared" si="154"/>
        <v>71620.684869999997</v>
      </c>
      <c r="G1280" s="352"/>
      <c r="H1280" s="351">
        <f t="shared" si="155"/>
        <v>0</v>
      </c>
      <c r="I1280" s="351">
        <f t="shared" si="158"/>
        <v>2072.5348700000031</v>
      </c>
      <c r="J1280" s="351">
        <f t="shared" si="156"/>
        <v>0</v>
      </c>
      <c r="K1280" s="293">
        <f>SUM('Employee Salary Payroll Tax '!I1282:K1282)</f>
        <v>69437.09</v>
      </c>
      <c r="L1280" s="293">
        <f>'Employee Salary Payroll Tax '!H1282</f>
        <v>0</v>
      </c>
      <c r="M1280" s="293">
        <f t="shared" si="159"/>
        <v>111.05999999999767</v>
      </c>
      <c r="N1280" s="359">
        <f t="shared" si="160"/>
        <v>0</v>
      </c>
      <c r="O1280" s="331"/>
      <c r="P1280" s="61"/>
      <c r="Q1280" s="294"/>
      <c r="R1280" s="292"/>
      <c r="S1280" s="303"/>
    </row>
    <row r="1281" spans="1:19" s="36" customFormat="1" ht="14.4">
      <c r="A1281" s="36">
        <f t="shared" si="157"/>
        <v>1266</v>
      </c>
      <c r="B1281" s="526"/>
      <c r="C1281" s="36" t="str">
        <f>VLOOKUP('Employee Salary Payroll Tax '!B1283,'Employee Salary Payroll Tax '!$D$1:$E$7,2,FALSE)</f>
        <v>UA</v>
      </c>
      <c r="D1281" s="61">
        <f t="shared" si="153"/>
        <v>0.03</v>
      </c>
      <c r="E1281" s="351">
        <f>'Employee Salary Payroll Tax '!N1283</f>
        <v>28208.9</v>
      </c>
      <c r="F1281" s="351">
        <f t="shared" si="154"/>
        <v>29055.167000000001</v>
      </c>
      <c r="G1281" s="352"/>
      <c r="H1281" s="351">
        <f t="shared" si="155"/>
        <v>0</v>
      </c>
      <c r="I1281" s="351">
        <f t="shared" si="158"/>
        <v>846.26699999999983</v>
      </c>
      <c r="J1281" s="351">
        <f t="shared" si="156"/>
        <v>0</v>
      </c>
      <c r="K1281" s="293">
        <f>SUM('Employee Salary Payroll Tax '!I1283:K1283)</f>
        <v>1973.08</v>
      </c>
      <c r="L1281" s="293">
        <f>'Employee Salary Payroll Tax '!H1283</f>
        <v>0</v>
      </c>
      <c r="M1281" s="293">
        <f t="shared" si="159"/>
        <v>26235.82</v>
      </c>
      <c r="N1281" s="359">
        <f t="shared" si="160"/>
        <v>0</v>
      </c>
      <c r="O1281" s="331"/>
      <c r="P1281" s="61"/>
      <c r="Q1281" s="294"/>
      <c r="R1281" s="292"/>
      <c r="S1281" s="303"/>
    </row>
    <row r="1282" spans="1:19" s="36" customFormat="1" ht="14.4">
      <c r="A1282" s="36">
        <f t="shared" si="157"/>
        <v>1267</v>
      </c>
      <c r="B1282" s="526"/>
      <c r="C1282" s="36" t="str">
        <f>VLOOKUP('Employee Salary Payroll Tax '!B1284,'Employee Salary Payroll Tax '!$D$1:$E$7,2,FALSE)</f>
        <v>IBEW</v>
      </c>
      <c r="D1282" s="61">
        <f t="shared" si="153"/>
        <v>6.875E-3</v>
      </c>
      <c r="E1282" s="351">
        <f>'Employee Salary Payroll Tax '!N1284</f>
        <v>49245.42</v>
      </c>
      <c r="F1282" s="351">
        <f t="shared" si="154"/>
        <v>49583.982262499994</v>
      </c>
      <c r="G1282" s="352"/>
      <c r="H1282" s="351">
        <f t="shared" si="155"/>
        <v>0</v>
      </c>
      <c r="I1282" s="351">
        <f t="shared" si="158"/>
        <v>338.562262499996</v>
      </c>
      <c r="J1282" s="351">
        <f t="shared" si="156"/>
        <v>0</v>
      </c>
      <c r="K1282" s="293">
        <f>SUM('Employee Salary Payroll Tax '!I1284:K1284)</f>
        <v>44746.61</v>
      </c>
      <c r="L1282" s="293">
        <f>'Employee Salary Payroll Tax '!H1284</f>
        <v>656.66</v>
      </c>
      <c r="M1282" s="293">
        <f t="shared" si="159"/>
        <v>3842.1499999999978</v>
      </c>
      <c r="N1282" s="359">
        <f t="shared" si="160"/>
        <v>0</v>
      </c>
      <c r="O1282" s="331"/>
      <c r="P1282" s="61"/>
      <c r="Q1282" s="294"/>
      <c r="R1282" s="292"/>
      <c r="S1282" s="303"/>
    </row>
    <row r="1283" spans="1:19" s="36" customFormat="1" ht="14.4">
      <c r="A1283" s="36">
        <f t="shared" si="157"/>
        <v>1268</v>
      </c>
      <c r="B1283" s="526"/>
      <c r="C1283" s="36" t="str">
        <f>VLOOKUP('Employee Salary Payroll Tax '!B1285,'Employee Salary Payroll Tax '!$D$1:$E$7,2,FALSE)</f>
        <v>NonUnion</v>
      </c>
      <c r="D1283" s="61">
        <f t="shared" si="153"/>
        <v>2.98E-2</v>
      </c>
      <c r="E1283" s="351">
        <f>'Employee Salary Payroll Tax '!N1285</f>
        <v>57431.31</v>
      </c>
      <c r="F1283" s="351">
        <f t="shared" si="154"/>
        <v>59142.763037999997</v>
      </c>
      <c r="G1283" s="352"/>
      <c r="H1283" s="351">
        <f t="shared" si="155"/>
        <v>0</v>
      </c>
      <c r="I1283" s="351">
        <f t="shared" si="158"/>
        <v>1711.4530379999997</v>
      </c>
      <c r="J1283" s="351">
        <f t="shared" si="156"/>
        <v>0</v>
      </c>
      <c r="K1283" s="293">
        <f>SUM('Employee Salary Payroll Tax '!I1285:K1285)</f>
        <v>0</v>
      </c>
      <c r="L1283" s="293">
        <f>'Employee Salary Payroll Tax '!H1285</f>
        <v>0</v>
      </c>
      <c r="M1283" s="293">
        <f t="shared" si="159"/>
        <v>57431.31</v>
      </c>
      <c r="N1283" s="359">
        <f t="shared" si="160"/>
        <v>0</v>
      </c>
      <c r="O1283" s="331"/>
      <c r="P1283" s="61"/>
      <c r="Q1283" s="294"/>
      <c r="R1283" s="292"/>
      <c r="S1283" s="303"/>
    </row>
    <row r="1284" spans="1:19" s="36" customFormat="1" ht="14.4">
      <c r="A1284" s="36">
        <f t="shared" si="157"/>
        <v>1269</v>
      </c>
      <c r="B1284" s="526"/>
      <c r="C1284" s="36" t="str">
        <f>VLOOKUP('Employee Salary Payroll Tax '!B1286,'Employee Salary Payroll Tax '!$D$1:$E$7,2,FALSE)</f>
        <v>NonUnion</v>
      </c>
      <c r="D1284" s="61">
        <f t="shared" si="153"/>
        <v>2.98E-2</v>
      </c>
      <c r="E1284" s="351">
        <f>'Employee Salary Payroll Tax '!N1286</f>
        <v>26722.97</v>
      </c>
      <c r="F1284" s="351">
        <f t="shared" si="154"/>
        <v>27519.314506000002</v>
      </c>
      <c r="G1284" s="352"/>
      <c r="H1284" s="351">
        <f t="shared" si="155"/>
        <v>0</v>
      </c>
      <c r="I1284" s="351">
        <f t="shared" si="158"/>
        <v>796.34450600000127</v>
      </c>
      <c r="J1284" s="351">
        <f t="shared" si="156"/>
        <v>0</v>
      </c>
      <c r="K1284" s="293">
        <f>SUM('Employee Salary Payroll Tax '!I1286:K1286)</f>
        <v>11490.88</v>
      </c>
      <c r="L1284" s="293">
        <f>'Employee Salary Payroll Tax '!H1286</f>
        <v>0</v>
      </c>
      <c r="M1284" s="293">
        <f t="shared" si="159"/>
        <v>15232.090000000002</v>
      </c>
      <c r="N1284" s="359">
        <f t="shared" si="160"/>
        <v>0</v>
      </c>
      <c r="O1284" s="331"/>
      <c r="P1284" s="61"/>
      <c r="Q1284" s="294"/>
      <c r="R1284" s="292"/>
      <c r="S1284" s="303"/>
    </row>
    <row r="1285" spans="1:19" s="36" customFormat="1" ht="14.4">
      <c r="A1285" s="36">
        <f t="shared" si="157"/>
        <v>1270</v>
      </c>
      <c r="B1285" s="526"/>
      <c r="C1285" s="36" t="str">
        <f>VLOOKUP('Employee Salary Payroll Tax '!B1287,'Employee Salary Payroll Tax '!$D$1:$E$7,2,FALSE)</f>
        <v>NonUnion</v>
      </c>
      <c r="D1285" s="61">
        <f t="shared" si="153"/>
        <v>2.98E-2</v>
      </c>
      <c r="E1285" s="351">
        <f>'Employee Salary Payroll Tax '!N1287</f>
        <v>62977.48</v>
      </c>
      <c r="F1285" s="351">
        <f t="shared" si="154"/>
        <v>64854.208904000006</v>
      </c>
      <c r="G1285" s="352"/>
      <c r="H1285" s="351">
        <f t="shared" si="155"/>
        <v>0</v>
      </c>
      <c r="I1285" s="351">
        <f t="shared" si="158"/>
        <v>1876.7289040000032</v>
      </c>
      <c r="J1285" s="351">
        <f t="shared" si="156"/>
        <v>0</v>
      </c>
      <c r="K1285" s="293">
        <f>SUM('Employee Salary Payroll Tax '!I1287:K1287)</f>
        <v>54750.38</v>
      </c>
      <c r="L1285" s="293">
        <f>'Employee Salary Payroll Tax '!H1287</f>
        <v>0</v>
      </c>
      <c r="M1285" s="293">
        <f t="shared" si="159"/>
        <v>8227.1000000000058</v>
      </c>
      <c r="N1285" s="359">
        <f t="shared" si="160"/>
        <v>0</v>
      </c>
      <c r="O1285" s="331"/>
      <c r="P1285" s="61"/>
      <c r="Q1285" s="294"/>
      <c r="R1285" s="292"/>
      <c r="S1285" s="303"/>
    </row>
    <row r="1286" spans="1:19" s="36" customFormat="1" ht="14.4">
      <c r="A1286" s="36">
        <f t="shared" si="157"/>
        <v>1271</v>
      </c>
      <c r="B1286" s="526"/>
      <c r="C1286" s="36" t="str">
        <f>VLOOKUP('Employee Salary Payroll Tax '!B1288,'Employee Salary Payroll Tax '!$D$1:$E$7,2,FALSE)</f>
        <v>IBEW</v>
      </c>
      <c r="D1286" s="61">
        <f t="shared" si="153"/>
        <v>6.875E-3</v>
      </c>
      <c r="E1286" s="351">
        <f>'Employee Salary Payroll Tax '!N1288</f>
        <v>42788.89</v>
      </c>
      <c r="F1286" s="351">
        <f t="shared" si="154"/>
        <v>43083.063618749999</v>
      </c>
      <c r="G1286" s="352"/>
      <c r="H1286" s="351">
        <f t="shared" si="155"/>
        <v>0</v>
      </c>
      <c r="I1286" s="351">
        <f t="shared" si="158"/>
        <v>294.17361874999915</v>
      </c>
      <c r="J1286" s="351">
        <f t="shared" si="156"/>
        <v>0</v>
      </c>
      <c r="K1286" s="293">
        <f>SUM('Employee Salary Payroll Tax '!I1288:K1288)</f>
        <v>38835.83</v>
      </c>
      <c r="L1286" s="293">
        <f>'Employee Salary Payroll Tax '!H1288</f>
        <v>611.16</v>
      </c>
      <c r="M1286" s="293">
        <f t="shared" si="159"/>
        <v>3341.8999999999978</v>
      </c>
      <c r="N1286" s="359">
        <f t="shared" si="160"/>
        <v>0</v>
      </c>
      <c r="O1286" s="331"/>
      <c r="P1286" s="61"/>
      <c r="Q1286" s="294"/>
      <c r="R1286" s="292"/>
      <c r="S1286" s="303"/>
    </row>
    <row r="1287" spans="1:19" s="36" customFormat="1" ht="14.4">
      <c r="A1287" s="36">
        <f t="shared" si="157"/>
        <v>1272</v>
      </c>
      <c r="B1287" s="526"/>
      <c r="C1287" s="36" t="str">
        <f>VLOOKUP('Employee Salary Payroll Tax '!B1289,'Employee Salary Payroll Tax '!$D$1:$E$7,2,FALSE)</f>
        <v>NonUnion</v>
      </c>
      <c r="D1287" s="61">
        <f t="shared" si="153"/>
        <v>2.98E-2</v>
      </c>
      <c r="E1287" s="351">
        <f>'Employee Salary Payroll Tax '!N1289</f>
        <v>51406.41</v>
      </c>
      <c r="F1287" s="351">
        <f t="shared" si="154"/>
        <v>52938.32101800001</v>
      </c>
      <c r="G1287" s="352"/>
      <c r="H1287" s="351">
        <f t="shared" si="155"/>
        <v>0</v>
      </c>
      <c r="I1287" s="351">
        <f t="shared" si="158"/>
        <v>1531.9110180000062</v>
      </c>
      <c r="J1287" s="351">
        <f t="shared" si="156"/>
        <v>0</v>
      </c>
      <c r="K1287" s="293">
        <f>SUM('Employee Salary Payroll Tax '!I1289:K1289)</f>
        <v>9714.0300000000007</v>
      </c>
      <c r="L1287" s="293">
        <f>'Employee Salary Payroll Tax '!H1289</f>
        <v>0</v>
      </c>
      <c r="M1287" s="293">
        <f t="shared" si="159"/>
        <v>41692.380000000005</v>
      </c>
      <c r="N1287" s="359">
        <f t="shared" si="160"/>
        <v>0</v>
      </c>
      <c r="O1287" s="331"/>
      <c r="P1287" s="61"/>
      <c r="Q1287" s="294"/>
      <c r="R1287" s="292"/>
      <c r="S1287" s="303"/>
    </row>
    <row r="1288" spans="1:19" s="36" customFormat="1" ht="14.4">
      <c r="A1288" s="36">
        <f t="shared" si="157"/>
        <v>1273</v>
      </c>
      <c r="B1288" s="526"/>
      <c r="C1288" s="36" t="str">
        <f>VLOOKUP('Employee Salary Payroll Tax '!B1290,'Employee Salary Payroll Tax '!$D$1:$E$7,2,FALSE)</f>
        <v>IBEW</v>
      </c>
      <c r="D1288" s="61">
        <f t="shared" si="153"/>
        <v>6.875E-3</v>
      </c>
      <c r="E1288" s="351">
        <f>'Employee Salary Payroll Tax '!N1290</f>
        <v>134590.82999999999</v>
      </c>
      <c r="F1288" s="351">
        <f t="shared" si="154"/>
        <v>135516.14195624998</v>
      </c>
      <c r="G1288" s="352"/>
      <c r="H1288" s="351">
        <f t="shared" si="155"/>
        <v>0</v>
      </c>
      <c r="I1288" s="351">
        <f t="shared" si="158"/>
        <v>925.31195624999236</v>
      </c>
      <c r="J1288" s="351">
        <f t="shared" si="156"/>
        <v>0</v>
      </c>
      <c r="K1288" s="293">
        <f>SUM('Employee Salary Payroll Tax '!I1290:K1290)</f>
        <v>127486.69</v>
      </c>
      <c r="L1288" s="293">
        <f>'Employee Salary Payroll Tax '!H1290</f>
        <v>0</v>
      </c>
      <c r="M1288" s="293">
        <f t="shared" si="159"/>
        <v>7104.1399999999849</v>
      </c>
      <c r="N1288" s="359">
        <f t="shared" si="160"/>
        <v>0</v>
      </c>
      <c r="O1288" s="331"/>
      <c r="P1288" s="61"/>
      <c r="Q1288" s="294"/>
      <c r="R1288" s="292"/>
      <c r="S1288" s="303"/>
    </row>
    <row r="1289" spans="1:19" s="36" customFormat="1" ht="14.4">
      <c r="A1289" s="36">
        <f t="shared" si="157"/>
        <v>1274</v>
      </c>
      <c r="B1289" s="526"/>
      <c r="C1289" s="36" t="str">
        <f>VLOOKUP('Employee Salary Payroll Tax '!B1291,'Employee Salary Payroll Tax '!$D$1:$E$7,2,FALSE)</f>
        <v>NonUnion</v>
      </c>
      <c r="D1289" s="61">
        <f t="shared" si="153"/>
        <v>2.98E-2</v>
      </c>
      <c r="E1289" s="351">
        <f>'Employee Salary Payroll Tax '!N1291</f>
        <v>51107.25</v>
      </c>
      <c r="F1289" s="351">
        <f t="shared" si="154"/>
        <v>52630.246050000002</v>
      </c>
      <c r="G1289" s="352"/>
      <c r="H1289" s="351">
        <f t="shared" si="155"/>
        <v>0</v>
      </c>
      <c r="I1289" s="351">
        <f t="shared" si="158"/>
        <v>1522.9960500000016</v>
      </c>
      <c r="J1289" s="351">
        <f t="shared" si="156"/>
        <v>0</v>
      </c>
      <c r="K1289" s="293">
        <f>SUM('Employee Salary Payroll Tax '!I1291:K1291)</f>
        <v>51107.25</v>
      </c>
      <c r="L1289" s="293">
        <f>'Employee Salary Payroll Tax '!H1291</f>
        <v>0</v>
      </c>
      <c r="M1289" s="293">
        <f t="shared" si="159"/>
        <v>0</v>
      </c>
      <c r="N1289" s="359">
        <f t="shared" si="160"/>
        <v>0</v>
      </c>
      <c r="O1289" s="331"/>
      <c r="P1289" s="61"/>
      <c r="Q1289" s="294"/>
      <c r="R1289" s="292"/>
      <c r="S1289" s="303"/>
    </row>
    <row r="1290" spans="1:19" s="36" customFormat="1" ht="14.4">
      <c r="A1290" s="36">
        <f t="shared" si="157"/>
        <v>1275</v>
      </c>
      <c r="B1290" s="526"/>
      <c r="C1290" s="36" t="str">
        <f>VLOOKUP('Employee Salary Payroll Tax '!B1292,'Employee Salary Payroll Tax '!$D$1:$E$7,2,FALSE)</f>
        <v>NonUnion</v>
      </c>
      <c r="D1290" s="61">
        <f t="shared" si="153"/>
        <v>2.98E-2</v>
      </c>
      <c r="E1290" s="351">
        <f>'Employee Salary Payroll Tax '!N1292</f>
        <v>10186.129999999999</v>
      </c>
      <c r="F1290" s="351">
        <f t="shared" si="154"/>
        <v>10489.676674</v>
      </c>
      <c r="G1290" s="352"/>
      <c r="H1290" s="351">
        <f t="shared" si="155"/>
        <v>0</v>
      </c>
      <c r="I1290" s="351">
        <f t="shared" si="158"/>
        <v>303.54667400000108</v>
      </c>
      <c r="J1290" s="351">
        <f t="shared" si="156"/>
        <v>0</v>
      </c>
      <c r="K1290" s="293">
        <f>SUM('Employee Salary Payroll Tax '!I1292:K1292)</f>
        <v>10186.129999999999</v>
      </c>
      <c r="L1290" s="293">
        <f>'Employee Salary Payroll Tax '!H1292</f>
        <v>0</v>
      </c>
      <c r="M1290" s="293">
        <f t="shared" si="159"/>
        <v>0</v>
      </c>
      <c r="N1290" s="359">
        <f t="shared" si="160"/>
        <v>0</v>
      </c>
      <c r="O1290" s="331"/>
      <c r="P1290" s="61"/>
      <c r="Q1290" s="294"/>
      <c r="R1290" s="292"/>
      <c r="S1290" s="303"/>
    </row>
    <row r="1291" spans="1:19" s="36" customFormat="1" ht="14.4">
      <c r="A1291" s="36">
        <f t="shared" si="157"/>
        <v>1276</v>
      </c>
      <c r="B1291" s="526"/>
      <c r="C1291" s="36" t="str">
        <f>VLOOKUP('Employee Salary Payroll Tax '!B1293,'Employee Salary Payroll Tax '!$D$1:$E$7,2,FALSE)</f>
        <v>IBEW</v>
      </c>
      <c r="D1291" s="61">
        <f t="shared" si="153"/>
        <v>6.875E-3</v>
      </c>
      <c r="E1291" s="351">
        <f>'Employee Salary Payroll Tax '!N1293</f>
        <v>54357.84</v>
      </c>
      <c r="F1291" s="351">
        <f t="shared" si="154"/>
        <v>54731.550149999995</v>
      </c>
      <c r="G1291" s="352"/>
      <c r="H1291" s="351">
        <f t="shared" si="155"/>
        <v>0</v>
      </c>
      <c r="I1291" s="351">
        <f t="shared" si="158"/>
        <v>373.71014999999898</v>
      </c>
      <c r="J1291" s="351">
        <f t="shared" si="156"/>
        <v>0</v>
      </c>
      <c r="K1291" s="293">
        <f>SUM('Employee Salary Payroll Tax '!I1293:K1293)</f>
        <v>54357.840000000004</v>
      </c>
      <c r="L1291" s="293">
        <f>'Employee Salary Payroll Tax '!H1293</f>
        <v>0</v>
      </c>
      <c r="M1291" s="293">
        <f t="shared" si="159"/>
        <v>-7.2759576141834259E-12</v>
      </c>
      <c r="N1291" s="359">
        <f t="shared" si="160"/>
        <v>0</v>
      </c>
      <c r="O1291" s="331"/>
      <c r="P1291" s="61"/>
      <c r="Q1291" s="294"/>
      <c r="R1291" s="292"/>
      <c r="S1291" s="303"/>
    </row>
    <row r="1292" spans="1:19" s="36" customFormat="1" ht="14.4">
      <c r="A1292" s="36">
        <f t="shared" si="157"/>
        <v>1277</v>
      </c>
      <c r="B1292" s="526"/>
      <c r="C1292" s="36" t="str">
        <f>VLOOKUP('Employee Salary Payroll Tax '!B1294,'Employee Salary Payroll Tax '!$D$1:$E$7,2,FALSE)</f>
        <v>NonUnion</v>
      </c>
      <c r="D1292" s="61">
        <f t="shared" si="153"/>
        <v>2.98E-2</v>
      </c>
      <c r="E1292" s="351">
        <f>'Employee Salary Payroll Tax '!N1294</f>
        <v>28692.57</v>
      </c>
      <c r="F1292" s="351">
        <f t="shared" si="154"/>
        <v>29547.608586000002</v>
      </c>
      <c r="G1292" s="352"/>
      <c r="H1292" s="351">
        <f t="shared" si="155"/>
        <v>0</v>
      </c>
      <c r="I1292" s="351">
        <f t="shared" si="158"/>
        <v>855.0385860000024</v>
      </c>
      <c r="J1292" s="351">
        <f t="shared" si="156"/>
        <v>0</v>
      </c>
      <c r="K1292" s="293">
        <f>SUM('Employee Salary Payroll Tax '!I1294:K1294)</f>
        <v>1757.79</v>
      </c>
      <c r="L1292" s="293">
        <f>'Employee Salary Payroll Tax '!H1294</f>
        <v>0</v>
      </c>
      <c r="M1292" s="293">
        <f t="shared" si="159"/>
        <v>26934.78</v>
      </c>
      <c r="N1292" s="359">
        <f t="shared" si="160"/>
        <v>0</v>
      </c>
      <c r="O1292" s="331"/>
      <c r="P1292" s="61"/>
      <c r="Q1292" s="294"/>
      <c r="R1292" s="292"/>
      <c r="S1292" s="303"/>
    </row>
    <row r="1293" spans="1:19" s="36" customFormat="1" ht="14.4">
      <c r="A1293" s="36">
        <f t="shared" si="157"/>
        <v>1278</v>
      </c>
      <c r="B1293" s="526"/>
      <c r="C1293" s="36" t="str">
        <f>VLOOKUP('Employee Salary Payroll Tax '!B1295,'Employee Salary Payroll Tax '!$D$1:$E$7,2,FALSE)</f>
        <v>NonUnion</v>
      </c>
      <c r="D1293" s="61">
        <f t="shared" si="153"/>
        <v>2.98E-2</v>
      </c>
      <c r="E1293" s="351">
        <f>'Employee Salary Payroll Tax '!N1295</f>
        <v>9417.08</v>
      </c>
      <c r="F1293" s="351">
        <f t="shared" si="154"/>
        <v>9697.7089840000008</v>
      </c>
      <c r="G1293" s="352"/>
      <c r="H1293" s="351">
        <f t="shared" si="155"/>
        <v>0</v>
      </c>
      <c r="I1293" s="351">
        <f t="shared" si="158"/>
        <v>280.62898400000086</v>
      </c>
      <c r="J1293" s="351">
        <f t="shared" si="156"/>
        <v>0</v>
      </c>
      <c r="K1293" s="293">
        <f>SUM('Employee Salary Payroll Tax '!I1295:K1295)</f>
        <v>4015.8700000000003</v>
      </c>
      <c r="L1293" s="293">
        <f>'Employee Salary Payroll Tax '!H1295</f>
        <v>10.56</v>
      </c>
      <c r="M1293" s="293">
        <f t="shared" si="159"/>
        <v>5390.6499999999987</v>
      </c>
      <c r="N1293" s="359">
        <f t="shared" si="160"/>
        <v>0</v>
      </c>
      <c r="O1293" s="331"/>
      <c r="P1293" s="61"/>
      <c r="Q1293" s="294"/>
      <c r="R1293" s="292"/>
      <c r="S1293" s="303"/>
    </row>
    <row r="1294" spans="1:19" s="36" customFormat="1" ht="14.4">
      <c r="A1294" s="36">
        <f t="shared" si="157"/>
        <v>1279</v>
      </c>
      <c r="B1294" s="526"/>
      <c r="C1294" s="36" t="str">
        <f>VLOOKUP('Employee Salary Payroll Tax '!B1296,'Employee Salary Payroll Tax '!$D$1:$E$7,2,FALSE)</f>
        <v>NonUnion</v>
      </c>
      <c r="D1294" s="61">
        <f t="shared" si="153"/>
        <v>2.98E-2</v>
      </c>
      <c r="E1294" s="351">
        <f>'Employee Salary Payroll Tax '!N1296</f>
        <v>54499.44</v>
      </c>
      <c r="F1294" s="351">
        <f t="shared" si="154"/>
        <v>56123.523312000005</v>
      </c>
      <c r="G1294" s="352"/>
      <c r="H1294" s="351">
        <f t="shared" si="155"/>
        <v>0</v>
      </c>
      <c r="I1294" s="351">
        <f t="shared" si="158"/>
        <v>1624.0833120000025</v>
      </c>
      <c r="J1294" s="351">
        <f t="shared" si="156"/>
        <v>0</v>
      </c>
      <c r="K1294" s="293">
        <f>SUM('Employee Salary Payroll Tax '!I1296:K1296)</f>
        <v>22923.800000000003</v>
      </c>
      <c r="L1294" s="293">
        <f>'Employee Salary Payroll Tax '!H1296</f>
        <v>0</v>
      </c>
      <c r="M1294" s="293">
        <f t="shared" si="159"/>
        <v>31575.64</v>
      </c>
      <c r="N1294" s="359">
        <f t="shared" si="160"/>
        <v>0</v>
      </c>
      <c r="O1294" s="331"/>
      <c r="P1294" s="61"/>
      <c r="Q1294" s="294"/>
      <c r="R1294" s="292"/>
      <c r="S1294" s="303"/>
    </row>
    <row r="1295" spans="1:19" s="36" customFormat="1" ht="14.4">
      <c r="A1295" s="36">
        <f t="shared" si="157"/>
        <v>1280</v>
      </c>
      <c r="B1295" s="526"/>
      <c r="C1295" s="36" t="str">
        <f>VLOOKUP('Employee Salary Payroll Tax '!B1297,'Employee Salary Payroll Tax '!$D$1:$E$7,2,FALSE)</f>
        <v>NonUnion</v>
      </c>
      <c r="D1295" s="61">
        <f t="shared" si="153"/>
        <v>2.98E-2</v>
      </c>
      <c r="E1295" s="351">
        <f>'Employee Salary Payroll Tax '!N1297</f>
        <v>16002.25</v>
      </c>
      <c r="F1295" s="351">
        <f t="shared" si="154"/>
        <v>16479.117050000001</v>
      </c>
      <c r="G1295" s="352"/>
      <c r="H1295" s="351">
        <f t="shared" si="155"/>
        <v>0</v>
      </c>
      <c r="I1295" s="351">
        <f t="shared" si="158"/>
        <v>476.86705000000075</v>
      </c>
      <c r="J1295" s="351">
        <f t="shared" si="156"/>
        <v>0</v>
      </c>
      <c r="K1295" s="293">
        <f>SUM('Employee Salary Payroll Tax '!I1297:K1297)</f>
        <v>11274.66</v>
      </c>
      <c r="L1295" s="293">
        <f>'Employee Salary Payroll Tax '!H1297</f>
        <v>0</v>
      </c>
      <c r="M1295" s="293">
        <f t="shared" si="159"/>
        <v>4727.59</v>
      </c>
      <c r="N1295" s="359">
        <f t="shared" si="160"/>
        <v>0</v>
      </c>
      <c r="O1295" s="331"/>
      <c r="P1295" s="61"/>
      <c r="Q1295" s="294"/>
      <c r="R1295" s="292"/>
      <c r="S1295" s="303"/>
    </row>
    <row r="1296" spans="1:19" s="36" customFormat="1" ht="14.4">
      <c r="A1296" s="36">
        <f t="shared" si="157"/>
        <v>1281</v>
      </c>
      <c r="B1296" s="526"/>
      <c r="C1296" s="36" t="str">
        <f>VLOOKUP('Employee Salary Payroll Tax '!B1298,'Employee Salary Payroll Tax '!$D$1:$E$7,2,FALSE)</f>
        <v>IBEW</v>
      </c>
      <c r="D1296" s="61">
        <f t="shared" ref="D1296:D1359" si="161">VLOOKUP(C1296,C$9:D$12,2)</f>
        <v>6.875E-3</v>
      </c>
      <c r="E1296" s="351">
        <f>'Employee Salary Payroll Tax '!N1298</f>
        <v>10933.44</v>
      </c>
      <c r="F1296" s="351">
        <f t="shared" ref="F1296:F1359" si="162">E1296*(1+D1296)</f>
        <v>11008.607400000001</v>
      </c>
      <c r="G1296" s="352"/>
      <c r="H1296" s="351">
        <f t="shared" ref="H1296:H1359" si="163">IF(E1296&gt;$H$12,0,$H$12-E1296)</f>
        <v>0</v>
      </c>
      <c r="I1296" s="351">
        <f t="shared" si="158"/>
        <v>75.167400000000271</v>
      </c>
      <c r="J1296" s="351">
        <f t="shared" ref="J1296:J1359" si="164">IF(H1296&gt;I1296,I1296*$J$12,H1296*$J$12)</f>
        <v>0</v>
      </c>
      <c r="K1296" s="293">
        <f>SUM('Employee Salary Payroll Tax '!I1298:K1298)</f>
        <v>11003.99</v>
      </c>
      <c r="L1296" s="293">
        <f>'Employee Salary Payroll Tax '!H1298</f>
        <v>0</v>
      </c>
      <c r="M1296" s="293">
        <f t="shared" si="159"/>
        <v>-70.549999999999272</v>
      </c>
      <c r="N1296" s="359">
        <f t="shared" si="160"/>
        <v>0</v>
      </c>
      <c r="O1296" s="331"/>
      <c r="P1296" s="61"/>
      <c r="Q1296" s="294"/>
      <c r="R1296" s="292"/>
      <c r="S1296" s="303"/>
    </row>
    <row r="1297" spans="1:19" s="36" customFormat="1" ht="14.4">
      <c r="A1297" s="36">
        <f t="shared" ref="A1297:A1323" si="165">+A1296+1</f>
        <v>1282</v>
      </c>
      <c r="B1297" s="526"/>
      <c r="C1297" s="36" t="str">
        <f>VLOOKUP('Employee Salary Payroll Tax '!B1299,'Employee Salary Payroll Tax '!$D$1:$E$7,2,FALSE)</f>
        <v>IBEW</v>
      </c>
      <c r="D1297" s="61">
        <f t="shared" si="161"/>
        <v>6.875E-3</v>
      </c>
      <c r="E1297" s="351">
        <f>'Employee Salary Payroll Tax '!N1299</f>
        <v>90910.88</v>
      </c>
      <c r="F1297" s="351">
        <f t="shared" si="162"/>
        <v>91535.892300000007</v>
      </c>
      <c r="G1297" s="352"/>
      <c r="H1297" s="351">
        <f t="shared" si="163"/>
        <v>0</v>
      </c>
      <c r="I1297" s="351">
        <f t="shared" ref="I1297:I1360" si="166">F1297-E1297</f>
        <v>625.01230000000214</v>
      </c>
      <c r="J1297" s="351">
        <f t="shared" si="164"/>
        <v>0</v>
      </c>
      <c r="K1297" s="293">
        <f>SUM('Employee Salary Payroll Tax '!I1299:K1299)</f>
        <v>90910.84</v>
      </c>
      <c r="L1297" s="293">
        <f>'Employee Salary Payroll Tax '!H1299</f>
        <v>0</v>
      </c>
      <c r="M1297" s="293">
        <f t="shared" ref="M1297:M1360" si="167">E1297-K1297-L1297</f>
        <v>4.0000000008149073E-2</v>
      </c>
      <c r="N1297" s="359">
        <f t="shared" ref="N1297:N1360" si="168">J1297*K1297/(SUM(K1297:M1297)+0.000001)</f>
        <v>0</v>
      </c>
      <c r="O1297" s="331"/>
      <c r="P1297" s="61"/>
      <c r="Q1297" s="294"/>
      <c r="R1297" s="292"/>
      <c r="S1297" s="303"/>
    </row>
    <row r="1298" spans="1:19" s="36" customFormat="1" ht="14.4">
      <c r="A1298" s="36">
        <f t="shared" si="165"/>
        <v>1283</v>
      </c>
      <c r="B1298" s="526"/>
      <c r="C1298" s="36" t="str">
        <f>VLOOKUP('Employee Salary Payroll Tax '!B1300,'Employee Salary Payroll Tax '!$D$1:$E$7,2,FALSE)</f>
        <v>NonUnion</v>
      </c>
      <c r="D1298" s="61">
        <f t="shared" si="161"/>
        <v>2.98E-2</v>
      </c>
      <c r="E1298" s="351">
        <f>'Employee Salary Payroll Tax '!N1300</f>
        <v>107006.95</v>
      </c>
      <c r="F1298" s="351">
        <f t="shared" si="162"/>
        <v>110195.75711000001</v>
      </c>
      <c r="G1298" s="352"/>
      <c r="H1298" s="351">
        <f t="shared" si="163"/>
        <v>0</v>
      </c>
      <c r="I1298" s="351">
        <f t="shared" si="166"/>
        <v>3188.8071100000088</v>
      </c>
      <c r="J1298" s="351">
        <f t="shared" si="164"/>
        <v>0</v>
      </c>
      <c r="K1298" s="293">
        <f>SUM('Employee Salary Payroll Tax '!I1300:K1300)</f>
        <v>3856.28</v>
      </c>
      <c r="L1298" s="293">
        <f>'Employee Salary Payroll Tax '!H1300</f>
        <v>387.48</v>
      </c>
      <c r="M1298" s="293">
        <f t="shared" si="167"/>
        <v>102763.19</v>
      </c>
      <c r="N1298" s="359">
        <f t="shared" si="168"/>
        <v>0</v>
      </c>
      <c r="O1298" s="331"/>
      <c r="P1298" s="61"/>
      <c r="Q1298" s="294"/>
      <c r="R1298" s="292"/>
      <c r="S1298" s="303"/>
    </row>
    <row r="1299" spans="1:19" s="36" customFormat="1" ht="14.4">
      <c r="A1299" s="36">
        <f t="shared" si="165"/>
        <v>1284</v>
      </c>
      <c r="B1299" s="526"/>
      <c r="C1299" s="36" t="str">
        <f>VLOOKUP('Employee Salary Payroll Tax '!B1301,'Employee Salary Payroll Tax '!$D$1:$E$7,2,FALSE)</f>
        <v>IBEW</v>
      </c>
      <c r="D1299" s="61">
        <f t="shared" si="161"/>
        <v>6.875E-3</v>
      </c>
      <c r="E1299" s="351">
        <f>'Employee Salary Payroll Tax '!N1301</f>
        <v>28522.080000000002</v>
      </c>
      <c r="F1299" s="351">
        <f t="shared" si="162"/>
        <v>28718.169300000001</v>
      </c>
      <c r="G1299" s="352"/>
      <c r="H1299" s="351">
        <f t="shared" si="163"/>
        <v>0</v>
      </c>
      <c r="I1299" s="351">
        <f t="shared" si="166"/>
        <v>196.08929999999964</v>
      </c>
      <c r="J1299" s="351">
        <f t="shared" si="164"/>
        <v>0</v>
      </c>
      <c r="K1299" s="293">
        <f>SUM('Employee Salary Payroll Tax '!I1301:K1301)</f>
        <v>28522.080000000002</v>
      </c>
      <c r="L1299" s="293">
        <f>'Employee Salary Payroll Tax '!H1301</f>
        <v>0</v>
      </c>
      <c r="M1299" s="293">
        <f t="shared" si="167"/>
        <v>0</v>
      </c>
      <c r="N1299" s="359">
        <f t="shared" si="168"/>
        <v>0</v>
      </c>
      <c r="O1299" s="331"/>
      <c r="P1299" s="61"/>
      <c r="Q1299" s="294"/>
      <c r="R1299" s="292"/>
      <c r="S1299" s="303"/>
    </row>
    <row r="1300" spans="1:19" s="36" customFormat="1" ht="14.4">
      <c r="A1300" s="36">
        <f t="shared" si="165"/>
        <v>1285</v>
      </c>
      <c r="B1300" s="526"/>
      <c r="C1300" s="36" t="str">
        <f>VLOOKUP('Employee Salary Payroll Tax '!B1302,'Employee Salary Payroll Tax '!$D$1:$E$7,2,FALSE)</f>
        <v>NonUnion</v>
      </c>
      <c r="D1300" s="61">
        <f t="shared" si="161"/>
        <v>2.98E-2</v>
      </c>
      <c r="E1300" s="351">
        <f>'Employee Salary Payroll Tax '!N1302</f>
        <v>81161.55</v>
      </c>
      <c r="F1300" s="351">
        <f t="shared" si="162"/>
        <v>83580.16419000001</v>
      </c>
      <c r="G1300" s="352"/>
      <c r="H1300" s="351">
        <f t="shared" si="163"/>
        <v>0</v>
      </c>
      <c r="I1300" s="351">
        <f t="shared" si="166"/>
        <v>2418.6141900000075</v>
      </c>
      <c r="J1300" s="351">
        <f t="shared" si="164"/>
        <v>0</v>
      </c>
      <c r="K1300" s="293">
        <f>SUM('Employee Salary Payroll Tax '!I1302:K1302)</f>
        <v>81161.55</v>
      </c>
      <c r="L1300" s="293">
        <f>'Employee Salary Payroll Tax '!H1302</f>
        <v>0</v>
      </c>
      <c r="M1300" s="293">
        <f t="shared" si="167"/>
        <v>0</v>
      </c>
      <c r="N1300" s="359">
        <f t="shared" si="168"/>
        <v>0</v>
      </c>
      <c r="O1300" s="331"/>
      <c r="P1300" s="61"/>
      <c r="Q1300" s="294"/>
      <c r="R1300" s="292"/>
      <c r="S1300" s="303"/>
    </row>
    <row r="1301" spans="1:19" s="36" customFormat="1" ht="14.4">
      <c r="A1301" s="36">
        <f t="shared" si="165"/>
        <v>1286</v>
      </c>
      <c r="B1301" s="526"/>
      <c r="C1301" s="36" t="str">
        <f>VLOOKUP('Employee Salary Payroll Tax '!B1303,'Employee Salary Payroll Tax '!$D$1:$E$7,2,FALSE)</f>
        <v>NonUnion</v>
      </c>
      <c r="D1301" s="61">
        <f t="shared" si="161"/>
        <v>2.98E-2</v>
      </c>
      <c r="E1301" s="351">
        <f>'Employee Salary Payroll Tax '!N1303</f>
        <v>89558.35</v>
      </c>
      <c r="F1301" s="351">
        <f t="shared" si="162"/>
        <v>92227.188830000014</v>
      </c>
      <c r="G1301" s="352"/>
      <c r="H1301" s="351">
        <f t="shared" si="163"/>
        <v>0</v>
      </c>
      <c r="I1301" s="351">
        <f t="shared" si="166"/>
        <v>2668.8388300000079</v>
      </c>
      <c r="J1301" s="351">
        <f t="shared" si="164"/>
        <v>0</v>
      </c>
      <c r="K1301" s="293">
        <f>SUM('Employee Salary Payroll Tax '!I1303:K1303)</f>
        <v>89558.35</v>
      </c>
      <c r="L1301" s="293">
        <f>'Employee Salary Payroll Tax '!H1303</f>
        <v>0</v>
      </c>
      <c r="M1301" s="293">
        <f t="shared" si="167"/>
        <v>0</v>
      </c>
      <c r="N1301" s="359">
        <f t="shared" si="168"/>
        <v>0</v>
      </c>
      <c r="O1301" s="331"/>
      <c r="P1301" s="61"/>
      <c r="Q1301" s="294"/>
      <c r="R1301" s="292"/>
      <c r="S1301" s="303"/>
    </row>
    <row r="1302" spans="1:19" s="36" customFormat="1" ht="14.4">
      <c r="A1302" s="36">
        <f t="shared" si="165"/>
        <v>1287</v>
      </c>
      <c r="B1302" s="526"/>
      <c r="C1302" s="36" t="str">
        <f>VLOOKUP('Employee Salary Payroll Tax '!B1304,'Employee Salary Payroll Tax '!$D$1:$E$7,2,FALSE)</f>
        <v>IBEW</v>
      </c>
      <c r="D1302" s="61">
        <f t="shared" si="161"/>
        <v>6.875E-3</v>
      </c>
      <c r="E1302" s="351">
        <f>'Employee Salary Payroll Tax '!N1304</f>
        <v>37760.25</v>
      </c>
      <c r="F1302" s="351">
        <f t="shared" si="162"/>
        <v>38019.851718749997</v>
      </c>
      <c r="G1302" s="352"/>
      <c r="H1302" s="351">
        <f t="shared" si="163"/>
        <v>0</v>
      </c>
      <c r="I1302" s="351">
        <f t="shared" si="166"/>
        <v>259.60171874999651</v>
      </c>
      <c r="J1302" s="351">
        <f t="shared" si="164"/>
        <v>0</v>
      </c>
      <c r="K1302" s="293">
        <f>SUM('Employee Salary Payroll Tax '!I1304:K1304)</f>
        <v>37760.25</v>
      </c>
      <c r="L1302" s="293">
        <f>'Employee Salary Payroll Tax '!H1304</f>
        <v>0</v>
      </c>
      <c r="M1302" s="293">
        <f t="shared" si="167"/>
        <v>0</v>
      </c>
      <c r="N1302" s="359">
        <f t="shared" si="168"/>
        <v>0</v>
      </c>
      <c r="O1302" s="331"/>
      <c r="P1302" s="61"/>
      <c r="Q1302" s="294"/>
      <c r="R1302" s="292"/>
      <c r="S1302" s="303"/>
    </row>
    <row r="1303" spans="1:19" s="36" customFormat="1" ht="14.4">
      <c r="A1303" s="36">
        <f t="shared" si="165"/>
        <v>1288</v>
      </c>
      <c r="B1303" s="526"/>
      <c r="C1303" s="36" t="str">
        <f>VLOOKUP('Employee Salary Payroll Tax '!B1305,'Employee Salary Payroll Tax '!$D$1:$E$7,2,FALSE)</f>
        <v>IBEW</v>
      </c>
      <c r="D1303" s="61">
        <f t="shared" si="161"/>
        <v>6.875E-3</v>
      </c>
      <c r="E1303" s="351">
        <f>'Employee Salary Payroll Tax '!N1305</f>
        <v>110163.11</v>
      </c>
      <c r="F1303" s="351">
        <f t="shared" si="162"/>
        <v>110920.48138124999</v>
      </c>
      <c r="G1303" s="352"/>
      <c r="H1303" s="351">
        <f t="shared" si="163"/>
        <v>0</v>
      </c>
      <c r="I1303" s="351">
        <f t="shared" si="166"/>
        <v>757.37138124999183</v>
      </c>
      <c r="J1303" s="351">
        <f t="shared" si="164"/>
        <v>0</v>
      </c>
      <c r="K1303" s="293">
        <f>SUM('Employee Salary Payroll Tax '!I1305:K1305)</f>
        <v>34400.49</v>
      </c>
      <c r="L1303" s="293">
        <f>'Employee Salary Payroll Tax '!H1305</f>
        <v>0</v>
      </c>
      <c r="M1303" s="293">
        <f t="shared" si="167"/>
        <v>75762.62</v>
      </c>
      <c r="N1303" s="359">
        <f t="shared" si="168"/>
        <v>0</v>
      </c>
      <c r="O1303" s="331"/>
      <c r="P1303" s="61"/>
      <c r="Q1303" s="294"/>
      <c r="R1303" s="292"/>
      <c r="S1303" s="303"/>
    </row>
    <row r="1304" spans="1:19" s="36" customFormat="1" ht="14.4">
      <c r="A1304" s="36">
        <f t="shared" si="165"/>
        <v>1289</v>
      </c>
      <c r="B1304" s="526"/>
      <c r="C1304" s="36" t="str">
        <f>VLOOKUP('Employee Salary Payroll Tax '!B1306,'Employee Salary Payroll Tax '!$D$1:$E$7,2,FALSE)</f>
        <v>IBEW</v>
      </c>
      <c r="D1304" s="61">
        <f t="shared" si="161"/>
        <v>6.875E-3</v>
      </c>
      <c r="E1304" s="351">
        <f>'Employee Salary Payroll Tax '!N1306</f>
        <v>56100.62</v>
      </c>
      <c r="F1304" s="351">
        <f t="shared" si="162"/>
        <v>56486.311762500001</v>
      </c>
      <c r="G1304" s="352"/>
      <c r="H1304" s="351">
        <f t="shared" si="163"/>
        <v>0</v>
      </c>
      <c r="I1304" s="351">
        <f t="shared" si="166"/>
        <v>385.69176249999873</v>
      </c>
      <c r="J1304" s="351">
        <f t="shared" si="164"/>
        <v>0</v>
      </c>
      <c r="K1304" s="293">
        <f>SUM('Employee Salary Payroll Tax '!I1306:K1306)</f>
        <v>55693.22</v>
      </c>
      <c r="L1304" s="293">
        <f>'Employee Salary Payroll Tax '!H1306</f>
        <v>0</v>
      </c>
      <c r="M1304" s="293">
        <f t="shared" si="167"/>
        <v>407.40000000000146</v>
      </c>
      <c r="N1304" s="359">
        <f t="shared" si="168"/>
        <v>0</v>
      </c>
      <c r="O1304" s="331"/>
      <c r="P1304" s="61"/>
      <c r="Q1304" s="294"/>
      <c r="R1304" s="292"/>
      <c r="S1304" s="303"/>
    </row>
    <row r="1305" spans="1:19" s="36" customFormat="1" ht="14.4">
      <c r="A1305" s="36">
        <f t="shared" si="165"/>
        <v>1290</v>
      </c>
      <c r="B1305" s="526"/>
      <c r="C1305" s="36" t="str">
        <f>VLOOKUP('Employee Salary Payroll Tax '!B1307,'Employee Salary Payroll Tax '!$D$1:$E$7,2,FALSE)</f>
        <v>NonUnion</v>
      </c>
      <c r="D1305" s="61">
        <f t="shared" si="161"/>
        <v>2.98E-2</v>
      </c>
      <c r="E1305" s="351">
        <f>'Employee Salary Payroll Tax '!N1307</f>
        <v>65929.509999999995</v>
      </c>
      <c r="F1305" s="351">
        <f t="shared" si="162"/>
        <v>67894.209397999992</v>
      </c>
      <c r="G1305" s="352"/>
      <c r="H1305" s="351">
        <f t="shared" si="163"/>
        <v>0</v>
      </c>
      <c r="I1305" s="351">
        <f t="shared" si="166"/>
        <v>1964.699397999997</v>
      </c>
      <c r="J1305" s="351">
        <f t="shared" si="164"/>
        <v>0</v>
      </c>
      <c r="K1305" s="293">
        <f>SUM('Employee Salary Payroll Tax '!I1307:K1307)</f>
        <v>24970.67</v>
      </c>
      <c r="L1305" s="293">
        <f>'Employee Salary Payroll Tax '!H1307</f>
        <v>0</v>
      </c>
      <c r="M1305" s="293">
        <f t="shared" si="167"/>
        <v>40958.839999999997</v>
      </c>
      <c r="N1305" s="359">
        <f t="shared" si="168"/>
        <v>0</v>
      </c>
      <c r="O1305" s="331"/>
      <c r="P1305" s="61"/>
      <c r="Q1305" s="294"/>
      <c r="R1305" s="292"/>
      <c r="S1305" s="303"/>
    </row>
    <row r="1306" spans="1:19" s="36" customFormat="1" ht="14.4">
      <c r="A1306" s="36">
        <f t="shared" si="165"/>
        <v>1291</v>
      </c>
      <c r="B1306" s="526"/>
      <c r="C1306" s="36" t="str">
        <f>VLOOKUP('Employee Salary Payroll Tax '!B1308,'Employee Salary Payroll Tax '!$D$1:$E$7,2,FALSE)</f>
        <v>UA</v>
      </c>
      <c r="D1306" s="61">
        <f t="shared" si="161"/>
        <v>0.03</v>
      </c>
      <c r="E1306" s="351">
        <f>'Employee Salary Payroll Tax '!N1308</f>
        <v>97195.32</v>
      </c>
      <c r="F1306" s="351">
        <f t="shared" si="162"/>
        <v>100111.1796</v>
      </c>
      <c r="G1306" s="352"/>
      <c r="H1306" s="351">
        <f t="shared" si="163"/>
        <v>0</v>
      </c>
      <c r="I1306" s="351">
        <f t="shared" si="166"/>
        <v>2915.8595999999961</v>
      </c>
      <c r="J1306" s="351">
        <f t="shared" si="164"/>
        <v>0</v>
      </c>
      <c r="K1306" s="293">
        <f>SUM('Employee Salary Payroll Tax '!I1308:K1308)</f>
        <v>78487.53</v>
      </c>
      <c r="L1306" s="293">
        <f>'Employee Salary Payroll Tax '!H1308</f>
        <v>0</v>
      </c>
      <c r="M1306" s="293">
        <f t="shared" si="167"/>
        <v>18707.790000000008</v>
      </c>
      <c r="N1306" s="359">
        <f t="shared" si="168"/>
        <v>0</v>
      </c>
      <c r="O1306" s="331"/>
      <c r="P1306" s="61"/>
      <c r="Q1306" s="294"/>
      <c r="R1306" s="292"/>
      <c r="S1306" s="303"/>
    </row>
    <row r="1307" spans="1:19" s="36" customFormat="1" ht="14.4">
      <c r="A1307" s="36">
        <f t="shared" si="165"/>
        <v>1292</v>
      </c>
      <c r="B1307" s="526"/>
      <c r="C1307" s="36" t="str">
        <f>VLOOKUP('Employee Salary Payroll Tax '!B1309,'Employee Salary Payroll Tax '!$D$1:$E$7,2,FALSE)</f>
        <v>NonUnion</v>
      </c>
      <c r="D1307" s="61">
        <f t="shared" si="161"/>
        <v>2.98E-2</v>
      </c>
      <c r="E1307" s="351">
        <f>'Employee Salary Payroll Tax '!N1309</f>
        <v>82190.12</v>
      </c>
      <c r="F1307" s="351">
        <f t="shared" si="162"/>
        <v>84639.385576000001</v>
      </c>
      <c r="G1307" s="352"/>
      <c r="H1307" s="351">
        <f t="shared" si="163"/>
        <v>0</v>
      </c>
      <c r="I1307" s="351">
        <f t="shared" si="166"/>
        <v>2449.2655760000052</v>
      </c>
      <c r="J1307" s="351">
        <f t="shared" si="164"/>
        <v>0</v>
      </c>
      <c r="K1307" s="293">
        <f>SUM('Employee Salary Payroll Tax '!I1309:K1309)</f>
        <v>2697.0499999999997</v>
      </c>
      <c r="L1307" s="293">
        <f>'Employee Salary Payroll Tax '!H1309</f>
        <v>0</v>
      </c>
      <c r="M1307" s="293">
        <f t="shared" si="167"/>
        <v>79493.069999999992</v>
      </c>
      <c r="N1307" s="359">
        <f t="shared" si="168"/>
        <v>0</v>
      </c>
      <c r="O1307" s="331"/>
      <c r="P1307" s="61"/>
      <c r="Q1307" s="294"/>
      <c r="R1307" s="292"/>
      <c r="S1307" s="303"/>
    </row>
    <row r="1308" spans="1:19" s="36" customFormat="1" ht="14.4">
      <c r="A1308" s="36">
        <f t="shared" si="165"/>
        <v>1293</v>
      </c>
      <c r="B1308" s="526"/>
      <c r="C1308" s="36" t="str">
        <f>VLOOKUP('Employee Salary Payroll Tax '!B1310,'Employee Salary Payroll Tax '!$D$1:$E$7,2,FALSE)</f>
        <v>NonUnion</v>
      </c>
      <c r="D1308" s="61">
        <f t="shared" si="161"/>
        <v>2.98E-2</v>
      </c>
      <c r="E1308" s="351">
        <f>'Employee Salary Payroll Tax '!N1310</f>
        <v>19582.060000000001</v>
      </c>
      <c r="F1308" s="351">
        <f t="shared" si="162"/>
        <v>20165.605388000004</v>
      </c>
      <c r="G1308" s="352"/>
      <c r="H1308" s="351">
        <f t="shared" si="163"/>
        <v>0</v>
      </c>
      <c r="I1308" s="351">
        <f t="shared" si="166"/>
        <v>583.54538800000228</v>
      </c>
      <c r="J1308" s="351">
        <f t="shared" si="164"/>
        <v>0</v>
      </c>
      <c r="K1308" s="293">
        <f>SUM('Employee Salary Payroll Tax '!I1310:K1310)</f>
        <v>7844.92</v>
      </c>
      <c r="L1308" s="293">
        <f>'Employee Salary Payroll Tax '!H1310</f>
        <v>0</v>
      </c>
      <c r="M1308" s="293">
        <f t="shared" si="167"/>
        <v>11737.140000000001</v>
      </c>
      <c r="N1308" s="359">
        <f t="shared" si="168"/>
        <v>0</v>
      </c>
      <c r="O1308" s="331"/>
      <c r="P1308" s="61"/>
      <c r="Q1308" s="294"/>
      <c r="R1308" s="292"/>
      <c r="S1308" s="303"/>
    </row>
    <row r="1309" spans="1:19" s="36" customFormat="1" ht="14.4">
      <c r="A1309" s="36">
        <f t="shared" si="165"/>
        <v>1294</v>
      </c>
      <c r="B1309" s="526"/>
      <c r="C1309" s="36" t="str">
        <f>VLOOKUP('Employee Salary Payroll Tax '!B1311,'Employee Salary Payroll Tax '!$D$1:$E$7,2,FALSE)</f>
        <v>NonUnion</v>
      </c>
      <c r="D1309" s="61">
        <f t="shared" si="161"/>
        <v>2.98E-2</v>
      </c>
      <c r="E1309" s="351">
        <f>'Employee Salary Payroll Tax '!N1311</f>
        <v>38082.58</v>
      </c>
      <c r="F1309" s="351">
        <f t="shared" si="162"/>
        <v>39217.440884000003</v>
      </c>
      <c r="G1309" s="352"/>
      <c r="H1309" s="351">
        <f t="shared" si="163"/>
        <v>0</v>
      </c>
      <c r="I1309" s="351">
        <f t="shared" si="166"/>
        <v>1134.8608840000015</v>
      </c>
      <c r="J1309" s="351">
        <f t="shared" si="164"/>
        <v>0</v>
      </c>
      <c r="K1309" s="293">
        <f>SUM('Employee Salary Payroll Tax '!I1311:K1311)</f>
        <v>8204.98</v>
      </c>
      <c r="L1309" s="293">
        <f>'Employee Salary Payroll Tax '!H1311</f>
        <v>0</v>
      </c>
      <c r="M1309" s="293">
        <f t="shared" si="167"/>
        <v>29877.600000000002</v>
      </c>
      <c r="N1309" s="359">
        <f t="shared" si="168"/>
        <v>0</v>
      </c>
      <c r="O1309" s="331"/>
      <c r="P1309" s="61"/>
      <c r="Q1309" s="294"/>
      <c r="R1309" s="292"/>
      <c r="S1309" s="303"/>
    </row>
    <row r="1310" spans="1:19" s="36" customFormat="1" ht="14.4">
      <c r="A1310" s="36">
        <f t="shared" si="165"/>
        <v>1295</v>
      </c>
      <c r="B1310" s="526"/>
      <c r="C1310" s="36" t="str">
        <f>VLOOKUP('Employee Salary Payroll Tax '!B1312,'Employee Salary Payroll Tax '!$D$1:$E$7,2,FALSE)</f>
        <v>NonUnion</v>
      </c>
      <c r="D1310" s="61">
        <f t="shared" si="161"/>
        <v>2.98E-2</v>
      </c>
      <c r="E1310" s="351">
        <f>'Employee Salary Payroll Tax '!N1312</f>
        <v>169650.63</v>
      </c>
      <c r="F1310" s="351">
        <f t="shared" si="162"/>
        <v>174706.21877400001</v>
      </c>
      <c r="G1310" s="352"/>
      <c r="H1310" s="351">
        <f t="shared" si="163"/>
        <v>0</v>
      </c>
      <c r="I1310" s="351">
        <f t="shared" si="166"/>
        <v>5055.5887740000035</v>
      </c>
      <c r="J1310" s="351">
        <f t="shared" si="164"/>
        <v>0</v>
      </c>
      <c r="K1310" s="293">
        <f>SUM('Employee Salary Payroll Tax '!I1312:K1312)</f>
        <v>164988.57</v>
      </c>
      <c r="L1310" s="293">
        <f>'Employee Salary Payroll Tax '!H1312</f>
        <v>0</v>
      </c>
      <c r="M1310" s="293">
        <f t="shared" si="167"/>
        <v>4662.0599999999977</v>
      </c>
      <c r="N1310" s="359">
        <f t="shared" si="168"/>
        <v>0</v>
      </c>
      <c r="O1310" s="331"/>
      <c r="P1310" s="61"/>
      <c r="Q1310" s="294"/>
      <c r="R1310" s="292"/>
      <c r="S1310" s="303"/>
    </row>
    <row r="1311" spans="1:19" s="36" customFormat="1" ht="14.4">
      <c r="A1311" s="36">
        <f t="shared" si="165"/>
        <v>1296</v>
      </c>
      <c r="B1311" s="526"/>
      <c r="C1311" s="36" t="str">
        <f>VLOOKUP('Employee Salary Payroll Tax '!B1313,'Employee Salary Payroll Tax '!$D$1:$E$7,2,FALSE)</f>
        <v>IBEW</v>
      </c>
      <c r="D1311" s="61">
        <f t="shared" si="161"/>
        <v>6.875E-3</v>
      </c>
      <c r="E1311" s="351">
        <f>'Employee Salary Payroll Tax '!N1313</f>
        <v>64100.57</v>
      </c>
      <c r="F1311" s="351">
        <f t="shared" si="162"/>
        <v>64541.26141875</v>
      </c>
      <c r="G1311" s="352"/>
      <c r="H1311" s="351">
        <f t="shared" si="163"/>
        <v>0</v>
      </c>
      <c r="I1311" s="351">
        <f t="shared" si="166"/>
        <v>440.69141875000059</v>
      </c>
      <c r="J1311" s="351">
        <f t="shared" si="164"/>
        <v>0</v>
      </c>
      <c r="K1311" s="293">
        <f>SUM('Employee Salary Payroll Tax '!I1313:K1313)</f>
        <v>1636.46</v>
      </c>
      <c r="L1311" s="293">
        <f>'Employee Salary Payroll Tax '!H1313</f>
        <v>0</v>
      </c>
      <c r="M1311" s="293">
        <f t="shared" si="167"/>
        <v>62464.11</v>
      </c>
      <c r="N1311" s="359">
        <f t="shared" si="168"/>
        <v>0</v>
      </c>
      <c r="O1311" s="331"/>
      <c r="P1311" s="61"/>
      <c r="Q1311" s="294"/>
      <c r="R1311" s="292"/>
      <c r="S1311" s="303"/>
    </row>
    <row r="1312" spans="1:19" s="36" customFormat="1" ht="14.4">
      <c r="A1312" s="36">
        <f t="shared" si="165"/>
        <v>1297</v>
      </c>
      <c r="B1312" s="526"/>
      <c r="C1312" s="36" t="str">
        <f>VLOOKUP('Employee Salary Payroll Tax '!B1314,'Employee Salary Payroll Tax '!$D$1:$E$7,2,FALSE)</f>
        <v>NonUnion</v>
      </c>
      <c r="D1312" s="61">
        <f t="shared" si="161"/>
        <v>2.98E-2</v>
      </c>
      <c r="E1312" s="351">
        <f>'Employee Salary Payroll Tax '!N1314</f>
        <v>108402.1</v>
      </c>
      <c r="F1312" s="351">
        <f t="shared" si="162"/>
        <v>111632.48258000001</v>
      </c>
      <c r="G1312" s="352"/>
      <c r="H1312" s="351">
        <f t="shared" si="163"/>
        <v>0</v>
      </c>
      <c r="I1312" s="351">
        <f t="shared" si="166"/>
        <v>3230.382580000005</v>
      </c>
      <c r="J1312" s="351">
        <f t="shared" si="164"/>
        <v>0</v>
      </c>
      <c r="K1312" s="293">
        <f>SUM('Employee Salary Payroll Tax '!I1314:K1314)</f>
        <v>9585.5499999999993</v>
      </c>
      <c r="L1312" s="293">
        <f>'Employee Salary Payroll Tax '!H1314</f>
        <v>0</v>
      </c>
      <c r="M1312" s="293">
        <f t="shared" si="167"/>
        <v>98816.55</v>
      </c>
      <c r="N1312" s="359">
        <f t="shared" si="168"/>
        <v>0</v>
      </c>
      <c r="O1312" s="331"/>
      <c r="P1312" s="61"/>
      <c r="Q1312" s="294"/>
      <c r="R1312" s="292"/>
      <c r="S1312" s="303"/>
    </row>
    <row r="1313" spans="1:19" s="36" customFormat="1" ht="14.4">
      <c r="A1313" s="36">
        <f t="shared" si="165"/>
        <v>1298</v>
      </c>
      <c r="B1313" s="526"/>
      <c r="C1313" s="36" t="str">
        <f>VLOOKUP('Employee Salary Payroll Tax '!B1315,'Employee Salary Payroll Tax '!$D$1:$E$7,2,FALSE)</f>
        <v>NonUnion</v>
      </c>
      <c r="D1313" s="61">
        <f t="shared" si="161"/>
        <v>2.98E-2</v>
      </c>
      <c r="E1313" s="351">
        <f>'Employee Salary Payroll Tax '!N1315</f>
        <v>53228.97</v>
      </c>
      <c r="F1313" s="351">
        <f t="shared" si="162"/>
        <v>54815.193306000001</v>
      </c>
      <c r="G1313" s="352"/>
      <c r="H1313" s="351">
        <f t="shared" si="163"/>
        <v>0</v>
      </c>
      <c r="I1313" s="351">
        <f t="shared" si="166"/>
        <v>1586.2233059999999</v>
      </c>
      <c r="J1313" s="351">
        <f t="shared" si="164"/>
        <v>0</v>
      </c>
      <c r="K1313" s="293">
        <f>SUM('Employee Salary Payroll Tax '!I1315:K1315)</f>
        <v>685.22</v>
      </c>
      <c r="L1313" s="293">
        <f>'Employee Salary Payroll Tax '!H1315</f>
        <v>0</v>
      </c>
      <c r="M1313" s="293">
        <f t="shared" si="167"/>
        <v>52543.75</v>
      </c>
      <c r="N1313" s="359">
        <f t="shared" si="168"/>
        <v>0</v>
      </c>
      <c r="O1313" s="331"/>
      <c r="P1313" s="61"/>
      <c r="Q1313" s="294"/>
      <c r="R1313" s="292"/>
      <c r="S1313" s="303"/>
    </row>
    <row r="1314" spans="1:19" s="36" customFormat="1" ht="14.4">
      <c r="A1314" s="36">
        <f t="shared" si="165"/>
        <v>1299</v>
      </c>
      <c r="B1314" s="526"/>
      <c r="C1314" s="36" t="str">
        <f>VLOOKUP('Employee Salary Payroll Tax '!B1316,'Employee Salary Payroll Tax '!$D$1:$E$7,2,FALSE)</f>
        <v>UA</v>
      </c>
      <c r="D1314" s="61">
        <f t="shared" si="161"/>
        <v>0.03</v>
      </c>
      <c r="E1314" s="351">
        <f>'Employee Salary Payroll Tax '!N1316</f>
        <v>19175.72</v>
      </c>
      <c r="F1314" s="351">
        <f t="shared" si="162"/>
        <v>19750.991600000001</v>
      </c>
      <c r="G1314" s="352"/>
      <c r="H1314" s="351">
        <f t="shared" si="163"/>
        <v>0</v>
      </c>
      <c r="I1314" s="351">
        <f t="shared" si="166"/>
        <v>575.27160000000003</v>
      </c>
      <c r="J1314" s="351">
        <f t="shared" si="164"/>
        <v>0</v>
      </c>
      <c r="K1314" s="293">
        <f>SUM('Employee Salary Payroll Tax '!I1316:K1316)</f>
        <v>17443.990000000002</v>
      </c>
      <c r="L1314" s="293">
        <f>'Employee Salary Payroll Tax '!H1316</f>
        <v>559.89</v>
      </c>
      <c r="M1314" s="293">
        <f t="shared" si="167"/>
        <v>1171.8399999999997</v>
      </c>
      <c r="N1314" s="359">
        <f t="shared" si="168"/>
        <v>0</v>
      </c>
      <c r="O1314" s="331"/>
      <c r="P1314" s="61"/>
      <c r="Q1314" s="294"/>
      <c r="R1314" s="292"/>
      <c r="S1314" s="303"/>
    </row>
    <row r="1315" spans="1:19" s="36" customFormat="1" ht="14.4">
      <c r="A1315" s="36">
        <f t="shared" si="165"/>
        <v>1300</v>
      </c>
      <c r="B1315" s="526"/>
      <c r="C1315" s="36" t="str">
        <f>VLOOKUP('Employee Salary Payroll Tax '!B1317,'Employee Salary Payroll Tax '!$D$1:$E$7,2,FALSE)</f>
        <v>NonUnion</v>
      </c>
      <c r="D1315" s="61">
        <f t="shared" si="161"/>
        <v>2.98E-2</v>
      </c>
      <c r="E1315" s="351">
        <f>'Employee Salary Payroll Tax '!N1317</f>
        <v>84220.56</v>
      </c>
      <c r="F1315" s="351">
        <f t="shared" si="162"/>
        <v>86730.332687999995</v>
      </c>
      <c r="G1315" s="352"/>
      <c r="H1315" s="351">
        <f t="shared" si="163"/>
        <v>0</v>
      </c>
      <c r="I1315" s="351">
        <f t="shared" si="166"/>
        <v>2509.7726879999973</v>
      </c>
      <c r="J1315" s="351">
        <f t="shared" si="164"/>
        <v>0</v>
      </c>
      <c r="K1315" s="293">
        <f>SUM('Employee Salary Payroll Tax '!I1317:K1317)</f>
        <v>2521.02</v>
      </c>
      <c r="L1315" s="293">
        <f>'Employee Salary Payroll Tax '!H1317</f>
        <v>0</v>
      </c>
      <c r="M1315" s="293">
        <f t="shared" si="167"/>
        <v>81699.539999999994</v>
      </c>
      <c r="N1315" s="359">
        <f t="shared" si="168"/>
        <v>0</v>
      </c>
      <c r="O1315" s="331"/>
      <c r="P1315" s="61"/>
      <c r="Q1315" s="294"/>
      <c r="R1315" s="292"/>
      <c r="S1315" s="303"/>
    </row>
    <row r="1316" spans="1:19" s="36" customFormat="1" ht="14.4">
      <c r="A1316" s="36">
        <f t="shared" si="165"/>
        <v>1301</v>
      </c>
      <c r="B1316" s="526"/>
      <c r="C1316" s="36" t="str">
        <f>VLOOKUP('Employee Salary Payroll Tax '!B1318,'Employee Salary Payroll Tax '!$D$1:$E$7,2,FALSE)</f>
        <v>NonUnion</v>
      </c>
      <c r="D1316" s="61">
        <f t="shared" si="161"/>
        <v>2.98E-2</v>
      </c>
      <c r="E1316" s="351">
        <f>'Employee Salary Payroll Tax '!N1318</f>
        <v>52770.69</v>
      </c>
      <c r="F1316" s="351">
        <f t="shared" si="162"/>
        <v>54343.256562000002</v>
      </c>
      <c r="G1316" s="352"/>
      <c r="H1316" s="351">
        <f t="shared" si="163"/>
        <v>0</v>
      </c>
      <c r="I1316" s="351">
        <f t="shared" si="166"/>
        <v>1572.566562</v>
      </c>
      <c r="J1316" s="351">
        <f t="shared" si="164"/>
        <v>0</v>
      </c>
      <c r="K1316" s="293">
        <f>SUM('Employee Salary Payroll Tax '!I1318:K1318)</f>
        <v>4691.16</v>
      </c>
      <c r="L1316" s="293">
        <f>'Employee Salary Payroll Tax '!H1318</f>
        <v>0</v>
      </c>
      <c r="M1316" s="293">
        <f t="shared" si="167"/>
        <v>48079.53</v>
      </c>
      <c r="N1316" s="359">
        <f t="shared" si="168"/>
        <v>0</v>
      </c>
      <c r="O1316" s="331"/>
      <c r="P1316" s="61"/>
      <c r="Q1316" s="294"/>
      <c r="R1316" s="292"/>
      <c r="S1316" s="303"/>
    </row>
    <row r="1317" spans="1:19" s="36" customFormat="1" ht="14.4">
      <c r="A1317" s="36">
        <f t="shared" si="165"/>
        <v>1302</v>
      </c>
      <c r="B1317" s="526"/>
      <c r="C1317" s="36" t="str">
        <f>VLOOKUP('Employee Salary Payroll Tax '!B1319,'Employee Salary Payroll Tax '!$D$1:$E$7,2,FALSE)</f>
        <v>IBEW</v>
      </c>
      <c r="D1317" s="61">
        <f t="shared" si="161"/>
        <v>6.875E-3</v>
      </c>
      <c r="E1317" s="351">
        <f>'Employee Salary Payroll Tax '!N1319</f>
        <v>129248.59</v>
      </c>
      <c r="F1317" s="351">
        <f t="shared" si="162"/>
        <v>130137.17405624999</v>
      </c>
      <c r="G1317" s="352"/>
      <c r="H1317" s="351">
        <f t="shared" si="163"/>
        <v>0</v>
      </c>
      <c r="I1317" s="351">
        <f t="shared" si="166"/>
        <v>888.58405624999432</v>
      </c>
      <c r="J1317" s="351">
        <f t="shared" si="164"/>
        <v>0</v>
      </c>
      <c r="K1317" s="293">
        <f>SUM('Employee Salary Payroll Tax '!I1319:K1319)</f>
        <v>17940.09</v>
      </c>
      <c r="L1317" s="293">
        <f>'Employee Salary Payroll Tax '!H1319</f>
        <v>0</v>
      </c>
      <c r="M1317" s="293">
        <f t="shared" si="167"/>
        <v>111308.5</v>
      </c>
      <c r="N1317" s="359">
        <f t="shared" si="168"/>
        <v>0</v>
      </c>
      <c r="O1317" s="331"/>
      <c r="P1317" s="61"/>
      <c r="Q1317" s="294"/>
      <c r="R1317" s="292"/>
      <c r="S1317" s="303"/>
    </row>
    <row r="1318" spans="1:19" s="36" customFormat="1" ht="14.4">
      <c r="A1318" s="36">
        <f t="shared" si="165"/>
        <v>1303</v>
      </c>
      <c r="B1318" s="526"/>
      <c r="C1318" s="36" t="str">
        <f>VLOOKUP('Employee Salary Payroll Tax '!B1320,'Employee Salary Payroll Tax '!$D$1:$E$7,2,FALSE)</f>
        <v>NonUnion</v>
      </c>
      <c r="D1318" s="61">
        <f t="shared" si="161"/>
        <v>2.98E-2</v>
      </c>
      <c r="E1318" s="351">
        <f>'Employee Salary Payroll Tax '!N1320</f>
        <v>67133.259999999995</v>
      </c>
      <c r="F1318" s="351">
        <f t="shared" si="162"/>
        <v>69133.831147999997</v>
      </c>
      <c r="G1318" s="352"/>
      <c r="H1318" s="351">
        <f t="shared" si="163"/>
        <v>0</v>
      </c>
      <c r="I1318" s="351">
        <f t="shared" si="166"/>
        <v>2000.5711480000027</v>
      </c>
      <c r="J1318" s="351">
        <f t="shared" si="164"/>
        <v>0</v>
      </c>
      <c r="K1318" s="293">
        <f>SUM('Employee Salary Payroll Tax '!I1320:K1320)</f>
        <v>67133.260000000009</v>
      </c>
      <c r="L1318" s="293">
        <f>'Employee Salary Payroll Tax '!H1320</f>
        <v>0</v>
      </c>
      <c r="M1318" s="293">
        <f t="shared" si="167"/>
        <v>-1.4551915228366852E-11</v>
      </c>
      <c r="N1318" s="359">
        <f t="shared" si="168"/>
        <v>0</v>
      </c>
      <c r="O1318" s="331"/>
      <c r="P1318" s="61"/>
      <c r="Q1318" s="294"/>
      <c r="R1318" s="292"/>
      <c r="S1318" s="303"/>
    </row>
    <row r="1319" spans="1:19" s="36" customFormat="1" ht="14.4">
      <c r="A1319" s="36">
        <f t="shared" si="165"/>
        <v>1304</v>
      </c>
      <c r="B1319" s="526"/>
      <c r="C1319" s="36" t="str">
        <f>VLOOKUP('Employee Salary Payroll Tax '!B1321,'Employee Salary Payroll Tax '!$D$1:$E$7,2,FALSE)</f>
        <v>NonUnion</v>
      </c>
      <c r="D1319" s="61">
        <f t="shared" si="161"/>
        <v>2.98E-2</v>
      </c>
      <c r="E1319" s="351">
        <f>'Employee Salary Payroll Tax '!N1321</f>
        <v>113025.8</v>
      </c>
      <c r="F1319" s="351">
        <f t="shared" si="162"/>
        <v>116393.96884</v>
      </c>
      <c r="G1319" s="352"/>
      <c r="H1319" s="351">
        <f t="shared" si="163"/>
        <v>0</v>
      </c>
      <c r="I1319" s="351">
        <f t="shared" si="166"/>
        <v>3368.1688399999985</v>
      </c>
      <c r="J1319" s="351">
        <f t="shared" si="164"/>
        <v>0</v>
      </c>
      <c r="K1319" s="293">
        <f>SUM('Employee Salary Payroll Tax '!I1321:K1321)</f>
        <v>105404.84</v>
      </c>
      <c r="L1319" s="293">
        <f>'Employee Salary Payroll Tax '!H1321</f>
        <v>0</v>
      </c>
      <c r="M1319" s="293">
        <f t="shared" si="167"/>
        <v>7620.9600000000064</v>
      </c>
      <c r="N1319" s="359">
        <f t="shared" si="168"/>
        <v>0</v>
      </c>
      <c r="O1319" s="331"/>
      <c r="P1319" s="61"/>
      <c r="Q1319" s="294"/>
      <c r="R1319" s="292"/>
      <c r="S1319" s="303"/>
    </row>
    <row r="1320" spans="1:19" s="36" customFormat="1" ht="14.4">
      <c r="A1320" s="36">
        <f t="shared" si="165"/>
        <v>1305</v>
      </c>
      <c r="B1320" s="526"/>
      <c r="C1320" s="36" t="str">
        <f>VLOOKUP('Employee Salary Payroll Tax '!B1322,'Employee Salary Payroll Tax '!$D$1:$E$7,2,FALSE)</f>
        <v>NonUnion</v>
      </c>
      <c r="D1320" s="61">
        <f t="shared" si="161"/>
        <v>2.98E-2</v>
      </c>
      <c r="E1320" s="351">
        <f>'Employee Salary Payroll Tax '!N1322</f>
        <v>74314.05</v>
      </c>
      <c r="F1320" s="351">
        <f t="shared" si="162"/>
        <v>76528.608690000008</v>
      </c>
      <c r="G1320" s="352"/>
      <c r="H1320" s="351">
        <f t="shared" si="163"/>
        <v>0</v>
      </c>
      <c r="I1320" s="351">
        <f t="shared" si="166"/>
        <v>2214.5586900000053</v>
      </c>
      <c r="J1320" s="351">
        <f t="shared" si="164"/>
        <v>0</v>
      </c>
      <c r="K1320" s="293">
        <f>SUM('Employee Salary Payroll Tax '!I1322:K1322)</f>
        <v>8476.8799999999992</v>
      </c>
      <c r="L1320" s="293">
        <f>'Employee Salary Payroll Tax '!H1322</f>
        <v>0</v>
      </c>
      <c r="M1320" s="293">
        <f t="shared" si="167"/>
        <v>65837.17</v>
      </c>
      <c r="N1320" s="359">
        <f t="shared" si="168"/>
        <v>0</v>
      </c>
      <c r="O1320" s="331"/>
      <c r="P1320" s="61"/>
      <c r="Q1320" s="294"/>
      <c r="R1320" s="292"/>
      <c r="S1320" s="303"/>
    </row>
    <row r="1321" spans="1:19" s="36" customFormat="1" ht="14.4">
      <c r="A1321" s="36">
        <f t="shared" si="165"/>
        <v>1306</v>
      </c>
      <c r="B1321" s="526"/>
      <c r="C1321" s="36" t="str">
        <f>VLOOKUP('Employee Salary Payroll Tax '!B1323,'Employee Salary Payroll Tax '!$D$1:$E$7,2,FALSE)</f>
        <v>NonUnion</v>
      </c>
      <c r="D1321" s="61">
        <f t="shared" si="161"/>
        <v>2.98E-2</v>
      </c>
      <c r="E1321" s="351">
        <f>'Employee Salary Payroll Tax '!N1323</f>
        <v>57980.34</v>
      </c>
      <c r="F1321" s="351">
        <f t="shared" si="162"/>
        <v>59708.154131999996</v>
      </c>
      <c r="G1321" s="352"/>
      <c r="H1321" s="351">
        <f t="shared" si="163"/>
        <v>0</v>
      </c>
      <c r="I1321" s="351">
        <f t="shared" si="166"/>
        <v>1727.8141319999995</v>
      </c>
      <c r="J1321" s="351">
        <f t="shared" si="164"/>
        <v>0</v>
      </c>
      <c r="K1321" s="293">
        <f>SUM('Employee Salary Payroll Tax '!I1323:K1323)</f>
        <v>11171.359999999999</v>
      </c>
      <c r="L1321" s="293">
        <f>'Employee Salary Payroll Tax '!H1323</f>
        <v>0</v>
      </c>
      <c r="M1321" s="293">
        <f t="shared" si="167"/>
        <v>46808.979999999996</v>
      </c>
      <c r="N1321" s="359">
        <f t="shared" si="168"/>
        <v>0</v>
      </c>
      <c r="O1321" s="331"/>
      <c r="P1321" s="61"/>
      <c r="Q1321" s="294"/>
      <c r="R1321" s="292"/>
      <c r="S1321" s="303"/>
    </row>
    <row r="1322" spans="1:19" s="36" customFormat="1" ht="14.4">
      <c r="A1322" s="36">
        <f t="shared" si="165"/>
        <v>1307</v>
      </c>
      <c r="B1322" s="526"/>
      <c r="C1322" s="36" t="str">
        <f>VLOOKUP('Employee Salary Payroll Tax '!B1324,'Employee Salary Payroll Tax '!$D$1:$E$7,2,FALSE)</f>
        <v>NonUnion</v>
      </c>
      <c r="D1322" s="61">
        <f t="shared" si="161"/>
        <v>2.98E-2</v>
      </c>
      <c r="E1322" s="351">
        <f>'Employee Salary Payroll Tax '!N1324</f>
        <v>78781.210000000006</v>
      </c>
      <c r="F1322" s="351">
        <f t="shared" si="162"/>
        <v>81128.890058000005</v>
      </c>
      <c r="G1322" s="352"/>
      <c r="H1322" s="351">
        <f t="shared" si="163"/>
        <v>0</v>
      </c>
      <c r="I1322" s="351">
        <f t="shared" si="166"/>
        <v>2347.6800579999981</v>
      </c>
      <c r="J1322" s="351">
        <f t="shared" si="164"/>
        <v>0</v>
      </c>
      <c r="K1322" s="293">
        <f>SUM('Employee Salary Payroll Tax '!I1324:K1324)</f>
        <v>11448.400000000001</v>
      </c>
      <c r="L1322" s="293">
        <f>'Employee Salary Payroll Tax '!H1324</f>
        <v>0</v>
      </c>
      <c r="M1322" s="293">
        <f t="shared" si="167"/>
        <v>67332.81</v>
      </c>
      <c r="N1322" s="359">
        <f t="shared" si="168"/>
        <v>0</v>
      </c>
      <c r="O1322" s="331"/>
      <c r="P1322" s="61"/>
      <c r="Q1322" s="294"/>
      <c r="R1322" s="292"/>
      <c r="S1322" s="303"/>
    </row>
    <row r="1323" spans="1:19" s="36" customFormat="1" ht="14.4">
      <c r="A1323" s="36">
        <f t="shared" si="165"/>
        <v>1308</v>
      </c>
      <c r="B1323" s="526"/>
      <c r="C1323" s="36" t="str">
        <f>VLOOKUP('Employee Salary Payroll Tax '!B1325,'Employee Salary Payroll Tax '!$D$1:$E$7,2,FALSE)</f>
        <v>NonUnion</v>
      </c>
      <c r="D1323" s="61">
        <f t="shared" si="161"/>
        <v>2.98E-2</v>
      </c>
      <c r="E1323" s="351">
        <f>'Employee Salary Payroll Tax '!N1325</f>
        <v>66752.600000000006</v>
      </c>
      <c r="F1323" s="351">
        <f t="shared" si="162"/>
        <v>68741.827480000007</v>
      </c>
      <c r="G1323" s="352"/>
      <c r="H1323" s="351">
        <f t="shared" si="163"/>
        <v>0</v>
      </c>
      <c r="I1323" s="351">
        <f t="shared" si="166"/>
        <v>1989.2274800000014</v>
      </c>
      <c r="J1323" s="351">
        <f t="shared" si="164"/>
        <v>0</v>
      </c>
      <c r="K1323" s="293">
        <f>SUM('Employee Salary Payroll Tax '!I1325:K1325)</f>
        <v>201.84</v>
      </c>
      <c r="L1323" s="293">
        <f>'Employee Salary Payroll Tax '!H1325</f>
        <v>0</v>
      </c>
      <c r="M1323" s="293">
        <f t="shared" si="167"/>
        <v>66550.760000000009</v>
      </c>
      <c r="N1323" s="359">
        <f t="shared" si="168"/>
        <v>0</v>
      </c>
      <c r="O1323" s="331"/>
      <c r="P1323" s="61"/>
      <c r="Q1323" s="294"/>
      <c r="R1323" s="292"/>
      <c r="S1323" s="303"/>
    </row>
    <row r="1324" spans="1:19" s="36" customFormat="1" ht="14.4">
      <c r="A1324" s="36">
        <v>1</v>
      </c>
      <c r="B1324" s="526"/>
      <c r="C1324" s="36" t="str">
        <f>VLOOKUP('Employee Salary Payroll Tax '!B1326,'Employee Salary Payroll Tax '!$D$1:$E$7,2,FALSE)</f>
        <v>IBEW</v>
      </c>
      <c r="D1324" s="61">
        <f t="shared" si="161"/>
        <v>6.875E-3</v>
      </c>
      <c r="E1324" s="351">
        <f>'Employee Salary Payroll Tax '!N1326</f>
        <v>35065.279999999999</v>
      </c>
      <c r="F1324" s="351">
        <f t="shared" si="162"/>
        <v>35306.353799999997</v>
      </c>
      <c r="G1324" s="352"/>
      <c r="H1324" s="351">
        <f t="shared" si="163"/>
        <v>0</v>
      </c>
      <c r="I1324" s="351">
        <f t="shared" si="166"/>
        <v>241.0737999999983</v>
      </c>
      <c r="J1324" s="351">
        <f t="shared" si="164"/>
        <v>0</v>
      </c>
      <c r="K1324" s="293">
        <f>SUM('Employee Salary Payroll Tax '!I1326:K1326)</f>
        <v>35065.279999999999</v>
      </c>
      <c r="L1324" s="293">
        <f>'Employee Salary Payroll Tax '!H1326</f>
        <v>0</v>
      </c>
      <c r="M1324" s="293">
        <f t="shared" si="167"/>
        <v>0</v>
      </c>
      <c r="N1324" s="359">
        <f t="shared" si="168"/>
        <v>0</v>
      </c>
      <c r="O1324" s="331"/>
      <c r="P1324" s="61"/>
      <c r="Q1324" s="294"/>
      <c r="R1324" s="292"/>
      <c r="S1324" s="303"/>
    </row>
    <row r="1325" spans="1:19" s="36" customFormat="1" ht="14.4">
      <c r="A1325" s="36">
        <f t="shared" ref="A1325:A1388" si="169">+A1324+1</f>
        <v>2</v>
      </c>
      <c r="B1325" s="526"/>
      <c r="C1325" s="36" t="str">
        <f>VLOOKUP('Employee Salary Payroll Tax '!B1327,'Employee Salary Payroll Tax '!$D$1:$E$7,2,FALSE)</f>
        <v>IBEW</v>
      </c>
      <c r="D1325" s="61">
        <f t="shared" si="161"/>
        <v>6.875E-3</v>
      </c>
      <c r="E1325" s="351">
        <f>'Employee Salary Payroll Tax '!N1327</f>
        <v>5519.31</v>
      </c>
      <c r="F1325" s="351">
        <f t="shared" si="162"/>
        <v>5557.2552562500005</v>
      </c>
      <c r="G1325" s="352"/>
      <c r="H1325" s="351">
        <f t="shared" si="163"/>
        <v>1480.6899999999996</v>
      </c>
      <c r="I1325" s="351">
        <f t="shared" si="166"/>
        <v>37.945256250000057</v>
      </c>
      <c r="J1325" s="351">
        <f t="shared" si="164"/>
        <v>0.22767153750000035</v>
      </c>
      <c r="K1325" s="293">
        <f>SUM('Employee Salary Payroll Tax '!I1327:K1327)</f>
        <v>5519.31</v>
      </c>
      <c r="L1325" s="293">
        <f>'Employee Salary Payroll Tax '!H1327</f>
        <v>0</v>
      </c>
      <c r="M1325" s="293">
        <f t="shared" si="167"/>
        <v>0</v>
      </c>
      <c r="N1325" s="359">
        <f t="shared" si="168"/>
        <v>0.22767153745875035</v>
      </c>
      <c r="O1325" s="331"/>
      <c r="P1325" s="61"/>
      <c r="Q1325" s="294"/>
      <c r="R1325" s="292"/>
      <c r="S1325" s="303"/>
    </row>
    <row r="1326" spans="1:19" s="36" customFormat="1" ht="14.4">
      <c r="A1326" s="36">
        <f t="shared" si="169"/>
        <v>3</v>
      </c>
      <c r="B1326" s="526"/>
      <c r="C1326" s="36" t="str">
        <f>VLOOKUP('Employee Salary Payroll Tax '!B1328,'Employee Salary Payroll Tax '!$D$1:$E$7,2,FALSE)</f>
        <v>IBEW</v>
      </c>
      <c r="D1326" s="61">
        <f t="shared" si="161"/>
        <v>6.875E-3</v>
      </c>
      <c r="E1326" s="351">
        <f>'Employee Salary Payroll Tax '!N1328</f>
        <v>7194.48</v>
      </c>
      <c r="F1326" s="351">
        <f t="shared" si="162"/>
        <v>7243.9420499999997</v>
      </c>
      <c r="G1326" s="352"/>
      <c r="H1326" s="351">
        <f t="shared" si="163"/>
        <v>0</v>
      </c>
      <c r="I1326" s="351">
        <f t="shared" si="166"/>
        <v>49.46205000000009</v>
      </c>
      <c r="J1326" s="351">
        <f t="shared" si="164"/>
        <v>0</v>
      </c>
      <c r="K1326" s="293">
        <f>SUM('Employee Salary Payroll Tax '!I1328:K1328)</f>
        <v>6960.08</v>
      </c>
      <c r="L1326" s="293">
        <f>'Employee Salary Payroll Tax '!H1328</f>
        <v>0</v>
      </c>
      <c r="M1326" s="293">
        <f t="shared" si="167"/>
        <v>234.39999999999964</v>
      </c>
      <c r="N1326" s="359">
        <f t="shared" si="168"/>
        <v>0</v>
      </c>
      <c r="O1326" s="331"/>
      <c r="P1326" s="61"/>
      <c r="Q1326" s="294"/>
      <c r="R1326" s="292"/>
      <c r="S1326" s="303"/>
    </row>
    <row r="1327" spans="1:19" s="36" customFormat="1" ht="14.4">
      <c r="A1327" s="36">
        <f t="shared" si="169"/>
        <v>4</v>
      </c>
      <c r="B1327" s="526"/>
      <c r="C1327" s="36" t="str">
        <f>VLOOKUP('Employee Salary Payroll Tax '!B1329,'Employee Salary Payroll Tax '!$D$1:$E$7,2,FALSE)</f>
        <v>NonUnion</v>
      </c>
      <c r="D1327" s="61">
        <f t="shared" si="161"/>
        <v>2.98E-2</v>
      </c>
      <c r="E1327" s="351">
        <f>'Employee Salary Payroll Tax '!N1329</f>
        <v>45636.800000000003</v>
      </c>
      <c r="F1327" s="351">
        <f t="shared" si="162"/>
        <v>46996.776640000004</v>
      </c>
      <c r="G1327" s="352"/>
      <c r="H1327" s="351">
        <f t="shared" si="163"/>
        <v>0</v>
      </c>
      <c r="I1327" s="351">
        <f t="shared" si="166"/>
        <v>1359.9766400000008</v>
      </c>
      <c r="J1327" s="351">
        <f t="shared" si="164"/>
        <v>0</v>
      </c>
      <c r="K1327" s="293">
        <f>SUM('Employee Salary Payroll Tax '!I1329:K1329)</f>
        <v>43987.28</v>
      </c>
      <c r="L1327" s="293">
        <f>'Employee Salary Payroll Tax '!H1329</f>
        <v>0</v>
      </c>
      <c r="M1327" s="293">
        <f t="shared" si="167"/>
        <v>1649.5200000000041</v>
      </c>
      <c r="N1327" s="359">
        <f t="shared" si="168"/>
        <v>0</v>
      </c>
      <c r="O1327" s="331"/>
      <c r="P1327" s="61"/>
      <c r="Q1327" s="294"/>
      <c r="R1327" s="292"/>
      <c r="S1327" s="303"/>
    </row>
    <row r="1328" spans="1:19" s="36" customFormat="1" ht="14.4">
      <c r="A1328" s="36">
        <f t="shared" si="169"/>
        <v>5</v>
      </c>
      <c r="B1328" s="526"/>
      <c r="C1328" s="36" t="str">
        <f>VLOOKUP('Employee Salary Payroll Tax '!B1330,'Employee Salary Payroll Tax '!$D$1:$E$7,2,FALSE)</f>
        <v>UA</v>
      </c>
      <c r="D1328" s="61">
        <f t="shared" si="161"/>
        <v>0.03</v>
      </c>
      <c r="E1328" s="351">
        <f>'Employee Salary Payroll Tax '!N1330</f>
        <v>61477.91</v>
      </c>
      <c r="F1328" s="351">
        <f t="shared" si="162"/>
        <v>63322.247300000003</v>
      </c>
      <c r="G1328" s="352"/>
      <c r="H1328" s="351">
        <f t="shared" si="163"/>
        <v>0</v>
      </c>
      <c r="I1328" s="351">
        <f t="shared" si="166"/>
        <v>1844.3372999999992</v>
      </c>
      <c r="J1328" s="351">
        <f t="shared" si="164"/>
        <v>0</v>
      </c>
      <c r="K1328" s="293">
        <f>SUM('Employee Salary Payroll Tax '!I1330:K1330)</f>
        <v>54255.82</v>
      </c>
      <c r="L1328" s="293">
        <f>'Employee Salary Payroll Tax '!H1330</f>
        <v>1229.56</v>
      </c>
      <c r="M1328" s="293">
        <f t="shared" si="167"/>
        <v>5992.5300000000043</v>
      </c>
      <c r="N1328" s="359">
        <f t="shared" si="168"/>
        <v>0</v>
      </c>
      <c r="O1328" s="331"/>
      <c r="P1328" s="61"/>
      <c r="Q1328" s="294"/>
      <c r="R1328" s="292"/>
      <c r="S1328" s="303"/>
    </row>
    <row r="1329" spans="1:19" s="36" customFormat="1" ht="14.4">
      <c r="A1329" s="36">
        <f t="shared" si="169"/>
        <v>6</v>
      </c>
      <c r="B1329" s="526"/>
      <c r="C1329" s="36" t="str">
        <f>VLOOKUP('Employee Salary Payroll Tax '!B1331,'Employee Salary Payroll Tax '!$D$1:$E$7,2,FALSE)</f>
        <v>IBEW</v>
      </c>
      <c r="D1329" s="61">
        <f t="shared" si="161"/>
        <v>6.875E-3</v>
      </c>
      <c r="E1329" s="351">
        <f>'Employee Salary Payroll Tax '!N1331</f>
        <v>14135.38</v>
      </c>
      <c r="F1329" s="351">
        <f t="shared" si="162"/>
        <v>14232.560737499998</v>
      </c>
      <c r="G1329" s="352"/>
      <c r="H1329" s="351">
        <f t="shared" si="163"/>
        <v>0</v>
      </c>
      <c r="I1329" s="351">
        <f t="shared" si="166"/>
        <v>97.180737499998941</v>
      </c>
      <c r="J1329" s="351">
        <f t="shared" si="164"/>
        <v>0</v>
      </c>
      <c r="K1329" s="293">
        <f>SUM('Employee Salary Payroll Tax '!I1331:K1331)</f>
        <v>14135.38</v>
      </c>
      <c r="L1329" s="293">
        <f>'Employee Salary Payroll Tax '!H1331</f>
        <v>0</v>
      </c>
      <c r="M1329" s="293">
        <f t="shared" si="167"/>
        <v>0</v>
      </c>
      <c r="N1329" s="359">
        <f t="shared" si="168"/>
        <v>0</v>
      </c>
      <c r="O1329" s="331"/>
      <c r="P1329" s="61"/>
      <c r="Q1329" s="294"/>
      <c r="R1329" s="292"/>
      <c r="S1329" s="303"/>
    </row>
    <row r="1330" spans="1:19" s="36" customFormat="1" ht="14.4">
      <c r="A1330" s="36">
        <f t="shared" si="169"/>
        <v>7</v>
      </c>
      <c r="B1330" s="526"/>
      <c r="C1330" s="36" t="str">
        <f>VLOOKUP('Employee Salary Payroll Tax '!B1332,'Employee Salary Payroll Tax '!$D$1:$E$7,2,FALSE)</f>
        <v>NonUnion</v>
      </c>
      <c r="D1330" s="61">
        <f t="shared" si="161"/>
        <v>2.98E-2</v>
      </c>
      <c r="E1330" s="351">
        <f>'Employee Salary Payroll Tax '!N1332</f>
        <v>78073.81</v>
      </c>
      <c r="F1330" s="351">
        <f t="shared" si="162"/>
        <v>80400.409538000007</v>
      </c>
      <c r="G1330" s="352"/>
      <c r="H1330" s="351">
        <f t="shared" si="163"/>
        <v>0</v>
      </c>
      <c r="I1330" s="351">
        <f t="shared" si="166"/>
        <v>2326.5995380000095</v>
      </c>
      <c r="J1330" s="351">
        <f t="shared" si="164"/>
        <v>0</v>
      </c>
      <c r="K1330" s="293">
        <f>SUM('Employee Salary Payroll Tax '!I1332:K1332)</f>
        <v>78073.81</v>
      </c>
      <c r="L1330" s="293">
        <f>'Employee Salary Payroll Tax '!H1332</f>
        <v>0</v>
      </c>
      <c r="M1330" s="293">
        <f t="shared" si="167"/>
        <v>0</v>
      </c>
      <c r="N1330" s="359">
        <f t="shared" si="168"/>
        <v>0</v>
      </c>
      <c r="O1330" s="331"/>
      <c r="P1330" s="61"/>
      <c r="Q1330" s="294"/>
      <c r="R1330" s="292"/>
      <c r="S1330" s="303"/>
    </row>
    <row r="1331" spans="1:19" s="36" customFormat="1" ht="14.4">
      <c r="A1331" s="36">
        <f t="shared" si="169"/>
        <v>8</v>
      </c>
      <c r="B1331" s="526"/>
      <c r="C1331" s="36" t="str">
        <f>VLOOKUP('Employee Salary Payroll Tax '!B1333,'Employee Salary Payroll Tax '!$D$1:$E$7,2,FALSE)</f>
        <v>UA</v>
      </c>
      <c r="D1331" s="61">
        <f t="shared" si="161"/>
        <v>0.03</v>
      </c>
      <c r="E1331" s="351">
        <f>'Employee Salary Payroll Tax '!N1333</f>
        <v>92461.29</v>
      </c>
      <c r="F1331" s="351">
        <f t="shared" si="162"/>
        <v>95235.128700000001</v>
      </c>
      <c r="G1331" s="352"/>
      <c r="H1331" s="351">
        <f t="shared" si="163"/>
        <v>0</v>
      </c>
      <c r="I1331" s="351">
        <f t="shared" si="166"/>
        <v>2773.8387000000075</v>
      </c>
      <c r="J1331" s="351">
        <f t="shared" si="164"/>
        <v>0</v>
      </c>
      <c r="K1331" s="293">
        <f>SUM('Employee Salary Payroll Tax '!I1333:K1333)</f>
        <v>30826.57</v>
      </c>
      <c r="L1331" s="293">
        <f>'Employee Salary Payroll Tax '!H1333</f>
        <v>0</v>
      </c>
      <c r="M1331" s="293">
        <f t="shared" si="167"/>
        <v>61634.719999999994</v>
      </c>
      <c r="N1331" s="359">
        <f t="shared" si="168"/>
        <v>0</v>
      </c>
      <c r="O1331" s="331"/>
      <c r="P1331" s="61"/>
      <c r="Q1331" s="294"/>
      <c r="R1331" s="292"/>
      <c r="S1331" s="303"/>
    </row>
    <row r="1332" spans="1:19" s="36" customFormat="1" ht="14.4">
      <c r="A1332" s="36">
        <f t="shared" si="169"/>
        <v>9</v>
      </c>
      <c r="B1332" s="526"/>
      <c r="C1332" s="36" t="str">
        <f>VLOOKUP('Employee Salary Payroll Tax '!B1334,'Employee Salary Payroll Tax '!$D$1:$E$7,2,FALSE)</f>
        <v>IBEW</v>
      </c>
      <c r="D1332" s="61">
        <f t="shared" si="161"/>
        <v>6.875E-3</v>
      </c>
      <c r="E1332" s="351">
        <f>'Employee Salary Payroll Tax '!N1334</f>
        <v>228694.23</v>
      </c>
      <c r="F1332" s="351">
        <f t="shared" si="162"/>
        <v>230266.50283124999</v>
      </c>
      <c r="G1332" s="352"/>
      <c r="H1332" s="351">
        <f t="shared" si="163"/>
        <v>0</v>
      </c>
      <c r="I1332" s="351">
        <f t="shared" si="166"/>
        <v>1572.2728312499821</v>
      </c>
      <c r="J1332" s="351">
        <f t="shared" si="164"/>
        <v>0</v>
      </c>
      <c r="K1332" s="293">
        <f>SUM('Employee Salary Payroll Tax '!I1334:K1334)</f>
        <v>197478.34</v>
      </c>
      <c r="L1332" s="293">
        <f>'Employee Salary Payroll Tax '!H1334</f>
        <v>0</v>
      </c>
      <c r="M1332" s="293">
        <f t="shared" si="167"/>
        <v>31215.890000000014</v>
      </c>
      <c r="N1332" s="359">
        <f t="shared" si="168"/>
        <v>0</v>
      </c>
      <c r="O1332" s="331"/>
      <c r="P1332" s="61"/>
      <c r="Q1332" s="294"/>
      <c r="R1332" s="292"/>
      <c r="S1332" s="303"/>
    </row>
    <row r="1333" spans="1:19" s="36" customFormat="1" ht="14.4">
      <c r="A1333" s="36">
        <f t="shared" si="169"/>
        <v>10</v>
      </c>
      <c r="B1333" s="526"/>
      <c r="C1333" s="36" t="str">
        <f>VLOOKUP('Employee Salary Payroll Tax '!B1335,'Employee Salary Payroll Tax '!$D$1:$E$7,2,FALSE)</f>
        <v>NonUnion</v>
      </c>
      <c r="D1333" s="61">
        <f t="shared" si="161"/>
        <v>2.98E-2</v>
      </c>
      <c r="E1333" s="351">
        <f>'Employee Salary Payroll Tax '!N1335</f>
        <v>90554.47</v>
      </c>
      <c r="F1333" s="351">
        <f t="shared" si="162"/>
        <v>93252.993205999999</v>
      </c>
      <c r="G1333" s="352"/>
      <c r="H1333" s="351">
        <f t="shared" si="163"/>
        <v>0</v>
      </c>
      <c r="I1333" s="351">
        <f t="shared" si="166"/>
        <v>2698.523205999998</v>
      </c>
      <c r="J1333" s="351">
        <f t="shared" si="164"/>
        <v>0</v>
      </c>
      <c r="K1333" s="293">
        <f>SUM('Employee Salary Payroll Tax '!I1335:K1335)</f>
        <v>86573.63</v>
      </c>
      <c r="L1333" s="293">
        <f>'Employee Salary Payroll Tax '!H1335</f>
        <v>0</v>
      </c>
      <c r="M1333" s="293">
        <f t="shared" si="167"/>
        <v>3980.8399999999965</v>
      </c>
      <c r="N1333" s="359">
        <f t="shared" si="168"/>
        <v>0</v>
      </c>
      <c r="O1333" s="331"/>
      <c r="P1333" s="61"/>
      <c r="Q1333" s="294"/>
      <c r="R1333" s="292"/>
      <c r="S1333" s="303"/>
    </row>
    <row r="1334" spans="1:19" s="36" customFormat="1" ht="14.4">
      <c r="A1334" s="36">
        <f t="shared" si="169"/>
        <v>11</v>
      </c>
      <c r="B1334" s="526"/>
      <c r="C1334" s="36" t="str">
        <f>VLOOKUP('Employee Salary Payroll Tax '!B1336,'Employee Salary Payroll Tax '!$D$1:$E$7,2,FALSE)</f>
        <v>NonUnion</v>
      </c>
      <c r="D1334" s="61">
        <f t="shared" si="161"/>
        <v>2.98E-2</v>
      </c>
      <c r="E1334" s="351">
        <f>'Employee Salary Payroll Tax '!N1336</f>
        <v>68262.44</v>
      </c>
      <c r="F1334" s="351">
        <f t="shared" si="162"/>
        <v>70296.660712000012</v>
      </c>
      <c r="G1334" s="352"/>
      <c r="H1334" s="351">
        <f t="shared" si="163"/>
        <v>0</v>
      </c>
      <c r="I1334" s="351">
        <f t="shared" si="166"/>
        <v>2034.2207120000094</v>
      </c>
      <c r="J1334" s="351">
        <f t="shared" si="164"/>
        <v>0</v>
      </c>
      <c r="K1334" s="293">
        <f>SUM('Employee Salary Payroll Tax '!I1336:K1336)</f>
        <v>22831.57</v>
      </c>
      <c r="L1334" s="293">
        <f>'Employee Salary Payroll Tax '!H1336</f>
        <v>0</v>
      </c>
      <c r="M1334" s="293">
        <f t="shared" si="167"/>
        <v>45430.87</v>
      </c>
      <c r="N1334" s="359">
        <f t="shared" si="168"/>
        <v>0</v>
      </c>
      <c r="O1334" s="331"/>
      <c r="P1334" s="61"/>
      <c r="Q1334" s="294"/>
      <c r="R1334" s="292"/>
      <c r="S1334" s="303"/>
    </row>
    <row r="1335" spans="1:19" s="36" customFormat="1" ht="14.4">
      <c r="A1335" s="36">
        <f t="shared" si="169"/>
        <v>12</v>
      </c>
      <c r="B1335" s="526"/>
      <c r="C1335" s="36" t="str">
        <f>VLOOKUP('Employee Salary Payroll Tax '!B1337,'Employee Salary Payroll Tax '!$D$1:$E$7,2,FALSE)</f>
        <v>IBEW</v>
      </c>
      <c r="D1335" s="61">
        <f t="shared" si="161"/>
        <v>6.875E-3</v>
      </c>
      <c r="E1335" s="351">
        <f>'Employee Salary Payroll Tax '!N1337</f>
        <v>122228.52</v>
      </c>
      <c r="F1335" s="351">
        <f t="shared" si="162"/>
        <v>123068.841075</v>
      </c>
      <c r="G1335" s="352"/>
      <c r="H1335" s="351">
        <f t="shared" si="163"/>
        <v>0</v>
      </c>
      <c r="I1335" s="351">
        <f t="shared" si="166"/>
        <v>840.32107499999984</v>
      </c>
      <c r="J1335" s="351">
        <f t="shared" si="164"/>
        <v>0</v>
      </c>
      <c r="K1335" s="293">
        <f>SUM('Employee Salary Payroll Tax '!I1337:K1337)</f>
        <v>121764.7</v>
      </c>
      <c r="L1335" s="293">
        <f>'Employee Salary Payroll Tax '!H1337</f>
        <v>0</v>
      </c>
      <c r="M1335" s="293">
        <f t="shared" si="167"/>
        <v>463.82000000000698</v>
      </c>
      <c r="N1335" s="359">
        <f t="shared" si="168"/>
        <v>0</v>
      </c>
      <c r="O1335" s="331"/>
      <c r="P1335" s="61"/>
      <c r="Q1335" s="294"/>
      <c r="R1335" s="292"/>
      <c r="S1335" s="303"/>
    </row>
    <row r="1336" spans="1:19" s="36" customFormat="1" ht="14.4">
      <c r="A1336" s="36">
        <f t="shared" si="169"/>
        <v>13</v>
      </c>
      <c r="B1336" s="526"/>
      <c r="C1336" s="36" t="str">
        <f>VLOOKUP('Employee Salary Payroll Tax '!B1338,'Employee Salary Payroll Tax '!$D$1:$E$7,2,FALSE)</f>
        <v>IBEW</v>
      </c>
      <c r="D1336" s="61">
        <f t="shared" si="161"/>
        <v>6.875E-3</v>
      </c>
      <c r="E1336" s="351">
        <f>'Employee Salary Payroll Tax '!N1338</f>
        <v>57442.46</v>
      </c>
      <c r="F1336" s="351">
        <f t="shared" si="162"/>
        <v>57837.376912499996</v>
      </c>
      <c r="G1336" s="352"/>
      <c r="H1336" s="351">
        <f t="shared" si="163"/>
        <v>0</v>
      </c>
      <c r="I1336" s="351">
        <f t="shared" si="166"/>
        <v>394.91691249999712</v>
      </c>
      <c r="J1336" s="351">
        <f t="shared" si="164"/>
        <v>0</v>
      </c>
      <c r="K1336" s="293">
        <f>SUM('Employee Salary Payroll Tax '!I1338:K1338)</f>
        <v>56984.899999999994</v>
      </c>
      <c r="L1336" s="293">
        <f>'Employee Salary Payroll Tax '!H1338</f>
        <v>0</v>
      </c>
      <c r="M1336" s="293">
        <f t="shared" si="167"/>
        <v>457.56000000000495</v>
      </c>
      <c r="N1336" s="359">
        <f t="shared" si="168"/>
        <v>0</v>
      </c>
      <c r="O1336" s="331"/>
      <c r="P1336" s="61"/>
      <c r="Q1336" s="294"/>
      <c r="R1336" s="292"/>
      <c r="S1336" s="303"/>
    </row>
    <row r="1337" spans="1:19" s="36" customFormat="1" ht="14.4">
      <c r="A1337" s="36">
        <f t="shared" si="169"/>
        <v>14</v>
      </c>
      <c r="B1337" s="526"/>
      <c r="C1337" s="36" t="str">
        <f>VLOOKUP('Employee Salary Payroll Tax '!B1339,'Employee Salary Payroll Tax '!$D$1:$E$7,2,FALSE)</f>
        <v>UA</v>
      </c>
      <c r="D1337" s="61">
        <f t="shared" si="161"/>
        <v>0.03</v>
      </c>
      <c r="E1337" s="351">
        <f>'Employee Salary Payroll Tax '!N1339</f>
        <v>68687.240000000005</v>
      </c>
      <c r="F1337" s="351">
        <f t="shared" si="162"/>
        <v>70747.857200000013</v>
      </c>
      <c r="G1337" s="352"/>
      <c r="H1337" s="351">
        <f t="shared" si="163"/>
        <v>0</v>
      </c>
      <c r="I1337" s="351">
        <f t="shared" si="166"/>
        <v>2060.6172000000079</v>
      </c>
      <c r="J1337" s="351">
        <f t="shared" si="164"/>
        <v>0</v>
      </c>
      <c r="K1337" s="293">
        <f>SUM('Employee Salary Payroll Tax '!I1339:K1339)</f>
        <v>60725.7</v>
      </c>
      <c r="L1337" s="293">
        <f>'Employee Salary Payroll Tax '!H1339</f>
        <v>1728.92</v>
      </c>
      <c r="M1337" s="293">
        <f t="shared" si="167"/>
        <v>6232.6200000000081</v>
      </c>
      <c r="N1337" s="359">
        <f t="shared" si="168"/>
        <v>0</v>
      </c>
      <c r="O1337" s="331"/>
      <c r="P1337" s="61"/>
      <c r="Q1337" s="294"/>
      <c r="R1337" s="292"/>
      <c r="S1337" s="303"/>
    </row>
    <row r="1338" spans="1:19" s="36" customFormat="1" ht="14.4">
      <c r="A1338" s="36">
        <f t="shared" si="169"/>
        <v>15</v>
      </c>
      <c r="B1338" s="526"/>
      <c r="C1338" s="36" t="str">
        <f>VLOOKUP('Employee Salary Payroll Tax '!B1340,'Employee Salary Payroll Tax '!$D$1:$E$7,2,FALSE)</f>
        <v>IBEW</v>
      </c>
      <c r="D1338" s="61">
        <f t="shared" si="161"/>
        <v>6.875E-3</v>
      </c>
      <c r="E1338" s="351">
        <f>'Employee Salary Payroll Tax '!N1340</f>
        <v>14949.57</v>
      </c>
      <c r="F1338" s="351">
        <f t="shared" si="162"/>
        <v>15052.348293749999</v>
      </c>
      <c r="G1338" s="352"/>
      <c r="H1338" s="351">
        <f t="shared" si="163"/>
        <v>0</v>
      </c>
      <c r="I1338" s="351">
        <f t="shared" si="166"/>
        <v>102.77829374999965</v>
      </c>
      <c r="J1338" s="351">
        <f t="shared" si="164"/>
        <v>0</v>
      </c>
      <c r="K1338" s="293">
        <f>SUM('Employee Salary Payroll Tax '!I1340:K1340)</f>
        <v>14949.570000000002</v>
      </c>
      <c r="L1338" s="293">
        <f>'Employee Salary Payroll Tax '!H1340</f>
        <v>0</v>
      </c>
      <c r="M1338" s="293">
        <f t="shared" si="167"/>
        <v>-1.8189894035458565E-12</v>
      </c>
      <c r="N1338" s="359">
        <f t="shared" si="168"/>
        <v>0</v>
      </c>
      <c r="O1338" s="331"/>
      <c r="P1338" s="61"/>
      <c r="Q1338" s="294"/>
      <c r="R1338" s="292"/>
      <c r="S1338" s="303"/>
    </row>
    <row r="1339" spans="1:19" s="36" customFormat="1" ht="14.4">
      <c r="A1339" s="36">
        <f t="shared" si="169"/>
        <v>16</v>
      </c>
      <c r="B1339" s="526"/>
      <c r="C1339" s="36" t="str">
        <f>VLOOKUP('Employee Salary Payroll Tax '!B1341,'Employee Salary Payroll Tax '!$D$1:$E$7,2,FALSE)</f>
        <v>NonUnion</v>
      </c>
      <c r="D1339" s="61">
        <f t="shared" si="161"/>
        <v>2.98E-2</v>
      </c>
      <c r="E1339" s="351">
        <f>'Employee Salary Payroll Tax '!N1341</f>
        <v>24578.07</v>
      </c>
      <c r="F1339" s="351">
        <f t="shared" si="162"/>
        <v>25310.496486</v>
      </c>
      <c r="G1339" s="352"/>
      <c r="H1339" s="351">
        <f t="shared" si="163"/>
        <v>0</v>
      </c>
      <c r="I1339" s="351">
        <f t="shared" si="166"/>
        <v>732.4264860000003</v>
      </c>
      <c r="J1339" s="351">
        <f t="shared" si="164"/>
        <v>0</v>
      </c>
      <c r="K1339" s="293">
        <f>SUM('Employee Salary Payroll Tax '!I1341:K1341)</f>
        <v>9585.44</v>
      </c>
      <c r="L1339" s="293">
        <f>'Employee Salary Payroll Tax '!H1341</f>
        <v>0</v>
      </c>
      <c r="M1339" s="293">
        <f t="shared" si="167"/>
        <v>14992.63</v>
      </c>
      <c r="N1339" s="359">
        <f t="shared" si="168"/>
        <v>0</v>
      </c>
      <c r="O1339" s="331"/>
      <c r="P1339" s="61"/>
      <c r="Q1339" s="294"/>
      <c r="R1339" s="292"/>
      <c r="S1339" s="303"/>
    </row>
    <row r="1340" spans="1:19" s="36" customFormat="1" ht="14.4">
      <c r="A1340" s="36">
        <f t="shared" si="169"/>
        <v>17</v>
      </c>
      <c r="B1340" s="526"/>
      <c r="C1340" s="36" t="str">
        <f>VLOOKUP('Employee Salary Payroll Tax '!B1342,'Employee Salary Payroll Tax '!$D$1:$E$7,2,FALSE)</f>
        <v>NonUnion</v>
      </c>
      <c r="D1340" s="61">
        <f t="shared" si="161"/>
        <v>2.98E-2</v>
      </c>
      <c r="E1340" s="351">
        <f>'Employee Salary Payroll Tax '!N1342</f>
        <v>36263.279999999999</v>
      </c>
      <c r="F1340" s="351">
        <f t="shared" si="162"/>
        <v>37343.925744</v>
      </c>
      <c r="G1340" s="352"/>
      <c r="H1340" s="351">
        <f t="shared" si="163"/>
        <v>0</v>
      </c>
      <c r="I1340" s="351">
        <f t="shared" si="166"/>
        <v>1080.6457440000013</v>
      </c>
      <c r="J1340" s="351">
        <f t="shared" si="164"/>
        <v>0</v>
      </c>
      <c r="K1340" s="293">
        <f>SUM('Employee Salary Payroll Tax '!I1342:K1342)</f>
        <v>-10.48</v>
      </c>
      <c r="L1340" s="293">
        <f>'Employee Salary Payroll Tax '!H1342</f>
        <v>-1.68</v>
      </c>
      <c r="M1340" s="293">
        <f t="shared" si="167"/>
        <v>36275.440000000002</v>
      </c>
      <c r="N1340" s="359">
        <f t="shared" si="168"/>
        <v>0</v>
      </c>
      <c r="O1340" s="331"/>
      <c r="P1340" s="61"/>
      <c r="Q1340" s="294"/>
      <c r="R1340" s="292"/>
      <c r="S1340" s="303"/>
    </row>
    <row r="1341" spans="1:19" s="36" customFormat="1" ht="14.4">
      <c r="A1341" s="36">
        <f t="shared" si="169"/>
        <v>18</v>
      </c>
      <c r="B1341" s="526"/>
      <c r="C1341" s="36" t="str">
        <f>VLOOKUP('Employee Salary Payroll Tax '!B1343,'Employee Salary Payroll Tax '!$D$1:$E$7,2,FALSE)</f>
        <v>NonUnion</v>
      </c>
      <c r="D1341" s="61">
        <f t="shared" si="161"/>
        <v>2.98E-2</v>
      </c>
      <c r="E1341" s="351">
        <f>'Employee Salary Payroll Tax '!N1343</f>
        <v>76226.850000000006</v>
      </c>
      <c r="F1341" s="351">
        <f t="shared" si="162"/>
        <v>78498.410130000004</v>
      </c>
      <c r="G1341" s="352"/>
      <c r="H1341" s="351">
        <f t="shared" si="163"/>
        <v>0</v>
      </c>
      <c r="I1341" s="351">
        <f t="shared" si="166"/>
        <v>2271.560129999998</v>
      </c>
      <c r="J1341" s="351">
        <f t="shared" si="164"/>
        <v>0</v>
      </c>
      <c r="K1341" s="293">
        <f>SUM('Employee Salary Payroll Tax '!I1343:K1343)</f>
        <v>38969.089999999997</v>
      </c>
      <c r="L1341" s="293">
        <f>'Employee Salary Payroll Tax '!H1343</f>
        <v>0</v>
      </c>
      <c r="M1341" s="293">
        <f t="shared" si="167"/>
        <v>37257.760000000009</v>
      </c>
      <c r="N1341" s="359">
        <f t="shared" si="168"/>
        <v>0</v>
      </c>
      <c r="O1341" s="331"/>
      <c r="P1341" s="61"/>
      <c r="Q1341" s="294"/>
      <c r="R1341" s="292"/>
      <c r="S1341" s="303"/>
    </row>
    <row r="1342" spans="1:19" s="36" customFormat="1" ht="14.4">
      <c r="A1342" s="36">
        <f t="shared" si="169"/>
        <v>19</v>
      </c>
      <c r="B1342" s="526"/>
      <c r="C1342" s="36" t="str">
        <f>VLOOKUP('Employee Salary Payroll Tax '!B1344,'Employee Salary Payroll Tax '!$D$1:$E$7,2,FALSE)</f>
        <v>NonUnion</v>
      </c>
      <c r="D1342" s="61">
        <f t="shared" si="161"/>
        <v>2.98E-2</v>
      </c>
      <c r="E1342" s="351">
        <f>'Employee Salary Payroll Tax '!N1344</f>
        <v>73218.58</v>
      </c>
      <c r="F1342" s="351">
        <f t="shared" si="162"/>
        <v>75400.493684000001</v>
      </c>
      <c r="G1342" s="352"/>
      <c r="H1342" s="351">
        <f t="shared" si="163"/>
        <v>0</v>
      </c>
      <c r="I1342" s="351">
        <f t="shared" si="166"/>
        <v>2181.9136839999992</v>
      </c>
      <c r="J1342" s="351">
        <f t="shared" si="164"/>
        <v>0</v>
      </c>
      <c r="K1342" s="293">
        <f>SUM('Employee Salary Payroll Tax '!I1344:K1344)</f>
        <v>13075.47</v>
      </c>
      <c r="L1342" s="293">
        <f>'Employee Salary Payroll Tax '!H1344</f>
        <v>0</v>
      </c>
      <c r="M1342" s="293">
        <f t="shared" si="167"/>
        <v>60143.11</v>
      </c>
      <c r="N1342" s="359">
        <f t="shared" si="168"/>
        <v>0</v>
      </c>
      <c r="O1342" s="331"/>
      <c r="P1342" s="61"/>
      <c r="Q1342" s="294"/>
      <c r="R1342" s="292"/>
      <c r="S1342" s="303"/>
    </row>
    <row r="1343" spans="1:19" s="36" customFormat="1" ht="14.4">
      <c r="A1343" s="36">
        <f t="shared" si="169"/>
        <v>20</v>
      </c>
      <c r="B1343" s="526"/>
      <c r="C1343" s="36" t="str">
        <f>VLOOKUP('Employee Salary Payroll Tax '!B1345,'Employee Salary Payroll Tax '!$D$1:$E$7,2,FALSE)</f>
        <v>NonUnion</v>
      </c>
      <c r="D1343" s="61">
        <f t="shared" si="161"/>
        <v>2.98E-2</v>
      </c>
      <c r="E1343" s="351">
        <f>'Employee Salary Payroll Tax '!N1345</f>
        <v>65272.37</v>
      </c>
      <c r="F1343" s="351">
        <f t="shared" si="162"/>
        <v>67217.486626000013</v>
      </c>
      <c r="G1343" s="352"/>
      <c r="H1343" s="351">
        <f t="shared" si="163"/>
        <v>0</v>
      </c>
      <c r="I1343" s="351">
        <f t="shared" si="166"/>
        <v>1945.11662600001</v>
      </c>
      <c r="J1343" s="351">
        <f t="shared" si="164"/>
        <v>0</v>
      </c>
      <c r="K1343" s="293">
        <f>SUM('Employee Salary Payroll Tax '!I1345:K1345)</f>
        <v>39895.68</v>
      </c>
      <c r="L1343" s="293">
        <f>'Employee Salary Payroll Tax '!H1345</f>
        <v>0</v>
      </c>
      <c r="M1343" s="293">
        <f t="shared" si="167"/>
        <v>25376.690000000002</v>
      </c>
      <c r="N1343" s="359">
        <f t="shared" si="168"/>
        <v>0</v>
      </c>
      <c r="O1343" s="331"/>
      <c r="P1343" s="61"/>
      <c r="Q1343" s="294"/>
      <c r="R1343" s="292"/>
      <c r="S1343" s="303"/>
    </row>
    <row r="1344" spans="1:19" s="36" customFormat="1" ht="14.4">
      <c r="A1344" s="36">
        <f t="shared" si="169"/>
        <v>21</v>
      </c>
      <c r="B1344" s="526"/>
      <c r="C1344" s="36" t="str">
        <f>VLOOKUP('Employee Salary Payroll Tax '!B1346,'Employee Salary Payroll Tax '!$D$1:$E$7,2,FALSE)</f>
        <v>IBEW</v>
      </c>
      <c r="D1344" s="61">
        <f t="shared" si="161"/>
        <v>6.875E-3</v>
      </c>
      <c r="E1344" s="351">
        <f>'Employee Salary Payroll Tax '!N1346</f>
        <v>128167.59</v>
      </c>
      <c r="F1344" s="351">
        <f t="shared" si="162"/>
        <v>129048.74218125</v>
      </c>
      <c r="G1344" s="352"/>
      <c r="H1344" s="351">
        <f t="shared" si="163"/>
        <v>0</v>
      </c>
      <c r="I1344" s="351">
        <f t="shared" si="166"/>
        <v>881.15218124999956</v>
      </c>
      <c r="J1344" s="351">
        <f t="shared" si="164"/>
        <v>0</v>
      </c>
      <c r="K1344" s="293">
        <f>SUM('Employee Salary Payroll Tax '!I1346:K1346)</f>
        <v>128145.82</v>
      </c>
      <c r="L1344" s="293">
        <f>'Employee Salary Payroll Tax '!H1346</f>
        <v>0</v>
      </c>
      <c r="M1344" s="293">
        <f t="shared" si="167"/>
        <v>21.769999999989523</v>
      </c>
      <c r="N1344" s="359">
        <f t="shared" si="168"/>
        <v>0</v>
      </c>
      <c r="O1344" s="331"/>
      <c r="P1344" s="61"/>
      <c r="Q1344" s="294"/>
      <c r="R1344" s="292"/>
      <c r="S1344" s="303"/>
    </row>
    <row r="1345" spans="1:19" s="36" customFormat="1" ht="14.4">
      <c r="A1345" s="36">
        <f t="shared" si="169"/>
        <v>22</v>
      </c>
      <c r="B1345" s="526"/>
      <c r="C1345" s="36" t="str">
        <f>VLOOKUP('Employee Salary Payroll Tax '!B1347,'Employee Salary Payroll Tax '!$D$1:$E$7,2,FALSE)</f>
        <v>NonUnion</v>
      </c>
      <c r="D1345" s="61">
        <f t="shared" si="161"/>
        <v>2.98E-2</v>
      </c>
      <c r="E1345" s="351">
        <f>'Employee Salary Payroll Tax '!N1347</f>
        <v>74139.37</v>
      </c>
      <c r="F1345" s="351">
        <f t="shared" si="162"/>
        <v>76348.723226000002</v>
      </c>
      <c r="G1345" s="352"/>
      <c r="H1345" s="351">
        <f t="shared" si="163"/>
        <v>0</v>
      </c>
      <c r="I1345" s="351">
        <f t="shared" si="166"/>
        <v>2209.3532260000065</v>
      </c>
      <c r="J1345" s="351">
        <f t="shared" si="164"/>
        <v>0</v>
      </c>
      <c r="K1345" s="293">
        <f>SUM('Employee Salary Payroll Tax '!I1347:K1347)</f>
        <v>74361.350000000006</v>
      </c>
      <c r="L1345" s="293">
        <f>'Employee Salary Payroll Tax '!H1347</f>
        <v>-10.51</v>
      </c>
      <c r="M1345" s="293">
        <f t="shared" si="167"/>
        <v>-211.47000000001049</v>
      </c>
      <c r="N1345" s="359">
        <f t="shared" si="168"/>
        <v>0</v>
      </c>
      <c r="O1345" s="331"/>
      <c r="P1345" s="61"/>
      <c r="Q1345" s="294"/>
      <c r="R1345" s="292"/>
      <c r="S1345" s="303"/>
    </row>
    <row r="1346" spans="1:19" s="36" customFormat="1" ht="14.4">
      <c r="A1346" s="36">
        <f t="shared" si="169"/>
        <v>23</v>
      </c>
      <c r="B1346" s="526"/>
      <c r="C1346" s="36" t="str">
        <f>VLOOKUP('Employee Salary Payroll Tax '!B1348,'Employee Salary Payroll Tax '!$D$1:$E$7,2,FALSE)</f>
        <v>NonUnion</v>
      </c>
      <c r="D1346" s="61">
        <f t="shared" si="161"/>
        <v>2.98E-2</v>
      </c>
      <c r="E1346" s="351">
        <f>'Employee Salary Payroll Tax '!N1348</f>
        <v>53557.760000000002</v>
      </c>
      <c r="F1346" s="351">
        <f t="shared" si="162"/>
        <v>55153.781248000007</v>
      </c>
      <c r="G1346" s="352"/>
      <c r="H1346" s="351">
        <f t="shared" si="163"/>
        <v>0</v>
      </c>
      <c r="I1346" s="351">
        <f t="shared" si="166"/>
        <v>1596.0212480000046</v>
      </c>
      <c r="J1346" s="351">
        <f t="shared" si="164"/>
        <v>0</v>
      </c>
      <c r="K1346" s="293">
        <f>SUM('Employee Salary Payroll Tax '!I1348:K1348)</f>
        <v>9894.74</v>
      </c>
      <c r="L1346" s="293">
        <f>'Employee Salary Payroll Tax '!H1348</f>
        <v>0</v>
      </c>
      <c r="M1346" s="293">
        <f t="shared" si="167"/>
        <v>43663.020000000004</v>
      </c>
      <c r="N1346" s="359">
        <f t="shared" si="168"/>
        <v>0</v>
      </c>
      <c r="O1346" s="331"/>
      <c r="P1346" s="61"/>
      <c r="Q1346" s="294"/>
      <c r="R1346" s="292"/>
      <c r="S1346" s="303"/>
    </row>
    <row r="1347" spans="1:19" s="36" customFormat="1" ht="14.4">
      <c r="A1347" s="36">
        <f t="shared" si="169"/>
        <v>24</v>
      </c>
      <c r="B1347" s="526"/>
      <c r="C1347" s="36" t="str">
        <f>VLOOKUP('Employee Salary Payroll Tax '!B1349,'Employee Salary Payroll Tax '!$D$1:$E$7,2,FALSE)</f>
        <v>NonUnion</v>
      </c>
      <c r="D1347" s="61">
        <f t="shared" si="161"/>
        <v>2.98E-2</v>
      </c>
      <c r="E1347" s="351">
        <f>'Employee Salary Payroll Tax '!N1349</f>
        <v>75167.05</v>
      </c>
      <c r="F1347" s="351">
        <f t="shared" si="162"/>
        <v>77407.028090000007</v>
      </c>
      <c r="G1347" s="352"/>
      <c r="H1347" s="351">
        <f t="shared" si="163"/>
        <v>0</v>
      </c>
      <c r="I1347" s="351">
        <f t="shared" si="166"/>
        <v>2239.9780900000042</v>
      </c>
      <c r="J1347" s="351">
        <f t="shared" si="164"/>
        <v>0</v>
      </c>
      <c r="K1347" s="293">
        <f>SUM('Employee Salary Payroll Tax '!I1349:K1349)</f>
        <v>75167.05</v>
      </c>
      <c r="L1347" s="293">
        <f>'Employee Salary Payroll Tax '!H1349</f>
        <v>0</v>
      </c>
      <c r="M1347" s="293">
        <f t="shared" si="167"/>
        <v>0</v>
      </c>
      <c r="N1347" s="359">
        <f t="shared" si="168"/>
        <v>0</v>
      </c>
      <c r="O1347" s="331"/>
      <c r="P1347" s="61"/>
      <c r="Q1347" s="294"/>
      <c r="R1347" s="292"/>
      <c r="S1347" s="303"/>
    </row>
    <row r="1348" spans="1:19" s="36" customFormat="1" ht="14.4">
      <c r="A1348" s="36">
        <f t="shared" si="169"/>
        <v>25</v>
      </c>
      <c r="B1348" s="526"/>
      <c r="C1348" s="36" t="str">
        <f>VLOOKUP('Employee Salary Payroll Tax '!B1350,'Employee Salary Payroll Tax '!$D$1:$E$7,2,FALSE)</f>
        <v>NonUnion</v>
      </c>
      <c r="D1348" s="61">
        <f t="shared" si="161"/>
        <v>2.98E-2</v>
      </c>
      <c r="E1348" s="351">
        <f>'Employee Salary Payroll Tax '!N1350</f>
        <v>13477.16</v>
      </c>
      <c r="F1348" s="351">
        <f t="shared" si="162"/>
        <v>13878.779368000001</v>
      </c>
      <c r="G1348" s="352"/>
      <c r="H1348" s="351">
        <f t="shared" si="163"/>
        <v>0</v>
      </c>
      <c r="I1348" s="351">
        <f t="shared" si="166"/>
        <v>401.61936800000149</v>
      </c>
      <c r="J1348" s="351">
        <f t="shared" si="164"/>
        <v>0</v>
      </c>
      <c r="K1348" s="293">
        <f>SUM('Employee Salary Payroll Tax '!I1350:K1350)</f>
        <v>7585.91</v>
      </c>
      <c r="L1348" s="293">
        <f>'Employee Salary Payroll Tax '!H1350</f>
        <v>0</v>
      </c>
      <c r="M1348" s="293">
        <f t="shared" si="167"/>
        <v>5891.25</v>
      </c>
      <c r="N1348" s="359">
        <f t="shared" si="168"/>
        <v>0</v>
      </c>
      <c r="O1348" s="331"/>
      <c r="P1348" s="61"/>
      <c r="Q1348" s="294"/>
      <c r="R1348" s="292"/>
      <c r="S1348" s="303"/>
    </row>
    <row r="1349" spans="1:19" s="36" customFormat="1" ht="14.4">
      <c r="A1349" s="36">
        <f t="shared" si="169"/>
        <v>26</v>
      </c>
      <c r="B1349" s="526"/>
      <c r="C1349" s="36" t="str">
        <f>VLOOKUP('Employee Salary Payroll Tax '!B1351,'Employee Salary Payroll Tax '!$D$1:$E$7,2,FALSE)</f>
        <v>NonUnion</v>
      </c>
      <c r="D1349" s="61">
        <f t="shared" si="161"/>
        <v>2.98E-2</v>
      </c>
      <c r="E1349" s="351">
        <f>'Employee Salary Payroll Tax '!N1351</f>
        <v>58684.41</v>
      </c>
      <c r="F1349" s="351">
        <f t="shared" si="162"/>
        <v>60433.205418000005</v>
      </c>
      <c r="G1349" s="352"/>
      <c r="H1349" s="351">
        <f t="shared" si="163"/>
        <v>0</v>
      </c>
      <c r="I1349" s="351">
        <f t="shared" si="166"/>
        <v>1748.7954180000015</v>
      </c>
      <c r="J1349" s="351">
        <f t="shared" si="164"/>
        <v>0</v>
      </c>
      <c r="K1349" s="293">
        <f>SUM('Employee Salary Payroll Tax '!I1351:K1351)</f>
        <v>2792.75</v>
      </c>
      <c r="L1349" s="293">
        <f>'Employee Salary Payroll Tax '!H1351</f>
        <v>0</v>
      </c>
      <c r="M1349" s="293">
        <f t="shared" si="167"/>
        <v>55891.66</v>
      </c>
      <c r="N1349" s="359">
        <f t="shared" si="168"/>
        <v>0</v>
      </c>
      <c r="O1349" s="331"/>
      <c r="P1349" s="61"/>
      <c r="Q1349" s="294"/>
      <c r="R1349" s="292"/>
      <c r="S1349" s="303"/>
    </row>
    <row r="1350" spans="1:19" s="36" customFormat="1" ht="14.4">
      <c r="A1350" s="36">
        <f t="shared" si="169"/>
        <v>27</v>
      </c>
      <c r="B1350" s="526"/>
      <c r="C1350" s="36" t="str">
        <f>VLOOKUP('Employee Salary Payroll Tax '!B1352,'Employee Salary Payroll Tax '!$D$1:$E$7,2,FALSE)</f>
        <v>IBEW</v>
      </c>
      <c r="D1350" s="61">
        <f t="shared" si="161"/>
        <v>6.875E-3</v>
      </c>
      <c r="E1350" s="351">
        <f>'Employee Salary Payroll Tax '!N1352</f>
        <v>58234.57</v>
      </c>
      <c r="F1350" s="351">
        <f t="shared" si="162"/>
        <v>58634.93266875</v>
      </c>
      <c r="G1350" s="352"/>
      <c r="H1350" s="351">
        <f t="shared" si="163"/>
        <v>0</v>
      </c>
      <c r="I1350" s="351">
        <f t="shared" si="166"/>
        <v>400.36266875000001</v>
      </c>
      <c r="J1350" s="351">
        <f t="shared" si="164"/>
        <v>0</v>
      </c>
      <c r="K1350" s="293">
        <f>SUM('Employee Salary Payroll Tax '!I1352:K1352)</f>
        <v>58160.479999999996</v>
      </c>
      <c r="L1350" s="293">
        <f>'Employee Salary Payroll Tax '!H1352</f>
        <v>0</v>
      </c>
      <c r="M1350" s="293">
        <f t="shared" si="167"/>
        <v>74.090000000003783</v>
      </c>
      <c r="N1350" s="359">
        <f t="shared" si="168"/>
        <v>0</v>
      </c>
      <c r="O1350" s="331"/>
      <c r="P1350" s="61"/>
      <c r="Q1350" s="294"/>
      <c r="R1350" s="292"/>
      <c r="S1350" s="303"/>
    </row>
    <row r="1351" spans="1:19" s="36" customFormat="1" ht="14.4">
      <c r="A1351" s="36">
        <f t="shared" si="169"/>
        <v>28</v>
      </c>
      <c r="B1351" s="526"/>
      <c r="C1351" s="36" t="str">
        <f>VLOOKUP('Employee Salary Payroll Tax '!B1353,'Employee Salary Payroll Tax '!$D$1:$E$7,2,FALSE)</f>
        <v>NonUnion</v>
      </c>
      <c r="D1351" s="61">
        <f t="shared" si="161"/>
        <v>2.98E-2</v>
      </c>
      <c r="E1351" s="351">
        <f>'Employee Salary Payroll Tax '!N1353</f>
        <v>61355</v>
      </c>
      <c r="F1351" s="351">
        <f t="shared" si="162"/>
        <v>63183.379000000001</v>
      </c>
      <c r="G1351" s="352"/>
      <c r="H1351" s="351">
        <f t="shared" si="163"/>
        <v>0</v>
      </c>
      <c r="I1351" s="351">
        <f t="shared" si="166"/>
        <v>1828.3790000000008</v>
      </c>
      <c r="J1351" s="351">
        <f t="shared" si="164"/>
        <v>0</v>
      </c>
      <c r="K1351" s="293">
        <f>SUM('Employee Salary Payroll Tax '!I1353:K1353)</f>
        <v>28698.45</v>
      </c>
      <c r="L1351" s="293">
        <f>'Employee Salary Payroll Tax '!H1353</f>
        <v>0</v>
      </c>
      <c r="M1351" s="293">
        <f t="shared" si="167"/>
        <v>32656.55</v>
      </c>
      <c r="N1351" s="359">
        <f t="shared" si="168"/>
        <v>0</v>
      </c>
      <c r="O1351" s="331"/>
      <c r="P1351" s="61"/>
      <c r="Q1351" s="294"/>
      <c r="R1351" s="292"/>
      <c r="S1351" s="303"/>
    </row>
    <row r="1352" spans="1:19" s="36" customFormat="1" ht="14.4">
      <c r="A1352" s="36">
        <f t="shared" si="169"/>
        <v>29</v>
      </c>
      <c r="B1352" s="526"/>
      <c r="C1352" s="36" t="str">
        <f>VLOOKUP('Employee Salary Payroll Tax '!B1354,'Employee Salary Payroll Tax '!$D$1:$E$7,2,FALSE)</f>
        <v>NonUnion</v>
      </c>
      <c r="D1352" s="61">
        <f t="shared" si="161"/>
        <v>2.98E-2</v>
      </c>
      <c r="E1352" s="351">
        <f>'Employee Salary Payroll Tax '!N1354</f>
        <v>38099.519999999997</v>
      </c>
      <c r="F1352" s="351">
        <f t="shared" si="162"/>
        <v>39234.885695999998</v>
      </c>
      <c r="G1352" s="352"/>
      <c r="H1352" s="351">
        <f t="shared" si="163"/>
        <v>0</v>
      </c>
      <c r="I1352" s="351">
        <f t="shared" si="166"/>
        <v>1135.3656960000008</v>
      </c>
      <c r="J1352" s="351">
        <f t="shared" si="164"/>
        <v>0</v>
      </c>
      <c r="K1352" s="293">
        <f>SUM('Employee Salary Payroll Tax '!I1354:K1354)</f>
        <v>13857.17</v>
      </c>
      <c r="L1352" s="293">
        <f>'Employee Salary Payroll Tax '!H1354</f>
        <v>16725.349999999999</v>
      </c>
      <c r="M1352" s="293">
        <f t="shared" si="167"/>
        <v>7517</v>
      </c>
      <c r="N1352" s="359">
        <f t="shared" si="168"/>
        <v>0</v>
      </c>
      <c r="O1352" s="331"/>
      <c r="P1352" s="61"/>
      <c r="Q1352" s="294"/>
      <c r="R1352" s="292"/>
      <c r="S1352" s="303"/>
    </row>
    <row r="1353" spans="1:19" s="36" customFormat="1" ht="14.4">
      <c r="A1353" s="36">
        <f t="shared" si="169"/>
        <v>30</v>
      </c>
      <c r="B1353" s="526"/>
      <c r="C1353" s="36" t="str">
        <f>VLOOKUP('Employee Salary Payroll Tax '!B1355,'Employee Salary Payroll Tax '!$D$1:$E$7,2,FALSE)</f>
        <v>NonUnion</v>
      </c>
      <c r="D1353" s="61">
        <f t="shared" si="161"/>
        <v>2.98E-2</v>
      </c>
      <c r="E1353" s="351">
        <f>'Employee Salary Payroll Tax '!N1355</f>
        <v>37137.39</v>
      </c>
      <c r="F1353" s="351">
        <f t="shared" si="162"/>
        <v>38244.084221999998</v>
      </c>
      <c r="G1353" s="352"/>
      <c r="H1353" s="351">
        <f t="shared" si="163"/>
        <v>0</v>
      </c>
      <c r="I1353" s="351">
        <f t="shared" si="166"/>
        <v>1106.6942219999983</v>
      </c>
      <c r="J1353" s="351">
        <f t="shared" si="164"/>
        <v>0</v>
      </c>
      <c r="K1353" s="293">
        <f>SUM('Employee Salary Payroll Tax '!I1355:K1355)</f>
        <v>12255.33</v>
      </c>
      <c r="L1353" s="293">
        <f>'Employee Salary Payroll Tax '!H1355</f>
        <v>0</v>
      </c>
      <c r="M1353" s="293">
        <f t="shared" si="167"/>
        <v>24882.059999999998</v>
      </c>
      <c r="N1353" s="359">
        <f t="shared" si="168"/>
        <v>0</v>
      </c>
      <c r="O1353" s="331"/>
      <c r="P1353" s="61"/>
      <c r="Q1353" s="294"/>
      <c r="R1353" s="292"/>
      <c r="S1353" s="303"/>
    </row>
    <row r="1354" spans="1:19" s="36" customFormat="1" ht="14.4">
      <c r="A1354" s="36">
        <f t="shared" si="169"/>
        <v>31</v>
      </c>
      <c r="B1354" s="526"/>
      <c r="C1354" s="36" t="str">
        <f>VLOOKUP('Employee Salary Payroll Tax '!B1356,'Employee Salary Payroll Tax '!$D$1:$E$7,2,FALSE)</f>
        <v>NonUnion</v>
      </c>
      <c r="D1354" s="61">
        <f t="shared" si="161"/>
        <v>2.98E-2</v>
      </c>
      <c r="E1354" s="351">
        <f>'Employee Salary Payroll Tax '!N1356</f>
        <v>83070.36</v>
      </c>
      <c r="F1354" s="351">
        <f t="shared" si="162"/>
        <v>85545.856727999999</v>
      </c>
      <c r="G1354" s="352"/>
      <c r="H1354" s="351">
        <f t="shared" si="163"/>
        <v>0</v>
      </c>
      <c r="I1354" s="351">
        <f t="shared" si="166"/>
        <v>2475.4967279999983</v>
      </c>
      <c r="J1354" s="351">
        <f t="shared" si="164"/>
        <v>0</v>
      </c>
      <c r="K1354" s="293">
        <f>SUM('Employee Salary Payroll Tax '!I1356:K1356)</f>
        <v>74207.360000000001</v>
      </c>
      <c r="L1354" s="293">
        <f>'Employee Salary Payroll Tax '!H1356</f>
        <v>13.24</v>
      </c>
      <c r="M1354" s="293">
        <f t="shared" si="167"/>
        <v>8849.76</v>
      </c>
      <c r="N1354" s="359">
        <f t="shared" si="168"/>
        <v>0</v>
      </c>
      <c r="O1354" s="331"/>
      <c r="P1354" s="61"/>
      <c r="Q1354" s="294"/>
      <c r="R1354" s="292"/>
      <c r="S1354" s="303"/>
    </row>
    <row r="1355" spans="1:19" s="36" customFormat="1" ht="14.4">
      <c r="A1355" s="36">
        <f t="shared" si="169"/>
        <v>32</v>
      </c>
      <c r="B1355" s="526"/>
      <c r="C1355" s="36" t="str">
        <f>VLOOKUP('Employee Salary Payroll Tax '!B1357,'Employee Salary Payroll Tax '!$D$1:$E$7,2,FALSE)</f>
        <v>IBEW</v>
      </c>
      <c r="D1355" s="61">
        <f t="shared" si="161"/>
        <v>6.875E-3</v>
      </c>
      <c r="E1355" s="351">
        <f>'Employee Salary Payroll Tax '!N1357</f>
        <v>55461.55</v>
      </c>
      <c r="F1355" s="351">
        <f t="shared" si="162"/>
        <v>55842.848156250002</v>
      </c>
      <c r="G1355" s="352"/>
      <c r="H1355" s="351">
        <f t="shared" si="163"/>
        <v>0</v>
      </c>
      <c r="I1355" s="351">
        <f t="shared" si="166"/>
        <v>381.29815624999901</v>
      </c>
      <c r="J1355" s="351">
        <f t="shared" si="164"/>
        <v>0</v>
      </c>
      <c r="K1355" s="293">
        <f>SUM('Employee Salary Payroll Tax '!I1357:K1357)</f>
        <v>55424.28</v>
      </c>
      <c r="L1355" s="293">
        <f>'Employee Salary Payroll Tax '!H1357</f>
        <v>0</v>
      </c>
      <c r="M1355" s="293">
        <f t="shared" si="167"/>
        <v>37.270000000004075</v>
      </c>
      <c r="N1355" s="359">
        <f t="shared" si="168"/>
        <v>0</v>
      </c>
      <c r="O1355" s="331"/>
      <c r="P1355" s="61"/>
      <c r="Q1355" s="294"/>
      <c r="R1355" s="292"/>
      <c r="S1355" s="303"/>
    </row>
    <row r="1356" spans="1:19" s="36" customFormat="1" ht="14.4">
      <c r="A1356" s="36">
        <f t="shared" si="169"/>
        <v>33</v>
      </c>
      <c r="B1356" s="526"/>
      <c r="C1356" s="36" t="str">
        <f>VLOOKUP('Employee Salary Payroll Tax '!B1358,'Employee Salary Payroll Tax '!$D$1:$E$7,2,FALSE)</f>
        <v>NonUnion</v>
      </c>
      <c r="D1356" s="61">
        <f t="shared" si="161"/>
        <v>2.98E-2</v>
      </c>
      <c r="E1356" s="351">
        <f>'Employee Salary Payroll Tax '!N1358</f>
        <v>38217.61</v>
      </c>
      <c r="F1356" s="351">
        <f t="shared" si="162"/>
        <v>39356.494778</v>
      </c>
      <c r="G1356" s="352"/>
      <c r="H1356" s="351">
        <f t="shared" si="163"/>
        <v>0</v>
      </c>
      <c r="I1356" s="351">
        <f t="shared" si="166"/>
        <v>1138.8847779999996</v>
      </c>
      <c r="J1356" s="351">
        <f t="shared" si="164"/>
        <v>0</v>
      </c>
      <c r="K1356" s="293">
        <f>SUM('Employee Salary Payroll Tax '!I1358:K1358)</f>
        <v>38217.61</v>
      </c>
      <c r="L1356" s="293">
        <f>'Employee Salary Payroll Tax '!H1358</f>
        <v>0</v>
      </c>
      <c r="M1356" s="293">
        <f t="shared" si="167"/>
        <v>0</v>
      </c>
      <c r="N1356" s="359">
        <f t="shared" si="168"/>
        <v>0</v>
      </c>
      <c r="O1356" s="331"/>
      <c r="P1356" s="61"/>
      <c r="Q1356" s="294"/>
      <c r="R1356" s="292"/>
      <c r="S1356" s="303"/>
    </row>
    <row r="1357" spans="1:19" s="36" customFormat="1" ht="14.4">
      <c r="A1357" s="36">
        <f t="shared" si="169"/>
        <v>34</v>
      </c>
      <c r="B1357" s="526"/>
      <c r="C1357" s="36" t="str">
        <f>VLOOKUP('Employee Salary Payroll Tax '!B1359,'Employee Salary Payroll Tax '!$D$1:$E$7,2,FALSE)</f>
        <v>IBEW</v>
      </c>
      <c r="D1357" s="61">
        <f t="shared" si="161"/>
        <v>6.875E-3</v>
      </c>
      <c r="E1357" s="351">
        <f>'Employee Salary Payroll Tax '!N1359</f>
        <v>5822.44</v>
      </c>
      <c r="F1357" s="351">
        <f t="shared" si="162"/>
        <v>5862.4692749999995</v>
      </c>
      <c r="G1357" s="352"/>
      <c r="H1357" s="351">
        <f t="shared" si="163"/>
        <v>1177.5600000000004</v>
      </c>
      <c r="I1357" s="351">
        <f t="shared" si="166"/>
        <v>40.02927499999987</v>
      </c>
      <c r="J1357" s="351">
        <f t="shared" si="164"/>
        <v>0.24017564999999924</v>
      </c>
      <c r="K1357" s="293">
        <f>SUM('Employee Salary Payroll Tax '!I1359:K1359)</f>
        <v>5822.44</v>
      </c>
      <c r="L1357" s="293">
        <f>'Employee Salary Payroll Tax '!H1359</f>
        <v>0</v>
      </c>
      <c r="M1357" s="293">
        <f t="shared" si="167"/>
        <v>0</v>
      </c>
      <c r="N1357" s="359">
        <f t="shared" si="168"/>
        <v>0.24017564995874924</v>
      </c>
      <c r="O1357" s="331"/>
      <c r="P1357" s="61"/>
      <c r="Q1357" s="294"/>
      <c r="R1357" s="292"/>
      <c r="S1357" s="303"/>
    </row>
    <row r="1358" spans="1:19" s="36" customFormat="1" ht="14.4">
      <c r="A1358" s="36">
        <f t="shared" si="169"/>
        <v>35</v>
      </c>
      <c r="B1358" s="526"/>
      <c r="C1358" s="36" t="str">
        <f>VLOOKUP('Employee Salary Payroll Tax '!B1360,'Employee Salary Payroll Tax '!$D$1:$E$7,2,FALSE)</f>
        <v>IBEW</v>
      </c>
      <c r="D1358" s="61">
        <f t="shared" si="161"/>
        <v>6.875E-3</v>
      </c>
      <c r="E1358" s="351">
        <f>'Employee Salary Payroll Tax '!N1360</f>
        <v>41780.28</v>
      </c>
      <c r="F1358" s="351">
        <f t="shared" si="162"/>
        <v>42067.519424999999</v>
      </c>
      <c r="G1358" s="352"/>
      <c r="H1358" s="351">
        <f t="shared" si="163"/>
        <v>0</v>
      </c>
      <c r="I1358" s="351">
        <f t="shared" si="166"/>
        <v>287.23942499999976</v>
      </c>
      <c r="J1358" s="351">
        <f t="shared" si="164"/>
        <v>0</v>
      </c>
      <c r="K1358" s="293">
        <f>SUM('Employee Salary Payroll Tax '!I1360:K1360)</f>
        <v>36893.51</v>
      </c>
      <c r="L1358" s="293">
        <f>'Employee Salary Payroll Tax '!H1360</f>
        <v>0</v>
      </c>
      <c r="M1358" s="293">
        <f t="shared" si="167"/>
        <v>4886.7699999999968</v>
      </c>
      <c r="N1358" s="359">
        <f t="shared" si="168"/>
        <v>0</v>
      </c>
      <c r="O1358" s="331"/>
      <c r="P1358" s="61"/>
      <c r="Q1358" s="294"/>
      <c r="R1358" s="292"/>
      <c r="S1358" s="303"/>
    </row>
    <row r="1359" spans="1:19" s="36" customFormat="1" ht="14.4">
      <c r="A1359" s="36">
        <f t="shared" si="169"/>
        <v>36</v>
      </c>
      <c r="B1359" s="526"/>
      <c r="C1359" s="36" t="str">
        <f>VLOOKUP('Employee Salary Payroll Tax '!B1361,'Employee Salary Payroll Tax '!$D$1:$E$7,2,FALSE)</f>
        <v>NonUnion</v>
      </c>
      <c r="D1359" s="61">
        <f t="shared" si="161"/>
        <v>2.98E-2</v>
      </c>
      <c r="E1359" s="351">
        <f>'Employee Salary Payroll Tax '!N1361</f>
        <v>23087.73</v>
      </c>
      <c r="F1359" s="351">
        <f t="shared" si="162"/>
        <v>23775.744354000002</v>
      </c>
      <c r="G1359" s="352"/>
      <c r="H1359" s="351">
        <f t="shared" si="163"/>
        <v>0</v>
      </c>
      <c r="I1359" s="351">
        <f t="shared" si="166"/>
        <v>688.01435400000264</v>
      </c>
      <c r="J1359" s="351">
        <f t="shared" si="164"/>
        <v>0</v>
      </c>
      <c r="K1359" s="293">
        <f>SUM('Employee Salary Payroll Tax '!I1361:K1361)</f>
        <v>3907.62</v>
      </c>
      <c r="L1359" s="293">
        <f>'Employee Salary Payroll Tax '!H1361</f>
        <v>0</v>
      </c>
      <c r="M1359" s="293">
        <f t="shared" si="167"/>
        <v>19180.11</v>
      </c>
      <c r="N1359" s="359">
        <f t="shared" si="168"/>
        <v>0</v>
      </c>
      <c r="O1359" s="331"/>
      <c r="P1359" s="61"/>
      <c r="Q1359" s="294"/>
      <c r="R1359" s="292"/>
      <c r="S1359" s="303"/>
    </row>
    <row r="1360" spans="1:19" s="36" customFormat="1" ht="14.4">
      <c r="A1360" s="36">
        <f t="shared" si="169"/>
        <v>37</v>
      </c>
      <c r="B1360" s="526"/>
      <c r="C1360" s="36" t="str">
        <f>VLOOKUP('Employee Salary Payroll Tax '!B1362,'Employee Salary Payroll Tax '!$D$1:$E$7,2,FALSE)</f>
        <v>IBEW</v>
      </c>
      <c r="D1360" s="61">
        <f t="shared" ref="D1360:D1423" si="170">VLOOKUP(C1360,C$9:D$12,2)</f>
        <v>6.875E-3</v>
      </c>
      <c r="E1360" s="351">
        <f>'Employee Salary Payroll Tax '!N1362</f>
        <v>253513.72</v>
      </c>
      <c r="F1360" s="351">
        <f t="shared" ref="F1360:F1423" si="171">E1360*(1+D1360)</f>
        <v>255256.62682499998</v>
      </c>
      <c r="G1360" s="352"/>
      <c r="H1360" s="351">
        <f t="shared" ref="H1360:H1423" si="172">IF(E1360&gt;$H$12,0,$H$12-E1360)</f>
        <v>0</v>
      </c>
      <c r="I1360" s="351">
        <f t="shared" si="166"/>
        <v>1742.9068249999837</v>
      </c>
      <c r="J1360" s="351">
        <f t="shared" ref="J1360:J1423" si="173">IF(H1360&gt;I1360,I1360*$J$12,H1360*$J$12)</f>
        <v>0</v>
      </c>
      <c r="K1360" s="293">
        <f>SUM('Employee Salary Payroll Tax '!I1362:K1362)</f>
        <v>215728.9</v>
      </c>
      <c r="L1360" s="293">
        <f>'Employee Salary Payroll Tax '!H1362</f>
        <v>0</v>
      </c>
      <c r="M1360" s="293">
        <f t="shared" si="167"/>
        <v>37784.820000000007</v>
      </c>
      <c r="N1360" s="359">
        <f t="shared" si="168"/>
        <v>0</v>
      </c>
      <c r="O1360" s="331"/>
      <c r="P1360" s="61"/>
      <c r="Q1360" s="294"/>
      <c r="R1360" s="292"/>
      <c r="S1360" s="303"/>
    </row>
    <row r="1361" spans="1:19" s="36" customFormat="1" ht="14.4">
      <c r="A1361" s="36">
        <f t="shared" si="169"/>
        <v>38</v>
      </c>
      <c r="B1361" s="526"/>
      <c r="C1361" s="36" t="str">
        <f>VLOOKUP('Employee Salary Payroll Tax '!B1363,'Employee Salary Payroll Tax '!$D$1:$E$7,2,FALSE)</f>
        <v>NonUnion</v>
      </c>
      <c r="D1361" s="61">
        <f t="shared" si="170"/>
        <v>2.98E-2</v>
      </c>
      <c r="E1361" s="351">
        <f>'Employee Salary Payroll Tax '!N1363</f>
        <v>62189.73</v>
      </c>
      <c r="F1361" s="351">
        <f t="shared" si="171"/>
        <v>64042.983954000003</v>
      </c>
      <c r="G1361" s="352"/>
      <c r="H1361" s="351">
        <f t="shared" si="172"/>
        <v>0</v>
      </c>
      <c r="I1361" s="351">
        <f t="shared" ref="I1361:I1424" si="174">F1361-E1361</f>
        <v>1853.2539539999998</v>
      </c>
      <c r="J1361" s="351">
        <f t="shared" si="173"/>
        <v>0</v>
      </c>
      <c r="K1361" s="293">
        <f>SUM('Employee Salary Payroll Tax '!I1363:K1363)</f>
        <v>61368.77</v>
      </c>
      <c r="L1361" s="293">
        <f>'Employee Salary Payroll Tax '!H1363</f>
        <v>0</v>
      </c>
      <c r="M1361" s="293">
        <f t="shared" ref="M1361:M1424" si="175">E1361-K1361-L1361</f>
        <v>820.9600000000064</v>
      </c>
      <c r="N1361" s="359">
        <f t="shared" ref="N1361:N1424" si="176">J1361*K1361/(SUM(K1361:M1361)+0.000001)</f>
        <v>0</v>
      </c>
      <c r="O1361" s="331"/>
      <c r="P1361" s="61"/>
      <c r="Q1361" s="294"/>
      <c r="R1361" s="292"/>
      <c r="S1361" s="303"/>
    </row>
    <row r="1362" spans="1:19" s="36" customFormat="1" ht="14.4">
      <c r="A1362" s="36">
        <f t="shared" si="169"/>
        <v>39</v>
      </c>
      <c r="B1362" s="526"/>
      <c r="C1362" s="36" t="str">
        <f>VLOOKUP('Employee Salary Payroll Tax '!B1364,'Employee Salary Payroll Tax '!$D$1:$E$7,2,FALSE)</f>
        <v>NonUnion</v>
      </c>
      <c r="D1362" s="61">
        <f t="shared" si="170"/>
        <v>2.98E-2</v>
      </c>
      <c r="E1362" s="351">
        <f>'Employee Salary Payroll Tax '!N1364</f>
        <v>132373.72</v>
      </c>
      <c r="F1362" s="351">
        <f t="shared" si="171"/>
        <v>136318.456856</v>
      </c>
      <c r="G1362" s="352"/>
      <c r="H1362" s="351">
        <f t="shared" si="172"/>
        <v>0</v>
      </c>
      <c r="I1362" s="351">
        <f t="shared" si="174"/>
        <v>3944.7368560000032</v>
      </c>
      <c r="J1362" s="351">
        <f t="shared" si="173"/>
        <v>0</v>
      </c>
      <c r="K1362" s="293">
        <f>SUM('Employee Salary Payroll Tax '!I1364:K1364)</f>
        <v>132373.72</v>
      </c>
      <c r="L1362" s="293">
        <f>'Employee Salary Payroll Tax '!H1364</f>
        <v>0</v>
      </c>
      <c r="M1362" s="293">
        <f t="shared" si="175"/>
        <v>0</v>
      </c>
      <c r="N1362" s="359">
        <f t="shared" si="176"/>
        <v>0</v>
      </c>
      <c r="O1362" s="331"/>
      <c r="P1362" s="61"/>
      <c r="Q1362" s="294"/>
      <c r="R1362" s="292"/>
      <c r="S1362" s="303"/>
    </row>
    <row r="1363" spans="1:19" s="36" customFormat="1" ht="14.4">
      <c r="A1363" s="36">
        <f t="shared" si="169"/>
        <v>40</v>
      </c>
      <c r="B1363" s="526"/>
      <c r="C1363" s="36" t="str">
        <f>VLOOKUP('Employee Salary Payroll Tax '!B1365,'Employee Salary Payroll Tax '!$D$1:$E$7,2,FALSE)</f>
        <v>UA</v>
      </c>
      <c r="D1363" s="61">
        <f t="shared" si="170"/>
        <v>0.03</v>
      </c>
      <c r="E1363" s="351">
        <f>'Employee Salary Payroll Tax '!N1365</f>
        <v>89659.78</v>
      </c>
      <c r="F1363" s="351">
        <f t="shared" si="171"/>
        <v>92349.573400000008</v>
      </c>
      <c r="G1363" s="352"/>
      <c r="H1363" s="351">
        <f t="shared" si="172"/>
        <v>0</v>
      </c>
      <c r="I1363" s="351">
        <f t="shared" si="174"/>
        <v>2689.7934000000096</v>
      </c>
      <c r="J1363" s="351">
        <f t="shared" si="173"/>
        <v>0</v>
      </c>
      <c r="K1363" s="293">
        <f>SUM('Employee Salary Payroll Tax '!I1365:K1365)</f>
        <v>80175.98</v>
      </c>
      <c r="L1363" s="293">
        <f>'Employee Salary Payroll Tax '!H1365</f>
        <v>1505.21</v>
      </c>
      <c r="M1363" s="293">
        <f t="shared" si="175"/>
        <v>7978.5900000000029</v>
      </c>
      <c r="N1363" s="359">
        <f t="shared" si="176"/>
        <v>0</v>
      </c>
      <c r="O1363" s="331"/>
      <c r="P1363" s="61"/>
      <c r="Q1363" s="294"/>
      <c r="R1363" s="292"/>
      <c r="S1363" s="303"/>
    </row>
    <row r="1364" spans="1:19" s="36" customFormat="1" ht="14.4">
      <c r="A1364" s="36">
        <f t="shared" si="169"/>
        <v>41</v>
      </c>
      <c r="B1364" s="526"/>
      <c r="C1364" s="36" t="str">
        <f>VLOOKUP('Employee Salary Payroll Tax '!B1366,'Employee Salary Payroll Tax '!$D$1:$E$7,2,FALSE)</f>
        <v>IBEW</v>
      </c>
      <c r="D1364" s="61">
        <f t="shared" si="170"/>
        <v>6.875E-3</v>
      </c>
      <c r="E1364" s="351">
        <f>'Employee Salary Payroll Tax '!N1366</f>
        <v>191473.68</v>
      </c>
      <c r="F1364" s="351">
        <f t="shared" si="171"/>
        <v>192790.06154999998</v>
      </c>
      <c r="G1364" s="352"/>
      <c r="H1364" s="351">
        <f t="shared" si="172"/>
        <v>0</v>
      </c>
      <c r="I1364" s="351">
        <f t="shared" si="174"/>
        <v>1316.381549999991</v>
      </c>
      <c r="J1364" s="351">
        <f t="shared" si="173"/>
        <v>0</v>
      </c>
      <c r="K1364" s="293">
        <f>SUM('Employee Salary Payroll Tax '!I1366:K1366)</f>
        <v>138086.13</v>
      </c>
      <c r="L1364" s="293">
        <f>'Employee Salary Payroll Tax '!H1366</f>
        <v>0</v>
      </c>
      <c r="M1364" s="293">
        <f t="shared" si="175"/>
        <v>53387.549999999988</v>
      </c>
      <c r="N1364" s="359">
        <f t="shared" si="176"/>
        <v>0</v>
      </c>
      <c r="O1364" s="331"/>
      <c r="P1364" s="61"/>
      <c r="Q1364" s="294"/>
      <c r="R1364" s="292"/>
      <c r="S1364" s="303"/>
    </row>
    <row r="1365" spans="1:19" s="36" customFormat="1" ht="14.4">
      <c r="A1365" s="36">
        <f t="shared" si="169"/>
        <v>42</v>
      </c>
      <c r="B1365" s="526"/>
      <c r="C1365" s="36" t="str">
        <f>VLOOKUP('Employee Salary Payroll Tax '!B1367,'Employee Salary Payroll Tax '!$D$1:$E$7,2,FALSE)</f>
        <v>IBEW</v>
      </c>
      <c r="D1365" s="61">
        <f t="shared" si="170"/>
        <v>6.875E-3</v>
      </c>
      <c r="E1365" s="351">
        <f>'Employee Salary Payroll Tax '!N1367</f>
        <v>35561.25</v>
      </c>
      <c r="F1365" s="351">
        <f t="shared" si="171"/>
        <v>35805.733593749996</v>
      </c>
      <c r="G1365" s="352"/>
      <c r="H1365" s="351">
        <f t="shared" si="172"/>
        <v>0</v>
      </c>
      <c r="I1365" s="351">
        <f t="shared" si="174"/>
        <v>244.48359374999563</v>
      </c>
      <c r="J1365" s="351">
        <f t="shared" si="173"/>
        <v>0</v>
      </c>
      <c r="K1365" s="293">
        <f>SUM('Employee Salary Payroll Tax '!I1367:K1367)</f>
        <v>35561.25</v>
      </c>
      <c r="L1365" s="293">
        <f>'Employee Salary Payroll Tax '!H1367</f>
        <v>0</v>
      </c>
      <c r="M1365" s="293">
        <f t="shared" si="175"/>
        <v>0</v>
      </c>
      <c r="N1365" s="359">
        <f t="shared" si="176"/>
        <v>0</v>
      </c>
      <c r="O1365" s="331"/>
      <c r="P1365" s="61"/>
      <c r="Q1365" s="294"/>
      <c r="R1365" s="292"/>
      <c r="S1365" s="303"/>
    </row>
    <row r="1366" spans="1:19" s="36" customFormat="1" ht="14.4">
      <c r="A1366" s="36">
        <f t="shared" si="169"/>
        <v>43</v>
      </c>
      <c r="B1366" s="526"/>
      <c r="C1366" s="36" t="str">
        <f>VLOOKUP('Employee Salary Payroll Tax '!B1368,'Employee Salary Payroll Tax '!$D$1:$E$7,2,FALSE)</f>
        <v>NonUnion</v>
      </c>
      <c r="D1366" s="61">
        <f t="shared" si="170"/>
        <v>2.98E-2</v>
      </c>
      <c r="E1366" s="351">
        <f>'Employee Salary Payroll Tax '!N1368</f>
        <v>75351.710000000006</v>
      </c>
      <c r="F1366" s="351">
        <f t="shared" si="171"/>
        <v>77597.190958000007</v>
      </c>
      <c r="G1366" s="352"/>
      <c r="H1366" s="351">
        <f t="shared" si="172"/>
        <v>0</v>
      </c>
      <c r="I1366" s="351">
        <f t="shared" si="174"/>
        <v>2245.4809580000001</v>
      </c>
      <c r="J1366" s="351">
        <f t="shared" si="173"/>
        <v>0</v>
      </c>
      <c r="K1366" s="293">
        <f>SUM('Employee Salary Payroll Tax '!I1368:K1368)</f>
        <v>18075.29</v>
      </c>
      <c r="L1366" s="293">
        <f>'Employee Salary Payroll Tax '!H1368</f>
        <v>5748.1</v>
      </c>
      <c r="M1366" s="293">
        <f t="shared" si="175"/>
        <v>51528.320000000007</v>
      </c>
      <c r="N1366" s="359">
        <f t="shared" si="176"/>
        <v>0</v>
      </c>
      <c r="O1366" s="331"/>
      <c r="P1366" s="61"/>
      <c r="Q1366" s="294"/>
      <c r="R1366" s="292"/>
      <c r="S1366" s="303"/>
    </row>
    <row r="1367" spans="1:19" s="36" customFormat="1" ht="14.4">
      <c r="A1367" s="36">
        <f t="shared" si="169"/>
        <v>44</v>
      </c>
      <c r="B1367" s="526"/>
      <c r="C1367" s="36" t="str">
        <f>VLOOKUP('Employee Salary Payroll Tax '!B1369,'Employee Salary Payroll Tax '!$D$1:$E$7,2,FALSE)</f>
        <v>IBEW</v>
      </c>
      <c r="D1367" s="61">
        <f t="shared" si="170"/>
        <v>6.875E-3</v>
      </c>
      <c r="E1367" s="351">
        <f>'Employee Salary Payroll Tax '!N1369</f>
        <v>127836.42</v>
      </c>
      <c r="F1367" s="351">
        <f t="shared" si="171"/>
        <v>128715.29538749999</v>
      </c>
      <c r="G1367" s="352"/>
      <c r="H1367" s="351">
        <f t="shared" si="172"/>
        <v>0</v>
      </c>
      <c r="I1367" s="351">
        <f t="shared" si="174"/>
        <v>878.87538749999658</v>
      </c>
      <c r="J1367" s="351">
        <f t="shared" si="173"/>
        <v>0</v>
      </c>
      <c r="K1367" s="293">
        <f>SUM('Employee Salary Payroll Tax '!I1369:K1369)</f>
        <v>127865.03</v>
      </c>
      <c r="L1367" s="293">
        <f>'Employee Salary Payroll Tax '!H1369</f>
        <v>0</v>
      </c>
      <c r="M1367" s="293">
        <f t="shared" si="175"/>
        <v>-28.610000000000582</v>
      </c>
      <c r="N1367" s="359">
        <f t="shared" si="176"/>
        <v>0</v>
      </c>
      <c r="O1367" s="331"/>
      <c r="P1367" s="61"/>
      <c r="Q1367" s="294"/>
      <c r="R1367" s="292"/>
      <c r="S1367" s="303"/>
    </row>
    <row r="1368" spans="1:19" s="36" customFormat="1" ht="14.4">
      <c r="A1368" s="36">
        <f t="shared" si="169"/>
        <v>45</v>
      </c>
      <c r="B1368" s="526"/>
      <c r="C1368" s="36" t="str">
        <f>VLOOKUP('Employee Salary Payroll Tax '!B1370,'Employee Salary Payroll Tax '!$D$1:$E$7,2,FALSE)</f>
        <v>NonUnion</v>
      </c>
      <c r="D1368" s="61">
        <f t="shared" si="170"/>
        <v>2.98E-2</v>
      </c>
      <c r="E1368" s="351">
        <f>'Employee Salary Payroll Tax '!N1370</f>
        <v>45341.05</v>
      </c>
      <c r="F1368" s="351">
        <f t="shared" si="171"/>
        <v>46692.213290000007</v>
      </c>
      <c r="G1368" s="352"/>
      <c r="H1368" s="351">
        <f t="shared" si="172"/>
        <v>0</v>
      </c>
      <c r="I1368" s="351">
        <f t="shared" si="174"/>
        <v>1351.1632900000041</v>
      </c>
      <c r="J1368" s="351">
        <f t="shared" si="173"/>
        <v>0</v>
      </c>
      <c r="K1368" s="293">
        <f>SUM('Employee Salary Payroll Tax '!I1370:K1370)</f>
        <v>13605.85</v>
      </c>
      <c r="L1368" s="293">
        <f>'Employee Salary Payroll Tax '!H1370</f>
        <v>0</v>
      </c>
      <c r="M1368" s="293">
        <f t="shared" si="175"/>
        <v>31735.200000000004</v>
      </c>
      <c r="N1368" s="359">
        <f t="shared" si="176"/>
        <v>0</v>
      </c>
      <c r="O1368" s="331"/>
      <c r="P1368" s="61"/>
      <c r="Q1368" s="294"/>
      <c r="R1368" s="292"/>
      <c r="S1368" s="303"/>
    </row>
    <row r="1369" spans="1:19" s="36" customFormat="1" ht="14.4">
      <c r="A1369" s="36">
        <f t="shared" si="169"/>
        <v>46</v>
      </c>
      <c r="B1369" s="526"/>
      <c r="C1369" s="36" t="str">
        <f>VLOOKUP('Employee Salary Payroll Tax '!B1371,'Employee Salary Payroll Tax '!$D$1:$E$7,2,FALSE)</f>
        <v>NonUnion</v>
      </c>
      <c r="D1369" s="61">
        <f t="shared" si="170"/>
        <v>2.98E-2</v>
      </c>
      <c r="E1369" s="351">
        <f>'Employee Salary Payroll Tax '!N1371</f>
        <v>13520.39</v>
      </c>
      <c r="F1369" s="351">
        <f t="shared" si="171"/>
        <v>13923.297622</v>
      </c>
      <c r="G1369" s="352"/>
      <c r="H1369" s="351">
        <f t="shared" si="172"/>
        <v>0</v>
      </c>
      <c r="I1369" s="351">
        <f t="shared" si="174"/>
        <v>402.90762200000063</v>
      </c>
      <c r="J1369" s="351">
        <f t="shared" si="173"/>
        <v>0</v>
      </c>
      <c r="K1369" s="293">
        <f>SUM('Employee Salary Payroll Tax '!I1371:K1371)</f>
        <v>773.5</v>
      </c>
      <c r="L1369" s="293">
        <f>'Employee Salary Payroll Tax '!H1371</f>
        <v>0</v>
      </c>
      <c r="M1369" s="293">
        <f t="shared" si="175"/>
        <v>12746.89</v>
      </c>
      <c r="N1369" s="359">
        <f t="shared" si="176"/>
        <v>0</v>
      </c>
      <c r="O1369" s="331"/>
      <c r="P1369" s="61"/>
      <c r="Q1369" s="294"/>
      <c r="R1369" s="292"/>
      <c r="S1369" s="303"/>
    </row>
    <row r="1370" spans="1:19" s="36" customFormat="1" ht="14.4">
      <c r="A1370" s="36">
        <f t="shared" si="169"/>
        <v>47</v>
      </c>
      <c r="B1370" s="526"/>
      <c r="C1370" s="36" t="str">
        <f>VLOOKUP('Employee Salary Payroll Tax '!B1372,'Employee Salary Payroll Tax '!$D$1:$E$7,2,FALSE)</f>
        <v>UA</v>
      </c>
      <c r="D1370" s="61">
        <f t="shared" si="170"/>
        <v>0.03</v>
      </c>
      <c r="E1370" s="351">
        <f>'Employee Salary Payroll Tax '!N1372</f>
        <v>2455.0100000000002</v>
      </c>
      <c r="F1370" s="351">
        <f t="shared" si="171"/>
        <v>2528.6603000000005</v>
      </c>
      <c r="G1370" s="352"/>
      <c r="H1370" s="351">
        <f t="shared" si="172"/>
        <v>4544.99</v>
      </c>
      <c r="I1370" s="351">
        <f t="shared" si="174"/>
        <v>73.650300000000243</v>
      </c>
      <c r="J1370" s="351">
        <f t="shared" si="173"/>
        <v>0.44190180000000145</v>
      </c>
      <c r="K1370" s="293">
        <f>SUM('Employee Salary Payroll Tax '!I1372:K1372)</f>
        <v>314.38</v>
      </c>
      <c r="L1370" s="293">
        <f>'Employee Salary Payroll Tax '!H1372</f>
        <v>1.07</v>
      </c>
      <c r="M1370" s="293">
        <f t="shared" si="175"/>
        <v>2139.56</v>
      </c>
      <c r="N1370" s="359">
        <f t="shared" si="176"/>
        <v>5.6588399976950018E-2</v>
      </c>
      <c r="O1370" s="331"/>
      <c r="P1370" s="61"/>
      <c r="Q1370" s="294"/>
      <c r="R1370" s="292"/>
      <c r="S1370" s="303"/>
    </row>
    <row r="1371" spans="1:19" s="36" customFormat="1" ht="14.4">
      <c r="A1371" s="36">
        <f t="shared" si="169"/>
        <v>48</v>
      </c>
      <c r="B1371" s="526"/>
      <c r="C1371" s="36" t="str">
        <f>VLOOKUP('Employee Salary Payroll Tax '!B1373,'Employee Salary Payroll Tax '!$D$1:$E$7,2,FALSE)</f>
        <v>UA</v>
      </c>
      <c r="D1371" s="61">
        <f t="shared" si="170"/>
        <v>0.03</v>
      </c>
      <c r="E1371" s="351">
        <f>'Employee Salary Payroll Tax '!N1373</f>
        <v>52471.3</v>
      </c>
      <c r="F1371" s="351">
        <f t="shared" si="171"/>
        <v>54045.439000000006</v>
      </c>
      <c r="G1371" s="352"/>
      <c r="H1371" s="351">
        <f t="shared" si="172"/>
        <v>0</v>
      </c>
      <c r="I1371" s="351">
        <f t="shared" si="174"/>
        <v>1574.1390000000029</v>
      </c>
      <c r="J1371" s="351">
        <f t="shared" si="173"/>
        <v>0</v>
      </c>
      <c r="K1371" s="293">
        <f>SUM('Employee Salary Payroll Tax '!I1373:K1373)</f>
        <v>28697.579999999998</v>
      </c>
      <c r="L1371" s="293">
        <f>'Employee Salary Payroll Tax '!H1373</f>
        <v>68.989999999999995</v>
      </c>
      <c r="M1371" s="293">
        <f t="shared" si="175"/>
        <v>23704.730000000003</v>
      </c>
      <c r="N1371" s="359">
        <f t="shared" si="176"/>
        <v>0</v>
      </c>
      <c r="O1371" s="331"/>
      <c r="P1371" s="61"/>
      <c r="Q1371" s="294"/>
      <c r="R1371" s="292"/>
      <c r="S1371" s="303"/>
    </row>
    <row r="1372" spans="1:19" s="36" customFormat="1" ht="14.4">
      <c r="A1372" s="36">
        <f t="shared" si="169"/>
        <v>49</v>
      </c>
      <c r="B1372" s="526"/>
      <c r="C1372" s="36" t="str">
        <f>VLOOKUP('Employee Salary Payroll Tax '!B1374,'Employee Salary Payroll Tax '!$D$1:$E$7,2,FALSE)</f>
        <v>IBEW</v>
      </c>
      <c r="D1372" s="61">
        <f t="shared" si="170"/>
        <v>6.875E-3</v>
      </c>
      <c r="E1372" s="351">
        <f>'Employee Salary Payroll Tax '!N1374</f>
        <v>212193.76</v>
      </c>
      <c r="F1372" s="351">
        <f t="shared" si="171"/>
        <v>213652.59210000001</v>
      </c>
      <c r="G1372" s="352"/>
      <c r="H1372" s="351">
        <f t="shared" si="172"/>
        <v>0</v>
      </c>
      <c r="I1372" s="351">
        <f t="shared" si="174"/>
        <v>1458.8320999999996</v>
      </c>
      <c r="J1372" s="351">
        <f t="shared" si="173"/>
        <v>0</v>
      </c>
      <c r="K1372" s="293">
        <f>SUM('Employee Salary Payroll Tax '!I1374:K1374)</f>
        <v>197528.08000000002</v>
      </c>
      <c r="L1372" s="293">
        <f>'Employee Salary Payroll Tax '!H1374</f>
        <v>0</v>
      </c>
      <c r="M1372" s="293">
        <f t="shared" si="175"/>
        <v>14665.679999999993</v>
      </c>
      <c r="N1372" s="359">
        <f t="shared" si="176"/>
        <v>0</v>
      </c>
      <c r="O1372" s="331"/>
      <c r="P1372" s="61"/>
      <c r="Q1372" s="294"/>
      <c r="R1372" s="292"/>
      <c r="S1372" s="303"/>
    </row>
    <row r="1373" spans="1:19" s="36" customFormat="1" ht="14.4">
      <c r="A1373" s="36">
        <f t="shared" si="169"/>
        <v>50</v>
      </c>
      <c r="B1373" s="526"/>
      <c r="C1373" s="36" t="str">
        <f>VLOOKUP('Employee Salary Payroll Tax '!B1375,'Employee Salary Payroll Tax '!$D$1:$E$7,2,FALSE)</f>
        <v>IBEW</v>
      </c>
      <c r="D1373" s="61">
        <f t="shared" si="170"/>
        <v>6.875E-3</v>
      </c>
      <c r="E1373" s="351">
        <f>'Employee Salary Payroll Tax '!N1375</f>
        <v>64808.37</v>
      </c>
      <c r="F1373" s="351">
        <f t="shared" si="171"/>
        <v>65253.927543750004</v>
      </c>
      <c r="G1373" s="352"/>
      <c r="H1373" s="351">
        <f t="shared" si="172"/>
        <v>0</v>
      </c>
      <c r="I1373" s="351">
        <f t="shared" si="174"/>
        <v>445.55754375000106</v>
      </c>
      <c r="J1373" s="351">
        <f t="shared" si="173"/>
        <v>0</v>
      </c>
      <c r="K1373" s="293">
        <f>SUM('Employee Salary Payroll Tax '!I1375:K1375)</f>
        <v>46688.86</v>
      </c>
      <c r="L1373" s="293">
        <f>'Employee Salary Payroll Tax '!H1375</f>
        <v>0</v>
      </c>
      <c r="M1373" s="293">
        <f t="shared" si="175"/>
        <v>18119.510000000002</v>
      </c>
      <c r="N1373" s="359">
        <f t="shared" si="176"/>
        <v>0</v>
      </c>
      <c r="O1373" s="331"/>
      <c r="P1373" s="61"/>
      <c r="Q1373" s="294"/>
      <c r="R1373" s="292"/>
      <c r="S1373" s="303"/>
    </row>
    <row r="1374" spans="1:19" s="36" customFormat="1" ht="14.4">
      <c r="A1374" s="36">
        <f t="shared" si="169"/>
        <v>51</v>
      </c>
      <c r="B1374" s="526"/>
      <c r="C1374" s="36" t="str">
        <f>VLOOKUP('Employee Salary Payroll Tax '!B1376,'Employee Salary Payroll Tax '!$D$1:$E$7,2,FALSE)</f>
        <v>NonUnion</v>
      </c>
      <c r="D1374" s="61">
        <f t="shared" si="170"/>
        <v>2.98E-2</v>
      </c>
      <c r="E1374" s="351">
        <f>'Employee Salary Payroll Tax '!N1376</f>
        <v>64767.68</v>
      </c>
      <c r="F1374" s="351">
        <f t="shared" si="171"/>
        <v>66697.75686400001</v>
      </c>
      <c r="G1374" s="352"/>
      <c r="H1374" s="351">
        <f t="shared" si="172"/>
        <v>0</v>
      </c>
      <c r="I1374" s="351">
        <f t="shared" si="174"/>
        <v>1930.0768640000097</v>
      </c>
      <c r="J1374" s="351">
        <f t="shared" si="173"/>
        <v>0</v>
      </c>
      <c r="K1374" s="293">
        <f>SUM('Employee Salary Payroll Tax '!I1376:K1376)</f>
        <v>26754.41</v>
      </c>
      <c r="L1374" s="293">
        <f>'Employee Salary Payroll Tax '!H1376</f>
        <v>0</v>
      </c>
      <c r="M1374" s="293">
        <f t="shared" si="175"/>
        <v>38013.270000000004</v>
      </c>
      <c r="N1374" s="359">
        <f t="shared" si="176"/>
        <v>0</v>
      </c>
      <c r="O1374" s="331"/>
      <c r="P1374" s="61"/>
      <c r="Q1374" s="294"/>
      <c r="R1374" s="292"/>
      <c r="S1374" s="303"/>
    </row>
    <row r="1375" spans="1:19" s="36" customFormat="1" ht="14.4">
      <c r="A1375" s="36">
        <f t="shared" si="169"/>
        <v>52</v>
      </c>
      <c r="B1375" s="526"/>
      <c r="C1375" s="36" t="str">
        <f>VLOOKUP('Employee Salary Payroll Tax '!B1377,'Employee Salary Payroll Tax '!$D$1:$E$7,2,FALSE)</f>
        <v>UA</v>
      </c>
      <c r="D1375" s="61">
        <f t="shared" si="170"/>
        <v>0.03</v>
      </c>
      <c r="E1375" s="351">
        <f>'Employee Salary Payroll Tax '!N1377</f>
        <v>34495.589999999997</v>
      </c>
      <c r="F1375" s="351">
        <f t="shared" si="171"/>
        <v>35530.457699999999</v>
      </c>
      <c r="G1375" s="352"/>
      <c r="H1375" s="351">
        <f t="shared" si="172"/>
        <v>0</v>
      </c>
      <c r="I1375" s="351">
        <f t="shared" si="174"/>
        <v>1034.8677000000025</v>
      </c>
      <c r="J1375" s="351">
        <f t="shared" si="173"/>
        <v>0</v>
      </c>
      <c r="K1375" s="293">
        <f>SUM('Employee Salary Payroll Tax '!I1377:K1377)</f>
        <v>33081.440000000002</v>
      </c>
      <c r="L1375" s="293">
        <f>'Employee Salary Payroll Tax '!H1377</f>
        <v>0</v>
      </c>
      <c r="M1375" s="293">
        <f t="shared" si="175"/>
        <v>1414.1499999999942</v>
      </c>
      <c r="N1375" s="359">
        <f t="shared" si="176"/>
        <v>0</v>
      </c>
      <c r="O1375" s="331"/>
      <c r="P1375" s="61"/>
      <c r="Q1375" s="294"/>
      <c r="R1375" s="292"/>
      <c r="S1375" s="303"/>
    </row>
    <row r="1376" spans="1:19" s="36" customFormat="1" ht="14.4">
      <c r="A1376" s="36">
        <f t="shared" si="169"/>
        <v>53</v>
      </c>
      <c r="B1376" s="526"/>
      <c r="C1376" s="36" t="str">
        <f>VLOOKUP('Employee Salary Payroll Tax '!B1378,'Employee Salary Payroll Tax '!$D$1:$E$7,2,FALSE)</f>
        <v>NonUnion</v>
      </c>
      <c r="D1376" s="61">
        <f t="shared" si="170"/>
        <v>2.98E-2</v>
      </c>
      <c r="E1376" s="351">
        <f>'Employee Salary Payroll Tax '!N1378</f>
        <v>49649.84</v>
      </c>
      <c r="F1376" s="351">
        <f t="shared" si="171"/>
        <v>51129.405231999997</v>
      </c>
      <c r="G1376" s="352"/>
      <c r="H1376" s="351">
        <f t="shared" si="172"/>
        <v>0</v>
      </c>
      <c r="I1376" s="351">
        <f t="shared" si="174"/>
        <v>1479.5652320000008</v>
      </c>
      <c r="J1376" s="351">
        <f t="shared" si="173"/>
        <v>0</v>
      </c>
      <c r="K1376" s="293">
        <f>SUM('Employee Salary Payroll Tax '!I1378:K1378)</f>
        <v>20228.98</v>
      </c>
      <c r="L1376" s="293">
        <f>'Employee Salary Payroll Tax '!H1378</f>
        <v>0</v>
      </c>
      <c r="M1376" s="293">
        <f t="shared" si="175"/>
        <v>29420.859999999997</v>
      </c>
      <c r="N1376" s="359">
        <f t="shared" si="176"/>
        <v>0</v>
      </c>
      <c r="O1376" s="331"/>
      <c r="P1376" s="61"/>
      <c r="Q1376" s="294"/>
      <c r="R1376" s="292"/>
      <c r="S1376" s="303"/>
    </row>
    <row r="1377" spans="1:19" s="36" customFormat="1" ht="14.4">
      <c r="A1377" s="36">
        <f t="shared" si="169"/>
        <v>54</v>
      </c>
      <c r="B1377" s="526"/>
      <c r="C1377" s="36" t="str">
        <f>VLOOKUP('Employee Salary Payroll Tax '!B1379,'Employee Salary Payroll Tax '!$D$1:$E$7,2,FALSE)</f>
        <v>IBEW</v>
      </c>
      <c r="D1377" s="61">
        <f t="shared" si="170"/>
        <v>6.875E-3</v>
      </c>
      <c r="E1377" s="351">
        <f>'Employee Salary Payroll Tax '!N1379</f>
        <v>42463.07</v>
      </c>
      <c r="F1377" s="351">
        <f t="shared" si="171"/>
        <v>42755.00360625</v>
      </c>
      <c r="G1377" s="352"/>
      <c r="H1377" s="351">
        <f t="shared" si="172"/>
        <v>0</v>
      </c>
      <c r="I1377" s="351">
        <f t="shared" si="174"/>
        <v>291.93360625000059</v>
      </c>
      <c r="J1377" s="351">
        <f t="shared" si="173"/>
        <v>0</v>
      </c>
      <c r="K1377" s="293">
        <f>SUM('Employee Salary Payroll Tax '!I1379:K1379)</f>
        <v>42387.549999999996</v>
      </c>
      <c r="L1377" s="293">
        <f>'Employee Salary Payroll Tax '!H1379</f>
        <v>0</v>
      </c>
      <c r="M1377" s="293">
        <f t="shared" si="175"/>
        <v>75.520000000004075</v>
      </c>
      <c r="N1377" s="359">
        <f t="shared" si="176"/>
        <v>0</v>
      </c>
      <c r="O1377" s="331"/>
      <c r="P1377" s="61"/>
      <c r="Q1377" s="294"/>
      <c r="R1377" s="292"/>
      <c r="S1377" s="303"/>
    </row>
    <row r="1378" spans="1:19" s="36" customFormat="1" ht="14.4">
      <c r="A1378" s="36">
        <f t="shared" si="169"/>
        <v>55</v>
      </c>
      <c r="B1378" s="526"/>
      <c r="C1378" s="36" t="str">
        <f>VLOOKUP('Employee Salary Payroll Tax '!B1380,'Employee Salary Payroll Tax '!$D$1:$E$7,2,FALSE)</f>
        <v>NonUnion</v>
      </c>
      <c r="D1378" s="61">
        <f t="shared" si="170"/>
        <v>2.98E-2</v>
      </c>
      <c r="E1378" s="351">
        <f>'Employee Salary Payroll Tax '!N1380</f>
        <v>57916.160000000003</v>
      </c>
      <c r="F1378" s="351">
        <f t="shared" si="171"/>
        <v>59642.061568000005</v>
      </c>
      <c r="G1378" s="352"/>
      <c r="H1378" s="351">
        <f t="shared" si="172"/>
        <v>0</v>
      </c>
      <c r="I1378" s="351">
        <f t="shared" si="174"/>
        <v>1725.9015680000011</v>
      </c>
      <c r="J1378" s="351">
        <f t="shared" si="173"/>
        <v>0</v>
      </c>
      <c r="K1378" s="293">
        <f>SUM('Employee Salary Payroll Tax '!I1380:K1380)</f>
        <v>45458.57</v>
      </c>
      <c r="L1378" s="293">
        <f>'Employee Salary Payroll Tax '!H1380</f>
        <v>0</v>
      </c>
      <c r="M1378" s="293">
        <f t="shared" si="175"/>
        <v>12457.590000000004</v>
      </c>
      <c r="N1378" s="359">
        <f t="shared" si="176"/>
        <v>0</v>
      </c>
      <c r="O1378" s="331"/>
      <c r="P1378" s="61"/>
      <c r="Q1378" s="294"/>
      <c r="R1378" s="292"/>
      <c r="S1378" s="303"/>
    </row>
    <row r="1379" spans="1:19" s="36" customFormat="1" ht="14.4">
      <c r="A1379" s="36">
        <f t="shared" si="169"/>
        <v>56</v>
      </c>
      <c r="B1379" s="526"/>
      <c r="C1379" s="36" t="str">
        <f>VLOOKUP('Employee Salary Payroll Tax '!B1381,'Employee Salary Payroll Tax '!$D$1:$E$7,2,FALSE)</f>
        <v>IBEW</v>
      </c>
      <c r="D1379" s="61">
        <f t="shared" si="170"/>
        <v>6.875E-3</v>
      </c>
      <c r="E1379" s="351">
        <f>'Employee Salary Payroll Tax '!N1381</f>
        <v>49031.21</v>
      </c>
      <c r="F1379" s="351">
        <f t="shared" si="171"/>
        <v>49368.299568750001</v>
      </c>
      <c r="G1379" s="352"/>
      <c r="H1379" s="351">
        <f t="shared" si="172"/>
        <v>0</v>
      </c>
      <c r="I1379" s="351">
        <f t="shared" si="174"/>
        <v>337.08956875000149</v>
      </c>
      <c r="J1379" s="351">
        <f t="shared" si="173"/>
        <v>0</v>
      </c>
      <c r="K1379" s="293">
        <f>SUM('Employee Salary Payroll Tax '!I1381:K1381)</f>
        <v>0</v>
      </c>
      <c r="L1379" s="293">
        <f>'Employee Salary Payroll Tax '!H1381</f>
        <v>0</v>
      </c>
      <c r="M1379" s="293">
        <f t="shared" si="175"/>
        <v>49031.21</v>
      </c>
      <c r="N1379" s="359">
        <f t="shared" si="176"/>
        <v>0</v>
      </c>
      <c r="O1379" s="331"/>
      <c r="P1379" s="61"/>
      <c r="Q1379" s="294"/>
      <c r="R1379" s="292"/>
      <c r="S1379" s="303"/>
    </row>
    <row r="1380" spans="1:19" s="36" customFormat="1" ht="14.4">
      <c r="A1380" s="36">
        <f t="shared" si="169"/>
        <v>57</v>
      </c>
      <c r="B1380" s="526"/>
      <c r="C1380" s="36" t="str">
        <f>VLOOKUP('Employee Salary Payroll Tax '!B1382,'Employee Salary Payroll Tax '!$D$1:$E$7,2,FALSE)</f>
        <v>NonUnion</v>
      </c>
      <c r="D1380" s="61">
        <f t="shared" si="170"/>
        <v>2.98E-2</v>
      </c>
      <c r="E1380" s="351">
        <f>'Employee Salary Payroll Tax '!N1382</f>
        <v>155943.51</v>
      </c>
      <c r="F1380" s="351">
        <f t="shared" si="171"/>
        <v>160590.62659800003</v>
      </c>
      <c r="G1380" s="352"/>
      <c r="H1380" s="351">
        <f t="shared" si="172"/>
        <v>0</v>
      </c>
      <c r="I1380" s="351">
        <f t="shared" si="174"/>
        <v>4647.1165980000223</v>
      </c>
      <c r="J1380" s="351">
        <f t="shared" si="173"/>
        <v>0</v>
      </c>
      <c r="K1380" s="293">
        <f>SUM('Employee Salary Payroll Tax '!I1382:K1382)</f>
        <v>155943.51</v>
      </c>
      <c r="L1380" s="293">
        <f>'Employee Salary Payroll Tax '!H1382</f>
        <v>0</v>
      </c>
      <c r="M1380" s="293">
        <f t="shared" si="175"/>
        <v>0</v>
      </c>
      <c r="N1380" s="359">
        <f t="shared" si="176"/>
        <v>0</v>
      </c>
      <c r="O1380" s="331"/>
      <c r="P1380" s="61"/>
      <c r="Q1380" s="294"/>
      <c r="R1380" s="292"/>
      <c r="S1380" s="303"/>
    </row>
    <row r="1381" spans="1:19" s="36" customFormat="1" ht="14.4">
      <c r="A1381" s="36">
        <f t="shared" si="169"/>
        <v>58</v>
      </c>
      <c r="B1381" s="526"/>
      <c r="C1381" s="36" t="str">
        <f>VLOOKUP('Employee Salary Payroll Tax '!B1383,'Employee Salary Payroll Tax '!$D$1:$E$7,2,FALSE)</f>
        <v>NonUnion</v>
      </c>
      <c r="D1381" s="61">
        <f t="shared" si="170"/>
        <v>2.98E-2</v>
      </c>
      <c r="E1381" s="351">
        <f>'Employee Salary Payroll Tax '!N1383</f>
        <v>36943.17</v>
      </c>
      <c r="F1381" s="351">
        <f t="shared" si="171"/>
        <v>38044.076465999999</v>
      </c>
      <c r="G1381" s="352"/>
      <c r="H1381" s="351">
        <f t="shared" si="172"/>
        <v>0</v>
      </c>
      <c r="I1381" s="351">
        <f t="shared" si="174"/>
        <v>1100.9064660000004</v>
      </c>
      <c r="J1381" s="351">
        <f t="shared" si="173"/>
        <v>0</v>
      </c>
      <c r="K1381" s="293">
        <f>SUM('Employee Salary Payroll Tax '!I1383:K1383)</f>
        <v>36943.17</v>
      </c>
      <c r="L1381" s="293">
        <f>'Employee Salary Payroll Tax '!H1383</f>
        <v>0</v>
      </c>
      <c r="M1381" s="293">
        <f t="shared" si="175"/>
        <v>0</v>
      </c>
      <c r="N1381" s="359">
        <f t="shared" si="176"/>
        <v>0</v>
      </c>
      <c r="O1381" s="331"/>
      <c r="P1381" s="61"/>
      <c r="Q1381" s="294"/>
      <c r="R1381" s="292"/>
      <c r="S1381" s="303"/>
    </row>
    <row r="1382" spans="1:19" s="36" customFormat="1" ht="14.4">
      <c r="A1382" s="36">
        <f t="shared" si="169"/>
        <v>59</v>
      </c>
      <c r="B1382" s="526"/>
      <c r="C1382" s="36" t="str">
        <f>VLOOKUP('Employee Salary Payroll Tax '!B1384,'Employee Salary Payroll Tax '!$D$1:$E$7,2,FALSE)</f>
        <v>NonUnion</v>
      </c>
      <c r="D1382" s="61">
        <f t="shared" si="170"/>
        <v>2.98E-2</v>
      </c>
      <c r="E1382" s="351">
        <f>'Employee Salary Payroll Tax '!N1384</f>
        <v>81806.47</v>
      </c>
      <c r="F1382" s="351">
        <f t="shared" si="171"/>
        <v>84244.302806000007</v>
      </c>
      <c r="G1382" s="352"/>
      <c r="H1382" s="351">
        <f t="shared" si="172"/>
        <v>0</v>
      </c>
      <c r="I1382" s="351">
        <f t="shared" si="174"/>
        <v>2437.8328060000058</v>
      </c>
      <c r="J1382" s="351">
        <f t="shared" si="173"/>
        <v>0</v>
      </c>
      <c r="K1382" s="293">
        <f>SUM('Employee Salary Payroll Tax '!I1384:K1384)</f>
        <v>18561.010000000002</v>
      </c>
      <c r="L1382" s="293">
        <f>'Employee Salary Payroll Tax '!H1384</f>
        <v>0</v>
      </c>
      <c r="M1382" s="293">
        <f t="shared" si="175"/>
        <v>63245.46</v>
      </c>
      <c r="N1382" s="359">
        <f t="shared" si="176"/>
        <v>0</v>
      </c>
      <c r="O1382" s="331"/>
      <c r="P1382" s="61"/>
      <c r="Q1382" s="294"/>
      <c r="R1382" s="292"/>
      <c r="S1382" s="303"/>
    </row>
    <row r="1383" spans="1:19" s="36" customFormat="1" ht="14.4">
      <c r="A1383" s="36">
        <f t="shared" si="169"/>
        <v>60</v>
      </c>
      <c r="B1383" s="526"/>
      <c r="C1383" s="36" t="str">
        <f>VLOOKUP('Employee Salary Payroll Tax '!B1385,'Employee Salary Payroll Tax '!$D$1:$E$7,2,FALSE)</f>
        <v>UA</v>
      </c>
      <c r="D1383" s="61">
        <f t="shared" si="170"/>
        <v>0.03</v>
      </c>
      <c r="E1383" s="351">
        <f>'Employee Salary Payroll Tax '!N1385</f>
        <v>79889.61</v>
      </c>
      <c r="F1383" s="351">
        <f t="shared" si="171"/>
        <v>82286.298300000009</v>
      </c>
      <c r="G1383" s="352"/>
      <c r="H1383" s="351">
        <f t="shared" si="172"/>
        <v>0</v>
      </c>
      <c r="I1383" s="351">
        <f t="shared" si="174"/>
        <v>2396.6883000000089</v>
      </c>
      <c r="J1383" s="351">
        <f t="shared" si="173"/>
        <v>0</v>
      </c>
      <c r="K1383" s="293">
        <f>SUM('Employee Salary Payroll Tax '!I1385:K1385)</f>
        <v>72352</v>
      </c>
      <c r="L1383" s="293">
        <f>'Employee Salary Payroll Tax '!H1385</f>
        <v>1031.93</v>
      </c>
      <c r="M1383" s="293">
        <f t="shared" si="175"/>
        <v>6505.68</v>
      </c>
      <c r="N1383" s="359">
        <f t="shared" si="176"/>
        <v>0</v>
      </c>
      <c r="O1383" s="331"/>
      <c r="P1383" s="61"/>
      <c r="Q1383" s="294"/>
      <c r="R1383" s="292"/>
      <c r="S1383" s="303"/>
    </row>
    <row r="1384" spans="1:19" s="36" customFormat="1" ht="14.4">
      <c r="A1384" s="36">
        <f t="shared" si="169"/>
        <v>61</v>
      </c>
      <c r="B1384" s="526"/>
      <c r="C1384" s="36" t="str">
        <f>VLOOKUP('Employee Salary Payroll Tax '!B1386,'Employee Salary Payroll Tax '!$D$1:$E$7,2,FALSE)</f>
        <v>NonUnion</v>
      </c>
      <c r="D1384" s="61">
        <f t="shared" si="170"/>
        <v>2.98E-2</v>
      </c>
      <c r="E1384" s="351">
        <f>'Employee Salary Payroll Tax '!N1386</f>
        <v>95823.48</v>
      </c>
      <c r="F1384" s="351">
        <f t="shared" si="171"/>
        <v>98679.019704000006</v>
      </c>
      <c r="G1384" s="352"/>
      <c r="H1384" s="351">
        <f t="shared" si="172"/>
        <v>0</v>
      </c>
      <c r="I1384" s="351">
        <f t="shared" si="174"/>
        <v>2855.5397040000098</v>
      </c>
      <c r="J1384" s="351">
        <f t="shared" si="173"/>
        <v>0</v>
      </c>
      <c r="K1384" s="293">
        <f>SUM('Employee Salary Payroll Tax '!I1386:K1386)</f>
        <v>95823.48</v>
      </c>
      <c r="L1384" s="293">
        <f>'Employee Salary Payroll Tax '!H1386</f>
        <v>0</v>
      </c>
      <c r="M1384" s="293">
        <f t="shared" si="175"/>
        <v>0</v>
      </c>
      <c r="N1384" s="359">
        <f t="shared" si="176"/>
        <v>0</v>
      </c>
      <c r="O1384" s="331"/>
      <c r="P1384" s="61"/>
      <c r="Q1384" s="294"/>
      <c r="R1384" s="292"/>
      <c r="S1384" s="303"/>
    </row>
    <row r="1385" spans="1:19" s="36" customFormat="1" ht="14.4">
      <c r="A1385" s="36">
        <f t="shared" si="169"/>
        <v>62</v>
      </c>
      <c r="B1385" s="526"/>
      <c r="C1385" s="36" t="str">
        <f>VLOOKUP('Employee Salary Payroll Tax '!B1387,'Employee Salary Payroll Tax '!$D$1:$E$7,2,FALSE)</f>
        <v>NonUnion</v>
      </c>
      <c r="D1385" s="61">
        <f t="shared" si="170"/>
        <v>2.98E-2</v>
      </c>
      <c r="E1385" s="351">
        <f>'Employee Salary Payroll Tax '!N1387</f>
        <v>70611.53</v>
      </c>
      <c r="F1385" s="351">
        <f t="shared" si="171"/>
        <v>72715.753594000009</v>
      </c>
      <c r="G1385" s="352"/>
      <c r="H1385" s="351">
        <f t="shared" si="172"/>
        <v>0</v>
      </c>
      <c r="I1385" s="351">
        <f t="shared" si="174"/>
        <v>2104.2235940000101</v>
      </c>
      <c r="J1385" s="351">
        <f t="shared" si="173"/>
        <v>0</v>
      </c>
      <c r="K1385" s="293">
        <f>SUM('Employee Salary Payroll Tax '!I1387:K1387)</f>
        <v>69095.460000000006</v>
      </c>
      <c r="L1385" s="293">
        <f>'Employee Salary Payroll Tax '!H1387</f>
        <v>0</v>
      </c>
      <c r="M1385" s="293">
        <f t="shared" si="175"/>
        <v>1516.0699999999924</v>
      </c>
      <c r="N1385" s="359">
        <f t="shared" si="176"/>
        <v>0</v>
      </c>
      <c r="O1385" s="331"/>
      <c r="P1385" s="61"/>
      <c r="Q1385" s="294"/>
      <c r="R1385" s="292"/>
      <c r="S1385" s="303"/>
    </row>
    <row r="1386" spans="1:19" s="36" customFormat="1" ht="14.4">
      <c r="A1386" s="36">
        <f t="shared" si="169"/>
        <v>63</v>
      </c>
      <c r="B1386" s="526"/>
      <c r="C1386" s="36" t="str">
        <f>VLOOKUP('Employee Salary Payroll Tax '!B1388,'Employee Salary Payroll Tax '!$D$1:$E$7,2,FALSE)</f>
        <v>NonUnion</v>
      </c>
      <c r="D1386" s="61">
        <f t="shared" si="170"/>
        <v>2.98E-2</v>
      </c>
      <c r="E1386" s="351">
        <f>'Employee Salary Payroll Tax '!N1388</f>
        <v>50985.01</v>
      </c>
      <c r="F1386" s="351">
        <f t="shared" si="171"/>
        <v>52504.363298000004</v>
      </c>
      <c r="G1386" s="352"/>
      <c r="H1386" s="351">
        <f t="shared" si="172"/>
        <v>0</v>
      </c>
      <c r="I1386" s="351">
        <f t="shared" si="174"/>
        <v>1519.3532980000018</v>
      </c>
      <c r="J1386" s="351">
        <f t="shared" si="173"/>
        <v>0</v>
      </c>
      <c r="K1386" s="293">
        <f>SUM('Employee Salary Payroll Tax '!I1388:K1388)</f>
        <v>288.88</v>
      </c>
      <c r="L1386" s="293">
        <f>'Employee Salary Payroll Tax '!H1388</f>
        <v>0</v>
      </c>
      <c r="M1386" s="293">
        <f t="shared" si="175"/>
        <v>50696.130000000005</v>
      </c>
      <c r="N1386" s="359">
        <f t="shared" si="176"/>
        <v>0</v>
      </c>
      <c r="O1386" s="331"/>
      <c r="P1386" s="61"/>
      <c r="Q1386" s="294"/>
      <c r="R1386" s="292"/>
      <c r="S1386" s="303"/>
    </row>
    <row r="1387" spans="1:19" s="36" customFormat="1" ht="14.4">
      <c r="A1387" s="36">
        <f t="shared" si="169"/>
        <v>64</v>
      </c>
      <c r="B1387" s="526"/>
      <c r="C1387" s="36" t="str">
        <f>VLOOKUP('Employee Salary Payroll Tax '!B1389,'Employee Salary Payroll Tax '!$D$1:$E$7,2,FALSE)</f>
        <v>NonUnion</v>
      </c>
      <c r="D1387" s="61">
        <f t="shared" si="170"/>
        <v>2.98E-2</v>
      </c>
      <c r="E1387" s="351">
        <f>'Employee Salary Payroll Tax '!N1389</f>
        <v>65933.47</v>
      </c>
      <c r="F1387" s="351">
        <f t="shared" si="171"/>
        <v>67898.287406000003</v>
      </c>
      <c r="G1387" s="352"/>
      <c r="H1387" s="351">
        <f t="shared" si="172"/>
        <v>0</v>
      </c>
      <c r="I1387" s="351">
        <f t="shared" si="174"/>
        <v>1964.8174060000019</v>
      </c>
      <c r="J1387" s="351">
        <f t="shared" si="173"/>
        <v>0</v>
      </c>
      <c r="K1387" s="293">
        <f>SUM('Employee Salary Payroll Tax '!I1389:K1389)</f>
        <v>1330.87</v>
      </c>
      <c r="L1387" s="293">
        <f>'Employee Salary Payroll Tax '!H1389</f>
        <v>0</v>
      </c>
      <c r="M1387" s="293">
        <f t="shared" si="175"/>
        <v>64602.6</v>
      </c>
      <c r="N1387" s="359">
        <f t="shared" si="176"/>
        <v>0</v>
      </c>
      <c r="O1387" s="331"/>
      <c r="P1387" s="61"/>
      <c r="Q1387" s="294"/>
      <c r="R1387" s="292"/>
      <c r="S1387" s="303"/>
    </row>
    <row r="1388" spans="1:19" s="36" customFormat="1" ht="14.4">
      <c r="A1388" s="36">
        <f t="shared" si="169"/>
        <v>65</v>
      </c>
      <c r="B1388" s="526"/>
      <c r="C1388" s="36" t="str">
        <f>VLOOKUP('Employee Salary Payroll Tax '!B1390,'Employee Salary Payroll Tax '!$D$1:$E$7,2,FALSE)</f>
        <v>UA</v>
      </c>
      <c r="D1388" s="61">
        <f t="shared" si="170"/>
        <v>0.03</v>
      </c>
      <c r="E1388" s="351">
        <f>'Employee Salary Payroll Tax '!N1390</f>
        <v>1311.33</v>
      </c>
      <c r="F1388" s="351">
        <f t="shared" si="171"/>
        <v>1350.6698999999999</v>
      </c>
      <c r="G1388" s="352"/>
      <c r="H1388" s="351">
        <f t="shared" si="172"/>
        <v>5688.67</v>
      </c>
      <c r="I1388" s="351">
        <f t="shared" si="174"/>
        <v>39.339899999999943</v>
      </c>
      <c r="J1388" s="351">
        <f t="shared" si="173"/>
        <v>0.23603939999999968</v>
      </c>
      <c r="K1388" s="293">
        <f>SUM('Employee Salary Payroll Tax '!I1390:K1390)</f>
        <v>206.15</v>
      </c>
      <c r="L1388" s="293">
        <f>'Employee Salary Payroll Tax '!H1390</f>
        <v>0.71</v>
      </c>
      <c r="M1388" s="293">
        <f t="shared" si="175"/>
        <v>1104.4699999999998</v>
      </c>
      <c r="N1388" s="359">
        <f t="shared" si="176"/>
        <v>3.7106999971702727E-2</v>
      </c>
      <c r="O1388" s="331"/>
      <c r="P1388" s="61"/>
      <c r="Q1388" s="294"/>
      <c r="R1388" s="292"/>
      <c r="S1388" s="303"/>
    </row>
    <row r="1389" spans="1:19" s="36" customFormat="1" ht="14.4">
      <c r="A1389" s="36">
        <f t="shared" ref="A1389:A1452" si="177">+A1388+1</f>
        <v>66</v>
      </c>
      <c r="B1389" s="526"/>
      <c r="C1389" s="36" t="str">
        <f>VLOOKUP('Employee Salary Payroll Tax '!B1391,'Employee Salary Payroll Tax '!$D$1:$E$7,2,FALSE)</f>
        <v>UA</v>
      </c>
      <c r="D1389" s="61">
        <f t="shared" si="170"/>
        <v>0.03</v>
      </c>
      <c r="E1389" s="351">
        <f>'Employee Salary Payroll Tax '!N1391</f>
        <v>50632.25</v>
      </c>
      <c r="F1389" s="351">
        <f t="shared" si="171"/>
        <v>52151.217499999999</v>
      </c>
      <c r="G1389" s="352"/>
      <c r="H1389" s="351">
        <f t="shared" si="172"/>
        <v>0</v>
      </c>
      <c r="I1389" s="351">
        <f t="shared" si="174"/>
        <v>1518.9674999999988</v>
      </c>
      <c r="J1389" s="351">
        <f t="shared" si="173"/>
        <v>0</v>
      </c>
      <c r="K1389" s="293">
        <f>SUM('Employee Salary Payroll Tax '!I1391:K1391)</f>
        <v>26032.69</v>
      </c>
      <c r="L1389" s="293">
        <f>'Employee Salary Payroll Tax '!H1391</f>
        <v>84.73</v>
      </c>
      <c r="M1389" s="293">
        <f t="shared" si="175"/>
        <v>24514.83</v>
      </c>
      <c r="N1389" s="359">
        <f t="shared" si="176"/>
        <v>0</v>
      </c>
      <c r="O1389" s="331"/>
      <c r="P1389" s="61"/>
      <c r="Q1389" s="294"/>
      <c r="R1389" s="292"/>
      <c r="S1389" s="303"/>
    </row>
    <row r="1390" spans="1:19" s="36" customFormat="1" ht="14.4">
      <c r="A1390" s="36">
        <f t="shared" si="177"/>
        <v>67</v>
      </c>
      <c r="B1390" s="526"/>
      <c r="C1390" s="36" t="str">
        <f>VLOOKUP('Employee Salary Payroll Tax '!B1392,'Employee Salary Payroll Tax '!$D$1:$E$7,2,FALSE)</f>
        <v>NonUnion</v>
      </c>
      <c r="D1390" s="61">
        <f t="shared" si="170"/>
        <v>2.98E-2</v>
      </c>
      <c r="E1390" s="351">
        <f>'Employee Salary Payroll Tax '!N1392</f>
        <v>123145.53</v>
      </c>
      <c r="F1390" s="351">
        <f t="shared" si="171"/>
        <v>126815.26679400001</v>
      </c>
      <c r="G1390" s="352"/>
      <c r="H1390" s="351">
        <f t="shared" si="172"/>
        <v>0</v>
      </c>
      <c r="I1390" s="351">
        <f t="shared" si="174"/>
        <v>3669.7367940000113</v>
      </c>
      <c r="J1390" s="351">
        <f t="shared" si="173"/>
        <v>0</v>
      </c>
      <c r="K1390" s="293">
        <f>SUM('Employee Salary Payroll Tax '!I1392:K1392)</f>
        <v>41894.449999999997</v>
      </c>
      <c r="L1390" s="293">
        <f>'Employee Salary Payroll Tax '!H1392</f>
        <v>0</v>
      </c>
      <c r="M1390" s="293">
        <f t="shared" si="175"/>
        <v>81251.08</v>
      </c>
      <c r="N1390" s="359">
        <f t="shared" si="176"/>
        <v>0</v>
      </c>
      <c r="O1390" s="331"/>
      <c r="P1390" s="61"/>
      <c r="Q1390" s="294"/>
      <c r="R1390" s="292"/>
      <c r="S1390" s="303"/>
    </row>
    <row r="1391" spans="1:19" s="36" customFormat="1" ht="14.4">
      <c r="A1391" s="36">
        <f t="shared" si="177"/>
        <v>68</v>
      </c>
      <c r="B1391" s="526"/>
      <c r="C1391" s="36" t="str">
        <f>VLOOKUP('Employee Salary Payroll Tax '!B1393,'Employee Salary Payroll Tax '!$D$1:$E$7,2,FALSE)</f>
        <v>NonUnion</v>
      </c>
      <c r="D1391" s="61">
        <f t="shared" si="170"/>
        <v>2.98E-2</v>
      </c>
      <c r="E1391" s="351">
        <f>'Employee Salary Payroll Tax '!N1393</f>
        <v>49666.720000000001</v>
      </c>
      <c r="F1391" s="351">
        <f t="shared" si="171"/>
        <v>51146.788256000007</v>
      </c>
      <c r="G1391" s="352"/>
      <c r="H1391" s="351">
        <f t="shared" si="172"/>
        <v>0</v>
      </c>
      <c r="I1391" s="351">
        <f t="shared" si="174"/>
        <v>1480.0682560000059</v>
      </c>
      <c r="J1391" s="351">
        <f t="shared" si="173"/>
        <v>0</v>
      </c>
      <c r="K1391" s="293">
        <f>SUM('Employee Salary Payroll Tax '!I1393:K1393)</f>
        <v>49666.720000000001</v>
      </c>
      <c r="L1391" s="293">
        <f>'Employee Salary Payroll Tax '!H1393</f>
        <v>0</v>
      </c>
      <c r="M1391" s="293">
        <f t="shared" si="175"/>
        <v>0</v>
      </c>
      <c r="N1391" s="359">
        <f t="shared" si="176"/>
        <v>0</v>
      </c>
      <c r="O1391" s="331"/>
      <c r="P1391" s="61"/>
      <c r="Q1391" s="294"/>
      <c r="R1391" s="292"/>
      <c r="S1391" s="303"/>
    </row>
    <row r="1392" spans="1:19" s="36" customFormat="1" ht="14.4">
      <c r="A1392" s="36">
        <f t="shared" si="177"/>
        <v>69</v>
      </c>
      <c r="B1392" s="526"/>
      <c r="C1392" s="36" t="str">
        <f>VLOOKUP('Employee Salary Payroll Tax '!B1394,'Employee Salary Payroll Tax '!$D$1:$E$7,2,FALSE)</f>
        <v>NonUnion</v>
      </c>
      <c r="D1392" s="61">
        <f t="shared" si="170"/>
        <v>2.98E-2</v>
      </c>
      <c r="E1392" s="351">
        <f>'Employee Salary Payroll Tax '!N1394</f>
        <v>55244.36</v>
      </c>
      <c r="F1392" s="351">
        <f t="shared" si="171"/>
        <v>56890.641928000005</v>
      </c>
      <c r="G1392" s="352"/>
      <c r="H1392" s="351">
        <f t="shared" si="172"/>
        <v>0</v>
      </c>
      <c r="I1392" s="351">
        <f t="shared" si="174"/>
        <v>1646.281928000004</v>
      </c>
      <c r="J1392" s="351">
        <f t="shared" si="173"/>
        <v>0</v>
      </c>
      <c r="K1392" s="293">
        <f>SUM('Employee Salary Payroll Tax '!I1394:K1394)</f>
        <v>39587.65</v>
      </c>
      <c r="L1392" s="293">
        <f>'Employee Salary Payroll Tax '!H1394</f>
        <v>0</v>
      </c>
      <c r="M1392" s="293">
        <f t="shared" si="175"/>
        <v>15656.71</v>
      </c>
      <c r="N1392" s="359">
        <f t="shared" si="176"/>
        <v>0</v>
      </c>
      <c r="O1392" s="331"/>
      <c r="P1392" s="61"/>
      <c r="Q1392" s="294"/>
      <c r="R1392" s="292"/>
      <c r="S1392" s="303"/>
    </row>
    <row r="1393" spans="1:19" s="36" customFormat="1" ht="14.4">
      <c r="A1393" s="36">
        <f t="shared" si="177"/>
        <v>70</v>
      </c>
      <c r="B1393" s="526"/>
      <c r="C1393" s="36" t="str">
        <f>VLOOKUP('Employee Salary Payroll Tax '!B1395,'Employee Salary Payroll Tax '!$D$1:$E$7,2,FALSE)</f>
        <v>IBEW</v>
      </c>
      <c r="D1393" s="61">
        <f t="shared" si="170"/>
        <v>6.875E-3</v>
      </c>
      <c r="E1393" s="351">
        <f>'Employee Salary Payroll Tax '!N1395</f>
        <v>147007.73000000001</v>
      </c>
      <c r="F1393" s="351">
        <f t="shared" si="171"/>
        <v>148018.40814375001</v>
      </c>
      <c r="G1393" s="352"/>
      <c r="H1393" s="351">
        <f t="shared" si="172"/>
        <v>0</v>
      </c>
      <c r="I1393" s="351">
        <f t="shared" si="174"/>
        <v>1010.6781437500031</v>
      </c>
      <c r="J1393" s="351">
        <f t="shared" si="173"/>
        <v>0</v>
      </c>
      <c r="K1393" s="293">
        <f>SUM('Employee Salary Payroll Tax '!I1395:K1395)</f>
        <v>50567.28</v>
      </c>
      <c r="L1393" s="293">
        <f>'Employee Salary Payroll Tax '!H1395</f>
        <v>0</v>
      </c>
      <c r="M1393" s="293">
        <f t="shared" si="175"/>
        <v>96440.450000000012</v>
      </c>
      <c r="N1393" s="359">
        <f t="shared" si="176"/>
        <v>0</v>
      </c>
      <c r="O1393" s="331"/>
      <c r="P1393" s="61"/>
      <c r="Q1393" s="294"/>
      <c r="R1393" s="292"/>
      <c r="S1393" s="303"/>
    </row>
    <row r="1394" spans="1:19" s="36" customFormat="1" ht="14.4">
      <c r="A1394" s="36">
        <f t="shared" si="177"/>
        <v>71</v>
      </c>
      <c r="B1394" s="526"/>
      <c r="C1394" s="36" t="str">
        <f>VLOOKUP('Employee Salary Payroll Tax '!B1396,'Employee Salary Payroll Tax '!$D$1:$E$7,2,FALSE)</f>
        <v>IBEW</v>
      </c>
      <c r="D1394" s="61">
        <f t="shared" si="170"/>
        <v>6.875E-3</v>
      </c>
      <c r="E1394" s="351">
        <f>'Employee Salary Payroll Tax '!N1396</f>
        <v>74004.899999999994</v>
      </c>
      <c r="F1394" s="351">
        <f t="shared" si="171"/>
        <v>74513.683687499986</v>
      </c>
      <c r="G1394" s="352"/>
      <c r="H1394" s="351">
        <f t="shared" si="172"/>
        <v>0</v>
      </c>
      <c r="I1394" s="351">
        <f t="shared" si="174"/>
        <v>508.78368749999208</v>
      </c>
      <c r="J1394" s="351">
        <f t="shared" si="173"/>
        <v>0</v>
      </c>
      <c r="K1394" s="293">
        <f>SUM('Employee Salary Payroll Tax '!I1396:K1396)</f>
        <v>73856.91</v>
      </c>
      <c r="L1394" s="293">
        <f>'Employee Salary Payroll Tax '!H1396</f>
        <v>0</v>
      </c>
      <c r="M1394" s="293">
        <f t="shared" si="175"/>
        <v>147.98999999999069</v>
      </c>
      <c r="N1394" s="359">
        <f t="shared" si="176"/>
        <v>0</v>
      </c>
      <c r="O1394" s="331"/>
      <c r="P1394" s="61"/>
      <c r="Q1394" s="294"/>
      <c r="R1394" s="292"/>
      <c r="S1394" s="303"/>
    </row>
    <row r="1395" spans="1:19" s="36" customFormat="1" ht="14.4">
      <c r="A1395" s="36">
        <f t="shared" si="177"/>
        <v>72</v>
      </c>
      <c r="B1395" s="526"/>
      <c r="C1395" s="36" t="str">
        <f>VLOOKUP('Employee Salary Payroll Tax '!B1397,'Employee Salary Payroll Tax '!$D$1:$E$7,2,FALSE)</f>
        <v>IBEW</v>
      </c>
      <c r="D1395" s="61">
        <f t="shared" si="170"/>
        <v>6.875E-3</v>
      </c>
      <c r="E1395" s="351">
        <f>'Employee Salary Payroll Tax '!N1397</f>
        <v>142474.75</v>
      </c>
      <c r="F1395" s="351">
        <f t="shared" si="171"/>
        <v>143454.26390625001</v>
      </c>
      <c r="G1395" s="352"/>
      <c r="H1395" s="351">
        <f t="shared" si="172"/>
        <v>0</v>
      </c>
      <c r="I1395" s="351">
        <f t="shared" si="174"/>
        <v>979.51390625000931</v>
      </c>
      <c r="J1395" s="351">
        <f t="shared" si="173"/>
        <v>0</v>
      </c>
      <c r="K1395" s="293">
        <f>SUM('Employee Salary Payroll Tax '!I1397:K1397)</f>
        <v>130286.99</v>
      </c>
      <c r="L1395" s="293">
        <f>'Employee Salary Payroll Tax '!H1397</f>
        <v>0</v>
      </c>
      <c r="M1395" s="293">
        <f t="shared" si="175"/>
        <v>12187.759999999995</v>
      </c>
      <c r="N1395" s="359">
        <f t="shared" si="176"/>
        <v>0</v>
      </c>
      <c r="O1395" s="331"/>
      <c r="P1395" s="61"/>
      <c r="Q1395" s="294"/>
      <c r="R1395" s="292"/>
      <c r="S1395" s="303"/>
    </row>
    <row r="1396" spans="1:19" s="36" customFormat="1" ht="14.4">
      <c r="A1396" s="36">
        <f t="shared" si="177"/>
        <v>73</v>
      </c>
      <c r="B1396" s="526"/>
      <c r="C1396" s="36" t="str">
        <f>VLOOKUP('Employee Salary Payroll Tax '!B1398,'Employee Salary Payroll Tax '!$D$1:$E$7,2,FALSE)</f>
        <v>NonUnion</v>
      </c>
      <c r="D1396" s="61">
        <f t="shared" si="170"/>
        <v>2.98E-2</v>
      </c>
      <c r="E1396" s="351">
        <f>'Employee Salary Payroll Tax '!N1398</f>
        <v>108461.74</v>
      </c>
      <c r="F1396" s="351">
        <f t="shared" si="171"/>
        <v>111693.89985200002</v>
      </c>
      <c r="G1396" s="352"/>
      <c r="H1396" s="351">
        <f t="shared" si="172"/>
        <v>0</v>
      </c>
      <c r="I1396" s="351">
        <f t="shared" si="174"/>
        <v>3232.1598520000116</v>
      </c>
      <c r="J1396" s="351">
        <f t="shared" si="173"/>
        <v>0</v>
      </c>
      <c r="K1396" s="293">
        <f>SUM('Employee Salary Payroll Tax '!I1398:K1398)</f>
        <v>84344.97</v>
      </c>
      <c r="L1396" s="293">
        <f>'Employee Salary Payroll Tax '!H1398</f>
        <v>19.489999999999998</v>
      </c>
      <c r="M1396" s="293">
        <f t="shared" si="175"/>
        <v>24097.280000000002</v>
      </c>
      <c r="N1396" s="359">
        <f t="shared" si="176"/>
        <v>0</v>
      </c>
      <c r="O1396" s="331"/>
      <c r="P1396" s="61"/>
      <c r="Q1396" s="294"/>
      <c r="R1396" s="292"/>
      <c r="S1396" s="303"/>
    </row>
    <row r="1397" spans="1:19" s="36" customFormat="1" ht="14.4">
      <c r="A1397" s="36">
        <f t="shared" si="177"/>
        <v>74</v>
      </c>
      <c r="B1397" s="526"/>
      <c r="C1397" s="36" t="str">
        <f>VLOOKUP('Employee Salary Payroll Tax '!B1399,'Employee Salary Payroll Tax '!$D$1:$E$7,2,FALSE)</f>
        <v>NonUnion</v>
      </c>
      <c r="D1397" s="61">
        <f t="shared" si="170"/>
        <v>2.98E-2</v>
      </c>
      <c r="E1397" s="351">
        <f>'Employee Salary Payroll Tax '!N1399</f>
        <v>113666.23</v>
      </c>
      <c r="F1397" s="351">
        <f t="shared" si="171"/>
        <v>117053.483654</v>
      </c>
      <c r="G1397" s="352"/>
      <c r="H1397" s="351">
        <f t="shared" si="172"/>
        <v>0</v>
      </c>
      <c r="I1397" s="351">
        <f t="shared" si="174"/>
        <v>3387.2536540000001</v>
      </c>
      <c r="J1397" s="351">
        <f t="shared" si="173"/>
        <v>0</v>
      </c>
      <c r="K1397" s="293">
        <f>SUM('Employee Salary Payroll Tax '!I1399:K1399)</f>
        <v>49512.959999999999</v>
      </c>
      <c r="L1397" s="293">
        <f>'Employee Salary Payroll Tax '!H1399</f>
        <v>0</v>
      </c>
      <c r="M1397" s="293">
        <f t="shared" si="175"/>
        <v>64153.27</v>
      </c>
      <c r="N1397" s="359">
        <f t="shared" si="176"/>
        <v>0</v>
      </c>
      <c r="O1397" s="331"/>
      <c r="P1397" s="61"/>
      <c r="Q1397" s="294"/>
      <c r="R1397" s="292"/>
      <c r="S1397" s="303"/>
    </row>
    <row r="1398" spans="1:19" s="36" customFormat="1" ht="14.4">
      <c r="A1398" s="36">
        <f t="shared" si="177"/>
        <v>75</v>
      </c>
      <c r="B1398" s="526"/>
      <c r="C1398" s="36" t="str">
        <f>VLOOKUP('Employee Salary Payroll Tax '!B1400,'Employee Salary Payroll Tax '!$D$1:$E$7,2,FALSE)</f>
        <v>NonUnion</v>
      </c>
      <c r="D1398" s="61">
        <f t="shared" si="170"/>
        <v>2.98E-2</v>
      </c>
      <c r="E1398" s="351">
        <f>'Employee Salary Payroll Tax '!N1400</f>
        <v>14696.92</v>
      </c>
      <c r="F1398" s="351">
        <f t="shared" si="171"/>
        <v>15134.888216000001</v>
      </c>
      <c r="G1398" s="352"/>
      <c r="H1398" s="351">
        <f t="shared" si="172"/>
        <v>0</v>
      </c>
      <c r="I1398" s="351">
        <f t="shared" si="174"/>
        <v>437.96821600000112</v>
      </c>
      <c r="J1398" s="351">
        <f t="shared" si="173"/>
        <v>0</v>
      </c>
      <c r="K1398" s="293">
        <f>SUM('Employee Salary Payroll Tax '!I1400:K1400)</f>
        <v>-394.52</v>
      </c>
      <c r="L1398" s="293">
        <f>'Employee Salary Payroll Tax '!H1400</f>
        <v>0</v>
      </c>
      <c r="M1398" s="293">
        <f t="shared" si="175"/>
        <v>15091.44</v>
      </c>
      <c r="N1398" s="359">
        <f t="shared" si="176"/>
        <v>0</v>
      </c>
      <c r="O1398" s="331"/>
      <c r="P1398" s="61"/>
      <c r="Q1398" s="294"/>
      <c r="R1398" s="292"/>
      <c r="S1398" s="303"/>
    </row>
    <row r="1399" spans="1:19" s="36" customFormat="1" ht="14.4">
      <c r="A1399" s="36">
        <f t="shared" si="177"/>
        <v>76</v>
      </c>
      <c r="B1399" s="526"/>
      <c r="C1399" s="36" t="str">
        <f>VLOOKUP('Employee Salary Payroll Tax '!B1401,'Employee Salary Payroll Tax '!$D$1:$E$7,2,FALSE)</f>
        <v>Not Assigned</v>
      </c>
      <c r="D1399" s="61">
        <f t="shared" si="170"/>
        <v>0</v>
      </c>
      <c r="E1399" s="351">
        <f>'Employee Salary Payroll Tax '!N1401</f>
        <v>0</v>
      </c>
      <c r="F1399" s="351">
        <f t="shared" si="171"/>
        <v>0</v>
      </c>
      <c r="G1399" s="352"/>
      <c r="H1399" s="351">
        <f t="shared" si="172"/>
        <v>7000</v>
      </c>
      <c r="I1399" s="351">
        <f t="shared" si="174"/>
        <v>0</v>
      </c>
      <c r="J1399" s="351">
        <f t="shared" si="173"/>
        <v>0</v>
      </c>
      <c r="K1399" s="293">
        <f>SUM('Employee Salary Payroll Tax '!I1401:K1401)</f>
        <v>-1958.8</v>
      </c>
      <c r="L1399" s="293">
        <f>'Employee Salary Payroll Tax '!H1401</f>
        <v>0</v>
      </c>
      <c r="M1399" s="293">
        <f t="shared" si="175"/>
        <v>1958.8</v>
      </c>
      <c r="N1399" s="359">
        <f t="shared" si="176"/>
        <v>0</v>
      </c>
      <c r="O1399" s="331"/>
      <c r="P1399" s="61"/>
      <c r="Q1399" s="294"/>
      <c r="R1399" s="292"/>
      <c r="S1399" s="303"/>
    </row>
    <row r="1400" spans="1:19" s="36" customFormat="1" ht="14.4">
      <c r="A1400" s="36">
        <f t="shared" si="177"/>
        <v>77</v>
      </c>
      <c r="B1400" s="526"/>
      <c r="C1400" s="36" t="str">
        <f>VLOOKUP('Employee Salary Payroll Tax '!B1402,'Employee Salary Payroll Tax '!$D$1:$E$7,2,FALSE)</f>
        <v>IBEW</v>
      </c>
      <c r="D1400" s="61">
        <f t="shared" si="170"/>
        <v>6.875E-3</v>
      </c>
      <c r="E1400" s="351">
        <f>'Employee Salary Payroll Tax '!N1402</f>
        <v>40794.53</v>
      </c>
      <c r="F1400" s="351">
        <f t="shared" si="171"/>
        <v>41074.992393749999</v>
      </c>
      <c r="G1400" s="352"/>
      <c r="H1400" s="351">
        <f t="shared" si="172"/>
        <v>0</v>
      </c>
      <c r="I1400" s="351">
        <f t="shared" si="174"/>
        <v>280.46239375000005</v>
      </c>
      <c r="J1400" s="351">
        <f t="shared" si="173"/>
        <v>0</v>
      </c>
      <c r="K1400" s="293">
        <f>SUM('Employee Salary Payroll Tax '!I1402:K1402)</f>
        <v>40794.53</v>
      </c>
      <c r="L1400" s="293">
        <f>'Employee Salary Payroll Tax '!H1402</f>
        <v>0</v>
      </c>
      <c r="M1400" s="293">
        <f t="shared" si="175"/>
        <v>0</v>
      </c>
      <c r="N1400" s="359">
        <f t="shared" si="176"/>
        <v>0</v>
      </c>
      <c r="O1400" s="331"/>
      <c r="P1400" s="61"/>
      <c r="Q1400" s="294"/>
      <c r="R1400" s="292"/>
      <c r="S1400" s="303"/>
    </row>
    <row r="1401" spans="1:19" s="36" customFormat="1" ht="14.4">
      <c r="A1401" s="36">
        <f t="shared" si="177"/>
        <v>78</v>
      </c>
      <c r="B1401" s="526"/>
      <c r="C1401" s="36" t="str">
        <f>VLOOKUP('Employee Salary Payroll Tax '!B1403,'Employee Salary Payroll Tax '!$D$1:$E$7,2,FALSE)</f>
        <v>NonUnion</v>
      </c>
      <c r="D1401" s="61">
        <f t="shared" si="170"/>
        <v>2.98E-2</v>
      </c>
      <c r="E1401" s="351">
        <f>'Employee Salary Payroll Tax '!N1403</f>
        <v>109798.7</v>
      </c>
      <c r="F1401" s="351">
        <f t="shared" si="171"/>
        <v>113070.70126</v>
      </c>
      <c r="G1401" s="352"/>
      <c r="H1401" s="351">
        <f t="shared" si="172"/>
        <v>0</v>
      </c>
      <c r="I1401" s="351">
        <f t="shared" si="174"/>
        <v>3272.0012600000045</v>
      </c>
      <c r="J1401" s="351">
        <f t="shared" si="173"/>
        <v>0</v>
      </c>
      <c r="K1401" s="293">
        <f>SUM('Employee Salary Payroll Tax '!I1403:K1403)</f>
        <v>337.55</v>
      </c>
      <c r="L1401" s="293">
        <f>'Employee Salary Payroll Tax '!H1403</f>
        <v>0</v>
      </c>
      <c r="M1401" s="293">
        <f t="shared" si="175"/>
        <v>109461.15</v>
      </c>
      <c r="N1401" s="359">
        <f t="shared" si="176"/>
        <v>0</v>
      </c>
      <c r="O1401" s="331"/>
      <c r="P1401" s="61"/>
      <c r="Q1401" s="294"/>
      <c r="R1401" s="292"/>
      <c r="S1401" s="303"/>
    </row>
    <row r="1402" spans="1:19" s="36" customFormat="1" ht="14.4">
      <c r="A1402" s="36">
        <f t="shared" si="177"/>
        <v>79</v>
      </c>
      <c r="B1402" s="526"/>
      <c r="C1402" s="36" t="str">
        <f>VLOOKUP('Employee Salary Payroll Tax '!B1404,'Employee Salary Payroll Tax '!$D$1:$E$7,2,FALSE)</f>
        <v>IBEW</v>
      </c>
      <c r="D1402" s="61">
        <f t="shared" si="170"/>
        <v>6.875E-3</v>
      </c>
      <c r="E1402" s="351">
        <f>'Employee Salary Payroll Tax '!N1404</f>
        <v>160433.29999999999</v>
      </c>
      <c r="F1402" s="351">
        <f t="shared" si="171"/>
        <v>161536.27893749997</v>
      </c>
      <c r="G1402" s="352"/>
      <c r="H1402" s="351">
        <f t="shared" si="172"/>
        <v>0</v>
      </c>
      <c r="I1402" s="351">
        <f t="shared" si="174"/>
        <v>1102.9789374999818</v>
      </c>
      <c r="J1402" s="351">
        <f t="shared" si="173"/>
        <v>0</v>
      </c>
      <c r="K1402" s="293">
        <f>SUM('Employee Salary Payroll Tax '!I1404:K1404)</f>
        <v>101742.59</v>
      </c>
      <c r="L1402" s="293">
        <f>'Employee Salary Payroll Tax '!H1404</f>
        <v>0</v>
      </c>
      <c r="M1402" s="293">
        <f t="shared" si="175"/>
        <v>58690.709999999992</v>
      </c>
      <c r="N1402" s="359">
        <f t="shared" si="176"/>
        <v>0</v>
      </c>
      <c r="O1402" s="331"/>
      <c r="P1402" s="61"/>
      <c r="Q1402" s="294"/>
      <c r="R1402" s="292"/>
      <c r="S1402" s="303"/>
    </row>
    <row r="1403" spans="1:19" s="36" customFormat="1" ht="14.4">
      <c r="A1403" s="36">
        <f t="shared" si="177"/>
        <v>80</v>
      </c>
      <c r="B1403" s="526"/>
      <c r="C1403" s="36" t="str">
        <f>VLOOKUP('Employee Salary Payroll Tax '!B1405,'Employee Salary Payroll Tax '!$D$1:$E$7,2,FALSE)</f>
        <v>NonUnion</v>
      </c>
      <c r="D1403" s="61">
        <f t="shared" si="170"/>
        <v>2.98E-2</v>
      </c>
      <c r="E1403" s="351">
        <f>'Employee Salary Payroll Tax '!N1405</f>
        <v>45962.94</v>
      </c>
      <c r="F1403" s="351">
        <f t="shared" si="171"/>
        <v>47332.635612000005</v>
      </c>
      <c r="G1403" s="352"/>
      <c r="H1403" s="351">
        <f t="shared" si="172"/>
        <v>0</v>
      </c>
      <c r="I1403" s="351">
        <f t="shared" si="174"/>
        <v>1369.6956120000032</v>
      </c>
      <c r="J1403" s="351">
        <f t="shared" si="173"/>
        <v>0</v>
      </c>
      <c r="K1403" s="293">
        <f>SUM('Employee Salary Payroll Tax '!I1405:K1405)</f>
        <v>665.53</v>
      </c>
      <c r="L1403" s="293">
        <f>'Employee Salary Payroll Tax '!H1405</f>
        <v>0</v>
      </c>
      <c r="M1403" s="293">
        <f t="shared" si="175"/>
        <v>45297.41</v>
      </c>
      <c r="N1403" s="359">
        <f t="shared" si="176"/>
        <v>0</v>
      </c>
      <c r="O1403" s="331"/>
      <c r="P1403" s="61"/>
      <c r="Q1403" s="294"/>
      <c r="R1403" s="292"/>
      <c r="S1403" s="303"/>
    </row>
    <row r="1404" spans="1:19" s="36" customFormat="1" ht="14.4">
      <c r="A1404" s="36">
        <f t="shared" si="177"/>
        <v>81</v>
      </c>
      <c r="B1404" s="526"/>
      <c r="C1404" s="36" t="str">
        <f>VLOOKUP('Employee Salary Payroll Tax '!B1406,'Employee Salary Payroll Tax '!$D$1:$E$7,2,FALSE)</f>
        <v>Not Assigned</v>
      </c>
      <c r="D1404" s="61">
        <f t="shared" si="170"/>
        <v>0</v>
      </c>
      <c r="E1404" s="351">
        <f>'Employee Salary Payroll Tax '!N1406</f>
        <v>0</v>
      </c>
      <c r="F1404" s="351">
        <f t="shared" si="171"/>
        <v>0</v>
      </c>
      <c r="G1404" s="352"/>
      <c r="H1404" s="351">
        <f t="shared" si="172"/>
        <v>7000</v>
      </c>
      <c r="I1404" s="351">
        <f t="shared" si="174"/>
        <v>0</v>
      </c>
      <c r="J1404" s="351">
        <f t="shared" si="173"/>
        <v>0</v>
      </c>
      <c r="K1404" s="293">
        <f>SUM('Employee Salary Payroll Tax '!I1406:K1406)</f>
        <v>-91.45</v>
      </c>
      <c r="L1404" s="293">
        <f>'Employee Salary Payroll Tax '!H1406</f>
        <v>0</v>
      </c>
      <c r="M1404" s="293">
        <f t="shared" si="175"/>
        <v>91.45</v>
      </c>
      <c r="N1404" s="359">
        <f t="shared" si="176"/>
        <v>0</v>
      </c>
      <c r="O1404" s="331"/>
      <c r="P1404" s="61"/>
      <c r="Q1404" s="294"/>
      <c r="R1404" s="292"/>
      <c r="S1404" s="303"/>
    </row>
    <row r="1405" spans="1:19" s="36" customFormat="1" ht="14.4">
      <c r="A1405" s="36">
        <f t="shared" si="177"/>
        <v>82</v>
      </c>
      <c r="B1405" s="526"/>
      <c r="C1405" s="36" t="str">
        <f>VLOOKUP('Employee Salary Payroll Tax '!B1407,'Employee Salary Payroll Tax '!$D$1:$E$7,2,FALSE)</f>
        <v>IBEW</v>
      </c>
      <c r="D1405" s="61">
        <f t="shared" si="170"/>
        <v>6.875E-3</v>
      </c>
      <c r="E1405" s="351">
        <f>'Employee Salary Payroll Tax '!N1407</f>
        <v>55314.96</v>
      </c>
      <c r="F1405" s="351">
        <f t="shared" si="171"/>
        <v>55695.250349999995</v>
      </c>
      <c r="G1405" s="352"/>
      <c r="H1405" s="351">
        <f t="shared" si="172"/>
        <v>0</v>
      </c>
      <c r="I1405" s="351">
        <f t="shared" si="174"/>
        <v>380.29034999999567</v>
      </c>
      <c r="J1405" s="351">
        <f t="shared" si="173"/>
        <v>0</v>
      </c>
      <c r="K1405" s="293">
        <f>SUM('Employee Salary Payroll Tax '!I1407:K1407)</f>
        <v>1807.65</v>
      </c>
      <c r="L1405" s="293">
        <f>'Employee Salary Payroll Tax '!H1407</f>
        <v>0</v>
      </c>
      <c r="M1405" s="293">
        <f t="shared" si="175"/>
        <v>53507.31</v>
      </c>
      <c r="N1405" s="359">
        <f t="shared" si="176"/>
        <v>0</v>
      </c>
      <c r="O1405" s="331"/>
      <c r="P1405" s="61"/>
      <c r="Q1405" s="294"/>
      <c r="R1405" s="292"/>
      <c r="S1405" s="303"/>
    </row>
    <row r="1406" spans="1:19" s="36" customFormat="1" ht="14.4">
      <c r="A1406" s="36">
        <f t="shared" si="177"/>
        <v>83</v>
      </c>
      <c r="B1406" s="526"/>
      <c r="C1406" s="36" t="str">
        <f>VLOOKUP('Employee Salary Payroll Tax '!B1408,'Employee Salary Payroll Tax '!$D$1:$E$7,2,FALSE)</f>
        <v>NonUnion</v>
      </c>
      <c r="D1406" s="61">
        <f t="shared" si="170"/>
        <v>2.98E-2</v>
      </c>
      <c r="E1406" s="351">
        <f>'Employee Salary Payroll Tax '!N1408</f>
        <v>82128.53</v>
      </c>
      <c r="F1406" s="351">
        <f t="shared" si="171"/>
        <v>84575.960193999999</v>
      </c>
      <c r="G1406" s="352"/>
      <c r="H1406" s="351">
        <f t="shared" si="172"/>
        <v>0</v>
      </c>
      <c r="I1406" s="351">
        <f t="shared" si="174"/>
        <v>2447.4301940000005</v>
      </c>
      <c r="J1406" s="351">
        <f t="shared" si="173"/>
        <v>0</v>
      </c>
      <c r="K1406" s="293">
        <f>SUM('Employee Salary Payroll Tax '!I1408:K1408)</f>
        <v>11854.64</v>
      </c>
      <c r="L1406" s="293">
        <f>'Employee Salary Payroll Tax '!H1408</f>
        <v>0</v>
      </c>
      <c r="M1406" s="293">
        <f t="shared" si="175"/>
        <v>70273.89</v>
      </c>
      <c r="N1406" s="359">
        <f t="shared" si="176"/>
        <v>0</v>
      </c>
      <c r="O1406" s="331"/>
      <c r="P1406" s="61"/>
      <c r="Q1406" s="294"/>
      <c r="R1406" s="292"/>
      <c r="S1406" s="303"/>
    </row>
    <row r="1407" spans="1:19" s="36" customFormat="1" ht="14.4">
      <c r="A1407" s="36">
        <f t="shared" si="177"/>
        <v>84</v>
      </c>
      <c r="B1407" s="526"/>
      <c r="C1407" s="36" t="str">
        <f>VLOOKUP('Employee Salary Payroll Tax '!B1409,'Employee Salary Payroll Tax '!$D$1:$E$7,2,FALSE)</f>
        <v>IBEW</v>
      </c>
      <c r="D1407" s="61">
        <f t="shared" si="170"/>
        <v>6.875E-3</v>
      </c>
      <c r="E1407" s="351">
        <f>'Employee Salary Payroll Tax '!N1409</f>
        <v>105313.17</v>
      </c>
      <c r="F1407" s="351">
        <f t="shared" si="171"/>
        <v>106037.19804374999</v>
      </c>
      <c r="G1407" s="352"/>
      <c r="H1407" s="351">
        <f t="shared" si="172"/>
        <v>0</v>
      </c>
      <c r="I1407" s="351">
        <f t="shared" si="174"/>
        <v>724.02804374998959</v>
      </c>
      <c r="J1407" s="351">
        <f t="shared" si="173"/>
        <v>0</v>
      </c>
      <c r="K1407" s="293">
        <f>SUM('Employee Salary Payroll Tax '!I1409:K1409)</f>
        <v>103266.64</v>
      </c>
      <c r="L1407" s="293">
        <f>'Employee Salary Payroll Tax '!H1409</f>
        <v>0</v>
      </c>
      <c r="M1407" s="293">
        <f t="shared" si="175"/>
        <v>2046.5299999999988</v>
      </c>
      <c r="N1407" s="359">
        <f t="shared" si="176"/>
        <v>0</v>
      </c>
      <c r="O1407" s="331"/>
      <c r="P1407" s="61"/>
      <c r="Q1407" s="294"/>
      <c r="R1407" s="292"/>
      <c r="S1407" s="303"/>
    </row>
    <row r="1408" spans="1:19" s="36" customFormat="1" ht="14.4">
      <c r="A1408" s="36">
        <f t="shared" si="177"/>
        <v>85</v>
      </c>
      <c r="B1408" s="526"/>
      <c r="C1408" s="36" t="str">
        <f>VLOOKUP('Employee Salary Payroll Tax '!B1410,'Employee Salary Payroll Tax '!$D$1:$E$7,2,FALSE)</f>
        <v>Not Assigned</v>
      </c>
      <c r="D1408" s="61">
        <f t="shared" si="170"/>
        <v>0</v>
      </c>
      <c r="E1408" s="351">
        <f>'Employee Salary Payroll Tax '!N1410</f>
        <v>-0.03</v>
      </c>
      <c r="F1408" s="351">
        <f t="shared" si="171"/>
        <v>-0.03</v>
      </c>
      <c r="G1408" s="352"/>
      <c r="H1408" s="351">
        <f t="shared" si="172"/>
        <v>7000.03</v>
      </c>
      <c r="I1408" s="351">
        <f t="shared" si="174"/>
        <v>0</v>
      </c>
      <c r="J1408" s="351">
        <f t="shared" si="173"/>
        <v>0</v>
      </c>
      <c r="K1408" s="293">
        <f>SUM('Employee Salary Payroll Tax '!I1410:K1410)</f>
        <v>0.68</v>
      </c>
      <c r="L1408" s="293">
        <f>'Employee Salary Payroll Tax '!H1410</f>
        <v>0</v>
      </c>
      <c r="M1408" s="293">
        <f t="shared" si="175"/>
        <v>-0.71000000000000008</v>
      </c>
      <c r="N1408" s="359">
        <f t="shared" si="176"/>
        <v>0</v>
      </c>
      <c r="O1408" s="331"/>
      <c r="P1408" s="61"/>
      <c r="Q1408" s="294"/>
      <c r="R1408" s="292"/>
      <c r="S1408" s="303"/>
    </row>
    <row r="1409" spans="1:19" s="36" customFormat="1" ht="14.4">
      <c r="A1409" s="36">
        <f t="shared" si="177"/>
        <v>86</v>
      </c>
      <c r="B1409" s="526"/>
      <c r="C1409" s="36" t="str">
        <f>VLOOKUP('Employee Salary Payroll Tax '!B1411,'Employee Salary Payroll Tax '!$D$1:$E$7,2,FALSE)</f>
        <v>NonUnion</v>
      </c>
      <c r="D1409" s="61">
        <f t="shared" si="170"/>
        <v>2.98E-2</v>
      </c>
      <c r="E1409" s="351">
        <f>'Employee Salary Payroll Tax '!N1411</f>
        <v>50897.82</v>
      </c>
      <c r="F1409" s="351">
        <f t="shared" si="171"/>
        <v>52414.575036000002</v>
      </c>
      <c r="G1409" s="352"/>
      <c r="H1409" s="351">
        <f t="shared" si="172"/>
        <v>0</v>
      </c>
      <c r="I1409" s="351">
        <f t="shared" si="174"/>
        <v>1516.7550360000023</v>
      </c>
      <c r="J1409" s="351">
        <f t="shared" si="173"/>
        <v>0</v>
      </c>
      <c r="K1409" s="293">
        <f>SUM('Employee Salary Payroll Tax '!I1411:K1411)</f>
        <v>49988.55</v>
      </c>
      <c r="L1409" s="293">
        <f>'Employee Salary Payroll Tax '!H1411</f>
        <v>0</v>
      </c>
      <c r="M1409" s="293">
        <f t="shared" si="175"/>
        <v>909.2699999999968</v>
      </c>
      <c r="N1409" s="359">
        <f t="shared" si="176"/>
        <v>0</v>
      </c>
      <c r="O1409" s="331"/>
      <c r="P1409" s="61"/>
      <c r="Q1409" s="294"/>
      <c r="R1409" s="292"/>
      <c r="S1409" s="303"/>
    </row>
    <row r="1410" spans="1:19" s="36" customFormat="1" ht="14.4">
      <c r="A1410" s="36">
        <f t="shared" si="177"/>
        <v>87</v>
      </c>
      <c r="B1410" s="526"/>
      <c r="C1410" s="36" t="str">
        <f>VLOOKUP('Employee Salary Payroll Tax '!B1412,'Employee Salary Payroll Tax '!$D$1:$E$7,2,FALSE)</f>
        <v>UA</v>
      </c>
      <c r="D1410" s="61">
        <f t="shared" si="170"/>
        <v>0.03</v>
      </c>
      <c r="E1410" s="351">
        <f>'Employee Salary Payroll Tax '!N1412</f>
        <v>72197.55</v>
      </c>
      <c r="F1410" s="351">
        <f t="shared" si="171"/>
        <v>74363.476500000004</v>
      </c>
      <c r="G1410" s="352"/>
      <c r="H1410" s="351">
        <f t="shared" si="172"/>
        <v>0</v>
      </c>
      <c r="I1410" s="351">
        <f t="shared" si="174"/>
        <v>2165.9265000000014</v>
      </c>
      <c r="J1410" s="351">
        <f t="shared" si="173"/>
        <v>0</v>
      </c>
      <c r="K1410" s="293">
        <f>SUM('Employee Salary Payroll Tax '!I1412:K1412)</f>
        <v>65468.44</v>
      </c>
      <c r="L1410" s="293">
        <f>'Employee Salary Payroll Tax '!H1412</f>
        <v>1493.24</v>
      </c>
      <c r="M1410" s="293">
        <f t="shared" si="175"/>
        <v>5235.8700000000008</v>
      </c>
      <c r="N1410" s="359">
        <f t="shared" si="176"/>
        <v>0</v>
      </c>
      <c r="O1410" s="331"/>
      <c r="P1410" s="61"/>
      <c r="Q1410" s="294"/>
      <c r="R1410" s="292"/>
      <c r="S1410" s="303"/>
    </row>
    <row r="1411" spans="1:19" s="36" customFormat="1" ht="14.4">
      <c r="A1411" s="36">
        <f t="shared" si="177"/>
        <v>88</v>
      </c>
      <c r="B1411" s="526"/>
      <c r="C1411" s="36" t="str">
        <f>VLOOKUP('Employee Salary Payroll Tax '!B1413,'Employee Salary Payroll Tax '!$D$1:$E$7,2,FALSE)</f>
        <v>NonUnion</v>
      </c>
      <c r="D1411" s="61">
        <f t="shared" si="170"/>
        <v>2.98E-2</v>
      </c>
      <c r="E1411" s="351">
        <f>'Employee Salary Payroll Tax '!N1413</f>
        <v>102411.11</v>
      </c>
      <c r="F1411" s="351">
        <f t="shared" si="171"/>
        <v>105462.96107800001</v>
      </c>
      <c r="G1411" s="352"/>
      <c r="H1411" s="351">
        <f t="shared" si="172"/>
        <v>0</v>
      </c>
      <c r="I1411" s="351">
        <f t="shared" si="174"/>
        <v>3051.851078000007</v>
      </c>
      <c r="J1411" s="351">
        <f t="shared" si="173"/>
        <v>0</v>
      </c>
      <c r="K1411" s="293">
        <f>SUM('Employee Salary Payroll Tax '!I1413:K1413)</f>
        <v>87132.3</v>
      </c>
      <c r="L1411" s="293">
        <f>'Employee Salary Payroll Tax '!H1413</f>
        <v>0</v>
      </c>
      <c r="M1411" s="293">
        <f t="shared" si="175"/>
        <v>15278.809999999998</v>
      </c>
      <c r="N1411" s="359">
        <f t="shared" si="176"/>
        <v>0</v>
      </c>
      <c r="O1411" s="331"/>
      <c r="P1411" s="61"/>
      <c r="Q1411" s="294"/>
      <c r="R1411" s="292"/>
      <c r="S1411" s="303"/>
    </row>
    <row r="1412" spans="1:19" s="36" customFormat="1" ht="14.4">
      <c r="A1412" s="36">
        <f t="shared" si="177"/>
        <v>89</v>
      </c>
      <c r="B1412" s="526"/>
      <c r="C1412" s="36" t="str">
        <f>VLOOKUP('Employee Salary Payroll Tax '!B1414,'Employee Salary Payroll Tax '!$D$1:$E$7,2,FALSE)</f>
        <v>NonUnion</v>
      </c>
      <c r="D1412" s="61">
        <f t="shared" si="170"/>
        <v>2.98E-2</v>
      </c>
      <c r="E1412" s="351">
        <f>'Employee Salary Payroll Tax '!N1414</f>
        <v>59348.78</v>
      </c>
      <c r="F1412" s="351">
        <f t="shared" si="171"/>
        <v>61117.373643999999</v>
      </c>
      <c r="G1412" s="352"/>
      <c r="H1412" s="351">
        <f t="shared" si="172"/>
        <v>0</v>
      </c>
      <c r="I1412" s="351">
        <f t="shared" si="174"/>
        <v>1768.5936440000005</v>
      </c>
      <c r="J1412" s="351">
        <f t="shared" si="173"/>
        <v>0</v>
      </c>
      <c r="K1412" s="293">
        <f>SUM('Employee Salary Payroll Tax '!I1414:K1414)</f>
        <v>712.39</v>
      </c>
      <c r="L1412" s="293">
        <f>'Employee Salary Payroll Tax '!H1414</f>
        <v>0</v>
      </c>
      <c r="M1412" s="293">
        <f t="shared" si="175"/>
        <v>58636.39</v>
      </c>
      <c r="N1412" s="359">
        <f t="shared" si="176"/>
        <v>0</v>
      </c>
      <c r="O1412" s="331"/>
      <c r="P1412" s="61"/>
      <c r="Q1412" s="294"/>
      <c r="R1412" s="292"/>
      <c r="S1412" s="303"/>
    </row>
    <row r="1413" spans="1:19" s="36" customFormat="1" ht="14.4">
      <c r="A1413" s="36">
        <f t="shared" si="177"/>
        <v>90</v>
      </c>
      <c r="B1413" s="526"/>
      <c r="C1413" s="36" t="str">
        <f>VLOOKUP('Employee Salary Payroll Tax '!B1415,'Employee Salary Payroll Tax '!$D$1:$E$7,2,FALSE)</f>
        <v>IBEW</v>
      </c>
      <c r="D1413" s="61">
        <f t="shared" si="170"/>
        <v>6.875E-3</v>
      </c>
      <c r="E1413" s="351">
        <f>'Employee Salary Payroll Tax '!N1415</f>
        <v>126498.16</v>
      </c>
      <c r="F1413" s="351">
        <f t="shared" si="171"/>
        <v>127367.83485</v>
      </c>
      <c r="G1413" s="352"/>
      <c r="H1413" s="351">
        <f t="shared" si="172"/>
        <v>0</v>
      </c>
      <c r="I1413" s="351">
        <f t="shared" si="174"/>
        <v>869.67484999999579</v>
      </c>
      <c r="J1413" s="351">
        <f t="shared" si="173"/>
        <v>0</v>
      </c>
      <c r="K1413" s="293">
        <f>SUM('Employee Salary Payroll Tax '!I1415:K1415)</f>
        <v>109682.23</v>
      </c>
      <c r="L1413" s="293">
        <f>'Employee Salary Payroll Tax '!H1415</f>
        <v>0</v>
      </c>
      <c r="M1413" s="293">
        <f t="shared" si="175"/>
        <v>16815.930000000008</v>
      </c>
      <c r="N1413" s="359">
        <f t="shared" si="176"/>
        <v>0</v>
      </c>
      <c r="O1413" s="331"/>
      <c r="P1413" s="61"/>
      <c r="Q1413" s="294"/>
      <c r="R1413" s="292"/>
      <c r="S1413" s="303"/>
    </row>
    <row r="1414" spans="1:19" s="36" customFormat="1" ht="14.4">
      <c r="A1414" s="36">
        <f t="shared" si="177"/>
        <v>91</v>
      </c>
      <c r="B1414" s="526"/>
      <c r="C1414" s="36" t="str">
        <f>VLOOKUP('Employee Salary Payroll Tax '!B1416,'Employee Salary Payroll Tax '!$D$1:$E$7,2,FALSE)</f>
        <v>NonUnion</v>
      </c>
      <c r="D1414" s="61">
        <f t="shared" si="170"/>
        <v>2.98E-2</v>
      </c>
      <c r="E1414" s="351">
        <f>'Employee Salary Payroll Tax '!N1416</f>
        <v>45916.79</v>
      </c>
      <c r="F1414" s="351">
        <f t="shared" si="171"/>
        <v>47285.110342</v>
      </c>
      <c r="G1414" s="352"/>
      <c r="H1414" s="351">
        <f t="shared" si="172"/>
        <v>0</v>
      </c>
      <c r="I1414" s="351">
        <f t="shared" si="174"/>
        <v>1368.3203419999991</v>
      </c>
      <c r="J1414" s="351">
        <f t="shared" si="173"/>
        <v>0</v>
      </c>
      <c r="K1414" s="293">
        <f>SUM('Employee Salary Payroll Tax '!I1416:K1416)</f>
        <v>-40.65</v>
      </c>
      <c r="L1414" s="293">
        <f>'Employee Salary Payroll Tax '!H1416</f>
        <v>0</v>
      </c>
      <c r="M1414" s="293">
        <f t="shared" si="175"/>
        <v>45957.440000000002</v>
      </c>
      <c r="N1414" s="359">
        <f t="shared" si="176"/>
        <v>0</v>
      </c>
      <c r="O1414" s="331"/>
      <c r="P1414" s="61"/>
      <c r="Q1414" s="294"/>
      <c r="R1414" s="292"/>
      <c r="S1414" s="303"/>
    </row>
    <row r="1415" spans="1:19" s="36" customFormat="1" ht="14.4">
      <c r="A1415" s="36">
        <f t="shared" si="177"/>
        <v>92</v>
      </c>
      <c r="B1415" s="526"/>
      <c r="C1415" s="36" t="str">
        <f>VLOOKUP('Employee Salary Payroll Tax '!B1417,'Employee Salary Payroll Tax '!$D$1:$E$7,2,FALSE)</f>
        <v>NonUnion</v>
      </c>
      <c r="D1415" s="61">
        <f t="shared" si="170"/>
        <v>2.98E-2</v>
      </c>
      <c r="E1415" s="351">
        <f>'Employee Salary Payroll Tax '!N1417</f>
        <v>77305.570000000007</v>
      </c>
      <c r="F1415" s="351">
        <f t="shared" si="171"/>
        <v>79609.275986000008</v>
      </c>
      <c r="G1415" s="352"/>
      <c r="H1415" s="351">
        <f t="shared" si="172"/>
        <v>0</v>
      </c>
      <c r="I1415" s="351">
        <f t="shared" si="174"/>
        <v>2303.7059860000008</v>
      </c>
      <c r="J1415" s="351">
        <f t="shared" si="173"/>
        <v>0</v>
      </c>
      <c r="K1415" s="293">
        <f>SUM('Employee Salary Payroll Tax '!I1417:K1417)</f>
        <v>1765.3</v>
      </c>
      <c r="L1415" s="293">
        <f>'Employee Salary Payroll Tax '!H1417</f>
        <v>0</v>
      </c>
      <c r="M1415" s="293">
        <f t="shared" si="175"/>
        <v>75540.27</v>
      </c>
      <c r="N1415" s="359">
        <f t="shared" si="176"/>
        <v>0</v>
      </c>
      <c r="O1415" s="331"/>
      <c r="P1415" s="61"/>
      <c r="Q1415" s="294"/>
      <c r="R1415" s="292"/>
      <c r="S1415" s="303"/>
    </row>
    <row r="1416" spans="1:19" s="36" customFormat="1" ht="14.4">
      <c r="A1416" s="36">
        <f t="shared" si="177"/>
        <v>93</v>
      </c>
      <c r="B1416" s="526"/>
      <c r="C1416" s="36" t="str">
        <f>VLOOKUP('Employee Salary Payroll Tax '!B1418,'Employee Salary Payroll Tax '!$D$1:$E$7,2,FALSE)</f>
        <v>NonUnion</v>
      </c>
      <c r="D1416" s="61">
        <f t="shared" si="170"/>
        <v>2.98E-2</v>
      </c>
      <c r="E1416" s="351">
        <f>'Employee Salary Payroll Tax '!N1418</f>
        <v>108338.4</v>
      </c>
      <c r="F1416" s="351">
        <f t="shared" si="171"/>
        <v>111566.88432</v>
      </c>
      <c r="G1416" s="352"/>
      <c r="H1416" s="351">
        <f t="shared" si="172"/>
        <v>0</v>
      </c>
      <c r="I1416" s="351">
        <f t="shared" si="174"/>
        <v>3228.4843200000032</v>
      </c>
      <c r="J1416" s="351">
        <f t="shared" si="173"/>
        <v>0</v>
      </c>
      <c r="K1416" s="293">
        <f>SUM('Employee Salary Payroll Tax '!I1418:K1418)</f>
        <v>5177.6899999999996</v>
      </c>
      <c r="L1416" s="293">
        <f>'Employee Salary Payroll Tax '!H1418</f>
        <v>0</v>
      </c>
      <c r="M1416" s="293">
        <f t="shared" si="175"/>
        <v>103160.70999999999</v>
      </c>
      <c r="N1416" s="359">
        <f t="shared" si="176"/>
        <v>0</v>
      </c>
      <c r="O1416" s="331"/>
      <c r="P1416" s="61"/>
      <c r="Q1416" s="294"/>
      <c r="R1416" s="292"/>
      <c r="S1416" s="303"/>
    </row>
    <row r="1417" spans="1:19" s="36" customFormat="1" ht="14.4">
      <c r="A1417" s="36">
        <f t="shared" si="177"/>
        <v>94</v>
      </c>
      <c r="B1417" s="526"/>
      <c r="C1417" s="36" t="str">
        <f>VLOOKUP('Employee Salary Payroll Tax '!B1419,'Employee Salary Payroll Tax '!$D$1:$E$7,2,FALSE)</f>
        <v>IBEW</v>
      </c>
      <c r="D1417" s="61">
        <f t="shared" si="170"/>
        <v>6.875E-3</v>
      </c>
      <c r="E1417" s="351">
        <f>'Employee Salary Payroll Tax '!N1419</f>
        <v>61211.98</v>
      </c>
      <c r="F1417" s="351">
        <f t="shared" si="171"/>
        <v>61632.812362500001</v>
      </c>
      <c r="G1417" s="352"/>
      <c r="H1417" s="351">
        <f t="shared" si="172"/>
        <v>0</v>
      </c>
      <c r="I1417" s="351">
        <f t="shared" si="174"/>
        <v>420.83236249999754</v>
      </c>
      <c r="J1417" s="351">
        <f t="shared" si="173"/>
        <v>0</v>
      </c>
      <c r="K1417" s="293">
        <f>SUM('Employee Salary Payroll Tax '!I1419:K1419)</f>
        <v>16434.03</v>
      </c>
      <c r="L1417" s="293">
        <f>'Employee Salary Payroll Tax '!H1419</f>
        <v>0</v>
      </c>
      <c r="M1417" s="293">
        <f t="shared" si="175"/>
        <v>44777.950000000004</v>
      </c>
      <c r="N1417" s="359">
        <f t="shared" si="176"/>
        <v>0</v>
      </c>
      <c r="O1417" s="331"/>
      <c r="P1417" s="61"/>
      <c r="Q1417" s="294"/>
      <c r="R1417" s="292"/>
      <c r="S1417" s="303"/>
    </row>
    <row r="1418" spans="1:19" s="36" customFormat="1" ht="14.4">
      <c r="A1418" s="36">
        <f t="shared" si="177"/>
        <v>95</v>
      </c>
      <c r="B1418" s="526"/>
      <c r="C1418" s="36" t="str">
        <f>VLOOKUP('Employee Salary Payroll Tax '!B1420,'Employee Salary Payroll Tax '!$D$1:$E$7,2,FALSE)</f>
        <v>NonUnion</v>
      </c>
      <c r="D1418" s="61">
        <f t="shared" si="170"/>
        <v>2.98E-2</v>
      </c>
      <c r="E1418" s="351">
        <f>'Employee Salary Payroll Tax '!N1420</f>
        <v>61571.91</v>
      </c>
      <c r="F1418" s="351">
        <f t="shared" si="171"/>
        <v>63406.752918000006</v>
      </c>
      <c r="G1418" s="352"/>
      <c r="H1418" s="351">
        <f t="shared" si="172"/>
        <v>0</v>
      </c>
      <c r="I1418" s="351">
        <f t="shared" si="174"/>
        <v>1834.8429180000021</v>
      </c>
      <c r="J1418" s="351">
        <f t="shared" si="173"/>
        <v>0</v>
      </c>
      <c r="K1418" s="293">
        <f>SUM('Employee Salary Payroll Tax '!I1420:K1420)</f>
        <v>4097.25</v>
      </c>
      <c r="L1418" s="293">
        <f>'Employee Salary Payroll Tax '!H1420</f>
        <v>0</v>
      </c>
      <c r="M1418" s="293">
        <f t="shared" si="175"/>
        <v>57474.66</v>
      </c>
      <c r="N1418" s="359">
        <f t="shared" si="176"/>
        <v>0</v>
      </c>
      <c r="O1418" s="331"/>
      <c r="P1418" s="61"/>
      <c r="Q1418" s="294"/>
      <c r="R1418" s="292"/>
      <c r="S1418" s="303"/>
    </row>
    <row r="1419" spans="1:19" s="36" customFormat="1" ht="14.4">
      <c r="A1419" s="36">
        <f t="shared" si="177"/>
        <v>96</v>
      </c>
      <c r="B1419" s="526"/>
      <c r="C1419" s="36" t="str">
        <f>VLOOKUP('Employee Salary Payroll Tax '!B1421,'Employee Salary Payroll Tax '!$D$1:$E$7,2,FALSE)</f>
        <v>NonUnion</v>
      </c>
      <c r="D1419" s="61">
        <f t="shared" si="170"/>
        <v>2.98E-2</v>
      </c>
      <c r="E1419" s="351">
        <f>'Employee Salary Payroll Tax '!N1421</f>
        <v>63132.61</v>
      </c>
      <c r="F1419" s="351">
        <f t="shared" si="171"/>
        <v>65013.961778000004</v>
      </c>
      <c r="G1419" s="352"/>
      <c r="H1419" s="351">
        <f t="shared" si="172"/>
        <v>0</v>
      </c>
      <c r="I1419" s="351">
        <f t="shared" si="174"/>
        <v>1881.3517780000038</v>
      </c>
      <c r="J1419" s="351">
        <f t="shared" si="173"/>
        <v>0</v>
      </c>
      <c r="K1419" s="293">
        <f>SUM('Employee Salary Payroll Tax '!I1421:K1421)</f>
        <v>2516.5</v>
      </c>
      <c r="L1419" s="293">
        <f>'Employee Salary Payroll Tax '!H1421</f>
        <v>0</v>
      </c>
      <c r="M1419" s="293">
        <f t="shared" si="175"/>
        <v>60616.11</v>
      </c>
      <c r="N1419" s="359">
        <f t="shared" si="176"/>
        <v>0</v>
      </c>
      <c r="O1419" s="331"/>
      <c r="P1419" s="61"/>
      <c r="Q1419" s="294"/>
      <c r="R1419" s="292"/>
      <c r="S1419" s="303"/>
    </row>
    <row r="1420" spans="1:19" s="36" customFormat="1" ht="14.4">
      <c r="A1420" s="36">
        <f t="shared" si="177"/>
        <v>97</v>
      </c>
      <c r="B1420" s="526"/>
      <c r="C1420" s="36" t="str">
        <f>VLOOKUP('Employee Salary Payroll Tax '!B1422,'Employee Salary Payroll Tax '!$D$1:$E$7,2,FALSE)</f>
        <v>NonUnion</v>
      </c>
      <c r="D1420" s="61">
        <f t="shared" si="170"/>
        <v>2.98E-2</v>
      </c>
      <c r="E1420" s="351">
        <f>'Employee Salary Payroll Tax '!N1422</f>
        <v>61255.35</v>
      </c>
      <c r="F1420" s="351">
        <f t="shared" si="171"/>
        <v>63080.759429999998</v>
      </c>
      <c r="G1420" s="352"/>
      <c r="H1420" s="351">
        <f t="shared" si="172"/>
        <v>0</v>
      </c>
      <c r="I1420" s="351">
        <f t="shared" si="174"/>
        <v>1825.4094299999997</v>
      </c>
      <c r="J1420" s="351">
        <f t="shared" si="173"/>
        <v>0</v>
      </c>
      <c r="K1420" s="293">
        <f>SUM('Employee Salary Payroll Tax '!I1422:K1422)</f>
        <v>13987.1</v>
      </c>
      <c r="L1420" s="293">
        <f>'Employee Salary Payroll Tax '!H1422</f>
        <v>0</v>
      </c>
      <c r="M1420" s="293">
        <f t="shared" si="175"/>
        <v>47268.25</v>
      </c>
      <c r="N1420" s="359">
        <f t="shared" si="176"/>
        <v>0</v>
      </c>
      <c r="O1420" s="331"/>
      <c r="P1420" s="61"/>
      <c r="Q1420" s="294"/>
      <c r="R1420" s="292"/>
      <c r="S1420" s="303"/>
    </row>
    <row r="1421" spans="1:19" s="36" customFormat="1" ht="14.4">
      <c r="A1421" s="36">
        <f t="shared" si="177"/>
        <v>98</v>
      </c>
      <c r="B1421" s="526"/>
      <c r="C1421" s="36" t="str">
        <f>VLOOKUP('Employee Salary Payroll Tax '!B1423,'Employee Salary Payroll Tax '!$D$1:$E$7,2,FALSE)</f>
        <v>NonUnion</v>
      </c>
      <c r="D1421" s="61">
        <f t="shared" si="170"/>
        <v>2.98E-2</v>
      </c>
      <c r="E1421" s="351">
        <f>'Employee Salary Payroll Tax '!N1423</f>
        <v>61743.91</v>
      </c>
      <c r="F1421" s="351">
        <f t="shared" si="171"/>
        <v>63583.878518000005</v>
      </c>
      <c r="G1421" s="352"/>
      <c r="H1421" s="351">
        <f t="shared" si="172"/>
        <v>0</v>
      </c>
      <c r="I1421" s="351">
        <f t="shared" si="174"/>
        <v>1839.9685180000015</v>
      </c>
      <c r="J1421" s="351">
        <f t="shared" si="173"/>
        <v>0</v>
      </c>
      <c r="K1421" s="293">
        <f>SUM('Employee Salary Payroll Tax '!I1423:K1423)</f>
        <v>8327.5600000000013</v>
      </c>
      <c r="L1421" s="293">
        <f>'Employee Salary Payroll Tax '!H1423</f>
        <v>0</v>
      </c>
      <c r="M1421" s="293">
        <f t="shared" si="175"/>
        <v>53416.350000000006</v>
      </c>
      <c r="N1421" s="359">
        <f t="shared" si="176"/>
        <v>0</v>
      </c>
      <c r="O1421" s="331"/>
      <c r="P1421" s="61"/>
      <c r="Q1421" s="294"/>
      <c r="R1421" s="292"/>
      <c r="S1421" s="303"/>
    </row>
    <row r="1422" spans="1:19" s="36" customFormat="1" ht="14.4">
      <c r="A1422" s="36">
        <f t="shared" si="177"/>
        <v>99</v>
      </c>
      <c r="B1422" s="526"/>
      <c r="C1422" s="36" t="str">
        <f>VLOOKUP('Employee Salary Payroll Tax '!B1424,'Employee Salary Payroll Tax '!$D$1:$E$7,2,FALSE)</f>
        <v>UA</v>
      </c>
      <c r="D1422" s="61">
        <f t="shared" si="170"/>
        <v>0.03</v>
      </c>
      <c r="E1422" s="351">
        <f>'Employee Salary Payroll Tax '!N1424</f>
        <v>72096.61</v>
      </c>
      <c r="F1422" s="351">
        <f t="shared" si="171"/>
        <v>74259.508300000001</v>
      </c>
      <c r="G1422" s="352"/>
      <c r="H1422" s="351">
        <f t="shared" si="172"/>
        <v>0</v>
      </c>
      <c r="I1422" s="351">
        <f t="shared" si="174"/>
        <v>2162.8983000000007</v>
      </c>
      <c r="J1422" s="351">
        <f t="shared" si="173"/>
        <v>0</v>
      </c>
      <c r="K1422" s="293">
        <f>SUM('Employee Salary Payroll Tax '!I1424:K1424)</f>
        <v>64455.1</v>
      </c>
      <c r="L1422" s="293">
        <f>'Employee Salary Payroll Tax '!H1424</f>
        <v>650.91</v>
      </c>
      <c r="M1422" s="293">
        <f t="shared" si="175"/>
        <v>6990.6000000000022</v>
      </c>
      <c r="N1422" s="359">
        <f t="shared" si="176"/>
        <v>0</v>
      </c>
      <c r="O1422" s="331"/>
      <c r="P1422" s="61"/>
      <c r="Q1422" s="294"/>
      <c r="R1422" s="292"/>
      <c r="S1422" s="303"/>
    </row>
    <row r="1423" spans="1:19" s="36" customFormat="1" ht="14.4">
      <c r="A1423" s="36">
        <f t="shared" si="177"/>
        <v>100</v>
      </c>
      <c r="B1423" s="526"/>
      <c r="C1423" s="36" t="str">
        <f>VLOOKUP('Employee Salary Payroll Tax '!B1425,'Employee Salary Payroll Tax '!$D$1:$E$7,2,FALSE)</f>
        <v>NonUnion</v>
      </c>
      <c r="D1423" s="61">
        <f t="shared" si="170"/>
        <v>2.98E-2</v>
      </c>
      <c r="E1423" s="351">
        <f>'Employee Salary Payroll Tax '!N1425</f>
        <v>110007.18</v>
      </c>
      <c r="F1423" s="351">
        <f t="shared" si="171"/>
        <v>113285.393964</v>
      </c>
      <c r="G1423" s="352"/>
      <c r="H1423" s="351">
        <f t="shared" si="172"/>
        <v>0</v>
      </c>
      <c r="I1423" s="351">
        <f t="shared" si="174"/>
        <v>3278.2139640000096</v>
      </c>
      <c r="J1423" s="351">
        <f t="shared" si="173"/>
        <v>0</v>
      </c>
      <c r="K1423" s="293">
        <f>SUM('Employee Salary Payroll Tax '!I1425:K1425)</f>
        <v>101248.98999999999</v>
      </c>
      <c r="L1423" s="293">
        <f>'Employee Salary Payroll Tax '!H1425</f>
        <v>0</v>
      </c>
      <c r="M1423" s="293">
        <f t="shared" si="175"/>
        <v>8758.1900000000023</v>
      </c>
      <c r="N1423" s="359">
        <f t="shared" si="176"/>
        <v>0</v>
      </c>
      <c r="O1423" s="331"/>
      <c r="P1423" s="61"/>
      <c r="Q1423" s="294"/>
      <c r="R1423" s="292"/>
      <c r="S1423" s="303"/>
    </row>
    <row r="1424" spans="1:19" s="36" customFormat="1" ht="14.4">
      <c r="A1424" s="36">
        <f t="shared" si="177"/>
        <v>101</v>
      </c>
      <c r="B1424" s="526"/>
      <c r="C1424" s="36" t="str">
        <f>VLOOKUP('Employee Salary Payroll Tax '!B1426,'Employee Salary Payroll Tax '!$D$1:$E$7,2,FALSE)</f>
        <v>NonUnion</v>
      </c>
      <c r="D1424" s="61">
        <f t="shared" ref="D1424:D1487" si="178">VLOOKUP(C1424,C$9:D$12,2)</f>
        <v>2.98E-2</v>
      </c>
      <c r="E1424" s="351">
        <f>'Employee Salary Payroll Tax '!N1426</f>
        <v>58408.65</v>
      </c>
      <c r="F1424" s="351">
        <f t="shared" ref="F1424:F1487" si="179">E1424*(1+D1424)</f>
        <v>60149.227770000005</v>
      </c>
      <c r="G1424" s="352"/>
      <c r="H1424" s="351">
        <f t="shared" ref="H1424:H1487" si="180">IF(E1424&gt;$H$12,0,$H$12-E1424)</f>
        <v>0</v>
      </c>
      <c r="I1424" s="351">
        <f t="shared" si="174"/>
        <v>1740.5777700000035</v>
      </c>
      <c r="J1424" s="351">
        <f t="shared" ref="J1424:J1487" si="181">IF(H1424&gt;I1424,I1424*$J$12,H1424*$J$12)</f>
        <v>0</v>
      </c>
      <c r="K1424" s="293">
        <f>SUM('Employee Salary Payroll Tax '!I1426:K1426)</f>
        <v>58408.65</v>
      </c>
      <c r="L1424" s="293">
        <f>'Employee Salary Payroll Tax '!H1426</f>
        <v>0</v>
      </c>
      <c r="M1424" s="293">
        <f t="shared" si="175"/>
        <v>0</v>
      </c>
      <c r="N1424" s="359">
        <f t="shared" si="176"/>
        <v>0</v>
      </c>
      <c r="O1424" s="331"/>
      <c r="P1424" s="61"/>
      <c r="Q1424" s="294"/>
      <c r="R1424" s="292"/>
      <c r="S1424" s="303"/>
    </row>
    <row r="1425" spans="1:19" s="36" customFormat="1" ht="14.4">
      <c r="A1425" s="36">
        <f t="shared" si="177"/>
        <v>102</v>
      </c>
      <c r="B1425" s="526"/>
      <c r="C1425" s="36" t="str">
        <f>VLOOKUP('Employee Salary Payroll Tax '!B1427,'Employee Salary Payroll Tax '!$D$1:$E$7,2,FALSE)</f>
        <v>NonUnion</v>
      </c>
      <c r="D1425" s="61">
        <f t="shared" si="178"/>
        <v>2.98E-2</v>
      </c>
      <c r="E1425" s="351">
        <f>'Employee Salary Payroll Tax '!N1427</f>
        <v>86026.23</v>
      </c>
      <c r="F1425" s="351">
        <f t="shared" si="179"/>
        <v>88589.811654000005</v>
      </c>
      <c r="G1425" s="352"/>
      <c r="H1425" s="351">
        <f t="shared" si="180"/>
        <v>0</v>
      </c>
      <c r="I1425" s="351">
        <f t="shared" ref="I1425:I1488" si="182">F1425-E1425</f>
        <v>2563.5816540000087</v>
      </c>
      <c r="J1425" s="351">
        <f t="shared" si="181"/>
        <v>0</v>
      </c>
      <c r="K1425" s="293">
        <f>SUM('Employee Salary Payroll Tax '!I1427:K1427)</f>
        <v>81504.790000000008</v>
      </c>
      <c r="L1425" s="293">
        <f>'Employee Salary Payroll Tax '!H1427</f>
        <v>0</v>
      </c>
      <c r="M1425" s="293">
        <f t="shared" ref="M1425:M1488" si="183">E1425-K1425-L1425</f>
        <v>4521.4399999999878</v>
      </c>
      <c r="N1425" s="359">
        <f t="shared" ref="N1425:N1488" si="184">J1425*K1425/(SUM(K1425:M1425)+0.000001)</f>
        <v>0</v>
      </c>
      <c r="O1425" s="331"/>
      <c r="P1425" s="61"/>
      <c r="Q1425" s="294"/>
      <c r="R1425" s="292"/>
      <c r="S1425" s="303"/>
    </row>
    <row r="1426" spans="1:19" s="36" customFormat="1" ht="14.4">
      <c r="A1426" s="36">
        <f t="shared" si="177"/>
        <v>103</v>
      </c>
      <c r="B1426" s="526"/>
      <c r="C1426" s="36" t="str">
        <f>VLOOKUP('Employee Salary Payroll Tax '!B1428,'Employee Salary Payroll Tax '!$D$1:$E$7,2,FALSE)</f>
        <v>UA</v>
      </c>
      <c r="D1426" s="61">
        <f t="shared" si="178"/>
        <v>0.03</v>
      </c>
      <c r="E1426" s="351">
        <f>'Employee Salary Payroll Tax '!N1428</f>
        <v>81739.009999999995</v>
      </c>
      <c r="F1426" s="351">
        <f t="shared" si="179"/>
        <v>84191.180299999993</v>
      </c>
      <c r="G1426" s="352"/>
      <c r="H1426" s="351">
        <f t="shared" si="180"/>
        <v>0</v>
      </c>
      <c r="I1426" s="351">
        <f t="shared" si="182"/>
        <v>2452.170299999998</v>
      </c>
      <c r="J1426" s="351">
        <f t="shared" si="181"/>
        <v>0</v>
      </c>
      <c r="K1426" s="293">
        <f>SUM('Employee Salary Payroll Tax '!I1428:K1428)</f>
        <v>66657.070000000007</v>
      </c>
      <c r="L1426" s="293">
        <f>'Employee Salary Payroll Tax '!H1428</f>
        <v>0</v>
      </c>
      <c r="M1426" s="293">
        <f t="shared" si="183"/>
        <v>15081.939999999988</v>
      </c>
      <c r="N1426" s="359">
        <f t="shared" si="184"/>
        <v>0</v>
      </c>
      <c r="O1426" s="331"/>
      <c r="P1426" s="61"/>
      <c r="Q1426" s="294"/>
      <c r="R1426" s="292"/>
      <c r="S1426" s="303"/>
    </row>
    <row r="1427" spans="1:19" s="36" customFormat="1" ht="14.4">
      <c r="A1427" s="36">
        <f t="shared" si="177"/>
        <v>104</v>
      </c>
      <c r="B1427" s="526"/>
      <c r="C1427" s="36" t="str">
        <f>VLOOKUP('Employee Salary Payroll Tax '!B1429,'Employee Salary Payroll Tax '!$D$1:$E$7,2,FALSE)</f>
        <v>NonUnion</v>
      </c>
      <c r="D1427" s="61">
        <f t="shared" si="178"/>
        <v>2.98E-2</v>
      </c>
      <c r="E1427" s="351">
        <f>'Employee Salary Payroll Tax '!N1429</f>
        <v>26360.81</v>
      </c>
      <c r="F1427" s="351">
        <f t="shared" si="179"/>
        <v>27146.362138000004</v>
      </c>
      <c r="G1427" s="352"/>
      <c r="H1427" s="351">
        <f t="shared" si="180"/>
        <v>0</v>
      </c>
      <c r="I1427" s="351">
        <f t="shared" si="182"/>
        <v>785.55213800000274</v>
      </c>
      <c r="J1427" s="351">
        <f t="shared" si="181"/>
        <v>0</v>
      </c>
      <c r="K1427" s="293">
        <f>SUM('Employee Salary Payroll Tax '!I1429:K1429)</f>
        <v>6464.49</v>
      </c>
      <c r="L1427" s="293">
        <f>'Employee Salary Payroll Tax '!H1429</f>
        <v>0</v>
      </c>
      <c r="M1427" s="293">
        <f t="shared" si="183"/>
        <v>19896.32</v>
      </c>
      <c r="N1427" s="359">
        <f t="shared" si="184"/>
        <v>0</v>
      </c>
      <c r="O1427" s="331"/>
      <c r="P1427" s="61"/>
      <c r="Q1427" s="294"/>
      <c r="R1427" s="292"/>
      <c r="S1427" s="303"/>
    </row>
    <row r="1428" spans="1:19" s="36" customFormat="1" ht="14.4">
      <c r="A1428" s="36">
        <f t="shared" si="177"/>
        <v>105</v>
      </c>
      <c r="B1428" s="526"/>
      <c r="C1428" s="36" t="str">
        <f>VLOOKUP('Employee Salary Payroll Tax '!B1430,'Employee Salary Payroll Tax '!$D$1:$E$7,2,FALSE)</f>
        <v>NonUnion</v>
      </c>
      <c r="D1428" s="61">
        <f t="shared" si="178"/>
        <v>2.98E-2</v>
      </c>
      <c r="E1428" s="351">
        <f>'Employee Salary Payroll Tax '!N1430</f>
        <v>61109.33</v>
      </c>
      <c r="F1428" s="351">
        <f t="shared" si="179"/>
        <v>62930.388034000003</v>
      </c>
      <c r="G1428" s="352"/>
      <c r="H1428" s="351">
        <f t="shared" si="180"/>
        <v>0</v>
      </c>
      <c r="I1428" s="351">
        <f t="shared" si="182"/>
        <v>1821.0580340000015</v>
      </c>
      <c r="J1428" s="351">
        <f t="shared" si="181"/>
        <v>0</v>
      </c>
      <c r="K1428" s="293">
        <f>SUM('Employee Salary Payroll Tax '!I1430:K1430)</f>
        <v>5658.43</v>
      </c>
      <c r="L1428" s="293">
        <f>'Employee Salary Payroll Tax '!H1430</f>
        <v>0</v>
      </c>
      <c r="M1428" s="293">
        <f t="shared" si="183"/>
        <v>55450.9</v>
      </c>
      <c r="N1428" s="359">
        <f t="shared" si="184"/>
        <v>0</v>
      </c>
      <c r="O1428" s="331"/>
      <c r="P1428" s="61"/>
      <c r="Q1428" s="294"/>
      <c r="R1428" s="292"/>
      <c r="S1428" s="303"/>
    </row>
    <row r="1429" spans="1:19" s="36" customFormat="1" ht="14.4">
      <c r="A1429" s="36">
        <f t="shared" si="177"/>
        <v>106</v>
      </c>
      <c r="B1429" s="526"/>
      <c r="C1429" s="36" t="str">
        <f>VLOOKUP('Employee Salary Payroll Tax '!B1431,'Employee Salary Payroll Tax '!$D$1:$E$7,2,FALSE)</f>
        <v>NonUnion</v>
      </c>
      <c r="D1429" s="61">
        <f t="shared" si="178"/>
        <v>2.98E-2</v>
      </c>
      <c r="E1429" s="351">
        <f>'Employee Salary Payroll Tax '!N1431</f>
        <v>44053.72</v>
      </c>
      <c r="F1429" s="351">
        <f t="shared" si="179"/>
        <v>45366.520856000003</v>
      </c>
      <c r="G1429" s="352"/>
      <c r="H1429" s="351">
        <f t="shared" si="180"/>
        <v>0</v>
      </c>
      <c r="I1429" s="351">
        <f t="shared" si="182"/>
        <v>1312.8008560000017</v>
      </c>
      <c r="J1429" s="351">
        <f t="shared" si="181"/>
        <v>0</v>
      </c>
      <c r="K1429" s="293">
        <f>SUM('Employee Salary Payroll Tax '!I1431:K1431)</f>
        <v>36663.11</v>
      </c>
      <c r="L1429" s="293">
        <f>'Employee Salary Payroll Tax '!H1431</f>
        <v>1025.97</v>
      </c>
      <c r="M1429" s="293">
        <f t="shared" si="183"/>
        <v>6364.64</v>
      </c>
      <c r="N1429" s="359">
        <f t="shared" si="184"/>
        <v>0</v>
      </c>
      <c r="O1429" s="331"/>
      <c r="P1429" s="61"/>
      <c r="Q1429" s="294"/>
      <c r="R1429" s="292"/>
      <c r="S1429" s="303"/>
    </row>
    <row r="1430" spans="1:19" s="36" customFormat="1" ht="14.4">
      <c r="A1430" s="36">
        <f t="shared" si="177"/>
        <v>107</v>
      </c>
      <c r="B1430" s="526"/>
      <c r="C1430" s="36" t="str">
        <f>VLOOKUP('Employee Salary Payroll Tax '!B1432,'Employee Salary Payroll Tax '!$D$1:$E$7,2,FALSE)</f>
        <v>IBEW</v>
      </c>
      <c r="D1430" s="61">
        <f t="shared" si="178"/>
        <v>6.875E-3</v>
      </c>
      <c r="E1430" s="351">
        <f>'Employee Salary Payroll Tax '!N1432</f>
        <v>224882.7</v>
      </c>
      <c r="F1430" s="351">
        <f t="shared" si="179"/>
        <v>226428.76856250002</v>
      </c>
      <c r="G1430" s="352"/>
      <c r="H1430" s="351">
        <f t="shared" si="180"/>
        <v>0</v>
      </c>
      <c r="I1430" s="351">
        <f t="shared" si="182"/>
        <v>1546.0685625000042</v>
      </c>
      <c r="J1430" s="351">
        <f t="shared" si="181"/>
        <v>0</v>
      </c>
      <c r="K1430" s="293">
        <f>SUM('Employee Salary Payroll Tax '!I1432:K1432)</f>
        <v>189712.68</v>
      </c>
      <c r="L1430" s="293">
        <f>'Employee Salary Payroll Tax '!H1432</f>
        <v>0</v>
      </c>
      <c r="M1430" s="293">
        <f t="shared" si="183"/>
        <v>35170.020000000019</v>
      </c>
      <c r="N1430" s="359">
        <f t="shared" si="184"/>
        <v>0</v>
      </c>
      <c r="O1430" s="331"/>
      <c r="P1430" s="61"/>
      <c r="Q1430" s="294"/>
      <c r="R1430" s="292"/>
      <c r="S1430" s="303"/>
    </row>
    <row r="1431" spans="1:19" s="36" customFormat="1" ht="14.4">
      <c r="A1431" s="36">
        <f t="shared" si="177"/>
        <v>108</v>
      </c>
      <c r="B1431" s="526"/>
      <c r="C1431" s="36" t="str">
        <f>VLOOKUP('Employee Salary Payroll Tax '!B1433,'Employee Salary Payroll Tax '!$D$1:$E$7,2,FALSE)</f>
        <v>NonUnion</v>
      </c>
      <c r="D1431" s="61">
        <f t="shared" si="178"/>
        <v>2.98E-2</v>
      </c>
      <c r="E1431" s="351">
        <f>'Employee Salary Payroll Tax '!N1433</f>
        <v>67656.11</v>
      </c>
      <c r="F1431" s="351">
        <f t="shared" si="179"/>
        <v>69672.262078</v>
      </c>
      <c r="G1431" s="352"/>
      <c r="H1431" s="351">
        <f t="shared" si="180"/>
        <v>0</v>
      </c>
      <c r="I1431" s="351">
        <f t="shared" si="182"/>
        <v>2016.1520779999992</v>
      </c>
      <c r="J1431" s="351">
        <f t="shared" si="181"/>
        <v>0</v>
      </c>
      <c r="K1431" s="293">
        <f>SUM('Employee Salary Payroll Tax '!I1433:K1433)</f>
        <v>15864.46</v>
      </c>
      <c r="L1431" s="293">
        <f>'Employee Salary Payroll Tax '!H1433</f>
        <v>0</v>
      </c>
      <c r="M1431" s="293">
        <f t="shared" si="183"/>
        <v>51791.65</v>
      </c>
      <c r="N1431" s="359">
        <f t="shared" si="184"/>
        <v>0</v>
      </c>
      <c r="O1431" s="331"/>
      <c r="P1431" s="61"/>
      <c r="Q1431" s="294"/>
      <c r="R1431" s="292"/>
      <c r="S1431" s="303"/>
    </row>
    <row r="1432" spans="1:19" s="36" customFormat="1" ht="14.4">
      <c r="A1432" s="36">
        <f t="shared" si="177"/>
        <v>109</v>
      </c>
      <c r="B1432" s="526"/>
      <c r="C1432" s="36" t="str">
        <f>VLOOKUP('Employee Salary Payroll Tax '!B1434,'Employee Salary Payroll Tax '!$D$1:$E$7,2,FALSE)</f>
        <v>NonUnion</v>
      </c>
      <c r="D1432" s="61">
        <f t="shared" si="178"/>
        <v>2.98E-2</v>
      </c>
      <c r="E1432" s="351">
        <f>'Employee Salary Payroll Tax '!N1434</f>
        <v>18750.009999999998</v>
      </c>
      <c r="F1432" s="351">
        <f t="shared" si="179"/>
        <v>19308.760298000001</v>
      </c>
      <c r="G1432" s="352"/>
      <c r="H1432" s="351">
        <f t="shared" si="180"/>
        <v>0</v>
      </c>
      <c r="I1432" s="351">
        <f t="shared" si="182"/>
        <v>558.75029800000266</v>
      </c>
      <c r="J1432" s="351">
        <f t="shared" si="181"/>
        <v>0</v>
      </c>
      <c r="K1432" s="293">
        <f>SUM('Employee Salary Payroll Tax '!I1434:K1434)</f>
        <v>17482.57</v>
      </c>
      <c r="L1432" s="293">
        <f>'Employee Salary Payroll Tax '!H1434</f>
        <v>0</v>
      </c>
      <c r="M1432" s="293">
        <f t="shared" si="183"/>
        <v>1267.4399999999987</v>
      </c>
      <c r="N1432" s="359">
        <f t="shared" si="184"/>
        <v>0</v>
      </c>
      <c r="O1432" s="331"/>
      <c r="P1432" s="61"/>
      <c r="Q1432" s="294"/>
      <c r="R1432" s="292"/>
      <c r="S1432" s="303"/>
    </row>
    <row r="1433" spans="1:19" s="36" customFormat="1" ht="14.4">
      <c r="A1433" s="36">
        <f t="shared" si="177"/>
        <v>110</v>
      </c>
      <c r="B1433" s="526"/>
      <c r="C1433" s="36" t="str">
        <f>VLOOKUP('Employee Salary Payroll Tax '!B1435,'Employee Salary Payroll Tax '!$D$1:$E$7,2,FALSE)</f>
        <v>IBEW</v>
      </c>
      <c r="D1433" s="61">
        <f t="shared" si="178"/>
        <v>6.875E-3</v>
      </c>
      <c r="E1433" s="351">
        <f>'Employee Salary Payroll Tax '!N1435</f>
        <v>111506.11</v>
      </c>
      <c r="F1433" s="351">
        <f t="shared" si="179"/>
        <v>112272.71450624999</v>
      </c>
      <c r="G1433" s="352"/>
      <c r="H1433" s="351">
        <f t="shared" si="180"/>
        <v>0</v>
      </c>
      <c r="I1433" s="351">
        <f t="shared" si="182"/>
        <v>766.60450624999066</v>
      </c>
      <c r="J1433" s="351">
        <f t="shared" si="181"/>
        <v>0</v>
      </c>
      <c r="K1433" s="293">
        <f>SUM('Employee Salary Payroll Tax '!I1435:K1435)</f>
        <v>103797.41</v>
      </c>
      <c r="L1433" s="293">
        <f>'Employee Salary Payroll Tax '!H1435</f>
        <v>0</v>
      </c>
      <c r="M1433" s="293">
        <f t="shared" si="183"/>
        <v>7708.6999999999971</v>
      </c>
      <c r="N1433" s="359">
        <f t="shared" si="184"/>
        <v>0</v>
      </c>
      <c r="O1433" s="331"/>
      <c r="P1433" s="61"/>
      <c r="Q1433" s="294"/>
      <c r="R1433" s="292"/>
      <c r="S1433" s="303"/>
    </row>
    <row r="1434" spans="1:19" s="36" customFormat="1" ht="14.4">
      <c r="A1434" s="36">
        <f t="shared" si="177"/>
        <v>111</v>
      </c>
      <c r="B1434" s="526"/>
      <c r="C1434" s="36" t="str">
        <f>VLOOKUP('Employee Salary Payroll Tax '!B1436,'Employee Salary Payroll Tax '!$D$1:$E$7,2,FALSE)</f>
        <v>NonUnion</v>
      </c>
      <c r="D1434" s="61">
        <f t="shared" si="178"/>
        <v>2.98E-2</v>
      </c>
      <c r="E1434" s="351">
        <f>'Employee Salary Payroll Tax '!N1436</f>
        <v>54304.85</v>
      </c>
      <c r="F1434" s="351">
        <f t="shared" si="179"/>
        <v>55923.134530000003</v>
      </c>
      <c r="G1434" s="352"/>
      <c r="H1434" s="351">
        <f t="shared" si="180"/>
        <v>0</v>
      </c>
      <c r="I1434" s="351">
        <f t="shared" si="182"/>
        <v>1618.2845300000045</v>
      </c>
      <c r="J1434" s="351">
        <f t="shared" si="181"/>
        <v>0</v>
      </c>
      <c r="K1434" s="293">
        <f>SUM('Employee Salary Payroll Tax '!I1436:K1436)</f>
        <v>-0.09</v>
      </c>
      <c r="L1434" s="293">
        <f>'Employee Salary Payroll Tax '!H1436</f>
        <v>0</v>
      </c>
      <c r="M1434" s="293">
        <f t="shared" si="183"/>
        <v>54304.939999999995</v>
      </c>
      <c r="N1434" s="359">
        <f t="shared" si="184"/>
        <v>0</v>
      </c>
      <c r="O1434" s="331"/>
      <c r="P1434" s="61"/>
      <c r="Q1434" s="294"/>
      <c r="R1434" s="292"/>
      <c r="S1434" s="303"/>
    </row>
    <row r="1435" spans="1:19" s="36" customFormat="1" ht="14.4">
      <c r="A1435" s="36">
        <f t="shared" si="177"/>
        <v>112</v>
      </c>
      <c r="B1435" s="526"/>
      <c r="C1435" s="36" t="str">
        <f>VLOOKUP('Employee Salary Payroll Tax '!B1437,'Employee Salary Payroll Tax '!$D$1:$E$7,2,FALSE)</f>
        <v>NonUnion</v>
      </c>
      <c r="D1435" s="61">
        <f t="shared" si="178"/>
        <v>2.98E-2</v>
      </c>
      <c r="E1435" s="351">
        <f>'Employee Salary Payroll Tax '!N1437</f>
        <v>51572.47</v>
      </c>
      <c r="F1435" s="351">
        <f t="shared" si="179"/>
        <v>53109.329606000007</v>
      </c>
      <c r="G1435" s="352"/>
      <c r="H1435" s="351">
        <f t="shared" si="180"/>
        <v>0</v>
      </c>
      <c r="I1435" s="351">
        <f t="shared" si="182"/>
        <v>1536.8596060000054</v>
      </c>
      <c r="J1435" s="351">
        <f t="shared" si="181"/>
        <v>0</v>
      </c>
      <c r="K1435" s="293">
        <f>SUM('Employee Salary Payroll Tax '!I1437:K1437)</f>
        <v>38738.04</v>
      </c>
      <c r="L1435" s="293">
        <f>'Employee Salary Payroll Tax '!H1437</f>
        <v>0</v>
      </c>
      <c r="M1435" s="293">
        <f t="shared" si="183"/>
        <v>12834.43</v>
      </c>
      <c r="N1435" s="359">
        <f t="shared" si="184"/>
        <v>0</v>
      </c>
      <c r="O1435" s="331"/>
      <c r="P1435" s="61"/>
      <c r="Q1435" s="294"/>
      <c r="R1435" s="292"/>
      <c r="S1435" s="303"/>
    </row>
    <row r="1436" spans="1:19" s="36" customFormat="1" ht="14.4">
      <c r="A1436" s="36">
        <f t="shared" si="177"/>
        <v>113</v>
      </c>
      <c r="B1436" s="526"/>
      <c r="C1436" s="36" t="str">
        <f>VLOOKUP('Employee Salary Payroll Tax '!B1438,'Employee Salary Payroll Tax '!$D$1:$E$7,2,FALSE)</f>
        <v>NonUnion</v>
      </c>
      <c r="D1436" s="61">
        <f t="shared" si="178"/>
        <v>2.98E-2</v>
      </c>
      <c r="E1436" s="351">
        <f>'Employee Salary Payroll Tax '!N1438</f>
        <v>118151.57</v>
      </c>
      <c r="F1436" s="351">
        <f t="shared" si="179"/>
        <v>121672.48678600001</v>
      </c>
      <c r="G1436" s="352"/>
      <c r="H1436" s="351">
        <f t="shared" si="180"/>
        <v>0</v>
      </c>
      <c r="I1436" s="351">
        <f t="shared" si="182"/>
        <v>3520.9167860000016</v>
      </c>
      <c r="J1436" s="351">
        <f t="shared" si="181"/>
        <v>0</v>
      </c>
      <c r="K1436" s="293">
        <f>SUM('Employee Salary Payroll Tax '!I1438:K1438)</f>
        <v>118151.57</v>
      </c>
      <c r="L1436" s="293">
        <f>'Employee Salary Payroll Tax '!H1438</f>
        <v>0</v>
      </c>
      <c r="M1436" s="293">
        <f t="shared" si="183"/>
        <v>0</v>
      </c>
      <c r="N1436" s="359">
        <f t="shared" si="184"/>
        <v>0</v>
      </c>
      <c r="O1436" s="331"/>
      <c r="P1436" s="61"/>
      <c r="Q1436" s="294"/>
      <c r="R1436" s="292"/>
      <c r="S1436" s="303"/>
    </row>
    <row r="1437" spans="1:19" s="36" customFormat="1" ht="14.4">
      <c r="A1437" s="36">
        <f t="shared" si="177"/>
        <v>114</v>
      </c>
      <c r="B1437" s="526"/>
      <c r="C1437" s="36" t="str">
        <f>VLOOKUP('Employee Salary Payroll Tax '!B1439,'Employee Salary Payroll Tax '!$D$1:$E$7,2,FALSE)</f>
        <v>IBEW</v>
      </c>
      <c r="D1437" s="61">
        <f t="shared" si="178"/>
        <v>6.875E-3</v>
      </c>
      <c r="E1437" s="351">
        <f>'Employee Salary Payroll Tax '!N1439</f>
        <v>15763.83</v>
      </c>
      <c r="F1437" s="351">
        <f t="shared" si="179"/>
        <v>15872.206331249999</v>
      </c>
      <c r="G1437" s="352"/>
      <c r="H1437" s="351">
        <f t="shared" si="180"/>
        <v>0</v>
      </c>
      <c r="I1437" s="351">
        <f t="shared" si="182"/>
        <v>108.37633124999957</v>
      </c>
      <c r="J1437" s="351">
        <f t="shared" si="181"/>
        <v>0</v>
      </c>
      <c r="K1437" s="293">
        <f>SUM('Employee Salary Payroll Tax '!I1439:K1439)</f>
        <v>15763.83</v>
      </c>
      <c r="L1437" s="293">
        <f>'Employee Salary Payroll Tax '!H1439</f>
        <v>0</v>
      </c>
      <c r="M1437" s="293">
        <f t="shared" si="183"/>
        <v>0</v>
      </c>
      <c r="N1437" s="359">
        <f t="shared" si="184"/>
        <v>0</v>
      </c>
      <c r="O1437" s="331"/>
      <c r="P1437" s="61"/>
      <c r="Q1437" s="294"/>
      <c r="R1437" s="292"/>
      <c r="S1437" s="303"/>
    </row>
    <row r="1438" spans="1:19" s="36" customFormat="1" ht="14.4">
      <c r="A1438" s="36">
        <f t="shared" si="177"/>
        <v>115</v>
      </c>
      <c r="B1438" s="526"/>
      <c r="C1438" s="36" t="str">
        <f>VLOOKUP('Employee Salary Payroll Tax '!B1440,'Employee Salary Payroll Tax '!$D$1:$E$7,2,FALSE)</f>
        <v>NonUnion</v>
      </c>
      <c r="D1438" s="61">
        <f t="shared" si="178"/>
        <v>2.98E-2</v>
      </c>
      <c r="E1438" s="351">
        <f>'Employee Salary Payroll Tax '!N1440</f>
        <v>97545.279999999999</v>
      </c>
      <c r="F1438" s="351">
        <f t="shared" si="179"/>
        <v>100452.129344</v>
      </c>
      <c r="G1438" s="352"/>
      <c r="H1438" s="351">
        <f t="shared" si="180"/>
        <v>0</v>
      </c>
      <c r="I1438" s="351">
        <f t="shared" si="182"/>
        <v>2906.849344000002</v>
      </c>
      <c r="J1438" s="351">
        <f t="shared" si="181"/>
        <v>0</v>
      </c>
      <c r="K1438" s="293">
        <f>SUM('Employee Salary Payroll Tax '!I1440:K1440)</f>
        <v>25686.98</v>
      </c>
      <c r="L1438" s="293">
        <f>'Employee Salary Payroll Tax '!H1440</f>
        <v>0</v>
      </c>
      <c r="M1438" s="293">
        <f t="shared" si="183"/>
        <v>71858.3</v>
      </c>
      <c r="N1438" s="359">
        <f t="shared" si="184"/>
        <v>0</v>
      </c>
      <c r="O1438" s="331"/>
      <c r="P1438" s="61"/>
      <c r="Q1438" s="294"/>
      <c r="R1438" s="292"/>
      <c r="S1438" s="303"/>
    </row>
    <row r="1439" spans="1:19" s="36" customFormat="1" ht="14.4">
      <c r="A1439" s="36">
        <f t="shared" si="177"/>
        <v>116</v>
      </c>
      <c r="B1439" s="526"/>
      <c r="C1439" s="36" t="str">
        <f>VLOOKUP('Employee Salary Payroll Tax '!B1441,'Employee Salary Payroll Tax '!$D$1:$E$7,2,FALSE)</f>
        <v>IBEW</v>
      </c>
      <c r="D1439" s="61">
        <f t="shared" si="178"/>
        <v>6.875E-3</v>
      </c>
      <c r="E1439" s="351">
        <f>'Employee Salary Payroll Tax '!N1441</f>
        <v>123925.04</v>
      </c>
      <c r="F1439" s="351">
        <f t="shared" si="179"/>
        <v>124777.02464999999</v>
      </c>
      <c r="G1439" s="352"/>
      <c r="H1439" s="351">
        <f t="shared" si="180"/>
        <v>0</v>
      </c>
      <c r="I1439" s="351">
        <f t="shared" si="182"/>
        <v>851.98464999999851</v>
      </c>
      <c r="J1439" s="351">
        <f t="shared" si="181"/>
        <v>0</v>
      </c>
      <c r="K1439" s="293">
        <f>SUM('Employee Salary Payroll Tax '!I1441:K1441)</f>
        <v>18617.02</v>
      </c>
      <c r="L1439" s="293">
        <f>'Employee Salary Payroll Tax '!H1441</f>
        <v>0</v>
      </c>
      <c r="M1439" s="293">
        <f t="shared" si="183"/>
        <v>105308.01999999999</v>
      </c>
      <c r="N1439" s="359">
        <f t="shared" si="184"/>
        <v>0</v>
      </c>
      <c r="O1439" s="331"/>
      <c r="P1439" s="61"/>
      <c r="Q1439" s="294"/>
      <c r="R1439" s="292"/>
      <c r="S1439" s="303"/>
    </row>
    <row r="1440" spans="1:19" s="36" customFormat="1" ht="14.4">
      <c r="A1440" s="36">
        <f t="shared" si="177"/>
        <v>117</v>
      </c>
      <c r="B1440" s="526"/>
      <c r="C1440" s="36" t="str">
        <f>VLOOKUP('Employee Salary Payroll Tax '!B1442,'Employee Salary Payroll Tax '!$D$1:$E$7,2,FALSE)</f>
        <v>NonUnion</v>
      </c>
      <c r="D1440" s="61">
        <f t="shared" si="178"/>
        <v>2.98E-2</v>
      </c>
      <c r="E1440" s="351">
        <f>'Employee Salary Payroll Tax '!N1442</f>
        <v>73811.62</v>
      </c>
      <c r="F1440" s="351">
        <f t="shared" si="179"/>
        <v>76011.206275999997</v>
      </c>
      <c r="G1440" s="352"/>
      <c r="H1440" s="351">
        <f t="shared" si="180"/>
        <v>0</v>
      </c>
      <c r="I1440" s="351">
        <f t="shared" si="182"/>
        <v>2199.5862760000018</v>
      </c>
      <c r="J1440" s="351">
        <f t="shared" si="181"/>
        <v>0</v>
      </c>
      <c r="K1440" s="293">
        <f>SUM('Employee Salary Payroll Tax '!I1442:K1442)</f>
        <v>33363.72</v>
      </c>
      <c r="L1440" s="293">
        <f>'Employee Salary Payroll Tax '!H1442</f>
        <v>0</v>
      </c>
      <c r="M1440" s="293">
        <f t="shared" si="183"/>
        <v>40447.899999999994</v>
      </c>
      <c r="N1440" s="359">
        <f t="shared" si="184"/>
        <v>0</v>
      </c>
      <c r="O1440" s="331"/>
      <c r="P1440" s="61"/>
      <c r="Q1440" s="294"/>
      <c r="R1440" s="292"/>
      <c r="S1440" s="303"/>
    </row>
    <row r="1441" spans="1:19" s="36" customFormat="1" ht="14.4">
      <c r="A1441" s="36">
        <f t="shared" si="177"/>
        <v>118</v>
      </c>
      <c r="B1441" s="526"/>
      <c r="C1441" s="36" t="str">
        <f>VLOOKUP('Employee Salary Payroll Tax '!B1443,'Employee Salary Payroll Tax '!$D$1:$E$7,2,FALSE)</f>
        <v>NonUnion</v>
      </c>
      <c r="D1441" s="61">
        <f t="shared" si="178"/>
        <v>2.98E-2</v>
      </c>
      <c r="E1441" s="351">
        <f>'Employee Salary Payroll Tax '!N1443</f>
        <v>44759.65</v>
      </c>
      <c r="F1441" s="351">
        <f t="shared" si="179"/>
        <v>46093.487570000005</v>
      </c>
      <c r="G1441" s="352"/>
      <c r="H1441" s="351">
        <f t="shared" si="180"/>
        <v>0</v>
      </c>
      <c r="I1441" s="351">
        <f t="shared" si="182"/>
        <v>1333.8375700000033</v>
      </c>
      <c r="J1441" s="351">
        <f t="shared" si="181"/>
        <v>0</v>
      </c>
      <c r="K1441" s="293">
        <f>SUM('Employee Salary Payroll Tax '!I1443:K1443)</f>
        <v>36806.549999999996</v>
      </c>
      <c r="L1441" s="293">
        <f>'Employee Salary Payroll Tax '!H1443</f>
        <v>0</v>
      </c>
      <c r="M1441" s="293">
        <f t="shared" si="183"/>
        <v>7953.1000000000058</v>
      </c>
      <c r="N1441" s="359">
        <f t="shared" si="184"/>
        <v>0</v>
      </c>
      <c r="O1441" s="331"/>
      <c r="P1441" s="61"/>
      <c r="Q1441" s="294"/>
      <c r="R1441" s="292"/>
      <c r="S1441" s="303"/>
    </row>
    <row r="1442" spans="1:19" s="36" customFormat="1" ht="14.4">
      <c r="A1442" s="36">
        <f t="shared" si="177"/>
        <v>119</v>
      </c>
      <c r="B1442" s="526"/>
      <c r="C1442" s="36" t="str">
        <f>VLOOKUP('Employee Salary Payroll Tax '!B1444,'Employee Salary Payroll Tax '!$D$1:$E$7,2,FALSE)</f>
        <v>NonUnion</v>
      </c>
      <c r="D1442" s="61">
        <f t="shared" si="178"/>
        <v>2.98E-2</v>
      </c>
      <c r="E1442" s="351">
        <f>'Employee Salary Payroll Tax '!N1444</f>
        <v>70248.3</v>
      </c>
      <c r="F1442" s="351">
        <f t="shared" si="179"/>
        <v>72341.699340000006</v>
      </c>
      <c r="G1442" s="352"/>
      <c r="H1442" s="351">
        <f t="shared" si="180"/>
        <v>0</v>
      </c>
      <c r="I1442" s="351">
        <f t="shared" si="182"/>
        <v>2093.3993400000036</v>
      </c>
      <c r="J1442" s="351">
        <f t="shared" si="181"/>
        <v>0</v>
      </c>
      <c r="K1442" s="293">
        <f>SUM('Employee Salary Payroll Tax '!I1444:K1444)</f>
        <v>70248.3</v>
      </c>
      <c r="L1442" s="293">
        <f>'Employee Salary Payroll Tax '!H1444</f>
        <v>0</v>
      </c>
      <c r="M1442" s="293">
        <f t="shared" si="183"/>
        <v>0</v>
      </c>
      <c r="N1442" s="359">
        <f t="shared" si="184"/>
        <v>0</v>
      </c>
      <c r="O1442" s="331"/>
      <c r="P1442" s="61"/>
      <c r="Q1442" s="294"/>
      <c r="R1442" s="292"/>
      <c r="S1442" s="303"/>
    </row>
    <row r="1443" spans="1:19" s="36" customFormat="1" ht="14.4">
      <c r="A1443" s="36">
        <f t="shared" si="177"/>
        <v>120</v>
      </c>
      <c r="B1443" s="526"/>
      <c r="C1443" s="36" t="str">
        <f>VLOOKUP('Employee Salary Payroll Tax '!B1445,'Employee Salary Payroll Tax '!$D$1:$E$7,2,FALSE)</f>
        <v>IBEW</v>
      </c>
      <c r="D1443" s="61">
        <f t="shared" si="178"/>
        <v>6.875E-3</v>
      </c>
      <c r="E1443" s="351">
        <f>'Employee Salary Payroll Tax '!N1445</f>
        <v>36988.839999999997</v>
      </c>
      <c r="F1443" s="351">
        <f t="shared" si="179"/>
        <v>37243.138274999998</v>
      </c>
      <c r="G1443" s="352"/>
      <c r="H1443" s="351">
        <f t="shared" si="180"/>
        <v>0</v>
      </c>
      <c r="I1443" s="351">
        <f t="shared" si="182"/>
        <v>254.29827500000101</v>
      </c>
      <c r="J1443" s="351">
        <f t="shared" si="181"/>
        <v>0</v>
      </c>
      <c r="K1443" s="293">
        <f>SUM('Employee Salary Payroll Tax '!I1445:K1445)</f>
        <v>36988.839999999997</v>
      </c>
      <c r="L1443" s="293">
        <f>'Employee Salary Payroll Tax '!H1445</f>
        <v>0</v>
      </c>
      <c r="M1443" s="293">
        <f t="shared" si="183"/>
        <v>0</v>
      </c>
      <c r="N1443" s="359">
        <f t="shared" si="184"/>
        <v>0</v>
      </c>
      <c r="O1443" s="331"/>
      <c r="P1443" s="61"/>
      <c r="Q1443" s="294"/>
      <c r="R1443" s="292"/>
      <c r="S1443" s="303"/>
    </row>
    <row r="1444" spans="1:19" s="36" customFormat="1" ht="14.4">
      <c r="A1444" s="36">
        <f t="shared" si="177"/>
        <v>121</v>
      </c>
      <c r="B1444" s="526"/>
      <c r="C1444" s="36" t="str">
        <f>VLOOKUP('Employee Salary Payroll Tax '!B1446,'Employee Salary Payroll Tax '!$D$1:$E$7,2,FALSE)</f>
        <v>NonUnion</v>
      </c>
      <c r="D1444" s="61">
        <f t="shared" si="178"/>
        <v>2.98E-2</v>
      </c>
      <c r="E1444" s="351">
        <f>'Employee Salary Payroll Tax '!N1446</f>
        <v>106381.27</v>
      </c>
      <c r="F1444" s="351">
        <f t="shared" si="179"/>
        <v>109551.43184600001</v>
      </c>
      <c r="G1444" s="352"/>
      <c r="H1444" s="351">
        <f t="shared" si="180"/>
        <v>0</v>
      </c>
      <c r="I1444" s="351">
        <f t="shared" si="182"/>
        <v>3170.1618460000027</v>
      </c>
      <c r="J1444" s="351">
        <f t="shared" si="181"/>
        <v>0</v>
      </c>
      <c r="K1444" s="293">
        <f>SUM('Employee Salary Payroll Tax '!I1446:K1446)</f>
        <v>21166.75</v>
      </c>
      <c r="L1444" s="293">
        <f>'Employee Salary Payroll Tax '!H1446</f>
        <v>0</v>
      </c>
      <c r="M1444" s="293">
        <f t="shared" si="183"/>
        <v>85214.52</v>
      </c>
      <c r="N1444" s="359">
        <f t="shared" si="184"/>
        <v>0</v>
      </c>
      <c r="O1444" s="331"/>
      <c r="P1444" s="61"/>
      <c r="Q1444" s="294"/>
      <c r="R1444" s="292"/>
      <c r="S1444" s="303"/>
    </row>
    <row r="1445" spans="1:19" s="36" customFormat="1" ht="14.4">
      <c r="A1445" s="36">
        <f t="shared" si="177"/>
        <v>122</v>
      </c>
      <c r="B1445" s="526"/>
      <c r="C1445" s="36" t="str">
        <f>VLOOKUP('Employee Salary Payroll Tax '!B1447,'Employee Salary Payroll Tax '!$D$1:$E$7,2,FALSE)</f>
        <v>NonUnion</v>
      </c>
      <c r="D1445" s="61">
        <f t="shared" si="178"/>
        <v>2.98E-2</v>
      </c>
      <c r="E1445" s="351">
        <f>'Employee Salary Payroll Tax '!N1447</f>
        <v>84853.06</v>
      </c>
      <c r="F1445" s="351">
        <f t="shared" si="179"/>
        <v>87381.681188000002</v>
      </c>
      <c r="G1445" s="352"/>
      <c r="H1445" s="351">
        <f t="shared" si="180"/>
        <v>0</v>
      </c>
      <c r="I1445" s="351">
        <f t="shared" si="182"/>
        <v>2528.6211880000046</v>
      </c>
      <c r="J1445" s="351">
        <f t="shared" si="181"/>
        <v>0</v>
      </c>
      <c r="K1445" s="293">
        <f>SUM('Employee Salary Payroll Tax '!I1447:K1447)</f>
        <v>33501.189999999995</v>
      </c>
      <c r="L1445" s="293">
        <f>'Employee Salary Payroll Tax '!H1447</f>
        <v>0</v>
      </c>
      <c r="M1445" s="293">
        <f t="shared" si="183"/>
        <v>51351.87</v>
      </c>
      <c r="N1445" s="359">
        <f t="shared" si="184"/>
        <v>0</v>
      </c>
      <c r="O1445" s="331"/>
      <c r="P1445" s="61"/>
      <c r="Q1445" s="294"/>
      <c r="R1445" s="292"/>
      <c r="S1445" s="303"/>
    </row>
    <row r="1446" spans="1:19" s="36" customFormat="1" ht="14.4">
      <c r="A1446" s="36">
        <f t="shared" si="177"/>
        <v>123</v>
      </c>
      <c r="B1446" s="526"/>
      <c r="C1446" s="36" t="str">
        <f>VLOOKUP('Employee Salary Payroll Tax '!B1448,'Employee Salary Payroll Tax '!$D$1:$E$7,2,FALSE)</f>
        <v>NonUnion</v>
      </c>
      <c r="D1446" s="61">
        <f t="shared" si="178"/>
        <v>2.98E-2</v>
      </c>
      <c r="E1446" s="351">
        <f>'Employee Salary Payroll Tax '!N1448</f>
        <v>69480.25</v>
      </c>
      <c r="F1446" s="351">
        <f t="shared" si="179"/>
        <v>71550.761450000005</v>
      </c>
      <c r="G1446" s="352"/>
      <c r="H1446" s="351">
        <f t="shared" si="180"/>
        <v>0</v>
      </c>
      <c r="I1446" s="351">
        <f t="shared" si="182"/>
        <v>2070.5114500000054</v>
      </c>
      <c r="J1446" s="351">
        <f t="shared" si="181"/>
        <v>0</v>
      </c>
      <c r="K1446" s="293">
        <f>SUM('Employee Salary Payroll Tax '!I1448:K1448)</f>
        <v>69480.25</v>
      </c>
      <c r="L1446" s="293">
        <f>'Employee Salary Payroll Tax '!H1448</f>
        <v>0</v>
      </c>
      <c r="M1446" s="293">
        <f t="shared" si="183"/>
        <v>0</v>
      </c>
      <c r="N1446" s="359">
        <f t="shared" si="184"/>
        <v>0</v>
      </c>
      <c r="O1446" s="331"/>
      <c r="P1446" s="61"/>
      <c r="Q1446" s="294"/>
      <c r="R1446" s="292"/>
      <c r="S1446" s="303"/>
    </row>
    <row r="1447" spans="1:19" s="36" customFormat="1" ht="14.4">
      <c r="A1447" s="36">
        <f t="shared" si="177"/>
        <v>124</v>
      </c>
      <c r="B1447" s="526"/>
      <c r="C1447" s="36" t="str">
        <f>VLOOKUP('Employee Salary Payroll Tax '!B1449,'Employee Salary Payroll Tax '!$D$1:$E$7,2,FALSE)</f>
        <v>NonUnion</v>
      </c>
      <c r="D1447" s="61">
        <f t="shared" si="178"/>
        <v>2.98E-2</v>
      </c>
      <c r="E1447" s="351">
        <f>'Employee Salary Payroll Tax '!N1449</f>
        <v>74650.399999999994</v>
      </c>
      <c r="F1447" s="351">
        <f t="shared" si="179"/>
        <v>76874.981919999991</v>
      </c>
      <c r="G1447" s="352"/>
      <c r="H1447" s="351">
        <f t="shared" si="180"/>
        <v>0</v>
      </c>
      <c r="I1447" s="351">
        <f t="shared" si="182"/>
        <v>2224.5819199999969</v>
      </c>
      <c r="J1447" s="351">
        <f t="shared" si="181"/>
        <v>0</v>
      </c>
      <c r="K1447" s="293">
        <f>SUM('Employee Salary Payroll Tax '!I1449:K1449)</f>
        <v>8355.8900000000012</v>
      </c>
      <c r="L1447" s="293">
        <f>'Employee Salary Payroll Tax '!H1449</f>
        <v>0</v>
      </c>
      <c r="M1447" s="293">
        <f t="shared" si="183"/>
        <v>66294.509999999995</v>
      </c>
      <c r="N1447" s="359">
        <f t="shared" si="184"/>
        <v>0</v>
      </c>
      <c r="O1447" s="331"/>
      <c r="P1447" s="61"/>
      <c r="Q1447" s="294"/>
      <c r="R1447" s="292"/>
      <c r="S1447" s="303"/>
    </row>
    <row r="1448" spans="1:19" s="36" customFormat="1" ht="14.4">
      <c r="A1448" s="36">
        <f t="shared" si="177"/>
        <v>125</v>
      </c>
      <c r="B1448" s="526"/>
      <c r="C1448" s="36" t="str">
        <f>VLOOKUP('Employee Salary Payroll Tax '!B1450,'Employee Salary Payroll Tax '!$D$1:$E$7,2,FALSE)</f>
        <v>IBEW</v>
      </c>
      <c r="D1448" s="61">
        <f t="shared" si="178"/>
        <v>6.875E-3</v>
      </c>
      <c r="E1448" s="351">
        <f>'Employee Salary Payroll Tax '!N1450</f>
        <v>65402.82</v>
      </c>
      <c r="F1448" s="351">
        <f t="shared" si="179"/>
        <v>65852.464387500004</v>
      </c>
      <c r="G1448" s="352"/>
      <c r="H1448" s="351">
        <f t="shared" si="180"/>
        <v>0</v>
      </c>
      <c r="I1448" s="351">
        <f t="shared" si="182"/>
        <v>449.64438750000409</v>
      </c>
      <c r="J1448" s="351">
        <f t="shared" si="181"/>
        <v>0</v>
      </c>
      <c r="K1448" s="293">
        <f>SUM('Employee Salary Payroll Tax '!I1450:K1450)</f>
        <v>17496.489999999998</v>
      </c>
      <c r="L1448" s="293">
        <f>'Employee Salary Payroll Tax '!H1450</f>
        <v>0</v>
      </c>
      <c r="M1448" s="293">
        <f t="shared" si="183"/>
        <v>47906.33</v>
      </c>
      <c r="N1448" s="359">
        <f t="shared" si="184"/>
        <v>0</v>
      </c>
      <c r="O1448" s="331"/>
      <c r="P1448" s="61"/>
      <c r="Q1448" s="294"/>
      <c r="R1448" s="292"/>
      <c r="S1448" s="303"/>
    </row>
    <row r="1449" spans="1:19" s="36" customFormat="1" ht="14.4">
      <c r="A1449" s="36">
        <f t="shared" si="177"/>
        <v>126</v>
      </c>
      <c r="B1449" s="526"/>
      <c r="C1449" s="36" t="str">
        <f>VLOOKUP('Employee Salary Payroll Tax '!B1451,'Employee Salary Payroll Tax '!$D$1:$E$7,2,FALSE)</f>
        <v>UA</v>
      </c>
      <c r="D1449" s="61">
        <f t="shared" si="178"/>
        <v>0.03</v>
      </c>
      <c r="E1449" s="351">
        <f>'Employee Salary Payroll Tax '!N1451</f>
        <v>68722.55</v>
      </c>
      <c r="F1449" s="351">
        <f t="shared" si="179"/>
        <v>70784.226500000004</v>
      </c>
      <c r="G1449" s="352"/>
      <c r="H1449" s="351">
        <f t="shared" si="180"/>
        <v>0</v>
      </c>
      <c r="I1449" s="351">
        <f t="shared" si="182"/>
        <v>2061.6765000000014</v>
      </c>
      <c r="J1449" s="351">
        <f t="shared" si="181"/>
        <v>0</v>
      </c>
      <c r="K1449" s="293">
        <f>SUM('Employee Salary Payroll Tax '!I1451:K1451)</f>
        <v>62752.090000000004</v>
      </c>
      <c r="L1449" s="293">
        <f>'Employee Salary Payroll Tax '!H1451</f>
        <v>0</v>
      </c>
      <c r="M1449" s="293">
        <f t="shared" si="183"/>
        <v>5970.4599999999991</v>
      </c>
      <c r="N1449" s="359">
        <f t="shared" si="184"/>
        <v>0</v>
      </c>
      <c r="O1449" s="331"/>
      <c r="P1449" s="61"/>
      <c r="Q1449" s="294"/>
      <c r="R1449" s="292"/>
      <c r="S1449" s="303"/>
    </row>
    <row r="1450" spans="1:19" s="36" customFormat="1" ht="14.4">
      <c r="A1450" s="36">
        <f t="shared" si="177"/>
        <v>127</v>
      </c>
      <c r="B1450" s="526"/>
      <c r="C1450" s="36" t="str">
        <f>VLOOKUP('Employee Salary Payroll Tax '!B1452,'Employee Salary Payroll Tax '!$D$1:$E$7,2,FALSE)</f>
        <v>NonUnion</v>
      </c>
      <c r="D1450" s="61">
        <f t="shared" si="178"/>
        <v>2.98E-2</v>
      </c>
      <c r="E1450" s="351">
        <f>'Employee Salary Payroll Tax '!N1452</f>
        <v>71579.09</v>
      </c>
      <c r="F1450" s="351">
        <f t="shared" si="179"/>
        <v>73712.146882000001</v>
      </c>
      <c r="G1450" s="352"/>
      <c r="H1450" s="351">
        <f t="shared" si="180"/>
        <v>0</v>
      </c>
      <c r="I1450" s="351">
        <f t="shared" si="182"/>
        <v>2133.0568820000044</v>
      </c>
      <c r="J1450" s="351">
        <f t="shared" si="181"/>
        <v>0</v>
      </c>
      <c r="K1450" s="293">
        <f>SUM('Employee Salary Payroll Tax '!I1452:K1452)</f>
        <v>69834.12</v>
      </c>
      <c r="L1450" s="293">
        <f>'Employee Salary Payroll Tax '!H1452</f>
        <v>0</v>
      </c>
      <c r="M1450" s="293">
        <f t="shared" si="183"/>
        <v>1744.9700000000012</v>
      </c>
      <c r="N1450" s="359">
        <f t="shared" si="184"/>
        <v>0</v>
      </c>
      <c r="O1450" s="331"/>
      <c r="P1450" s="61"/>
      <c r="Q1450" s="294"/>
      <c r="R1450" s="292"/>
      <c r="S1450" s="303"/>
    </row>
    <row r="1451" spans="1:19" s="36" customFormat="1" ht="14.4">
      <c r="A1451" s="36">
        <f t="shared" si="177"/>
        <v>128</v>
      </c>
      <c r="B1451" s="526"/>
      <c r="C1451" s="36" t="str">
        <f>VLOOKUP('Employee Salary Payroll Tax '!B1453,'Employee Salary Payroll Tax '!$D$1:$E$7,2,FALSE)</f>
        <v>IBEW</v>
      </c>
      <c r="D1451" s="61">
        <f t="shared" si="178"/>
        <v>6.875E-3</v>
      </c>
      <c r="E1451" s="351">
        <f>'Employee Salary Payroll Tax '!N1453</f>
        <v>53075.87</v>
      </c>
      <c r="F1451" s="351">
        <f t="shared" si="179"/>
        <v>53440.766606249999</v>
      </c>
      <c r="G1451" s="352"/>
      <c r="H1451" s="351">
        <f t="shared" si="180"/>
        <v>0</v>
      </c>
      <c r="I1451" s="351">
        <f t="shared" si="182"/>
        <v>364.89660624999669</v>
      </c>
      <c r="J1451" s="351">
        <f t="shared" si="181"/>
        <v>0</v>
      </c>
      <c r="K1451" s="293">
        <f>SUM('Employee Salary Payroll Tax '!I1453:K1453)</f>
        <v>1897.22</v>
      </c>
      <c r="L1451" s="293">
        <f>'Employee Salary Payroll Tax '!H1453</f>
        <v>0</v>
      </c>
      <c r="M1451" s="293">
        <f t="shared" si="183"/>
        <v>51178.65</v>
      </c>
      <c r="N1451" s="359">
        <f t="shared" si="184"/>
        <v>0</v>
      </c>
      <c r="O1451" s="331"/>
      <c r="P1451" s="61"/>
      <c r="Q1451" s="294"/>
      <c r="R1451" s="292"/>
      <c r="S1451" s="303"/>
    </row>
    <row r="1452" spans="1:19" s="36" customFormat="1" ht="14.4">
      <c r="A1452" s="36">
        <f t="shared" si="177"/>
        <v>129</v>
      </c>
      <c r="B1452" s="526"/>
      <c r="C1452" s="36" t="str">
        <f>VLOOKUP('Employee Salary Payroll Tax '!B1454,'Employee Salary Payroll Tax '!$D$1:$E$7,2,FALSE)</f>
        <v>NonUnion</v>
      </c>
      <c r="D1452" s="61">
        <f t="shared" si="178"/>
        <v>2.98E-2</v>
      </c>
      <c r="E1452" s="351">
        <f>'Employee Salary Payroll Tax '!N1454</f>
        <v>81561.61</v>
      </c>
      <c r="F1452" s="351">
        <f t="shared" si="179"/>
        <v>83992.145978</v>
      </c>
      <c r="G1452" s="352"/>
      <c r="H1452" s="351">
        <f t="shared" si="180"/>
        <v>0</v>
      </c>
      <c r="I1452" s="351">
        <f t="shared" si="182"/>
        <v>2430.5359779999999</v>
      </c>
      <c r="J1452" s="351">
        <f t="shared" si="181"/>
        <v>0</v>
      </c>
      <c r="K1452" s="293">
        <f>SUM('Employee Salary Payroll Tax '!I1454:K1454)</f>
        <v>81561.61</v>
      </c>
      <c r="L1452" s="293">
        <f>'Employee Salary Payroll Tax '!H1454</f>
        <v>0</v>
      </c>
      <c r="M1452" s="293">
        <f t="shared" si="183"/>
        <v>0</v>
      </c>
      <c r="N1452" s="359">
        <f t="shared" si="184"/>
        <v>0</v>
      </c>
      <c r="O1452" s="331"/>
      <c r="P1452" s="61"/>
      <c r="Q1452" s="294"/>
      <c r="R1452" s="292"/>
      <c r="S1452" s="303"/>
    </row>
    <row r="1453" spans="1:19" s="36" customFormat="1" ht="14.4">
      <c r="A1453" s="36">
        <f t="shared" ref="A1453:A1516" si="185">+A1452+1</f>
        <v>130</v>
      </c>
      <c r="B1453" s="526"/>
      <c r="C1453" s="36" t="str">
        <f>VLOOKUP('Employee Salary Payroll Tax '!B1455,'Employee Salary Payroll Tax '!$D$1:$E$7,2,FALSE)</f>
        <v>IBEW</v>
      </c>
      <c r="D1453" s="61">
        <f t="shared" si="178"/>
        <v>6.875E-3</v>
      </c>
      <c r="E1453" s="351">
        <f>'Employee Salary Payroll Tax '!N1455</f>
        <v>55926.65</v>
      </c>
      <c r="F1453" s="351">
        <f t="shared" si="179"/>
        <v>56311.145718749998</v>
      </c>
      <c r="G1453" s="352"/>
      <c r="H1453" s="351">
        <f t="shared" si="180"/>
        <v>0</v>
      </c>
      <c r="I1453" s="351">
        <f t="shared" si="182"/>
        <v>384.49571874999674</v>
      </c>
      <c r="J1453" s="351">
        <f t="shared" si="181"/>
        <v>0</v>
      </c>
      <c r="K1453" s="293">
        <f>SUM('Employee Salary Payroll Tax '!I1455:K1455)</f>
        <v>52701.75</v>
      </c>
      <c r="L1453" s="293">
        <f>'Employee Salary Payroll Tax '!H1455</f>
        <v>0</v>
      </c>
      <c r="M1453" s="293">
        <f t="shared" si="183"/>
        <v>3224.9000000000015</v>
      </c>
      <c r="N1453" s="359">
        <f t="shared" si="184"/>
        <v>0</v>
      </c>
      <c r="O1453" s="331"/>
      <c r="P1453" s="61"/>
      <c r="Q1453" s="294"/>
      <c r="R1453" s="292"/>
      <c r="S1453" s="303"/>
    </row>
    <row r="1454" spans="1:19" s="36" customFormat="1" ht="14.4">
      <c r="A1454" s="36">
        <f t="shared" si="185"/>
        <v>131</v>
      </c>
      <c r="B1454" s="526"/>
      <c r="C1454" s="36" t="str">
        <f>VLOOKUP('Employee Salary Payroll Tax '!B1456,'Employee Salary Payroll Tax '!$D$1:$E$7,2,FALSE)</f>
        <v>NonUnion</v>
      </c>
      <c r="D1454" s="61">
        <f t="shared" si="178"/>
        <v>2.98E-2</v>
      </c>
      <c r="E1454" s="351">
        <f>'Employee Salary Payroll Tax '!N1456</f>
        <v>90321.77</v>
      </c>
      <c r="F1454" s="351">
        <f t="shared" si="179"/>
        <v>93013.358746000013</v>
      </c>
      <c r="G1454" s="352"/>
      <c r="H1454" s="351">
        <f t="shared" si="180"/>
        <v>0</v>
      </c>
      <c r="I1454" s="351">
        <f t="shared" si="182"/>
        <v>2691.5887460000085</v>
      </c>
      <c r="J1454" s="351">
        <f t="shared" si="181"/>
        <v>0</v>
      </c>
      <c r="K1454" s="293">
        <f>SUM('Employee Salary Payroll Tax '!I1456:K1456)</f>
        <v>0</v>
      </c>
      <c r="L1454" s="293">
        <f>'Employee Salary Payroll Tax '!H1456</f>
        <v>0</v>
      </c>
      <c r="M1454" s="293">
        <f t="shared" si="183"/>
        <v>90321.77</v>
      </c>
      <c r="N1454" s="359">
        <f t="shared" si="184"/>
        <v>0</v>
      </c>
      <c r="O1454" s="331"/>
      <c r="P1454" s="61"/>
      <c r="Q1454" s="294"/>
      <c r="R1454" s="292"/>
      <c r="S1454" s="303"/>
    </row>
    <row r="1455" spans="1:19" s="36" customFormat="1" ht="14.4">
      <c r="A1455" s="36">
        <f t="shared" si="185"/>
        <v>132</v>
      </c>
      <c r="B1455" s="526"/>
      <c r="C1455" s="36" t="str">
        <f>VLOOKUP('Employee Salary Payroll Tax '!B1457,'Employee Salary Payroll Tax '!$D$1:$E$7,2,FALSE)</f>
        <v>UA</v>
      </c>
      <c r="D1455" s="61">
        <f t="shared" si="178"/>
        <v>0.03</v>
      </c>
      <c r="E1455" s="351">
        <f>'Employee Salary Payroll Tax '!N1457</f>
        <v>72538.45</v>
      </c>
      <c r="F1455" s="351">
        <f t="shared" si="179"/>
        <v>74714.603499999997</v>
      </c>
      <c r="G1455" s="352"/>
      <c r="H1455" s="351">
        <f t="shared" si="180"/>
        <v>0</v>
      </c>
      <c r="I1455" s="351">
        <f t="shared" si="182"/>
        <v>2176.1535000000003</v>
      </c>
      <c r="J1455" s="351">
        <f t="shared" si="181"/>
        <v>0</v>
      </c>
      <c r="K1455" s="293">
        <f>SUM('Employee Salary Payroll Tax '!I1457:K1457)</f>
        <v>24184.18</v>
      </c>
      <c r="L1455" s="293">
        <f>'Employee Salary Payroll Tax '!H1457</f>
        <v>0</v>
      </c>
      <c r="M1455" s="293">
        <f t="shared" si="183"/>
        <v>48354.27</v>
      </c>
      <c r="N1455" s="359">
        <f t="shared" si="184"/>
        <v>0</v>
      </c>
      <c r="O1455" s="331"/>
      <c r="P1455" s="61"/>
      <c r="Q1455" s="294"/>
      <c r="R1455" s="292"/>
      <c r="S1455" s="303"/>
    </row>
    <row r="1456" spans="1:19" s="36" customFormat="1" ht="14.4">
      <c r="A1456" s="36">
        <f t="shared" si="185"/>
        <v>133</v>
      </c>
      <c r="B1456" s="526"/>
      <c r="C1456" s="36" t="str">
        <f>VLOOKUP('Employee Salary Payroll Tax '!B1458,'Employee Salary Payroll Tax '!$D$1:$E$7,2,FALSE)</f>
        <v>IBEW</v>
      </c>
      <c r="D1456" s="61">
        <f t="shared" si="178"/>
        <v>6.875E-3</v>
      </c>
      <c r="E1456" s="351">
        <f>'Employee Salary Payroll Tax '!N1458</f>
        <v>143711.64000000001</v>
      </c>
      <c r="F1456" s="351">
        <f t="shared" si="179"/>
        <v>144699.65752500002</v>
      </c>
      <c r="G1456" s="352"/>
      <c r="H1456" s="351">
        <f t="shared" si="180"/>
        <v>0</v>
      </c>
      <c r="I1456" s="351">
        <f t="shared" si="182"/>
        <v>988.01752500000293</v>
      </c>
      <c r="J1456" s="351">
        <f t="shared" si="181"/>
        <v>0</v>
      </c>
      <c r="K1456" s="293">
        <f>SUM('Employee Salary Payroll Tax '!I1458:K1458)</f>
        <v>140285.76999999999</v>
      </c>
      <c r="L1456" s="293">
        <f>'Employee Salary Payroll Tax '!H1458</f>
        <v>0</v>
      </c>
      <c r="M1456" s="293">
        <f t="shared" si="183"/>
        <v>3425.8700000000244</v>
      </c>
      <c r="N1456" s="359">
        <f t="shared" si="184"/>
        <v>0</v>
      </c>
      <c r="O1456" s="331"/>
      <c r="P1456" s="61"/>
      <c r="Q1456" s="294"/>
      <c r="R1456" s="292"/>
      <c r="S1456" s="303"/>
    </row>
    <row r="1457" spans="1:19" s="36" customFormat="1" ht="14.4">
      <c r="A1457" s="36">
        <f t="shared" si="185"/>
        <v>134</v>
      </c>
      <c r="B1457" s="526"/>
      <c r="C1457" s="36" t="str">
        <f>VLOOKUP('Employee Salary Payroll Tax '!B1459,'Employee Salary Payroll Tax '!$D$1:$E$7,2,FALSE)</f>
        <v>NonUnion</v>
      </c>
      <c r="D1457" s="61">
        <f t="shared" si="178"/>
        <v>2.98E-2</v>
      </c>
      <c r="E1457" s="351">
        <f>'Employee Salary Payroll Tax '!N1459</f>
        <v>56684.37</v>
      </c>
      <c r="F1457" s="351">
        <f t="shared" si="179"/>
        <v>58373.564226000002</v>
      </c>
      <c r="G1457" s="352"/>
      <c r="H1457" s="351">
        <f t="shared" si="180"/>
        <v>0</v>
      </c>
      <c r="I1457" s="351">
        <f t="shared" si="182"/>
        <v>1689.1942259999996</v>
      </c>
      <c r="J1457" s="351">
        <f t="shared" si="181"/>
        <v>0</v>
      </c>
      <c r="K1457" s="293">
        <f>SUM('Employee Salary Payroll Tax '!I1459:K1459)</f>
        <v>51867.25</v>
      </c>
      <c r="L1457" s="293">
        <f>'Employee Salary Payroll Tax '!H1459</f>
        <v>0</v>
      </c>
      <c r="M1457" s="293">
        <f t="shared" si="183"/>
        <v>4817.1200000000026</v>
      </c>
      <c r="N1457" s="359">
        <f t="shared" si="184"/>
        <v>0</v>
      </c>
      <c r="O1457" s="331"/>
      <c r="P1457" s="61"/>
      <c r="Q1457" s="294"/>
      <c r="R1457" s="292"/>
      <c r="S1457" s="303"/>
    </row>
    <row r="1458" spans="1:19" s="36" customFormat="1" ht="14.4">
      <c r="A1458" s="36">
        <f t="shared" si="185"/>
        <v>135</v>
      </c>
      <c r="B1458" s="526"/>
      <c r="C1458" s="36" t="str">
        <f>VLOOKUP('Employee Salary Payroll Tax '!B1460,'Employee Salary Payroll Tax '!$D$1:$E$7,2,FALSE)</f>
        <v>NonUnion</v>
      </c>
      <c r="D1458" s="61">
        <f t="shared" si="178"/>
        <v>2.98E-2</v>
      </c>
      <c r="E1458" s="351">
        <f>'Employee Salary Payroll Tax '!N1460</f>
        <v>1587.2</v>
      </c>
      <c r="F1458" s="351">
        <f t="shared" si="179"/>
        <v>1634.4985600000002</v>
      </c>
      <c r="G1458" s="352"/>
      <c r="H1458" s="351">
        <f t="shared" si="180"/>
        <v>5412.8</v>
      </c>
      <c r="I1458" s="351">
        <f t="shared" si="182"/>
        <v>47.29856000000018</v>
      </c>
      <c r="J1458" s="351">
        <f t="shared" si="181"/>
        <v>0.2837913600000011</v>
      </c>
      <c r="K1458" s="293">
        <f>SUM('Employee Salary Payroll Tax '!I1460:K1460)</f>
        <v>650.75</v>
      </c>
      <c r="L1458" s="293">
        <f>'Employee Salary Payroll Tax '!H1460</f>
        <v>0</v>
      </c>
      <c r="M1458" s="293">
        <f t="shared" si="183"/>
        <v>936.45</v>
      </c>
      <c r="N1458" s="359">
        <f t="shared" si="184"/>
        <v>0.11635409992669267</v>
      </c>
      <c r="O1458" s="331"/>
      <c r="P1458" s="61"/>
      <c r="Q1458" s="294"/>
      <c r="R1458" s="292"/>
      <c r="S1458" s="303"/>
    </row>
    <row r="1459" spans="1:19" s="36" customFormat="1" ht="14.4">
      <c r="A1459" s="36">
        <f t="shared" si="185"/>
        <v>136</v>
      </c>
      <c r="B1459" s="526"/>
      <c r="C1459" s="36" t="str">
        <f>VLOOKUP('Employee Salary Payroll Tax '!B1461,'Employee Salary Payroll Tax '!$D$1:$E$7,2,FALSE)</f>
        <v>Not Assigned</v>
      </c>
      <c r="D1459" s="61">
        <f t="shared" si="178"/>
        <v>0</v>
      </c>
      <c r="E1459" s="351">
        <f>'Employee Salary Payroll Tax '!N1461</f>
        <v>0</v>
      </c>
      <c r="F1459" s="351">
        <f t="shared" si="179"/>
        <v>0</v>
      </c>
      <c r="G1459" s="352"/>
      <c r="H1459" s="351">
        <f t="shared" si="180"/>
        <v>7000</v>
      </c>
      <c r="I1459" s="351">
        <f t="shared" si="182"/>
        <v>0</v>
      </c>
      <c r="J1459" s="351">
        <f t="shared" si="181"/>
        <v>0</v>
      </c>
      <c r="K1459" s="293">
        <f>SUM('Employee Salary Payroll Tax '!I1461:K1461)</f>
        <v>-100.06</v>
      </c>
      <c r="L1459" s="293">
        <f>'Employee Salary Payroll Tax '!H1461</f>
        <v>0</v>
      </c>
      <c r="M1459" s="293">
        <f t="shared" si="183"/>
        <v>100.06</v>
      </c>
      <c r="N1459" s="359">
        <f t="shared" si="184"/>
        <v>0</v>
      </c>
      <c r="O1459" s="331"/>
      <c r="P1459" s="61"/>
      <c r="Q1459" s="294"/>
      <c r="R1459" s="292"/>
      <c r="S1459" s="303"/>
    </row>
    <row r="1460" spans="1:19" s="36" customFormat="1" ht="14.4">
      <c r="A1460" s="36">
        <f t="shared" si="185"/>
        <v>137</v>
      </c>
      <c r="B1460" s="526"/>
      <c r="C1460" s="36" t="str">
        <f>VLOOKUP('Employee Salary Payroll Tax '!B1462,'Employee Salary Payroll Tax '!$D$1:$E$7,2,FALSE)</f>
        <v>IBEW</v>
      </c>
      <c r="D1460" s="61">
        <f t="shared" si="178"/>
        <v>6.875E-3</v>
      </c>
      <c r="E1460" s="351">
        <f>'Employee Salary Payroll Tax '!N1462</f>
        <v>66230.34</v>
      </c>
      <c r="F1460" s="351">
        <f t="shared" si="179"/>
        <v>66685.673587500001</v>
      </c>
      <c r="G1460" s="352"/>
      <c r="H1460" s="351">
        <f t="shared" si="180"/>
        <v>0</v>
      </c>
      <c r="I1460" s="351">
        <f t="shared" si="182"/>
        <v>455.3335875000048</v>
      </c>
      <c r="J1460" s="351">
        <f t="shared" si="181"/>
        <v>0</v>
      </c>
      <c r="K1460" s="293">
        <f>SUM('Employee Salary Payroll Tax '!I1462:K1462)</f>
        <v>8332.92</v>
      </c>
      <c r="L1460" s="293">
        <f>'Employee Salary Payroll Tax '!H1462</f>
        <v>0</v>
      </c>
      <c r="M1460" s="293">
        <f t="shared" si="183"/>
        <v>57897.42</v>
      </c>
      <c r="N1460" s="359">
        <f t="shared" si="184"/>
        <v>0</v>
      </c>
      <c r="O1460" s="331"/>
      <c r="P1460" s="61"/>
      <c r="Q1460" s="294"/>
      <c r="R1460" s="292"/>
      <c r="S1460" s="303"/>
    </row>
    <row r="1461" spans="1:19" s="36" customFormat="1" ht="14.4">
      <c r="A1461" s="36">
        <f t="shared" si="185"/>
        <v>138</v>
      </c>
      <c r="B1461" s="526"/>
      <c r="C1461" s="36" t="str">
        <f>VLOOKUP('Employee Salary Payroll Tax '!B1463,'Employee Salary Payroll Tax '!$D$1:$E$7,2,FALSE)</f>
        <v>NonUnion</v>
      </c>
      <c r="D1461" s="61">
        <f t="shared" si="178"/>
        <v>2.98E-2</v>
      </c>
      <c r="E1461" s="351">
        <f>'Employee Salary Payroll Tax '!N1463</f>
        <v>60613.29</v>
      </c>
      <c r="F1461" s="351">
        <f t="shared" si="179"/>
        <v>62419.566042000006</v>
      </c>
      <c r="G1461" s="352"/>
      <c r="H1461" s="351">
        <f t="shared" si="180"/>
        <v>0</v>
      </c>
      <c r="I1461" s="351">
        <f t="shared" si="182"/>
        <v>1806.276042000005</v>
      </c>
      <c r="J1461" s="351">
        <f t="shared" si="181"/>
        <v>0</v>
      </c>
      <c r="K1461" s="293">
        <f>SUM('Employee Salary Payroll Tax '!I1463:K1463)</f>
        <v>33808.97</v>
      </c>
      <c r="L1461" s="293">
        <f>'Employee Salary Payroll Tax '!H1463</f>
        <v>0</v>
      </c>
      <c r="M1461" s="293">
        <f t="shared" si="183"/>
        <v>26804.32</v>
      </c>
      <c r="N1461" s="359">
        <f t="shared" si="184"/>
        <v>0</v>
      </c>
      <c r="O1461" s="331"/>
      <c r="P1461" s="61"/>
      <c r="Q1461" s="294"/>
      <c r="R1461" s="292"/>
      <c r="S1461" s="303"/>
    </row>
    <row r="1462" spans="1:19" s="36" customFormat="1" ht="14.4">
      <c r="A1462" s="36">
        <f t="shared" si="185"/>
        <v>139</v>
      </c>
      <c r="B1462" s="526"/>
      <c r="C1462" s="36" t="str">
        <f>VLOOKUP('Employee Salary Payroll Tax '!B1464,'Employee Salary Payroll Tax '!$D$1:$E$7,2,FALSE)</f>
        <v>IBEW</v>
      </c>
      <c r="D1462" s="61">
        <f t="shared" si="178"/>
        <v>6.875E-3</v>
      </c>
      <c r="E1462" s="351">
        <f>'Employee Salary Payroll Tax '!N1464</f>
        <v>6028.29</v>
      </c>
      <c r="F1462" s="351">
        <f t="shared" si="179"/>
        <v>6069.7344937500002</v>
      </c>
      <c r="G1462" s="352"/>
      <c r="H1462" s="351">
        <f t="shared" si="180"/>
        <v>971.71</v>
      </c>
      <c r="I1462" s="351">
        <f t="shared" si="182"/>
        <v>41.44449375000022</v>
      </c>
      <c r="J1462" s="351">
        <f t="shared" si="181"/>
        <v>0.24866696250000134</v>
      </c>
      <c r="K1462" s="293">
        <f>SUM('Employee Salary Payroll Tax '!I1464:K1464)</f>
        <v>192.92</v>
      </c>
      <c r="L1462" s="293">
        <f>'Employee Salary Payroll Tax '!H1464</f>
        <v>0</v>
      </c>
      <c r="M1462" s="293">
        <f t="shared" si="183"/>
        <v>5835.37</v>
      </c>
      <c r="N1462" s="359">
        <f t="shared" si="184"/>
        <v>7.9579499986799414E-3</v>
      </c>
      <c r="O1462" s="331"/>
      <c r="P1462" s="61"/>
      <c r="Q1462" s="294"/>
      <c r="R1462" s="292"/>
      <c r="S1462" s="303"/>
    </row>
    <row r="1463" spans="1:19" s="36" customFormat="1" ht="14.4">
      <c r="A1463" s="36">
        <f t="shared" si="185"/>
        <v>140</v>
      </c>
      <c r="B1463" s="526"/>
      <c r="C1463" s="36" t="str">
        <f>VLOOKUP('Employee Salary Payroll Tax '!B1465,'Employee Salary Payroll Tax '!$D$1:$E$7,2,FALSE)</f>
        <v>IBEW</v>
      </c>
      <c r="D1463" s="61">
        <f t="shared" si="178"/>
        <v>6.875E-3</v>
      </c>
      <c r="E1463" s="351">
        <f>'Employee Salary Payroll Tax '!N1465</f>
        <v>10946.58</v>
      </c>
      <c r="F1463" s="351">
        <f t="shared" si="179"/>
        <v>11021.8377375</v>
      </c>
      <c r="G1463" s="352"/>
      <c r="H1463" s="351">
        <f t="shared" si="180"/>
        <v>0</v>
      </c>
      <c r="I1463" s="351">
        <f t="shared" si="182"/>
        <v>75.257737500000076</v>
      </c>
      <c r="J1463" s="351">
        <f t="shared" si="181"/>
        <v>0</v>
      </c>
      <c r="K1463" s="293">
        <f>SUM('Employee Salary Payroll Tax '!I1465:K1465)</f>
        <v>468.41</v>
      </c>
      <c r="L1463" s="293">
        <f>'Employee Salary Payroll Tax '!H1465</f>
        <v>0</v>
      </c>
      <c r="M1463" s="293">
        <f t="shared" si="183"/>
        <v>10478.17</v>
      </c>
      <c r="N1463" s="359">
        <f t="shared" si="184"/>
        <v>0</v>
      </c>
      <c r="O1463" s="331"/>
      <c r="P1463" s="61"/>
      <c r="Q1463" s="294"/>
      <c r="R1463" s="292"/>
      <c r="S1463" s="303"/>
    </row>
    <row r="1464" spans="1:19" s="36" customFormat="1" ht="14.4">
      <c r="A1464" s="36">
        <f t="shared" si="185"/>
        <v>141</v>
      </c>
      <c r="B1464" s="526"/>
      <c r="C1464" s="36" t="str">
        <f>VLOOKUP('Employee Salary Payroll Tax '!B1466,'Employee Salary Payroll Tax '!$D$1:$E$7,2,FALSE)</f>
        <v>UA</v>
      </c>
      <c r="D1464" s="61">
        <f t="shared" si="178"/>
        <v>0.03</v>
      </c>
      <c r="E1464" s="351">
        <f>'Employee Salary Payroll Tax '!N1466</f>
        <v>78092.17</v>
      </c>
      <c r="F1464" s="351">
        <f t="shared" si="179"/>
        <v>80434.935100000002</v>
      </c>
      <c r="G1464" s="352"/>
      <c r="H1464" s="351">
        <f t="shared" si="180"/>
        <v>0</v>
      </c>
      <c r="I1464" s="351">
        <f t="shared" si="182"/>
        <v>2342.7651000000042</v>
      </c>
      <c r="J1464" s="351">
        <f t="shared" si="181"/>
        <v>0</v>
      </c>
      <c r="K1464" s="293">
        <f>SUM('Employee Salary Payroll Tax '!I1466:K1466)</f>
        <v>68849.31</v>
      </c>
      <c r="L1464" s="293">
        <f>'Employee Salary Payroll Tax '!H1466</f>
        <v>1561.85</v>
      </c>
      <c r="M1464" s="293">
        <f t="shared" si="183"/>
        <v>7681.01</v>
      </c>
      <c r="N1464" s="359">
        <f t="shared" si="184"/>
        <v>0</v>
      </c>
      <c r="O1464" s="331"/>
      <c r="P1464" s="61"/>
      <c r="Q1464" s="294"/>
      <c r="R1464" s="292"/>
      <c r="S1464" s="303"/>
    </row>
    <row r="1465" spans="1:19" s="36" customFormat="1" ht="14.4">
      <c r="A1465" s="36">
        <f t="shared" si="185"/>
        <v>142</v>
      </c>
      <c r="B1465" s="526"/>
      <c r="C1465" s="36" t="str">
        <f>VLOOKUP('Employee Salary Payroll Tax '!B1467,'Employee Salary Payroll Tax '!$D$1:$E$7,2,FALSE)</f>
        <v>IBEW</v>
      </c>
      <c r="D1465" s="61">
        <f t="shared" si="178"/>
        <v>6.875E-3</v>
      </c>
      <c r="E1465" s="351">
        <f>'Employee Salary Payroll Tax '!N1467</f>
        <v>66236.09</v>
      </c>
      <c r="F1465" s="351">
        <f t="shared" si="179"/>
        <v>66691.463118749991</v>
      </c>
      <c r="G1465" s="352"/>
      <c r="H1465" s="351">
        <f t="shared" si="180"/>
        <v>0</v>
      </c>
      <c r="I1465" s="351">
        <f t="shared" si="182"/>
        <v>455.37311874999432</v>
      </c>
      <c r="J1465" s="351">
        <f t="shared" si="181"/>
        <v>0</v>
      </c>
      <c r="K1465" s="293">
        <f>SUM('Employee Salary Payroll Tax '!I1467:K1467)</f>
        <v>17697.690000000002</v>
      </c>
      <c r="L1465" s="293">
        <f>'Employee Salary Payroll Tax '!H1467</f>
        <v>0</v>
      </c>
      <c r="M1465" s="293">
        <f t="shared" si="183"/>
        <v>48538.399999999994</v>
      </c>
      <c r="N1465" s="359">
        <f t="shared" si="184"/>
        <v>0</v>
      </c>
      <c r="O1465" s="331"/>
      <c r="P1465" s="61"/>
      <c r="Q1465" s="294"/>
      <c r="R1465" s="292"/>
      <c r="S1465" s="303"/>
    </row>
    <row r="1466" spans="1:19" s="36" customFormat="1" ht="14.4">
      <c r="A1466" s="36">
        <f t="shared" si="185"/>
        <v>143</v>
      </c>
      <c r="B1466" s="526"/>
      <c r="C1466" s="36" t="str">
        <f>VLOOKUP('Employee Salary Payroll Tax '!B1468,'Employee Salary Payroll Tax '!$D$1:$E$7,2,FALSE)</f>
        <v>IBEW</v>
      </c>
      <c r="D1466" s="61">
        <f t="shared" si="178"/>
        <v>6.875E-3</v>
      </c>
      <c r="E1466" s="351">
        <f>'Employee Salary Payroll Tax '!N1468</f>
        <v>15550.97</v>
      </c>
      <c r="F1466" s="351">
        <f t="shared" si="179"/>
        <v>15657.88291875</v>
      </c>
      <c r="G1466" s="352"/>
      <c r="H1466" s="351">
        <f t="shared" si="180"/>
        <v>0</v>
      </c>
      <c r="I1466" s="351">
        <f t="shared" si="182"/>
        <v>106.91291875000024</v>
      </c>
      <c r="J1466" s="351">
        <f t="shared" si="181"/>
        <v>0</v>
      </c>
      <c r="K1466" s="293">
        <f>SUM('Employee Salary Payroll Tax '!I1468:K1468)</f>
        <v>15550.97</v>
      </c>
      <c r="L1466" s="293">
        <f>'Employee Salary Payroll Tax '!H1468</f>
        <v>0</v>
      </c>
      <c r="M1466" s="293">
        <f t="shared" si="183"/>
        <v>0</v>
      </c>
      <c r="N1466" s="359">
        <f t="shared" si="184"/>
        <v>0</v>
      </c>
      <c r="O1466" s="331"/>
      <c r="P1466" s="61"/>
      <c r="Q1466" s="294"/>
      <c r="R1466" s="292"/>
      <c r="S1466" s="303"/>
    </row>
    <row r="1467" spans="1:19" s="36" customFormat="1" ht="14.4">
      <c r="A1467" s="36">
        <f t="shared" si="185"/>
        <v>144</v>
      </c>
      <c r="B1467" s="526"/>
      <c r="C1467" s="36" t="str">
        <f>VLOOKUP('Employee Salary Payroll Tax '!B1469,'Employee Salary Payroll Tax '!$D$1:$E$7,2,FALSE)</f>
        <v>NonUnion</v>
      </c>
      <c r="D1467" s="61">
        <f t="shared" si="178"/>
        <v>2.98E-2</v>
      </c>
      <c r="E1467" s="351">
        <f>'Employee Salary Payroll Tax '!N1469</f>
        <v>15079.56</v>
      </c>
      <c r="F1467" s="351">
        <f t="shared" si="179"/>
        <v>15528.930888000001</v>
      </c>
      <c r="G1467" s="352"/>
      <c r="H1467" s="351">
        <f t="shared" si="180"/>
        <v>0</v>
      </c>
      <c r="I1467" s="351">
        <f t="shared" si="182"/>
        <v>449.37088800000129</v>
      </c>
      <c r="J1467" s="351">
        <f t="shared" si="181"/>
        <v>0</v>
      </c>
      <c r="K1467" s="293">
        <f>SUM('Employee Salary Payroll Tax '!I1469:K1469)</f>
        <v>11262.66</v>
      </c>
      <c r="L1467" s="293">
        <f>'Employee Salary Payroll Tax '!H1469</f>
        <v>0</v>
      </c>
      <c r="M1467" s="293">
        <f t="shared" si="183"/>
        <v>3816.8999999999996</v>
      </c>
      <c r="N1467" s="359">
        <f t="shared" si="184"/>
        <v>0</v>
      </c>
      <c r="O1467" s="331"/>
      <c r="P1467" s="61"/>
      <c r="Q1467" s="294"/>
      <c r="R1467" s="292"/>
      <c r="S1467" s="303"/>
    </row>
    <row r="1468" spans="1:19" s="36" customFormat="1" ht="14.4">
      <c r="A1468" s="36">
        <f t="shared" si="185"/>
        <v>145</v>
      </c>
      <c r="B1468" s="526"/>
      <c r="C1468" s="36" t="str">
        <f>VLOOKUP('Employee Salary Payroll Tax '!B1470,'Employee Salary Payroll Tax '!$D$1:$E$7,2,FALSE)</f>
        <v>IBEW</v>
      </c>
      <c r="D1468" s="61">
        <f t="shared" si="178"/>
        <v>6.875E-3</v>
      </c>
      <c r="E1468" s="351">
        <f>'Employee Salary Payroll Tax '!N1470</f>
        <v>113242.39</v>
      </c>
      <c r="F1468" s="351">
        <f t="shared" si="179"/>
        <v>114020.93143124999</v>
      </c>
      <c r="G1468" s="352"/>
      <c r="H1468" s="351">
        <f t="shared" si="180"/>
        <v>0</v>
      </c>
      <c r="I1468" s="351">
        <f t="shared" si="182"/>
        <v>778.54143124999246</v>
      </c>
      <c r="J1468" s="351">
        <f t="shared" si="181"/>
        <v>0</v>
      </c>
      <c r="K1468" s="293">
        <f>SUM('Employee Salary Payroll Tax '!I1470:K1470)</f>
        <v>19111.54</v>
      </c>
      <c r="L1468" s="293">
        <f>'Employee Salary Payroll Tax '!H1470</f>
        <v>0</v>
      </c>
      <c r="M1468" s="293">
        <f t="shared" si="183"/>
        <v>94130.85</v>
      </c>
      <c r="N1468" s="359">
        <f t="shared" si="184"/>
        <v>0</v>
      </c>
      <c r="O1468" s="331"/>
      <c r="P1468" s="61"/>
      <c r="Q1468" s="294"/>
      <c r="R1468" s="292"/>
      <c r="S1468" s="303"/>
    </row>
    <row r="1469" spans="1:19" s="36" customFormat="1" ht="14.4">
      <c r="A1469" s="36">
        <f t="shared" si="185"/>
        <v>146</v>
      </c>
      <c r="B1469" s="526"/>
      <c r="C1469" s="36" t="str">
        <f>VLOOKUP('Employee Salary Payroll Tax '!B1471,'Employee Salary Payroll Tax '!$D$1:$E$7,2,FALSE)</f>
        <v>IBEW</v>
      </c>
      <c r="D1469" s="61">
        <f t="shared" si="178"/>
        <v>6.875E-3</v>
      </c>
      <c r="E1469" s="351">
        <f>'Employee Salary Payroll Tax '!N1471</f>
        <v>17238.23</v>
      </c>
      <c r="F1469" s="351">
        <f t="shared" si="179"/>
        <v>17356.742831249998</v>
      </c>
      <c r="G1469" s="352"/>
      <c r="H1469" s="351">
        <f t="shared" si="180"/>
        <v>0</v>
      </c>
      <c r="I1469" s="351">
        <f t="shared" si="182"/>
        <v>118.51283124999827</v>
      </c>
      <c r="J1469" s="351">
        <f t="shared" si="181"/>
        <v>0</v>
      </c>
      <c r="K1469" s="293">
        <f>SUM('Employee Salary Payroll Tax '!I1471:K1471)</f>
        <v>17238.23</v>
      </c>
      <c r="L1469" s="293">
        <f>'Employee Salary Payroll Tax '!H1471</f>
        <v>0</v>
      </c>
      <c r="M1469" s="293">
        <f t="shared" si="183"/>
        <v>0</v>
      </c>
      <c r="N1469" s="359">
        <f t="shared" si="184"/>
        <v>0</v>
      </c>
      <c r="O1469" s="331"/>
      <c r="P1469" s="61"/>
      <c r="Q1469" s="294"/>
      <c r="R1469" s="292"/>
      <c r="S1469" s="303"/>
    </row>
    <row r="1470" spans="1:19" s="36" customFormat="1" ht="14.4">
      <c r="A1470" s="36">
        <f t="shared" si="185"/>
        <v>147</v>
      </c>
      <c r="B1470" s="526"/>
      <c r="C1470" s="36" t="str">
        <f>VLOOKUP('Employee Salary Payroll Tax '!B1472,'Employee Salary Payroll Tax '!$D$1:$E$7,2,FALSE)</f>
        <v>NonUnion</v>
      </c>
      <c r="D1470" s="61">
        <f t="shared" si="178"/>
        <v>2.98E-2</v>
      </c>
      <c r="E1470" s="351">
        <f>'Employee Salary Payroll Tax '!N1472</f>
        <v>78867.539999999994</v>
      </c>
      <c r="F1470" s="351">
        <f t="shared" si="179"/>
        <v>81217.792692000003</v>
      </c>
      <c r="G1470" s="352"/>
      <c r="H1470" s="351">
        <f t="shared" si="180"/>
        <v>0</v>
      </c>
      <c r="I1470" s="351">
        <f t="shared" si="182"/>
        <v>2350.2526920000091</v>
      </c>
      <c r="J1470" s="351">
        <f t="shared" si="181"/>
        <v>0</v>
      </c>
      <c r="K1470" s="293">
        <f>SUM('Employee Salary Payroll Tax '!I1472:K1472)</f>
        <v>78201.89</v>
      </c>
      <c r="L1470" s="293">
        <f>'Employee Salary Payroll Tax '!H1472</f>
        <v>16.600000000000001</v>
      </c>
      <c r="M1470" s="293">
        <f t="shared" si="183"/>
        <v>649.04999999999416</v>
      </c>
      <c r="N1470" s="359">
        <f t="shared" si="184"/>
        <v>0</v>
      </c>
      <c r="O1470" s="331"/>
      <c r="P1470" s="61"/>
      <c r="Q1470" s="294"/>
      <c r="R1470" s="292"/>
      <c r="S1470" s="303"/>
    </row>
    <row r="1471" spans="1:19" s="36" customFormat="1" ht="14.4">
      <c r="A1471" s="36">
        <f t="shared" si="185"/>
        <v>148</v>
      </c>
      <c r="B1471" s="526"/>
      <c r="C1471" s="36" t="str">
        <f>VLOOKUP('Employee Salary Payroll Tax '!B1473,'Employee Salary Payroll Tax '!$D$1:$E$7,2,FALSE)</f>
        <v>NonUnion</v>
      </c>
      <c r="D1471" s="61">
        <f t="shared" si="178"/>
        <v>2.98E-2</v>
      </c>
      <c r="E1471" s="351">
        <f>'Employee Salary Payroll Tax '!N1473</f>
        <v>171245.42</v>
      </c>
      <c r="F1471" s="351">
        <f t="shared" si="179"/>
        <v>176348.53351600002</v>
      </c>
      <c r="G1471" s="352"/>
      <c r="H1471" s="351">
        <f t="shared" si="180"/>
        <v>0</v>
      </c>
      <c r="I1471" s="351">
        <f t="shared" si="182"/>
        <v>5103.1135160000122</v>
      </c>
      <c r="J1471" s="351">
        <f t="shared" si="181"/>
        <v>0</v>
      </c>
      <c r="K1471" s="293">
        <f>SUM('Employee Salary Payroll Tax '!I1473:K1473)</f>
        <v>143730.34</v>
      </c>
      <c r="L1471" s="293">
        <f>'Employee Salary Payroll Tax '!H1473</f>
        <v>8116.4</v>
      </c>
      <c r="M1471" s="293">
        <f t="shared" si="183"/>
        <v>19398.680000000015</v>
      </c>
      <c r="N1471" s="359">
        <f t="shared" si="184"/>
        <v>0</v>
      </c>
      <c r="O1471" s="331"/>
      <c r="P1471" s="61"/>
      <c r="Q1471" s="294"/>
      <c r="R1471" s="292"/>
      <c r="S1471" s="303"/>
    </row>
    <row r="1472" spans="1:19" s="36" customFormat="1" ht="14.4">
      <c r="A1472" s="36">
        <f t="shared" si="185"/>
        <v>149</v>
      </c>
      <c r="B1472" s="526"/>
      <c r="C1472" s="36" t="str">
        <f>VLOOKUP('Employee Salary Payroll Tax '!B1474,'Employee Salary Payroll Tax '!$D$1:$E$7,2,FALSE)</f>
        <v>NonUnion</v>
      </c>
      <c r="D1472" s="61">
        <f t="shared" si="178"/>
        <v>2.98E-2</v>
      </c>
      <c r="E1472" s="351">
        <f>'Employee Salary Payroll Tax '!N1474</f>
        <v>15892.15</v>
      </c>
      <c r="F1472" s="351">
        <f t="shared" si="179"/>
        <v>16365.736070000001</v>
      </c>
      <c r="G1472" s="352"/>
      <c r="H1472" s="351">
        <f t="shared" si="180"/>
        <v>0</v>
      </c>
      <c r="I1472" s="351">
        <f t="shared" si="182"/>
        <v>473.5860700000012</v>
      </c>
      <c r="J1472" s="351">
        <f t="shared" si="181"/>
        <v>0</v>
      </c>
      <c r="K1472" s="293">
        <f>SUM('Employee Salary Payroll Tax '!I1474:K1474)</f>
        <v>0.15</v>
      </c>
      <c r="L1472" s="293">
        <f>'Employee Salary Payroll Tax '!H1474</f>
        <v>0</v>
      </c>
      <c r="M1472" s="293">
        <f t="shared" si="183"/>
        <v>15892</v>
      </c>
      <c r="N1472" s="359">
        <f t="shared" si="184"/>
        <v>0</v>
      </c>
      <c r="O1472" s="331"/>
      <c r="P1472" s="61"/>
      <c r="Q1472" s="294"/>
      <c r="R1472" s="292"/>
      <c r="S1472" s="303"/>
    </row>
    <row r="1473" spans="1:19" s="36" customFormat="1" ht="14.4">
      <c r="A1473" s="36">
        <f t="shared" si="185"/>
        <v>150</v>
      </c>
      <c r="B1473" s="526"/>
      <c r="C1473" s="36" t="str">
        <f>VLOOKUP('Employee Salary Payroll Tax '!B1475,'Employee Salary Payroll Tax '!$D$1:$E$7,2,FALSE)</f>
        <v>NonUnion</v>
      </c>
      <c r="D1473" s="61">
        <f t="shared" si="178"/>
        <v>2.98E-2</v>
      </c>
      <c r="E1473" s="351">
        <f>'Employee Salary Payroll Tax '!N1475</f>
        <v>9193.7099999999991</v>
      </c>
      <c r="F1473" s="351">
        <f t="shared" si="179"/>
        <v>9467.6825580000004</v>
      </c>
      <c r="G1473" s="352"/>
      <c r="H1473" s="351">
        <f t="shared" si="180"/>
        <v>0</v>
      </c>
      <c r="I1473" s="351">
        <f t="shared" si="182"/>
        <v>273.9725580000013</v>
      </c>
      <c r="J1473" s="351">
        <f t="shared" si="181"/>
        <v>0</v>
      </c>
      <c r="K1473" s="293">
        <f>SUM('Employee Salary Payroll Tax '!I1475:K1475)</f>
        <v>2912.14</v>
      </c>
      <c r="L1473" s="293">
        <f>'Employee Salary Payroll Tax '!H1475</f>
        <v>0</v>
      </c>
      <c r="M1473" s="293">
        <f t="shared" si="183"/>
        <v>6281.57</v>
      </c>
      <c r="N1473" s="359">
        <f t="shared" si="184"/>
        <v>0</v>
      </c>
      <c r="O1473" s="331"/>
      <c r="P1473" s="61"/>
      <c r="Q1473" s="294"/>
      <c r="R1473" s="292"/>
      <c r="S1473" s="303"/>
    </row>
    <row r="1474" spans="1:19" s="36" customFormat="1" ht="14.4">
      <c r="A1474" s="36">
        <f t="shared" si="185"/>
        <v>151</v>
      </c>
      <c r="B1474" s="526"/>
      <c r="C1474" s="36" t="str">
        <f>VLOOKUP('Employee Salary Payroll Tax '!B1476,'Employee Salary Payroll Tax '!$D$1:$E$7,2,FALSE)</f>
        <v>NonUnion</v>
      </c>
      <c r="D1474" s="61">
        <f t="shared" si="178"/>
        <v>2.98E-2</v>
      </c>
      <c r="E1474" s="351">
        <f>'Employee Salary Payroll Tax '!N1476</f>
        <v>56940.85</v>
      </c>
      <c r="F1474" s="351">
        <f t="shared" si="179"/>
        <v>58637.687330000001</v>
      </c>
      <c r="G1474" s="352"/>
      <c r="H1474" s="351">
        <f t="shared" si="180"/>
        <v>0</v>
      </c>
      <c r="I1474" s="351">
        <f t="shared" si="182"/>
        <v>1696.8373300000021</v>
      </c>
      <c r="J1474" s="351">
        <f t="shared" si="181"/>
        <v>0</v>
      </c>
      <c r="K1474" s="293">
        <f>SUM('Employee Salary Payroll Tax '!I1476:K1476)</f>
        <v>10276.209999999999</v>
      </c>
      <c r="L1474" s="293">
        <f>'Employee Salary Payroll Tax '!H1476</f>
        <v>0</v>
      </c>
      <c r="M1474" s="293">
        <f t="shared" si="183"/>
        <v>46664.639999999999</v>
      </c>
      <c r="N1474" s="359">
        <f t="shared" si="184"/>
        <v>0</v>
      </c>
      <c r="O1474" s="331"/>
      <c r="P1474" s="61"/>
      <c r="Q1474" s="294"/>
      <c r="R1474" s="292"/>
      <c r="S1474" s="303"/>
    </row>
    <row r="1475" spans="1:19" s="36" customFormat="1" ht="14.4">
      <c r="A1475" s="36">
        <f t="shared" si="185"/>
        <v>152</v>
      </c>
      <c r="B1475" s="526"/>
      <c r="C1475" s="36" t="str">
        <f>VLOOKUP('Employee Salary Payroll Tax '!B1477,'Employee Salary Payroll Tax '!$D$1:$E$7,2,FALSE)</f>
        <v>NonUnion</v>
      </c>
      <c r="D1475" s="61">
        <f t="shared" si="178"/>
        <v>2.98E-2</v>
      </c>
      <c r="E1475" s="351">
        <f>'Employee Salary Payroll Tax '!N1477</f>
        <v>101253.68</v>
      </c>
      <c r="F1475" s="351">
        <f t="shared" si="179"/>
        <v>104271.039664</v>
      </c>
      <c r="G1475" s="352"/>
      <c r="H1475" s="351">
        <f t="shared" si="180"/>
        <v>0</v>
      </c>
      <c r="I1475" s="351">
        <f t="shared" si="182"/>
        <v>3017.3596640000032</v>
      </c>
      <c r="J1475" s="351">
        <f t="shared" si="181"/>
        <v>0</v>
      </c>
      <c r="K1475" s="293">
        <f>SUM('Employee Salary Payroll Tax '!I1477:K1477)</f>
        <v>42976.08</v>
      </c>
      <c r="L1475" s="293">
        <f>'Employee Salary Payroll Tax '!H1477</f>
        <v>0</v>
      </c>
      <c r="M1475" s="293">
        <f t="shared" si="183"/>
        <v>58277.599999999991</v>
      </c>
      <c r="N1475" s="359">
        <f t="shared" si="184"/>
        <v>0</v>
      </c>
      <c r="O1475" s="331"/>
      <c r="P1475" s="61"/>
      <c r="Q1475" s="294"/>
      <c r="R1475" s="292"/>
      <c r="S1475" s="303"/>
    </row>
    <row r="1476" spans="1:19" s="36" customFormat="1" ht="14.4">
      <c r="A1476" s="36">
        <f t="shared" si="185"/>
        <v>153</v>
      </c>
      <c r="B1476" s="526"/>
      <c r="C1476" s="36" t="str">
        <f>VLOOKUP('Employee Salary Payroll Tax '!B1478,'Employee Salary Payroll Tax '!$D$1:$E$7,2,FALSE)</f>
        <v>NonUnion</v>
      </c>
      <c r="D1476" s="61">
        <f t="shared" si="178"/>
        <v>2.98E-2</v>
      </c>
      <c r="E1476" s="351">
        <f>'Employee Salary Payroll Tax '!N1478</f>
        <v>44801.24</v>
      </c>
      <c r="F1476" s="351">
        <f t="shared" si="179"/>
        <v>46136.316952000001</v>
      </c>
      <c r="G1476" s="352"/>
      <c r="H1476" s="351">
        <f t="shared" si="180"/>
        <v>0</v>
      </c>
      <c r="I1476" s="351">
        <f t="shared" si="182"/>
        <v>1335.0769520000031</v>
      </c>
      <c r="J1476" s="351">
        <f t="shared" si="181"/>
        <v>0</v>
      </c>
      <c r="K1476" s="293">
        <f>SUM('Employee Salary Payroll Tax '!I1478:K1478)</f>
        <v>4117.71</v>
      </c>
      <c r="L1476" s="293">
        <f>'Employee Salary Payroll Tax '!H1478</f>
        <v>0</v>
      </c>
      <c r="M1476" s="293">
        <f t="shared" si="183"/>
        <v>40683.53</v>
      </c>
      <c r="N1476" s="359">
        <f t="shared" si="184"/>
        <v>0</v>
      </c>
      <c r="O1476" s="331"/>
      <c r="P1476" s="61"/>
      <c r="Q1476" s="294"/>
      <c r="R1476" s="292"/>
      <c r="S1476" s="303"/>
    </row>
    <row r="1477" spans="1:19" s="36" customFormat="1" ht="14.4">
      <c r="A1477" s="36">
        <f t="shared" si="185"/>
        <v>154</v>
      </c>
      <c r="B1477" s="526"/>
      <c r="C1477" s="36" t="str">
        <f>VLOOKUP('Employee Salary Payroll Tax '!B1479,'Employee Salary Payroll Tax '!$D$1:$E$7,2,FALSE)</f>
        <v>NonUnion</v>
      </c>
      <c r="D1477" s="61">
        <f t="shared" si="178"/>
        <v>2.98E-2</v>
      </c>
      <c r="E1477" s="351">
        <f>'Employee Salary Payroll Tax '!N1479</f>
        <v>104685.19</v>
      </c>
      <c r="F1477" s="351">
        <f t="shared" si="179"/>
        <v>107804.80866200001</v>
      </c>
      <c r="G1477" s="352"/>
      <c r="H1477" s="351">
        <f t="shared" si="180"/>
        <v>0</v>
      </c>
      <c r="I1477" s="351">
        <f t="shared" si="182"/>
        <v>3119.618662000008</v>
      </c>
      <c r="J1477" s="351">
        <f t="shared" si="181"/>
        <v>0</v>
      </c>
      <c r="K1477" s="293">
        <f>SUM('Employee Salary Payroll Tax '!I1479:K1479)</f>
        <v>72221.5</v>
      </c>
      <c r="L1477" s="293">
        <f>'Employee Salary Payroll Tax '!H1479</f>
        <v>0</v>
      </c>
      <c r="M1477" s="293">
        <f t="shared" si="183"/>
        <v>32463.690000000002</v>
      </c>
      <c r="N1477" s="359">
        <f t="shared" si="184"/>
        <v>0</v>
      </c>
      <c r="O1477" s="331"/>
      <c r="P1477" s="61"/>
      <c r="Q1477" s="294"/>
      <c r="R1477" s="292"/>
      <c r="S1477" s="303"/>
    </row>
    <row r="1478" spans="1:19" s="36" customFormat="1" ht="14.4">
      <c r="A1478" s="36">
        <f t="shared" si="185"/>
        <v>155</v>
      </c>
      <c r="B1478" s="526"/>
      <c r="C1478" s="36" t="str">
        <f>VLOOKUP('Employee Salary Payroll Tax '!B1480,'Employee Salary Payroll Tax '!$D$1:$E$7,2,FALSE)</f>
        <v>NonUnion</v>
      </c>
      <c r="D1478" s="61">
        <f t="shared" si="178"/>
        <v>2.98E-2</v>
      </c>
      <c r="E1478" s="351">
        <f>'Employee Salary Payroll Tax '!N1480</f>
        <v>56999.62</v>
      </c>
      <c r="F1478" s="351">
        <f t="shared" si="179"/>
        <v>58698.208676000002</v>
      </c>
      <c r="G1478" s="352"/>
      <c r="H1478" s="351">
        <f t="shared" si="180"/>
        <v>0</v>
      </c>
      <c r="I1478" s="351">
        <f t="shared" si="182"/>
        <v>1698.5886759999994</v>
      </c>
      <c r="J1478" s="351">
        <f t="shared" si="181"/>
        <v>0</v>
      </c>
      <c r="K1478" s="293">
        <f>SUM('Employee Salary Payroll Tax '!I1480:K1480)</f>
        <v>23689.599999999999</v>
      </c>
      <c r="L1478" s="293">
        <f>'Employee Salary Payroll Tax '!H1480</f>
        <v>0</v>
      </c>
      <c r="M1478" s="293">
        <f t="shared" si="183"/>
        <v>33310.020000000004</v>
      </c>
      <c r="N1478" s="359">
        <f t="shared" si="184"/>
        <v>0</v>
      </c>
      <c r="O1478" s="331"/>
      <c r="P1478" s="61"/>
      <c r="Q1478" s="294"/>
      <c r="R1478" s="292"/>
      <c r="S1478" s="303"/>
    </row>
    <row r="1479" spans="1:19" s="36" customFormat="1" ht="14.4">
      <c r="A1479" s="36">
        <f t="shared" si="185"/>
        <v>156</v>
      </c>
      <c r="B1479" s="526"/>
      <c r="C1479" s="36" t="str">
        <f>VLOOKUP('Employee Salary Payroll Tax '!B1481,'Employee Salary Payroll Tax '!$D$1:$E$7,2,FALSE)</f>
        <v>UA</v>
      </c>
      <c r="D1479" s="61">
        <f t="shared" si="178"/>
        <v>0.03</v>
      </c>
      <c r="E1479" s="351">
        <f>'Employee Salary Payroll Tax '!N1481</f>
        <v>65218.76</v>
      </c>
      <c r="F1479" s="351">
        <f t="shared" si="179"/>
        <v>67175.322800000009</v>
      </c>
      <c r="G1479" s="352"/>
      <c r="H1479" s="351">
        <f t="shared" si="180"/>
        <v>0</v>
      </c>
      <c r="I1479" s="351">
        <f t="shared" si="182"/>
        <v>1956.562800000007</v>
      </c>
      <c r="J1479" s="351">
        <f t="shared" si="181"/>
        <v>0</v>
      </c>
      <c r="K1479" s="293">
        <f>SUM('Employee Salary Payroll Tax '!I1481:K1481)</f>
        <v>12952.9</v>
      </c>
      <c r="L1479" s="293">
        <f>'Employee Salary Payroll Tax '!H1481</f>
        <v>0</v>
      </c>
      <c r="M1479" s="293">
        <f t="shared" si="183"/>
        <v>52265.86</v>
      </c>
      <c r="N1479" s="359">
        <f t="shared" si="184"/>
        <v>0</v>
      </c>
      <c r="O1479" s="331"/>
      <c r="P1479" s="61"/>
      <c r="Q1479" s="294"/>
      <c r="R1479" s="292"/>
      <c r="S1479" s="303"/>
    </row>
    <row r="1480" spans="1:19" s="36" customFormat="1" ht="14.4">
      <c r="A1480" s="36">
        <f t="shared" si="185"/>
        <v>157</v>
      </c>
      <c r="B1480" s="526"/>
      <c r="C1480" s="36" t="str">
        <f>VLOOKUP('Employee Salary Payroll Tax '!B1482,'Employee Salary Payroll Tax '!$D$1:$E$7,2,FALSE)</f>
        <v>NonUnion</v>
      </c>
      <c r="D1480" s="61">
        <f t="shared" si="178"/>
        <v>2.98E-2</v>
      </c>
      <c r="E1480" s="351">
        <f>'Employee Salary Payroll Tax '!N1482</f>
        <v>79006.570000000007</v>
      </c>
      <c r="F1480" s="351">
        <f t="shared" si="179"/>
        <v>81360.965786000015</v>
      </c>
      <c r="G1480" s="352"/>
      <c r="H1480" s="351">
        <f t="shared" si="180"/>
        <v>0</v>
      </c>
      <c r="I1480" s="351">
        <f t="shared" si="182"/>
        <v>2354.3957860000082</v>
      </c>
      <c r="J1480" s="351">
        <f t="shared" si="181"/>
        <v>0</v>
      </c>
      <c r="K1480" s="293">
        <f>SUM('Employee Salary Payroll Tax '!I1482:K1482)</f>
        <v>31804.52</v>
      </c>
      <c r="L1480" s="293">
        <f>'Employee Salary Payroll Tax '!H1482</f>
        <v>0</v>
      </c>
      <c r="M1480" s="293">
        <f t="shared" si="183"/>
        <v>47202.05</v>
      </c>
      <c r="N1480" s="359">
        <f t="shared" si="184"/>
        <v>0</v>
      </c>
      <c r="O1480" s="331"/>
      <c r="P1480" s="61"/>
      <c r="Q1480" s="294"/>
      <c r="R1480" s="292"/>
      <c r="S1480" s="303"/>
    </row>
    <row r="1481" spans="1:19" s="36" customFormat="1" ht="14.4">
      <c r="A1481" s="36">
        <f t="shared" si="185"/>
        <v>158</v>
      </c>
      <c r="B1481" s="526"/>
      <c r="C1481" s="36" t="str">
        <f>VLOOKUP('Employee Salary Payroll Tax '!B1483,'Employee Salary Payroll Tax '!$D$1:$E$7,2,FALSE)</f>
        <v>NonUnion</v>
      </c>
      <c r="D1481" s="61">
        <f t="shared" si="178"/>
        <v>2.98E-2</v>
      </c>
      <c r="E1481" s="351">
        <f>'Employee Salary Payroll Tax '!N1483</f>
        <v>102349.27</v>
      </c>
      <c r="F1481" s="351">
        <f t="shared" si="179"/>
        <v>105399.27824600002</v>
      </c>
      <c r="G1481" s="352"/>
      <c r="H1481" s="351">
        <f t="shared" si="180"/>
        <v>0</v>
      </c>
      <c r="I1481" s="351">
        <f t="shared" si="182"/>
        <v>3050.0082460000122</v>
      </c>
      <c r="J1481" s="351">
        <f t="shared" si="181"/>
        <v>0</v>
      </c>
      <c r="K1481" s="293">
        <f>SUM('Employee Salary Payroll Tax '!I1483:K1483)</f>
        <v>56909.41</v>
      </c>
      <c r="L1481" s="293">
        <f>'Employee Salary Payroll Tax '!H1483</f>
        <v>0</v>
      </c>
      <c r="M1481" s="293">
        <f t="shared" si="183"/>
        <v>45439.86</v>
      </c>
      <c r="N1481" s="359">
        <f t="shared" si="184"/>
        <v>0</v>
      </c>
      <c r="O1481" s="331"/>
      <c r="P1481" s="61"/>
      <c r="Q1481" s="294"/>
      <c r="R1481" s="292"/>
      <c r="S1481" s="303"/>
    </row>
    <row r="1482" spans="1:19" s="36" customFormat="1" ht="14.4">
      <c r="A1482" s="36">
        <f t="shared" si="185"/>
        <v>159</v>
      </c>
      <c r="B1482" s="526"/>
      <c r="C1482" s="36" t="str">
        <f>VLOOKUP('Employee Salary Payroll Tax '!B1484,'Employee Salary Payroll Tax '!$D$1:$E$7,2,FALSE)</f>
        <v>NonUnion</v>
      </c>
      <c r="D1482" s="61">
        <f t="shared" si="178"/>
        <v>2.98E-2</v>
      </c>
      <c r="E1482" s="351">
        <f>'Employee Salary Payroll Tax '!N1484</f>
        <v>91192.960000000006</v>
      </c>
      <c r="F1482" s="351">
        <f t="shared" si="179"/>
        <v>93910.510208000007</v>
      </c>
      <c r="G1482" s="352"/>
      <c r="H1482" s="351">
        <f t="shared" si="180"/>
        <v>0</v>
      </c>
      <c r="I1482" s="351">
        <f t="shared" si="182"/>
        <v>2717.5502080000006</v>
      </c>
      <c r="J1482" s="351">
        <f t="shared" si="181"/>
        <v>0</v>
      </c>
      <c r="K1482" s="293">
        <f>SUM('Employee Salary Payroll Tax '!I1484:K1484)</f>
        <v>31209.18</v>
      </c>
      <c r="L1482" s="293">
        <f>'Employee Salary Payroll Tax '!H1484</f>
        <v>0</v>
      </c>
      <c r="M1482" s="293">
        <f t="shared" si="183"/>
        <v>59983.780000000006</v>
      </c>
      <c r="N1482" s="359">
        <f t="shared" si="184"/>
        <v>0</v>
      </c>
      <c r="O1482" s="331"/>
      <c r="P1482" s="61"/>
      <c r="Q1482" s="294"/>
      <c r="R1482" s="292"/>
      <c r="S1482" s="303"/>
    </row>
    <row r="1483" spans="1:19" s="36" customFormat="1" ht="14.4">
      <c r="A1483" s="36">
        <f t="shared" si="185"/>
        <v>160</v>
      </c>
      <c r="B1483" s="526"/>
      <c r="C1483" s="36" t="str">
        <f>VLOOKUP('Employee Salary Payroll Tax '!B1485,'Employee Salary Payroll Tax '!$D$1:$E$7,2,FALSE)</f>
        <v>IBEW</v>
      </c>
      <c r="D1483" s="61">
        <f t="shared" si="178"/>
        <v>6.875E-3</v>
      </c>
      <c r="E1483" s="351">
        <f>'Employee Salary Payroll Tax '!N1485</f>
        <v>56499.05</v>
      </c>
      <c r="F1483" s="351">
        <f t="shared" si="179"/>
        <v>56887.480968750002</v>
      </c>
      <c r="G1483" s="352"/>
      <c r="H1483" s="351">
        <f t="shared" si="180"/>
        <v>0</v>
      </c>
      <c r="I1483" s="351">
        <f t="shared" si="182"/>
        <v>388.43096874999901</v>
      </c>
      <c r="J1483" s="351">
        <f t="shared" si="181"/>
        <v>0</v>
      </c>
      <c r="K1483" s="293">
        <f>SUM('Employee Salary Payroll Tax '!I1485:K1485)</f>
        <v>56539.87</v>
      </c>
      <c r="L1483" s="293">
        <f>'Employee Salary Payroll Tax '!H1485</f>
        <v>0.44</v>
      </c>
      <c r="M1483" s="293">
        <f t="shared" si="183"/>
        <v>-41.259999999999707</v>
      </c>
      <c r="N1483" s="359">
        <f t="shared" si="184"/>
        <v>0</v>
      </c>
      <c r="O1483" s="331"/>
      <c r="P1483" s="61"/>
      <c r="Q1483" s="294"/>
      <c r="R1483" s="292"/>
      <c r="S1483" s="303"/>
    </row>
    <row r="1484" spans="1:19" s="36" customFormat="1" ht="14.4">
      <c r="A1484" s="36">
        <f t="shared" si="185"/>
        <v>161</v>
      </c>
      <c r="B1484" s="526"/>
      <c r="C1484" s="36" t="str">
        <f>VLOOKUP('Employee Salary Payroll Tax '!B1486,'Employee Salary Payroll Tax '!$D$1:$E$7,2,FALSE)</f>
        <v>NonUnion</v>
      </c>
      <c r="D1484" s="61">
        <f t="shared" si="178"/>
        <v>2.98E-2</v>
      </c>
      <c r="E1484" s="351">
        <f>'Employee Salary Payroll Tax '!N1486</f>
        <v>60320.14</v>
      </c>
      <c r="F1484" s="351">
        <f t="shared" si="179"/>
        <v>62117.680172</v>
      </c>
      <c r="G1484" s="352"/>
      <c r="H1484" s="351">
        <f t="shared" si="180"/>
        <v>0</v>
      </c>
      <c r="I1484" s="351">
        <f t="shared" si="182"/>
        <v>1797.5401720000009</v>
      </c>
      <c r="J1484" s="351">
        <f t="shared" si="181"/>
        <v>0</v>
      </c>
      <c r="K1484" s="293">
        <f>SUM('Employee Salary Payroll Tax '!I1486:K1486)</f>
        <v>60320.14</v>
      </c>
      <c r="L1484" s="293">
        <f>'Employee Salary Payroll Tax '!H1486</f>
        <v>0</v>
      </c>
      <c r="M1484" s="293">
        <f t="shared" si="183"/>
        <v>0</v>
      </c>
      <c r="N1484" s="359">
        <f t="shared" si="184"/>
        <v>0</v>
      </c>
      <c r="O1484" s="331"/>
      <c r="P1484" s="61"/>
      <c r="Q1484" s="294"/>
      <c r="R1484" s="292"/>
      <c r="S1484" s="303"/>
    </row>
    <row r="1485" spans="1:19" s="36" customFormat="1" ht="14.4">
      <c r="A1485" s="36">
        <f t="shared" si="185"/>
        <v>162</v>
      </c>
      <c r="B1485" s="526"/>
      <c r="C1485" s="36" t="str">
        <f>VLOOKUP('Employee Salary Payroll Tax '!B1487,'Employee Salary Payroll Tax '!$D$1:$E$7,2,FALSE)</f>
        <v>IBEW</v>
      </c>
      <c r="D1485" s="61">
        <f t="shared" si="178"/>
        <v>6.875E-3</v>
      </c>
      <c r="E1485" s="351">
        <f>'Employee Salary Payroll Tax '!N1487</f>
        <v>2700.6</v>
      </c>
      <c r="F1485" s="351">
        <f t="shared" si="179"/>
        <v>2719.1666249999998</v>
      </c>
      <c r="G1485" s="352"/>
      <c r="H1485" s="351">
        <f t="shared" si="180"/>
        <v>4299.3999999999996</v>
      </c>
      <c r="I1485" s="351">
        <f t="shared" si="182"/>
        <v>18.566624999999931</v>
      </c>
      <c r="J1485" s="351">
        <f t="shared" si="181"/>
        <v>0.11139974999999959</v>
      </c>
      <c r="K1485" s="293">
        <f>SUM('Employee Salary Payroll Tax '!I1487:K1487)</f>
        <v>2698.61</v>
      </c>
      <c r="L1485" s="293">
        <f>'Employee Salary Payroll Tax '!H1487</f>
        <v>0</v>
      </c>
      <c r="M1485" s="293">
        <f t="shared" si="183"/>
        <v>1.9899999999997817</v>
      </c>
      <c r="N1485" s="359">
        <f t="shared" si="184"/>
        <v>0.11131766245878</v>
      </c>
      <c r="O1485" s="331"/>
      <c r="P1485" s="61"/>
      <c r="Q1485" s="294"/>
      <c r="R1485" s="292"/>
      <c r="S1485" s="303"/>
    </row>
    <row r="1486" spans="1:19" s="36" customFormat="1" ht="14.4">
      <c r="A1486" s="36">
        <f t="shared" si="185"/>
        <v>163</v>
      </c>
      <c r="B1486" s="526"/>
      <c r="C1486" s="36" t="str">
        <f>VLOOKUP('Employee Salary Payroll Tax '!B1488,'Employee Salary Payroll Tax '!$D$1:$E$7,2,FALSE)</f>
        <v>Not Assigned</v>
      </c>
      <c r="D1486" s="61">
        <f t="shared" si="178"/>
        <v>0</v>
      </c>
      <c r="E1486" s="351">
        <f>'Employee Salary Payroll Tax '!N1488</f>
        <v>0.01</v>
      </c>
      <c r="F1486" s="351">
        <f t="shared" si="179"/>
        <v>0.01</v>
      </c>
      <c r="G1486" s="352"/>
      <c r="H1486" s="351">
        <f t="shared" si="180"/>
        <v>6999.99</v>
      </c>
      <c r="I1486" s="351">
        <f t="shared" si="182"/>
        <v>0</v>
      </c>
      <c r="J1486" s="351">
        <f t="shared" si="181"/>
        <v>0</v>
      </c>
      <c r="K1486" s="293">
        <f>SUM('Employee Salary Payroll Tax '!I1488:K1488)</f>
        <v>4.160000000000001</v>
      </c>
      <c r="L1486" s="293">
        <f>'Employee Salary Payroll Tax '!H1488</f>
        <v>0</v>
      </c>
      <c r="M1486" s="293">
        <f t="shared" si="183"/>
        <v>-4.1500000000000012</v>
      </c>
      <c r="N1486" s="359">
        <f t="shared" si="184"/>
        <v>0</v>
      </c>
      <c r="O1486" s="331"/>
      <c r="P1486" s="61"/>
      <c r="Q1486" s="294"/>
      <c r="R1486" s="292"/>
      <c r="S1486" s="303"/>
    </row>
    <row r="1487" spans="1:19" s="36" customFormat="1" ht="14.4">
      <c r="A1487" s="36">
        <f t="shared" si="185"/>
        <v>164</v>
      </c>
      <c r="B1487" s="526"/>
      <c r="C1487" s="36" t="str">
        <f>VLOOKUP('Employee Salary Payroll Tax '!B1489,'Employee Salary Payroll Tax '!$D$1:$E$7,2,FALSE)</f>
        <v>IBEW</v>
      </c>
      <c r="D1487" s="61">
        <f t="shared" si="178"/>
        <v>6.875E-3</v>
      </c>
      <c r="E1487" s="351">
        <f>'Employee Salary Payroll Tax '!N1489</f>
        <v>56455.96</v>
      </c>
      <c r="F1487" s="351">
        <f t="shared" si="179"/>
        <v>56844.094724999995</v>
      </c>
      <c r="G1487" s="352"/>
      <c r="H1487" s="351">
        <f t="shared" si="180"/>
        <v>0</v>
      </c>
      <c r="I1487" s="351">
        <f t="shared" si="182"/>
        <v>388.13472499999625</v>
      </c>
      <c r="J1487" s="351">
        <f t="shared" si="181"/>
        <v>0</v>
      </c>
      <c r="K1487" s="293">
        <f>SUM('Employee Salary Payroll Tax '!I1489:K1489)</f>
        <v>56455.96</v>
      </c>
      <c r="L1487" s="293">
        <f>'Employee Salary Payroll Tax '!H1489</f>
        <v>0</v>
      </c>
      <c r="M1487" s="293">
        <f t="shared" si="183"/>
        <v>0</v>
      </c>
      <c r="N1487" s="359">
        <f t="shared" si="184"/>
        <v>0</v>
      </c>
      <c r="O1487" s="331"/>
      <c r="P1487" s="61"/>
      <c r="Q1487" s="294"/>
      <c r="R1487" s="292"/>
      <c r="S1487" s="303"/>
    </row>
    <row r="1488" spans="1:19" s="36" customFormat="1" ht="14.4">
      <c r="A1488" s="36">
        <f t="shared" si="185"/>
        <v>165</v>
      </c>
      <c r="B1488" s="526"/>
      <c r="C1488" s="36" t="str">
        <f>VLOOKUP('Employee Salary Payroll Tax '!B1490,'Employee Salary Payroll Tax '!$D$1:$E$7,2,FALSE)</f>
        <v>NonUnion</v>
      </c>
      <c r="D1488" s="61">
        <f t="shared" ref="D1488:D1551" si="186">VLOOKUP(C1488,C$9:D$12,2)</f>
        <v>2.98E-2</v>
      </c>
      <c r="E1488" s="351">
        <f>'Employee Salary Payroll Tax '!N1490</f>
        <v>23281.48</v>
      </c>
      <c r="F1488" s="351">
        <f t="shared" ref="F1488:F1551" si="187">E1488*(1+D1488)</f>
        <v>23975.268104000002</v>
      </c>
      <c r="G1488" s="352"/>
      <c r="H1488" s="351">
        <f t="shared" ref="H1488:H1551" si="188">IF(E1488&gt;$H$12,0,$H$12-E1488)</f>
        <v>0</v>
      </c>
      <c r="I1488" s="351">
        <f t="shared" si="182"/>
        <v>693.78810400000293</v>
      </c>
      <c r="J1488" s="351">
        <f t="shared" ref="J1488:J1551" si="189">IF(H1488&gt;I1488,I1488*$J$12,H1488*$J$12)</f>
        <v>0</v>
      </c>
      <c r="K1488" s="293">
        <f>SUM('Employee Salary Payroll Tax '!I1490:K1490)</f>
        <v>1722.69</v>
      </c>
      <c r="L1488" s="293">
        <f>'Employee Salary Payroll Tax '!H1490</f>
        <v>0</v>
      </c>
      <c r="M1488" s="293">
        <f t="shared" si="183"/>
        <v>21558.79</v>
      </c>
      <c r="N1488" s="359">
        <f t="shared" si="184"/>
        <v>0</v>
      </c>
      <c r="O1488" s="331"/>
      <c r="P1488" s="61"/>
      <c r="Q1488" s="294"/>
      <c r="R1488" s="292"/>
      <c r="S1488" s="303"/>
    </row>
    <row r="1489" spans="1:19" s="36" customFormat="1" ht="14.4">
      <c r="A1489" s="36">
        <f t="shared" si="185"/>
        <v>166</v>
      </c>
      <c r="B1489" s="526"/>
      <c r="C1489" s="36" t="str">
        <f>VLOOKUP('Employee Salary Payroll Tax '!B1491,'Employee Salary Payroll Tax '!$D$1:$E$7,2,FALSE)</f>
        <v>NonUnion</v>
      </c>
      <c r="D1489" s="61">
        <f t="shared" si="186"/>
        <v>2.98E-2</v>
      </c>
      <c r="E1489" s="351">
        <f>'Employee Salary Payroll Tax '!N1491</f>
        <v>42583.82</v>
      </c>
      <c r="F1489" s="351">
        <f t="shared" si="187"/>
        <v>43852.817836000002</v>
      </c>
      <c r="G1489" s="352"/>
      <c r="H1489" s="351">
        <f t="shared" si="188"/>
        <v>0</v>
      </c>
      <c r="I1489" s="351">
        <f t="shared" ref="I1489:I1552" si="190">F1489-E1489</f>
        <v>1268.9978360000023</v>
      </c>
      <c r="J1489" s="351">
        <f t="shared" si="189"/>
        <v>0</v>
      </c>
      <c r="K1489" s="293">
        <f>SUM('Employee Salary Payroll Tax '!I1491:K1491)</f>
        <v>42583.82</v>
      </c>
      <c r="L1489" s="293">
        <f>'Employee Salary Payroll Tax '!H1491</f>
        <v>0</v>
      </c>
      <c r="M1489" s="293">
        <f t="shared" ref="M1489:M1552" si="191">E1489-K1489-L1489</f>
        <v>0</v>
      </c>
      <c r="N1489" s="359">
        <f t="shared" ref="N1489:N1552" si="192">J1489*K1489/(SUM(K1489:M1489)+0.000001)</f>
        <v>0</v>
      </c>
      <c r="O1489" s="331"/>
      <c r="P1489" s="61"/>
      <c r="Q1489" s="294"/>
      <c r="R1489" s="292"/>
      <c r="S1489" s="303"/>
    </row>
    <row r="1490" spans="1:19" s="36" customFormat="1" ht="14.4">
      <c r="A1490" s="36">
        <f t="shared" si="185"/>
        <v>167</v>
      </c>
      <c r="B1490" s="526"/>
      <c r="C1490" s="36" t="str">
        <f>VLOOKUP('Employee Salary Payroll Tax '!B1492,'Employee Salary Payroll Tax '!$D$1:$E$7,2,FALSE)</f>
        <v>NonUnion</v>
      </c>
      <c r="D1490" s="61">
        <f t="shared" si="186"/>
        <v>2.98E-2</v>
      </c>
      <c r="E1490" s="351">
        <f>'Employee Salary Payroll Tax '!N1492</f>
        <v>109282.19</v>
      </c>
      <c r="F1490" s="351">
        <f t="shared" si="187"/>
        <v>112538.799262</v>
      </c>
      <c r="G1490" s="352"/>
      <c r="H1490" s="351">
        <f t="shared" si="188"/>
        <v>0</v>
      </c>
      <c r="I1490" s="351">
        <f t="shared" si="190"/>
        <v>3256.6092619999981</v>
      </c>
      <c r="J1490" s="351">
        <f t="shared" si="189"/>
        <v>0</v>
      </c>
      <c r="K1490" s="293">
        <f>SUM('Employee Salary Payroll Tax '!I1492:K1492)</f>
        <v>109282.19</v>
      </c>
      <c r="L1490" s="293">
        <f>'Employee Salary Payroll Tax '!H1492</f>
        <v>0</v>
      </c>
      <c r="M1490" s="293">
        <f t="shared" si="191"/>
        <v>0</v>
      </c>
      <c r="N1490" s="359">
        <f t="shared" si="192"/>
        <v>0</v>
      </c>
      <c r="O1490" s="331"/>
      <c r="P1490" s="61"/>
      <c r="Q1490" s="294"/>
      <c r="R1490" s="292"/>
      <c r="S1490" s="303"/>
    </row>
    <row r="1491" spans="1:19" s="36" customFormat="1" ht="14.4">
      <c r="A1491" s="36">
        <f t="shared" si="185"/>
        <v>168</v>
      </c>
      <c r="B1491" s="526"/>
      <c r="C1491" s="36" t="str">
        <f>VLOOKUP('Employee Salary Payroll Tax '!B1493,'Employee Salary Payroll Tax '!$D$1:$E$7,2,FALSE)</f>
        <v>NonUnion</v>
      </c>
      <c r="D1491" s="61">
        <f t="shared" si="186"/>
        <v>2.98E-2</v>
      </c>
      <c r="E1491" s="351">
        <f>'Employee Salary Payroll Tax '!N1493</f>
        <v>75650.899999999994</v>
      </c>
      <c r="F1491" s="351">
        <f t="shared" si="187"/>
        <v>77905.296820000003</v>
      </c>
      <c r="G1491" s="352"/>
      <c r="H1491" s="351">
        <f t="shared" si="188"/>
        <v>0</v>
      </c>
      <c r="I1491" s="351">
        <f t="shared" si="190"/>
        <v>2254.396820000009</v>
      </c>
      <c r="J1491" s="351">
        <f t="shared" si="189"/>
        <v>0</v>
      </c>
      <c r="K1491" s="293">
        <f>SUM('Employee Salary Payroll Tax '!I1493:K1493)</f>
        <v>301.12</v>
      </c>
      <c r="L1491" s="293">
        <f>'Employee Salary Payroll Tax '!H1493</f>
        <v>0</v>
      </c>
      <c r="M1491" s="293">
        <f t="shared" si="191"/>
        <v>75349.78</v>
      </c>
      <c r="N1491" s="359">
        <f t="shared" si="192"/>
        <v>0</v>
      </c>
      <c r="O1491" s="331"/>
      <c r="P1491" s="61"/>
      <c r="Q1491" s="294"/>
      <c r="R1491" s="292"/>
      <c r="S1491" s="303"/>
    </row>
    <row r="1492" spans="1:19" s="36" customFormat="1" ht="14.4">
      <c r="A1492" s="36">
        <f t="shared" si="185"/>
        <v>169</v>
      </c>
      <c r="B1492" s="526"/>
      <c r="C1492" s="36" t="str">
        <f>VLOOKUP('Employee Salary Payroll Tax '!B1494,'Employee Salary Payroll Tax '!$D$1:$E$7,2,FALSE)</f>
        <v>NonUnion</v>
      </c>
      <c r="D1492" s="61">
        <f t="shared" si="186"/>
        <v>2.98E-2</v>
      </c>
      <c r="E1492" s="351">
        <f>'Employee Salary Payroll Tax '!N1494</f>
        <v>81818.960000000006</v>
      </c>
      <c r="F1492" s="351">
        <f t="shared" si="187"/>
        <v>84257.165008000011</v>
      </c>
      <c r="G1492" s="352"/>
      <c r="H1492" s="351">
        <f t="shared" si="188"/>
        <v>0</v>
      </c>
      <c r="I1492" s="351">
        <f t="shared" si="190"/>
        <v>2438.2050080000045</v>
      </c>
      <c r="J1492" s="351">
        <f t="shared" si="189"/>
        <v>0</v>
      </c>
      <c r="K1492" s="293">
        <f>SUM('Employee Salary Payroll Tax '!I1494:K1494)</f>
        <v>60358.14</v>
      </c>
      <c r="L1492" s="293">
        <f>'Employee Salary Payroll Tax '!H1494</f>
        <v>1512.21</v>
      </c>
      <c r="M1492" s="293">
        <f t="shared" si="191"/>
        <v>19948.610000000008</v>
      </c>
      <c r="N1492" s="359">
        <f t="shared" si="192"/>
        <v>0</v>
      </c>
      <c r="O1492" s="331"/>
      <c r="P1492" s="61"/>
      <c r="Q1492" s="294"/>
      <c r="R1492" s="292"/>
      <c r="S1492" s="303"/>
    </row>
    <row r="1493" spans="1:19" s="36" customFormat="1" ht="14.4">
      <c r="A1493" s="36">
        <f t="shared" si="185"/>
        <v>170</v>
      </c>
      <c r="B1493" s="526"/>
      <c r="C1493" s="36" t="str">
        <f>VLOOKUP('Employee Salary Payroll Tax '!B1495,'Employee Salary Payroll Tax '!$D$1:$E$7,2,FALSE)</f>
        <v>NonUnion</v>
      </c>
      <c r="D1493" s="61">
        <f t="shared" si="186"/>
        <v>2.98E-2</v>
      </c>
      <c r="E1493" s="351">
        <f>'Employee Salary Payroll Tax '!N1495</f>
        <v>42566.19</v>
      </c>
      <c r="F1493" s="351">
        <f t="shared" si="187"/>
        <v>43834.662462000008</v>
      </c>
      <c r="G1493" s="352"/>
      <c r="H1493" s="351">
        <f t="shared" si="188"/>
        <v>0</v>
      </c>
      <c r="I1493" s="351">
        <f t="shared" si="190"/>
        <v>1268.4724620000052</v>
      </c>
      <c r="J1493" s="351">
        <f t="shared" si="189"/>
        <v>0</v>
      </c>
      <c r="K1493" s="293">
        <f>SUM('Employee Salary Payroll Tax '!I1495:K1495)</f>
        <v>42566.19</v>
      </c>
      <c r="L1493" s="293">
        <f>'Employee Salary Payroll Tax '!H1495</f>
        <v>0</v>
      </c>
      <c r="M1493" s="293">
        <f t="shared" si="191"/>
        <v>0</v>
      </c>
      <c r="N1493" s="359">
        <f t="shared" si="192"/>
        <v>0</v>
      </c>
      <c r="O1493" s="331"/>
      <c r="P1493" s="61"/>
      <c r="Q1493" s="294"/>
      <c r="R1493" s="292"/>
      <c r="S1493" s="303"/>
    </row>
    <row r="1494" spans="1:19" s="36" customFormat="1" ht="14.4">
      <c r="A1494" s="36">
        <f t="shared" si="185"/>
        <v>171</v>
      </c>
      <c r="B1494" s="526"/>
      <c r="C1494" s="36" t="str">
        <f>VLOOKUP('Employee Salary Payroll Tax '!B1496,'Employee Salary Payroll Tax '!$D$1:$E$7,2,FALSE)</f>
        <v>NonUnion</v>
      </c>
      <c r="D1494" s="61">
        <f t="shared" si="186"/>
        <v>2.98E-2</v>
      </c>
      <c r="E1494" s="351">
        <f>'Employee Salary Payroll Tax '!N1496</f>
        <v>98007.2</v>
      </c>
      <c r="F1494" s="351">
        <f t="shared" si="187"/>
        <v>100927.81456</v>
      </c>
      <c r="G1494" s="352"/>
      <c r="H1494" s="351">
        <f t="shared" si="188"/>
        <v>0</v>
      </c>
      <c r="I1494" s="351">
        <f t="shared" si="190"/>
        <v>2920.6145600000018</v>
      </c>
      <c r="J1494" s="351">
        <f t="shared" si="189"/>
        <v>0</v>
      </c>
      <c r="K1494" s="293">
        <f>SUM('Employee Salary Payroll Tax '!I1496:K1496)</f>
        <v>30187.4</v>
      </c>
      <c r="L1494" s="293">
        <f>'Employee Salary Payroll Tax '!H1496</f>
        <v>0</v>
      </c>
      <c r="M1494" s="293">
        <f t="shared" si="191"/>
        <v>67819.799999999988</v>
      </c>
      <c r="N1494" s="359">
        <f t="shared" si="192"/>
        <v>0</v>
      </c>
      <c r="O1494" s="331"/>
      <c r="P1494" s="61"/>
      <c r="Q1494" s="294"/>
      <c r="R1494" s="292"/>
      <c r="S1494" s="303"/>
    </row>
    <row r="1495" spans="1:19" s="36" customFormat="1" ht="14.4">
      <c r="A1495" s="36">
        <f t="shared" si="185"/>
        <v>172</v>
      </c>
      <c r="B1495" s="526"/>
      <c r="C1495" s="36" t="str">
        <f>VLOOKUP('Employee Salary Payroll Tax '!B1497,'Employee Salary Payroll Tax '!$D$1:$E$7,2,FALSE)</f>
        <v>NonUnion</v>
      </c>
      <c r="D1495" s="61">
        <f t="shared" si="186"/>
        <v>2.98E-2</v>
      </c>
      <c r="E1495" s="351">
        <f>'Employee Salary Payroll Tax '!N1497</f>
        <v>76955.19</v>
      </c>
      <c r="F1495" s="351">
        <f t="shared" si="187"/>
        <v>79248.454662000004</v>
      </c>
      <c r="G1495" s="352"/>
      <c r="H1495" s="351">
        <f t="shared" si="188"/>
        <v>0</v>
      </c>
      <c r="I1495" s="351">
        <f t="shared" si="190"/>
        <v>2293.2646620000014</v>
      </c>
      <c r="J1495" s="351">
        <f t="shared" si="189"/>
        <v>0</v>
      </c>
      <c r="K1495" s="293">
        <f>SUM('Employee Salary Payroll Tax '!I1497:K1497)</f>
        <v>2.71</v>
      </c>
      <c r="L1495" s="293">
        <f>'Employee Salary Payroll Tax '!H1497</f>
        <v>0</v>
      </c>
      <c r="M1495" s="293">
        <f t="shared" si="191"/>
        <v>76952.479999999996</v>
      </c>
      <c r="N1495" s="359">
        <f t="shared" si="192"/>
        <v>0</v>
      </c>
      <c r="O1495" s="331"/>
      <c r="P1495" s="61"/>
      <c r="Q1495" s="294"/>
      <c r="R1495" s="292"/>
      <c r="S1495" s="303"/>
    </row>
    <row r="1496" spans="1:19" s="36" customFormat="1" ht="14.4">
      <c r="A1496" s="36">
        <f t="shared" si="185"/>
        <v>173</v>
      </c>
      <c r="B1496" s="526"/>
      <c r="C1496" s="36" t="str">
        <f>VLOOKUP('Employee Salary Payroll Tax '!B1498,'Employee Salary Payroll Tax '!$D$1:$E$7,2,FALSE)</f>
        <v>IBEW</v>
      </c>
      <c r="D1496" s="61">
        <f t="shared" si="186"/>
        <v>6.875E-3</v>
      </c>
      <c r="E1496" s="351">
        <f>'Employee Salary Payroll Tax '!N1498</f>
        <v>65927.429999999993</v>
      </c>
      <c r="F1496" s="351">
        <f t="shared" si="187"/>
        <v>66380.68108124999</v>
      </c>
      <c r="G1496" s="352"/>
      <c r="H1496" s="351">
        <f t="shared" si="188"/>
        <v>0</v>
      </c>
      <c r="I1496" s="351">
        <f t="shared" si="190"/>
        <v>453.25108124999679</v>
      </c>
      <c r="J1496" s="351">
        <f t="shared" si="189"/>
        <v>0</v>
      </c>
      <c r="K1496" s="293">
        <f>SUM('Employee Salary Payroll Tax '!I1498:K1498)</f>
        <v>62758.58</v>
      </c>
      <c r="L1496" s="293">
        <f>'Employee Salary Payroll Tax '!H1498</f>
        <v>0</v>
      </c>
      <c r="M1496" s="293">
        <f t="shared" si="191"/>
        <v>3168.8499999999913</v>
      </c>
      <c r="N1496" s="359">
        <f t="shared" si="192"/>
        <v>0</v>
      </c>
      <c r="O1496" s="331"/>
      <c r="P1496" s="61"/>
      <c r="Q1496" s="294"/>
      <c r="R1496" s="292"/>
      <c r="S1496" s="303"/>
    </row>
    <row r="1497" spans="1:19" s="36" customFormat="1" ht="14.4">
      <c r="A1497" s="36">
        <f t="shared" si="185"/>
        <v>174</v>
      </c>
      <c r="B1497" s="526"/>
      <c r="C1497" s="36" t="str">
        <f>VLOOKUP('Employee Salary Payroll Tax '!B1499,'Employee Salary Payroll Tax '!$D$1:$E$7,2,FALSE)</f>
        <v>UA</v>
      </c>
      <c r="D1497" s="61">
        <f t="shared" si="186"/>
        <v>0.03</v>
      </c>
      <c r="E1497" s="351">
        <f>'Employee Salary Payroll Tax '!N1499</f>
        <v>64129.21</v>
      </c>
      <c r="F1497" s="351">
        <f t="shared" si="187"/>
        <v>66053.086299999995</v>
      </c>
      <c r="G1497" s="352"/>
      <c r="H1497" s="351">
        <f t="shared" si="188"/>
        <v>0</v>
      </c>
      <c r="I1497" s="351">
        <f t="shared" si="190"/>
        <v>1923.8762999999963</v>
      </c>
      <c r="J1497" s="351">
        <f t="shared" si="189"/>
        <v>0</v>
      </c>
      <c r="K1497" s="293">
        <f>SUM('Employee Salary Payroll Tax '!I1499:K1499)</f>
        <v>8610.7000000000007</v>
      </c>
      <c r="L1497" s="293">
        <f>'Employee Salary Payroll Tax '!H1499</f>
        <v>0</v>
      </c>
      <c r="M1497" s="293">
        <f t="shared" si="191"/>
        <v>55518.509999999995</v>
      </c>
      <c r="N1497" s="359">
        <f t="shared" si="192"/>
        <v>0</v>
      </c>
      <c r="O1497" s="331"/>
      <c r="P1497" s="61"/>
      <c r="Q1497" s="294"/>
      <c r="R1497" s="292"/>
      <c r="S1497" s="303"/>
    </row>
    <row r="1498" spans="1:19" s="36" customFormat="1" ht="14.4">
      <c r="A1498" s="36">
        <f t="shared" si="185"/>
        <v>175</v>
      </c>
      <c r="B1498" s="526"/>
      <c r="C1498" s="36" t="str">
        <f>VLOOKUP('Employee Salary Payroll Tax '!B1500,'Employee Salary Payroll Tax '!$D$1:$E$7,2,FALSE)</f>
        <v>NonUnion</v>
      </c>
      <c r="D1498" s="61">
        <f t="shared" si="186"/>
        <v>2.98E-2</v>
      </c>
      <c r="E1498" s="351">
        <f>'Employee Salary Payroll Tax '!N1500</f>
        <v>233279.55</v>
      </c>
      <c r="F1498" s="351">
        <f t="shared" si="187"/>
        <v>240231.28059000001</v>
      </c>
      <c r="G1498" s="352"/>
      <c r="H1498" s="351">
        <f t="shared" si="188"/>
        <v>0</v>
      </c>
      <c r="I1498" s="351">
        <f t="shared" si="190"/>
        <v>6951.730590000021</v>
      </c>
      <c r="J1498" s="351">
        <f t="shared" si="189"/>
        <v>0</v>
      </c>
      <c r="K1498" s="293">
        <f>SUM('Employee Salary Payroll Tax '!I1500:K1500)</f>
        <v>233279.55</v>
      </c>
      <c r="L1498" s="293">
        <f>'Employee Salary Payroll Tax '!H1500</f>
        <v>0</v>
      </c>
      <c r="M1498" s="293">
        <f t="shared" si="191"/>
        <v>0</v>
      </c>
      <c r="N1498" s="359">
        <f t="shared" si="192"/>
        <v>0</v>
      </c>
      <c r="O1498" s="331"/>
      <c r="P1498" s="61"/>
      <c r="Q1498" s="294"/>
      <c r="R1498" s="292"/>
      <c r="S1498" s="303"/>
    </row>
    <row r="1499" spans="1:19" s="36" customFormat="1" ht="14.4">
      <c r="A1499" s="36">
        <f t="shared" si="185"/>
        <v>176</v>
      </c>
      <c r="B1499" s="526"/>
      <c r="C1499" s="36" t="str">
        <f>VLOOKUP('Employee Salary Payroll Tax '!B1501,'Employee Salary Payroll Tax '!$D$1:$E$7,2,FALSE)</f>
        <v>IBEW</v>
      </c>
      <c r="D1499" s="61">
        <f t="shared" si="186"/>
        <v>6.875E-3</v>
      </c>
      <c r="E1499" s="351">
        <f>'Employee Salary Payroll Tax '!N1501</f>
        <v>185171.07</v>
      </c>
      <c r="F1499" s="351">
        <f t="shared" si="187"/>
        <v>186444.12110625001</v>
      </c>
      <c r="G1499" s="352"/>
      <c r="H1499" s="351">
        <f t="shared" si="188"/>
        <v>0</v>
      </c>
      <c r="I1499" s="351">
        <f t="shared" si="190"/>
        <v>1273.0511062500009</v>
      </c>
      <c r="J1499" s="351">
        <f t="shared" si="189"/>
        <v>0</v>
      </c>
      <c r="K1499" s="293">
        <f>SUM('Employee Salary Payroll Tax '!I1501:K1501)</f>
        <v>56199.69</v>
      </c>
      <c r="L1499" s="293">
        <f>'Employee Salary Payroll Tax '!H1501</f>
        <v>0</v>
      </c>
      <c r="M1499" s="293">
        <f t="shared" si="191"/>
        <v>128971.38</v>
      </c>
      <c r="N1499" s="359">
        <f t="shared" si="192"/>
        <v>0</v>
      </c>
      <c r="O1499" s="331"/>
      <c r="P1499" s="61"/>
      <c r="Q1499" s="294"/>
      <c r="R1499" s="292"/>
      <c r="S1499" s="303"/>
    </row>
    <row r="1500" spans="1:19" s="36" customFormat="1" ht="14.4">
      <c r="A1500" s="36">
        <f t="shared" si="185"/>
        <v>177</v>
      </c>
      <c r="B1500" s="526"/>
      <c r="C1500" s="36" t="str">
        <f>VLOOKUP('Employee Salary Payroll Tax '!B1502,'Employee Salary Payroll Tax '!$D$1:$E$7,2,FALSE)</f>
        <v>NonUnion</v>
      </c>
      <c r="D1500" s="61">
        <f t="shared" si="186"/>
        <v>2.98E-2</v>
      </c>
      <c r="E1500" s="351">
        <f>'Employee Salary Payroll Tax '!N1502</f>
        <v>69225.62</v>
      </c>
      <c r="F1500" s="351">
        <f t="shared" si="187"/>
        <v>71288.543475999992</v>
      </c>
      <c r="G1500" s="352"/>
      <c r="H1500" s="351">
        <f t="shared" si="188"/>
        <v>0</v>
      </c>
      <c r="I1500" s="351">
        <f t="shared" si="190"/>
        <v>2062.9234759999963</v>
      </c>
      <c r="J1500" s="351">
        <f t="shared" si="189"/>
        <v>0</v>
      </c>
      <c r="K1500" s="293">
        <f>SUM('Employee Salary Payroll Tax '!I1502:K1502)</f>
        <v>19700.66</v>
      </c>
      <c r="L1500" s="293">
        <f>'Employee Salary Payroll Tax '!H1502</f>
        <v>0</v>
      </c>
      <c r="M1500" s="293">
        <f t="shared" si="191"/>
        <v>49524.959999999992</v>
      </c>
      <c r="N1500" s="359">
        <f t="shared" si="192"/>
        <v>0</v>
      </c>
      <c r="O1500" s="331"/>
      <c r="P1500" s="61"/>
      <c r="Q1500" s="294"/>
      <c r="R1500" s="292"/>
      <c r="S1500" s="303"/>
    </row>
    <row r="1501" spans="1:19" s="36" customFormat="1" ht="14.4">
      <c r="A1501" s="36">
        <f t="shared" si="185"/>
        <v>178</v>
      </c>
      <c r="B1501" s="526"/>
      <c r="C1501" s="36" t="str">
        <f>VLOOKUP('Employee Salary Payroll Tax '!B1503,'Employee Salary Payroll Tax '!$D$1:$E$7,2,FALSE)</f>
        <v>UA</v>
      </c>
      <c r="D1501" s="61">
        <f t="shared" si="186"/>
        <v>0.03</v>
      </c>
      <c r="E1501" s="351">
        <f>'Employee Salary Payroll Tax '!N1503</f>
        <v>50137.91</v>
      </c>
      <c r="F1501" s="351">
        <f t="shared" si="187"/>
        <v>51642.047300000006</v>
      </c>
      <c r="G1501" s="352"/>
      <c r="H1501" s="351">
        <f t="shared" si="188"/>
        <v>0</v>
      </c>
      <c r="I1501" s="351">
        <f t="shared" si="190"/>
        <v>1504.1373000000021</v>
      </c>
      <c r="J1501" s="351">
        <f t="shared" si="189"/>
        <v>0</v>
      </c>
      <c r="K1501" s="293">
        <f>SUM('Employee Salary Payroll Tax '!I1503:K1503)</f>
        <v>50716.18</v>
      </c>
      <c r="L1501" s="293">
        <f>'Employee Salary Payroll Tax '!H1503</f>
        <v>0</v>
      </c>
      <c r="M1501" s="293">
        <f t="shared" si="191"/>
        <v>-578.2699999999968</v>
      </c>
      <c r="N1501" s="359">
        <f t="shared" si="192"/>
        <v>0</v>
      </c>
      <c r="O1501" s="331"/>
      <c r="P1501" s="61"/>
      <c r="Q1501" s="294"/>
      <c r="R1501" s="292"/>
      <c r="S1501" s="303"/>
    </row>
    <row r="1502" spans="1:19" s="36" customFormat="1" ht="14.4">
      <c r="A1502" s="36">
        <f t="shared" si="185"/>
        <v>179</v>
      </c>
      <c r="B1502" s="526"/>
      <c r="C1502" s="36" t="str">
        <f>VLOOKUP('Employee Salary Payroll Tax '!B1504,'Employee Salary Payroll Tax '!$D$1:$E$7,2,FALSE)</f>
        <v>NonUnion</v>
      </c>
      <c r="D1502" s="61">
        <f t="shared" si="186"/>
        <v>2.98E-2</v>
      </c>
      <c r="E1502" s="351">
        <f>'Employee Salary Payroll Tax '!N1504</f>
        <v>46277.61</v>
      </c>
      <c r="F1502" s="351">
        <f t="shared" si="187"/>
        <v>47656.682778000002</v>
      </c>
      <c r="G1502" s="352"/>
      <c r="H1502" s="351">
        <f t="shared" si="188"/>
        <v>0</v>
      </c>
      <c r="I1502" s="351">
        <f t="shared" si="190"/>
        <v>1379.0727780000016</v>
      </c>
      <c r="J1502" s="351">
        <f t="shared" si="189"/>
        <v>0</v>
      </c>
      <c r="K1502" s="293">
        <f>SUM('Employee Salary Payroll Tax '!I1504:K1504)</f>
        <v>2188.1200000000003</v>
      </c>
      <c r="L1502" s="293">
        <f>'Employee Salary Payroll Tax '!H1504</f>
        <v>0</v>
      </c>
      <c r="M1502" s="293">
        <f t="shared" si="191"/>
        <v>44089.49</v>
      </c>
      <c r="N1502" s="359">
        <f t="shared" si="192"/>
        <v>0</v>
      </c>
      <c r="O1502" s="331"/>
      <c r="P1502" s="61"/>
      <c r="Q1502" s="294"/>
      <c r="R1502" s="292"/>
      <c r="S1502" s="303"/>
    </row>
    <row r="1503" spans="1:19" s="36" customFormat="1" ht="14.4">
      <c r="A1503" s="36">
        <f t="shared" si="185"/>
        <v>180</v>
      </c>
      <c r="B1503" s="526"/>
      <c r="C1503" s="36" t="str">
        <f>VLOOKUP('Employee Salary Payroll Tax '!B1505,'Employee Salary Payroll Tax '!$D$1:$E$7,2,FALSE)</f>
        <v>NonUnion</v>
      </c>
      <c r="D1503" s="61">
        <f t="shared" si="186"/>
        <v>2.98E-2</v>
      </c>
      <c r="E1503" s="351">
        <f>'Employee Salary Payroll Tax '!N1505</f>
        <v>90380.06</v>
      </c>
      <c r="F1503" s="351">
        <f t="shared" si="187"/>
        <v>93073.385788</v>
      </c>
      <c r="G1503" s="352"/>
      <c r="H1503" s="351">
        <f t="shared" si="188"/>
        <v>0</v>
      </c>
      <c r="I1503" s="351">
        <f t="shared" si="190"/>
        <v>2693.3257880000019</v>
      </c>
      <c r="J1503" s="351">
        <f t="shared" si="189"/>
        <v>0</v>
      </c>
      <c r="K1503" s="293">
        <f>SUM('Employee Salary Payroll Tax '!I1505:K1505)</f>
        <v>62248.47</v>
      </c>
      <c r="L1503" s="293">
        <f>'Employee Salary Payroll Tax '!H1505</f>
        <v>0</v>
      </c>
      <c r="M1503" s="293">
        <f t="shared" si="191"/>
        <v>28131.589999999997</v>
      </c>
      <c r="N1503" s="359">
        <f t="shared" si="192"/>
        <v>0</v>
      </c>
      <c r="O1503" s="331"/>
      <c r="P1503" s="61"/>
      <c r="Q1503" s="294"/>
      <c r="R1503" s="292"/>
      <c r="S1503" s="303"/>
    </row>
    <row r="1504" spans="1:19" s="36" customFormat="1" ht="14.4">
      <c r="A1504" s="36">
        <f t="shared" si="185"/>
        <v>181</v>
      </c>
      <c r="B1504" s="526"/>
      <c r="C1504" s="36" t="str">
        <f>VLOOKUP('Employee Salary Payroll Tax '!B1506,'Employee Salary Payroll Tax '!$D$1:$E$7,2,FALSE)</f>
        <v>NonUnion</v>
      </c>
      <c r="D1504" s="61">
        <f t="shared" si="186"/>
        <v>2.98E-2</v>
      </c>
      <c r="E1504" s="351">
        <f>'Employee Salary Payroll Tax '!N1506</f>
        <v>76411.789999999994</v>
      </c>
      <c r="F1504" s="351">
        <f t="shared" si="187"/>
        <v>78688.861342000004</v>
      </c>
      <c r="G1504" s="352"/>
      <c r="H1504" s="351">
        <f t="shared" si="188"/>
        <v>0</v>
      </c>
      <c r="I1504" s="351">
        <f t="shared" si="190"/>
        <v>2277.0713420000102</v>
      </c>
      <c r="J1504" s="351">
        <f t="shared" si="189"/>
        <v>0</v>
      </c>
      <c r="K1504" s="293">
        <f>SUM('Employee Salary Payroll Tax '!I1506:K1506)</f>
        <v>60.160000000000004</v>
      </c>
      <c r="L1504" s="293">
        <f>'Employee Salary Payroll Tax '!H1506</f>
        <v>0</v>
      </c>
      <c r="M1504" s="293">
        <f t="shared" si="191"/>
        <v>76351.62999999999</v>
      </c>
      <c r="N1504" s="359">
        <f t="shared" si="192"/>
        <v>0</v>
      </c>
      <c r="O1504" s="331"/>
      <c r="P1504" s="61"/>
      <c r="Q1504" s="294"/>
      <c r="R1504" s="292"/>
      <c r="S1504" s="303"/>
    </row>
    <row r="1505" spans="1:19" s="36" customFormat="1" ht="14.4">
      <c r="A1505" s="36">
        <f t="shared" si="185"/>
        <v>182</v>
      </c>
      <c r="B1505" s="526"/>
      <c r="C1505" s="36" t="str">
        <f>VLOOKUP('Employee Salary Payroll Tax '!B1507,'Employee Salary Payroll Tax '!$D$1:$E$7,2,FALSE)</f>
        <v>IBEW</v>
      </c>
      <c r="D1505" s="61">
        <f t="shared" si="186"/>
        <v>6.875E-3</v>
      </c>
      <c r="E1505" s="351">
        <f>'Employee Salary Payroll Tax '!N1507</f>
        <v>107262.86</v>
      </c>
      <c r="F1505" s="351">
        <f t="shared" si="187"/>
        <v>108000.2921625</v>
      </c>
      <c r="G1505" s="352"/>
      <c r="H1505" s="351">
        <f t="shared" si="188"/>
        <v>0</v>
      </c>
      <c r="I1505" s="351">
        <f t="shared" si="190"/>
        <v>737.43216250000114</v>
      </c>
      <c r="J1505" s="351">
        <f t="shared" si="189"/>
        <v>0</v>
      </c>
      <c r="K1505" s="293">
        <f>SUM('Employee Salary Payroll Tax '!I1507:K1507)</f>
        <v>43522.33</v>
      </c>
      <c r="L1505" s="293">
        <f>'Employee Salary Payroll Tax '!H1507</f>
        <v>0</v>
      </c>
      <c r="M1505" s="293">
        <f t="shared" si="191"/>
        <v>63740.53</v>
      </c>
      <c r="N1505" s="359">
        <f t="shared" si="192"/>
        <v>0</v>
      </c>
      <c r="O1505" s="331"/>
      <c r="P1505" s="61"/>
      <c r="Q1505" s="294"/>
      <c r="R1505" s="292"/>
      <c r="S1505" s="303"/>
    </row>
    <row r="1506" spans="1:19" s="36" customFormat="1" ht="14.4">
      <c r="A1506" s="36">
        <f t="shared" si="185"/>
        <v>183</v>
      </c>
      <c r="B1506" s="526"/>
      <c r="C1506" s="36" t="str">
        <f>VLOOKUP('Employee Salary Payroll Tax '!B1508,'Employee Salary Payroll Tax '!$D$1:$E$7,2,FALSE)</f>
        <v>NonUnion</v>
      </c>
      <c r="D1506" s="61">
        <f t="shared" si="186"/>
        <v>2.98E-2</v>
      </c>
      <c r="E1506" s="351">
        <f>'Employee Salary Payroll Tax '!N1508</f>
        <v>57340.86</v>
      </c>
      <c r="F1506" s="351">
        <f t="shared" si="187"/>
        <v>59049.617628</v>
      </c>
      <c r="G1506" s="352"/>
      <c r="H1506" s="351">
        <f t="shared" si="188"/>
        <v>0</v>
      </c>
      <c r="I1506" s="351">
        <f t="shared" si="190"/>
        <v>1708.7576279999994</v>
      </c>
      <c r="J1506" s="351">
        <f t="shared" si="189"/>
        <v>0</v>
      </c>
      <c r="K1506" s="293">
        <f>SUM('Employee Salary Payroll Tax '!I1508:K1508)</f>
        <v>16532</v>
      </c>
      <c r="L1506" s="293">
        <f>'Employee Salary Payroll Tax '!H1508</f>
        <v>0</v>
      </c>
      <c r="M1506" s="293">
        <f t="shared" si="191"/>
        <v>40808.86</v>
      </c>
      <c r="N1506" s="359">
        <f t="shared" si="192"/>
        <v>0</v>
      </c>
      <c r="O1506" s="331"/>
      <c r="P1506" s="61"/>
      <c r="Q1506" s="294"/>
      <c r="R1506" s="292"/>
      <c r="S1506" s="303"/>
    </row>
    <row r="1507" spans="1:19" s="36" customFormat="1" ht="14.4">
      <c r="A1507" s="36">
        <f t="shared" si="185"/>
        <v>184</v>
      </c>
      <c r="B1507" s="526"/>
      <c r="C1507" s="36" t="str">
        <f>VLOOKUP('Employee Salary Payroll Tax '!B1509,'Employee Salary Payroll Tax '!$D$1:$E$7,2,FALSE)</f>
        <v>NonUnion</v>
      </c>
      <c r="D1507" s="61">
        <f t="shared" si="186"/>
        <v>2.98E-2</v>
      </c>
      <c r="E1507" s="351">
        <f>'Employee Salary Payroll Tax '!N1509</f>
        <v>54298.95</v>
      </c>
      <c r="F1507" s="351">
        <f t="shared" si="187"/>
        <v>55917.058709999998</v>
      </c>
      <c r="G1507" s="352"/>
      <c r="H1507" s="351">
        <f t="shared" si="188"/>
        <v>0</v>
      </c>
      <c r="I1507" s="351">
        <f t="shared" si="190"/>
        <v>1618.1087100000004</v>
      </c>
      <c r="J1507" s="351">
        <f t="shared" si="189"/>
        <v>0</v>
      </c>
      <c r="K1507" s="293">
        <f>SUM('Employee Salary Payroll Tax '!I1509:K1509)</f>
        <v>53739.63</v>
      </c>
      <c r="L1507" s="293">
        <f>'Employee Salary Payroll Tax '!H1509</f>
        <v>0</v>
      </c>
      <c r="M1507" s="293">
        <f t="shared" si="191"/>
        <v>559.31999999999971</v>
      </c>
      <c r="N1507" s="359">
        <f t="shared" si="192"/>
        <v>0</v>
      </c>
      <c r="O1507" s="331"/>
      <c r="P1507" s="61"/>
      <c r="Q1507" s="294"/>
      <c r="R1507" s="292"/>
      <c r="S1507" s="303"/>
    </row>
    <row r="1508" spans="1:19" s="36" customFormat="1" ht="14.4">
      <c r="A1508" s="36">
        <f t="shared" si="185"/>
        <v>185</v>
      </c>
      <c r="B1508" s="526"/>
      <c r="C1508" s="36" t="str">
        <f>VLOOKUP('Employee Salary Payroll Tax '!B1510,'Employee Salary Payroll Tax '!$D$1:$E$7,2,FALSE)</f>
        <v>IBEW</v>
      </c>
      <c r="D1508" s="61">
        <f t="shared" si="186"/>
        <v>6.875E-3</v>
      </c>
      <c r="E1508" s="351">
        <f>'Employee Salary Payroll Tax '!N1510</f>
        <v>66043.009999999995</v>
      </c>
      <c r="F1508" s="351">
        <f t="shared" si="187"/>
        <v>66497.055693749993</v>
      </c>
      <c r="G1508" s="352"/>
      <c r="H1508" s="351">
        <f t="shared" si="188"/>
        <v>0</v>
      </c>
      <c r="I1508" s="351">
        <f t="shared" si="190"/>
        <v>454.04569374999846</v>
      </c>
      <c r="J1508" s="351">
        <f t="shared" si="189"/>
        <v>0</v>
      </c>
      <c r="K1508" s="293">
        <f>SUM('Employee Salary Payroll Tax '!I1510:K1510)</f>
        <v>2203.0500000000002</v>
      </c>
      <c r="L1508" s="293">
        <f>'Employee Salary Payroll Tax '!H1510</f>
        <v>0</v>
      </c>
      <c r="M1508" s="293">
        <f t="shared" si="191"/>
        <v>63839.959999999992</v>
      </c>
      <c r="N1508" s="359">
        <f t="shared" si="192"/>
        <v>0</v>
      </c>
      <c r="O1508" s="331"/>
      <c r="P1508" s="61"/>
      <c r="Q1508" s="294"/>
      <c r="R1508" s="292"/>
      <c r="S1508" s="303"/>
    </row>
    <row r="1509" spans="1:19" s="36" customFormat="1" ht="14.4">
      <c r="A1509" s="36">
        <f t="shared" si="185"/>
        <v>186</v>
      </c>
      <c r="B1509" s="526"/>
      <c r="C1509" s="36" t="str">
        <f>VLOOKUP('Employee Salary Payroll Tax '!B1511,'Employee Salary Payroll Tax '!$D$1:$E$7,2,FALSE)</f>
        <v>IBEW</v>
      </c>
      <c r="D1509" s="61">
        <f t="shared" si="186"/>
        <v>6.875E-3</v>
      </c>
      <c r="E1509" s="351">
        <f>'Employee Salary Payroll Tax '!N1511</f>
        <v>68912.639999999999</v>
      </c>
      <c r="F1509" s="351">
        <f t="shared" si="187"/>
        <v>69386.414399999994</v>
      </c>
      <c r="G1509" s="352"/>
      <c r="H1509" s="351">
        <f t="shared" si="188"/>
        <v>0</v>
      </c>
      <c r="I1509" s="351">
        <f t="shared" si="190"/>
        <v>473.77439999999478</v>
      </c>
      <c r="J1509" s="351">
        <f t="shared" si="189"/>
        <v>0</v>
      </c>
      <c r="K1509" s="293">
        <f>SUM('Employee Salary Payroll Tax '!I1511:K1511)</f>
        <v>0</v>
      </c>
      <c r="L1509" s="293">
        <f>'Employee Salary Payroll Tax '!H1511</f>
        <v>0</v>
      </c>
      <c r="M1509" s="293">
        <f t="shared" si="191"/>
        <v>68912.639999999999</v>
      </c>
      <c r="N1509" s="359">
        <f t="shared" si="192"/>
        <v>0</v>
      </c>
      <c r="O1509" s="331"/>
      <c r="P1509" s="61"/>
      <c r="Q1509" s="294"/>
      <c r="R1509" s="292"/>
      <c r="S1509" s="303"/>
    </row>
    <row r="1510" spans="1:19" s="36" customFormat="1" ht="14.4">
      <c r="A1510" s="36">
        <f t="shared" si="185"/>
        <v>187</v>
      </c>
      <c r="B1510" s="526"/>
      <c r="C1510" s="36" t="str">
        <f>VLOOKUP('Employee Salary Payroll Tax '!B1512,'Employee Salary Payroll Tax '!$D$1:$E$7,2,FALSE)</f>
        <v>IBEW</v>
      </c>
      <c r="D1510" s="61">
        <f t="shared" si="186"/>
        <v>6.875E-3</v>
      </c>
      <c r="E1510" s="351">
        <f>'Employee Salary Payroll Tax '!N1512</f>
        <v>142933.66</v>
      </c>
      <c r="F1510" s="351">
        <f t="shared" si="187"/>
        <v>143916.3289125</v>
      </c>
      <c r="G1510" s="352"/>
      <c r="H1510" s="351">
        <f t="shared" si="188"/>
        <v>0</v>
      </c>
      <c r="I1510" s="351">
        <f t="shared" si="190"/>
        <v>982.66891249999753</v>
      </c>
      <c r="J1510" s="351">
        <f t="shared" si="189"/>
        <v>0</v>
      </c>
      <c r="K1510" s="293">
        <f>SUM('Employee Salary Payroll Tax '!I1512:K1512)</f>
        <v>99598.01999999999</v>
      </c>
      <c r="L1510" s="293">
        <f>'Employee Salary Payroll Tax '!H1512</f>
        <v>0</v>
      </c>
      <c r="M1510" s="293">
        <f t="shared" si="191"/>
        <v>43335.640000000014</v>
      </c>
      <c r="N1510" s="359">
        <f t="shared" si="192"/>
        <v>0</v>
      </c>
      <c r="O1510" s="331"/>
      <c r="P1510" s="61"/>
      <c r="Q1510" s="294"/>
      <c r="R1510" s="292"/>
      <c r="S1510" s="303"/>
    </row>
    <row r="1511" spans="1:19" s="36" customFormat="1" ht="14.4">
      <c r="A1511" s="36">
        <f t="shared" si="185"/>
        <v>188</v>
      </c>
      <c r="B1511" s="526"/>
      <c r="C1511" s="36" t="str">
        <f>VLOOKUP('Employee Salary Payroll Tax '!B1513,'Employee Salary Payroll Tax '!$D$1:$E$7,2,FALSE)</f>
        <v>NonUnion</v>
      </c>
      <c r="D1511" s="61">
        <f t="shared" si="186"/>
        <v>2.98E-2</v>
      </c>
      <c r="E1511" s="351">
        <f>'Employee Salary Payroll Tax '!N1513</f>
        <v>57538.68</v>
      </c>
      <c r="F1511" s="351">
        <f t="shared" si="187"/>
        <v>59253.332664000001</v>
      </c>
      <c r="G1511" s="352"/>
      <c r="H1511" s="351">
        <f t="shared" si="188"/>
        <v>0</v>
      </c>
      <c r="I1511" s="351">
        <f t="shared" si="190"/>
        <v>1714.6526640000011</v>
      </c>
      <c r="J1511" s="351">
        <f t="shared" si="189"/>
        <v>0</v>
      </c>
      <c r="K1511" s="293">
        <f>SUM('Employee Salary Payroll Tax '!I1513:K1513)</f>
        <v>6508.1900000000005</v>
      </c>
      <c r="L1511" s="293">
        <f>'Employee Salary Payroll Tax '!H1513</f>
        <v>0</v>
      </c>
      <c r="M1511" s="293">
        <f t="shared" si="191"/>
        <v>51030.49</v>
      </c>
      <c r="N1511" s="359">
        <f t="shared" si="192"/>
        <v>0</v>
      </c>
      <c r="O1511" s="331"/>
      <c r="P1511" s="61"/>
      <c r="Q1511" s="294"/>
      <c r="R1511" s="292"/>
      <c r="S1511" s="303"/>
    </row>
    <row r="1512" spans="1:19" s="36" customFormat="1" ht="14.4">
      <c r="A1512" s="36">
        <f t="shared" si="185"/>
        <v>189</v>
      </c>
      <c r="B1512" s="526"/>
      <c r="C1512" s="36" t="str">
        <f>VLOOKUP('Employee Salary Payroll Tax '!B1514,'Employee Salary Payroll Tax '!$D$1:$E$7,2,FALSE)</f>
        <v>NonUnion</v>
      </c>
      <c r="D1512" s="61">
        <f t="shared" si="186"/>
        <v>2.98E-2</v>
      </c>
      <c r="E1512" s="351">
        <f>'Employee Salary Payroll Tax '!N1514</f>
        <v>59498.22</v>
      </c>
      <c r="F1512" s="351">
        <f t="shared" si="187"/>
        <v>61271.266956000007</v>
      </c>
      <c r="G1512" s="352"/>
      <c r="H1512" s="351">
        <f t="shared" si="188"/>
        <v>0</v>
      </c>
      <c r="I1512" s="351">
        <f t="shared" si="190"/>
        <v>1773.0469560000056</v>
      </c>
      <c r="J1512" s="351">
        <f t="shared" si="189"/>
        <v>0</v>
      </c>
      <c r="K1512" s="293">
        <f>SUM('Employee Salary Payroll Tax '!I1514:K1514)</f>
        <v>24271.19</v>
      </c>
      <c r="L1512" s="293">
        <f>'Employee Salary Payroll Tax '!H1514</f>
        <v>0</v>
      </c>
      <c r="M1512" s="293">
        <f t="shared" si="191"/>
        <v>35227.03</v>
      </c>
      <c r="N1512" s="359">
        <f t="shared" si="192"/>
        <v>0</v>
      </c>
      <c r="O1512" s="331"/>
      <c r="P1512" s="61"/>
      <c r="Q1512" s="294"/>
      <c r="R1512" s="292"/>
      <c r="S1512" s="303"/>
    </row>
    <row r="1513" spans="1:19" s="36" customFormat="1" ht="14.4">
      <c r="A1513" s="36">
        <f t="shared" si="185"/>
        <v>190</v>
      </c>
      <c r="B1513" s="526"/>
      <c r="C1513" s="36" t="str">
        <f>VLOOKUP('Employee Salary Payroll Tax '!B1515,'Employee Salary Payroll Tax '!$D$1:$E$7,2,FALSE)</f>
        <v>NonUnion</v>
      </c>
      <c r="D1513" s="61">
        <f t="shared" si="186"/>
        <v>2.98E-2</v>
      </c>
      <c r="E1513" s="351">
        <f>'Employee Salary Payroll Tax '!N1515</f>
        <v>99954.12</v>
      </c>
      <c r="F1513" s="351">
        <f t="shared" si="187"/>
        <v>102932.75277599999</v>
      </c>
      <c r="G1513" s="352"/>
      <c r="H1513" s="351">
        <f t="shared" si="188"/>
        <v>0</v>
      </c>
      <c r="I1513" s="351">
        <f t="shared" si="190"/>
        <v>2978.6327759999986</v>
      </c>
      <c r="J1513" s="351">
        <f t="shared" si="189"/>
        <v>0</v>
      </c>
      <c r="K1513" s="293">
        <f>SUM('Employee Salary Payroll Tax '!I1515:K1515)</f>
        <v>63545.97</v>
      </c>
      <c r="L1513" s="293">
        <f>'Employee Salary Payroll Tax '!H1515</f>
        <v>0</v>
      </c>
      <c r="M1513" s="293">
        <f t="shared" si="191"/>
        <v>36408.149999999994</v>
      </c>
      <c r="N1513" s="359">
        <f t="shared" si="192"/>
        <v>0</v>
      </c>
      <c r="O1513" s="331"/>
      <c r="P1513" s="61"/>
      <c r="Q1513" s="294"/>
      <c r="R1513" s="292"/>
      <c r="S1513" s="303"/>
    </row>
    <row r="1514" spans="1:19" s="36" customFormat="1" ht="14.4">
      <c r="A1514" s="36">
        <f t="shared" si="185"/>
        <v>191</v>
      </c>
      <c r="B1514" s="526"/>
      <c r="C1514" s="36" t="str">
        <f>VLOOKUP('Employee Salary Payroll Tax '!B1516,'Employee Salary Payroll Tax '!$D$1:$E$7,2,FALSE)</f>
        <v>NonUnion</v>
      </c>
      <c r="D1514" s="61">
        <f t="shared" si="186"/>
        <v>2.98E-2</v>
      </c>
      <c r="E1514" s="351">
        <f>'Employee Salary Payroll Tax '!N1516</f>
        <v>63554.42</v>
      </c>
      <c r="F1514" s="351">
        <f t="shared" si="187"/>
        <v>65448.341716000003</v>
      </c>
      <c r="G1514" s="352"/>
      <c r="H1514" s="351">
        <f t="shared" si="188"/>
        <v>0</v>
      </c>
      <c r="I1514" s="351">
        <f t="shared" si="190"/>
        <v>1893.9217160000044</v>
      </c>
      <c r="J1514" s="351">
        <f t="shared" si="189"/>
        <v>0</v>
      </c>
      <c r="K1514" s="293">
        <f>SUM('Employee Salary Payroll Tax '!I1516:K1516)</f>
        <v>11785.86</v>
      </c>
      <c r="L1514" s="293">
        <f>'Employee Salary Payroll Tax '!H1516</f>
        <v>0</v>
      </c>
      <c r="M1514" s="293">
        <f t="shared" si="191"/>
        <v>51768.56</v>
      </c>
      <c r="N1514" s="359">
        <f t="shared" si="192"/>
        <v>0</v>
      </c>
      <c r="O1514" s="331"/>
      <c r="P1514" s="61"/>
      <c r="Q1514" s="294"/>
      <c r="R1514" s="292"/>
      <c r="S1514" s="303"/>
    </row>
    <row r="1515" spans="1:19" s="36" customFormat="1" ht="14.4">
      <c r="A1515" s="36">
        <f t="shared" si="185"/>
        <v>192</v>
      </c>
      <c r="B1515" s="526"/>
      <c r="C1515" s="36" t="str">
        <f>VLOOKUP('Employee Salary Payroll Tax '!B1517,'Employee Salary Payroll Tax '!$D$1:$E$7,2,FALSE)</f>
        <v>NonUnion</v>
      </c>
      <c r="D1515" s="61">
        <f t="shared" si="186"/>
        <v>2.98E-2</v>
      </c>
      <c r="E1515" s="351">
        <f>'Employee Salary Payroll Tax '!N1517</f>
        <v>5392.55</v>
      </c>
      <c r="F1515" s="351">
        <f t="shared" si="187"/>
        <v>5553.2479900000008</v>
      </c>
      <c r="G1515" s="352"/>
      <c r="H1515" s="351">
        <f t="shared" si="188"/>
        <v>1607.4499999999998</v>
      </c>
      <c r="I1515" s="351">
        <f t="shared" si="190"/>
        <v>160.69799000000057</v>
      </c>
      <c r="J1515" s="351">
        <f t="shared" si="189"/>
        <v>0.96418794000000341</v>
      </c>
      <c r="K1515" s="293">
        <f>SUM('Employee Salary Payroll Tax '!I1517:K1517)</f>
        <v>1714.49</v>
      </c>
      <c r="L1515" s="293">
        <f>'Employee Salary Payroll Tax '!H1517</f>
        <v>2180.29</v>
      </c>
      <c r="M1515" s="293">
        <f t="shared" si="191"/>
        <v>1497.7700000000004</v>
      </c>
      <c r="N1515" s="359">
        <f t="shared" si="192"/>
        <v>0.30655081194315392</v>
      </c>
      <c r="O1515" s="331"/>
      <c r="P1515" s="61"/>
      <c r="Q1515" s="294"/>
      <c r="R1515" s="292"/>
      <c r="S1515" s="303"/>
    </row>
    <row r="1516" spans="1:19" s="36" customFormat="1" ht="14.4">
      <c r="A1516" s="36">
        <f t="shared" si="185"/>
        <v>193</v>
      </c>
      <c r="B1516" s="526"/>
      <c r="C1516" s="36" t="str">
        <f>VLOOKUP('Employee Salary Payroll Tax '!B1518,'Employee Salary Payroll Tax '!$D$1:$E$7,2,FALSE)</f>
        <v>NonUnion</v>
      </c>
      <c r="D1516" s="61">
        <f t="shared" si="186"/>
        <v>2.98E-2</v>
      </c>
      <c r="E1516" s="351">
        <f>'Employee Salary Payroll Tax '!N1518</f>
        <v>14577.84</v>
      </c>
      <c r="F1516" s="351">
        <f t="shared" si="187"/>
        <v>15012.259632000001</v>
      </c>
      <c r="G1516" s="352"/>
      <c r="H1516" s="351">
        <f t="shared" si="188"/>
        <v>0</v>
      </c>
      <c r="I1516" s="351">
        <f t="shared" si="190"/>
        <v>434.419632000001</v>
      </c>
      <c r="J1516" s="351">
        <f t="shared" si="189"/>
        <v>0</v>
      </c>
      <c r="K1516" s="293">
        <f>SUM('Employee Salary Payroll Tax '!I1518:K1518)</f>
        <v>6141.98</v>
      </c>
      <c r="L1516" s="293">
        <f>'Employee Salary Payroll Tax '!H1518</f>
        <v>3843.98</v>
      </c>
      <c r="M1516" s="293">
        <f t="shared" si="191"/>
        <v>4591.880000000001</v>
      </c>
      <c r="N1516" s="359">
        <f t="shared" si="192"/>
        <v>0</v>
      </c>
      <c r="O1516" s="331"/>
      <c r="P1516" s="61"/>
      <c r="Q1516" s="294"/>
      <c r="R1516" s="292"/>
      <c r="S1516" s="303"/>
    </row>
    <row r="1517" spans="1:19" s="36" customFormat="1" ht="14.4">
      <c r="A1517" s="36">
        <f t="shared" ref="A1517:A1580" si="193">+A1516+1</f>
        <v>194</v>
      </c>
      <c r="B1517" s="526"/>
      <c r="C1517" s="36" t="str">
        <f>VLOOKUP('Employee Salary Payroll Tax '!B1519,'Employee Salary Payroll Tax '!$D$1:$E$7,2,FALSE)</f>
        <v>IBEW</v>
      </c>
      <c r="D1517" s="61">
        <f t="shared" si="186"/>
        <v>6.875E-3</v>
      </c>
      <c r="E1517" s="351">
        <f>'Employee Salary Payroll Tax '!N1519</f>
        <v>55456.959999999999</v>
      </c>
      <c r="F1517" s="351">
        <f t="shared" si="187"/>
        <v>55838.226599999995</v>
      </c>
      <c r="G1517" s="352"/>
      <c r="H1517" s="351">
        <f t="shared" si="188"/>
        <v>0</v>
      </c>
      <c r="I1517" s="351">
        <f t="shared" si="190"/>
        <v>381.26659999999538</v>
      </c>
      <c r="J1517" s="351">
        <f t="shared" si="189"/>
        <v>0</v>
      </c>
      <c r="K1517" s="293">
        <f>SUM('Employee Salary Payroll Tax '!I1519:K1519)</f>
        <v>0</v>
      </c>
      <c r="L1517" s="293">
        <f>'Employee Salary Payroll Tax '!H1519</f>
        <v>0</v>
      </c>
      <c r="M1517" s="293">
        <f t="shared" si="191"/>
        <v>55456.959999999999</v>
      </c>
      <c r="N1517" s="359">
        <f t="shared" si="192"/>
        <v>0</v>
      </c>
      <c r="O1517" s="331"/>
      <c r="P1517" s="61"/>
      <c r="Q1517" s="294"/>
      <c r="R1517" s="292"/>
      <c r="S1517" s="303"/>
    </row>
    <row r="1518" spans="1:19" s="36" customFormat="1" ht="14.4">
      <c r="A1518" s="36">
        <f t="shared" si="193"/>
        <v>195</v>
      </c>
      <c r="B1518" s="526"/>
      <c r="C1518" s="36" t="str">
        <f>VLOOKUP('Employee Salary Payroll Tax '!B1520,'Employee Salary Payroll Tax '!$D$1:$E$7,2,FALSE)</f>
        <v>IBEW</v>
      </c>
      <c r="D1518" s="61">
        <f t="shared" si="186"/>
        <v>6.875E-3</v>
      </c>
      <c r="E1518" s="351">
        <f>'Employee Salary Payroll Tax '!N1520</f>
        <v>70298.720000000001</v>
      </c>
      <c r="F1518" s="351">
        <f t="shared" si="187"/>
        <v>70782.023700000005</v>
      </c>
      <c r="G1518" s="352"/>
      <c r="H1518" s="351">
        <f t="shared" si="188"/>
        <v>0</v>
      </c>
      <c r="I1518" s="351">
        <f t="shared" si="190"/>
        <v>483.30370000000403</v>
      </c>
      <c r="J1518" s="351">
        <f t="shared" si="189"/>
        <v>0</v>
      </c>
      <c r="K1518" s="293">
        <f>SUM('Employee Salary Payroll Tax '!I1520:K1520)</f>
        <v>69569.52</v>
      </c>
      <c r="L1518" s="293">
        <f>'Employee Salary Payroll Tax '!H1520</f>
        <v>0</v>
      </c>
      <c r="M1518" s="293">
        <f t="shared" si="191"/>
        <v>729.19999999999709</v>
      </c>
      <c r="N1518" s="359">
        <f t="shared" si="192"/>
        <v>0</v>
      </c>
      <c r="O1518" s="331"/>
      <c r="P1518" s="61"/>
      <c r="Q1518" s="294"/>
      <c r="R1518" s="292"/>
      <c r="S1518" s="303"/>
    </row>
    <row r="1519" spans="1:19" s="36" customFormat="1" ht="14.4">
      <c r="A1519" s="36">
        <f t="shared" si="193"/>
        <v>196</v>
      </c>
      <c r="B1519" s="526"/>
      <c r="C1519" s="36" t="str">
        <f>VLOOKUP('Employee Salary Payroll Tax '!B1521,'Employee Salary Payroll Tax '!$D$1:$E$7,2,FALSE)</f>
        <v>NonUnion</v>
      </c>
      <c r="D1519" s="61">
        <f t="shared" si="186"/>
        <v>2.98E-2</v>
      </c>
      <c r="E1519" s="351">
        <f>'Employee Salary Payroll Tax '!N1521</f>
        <v>108523.4</v>
      </c>
      <c r="F1519" s="351">
        <f t="shared" si="187"/>
        <v>111757.39732</v>
      </c>
      <c r="G1519" s="352"/>
      <c r="H1519" s="351">
        <f t="shared" si="188"/>
        <v>0</v>
      </c>
      <c r="I1519" s="351">
        <f t="shared" si="190"/>
        <v>3233.9973200000095</v>
      </c>
      <c r="J1519" s="351">
        <f t="shared" si="189"/>
        <v>0</v>
      </c>
      <c r="K1519" s="293">
        <f>SUM('Employee Salary Payroll Tax '!I1521:K1521)</f>
        <v>97472.239999999991</v>
      </c>
      <c r="L1519" s="293">
        <f>'Employee Salary Payroll Tax '!H1521</f>
        <v>0</v>
      </c>
      <c r="M1519" s="293">
        <f t="shared" si="191"/>
        <v>11051.160000000003</v>
      </c>
      <c r="N1519" s="359">
        <f t="shared" si="192"/>
        <v>0</v>
      </c>
      <c r="O1519" s="331"/>
      <c r="P1519" s="61"/>
      <c r="Q1519" s="294"/>
      <c r="R1519" s="292"/>
      <c r="S1519" s="303"/>
    </row>
    <row r="1520" spans="1:19" s="36" customFormat="1" ht="14.4">
      <c r="A1520" s="36">
        <f t="shared" si="193"/>
        <v>197</v>
      </c>
      <c r="B1520" s="526"/>
      <c r="C1520" s="36" t="str">
        <f>VLOOKUP('Employee Salary Payroll Tax '!B1522,'Employee Salary Payroll Tax '!$D$1:$E$7,2,FALSE)</f>
        <v>NonUnion</v>
      </c>
      <c r="D1520" s="61">
        <f t="shared" si="186"/>
        <v>2.98E-2</v>
      </c>
      <c r="E1520" s="351">
        <f>'Employee Salary Payroll Tax '!N1522</f>
        <v>45831.49</v>
      </c>
      <c r="F1520" s="351">
        <f t="shared" si="187"/>
        <v>47197.268402000002</v>
      </c>
      <c r="G1520" s="352"/>
      <c r="H1520" s="351">
        <f t="shared" si="188"/>
        <v>0</v>
      </c>
      <c r="I1520" s="351">
        <f t="shared" si="190"/>
        <v>1365.7784020000036</v>
      </c>
      <c r="J1520" s="351">
        <f t="shared" si="189"/>
        <v>0</v>
      </c>
      <c r="K1520" s="293">
        <f>SUM('Employee Salary Payroll Tax '!I1522:K1522)</f>
        <v>9334.6899999999987</v>
      </c>
      <c r="L1520" s="293">
        <f>'Employee Salary Payroll Tax '!H1522</f>
        <v>5666.88</v>
      </c>
      <c r="M1520" s="293">
        <f t="shared" si="191"/>
        <v>30829.920000000002</v>
      </c>
      <c r="N1520" s="359">
        <f t="shared" si="192"/>
        <v>0</v>
      </c>
      <c r="O1520" s="331"/>
      <c r="P1520" s="61"/>
      <c r="Q1520" s="294"/>
      <c r="R1520" s="292"/>
      <c r="S1520" s="303"/>
    </row>
    <row r="1521" spans="1:19" s="36" customFormat="1" ht="14.4">
      <c r="A1521" s="36">
        <f t="shared" si="193"/>
        <v>198</v>
      </c>
      <c r="B1521" s="526"/>
      <c r="C1521" s="36" t="str">
        <f>VLOOKUP('Employee Salary Payroll Tax '!B1523,'Employee Salary Payroll Tax '!$D$1:$E$7,2,FALSE)</f>
        <v>NonUnion</v>
      </c>
      <c r="D1521" s="61">
        <f t="shared" si="186"/>
        <v>2.98E-2</v>
      </c>
      <c r="E1521" s="351">
        <f>'Employee Salary Payroll Tax '!N1523</f>
        <v>22753.919999999998</v>
      </c>
      <c r="F1521" s="351">
        <f t="shared" si="187"/>
        <v>23431.986816000001</v>
      </c>
      <c r="G1521" s="352"/>
      <c r="H1521" s="351">
        <f t="shared" si="188"/>
        <v>0</v>
      </c>
      <c r="I1521" s="351">
        <f t="shared" si="190"/>
        <v>678.06681600000229</v>
      </c>
      <c r="J1521" s="351">
        <f t="shared" si="189"/>
        <v>0</v>
      </c>
      <c r="K1521" s="293">
        <f>SUM('Employee Salary Payroll Tax '!I1523:K1523)</f>
        <v>-39.950000000000003</v>
      </c>
      <c r="L1521" s="293">
        <f>'Employee Salary Payroll Tax '!H1523</f>
        <v>0</v>
      </c>
      <c r="M1521" s="293">
        <f t="shared" si="191"/>
        <v>22793.87</v>
      </c>
      <c r="N1521" s="359">
        <f t="shared" si="192"/>
        <v>0</v>
      </c>
      <c r="O1521" s="331"/>
      <c r="P1521" s="61"/>
      <c r="Q1521" s="294"/>
      <c r="R1521" s="292"/>
      <c r="S1521" s="303"/>
    </row>
    <row r="1522" spans="1:19" s="36" customFormat="1" ht="14.4">
      <c r="A1522" s="36">
        <f t="shared" si="193"/>
        <v>199</v>
      </c>
      <c r="B1522" s="526"/>
      <c r="C1522" s="36" t="str">
        <f>VLOOKUP('Employee Salary Payroll Tax '!B1524,'Employee Salary Payroll Tax '!$D$1:$E$7,2,FALSE)</f>
        <v>NonUnion</v>
      </c>
      <c r="D1522" s="61">
        <f t="shared" si="186"/>
        <v>2.98E-2</v>
      </c>
      <c r="E1522" s="351">
        <f>'Employee Salary Payroll Tax '!N1524</f>
        <v>22907.59</v>
      </c>
      <c r="F1522" s="351">
        <f t="shared" si="187"/>
        <v>23590.236182000001</v>
      </c>
      <c r="G1522" s="352"/>
      <c r="H1522" s="351">
        <f t="shared" si="188"/>
        <v>0</v>
      </c>
      <c r="I1522" s="351">
        <f t="shared" si="190"/>
        <v>682.64618200000041</v>
      </c>
      <c r="J1522" s="351">
        <f t="shared" si="189"/>
        <v>0</v>
      </c>
      <c r="K1522" s="293">
        <f>SUM('Employee Salary Payroll Tax '!I1524:K1524)</f>
        <v>4318.7</v>
      </c>
      <c r="L1522" s="293">
        <f>'Employee Salary Payroll Tax '!H1524</f>
        <v>0</v>
      </c>
      <c r="M1522" s="293">
        <f t="shared" si="191"/>
        <v>18588.89</v>
      </c>
      <c r="N1522" s="359">
        <f t="shared" si="192"/>
        <v>0</v>
      </c>
      <c r="O1522" s="331"/>
      <c r="P1522" s="61"/>
      <c r="Q1522" s="294"/>
      <c r="R1522" s="292"/>
      <c r="S1522" s="303"/>
    </row>
    <row r="1523" spans="1:19" s="36" customFormat="1" ht="14.4">
      <c r="A1523" s="36">
        <f t="shared" si="193"/>
        <v>200</v>
      </c>
      <c r="B1523" s="526"/>
      <c r="C1523" s="36" t="str">
        <f>VLOOKUP('Employee Salary Payroll Tax '!B1525,'Employee Salary Payroll Tax '!$D$1:$E$7,2,FALSE)</f>
        <v>IBEW</v>
      </c>
      <c r="D1523" s="61">
        <f t="shared" si="186"/>
        <v>6.875E-3</v>
      </c>
      <c r="E1523" s="351">
        <f>'Employee Salary Payroll Tax '!N1525</f>
        <v>58168.74</v>
      </c>
      <c r="F1523" s="351">
        <f t="shared" si="187"/>
        <v>58568.650087499998</v>
      </c>
      <c r="G1523" s="352"/>
      <c r="H1523" s="351">
        <f t="shared" si="188"/>
        <v>0</v>
      </c>
      <c r="I1523" s="351">
        <f t="shared" si="190"/>
        <v>399.91008750000037</v>
      </c>
      <c r="J1523" s="351">
        <f t="shared" si="189"/>
        <v>0</v>
      </c>
      <c r="K1523" s="293">
        <f>SUM('Employee Salary Payroll Tax '!I1525:K1525)</f>
        <v>58168.74</v>
      </c>
      <c r="L1523" s="293">
        <f>'Employee Salary Payroll Tax '!H1525</f>
        <v>0</v>
      </c>
      <c r="M1523" s="293">
        <f t="shared" si="191"/>
        <v>0</v>
      </c>
      <c r="N1523" s="359">
        <f t="shared" si="192"/>
        <v>0</v>
      </c>
      <c r="O1523" s="331"/>
      <c r="P1523" s="61"/>
      <c r="Q1523" s="294"/>
      <c r="R1523" s="292"/>
      <c r="S1523" s="303"/>
    </row>
    <row r="1524" spans="1:19" s="36" customFormat="1" ht="14.4">
      <c r="A1524" s="36">
        <f t="shared" si="193"/>
        <v>201</v>
      </c>
      <c r="B1524" s="526"/>
      <c r="C1524" s="36" t="str">
        <f>VLOOKUP('Employee Salary Payroll Tax '!B1526,'Employee Salary Payroll Tax '!$D$1:$E$7,2,FALSE)</f>
        <v>NonUnion</v>
      </c>
      <c r="D1524" s="61">
        <f t="shared" si="186"/>
        <v>2.98E-2</v>
      </c>
      <c r="E1524" s="351">
        <f>'Employee Salary Payroll Tax '!N1526</f>
        <v>21793.85</v>
      </c>
      <c r="F1524" s="351">
        <f t="shared" si="187"/>
        <v>22443.30673</v>
      </c>
      <c r="G1524" s="352"/>
      <c r="H1524" s="351">
        <f t="shared" si="188"/>
        <v>0</v>
      </c>
      <c r="I1524" s="351">
        <f t="shared" si="190"/>
        <v>649.4567300000017</v>
      </c>
      <c r="J1524" s="351">
        <f t="shared" si="189"/>
        <v>0</v>
      </c>
      <c r="K1524" s="293">
        <f>SUM('Employee Salary Payroll Tax '!I1526:K1526)</f>
        <v>-417.49</v>
      </c>
      <c r="L1524" s="293">
        <f>'Employee Salary Payroll Tax '!H1526</f>
        <v>0</v>
      </c>
      <c r="M1524" s="293">
        <f t="shared" si="191"/>
        <v>22211.34</v>
      </c>
      <c r="N1524" s="359">
        <f t="shared" si="192"/>
        <v>0</v>
      </c>
      <c r="O1524" s="331"/>
      <c r="P1524" s="61"/>
      <c r="Q1524" s="294"/>
      <c r="R1524" s="292"/>
      <c r="S1524" s="303"/>
    </row>
    <row r="1525" spans="1:19" s="36" customFormat="1" ht="14.4">
      <c r="A1525" s="36">
        <f t="shared" si="193"/>
        <v>202</v>
      </c>
      <c r="B1525" s="526"/>
      <c r="C1525" s="36" t="str">
        <f>VLOOKUP('Employee Salary Payroll Tax '!B1527,'Employee Salary Payroll Tax '!$D$1:$E$7,2,FALSE)</f>
        <v>NonUnion</v>
      </c>
      <c r="D1525" s="61">
        <f t="shared" si="186"/>
        <v>2.98E-2</v>
      </c>
      <c r="E1525" s="351">
        <f>'Employee Salary Payroll Tax '!N1527</f>
        <v>75383.100000000006</v>
      </c>
      <c r="F1525" s="351">
        <f t="shared" si="187"/>
        <v>77629.516380000015</v>
      </c>
      <c r="G1525" s="352"/>
      <c r="H1525" s="351">
        <f t="shared" si="188"/>
        <v>0</v>
      </c>
      <c r="I1525" s="351">
        <f t="shared" si="190"/>
        <v>2246.4163800000097</v>
      </c>
      <c r="J1525" s="351">
        <f t="shared" si="189"/>
        <v>0</v>
      </c>
      <c r="K1525" s="293">
        <f>SUM('Employee Salary Payroll Tax '!I1527:K1527)</f>
        <v>265.68</v>
      </c>
      <c r="L1525" s="293">
        <f>'Employee Salary Payroll Tax '!H1527</f>
        <v>0</v>
      </c>
      <c r="M1525" s="293">
        <f t="shared" si="191"/>
        <v>75117.420000000013</v>
      </c>
      <c r="N1525" s="359">
        <f t="shared" si="192"/>
        <v>0</v>
      </c>
      <c r="O1525" s="331"/>
      <c r="P1525" s="61"/>
      <c r="Q1525" s="294"/>
      <c r="R1525" s="292"/>
      <c r="S1525" s="303"/>
    </row>
    <row r="1526" spans="1:19" s="36" customFormat="1" ht="14.4">
      <c r="A1526" s="36">
        <f t="shared" si="193"/>
        <v>203</v>
      </c>
      <c r="B1526" s="526"/>
      <c r="C1526" s="36" t="str">
        <f>VLOOKUP('Employee Salary Payroll Tax '!B1528,'Employee Salary Payroll Tax '!$D$1:$E$7,2,FALSE)</f>
        <v>NonUnion</v>
      </c>
      <c r="D1526" s="61">
        <f t="shared" si="186"/>
        <v>2.98E-2</v>
      </c>
      <c r="E1526" s="351">
        <f>'Employee Salary Payroll Tax '!N1528</f>
        <v>167526.88</v>
      </c>
      <c r="F1526" s="351">
        <f t="shared" si="187"/>
        <v>172519.18102400002</v>
      </c>
      <c r="G1526" s="352"/>
      <c r="H1526" s="351">
        <f t="shared" si="188"/>
        <v>0</v>
      </c>
      <c r="I1526" s="351">
        <f t="shared" si="190"/>
        <v>4992.3010240000149</v>
      </c>
      <c r="J1526" s="351">
        <f t="shared" si="189"/>
        <v>0</v>
      </c>
      <c r="K1526" s="293">
        <f>SUM('Employee Salary Payroll Tax '!I1528:K1528)</f>
        <v>166959.20000000001</v>
      </c>
      <c r="L1526" s="293">
        <f>'Employee Salary Payroll Tax '!H1528</f>
        <v>0</v>
      </c>
      <c r="M1526" s="293">
        <f t="shared" si="191"/>
        <v>567.67999999999302</v>
      </c>
      <c r="N1526" s="359">
        <f t="shared" si="192"/>
        <v>0</v>
      </c>
      <c r="O1526" s="331"/>
      <c r="P1526" s="61"/>
      <c r="Q1526" s="294"/>
      <c r="R1526" s="292"/>
      <c r="S1526" s="303"/>
    </row>
    <row r="1527" spans="1:19" s="36" customFormat="1" ht="14.4">
      <c r="A1527" s="36">
        <f t="shared" si="193"/>
        <v>204</v>
      </c>
      <c r="B1527" s="526"/>
      <c r="C1527" s="36" t="str">
        <f>VLOOKUP('Employee Salary Payroll Tax '!B1529,'Employee Salary Payroll Tax '!$D$1:$E$7,2,FALSE)</f>
        <v>IBEW</v>
      </c>
      <c r="D1527" s="61">
        <f t="shared" si="186"/>
        <v>6.875E-3</v>
      </c>
      <c r="E1527" s="351">
        <f>'Employee Salary Payroll Tax '!N1529</f>
        <v>92940.89</v>
      </c>
      <c r="F1527" s="351">
        <f t="shared" si="187"/>
        <v>93579.85861874999</v>
      </c>
      <c r="G1527" s="352"/>
      <c r="H1527" s="351">
        <f t="shared" si="188"/>
        <v>0</v>
      </c>
      <c r="I1527" s="351">
        <f t="shared" si="190"/>
        <v>638.96861874999013</v>
      </c>
      <c r="J1527" s="351">
        <f t="shared" si="189"/>
        <v>0</v>
      </c>
      <c r="K1527" s="293">
        <f>SUM('Employee Salary Payroll Tax '!I1529:K1529)</f>
        <v>29542.48</v>
      </c>
      <c r="L1527" s="293">
        <f>'Employee Salary Payroll Tax '!H1529</f>
        <v>0</v>
      </c>
      <c r="M1527" s="293">
        <f t="shared" si="191"/>
        <v>63398.41</v>
      </c>
      <c r="N1527" s="359">
        <f t="shared" si="192"/>
        <v>0</v>
      </c>
      <c r="O1527" s="331"/>
      <c r="P1527" s="61"/>
      <c r="Q1527" s="294"/>
      <c r="R1527" s="292"/>
      <c r="S1527" s="303"/>
    </row>
    <row r="1528" spans="1:19" s="36" customFormat="1" ht="14.4">
      <c r="A1528" s="36">
        <f t="shared" si="193"/>
        <v>205</v>
      </c>
      <c r="B1528" s="526"/>
      <c r="C1528" s="36" t="str">
        <f>VLOOKUP('Employee Salary Payroll Tax '!B1530,'Employee Salary Payroll Tax '!$D$1:$E$7,2,FALSE)</f>
        <v>NonUnion</v>
      </c>
      <c r="D1528" s="61">
        <f t="shared" si="186"/>
        <v>2.98E-2</v>
      </c>
      <c r="E1528" s="351">
        <f>'Employee Salary Payroll Tax '!N1530</f>
        <v>73442.36</v>
      </c>
      <c r="F1528" s="351">
        <f t="shared" si="187"/>
        <v>75630.942328000005</v>
      </c>
      <c r="G1528" s="352"/>
      <c r="H1528" s="351">
        <f t="shared" si="188"/>
        <v>0</v>
      </c>
      <c r="I1528" s="351">
        <f t="shared" si="190"/>
        <v>2188.5823280000041</v>
      </c>
      <c r="J1528" s="351">
        <f t="shared" si="189"/>
        <v>0</v>
      </c>
      <c r="K1528" s="293">
        <f>SUM('Employee Salary Payroll Tax '!I1530:K1530)</f>
        <v>19042.71</v>
      </c>
      <c r="L1528" s="293">
        <f>'Employee Salary Payroll Tax '!H1530</f>
        <v>0</v>
      </c>
      <c r="M1528" s="293">
        <f t="shared" si="191"/>
        <v>54399.65</v>
      </c>
      <c r="N1528" s="359">
        <f t="shared" si="192"/>
        <v>0</v>
      </c>
      <c r="O1528" s="331"/>
      <c r="P1528" s="61"/>
      <c r="Q1528" s="294"/>
      <c r="R1528" s="292"/>
      <c r="S1528" s="303"/>
    </row>
    <row r="1529" spans="1:19" s="36" customFormat="1" ht="14.4">
      <c r="A1529" s="36">
        <f t="shared" si="193"/>
        <v>206</v>
      </c>
      <c r="B1529" s="526"/>
      <c r="C1529" s="36" t="str">
        <f>VLOOKUP('Employee Salary Payroll Tax '!B1531,'Employee Salary Payroll Tax '!$D$1:$E$7,2,FALSE)</f>
        <v>NonUnion</v>
      </c>
      <c r="D1529" s="61">
        <f t="shared" si="186"/>
        <v>2.98E-2</v>
      </c>
      <c r="E1529" s="351">
        <f>'Employee Salary Payroll Tax '!N1531</f>
        <v>56374.54</v>
      </c>
      <c r="F1529" s="351">
        <f t="shared" si="187"/>
        <v>58054.501292000001</v>
      </c>
      <c r="G1529" s="352"/>
      <c r="H1529" s="351">
        <f t="shared" si="188"/>
        <v>0</v>
      </c>
      <c r="I1529" s="351">
        <f t="shared" si="190"/>
        <v>1679.961292</v>
      </c>
      <c r="J1529" s="351">
        <f t="shared" si="189"/>
        <v>0</v>
      </c>
      <c r="K1529" s="293">
        <f>SUM('Employee Salary Payroll Tax '!I1531:K1531)</f>
        <v>18434.66</v>
      </c>
      <c r="L1529" s="293">
        <f>'Employee Salary Payroll Tax '!H1531</f>
        <v>0</v>
      </c>
      <c r="M1529" s="293">
        <f t="shared" si="191"/>
        <v>37939.880000000005</v>
      </c>
      <c r="N1529" s="359">
        <f t="shared" si="192"/>
        <v>0</v>
      </c>
      <c r="O1529" s="331"/>
      <c r="P1529" s="61"/>
      <c r="Q1529" s="294"/>
      <c r="R1529" s="292"/>
      <c r="S1529" s="303"/>
    </row>
    <row r="1530" spans="1:19" s="36" customFormat="1" ht="14.4">
      <c r="A1530" s="36">
        <f t="shared" si="193"/>
        <v>207</v>
      </c>
      <c r="B1530" s="526"/>
      <c r="C1530" s="36" t="str">
        <f>VLOOKUP('Employee Salary Payroll Tax '!B1532,'Employee Salary Payroll Tax '!$D$1:$E$7,2,FALSE)</f>
        <v>IBEW</v>
      </c>
      <c r="D1530" s="61">
        <f t="shared" si="186"/>
        <v>6.875E-3</v>
      </c>
      <c r="E1530" s="351">
        <f>'Employee Salary Payroll Tax '!N1532</f>
        <v>56192.800000000003</v>
      </c>
      <c r="F1530" s="351">
        <f t="shared" si="187"/>
        <v>56579.125500000002</v>
      </c>
      <c r="G1530" s="352"/>
      <c r="H1530" s="351">
        <f t="shared" si="188"/>
        <v>0</v>
      </c>
      <c r="I1530" s="351">
        <f t="shared" si="190"/>
        <v>386.32549999999901</v>
      </c>
      <c r="J1530" s="351">
        <f t="shared" si="189"/>
        <v>0</v>
      </c>
      <c r="K1530" s="293">
        <f>SUM('Employee Salary Payroll Tax '!I1532:K1532)</f>
        <v>48278.8</v>
      </c>
      <c r="L1530" s="293">
        <f>'Employee Salary Payroll Tax '!H1532</f>
        <v>0</v>
      </c>
      <c r="M1530" s="293">
        <f t="shared" si="191"/>
        <v>7914</v>
      </c>
      <c r="N1530" s="359">
        <f t="shared" si="192"/>
        <v>0</v>
      </c>
      <c r="O1530" s="331"/>
      <c r="P1530" s="61"/>
      <c r="Q1530" s="294"/>
      <c r="R1530" s="292"/>
      <c r="S1530" s="303"/>
    </row>
    <row r="1531" spans="1:19" s="36" customFormat="1" ht="14.4">
      <c r="A1531" s="36">
        <f t="shared" si="193"/>
        <v>208</v>
      </c>
      <c r="B1531" s="526"/>
      <c r="C1531" s="36" t="str">
        <f>VLOOKUP('Employee Salary Payroll Tax '!B1533,'Employee Salary Payroll Tax '!$D$1:$E$7,2,FALSE)</f>
        <v>IBEW</v>
      </c>
      <c r="D1531" s="61">
        <f t="shared" si="186"/>
        <v>6.875E-3</v>
      </c>
      <c r="E1531" s="351">
        <f>'Employee Salary Payroll Tax '!N1533</f>
        <v>10787.79</v>
      </c>
      <c r="F1531" s="351">
        <f t="shared" si="187"/>
        <v>10861.956056250001</v>
      </c>
      <c r="G1531" s="352"/>
      <c r="H1531" s="351">
        <f t="shared" si="188"/>
        <v>0</v>
      </c>
      <c r="I1531" s="351">
        <f t="shared" si="190"/>
        <v>74.166056250000111</v>
      </c>
      <c r="J1531" s="351">
        <f t="shared" si="189"/>
        <v>0</v>
      </c>
      <c r="K1531" s="293">
        <f>SUM('Employee Salary Payroll Tax '!I1533:K1533)</f>
        <v>8957.27</v>
      </c>
      <c r="L1531" s="293">
        <f>'Employee Salary Payroll Tax '!H1533</f>
        <v>0</v>
      </c>
      <c r="M1531" s="293">
        <f t="shared" si="191"/>
        <v>1830.5200000000004</v>
      </c>
      <c r="N1531" s="359">
        <f t="shared" si="192"/>
        <v>0</v>
      </c>
      <c r="O1531" s="331"/>
      <c r="P1531" s="61"/>
      <c r="Q1531" s="294"/>
      <c r="R1531" s="292"/>
      <c r="S1531" s="303"/>
    </row>
    <row r="1532" spans="1:19" s="36" customFormat="1" ht="14.4">
      <c r="A1532" s="36">
        <f t="shared" si="193"/>
        <v>209</v>
      </c>
      <c r="B1532" s="526"/>
      <c r="C1532" s="36" t="str">
        <f>VLOOKUP('Employee Salary Payroll Tax '!B1534,'Employee Salary Payroll Tax '!$D$1:$E$7,2,FALSE)</f>
        <v>Not Assigned</v>
      </c>
      <c r="D1532" s="61">
        <f t="shared" si="186"/>
        <v>0</v>
      </c>
      <c r="E1532" s="351">
        <f>'Employee Salary Payroll Tax '!N1534</f>
        <v>-1.1000000000000001</v>
      </c>
      <c r="F1532" s="351">
        <f t="shared" si="187"/>
        <v>-1.1000000000000001</v>
      </c>
      <c r="G1532" s="352"/>
      <c r="H1532" s="351">
        <f t="shared" si="188"/>
        <v>7001.1</v>
      </c>
      <c r="I1532" s="351">
        <f t="shared" si="190"/>
        <v>0</v>
      </c>
      <c r="J1532" s="351">
        <f t="shared" si="189"/>
        <v>0</v>
      </c>
      <c r="K1532" s="293">
        <f>SUM('Employee Salary Payroll Tax '!I1534:K1534)</f>
        <v>-171.31</v>
      </c>
      <c r="L1532" s="293">
        <f>'Employee Salary Payroll Tax '!H1534</f>
        <v>0</v>
      </c>
      <c r="M1532" s="293">
        <f t="shared" si="191"/>
        <v>170.21</v>
      </c>
      <c r="N1532" s="359">
        <f t="shared" si="192"/>
        <v>0</v>
      </c>
      <c r="O1532" s="331"/>
      <c r="P1532" s="61"/>
      <c r="Q1532" s="294"/>
      <c r="R1532" s="292"/>
      <c r="S1532" s="303"/>
    </row>
    <row r="1533" spans="1:19" s="36" customFormat="1" ht="14.4">
      <c r="A1533" s="36">
        <f t="shared" si="193"/>
        <v>210</v>
      </c>
      <c r="B1533" s="526"/>
      <c r="C1533" s="36" t="str">
        <f>VLOOKUP('Employee Salary Payroll Tax '!B1535,'Employee Salary Payroll Tax '!$D$1:$E$7,2,FALSE)</f>
        <v>NonUnion</v>
      </c>
      <c r="D1533" s="61">
        <f t="shared" si="186"/>
        <v>2.98E-2</v>
      </c>
      <c r="E1533" s="351">
        <f>'Employee Salary Payroll Tax '!N1535</f>
        <v>31162.99</v>
      </c>
      <c r="F1533" s="351">
        <f t="shared" si="187"/>
        <v>32091.647102000003</v>
      </c>
      <c r="G1533" s="352"/>
      <c r="H1533" s="351">
        <f t="shared" si="188"/>
        <v>0</v>
      </c>
      <c r="I1533" s="351">
        <f t="shared" si="190"/>
        <v>928.65710200000103</v>
      </c>
      <c r="J1533" s="351">
        <f t="shared" si="189"/>
        <v>0</v>
      </c>
      <c r="K1533" s="293">
        <f>SUM('Employee Salary Payroll Tax '!I1535:K1535)</f>
        <v>29405.200000000001</v>
      </c>
      <c r="L1533" s="293">
        <f>'Employee Salary Payroll Tax '!H1535</f>
        <v>0</v>
      </c>
      <c r="M1533" s="293">
        <f t="shared" si="191"/>
        <v>1757.7900000000009</v>
      </c>
      <c r="N1533" s="359">
        <f t="shared" si="192"/>
        <v>0</v>
      </c>
      <c r="O1533" s="331"/>
      <c r="P1533" s="61"/>
      <c r="Q1533" s="294"/>
      <c r="R1533" s="292"/>
      <c r="S1533" s="303"/>
    </row>
    <row r="1534" spans="1:19" s="36" customFormat="1" ht="14.4">
      <c r="A1534" s="36">
        <f t="shared" si="193"/>
        <v>211</v>
      </c>
      <c r="B1534" s="526"/>
      <c r="C1534" s="36" t="str">
        <f>VLOOKUP('Employee Salary Payroll Tax '!B1536,'Employee Salary Payroll Tax '!$D$1:$E$7,2,FALSE)</f>
        <v>NonUnion</v>
      </c>
      <c r="D1534" s="61">
        <f t="shared" si="186"/>
        <v>2.98E-2</v>
      </c>
      <c r="E1534" s="351">
        <f>'Employee Salary Payroll Tax '!N1536</f>
        <v>80935.86</v>
      </c>
      <c r="F1534" s="351">
        <f t="shared" si="187"/>
        <v>83347.748628000001</v>
      </c>
      <c r="G1534" s="352"/>
      <c r="H1534" s="351">
        <f t="shared" si="188"/>
        <v>0</v>
      </c>
      <c r="I1534" s="351">
        <f t="shared" si="190"/>
        <v>2411.8886280000006</v>
      </c>
      <c r="J1534" s="351">
        <f t="shared" si="189"/>
        <v>0</v>
      </c>
      <c r="K1534" s="293">
        <f>SUM('Employee Salary Payroll Tax '!I1536:K1536)</f>
        <v>5540.08</v>
      </c>
      <c r="L1534" s="293">
        <f>'Employee Salary Payroll Tax '!H1536</f>
        <v>0</v>
      </c>
      <c r="M1534" s="293">
        <f t="shared" si="191"/>
        <v>75395.78</v>
      </c>
      <c r="N1534" s="359">
        <f t="shared" si="192"/>
        <v>0</v>
      </c>
      <c r="O1534" s="331"/>
      <c r="P1534" s="61"/>
      <c r="Q1534" s="294"/>
      <c r="R1534" s="292"/>
      <c r="S1534" s="303"/>
    </row>
    <row r="1535" spans="1:19" s="36" customFormat="1" ht="14.4">
      <c r="A1535" s="36">
        <f t="shared" si="193"/>
        <v>212</v>
      </c>
      <c r="B1535" s="526"/>
      <c r="C1535" s="36" t="str">
        <f>VLOOKUP('Employee Salary Payroll Tax '!B1537,'Employee Salary Payroll Tax '!$D$1:$E$7,2,FALSE)</f>
        <v>IBEW</v>
      </c>
      <c r="D1535" s="61">
        <f t="shared" si="186"/>
        <v>6.875E-3</v>
      </c>
      <c r="E1535" s="351">
        <f>'Employee Salary Payroll Tax '!N1537</f>
        <v>95600.61</v>
      </c>
      <c r="F1535" s="351">
        <f t="shared" si="187"/>
        <v>96257.864193749992</v>
      </c>
      <c r="G1535" s="352"/>
      <c r="H1535" s="351">
        <f t="shared" si="188"/>
        <v>0</v>
      </c>
      <c r="I1535" s="351">
        <f t="shared" si="190"/>
        <v>657.25419374999183</v>
      </c>
      <c r="J1535" s="351">
        <f t="shared" si="189"/>
        <v>0</v>
      </c>
      <c r="K1535" s="293">
        <f>SUM('Employee Salary Payroll Tax '!I1537:K1537)</f>
        <v>94964.9</v>
      </c>
      <c r="L1535" s="293">
        <f>'Employee Salary Payroll Tax '!H1537</f>
        <v>0</v>
      </c>
      <c r="M1535" s="293">
        <f t="shared" si="191"/>
        <v>635.7100000000064</v>
      </c>
      <c r="N1535" s="359">
        <f t="shared" si="192"/>
        <v>0</v>
      </c>
      <c r="O1535" s="331"/>
      <c r="P1535" s="61"/>
      <c r="Q1535" s="294"/>
      <c r="R1535" s="292"/>
      <c r="S1535" s="303"/>
    </row>
    <row r="1536" spans="1:19" s="36" customFormat="1" ht="14.4">
      <c r="A1536" s="36">
        <f t="shared" si="193"/>
        <v>213</v>
      </c>
      <c r="B1536" s="526"/>
      <c r="C1536" s="36" t="str">
        <f>VLOOKUP('Employee Salary Payroll Tax '!B1538,'Employee Salary Payroll Tax '!$D$1:$E$7,2,FALSE)</f>
        <v>NonUnion</v>
      </c>
      <c r="D1536" s="61">
        <f t="shared" si="186"/>
        <v>2.98E-2</v>
      </c>
      <c r="E1536" s="351">
        <f>'Employee Salary Payroll Tax '!N1538</f>
        <v>25157.32</v>
      </c>
      <c r="F1536" s="351">
        <f t="shared" si="187"/>
        <v>25907.008136</v>
      </c>
      <c r="G1536" s="352"/>
      <c r="H1536" s="351">
        <f t="shared" si="188"/>
        <v>0</v>
      </c>
      <c r="I1536" s="351">
        <f t="shared" si="190"/>
        <v>749.68813600000067</v>
      </c>
      <c r="J1536" s="351">
        <f t="shared" si="189"/>
        <v>0</v>
      </c>
      <c r="K1536" s="293">
        <f>SUM('Employee Salary Payroll Tax '!I1538:K1538)</f>
        <v>10314.51</v>
      </c>
      <c r="L1536" s="293">
        <f>'Employee Salary Payroll Tax '!H1538</f>
        <v>0</v>
      </c>
      <c r="M1536" s="293">
        <f t="shared" si="191"/>
        <v>14842.81</v>
      </c>
      <c r="N1536" s="359">
        <f t="shared" si="192"/>
        <v>0</v>
      </c>
      <c r="O1536" s="331"/>
      <c r="P1536" s="61"/>
      <c r="Q1536" s="294"/>
      <c r="R1536" s="292"/>
      <c r="S1536" s="303"/>
    </row>
    <row r="1537" spans="1:19" s="36" customFormat="1" ht="14.4">
      <c r="A1537" s="36">
        <f t="shared" si="193"/>
        <v>214</v>
      </c>
      <c r="B1537" s="526"/>
      <c r="C1537" s="36" t="str">
        <f>VLOOKUP('Employee Salary Payroll Tax '!B1539,'Employee Salary Payroll Tax '!$D$1:$E$7,2,FALSE)</f>
        <v>UA</v>
      </c>
      <c r="D1537" s="61">
        <f t="shared" si="186"/>
        <v>0.03</v>
      </c>
      <c r="E1537" s="351">
        <f>'Employee Salary Payroll Tax '!N1539</f>
        <v>67149.94</v>
      </c>
      <c r="F1537" s="351">
        <f t="shared" si="187"/>
        <v>69164.438200000004</v>
      </c>
      <c r="G1537" s="352"/>
      <c r="H1537" s="351">
        <f t="shared" si="188"/>
        <v>0</v>
      </c>
      <c r="I1537" s="351">
        <f t="shared" si="190"/>
        <v>2014.4982000000018</v>
      </c>
      <c r="J1537" s="351">
        <f t="shared" si="189"/>
        <v>0</v>
      </c>
      <c r="K1537" s="293">
        <f>SUM('Employee Salary Payroll Tax '!I1539:K1539)</f>
        <v>55608.639999999992</v>
      </c>
      <c r="L1537" s="293">
        <f>'Employee Salary Payroll Tax '!H1539</f>
        <v>0</v>
      </c>
      <c r="M1537" s="293">
        <f t="shared" si="191"/>
        <v>11541.30000000001</v>
      </c>
      <c r="N1537" s="359">
        <f t="shared" si="192"/>
        <v>0</v>
      </c>
      <c r="O1537" s="331"/>
      <c r="P1537" s="61"/>
      <c r="Q1537" s="294"/>
      <c r="R1537" s="292"/>
      <c r="S1537" s="303"/>
    </row>
    <row r="1538" spans="1:19" s="36" customFormat="1" ht="14.4">
      <c r="A1538" s="36">
        <f t="shared" si="193"/>
        <v>215</v>
      </c>
      <c r="B1538" s="526"/>
      <c r="C1538" s="36" t="str">
        <f>VLOOKUP('Employee Salary Payroll Tax '!B1540,'Employee Salary Payroll Tax '!$D$1:$E$7,2,FALSE)</f>
        <v>NonUnion</v>
      </c>
      <c r="D1538" s="61">
        <f t="shared" si="186"/>
        <v>2.98E-2</v>
      </c>
      <c r="E1538" s="351">
        <f>'Employee Salary Payroll Tax '!N1540</f>
        <v>66649.81</v>
      </c>
      <c r="F1538" s="351">
        <f t="shared" si="187"/>
        <v>68635.974338</v>
      </c>
      <c r="G1538" s="352"/>
      <c r="H1538" s="351">
        <f t="shared" si="188"/>
        <v>0</v>
      </c>
      <c r="I1538" s="351">
        <f t="shared" si="190"/>
        <v>1986.1643380000023</v>
      </c>
      <c r="J1538" s="351">
        <f t="shared" si="189"/>
        <v>0</v>
      </c>
      <c r="K1538" s="293">
        <f>SUM('Employee Salary Payroll Tax '!I1540:K1540)</f>
        <v>16349.31</v>
      </c>
      <c r="L1538" s="293">
        <f>'Employee Salary Payroll Tax '!H1540</f>
        <v>0</v>
      </c>
      <c r="M1538" s="293">
        <f t="shared" si="191"/>
        <v>50300.5</v>
      </c>
      <c r="N1538" s="359">
        <f t="shared" si="192"/>
        <v>0</v>
      </c>
      <c r="O1538" s="331"/>
      <c r="P1538" s="61"/>
      <c r="Q1538" s="294"/>
      <c r="R1538" s="292"/>
      <c r="S1538" s="303"/>
    </row>
    <row r="1539" spans="1:19" s="36" customFormat="1" ht="14.4">
      <c r="A1539" s="36">
        <f t="shared" si="193"/>
        <v>216</v>
      </c>
      <c r="B1539" s="526"/>
      <c r="C1539" s="36" t="str">
        <f>VLOOKUP('Employee Salary Payroll Tax '!B1541,'Employee Salary Payroll Tax '!$D$1:$E$7,2,FALSE)</f>
        <v>IBEW</v>
      </c>
      <c r="D1539" s="61">
        <f t="shared" si="186"/>
        <v>6.875E-3</v>
      </c>
      <c r="E1539" s="351">
        <f>'Employee Salary Payroll Tax '!N1541</f>
        <v>113682.69</v>
      </c>
      <c r="F1539" s="351">
        <f t="shared" si="187"/>
        <v>114464.25849374999</v>
      </c>
      <c r="G1539" s="352"/>
      <c r="H1539" s="351">
        <f t="shared" si="188"/>
        <v>0</v>
      </c>
      <c r="I1539" s="351">
        <f t="shared" si="190"/>
        <v>781.56849374999001</v>
      </c>
      <c r="J1539" s="351">
        <f t="shared" si="189"/>
        <v>0</v>
      </c>
      <c r="K1539" s="293">
        <f>SUM('Employee Salary Payroll Tax '!I1541:K1541)</f>
        <v>16418.63</v>
      </c>
      <c r="L1539" s="293">
        <f>'Employee Salary Payroll Tax '!H1541</f>
        <v>0</v>
      </c>
      <c r="M1539" s="293">
        <f t="shared" si="191"/>
        <v>97264.06</v>
      </c>
      <c r="N1539" s="359">
        <f t="shared" si="192"/>
        <v>0</v>
      </c>
      <c r="O1539" s="331"/>
      <c r="P1539" s="61"/>
      <c r="Q1539" s="294"/>
      <c r="R1539" s="292"/>
      <c r="S1539" s="303"/>
    </row>
    <row r="1540" spans="1:19" s="36" customFormat="1" ht="14.4">
      <c r="A1540" s="36">
        <f t="shared" si="193"/>
        <v>217</v>
      </c>
      <c r="B1540" s="526"/>
      <c r="C1540" s="36" t="str">
        <f>VLOOKUP('Employee Salary Payroll Tax '!B1542,'Employee Salary Payroll Tax '!$D$1:$E$7,2,FALSE)</f>
        <v>NonUnion</v>
      </c>
      <c r="D1540" s="61">
        <f t="shared" si="186"/>
        <v>2.98E-2</v>
      </c>
      <c r="E1540" s="351">
        <f>'Employee Salary Payroll Tax '!N1542</f>
        <v>71142.64</v>
      </c>
      <c r="F1540" s="351">
        <f t="shared" si="187"/>
        <v>73262.690671999997</v>
      </c>
      <c r="G1540" s="352"/>
      <c r="H1540" s="351">
        <f t="shared" si="188"/>
        <v>0</v>
      </c>
      <c r="I1540" s="351">
        <f t="shared" si="190"/>
        <v>2120.0506719999976</v>
      </c>
      <c r="J1540" s="351">
        <f t="shared" si="189"/>
        <v>0</v>
      </c>
      <c r="K1540" s="293">
        <f>SUM('Employee Salary Payroll Tax '!I1542:K1542)</f>
        <v>22625.919999999998</v>
      </c>
      <c r="L1540" s="293">
        <f>'Employee Salary Payroll Tax '!H1542</f>
        <v>0</v>
      </c>
      <c r="M1540" s="293">
        <f t="shared" si="191"/>
        <v>48516.72</v>
      </c>
      <c r="N1540" s="359">
        <f t="shared" si="192"/>
        <v>0</v>
      </c>
      <c r="O1540" s="331"/>
      <c r="P1540" s="61"/>
      <c r="Q1540" s="294"/>
      <c r="R1540" s="292"/>
      <c r="S1540" s="303"/>
    </row>
    <row r="1541" spans="1:19" s="36" customFormat="1" ht="14.4">
      <c r="A1541" s="36">
        <f t="shared" si="193"/>
        <v>218</v>
      </c>
      <c r="B1541" s="526"/>
      <c r="C1541" s="36" t="str">
        <f>VLOOKUP('Employee Salary Payroll Tax '!B1543,'Employee Salary Payroll Tax '!$D$1:$E$7,2,FALSE)</f>
        <v>NonUnion</v>
      </c>
      <c r="D1541" s="61">
        <f t="shared" si="186"/>
        <v>2.98E-2</v>
      </c>
      <c r="E1541" s="351">
        <f>'Employee Salary Payroll Tax '!N1543</f>
        <v>76538.990000000005</v>
      </c>
      <c r="F1541" s="351">
        <f t="shared" si="187"/>
        <v>78819.851902000009</v>
      </c>
      <c r="G1541" s="352"/>
      <c r="H1541" s="351">
        <f t="shared" si="188"/>
        <v>0</v>
      </c>
      <c r="I1541" s="351">
        <f t="shared" si="190"/>
        <v>2280.8619020000042</v>
      </c>
      <c r="J1541" s="351">
        <f t="shared" si="189"/>
        <v>0</v>
      </c>
      <c r="K1541" s="293">
        <f>SUM('Employee Salary Payroll Tax '!I1543:K1543)</f>
        <v>-387.33</v>
      </c>
      <c r="L1541" s="293">
        <f>'Employee Salary Payroll Tax '!H1543</f>
        <v>-56.6</v>
      </c>
      <c r="M1541" s="293">
        <f t="shared" si="191"/>
        <v>76982.920000000013</v>
      </c>
      <c r="N1541" s="359">
        <f t="shared" si="192"/>
        <v>0</v>
      </c>
      <c r="O1541" s="331"/>
      <c r="P1541" s="61"/>
      <c r="Q1541" s="294"/>
      <c r="R1541" s="292"/>
      <c r="S1541" s="303"/>
    </row>
    <row r="1542" spans="1:19" s="36" customFormat="1" ht="14.4">
      <c r="A1542" s="36">
        <f t="shared" si="193"/>
        <v>219</v>
      </c>
      <c r="B1542" s="526"/>
      <c r="C1542" s="36" t="str">
        <f>VLOOKUP('Employee Salary Payroll Tax '!B1544,'Employee Salary Payroll Tax '!$D$1:$E$7,2,FALSE)</f>
        <v>NonUnion</v>
      </c>
      <c r="D1542" s="61">
        <f t="shared" si="186"/>
        <v>2.98E-2</v>
      </c>
      <c r="E1542" s="351">
        <f>'Employee Salary Payroll Tax '!N1544</f>
        <v>22112.49</v>
      </c>
      <c r="F1542" s="351">
        <f t="shared" si="187"/>
        <v>22771.442202000002</v>
      </c>
      <c r="G1542" s="352"/>
      <c r="H1542" s="351">
        <f t="shared" si="188"/>
        <v>0</v>
      </c>
      <c r="I1542" s="351">
        <f t="shared" si="190"/>
        <v>658.9522020000004</v>
      </c>
      <c r="J1542" s="351">
        <f t="shared" si="189"/>
        <v>0</v>
      </c>
      <c r="K1542" s="293">
        <f>SUM('Employee Salary Payroll Tax '!I1544:K1544)</f>
        <v>5743.1100000000006</v>
      </c>
      <c r="L1542" s="293">
        <f>'Employee Salary Payroll Tax '!H1544</f>
        <v>0</v>
      </c>
      <c r="M1542" s="293">
        <f t="shared" si="191"/>
        <v>16369.380000000001</v>
      </c>
      <c r="N1542" s="359">
        <f t="shared" si="192"/>
        <v>0</v>
      </c>
      <c r="O1542" s="331"/>
      <c r="P1542" s="61"/>
      <c r="Q1542" s="294"/>
      <c r="R1542" s="292"/>
      <c r="S1542" s="303"/>
    </row>
    <row r="1543" spans="1:19" s="36" customFormat="1" ht="14.4">
      <c r="A1543" s="36">
        <f t="shared" si="193"/>
        <v>220</v>
      </c>
      <c r="B1543" s="526"/>
      <c r="C1543" s="36" t="str">
        <f>VLOOKUP('Employee Salary Payroll Tax '!B1545,'Employee Salary Payroll Tax '!$D$1:$E$7,2,FALSE)</f>
        <v>NonUnion</v>
      </c>
      <c r="D1543" s="61">
        <f t="shared" si="186"/>
        <v>2.98E-2</v>
      </c>
      <c r="E1543" s="351">
        <f>'Employee Salary Payroll Tax '!N1545</f>
        <v>114383.72</v>
      </c>
      <c r="F1543" s="351">
        <f t="shared" si="187"/>
        <v>117792.35485600001</v>
      </c>
      <c r="G1543" s="352"/>
      <c r="H1543" s="351">
        <f t="shared" si="188"/>
        <v>0</v>
      </c>
      <c r="I1543" s="351">
        <f t="shared" si="190"/>
        <v>3408.6348560000042</v>
      </c>
      <c r="J1543" s="351">
        <f t="shared" si="189"/>
        <v>0</v>
      </c>
      <c r="K1543" s="293">
        <f>SUM('Employee Salary Payroll Tax '!I1545:K1545)</f>
        <v>20003.34</v>
      </c>
      <c r="L1543" s="293">
        <f>'Employee Salary Payroll Tax '!H1545</f>
        <v>0</v>
      </c>
      <c r="M1543" s="293">
        <f t="shared" si="191"/>
        <v>94380.38</v>
      </c>
      <c r="N1543" s="359">
        <f t="shared" si="192"/>
        <v>0</v>
      </c>
      <c r="O1543" s="331"/>
      <c r="P1543" s="61"/>
      <c r="Q1543" s="294"/>
      <c r="R1543" s="292"/>
      <c r="S1543" s="303"/>
    </row>
    <row r="1544" spans="1:19" s="36" customFormat="1" ht="14.4">
      <c r="A1544" s="36">
        <f t="shared" si="193"/>
        <v>221</v>
      </c>
      <c r="B1544" s="526"/>
      <c r="C1544" s="36" t="str">
        <f>VLOOKUP('Employee Salary Payroll Tax '!B1546,'Employee Salary Payroll Tax '!$D$1:$E$7,2,FALSE)</f>
        <v>NonUnion</v>
      </c>
      <c r="D1544" s="61">
        <f t="shared" si="186"/>
        <v>2.98E-2</v>
      </c>
      <c r="E1544" s="351">
        <f>'Employee Salary Payroll Tax '!N1546</f>
        <v>-0.06</v>
      </c>
      <c r="F1544" s="351">
        <f t="shared" si="187"/>
        <v>-6.1788000000000003E-2</v>
      </c>
      <c r="G1544" s="352"/>
      <c r="H1544" s="351">
        <f t="shared" si="188"/>
        <v>7000.06</v>
      </c>
      <c r="I1544" s="351">
        <f t="shared" si="190"/>
        <v>-1.7880000000000049E-3</v>
      </c>
      <c r="J1544" s="351">
        <f t="shared" si="189"/>
        <v>-1.072800000000003E-5</v>
      </c>
      <c r="K1544" s="293">
        <f>SUM('Employee Salary Payroll Tax '!I1546:K1546)</f>
        <v>-0.01</v>
      </c>
      <c r="L1544" s="293">
        <f>'Employee Salary Payroll Tax '!H1546</f>
        <v>0</v>
      </c>
      <c r="M1544" s="293">
        <f t="shared" si="191"/>
        <v>-4.9999999999999996E-2</v>
      </c>
      <c r="N1544" s="359">
        <f t="shared" si="192"/>
        <v>-1.7880298004966802E-6</v>
      </c>
      <c r="O1544" s="331"/>
      <c r="P1544" s="61"/>
      <c r="Q1544" s="294"/>
      <c r="R1544" s="292"/>
      <c r="S1544" s="303"/>
    </row>
    <row r="1545" spans="1:19" s="36" customFormat="1" ht="14.4">
      <c r="A1545" s="36">
        <f t="shared" si="193"/>
        <v>222</v>
      </c>
      <c r="B1545" s="526"/>
      <c r="C1545" s="36" t="str">
        <f>VLOOKUP('Employee Salary Payroll Tax '!B1547,'Employee Salary Payroll Tax '!$D$1:$E$7,2,FALSE)</f>
        <v>IBEW</v>
      </c>
      <c r="D1545" s="61">
        <f t="shared" si="186"/>
        <v>6.875E-3</v>
      </c>
      <c r="E1545" s="351">
        <f>'Employee Salary Payroll Tax '!N1547</f>
        <v>90043.05</v>
      </c>
      <c r="F1545" s="351">
        <f t="shared" si="187"/>
        <v>90662.09596875</v>
      </c>
      <c r="G1545" s="352"/>
      <c r="H1545" s="351">
        <f t="shared" si="188"/>
        <v>0</v>
      </c>
      <c r="I1545" s="351">
        <f t="shared" si="190"/>
        <v>619.04596874999697</v>
      </c>
      <c r="J1545" s="351">
        <f t="shared" si="189"/>
        <v>0</v>
      </c>
      <c r="K1545" s="293">
        <f>SUM('Employee Salary Payroll Tax '!I1547:K1547)</f>
        <v>90067.94</v>
      </c>
      <c r="L1545" s="293">
        <f>'Employee Salary Payroll Tax '!H1547</f>
        <v>0</v>
      </c>
      <c r="M1545" s="293">
        <f t="shared" si="191"/>
        <v>-24.889999999999418</v>
      </c>
      <c r="N1545" s="359">
        <f t="shared" si="192"/>
        <v>0</v>
      </c>
      <c r="O1545" s="331"/>
      <c r="P1545" s="61"/>
      <c r="Q1545" s="294"/>
      <c r="R1545" s="292"/>
      <c r="S1545" s="303"/>
    </row>
    <row r="1546" spans="1:19" s="36" customFormat="1" ht="14.4">
      <c r="A1546" s="36">
        <f t="shared" si="193"/>
        <v>223</v>
      </c>
      <c r="B1546" s="526"/>
      <c r="C1546" s="36" t="str">
        <f>VLOOKUP('Employee Salary Payroll Tax '!B1548,'Employee Salary Payroll Tax '!$D$1:$E$7,2,FALSE)</f>
        <v>NonUnion</v>
      </c>
      <c r="D1546" s="61">
        <f t="shared" si="186"/>
        <v>2.98E-2</v>
      </c>
      <c r="E1546" s="351">
        <f>'Employee Salary Payroll Tax '!N1548</f>
        <v>-1174.58</v>
      </c>
      <c r="F1546" s="351">
        <f t="shared" si="187"/>
        <v>-1209.582484</v>
      </c>
      <c r="G1546" s="352"/>
      <c r="H1546" s="351">
        <f t="shared" si="188"/>
        <v>8174.58</v>
      </c>
      <c r="I1546" s="351">
        <f t="shared" si="190"/>
        <v>-35.002484000000095</v>
      </c>
      <c r="J1546" s="351">
        <f t="shared" si="189"/>
        <v>-0.21001490400000059</v>
      </c>
      <c r="K1546" s="293">
        <f>SUM('Employee Salary Payroll Tax '!I1548:K1548)</f>
        <v>-1174.58</v>
      </c>
      <c r="L1546" s="293">
        <f>'Employee Salary Payroll Tax '!H1548</f>
        <v>0</v>
      </c>
      <c r="M1546" s="293">
        <f t="shared" si="191"/>
        <v>0</v>
      </c>
      <c r="N1546" s="359">
        <f t="shared" si="192"/>
        <v>-0.21001490417880059</v>
      </c>
      <c r="O1546" s="331"/>
      <c r="P1546" s="61"/>
      <c r="Q1546" s="294"/>
      <c r="R1546" s="292"/>
      <c r="S1546" s="303"/>
    </row>
    <row r="1547" spans="1:19" s="36" customFormat="1" ht="14.4">
      <c r="A1547" s="36">
        <f t="shared" si="193"/>
        <v>224</v>
      </c>
      <c r="B1547" s="526"/>
      <c r="C1547" s="36" t="str">
        <f>VLOOKUP('Employee Salary Payroll Tax '!B1549,'Employee Salary Payroll Tax '!$D$1:$E$7,2,FALSE)</f>
        <v>NonUnion</v>
      </c>
      <c r="D1547" s="61">
        <f t="shared" si="186"/>
        <v>2.98E-2</v>
      </c>
      <c r="E1547" s="351">
        <f>'Employee Salary Payroll Tax '!N1549</f>
        <v>84430.17</v>
      </c>
      <c r="F1547" s="351">
        <f t="shared" si="187"/>
        <v>86946.189066000006</v>
      </c>
      <c r="G1547" s="352"/>
      <c r="H1547" s="351">
        <f t="shared" si="188"/>
        <v>0</v>
      </c>
      <c r="I1547" s="351">
        <f t="shared" si="190"/>
        <v>2516.019066000008</v>
      </c>
      <c r="J1547" s="351">
        <f t="shared" si="189"/>
        <v>0</v>
      </c>
      <c r="K1547" s="293">
        <f>SUM('Employee Salary Payroll Tax '!I1549:K1549)</f>
        <v>10712.25</v>
      </c>
      <c r="L1547" s="293">
        <f>'Employee Salary Payroll Tax '!H1549</f>
        <v>330.12</v>
      </c>
      <c r="M1547" s="293">
        <f t="shared" si="191"/>
        <v>73387.8</v>
      </c>
      <c r="N1547" s="359">
        <f t="shared" si="192"/>
        <v>0</v>
      </c>
      <c r="O1547" s="331"/>
      <c r="P1547" s="61"/>
      <c r="Q1547" s="294"/>
      <c r="R1547" s="292"/>
      <c r="S1547" s="303"/>
    </row>
    <row r="1548" spans="1:19" s="36" customFormat="1" ht="14.4">
      <c r="A1548" s="36">
        <f t="shared" si="193"/>
        <v>225</v>
      </c>
      <c r="B1548" s="526"/>
      <c r="C1548" s="36" t="str">
        <f>VLOOKUP('Employee Salary Payroll Tax '!B1550,'Employee Salary Payroll Tax '!$D$1:$E$7,2,FALSE)</f>
        <v>UA</v>
      </c>
      <c r="D1548" s="61">
        <f t="shared" si="186"/>
        <v>0.03</v>
      </c>
      <c r="E1548" s="351">
        <f>'Employee Salary Payroll Tax '!N1550</f>
        <v>756.45</v>
      </c>
      <c r="F1548" s="351">
        <f t="shared" si="187"/>
        <v>779.14350000000002</v>
      </c>
      <c r="G1548" s="352"/>
      <c r="H1548" s="351">
        <f t="shared" si="188"/>
        <v>6243.55</v>
      </c>
      <c r="I1548" s="351">
        <f t="shared" si="190"/>
        <v>22.693499999999972</v>
      </c>
      <c r="J1548" s="351">
        <f t="shared" si="189"/>
        <v>0.13616099999999984</v>
      </c>
      <c r="K1548" s="293">
        <f>SUM('Employee Salary Payroll Tax '!I1550:K1550)</f>
        <v>56.28</v>
      </c>
      <c r="L1548" s="293">
        <f>'Employee Salary Payroll Tax '!H1550</f>
        <v>0.19</v>
      </c>
      <c r="M1548" s="293">
        <f t="shared" si="191"/>
        <v>699.98</v>
      </c>
      <c r="N1548" s="359">
        <f t="shared" si="192"/>
        <v>1.0130399986607959E-2</v>
      </c>
      <c r="O1548" s="331"/>
      <c r="P1548" s="61"/>
      <c r="Q1548" s="294"/>
      <c r="R1548" s="292"/>
      <c r="S1548" s="303"/>
    </row>
    <row r="1549" spans="1:19" s="36" customFormat="1" ht="14.4">
      <c r="A1549" s="36">
        <f t="shared" si="193"/>
        <v>226</v>
      </c>
      <c r="B1549" s="526"/>
      <c r="C1549" s="36" t="str">
        <f>VLOOKUP('Employee Salary Payroll Tax '!B1551,'Employee Salary Payroll Tax '!$D$1:$E$7,2,FALSE)</f>
        <v>UA</v>
      </c>
      <c r="D1549" s="61">
        <f t="shared" si="186"/>
        <v>0.03</v>
      </c>
      <c r="E1549" s="351">
        <f>'Employee Salary Payroll Tax '!N1551</f>
        <v>41523.699999999997</v>
      </c>
      <c r="F1549" s="351">
        <f t="shared" si="187"/>
        <v>42769.411</v>
      </c>
      <c r="G1549" s="352"/>
      <c r="H1549" s="351">
        <f t="shared" si="188"/>
        <v>0</v>
      </c>
      <c r="I1549" s="351">
        <f t="shared" si="190"/>
        <v>1245.711000000003</v>
      </c>
      <c r="J1549" s="351">
        <f t="shared" si="189"/>
        <v>0</v>
      </c>
      <c r="K1549" s="293">
        <f>SUM('Employee Salary Payroll Tax '!I1551:K1551)</f>
        <v>23072.07</v>
      </c>
      <c r="L1549" s="293">
        <f>'Employee Salary Payroll Tax '!H1551</f>
        <v>160.13999999999999</v>
      </c>
      <c r="M1549" s="293">
        <f t="shared" si="191"/>
        <v>18291.489999999998</v>
      </c>
      <c r="N1549" s="359">
        <f t="shared" si="192"/>
        <v>0</v>
      </c>
      <c r="O1549" s="331"/>
      <c r="P1549" s="61"/>
      <c r="Q1549" s="294"/>
      <c r="R1549" s="292"/>
      <c r="S1549" s="303"/>
    </row>
    <row r="1550" spans="1:19" s="36" customFormat="1" ht="14.4">
      <c r="A1550" s="36">
        <f t="shared" si="193"/>
        <v>227</v>
      </c>
      <c r="B1550" s="526"/>
      <c r="C1550" s="36" t="str">
        <f>VLOOKUP('Employee Salary Payroll Tax '!B1552,'Employee Salary Payroll Tax '!$D$1:$E$7,2,FALSE)</f>
        <v>NonUnion</v>
      </c>
      <c r="D1550" s="61">
        <f t="shared" si="186"/>
        <v>2.98E-2</v>
      </c>
      <c r="E1550" s="351">
        <f>'Employee Salary Payroll Tax '!N1552</f>
        <v>96749.36</v>
      </c>
      <c r="F1550" s="351">
        <f t="shared" si="187"/>
        <v>99632.490927999999</v>
      </c>
      <c r="G1550" s="352"/>
      <c r="H1550" s="351">
        <f t="shared" si="188"/>
        <v>0</v>
      </c>
      <c r="I1550" s="351">
        <f t="shared" si="190"/>
        <v>2883.1309279999987</v>
      </c>
      <c r="J1550" s="351">
        <f t="shared" si="189"/>
        <v>0</v>
      </c>
      <c r="K1550" s="293">
        <f>SUM('Employee Salary Payroll Tax '!I1552:K1552)</f>
        <v>13869.27</v>
      </c>
      <c r="L1550" s="293">
        <f>'Employee Salary Payroll Tax '!H1552</f>
        <v>0</v>
      </c>
      <c r="M1550" s="293">
        <f t="shared" si="191"/>
        <v>82880.09</v>
      </c>
      <c r="N1550" s="359">
        <f t="shared" si="192"/>
        <v>0</v>
      </c>
      <c r="O1550" s="331"/>
      <c r="P1550" s="61"/>
      <c r="Q1550" s="294"/>
      <c r="R1550" s="292"/>
      <c r="S1550" s="303"/>
    </row>
    <row r="1551" spans="1:19" s="36" customFormat="1" ht="14.4">
      <c r="A1551" s="36">
        <f t="shared" si="193"/>
        <v>228</v>
      </c>
      <c r="B1551" s="526"/>
      <c r="C1551" s="36" t="str">
        <f>VLOOKUP('Employee Salary Payroll Tax '!B1553,'Employee Salary Payroll Tax '!$D$1:$E$7,2,FALSE)</f>
        <v>NonUnion</v>
      </c>
      <c r="D1551" s="61">
        <f t="shared" si="186"/>
        <v>2.98E-2</v>
      </c>
      <c r="E1551" s="351">
        <f>'Employee Salary Payroll Tax '!N1553</f>
        <v>15000.05</v>
      </c>
      <c r="F1551" s="351">
        <f t="shared" si="187"/>
        <v>15447.05149</v>
      </c>
      <c r="G1551" s="352"/>
      <c r="H1551" s="351">
        <f t="shared" si="188"/>
        <v>0</v>
      </c>
      <c r="I1551" s="351">
        <f t="shared" si="190"/>
        <v>447.00149000000056</v>
      </c>
      <c r="J1551" s="351">
        <f t="shared" si="189"/>
        <v>0</v>
      </c>
      <c r="K1551" s="293">
        <f>SUM('Employee Salary Payroll Tax '!I1553:K1553)</f>
        <v>275.66000000000003</v>
      </c>
      <c r="L1551" s="293">
        <f>'Employee Salary Payroll Tax '!H1553</f>
        <v>0</v>
      </c>
      <c r="M1551" s="293">
        <f t="shared" si="191"/>
        <v>14724.39</v>
      </c>
      <c r="N1551" s="359">
        <f t="shared" si="192"/>
        <v>0</v>
      </c>
      <c r="O1551" s="331"/>
      <c r="P1551" s="61"/>
      <c r="Q1551" s="294"/>
      <c r="R1551" s="292"/>
      <c r="S1551" s="303"/>
    </row>
    <row r="1552" spans="1:19" s="36" customFormat="1" ht="14.4">
      <c r="A1552" s="36">
        <f t="shared" si="193"/>
        <v>229</v>
      </c>
      <c r="B1552" s="526"/>
      <c r="C1552" s="36" t="str">
        <f>VLOOKUP('Employee Salary Payroll Tax '!B1554,'Employee Salary Payroll Tax '!$D$1:$E$7,2,FALSE)</f>
        <v>NonUnion</v>
      </c>
      <c r="D1552" s="61">
        <f t="shared" ref="D1552:D1615" si="194">VLOOKUP(C1552,C$9:D$12,2)</f>
        <v>2.98E-2</v>
      </c>
      <c r="E1552" s="351">
        <f>'Employee Salary Payroll Tax '!N1554</f>
        <v>68465.09</v>
      </c>
      <c r="F1552" s="351">
        <f t="shared" ref="F1552:F1615" si="195">E1552*(1+D1552)</f>
        <v>70505.349682</v>
      </c>
      <c r="G1552" s="352"/>
      <c r="H1552" s="351">
        <f t="shared" ref="H1552:H1615" si="196">IF(E1552&gt;$H$12,0,$H$12-E1552)</f>
        <v>0</v>
      </c>
      <c r="I1552" s="351">
        <f t="shared" si="190"/>
        <v>2040.2596820000035</v>
      </c>
      <c r="J1552" s="351">
        <f t="shared" ref="J1552:J1615" si="197">IF(H1552&gt;I1552,I1552*$J$12,H1552*$J$12)</f>
        <v>0</v>
      </c>
      <c r="K1552" s="293">
        <f>SUM('Employee Salary Payroll Tax '!I1554:K1554)</f>
        <v>4406.28</v>
      </c>
      <c r="L1552" s="293">
        <f>'Employee Salary Payroll Tax '!H1554</f>
        <v>0</v>
      </c>
      <c r="M1552" s="293">
        <f t="shared" si="191"/>
        <v>64058.81</v>
      </c>
      <c r="N1552" s="359">
        <f t="shared" si="192"/>
        <v>0</v>
      </c>
      <c r="O1552" s="331"/>
      <c r="P1552" s="61"/>
      <c r="Q1552" s="294"/>
      <c r="R1552" s="292"/>
      <c r="S1552" s="303"/>
    </row>
    <row r="1553" spans="1:19" s="36" customFormat="1" ht="14.4">
      <c r="A1553" s="36">
        <f t="shared" si="193"/>
        <v>230</v>
      </c>
      <c r="B1553" s="526"/>
      <c r="C1553" s="36" t="str">
        <f>VLOOKUP('Employee Salary Payroll Tax '!B1555,'Employee Salary Payroll Tax '!$D$1:$E$7,2,FALSE)</f>
        <v>UA</v>
      </c>
      <c r="D1553" s="61">
        <f t="shared" si="194"/>
        <v>0.03</v>
      </c>
      <c r="E1553" s="351">
        <f>'Employee Salary Payroll Tax '!N1555</f>
        <v>79866.73</v>
      </c>
      <c r="F1553" s="351">
        <f t="shared" si="195"/>
        <v>82262.731899999999</v>
      </c>
      <c r="G1553" s="352"/>
      <c r="H1553" s="351">
        <f t="shared" si="196"/>
        <v>0</v>
      </c>
      <c r="I1553" s="351">
        <f t="shared" ref="I1553:I1616" si="198">F1553-E1553</f>
        <v>2396.0019000000029</v>
      </c>
      <c r="J1553" s="351">
        <f t="shared" si="197"/>
        <v>0</v>
      </c>
      <c r="K1553" s="293">
        <f>SUM('Employee Salary Payroll Tax '!I1555:K1555)</f>
        <v>72390.790000000008</v>
      </c>
      <c r="L1553" s="293">
        <f>'Employee Salary Payroll Tax '!H1555</f>
        <v>767.62</v>
      </c>
      <c r="M1553" s="293">
        <f t="shared" ref="M1553:M1616" si="199">E1553-K1553-L1553</f>
        <v>6708.3199999999879</v>
      </c>
      <c r="N1553" s="359">
        <f t="shared" ref="N1553:N1616" si="200">J1553*K1553/(SUM(K1553:M1553)+0.000001)</f>
        <v>0</v>
      </c>
      <c r="O1553" s="331"/>
      <c r="P1553" s="61"/>
      <c r="Q1553" s="294"/>
      <c r="R1553" s="292"/>
      <c r="S1553" s="303"/>
    </row>
    <row r="1554" spans="1:19" s="36" customFormat="1" ht="14.4">
      <c r="A1554" s="36">
        <f t="shared" si="193"/>
        <v>231</v>
      </c>
      <c r="B1554" s="526"/>
      <c r="C1554" s="36" t="str">
        <f>VLOOKUP('Employee Salary Payroll Tax '!B1556,'Employee Salary Payroll Tax '!$D$1:$E$7,2,FALSE)</f>
        <v>IBEW</v>
      </c>
      <c r="D1554" s="61">
        <f t="shared" si="194"/>
        <v>6.875E-3</v>
      </c>
      <c r="E1554" s="351">
        <f>'Employee Salary Payroll Tax '!N1556</f>
        <v>28516.76</v>
      </c>
      <c r="F1554" s="351">
        <f t="shared" si="195"/>
        <v>28712.812724999996</v>
      </c>
      <c r="G1554" s="352"/>
      <c r="H1554" s="351">
        <f t="shared" si="196"/>
        <v>0</v>
      </c>
      <c r="I1554" s="351">
        <f t="shared" si="198"/>
        <v>196.05272499999774</v>
      </c>
      <c r="J1554" s="351">
        <f t="shared" si="197"/>
        <v>0</v>
      </c>
      <c r="K1554" s="293">
        <f>SUM('Employee Salary Payroll Tax '!I1556:K1556)</f>
        <v>28516.76</v>
      </c>
      <c r="L1554" s="293">
        <f>'Employee Salary Payroll Tax '!H1556</f>
        <v>0</v>
      </c>
      <c r="M1554" s="293">
        <f t="shared" si="199"/>
        <v>0</v>
      </c>
      <c r="N1554" s="359">
        <f t="shared" si="200"/>
        <v>0</v>
      </c>
      <c r="O1554" s="331"/>
      <c r="P1554" s="61"/>
      <c r="Q1554" s="294"/>
      <c r="R1554" s="292"/>
      <c r="S1554" s="303"/>
    </row>
    <row r="1555" spans="1:19" s="36" customFormat="1" ht="14.4">
      <c r="A1555" s="36">
        <f t="shared" si="193"/>
        <v>232</v>
      </c>
      <c r="B1555" s="526"/>
      <c r="C1555" s="36" t="str">
        <f>VLOOKUP('Employee Salary Payroll Tax '!B1557,'Employee Salary Payroll Tax '!$D$1:$E$7,2,FALSE)</f>
        <v>IBEW</v>
      </c>
      <c r="D1555" s="61">
        <f t="shared" si="194"/>
        <v>6.875E-3</v>
      </c>
      <c r="E1555" s="351">
        <f>'Employee Salary Payroll Tax '!N1557</f>
        <v>41610.22</v>
      </c>
      <c r="F1555" s="351">
        <f t="shared" si="195"/>
        <v>41896.290262499999</v>
      </c>
      <c r="G1555" s="352"/>
      <c r="H1555" s="351">
        <f t="shared" si="196"/>
        <v>0</v>
      </c>
      <c r="I1555" s="351">
        <f t="shared" si="198"/>
        <v>286.07026249999763</v>
      </c>
      <c r="J1555" s="351">
        <f t="shared" si="197"/>
        <v>0</v>
      </c>
      <c r="K1555" s="293">
        <f>SUM('Employee Salary Payroll Tax '!I1557:K1557)</f>
        <v>5831.72</v>
      </c>
      <c r="L1555" s="293">
        <f>'Employee Salary Payroll Tax '!H1557</f>
        <v>0</v>
      </c>
      <c r="M1555" s="293">
        <f t="shared" si="199"/>
        <v>35778.5</v>
      </c>
      <c r="N1555" s="359">
        <f t="shared" si="200"/>
        <v>0</v>
      </c>
      <c r="O1555" s="331"/>
      <c r="P1555" s="61"/>
      <c r="Q1555" s="294"/>
      <c r="R1555" s="292"/>
      <c r="S1555" s="303"/>
    </row>
    <row r="1556" spans="1:19" s="36" customFormat="1" ht="14.4">
      <c r="A1556" s="36">
        <f t="shared" si="193"/>
        <v>233</v>
      </c>
      <c r="B1556" s="526"/>
      <c r="C1556" s="36" t="str">
        <f>VLOOKUP('Employee Salary Payroll Tax '!B1558,'Employee Salary Payroll Tax '!$D$1:$E$7,2,FALSE)</f>
        <v>NonUnion</v>
      </c>
      <c r="D1556" s="61">
        <f t="shared" si="194"/>
        <v>2.98E-2</v>
      </c>
      <c r="E1556" s="351">
        <f>'Employee Salary Payroll Tax '!N1558</f>
        <v>53988.01</v>
      </c>
      <c r="F1556" s="351">
        <f t="shared" si="195"/>
        <v>55596.852698000002</v>
      </c>
      <c r="G1556" s="352"/>
      <c r="H1556" s="351">
        <f t="shared" si="196"/>
        <v>0</v>
      </c>
      <c r="I1556" s="351">
        <f t="shared" si="198"/>
        <v>1608.8426980000004</v>
      </c>
      <c r="J1556" s="351">
        <f t="shared" si="197"/>
        <v>0</v>
      </c>
      <c r="K1556" s="293">
        <f>SUM('Employee Salary Payroll Tax '!I1558:K1558)</f>
        <v>63352.43</v>
      </c>
      <c r="L1556" s="293">
        <f>'Employee Salary Payroll Tax '!H1558</f>
        <v>0</v>
      </c>
      <c r="M1556" s="293">
        <f t="shared" si="199"/>
        <v>-9364.4199999999983</v>
      </c>
      <c r="N1556" s="359">
        <f t="shared" si="200"/>
        <v>0</v>
      </c>
      <c r="O1556" s="331"/>
      <c r="P1556" s="61"/>
      <c r="Q1556" s="294"/>
      <c r="R1556" s="292"/>
      <c r="S1556" s="303"/>
    </row>
    <row r="1557" spans="1:19" s="36" customFormat="1" ht="14.4">
      <c r="A1557" s="36">
        <f t="shared" si="193"/>
        <v>234</v>
      </c>
      <c r="B1557" s="526"/>
      <c r="C1557" s="36" t="str">
        <f>VLOOKUP('Employee Salary Payroll Tax '!B1559,'Employee Salary Payroll Tax '!$D$1:$E$7,2,FALSE)</f>
        <v>NonUnion</v>
      </c>
      <c r="D1557" s="61">
        <f t="shared" si="194"/>
        <v>2.98E-2</v>
      </c>
      <c r="E1557" s="351">
        <f>'Employee Salary Payroll Tax '!N1559</f>
        <v>65947.289999999994</v>
      </c>
      <c r="F1557" s="351">
        <f t="shared" si="195"/>
        <v>67912.519241999995</v>
      </c>
      <c r="G1557" s="352"/>
      <c r="H1557" s="351">
        <f t="shared" si="196"/>
        <v>0</v>
      </c>
      <c r="I1557" s="351">
        <f t="shared" si="198"/>
        <v>1965.2292420000012</v>
      </c>
      <c r="J1557" s="351">
        <f t="shared" si="197"/>
        <v>0</v>
      </c>
      <c r="K1557" s="293">
        <f>SUM('Employee Salary Payroll Tax '!I1559:K1559)</f>
        <v>33674.53</v>
      </c>
      <c r="L1557" s="293">
        <f>'Employee Salary Payroll Tax '!H1559</f>
        <v>0</v>
      </c>
      <c r="M1557" s="293">
        <f t="shared" si="199"/>
        <v>32272.759999999995</v>
      </c>
      <c r="N1557" s="359">
        <f t="shared" si="200"/>
        <v>0</v>
      </c>
      <c r="O1557" s="331"/>
      <c r="P1557" s="61"/>
      <c r="Q1557" s="294"/>
      <c r="R1557" s="292"/>
      <c r="S1557" s="303"/>
    </row>
    <row r="1558" spans="1:19" s="36" customFormat="1" ht="14.4">
      <c r="A1558" s="36">
        <f t="shared" si="193"/>
        <v>235</v>
      </c>
      <c r="B1558" s="526"/>
      <c r="C1558" s="36" t="str">
        <f>VLOOKUP('Employee Salary Payroll Tax '!B1560,'Employee Salary Payroll Tax '!$D$1:$E$7,2,FALSE)</f>
        <v>UA</v>
      </c>
      <c r="D1558" s="61">
        <f t="shared" si="194"/>
        <v>0.03</v>
      </c>
      <c r="E1558" s="351">
        <f>'Employee Salary Payroll Tax '!N1560</f>
        <v>70430.48</v>
      </c>
      <c r="F1558" s="351">
        <f t="shared" si="195"/>
        <v>72543.394400000005</v>
      </c>
      <c r="G1558" s="352"/>
      <c r="H1558" s="351">
        <f t="shared" si="196"/>
        <v>0</v>
      </c>
      <c r="I1558" s="351">
        <f t="shared" si="198"/>
        <v>2112.9144000000088</v>
      </c>
      <c r="J1558" s="351">
        <f t="shared" si="197"/>
        <v>0</v>
      </c>
      <c r="K1558" s="293">
        <f>SUM('Employee Salary Payroll Tax '!I1560:K1560)</f>
        <v>62301.810000000005</v>
      </c>
      <c r="L1558" s="293">
        <f>'Employee Salary Payroll Tax '!H1560</f>
        <v>1427.74</v>
      </c>
      <c r="M1558" s="293">
        <f t="shared" si="199"/>
        <v>6700.9299999999912</v>
      </c>
      <c r="N1558" s="359">
        <f t="shared" si="200"/>
        <v>0</v>
      </c>
      <c r="O1558" s="331"/>
      <c r="P1558" s="61"/>
      <c r="Q1558" s="294"/>
      <c r="R1558" s="292"/>
      <c r="S1558" s="303"/>
    </row>
    <row r="1559" spans="1:19" s="36" customFormat="1" ht="14.4">
      <c r="A1559" s="36">
        <f t="shared" si="193"/>
        <v>236</v>
      </c>
      <c r="B1559" s="526"/>
      <c r="C1559" s="36" t="str">
        <f>VLOOKUP('Employee Salary Payroll Tax '!B1561,'Employee Salary Payroll Tax '!$D$1:$E$7,2,FALSE)</f>
        <v>NonUnion</v>
      </c>
      <c r="D1559" s="61">
        <f t="shared" si="194"/>
        <v>2.98E-2</v>
      </c>
      <c r="E1559" s="351">
        <f>'Employee Salary Payroll Tax '!N1561</f>
        <v>51264.54</v>
      </c>
      <c r="F1559" s="351">
        <f t="shared" si="195"/>
        <v>52792.223292000002</v>
      </c>
      <c r="G1559" s="352"/>
      <c r="H1559" s="351">
        <f t="shared" si="196"/>
        <v>0</v>
      </c>
      <c r="I1559" s="351">
        <f t="shared" si="198"/>
        <v>1527.6832920000015</v>
      </c>
      <c r="J1559" s="351">
        <f t="shared" si="197"/>
        <v>0</v>
      </c>
      <c r="K1559" s="293">
        <f>SUM('Employee Salary Payroll Tax '!I1561:K1561)</f>
        <v>9507.84</v>
      </c>
      <c r="L1559" s="293">
        <f>'Employee Salary Payroll Tax '!H1561</f>
        <v>0</v>
      </c>
      <c r="M1559" s="293">
        <f t="shared" si="199"/>
        <v>41756.699999999997</v>
      </c>
      <c r="N1559" s="359">
        <f t="shared" si="200"/>
        <v>0</v>
      </c>
      <c r="O1559" s="331"/>
      <c r="P1559" s="61"/>
      <c r="Q1559" s="294"/>
      <c r="R1559" s="292"/>
      <c r="S1559" s="303"/>
    </row>
    <row r="1560" spans="1:19" s="36" customFormat="1" ht="14.4">
      <c r="A1560" s="36">
        <f t="shared" si="193"/>
        <v>237</v>
      </c>
      <c r="B1560" s="526"/>
      <c r="C1560" s="36" t="str">
        <f>VLOOKUP('Employee Salary Payroll Tax '!B1562,'Employee Salary Payroll Tax '!$D$1:$E$7,2,FALSE)</f>
        <v>IBEW</v>
      </c>
      <c r="D1560" s="61">
        <f t="shared" si="194"/>
        <v>6.875E-3</v>
      </c>
      <c r="E1560" s="351">
        <f>'Employee Salary Payroll Tax '!N1562</f>
        <v>38123.410000000003</v>
      </c>
      <c r="F1560" s="351">
        <f t="shared" si="195"/>
        <v>38385.508443750005</v>
      </c>
      <c r="G1560" s="352"/>
      <c r="H1560" s="351">
        <f t="shared" si="196"/>
        <v>0</v>
      </c>
      <c r="I1560" s="351">
        <f t="shared" si="198"/>
        <v>262.09844375000102</v>
      </c>
      <c r="J1560" s="351">
        <f t="shared" si="197"/>
        <v>0</v>
      </c>
      <c r="K1560" s="293">
        <f>SUM('Employee Salary Payroll Tax '!I1562:K1562)</f>
        <v>37762.520000000004</v>
      </c>
      <c r="L1560" s="293">
        <f>'Employee Salary Payroll Tax '!H1562</f>
        <v>0</v>
      </c>
      <c r="M1560" s="293">
        <f t="shared" si="199"/>
        <v>360.88999999999942</v>
      </c>
      <c r="N1560" s="359">
        <f t="shared" si="200"/>
        <v>0</v>
      </c>
      <c r="O1560" s="331"/>
      <c r="P1560" s="61"/>
      <c r="Q1560" s="294"/>
      <c r="R1560" s="292"/>
      <c r="S1560" s="303"/>
    </row>
    <row r="1561" spans="1:19" s="36" customFormat="1" ht="14.4">
      <c r="A1561" s="36">
        <f t="shared" si="193"/>
        <v>238</v>
      </c>
      <c r="B1561" s="526"/>
      <c r="C1561" s="36" t="str">
        <f>VLOOKUP('Employee Salary Payroll Tax '!B1563,'Employee Salary Payroll Tax '!$D$1:$E$7,2,FALSE)</f>
        <v>NonUnion</v>
      </c>
      <c r="D1561" s="61">
        <f t="shared" si="194"/>
        <v>2.98E-2</v>
      </c>
      <c r="E1561" s="351">
        <f>'Employee Salary Payroll Tax '!N1563</f>
        <v>79704.479999999996</v>
      </c>
      <c r="F1561" s="351">
        <f t="shared" si="195"/>
        <v>82079.673504000006</v>
      </c>
      <c r="G1561" s="352"/>
      <c r="H1561" s="351">
        <f t="shared" si="196"/>
        <v>0</v>
      </c>
      <c r="I1561" s="351">
        <f t="shared" si="198"/>
        <v>2375.1935040000099</v>
      </c>
      <c r="J1561" s="351">
        <f t="shared" si="197"/>
        <v>0</v>
      </c>
      <c r="K1561" s="293">
        <f>SUM('Employee Salary Payroll Tax '!I1563:K1563)</f>
        <v>25361.14</v>
      </c>
      <c r="L1561" s="293">
        <f>'Employee Salary Payroll Tax '!H1563</f>
        <v>0</v>
      </c>
      <c r="M1561" s="293">
        <f t="shared" si="199"/>
        <v>54343.34</v>
      </c>
      <c r="N1561" s="359">
        <f t="shared" si="200"/>
        <v>0</v>
      </c>
      <c r="O1561" s="331"/>
      <c r="P1561" s="61"/>
      <c r="Q1561" s="294"/>
      <c r="R1561" s="292"/>
      <c r="S1561" s="303"/>
    </row>
    <row r="1562" spans="1:19" s="36" customFormat="1" ht="14.4">
      <c r="A1562" s="36">
        <f t="shared" si="193"/>
        <v>239</v>
      </c>
      <c r="B1562" s="526"/>
      <c r="C1562" s="36" t="str">
        <f>VLOOKUP('Employee Salary Payroll Tax '!B1564,'Employee Salary Payroll Tax '!$D$1:$E$7,2,FALSE)</f>
        <v>IBEW</v>
      </c>
      <c r="D1562" s="61">
        <f t="shared" si="194"/>
        <v>6.875E-3</v>
      </c>
      <c r="E1562" s="351">
        <f>'Employee Salary Payroll Tax '!N1564</f>
        <v>32074</v>
      </c>
      <c r="F1562" s="351">
        <f t="shared" si="195"/>
        <v>32294.508749999997</v>
      </c>
      <c r="G1562" s="352"/>
      <c r="H1562" s="351">
        <f t="shared" si="196"/>
        <v>0</v>
      </c>
      <c r="I1562" s="351">
        <f t="shared" si="198"/>
        <v>220.50874999999724</v>
      </c>
      <c r="J1562" s="351">
        <f t="shared" si="197"/>
        <v>0</v>
      </c>
      <c r="K1562" s="293">
        <f>SUM('Employee Salary Payroll Tax '!I1564:K1564)</f>
        <v>0</v>
      </c>
      <c r="L1562" s="293">
        <f>'Employee Salary Payroll Tax '!H1564</f>
        <v>0</v>
      </c>
      <c r="M1562" s="293">
        <f t="shared" si="199"/>
        <v>32074</v>
      </c>
      <c r="N1562" s="359">
        <f t="shared" si="200"/>
        <v>0</v>
      </c>
      <c r="O1562" s="331"/>
      <c r="P1562" s="61"/>
      <c r="Q1562" s="294"/>
      <c r="R1562" s="292"/>
      <c r="S1562" s="303"/>
    </row>
    <row r="1563" spans="1:19" s="36" customFormat="1" ht="14.4">
      <c r="A1563" s="36">
        <f t="shared" si="193"/>
        <v>240</v>
      </c>
      <c r="B1563" s="526"/>
      <c r="C1563" s="36" t="str">
        <f>VLOOKUP('Employee Salary Payroll Tax '!B1565,'Employee Salary Payroll Tax '!$D$1:$E$7,2,FALSE)</f>
        <v>NonUnion</v>
      </c>
      <c r="D1563" s="61">
        <f t="shared" si="194"/>
        <v>2.98E-2</v>
      </c>
      <c r="E1563" s="351">
        <f>'Employee Salary Payroll Tax '!N1565</f>
        <v>43015.9</v>
      </c>
      <c r="F1563" s="351">
        <f t="shared" si="195"/>
        <v>44297.773820000002</v>
      </c>
      <c r="G1563" s="352"/>
      <c r="H1563" s="351">
        <f t="shared" si="196"/>
        <v>0</v>
      </c>
      <c r="I1563" s="351">
        <f t="shared" si="198"/>
        <v>1281.8738200000007</v>
      </c>
      <c r="J1563" s="351">
        <f t="shared" si="197"/>
        <v>0</v>
      </c>
      <c r="K1563" s="293">
        <f>SUM('Employee Salary Payroll Tax '!I1565:K1565)</f>
        <v>43021.49</v>
      </c>
      <c r="L1563" s="293">
        <f>'Employee Salary Payroll Tax '!H1565</f>
        <v>0</v>
      </c>
      <c r="M1563" s="293">
        <f t="shared" si="199"/>
        <v>-5.5899999999965075</v>
      </c>
      <c r="N1563" s="359">
        <f t="shared" si="200"/>
        <v>0</v>
      </c>
      <c r="O1563" s="331"/>
      <c r="P1563" s="61"/>
      <c r="Q1563" s="294"/>
      <c r="R1563" s="292"/>
      <c r="S1563" s="303"/>
    </row>
    <row r="1564" spans="1:19" s="36" customFormat="1" ht="14.4">
      <c r="A1564" s="36">
        <f t="shared" si="193"/>
        <v>241</v>
      </c>
      <c r="B1564" s="526"/>
      <c r="C1564" s="36" t="str">
        <f>VLOOKUP('Employee Salary Payroll Tax '!B1566,'Employee Salary Payroll Tax '!$D$1:$E$7,2,FALSE)</f>
        <v>IBEW</v>
      </c>
      <c r="D1564" s="61">
        <f t="shared" si="194"/>
        <v>6.875E-3</v>
      </c>
      <c r="E1564" s="351">
        <f>'Employee Salary Payroll Tax '!N1566</f>
        <v>143860.4</v>
      </c>
      <c r="F1564" s="351">
        <f t="shared" si="195"/>
        <v>144849.44024999999</v>
      </c>
      <c r="G1564" s="352"/>
      <c r="H1564" s="351">
        <f t="shared" si="196"/>
        <v>0</v>
      </c>
      <c r="I1564" s="351">
        <f t="shared" si="198"/>
        <v>989.04024999999092</v>
      </c>
      <c r="J1564" s="351">
        <f t="shared" si="197"/>
        <v>0</v>
      </c>
      <c r="K1564" s="293">
        <f>SUM('Employee Salary Payroll Tax '!I1566:K1566)</f>
        <v>131864.15</v>
      </c>
      <c r="L1564" s="293">
        <f>'Employee Salary Payroll Tax '!H1566</f>
        <v>0</v>
      </c>
      <c r="M1564" s="293">
        <f t="shared" si="199"/>
        <v>11996.25</v>
      </c>
      <c r="N1564" s="359">
        <f t="shared" si="200"/>
        <v>0</v>
      </c>
      <c r="O1564" s="331"/>
      <c r="P1564" s="61"/>
      <c r="Q1564" s="294"/>
      <c r="R1564" s="292"/>
      <c r="S1564" s="303"/>
    </row>
    <row r="1565" spans="1:19" s="36" customFormat="1" ht="14.4">
      <c r="A1565" s="36">
        <f t="shared" si="193"/>
        <v>242</v>
      </c>
      <c r="B1565" s="526"/>
      <c r="C1565" s="36" t="str">
        <f>VLOOKUP('Employee Salary Payroll Tax '!B1567,'Employee Salary Payroll Tax '!$D$1:$E$7,2,FALSE)</f>
        <v>NonUnion</v>
      </c>
      <c r="D1565" s="61">
        <f t="shared" si="194"/>
        <v>2.98E-2</v>
      </c>
      <c r="E1565" s="351">
        <f>'Employee Salary Payroll Tax '!N1567</f>
        <v>68242.490000000005</v>
      </c>
      <c r="F1565" s="351">
        <f t="shared" si="195"/>
        <v>70276.116202000005</v>
      </c>
      <c r="G1565" s="352"/>
      <c r="H1565" s="351">
        <f t="shared" si="196"/>
        <v>0</v>
      </c>
      <c r="I1565" s="351">
        <f t="shared" si="198"/>
        <v>2033.6262019999995</v>
      </c>
      <c r="J1565" s="351">
        <f t="shared" si="197"/>
        <v>0</v>
      </c>
      <c r="K1565" s="293">
        <f>SUM('Employee Salary Payroll Tax '!I1567:K1567)</f>
        <v>17474.740000000002</v>
      </c>
      <c r="L1565" s="293">
        <f>'Employee Salary Payroll Tax '!H1567</f>
        <v>0</v>
      </c>
      <c r="M1565" s="293">
        <f t="shared" si="199"/>
        <v>50767.75</v>
      </c>
      <c r="N1565" s="359">
        <f t="shared" si="200"/>
        <v>0</v>
      </c>
      <c r="O1565" s="331"/>
      <c r="P1565" s="61"/>
      <c r="Q1565" s="294"/>
      <c r="R1565" s="292"/>
      <c r="S1565" s="303"/>
    </row>
    <row r="1566" spans="1:19" s="36" customFormat="1" ht="14.4">
      <c r="A1566" s="36">
        <f t="shared" si="193"/>
        <v>243</v>
      </c>
      <c r="B1566" s="526"/>
      <c r="C1566" s="36" t="str">
        <f>VLOOKUP('Employee Salary Payroll Tax '!B1568,'Employee Salary Payroll Tax '!$D$1:$E$7,2,FALSE)</f>
        <v>NonUnion</v>
      </c>
      <c r="D1566" s="61">
        <f t="shared" si="194"/>
        <v>2.98E-2</v>
      </c>
      <c r="E1566" s="351">
        <f>'Employee Salary Payroll Tax '!N1568</f>
        <v>86014.81</v>
      </c>
      <c r="F1566" s="351">
        <f t="shared" si="195"/>
        <v>88578.051338000005</v>
      </c>
      <c r="G1566" s="352"/>
      <c r="H1566" s="351">
        <f t="shared" si="196"/>
        <v>0</v>
      </c>
      <c r="I1566" s="351">
        <f t="shared" si="198"/>
        <v>2563.2413380000071</v>
      </c>
      <c r="J1566" s="351">
        <f t="shared" si="197"/>
        <v>0</v>
      </c>
      <c r="K1566" s="293">
        <f>SUM('Employee Salary Payroll Tax '!I1568:K1568)</f>
        <v>31828.22</v>
      </c>
      <c r="L1566" s="293">
        <f>'Employee Salary Payroll Tax '!H1568</f>
        <v>0</v>
      </c>
      <c r="M1566" s="293">
        <f t="shared" si="199"/>
        <v>54186.59</v>
      </c>
      <c r="N1566" s="359">
        <f t="shared" si="200"/>
        <v>0</v>
      </c>
      <c r="O1566" s="331"/>
      <c r="P1566" s="61"/>
      <c r="Q1566" s="294"/>
      <c r="R1566" s="292"/>
      <c r="S1566" s="303"/>
    </row>
    <row r="1567" spans="1:19" s="36" customFormat="1" ht="14.4">
      <c r="A1567" s="36">
        <f t="shared" si="193"/>
        <v>244</v>
      </c>
      <c r="B1567" s="526"/>
      <c r="C1567" s="36" t="str">
        <f>VLOOKUP('Employee Salary Payroll Tax '!B1569,'Employee Salary Payroll Tax '!$D$1:$E$7,2,FALSE)</f>
        <v>NonUnion</v>
      </c>
      <c r="D1567" s="61">
        <f t="shared" si="194"/>
        <v>2.98E-2</v>
      </c>
      <c r="E1567" s="351">
        <f>'Employee Salary Payroll Tax '!N1569</f>
        <v>79590.53</v>
      </c>
      <c r="F1567" s="351">
        <f t="shared" si="195"/>
        <v>81962.327793999997</v>
      </c>
      <c r="G1567" s="352"/>
      <c r="H1567" s="351">
        <f t="shared" si="196"/>
        <v>0</v>
      </c>
      <c r="I1567" s="351">
        <f t="shared" si="198"/>
        <v>2371.7977939999982</v>
      </c>
      <c r="J1567" s="351">
        <f t="shared" si="197"/>
        <v>0</v>
      </c>
      <c r="K1567" s="293">
        <f>SUM('Employee Salary Payroll Tax '!I1569:K1569)</f>
        <v>79590.53</v>
      </c>
      <c r="L1567" s="293">
        <f>'Employee Salary Payroll Tax '!H1569</f>
        <v>0</v>
      </c>
      <c r="M1567" s="293">
        <f t="shared" si="199"/>
        <v>0</v>
      </c>
      <c r="N1567" s="359">
        <f t="shared" si="200"/>
        <v>0</v>
      </c>
      <c r="O1567" s="331"/>
      <c r="P1567" s="61"/>
      <c r="Q1567" s="294"/>
      <c r="R1567" s="292"/>
      <c r="S1567" s="303"/>
    </row>
    <row r="1568" spans="1:19" s="36" customFormat="1" ht="14.4">
      <c r="A1568" s="36">
        <f t="shared" si="193"/>
        <v>245</v>
      </c>
      <c r="B1568" s="526"/>
      <c r="C1568" s="36" t="str">
        <f>VLOOKUP('Employee Salary Payroll Tax '!B1570,'Employee Salary Payroll Tax '!$D$1:$E$7,2,FALSE)</f>
        <v>NonUnion</v>
      </c>
      <c r="D1568" s="61">
        <f t="shared" si="194"/>
        <v>2.98E-2</v>
      </c>
      <c r="E1568" s="351">
        <f>'Employee Salary Payroll Tax '!N1570</f>
        <v>70572.92</v>
      </c>
      <c r="F1568" s="351">
        <f t="shared" si="195"/>
        <v>72675.993016000008</v>
      </c>
      <c r="G1568" s="352"/>
      <c r="H1568" s="351">
        <f t="shared" si="196"/>
        <v>0</v>
      </c>
      <c r="I1568" s="351">
        <f t="shared" si="198"/>
        <v>2103.0730160000094</v>
      </c>
      <c r="J1568" s="351">
        <f t="shared" si="197"/>
        <v>0</v>
      </c>
      <c r="K1568" s="293">
        <f>SUM('Employee Salary Payroll Tax '!I1570:K1570)</f>
        <v>50851.170000000006</v>
      </c>
      <c r="L1568" s="293">
        <f>'Employee Salary Payroll Tax '!H1570</f>
        <v>0</v>
      </c>
      <c r="M1568" s="293">
        <f t="shared" si="199"/>
        <v>19721.749999999993</v>
      </c>
      <c r="N1568" s="359">
        <f t="shared" si="200"/>
        <v>0</v>
      </c>
      <c r="O1568" s="331"/>
      <c r="P1568" s="61"/>
      <c r="Q1568" s="294"/>
      <c r="R1568" s="292"/>
      <c r="S1568" s="303"/>
    </row>
    <row r="1569" spans="1:19" s="36" customFormat="1" ht="14.4">
      <c r="A1569" s="36">
        <f t="shared" si="193"/>
        <v>246</v>
      </c>
      <c r="B1569" s="526"/>
      <c r="C1569" s="36" t="str">
        <f>VLOOKUP('Employee Salary Payroll Tax '!B1571,'Employee Salary Payroll Tax '!$D$1:$E$7,2,FALSE)</f>
        <v>NonUnion</v>
      </c>
      <c r="D1569" s="61">
        <f t="shared" si="194"/>
        <v>2.98E-2</v>
      </c>
      <c r="E1569" s="351">
        <f>'Employee Salary Payroll Tax '!N1571</f>
        <v>51671.49</v>
      </c>
      <c r="F1569" s="351">
        <f t="shared" si="195"/>
        <v>53211.300402000001</v>
      </c>
      <c r="G1569" s="352"/>
      <c r="H1569" s="351">
        <f t="shared" si="196"/>
        <v>0</v>
      </c>
      <c r="I1569" s="351">
        <f t="shared" si="198"/>
        <v>1539.8104020000028</v>
      </c>
      <c r="J1569" s="351">
        <f t="shared" si="197"/>
        <v>0</v>
      </c>
      <c r="K1569" s="293">
        <f>SUM('Employee Salary Payroll Tax '!I1571:K1571)</f>
        <v>51671.49</v>
      </c>
      <c r="L1569" s="293">
        <f>'Employee Salary Payroll Tax '!H1571</f>
        <v>0</v>
      </c>
      <c r="M1569" s="293">
        <f t="shared" si="199"/>
        <v>0</v>
      </c>
      <c r="N1569" s="359">
        <f t="shared" si="200"/>
        <v>0</v>
      </c>
      <c r="O1569" s="331"/>
      <c r="P1569" s="61"/>
      <c r="Q1569" s="294"/>
      <c r="R1569" s="292"/>
      <c r="S1569" s="303"/>
    </row>
    <row r="1570" spans="1:19" s="36" customFormat="1" ht="14.4">
      <c r="A1570" s="36">
        <f t="shared" si="193"/>
        <v>247</v>
      </c>
      <c r="B1570" s="526"/>
      <c r="C1570" s="36" t="str">
        <f>VLOOKUP('Employee Salary Payroll Tax '!B1572,'Employee Salary Payroll Tax '!$D$1:$E$7,2,FALSE)</f>
        <v>NonUnion</v>
      </c>
      <c r="D1570" s="61">
        <f t="shared" si="194"/>
        <v>2.98E-2</v>
      </c>
      <c r="E1570" s="351">
        <f>'Employee Salary Payroll Tax '!N1572</f>
        <v>5666.85</v>
      </c>
      <c r="F1570" s="351">
        <f t="shared" si="195"/>
        <v>5835.722130000001</v>
      </c>
      <c r="G1570" s="352"/>
      <c r="H1570" s="351">
        <f t="shared" si="196"/>
        <v>1333.1499999999996</v>
      </c>
      <c r="I1570" s="351">
        <f t="shared" si="198"/>
        <v>168.87213000000065</v>
      </c>
      <c r="J1570" s="351">
        <f t="shared" si="197"/>
        <v>1.0132327800000038</v>
      </c>
      <c r="K1570" s="293">
        <f>SUM('Employee Salary Payroll Tax '!I1572:K1572)</f>
        <v>848.72</v>
      </c>
      <c r="L1570" s="293">
        <f>'Employee Salary Payroll Tax '!H1572</f>
        <v>0</v>
      </c>
      <c r="M1570" s="293">
        <f t="shared" si="199"/>
        <v>4818.13</v>
      </c>
      <c r="N1570" s="359">
        <f t="shared" si="200"/>
        <v>0.15175113597322182</v>
      </c>
      <c r="O1570" s="331"/>
      <c r="P1570" s="61"/>
      <c r="Q1570" s="294"/>
      <c r="R1570" s="292"/>
      <c r="S1570" s="303"/>
    </row>
    <row r="1571" spans="1:19" s="36" customFormat="1" ht="14.4">
      <c r="A1571" s="36">
        <f t="shared" si="193"/>
        <v>248</v>
      </c>
      <c r="B1571" s="526"/>
      <c r="C1571" s="36" t="str">
        <f>VLOOKUP('Employee Salary Payroll Tax '!B1573,'Employee Salary Payroll Tax '!$D$1:$E$7,2,FALSE)</f>
        <v>NonUnion</v>
      </c>
      <c r="D1571" s="61">
        <f t="shared" si="194"/>
        <v>2.98E-2</v>
      </c>
      <c r="E1571" s="351">
        <f>'Employee Salary Payroll Tax '!N1573</f>
        <v>69859.02</v>
      </c>
      <c r="F1571" s="351">
        <f t="shared" si="195"/>
        <v>71940.818796000007</v>
      </c>
      <c r="G1571" s="352"/>
      <c r="H1571" s="351">
        <f t="shared" si="196"/>
        <v>0</v>
      </c>
      <c r="I1571" s="351">
        <f t="shared" si="198"/>
        <v>2081.7987960000028</v>
      </c>
      <c r="J1571" s="351">
        <f t="shared" si="197"/>
        <v>0</v>
      </c>
      <c r="K1571" s="293">
        <f>SUM('Employee Salary Payroll Tax '!I1573:K1573)</f>
        <v>13711.92</v>
      </c>
      <c r="L1571" s="293">
        <f>'Employee Salary Payroll Tax '!H1573</f>
        <v>0</v>
      </c>
      <c r="M1571" s="293">
        <f t="shared" si="199"/>
        <v>56147.100000000006</v>
      </c>
      <c r="N1571" s="359">
        <f t="shared" si="200"/>
        <v>0</v>
      </c>
      <c r="O1571" s="331"/>
      <c r="P1571" s="61"/>
      <c r="Q1571" s="294"/>
      <c r="R1571" s="292"/>
      <c r="S1571" s="303"/>
    </row>
    <row r="1572" spans="1:19" s="36" customFormat="1" ht="14.4">
      <c r="A1572" s="36">
        <f t="shared" si="193"/>
        <v>249</v>
      </c>
      <c r="B1572" s="526"/>
      <c r="C1572" s="36" t="str">
        <f>VLOOKUP('Employee Salary Payroll Tax '!B1574,'Employee Salary Payroll Tax '!$D$1:$E$7,2,FALSE)</f>
        <v>NonUnion</v>
      </c>
      <c r="D1572" s="61">
        <f t="shared" si="194"/>
        <v>2.98E-2</v>
      </c>
      <c r="E1572" s="351">
        <f>'Employee Salary Payroll Tax '!N1574</f>
        <v>65957.100000000006</v>
      </c>
      <c r="F1572" s="351">
        <f t="shared" si="195"/>
        <v>67922.621580000006</v>
      </c>
      <c r="G1572" s="352"/>
      <c r="H1572" s="351">
        <f t="shared" si="196"/>
        <v>0</v>
      </c>
      <c r="I1572" s="351">
        <f t="shared" si="198"/>
        <v>1965.5215800000005</v>
      </c>
      <c r="J1572" s="351">
        <f t="shared" si="197"/>
        <v>0</v>
      </c>
      <c r="K1572" s="293">
        <f>SUM('Employee Salary Payroll Tax '!I1574:K1574)</f>
        <v>17284.490000000002</v>
      </c>
      <c r="L1572" s="293">
        <f>'Employee Salary Payroll Tax '!H1574</f>
        <v>0</v>
      </c>
      <c r="M1572" s="293">
        <f t="shared" si="199"/>
        <v>48672.61</v>
      </c>
      <c r="N1572" s="359">
        <f t="shared" si="200"/>
        <v>0</v>
      </c>
      <c r="O1572" s="331"/>
      <c r="P1572" s="61"/>
      <c r="Q1572" s="294"/>
      <c r="R1572" s="292"/>
      <c r="S1572" s="303"/>
    </row>
    <row r="1573" spans="1:19" s="36" customFormat="1" ht="14.4">
      <c r="A1573" s="36">
        <f t="shared" si="193"/>
        <v>250</v>
      </c>
      <c r="B1573" s="526"/>
      <c r="C1573" s="36" t="str">
        <f>VLOOKUP('Employee Salary Payroll Tax '!B1575,'Employee Salary Payroll Tax '!$D$1:$E$7,2,FALSE)</f>
        <v>IBEW</v>
      </c>
      <c r="D1573" s="61">
        <f t="shared" si="194"/>
        <v>6.875E-3</v>
      </c>
      <c r="E1573" s="351">
        <f>'Employee Salary Payroll Tax '!N1575</f>
        <v>193408.66</v>
      </c>
      <c r="F1573" s="351">
        <f t="shared" si="195"/>
        <v>194738.3445375</v>
      </c>
      <c r="G1573" s="352"/>
      <c r="H1573" s="351">
        <f t="shared" si="196"/>
        <v>0</v>
      </c>
      <c r="I1573" s="351">
        <f t="shared" si="198"/>
        <v>1329.6845374999975</v>
      </c>
      <c r="J1573" s="351">
        <f t="shared" si="197"/>
        <v>0</v>
      </c>
      <c r="K1573" s="293">
        <f>SUM('Employee Salary Payroll Tax '!I1575:K1575)</f>
        <v>78261.94</v>
      </c>
      <c r="L1573" s="293">
        <f>'Employee Salary Payroll Tax '!H1575</f>
        <v>0</v>
      </c>
      <c r="M1573" s="293">
        <f t="shared" si="199"/>
        <v>115146.72</v>
      </c>
      <c r="N1573" s="359">
        <f t="shared" si="200"/>
        <v>0</v>
      </c>
      <c r="O1573" s="331"/>
      <c r="P1573" s="61"/>
      <c r="Q1573" s="294"/>
      <c r="R1573" s="292"/>
      <c r="S1573" s="303"/>
    </row>
    <row r="1574" spans="1:19" s="36" customFormat="1" ht="14.4">
      <c r="A1574" s="36">
        <f t="shared" si="193"/>
        <v>251</v>
      </c>
      <c r="B1574" s="526"/>
      <c r="C1574" s="36" t="str">
        <f>VLOOKUP('Employee Salary Payroll Tax '!B1576,'Employee Salary Payroll Tax '!$D$1:$E$7,2,FALSE)</f>
        <v>IBEW</v>
      </c>
      <c r="D1574" s="61">
        <f t="shared" si="194"/>
        <v>6.875E-3</v>
      </c>
      <c r="E1574" s="351">
        <f>'Employee Salary Payroll Tax '!N1576</f>
        <v>43058.25</v>
      </c>
      <c r="F1574" s="351">
        <f t="shared" si="195"/>
        <v>43354.275468749998</v>
      </c>
      <c r="G1574" s="352"/>
      <c r="H1574" s="351">
        <f t="shared" si="196"/>
        <v>0</v>
      </c>
      <c r="I1574" s="351">
        <f t="shared" si="198"/>
        <v>296.02546874999825</v>
      </c>
      <c r="J1574" s="351">
        <f t="shared" si="197"/>
        <v>0</v>
      </c>
      <c r="K1574" s="293">
        <f>SUM('Employee Salary Payroll Tax '!I1576:K1576)</f>
        <v>19165.75</v>
      </c>
      <c r="L1574" s="293">
        <f>'Employee Salary Payroll Tax '!H1576</f>
        <v>0</v>
      </c>
      <c r="M1574" s="293">
        <f t="shared" si="199"/>
        <v>23892.5</v>
      </c>
      <c r="N1574" s="359">
        <f t="shared" si="200"/>
        <v>0</v>
      </c>
      <c r="O1574" s="331"/>
      <c r="P1574" s="61"/>
      <c r="Q1574" s="294"/>
      <c r="R1574" s="292"/>
      <c r="S1574" s="303"/>
    </row>
    <row r="1575" spans="1:19" s="36" customFormat="1" ht="14.4">
      <c r="A1575" s="36">
        <f t="shared" si="193"/>
        <v>252</v>
      </c>
      <c r="B1575" s="526"/>
      <c r="C1575" s="36" t="str">
        <f>VLOOKUP('Employee Salary Payroll Tax '!B1577,'Employee Salary Payroll Tax '!$D$1:$E$7,2,FALSE)</f>
        <v>UA</v>
      </c>
      <c r="D1575" s="61">
        <f t="shared" si="194"/>
        <v>0.03</v>
      </c>
      <c r="E1575" s="351">
        <f>'Employee Salary Payroll Tax '!N1577</f>
        <v>106913.19</v>
      </c>
      <c r="F1575" s="351">
        <f t="shared" si="195"/>
        <v>110120.58570000001</v>
      </c>
      <c r="G1575" s="352"/>
      <c r="H1575" s="351">
        <f t="shared" si="196"/>
        <v>0</v>
      </c>
      <c r="I1575" s="351">
        <f t="shared" si="198"/>
        <v>3207.3957000000082</v>
      </c>
      <c r="J1575" s="351">
        <f t="shared" si="197"/>
        <v>0</v>
      </c>
      <c r="K1575" s="293">
        <f>SUM('Employee Salary Payroll Tax '!I1577:K1577)</f>
        <v>94360.189999999988</v>
      </c>
      <c r="L1575" s="293">
        <f>'Employee Salary Payroll Tax '!H1577</f>
        <v>2136.8200000000002</v>
      </c>
      <c r="M1575" s="293">
        <f t="shared" si="199"/>
        <v>10416.180000000015</v>
      </c>
      <c r="N1575" s="359">
        <f t="shared" si="200"/>
        <v>0</v>
      </c>
      <c r="O1575" s="331"/>
      <c r="P1575" s="61"/>
      <c r="Q1575" s="294"/>
      <c r="R1575" s="292"/>
      <c r="S1575" s="303"/>
    </row>
    <row r="1576" spans="1:19" s="36" customFormat="1" ht="14.4">
      <c r="A1576" s="36">
        <f t="shared" si="193"/>
        <v>253</v>
      </c>
      <c r="B1576" s="526"/>
      <c r="C1576" s="36" t="str">
        <f>VLOOKUP('Employee Salary Payroll Tax '!B1578,'Employee Salary Payroll Tax '!$D$1:$E$7,2,FALSE)</f>
        <v>NonUnion</v>
      </c>
      <c r="D1576" s="61">
        <f t="shared" si="194"/>
        <v>2.98E-2</v>
      </c>
      <c r="E1576" s="351">
        <f>'Employee Salary Payroll Tax '!N1578</f>
        <v>6783.84</v>
      </c>
      <c r="F1576" s="351">
        <f t="shared" si="195"/>
        <v>6985.9984320000003</v>
      </c>
      <c r="G1576" s="352"/>
      <c r="H1576" s="351">
        <f t="shared" si="196"/>
        <v>216.15999999999985</v>
      </c>
      <c r="I1576" s="351">
        <f t="shared" si="198"/>
        <v>202.15843200000018</v>
      </c>
      <c r="J1576" s="351">
        <f t="shared" si="197"/>
        <v>1.212950592000001</v>
      </c>
      <c r="K1576" s="293">
        <f>SUM('Employee Salary Payroll Tax '!I1578:K1578)</f>
        <v>2170.84</v>
      </c>
      <c r="L1576" s="293">
        <f>'Employee Salary Payroll Tax '!H1578</f>
        <v>0</v>
      </c>
      <c r="M1576" s="293">
        <f t="shared" si="199"/>
        <v>4613</v>
      </c>
      <c r="N1576" s="359">
        <f t="shared" si="200"/>
        <v>0.38814619194278399</v>
      </c>
      <c r="O1576" s="331"/>
      <c r="P1576" s="61"/>
      <c r="Q1576" s="294"/>
      <c r="R1576" s="292"/>
      <c r="S1576" s="303"/>
    </row>
    <row r="1577" spans="1:19" s="36" customFormat="1" ht="14.4">
      <c r="A1577" s="36">
        <f t="shared" si="193"/>
        <v>254</v>
      </c>
      <c r="B1577" s="526"/>
      <c r="C1577" s="36" t="str">
        <f>VLOOKUP('Employee Salary Payroll Tax '!B1579,'Employee Salary Payroll Tax '!$D$1:$E$7,2,FALSE)</f>
        <v>NonUnion</v>
      </c>
      <c r="D1577" s="61">
        <f t="shared" si="194"/>
        <v>2.98E-2</v>
      </c>
      <c r="E1577" s="351">
        <f>'Employee Salary Payroll Tax '!N1579</f>
        <v>54981.16</v>
      </c>
      <c r="F1577" s="351">
        <f t="shared" si="195"/>
        <v>56619.598568000009</v>
      </c>
      <c r="G1577" s="352"/>
      <c r="H1577" s="351">
        <f t="shared" si="196"/>
        <v>0</v>
      </c>
      <c r="I1577" s="351">
        <f t="shared" si="198"/>
        <v>1638.438568000005</v>
      </c>
      <c r="J1577" s="351">
        <f t="shared" si="197"/>
        <v>0</v>
      </c>
      <c r="K1577" s="293">
        <f>SUM('Employee Salary Payroll Tax '!I1579:K1579)</f>
        <v>54981.16</v>
      </c>
      <c r="L1577" s="293">
        <f>'Employee Salary Payroll Tax '!H1579</f>
        <v>0</v>
      </c>
      <c r="M1577" s="293">
        <f t="shared" si="199"/>
        <v>0</v>
      </c>
      <c r="N1577" s="359">
        <f t="shared" si="200"/>
        <v>0</v>
      </c>
      <c r="O1577" s="331"/>
      <c r="P1577" s="61"/>
      <c r="Q1577" s="294"/>
      <c r="R1577" s="292"/>
      <c r="S1577" s="303"/>
    </row>
    <row r="1578" spans="1:19" s="36" customFormat="1" ht="14.4">
      <c r="A1578" s="36">
        <f t="shared" si="193"/>
        <v>255</v>
      </c>
      <c r="B1578" s="526"/>
      <c r="C1578" s="36" t="str">
        <f>VLOOKUP('Employee Salary Payroll Tax '!B1580,'Employee Salary Payroll Tax '!$D$1:$E$7,2,FALSE)</f>
        <v>IBEW</v>
      </c>
      <c r="D1578" s="61">
        <f t="shared" si="194"/>
        <v>6.875E-3</v>
      </c>
      <c r="E1578" s="351">
        <f>'Employee Salary Payroll Tax '!N1580</f>
        <v>112121.73</v>
      </c>
      <c r="F1578" s="351">
        <f t="shared" si="195"/>
        <v>112892.56689374999</v>
      </c>
      <c r="G1578" s="352"/>
      <c r="H1578" s="351">
        <f t="shared" si="196"/>
        <v>0</v>
      </c>
      <c r="I1578" s="351">
        <f t="shared" si="198"/>
        <v>770.83689374999085</v>
      </c>
      <c r="J1578" s="351">
        <f t="shared" si="197"/>
        <v>0</v>
      </c>
      <c r="K1578" s="293">
        <f>SUM('Employee Salary Payroll Tax '!I1580:K1580)</f>
        <v>24551.77</v>
      </c>
      <c r="L1578" s="293">
        <f>'Employee Salary Payroll Tax '!H1580</f>
        <v>0</v>
      </c>
      <c r="M1578" s="293">
        <f t="shared" si="199"/>
        <v>87569.959999999992</v>
      </c>
      <c r="N1578" s="359">
        <f t="shared" si="200"/>
        <v>0</v>
      </c>
      <c r="O1578" s="331"/>
      <c r="P1578" s="61"/>
      <c r="Q1578" s="294"/>
      <c r="R1578" s="292"/>
      <c r="S1578" s="303"/>
    </row>
    <row r="1579" spans="1:19" s="36" customFormat="1" ht="14.4">
      <c r="A1579" s="36">
        <f t="shared" si="193"/>
        <v>256</v>
      </c>
      <c r="B1579" s="526"/>
      <c r="C1579" s="36" t="str">
        <f>VLOOKUP('Employee Salary Payroll Tax '!B1581,'Employee Salary Payroll Tax '!$D$1:$E$7,2,FALSE)</f>
        <v>IBEW</v>
      </c>
      <c r="D1579" s="61">
        <f t="shared" si="194"/>
        <v>6.875E-3</v>
      </c>
      <c r="E1579" s="351">
        <f>'Employee Salary Payroll Tax '!N1581</f>
        <v>97469.33</v>
      </c>
      <c r="F1579" s="351">
        <f t="shared" si="195"/>
        <v>98139.431643749995</v>
      </c>
      <c r="G1579" s="352"/>
      <c r="H1579" s="351">
        <f t="shared" si="196"/>
        <v>0</v>
      </c>
      <c r="I1579" s="351">
        <f t="shared" si="198"/>
        <v>670.10164374999295</v>
      </c>
      <c r="J1579" s="351">
        <f t="shared" si="197"/>
        <v>0</v>
      </c>
      <c r="K1579" s="293">
        <f>SUM('Employee Salary Payroll Tax '!I1581:K1581)</f>
        <v>15561.56</v>
      </c>
      <c r="L1579" s="293">
        <f>'Employee Salary Payroll Tax '!H1581</f>
        <v>0</v>
      </c>
      <c r="M1579" s="293">
        <f t="shared" si="199"/>
        <v>81907.77</v>
      </c>
      <c r="N1579" s="359">
        <f t="shared" si="200"/>
        <v>0</v>
      </c>
      <c r="O1579" s="331"/>
      <c r="P1579" s="61"/>
      <c r="Q1579" s="294"/>
      <c r="R1579" s="292"/>
      <c r="S1579" s="303"/>
    </row>
    <row r="1580" spans="1:19" s="36" customFormat="1" ht="14.4">
      <c r="A1580" s="36">
        <f t="shared" si="193"/>
        <v>257</v>
      </c>
      <c r="B1580" s="526"/>
      <c r="C1580" s="36" t="str">
        <f>VLOOKUP('Employee Salary Payroll Tax '!B1582,'Employee Salary Payroll Tax '!$D$1:$E$7,2,FALSE)</f>
        <v>NonUnion</v>
      </c>
      <c r="D1580" s="61">
        <f t="shared" si="194"/>
        <v>2.98E-2</v>
      </c>
      <c r="E1580" s="351">
        <f>'Employee Salary Payroll Tax '!N1582</f>
        <v>70743.77</v>
      </c>
      <c r="F1580" s="351">
        <f t="shared" si="195"/>
        <v>72851.934346000009</v>
      </c>
      <c r="G1580" s="352"/>
      <c r="H1580" s="351">
        <f t="shared" si="196"/>
        <v>0</v>
      </c>
      <c r="I1580" s="351">
        <f t="shared" si="198"/>
        <v>2108.164346000005</v>
      </c>
      <c r="J1580" s="351">
        <f t="shared" si="197"/>
        <v>0</v>
      </c>
      <c r="K1580" s="293">
        <f>SUM('Employee Salary Payroll Tax '!I1582:K1582)</f>
        <v>23240.400000000001</v>
      </c>
      <c r="L1580" s="293">
        <f>'Employee Salary Payroll Tax '!H1582</f>
        <v>0</v>
      </c>
      <c r="M1580" s="293">
        <f t="shared" si="199"/>
        <v>47503.37</v>
      </c>
      <c r="N1580" s="359">
        <f t="shared" si="200"/>
        <v>0</v>
      </c>
      <c r="O1580" s="331"/>
      <c r="P1580" s="61"/>
      <c r="Q1580" s="294"/>
      <c r="R1580" s="292"/>
      <c r="S1580" s="303"/>
    </row>
    <row r="1581" spans="1:19" s="36" customFormat="1" ht="14.4">
      <c r="A1581" s="36">
        <f t="shared" ref="A1581:A1644" si="201">+A1580+1</f>
        <v>258</v>
      </c>
      <c r="B1581" s="526"/>
      <c r="C1581" s="36" t="str">
        <f>VLOOKUP('Employee Salary Payroll Tax '!B1583,'Employee Salary Payroll Tax '!$D$1:$E$7,2,FALSE)</f>
        <v>NonUnion</v>
      </c>
      <c r="D1581" s="61">
        <f t="shared" si="194"/>
        <v>2.98E-2</v>
      </c>
      <c r="E1581" s="351">
        <f>'Employee Salary Payroll Tax '!N1583</f>
        <v>103953.76</v>
      </c>
      <c r="F1581" s="351">
        <f t="shared" si="195"/>
        <v>107051.582048</v>
      </c>
      <c r="G1581" s="352"/>
      <c r="H1581" s="351">
        <f t="shared" si="196"/>
        <v>0</v>
      </c>
      <c r="I1581" s="351">
        <f t="shared" si="198"/>
        <v>3097.8220480000018</v>
      </c>
      <c r="J1581" s="351">
        <f t="shared" si="197"/>
        <v>0</v>
      </c>
      <c r="K1581" s="293">
        <f>SUM('Employee Salary Payroll Tax '!I1583:K1583)</f>
        <v>40541.96</v>
      </c>
      <c r="L1581" s="293">
        <f>'Employee Salary Payroll Tax '!H1583</f>
        <v>0</v>
      </c>
      <c r="M1581" s="293">
        <f t="shared" si="199"/>
        <v>63411.799999999996</v>
      </c>
      <c r="N1581" s="359">
        <f t="shared" si="200"/>
        <v>0</v>
      </c>
      <c r="O1581" s="331"/>
      <c r="P1581" s="61"/>
      <c r="Q1581" s="294"/>
      <c r="R1581" s="292"/>
      <c r="S1581" s="303"/>
    </row>
    <row r="1582" spans="1:19" s="36" customFormat="1" ht="14.4">
      <c r="A1582" s="36">
        <f t="shared" si="201"/>
        <v>259</v>
      </c>
      <c r="B1582" s="526"/>
      <c r="C1582" s="36" t="str">
        <f>VLOOKUP('Employee Salary Payroll Tax '!B1584,'Employee Salary Payroll Tax '!$D$1:$E$7,2,FALSE)</f>
        <v>NonUnion</v>
      </c>
      <c r="D1582" s="61">
        <f t="shared" si="194"/>
        <v>2.98E-2</v>
      </c>
      <c r="E1582" s="351">
        <f>'Employee Salary Payroll Tax '!N1584</f>
        <v>81391.39</v>
      </c>
      <c r="F1582" s="351">
        <f t="shared" si="195"/>
        <v>83816.853422</v>
      </c>
      <c r="G1582" s="352"/>
      <c r="H1582" s="351">
        <f t="shared" si="196"/>
        <v>0</v>
      </c>
      <c r="I1582" s="351">
        <f t="shared" si="198"/>
        <v>2425.4634220000007</v>
      </c>
      <c r="J1582" s="351">
        <f t="shared" si="197"/>
        <v>0</v>
      </c>
      <c r="K1582" s="293">
        <f>SUM('Employee Salary Payroll Tax '!I1584:K1584)</f>
        <v>81391.39</v>
      </c>
      <c r="L1582" s="293">
        <f>'Employee Salary Payroll Tax '!H1584</f>
        <v>0</v>
      </c>
      <c r="M1582" s="293">
        <f t="shared" si="199"/>
        <v>0</v>
      </c>
      <c r="N1582" s="359">
        <f t="shared" si="200"/>
        <v>0</v>
      </c>
      <c r="O1582" s="331"/>
      <c r="P1582" s="61"/>
      <c r="Q1582" s="294"/>
      <c r="R1582" s="292"/>
      <c r="S1582" s="303"/>
    </row>
    <row r="1583" spans="1:19" s="36" customFormat="1" ht="14.4">
      <c r="A1583" s="36">
        <f t="shared" si="201"/>
        <v>260</v>
      </c>
      <c r="B1583" s="526"/>
      <c r="C1583" s="36" t="str">
        <f>VLOOKUP('Employee Salary Payroll Tax '!B1585,'Employee Salary Payroll Tax '!$D$1:$E$7,2,FALSE)</f>
        <v>IBEW</v>
      </c>
      <c r="D1583" s="61">
        <f t="shared" si="194"/>
        <v>6.875E-3</v>
      </c>
      <c r="E1583" s="351">
        <f>'Employee Salary Payroll Tax '!N1585</f>
        <v>43491.37</v>
      </c>
      <c r="F1583" s="351">
        <f t="shared" si="195"/>
        <v>43790.373168750004</v>
      </c>
      <c r="G1583" s="352"/>
      <c r="H1583" s="351">
        <f t="shared" si="196"/>
        <v>0</v>
      </c>
      <c r="I1583" s="351">
        <f t="shared" si="198"/>
        <v>299.00316875000135</v>
      </c>
      <c r="J1583" s="351">
        <f t="shared" si="197"/>
        <v>0</v>
      </c>
      <c r="K1583" s="293">
        <f>SUM('Employee Salary Payroll Tax '!I1585:K1585)</f>
        <v>1427.31</v>
      </c>
      <c r="L1583" s="293">
        <f>'Employee Salary Payroll Tax '!H1585</f>
        <v>0</v>
      </c>
      <c r="M1583" s="293">
        <f t="shared" si="199"/>
        <v>42064.060000000005</v>
      </c>
      <c r="N1583" s="359">
        <f t="shared" si="200"/>
        <v>0</v>
      </c>
      <c r="O1583" s="331"/>
      <c r="P1583" s="61"/>
      <c r="Q1583" s="294"/>
      <c r="R1583" s="292"/>
      <c r="S1583" s="303"/>
    </row>
    <row r="1584" spans="1:19" s="36" customFormat="1" ht="14.4">
      <c r="A1584" s="36">
        <f t="shared" si="201"/>
        <v>261</v>
      </c>
      <c r="B1584" s="526"/>
      <c r="C1584" s="36" t="str">
        <f>VLOOKUP('Employee Salary Payroll Tax '!B1586,'Employee Salary Payroll Tax '!$D$1:$E$7,2,FALSE)</f>
        <v>IBEW</v>
      </c>
      <c r="D1584" s="61">
        <f t="shared" si="194"/>
        <v>6.875E-3</v>
      </c>
      <c r="E1584" s="351">
        <f>'Employee Salary Payroll Tax '!N1586</f>
        <v>128591.32</v>
      </c>
      <c r="F1584" s="351">
        <f t="shared" si="195"/>
        <v>129475.385325</v>
      </c>
      <c r="G1584" s="352"/>
      <c r="H1584" s="351">
        <f t="shared" si="196"/>
        <v>0</v>
      </c>
      <c r="I1584" s="351">
        <f t="shared" si="198"/>
        <v>884.06532499998866</v>
      </c>
      <c r="J1584" s="351">
        <f t="shared" si="197"/>
        <v>0</v>
      </c>
      <c r="K1584" s="293">
        <f>SUM('Employee Salary Payroll Tax '!I1586:K1586)</f>
        <v>128426.9</v>
      </c>
      <c r="L1584" s="293">
        <f>'Employee Salary Payroll Tax '!H1586</f>
        <v>0</v>
      </c>
      <c r="M1584" s="293">
        <f t="shared" si="199"/>
        <v>164.42000000001281</v>
      </c>
      <c r="N1584" s="359">
        <f t="shared" si="200"/>
        <v>0</v>
      </c>
      <c r="O1584" s="331"/>
      <c r="P1584" s="61"/>
      <c r="Q1584" s="294"/>
      <c r="R1584" s="292"/>
      <c r="S1584" s="303"/>
    </row>
    <row r="1585" spans="1:19" s="36" customFormat="1" ht="14.4">
      <c r="A1585" s="36">
        <f t="shared" si="201"/>
        <v>262</v>
      </c>
      <c r="B1585" s="526"/>
      <c r="C1585" s="36" t="str">
        <f>VLOOKUP('Employee Salary Payroll Tax '!B1587,'Employee Salary Payroll Tax '!$D$1:$E$7,2,FALSE)</f>
        <v>Not Assigned</v>
      </c>
      <c r="D1585" s="61">
        <f t="shared" si="194"/>
        <v>0</v>
      </c>
      <c r="E1585" s="351">
        <f>'Employee Salary Payroll Tax '!N1587</f>
        <v>0</v>
      </c>
      <c r="F1585" s="351">
        <f t="shared" si="195"/>
        <v>0</v>
      </c>
      <c r="G1585" s="352"/>
      <c r="H1585" s="351">
        <f t="shared" si="196"/>
        <v>7000</v>
      </c>
      <c r="I1585" s="351">
        <f t="shared" si="198"/>
        <v>0</v>
      </c>
      <c r="J1585" s="351">
        <f t="shared" si="197"/>
        <v>0</v>
      </c>
      <c r="K1585" s="293">
        <f>SUM('Employee Salary Payroll Tax '!I1587:K1587)</f>
        <v>30.21</v>
      </c>
      <c r="L1585" s="293">
        <f>'Employee Salary Payroll Tax '!H1587</f>
        <v>0</v>
      </c>
      <c r="M1585" s="293">
        <f t="shared" si="199"/>
        <v>-30.21</v>
      </c>
      <c r="N1585" s="359">
        <f t="shared" si="200"/>
        <v>0</v>
      </c>
      <c r="O1585" s="331"/>
      <c r="P1585" s="61"/>
      <c r="Q1585" s="294"/>
      <c r="R1585" s="292"/>
      <c r="S1585" s="303"/>
    </row>
    <row r="1586" spans="1:19" s="36" customFormat="1" ht="14.4">
      <c r="A1586" s="36">
        <f t="shared" si="201"/>
        <v>263</v>
      </c>
      <c r="B1586" s="526"/>
      <c r="C1586" s="36" t="str">
        <f>VLOOKUP('Employee Salary Payroll Tax '!B1588,'Employee Salary Payroll Tax '!$D$1:$E$7,2,FALSE)</f>
        <v>IBEW</v>
      </c>
      <c r="D1586" s="61">
        <f t="shared" si="194"/>
        <v>6.875E-3</v>
      </c>
      <c r="E1586" s="351">
        <f>'Employee Salary Payroll Tax '!N1588</f>
        <v>39685.269999999997</v>
      </c>
      <c r="F1586" s="351">
        <f t="shared" si="195"/>
        <v>39958.106231249993</v>
      </c>
      <c r="G1586" s="352"/>
      <c r="H1586" s="351">
        <f t="shared" si="196"/>
        <v>0</v>
      </c>
      <c r="I1586" s="351">
        <f t="shared" si="198"/>
        <v>272.83623124999576</v>
      </c>
      <c r="J1586" s="351">
        <f t="shared" si="197"/>
        <v>0</v>
      </c>
      <c r="K1586" s="293">
        <f>SUM('Employee Salary Payroll Tax '!I1588:K1588)</f>
        <v>39685.270000000004</v>
      </c>
      <c r="L1586" s="293">
        <f>'Employee Salary Payroll Tax '!H1588</f>
        <v>0</v>
      </c>
      <c r="M1586" s="293">
        <f t="shared" si="199"/>
        <v>-7.2759576141834259E-12</v>
      </c>
      <c r="N1586" s="359">
        <f t="shared" si="200"/>
        <v>0</v>
      </c>
      <c r="O1586" s="331"/>
      <c r="P1586" s="61"/>
      <c r="Q1586" s="294"/>
      <c r="R1586" s="292"/>
      <c r="S1586" s="303"/>
    </row>
    <row r="1587" spans="1:19" s="36" customFormat="1" ht="14.4">
      <c r="A1587" s="36">
        <f t="shared" si="201"/>
        <v>264</v>
      </c>
      <c r="B1587" s="526"/>
      <c r="C1587" s="36" t="str">
        <f>VLOOKUP('Employee Salary Payroll Tax '!B1589,'Employee Salary Payroll Tax '!$D$1:$E$7,2,FALSE)</f>
        <v>NonUnion</v>
      </c>
      <c r="D1587" s="61">
        <f t="shared" si="194"/>
        <v>2.98E-2</v>
      </c>
      <c r="E1587" s="351">
        <f>'Employee Salary Payroll Tax '!N1589</f>
        <v>98143.11</v>
      </c>
      <c r="F1587" s="351">
        <f t="shared" si="195"/>
        <v>101067.774678</v>
      </c>
      <c r="G1587" s="352"/>
      <c r="H1587" s="351">
        <f t="shared" si="196"/>
        <v>0</v>
      </c>
      <c r="I1587" s="351">
        <f t="shared" si="198"/>
        <v>2924.664678000001</v>
      </c>
      <c r="J1587" s="351">
        <f t="shared" si="197"/>
        <v>0</v>
      </c>
      <c r="K1587" s="293">
        <f>SUM('Employee Salary Payroll Tax '!I1589:K1589)</f>
        <v>98143.11</v>
      </c>
      <c r="L1587" s="293">
        <f>'Employee Salary Payroll Tax '!H1589</f>
        <v>0</v>
      </c>
      <c r="M1587" s="293">
        <f t="shared" si="199"/>
        <v>0</v>
      </c>
      <c r="N1587" s="359">
        <f t="shared" si="200"/>
        <v>0</v>
      </c>
      <c r="O1587" s="331"/>
      <c r="P1587" s="61"/>
      <c r="Q1587" s="294"/>
      <c r="R1587" s="292"/>
      <c r="S1587" s="303"/>
    </row>
    <row r="1588" spans="1:19" s="36" customFormat="1" ht="14.4">
      <c r="A1588" s="36">
        <f t="shared" si="201"/>
        <v>265</v>
      </c>
      <c r="B1588" s="526"/>
      <c r="C1588" s="36" t="str">
        <f>VLOOKUP('Employee Salary Payroll Tax '!B1590,'Employee Salary Payroll Tax '!$D$1:$E$7,2,FALSE)</f>
        <v>NonUnion</v>
      </c>
      <c r="D1588" s="61">
        <f t="shared" si="194"/>
        <v>2.98E-2</v>
      </c>
      <c r="E1588" s="351">
        <f>'Employee Salary Payroll Tax '!N1590</f>
        <v>20002.03</v>
      </c>
      <c r="F1588" s="351">
        <f t="shared" si="195"/>
        <v>20598.090494</v>
      </c>
      <c r="G1588" s="352"/>
      <c r="H1588" s="351">
        <f t="shared" si="196"/>
        <v>0</v>
      </c>
      <c r="I1588" s="351">
        <f t="shared" si="198"/>
        <v>596.0604940000012</v>
      </c>
      <c r="J1588" s="351">
        <f t="shared" si="197"/>
        <v>0</v>
      </c>
      <c r="K1588" s="293">
        <f>SUM('Employee Salary Payroll Tax '!I1590:K1590)</f>
        <v>336.93</v>
      </c>
      <c r="L1588" s="293">
        <f>'Employee Salary Payroll Tax '!H1590</f>
        <v>0</v>
      </c>
      <c r="M1588" s="293">
        <f t="shared" si="199"/>
        <v>19665.099999999999</v>
      </c>
      <c r="N1588" s="359">
        <f t="shared" si="200"/>
        <v>0</v>
      </c>
      <c r="O1588" s="331"/>
      <c r="P1588" s="61"/>
      <c r="Q1588" s="294"/>
      <c r="R1588" s="292"/>
      <c r="S1588" s="303"/>
    </row>
    <row r="1589" spans="1:19" s="36" customFormat="1" ht="14.4">
      <c r="A1589" s="36">
        <f t="shared" si="201"/>
        <v>266</v>
      </c>
      <c r="B1589" s="526"/>
      <c r="C1589" s="36" t="str">
        <f>VLOOKUP('Employee Salary Payroll Tax '!B1591,'Employee Salary Payroll Tax '!$D$1:$E$7,2,FALSE)</f>
        <v>NonUnion</v>
      </c>
      <c r="D1589" s="61">
        <f t="shared" si="194"/>
        <v>2.98E-2</v>
      </c>
      <c r="E1589" s="351">
        <f>'Employee Salary Payroll Tax '!N1591</f>
        <v>32953.19</v>
      </c>
      <c r="F1589" s="351">
        <f t="shared" si="195"/>
        <v>33935.195062000006</v>
      </c>
      <c r="G1589" s="352"/>
      <c r="H1589" s="351">
        <f t="shared" si="196"/>
        <v>0</v>
      </c>
      <c r="I1589" s="351">
        <f t="shared" si="198"/>
        <v>982.00506200000382</v>
      </c>
      <c r="J1589" s="351">
        <f t="shared" si="197"/>
        <v>0</v>
      </c>
      <c r="K1589" s="293">
        <f>SUM('Employee Salary Payroll Tax '!I1591:K1591)</f>
        <v>32519.539999999997</v>
      </c>
      <c r="L1589" s="293">
        <f>'Employee Salary Payroll Tax '!H1591</f>
        <v>0</v>
      </c>
      <c r="M1589" s="293">
        <f t="shared" si="199"/>
        <v>433.65000000000509</v>
      </c>
      <c r="N1589" s="359">
        <f t="shared" si="200"/>
        <v>0</v>
      </c>
      <c r="O1589" s="331"/>
      <c r="P1589" s="61"/>
      <c r="Q1589" s="294"/>
      <c r="R1589" s="292"/>
      <c r="S1589" s="303"/>
    </row>
    <row r="1590" spans="1:19" s="36" customFormat="1" ht="14.4">
      <c r="A1590" s="36">
        <f t="shared" si="201"/>
        <v>267</v>
      </c>
      <c r="B1590" s="526"/>
      <c r="C1590" s="36" t="str">
        <f>VLOOKUP('Employee Salary Payroll Tax '!B1592,'Employee Salary Payroll Tax '!$D$1:$E$7,2,FALSE)</f>
        <v>NonUnion</v>
      </c>
      <c r="D1590" s="61">
        <f t="shared" si="194"/>
        <v>2.98E-2</v>
      </c>
      <c r="E1590" s="351">
        <f>'Employee Salary Payroll Tax '!N1592</f>
        <v>50338.45</v>
      </c>
      <c r="F1590" s="351">
        <f t="shared" si="195"/>
        <v>51838.535810000001</v>
      </c>
      <c r="G1590" s="352"/>
      <c r="H1590" s="351">
        <f t="shared" si="196"/>
        <v>0</v>
      </c>
      <c r="I1590" s="351">
        <f t="shared" si="198"/>
        <v>1500.0858100000041</v>
      </c>
      <c r="J1590" s="351">
        <f t="shared" si="197"/>
        <v>0</v>
      </c>
      <c r="K1590" s="293">
        <f>SUM('Employee Salary Payroll Tax '!I1592:K1592)</f>
        <v>10920.2</v>
      </c>
      <c r="L1590" s="293">
        <f>'Employee Salary Payroll Tax '!H1592</f>
        <v>0</v>
      </c>
      <c r="M1590" s="293">
        <f t="shared" si="199"/>
        <v>39418.25</v>
      </c>
      <c r="N1590" s="359">
        <f t="shared" si="200"/>
        <v>0</v>
      </c>
      <c r="O1590" s="331"/>
      <c r="P1590" s="61"/>
      <c r="Q1590" s="294"/>
      <c r="R1590" s="292"/>
      <c r="S1590" s="303"/>
    </row>
    <row r="1591" spans="1:19" s="36" customFormat="1" ht="14.4">
      <c r="A1591" s="36">
        <f t="shared" si="201"/>
        <v>268</v>
      </c>
      <c r="B1591" s="526"/>
      <c r="C1591" s="36" t="str">
        <f>VLOOKUP('Employee Salary Payroll Tax '!B1593,'Employee Salary Payroll Tax '!$D$1:$E$7,2,FALSE)</f>
        <v>NonUnion</v>
      </c>
      <c r="D1591" s="61">
        <f t="shared" si="194"/>
        <v>2.98E-2</v>
      </c>
      <c r="E1591" s="351">
        <f>'Employee Salary Payroll Tax '!N1593</f>
        <v>73274.23</v>
      </c>
      <c r="F1591" s="351">
        <f t="shared" si="195"/>
        <v>75457.802054</v>
      </c>
      <c r="G1591" s="352"/>
      <c r="H1591" s="351">
        <f t="shared" si="196"/>
        <v>0</v>
      </c>
      <c r="I1591" s="351">
        <f t="shared" si="198"/>
        <v>2183.5720540000038</v>
      </c>
      <c r="J1591" s="351">
        <f t="shared" si="197"/>
        <v>0</v>
      </c>
      <c r="K1591" s="293">
        <f>SUM('Employee Salary Payroll Tax '!I1593:K1593)</f>
        <v>73274.23</v>
      </c>
      <c r="L1591" s="293">
        <f>'Employee Salary Payroll Tax '!H1593</f>
        <v>0</v>
      </c>
      <c r="M1591" s="293">
        <f t="shared" si="199"/>
        <v>0</v>
      </c>
      <c r="N1591" s="359">
        <f t="shared" si="200"/>
        <v>0</v>
      </c>
      <c r="O1591" s="331"/>
      <c r="P1591" s="61"/>
      <c r="Q1591" s="294"/>
      <c r="R1591" s="292"/>
      <c r="S1591" s="303"/>
    </row>
    <row r="1592" spans="1:19" s="36" customFormat="1" ht="14.4">
      <c r="A1592" s="36">
        <f t="shared" si="201"/>
        <v>269</v>
      </c>
      <c r="B1592" s="526"/>
      <c r="C1592" s="36" t="str">
        <f>VLOOKUP('Employee Salary Payroll Tax '!B1594,'Employee Salary Payroll Tax '!$D$1:$E$7,2,FALSE)</f>
        <v>IBEW</v>
      </c>
      <c r="D1592" s="61">
        <f t="shared" si="194"/>
        <v>6.875E-3</v>
      </c>
      <c r="E1592" s="351">
        <f>'Employee Salary Payroll Tax '!N1594</f>
        <v>31956.65</v>
      </c>
      <c r="F1592" s="351">
        <f t="shared" si="195"/>
        <v>32176.351968750001</v>
      </c>
      <c r="G1592" s="352"/>
      <c r="H1592" s="351">
        <f t="shared" si="196"/>
        <v>0</v>
      </c>
      <c r="I1592" s="351">
        <f t="shared" si="198"/>
        <v>219.70196874999965</v>
      </c>
      <c r="J1592" s="351">
        <f t="shared" si="197"/>
        <v>0</v>
      </c>
      <c r="K1592" s="293">
        <f>SUM('Employee Salary Payroll Tax '!I1594:K1594)</f>
        <v>31956.65</v>
      </c>
      <c r="L1592" s="293">
        <f>'Employee Salary Payroll Tax '!H1594</f>
        <v>0</v>
      </c>
      <c r="M1592" s="293">
        <f t="shared" si="199"/>
        <v>0</v>
      </c>
      <c r="N1592" s="359">
        <f t="shared" si="200"/>
        <v>0</v>
      </c>
      <c r="O1592" s="331"/>
      <c r="P1592" s="61"/>
      <c r="Q1592" s="294"/>
      <c r="R1592" s="292"/>
      <c r="S1592" s="303"/>
    </row>
    <row r="1593" spans="1:19" s="36" customFormat="1" ht="14.4">
      <c r="A1593" s="36">
        <f t="shared" si="201"/>
        <v>270</v>
      </c>
      <c r="B1593" s="526"/>
      <c r="C1593" s="36" t="str">
        <f>VLOOKUP('Employee Salary Payroll Tax '!B1595,'Employee Salary Payroll Tax '!$D$1:$E$7,2,FALSE)</f>
        <v>NonUnion</v>
      </c>
      <c r="D1593" s="61">
        <f t="shared" si="194"/>
        <v>2.98E-2</v>
      </c>
      <c r="E1593" s="351">
        <f>'Employee Salary Payroll Tax '!N1595</f>
        <v>8721.15</v>
      </c>
      <c r="F1593" s="351">
        <f t="shared" si="195"/>
        <v>8981.0402699999995</v>
      </c>
      <c r="G1593" s="352"/>
      <c r="H1593" s="351">
        <f t="shared" si="196"/>
        <v>0</v>
      </c>
      <c r="I1593" s="351">
        <f t="shared" si="198"/>
        <v>259.89026999999987</v>
      </c>
      <c r="J1593" s="351">
        <f t="shared" si="197"/>
        <v>0</v>
      </c>
      <c r="K1593" s="293">
        <f>SUM('Employee Salary Payroll Tax '!I1595:K1595)</f>
        <v>8722.52</v>
      </c>
      <c r="L1593" s="293">
        <f>'Employee Salary Payroll Tax '!H1595</f>
        <v>0</v>
      </c>
      <c r="M1593" s="293">
        <f t="shared" si="199"/>
        <v>-1.3700000000008004</v>
      </c>
      <c r="N1593" s="359">
        <f t="shared" si="200"/>
        <v>0</v>
      </c>
      <c r="O1593" s="331"/>
      <c r="P1593" s="61"/>
      <c r="Q1593" s="294"/>
      <c r="R1593" s="292"/>
      <c r="S1593" s="303"/>
    </row>
    <row r="1594" spans="1:19" s="36" customFormat="1" ht="14.4">
      <c r="A1594" s="36">
        <f t="shared" si="201"/>
        <v>271</v>
      </c>
      <c r="B1594" s="526"/>
      <c r="C1594" s="36" t="str">
        <f>VLOOKUP('Employee Salary Payroll Tax '!B1596,'Employee Salary Payroll Tax '!$D$1:$E$7,2,FALSE)</f>
        <v>IBEW</v>
      </c>
      <c r="D1594" s="61">
        <f t="shared" si="194"/>
        <v>6.875E-3</v>
      </c>
      <c r="E1594" s="351">
        <f>'Employee Salary Payroll Tax '!N1596</f>
        <v>198508.78</v>
      </c>
      <c r="F1594" s="351">
        <f t="shared" si="195"/>
        <v>199873.52786249999</v>
      </c>
      <c r="G1594" s="352"/>
      <c r="H1594" s="351">
        <f t="shared" si="196"/>
        <v>0</v>
      </c>
      <c r="I1594" s="351">
        <f t="shared" si="198"/>
        <v>1364.7478624999931</v>
      </c>
      <c r="J1594" s="351">
        <f t="shared" si="197"/>
        <v>0</v>
      </c>
      <c r="K1594" s="293">
        <f>SUM('Employee Salary Payroll Tax '!I1596:K1596)</f>
        <v>160526.18</v>
      </c>
      <c r="L1594" s="293">
        <f>'Employee Salary Payroll Tax '!H1596</f>
        <v>0</v>
      </c>
      <c r="M1594" s="293">
        <f t="shared" si="199"/>
        <v>37982.600000000006</v>
      </c>
      <c r="N1594" s="359">
        <f t="shared" si="200"/>
        <v>0</v>
      </c>
      <c r="O1594" s="331"/>
      <c r="P1594" s="61"/>
      <c r="Q1594" s="294"/>
      <c r="R1594" s="292"/>
      <c r="S1594" s="303"/>
    </row>
    <row r="1595" spans="1:19" s="36" customFormat="1" ht="14.4">
      <c r="A1595" s="36">
        <f t="shared" si="201"/>
        <v>272</v>
      </c>
      <c r="B1595" s="526"/>
      <c r="C1595" s="36" t="str">
        <f>VLOOKUP('Employee Salary Payroll Tax '!B1597,'Employee Salary Payroll Tax '!$D$1:$E$7,2,FALSE)</f>
        <v>NonUnion</v>
      </c>
      <c r="D1595" s="61">
        <f t="shared" si="194"/>
        <v>2.98E-2</v>
      </c>
      <c r="E1595" s="351">
        <f>'Employee Salary Payroll Tax '!N1597</f>
        <v>68606.45</v>
      </c>
      <c r="F1595" s="351">
        <f t="shared" si="195"/>
        <v>70650.922210000004</v>
      </c>
      <c r="G1595" s="352"/>
      <c r="H1595" s="351">
        <f t="shared" si="196"/>
        <v>0</v>
      </c>
      <c r="I1595" s="351">
        <f t="shared" si="198"/>
        <v>2044.4722100000072</v>
      </c>
      <c r="J1595" s="351">
        <f t="shared" si="197"/>
        <v>0</v>
      </c>
      <c r="K1595" s="293">
        <f>SUM('Employee Salary Payroll Tax '!I1597:K1597)</f>
        <v>13463.26</v>
      </c>
      <c r="L1595" s="293">
        <f>'Employee Salary Payroll Tax '!H1597</f>
        <v>0</v>
      </c>
      <c r="M1595" s="293">
        <f t="shared" si="199"/>
        <v>55143.189999999995</v>
      </c>
      <c r="N1595" s="359">
        <f t="shared" si="200"/>
        <v>0</v>
      </c>
      <c r="O1595" s="331"/>
      <c r="P1595" s="61"/>
      <c r="Q1595" s="294"/>
      <c r="R1595" s="292"/>
      <c r="S1595" s="303"/>
    </row>
    <row r="1596" spans="1:19" s="36" customFormat="1" ht="14.4">
      <c r="A1596" s="36">
        <f t="shared" si="201"/>
        <v>273</v>
      </c>
      <c r="B1596" s="526"/>
      <c r="C1596" s="36" t="str">
        <f>VLOOKUP('Employee Salary Payroll Tax '!B1598,'Employee Salary Payroll Tax '!$D$1:$E$7,2,FALSE)</f>
        <v>NonUnion</v>
      </c>
      <c r="D1596" s="61">
        <f t="shared" si="194"/>
        <v>2.98E-2</v>
      </c>
      <c r="E1596" s="351">
        <f>'Employee Salary Payroll Tax '!N1598</f>
        <v>84664.82</v>
      </c>
      <c r="F1596" s="351">
        <f t="shared" si="195"/>
        <v>87187.831636000017</v>
      </c>
      <c r="G1596" s="352"/>
      <c r="H1596" s="351">
        <f t="shared" si="196"/>
        <v>0</v>
      </c>
      <c r="I1596" s="351">
        <f t="shared" si="198"/>
        <v>2523.0116360000102</v>
      </c>
      <c r="J1596" s="351">
        <f t="shared" si="197"/>
        <v>0</v>
      </c>
      <c r="K1596" s="293">
        <f>SUM('Employee Salary Payroll Tax '!I1598:K1598)</f>
        <v>74726.69</v>
      </c>
      <c r="L1596" s="293">
        <f>'Employee Salary Payroll Tax '!H1598</f>
        <v>1693.29</v>
      </c>
      <c r="M1596" s="293">
        <f t="shared" si="199"/>
        <v>8244.8400000000038</v>
      </c>
      <c r="N1596" s="359">
        <f t="shared" si="200"/>
        <v>0</v>
      </c>
      <c r="O1596" s="331"/>
      <c r="P1596" s="61"/>
      <c r="Q1596" s="294"/>
      <c r="R1596" s="292"/>
      <c r="S1596" s="303"/>
    </row>
    <row r="1597" spans="1:19" s="36" customFormat="1" ht="14.4">
      <c r="A1597" s="36">
        <f t="shared" si="201"/>
        <v>274</v>
      </c>
      <c r="B1597" s="526"/>
      <c r="C1597" s="36" t="str">
        <f>VLOOKUP('Employee Salary Payroll Tax '!B1599,'Employee Salary Payroll Tax '!$D$1:$E$7,2,FALSE)</f>
        <v>NonUnion</v>
      </c>
      <c r="D1597" s="61">
        <f t="shared" si="194"/>
        <v>2.98E-2</v>
      </c>
      <c r="E1597" s="351">
        <f>'Employee Salary Payroll Tax '!N1599</f>
        <v>68988.88</v>
      </c>
      <c r="F1597" s="351">
        <f t="shared" si="195"/>
        <v>71044.748624000014</v>
      </c>
      <c r="G1597" s="352"/>
      <c r="H1597" s="351">
        <f t="shared" si="196"/>
        <v>0</v>
      </c>
      <c r="I1597" s="351">
        <f t="shared" si="198"/>
        <v>2055.8686240000097</v>
      </c>
      <c r="J1597" s="351">
        <f t="shared" si="197"/>
        <v>0</v>
      </c>
      <c r="K1597" s="293">
        <f>SUM('Employee Salary Payroll Tax '!I1599:K1599)</f>
        <v>37919.46</v>
      </c>
      <c r="L1597" s="293">
        <f>'Employee Salary Payroll Tax '!H1599</f>
        <v>0</v>
      </c>
      <c r="M1597" s="293">
        <f t="shared" si="199"/>
        <v>31069.420000000006</v>
      </c>
      <c r="N1597" s="359">
        <f t="shared" si="200"/>
        <v>0</v>
      </c>
      <c r="O1597" s="331"/>
      <c r="P1597" s="61"/>
      <c r="Q1597" s="294"/>
      <c r="R1597" s="292"/>
      <c r="S1597" s="303"/>
    </row>
    <row r="1598" spans="1:19" s="36" customFormat="1" ht="14.4">
      <c r="A1598" s="36">
        <f t="shared" si="201"/>
        <v>275</v>
      </c>
      <c r="B1598" s="526"/>
      <c r="C1598" s="36" t="str">
        <f>VLOOKUP('Employee Salary Payroll Tax '!B1600,'Employee Salary Payroll Tax '!$D$1:$E$7,2,FALSE)</f>
        <v>NonUnion</v>
      </c>
      <c r="D1598" s="61">
        <f t="shared" si="194"/>
        <v>2.98E-2</v>
      </c>
      <c r="E1598" s="351">
        <f>'Employee Salary Payroll Tax '!N1600</f>
        <v>31260.49</v>
      </c>
      <c r="F1598" s="351">
        <f t="shared" si="195"/>
        <v>32192.052602000003</v>
      </c>
      <c r="G1598" s="352"/>
      <c r="H1598" s="351">
        <f t="shared" si="196"/>
        <v>0</v>
      </c>
      <c r="I1598" s="351">
        <f t="shared" si="198"/>
        <v>931.56260200000179</v>
      </c>
      <c r="J1598" s="351">
        <f t="shared" si="197"/>
        <v>0</v>
      </c>
      <c r="K1598" s="293">
        <f>SUM('Employee Salary Payroll Tax '!I1600:K1600)</f>
        <v>31260.49</v>
      </c>
      <c r="L1598" s="293">
        <f>'Employee Salary Payroll Tax '!H1600</f>
        <v>0</v>
      </c>
      <c r="M1598" s="293">
        <f t="shared" si="199"/>
        <v>0</v>
      </c>
      <c r="N1598" s="359">
        <f t="shared" si="200"/>
        <v>0</v>
      </c>
      <c r="O1598" s="331"/>
      <c r="P1598" s="61"/>
      <c r="Q1598" s="294"/>
      <c r="R1598" s="292"/>
      <c r="S1598" s="303"/>
    </row>
    <row r="1599" spans="1:19" s="36" customFormat="1" ht="14.4">
      <c r="A1599" s="36">
        <f t="shared" si="201"/>
        <v>276</v>
      </c>
      <c r="B1599" s="526"/>
      <c r="C1599" s="36" t="str">
        <f>VLOOKUP('Employee Salary Payroll Tax '!B1601,'Employee Salary Payroll Tax '!$D$1:$E$7,2,FALSE)</f>
        <v>NonUnion</v>
      </c>
      <c r="D1599" s="61">
        <f t="shared" si="194"/>
        <v>2.98E-2</v>
      </c>
      <c r="E1599" s="351">
        <f>'Employee Salary Payroll Tax '!N1601</f>
        <v>60740.62</v>
      </c>
      <c r="F1599" s="351">
        <f t="shared" si="195"/>
        <v>62550.690476000003</v>
      </c>
      <c r="G1599" s="352"/>
      <c r="H1599" s="351">
        <f t="shared" si="196"/>
        <v>0</v>
      </c>
      <c r="I1599" s="351">
        <f t="shared" si="198"/>
        <v>1810.0704760000008</v>
      </c>
      <c r="J1599" s="351">
        <f t="shared" si="197"/>
        <v>0</v>
      </c>
      <c r="K1599" s="293">
        <f>SUM('Employee Salary Payroll Tax '!I1601:K1601)</f>
        <v>33348.490000000005</v>
      </c>
      <c r="L1599" s="293">
        <f>'Employee Salary Payroll Tax '!H1601</f>
        <v>-146.41</v>
      </c>
      <c r="M1599" s="293">
        <f t="shared" si="199"/>
        <v>27538.539999999997</v>
      </c>
      <c r="N1599" s="359">
        <f t="shared" si="200"/>
        <v>0</v>
      </c>
      <c r="O1599" s="331"/>
      <c r="P1599" s="61"/>
      <c r="Q1599" s="294"/>
      <c r="R1599" s="292"/>
      <c r="S1599" s="303"/>
    </row>
    <row r="1600" spans="1:19" s="36" customFormat="1" ht="14.4">
      <c r="A1600" s="36">
        <f t="shared" si="201"/>
        <v>277</v>
      </c>
      <c r="B1600" s="526"/>
      <c r="C1600" s="36" t="str">
        <f>VLOOKUP('Employee Salary Payroll Tax '!B1602,'Employee Salary Payroll Tax '!$D$1:$E$7,2,FALSE)</f>
        <v>IBEW</v>
      </c>
      <c r="D1600" s="61">
        <f t="shared" si="194"/>
        <v>6.875E-3</v>
      </c>
      <c r="E1600" s="351">
        <f>'Employee Salary Payroll Tax '!N1602</f>
        <v>49058.68</v>
      </c>
      <c r="F1600" s="351">
        <f t="shared" si="195"/>
        <v>49395.958424999997</v>
      </c>
      <c r="G1600" s="352"/>
      <c r="H1600" s="351">
        <f t="shared" si="196"/>
        <v>0</v>
      </c>
      <c r="I1600" s="351">
        <f t="shared" si="198"/>
        <v>337.27842499999679</v>
      </c>
      <c r="J1600" s="351">
        <f t="shared" si="197"/>
        <v>0</v>
      </c>
      <c r="K1600" s="293">
        <f>SUM('Employee Salary Payroll Tax '!I1602:K1602)</f>
        <v>49058.68</v>
      </c>
      <c r="L1600" s="293">
        <f>'Employee Salary Payroll Tax '!H1602</f>
        <v>0</v>
      </c>
      <c r="M1600" s="293">
        <f t="shared" si="199"/>
        <v>0</v>
      </c>
      <c r="N1600" s="359">
        <f t="shared" si="200"/>
        <v>0</v>
      </c>
      <c r="O1600" s="331"/>
      <c r="P1600" s="61"/>
      <c r="Q1600" s="294"/>
      <c r="R1600" s="292"/>
      <c r="S1600" s="303"/>
    </row>
    <row r="1601" spans="1:19" s="36" customFormat="1" ht="14.4">
      <c r="A1601" s="36">
        <f t="shared" si="201"/>
        <v>278</v>
      </c>
      <c r="B1601" s="526"/>
      <c r="C1601" s="36" t="str">
        <f>VLOOKUP('Employee Salary Payroll Tax '!B1603,'Employee Salary Payroll Tax '!$D$1:$E$7,2,FALSE)</f>
        <v>NonUnion</v>
      </c>
      <c r="D1601" s="61">
        <f t="shared" si="194"/>
        <v>2.98E-2</v>
      </c>
      <c r="E1601" s="351">
        <f>'Employee Salary Payroll Tax '!N1603</f>
        <v>65078.86</v>
      </c>
      <c r="F1601" s="351">
        <f t="shared" si="195"/>
        <v>67018.210028000001</v>
      </c>
      <c r="G1601" s="352"/>
      <c r="H1601" s="351">
        <f t="shared" si="196"/>
        <v>0</v>
      </c>
      <c r="I1601" s="351">
        <f t="shared" si="198"/>
        <v>1939.3500280000007</v>
      </c>
      <c r="J1601" s="351">
        <f t="shared" si="197"/>
        <v>0</v>
      </c>
      <c r="K1601" s="293">
        <f>SUM('Employee Salary Payroll Tax '!I1603:K1603)</f>
        <v>21097.78</v>
      </c>
      <c r="L1601" s="293">
        <f>'Employee Salary Payroll Tax '!H1603</f>
        <v>0</v>
      </c>
      <c r="M1601" s="293">
        <f t="shared" si="199"/>
        <v>43981.08</v>
      </c>
      <c r="N1601" s="359">
        <f t="shared" si="200"/>
        <v>0</v>
      </c>
      <c r="O1601" s="331"/>
      <c r="P1601" s="61"/>
      <c r="Q1601" s="294"/>
      <c r="R1601" s="292"/>
      <c r="S1601" s="303"/>
    </row>
    <row r="1602" spans="1:19" s="36" customFormat="1" ht="14.4">
      <c r="A1602" s="36">
        <f t="shared" si="201"/>
        <v>279</v>
      </c>
      <c r="B1602" s="526"/>
      <c r="C1602" s="36" t="str">
        <f>VLOOKUP('Employee Salary Payroll Tax '!B1604,'Employee Salary Payroll Tax '!$D$1:$E$7,2,FALSE)</f>
        <v>IBEW</v>
      </c>
      <c r="D1602" s="61">
        <f t="shared" si="194"/>
        <v>6.875E-3</v>
      </c>
      <c r="E1602" s="351">
        <f>'Employee Salary Payroll Tax '!N1604</f>
        <v>124320.74</v>
      </c>
      <c r="F1602" s="351">
        <f t="shared" si="195"/>
        <v>125175.4450875</v>
      </c>
      <c r="G1602" s="352"/>
      <c r="H1602" s="351">
        <f t="shared" si="196"/>
        <v>0</v>
      </c>
      <c r="I1602" s="351">
        <f t="shared" si="198"/>
        <v>854.70508749999863</v>
      </c>
      <c r="J1602" s="351">
        <f t="shared" si="197"/>
        <v>0</v>
      </c>
      <c r="K1602" s="293">
        <f>SUM('Employee Salary Payroll Tax '!I1604:K1604)</f>
        <v>105386.51</v>
      </c>
      <c r="L1602" s="293">
        <f>'Employee Salary Payroll Tax '!H1604</f>
        <v>0</v>
      </c>
      <c r="M1602" s="293">
        <f t="shared" si="199"/>
        <v>18934.23000000001</v>
      </c>
      <c r="N1602" s="359">
        <f t="shared" si="200"/>
        <v>0</v>
      </c>
      <c r="O1602" s="331"/>
      <c r="P1602" s="61"/>
      <c r="Q1602" s="294"/>
      <c r="R1602" s="292"/>
      <c r="S1602" s="303"/>
    </row>
    <row r="1603" spans="1:19" s="36" customFormat="1" ht="14.4">
      <c r="A1603" s="36">
        <f t="shared" si="201"/>
        <v>280</v>
      </c>
      <c r="B1603" s="526"/>
      <c r="C1603" s="36" t="str">
        <f>VLOOKUP('Employee Salary Payroll Tax '!B1605,'Employee Salary Payroll Tax '!$D$1:$E$7,2,FALSE)</f>
        <v>NonUnion</v>
      </c>
      <c r="D1603" s="61">
        <f t="shared" si="194"/>
        <v>2.98E-2</v>
      </c>
      <c r="E1603" s="351">
        <f>'Employee Salary Payroll Tax '!N1605</f>
        <v>52743.76</v>
      </c>
      <c r="F1603" s="351">
        <f t="shared" si="195"/>
        <v>54315.524048000007</v>
      </c>
      <c r="G1603" s="352"/>
      <c r="H1603" s="351">
        <f t="shared" si="196"/>
        <v>0</v>
      </c>
      <c r="I1603" s="351">
        <f t="shared" si="198"/>
        <v>1571.7640480000045</v>
      </c>
      <c r="J1603" s="351">
        <f t="shared" si="197"/>
        <v>0</v>
      </c>
      <c r="K1603" s="293">
        <f>SUM('Employee Salary Payroll Tax '!I1605:K1605)</f>
        <v>32270.799999999999</v>
      </c>
      <c r="L1603" s="293">
        <f>'Employee Salary Payroll Tax '!H1605</f>
        <v>0</v>
      </c>
      <c r="M1603" s="293">
        <f t="shared" si="199"/>
        <v>20472.960000000003</v>
      </c>
      <c r="N1603" s="359">
        <f t="shared" si="200"/>
        <v>0</v>
      </c>
      <c r="O1603" s="331"/>
      <c r="P1603" s="61"/>
      <c r="Q1603" s="294"/>
      <c r="R1603" s="292"/>
      <c r="S1603" s="303"/>
    </row>
    <row r="1604" spans="1:19" s="36" customFormat="1" ht="14.4">
      <c r="A1604" s="36">
        <f t="shared" si="201"/>
        <v>281</v>
      </c>
      <c r="B1604" s="526"/>
      <c r="C1604" s="36" t="str">
        <f>VLOOKUP('Employee Salary Payroll Tax '!B1606,'Employee Salary Payroll Tax '!$D$1:$E$7,2,FALSE)</f>
        <v>NonUnion</v>
      </c>
      <c r="D1604" s="61">
        <f t="shared" si="194"/>
        <v>2.98E-2</v>
      </c>
      <c r="E1604" s="351">
        <f>'Employee Salary Payroll Tax '!N1606</f>
        <v>62056.63</v>
      </c>
      <c r="F1604" s="351">
        <f t="shared" si="195"/>
        <v>63905.917573999999</v>
      </c>
      <c r="G1604" s="352"/>
      <c r="H1604" s="351">
        <f t="shared" si="196"/>
        <v>0</v>
      </c>
      <c r="I1604" s="351">
        <f t="shared" si="198"/>
        <v>1849.2875740000018</v>
      </c>
      <c r="J1604" s="351">
        <f t="shared" si="197"/>
        <v>0</v>
      </c>
      <c r="K1604" s="293">
        <f>SUM('Employee Salary Payroll Tax '!I1606:K1606)</f>
        <v>19773.64</v>
      </c>
      <c r="L1604" s="293">
        <f>'Employee Salary Payroll Tax '!H1606</f>
        <v>0</v>
      </c>
      <c r="M1604" s="293">
        <f t="shared" si="199"/>
        <v>42282.99</v>
      </c>
      <c r="N1604" s="359">
        <f t="shared" si="200"/>
        <v>0</v>
      </c>
      <c r="O1604" s="331"/>
      <c r="P1604" s="61"/>
      <c r="Q1604" s="294"/>
      <c r="R1604" s="292"/>
      <c r="S1604" s="303"/>
    </row>
    <row r="1605" spans="1:19" s="36" customFormat="1" ht="14.4">
      <c r="A1605" s="36">
        <f t="shared" si="201"/>
        <v>282</v>
      </c>
      <c r="B1605" s="526"/>
      <c r="C1605" s="36" t="str">
        <f>VLOOKUP('Employee Salary Payroll Tax '!B1607,'Employee Salary Payroll Tax '!$D$1:$E$7,2,FALSE)</f>
        <v>NonUnion</v>
      </c>
      <c r="D1605" s="61">
        <f t="shared" si="194"/>
        <v>2.98E-2</v>
      </c>
      <c r="E1605" s="351">
        <f>'Employee Salary Payroll Tax '!N1607</f>
        <v>60675.35</v>
      </c>
      <c r="F1605" s="351">
        <f t="shared" si="195"/>
        <v>62483.475429999999</v>
      </c>
      <c r="G1605" s="352"/>
      <c r="H1605" s="351">
        <f t="shared" si="196"/>
        <v>0</v>
      </c>
      <c r="I1605" s="351">
        <f t="shared" si="198"/>
        <v>1808.1254300000001</v>
      </c>
      <c r="J1605" s="351">
        <f t="shared" si="197"/>
        <v>0</v>
      </c>
      <c r="K1605" s="293">
        <f>SUM('Employee Salary Payroll Tax '!I1607:K1607)</f>
        <v>29705.57</v>
      </c>
      <c r="L1605" s="293">
        <f>'Employee Salary Payroll Tax '!H1607</f>
        <v>0</v>
      </c>
      <c r="M1605" s="293">
        <f t="shared" si="199"/>
        <v>30969.78</v>
      </c>
      <c r="N1605" s="359">
        <f t="shared" si="200"/>
        <v>0</v>
      </c>
      <c r="O1605" s="331"/>
      <c r="P1605" s="61"/>
      <c r="Q1605" s="294"/>
      <c r="R1605" s="292"/>
      <c r="S1605" s="303"/>
    </row>
    <row r="1606" spans="1:19" s="36" customFormat="1" ht="14.4">
      <c r="A1606" s="36">
        <f t="shared" si="201"/>
        <v>283</v>
      </c>
      <c r="B1606" s="526"/>
      <c r="C1606" s="36" t="str">
        <f>VLOOKUP('Employee Salary Payroll Tax '!B1608,'Employee Salary Payroll Tax '!$D$1:$E$7,2,FALSE)</f>
        <v>UA</v>
      </c>
      <c r="D1606" s="61">
        <f t="shared" si="194"/>
        <v>0.03</v>
      </c>
      <c r="E1606" s="351">
        <f>'Employee Salary Payroll Tax '!N1608</f>
        <v>80181.66</v>
      </c>
      <c r="F1606" s="351">
        <f t="shared" si="195"/>
        <v>82587.109800000006</v>
      </c>
      <c r="G1606" s="352"/>
      <c r="H1606" s="351">
        <f t="shared" si="196"/>
        <v>0</v>
      </c>
      <c r="I1606" s="351">
        <f t="shared" si="198"/>
        <v>2405.4498000000021</v>
      </c>
      <c r="J1606" s="351">
        <f t="shared" si="197"/>
        <v>0</v>
      </c>
      <c r="K1606" s="293">
        <f>SUM('Employee Salary Payroll Tax '!I1608:K1608)</f>
        <v>72479.94</v>
      </c>
      <c r="L1606" s="293">
        <f>'Employee Salary Payroll Tax '!H1608</f>
        <v>1298.92</v>
      </c>
      <c r="M1606" s="293">
        <f t="shared" si="199"/>
        <v>6402.8000000000011</v>
      </c>
      <c r="N1606" s="359">
        <f t="shared" si="200"/>
        <v>0</v>
      </c>
      <c r="O1606" s="331"/>
      <c r="P1606" s="61"/>
      <c r="Q1606" s="294"/>
      <c r="R1606" s="292"/>
      <c r="S1606" s="303"/>
    </row>
    <row r="1607" spans="1:19" s="36" customFormat="1" ht="14.4">
      <c r="A1607" s="36">
        <f t="shared" si="201"/>
        <v>284</v>
      </c>
      <c r="B1607" s="526"/>
      <c r="C1607" s="36" t="str">
        <f>VLOOKUP('Employee Salary Payroll Tax '!B1609,'Employee Salary Payroll Tax '!$D$1:$E$7,2,FALSE)</f>
        <v>NonUnion</v>
      </c>
      <c r="D1607" s="61">
        <f t="shared" si="194"/>
        <v>2.98E-2</v>
      </c>
      <c r="E1607" s="351">
        <f>'Employee Salary Payroll Tax '!N1609</f>
        <v>65092.45</v>
      </c>
      <c r="F1607" s="351">
        <f t="shared" si="195"/>
        <v>67032.205010000005</v>
      </c>
      <c r="G1607" s="352"/>
      <c r="H1607" s="351">
        <f t="shared" si="196"/>
        <v>0</v>
      </c>
      <c r="I1607" s="351">
        <f t="shared" si="198"/>
        <v>1939.755010000008</v>
      </c>
      <c r="J1607" s="351">
        <f t="shared" si="197"/>
        <v>0</v>
      </c>
      <c r="K1607" s="293">
        <f>SUM('Employee Salary Payroll Tax '!I1609:K1609)</f>
        <v>27.4</v>
      </c>
      <c r="L1607" s="293">
        <f>'Employee Salary Payroll Tax '!H1609</f>
        <v>0</v>
      </c>
      <c r="M1607" s="293">
        <f t="shared" si="199"/>
        <v>65065.049999999996</v>
      </c>
      <c r="N1607" s="359">
        <f t="shared" si="200"/>
        <v>0</v>
      </c>
      <c r="O1607" s="331"/>
      <c r="P1607" s="61"/>
      <c r="Q1607" s="294"/>
      <c r="R1607" s="292"/>
      <c r="S1607" s="303"/>
    </row>
    <row r="1608" spans="1:19" s="36" customFormat="1" ht="14.4">
      <c r="A1608" s="36">
        <f t="shared" si="201"/>
        <v>285</v>
      </c>
      <c r="B1608" s="526"/>
      <c r="C1608" s="36" t="str">
        <f>VLOOKUP('Employee Salary Payroll Tax '!B1610,'Employee Salary Payroll Tax '!$D$1:$E$7,2,FALSE)</f>
        <v>UA</v>
      </c>
      <c r="D1608" s="61">
        <f t="shared" si="194"/>
        <v>0.03</v>
      </c>
      <c r="E1608" s="351">
        <f>'Employee Salary Payroll Tax '!N1610</f>
        <v>75431.03</v>
      </c>
      <c r="F1608" s="351">
        <f t="shared" si="195"/>
        <v>77693.960900000005</v>
      </c>
      <c r="G1608" s="352"/>
      <c r="H1608" s="351">
        <f t="shared" si="196"/>
        <v>0</v>
      </c>
      <c r="I1608" s="351">
        <f t="shared" si="198"/>
        <v>2262.9309000000067</v>
      </c>
      <c r="J1608" s="351">
        <f t="shared" si="197"/>
        <v>0</v>
      </c>
      <c r="K1608" s="293">
        <f>SUM('Employee Salary Payroll Tax '!I1610:K1610)</f>
        <v>35788.46</v>
      </c>
      <c r="L1608" s="293">
        <f>'Employee Salary Payroll Tax '!H1610</f>
        <v>0</v>
      </c>
      <c r="M1608" s="293">
        <f t="shared" si="199"/>
        <v>39642.57</v>
      </c>
      <c r="N1608" s="359">
        <f t="shared" si="200"/>
        <v>0</v>
      </c>
      <c r="O1608" s="331"/>
      <c r="P1608" s="61"/>
      <c r="Q1608" s="294"/>
      <c r="R1608" s="292"/>
      <c r="S1608" s="303"/>
    </row>
    <row r="1609" spans="1:19" s="36" customFormat="1" ht="14.4">
      <c r="A1609" s="36">
        <f t="shared" si="201"/>
        <v>286</v>
      </c>
      <c r="B1609" s="526"/>
      <c r="C1609" s="36" t="str">
        <f>VLOOKUP('Employee Salary Payroll Tax '!B1611,'Employee Salary Payroll Tax '!$D$1:$E$7,2,FALSE)</f>
        <v>NonUnion</v>
      </c>
      <c r="D1609" s="61">
        <f t="shared" si="194"/>
        <v>2.98E-2</v>
      </c>
      <c r="E1609" s="351">
        <f>'Employee Salary Payroll Tax '!N1611</f>
        <v>5164.63</v>
      </c>
      <c r="F1609" s="351">
        <f t="shared" si="195"/>
        <v>5318.5359740000004</v>
      </c>
      <c r="G1609" s="352"/>
      <c r="H1609" s="351">
        <f t="shared" si="196"/>
        <v>1835.37</v>
      </c>
      <c r="I1609" s="351">
        <f t="shared" si="198"/>
        <v>153.90597400000024</v>
      </c>
      <c r="J1609" s="351">
        <f t="shared" si="197"/>
        <v>0.92343584400000145</v>
      </c>
      <c r="K1609" s="293">
        <f>SUM('Employee Salary Payroll Tax '!I1611:K1611)</f>
        <v>815.77</v>
      </c>
      <c r="L1609" s="293">
        <f>'Employee Salary Payroll Tax '!H1611</f>
        <v>0</v>
      </c>
      <c r="M1609" s="293">
        <f t="shared" si="199"/>
        <v>4348.8600000000006</v>
      </c>
      <c r="N1609" s="359">
        <f t="shared" si="200"/>
        <v>0.14585967597175814</v>
      </c>
      <c r="O1609" s="331"/>
      <c r="P1609" s="61"/>
      <c r="Q1609" s="294"/>
      <c r="R1609" s="292"/>
      <c r="S1609" s="303"/>
    </row>
    <row r="1610" spans="1:19" s="36" customFormat="1" ht="14.4">
      <c r="A1610" s="36">
        <f t="shared" si="201"/>
        <v>287</v>
      </c>
      <c r="B1610" s="526"/>
      <c r="C1610" s="36" t="str">
        <f>VLOOKUP('Employee Salary Payroll Tax '!B1612,'Employee Salary Payroll Tax '!$D$1:$E$7,2,FALSE)</f>
        <v>Not Assigned</v>
      </c>
      <c r="D1610" s="61">
        <f t="shared" si="194"/>
        <v>0</v>
      </c>
      <c r="E1610" s="351">
        <f>'Employee Salary Payroll Tax '!N1612</f>
        <v>0.04</v>
      </c>
      <c r="F1610" s="351">
        <f t="shared" si="195"/>
        <v>0.04</v>
      </c>
      <c r="G1610" s="352"/>
      <c r="H1610" s="351">
        <f t="shared" si="196"/>
        <v>6999.96</v>
      </c>
      <c r="I1610" s="351">
        <f t="shared" si="198"/>
        <v>0</v>
      </c>
      <c r="J1610" s="351">
        <f t="shared" si="197"/>
        <v>0</v>
      </c>
      <c r="K1610" s="293">
        <f>SUM('Employee Salary Payroll Tax '!I1612:K1612)</f>
        <v>43.07</v>
      </c>
      <c r="L1610" s="293">
        <f>'Employee Salary Payroll Tax '!H1612</f>
        <v>0</v>
      </c>
      <c r="M1610" s="293">
        <f t="shared" si="199"/>
        <v>-43.03</v>
      </c>
      <c r="N1610" s="359">
        <f t="shared" si="200"/>
        <v>0</v>
      </c>
      <c r="O1610" s="331"/>
      <c r="P1610" s="61"/>
      <c r="Q1610" s="294"/>
      <c r="R1610" s="292"/>
      <c r="S1610" s="303"/>
    </row>
    <row r="1611" spans="1:19" s="36" customFormat="1" ht="14.4">
      <c r="A1611" s="36">
        <f t="shared" si="201"/>
        <v>288</v>
      </c>
      <c r="B1611" s="526"/>
      <c r="C1611" s="36" t="str">
        <f>VLOOKUP('Employee Salary Payroll Tax '!B1613,'Employee Salary Payroll Tax '!$D$1:$E$7,2,FALSE)</f>
        <v>NonUnion</v>
      </c>
      <c r="D1611" s="61">
        <f t="shared" si="194"/>
        <v>2.98E-2</v>
      </c>
      <c r="E1611" s="351">
        <f>'Employee Salary Payroll Tax '!N1613</f>
        <v>76084.36</v>
      </c>
      <c r="F1611" s="351">
        <f t="shared" si="195"/>
        <v>78351.673928000004</v>
      </c>
      <c r="G1611" s="352"/>
      <c r="H1611" s="351">
        <f t="shared" si="196"/>
        <v>0</v>
      </c>
      <c r="I1611" s="351">
        <f t="shared" si="198"/>
        <v>2267.3139280000032</v>
      </c>
      <c r="J1611" s="351">
        <f t="shared" si="197"/>
        <v>0</v>
      </c>
      <c r="K1611" s="293">
        <f>SUM('Employee Salary Payroll Tax '!I1613:K1613)</f>
        <v>27251.81</v>
      </c>
      <c r="L1611" s="293">
        <f>'Employee Salary Payroll Tax '!H1613</f>
        <v>0</v>
      </c>
      <c r="M1611" s="293">
        <f t="shared" si="199"/>
        <v>48832.55</v>
      </c>
      <c r="N1611" s="359">
        <f t="shared" si="200"/>
        <v>0</v>
      </c>
      <c r="O1611" s="331"/>
      <c r="P1611" s="61"/>
      <c r="Q1611" s="294"/>
      <c r="R1611" s="292"/>
      <c r="S1611" s="303"/>
    </row>
    <row r="1612" spans="1:19" s="36" customFormat="1" ht="14.4">
      <c r="A1612" s="36">
        <f t="shared" si="201"/>
        <v>289</v>
      </c>
      <c r="B1612" s="526"/>
      <c r="C1612" s="36" t="str">
        <f>VLOOKUP('Employee Salary Payroll Tax '!B1614,'Employee Salary Payroll Tax '!$D$1:$E$7,2,FALSE)</f>
        <v>NonUnion</v>
      </c>
      <c r="D1612" s="61">
        <f t="shared" si="194"/>
        <v>2.98E-2</v>
      </c>
      <c r="E1612" s="351">
        <f>'Employee Salary Payroll Tax '!N1614</f>
        <v>18911.349999999999</v>
      </c>
      <c r="F1612" s="351">
        <f t="shared" si="195"/>
        <v>19474.908230000001</v>
      </c>
      <c r="G1612" s="352"/>
      <c r="H1612" s="351">
        <f t="shared" si="196"/>
        <v>0</v>
      </c>
      <c r="I1612" s="351">
        <f t="shared" si="198"/>
        <v>563.55823000000237</v>
      </c>
      <c r="J1612" s="351">
        <f t="shared" si="197"/>
        <v>0</v>
      </c>
      <c r="K1612" s="293">
        <f>SUM('Employee Salary Payroll Tax '!I1614:K1614)</f>
        <v>1465.68</v>
      </c>
      <c r="L1612" s="293">
        <f>'Employee Salary Payroll Tax '!H1614</f>
        <v>0</v>
      </c>
      <c r="M1612" s="293">
        <f t="shared" si="199"/>
        <v>17445.669999999998</v>
      </c>
      <c r="N1612" s="359">
        <f t="shared" si="200"/>
        <v>0</v>
      </c>
      <c r="O1612" s="331"/>
      <c r="P1612" s="61"/>
      <c r="Q1612" s="294"/>
      <c r="R1612" s="292"/>
      <c r="S1612" s="303"/>
    </row>
    <row r="1613" spans="1:19" s="36" customFormat="1" ht="14.4">
      <c r="A1613" s="36">
        <f t="shared" si="201"/>
        <v>290</v>
      </c>
      <c r="B1613" s="526"/>
      <c r="C1613" s="36" t="str">
        <f>VLOOKUP('Employee Salary Payroll Tax '!B1615,'Employee Salary Payroll Tax '!$D$1:$E$7,2,FALSE)</f>
        <v>IBEW</v>
      </c>
      <c r="D1613" s="61">
        <f t="shared" si="194"/>
        <v>6.875E-3</v>
      </c>
      <c r="E1613" s="351">
        <f>'Employee Salary Payroll Tax '!N1615</f>
        <v>29138.73</v>
      </c>
      <c r="F1613" s="351">
        <f t="shared" si="195"/>
        <v>29339.058768749997</v>
      </c>
      <c r="G1613" s="352"/>
      <c r="H1613" s="351">
        <f t="shared" si="196"/>
        <v>0</v>
      </c>
      <c r="I1613" s="351">
        <f t="shared" si="198"/>
        <v>200.32876874999783</v>
      </c>
      <c r="J1613" s="351">
        <f t="shared" si="197"/>
        <v>0</v>
      </c>
      <c r="K1613" s="293">
        <f>SUM('Employee Salary Payroll Tax '!I1615:K1615)</f>
        <v>26807.01</v>
      </c>
      <c r="L1613" s="293">
        <f>'Employee Salary Payroll Tax '!H1615</f>
        <v>0</v>
      </c>
      <c r="M1613" s="293">
        <f t="shared" si="199"/>
        <v>2331.7200000000012</v>
      </c>
      <c r="N1613" s="359">
        <f t="shared" si="200"/>
        <v>0</v>
      </c>
      <c r="O1613" s="331"/>
      <c r="P1613" s="61"/>
      <c r="Q1613" s="294"/>
      <c r="R1613" s="292"/>
      <c r="S1613" s="303"/>
    </row>
    <row r="1614" spans="1:19" s="36" customFormat="1" ht="14.4">
      <c r="A1614" s="36">
        <f t="shared" si="201"/>
        <v>291</v>
      </c>
      <c r="B1614" s="526"/>
      <c r="C1614" s="36" t="str">
        <f>VLOOKUP('Employee Salary Payroll Tax '!B1616,'Employee Salary Payroll Tax '!$D$1:$E$7,2,FALSE)</f>
        <v>IBEW</v>
      </c>
      <c r="D1614" s="61">
        <f t="shared" si="194"/>
        <v>6.875E-3</v>
      </c>
      <c r="E1614" s="351">
        <f>'Employee Salary Payroll Tax '!N1616</f>
        <v>29294.42</v>
      </c>
      <c r="F1614" s="351">
        <f t="shared" si="195"/>
        <v>29495.819137499999</v>
      </c>
      <c r="G1614" s="352"/>
      <c r="H1614" s="351">
        <f t="shared" si="196"/>
        <v>0</v>
      </c>
      <c r="I1614" s="351">
        <f t="shared" si="198"/>
        <v>201.39913750000051</v>
      </c>
      <c r="J1614" s="351">
        <f t="shared" si="197"/>
        <v>0</v>
      </c>
      <c r="K1614" s="293">
        <f>SUM('Employee Salary Payroll Tax '!I1616:K1616)</f>
        <v>28836.61</v>
      </c>
      <c r="L1614" s="293">
        <f>'Employee Salary Payroll Tax '!H1616</f>
        <v>0</v>
      </c>
      <c r="M1614" s="293">
        <f t="shared" si="199"/>
        <v>457.80999999999767</v>
      </c>
      <c r="N1614" s="359">
        <f t="shared" si="200"/>
        <v>0</v>
      </c>
      <c r="O1614" s="331"/>
      <c r="P1614" s="61"/>
      <c r="Q1614" s="294"/>
      <c r="R1614" s="292"/>
      <c r="S1614" s="303"/>
    </row>
    <row r="1615" spans="1:19" s="36" customFormat="1" ht="14.4">
      <c r="A1615" s="36">
        <f t="shared" si="201"/>
        <v>292</v>
      </c>
      <c r="B1615" s="526"/>
      <c r="C1615" s="36" t="str">
        <f>VLOOKUP('Employee Salary Payroll Tax '!B1617,'Employee Salary Payroll Tax '!$D$1:$E$7,2,FALSE)</f>
        <v>Not Assigned</v>
      </c>
      <c r="D1615" s="61">
        <f t="shared" si="194"/>
        <v>0</v>
      </c>
      <c r="E1615" s="351">
        <f>'Employee Salary Payroll Tax '!N1617</f>
        <v>-0.12</v>
      </c>
      <c r="F1615" s="351">
        <f t="shared" si="195"/>
        <v>-0.12</v>
      </c>
      <c r="G1615" s="352"/>
      <c r="H1615" s="351">
        <f t="shared" si="196"/>
        <v>7000.12</v>
      </c>
      <c r="I1615" s="351">
        <f t="shared" si="198"/>
        <v>0</v>
      </c>
      <c r="J1615" s="351">
        <f t="shared" si="197"/>
        <v>0</v>
      </c>
      <c r="K1615" s="293">
        <f>SUM('Employee Salary Payroll Tax '!I1617:K1617)</f>
        <v>54.63</v>
      </c>
      <c r="L1615" s="293">
        <f>'Employee Salary Payroll Tax '!H1617</f>
        <v>0</v>
      </c>
      <c r="M1615" s="293">
        <f t="shared" si="199"/>
        <v>-54.75</v>
      </c>
      <c r="N1615" s="359">
        <f t="shared" si="200"/>
        <v>0</v>
      </c>
      <c r="O1615" s="331"/>
      <c r="P1615" s="61"/>
      <c r="Q1615" s="294"/>
      <c r="R1615" s="292"/>
      <c r="S1615" s="303"/>
    </row>
    <row r="1616" spans="1:19" s="36" customFormat="1" ht="14.4">
      <c r="A1616" s="36">
        <f t="shared" si="201"/>
        <v>293</v>
      </c>
      <c r="B1616" s="526"/>
      <c r="C1616" s="36" t="str">
        <f>VLOOKUP('Employee Salary Payroll Tax '!B1618,'Employee Salary Payroll Tax '!$D$1:$E$7,2,FALSE)</f>
        <v>IBEW</v>
      </c>
      <c r="D1616" s="61">
        <f t="shared" ref="D1616:D1679" si="202">VLOOKUP(C1616,C$9:D$12,2)</f>
        <v>6.875E-3</v>
      </c>
      <c r="E1616" s="351">
        <f>'Employee Salary Payroll Tax '!N1618</f>
        <v>107621.69</v>
      </c>
      <c r="F1616" s="351">
        <f t="shared" ref="F1616:F1679" si="203">E1616*(1+D1616)</f>
        <v>108361.58911874999</v>
      </c>
      <c r="G1616" s="352"/>
      <c r="H1616" s="351">
        <f t="shared" ref="H1616:H1679" si="204">IF(E1616&gt;$H$12,0,$H$12-E1616)</f>
        <v>0</v>
      </c>
      <c r="I1616" s="351">
        <f t="shared" si="198"/>
        <v>739.89911874999234</v>
      </c>
      <c r="J1616" s="351">
        <f t="shared" ref="J1616:J1679" si="205">IF(H1616&gt;I1616,I1616*$J$12,H1616*$J$12)</f>
        <v>0</v>
      </c>
      <c r="K1616" s="293">
        <f>SUM('Employee Salary Payroll Tax '!I1618:K1618)</f>
        <v>23745.83</v>
      </c>
      <c r="L1616" s="293">
        <f>'Employee Salary Payroll Tax '!H1618</f>
        <v>0</v>
      </c>
      <c r="M1616" s="293">
        <f t="shared" si="199"/>
        <v>83875.86</v>
      </c>
      <c r="N1616" s="359">
        <f t="shared" si="200"/>
        <v>0</v>
      </c>
      <c r="O1616" s="331"/>
      <c r="P1616" s="61"/>
      <c r="Q1616" s="294"/>
      <c r="R1616" s="292"/>
      <c r="S1616" s="303"/>
    </row>
    <row r="1617" spans="1:19" s="36" customFormat="1" ht="14.4">
      <c r="A1617" s="36">
        <f t="shared" si="201"/>
        <v>294</v>
      </c>
      <c r="B1617" s="526"/>
      <c r="C1617" s="36" t="str">
        <f>VLOOKUP('Employee Salary Payroll Tax '!B1619,'Employee Salary Payroll Tax '!$D$1:$E$7,2,FALSE)</f>
        <v>IBEW</v>
      </c>
      <c r="D1617" s="61">
        <f t="shared" si="202"/>
        <v>6.875E-3</v>
      </c>
      <c r="E1617" s="351">
        <f>'Employee Salary Payroll Tax '!N1619</f>
        <v>18783.39</v>
      </c>
      <c r="F1617" s="351">
        <f t="shared" si="203"/>
        <v>18912.52580625</v>
      </c>
      <c r="G1617" s="352"/>
      <c r="H1617" s="351">
        <f t="shared" si="204"/>
        <v>0</v>
      </c>
      <c r="I1617" s="351">
        <f t="shared" ref="I1617:I1680" si="206">F1617-E1617</f>
        <v>129.13580625000031</v>
      </c>
      <c r="J1617" s="351">
        <f t="shared" si="205"/>
        <v>0</v>
      </c>
      <c r="K1617" s="293">
        <f>SUM('Employee Salary Payroll Tax '!I1619:K1619)</f>
        <v>18783.39</v>
      </c>
      <c r="L1617" s="293">
        <f>'Employee Salary Payroll Tax '!H1619</f>
        <v>0</v>
      </c>
      <c r="M1617" s="293">
        <f t="shared" ref="M1617:M1680" si="207">E1617-K1617-L1617</f>
        <v>0</v>
      </c>
      <c r="N1617" s="359">
        <f t="shared" ref="N1617:N1680" si="208">J1617*K1617/(SUM(K1617:M1617)+0.000001)</f>
        <v>0</v>
      </c>
      <c r="O1617" s="331"/>
      <c r="P1617" s="61"/>
      <c r="Q1617" s="294"/>
      <c r="R1617" s="292"/>
      <c r="S1617" s="303"/>
    </row>
    <row r="1618" spans="1:19" s="36" customFormat="1" ht="14.4">
      <c r="A1618" s="36">
        <f t="shared" si="201"/>
        <v>295</v>
      </c>
      <c r="B1618" s="526"/>
      <c r="C1618" s="36" t="str">
        <f>VLOOKUP('Employee Salary Payroll Tax '!B1620,'Employee Salary Payroll Tax '!$D$1:$E$7,2,FALSE)</f>
        <v>NonUnion</v>
      </c>
      <c r="D1618" s="61">
        <f t="shared" si="202"/>
        <v>2.98E-2</v>
      </c>
      <c r="E1618" s="351">
        <f>'Employee Salary Payroll Tax '!N1620</f>
        <v>3045.61</v>
      </c>
      <c r="F1618" s="351">
        <f t="shared" si="203"/>
        <v>3136.3691780000004</v>
      </c>
      <c r="G1618" s="352"/>
      <c r="H1618" s="351">
        <f t="shared" si="204"/>
        <v>3954.39</v>
      </c>
      <c r="I1618" s="351">
        <f t="shared" si="206"/>
        <v>90.759178000000247</v>
      </c>
      <c r="J1618" s="351">
        <f t="shared" si="205"/>
        <v>0.54455506800000153</v>
      </c>
      <c r="K1618" s="293">
        <f>SUM('Employee Salary Payroll Tax '!I1620:K1620)</f>
        <v>-446.90000000000003</v>
      </c>
      <c r="L1618" s="293">
        <f>'Employee Salary Payroll Tax '!H1620</f>
        <v>0</v>
      </c>
      <c r="M1618" s="293">
        <f t="shared" si="207"/>
        <v>3492.51</v>
      </c>
      <c r="N1618" s="359">
        <f t="shared" si="208"/>
        <v>-7.9905719973763861E-2</v>
      </c>
      <c r="O1618" s="331"/>
      <c r="P1618" s="61"/>
      <c r="Q1618" s="294"/>
      <c r="R1618" s="292"/>
      <c r="S1618" s="303"/>
    </row>
    <row r="1619" spans="1:19" s="36" customFormat="1" ht="14.4">
      <c r="A1619" s="36">
        <f t="shared" si="201"/>
        <v>296</v>
      </c>
      <c r="B1619" s="526"/>
      <c r="C1619" s="36" t="str">
        <f>VLOOKUP('Employee Salary Payroll Tax '!B1621,'Employee Salary Payroll Tax '!$D$1:$E$7,2,FALSE)</f>
        <v>NonUnion</v>
      </c>
      <c r="D1619" s="61">
        <f t="shared" si="202"/>
        <v>2.98E-2</v>
      </c>
      <c r="E1619" s="351">
        <f>'Employee Salary Payroll Tax '!N1621</f>
        <v>75665.899999999994</v>
      </c>
      <c r="F1619" s="351">
        <f t="shared" si="203"/>
        <v>77920.743820000003</v>
      </c>
      <c r="G1619" s="352"/>
      <c r="H1619" s="351">
        <f t="shared" si="204"/>
        <v>0</v>
      </c>
      <c r="I1619" s="351">
        <f t="shared" si="206"/>
        <v>2254.8438200000091</v>
      </c>
      <c r="J1619" s="351">
        <f t="shared" si="205"/>
        <v>0</v>
      </c>
      <c r="K1619" s="293">
        <f>SUM('Employee Salary Payroll Tax '!I1621:K1621)</f>
        <v>27884.080000000002</v>
      </c>
      <c r="L1619" s="293">
        <f>'Employee Salary Payroll Tax '!H1621</f>
        <v>0</v>
      </c>
      <c r="M1619" s="293">
        <f t="shared" si="207"/>
        <v>47781.819999999992</v>
      </c>
      <c r="N1619" s="359">
        <f t="shared" si="208"/>
        <v>0</v>
      </c>
      <c r="O1619" s="331"/>
      <c r="P1619" s="61"/>
      <c r="Q1619" s="294"/>
      <c r="R1619" s="292"/>
      <c r="S1619" s="303"/>
    </row>
    <row r="1620" spans="1:19" s="36" customFormat="1" ht="14.4">
      <c r="A1620" s="36">
        <f t="shared" si="201"/>
        <v>297</v>
      </c>
      <c r="B1620" s="526"/>
      <c r="C1620" s="36" t="str">
        <f>VLOOKUP('Employee Salary Payroll Tax '!B1622,'Employee Salary Payroll Tax '!$D$1:$E$7,2,FALSE)</f>
        <v>UA</v>
      </c>
      <c r="D1620" s="61">
        <f t="shared" si="202"/>
        <v>0.03</v>
      </c>
      <c r="E1620" s="351">
        <f>'Employee Salary Payroll Tax '!N1622</f>
        <v>69404.460000000006</v>
      </c>
      <c r="F1620" s="351">
        <f t="shared" si="203"/>
        <v>71486.593800000002</v>
      </c>
      <c r="G1620" s="352"/>
      <c r="H1620" s="351">
        <f t="shared" si="204"/>
        <v>0</v>
      </c>
      <c r="I1620" s="351">
        <f t="shared" si="206"/>
        <v>2082.133799999996</v>
      </c>
      <c r="J1620" s="351">
        <f t="shared" si="205"/>
        <v>0</v>
      </c>
      <c r="K1620" s="293">
        <f>SUM('Employee Salary Payroll Tax '!I1622:K1622)</f>
        <v>60100.520000000004</v>
      </c>
      <c r="L1620" s="293">
        <f>'Employee Salary Payroll Tax '!H1622</f>
        <v>1018.64</v>
      </c>
      <c r="M1620" s="293">
        <f t="shared" si="207"/>
        <v>8285.3000000000029</v>
      </c>
      <c r="N1620" s="359">
        <f t="shared" si="208"/>
        <v>0</v>
      </c>
      <c r="O1620" s="331"/>
      <c r="P1620" s="61"/>
      <c r="Q1620" s="294"/>
      <c r="R1620" s="292"/>
      <c r="S1620" s="303"/>
    </row>
    <row r="1621" spans="1:19" s="36" customFormat="1" ht="14.4">
      <c r="A1621" s="36">
        <f t="shared" si="201"/>
        <v>298</v>
      </c>
      <c r="B1621" s="526"/>
      <c r="C1621" s="36" t="str">
        <f>VLOOKUP('Employee Salary Payroll Tax '!B1623,'Employee Salary Payroll Tax '!$D$1:$E$7,2,FALSE)</f>
        <v>UA</v>
      </c>
      <c r="D1621" s="61">
        <f t="shared" si="202"/>
        <v>0.03</v>
      </c>
      <c r="E1621" s="351">
        <f>'Employee Salary Payroll Tax '!N1623</f>
        <v>86614.02</v>
      </c>
      <c r="F1621" s="351">
        <f t="shared" si="203"/>
        <v>89212.440600000002</v>
      </c>
      <c r="G1621" s="352"/>
      <c r="H1621" s="351">
        <f t="shared" si="204"/>
        <v>0</v>
      </c>
      <c r="I1621" s="351">
        <f t="shared" si="206"/>
        <v>2598.4205999999976</v>
      </c>
      <c r="J1621" s="351">
        <f t="shared" si="205"/>
        <v>0</v>
      </c>
      <c r="K1621" s="293">
        <f>SUM('Employee Salary Payroll Tax '!I1623:K1623)</f>
        <v>84249.099999999991</v>
      </c>
      <c r="L1621" s="293">
        <f>'Employee Salary Payroll Tax '!H1623</f>
        <v>151.69999999999999</v>
      </c>
      <c r="M1621" s="293">
        <f t="shared" si="207"/>
        <v>2213.220000000013</v>
      </c>
      <c r="N1621" s="359">
        <f t="shared" si="208"/>
        <v>0</v>
      </c>
      <c r="O1621" s="331"/>
      <c r="P1621" s="61"/>
      <c r="Q1621" s="294"/>
      <c r="R1621" s="292"/>
      <c r="S1621" s="303"/>
    </row>
    <row r="1622" spans="1:19" s="36" customFormat="1" ht="14.4">
      <c r="A1622" s="36">
        <f t="shared" si="201"/>
        <v>299</v>
      </c>
      <c r="B1622" s="526"/>
      <c r="C1622" s="36" t="str">
        <f>VLOOKUP('Employee Salary Payroll Tax '!B1624,'Employee Salary Payroll Tax '!$D$1:$E$7,2,FALSE)</f>
        <v>NonUnion</v>
      </c>
      <c r="D1622" s="61">
        <f t="shared" si="202"/>
        <v>2.98E-2</v>
      </c>
      <c r="E1622" s="351">
        <f>'Employee Salary Payroll Tax '!N1624</f>
        <v>77996.990000000005</v>
      </c>
      <c r="F1622" s="351">
        <f t="shared" si="203"/>
        <v>80321.300302000003</v>
      </c>
      <c r="G1622" s="352"/>
      <c r="H1622" s="351">
        <f t="shared" si="204"/>
        <v>0</v>
      </c>
      <c r="I1622" s="351">
        <f t="shared" si="206"/>
        <v>2324.310301999998</v>
      </c>
      <c r="J1622" s="351">
        <f t="shared" si="205"/>
        <v>0</v>
      </c>
      <c r="K1622" s="293">
        <f>SUM('Employee Salary Payroll Tax '!I1624:K1624)</f>
        <v>26004.21</v>
      </c>
      <c r="L1622" s="293">
        <f>'Employee Salary Payroll Tax '!H1624</f>
        <v>0</v>
      </c>
      <c r="M1622" s="293">
        <f t="shared" si="207"/>
        <v>51992.780000000006</v>
      </c>
      <c r="N1622" s="359">
        <f t="shared" si="208"/>
        <v>0</v>
      </c>
      <c r="O1622" s="331"/>
      <c r="P1622" s="61"/>
      <c r="Q1622" s="294"/>
      <c r="R1622" s="292"/>
      <c r="S1622" s="303"/>
    </row>
    <row r="1623" spans="1:19" s="36" customFormat="1" ht="14.4">
      <c r="A1623" s="36">
        <f t="shared" si="201"/>
        <v>300</v>
      </c>
      <c r="B1623" s="526"/>
      <c r="C1623" s="36" t="str">
        <f>VLOOKUP('Employee Salary Payroll Tax '!B1625,'Employee Salary Payroll Tax '!$D$1:$E$7,2,FALSE)</f>
        <v>NonUnion</v>
      </c>
      <c r="D1623" s="61">
        <f t="shared" si="202"/>
        <v>2.98E-2</v>
      </c>
      <c r="E1623" s="351">
        <f>'Employee Salary Payroll Tax '!N1625</f>
        <v>39749.43</v>
      </c>
      <c r="F1623" s="351">
        <f t="shared" si="203"/>
        <v>40933.963014000001</v>
      </c>
      <c r="G1623" s="352"/>
      <c r="H1623" s="351">
        <f t="shared" si="204"/>
        <v>0</v>
      </c>
      <c r="I1623" s="351">
        <f t="shared" si="206"/>
        <v>1184.5330140000005</v>
      </c>
      <c r="J1623" s="351">
        <f t="shared" si="205"/>
        <v>0</v>
      </c>
      <c r="K1623" s="293">
        <f>SUM('Employee Salary Payroll Tax '!I1625:K1625)</f>
        <v>9569.41</v>
      </c>
      <c r="L1623" s="293">
        <f>'Employee Salary Payroll Tax '!H1625</f>
        <v>0</v>
      </c>
      <c r="M1623" s="293">
        <f t="shared" si="207"/>
        <v>30180.02</v>
      </c>
      <c r="N1623" s="359">
        <f t="shared" si="208"/>
        <v>0</v>
      </c>
      <c r="O1623" s="331"/>
      <c r="P1623" s="61"/>
      <c r="Q1623" s="294"/>
      <c r="R1623" s="292"/>
      <c r="S1623" s="303"/>
    </row>
    <row r="1624" spans="1:19" s="36" customFormat="1" ht="14.4">
      <c r="A1624" s="36">
        <f t="shared" si="201"/>
        <v>301</v>
      </c>
      <c r="B1624" s="526"/>
      <c r="C1624" s="36" t="str">
        <f>VLOOKUP('Employee Salary Payroll Tax '!B1626,'Employee Salary Payroll Tax '!$D$1:$E$7,2,FALSE)</f>
        <v>IBEW</v>
      </c>
      <c r="D1624" s="61">
        <f t="shared" si="202"/>
        <v>6.875E-3</v>
      </c>
      <c r="E1624" s="351">
        <f>'Employee Salary Payroll Tax '!N1626</f>
        <v>179884.73</v>
      </c>
      <c r="F1624" s="351">
        <f t="shared" si="203"/>
        <v>181121.43751875</v>
      </c>
      <c r="G1624" s="352"/>
      <c r="H1624" s="351">
        <f t="shared" si="204"/>
        <v>0</v>
      </c>
      <c r="I1624" s="351">
        <f t="shared" si="206"/>
        <v>1236.7075187499868</v>
      </c>
      <c r="J1624" s="351">
        <f t="shared" si="205"/>
        <v>0</v>
      </c>
      <c r="K1624" s="293">
        <f>SUM('Employee Salary Payroll Tax '!I1626:K1626)</f>
        <v>150843.51999999999</v>
      </c>
      <c r="L1624" s="293">
        <f>'Employee Salary Payroll Tax '!H1626</f>
        <v>0</v>
      </c>
      <c r="M1624" s="293">
        <f t="shared" si="207"/>
        <v>29041.210000000021</v>
      </c>
      <c r="N1624" s="359">
        <f t="shared" si="208"/>
        <v>0</v>
      </c>
      <c r="O1624" s="331"/>
      <c r="P1624" s="61"/>
      <c r="Q1624" s="294"/>
      <c r="R1624" s="292"/>
      <c r="S1624" s="303"/>
    </row>
    <row r="1625" spans="1:19" s="36" customFormat="1" ht="14.4">
      <c r="A1625" s="36">
        <f t="shared" si="201"/>
        <v>302</v>
      </c>
      <c r="B1625" s="526"/>
      <c r="C1625" s="36" t="str">
        <f>VLOOKUP('Employee Salary Payroll Tax '!B1627,'Employee Salary Payroll Tax '!$D$1:$E$7,2,FALSE)</f>
        <v>NonUnion</v>
      </c>
      <c r="D1625" s="61">
        <f t="shared" si="202"/>
        <v>2.98E-2</v>
      </c>
      <c r="E1625" s="351">
        <f>'Employee Salary Payroll Tax '!N1627</f>
        <v>39210.26</v>
      </c>
      <c r="F1625" s="351">
        <f t="shared" si="203"/>
        <v>40378.725748000004</v>
      </c>
      <c r="G1625" s="352"/>
      <c r="H1625" s="351">
        <f t="shared" si="204"/>
        <v>0</v>
      </c>
      <c r="I1625" s="351">
        <f t="shared" si="206"/>
        <v>1168.4657480000023</v>
      </c>
      <c r="J1625" s="351">
        <f t="shared" si="205"/>
        <v>0</v>
      </c>
      <c r="K1625" s="293">
        <f>SUM('Employee Salary Payroll Tax '!I1627:K1627)</f>
        <v>33389.82</v>
      </c>
      <c r="L1625" s="293">
        <f>'Employee Salary Payroll Tax '!H1627</f>
        <v>3037.38</v>
      </c>
      <c r="M1625" s="293">
        <f t="shared" si="207"/>
        <v>2783.0600000000022</v>
      </c>
      <c r="N1625" s="359">
        <f t="shared" si="208"/>
        <v>0</v>
      </c>
      <c r="O1625" s="331"/>
      <c r="P1625" s="61"/>
      <c r="Q1625" s="294"/>
      <c r="R1625" s="292"/>
      <c r="S1625" s="303"/>
    </row>
    <row r="1626" spans="1:19" s="36" customFormat="1" ht="14.4">
      <c r="A1626" s="36">
        <f t="shared" si="201"/>
        <v>303</v>
      </c>
      <c r="B1626" s="526"/>
      <c r="C1626" s="36" t="str">
        <f>VLOOKUP('Employee Salary Payroll Tax '!B1628,'Employee Salary Payroll Tax '!$D$1:$E$7,2,FALSE)</f>
        <v>IBEW</v>
      </c>
      <c r="D1626" s="61">
        <f t="shared" si="202"/>
        <v>6.875E-3</v>
      </c>
      <c r="E1626" s="351">
        <f>'Employee Salary Payroll Tax '!N1628</f>
        <v>51754.1</v>
      </c>
      <c r="F1626" s="351">
        <f t="shared" si="203"/>
        <v>52109.909437499999</v>
      </c>
      <c r="G1626" s="352"/>
      <c r="H1626" s="351">
        <f t="shared" si="204"/>
        <v>0</v>
      </c>
      <c r="I1626" s="351">
        <f t="shared" si="206"/>
        <v>355.80943750000006</v>
      </c>
      <c r="J1626" s="351">
        <f t="shared" si="205"/>
        <v>0</v>
      </c>
      <c r="K1626" s="293">
        <f>SUM('Employee Salary Payroll Tax '!I1628:K1628)</f>
        <v>13846.32</v>
      </c>
      <c r="L1626" s="293">
        <f>'Employee Salary Payroll Tax '!H1628</f>
        <v>0</v>
      </c>
      <c r="M1626" s="293">
        <f t="shared" si="207"/>
        <v>37907.78</v>
      </c>
      <c r="N1626" s="359">
        <f t="shared" si="208"/>
        <v>0</v>
      </c>
      <c r="O1626" s="331"/>
      <c r="P1626" s="61"/>
      <c r="Q1626" s="294"/>
      <c r="R1626" s="292"/>
      <c r="S1626" s="303"/>
    </row>
    <row r="1627" spans="1:19" s="36" customFormat="1" ht="14.4">
      <c r="A1627" s="36">
        <f t="shared" si="201"/>
        <v>304</v>
      </c>
      <c r="B1627" s="526"/>
      <c r="C1627" s="36" t="str">
        <f>VLOOKUP('Employee Salary Payroll Tax '!B1629,'Employee Salary Payroll Tax '!$D$1:$E$7,2,FALSE)</f>
        <v>IBEW</v>
      </c>
      <c r="D1627" s="61">
        <f t="shared" si="202"/>
        <v>6.875E-3</v>
      </c>
      <c r="E1627" s="351">
        <f>'Employee Salary Payroll Tax '!N1629</f>
        <v>52735.92</v>
      </c>
      <c r="F1627" s="351">
        <f t="shared" si="203"/>
        <v>53098.479449999999</v>
      </c>
      <c r="G1627" s="352"/>
      <c r="H1627" s="351">
        <f t="shared" si="204"/>
        <v>0</v>
      </c>
      <c r="I1627" s="351">
        <f t="shared" si="206"/>
        <v>362.55945000000065</v>
      </c>
      <c r="J1627" s="351">
        <f t="shared" si="205"/>
        <v>0</v>
      </c>
      <c r="K1627" s="293">
        <f>SUM('Employee Salary Payroll Tax '!I1629:K1629)</f>
        <v>52735.92</v>
      </c>
      <c r="L1627" s="293">
        <f>'Employee Salary Payroll Tax '!H1629</f>
        <v>0</v>
      </c>
      <c r="M1627" s="293">
        <f t="shared" si="207"/>
        <v>0</v>
      </c>
      <c r="N1627" s="359">
        <f t="shared" si="208"/>
        <v>0</v>
      </c>
      <c r="O1627" s="331"/>
      <c r="P1627" s="61"/>
      <c r="Q1627" s="294"/>
      <c r="R1627" s="292"/>
      <c r="S1627" s="303"/>
    </row>
    <row r="1628" spans="1:19" s="36" customFormat="1" ht="14.4">
      <c r="A1628" s="36">
        <f t="shared" si="201"/>
        <v>305</v>
      </c>
      <c r="B1628" s="526"/>
      <c r="C1628" s="36" t="str">
        <f>VLOOKUP('Employee Salary Payroll Tax '!B1630,'Employee Salary Payroll Tax '!$D$1:$E$7,2,FALSE)</f>
        <v>IBEW</v>
      </c>
      <c r="D1628" s="61">
        <f t="shared" si="202"/>
        <v>6.875E-3</v>
      </c>
      <c r="E1628" s="351">
        <f>'Employee Salary Payroll Tax '!N1630</f>
        <v>138731.82999999999</v>
      </c>
      <c r="F1628" s="351">
        <f t="shared" si="203"/>
        <v>139685.61133124999</v>
      </c>
      <c r="G1628" s="352"/>
      <c r="H1628" s="351">
        <f t="shared" si="204"/>
        <v>0</v>
      </c>
      <c r="I1628" s="351">
        <f t="shared" si="206"/>
        <v>953.7813312500075</v>
      </c>
      <c r="J1628" s="351">
        <f t="shared" si="205"/>
        <v>0</v>
      </c>
      <c r="K1628" s="293">
        <f>SUM('Employee Salary Payroll Tax '!I1630:K1630)</f>
        <v>126694.35</v>
      </c>
      <c r="L1628" s="293">
        <f>'Employee Salary Payroll Tax '!H1630</f>
        <v>0</v>
      </c>
      <c r="M1628" s="293">
        <f t="shared" si="207"/>
        <v>12037.479999999981</v>
      </c>
      <c r="N1628" s="359">
        <f t="shared" si="208"/>
        <v>0</v>
      </c>
      <c r="O1628" s="331"/>
      <c r="P1628" s="61"/>
      <c r="Q1628" s="294"/>
      <c r="R1628" s="292"/>
      <c r="S1628" s="303"/>
    </row>
    <row r="1629" spans="1:19" s="36" customFormat="1" ht="14.4">
      <c r="A1629" s="36">
        <f t="shared" si="201"/>
        <v>306</v>
      </c>
      <c r="B1629" s="526"/>
      <c r="C1629" s="36" t="str">
        <f>VLOOKUP('Employee Salary Payroll Tax '!B1631,'Employee Salary Payroll Tax '!$D$1:$E$7,2,FALSE)</f>
        <v>NonUnion</v>
      </c>
      <c r="D1629" s="61">
        <f t="shared" si="202"/>
        <v>2.98E-2</v>
      </c>
      <c r="E1629" s="351">
        <f>'Employee Salary Payroll Tax '!N1631</f>
        <v>56706.6</v>
      </c>
      <c r="F1629" s="351">
        <f t="shared" si="203"/>
        <v>58396.456680000003</v>
      </c>
      <c r="G1629" s="352"/>
      <c r="H1629" s="351">
        <f t="shared" si="204"/>
        <v>0</v>
      </c>
      <c r="I1629" s="351">
        <f t="shared" si="206"/>
        <v>1689.8566800000044</v>
      </c>
      <c r="J1629" s="351">
        <f t="shared" si="205"/>
        <v>0</v>
      </c>
      <c r="K1629" s="293">
        <f>SUM('Employee Salary Payroll Tax '!I1631:K1631)</f>
        <v>11222.24</v>
      </c>
      <c r="L1629" s="293">
        <f>'Employee Salary Payroll Tax '!H1631</f>
        <v>0</v>
      </c>
      <c r="M1629" s="293">
        <f t="shared" si="207"/>
        <v>45484.36</v>
      </c>
      <c r="N1629" s="359">
        <f t="shared" si="208"/>
        <v>0</v>
      </c>
      <c r="O1629" s="331"/>
      <c r="P1629" s="61"/>
      <c r="Q1629" s="294"/>
      <c r="R1629" s="292"/>
      <c r="S1629" s="303"/>
    </row>
    <row r="1630" spans="1:19" s="36" customFormat="1" ht="14.4">
      <c r="A1630" s="36">
        <f t="shared" si="201"/>
        <v>307</v>
      </c>
      <c r="B1630" s="526"/>
      <c r="C1630" s="36" t="str">
        <f>VLOOKUP('Employee Salary Payroll Tax '!B1632,'Employee Salary Payroll Tax '!$D$1:$E$7,2,FALSE)</f>
        <v>IBEW</v>
      </c>
      <c r="D1630" s="61">
        <f t="shared" si="202"/>
        <v>6.875E-3</v>
      </c>
      <c r="E1630" s="351">
        <f>'Employee Salary Payroll Tax '!N1632</f>
        <v>41906.300000000003</v>
      </c>
      <c r="F1630" s="351">
        <f t="shared" si="203"/>
        <v>42194.405812500001</v>
      </c>
      <c r="G1630" s="352"/>
      <c r="H1630" s="351">
        <f t="shared" si="204"/>
        <v>0</v>
      </c>
      <c r="I1630" s="351">
        <f t="shared" si="206"/>
        <v>288.10581249999814</v>
      </c>
      <c r="J1630" s="351">
        <f t="shared" si="205"/>
        <v>0</v>
      </c>
      <c r="K1630" s="293">
        <f>SUM('Employee Salary Payroll Tax '!I1632:K1632)</f>
        <v>41906.300000000003</v>
      </c>
      <c r="L1630" s="293">
        <f>'Employee Salary Payroll Tax '!H1632</f>
        <v>0</v>
      </c>
      <c r="M1630" s="293">
        <f t="shared" si="207"/>
        <v>0</v>
      </c>
      <c r="N1630" s="359">
        <f t="shared" si="208"/>
        <v>0</v>
      </c>
      <c r="O1630" s="331"/>
      <c r="P1630" s="61"/>
      <c r="Q1630" s="294"/>
      <c r="R1630" s="292"/>
      <c r="S1630" s="303"/>
    </row>
    <row r="1631" spans="1:19" s="36" customFormat="1" ht="14.4">
      <c r="A1631" s="36">
        <f t="shared" si="201"/>
        <v>308</v>
      </c>
      <c r="B1631" s="526"/>
      <c r="C1631" s="36" t="str">
        <f>VLOOKUP('Employee Salary Payroll Tax '!B1633,'Employee Salary Payroll Tax '!$D$1:$E$7,2,FALSE)</f>
        <v>NonUnion</v>
      </c>
      <c r="D1631" s="61">
        <f t="shared" si="202"/>
        <v>2.98E-2</v>
      </c>
      <c r="E1631" s="351">
        <f>'Employee Salary Payroll Tax '!N1633</f>
        <v>79366.92</v>
      </c>
      <c r="F1631" s="351">
        <f t="shared" si="203"/>
        <v>81732.054216000004</v>
      </c>
      <c r="G1631" s="352"/>
      <c r="H1631" s="351">
        <f t="shared" si="204"/>
        <v>0</v>
      </c>
      <c r="I1631" s="351">
        <f t="shared" si="206"/>
        <v>2365.1342160000058</v>
      </c>
      <c r="J1631" s="351">
        <f t="shared" si="205"/>
        <v>0</v>
      </c>
      <c r="K1631" s="293">
        <f>SUM('Employee Salary Payroll Tax '!I1633:K1633)</f>
        <v>49651.15</v>
      </c>
      <c r="L1631" s="293">
        <f>'Employee Salary Payroll Tax '!H1633</f>
        <v>1597.18</v>
      </c>
      <c r="M1631" s="293">
        <f t="shared" si="207"/>
        <v>28118.589999999997</v>
      </c>
      <c r="N1631" s="359">
        <f t="shared" si="208"/>
        <v>0</v>
      </c>
      <c r="O1631" s="331"/>
      <c r="P1631" s="61"/>
      <c r="Q1631" s="294"/>
      <c r="R1631" s="292"/>
      <c r="S1631" s="303"/>
    </row>
    <row r="1632" spans="1:19" s="36" customFormat="1" ht="14.4">
      <c r="A1632" s="36">
        <f t="shared" si="201"/>
        <v>309</v>
      </c>
      <c r="B1632" s="526"/>
      <c r="C1632" s="36" t="str">
        <f>VLOOKUP('Employee Salary Payroll Tax '!B1634,'Employee Salary Payroll Tax '!$D$1:$E$7,2,FALSE)</f>
        <v>NonUnion</v>
      </c>
      <c r="D1632" s="61">
        <f t="shared" si="202"/>
        <v>2.98E-2</v>
      </c>
      <c r="E1632" s="351">
        <f>'Employee Salary Payroll Tax '!N1634</f>
        <v>114077.74</v>
      </c>
      <c r="F1632" s="351">
        <f t="shared" si="203"/>
        <v>117477.25665200001</v>
      </c>
      <c r="G1632" s="352"/>
      <c r="H1632" s="351">
        <f t="shared" si="204"/>
        <v>0</v>
      </c>
      <c r="I1632" s="351">
        <f t="shared" si="206"/>
        <v>3399.5166520000057</v>
      </c>
      <c r="J1632" s="351">
        <f t="shared" si="205"/>
        <v>0</v>
      </c>
      <c r="K1632" s="293">
        <f>SUM('Employee Salary Payroll Tax '!I1634:K1634)</f>
        <v>34422.339999999997</v>
      </c>
      <c r="L1632" s="293">
        <f>'Employee Salary Payroll Tax '!H1634</f>
        <v>0</v>
      </c>
      <c r="M1632" s="293">
        <f t="shared" si="207"/>
        <v>79655.400000000009</v>
      </c>
      <c r="N1632" s="359">
        <f t="shared" si="208"/>
        <v>0</v>
      </c>
      <c r="O1632" s="331"/>
      <c r="P1632" s="61"/>
      <c r="Q1632" s="294"/>
      <c r="R1632" s="292"/>
      <c r="S1632" s="303"/>
    </row>
    <row r="1633" spans="1:19" s="36" customFormat="1" ht="14.4">
      <c r="A1633" s="36">
        <f t="shared" si="201"/>
        <v>310</v>
      </c>
      <c r="B1633" s="526"/>
      <c r="C1633" s="36" t="str">
        <f>VLOOKUP('Employee Salary Payroll Tax '!B1635,'Employee Salary Payroll Tax '!$D$1:$E$7,2,FALSE)</f>
        <v>NonUnion</v>
      </c>
      <c r="D1633" s="61">
        <f t="shared" si="202"/>
        <v>2.98E-2</v>
      </c>
      <c r="E1633" s="351">
        <f>'Employee Salary Payroll Tax '!N1635</f>
        <v>100969.51</v>
      </c>
      <c r="F1633" s="351">
        <f t="shared" si="203"/>
        <v>103978.401398</v>
      </c>
      <c r="G1633" s="352"/>
      <c r="H1633" s="351">
        <f t="shared" si="204"/>
        <v>0</v>
      </c>
      <c r="I1633" s="351">
        <f t="shared" si="206"/>
        <v>3008.891398000007</v>
      </c>
      <c r="J1633" s="351">
        <f t="shared" si="205"/>
        <v>0</v>
      </c>
      <c r="K1633" s="293">
        <f>SUM('Employee Salary Payroll Tax '!I1635:K1635)</f>
        <v>59999.27</v>
      </c>
      <c r="L1633" s="293">
        <f>'Employee Salary Payroll Tax '!H1635</f>
        <v>0</v>
      </c>
      <c r="M1633" s="293">
        <f t="shared" si="207"/>
        <v>40970.239999999998</v>
      </c>
      <c r="N1633" s="359">
        <f t="shared" si="208"/>
        <v>0</v>
      </c>
      <c r="O1633" s="331"/>
      <c r="P1633" s="61"/>
      <c r="Q1633" s="294"/>
      <c r="R1633" s="292"/>
      <c r="S1633" s="303"/>
    </row>
    <row r="1634" spans="1:19" s="36" customFormat="1" ht="14.4">
      <c r="A1634" s="36">
        <f t="shared" si="201"/>
        <v>311</v>
      </c>
      <c r="B1634" s="526"/>
      <c r="C1634" s="36" t="str">
        <f>VLOOKUP('Employee Salary Payroll Tax '!B1636,'Employee Salary Payroll Tax '!$D$1:$E$7,2,FALSE)</f>
        <v>NonUnion</v>
      </c>
      <c r="D1634" s="61">
        <f t="shared" si="202"/>
        <v>2.98E-2</v>
      </c>
      <c r="E1634" s="351">
        <f>'Employee Salary Payroll Tax '!N1636</f>
        <v>80159.42</v>
      </c>
      <c r="F1634" s="351">
        <f t="shared" si="203"/>
        <v>82548.170716000008</v>
      </c>
      <c r="G1634" s="352"/>
      <c r="H1634" s="351">
        <f t="shared" si="204"/>
        <v>0</v>
      </c>
      <c r="I1634" s="351">
        <f t="shared" si="206"/>
        <v>2388.7507160000096</v>
      </c>
      <c r="J1634" s="351">
        <f t="shared" si="205"/>
        <v>0</v>
      </c>
      <c r="K1634" s="293">
        <f>SUM('Employee Salary Payroll Tax '!I1636:K1636)</f>
        <v>6959.94</v>
      </c>
      <c r="L1634" s="293">
        <f>'Employee Salary Payroll Tax '!H1636</f>
        <v>0</v>
      </c>
      <c r="M1634" s="293">
        <f t="shared" si="207"/>
        <v>73199.48</v>
      </c>
      <c r="N1634" s="359">
        <f t="shared" si="208"/>
        <v>0</v>
      </c>
      <c r="O1634" s="331"/>
      <c r="P1634" s="61"/>
      <c r="Q1634" s="294"/>
      <c r="R1634" s="292"/>
      <c r="S1634" s="303"/>
    </row>
    <row r="1635" spans="1:19" s="36" customFormat="1" ht="14.4">
      <c r="A1635" s="36">
        <f t="shared" si="201"/>
        <v>312</v>
      </c>
      <c r="B1635" s="526"/>
      <c r="C1635" s="36" t="str">
        <f>VLOOKUP('Employee Salary Payroll Tax '!B1637,'Employee Salary Payroll Tax '!$D$1:$E$7,2,FALSE)</f>
        <v>UA</v>
      </c>
      <c r="D1635" s="61">
        <f t="shared" si="202"/>
        <v>0.03</v>
      </c>
      <c r="E1635" s="351">
        <f>'Employee Salary Payroll Tax '!N1637</f>
        <v>99012.69</v>
      </c>
      <c r="F1635" s="351">
        <f t="shared" si="203"/>
        <v>101983.07070000001</v>
      </c>
      <c r="G1635" s="352"/>
      <c r="H1635" s="351">
        <f t="shared" si="204"/>
        <v>0</v>
      </c>
      <c r="I1635" s="351">
        <f t="shared" si="206"/>
        <v>2970.3807000000088</v>
      </c>
      <c r="J1635" s="351">
        <f t="shared" si="205"/>
        <v>0</v>
      </c>
      <c r="K1635" s="293">
        <f>SUM('Employee Salary Payroll Tax '!I1637:K1637)</f>
        <v>87366.69</v>
      </c>
      <c r="L1635" s="293">
        <f>'Employee Salary Payroll Tax '!H1637</f>
        <v>1980.25</v>
      </c>
      <c r="M1635" s="293">
        <f t="shared" si="207"/>
        <v>9665.75</v>
      </c>
      <c r="N1635" s="359">
        <f t="shared" si="208"/>
        <v>0</v>
      </c>
      <c r="O1635" s="331"/>
      <c r="P1635" s="61"/>
      <c r="Q1635" s="294"/>
      <c r="R1635" s="292"/>
      <c r="S1635" s="303"/>
    </row>
    <row r="1636" spans="1:19" s="36" customFormat="1" ht="14.4">
      <c r="A1636" s="36">
        <f t="shared" si="201"/>
        <v>313</v>
      </c>
      <c r="B1636" s="526"/>
      <c r="C1636" s="36" t="str">
        <f>VLOOKUP('Employee Salary Payroll Tax '!B1638,'Employee Salary Payroll Tax '!$D$1:$E$7,2,FALSE)</f>
        <v>IBEW</v>
      </c>
      <c r="D1636" s="61">
        <f t="shared" si="202"/>
        <v>6.875E-3</v>
      </c>
      <c r="E1636" s="351">
        <f>'Employee Salary Payroll Tax '!N1638</f>
        <v>57110.58</v>
      </c>
      <c r="F1636" s="351">
        <f t="shared" si="203"/>
        <v>57503.215237500001</v>
      </c>
      <c r="G1636" s="352"/>
      <c r="H1636" s="351">
        <f t="shared" si="204"/>
        <v>0</v>
      </c>
      <c r="I1636" s="351">
        <f t="shared" si="206"/>
        <v>392.63523749999877</v>
      </c>
      <c r="J1636" s="351">
        <f t="shared" si="205"/>
        <v>0</v>
      </c>
      <c r="K1636" s="293">
        <f>SUM('Employee Salary Payroll Tax '!I1638:K1638)</f>
        <v>57110.579999999994</v>
      </c>
      <c r="L1636" s="293">
        <f>'Employee Salary Payroll Tax '!H1638</f>
        <v>0</v>
      </c>
      <c r="M1636" s="293">
        <f t="shared" si="207"/>
        <v>7.2759576141834259E-12</v>
      </c>
      <c r="N1636" s="359">
        <f t="shared" si="208"/>
        <v>0</v>
      </c>
      <c r="O1636" s="331"/>
      <c r="P1636" s="61"/>
      <c r="Q1636" s="294"/>
      <c r="R1636" s="292"/>
      <c r="S1636" s="303"/>
    </row>
    <row r="1637" spans="1:19" s="36" customFormat="1" ht="14.4">
      <c r="A1637" s="36">
        <f t="shared" si="201"/>
        <v>314</v>
      </c>
      <c r="B1637" s="526"/>
      <c r="C1637" s="36" t="str">
        <f>VLOOKUP('Employee Salary Payroll Tax '!B1639,'Employee Salary Payroll Tax '!$D$1:$E$7,2,FALSE)</f>
        <v>NonUnion</v>
      </c>
      <c r="D1637" s="61">
        <f t="shared" si="202"/>
        <v>2.98E-2</v>
      </c>
      <c r="E1637" s="351">
        <f>'Employee Salary Payroll Tax '!N1639</f>
        <v>55674.96</v>
      </c>
      <c r="F1637" s="351">
        <f t="shared" si="203"/>
        <v>57334.073808000001</v>
      </c>
      <c r="G1637" s="352"/>
      <c r="H1637" s="351">
        <f t="shared" si="204"/>
        <v>0</v>
      </c>
      <c r="I1637" s="351">
        <f t="shared" si="206"/>
        <v>1659.1138080000019</v>
      </c>
      <c r="J1637" s="351">
        <f t="shared" si="205"/>
        <v>0</v>
      </c>
      <c r="K1637" s="293">
        <f>SUM('Employee Salary Payroll Tax '!I1639:K1639)</f>
        <v>53447.97</v>
      </c>
      <c r="L1637" s="293">
        <f>'Employee Salary Payroll Tax '!H1639</f>
        <v>0</v>
      </c>
      <c r="M1637" s="293">
        <f t="shared" si="207"/>
        <v>2226.989999999998</v>
      </c>
      <c r="N1637" s="359">
        <f t="shared" si="208"/>
        <v>0</v>
      </c>
      <c r="O1637" s="331"/>
      <c r="P1637" s="61"/>
      <c r="Q1637" s="294"/>
      <c r="R1637" s="292"/>
      <c r="S1637" s="303"/>
    </row>
    <row r="1638" spans="1:19" s="36" customFormat="1" ht="14.4">
      <c r="A1638" s="36">
        <f t="shared" si="201"/>
        <v>315</v>
      </c>
      <c r="B1638" s="526"/>
      <c r="C1638" s="36" t="str">
        <f>VLOOKUP('Employee Salary Payroll Tax '!B1640,'Employee Salary Payroll Tax '!$D$1:$E$7,2,FALSE)</f>
        <v>NonUnion</v>
      </c>
      <c r="D1638" s="61">
        <f t="shared" si="202"/>
        <v>2.98E-2</v>
      </c>
      <c r="E1638" s="351">
        <f>'Employee Salary Payroll Tax '!N1640</f>
        <v>143088.25</v>
      </c>
      <c r="F1638" s="351">
        <f t="shared" si="203"/>
        <v>147352.27985000002</v>
      </c>
      <c r="G1638" s="352"/>
      <c r="H1638" s="351">
        <f t="shared" si="204"/>
        <v>0</v>
      </c>
      <c r="I1638" s="351">
        <f t="shared" si="206"/>
        <v>4264.0298500000208</v>
      </c>
      <c r="J1638" s="351">
        <f t="shared" si="205"/>
        <v>0</v>
      </c>
      <c r="K1638" s="293">
        <f>SUM('Employee Salary Payroll Tax '!I1640:K1640)</f>
        <v>56167.649999999994</v>
      </c>
      <c r="L1638" s="293">
        <f>'Employee Salary Payroll Tax '!H1640</f>
        <v>0</v>
      </c>
      <c r="M1638" s="293">
        <f t="shared" si="207"/>
        <v>86920.6</v>
      </c>
      <c r="N1638" s="359">
        <f t="shared" si="208"/>
        <v>0</v>
      </c>
      <c r="O1638" s="331"/>
      <c r="P1638" s="61"/>
      <c r="Q1638" s="294"/>
      <c r="R1638" s="292"/>
      <c r="S1638" s="303"/>
    </row>
    <row r="1639" spans="1:19" s="36" customFormat="1" ht="14.4">
      <c r="A1639" s="36">
        <f t="shared" si="201"/>
        <v>316</v>
      </c>
      <c r="B1639" s="526"/>
      <c r="C1639" s="36" t="str">
        <f>VLOOKUP('Employee Salary Payroll Tax '!B1641,'Employee Salary Payroll Tax '!$D$1:$E$7,2,FALSE)</f>
        <v>IBEW</v>
      </c>
      <c r="D1639" s="61">
        <f t="shared" si="202"/>
        <v>6.875E-3</v>
      </c>
      <c r="E1639" s="351">
        <f>'Employee Salary Payroll Tax '!N1641</f>
        <v>46433.06</v>
      </c>
      <c r="F1639" s="351">
        <f t="shared" si="203"/>
        <v>46752.287287499996</v>
      </c>
      <c r="G1639" s="352"/>
      <c r="H1639" s="351">
        <f t="shared" si="204"/>
        <v>0</v>
      </c>
      <c r="I1639" s="351">
        <f t="shared" si="206"/>
        <v>319.22728749999806</v>
      </c>
      <c r="J1639" s="351">
        <f t="shared" si="205"/>
        <v>0</v>
      </c>
      <c r="K1639" s="293">
        <f>SUM('Employee Salary Payroll Tax '!I1641:K1641)</f>
        <v>36952.969999999994</v>
      </c>
      <c r="L1639" s="293">
        <f>'Employee Salary Payroll Tax '!H1641</f>
        <v>0</v>
      </c>
      <c r="M1639" s="293">
        <f t="shared" si="207"/>
        <v>9480.0900000000038</v>
      </c>
      <c r="N1639" s="359">
        <f t="shared" si="208"/>
        <v>0</v>
      </c>
      <c r="O1639" s="331"/>
      <c r="P1639" s="61"/>
      <c r="Q1639" s="294"/>
      <c r="R1639" s="292"/>
      <c r="S1639" s="303"/>
    </row>
    <row r="1640" spans="1:19" s="36" customFormat="1" ht="14.4">
      <c r="A1640" s="36">
        <f t="shared" si="201"/>
        <v>317</v>
      </c>
      <c r="B1640" s="526"/>
      <c r="C1640" s="36" t="str">
        <f>VLOOKUP('Employee Salary Payroll Tax '!B1642,'Employee Salary Payroll Tax '!$D$1:$E$7,2,FALSE)</f>
        <v>IBEW</v>
      </c>
      <c r="D1640" s="61">
        <f t="shared" si="202"/>
        <v>6.875E-3</v>
      </c>
      <c r="E1640" s="351">
        <f>'Employee Salary Payroll Tax '!N1642</f>
        <v>159739.62</v>
      </c>
      <c r="F1640" s="351">
        <f t="shared" si="203"/>
        <v>160837.8298875</v>
      </c>
      <c r="G1640" s="352"/>
      <c r="H1640" s="351">
        <f t="shared" si="204"/>
        <v>0</v>
      </c>
      <c r="I1640" s="351">
        <f t="shared" si="206"/>
        <v>1098.2098875000083</v>
      </c>
      <c r="J1640" s="351">
        <f t="shared" si="205"/>
        <v>0</v>
      </c>
      <c r="K1640" s="293">
        <f>SUM('Employee Salary Payroll Tax '!I1642:K1642)</f>
        <v>83750.409999999989</v>
      </c>
      <c r="L1640" s="293">
        <f>'Employee Salary Payroll Tax '!H1642</f>
        <v>0</v>
      </c>
      <c r="M1640" s="293">
        <f t="shared" si="207"/>
        <v>75989.210000000006</v>
      </c>
      <c r="N1640" s="359">
        <f t="shared" si="208"/>
        <v>0</v>
      </c>
      <c r="O1640" s="331"/>
      <c r="P1640" s="61"/>
      <c r="Q1640" s="294"/>
      <c r="R1640" s="292"/>
      <c r="S1640" s="303"/>
    </row>
    <row r="1641" spans="1:19" s="36" customFormat="1" ht="14.4">
      <c r="A1641" s="36">
        <f t="shared" si="201"/>
        <v>318</v>
      </c>
      <c r="B1641" s="526"/>
      <c r="C1641" s="36" t="str">
        <f>VLOOKUP('Employee Salary Payroll Tax '!B1643,'Employee Salary Payroll Tax '!$D$1:$E$7,2,FALSE)</f>
        <v>NonUnion</v>
      </c>
      <c r="D1641" s="61">
        <f t="shared" si="202"/>
        <v>2.98E-2</v>
      </c>
      <c r="E1641" s="351">
        <f>'Employee Salary Payroll Tax '!N1643</f>
        <v>9594.08</v>
      </c>
      <c r="F1641" s="351">
        <f t="shared" si="203"/>
        <v>9879.9835839999996</v>
      </c>
      <c r="G1641" s="352"/>
      <c r="H1641" s="351">
        <f t="shared" si="204"/>
        <v>0</v>
      </c>
      <c r="I1641" s="351">
        <f t="shared" si="206"/>
        <v>285.90358399999968</v>
      </c>
      <c r="J1641" s="351">
        <f t="shared" si="205"/>
        <v>0</v>
      </c>
      <c r="K1641" s="293">
        <f>SUM('Employee Salary Payroll Tax '!I1643:K1643)</f>
        <v>1395.87</v>
      </c>
      <c r="L1641" s="293">
        <f>'Employee Salary Payroll Tax '!H1643</f>
        <v>0</v>
      </c>
      <c r="M1641" s="293">
        <f t="shared" si="207"/>
        <v>8198.2099999999991</v>
      </c>
      <c r="N1641" s="359">
        <f t="shared" si="208"/>
        <v>0</v>
      </c>
      <c r="O1641" s="331"/>
      <c r="P1641" s="61"/>
      <c r="Q1641" s="294"/>
      <c r="R1641" s="292"/>
      <c r="S1641" s="303"/>
    </row>
    <row r="1642" spans="1:19" s="36" customFormat="1" ht="14.4">
      <c r="A1642" s="36">
        <f t="shared" si="201"/>
        <v>319</v>
      </c>
      <c r="B1642" s="526"/>
      <c r="C1642" s="36" t="str">
        <f>VLOOKUP('Employee Salary Payroll Tax '!B1644,'Employee Salary Payroll Tax '!$D$1:$E$7,2,FALSE)</f>
        <v>IBEW</v>
      </c>
      <c r="D1642" s="61">
        <f t="shared" si="202"/>
        <v>6.875E-3</v>
      </c>
      <c r="E1642" s="351">
        <f>'Employee Salary Payroll Tax '!N1644</f>
        <v>78723.86</v>
      </c>
      <c r="F1642" s="351">
        <f t="shared" si="203"/>
        <v>79265.086537499999</v>
      </c>
      <c r="G1642" s="352"/>
      <c r="H1642" s="351">
        <f t="shared" si="204"/>
        <v>0</v>
      </c>
      <c r="I1642" s="351">
        <f t="shared" si="206"/>
        <v>541.22653749999881</v>
      </c>
      <c r="J1642" s="351">
        <f t="shared" si="205"/>
        <v>0</v>
      </c>
      <c r="K1642" s="293">
        <f>SUM('Employee Salary Payroll Tax '!I1644:K1644)</f>
        <v>0</v>
      </c>
      <c r="L1642" s="293">
        <f>'Employee Salary Payroll Tax '!H1644</f>
        <v>0</v>
      </c>
      <c r="M1642" s="293">
        <f t="shared" si="207"/>
        <v>78723.86</v>
      </c>
      <c r="N1642" s="359">
        <f t="shared" si="208"/>
        <v>0</v>
      </c>
      <c r="O1642" s="331"/>
      <c r="P1642" s="61"/>
      <c r="Q1642" s="294"/>
      <c r="R1642" s="292"/>
      <c r="S1642" s="303"/>
    </row>
    <row r="1643" spans="1:19" s="36" customFormat="1" ht="14.4">
      <c r="A1643" s="36">
        <f t="shared" si="201"/>
        <v>320</v>
      </c>
      <c r="B1643" s="526"/>
      <c r="C1643" s="36" t="str">
        <f>VLOOKUP('Employee Salary Payroll Tax '!B1645,'Employee Salary Payroll Tax '!$D$1:$E$7,2,FALSE)</f>
        <v>NonUnion</v>
      </c>
      <c r="D1643" s="61">
        <f t="shared" si="202"/>
        <v>2.98E-2</v>
      </c>
      <c r="E1643" s="351">
        <f>'Employee Salary Payroll Tax '!N1645</f>
        <v>5243.87</v>
      </c>
      <c r="F1643" s="351">
        <f t="shared" si="203"/>
        <v>5400.137326</v>
      </c>
      <c r="G1643" s="352"/>
      <c r="H1643" s="351">
        <f t="shared" si="204"/>
        <v>1756.13</v>
      </c>
      <c r="I1643" s="351">
        <f t="shared" si="206"/>
        <v>156.26732600000014</v>
      </c>
      <c r="J1643" s="351">
        <f t="shared" si="205"/>
        <v>0.9376039560000009</v>
      </c>
      <c r="K1643" s="293">
        <f>SUM('Employee Salary Payroll Tax '!I1645:K1645)</f>
        <v>523.49</v>
      </c>
      <c r="L1643" s="293">
        <f>'Employee Salary Payroll Tax '!H1645</f>
        <v>0</v>
      </c>
      <c r="M1643" s="293">
        <f t="shared" si="207"/>
        <v>4720.38</v>
      </c>
      <c r="N1643" s="359">
        <f t="shared" si="208"/>
        <v>9.3600011982150677E-2</v>
      </c>
      <c r="O1643" s="331"/>
      <c r="P1643" s="61"/>
      <c r="Q1643" s="294"/>
      <c r="R1643" s="292"/>
      <c r="S1643" s="303"/>
    </row>
    <row r="1644" spans="1:19" s="36" customFormat="1" ht="14.4">
      <c r="A1644" s="36">
        <f t="shared" si="201"/>
        <v>321</v>
      </c>
      <c r="B1644" s="526"/>
      <c r="C1644" s="36" t="str">
        <f>VLOOKUP('Employee Salary Payroll Tax '!B1646,'Employee Salary Payroll Tax '!$D$1:$E$7,2,FALSE)</f>
        <v>IBEW</v>
      </c>
      <c r="D1644" s="61">
        <f t="shared" si="202"/>
        <v>6.875E-3</v>
      </c>
      <c r="E1644" s="351">
        <f>'Employee Salary Payroll Tax '!N1646</f>
        <v>70208.94</v>
      </c>
      <c r="F1644" s="351">
        <f t="shared" si="203"/>
        <v>70691.626462500004</v>
      </c>
      <c r="G1644" s="352"/>
      <c r="H1644" s="351">
        <f t="shared" si="204"/>
        <v>0</v>
      </c>
      <c r="I1644" s="351">
        <f t="shared" si="206"/>
        <v>482.68646250000165</v>
      </c>
      <c r="J1644" s="351">
        <f t="shared" si="205"/>
        <v>0</v>
      </c>
      <c r="K1644" s="293">
        <f>SUM('Employee Salary Payroll Tax '!I1646:K1646)</f>
        <v>70208.94</v>
      </c>
      <c r="L1644" s="293">
        <f>'Employee Salary Payroll Tax '!H1646</f>
        <v>0</v>
      </c>
      <c r="M1644" s="293">
        <f t="shared" si="207"/>
        <v>0</v>
      </c>
      <c r="N1644" s="359">
        <f t="shared" si="208"/>
        <v>0</v>
      </c>
      <c r="O1644" s="331"/>
      <c r="P1644" s="61"/>
      <c r="Q1644" s="294"/>
      <c r="R1644" s="292"/>
      <c r="S1644" s="303"/>
    </row>
    <row r="1645" spans="1:19" s="36" customFormat="1" ht="14.4">
      <c r="A1645" s="36">
        <f t="shared" ref="A1645:A1708" si="209">+A1644+1</f>
        <v>322</v>
      </c>
      <c r="B1645" s="526"/>
      <c r="C1645" s="36" t="str">
        <f>VLOOKUP('Employee Salary Payroll Tax '!B1647,'Employee Salary Payroll Tax '!$D$1:$E$7,2,FALSE)</f>
        <v>NonUnion</v>
      </c>
      <c r="D1645" s="61">
        <f t="shared" si="202"/>
        <v>2.98E-2</v>
      </c>
      <c r="E1645" s="351">
        <f>'Employee Salary Payroll Tax '!N1647</f>
        <v>16627.45</v>
      </c>
      <c r="F1645" s="351">
        <f t="shared" si="203"/>
        <v>17122.94801</v>
      </c>
      <c r="G1645" s="352"/>
      <c r="H1645" s="351">
        <f t="shared" si="204"/>
        <v>0</v>
      </c>
      <c r="I1645" s="351">
        <f t="shared" si="206"/>
        <v>495.49800999999934</v>
      </c>
      <c r="J1645" s="351">
        <f t="shared" si="205"/>
        <v>0</v>
      </c>
      <c r="K1645" s="293">
        <f>SUM('Employee Salary Payroll Tax '!I1647:K1647)</f>
        <v>956.31999999999994</v>
      </c>
      <c r="L1645" s="293">
        <f>'Employee Salary Payroll Tax '!H1647</f>
        <v>0</v>
      </c>
      <c r="M1645" s="293">
        <f t="shared" si="207"/>
        <v>15671.130000000001</v>
      </c>
      <c r="N1645" s="359">
        <f t="shared" si="208"/>
        <v>0</v>
      </c>
      <c r="O1645" s="331"/>
      <c r="P1645" s="61"/>
      <c r="Q1645" s="294"/>
      <c r="R1645" s="292"/>
      <c r="S1645" s="303"/>
    </row>
    <row r="1646" spans="1:19" s="36" customFormat="1" ht="14.4">
      <c r="A1646" s="36">
        <f t="shared" si="209"/>
        <v>323</v>
      </c>
      <c r="B1646" s="526"/>
      <c r="C1646" s="36" t="str">
        <f>VLOOKUP('Employee Salary Payroll Tax '!B1648,'Employee Salary Payroll Tax '!$D$1:$E$7,2,FALSE)</f>
        <v>Not Assigned</v>
      </c>
      <c r="D1646" s="61">
        <f t="shared" si="202"/>
        <v>0</v>
      </c>
      <c r="E1646" s="351">
        <f>'Employee Salary Payroll Tax '!N1648</f>
        <v>-0.91</v>
      </c>
      <c r="F1646" s="351">
        <f t="shared" si="203"/>
        <v>-0.91</v>
      </c>
      <c r="G1646" s="352"/>
      <c r="H1646" s="351">
        <f t="shared" si="204"/>
        <v>7000.91</v>
      </c>
      <c r="I1646" s="351">
        <f t="shared" si="206"/>
        <v>0</v>
      </c>
      <c r="J1646" s="351">
        <f t="shared" si="205"/>
        <v>0</v>
      </c>
      <c r="K1646" s="293">
        <f>SUM('Employee Salary Payroll Tax '!I1648:K1648)</f>
        <v>-45.480000000000004</v>
      </c>
      <c r="L1646" s="293">
        <f>'Employee Salary Payroll Tax '!H1648</f>
        <v>0</v>
      </c>
      <c r="M1646" s="293">
        <f t="shared" si="207"/>
        <v>44.570000000000007</v>
      </c>
      <c r="N1646" s="359">
        <f t="shared" si="208"/>
        <v>0</v>
      </c>
      <c r="O1646" s="331"/>
      <c r="P1646" s="61"/>
      <c r="Q1646" s="294"/>
      <c r="R1646" s="292"/>
      <c r="S1646" s="303"/>
    </row>
    <row r="1647" spans="1:19" s="36" customFormat="1" ht="14.4">
      <c r="A1647" s="36">
        <f t="shared" si="209"/>
        <v>324</v>
      </c>
      <c r="B1647" s="526"/>
      <c r="C1647" s="36" t="str">
        <f>VLOOKUP('Employee Salary Payroll Tax '!B1649,'Employee Salary Payroll Tax '!$D$1:$E$7,2,FALSE)</f>
        <v>NonUnion</v>
      </c>
      <c r="D1647" s="61">
        <f t="shared" si="202"/>
        <v>2.98E-2</v>
      </c>
      <c r="E1647" s="351">
        <f>'Employee Salary Payroll Tax '!N1649</f>
        <v>100316.83</v>
      </c>
      <c r="F1647" s="351">
        <f t="shared" si="203"/>
        <v>103306.271534</v>
      </c>
      <c r="G1647" s="352"/>
      <c r="H1647" s="351">
        <f t="shared" si="204"/>
        <v>0</v>
      </c>
      <c r="I1647" s="351">
        <f t="shared" si="206"/>
        <v>2989.4415339999978</v>
      </c>
      <c r="J1647" s="351">
        <f t="shared" si="205"/>
        <v>0</v>
      </c>
      <c r="K1647" s="293">
        <f>SUM('Employee Salary Payroll Tax '!I1649:K1649)</f>
        <v>99298.93</v>
      </c>
      <c r="L1647" s="293">
        <f>'Employee Salary Payroll Tax '!H1649</f>
        <v>0</v>
      </c>
      <c r="M1647" s="293">
        <f t="shared" si="207"/>
        <v>1017.9000000000087</v>
      </c>
      <c r="N1647" s="359">
        <f t="shared" si="208"/>
        <v>0</v>
      </c>
      <c r="O1647" s="331"/>
      <c r="P1647" s="61"/>
      <c r="Q1647" s="294"/>
      <c r="R1647" s="292"/>
      <c r="S1647" s="303"/>
    </row>
    <row r="1648" spans="1:19" s="36" customFormat="1" ht="14.4">
      <c r="A1648" s="36">
        <f t="shared" si="209"/>
        <v>325</v>
      </c>
      <c r="B1648" s="526"/>
      <c r="C1648" s="36" t="str">
        <f>VLOOKUP('Employee Salary Payroll Tax '!B1650,'Employee Salary Payroll Tax '!$D$1:$E$7,2,FALSE)</f>
        <v>NonUnion</v>
      </c>
      <c r="D1648" s="61">
        <f t="shared" si="202"/>
        <v>2.98E-2</v>
      </c>
      <c r="E1648" s="351">
        <f>'Employee Salary Payroll Tax '!N1650</f>
        <v>91517.72</v>
      </c>
      <c r="F1648" s="351">
        <f t="shared" si="203"/>
        <v>94244.948056000008</v>
      </c>
      <c r="G1648" s="352"/>
      <c r="H1648" s="351">
        <f t="shared" si="204"/>
        <v>0</v>
      </c>
      <c r="I1648" s="351">
        <f t="shared" si="206"/>
        <v>2727.2280560000072</v>
      </c>
      <c r="J1648" s="351">
        <f t="shared" si="205"/>
        <v>0</v>
      </c>
      <c r="K1648" s="293">
        <f>SUM('Employee Salary Payroll Tax '!I1650:K1650)</f>
        <v>26328.760000000002</v>
      </c>
      <c r="L1648" s="293">
        <f>'Employee Salary Payroll Tax '!H1650</f>
        <v>0</v>
      </c>
      <c r="M1648" s="293">
        <f t="shared" si="207"/>
        <v>65188.959999999999</v>
      </c>
      <c r="N1648" s="359">
        <f t="shared" si="208"/>
        <v>0</v>
      </c>
      <c r="O1648" s="331"/>
      <c r="P1648" s="61"/>
      <c r="Q1648" s="294"/>
      <c r="R1648" s="292"/>
      <c r="S1648" s="303"/>
    </row>
    <row r="1649" spans="1:19" s="36" customFormat="1" ht="14.4">
      <c r="A1649" s="36">
        <f t="shared" si="209"/>
        <v>326</v>
      </c>
      <c r="B1649" s="526"/>
      <c r="C1649" s="36" t="str">
        <f>VLOOKUP('Employee Salary Payroll Tax '!B1651,'Employee Salary Payroll Tax '!$D$1:$E$7,2,FALSE)</f>
        <v>IBEW</v>
      </c>
      <c r="D1649" s="61">
        <f t="shared" si="202"/>
        <v>6.875E-3</v>
      </c>
      <c r="E1649" s="351">
        <f>'Employee Salary Payroll Tax '!N1651</f>
        <v>469.06</v>
      </c>
      <c r="F1649" s="351">
        <f t="shared" si="203"/>
        <v>472.28478749999999</v>
      </c>
      <c r="G1649" s="352"/>
      <c r="H1649" s="351">
        <f t="shared" si="204"/>
        <v>6530.94</v>
      </c>
      <c r="I1649" s="351">
        <f t="shared" si="206"/>
        <v>3.2247874999999908</v>
      </c>
      <c r="J1649" s="351">
        <f t="shared" si="205"/>
        <v>1.9348724999999945E-2</v>
      </c>
      <c r="K1649" s="293">
        <f>SUM('Employee Salary Payroll Tax '!I1651:K1651)</f>
        <v>15.38</v>
      </c>
      <c r="L1649" s="293">
        <f>'Employee Salary Payroll Tax '!H1651</f>
        <v>0</v>
      </c>
      <c r="M1649" s="293">
        <f t="shared" si="207"/>
        <v>453.68</v>
      </c>
      <c r="N1649" s="359">
        <f t="shared" si="208"/>
        <v>6.3442499864745268E-4</v>
      </c>
      <c r="O1649" s="331"/>
      <c r="P1649" s="61"/>
      <c r="Q1649" s="294"/>
      <c r="R1649" s="292"/>
      <c r="S1649" s="303"/>
    </row>
    <row r="1650" spans="1:19" s="36" customFormat="1" ht="14.4">
      <c r="A1650" s="36">
        <f t="shared" si="209"/>
        <v>327</v>
      </c>
      <c r="B1650" s="526"/>
      <c r="C1650" s="36" t="str">
        <f>VLOOKUP('Employee Salary Payroll Tax '!B1652,'Employee Salary Payroll Tax '!$D$1:$E$7,2,FALSE)</f>
        <v>UA</v>
      </c>
      <c r="D1650" s="61">
        <f t="shared" si="202"/>
        <v>0.03</v>
      </c>
      <c r="E1650" s="351">
        <f>'Employee Salary Payroll Tax '!N1652</f>
        <v>87618.97</v>
      </c>
      <c r="F1650" s="351">
        <f t="shared" si="203"/>
        <v>90247.539100000009</v>
      </c>
      <c r="G1650" s="352"/>
      <c r="H1650" s="351">
        <f t="shared" si="204"/>
        <v>0</v>
      </c>
      <c r="I1650" s="351">
        <f t="shared" si="206"/>
        <v>2628.5691000000079</v>
      </c>
      <c r="J1650" s="351">
        <f t="shared" si="205"/>
        <v>0</v>
      </c>
      <c r="K1650" s="293">
        <f>SUM('Employee Salary Payroll Tax '!I1652:K1652)</f>
        <v>85550.2</v>
      </c>
      <c r="L1650" s="293">
        <f>'Employee Salary Payroll Tax '!H1652</f>
        <v>0</v>
      </c>
      <c r="M1650" s="293">
        <f t="shared" si="207"/>
        <v>2068.7700000000041</v>
      </c>
      <c r="N1650" s="359">
        <f t="shared" si="208"/>
        <v>0</v>
      </c>
      <c r="O1650" s="331"/>
      <c r="P1650" s="61"/>
      <c r="Q1650" s="294"/>
      <c r="R1650" s="292"/>
      <c r="S1650" s="303"/>
    </row>
    <row r="1651" spans="1:19" s="36" customFormat="1" ht="14.4">
      <c r="A1651" s="36">
        <f t="shared" si="209"/>
        <v>328</v>
      </c>
      <c r="B1651" s="526"/>
      <c r="C1651" s="36" t="str">
        <f>VLOOKUP('Employee Salary Payroll Tax '!B1653,'Employee Salary Payroll Tax '!$D$1:$E$7,2,FALSE)</f>
        <v>NonUnion</v>
      </c>
      <c r="D1651" s="61">
        <f t="shared" si="202"/>
        <v>2.98E-2</v>
      </c>
      <c r="E1651" s="351">
        <f>'Employee Salary Payroll Tax '!N1653</f>
        <v>93898.59</v>
      </c>
      <c r="F1651" s="351">
        <f t="shared" si="203"/>
        <v>96696.767982000005</v>
      </c>
      <c r="G1651" s="352"/>
      <c r="H1651" s="351">
        <f t="shared" si="204"/>
        <v>0</v>
      </c>
      <c r="I1651" s="351">
        <f t="shared" si="206"/>
        <v>2798.1779820000083</v>
      </c>
      <c r="J1651" s="351">
        <f t="shared" si="205"/>
        <v>0</v>
      </c>
      <c r="K1651" s="293">
        <f>SUM('Employee Salary Payroll Tax '!I1653:K1653)</f>
        <v>7069.1</v>
      </c>
      <c r="L1651" s="293">
        <f>'Employee Salary Payroll Tax '!H1653</f>
        <v>0</v>
      </c>
      <c r="M1651" s="293">
        <f t="shared" si="207"/>
        <v>86829.489999999991</v>
      </c>
      <c r="N1651" s="359">
        <f t="shared" si="208"/>
        <v>0</v>
      </c>
      <c r="O1651" s="331"/>
      <c r="P1651" s="61"/>
      <c r="Q1651" s="294"/>
      <c r="R1651" s="292"/>
      <c r="S1651" s="303"/>
    </row>
    <row r="1652" spans="1:19" s="36" customFormat="1" ht="14.4">
      <c r="A1652" s="36">
        <f t="shared" si="209"/>
        <v>329</v>
      </c>
      <c r="B1652" s="526"/>
      <c r="C1652" s="36" t="str">
        <f>VLOOKUP('Employee Salary Payroll Tax '!B1654,'Employee Salary Payroll Tax '!$D$1:$E$7,2,FALSE)</f>
        <v>UA</v>
      </c>
      <c r="D1652" s="61">
        <f t="shared" si="202"/>
        <v>0.03</v>
      </c>
      <c r="E1652" s="351">
        <f>'Employee Salary Payroll Tax '!N1654</f>
        <v>86251.75</v>
      </c>
      <c r="F1652" s="351">
        <f t="shared" si="203"/>
        <v>88839.302500000005</v>
      </c>
      <c r="G1652" s="352"/>
      <c r="H1652" s="351">
        <f t="shared" si="204"/>
        <v>0</v>
      </c>
      <c r="I1652" s="351">
        <f t="shared" si="206"/>
        <v>2587.5525000000052</v>
      </c>
      <c r="J1652" s="351">
        <f t="shared" si="205"/>
        <v>0</v>
      </c>
      <c r="K1652" s="293">
        <f>SUM('Employee Salary Payroll Tax '!I1654:K1654)</f>
        <v>28756.33</v>
      </c>
      <c r="L1652" s="293">
        <f>'Employee Salary Payroll Tax '!H1654</f>
        <v>0</v>
      </c>
      <c r="M1652" s="293">
        <f t="shared" si="207"/>
        <v>57495.42</v>
      </c>
      <c r="N1652" s="359">
        <f t="shared" si="208"/>
        <v>0</v>
      </c>
      <c r="O1652" s="331"/>
      <c r="P1652" s="61"/>
      <c r="Q1652" s="294"/>
      <c r="R1652" s="292"/>
      <c r="S1652" s="303"/>
    </row>
    <row r="1653" spans="1:19" s="36" customFormat="1" ht="14.4">
      <c r="A1653" s="36">
        <f t="shared" si="209"/>
        <v>330</v>
      </c>
      <c r="B1653" s="526"/>
      <c r="C1653" s="36" t="str">
        <f>VLOOKUP('Employee Salary Payroll Tax '!B1655,'Employee Salary Payroll Tax '!$D$1:$E$7,2,FALSE)</f>
        <v>IBEW</v>
      </c>
      <c r="D1653" s="61">
        <f t="shared" si="202"/>
        <v>6.875E-3</v>
      </c>
      <c r="E1653" s="351">
        <f>'Employee Salary Payroll Tax '!N1655</f>
        <v>122942.91</v>
      </c>
      <c r="F1653" s="351">
        <f t="shared" si="203"/>
        <v>123788.14250625001</v>
      </c>
      <c r="G1653" s="352"/>
      <c r="H1653" s="351">
        <f t="shared" si="204"/>
        <v>0</v>
      </c>
      <c r="I1653" s="351">
        <f t="shared" si="206"/>
        <v>845.23250625000219</v>
      </c>
      <c r="J1653" s="351">
        <f t="shared" si="205"/>
        <v>0</v>
      </c>
      <c r="K1653" s="293">
        <f>SUM('Employee Salary Payroll Tax '!I1655:K1655)</f>
        <v>122853.8</v>
      </c>
      <c r="L1653" s="293">
        <f>'Employee Salary Payroll Tax '!H1655</f>
        <v>0</v>
      </c>
      <c r="M1653" s="293">
        <f t="shared" si="207"/>
        <v>89.110000000000582</v>
      </c>
      <c r="N1653" s="359">
        <f t="shared" si="208"/>
        <v>0</v>
      </c>
      <c r="O1653" s="331"/>
      <c r="P1653" s="61"/>
      <c r="Q1653" s="294"/>
      <c r="R1653" s="292"/>
      <c r="S1653" s="303"/>
    </row>
    <row r="1654" spans="1:19" s="36" customFormat="1" ht="14.4">
      <c r="A1654" s="36">
        <f t="shared" si="209"/>
        <v>331</v>
      </c>
      <c r="B1654" s="526"/>
      <c r="C1654" s="36" t="str">
        <f>VLOOKUP('Employee Salary Payroll Tax '!B1656,'Employee Salary Payroll Tax '!$D$1:$E$7,2,FALSE)</f>
        <v>IBEW</v>
      </c>
      <c r="D1654" s="61">
        <f t="shared" si="202"/>
        <v>6.875E-3</v>
      </c>
      <c r="E1654" s="351">
        <f>'Employee Salary Payroll Tax '!N1656</f>
        <v>133387.06</v>
      </c>
      <c r="F1654" s="351">
        <f t="shared" si="203"/>
        <v>134304.09603749998</v>
      </c>
      <c r="G1654" s="352"/>
      <c r="H1654" s="351">
        <f t="shared" si="204"/>
        <v>0</v>
      </c>
      <c r="I1654" s="351">
        <f t="shared" si="206"/>
        <v>917.03603749998729</v>
      </c>
      <c r="J1654" s="351">
        <f t="shared" si="205"/>
        <v>0</v>
      </c>
      <c r="K1654" s="293">
        <f>SUM('Employee Salary Payroll Tax '!I1656:K1656)</f>
        <v>133106.9</v>
      </c>
      <c r="L1654" s="293">
        <f>'Employee Salary Payroll Tax '!H1656</f>
        <v>0</v>
      </c>
      <c r="M1654" s="293">
        <f t="shared" si="207"/>
        <v>280.16000000000349</v>
      </c>
      <c r="N1654" s="359">
        <f t="shared" si="208"/>
        <v>0</v>
      </c>
      <c r="O1654" s="331"/>
      <c r="P1654" s="61"/>
      <c r="Q1654" s="294"/>
      <c r="R1654" s="292"/>
      <c r="S1654" s="303"/>
    </row>
    <row r="1655" spans="1:19" s="36" customFormat="1" ht="14.4">
      <c r="A1655" s="36">
        <f t="shared" si="209"/>
        <v>332</v>
      </c>
      <c r="B1655" s="526"/>
      <c r="C1655" s="36" t="str">
        <f>VLOOKUP('Employee Salary Payroll Tax '!B1657,'Employee Salary Payroll Tax '!$D$1:$E$7,2,FALSE)</f>
        <v>NonUnion</v>
      </c>
      <c r="D1655" s="61">
        <f t="shared" si="202"/>
        <v>2.98E-2</v>
      </c>
      <c r="E1655" s="351">
        <f>'Employee Salary Payroll Tax '!N1657</f>
        <v>97693.46</v>
      </c>
      <c r="F1655" s="351">
        <f t="shared" si="203"/>
        <v>100604.72510800001</v>
      </c>
      <c r="G1655" s="352"/>
      <c r="H1655" s="351">
        <f t="shared" si="204"/>
        <v>0</v>
      </c>
      <c r="I1655" s="351">
        <f t="shared" si="206"/>
        <v>2911.2651080000069</v>
      </c>
      <c r="J1655" s="351">
        <f t="shared" si="205"/>
        <v>0</v>
      </c>
      <c r="K1655" s="293">
        <f>SUM('Employee Salary Payroll Tax '!I1657:K1657)</f>
        <v>14160.79</v>
      </c>
      <c r="L1655" s="293">
        <f>'Employee Salary Payroll Tax '!H1657</f>
        <v>0</v>
      </c>
      <c r="M1655" s="293">
        <f t="shared" si="207"/>
        <v>83532.670000000013</v>
      </c>
      <c r="N1655" s="359">
        <f t="shared" si="208"/>
        <v>0</v>
      </c>
      <c r="O1655" s="331"/>
      <c r="P1655" s="61"/>
      <c r="Q1655" s="294"/>
      <c r="R1655" s="292"/>
      <c r="S1655" s="303"/>
    </row>
    <row r="1656" spans="1:19" s="36" customFormat="1" ht="14.4">
      <c r="A1656" s="36">
        <f t="shared" si="209"/>
        <v>333</v>
      </c>
      <c r="B1656" s="526"/>
      <c r="C1656" s="36" t="str">
        <f>VLOOKUP('Employee Salary Payroll Tax '!B1658,'Employee Salary Payroll Tax '!$D$1:$E$7,2,FALSE)</f>
        <v>IBEW</v>
      </c>
      <c r="D1656" s="61">
        <f t="shared" si="202"/>
        <v>6.875E-3</v>
      </c>
      <c r="E1656" s="351">
        <f>'Employee Salary Payroll Tax '!N1658</f>
        <v>177638.87</v>
      </c>
      <c r="F1656" s="351">
        <f t="shared" si="203"/>
        <v>178860.13723125</v>
      </c>
      <c r="G1656" s="352"/>
      <c r="H1656" s="351">
        <f t="shared" si="204"/>
        <v>0</v>
      </c>
      <c r="I1656" s="351">
        <f t="shared" si="206"/>
        <v>1221.2672312500072</v>
      </c>
      <c r="J1656" s="351">
        <f t="shared" si="205"/>
        <v>0</v>
      </c>
      <c r="K1656" s="293">
        <f>SUM('Employee Salary Payroll Tax '!I1658:K1658)</f>
        <v>97078.7</v>
      </c>
      <c r="L1656" s="293">
        <f>'Employee Salary Payroll Tax '!H1658</f>
        <v>0</v>
      </c>
      <c r="M1656" s="293">
        <f t="shared" si="207"/>
        <v>80560.17</v>
      </c>
      <c r="N1656" s="359">
        <f t="shared" si="208"/>
        <v>0</v>
      </c>
      <c r="O1656" s="331"/>
      <c r="P1656" s="61"/>
      <c r="Q1656" s="294"/>
      <c r="R1656" s="292"/>
      <c r="S1656" s="303"/>
    </row>
    <row r="1657" spans="1:19" s="36" customFormat="1" ht="14.4">
      <c r="A1657" s="36">
        <f t="shared" si="209"/>
        <v>334</v>
      </c>
      <c r="B1657" s="526"/>
      <c r="C1657" s="36" t="str">
        <f>VLOOKUP('Employee Salary Payroll Tax '!B1659,'Employee Salary Payroll Tax '!$D$1:$E$7,2,FALSE)</f>
        <v>NonUnion</v>
      </c>
      <c r="D1657" s="61">
        <f t="shared" si="202"/>
        <v>2.98E-2</v>
      </c>
      <c r="E1657" s="351">
        <f>'Employee Salary Payroll Tax '!N1659</f>
        <v>92957.56</v>
      </c>
      <c r="F1657" s="351">
        <f t="shared" si="203"/>
        <v>95727.695288000003</v>
      </c>
      <c r="G1657" s="352"/>
      <c r="H1657" s="351">
        <f t="shared" si="204"/>
        <v>0</v>
      </c>
      <c r="I1657" s="351">
        <f t="shared" si="206"/>
        <v>2770.1352880000049</v>
      </c>
      <c r="J1657" s="351">
        <f t="shared" si="205"/>
        <v>0</v>
      </c>
      <c r="K1657" s="293">
        <f>SUM('Employee Salary Payroll Tax '!I1659:K1659)</f>
        <v>15409.29</v>
      </c>
      <c r="L1657" s="293">
        <f>'Employee Salary Payroll Tax '!H1659</f>
        <v>0</v>
      </c>
      <c r="M1657" s="293">
        <f t="shared" si="207"/>
        <v>77548.26999999999</v>
      </c>
      <c r="N1657" s="359">
        <f t="shared" si="208"/>
        <v>0</v>
      </c>
      <c r="O1657" s="331"/>
      <c r="P1657" s="61"/>
      <c r="Q1657" s="294"/>
      <c r="R1657" s="292"/>
      <c r="S1657" s="303"/>
    </row>
    <row r="1658" spans="1:19" s="36" customFormat="1" ht="14.4">
      <c r="A1658" s="36">
        <f t="shared" si="209"/>
        <v>335</v>
      </c>
      <c r="B1658" s="526"/>
      <c r="C1658" s="36" t="str">
        <f>VLOOKUP('Employee Salary Payroll Tax '!B1660,'Employee Salary Payroll Tax '!$D$1:$E$7,2,FALSE)</f>
        <v>IBEW</v>
      </c>
      <c r="D1658" s="61">
        <f t="shared" si="202"/>
        <v>6.875E-3</v>
      </c>
      <c r="E1658" s="351">
        <f>'Employee Salary Payroll Tax '!N1660</f>
        <v>51212.78</v>
      </c>
      <c r="F1658" s="351">
        <f t="shared" si="203"/>
        <v>51564.867862499996</v>
      </c>
      <c r="G1658" s="352"/>
      <c r="H1658" s="351">
        <f t="shared" si="204"/>
        <v>0</v>
      </c>
      <c r="I1658" s="351">
        <f t="shared" si="206"/>
        <v>352.08786249999685</v>
      </c>
      <c r="J1658" s="351">
        <f t="shared" si="205"/>
        <v>0</v>
      </c>
      <c r="K1658" s="293">
        <f>SUM('Employee Salary Payroll Tax '!I1660:K1660)</f>
        <v>1682.22</v>
      </c>
      <c r="L1658" s="293">
        <f>'Employee Salary Payroll Tax '!H1660</f>
        <v>0</v>
      </c>
      <c r="M1658" s="293">
        <f t="shared" si="207"/>
        <v>49530.559999999998</v>
      </c>
      <c r="N1658" s="359">
        <f t="shared" si="208"/>
        <v>0</v>
      </c>
      <c r="O1658" s="331"/>
      <c r="P1658" s="61"/>
      <c r="Q1658" s="294"/>
      <c r="R1658" s="292"/>
      <c r="S1658" s="303"/>
    </row>
    <row r="1659" spans="1:19" s="36" customFormat="1" ht="14.4">
      <c r="A1659" s="36">
        <f t="shared" si="209"/>
        <v>336</v>
      </c>
      <c r="B1659" s="526"/>
      <c r="C1659" s="36" t="str">
        <f>VLOOKUP('Employee Salary Payroll Tax '!B1661,'Employee Salary Payroll Tax '!$D$1:$E$7,2,FALSE)</f>
        <v>IBEW</v>
      </c>
      <c r="D1659" s="61">
        <f t="shared" si="202"/>
        <v>6.875E-3</v>
      </c>
      <c r="E1659" s="351">
        <f>'Employee Salary Payroll Tax '!N1661</f>
        <v>56030.73</v>
      </c>
      <c r="F1659" s="351">
        <f t="shared" si="203"/>
        <v>56415.941268750001</v>
      </c>
      <c r="G1659" s="352"/>
      <c r="H1659" s="351">
        <f t="shared" si="204"/>
        <v>0</v>
      </c>
      <c r="I1659" s="351">
        <f t="shared" si="206"/>
        <v>385.21126874999754</v>
      </c>
      <c r="J1659" s="351">
        <f t="shared" si="205"/>
        <v>0</v>
      </c>
      <c r="K1659" s="293">
        <f>SUM('Employee Salary Payroll Tax '!I1661:K1661)</f>
        <v>56030.73</v>
      </c>
      <c r="L1659" s="293">
        <f>'Employee Salary Payroll Tax '!H1661</f>
        <v>0</v>
      </c>
      <c r="M1659" s="293">
        <f t="shared" si="207"/>
        <v>0</v>
      </c>
      <c r="N1659" s="359">
        <f t="shared" si="208"/>
        <v>0</v>
      </c>
      <c r="O1659" s="331"/>
      <c r="P1659" s="61"/>
      <c r="Q1659" s="294"/>
      <c r="R1659" s="292"/>
      <c r="S1659" s="303"/>
    </row>
    <row r="1660" spans="1:19" s="36" customFormat="1" ht="14.4">
      <c r="A1660" s="36">
        <f t="shared" si="209"/>
        <v>337</v>
      </c>
      <c r="B1660" s="526"/>
      <c r="C1660" s="36" t="str">
        <f>VLOOKUP('Employee Salary Payroll Tax '!B1662,'Employee Salary Payroll Tax '!$D$1:$E$7,2,FALSE)</f>
        <v>NonUnion</v>
      </c>
      <c r="D1660" s="61">
        <f t="shared" si="202"/>
        <v>2.98E-2</v>
      </c>
      <c r="E1660" s="351">
        <f>'Employee Salary Payroll Tax '!N1662</f>
        <v>73163.199999999997</v>
      </c>
      <c r="F1660" s="351">
        <f t="shared" si="203"/>
        <v>75343.463359999994</v>
      </c>
      <c r="G1660" s="352"/>
      <c r="H1660" s="351">
        <f t="shared" si="204"/>
        <v>0</v>
      </c>
      <c r="I1660" s="351">
        <f t="shared" si="206"/>
        <v>2180.2633599999972</v>
      </c>
      <c r="J1660" s="351">
        <f t="shared" si="205"/>
        <v>0</v>
      </c>
      <c r="K1660" s="293">
        <f>SUM('Employee Salary Payroll Tax '!I1662:K1662)</f>
        <v>37618.979999999996</v>
      </c>
      <c r="L1660" s="293">
        <f>'Employee Salary Payroll Tax '!H1662</f>
        <v>0</v>
      </c>
      <c r="M1660" s="293">
        <f t="shared" si="207"/>
        <v>35544.22</v>
      </c>
      <c r="N1660" s="359">
        <f t="shared" si="208"/>
        <v>0</v>
      </c>
      <c r="O1660" s="331"/>
      <c r="P1660" s="61"/>
      <c r="Q1660" s="294"/>
      <c r="R1660" s="292"/>
      <c r="S1660" s="303"/>
    </row>
    <row r="1661" spans="1:19" s="36" customFormat="1" ht="14.4">
      <c r="A1661" s="36">
        <f t="shared" si="209"/>
        <v>338</v>
      </c>
      <c r="B1661" s="526"/>
      <c r="C1661" s="36" t="str">
        <f>VLOOKUP('Employee Salary Payroll Tax '!B1663,'Employee Salary Payroll Tax '!$D$1:$E$7,2,FALSE)</f>
        <v>NonUnion</v>
      </c>
      <c r="D1661" s="61">
        <f t="shared" si="202"/>
        <v>2.98E-2</v>
      </c>
      <c r="E1661" s="351">
        <f>'Employee Salary Payroll Tax '!N1663</f>
        <v>76798.91</v>
      </c>
      <c r="F1661" s="351">
        <f t="shared" si="203"/>
        <v>79087.517518000008</v>
      </c>
      <c r="G1661" s="352"/>
      <c r="H1661" s="351">
        <f t="shared" si="204"/>
        <v>0</v>
      </c>
      <c r="I1661" s="351">
        <f t="shared" si="206"/>
        <v>2288.6075180000043</v>
      </c>
      <c r="J1661" s="351">
        <f t="shared" si="205"/>
        <v>0</v>
      </c>
      <c r="K1661" s="293">
        <f>SUM('Employee Salary Payroll Tax '!I1663:K1663)</f>
        <v>47099.829999999994</v>
      </c>
      <c r="L1661" s="293">
        <f>'Employee Salary Payroll Tax '!H1663</f>
        <v>0</v>
      </c>
      <c r="M1661" s="293">
        <f t="shared" si="207"/>
        <v>29699.080000000009</v>
      </c>
      <c r="N1661" s="359">
        <f t="shared" si="208"/>
        <v>0</v>
      </c>
      <c r="O1661" s="331"/>
      <c r="P1661" s="61"/>
      <c r="Q1661" s="294"/>
      <c r="R1661" s="292"/>
      <c r="S1661" s="303"/>
    </row>
    <row r="1662" spans="1:19" s="36" customFormat="1" ht="14.4">
      <c r="A1662" s="36">
        <f t="shared" si="209"/>
        <v>339</v>
      </c>
      <c r="B1662" s="526"/>
      <c r="C1662" s="36" t="str">
        <f>VLOOKUP('Employee Salary Payroll Tax '!B1664,'Employee Salary Payroll Tax '!$D$1:$E$7,2,FALSE)</f>
        <v>IBEW</v>
      </c>
      <c r="D1662" s="61">
        <f t="shared" si="202"/>
        <v>6.875E-3</v>
      </c>
      <c r="E1662" s="351">
        <f>'Employee Salary Payroll Tax '!N1664</f>
        <v>36411.129999999997</v>
      </c>
      <c r="F1662" s="351">
        <f t="shared" si="203"/>
        <v>36661.456518749997</v>
      </c>
      <c r="G1662" s="352"/>
      <c r="H1662" s="351">
        <f t="shared" si="204"/>
        <v>0</v>
      </c>
      <c r="I1662" s="351">
        <f t="shared" si="206"/>
        <v>250.3265187500001</v>
      </c>
      <c r="J1662" s="351">
        <f t="shared" si="205"/>
        <v>0</v>
      </c>
      <c r="K1662" s="293">
        <f>SUM('Employee Salary Payroll Tax '!I1664:K1664)</f>
        <v>36411.129999999997</v>
      </c>
      <c r="L1662" s="293">
        <f>'Employee Salary Payroll Tax '!H1664</f>
        <v>0</v>
      </c>
      <c r="M1662" s="293">
        <f t="shared" si="207"/>
        <v>0</v>
      </c>
      <c r="N1662" s="359">
        <f t="shared" si="208"/>
        <v>0</v>
      </c>
      <c r="O1662" s="331"/>
      <c r="P1662" s="61"/>
      <c r="Q1662" s="294"/>
      <c r="R1662" s="292"/>
      <c r="S1662" s="303"/>
    </row>
    <row r="1663" spans="1:19" s="36" customFormat="1" ht="14.4">
      <c r="A1663" s="36">
        <f t="shared" si="209"/>
        <v>340</v>
      </c>
      <c r="B1663" s="526"/>
      <c r="C1663" s="36" t="str">
        <f>VLOOKUP('Employee Salary Payroll Tax '!B1665,'Employee Salary Payroll Tax '!$D$1:$E$7,2,FALSE)</f>
        <v>NonUnion</v>
      </c>
      <c r="D1663" s="61">
        <f t="shared" si="202"/>
        <v>2.98E-2</v>
      </c>
      <c r="E1663" s="351">
        <f>'Employee Salary Payroll Tax '!N1665</f>
        <v>10781.72</v>
      </c>
      <c r="F1663" s="351">
        <f t="shared" si="203"/>
        <v>11103.015256000001</v>
      </c>
      <c r="G1663" s="352"/>
      <c r="H1663" s="351">
        <f t="shared" si="204"/>
        <v>0</v>
      </c>
      <c r="I1663" s="351">
        <f t="shared" si="206"/>
        <v>321.29525600000125</v>
      </c>
      <c r="J1663" s="351">
        <f t="shared" si="205"/>
        <v>0</v>
      </c>
      <c r="K1663" s="293">
        <f>SUM('Employee Salary Payroll Tax '!I1665:K1665)</f>
        <v>8086.29</v>
      </c>
      <c r="L1663" s="293">
        <f>'Employee Salary Payroll Tax '!H1665</f>
        <v>0</v>
      </c>
      <c r="M1663" s="293">
        <f t="shared" si="207"/>
        <v>2695.4299999999994</v>
      </c>
      <c r="N1663" s="359">
        <f t="shared" si="208"/>
        <v>0</v>
      </c>
      <c r="O1663" s="331"/>
      <c r="P1663" s="61"/>
      <c r="Q1663" s="294"/>
      <c r="R1663" s="292"/>
      <c r="S1663" s="303"/>
    </row>
    <row r="1664" spans="1:19" s="36" customFormat="1" ht="14.4">
      <c r="A1664" s="36">
        <f t="shared" si="209"/>
        <v>341</v>
      </c>
      <c r="B1664" s="526"/>
      <c r="C1664" s="36" t="str">
        <f>VLOOKUP('Employee Salary Payroll Tax '!B1666,'Employee Salary Payroll Tax '!$D$1:$E$7,2,FALSE)</f>
        <v>NonUnion</v>
      </c>
      <c r="D1664" s="61">
        <f t="shared" si="202"/>
        <v>2.98E-2</v>
      </c>
      <c r="E1664" s="351">
        <f>'Employee Salary Payroll Tax '!N1666</f>
        <v>98362.92</v>
      </c>
      <c r="F1664" s="351">
        <f t="shared" si="203"/>
        <v>101294.135016</v>
      </c>
      <c r="G1664" s="352"/>
      <c r="H1664" s="351">
        <f t="shared" si="204"/>
        <v>0</v>
      </c>
      <c r="I1664" s="351">
        <f t="shared" si="206"/>
        <v>2931.2150160000019</v>
      </c>
      <c r="J1664" s="351">
        <f t="shared" si="205"/>
        <v>0</v>
      </c>
      <c r="K1664" s="293">
        <f>SUM('Employee Salary Payroll Tax '!I1666:K1666)</f>
        <v>40865.01</v>
      </c>
      <c r="L1664" s="293">
        <f>'Employee Salary Payroll Tax '!H1666</f>
        <v>0</v>
      </c>
      <c r="M1664" s="293">
        <f t="shared" si="207"/>
        <v>57497.909999999996</v>
      </c>
      <c r="N1664" s="359">
        <f t="shared" si="208"/>
        <v>0</v>
      </c>
      <c r="O1664" s="331"/>
      <c r="P1664" s="61"/>
      <c r="Q1664" s="294"/>
      <c r="R1664" s="292"/>
      <c r="S1664" s="303"/>
    </row>
    <row r="1665" spans="1:19" s="36" customFormat="1" ht="14.4">
      <c r="A1665" s="36">
        <f t="shared" si="209"/>
        <v>342</v>
      </c>
      <c r="B1665" s="526"/>
      <c r="C1665" s="36" t="str">
        <f>VLOOKUP('Employee Salary Payroll Tax '!B1667,'Employee Salary Payroll Tax '!$D$1:$E$7,2,FALSE)</f>
        <v>NonUnion</v>
      </c>
      <c r="D1665" s="61">
        <f t="shared" si="202"/>
        <v>2.98E-2</v>
      </c>
      <c r="E1665" s="351">
        <f>'Employee Salary Payroll Tax '!N1667</f>
        <v>61863.8</v>
      </c>
      <c r="F1665" s="351">
        <f t="shared" si="203"/>
        <v>63707.341240000009</v>
      </c>
      <c r="G1665" s="352"/>
      <c r="H1665" s="351">
        <f t="shared" si="204"/>
        <v>0</v>
      </c>
      <c r="I1665" s="351">
        <f t="shared" si="206"/>
        <v>1843.5412400000059</v>
      </c>
      <c r="J1665" s="351">
        <f t="shared" si="205"/>
        <v>0</v>
      </c>
      <c r="K1665" s="293">
        <f>SUM('Employee Salary Payroll Tax '!I1667:K1667)</f>
        <v>-321.95999999999998</v>
      </c>
      <c r="L1665" s="293">
        <f>'Employee Salary Payroll Tax '!H1667</f>
        <v>0</v>
      </c>
      <c r="M1665" s="293">
        <f t="shared" si="207"/>
        <v>62185.760000000002</v>
      </c>
      <c r="N1665" s="359">
        <f t="shared" si="208"/>
        <v>0</v>
      </c>
      <c r="O1665" s="331"/>
      <c r="P1665" s="61"/>
      <c r="Q1665" s="294"/>
      <c r="R1665" s="292"/>
      <c r="S1665" s="303"/>
    </row>
    <row r="1666" spans="1:19" s="36" customFormat="1" ht="14.4">
      <c r="A1666" s="36">
        <f t="shared" si="209"/>
        <v>343</v>
      </c>
      <c r="B1666" s="526"/>
      <c r="C1666" s="36" t="str">
        <f>VLOOKUP('Employee Salary Payroll Tax '!B1668,'Employee Salary Payroll Tax '!$D$1:$E$7,2,FALSE)</f>
        <v>IBEW</v>
      </c>
      <c r="D1666" s="61">
        <f t="shared" si="202"/>
        <v>6.875E-3</v>
      </c>
      <c r="E1666" s="351">
        <f>'Employee Salary Payroll Tax '!N1668</f>
        <v>147850.94</v>
      </c>
      <c r="F1666" s="351">
        <f t="shared" si="203"/>
        <v>148867.4152125</v>
      </c>
      <c r="G1666" s="352"/>
      <c r="H1666" s="351">
        <f t="shared" si="204"/>
        <v>0</v>
      </c>
      <c r="I1666" s="351">
        <f t="shared" si="206"/>
        <v>1016.4752124999941</v>
      </c>
      <c r="J1666" s="351">
        <f t="shared" si="205"/>
        <v>0</v>
      </c>
      <c r="K1666" s="293">
        <f>SUM('Employee Salary Payroll Tax '!I1668:K1668)</f>
        <v>16457.88</v>
      </c>
      <c r="L1666" s="293">
        <f>'Employee Salary Payroll Tax '!H1668</f>
        <v>0</v>
      </c>
      <c r="M1666" s="293">
        <f t="shared" si="207"/>
        <v>131393.06</v>
      </c>
      <c r="N1666" s="359">
        <f t="shared" si="208"/>
        <v>0</v>
      </c>
      <c r="O1666" s="331"/>
      <c r="P1666" s="61"/>
      <c r="Q1666" s="294"/>
      <c r="R1666" s="292"/>
      <c r="S1666" s="303"/>
    </row>
    <row r="1667" spans="1:19" s="36" customFormat="1" ht="14.4">
      <c r="A1667" s="36">
        <f t="shared" si="209"/>
        <v>344</v>
      </c>
      <c r="B1667" s="526"/>
      <c r="C1667" s="36" t="str">
        <f>VLOOKUP('Employee Salary Payroll Tax '!B1669,'Employee Salary Payroll Tax '!$D$1:$E$7,2,FALSE)</f>
        <v>NonUnion</v>
      </c>
      <c r="D1667" s="61">
        <f t="shared" si="202"/>
        <v>2.98E-2</v>
      </c>
      <c r="E1667" s="351">
        <f>'Employee Salary Payroll Tax '!N1669</f>
        <v>184.64</v>
      </c>
      <c r="F1667" s="351">
        <f t="shared" si="203"/>
        <v>190.14227199999999</v>
      </c>
      <c r="G1667" s="352"/>
      <c r="H1667" s="351">
        <f t="shared" si="204"/>
        <v>6815.36</v>
      </c>
      <c r="I1667" s="351">
        <f t="shared" si="206"/>
        <v>5.5022720000000049</v>
      </c>
      <c r="J1667" s="351">
        <f t="shared" si="205"/>
        <v>3.3013632000000029E-2</v>
      </c>
      <c r="K1667" s="293">
        <f>SUM('Employee Salary Payroll Tax '!I1669:K1669)</f>
        <v>79.400000000000006</v>
      </c>
      <c r="L1667" s="293">
        <f>'Employee Salary Payroll Tax '!H1669</f>
        <v>0</v>
      </c>
      <c r="M1667" s="293">
        <f t="shared" si="207"/>
        <v>105.23999999999998</v>
      </c>
      <c r="N1667" s="359">
        <f t="shared" si="208"/>
        <v>1.4196719923111367E-2</v>
      </c>
      <c r="O1667" s="331"/>
      <c r="P1667" s="61"/>
      <c r="Q1667" s="294"/>
      <c r="R1667" s="292"/>
      <c r="S1667" s="303"/>
    </row>
    <row r="1668" spans="1:19" s="36" customFormat="1" ht="14.4">
      <c r="A1668" s="36">
        <f t="shared" si="209"/>
        <v>345</v>
      </c>
      <c r="B1668" s="526"/>
      <c r="C1668" s="36" t="str">
        <f>VLOOKUP('Employee Salary Payroll Tax '!B1670,'Employee Salary Payroll Tax '!$D$1:$E$7,2,FALSE)</f>
        <v>NonUnion</v>
      </c>
      <c r="D1668" s="61">
        <f t="shared" si="202"/>
        <v>2.98E-2</v>
      </c>
      <c r="E1668" s="351">
        <f>'Employee Salary Payroll Tax '!N1670</f>
        <v>60759.46</v>
      </c>
      <c r="F1668" s="351">
        <f t="shared" si="203"/>
        <v>62570.091908000002</v>
      </c>
      <c r="G1668" s="352"/>
      <c r="H1668" s="351">
        <f t="shared" si="204"/>
        <v>0</v>
      </c>
      <c r="I1668" s="351">
        <f t="shared" si="206"/>
        <v>1810.631908000003</v>
      </c>
      <c r="J1668" s="351">
        <f t="shared" si="205"/>
        <v>0</v>
      </c>
      <c r="K1668" s="293">
        <f>SUM('Employee Salary Payroll Tax '!I1670:K1670)</f>
        <v>26300.53</v>
      </c>
      <c r="L1668" s="293">
        <f>'Employee Salary Payroll Tax '!H1670</f>
        <v>0</v>
      </c>
      <c r="M1668" s="293">
        <f t="shared" si="207"/>
        <v>34458.93</v>
      </c>
      <c r="N1668" s="359">
        <f t="shared" si="208"/>
        <v>0</v>
      </c>
      <c r="O1668" s="331"/>
      <c r="P1668" s="61"/>
      <c r="Q1668" s="294"/>
      <c r="R1668" s="292"/>
      <c r="S1668" s="303"/>
    </row>
    <row r="1669" spans="1:19" s="36" customFormat="1" ht="14.4">
      <c r="A1669" s="36">
        <f t="shared" si="209"/>
        <v>346</v>
      </c>
      <c r="B1669" s="526"/>
      <c r="C1669" s="36" t="str">
        <f>VLOOKUP('Employee Salary Payroll Tax '!B1671,'Employee Salary Payroll Tax '!$D$1:$E$7,2,FALSE)</f>
        <v>NonUnion</v>
      </c>
      <c r="D1669" s="61">
        <f t="shared" si="202"/>
        <v>2.98E-2</v>
      </c>
      <c r="E1669" s="351">
        <f>'Employee Salary Payroll Tax '!N1671</f>
        <v>86788.42</v>
      </c>
      <c r="F1669" s="351">
        <f t="shared" si="203"/>
        <v>89374.714915999997</v>
      </c>
      <c r="G1669" s="352"/>
      <c r="H1669" s="351">
        <f t="shared" si="204"/>
        <v>0</v>
      </c>
      <c r="I1669" s="351">
        <f t="shared" si="206"/>
        <v>2586.2949159999989</v>
      </c>
      <c r="J1669" s="351">
        <f t="shared" si="205"/>
        <v>0</v>
      </c>
      <c r="K1669" s="293">
        <f>SUM('Employee Salary Payroll Tax '!I1671:K1671)</f>
        <v>86788.42</v>
      </c>
      <c r="L1669" s="293">
        <f>'Employee Salary Payroll Tax '!H1671</f>
        <v>0</v>
      </c>
      <c r="M1669" s="293">
        <f t="shared" si="207"/>
        <v>0</v>
      </c>
      <c r="N1669" s="359">
        <f t="shared" si="208"/>
        <v>0</v>
      </c>
      <c r="O1669" s="331"/>
      <c r="P1669" s="61"/>
      <c r="Q1669" s="294"/>
      <c r="R1669" s="292"/>
      <c r="S1669" s="303"/>
    </row>
    <row r="1670" spans="1:19" s="36" customFormat="1" ht="14.4">
      <c r="A1670" s="36">
        <f t="shared" si="209"/>
        <v>347</v>
      </c>
      <c r="B1670" s="526"/>
      <c r="C1670" s="36" t="str">
        <f>VLOOKUP('Employee Salary Payroll Tax '!B1672,'Employee Salary Payroll Tax '!$D$1:$E$7,2,FALSE)</f>
        <v>NonUnion</v>
      </c>
      <c r="D1670" s="61">
        <f t="shared" si="202"/>
        <v>2.98E-2</v>
      </c>
      <c r="E1670" s="351">
        <f>'Employee Salary Payroll Tax '!N1672</f>
        <v>40973.440000000002</v>
      </c>
      <c r="F1670" s="351">
        <f t="shared" si="203"/>
        <v>42194.448512000003</v>
      </c>
      <c r="G1670" s="352"/>
      <c r="H1670" s="351">
        <f t="shared" si="204"/>
        <v>0</v>
      </c>
      <c r="I1670" s="351">
        <f t="shared" si="206"/>
        <v>1221.0085120000003</v>
      </c>
      <c r="J1670" s="351">
        <f t="shared" si="205"/>
        <v>0</v>
      </c>
      <c r="K1670" s="293">
        <f>SUM('Employee Salary Payroll Tax '!I1672:K1672)</f>
        <v>40944.089999999997</v>
      </c>
      <c r="L1670" s="293">
        <f>'Employee Salary Payroll Tax '!H1672</f>
        <v>0</v>
      </c>
      <c r="M1670" s="293">
        <f t="shared" si="207"/>
        <v>29.350000000005821</v>
      </c>
      <c r="N1670" s="359">
        <f t="shared" si="208"/>
        <v>0</v>
      </c>
      <c r="O1670" s="331"/>
      <c r="P1670" s="61"/>
      <c r="Q1670" s="294"/>
      <c r="R1670" s="292"/>
      <c r="S1670" s="303"/>
    </row>
    <row r="1671" spans="1:19" s="36" customFormat="1" ht="14.4">
      <c r="A1671" s="36">
        <f t="shared" si="209"/>
        <v>348</v>
      </c>
      <c r="B1671" s="526"/>
      <c r="C1671" s="36" t="str">
        <f>VLOOKUP('Employee Salary Payroll Tax '!B1673,'Employee Salary Payroll Tax '!$D$1:$E$7,2,FALSE)</f>
        <v>IBEW</v>
      </c>
      <c r="D1671" s="61">
        <f t="shared" si="202"/>
        <v>6.875E-3</v>
      </c>
      <c r="E1671" s="351">
        <f>'Employee Salary Payroll Tax '!N1673</f>
        <v>55804.71</v>
      </c>
      <c r="F1671" s="351">
        <f t="shared" si="203"/>
        <v>56188.367381249998</v>
      </c>
      <c r="G1671" s="352"/>
      <c r="H1671" s="351">
        <f t="shared" si="204"/>
        <v>0</v>
      </c>
      <c r="I1671" s="351">
        <f t="shared" si="206"/>
        <v>383.65738124999916</v>
      </c>
      <c r="J1671" s="351">
        <f t="shared" si="205"/>
        <v>0</v>
      </c>
      <c r="K1671" s="293">
        <f>SUM('Employee Salary Payroll Tax '!I1673:K1673)</f>
        <v>55582.12</v>
      </c>
      <c r="L1671" s="293">
        <f>'Employee Salary Payroll Tax '!H1673</f>
        <v>0</v>
      </c>
      <c r="M1671" s="293">
        <f t="shared" si="207"/>
        <v>222.58999999999651</v>
      </c>
      <c r="N1671" s="359">
        <f t="shared" si="208"/>
        <v>0</v>
      </c>
      <c r="O1671" s="331"/>
      <c r="P1671" s="61"/>
      <c r="Q1671" s="294"/>
      <c r="R1671" s="292"/>
      <c r="S1671" s="303"/>
    </row>
    <row r="1672" spans="1:19" s="36" customFormat="1" ht="14.4">
      <c r="A1672" s="36">
        <f t="shared" si="209"/>
        <v>349</v>
      </c>
      <c r="B1672" s="526"/>
      <c r="C1672" s="36" t="str">
        <f>VLOOKUP('Employee Salary Payroll Tax '!B1674,'Employee Salary Payroll Tax '!$D$1:$E$7,2,FALSE)</f>
        <v>NonUnion</v>
      </c>
      <c r="D1672" s="61">
        <f t="shared" si="202"/>
        <v>2.98E-2</v>
      </c>
      <c r="E1672" s="351">
        <f>'Employee Salary Payroll Tax '!N1674</f>
        <v>62545.04</v>
      </c>
      <c r="F1672" s="351">
        <f t="shared" si="203"/>
        <v>64408.882192000005</v>
      </c>
      <c r="G1672" s="352"/>
      <c r="H1672" s="351">
        <f t="shared" si="204"/>
        <v>0</v>
      </c>
      <c r="I1672" s="351">
        <f t="shared" si="206"/>
        <v>1863.8421920000037</v>
      </c>
      <c r="J1672" s="351">
        <f t="shared" si="205"/>
        <v>0</v>
      </c>
      <c r="K1672" s="293">
        <f>SUM('Employee Salary Payroll Tax '!I1674:K1674)</f>
        <v>50300.959999999999</v>
      </c>
      <c r="L1672" s="293">
        <f>'Employee Salary Payroll Tax '!H1674</f>
        <v>0</v>
      </c>
      <c r="M1672" s="293">
        <f t="shared" si="207"/>
        <v>12244.080000000002</v>
      </c>
      <c r="N1672" s="359">
        <f t="shared" si="208"/>
        <v>0</v>
      </c>
      <c r="O1672" s="331"/>
      <c r="P1672" s="61"/>
      <c r="Q1672" s="294"/>
      <c r="R1672" s="292"/>
      <c r="S1672" s="303"/>
    </row>
    <row r="1673" spans="1:19" s="36" customFormat="1" ht="14.4">
      <c r="A1673" s="36">
        <f t="shared" si="209"/>
        <v>350</v>
      </c>
      <c r="B1673" s="526"/>
      <c r="C1673" s="36" t="str">
        <f>VLOOKUP('Employee Salary Payroll Tax '!B1675,'Employee Salary Payroll Tax '!$D$1:$E$7,2,FALSE)</f>
        <v>NonUnion</v>
      </c>
      <c r="D1673" s="61">
        <f t="shared" si="202"/>
        <v>2.98E-2</v>
      </c>
      <c r="E1673" s="351">
        <f>'Employee Salary Payroll Tax '!N1675</f>
        <v>94716.96</v>
      </c>
      <c r="F1673" s="351">
        <f t="shared" si="203"/>
        <v>97539.525408000016</v>
      </c>
      <c r="G1673" s="352"/>
      <c r="H1673" s="351">
        <f t="shared" si="204"/>
        <v>0</v>
      </c>
      <c r="I1673" s="351">
        <f t="shared" si="206"/>
        <v>2822.5654080000095</v>
      </c>
      <c r="J1673" s="351">
        <f t="shared" si="205"/>
        <v>0</v>
      </c>
      <c r="K1673" s="293">
        <f>SUM('Employee Salary Payroll Tax '!I1675:K1675)</f>
        <v>86512.12</v>
      </c>
      <c r="L1673" s="293">
        <f>'Employee Salary Payroll Tax '!H1675</f>
        <v>0</v>
      </c>
      <c r="M1673" s="293">
        <f t="shared" si="207"/>
        <v>8204.8400000000111</v>
      </c>
      <c r="N1673" s="359">
        <f t="shared" si="208"/>
        <v>0</v>
      </c>
      <c r="O1673" s="331"/>
      <c r="P1673" s="61"/>
      <c r="Q1673" s="294"/>
      <c r="R1673" s="292"/>
      <c r="S1673" s="303"/>
    </row>
    <row r="1674" spans="1:19" s="36" customFormat="1" ht="14.4">
      <c r="A1674" s="36">
        <f t="shared" si="209"/>
        <v>351</v>
      </c>
      <c r="B1674" s="526"/>
      <c r="C1674" s="36" t="str">
        <f>VLOOKUP('Employee Salary Payroll Tax '!B1676,'Employee Salary Payroll Tax '!$D$1:$E$7,2,FALSE)</f>
        <v>NonUnion</v>
      </c>
      <c r="D1674" s="61">
        <f t="shared" si="202"/>
        <v>2.98E-2</v>
      </c>
      <c r="E1674" s="351">
        <f>'Employee Salary Payroll Tax '!N1676</f>
        <v>71563.44</v>
      </c>
      <c r="F1674" s="351">
        <f t="shared" si="203"/>
        <v>73696.030512000012</v>
      </c>
      <c r="G1674" s="352"/>
      <c r="H1674" s="351">
        <f t="shared" si="204"/>
        <v>0</v>
      </c>
      <c r="I1674" s="351">
        <f t="shared" si="206"/>
        <v>2132.5905120000098</v>
      </c>
      <c r="J1674" s="351">
        <f t="shared" si="205"/>
        <v>0</v>
      </c>
      <c r="K1674" s="293">
        <f>SUM('Employee Salary Payroll Tax '!I1676:K1676)</f>
        <v>71563.44</v>
      </c>
      <c r="L1674" s="293">
        <f>'Employee Salary Payroll Tax '!H1676</f>
        <v>0</v>
      </c>
      <c r="M1674" s="293">
        <f t="shared" si="207"/>
        <v>0</v>
      </c>
      <c r="N1674" s="359">
        <f t="shared" si="208"/>
        <v>0</v>
      </c>
      <c r="O1674" s="331"/>
      <c r="P1674" s="61"/>
      <c r="Q1674" s="294"/>
      <c r="R1674" s="292"/>
      <c r="S1674" s="303"/>
    </row>
    <row r="1675" spans="1:19" s="36" customFormat="1" ht="14.4">
      <c r="A1675" s="36">
        <f t="shared" si="209"/>
        <v>352</v>
      </c>
      <c r="B1675" s="526"/>
      <c r="C1675" s="36" t="str">
        <f>VLOOKUP('Employee Salary Payroll Tax '!B1677,'Employee Salary Payroll Tax '!$D$1:$E$7,2,FALSE)</f>
        <v>IBEW</v>
      </c>
      <c r="D1675" s="61">
        <f t="shared" si="202"/>
        <v>6.875E-3</v>
      </c>
      <c r="E1675" s="351">
        <f>'Employee Salary Payroll Tax '!N1677</f>
        <v>56160.2</v>
      </c>
      <c r="F1675" s="351">
        <f t="shared" si="203"/>
        <v>56546.301374999995</v>
      </c>
      <c r="G1675" s="352"/>
      <c r="H1675" s="351">
        <f t="shared" si="204"/>
        <v>0</v>
      </c>
      <c r="I1675" s="351">
        <f t="shared" si="206"/>
        <v>386.10137499999837</v>
      </c>
      <c r="J1675" s="351">
        <f t="shared" si="205"/>
        <v>0</v>
      </c>
      <c r="K1675" s="293">
        <f>SUM('Employee Salary Payroll Tax '!I1677:K1677)</f>
        <v>15027.94</v>
      </c>
      <c r="L1675" s="293">
        <f>'Employee Salary Payroll Tax '!H1677</f>
        <v>0</v>
      </c>
      <c r="M1675" s="293">
        <f t="shared" si="207"/>
        <v>41132.259999999995</v>
      </c>
      <c r="N1675" s="359">
        <f t="shared" si="208"/>
        <v>0</v>
      </c>
      <c r="O1675" s="331"/>
      <c r="P1675" s="61"/>
      <c r="Q1675" s="294"/>
      <c r="R1675" s="292"/>
      <c r="S1675" s="303"/>
    </row>
    <row r="1676" spans="1:19" s="36" customFormat="1" ht="14.4">
      <c r="A1676" s="36">
        <f t="shared" si="209"/>
        <v>353</v>
      </c>
      <c r="B1676" s="526"/>
      <c r="C1676" s="36" t="str">
        <f>VLOOKUP('Employee Salary Payroll Tax '!B1678,'Employee Salary Payroll Tax '!$D$1:$E$7,2,FALSE)</f>
        <v>NonUnion</v>
      </c>
      <c r="D1676" s="61">
        <f t="shared" si="202"/>
        <v>2.98E-2</v>
      </c>
      <c r="E1676" s="351">
        <f>'Employee Salary Payroll Tax '!N1678</f>
        <v>4300.29</v>
      </c>
      <c r="F1676" s="351">
        <f t="shared" si="203"/>
        <v>4428.4386420000001</v>
      </c>
      <c r="G1676" s="352"/>
      <c r="H1676" s="351">
        <f t="shared" si="204"/>
        <v>2699.71</v>
      </c>
      <c r="I1676" s="351">
        <f t="shared" si="206"/>
        <v>128.14864200000011</v>
      </c>
      <c r="J1676" s="351">
        <f t="shared" si="205"/>
        <v>0.76889185200000065</v>
      </c>
      <c r="K1676" s="293">
        <f>SUM('Employee Salary Payroll Tax '!I1678:K1678)</f>
        <v>4060.3600000000006</v>
      </c>
      <c r="L1676" s="293">
        <f>'Employee Salary Payroll Tax '!H1678</f>
        <v>28.66</v>
      </c>
      <c r="M1676" s="293">
        <f t="shared" si="207"/>
        <v>211.26999999999938</v>
      </c>
      <c r="N1676" s="359">
        <f t="shared" si="208"/>
        <v>0.7259923678311766</v>
      </c>
      <c r="O1676" s="331"/>
      <c r="P1676" s="61"/>
      <c r="Q1676" s="294"/>
      <c r="R1676" s="292"/>
      <c r="S1676" s="303"/>
    </row>
    <row r="1677" spans="1:19" s="36" customFormat="1" ht="14.4">
      <c r="A1677" s="36">
        <f t="shared" si="209"/>
        <v>354</v>
      </c>
      <c r="B1677" s="526"/>
      <c r="C1677" s="36" t="str">
        <f>VLOOKUP('Employee Salary Payroll Tax '!B1679,'Employee Salary Payroll Tax '!$D$1:$E$7,2,FALSE)</f>
        <v>UA</v>
      </c>
      <c r="D1677" s="61">
        <f t="shared" si="202"/>
        <v>0.03</v>
      </c>
      <c r="E1677" s="351">
        <f>'Employee Salary Payroll Tax '!N1679</f>
        <v>83978.1</v>
      </c>
      <c r="F1677" s="351">
        <f t="shared" si="203"/>
        <v>86497.443000000014</v>
      </c>
      <c r="G1677" s="352"/>
      <c r="H1677" s="351">
        <f t="shared" si="204"/>
        <v>0</v>
      </c>
      <c r="I1677" s="351">
        <f t="shared" si="206"/>
        <v>2519.343000000008</v>
      </c>
      <c r="J1677" s="351">
        <f t="shared" si="205"/>
        <v>0</v>
      </c>
      <c r="K1677" s="293">
        <f>SUM('Employee Salary Payroll Tax '!I1679:K1679)</f>
        <v>75913.849999999991</v>
      </c>
      <c r="L1677" s="293">
        <f>'Employee Salary Payroll Tax '!H1679</f>
        <v>1865.48</v>
      </c>
      <c r="M1677" s="293">
        <f t="shared" si="207"/>
        <v>6198.770000000015</v>
      </c>
      <c r="N1677" s="359">
        <f t="shared" si="208"/>
        <v>0</v>
      </c>
      <c r="O1677" s="331"/>
      <c r="P1677" s="61"/>
      <c r="Q1677" s="294"/>
      <c r="R1677" s="292"/>
      <c r="S1677" s="303"/>
    </row>
    <row r="1678" spans="1:19" s="36" customFormat="1" ht="14.4">
      <c r="A1678" s="36">
        <f t="shared" si="209"/>
        <v>355</v>
      </c>
      <c r="B1678" s="526"/>
      <c r="C1678" s="36" t="str">
        <f>VLOOKUP('Employee Salary Payroll Tax '!B1680,'Employee Salary Payroll Tax '!$D$1:$E$7,2,FALSE)</f>
        <v>IBEW</v>
      </c>
      <c r="D1678" s="61">
        <f t="shared" si="202"/>
        <v>6.875E-3</v>
      </c>
      <c r="E1678" s="351">
        <f>'Employee Salary Payroll Tax '!N1680</f>
        <v>5789.96</v>
      </c>
      <c r="F1678" s="351">
        <f t="shared" si="203"/>
        <v>5829.7659750000003</v>
      </c>
      <c r="G1678" s="352"/>
      <c r="H1678" s="351">
        <f t="shared" si="204"/>
        <v>1210.04</v>
      </c>
      <c r="I1678" s="351">
        <f t="shared" si="206"/>
        <v>39.805975000000217</v>
      </c>
      <c r="J1678" s="351">
        <f t="shared" si="205"/>
        <v>0.23883585000000129</v>
      </c>
      <c r="K1678" s="293">
        <f>SUM('Employee Salary Payroll Tax '!I1680:K1680)</f>
        <v>5789.96</v>
      </c>
      <c r="L1678" s="293">
        <f>'Employee Salary Payroll Tax '!H1680</f>
        <v>0</v>
      </c>
      <c r="M1678" s="293">
        <f t="shared" si="207"/>
        <v>0</v>
      </c>
      <c r="N1678" s="359">
        <f t="shared" si="208"/>
        <v>0.23883584995875129</v>
      </c>
      <c r="O1678" s="331"/>
      <c r="P1678" s="61"/>
      <c r="Q1678" s="294"/>
      <c r="R1678" s="292"/>
      <c r="S1678" s="303"/>
    </row>
    <row r="1679" spans="1:19" s="36" customFormat="1" ht="14.4">
      <c r="A1679" s="36">
        <f t="shared" si="209"/>
        <v>356</v>
      </c>
      <c r="B1679" s="526"/>
      <c r="C1679" s="36" t="str">
        <f>VLOOKUP('Employee Salary Payroll Tax '!B1681,'Employee Salary Payroll Tax '!$D$1:$E$7,2,FALSE)</f>
        <v>NonUnion</v>
      </c>
      <c r="D1679" s="61">
        <f t="shared" si="202"/>
        <v>2.98E-2</v>
      </c>
      <c r="E1679" s="351">
        <f>'Employee Salary Payroll Tax '!N1681</f>
        <v>50702.22</v>
      </c>
      <c r="F1679" s="351">
        <f t="shared" si="203"/>
        <v>52213.146156000003</v>
      </c>
      <c r="G1679" s="352"/>
      <c r="H1679" s="351">
        <f t="shared" si="204"/>
        <v>0</v>
      </c>
      <c r="I1679" s="351">
        <f t="shared" si="206"/>
        <v>1510.9261560000014</v>
      </c>
      <c r="J1679" s="351">
        <f t="shared" si="205"/>
        <v>0</v>
      </c>
      <c r="K1679" s="293">
        <f>SUM('Employee Salary Payroll Tax '!I1681:K1681)</f>
        <v>34637.71</v>
      </c>
      <c r="L1679" s="293">
        <f>'Employee Salary Payroll Tax '!H1681</f>
        <v>0</v>
      </c>
      <c r="M1679" s="293">
        <f t="shared" si="207"/>
        <v>16064.510000000002</v>
      </c>
      <c r="N1679" s="359">
        <f t="shared" si="208"/>
        <v>0</v>
      </c>
      <c r="O1679" s="331"/>
      <c r="P1679" s="61"/>
      <c r="Q1679" s="294"/>
      <c r="R1679" s="292"/>
      <c r="S1679" s="303"/>
    </row>
    <row r="1680" spans="1:19" s="36" customFormat="1" ht="14.4">
      <c r="A1680" s="36">
        <f t="shared" si="209"/>
        <v>357</v>
      </c>
      <c r="B1680" s="526"/>
      <c r="C1680" s="36" t="str">
        <f>VLOOKUP('Employee Salary Payroll Tax '!B1682,'Employee Salary Payroll Tax '!$D$1:$E$7,2,FALSE)</f>
        <v>NonUnion</v>
      </c>
      <c r="D1680" s="61">
        <f t="shared" ref="D1680:D1743" si="210">VLOOKUP(C1680,C$9:D$12,2)</f>
        <v>2.98E-2</v>
      </c>
      <c r="E1680" s="351">
        <f>'Employee Salary Payroll Tax '!N1682</f>
        <v>81916.78</v>
      </c>
      <c r="F1680" s="351">
        <f t="shared" ref="F1680:F1743" si="211">E1680*(1+D1680)</f>
        <v>84357.900044000009</v>
      </c>
      <c r="G1680" s="352"/>
      <c r="H1680" s="351">
        <f t="shared" ref="H1680:H1743" si="212">IF(E1680&gt;$H$12,0,$H$12-E1680)</f>
        <v>0</v>
      </c>
      <c r="I1680" s="351">
        <f t="shared" si="206"/>
        <v>2441.1200440000102</v>
      </c>
      <c r="J1680" s="351">
        <f t="shared" ref="J1680:J1743" si="213">IF(H1680&gt;I1680,I1680*$J$12,H1680*$J$12)</f>
        <v>0</v>
      </c>
      <c r="K1680" s="293">
        <f>SUM('Employee Salary Payroll Tax '!I1682:K1682)</f>
        <v>71937.38</v>
      </c>
      <c r="L1680" s="293">
        <f>'Employee Salary Payroll Tax '!H1682</f>
        <v>0</v>
      </c>
      <c r="M1680" s="293">
        <f t="shared" si="207"/>
        <v>9979.3999999999942</v>
      </c>
      <c r="N1680" s="359">
        <f t="shared" si="208"/>
        <v>0</v>
      </c>
      <c r="O1680" s="331"/>
      <c r="P1680" s="61"/>
      <c r="Q1680" s="294"/>
      <c r="R1680" s="292"/>
      <c r="S1680" s="303"/>
    </row>
    <row r="1681" spans="1:19" s="36" customFormat="1" ht="14.4">
      <c r="A1681" s="36">
        <f t="shared" si="209"/>
        <v>358</v>
      </c>
      <c r="B1681" s="526"/>
      <c r="C1681" s="36" t="str">
        <f>VLOOKUP('Employee Salary Payroll Tax '!B1683,'Employee Salary Payroll Tax '!$D$1:$E$7,2,FALSE)</f>
        <v>NonUnion</v>
      </c>
      <c r="D1681" s="61">
        <f t="shared" si="210"/>
        <v>2.98E-2</v>
      </c>
      <c r="E1681" s="351">
        <f>'Employee Salary Payroll Tax '!N1683</f>
        <v>95448.94</v>
      </c>
      <c r="F1681" s="351">
        <f t="shared" si="211"/>
        <v>98293.318412000008</v>
      </c>
      <c r="G1681" s="352"/>
      <c r="H1681" s="351">
        <f t="shared" si="212"/>
        <v>0</v>
      </c>
      <c r="I1681" s="351">
        <f t="shared" ref="I1681:I1744" si="214">F1681-E1681</f>
        <v>2844.3784120000055</v>
      </c>
      <c r="J1681" s="351">
        <f t="shared" si="213"/>
        <v>0</v>
      </c>
      <c r="K1681" s="293">
        <f>SUM('Employee Salary Payroll Tax '!I1683:K1683)</f>
        <v>71249.61</v>
      </c>
      <c r="L1681" s="293">
        <f>'Employee Salary Payroll Tax '!H1683</f>
        <v>0</v>
      </c>
      <c r="M1681" s="293">
        <f t="shared" ref="M1681:M1744" si="215">E1681-K1681-L1681</f>
        <v>24199.33</v>
      </c>
      <c r="N1681" s="359">
        <f t="shared" ref="N1681:N1744" si="216">J1681*K1681/(SUM(K1681:M1681)+0.000001)</f>
        <v>0</v>
      </c>
      <c r="O1681" s="331"/>
      <c r="P1681" s="61"/>
      <c r="Q1681" s="294"/>
      <c r="R1681" s="292"/>
      <c r="S1681" s="303"/>
    </row>
    <row r="1682" spans="1:19" s="36" customFormat="1" ht="14.4">
      <c r="A1682" s="36">
        <f t="shared" si="209"/>
        <v>359</v>
      </c>
      <c r="B1682" s="526"/>
      <c r="C1682" s="36" t="str">
        <f>VLOOKUP('Employee Salary Payroll Tax '!B1684,'Employee Salary Payroll Tax '!$D$1:$E$7,2,FALSE)</f>
        <v>NonUnion</v>
      </c>
      <c r="D1682" s="61">
        <f t="shared" si="210"/>
        <v>2.98E-2</v>
      </c>
      <c r="E1682" s="351">
        <f>'Employee Salary Payroll Tax '!N1684</f>
        <v>10573.93</v>
      </c>
      <c r="F1682" s="351">
        <f t="shared" si="211"/>
        <v>10889.033114000002</v>
      </c>
      <c r="G1682" s="352"/>
      <c r="H1682" s="351">
        <f t="shared" si="212"/>
        <v>0</v>
      </c>
      <c r="I1682" s="351">
        <f t="shared" si="214"/>
        <v>315.10311400000137</v>
      </c>
      <c r="J1682" s="351">
        <f t="shared" si="213"/>
        <v>0</v>
      </c>
      <c r="K1682" s="293">
        <f>SUM('Employee Salary Payroll Tax '!I1684:K1684)</f>
        <v>4932.6899999999996</v>
      </c>
      <c r="L1682" s="293">
        <f>'Employee Salary Payroll Tax '!H1684</f>
        <v>5482.71</v>
      </c>
      <c r="M1682" s="293">
        <f t="shared" si="215"/>
        <v>158.53000000000065</v>
      </c>
      <c r="N1682" s="359">
        <f t="shared" si="216"/>
        <v>0</v>
      </c>
      <c r="O1682" s="331"/>
      <c r="P1682" s="61"/>
      <c r="Q1682" s="294"/>
      <c r="R1682" s="292"/>
      <c r="S1682" s="303"/>
    </row>
    <row r="1683" spans="1:19" s="36" customFormat="1" ht="14.4">
      <c r="A1683" s="36">
        <f t="shared" si="209"/>
        <v>360</v>
      </c>
      <c r="B1683" s="526"/>
      <c r="C1683" s="36" t="str">
        <f>VLOOKUP('Employee Salary Payroll Tax '!B1685,'Employee Salary Payroll Tax '!$D$1:$E$7,2,FALSE)</f>
        <v>Not Assigned</v>
      </c>
      <c r="D1683" s="61">
        <f t="shared" si="210"/>
        <v>0</v>
      </c>
      <c r="E1683" s="351">
        <f>'Employee Salary Payroll Tax '!N1685</f>
        <v>0</v>
      </c>
      <c r="F1683" s="351">
        <f t="shared" si="211"/>
        <v>0</v>
      </c>
      <c r="G1683" s="352"/>
      <c r="H1683" s="351">
        <f t="shared" si="212"/>
        <v>7000</v>
      </c>
      <c r="I1683" s="351">
        <f t="shared" si="214"/>
        <v>0</v>
      </c>
      <c r="J1683" s="351">
        <f t="shared" si="213"/>
        <v>0</v>
      </c>
      <c r="K1683" s="293">
        <f>SUM('Employee Salary Payroll Tax '!I1685:K1685)</f>
        <v>-34.33</v>
      </c>
      <c r="L1683" s="293">
        <f>'Employee Salary Payroll Tax '!H1685</f>
        <v>34.33</v>
      </c>
      <c r="M1683" s="293">
        <f t="shared" si="215"/>
        <v>0</v>
      </c>
      <c r="N1683" s="359">
        <f t="shared" si="216"/>
        <v>0</v>
      </c>
      <c r="O1683" s="331"/>
      <c r="P1683" s="61"/>
      <c r="Q1683" s="294"/>
      <c r="R1683" s="292"/>
      <c r="S1683" s="303"/>
    </row>
    <row r="1684" spans="1:19" s="36" customFormat="1" ht="14.4">
      <c r="A1684" s="36">
        <f t="shared" si="209"/>
        <v>361</v>
      </c>
      <c r="B1684" s="526"/>
      <c r="C1684" s="36" t="str">
        <f>VLOOKUP('Employee Salary Payroll Tax '!B1686,'Employee Salary Payroll Tax '!$D$1:$E$7,2,FALSE)</f>
        <v>NonUnion</v>
      </c>
      <c r="D1684" s="61">
        <f t="shared" si="210"/>
        <v>2.98E-2</v>
      </c>
      <c r="E1684" s="351">
        <f>'Employee Salary Payroll Tax '!N1686</f>
        <v>53639.76</v>
      </c>
      <c r="F1684" s="351">
        <f t="shared" si="211"/>
        <v>55238.224848000005</v>
      </c>
      <c r="G1684" s="352"/>
      <c r="H1684" s="351">
        <f t="shared" si="212"/>
        <v>0</v>
      </c>
      <c r="I1684" s="351">
        <f t="shared" si="214"/>
        <v>1598.4648480000033</v>
      </c>
      <c r="J1684" s="351">
        <f t="shared" si="213"/>
        <v>0</v>
      </c>
      <c r="K1684" s="293">
        <f>SUM('Employee Salary Payroll Tax '!I1686:K1686)</f>
        <v>44020.25</v>
      </c>
      <c r="L1684" s="293">
        <f>'Employee Salary Payroll Tax '!H1686</f>
        <v>0</v>
      </c>
      <c r="M1684" s="293">
        <f t="shared" si="215"/>
        <v>9619.510000000002</v>
      </c>
      <c r="N1684" s="359">
        <f t="shared" si="216"/>
        <v>0</v>
      </c>
      <c r="O1684" s="331"/>
      <c r="P1684" s="61"/>
      <c r="Q1684" s="294"/>
      <c r="R1684" s="292"/>
      <c r="S1684" s="303"/>
    </row>
    <row r="1685" spans="1:19" s="36" customFormat="1" ht="14.4">
      <c r="A1685" s="36">
        <f t="shared" si="209"/>
        <v>362</v>
      </c>
      <c r="B1685" s="526"/>
      <c r="C1685" s="36" t="str">
        <f>VLOOKUP('Employee Salary Payroll Tax '!B1687,'Employee Salary Payroll Tax '!$D$1:$E$7,2,FALSE)</f>
        <v>IBEW</v>
      </c>
      <c r="D1685" s="61">
        <f t="shared" si="210"/>
        <v>6.875E-3</v>
      </c>
      <c r="E1685" s="351">
        <f>'Employee Salary Payroll Tax '!N1687</f>
        <v>80401.039999999994</v>
      </c>
      <c r="F1685" s="351">
        <f t="shared" si="211"/>
        <v>80953.797149999984</v>
      </c>
      <c r="G1685" s="352"/>
      <c r="H1685" s="351">
        <f t="shared" si="212"/>
        <v>0</v>
      </c>
      <c r="I1685" s="351">
        <f t="shared" si="214"/>
        <v>552.75714999999036</v>
      </c>
      <c r="J1685" s="351">
        <f t="shared" si="213"/>
        <v>0</v>
      </c>
      <c r="K1685" s="293">
        <f>SUM('Employee Salary Payroll Tax '!I1687:K1687)</f>
        <v>59965.62</v>
      </c>
      <c r="L1685" s="293">
        <f>'Employee Salary Payroll Tax '!H1687</f>
        <v>0</v>
      </c>
      <c r="M1685" s="293">
        <f t="shared" si="215"/>
        <v>20435.419999999991</v>
      </c>
      <c r="N1685" s="359">
        <f t="shared" si="216"/>
        <v>0</v>
      </c>
      <c r="O1685" s="331"/>
      <c r="P1685" s="61"/>
      <c r="Q1685" s="294"/>
      <c r="R1685" s="292"/>
      <c r="S1685" s="303"/>
    </row>
    <row r="1686" spans="1:19" s="36" customFormat="1" ht="14.4">
      <c r="A1686" s="36">
        <f t="shared" si="209"/>
        <v>363</v>
      </c>
      <c r="B1686" s="526"/>
      <c r="C1686" s="36" t="str">
        <f>VLOOKUP('Employee Salary Payroll Tax '!B1688,'Employee Salary Payroll Tax '!$D$1:$E$7,2,FALSE)</f>
        <v>IBEW</v>
      </c>
      <c r="D1686" s="61">
        <f t="shared" si="210"/>
        <v>6.875E-3</v>
      </c>
      <c r="E1686" s="351">
        <f>'Employee Salary Payroll Tax '!N1688</f>
        <v>144.08000000000001</v>
      </c>
      <c r="F1686" s="351">
        <f t="shared" si="211"/>
        <v>145.07055</v>
      </c>
      <c r="G1686" s="352"/>
      <c r="H1686" s="351">
        <f t="shared" si="212"/>
        <v>6855.92</v>
      </c>
      <c r="I1686" s="351">
        <f t="shared" si="214"/>
        <v>0.99054999999998472</v>
      </c>
      <c r="J1686" s="351">
        <f t="shared" si="213"/>
        <v>5.9432999999999084E-3</v>
      </c>
      <c r="K1686" s="293">
        <f>SUM('Employee Salary Payroll Tax '!I1688:K1688)</f>
        <v>144.08000000000001</v>
      </c>
      <c r="L1686" s="293">
        <f>'Employee Salary Payroll Tax '!H1688</f>
        <v>0</v>
      </c>
      <c r="M1686" s="293">
        <f t="shared" si="215"/>
        <v>0</v>
      </c>
      <c r="N1686" s="359">
        <f t="shared" si="216"/>
        <v>5.9432999587499093E-3</v>
      </c>
      <c r="O1686" s="331"/>
      <c r="P1686" s="61"/>
      <c r="Q1686" s="294"/>
      <c r="R1686" s="292"/>
      <c r="S1686" s="303"/>
    </row>
    <row r="1687" spans="1:19" s="36" customFormat="1" ht="14.4">
      <c r="A1687" s="36">
        <f t="shared" si="209"/>
        <v>364</v>
      </c>
      <c r="B1687" s="526"/>
      <c r="C1687" s="36" t="str">
        <f>VLOOKUP('Employee Salary Payroll Tax '!B1689,'Employee Salary Payroll Tax '!$D$1:$E$7,2,FALSE)</f>
        <v>NonUnion</v>
      </c>
      <c r="D1687" s="61">
        <f t="shared" si="210"/>
        <v>2.98E-2</v>
      </c>
      <c r="E1687" s="351">
        <f>'Employee Salary Payroll Tax '!N1689</f>
        <v>75745.740000000005</v>
      </c>
      <c r="F1687" s="351">
        <f t="shared" si="211"/>
        <v>78002.963052000006</v>
      </c>
      <c r="G1687" s="352"/>
      <c r="H1687" s="351">
        <f t="shared" si="212"/>
        <v>0</v>
      </c>
      <c r="I1687" s="351">
        <f t="shared" si="214"/>
        <v>2257.2230520000012</v>
      </c>
      <c r="J1687" s="351">
        <f t="shared" si="213"/>
        <v>0</v>
      </c>
      <c r="K1687" s="293">
        <f>SUM('Employee Salary Payroll Tax '!I1689:K1689)</f>
        <v>58290.879999999997</v>
      </c>
      <c r="L1687" s="293">
        <f>'Employee Salary Payroll Tax '!H1689</f>
        <v>0</v>
      </c>
      <c r="M1687" s="293">
        <f t="shared" si="215"/>
        <v>17454.860000000008</v>
      </c>
      <c r="N1687" s="359">
        <f t="shared" si="216"/>
        <v>0</v>
      </c>
      <c r="O1687" s="331"/>
      <c r="P1687" s="61"/>
      <c r="Q1687" s="294"/>
      <c r="R1687" s="292"/>
      <c r="S1687" s="303"/>
    </row>
    <row r="1688" spans="1:19" s="36" customFormat="1" ht="14.4">
      <c r="A1688" s="36">
        <f t="shared" si="209"/>
        <v>365</v>
      </c>
      <c r="B1688" s="526"/>
      <c r="C1688" s="36" t="str">
        <f>VLOOKUP('Employee Salary Payroll Tax '!B1690,'Employee Salary Payroll Tax '!$D$1:$E$7,2,FALSE)</f>
        <v>IBEW</v>
      </c>
      <c r="D1688" s="61">
        <f t="shared" si="210"/>
        <v>6.875E-3</v>
      </c>
      <c r="E1688" s="351">
        <f>'Employee Salary Payroll Tax '!N1690</f>
        <v>56713.97</v>
      </c>
      <c r="F1688" s="351">
        <f t="shared" si="211"/>
        <v>57103.878543749997</v>
      </c>
      <c r="G1688" s="352"/>
      <c r="H1688" s="351">
        <f t="shared" si="212"/>
        <v>0</v>
      </c>
      <c r="I1688" s="351">
        <f t="shared" si="214"/>
        <v>389.90854374999617</v>
      </c>
      <c r="J1688" s="351">
        <f t="shared" si="213"/>
        <v>0</v>
      </c>
      <c r="K1688" s="293">
        <f>SUM('Employee Salary Payroll Tax '!I1690:K1690)</f>
        <v>56713.97</v>
      </c>
      <c r="L1688" s="293">
        <f>'Employee Salary Payroll Tax '!H1690</f>
        <v>0</v>
      </c>
      <c r="M1688" s="293">
        <f t="shared" si="215"/>
        <v>0</v>
      </c>
      <c r="N1688" s="359">
        <f t="shared" si="216"/>
        <v>0</v>
      </c>
      <c r="O1688" s="331"/>
      <c r="P1688" s="61"/>
      <c r="Q1688" s="294"/>
      <c r="R1688" s="292"/>
      <c r="S1688" s="303"/>
    </row>
    <row r="1689" spans="1:19" s="36" customFormat="1" ht="14.4">
      <c r="A1689" s="36">
        <f t="shared" si="209"/>
        <v>366</v>
      </c>
      <c r="B1689" s="526"/>
      <c r="C1689" s="36" t="str">
        <f>VLOOKUP('Employee Salary Payroll Tax '!B1691,'Employee Salary Payroll Tax '!$D$1:$E$7,2,FALSE)</f>
        <v>NonUnion</v>
      </c>
      <c r="D1689" s="61">
        <f t="shared" si="210"/>
        <v>2.98E-2</v>
      </c>
      <c r="E1689" s="351">
        <f>'Employee Salary Payroll Tax '!N1691</f>
        <v>53589.31</v>
      </c>
      <c r="F1689" s="351">
        <f t="shared" si="211"/>
        <v>55186.271438000003</v>
      </c>
      <c r="G1689" s="352"/>
      <c r="H1689" s="351">
        <f t="shared" si="212"/>
        <v>0</v>
      </c>
      <c r="I1689" s="351">
        <f t="shared" si="214"/>
        <v>1596.9614380000057</v>
      </c>
      <c r="J1689" s="351">
        <f t="shared" si="213"/>
        <v>0</v>
      </c>
      <c r="K1689" s="293">
        <f>SUM('Employee Salary Payroll Tax '!I1691:K1691)</f>
        <v>0.18</v>
      </c>
      <c r="L1689" s="293">
        <f>'Employee Salary Payroll Tax '!H1691</f>
        <v>0</v>
      </c>
      <c r="M1689" s="293">
        <f t="shared" si="215"/>
        <v>53589.13</v>
      </c>
      <c r="N1689" s="359">
        <f t="shared" si="216"/>
        <v>0</v>
      </c>
      <c r="O1689" s="331"/>
      <c r="P1689" s="61"/>
      <c r="Q1689" s="294"/>
      <c r="R1689" s="292"/>
      <c r="S1689" s="303"/>
    </row>
    <row r="1690" spans="1:19" s="36" customFormat="1" ht="14.4">
      <c r="A1690" s="36">
        <f t="shared" si="209"/>
        <v>367</v>
      </c>
      <c r="B1690" s="526"/>
      <c r="C1690" s="36" t="str">
        <f>VLOOKUP('Employee Salary Payroll Tax '!B1692,'Employee Salary Payroll Tax '!$D$1:$E$7,2,FALSE)</f>
        <v>NonUnion</v>
      </c>
      <c r="D1690" s="61">
        <f t="shared" si="210"/>
        <v>2.98E-2</v>
      </c>
      <c r="E1690" s="351">
        <f>'Employee Salary Payroll Tax '!N1692</f>
        <v>44459.31</v>
      </c>
      <c r="F1690" s="351">
        <f t="shared" si="211"/>
        <v>45784.197438000003</v>
      </c>
      <c r="G1690" s="352"/>
      <c r="H1690" s="351">
        <f t="shared" si="212"/>
        <v>0</v>
      </c>
      <c r="I1690" s="351">
        <f t="shared" si="214"/>
        <v>1324.8874380000052</v>
      </c>
      <c r="J1690" s="351">
        <f t="shared" si="213"/>
        <v>0</v>
      </c>
      <c r="K1690" s="293">
        <f>SUM('Employee Salary Payroll Tax '!I1692:K1692)</f>
        <v>8143.87</v>
      </c>
      <c r="L1690" s="293">
        <f>'Employee Salary Payroll Tax '!H1692</f>
        <v>0</v>
      </c>
      <c r="M1690" s="293">
        <f t="shared" si="215"/>
        <v>36315.439999999995</v>
      </c>
      <c r="N1690" s="359">
        <f t="shared" si="216"/>
        <v>0</v>
      </c>
      <c r="O1690" s="331"/>
      <c r="P1690" s="61"/>
      <c r="Q1690" s="294"/>
      <c r="R1690" s="292"/>
      <c r="S1690" s="303"/>
    </row>
    <row r="1691" spans="1:19" s="36" customFormat="1" ht="14.4">
      <c r="A1691" s="36">
        <f t="shared" si="209"/>
        <v>368</v>
      </c>
      <c r="B1691" s="526"/>
      <c r="C1691" s="36" t="str">
        <f>VLOOKUP('Employee Salary Payroll Tax '!B1693,'Employee Salary Payroll Tax '!$D$1:$E$7,2,FALSE)</f>
        <v>UA</v>
      </c>
      <c r="D1691" s="61">
        <f t="shared" si="210"/>
        <v>0.03</v>
      </c>
      <c r="E1691" s="351">
        <f>'Employee Salary Payroll Tax '!N1693</f>
        <v>79547.92</v>
      </c>
      <c r="F1691" s="351">
        <f t="shared" si="211"/>
        <v>81934.357600000003</v>
      </c>
      <c r="G1691" s="352"/>
      <c r="H1691" s="351">
        <f t="shared" si="212"/>
        <v>0</v>
      </c>
      <c r="I1691" s="351">
        <f t="shared" si="214"/>
        <v>2386.4376000000047</v>
      </c>
      <c r="J1691" s="351">
        <f t="shared" si="213"/>
        <v>0</v>
      </c>
      <c r="K1691" s="293">
        <f>SUM('Employee Salary Payroll Tax '!I1693:K1693)</f>
        <v>70871.62</v>
      </c>
      <c r="L1691" s="293">
        <f>'Employee Salary Payroll Tax '!H1693</f>
        <v>1499.97</v>
      </c>
      <c r="M1691" s="293">
        <f t="shared" si="215"/>
        <v>7176.3300000000027</v>
      </c>
      <c r="N1691" s="359">
        <f t="shared" si="216"/>
        <v>0</v>
      </c>
      <c r="O1691" s="331"/>
      <c r="P1691" s="61"/>
      <c r="Q1691" s="294"/>
      <c r="R1691" s="292"/>
      <c r="S1691" s="303"/>
    </row>
    <row r="1692" spans="1:19" s="36" customFormat="1" ht="14.4">
      <c r="A1692" s="36">
        <f t="shared" si="209"/>
        <v>369</v>
      </c>
      <c r="B1692" s="526"/>
      <c r="C1692" s="36" t="str">
        <f>VLOOKUP('Employee Salary Payroll Tax '!B1694,'Employee Salary Payroll Tax '!$D$1:$E$7,2,FALSE)</f>
        <v>NonUnion</v>
      </c>
      <c r="D1692" s="61">
        <f t="shared" si="210"/>
        <v>2.98E-2</v>
      </c>
      <c r="E1692" s="351">
        <f>'Employee Salary Payroll Tax '!N1694</f>
        <v>82995.66</v>
      </c>
      <c r="F1692" s="351">
        <f t="shared" si="211"/>
        <v>85468.930668000001</v>
      </c>
      <c r="G1692" s="352"/>
      <c r="H1692" s="351">
        <f t="shared" si="212"/>
        <v>0</v>
      </c>
      <c r="I1692" s="351">
        <f t="shared" si="214"/>
        <v>2473.2706679999974</v>
      </c>
      <c r="J1692" s="351">
        <f t="shared" si="213"/>
        <v>0</v>
      </c>
      <c r="K1692" s="293">
        <f>SUM('Employee Salary Payroll Tax '!I1694:K1694)</f>
        <v>19380.140000000003</v>
      </c>
      <c r="L1692" s="293">
        <f>'Employee Salary Payroll Tax '!H1694</f>
        <v>0</v>
      </c>
      <c r="M1692" s="293">
        <f t="shared" si="215"/>
        <v>63615.520000000004</v>
      </c>
      <c r="N1692" s="359">
        <f t="shared" si="216"/>
        <v>0</v>
      </c>
      <c r="O1692" s="331"/>
      <c r="P1692" s="61"/>
      <c r="Q1692" s="294"/>
      <c r="R1692" s="292"/>
      <c r="S1692" s="303"/>
    </row>
    <row r="1693" spans="1:19" s="36" customFormat="1" ht="14.4">
      <c r="A1693" s="36">
        <f t="shared" si="209"/>
        <v>370</v>
      </c>
      <c r="B1693" s="526"/>
      <c r="C1693" s="36" t="str">
        <f>VLOOKUP('Employee Salary Payroll Tax '!B1695,'Employee Salary Payroll Tax '!$D$1:$E$7,2,FALSE)</f>
        <v>NonUnion</v>
      </c>
      <c r="D1693" s="61">
        <f t="shared" si="210"/>
        <v>2.98E-2</v>
      </c>
      <c r="E1693" s="351">
        <f>'Employee Salary Payroll Tax '!N1695</f>
        <v>27810.45</v>
      </c>
      <c r="F1693" s="351">
        <f t="shared" si="211"/>
        <v>28639.201410000001</v>
      </c>
      <c r="G1693" s="352"/>
      <c r="H1693" s="351">
        <f t="shared" si="212"/>
        <v>0</v>
      </c>
      <c r="I1693" s="351">
        <f t="shared" si="214"/>
        <v>828.75141000000076</v>
      </c>
      <c r="J1693" s="351">
        <f t="shared" si="213"/>
        <v>0</v>
      </c>
      <c r="K1693" s="293">
        <f>SUM('Employee Salary Payroll Tax '!I1695:K1695)</f>
        <v>23124.23</v>
      </c>
      <c r="L1693" s="293">
        <f>'Employee Salary Payroll Tax '!H1695</f>
        <v>709.64</v>
      </c>
      <c r="M1693" s="293">
        <f t="shared" si="215"/>
        <v>3976.5800000000013</v>
      </c>
      <c r="N1693" s="359">
        <f t="shared" si="216"/>
        <v>0</v>
      </c>
      <c r="O1693" s="331"/>
      <c r="P1693" s="61"/>
      <c r="Q1693" s="294"/>
      <c r="R1693" s="292"/>
      <c r="S1693" s="303"/>
    </row>
    <row r="1694" spans="1:19" s="36" customFormat="1" ht="14.4">
      <c r="A1694" s="36">
        <f t="shared" si="209"/>
        <v>371</v>
      </c>
      <c r="B1694" s="526"/>
      <c r="C1694" s="36" t="str">
        <f>VLOOKUP('Employee Salary Payroll Tax '!B1696,'Employee Salary Payroll Tax '!$D$1:$E$7,2,FALSE)</f>
        <v>NonUnion</v>
      </c>
      <c r="D1694" s="61">
        <f t="shared" si="210"/>
        <v>2.98E-2</v>
      </c>
      <c r="E1694" s="351">
        <f>'Employee Salary Payroll Tax '!N1696</f>
        <v>7775.26</v>
      </c>
      <c r="F1694" s="351">
        <f t="shared" si="211"/>
        <v>8006.9627480000008</v>
      </c>
      <c r="G1694" s="352"/>
      <c r="H1694" s="351">
        <f t="shared" si="212"/>
        <v>0</v>
      </c>
      <c r="I1694" s="351">
        <f t="shared" si="214"/>
        <v>231.70274800000061</v>
      </c>
      <c r="J1694" s="351">
        <f t="shared" si="213"/>
        <v>0</v>
      </c>
      <c r="K1694" s="293">
        <f>SUM('Employee Salary Payroll Tax '!I1696:K1696)</f>
        <v>4828.43</v>
      </c>
      <c r="L1694" s="293">
        <f>'Employee Salary Payroll Tax '!H1696</f>
        <v>0</v>
      </c>
      <c r="M1694" s="293">
        <f t="shared" si="215"/>
        <v>2946.83</v>
      </c>
      <c r="N1694" s="359">
        <f t="shared" si="216"/>
        <v>0</v>
      </c>
      <c r="O1694" s="331"/>
      <c r="P1694" s="61"/>
      <c r="Q1694" s="294"/>
      <c r="R1694" s="292"/>
      <c r="S1694" s="303"/>
    </row>
    <row r="1695" spans="1:19" s="36" customFormat="1" ht="14.4">
      <c r="A1695" s="36">
        <f t="shared" si="209"/>
        <v>372</v>
      </c>
      <c r="B1695" s="526"/>
      <c r="C1695" s="36" t="str">
        <f>VLOOKUP('Employee Salary Payroll Tax '!B1697,'Employee Salary Payroll Tax '!$D$1:$E$7,2,FALSE)</f>
        <v>NonUnion</v>
      </c>
      <c r="D1695" s="61">
        <f t="shared" si="210"/>
        <v>2.98E-2</v>
      </c>
      <c r="E1695" s="351">
        <f>'Employee Salary Payroll Tax '!N1697</f>
        <v>66835.39</v>
      </c>
      <c r="F1695" s="351">
        <f t="shared" si="211"/>
        <v>68827.084622000009</v>
      </c>
      <c r="G1695" s="352"/>
      <c r="H1695" s="351">
        <f t="shared" si="212"/>
        <v>0</v>
      </c>
      <c r="I1695" s="351">
        <f t="shared" si="214"/>
        <v>1991.69462200001</v>
      </c>
      <c r="J1695" s="351">
        <f t="shared" si="213"/>
        <v>0</v>
      </c>
      <c r="K1695" s="293">
        <f>SUM('Employee Salary Payroll Tax '!I1697:K1697)</f>
        <v>17745.52</v>
      </c>
      <c r="L1695" s="293">
        <f>'Employee Salary Payroll Tax '!H1697</f>
        <v>0</v>
      </c>
      <c r="M1695" s="293">
        <f t="shared" si="215"/>
        <v>49089.869999999995</v>
      </c>
      <c r="N1695" s="359">
        <f t="shared" si="216"/>
        <v>0</v>
      </c>
      <c r="O1695" s="331"/>
      <c r="P1695" s="61"/>
      <c r="Q1695" s="294"/>
      <c r="R1695" s="292"/>
      <c r="S1695" s="303"/>
    </row>
    <row r="1696" spans="1:19" s="36" customFormat="1" ht="14.4">
      <c r="A1696" s="36">
        <f t="shared" si="209"/>
        <v>373</v>
      </c>
      <c r="B1696" s="526"/>
      <c r="C1696" s="36" t="str">
        <f>VLOOKUP('Employee Salary Payroll Tax '!B1698,'Employee Salary Payroll Tax '!$D$1:$E$7,2,FALSE)</f>
        <v>NonUnion</v>
      </c>
      <c r="D1696" s="61">
        <f t="shared" si="210"/>
        <v>2.98E-2</v>
      </c>
      <c r="E1696" s="351">
        <f>'Employee Salary Payroll Tax '!N1698</f>
        <v>13534.07</v>
      </c>
      <c r="F1696" s="351">
        <f t="shared" si="211"/>
        <v>13937.385286000001</v>
      </c>
      <c r="G1696" s="352"/>
      <c r="H1696" s="351">
        <f t="shared" si="212"/>
        <v>0</v>
      </c>
      <c r="I1696" s="351">
        <f t="shared" si="214"/>
        <v>403.31528600000092</v>
      </c>
      <c r="J1696" s="351">
        <f t="shared" si="213"/>
        <v>0</v>
      </c>
      <c r="K1696" s="293">
        <f>SUM('Employee Salary Payroll Tax '!I1698:K1698)</f>
        <v>2587.52</v>
      </c>
      <c r="L1696" s="293">
        <f>'Employee Salary Payroll Tax '!H1698</f>
        <v>0</v>
      </c>
      <c r="M1696" s="293">
        <f t="shared" si="215"/>
        <v>10946.55</v>
      </c>
      <c r="N1696" s="359">
        <f t="shared" si="216"/>
        <v>0</v>
      </c>
      <c r="O1696" s="331"/>
      <c r="P1696" s="61"/>
      <c r="Q1696" s="294"/>
      <c r="R1696" s="292"/>
      <c r="S1696" s="303"/>
    </row>
    <row r="1697" spans="1:19" s="36" customFormat="1" ht="14.4">
      <c r="A1697" s="36">
        <f t="shared" si="209"/>
        <v>374</v>
      </c>
      <c r="B1697" s="526"/>
      <c r="C1697" s="36" t="str">
        <f>VLOOKUP('Employee Salary Payroll Tax '!B1699,'Employee Salary Payroll Tax '!$D$1:$E$7,2,FALSE)</f>
        <v>IBEW</v>
      </c>
      <c r="D1697" s="61">
        <f t="shared" si="210"/>
        <v>6.875E-3</v>
      </c>
      <c r="E1697" s="351">
        <f>'Employee Salary Payroll Tax '!N1699</f>
        <v>166331.70000000001</v>
      </c>
      <c r="F1697" s="351">
        <f t="shared" si="211"/>
        <v>167475.23043749999</v>
      </c>
      <c r="G1697" s="352"/>
      <c r="H1697" s="351">
        <f t="shared" si="212"/>
        <v>0</v>
      </c>
      <c r="I1697" s="351">
        <f t="shared" si="214"/>
        <v>1143.5304374999832</v>
      </c>
      <c r="J1697" s="351">
        <f t="shared" si="213"/>
        <v>0</v>
      </c>
      <c r="K1697" s="293">
        <f>SUM('Employee Salary Payroll Tax '!I1699:K1699)</f>
        <v>32312.69</v>
      </c>
      <c r="L1697" s="293">
        <f>'Employee Salary Payroll Tax '!H1699</f>
        <v>0</v>
      </c>
      <c r="M1697" s="293">
        <f t="shared" si="215"/>
        <v>134019.01</v>
      </c>
      <c r="N1697" s="359">
        <f t="shared" si="216"/>
        <v>0</v>
      </c>
      <c r="O1697" s="331"/>
      <c r="P1697" s="61"/>
      <c r="Q1697" s="294"/>
      <c r="R1697" s="292"/>
      <c r="S1697" s="303"/>
    </row>
    <row r="1698" spans="1:19" s="36" customFormat="1" ht="14.4">
      <c r="A1698" s="36">
        <f t="shared" si="209"/>
        <v>375</v>
      </c>
      <c r="B1698" s="526"/>
      <c r="C1698" s="36" t="str">
        <f>VLOOKUP('Employee Salary Payroll Tax '!B1700,'Employee Salary Payroll Tax '!$D$1:$E$7,2,FALSE)</f>
        <v>NonUnion</v>
      </c>
      <c r="D1698" s="61">
        <f t="shared" si="210"/>
        <v>2.98E-2</v>
      </c>
      <c r="E1698" s="351">
        <f>'Employee Salary Payroll Tax '!N1700</f>
        <v>1937.69</v>
      </c>
      <c r="F1698" s="351">
        <f t="shared" si="211"/>
        <v>1995.433162</v>
      </c>
      <c r="G1698" s="352"/>
      <c r="H1698" s="351">
        <f t="shared" si="212"/>
        <v>5062.3099999999995</v>
      </c>
      <c r="I1698" s="351">
        <f t="shared" si="214"/>
        <v>57.743161999999984</v>
      </c>
      <c r="J1698" s="351">
        <f t="shared" si="213"/>
        <v>0.34645897199999992</v>
      </c>
      <c r="K1698" s="293">
        <f>SUM('Employee Salary Payroll Tax '!I1700:K1700)</f>
        <v>1690.27</v>
      </c>
      <c r="L1698" s="293">
        <f>'Employee Salary Payroll Tax '!H1700</f>
        <v>0</v>
      </c>
      <c r="M1698" s="293">
        <f t="shared" si="215"/>
        <v>247.42000000000007</v>
      </c>
      <c r="N1698" s="359">
        <f t="shared" si="216"/>
        <v>0.30222027584403049</v>
      </c>
      <c r="O1698" s="331"/>
      <c r="P1698" s="61"/>
      <c r="Q1698" s="294"/>
      <c r="R1698" s="292"/>
      <c r="S1698" s="303"/>
    </row>
    <row r="1699" spans="1:19" s="36" customFormat="1" ht="14.4">
      <c r="A1699" s="36">
        <f t="shared" si="209"/>
        <v>376</v>
      </c>
      <c r="B1699" s="526"/>
      <c r="C1699" s="36" t="str">
        <f>VLOOKUP('Employee Salary Payroll Tax '!B1701,'Employee Salary Payroll Tax '!$D$1:$E$7,2,FALSE)</f>
        <v>NonUnion</v>
      </c>
      <c r="D1699" s="61">
        <f t="shared" si="210"/>
        <v>2.98E-2</v>
      </c>
      <c r="E1699" s="351">
        <f>'Employee Salary Payroll Tax '!N1701</f>
        <v>111054.49</v>
      </c>
      <c r="F1699" s="351">
        <f t="shared" si="211"/>
        <v>114363.91380200001</v>
      </c>
      <c r="G1699" s="352"/>
      <c r="H1699" s="351">
        <f t="shared" si="212"/>
        <v>0</v>
      </c>
      <c r="I1699" s="351">
        <f t="shared" si="214"/>
        <v>3309.4238020000048</v>
      </c>
      <c r="J1699" s="351">
        <f t="shared" si="213"/>
        <v>0</v>
      </c>
      <c r="K1699" s="293">
        <f>SUM('Employee Salary Payroll Tax '!I1701:K1701)</f>
        <v>46282.64</v>
      </c>
      <c r="L1699" s="293">
        <f>'Employee Salary Payroll Tax '!H1701</f>
        <v>0</v>
      </c>
      <c r="M1699" s="293">
        <f t="shared" si="215"/>
        <v>64771.850000000006</v>
      </c>
      <c r="N1699" s="359">
        <f t="shared" si="216"/>
        <v>0</v>
      </c>
      <c r="O1699" s="331"/>
      <c r="P1699" s="61"/>
      <c r="Q1699" s="294"/>
      <c r="R1699" s="292"/>
      <c r="S1699" s="303"/>
    </row>
    <row r="1700" spans="1:19" s="36" customFormat="1" ht="14.4">
      <c r="A1700" s="36">
        <f t="shared" si="209"/>
        <v>377</v>
      </c>
      <c r="B1700" s="526"/>
      <c r="C1700" s="36" t="str">
        <f>VLOOKUP('Employee Salary Payroll Tax '!B1702,'Employee Salary Payroll Tax '!$D$1:$E$7,2,FALSE)</f>
        <v>IBEW</v>
      </c>
      <c r="D1700" s="61">
        <f t="shared" si="210"/>
        <v>6.875E-3</v>
      </c>
      <c r="E1700" s="351">
        <f>'Employee Salary Payroll Tax '!N1702</f>
        <v>110015.05</v>
      </c>
      <c r="F1700" s="351">
        <f t="shared" si="211"/>
        <v>110771.40346875</v>
      </c>
      <c r="G1700" s="352"/>
      <c r="H1700" s="351">
        <f t="shared" si="212"/>
        <v>0</v>
      </c>
      <c r="I1700" s="351">
        <f t="shared" si="214"/>
        <v>756.35346874999232</v>
      </c>
      <c r="J1700" s="351">
        <f t="shared" si="213"/>
        <v>0</v>
      </c>
      <c r="K1700" s="293">
        <f>SUM('Employee Salary Payroll Tax '!I1702:K1702)</f>
        <v>14850.550000000001</v>
      </c>
      <c r="L1700" s="293">
        <f>'Employee Salary Payroll Tax '!H1702</f>
        <v>0</v>
      </c>
      <c r="M1700" s="293">
        <f t="shared" si="215"/>
        <v>95164.5</v>
      </c>
      <c r="N1700" s="359">
        <f t="shared" si="216"/>
        <v>0</v>
      </c>
      <c r="O1700" s="331"/>
      <c r="P1700" s="61"/>
      <c r="Q1700" s="294"/>
      <c r="R1700" s="292"/>
      <c r="S1700" s="303"/>
    </row>
    <row r="1701" spans="1:19" s="36" customFormat="1" ht="14.4">
      <c r="A1701" s="36">
        <f t="shared" si="209"/>
        <v>378</v>
      </c>
      <c r="B1701" s="526"/>
      <c r="C1701" s="36" t="str">
        <f>VLOOKUP('Employee Salary Payroll Tax '!B1703,'Employee Salary Payroll Tax '!$D$1:$E$7,2,FALSE)</f>
        <v>UA</v>
      </c>
      <c r="D1701" s="61">
        <f t="shared" si="210"/>
        <v>0.03</v>
      </c>
      <c r="E1701" s="351">
        <f>'Employee Salary Payroll Tax '!N1703</f>
        <v>82153.259999999995</v>
      </c>
      <c r="F1701" s="351">
        <f t="shared" si="211"/>
        <v>84617.857799999998</v>
      </c>
      <c r="G1701" s="352"/>
      <c r="H1701" s="351">
        <f t="shared" si="212"/>
        <v>0</v>
      </c>
      <c r="I1701" s="351">
        <f t="shared" si="214"/>
        <v>2464.5978000000032</v>
      </c>
      <c r="J1701" s="351">
        <f t="shared" si="213"/>
        <v>0</v>
      </c>
      <c r="K1701" s="293">
        <f>SUM('Employee Salary Payroll Tax '!I1703:K1703)</f>
        <v>75139.649999999994</v>
      </c>
      <c r="L1701" s="293">
        <f>'Employee Salary Payroll Tax '!H1703</f>
        <v>1965.35</v>
      </c>
      <c r="M1701" s="293">
        <f t="shared" si="215"/>
        <v>5048.26</v>
      </c>
      <c r="N1701" s="359">
        <f t="shared" si="216"/>
        <v>0</v>
      </c>
      <c r="O1701" s="331"/>
      <c r="P1701" s="61"/>
      <c r="Q1701" s="294"/>
      <c r="R1701" s="292"/>
      <c r="S1701" s="303"/>
    </row>
    <row r="1702" spans="1:19" s="36" customFormat="1" ht="14.4">
      <c r="A1702" s="36">
        <f t="shared" si="209"/>
        <v>379</v>
      </c>
      <c r="B1702" s="526"/>
      <c r="C1702" s="36" t="str">
        <f>VLOOKUP('Employee Salary Payroll Tax '!B1704,'Employee Salary Payroll Tax '!$D$1:$E$7,2,FALSE)</f>
        <v>NonUnion</v>
      </c>
      <c r="D1702" s="61">
        <f t="shared" si="210"/>
        <v>2.98E-2</v>
      </c>
      <c r="E1702" s="351">
        <f>'Employee Salary Payroll Tax '!N1704</f>
        <v>244092.54</v>
      </c>
      <c r="F1702" s="351">
        <f t="shared" si="211"/>
        <v>251366.49769200003</v>
      </c>
      <c r="G1702" s="352"/>
      <c r="H1702" s="351">
        <f t="shared" si="212"/>
        <v>0</v>
      </c>
      <c r="I1702" s="351">
        <f t="shared" si="214"/>
        <v>7273.9576920000254</v>
      </c>
      <c r="J1702" s="351">
        <f t="shared" si="213"/>
        <v>0</v>
      </c>
      <c r="K1702" s="293">
        <f>SUM('Employee Salary Payroll Tax '!I1704:K1704)</f>
        <v>244092.54</v>
      </c>
      <c r="L1702" s="293">
        <f>'Employee Salary Payroll Tax '!H1704</f>
        <v>0</v>
      </c>
      <c r="M1702" s="293">
        <f t="shared" si="215"/>
        <v>0</v>
      </c>
      <c r="N1702" s="359">
        <f t="shared" si="216"/>
        <v>0</v>
      </c>
      <c r="O1702" s="331"/>
      <c r="P1702" s="61"/>
      <c r="Q1702" s="294"/>
      <c r="R1702" s="292"/>
      <c r="S1702" s="303"/>
    </row>
    <row r="1703" spans="1:19" s="36" customFormat="1" ht="14.4">
      <c r="A1703" s="36">
        <f t="shared" si="209"/>
        <v>380</v>
      </c>
      <c r="B1703" s="526"/>
      <c r="C1703" s="36" t="str">
        <f>VLOOKUP('Employee Salary Payroll Tax '!B1705,'Employee Salary Payroll Tax '!$D$1:$E$7,2,FALSE)</f>
        <v>NonUnion</v>
      </c>
      <c r="D1703" s="61">
        <f t="shared" si="210"/>
        <v>2.98E-2</v>
      </c>
      <c r="E1703" s="351">
        <f>'Employee Salary Payroll Tax '!N1705</f>
        <v>97100.94</v>
      </c>
      <c r="F1703" s="351">
        <f t="shared" si="211"/>
        <v>99994.548012000014</v>
      </c>
      <c r="G1703" s="352"/>
      <c r="H1703" s="351">
        <f t="shared" si="212"/>
        <v>0</v>
      </c>
      <c r="I1703" s="351">
        <f t="shared" si="214"/>
        <v>2893.6080120000115</v>
      </c>
      <c r="J1703" s="351">
        <f t="shared" si="213"/>
        <v>0</v>
      </c>
      <c r="K1703" s="293">
        <f>SUM('Employee Salary Payroll Tax '!I1705:K1705)</f>
        <v>34753.49</v>
      </c>
      <c r="L1703" s="293">
        <f>'Employee Salary Payroll Tax '!H1705</f>
        <v>0</v>
      </c>
      <c r="M1703" s="293">
        <f t="shared" si="215"/>
        <v>62347.450000000004</v>
      </c>
      <c r="N1703" s="359">
        <f t="shared" si="216"/>
        <v>0</v>
      </c>
      <c r="O1703" s="331"/>
      <c r="P1703" s="61"/>
      <c r="Q1703" s="294"/>
      <c r="R1703" s="292"/>
      <c r="S1703" s="303"/>
    </row>
    <row r="1704" spans="1:19" s="36" customFormat="1" ht="14.4">
      <c r="A1704" s="36">
        <f t="shared" si="209"/>
        <v>381</v>
      </c>
      <c r="B1704" s="526"/>
      <c r="C1704" s="36" t="str">
        <f>VLOOKUP('Employee Salary Payroll Tax '!B1706,'Employee Salary Payroll Tax '!$D$1:$E$7,2,FALSE)</f>
        <v>IBEW</v>
      </c>
      <c r="D1704" s="61">
        <f t="shared" si="210"/>
        <v>6.875E-3</v>
      </c>
      <c r="E1704" s="351">
        <f>'Employee Salary Payroll Tax '!N1706</f>
        <v>26286.07</v>
      </c>
      <c r="F1704" s="351">
        <f t="shared" si="211"/>
        <v>26466.786731249998</v>
      </c>
      <c r="G1704" s="352"/>
      <c r="H1704" s="351">
        <f t="shared" si="212"/>
        <v>0</v>
      </c>
      <c r="I1704" s="351">
        <f t="shared" si="214"/>
        <v>180.7167312499987</v>
      </c>
      <c r="J1704" s="351">
        <f t="shared" si="213"/>
        <v>0</v>
      </c>
      <c r="K1704" s="293">
        <f>SUM('Employee Salary Payroll Tax '!I1706:K1706)</f>
        <v>23930.89</v>
      </c>
      <c r="L1704" s="293">
        <f>'Employee Salary Payroll Tax '!H1706</f>
        <v>284.62</v>
      </c>
      <c r="M1704" s="293">
        <f t="shared" si="215"/>
        <v>2070.5600000000004</v>
      </c>
      <c r="N1704" s="359">
        <f t="shared" si="216"/>
        <v>0</v>
      </c>
      <c r="O1704" s="331"/>
      <c r="P1704" s="61"/>
      <c r="Q1704" s="294"/>
      <c r="R1704" s="292"/>
      <c r="S1704" s="303"/>
    </row>
    <row r="1705" spans="1:19" s="36" customFormat="1" ht="14.4">
      <c r="A1705" s="36">
        <f t="shared" si="209"/>
        <v>382</v>
      </c>
      <c r="B1705" s="526"/>
      <c r="C1705" s="36" t="str">
        <f>VLOOKUP('Employee Salary Payroll Tax '!B1707,'Employee Salary Payroll Tax '!$D$1:$E$7,2,FALSE)</f>
        <v>NonUnion</v>
      </c>
      <c r="D1705" s="61">
        <f t="shared" si="210"/>
        <v>2.98E-2</v>
      </c>
      <c r="E1705" s="351">
        <f>'Employee Salary Payroll Tax '!N1707</f>
        <v>45203.93</v>
      </c>
      <c r="F1705" s="351">
        <f t="shared" si="211"/>
        <v>46551.007114</v>
      </c>
      <c r="G1705" s="352"/>
      <c r="H1705" s="351">
        <f t="shared" si="212"/>
        <v>0</v>
      </c>
      <c r="I1705" s="351">
        <f t="shared" si="214"/>
        <v>1347.0771139999997</v>
      </c>
      <c r="J1705" s="351">
        <f t="shared" si="213"/>
        <v>0</v>
      </c>
      <c r="K1705" s="293">
        <f>SUM('Employee Salary Payroll Tax '!I1707:K1707)</f>
        <v>14084.31</v>
      </c>
      <c r="L1705" s="293">
        <f>'Employee Salary Payroll Tax '!H1707</f>
        <v>0</v>
      </c>
      <c r="M1705" s="293">
        <f t="shared" si="215"/>
        <v>31119.620000000003</v>
      </c>
      <c r="N1705" s="359">
        <f t="shared" si="216"/>
        <v>0</v>
      </c>
      <c r="O1705" s="331"/>
      <c r="P1705" s="61"/>
      <c r="Q1705" s="294"/>
      <c r="R1705" s="292"/>
      <c r="S1705" s="303"/>
    </row>
    <row r="1706" spans="1:19" s="36" customFormat="1" ht="14.4">
      <c r="A1706" s="36">
        <f t="shared" si="209"/>
        <v>383</v>
      </c>
      <c r="B1706" s="526"/>
      <c r="C1706" s="36" t="str">
        <f>VLOOKUP('Employee Salary Payroll Tax '!B1708,'Employee Salary Payroll Tax '!$D$1:$E$7,2,FALSE)</f>
        <v>IBEW</v>
      </c>
      <c r="D1706" s="61">
        <f t="shared" si="210"/>
        <v>6.875E-3</v>
      </c>
      <c r="E1706" s="351">
        <f>'Employee Salary Payroll Tax '!N1708</f>
        <v>5811</v>
      </c>
      <c r="F1706" s="351">
        <f t="shared" si="211"/>
        <v>5850.9506249999995</v>
      </c>
      <c r="G1706" s="352"/>
      <c r="H1706" s="351">
        <f t="shared" si="212"/>
        <v>1189</v>
      </c>
      <c r="I1706" s="351">
        <f t="shared" si="214"/>
        <v>39.950624999999491</v>
      </c>
      <c r="J1706" s="351">
        <f t="shared" si="213"/>
        <v>0.23970374999999694</v>
      </c>
      <c r="K1706" s="293">
        <f>SUM('Employee Salary Payroll Tax '!I1708:K1708)</f>
        <v>5811</v>
      </c>
      <c r="L1706" s="293">
        <f>'Employee Salary Payroll Tax '!H1708</f>
        <v>0</v>
      </c>
      <c r="M1706" s="293">
        <f t="shared" si="215"/>
        <v>0</v>
      </c>
      <c r="N1706" s="359">
        <f t="shared" si="216"/>
        <v>0.23970374995874694</v>
      </c>
      <c r="O1706" s="331"/>
      <c r="P1706" s="61"/>
      <c r="Q1706" s="294"/>
      <c r="R1706" s="292"/>
      <c r="S1706" s="303"/>
    </row>
    <row r="1707" spans="1:19" s="36" customFormat="1" ht="14.4">
      <c r="A1707" s="36">
        <f t="shared" si="209"/>
        <v>384</v>
      </c>
      <c r="B1707" s="526"/>
      <c r="C1707" s="36" t="str">
        <f>VLOOKUP('Employee Salary Payroll Tax '!B1709,'Employee Salary Payroll Tax '!$D$1:$E$7,2,FALSE)</f>
        <v>NonUnion</v>
      </c>
      <c r="D1707" s="61">
        <f t="shared" si="210"/>
        <v>2.98E-2</v>
      </c>
      <c r="E1707" s="351">
        <f>'Employee Salary Payroll Tax '!N1709</f>
        <v>64313.23</v>
      </c>
      <c r="F1707" s="351">
        <f t="shared" si="211"/>
        <v>66229.764254000009</v>
      </c>
      <c r="G1707" s="352"/>
      <c r="H1707" s="351">
        <f t="shared" si="212"/>
        <v>0</v>
      </c>
      <c r="I1707" s="351">
        <f t="shared" si="214"/>
        <v>1916.5342540000056</v>
      </c>
      <c r="J1707" s="351">
        <f t="shared" si="213"/>
        <v>0</v>
      </c>
      <c r="K1707" s="293">
        <f>SUM('Employee Salary Payroll Tax '!I1709:K1709)</f>
        <v>2431.41</v>
      </c>
      <c r="L1707" s="293">
        <f>'Employee Salary Payroll Tax '!H1709</f>
        <v>0</v>
      </c>
      <c r="M1707" s="293">
        <f t="shared" si="215"/>
        <v>61881.820000000007</v>
      </c>
      <c r="N1707" s="359">
        <f t="shared" si="216"/>
        <v>0</v>
      </c>
      <c r="O1707" s="331"/>
      <c r="P1707" s="61"/>
      <c r="Q1707" s="294"/>
      <c r="R1707" s="292"/>
      <c r="S1707" s="303"/>
    </row>
    <row r="1708" spans="1:19" s="36" customFormat="1" ht="14.4">
      <c r="A1708" s="36">
        <f t="shared" si="209"/>
        <v>385</v>
      </c>
      <c r="B1708" s="526"/>
      <c r="C1708" s="36" t="str">
        <f>VLOOKUP('Employee Salary Payroll Tax '!B1710,'Employee Salary Payroll Tax '!$D$1:$E$7,2,FALSE)</f>
        <v>IBEW</v>
      </c>
      <c r="D1708" s="61">
        <f t="shared" si="210"/>
        <v>6.875E-3</v>
      </c>
      <c r="E1708" s="351">
        <f>'Employee Salary Payroll Tax '!N1710</f>
        <v>93641.2</v>
      </c>
      <c r="F1708" s="351">
        <f t="shared" si="211"/>
        <v>94284.98324999999</v>
      </c>
      <c r="G1708" s="352"/>
      <c r="H1708" s="351">
        <f t="shared" si="212"/>
        <v>0</v>
      </c>
      <c r="I1708" s="351">
        <f t="shared" si="214"/>
        <v>643.78324999999313</v>
      </c>
      <c r="J1708" s="351">
        <f t="shared" si="213"/>
        <v>0</v>
      </c>
      <c r="K1708" s="293">
        <f>SUM('Employee Salary Payroll Tax '!I1710:K1710)</f>
        <v>93039.360000000001</v>
      </c>
      <c r="L1708" s="293">
        <f>'Employee Salary Payroll Tax '!H1710</f>
        <v>2.2000000000000002</v>
      </c>
      <c r="M1708" s="293">
        <f t="shared" si="215"/>
        <v>599.63999999999646</v>
      </c>
      <c r="N1708" s="359">
        <f t="shared" si="216"/>
        <v>0</v>
      </c>
      <c r="O1708" s="331"/>
      <c r="P1708" s="61"/>
      <c r="Q1708" s="294"/>
      <c r="R1708" s="292"/>
      <c r="S1708" s="303"/>
    </row>
    <row r="1709" spans="1:19" s="36" customFormat="1" ht="14.4">
      <c r="A1709" s="36">
        <f t="shared" ref="A1709:A1772" si="217">+A1708+1</f>
        <v>386</v>
      </c>
      <c r="B1709" s="526"/>
      <c r="C1709" s="36" t="str">
        <f>VLOOKUP('Employee Salary Payroll Tax '!B1711,'Employee Salary Payroll Tax '!$D$1:$E$7,2,FALSE)</f>
        <v>NonUnion</v>
      </c>
      <c r="D1709" s="61">
        <f t="shared" si="210"/>
        <v>2.98E-2</v>
      </c>
      <c r="E1709" s="351">
        <f>'Employee Salary Payroll Tax '!N1711</f>
        <v>75098.37</v>
      </c>
      <c r="F1709" s="351">
        <f t="shared" si="211"/>
        <v>77336.301426000005</v>
      </c>
      <c r="G1709" s="352"/>
      <c r="H1709" s="351">
        <f t="shared" si="212"/>
        <v>0</v>
      </c>
      <c r="I1709" s="351">
        <f t="shared" si="214"/>
        <v>2237.9314260000101</v>
      </c>
      <c r="J1709" s="351">
        <f t="shared" si="213"/>
        <v>0</v>
      </c>
      <c r="K1709" s="293">
        <f>SUM('Employee Salary Payroll Tax '!I1711:K1711)</f>
        <v>30791.96</v>
      </c>
      <c r="L1709" s="293">
        <f>'Employee Salary Payroll Tax '!H1711</f>
        <v>0</v>
      </c>
      <c r="M1709" s="293">
        <f t="shared" si="215"/>
        <v>44306.409999999996</v>
      </c>
      <c r="N1709" s="359">
        <f t="shared" si="216"/>
        <v>0</v>
      </c>
      <c r="O1709" s="331"/>
      <c r="P1709" s="61"/>
      <c r="Q1709" s="294"/>
      <c r="R1709" s="292"/>
      <c r="S1709" s="303"/>
    </row>
    <row r="1710" spans="1:19" s="36" customFormat="1" ht="14.4">
      <c r="A1710" s="36">
        <f t="shared" si="217"/>
        <v>387</v>
      </c>
      <c r="B1710" s="526"/>
      <c r="C1710" s="36" t="str">
        <f>VLOOKUP('Employee Salary Payroll Tax '!B1712,'Employee Salary Payroll Tax '!$D$1:$E$7,2,FALSE)</f>
        <v>NonUnion</v>
      </c>
      <c r="D1710" s="61">
        <f t="shared" si="210"/>
        <v>2.98E-2</v>
      </c>
      <c r="E1710" s="351">
        <f>'Employee Salary Payroll Tax '!N1712</f>
        <v>85003.05</v>
      </c>
      <c r="F1710" s="351">
        <f t="shared" si="211"/>
        <v>87536.14089000001</v>
      </c>
      <c r="G1710" s="352"/>
      <c r="H1710" s="351">
        <f t="shared" si="212"/>
        <v>0</v>
      </c>
      <c r="I1710" s="351">
        <f t="shared" si="214"/>
        <v>2533.0908900000068</v>
      </c>
      <c r="J1710" s="351">
        <f t="shared" si="213"/>
        <v>0</v>
      </c>
      <c r="K1710" s="293">
        <f>SUM('Employee Salary Payroll Tax '!I1712:K1712)</f>
        <v>65288.97</v>
      </c>
      <c r="L1710" s="293">
        <f>'Employee Salary Payroll Tax '!H1712</f>
        <v>0</v>
      </c>
      <c r="M1710" s="293">
        <f t="shared" si="215"/>
        <v>19714.080000000002</v>
      </c>
      <c r="N1710" s="359">
        <f t="shared" si="216"/>
        <v>0</v>
      </c>
      <c r="O1710" s="331"/>
      <c r="P1710" s="61"/>
      <c r="Q1710" s="294"/>
      <c r="R1710" s="292"/>
      <c r="S1710" s="303"/>
    </row>
    <row r="1711" spans="1:19" s="36" customFormat="1" ht="14.4">
      <c r="A1711" s="36">
        <f t="shared" si="217"/>
        <v>388</v>
      </c>
      <c r="B1711" s="526"/>
      <c r="C1711" s="36" t="str">
        <f>VLOOKUP('Employee Salary Payroll Tax '!B1713,'Employee Salary Payroll Tax '!$D$1:$E$7,2,FALSE)</f>
        <v>IBEW</v>
      </c>
      <c r="D1711" s="61">
        <f t="shared" si="210"/>
        <v>6.875E-3</v>
      </c>
      <c r="E1711" s="351">
        <f>'Employee Salary Payroll Tax '!N1713</f>
        <v>114316.76</v>
      </c>
      <c r="F1711" s="351">
        <f t="shared" si="211"/>
        <v>115102.687725</v>
      </c>
      <c r="G1711" s="352"/>
      <c r="H1711" s="351">
        <f t="shared" si="212"/>
        <v>0</v>
      </c>
      <c r="I1711" s="351">
        <f t="shared" si="214"/>
        <v>785.92772500000137</v>
      </c>
      <c r="J1711" s="351">
        <f t="shared" si="213"/>
        <v>0</v>
      </c>
      <c r="K1711" s="293">
        <f>SUM('Employee Salary Payroll Tax '!I1713:K1713)</f>
        <v>27481.780000000002</v>
      </c>
      <c r="L1711" s="293">
        <f>'Employee Salary Payroll Tax '!H1713</f>
        <v>0</v>
      </c>
      <c r="M1711" s="293">
        <f t="shared" si="215"/>
        <v>86834.98</v>
      </c>
      <c r="N1711" s="359">
        <f t="shared" si="216"/>
        <v>0</v>
      </c>
      <c r="O1711" s="331"/>
      <c r="P1711" s="61"/>
      <c r="Q1711" s="294"/>
      <c r="R1711" s="292"/>
      <c r="S1711" s="303"/>
    </row>
    <row r="1712" spans="1:19" s="36" customFormat="1" ht="14.4">
      <c r="A1712" s="36">
        <f t="shared" si="217"/>
        <v>389</v>
      </c>
      <c r="B1712" s="526"/>
      <c r="C1712" s="36" t="str">
        <f>VLOOKUP('Employee Salary Payroll Tax '!B1714,'Employee Salary Payroll Tax '!$D$1:$E$7,2,FALSE)</f>
        <v>IBEW</v>
      </c>
      <c r="D1712" s="61">
        <f t="shared" si="210"/>
        <v>6.875E-3</v>
      </c>
      <c r="E1712" s="351">
        <f>'Employee Salary Payroll Tax '!N1714</f>
        <v>51427.11</v>
      </c>
      <c r="F1712" s="351">
        <f t="shared" si="211"/>
        <v>51780.671381250002</v>
      </c>
      <c r="G1712" s="352"/>
      <c r="H1712" s="351">
        <f t="shared" si="212"/>
        <v>0</v>
      </c>
      <c r="I1712" s="351">
        <f t="shared" si="214"/>
        <v>353.56138125000143</v>
      </c>
      <c r="J1712" s="351">
        <f t="shared" si="213"/>
        <v>0</v>
      </c>
      <c r="K1712" s="293">
        <f>SUM('Employee Salary Payroll Tax '!I1714:K1714)</f>
        <v>51425.55</v>
      </c>
      <c r="L1712" s="293">
        <f>'Employee Salary Payroll Tax '!H1714</f>
        <v>0</v>
      </c>
      <c r="M1712" s="293">
        <f t="shared" si="215"/>
        <v>1.5599999999976717</v>
      </c>
      <c r="N1712" s="359">
        <f t="shared" si="216"/>
        <v>0</v>
      </c>
      <c r="O1712" s="331"/>
      <c r="P1712" s="61"/>
      <c r="Q1712" s="294"/>
      <c r="R1712" s="292"/>
      <c r="S1712" s="303"/>
    </row>
    <row r="1713" spans="1:19" s="36" customFormat="1" ht="14.4">
      <c r="A1713" s="36">
        <f t="shared" si="217"/>
        <v>390</v>
      </c>
      <c r="B1713" s="526"/>
      <c r="C1713" s="36" t="str">
        <f>VLOOKUP('Employee Salary Payroll Tax '!B1715,'Employee Salary Payroll Tax '!$D$1:$E$7,2,FALSE)</f>
        <v>UA</v>
      </c>
      <c r="D1713" s="61">
        <f t="shared" si="210"/>
        <v>0.03</v>
      </c>
      <c r="E1713" s="351">
        <f>'Employee Salary Payroll Tax '!N1715</f>
        <v>111935.7</v>
      </c>
      <c r="F1713" s="351">
        <f t="shared" si="211"/>
        <v>115293.77099999999</v>
      </c>
      <c r="G1713" s="352"/>
      <c r="H1713" s="351">
        <f t="shared" si="212"/>
        <v>0</v>
      </c>
      <c r="I1713" s="351">
        <f t="shared" si="214"/>
        <v>3358.0709999999963</v>
      </c>
      <c r="J1713" s="351">
        <f t="shared" si="213"/>
        <v>0</v>
      </c>
      <c r="K1713" s="293">
        <f>SUM('Employee Salary Payroll Tax '!I1715:K1715)</f>
        <v>97824.52</v>
      </c>
      <c r="L1713" s="293">
        <f>'Employee Salary Payroll Tax '!H1715</f>
        <v>1950.81</v>
      </c>
      <c r="M1713" s="293">
        <f t="shared" si="215"/>
        <v>12160.369999999994</v>
      </c>
      <c r="N1713" s="359">
        <f t="shared" si="216"/>
        <v>0</v>
      </c>
      <c r="O1713" s="331"/>
      <c r="P1713" s="61"/>
      <c r="Q1713" s="294"/>
      <c r="R1713" s="292"/>
      <c r="S1713" s="303"/>
    </row>
    <row r="1714" spans="1:19" s="36" customFormat="1" ht="14.4">
      <c r="A1714" s="36">
        <f t="shared" si="217"/>
        <v>391</v>
      </c>
      <c r="B1714" s="526"/>
      <c r="C1714" s="36" t="str">
        <f>VLOOKUP('Employee Salary Payroll Tax '!B1716,'Employee Salary Payroll Tax '!$D$1:$E$7,2,FALSE)</f>
        <v>NonUnion</v>
      </c>
      <c r="D1714" s="61">
        <f t="shared" si="210"/>
        <v>2.98E-2</v>
      </c>
      <c r="E1714" s="351">
        <f>'Employee Salary Payroll Tax '!N1716</f>
        <v>79109.66</v>
      </c>
      <c r="F1714" s="351">
        <f t="shared" si="211"/>
        <v>81467.12786800001</v>
      </c>
      <c r="G1714" s="352"/>
      <c r="H1714" s="351">
        <f t="shared" si="212"/>
        <v>0</v>
      </c>
      <c r="I1714" s="351">
        <f t="shared" si="214"/>
        <v>2357.467868000007</v>
      </c>
      <c r="J1714" s="351">
        <f t="shared" si="213"/>
        <v>0</v>
      </c>
      <c r="K1714" s="293">
        <f>SUM('Employee Salary Payroll Tax '!I1716:K1716)</f>
        <v>79117.3</v>
      </c>
      <c r="L1714" s="293">
        <f>'Employee Salary Payroll Tax '!H1716</f>
        <v>-1.4</v>
      </c>
      <c r="M1714" s="293">
        <f t="shared" si="215"/>
        <v>-6.2399999999994176</v>
      </c>
      <c r="N1714" s="359">
        <f t="shared" si="216"/>
        <v>0</v>
      </c>
      <c r="O1714" s="331"/>
      <c r="P1714" s="61"/>
      <c r="Q1714" s="294"/>
      <c r="R1714" s="292"/>
      <c r="S1714" s="303"/>
    </row>
    <row r="1715" spans="1:19" s="36" customFormat="1" ht="14.4">
      <c r="A1715" s="36">
        <f t="shared" si="217"/>
        <v>392</v>
      </c>
      <c r="B1715" s="526"/>
      <c r="C1715" s="36" t="str">
        <f>VLOOKUP('Employee Salary Payroll Tax '!B1717,'Employee Salary Payroll Tax '!$D$1:$E$7,2,FALSE)</f>
        <v>IBEW</v>
      </c>
      <c r="D1715" s="61">
        <f t="shared" si="210"/>
        <v>6.875E-3</v>
      </c>
      <c r="E1715" s="351">
        <f>'Employee Salary Payroll Tax '!N1717</f>
        <v>9676.7999999999993</v>
      </c>
      <c r="F1715" s="351">
        <f t="shared" si="211"/>
        <v>9743.3279999999995</v>
      </c>
      <c r="G1715" s="352"/>
      <c r="H1715" s="351">
        <f t="shared" si="212"/>
        <v>0</v>
      </c>
      <c r="I1715" s="351">
        <f t="shared" si="214"/>
        <v>66.528000000000247</v>
      </c>
      <c r="J1715" s="351">
        <f t="shared" si="213"/>
        <v>0</v>
      </c>
      <c r="K1715" s="293">
        <f>SUM('Employee Salary Payroll Tax '!I1717:K1717)</f>
        <v>9676.7999999999993</v>
      </c>
      <c r="L1715" s="293">
        <f>'Employee Salary Payroll Tax '!H1717</f>
        <v>0</v>
      </c>
      <c r="M1715" s="293">
        <f t="shared" si="215"/>
        <v>0</v>
      </c>
      <c r="N1715" s="359">
        <f t="shared" si="216"/>
        <v>0</v>
      </c>
      <c r="O1715" s="331"/>
      <c r="P1715" s="61"/>
      <c r="Q1715" s="294"/>
      <c r="R1715" s="292"/>
      <c r="S1715" s="303"/>
    </row>
    <row r="1716" spans="1:19" s="36" customFormat="1" ht="14.4">
      <c r="A1716" s="36">
        <f t="shared" si="217"/>
        <v>393</v>
      </c>
      <c r="B1716" s="526"/>
      <c r="C1716" s="36" t="str">
        <f>VLOOKUP('Employee Salary Payroll Tax '!B1718,'Employee Salary Payroll Tax '!$D$1:$E$7,2,FALSE)</f>
        <v>NonUnion</v>
      </c>
      <c r="D1716" s="61">
        <f t="shared" si="210"/>
        <v>2.98E-2</v>
      </c>
      <c r="E1716" s="351">
        <f>'Employee Salary Payroll Tax '!N1718</f>
        <v>62154.73</v>
      </c>
      <c r="F1716" s="351">
        <f t="shared" si="211"/>
        <v>64006.940954000005</v>
      </c>
      <c r="G1716" s="352"/>
      <c r="H1716" s="351">
        <f t="shared" si="212"/>
        <v>0</v>
      </c>
      <c r="I1716" s="351">
        <f t="shared" si="214"/>
        <v>1852.2109540000019</v>
      </c>
      <c r="J1716" s="351">
        <f t="shared" si="213"/>
        <v>0</v>
      </c>
      <c r="K1716" s="293">
        <f>SUM('Employee Salary Payroll Tax '!I1718:K1718)</f>
        <v>9614.880000000001</v>
      </c>
      <c r="L1716" s="293">
        <f>'Employee Salary Payroll Tax '!H1718</f>
        <v>0</v>
      </c>
      <c r="M1716" s="293">
        <f t="shared" si="215"/>
        <v>52539.850000000006</v>
      </c>
      <c r="N1716" s="359">
        <f t="shared" si="216"/>
        <v>0</v>
      </c>
      <c r="O1716" s="331"/>
      <c r="P1716" s="61"/>
      <c r="Q1716" s="294"/>
      <c r="R1716" s="292"/>
      <c r="S1716" s="303"/>
    </row>
    <row r="1717" spans="1:19" s="36" customFormat="1" ht="14.4">
      <c r="A1717" s="36">
        <f t="shared" si="217"/>
        <v>394</v>
      </c>
      <c r="B1717" s="526"/>
      <c r="C1717" s="36" t="str">
        <f>VLOOKUP('Employee Salary Payroll Tax '!B1719,'Employee Salary Payroll Tax '!$D$1:$E$7,2,FALSE)</f>
        <v>NonUnion</v>
      </c>
      <c r="D1717" s="61">
        <f t="shared" si="210"/>
        <v>2.98E-2</v>
      </c>
      <c r="E1717" s="351">
        <f>'Employee Salary Payroll Tax '!N1719</f>
        <v>61755.3</v>
      </c>
      <c r="F1717" s="351">
        <f t="shared" si="211"/>
        <v>63595.607940000009</v>
      </c>
      <c r="G1717" s="352"/>
      <c r="H1717" s="351">
        <f t="shared" si="212"/>
        <v>0</v>
      </c>
      <c r="I1717" s="351">
        <f t="shared" si="214"/>
        <v>1840.3079400000061</v>
      </c>
      <c r="J1717" s="351">
        <f t="shared" si="213"/>
        <v>0</v>
      </c>
      <c r="K1717" s="293">
        <f>SUM('Employee Salary Payroll Tax '!I1719:K1719)</f>
        <v>54684.009999999995</v>
      </c>
      <c r="L1717" s="293">
        <f>'Employee Salary Payroll Tax '!H1719</f>
        <v>0</v>
      </c>
      <c r="M1717" s="293">
        <f t="shared" si="215"/>
        <v>7071.2900000000081</v>
      </c>
      <c r="N1717" s="359">
        <f t="shared" si="216"/>
        <v>0</v>
      </c>
      <c r="O1717" s="331"/>
      <c r="P1717" s="61"/>
      <c r="Q1717" s="294"/>
      <c r="R1717" s="292"/>
      <c r="S1717" s="303"/>
    </row>
    <row r="1718" spans="1:19" s="36" customFormat="1" ht="14.4">
      <c r="A1718" s="36">
        <f t="shared" si="217"/>
        <v>395</v>
      </c>
      <c r="B1718" s="526"/>
      <c r="C1718" s="36" t="str">
        <f>VLOOKUP('Employee Salary Payroll Tax '!B1720,'Employee Salary Payroll Tax '!$D$1:$E$7,2,FALSE)</f>
        <v>NonUnion</v>
      </c>
      <c r="D1718" s="61">
        <f t="shared" si="210"/>
        <v>2.98E-2</v>
      </c>
      <c r="E1718" s="351">
        <f>'Employee Salary Payroll Tax '!N1720</f>
        <v>80296.05</v>
      </c>
      <c r="F1718" s="351">
        <f t="shared" si="211"/>
        <v>82688.872290000014</v>
      </c>
      <c r="G1718" s="352"/>
      <c r="H1718" s="351">
        <f t="shared" si="212"/>
        <v>0</v>
      </c>
      <c r="I1718" s="351">
        <f t="shared" si="214"/>
        <v>2392.822290000011</v>
      </c>
      <c r="J1718" s="351">
        <f t="shared" si="213"/>
        <v>0</v>
      </c>
      <c r="K1718" s="293">
        <f>SUM('Employee Salary Payroll Tax '!I1720:K1720)</f>
        <v>10594.7</v>
      </c>
      <c r="L1718" s="293">
        <f>'Employee Salary Payroll Tax '!H1720</f>
        <v>7327.35</v>
      </c>
      <c r="M1718" s="293">
        <f t="shared" si="215"/>
        <v>62374.000000000007</v>
      </c>
      <c r="N1718" s="359">
        <f t="shared" si="216"/>
        <v>0</v>
      </c>
      <c r="O1718" s="331"/>
      <c r="P1718" s="61"/>
      <c r="Q1718" s="294"/>
      <c r="R1718" s="292"/>
      <c r="S1718" s="303"/>
    </row>
    <row r="1719" spans="1:19" s="36" customFormat="1" ht="14.4">
      <c r="A1719" s="36">
        <f t="shared" si="217"/>
        <v>396</v>
      </c>
      <c r="B1719" s="526"/>
      <c r="C1719" s="36" t="str">
        <f>VLOOKUP('Employee Salary Payroll Tax '!B1721,'Employee Salary Payroll Tax '!$D$1:$E$7,2,FALSE)</f>
        <v>IBEW</v>
      </c>
      <c r="D1719" s="61">
        <f t="shared" si="210"/>
        <v>6.875E-3</v>
      </c>
      <c r="E1719" s="351">
        <f>'Employee Salary Payroll Tax '!N1721</f>
        <v>163047.67000000001</v>
      </c>
      <c r="F1719" s="351">
        <f t="shared" si="211"/>
        <v>164168.62273125001</v>
      </c>
      <c r="G1719" s="352"/>
      <c r="H1719" s="351">
        <f t="shared" si="212"/>
        <v>0</v>
      </c>
      <c r="I1719" s="351">
        <f t="shared" si="214"/>
        <v>1120.9527312499995</v>
      </c>
      <c r="J1719" s="351">
        <f t="shared" si="213"/>
        <v>0</v>
      </c>
      <c r="K1719" s="293">
        <f>SUM('Employee Salary Payroll Tax '!I1721:K1721)</f>
        <v>47313.840000000004</v>
      </c>
      <c r="L1719" s="293">
        <f>'Employee Salary Payroll Tax '!H1721</f>
        <v>0</v>
      </c>
      <c r="M1719" s="293">
        <f t="shared" si="215"/>
        <v>115733.83000000002</v>
      </c>
      <c r="N1719" s="359">
        <f t="shared" si="216"/>
        <v>0</v>
      </c>
      <c r="O1719" s="331"/>
      <c r="P1719" s="61"/>
      <c r="Q1719" s="294"/>
      <c r="R1719" s="292"/>
      <c r="S1719" s="303"/>
    </row>
    <row r="1720" spans="1:19" s="36" customFormat="1" ht="14.4">
      <c r="A1720" s="36">
        <f t="shared" si="217"/>
        <v>397</v>
      </c>
      <c r="B1720" s="526"/>
      <c r="C1720" s="36" t="str">
        <f>VLOOKUP('Employee Salary Payroll Tax '!B1722,'Employee Salary Payroll Tax '!$D$1:$E$7,2,FALSE)</f>
        <v>NonUnion</v>
      </c>
      <c r="D1720" s="61">
        <f t="shared" si="210"/>
        <v>2.98E-2</v>
      </c>
      <c r="E1720" s="351">
        <f>'Employee Salary Payroll Tax '!N1722</f>
        <v>76251.28</v>
      </c>
      <c r="F1720" s="351">
        <f t="shared" si="211"/>
        <v>78523.568144000004</v>
      </c>
      <c r="G1720" s="352"/>
      <c r="H1720" s="351">
        <f t="shared" si="212"/>
        <v>0</v>
      </c>
      <c r="I1720" s="351">
        <f t="shared" si="214"/>
        <v>2272.2881440000056</v>
      </c>
      <c r="J1720" s="351">
        <f t="shared" si="213"/>
        <v>0</v>
      </c>
      <c r="K1720" s="293">
        <f>SUM('Employee Salary Payroll Tax '!I1722:K1722)</f>
        <v>24630.52</v>
      </c>
      <c r="L1720" s="293">
        <f>'Employee Salary Payroll Tax '!H1722</f>
        <v>0</v>
      </c>
      <c r="M1720" s="293">
        <f t="shared" si="215"/>
        <v>51620.759999999995</v>
      </c>
      <c r="N1720" s="359">
        <f t="shared" si="216"/>
        <v>0</v>
      </c>
      <c r="O1720" s="331"/>
      <c r="P1720" s="61"/>
      <c r="Q1720" s="294"/>
      <c r="R1720" s="292"/>
      <c r="S1720" s="303"/>
    </row>
    <row r="1721" spans="1:19" s="36" customFormat="1" ht="14.4">
      <c r="A1721" s="36">
        <f t="shared" si="217"/>
        <v>398</v>
      </c>
      <c r="B1721" s="526"/>
      <c r="C1721" s="36" t="str">
        <f>VLOOKUP('Employee Salary Payroll Tax '!B1723,'Employee Salary Payroll Tax '!$D$1:$E$7,2,FALSE)</f>
        <v>IBEW</v>
      </c>
      <c r="D1721" s="61">
        <f t="shared" si="210"/>
        <v>6.875E-3</v>
      </c>
      <c r="E1721" s="351">
        <f>'Employee Salary Payroll Tax '!N1723</f>
        <v>62421.17</v>
      </c>
      <c r="F1721" s="351">
        <f t="shared" si="211"/>
        <v>62850.315543749995</v>
      </c>
      <c r="G1721" s="352"/>
      <c r="H1721" s="351">
        <f t="shared" si="212"/>
        <v>0</v>
      </c>
      <c r="I1721" s="351">
        <f t="shared" si="214"/>
        <v>429.14554374999716</v>
      </c>
      <c r="J1721" s="351">
        <f t="shared" si="213"/>
        <v>0</v>
      </c>
      <c r="K1721" s="293">
        <f>SUM('Employee Salary Payroll Tax '!I1723:K1723)</f>
        <v>10452.970000000001</v>
      </c>
      <c r="L1721" s="293">
        <f>'Employee Salary Payroll Tax '!H1723</f>
        <v>0</v>
      </c>
      <c r="M1721" s="293">
        <f t="shared" si="215"/>
        <v>51968.2</v>
      </c>
      <c r="N1721" s="359">
        <f t="shared" si="216"/>
        <v>0</v>
      </c>
      <c r="O1721" s="331"/>
      <c r="P1721" s="61"/>
      <c r="Q1721" s="294"/>
      <c r="R1721" s="292"/>
      <c r="S1721" s="303"/>
    </row>
    <row r="1722" spans="1:19" s="36" customFormat="1" ht="14.4">
      <c r="A1722" s="36">
        <f t="shared" si="217"/>
        <v>399</v>
      </c>
      <c r="B1722" s="526"/>
      <c r="C1722" s="36" t="str">
        <f>VLOOKUP('Employee Salary Payroll Tax '!B1724,'Employee Salary Payroll Tax '!$D$1:$E$7,2,FALSE)</f>
        <v>NonUnion</v>
      </c>
      <c r="D1722" s="61">
        <f t="shared" si="210"/>
        <v>2.98E-2</v>
      </c>
      <c r="E1722" s="351">
        <f>'Employee Salary Payroll Tax '!N1724</f>
        <v>44577.05</v>
      </c>
      <c r="F1722" s="351">
        <f t="shared" si="211"/>
        <v>45905.446090000005</v>
      </c>
      <c r="G1722" s="352"/>
      <c r="H1722" s="351">
        <f t="shared" si="212"/>
        <v>0</v>
      </c>
      <c r="I1722" s="351">
        <f t="shared" si="214"/>
        <v>1328.396090000002</v>
      </c>
      <c r="J1722" s="351">
        <f t="shared" si="213"/>
        <v>0</v>
      </c>
      <c r="K1722" s="293">
        <f>SUM('Employee Salary Payroll Tax '!I1724:K1724)</f>
        <v>12708.67</v>
      </c>
      <c r="L1722" s="293">
        <f>'Employee Salary Payroll Tax '!H1724</f>
        <v>0</v>
      </c>
      <c r="M1722" s="293">
        <f t="shared" si="215"/>
        <v>31868.380000000005</v>
      </c>
      <c r="N1722" s="359">
        <f t="shared" si="216"/>
        <v>0</v>
      </c>
      <c r="O1722" s="331"/>
      <c r="P1722" s="61"/>
      <c r="Q1722" s="294"/>
      <c r="R1722" s="292"/>
      <c r="S1722" s="303"/>
    </row>
    <row r="1723" spans="1:19" s="36" customFormat="1" ht="14.4">
      <c r="A1723" s="36">
        <f t="shared" si="217"/>
        <v>400</v>
      </c>
      <c r="B1723" s="526"/>
      <c r="C1723" s="36" t="str">
        <f>VLOOKUP('Employee Salary Payroll Tax '!B1725,'Employee Salary Payroll Tax '!$D$1:$E$7,2,FALSE)</f>
        <v>UA</v>
      </c>
      <c r="D1723" s="61">
        <f t="shared" si="210"/>
        <v>0.03</v>
      </c>
      <c r="E1723" s="351">
        <f>'Employee Salary Payroll Tax '!N1725</f>
        <v>74028.960000000006</v>
      </c>
      <c r="F1723" s="351">
        <f t="shared" si="211"/>
        <v>76249.828800000003</v>
      </c>
      <c r="G1723" s="352"/>
      <c r="H1723" s="351">
        <f t="shared" si="212"/>
        <v>0</v>
      </c>
      <c r="I1723" s="351">
        <f t="shared" si="214"/>
        <v>2220.8687999999966</v>
      </c>
      <c r="J1723" s="351">
        <f t="shared" si="213"/>
        <v>0</v>
      </c>
      <c r="K1723" s="293">
        <f>SUM('Employee Salary Payroll Tax '!I1725:K1725)</f>
        <v>66295.819999999992</v>
      </c>
      <c r="L1723" s="293">
        <f>'Employee Salary Payroll Tax '!H1725</f>
        <v>1714.04</v>
      </c>
      <c r="M1723" s="293">
        <f t="shared" si="215"/>
        <v>6019.100000000014</v>
      </c>
      <c r="N1723" s="359">
        <f t="shared" si="216"/>
        <v>0</v>
      </c>
      <c r="O1723" s="331"/>
      <c r="P1723" s="61"/>
      <c r="Q1723" s="294"/>
      <c r="R1723" s="292"/>
      <c r="S1723" s="303"/>
    </row>
    <row r="1724" spans="1:19" s="36" customFormat="1" ht="14.4">
      <c r="A1724" s="36">
        <f t="shared" si="217"/>
        <v>401</v>
      </c>
      <c r="B1724" s="526"/>
      <c r="C1724" s="36" t="str">
        <f>VLOOKUP('Employee Salary Payroll Tax '!B1726,'Employee Salary Payroll Tax '!$D$1:$E$7,2,FALSE)</f>
        <v>NonUnion</v>
      </c>
      <c r="D1724" s="61">
        <f t="shared" si="210"/>
        <v>2.98E-2</v>
      </c>
      <c r="E1724" s="351">
        <f>'Employee Salary Payroll Tax '!N1726</f>
        <v>112798.28</v>
      </c>
      <c r="F1724" s="351">
        <f t="shared" si="211"/>
        <v>116159.66874400001</v>
      </c>
      <c r="G1724" s="352"/>
      <c r="H1724" s="351">
        <f t="shared" si="212"/>
        <v>0</v>
      </c>
      <c r="I1724" s="351">
        <f t="shared" si="214"/>
        <v>3361.3887440000108</v>
      </c>
      <c r="J1724" s="351">
        <f t="shared" si="213"/>
        <v>0</v>
      </c>
      <c r="K1724" s="293">
        <f>SUM('Employee Salary Payroll Tax '!I1726:K1726)</f>
        <v>3815.14</v>
      </c>
      <c r="L1724" s="293">
        <f>'Employee Salary Payroll Tax '!H1726</f>
        <v>0</v>
      </c>
      <c r="M1724" s="293">
        <f t="shared" si="215"/>
        <v>108983.14</v>
      </c>
      <c r="N1724" s="359">
        <f t="shared" si="216"/>
        <v>0</v>
      </c>
      <c r="O1724" s="331"/>
      <c r="P1724" s="61"/>
      <c r="Q1724" s="294"/>
      <c r="R1724" s="292"/>
      <c r="S1724" s="303"/>
    </row>
    <row r="1725" spans="1:19" s="36" customFormat="1" ht="14.4">
      <c r="A1725" s="36">
        <f t="shared" si="217"/>
        <v>402</v>
      </c>
      <c r="B1725" s="526"/>
      <c r="C1725" s="36" t="str">
        <f>VLOOKUP('Employee Salary Payroll Tax '!B1727,'Employee Salary Payroll Tax '!$D$1:$E$7,2,FALSE)</f>
        <v>NonUnion</v>
      </c>
      <c r="D1725" s="61">
        <f t="shared" si="210"/>
        <v>2.98E-2</v>
      </c>
      <c r="E1725" s="351">
        <f>'Employee Salary Payroll Tax '!N1727</f>
        <v>69007.98</v>
      </c>
      <c r="F1725" s="351">
        <f t="shared" si="211"/>
        <v>71064.417803999997</v>
      </c>
      <c r="G1725" s="352"/>
      <c r="H1725" s="351">
        <f t="shared" si="212"/>
        <v>0</v>
      </c>
      <c r="I1725" s="351">
        <f t="shared" si="214"/>
        <v>2056.4378040000011</v>
      </c>
      <c r="J1725" s="351">
        <f t="shared" si="213"/>
        <v>0</v>
      </c>
      <c r="K1725" s="293">
        <f>SUM('Employee Salary Payroll Tax '!I1727:K1727)</f>
        <v>65157.9</v>
      </c>
      <c r="L1725" s="293">
        <f>'Employee Salary Payroll Tax '!H1727</f>
        <v>0</v>
      </c>
      <c r="M1725" s="293">
        <f t="shared" si="215"/>
        <v>3850.0799999999945</v>
      </c>
      <c r="N1725" s="359">
        <f t="shared" si="216"/>
        <v>0</v>
      </c>
      <c r="O1725" s="331"/>
      <c r="P1725" s="61"/>
      <c r="Q1725" s="294"/>
      <c r="R1725" s="292"/>
      <c r="S1725" s="303"/>
    </row>
    <row r="1726" spans="1:19" s="36" customFormat="1" ht="14.4">
      <c r="A1726" s="36">
        <f t="shared" si="217"/>
        <v>403</v>
      </c>
      <c r="B1726" s="526"/>
      <c r="C1726" s="36" t="str">
        <f>VLOOKUP('Employee Salary Payroll Tax '!B1728,'Employee Salary Payroll Tax '!$D$1:$E$7,2,FALSE)</f>
        <v>NonUnion</v>
      </c>
      <c r="D1726" s="61">
        <f t="shared" si="210"/>
        <v>2.98E-2</v>
      </c>
      <c r="E1726" s="351">
        <f>'Employee Salary Payroll Tax '!N1728</f>
        <v>65750.53</v>
      </c>
      <c r="F1726" s="351">
        <f t="shared" si="211"/>
        <v>67709.895793999996</v>
      </c>
      <c r="G1726" s="352"/>
      <c r="H1726" s="351">
        <f t="shared" si="212"/>
        <v>0</v>
      </c>
      <c r="I1726" s="351">
        <f t="shared" si="214"/>
        <v>1959.3657939999975</v>
      </c>
      <c r="J1726" s="351">
        <f t="shared" si="213"/>
        <v>0</v>
      </c>
      <c r="K1726" s="293">
        <f>SUM('Employee Salary Payroll Tax '!I1728:K1728)</f>
        <v>60174.48</v>
      </c>
      <c r="L1726" s="293">
        <f>'Employee Salary Payroll Tax '!H1728</f>
        <v>0</v>
      </c>
      <c r="M1726" s="293">
        <f t="shared" si="215"/>
        <v>5576.0499999999956</v>
      </c>
      <c r="N1726" s="359">
        <f t="shared" si="216"/>
        <v>0</v>
      </c>
      <c r="O1726" s="331"/>
      <c r="P1726" s="61"/>
      <c r="Q1726" s="294"/>
      <c r="R1726" s="292"/>
      <c r="S1726" s="303"/>
    </row>
    <row r="1727" spans="1:19" s="36" customFormat="1" ht="14.4">
      <c r="A1727" s="36">
        <f t="shared" si="217"/>
        <v>404</v>
      </c>
      <c r="B1727" s="526"/>
      <c r="C1727" s="36" t="str">
        <f>VLOOKUP('Employee Salary Payroll Tax '!B1729,'Employee Salary Payroll Tax '!$D$1:$E$7,2,FALSE)</f>
        <v>IBEW</v>
      </c>
      <c r="D1727" s="61">
        <f t="shared" si="210"/>
        <v>6.875E-3</v>
      </c>
      <c r="E1727" s="351">
        <f>'Employee Salary Payroll Tax '!N1729</f>
        <v>0</v>
      </c>
      <c r="F1727" s="351">
        <f t="shared" si="211"/>
        <v>0</v>
      </c>
      <c r="G1727" s="352"/>
      <c r="H1727" s="351">
        <f t="shared" si="212"/>
        <v>7000</v>
      </c>
      <c r="I1727" s="351">
        <f t="shared" si="214"/>
        <v>0</v>
      </c>
      <c r="J1727" s="351">
        <f t="shared" si="213"/>
        <v>0</v>
      </c>
      <c r="K1727" s="293">
        <f>SUM('Employee Salary Payroll Tax '!I1729:K1729)</f>
        <v>0</v>
      </c>
      <c r="L1727" s="293">
        <f>'Employee Salary Payroll Tax '!H1729</f>
        <v>0</v>
      </c>
      <c r="M1727" s="293">
        <f t="shared" si="215"/>
        <v>0</v>
      </c>
      <c r="N1727" s="359">
        <f t="shared" si="216"/>
        <v>0</v>
      </c>
      <c r="O1727" s="331"/>
      <c r="P1727" s="61"/>
      <c r="Q1727" s="294"/>
      <c r="R1727" s="292"/>
      <c r="S1727" s="303"/>
    </row>
    <row r="1728" spans="1:19" s="36" customFormat="1" ht="14.4">
      <c r="A1728" s="36">
        <f t="shared" si="217"/>
        <v>405</v>
      </c>
      <c r="B1728" s="526"/>
      <c r="C1728" s="36" t="str">
        <f>VLOOKUP('Employee Salary Payroll Tax '!B1730,'Employee Salary Payroll Tax '!$D$1:$E$7,2,FALSE)</f>
        <v>NonUnion</v>
      </c>
      <c r="D1728" s="61">
        <f t="shared" si="210"/>
        <v>2.98E-2</v>
      </c>
      <c r="E1728" s="351">
        <f>'Employee Salary Payroll Tax '!N1730</f>
        <v>53933.25</v>
      </c>
      <c r="F1728" s="351">
        <f t="shared" si="211"/>
        <v>55540.460850000003</v>
      </c>
      <c r="G1728" s="352"/>
      <c r="H1728" s="351">
        <f t="shared" si="212"/>
        <v>0</v>
      </c>
      <c r="I1728" s="351">
        <f t="shared" si="214"/>
        <v>1607.2108500000031</v>
      </c>
      <c r="J1728" s="351">
        <f t="shared" si="213"/>
        <v>0</v>
      </c>
      <c r="K1728" s="293">
        <f>SUM('Employee Salary Payroll Tax '!I1730:K1730)</f>
        <v>32523.469999999998</v>
      </c>
      <c r="L1728" s="293">
        <f>'Employee Salary Payroll Tax '!H1730</f>
        <v>0</v>
      </c>
      <c r="M1728" s="293">
        <f t="shared" si="215"/>
        <v>21409.780000000002</v>
      </c>
      <c r="N1728" s="359">
        <f t="shared" si="216"/>
        <v>0</v>
      </c>
      <c r="O1728" s="331"/>
      <c r="P1728" s="61"/>
      <c r="Q1728" s="294"/>
      <c r="R1728" s="292"/>
      <c r="S1728" s="303"/>
    </row>
    <row r="1729" spans="1:19" s="36" customFormat="1" ht="14.4">
      <c r="A1729" s="36">
        <f t="shared" si="217"/>
        <v>406</v>
      </c>
      <c r="B1729" s="526"/>
      <c r="C1729" s="36" t="str">
        <f>VLOOKUP('Employee Salary Payroll Tax '!B1731,'Employee Salary Payroll Tax '!$D$1:$E$7,2,FALSE)</f>
        <v>NonUnion</v>
      </c>
      <c r="D1729" s="61">
        <f t="shared" si="210"/>
        <v>2.98E-2</v>
      </c>
      <c r="E1729" s="351">
        <f>'Employee Salary Payroll Tax '!N1731</f>
        <v>85619.27</v>
      </c>
      <c r="F1729" s="351">
        <f t="shared" si="211"/>
        <v>88170.724246000012</v>
      </c>
      <c r="G1729" s="352"/>
      <c r="H1729" s="351">
        <f t="shared" si="212"/>
        <v>0</v>
      </c>
      <c r="I1729" s="351">
        <f t="shared" si="214"/>
        <v>2551.4542460000084</v>
      </c>
      <c r="J1729" s="351">
        <f t="shared" si="213"/>
        <v>0</v>
      </c>
      <c r="K1729" s="293">
        <f>SUM('Employee Salary Payroll Tax '!I1731:K1731)</f>
        <v>41223.29</v>
      </c>
      <c r="L1729" s="293">
        <f>'Employee Salary Payroll Tax '!H1731</f>
        <v>0</v>
      </c>
      <c r="M1729" s="293">
        <f t="shared" si="215"/>
        <v>44395.98</v>
      </c>
      <c r="N1729" s="359">
        <f t="shared" si="216"/>
        <v>0</v>
      </c>
      <c r="O1729" s="331"/>
      <c r="P1729" s="61"/>
      <c r="Q1729" s="294"/>
      <c r="R1729" s="292"/>
      <c r="S1729" s="303"/>
    </row>
    <row r="1730" spans="1:19" s="36" customFormat="1" ht="14.4">
      <c r="A1730" s="36">
        <f t="shared" si="217"/>
        <v>407</v>
      </c>
      <c r="B1730" s="526"/>
      <c r="C1730" s="36" t="str">
        <f>VLOOKUP('Employee Salary Payroll Tax '!B1732,'Employee Salary Payroll Tax '!$D$1:$E$7,2,FALSE)</f>
        <v>UA</v>
      </c>
      <c r="D1730" s="61">
        <f t="shared" si="210"/>
        <v>0.03</v>
      </c>
      <c r="E1730" s="351">
        <f>'Employee Salary Payroll Tax '!N1732</f>
        <v>54171.37</v>
      </c>
      <c r="F1730" s="351">
        <f t="shared" si="211"/>
        <v>55796.511100000003</v>
      </c>
      <c r="G1730" s="352"/>
      <c r="H1730" s="351">
        <f t="shared" si="212"/>
        <v>0</v>
      </c>
      <c r="I1730" s="351">
        <f t="shared" si="214"/>
        <v>1625.1411000000007</v>
      </c>
      <c r="J1730" s="351">
        <f t="shared" si="213"/>
        <v>0</v>
      </c>
      <c r="K1730" s="293">
        <f>SUM('Employee Salary Payroll Tax '!I1732:K1732)</f>
        <v>26540.420000000002</v>
      </c>
      <c r="L1730" s="293">
        <f>'Employee Salary Payroll Tax '!H1732</f>
        <v>0</v>
      </c>
      <c r="M1730" s="293">
        <f t="shared" si="215"/>
        <v>27630.95</v>
      </c>
      <c r="N1730" s="359">
        <f t="shared" si="216"/>
        <v>0</v>
      </c>
      <c r="O1730" s="331"/>
      <c r="P1730" s="61"/>
      <c r="Q1730" s="294"/>
      <c r="R1730" s="292"/>
      <c r="S1730" s="303"/>
    </row>
    <row r="1731" spans="1:19" s="36" customFormat="1" ht="14.4">
      <c r="A1731" s="36">
        <f t="shared" si="217"/>
        <v>408</v>
      </c>
      <c r="B1731" s="526"/>
      <c r="C1731" s="36" t="str">
        <f>VLOOKUP('Employee Salary Payroll Tax '!B1733,'Employee Salary Payroll Tax '!$D$1:$E$7,2,FALSE)</f>
        <v>IBEW</v>
      </c>
      <c r="D1731" s="61">
        <f t="shared" si="210"/>
        <v>6.875E-3</v>
      </c>
      <c r="E1731" s="351">
        <f>'Employee Salary Payroll Tax '!N1733</f>
        <v>113565.25</v>
      </c>
      <c r="F1731" s="351">
        <f t="shared" si="211"/>
        <v>114346.01109375</v>
      </c>
      <c r="G1731" s="352"/>
      <c r="H1731" s="351">
        <f t="shared" si="212"/>
        <v>0</v>
      </c>
      <c r="I1731" s="351">
        <f t="shared" si="214"/>
        <v>780.76109374999942</v>
      </c>
      <c r="J1731" s="351">
        <f t="shared" si="213"/>
        <v>0</v>
      </c>
      <c r="K1731" s="293">
        <f>SUM('Employee Salary Payroll Tax '!I1733:K1733)</f>
        <v>23716.920000000002</v>
      </c>
      <c r="L1731" s="293">
        <f>'Employee Salary Payroll Tax '!H1733</f>
        <v>0</v>
      </c>
      <c r="M1731" s="293">
        <f t="shared" si="215"/>
        <v>89848.33</v>
      </c>
      <c r="N1731" s="359">
        <f t="shared" si="216"/>
        <v>0</v>
      </c>
      <c r="O1731" s="331"/>
      <c r="P1731" s="61"/>
      <c r="Q1731" s="294"/>
      <c r="R1731" s="292"/>
      <c r="S1731" s="303"/>
    </row>
    <row r="1732" spans="1:19" s="36" customFormat="1" ht="14.4">
      <c r="A1732" s="36">
        <f t="shared" si="217"/>
        <v>409</v>
      </c>
      <c r="B1732" s="526"/>
      <c r="C1732" s="36" t="str">
        <f>VLOOKUP('Employee Salary Payroll Tax '!B1734,'Employee Salary Payroll Tax '!$D$1:$E$7,2,FALSE)</f>
        <v>NonUnion</v>
      </c>
      <c r="D1732" s="61">
        <f t="shared" si="210"/>
        <v>2.98E-2</v>
      </c>
      <c r="E1732" s="351">
        <f>'Employee Salary Payroll Tax '!N1734</f>
        <v>109462.54</v>
      </c>
      <c r="F1732" s="351">
        <f t="shared" si="211"/>
        <v>112724.523692</v>
      </c>
      <c r="G1732" s="352"/>
      <c r="H1732" s="351">
        <f t="shared" si="212"/>
        <v>0</v>
      </c>
      <c r="I1732" s="351">
        <f t="shared" si="214"/>
        <v>3261.9836920000089</v>
      </c>
      <c r="J1732" s="351">
        <f t="shared" si="213"/>
        <v>0</v>
      </c>
      <c r="K1732" s="293">
        <f>SUM('Employee Salary Payroll Tax '!I1734:K1734)</f>
        <v>28730.61</v>
      </c>
      <c r="L1732" s="293">
        <f>'Employee Salary Payroll Tax '!H1734</f>
        <v>0</v>
      </c>
      <c r="M1732" s="293">
        <f t="shared" si="215"/>
        <v>80731.929999999993</v>
      </c>
      <c r="N1732" s="359">
        <f t="shared" si="216"/>
        <v>0</v>
      </c>
      <c r="O1732" s="331"/>
      <c r="P1732" s="61"/>
      <c r="Q1732" s="294"/>
      <c r="R1732" s="292"/>
      <c r="S1732" s="303"/>
    </row>
    <row r="1733" spans="1:19" s="36" customFormat="1" ht="14.4">
      <c r="A1733" s="36">
        <f t="shared" si="217"/>
        <v>410</v>
      </c>
      <c r="B1733" s="526"/>
      <c r="C1733" s="36" t="str">
        <f>VLOOKUP('Employee Salary Payroll Tax '!B1735,'Employee Salary Payroll Tax '!$D$1:$E$7,2,FALSE)</f>
        <v>NonUnion</v>
      </c>
      <c r="D1733" s="61">
        <f t="shared" si="210"/>
        <v>2.98E-2</v>
      </c>
      <c r="E1733" s="351">
        <f>'Employee Salary Payroll Tax '!N1735</f>
        <v>47977.77</v>
      </c>
      <c r="F1733" s="351">
        <f t="shared" si="211"/>
        <v>49407.507546000001</v>
      </c>
      <c r="G1733" s="352"/>
      <c r="H1733" s="351">
        <f t="shared" si="212"/>
        <v>0</v>
      </c>
      <c r="I1733" s="351">
        <f t="shared" si="214"/>
        <v>1429.7375460000039</v>
      </c>
      <c r="J1733" s="351">
        <f t="shared" si="213"/>
        <v>0</v>
      </c>
      <c r="K1733" s="293">
        <f>SUM('Employee Salary Payroll Tax '!I1735:K1735)</f>
        <v>33975</v>
      </c>
      <c r="L1733" s="293">
        <f>'Employee Salary Payroll Tax '!H1735</f>
        <v>0</v>
      </c>
      <c r="M1733" s="293">
        <f t="shared" si="215"/>
        <v>14002.769999999997</v>
      </c>
      <c r="N1733" s="359">
        <f t="shared" si="216"/>
        <v>0</v>
      </c>
      <c r="O1733" s="331"/>
      <c r="P1733" s="61"/>
      <c r="Q1733" s="294"/>
      <c r="R1733" s="292"/>
      <c r="S1733" s="303"/>
    </row>
    <row r="1734" spans="1:19" s="36" customFormat="1" ht="14.4">
      <c r="A1734" s="36">
        <f t="shared" si="217"/>
        <v>411</v>
      </c>
      <c r="B1734" s="526"/>
      <c r="C1734" s="36" t="str">
        <f>VLOOKUP('Employee Salary Payroll Tax '!B1736,'Employee Salary Payroll Tax '!$D$1:$E$7,2,FALSE)</f>
        <v>NonUnion</v>
      </c>
      <c r="D1734" s="61">
        <f t="shared" si="210"/>
        <v>2.98E-2</v>
      </c>
      <c r="E1734" s="351">
        <f>'Employee Salary Payroll Tax '!N1736</f>
        <v>164571.29999999999</v>
      </c>
      <c r="F1734" s="351">
        <f t="shared" si="211"/>
        <v>169475.52473999999</v>
      </c>
      <c r="G1734" s="352"/>
      <c r="H1734" s="351">
        <f t="shared" si="212"/>
        <v>0</v>
      </c>
      <c r="I1734" s="351">
        <f t="shared" si="214"/>
        <v>4904.2247400000051</v>
      </c>
      <c r="J1734" s="351">
        <f t="shared" si="213"/>
        <v>0</v>
      </c>
      <c r="K1734" s="293">
        <f>SUM('Employee Salary Payroll Tax '!I1736:K1736)</f>
        <v>155260.74</v>
      </c>
      <c r="L1734" s="293">
        <f>'Employee Salary Payroll Tax '!H1736</f>
        <v>0</v>
      </c>
      <c r="M1734" s="293">
        <f t="shared" si="215"/>
        <v>9310.5599999999977</v>
      </c>
      <c r="N1734" s="359">
        <f t="shared" si="216"/>
        <v>0</v>
      </c>
      <c r="O1734" s="331"/>
      <c r="P1734" s="61"/>
      <c r="Q1734" s="294"/>
      <c r="R1734" s="292"/>
      <c r="S1734" s="303"/>
    </row>
    <row r="1735" spans="1:19" s="36" customFormat="1" ht="14.4">
      <c r="A1735" s="36">
        <f t="shared" si="217"/>
        <v>412</v>
      </c>
      <c r="B1735" s="526"/>
      <c r="C1735" s="36" t="str">
        <f>VLOOKUP('Employee Salary Payroll Tax '!B1737,'Employee Salary Payroll Tax '!$D$1:$E$7,2,FALSE)</f>
        <v>NonUnion</v>
      </c>
      <c r="D1735" s="61">
        <f t="shared" si="210"/>
        <v>2.98E-2</v>
      </c>
      <c r="E1735" s="351">
        <f>'Employee Salary Payroll Tax '!N1737</f>
        <v>84943.28</v>
      </c>
      <c r="F1735" s="351">
        <f t="shared" si="211"/>
        <v>87474.589743999997</v>
      </c>
      <c r="G1735" s="352"/>
      <c r="H1735" s="351">
        <f t="shared" si="212"/>
        <v>0</v>
      </c>
      <c r="I1735" s="351">
        <f t="shared" si="214"/>
        <v>2531.3097439999983</v>
      </c>
      <c r="J1735" s="351">
        <f t="shared" si="213"/>
        <v>0</v>
      </c>
      <c r="K1735" s="293">
        <f>SUM('Employee Salary Payroll Tax '!I1737:K1737)</f>
        <v>58631.479999999996</v>
      </c>
      <c r="L1735" s="293">
        <f>'Employee Salary Payroll Tax '!H1737</f>
        <v>0</v>
      </c>
      <c r="M1735" s="293">
        <f t="shared" si="215"/>
        <v>26311.800000000003</v>
      </c>
      <c r="N1735" s="359">
        <f t="shared" si="216"/>
        <v>0</v>
      </c>
      <c r="O1735" s="331"/>
      <c r="P1735" s="61"/>
      <c r="Q1735" s="294"/>
      <c r="R1735" s="292"/>
      <c r="S1735" s="303"/>
    </row>
    <row r="1736" spans="1:19" s="36" customFormat="1" ht="14.4">
      <c r="A1736" s="36">
        <f t="shared" si="217"/>
        <v>413</v>
      </c>
      <c r="B1736" s="526"/>
      <c r="C1736" s="36" t="str">
        <f>VLOOKUP('Employee Salary Payroll Tax '!B1738,'Employee Salary Payroll Tax '!$D$1:$E$7,2,FALSE)</f>
        <v>NonUnion</v>
      </c>
      <c r="D1736" s="61">
        <f t="shared" si="210"/>
        <v>2.98E-2</v>
      </c>
      <c r="E1736" s="351">
        <f>'Employee Salary Payroll Tax '!N1738</f>
        <v>158627.32999999999</v>
      </c>
      <c r="F1736" s="351">
        <f t="shared" si="211"/>
        <v>163354.42443399999</v>
      </c>
      <c r="G1736" s="352"/>
      <c r="H1736" s="351">
        <f t="shared" si="212"/>
        <v>0</v>
      </c>
      <c r="I1736" s="351">
        <f t="shared" si="214"/>
        <v>4727.0944339999987</v>
      </c>
      <c r="J1736" s="351">
        <f t="shared" si="213"/>
        <v>0</v>
      </c>
      <c r="K1736" s="293">
        <f>SUM('Employee Salary Payroll Tax '!I1738:K1738)</f>
        <v>157837.79999999999</v>
      </c>
      <c r="L1736" s="293">
        <f>'Employee Salary Payroll Tax '!H1738</f>
        <v>0</v>
      </c>
      <c r="M1736" s="293">
        <f t="shared" si="215"/>
        <v>789.52999999999884</v>
      </c>
      <c r="N1736" s="359">
        <f t="shared" si="216"/>
        <v>0</v>
      </c>
      <c r="O1736" s="331"/>
      <c r="P1736" s="61"/>
      <c r="Q1736" s="294"/>
      <c r="R1736" s="292"/>
      <c r="S1736" s="303"/>
    </row>
    <row r="1737" spans="1:19" s="36" customFormat="1" ht="14.4">
      <c r="A1737" s="36">
        <f t="shared" si="217"/>
        <v>414</v>
      </c>
      <c r="B1737" s="526"/>
      <c r="C1737" s="36" t="str">
        <f>VLOOKUP('Employee Salary Payroll Tax '!B1739,'Employee Salary Payroll Tax '!$D$1:$E$7,2,FALSE)</f>
        <v>IBEW</v>
      </c>
      <c r="D1737" s="61">
        <f t="shared" si="210"/>
        <v>6.875E-3</v>
      </c>
      <c r="E1737" s="351">
        <f>'Employee Salary Payroll Tax '!N1739</f>
        <v>53074.68</v>
      </c>
      <c r="F1737" s="351">
        <f t="shared" si="211"/>
        <v>53439.568424999998</v>
      </c>
      <c r="G1737" s="352"/>
      <c r="H1737" s="351">
        <f t="shared" si="212"/>
        <v>0</v>
      </c>
      <c r="I1737" s="351">
        <f t="shared" si="214"/>
        <v>364.88842499999737</v>
      </c>
      <c r="J1737" s="351">
        <f t="shared" si="213"/>
        <v>0</v>
      </c>
      <c r="K1737" s="293">
        <f>SUM('Employee Salary Payroll Tax '!I1739:K1739)</f>
        <v>52797.62</v>
      </c>
      <c r="L1737" s="293">
        <f>'Employee Salary Payroll Tax '!H1739</f>
        <v>0</v>
      </c>
      <c r="M1737" s="293">
        <f t="shared" si="215"/>
        <v>277.05999999999767</v>
      </c>
      <c r="N1737" s="359">
        <f t="shared" si="216"/>
        <v>0</v>
      </c>
      <c r="O1737" s="331"/>
      <c r="P1737" s="61"/>
      <c r="Q1737" s="294"/>
      <c r="R1737" s="292"/>
      <c r="S1737" s="303"/>
    </row>
    <row r="1738" spans="1:19" s="36" customFormat="1" ht="14.4">
      <c r="A1738" s="36">
        <f t="shared" si="217"/>
        <v>415</v>
      </c>
      <c r="B1738" s="526"/>
      <c r="C1738" s="36" t="str">
        <f>VLOOKUP('Employee Salary Payroll Tax '!B1740,'Employee Salary Payroll Tax '!$D$1:$E$7,2,FALSE)</f>
        <v>NonUnion</v>
      </c>
      <c r="D1738" s="61">
        <f t="shared" si="210"/>
        <v>2.98E-2</v>
      </c>
      <c r="E1738" s="351">
        <f>'Employee Salary Payroll Tax '!N1740</f>
        <v>19402.259999999998</v>
      </c>
      <c r="F1738" s="351">
        <f t="shared" si="211"/>
        <v>19980.447347999998</v>
      </c>
      <c r="G1738" s="352"/>
      <c r="H1738" s="351">
        <f t="shared" si="212"/>
        <v>0</v>
      </c>
      <c r="I1738" s="351">
        <f t="shared" si="214"/>
        <v>578.18734799999947</v>
      </c>
      <c r="J1738" s="351">
        <f t="shared" si="213"/>
        <v>0</v>
      </c>
      <c r="K1738" s="293">
        <f>SUM('Employee Salary Payroll Tax '!I1740:K1740)</f>
        <v>3516.08</v>
      </c>
      <c r="L1738" s="293">
        <f>'Employee Salary Payroll Tax '!H1740</f>
        <v>0</v>
      </c>
      <c r="M1738" s="293">
        <f t="shared" si="215"/>
        <v>15886.179999999998</v>
      </c>
      <c r="N1738" s="359">
        <f t="shared" si="216"/>
        <v>0</v>
      </c>
      <c r="O1738" s="331"/>
      <c r="P1738" s="61"/>
      <c r="Q1738" s="294"/>
      <c r="R1738" s="292"/>
      <c r="S1738" s="303"/>
    </row>
    <row r="1739" spans="1:19" s="36" customFormat="1" ht="14.4">
      <c r="A1739" s="36">
        <f t="shared" si="217"/>
        <v>416</v>
      </c>
      <c r="B1739" s="526"/>
      <c r="C1739" s="36" t="str">
        <f>VLOOKUP('Employee Salary Payroll Tax '!B1741,'Employee Salary Payroll Tax '!$D$1:$E$7,2,FALSE)</f>
        <v>UA</v>
      </c>
      <c r="D1739" s="61">
        <f t="shared" si="210"/>
        <v>0.03</v>
      </c>
      <c r="E1739" s="351">
        <f>'Employee Salary Payroll Tax '!N1741</f>
        <v>75711.31</v>
      </c>
      <c r="F1739" s="351">
        <f t="shared" si="211"/>
        <v>77982.649300000005</v>
      </c>
      <c r="G1739" s="352"/>
      <c r="H1739" s="351">
        <f t="shared" si="212"/>
        <v>0</v>
      </c>
      <c r="I1739" s="351">
        <f t="shared" si="214"/>
        <v>2271.3393000000069</v>
      </c>
      <c r="J1739" s="351">
        <f t="shared" si="213"/>
        <v>0</v>
      </c>
      <c r="K1739" s="293">
        <f>SUM('Employee Salary Payroll Tax '!I1741:K1741)</f>
        <v>66832.45</v>
      </c>
      <c r="L1739" s="293">
        <f>'Employee Salary Payroll Tax '!H1741</f>
        <v>1514.23</v>
      </c>
      <c r="M1739" s="293">
        <f t="shared" si="215"/>
        <v>7364.630000000001</v>
      </c>
      <c r="N1739" s="359">
        <f t="shared" si="216"/>
        <v>0</v>
      </c>
      <c r="O1739" s="331"/>
      <c r="P1739" s="61"/>
      <c r="Q1739" s="294"/>
      <c r="R1739" s="292"/>
      <c r="S1739" s="303"/>
    </row>
    <row r="1740" spans="1:19" s="36" customFormat="1" ht="14.4">
      <c r="A1740" s="36">
        <f t="shared" si="217"/>
        <v>417</v>
      </c>
      <c r="B1740" s="526"/>
      <c r="C1740" s="36" t="str">
        <f>VLOOKUP('Employee Salary Payroll Tax '!B1742,'Employee Salary Payroll Tax '!$D$1:$E$7,2,FALSE)</f>
        <v>NonUnion</v>
      </c>
      <c r="D1740" s="61">
        <f t="shared" si="210"/>
        <v>2.98E-2</v>
      </c>
      <c r="E1740" s="351">
        <f>'Employee Salary Payroll Tax '!N1742</f>
        <v>81481.86</v>
      </c>
      <c r="F1740" s="351">
        <f t="shared" si="211"/>
        <v>83910.019428</v>
      </c>
      <c r="G1740" s="352"/>
      <c r="H1740" s="351">
        <f t="shared" si="212"/>
        <v>0</v>
      </c>
      <c r="I1740" s="351">
        <f t="shared" si="214"/>
        <v>2428.159427999999</v>
      </c>
      <c r="J1740" s="351">
        <f t="shared" si="213"/>
        <v>0</v>
      </c>
      <c r="K1740" s="293">
        <f>SUM('Employee Salary Payroll Tax '!I1742:K1742)</f>
        <v>50521.47</v>
      </c>
      <c r="L1740" s="293">
        <f>'Employee Salary Payroll Tax '!H1742</f>
        <v>0</v>
      </c>
      <c r="M1740" s="293">
        <f t="shared" si="215"/>
        <v>30960.39</v>
      </c>
      <c r="N1740" s="359">
        <f t="shared" si="216"/>
        <v>0</v>
      </c>
      <c r="O1740" s="331"/>
      <c r="P1740" s="61"/>
      <c r="Q1740" s="294"/>
      <c r="R1740" s="292"/>
      <c r="S1740" s="303"/>
    </row>
    <row r="1741" spans="1:19" s="36" customFormat="1" ht="14.4">
      <c r="A1741" s="36">
        <f t="shared" si="217"/>
        <v>418</v>
      </c>
      <c r="B1741" s="526"/>
      <c r="C1741" s="36" t="str">
        <f>VLOOKUP('Employee Salary Payroll Tax '!B1743,'Employee Salary Payroll Tax '!$D$1:$E$7,2,FALSE)</f>
        <v>NonUnion</v>
      </c>
      <c r="D1741" s="61">
        <f t="shared" si="210"/>
        <v>2.98E-2</v>
      </c>
      <c r="E1741" s="351">
        <f>'Employee Salary Payroll Tax '!N1743</f>
        <v>46114.9</v>
      </c>
      <c r="F1741" s="351">
        <f t="shared" si="211"/>
        <v>47489.124020000003</v>
      </c>
      <c r="G1741" s="352"/>
      <c r="H1741" s="351">
        <f t="shared" si="212"/>
        <v>0</v>
      </c>
      <c r="I1741" s="351">
        <f t="shared" si="214"/>
        <v>1374.2240200000015</v>
      </c>
      <c r="J1741" s="351">
        <f t="shared" si="213"/>
        <v>0</v>
      </c>
      <c r="K1741" s="293">
        <f>SUM('Employee Salary Payroll Tax '!I1743:K1743)</f>
        <v>43931.14</v>
      </c>
      <c r="L1741" s="293">
        <f>'Employee Salary Payroll Tax '!H1743</f>
        <v>0</v>
      </c>
      <c r="M1741" s="293">
        <f t="shared" si="215"/>
        <v>2183.760000000002</v>
      </c>
      <c r="N1741" s="359">
        <f t="shared" si="216"/>
        <v>0</v>
      </c>
      <c r="O1741" s="331"/>
      <c r="P1741" s="61"/>
      <c r="Q1741" s="294"/>
      <c r="R1741" s="292"/>
      <c r="S1741" s="303"/>
    </row>
    <row r="1742" spans="1:19" s="36" customFormat="1" ht="14.4">
      <c r="A1742" s="36">
        <f t="shared" si="217"/>
        <v>419</v>
      </c>
      <c r="B1742" s="526"/>
      <c r="C1742" s="36" t="str">
        <f>VLOOKUP('Employee Salary Payroll Tax '!B1744,'Employee Salary Payroll Tax '!$D$1:$E$7,2,FALSE)</f>
        <v>NonUnion</v>
      </c>
      <c r="D1742" s="61">
        <f t="shared" si="210"/>
        <v>2.98E-2</v>
      </c>
      <c r="E1742" s="351">
        <f>'Employee Salary Payroll Tax '!N1744</f>
        <v>139094.76</v>
      </c>
      <c r="F1742" s="351">
        <f t="shared" si="211"/>
        <v>143239.78384800002</v>
      </c>
      <c r="G1742" s="352"/>
      <c r="H1742" s="351">
        <f t="shared" si="212"/>
        <v>0</v>
      </c>
      <c r="I1742" s="351">
        <f t="shared" si="214"/>
        <v>4145.0238480000116</v>
      </c>
      <c r="J1742" s="351">
        <f t="shared" si="213"/>
        <v>0</v>
      </c>
      <c r="K1742" s="293">
        <f>SUM('Employee Salary Payroll Tax '!I1744:K1744)</f>
        <v>139094.76</v>
      </c>
      <c r="L1742" s="293">
        <f>'Employee Salary Payroll Tax '!H1744</f>
        <v>0</v>
      </c>
      <c r="M1742" s="293">
        <f t="shared" si="215"/>
        <v>0</v>
      </c>
      <c r="N1742" s="359">
        <f t="shared" si="216"/>
        <v>0</v>
      </c>
      <c r="O1742" s="331"/>
      <c r="P1742" s="61"/>
      <c r="Q1742" s="294"/>
      <c r="R1742" s="292"/>
      <c r="S1742" s="303"/>
    </row>
    <row r="1743" spans="1:19" s="36" customFormat="1" ht="14.4">
      <c r="A1743" s="36">
        <f t="shared" si="217"/>
        <v>420</v>
      </c>
      <c r="B1743" s="526"/>
      <c r="C1743" s="36" t="str">
        <f>VLOOKUP('Employee Salary Payroll Tax '!B1745,'Employee Salary Payroll Tax '!$D$1:$E$7,2,FALSE)</f>
        <v>IBEW</v>
      </c>
      <c r="D1743" s="61">
        <f t="shared" si="210"/>
        <v>6.875E-3</v>
      </c>
      <c r="E1743" s="351">
        <f>'Employee Salary Payroll Tax '!N1745</f>
        <v>38260.31</v>
      </c>
      <c r="F1743" s="351">
        <f t="shared" si="211"/>
        <v>38523.349631249999</v>
      </c>
      <c r="G1743" s="352"/>
      <c r="H1743" s="351">
        <f t="shared" si="212"/>
        <v>0</v>
      </c>
      <c r="I1743" s="351">
        <f t="shared" si="214"/>
        <v>263.03963125000155</v>
      </c>
      <c r="J1743" s="351">
        <f t="shared" si="213"/>
        <v>0</v>
      </c>
      <c r="K1743" s="293">
        <f>SUM('Employee Salary Payroll Tax '!I1745:K1745)</f>
        <v>38260.310000000005</v>
      </c>
      <c r="L1743" s="293">
        <f>'Employee Salary Payroll Tax '!H1745</f>
        <v>0</v>
      </c>
      <c r="M1743" s="293">
        <f t="shared" si="215"/>
        <v>-7.2759576141834259E-12</v>
      </c>
      <c r="N1743" s="359">
        <f t="shared" si="216"/>
        <v>0</v>
      </c>
      <c r="O1743" s="331"/>
      <c r="P1743" s="61"/>
      <c r="Q1743" s="294"/>
      <c r="R1743" s="292"/>
      <c r="S1743" s="303"/>
    </row>
    <row r="1744" spans="1:19" s="36" customFormat="1" ht="14.4">
      <c r="A1744" s="36">
        <f t="shared" si="217"/>
        <v>421</v>
      </c>
      <c r="B1744" s="526"/>
      <c r="C1744" s="36" t="str">
        <f>VLOOKUP('Employee Salary Payroll Tax '!B1746,'Employee Salary Payroll Tax '!$D$1:$E$7,2,FALSE)</f>
        <v>NonUnion</v>
      </c>
      <c r="D1744" s="61">
        <f t="shared" ref="D1744:D1807" si="218">VLOOKUP(C1744,C$9:D$12,2)</f>
        <v>2.98E-2</v>
      </c>
      <c r="E1744" s="351">
        <f>'Employee Salary Payroll Tax '!N1746</f>
        <v>90786.07</v>
      </c>
      <c r="F1744" s="351">
        <f t="shared" ref="F1744:F1807" si="219">E1744*(1+D1744)</f>
        <v>93491.494886000015</v>
      </c>
      <c r="G1744" s="352"/>
      <c r="H1744" s="351">
        <f t="shared" ref="H1744:H1807" si="220">IF(E1744&gt;$H$12,0,$H$12-E1744)</f>
        <v>0</v>
      </c>
      <c r="I1744" s="351">
        <f t="shared" si="214"/>
        <v>2705.424886000008</v>
      </c>
      <c r="J1744" s="351">
        <f t="shared" ref="J1744:J1807" si="221">IF(H1744&gt;I1744,I1744*$J$12,H1744*$J$12)</f>
        <v>0</v>
      </c>
      <c r="K1744" s="293">
        <f>SUM('Employee Salary Payroll Tax '!I1746:K1746)</f>
        <v>90786.07</v>
      </c>
      <c r="L1744" s="293">
        <f>'Employee Salary Payroll Tax '!H1746</f>
        <v>0</v>
      </c>
      <c r="M1744" s="293">
        <f t="shared" si="215"/>
        <v>0</v>
      </c>
      <c r="N1744" s="359">
        <f t="shared" si="216"/>
        <v>0</v>
      </c>
      <c r="O1744" s="331"/>
      <c r="P1744" s="61"/>
      <c r="Q1744" s="294"/>
      <c r="R1744" s="292"/>
      <c r="S1744" s="303"/>
    </row>
    <row r="1745" spans="1:19" s="36" customFormat="1" ht="14.4">
      <c r="A1745" s="36">
        <f t="shared" si="217"/>
        <v>422</v>
      </c>
      <c r="B1745" s="526"/>
      <c r="C1745" s="36" t="str">
        <f>VLOOKUP('Employee Salary Payroll Tax '!B1747,'Employee Salary Payroll Tax '!$D$1:$E$7,2,FALSE)</f>
        <v>IBEW</v>
      </c>
      <c r="D1745" s="61">
        <f t="shared" si="218"/>
        <v>6.875E-3</v>
      </c>
      <c r="E1745" s="351">
        <f>'Employee Salary Payroll Tax '!N1747</f>
        <v>60003.97</v>
      </c>
      <c r="F1745" s="351">
        <f t="shared" si="219"/>
        <v>60416.497293749999</v>
      </c>
      <c r="G1745" s="352"/>
      <c r="H1745" s="351">
        <f t="shared" si="220"/>
        <v>0</v>
      </c>
      <c r="I1745" s="351">
        <f t="shared" ref="I1745:I1808" si="222">F1745-E1745</f>
        <v>412.52729374999763</v>
      </c>
      <c r="J1745" s="351">
        <f t="shared" si="221"/>
        <v>0</v>
      </c>
      <c r="K1745" s="293">
        <f>SUM('Employee Salary Payroll Tax '!I1747:K1747)</f>
        <v>59541.41</v>
      </c>
      <c r="L1745" s="293">
        <f>'Employee Salary Payroll Tax '!H1747</f>
        <v>0</v>
      </c>
      <c r="M1745" s="293">
        <f t="shared" ref="M1745:M1808" si="223">E1745-K1745-L1745</f>
        <v>462.55999999999767</v>
      </c>
      <c r="N1745" s="359">
        <f t="shared" ref="N1745:N1808" si="224">J1745*K1745/(SUM(K1745:M1745)+0.000001)</f>
        <v>0</v>
      </c>
      <c r="O1745" s="331"/>
      <c r="P1745" s="61"/>
      <c r="Q1745" s="294"/>
      <c r="R1745" s="292"/>
      <c r="S1745" s="303"/>
    </row>
    <row r="1746" spans="1:19" s="36" customFormat="1" ht="14.4">
      <c r="A1746" s="36">
        <f t="shared" si="217"/>
        <v>423</v>
      </c>
      <c r="B1746" s="526"/>
      <c r="C1746" s="36" t="str">
        <f>VLOOKUP('Employee Salary Payroll Tax '!B1748,'Employee Salary Payroll Tax '!$D$1:$E$7,2,FALSE)</f>
        <v>UA</v>
      </c>
      <c r="D1746" s="61">
        <f t="shared" si="218"/>
        <v>0.03</v>
      </c>
      <c r="E1746" s="351">
        <f>'Employee Salary Payroll Tax '!N1748</f>
        <v>95159.76</v>
      </c>
      <c r="F1746" s="351">
        <f t="shared" si="219"/>
        <v>98014.55279999999</v>
      </c>
      <c r="G1746" s="352"/>
      <c r="H1746" s="351">
        <f t="shared" si="220"/>
        <v>0</v>
      </c>
      <c r="I1746" s="351">
        <f t="shared" si="222"/>
        <v>2854.7927999999956</v>
      </c>
      <c r="J1746" s="351">
        <f t="shared" si="221"/>
        <v>0</v>
      </c>
      <c r="K1746" s="293">
        <f>SUM('Employee Salary Payroll Tax '!I1748:K1748)</f>
        <v>83993.12000000001</v>
      </c>
      <c r="L1746" s="293">
        <f>'Employee Salary Payroll Tax '!H1748</f>
        <v>1903.19</v>
      </c>
      <c r="M1746" s="293">
        <f t="shared" si="223"/>
        <v>9263.4499999999844</v>
      </c>
      <c r="N1746" s="359">
        <f t="shared" si="224"/>
        <v>0</v>
      </c>
      <c r="O1746" s="331"/>
      <c r="P1746" s="61"/>
      <c r="Q1746" s="294"/>
      <c r="R1746" s="292"/>
      <c r="S1746" s="303"/>
    </row>
    <row r="1747" spans="1:19" s="36" customFormat="1" ht="14.4">
      <c r="A1747" s="36">
        <f t="shared" si="217"/>
        <v>424</v>
      </c>
      <c r="B1747" s="526"/>
      <c r="C1747" s="36" t="str">
        <f>VLOOKUP('Employee Salary Payroll Tax '!B1749,'Employee Salary Payroll Tax '!$D$1:$E$7,2,FALSE)</f>
        <v>NonUnion</v>
      </c>
      <c r="D1747" s="61">
        <f t="shared" si="218"/>
        <v>2.98E-2</v>
      </c>
      <c r="E1747" s="351">
        <f>'Employee Salary Payroll Tax '!N1749</f>
        <v>110775.26</v>
      </c>
      <c r="F1747" s="351">
        <f t="shared" si="219"/>
        <v>114076.362748</v>
      </c>
      <c r="G1747" s="352"/>
      <c r="H1747" s="351">
        <f t="shared" si="220"/>
        <v>0</v>
      </c>
      <c r="I1747" s="351">
        <f t="shared" si="222"/>
        <v>3301.1027480000048</v>
      </c>
      <c r="J1747" s="351">
        <f t="shared" si="221"/>
        <v>0</v>
      </c>
      <c r="K1747" s="293">
        <f>SUM('Employee Salary Payroll Tax '!I1749:K1749)</f>
        <v>27225.21</v>
      </c>
      <c r="L1747" s="293">
        <f>'Employee Salary Payroll Tax '!H1749</f>
        <v>0</v>
      </c>
      <c r="M1747" s="293">
        <f t="shared" si="223"/>
        <v>83550.049999999988</v>
      </c>
      <c r="N1747" s="359">
        <f t="shared" si="224"/>
        <v>0</v>
      </c>
      <c r="O1747" s="331"/>
      <c r="P1747" s="61"/>
      <c r="Q1747" s="294"/>
      <c r="R1747" s="292"/>
      <c r="S1747" s="303"/>
    </row>
    <row r="1748" spans="1:19" s="36" customFormat="1" ht="14.4">
      <c r="A1748" s="36">
        <f t="shared" si="217"/>
        <v>425</v>
      </c>
      <c r="B1748" s="526"/>
      <c r="C1748" s="36" t="str">
        <f>VLOOKUP('Employee Salary Payroll Tax '!B1750,'Employee Salary Payroll Tax '!$D$1:$E$7,2,FALSE)</f>
        <v>NonUnion</v>
      </c>
      <c r="D1748" s="61">
        <f t="shared" si="218"/>
        <v>2.98E-2</v>
      </c>
      <c r="E1748" s="351">
        <f>'Employee Salary Payroll Tax '!N1750</f>
        <v>82567.17</v>
      </c>
      <c r="F1748" s="351">
        <f t="shared" si="219"/>
        <v>85027.671666000009</v>
      </c>
      <c r="G1748" s="352"/>
      <c r="H1748" s="351">
        <f t="shared" si="220"/>
        <v>0</v>
      </c>
      <c r="I1748" s="351">
        <f t="shared" si="222"/>
        <v>2460.501666000011</v>
      </c>
      <c r="J1748" s="351">
        <f t="shared" si="221"/>
        <v>0</v>
      </c>
      <c r="K1748" s="293">
        <f>SUM('Employee Salary Payroll Tax '!I1750:K1750)</f>
        <v>8310.5300000000007</v>
      </c>
      <c r="L1748" s="293">
        <f>'Employee Salary Payroll Tax '!H1750</f>
        <v>0</v>
      </c>
      <c r="M1748" s="293">
        <f t="shared" si="223"/>
        <v>74256.639999999999</v>
      </c>
      <c r="N1748" s="359">
        <f t="shared" si="224"/>
        <v>0</v>
      </c>
      <c r="O1748" s="331"/>
      <c r="P1748" s="61"/>
      <c r="Q1748" s="294"/>
      <c r="R1748" s="292"/>
      <c r="S1748" s="303"/>
    </row>
    <row r="1749" spans="1:19" s="36" customFormat="1" ht="14.4">
      <c r="A1749" s="36">
        <f t="shared" si="217"/>
        <v>426</v>
      </c>
      <c r="B1749" s="526"/>
      <c r="C1749" s="36" t="str">
        <f>VLOOKUP('Employee Salary Payroll Tax '!B1751,'Employee Salary Payroll Tax '!$D$1:$E$7,2,FALSE)</f>
        <v>NonUnion</v>
      </c>
      <c r="D1749" s="61">
        <f t="shared" si="218"/>
        <v>2.98E-2</v>
      </c>
      <c r="E1749" s="351">
        <f>'Employee Salary Payroll Tax '!N1751</f>
        <v>117143.49</v>
      </c>
      <c r="F1749" s="351">
        <f t="shared" si="219"/>
        <v>120634.36600200001</v>
      </c>
      <c r="G1749" s="352"/>
      <c r="H1749" s="351">
        <f t="shared" si="220"/>
        <v>0</v>
      </c>
      <c r="I1749" s="351">
        <f t="shared" si="222"/>
        <v>3490.8760020000045</v>
      </c>
      <c r="J1749" s="351">
        <f t="shared" si="221"/>
        <v>0</v>
      </c>
      <c r="K1749" s="293">
        <f>SUM('Employee Salary Payroll Tax '!I1751:K1751)</f>
        <v>41057.629999999997</v>
      </c>
      <c r="L1749" s="293">
        <f>'Employee Salary Payroll Tax '!H1751</f>
        <v>0</v>
      </c>
      <c r="M1749" s="293">
        <f t="shared" si="223"/>
        <v>76085.860000000015</v>
      </c>
      <c r="N1749" s="359">
        <f t="shared" si="224"/>
        <v>0</v>
      </c>
      <c r="O1749" s="331"/>
      <c r="P1749" s="61"/>
      <c r="Q1749" s="294"/>
      <c r="R1749" s="292"/>
      <c r="S1749" s="303"/>
    </row>
    <row r="1750" spans="1:19" s="36" customFormat="1" ht="14.4">
      <c r="A1750" s="36">
        <f t="shared" si="217"/>
        <v>427</v>
      </c>
      <c r="B1750" s="526"/>
      <c r="C1750" s="36" t="str">
        <f>VLOOKUP('Employee Salary Payroll Tax '!B1752,'Employee Salary Payroll Tax '!$D$1:$E$7,2,FALSE)</f>
        <v>NonUnion</v>
      </c>
      <c r="D1750" s="61">
        <f t="shared" si="218"/>
        <v>2.98E-2</v>
      </c>
      <c r="E1750" s="351">
        <f>'Employee Salary Payroll Tax '!N1752</f>
        <v>72306.47</v>
      </c>
      <c r="F1750" s="351">
        <f t="shared" si="219"/>
        <v>74461.202806000001</v>
      </c>
      <c r="G1750" s="352"/>
      <c r="H1750" s="351">
        <f t="shared" si="220"/>
        <v>0</v>
      </c>
      <c r="I1750" s="351">
        <f t="shared" si="222"/>
        <v>2154.732806</v>
      </c>
      <c r="J1750" s="351">
        <f t="shared" si="221"/>
        <v>0</v>
      </c>
      <c r="K1750" s="293">
        <f>SUM('Employee Salary Payroll Tax '!I1752:K1752)</f>
        <v>44168.639999999999</v>
      </c>
      <c r="L1750" s="293">
        <f>'Employee Salary Payroll Tax '!H1752</f>
        <v>0</v>
      </c>
      <c r="M1750" s="293">
        <f t="shared" si="223"/>
        <v>28137.83</v>
      </c>
      <c r="N1750" s="359">
        <f t="shared" si="224"/>
        <v>0</v>
      </c>
      <c r="O1750" s="331"/>
      <c r="P1750" s="61"/>
      <c r="Q1750" s="294"/>
      <c r="R1750" s="292"/>
      <c r="S1750" s="303"/>
    </row>
    <row r="1751" spans="1:19" s="36" customFormat="1" ht="14.4">
      <c r="A1751" s="36">
        <f t="shared" si="217"/>
        <v>428</v>
      </c>
      <c r="B1751" s="526"/>
      <c r="C1751" s="36" t="str">
        <f>VLOOKUP('Employee Salary Payroll Tax '!B1753,'Employee Salary Payroll Tax '!$D$1:$E$7,2,FALSE)</f>
        <v>NonUnion</v>
      </c>
      <c r="D1751" s="61">
        <f t="shared" si="218"/>
        <v>2.98E-2</v>
      </c>
      <c r="E1751" s="351">
        <f>'Employee Salary Payroll Tax '!N1753</f>
        <v>109182.83</v>
      </c>
      <c r="F1751" s="351">
        <f t="shared" si="219"/>
        <v>112436.47833400001</v>
      </c>
      <c r="G1751" s="352"/>
      <c r="H1751" s="351">
        <f t="shared" si="220"/>
        <v>0</v>
      </c>
      <c r="I1751" s="351">
        <f t="shared" si="222"/>
        <v>3253.6483340000123</v>
      </c>
      <c r="J1751" s="351">
        <f t="shared" si="221"/>
        <v>0</v>
      </c>
      <c r="K1751" s="293">
        <f>SUM('Employee Salary Payroll Tax '!I1753:K1753)</f>
        <v>3310.8599999999997</v>
      </c>
      <c r="L1751" s="293">
        <f>'Employee Salary Payroll Tax '!H1753</f>
        <v>1175.3800000000001</v>
      </c>
      <c r="M1751" s="293">
        <f t="shared" si="223"/>
        <v>104696.59</v>
      </c>
      <c r="N1751" s="359">
        <f t="shared" si="224"/>
        <v>0</v>
      </c>
      <c r="O1751" s="331"/>
      <c r="P1751" s="61"/>
      <c r="Q1751" s="294"/>
      <c r="R1751" s="292"/>
      <c r="S1751" s="303"/>
    </row>
    <row r="1752" spans="1:19" s="36" customFormat="1" ht="14.4">
      <c r="A1752" s="36">
        <f t="shared" si="217"/>
        <v>429</v>
      </c>
      <c r="B1752" s="526"/>
      <c r="C1752" s="36" t="str">
        <f>VLOOKUP('Employee Salary Payroll Tax '!B1754,'Employee Salary Payroll Tax '!$D$1:$E$7,2,FALSE)</f>
        <v>NonUnion</v>
      </c>
      <c r="D1752" s="61">
        <f t="shared" si="218"/>
        <v>2.98E-2</v>
      </c>
      <c r="E1752" s="351">
        <f>'Employee Salary Payroll Tax '!N1754</f>
        <v>115487.67</v>
      </c>
      <c r="F1752" s="351">
        <f t="shared" si="219"/>
        <v>118929.20256600001</v>
      </c>
      <c r="G1752" s="352"/>
      <c r="H1752" s="351">
        <f t="shared" si="220"/>
        <v>0</v>
      </c>
      <c r="I1752" s="351">
        <f t="shared" si="222"/>
        <v>3441.532566000009</v>
      </c>
      <c r="J1752" s="351">
        <f t="shared" si="221"/>
        <v>0</v>
      </c>
      <c r="K1752" s="293">
        <f>SUM('Employee Salary Payroll Tax '!I1754:K1754)</f>
        <v>34608.519999999997</v>
      </c>
      <c r="L1752" s="293">
        <f>'Employee Salary Payroll Tax '!H1754</f>
        <v>136.93</v>
      </c>
      <c r="M1752" s="293">
        <f t="shared" si="223"/>
        <v>80742.22</v>
      </c>
      <c r="N1752" s="359">
        <f t="shared" si="224"/>
        <v>0</v>
      </c>
      <c r="O1752" s="331"/>
      <c r="P1752" s="61"/>
      <c r="Q1752" s="294"/>
      <c r="R1752" s="292"/>
      <c r="S1752" s="303"/>
    </row>
    <row r="1753" spans="1:19" s="36" customFormat="1" ht="14.4">
      <c r="A1753" s="36">
        <f t="shared" si="217"/>
        <v>430</v>
      </c>
      <c r="B1753" s="526"/>
      <c r="C1753" s="36" t="str">
        <f>VLOOKUP('Employee Salary Payroll Tax '!B1755,'Employee Salary Payroll Tax '!$D$1:$E$7,2,FALSE)</f>
        <v>UA</v>
      </c>
      <c r="D1753" s="61">
        <f t="shared" si="218"/>
        <v>0.03</v>
      </c>
      <c r="E1753" s="351">
        <f>'Employee Salary Payroll Tax '!N1755</f>
        <v>84792.95</v>
      </c>
      <c r="F1753" s="351">
        <f t="shared" si="219"/>
        <v>87336.738499999992</v>
      </c>
      <c r="G1753" s="352"/>
      <c r="H1753" s="351">
        <f t="shared" si="220"/>
        <v>0</v>
      </c>
      <c r="I1753" s="351">
        <f t="shared" si="222"/>
        <v>2543.7884999999951</v>
      </c>
      <c r="J1753" s="351">
        <f t="shared" si="221"/>
        <v>0</v>
      </c>
      <c r="K1753" s="293">
        <f>SUM('Employee Salary Payroll Tax '!I1755:K1755)</f>
        <v>72725.989999999991</v>
      </c>
      <c r="L1753" s="293">
        <f>'Employee Salary Payroll Tax '!H1755</f>
        <v>2207.85</v>
      </c>
      <c r="M1753" s="293">
        <f t="shared" si="223"/>
        <v>9859.110000000006</v>
      </c>
      <c r="N1753" s="359">
        <f t="shared" si="224"/>
        <v>0</v>
      </c>
      <c r="O1753" s="331"/>
      <c r="P1753" s="61"/>
      <c r="Q1753" s="294"/>
      <c r="R1753" s="292"/>
      <c r="S1753" s="303"/>
    </row>
    <row r="1754" spans="1:19" s="36" customFormat="1" ht="14.4">
      <c r="A1754" s="36">
        <f t="shared" si="217"/>
        <v>431</v>
      </c>
      <c r="B1754" s="526"/>
      <c r="C1754" s="36" t="str">
        <f>VLOOKUP('Employee Salary Payroll Tax '!B1756,'Employee Salary Payroll Tax '!$D$1:$E$7,2,FALSE)</f>
        <v>IBEW</v>
      </c>
      <c r="D1754" s="61">
        <f t="shared" si="218"/>
        <v>6.875E-3</v>
      </c>
      <c r="E1754" s="351">
        <f>'Employee Salary Payroll Tax '!N1756</f>
        <v>50678.55</v>
      </c>
      <c r="F1754" s="351">
        <f t="shared" si="219"/>
        <v>51026.965031250002</v>
      </c>
      <c r="G1754" s="352"/>
      <c r="H1754" s="351">
        <f t="shared" si="220"/>
        <v>0</v>
      </c>
      <c r="I1754" s="351">
        <f t="shared" si="222"/>
        <v>348.41503124999872</v>
      </c>
      <c r="J1754" s="351">
        <f t="shared" si="221"/>
        <v>0</v>
      </c>
      <c r="K1754" s="293">
        <f>SUM('Employee Salary Payroll Tax '!I1756:K1756)</f>
        <v>50678.55</v>
      </c>
      <c r="L1754" s="293">
        <f>'Employee Salary Payroll Tax '!H1756</f>
        <v>0</v>
      </c>
      <c r="M1754" s="293">
        <f t="shared" si="223"/>
        <v>0</v>
      </c>
      <c r="N1754" s="359">
        <f t="shared" si="224"/>
        <v>0</v>
      </c>
      <c r="O1754" s="331"/>
      <c r="P1754" s="61"/>
      <c r="Q1754" s="294"/>
      <c r="R1754" s="292"/>
      <c r="S1754" s="303"/>
    </row>
    <row r="1755" spans="1:19" s="36" customFormat="1" ht="14.4">
      <c r="A1755" s="36">
        <f t="shared" si="217"/>
        <v>432</v>
      </c>
      <c r="B1755" s="526"/>
      <c r="C1755" s="36" t="str">
        <f>VLOOKUP('Employee Salary Payroll Tax '!B1757,'Employee Salary Payroll Tax '!$D$1:$E$7,2,FALSE)</f>
        <v>NonUnion</v>
      </c>
      <c r="D1755" s="61">
        <f t="shared" si="218"/>
        <v>2.98E-2</v>
      </c>
      <c r="E1755" s="351">
        <f>'Employee Salary Payroll Tax '!N1757</f>
        <v>110167.65</v>
      </c>
      <c r="F1755" s="351">
        <f t="shared" si="219"/>
        <v>113450.64597</v>
      </c>
      <c r="G1755" s="352"/>
      <c r="H1755" s="351">
        <f t="shared" si="220"/>
        <v>0</v>
      </c>
      <c r="I1755" s="351">
        <f t="shared" si="222"/>
        <v>3282.9959700000036</v>
      </c>
      <c r="J1755" s="351">
        <f t="shared" si="221"/>
        <v>0</v>
      </c>
      <c r="K1755" s="293">
        <f>SUM('Employee Salary Payroll Tax '!I1757:K1757)</f>
        <v>104752.58</v>
      </c>
      <c r="L1755" s="293">
        <f>'Employee Salary Payroll Tax '!H1757</f>
        <v>919.08</v>
      </c>
      <c r="M1755" s="293">
        <f t="shared" si="223"/>
        <v>4495.9899999999925</v>
      </c>
      <c r="N1755" s="359">
        <f t="shared" si="224"/>
        <v>0</v>
      </c>
      <c r="O1755" s="331"/>
      <c r="P1755" s="61"/>
      <c r="Q1755" s="294"/>
      <c r="R1755" s="292"/>
      <c r="S1755" s="303"/>
    </row>
    <row r="1756" spans="1:19" s="36" customFormat="1" ht="14.4">
      <c r="A1756" s="36">
        <f t="shared" si="217"/>
        <v>433</v>
      </c>
      <c r="B1756" s="526"/>
      <c r="C1756" s="36" t="str">
        <f>VLOOKUP('Employee Salary Payroll Tax '!B1758,'Employee Salary Payroll Tax '!$D$1:$E$7,2,FALSE)</f>
        <v>NonUnion</v>
      </c>
      <c r="D1756" s="61">
        <f t="shared" si="218"/>
        <v>2.98E-2</v>
      </c>
      <c r="E1756" s="351">
        <f>'Employee Salary Payroll Tax '!N1758</f>
        <v>99432.12</v>
      </c>
      <c r="F1756" s="351">
        <f t="shared" si="219"/>
        <v>102395.197176</v>
      </c>
      <c r="G1756" s="352"/>
      <c r="H1756" s="351">
        <f t="shared" si="220"/>
        <v>0</v>
      </c>
      <c r="I1756" s="351">
        <f t="shared" si="222"/>
        <v>2963.0771760000061</v>
      </c>
      <c r="J1756" s="351">
        <f t="shared" si="221"/>
        <v>0</v>
      </c>
      <c r="K1756" s="293">
        <f>SUM('Employee Salary Payroll Tax '!I1758:K1758)</f>
        <v>20226.259999999998</v>
      </c>
      <c r="L1756" s="293">
        <f>'Employee Salary Payroll Tax '!H1758</f>
        <v>0</v>
      </c>
      <c r="M1756" s="293">
        <f t="shared" si="223"/>
        <v>79205.86</v>
      </c>
      <c r="N1756" s="359">
        <f t="shared" si="224"/>
        <v>0</v>
      </c>
      <c r="O1756" s="331"/>
      <c r="P1756" s="61"/>
      <c r="Q1756" s="294"/>
      <c r="R1756" s="292"/>
      <c r="S1756" s="303"/>
    </row>
    <row r="1757" spans="1:19" s="36" customFormat="1" ht="14.4">
      <c r="A1757" s="36">
        <f t="shared" si="217"/>
        <v>434</v>
      </c>
      <c r="B1757" s="526"/>
      <c r="C1757" s="36" t="str">
        <f>VLOOKUP('Employee Salary Payroll Tax '!B1759,'Employee Salary Payroll Tax '!$D$1:$E$7,2,FALSE)</f>
        <v>NonUnion</v>
      </c>
      <c r="D1757" s="61">
        <f t="shared" si="218"/>
        <v>2.98E-2</v>
      </c>
      <c r="E1757" s="351">
        <f>'Employee Salary Payroll Tax '!N1759</f>
        <v>367.23</v>
      </c>
      <c r="F1757" s="351">
        <f t="shared" si="219"/>
        <v>378.17345400000005</v>
      </c>
      <c r="G1757" s="352"/>
      <c r="H1757" s="351">
        <f t="shared" si="220"/>
        <v>6632.77</v>
      </c>
      <c r="I1757" s="351">
        <f t="shared" si="222"/>
        <v>10.943454000000031</v>
      </c>
      <c r="J1757" s="351">
        <f t="shared" si="221"/>
        <v>6.5660724000000184E-2</v>
      </c>
      <c r="K1757" s="293">
        <f>SUM('Employee Salary Payroll Tax '!I1759:K1759)</f>
        <v>194.84</v>
      </c>
      <c r="L1757" s="293">
        <f>'Employee Salary Payroll Tax '!H1759</f>
        <v>4.04</v>
      </c>
      <c r="M1757" s="293">
        <f t="shared" si="223"/>
        <v>168.35000000000002</v>
      </c>
      <c r="N1757" s="359">
        <f t="shared" si="224"/>
        <v>3.4837391905134775E-2</v>
      </c>
      <c r="O1757" s="331"/>
      <c r="P1757" s="61"/>
      <c r="Q1757" s="294"/>
      <c r="R1757" s="292"/>
      <c r="S1757" s="303"/>
    </row>
    <row r="1758" spans="1:19" s="36" customFormat="1" ht="14.4">
      <c r="A1758" s="36">
        <f t="shared" si="217"/>
        <v>435</v>
      </c>
      <c r="B1758" s="526"/>
      <c r="C1758" s="36" t="str">
        <f>VLOOKUP('Employee Salary Payroll Tax '!B1760,'Employee Salary Payroll Tax '!$D$1:$E$7,2,FALSE)</f>
        <v>IBEW</v>
      </c>
      <c r="D1758" s="61">
        <f t="shared" si="218"/>
        <v>6.875E-3</v>
      </c>
      <c r="E1758" s="351">
        <f>'Employee Salary Payroll Tax '!N1760</f>
        <v>178055.84</v>
      </c>
      <c r="F1758" s="351">
        <f t="shared" si="219"/>
        <v>179279.97389999998</v>
      </c>
      <c r="G1758" s="352"/>
      <c r="H1758" s="351">
        <f t="shared" si="220"/>
        <v>0</v>
      </c>
      <c r="I1758" s="351">
        <f t="shared" si="222"/>
        <v>1224.1338999999862</v>
      </c>
      <c r="J1758" s="351">
        <f t="shared" si="221"/>
        <v>0</v>
      </c>
      <c r="K1758" s="293">
        <f>SUM('Employee Salary Payroll Tax '!I1760:K1760)</f>
        <v>143590.57</v>
      </c>
      <c r="L1758" s="293">
        <f>'Employee Salary Payroll Tax '!H1760</f>
        <v>0</v>
      </c>
      <c r="M1758" s="293">
        <f t="shared" si="223"/>
        <v>34465.26999999999</v>
      </c>
      <c r="N1758" s="359">
        <f t="shared" si="224"/>
        <v>0</v>
      </c>
      <c r="O1758" s="331"/>
      <c r="P1758" s="61"/>
      <c r="Q1758" s="294"/>
      <c r="R1758" s="292"/>
      <c r="S1758" s="303"/>
    </row>
    <row r="1759" spans="1:19" s="36" customFormat="1" ht="14.4">
      <c r="A1759" s="36">
        <f t="shared" si="217"/>
        <v>436</v>
      </c>
      <c r="B1759" s="526"/>
      <c r="C1759" s="36" t="str">
        <f>VLOOKUP('Employee Salary Payroll Tax '!B1761,'Employee Salary Payroll Tax '!$D$1:$E$7,2,FALSE)</f>
        <v>NonUnion</v>
      </c>
      <c r="D1759" s="61">
        <f t="shared" si="218"/>
        <v>2.98E-2</v>
      </c>
      <c r="E1759" s="351">
        <f>'Employee Salary Payroll Tax '!N1761</f>
        <v>66194.81</v>
      </c>
      <c r="F1759" s="351">
        <f t="shared" si="219"/>
        <v>68167.415338000006</v>
      </c>
      <c r="G1759" s="352"/>
      <c r="H1759" s="351">
        <f t="shared" si="220"/>
        <v>0</v>
      </c>
      <c r="I1759" s="351">
        <f t="shared" si="222"/>
        <v>1972.6053380000085</v>
      </c>
      <c r="J1759" s="351">
        <f t="shared" si="221"/>
        <v>0</v>
      </c>
      <c r="K1759" s="293">
        <f>SUM('Employee Salary Payroll Tax '!I1761:K1761)</f>
        <v>46.13</v>
      </c>
      <c r="L1759" s="293">
        <f>'Employee Salary Payroll Tax '!H1761</f>
        <v>0</v>
      </c>
      <c r="M1759" s="293">
        <f t="shared" si="223"/>
        <v>66148.679999999993</v>
      </c>
      <c r="N1759" s="359">
        <f t="shared" si="224"/>
        <v>0</v>
      </c>
      <c r="O1759" s="331"/>
      <c r="P1759" s="61"/>
      <c r="Q1759" s="294"/>
      <c r="R1759" s="292"/>
      <c r="S1759" s="303"/>
    </row>
    <row r="1760" spans="1:19" s="36" customFormat="1" ht="14.4">
      <c r="A1760" s="36">
        <f t="shared" si="217"/>
        <v>437</v>
      </c>
      <c r="B1760" s="526"/>
      <c r="C1760" s="36" t="str">
        <f>VLOOKUP('Employee Salary Payroll Tax '!B1762,'Employee Salary Payroll Tax '!$D$1:$E$7,2,FALSE)</f>
        <v>IBEW</v>
      </c>
      <c r="D1760" s="61">
        <f t="shared" si="218"/>
        <v>6.875E-3</v>
      </c>
      <c r="E1760" s="351">
        <f>'Employee Salary Payroll Tax '!N1762</f>
        <v>68716.05</v>
      </c>
      <c r="F1760" s="351">
        <f t="shared" si="219"/>
        <v>69188.472843750002</v>
      </c>
      <c r="G1760" s="352"/>
      <c r="H1760" s="351">
        <f t="shared" si="220"/>
        <v>0</v>
      </c>
      <c r="I1760" s="351">
        <f t="shared" si="222"/>
        <v>472.42284374999872</v>
      </c>
      <c r="J1760" s="351">
        <f t="shared" si="221"/>
        <v>0</v>
      </c>
      <c r="K1760" s="293">
        <f>SUM('Employee Salary Payroll Tax '!I1762:K1762)</f>
        <v>51.41</v>
      </c>
      <c r="L1760" s="293">
        <f>'Employee Salary Payroll Tax '!H1762</f>
        <v>0</v>
      </c>
      <c r="M1760" s="293">
        <f t="shared" si="223"/>
        <v>68664.639999999999</v>
      </c>
      <c r="N1760" s="359">
        <f t="shared" si="224"/>
        <v>0</v>
      </c>
      <c r="O1760" s="331"/>
      <c r="P1760" s="61"/>
      <c r="Q1760" s="294"/>
      <c r="R1760" s="292"/>
      <c r="S1760" s="303"/>
    </row>
    <row r="1761" spans="1:19" s="36" customFormat="1" ht="14.4">
      <c r="A1761" s="36">
        <f t="shared" si="217"/>
        <v>438</v>
      </c>
      <c r="B1761" s="526"/>
      <c r="C1761" s="36" t="str">
        <f>VLOOKUP('Employee Salary Payroll Tax '!B1763,'Employee Salary Payroll Tax '!$D$1:$E$7,2,FALSE)</f>
        <v>NonUnion</v>
      </c>
      <c r="D1761" s="61">
        <f t="shared" si="218"/>
        <v>2.98E-2</v>
      </c>
      <c r="E1761" s="351">
        <f>'Employee Salary Payroll Tax '!N1763</f>
        <v>6262.64</v>
      </c>
      <c r="F1761" s="351">
        <f t="shared" si="219"/>
        <v>6449.2666720000007</v>
      </c>
      <c r="G1761" s="352"/>
      <c r="H1761" s="351">
        <f t="shared" si="220"/>
        <v>737.35999999999967</v>
      </c>
      <c r="I1761" s="351">
        <f t="shared" si="222"/>
        <v>186.62667200000033</v>
      </c>
      <c r="J1761" s="351">
        <f t="shared" si="221"/>
        <v>1.1197600320000021</v>
      </c>
      <c r="K1761" s="293">
        <f>SUM('Employee Salary Payroll Tax '!I1763:K1763)</f>
        <v>6262.6399999999994</v>
      </c>
      <c r="L1761" s="293">
        <f>'Employee Salary Payroll Tax '!H1763</f>
        <v>0</v>
      </c>
      <c r="M1761" s="293">
        <f t="shared" si="223"/>
        <v>9.0949470177292824E-13</v>
      </c>
      <c r="N1761" s="359">
        <f t="shared" si="224"/>
        <v>1.119760031821202</v>
      </c>
      <c r="O1761" s="331"/>
      <c r="P1761" s="61"/>
      <c r="Q1761" s="294"/>
      <c r="R1761" s="292"/>
      <c r="S1761" s="303"/>
    </row>
    <row r="1762" spans="1:19" s="36" customFormat="1" ht="14.4">
      <c r="A1762" s="36">
        <f t="shared" si="217"/>
        <v>439</v>
      </c>
      <c r="B1762" s="526"/>
      <c r="C1762" s="36" t="str">
        <f>VLOOKUP('Employee Salary Payroll Tax '!B1764,'Employee Salary Payroll Tax '!$D$1:$E$7,2,FALSE)</f>
        <v>NonUnion</v>
      </c>
      <c r="D1762" s="61">
        <f t="shared" si="218"/>
        <v>2.98E-2</v>
      </c>
      <c r="E1762" s="351">
        <f>'Employee Salary Payroll Tax '!N1764</f>
        <v>65681.55</v>
      </c>
      <c r="F1762" s="351">
        <f t="shared" si="219"/>
        <v>67638.860190000007</v>
      </c>
      <c r="G1762" s="352"/>
      <c r="H1762" s="351">
        <f t="shared" si="220"/>
        <v>0</v>
      </c>
      <c r="I1762" s="351">
        <f t="shared" si="222"/>
        <v>1957.3101900000038</v>
      </c>
      <c r="J1762" s="351">
        <f t="shared" si="221"/>
        <v>0</v>
      </c>
      <c r="K1762" s="293">
        <f>SUM('Employee Salary Payroll Tax '!I1764:K1764)</f>
        <v>1612.0700000000002</v>
      </c>
      <c r="L1762" s="293">
        <f>'Employee Salary Payroll Tax '!H1764</f>
        <v>0</v>
      </c>
      <c r="M1762" s="293">
        <f t="shared" si="223"/>
        <v>64069.48</v>
      </c>
      <c r="N1762" s="359">
        <f t="shared" si="224"/>
        <v>0</v>
      </c>
      <c r="O1762" s="331"/>
      <c r="P1762" s="61"/>
      <c r="Q1762" s="294"/>
      <c r="R1762" s="292"/>
      <c r="S1762" s="303"/>
    </row>
    <row r="1763" spans="1:19" s="36" customFormat="1" ht="14.4">
      <c r="A1763" s="36">
        <f t="shared" si="217"/>
        <v>440</v>
      </c>
      <c r="B1763" s="526"/>
      <c r="C1763" s="36" t="str">
        <f>VLOOKUP('Employee Salary Payroll Tax '!B1765,'Employee Salary Payroll Tax '!$D$1:$E$7,2,FALSE)</f>
        <v>NonUnion</v>
      </c>
      <c r="D1763" s="61">
        <f t="shared" si="218"/>
        <v>2.98E-2</v>
      </c>
      <c r="E1763" s="351">
        <f>'Employee Salary Payroll Tax '!N1765</f>
        <v>567.76</v>
      </c>
      <c r="F1763" s="351">
        <f t="shared" si="219"/>
        <v>584.67924800000003</v>
      </c>
      <c r="G1763" s="352"/>
      <c r="H1763" s="351">
        <f t="shared" si="220"/>
        <v>6432.24</v>
      </c>
      <c r="I1763" s="351">
        <f t="shared" si="222"/>
        <v>16.919248000000039</v>
      </c>
      <c r="J1763" s="351">
        <f t="shared" si="221"/>
        <v>0.10151548800000024</v>
      </c>
      <c r="K1763" s="293">
        <f>SUM('Employee Salary Payroll Tax '!I1765:K1765)</f>
        <v>85.17</v>
      </c>
      <c r="L1763" s="293">
        <f>'Employee Salary Payroll Tax '!H1765</f>
        <v>0</v>
      </c>
      <c r="M1763" s="293">
        <f t="shared" si="223"/>
        <v>482.59</v>
      </c>
      <c r="N1763" s="359">
        <f t="shared" si="224"/>
        <v>1.5228395973178146E-2</v>
      </c>
      <c r="O1763" s="331"/>
      <c r="P1763" s="61"/>
      <c r="Q1763" s="294"/>
      <c r="R1763" s="292"/>
      <c r="S1763" s="303"/>
    </row>
    <row r="1764" spans="1:19" s="36" customFormat="1" ht="14.4">
      <c r="A1764" s="36">
        <f t="shared" si="217"/>
        <v>441</v>
      </c>
      <c r="B1764" s="526"/>
      <c r="C1764" s="36" t="str">
        <f>VLOOKUP('Employee Salary Payroll Tax '!B1766,'Employee Salary Payroll Tax '!$D$1:$E$7,2,FALSE)</f>
        <v>IBEW</v>
      </c>
      <c r="D1764" s="61">
        <f t="shared" si="218"/>
        <v>6.875E-3</v>
      </c>
      <c r="E1764" s="351">
        <f>'Employee Salary Payroll Tax '!N1766</f>
        <v>62375.01</v>
      </c>
      <c r="F1764" s="351">
        <f t="shared" si="219"/>
        <v>62803.838193750002</v>
      </c>
      <c r="G1764" s="352"/>
      <c r="H1764" s="351">
        <f t="shared" si="220"/>
        <v>0</v>
      </c>
      <c r="I1764" s="351">
        <f t="shared" si="222"/>
        <v>428.82819374999963</v>
      </c>
      <c r="J1764" s="351">
        <f t="shared" si="221"/>
        <v>0</v>
      </c>
      <c r="K1764" s="293">
        <f>SUM('Employee Salary Payroll Tax '!I1766:K1766)</f>
        <v>16688.75</v>
      </c>
      <c r="L1764" s="293">
        <f>'Employee Salary Payroll Tax '!H1766</f>
        <v>0</v>
      </c>
      <c r="M1764" s="293">
        <f t="shared" si="223"/>
        <v>45686.26</v>
      </c>
      <c r="N1764" s="359">
        <f t="shared" si="224"/>
        <v>0</v>
      </c>
      <c r="O1764" s="331"/>
      <c r="P1764" s="61"/>
      <c r="Q1764" s="294"/>
      <c r="R1764" s="292"/>
      <c r="S1764" s="303"/>
    </row>
    <row r="1765" spans="1:19" s="36" customFormat="1" ht="14.4">
      <c r="A1765" s="36">
        <f t="shared" si="217"/>
        <v>442</v>
      </c>
      <c r="B1765" s="526"/>
      <c r="C1765" s="36" t="str">
        <f>VLOOKUP('Employee Salary Payroll Tax '!B1767,'Employee Salary Payroll Tax '!$D$1:$E$7,2,FALSE)</f>
        <v>IBEW</v>
      </c>
      <c r="D1765" s="61">
        <f t="shared" si="218"/>
        <v>6.875E-3</v>
      </c>
      <c r="E1765" s="351">
        <f>'Employee Salary Payroll Tax '!N1767</f>
        <v>70573.77</v>
      </c>
      <c r="F1765" s="351">
        <f t="shared" si="219"/>
        <v>71058.964668750006</v>
      </c>
      <c r="G1765" s="352"/>
      <c r="H1765" s="351">
        <f t="shared" si="220"/>
        <v>0</v>
      </c>
      <c r="I1765" s="351">
        <f t="shared" si="222"/>
        <v>485.19466875000217</v>
      </c>
      <c r="J1765" s="351">
        <f t="shared" si="221"/>
        <v>0</v>
      </c>
      <c r="K1765" s="293">
        <f>SUM('Employee Salary Payroll Tax '!I1767:K1767)</f>
        <v>18880.190000000002</v>
      </c>
      <c r="L1765" s="293">
        <f>'Employee Salary Payroll Tax '!H1767</f>
        <v>0</v>
      </c>
      <c r="M1765" s="293">
        <f t="shared" si="223"/>
        <v>51693.58</v>
      </c>
      <c r="N1765" s="359">
        <f t="shared" si="224"/>
        <v>0</v>
      </c>
      <c r="O1765" s="331"/>
      <c r="P1765" s="61"/>
      <c r="Q1765" s="294"/>
      <c r="R1765" s="292"/>
      <c r="S1765" s="303"/>
    </row>
    <row r="1766" spans="1:19" s="36" customFormat="1" ht="14.4">
      <c r="A1766" s="36">
        <f t="shared" si="217"/>
        <v>443</v>
      </c>
      <c r="B1766" s="526"/>
      <c r="C1766" s="36" t="str">
        <f>VLOOKUP('Employee Salary Payroll Tax '!B1768,'Employee Salary Payroll Tax '!$D$1:$E$7,2,FALSE)</f>
        <v>UA</v>
      </c>
      <c r="D1766" s="61">
        <f t="shared" si="218"/>
        <v>0.03</v>
      </c>
      <c r="E1766" s="351">
        <f>'Employee Salary Payroll Tax '!N1768</f>
        <v>68357.23</v>
      </c>
      <c r="F1766" s="351">
        <f t="shared" si="219"/>
        <v>70407.946899999995</v>
      </c>
      <c r="G1766" s="352"/>
      <c r="H1766" s="351">
        <f t="shared" si="220"/>
        <v>0</v>
      </c>
      <c r="I1766" s="351">
        <f t="shared" si="222"/>
        <v>2050.7168999999994</v>
      </c>
      <c r="J1766" s="351">
        <f t="shared" si="221"/>
        <v>0</v>
      </c>
      <c r="K1766" s="293">
        <f>SUM('Employee Salary Payroll Tax '!I1768:K1768)</f>
        <v>61828.069999999992</v>
      </c>
      <c r="L1766" s="293">
        <f>'Employee Salary Payroll Tax '!H1768</f>
        <v>2303.14</v>
      </c>
      <c r="M1766" s="293">
        <f t="shared" si="223"/>
        <v>4226.0200000000041</v>
      </c>
      <c r="N1766" s="359">
        <f t="shared" si="224"/>
        <v>0</v>
      </c>
      <c r="O1766" s="331"/>
      <c r="P1766" s="61"/>
      <c r="Q1766" s="294"/>
      <c r="R1766" s="292"/>
      <c r="S1766" s="303"/>
    </row>
    <row r="1767" spans="1:19" s="36" customFormat="1" ht="14.4">
      <c r="A1767" s="36">
        <f t="shared" si="217"/>
        <v>444</v>
      </c>
      <c r="B1767" s="526"/>
      <c r="C1767" s="36" t="str">
        <f>VLOOKUP('Employee Salary Payroll Tax '!B1769,'Employee Salary Payroll Tax '!$D$1:$E$7,2,FALSE)</f>
        <v>IBEW</v>
      </c>
      <c r="D1767" s="61">
        <f t="shared" si="218"/>
        <v>6.875E-3</v>
      </c>
      <c r="E1767" s="351">
        <f>'Employee Salary Payroll Tax '!N1769</f>
        <v>13010.31</v>
      </c>
      <c r="F1767" s="351">
        <f t="shared" si="219"/>
        <v>13099.755881249999</v>
      </c>
      <c r="G1767" s="352"/>
      <c r="H1767" s="351">
        <f t="shared" si="220"/>
        <v>0</v>
      </c>
      <c r="I1767" s="351">
        <f t="shared" si="222"/>
        <v>89.445881249999729</v>
      </c>
      <c r="J1767" s="351">
        <f t="shared" si="221"/>
        <v>0</v>
      </c>
      <c r="K1767" s="293">
        <f>SUM('Employee Salary Payroll Tax '!I1769:K1769)</f>
        <v>13010.31</v>
      </c>
      <c r="L1767" s="293">
        <f>'Employee Salary Payroll Tax '!H1769</f>
        <v>0</v>
      </c>
      <c r="M1767" s="293">
        <f t="shared" si="223"/>
        <v>0</v>
      </c>
      <c r="N1767" s="359">
        <f t="shared" si="224"/>
        <v>0</v>
      </c>
      <c r="O1767" s="331"/>
      <c r="P1767" s="61"/>
      <c r="Q1767" s="294"/>
      <c r="R1767" s="292"/>
      <c r="S1767" s="303"/>
    </row>
    <row r="1768" spans="1:19" s="36" customFormat="1" ht="14.4">
      <c r="A1768" s="36">
        <f t="shared" si="217"/>
        <v>445</v>
      </c>
      <c r="B1768" s="526"/>
      <c r="C1768" s="36" t="str">
        <f>VLOOKUP('Employee Salary Payroll Tax '!B1770,'Employee Salary Payroll Tax '!$D$1:$E$7,2,FALSE)</f>
        <v>Not Assigned</v>
      </c>
      <c r="D1768" s="61">
        <f t="shared" si="218"/>
        <v>0</v>
      </c>
      <c r="E1768" s="351">
        <f>'Employee Salary Payroll Tax '!N1770</f>
        <v>0</v>
      </c>
      <c r="F1768" s="351">
        <f t="shared" si="219"/>
        <v>0</v>
      </c>
      <c r="G1768" s="352"/>
      <c r="H1768" s="351">
        <f t="shared" si="220"/>
        <v>7000</v>
      </c>
      <c r="I1768" s="351">
        <f t="shared" si="222"/>
        <v>0</v>
      </c>
      <c r="J1768" s="351">
        <f t="shared" si="221"/>
        <v>0</v>
      </c>
      <c r="K1768" s="293">
        <f>SUM('Employee Salary Payroll Tax '!I1770:K1770)</f>
        <v>0</v>
      </c>
      <c r="L1768" s="293">
        <f>'Employee Salary Payroll Tax '!H1770</f>
        <v>0</v>
      </c>
      <c r="M1768" s="293">
        <f t="shared" si="223"/>
        <v>0</v>
      </c>
      <c r="N1768" s="359">
        <f t="shared" si="224"/>
        <v>0</v>
      </c>
      <c r="O1768" s="331"/>
      <c r="P1768" s="61"/>
      <c r="Q1768" s="294"/>
      <c r="R1768" s="292"/>
      <c r="S1768" s="303"/>
    </row>
    <row r="1769" spans="1:19" s="36" customFormat="1" ht="14.4">
      <c r="A1769" s="36">
        <f t="shared" si="217"/>
        <v>446</v>
      </c>
      <c r="B1769" s="526"/>
      <c r="C1769" s="36" t="str">
        <f>VLOOKUP('Employee Salary Payroll Tax '!B1771,'Employee Salary Payroll Tax '!$D$1:$E$7,2,FALSE)</f>
        <v>IBEW</v>
      </c>
      <c r="D1769" s="61">
        <f t="shared" si="218"/>
        <v>6.875E-3</v>
      </c>
      <c r="E1769" s="351">
        <f>'Employee Salary Payroll Tax '!N1771</f>
        <v>56381.62</v>
      </c>
      <c r="F1769" s="351">
        <f t="shared" si="219"/>
        <v>56769.243637500003</v>
      </c>
      <c r="G1769" s="352"/>
      <c r="H1769" s="351">
        <f t="shared" si="220"/>
        <v>0</v>
      </c>
      <c r="I1769" s="351">
        <f t="shared" si="222"/>
        <v>387.62363750000077</v>
      </c>
      <c r="J1769" s="351">
        <f t="shared" si="221"/>
        <v>0</v>
      </c>
      <c r="K1769" s="293">
        <f>SUM('Employee Salary Payroll Tax '!I1771:K1771)</f>
        <v>56288.34</v>
      </c>
      <c r="L1769" s="293">
        <f>'Employee Salary Payroll Tax '!H1771</f>
        <v>0</v>
      </c>
      <c r="M1769" s="293">
        <f t="shared" si="223"/>
        <v>93.280000000006112</v>
      </c>
      <c r="N1769" s="359">
        <f t="shared" si="224"/>
        <v>0</v>
      </c>
      <c r="O1769" s="331"/>
      <c r="P1769" s="61"/>
      <c r="Q1769" s="294"/>
      <c r="R1769" s="292"/>
      <c r="S1769" s="303"/>
    </row>
    <row r="1770" spans="1:19" s="36" customFormat="1" ht="14.4">
      <c r="A1770" s="36">
        <f t="shared" si="217"/>
        <v>447</v>
      </c>
      <c r="B1770" s="526"/>
      <c r="C1770" s="36" t="str">
        <f>VLOOKUP('Employee Salary Payroll Tax '!B1772,'Employee Salary Payroll Tax '!$D$1:$E$7,2,FALSE)</f>
        <v>UA</v>
      </c>
      <c r="D1770" s="61">
        <f t="shared" si="218"/>
        <v>0.03</v>
      </c>
      <c r="E1770" s="351">
        <f>'Employee Salary Payroll Tax '!N1772</f>
        <v>75593.350000000006</v>
      </c>
      <c r="F1770" s="351">
        <f t="shared" si="219"/>
        <v>77861.150500000003</v>
      </c>
      <c r="G1770" s="352"/>
      <c r="H1770" s="351">
        <f t="shared" si="220"/>
        <v>0</v>
      </c>
      <c r="I1770" s="351">
        <f t="shared" si="222"/>
        <v>2267.8004999999976</v>
      </c>
      <c r="J1770" s="351">
        <f t="shared" si="221"/>
        <v>0</v>
      </c>
      <c r="K1770" s="293">
        <f>SUM('Employee Salary Payroll Tax '!I1772:K1772)</f>
        <v>69950.76999999999</v>
      </c>
      <c r="L1770" s="293">
        <f>'Employee Salary Payroll Tax '!H1772</f>
        <v>996.48</v>
      </c>
      <c r="M1770" s="293">
        <f t="shared" si="223"/>
        <v>4646.1000000000167</v>
      </c>
      <c r="N1770" s="359">
        <f t="shared" si="224"/>
        <v>0</v>
      </c>
      <c r="O1770" s="331"/>
      <c r="P1770" s="61"/>
      <c r="Q1770" s="294"/>
      <c r="R1770" s="292"/>
      <c r="S1770" s="303"/>
    </row>
    <row r="1771" spans="1:19" s="36" customFormat="1" ht="14.4">
      <c r="A1771" s="36">
        <f t="shared" si="217"/>
        <v>448</v>
      </c>
      <c r="B1771" s="526"/>
      <c r="C1771" s="36" t="str">
        <f>VLOOKUP('Employee Salary Payroll Tax '!B1773,'Employee Salary Payroll Tax '!$D$1:$E$7,2,FALSE)</f>
        <v>IBEW</v>
      </c>
      <c r="D1771" s="61">
        <f t="shared" si="218"/>
        <v>6.875E-3</v>
      </c>
      <c r="E1771" s="351">
        <f>'Employee Salary Payroll Tax '!N1773</f>
        <v>118657.03</v>
      </c>
      <c r="F1771" s="351">
        <f t="shared" si="219"/>
        <v>119472.79708125</v>
      </c>
      <c r="G1771" s="352"/>
      <c r="H1771" s="351">
        <f t="shared" si="220"/>
        <v>0</v>
      </c>
      <c r="I1771" s="351">
        <f t="shared" si="222"/>
        <v>815.76708125000005</v>
      </c>
      <c r="J1771" s="351">
        <f t="shared" si="221"/>
        <v>0</v>
      </c>
      <c r="K1771" s="293">
        <f>SUM('Employee Salary Payroll Tax '!I1773:K1773)</f>
        <v>29379.7</v>
      </c>
      <c r="L1771" s="293">
        <f>'Employee Salary Payroll Tax '!H1773</f>
        <v>0</v>
      </c>
      <c r="M1771" s="293">
        <f t="shared" si="223"/>
        <v>89277.33</v>
      </c>
      <c r="N1771" s="359">
        <f t="shared" si="224"/>
        <v>0</v>
      </c>
      <c r="O1771" s="331"/>
      <c r="P1771" s="61"/>
      <c r="Q1771" s="294"/>
      <c r="R1771" s="292"/>
      <c r="S1771" s="303"/>
    </row>
    <row r="1772" spans="1:19" s="36" customFormat="1" ht="14.4">
      <c r="A1772" s="36">
        <f t="shared" si="217"/>
        <v>449</v>
      </c>
      <c r="B1772" s="526"/>
      <c r="C1772" s="36" t="str">
        <f>VLOOKUP('Employee Salary Payroll Tax '!B1774,'Employee Salary Payroll Tax '!$D$1:$E$7,2,FALSE)</f>
        <v>UA</v>
      </c>
      <c r="D1772" s="61">
        <f t="shared" si="218"/>
        <v>0.03</v>
      </c>
      <c r="E1772" s="351">
        <f>'Employee Salary Payroll Tax '!N1774</f>
        <v>87542.48</v>
      </c>
      <c r="F1772" s="351">
        <f t="shared" si="219"/>
        <v>90168.754400000005</v>
      </c>
      <c r="G1772" s="352"/>
      <c r="H1772" s="351">
        <f t="shared" si="220"/>
        <v>0</v>
      </c>
      <c r="I1772" s="351">
        <f t="shared" si="222"/>
        <v>2626.2744000000093</v>
      </c>
      <c r="J1772" s="351">
        <f t="shared" si="221"/>
        <v>0</v>
      </c>
      <c r="K1772" s="293">
        <f>SUM('Employee Salary Payroll Tax '!I1774:K1774)</f>
        <v>69285.37</v>
      </c>
      <c r="L1772" s="293">
        <f>'Employee Salary Payroll Tax '!H1774</f>
        <v>0</v>
      </c>
      <c r="M1772" s="293">
        <f t="shared" si="223"/>
        <v>18257.11</v>
      </c>
      <c r="N1772" s="359">
        <f t="shared" si="224"/>
        <v>0</v>
      </c>
      <c r="O1772" s="331"/>
      <c r="P1772" s="61"/>
      <c r="Q1772" s="294"/>
      <c r="R1772" s="292"/>
      <c r="S1772" s="303"/>
    </row>
    <row r="1773" spans="1:19" s="36" customFormat="1" ht="14.4">
      <c r="A1773" s="36">
        <f t="shared" ref="A1773:A1836" si="225">+A1772+1</f>
        <v>450</v>
      </c>
      <c r="B1773" s="526"/>
      <c r="C1773" s="36" t="str">
        <f>VLOOKUP('Employee Salary Payroll Tax '!B1775,'Employee Salary Payroll Tax '!$D$1:$E$7,2,FALSE)</f>
        <v>NonUnion</v>
      </c>
      <c r="D1773" s="61">
        <f t="shared" si="218"/>
        <v>2.98E-2</v>
      </c>
      <c r="E1773" s="351">
        <f>'Employee Salary Payroll Tax '!N1775</f>
        <v>49388.53</v>
      </c>
      <c r="F1773" s="351">
        <f t="shared" si="219"/>
        <v>50860.308194000005</v>
      </c>
      <c r="G1773" s="352"/>
      <c r="H1773" s="351">
        <f t="shared" si="220"/>
        <v>0</v>
      </c>
      <c r="I1773" s="351">
        <f t="shared" si="222"/>
        <v>1471.7781940000059</v>
      </c>
      <c r="J1773" s="351">
        <f t="shared" si="221"/>
        <v>0</v>
      </c>
      <c r="K1773" s="293">
        <f>SUM('Employee Salary Payroll Tax '!I1775:K1775)</f>
        <v>46679.67</v>
      </c>
      <c r="L1773" s="293">
        <f>'Employee Salary Payroll Tax '!H1775</f>
        <v>0</v>
      </c>
      <c r="M1773" s="293">
        <f t="shared" si="223"/>
        <v>2708.8600000000006</v>
      </c>
      <c r="N1773" s="359">
        <f t="shared" si="224"/>
        <v>0</v>
      </c>
      <c r="O1773" s="331"/>
      <c r="P1773" s="61"/>
      <c r="Q1773" s="294"/>
      <c r="R1773" s="292"/>
      <c r="S1773" s="303"/>
    </row>
    <row r="1774" spans="1:19" s="36" customFormat="1" ht="14.4">
      <c r="A1774" s="36">
        <f t="shared" si="225"/>
        <v>451</v>
      </c>
      <c r="B1774" s="526"/>
      <c r="C1774" s="36" t="str">
        <f>VLOOKUP('Employee Salary Payroll Tax '!B1776,'Employee Salary Payroll Tax '!$D$1:$E$7,2,FALSE)</f>
        <v>IBEW</v>
      </c>
      <c r="D1774" s="61">
        <f t="shared" si="218"/>
        <v>6.875E-3</v>
      </c>
      <c r="E1774" s="351">
        <f>'Employee Salary Payroll Tax '!N1776</f>
        <v>42878.12</v>
      </c>
      <c r="F1774" s="351">
        <f t="shared" si="219"/>
        <v>43172.907075000003</v>
      </c>
      <c r="G1774" s="352"/>
      <c r="H1774" s="351">
        <f t="shared" si="220"/>
        <v>0</v>
      </c>
      <c r="I1774" s="351">
        <f t="shared" si="222"/>
        <v>294.78707500000019</v>
      </c>
      <c r="J1774" s="351">
        <f t="shared" si="221"/>
        <v>0</v>
      </c>
      <c r="K1774" s="293">
        <f>SUM('Employee Salary Payroll Tax '!I1776:K1776)</f>
        <v>42878.12</v>
      </c>
      <c r="L1774" s="293">
        <f>'Employee Salary Payroll Tax '!H1776</f>
        <v>0</v>
      </c>
      <c r="M1774" s="293">
        <f t="shared" si="223"/>
        <v>0</v>
      </c>
      <c r="N1774" s="359">
        <f t="shared" si="224"/>
        <v>0</v>
      </c>
      <c r="O1774" s="331"/>
      <c r="P1774" s="61"/>
      <c r="Q1774" s="294"/>
      <c r="R1774" s="292"/>
      <c r="S1774" s="303"/>
    </row>
    <row r="1775" spans="1:19" s="36" customFormat="1" ht="14.4">
      <c r="A1775" s="36">
        <f t="shared" si="225"/>
        <v>452</v>
      </c>
      <c r="B1775" s="526"/>
      <c r="C1775" s="36" t="str">
        <f>VLOOKUP('Employee Salary Payroll Tax '!B1777,'Employee Salary Payroll Tax '!$D$1:$E$7,2,FALSE)</f>
        <v>IBEW</v>
      </c>
      <c r="D1775" s="61">
        <f t="shared" si="218"/>
        <v>6.875E-3</v>
      </c>
      <c r="E1775" s="351">
        <f>'Employee Salary Payroll Tax '!N1777</f>
        <v>36354.71</v>
      </c>
      <c r="F1775" s="351">
        <f t="shared" si="219"/>
        <v>36604.648631249998</v>
      </c>
      <c r="G1775" s="352"/>
      <c r="H1775" s="351">
        <f t="shared" si="220"/>
        <v>0</v>
      </c>
      <c r="I1775" s="351">
        <f t="shared" si="222"/>
        <v>249.93863124999916</v>
      </c>
      <c r="J1775" s="351">
        <f t="shared" si="221"/>
        <v>0</v>
      </c>
      <c r="K1775" s="293">
        <f>SUM('Employee Salary Payroll Tax '!I1777:K1777)</f>
        <v>36354.71</v>
      </c>
      <c r="L1775" s="293">
        <f>'Employee Salary Payroll Tax '!H1777</f>
        <v>0</v>
      </c>
      <c r="M1775" s="293">
        <f t="shared" si="223"/>
        <v>0</v>
      </c>
      <c r="N1775" s="359">
        <f t="shared" si="224"/>
        <v>0</v>
      </c>
      <c r="O1775" s="331"/>
      <c r="P1775" s="61"/>
      <c r="Q1775" s="294"/>
      <c r="R1775" s="292"/>
      <c r="S1775" s="303"/>
    </row>
    <row r="1776" spans="1:19" s="36" customFormat="1" ht="14.4">
      <c r="A1776" s="36">
        <f t="shared" si="225"/>
        <v>453</v>
      </c>
      <c r="B1776" s="526"/>
      <c r="C1776" s="36" t="str">
        <f>VLOOKUP('Employee Salary Payroll Tax '!B1778,'Employee Salary Payroll Tax '!$D$1:$E$7,2,FALSE)</f>
        <v>NonUnion</v>
      </c>
      <c r="D1776" s="61">
        <f t="shared" si="218"/>
        <v>2.98E-2</v>
      </c>
      <c r="E1776" s="351">
        <f>'Employee Salary Payroll Tax '!N1778</f>
        <v>94120.55</v>
      </c>
      <c r="F1776" s="351">
        <f t="shared" si="219"/>
        <v>96925.342390000005</v>
      </c>
      <c r="G1776" s="352"/>
      <c r="H1776" s="351">
        <f t="shared" si="220"/>
        <v>0</v>
      </c>
      <c r="I1776" s="351">
        <f t="shared" si="222"/>
        <v>2804.7923900000023</v>
      </c>
      <c r="J1776" s="351">
        <f t="shared" si="221"/>
        <v>0</v>
      </c>
      <c r="K1776" s="293">
        <f>SUM('Employee Salary Payroll Tax '!I1778:K1778)</f>
        <v>54744.28</v>
      </c>
      <c r="L1776" s="293">
        <f>'Employee Salary Payroll Tax '!H1778</f>
        <v>0</v>
      </c>
      <c r="M1776" s="293">
        <f t="shared" si="223"/>
        <v>39376.270000000004</v>
      </c>
      <c r="N1776" s="359">
        <f t="shared" si="224"/>
        <v>0</v>
      </c>
      <c r="O1776" s="331"/>
      <c r="P1776" s="61"/>
      <c r="Q1776" s="294"/>
      <c r="R1776" s="292"/>
      <c r="S1776" s="303"/>
    </row>
    <row r="1777" spans="1:19" s="36" customFormat="1" ht="14.4">
      <c r="A1777" s="36">
        <f t="shared" si="225"/>
        <v>454</v>
      </c>
      <c r="B1777" s="526"/>
      <c r="C1777" s="36" t="str">
        <f>VLOOKUP('Employee Salary Payroll Tax '!B1779,'Employee Salary Payroll Tax '!$D$1:$E$7,2,FALSE)</f>
        <v>NonUnion</v>
      </c>
      <c r="D1777" s="61">
        <f t="shared" si="218"/>
        <v>2.98E-2</v>
      </c>
      <c r="E1777" s="351">
        <f>'Employee Salary Payroll Tax '!N1779</f>
        <v>75042.12</v>
      </c>
      <c r="F1777" s="351">
        <f t="shared" si="219"/>
        <v>77278.375176000001</v>
      </c>
      <c r="G1777" s="352"/>
      <c r="H1777" s="351">
        <f t="shared" si="220"/>
        <v>0</v>
      </c>
      <c r="I1777" s="351">
        <f t="shared" si="222"/>
        <v>2236.255176000006</v>
      </c>
      <c r="J1777" s="351">
        <f t="shared" si="221"/>
        <v>0</v>
      </c>
      <c r="K1777" s="293">
        <f>SUM('Employee Salary Payroll Tax '!I1779:K1779)</f>
        <v>64350.93</v>
      </c>
      <c r="L1777" s="293">
        <f>'Employee Salary Payroll Tax '!H1779</f>
        <v>0</v>
      </c>
      <c r="M1777" s="293">
        <f t="shared" si="223"/>
        <v>10691.189999999995</v>
      </c>
      <c r="N1777" s="359">
        <f t="shared" si="224"/>
        <v>0</v>
      </c>
      <c r="O1777" s="331"/>
      <c r="P1777" s="61"/>
      <c r="Q1777" s="294"/>
      <c r="R1777" s="292"/>
      <c r="S1777" s="303"/>
    </row>
    <row r="1778" spans="1:19" s="36" customFormat="1" ht="14.4">
      <c r="A1778" s="36">
        <f t="shared" si="225"/>
        <v>455</v>
      </c>
      <c r="B1778" s="526"/>
      <c r="C1778" s="36" t="str">
        <f>VLOOKUP('Employee Salary Payroll Tax '!B1780,'Employee Salary Payroll Tax '!$D$1:$E$7,2,FALSE)</f>
        <v>NonUnion</v>
      </c>
      <c r="D1778" s="61">
        <f t="shared" si="218"/>
        <v>2.98E-2</v>
      </c>
      <c r="E1778" s="351">
        <f>'Employee Salary Payroll Tax '!N1780</f>
        <v>81799.210000000006</v>
      </c>
      <c r="F1778" s="351">
        <f t="shared" si="219"/>
        <v>84236.82645800001</v>
      </c>
      <c r="G1778" s="352"/>
      <c r="H1778" s="351">
        <f t="shared" si="220"/>
        <v>0</v>
      </c>
      <c r="I1778" s="351">
        <f t="shared" si="222"/>
        <v>2437.6164580000041</v>
      </c>
      <c r="J1778" s="351">
        <f t="shared" si="221"/>
        <v>0</v>
      </c>
      <c r="K1778" s="293">
        <f>SUM('Employee Salary Payroll Tax '!I1780:K1780)</f>
        <v>22461.699999999997</v>
      </c>
      <c r="L1778" s="293">
        <f>'Employee Salary Payroll Tax '!H1780</f>
        <v>0</v>
      </c>
      <c r="M1778" s="293">
        <f t="shared" si="223"/>
        <v>59337.510000000009</v>
      </c>
      <c r="N1778" s="359">
        <f t="shared" si="224"/>
        <v>0</v>
      </c>
      <c r="O1778" s="331"/>
      <c r="P1778" s="61"/>
      <c r="Q1778" s="294"/>
      <c r="R1778" s="292"/>
      <c r="S1778" s="303"/>
    </row>
    <row r="1779" spans="1:19" s="36" customFormat="1" ht="14.4">
      <c r="A1779" s="36">
        <f t="shared" si="225"/>
        <v>456</v>
      </c>
      <c r="B1779" s="526"/>
      <c r="C1779" s="36" t="str">
        <f>VLOOKUP('Employee Salary Payroll Tax '!B1781,'Employee Salary Payroll Tax '!$D$1:$E$7,2,FALSE)</f>
        <v>IBEW</v>
      </c>
      <c r="D1779" s="61">
        <f t="shared" si="218"/>
        <v>6.875E-3</v>
      </c>
      <c r="E1779" s="351">
        <f>'Employee Salary Payroll Tax '!N1781</f>
        <v>176843.18</v>
      </c>
      <c r="F1779" s="351">
        <f t="shared" si="219"/>
        <v>178058.97686249999</v>
      </c>
      <c r="G1779" s="352"/>
      <c r="H1779" s="351">
        <f t="shared" si="220"/>
        <v>0</v>
      </c>
      <c r="I1779" s="351">
        <f t="shared" si="222"/>
        <v>1215.7968624999921</v>
      </c>
      <c r="J1779" s="351">
        <f t="shared" si="221"/>
        <v>0</v>
      </c>
      <c r="K1779" s="293">
        <f>SUM('Employee Salary Payroll Tax '!I1781:K1781)</f>
        <v>28815.809999999998</v>
      </c>
      <c r="L1779" s="293">
        <f>'Employee Salary Payroll Tax '!H1781</f>
        <v>0</v>
      </c>
      <c r="M1779" s="293">
        <f t="shared" si="223"/>
        <v>148027.37</v>
      </c>
      <c r="N1779" s="359">
        <f t="shared" si="224"/>
        <v>0</v>
      </c>
      <c r="O1779" s="331"/>
      <c r="P1779" s="61"/>
      <c r="Q1779" s="294"/>
      <c r="R1779" s="292"/>
      <c r="S1779" s="303"/>
    </row>
    <row r="1780" spans="1:19" s="36" customFormat="1" ht="14.4">
      <c r="A1780" s="36">
        <f t="shared" si="225"/>
        <v>457</v>
      </c>
      <c r="B1780" s="526"/>
      <c r="C1780" s="36" t="str">
        <f>VLOOKUP('Employee Salary Payroll Tax '!B1782,'Employee Salary Payroll Tax '!$D$1:$E$7,2,FALSE)</f>
        <v>NonUnion</v>
      </c>
      <c r="D1780" s="61">
        <f t="shared" si="218"/>
        <v>2.98E-2</v>
      </c>
      <c r="E1780" s="351">
        <f>'Employee Salary Payroll Tax '!N1782</f>
        <v>79178.009999999995</v>
      </c>
      <c r="F1780" s="351">
        <f t="shared" si="219"/>
        <v>81537.514697999999</v>
      </c>
      <c r="G1780" s="352"/>
      <c r="H1780" s="351">
        <f t="shared" si="220"/>
        <v>0</v>
      </c>
      <c r="I1780" s="351">
        <f t="shared" si="222"/>
        <v>2359.5046980000043</v>
      </c>
      <c r="J1780" s="351">
        <f t="shared" si="221"/>
        <v>0</v>
      </c>
      <c r="K1780" s="293">
        <f>SUM('Employee Salary Payroll Tax '!I1782:K1782)</f>
        <v>17453.039999999997</v>
      </c>
      <c r="L1780" s="293">
        <f>'Employee Salary Payroll Tax '!H1782</f>
        <v>0</v>
      </c>
      <c r="M1780" s="293">
        <f t="shared" si="223"/>
        <v>61724.97</v>
      </c>
      <c r="N1780" s="359">
        <f t="shared" si="224"/>
        <v>0</v>
      </c>
      <c r="O1780" s="331"/>
      <c r="P1780" s="61"/>
      <c r="Q1780" s="294"/>
      <c r="R1780" s="292"/>
      <c r="S1780" s="303"/>
    </row>
    <row r="1781" spans="1:19" s="36" customFormat="1" ht="14.4">
      <c r="A1781" s="36">
        <f t="shared" si="225"/>
        <v>458</v>
      </c>
      <c r="B1781" s="526"/>
      <c r="C1781" s="36" t="str">
        <f>VLOOKUP('Employee Salary Payroll Tax '!B1783,'Employee Salary Payroll Tax '!$D$1:$E$7,2,FALSE)</f>
        <v>NonUnion</v>
      </c>
      <c r="D1781" s="61">
        <f t="shared" si="218"/>
        <v>2.98E-2</v>
      </c>
      <c r="E1781" s="351">
        <f>'Employee Salary Payroll Tax '!N1783</f>
        <v>88094.99</v>
      </c>
      <c r="F1781" s="351">
        <f t="shared" si="219"/>
        <v>90720.220702000006</v>
      </c>
      <c r="G1781" s="352"/>
      <c r="H1781" s="351">
        <f t="shared" si="220"/>
        <v>0</v>
      </c>
      <c r="I1781" s="351">
        <f t="shared" si="222"/>
        <v>2625.2307020000007</v>
      </c>
      <c r="J1781" s="351">
        <f t="shared" si="221"/>
        <v>0</v>
      </c>
      <c r="K1781" s="293">
        <f>SUM('Employee Salary Payroll Tax '!I1783:K1783)</f>
        <v>76722.39</v>
      </c>
      <c r="L1781" s="293">
        <f>'Employee Salary Payroll Tax '!H1783</f>
        <v>0</v>
      </c>
      <c r="M1781" s="293">
        <f t="shared" si="223"/>
        <v>11372.600000000006</v>
      </c>
      <c r="N1781" s="359">
        <f t="shared" si="224"/>
        <v>0</v>
      </c>
      <c r="O1781" s="331"/>
      <c r="P1781" s="61"/>
      <c r="Q1781" s="294"/>
      <c r="R1781" s="292"/>
      <c r="S1781" s="303"/>
    </row>
    <row r="1782" spans="1:19" s="36" customFormat="1" ht="14.4">
      <c r="A1782" s="36">
        <f t="shared" si="225"/>
        <v>459</v>
      </c>
      <c r="B1782" s="526"/>
      <c r="C1782" s="36" t="str">
        <f>VLOOKUP('Employee Salary Payroll Tax '!B1784,'Employee Salary Payroll Tax '!$D$1:$E$7,2,FALSE)</f>
        <v>NonUnion</v>
      </c>
      <c r="D1782" s="61">
        <f t="shared" si="218"/>
        <v>2.98E-2</v>
      </c>
      <c r="E1782" s="351">
        <f>'Employee Salary Payroll Tax '!N1784</f>
        <v>107581.69</v>
      </c>
      <c r="F1782" s="351">
        <f t="shared" si="219"/>
        <v>110787.624362</v>
      </c>
      <c r="G1782" s="352"/>
      <c r="H1782" s="351">
        <f t="shared" si="220"/>
        <v>0</v>
      </c>
      <c r="I1782" s="351">
        <f t="shared" si="222"/>
        <v>3205.934362</v>
      </c>
      <c r="J1782" s="351">
        <f t="shared" si="221"/>
        <v>0</v>
      </c>
      <c r="K1782" s="293">
        <f>SUM('Employee Salary Payroll Tax '!I1784:K1784)</f>
        <v>100125.02</v>
      </c>
      <c r="L1782" s="293">
        <f>'Employee Salary Payroll Tax '!H1784</f>
        <v>7456.67</v>
      </c>
      <c r="M1782" s="293">
        <f t="shared" si="223"/>
        <v>0</v>
      </c>
      <c r="N1782" s="359">
        <f t="shared" si="224"/>
        <v>0</v>
      </c>
      <c r="O1782" s="331"/>
      <c r="P1782" s="61"/>
      <c r="Q1782" s="294"/>
      <c r="R1782" s="292"/>
      <c r="S1782" s="303"/>
    </row>
    <row r="1783" spans="1:19" s="36" customFormat="1" ht="14.4">
      <c r="A1783" s="36">
        <f t="shared" si="225"/>
        <v>460</v>
      </c>
      <c r="B1783" s="526"/>
      <c r="C1783" s="36" t="str">
        <f>VLOOKUP('Employee Salary Payroll Tax '!B1785,'Employee Salary Payroll Tax '!$D$1:$E$7,2,FALSE)</f>
        <v>NonUnion</v>
      </c>
      <c r="D1783" s="61">
        <f t="shared" si="218"/>
        <v>2.98E-2</v>
      </c>
      <c r="E1783" s="351">
        <f>'Employee Salary Payroll Tax '!N1785</f>
        <v>101093.02</v>
      </c>
      <c r="F1783" s="351">
        <f t="shared" si="219"/>
        <v>104105.591996</v>
      </c>
      <c r="G1783" s="352"/>
      <c r="H1783" s="351">
        <f t="shared" si="220"/>
        <v>0</v>
      </c>
      <c r="I1783" s="351">
        <f t="shared" si="222"/>
        <v>3012.5719959999988</v>
      </c>
      <c r="J1783" s="351">
        <f t="shared" si="221"/>
        <v>0</v>
      </c>
      <c r="K1783" s="293">
        <f>SUM('Employee Salary Payroll Tax '!I1785:K1785)</f>
        <v>29607.47</v>
      </c>
      <c r="L1783" s="293">
        <f>'Employee Salary Payroll Tax '!H1785</f>
        <v>0</v>
      </c>
      <c r="M1783" s="293">
        <f t="shared" si="223"/>
        <v>71485.55</v>
      </c>
      <c r="N1783" s="359">
        <f t="shared" si="224"/>
        <v>0</v>
      </c>
      <c r="O1783" s="331"/>
      <c r="P1783" s="61"/>
      <c r="Q1783" s="294"/>
      <c r="R1783" s="292"/>
      <c r="S1783" s="303"/>
    </row>
    <row r="1784" spans="1:19" s="36" customFormat="1" ht="14.4">
      <c r="A1784" s="36">
        <f t="shared" si="225"/>
        <v>461</v>
      </c>
      <c r="B1784" s="526"/>
      <c r="C1784" s="36" t="str">
        <f>VLOOKUP('Employee Salary Payroll Tax '!B1786,'Employee Salary Payroll Tax '!$D$1:$E$7,2,FALSE)</f>
        <v>NonUnion</v>
      </c>
      <c r="D1784" s="61">
        <f t="shared" si="218"/>
        <v>2.98E-2</v>
      </c>
      <c r="E1784" s="351">
        <f>'Employee Salary Payroll Tax '!N1786</f>
        <v>101721.19</v>
      </c>
      <c r="F1784" s="351">
        <f t="shared" si="219"/>
        <v>104752.48146200001</v>
      </c>
      <c r="G1784" s="352"/>
      <c r="H1784" s="351">
        <f t="shared" si="220"/>
        <v>0</v>
      </c>
      <c r="I1784" s="351">
        <f t="shared" si="222"/>
        <v>3031.2914620000083</v>
      </c>
      <c r="J1784" s="351">
        <f t="shared" si="221"/>
        <v>0</v>
      </c>
      <c r="K1784" s="293">
        <f>SUM('Employee Salary Payroll Tax '!I1786:K1786)</f>
        <v>5133.92</v>
      </c>
      <c r="L1784" s="293">
        <f>'Employee Salary Payroll Tax '!H1786</f>
        <v>0</v>
      </c>
      <c r="M1784" s="293">
        <f t="shared" si="223"/>
        <v>96587.27</v>
      </c>
      <c r="N1784" s="359">
        <f t="shared" si="224"/>
        <v>0</v>
      </c>
      <c r="O1784" s="331"/>
      <c r="P1784" s="61"/>
      <c r="Q1784" s="294"/>
      <c r="R1784" s="292"/>
      <c r="S1784" s="303"/>
    </row>
    <row r="1785" spans="1:19" s="36" customFormat="1" ht="14.4">
      <c r="A1785" s="36">
        <f t="shared" si="225"/>
        <v>462</v>
      </c>
      <c r="B1785" s="526"/>
      <c r="C1785" s="36" t="str">
        <f>VLOOKUP('Employee Salary Payroll Tax '!B1787,'Employee Salary Payroll Tax '!$D$1:$E$7,2,FALSE)</f>
        <v>NonUnion</v>
      </c>
      <c r="D1785" s="61">
        <f t="shared" si="218"/>
        <v>2.98E-2</v>
      </c>
      <c r="E1785" s="351">
        <f>'Employee Salary Payroll Tax '!N1787</f>
        <v>78576.55</v>
      </c>
      <c r="F1785" s="351">
        <f t="shared" si="219"/>
        <v>80918.13119</v>
      </c>
      <c r="G1785" s="352"/>
      <c r="H1785" s="351">
        <f t="shared" si="220"/>
        <v>0</v>
      </c>
      <c r="I1785" s="351">
        <f t="shared" si="222"/>
        <v>2341.5811899999972</v>
      </c>
      <c r="J1785" s="351">
        <f t="shared" si="221"/>
        <v>0</v>
      </c>
      <c r="K1785" s="293">
        <f>SUM('Employee Salary Payroll Tax '!I1787:K1787)</f>
        <v>78576.55</v>
      </c>
      <c r="L1785" s="293">
        <f>'Employee Salary Payroll Tax '!H1787</f>
        <v>0</v>
      </c>
      <c r="M1785" s="293">
        <f t="shared" si="223"/>
        <v>0</v>
      </c>
      <c r="N1785" s="359">
        <f t="shared" si="224"/>
        <v>0</v>
      </c>
      <c r="O1785" s="331"/>
      <c r="P1785" s="61"/>
      <c r="Q1785" s="294"/>
      <c r="R1785" s="292"/>
      <c r="S1785" s="303"/>
    </row>
    <row r="1786" spans="1:19" s="36" customFormat="1" ht="14.4">
      <c r="A1786" s="36">
        <f t="shared" si="225"/>
        <v>463</v>
      </c>
      <c r="B1786" s="526"/>
      <c r="C1786" s="36" t="str">
        <f>VLOOKUP('Employee Salary Payroll Tax '!B1788,'Employee Salary Payroll Tax '!$D$1:$E$7,2,FALSE)</f>
        <v>NonUnion</v>
      </c>
      <c r="D1786" s="61">
        <f t="shared" si="218"/>
        <v>2.98E-2</v>
      </c>
      <c r="E1786" s="351">
        <f>'Employee Salary Payroll Tax '!N1788</f>
        <v>146170.67000000001</v>
      </c>
      <c r="F1786" s="351">
        <f t="shared" si="219"/>
        <v>150526.55596600001</v>
      </c>
      <c r="G1786" s="352"/>
      <c r="H1786" s="351">
        <f t="shared" si="220"/>
        <v>0</v>
      </c>
      <c r="I1786" s="351">
        <f t="shared" si="222"/>
        <v>4355.8859660000016</v>
      </c>
      <c r="J1786" s="351">
        <f t="shared" si="221"/>
        <v>0</v>
      </c>
      <c r="K1786" s="293">
        <f>SUM('Employee Salary Payroll Tax '!I1788:K1788)</f>
        <v>0</v>
      </c>
      <c r="L1786" s="293">
        <f>'Employee Salary Payroll Tax '!H1788</f>
        <v>0</v>
      </c>
      <c r="M1786" s="293">
        <f t="shared" si="223"/>
        <v>146170.67000000001</v>
      </c>
      <c r="N1786" s="359">
        <f t="shared" si="224"/>
        <v>0</v>
      </c>
      <c r="O1786" s="331"/>
      <c r="P1786" s="61"/>
      <c r="Q1786" s="294"/>
      <c r="R1786" s="292"/>
      <c r="S1786" s="303"/>
    </row>
    <row r="1787" spans="1:19" s="36" customFormat="1" ht="14.4">
      <c r="A1787" s="36">
        <f t="shared" si="225"/>
        <v>464</v>
      </c>
      <c r="B1787" s="526"/>
      <c r="C1787" s="36" t="str">
        <f>VLOOKUP('Employee Salary Payroll Tax '!B1789,'Employee Salary Payroll Tax '!$D$1:$E$7,2,FALSE)</f>
        <v>IBEW</v>
      </c>
      <c r="D1787" s="61">
        <f t="shared" si="218"/>
        <v>6.875E-3</v>
      </c>
      <c r="E1787" s="351">
        <f>'Employee Salary Payroll Tax '!N1789</f>
        <v>227122.75</v>
      </c>
      <c r="F1787" s="351">
        <f t="shared" si="219"/>
        <v>228684.21890625</v>
      </c>
      <c r="G1787" s="352"/>
      <c r="H1787" s="351">
        <f t="shared" si="220"/>
        <v>0</v>
      </c>
      <c r="I1787" s="351">
        <f t="shared" si="222"/>
        <v>1561.4689062499965</v>
      </c>
      <c r="J1787" s="351">
        <f t="shared" si="221"/>
        <v>0</v>
      </c>
      <c r="K1787" s="293">
        <f>SUM('Employee Salary Payroll Tax '!I1789:K1789)</f>
        <v>202751.67</v>
      </c>
      <c r="L1787" s="293">
        <f>'Employee Salary Payroll Tax '!H1789</f>
        <v>0</v>
      </c>
      <c r="M1787" s="293">
        <f t="shared" si="223"/>
        <v>24371.079999999987</v>
      </c>
      <c r="N1787" s="359">
        <f t="shared" si="224"/>
        <v>0</v>
      </c>
      <c r="O1787" s="331"/>
      <c r="P1787" s="61"/>
      <c r="Q1787" s="294"/>
      <c r="R1787" s="292"/>
      <c r="S1787" s="303"/>
    </row>
    <row r="1788" spans="1:19" s="36" customFormat="1" ht="14.4">
      <c r="A1788" s="36">
        <f t="shared" si="225"/>
        <v>465</v>
      </c>
      <c r="B1788" s="526"/>
      <c r="C1788" s="36" t="str">
        <f>VLOOKUP('Employee Salary Payroll Tax '!B1790,'Employee Salary Payroll Tax '!$D$1:$E$7,2,FALSE)</f>
        <v>IBEW</v>
      </c>
      <c r="D1788" s="61">
        <f t="shared" si="218"/>
        <v>6.875E-3</v>
      </c>
      <c r="E1788" s="351">
        <f>'Employee Salary Payroll Tax '!N1790</f>
        <v>107721.08</v>
      </c>
      <c r="F1788" s="351">
        <f t="shared" si="219"/>
        <v>108461.662425</v>
      </c>
      <c r="G1788" s="352"/>
      <c r="H1788" s="351">
        <f t="shared" si="220"/>
        <v>0</v>
      </c>
      <c r="I1788" s="351">
        <f t="shared" si="222"/>
        <v>740.58242500000051</v>
      </c>
      <c r="J1788" s="351">
        <f t="shared" si="221"/>
        <v>0</v>
      </c>
      <c r="K1788" s="293">
        <f>SUM('Employee Salary Payroll Tax '!I1790:K1790)</f>
        <v>107626.97</v>
      </c>
      <c r="L1788" s="293">
        <f>'Employee Salary Payroll Tax '!H1790</f>
        <v>1.23</v>
      </c>
      <c r="M1788" s="293">
        <f t="shared" si="223"/>
        <v>92.880000000000578</v>
      </c>
      <c r="N1788" s="359">
        <f t="shared" si="224"/>
        <v>0</v>
      </c>
      <c r="O1788" s="331"/>
      <c r="P1788" s="61"/>
      <c r="Q1788" s="294"/>
      <c r="R1788" s="292"/>
      <c r="S1788" s="303"/>
    </row>
    <row r="1789" spans="1:19" s="36" customFormat="1" ht="14.4">
      <c r="A1789" s="36">
        <f t="shared" si="225"/>
        <v>466</v>
      </c>
      <c r="B1789" s="526"/>
      <c r="C1789" s="36" t="str">
        <f>VLOOKUP('Employee Salary Payroll Tax '!B1791,'Employee Salary Payroll Tax '!$D$1:$E$7,2,FALSE)</f>
        <v>NonUnion</v>
      </c>
      <c r="D1789" s="61">
        <f t="shared" si="218"/>
        <v>2.98E-2</v>
      </c>
      <c r="E1789" s="351">
        <f>'Employee Salary Payroll Tax '!N1791</f>
        <v>108125.12</v>
      </c>
      <c r="F1789" s="351">
        <f t="shared" si="219"/>
        <v>111347.248576</v>
      </c>
      <c r="G1789" s="352"/>
      <c r="H1789" s="351">
        <f t="shared" si="220"/>
        <v>0</v>
      </c>
      <c r="I1789" s="351">
        <f t="shared" si="222"/>
        <v>3222.1285760000028</v>
      </c>
      <c r="J1789" s="351">
        <f t="shared" si="221"/>
        <v>0</v>
      </c>
      <c r="K1789" s="293">
        <f>SUM('Employee Salary Payroll Tax '!I1791:K1791)</f>
        <v>-4599.4400000000005</v>
      </c>
      <c r="L1789" s="293">
        <f>'Employee Salary Payroll Tax '!H1791</f>
        <v>0</v>
      </c>
      <c r="M1789" s="293">
        <f t="shared" si="223"/>
        <v>112724.56</v>
      </c>
      <c r="N1789" s="359">
        <f t="shared" si="224"/>
        <v>0</v>
      </c>
      <c r="O1789" s="331"/>
      <c r="P1789" s="61"/>
      <c r="Q1789" s="294"/>
      <c r="R1789" s="292"/>
      <c r="S1789" s="303"/>
    </row>
    <row r="1790" spans="1:19" s="36" customFormat="1" ht="14.4">
      <c r="A1790" s="36">
        <f t="shared" si="225"/>
        <v>467</v>
      </c>
      <c r="B1790" s="526"/>
      <c r="C1790" s="36" t="str">
        <f>VLOOKUP('Employee Salary Payroll Tax '!B1792,'Employee Salary Payroll Tax '!$D$1:$E$7,2,FALSE)</f>
        <v>NonUnion</v>
      </c>
      <c r="D1790" s="61">
        <f t="shared" si="218"/>
        <v>2.98E-2</v>
      </c>
      <c r="E1790" s="351">
        <f>'Employee Salary Payroll Tax '!N1792</f>
        <v>80082.45</v>
      </c>
      <c r="F1790" s="351">
        <f t="shared" si="219"/>
        <v>82468.907009999995</v>
      </c>
      <c r="G1790" s="352"/>
      <c r="H1790" s="351">
        <f t="shared" si="220"/>
        <v>0</v>
      </c>
      <c r="I1790" s="351">
        <f t="shared" si="222"/>
        <v>2386.4570099999983</v>
      </c>
      <c r="J1790" s="351">
        <f t="shared" si="221"/>
        <v>0</v>
      </c>
      <c r="K1790" s="293">
        <f>SUM('Employee Salary Payroll Tax '!I1792:K1792)</f>
        <v>80082.45</v>
      </c>
      <c r="L1790" s="293">
        <f>'Employee Salary Payroll Tax '!H1792</f>
        <v>0</v>
      </c>
      <c r="M1790" s="293">
        <f t="shared" si="223"/>
        <v>0</v>
      </c>
      <c r="N1790" s="359">
        <f t="shared" si="224"/>
        <v>0</v>
      </c>
      <c r="O1790" s="331"/>
      <c r="P1790" s="61"/>
      <c r="Q1790" s="294"/>
      <c r="R1790" s="292"/>
      <c r="S1790" s="303"/>
    </row>
    <row r="1791" spans="1:19" s="36" customFormat="1" ht="14.4">
      <c r="A1791" s="36">
        <f t="shared" si="225"/>
        <v>468</v>
      </c>
      <c r="B1791" s="526"/>
      <c r="C1791" s="36" t="str">
        <f>VLOOKUP('Employee Salary Payroll Tax '!B1793,'Employee Salary Payroll Tax '!$D$1:$E$7,2,FALSE)</f>
        <v>NonUnion</v>
      </c>
      <c r="D1791" s="61">
        <f t="shared" si="218"/>
        <v>2.98E-2</v>
      </c>
      <c r="E1791" s="351">
        <f>'Employee Salary Payroll Tax '!N1793</f>
        <v>109099.07</v>
      </c>
      <c r="F1791" s="351">
        <f t="shared" si="219"/>
        <v>112350.22228600002</v>
      </c>
      <c r="G1791" s="352"/>
      <c r="H1791" s="351">
        <f t="shared" si="220"/>
        <v>0</v>
      </c>
      <c r="I1791" s="351">
        <f t="shared" si="222"/>
        <v>3251.1522860000114</v>
      </c>
      <c r="J1791" s="351">
        <f t="shared" si="221"/>
        <v>0</v>
      </c>
      <c r="K1791" s="293">
        <f>SUM('Employee Salary Payroll Tax '!I1793:K1793)</f>
        <v>93219.5</v>
      </c>
      <c r="L1791" s="293">
        <f>'Employee Salary Payroll Tax '!H1793</f>
        <v>0</v>
      </c>
      <c r="M1791" s="293">
        <f t="shared" si="223"/>
        <v>15879.570000000007</v>
      </c>
      <c r="N1791" s="359">
        <f t="shared" si="224"/>
        <v>0</v>
      </c>
      <c r="O1791" s="331"/>
      <c r="P1791" s="61"/>
      <c r="Q1791" s="294"/>
      <c r="R1791" s="292"/>
      <c r="S1791" s="303"/>
    </row>
    <row r="1792" spans="1:19" s="36" customFormat="1" ht="14.4">
      <c r="A1792" s="36">
        <f t="shared" si="225"/>
        <v>469</v>
      </c>
      <c r="B1792" s="526"/>
      <c r="C1792" s="36" t="str">
        <f>VLOOKUP('Employee Salary Payroll Tax '!B1794,'Employee Salary Payroll Tax '!$D$1:$E$7,2,FALSE)</f>
        <v>NonUnion</v>
      </c>
      <c r="D1792" s="61">
        <f t="shared" si="218"/>
        <v>2.98E-2</v>
      </c>
      <c r="E1792" s="351">
        <f>'Employee Salary Payroll Tax '!N1794</f>
        <v>2658.48</v>
      </c>
      <c r="F1792" s="351">
        <f t="shared" si="219"/>
        <v>2737.7027040000003</v>
      </c>
      <c r="G1792" s="352"/>
      <c r="H1792" s="351">
        <f t="shared" si="220"/>
        <v>4341.5200000000004</v>
      </c>
      <c r="I1792" s="351">
        <f t="shared" si="222"/>
        <v>79.222704000000249</v>
      </c>
      <c r="J1792" s="351">
        <f t="shared" si="221"/>
        <v>0.47533622400000153</v>
      </c>
      <c r="K1792" s="293">
        <f>SUM('Employee Salary Payroll Tax '!I1794:K1794)</f>
        <v>54.59</v>
      </c>
      <c r="L1792" s="293">
        <f>'Employee Salary Payroll Tax '!H1794</f>
        <v>0</v>
      </c>
      <c r="M1792" s="293">
        <f t="shared" si="223"/>
        <v>2603.89</v>
      </c>
      <c r="N1792" s="359">
        <f t="shared" si="224"/>
        <v>9.7606919963285008E-3</v>
      </c>
      <c r="O1792" s="331"/>
      <c r="P1792" s="61"/>
      <c r="Q1792" s="294"/>
      <c r="R1792" s="292"/>
      <c r="S1792" s="303"/>
    </row>
    <row r="1793" spans="1:19" s="36" customFormat="1" ht="14.4">
      <c r="A1793" s="36">
        <f t="shared" si="225"/>
        <v>470</v>
      </c>
      <c r="B1793" s="526"/>
      <c r="C1793" s="36" t="str">
        <f>VLOOKUP('Employee Salary Payroll Tax '!B1795,'Employee Salary Payroll Tax '!$D$1:$E$7,2,FALSE)</f>
        <v>IBEW</v>
      </c>
      <c r="D1793" s="61">
        <f t="shared" si="218"/>
        <v>6.875E-3</v>
      </c>
      <c r="E1793" s="351">
        <f>'Employee Salary Payroll Tax '!N1795</f>
        <v>78943.3</v>
      </c>
      <c r="F1793" s="351">
        <f t="shared" si="219"/>
        <v>79486.035187500005</v>
      </c>
      <c r="G1793" s="352"/>
      <c r="H1793" s="351">
        <f t="shared" si="220"/>
        <v>0</v>
      </c>
      <c r="I1793" s="351">
        <f t="shared" si="222"/>
        <v>542.73518750000221</v>
      </c>
      <c r="J1793" s="351">
        <f t="shared" si="221"/>
        <v>0</v>
      </c>
      <c r="K1793" s="293">
        <f>SUM('Employee Salary Payroll Tax '!I1795:K1795)</f>
        <v>74553.350000000006</v>
      </c>
      <c r="L1793" s="293">
        <f>'Employee Salary Payroll Tax '!H1795</f>
        <v>0.78</v>
      </c>
      <c r="M1793" s="293">
        <f t="shared" si="223"/>
        <v>4389.1699999999973</v>
      </c>
      <c r="N1793" s="359">
        <f t="shared" si="224"/>
        <v>0</v>
      </c>
      <c r="O1793" s="331"/>
      <c r="P1793" s="61"/>
      <c r="Q1793" s="294"/>
      <c r="R1793" s="292"/>
      <c r="S1793" s="303"/>
    </row>
    <row r="1794" spans="1:19" s="36" customFormat="1" ht="14.4">
      <c r="A1794" s="36">
        <f t="shared" si="225"/>
        <v>471</v>
      </c>
      <c r="B1794" s="526"/>
      <c r="C1794" s="36" t="str">
        <f>VLOOKUP('Employee Salary Payroll Tax '!B1796,'Employee Salary Payroll Tax '!$D$1:$E$7,2,FALSE)</f>
        <v>NonUnion</v>
      </c>
      <c r="D1794" s="61">
        <f t="shared" si="218"/>
        <v>2.98E-2</v>
      </c>
      <c r="E1794" s="351">
        <f>'Employee Salary Payroll Tax '!N1796</f>
        <v>102280.24</v>
      </c>
      <c r="F1794" s="351">
        <f t="shared" si="219"/>
        <v>105328.19115200001</v>
      </c>
      <c r="G1794" s="352"/>
      <c r="H1794" s="351">
        <f t="shared" si="220"/>
        <v>0</v>
      </c>
      <c r="I1794" s="351">
        <f t="shared" si="222"/>
        <v>3047.9511520000087</v>
      </c>
      <c r="J1794" s="351">
        <f t="shared" si="221"/>
        <v>0</v>
      </c>
      <c r="K1794" s="293">
        <f>SUM('Employee Salary Payroll Tax '!I1796:K1796)</f>
        <v>102155.79999999999</v>
      </c>
      <c r="L1794" s="293">
        <f>'Employee Salary Payroll Tax '!H1796</f>
        <v>0</v>
      </c>
      <c r="M1794" s="293">
        <f t="shared" si="223"/>
        <v>124.44000000001688</v>
      </c>
      <c r="N1794" s="359">
        <f t="shared" si="224"/>
        <v>0</v>
      </c>
      <c r="O1794" s="331"/>
      <c r="P1794" s="61"/>
      <c r="Q1794" s="294"/>
      <c r="R1794" s="292"/>
      <c r="S1794" s="303"/>
    </row>
    <row r="1795" spans="1:19" s="36" customFormat="1" ht="14.4">
      <c r="A1795" s="36">
        <f t="shared" si="225"/>
        <v>472</v>
      </c>
      <c r="B1795" s="526"/>
      <c r="C1795" s="36" t="str">
        <f>VLOOKUP('Employee Salary Payroll Tax '!B1797,'Employee Salary Payroll Tax '!$D$1:$E$7,2,FALSE)</f>
        <v>NonUnion</v>
      </c>
      <c r="D1795" s="61">
        <f t="shared" si="218"/>
        <v>2.98E-2</v>
      </c>
      <c r="E1795" s="351">
        <f>'Employee Salary Payroll Tax '!N1797</f>
        <v>28203.88</v>
      </c>
      <c r="F1795" s="351">
        <f t="shared" si="219"/>
        <v>29044.355624000003</v>
      </c>
      <c r="G1795" s="352"/>
      <c r="H1795" s="351">
        <f t="shared" si="220"/>
        <v>0</v>
      </c>
      <c r="I1795" s="351">
        <f t="shared" si="222"/>
        <v>840.47562400000243</v>
      </c>
      <c r="J1795" s="351">
        <f t="shared" si="221"/>
        <v>0</v>
      </c>
      <c r="K1795" s="293">
        <f>SUM('Employee Salary Payroll Tax '!I1797:K1797)</f>
        <v>17508.09</v>
      </c>
      <c r="L1795" s="293">
        <f>'Employee Salary Payroll Tax '!H1797</f>
        <v>0</v>
      </c>
      <c r="M1795" s="293">
        <f t="shared" si="223"/>
        <v>10695.79</v>
      </c>
      <c r="N1795" s="359">
        <f t="shared" si="224"/>
        <v>0</v>
      </c>
      <c r="O1795" s="331"/>
      <c r="P1795" s="61"/>
      <c r="Q1795" s="294"/>
      <c r="R1795" s="292"/>
      <c r="S1795" s="303"/>
    </row>
    <row r="1796" spans="1:19" s="36" customFormat="1" ht="14.4">
      <c r="A1796" s="36">
        <f t="shared" si="225"/>
        <v>473</v>
      </c>
      <c r="B1796" s="526"/>
      <c r="C1796" s="36" t="str">
        <f>VLOOKUP('Employee Salary Payroll Tax '!B1798,'Employee Salary Payroll Tax '!$D$1:$E$7,2,FALSE)</f>
        <v>NonUnion</v>
      </c>
      <c r="D1796" s="61">
        <f t="shared" si="218"/>
        <v>2.98E-2</v>
      </c>
      <c r="E1796" s="351">
        <f>'Employee Salary Payroll Tax '!N1798</f>
        <v>4605.9799999999996</v>
      </c>
      <c r="F1796" s="351">
        <f t="shared" si="219"/>
        <v>4743.2382040000002</v>
      </c>
      <c r="G1796" s="352"/>
      <c r="H1796" s="351">
        <f t="shared" si="220"/>
        <v>2394.0200000000004</v>
      </c>
      <c r="I1796" s="351">
        <f t="shared" si="222"/>
        <v>137.25820400000066</v>
      </c>
      <c r="J1796" s="351">
        <f t="shared" si="221"/>
        <v>0.82354922400000397</v>
      </c>
      <c r="K1796" s="293">
        <f>SUM('Employee Salary Payroll Tax '!I1798:K1798)</f>
        <v>690.9</v>
      </c>
      <c r="L1796" s="293">
        <f>'Employee Salary Payroll Tax '!H1798</f>
        <v>0</v>
      </c>
      <c r="M1796" s="293">
        <f t="shared" si="223"/>
        <v>3915.0799999999995</v>
      </c>
      <c r="N1796" s="359">
        <f t="shared" si="224"/>
        <v>0.12353291997318047</v>
      </c>
      <c r="O1796" s="331"/>
      <c r="P1796" s="61"/>
      <c r="Q1796" s="294"/>
      <c r="R1796" s="292"/>
      <c r="S1796" s="303"/>
    </row>
    <row r="1797" spans="1:19" s="36" customFormat="1" ht="14.4">
      <c r="A1797" s="36">
        <f t="shared" si="225"/>
        <v>474</v>
      </c>
      <c r="B1797" s="526"/>
      <c r="C1797" s="36" t="str">
        <f>VLOOKUP('Employee Salary Payroll Tax '!B1799,'Employee Salary Payroll Tax '!$D$1:$E$7,2,FALSE)</f>
        <v>NonUnion</v>
      </c>
      <c r="D1797" s="61">
        <f t="shared" si="218"/>
        <v>2.98E-2</v>
      </c>
      <c r="E1797" s="351">
        <f>'Employee Salary Payroll Tax '!N1799</f>
        <v>122005.66</v>
      </c>
      <c r="F1797" s="351">
        <f t="shared" si="219"/>
        <v>125641.42866800001</v>
      </c>
      <c r="G1797" s="352"/>
      <c r="H1797" s="351">
        <f t="shared" si="220"/>
        <v>0</v>
      </c>
      <c r="I1797" s="351">
        <f t="shared" si="222"/>
        <v>3635.7686680000043</v>
      </c>
      <c r="J1797" s="351">
        <f t="shared" si="221"/>
        <v>0</v>
      </c>
      <c r="K1797" s="293">
        <f>SUM('Employee Salary Payroll Tax '!I1799:K1799)</f>
        <v>62957.770000000004</v>
      </c>
      <c r="L1797" s="293">
        <f>'Employee Salary Payroll Tax '!H1799</f>
        <v>154.75</v>
      </c>
      <c r="M1797" s="293">
        <f t="shared" si="223"/>
        <v>58893.14</v>
      </c>
      <c r="N1797" s="359">
        <f t="shared" si="224"/>
        <v>0</v>
      </c>
      <c r="O1797" s="331"/>
      <c r="P1797" s="61"/>
      <c r="Q1797" s="294"/>
      <c r="R1797" s="292"/>
      <c r="S1797" s="303"/>
    </row>
    <row r="1798" spans="1:19" s="36" customFormat="1" ht="14.4">
      <c r="A1798" s="36">
        <f t="shared" si="225"/>
        <v>475</v>
      </c>
      <c r="B1798" s="526"/>
      <c r="C1798" s="36" t="str">
        <f>VLOOKUP('Employee Salary Payroll Tax '!B1800,'Employee Salary Payroll Tax '!$D$1:$E$7,2,FALSE)</f>
        <v>NonUnion</v>
      </c>
      <c r="D1798" s="61">
        <f t="shared" si="218"/>
        <v>2.98E-2</v>
      </c>
      <c r="E1798" s="351">
        <f>'Employee Salary Payroll Tax '!N1800</f>
        <v>24093.61</v>
      </c>
      <c r="F1798" s="351">
        <f t="shared" si="219"/>
        <v>24811.599578000001</v>
      </c>
      <c r="G1798" s="352"/>
      <c r="H1798" s="351">
        <f t="shared" si="220"/>
        <v>0</v>
      </c>
      <c r="I1798" s="351">
        <f t="shared" si="222"/>
        <v>717.98957800000062</v>
      </c>
      <c r="J1798" s="351">
        <f t="shared" si="221"/>
        <v>0</v>
      </c>
      <c r="K1798" s="293">
        <f>SUM('Employee Salary Payroll Tax '!I1800:K1800)</f>
        <v>15441.28</v>
      </c>
      <c r="L1798" s="293">
        <f>'Employee Salary Payroll Tax '!H1800</f>
        <v>0</v>
      </c>
      <c r="M1798" s="293">
        <f t="shared" si="223"/>
        <v>8652.33</v>
      </c>
      <c r="N1798" s="359">
        <f t="shared" si="224"/>
        <v>0</v>
      </c>
      <c r="O1798" s="331"/>
      <c r="P1798" s="61"/>
      <c r="Q1798" s="294"/>
      <c r="R1798" s="292"/>
      <c r="S1798" s="303"/>
    </row>
    <row r="1799" spans="1:19" s="36" customFormat="1" ht="14.4">
      <c r="A1799" s="36">
        <f t="shared" si="225"/>
        <v>476</v>
      </c>
      <c r="B1799" s="526"/>
      <c r="C1799" s="36" t="str">
        <f>VLOOKUP('Employee Salary Payroll Tax '!B1801,'Employee Salary Payroll Tax '!$D$1:$E$7,2,FALSE)</f>
        <v>Not Assigned</v>
      </c>
      <c r="D1799" s="61">
        <f t="shared" si="218"/>
        <v>0</v>
      </c>
      <c r="E1799" s="351">
        <f>'Employee Salary Payroll Tax '!N1801</f>
        <v>0</v>
      </c>
      <c r="F1799" s="351">
        <f t="shared" si="219"/>
        <v>0</v>
      </c>
      <c r="G1799" s="352"/>
      <c r="H1799" s="351">
        <f t="shared" si="220"/>
        <v>7000</v>
      </c>
      <c r="I1799" s="351">
        <f t="shared" si="222"/>
        <v>0</v>
      </c>
      <c r="J1799" s="351">
        <f t="shared" si="221"/>
        <v>0</v>
      </c>
      <c r="K1799" s="293">
        <f>SUM('Employee Salary Payroll Tax '!I1801:K1801)</f>
        <v>0</v>
      </c>
      <c r="L1799" s="293">
        <f>'Employee Salary Payroll Tax '!H1801</f>
        <v>0</v>
      </c>
      <c r="M1799" s="293">
        <f t="shared" si="223"/>
        <v>0</v>
      </c>
      <c r="N1799" s="359">
        <f t="shared" si="224"/>
        <v>0</v>
      </c>
      <c r="O1799" s="331"/>
      <c r="P1799" s="61"/>
      <c r="Q1799" s="294"/>
      <c r="R1799" s="292"/>
      <c r="S1799" s="303"/>
    </row>
    <row r="1800" spans="1:19" s="36" customFormat="1" ht="14.4">
      <c r="A1800" s="36">
        <f t="shared" si="225"/>
        <v>477</v>
      </c>
      <c r="B1800" s="526"/>
      <c r="C1800" s="36" t="str">
        <f>VLOOKUP('Employee Salary Payroll Tax '!B1802,'Employee Salary Payroll Tax '!$D$1:$E$7,2,FALSE)</f>
        <v>NonUnion</v>
      </c>
      <c r="D1800" s="61">
        <f t="shared" si="218"/>
        <v>2.98E-2</v>
      </c>
      <c r="E1800" s="351">
        <f>'Employee Salary Payroll Tax '!N1802</f>
        <v>102127.38</v>
      </c>
      <c r="F1800" s="351">
        <f t="shared" si="219"/>
        <v>105170.77592400002</v>
      </c>
      <c r="G1800" s="352"/>
      <c r="H1800" s="351">
        <f t="shared" si="220"/>
        <v>0</v>
      </c>
      <c r="I1800" s="351">
        <f t="shared" si="222"/>
        <v>3043.3959240000113</v>
      </c>
      <c r="J1800" s="351">
        <f t="shared" si="221"/>
        <v>0</v>
      </c>
      <c r="K1800" s="293">
        <f>SUM('Employee Salary Payroll Tax '!I1802:K1802)</f>
        <v>56397.93</v>
      </c>
      <c r="L1800" s="293">
        <f>'Employee Salary Payroll Tax '!H1802</f>
        <v>0</v>
      </c>
      <c r="M1800" s="293">
        <f t="shared" si="223"/>
        <v>45729.450000000004</v>
      </c>
      <c r="N1800" s="359">
        <f t="shared" si="224"/>
        <v>0</v>
      </c>
      <c r="O1800" s="331"/>
      <c r="P1800" s="61"/>
      <c r="Q1800" s="294"/>
      <c r="R1800" s="292"/>
      <c r="S1800" s="303"/>
    </row>
    <row r="1801" spans="1:19" s="36" customFormat="1" ht="14.4">
      <c r="A1801" s="36">
        <f t="shared" si="225"/>
        <v>478</v>
      </c>
      <c r="B1801" s="526"/>
      <c r="C1801" s="36" t="str">
        <f>VLOOKUP('Employee Salary Payroll Tax '!B1803,'Employee Salary Payroll Tax '!$D$1:$E$7,2,FALSE)</f>
        <v>NonUnion</v>
      </c>
      <c r="D1801" s="61">
        <f t="shared" si="218"/>
        <v>2.98E-2</v>
      </c>
      <c r="E1801" s="351">
        <f>'Employee Salary Payroll Tax '!N1803</f>
        <v>52727.01</v>
      </c>
      <c r="F1801" s="351">
        <f t="shared" si="219"/>
        <v>54298.274898000003</v>
      </c>
      <c r="G1801" s="352"/>
      <c r="H1801" s="351">
        <f t="shared" si="220"/>
        <v>0</v>
      </c>
      <c r="I1801" s="351">
        <f t="shared" si="222"/>
        <v>1571.2648980000013</v>
      </c>
      <c r="J1801" s="351">
        <f t="shared" si="221"/>
        <v>0</v>
      </c>
      <c r="K1801" s="293">
        <f>SUM('Employee Salary Payroll Tax '!I1803:K1803)</f>
        <v>52727.01</v>
      </c>
      <c r="L1801" s="293">
        <f>'Employee Salary Payroll Tax '!H1803</f>
        <v>0</v>
      </c>
      <c r="M1801" s="293">
        <f t="shared" si="223"/>
        <v>0</v>
      </c>
      <c r="N1801" s="359">
        <f t="shared" si="224"/>
        <v>0</v>
      </c>
      <c r="O1801" s="331"/>
      <c r="P1801" s="61"/>
      <c r="Q1801" s="294"/>
      <c r="R1801" s="292"/>
      <c r="S1801" s="303"/>
    </row>
    <row r="1802" spans="1:19" s="36" customFormat="1" ht="14.4">
      <c r="A1802" s="36">
        <f t="shared" si="225"/>
        <v>479</v>
      </c>
      <c r="B1802" s="526"/>
      <c r="C1802" s="36" t="str">
        <f>VLOOKUP('Employee Salary Payroll Tax '!B1804,'Employee Salary Payroll Tax '!$D$1:$E$7,2,FALSE)</f>
        <v>IBEW</v>
      </c>
      <c r="D1802" s="61">
        <f t="shared" si="218"/>
        <v>6.875E-3</v>
      </c>
      <c r="E1802" s="351">
        <f>'Employee Salary Payroll Tax '!N1804</f>
        <v>37258.75</v>
      </c>
      <c r="F1802" s="351">
        <f t="shared" si="219"/>
        <v>37514.903906250001</v>
      </c>
      <c r="G1802" s="352"/>
      <c r="H1802" s="351">
        <f t="shared" si="220"/>
        <v>0</v>
      </c>
      <c r="I1802" s="351">
        <f t="shared" si="222"/>
        <v>256.15390625000146</v>
      </c>
      <c r="J1802" s="351">
        <f t="shared" si="221"/>
        <v>0</v>
      </c>
      <c r="K1802" s="293">
        <f>SUM('Employee Salary Payroll Tax '!I1804:K1804)</f>
        <v>1257.96</v>
      </c>
      <c r="L1802" s="293">
        <f>'Employee Salary Payroll Tax '!H1804</f>
        <v>0</v>
      </c>
      <c r="M1802" s="293">
        <f t="shared" si="223"/>
        <v>36000.79</v>
      </c>
      <c r="N1802" s="359">
        <f t="shared" si="224"/>
        <v>0</v>
      </c>
      <c r="O1802" s="331"/>
      <c r="P1802" s="61"/>
      <c r="Q1802" s="294"/>
      <c r="R1802" s="292"/>
      <c r="S1802" s="303"/>
    </row>
    <row r="1803" spans="1:19" s="36" customFormat="1" ht="14.4">
      <c r="A1803" s="36">
        <f t="shared" si="225"/>
        <v>480</v>
      </c>
      <c r="B1803" s="526"/>
      <c r="C1803" s="36" t="str">
        <f>VLOOKUP('Employee Salary Payroll Tax '!B1805,'Employee Salary Payroll Tax '!$D$1:$E$7,2,FALSE)</f>
        <v>NonUnion</v>
      </c>
      <c r="D1803" s="61">
        <f t="shared" si="218"/>
        <v>2.98E-2</v>
      </c>
      <c r="E1803" s="351">
        <f>'Employee Salary Payroll Tax '!N1805</f>
        <v>92155.7</v>
      </c>
      <c r="F1803" s="351">
        <f t="shared" si="219"/>
        <v>94901.939859999999</v>
      </c>
      <c r="G1803" s="352"/>
      <c r="H1803" s="351">
        <f t="shared" si="220"/>
        <v>0</v>
      </c>
      <c r="I1803" s="351">
        <f t="shared" si="222"/>
        <v>2746.2398600000015</v>
      </c>
      <c r="J1803" s="351">
        <f t="shared" si="221"/>
        <v>0</v>
      </c>
      <c r="K1803" s="293">
        <f>SUM('Employee Salary Payroll Tax '!I1805:K1805)</f>
        <v>43157.48</v>
      </c>
      <c r="L1803" s="293">
        <f>'Employee Salary Payroll Tax '!H1805</f>
        <v>0</v>
      </c>
      <c r="M1803" s="293">
        <f t="shared" si="223"/>
        <v>48998.219999999994</v>
      </c>
      <c r="N1803" s="359">
        <f t="shared" si="224"/>
        <v>0</v>
      </c>
      <c r="O1803" s="331"/>
      <c r="P1803" s="61"/>
      <c r="Q1803" s="294"/>
      <c r="R1803" s="292"/>
      <c r="S1803" s="303"/>
    </row>
    <row r="1804" spans="1:19" s="36" customFormat="1" ht="14.4">
      <c r="A1804" s="36">
        <f t="shared" si="225"/>
        <v>481</v>
      </c>
      <c r="B1804" s="526"/>
      <c r="C1804" s="36" t="str">
        <f>VLOOKUP('Employee Salary Payroll Tax '!B1806,'Employee Salary Payroll Tax '!$D$1:$E$7,2,FALSE)</f>
        <v>NonUnion</v>
      </c>
      <c r="D1804" s="61">
        <f t="shared" si="218"/>
        <v>2.98E-2</v>
      </c>
      <c r="E1804" s="351">
        <f>'Employee Salary Payroll Tax '!N1806</f>
        <v>60168.18</v>
      </c>
      <c r="F1804" s="351">
        <f t="shared" si="219"/>
        <v>61961.191764000003</v>
      </c>
      <c r="G1804" s="352"/>
      <c r="H1804" s="351">
        <f t="shared" si="220"/>
        <v>0</v>
      </c>
      <c r="I1804" s="351">
        <f t="shared" si="222"/>
        <v>1793.0117640000026</v>
      </c>
      <c r="J1804" s="351">
        <f t="shared" si="221"/>
        <v>0</v>
      </c>
      <c r="K1804" s="293">
        <f>SUM('Employee Salary Payroll Tax '!I1806:K1806)</f>
        <v>35170.339999999997</v>
      </c>
      <c r="L1804" s="293">
        <f>'Employee Salary Payroll Tax '!H1806</f>
        <v>0</v>
      </c>
      <c r="M1804" s="293">
        <f t="shared" si="223"/>
        <v>24997.840000000004</v>
      </c>
      <c r="N1804" s="359">
        <f t="shared" si="224"/>
        <v>0</v>
      </c>
      <c r="O1804" s="331"/>
      <c r="P1804" s="61"/>
      <c r="Q1804" s="294"/>
      <c r="R1804" s="292"/>
      <c r="S1804" s="303"/>
    </row>
    <row r="1805" spans="1:19" s="36" customFormat="1" ht="14.4">
      <c r="A1805" s="36">
        <f t="shared" si="225"/>
        <v>482</v>
      </c>
      <c r="B1805" s="526"/>
      <c r="C1805" s="36" t="str">
        <f>VLOOKUP('Employee Salary Payroll Tax '!B1807,'Employee Salary Payroll Tax '!$D$1:$E$7,2,FALSE)</f>
        <v>IBEW</v>
      </c>
      <c r="D1805" s="61">
        <f t="shared" si="218"/>
        <v>6.875E-3</v>
      </c>
      <c r="E1805" s="351">
        <f>'Employee Salary Payroll Tax '!N1807</f>
        <v>8028.09</v>
      </c>
      <c r="F1805" s="351">
        <f t="shared" si="219"/>
        <v>8083.2831187499996</v>
      </c>
      <c r="G1805" s="352"/>
      <c r="H1805" s="351">
        <f t="shared" si="220"/>
        <v>0</v>
      </c>
      <c r="I1805" s="351">
        <f t="shared" si="222"/>
        <v>55.193118749999485</v>
      </c>
      <c r="J1805" s="351">
        <f t="shared" si="221"/>
        <v>0</v>
      </c>
      <c r="K1805" s="293">
        <f>SUM('Employee Salary Payroll Tax '!I1807:K1807)</f>
        <v>8028.09</v>
      </c>
      <c r="L1805" s="293">
        <f>'Employee Salary Payroll Tax '!H1807</f>
        <v>0</v>
      </c>
      <c r="M1805" s="293">
        <f t="shared" si="223"/>
        <v>0</v>
      </c>
      <c r="N1805" s="359">
        <f t="shared" si="224"/>
        <v>0</v>
      </c>
      <c r="O1805" s="331"/>
      <c r="P1805" s="61"/>
      <c r="Q1805" s="294"/>
      <c r="R1805" s="292"/>
      <c r="S1805" s="303"/>
    </row>
    <row r="1806" spans="1:19" s="36" customFormat="1" ht="14.4">
      <c r="A1806" s="36">
        <f t="shared" si="225"/>
        <v>483</v>
      </c>
      <c r="B1806" s="526"/>
      <c r="C1806" s="36" t="str">
        <f>VLOOKUP('Employee Salary Payroll Tax '!B1808,'Employee Salary Payroll Tax '!$D$1:$E$7,2,FALSE)</f>
        <v>NonUnion</v>
      </c>
      <c r="D1806" s="61">
        <f t="shared" si="218"/>
        <v>2.98E-2</v>
      </c>
      <c r="E1806" s="351">
        <f>'Employee Salary Payroll Tax '!N1808</f>
        <v>80560.41</v>
      </c>
      <c r="F1806" s="351">
        <f t="shared" si="219"/>
        <v>82961.110218000002</v>
      </c>
      <c r="G1806" s="352"/>
      <c r="H1806" s="351">
        <f t="shared" si="220"/>
        <v>0</v>
      </c>
      <c r="I1806" s="351">
        <f t="shared" si="222"/>
        <v>2400.7002179999981</v>
      </c>
      <c r="J1806" s="351">
        <f t="shared" si="221"/>
        <v>0</v>
      </c>
      <c r="K1806" s="293">
        <f>SUM('Employee Salary Payroll Tax '!I1808:K1808)</f>
        <v>4.25</v>
      </c>
      <c r="L1806" s="293">
        <f>'Employee Salary Payroll Tax '!H1808</f>
        <v>0</v>
      </c>
      <c r="M1806" s="293">
        <f t="shared" si="223"/>
        <v>80556.160000000003</v>
      </c>
      <c r="N1806" s="359">
        <f t="shared" si="224"/>
        <v>0</v>
      </c>
      <c r="O1806" s="331"/>
      <c r="P1806" s="61"/>
      <c r="Q1806" s="294"/>
      <c r="R1806" s="292"/>
      <c r="S1806" s="303"/>
    </row>
    <row r="1807" spans="1:19" s="36" customFormat="1" ht="14.4">
      <c r="A1807" s="36">
        <f t="shared" si="225"/>
        <v>484</v>
      </c>
      <c r="B1807" s="526"/>
      <c r="C1807" s="36" t="str">
        <f>VLOOKUP('Employee Salary Payroll Tax '!B1809,'Employee Salary Payroll Tax '!$D$1:$E$7,2,FALSE)</f>
        <v>NonUnion</v>
      </c>
      <c r="D1807" s="61">
        <f t="shared" si="218"/>
        <v>2.98E-2</v>
      </c>
      <c r="E1807" s="351">
        <f>'Employee Salary Payroll Tax '!N1809</f>
        <v>69826.509999999995</v>
      </c>
      <c r="F1807" s="351">
        <f t="shared" si="219"/>
        <v>71907.339997999996</v>
      </c>
      <c r="G1807" s="352"/>
      <c r="H1807" s="351">
        <f t="shared" si="220"/>
        <v>0</v>
      </c>
      <c r="I1807" s="351">
        <f t="shared" si="222"/>
        <v>2080.8299980000011</v>
      </c>
      <c r="J1807" s="351">
        <f t="shared" si="221"/>
        <v>0</v>
      </c>
      <c r="K1807" s="293">
        <f>SUM('Employee Salary Payroll Tax '!I1809:K1809)</f>
        <v>69826.509999999995</v>
      </c>
      <c r="L1807" s="293">
        <f>'Employee Salary Payroll Tax '!H1809</f>
        <v>0</v>
      </c>
      <c r="M1807" s="293">
        <f t="shared" si="223"/>
        <v>0</v>
      </c>
      <c r="N1807" s="359">
        <f t="shared" si="224"/>
        <v>0</v>
      </c>
      <c r="O1807" s="331"/>
      <c r="P1807" s="61"/>
      <c r="Q1807" s="294"/>
      <c r="R1807" s="292"/>
      <c r="S1807" s="303"/>
    </row>
    <row r="1808" spans="1:19" s="36" customFormat="1" ht="14.4">
      <c r="A1808" s="36">
        <f t="shared" si="225"/>
        <v>485</v>
      </c>
      <c r="B1808" s="526"/>
      <c r="C1808" s="36" t="str">
        <f>VLOOKUP('Employee Salary Payroll Tax '!B1810,'Employee Salary Payroll Tax '!$D$1:$E$7,2,FALSE)</f>
        <v>UA</v>
      </c>
      <c r="D1808" s="61">
        <f t="shared" ref="D1808:D1871" si="226">VLOOKUP(C1808,C$9:D$12,2)</f>
        <v>0.03</v>
      </c>
      <c r="E1808" s="351">
        <f>'Employee Salary Payroll Tax '!N1810</f>
        <v>4768.04</v>
      </c>
      <c r="F1808" s="351">
        <f t="shared" ref="F1808:F1871" si="227">E1808*(1+D1808)</f>
        <v>4911.0812000000005</v>
      </c>
      <c r="G1808" s="352"/>
      <c r="H1808" s="351">
        <f t="shared" ref="H1808:H1871" si="228">IF(E1808&gt;$H$12,0,$H$12-E1808)</f>
        <v>2231.96</v>
      </c>
      <c r="I1808" s="351">
        <f t="shared" si="222"/>
        <v>143.04120000000057</v>
      </c>
      <c r="J1808" s="351">
        <f t="shared" ref="J1808:J1871" si="229">IF(H1808&gt;I1808,I1808*$J$12,H1808*$J$12)</f>
        <v>0.85824720000000343</v>
      </c>
      <c r="K1808" s="293">
        <f>SUM('Employee Salary Payroll Tax '!I1810:K1810)</f>
        <v>4530.33</v>
      </c>
      <c r="L1808" s="293">
        <f>'Employee Salary Payroll Tax '!H1810</f>
        <v>0</v>
      </c>
      <c r="M1808" s="293">
        <f t="shared" si="223"/>
        <v>237.71000000000004</v>
      </c>
      <c r="N1808" s="359">
        <f t="shared" si="224"/>
        <v>0.81545939982897708</v>
      </c>
      <c r="O1808" s="331"/>
      <c r="P1808" s="61"/>
      <c r="Q1808" s="294"/>
      <c r="R1808" s="292"/>
      <c r="S1808" s="303"/>
    </row>
    <row r="1809" spans="1:19" s="36" customFormat="1" ht="14.4">
      <c r="A1809" s="36">
        <f t="shared" si="225"/>
        <v>486</v>
      </c>
      <c r="B1809" s="526"/>
      <c r="C1809" s="36" t="str">
        <f>VLOOKUP('Employee Salary Payroll Tax '!B1811,'Employee Salary Payroll Tax '!$D$1:$E$7,2,FALSE)</f>
        <v>NonUnion</v>
      </c>
      <c r="D1809" s="61">
        <f t="shared" si="226"/>
        <v>2.98E-2</v>
      </c>
      <c r="E1809" s="351">
        <f>'Employee Salary Payroll Tax '!N1811</f>
        <v>41873.31</v>
      </c>
      <c r="F1809" s="351">
        <f t="shared" si="227"/>
        <v>43121.134638000003</v>
      </c>
      <c r="G1809" s="352"/>
      <c r="H1809" s="351">
        <f t="shared" si="228"/>
        <v>0</v>
      </c>
      <c r="I1809" s="351">
        <f t="shared" ref="I1809:I1872" si="230">F1809-E1809</f>
        <v>1247.8246380000055</v>
      </c>
      <c r="J1809" s="351">
        <f t="shared" si="229"/>
        <v>0</v>
      </c>
      <c r="K1809" s="293">
        <f>SUM('Employee Salary Payroll Tax '!I1811:K1811)</f>
        <v>8351.83</v>
      </c>
      <c r="L1809" s="293">
        <f>'Employee Salary Payroll Tax '!H1811</f>
        <v>0</v>
      </c>
      <c r="M1809" s="293">
        <f t="shared" ref="M1809:M1872" si="231">E1809-K1809-L1809</f>
        <v>33521.479999999996</v>
      </c>
      <c r="N1809" s="359">
        <f t="shared" ref="N1809:N1872" si="232">J1809*K1809/(SUM(K1809:M1809)+0.000001)</f>
        <v>0</v>
      </c>
      <c r="O1809" s="331"/>
      <c r="P1809" s="61"/>
      <c r="Q1809" s="294"/>
      <c r="R1809" s="292"/>
      <c r="S1809" s="303"/>
    </row>
    <row r="1810" spans="1:19" s="36" customFormat="1" ht="14.4">
      <c r="A1810" s="36">
        <f t="shared" si="225"/>
        <v>487</v>
      </c>
      <c r="B1810" s="526"/>
      <c r="C1810" s="36" t="str">
        <f>VLOOKUP('Employee Salary Payroll Tax '!B1812,'Employee Salary Payroll Tax '!$D$1:$E$7,2,FALSE)</f>
        <v>NonUnion</v>
      </c>
      <c r="D1810" s="61">
        <f t="shared" si="226"/>
        <v>2.98E-2</v>
      </c>
      <c r="E1810" s="351">
        <f>'Employee Salary Payroll Tax '!N1812</f>
        <v>61415.35</v>
      </c>
      <c r="F1810" s="351">
        <f t="shared" si="227"/>
        <v>63245.527430000002</v>
      </c>
      <c r="G1810" s="352"/>
      <c r="H1810" s="351">
        <f t="shared" si="228"/>
        <v>0</v>
      </c>
      <c r="I1810" s="351">
        <f t="shared" si="230"/>
        <v>1830.1774300000034</v>
      </c>
      <c r="J1810" s="351">
        <f t="shared" si="229"/>
        <v>0</v>
      </c>
      <c r="K1810" s="293">
        <f>SUM('Employee Salary Payroll Tax '!I1812:K1812)</f>
        <v>8827.9299999999985</v>
      </c>
      <c r="L1810" s="293">
        <f>'Employee Salary Payroll Tax '!H1812</f>
        <v>0</v>
      </c>
      <c r="M1810" s="293">
        <f t="shared" si="231"/>
        <v>52587.42</v>
      </c>
      <c r="N1810" s="359">
        <f t="shared" si="232"/>
        <v>0</v>
      </c>
      <c r="O1810" s="331"/>
      <c r="P1810" s="61"/>
      <c r="Q1810" s="294"/>
      <c r="R1810" s="292"/>
      <c r="S1810" s="303"/>
    </row>
    <row r="1811" spans="1:19" s="36" customFormat="1" ht="14.4">
      <c r="A1811" s="36">
        <f t="shared" si="225"/>
        <v>488</v>
      </c>
      <c r="B1811" s="526"/>
      <c r="C1811" s="36" t="str">
        <f>VLOOKUP('Employee Salary Payroll Tax '!B1813,'Employee Salary Payroll Tax '!$D$1:$E$7,2,FALSE)</f>
        <v>IBEW</v>
      </c>
      <c r="D1811" s="61">
        <f t="shared" si="226"/>
        <v>6.875E-3</v>
      </c>
      <c r="E1811" s="351">
        <f>'Employee Salary Payroll Tax '!N1813</f>
        <v>52016.77</v>
      </c>
      <c r="F1811" s="351">
        <f t="shared" si="227"/>
        <v>52374.385293749998</v>
      </c>
      <c r="G1811" s="352"/>
      <c r="H1811" s="351">
        <f t="shared" si="228"/>
        <v>0</v>
      </c>
      <c r="I1811" s="351">
        <f t="shared" si="230"/>
        <v>357.615293750001</v>
      </c>
      <c r="J1811" s="351">
        <f t="shared" si="229"/>
        <v>0</v>
      </c>
      <c r="K1811" s="293">
        <f>SUM('Employee Salary Payroll Tax '!I1813:K1813)</f>
        <v>1716.57</v>
      </c>
      <c r="L1811" s="293">
        <f>'Employee Salary Payroll Tax '!H1813</f>
        <v>246.29</v>
      </c>
      <c r="M1811" s="293">
        <f t="shared" si="231"/>
        <v>50053.909999999996</v>
      </c>
      <c r="N1811" s="359">
        <f t="shared" si="232"/>
        <v>0</v>
      </c>
      <c r="O1811" s="331"/>
      <c r="P1811" s="61"/>
      <c r="Q1811" s="294"/>
      <c r="R1811" s="292"/>
      <c r="S1811" s="303"/>
    </row>
    <row r="1812" spans="1:19" s="36" customFormat="1" ht="14.4">
      <c r="A1812" s="36">
        <f t="shared" si="225"/>
        <v>489</v>
      </c>
      <c r="B1812" s="526"/>
      <c r="C1812" s="36" t="str">
        <f>VLOOKUP('Employee Salary Payroll Tax '!B1814,'Employee Salary Payroll Tax '!$D$1:$E$7,2,FALSE)</f>
        <v>NonUnion</v>
      </c>
      <c r="D1812" s="61">
        <f t="shared" si="226"/>
        <v>2.98E-2</v>
      </c>
      <c r="E1812" s="351">
        <f>'Employee Salary Payroll Tax '!N1814</f>
        <v>49704.88</v>
      </c>
      <c r="F1812" s="351">
        <f t="shared" si="227"/>
        <v>51186.085423999997</v>
      </c>
      <c r="G1812" s="352"/>
      <c r="H1812" s="351">
        <f t="shared" si="228"/>
        <v>0</v>
      </c>
      <c r="I1812" s="351">
        <f t="shared" si="230"/>
        <v>1481.2054239999998</v>
      </c>
      <c r="J1812" s="351">
        <f t="shared" si="229"/>
        <v>0</v>
      </c>
      <c r="K1812" s="293">
        <f>SUM('Employee Salary Payroll Tax '!I1814:K1814)</f>
        <v>24.67</v>
      </c>
      <c r="L1812" s="293">
        <f>'Employee Salary Payroll Tax '!H1814</f>
        <v>0</v>
      </c>
      <c r="M1812" s="293">
        <f t="shared" si="231"/>
        <v>49680.21</v>
      </c>
      <c r="N1812" s="359">
        <f t="shared" si="232"/>
        <v>0</v>
      </c>
      <c r="O1812" s="331"/>
      <c r="P1812" s="61"/>
      <c r="Q1812" s="294"/>
      <c r="R1812" s="292"/>
      <c r="S1812" s="303"/>
    </row>
    <row r="1813" spans="1:19" s="36" customFormat="1" ht="14.4">
      <c r="A1813" s="36">
        <f t="shared" si="225"/>
        <v>490</v>
      </c>
      <c r="B1813" s="526"/>
      <c r="C1813" s="36" t="str">
        <f>VLOOKUP('Employee Salary Payroll Tax '!B1815,'Employee Salary Payroll Tax '!$D$1:$E$7,2,FALSE)</f>
        <v>NonUnion</v>
      </c>
      <c r="D1813" s="61">
        <f t="shared" si="226"/>
        <v>2.98E-2</v>
      </c>
      <c r="E1813" s="351">
        <f>'Employee Salary Payroll Tax '!N1815</f>
        <v>100891.16</v>
      </c>
      <c r="F1813" s="351">
        <f t="shared" si="227"/>
        <v>103897.716568</v>
      </c>
      <c r="G1813" s="352"/>
      <c r="H1813" s="351">
        <f t="shared" si="228"/>
        <v>0</v>
      </c>
      <c r="I1813" s="351">
        <f t="shared" si="230"/>
        <v>3006.556568</v>
      </c>
      <c r="J1813" s="351">
        <f t="shared" si="229"/>
        <v>0</v>
      </c>
      <c r="K1813" s="293">
        <f>SUM('Employee Salary Payroll Tax '!I1815:K1815)</f>
        <v>100891.16</v>
      </c>
      <c r="L1813" s="293">
        <f>'Employee Salary Payroll Tax '!H1815</f>
        <v>0</v>
      </c>
      <c r="M1813" s="293">
        <f t="shared" si="231"/>
        <v>0</v>
      </c>
      <c r="N1813" s="359">
        <f t="shared" si="232"/>
        <v>0</v>
      </c>
      <c r="O1813" s="331"/>
      <c r="P1813" s="61"/>
      <c r="Q1813" s="294"/>
      <c r="R1813" s="292"/>
      <c r="S1813" s="303"/>
    </row>
    <row r="1814" spans="1:19" s="36" customFormat="1" ht="14.4">
      <c r="A1814" s="36">
        <f t="shared" si="225"/>
        <v>491</v>
      </c>
      <c r="B1814" s="526"/>
      <c r="C1814" s="36" t="str">
        <f>VLOOKUP('Employee Salary Payroll Tax '!B1816,'Employee Salary Payroll Tax '!$D$1:$E$7,2,FALSE)</f>
        <v>IBEW</v>
      </c>
      <c r="D1814" s="61">
        <f t="shared" si="226"/>
        <v>6.875E-3</v>
      </c>
      <c r="E1814" s="351">
        <f>'Employee Salary Payroll Tax '!N1816</f>
        <v>112204.48</v>
      </c>
      <c r="F1814" s="351">
        <f t="shared" si="227"/>
        <v>112975.88579999999</v>
      </c>
      <c r="G1814" s="352"/>
      <c r="H1814" s="351">
        <f t="shared" si="228"/>
        <v>0</v>
      </c>
      <c r="I1814" s="351">
        <f t="shared" si="230"/>
        <v>771.40579999999318</v>
      </c>
      <c r="J1814" s="351">
        <f t="shared" si="229"/>
        <v>0</v>
      </c>
      <c r="K1814" s="293">
        <f>SUM('Employee Salary Payroll Tax '!I1816:K1816)</f>
        <v>106557.75</v>
      </c>
      <c r="L1814" s="293">
        <f>'Employee Salary Payroll Tax '!H1816</f>
        <v>0</v>
      </c>
      <c r="M1814" s="293">
        <f t="shared" si="231"/>
        <v>5646.7299999999959</v>
      </c>
      <c r="N1814" s="359">
        <f t="shared" si="232"/>
        <v>0</v>
      </c>
      <c r="O1814" s="331"/>
      <c r="P1814" s="61"/>
      <c r="Q1814" s="294"/>
      <c r="R1814" s="292"/>
      <c r="S1814" s="303"/>
    </row>
    <row r="1815" spans="1:19" s="36" customFormat="1" ht="14.4">
      <c r="A1815" s="36">
        <f t="shared" si="225"/>
        <v>492</v>
      </c>
      <c r="B1815" s="526"/>
      <c r="C1815" s="36" t="str">
        <f>VLOOKUP('Employee Salary Payroll Tax '!B1817,'Employee Salary Payroll Tax '!$D$1:$E$7,2,FALSE)</f>
        <v>NonUnion</v>
      </c>
      <c r="D1815" s="61">
        <f t="shared" si="226"/>
        <v>2.98E-2</v>
      </c>
      <c r="E1815" s="351">
        <f>'Employee Salary Payroll Tax '!N1817</f>
        <v>94807.72</v>
      </c>
      <c r="F1815" s="351">
        <f t="shared" si="227"/>
        <v>97632.99005600001</v>
      </c>
      <c r="G1815" s="352"/>
      <c r="H1815" s="351">
        <f t="shared" si="228"/>
        <v>0</v>
      </c>
      <c r="I1815" s="351">
        <f t="shared" si="230"/>
        <v>2825.2700560000085</v>
      </c>
      <c r="J1815" s="351">
        <f t="shared" si="229"/>
        <v>0</v>
      </c>
      <c r="K1815" s="293">
        <f>SUM('Employee Salary Payroll Tax '!I1817:K1817)</f>
        <v>18430.78</v>
      </c>
      <c r="L1815" s="293">
        <f>'Employee Salary Payroll Tax '!H1817</f>
        <v>0</v>
      </c>
      <c r="M1815" s="293">
        <f t="shared" si="231"/>
        <v>76376.94</v>
      </c>
      <c r="N1815" s="359">
        <f t="shared" si="232"/>
        <v>0</v>
      </c>
      <c r="O1815" s="331"/>
      <c r="P1815" s="61"/>
      <c r="Q1815" s="294"/>
      <c r="R1815" s="292"/>
      <c r="S1815" s="303"/>
    </row>
    <row r="1816" spans="1:19" s="36" customFormat="1" ht="14.4">
      <c r="A1816" s="36">
        <f t="shared" si="225"/>
        <v>493</v>
      </c>
      <c r="B1816" s="526"/>
      <c r="C1816" s="36" t="str">
        <f>VLOOKUP('Employee Salary Payroll Tax '!B1818,'Employee Salary Payroll Tax '!$D$1:$E$7,2,FALSE)</f>
        <v>IBEW</v>
      </c>
      <c r="D1816" s="61">
        <f t="shared" si="226"/>
        <v>6.875E-3</v>
      </c>
      <c r="E1816" s="351">
        <f>'Employee Salary Payroll Tax '!N1818</f>
        <v>92850.97</v>
      </c>
      <c r="F1816" s="351">
        <f t="shared" si="227"/>
        <v>93489.320418749994</v>
      </c>
      <c r="G1816" s="352"/>
      <c r="H1816" s="351">
        <f t="shared" si="228"/>
        <v>0</v>
      </c>
      <c r="I1816" s="351">
        <f t="shared" si="230"/>
        <v>638.35041874999297</v>
      </c>
      <c r="J1816" s="351">
        <f t="shared" si="229"/>
        <v>0</v>
      </c>
      <c r="K1816" s="293">
        <f>SUM('Employee Salary Payroll Tax '!I1818:K1818)</f>
        <v>90740.41</v>
      </c>
      <c r="L1816" s="293">
        <f>'Employee Salary Payroll Tax '!H1818</f>
        <v>0</v>
      </c>
      <c r="M1816" s="293">
        <f t="shared" si="231"/>
        <v>2110.5599999999977</v>
      </c>
      <c r="N1816" s="359">
        <f t="shared" si="232"/>
        <v>0</v>
      </c>
      <c r="O1816" s="331"/>
      <c r="P1816" s="61"/>
      <c r="Q1816" s="294"/>
      <c r="R1816" s="292"/>
      <c r="S1816" s="303"/>
    </row>
    <row r="1817" spans="1:19" s="36" customFormat="1" ht="14.4">
      <c r="A1817" s="36">
        <f t="shared" si="225"/>
        <v>494</v>
      </c>
      <c r="B1817" s="526"/>
      <c r="C1817" s="36" t="str">
        <f>VLOOKUP('Employee Salary Payroll Tax '!B1819,'Employee Salary Payroll Tax '!$D$1:$E$7,2,FALSE)</f>
        <v>NonUnion</v>
      </c>
      <c r="D1817" s="61">
        <f t="shared" si="226"/>
        <v>2.98E-2</v>
      </c>
      <c r="E1817" s="351">
        <f>'Employee Salary Payroll Tax '!N1819</f>
        <v>62998.59</v>
      </c>
      <c r="F1817" s="351">
        <f t="shared" si="227"/>
        <v>64875.947981999998</v>
      </c>
      <c r="G1817" s="352"/>
      <c r="H1817" s="351">
        <f t="shared" si="228"/>
        <v>0</v>
      </c>
      <c r="I1817" s="351">
        <f t="shared" si="230"/>
        <v>1877.3579820000014</v>
      </c>
      <c r="J1817" s="351">
        <f t="shared" si="229"/>
        <v>0</v>
      </c>
      <c r="K1817" s="293">
        <f>SUM('Employee Salary Payroll Tax '!I1819:K1819)</f>
        <v>3264.13</v>
      </c>
      <c r="L1817" s="293">
        <f>'Employee Salary Payroll Tax '!H1819</f>
        <v>0</v>
      </c>
      <c r="M1817" s="293">
        <f t="shared" si="231"/>
        <v>59734.46</v>
      </c>
      <c r="N1817" s="359">
        <f t="shared" si="232"/>
        <v>0</v>
      </c>
      <c r="O1817" s="331"/>
      <c r="P1817" s="61"/>
      <c r="Q1817" s="294"/>
      <c r="R1817" s="292"/>
      <c r="S1817" s="303"/>
    </row>
    <row r="1818" spans="1:19" s="36" customFormat="1" ht="14.4">
      <c r="A1818" s="36">
        <f t="shared" si="225"/>
        <v>495</v>
      </c>
      <c r="B1818" s="526"/>
      <c r="C1818" s="36" t="str">
        <f>VLOOKUP('Employee Salary Payroll Tax '!B1820,'Employee Salary Payroll Tax '!$D$1:$E$7,2,FALSE)</f>
        <v>NonUnion</v>
      </c>
      <c r="D1818" s="61">
        <f t="shared" si="226"/>
        <v>2.98E-2</v>
      </c>
      <c r="E1818" s="351">
        <f>'Employee Salary Payroll Tax '!N1820</f>
        <v>108422.52</v>
      </c>
      <c r="F1818" s="351">
        <f t="shared" si="227"/>
        <v>111653.51109600002</v>
      </c>
      <c r="G1818" s="352"/>
      <c r="H1818" s="351">
        <f t="shared" si="228"/>
        <v>0</v>
      </c>
      <c r="I1818" s="351">
        <f t="shared" si="230"/>
        <v>3230.9910960000125</v>
      </c>
      <c r="J1818" s="351">
        <f t="shared" si="229"/>
        <v>0</v>
      </c>
      <c r="K1818" s="293">
        <f>SUM('Employee Salary Payroll Tax '!I1820:K1820)</f>
        <v>83830.36</v>
      </c>
      <c r="L1818" s="293">
        <f>'Employee Salary Payroll Tax '!H1820</f>
        <v>1415.78</v>
      </c>
      <c r="M1818" s="293">
        <f t="shared" si="231"/>
        <v>23176.380000000005</v>
      </c>
      <c r="N1818" s="359">
        <f t="shared" si="232"/>
        <v>0</v>
      </c>
      <c r="O1818" s="331"/>
      <c r="P1818" s="61"/>
      <c r="Q1818" s="294"/>
      <c r="R1818" s="292"/>
      <c r="S1818" s="303"/>
    </row>
    <row r="1819" spans="1:19" s="36" customFormat="1" ht="14.4">
      <c r="A1819" s="36">
        <f t="shared" si="225"/>
        <v>496</v>
      </c>
      <c r="B1819" s="526"/>
      <c r="C1819" s="36" t="str">
        <f>VLOOKUP('Employee Salary Payroll Tax '!B1821,'Employee Salary Payroll Tax '!$D$1:$E$7,2,FALSE)</f>
        <v>NonUnion</v>
      </c>
      <c r="D1819" s="61">
        <f t="shared" si="226"/>
        <v>2.98E-2</v>
      </c>
      <c r="E1819" s="351">
        <f>'Employee Salary Payroll Tax '!N1821</f>
        <v>42307.45</v>
      </c>
      <c r="F1819" s="351">
        <f t="shared" si="227"/>
        <v>43568.212009999996</v>
      </c>
      <c r="G1819" s="352"/>
      <c r="H1819" s="351">
        <f t="shared" si="228"/>
        <v>0</v>
      </c>
      <c r="I1819" s="351">
        <f t="shared" si="230"/>
        <v>1260.7620099999986</v>
      </c>
      <c r="J1819" s="351">
        <f t="shared" si="229"/>
        <v>0</v>
      </c>
      <c r="K1819" s="293">
        <f>SUM('Employee Salary Payroll Tax '!I1821:K1821)</f>
        <v>42307.45</v>
      </c>
      <c r="L1819" s="293">
        <f>'Employee Salary Payroll Tax '!H1821</f>
        <v>0</v>
      </c>
      <c r="M1819" s="293">
        <f t="shared" si="231"/>
        <v>0</v>
      </c>
      <c r="N1819" s="359">
        <f t="shared" si="232"/>
        <v>0</v>
      </c>
      <c r="O1819" s="331"/>
      <c r="P1819" s="61"/>
      <c r="Q1819" s="294"/>
      <c r="R1819" s="292"/>
      <c r="S1819" s="303"/>
    </row>
    <row r="1820" spans="1:19" s="36" customFormat="1" ht="14.4">
      <c r="A1820" s="36">
        <f t="shared" si="225"/>
        <v>497</v>
      </c>
      <c r="B1820" s="526"/>
      <c r="C1820" s="36" t="str">
        <f>VLOOKUP('Employee Salary Payroll Tax '!B1822,'Employee Salary Payroll Tax '!$D$1:$E$7,2,FALSE)</f>
        <v>IBEW</v>
      </c>
      <c r="D1820" s="61">
        <f t="shared" si="226"/>
        <v>6.875E-3</v>
      </c>
      <c r="E1820" s="351">
        <f>'Employee Salary Payroll Tax '!N1822</f>
        <v>40079.58</v>
      </c>
      <c r="F1820" s="351">
        <f t="shared" si="227"/>
        <v>40355.127112499998</v>
      </c>
      <c r="G1820" s="352"/>
      <c r="H1820" s="351">
        <f t="shared" si="228"/>
        <v>0</v>
      </c>
      <c r="I1820" s="351">
        <f t="shared" si="230"/>
        <v>275.54711249999673</v>
      </c>
      <c r="J1820" s="351">
        <f t="shared" si="229"/>
        <v>0</v>
      </c>
      <c r="K1820" s="293">
        <f>SUM('Employee Salary Payroll Tax '!I1822:K1822)</f>
        <v>40079.579999999994</v>
      </c>
      <c r="L1820" s="293">
        <f>'Employee Salary Payroll Tax '!H1822</f>
        <v>0</v>
      </c>
      <c r="M1820" s="293">
        <f t="shared" si="231"/>
        <v>7.2759576141834259E-12</v>
      </c>
      <c r="N1820" s="359">
        <f t="shared" si="232"/>
        <v>0</v>
      </c>
      <c r="O1820" s="331"/>
      <c r="P1820" s="61"/>
      <c r="Q1820" s="294"/>
      <c r="R1820" s="292"/>
      <c r="S1820" s="303"/>
    </row>
    <row r="1821" spans="1:19" s="36" customFormat="1" ht="14.4">
      <c r="A1821" s="36">
        <f t="shared" si="225"/>
        <v>498</v>
      </c>
      <c r="B1821" s="526"/>
      <c r="C1821" s="36" t="str">
        <f>VLOOKUP('Employee Salary Payroll Tax '!B1823,'Employee Salary Payroll Tax '!$D$1:$E$7,2,FALSE)</f>
        <v>NonUnion</v>
      </c>
      <c r="D1821" s="61">
        <f t="shared" si="226"/>
        <v>2.98E-2</v>
      </c>
      <c r="E1821" s="351">
        <f>'Employee Salary Payroll Tax '!N1823</f>
        <v>87293.69</v>
      </c>
      <c r="F1821" s="351">
        <f t="shared" si="227"/>
        <v>89895.041962000003</v>
      </c>
      <c r="G1821" s="352"/>
      <c r="H1821" s="351">
        <f t="shared" si="228"/>
        <v>0</v>
      </c>
      <c r="I1821" s="351">
        <f t="shared" si="230"/>
        <v>2601.3519620000006</v>
      </c>
      <c r="J1821" s="351">
        <f t="shared" si="229"/>
        <v>0</v>
      </c>
      <c r="K1821" s="293">
        <f>SUM('Employee Salary Payroll Tax '!I1823:K1823)</f>
        <v>63220.21</v>
      </c>
      <c r="L1821" s="293">
        <f>'Employee Salary Payroll Tax '!H1823</f>
        <v>0</v>
      </c>
      <c r="M1821" s="293">
        <f t="shared" si="231"/>
        <v>24073.480000000003</v>
      </c>
      <c r="N1821" s="359">
        <f t="shared" si="232"/>
        <v>0</v>
      </c>
      <c r="O1821" s="331"/>
      <c r="P1821" s="61"/>
      <c r="Q1821" s="294"/>
      <c r="R1821" s="292"/>
      <c r="S1821" s="303"/>
    </row>
    <row r="1822" spans="1:19" s="36" customFormat="1" ht="14.4">
      <c r="A1822" s="36">
        <f t="shared" si="225"/>
        <v>499</v>
      </c>
      <c r="B1822" s="526"/>
      <c r="C1822" s="36" t="str">
        <f>VLOOKUP('Employee Salary Payroll Tax '!B1824,'Employee Salary Payroll Tax '!$D$1:$E$7,2,FALSE)</f>
        <v>IBEW</v>
      </c>
      <c r="D1822" s="61">
        <f t="shared" si="226"/>
        <v>6.875E-3</v>
      </c>
      <c r="E1822" s="351">
        <f>'Employee Salary Payroll Tax '!N1824</f>
        <v>70924.56</v>
      </c>
      <c r="F1822" s="351">
        <f t="shared" si="227"/>
        <v>71412.16635</v>
      </c>
      <c r="G1822" s="352"/>
      <c r="H1822" s="351">
        <f t="shared" si="228"/>
        <v>0</v>
      </c>
      <c r="I1822" s="351">
        <f t="shared" si="230"/>
        <v>487.60635000000184</v>
      </c>
      <c r="J1822" s="351">
        <f t="shared" si="229"/>
        <v>0</v>
      </c>
      <c r="K1822" s="293">
        <f>SUM('Employee Salary Payroll Tax '!I1824:K1824)</f>
        <v>13683.06</v>
      </c>
      <c r="L1822" s="293">
        <f>'Employee Salary Payroll Tax '!H1824</f>
        <v>0</v>
      </c>
      <c r="M1822" s="293">
        <f t="shared" si="231"/>
        <v>57241.5</v>
      </c>
      <c r="N1822" s="359">
        <f t="shared" si="232"/>
        <v>0</v>
      </c>
      <c r="O1822" s="331"/>
      <c r="P1822" s="61"/>
      <c r="Q1822" s="294"/>
      <c r="R1822" s="292"/>
      <c r="S1822" s="303"/>
    </row>
    <row r="1823" spans="1:19" s="36" customFormat="1" ht="14.4">
      <c r="A1823" s="36">
        <f t="shared" si="225"/>
        <v>500</v>
      </c>
      <c r="B1823" s="526"/>
      <c r="C1823" s="36" t="str">
        <f>VLOOKUP('Employee Salary Payroll Tax '!B1825,'Employee Salary Payroll Tax '!$D$1:$E$7,2,FALSE)</f>
        <v>NonUnion</v>
      </c>
      <c r="D1823" s="61">
        <f t="shared" si="226"/>
        <v>2.98E-2</v>
      </c>
      <c r="E1823" s="351">
        <f>'Employee Salary Payroll Tax '!N1825</f>
        <v>54841.17</v>
      </c>
      <c r="F1823" s="351">
        <f t="shared" si="227"/>
        <v>56475.436866000004</v>
      </c>
      <c r="G1823" s="352"/>
      <c r="H1823" s="351">
        <f t="shared" si="228"/>
        <v>0</v>
      </c>
      <c r="I1823" s="351">
        <f t="shared" si="230"/>
        <v>1634.2668660000054</v>
      </c>
      <c r="J1823" s="351">
        <f t="shared" si="229"/>
        <v>0</v>
      </c>
      <c r="K1823" s="293">
        <f>SUM('Employee Salary Payroll Tax '!I1825:K1825)</f>
        <v>54841.17</v>
      </c>
      <c r="L1823" s="293">
        <f>'Employee Salary Payroll Tax '!H1825</f>
        <v>0</v>
      </c>
      <c r="M1823" s="293">
        <f t="shared" si="231"/>
        <v>0</v>
      </c>
      <c r="N1823" s="359">
        <f t="shared" si="232"/>
        <v>0</v>
      </c>
      <c r="O1823" s="331"/>
      <c r="P1823" s="61"/>
      <c r="Q1823" s="294"/>
      <c r="R1823" s="292"/>
      <c r="S1823" s="303"/>
    </row>
    <row r="1824" spans="1:19" s="36" customFormat="1" ht="14.4">
      <c r="A1824" s="36">
        <f t="shared" si="225"/>
        <v>501</v>
      </c>
      <c r="B1824" s="526"/>
      <c r="C1824" s="36" t="str">
        <f>VLOOKUP('Employee Salary Payroll Tax '!B1826,'Employee Salary Payroll Tax '!$D$1:$E$7,2,FALSE)</f>
        <v>NonUnion</v>
      </c>
      <c r="D1824" s="61">
        <f t="shared" si="226"/>
        <v>2.98E-2</v>
      </c>
      <c r="E1824" s="351">
        <f>'Employee Salary Payroll Tax '!N1826</f>
        <v>83355.19</v>
      </c>
      <c r="F1824" s="351">
        <f t="shared" si="227"/>
        <v>85839.174662000005</v>
      </c>
      <c r="G1824" s="352"/>
      <c r="H1824" s="351">
        <f t="shared" si="228"/>
        <v>0</v>
      </c>
      <c r="I1824" s="351">
        <f t="shared" si="230"/>
        <v>2483.9846620000026</v>
      </c>
      <c r="J1824" s="351">
        <f t="shared" si="229"/>
        <v>0</v>
      </c>
      <c r="K1824" s="293">
        <f>SUM('Employee Salary Payroll Tax '!I1826:K1826)</f>
        <v>21709.479999999996</v>
      </c>
      <c r="L1824" s="293">
        <f>'Employee Salary Payroll Tax '!H1826</f>
        <v>0</v>
      </c>
      <c r="M1824" s="293">
        <f t="shared" si="231"/>
        <v>61645.710000000006</v>
      </c>
      <c r="N1824" s="359">
        <f t="shared" si="232"/>
        <v>0</v>
      </c>
      <c r="O1824" s="331"/>
      <c r="P1824" s="61"/>
      <c r="Q1824" s="294"/>
      <c r="R1824" s="292"/>
      <c r="S1824" s="303"/>
    </row>
    <row r="1825" spans="1:19" s="36" customFormat="1" ht="14.4">
      <c r="A1825" s="36">
        <f t="shared" si="225"/>
        <v>502</v>
      </c>
      <c r="B1825" s="526"/>
      <c r="C1825" s="36" t="str">
        <f>VLOOKUP('Employee Salary Payroll Tax '!B1827,'Employee Salary Payroll Tax '!$D$1:$E$7,2,FALSE)</f>
        <v>IBEW</v>
      </c>
      <c r="D1825" s="61">
        <f t="shared" si="226"/>
        <v>6.875E-3</v>
      </c>
      <c r="E1825" s="351">
        <f>'Employee Salary Payroll Tax '!N1827</f>
        <v>2734.77</v>
      </c>
      <c r="F1825" s="351">
        <f t="shared" si="227"/>
        <v>2753.5715437499998</v>
      </c>
      <c r="G1825" s="352"/>
      <c r="H1825" s="351">
        <f t="shared" si="228"/>
        <v>4265.2299999999996</v>
      </c>
      <c r="I1825" s="351">
        <f t="shared" si="230"/>
        <v>18.801543749999837</v>
      </c>
      <c r="J1825" s="351">
        <f t="shared" si="229"/>
        <v>0.11280926249999902</v>
      </c>
      <c r="K1825" s="293">
        <f>SUM('Employee Salary Payroll Tax '!I1827:K1827)</f>
        <v>2732.77</v>
      </c>
      <c r="L1825" s="293">
        <f>'Employee Salary Payroll Tax '!H1827</f>
        <v>0</v>
      </c>
      <c r="M1825" s="293">
        <f t="shared" si="231"/>
        <v>2</v>
      </c>
      <c r="N1825" s="359">
        <f t="shared" si="232"/>
        <v>0.11272676245877919</v>
      </c>
      <c r="O1825" s="331"/>
      <c r="P1825" s="61"/>
      <c r="Q1825" s="294"/>
      <c r="R1825" s="292"/>
      <c r="S1825" s="303"/>
    </row>
    <row r="1826" spans="1:19" s="36" customFormat="1" ht="14.4">
      <c r="A1826" s="36">
        <f t="shared" si="225"/>
        <v>503</v>
      </c>
      <c r="B1826" s="526"/>
      <c r="C1826" s="36" t="str">
        <f>VLOOKUP('Employee Salary Payroll Tax '!B1828,'Employee Salary Payroll Tax '!$D$1:$E$7,2,FALSE)</f>
        <v>Not Assigned</v>
      </c>
      <c r="D1826" s="61">
        <f t="shared" si="226"/>
        <v>0</v>
      </c>
      <c r="E1826" s="351">
        <f>'Employee Salary Payroll Tax '!N1828</f>
        <v>0.03</v>
      </c>
      <c r="F1826" s="351">
        <f t="shared" si="227"/>
        <v>0.03</v>
      </c>
      <c r="G1826" s="352"/>
      <c r="H1826" s="351">
        <f t="shared" si="228"/>
        <v>6999.97</v>
      </c>
      <c r="I1826" s="351">
        <f t="shared" si="230"/>
        <v>0</v>
      </c>
      <c r="J1826" s="351">
        <f t="shared" si="229"/>
        <v>0</v>
      </c>
      <c r="K1826" s="293">
        <f>SUM('Employee Salary Payroll Tax '!I1828:K1828)</f>
        <v>4.4000000000000004</v>
      </c>
      <c r="L1826" s="293">
        <f>'Employee Salary Payroll Tax '!H1828</f>
        <v>0</v>
      </c>
      <c r="M1826" s="293">
        <f t="shared" si="231"/>
        <v>-4.37</v>
      </c>
      <c r="N1826" s="359">
        <f t="shared" si="232"/>
        <v>0</v>
      </c>
      <c r="O1826" s="331"/>
      <c r="P1826" s="61"/>
      <c r="Q1826" s="294"/>
      <c r="R1826" s="292"/>
      <c r="S1826" s="303"/>
    </row>
    <row r="1827" spans="1:19" s="36" customFormat="1" ht="14.4">
      <c r="A1827" s="36">
        <f t="shared" si="225"/>
        <v>504</v>
      </c>
      <c r="B1827" s="526"/>
      <c r="C1827" s="36" t="str">
        <f>VLOOKUP('Employee Salary Payroll Tax '!B1829,'Employee Salary Payroll Tax '!$D$1:$E$7,2,FALSE)</f>
        <v>NonUnion</v>
      </c>
      <c r="D1827" s="61">
        <f t="shared" si="226"/>
        <v>2.98E-2</v>
      </c>
      <c r="E1827" s="351">
        <f>'Employee Salary Payroll Tax '!N1829</f>
        <v>117115.3</v>
      </c>
      <c r="F1827" s="351">
        <f t="shared" si="227"/>
        <v>120605.33594</v>
      </c>
      <c r="G1827" s="352"/>
      <c r="H1827" s="351">
        <f t="shared" si="228"/>
        <v>0</v>
      </c>
      <c r="I1827" s="351">
        <f t="shared" si="230"/>
        <v>3490.0359400000016</v>
      </c>
      <c r="J1827" s="351">
        <f t="shared" si="229"/>
        <v>0</v>
      </c>
      <c r="K1827" s="293">
        <f>SUM('Employee Salary Payroll Tax '!I1829:K1829)</f>
        <v>39182.01</v>
      </c>
      <c r="L1827" s="293">
        <f>'Employee Salary Payroll Tax '!H1829</f>
        <v>0</v>
      </c>
      <c r="M1827" s="293">
        <f t="shared" si="231"/>
        <v>77933.290000000008</v>
      </c>
      <c r="N1827" s="359">
        <f t="shared" si="232"/>
        <v>0</v>
      </c>
      <c r="O1827" s="331"/>
      <c r="P1827" s="61"/>
      <c r="Q1827" s="294"/>
      <c r="R1827" s="292"/>
      <c r="S1827" s="303"/>
    </row>
    <row r="1828" spans="1:19" s="36" customFormat="1" ht="14.4">
      <c r="A1828" s="36">
        <f t="shared" si="225"/>
        <v>505</v>
      </c>
      <c r="B1828" s="526"/>
      <c r="C1828" s="36" t="str">
        <f>VLOOKUP('Employee Salary Payroll Tax '!B1830,'Employee Salary Payroll Tax '!$D$1:$E$7,2,FALSE)</f>
        <v>IBEW</v>
      </c>
      <c r="D1828" s="61">
        <f t="shared" si="226"/>
        <v>6.875E-3</v>
      </c>
      <c r="E1828" s="351">
        <f>'Employee Salary Payroll Tax '!N1830</f>
        <v>58869.83</v>
      </c>
      <c r="F1828" s="351">
        <f t="shared" si="227"/>
        <v>59274.560081249998</v>
      </c>
      <c r="G1828" s="352"/>
      <c r="H1828" s="351">
        <f t="shared" si="228"/>
        <v>0</v>
      </c>
      <c r="I1828" s="351">
        <f t="shared" si="230"/>
        <v>404.73008124999615</v>
      </c>
      <c r="J1828" s="351">
        <f t="shared" si="229"/>
        <v>0</v>
      </c>
      <c r="K1828" s="293">
        <f>SUM('Employee Salary Payroll Tax '!I1830:K1830)</f>
        <v>58869.829999999994</v>
      </c>
      <c r="L1828" s="293">
        <f>'Employee Salary Payroll Tax '!H1830</f>
        <v>0</v>
      </c>
      <c r="M1828" s="293">
        <f t="shared" si="231"/>
        <v>7.2759576141834259E-12</v>
      </c>
      <c r="N1828" s="359">
        <f t="shared" si="232"/>
        <v>0</v>
      </c>
      <c r="O1828" s="331"/>
      <c r="P1828" s="61"/>
      <c r="Q1828" s="294"/>
      <c r="R1828" s="292"/>
      <c r="S1828" s="303"/>
    </row>
    <row r="1829" spans="1:19" s="36" customFormat="1" ht="14.4">
      <c r="A1829" s="36">
        <f t="shared" si="225"/>
        <v>506</v>
      </c>
      <c r="B1829" s="526"/>
      <c r="C1829" s="36" t="str">
        <f>VLOOKUP('Employee Salary Payroll Tax '!B1831,'Employee Salary Payroll Tax '!$D$1:$E$7,2,FALSE)</f>
        <v>IBEW</v>
      </c>
      <c r="D1829" s="61">
        <f t="shared" si="226"/>
        <v>6.875E-3</v>
      </c>
      <c r="E1829" s="351">
        <f>'Employee Salary Payroll Tax '!N1831</f>
        <v>208874.09</v>
      </c>
      <c r="F1829" s="351">
        <f t="shared" si="227"/>
        <v>210310.09936875</v>
      </c>
      <c r="G1829" s="352"/>
      <c r="H1829" s="351">
        <f t="shared" si="228"/>
        <v>0</v>
      </c>
      <c r="I1829" s="351">
        <f t="shared" si="230"/>
        <v>1436.0093687500048</v>
      </c>
      <c r="J1829" s="351">
        <f t="shared" si="229"/>
        <v>0</v>
      </c>
      <c r="K1829" s="293">
        <f>SUM('Employee Salary Payroll Tax '!I1831:K1831)</f>
        <v>100158.8</v>
      </c>
      <c r="L1829" s="293">
        <f>'Employee Salary Payroll Tax '!H1831</f>
        <v>0</v>
      </c>
      <c r="M1829" s="293">
        <f t="shared" si="231"/>
        <v>108715.29</v>
      </c>
      <c r="N1829" s="359">
        <f t="shared" si="232"/>
        <v>0</v>
      </c>
      <c r="O1829" s="331"/>
      <c r="P1829" s="61"/>
      <c r="Q1829" s="294"/>
      <c r="R1829" s="292"/>
      <c r="S1829" s="303"/>
    </row>
    <row r="1830" spans="1:19" s="36" customFormat="1" ht="14.4">
      <c r="A1830" s="36">
        <f t="shared" si="225"/>
        <v>507</v>
      </c>
      <c r="B1830" s="526"/>
      <c r="C1830" s="36" t="str">
        <f>VLOOKUP('Employee Salary Payroll Tax '!B1832,'Employee Salary Payroll Tax '!$D$1:$E$7,2,FALSE)</f>
        <v>NonUnion</v>
      </c>
      <c r="D1830" s="61">
        <f t="shared" si="226"/>
        <v>2.98E-2</v>
      </c>
      <c r="E1830" s="351">
        <f>'Employee Salary Payroll Tax '!N1832</f>
        <v>7339.32</v>
      </c>
      <c r="F1830" s="351">
        <f t="shared" si="227"/>
        <v>7558.0317359999999</v>
      </c>
      <c r="G1830" s="352"/>
      <c r="H1830" s="351">
        <f t="shared" si="228"/>
        <v>0</v>
      </c>
      <c r="I1830" s="351">
        <f t="shared" si="230"/>
        <v>218.7117360000002</v>
      </c>
      <c r="J1830" s="351">
        <f t="shared" si="229"/>
        <v>0</v>
      </c>
      <c r="K1830" s="293">
        <f>SUM('Employee Salary Payroll Tax '!I1832:K1832)</f>
        <v>932.58</v>
      </c>
      <c r="L1830" s="293">
        <f>'Employee Salary Payroll Tax '!H1832</f>
        <v>0</v>
      </c>
      <c r="M1830" s="293">
        <f t="shared" si="231"/>
        <v>6406.74</v>
      </c>
      <c r="N1830" s="359">
        <f t="shared" si="232"/>
        <v>0</v>
      </c>
      <c r="O1830" s="331"/>
      <c r="P1830" s="61"/>
      <c r="Q1830" s="294"/>
      <c r="R1830" s="292"/>
      <c r="S1830" s="303"/>
    </row>
    <row r="1831" spans="1:19" s="36" customFormat="1" ht="14.4">
      <c r="A1831" s="36">
        <f t="shared" si="225"/>
        <v>508</v>
      </c>
      <c r="B1831" s="526"/>
      <c r="C1831" s="36" t="str">
        <f>VLOOKUP('Employee Salary Payroll Tax '!B1833,'Employee Salary Payroll Tax '!$D$1:$E$7,2,FALSE)</f>
        <v>NonUnion</v>
      </c>
      <c r="D1831" s="61">
        <f t="shared" si="226"/>
        <v>2.98E-2</v>
      </c>
      <c r="E1831" s="351">
        <f>'Employee Salary Payroll Tax '!N1833</f>
        <v>74564.039999999994</v>
      </c>
      <c r="F1831" s="351">
        <f t="shared" si="227"/>
        <v>76786.048391999997</v>
      </c>
      <c r="G1831" s="352"/>
      <c r="H1831" s="351">
        <f t="shared" si="228"/>
        <v>0</v>
      </c>
      <c r="I1831" s="351">
        <f t="shared" si="230"/>
        <v>2222.0083920000034</v>
      </c>
      <c r="J1831" s="351">
        <f t="shared" si="229"/>
        <v>0</v>
      </c>
      <c r="K1831" s="293">
        <f>SUM('Employee Salary Payroll Tax '!I1833:K1833)</f>
        <v>41863.49</v>
      </c>
      <c r="L1831" s="293">
        <f>'Employee Salary Payroll Tax '!H1833</f>
        <v>0</v>
      </c>
      <c r="M1831" s="293">
        <f t="shared" si="231"/>
        <v>32700.549999999996</v>
      </c>
      <c r="N1831" s="359">
        <f t="shared" si="232"/>
        <v>0</v>
      </c>
      <c r="O1831" s="331"/>
      <c r="P1831" s="61"/>
      <c r="Q1831" s="294"/>
      <c r="R1831" s="292"/>
      <c r="S1831" s="303"/>
    </row>
    <row r="1832" spans="1:19" s="36" customFormat="1" ht="14.4">
      <c r="A1832" s="36">
        <f t="shared" si="225"/>
        <v>509</v>
      </c>
      <c r="B1832" s="526"/>
      <c r="C1832" s="36" t="str">
        <f>VLOOKUP('Employee Salary Payroll Tax '!B1834,'Employee Salary Payroll Tax '!$D$1:$E$7,2,FALSE)</f>
        <v>IBEW</v>
      </c>
      <c r="D1832" s="61">
        <f t="shared" si="226"/>
        <v>6.875E-3</v>
      </c>
      <c r="E1832" s="351">
        <f>'Employee Salary Payroll Tax '!N1834</f>
        <v>58778.77</v>
      </c>
      <c r="F1832" s="351">
        <f t="shared" si="227"/>
        <v>59182.874043749995</v>
      </c>
      <c r="G1832" s="352"/>
      <c r="H1832" s="351">
        <f t="shared" si="228"/>
        <v>0</v>
      </c>
      <c r="I1832" s="351">
        <f t="shared" si="230"/>
        <v>404.1040437499978</v>
      </c>
      <c r="J1832" s="351">
        <f t="shared" si="229"/>
        <v>0</v>
      </c>
      <c r="K1832" s="293">
        <f>SUM('Employee Salary Payroll Tax '!I1834:K1834)</f>
        <v>58436.22</v>
      </c>
      <c r="L1832" s="293">
        <f>'Employee Salary Payroll Tax '!H1834</f>
        <v>0</v>
      </c>
      <c r="M1832" s="293">
        <f t="shared" si="231"/>
        <v>342.54999999999563</v>
      </c>
      <c r="N1832" s="359">
        <f t="shared" si="232"/>
        <v>0</v>
      </c>
      <c r="O1832" s="331"/>
      <c r="P1832" s="61"/>
      <c r="Q1832" s="294"/>
      <c r="R1832" s="292"/>
      <c r="S1832" s="303"/>
    </row>
    <row r="1833" spans="1:19" s="36" customFormat="1" ht="14.4">
      <c r="A1833" s="36">
        <f t="shared" si="225"/>
        <v>510</v>
      </c>
      <c r="B1833" s="526"/>
      <c r="C1833" s="36" t="str">
        <f>VLOOKUP('Employee Salary Payroll Tax '!B1835,'Employee Salary Payroll Tax '!$D$1:$E$7,2,FALSE)</f>
        <v>IBEW</v>
      </c>
      <c r="D1833" s="61">
        <f t="shared" si="226"/>
        <v>6.875E-3</v>
      </c>
      <c r="E1833" s="351">
        <f>'Employee Salary Payroll Tax '!N1835</f>
        <v>14675.32</v>
      </c>
      <c r="F1833" s="351">
        <f t="shared" si="227"/>
        <v>14776.212824999999</v>
      </c>
      <c r="G1833" s="352"/>
      <c r="H1833" s="351">
        <f t="shared" si="228"/>
        <v>0</v>
      </c>
      <c r="I1833" s="351">
        <f t="shared" si="230"/>
        <v>100.89282499999899</v>
      </c>
      <c r="J1833" s="351">
        <f t="shared" si="229"/>
        <v>0</v>
      </c>
      <c r="K1833" s="293">
        <f>SUM('Employee Salary Payroll Tax '!I1835:K1835)</f>
        <v>14097.4</v>
      </c>
      <c r="L1833" s="293">
        <f>'Employee Salary Payroll Tax '!H1835</f>
        <v>0</v>
      </c>
      <c r="M1833" s="293">
        <f t="shared" si="231"/>
        <v>577.92000000000007</v>
      </c>
      <c r="N1833" s="359">
        <f t="shared" si="232"/>
        <v>0</v>
      </c>
      <c r="O1833" s="331"/>
      <c r="P1833" s="61"/>
      <c r="Q1833" s="294"/>
      <c r="R1833" s="292"/>
      <c r="S1833" s="303"/>
    </row>
    <row r="1834" spans="1:19" s="36" customFormat="1" ht="14.4">
      <c r="A1834" s="36">
        <f t="shared" si="225"/>
        <v>511</v>
      </c>
      <c r="B1834" s="526"/>
      <c r="C1834" s="36" t="str">
        <f>VLOOKUP('Employee Salary Payroll Tax '!B1836,'Employee Salary Payroll Tax '!$D$1:$E$7,2,FALSE)</f>
        <v>Not Assigned</v>
      </c>
      <c r="D1834" s="61">
        <f t="shared" si="226"/>
        <v>0</v>
      </c>
      <c r="E1834" s="351">
        <f>'Employee Salary Payroll Tax '!N1836</f>
        <v>0</v>
      </c>
      <c r="F1834" s="351">
        <f t="shared" si="227"/>
        <v>0</v>
      </c>
      <c r="G1834" s="352"/>
      <c r="H1834" s="351">
        <f t="shared" si="228"/>
        <v>7000</v>
      </c>
      <c r="I1834" s="351">
        <f t="shared" si="230"/>
        <v>0</v>
      </c>
      <c r="J1834" s="351">
        <f t="shared" si="229"/>
        <v>0</v>
      </c>
      <c r="K1834" s="293">
        <f>SUM('Employee Salary Payroll Tax '!I1836:K1836)</f>
        <v>0</v>
      </c>
      <c r="L1834" s="293">
        <f>'Employee Salary Payroll Tax '!H1836</f>
        <v>0</v>
      </c>
      <c r="M1834" s="293">
        <f t="shared" si="231"/>
        <v>0</v>
      </c>
      <c r="N1834" s="359">
        <f t="shared" si="232"/>
        <v>0</v>
      </c>
      <c r="O1834" s="331"/>
      <c r="P1834" s="61"/>
      <c r="Q1834" s="294"/>
      <c r="R1834" s="292"/>
      <c r="S1834" s="303"/>
    </row>
    <row r="1835" spans="1:19" s="36" customFormat="1" ht="14.4">
      <c r="A1835" s="36">
        <f t="shared" si="225"/>
        <v>512</v>
      </c>
      <c r="B1835" s="526"/>
      <c r="C1835" s="36" t="str">
        <f>VLOOKUP('Employee Salary Payroll Tax '!B1837,'Employee Salary Payroll Tax '!$D$1:$E$7,2,FALSE)</f>
        <v>NonUnion</v>
      </c>
      <c r="D1835" s="61">
        <f t="shared" si="226"/>
        <v>2.98E-2</v>
      </c>
      <c r="E1835" s="351">
        <f>'Employee Salary Payroll Tax '!N1837</f>
        <v>86055.53</v>
      </c>
      <c r="F1835" s="351">
        <f t="shared" si="227"/>
        <v>88619.984794000004</v>
      </c>
      <c r="G1835" s="352"/>
      <c r="H1835" s="351">
        <f t="shared" si="228"/>
        <v>0</v>
      </c>
      <c r="I1835" s="351">
        <f t="shared" si="230"/>
        <v>2564.4547940000048</v>
      </c>
      <c r="J1835" s="351">
        <f t="shared" si="229"/>
        <v>0</v>
      </c>
      <c r="K1835" s="293">
        <f>SUM('Employee Salary Payroll Tax '!I1837:K1837)</f>
        <v>0.65</v>
      </c>
      <c r="L1835" s="293">
        <f>'Employee Salary Payroll Tax '!H1837</f>
        <v>0</v>
      </c>
      <c r="M1835" s="293">
        <f t="shared" si="231"/>
        <v>86054.88</v>
      </c>
      <c r="N1835" s="359">
        <f t="shared" si="232"/>
        <v>0</v>
      </c>
      <c r="O1835" s="331"/>
      <c r="P1835" s="61"/>
      <c r="Q1835" s="294"/>
      <c r="R1835" s="292"/>
      <c r="S1835" s="303"/>
    </row>
    <row r="1836" spans="1:19" s="36" customFormat="1" ht="14.4">
      <c r="A1836" s="36">
        <f t="shared" si="225"/>
        <v>513</v>
      </c>
      <c r="B1836" s="526"/>
      <c r="C1836" s="36" t="str">
        <f>VLOOKUP('Employee Salary Payroll Tax '!B1838,'Employee Salary Payroll Tax '!$D$1:$E$7,2,FALSE)</f>
        <v>NonUnion</v>
      </c>
      <c r="D1836" s="61">
        <f t="shared" si="226"/>
        <v>2.98E-2</v>
      </c>
      <c r="E1836" s="351">
        <f>'Employee Salary Payroll Tax '!N1838</f>
        <v>51331.32</v>
      </c>
      <c r="F1836" s="351">
        <f t="shared" si="227"/>
        <v>52860.993336</v>
      </c>
      <c r="G1836" s="352"/>
      <c r="H1836" s="351">
        <f t="shared" si="228"/>
        <v>0</v>
      </c>
      <c r="I1836" s="351">
        <f t="shared" si="230"/>
        <v>1529.6733359999998</v>
      </c>
      <c r="J1836" s="351">
        <f t="shared" si="229"/>
        <v>0</v>
      </c>
      <c r="K1836" s="293">
        <f>SUM('Employee Salary Payroll Tax '!I1838:K1838)</f>
        <v>4909.04</v>
      </c>
      <c r="L1836" s="293">
        <f>'Employee Salary Payroll Tax '!H1838</f>
        <v>0</v>
      </c>
      <c r="M1836" s="293">
        <f t="shared" si="231"/>
        <v>46422.28</v>
      </c>
      <c r="N1836" s="359">
        <f t="shared" si="232"/>
        <v>0</v>
      </c>
      <c r="O1836" s="331"/>
      <c r="P1836" s="61"/>
      <c r="Q1836" s="294"/>
      <c r="R1836" s="292"/>
      <c r="S1836" s="303"/>
    </row>
    <row r="1837" spans="1:19" s="36" customFormat="1" ht="14.4">
      <c r="A1837" s="36">
        <f t="shared" ref="A1837:A1900" si="233">+A1836+1</f>
        <v>514</v>
      </c>
      <c r="B1837" s="526"/>
      <c r="C1837" s="36" t="str">
        <f>VLOOKUP('Employee Salary Payroll Tax '!B1839,'Employee Salary Payroll Tax '!$D$1:$E$7,2,FALSE)</f>
        <v>NonUnion</v>
      </c>
      <c r="D1837" s="61">
        <f t="shared" si="226"/>
        <v>2.98E-2</v>
      </c>
      <c r="E1837" s="351">
        <f>'Employee Salary Payroll Tax '!N1839</f>
        <v>65915.05</v>
      </c>
      <c r="F1837" s="351">
        <f t="shared" si="227"/>
        <v>67879.318490000005</v>
      </c>
      <c r="G1837" s="352"/>
      <c r="H1837" s="351">
        <f t="shared" si="228"/>
        <v>0</v>
      </c>
      <c r="I1837" s="351">
        <f t="shared" si="230"/>
        <v>1964.2684900000022</v>
      </c>
      <c r="J1837" s="351">
        <f t="shared" si="229"/>
        <v>0</v>
      </c>
      <c r="K1837" s="293">
        <f>SUM('Employee Salary Payroll Tax '!I1839:K1839)</f>
        <v>21751.97</v>
      </c>
      <c r="L1837" s="293">
        <f>'Employee Salary Payroll Tax '!H1839</f>
        <v>0</v>
      </c>
      <c r="M1837" s="293">
        <f t="shared" si="231"/>
        <v>44163.08</v>
      </c>
      <c r="N1837" s="359">
        <f t="shared" si="232"/>
        <v>0</v>
      </c>
      <c r="O1837" s="331"/>
      <c r="P1837" s="61"/>
      <c r="Q1837" s="294"/>
      <c r="R1837" s="292"/>
      <c r="S1837" s="303"/>
    </row>
    <row r="1838" spans="1:19" s="36" customFormat="1" ht="14.4">
      <c r="A1838" s="36">
        <f t="shared" si="233"/>
        <v>515</v>
      </c>
      <c r="B1838" s="526"/>
      <c r="C1838" s="36" t="str">
        <f>VLOOKUP('Employee Salary Payroll Tax '!B1840,'Employee Salary Payroll Tax '!$D$1:$E$7,2,FALSE)</f>
        <v>NonUnion</v>
      </c>
      <c r="D1838" s="61">
        <f t="shared" si="226"/>
        <v>2.98E-2</v>
      </c>
      <c r="E1838" s="351">
        <f>'Employee Salary Payroll Tax '!N1840</f>
        <v>47630</v>
      </c>
      <c r="F1838" s="351">
        <f t="shared" si="227"/>
        <v>49049.374000000003</v>
      </c>
      <c r="G1838" s="352"/>
      <c r="H1838" s="351">
        <f t="shared" si="228"/>
        <v>0</v>
      </c>
      <c r="I1838" s="351">
        <f t="shared" si="230"/>
        <v>1419.3740000000034</v>
      </c>
      <c r="J1838" s="351">
        <f t="shared" si="229"/>
        <v>0</v>
      </c>
      <c r="K1838" s="293">
        <f>SUM('Employee Salary Payroll Tax '!I1840:K1840)</f>
        <v>7615.58</v>
      </c>
      <c r="L1838" s="293">
        <f>'Employee Salary Payroll Tax '!H1840</f>
        <v>0</v>
      </c>
      <c r="M1838" s="293">
        <f t="shared" si="231"/>
        <v>40014.42</v>
      </c>
      <c r="N1838" s="359">
        <f t="shared" si="232"/>
        <v>0</v>
      </c>
      <c r="O1838" s="331"/>
      <c r="P1838" s="61"/>
      <c r="Q1838" s="294"/>
      <c r="R1838" s="292"/>
      <c r="S1838" s="303"/>
    </row>
    <row r="1839" spans="1:19" s="36" customFormat="1" ht="14.4">
      <c r="A1839" s="36">
        <f t="shared" si="233"/>
        <v>516</v>
      </c>
      <c r="B1839" s="526"/>
      <c r="C1839" s="36" t="str">
        <f>VLOOKUP('Employee Salary Payroll Tax '!B1841,'Employee Salary Payroll Tax '!$D$1:$E$7,2,FALSE)</f>
        <v>NonUnion</v>
      </c>
      <c r="D1839" s="61">
        <f t="shared" si="226"/>
        <v>2.98E-2</v>
      </c>
      <c r="E1839" s="351">
        <f>'Employee Salary Payroll Tax '!N1841</f>
        <v>65683.289999999994</v>
      </c>
      <c r="F1839" s="351">
        <f t="shared" si="227"/>
        <v>67640.652042000002</v>
      </c>
      <c r="G1839" s="352"/>
      <c r="H1839" s="351">
        <f t="shared" si="228"/>
        <v>0</v>
      </c>
      <c r="I1839" s="351">
        <f t="shared" si="230"/>
        <v>1957.3620420000079</v>
      </c>
      <c r="J1839" s="351">
        <f t="shared" si="229"/>
        <v>0</v>
      </c>
      <c r="K1839" s="293">
        <f>SUM('Employee Salary Payroll Tax '!I1841:K1841)</f>
        <v>26784.27</v>
      </c>
      <c r="L1839" s="293">
        <f>'Employee Salary Payroll Tax '!H1841</f>
        <v>0</v>
      </c>
      <c r="M1839" s="293">
        <f t="shared" si="231"/>
        <v>38899.01999999999</v>
      </c>
      <c r="N1839" s="359">
        <f t="shared" si="232"/>
        <v>0</v>
      </c>
      <c r="O1839" s="331"/>
      <c r="P1839" s="61"/>
      <c r="Q1839" s="294"/>
      <c r="R1839" s="292"/>
      <c r="S1839" s="303"/>
    </row>
    <row r="1840" spans="1:19" s="36" customFormat="1" ht="14.4">
      <c r="A1840" s="36">
        <f t="shared" si="233"/>
        <v>517</v>
      </c>
      <c r="B1840" s="526"/>
      <c r="C1840" s="36" t="str">
        <f>VLOOKUP('Employee Salary Payroll Tax '!B1842,'Employee Salary Payroll Tax '!$D$1:$E$7,2,FALSE)</f>
        <v>IBEW</v>
      </c>
      <c r="D1840" s="61">
        <f t="shared" si="226"/>
        <v>6.875E-3</v>
      </c>
      <c r="E1840" s="351">
        <f>'Employee Salary Payroll Tax '!N1842</f>
        <v>44878.19</v>
      </c>
      <c r="F1840" s="351">
        <f t="shared" si="227"/>
        <v>45186.72755625</v>
      </c>
      <c r="G1840" s="352"/>
      <c r="H1840" s="351">
        <f t="shared" si="228"/>
        <v>0</v>
      </c>
      <c r="I1840" s="351">
        <f t="shared" si="230"/>
        <v>308.53755624999758</v>
      </c>
      <c r="J1840" s="351">
        <f t="shared" si="229"/>
        <v>0</v>
      </c>
      <c r="K1840" s="293">
        <f>SUM('Employee Salary Payroll Tax '!I1842:K1842)</f>
        <v>44615.63</v>
      </c>
      <c r="L1840" s="293">
        <f>'Employee Salary Payroll Tax '!H1842</f>
        <v>0</v>
      </c>
      <c r="M1840" s="293">
        <f t="shared" si="231"/>
        <v>262.56000000000495</v>
      </c>
      <c r="N1840" s="359">
        <f t="shared" si="232"/>
        <v>0</v>
      </c>
      <c r="O1840" s="331"/>
      <c r="P1840" s="61"/>
      <c r="Q1840" s="294"/>
      <c r="R1840" s="292"/>
      <c r="S1840" s="303"/>
    </row>
    <row r="1841" spans="1:19" s="36" customFormat="1" ht="14.4">
      <c r="A1841" s="36">
        <f t="shared" si="233"/>
        <v>518</v>
      </c>
      <c r="B1841" s="526"/>
      <c r="C1841" s="36" t="str">
        <f>VLOOKUP('Employee Salary Payroll Tax '!B1843,'Employee Salary Payroll Tax '!$D$1:$E$7,2,FALSE)</f>
        <v>IBEW</v>
      </c>
      <c r="D1841" s="61">
        <f t="shared" si="226"/>
        <v>6.875E-3</v>
      </c>
      <c r="E1841" s="351">
        <f>'Employee Salary Payroll Tax '!N1843</f>
        <v>59999.35</v>
      </c>
      <c r="F1841" s="351">
        <f t="shared" si="227"/>
        <v>60411.845531249994</v>
      </c>
      <c r="G1841" s="352"/>
      <c r="H1841" s="351">
        <f t="shared" si="228"/>
        <v>0</v>
      </c>
      <c r="I1841" s="351">
        <f t="shared" si="230"/>
        <v>412.49553124999511</v>
      </c>
      <c r="J1841" s="351">
        <f t="shared" si="229"/>
        <v>0</v>
      </c>
      <c r="K1841" s="293">
        <f>SUM('Employee Salary Payroll Tax '!I1843:K1843)</f>
        <v>0</v>
      </c>
      <c r="L1841" s="293">
        <f>'Employee Salary Payroll Tax '!H1843</f>
        <v>0</v>
      </c>
      <c r="M1841" s="293">
        <f t="shared" si="231"/>
        <v>59999.35</v>
      </c>
      <c r="N1841" s="359">
        <f t="shared" si="232"/>
        <v>0</v>
      </c>
      <c r="O1841" s="331"/>
      <c r="P1841" s="61"/>
      <c r="Q1841" s="294"/>
      <c r="R1841" s="292"/>
      <c r="S1841" s="303"/>
    </row>
    <row r="1842" spans="1:19" s="36" customFormat="1" ht="14.4">
      <c r="A1842" s="36">
        <f t="shared" si="233"/>
        <v>519</v>
      </c>
      <c r="B1842" s="526"/>
      <c r="C1842" s="36" t="str">
        <f>VLOOKUP('Employee Salary Payroll Tax '!B1844,'Employee Salary Payroll Tax '!$D$1:$E$7,2,FALSE)</f>
        <v>UA</v>
      </c>
      <c r="D1842" s="61">
        <f t="shared" si="226"/>
        <v>0.03</v>
      </c>
      <c r="E1842" s="351">
        <f>'Employee Salary Payroll Tax '!N1844</f>
        <v>72323.91</v>
      </c>
      <c r="F1842" s="351">
        <f t="shared" si="227"/>
        <v>74493.627300000007</v>
      </c>
      <c r="G1842" s="352"/>
      <c r="H1842" s="351">
        <f t="shared" si="228"/>
        <v>0</v>
      </c>
      <c r="I1842" s="351">
        <f t="shared" si="230"/>
        <v>2169.7173000000039</v>
      </c>
      <c r="J1842" s="351">
        <f t="shared" si="229"/>
        <v>0</v>
      </c>
      <c r="K1842" s="293">
        <f>SUM('Employee Salary Payroll Tax '!I1844:K1844)</f>
        <v>66111.53</v>
      </c>
      <c r="L1842" s="293">
        <f>'Employee Salary Payroll Tax '!H1844</f>
        <v>1724.56</v>
      </c>
      <c r="M1842" s="293">
        <f t="shared" si="231"/>
        <v>4487.8200000000052</v>
      </c>
      <c r="N1842" s="359">
        <f t="shared" si="232"/>
        <v>0</v>
      </c>
      <c r="O1842" s="331"/>
      <c r="P1842" s="61"/>
      <c r="Q1842" s="294"/>
      <c r="R1842" s="292"/>
      <c r="S1842" s="303"/>
    </row>
    <row r="1843" spans="1:19" s="36" customFormat="1" ht="14.4">
      <c r="A1843" s="36">
        <f t="shared" si="233"/>
        <v>520</v>
      </c>
      <c r="B1843" s="526"/>
      <c r="C1843" s="36" t="str">
        <f>VLOOKUP('Employee Salary Payroll Tax '!B1845,'Employee Salary Payroll Tax '!$D$1:$E$7,2,FALSE)</f>
        <v>NonUnion</v>
      </c>
      <c r="D1843" s="61">
        <f t="shared" si="226"/>
        <v>2.98E-2</v>
      </c>
      <c r="E1843" s="351">
        <f>'Employee Salary Payroll Tax '!N1845</f>
        <v>431930.19</v>
      </c>
      <c r="F1843" s="351">
        <f t="shared" si="227"/>
        <v>444801.70966200001</v>
      </c>
      <c r="G1843" s="352"/>
      <c r="H1843" s="351">
        <f t="shared" si="228"/>
        <v>0</v>
      </c>
      <c r="I1843" s="351">
        <f t="shared" si="230"/>
        <v>12871.519662000006</v>
      </c>
      <c r="J1843" s="351">
        <f t="shared" si="229"/>
        <v>0</v>
      </c>
      <c r="K1843" s="293">
        <f>SUM('Employee Salary Payroll Tax '!I1845:K1845)</f>
        <v>396959.22</v>
      </c>
      <c r="L1843" s="293">
        <f>'Employee Salary Payroll Tax '!H1845</f>
        <v>0</v>
      </c>
      <c r="M1843" s="293">
        <f t="shared" si="231"/>
        <v>34970.97000000003</v>
      </c>
      <c r="N1843" s="359">
        <f t="shared" si="232"/>
        <v>0</v>
      </c>
      <c r="O1843" s="331"/>
      <c r="P1843" s="61"/>
      <c r="Q1843" s="294"/>
      <c r="R1843" s="292"/>
      <c r="S1843" s="303"/>
    </row>
    <row r="1844" spans="1:19" s="36" customFormat="1" ht="14.4">
      <c r="A1844" s="36">
        <f t="shared" si="233"/>
        <v>521</v>
      </c>
      <c r="B1844" s="526"/>
      <c r="C1844" s="36" t="str">
        <f>VLOOKUP('Employee Salary Payroll Tax '!B1846,'Employee Salary Payroll Tax '!$D$1:$E$7,2,FALSE)</f>
        <v>UA</v>
      </c>
      <c r="D1844" s="61">
        <f t="shared" si="226"/>
        <v>0.03</v>
      </c>
      <c r="E1844" s="351">
        <f>'Employee Salary Payroll Tax '!N1846</f>
        <v>57013.8</v>
      </c>
      <c r="F1844" s="351">
        <f t="shared" si="227"/>
        <v>58724.214000000007</v>
      </c>
      <c r="G1844" s="352"/>
      <c r="H1844" s="351">
        <f t="shared" si="228"/>
        <v>0</v>
      </c>
      <c r="I1844" s="351">
        <f t="shared" si="230"/>
        <v>1710.4140000000043</v>
      </c>
      <c r="J1844" s="351">
        <f t="shared" si="229"/>
        <v>0</v>
      </c>
      <c r="K1844" s="293">
        <f>SUM('Employee Salary Payroll Tax '!I1846:K1846)</f>
        <v>49123.42</v>
      </c>
      <c r="L1844" s="293">
        <f>'Employee Salary Payroll Tax '!H1846</f>
        <v>0</v>
      </c>
      <c r="M1844" s="293">
        <f t="shared" si="231"/>
        <v>7890.3800000000047</v>
      </c>
      <c r="N1844" s="359">
        <f t="shared" si="232"/>
        <v>0</v>
      </c>
      <c r="O1844" s="331"/>
      <c r="P1844" s="61"/>
      <c r="Q1844" s="294"/>
      <c r="R1844" s="292"/>
      <c r="S1844" s="303"/>
    </row>
    <row r="1845" spans="1:19" s="36" customFormat="1" ht="14.4">
      <c r="A1845" s="36">
        <f t="shared" si="233"/>
        <v>522</v>
      </c>
      <c r="B1845" s="526"/>
      <c r="C1845" s="36" t="str">
        <f>VLOOKUP('Employee Salary Payroll Tax '!B1847,'Employee Salary Payroll Tax '!$D$1:$E$7,2,FALSE)</f>
        <v>NonUnion</v>
      </c>
      <c r="D1845" s="61">
        <f t="shared" si="226"/>
        <v>2.98E-2</v>
      </c>
      <c r="E1845" s="351">
        <f>'Employee Salary Payroll Tax '!N1847</f>
        <v>56298.04</v>
      </c>
      <c r="F1845" s="351">
        <f t="shared" si="227"/>
        <v>57975.721592000002</v>
      </c>
      <c r="G1845" s="352"/>
      <c r="H1845" s="351">
        <f t="shared" si="228"/>
        <v>0</v>
      </c>
      <c r="I1845" s="351">
        <f t="shared" si="230"/>
        <v>1677.6815920000008</v>
      </c>
      <c r="J1845" s="351">
        <f t="shared" si="229"/>
        <v>0</v>
      </c>
      <c r="K1845" s="293">
        <f>SUM('Employee Salary Payroll Tax '!I1847:K1847)</f>
        <v>13695.460000000001</v>
      </c>
      <c r="L1845" s="293">
        <f>'Employee Salary Payroll Tax '!H1847</f>
        <v>0</v>
      </c>
      <c r="M1845" s="293">
        <f t="shared" si="231"/>
        <v>42602.58</v>
      </c>
      <c r="N1845" s="359">
        <f t="shared" si="232"/>
        <v>0</v>
      </c>
      <c r="O1845" s="331"/>
      <c r="P1845" s="61"/>
      <c r="Q1845" s="294"/>
      <c r="R1845" s="292"/>
      <c r="S1845" s="303"/>
    </row>
    <row r="1846" spans="1:19" s="36" customFormat="1" ht="14.4">
      <c r="A1846" s="36">
        <f t="shared" si="233"/>
        <v>523</v>
      </c>
      <c r="B1846" s="526"/>
      <c r="C1846" s="36" t="str">
        <f>VLOOKUP('Employee Salary Payroll Tax '!B1848,'Employee Salary Payroll Tax '!$D$1:$E$7,2,FALSE)</f>
        <v>NonUnion</v>
      </c>
      <c r="D1846" s="61">
        <f t="shared" si="226"/>
        <v>2.98E-2</v>
      </c>
      <c r="E1846" s="351">
        <f>'Employee Salary Payroll Tax '!N1848</f>
        <v>80347.839999999997</v>
      </c>
      <c r="F1846" s="351">
        <f t="shared" si="227"/>
        <v>82742.205631999997</v>
      </c>
      <c r="G1846" s="352"/>
      <c r="H1846" s="351">
        <f t="shared" si="228"/>
        <v>0</v>
      </c>
      <c r="I1846" s="351">
        <f t="shared" si="230"/>
        <v>2394.3656320000009</v>
      </c>
      <c r="J1846" s="351">
        <f t="shared" si="229"/>
        <v>0</v>
      </c>
      <c r="K1846" s="293">
        <f>SUM('Employee Salary Payroll Tax '!I1848:K1848)</f>
        <v>20815.440000000002</v>
      </c>
      <c r="L1846" s="293">
        <f>'Employee Salary Payroll Tax '!H1848</f>
        <v>0</v>
      </c>
      <c r="M1846" s="293">
        <f t="shared" si="231"/>
        <v>59532.399999999994</v>
      </c>
      <c r="N1846" s="359">
        <f t="shared" si="232"/>
        <v>0</v>
      </c>
      <c r="O1846" s="331"/>
      <c r="P1846" s="61"/>
      <c r="Q1846" s="294"/>
      <c r="R1846" s="292"/>
      <c r="S1846" s="303"/>
    </row>
    <row r="1847" spans="1:19" s="36" customFormat="1" ht="14.4">
      <c r="A1847" s="36">
        <f t="shared" si="233"/>
        <v>524</v>
      </c>
      <c r="B1847" s="526"/>
      <c r="C1847" s="36" t="str">
        <f>VLOOKUP('Employee Salary Payroll Tax '!B1849,'Employee Salary Payroll Tax '!$D$1:$E$7,2,FALSE)</f>
        <v>NonUnion</v>
      </c>
      <c r="D1847" s="61">
        <f t="shared" si="226"/>
        <v>2.98E-2</v>
      </c>
      <c r="E1847" s="351">
        <f>'Employee Salary Payroll Tax '!N1849</f>
        <v>61023.66</v>
      </c>
      <c r="F1847" s="351">
        <f t="shared" si="227"/>
        <v>62842.165068000009</v>
      </c>
      <c r="G1847" s="352"/>
      <c r="H1847" s="351">
        <f t="shared" si="228"/>
        <v>0</v>
      </c>
      <c r="I1847" s="351">
        <f t="shared" si="230"/>
        <v>1818.5050680000058</v>
      </c>
      <c r="J1847" s="351">
        <f t="shared" si="229"/>
        <v>0</v>
      </c>
      <c r="K1847" s="293">
        <f>SUM('Employee Salary Payroll Tax '!I1849:K1849)</f>
        <v>2635.52</v>
      </c>
      <c r="L1847" s="293">
        <f>'Employee Salary Payroll Tax '!H1849</f>
        <v>0</v>
      </c>
      <c r="M1847" s="293">
        <f t="shared" si="231"/>
        <v>58388.140000000007</v>
      </c>
      <c r="N1847" s="359">
        <f t="shared" si="232"/>
        <v>0</v>
      </c>
      <c r="O1847" s="331"/>
      <c r="P1847" s="61"/>
      <c r="Q1847" s="294"/>
      <c r="R1847" s="292"/>
      <c r="S1847" s="303"/>
    </row>
    <row r="1848" spans="1:19" s="36" customFormat="1" ht="14.4">
      <c r="A1848" s="36">
        <f t="shared" si="233"/>
        <v>525</v>
      </c>
      <c r="B1848" s="526"/>
      <c r="C1848" s="36" t="str">
        <f>VLOOKUP('Employee Salary Payroll Tax '!B1850,'Employee Salary Payroll Tax '!$D$1:$E$7,2,FALSE)</f>
        <v>NonUnion</v>
      </c>
      <c r="D1848" s="61">
        <f t="shared" si="226"/>
        <v>2.98E-2</v>
      </c>
      <c r="E1848" s="351">
        <f>'Employee Salary Payroll Tax '!N1850</f>
        <v>97350.52</v>
      </c>
      <c r="F1848" s="351">
        <f t="shared" si="227"/>
        <v>100251.56549600001</v>
      </c>
      <c r="G1848" s="352"/>
      <c r="H1848" s="351">
        <f t="shared" si="228"/>
        <v>0</v>
      </c>
      <c r="I1848" s="351">
        <f t="shared" si="230"/>
        <v>2901.0454960000061</v>
      </c>
      <c r="J1848" s="351">
        <f t="shared" si="229"/>
        <v>0</v>
      </c>
      <c r="K1848" s="293">
        <f>SUM('Employee Salary Payroll Tax '!I1850:K1850)</f>
        <v>19864.719999999998</v>
      </c>
      <c r="L1848" s="293">
        <f>'Employee Salary Payroll Tax '!H1850</f>
        <v>0</v>
      </c>
      <c r="M1848" s="293">
        <f t="shared" si="231"/>
        <v>77485.8</v>
      </c>
      <c r="N1848" s="359">
        <f t="shared" si="232"/>
        <v>0</v>
      </c>
      <c r="O1848" s="331"/>
      <c r="P1848" s="61"/>
      <c r="Q1848" s="294"/>
      <c r="R1848" s="292"/>
      <c r="S1848" s="303"/>
    </row>
    <row r="1849" spans="1:19" s="36" customFormat="1" ht="14.4">
      <c r="A1849" s="36">
        <f t="shared" si="233"/>
        <v>526</v>
      </c>
      <c r="B1849" s="526"/>
      <c r="C1849" s="36" t="str">
        <f>VLOOKUP('Employee Salary Payroll Tax '!B1851,'Employee Salary Payroll Tax '!$D$1:$E$7,2,FALSE)</f>
        <v>IBEW</v>
      </c>
      <c r="D1849" s="61">
        <f t="shared" si="226"/>
        <v>6.875E-3</v>
      </c>
      <c r="E1849" s="351">
        <f>'Employee Salary Payroll Tax '!N1851</f>
        <v>50833.26</v>
      </c>
      <c r="F1849" s="351">
        <f t="shared" si="227"/>
        <v>51182.7386625</v>
      </c>
      <c r="G1849" s="352"/>
      <c r="H1849" s="351">
        <f t="shared" si="228"/>
        <v>0</v>
      </c>
      <c r="I1849" s="351">
        <f t="shared" si="230"/>
        <v>349.47866249999788</v>
      </c>
      <c r="J1849" s="351">
        <f t="shared" si="229"/>
        <v>0</v>
      </c>
      <c r="K1849" s="293">
        <f>SUM('Employee Salary Payroll Tax '!I1851:K1851)</f>
        <v>49984.2</v>
      </c>
      <c r="L1849" s="293">
        <f>'Employee Salary Payroll Tax '!H1851</f>
        <v>0</v>
      </c>
      <c r="M1849" s="293">
        <f t="shared" si="231"/>
        <v>849.06000000000495</v>
      </c>
      <c r="N1849" s="359">
        <f t="shared" si="232"/>
        <v>0</v>
      </c>
      <c r="O1849" s="331"/>
      <c r="P1849" s="61"/>
      <c r="Q1849" s="294"/>
      <c r="R1849" s="292"/>
      <c r="S1849" s="303"/>
    </row>
    <row r="1850" spans="1:19" s="36" customFormat="1" ht="14.4">
      <c r="A1850" s="36">
        <f t="shared" si="233"/>
        <v>527</v>
      </c>
      <c r="B1850" s="526"/>
      <c r="C1850" s="36" t="str">
        <f>VLOOKUP('Employee Salary Payroll Tax '!B1852,'Employee Salary Payroll Tax '!$D$1:$E$7,2,FALSE)</f>
        <v>IBEW</v>
      </c>
      <c r="D1850" s="61">
        <f t="shared" si="226"/>
        <v>6.875E-3</v>
      </c>
      <c r="E1850" s="351">
        <f>'Employee Salary Payroll Tax '!N1852</f>
        <v>88491.25</v>
      </c>
      <c r="F1850" s="351">
        <f t="shared" si="227"/>
        <v>89099.627343749991</v>
      </c>
      <c r="G1850" s="352"/>
      <c r="H1850" s="351">
        <f t="shared" si="228"/>
        <v>0</v>
      </c>
      <c r="I1850" s="351">
        <f t="shared" si="230"/>
        <v>608.37734374999127</v>
      </c>
      <c r="J1850" s="351">
        <f t="shared" si="229"/>
        <v>0</v>
      </c>
      <c r="K1850" s="293">
        <f>SUM('Employee Salary Payroll Tax '!I1852:K1852)</f>
        <v>22380.32</v>
      </c>
      <c r="L1850" s="293">
        <f>'Employee Salary Payroll Tax '!H1852</f>
        <v>0</v>
      </c>
      <c r="M1850" s="293">
        <f t="shared" si="231"/>
        <v>66110.929999999993</v>
      </c>
      <c r="N1850" s="359">
        <f t="shared" si="232"/>
        <v>0</v>
      </c>
      <c r="O1850" s="331"/>
      <c r="P1850" s="61"/>
      <c r="Q1850" s="294"/>
      <c r="R1850" s="292"/>
      <c r="S1850" s="303"/>
    </row>
    <row r="1851" spans="1:19" s="36" customFormat="1" ht="14.4">
      <c r="A1851" s="36">
        <f t="shared" si="233"/>
        <v>528</v>
      </c>
      <c r="B1851" s="526"/>
      <c r="C1851" s="36" t="str">
        <f>VLOOKUP('Employee Salary Payroll Tax '!B1853,'Employee Salary Payroll Tax '!$D$1:$E$7,2,FALSE)</f>
        <v>NonUnion</v>
      </c>
      <c r="D1851" s="61">
        <f t="shared" si="226"/>
        <v>2.98E-2</v>
      </c>
      <c r="E1851" s="351">
        <f>'Employee Salary Payroll Tax '!N1853</f>
        <v>70466.740000000005</v>
      </c>
      <c r="F1851" s="351">
        <f t="shared" si="227"/>
        <v>72566.648852000013</v>
      </c>
      <c r="G1851" s="352"/>
      <c r="H1851" s="351">
        <f t="shared" si="228"/>
        <v>0</v>
      </c>
      <c r="I1851" s="351">
        <f t="shared" si="230"/>
        <v>2099.9088520000078</v>
      </c>
      <c r="J1851" s="351">
        <f t="shared" si="229"/>
        <v>0</v>
      </c>
      <c r="K1851" s="293">
        <f>SUM('Employee Salary Payroll Tax '!I1853:K1853)</f>
        <v>2265.2800000000002</v>
      </c>
      <c r="L1851" s="293">
        <f>'Employee Salary Payroll Tax '!H1853</f>
        <v>0</v>
      </c>
      <c r="M1851" s="293">
        <f t="shared" si="231"/>
        <v>68201.460000000006</v>
      </c>
      <c r="N1851" s="359">
        <f t="shared" si="232"/>
        <v>0</v>
      </c>
      <c r="O1851" s="331"/>
      <c r="P1851" s="61"/>
      <c r="Q1851" s="294"/>
      <c r="R1851" s="292"/>
      <c r="S1851" s="303"/>
    </row>
    <row r="1852" spans="1:19" s="36" customFormat="1" ht="14.4">
      <c r="A1852" s="36">
        <f t="shared" si="233"/>
        <v>529</v>
      </c>
      <c r="B1852" s="526"/>
      <c r="C1852" s="36" t="str">
        <f>VLOOKUP('Employee Salary Payroll Tax '!B1854,'Employee Salary Payroll Tax '!$D$1:$E$7,2,FALSE)</f>
        <v>UA</v>
      </c>
      <c r="D1852" s="61">
        <f t="shared" si="226"/>
        <v>0.03</v>
      </c>
      <c r="E1852" s="351">
        <f>'Employee Salary Payroll Tax '!N1854</f>
        <v>73168.45</v>
      </c>
      <c r="F1852" s="351">
        <f t="shared" si="227"/>
        <v>75363.503500000006</v>
      </c>
      <c r="G1852" s="352"/>
      <c r="H1852" s="351">
        <f t="shared" si="228"/>
        <v>0</v>
      </c>
      <c r="I1852" s="351">
        <f t="shared" si="230"/>
        <v>2195.0535000000091</v>
      </c>
      <c r="J1852" s="351">
        <f t="shared" si="229"/>
        <v>0</v>
      </c>
      <c r="K1852" s="293">
        <f>SUM('Employee Salary Payroll Tax '!I1854:K1854)</f>
        <v>59469.62</v>
      </c>
      <c r="L1852" s="293">
        <f>'Employee Salary Payroll Tax '!H1854</f>
        <v>0</v>
      </c>
      <c r="M1852" s="293">
        <f t="shared" si="231"/>
        <v>13698.829999999994</v>
      </c>
      <c r="N1852" s="359">
        <f t="shared" si="232"/>
        <v>0</v>
      </c>
      <c r="O1852" s="331"/>
      <c r="P1852" s="61"/>
      <c r="Q1852" s="294"/>
      <c r="R1852" s="292"/>
      <c r="S1852" s="303"/>
    </row>
    <row r="1853" spans="1:19" s="36" customFormat="1" ht="14.4">
      <c r="A1853" s="36">
        <f t="shared" si="233"/>
        <v>530</v>
      </c>
      <c r="B1853" s="526"/>
      <c r="C1853" s="36" t="str">
        <f>VLOOKUP('Employee Salary Payroll Tax '!B1855,'Employee Salary Payroll Tax '!$D$1:$E$7,2,FALSE)</f>
        <v>NonUnion</v>
      </c>
      <c r="D1853" s="61">
        <f t="shared" si="226"/>
        <v>2.98E-2</v>
      </c>
      <c r="E1853" s="351">
        <f>'Employee Salary Payroll Tax '!N1855</f>
        <v>53690.21</v>
      </c>
      <c r="F1853" s="351">
        <f t="shared" si="227"/>
        <v>55290.178258</v>
      </c>
      <c r="G1853" s="352"/>
      <c r="H1853" s="351">
        <f t="shared" si="228"/>
        <v>0</v>
      </c>
      <c r="I1853" s="351">
        <f t="shared" si="230"/>
        <v>1599.9682580000008</v>
      </c>
      <c r="J1853" s="351">
        <f t="shared" si="229"/>
        <v>0</v>
      </c>
      <c r="K1853" s="293">
        <f>SUM('Employee Salary Payroll Tax '!I1855:K1855)</f>
        <v>37983.880000000005</v>
      </c>
      <c r="L1853" s="293">
        <f>'Employee Salary Payroll Tax '!H1855</f>
        <v>0</v>
      </c>
      <c r="M1853" s="293">
        <f t="shared" si="231"/>
        <v>15706.329999999994</v>
      </c>
      <c r="N1853" s="359">
        <f t="shared" si="232"/>
        <v>0</v>
      </c>
      <c r="O1853" s="331"/>
      <c r="P1853" s="61"/>
      <c r="Q1853" s="294"/>
      <c r="R1853" s="292"/>
      <c r="S1853" s="303"/>
    </row>
    <row r="1854" spans="1:19" s="36" customFormat="1" ht="14.4">
      <c r="A1854" s="36">
        <f t="shared" si="233"/>
        <v>531</v>
      </c>
      <c r="B1854" s="526"/>
      <c r="C1854" s="36" t="str">
        <f>VLOOKUP('Employee Salary Payroll Tax '!B1856,'Employee Salary Payroll Tax '!$D$1:$E$7,2,FALSE)</f>
        <v>NonUnion</v>
      </c>
      <c r="D1854" s="61">
        <f t="shared" si="226"/>
        <v>2.98E-2</v>
      </c>
      <c r="E1854" s="351">
        <f>'Employee Salary Payroll Tax '!N1856</f>
        <v>80022.399999999994</v>
      </c>
      <c r="F1854" s="351">
        <f t="shared" si="227"/>
        <v>82407.067519999997</v>
      </c>
      <c r="G1854" s="352"/>
      <c r="H1854" s="351">
        <f t="shared" si="228"/>
        <v>0</v>
      </c>
      <c r="I1854" s="351">
        <f t="shared" si="230"/>
        <v>2384.6675200000027</v>
      </c>
      <c r="J1854" s="351">
        <f t="shared" si="229"/>
        <v>0</v>
      </c>
      <c r="K1854" s="293">
        <f>SUM('Employee Salary Payroll Tax '!I1856:K1856)</f>
        <v>14776.970000000001</v>
      </c>
      <c r="L1854" s="293">
        <f>'Employee Salary Payroll Tax '!H1856</f>
        <v>0</v>
      </c>
      <c r="M1854" s="293">
        <f t="shared" si="231"/>
        <v>65245.429999999993</v>
      </c>
      <c r="N1854" s="359">
        <f t="shared" si="232"/>
        <v>0</v>
      </c>
      <c r="O1854" s="331"/>
      <c r="P1854" s="61"/>
      <c r="Q1854" s="294"/>
      <c r="R1854" s="292"/>
      <c r="S1854" s="303"/>
    </row>
    <row r="1855" spans="1:19" s="36" customFormat="1" ht="14.4">
      <c r="A1855" s="36">
        <f t="shared" si="233"/>
        <v>532</v>
      </c>
      <c r="B1855" s="526"/>
      <c r="C1855" s="36" t="str">
        <f>VLOOKUP('Employee Salary Payroll Tax '!B1857,'Employee Salary Payroll Tax '!$D$1:$E$7,2,FALSE)</f>
        <v>UA</v>
      </c>
      <c r="D1855" s="61">
        <f t="shared" si="226"/>
        <v>0.03</v>
      </c>
      <c r="E1855" s="351">
        <f>'Employee Salary Payroll Tax '!N1857</f>
        <v>71670.12</v>
      </c>
      <c r="F1855" s="351">
        <f t="shared" si="227"/>
        <v>73820.223599999998</v>
      </c>
      <c r="G1855" s="352"/>
      <c r="H1855" s="351">
        <f t="shared" si="228"/>
        <v>0</v>
      </c>
      <c r="I1855" s="351">
        <f t="shared" si="230"/>
        <v>2150.1036000000022</v>
      </c>
      <c r="J1855" s="351">
        <f t="shared" si="229"/>
        <v>0</v>
      </c>
      <c r="K1855" s="293">
        <f>SUM('Employee Salary Payroll Tax '!I1857:K1857)</f>
        <v>41444.770000000004</v>
      </c>
      <c r="L1855" s="293">
        <f>'Employee Salary Payroll Tax '!H1857</f>
        <v>73.290000000000006</v>
      </c>
      <c r="M1855" s="293">
        <f t="shared" si="231"/>
        <v>30152.05999999999</v>
      </c>
      <c r="N1855" s="359">
        <f t="shared" si="232"/>
        <v>0</v>
      </c>
      <c r="O1855" s="331"/>
      <c r="P1855" s="61"/>
      <c r="Q1855" s="294"/>
      <c r="R1855" s="292"/>
      <c r="S1855" s="303"/>
    </row>
    <row r="1856" spans="1:19" s="36" customFormat="1" ht="14.4">
      <c r="A1856" s="36">
        <f t="shared" si="233"/>
        <v>533</v>
      </c>
      <c r="B1856" s="526"/>
      <c r="C1856" s="36" t="str">
        <f>VLOOKUP('Employee Salary Payroll Tax '!B1858,'Employee Salary Payroll Tax '!$D$1:$E$7,2,FALSE)</f>
        <v>NonUnion</v>
      </c>
      <c r="D1856" s="61">
        <f t="shared" si="226"/>
        <v>2.98E-2</v>
      </c>
      <c r="E1856" s="351">
        <f>'Employee Salary Payroll Tax '!N1858</f>
        <v>87434.96</v>
      </c>
      <c r="F1856" s="351">
        <f t="shared" si="227"/>
        <v>90040.521808000005</v>
      </c>
      <c r="G1856" s="352"/>
      <c r="H1856" s="351">
        <f t="shared" si="228"/>
        <v>0</v>
      </c>
      <c r="I1856" s="351">
        <f t="shared" si="230"/>
        <v>2605.5618079999986</v>
      </c>
      <c r="J1856" s="351">
        <f t="shared" si="229"/>
        <v>0</v>
      </c>
      <c r="K1856" s="293">
        <f>SUM('Employee Salary Payroll Tax '!I1858:K1858)</f>
        <v>7660.52</v>
      </c>
      <c r="L1856" s="293">
        <f>'Employee Salary Payroll Tax '!H1858</f>
        <v>0</v>
      </c>
      <c r="M1856" s="293">
        <f t="shared" si="231"/>
        <v>79774.44</v>
      </c>
      <c r="N1856" s="359">
        <f t="shared" si="232"/>
        <v>0</v>
      </c>
      <c r="O1856" s="331"/>
      <c r="P1856" s="61"/>
      <c r="Q1856" s="294"/>
      <c r="R1856" s="292"/>
      <c r="S1856" s="303"/>
    </row>
    <row r="1857" spans="1:19" s="36" customFormat="1" ht="14.4">
      <c r="A1857" s="36">
        <f t="shared" si="233"/>
        <v>534</v>
      </c>
      <c r="B1857" s="526"/>
      <c r="C1857" s="36" t="str">
        <f>VLOOKUP('Employee Salary Payroll Tax '!B1859,'Employee Salary Payroll Tax '!$D$1:$E$7,2,FALSE)</f>
        <v>IBEW</v>
      </c>
      <c r="D1857" s="61">
        <f t="shared" si="226"/>
        <v>6.875E-3</v>
      </c>
      <c r="E1857" s="351">
        <f>'Employee Salary Payroll Tax '!N1859</f>
        <v>57828.02</v>
      </c>
      <c r="F1857" s="351">
        <f t="shared" si="227"/>
        <v>58225.587637499993</v>
      </c>
      <c r="G1857" s="352"/>
      <c r="H1857" s="351">
        <f t="shared" si="228"/>
        <v>0</v>
      </c>
      <c r="I1857" s="351">
        <f t="shared" si="230"/>
        <v>397.56763749999664</v>
      </c>
      <c r="J1857" s="351">
        <f t="shared" si="229"/>
        <v>0</v>
      </c>
      <c r="K1857" s="293">
        <f>SUM('Employee Salary Payroll Tax '!I1859:K1859)</f>
        <v>23452.01</v>
      </c>
      <c r="L1857" s="293">
        <f>'Employee Salary Payroll Tax '!H1859</f>
        <v>0</v>
      </c>
      <c r="M1857" s="293">
        <f t="shared" si="231"/>
        <v>34376.009999999995</v>
      </c>
      <c r="N1857" s="359">
        <f t="shared" si="232"/>
        <v>0</v>
      </c>
      <c r="O1857" s="331"/>
      <c r="P1857" s="61"/>
      <c r="Q1857" s="294"/>
      <c r="R1857" s="292"/>
      <c r="S1857" s="303"/>
    </row>
    <row r="1858" spans="1:19" s="36" customFormat="1" ht="14.4">
      <c r="A1858" s="36">
        <f t="shared" si="233"/>
        <v>535</v>
      </c>
      <c r="B1858" s="526"/>
      <c r="C1858" s="36" t="str">
        <f>VLOOKUP('Employee Salary Payroll Tax '!B1860,'Employee Salary Payroll Tax '!$D$1:$E$7,2,FALSE)</f>
        <v>NonUnion</v>
      </c>
      <c r="D1858" s="61">
        <f t="shared" si="226"/>
        <v>2.98E-2</v>
      </c>
      <c r="E1858" s="351">
        <f>'Employee Salary Payroll Tax '!N1860</f>
        <v>63396.959999999999</v>
      </c>
      <c r="F1858" s="351">
        <f t="shared" si="227"/>
        <v>65286.189408000006</v>
      </c>
      <c r="G1858" s="352"/>
      <c r="H1858" s="351">
        <f t="shared" si="228"/>
        <v>0</v>
      </c>
      <c r="I1858" s="351">
        <f t="shared" si="230"/>
        <v>1889.2294080000065</v>
      </c>
      <c r="J1858" s="351">
        <f t="shared" si="229"/>
        <v>0</v>
      </c>
      <c r="K1858" s="293">
        <f>SUM('Employee Salary Payroll Tax '!I1860:K1860)</f>
        <v>-1186.1599999999999</v>
      </c>
      <c r="L1858" s="293">
        <f>'Employee Salary Payroll Tax '!H1860</f>
        <v>0</v>
      </c>
      <c r="M1858" s="293">
        <f t="shared" si="231"/>
        <v>64583.119999999995</v>
      </c>
      <c r="N1858" s="359">
        <f t="shared" si="232"/>
        <v>0</v>
      </c>
      <c r="O1858" s="331"/>
      <c r="P1858" s="61"/>
      <c r="Q1858" s="294"/>
      <c r="R1858" s="292"/>
      <c r="S1858" s="303"/>
    </row>
    <row r="1859" spans="1:19" s="36" customFormat="1" ht="14.4">
      <c r="A1859" s="36">
        <f t="shared" si="233"/>
        <v>536</v>
      </c>
      <c r="B1859" s="526"/>
      <c r="C1859" s="36" t="str">
        <f>VLOOKUP('Employee Salary Payroll Tax '!B1861,'Employee Salary Payroll Tax '!$D$1:$E$7,2,FALSE)</f>
        <v>NonUnion</v>
      </c>
      <c r="D1859" s="61">
        <f t="shared" si="226"/>
        <v>2.98E-2</v>
      </c>
      <c r="E1859" s="351">
        <f>'Employee Salary Payroll Tax '!N1861</f>
        <v>93930.17</v>
      </c>
      <c r="F1859" s="351">
        <f t="shared" si="227"/>
        <v>96729.289065999998</v>
      </c>
      <c r="G1859" s="352"/>
      <c r="H1859" s="351">
        <f t="shared" si="228"/>
        <v>0</v>
      </c>
      <c r="I1859" s="351">
        <f t="shared" si="230"/>
        <v>2799.1190659999993</v>
      </c>
      <c r="J1859" s="351">
        <f t="shared" si="229"/>
        <v>0</v>
      </c>
      <c r="K1859" s="293">
        <f>SUM('Employee Salary Payroll Tax '!I1861:K1861)</f>
        <v>386.38</v>
      </c>
      <c r="L1859" s="293">
        <f>'Employee Salary Payroll Tax '!H1861</f>
        <v>0</v>
      </c>
      <c r="M1859" s="293">
        <f t="shared" si="231"/>
        <v>93543.79</v>
      </c>
      <c r="N1859" s="359">
        <f t="shared" si="232"/>
        <v>0</v>
      </c>
      <c r="O1859" s="331"/>
      <c r="P1859" s="61"/>
      <c r="Q1859" s="294"/>
      <c r="R1859" s="292"/>
      <c r="S1859" s="303"/>
    </row>
    <row r="1860" spans="1:19" s="36" customFormat="1" ht="14.4">
      <c r="A1860" s="36">
        <f t="shared" si="233"/>
        <v>537</v>
      </c>
      <c r="B1860" s="526"/>
      <c r="C1860" s="36" t="str">
        <f>VLOOKUP('Employee Salary Payroll Tax '!B1862,'Employee Salary Payroll Tax '!$D$1:$E$7,2,FALSE)</f>
        <v>IBEW</v>
      </c>
      <c r="D1860" s="61">
        <f t="shared" si="226"/>
        <v>6.875E-3</v>
      </c>
      <c r="E1860" s="351">
        <f>'Employee Salary Payroll Tax '!N1862</f>
        <v>174059.76</v>
      </c>
      <c r="F1860" s="351">
        <f t="shared" si="227"/>
        <v>175256.42084999999</v>
      </c>
      <c r="G1860" s="352"/>
      <c r="H1860" s="351">
        <f t="shared" si="228"/>
        <v>0</v>
      </c>
      <c r="I1860" s="351">
        <f t="shared" si="230"/>
        <v>1196.6608499999857</v>
      </c>
      <c r="J1860" s="351">
        <f t="shared" si="229"/>
        <v>0</v>
      </c>
      <c r="K1860" s="293">
        <f>SUM('Employee Salary Payroll Tax '!I1862:K1862)</f>
        <v>154783.59</v>
      </c>
      <c r="L1860" s="293">
        <f>'Employee Salary Payroll Tax '!H1862</f>
        <v>0</v>
      </c>
      <c r="M1860" s="293">
        <f t="shared" si="231"/>
        <v>19276.170000000013</v>
      </c>
      <c r="N1860" s="359">
        <f t="shared" si="232"/>
        <v>0</v>
      </c>
      <c r="O1860" s="331"/>
      <c r="P1860" s="61"/>
      <c r="Q1860" s="294"/>
      <c r="R1860" s="292"/>
      <c r="S1860" s="303"/>
    </row>
    <row r="1861" spans="1:19" s="36" customFormat="1" ht="14.4">
      <c r="A1861" s="36">
        <f t="shared" si="233"/>
        <v>538</v>
      </c>
      <c r="B1861" s="526"/>
      <c r="C1861" s="36" t="str">
        <f>VLOOKUP('Employee Salary Payroll Tax '!B1863,'Employee Salary Payroll Tax '!$D$1:$E$7,2,FALSE)</f>
        <v>NonUnion</v>
      </c>
      <c r="D1861" s="61">
        <f t="shared" si="226"/>
        <v>2.98E-2</v>
      </c>
      <c r="E1861" s="351">
        <f>'Employee Salary Payroll Tax '!N1863</f>
        <v>81841.59</v>
      </c>
      <c r="F1861" s="351">
        <f t="shared" si="227"/>
        <v>84280.469381999996</v>
      </c>
      <c r="G1861" s="352"/>
      <c r="H1861" s="351">
        <f t="shared" si="228"/>
        <v>0</v>
      </c>
      <c r="I1861" s="351">
        <f t="shared" si="230"/>
        <v>2438.8793819999992</v>
      </c>
      <c r="J1861" s="351">
        <f t="shared" si="229"/>
        <v>0</v>
      </c>
      <c r="K1861" s="293">
        <f>SUM('Employee Salary Payroll Tax '!I1863:K1863)</f>
        <v>70963.600000000006</v>
      </c>
      <c r="L1861" s="293">
        <f>'Employee Salary Payroll Tax '!H1863</f>
        <v>0</v>
      </c>
      <c r="M1861" s="293">
        <f t="shared" si="231"/>
        <v>10877.989999999991</v>
      </c>
      <c r="N1861" s="359">
        <f t="shared" si="232"/>
        <v>0</v>
      </c>
      <c r="O1861" s="331"/>
      <c r="P1861" s="61"/>
      <c r="Q1861" s="294"/>
      <c r="R1861" s="292"/>
      <c r="S1861" s="303"/>
    </row>
    <row r="1862" spans="1:19" s="36" customFormat="1" ht="14.4">
      <c r="A1862" s="36">
        <f t="shared" si="233"/>
        <v>539</v>
      </c>
      <c r="B1862" s="526"/>
      <c r="C1862" s="36" t="str">
        <f>VLOOKUP('Employee Salary Payroll Tax '!B1864,'Employee Salary Payroll Tax '!$D$1:$E$7,2,FALSE)</f>
        <v>NonUnion</v>
      </c>
      <c r="D1862" s="61">
        <f t="shared" si="226"/>
        <v>2.98E-2</v>
      </c>
      <c r="E1862" s="351">
        <f>'Employee Salary Payroll Tax '!N1864</f>
        <v>73334.8</v>
      </c>
      <c r="F1862" s="351">
        <f t="shared" si="227"/>
        <v>75520.17704000001</v>
      </c>
      <c r="G1862" s="352"/>
      <c r="H1862" s="351">
        <f t="shared" si="228"/>
        <v>0</v>
      </c>
      <c r="I1862" s="351">
        <f t="shared" si="230"/>
        <v>2185.3770400000067</v>
      </c>
      <c r="J1862" s="351">
        <f t="shared" si="229"/>
        <v>0</v>
      </c>
      <c r="K1862" s="293">
        <f>SUM('Employee Salary Payroll Tax '!I1864:K1864)</f>
        <v>14734.259999999998</v>
      </c>
      <c r="L1862" s="293">
        <f>'Employee Salary Payroll Tax '!H1864</f>
        <v>0</v>
      </c>
      <c r="M1862" s="293">
        <f t="shared" si="231"/>
        <v>58600.540000000008</v>
      </c>
      <c r="N1862" s="359">
        <f t="shared" si="232"/>
        <v>0</v>
      </c>
      <c r="O1862" s="331"/>
      <c r="P1862" s="61"/>
      <c r="Q1862" s="294"/>
      <c r="R1862" s="292"/>
      <c r="S1862" s="303"/>
    </row>
    <row r="1863" spans="1:19" s="36" customFormat="1" ht="14.4">
      <c r="A1863" s="36">
        <f t="shared" si="233"/>
        <v>540</v>
      </c>
      <c r="B1863" s="526"/>
      <c r="C1863" s="36" t="str">
        <f>VLOOKUP('Employee Salary Payroll Tax '!B1865,'Employee Salary Payroll Tax '!$D$1:$E$7,2,FALSE)</f>
        <v>IBEW</v>
      </c>
      <c r="D1863" s="61">
        <f t="shared" si="226"/>
        <v>6.875E-3</v>
      </c>
      <c r="E1863" s="351">
        <f>'Employee Salary Payroll Tax '!N1865</f>
        <v>2734.77</v>
      </c>
      <c r="F1863" s="351">
        <f t="shared" si="227"/>
        <v>2753.5715437499998</v>
      </c>
      <c r="G1863" s="352"/>
      <c r="H1863" s="351">
        <f t="shared" si="228"/>
        <v>4265.2299999999996</v>
      </c>
      <c r="I1863" s="351">
        <f t="shared" si="230"/>
        <v>18.801543749999837</v>
      </c>
      <c r="J1863" s="351">
        <f t="shared" si="229"/>
        <v>0.11280926249999902</v>
      </c>
      <c r="K1863" s="293">
        <f>SUM('Employee Salary Payroll Tax '!I1865:K1865)</f>
        <v>2732.77</v>
      </c>
      <c r="L1863" s="293">
        <f>'Employee Salary Payroll Tax '!H1865</f>
        <v>0</v>
      </c>
      <c r="M1863" s="293">
        <f t="shared" si="231"/>
        <v>2</v>
      </c>
      <c r="N1863" s="359">
        <f t="shared" si="232"/>
        <v>0.11272676245877919</v>
      </c>
      <c r="O1863" s="331"/>
      <c r="P1863" s="61"/>
      <c r="Q1863" s="294"/>
      <c r="R1863" s="292"/>
      <c r="S1863" s="303"/>
    </row>
    <row r="1864" spans="1:19" s="36" customFormat="1" ht="14.4">
      <c r="A1864" s="36">
        <f t="shared" si="233"/>
        <v>541</v>
      </c>
      <c r="B1864" s="526"/>
      <c r="C1864" s="36" t="str">
        <f>VLOOKUP('Employee Salary Payroll Tax '!B1866,'Employee Salary Payroll Tax '!$D$1:$E$7,2,FALSE)</f>
        <v>Not Assigned</v>
      </c>
      <c r="D1864" s="61">
        <f t="shared" si="226"/>
        <v>0</v>
      </c>
      <c r="E1864" s="351">
        <f>'Employee Salary Payroll Tax '!N1866</f>
        <v>0.03</v>
      </c>
      <c r="F1864" s="351">
        <f t="shared" si="227"/>
        <v>0.03</v>
      </c>
      <c r="G1864" s="352"/>
      <c r="H1864" s="351">
        <f t="shared" si="228"/>
        <v>6999.97</v>
      </c>
      <c r="I1864" s="351">
        <f t="shared" si="230"/>
        <v>0</v>
      </c>
      <c r="J1864" s="351">
        <f t="shared" si="229"/>
        <v>0</v>
      </c>
      <c r="K1864" s="293">
        <f>SUM('Employee Salary Payroll Tax '!I1866:K1866)</f>
        <v>4.4000000000000004</v>
      </c>
      <c r="L1864" s="293">
        <f>'Employee Salary Payroll Tax '!H1866</f>
        <v>0</v>
      </c>
      <c r="M1864" s="293">
        <f t="shared" si="231"/>
        <v>-4.37</v>
      </c>
      <c r="N1864" s="359">
        <f t="shared" si="232"/>
        <v>0</v>
      </c>
      <c r="O1864" s="331"/>
      <c r="P1864" s="61"/>
      <c r="Q1864" s="294"/>
      <c r="R1864" s="292"/>
      <c r="S1864" s="303"/>
    </row>
    <row r="1865" spans="1:19" s="36" customFormat="1" ht="14.4">
      <c r="A1865" s="36">
        <f t="shared" si="233"/>
        <v>542</v>
      </c>
      <c r="B1865" s="526"/>
      <c r="C1865" s="36" t="str">
        <f>VLOOKUP('Employee Salary Payroll Tax '!B1867,'Employee Salary Payroll Tax '!$D$1:$E$7,2,FALSE)</f>
        <v>NonUnion</v>
      </c>
      <c r="D1865" s="61">
        <f t="shared" si="226"/>
        <v>2.98E-2</v>
      </c>
      <c r="E1865" s="351">
        <f>'Employee Salary Payroll Tax '!N1867</f>
        <v>90361.36</v>
      </c>
      <c r="F1865" s="351">
        <f t="shared" si="227"/>
        <v>93054.128528000001</v>
      </c>
      <c r="G1865" s="352"/>
      <c r="H1865" s="351">
        <f t="shared" si="228"/>
        <v>0</v>
      </c>
      <c r="I1865" s="351">
        <f t="shared" si="230"/>
        <v>2692.7685280000005</v>
      </c>
      <c r="J1865" s="351">
        <f t="shared" si="229"/>
        <v>0</v>
      </c>
      <c r="K1865" s="293">
        <f>SUM('Employee Salary Payroll Tax '!I1867:K1867)</f>
        <v>21985.7</v>
      </c>
      <c r="L1865" s="293">
        <f>'Employee Salary Payroll Tax '!H1867</f>
        <v>0</v>
      </c>
      <c r="M1865" s="293">
        <f t="shared" si="231"/>
        <v>68375.66</v>
      </c>
      <c r="N1865" s="359">
        <f t="shared" si="232"/>
        <v>0</v>
      </c>
      <c r="O1865" s="331"/>
      <c r="P1865" s="61"/>
      <c r="Q1865" s="294"/>
      <c r="R1865" s="292"/>
      <c r="S1865" s="303"/>
    </row>
    <row r="1866" spans="1:19" s="36" customFormat="1" ht="14.4">
      <c r="A1866" s="36">
        <f t="shared" si="233"/>
        <v>543</v>
      </c>
      <c r="B1866" s="526"/>
      <c r="C1866" s="36" t="str">
        <f>VLOOKUP('Employee Salary Payroll Tax '!B1868,'Employee Salary Payroll Tax '!$D$1:$E$7,2,FALSE)</f>
        <v>IBEW</v>
      </c>
      <c r="D1866" s="61">
        <f t="shared" si="226"/>
        <v>6.875E-3</v>
      </c>
      <c r="E1866" s="351">
        <f>'Employee Salary Payroll Tax '!N1868</f>
        <v>74226.38</v>
      </c>
      <c r="F1866" s="351">
        <f t="shared" si="227"/>
        <v>74736.686362499997</v>
      </c>
      <c r="G1866" s="352"/>
      <c r="H1866" s="351">
        <f t="shared" si="228"/>
        <v>0</v>
      </c>
      <c r="I1866" s="351">
        <f t="shared" si="230"/>
        <v>510.30636249999225</v>
      </c>
      <c r="J1866" s="351">
        <f t="shared" si="229"/>
        <v>0</v>
      </c>
      <c r="K1866" s="293">
        <f>SUM('Employee Salary Payroll Tax '!I1868:K1868)</f>
        <v>73012.61</v>
      </c>
      <c r="L1866" s="293">
        <f>'Employee Salary Payroll Tax '!H1868</f>
        <v>0</v>
      </c>
      <c r="M1866" s="293">
        <f t="shared" si="231"/>
        <v>1213.7700000000041</v>
      </c>
      <c r="N1866" s="359">
        <f t="shared" si="232"/>
        <v>0</v>
      </c>
      <c r="O1866" s="331"/>
      <c r="P1866" s="61"/>
      <c r="Q1866" s="294"/>
      <c r="R1866" s="292"/>
      <c r="S1866" s="303"/>
    </row>
    <row r="1867" spans="1:19" s="36" customFormat="1" ht="14.4">
      <c r="A1867" s="36">
        <f t="shared" si="233"/>
        <v>544</v>
      </c>
      <c r="B1867" s="526"/>
      <c r="C1867" s="36" t="str">
        <f>VLOOKUP('Employee Salary Payroll Tax '!B1869,'Employee Salary Payroll Tax '!$D$1:$E$7,2,FALSE)</f>
        <v>IBEW</v>
      </c>
      <c r="D1867" s="61">
        <f t="shared" si="226"/>
        <v>6.875E-3</v>
      </c>
      <c r="E1867" s="351">
        <f>'Employee Salary Payroll Tax '!N1869</f>
        <v>201177.73</v>
      </c>
      <c r="F1867" s="351">
        <f t="shared" si="227"/>
        <v>202560.82689375</v>
      </c>
      <c r="G1867" s="352"/>
      <c r="H1867" s="351">
        <f t="shared" si="228"/>
        <v>0</v>
      </c>
      <c r="I1867" s="351">
        <f t="shared" si="230"/>
        <v>1383.0968937499856</v>
      </c>
      <c r="J1867" s="351">
        <f t="shared" si="229"/>
        <v>0</v>
      </c>
      <c r="K1867" s="293">
        <f>SUM('Employee Salary Payroll Tax '!I1869:K1869)</f>
        <v>171873.09</v>
      </c>
      <c r="L1867" s="293">
        <f>'Employee Salary Payroll Tax '!H1869</f>
        <v>0</v>
      </c>
      <c r="M1867" s="293">
        <f t="shared" si="231"/>
        <v>29304.640000000014</v>
      </c>
      <c r="N1867" s="359">
        <f t="shared" si="232"/>
        <v>0</v>
      </c>
      <c r="O1867" s="331"/>
      <c r="P1867" s="61"/>
      <c r="Q1867" s="294"/>
      <c r="R1867" s="292"/>
      <c r="S1867" s="303"/>
    </row>
    <row r="1868" spans="1:19" s="36" customFormat="1" ht="14.4">
      <c r="A1868" s="36">
        <f t="shared" si="233"/>
        <v>545</v>
      </c>
      <c r="B1868" s="526"/>
      <c r="C1868" s="36" t="str">
        <f>VLOOKUP('Employee Salary Payroll Tax '!B1870,'Employee Salary Payroll Tax '!$D$1:$E$7,2,FALSE)</f>
        <v>NonUnion</v>
      </c>
      <c r="D1868" s="61">
        <f t="shared" si="226"/>
        <v>2.98E-2</v>
      </c>
      <c r="E1868" s="351">
        <f>'Employee Salary Payroll Tax '!N1870</f>
        <v>26025.38</v>
      </c>
      <c r="F1868" s="351">
        <f t="shared" si="227"/>
        <v>26800.936324000002</v>
      </c>
      <c r="G1868" s="352"/>
      <c r="H1868" s="351">
        <f t="shared" si="228"/>
        <v>0</v>
      </c>
      <c r="I1868" s="351">
        <f t="shared" si="230"/>
        <v>775.55632400000104</v>
      </c>
      <c r="J1868" s="351">
        <f t="shared" si="229"/>
        <v>0</v>
      </c>
      <c r="K1868" s="293">
        <f>SUM('Employee Salary Payroll Tax '!I1870:K1870)</f>
        <v>9424.89</v>
      </c>
      <c r="L1868" s="293">
        <f>'Employee Salary Payroll Tax '!H1870</f>
        <v>0</v>
      </c>
      <c r="M1868" s="293">
        <f t="shared" si="231"/>
        <v>16600.490000000002</v>
      </c>
      <c r="N1868" s="359">
        <f t="shared" si="232"/>
        <v>0</v>
      </c>
      <c r="O1868" s="331"/>
      <c r="P1868" s="61"/>
      <c r="Q1868" s="294"/>
      <c r="R1868" s="292"/>
      <c r="S1868" s="303"/>
    </row>
    <row r="1869" spans="1:19" s="36" customFormat="1" ht="14.4">
      <c r="A1869" s="36">
        <f t="shared" si="233"/>
        <v>546</v>
      </c>
      <c r="B1869" s="526"/>
      <c r="C1869" s="36" t="str">
        <f>VLOOKUP('Employee Salary Payroll Tax '!B1871,'Employee Salary Payroll Tax '!$D$1:$E$7,2,FALSE)</f>
        <v>Not Assigned</v>
      </c>
      <c r="D1869" s="61">
        <f t="shared" si="226"/>
        <v>0</v>
      </c>
      <c r="E1869" s="351">
        <f>'Employee Salary Payroll Tax '!N1871</f>
        <v>0</v>
      </c>
      <c r="F1869" s="351">
        <f t="shared" si="227"/>
        <v>0</v>
      </c>
      <c r="G1869" s="352"/>
      <c r="H1869" s="351">
        <f t="shared" si="228"/>
        <v>7000</v>
      </c>
      <c r="I1869" s="351">
        <f t="shared" si="230"/>
        <v>0</v>
      </c>
      <c r="J1869" s="351">
        <f t="shared" si="229"/>
        <v>0</v>
      </c>
      <c r="K1869" s="293">
        <f>SUM('Employee Salary Payroll Tax '!I1871:K1871)</f>
        <v>-267.3</v>
      </c>
      <c r="L1869" s="293">
        <f>'Employee Salary Payroll Tax '!H1871</f>
        <v>0</v>
      </c>
      <c r="M1869" s="293">
        <f t="shared" si="231"/>
        <v>267.3</v>
      </c>
      <c r="N1869" s="359">
        <f t="shared" si="232"/>
        <v>0</v>
      </c>
      <c r="O1869" s="331"/>
      <c r="P1869" s="61"/>
      <c r="Q1869" s="294"/>
      <c r="R1869" s="292"/>
      <c r="S1869" s="303"/>
    </row>
    <row r="1870" spans="1:19" s="36" customFormat="1" ht="14.4">
      <c r="A1870" s="36">
        <f t="shared" si="233"/>
        <v>547</v>
      </c>
      <c r="B1870" s="526"/>
      <c r="C1870" s="36" t="str">
        <f>VLOOKUP('Employee Salary Payroll Tax '!B1872,'Employee Salary Payroll Tax '!$D$1:$E$7,2,FALSE)</f>
        <v>IBEW</v>
      </c>
      <c r="D1870" s="61">
        <f t="shared" si="226"/>
        <v>6.875E-3</v>
      </c>
      <c r="E1870" s="351">
        <f>'Employee Salary Payroll Tax '!N1872</f>
        <v>44861.9</v>
      </c>
      <c r="F1870" s="351">
        <f t="shared" si="227"/>
        <v>45170.325562500002</v>
      </c>
      <c r="G1870" s="352"/>
      <c r="H1870" s="351">
        <f t="shared" si="228"/>
        <v>0</v>
      </c>
      <c r="I1870" s="351">
        <f t="shared" si="230"/>
        <v>308.42556250000052</v>
      </c>
      <c r="J1870" s="351">
        <f t="shared" si="229"/>
        <v>0</v>
      </c>
      <c r="K1870" s="293">
        <f>SUM('Employee Salary Payroll Tax '!I1872:K1872)</f>
        <v>44861.899999999994</v>
      </c>
      <c r="L1870" s="293">
        <f>'Employee Salary Payroll Tax '!H1872</f>
        <v>0</v>
      </c>
      <c r="M1870" s="293">
        <f t="shared" si="231"/>
        <v>7.2759576141834259E-12</v>
      </c>
      <c r="N1870" s="359">
        <f t="shared" si="232"/>
        <v>0</v>
      </c>
      <c r="O1870" s="331"/>
      <c r="P1870" s="61"/>
      <c r="Q1870" s="294"/>
      <c r="R1870" s="292"/>
      <c r="S1870" s="303"/>
    </row>
    <row r="1871" spans="1:19" s="36" customFormat="1" ht="14.4">
      <c r="A1871" s="36">
        <f t="shared" si="233"/>
        <v>548</v>
      </c>
      <c r="B1871" s="526"/>
      <c r="C1871" s="36" t="str">
        <f>VLOOKUP('Employee Salary Payroll Tax '!B1873,'Employee Salary Payroll Tax '!$D$1:$E$7,2,FALSE)</f>
        <v>UA</v>
      </c>
      <c r="D1871" s="61">
        <f t="shared" si="226"/>
        <v>0.03</v>
      </c>
      <c r="E1871" s="351">
        <f>'Employee Salary Payroll Tax '!N1873</f>
        <v>92485.47</v>
      </c>
      <c r="F1871" s="351">
        <f t="shared" si="227"/>
        <v>95260.034100000004</v>
      </c>
      <c r="G1871" s="352"/>
      <c r="H1871" s="351">
        <f t="shared" si="228"/>
        <v>0</v>
      </c>
      <c r="I1871" s="351">
        <f t="shared" si="230"/>
        <v>2774.5641000000032</v>
      </c>
      <c r="J1871" s="351">
        <f t="shared" si="229"/>
        <v>0</v>
      </c>
      <c r="K1871" s="293">
        <f>SUM('Employee Salary Payroll Tax '!I1873:K1873)</f>
        <v>65758</v>
      </c>
      <c r="L1871" s="293">
        <f>'Employee Salary Payroll Tax '!H1873</f>
        <v>0</v>
      </c>
      <c r="M1871" s="293">
        <f t="shared" si="231"/>
        <v>26727.47</v>
      </c>
      <c r="N1871" s="359">
        <f t="shared" si="232"/>
        <v>0</v>
      </c>
      <c r="O1871" s="331"/>
      <c r="P1871" s="61"/>
      <c r="Q1871" s="294"/>
      <c r="R1871" s="292"/>
      <c r="S1871" s="303"/>
    </row>
    <row r="1872" spans="1:19" s="36" customFormat="1" ht="14.4">
      <c r="A1872" s="36">
        <f t="shared" si="233"/>
        <v>549</v>
      </c>
      <c r="B1872" s="526"/>
      <c r="C1872" s="36" t="str">
        <f>VLOOKUP('Employee Salary Payroll Tax '!B1874,'Employee Salary Payroll Tax '!$D$1:$E$7,2,FALSE)</f>
        <v>NonUnion</v>
      </c>
      <c r="D1872" s="61">
        <f t="shared" ref="D1872:D1935" si="234">VLOOKUP(C1872,C$9:D$12,2)</f>
        <v>2.98E-2</v>
      </c>
      <c r="E1872" s="351">
        <f>'Employee Salary Payroll Tax '!N1874</f>
        <v>58333.65</v>
      </c>
      <c r="F1872" s="351">
        <f t="shared" ref="F1872:F1935" si="235">E1872*(1+D1872)</f>
        <v>60071.992770000004</v>
      </c>
      <c r="G1872" s="352"/>
      <c r="H1872" s="351">
        <f t="shared" ref="H1872:H1935" si="236">IF(E1872&gt;$H$12,0,$H$12-E1872)</f>
        <v>0</v>
      </c>
      <c r="I1872" s="351">
        <f t="shared" si="230"/>
        <v>1738.3427700000029</v>
      </c>
      <c r="J1872" s="351">
        <f t="shared" ref="J1872:J1935" si="237">IF(H1872&gt;I1872,I1872*$J$12,H1872*$J$12)</f>
        <v>0</v>
      </c>
      <c r="K1872" s="293">
        <f>SUM('Employee Salary Payroll Tax '!I1874:K1874)</f>
        <v>58333.65</v>
      </c>
      <c r="L1872" s="293">
        <f>'Employee Salary Payroll Tax '!H1874</f>
        <v>0</v>
      </c>
      <c r="M1872" s="293">
        <f t="shared" si="231"/>
        <v>0</v>
      </c>
      <c r="N1872" s="359">
        <f t="shared" si="232"/>
        <v>0</v>
      </c>
      <c r="O1872" s="331"/>
      <c r="P1872" s="61"/>
      <c r="Q1872" s="294"/>
      <c r="R1872" s="292"/>
      <c r="S1872" s="303"/>
    </row>
    <row r="1873" spans="1:19" s="36" customFormat="1" ht="14.4">
      <c r="A1873" s="36">
        <f t="shared" si="233"/>
        <v>550</v>
      </c>
      <c r="B1873" s="526"/>
      <c r="C1873" s="36" t="str">
        <f>VLOOKUP('Employee Salary Payroll Tax '!B1875,'Employee Salary Payroll Tax '!$D$1:$E$7,2,FALSE)</f>
        <v>UA</v>
      </c>
      <c r="D1873" s="61">
        <f t="shared" si="234"/>
        <v>0.03</v>
      </c>
      <c r="E1873" s="351">
        <f>'Employee Salary Payroll Tax '!N1875</f>
        <v>69034.84</v>
      </c>
      <c r="F1873" s="351">
        <f t="shared" si="235"/>
        <v>71105.885200000004</v>
      </c>
      <c r="G1873" s="352"/>
      <c r="H1873" s="351">
        <f t="shared" si="236"/>
        <v>0</v>
      </c>
      <c r="I1873" s="351">
        <f t="shared" ref="I1873:I1936" si="238">F1873-E1873</f>
        <v>2071.0452000000078</v>
      </c>
      <c r="J1873" s="351">
        <f t="shared" si="237"/>
        <v>0</v>
      </c>
      <c r="K1873" s="293">
        <f>SUM('Employee Salary Payroll Tax '!I1875:K1875)</f>
        <v>64906.05</v>
      </c>
      <c r="L1873" s="293">
        <f>'Employee Salary Payroll Tax '!H1875</f>
        <v>0</v>
      </c>
      <c r="M1873" s="293">
        <f t="shared" ref="M1873:M1936" si="239">E1873-K1873-L1873</f>
        <v>4128.7899999999936</v>
      </c>
      <c r="N1873" s="359">
        <f t="shared" ref="N1873:N1936" si="240">J1873*K1873/(SUM(K1873:M1873)+0.000001)</f>
        <v>0</v>
      </c>
      <c r="O1873" s="331"/>
      <c r="P1873" s="61"/>
      <c r="Q1873" s="294"/>
      <c r="R1873" s="292"/>
      <c r="S1873" s="303"/>
    </row>
    <row r="1874" spans="1:19" s="36" customFormat="1" ht="14.4">
      <c r="A1874" s="36">
        <f t="shared" si="233"/>
        <v>551</v>
      </c>
      <c r="B1874" s="526"/>
      <c r="C1874" s="36" t="str">
        <f>VLOOKUP('Employee Salary Payroll Tax '!B1876,'Employee Salary Payroll Tax '!$D$1:$E$7,2,FALSE)</f>
        <v>IBEW</v>
      </c>
      <c r="D1874" s="61">
        <f t="shared" si="234"/>
        <v>6.875E-3</v>
      </c>
      <c r="E1874" s="351">
        <f>'Employee Salary Payroll Tax '!N1876</f>
        <v>50830.5</v>
      </c>
      <c r="F1874" s="351">
        <f t="shared" si="235"/>
        <v>51179.959687499999</v>
      </c>
      <c r="G1874" s="352"/>
      <c r="H1874" s="351">
        <f t="shared" si="236"/>
        <v>0</v>
      </c>
      <c r="I1874" s="351">
        <f t="shared" si="238"/>
        <v>349.45968749999884</v>
      </c>
      <c r="J1874" s="351">
        <f t="shared" si="237"/>
        <v>0</v>
      </c>
      <c r="K1874" s="293">
        <f>SUM('Employee Salary Payroll Tax '!I1876:K1876)</f>
        <v>46182.61</v>
      </c>
      <c r="L1874" s="293">
        <f>'Employee Salary Payroll Tax '!H1876</f>
        <v>660.85</v>
      </c>
      <c r="M1874" s="293">
        <f t="shared" si="239"/>
        <v>3987.0399999999995</v>
      </c>
      <c r="N1874" s="359">
        <f t="shared" si="240"/>
        <v>0</v>
      </c>
      <c r="O1874" s="331"/>
      <c r="P1874" s="61"/>
      <c r="Q1874" s="294"/>
      <c r="R1874" s="292"/>
      <c r="S1874" s="303"/>
    </row>
    <row r="1875" spans="1:19" s="36" customFormat="1" ht="14.4">
      <c r="A1875" s="36">
        <f t="shared" si="233"/>
        <v>552</v>
      </c>
      <c r="B1875" s="526"/>
      <c r="C1875" s="36" t="str">
        <f>VLOOKUP('Employee Salary Payroll Tax '!B1877,'Employee Salary Payroll Tax '!$D$1:$E$7,2,FALSE)</f>
        <v>IBEW</v>
      </c>
      <c r="D1875" s="61">
        <f t="shared" si="234"/>
        <v>6.875E-3</v>
      </c>
      <c r="E1875" s="351">
        <f>'Employee Salary Payroll Tax '!N1877</f>
        <v>190416.45</v>
      </c>
      <c r="F1875" s="351">
        <f t="shared" si="235"/>
        <v>191725.56309375001</v>
      </c>
      <c r="G1875" s="352"/>
      <c r="H1875" s="351">
        <f t="shared" si="236"/>
        <v>0</v>
      </c>
      <c r="I1875" s="351">
        <f t="shared" si="238"/>
        <v>1309.1130937499984</v>
      </c>
      <c r="J1875" s="351">
        <f t="shared" si="237"/>
        <v>0</v>
      </c>
      <c r="K1875" s="293">
        <f>SUM('Employee Salary Payroll Tax '!I1877:K1877)</f>
        <v>160966.24</v>
      </c>
      <c r="L1875" s="293">
        <f>'Employee Salary Payroll Tax '!H1877</f>
        <v>0</v>
      </c>
      <c r="M1875" s="293">
        <f t="shared" si="239"/>
        <v>29450.210000000021</v>
      </c>
      <c r="N1875" s="359">
        <f t="shared" si="240"/>
        <v>0</v>
      </c>
      <c r="O1875" s="331"/>
      <c r="P1875" s="61"/>
      <c r="Q1875" s="294"/>
      <c r="R1875" s="292"/>
      <c r="S1875" s="303"/>
    </row>
    <row r="1876" spans="1:19" s="36" customFormat="1" ht="14.4">
      <c r="A1876" s="36">
        <f t="shared" si="233"/>
        <v>553</v>
      </c>
      <c r="B1876" s="526"/>
      <c r="C1876" s="36" t="str">
        <f>VLOOKUP('Employee Salary Payroll Tax '!B1878,'Employee Salary Payroll Tax '!$D$1:$E$7,2,FALSE)</f>
        <v>NonUnion</v>
      </c>
      <c r="D1876" s="61">
        <f t="shared" si="234"/>
        <v>2.98E-2</v>
      </c>
      <c r="E1876" s="351">
        <f>'Employee Salary Payroll Tax '!N1878</f>
        <v>93065.59</v>
      </c>
      <c r="F1876" s="351">
        <f t="shared" si="235"/>
        <v>95838.944581999996</v>
      </c>
      <c r="G1876" s="352"/>
      <c r="H1876" s="351">
        <f t="shared" si="236"/>
        <v>0</v>
      </c>
      <c r="I1876" s="351">
        <f t="shared" si="238"/>
        <v>2773.3545819999999</v>
      </c>
      <c r="J1876" s="351">
        <f t="shared" si="237"/>
        <v>0</v>
      </c>
      <c r="K1876" s="293">
        <f>SUM('Employee Salary Payroll Tax '!I1878:K1878)</f>
        <v>84937.23</v>
      </c>
      <c r="L1876" s="293">
        <f>'Employee Salary Payroll Tax '!H1878</f>
        <v>0</v>
      </c>
      <c r="M1876" s="293">
        <f t="shared" si="239"/>
        <v>8128.3600000000006</v>
      </c>
      <c r="N1876" s="359">
        <f t="shared" si="240"/>
        <v>0</v>
      </c>
      <c r="O1876" s="331"/>
      <c r="P1876" s="61"/>
      <c r="Q1876" s="294"/>
      <c r="R1876" s="292"/>
      <c r="S1876" s="303"/>
    </row>
    <row r="1877" spans="1:19" s="36" customFormat="1" ht="14.4">
      <c r="A1877" s="36">
        <f t="shared" si="233"/>
        <v>554</v>
      </c>
      <c r="B1877" s="526"/>
      <c r="C1877" s="36" t="str">
        <f>VLOOKUP('Employee Salary Payroll Tax '!B1879,'Employee Salary Payroll Tax '!$D$1:$E$7,2,FALSE)</f>
        <v>NonUnion</v>
      </c>
      <c r="D1877" s="61">
        <f t="shared" si="234"/>
        <v>2.98E-2</v>
      </c>
      <c r="E1877" s="351">
        <f>'Employee Salary Payroll Tax '!N1879</f>
        <v>119625.94</v>
      </c>
      <c r="F1877" s="351">
        <f t="shared" si="235"/>
        <v>123190.79301200001</v>
      </c>
      <c r="G1877" s="352"/>
      <c r="H1877" s="351">
        <f t="shared" si="236"/>
        <v>0</v>
      </c>
      <c r="I1877" s="351">
        <f t="shared" si="238"/>
        <v>3564.8530120000069</v>
      </c>
      <c r="J1877" s="351">
        <f t="shared" si="237"/>
        <v>0</v>
      </c>
      <c r="K1877" s="293">
        <f>SUM('Employee Salary Payroll Tax '!I1879:K1879)</f>
        <v>24082.5</v>
      </c>
      <c r="L1877" s="293">
        <f>'Employee Salary Payroll Tax '!H1879</f>
        <v>0</v>
      </c>
      <c r="M1877" s="293">
        <f t="shared" si="239"/>
        <v>95543.44</v>
      </c>
      <c r="N1877" s="359">
        <f t="shared" si="240"/>
        <v>0</v>
      </c>
      <c r="O1877" s="331"/>
      <c r="P1877" s="61"/>
      <c r="Q1877" s="294"/>
      <c r="R1877" s="292"/>
      <c r="S1877" s="303"/>
    </row>
    <row r="1878" spans="1:19" s="36" customFormat="1" ht="14.4">
      <c r="A1878" s="36">
        <f t="shared" si="233"/>
        <v>555</v>
      </c>
      <c r="B1878" s="526"/>
      <c r="C1878" s="36" t="str">
        <f>VLOOKUP('Employee Salary Payroll Tax '!B1880,'Employee Salary Payroll Tax '!$D$1:$E$7,2,FALSE)</f>
        <v>UA</v>
      </c>
      <c r="D1878" s="61">
        <f t="shared" si="234"/>
        <v>0.03</v>
      </c>
      <c r="E1878" s="351">
        <f>'Employee Salary Payroll Tax '!N1880</f>
        <v>73132.22</v>
      </c>
      <c r="F1878" s="351">
        <f t="shared" si="235"/>
        <v>75326.186600000001</v>
      </c>
      <c r="G1878" s="352"/>
      <c r="H1878" s="351">
        <f t="shared" si="236"/>
        <v>0</v>
      </c>
      <c r="I1878" s="351">
        <f t="shared" si="238"/>
        <v>2193.9665999999997</v>
      </c>
      <c r="J1878" s="351">
        <f t="shared" si="237"/>
        <v>0</v>
      </c>
      <c r="K1878" s="293">
        <f>SUM('Employee Salary Payroll Tax '!I1880:K1880)</f>
        <v>67167.28</v>
      </c>
      <c r="L1878" s="293">
        <f>'Employee Salary Payroll Tax '!H1880</f>
        <v>1634.25</v>
      </c>
      <c r="M1878" s="293">
        <f t="shared" si="239"/>
        <v>4330.6900000000023</v>
      </c>
      <c r="N1878" s="359">
        <f t="shared" si="240"/>
        <v>0</v>
      </c>
      <c r="O1878" s="331"/>
      <c r="P1878" s="61"/>
      <c r="Q1878" s="294"/>
      <c r="R1878" s="292"/>
      <c r="S1878" s="303"/>
    </row>
    <row r="1879" spans="1:19" s="36" customFormat="1" ht="14.4">
      <c r="A1879" s="36">
        <f t="shared" si="233"/>
        <v>556</v>
      </c>
      <c r="B1879" s="526"/>
      <c r="C1879" s="36" t="str">
        <f>VLOOKUP('Employee Salary Payroll Tax '!B1881,'Employee Salary Payroll Tax '!$D$1:$E$7,2,FALSE)</f>
        <v>UA</v>
      </c>
      <c r="D1879" s="61">
        <f t="shared" si="234"/>
        <v>0.03</v>
      </c>
      <c r="E1879" s="351">
        <f>'Employee Salary Payroll Tax '!N1881</f>
        <v>763.1</v>
      </c>
      <c r="F1879" s="351">
        <f t="shared" si="235"/>
        <v>785.99300000000005</v>
      </c>
      <c r="G1879" s="352"/>
      <c r="H1879" s="351">
        <f t="shared" si="236"/>
        <v>6236.9</v>
      </c>
      <c r="I1879" s="351">
        <f t="shared" si="238"/>
        <v>22.893000000000029</v>
      </c>
      <c r="J1879" s="351">
        <f t="shared" si="237"/>
        <v>0.13735800000000017</v>
      </c>
      <c r="K1879" s="293">
        <f>SUM('Employee Salary Payroll Tax '!I1881:K1881)</f>
        <v>-6.25</v>
      </c>
      <c r="L1879" s="293">
        <f>'Employee Salary Payroll Tax '!H1881</f>
        <v>-0.02</v>
      </c>
      <c r="M1879" s="293">
        <f t="shared" si="239"/>
        <v>769.37</v>
      </c>
      <c r="N1879" s="359">
        <f t="shared" si="240"/>
        <v>-1.1249999985257517E-3</v>
      </c>
      <c r="O1879" s="331"/>
      <c r="P1879" s="61"/>
      <c r="Q1879" s="294"/>
      <c r="R1879" s="292"/>
      <c r="S1879" s="303"/>
    </row>
    <row r="1880" spans="1:19" s="36" customFormat="1" ht="14.4">
      <c r="A1880" s="36">
        <f t="shared" si="233"/>
        <v>557</v>
      </c>
      <c r="B1880" s="526"/>
      <c r="C1880" s="36" t="str">
        <f>VLOOKUP('Employee Salary Payroll Tax '!B1882,'Employee Salary Payroll Tax '!$D$1:$E$7,2,FALSE)</f>
        <v>UA</v>
      </c>
      <c r="D1880" s="61">
        <f t="shared" si="234"/>
        <v>0.03</v>
      </c>
      <c r="E1880" s="351">
        <f>'Employee Salary Payroll Tax '!N1882</f>
        <v>40323.78</v>
      </c>
      <c r="F1880" s="351">
        <f t="shared" si="235"/>
        <v>41533.493399999999</v>
      </c>
      <c r="G1880" s="352"/>
      <c r="H1880" s="351">
        <f t="shared" si="236"/>
        <v>0</v>
      </c>
      <c r="I1880" s="351">
        <f t="shared" si="238"/>
        <v>1209.7134000000005</v>
      </c>
      <c r="J1880" s="351">
        <f t="shared" si="237"/>
        <v>0</v>
      </c>
      <c r="K1880" s="293">
        <f>SUM('Employee Salary Payroll Tax '!I1882:K1882)</f>
        <v>19845.05</v>
      </c>
      <c r="L1880" s="293">
        <f>'Employee Salary Payroll Tax '!H1882</f>
        <v>101.11</v>
      </c>
      <c r="M1880" s="293">
        <f t="shared" si="239"/>
        <v>20377.62</v>
      </c>
      <c r="N1880" s="359">
        <f t="shared" si="240"/>
        <v>0</v>
      </c>
      <c r="O1880" s="331"/>
      <c r="P1880" s="61"/>
      <c r="Q1880" s="294"/>
      <c r="R1880" s="292"/>
      <c r="S1880" s="303"/>
    </row>
    <row r="1881" spans="1:19" s="36" customFormat="1" ht="14.4">
      <c r="A1881" s="36">
        <f t="shared" si="233"/>
        <v>558</v>
      </c>
      <c r="B1881" s="526"/>
      <c r="C1881" s="36" t="str">
        <f>VLOOKUP('Employee Salary Payroll Tax '!B1883,'Employee Salary Payroll Tax '!$D$1:$E$7,2,FALSE)</f>
        <v>IBEW</v>
      </c>
      <c r="D1881" s="61">
        <f t="shared" si="234"/>
        <v>6.875E-3</v>
      </c>
      <c r="E1881" s="351">
        <f>'Employee Salary Payroll Tax '!N1883</f>
        <v>111759.17</v>
      </c>
      <c r="F1881" s="351">
        <f t="shared" si="235"/>
        <v>112527.51429374999</v>
      </c>
      <c r="G1881" s="352"/>
      <c r="H1881" s="351">
        <f t="shared" si="236"/>
        <v>0</v>
      </c>
      <c r="I1881" s="351">
        <f t="shared" si="238"/>
        <v>768.34429374999308</v>
      </c>
      <c r="J1881" s="351">
        <f t="shared" si="237"/>
        <v>0</v>
      </c>
      <c r="K1881" s="293">
        <f>SUM('Employee Salary Payroll Tax '!I1883:K1883)</f>
        <v>20403.52</v>
      </c>
      <c r="L1881" s="293">
        <f>'Employee Salary Payroll Tax '!H1883</f>
        <v>0</v>
      </c>
      <c r="M1881" s="293">
        <f t="shared" si="239"/>
        <v>91355.65</v>
      </c>
      <c r="N1881" s="359">
        <f t="shared" si="240"/>
        <v>0</v>
      </c>
      <c r="O1881" s="331"/>
      <c r="P1881" s="61"/>
      <c r="Q1881" s="294"/>
      <c r="R1881" s="292"/>
      <c r="S1881" s="303"/>
    </row>
    <row r="1882" spans="1:19" s="36" customFormat="1" ht="14.4">
      <c r="A1882" s="36">
        <f t="shared" si="233"/>
        <v>559</v>
      </c>
      <c r="B1882" s="526"/>
      <c r="C1882" s="36" t="str">
        <f>VLOOKUP('Employee Salary Payroll Tax '!B1884,'Employee Salary Payroll Tax '!$D$1:$E$7,2,FALSE)</f>
        <v>NonUnion</v>
      </c>
      <c r="D1882" s="61">
        <f t="shared" si="234"/>
        <v>2.98E-2</v>
      </c>
      <c r="E1882" s="351">
        <f>'Employee Salary Payroll Tax '!N1884</f>
        <v>86405.73</v>
      </c>
      <c r="F1882" s="351">
        <f t="shared" si="235"/>
        <v>88980.620754000003</v>
      </c>
      <c r="G1882" s="352"/>
      <c r="H1882" s="351">
        <f t="shared" si="236"/>
        <v>0</v>
      </c>
      <c r="I1882" s="351">
        <f t="shared" si="238"/>
        <v>2574.8907540000073</v>
      </c>
      <c r="J1882" s="351">
        <f t="shared" si="237"/>
        <v>0</v>
      </c>
      <c r="K1882" s="293">
        <f>SUM('Employee Salary Payroll Tax '!I1884:K1884)</f>
        <v>41983.109999999993</v>
      </c>
      <c r="L1882" s="293">
        <f>'Employee Salary Payroll Tax '!H1884</f>
        <v>0</v>
      </c>
      <c r="M1882" s="293">
        <f t="shared" si="239"/>
        <v>44422.62</v>
      </c>
      <c r="N1882" s="359">
        <f t="shared" si="240"/>
        <v>0</v>
      </c>
      <c r="O1882" s="331"/>
      <c r="P1882" s="61"/>
      <c r="Q1882" s="294"/>
      <c r="R1882" s="292"/>
      <c r="S1882" s="303"/>
    </row>
    <row r="1883" spans="1:19" s="36" customFormat="1" ht="14.4">
      <c r="A1883" s="36">
        <f t="shared" si="233"/>
        <v>560</v>
      </c>
      <c r="B1883" s="526"/>
      <c r="C1883" s="36" t="str">
        <f>VLOOKUP('Employee Salary Payroll Tax '!B1885,'Employee Salary Payroll Tax '!$D$1:$E$7,2,FALSE)</f>
        <v>NonUnion</v>
      </c>
      <c r="D1883" s="61">
        <f t="shared" si="234"/>
        <v>2.98E-2</v>
      </c>
      <c r="E1883" s="351">
        <f>'Employee Salary Payroll Tax '!N1885</f>
        <v>58887.26</v>
      </c>
      <c r="F1883" s="351">
        <f t="shared" si="235"/>
        <v>60642.100348000007</v>
      </c>
      <c r="G1883" s="352"/>
      <c r="H1883" s="351">
        <f t="shared" si="236"/>
        <v>0</v>
      </c>
      <c r="I1883" s="351">
        <f t="shared" si="238"/>
        <v>1754.8403480000052</v>
      </c>
      <c r="J1883" s="351">
        <f t="shared" si="237"/>
        <v>0</v>
      </c>
      <c r="K1883" s="293">
        <f>SUM('Employee Salary Payroll Tax '!I1885:K1885)</f>
        <v>52618.03</v>
      </c>
      <c r="L1883" s="293">
        <f>'Employee Salary Payroll Tax '!H1885</f>
        <v>0</v>
      </c>
      <c r="M1883" s="293">
        <f t="shared" si="239"/>
        <v>6269.2300000000032</v>
      </c>
      <c r="N1883" s="359">
        <f t="shared" si="240"/>
        <v>0</v>
      </c>
      <c r="O1883" s="331"/>
      <c r="P1883" s="61"/>
      <c r="Q1883" s="294"/>
      <c r="R1883" s="292"/>
      <c r="S1883" s="303"/>
    </row>
    <row r="1884" spans="1:19" s="36" customFormat="1" ht="14.4">
      <c r="A1884" s="36">
        <f t="shared" si="233"/>
        <v>561</v>
      </c>
      <c r="B1884" s="526"/>
      <c r="C1884" s="36" t="str">
        <f>VLOOKUP('Employee Salary Payroll Tax '!B1886,'Employee Salary Payroll Tax '!$D$1:$E$7,2,FALSE)</f>
        <v>NonUnion</v>
      </c>
      <c r="D1884" s="61">
        <f t="shared" si="234"/>
        <v>2.98E-2</v>
      </c>
      <c r="E1884" s="351">
        <f>'Employee Salary Payroll Tax '!N1886</f>
        <v>52381.03</v>
      </c>
      <c r="F1884" s="351">
        <f t="shared" si="235"/>
        <v>53941.984693999999</v>
      </c>
      <c r="G1884" s="352"/>
      <c r="H1884" s="351">
        <f t="shared" si="236"/>
        <v>0</v>
      </c>
      <c r="I1884" s="351">
        <f t="shared" si="238"/>
        <v>1560.954694</v>
      </c>
      <c r="J1884" s="351">
        <f t="shared" si="237"/>
        <v>0</v>
      </c>
      <c r="K1884" s="293">
        <f>SUM('Employee Salary Payroll Tax '!I1886:K1886)</f>
        <v>1441.43</v>
      </c>
      <c r="L1884" s="293">
        <f>'Employee Salary Payroll Tax '!H1886</f>
        <v>274.52999999999997</v>
      </c>
      <c r="M1884" s="293">
        <f t="shared" si="239"/>
        <v>50665.07</v>
      </c>
      <c r="N1884" s="359">
        <f t="shared" si="240"/>
        <v>0</v>
      </c>
      <c r="O1884" s="331"/>
      <c r="P1884" s="61"/>
      <c r="Q1884" s="294"/>
      <c r="R1884" s="292"/>
      <c r="S1884" s="303"/>
    </row>
    <row r="1885" spans="1:19" s="36" customFormat="1" ht="14.4">
      <c r="A1885" s="36">
        <f t="shared" si="233"/>
        <v>562</v>
      </c>
      <c r="B1885" s="526"/>
      <c r="C1885" s="36" t="str">
        <f>VLOOKUP('Employee Salary Payroll Tax '!B1887,'Employee Salary Payroll Tax '!$D$1:$E$7,2,FALSE)</f>
        <v>IBEW</v>
      </c>
      <c r="D1885" s="61">
        <f t="shared" si="234"/>
        <v>6.875E-3</v>
      </c>
      <c r="E1885" s="351">
        <f>'Employee Salary Payroll Tax '!N1887</f>
        <v>45381.54</v>
      </c>
      <c r="F1885" s="351">
        <f t="shared" si="235"/>
        <v>45693.538087499997</v>
      </c>
      <c r="G1885" s="352"/>
      <c r="H1885" s="351">
        <f t="shared" si="236"/>
        <v>0</v>
      </c>
      <c r="I1885" s="351">
        <f t="shared" si="238"/>
        <v>311.99808749999647</v>
      </c>
      <c r="J1885" s="351">
        <f t="shared" si="237"/>
        <v>0</v>
      </c>
      <c r="K1885" s="293">
        <f>SUM('Employee Salary Payroll Tax '!I1887:K1887)</f>
        <v>45381.54</v>
      </c>
      <c r="L1885" s="293">
        <f>'Employee Salary Payroll Tax '!H1887</f>
        <v>0</v>
      </c>
      <c r="M1885" s="293">
        <f t="shared" si="239"/>
        <v>0</v>
      </c>
      <c r="N1885" s="359">
        <f t="shared" si="240"/>
        <v>0</v>
      </c>
      <c r="O1885" s="331"/>
      <c r="P1885" s="61"/>
      <c r="Q1885" s="294"/>
      <c r="R1885" s="292"/>
      <c r="S1885" s="303"/>
    </row>
    <row r="1886" spans="1:19" s="36" customFormat="1" ht="14.4">
      <c r="A1886" s="36">
        <f t="shared" si="233"/>
        <v>563</v>
      </c>
      <c r="B1886" s="526"/>
      <c r="C1886" s="36" t="str">
        <f>VLOOKUP('Employee Salary Payroll Tax '!B1888,'Employee Salary Payroll Tax '!$D$1:$E$7,2,FALSE)</f>
        <v>NonUnion</v>
      </c>
      <c r="D1886" s="61">
        <f t="shared" si="234"/>
        <v>2.98E-2</v>
      </c>
      <c r="E1886" s="351">
        <f>'Employee Salary Payroll Tax '!N1888</f>
        <v>112607.36</v>
      </c>
      <c r="F1886" s="351">
        <f t="shared" si="235"/>
        <v>115963.059328</v>
      </c>
      <c r="G1886" s="352"/>
      <c r="H1886" s="351">
        <f t="shared" si="236"/>
        <v>0</v>
      </c>
      <c r="I1886" s="351">
        <f t="shared" si="238"/>
        <v>3355.6993280000024</v>
      </c>
      <c r="J1886" s="351">
        <f t="shared" si="237"/>
        <v>0</v>
      </c>
      <c r="K1886" s="293">
        <f>SUM('Employee Salary Payroll Tax '!I1888:K1888)</f>
        <v>97176.569999999992</v>
      </c>
      <c r="L1886" s="293">
        <f>'Employee Salary Payroll Tax '!H1888</f>
        <v>0</v>
      </c>
      <c r="M1886" s="293">
        <f t="shared" si="239"/>
        <v>15430.790000000008</v>
      </c>
      <c r="N1886" s="359">
        <f t="shared" si="240"/>
        <v>0</v>
      </c>
      <c r="O1886" s="331"/>
      <c r="P1886" s="61"/>
      <c r="Q1886" s="294"/>
      <c r="R1886" s="292"/>
      <c r="S1886" s="303"/>
    </row>
    <row r="1887" spans="1:19" s="36" customFormat="1" ht="14.4">
      <c r="A1887" s="36">
        <f t="shared" si="233"/>
        <v>564</v>
      </c>
      <c r="B1887" s="526"/>
      <c r="C1887" s="36" t="str">
        <f>VLOOKUP('Employee Salary Payroll Tax '!B1889,'Employee Salary Payroll Tax '!$D$1:$E$7,2,FALSE)</f>
        <v>NonUnion</v>
      </c>
      <c r="D1887" s="61">
        <f t="shared" si="234"/>
        <v>2.98E-2</v>
      </c>
      <c r="E1887" s="351">
        <f>'Employee Salary Payroll Tax '!N1889</f>
        <v>64082.3</v>
      </c>
      <c r="F1887" s="351">
        <f t="shared" si="235"/>
        <v>65991.952540000013</v>
      </c>
      <c r="G1887" s="352"/>
      <c r="H1887" s="351">
        <f t="shared" si="236"/>
        <v>0</v>
      </c>
      <c r="I1887" s="351">
        <f t="shared" si="238"/>
        <v>1909.65254000001</v>
      </c>
      <c r="J1887" s="351">
        <f t="shared" si="237"/>
        <v>0</v>
      </c>
      <c r="K1887" s="293">
        <f>SUM('Employee Salary Payroll Tax '!I1889:K1889)</f>
        <v>603.73</v>
      </c>
      <c r="L1887" s="293">
        <f>'Employee Salary Payroll Tax '!H1889</f>
        <v>0</v>
      </c>
      <c r="M1887" s="293">
        <f t="shared" si="239"/>
        <v>63478.57</v>
      </c>
      <c r="N1887" s="359">
        <f t="shared" si="240"/>
        <v>0</v>
      </c>
      <c r="O1887" s="331"/>
      <c r="P1887" s="61"/>
      <c r="Q1887" s="294"/>
      <c r="R1887" s="292"/>
      <c r="S1887" s="303"/>
    </row>
    <row r="1888" spans="1:19" s="36" customFormat="1" ht="14.4">
      <c r="A1888" s="36">
        <f t="shared" si="233"/>
        <v>565</v>
      </c>
      <c r="B1888" s="526"/>
      <c r="C1888" s="36" t="str">
        <f>VLOOKUP('Employee Salary Payroll Tax '!B1890,'Employee Salary Payroll Tax '!$D$1:$E$7,2,FALSE)</f>
        <v>NonUnion</v>
      </c>
      <c r="D1888" s="61">
        <f t="shared" si="234"/>
        <v>2.98E-2</v>
      </c>
      <c r="E1888" s="351">
        <f>'Employee Salary Payroll Tax '!N1890</f>
        <v>57745.4</v>
      </c>
      <c r="F1888" s="351">
        <f t="shared" si="235"/>
        <v>59466.212920000005</v>
      </c>
      <c r="G1888" s="352"/>
      <c r="H1888" s="351">
        <f t="shared" si="236"/>
        <v>0</v>
      </c>
      <c r="I1888" s="351">
        <f t="shared" si="238"/>
        <v>1720.8129200000039</v>
      </c>
      <c r="J1888" s="351">
        <f t="shared" si="237"/>
        <v>0</v>
      </c>
      <c r="K1888" s="293">
        <f>SUM('Employee Salary Payroll Tax '!I1890:K1890)</f>
        <v>57745.4</v>
      </c>
      <c r="L1888" s="293">
        <f>'Employee Salary Payroll Tax '!H1890</f>
        <v>0</v>
      </c>
      <c r="M1888" s="293">
        <f t="shared" si="239"/>
        <v>0</v>
      </c>
      <c r="N1888" s="359">
        <f t="shared" si="240"/>
        <v>0</v>
      </c>
      <c r="O1888" s="331"/>
      <c r="P1888" s="61"/>
      <c r="Q1888" s="294"/>
      <c r="R1888" s="292"/>
      <c r="S1888" s="303"/>
    </row>
    <row r="1889" spans="1:19" s="36" customFormat="1" ht="14.4">
      <c r="A1889" s="36">
        <f t="shared" si="233"/>
        <v>566</v>
      </c>
      <c r="B1889" s="526"/>
      <c r="C1889" s="36" t="str">
        <f>VLOOKUP('Employee Salary Payroll Tax '!B1891,'Employee Salary Payroll Tax '!$D$1:$E$7,2,FALSE)</f>
        <v>NonUnion</v>
      </c>
      <c r="D1889" s="61">
        <f t="shared" si="234"/>
        <v>2.98E-2</v>
      </c>
      <c r="E1889" s="351">
        <f>'Employee Salary Payroll Tax '!N1891</f>
        <v>70747.179999999993</v>
      </c>
      <c r="F1889" s="351">
        <f t="shared" si="235"/>
        <v>72855.445963999999</v>
      </c>
      <c r="G1889" s="352"/>
      <c r="H1889" s="351">
        <f t="shared" si="236"/>
        <v>0</v>
      </c>
      <c r="I1889" s="351">
        <f t="shared" si="238"/>
        <v>2108.2659640000056</v>
      </c>
      <c r="J1889" s="351">
        <f t="shared" si="237"/>
        <v>0</v>
      </c>
      <c r="K1889" s="293">
        <f>SUM('Employee Salary Payroll Tax '!I1891:K1891)</f>
        <v>3339.2199999999993</v>
      </c>
      <c r="L1889" s="293">
        <f>'Employee Salary Payroll Tax '!H1891</f>
        <v>0</v>
      </c>
      <c r="M1889" s="293">
        <f t="shared" si="239"/>
        <v>67407.959999999992</v>
      </c>
      <c r="N1889" s="359">
        <f t="shared" si="240"/>
        <v>0</v>
      </c>
      <c r="O1889" s="331"/>
      <c r="P1889" s="61"/>
      <c r="Q1889" s="294"/>
      <c r="R1889" s="292"/>
      <c r="S1889" s="303"/>
    </row>
    <row r="1890" spans="1:19" s="36" customFormat="1" ht="14.4">
      <c r="A1890" s="36">
        <f t="shared" si="233"/>
        <v>567</v>
      </c>
      <c r="B1890" s="526"/>
      <c r="C1890" s="36" t="str">
        <f>VLOOKUP('Employee Salary Payroll Tax '!B1892,'Employee Salary Payroll Tax '!$D$1:$E$7,2,FALSE)</f>
        <v>NonUnion</v>
      </c>
      <c r="D1890" s="61">
        <f t="shared" si="234"/>
        <v>2.98E-2</v>
      </c>
      <c r="E1890" s="351">
        <f>'Employee Salary Payroll Tax '!N1892</f>
        <v>80955.64</v>
      </c>
      <c r="F1890" s="351">
        <f t="shared" si="235"/>
        <v>83368.118071999997</v>
      </c>
      <c r="G1890" s="352"/>
      <c r="H1890" s="351">
        <f t="shared" si="236"/>
        <v>0</v>
      </c>
      <c r="I1890" s="351">
        <f t="shared" si="238"/>
        <v>2412.4780719999981</v>
      </c>
      <c r="J1890" s="351">
        <f t="shared" si="237"/>
        <v>0</v>
      </c>
      <c r="K1890" s="293">
        <f>SUM('Employee Salary Payroll Tax '!I1892:K1892)</f>
        <v>1740.67</v>
      </c>
      <c r="L1890" s="293">
        <f>'Employee Salary Payroll Tax '!H1892</f>
        <v>0</v>
      </c>
      <c r="M1890" s="293">
        <f t="shared" si="239"/>
        <v>79214.97</v>
      </c>
      <c r="N1890" s="359">
        <f t="shared" si="240"/>
        <v>0</v>
      </c>
      <c r="O1890" s="331"/>
      <c r="P1890" s="61"/>
      <c r="Q1890" s="294"/>
      <c r="R1890" s="292"/>
      <c r="S1890" s="303"/>
    </row>
    <row r="1891" spans="1:19" s="36" customFormat="1" ht="14.4">
      <c r="A1891" s="36">
        <f t="shared" si="233"/>
        <v>568</v>
      </c>
      <c r="B1891" s="526"/>
      <c r="C1891" s="36" t="str">
        <f>VLOOKUP('Employee Salary Payroll Tax '!B1893,'Employee Salary Payroll Tax '!$D$1:$E$7,2,FALSE)</f>
        <v>UA</v>
      </c>
      <c r="D1891" s="61">
        <f t="shared" si="234"/>
        <v>0.03</v>
      </c>
      <c r="E1891" s="351">
        <f>'Employee Salary Payroll Tax '!N1893</f>
        <v>80363.39</v>
      </c>
      <c r="F1891" s="351">
        <f t="shared" si="235"/>
        <v>82774.291700000002</v>
      </c>
      <c r="G1891" s="352"/>
      <c r="H1891" s="351">
        <f t="shared" si="236"/>
        <v>0</v>
      </c>
      <c r="I1891" s="351">
        <f t="shared" si="238"/>
        <v>2410.9017000000022</v>
      </c>
      <c r="J1891" s="351">
        <f t="shared" si="237"/>
        <v>0</v>
      </c>
      <c r="K1891" s="293">
        <f>SUM('Employee Salary Payroll Tax '!I1893:K1893)</f>
        <v>68213.919999999998</v>
      </c>
      <c r="L1891" s="293">
        <f>'Employee Salary Payroll Tax '!H1893</f>
        <v>220.14</v>
      </c>
      <c r="M1891" s="293">
        <f t="shared" si="239"/>
        <v>11929.330000000002</v>
      </c>
      <c r="N1891" s="359">
        <f t="shared" si="240"/>
        <v>0</v>
      </c>
      <c r="O1891" s="331"/>
      <c r="P1891" s="61"/>
      <c r="Q1891" s="294"/>
      <c r="R1891" s="292"/>
      <c r="S1891" s="303"/>
    </row>
    <row r="1892" spans="1:19" s="36" customFormat="1" ht="14.4">
      <c r="A1892" s="36">
        <f t="shared" si="233"/>
        <v>569</v>
      </c>
      <c r="B1892" s="526"/>
      <c r="C1892" s="36" t="str">
        <f>VLOOKUP('Employee Salary Payroll Tax '!B1894,'Employee Salary Payroll Tax '!$D$1:$E$7,2,FALSE)</f>
        <v>UA</v>
      </c>
      <c r="D1892" s="61">
        <f t="shared" si="234"/>
        <v>0.03</v>
      </c>
      <c r="E1892" s="351">
        <f>'Employee Salary Payroll Tax '!N1894</f>
        <v>76177.33</v>
      </c>
      <c r="F1892" s="351">
        <f t="shared" si="235"/>
        <v>78462.649900000004</v>
      </c>
      <c r="G1892" s="352"/>
      <c r="H1892" s="351">
        <f t="shared" si="236"/>
        <v>0</v>
      </c>
      <c r="I1892" s="351">
        <f t="shared" si="238"/>
        <v>2285.3199000000022</v>
      </c>
      <c r="J1892" s="351">
        <f t="shared" si="237"/>
        <v>0</v>
      </c>
      <c r="K1892" s="293">
        <f>SUM('Employee Salary Payroll Tax '!I1894:K1894)</f>
        <v>68400.160000000003</v>
      </c>
      <c r="L1892" s="293">
        <f>'Employee Salary Payroll Tax '!H1894</f>
        <v>1360.72</v>
      </c>
      <c r="M1892" s="293">
        <f t="shared" si="239"/>
        <v>6416.449999999998</v>
      </c>
      <c r="N1892" s="359">
        <f t="shared" si="240"/>
        <v>0</v>
      </c>
      <c r="O1892" s="331"/>
      <c r="P1892" s="61"/>
      <c r="Q1892" s="294"/>
      <c r="R1892" s="292"/>
      <c r="S1892" s="303"/>
    </row>
    <row r="1893" spans="1:19" s="36" customFormat="1" ht="14.4">
      <c r="A1893" s="36">
        <f t="shared" si="233"/>
        <v>570</v>
      </c>
      <c r="B1893" s="526"/>
      <c r="C1893" s="36" t="str">
        <f>VLOOKUP('Employee Salary Payroll Tax '!B1895,'Employee Salary Payroll Tax '!$D$1:$E$7,2,FALSE)</f>
        <v>NonUnion</v>
      </c>
      <c r="D1893" s="61">
        <f t="shared" si="234"/>
        <v>2.98E-2</v>
      </c>
      <c r="E1893" s="351">
        <f>'Employee Salary Payroll Tax '!N1895</f>
        <v>108091.8</v>
      </c>
      <c r="F1893" s="351">
        <f t="shared" si="235"/>
        <v>111312.93564000001</v>
      </c>
      <c r="G1893" s="352"/>
      <c r="H1893" s="351">
        <f t="shared" si="236"/>
        <v>0</v>
      </c>
      <c r="I1893" s="351">
        <f t="shared" si="238"/>
        <v>3221.1356400000077</v>
      </c>
      <c r="J1893" s="351">
        <f t="shared" si="237"/>
        <v>0</v>
      </c>
      <c r="K1893" s="293">
        <f>SUM('Employee Salary Payroll Tax '!I1895:K1895)</f>
        <v>29731.1</v>
      </c>
      <c r="L1893" s="293">
        <f>'Employee Salary Payroll Tax '!H1895</f>
        <v>0</v>
      </c>
      <c r="M1893" s="293">
        <f t="shared" si="239"/>
        <v>78360.700000000012</v>
      </c>
      <c r="N1893" s="359">
        <f t="shared" si="240"/>
        <v>0</v>
      </c>
      <c r="O1893" s="331"/>
      <c r="P1893" s="61"/>
      <c r="Q1893" s="294"/>
      <c r="R1893" s="292"/>
      <c r="S1893" s="303"/>
    </row>
    <row r="1894" spans="1:19" s="36" customFormat="1" ht="14.4">
      <c r="A1894" s="36">
        <f t="shared" si="233"/>
        <v>571</v>
      </c>
      <c r="B1894" s="526"/>
      <c r="C1894" s="36" t="str">
        <f>VLOOKUP('Employee Salary Payroll Tax '!B1896,'Employee Salary Payroll Tax '!$D$1:$E$7,2,FALSE)</f>
        <v>UA</v>
      </c>
      <c r="D1894" s="61">
        <f t="shared" si="234"/>
        <v>0.03</v>
      </c>
      <c r="E1894" s="351">
        <f>'Employee Salary Payroll Tax '!N1896</f>
        <v>81945.509999999995</v>
      </c>
      <c r="F1894" s="351">
        <f t="shared" si="235"/>
        <v>84403.8753</v>
      </c>
      <c r="G1894" s="352"/>
      <c r="H1894" s="351">
        <f t="shared" si="236"/>
        <v>0</v>
      </c>
      <c r="I1894" s="351">
        <f t="shared" si="238"/>
        <v>2458.3653000000049</v>
      </c>
      <c r="J1894" s="351">
        <f t="shared" si="237"/>
        <v>0</v>
      </c>
      <c r="K1894" s="293">
        <f>SUM('Employee Salary Payroll Tax '!I1896:K1896)</f>
        <v>74203.98</v>
      </c>
      <c r="L1894" s="293">
        <f>'Employee Salary Payroll Tax '!H1896</f>
        <v>263.3</v>
      </c>
      <c r="M1894" s="293">
        <f t="shared" si="239"/>
        <v>7478.2299999999987</v>
      </c>
      <c r="N1894" s="359">
        <f t="shared" si="240"/>
        <v>0</v>
      </c>
      <c r="O1894" s="331"/>
      <c r="P1894" s="61"/>
      <c r="Q1894" s="294"/>
      <c r="R1894" s="292"/>
      <c r="S1894" s="303"/>
    </row>
    <row r="1895" spans="1:19" s="36" customFormat="1" ht="14.4">
      <c r="A1895" s="36">
        <f t="shared" si="233"/>
        <v>572</v>
      </c>
      <c r="B1895" s="526"/>
      <c r="C1895" s="36" t="str">
        <f>VLOOKUP('Employee Salary Payroll Tax '!B1897,'Employee Salary Payroll Tax '!$D$1:$E$7,2,FALSE)</f>
        <v>NonUnion</v>
      </c>
      <c r="D1895" s="61">
        <f t="shared" si="234"/>
        <v>2.98E-2</v>
      </c>
      <c r="E1895" s="351">
        <f>'Employee Salary Payroll Tax '!N1897</f>
        <v>155862.63</v>
      </c>
      <c r="F1895" s="351">
        <f t="shared" si="235"/>
        <v>160507.33637400001</v>
      </c>
      <c r="G1895" s="352"/>
      <c r="H1895" s="351">
        <f t="shared" si="236"/>
        <v>0</v>
      </c>
      <c r="I1895" s="351">
        <f t="shared" si="238"/>
        <v>4644.7063740000012</v>
      </c>
      <c r="J1895" s="351">
        <f t="shared" si="237"/>
        <v>0</v>
      </c>
      <c r="K1895" s="293">
        <f>SUM('Employee Salary Payroll Tax '!I1897:K1897)</f>
        <v>64800.52</v>
      </c>
      <c r="L1895" s="293">
        <f>'Employee Salary Payroll Tax '!H1897</f>
        <v>0</v>
      </c>
      <c r="M1895" s="293">
        <f t="shared" si="239"/>
        <v>91062.110000000015</v>
      </c>
      <c r="N1895" s="359">
        <f t="shared" si="240"/>
        <v>0</v>
      </c>
      <c r="O1895" s="331"/>
      <c r="P1895" s="61"/>
      <c r="Q1895" s="294"/>
      <c r="R1895" s="292"/>
      <c r="S1895" s="303"/>
    </row>
    <row r="1896" spans="1:19" s="36" customFormat="1" ht="14.4">
      <c r="A1896" s="36">
        <f t="shared" si="233"/>
        <v>573</v>
      </c>
      <c r="B1896" s="526"/>
      <c r="C1896" s="36" t="str">
        <f>VLOOKUP('Employee Salary Payroll Tax '!B1898,'Employee Salary Payroll Tax '!$D$1:$E$7,2,FALSE)</f>
        <v>IBEW</v>
      </c>
      <c r="D1896" s="61">
        <f t="shared" si="234"/>
        <v>6.875E-3</v>
      </c>
      <c r="E1896" s="351">
        <f>'Employee Salary Payroll Tax '!N1898</f>
        <v>61610.09</v>
      </c>
      <c r="F1896" s="351">
        <f t="shared" si="235"/>
        <v>62033.659368749992</v>
      </c>
      <c r="G1896" s="352"/>
      <c r="H1896" s="351">
        <f t="shared" si="236"/>
        <v>0</v>
      </c>
      <c r="I1896" s="351">
        <f t="shared" si="238"/>
        <v>423.56936874999519</v>
      </c>
      <c r="J1896" s="351">
        <f t="shared" si="237"/>
        <v>0</v>
      </c>
      <c r="K1896" s="293">
        <f>SUM('Employee Salary Payroll Tax '!I1898:K1898)</f>
        <v>61610.09</v>
      </c>
      <c r="L1896" s="293">
        <f>'Employee Salary Payroll Tax '!H1898</f>
        <v>0</v>
      </c>
      <c r="M1896" s="293">
        <f t="shared" si="239"/>
        <v>0</v>
      </c>
      <c r="N1896" s="359">
        <f t="shared" si="240"/>
        <v>0</v>
      </c>
      <c r="O1896" s="331"/>
      <c r="P1896" s="61"/>
      <c r="Q1896" s="294"/>
      <c r="R1896" s="292"/>
      <c r="S1896" s="303"/>
    </row>
    <row r="1897" spans="1:19" s="36" customFormat="1" ht="14.4">
      <c r="A1897" s="36">
        <f t="shared" si="233"/>
        <v>574</v>
      </c>
      <c r="B1897" s="526"/>
      <c r="C1897" s="36" t="str">
        <f>VLOOKUP('Employee Salary Payroll Tax '!B1899,'Employee Salary Payroll Tax '!$D$1:$E$7,2,FALSE)</f>
        <v>UA</v>
      </c>
      <c r="D1897" s="61">
        <f t="shared" si="234"/>
        <v>0.03</v>
      </c>
      <c r="E1897" s="351">
        <f>'Employee Salary Payroll Tax '!N1899</f>
        <v>51113.72</v>
      </c>
      <c r="F1897" s="351">
        <f t="shared" si="235"/>
        <v>52647.131600000001</v>
      </c>
      <c r="G1897" s="352"/>
      <c r="H1897" s="351">
        <f t="shared" si="236"/>
        <v>0</v>
      </c>
      <c r="I1897" s="351">
        <f t="shared" si="238"/>
        <v>1533.4115999999995</v>
      </c>
      <c r="J1897" s="351">
        <f t="shared" si="237"/>
        <v>0</v>
      </c>
      <c r="K1897" s="293">
        <f>SUM('Employee Salary Payroll Tax '!I1899:K1899)</f>
        <v>27451.570000000003</v>
      </c>
      <c r="L1897" s="293">
        <f>'Employee Salary Payroll Tax '!H1899</f>
        <v>75.33</v>
      </c>
      <c r="M1897" s="293">
        <f t="shared" si="239"/>
        <v>23586.819999999996</v>
      </c>
      <c r="N1897" s="359">
        <f t="shared" si="240"/>
        <v>0</v>
      </c>
      <c r="O1897" s="331"/>
      <c r="P1897" s="61"/>
      <c r="Q1897" s="294"/>
      <c r="R1897" s="292"/>
      <c r="S1897" s="303"/>
    </row>
    <row r="1898" spans="1:19" s="36" customFormat="1" ht="14.4">
      <c r="A1898" s="36">
        <f t="shared" si="233"/>
        <v>575</v>
      </c>
      <c r="B1898" s="526"/>
      <c r="C1898" s="36" t="str">
        <f>VLOOKUP('Employee Salary Payroll Tax '!B1900,'Employee Salary Payroll Tax '!$D$1:$E$7,2,FALSE)</f>
        <v>NonUnion</v>
      </c>
      <c r="D1898" s="61">
        <f t="shared" si="234"/>
        <v>2.98E-2</v>
      </c>
      <c r="E1898" s="351">
        <f>'Employee Salary Payroll Tax '!N1900</f>
        <v>5056.8500000000004</v>
      </c>
      <c r="F1898" s="351">
        <f t="shared" si="235"/>
        <v>5207.5441300000002</v>
      </c>
      <c r="G1898" s="352"/>
      <c r="H1898" s="351">
        <f t="shared" si="236"/>
        <v>1943.1499999999996</v>
      </c>
      <c r="I1898" s="351">
        <f t="shared" si="238"/>
        <v>150.69412999999986</v>
      </c>
      <c r="J1898" s="351">
        <f t="shared" si="237"/>
        <v>0.90416477999999922</v>
      </c>
      <c r="K1898" s="293">
        <f>SUM('Employee Salary Payroll Tax '!I1900:K1900)</f>
        <v>1656.8000000000002</v>
      </c>
      <c r="L1898" s="293">
        <f>'Employee Salary Payroll Tax '!H1900</f>
        <v>0</v>
      </c>
      <c r="M1898" s="293">
        <f t="shared" si="239"/>
        <v>3400.05</v>
      </c>
      <c r="N1898" s="359">
        <f t="shared" si="240"/>
        <v>0.29623583994141861</v>
      </c>
      <c r="O1898" s="331"/>
      <c r="P1898" s="61"/>
      <c r="Q1898" s="294"/>
      <c r="R1898" s="292"/>
      <c r="S1898" s="303"/>
    </row>
    <row r="1899" spans="1:19" s="36" customFormat="1" ht="14.4">
      <c r="A1899" s="36">
        <f t="shared" si="233"/>
        <v>576</v>
      </c>
      <c r="B1899" s="526"/>
      <c r="C1899" s="36" t="str">
        <f>VLOOKUP('Employee Salary Payroll Tax '!B1901,'Employee Salary Payroll Tax '!$D$1:$E$7,2,FALSE)</f>
        <v>NonUnion</v>
      </c>
      <c r="D1899" s="61">
        <f t="shared" si="234"/>
        <v>2.98E-2</v>
      </c>
      <c r="E1899" s="351">
        <f>'Employee Salary Payroll Tax '!N1901</f>
        <v>81150.039999999994</v>
      </c>
      <c r="F1899" s="351">
        <f t="shared" si="235"/>
        <v>83568.311191999994</v>
      </c>
      <c r="G1899" s="352"/>
      <c r="H1899" s="351">
        <f t="shared" si="236"/>
        <v>0</v>
      </c>
      <c r="I1899" s="351">
        <f t="shared" si="238"/>
        <v>2418.2711920000002</v>
      </c>
      <c r="J1899" s="351">
        <f t="shared" si="237"/>
        <v>0</v>
      </c>
      <c r="K1899" s="293">
        <f>SUM('Employee Salary Payroll Tax '!I1901:K1901)</f>
        <v>78243.399999999994</v>
      </c>
      <c r="L1899" s="293">
        <f>'Employee Salary Payroll Tax '!H1901</f>
        <v>0</v>
      </c>
      <c r="M1899" s="293">
        <f t="shared" si="239"/>
        <v>2906.6399999999994</v>
      </c>
      <c r="N1899" s="359">
        <f t="shared" si="240"/>
        <v>0</v>
      </c>
      <c r="O1899" s="331"/>
      <c r="P1899" s="61"/>
      <c r="Q1899" s="294"/>
      <c r="R1899" s="292"/>
      <c r="S1899" s="303"/>
    </row>
    <row r="1900" spans="1:19" s="36" customFormat="1" ht="14.4">
      <c r="A1900" s="36">
        <f t="shared" si="233"/>
        <v>577</v>
      </c>
      <c r="B1900" s="526"/>
      <c r="C1900" s="36" t="str">
        <f>VLOOKUP('Employee Salary Payroll Tax '!B1902,'Employee Salary Payroll Tax '!$D$1:$E$7,2,FALSE)</f>
        <v>IBEW</v>
      </c>
      <c r="D1900" s="61">
        <f t="shared" si="234"/>
        <v>6.875E-3</v>
      </c>
      <c r="E1900" s="351">
        <f>'Employee Salary Payroll Tax '!N1902</f>
        <v>100442.73</v>
      </c>
      <c r="F1900" s="351">
        <f t="shared" si="235"/>
        <v>101133.27376874999</v>
      </c>
      <c r="G1900" s="352"/>
      <c r="H1900" s="351">
        <f t="shared" si="236"/>
        <v>0</v>
      </c>
      <c r="I1900" s="351">
        <f t="shared" si="238"/>
        <v>690.54376874999434</v>
      </c>
      <c r="J1900" s="351">
        <f t="shared" si="237"/>
        <v>0</v>
      </c>
      <c r="K1900" s="293">
        <f>SUM('Employee Salary Payroll Tax '!I1902:K1902)</f>
        <v>18732.3</v>
      </c>
      <c r="L1900" s="293">
        <f>'Employee Salary Payroll Tax '!H1902</f>
        <v>0</v>
      </c>
      <c r="M1900" s="293">
        <f t="shared" si="239"/>
        <v>81710.429999999993</v>
      </c>
      <c r="N1900" s="359">
        <f t="shared" si="240"/>
        <v>0</v>
      </c>
      <c r="O1900" s="331"/>
      <c r="P1900" s="61"/>
      <c r="Q1900" s="294"/>
      <c r="R1900" s="292"/>
      <c r="S1900" s="303"/>
    </row>
    <row r="1901" spans="1:19" s="36" customFormat="1" ht="14.4">
      <c r="A1901" s="36">
        <f t="shared" ref="A1901:A1964" si="241">+A1900+1</f>
        <v>578</v>
      </c>
      <c r="B1901" s="526"/>
      <c r="C1901" s="36" t="str">
        <f>VLOOKUP('Employee Salary Payroll Tax '!B1903,'Employee Salary Payroll Tax '!$D$1:$E$7,2,FALSE)</f>
        <v>IBEW</v>
      </c>
      <c r="D1901" s="61">
        <f t="shared" si="234"/>
        <v>6.875E-3</v>
      </c>
      <c r="E1901" s="351">
        <f>'Employee Salary Payroll Tax '!N1903</f>
        <v>47319.519999999997</v>
      </c>
      <c r="F1901" s="351">
        <f t="shared" si="235"/>
        <v>47644.841699999997</v>
      </c>
      <c r="G1901" s="352"/>
      <c r="H1901" s="351">
        <f t="shared" si="236"/>
        <v>0</v>
      </c>
      <c r="I1901" s="351">
        <f t="shared" si="238"/>
        <v>325.32170000000042</v>
      </c>
      <c r="J1901" s="351">
        <f t="shared" si="237"/>
        <v>0</v>
      </c>
      <c r="K1901" s="293">
        <f>SUM('Employee Salary Payroll Tax '!I1903:K1903)</f>
        <v>44581.49</v>
      </c>
      <c r="L1901" s="293">
        <f>'Employee Salary Payroll Tax '!H1903</f>
        <v>0</v>
      </c>
      <c r="M1901" s="293">
        <f t="shared" si="239"/>
        <v>2738.0299999999988</v>
      </c>
      <c r="N1901" s="359">
        <f t="shared" si="240"/>
        <v>0</v>
      </c>
      <c r="O1901" s="331"/>
      <c r="P1901" s="61"/>
      <c r="Q1901" s="294"/>
      <c r="R1901" s="292"/>
      <c r="S1901" s="303"/>
    </row>
    <row r="1902" spans="1:19" s="36" customFormat="1" ht="14.4">
      <c r="A1902" s="36">
        <f t="shared" si="241"/>
        <v>579</v>
      </c>
      <c r="B1902" s="526"/>
      <c r="C1902" s="36" t="str">
        <f>VLOOKUP('Employee Salary Payroll Tax '!B1904,'Employee Salary Payroll Tax '!$D$1:$E$7,2,FALSE)</f>
        <v>NonUnion</v>
      </c>
      <c r="D1902" s="61">
        <f t="shared" si="234"/>
        <v>2.98E-2</v>
      </c>
      <c r="E1902" s="351">
        <f>'Employee Salary Payroll Tax '!N1904</f>
        <v>6352.48</v>
      </c>
      <c r="F1902" s="351">
        <f t="shared" si="235"/>
        <v>6541.7839039999999</v>
      </c>
      <c r="G1902" s="352"/>
      <c r="H1902" s="351">
        <f t="shared" si="236"/>
        <v>647.52000000000044</v>
      </c>
      <c r="I1902" s="351">
        <f t="shared" si="238"/>
        <v>189.30390400000033</v>
      </c>
      <c r="J1902" s="351">
        <f t="shared" si="237"/>
        <v>1.135823424000002</v>
      </c>
      <c r="K1902" s="293">
        <f>SUM('Employee Salary Payroll Tax '!I1904:K1904)</f>
        <v>38.64</v>
      </c>
      <c r="L1902" s="293">
        <f>'Employee Salary Payroll Tax '!H1904</f>
        <v>0</v>
      </c>
      <c r="M1902" s="293">
        <f t="shared" si="239"/>
        <v>6313.8399999999992</v>
      </c>
      <c r="N1902" s="359">
        <f t="shared" si="240"/>
        <v>6.9088319989124318E-3</v>
      </c>
      <c r="O1902" s="331"/>
      <c r="P1902" s="61"/>
      <c r="Q1902" s="294"/>
      <c r="R1902" s="292"/>
      <c r="S1902" s="303"/>
    </row>
    <row r="1903" spans="1:19" s="36" customFormat="1" ht="14.4">
      <c r="A1903" s="36">
        <f t="shared" si="241"/>
        <v>580</v>
      </c>
      <c r="B1903" s="526"/>
      <c r="C1903" s="36" t="str">
        <f>VLOOKUP('Employee Salary Payroll Tax '!B1905,'Employee Salary Payroll Tax '!$D$1:$E$7,2,FALSE)</f>
        <v>NonUnion</v>
      </c>
      <c r="D1903" s="61">
        <f t="shared" si="234"/>
        <v>2.98E-2</v>
      </c>
      <c r="E1903" s="351">
        <f>'Employee Salary Payroll Tax '!N1905</f>
        <v>9637.92</v>
      </c>
      <c r="F1903" s="351">
        <f t="shared" si="235"/>
        <v>9925.130016000001</v>
      </c>
      <c r="G1903" s="352"/>
      <c r="H1903" s="351">
        <f t="shared" si="236"/>
        <v>0</v>
      </c>
      <c r="I1903" s="351">
        <f t="shared" si="238"/>
        <v>287.21001600000091</v>
      </c>
      <c r="J1903" s="351">
        <f t="shared" si="237"/>
        <v>0</v>
      </c>
      <c r="K1903" s="293">
        <f>SUM('Employee Salary Payroll Tax '!I1905:K1905)</f>
        <v>2120.34</v>
      </c>
      <c r="L1903" s="293">
        <f>'Employee Salary Payroll Tax '!H1905</f>
        <v>0</v>
      </c>
      <c r="M1903" s="293">
        <f t="shared" si="239"/>
        <v>7517.58</v>
      </c>
      <c r="N1903" s="359">
        <f t="shared" si="240"/>
        <v>0</v>
      </c>
      <c r="O1903" s="331"/>
      <c r="P1903" s="61"/>
      <c r="Q1903" s="294"/>
      <c r="R1903" s="292"/>
      <c r="S1903" s="303"/>
    </row>
    <row r="1904" spans="1:19" s="36" customFormat="1" ht="14.4">
      <c r="A1904" s="36">
        <f t="shared" si="241"/>
        <v>581</v>
      </c>
      <c r="B1904" s="526"/>
      <c r="C1904" s="36" t="str">
        <f>VLOOKUP('Employee Salary Payroll Tax '!B1906,'Employee Salary Payroll Tax '!$D$1:$E$7,2,FALSE)</f>
        <v>NonUnion</v>
      </c>
      <c r="D1904" s="61">
        <f t="shared" si="234"/>
        <v>2.98E-2</v>
      </c>
      <c r="E1904" s="351">
        <f>'Employee Salary Payroll Tax '!N1906</f>
        <v>137161.42000000001</v>
      </c>
      <c r="F1904" s="351">
        <f t="shared" si="235"/>
        <v>141248.83031600001</v>
      </c>
      <c r="G1904" s="352"/>
      <c r="H1904" s="351">
        <f t="shared" si="236"/>
        <v>0</v>
      </c>
      <c r="I1904" s="351">
        <f t="shared" si="238"/>
        <v>4087.4103159999941</v>
      </c>
      <c r="J1904" s="351">
        <f t="shared" si="237"/>
        <v>0</v>
      </c>
      <c r="K1904" s="293">
        <f>SUM('Employee Salary Payroll Tax '!I1906:K1906)</f>
        <v>120963.44</v>
      </c>
      <c r="L1904" s="293">
        <f>'Employee Salary Payroll Tax '!H1906</f>
        <v>0</v>
      </c>
      <c r="M1904" s="293">
        <f t="shared" si="239"/>
        <v>16197.98000000001</v>
      </c>
      <c r="N1904" s="359">
        <f t="shared" si="240"/>
        <v>0</v>
      </c>
      <c r="O1904" s="331"/>
      <c r="P1904" s="61"/>
      <c r="Q1904" s="294"/>
      <c r="R1904" s="292"/>
      <c r="S1904" s="303"/>
    </row>
    <row r="1905" spans="1:19" s="36" customFormat="1" ht="14.4">
      <c r="A1905" s="36">
        <f t="shared" si="241"/>
        <v>582</v>
      </c>
      <c r="B1905" s="526"/>
      <c r="C1905" s="36" t="str">
        <f>VLOOKUP('Employee Salary Payroll Tax '!B1907,'Employee Salary Payroll Tax '!$D$1:$E$7,2,FALSE)</f>
        <v>IBEW</v>
      </c>
      <c r="D1905" s="61">
        <f t="shared" si="234"/>
        <v>6.875E-3</v>
      </c>
      <c r="E1905" s="351">
        <f>'Employee Salary Payroll Tax '!N1907</f>
        <v>141288.13</v>
      </c>
      <c r="F1905" s="351">
        <f t="shared" si="235"/>
        <v>142259.48589375001</v>
      </c>
      <c r="G1905" s="352"/>
      <c r="H1905" s="351">
        <f t="shared" si="236"/>
        <v>0</v>
      </c>
      <c r="I1905" s="351">
        <f t="shared" si="238"/>
        <v>971.35589375000563</v>
      </c>
      <c r="J1905" s="351">
        <f t="shared" si="237"/>
        <v>0</v>
      </c>
      <c r="K1905" s="293">
        <f>SUM('Employee Salary Payroll Tax '!I1907:K1907)</f>
        <v>129614.11</v>
      </c>
      <c r="L1905" s="293">
        <f>'Employee Salary Payroll Tax '!H1907</f>
        <v>0</v>
      </c>
      <c r="M1905" s="293">
        <f t="shared" si="239"/>
        <v>11674.020000000004</v>
      </c>
      <c r="N1905" s="359">
        <f t="shared" si="240"/>
        <v>0</v>
      </c>
      <c r="O1905" s="331"/>
      <c r="P1905" s="61"/>
      <c r="Q1905" s="294"/>
      <c r="R1905" s="292"/>
      <c r="S1905" s="303"/>
    </row>
    <row r="1906" spans="1:19" s="36" customFormat="1" ht="14.4">
      <c r="A1906" s="36">
        <f t="shared" si="241"/>
        <v>583</v>
      </c>
      <c r="B1906" s="526"/>
      <c r="C1906" s="36" t="str">
        <f>VLOOKUP('Employee Salary Payroll Tax '!B1908,'Employee Salary Payroll Tax '!$D$1:$E$7,2,FALSE)</f>
        <v>NonUnion</v>
      </c>
      <c r="D1906" s="61">
        <f t="shared" si="234"/>
        <v>2.98E-2</v>
      </c>
      <c r="E1906" s="351">
        <f>'Employee Salary Payroll Tax '!N1908</f>
        <v>39023.019999999997</v>
      </c>
      <c r="F1906" s="351">
        <f t="shared" si="235"/>
        <v>40185.905996000001</v>
      </c>
      <c r="G1906" s="352"/>
      <c r="H1906" s="351">
        <f t="shared" si="236"/>
        <v>0</v>
      </c>
      <c r="I1906" s="351">
        <f t="shared" si="238"/>
        <v>1162.8859960000045</v>
      </c>
      <c r="J1906" s="351">
        <f t="shared" si="237"/>
        <v>0</v>
      </c>
      <c r="K1906" s="293">
        <f>SUM('Employee Salary Payroll Tax '!I1908:K1908)</f>
        <v>37462.11</v>
      </c>
      <c r="L1906" s="293">
        <f>'Employee Salary Payroll Tax '!H1908</f>
        <v>0</v>
      </c>
      <c r="M1906" s="293">
        <f t="shared" si="239"/>
        <v>1560.9099999999962</v>
      </c>
      <c r="N1906" s="359">
        <f t="shared" si="240"/>
        <v>0</v>
      </c>
      <c r="O1906" s="331"/>
      <c r="P1906" s="61"/>
      <c r="Q1906" s="294"/>
      <c r="R1906" s="292"/>
      <c r="S1906" s="303"/>
    </row>
    <row r="1907" spans="1:19" s="36" customFormat="1" ht="14.4">
      <c r="A1907" s="36">
        <f t="shared" si="241"/>
        <v>584</v>
      </c>
      <c r="B1907" s="526"/>
      <c r="C1907" s="36" t="str">
        <f>VLOOKUP('Employee Salary Payroll Tax '!B1909,'Employee Salary Payroll Tax '!$D$1:$E$7,2,FALSE)</f>
        <v>IBEW</v>
      </c>
      <c r="D1907" s="61">
        <f t="shared" si="234"/>
        <v>6.875E-3</v>
      </c>
      <c r="E1907" s="351">
        <f>'Employee Salary Payroll Tax '!N1909</f>
        <v>120097.75</v>
      </c>
      <c r="F1907" s="351">
        <f t="shared" si="235"/>
        <v>120923.42203125</v>
      </c>
      <c r="G1907" s="352"/>
      <c r="H1907" s="351">
        <f t="shared" si="236"/>
        <v>0</v>
      </c>
      <c r="I1907" s="351">
        <f t="shared" si="238"/>
        <v>825.67203124999651</v>
      </c>
      <c r="J1907" s="351">
        <f t="shared" si="237"/>
        <v>0</v>
      </c>
      <c r="K1907" s="293">
        <f>SUM('Employee Salary Payroll Tax '!I1909:K1909)</f>
        <v>88460.47</v>
      </c>
      <c r="L1907" s="293">
        <f>'Employee Salary Payroll Tax '!H1909</f>
        <v>0</v>
      </c>
      <c r="M1907" s="293">
        <f t="shared" si="239"/>
        <v>31637.279999999999</v>
      </c>
      <c r="N1907" s="359">
        <f t="shared" si="240"/>
        <v>0</v>
      </c>
      <c r="O1907" s="331"/>
      <c r="P1907" s="61"/>
      <c r="Q1907" s="294"/>
      <c r="R1907" s="292"/>
      <c r="S1907" s="303"/>
    </row>
    <row r="1908" spans="1:19" s="36" customFormat="1" ht="14.4">
      <c r="A1908" s="36">
        <f t="shared" si="241"/>
        <v>585</v>
      </c>
      <c r="B1908" s="526"/>
      <c r="C1908" s="36" t="str">
        <f>VLOOKUP('Employee Salary Payroll Tax '!B1910,'Employee Salary Payroll Tax '!$D$1:$E$7,2,FALSE)</f>
        <v>NonUnion</v>
      </c>
      <c r="D1908" s="61">
        <f t="shared" si="234"/>
        <v>2.98E-2</v>
      </c>
      <c r="E1908" s="351">
        <f>'Employee Salary Payroll Tax '!N1910</f>
        <v>100746.53</v>
      </c>
      <c r="F1908" s="351">
        <f t="shared" si="235"/>
        <v>103748.77659400001</v>
      </c>
      <c r="G1908" s="352"/>
      <c r="H1908" s="351">
        <f t="shared" si="236"/>
        <v>0</v>
      </c>
      <c r="I1908" s="351">
        <f t="shared" si="238"/>
        <v>3002.2465940000111</v>
      </c>
      <c r="J1908" s="351">
        <f t="shared" si="237"/>
        <v>0</v>
      </c>
      <c r="K1908" s="293">
        <f>SUM('Employee Salary Payroll Tax '!I1910:K1910)</f>
        <v>72772.87000000001</v>
      </c>
      <c r="L1908" s="293">
        <f>'Employee Salary Payroll Tax '!H1910</f>
        <v>0</v>
      </c>
      <c r="M1908" s="293">
        <f t="shared" si="239"/>
        <v>27973.659999999989</v>
      </c>
      <c r="N1908" s="359">
        <f t="shared" si="240"/>
        <v>0</v>
      </c>
      <c r="O1908" s="331"/>
      <c r="P1908" s="61"/>
      <c r="Q1908" s="294"/>
      <c r="R1908" s="292"/>
      <c r="S1908" s="303"/>
    </row>
    <row r="1909" spans="1:19" s="36" customFormat="1" ht="14.4">
      <c r="A1909" s="36">
        <f t="shared" si="241"/>
        <v>586</v>
      </c>
      <c r="B1909" s="526"/>
      <c r="C1909" s="36" t="str">
        <f>VLOOKUP('Employee Salary Payroll Tax '!B1911,'Employee Salary Payroll Tax '!$D$1:$E$7,2,FALSE)</f>
        <v>NonUnion</v>
      </c>
      <c r="D1909" s="61">
        <f t="shared" si="234"/>
        <v>2.98E-2</v>
      </c>
      <c r="E1909" s="351">
        <f>'Employee Salary Payroll Tax '!N1911</f>
        <v>90453.52</v>
      </c>
      <c r="F1909" s="351">
        <f t="shared" si="235"/>
        <v>93149.034896000012</v>
      </c>
      <c r="G1909" s="352"/>
      <c r="H1909" s="351">
        <f t="shared" si="236"/>
        <v>0</v>
      </c>
      <c r="I1909" s="351">
        <f t="shared" si="238"/>
        <v>2695.5148960000079</v>
      </c>
      <c r="J1909" s="351">
        <f t="shared" si="237"/>
        <v>0</v>
      </c>
      <c r="K1909" s="293">
        <f>SUM('Employee Salary Payroll Tax '!I1911:K1911)</f>
        <v>87910.21</v>
      </c>
      <c r="L1909" s="293">
        <f>'Employee Salary Payroll Tax '!H1911</f>
        <v>0</v>
      </c>
      <c r="M1909" s="293">
        <f t="shared" si="239"/>
        <v>2543.3099999999977</v>
      </c>
      <c r="N1909" s="359">
        <f t="shared" si="240"/>
        <v>0</v>
      </c>
      <c r="O1909" s="331"/>
      <c r="P1909" s="61"/>
      <c r="Q1909" s="294"/>
      <c r="R1909" s="292"/>
      <c r="S1909" s="303"/>
    </row>
    <row r="1910" spans="1:19" s="36" customFormat="1" ht="14.4">
      <c r="A1910" s="36">
        <f t="shared" si="241"/>
        <v>587</v>
      </c>
      <c r="B1910" s="526"/>
      <c r="C1910" s="36" t="str">
        <f>VLOOKUP('Employee Salary Payroll Tax '!B1912,'Employee Salary Payroll Tax '!$D$1:$E$7,2,FALSE)</f>
        <v>NonUnion</v>
      </c>
      <c r="D1910" s="61">
        <f t="shared" si="234"/>
        <v>2.98E-2</v>
      </c>
      <c r="E1910" s="351">
        <f>'Employee Salary Payroll Tax '!N1912</f>
        <v>83591.63</v>
      </c>
      <c r="F1910" s="351">
        <f t="shared" si="235"/>
        <v>86082.660574000009</v>
      </c>
      <c r="G1910" s="352"/>
      <c r="H1910" s="351">
        <f t="shared" si="236"/>
        <v>0</v>
      </c>
      <c r="I1910" s="351">
        <f t="shared" si="238"/>
        <v>2491.030574000004</v>
      </c>
      <c r="J1910" s="351">
        <f t="shared" si="237"/>
        <v>0</v>
      </c>
      <c r="K1910" s="293">
        <f>SUM('Employee Salary Payroll Tax '!I1912:K1912)</f>
        <v>23303.11</v>
      </c>
      <c r="L1910" s="293">
        <f>'Employee Salary Payroll Tax '!H1912</f>
        <v>0</v>
      </c>
      <c r="M1910" s="293">
        <f t="shared" si="239"/>
        <v>60288.520000000004</v>
      </c>
      <c r="N1910" s="359">
        <f t="shared" si="240"/>
        <v>0</v>
      </c>
      <c r="O1910" s="331"/>
      <c r="P1910" s="61"/>
      <c r="Q1910" s="294"/>
      <c r="R1910" s="292"/>
      <c r="S1910" s="303"/>
    </row>
    <row r="1911" spans="1:19" s="36" customFormat="1" ht="14.4">
      <c r="A1911" s="36">
        <f t="shared" si="241"/>
        <v>588</v>
      </c>
      <c r="B1911" s="526"/>
      <c r="C1911" s="36" t="str">
        <f>VLOOKUP('Employee Salary Payroll Tax '!B1913,'Employee Salary Payroll Tax '!$D$1:$E$7,2,FALSE)</f>
        <v>IBEW</v>
      </c>
      <c r="D1911" s="61">
        <f t="shared" si="234"/>
        <v>6.875E-3</v>
      </c>
      <c r="E1911" s="351">
        <f>'Employee Salary Payroll Tax '!N1913</f>
        <v>165735.43</v>
      </c>
      <c r="F1911" s="351">
        <f t="shared" si="235"/>
        <v>166874.86108124998</v>
      </c>
      <c r="G1911" s="352"/>
      <c r="H1911" s="351">
        <f t="shared" si="236"/>
        <v>0</v>
      </c>
      <c r="I1911" s="351">
        <f t="shared" si="238"/>
        <v>1139.4310812499898</v>
      </c>
      <c r="J1911" s="351">
        <f t="shared" si="237"/>
        <v>0</v>
      </c>
      <c r="K1911" s="293">
        <f>SUM('Employee Salary Payroll Tax '!I1913:K1913)</f>
        <v>147154.33000000002</v>
      </c>
      <c r="L1911" s="293">
        <f>'Employee Salary Payroll Tax '!H1913</f>
        <v>0</v>
      </c>
      <c r="M1911" s="293">
        <f t="shared" si="239"/>
        <v>18581.099999999977</v>
      </c>
      <c r="N1911" s="359">
        <f t="shared" si="240"/>
        <v>0</v>
      </c>
      <c r="O1911" s="331"/>
      <c r="P1911" s="61"/>
      <c r="Q1911" s="294"/>
      <c r="R1911" s="292"/>
      <c r="S1911" s="303"/>
    </row>
    <row r="1912" spans="1:19" s="36" customFormat="1" ht="14.4">
      <c r="A1912" s="36">
        <f t="shared" si="241"/>
        <v>589</v>
      </c>
      <c r="B1912" s="526"/>
      <c r="C1912" s="36" t="str">
        <f>VLOOKUP('Employee Salary Payroll Tax '!B1914,'Employee Salary Payroll Tax '!$D$1:$E$7,2,FALSE)</f>
        <v>NonUnion</v>
      </c>
      <c r="D1912" s="61">
        <f t="shared" si="234"/>
        <v>2.98E-2</v>
      </c>
      <c r="E1912" s="351">
        <f>'Employee Salary Payroll Tax '!N1914</f>
        <v>56089.43</v>
      </c>
      <c r="F1912" s="351">
        <f t="shared" si="235"/>
        <v>57760.895014000002</v>
      </c>
      <c r="G1912" s="352"/>
      <c r="H1912" s="351">
        <f t="shared" si="236"/>
        <v>0</v>
      </c>
      <c r="I1912" s="351">
        <f t="shared" si="238"/>
        <v>1671.4650140000012</v>
      </c>
      <c r="J1912" s="351">
        <f t="shared" si="237"/>
        <v>0</v>
      </c>
      <c r="K1912" s="293">
        <f>SUM('Employee Salary Payroll Tax '!I1914:K1914)</f>
        <v>-92.51</v>
      </c>
      <c r="L1912" s="293">
        <f>'Employee Salary Payroll Tax '!H1914</f>
        <v>0</v>
      </c>
      <c r="M1912" s="293">
        <f t="shared" si="239"/>
        <v>56181.94</v>
      </c>
      <c r="N1912" s="359">
        <f t="shared" si="240"/>
        <v>0</v>
      </c>
      <c r="O1912" s="331"/>
      <c r="P1912" s="61"/>
      <c r="Q1912" s="294"/>
      <c r="R1912" s="292"/>
      <c r="S1912" s="303"/>
    </row>
    <row r="1913" spans="1:19" s="36" customFormat="1" ht="14.4">
      <c r="A1913" s="36">
        <f t="shared" si="241"/>
        <v>590</v>
      </c>
      <c r="B1913" s="526"/>
      <c r="C1913" s="36" t="str">
        <f>VLOOKUP('Employee Salary Payroll Tax '!B1915,'Employee Salary Payroll Tax '!$D$1:$E$7,2,FALSE)</f>
        <v>NonUnion</v>
      </c>
      <c r="D1913" s="61">
        <f t="shared" si="234"/>
        <v>2.98E-2</v>
      </c>
      <c r="E1913" s="351">
        <f>'Employee Salary Payroll Tax '!N1915</f>
        <v>105162.9</v>
      </c>
      <c r="F1913" s="351">
        <f t="shared" si="235"/>
        <v>108296.75442</v>
      </c>
      <c r="G1913" s="352"/>
      <c r="H1913" s="351">
        <f t="shared" si="236"/>
        <v>0</v>
      </c>
      <c r="I1913" s="351">
        <f t="shared" si="238"/>
        <v>3133.8544200000033</v>
      </c>
      <c r="J1913" s="351">
        <f t="shared" si="237"/>
        <v>0</v>
      </c>
      <c r="K1913" s="293">
        <f>SUM('Employee Salary Payroll Tax '!I1915:K1915)</f>
        <v>16691.23</v>
      </c>
      <c r="L1913" s="293">
        <f>'Employee Salary Payroll Tax '!H1915</f>
        <v>0</v>
      </c>
      <c r="M1913" s="293">
        <f t="shared" si="239"/>
        <v>88471.67</v>
      </c>
      <c r="N1913" s="359">
        <f t="shared" si="240"/>
        <v>0</v>
      </c>
      <c r="O1913" s="331"/>
      <c r="P1913" s="61"/>
      <c r="Q1913" s="294"/>
      <c r="R1913" s="292"/>
      <c r="S1913" s="303"/>
    </row>
    <row r="1914" spans="1:19" s="36" customFormat="1" ht="14.4">
      <c r="A1914" s="36">
        <f t="shared" si="241"/>
        <v>591</v>
      </c>
      <c r="B1914" s="526"/>
      <c r="C1914" s="36" t="str">
        <f>VLOOKUP('Employee Salary Payroll Tax '!B1916,'Employee Salary Payroll Tax '!$D$1:$E$7,2,FALSE)</f>
        <v>NonUnion</v>
      </c>
      <c r="D1914" s="61">
        <f t="shared" si="234"/>
        <v>2.98E-2</v>
      </c>
      <c r="E1914" s="351">
        <f>'Employee Salary Payroll Tax '!N1916</f>
        <v>43098.27</v>
      </c>
      <c r="F1914" s="351">
        <f t="shared" si="235"/>
        <v>44382.598445999996</v>
      </c>
      <c r="G1914" s="352"/>
      <c r="H1914" s="351">
        <f t="shared" si="236"/>
        <v>0</v>
      </c>
      <c r="I1914" s="351">
        <f t="shared" si="238"/>
        <v>1284.3284459999995</v>
      </c>
      <c r="J1914" s="351">
        <f t="shared" si="237"/>
        <v>0</v>
      </c>
      <c r="K1914" s="293">
        <f>SUM('Employee Salary Payroll Tax '!I1916:K1916)</f>
        <v>-98.21</v>
      </c>
      <c r="L1914" s="293">
        <f>'Employee Salary Payroll Tax '!H1916</f>
        <v>-4.2699999999999996</v>
      </c>
      <c r="M1914" s="293">
        <f t="shared" si="239"/>
        <v>43200.749999999993</v>
      </c>
      <c r="N1914" s="359">
        <f t="shared" si="240"/>
        <v>0</v>
      </c>
      <c r="O1914" s="331"/>
      <c r="P1914" s="61"/>
      <c r="Q1914" s="294"/>
      <c r="R1914" s="292"/>
      <c r="S1914" s="303"/>
    </row>
    <row r="1915" spans="1:19" s="36" customFormat="1" ht="14.4">
      <c r="A1915" s="36">
        <f t="shared" si="241"/>
        <v>592</v>
      </c>
      <c r="B1915" s="526"/>
      <c r="C1915" s="36" t="str">
        <f>VLOOKUP('Employee Salary Payroll Tax '!B1917,'Employee Salary Payroll Tax '!$D$1:$E$7,2,FALSE)</f>
        <v>NonUnion</v>
      </c>
      <c r="D1915" s="61">
        <f t="shared" si="234"/>
        <v>2.98E-2</v>
      </c>
      <c r="E1915" s="351">
        <f>'Employee Salary Payroll Tax '!N1917</f>
        <v>129238.1</v>
      </c>
      <c r="F1915" s="351">
        <f t="shared" si="235"/>
        <v>133089.39538</v>
      </c>
      <c r="G1915" s="352"/>
      <c r="H1915" s="351">
        <f t="shared" si="236"/>
        <v>0</v>
      </c>
      <c r="I1915" s="351">
        <f t="shared" si="238"/>
        <v>3851.2953799999959</v>
      </c>
      <c r="J1915" s="351">
        <f t="shared" si="237"/>
        <v>0</v>
      </c>
      <c r="K1915" s="293">
        <f>SUM('Employee Salary Payroll Tax '!I1917:K1917)</f>
        <v>128794.4</v>
      </c>
      <c r="L1915" s="293">
        <f>'Employee Salary Payroll Tax '!H1917</f>
        <v>0</v>
      </c>
      <c r="M1915" s="293">
        <f t="shared" si="239"/>
        <v>443.70000000001164</v>
      </c>
      <c r="N1915" s="359">
        <f t="shared" si="240"/>
        <v>0</v>
      </c>
      <c r="O1915" s="331"/>
      <c r="P1915" s="61"/>
      <c r="Q1915" s="294"/>
      <c r="R1915" s="292"/>
      <c r="S1915" s="303"/>
    </row>
    <row r="1916" spans="1:19" s="36" customFormat="1" ht="14.4">
      <c r="A1916" s="36">
        <f t="shared" si="241"/>
        <v>593</v>
      </c>
      <c r="B1916" s="526"/>
      <c r="C1916" s="36" t="str">
        <f>VLOOKUP('Employee Salary Payroll Tax '!B1918,'Employee Salary Payroll Tax '!$D$1:$E$7,2,FALSE)</f>
        <v>IBEW</v>
      </c>
      <c r="D1916" s="61">
        <f t="shared" si="234"/>
        <v>6.875E-3</v>
      </c>
      <c r="E1916" s="351">
        <f>'Employee Salary Payroll Tax '!N1918</f>
        <v>64226.61</v>
      </c>
      <c r="F1916" s="351">
        <f t="shared" si="235"/>
        <v>64668.167943749999</v>
      </c>
      <c r="G1916" s="352"/>
      <c r="H1916" s="351">
        <f t="shared" si="236"/>
        <v>0</v>
      </c>
      <c r="I1916" s="351">
        <f t="shared" si="238"/>
        <v>441.55794374999823</v>
      </c>
      <c r="J1916" s="351">
        <f t="shared" si="237"/>
        <v>0</v>
      </c>
      <c r="K1916" s="293">
        <f>SUM('Employee Salary Payroll Tax '!I1918:K1918)</f>
        <v>64226.61</v>
      </c>
      <c r="L1916" s="293">
        <f>'Employee Salary Payroll Tax '!H1918</f>
        <v>0</v>
      </c>
      <c r="M1916" s="293">
        <f t="shared" si="239"/>
        <v>0</v>
      </c>
      <c r="N1916" s="359">
        <f t="shared" si="240"/>
        <v>0</v>
      </c>
      <c r="O1916" s="331"/>
      <c r="P1916" s="61"/>
      <c r="Q1916" s="294"/>
      <c r="R1916" s="292"/>
      <c r="S1916" s="303"/>
    </row>
    <row r="1917" spans="1:19" s="36" customFormat="1" ht="14.4">
      <c r="A1917" s="36">
        <f t="shared" si="241"/>
        <v>594</v>
      </c>
      <c r="B1917" s="526"/>
      <c r="C1917" s="36" t="str">
        <f>VLOOKUP('Employee Salary Payroll Tax '!B1919,'Employee Salary Payroll Tax '!$D$1:$E$7,2,FALSE)</f>
        <v>IBEW</v>
      </c>
      <c r="D1917" s="61">
        <f t="shared" si="234"/>
        <v>6.875E-3</v>
      </c>
      <c r="E1917" s="351">
        <f>'Employee Salary Payroll Tax '!N1919</f>
        <v>40456.370000000003</v>
      </c>
      <c r="F1917" s="351">
        <f t="shared" si="235"/>
        <v>40734.507543749998</v>
      </c>
      <c r="G1917" s="352"/>
      <c r="H1917" s="351">
        <f t="shared" si="236"/>
        <v>0</v>
      </c>
      <c r="I1917" s="351">
        <f t="shared" si="238"/>
        <v>278.13754374999553</v>
      </c>
      <c r="J1917" s="351">
        <f t="shared" si="237"/>
        <v>0</v>
      </c>
      <c r="K1917" s="293">
        <f>SUM('Employee Salary Payroll Tax '!I1919:K1919)</f>
        <v>40456.370000000003</v>
      </c>
      <c r="L1917" s="293">
        <f>'Employee Salary Payroll Tax '!H1919</f>
        <v>0</v>
      </c>
      <c r="M1917" s="293">
        <f t="shared" si="239"/>
        <v>0</v>
      </c>
      <c r="N1917" s="359">
        <f t="shared" si="240"/>
        <v>0</v>
      </c>
      <c r="O1917" s="331"/>
      <c r="P1917" s="61"/>
      <c r="Q1917" s="294"/>
      <c r="R1917" s="292"/>
      <c r="S1917" s="303"/>
    </row>
    <row r="1918" spans="1:19" s="36" customFormat="1" ht="14.4">
      <c r="A1918" s="36">
        <f t="shared" si="241"/>
        <v>595</v>
      </c>
      <c r="B1918" s="526"/>
      <c r="C1918" s="36" t="str">
        <f>VLOOKUP('Employee Salary Payroll Tax '!B1920,'Employee Salary Payroll Tax '!$D$1:$E$7,2,FALSE)</f>
        <v>NonUnion</v>
      </c>
      <c r="D1918" s="61">
        <f t="shared" si="234"/>
        <v>2.98E-2</v>
      </c>
      <c r="E1918" s="351">
        <f>'Employee Salary Payroll Tax '!N1920</f>
        <v>23487.11</v>
      </c>
      <c r="F1918" s="351">
        <f t="shared" si="235"/>
        <v>24187.025878</v>
      </c>
      <c r="G1918" s="352"/>
      <c r="H1918" s="351">
        <f t="shared" si="236"/>
        <v>0</v>
      </c>
      <c r="I1918" s="351">
        <f t="shared" si="238"/>
        <v>699.91587799999979</v>
      </c>
      <c r="J1918" s="351">
        <f t="shared" si="237"/>
        <v>0</v>
      </c>
      <c r="K1918" s="293">
        <f>SUM('Employee Salary Payroll Tax '!I1920:K1920)</f>
        <v>-1.6800000000000004</v>
      </c>
      <c r="L1918" s="293">
        <f>'Employee Salary Payroll Tax '!H1920</f>
        <v>0</v>
      </c>
      <c r="M1918" s="293">
        <f t="shared" si="239"/>
        <v>23488.79</v>
      </c>
      <c r="N1918" s="359">
        <f t="shared" si="240"/>
        <v>0</v>
      </c>
      <c r="O1918" s="331"/>
      <c r="P1918" s="61"/>
      <c r="Q1918" s="294"/>
      <c r="R1918" s="292"/>
      <c r="S1918" s="303"/>
    </row>
    <row r="1919" spans="1:19" s="36" customFormat="1" ht="14.4">
      <c r="A1919" s="36">
        <f t="shared" si="241"/>
        <v>596</v>
      </c>
      <c r="B1919" s="526"/>
      <c r="C1919" s="36" t="str">
        <f>VLOOKUP('Employee Salary Payroll Tax '!B1921,'Employee Salary Payroll Tax '!$D$1:$E$7,2,FALSE)</f>
        <v>NonUnion</v>
      </c>
      <c r="D1919" s="61">
        <f t="shared" si="234"/>
        <v>2.98E-2</v>
      </c>
      <c r="E1919" s="351">
        <f>'Employee Salary Payroll Tax '!N1921</f>
        <v>25360.09</v>
      </c>
      <c r="F1919" s="351">
        <f t="shared" si="235"/>
        <v>26115.820682000001</v>
      </c>
      <c r="G1919" s="352"/>
      <c r="H1919" s="351">
        <f t="shared" si="236"/>
        <v>0</v>
      </c>
      <c r="I1919" s="351">
        <f t="shared" si="238"/>
        <v>755.73068200000125</v>
      </c>
      <c r="J1919" s="351">
        <f t="shared" si="237"/>
        <v>0</v>
      </c>
      <c r="K1919" s="293">
        <f>SUM('Employee Salary Payroll Tax '!I1921:K1921)</f>
        <v>7161.81</v>
      </c>
      <c r="L1919" s="293">
        <f>'Employee Salary Payroll Tax '!H1921</f>
        <v>0</v>
      </c>
      <c r="M1919" s="293">
        <f t="shared" si="239"/>
        <v>18198.28</v>
      </c>
      <c r="N1919" s="359">
        <f t="shared" si="240"/>
        <v>0</v>
      </c>
      <c r="O1919" s="331"/>
      <c r="P1919" s="61"/>
      <c r="Q1919" s="294"/>
      <c r="R1919" s="292"/>
      <c r="S1919" s="303"/>
    </row>
    <row r="1920" spans="1:19" s="36" customFormat="1" ht="14.4">
      <c r="A1920" s="36">
        <f t="shared" si="241"/>
        <v>597</v>
      </c>
      <c r="B1920" s="526"/>
      <c r="C1920" s="36" t="str">
        <f>VLOOKUP('Employee Salary Payroll Tax '!B1922,'Employee Salary Payroll Tax '!$D$1:$E$7,2,FALSE)</f>
        <v>NonUnion</v>
      </c>
      <c r="D1920" s="61">
        <f t="shared" si="234"/>
        <v>2.98E-2</v>
      </c>
      <c r="E1920" s="351">
        <f>'Employee Salary Payroll Tax '!N1922</f>
        <v>92666.46</v>
      </c>
      <c r="F1920" s="351">
        <f t="shared" si="235"/>
        <v>95427.92050800001</v>
      </c>
      <c r="G1920" s="352"/>
      <c r="H1920" s="351">
        <f t="shared" si="236"/>
        <v>0</v>
      </c>
      <c r="I1920" s="351">
        <f t="shared" si="238"/>
        <v>2761.4605080000038</v>
      </c>
      <c r="J1920" s="351">
        <f t="shared" si="237"/>
        <v>0</v>
      </c>
      <c r="K1920" s="293">
        <f>SUM('Employee Salary Payroll Tax '!I1922:K1922)</f>
        <v>91185.279999999999</v>
      </c>
      <c r="L1920" s="293">
        <f>'Employee Salary Payroll Tax '!H1922</f>
        <v>0</v>
      </c>
      <c r="M1920" s="293">
        <f t="shared" si="239"/>
        <v>1481.1800000000076</v>
      </c>
      <c r="N1920" s="359">
        <f t="shared" si="240"/>
        <v>0</v>
      </c>
      <c r="O1920" s="331"/>
      <c r="P1920" s="61"/>
      <c r="Q1920" s="294"/>
      <c r="R1920" s="292"/>
      <c r="S1920" s="303"/>
    </row>
    <row r="1921" spans="1:19" s="36" customFormat="1" ht="14.4">
      <c r="A1921" s="36">
        <f t="shared" si="241"/>
        <v>598</v>
      </c>
      <c r="B1921" s="526"/>
      <c r="C1921" s="36" t="str">
        <f>VLOOKUP('Employee Salary Payroll Tax '!B1923,'Employee Salary Payroll Tax '!$D$1:$E$7,2,FALSE)</f>
        <v>NonUnion</v>
      </c>
      <c r="D1921" s="61">
        <f t="shared" si="234"/>
        <v>2.98E-2</v>
      </c>
      <c r="E1921" s="351">
        <f>'Employee Salary Payroll Tax '!N1923</f>
        <v>83134.240000000005</v>
      </c>
      <c r="F1921" s="351">
        <f t="shared" si="235"/>
        <v>85611.640352000017</v>
      </c>
      <c r="G1921" s="352"/>
      <c r="H1921" s="351">
        <f t="shared" si="236"/>
        <v>0</v>
      </c>
      <c r="I1921" s="351">
        <f t="shared" si="238"/>
        <v>2477.4003520000115</v>
      </c>
      <c r="J1921" s="351">
        <f t="shared" si="237"/>
        <v>0</v>
      </c>
      <c r="K1921" s="293">
        <f>SUM('Employee Salary Payroll Tax '!I1923:K1923)</f>
        <v>41303.14</v>
      </c>
      <c r="L1921" s="293">
        <f>'Employee Salary Payroll Tax '!H1923</f>
        <v>0</v>
      </c>
      <c r="M1921" s="293">
        <f t="shared" si="239"/>
        <v>41831.100000000006</v>
      </c>
      <c r="N1921" s="359">
        <f t="shared" si="240"/>
        <v>0</v>
      </c>
      <c r="O1921" s="331"/>
      <c r="P1921" s="61"/>
      <c r="Q1921" s="294"/>
      <c r="R1921" s="292"/>
      <c r="S1921" s="303"/>
    </row>
    <row r="1922" spans="1:19" s="36" customFormat="1" ht="14.4">
      <c r="A1922" s="36">
        <f t="shared" si="241"/>
        <v>599</v>
      </c>
      <c r="B1922" s="526"/>
      <c r="C1922" s="36" t="str">
        <f>VLOOKUP('Employee Salary Payroll Tax '!B1924,'Employee Salary Payroll Tax '!$D$1:$E$7,2,FALSE)</f>
        <v>NonUnion</v>
      </c>
      <c r="D1922" s="61">
        <f t="shared" si="234"/>
        <v>2.98E-2</v>
      </c>
      <c r="E1922" s="351">
        <f>'Employee Salary Payroll Tax '!N1924</f>
        <v>75135.070000000007</v>
      </c>
      <c r="F1922" s="351">
        <f t="shared" si="235"/>
        <v>77374.095086000016</v>
      </c>
      <c r="G1922" s="352"/>
      <c r="H1922" s="351">
        <f t="shared" si="236"/>
        <v>0</v>
      </c>
      <c r="I1922" s="351">
        <f t="shared" si="238"/>
        <v>2239.0250860000087</v>
      </c>
      <c r="J1922" s="351">
        <f t="shared" si="237"/>
        <v>0</v>
      </c>
      <c r="K1922" s="293">
        <f>SUM('Employee Salary Payroll Tax '!I1924:K1924)</f>
        <v>10536.35</v>
      </c>
      <c r="L1922" s="293">
        <f>'Employee Salary Payroll Tax '!H1924</f>
        <v>0</v>
      </c>
      <c r="M1922" s="293">
        <f t="shared" si="239"/>
        <v>64598.720000000008</v>
      </c>
      <c r="N1922" s="359">
        <f t="shared" si="240"/>
        <v>0</v>
      </c>
      <c r="O1922" s="331"/>
      <c r="P1922" s="61"/>
      <c r="Q1922" s="294"/>
      <c r="R1922" s="292"/>
      <c r="S1922" s="303"/>
    </row>
    <row r="1923" spans="1:19" s="36" customFormat="1" ht="14.4">
      <c r="A1923" s="36">
        <f t="shared" si="241"/>
        <v>600</v>
      </c>
      <c r="B1923" s="526"/>
      <c r="C1923" s="36" t="str">
        <f>VLOOKUP('Employee Salary Payroll Tax '!B1925,'Employee Salary Payroll Tax '!$D$1:$E$7,2,FALSE)</f>
        <v>NonUnion</v>
      </c>
      <c r="D1923" s="61">
        <f t="shared" si="234"/>
        <v>2.98E-2</v>
      </c>
      <c r="E1923" s="351">
        <f>'Employee Salary Payroll Tax '!N1925</f>
        <v>40901.89</v>
      </c>
      <c r="F1923" s="351">
        <f t="shared" si="235"/>
        <v>42120.766322000003</v>
      </c>
      <c r="G1923" s="352"/>
      <c r="H1923" s="351">
        <f t="shared" si="236"/>
        <v>0</v>
      </c>
      <c r="I1923" s="351">
        <f t="shared" si="238"/>
        <v>1218.8763220000037</v>
      </c>
      <c r="J1923" s="351">
        <f t="shared" si="237"/>
        <v>0</v>
      </c>
      <c r="K1923" s="293">
        <f>SUM('Employee Salary Payroll Tax '!I1925:K1925)</f>
        <v>29754.86</v>
      </c>
      <c r="L1923" s="293">
        <f>'Employee Salary Payroll Tax '!H1925</f>
        <v>0</v>
      </c>
      <c r="M1923" s="293">
        <f t="shared" si="239"/>
        <v>11147.029999999999</v>
      </c>
      <c r="N1923" s="359">
        <f t="shared" si="240"/>
        <v>0</v>
      </c>
      <c r="O1923" s="331"/>
      <c r="P1923" s="61"/>
      <c r="Q1923" s="294"/>
      <c r="R1923" s="292"/>
      <c r="S1923" s="303"/>
    </row>
    <row r="1924" spans="1:19" s="36" customFormat="1" ht="14.4">
      <c r="A1924" s="36">
        <f t="shared" si="241"/>
        <v>601</v>
      </c>
      <c r="B1924" s="526"/>
      <c r="C1924" s="36" t="str">
        <f>VLOOKUP('Employee Salary Payroll Tax '!B1926,'Employee Salary Payroll Tax '!$D$1:$E$7,2,FALSE)</f>
        <v>NonUnion</v>
      </c>
      <c r="D1924" s="61">
        <f t="shared" si="234"/>
        <v>2.98E-2</v>
      </c>
      <c r="E1924" s="351">
        <f>'Employee Salary Payroll Tax '!N1926</f>
        <v>53921.9</v>
      </c>
      <c r="F1924" s="351">
        <f t="shared" si="235"/>
        <v>55528.772620000003</v>
      </c>
      <c r="G1924" s="352"/>
      <c r="H1924" s="351">
        <f t="shared" si="236"/>
        <v>0</v>
      </c>
      <c r="I1924" s="351">
        <f t="shared" si="238"/>
        <v>1606.8726200000019</v>
      </c>
      <c r="J1924" s="351">
        <f t="shared" si="237"/>
        <v>0</v>
      </c>
      <c r="K1924" s="293">
        <f>SUM('Employee Salary Payroll Tax '!I1926:K1926)</f>
        <v>53921.9</v>
      </c>
      <c r="L1924" s="293">
        <f>'Employee Salary Payroll Tax '!H1926</f>
        <v>0</v>
      </c>
      <c r="M1924" s="293">
        <f t="shared" si="239"/>
        <v>0</v>
      </c>
      <c r="N1924" s="359">
        <f t="shared" si="240"/>
        <v>0</v>
      </c>
      <c r="O1924" s="331"/>
      <c r="P1924" s="61"/>
      <c r="Q1924" s="294"/>
      <c r="R1924" s="292"/>
      <c r="S1924" s="303"/>
    </row>
    <row r="1925" spans="1:19" s="36" customFormat="1" ht="14.4">
      <c r="A1925" s="36">
        <f t="shared" si="241"/>
        <v>602</v>
      </c>
      <c r="B1925" s="526"/>
      <c r="C1925" s="36" t="str">
        <f>VLOOKUP('Employee Salary Payroll Tax '!B1927,'Employee Salary Payroll Tax '!$D$1:$E$7,2,FALSE)</f>
        <v>UA</v>
      </c>
      <c r="D1925" s="61">
        <f t="shared" si="234"/>
        <v>0.03</v>
      </c>
      <c r="E1925" s="351">
        <f>'Employee Salary Payroll Tax '!N1927</f>
        <v>74551.23</v>
      </c>
      <c r="F1925" s="351">
        <f t="shared" si="235"/>
        <v>76787.766900000002</v>
      </c>
      <c r="G1925" s="352"/>
      <c r="H1925" s="351">
        <f t="shared" si="236"/>
        <v>0</v>
      </c>
      <c r="I1925" s="351">
        <f t="shared" si="238"/>
        <v>2236.5369000000064</v>
      </c>
      <c r="J1925" s="351">
        <f t="shared" si="237"/>
        <v>0</v>
      </c>
      <c r="K1925" s="293">
        <f>SUM('Employee Salary Payroll Tax '!I1927:K1927)</f>
        <v>67096.12999999999</v>
      </c>
      <c r="L1925" s="293">
        <f>'Employee Salary Payroll Tax '!H1927</f>
        <v>1385.94</v>
      </c>
      <c r="M1925" s="293">
        <f t="shared" si="239"/>
        <v>6069.1600000000053</v>
      </c>
      <c r="N1925" s="359">
        <f t="shared" si="240"/>
        <v>0</v>
      </c>
      <c r="O1925" s="331"/>
      <c r="P1925" s="61"/>
      <c r="Q1925" s="294"/>
      <c r="R1925" s="292"/>
      <c r="S1925" s="303"/>
    </row>
    <row r="1926" spans="1:19" s="36" customFormat="1" ht="14.4">
      <c r="A1926" s="36">
        <f t="shared" si="241"/>
        <v>603</v>
      </c>
      <c r="B1926" s="526"/>
      <c r="C1926" s="36" t="str">
        <f>VLOOKUP('Employee Salary Payroll Tax '!B1928,'Employee Salary Payroll Tax '!$D$1:$E$7,2,FALSE)</f>
        <v>NonUnion</v>
      </c>
      <c r="D1926" s="61">
        <f t="shared" si="234"/>
        <v>2.98E-2</v>
      </c>
      <c r="E1926" s="351">
        <f>'Employee Salary Payroll Tax '!N1928</f>
        <v>65135.15</v>
      </c>
      <c r="F1926" s="351">
        <f t="shared" si="235"/>
        <v>67076.17747000001</v>
      </c>
      <c r="G1926" s="352"/>
      <c r="H1926" s="351">
        <f t="shared" si="236"/>
        <v>0</v>
      </c>
      <c r="I1926" s="351">
        <f t="shared" si="238"/>
        <v>1941.0274700000082</v>
      </c>
      <c r="J1926" s="351">
        <f t="shared" si="237"/>
        <v>0</v>
      </c>
      <c r="K1926" s="293">
        <f>SUM('Employee Salary Payroll Tax '!I1928:K1928)</f>
        <v>11788.32</v>
      </c>
      <c r="L1926" s="293">
        <f>'Employee Salary Payroll Tax '!H1928</f>
        <v>0</v>
      </c>
      <c r="M1926" s="293">
        <f t="shared" si="239"/>
        <v>53346.83</v>
      </c>
      <c r="N1926" s="359">
        <f t="shared" si="240"/>
        <v>0</v>
      </c>
      <c r="O1926" s="331"/>
      <c r="P1926" s="61"/>
      <c r="Q1926" s="294"/>
      <c r="R1926" s="292"/>
      <c r="S1926" s="303"/>
    </row>
    <row r="1927" spans="1:19" s="36" customFormat="1" ht="14.4">
      <c r="A1927" s="36">
        <f t="shared" si="241"/>
        <v>604</v>
      </c>
      <c r="B1927" s="526"/>
      <c r="C1927" s="36" t="str">
        <f>VLOOKUP('Employee Salary Payroll Tax '!B1929,'Employee Salary Payroll Tax '!$D$1:$E$7,2,FALSE)</f>
        <v>NonUnion</v>
      </c>
      <c r="D1927" s="61">
        <f t="shared" si="234"/>
        <v>2.98E-2</v>
      </c>
      <c r="E1927" s="351">
        <f>'Employee Salary Payroll Tax '!N1929</f>
        <v>63460.800000000003</v>
      </c>
      <c r="F1927" s="351">
        <f t="shared" si="235"/>
        <v>65351.931840000005</v>
      </c>
      <c r="G1927" s="352"/>
      <c r="H1927" s="351">
        <f t="shared" si="236"/>
        <v>0</v>
      </c>
      <c r="I1927" s="351">
        <f t="shared" si="238"/>
        <v>1891.1318400000018</v>
      </c>
      <c r="J1927" s="351">
        <f t="shared" si="237"/>
        <v>0</v>
      </c>
      <c r="K1927" s="293">
        <f>SUM('Employee Salary Payroll Tax '!I1929:K1929)</f>
        <v>61962.73</v>
      </c>
      <c r="L1927" s="293">
        <f>'Employee Salary Payroll Tax '!H1929</f>
        <v>0</v>
      </c>
      <c r="M1927" s="293">
        <f t="shared" si="239"/>
        <v>1498.0699999999997</v>
      </c>
      <c r="N1927" s="359">
        <f t="shared" si="240"/>
        <v>0</v>
      </c>
      <c r="O1927" s="331"/>
      <c r="P1927" s="61"/>
      <c r="Q1927" s="294"/>
      <c r="R1927" s="292"/>
      <c r="S1927" s="303"/>
    </row>
    <row r="1928" spans="1:19" s="36" customFormat="1" ht="14.4">
      <c r="A1928" s="36">
        <f t="shared" si="241"/>
        <v>605</v>
      </c>
      <c r="B1928" s="526"/>
      <c r="C1928" s="36" t="str">
        <f>VLOOKUP('Employee Salary Payroll Tax '!B1930,'Employee Salary Payroll Tax '!$D$1:$E$7,2,FALSE)</f>
        <v>NonUnion</v>
      </c>
      <c r="D1928" s="61">
        <f t="shared" si="234"/>
        <v>2.98E-2</v>
      </c>
      <c r="E1928" s="351">
        <f>'Employee Salary Payroll Tax '!N1930</f>
        <v>137719.03</v>
      </c>
      <c r="F1928" s="351">
        <f t="shared" si="235"/>
        <v>141823.05709400002</v>
      </c>
      <c r="G1928" s="352"/>
      <c r="H1928" s="351">
        <f t="shared" si="236"/>
        <v>0</v>
      </c>
      <c r="I1928" s="351">
        <f t="shared" si="238"/>
        <v>4104.0270940000191</v>
      </c>
      <c r="J1928" s="351">
        <f t="shared" si="237"/>
        <v>0</v>
      </c>
      <c r="K1928" s="293">
        <f>SUM('Employee Salary Payroll Tax '!I1930:K1930)</f>
        <v>45096.72</v>
      </c>
      <c r="L1928" s="293">
        <f>'Employee Salary Payroll Tax '!H1930</f>
        <v>0</v>
      </c>
      <c r="M1928" s="293">
        <f t="shared" si="239"/>
        <v>92622.31</v>
      </c>
      <c r="N1928" s="359">
        <f t="shared" si="240"/>
        <v>0</v>
      </c>
      <c r="O1928" s="331"/>
      <c r="P1928" s="61"/>
      <c r="Q1928" s="294"/>
      <c r="R1928" s="292"/>
      <c r="S1928" s="303"/>
    </row>
    <row r="1929" spans="1:19" s="36" customFormat="1" ht="14.4">
      <c r="A1929" s="36">
        <f t="shared" si="241"/>
        <v>606</v>
      </c>
      <c r="B1929" s="526"/>
      <c r="C1929" s="36" t="str">
        <f>VLOOKUP('Employee Salary Payroll Tax '!B1931,'Employee Salary Payroll Tax '!$D$1:$E$7,2,FALSE)</f>
        <v>NonUnion</v>
      </c>
      <c r="D1929" s="61">
        <f t="shared" si="234"/>
        <v>2.98E-2</v>
      </c>
      <c r="E1929" s="351">
        <f>'Employee Salary Payroll Tax '!N1931</f>
        <v>110375.26</v>
      </c>
      <c r="F1929" s="351">
        <f t="shared" si="235"/>
        <v>113664.442748</v>
      </c>
      <c r="G1929" s="352"/>
      <c r="H1929" s="351">
        <f t="shared" si="236"/>
        <v>0</v>
      </c>
      <c r="I1929" s="351">
        <f t="shared" si="238"/>
        <v>3289.1827480000065</v>
      </c>
      <c r="J1929" s="351">
        <f t="shared" si="237"/>
        <v>0</v>
      </c>
      <c r="K1929" s="293">
        <f>SUM('Employee Salary Payroll Tax '!I1931:K1931)</f>
        <v>8228.75</v>
      </c>
      <c r="L1929" s="293">
        <f>'Employee Salary Payroll Tax '!H1931</f>
        <v>0</v>
      </c>
      <c r="M1929" s="293">
        <f t="shared" si="239"/>
        <v>102146.51</v>
      </c>
      <c r="N1929" s="359">
        <f t="shared" si="240"/>
        <v>0</v>
      </c>
      <c r="O1929" s="331"/>
      <c r="P1929" s="61"/>
      <c r="Q1929" s="294"/>
      <c r="R1929" s="292"/>
      <c r="S1929" s="303"/>
    </row>
    <row r="1930" spans="1:19" s="36" customFormat="1" ht="14.4">
      <c r="A1930" s="36">
        <f t="shared" si="241"/>
        <v>607</v>
      </c>
      <c r="B1930" s="526"/>
      <c r="C1930" s="36" t="str">
        <f>VLOOKUP('Employee Salary Payroll Tax '!B1932,'Employee Salary Payroll Tax '!$D$1:$E$7,2,FALSE)</f>
        <v>NonUnion</v>
      </c>
      <c r="D1930" s="61">
        <f t="shared" si="234"/>
        <v>2.98E-2</v>
      </c>
      <c r="E1930" s="351">
        <f>'Employee Salary Payroll Tax '!N1932</f>
        <v>227146.93</v>
      </c>
      <c r="F1930" s="351">
        <f t="shared" si="235"/>
        <v>233915.90851400001</v>
      </c>
      <c r="G1930" s="352"/>
      <c r="H1930" s="351">
        <f t="shared" si="236"/>
        <v>0</v>
      </c>
      <c r="I1930" s="351">
        <f t="shared" si="238"/>
        <v>6768.9785140000167</v>
      </c>
      <c r="J1930" s="351">
        <f t="shared" si="237"/>
        <v>0</v>
      </c>
      <c r="K1930" s="293">
        <f>SUM('Employee Salary Payroll Tax '!I1932:K1932)</f>
        <v>181717.55</v>
      </c>
      <c r="L1930" s="293">
        <f>'Employee Salary Payroll Tax '!H1932</f>
        <v>45429.38</v>
      </c>
      <c r="M1930" s="293">
        <f t="shared" si="239"/>
        <v>0</v>
      </c>
      <c r="N1930" s="359">
        <f t="shared" si="240"/>
        <v>0</v>
      </c>
      <c r="O1930" s="331"/>
      <c r="P1930" s="61"/>
      <c r="Q1930" s="294"/>
      <c r="R1930" s="292"/>
      <c r="S1930" s="303"/>
    </row>
    <row r="1931" spans="1:19" s="36" customFormat="1" ht="14.4">
      <c r="A1931" s="36">
        <f t="shared" si="241"/>
        <v>608</v>
      </c>
      <c r="B1931" s="526"/>
      <c r="C1931" s="36" t="str">
        <f>VLOOKUP('Employee Salary Payroll Tax '!B1933,'Employee Salary Payroll Tax '!$D$1:$E$7,2,FALSE)</f>
        <v>NonUnion</v>
      </c>
      <c r="D1931" s="61">
        <f t="shared" si="234"/>
        <v>2.98E-2</v>
      </c>
      <c r="E1931" s="351">
        <f>'Employee Salary Payroll Tax '!N1933</f>
        <v>77994.350000000006</v>
      </c>
      <c r="F1931" s="351">
        <f t="shared" si="235"/>
        <v>80318.581630000015</v>
      </c>
      <c r="G1931" s="352"/>
      <c r="H1931" s="351">
        <f t="shared" si="236"/>
        <v>0</v>
      </c>
      <c r="I1931" s="351">
        <f t="shared" si="238"/>
        <v>2324.2316300000093</v>
      </c>
      <c r="J1931" s="351">
        <f t="shared" si="237"/>
        <v>0</v>
      </c>
      <c r="K1931" s="293">
        <f>SUM('Employee Salary Payroll Tax '!I1933:K1933)</f>
        <v>34994.89</v>
      </c>
      <c r="L1931" s="293">
        <f>'Employee Salary Payroll Tax '!H1933</f>
        <v>-0.2</v>
      </c>
      <c r="M1931" s="293">
        <f t="shared" si="239"/>
        <v>42999.66</v>
      </c>
      <c r="N1931" s="359">
        <f t="shared" si="240"/>
        <v>0</v>
      </c>
      <c r="O1931" s="331"/>
      <c r="P1931" s="61"/>
      <c r="Q1931" s="294"/>
      <c r="R1931" s="292"/>
      <c r="S1931" s="303"/>
    </row>
    <row r="1932" spans="1:19" s="36" customFormat="1" ht="14.4">
      <c r="A1932" s="36">
        <f t="shared" si="241"/>
        <v>609</v>
      </c>
      <c r="B1932" s="526"/>
      <c r="C1932" s="36" t="str">
        <f>VLOOKUP('Employee Salary Payroll Tax '!B1934,'Employee Salary Payroll Tax '!$D$1:$E$7,2,FALSE)</f>
        <v>UA</v>
      </c>
      <c r="D1932" s="61">
        <f t="shared" si="234"/>
        <v>0.03</v>
      </c>
      <c r="E1932" s="351">
        <f>'Employee Salary Payroll Tax '!N1934</f>
        <v>94832.43</v>
      </c>
      <c r="F1932" s="351">
        <f t="shared" si="235"/>
        <v>97677.402900000001</v>
      </c>
      <c r="G1932" s="352"/>
      <c r="H1932" s="351">
        <f t="shared" si="236"/>
        <v>0</v>
      </c>
      <c r="I1932" s="351">
        <f t="shared" si="238"/>
        <v>2844.9729000000079</v>
      </c>
      <c r="J1932" s="351">
        <f t="shared" si="237"/>
        <v>0</v>
      </c>
      <c r="K1932" s="293">
        <f>SUM('Employee Salary Payroll Tax '!I1934:K1934)</f>
        <v>85171.25</v>
      </c>
      <c r="L1932" s="293">
        <f>'Employee Salary Payroll Tax '!H1934</f>
        <v>1058.3399999999999</v>
      </c>
      <c r="M1932" s="293">
        <f t="shared" si="239"/>
        <v>8602.8399999999929</v>
      </c>
      <c r="N1932" s="359">
        <f t="shared" si="240"/>
        <v>0</v>
      </c>
      <c r="O1932" s="331"/>
      <c r="P1932" s="61"/>
      <c r="Q1932" s="294"/>
      <c r="R1932" s="292"/>
      <c r="S1932" s="303"/>
    </row>
    <row r="1933" spans="1:19" s="36" customFormat="1" ht="14.4">
      <c r="A1933" s="36">
        <f t="shared" si="241"/>
        <v>610</v>
      </c>
      <c r="B1933" s="526"/>
      <c r="C1933" s="36" t="str">
        <f>VLOOKUP('Employee Salary Payroll Tax '!B1935,'Employee Salary Payroll Tax '!$D$1:$E$7,2,FALSE)</f>
        <v>NonUnion</v>
      </c>
      <c r="D1933" s="61">
        <f t="shared" si="234"/>
        <v>2.98E-2</v>
      </c>
      <c r="E1933" s="351">
        <f>'Employee Salary Payroll Tax '!N1935</f>
        <v>46957.37</v>
      </c>
      <c r="F1933" s="351">
        <f t="shared" si="235"/>
        <v>48356.699626000001</v>
      </c>
      <c r="G1933" s="352"/>
      <c r="H1933" s="351">
        <f t="shared" si="236"/>
        <v>0</v>
      </c>
      <c r="I1933" s="351">
        <f t="shared" si="238"/>
        <v>1399.3296259999988</v>
      </c>
      <c r="J1933" s="351">
        <f t="shared" si="237"/>
        <v>0</v>
      </c>
      <c r="K1933" s="293">
        <f>SUM('Employee Salary Payroll Tax '!I1935:K1935)</f>
        <v>45498.21</v>
      </c>
      <c r="L1933" s="293">
        <f>'Employee Salary Payroll Tax '!H1935</f>
        <v>0</v>
      </c>
      <c r="M1933" s="293">
        <f t="shared" si="239"/>
        <v>1459.1600000000035</v>
      </c>
      <c r="N1933" s="359">
        <f t="shared" si="240"/>
        <v>0</v>
      </c>
      <c r="O1933" s="331"/>
      <c r="P1933" s="61"/>
      <c r="Q1933" s="294"/>
      <c r="R1933" s="292"/>
      <c r="S1933" s="303"/>
    </row>
    <row r="1934" spans="1:19" s="36" customFormat="1" ht="14.4">
      <c r="A1934" s="36">
        <f t="shared" si="241"/>
        <v>611</v>
      </c>
      <c r="B1934" s="526"/>
      <c r="C1934" s="36" t="str">
        <f>VLOOKUP('Employee Salary Payroll Tax '!B1936,'Employee Salary Payroll Tax '!$D$1:$E$7,2,FALSE)</f>
        <v>IBEW</v>
      </c>
      <c r="D1934" s="61">
        <f t="shared" si="234"/>
        <v>6.875E-3</v>
      </c>
      <c r="E1934" s="351">
        <f>'Employee Salary Payroll Tax '!N1936</f>
        <v>99347.61</v>
      </c>
      <c r="F1934" s="351">
        <f t="shared" si="235"/>
        <v>100030.62481875</v>
      </c>
      <c r="G1934" s="352"/>
      <c r="H1934" s="351">
        <f t="shared" si="236"/>
        <v>0</v>
      </c>
      <c r="I1934" s="351">
        <f t="shared" si="238"/>
        <v>683.01481875000172</v>
      </c>
      <c r="J1934" s="351">
        <f t="shared" si="237"/>
        <v>0</v>
      </c>
      <c r="K1934" s="293">
        <f>SUM('Employee Salary Payroll Tax '!I1936:K1936)</f>
        <v>98456.68</v>
      </c>
      <c r="L1934" s="293">
        <f>'Employee Salary Payroll Tax '!H1936</f>
        <v>0</v>
      </c>
      <c r="M1934" s="293">
        <f t="shared" si="239"/>
        <v>890.93000000000757</v>
      </c>
      <c r="N1934" s="359">
        <f t="shared" si="240"/>
        <v>0</v>
      </c>
      <c r="O1934" s="331"/>
      <c r="P1934" s="61"/>
      <c r="Q1934" s="294"/>
      <c r="R1934" s="292"/>
      <c r="S1934" s="303"/>
    </row>
    <row r="1935" spans="1:19" s="36" customFormat="1" ht="14.4">
      <c r="A1935" s="36">
        <f t="shared" si="241"/>
        <v>612</v>
      </c>
      <c r="B1935" s="526"/>
      <c r="C1935" s="36" t="str">
        <f>VLOOKUP('Employee Salary Payroll Tax '!B1937,'Employee Salary Payroll Tax '!$D$1:$E$7,2,FALSE)</f>
        <v>NonUnion</v>
      </c>
      <c r="D1935" s="61">
        <f t="shared" si="234"/>
        <v>2.98E-2</v>
      </c>
      <c r="E1935" s="351">
        <f>'Employee Salary Payroll Tax '!N1937</f>
        <v>6216.58</v>
      </c>
      <c r="F1935" s="351">
        <f t="shared" si="235"/>
        <v>6401.8340840000001</v>
      </c>
      <c r="G1935" s="352"/>
      <c r="H1935" s="351">
        <f t="shared" si="236"/>
        <v>783.42000000000007</v>
      </c>
      <c r="I1935" s="351">
        <f t="shared" si="238"/>
        <v>185.25408400000015</v>
      </c>
      <c r="J1935" s="351">
        <f t="shared" si="237"/>
        <v>1.1115245040000008</v>
      </c>
      <c r="K1935" s="293">
        <f>SUM('Employee Salary Payroll Tax '!I1937:K1937)</f>
        <v>3395.0699999999997</v>
      </c>
      <c r="L1935" s="293">
        <f>'Employee Salary Payroll Tax '!H1937</f>
        <v>0</v>
      </c>
      <c r="M1935" s="293">
        <f t="shared" si="239"/>
        <v>2821.51</v>
      </c>
      <c r="N1935" s="359">
        <f t="shared" si="240"/>
        <v>0.60703851590235214</v>
      </c>
      <c r="O1935" s="331"/>
      <c r="P1935" s="61"/>
      <c r="Q1935" s="294"/>
      <c r="R1935" s="292"/>
      <c r="S1935" s="303"/>
    </row>
    <row r="1936" spans="1:19" s="36" customFormat="1" ht="14.4">
      <c r="A1936" s="36">
        <f t="shared" si="241"/>
        <v>613</v>
      </c>
      <c r="B1936" s="526"/>
      <c r="C1936" s="36" t="str">
        <f>VLOOKUP('Employee Salary Payroll Tax '!B1938,'Employee Salary Payroll Tax '!$D$1:$E$7,2,FALSE)</f>
        <v>NonUnion</v>
      </c>
      <c r="D1936" s="61">
        <f t="shared" ref="D1936:D1999" si="242">VLOOKUP(C1936,C$9:D$12,2)</f>
        <v>2.98E-2</v>
      </c>
      <c r="E1936" s="351">
        <f>'Employee Salary Payroll Tax '!N1938</f>
        <v>70786.73</v>
      </c>
      <c r="F1936" s="351">
        <f t="shared" ref="F1936:F1999" si="243">E1936*(1+D1936)</f>
        <v>72896.174553999997</v>
      </c>
      <c r="G1936" s="352"/>
      <c r="H1936" s="351">
        <f t="shared" ref="H1936:H1999" si="244">IF(E1936&gt;$H$12,0,$H$12-E1936)</f>
        <v>0</v>
      </c>
      <c r="I1936" s="351">
        <f t="shared" si="238"/>
        <v>2109.4445540000015</v>
      </c>
      <c r="J1936" s="351">
        <f t="shared" ref="J1936:J1999" si="245">IF(H1936&gt;I1936,I1936*$J$12,H1936*$J$12)</f>
        <v>0</v>
      </c>
      <c r="K1936" s="293">
        <f>SUM('Employee Salary Payroll Tax '!I1938:K1938)</f>
        <v>60822.82</v>
      </c>
      <c r="L1936" s="293">
        <f>'Employee Salary Payroll Tax '!H1938</f>
        <v>0</v>
      </c>
      <c r="M1936" s="293">
        <f t="shared" si="239"/>
        <v>9963.9099999999962</v>
      </c>
      <c r="N1936" s="359">
        <f t="shared" si="240"/>
        <v>0</v>
      </c>
      <c r="O1936" s="331"/>
      <c r="P1936" s="61"/>
      <c r="Q1936" s="294"/>
      <c r="R1936" s="292"/>
      <c r="S1936" s="303"/>
    </row>
    <row r="1937" spans="1:19" s="36" customFormat="1" ht="14.4">
      <c r="A1937" s="36">
        <f t="shared" si="241"/>
        <v>614</v>
      </c>
      <c r="B1937" s="526"/>
      <c r="C1937" s="36" t="str">
        <f>VLOOKUP('Employee Salary Payroll Tax '!B1939,'Employee Salary Payroll Tax '!$D$1:$E$7,2,FALSE)</f>
        <v>IBEW</v>
      </c>
      <c r="D1937" s="61">
        <f t="shared" si="242"/>
        <v>6.875E-3</v>
      </c>
      <c r="E1937" s="351">
        <f>'Employee Salary Payroll Tax '!N1939</f>
        <v>129229.24</v>
      </c>
      <c r="F1937" s="351">
        <f t="shared" si="243"/>
        <v>130117.69102500001</v>
      </c>
      <c r="G1937" s="352"/>
      <c r="H1937" s="351">
        <f t="shared" si="244"/>
        <v>0</v>
      </c>
      <c r="I1937" s="351">
        <f t="shared" ref="I1937:I2000" si="246">F1937-E1937</f>
        <v>888.45102500000212</v>
      </c>
      <c r="J1937" s="351">
        <f t="shared" si="245"/>
        <v>0</v>
      </c>
      <c r="K1937" s="293">
        <f>SUM('Employee Salary Payroll Tax '!I1939:K1939)</f>
        <v>113927.81999999999</v>
      </c>
      <c r="L1937" s="293">
        <f>'Employee Salary Payroll Tax '!H1939</f>
        <v>0</v>
      </c>
      <c r="M1937" s="293">
        <f t="shared" ref="M1937:M2000" si="247">E1937-K1937-L1937</f>
        <v>15301.420000000013</v>
      </c>
      <c r="N1937" s="359">
        <f t="shared" ref="N1937:N2000" si="248">J1937*K1937/(SUM(K1937:M1937)+0.000001)</f>
        <v>0</v>
      </c>
      <c r="O1937" s="331"/>
      <c r="P1937" s="61"/>
      <c r="Q1937" s="294"/>
      <c r="R1937" s="292"/>
      <c r="S1937" s="303"/>
    </row>
    <row r="1938" spans="1:19" s="36" customFormat="1" ht="14.4">
      <c r="A1938" s="36">
        <f t="shared" si="241"/>
        <v>615</v>
      </c>
      <c r="B1938" s="526"/>
      <c r="C1938" s="36" t="str">
        <f>VLOOKUP('Employee Salary Payroll Tax '!B1940,'Employee Salary Payroll Tax '!$D$1:$E$7,2,FALSE)</f>
        <v>NonUnion</v>
      </c>
      <c r="D1938" s="61">
        <f t="shared" si="242"/>
        <v>2.98E-2</v>
      </c>
      <c r="E1938" s="351">
        <f>'Employee Salary Payroll Tax '!N1940</f>
        <v>18717.16</v>
      </c>
      <c r="F1938" s="351">
        <f t="shared" si="243"/>
        <v>19274.931368000001</v>
      </c>
      <c r="G1938" s="352"/>
      <c r="H1938" s="351">
        <f t="shared" si="244"/>
        <v>0</v>
      </c>
      <c r="I1938" s="351">
        <f t="shared" si="246"/>
        <v>557.77136800000153</v>
      </c>
      <c r="J1938" s="351">
        <f t="shared" si="245"/>
        <v>0</v>
      </c>
      <c r="K1938" s="293">
        <f>SUM('Employee Salary Payroll Tax '!I1940:K1940)</f>
        <v>3082.1600000000003</v>
      </c>
      <c r="L1938" s="293">
        <f>'Employee Salary Payroll Tax '!H1940</f>
        <v>0</v>
      </c>
      <c r="M1938" s="293">
        <f t="shared" si="247"/>
        <v>15635</v>
      </c>
      <c r="N1938" s="359">
        <f t="shared" si="248"/>
        <v>0</v>
      </c>
      <c r="O1938" s="331"/>
      <c r="P1938" s="61"/>
      <c r="Q1938" s="294"/>
      <c r="R1938" s="292"/>
      <c r="S1938" s="303"/>
    </row>
    <row r="1939" spans="1:19" s="36" customFormat="1" ht="14.4">
      <c r="A1939" s="36">
        <f t="shared" si="241"/>
        <v>616</v>
      </c>
      <c r="B1939" s="526"/>
      <c r="C1939" s="36" t="str">
        <f>VLOOKUP('Employee Salary Payroll Tax '!B1941,'Employee Salary Payroll Tax '!$D$1:$E$7,2,FALSE)</f>
        <v>Not Assigned</v>
      </c>
      <c r="D1939" s="61">
        <f t="shared" si="242"/>
        <v>0</v>
      </c>
      <c r="E1939" s="351">
        <f>'Employee Salary Payroll Tax '!N1941</f>
        <v>-0.22</v>
      </c>
      <c r="F1939" s="351">
        <f t="shared" si="243"/>
        <v>-0.22</v>
      </c>
      <c r="G1939" s="352"/>
      <c r="H1939" s="351">
        <f t="shared" si="244"/>
        <v>7000.22</v>
      </c>
      <c r="I1939" s="351">
        <f t="shared" si="246"/>
        <v>0</v>
      </c>
      <c r="J1939" s="351">
        <f t="shared" si="245"/>
        <v>0</v>
      </c>
      <c r="K1939" s="293">
        <f>SUM('Employee Salary Payroll Tax '!I1941:K1941)</f>
        <v>123.22999999999999</v>
      </c>
      <c r="L1939" s="293">
        <f>'Employee Salary Payroll Tax '!H1941</f>
        <v>0</v>
      </c>
      <c r="M1939" s="293">
        <f t="shared" si="247"/>
        <v>-123.44999999999999</v>
      </c>
      <c r="N1939" s="359">
        <f t="shared" si="248"/>
        <v>0</v>
      </c>
      <c r="O1939" s="331"/>
      <c r="P1939" s="61"/>
      <c r="Q1939" s="294"/>
      <c r="R1939" s="292"/>
      <c r="S1939" s="303"/>
    </row>
    <row r="1940" spans="1:19" s="36" customFormat="1" ht="14.4">
      <c r="A1940" s="36">
        <f t="shared" si="241"/>
        <v>617</v>
      </c>
      <c r="B1940" s="526"/>
      <c r="C1940" s="36" t="str">
        <f>VLOOKUP('Employee Salary Payroll Tax '!B1942,'Employee Salary Payroll Tax '!$D$1:$E$7,2,FALSE)</f>
        <v>NonUnion</v>
      </c>
      <c r="D1940" s="61">
        <f t="shared" si="242"/>
        <v>2.98E-2</v>
      </c>
      <c r="E1940" s="351">
        <f>'Employee Salary Payroll Tax '!N1942</f>
        <v>98293.759999999995</v>
      </c>
      <c r="F1940" s="351">
        <f t="shared" si="243"/>
        <v>101222.91404800001</v>
      </c>
      <c r="G1940" s="352"/>
      <c r="H1940" s="351">
        <f t="shared" si="244"/>
        <v>0</v>
      </c>
      <c r="I1940" s="351">
        <f t="shared" si="246"/>
        <v>2929.1540480000112</v>
      </c>
      <c r="J1940" s="351">
        <f t="shared" si="245"/>
        <v>0</v>
      </c>
      <c r="K1940" s="293">
        <f>SUM('Employee Salary Payroll Tax '!I1942:K1942)</f>
        <v>69193.23</v>
      </c>
      <c r="L1940" s="293">
        <f>'Employee Salary Payroll Tax '!H1942</f>
        <v>0</v>
      </c>
      <c r="M1940" s="293">
        <f t="shared" si="247"/>
        <v>29100.53</v>
      </c>
      <c r="N1940" s="359">
        <f t="shared" si="248"/>
        <v>0</v>
      </c>
      <c r="O1940" s="331"/>
      <c r="P1940" s="61"/>
      <c r="Q1940" s="294"/>
      <c r="R1940" s="292"/>
      <c r="S1940" s="303"/>
    </row>
    <row r="1941" spans="1:19" s="36" customFormat="1" ht="14.4">
      <c r="A1941" s="36">
        <f t="shared" si="241"/>
        <v>618</v>
      </c>
      <c r="B1941" s="526"/>
      <c r="C1941" s="36" t="str">
        <f>VLOOKUP('Employee Salary Payroll Tax '!B1943,'Employee Salary Payroll Tax '!$D$1:$E$7,2,FALSE)</f>
        <v>IBEW</v>
      </c>
      <c r="D1941" s="61">
        <f t="shared" si="242"/>
        <v>6.875E-3</v>
      </c>
      <c r="E1941" s="351">
        <f>'Employee Salary Payroll Tax '!N1943</f>
        <v>177876.31</v>
      </c>
      <c r="F1941" s="351">
        <f t="shared" si="243"/>
        <v>179099.20963124998</v>
      </c>
      <c r="G1941" s="352"/>
      <c r="H1941" s="351">
        <f t="shared" si="244"/>
        <v>0</v>
      </c>
      <c r="I1941" s="351">
        <f t="shared" si="246"/>
        <v>1222.8996312499803</v>
      </c>
      <c r="J1941" s="351">
        <f t="shared" si="245"/>
        <v>0</v>
      </c>
      <c r="K1941" s="293">
        <f>SUM('Employee Salary Payroll Tax '!I1943:K1943)</f>
        <v>42826.96</v>
      </c>
      <c r="L1941" s="293">
        <f>'Employee Salary Payroll Tax '!H1943</f>
        <v>0</v>
      </c>
      <c r="M1941" s="293">
        <f t="shared" si="247"/>
        <v>135049.35</v>
      </c>
      <c r="N1941" s="359">
        <f t="shared" si="248"/>
        <v>0</v>
      </c>
      <c r="O1941" s="331"/>
      <c r="P1941" s="61"/>
      <c r="Q1941" s="294"/>
      <c r="R1941" s="292"/>
      <c r="S1941" s="303"/>
    </row>
    <row r="1942" spans="1:19" s="36" customFormat="1" ht="14.4">
      <c r="A1942" s="36">
        <f t="shared" si="241"/>
        <v>619</v>
      </c>
      <c r="B1942" s="526"/>
      <c r="C1942" s="36" t="str">
        <f>VLOOKUP('Employee Salary Payroll Tax '!B1944,'Employee Salary Payroll Tax '!$D$1:$E$7,2,FALSE)</f>
        <v>IBEW</v>
      </c>
      <c r="D1942" s="61">
        <f t="shared" si="242"/>
        <v>6.875E-3</v>
      </c>
      <c r="E1942" s="351">
        <f>'Employee Salary Payroll Tax '!N1944</f>
        <v>21518.63</v>
      </c>
      <c r="F1942" s="351">
        <f t="shared" si="243"/>
        <v>21666.570581250002</v>
      </c>
      <c r="G1942" s="352"/>
      <c r="H1942" s="351">
        <f t="shared" si="244"/>
        <v>0</v>
      </c>
      <c r="I1942" s="351">
        <f t="shared" si="246"/>
        <v>147.94058125000083</v>
      </c>
      <c r="J1942" s="351">
        <f t="shared" si="245"/>
        <v>0</v>
      </c>
      <c r="K1942" s="293">
        <f>SUM('Employee Salary Payroll Tax '!I1944:K1944)</f>
        <v>21518.63</v>
      </c>
      <c r="L1942" s="293">
        <f>'Employee Salary Payroll Tax '!H1944</f>
        <v>0</v>
      </c>
      <c r="M1942" s="293">
        <f t="shared" si="247"/>
        <v>0</v>
      </c>
      <c r="N1942" s="359">
        <f t="shared" si="248"/>
        <v>0</v>
      </c>
      <c r="O1942" s="331"/>
      <c r="P1942" s="61"/>
      <c r="Q1942" s="294"/>
      <c r="R1942" s="292"/>
      <c r="S1942" s="303"/>
    </row>
    <row r="1943" spans="1:19" s="36" customFormat="1" ht="14.4">
      <c r="A1943" s="36">
        <f t="shared" si="241"/>
        <v>620</v>
      </c>
      <c r="B1943" s="526"/>
      <c r="C1943" s="36" t="str">
        <f>VLOOKUP('Employee Salary Payroll Tax '!B1945,'Employee Salary Payroll Tax '!$D$1:$E$7,2,FALSE)</f>
        <v>NonUnion</v>
      </c>
      <c r="D1943" s="61">
        <f t="shared" si="242"/>
        <v>2.98E-2</v>
      </c>
      <c r="E1943" s="351">
        <f>'Employee Salary Payroll Tax '!N1945</f>
        <v>69126.86</v>
      </c>
      <c r="F1943" s="351">
        <f t="shared" si="243"/>
        <v>71186.84042800001</v>
      </c>
      <c r="G1943" s="352"/>
      <c r="H1943" s="351">
        <f t="shared" si="244"/>
        <v>0</v>
      </c>
      <c r="I1943" s="351">
        <f t="shared" si="246"/>
        <v>2059.9804280000099</v>
      </c>
      <c r="J1943" s="351">
        <f t="shared" si="245"/>
        <v>0</v>
      </c>
      <c r="K1943" s="293">
        <f>SUM('Employee Salary Payroll Tax '!I1945:K1945)</f>
        <v>15517.570000000002</v>
      </c>
      <c r="L1943" s="293">
        <f>'Employee Salary Payroll Tax '!H1945</f>
        <v>0</v>
      </c>
      <c r="M1943" s="293">
        <f t="shared" si="247"/>
        <v>53609.29</v>
      </c>
      <c r="N1943" s="359">
        <f t="shared" si="248"/>
        <v>0</v>
      </c>
      <c r="O1943" s="331"/>
      <c r="P1943" s="61"/>
      <c r="Q1943" s="294"/>
      <c r="R1943" s="292"/>
      <c r="S1943" s="303"/>
    </row>
    <row r="1944" spans="1:19" s="36" customFormat="1" ht="14.4">
      <c r="A1944" s="36">
        <f t="shared" si="241"/>
        <v>621</v>
      </c>
      <c r="B1944" s="526"/>
      <c r="C1944" s="36" t="str">
        <f>VLOOKUP('Employee Salary Payroll Tax '!B1946,'Employee Salary Payroll Tax '!$D$1:$E$7,2,FALSE)</f>
        <v>NonUnion</v>
      </c>
      <c r="D1944" s="61">
        <f t="shared" si="242"/>
        <v>2.98E-2</v>
      </c>
      <c r="E1944" s="351">
        <f>'Employee Salary Payroll Tax '!N1946</f>
        <v>98096.26</v>
      </c>
      <c r="F1944" s="351">
        <f t="shared" si="243"/>
        <v>101019.528548</v>
      </c>
      <c r="G1944" s="352"/>
      <c r="H1944" s="351">
        <f t="shared" si="244"/>
        <v>0</v>
      </c>
      <c r="I1944" s="351">
        <f t="shared" si="246"/>
        <v>2923.2685480000073</v>
      </c>
      <c r="J1944" s="351">
        <f t="shared" si="245"/>
        <v>0</v>
      </c>
      <c r="K1944" s="293">
        <f>SUM('Employee Salary Payroll Tax '!I1946:K1946)</f>
        <v>79449.47</v>
      </c>
      <c r="L1944" s="293">
        <f>'Employee Salary Payroll Tax '!H1946</f>
        <v>29.19</v>
      </c>
      <c r="M1944" s="293">
        <f t="shared" si="247"/>
        <v>18617.599999999995</v>
      </c>
      <c r="N1944" s="359">
        <f t="shared" si="248"/>
        <v>0</v>
      </c>
      <c r="O1944" s="331"/>
      <c r="P1944" s="61"/>
      <c r="Q1944" s="294"/>
      <c r="R1944" s="292"/>
      <c r="S1944" s="303"/>
    </row>
    <row r="1945" spans="1:19" s="36" customFormat="1" ht="14.4">
      <c r="A1945" s="36">
        <f t="shared" si="241"/>
        <v>622</v>
      </c>
      <c r="B1945" s="526"/>
      <c r="C1945" s="36" t="str">
        <f>VLOOKUP('Employee Salary Payroll Tax '!B1947,'Employee Salary Payroll Tax '!$D$1:$E$7,2,FALSE)</f>
        <v>IBEW</v>
      </c>
      <c r="D1945" s="61">
        <f t="shared" si="242"/>
        <v>6.875E-3</v>
      </c>
      <c r="E1945" s="351">
        <f>'Employee Salary Payroll Tax '!N1947</f>
        <v>41700.54</v>
      </c>
      <c r="F1945" s="351">
        <f t="shared" si="243"/>
        <v>41987.231212500003</v>
      </c>
      <c r="G1945" s="352"/>
      <c r="H1945" s="351">
        <f t="shared" si="244"/>
        <v>0</v>
      </c>
      <c r="I1945" s="351">
        <f t="shared" si="246"/>
        <v>286.69121250000171</v>
      </c>
      <c r="J1945" s="351">
        <f t="shared" si="245"/>
        <v>0</v>
      </c>
      <c r="K1945" s="293">
        <f>SUM('Employee Salary Payroll Tax '!I1947:K1947)</f>
        <v>-1657.87</v>
      </c>
      <c r="L1945" s="293">
        <f>'Employee Salary Payroll Tax '!H1947</f>
        <v>0</v>
      </c>
      <c r="M1945" s="293">
        <f t="shared" si="247"/>
        <v>43358.41</v>
      </c>
      <c r="N1945" s="359">
        <f t="shared" si="248"/>
        <v>0</v>
      </c>
      <c r="O1945" s="331"/>
      <c r="P1945" s="61"/>
      <c r="Q1945" s="294"/>
      <c r="R1945" s="292"/>
      <c r="S1945" s="303"/>
    </row>
    <row r="1946" spans="1:19" s="36" customFormat="1" ht="14.4">
      <c r="A1946" s="36">
        <f t="shared" si="241"/>
        <v>623</v>
      </c>
      <c r="B1946" s="526"/>
      <c r="C1946" s="36" t="str">
        <f>VLOOKUP('Employee Salary Payroll Tax '!B1948,'Employee Salary Payroll Tax '!$D$1:$E$7,2,FALSE)</f>
        <v>NonUnion</v>
      </c>
      <c r="D1946" s="61">
        <f t="shared" si="242"/>
        <v>2.98E-2</v>
      </c>
      <c r="E1946" s="351">
        <f>'Employee Salary Payroll Tax '!N1948</f>
        <v>23505.23</v>
      </c>
      <c r="F1946" s="351">
        <f t="shared" si="243"/>
        <v>24205.685853999999</v>
      </c>
      <c r="G1946" s="352"/>
      <c r="H1946" s="351">
        <f t="shared" si="244"/>
        <v>0</v>
      </c>
      <c r="I1946" s="351">
        <f t="shared" si="246"/>
        <v>700.45585399999982</v>
      </c>
      <c r="J1946" s="351">
        <f t="shared" si="245"/>
        <v>0</v>
      </c>
      <c r="K1946" s="293">
        <f>SUM('Employee Salary Payroll Tax '!I1948:K1948)</f>
        <v>16467.91</v>
      </c>
      <c r="L1946" s="293">
        <f>'Employee Salary Payroll Tax '!H1948</f>
        <v>0</v>
      </c>
      <c r="M1946" s="293">
        <f t="shared" si="247"/>
        <v>7037.32</v>
      </c>
      <c r="N1946" s="359">
        <f t="shared" si="248"/>
        <v>0</v>
      </c>
      <c r="O1946" s="331"/>
      <c r="P1946" s="61"/>
      <c r="Q1946" s="294"/>
      <c r="R1946" s="292"/>
      <c r="S1946" s="303"/>
    </row>
    <row r="1947" spans="1:19" s="36" customFormat="1" ht="14.4">
      <c r="A1947" s="36">
        <f t="shared" si="241"/>
        <v>624</v>
      </c>
      <c r="B1947" s="526"/>
      <c r="C1947" s="36" t="str">
        <f>VLOOKUP('Employee Salary Payroll Tax '!B1949,'Employee Salary Payroll Tax '!$D$1:$E$7,2,FALSE)</f>
        <v>NonUnion</v>
      </c>
      <c r="D1947" s="61">
        <f t="shared" si="242"/>
        <v>2.98E-2</v>
      </c>
      <c r="E1947" s="351">
        <f>'Employee Salary Payroll Tax '!N1949</f>
        <v>48498.42</v>
      </c>
      <c r="F1947" s="351">
        <f t="shared" si="243"/>
        <v>49943.672916000003</v>
      </c>
      <c r="G1947" s="352"/>
      <c r="H1947" s="351">
        <f t="shared" si="244"/>
        <v>0</v>
      </c>
      <c r="I1947" s="351">
        <f t="shared" si="246"/>
        <v>1445.2529160000049</v>
      </c>
      <c r="J1947" s="351">
        <f t="shared" si="245"/>
        <v>0</v>
      </c>
      <c r="K1947" s="293">
        <f>SUM('Employee Salary Payroll Tax '!I1949:K1949)</f>
        <v>16004.46</v>
      </c>
      <c r="L1947" s="293">
        <f>'Employee Salary Payroll Tax '!H1949</f>
        <v>0</v>
      </c>
      <c r="M1947" s="293">
        <f t="shared" si="247"/>
        <v>32493.96</v>
      </c>
      <c r="N1947" s="359">
        <f t="shared" si="248"/>
        <v>0</v>
      </c>
      <c r="O1947" s="331"/>
      <c r="P1947" s="61"/>
      <c r="Q1947" s="294"/>
      <c r="R1947" s="292"/>
      <c r="S1947" s="303"/>
    </row>
    <row r="1948" spans="1:19" s="36" customFormat="1" ht="14.4">
      <c r="A1948" s="36">
        <f t="shared" si="241"/>
        <v>625</v>
      </c>
      <c r="B1948" s="526"/>
      <c r="C1948" s="36" t="str">
        <f>VLOOKUP('Employee Salary Payroll Tax '!B1950,'Employee Salary Payroll Tax '!$D$1:$E$7,2,FALSE)</f>
        <v>NonUnion</v>
      </c>
      <c r="D1948" s="61">
        <f t="shared" si="242"/>
        <v>2.98E-2</v>
      </c>
      <c r="E1948" s="351">
        <f>'Employee Salary Payroll Tax '!N1950</f>
        <v>72147.539999999994</v>
      </c>
      <c r="F1948" s="351">
        <f t="shared" si="243"/>
        <v>74297.536691999994</v>
      </c>
      <c r="G1948" s="352"/>
      <c r="H1948" s="351">
        <f t="shared" si="244"/>
        <v>0</v>
      </c>
      <c r="I1948" s="351">
        <f t="shared" si="246"/>
        <v>2149.9966920000006</v>
      </c>
      <c r="J1948" s="351">
        <f t="shared" si="245"/>
        <v>0</v>
      </c>
      <c r="K1948" s="293">
        <f>SUM('Employee Salary Payroll Tax '!I1950:K1950)</f>
        <v>6685.23</v>
      </c>
      <c r="L1948" s="293">
        <f>'Employee Salary Payroll Tax '!H1950</f>
        <v>0</v>
      </c>
      <c r="M1948" s="293">
        <f t="shared" si="247"/>
        <v>65462.31</v>
      </c>
      <c r="N1948" s="359">
        <f t="shared" si="248"/>
        <v>0</v>
      </c>
      <c r="O1948" s="331"/>
      <c r="P1948" s="61"/>
      <c r="Q1948" s="294"/>
      <c r="R1948" s="292"/>
      <c r="S1948" s="303"/>
    </row>
    <row r="1949" spans="1:19" s="36" customFormat="1" ht="14.4">
      <c r="A1949" s="36">
        <f t="shared" si="241"/>
        <v>626</v>
      </c>
      <c r="B1949" s="526"/>
      <c r="C1949" s="36" t="str">
        <f>VLOOKUP('Employee Salary Payroll Tax '!B1951,'Employee Salary Payroll Tax '!$D$1:$E$7,2,FALSE)</f>
        <v>NonUnion</v>
      </c>
      <c r="D1949" s="61">
        <f t="shared" si="242"/>
        <v>2.98E-2</v>
      </c>
      <c r="E1949" s="351">
        <f>'Employee Salary Payroll Tax '!N1951</f>
        <v>66931</v>
      </c>
      <c r="F1949" s="351">
        <f t="shared" si="243"/>
        <v>68925.543799999999</v>
      </c>
      <c r="G1949" s="352"/>
      <c r="H1949" s="351">
        <f t="shared" si="244"/>
        <v>0</v>
      </c>
      <c r="I1949" s="351">
        <f t="shared" si="246"/>
        <v>1994.5437999999995</v>
      </c>
      <c r="J1949" s="351">
        <f t="shared" si="245"/>
        <v>0</v>
      </c>
      <c r="K1949" s="293">
        <f>SUM('Employee Salary Payroll Tax '!I1951:K1951)</f>
        <v>3651.07</v>
      </c>
      <c r="L1949" s="293">
        <f>'Employee Salary Payroll Tax '!H1951</f>
        <v>0</v>
      </c>
      <c r="M1949" s="293">
        <f t="shared" si="247"/>
        <v>63279.93</v>
      </c>
      <c r="N1949" s="359">
        <f t="shared" si="248"/>
        <v>0</v>
      </c>
      <c r="O1949" s="331"/>
      <c r="P1949" s="61"/>
      <c r="Q1949" s="294"/>
      <c r="R1949" s="292"/>
      <c r="S1949" s="303"/>
    </row>
    <row r="1950" spans="1:19" s="36" customFormat="1" ht="14.4">
      <c r="A1950" s="36">
        <f t="shared" si="241"/>
        <v>627</v>
      </c>
      <c r="B1950" s="526"/>
      <c r="C1950" s="36" t="str">
        <f>VLOOKUP('Employee Salary Payroll Tax '!B1952,'Employee Salary Payroll Tax '!$D$1:$E$7,2,FALSE)</f>
        <v>IBEW</v>
      </c>
      <c r="D1950" s="61">
        <f t="shared" si="242"/>
        <v>6.875E-3</v>
      </c>
      <c r="E1950" s="351">
        <f>'Employee Salary Payroll Tax '!N1952</f>
        <v>63250.33</v>
      </c>
      <c r="F1950" s="351">
        <f t="shared" si="243"/>
        <v>63685.176018749997</v>
      </c>
      <c r="G1950" s="352"/>
      <c r="H1950" s="351">
        <f t="shared" si="244"/>
        <v>0</v>
      </c>
      <c r="I1950" s="351">
        <f t="shared" si="246"/>
        <v>434.84601874999498</v>
      </c>
      <c r="J1950" s="351">
        <f t="shared" si="245"/>
        <v>0</v>
      </c>
      <c r="K1950" s="293">
        <f>SUM('Employee Salary Payroll Tax '!I1952:K1952)</f>
        <v>47798.57</v>
      </c>
      <c r="L1950" s="293">
        <f>'Employee Salary Payroll Tax '!H1952</f>
        <v>0</v>
      </c>
      <c r="M1950" s="293">
        <f t="shared" si="247"/>
        <v>15451.760000000002</v>
      </c>
      <c r="N1950" s="359">
        <f t="shared" si="248"/>
        <v>0</v>
      </c>
      <c r="O1950" s="331"/>
      <c r="P1950" s="61"/>
      <c r="Q1950" s="294"/>
      <c r="R1950" s="292"/>
      <c r="S1950" s="303"/>
    </row>
    <row r="1951" spans="1:19" s="36" customFormat="1" ht="14.4">
      <c r="A1951" s="36">
        <f t="shared" si="241"/>
        <v>628</v>
      </c>
      <c r="B1951" s="526"/>
      <c r="C1951" s="36" t="str">
        <f>VLOOKUP('Employee Salary Payroll Tax '!B1953,'Employee Salary Payroll Tax '!$D$1:$E$7,2,FALSE)</f>
        <v>NonUnion</v>
      </c>
      <c r="D1951" s="61">
        <f t="shared" si="242"/>
        <v>2.98E-2</v>
      </c>
      <c r="E1951" s="351">
        <f>'Employee Salary Payroll Tax '!N1953</f>
        <v>102556.51</v>
      </c>
      <c r="F1951" s="351">
        <f t="shared" si="243"/>
        <v>105612.693998</v>
      </c>
      <c r="G1951" s="352"/>
      <c r="H1951" s="351">
        <f t="shared" si="244"/>
        <v>0</v>
      </c>
      <c r="I1951" s="351">
        <f t="shared" si="246"/>
        <v>3056.1839980000077</v>
      </c>
      <c r="J1951" s="351">
        <f t="shared" si="245"/>
        <v>0</v>
      </c>
      <c r="K1951" s="293">
        <f>SUM('Employee Salary Payroll Tax '!I1953:K1953)</f>
        <v>102556.51000000001</v>
      </c>
      <c r="L1951" s="293">
        <f>'Employee Salary Payroll Tax '!H1953</f>
        <v>0</v>
      </c>
      <c r="M1951" s="293">
        <f t="shared" si="247"/>
        <v>-1.4551915228366852E-11</v>
      </c>
      <c r="N1951" s="359">
        <f t="shared" si="248"/>
        <v>0</v>
      </c>
      <c r="O1951" s="331"/>
      <c r="P1951" s="61"/>
      <c r="Q1951" s="294"/>
      <c r="R1951" s="292"/>
      <c r="S1951" s="303"/>
    </row>
    <row r="1952" spans="1:19" s="36" customFormat="1" ht="14.4">
      <c r="A1952" s="36">
        <f t="shared" si="241"/>
        <v>629</v>
      </c>
      <c r="B1952" s="526"/>
      <c r="C1952" s="36" t="str">
        <f>VLOOKUP('Employee Salary Payroll Tax '!B1954,'Employee Salary Payroll Tax '!$D$1:$E$7,2,FALSE)</f>
        <v>NonUnion</v>
      </c>
      <c r="D1952" s="61">
        <f t="shared" si="242"/>
        <v>2.98E-2</v>
      </c>
      <c r="E1952" s="351">
        <f>'Employee Salary Payroll Tax '!N1954</f>
        <v>57389.2</v>
      </c>
      <c r="F1952" s="351">
        <f t="shared" si="243"/>
        <v>59099.398159999997</v>
      </c>
      <c r="G1952" s="352"/>
      <c r="H1952" s="351">
        <f t="shared" si="244"/>
        <v>0</v>
      </c>
      <c r="I1952" s="351">
        <f t="shared" si="246"/>
        <v>1710.1981599999999</v>
      </c>
      <c r="J1952" s="351">
        <f t="shared" si="245"/>
        <v>0</v>
      </c>
      <c r="K1952" s="293">
        <f>SUM('Employee Salary Payroll Tax '!I1954:K1954)</f>
        <v>1683.76</v>
      </c>
      <c r="L1952" s="293">
        <f>'Employee Salary Payroll Tax '!H1954</f>
        <v>0</v>
      </c>
      <c r="M1952" s="293">
        <f t="shared" si="247"/>
        <v>55705.439999999995</v>
      </c>
      <c r="N1952" s="359">
        <f t="shared" si="248"/>
        <v>0</v>
      </c>
      <c r="O1952" s="331"/>
      <c r="P1952" s="61"/>
      <c r="Q1952" s="294"/>
      <c r="R1952" s="292"/>
      <c r="S1952" s="303"/>
    </row>
    <row r="1953" spans="1:19" s="36" customFormat="1" ht="14.4">
      <c r="A1953" s="36">
        <f t="shared" si="241"/>
        <v>630</v>
      </c>
      <c r="B1953" s="526"/>
      <c r="C1953" s="36" t="str">
        <f>VLOOKUP('Employee Salary Payroll Tax '!B1955,'Employee Salary Payroll Tax '!$D$1:$E$7,2,FALSE)</f>
        <v>NonUnion</v>
      </c>
      <c r="D1953" s="61">
        <f t="shared" si="242"/>
        <v>2.98E-2</v>
      </c>
      <c r="E1953" s="351">
        <f>'Employee Salary Payroll Tax '!N1955</f>
        <v>49324.23</v>
      </c>
      <c r="F1953" s="351">
        <f t="shared" si="243"/>
        <v>50794.092054000008</v>
      </c>
      <c r="G1953" s="352"/>
      <c r="H1953" s="351">
        <f t="shared" si="244"/>
        <v>0</v>
      </c>
      <c r="I1953" s="351">
        <f t="shared" si="246"/>
        <v>1469.8620540000047</v>
      </c>
      <c r="J1953" s="351">
        <f t="shared" si="245"/>
        <v>0</v>
      </c>
      <c r="K1953" s="293">
        <f>SUM('Employee Salary Payroll Tax '!I1955:K1955)</f>
        <v>50204.13</v>
      </c>
      <c r="L1953" s="293">
        <f>'Employee Salary Payroll Tax '!H1955</f>
        <v>0</v>
      </c>
      <c r="M1953" s="293">
        <f t="shared" si="247"/>
        <v>-879.89999999999418</v>
      </c>
      <c r="N1953" s="359">
        <f t="shared" si="248"/>
        <v>0</v>
      </c>
      <c r="O1953" s="331"/>
      <c r="P1953" s="61"/>
      <c r="Q1953" s="294"/>
      <c r="R1953" s="292"/>
      <c r="S1953" s="303"/>
    </row>
    <row r="1954" spans="1:19" s="36" customFormat="1" ht="14.4">
      <c r="A1954" s="36">
        <f t="shared" si="241"/>
        <v>631</v>
      </c>
      <c r="B1954" s="526"/>
      <c r="C1954" s="36" t="str">
        <f>VLOOKUP('Employee Salary Payroll Tax '!B1956,'Employee Salary Payroll Tax '!$D$1:$E$7,2,FALSE)</f>
        <v>NonUnion</v>
      </c>
      <c r="D1954" s="61">
        <f t="shared" si="242"/>
        <v>2.98E-2</v>
      </c>
      <c r="E1954" s="351">
        <f>'Employee Salary Payroll Tax '!N1956</f>
        <v>93520.72</v>
      </c>
      <c r="F1954" s="351">
        <f t="shared" si="243"/>
        <v>96307.637456000011</v>
      </c>
      <c r="G1954" s="352"/>
      <c r="H1954" s="351">
        <f t="shared" si="244"/>
        <v>0</v>
      </c>
      <c r="I1954" s="351">
        <f t="shared" si="246"/>
        <v>2786.9174560000101</v>
      </c>
      <c r="J1954" s="351">
        <f t="shared" si="245"/>
        <v>0</v>
      </c>
      <c r="K1954" s="293">
        <f>SUM('Employee Salary Payroll Tax '!I1956:K1956)</f>
        <v>92262.93</v>
      </c>
      <c r="L1954" s="293">
        <f>'Employee Salary Payroll Tax '!H1956</f>
        <v>0</v>
      </c>
      <c r="M1954" s="293">
        <f t="shared" si="247"/>
        <v>1257.7900000000081</v>
      </c>
      <c r="N1954" s="359">
        <f t="shared" si="248"/>
        <v>0</v>
      </c>
      <c r="O1954" s="331"/>
      <c r="P1954" s="61"/>
      <c r="Q1954" s="294"/>
      <c r="R1954" s="292"/>
      <c r="S1954" s="303"/>
    </row>
    <row r="1955" spans="1:19" s="36" customFormat="1" ht="14.4">
      <c r="A1955" s="36">
        <f t="shared" si="241"/>
        <v>632</v>
      </c>
      <c r="B1955" s="526"/>
      <c r="C1955" s="36" t="str">
        <f>VLOOKUP('Employee Salary Payroll Tax '!B1957,'Employee Salary Payroll Tax '!$D$1:$E$7,2,FALSE)</f>
        <v>UA</v>
      </c>
      <c r="D1955" s="61">
        <f t="shared" si="242"/>
        <v>0.03</v>
      </c>
      <c r="E1955" s="351">
        <f>'Employee Salary Payroll Tax '!N1957</f>
        <v>78213.61</v>
      </c>
      <c r="F1955" s="351">
        <f t="shared" si="243"/>
        <v>80560.018299999996</v>
      </c>
      <c r="G1955" s="352"/>
      <c r="H1955" s="351">
        <f t="shared" si="244"/>
        <v>0</v>
      </c>
      <c r="I1955" s="351">
        <f t="shared" si="246"/>
        <v>2346.4082999999955</v>
      </c>
      <c r="J1955" s="351">
        <f t="shared" si="245"/>
        <v>0</v>
      </c>
      <c r="K1955" s="293">
        <f>SUM('Employee Salary Payroll Tax '!I1957:K1957)</f>
        <v>72734.13</v>
      </c>
      <c r="L1955" s="293">
        <f>'Employee Salary Payroll Tax '!H1957</f>
        <v>999.11</v>
      </c>
      <c r="M1955" s="293">
        <f t="shared" si="247"/>
        <v>4480.3699999999963</v>
      </c>
      <c r="N1955" s="359">
        <f t="shared" si="248"/>
        <v>0</v>
      </c>
      <c r="O1955" s="331"/>
      <c r="P1955" s="61"/>
      <c r="Q1955" s="294"/>
      <c r="R1955" s="292"/>
      <c r="S1955" s="303"/>
    </row>
    <row r="1956" spans="1:19" s="36" customFormat="1" ht="14.4">
      <c r="A1956" s="36">
        <f t="shared" si="241"/>
        <v>633</v>
      </c>
      <c r="B1956" s="526"/>
      <c r="C1956" s="36" t="str">
        <f>VLOOKUP('Employee Salary Payroll Tax '!B1958,'Employee Salary Payroll Tax '!$D$1:$E$7,2,FALSE)</f>
        <v>NonUnion</v>
      </c>
      <c r="D1956" s="61">
        <f t="shared" si="242"/>
        <v>2.98E-2</v>
      </c>
      <c r="E1956" s="351">
        <f>'Employee Salary Payroll Tax '!N1958</f>
        <v>82827.98</v>
      </c>
      <c r="F1956" s="351">
        <f t="shared" si="243"/>
        <v>85296.253803999993</v>
      </c>
      <c r="G1956" s="352"/>
      <c r="H1956" s="351">
        <f t="shared" si="244"/>
        <v>0</v>
      </c>
      <c r="I1956" s="351">
        <f t="shared" si="246"/>
        <v>2468.2738039999967</v>
      </c>
      <c r="J1956" s="351">
        <f t="shared" si="245"/>
        <v>0</v>
      </c>
      <c r="K1956" s="293">
        <f>SUM('Employee Salary Payroll Tax '!I1958:K1958)</f>
        <v>50874.32</v>
      </c>
      <c r="L1956" s="293">
        <f>'Employee Salary Payroll Tax '!H1958</f>
        <v>0</v>
      </c>
      <c r="M1956" s="293">
        <f t="shared" si="247"/>
        <v>31953.659999999996</v>
      </c>
      <c r="N1956" s="359">
        <f t="shared" si="248"/>
        <v>0</v>
      </c>
      <c r="O1956" s="331"/>
      <c r="P1956" s="61"/>
      <c r="Q1956" s="294"/>
      <c r="R1956" s="292"/>
      <c r="S1956" s="303"/>
    </row>
    <row r="1957" spans="1:19" s="36" customFormat="1" ht="14.4">
      <c r="A1957" s="36">
        <f t="shared" si="241"/>
        <v>634</v>
      </c>
      <c r="B1957" s="526"/>
      <c r="C1957" s="36" t="str">
        <f>VLOOKUP('Employee Salary Payroll Tax '!B1959,'Employee Salary Payroll Tax '!$D$1:$E$7,2,FALSE)</f>
        <v>NonUnion</v>
      </c>
      <c r="D1957" s="61">
        <f t="shared" si="242"/>
        <v>2.98E-2</v>
      </c>
      <c r="E1957" s="351">
        <f>'Employee Salary Payroll Tax '!N1959</f>
        <v>63843.03</v>
      </c>
      <c r="F1957" s="351">
        <f t="shared" si="243"/>
        <v>65745.552294000008</v>
      </c>
      <c r="G1957" s="352"/>
      <c r="H1957" s="351">
        <f t="shared" si="244"/>
        <v>0</v>
      </c>
      <c r="I1957" s="351">
        <f t="shared" si="246"/>
        <v>1902.5222940000094</v>
      </c>
      <c r="J1957" s="351">
        <f t="shared" si="245"/>
        <v>0</v>
      </c>
      <c r="K1957" s="293">
        <f>SUM('Employee Salary Payroll Tax '!I1959:K1959)</f>
        <v>196.56</v>
      </c>
      <c r="L1957" s="293">
        <f>'Employee Salary Payroll Tax '!H1959</f>
        <v>0</v>
      </c>
      <c r="M1957" s="293">
        <f t="shared" si="247"/>
        <v>63646.47</v>
      </c>
      <c r="N1957" s="359">
        <f t="shared" si="248"/>
        <v>0</v>
      </c>
      <c r="O1957" s="331"/>
      <c r="P1957" s="61"/>
      <c r="Q1957" s="294"/>
      <c r="R1957" s="292"/>
      <c r="S1957" s="303"/>
    </row>
    <row r="1958" spans="1:19" s="36" customFormat="1" ht="14.4">
      <c r="A1958" s="36">
        <f t="shared" si="241"/>
        <v>635</v>
      </c>
      <c r="B1958" s="526"/>
      <c r="C1958" s="36" t="str">
        <f>VLOOKUP('Employee Salary Payroll Tax '!B1960,'Employee Salary Payroll Tax '!$D$1:$E$7,2,FALSE)</f>
        <v>NonUnion</v>
      </c>
      <c r="D1958" s="61">
        <f t="shared" si="242"/>
        <v>2.98E-2</v>
      </c>
      <c r="E1958" s="351">
        <f>'Employee Salary Payroll Tax '!N1960</f>
        <v>40220.57</v>
      </c>
      <c r="F1958" s="351">
        <f t="shared" si="243"/>
        <v>41419.142985999999</v>
      </c>
      <c r="G1958" s="352"/>
      <c r="H1958" s="351">
        <f t="shared" si="244"/>
        <v>0</v>
      </c>
      <c r="I1958" s="351">
        <f t="shared" si="246"/>
        <v>1198.5729859999992</v>
      </c>
      <c r="J1958" s="351">
        <f t="shared" si="245"/>
        <v>0</v>
      </c>
      <c r="K1958" s="293">
        <f>SUM('Employee Salary Payroll Tax '!I1960:K1960)</f>
        <v>0</v>
      </c>
      <c r="L1958" s="293">
        <f>'Employee Salary Payroll Tax '!H1960</f>
        <v>0</v>
      </c>
      <c r="M1958" s="293">
        <f t="shared" si="247"/>
        <v>40220.57</v>
      </c>
      <c r="N1958" s="359">
        <f t="shared" si="248"/>
        <v>0</v>
      </c>
      <c r="O1958" s="331"/>
      <c r="P1958" s="61"/>
      <c r="Q1958" s="294"/>
      <c r="R1958" s="292"/>
      <c r="S1958" s="303"/>
    </row>
    <row r="1959" spans="1:19" s="36" customFormat="1" ht="14.4">
      <c r="A1959" s="36">
        <f t="shared" si="241"/>
        <v>636</v>
      </c>
      <c r="B1959" s="526"/>
      <c r="C1959" s="36" t="str">
        <f>VLOOKUP('Employee Salary Payroll Tax '!B1961,'Employee Salary Payroll Tax '!$D$1:$E$7,2,FALSE)</f>
        <v>NonUnion</v>
      </c>
      <c r="D1959" s="61">
        <f t="shared" si="242"/>
        <v>2.98E-2</v>
      </c>
      <c r="E1959" s="351">
        <f>'Employee Salary Payroll Tax '!N1961</f>
        <v>64674.33</v>
      </c>
      <c r="F1959" s="351">
        <f t="shared" si="243"/>
        <v>66601.625034000012</v>
      </c>
      <c r="G1959" s="352"/>
      <c r="H1959" s="351">
        <f t="shared" si="244"/>
        <v>0</v>
      </c>
      <c r="I1959" s="351">
        <f t="shared" si="246"/>
        <v>1927.2950340000098</v>
      </c>
      <c r="J1959" s="351">
        <f t="shared" si="245"/>
        <v>0</v>
      </c>
      <c r="K1959" s="293">
        <f>SUM('Employee Salary Payroll Tax '!I1961:K1961)</f>
        <v>48454.91</v>
      </c>
      <c r="L1959" s="293">
        <f>'Employee Salary Payroll Tax '!H1961</f>
        <v>0</v>
      </c>
      <c r="M1959" s="293">
        <f t="shared" si="247"/>
        <v>16219.419999999998</v>
      </c>
      <c r="N1959" s="359">
        <f t="shared" si="248"/>
        <v>0</v>
      </c>
      <c r="O1959" s="331"/>
      <c r="P1959" s="61"/>
      <c r="Q1959" s="294"/>
      <c r="R1959" s="292"/>
      <c r="S1959" s="303"/>
    </row>
    <row r="1960" spans="1:19" s="36" customFormat="1" ht="14.4">
      <c r="A1960" s="36">
        <f t="shared" si="241"/>
        <v>637</v>
      </c>
      <c r="B1960" s="526"/>
      <c r="C1960" s="36" t="str">
        <f>VLOOKUP('Employee Salary Payroll Tax '!B1962,'Employee Salary Payroll Tax '!$D$1:$E$7,2,FALSE)</f>
        <v>IBEW</v>
      </c>
      <c r="D1960" s="61">
        <f t="shared" si="242"/>
        <v>6.875E-3</v>
      </c>
      <c r="E1960" s="351">
        <f>'Employee Salary Payroll Tax '!N1962</f>
        <v>83394.990000000005</v>
      </c>
      <c r="F1960" s="351">
        <f t="shared" si="243"/>
        <v>83968.330556250003</v>
      </c>
      <c r="G1960" s="352"/>
      <c r="H1960" s="351">
        <f t="shared" si="244"/>
        <v>0</v>
      </c>
      <c r="I1960" s="351">
        <f t="shared" si="246"/>
        <v>573.34055624999746</v>
      </c>
      <c r="J1960" s="351">
        <f t="shared" si="245"/>
        <v>0</v>
      </c>
      <c r="K1960" s="293">
        <f>SUM('Employee Salary Payroll Tax '!I1962:K1962)</f>
        <v>72962.58</v>
      </c>
      <c r="L1960" s="293">
        <f>'Employee Salary Payroll Tax '!H1962</f>
        <v>-0.26</v>
      </c>
      <c r="M1960" s="293">
        <f t="shared" si="247"/>
        <v>10432.670000000004</v>
      </c>
      <c r="N1960" s="359">
        <f t="shared" si="248"/>
        <v>0</v>
      </c>
      <c r="O1960" s="331"/>
      <c r="P1960" s="61"/>
      <c r="Q1960" s="294"/>
      <c r="R1960" s="292"/>
      <c r="S1960" s="303"/>
    </row>
    <row r="1961" spans="1:19" s="36" customFormat="1" ht="14.4">
      <c r="A1961" s="36">
        <f t="shared" si="241"/>
        <v>638</v>
      </c>
      <c r="B1961" s="526"/>
      <c r="C1961" s="36" t="str">
        <f>VLOOKUP('Employee Salary Payroll Tax '!B1963,'Employee Salary Payroll Tax '!$D$1:$E$7,2,FALSE)</f>
        <v>NonUnion</v>
      </c>
      <c r="D1961" s="61">
        <f t="shared" si="242"/>
        <v>2.98E-2</v>
      </c>
      <c r="E1961" s="351">
        <f>'Employee Salary Payroll Tax '!N1963</f>
        <v>106498.99</v>
      </c>
      <c r="F1961" s="351">
        <f t="shared" si="243"/>
        <v>109672.65990200001</v>
      </c>
      <c r="G1961" s="352"/>
      <c r="H1961" s="351">
        <f t="shared" si="244"/>
        <v>0</v>
      </c>
      <c r="I1961" s="351">
        <f t="shared" si="246"/>
        <v>3173.6699020000087</v>
      </c>
      <c r="J1961" s="351">
        <f t="shared" si="245"/>
        <v>0</v>
      </c>
      <c r="K1961" s="293">
        <f>SUM('Employee Salary Payroll Tax '!I1963:K1963)</f>
        <v>43692.92</v>
      </c>
      <c r="L1961" s="293">
        <f>'Employee Salary Payroll Tax '!H1963</f>
        <v>0</v>
      </c>
      <c r="M1961" s="293">
        <f t="shared" si="247"/>
        <v>62806.070000000007</v>
      </c>
      <c r="N1961" s="359">
        <f t="shared" si="248"/>
        <v>0</v>
      </c>
      <c r="O1961" s="331"/>
      <c r="P1961" s="61"/>
      <c r="Q1961" s="294"/>
      <c r="R1961" s="292"/>
      <c r="S1961" s="303"/>
    </row>
    <row r="1962" spans="1:19" s="36" customFormat="1" ht="14.4">
      <c r="A1962" s="36">
        <f t="shared" si="241"/>
        <v>639</v>
      </c>
      <c r="B1962" s="526"/>
      <c r="C1962" s="36" t="str">
        <f>VLOOKUP('Employee Salary Payroll Tax '!B1964,'Employee Salary Payroll Tax '!$D$1:$E$7,2,FALSE)</f>
        <v>UA</v>
      </c>
      <c r="D1962" s="61">
        <f t="shared" si="242"/>
        <v>0.03</v>
      </c>
      <c r="E1962" s="351">
        <f>'Employee Salary Payroll Tax '!N1964</f>
        <v>96828.800000000003</v>
      </c>
      <c r="F1962" s="351">
        <f t="shared" si="243"/>
        <v>99733.664000000004</v>
      </c>
      <c r="G1962" s="352"/>
      <c r="H1962" s="351">
        <f t="shared" si="244"/>
        <v>0</v>
      </c>
      <c r="I1962" s="351">
        <f t="shared" si="246"/>
        <v>2904.8640000000014</v>
      </c>
      <c r="J1962" s="351">
        <f t="shared" si="245"/>
        <v>0</v>
      </c>
      <c r="K1962" s="293">
        <f>SUM('Employee Salary Payroll Tax '!I1964:K1964)</f>
        <v>86880.1</v>
      </c>
      <c r="L1962" s="293">
        <f>'Employee Salary Payroll Tax '!H1964</f>
        <v>1293</v>
      </c>
      <c r="M1962" s="293">
        <f t="shared" si="247"/>
        <v>8655.6999999999971</v>
      </c>
      <c r="N1962" s="359">
        <f t="shared" si="248"/>
        <v>0</v>
      </c>
      <c r="O1962" s="331"/>
      <c r="P1962" s="61"/>
      <c r="Q1962" s="294"/>
      <c r="R1962" s="292"/>
      <c r="S1962" s="303"/>
    </row>
    <row r="1963" spans="1:19" s="36" customFormat="1" ht="14.4">
      <c r="A1963" s="36">
        <f t="shared" si="241"/>
        <v>640</v>
      </c>
      <c r="B1963" s="526"/>
      <c r="C1963" s="36" t="str">
        <f>VLOOKUP('Employee Salary Payroll Tax '!B1965,'Employee Salary Payroll Tax '!$D$1:$E$7,2,FALSE)</f>
        <v>NonUnion</v>
      </c>
      <c r="D1963" s="61">
        <f t="shared" si="242"/>
        <v>2.98E-2</v>
      </c>
      <c r="E1963" s="351">
        <f>'Employee Salary Payroll Tax '!N1965</f>
        <v>94982.35</v>
      </c>
      <c r="F1963" s="351">
        <f t="shared" si="243"/>
        <v>97812.824030000003</v>
      </c>
      <c r="G1963" s="352"/>
      <c r="H1963" s="351">
        <f t="shared" si="244"/>
        <v>0</v>
      </c>
      <c r="I1963" s="351">
        <f t="shared" si="246"/>
        <v>2830.4740299999976</v>
      </c>
      <c r="J1963" s="351">
        <f t="shared" si="245"/>
        <v>0</v>
      </c>
      <c r="K1963" s="293">
        <f>SUM('Employee Salary Payroll Tax '!I1965:K1965)</f>
        <v>93014.93</v>
      </c>
      <c r="L1963" s="293">
        <f>'Employee Salary Payroll Tax '!H1965</f>
        <v>824.52</v>
      </c>
      <c r="M1963" s="293">
        <f t="shared" si="247"/>
        <v>1142.9000000000128</v>
      </c>
      <c r="N1963" s="359">
        <f t="shared" si="248"/>
        <v>0</v>
      </c>
      <c r="O1963" s="331"/>
      <c r="P1963" s="61"/>
      <c r="Q1963" s="294"/>
      <c r="R1963" s="292"/>
      <c r="S1963" s="303"/>
    </row>
    <row r="1964" spans="1:19" s="36" customFormat="1" ht="14.4">
      <c r="A1964" s="36">
        <f t="shared" si="241"/>
        <v>641</v>
      </c>
      <c r="B1964" s="526"/>
      <c r="C1964" s="36" t="str">
        <f>VLOOKUP('Employee Salary Payroll Tax '!B1966,'Employee Salary Payroll Tax '!$D$1:$E$7,2,FALSE)</f>
        <v>NonUnion</v>
      </c>
      <c r="D1964" s="61">
        <f t="shared" si="242"/>
        <v>2.98E-2</v>
      </c>
      <c r="E1964" s="351">
        <f>'Employee Salary Payroll Tax '!N1966</f>
        <v>44856.71</v>
      </c>
      <c r="F1964" s="351">
        <f t="shared" si="243"/>
        <v>46193.439958000003</v>
      </c>
      <c r="G1964" s="352"/>
      <c r="H1964" s="351">
        <f t="shared" si="244"/>
        <v>0</v>
      </c>
      <c r="I1964" s="351">
        <f t="shared" si="246"/>
        <v>1336.7299580000035</v>
      </c>
      <c r="J1964" s="351">
        <f t="shared" si="245"/>
        <v>0</v>
      </c>
      <c r="K1964" s="293">
        <f>SUM('Employee Salary Payroll Tax '!I1966:K1966)</f>
        <v>-183.37</v>
      </c>
      <c r="L1964" s="293">
        <f>'Employee Salary Payroll Tax '!H1966</f>
        <v>0</v>
      </c>
      <c r="M1964" s="293">
        <f t="shared" si="247"/>
        <v>45040.08</v>
      </c>
      <c r="N1964" s="359">
        <f t="shared" si="248"/>
        <v>0</v>
      </c>
      <c r="O1964" s="331"/>
      <c r="P1964" s="61"/>
      <c r="Q1964" s="294"/>
      <c r="R1964" s="292"/>
      <c r="S1964" s="303"/>
    </row>
    <row r="1965" spans="1:19" s="36" customFormat="1" ht="14.4">
      <c r="A1965" s="36">
        <f t="shared" ref="A1965:A2028" si="249">+A1964+1</f>
        <v>642</v>
      </c>
      <c r="B1965" s="526"/>
      <c r="C1965" s="36" t="str">
        <f>VLOOKUP('Employee Salary Payroll Tax '!B1967,'Employee Salary Payroll Tax '!$D$1:$E$7,2,FALSE)</f>
        <v>NonUnion</v>
      </c>
      <c r="D1965" s="61">
        <f t="shared" si="242"/>
        <v>2.98E-2</v>
      </c>
      <c r="E1965" s="351">
        <f>'Employee Salary Payroll Tax '!N1967</f>
        <v>12053.63</v>
      </c>
      <c r="F1965" s="351">
        <f t="shared" si="243"/>
        <v>12412.828174</v>
      </c>
      <c r="G1965" s="352"/>
      <c r="H1965" s="351">
        <f t="shared" si="244"/>
        <v>0</v>
      </c>
      <c r="I1965" s="351">
        <f t="shared" si="246"/>
        <v>359.19817400000102</v>
      </c>
      <c r="J1965" s="351">
        <f t="shared" si="245"/>
        <v>0</v>
      </c>
      <c r="K1965" s="293">
        <f>SUM('Employee Salary Payroll Tax '!I1967:K1967)</f>
        <v>7322.58</v>
      </c>
      <c r="L1965" s="293">
        <f>'Employee Salary Payroll Tax '!H1967</f>
        <v>0</v>
      </c>
      <c r="M1965" s="293">
        <f t="shared" si="247"/>
        <v>4731.0499999999993</v>
      </c>
      <c r="N1965" s="359">
        <f t="shared" si="248"/>
        <v>0</v>
      </c>
      <c r="O1965" s="331"/>
      <c r="P1965" s="61"/>
      <c r="Q1965" s="294"/>
      <c r="R1965" s="292"/>
      <c r="S1965" s="303"/>
    </row>
    <row r="1966" spans="1:19" s="36" customFormat="1" ht="14.4">
      <c r="A1966" s="36">
        <f t="shared" si="249"/>
        <v>643</v>
      </c>
      <c r="B1966" s="526"/>
      <c r="C1966" s="36" t="str">
        <f>VLOOKUP('Employee Salary Payroll Tax '!B1968,'Employee Salary Payroll Tax '!$D$1:$E$7,2,FALSE)</f>
        <v>IBEW</v>
      </c>
      <c r="D1966" s="61">
        <f t="shared" si="242"/>
        <v>6.875E-3</v>
      </c>
      <c r="E1966" s="351">
        <f>'Employee Salary Payroll Tax '!N1968</f>
        <v>41973</v>
      </c>
      <c r="F1966" s="351">
        <f t="shared" si="243"/>
        <v>42261.564375000002</v>
      </c>
      <c r="G1966" s="352"/>
      <c r="H1966" s="351">
        <f t="shared" si="244"/>
        <v>0</v>
      </c>
      <c r="I1966" s="351">
        <f t="shared" si="246"/>
        <v>288.56437500000175</v>
      </c>
      <c r="J1966" s="351">
        <f t="shared" si="245"/>
        <v>0</v>
      </c>
      <c r="K1966" s="293">
        <f>SUM('Employee Salary Payroll Tax '!I1968:K1968)</f>
        <v>41973</v>
      </c>
      <c r="L1966" s="293">
        <f>'Employee Salary Payroll Tax '!H1968</f>
        <v>0</v>
      </c>
      <c r="M1966" s="293">
        <f t="shared" si="247"/>
        <v>0</v>
      </c>
      <c r="N1966" s="359">
        <f t="shared" si="248"/>
        <v>0</v>
      </c>
      <c r="O1966" s="331"/>
      <c r="P1966" s="61"/>
      <c r="Q1966" s="294"/>
      <c r="R1966" s="292"/>
      <c r="S1966" s="303"/>
    </row>
    <row r="1967" spans="1:19" s="36" customFormat="1" ht="14.4">
      <c r="A1967" s="36">
        <f t="shared" si="249"/>
        <v>644</v>
      </c>
      <c r="B1967" s="526"/>
      <c r="C1967" s="36" t="str">
        <f>VLOOKUP('Employee Salary Payroll Tax '!B1969,'Employee Salary Payroll Tax '!$D$1:$E$7,2,FALSE)</f>
        <v>NonUnion</v>
      </c>
      <c r="D1967" s="61">
        <f t="shared" si="242"/>
        <v>2.98E-2</v>
      </c>
      <c r="E1967" s="351">
        <f>'Employee Salary Payroll Tax '!N1969</f>
        <v>23533.85</v>
      </c>
      <c r="F1967" s="351">
        <f t="shared" si="243"/>
        <v>24235.158729999999</v>
      </c>
      <c r="G1967" s="352"/>
      <c r="H1967" s="351">
        <f t="shared" si="244"/>
        <v>0</v>
      </c>
      <c r="I1967" s="351">
        <f t="shared" si="246"/>
        <v>701.30873000000065</v>
      </c>
      <c r="J1967" s="351">
        <f t="shared" si="245"/>
        <v>0</v>
      </c>
      <c r="K1967" s="293">
        <f>SUM('Employee Salary Payroll Tax '!I1969:K1969)</f>
        <v>1675.6599999999999</v>
      </c>
      <c r="L1967" s="293">
        <f>'Employee Salary Payroll Tax '!H1969</f>
        <v>0</v>
      </c>
      <c r="M1967" s="293">
        <f t="shared" si="247"/>
        <v>21858.19</v>
      </c>
      <c r="N1967" s="359">
        <f t="shared" si="248"/>
        <v>0</v>
      </c>
      <c r="O1967" s="331"/>
      <c r="P1967" s="61"/>
      <c r="Q1967" s="294"/>
      <c r="R1967" s="292"/>
      <c r="S1967" s="303"/>
    </row>
    <row r="1968" spans="1:19" s="36" customFormat="1" ht="14.4">
      <c r="A1968" s="36">
        <f t="shared" si="249"/>
        <v>645</v>
      </c>
      <c r="B1968" s="526"/>
      <c r="C1968" s="36" t="str">
        <f>VLOOKUP('Employee Salary Payroll Tax '!B1970,'Employee Salary Payroll Tax '!$D$1:$E$7,2,FALSE)</f>
        <v>Not Assigned</v>
      </c>
      <c r="D1968" s="61">
        <f t="shared" si="242"/>
        <v>0</v>
      </c>
      <c r="E1968" s="351">
        <f>'Employee Salary Payroll Tax '!N1970</f>
        <v>0.14000000000000001</v>
      </c>
      <c r="F1968" s="351">
        <f t="shared" si="243"/>
        <v>0.14000000000000001</v>
      </c>
      <c r="G1968" s="352"/>
      <c r="H1968" s="351">
        <f t="shared" si="244"/>
        <v>6999.86</v>
      </c>
      <c r="I1968" s="351">
        <f t="shared" si="246"/>
        <v>0</v>
      </c>
      <c r="J1968" s="351">
        <f t="shared" si="245"/>
        <v>0</v>
      </c>
      <c r="K1968" s="293">
        <f>SUM('Employee Salary Payroll Tax '!I1970:K1970)</f>
        <v>-17.650000000000002</v>
      </c>
      <c r="L1968" s="293">
        <f>'Employee Salary Payroll Tax '!H1970</f>
        <v>0</v>
      </c>
      <c r="M1968" s="293">
        <f t="shared" si="247"/>
        <v>17.790000000000003</v>
      </c>
      <c r="N1968" s="359">
        <f t="shared" si="248"/>
        <v>0</v>
      </c>
      <c r="O1968" s="331"/>
      <c r="P1968" s="61"/>
      <c r="Q1968" s="294"/>
      <c r="R1968" s="292"/>
      <c r="S1968" s="303"/>
    </row>
    <row r="1969" spans="1:19" s="36" customFormat="1" ht="14.4">
      <c r="A1969" s="36">
        <f t="shared" si="249"/>
        <v>646</v>
      </c>
      <c r="B1969" s="526"/>
      <c r="C1969" s="36" t="str">
        <f>VLOOKUP('Employee Salary Payroll Tax '!B1971,'Employee Salary Payroll Tax '!$D$1:$E$7,2,FALSE)</f>
        <v>NonUnion</v>
      </c>
      <c r="D1969" s="61">
        <f t="shared" si="242"/>
        <v>2.98E-2</v>
      </c>
      <c r="E1969" s="351">
        <f>'Employee Salary Payroll Tax '!N1971</f>
        <v>69583.47</v>
      </c>
      <c r="F1969" s="351">
        <f t="shared" si="243"/>
        <v>71657.057406000007</v>
      </c>
      <c r="G1969" s="352"/>
      <c r="H1969" s="351">
        <f t="shared" si="244"/>
        <v>0</v>
      </c>
      <c r="I1969" s="351">
        <f t="shared" si="246"/>
        <v>2073.587406000006</v>
      </c>
      <c r="J1969" s="351">
        <f t="shared" si="245"/>
        <v>0</v>
      </c>
      <c r="K1969" s="293">
        <f>SUM('Employee Salary Payroll Tax '!I1971:K1971)</f>
        <v>9592.19</v>
      </c>
      <c r="L1969" s="293">
        <f>'Employee Salary Payroll Tax '!H1971</f>
        <v>0</v>
      </c>
      <c r="M1969" s="293">
        <f t="shared" si="247"/>
        <v>59991.28</v>
      </c>
      <c r="N1969" s="359">
        <f t="shared" si="248"/>
        <v>0</v>
      </c>
      <c r="O1969" s="331"/>
      <c r="P1969" s="61"/>
      <c r="Q1969" s="294"/>
      <c r="R1969" s="292"/>
      <c r="S1969" s="303"/>
    </row>
    <row r="1970" spans="1:19" s="36" customFormat="1" ht="14.4">
      <c r="A1970" s="36">
        <f t="shared" si="249"/>
        <v>647</v>
      </c>
      <c r="B1970" s="526"/>
      <c r="C1970" s="36" t="str">
        <f>VLOOKUP('Employee Salary Payroll Tax '!B1972,'Employee Salary Payroll Tax '!$D$1:$E$7,2,FALSE)</f>
        <v>IBEW</v>
      </c>
      <c r="D1970" s="61">
        <f t="shared" si="242"/>
        <v>6.875E-3</v>
      </c>
      <c r="E1970" s="351">
        <f>'Employee Salary Payroll Tax '!N1972</f>
        <v>66843</v>
      </c>
      <c r="F1970" s="351">
        <f t="shared" si="243"/>
        <v>67302.545624999999</v>
      </c>
      <c r="G1970" s="352"/>
      <c r="H1970" s="351">
        <f t="shared" si="244"/>
        <v>0</v>
      </c>
      <c r="I1970" s="351">
        <f t="shared" si="246"/>
        <v>459.54562499999884</v>
      </c>
      <c r="J1970" s="351">
        <f t="shared" si="245"/>
        <v>0</v>
      </c>
      <c r="K1970" s="293">
        <f>SUM('Employee Salary Payroll Tax '!I1972:K1972)</f>
        <v>66582.570000000007</v>
      </c>
      <c r="L1970" s="293">
        <f>'Employee Salary Payroll Tax '!H1972</f>
        <v>0</v>
      </c>
      <c r="M1970" s="293">
        <f t="shared" si="247"/>
        <v>260.42999999999302</v>
      </c>
      <c r="N1970" s="359">
        <f t="shared" si="248"/>
        <v>0</v>
      </c>
      <c r="O1970" s="331"/>
      <c r="P1970" s="61"/>
      <c r="Q1970" s="294"/>
      <c r="R1970" s="292"/>
      <c r="S1970" s="303"/>
    </row>
    <row r="1971" spans="1:19" s="36" customFormat="1" ht="14.4">
      <c r="A1971" s="36">
        <f t="shared" si="249"/>
        <v>648</v>
      </c>
      <c r="B1971" s="526"/>
      <c r="C1971" s="36" t="str">
        <f>VLOOKUP('Employee Salary Payroll Tax '!B1973,'Employee Salary Payroll Tax '!$D$1:$E$7,2,FALSE)</f>
        <v>NonUnion</v>
      </c>
      <c r="D1971" s="61">
        <f t="shared" si="242"/>
        <v>2.98E-2</v>
      </c>
      <c r="E1971" s="351">
        <f>'Employee Salary Payroll Tax '!N1973</f>
        <v>22146.6</v>
      </c>
      <c r="F1971" s="351">
        <f t="shared" si="243"/>
        <v>22806.56868</v>
      </c>
      <c r="G1971" s="352"/>
      <c r="H1971" s="351">
        <f t="shared" si="244"/>
        <v>0</v>
      </c>
      <c r="I1971" s="351">
        <f t="shared" si="246"/>
        <v>659.96868000000177</v>
      </c>
      <c r="J1971" s="351">
        <f t="shared" si="245"/>
        <v>0</v>
      </c>
      <c r="K1971" s="293">
        <f>SUM('Employee Salary Payroll Tax '!I1973:K1973)</f>
        <v>21260.739999999998</v>
      </c>
      <c r="L1971" s="293">
        <f>'Employee Salary Payroll Tax '!H1973</f>
        <v>0</v>
      </c>
      <c r="M1971" s="293">
        <f t="shared" si="247"/>
        <v>885.86000000000058</v>
      </c>
      <c r="N1971" s="359">
        <f t="shared" si="248"/>
        <v>0</v>
      </c>
      <c r="O1971" s="331"/>
      <c r="P1971" s="61"/>
      <c r="Q1971" s="294"/>
      <c r="R1971" s="292"/>
      <c r="S1971" s="303"/>
    </row>
    <row r="1972" spans="1:19" s="36" customFormat="1" ht="14.4">
      <c r="A1972" s="36">
        <f t="shared" si="249"/>
        <v>649</v>
      </c>
      <c r="B1972" s="526"/>
      <c r="C1972" s="36" t="str">
        <f>VLOOKUP('Employee Salary Payroll Tax '!B1974,'Employee Salary Payroll Tax '!$D$1:$E$7,2,FALSE)</f>
        <v>NonUnion</v>
      </c>
      <c r="D1972" s="61">
        <f t="shared" si="242"/>
        <v>2.98E-2</v>
      </c>
      <c r="E1972" s="351">
        <f>'Employee Salary Payroll Tax '!N1974</f>
        <v>6798</v>
      </c>
      <c r="F1972" s="351">
        <f t="shared" si="243"/>
        <v>7000.5804000000007</v>
      </c>
      <c r="G1972" s="352"/>
      <c r="H1972" s="351">
        <f t="shared" si="244"/>
        <v>202</v>
      </c>
      <c r="I1972" s="351">
        <f t="shared" si="246"/>
        <v>202.58040000000074</v>
      </c>
      <c r="J1972" s="351">
        <f t="shared" si="245"/>
        <v>1.212</v>
      </c>
      <c r="K1972" s="293">
        <f>SUM('Employee Salary Payroll Tax '!I1974:K1974)</f>
        <v>6526.08</v>
      </c>
      <c r="L1972" s="293">
        <f>'Employee Salary Payroll Tax '!H1974</f>
        <v>0</v>
      </c>
      <c r="M1972" s="293">
        <f t="shared" si="247"/>
        <v>271.92000000000007</v>
      </c>
      <c r="N1972" s="359">
        <f t="shared" si="248"/>
        <v>1.1635199998288437</v>
      </c>
      <c r="O1972" s="331"/>
      <c r="P1972" s="61"/>
      <c r="Q1972" s="294"/>
      <c r="R1972" s="292"/>
      <c r="S1972" s="303"/>
    </row>
    <row r="1973" spans="1:19" s="36" customFormat="1" ht="14.4">
      <c r="A1973" s="36">
        <f t="shared" si="249"/>
        <v>650</v>
      </c>
      <c r="B1973" s="526"/>
      <c r="C1973" s="36" t="str">
        <f>VLOOKUP('Employee Salary Payroll Tax '!B1975,'Employee Salary Payroll Tax '!$D$1:$E$7,2,FALSE)</f>
        <v>IBEW</v>
      </c>
      <c r="D1973" s="61">
        <f t="shared" si="242"/>
        <v>6.875E-3</v>
      </c>
      <c r="E1973" s="351">
        <f>'Employee Salary Payroll Tax '!N1975</f>
        <v>50889.1</v>
      </c>
      <c r="F1973" s="351">
        <f t="shared" si="243"/>
        <v>51238.962562499997</v>
      </c>
      <c r="G1973" s="352"/>
      <c r="H1973" s="351">
        <f t="shared" si="244"/>
        <v>0</v>
      </c>
      <c r="I1973" s="351">
        <f t="shared" si="246"/>
        <v>349.8625624999986</v>
      </c>
      <c r="J1973" s="351">
        <f t="shared" si="245"/>
        <v>0</v>
      </c>
      <c r="K1973" s="293">
        <f>SUM('Employee Salary Payroll Tax '!I1975:K1975)</f>
        <v>1647.78</v>
      </c>
      <c r="L1973" s="293">
        <f>'Employee Salary Payroll Tax '!H1975</f>
        <v>0</v>
      </c>
      <c r="M1973" s="293">
        <f t="shared" si="247"/>
        <v>49241.32</v>
      </c>
      <c r="N1973" s="359">
        <f t="shared" si="248"/>
        <v>0</v>
      </c>
      <c r="O1973" s="331"/>
      <c r="P1973" s="61"/>
      <c r="Q1973" s="294"/>
      <c r="R1973" s="292"/>
      <c r="S1973" s="303"/>
    </row>
    <row r="1974" spans="1:19" s="36" customFormat="1" ht="14.4">
      <c r="A1974" s="36">
        <f t="shared" si="249"/>
        <v>651</v>
      </c>
      <c r="B1974" s="526"/>
      <c r="C1974" s="36" t="str">
        <f>VLOOKUP('Employee Salary Payroll Tax '!B1976,'Employee Salary Payroll Tax '!$D$1:$E$7,2,FALSE)</f>
        <v>IBEW</v>
      </c>
      <c r="D1974" s="61">
        <f t="shared" si="242"/>
        <v>6.875E-3</v>
      </c>
      <c r="E1974" s="351">
        <f>'Employee Salary Payroll Tax '!N1976</f>
        <v>139874.1</v>
      </c>
      <c r="F1974" s="351">
        <f t="shared" si="243"/>
        <v>140835.73443750001</v>
      </c>
      <c r="G1974" s="352"/>
      <c r="H1974" s="351">
        <f t="shared" si="244"/>
        <v>0</v>
      </c>
      <c r="I1974" s="351">
        <f t="shared" si="246"/>
        <v>961.63443750000442</v>
      </c>
      <c r="J1974" s="351">
        <f t="shared" si="245"/>
        <v>0</v>
      </c>
      <c r="K1974" s="293">
        <f>SUM('Employee Salary Payroll Tax '!I1976:K1976)</f>
        <v>135741.22</v>
      </c>
      <c r="L1974" s="293">
        <f>'Employee Salary Payroll Tax '!H1976</f>
        <v>0</v>
      </c>
      <c r="M1974" s="293">
        <f t="shared" si="247"/>
        <v>4132.8800000000047</v>
      </c>
      <c r="N1974" s="359">
        <f t="shared" si="248"/>
        <v>0</v>
      </c>
      <c r="O1974" s="331"/>
      <c r="P1974" s="61"/>
      <c r="Q1974" s="294"/>
      <c r="R1974" s="292"/>
      <c r="S1974" s="303"/>
    </row>
    <row r="1975" spans="1:19" s="36" customFormat="1" ht="14.4">
      <c r="A1975" s="36">
        <f t="shared" si="249"/>
        <v>652</v>
      </c>
      <c r="B1975" s="526"/>
      <c r="C1975" s="36" t="str">
        <f>VLOOKUP('Employee Salary Payroll Tax '!B1977,'Employee Salary Payroll Tax '!$D$1:$E$7,2,FALSE)</f>
        <v>NonUnion</v>
      </c>
      <c r="D1975" s="61">
        <f t="shared" si="242"/>
        <v>2.98E-2</v>
      </c>
      <c r="E1975" s="351">
        <f>'Employee Salary Payroll Tax '!N1977</f>
        <v>96399.15</v>
      </c>
      <c r="F1975" s="351">
        <f t="shared" si="243"/>
        <v>99271.844670000006</v>
      </c>
      <c r="G1975" s="352"/>
      <c r="H1975" s="351">
        <f t="shared" si="244"/>
        <v>0</v>
      </c>
      <c r="I1975" s="351">
        <f t="shared" si="246"/>
        <v>2872.6946700000117</v>
      </c>
      <c r="J1975" s="351">
        <f t="shared" si="245"/>
        <v>0</v>
      </c>
      <c r="K1975" s="293">
        <f>SUM('Employee Salary Payroll Tax '!I1977:K1977)</f>
        <v>34444.29</v>
      </c>
      <c r="L1975" s="293">
        <f>'Employee Salary Payroll Tax '!H1977</f>
        <v>0</v>
      </c>
      <c r="M1975" s="293">
        <f t="shared" si="247"/>
        <v>61954.859999999993</v>
      </c>
      <c r="N1975" s="359">
        <f t="shared" si="248"/>
        <v>0</v>
      </c>
      <c r="O1975" s="331"/>
      <c r="P1975" s="61"/>
      <c r="Q1975" s="294"/>
      <c r="R1975" s="292"/>
      <c r="S1975" s="303"/>
    </row>
    <row r="1976" spans="1:19" s="36" customFormat="1" ht="14.4">
      <c r="A1976" s="36">
        <f t="shared" si="249"/>
        <v>653</v>
      </c>
      <c r="B1976" s="526"/>
      <c r="C1976" s="36" t="str">
        <f>VLOOKUP('Employee Salary Payroll Tax '!B1978,'Employee Salary Payroll Tax '!$D$1:$E$7,2,FALSE)</f>
        <v>IBEW</v>
      </c>
      <c r="D1976" s="61">
        <f t="shared" si="242"/>
        <v>6.875E-3</v>
      </c>
      <c r="E1976" s="351">
        <f>'Employee Salary Payroll Tax '!N1978</f>
        <v>59424.79</v>
      </c>
      <c r="F1976" s="351">
        <f t="shared" si="243"/>
        <v>59833.335431250001</v>
      </c>
      <c r="G1976" s="352"/>
      <c r="H1976" s="351">
        <f t="shared" si="244"/>
        <v>0</v>
      </c>
      <c r="I1976" s="351">
        <f t="shared" si="246"/>
        <v>408.54543125000055</v>
      </c>
      <c r="J1976" s="351">
        <f t="shared" si="245"/>
        <v>0</v>
      </c>
      <c r="K1976" s="293">
        <f>SUM('Employee Salary Payroll Tax '!I1978:K1978)</f>
        <v>0</v>
      </c>
      <c r="L1976" s="293">
        <f>'Employee Salary Payroll Tax '!H1978</f>
        <v>0</v>
      </c>
      <c r="M1976" s="293">
        <f t="shared" si="247"/>
        <v>59424.79</v>
      </c>
      <c r="N1976" s="359">
        <f t="shared" si="248"/>
        <v>0</v>
      </c>
      <c r="O1976" s="331"/>
      <c r="P1976" s="61"/>
      <c r="Q1976" s="294"/>
      <c r="R1976" s="292"/>
      <c r="S1976" s="303"/>
    </row>
    <row r="1977" spans="1:19" s="36" customFormat="1" ht="14.4">
      <c r="A1977" s="36">
        <f t="shared" si="249"/>
        <v>654</v>
      </c>
      <c r="B1977" s="526"/>
      <c r="C1977" s="36" t="str">
        <f>VLOOKUP('Employee Salary Payroll Tax '!B1979,'Employee Salary Payroll Tax '!$D$1:$E$7,2,FALSE)</f>
        <v>NonUnion</v>
      </c>
      <c r="D1977" s="61">
        <f t="shared" si="242"/>
        <v>2.98E-2</v>
      </c>
      <c r="E1977" s="351">
        <f>'Employee Salary Payroll Tax '!N1979</f>
        <v>78783.8</v>
      </c>
      <c r="F1977" s="351">
        <f t="shared" si="243"/>
        <v>81131.557240000009</v>
      </c>
      <c r="G1977" s="352"/>
      <c r="H1977" s="351">
        <f t="shared" si="244"/>
        <v>0</v>
      </c>
      <c r="I1977" s="351">
        <f t="shared" si="246"/>
        <v>2347.7572400000063</v>
      </c>
      <c r="J1977" s="351">
        <f t="shared" si="245"/>
        <v>0</v>
      </c>
      <c r="K1977" s="293">
        <f>SUM('Employee Salary Payroll Tax '!I1979:K1979)</f>
        <v>1915.65</v>
      </c>
      <c r="L1977" s="293">
        <f>'Employee Salary Payroll Tax '!H1979</f>
        <v>0</v>
      </c>
      <c r="M1977" s="293">
        <f t="shared" si="247"/>
        <v>76868.150000000009</v>
      </c>
      <c r="N1977" s="359">
        <f t="shared" si="248"/>
        <v>0</v>
      </c>
      <c r="O1977" s="331"/>
      <c r="P1977" s="61"/>
      <c r="Q1977" s="294"/>
      <c r="R1977" s="292"/>
      <c r="S1977" s="303"/>
    </row>
    <row r="1978" spans="1:19" s="36" customFormat="1" ht="14.4">
      <c r="A1978" s="36">
        <f t="shared" si="249"/>
        <v>655</v>
      </c>
      <c r="B1978" s="526"/>
      <c r="C1978" s="36" t="str">
        <f>VLOOKUP('Employee Salary Payroll Tax '!B1980,'Employee Salary Payroll Tax '!$D$1:$E$7,2,FALSE)</f>
        <v>NonUnion</v>
      </c>
      <c r="D1978" s="61">
        <f t="shared" si="242"/>
        <v>2.98E-2</v>
      </c>
      <c r="E1978" s="351">
        <f>'Employee Salary Payroll Tax '!N1980</f>
        <v>115221.96</v>
      </c>
      <c r="F1978" s="351">
        <f t="shared" si="243"/>
        <v>118655.57440800001</v>
      </c>
      <c r="G1978" s="352"/>
      <c r="H1978" s="351">
        <f t="shared" si="244"/>
        <v>0</v>
      </c>
      <c r="I1978" s="351">
        <f t="shared" si="246"/>
        <v>3433.6144080000086</v>
      </c>
      <c r="J1978" s="351">
        <f t="shared" si="245"/>
        <v>0</v>
      </c>
      <c r="K1978" s="293">
        <f>SUM('Employee Salary Payroll Tax '!I1980:K1980)</f>
        <v>15166.74</v>
      </c>
      <c r="L1978" s="293">
        <f>'Employee Salary Payroll Tax '!H1980</f>
        <v>0</v>
      </c>
      <c r="M1978" s="293">
        <f t="shared" si="247"/>
        <v>100055.22</v>
      </c>
      <c r="N1978" s="359">
        <f t="shared" si="248"/>
        <v>0</v>
      </c>
      <c r="O1978" s="331"/>
      <c r="P1978" s="61"/>
      <c r="Q1978" s="294"/>
      <c r="R1978" s="292"/>
      <c r="S1978" s="303"/>
    </row>
    <row r="1979" spans="1:19" s="36" customFormat="1" ht="14.4">
      <c r="A1979" s="36">
        <f t="shared" si="249"/>
        <v>656</v>
      </c>
      <c r="B1979" s="526"/>
      <c r="C1979" s="36" t="str">
        <f>VLOOKUP('Employee Salary Payroll Tax '!B1981,'Employee Salary Payroll Tax '!$D$1:$E$7,2,FALSE)</f>
        <v>IBEW</v>
      </c>
      <c r="D1979" s="61">
        <f t="shared" si="242"/>
        <v>6.875E-3</v>
      </c>
      <c r="E1979" s="351">
        <f>'Employee Salary Payroll Tax '!N1981</f>
        <v>39288.79</v>
      </c>
      <c r="F1979" s="351">
        <f t="shared" si="243"/>
        <v>39558.900431249996</v>
      </c>
      <c r="G1979" s="352"/>
      <c r="H1979" s="351">
        <f t="shared" si="244"/>
        <v>0</v>
      </c>
      <c r="I1979" s="351">
        <f t="shared" si="246"/>
        <v>270.1104312499956</v>
      </c>
      <c r="J1979" s="351">
        <f t="shared" si="245"/>
        <v>0</v>
      </c>
      <c r="K1979" s="293">
        <f>SUM('Employee Salary Payroll Tax '!I1981:K1981)</f>
        <v>39288.789999999994</v>
      </c>
      <c r="L1979" s="293">
        <f>'Employee Salary Payroll Tax '!H1981</f>
        <v>0</v>
      </c>
      <c r="M1979" s="293">
        <f t="shared" si="247"/>
        <v>7.2759576141834259E-12</v>
      </c>
      <c r="N1979" s="359">
        <f t="shared" si="248"/>
        <v>0</v>
      </c>
      <c r="O1979" s="331"/>
      <c r="P1979" s="61"/>
      <c r="Q1979" s="294"/>
      <c r="R1979" s="292"/>
      <c r="S1979" s="303"/>
    </row>
    <row r="1980" spans="1:19" s="36" customFormat="1" ht="14.4">
      <c r="A1980" s="36">
        <f t="shared" si="249"/>
        <v>657</v>
      </c>
      <c r="B1980" s="526"/>
      <c r="C1980" s="36" t="str">
        <f>VLOOKUP('Employee Salary Payroll Tax '!B1982,'Employee Salary Payroll Tax '!$D$1:$E$7,2,FALSE)</f>
        <v>NonUnion</v>
      </c>
      <c r="D1980" s="61">
        <f t="shared" si="242"/>
        <v>2.98E-2</v>
      </c>
      <c r="E1980" s="351">
        <f>'Employee Salary Payroll Tax '!N1982</f>
        <v>75873.5</v>
      </c>
      <c r="F1980" s="351">
        <f t="shared" si="243"/>
        <v>78134.530299999999</v>
      </c>
      <c r="G1980" s="352"/>
      <c r="H1980" s="351">
        <f t="shared" si="244"/>
        <v>0</v>
      </c>
      <c r="I1980" s="351">
        <f t="shared" si="246"/>
        <v>2261.0302999999985</v>
      </c>
      <c r="J1980" s="351">
        <f t="shared" si="245"/>
        <v>0</v>
      </c>
      <c r="K1980" s="293">
        <f>SUM('Employee Salary Payroll Tax '!I1982:K1982)</f>
        <v>75873.5</v>
      </c>
      <c r="L1980" s="293">
        <f>'Employee Salary Payroll Tax '!H1982</f>
        <v>0</v>
      </c>
      <c r="M1980" s="293">
        <f t="shared" si="247"/>
        <v>0</v>
      </c>
      <c r="N1980" s="359">
        <f t="shared" si="248"/>
        <v>0</v>
      </c>
      <c r="O1980" s="331"/>
      <c r="P1980" s="61"/>
      <c r="Q1980" s="294"/>
      <c r="R1980" s="292"/>
      <c r="S1980" s="303"/>
    </row>
    <row r="1981" spans="1:19" s="36" customFormat="1" ht="14.4">
      <c r="A1981" s="36">
        <f t="shared" si="249"/>
        <v>658</v>
      </c>
      <c r="B1981" s="526"/>
      <c r="C1981" s="36" t="str">
        <f>VLOOKUP('Employee Salary Payroll Tax '!B1983,'Employee Salary Payroll Tax '!$D$1:$E$7,2,FALSE)</f>
        <v>IBEW</v>
      </c>
      <c r="D1981" s="61">
        <f t="shared" si="242"/>
        <v>6.875E-3</v>
      </c>
      <c r="E1981" s="351">
        <f>'Employee Salary Payroll Tax '!N1983</f>
        <v>82318.86</v>
      </c>
      <c r="F1981" s="351">
        <f t="shared" si="243"/>
        <v>82884.802162499996</v>
      </c>
      <c r="G1981" s="352"/>
      <c r="H1981" s="351">
        <f t="shared" si="244"/>
        <v>0</v>
      </c>
      <c r="I1981" s="351">
        <f t="shared" si="246"/>
        <v>565.9421624999959</v>
      </c>
      <c r="J1981" s="351">
        <f t="shared" si="245"/>
        <v>0</v>
      </c>
      <c r="K1981" s="293">
        <f>SUM('Employee Salary Payroll Tax '!I1983:K1983)</f>
        <v>0</v>
      </c>
      <c r="L1981" s="293">
        <f>'Employee Salary Payroll Tax '!H1983</f>
        <v>0</v>
      </c>
      <c r="M1981" s="293">
        <f t="shared" si="247"/>
        <v>82318.86</v>
      </c>
      <c r="N1981" s="359">
        <f t="shared" si="248"/>
        <v>0</v>
      </c>
      <c r="O1981" s="331"/>
      <c r="P1981" s="61"/>
      <c r="Q1981" s="294"/>
      <c r="R1981" s="292"/>
      <c r="S1981" s="303"/>
    </row>
    <row r="1982" spans="1:19" s="36" customFormat="1" ht="14.4">
      <c r="A1982" s="36">
        <f t="shared" si="249"/>
        <v>659</v>
      </c>
      <c r="B1982" s="526"/>
      <c r="C1982" s="36" t="str">
        <f>VLOOKUP('Employee Salary Payroll Tax '!B1984,'Employee Salary Payroll Tax '!$D$1:$E$7,2,FALSE)</f>
        <v>NonUnion</v>
      </c>
      <c r="D1982" s="61">
        <f t="shared" si="242"/>
        <v>2.98E-2</v>
      </c>
      <c r="E1982" s="351">
        <f>'Employee Salary Payroll Tax '!N1984</f>
        <v>56819.22</v>
      </c>
      <c r="F1982" s="351">
        <f t="shared" si="243"/>
        <v>58512.432756000002</v>
      </c>
      <c r="G1982" s="352"/>
      <c r="H1982" s="351">
        <f t="shared" si="244"/>
        <v>0</v>
      </c>
      <c r="I1982" s="351">
        <f t="shared" si="246"/>
        <v>1693.2127560000008</v>
      </c>
      <c r="J1982" s="351">
        <f t="shared" si="245"/>
        <v>0</v>
      </c>
      <c r="K1982" s="293">
        <f>SUM('Employee Salary Payroll Tax '!I1984:K1984)</f>
        <v>5750.2999999999993</v>
      </c>
      <c r="L1982" s="293">
        <f>'Employee Salary Payroll Tax '!H1984</f>
        <v>0</v>
      </c>
      <c r="M1982" s="293">
        <f t="shared" si="247"/>
        <v>51068.92</v>
      </c>
      <c r="N1982" s="359">
        <f t="shared" si="248"/>
        <v>0</v>
      </c>
      <c r="O1982" s="331"/>
      <c r="P1982" s="61"/>
      <c r="Q1982" s="294"/>
      <c r="R1982" s="292"/>
      <c r="S1982" s="303"/>
    </row>
    <row r="1983" spans="1:19" s="36" customFormat="1" ht="14.4">
      <c r="A1983" s="36">
        <f t="shared" si="249"/>
        <v>660</v>
      </c>
      <c r="B1983" s="526"/>
      <c r="C1983" s="36" t="str">
        <f>VLOOKUP('Employee Salary Payroll Tax '!B1985,'Employee Salary Payroll Tax '!$D$1:$E$7,2,FALSE)</f>
        <v>NonUnion</v>
      </c>
      <c r="D1983" s="61">
        <f t="shared" si="242"/>
        <v>2.98E-2</v>
      </c>
      <c r="E1983" s="351">
        <f>'Employee Salary Payroll Tax '!N1985</f>
        <v>75584.11</v>
      </c>
      <c r="F1983" s="351">
        <f t="shared" si="243"/>
        <v>77836.516478000005</v>
      </c>
      <c r="G1983" s="352"/>
      <c r="H1983" s="351">
        <f t="shared" si="244"/>
        <v>0</v>
      </c>
      <c r="I1983" s="351">
        <f t="shared" si="246"/>
        <v>2252.4064780000044</v>
      </c>
      <c r="J1983" s="351">
        <f t="shared" si="245"/>
        <v>0</v>
      </c>
      <c r="K1983" s="293">
        <f>SUM('Employee Salary Payroll Tax '!I1985:K1985)</f>
        <v>75584.11</v>
      </c>
      <c r="L1983" s="293">
        <f>'Employee Salary Payroll Tax '!H1985</f>
        <v>0</v>
      </c>
      <c r="M1983" s="293">
        <f t="shared" si="247"/>
        <v>0</v>
      </c>
      <c r="N1983" s="359">
        <f t="shared" si="248"/>
        <v>0</v>
      </c>
      <c r="O1983" s="331"/>
      <c r="P1983" s="61"/>
      <c r="Q1983" s="294"/>
      <c r="R1983" s="292"/>
      <c r="S1983" s="303"/>
    </row>
    <row r="1984" spans="1:19" s="36" customFormat="1" ht="14.4">
      <c r="A1984" s="36">
        <f t="shared" si="249"/>
        <v>661</v>
      </c>
      <c r="B1984" s="526"/>
      <c r="C1984" s="36" t="str">
        <f>VLOOKUP('Employee Salary Payroll Tax '!B1986,'Employee Salary Payroll Tax '!$D$1:$E$7,2,FALSE)</f>
        <v>NonUnion</v>
      </c>
      <c r="D1984" s="61">
        <f t="shared" si="242"/>
        <v>2.98E-2</v>
      </c>
      <c r="E1984" s="351">
        <f>'Employee Salary Payroll Tax '!N1986</f>
        <v>113774.1</v>
      </c>
      <c r="F1984" s="351">
        <f t="shared" si="243"/>
        <v>117164.56818000002</v>
      </c>
      <c r="G1984" s="352"/>
      <c r="H1984" s="351">
        <f t="shared" si="244"/>
        <v>0</v>
      </c>
      <c r="I1984" s="351">
        <f t="shared" si="246"/>
        <v>3390.4681800000108</v>
      </c>
      <c r="J1984" s="351">
        <f t="shared" si="245"/>
        <v>0</v>
      </c>
      <c r="K1984" s="293">
        <f>SUM('Employee Salary Payroll Tax '!I1986:K1986)</f>
        <v>11222.45</v>
      </c>
      <c r="L1984" s="293">
        <f>'Employee Salary Payroll Tax '!H1986</f>
        <v>0</v>
      </c>
      <c r="M1984" s="293">
        <f t="shared" si="247"/>
        <v>102551.65000000001</v>
      </c>
      <c r="N1984" s="359">
        <f t="shared" si="248"/>
        <v>0</v>
      </c>
      <c r="O1984" s="331"/>
      <c r="P1984" s="61"/>
      <c r="Q1984" s="294"/>
      <c r="R1984" s="292"/>
      <c r="S1984" s="303"/>
    </row>
    <row r="1985" spans="1:19" s="36" customFormat="1" ht="14.4">
      <c r="A1985" s="36">
        <f t="shared" si="249"/>
        <v>662</v>
      </c>
      <c r="B1985" s="526"/>
      <c r="C1985" s="36" t="str">
        <f>VLOOKUP('Employee Salary Payroll Tax '!B1987,'Employee Salary Payroll Tax '!$D$1:$E$7,2,FALSE)</f>
        <v>NonUnion</v>
      </c>
      <c r="D1985" s="61">
        <f t="shared" si="242"/>
        <v>2.98E-2</v>
      </c>
      <c r="E1985" s="351">
        <f>'Employee Salary Payroll Tax '!N1987</f>
        <v>71278.289999999994</v>
      </c>
      <c r="F1985" s="351">
        <f t="shared" si="243"/>
        <v>73402.383042000001</v>
      </c>
      <c r="G1985" s="352"/>
      <c r="H1985" s="351">
        <f t="shared" si="244"/>
        <v>0</v>
      </c>
      <c r="I1985" s="351">
        <f t="shared" si="246"/>
        <v>2124.0930420000077</v>
      </c>
      <c r="J1985" s="351">
        <f t="shared" si="245"/>
        <v>0</v>
      </c>
      <c r="K1985" s="293">
        <f>SUM('Employee Salary Payroll Tax '!I1987:K1987)</f>
        <v>0</v>
      </c>
      <c r="L1985" s="293">
        <f>'Employee Salary Payroll Tax '!H1987</f>
        <v>0</v>
      </c>
      <c r="M1985" s="293">
        <f t="shared" si="247"/>
        <v>71278.289999999994</v>
      </c>
      <c r="N1985" s="359">
        <f t="shared" si="248"/>
        <v>0</v>
      </c>
      <c r="O1985" s="331"/>
      <c r="P1985" s="61"/>
      <c r="Q1985" s="294"/>
      <c r="R1985" s="292"/>
      <c r="S1985" s="303"/>
    </row>
    <row r="1986" spans="1:19" s="36" customFormat="1" ht="14.4">
      <c r="A1986" s="36">
        <f t="shared" si="249"/>
        <v>663</v>
      </c>
      <c r="B1986" s="526"/>
      <c r="C1986" s="36" t="str">
        <f>VLOOKUP('Employee Salary Payroll Tax '!B1988,'Employee Salary Payroll Tax '!$D$1:$E$7,2,FALSE)</f>
        <v>NonUnion</v>
      </c>
      <c r="D1986" s="61">
        <f t="shared" si="242"/>
        <v>2.98E-2</v>
      </c>
      <c r="E1986" s="351">
        <f>'Employee Salary Payroll Tax '!N1988</f>
        <v>72747.820000000007</v>
      </c>
      <c r="F1986" s="351">
        <f t="shared" si="243"/>
        <v>74915.705036000014</v>
      </c>
      <c r="G1986" s="352"/>
      <c r="H1986" s="351">
        <f t="shared" si="244"/>
        <v>0</v>
      </c>
      <c r="I1986" s="351">
        <f t="shared" si="246"/>
        <v>2167.8850360000069</v>
      </c>
      <c r="J1986" s="351">
        <f t="shared" si="245"/>
        <v>0</v>
      </c>
      <c r="K1986" s="293">
        <f>SUM('Employee Salary Payroll Tax '!I1988:K1988)</f>
        <v>72747.820000000007</v>
      </c>
      <c r="L1986" s="293">
        <f>'Employee Salary Payroll Tax '!H1988</f>
        <v>0</v>
      </c>
      <c r="M1986" s="293">
        <f t="shared" si="247"/>
        <v>0</v>
      </c>
      <c r="N1986" s="359">
        <f t="shared" si="248"/>
        <v>0</v>
      </c>
      <c r="O1986" s="331"/>
      <c r="P1986" s="61"/>
      <c r="Q1986" s="294"/>
      <c r="R1986" s="292"/>
      <c r="S1986" s="303"/>
    </row>
    <row r="1987" spans="1:19" s="36" customFormat="1" ht="14.4">
      <c r="A1987" s="36">
        <f t="shared" si="249"/>
        <v>664</v>
      </c>
      <c r="B1987" s="526"/>
      <c r="C1987" s="36" t="str">
        <f>VLOOKUP('Employee Salary Payroll Tax '!B1989,'Employee Salary Payroll Tax '!$D$1:$E$7,2,FALSE)</f>
        <v>NonUnion</v>
      </c>
      <c r="D1987" s="61">
        <f t="shared" si="242"/>
        <v>2.98E-2</v>
      </c>
      <c r="E1987" s="351">
        <f>'Employee Salary Payroll Tax '!N1989</f>
        <v>103063.95</v>
      </c>
      <c r="F1987" s="351">
        <f t="shared" si="243"/>
        <v>106135.25571</v>
      </c>
      <c r="G1987" s="352"/>
      <c r="H1987" s="351">
        <f t="shared" si="244"/>
        <v>0</v>
      </c>
      <c r="I1987" s="351">
        <f t="shared" si="246"/>
        <v>3071.3057100000005</v>
      </c>
      <c r="J1987" s="351">
        <f t="shared" si="245"/>
        <v>0</v>
      </c>
      <c r="K1987" s="293">
        <f>SUM('Employee Salary Payroll Tax '!I1989:K1989)</f>
        <v>30731.89</v>
      </c>
      <c r="L1987" s="293">
        <f>'Employee Salary Payroll Tax '!H1989</f>
        <v>0</v>
      </c>
      <c r="M1987" s="293">
        <f t="shared" si="247"/>
        <v>72332.06</v>
      </c>
      <c r="N1987" s="359">
        <f t="shared" si="248"/>
        <v>0</v>
      </c>
      <c r="O1987" s="331"/>
      <c r="P1987" s="61"/>
      <c r="Q1987" s="294"/>
      <c r="R1987" s="292"/>
      <c r="S1987" s="303"/>
    </row>
    <row r="1988" spans="1:19" s="36" customFormat="1" ht="14.4">
      <c r="A1988" s="36">
        <f t="shared" si="249"/>
        <v>665</v>
      </c>
      <c r="B1988" s="526"/>
      <c r="C1988" s="36" t="str">
        <f>VLOOKUP('Employee Salary Payroll Tax '!B1990,'Employee Salary Payroll Tax '!$D$1:$E$7,2,FALSE)</f>
        <v>UA</v>
      </c>
      <c r="D1988" s="61">
        <f t="shared" si="242"/>
        <v>0.03</v>
      </c>
      <c r="E1988" s="351">
        <f>'Employee Salary Payroll Tax '!N1990</f>
        <v>79417.34</v>
      </c>
      <c r="F1988" s="351">
        <f t="shared" si="243"/>
        <v>81799.860199999996</v>
      </c>
      <c r="G1988" s="352"/>
      <c r="H1988" s="351">
        <f t="shared" si="244"/>
        <v>0</v>
      </c>
      <c r="I1988" s="351">
        <f t="shared" si="246"/>
        <v>2382.520199999999</v>
      </c>
      <c r="J1988" s="351">
        <f t="shared" si="245"/>
        <v>0</v>
      </c>
      <c r="K1988" s="293">
        <f>SUM('Employee Salary Payroll Tax '!I1990:K1990)</f>
        <v>73687.61</v>
      </c>
      <c r="L1988" s="293">
        <f>'Employee Salary Payroll Tax '!H1990</f>
        <v>881.68</v>
      </c>
      <c r="M1988" s="293">
        <f t="shared" si="247"/>
        <v>4848.0499999999956</v>
      </c>
      <c r="N1988" s="359">
        <f t="shared" si="248"/>
        <v>0</v>
      </c>
      <c r="O1988" s="331"/>
      <c r="P1988" s="61"/>
      <c r="Q1988" s="294"/>
      <c r="R1988" s="292"/>
      <c r="S1988" s="303"/>
    </row>
    <row r="1989" spans="1:19" s="36" customFormat="1" ht="14.4">
      <c r="A1989" s="36">
        <f t="shared" si="249"/>
        <v>666</v>
      </c>
      <c r="B1989" s="526"/>
      <c r="C1989" s="36" t="str">
        <f>VLOOKUP('Employee Salary Payroll Tax '!B1991,'Employee Salary Payroll Tax '!$D$1:$E$7,2,FALSE)</f>
        <v>NonUnion</v>
      </c>
      <c r="D1989" s="61">
        <f t="shared" si="242"/>
        <v>2.98E-2</v>
      </c>
      <c r="E1989" s="351">
        <f>'Employee Salary Payroll Tax '!N1991</f>
        <v>82842.61</v>
      </c>
      <c r="F1989" s="351">
        <f t="shared" si="243"/>
        <v>85311.319778000005</v>
      </c>
      <c r="G1989" s="352"/>
      <c r="H1989" s="351">
        <f t="shared" si="244"/>
        <v>0</v>
      </c>
      <c r="I1989" s="351">
        <f t="shared" si="246"/>
        <v>2468.709778000004</v>
      </c>
      <c r="J1989" s="351">
        <f t="shared" si="245"/>
        <v>0</v>
      </c>
      <c r="K1989" s="293">
        <f>SUM('Employee Salary Payroll Tax '!I1991:K1991)</f>
        <v>22533.45</v>
      </c>
      <c r="L1989" s="293">
        <f>'Employee Salary Payroll Tax '!H1991</f>
        <v>0</v>
      </c>
      <c r="M1989" s="293">
        <f t="shared" si="247"/>
        <v>60309.16</v>
      </c>
      <c r="N1989" s="359">
        <f t="shared" si="248"/>
        <v>0</v>
      </c>
      <c r="O1989" s="331"/>
      <c r="P1989" s="61"/>
      <c r="Q1989" s="294"/>
      <c r="R1989" s="292"/>
      <c r="S1989" s="303"/>
    </row>
    <row r="1990" spans="1:19" s="36" customFormat="1" ht="14.4">
      <c r="A1990" s="36">
        <f t="shared" si="249"/>
        <v>667</v>
      </c>
      <c r="B1990" s="526"/>
      <c r="C1990" s="36" t="str">
        <f>VLOOKUP('Employee Salary Payroll Tax '!B1992,'Employee Salary Payroll Tax '!$D$1:$E$7,2,FALSE)</f>
        <v>NonUnion</v>
      </c>
      <c r="D1990" s="61">
        <f t="shared" si="242"/>
        <v>2.98E-2</v>
      </c>
      <c r="E1990" s="351">
        <f>'Employee Salary Payroll Tax '!N1992</f>
        <v>116615.36</v>
      </c>
      <c r="F1990" s="351">
        <f t="shared" si="243"/>
        <v>120090.497728</v>
      </c>
      <c r="G1990" s="352"/>
      <c r="H1990" s="351">
        <f t="shared" si="244"/>
        <v>0</v>
      </c>
      <c r="I1990" s="351">
        <f t="shared" si="246"/>
        <v>3475.1377280000015</v>
      </c>
      <c r="J1990" s="351">
        <f t="shared" si="245"/>
        <v>0</v>
      </c>
      <c r="K1990" s="293">
        <f>SUM('Employee Salary Payroll Tax '!I1992:K1992)</f>
        <v>35136.44</v>
      </c>
      <c r="L1990" s="293">
        <f>'Employee Salary Payroll Tax '!H1992</f>
        <v>0</v>
      </c>
      <c r="M1990" s="293">
        <f t="shared" si="247"/>
        <v>81478.92</v>
      </c>
      <c r="N1990" s="359">
        <f t="shared" si="248"/>
        <v>0</v>
      </c>
      <c r="O1990" s="331"/>
      <c r="P1990" s="61"/>
      <c r="Q1990" s="294"/>
      <c r="R1990" s="292"/>
      <c r="S1990" s="303"/>
    </row>
    <row r="1991" spans="1:19" s="36" customFormat="1" ht="14.4">
      <c r="A1991" s="36">
        <f t="shared" si="249"/>
        <v>668</v>
      </c>
      <c r="B1991" s="526"/>
      <c r="C1991" s="36" t="str">
        <f>VLOOKUP('Employee Salary Payroll Tax '!B1993,'Employee Salary Payroll Tax '!$D$1:$E$7,2,FALSE)</f>
        <v>IBEW</v>
      </c>
      <c r="D1991" s="61">
        <f t="shared" si="242"/>
        <v>6.875E-3</v>
      </c>
      <c r="E1991" s="351">
        <f>'Employee Salary Payroll Tax '!N1993</f>
        <v>60161.42</v>
      </c>
      <c r="F1991" s="351">
        <f t="shared" si="243"/>
        <v>60575.029762499995</v>
      </c>
      <c r="G1991" s="352"/>
      <c r="H1991" s="351">
        <f t="shared" si="244"/>
        <v>0</v>
      </c>
      <c r="I1991" s="351">
        <f t="shared" si="246"/>
        <v>413.60976249999658</v>
      </c>
      <c r="J1991" s="351">
        <f t="shared" si="245"/>
        <v>0</v>
      </c>
      <c r="K1991" s="293">
        <f>SUM('Employee Salary Payroll Tax '!I1993:K1993)</f>
        <v>59958.29</v>
      </c>
      <c r="L1991" s="293">
        <f>'Employee Salary Payroll Tax '!H1993</f>
        <v>0</v>
      </c>
      <c r="M1991" s="293">
        <f t="shared" si="247"/>
        <v>203.12999999999738</v>
      </c>
      <c r="N1991" s="359">
        <f t="shared" si="248"/>
        <v>0</v>
      </c>
      <c r="O1991" s="331"/>
      <c r="P1991" s="61"/>
      <c r="Q1991" s="294"/>
      <c r="R1991" s="292"/>
      <c r="S1991" s="303"/>
    </row>
    <row r="1992" spans="1:19" s="36" customFormat="1" ht="14.4">
      <c r="A1992" s="36">
        <f t="shared" si="249"/>
        <v>669</v>
      </c>
      <c r="B1992" s="526"/>
      <c r="C1992" s="36" t="str">
        <f>VLOOKUP('Employee Salary Payroll Tax '!B1994,'Employee Salary Payroll Tax '!$D$1:$E$7,2,FALSE)</f>
        <v>NonUnion</v>
      </c>
      <c r="D1992" s="61">
        <f t="shared" si="242"/>
        <v>2.98E-2</v>
      </c>
      <c r="E1992" s="351">
        <f>'Employee Salary Payroll Tax '!N1994</f>
        <v>96044.12</v>
      </c>
      <c r="F1992" s="351">
        <f t="shared" si="243"/>
        <v>98906.234775999998</v>
      </c>
      <c r="G1992" s="352"/>
      <c r="H1992" s="351">
        <f t="shared" si="244"/>
        <v>0</v>
      </c>
      <c r="I1992" s="351">
        <f t="shared" si="246"/>
        <v>2862.1147760000022</v>
      </c>
      <c r="J1992" s="351">
        <f t="shared" si="245"/>
        <v>0</v>
      </c>
      <c r="K1992" s="293">
        <f>SUM('Employee Salary Payroll Tax '!I1994:K1994)</f>
        <v>46954.49</v>
      </c>
      <c r="L1992" s="293">
        <f>'Employee Salary Payroll Tax '!H1994</f>
        <v>0</v>
      </c>
      <c r="M1992" s="293">
        <f t="shared" si="247"/>
        <v>49089.63</v>
      </c>
      <c r="N1992" s="359">
        <f t="shared" si="248"/>
        <v>0</v>
      </c>
      <c r="O1992" s="331"/>
      <c r="P1992" s="61"/>
      <c r="Q1992" s="294"/>
      <c r="R1992" s="292"/>
      <c r="S1992" s="303"/>
    </row>
    <row r="1993" spans="1:19" s="36" customFormat="1" ht="14.4">
      <c r="A1993" s="36">
        <f t="shared" si="249"/>
        <v>670</v>
      </c>
      <c r="B1993" s="526"/>
      <c r="C1993" s="36" t="str">
        <f>VLOOKUP('Employee Salary Payroll Tax '!B1995,'Employee Salary Payroll Tax '!$D$1:$E$7,2,FALSE)</f>
        <v>NonUnion</v>
      </c>
      <c r="D1993" s="61">
        <f t="shared" si="242"/>
        <v>2.98E-2</v>
      </c>
      <c r="E1993" s="351">
        <f>'Employee Salary Payroll Tax '!N1995</f>
        <v>16370.16</v>
      </c>
      <c r="F1993" s="351">
        <f t="shared" si="243"/>
        <v>16857.990768</v>
      </c>
      <c r="G1993" s="352"/>
      <c r="H1993" s="351">
        <f t="shared" si="244"/>
        <v>0</v>
      </c>
      <c r="I1993" s="351">
        <f t="shared" si="246"/>
        <v>487.83076799999981</v>
      </c>
      <c r="J1993" s="351">
        <f t="shared" si="245"/>
        <v>0</v>
      </c>
      <c r="K1993" s="293">
        <f>SUM('Employee Salary Payroll Tax '!I1995:K1995)</f>
        <v>7751.72</v>
      </c>
      <c r="L1993" s="293">
        <f>'Employee Salary Payroll Tax '!H1995</f>
        <v>0</v>
      </c>
      <c r="M1993" s="293">
        <f t="shared" si="247"/>
        <v>8618.4399999999987</v>
      </c>
      <c r="N1993" s="359">
        <f t="shared" si="248"/>
        <v>0</v>
      </c>
      <c r="O1993" s="331"/>
      <c r="P1993" s="61"/>
      <c r="Q1993" s="294"/>
      <c r="R1993" s="292"/>
      <c r="S1993" s="303"/>
    </row>
    <row r="1994" spans="1:19" s="36" customFormat="1" ht="14.4">
      <c r="A1994" s="36">
        <f t="shared" si="249"/>
        <v>671</v>
      </c>
      <c r="B1994" s="526"/>
      <c r="C1994" s="36" t="str">
        <f>VLOOKUP('Employee Salary Payroll Tax '!B1996,'Employee Salary Payroll Tax '!$D$1:$E$7,2,FALSE)</f>
        <v>NonUnion</v>
      </c>
      <c r="D1994" s="61">
        <f t="shared" si="242"/>
        <v>2.98E-2</v>
      </c>
      <c r="E1994" s="351">
        <f>'Employee Salary Payroll Tax '!N1996</f>
        <v>86272.01</v>
      </c>
      <c r="F1994" s="351">
        <f t="shared" si="243"/>
        <v>88842.915897999992</v>
      </c>
      <c r="G1994" s="352"/>
      <c r="H1994" s="351">
        <f t="shared" si="244"/>
        <v>0</v>
      </c>
      <c r="I1994" s="351">
        <f t="shared" si="246"/>
        <v>2570.9058979999973</v>
      </c>
      <c r="J1994" s="351">
        <f t="shared" si="245"/>
        <v>0</v>
      </c>
      <c r="K1994" s="293">
        <f>SUM('Employee Salary Payroll Tax '!I1996:K1996)</f>
        <v>22572.81</v>
      </c>
      <c r="L1994" s="293">
        <f>'Employee Salary Payroll Tax '!H1996</f>
        <v>9335.86</v>
      </c>
      <c r="M1994" s="293">
        <f t="shared" si="247"/>
        <v>54363.34</v>
      </c>
      <c r="N1994" s="359">
        <f t="shared" si="248"/>
        <v>0</v>
      </c>
      <c r="O1994" s="331"/>
      <c r="P1994" s="61"/>
      <c r="Q1994" s="294"/>
      <c r="R1994" s="292"/>
      <c r="S1994" s="303"/>
    </row>
    <row r="1995" spans="1:19" s="36" customFormat="1" ht="14.4">
      <c r="A1995" s="36">
        <f t="shared" si="249"/>
        <v>672</v>
      </c>
      <c r="B1995" s="526"/>
      <c r="C1995" s="36" t="str">
        <f>VLOOKUP('Employee Salary Payroll Tax '!B1997,'Employee Salary Payroll Tax '!$D$1:$E$7,2,FALSE)</f>
        <v>NonUnion</v>
      </c>
      <c r="D1995" s="61">
        <f t="shared" si="242"/>
        <v>2.98E-2</v>
      </c>
      <c r="E1995" s="351">
        <f>'Employee Salary Payroll Tax '!N1997</f>
        <v>66445.25</v>
      </c>
      <c r="F1995" s="351">
        <f t="shared" si="243"/>
        <v>68425.318450000006</v>
      </c>
      <c r="G1995" s="352"/>
      <c r="H1995" s="351">
        <f t="shared" si="244"/>
        <v>0</v>
      </c>
      <c r="I1995" s="351">
        <f t="shared" si="246"/>
        <v>1980.0684500000061</v>
      </c>
      <c r="J1995" s="351">
        <f t="shared" si="245"/>
        <v>0</v>
      </c>
      <c r="K1995" s="293">
        <f>SUM('Employee Salary Payroll Tax '!I1997:K1997)</f>
        <v>45794.06</v>
      </c>
      <c r="L1995" s="293">
        <f>'Employee Salary Payroll Tax '!H1997</f>
        <v>0</v>
      </c>
      <c r="M1995" s="293">
        <f t="shared" si="247"/>
        <v>20651.190000000002</v>
      </c>
      <c r="N1995" s="359">
        <f t="shared" si="248"/>
        <v>0</v>
      </c>
      <c r="O1995" s="331"/>
      <c r="P1995" s="61"/>
      <c r="Q1995" s="294"/>
      <c r="R1995" s="292"/>
      <c r="S1995" s="303"/>
    </row>
    <row r="1996" spans="1:19" s="36" customFormat="1" ht="14.4">
      <c r="A1996" s="36">
        <f t="shared" si="249"/>
        <v>673</v>
      </c>
      <c r="B1996" s="526"/>
      <c r="C1996" s="36" t="str">
        <f>VLOOKUP('Employee Salary Payroll Tax '!B1998,'Employee Salary Payroll Tax '!$D$1:$E$7,2,FALSE)</f>
        <v>UA</v>
      </c>
      <c r="D1996" s="61">
        <f t="shared" si="242"/>
        <v>0.03</v>
      </c>
      <c r="E1996" s="351">
        <f>'Employee Salary Payroll Tax '!N1998</f>
        <v>82686.86</v>
      </c>
      <c r="F1996" s="351">
        <f t="shared" si="243"/>
        <v>85167.465800000005</v>
      </c>
      <c r="G1996" s="352"/>
      <c r="H1996" s="351">
        <f t="shared" si="244"/>
        <v>0</v>
      </c>
      <c r="I1996" s="351">
        <f t="shared" si="246"/>
        <v>2480.6058000000048</v>
      </c>
      <c r="J1996" s="351">
        <f t="shared" si="245"/>
        <v>0</v>
      </c>
      <c r="K1996" s="293">
        <f>SUM('Employee Salary Payroll Tax '!I1998:K1998)</f>
        <v>74154.210000000006</v>
      </c>
      <c r="L1996" s="293">
        <f>'Employee Salary Payroll Tax '!H1998</f>
        <v>3001.23</v>
      </c>
      <c r="M1996" s="293">
        <f t="shared" si="247"/>
        <v>5531.4199999999946</v>
      </c>
      <c r="N1996" s="359">
        <f t="shared" si="248"/>
        <v>0</v>
      </c>
      <c r="O1996" s="331"/>
      <c r="P1996" s="61"/>
      <c r="Q1996" s="294"/>
      <c r="R1996" s="292"/>
      <c r="S1996" s="303"/>
    </row>
    <row r="1997" spans="1:19" s="36" customFormat="1" ht="14.4">
      <c r="A1997" s="36">
        <f t="shared" si="249"/>
        <v>674</v>
      </c>
      <c r="B1997" s="526"/>
      <c r="C1997" s="36" t="str">
        <f>VLOOKUP('Employee Salary Payroll Tax '!B1999,'Employee Salary Payroll Tax '!$D$1:$E$7,2,FALSE)</f>
        <v>UA</v>
      </c>
      <c r="D1997" s="61">
        <f t="shared" si="242"/>
        <v>0.03</v>
      </c>
      <c r="E1997" s="351">
        <f>'Employee Salary Payroll Tax '!N1999</f>
        <v>69244.929999999993</v>
      </c>
      <c r="F1997" s="351">
        <f t="shared" si="243"/>
        <v>71322.277900000001</v>
      </c>
      <c r="G1997" s="352"/>
      <c r="H1997" s="351">
        <f t="shared" si="244"/>
        <v>0</v>
      </c>
      <c r="I1997" s="351">
        <f t="shared" si="246"/>
        <v>2077.3479000000079</v>
      </c>
      <c r="J1997" s="351">
        <f t="shared" si="245"/>
        <v>0</v>
      </c>
      <c r="K1997" s="293">
        <f>SUM('Employee Salary Payroll Tax '!I1999:K1999)</f>
        <v>64996.69</v>
      </c>
      <c r="L1997" s="293">
        <f>'Employee Salary Payroll Tax '!H1999</f>
        <v>1411.97</v>
      </c>
      <c r="M1997" s="293">
        <f t="shared" si="247"/>
        <v>2836.2699999999904</v>
      </c>
      <c r="N1997" s="359">
        <f t="shared" si="248"/>
        <v>0</v>
      </c>
      <c r="O1997" s="331"/>
      <c r="P1997" s="61"/>
      <c r="Q1997" s="294"/>
      <c r="R1997" s="292"/>
      <c r="S1997" s="303"/>
    </row>
    <row r="1998" spans="1:19" s="36" customFormat="1" ht="14.4">
      <c r="A1998" s="36">
        <f t="shared" si="249"/>
        <v>675</v>
      </c>
      <c r="B1998" s="526"/>
      <c r="C1998" s="36" t="str">
        <f>VLOOKUP('Employee Salary Payroll Tax '!B2000,'Employee Salary Payroll Tax '!$D$1:$E$7,2,FALSE)</f>
        <v>IBEW</v>
      </c>
      <c r="D1998" s="61">
        <f t="shared" si="242"/>
        <v>6.875E-3</v>
      </c>
      <c r="E1998" s="351">
        <f>'Employee Salary Payroll Tax '!N2000</f>
        <v>163844.37</v>
      </c>
      <c r="F1998" s="351">
        <f t="shared" si="243"/>
        <v>164970.80004375</v>
      </c>
      <c r="G1998" s="352"/>
      <c r="H1998" s="351">
        <f t="shared" si="244"/>
        <v>0</v>
      </c>
      <c r="I1998" s="351">
        <f t="shared" si="246"/>
        <v>1126.430043750006</v>
      </c>
      <c r="J1998" s="351">
        <f t="shared" si="245"/>
        <v>0</v>
      </c>
      <c r="K1998" s="293">
        <f>SUM('Employee Salary Payroll Tax '!I2000:K2000)</f>
        <v>148904.57</v>
      </c>
      <c r="L1998" s="293">
        <f>'Employee Salary Payroll Tax '!H2000</f>
        <v>0</v>
      </c>
      <c r="M1998" s="293">
        <f t="shared" si="247"/>
        <v>14939.799999999988</v>
      </c>
      <c r="N1998" s="359">
        <f t="shared" si="248"/>
        <v>0</v>
      </c>
      <c r="O1998" s="331"/>
      <c r="P1998" s="61"/>
      <c r="Q1998" s="294"/>
      <c r="R1998" s="292"/>
      <c r="S1998" s="303"/>
    </row>
    <row r="1999" spans="1:19" s="36" customFormat="1" ht="14.4">
      <c r="A1999" s="36">
        <f t="shared" si="249"/>
        <v>676</v>
      </c>
      <c r="B1999" s="526"/>
      <c r="C1999" s="36" t="str">
        <f>VLOOKUP('Employee Salary Payroll Tax '!B2001,'Employee Salary Payroll Tax '!$D$1:$E$7,2,FALSE)</f>
        <v>IBEW</v>
      </c>
      <c r="D1999" s="61">
        <f t="shared" si="242"/>
        <v>6.875E-3</v>
      </c>
      <c r="E1999" s="351">
        <f>'Employee Salary Payroll Tax '!N2001</f>
        <v>1887</v>
      </c>
      <c r="F1999" s="351">
        <f t="shared" si="243"/>
        <v>1899.973125</v>
      </c>
      <c r="G1999" s="352"/>
      <c r="H1999" s="351">
        <f t="shared" si="244"/>
        <v>5113</v>
      </c>
      <c r="I1999" s="351">
        <f t="shared" si="246"/>
        <v>12.973124999999982</v>
      </c>
      <c r="J1999" s="351">
        <f t="shared" si="245"/>
        <v>7.7838749999999887E-2</v>
      </c>
      <c r="K1999" s="293">
        <f>SUM('Employee Salary Payroll Tax '!I2001:K2001)</f>
        <v>1887</v>
      </c>
      <c r="L1999" s="293">
        <f>'Employee Salary Payroll Tax '!H2001</f>
        <v>0</v>
      </c>
      <c r="M1999" s="293">
        <f t="shared" si="247"/>
        <v>0</v>
      </c>
      <c r="N1999" s="359">
        <f t="shared" si="248"/>
        <v>7.7838749958749884E-2</v>
      </c>
      <c r="O1999" s="331"/>
      <c r="P1999" s="61"/>
      <c r="Q1999" s="294"/>
      <c r="R1999" s="292"/>
      <c r="S1999" s="303"/>
    </row>
    <row r="2000" spans="1:19" s="36" customFormat="1" ht="14.4">
      <c r="A2000" s="36">
        <f t="shared" si="249"/>
        <v>677</v>
      </c>
      <c r="B2000" s="526"/>
      <c r="C2000" s="36" t="str">
        <f>VLOOKUP('Employee Salary Payroll Tax '!B2002,'Employee Salary Payroll Tax '!$D$1:$E$7,2,FALSE)</f>
        <v>UA</v>
      </c>
      <c r="D2000" s="61">
        <f t="shared" ref="D2000:D2063" si="250">VLOOKUP(C2000,C$9:D$12,2)</f>
        <v>0.03</v>
      </c>
      <c r="E2000" s="351">
        <f>'Employee Salary Payroll Tax '!N2002</f>
        <v>79476.070000000007</v>
      </c>
      <c r="F2000" s="351">
        <f t="shared" ref="F2000:F2063" si="251">E2000*(1+D2000)</f>
        <v>81860.352100000004</v>
      </c>
      <c r="G2000" s="352"/>
      <c r="H2000" s="351">
        <f t="shared" ref="H2000:H2063" si="252">IF(E2000&gt;$H$12,0,$H$12-E2000)</f>
        <v>0</v>
      </c>
      <c r="I2000" s="351">
        <f t="shared" si="246"/>
        <v>2384.2820999999967</v>
      </c>
      <c r="J2000" s="351">
        <f t="shared" ref="J2000:J2063" si="253">IF(H2000&gt;I2000,I2000*$J$12,H2000*$J$12)</f>
        <v>0</v>
      </c>
      <c r="K2000" s="293">
        <f>SUM('Employee Salary Payroll Tax '!I2002:K2002)</f>
        <v>66233.66</v>
      </c>
      <c r="L2000" s="293">
        <f>'Employee Salary Payroll Tax '!H2002</f>
        <v>0</v>
      </c>
      <c r="M2000" s="293">
        <f t="shared" si="247"/>
        <v>13242.410000000003</v>
      </c>
      <c r="N2000" s="359">
        <f t="shared" si="248"/>
        <v>0</v>
      </c>
      <c r="O2000" s="331"/>
      <c r="P2000" s="61"/>
      <c r="Q2000" s="294"/>
      <c r="R2000" s="292"/>
      <c r="S2000" s="303"/>
    </row>
    <row r="2001" spans="1:19" s="36" customFormat="1" ht="14.4">
      <c r="A2001" s="36">
        <f t="shared" si="249"/>
        <v>678</v>
      </c>
      <c r="B2001" s="526"/>
      <c r="C2001" s="36" t="str">
        <f>VLOOKUP('Employee Salary Payroll Tax '!B2003,'Employee Salary Payroll Tax '!$D$1:$E$7,2,FALSE)</f>
        <v>NonUnion</v>
      </c>
      <c r="D2001" s="61">
        <f t="shared" si="250"/>
        <v>2.98E-2</v>
      </c>
      <c r="E2001" s="351">
        <f>'Employee Salary Payroll Tax '!N2003</f>
        <v>30261.88</v>
      </c>
      <c r="F2001" s="351">
        <f t="shared" si="251"/>
        <v>31163.684024000002</v>
      </c>
      <c r="G2001" s="352"/>
      <c r="H2001" s="351">
        <f t="shared" si="252"/>
        <v>0</v>
      </c>
      <c r="I2001" s="351">
        <f t="shared" ref="I2001:I2064" si="254">F2001-E2001</f>
        <v>901.80402400000094</v>
      </c>
      <c r="J2001" s="351">
        <f t="shared" si="253"/>
        <v>0</v>
      </c>
      <c r="K2001" s="293">
        <f>SUM('Employee Salary Payroll Tax '!I2003:K2003)</f>
        <v>30261.88</v>
      </c>
      <c r="L2001" s="293">
        <f>'Employee Salary Payroll Tax '!H2003</f>
        <v>0</v>
      </c>
      <c r="M2001" s="293">
        <f t="shared" ref="M2001:M2064" si="255">E2001-K2001-L2001</f>
        <v>0</v>
      </c>
      <c r="N2001" s="359">
        <f t="shared" ref="N2001:N2064" si="256">J2001*K2001/(SUM(K2001:M2001)+0.000001)</f>
        <v>0</v>
      </c>
      <c r="O2001" s="331"/>
      <c r="P2001" s="61"/>
      <c r="Q2001" s="294"/>
      <c r="R2001" s="292"/>
      <c r="S2001" s="303"/>
    </row>
    <row r="2002" spans="1:19" s="36" customFormat="1" ht="14.4">
      <c r="A2002" s="36">
        <f t="shared" si="249"/>
        <v>679</v>
      </c>
      <c r="B2002" s="526"/>
      <c r="C2002" s="36" t="str">
        <f>VLOOKUP('Employee Salary Payroll Tax '!B2004,'Employee Salary Payroll Tax '!$D$1:$E$7,2,FALSE)</f>
        <v>NonUnion</v>
      </c>
      <c r="D2002" s="61">
        <f t="shared" si="250"/>
        <v>2.98E-2</v>
      </c>
      <c r="E2002" s="351">
        <f>'Employee Salary Payroll Tax '!N2004</f>
        <v>11530.17</v>
      </c>
      <c r="F2002" s="351">
        <f t="shared" si="251"/>
        <v>11873.769066000001</v>
      </c>
      <c r="G2002" s="352"/>
      <c r="H2002" s="351">
        <f t="shared" si="252"/>
        <v>0</v>
      </c>
      <c r="I2002" s="351">
        <f t="shared" si="254"/>
        <v>343.59906600000068</v>
      </c>
      <c r="J2002" s="351">
        <f t="shared" si="253"/>
        <v>0</v>
      </c>
      <c r="K2002" s="293">
        <f>SUM('Employee Salary Payroll Tax '!I2004:K2004)</f>
        <v>11530.17</v>
      </c>
      <c r="L2002" s="293">
        <f>'Employee Salary Payroll Tax '!H2004</f>
        <v>0</v>
      </c>
      <c r="M2002" s="293">
        <f t="shared" si="255"/>
        <v>0</v>
      </c>
      <c r="N2002" s="359">
        <f t="shared" si="256"/>
        <v>0</v>
      </c>
      <c r="O2002" s="331"/>
      <c r="P2002" s="61"/>
      <c r="Q2002" s="294"/>
      <c r="R2002" s="292"/>
      <c r="S2002" s="303"/>
    </row>
    <row r="2003" spans="1:19" s="36" customFormat="1" ht="14.4">
      <c r="A2003" s="36">
        <f t="shared" si="249"/>
        <v>680</v>
      </c>
      <c r="B2003" s="526"/>
      <c r="C2003" s="36" t="str">
        <f>VLOOKUP('Employee Salary Payroll Tax '!B2005,'Employee Salary Payroll Tax '!$D$1:$E$7,2,FALSE)</f>
        <v>NonUnion</v>
      </c>
      <c r="D2003" s="61">
        <f t="shared" si="250"/>
        <v>2.98E-2</v>
      </c>
      <c r="E2003" s="351">
        <f>'Employee Salary Payroll Tax '!N2005</f>
        <v>62153.08</v>
      </c>
      <c r="F2003" s="351">
        <f t="shared" si="251"/>
        <v>64005.241784000005</v>
      </c>
      <c r="G2003" s="352"/>
      <c r="H2003" s="351">
        <f t="shared" si="252"/>
        <v>0</v>
      </c>
      <c r="I2003" s="351">
        <f t="shared" si="254"/>
        <v>1852.1617840000035</v>
      </c>
      <c r="J2003" s="351">
        <f t="shared" si="253"/>
        <v>0</v>
      </c>
      <c r="K2003" s="293">
        <f>SUM('Employee Salary Payroll Tax '!I2005:K2005)</f>
        <v>54978.559999999998</v>
      </c>
      <c r="L2003" s="293">
        <f>'Employee Salary Payroll Tax '!H2005</f>
        <v>0</v>
      </c>
      <c r="M2003" s="293">
        <f t="shared" si="255"/>
        <v>7174.5200000000041</v>
      </c>
      <c r="N2003" s="359">
        <f t="shared" si="256"/>
        <v>0</v>
      </c>
      <c r="O2003" s="331"/>
      <c r="P2003" s="61"/>
      <c r="Q2003" s="294"/>
      <c r="R2003" s="292"/>
      <c r="S2003" s="303"/>
    </row>
    <row r="2004" spans="1:19" s="36" customFormat="1" ht="14.4">
      <c r="A2004" s="36">
        <f t="shared" si="249"/>
        <v>681</v>
      </c>
      <c r="B2004" s="526"/>
      <c r="C2004" s="36" t="str">
        <f>VLOOKUP('Employee Salary Payroll Tax '!B2006,'Employee Salary Payroll Tax '!$D$1:$E$7,2,FALSE)</f>
        <v>NonUnion</v>
      </c>
      <c r="D2004" s="61">
        <f t="shared" si="250"/>
        <v>2.98E-2</v>
      </c>
      <c r="E2004" s="351">
        <f>'Employee Salary Payroll Tax '!N2006</f>
        <v>95274.22</v>
      </c>
      <c r="F2004" s="351">
        <f t="shared" si="251"/>
        <v>98113.391756000012</v>
      </c>
      <c r="G2004" s="352"/>
      <c r="H2004" s="351">
        <f t="shared" si="252"/>
        <v>0</v>
      </c>
      <c r="I2004" s="351">
        <f t="shared" si="254"/>
        <v>2839.1717560000106</v>
      </c>
      <c r="J2004" s="351">
        <f t="shared" si="253"/>
        <v>0</v>
      </c>
      <c r="K2004" s="293">
        <f>SUM('Employee Salary Payroll Tax '!I2006:K2006)</f>
        <v>37412.86</v>
      </c>
      <c r="L2004" s="293">
        <f>'Employee Salary Payroll Tax '!H2006</f>
        <v>43199.3</v>
      </c>
      <c r="M2004" s="293">
        <f t="shared" si="255"/>
        <v>14662.059999999998</v>
      </c>
      <c r="N2004" s="359">
        <f t="shared" si="256"/>
        <v>0</v>
      </c>
      <c r="O2004" s="331"/>
      <c r="P2004" s="61"/>
      <c r="Q2004" s="294"/>
      <c r="R2004" s="292"/>
      <c r="S2004" s="303"/>
    </row>
    <row r="2005" spans="1:19" s="36" customFormat="1" ht="14.4">
      <c r="A2005" s="36">
        <f t="shared" si="249"/>
        <v>682</v>
      </c>
      <c r="B2005" s="526"/>
      <c r="C2005" s="36" t="str">
        <f>VLOOKUP('Employee Salary Payroll Tax '!B2007,'Employee Salary Payroll Tax '!$D$1:$E$7,2,FALSE)</f>
        <v>IBEW</v>
      </c>
      <c r="D2005" s="61">
        <f t="shared" si="250"/>
        <v>6.875E-3</v>
      </c>
      <c r="E2005" s="351">
        <f>'Employee Salary Payroll Tax '!N2007</f>
        <v>12594.26</v>
      </c>
      <c r="F2005" s="351">
        <f t="shared" si="251"/>
        <v>12680.845537499999</v>
      </c>
      <c r="G2005" s="352"/>
      <c r="H2005" s="351">
        <f t="shared" si="252"/>
        <v>0</v>
      </c>
      <c r="I2005" s="351">
        <f t="shared" si="254"/>
        <v>86.585537499999191</v>
      </c>
      <c r="J2005" s="351">
        <f t="shared" si="253"/>
        <v>0</v>
      </c>
      <c r="K2005" s="293">
        <f>SUM('Employee Salary Payroll Tax '!I2007:K2007)</f>
        <v>12594.26</v>
      </c>
      <c r="L2005" s="293">
        <f>'Employee Salary Payroll Tax '!H2007</f>
        <v>0</v>
      </c>
      <c r="M2005" s="293">
        <f t="shared" si="255"/>
        <v>0</v>
      </c>
      <c r="N2005" s="359">
        <f t="shared" si="256"/>
        <v>0</v>
      </c>
      <c r="O2005" s="331"/>
      <c r="P2005" s="61"/>
      <c r="Q2005" s="294"/>
      <c r="R2005" s="292"/>
      <c r="S2005" s="303"/>
    </row>
    <row r="2006" spans="1:19" s="36" customFormat="1" ht="14.4">
      <c r="A2006" s="36">
        <f t="shared" si="249"/>
        <v>683</v>
      </c>
      <c r="B2006" s="526"/>
      <c r="C2006" s="36" t="str">
        <f>VLOOKUP('Employee Salary Payroll Tax '!B2008,'Employee Salary Payroll Tax '!$D$1:$E$7,2,FALSE)</f>
        <v>NonUnion</v>
      </c>
      <c r="D2006" s="61">
        <f t="shared" si="250"/>
        <v>2.98E-2</v>
      </c>
      <c r="E2006" s="351">
        <f>'Employee Salary Payroll Tax '!N2008</f>
        <v>71045.100000000006</v>
      </c>
      <c r="F2006" s="351">
        <f t="shared" si="251"/>
        <v>73162.243980000014</v>
      </c>
      <c r="G2006" s="352"/>
      <c r="H2006" s="351">
        <f t="shared" si="252"/>
        <v>0</v>
      </c>
      <c r="I2006" s="351">
        <f t="shared" si="254"/>
        <v>2117.143980000008</v>
      </c>
      <c r="J2006" s="351">
        <f t="shared" si="253"/>
        <v>0</v>
      </c>
      <c r="K2006" s="293">
        <f>SUM('Employee Salary Payroll Tax '!I2008:K2008)</f>
        <v>21548.86</v>
      </c>
      <c r="L2006" s="293">
        <f>'Employee Salary Payroll Tax '!H2008</f>
        <v>0</v>
      </c>
      <c r="M2006" s="293">
        <f t="shared" si="255"/>
        <v>49496.240000000005</v>
      </c>
      <c r="N2006" s="359">
        <f t="shared" si="256"/>
        <v>0</v>
      </c>
      <c r="O2006" s="331"/>
      <c r="P2006" s="61"/>
      <c r="Q2006" s="294"/>
      <c r="R2006" s="292"/>
      <c r="S2006" s="303"/>
    </row>
    <row r="2007" spans="1:19" s="36" customFormat="1" ht="14.4">
      <c r="A2007" s="36">
        <f t="shared" si="249"/>
        <v>684</v>
      </c>
      <c r="B2007" s="526"/>
      <c r="C2007" s="36" t="str">
        <f>VLOOKUP('Employee Salary Payroll Tax '!B2009,'Employee Salary Payroll Tax '!$D$1:$E$7,2,FALSE)</f>
        <v>IBEW</v>
      </c>
      <c r="D2007" s="61">
        <f t="shared" si="250"/>
        <v>6.875E-3</v>
      </c>
      <c r="E2007" s="351">
        <f>'Employee Salary Payroll Tax '!N2009</f>
        <v>19179.88</v>
      </c>
      <c r="F2007" s="351">
        <f t="shared" si="251"/>
        <v>19311.741675000001</v>
      </c>
      <c r="G2007" s="352"/>
      <c r="H2007" s="351">
        <f t="shared" si="252"/>
        <v>0</v>
      </c>
      <c r="I2007" s="351">
        <f t="shared" si="254"/>
        <v>131.8616750000001</v>
      </c>
      <c r="J2007" s="351">
        <f t="shared" si="253"/>
        <v>0</v>
      </c>
      <c r="K2007" s="293">
        <f>SUM('Employee Salary Payroll Tax '!I2009:K2009)</f>
        <v>19082.599999999999</v>
      </c>
      <c r="L2007" s="293">
        <f>'Employee Salary Payroll Tax '!H2009</f>
        <v>0</v>
      </c>
      <c r="M2007" s="293">
        <f t="shared" si="255"/>
        <v>97.280000000002474</v>
      </c>
      <c r="N2007" s="359">
        <f t="shared" si="256"/>
        <v>0</v>
      </c>
      <c r="O2007" s="331"/>
      <c r="P2007" s="61"/>
      <c r="Q2007" s="294"/>
      <c r="R2007" s="292"/>
      <c r="S2007" s="303"/>
    </row>
    <row r="2008" spans="1:19" s="36" customFormat="1" ht="14.4">
      <c r="A2008" s="36">
        <f t="shared" si="249"/>
        <v>685</v>
      </c>
      <c r="B2008" s="526"/>
      <c r="C2008" s="36" t="str">
        <f>VLOOKUP('Employee Salary Payroll Tax '!B2010,'Employee Salary Payroll Tax '!$D$1:$E$7,2,FALSE)</f>
        <v>NonUnion</v>
      </c>
      <c r="D2008" s="61">
        <f t="shared" si="250"/>
        <v>2.98E-2</v>
      </c>
      <c r="E2008" s="351">
        <f>'Employee Salary Payroll Tax '!N2010</f>
        <v>43470.28</v>
      </c>
      <c r="F2008" s="351">
        <f t="shared" si="251"/>
        <v>44765.694344000003</v>
      </c>
      <c r="G2008" s="352"/>
      <c r="H2008" s="351">
        <f t="shared" si="252"/>
        <v>0</v>
      </c>
      <c r="I2008" s="351">
        <f t="shared" si="254"/>
        <v>1295.4143440000043</v>
      </c>
      <c r="J2008" s="351">
        <f t="shared" si="253"/>
        <v>0</v>
      </c>
      <c r="K2008" s="293">
        <f>SUM('Employee Salary Payroll Tax '!I2010:K2010)</f>
        <v>10313.25</v>
      </c>
      <c r="L2008" s="293">
        <f>'Employee Salary Payroll Tax '!H2010</f>
        <v>0</v>
      </c>
      <c r="M2008" s="293">
        <f t="shared" si="255"/>
        <v>33157.03</v>
      </c>
      <c r="N2008" s="359">
        <f t="shared" si="256"/>
        <v>0</v>
      </c>
      <c r="O2008" s="331"/>
      <c r="P2008" s="61"/>
      <c r="Q2008" s="294"/>
      <c r="R2008" s="292"/>
      <c r="S2008" s="303"/>
    </row>
    <row r="2009" spans="1:19" s="36" customFormat="1" ht="14.4">
      <c r="A2009" s="36">
        <f t="shared" si="249"/>
        <v>686</v>
      </c>
      <c r="B2009" s="526"/>
      <c r="C2009" s="36" t="str">
        <f>VLOOKUP('Employee Salary Payroll Tax '!B2011,'Employee Salary Payroll Tax '!$D$1:$E$7,2,FALSE)</f>
        <v>UA</v>
      </c>
      <c r="D2009" s="61">
        <f t="shared" si="250"/>
        <v>0.03</v>
      </c>
      <c r="E2009" s="351">
        <f>'Employee Salary Payroll Tax '!N2011</f>
        <v>3498.41</v>
      </c>
      <c r="F2009" s="351">
        <f t="shared" si="251"/>
        <v>3603.3622999999998</v>
      </c>
      <c r="G2009" s="352"/>
      <c r="H2009" s="351">
        <f t="shared" si="252"/>
        <v>3501.59</v>
      </c>
      <c r="I2009" s="351">
        <f t="shared" si="254"/>
        <v>104.95229999999992</v>
      </c>
      <c r="J2009" s="351">
        <f t="shared" si="253"/>
        <v>0.62971379999999955</v>
      </c>
      <c r="K2009" s="293">
        <f>SUM('Employee Salary Payroll Tax '!I2011:K2011)</f>
        <v>2938.35</v>
      </c>
      <c r="L2009" s="293">
        <f>'Employee Salary Payroll Tax '!H2011</f>
        <v>0.94</v>
      </c>
      <c r="M2009" s="293">
        <f t="shared" si="255"/>
        <v>559.11999999999989</v>
      </c>
      <c r="N2009" s="359">
        <f t="shared" si="256"/>
        <v>0.52890299984881584</v>
      </c>
      <c r="O2009" s="331"/>
      <c r="P2009" s="61"/>
      <c r="Q2009" s="294"/>
      <c r="R2009" s="292"/>
      <c r="S2009" s="303"/>
    </row>
    <row r="2010" spans="1:19" s="36" customFormat="1" ht="14.4">
      <c r="A2010" s="36">
        <f t="shared" si="249"/>
        <v>687</v>
      </c>
      <c r="B2010" s="526"/>
      <c r="C2010" s="36" t="str">
        <f>VLOOKUP('Employee Salary Payroll Tax '!B2012,'Employee Salary Payroll Tax '!$D$1:$E$7,2,FALSE)</f>
        <v>NonUnion</v>
      </c>
      <c r="D2010" s="61">
        <f t="shared" si="250"/>
        <v>2.98E-2</v>
      </c>
      <c r="E2010" s="351">
        <f>'Employee Salary Payroll Tax '!N2012</f>
        <v>95402.02</v>
      </c>
      <c r="F2010" s="351">
        <f t="shared" si="251"/>
        <v>98245.000196000008</v>
      </c>
      <c r="G2010" s="352"/>
      <c r="H2010" s="351">
        <f t="shared" si="252"/>
        <v>0</v>
      </c>
      <c r="I2010" s="351">
        <f t="shared" si="254"/>
        <v>2842.9801960000041</v>
      </c>
      <c r="J2010" s="351">
        <f t="shared" si="253"/>
        <v>0</v>
      </c>
      <c r="K2010" s="293">
        <f>SUM('Employee Salary Payroll Tax '!I2012:K2012)</f>
        <v>91351.42</v>
      </c>
      <c r="L2010" s="293">
        <f>'Employee Salary Payroll Tax '!H2012</f>
        <v>0</v>
      </c>
      <c r="M2010" s="293">
        <f t="shared" si="255"/>
        <v>4050.6000000000058</v>
      </c>
      <c r="N2010" s="359">
        <f t="shared" si="256"/>
        <v>0</v>
      </c>
      <c r="O2010" s="331"/>
      <c r="P2010" s="61"/>
      <c r="Q2010" s="294"/>
      <c r="R2010" s="292"/>
      <c r="S2010" s="303"/>
    </row>
    <row r="2011" spans="1:19" s="36" customFormat="1" ht="14.4">
      <c r="A2011" s="36">
        <f t="shared" si="249"/>
        <v>688</v>
      </c>
      <c r="B2011" s="526"/>
      <c r="C2011" s="36" t="str">
        <f>VLOOKUP('Employee Salary Payroll Tax '!B2013,'Employee Salary Payroll Tax '!$D$1:$E$7,2,FALSE)</f>
        <v>UA</v>
      </c>
      <c r="D2011" s="61">
        <f t="shared" si="250"/>
        <v>0.03</v>
      </c>
      <c r="E2011" s="351">
        <f>'Employee Salary Payroll Tax '!N2013</f>
        <v>99930.21</v>
      </c>
      <c r="F2011" s="351">
        <f t="shared" si="251"/>
        <v>102928.11630000001</v>
      </c>
      <c r="G2011" s="352"/>
      <c r="H2011" s="351">
        <f t="shared" si="252"/>
        <v>0</v>
      </c>
      <c r="I2011" s="351">
        <f t="shared" si="254"/>
        <v>2997.9063000000024</v>
      </c>
      <c r="J2011" s="351">
        <f t="shared" si="253"/>
        <v>0</v>
      </c>
      <c r="K2011" s="293">
        <f>SUM('Employee Salary Payroll Tax '!I2013:K2013)</f>
        <v>88349.239999999991</v>
      </c>
      <c r="L2011" s="293">
        <f>'Employee Salary Payroll Tax '!H2013</f>
        <v>3130.22</v>
      </c>
      <c r="M2011" s="293">
        <f t="shared" si="255"/>
        <v>8450.7500000000164</v>
      </c>
      <c r="N2011" s="359">
        <f t="shared" si="256"/>
        <v>0</v>
      </c>
      <c r="O2011" s="331"/>
      <c r="P2011" s="61"/>
      <c r="Q2011" s="294"/>
      <c r="R2011" s="292"/>
      <c r="S2011" s="303"/>
    </row>
    <row r="2012" spans="1:19" s="36" customFormat="1" ht="14.4">
      <c r="A2012" s="36">
        <f t="shared" si="249"/>
        <v>689</v>
      </c>
      <c r="B2012" s="526"/>
      <c r="C2012" s="36" t="str">
        <f>VLOOKUP('Employee Salary Payroll Tax '!B2014,'Employee Salary Payroll Tax '!$D$1:$E$7,2,FALSE)</f>
        <v>NonUnion</v>
      </c>
      <c r="D2012" s="61">
        <f t="shared" si="250"/>
        <v>2.98E-2</v>
      </c>
      <c r="E2012" s="351">
        <f>'Employee Salary Payroll Tax '!N2014</f>
        <v>68221.87</v>
      </c>
      <c r="F2012" s="351">
        <f t="shared" si="251"/>
        <v>70254.881725999992</v>
      </c>
      <c r="G2012" s="352"/>
      <c r="H2012" s="351">
        <f t="shared" si="252"/>
        <v>0</v>
      </c>
      <c r="I2012" s="351">
        <f t="shared" si="254"/>
        <v>2033.011725999997</v>
      </c>
      <c r="J2012" s="351">
        <f t="shared" si="253"/>
        <v>0</v>
      </c>
      <c r="K2012" s="293">
        <f>SUM('Employee Salary Payroll Tax '!I2014:K2014)</f>
        <v>68221.87</v>
      </c>
      <c r="L2012" s="293">
        <f>'Employee Salary Payroll Tax '!H2014</f>
        <v>0</v>
      </c>
      <c r="M2012" s="293">
        <f t="shared" si="255"/>
        <v>0</v>
      </c>
      <c r="N2012" s="359">
        <f t="shared" si="256"/>
        <v>0</v>
      </c>
      <c r="O2012" s="331"/>
      <c r="P2012" s="61"/>
      <c r="Q2012" s="294"/>
      <c r="R2012" s="292"/>
      <c r="S2012" s="303"/>
    </row>
    <row r="2013" spans="1:19" s="36" customFormat="1" ht="14.4">
      <c r="A2013" s="36">
        <f t="shared" si="249"/>
        <v>690</v>
      </c>
      <c r="B2013" s="526"/>
      <c r="C2013" s="36" t="str">
        <f>VLOOKUP('Employee Salary Payroll Tax '!B2015,'Employee Salary Payroll Tax '!$D$1:$E$7,2,FALSE)</f>
        <v>NonUnion</v>
      </c>
      <c r="D2013" s="61">
        <f t="shared" si="250"/>
        <v>2.98E-2</v>
      </c>
      <c r="E2013" s="351">
        <f>'Employee Salary Payroll Tax '!N2015</f>
        <v>79190.45</v>
      </c>
      <c r="F2013" s="351">
        <f t="shared" si="251"/>
        <v>81550.325410000005</v>
      </c>
      <c r="G2013" s="352"/>
      <c r="H2013" s="351">
        <f t="shared" si="252"/>
        <v>0</v>
      </c>
      <c r="I2013" s="351">
        <f t="shared" si="254"/>
        <v>2359.8754100000078</v>
      </c>
      <c r="J2013" s="351">
        <f t="shared" si="253"/>
        <v>0</v>
      </c>
      <c r="K2013" s="293">
        <f>SUM('Employee Salary Payroll Tax '!I2015:K2015)</f>
        <v>25805.66</v>
      </c>
      <c r="L2013" s="293">
        <f>'Employee Salary Payroll Tax '!H2015</f>
        <v>0</v>
      </c>
      <c r="M2013" s="293">
        <f t="shared" si="255"/>
        <v>53384.789999999994</v>
      </c>
      <c r="N2013" s="359">
        <f t="shared" si="256"/>
        <v>0</v>
      </c>
      <c r="O2013" s="331"/>
      <c r="P2013" s="61"/>
      <c r="Q2013" s="294"/>
      <c r="R2013" s="292"/>
      <c r="S2013" s="303"/>
    </row>
    <row r="2014" spans="1:19" s="36" customFormat="1" ht="14.4">
      <c r="A2014" s="36">
        <f t="shared" si="249"/>
        <v>691</v>
      </c>
      <c r="B2014" s="526"/>
      <c r="C2014" s="36" t="str">
        <f>VLOOKUP('Employee Salary Payroll Tax '!B2016,'Employee Salary Payroll Tax '!$D$1:$E$7,2,FALSE)</f>
        <v>IBEW</v>
      </c>
      <c r="D2014" s="61">
        <f t="shared" si="250"/>
        <v>6.875E-3</v>
      </c>
      <c r="E2014" s="351">
        <f>'Employee Salary Payroll Tax '!N2016</f>
        <v>137167.69</v>
      </c>
      <c r="F2014" s="351">
        <f t="shared" si="251"/>
        <v>138110.71786874998</v>
      </c>
      <c r="G2014" s="352"/>
      <c r="H2014" s="351">
        <f t="shared" si="252"/>
        <v>0</v>
      </c>
      <c r="I2014" s="351">
        <f t="shared" si="254"/>
        <v>943.02786874998128</v>
      </c>
      <c r="J2014" s="351">
        <f t="shared" si="253"/>
        <v>0</v>
      </c>
      <c r="K2014" s="293">
        <f>SUM('Employee Salary Payroll Tax '!I2016:K2016)</f>
        <v>137142.43</v>
      </c>
      <c r="L2014" s="293">
        <f>'Employee Salary Payroll Tax '!H2016</f>
        <v>0</v>
      </c>
      <c r="M2014" s="293">
        <f t="shared" si="255"/>
        <v>25.260000000009313</v>
      </c>
      <c r="N2014" s="359">
        <f t="shared" si="256"/>
        <v>0</v>
      </c>
      <c r="O2014" s="331"/>
      <c r="P2014" s="61"/>
      <c r="Q2014" s="294"/>
      <c r="R2014" s="292"/>
      <c r="S2014" s="303"/>
    </row>
    <row r="2015" spans="1:19" s="36" customFormat="1" ht="14.4">
      <c r="A2015" s="36">
        <f t="shared" si="249"/>
        <v>692</v>
      </c>
      <c r="B2015" s="526"/>
      <c r="C2015" s="36" t="str">
        <f>VLOOKUP('Employee Salary Payroll Tax '!B2017,'Employee Salary Payroll Tax '!$D$1:$E$7,2,FALSE)</f>
        <v>NonUnion</v>
      </c>
      <c r="D2015" s="61">
        <f t="shared" si="250"/>
        <v>2.98E-2</v>
      </c>
      <c r="E2015" s="351">
        <f>'Employee Salary Payroll Tax '!N2017</f>
        <v>57405.98</v>
      </c>
      <c r="F2015" s="351">
        <f t="shared" si="251"/>
        <v>59116.678204000003</v>
      </c>
      <c r="G2015" s="352"/>
      <c r="H2015" s="351">
        <f t="shared" si="252"/>
        <v>0</v>
      </c>
      <c r="I2015" s="351">
        <f t="shared" si="254"/>
        <v>1710.6982040000003</v>
      </c>
      <c r="J2015" s="351">
        <f t="shared" si="253"/>
        <v>0</v>
      </c>
      <c r="K2015" s="293">
        <f>SUM('Employee Salary Payroll Tax '!I2017:K2017)</f>
        <v>47550.630000000005</v>
      </c>
      <c r="L2015" s="293">
        <f>'Employee Salary Payroll Tax '!H2017</f>
        <v>1284.1300000000001</v>
      </c>
      <c r="M2015" s="293">
        <f t="shared" si="255"/>
        <v>8571.2199999999975</v>
      </c>
      <c r="N2015" s="359">
        <f t="shared" si="256"/>
        <v>0</v>
      </c>
      <c r="O2015" s="331"/>
      <c r="P2015" s="61"/>
      <c r="Q2015" s="294"/>
      <c r="R2015" s="292"/>
      <c r="S2015" s="303"/>
    </row>
    <row r="2016" spans="1:19" s="36" customFormat="1" ht="14.4">
      <c r="A2016" s="36">
        <f t="shared" si="249"/>
        <v>693</v>
      </c>
      <c r="B2016" s="526"/>
      <c r="C2016" s="36" t="str">
        <f>VLOOKUP('Employee Salary Payroll Tax '!B2018,'Employee Salary Payroll Tax '!$D$1:$E$7,2,FALSE)</f>
        <v>NonUnion</v>
      </c>
      <c r="D2016" s="61">
        <f t="shared" si="250"/>
        <v>2.98E-2</v>
      </c>
      <c r="E2016" s="351">
        <f>'Employee Salary Payroll Tax '!N2018</f>
        <v>80560.42</v>
      </c>
      <c r="F2016" s="351">
        <f t="shared" si="251"/>
        <v>82961.120515999995</v>
      </c>
      <c r="G2016" s="352"/>
      <c r="H2016" s="351">
        <f t="shared" si="252"/>
        <v>0</v>
      </c>
      <c r="I2016" s="351">
        <f t="shared" si="254"/>
        <v>2400.7005159999972</v>
      </c>
      <c r="J2016" s="351">
        <f t="shared" si="253"/>
        <v>0</v>
      </c>
      <c r="K2016" s="293">
        <f>SUM('Employee Salary Payroll Tax '!I2018:K2018)</f>
        <v>80560.42</v>
      </c>
      <c r="L2016" s="293">
        <f>'Employee Salary Payroll Tax '!H2018</f>
        <v>0</v>
      </c>
      <c r="M2016" s="293">
        <f t="shared" si="255"/>
        <v>0</v>
      </c>
      <c r="N2016" s="359">
        <f t="shared" si="256"/>
        <v>0</v>
      </c>
      <c r="O2016" s="331"/>
      <c r="P2016" s="61"/>
      <c r="Q2016" s="294"/>
      <c r="R2016" s="292"/>
      <c r="S2016" s="303"/>
    </row>
    <row r="2017" spans="1:19" s="36" customFormat="1" ht="14.4">
      <c r="A2017" s="36">
        <f t="shared" si="249"/>
        <v>694</v>
      </c>
      <c r="B2017" s="526"/>
      <c r="C2017" s="36" t="str">
        <f>VLOOKUP('Employee Salary Payroll Tax '!B2019,'Employee Salary Payroll Tax '!$D$1:$E$7,2,FALSE)</f>
        <v>IBEW</v>
      </c>
      <c r="D2017" s="61">
        <f t="shared" si="250"/>
        <v>6.875E-3</v>
      </c>
      <c r="E2017" s="351">
        <f>'Employee Salary Payroll Tax '!N2019</f>
        <v>127344.05</v>
      </c>
      <c r="F2017" s="351">
        <f t="shared" si="251"/>
        <v>128219.54034374999</v>
      </c>
      <c r="G2017" s="352"/>
      <c r="H2017" s="351">
        <f t="shared" si="252"/>
        <v>0</v>
      </c>
      <c r="I2017" s="351">
        <f t="shared" si="254"/>
        <v>875.49034374998882</v>
      </c>
      <c r="J2017" s="351">
        <f t="shared" si="253"/>
        <v>0</v>
      </c>
      <c r="K2017" s="293">
        <f>SUM('Employee Salary Payroll Tax '!I2019:K2019)</f>
        <v>116249.16</v>
      </c>
      <c r="L2017" s="293">
        <f>'Employee Salary Payroll Tax '!H2019</f>
        <v>0</v>
      </c>
      <c r="M2017" s="293">
        <f t="shared" si="255"/>
        <v>11094.89</v>
      </c>
      <c r="N2017" s="359">
        <f t="shared" si="256"/>
        <v>0</v>
      </c>
      <c r="O2017" s="331"/>
      <c r="P2017" s="61"/>
      <c r="Q2017" s="294"/>
      <c r="R2017" s="292"/>
      <c r="S2017" s="303"/>
    </row>
    <row r="2018" spans="1:19" s="36" customFormat="1" ht="14.4">
      <c r="A2018" s="36">
        <f t="shared" si="249"/>
        <v>695</v>
      </c>
      <c r="B2018" s="526"/>
      <c r="C2018" s="36" t="str">
        <f>VLOOKUP('Employee Salary Payroll Tax '!B2020,'Employee Salary Payroll Tax '!$D$1:$E$7,2,FALSE)</f>
        <v>NonUnion</v>
      </c>
      <c r="D2018" s="61">
        <f t="shared" si="250"/>
        <v>2.98E-2</v>
      </c>
      <c r="E2018" s="351">
        <f>'Employee Salary Payroll Tax '!N2020</f>
        <v>54554.59</v>
      </c>
      <c r="F2018" s="351">
        <f t="shared" si="251"/>
        <v>56180.316782000002</v>
      </c>
      <c r="G2018" s="352"/>
      <c r="H2018" s="351">
        <f t="shared" si="252"/>
        <v>0</v>
      </c>
      <c r="I2018" s="351">
        <f t="shared" si="254"/>
        <v>1625.7267820000052</v>
      </c>
      <c r="J2018" s="351">
        <f t="shared" si="253"/>
        <v>0</v>
      </c>
      <c r="K2018" s="293">
        <f>SUM('Employee Salary Payroll Tax '!I2020:K2020)</f>
        <v>54554.59</v>
      </c>
      <c r="L2018" s="293">
        <f>'Employee Salary Payroll Tax '!H2020</f>
        <v>0</v>
      </c>
      <c r="M2018" s="293">
        <f t="shared" si="255"/>
        <v>0</v>
      </c>
      <c r="N2018" s="359">
        <f t="shared" si="256"/>
        <v>0</v>
      </c>
      <c r="O2018" s="331"/>
      <c r="P2018" s="61"/>
      <c r="Q2018" s="294"/>
      <c r="R2018" s="292"/>
      <c r="S2018" s="303"/>
    </row>
    <row r="2019" spans="1:19" s="36" customFormat="1" ht="14.4">
      <c r="A2019" s="36">
        <f t="shared" si="249"/>
        <v>696</v>
      </c>
      <c r="B2019" s="526"/>
      <c r="C2019" s="36" t="str">
        <f>VLOOKUP('Employee Salary Payroll Tax '!B2021,'Employee Salary Payroll Tax '!$D$1:$E$7,2,FALSE)</f>
        <v>NonUnion</v>
      </c>
      <c r="D2019" s="61">
        <f t="shared" si="250"/>
        <v>2.98E-2</v>
      </c>
      <c r="E2019" s="351">
        <f>'Employee Salary Payroll Tax '!N2021</f>
        <v>95008.26</v>
      </c>
      <c r="F2019" s="351">
        <f t="shared" si="251"/>
        <v>97839.506148</v>
      </c>
      <c r="G2019" s="352"/>
      <c r="H2019" s="351">
        <f t="shared" si="252"/>
        <v>0</v>
      </c>
      <c r="I2019" s="351">
        <f t="shared" si="254"/>
        <v>2831.2461480000056</v>
      </c>
      <c r="J2019" s="351">
        <f t="shared" si="253"/>
        <v>0</v>
      </c>
      <c r="K2019" s="293">
        <f>SUM('Employee Salary Payroll Tax '!I2021:K2021)</f>
        <v>17525.13</v>
      </c>
      <c r="L2019" s="293">
        <f>'Employee Salary Payroll Tax '!H2021</f>
        <v>0</v>
      </c>
      <c r="M2019" s="293">
        <f t="shared" si="255"/>
        <v>77483.12999999999</v>
      </c>
      <c r="N2019" s="359">
        <f t="shared" si="256"/>
        <v>0</v>
      </c>
      <c r="O2019" s="331"/>
      <c r="P2019" s="61"/>
      <c r="Q2019" s="294"/>
      <c r="R2019" s="292"/>
      <c r="S2019" s="303"/>
    </row>
    <row r="2020" spans="1:19" s="36" customFormat="1" ht="14.4">
      <c r="A2020" s="36">
        <f t="shared" si="249"/>
        <v>697</v>
      </c>
      <c r="B2020" s="526"/>
      <c r="C2020" s="36" t="str">
        <f>VLOOKUP('Employee Salary Payroll Tax '!B2022,'Employee Salary Payroll Tax '!$D$1:$E$7,2,FALSE)</f>
        <v>NonUnion</v>
      </c>
      <c r="D2020" s="61">
        <f t="shared" si="250"/>
        <v>2.98E-2</v>
      </c>
      <c r="E2020" s="351">
        <f>'Employee Salary Payroll Tax '!N2022</f>
        <v>92298.4</v>
      </c>
      <c r="F2020" s="351">
        <f t="shared" si="251"/>
        <v>95048.892319999999</v>
      </c>
      <c r="G2020" s="352"/>
      <c r="H2020" s="351">
        <f t="shared" si="252"/>
        <v>0</v>
      </c>
      <c r="I2020" s="351">
        <f t="shared" si="254"/>
        <v>2750.4923200000048</v>
      </c>
      <c r="J2020" s="351">
        <f t="shared" si="253"/>
        <v>0</v>
      </c>
      <c r="K2020" s="293">
        <f>SUM('Employee Salary Payroll Tax '!I2022:K2022)</f>
        <v>25904.6</v>
      </c>
      <c r="L2020" s="293">
        <f>'Employee Salary Payroll Tax '!H2022</f>
        <v>0</v>
      </c>
      <c r="M2020" s="293">
        <f t="shared" si="255"/>
        <v>66393.799999999988</v>
      </c>
      <c r="N2020" s="359">
        <f t="shared" si="256"/>
        <v>0</v>
      </c>
      <c r="O2020" s="331"/>
      <c r="P2020" s="61"/>
      <c r="Q2020" s="294"/>
      <c r="R2020" s="292"/>
      <c r="S2020" s="303"/>
    </row>
    <row r="2021" spans="1:19" s="36" customFormat="1" ht="14.4">
      <c r="A2021" s="36">
        <f t="shared" si="249"/>
        <v>698</v>
      </c>
      <c r="B2021" s="526"/>
      <c r="C2021" s="36" t="str">
        <f>VLOOKUP('Employee Salary Payroll Tax '!B2023,'Employee Salary Payroll Tax '!$D$1:$E$7,2,FALSE)</f>
        <v>NonUnion</v>
      </c>
      <c r="D2021" s="61">
        <f t="shared" si="250"/>
        <v>2.98E-2</v>
      </c>
      <c r="E2021" s="351">
        <f>'Employee Salary Payroll Tax '!N2023</f>
        <v>100417.23</v>
      </c>
      <c r="F2021" s="351">
        <f t="shared" si="251"/>
        <v>103409.66345399999</v>
      </c>
      <c r="G2021" s="352"/>
      <c r="H2021" s="351">
        <f t="shared" si="252"/>
        <v>0</v>
      </c>
      <c r="I2021" s="351">
        <f t="shared" si="254"/>
        <v>2992.4334539999982</v>
      </c>
      <c r="J2021" s="351">
        <f t="shared" si="253"/>
        <v>0</v>
      </c>
      <c r="K2021" s="293">
        <f>SUM('Employee Salary Payroll Tax '!I2023:K2023)</f>
        <v>19559.349999999999</v>
      </c>
      <c r="L2021" s="293">
        <f>'Employee Salary Payroll Tax '!H2023</f>
        <v>0</v>
      </c>
      <c r="M2021" s="293">
        <f t="shared" si="255"/>
        <v>80857.88</v>
      </c>
      <c r="N2021" s="359">
        <f t="shared" si="256"/>
        <v>0</v>
      </c>
      <c r="O2021" s="331"/>
      <c r="P2021" s="61"/>
      <c r="Q2021" s="294"/>
      <c r="R2021" s="292"/>
      <c r="S2021" s="303"/>
    </row>
    <row r="2022" spans="1:19" s="36" customFormat="1" ht="14.4">
      <c r="A2022" s="36">
        <f t="shared" si="249"/>
        <v>699</v>
      </c>
      <c r="B2022" s="526"/>
      <c r="C2022" s="36" t="str">
        <f>VLOOKUP('Employee Salary Payroll Tax '!B2024,'Employee Salary Payroll Tax '!$D$1:$E$7,2,FALSE)</f>
        <v>IBEW</v>
      </c>
      <c r="D2022" s="61">
        <f t="shared" si="250"/>
        <v>6.875E-3</v>
      </c>
      <c r="E2022" s="351">
        <f>'Employee Salary Payroll Tax '!N2024</f>
        <v>215245.39</v>
      </c>
      <c r="F2022" s="351">
        <f t="shared" si="251"/>
        <v>216725.20205625001</v>
      </c>
      <c r="G2022" s="352"/>
      <c r="H2022" s="351">
        <f t="shared" si="252"/>
        <v>0</v>
      </c>
      <c r="I2022" s="351">
        <f t="shared" si="254"/>
        <v>1479.8120562499971</v>
      </c>
      <c r="J2022" s="351">
        <f t="shared" si="253"/>
        <v>0</v>
      </c>
      <c r="K2022" s="293">
        <f>SUM('Employee Salary Payroll Tax '!I2024:K2024)</f>
        <v>181810.25</v>
      </c>
      <c r="L2022" s="293">
        <f>'Employee Salary Payroll Tax '!H2024</f>
        <v>0</v>
      </c>
      <c r="M2022" s="293">
        <f t="shared" si="255"/>
        <v>33435.140000000014</v>
      </c>
      <c r="N2022" s="359">
        <f t="shared" si="256"/>
        <v>0</v>
      </c>
      <c r="O2022" s="331"/>
      <c r="P2022" s="61"/>
      <c r="Q2022" s="294"/>
      <c r="R2022" s="292"/>
      <c r="S2022" s="303"/>
    </row>
    <row r="2023" spans="1:19" s="36" customFormat="1" ht="14.4">
      <c r="A2023" s="36">
        <f t="shared" si="249"/>
        <v>700</v>
      </c>
      <c r="B2023" s="526"/>
      <c r="C2023" s="36" t="str">
        <f>VLOOKUP('Employee Salary Payroll Tax '!B2025,'Employee Salary Payroll Tax '!$D$1:$E$7,2,FALSE)</f>
        <v>NonUnion</v>
      </c>
      <c r="D2023" s="61">
        <f t="shared" si="250"/>
        <v>2.98E-2</v>
      </c>
      <c r="E2023" s="351">
        <f>'Employee Salary Payroll Tax '!N2025</f>
        <v>52295.87</v>
      </c>
      <c r="F2023" s="351">
        <f t="shared" si="251"/>
        <v>53854.286926000008</v>
      </c>
      <c r="G2023" s="352"/>
      <c r="H2023" s="351">
        <f t="shared" si="252"/>
        <v>0</v>
      </c>
      <c r="I2023" s="351">
        <f t="shared" si="254"/>
        <v>1558.4169260000053</v>
      </c>
      <c r="J2023" s="351">
        <f t="shared" si="253"/>
        <v>0</v>
      </c>
      <c r="K2023" s="293">
        <f>SUM('Employee Salary Payroll Tax '!I2025:K2025)</f>
        <v>15243.97</v>
      </c>
      <c r="L2023" s="293">
        <f>'Employee Salary Payroll Tax '!H2025</f>
        <v>0</v>
      </c>
      <c r="M2023" s="293">
        <f t="shared" si="255"/>
        <v>37051.9</v>
      </c>
      <c r="N2023" s="359">
        <f t="shared" si="256"/>
        <v>0</v>
      </c>
      <c r="O2023" s="331"/>
      <c r="P2023" s="61"/>
      <c r="Q2023" s="294"/>
      <c r="R2023" s="292"/>
      <c r="S2023" s="303"/>
    </row>
    <row r="2024" spans="1:19" s="36" customFormat="1" ht="14.4">
      <c r="A2024" s="36">
        <f t="shared" si="249"/>
        <v>701</v>
      </c>
      <c r="B2024" s="526"/>
      <c r="C2024" s="36" t="str">
        <f>VLOOKUP('Employee Salary Payroll Tax '!B2026,'Employee Salary Payroll Tax '!$D$1:$E$7,2,FALSE)</f>
        <v>NonUnion</v>
      </c>
      <c r="D2024" s="61">
        <f t="shared" si="250"/>
        <v>2.98E-2</v>
      </c>
      <c r="E2024" s="351">
        <f>'Employee Salary Payroll Tax '!N2026</f>
        <v>69815.14</v>
      </c>
      <c r="F2024" s="351">
        <f t="shared" si="251"/>
        <v>71895.631172000009</v>
      </c>
      <c r="G2024" s="352"/>
      <c r="H2024" s="351">
        <f t="shared" si="252"/>
        <v>0</v>
      </c>
      <c r="I2024" s="351">
        <f t="shared" si="254"/>
        <v>2080.4911720000091</v>
      </c>
      <c r="J2024" s="351">
        <f t="shared" si="253"/>
        <v>0</v>
      </c>
      <c r="K2024" s="293">
        <f>SUM('Employee Salary Payroll Tax '!I2026:K2026)</f>
        <v>17156.699999999997</v>
      </c>
      <c r="L2024" s="293">
        <f>'Employee Salary Payroll Tax '!H2026</f>
        <v>-17.72</v>
      </c>
      <c r="M2024" s="293">
        <f t="shared" si="255"/>
        <v>52676.160000000003</v>
      </c>
      <c r="N2024" s="359">
        <f t="shared" si="256"/>
        <v>0</v>
      </c>
      <c r="O2024" s="331"/>
      <c r="P2024" s="61"/>
      <c r="Q2024" s="294"/>
      <c r="R2024" s="292"/>
      <c r="S2024" s="303"/>
    </row>
    <row r="2025" spans="1:19" s="36" customFormat="1" ht="14.4">
      <c r="A2025" s="36">
        <f t="shared" si="249"/>
        <v>702</v>
      </c>
      <c r="B2025" s="526"/>
      <c r="C2025" s="36" t="str">
        <f>VLOOKUP('Employee Salary Payroll Tax '!B2027,'Employee Salary Payroll Tax '!$D$1:$E$7,2,FALSE)</f>
        <v>IBEW</v>
      </c>
      <c r="D2025" s="61">
        <f t="shared" si="250"/>
        <v>6.875E-3</v>
      </c>
      <c r="E2025" s="351">
        <f>'Employee Salary Payroll Tax '!N2027</f>
        <v>108863.18</v>
      </c>
      <c r="F2025" s="351">
        <f t="shared" si="251"/>
        <v>109611.61436249998</v>
      </c>
      <c r="G2025" s="352"/>
      <c r="H2025" s="351">
        <f t="shared" si="252"/>
        <v>0</v>
      </c>
      <c r="I2025" s="351">
        <f t="shared" si="254"/>
        <v>748.43436249998922</v>
      </c>
      <c r="J2025" s="351">
        <f t="shared" si="253"/>
        <v>0</v>
      </c>
      <c r="K2025" s="293">
        <f>SUM('Employee Salary Payroll Tax '!I2027:K2027)</f>
        <v>37777.39</v>
      </c>
      <c r="L2025" s="293">
        <f>'Employee Salary Payroll Tax '!H2027</f>
        <v>0</v>
      </c>
      <c r="M2025" s="293">
        <f t="shared" si="255"/>
        <v>71085.789999999994</v>
      </c>
      <c r="N2025" s="359">
        <f t="shared" si="256"/>
        <v>0</v>
      </c>
      <c r="O2025" s="331"/>
      <c r="P2025" s="61"/>
      <c r="Q2025" s="294"/>
      <c r="R2025" s="292"/>
      <c r="S2025" s="303"/>
    </row>
    <row r="2026" spans="1:19" s="36" customFormat="1" ht="14.4">
      <c r="A2026" s="36">
        <f t="shared" si="249"/>
        <v>703</v>
      </c>
      <c r="B2026" s="526"/>
      <c r="C2026" s="36" t="str">
        <f>VLOOKUP('Employee Salary Payroll Tax '!B2028,'Employee Salary Payroll Tax '!$D$1:$E$7,2,FALSE)</f>
        <v>IBEW</v>
      </c>
      <c r="D2026" s="61">
        <f t="shared" si="250"/>
        <v>6.875E-3</v>
      </c>
      <c r="E2026" s="351">
        <f>'Employee Salary Payroll Tax '!N2028</f>
        <v>149878.87</v>
      </c>
      <c r="F2026" s="351">
        <f t="shared" si="251"/>
        <v>150909.28723125</v>
      </c>
      <c r="G2026" s="352"/>
      <c r="H2026" s="351">
        <f t="shared" si="252"/>
        <v>0</v>
      </c>
      <c r="I2026" s="351">
        <f t="shared" si="254"/>
        <v>1030.4172312500014</v>
      </c>
      <c r="J2026" s="351">
        <f t="shared" si="253"/>
        <v>0</v>
      </c>
      <c r="K2026" s="293">
        <f>SUM('Employee Salary Payroll Tax '!I2028:K2028)</f>
        <v>29687.980000000003</v>
      </c>
      <c r="L2026" s="293">
        <f>'Employee Salary Payroll Tax '!H2028</f>
        <v>0</v>
      </c>
      <c r="M2026" s="293">
        <f t="shared" si="255"/>
        <v>120190.88999999998</v>
      </c>
      <c r="N2026" s="359">
        <f t="shared" si="256"/>
        <v>0</v>
      </c>
      <c r="O2026" s="331"/>
      <c r="P2026" s="61"/>
      <c r="Q2026" s="294"/>
      <c r="R2026" s="292"/>
      <c r="S2026" s="303"/>
    </row>
    <row r="2027" spans="1:19" s="36" customFormat="1" ht="14.4">
      <c r="A2027" s="36">
        <f t="shared" si="249"/>
        <v>704</v>
      </c>
      <c r="B2027" s="526"/>
      <c r="C2027" s="36" t="str">
        <f>VLOOKUP('Employee Salary Payroll Tax '!B2029,'Employee Salary Payroll Tax '!$D$1:$E$7,2,FALSE)</f>
        <v>NonUnion</v>
      </c>
      <c r="D2027" s="61">
        <f t="shared" si="250"/>
        <v>2.98E-2</v>
      </c>
      <c r="E2027" s="351">
        <f>'Employee Salary Payroll Tax '!N2029</f>
        <v>71730.259999999995</v>
      </c>
      <c r="F2027" s="351">
        <f t="shared" si="251"/>
        <v>73867.821748000002</v>
      </c>
      <c r="G2027" s="352"/>
      <c r="H2027" s="351">
        <f t="shared" si="252"/>
        <v>0</v>
      </c>
      <c r="I2027" s="351">
        <f t="shared" si="254"/>
        <v>2137.5617480000074</v>
      </c>
      <c r="J2027" s="351">
        <f t="shared" si="253"/>
        <v>0</v>
      </c>
      <c r="K2027" s="293">
        <f>SUM('Employee Salary Payroll Tax '!I2029:K2029)</f>
        <v>13376.88</v>
      </c>
      <c r="L2027" s="293">
        <f>'Employee Salary Payroll Tax '!H2029</f>
        <v>0</v>
      </c>
      <c r="M2027" s="293">
        <f t="shared" si="255"/>
        <v>58353.38</v>
      </c>
      <c r="N2027" s="359">
        <f t="shared" si="256"/>
        <v>0</v>
      </c>
      <c r="O2027" s="331"/>
      <c r="P2027" s="61"/>
      <c r="Q2027" s="294"/>
      <c r="R2027" s="292"/>
      <c r="S2027" s="303"/>
    </row>
    <row r="2028" spans="1:19" s="36" customFormat="1" ht="14.4">
      <c r="A2028" s="36">
        <f t="shared" si="249"/>
        <v>705</v>
      </c>
      <c r="B2028" s="526"/>
      <c r="C2028" s="36" t="str">
        <f>VLOOKUP('Employee Salary Payroll Tax '!B2030,'Employee Salary Payroll Tax '!$D$1:$E$7,2,FALSE)</f>
        <v>IBEW</v>
      </c>
      <c r="D2028" s="61">
        <f t="shared" si="250"/>
        <v>6.875E-3</v>
      </c>
      <c r="E2028" s="351">
        <f>'Employee Salary Payroll Tax '!N2030</f>
        <v>200663.42</v>
      </c>
      <c r="F2028" s="351">
        <f t="shared" si="251"/>
        <v>202042.98101250001</v>
      </c>
      <c r="G2028" s="352"/>
      <c r="H2028" s="351">
        <f t="shared" si="252"/>
        <v>0</v>
      </c>
      <c r="I2028" s="351">
        <f t="shared" si="254"/>
        <v>1379.5610124999948</v>
      </c>
      <c r="J2028" s="351">
        <f t="shared" si="253"/>
        <v>0</v>
      </c>
      <c r="K2028" s="293">
        <f>SUM('Employee Salary Payroll Tax '!I2030:K2030)</f>
        <v>176471.99</v>
      </c>
      <c r="L2028" s="293">
        <f>'Employee Salary Payroll Tax '!H2030</f>
        <v>0</v>
      </c>
      <c r="M2028" s="293">
        <f t="shared" si="255"/>
        <v>24191.430000000022</v>
      </c>
      <c r="N2028" s="359">
        <f t="shared" si="256"/>
        <v>0</v>
      </c>
      <c r="O2028" s="331"/>
      <c r="P2028" s="61"/>
      <c r="Q2028" s="294"/>
      <c r="R2028" s="292"/>
      <c r="S2028" s="303"/>
    </row>
    <row r="2029" spans="1:19" s="36" customFormat="1" ht="14.4">
      <c r="A2029" s="36">
        <f t="shared" ref="A2029:A2092" si="257">+A2028+1</f>
        <v>706</v>
      </c>
      <c r="B2029" s="526"/>
      <c r="C2029" s="36" t="str">
        <f>VLOOKUP('Employee Salary Payroll Tax '!B2031,'Employee Salary Payroll Tax '!$D$1:$E$7,2,FALSE)</f>
        <v>UA</v>
      </c>
      <c r="D2029" s="61">
        <f t="shared" si="250"/>
        <v>0.03</v>
      </c>
      <c r="E2029" s="351">
        <f>'Employee Salary Payroll Tax '!N2031</f>
        <v>69852.009999999995</v>
      </c>
      <c r="F2029" s="351">
        <f t="shared" si="251"/>
        <v>71947.570299999992</v>
      </c>
      <c r="G2029" s="352"/>
      <c r="H2029" s="351">
        <f t="shared" si="252"/>
        <v>0</v>
      </c>
      <c r="I2029" s="351">
        <f t="shared" si="254"/>
        <v>2095.5602999999974</v>
      </c>
      <c r="J2029" s="351">
        <f t="shared" si="253"/>
        <v>0</v>
      </c>
      <c r="K2029" s="293">
        <f>SUM('Employee Salary Payroll Tax '!I2031:K2031)</f>
        <v>63075.79</v>
      </c>
      <c r="L2029" s="293">
        <f>'Employee Salary Payroll Tax '!H2031</f>
        <v>1189.22</v>
      </c>
      <c r="M2029" s="293">
        <f t="shared" si="255"/>
        <v>5586.9999999999936</v>
      </c>
      <c r="N2029" s="359">
        <f t="shared" si="256"/>
        <v>0</v>
      </c>
      <c r="O2029" s="331"/>
      <c r="P2029" s="61"/>
      <c r="Q2029" s="294"/>
      <c r="R2029" s="292"/>
      <c r="S2029" s="303"/>
    </row>
    <row r="2030" spans="1:19" s="36" customFormat="1" ht="14.4">
      <c r="A2030" s="36">
        <f t="shared" si="257"/>
        <v>707</v>
      </c>
      <c r="B2030" s="526"/>
      <c r="C2030" s="36" t="str">
        <f>VLOOKUP('Employee Salary Payroll Tax '!B2032,'Employee Salary Payroll Tax '!$D$1:$E$7,2,FALSE)</f>
        <v>NonUnion</v>
      </c>
      <c r="D2030" s="61">
        <f t="shared" si="250"/>
        <v>2.98E-2</v>
      </c>
      <c r="E2030" s="351">
        <f>'Employee Salary Payroll Tax '!N2032</f>
        <v>338426.13</v>
      </c>
      <c r="F2030" s="351">
        <f t="shared" si="251"/>
        <v>348511.22867400001</v>
      </c>
      <c r="G2030" s="352"/>
      <c r="H2030" s="351">
        <f t="shared" si="252"/>
        <v>0</v>
      </c>
      <c r="I2030" s="351">
        <f t="shared" si="254"/>
        <v>10085.098674000008</v>
      </c>
      <c r="J2030" s="351">
        <f t="shared" si="253"/>
        <v>0</v>
      </c>
      <c r="K2030" s="293">
        <f>SUM('Employee Salary Payroll Tax '!I2032:K2032)</f>
        <v>215390.7</v>
      </c>
      <c r="L2030" s="293">
        <f>'Employee Salary Payroll Tax '!H2032</f>
        <v>27017.98</v>
      </c>
      <c r="M2030" s="293">
        <f t="shared" si="255"/>
        <v>96017.45</v>
      </c>
      <c r="N2030" s="359">
        <f t="shared" si="256"/>
        <v>0</v>
      </c>
      <c r="O2030" s="331"/>
      <c r="P2030" s="61"/>
      <c r="Q2030" s="294"/>
      <c r="R2030" s="292"/>
      <c r="S2030" s="303"/>
    </row>
    <row r="2031" spans="1:19" s="36" customFormat="1" ht="14.4">
      <c r="A2031" s="36">
        <f t="shared" si="257"/>
        <v>708</v>
      </c>
      <c r="B2031" s="526"/>
      <c r="C2031" s="36" t="str">
        <f>VLOOKUP('Employee Salary Payroll Tax '!B2033,'Employee Salary Payroll Tax '!$D$1:$E$7,2,FALSE)</f>
        <v>UA</v>
      </c>
      <c r="D2031" s="61">
        <f t="shared" si="250"/>
        <v>0.03</v>
      </c>
      <c r="E2031" s="351">
        <f>'Employee Salary Payroll Tax '!N2033</f>
        <v>70528.639999999999</v>
      </c>
      <c r="F2031" s="351">
        <f t="shared" si="251"/>
        <v>72644.499200000006</v>
      </c>
      <c r="G2031" s="352"/>
      <c r="H2031" s="351">
        <f t="shared" si="252"/>
        <v>0</v>
      </c>
      <c r="I2031" s="351">
        <f t="shared" si="254"/>
        <v>2115.8592000000062</v>
      </c>
      <c r="J2031" s="351">
        <f t="shared" si="253"/>
        <v>0</v>
      </c>
      <c r="K2031" s="293">
        <f>SUM('Employee Salary Payroll Tax '!I2033:K2033)</f>
        <v>67425.039999999994</v>
      </c>
      <c r="L2031" s="293">
        <f>'Employee Salary Payroll Tax '!H2033</f>
        <v>0</v>
      </c>
      <c r="M2031" s="293">
        <f t="shared" si="255"/>
        <v>3103.6000000000058</v>
      </c>
      <c r="N2031" s="359">
        <f t="shared" si="256"/>
        <v>0</v>
      </c>
      <c r="O2031" s="331"/>
      <c r="P2031" s="61"/>
      <c r="Q2031" s="294"/>
      <c r="R2031" s="292"/>
      <c r="S2031" s="303"/>
    </row>
    <row r="2032" spans="1:19" s="36" customFormat="1" ht="14.4">
      <c r="A2032" s="36">
        <f t="shared" si="257"/>
        <v>709</v>
      </c>
      <c r="B2032" s="526"/>
      <c r="C2032" s="36" t="str">
        <f>VLOOKUP('Employee Salary Payroll Tax '!B2034,'Employee Salary Payroll Tax '!$D$1:$E$7,2,FALSE)</f>
        <v>IBEW</v>
      </c>
      <c r="D2032" s="61">
        <f t="shared" si="250"/>
        <v>6.875E-3</v>
      </c>
      <c r="E2032" s="351">
        <f>'Employee Salary Payroll Tax '!N2034</f>
        <v>45344.98</v>
      </c>
      <c r="F2032" s="351">
        <f t="shared" si="251"/>
        <v>45656.726737500001</v>
      </c>
      <c r="G2032" s="352"/>
      <c r="H2032" s="351">
        <f t="shared" si="252"/>
        <v>0</v>
      </c>
      <c r="I2032" s="351">
        <f t="shared" si="254"/>
        <v>311.74673749999783</v>
      </c>
      <c r="J2032" s="351">
        <f t="shared" si="253"/>
        <v>0</v>
      </c>
      <c r="K2032" s="293">
        <f>SUM('Employee Salary Payroll Tax '!I2034:K2034)</f>
        <v>55414.229999999996</v>
      </c>
      <c r="L2032" s="293">
        <f>'Employee Salary Payroll Tax '!H2034</f>
        <v>0</v>
      </c>
      <c r="M2032" s="293">
        <f t="shared" si="255"/>
        <v>-10069.249999999993</v>
      </c>
      <c r="N2032" s="359">
        <f t="shared" si="256"/>
        <v>0</v>
      </c>
      <c r="O2032" s="331"/>
      <c r="P2032" s="61"/>
      <c r="Q2032" s="294"/>
      <c r="R2032" s="292"/>
      <c r="S2032" s="303"/>
    </row>
    <row r="2033" spans="1:19" s="36" customFormat="1" ht="14.4">
      <c r="A2033" s="36">
        <f t="shared" si="257"/>
        <v>710</v>
      </c>
      <c r="B2033" s="526"/>
      <c r="C2033" s="36" t="str">
        <f>VLOOKUP('Employee Salary Payroll Tax '!B2035,'Employee Salary Payroll Tax '!$D$1:$E$7,2,FALSE)</f>
        <v>IBEW</v>
      </c>
      <c r="D2033" s="61">
        <f t="shared" si="250"/>
        <v>6.875E-3</v>
      </c>
      <c r="E2033" s="351">
        <f>'Employee Salary Payroll Tax '!N2035</f>
        <v>47812.08</v>
      </c>
      <c r="F2033" s="351">
        <f t="shared" si="251"/>
        <v>48140.788050000003</v>
      </c>
      <c r="G2033" s="352"/>
      <c r="H2033" s="351">
        <f t="shared" si="252"/>
        <v>0</v>
      </c>
      <c r="I2033" s="351">
        <f t="shared" si="254"/>
        <v>328.70805000000109</v>
      </c>
      <c r="J2033" s="351">
        <f t="shared" si="253"/>
        <v>0</v>
      </c>
      <c r="K2033" s="293">
        <f>SUM('Employee Salary Payroll Tax '!I2035:K2035)</f>
        <v>47386.549999999996</v>
      </c>
      <c r="L2033" s="293">
        <f>'Employee Salary Payroll Tax '!H2035</f>
        <v>0</v>
      </c>
      <c r="M2033" s="293">
        <f t="shared" si="255"/>
        <v>425.53000000000611</v>
      </c>
      <c r="N2033" s="359">
        <f t="shared" si="256"/>
        <v>0</v>
      </c>
      <c r="O2033" s="331"/>
      <c r="P2033" s="61"/>
      <c r="Q2033" s="294"/>
      <c r="R2033" s="292"/>
      <c r="S2033" s="303"/>
    </row>
    <row r="2034" spans="1:19" s="36" customFormat="1" ht="14.4">
      <c r="A2034" s="36">
        <f t="shared" si="257"/>
        <v>711</v>
      </c>
      <c r="B2034" s="526"/>
      <c r="C2034" s="36" t="str">
        <f>VLOOKUP('Employee Salary Payroll Tax '!B2036,'Employee Salary Payroll Tax '!$D$1:$E$7,2,FALSE)</f>
        <v>NonUnion</v>
      </c>
      <c r="D2034" s="61">
        <f t="shared" si="250"/>
        <v>2.98E-2</v>
      </c>
      <c r="E2034" s="351">
        <f>'Employee Salary Payroll Tax '!N2036</f>
        <v>55375.88</v>
      </c>
      <c r="F2034" s="351">
        <f t="shared" si="251"/>
        <v>57026.081224000001</v>
      </c>
      <c r="G2034" s="352"/>
      <c r="H2034" s="351">
        <f t="shared" si="252"/>
        <v>0</v>
      </c>
      <c r="I2034" s="351">
        <f t="shared" si="254"/>
        <v>1650.201224000004</v>
      </c>
      <c r="J2034" s="351">
        <f t="shared" si="253"/>
        <v>0</v>
      </c>
      <c r="K2034" s="293">
        <f>SUM('Employee Salary Payroll Tax '!I2036:K2036)</f>
        <v>-312.51</v>
      </c>
      <c r="L2034" s="293">
        <f>'Employee Salary Payroll Tax '!H2036</f>
        <v>0</v>
      </c>
      <c r="M2034" s="293">
        <f t="shared" si="255"/>
        <v>55688.39</v>
      </c>
      <c r="N2034" s="359">
        <f t="shared" si="256"/>
        <v>0</v>
      </c>
      <c r="O2034" s="331"/>
      <c r="P2034" s="61"/>
      <c r="Q2034" s="294"/>
      <c r="R2034" s="292"/>
      <c r="S2034" s="303"/>
    </row>
    <row r="2035" spans="1:19" s="36" customFormat="1" ht="14.4">
      <c r="A2035" s="36">
        <f t="shared" si="257"/>
        <v>712</v>
      </c>
      <c r="B2035" s="526"/>
      <c r="C2035" s="36" t="str">
        <f>VLOOKUP('Employee Salary Payroll Tax '!B2037,'Employee Salary Payroll Tax '!$D$1:$E$7,2,FALSE)</f>
        <v>IBEW</v>
      </c>
      <c r="D2035" s="61">
        <f t="shared" si="250"/>
        <v>6.875E-3</v>
      </c>
      <c r="E2035" s="351">
        <f>'Employee Salary Payroll Tax '!N2037</f>
        <v>87548.25</v>
      </c>
      <c r="F2035" s="351">
        <f t="shared" si="251"/>
        <v>88150.144218749992</v>
      </c>
      <c r="G2035" s="352"/>
      <c r="H2035" s="351">
        <f t="shared" si="252"/>
        <v>0</v>
      </c>
      <c r="I2035" s="351">
        <f t="shared" si="254"/>
        <v>601.89421874999243</v>
      </c>
      <c r="J2035" s="351">
        <f t="shared" si="253"/>
        <v>0</v>
      </c>
      <c r="K2035" s="293">
        <f>SUM('Employee Salary Payroll Tax '!I2037:K2037)</f>
        <v>67836.899999999994</v>
      </c>
      <c r="L2035" s="293">
        <f>'Employee Salary Payroll Tax '!H2037</f>
        <v>0</v>
      </c>
      <c r="M2035" s="293">
        <f t="shared" si="255"/>
        <v>19711.350000000006</v>
      </c>
      <c r="N2035" s="359">
        <f t="shared" si="256"/>
        <v>0</v>
      </c>
      <c r="O2035" s="331"/>
      <c r="P2035" s="61"/>
      <c r="Q2035" s="294"/>
      <c r="R2035" s="292"/>
      <c r="S2035" s="303"/>
    </row>
    <row r="2036" spans="1:19" s="36" customFormat="1" ht="14.4">
      <c r="A2036" s="36">
        <f t="shared" si="257"/>
        <v>713</v>
      </c>
      <c r="B2036" s="526"/>
      <c r="C2036" s="36" t="str">
        <f>VLOOKUP('Employee Salary Payroll Tax '!B2038,'Employee Salary Payroll Tax '!$D$1:$E$7,2,FALSE)</f>
        <v>IBEW</v>
      </c>
      <c r="D2036" s="61">
        <f t="shared" si="250"/>
        <v>6.875E-3</v>
      </c>
      <c r="E2036" s="351">
        <f>'Employee Salary Payroll Tax '!N2038</f>
        <v>5786.97</v>
      </c>
      <c r="F2036" s="351">
        <f t="shared" si="251"/>
        <v>5826.75541875</v>
      </c>
      <c r="G2036" s="352"/>
      <c r="H2036" s="351">
        <f t="shared" si="252"/>
        <v>1213.0299999999997</v>
      </c>
      <c r="I2036" s="351">
        <f t="shared" si="254"/>
        <v>39.785418749999735</v>
      </c>
      <c r="J2036" s="351">
        <f t="shared" si="253"/>
        <v>0.23871251249999842</v>
      </c>
      <c r="K2036" s="293">
        <f>SUM('Employee Salary Payroll Tax '!I2038:K2038)</f>
        <v>5786.97</v>
      </c>
      <c r="L2036" s="293">
        <f>'Employee Salary Payroll Tax '!H2038</f>
        <v>0</v>
      </c>
      <c r="M2036" s="293">
        <f t="shared" si="255"/>
        <v>0</v>
      </c>
      <c r="N2036" s="359">
        <f t="shared" si="256"/>
        <v>0.23871251245874842</v>
      </c>
      <c r="O2036" s="331"/>
      <c r="P2036" s="61"/>
      <c r="Q2036" s="294"/>
      <c r="R2036" s="292"/>
      <c r="S2036" s="303"/>
    </row>
    <row r="2037" spans="1:19" s="36" customFormat="1" ht="14.4">
      <c r="A2037" s="36">
        <f t="shared" si="257"/>
        <v>714</v>
      </c>
      <c r="B2037" s="526"/>
      <c r="C2037" s="36" t="str">
        <f>VLOOKUP('Employee Salary Payroll Tax '!B2039,'Employee Salary Payroll Tax '!$D$1:$E$7,2,FALSE)</f>
        <v>NonUnion</v>
      </c>
      <c r="D2037" s="61">
        <f t="shared" si="250"/>
        <v>2.98E-2</v>
      </c>
      <c r="E2037" s="351">
        <f>'Employee Salary Payroll Tax '!N2039</f>
        <v>63150.53</v>
      </c>
      <c r="F2037" s="351">
        <f t="shared" si="251"/>
        <v>65032.415794</v>
      </c>
      <c r="G2037" s="352"/>
      <c r="H2037" s="351">
        <f t="shared" si="252"/>
        <v>0</v>
      </c>
      <c r="I2037" s="351">
        <f t="shared" si="254"/>
        <v>1881.8857940000016</v>
      </c>
      <c r="J2037" s="351">
        <f t="shared" si="253"/>
        <v>0</v>
      </c>
      <c r="K2037" s="293">
        <f>SUM('Employee Salary Payroll Tax '!I2039:K2039)</f>
        <v>4109.3999999999996</v>
      </c>
      <c r="L2037" s="293">
        <f>'Employee Salary Payroll Tax '!H2039</f>
        <v>0</v>
      </c>
      <c r="M2037" s="293">
        <f t="shared" si="255"/>
        <v>59041.13</v>
      </c>
      <c r="N2037" s="359">
        <f t="shared" si="256"/>
        <v>0</v>
      </c>
      <c r="O2037" s="331"/>
      <c r="P2037" s="61"/>
      <c r="Q2037" s="294"/>
      <c r="R2037" s="292"/>
      <c r="S2037" s="303"/>
    </row>
    <row r="2038" spans="1:19" s="36" customFormat="1" ht="14.4">
      <c r="A2038" s="36">
        <f t="shared" si="257"/>
        <v>715</v>
      </c>
      <c r="B2038" s="526"/>
      <c r="C2038" s="36" t="str">
        <f>VLOOKUP('Employee Salary Payroll Tax '!B2040,'Employee Salary Payroll Tax '!$D$1:$E$7,2,FALSE)</f>
        <v>NonUnion</v>
      </c>
      <c r="D2038" s="61">
        <f t="shared" si="250"/>
        <v>2.98E-2</v>
      </c>
      <c r="E2038" s="351">
        <f>'Employee Salary Payroll Tax '!N2040</f>
        <v>84173.55</v>
      </c>
      <c r="F2038" s="351">
        <f t="shared" si="251"/>
        <v>86681.921790000008</v>
      </c>
      <c r="G2038" s="352"/>
      <c r="H2038" s="351">
        <f t="shared" si="252"/>
        <v>0</v>
      </c>
      <c r="I2038" s="351">
        <f t="shared" si="254"/>
        <v>2508.3717900000047</v>
      </c>
      <c r="J2038" s="351">
        <f t="shared" si="253"/>
        <v>0</v>
      </c>
      <c r="K2038" s="293">
        <f>SUM('Employee Salary Payroll Tax '!I2040:K2040)</f>
        <v>55610.400000000001</v>
      </c>
      <c r="L2038" s="293">
        <f>'Employee Salary Payroll Tax '!H2040</f>
        <v>0</v>
      </c>
      <c r="M2038" s="293">
        <f t="shared" si="255"/>
        <v>28563.15</v>
      </c>
      <c r="N2038" s="359">
        <f t="shared" si="256"/>
        <v>0</v>
      </c>
      <c r="O2038" s="331"/>
      <c r="P2038" s="61"/>
      <c r="Q2038" s="294"/>
      <c r="R2038" s="292"/>
      <c r="S2038" s="303"/>
    </row>
    <row r="2039" spans="1:19" s="36" customFormat="1" ht="14.4">
      <c r="A2039" s="36">
        <f t="shared" si="257"/>
        <v>716</v>
      </c>
      <c r="B2039" s="526"/>
      <c r="C2039" s="36" t="str">
        <f>VLOOKUP('Employee Salary Payroll Tax '!B2041,'Employee Salary Payroll Tax '!$D$1:$E$7,2,FALSE)</f>
        <v>NonUnion</v>
      </c>
      <c r="D2039" s="61">
        <f t="shared" si="250"/>
        <v>2.98E-2</v>
      </c>
      <c r="E2039" s="351">
        <f>'Employee Salary Payroll Tax '!N2041</f>
        <v>110046.66</v>
      </c>
      <c r="F2039" s="351">
        <f t="shared" si="251"/>
        <v>113326.05046800002</v>
      </c>
      <c r="G2039" s="352"/>
      <c r="H2039" s="351">
        <f t="shared" si="252"/>
        <v>0</v>
      </c>
      <c r="I2039" s="351">
        <f t="shared" si="254"/>
        <v>3279.3904680000123</v>
      </c>
      <c r="J2039" s="351">
        <f t="shared" si="253"/>
        <v>0</v>
      </c>
      <c r="K2039" s="293">
        <f>SUM('Employee Salary Payroll Tax '!I2041:K2041)</f>
        <v>108837.2</v>
      </c>
      <c r="L2039" s="293">
        <f>'Employee Salary Payroll Tax '!H2041</f>
        <v>0</v>
      </c>
      <c r="M2039" s="293">
        <f t="shared" si="255"/>
        <v>1209.4600000000064</v>
      </c>
      <c r="N2039" s="359">
        <f t="shared" si="256"/>
        <v>0</v>
      </c>
      <c r="O2039" s="331"/>
      <c r="P2039" s="61"/>
      <c r="Q2039" s="294"/>
      <c r="R2039" s="292"/>
      <c r="S2039" s="303"/>
    </row>
    <row r="2040" spans="1:19" s="36" customFormat="1" ht="14.4">
      <c r="A2040" s="36">
        <f t="shared" si="257"/>
        <v>717</v>
      </c>
      <c r="B2040" s="526"/>
      <c r="C2040" s="36" t="str">
        <f>VLOOKUP('Employee Salary Payroll Tax '!B2042,'Employee Salary Payroll Tax '!$D$1:$E$7,2,FALSE)</f>
        <v>UA</v>
      </c>
      <c r="D2040" s="61">
        <f t="shared" si="250"/>
        <v>0.03</v>
      </c>
      <c r="E2040" s="351">
        <f>'Employee Salary Payroll Tax '!N2042</f>
        <v>114982.99</v>
      </c>
      <c r="F2040" s="351">
        <f t="shared" si="251"/>
        <v>118432.47970000001</v>
      </c>
      <c r="G2040" s="352"/>
      <c r="H2040" s="351">
        <f t="shared" si="252"/>
        <v>0</v>
      </c>
      <c r="I2040" s="351">
        <f t="shared" si="254"/>
        <v>3449.4897000000055</v>
      </c>
      <c r="J2040" s="351">
        <f t="shared" si="253"/>
        <v>0</v>
      </c>
      <c r="K2040" s="293">
        <f>SUM('Employee Salary Payroll Tax '!I2042:K2042)</f>
        <v>101200.29</v>
      </c>
      <c r="L2040" s="293">
        <f>'Employee Salary Payroll Tax '!H2042</f>
        <v>1749.43</v>
      </c>
      <c r="M2040" s="293">
        <f t="shared" si="255"/>
        <v>12033.270000000011</v>
      </c>
      <c r="N2040" s="359">
        <f t="shared" si="256"/>
        <v>0</v>
      </c>
      <c r="O2040" s="331"/>
      <c r="P2040" s="61"/>
      <c r="Q2040" s="294"/>
      <c r="R2040" s="292"/>
      <c r="S2040" s="303"/>
    </row>
    <row r="2041" spans="1:19" s="36" customFormat="1" ht="14.4">
      <c r="A2041" s="36">
        <f t="shared" si="257"/>
        <v>718</v>
      </c>
      <c r="B2041" s="526"/>
      <c r="C2041" s="36" t="str">
        <f>VLOOKUP('Employee Salary Payroll Tax '!B2043,'Employee Salary Payroll Tax '!$D$1:$E$7,2,FALSE)</f>
        <v>NonUnion</v>
      </c>
      <c r="D2041" s="61">
        <f t="shared" si="250"/>
        <v>2.98E-2</v>
      </c>
      <c r="E2041" s="351">
        <f>'Employee Salary Payroll Tax '!N2043</f>
        <v>31492.27</v>
      </c>
      <c r="F2041" s="351">
        <f t="shared" si="251"/>
        <v>32430.739646000002</v>
      </c>
      <c r="G2041" s="352"/>
      <c r="H2041" s="351">
        <f t="shared" si="252"/>
        <v>0</v>
      </c>
      <c r="I2041" s="351">
        <f t="shared" si="254"/>
        <v>938.46964600000138</v>
      </c>
      <c r="J2041" s="351">
        <f t="shared" si="253"/>
        <v>0</v>
      </c>
      <c r="K2041" s="293">
        <f>SUM('Employee Salary Payroll Tax '!I2043:K2043)</f>
        <v>31492.27</v>
      </c>
      <c r="L2041" s="293">
        <f>'Employee Salary Payroll Tax '!H2043</f>
        <v>0</v>
      </c>
      <c r="M2041" s="293">
        <f t="shared" si="255"/>
        <v>0</v>
      </c>
      <c r="N2041" s="359">
        <f t="shared" si="256"/>
        <v>0</v>
      </c>
      <c r="O2041" s="331"/>
      <c r="P2041" s="61"/>
      <c r="Q2041" s="294"/>
      <c r="R2041" s="292"/>
      <c r="S2041" s="303"/>
    </row>
    <row r="2042" spans="1:19" s="36" customFormat="1" ht="14.4">
      <c r="A2042" s="36">
        <f t="shared" si="257"/>
        <v>719</v>
      </c>
      <c r="B2042" s="526"/>
      <c r="C2042" s="36" t="str">
        <f>VLOOKUP('Employee Salary Payroll Tax '!B2044,'Employee Salary Payroll Tax '!$D$1:$E$7,2,FALSE)</f>
        <v>UA</v>
      </c>
      <c r="D2042" s="61">
        <f t="shared" si="250"/>
        <v>0.03</v>
      </c>
      <c r="E2042" s="351">
        <f>'Employee Salary Payroll Tax '!N2044</f>
        <v>90276.84</v>
      </c>
      <c r="F2042" s="351">
        <f t="shared" si="251"/>
        <v>92985.145199999999</v>
      </c>
      <c r="G2042" s="352"/>
      <c r="H2042" s="351">
        <f t="shared" si="252"/>
        <v>0</v>
      </c>
      <c r="I2042" s="351">
        <f t="shared" si="254"/>
        <v>2708.3052000000025</v>
      </c>
      <c r="J2042" s="351">
        <f t="shared" si="253"/>
        <v>0</v>
      </c>
      <c r="K2042" s="293">
        <f>SUM('Employee Salary Payroll Tax '!I2044:K2044)</f>
        <v>80538.92</v>
      </c>
      <c r="L2042" s="293">
        <f>'Employee Salary Payroll Tax '!H2044</f>
        <v>2744.56</v>
      </c>
      <c r="M2042" s="293">
        <f t="shared" si="255"/>
        <v>6993.3599999999988</v>
      </c>
      <c r="N2042" s="359">
        <f t="shared" si="256"/>
        <v>0</v>
      </c>
      <c r="O2042" s="331"/>
      <c r="P2042" s="61"/>
      <c r="Q2042" s="294"/>
      <c r="R2042" s="292"/>
      <c r="S2042" s="303"/>
    </row>
    <row r="2043" spans="1:19" s="36" customFormat="1" ht="14.4">
      <c r="A2043" s="36">
        <f t="shared" si="257"/>
        <v>720</v>
      </c>
      <c r="B2043" s="526"/>
      <c r="C2043" s="36" t="str">
        <f>VLOOKUP('Employee Salary Payroll Tax '!B2045,'Employee Salary Payroll Tax '!$D$1:$E$7,2,FALSE)</f>
        <v>IBEW</v>
      </c>
      <c r="D2043" s="61">
        <f t="shared" si="250"/>
        <v>6.875E-3</v>
      </c>
      <c r="E2043" s="351">
        <f>'Employee Salary Payroll Tax '!N2045</f>
        <v>37004.32</v>
      </c>
      <c r="F2043" s="351">
        <f t="shared" si="251"/>
        <v>37258.724699999999</v>
      </c>
      <c r="G2043" s="352"/>
      <c r="H2043" s="351">
        <f t="shared" si="252"/>
        <v>0</v>
      </c>
      <c r="I2043" s="351">
        <f t="shared" si="254"/>
        <v>254.40469999999914</v>
      </c>
      <c r="J2043" s="351">
        <f t="shared" si="253"/>
        <v>0</v>
      </c>
      <c r="K2043" s="293">
        <f>SUM('Employee Salary Payroll Tax '!I2045:K2045)</f>
        <v>37004.32</v>
      </c>
      <c r="L2043" s="293">
        <f>'Employee Salary Payroll Tax '!H2045</f>
        <v>0</v>
      </c>
      <c r="M2043" s="293">
        <f t="shared" si="255"/>
        <v>0</v>
      </c>
      <c r="N2043" s="359">
        <f t="shared" si="256"/>
        <v>0</v>
      </c>
      <c r="O2043" s="331"/>
      <c r="P2043" s="61"/>
      <c r="Q2043" s="294"/>
      <c r="R2043" s="292"/>
      <c r="S2043" s="303"/>
    </row>
    <row r="2044" spans="1:19" s="36" customFormat="1" ht="14.4">
      <c r="A2044" s="36">
        <f t="shared" si="257"/>
        <v>721</v>
      </c>
      <c r="B2044" s="526"/>
      <c r="C2044" s="36" t="str">
        <f>VLOOKUP('Employee Salary Payroll Tax '!B2046,'Employee Salary Payroll Tax '!$D$1:$E$7,2,FALSE)</f>
        <v>NonUnion</v>
      </c>
      <c r="D2044" s="61">
        <f t="shared" si="250"/>
        <v>2.98E-2</v>
      </c>
      <c r="E2044" s="351">
        <f>'Employee Salary Payroll Tax '!N2046</f>
        <v>34891.410000000003</v>
      </c>
      <c r="F2044" s="351">
        <f t="shared" si="251"/>
        <v>35931.174018000005</v>
      </c>
      <c r="G2044" s="352"/>
      <c r="H2044" s="351">
        <f t="shared" si="252"/>
        <v>0</v>
      </c>
      <c r="I2044" s="351">
        <f t="shared" si="254"/>
        <v>1039.7640180000017</v>
      </c>
      <c r="J2044" s="351">
        <f t="shared" si="253"/>
        <v>0</v>
      </c>
      <c r="K2044" s="293">
        <f>SUM('Employee Salary Payroll Tax '!I2046:K2046)</f>
        <v>2806.83</v>
      </c>
      <c r="L2044" s="293">
        <f>'Employee Salary Payroll Tax '!H2046</f>
        <v>0</v>
      </c>
      <c r="M2044" s="293">
        <f t="shared" si="255"/>
        <v>32084.58</v>
      </c>
      <c r="N2044" s="359">
        <f t="shared" si="256"/>
        <v>0</v>
      </c>
      <c r="O2044" s="331"/>
      <c r="P2044" s="61"/>
      <c r="Q2044" s="294"/>
      <c r="R2044" s="292"/>
      <c r="S2044" s="303"/>
    </row>
    <row r="2045" spans="1:19" s="36" customFormat="1" ht="14.4">
      <c r="A2045" s="36">
        <f t="shared" si="257"/>
        <v>722</v>
      </c>
      <c r="B2045" s="526"/>
      <c r="C2045" s="36" t="str">
        <f>VLOOKUP('Employee Salary Payroll Tax '!B2047,'Employee Salary Payroll Tax '!$D$1:$E$7,2,FALSE)</f>
        <v>IBEW</v>
      </c>
      <c r="D2045" s="61">
        <f t="shared" si="250"/>
        <v>6.875E-3</v>
      </c>
      <c r="E2045" s="351">
        <f>'Employee Salary Payroll Tax '!N2047</f>
        <v>260066.86</v>
      </c>
      <c r="F2045" s="351">
        <f t="shared" si="251"/>
        <v>261854.81966249997</v>
      </c>
      <c r="G2045" s="352"/>
      <c r="H2045" s="351">
        <f t="shared" si="252"/>
        <v>0</v>
      </c>
      <c r="I2045" s="351">
        <f t="shared" si="254"/>
        <v>1787.9596624999831</v>
      </c>
      <c r="J2045" s="351">
        <f t="shared" si="253"/>
        <v>0</v>
      </c>
      <c r="K2045" s="293">
        <f>SUM('Employee Salary Payroll Tax '!I2047:K2047)</f>
        <v>220251.54</v>
      </c>
      <c r="L2045" s="293">
        <f>'Employee Salary Payroll Tax '!H2047</f>
        <v>0</v>
      </c>
      <c r="M2045" s="293">
        <f t="shared" si="255"/>
        <v>39815.319999999978</v>
      </c>
      <c r="N2045" s="359">
        <f t="shared" si="256"/>
        <v>0</v>
      </c>
      <c r="O2045" s="331"/>
      <c r="P2045" s="61"/>
      <c r="Q2045" s="294"/>
      <c r="R2045" s="292"/>
      <c r="S2045" s="303"/>
    </row>
    <row r="2046" spans="1:19" s="36" customFormat="1" ht="14.4">
      <c r="A2046" s="36">
        <f t="shared" si="257"/>
        <v>723</v>
      </c>
      <c r="B2046" s="526"/>
      <c r="C2046" s="36" t="str">
        <f>VLOOKUP('Employee Salary Payroll Tax '!B2048,'Employee Salary Payroll Tax '!$D$1:$E$7,2,FALSE)</f>
        <v>UA</v>
      </c>
      <c r="D2046" s="61">
        <f t="shared" si="250"/>
        <v>0.03</v>
      </c>
      <c r="E2046" s="351">
        <f>'Employee Salary Payroll Tax '!N2048</f>
        <v>53341.32</v>
      </c>
      <c r="F2046" s="351">
        <f t="shared" si="251"/>
        <v>54941.559600000001</v>
      </c>
      <c r="G2046" s="352"/>
      <c r="H2046" s="351">
        <f t="shared" si="252"/>
        <v>0</v>
      </c>
      <c r="I2046" s="351">
        <f t="shared" si="254"/>
        <v>1600.2396000000008</v>
      </c>
      <c r="J2046" s="351">
        <f t="shared" si="253"/>
        <v>0</v>
      </c>
      <c r="K2046" s="293">
        <f>SUM('Employee Salary Payroll Tax '!I2048:K2048)</f>
        <v>25929.65</v>
      </c>
      <c r="L2046" s="293">
        <f>'Employee Salary Payroll Tax '!H2048</f>
        <v>0</v>
      </c>
      <c r="M2046" s="293">
        <f t="shared" si="255"/>
        <v>27411.67</v>
      </c>
      <c r="N2046" s="359">
        <f t="shared" si="256"/>
        <v>0</v>
      </c>
      <c r="O2046" s="331"/>
      <c r="P2046" s="61"/>
      <c r="Q2046" s="294"/>
      <c r="R2046" s="292"/>
      <c r="S2046" s="303"/>
    </row>
    <row r="2047" spans="1:19" s="36" customFormat="1" ht="14.4">
      <c r="A2047" s="36">
        <f t="shared" si="257"/>
        <v>724</v>
      </c>
      <c r="B2047" s="526"/>
      <c r="C2047" s="36" t="str">
        <f>VLOOKUP('Employee Salary Payroll Tax '!B2049,'Employee Salary Payroll Tax '!$D$1:$E$7,2,FALSE)</f>
        <v>NonUnion</v>
      </c>
      <c r="D2047" s="61">
        <f t="shared" si="250"/>
        <v>2.98E-2</v>
      </c>
      <c r="E2047" s="351">
        <f>'Employee Salary Payroll Tax '!N2049</f>
        <v>91810.81</v>
      </c>
      <c r="F2047" s="351">
        <f t="shared" si="251"/>
        <v>94546.772138</v>
      </c>
      <c r="G2047" s="352"/>
      <c r="H2047" s="351">
        <f t="shared" si="252"/>
        <v>0</v>
      </c>
      <c r="I2047" s="351">
        <f t="shared" si="254"/>
        <v>2735.9621380000026</v>
      </c>
      <c r="J2047" s="351">
        <f t="shared" si="253"/>
        <v>0</v>
      </c>
      <c r="K2047" s="293">
        <f>SUM('Employee Salary Payroll Tax '!I2049:K2049)</f>
        <v>1042.29</v>
      </c>
      <c r="L2047" s="293">
        <f>'Employee Salary Payroll Tax '!H2049</f>
        <v>0</v>
      </c>
      <c r="M2047" s="293">
        <f t="shared" si="255"/>
        <v>90768.52</v>
      </c>
      <c r="N2047" s="359">
        <f t="shared" si="256"/>
        <v>0</v>
      </c>
      <c r="O2047" s="331"/>
      <c r="P2047" s="61"/>
      <c r="Q2047" s="294"/>
      <c r="R2047" s="292"/>
      <c r="S2047" s="303"/>
    </row>
    <row r="2048" spans="1:19" s="36" customFormat="1" ht="14.4">
      <c r="A2048" s="36">
        <f t="shared" si="257"/>
        <v>725</v>
      </c>
      <c r="B2048" s="526"/>
      <c r="C2048" s="36" t="str">
        <f>VLOOKUP('Employee Salary Payroll Tax '!B2050,'Employee Salary Payroll Tax '!$D$1:$E$7,2,FALSE)</f>
        <v>NonUnion</v>
      </c>
      <c r="D2048" s="61">
        <f t="shared" si="250"/>
        <v>2.98E-2</v>
      </c>
      <c r="E2048" s="351">
        <f>'Employee Salary Payroll Tax '!N2050</f>
        <v>109542.19</v>
      </c>
      <c r="F2048" s="351">
        <f t="shared" si="251"/>
        <v>112806.54726200001</v>
      </c>
      <c r="G2048" s="352"/>
      <c r="H2048" s="351">
        <f t="shared" si="252"/>
        <v>0</v>
      </c>
      <c r="I2048" s="351">
        <f t="shared" si="254"/>
        <v>3264.357262000005</v>
      </c>
      <c r="J2048" s="351">
        <f t="shared" si="253"/>
        <v>0</v>
      </c>
      <c r="K2048" s="293">
        <f>SUM('Employee Salary Payroll Tax '!I2050:K2050)</f>
        <v>21041.27</v>
      </c>
      <c r="L2048" s="293">
        <f>'Employee Salary Payroll Tax '!H2050</f>
        <v>0</v>
      </c>
      <c r="M2048" s="293">
        <f t="shared" si="255"/>
        <v>88500.92</v>
      </c>
      <c r="N2048" s="359">
        <f t="shared" si="256"/>
        <v>0</v>
      </c>
      <c r="O2048" s="331"/>
      <c r="P2048" s="61"/>
      <c r="Q2048" s="294"/>
      <c r="R2048" s="292"/>
      <c r="S2048" s="303"/>
    </row>
    <row r="2049" spans="1:19" s="36" customFormat="1" ht="14.4">
      <c r="A2049" s="36">
        <f t="shared" si="257"/>
        <v>726</v>
      </c>
      <c r="B2049" s="526"/>
      <c r="C2049" s="36" t="str">
        <f>VLOOKUP('Employee Salary Payroll Tax '!B2051,'Employee Salary Payroll Tax '!$D$1:$E$7,2,FALSE)</f>
        <v>IBEW</v>
      </c>
      <c r="D2049" s="61">
        <f t="shared" si="250"/>
        <v>6.875E-3</v>
      </c>
      <c r="E2049" s="351">
        <f>'Employee Salary Payroll Tax '!N2051</f>
        <v>52033.34</v>
      </c>
      <c r="F2049" s="351">
        <f t="shared" si="251"/>
        <v>52391.069212499991</v>
      </c>
      <c r="G2049" s="352"/>
      <c r="H2049" s="351">
        <f t="shared" si="252"/>
        <v>0</v>
      </c>
      <c r="I2049" s="351">
        <f t="shared" si="254"/>
        <v>357.7292124999949</v>
      </c>
      <c r="J2049" s="351">
        <f t="shared" si="253"/>
        <v>0</v>
      </c>
      <c r="K2049" s="293">
        <f>SUM('Employee Salary Payroll Tax '!I2051:K2051)</f>
        <v>51049.840000000004</v>
      </c>
      <c r="L2049" s="293">
        <f>'Employee Salary Payroll Tax '!H2051</f>
        <v>0</v>
      </c>
      <c r="M2049" s="293">
        <f t="shared" si="255"/>
        <v>983.49999999999272</v>
      </c>
      <c r="N2049" s="359">
        <f t="shared" si="256"/>
        <v>0</v>
      </c>
      <c r="O2049" s="331"/>
      <c r="P2049" s="61"/>
      <c r="Q2049" s="294"/>
      <c r="R2049" s="292"/>
      <c r="S2049" s="303"/>
    </row>
    <row r="2050" spans="1:19" s="36" customFormat="1" ht="14.4">
      <c r="A2050" s="36">
        <f t="shared" si="257"/>
        <v>727</v>
      </c>
      <c r="B2050" s="526"/>
      <c r="C2050" s="36" t="str">
        <f>VLOOKUP('Employee Salary Payroll Tax '!B2052,'Employee Salary Payroll Tax '!$D$1:$E$7,2,FALSE)</f>
        <v>UA</v>
      </c>
      <c r="D2050" s="61">
        <f t="shared" si="250"/>
        <v>0.03</v>
      </c>
      <c r="E2050" s="351">
        <f>'Employee Salary Payroll Tax '!N2052</f>
        <v>83391.06</v>
      </c>
      <c r="F2050" s="351">
        <f t="shared" si="251"/>
        <v>85892.791800000006</v>
      </c>
      <c r="G2050" s="352"/>
      <c r="H2050" s="351">
        <f t="shared" si="252"/>
        <v>0</v>
      </c>
      <c r="I2050" s="351">
        <f t="shared" si="254"/>
        <v>2501.7318000000087</v>
      </c>
      <c r="J2050" s="351">
        <f t="shared" si="253"/>
        <v>0</v>
      </c>
      <c r="K2050" s="293">
        <f>SUM('Employee Salary Payroll Tax '!I2052:K2052)</f>
        <v>73609.58</v>
      </c>
      <c r="L2050" s="293">
        <f>'Employee Salary Payroll Tax '!H2052</f>
        <v>1667.82</v>
      </c>
      <c r="M2050" s="293">
        <f t="shared" si="255"/>
        <v>8113.6599999999962</v>
      </c>
      <c r="N2050" s="359">
        <f t="shared" si="256"/>
        <v>0</v>
      </c>
      <c r="O2050" s="331"/>
      <c r="P2050" s="61"/>
      <c r="Q2050" s="294"/>
      <c r="R2050" s="292"/>
      <c r="S2050" s="303"/>
    </row>
    <row r="2051" spans="1:19" s="36" customFormat="1" ht="14.4">
      <c r="A2051" s="36">
        <f t="shared" si="257"/>
        <v>728</v>
      </c>
      <c r="B2051" s="526"/>
      <c r="C2051" s="36" t="str">
        <f>VLOOKUP('Employee Salary Payroll Tax '!B2053,'Employee Salary Payroll Tax '!$D$1:$E$7,2,FALSE)</f>
        <v>NonUnion</v>
      </c>
      <c r="D2051" s="61">
        <f t="shared" si="250"/>
        <v>2.98E-2</v>
      </c>
      <c r="E2051" s="351">
        <f>'Employee Salary Payroll Tax '!N2053</f>
        <v>113285.34</v>
      </c>
      <c r="F2051" s="351">
        <f t="shared" si="251"/>
        <v>116661.243132</v>
      </c>
      <c r="G2051" s="352"/>
      <c r="H2051" s="351">
        <f t="shared" si="252"/>
        <v>0</v>
      </c>
      <c r="I2051" s="351">
        <f t="shared" si="254"/>
        <v>3375.9031320000067</v>
      </c>
      <c r="J2051" s="351">
        <f t="shared" si="253"/>
        <v>0</v>
      </c>
      <c r="K2051" s="293">
        <f>SUM('Employee Salary Payroll Tax '!I2053:K2053)</f>
        <v>25578.07</v>
      </c>
      <c r="L2051" s="293">
        <f>'Employee Salary Payroll Tax '!H2053</f>
        <v>0</v>
      </c>
      <c r="M2051" s="293">
        <f t="shared" si="255"/>
        <v>87707.26999999999</v>
      </c>
      <c r="N2051" s="359">
        <f t="shared" si="256"/>
        <v>0</v>
      </c>
      <c r="O2051" s="331"/>
      <c r="P2051" s="61"/>
      <c r="Q2051" s="294"/>
      <c r="R2051" s="292"/>
      <c r="S2051" s="303"/>
    </row>
    <row r="2052" spans="1:19" s="36" customFormat="1" ht="14.4">
      <c r="A2052" s="36">
        <f t="shared" si="257"/>
        <v>729</v>
      </c>
      <c r="B2052" s="526"/>
      <c r="C2052" s="36" t="str">
        <f>VLOOKUP('Employee Salary Payroll Tax '!B2054,'Employee Salary Payroll Tax '!$D$1:$E$7,2,FALSE)</f>
        <v>NonUnion</v>
      </c>
      <c r="D2052" s="61">
        <f t="shared" si="250"/>
        <v>2.98E-2</v>
      </c>
      <c r="E2052" s="351">
        <f>'Employee Salary Payroll Tax '!N2054</f>
        <v>116235.87</v>
      </c>
      <c r="F2052" s="351">
        <f t="shared" si="251"/>
        <v>119699.698926</v>
      </c>
      <c r="G2052" s="352"/>
      <c r="H2052" s="351">
        <f t="shared" si="252"/>
        <v>0</v>
      </c>
      <c r="I2052" s="351">
        <f t="shared" si="254"/>
        <v>3463.828926000002</v>
      </c>
      <c r="J2052" s="351">
        <f t="shared" si="253"/>
        <v>0</v>
      </c>
      <c r="K2052" s="293">
        <f>SUM('Employee Salary Payroll Tax '!I2054:K2054)</f>
        <v>114851.08</v>
      </c>
      <c r="L2052" s="293">
        <f>'Employee Salary Payroll Tax '!H2054</f>
        <v>0</v>
      </c>
      <c r="M2052" s="293">
        <f t="shared" si="255"/>
        <v>1384.7899999999936</v>
      </c>
      <c r="N2052" s="359">
        <f t="shared" si="256"/>
        <v>0</v>
      </c>
      <c r="O2052" s="331"/>
      <c r="P2052" s="61"/>
      <c r="Q2052" s="294"/>
      <c r="R2052" s="292"/>
      <c r="S2052" s="303"/>
    </row>
    <row r="2053" spans="1:19" s="36" customFormat="1" ht="14.4">
      <c r="A2053" s="36">
        <f t="shared" si="257"/>
        <v>730</v>
      </c>
      <c r="B2053" s="526"/>
      <c r="C2053" s="36" t="str">
        <f>VLOOKUP('Employee Salary Payroll Tax '!B2055,'Employee Salary Payroll Tax '!$D$1:$E$7,2,FALSE)</f>
        <v>IBEW</v>
      </c>
      <c r="D2053" s="61">
        <f t="shared" si="250"/>
        <v>6.875E-3</v>
      </c>
      <c r="E2053" s="351">
        <f>'Employee Salary Payroll Tax '!N2055</f>
        <v>132626.57</v>
      </c>
      <c r="F2053" s="351">
        <f t="shared" si="251"/>
        <v>133538.37766875001</v>
      </c>
      <c r="G2053" s="352"/>
      <c r="H2053" s="351">
        <f t="shared" si="252"/>
        <v>0</v>
      </c>
      <c r="I2053" s="351">
        <f t="shared" si="254"/>
        <v>911.80766874999972</v>
      </c>
      <c r="J2053" s="351">
        <f t="shared" si="253"/>
        <v>0</v>
      </c>
      <c r="K2053" s="293">
        <f>SUM('Employee Salary Payroll Tax '!I2055:K2055)</f>
        <v>121216.3</v>
      </c>
      <c r="L2053" s="293">
        <f>'Employee Salary Payroll Tax '!H2055</f>
        <v>0</v>
      </c>
      <c r="M2053" s="293">
        <f t="shared" si="255"/>
        <v>11410.270000000004</v>
      </c>
      <c r="N2053" s="359">
        <f t="shared" si="256"/>
        <v>0</v>
      </c>
      <c r="O2053" s="331"/>
      <c r="P2053" s="61"/>
      <c r="Q2053" s="294"/>
      <c r="R2053" s="292"/>
      <c r="S2053" s="303"/>
    </row>
    <row r="2054" spans="1:19" s="36" customFormat="1" ht="14.4">
      <c r="A2054" s="36">
        <f t="shared" si="257"/>
        <v>731</v>
      </c>
      <c r="B2054" s="526"/>
      <c r="C2054" s="36" t="str">
        <f>VLOOKUP('Employee Salary Payroll Tax '!B2056,'Employee Salary Payroll Tax '!$D$1:$E$7,2,FALSE)</f>
        <v>UA</v>
      </c>
      <c r="D2054" s="61">
        <f t="shared" si="250"/>
        <v>0.03</v>
      </c>
      <c r="E2054" s="351">
        <f>'Employee Salary Payroll Tax '!N2056</f>
        <v>75815.55</v>
      </c>
      <c r="F2054" s="351">
        <f t="shared" si="251"/>
        <v>78090.016499999998</v>
      </c>
      <c r="G2054" s="352"/>
      <c r="H2054" s="351">
        <f t="shared" si="252"/>
        <v>0</v>
      </c>
      <c r="I2054" s="351">
        <f t="shared" si="254"/>
        <v>2274.466499999995</v>
      </c>
      <c r="J2054" s="351">
        <f t="shared" si="253"/>
        <v>0</v>
      </c>
      <c r="K2054" s="293">
        <f>SUM('Employee Salary Payroll Tax '!I2056:K2056)</f>
        <v>68073.260000000009</v>
      </c>
      <c r="L2054" s="293">
        <f>'Employee Salary Payroll Tax '!H2056</f>
        <v>892.26</v>
      </c>
      <c r="M2054" s="293">
        <f t="shared" si="255"/>
        <v>6850.0299999999934</v>
      </c>
      <c r="N2054" s="359">
        <f t="shared" si="256"/>
        <v>0</v>
      </c>
      <c r="O2054" s="331"/>
      <c r="P2054" s="61"/>
      <c r="Q2054" s="294"/>
      <c r="R2054" s="292"/>
      <c r="S2054" s="303"/>
    </row>
    <row r="2055" spans="1:19" s="36" customFormat="1" ht="14.4">
      <c r="A2055" s="36">
        <f t="shared" si="257"/>
        <v>732</v>
      </c>
      <c r="B2055" s="526"/>
      <c r="C2055" s="36" t="str">
        <f>VLOOKUP('Employee Salary Payroll Tax '!B2057,'Employee Salary Payroll Tax '!$D$1:$E$7,2,FALSE)</f>
        <v>IBEW</v>
      </c>
      <c r="D2055" s="61">
        <f t="shared" si="250"/>
        <v>6.875E-3</v>
      </c>
      <c r="E2055" s="351">
        <f>'Employee Salary Payroll Tax '!N2057</f>
        <v>65690.759999999995</v>
      </c>
      <c r="F2055" s="351">
        <f t="shared" si="251"/>
        <v>66142.38397499999</v>
      </c>
      <c r="G2055" s="352"/>
      <c r="H2055" s="351">
        <f t="shared" si="252"/>
        <v>0</v>
      </c>
      <c r="I2055" s="351">
        <f t="shared" si="254"/>
        <v>451.62397499999497</v>
      </c>
      <c r="J2055" s="351">
        <f t="shared" si="253"/>
        <v>0</v>
      </c>
      <c r="K2055" s="293">
        <f>SUM('Employee Salary Payroll Tax '!I2057:K2057)</f>
        <v>17576.16</v>
      </c>
      <c r="L2055" s="293">
        <f>'Employee Salary Payroll Tax '!H2057</f>
        <v>0</v>
      </c>
      <c r="M2055" s="293">
        <f t="shared" si="255"/>
        <v>48114.599999999991</v>
      </c>
      <c r="N2055" s="359">
        <f t="shared" si="256"/>
        <v>0</v>
      </c>
      <c r="O2055" s="331"/>
      <c r="P2055" s="61"/>
      <c r="Q2055" s="294"/>
      <c r="R2055" s="292"/>
      <c r="S2055" s="303"/>
    </row>
    <row r="2056" spans="1:19" s="36" customFormat="1" ht="14.4">
      <c r="A2056" s="36">
        <f t="shared" si="257"/>
        <v>733</v>
      </c>
      <c r="B2056" s="526"/>
      <c r="C2056" s="36" t="str">
        <f>VLOOKUP('Employee Salary Payroll Tax '!B2058,'Employee Salary Payroll Tax '!$D$1:$E$7,2,FALSE)</f>
        <v>NonUnion</v>
      </c>
      <c r="D2056" s="61">
        <f t="shared" si="250"/>
        <v>2.98E-2</v>
      </c>
      <c r="E2056" s="351">
        <f>'Employee Salary Payroll Tax '!N2058</f>
        <v>117800.21</v>
      </c>
      <c r="F2056" s="351">
        <f t="shared" si="251"/>
        <v>121310.65625800002</v>
      </c>
      <c r="G2056" s="352"/>
      <c r="H2056" s="351">
        <f t="shared" si="252"/>
        <v>0</v>
      </c>
      <c r="I2056" s="351">
        <f t="shared" si="254"/>
        <v>3510.4462580000109</v>
      </c>
      <c r="J2056" s="351">
        <f t="shared" si="253"/>
        <v>0</v>
      </c>
      <c r="K2056" s="293">
        <f>SUM('Employee Salary Payroll Tax '!I2058:K2058)</f>
        <v>16511.57</v>
      </c>
      <c r="L2056" s="293">
        <f>'Employee Salary Payroll Tax '!H2058</f>
        <v>0</v>
      </c>
      <c r="M2056" s="293">
        <f t="shared" si="255"/>
        <v>101288.64000000001</v>
      </c>
      <c r="N2056" s="359">
        <f t="shared" si="256"/>
        <v>0</v>
      </c>
      <c r="O2056" s="331"/>
      <c r="P2056" s="61"/>
      <c r="Q2056" s="294"/>
      <c r="R2056" s="292"/>
      <c r="S2056" s="303"/>
    </row>
    <row r="2057" spans="1:19" s="36" customFormat="1" ht="14.4">
      <c r="A2057" s="36">
        <f t="shared" si="257"/>
        <v>734</v>
      </c>
      <c r="B2057" s="526"/>
      <c r="C2057" s="36" t="str">
        <f>VLOOKUP('Employee Salary Payroll Tax '!B2059,'Employee Salary Payroll Tax '!$D$1:$E$7,2,FALSE)</f>
        <v>NonUnion</v>
      </c>
      <c r="D2057" s="61">
        <f t="shared" si="250"/>
        <v>2.98E-2</v>
      </c>
      <c r="E2057" s="351">
        <f>'Employee Salary Payroll Tax '!N2059</f>
        <v>531.76</v>
      </c>
      <c r="F2057" s="351">
        <f t="shared" si="251"/>
        <v>547.606448</v>
      </c>
      <c r="G2057" s="352"/>
      <c r="H2057" s="351">
        <f t="shared" si="252"/>
        <v>6468.24</v>
      </c>
      <c r="I2057" s="351">
        <f t="shared" si="254"/>
        <v>15.846448000000009</v>
      </c>
      <c r="J2057" s="351">
        <f t="shared" si="253"/>
        <v>9.5078688000000064E-2</v>
      </c>
      <c r="K2057" s="293">
        <f>SUM('Employee Salary Payroll Tax '!I2059:K2059)</f>
        <v>239.29</v>
      </c>
      <c r="L2057" s="293">
        <f>'Employee Salary Payroll Tax '!H2059</f>
        <v>0</v>
      </c>
      <c r="M2057" s="293">
        <f t="shared" si="255"/>
        <v>292.47000000000003</v>
      </c>
      <c r="N2057" s="359">
        <f t="shared" si="256"/>
        <v>4.2785051919540698E-2</v>
      </c>
      <c r="O2057" s="331"/>
      <c r="P2057" s="61"/>
      <c r="Q2057" s="294"/>
      <c r="R2057" s="292"/>
      <c r="S2057" s="303"/>
    </row>
    <row r="2058" spans="1:19" s="36" customFormat="1" ht="14.4">
      <c r="A2058" s="36">
        <f t="shared" si="257"/>
        <v>735</v>
      </c>
      <c r="B2058" s="526"/>
      <c r="C2058" s="36" t="str">
        <f>VLOOKUP('Employee Salary Payroll Tax '!B2060,'Employee Salary Payroll Tax '!$D$1:$E$7,2,FALSE)</f>
        <v>IBEW</v>
      </c>
      <c r="D2058" s="61">
        <f t="shared" si="250"/>
        <v>6.875E-3</v>
      </c>
      <c r="E2058" s="351">
        <f>'Employee Salary Payroll Tax '!N2060</f>
        <v>138478.06</v>
      </c>
      <c r="F2058" s="351">
        <f t="shared" si="251"/>
        <v>139430.0966625</v>
      </c>
      <c r="G2058" s="352"/>
      <c r="H2058" s="351">
        <f t="shared" si="252"/>
        <v>0</v>
      </c>
      <c r="I2058" s="351">
        <f t="shared" si="254"/>
        <v>952.03666250000242</v>
      </c>
      <c r="J2058" s="351">
        <f t="shared" si="253"/>
        <v>0</v>
      </c>
      <c r="K2058" s="293">
        <f>SUM('Employee Salary Payroll Tax '!I2060:K2060)</f>
        <v>126281.53</v>
      </c>
      <c r="L2058" s="293">
        <f>'Employee Salary Payroll Tax '!H2060</f>
        <v>0</v>
      </c>
      <c r="M2058" s="293">
        <f t="shared" si="255"/>
        <v>12196.529999999999</v>
      </c>
      <c r="N2058" s="359">
        <f t="shared" si="256"/>
        <v>0</v>
      </c>
      <c r="O2058" s="331"/>
      <c r="P2058" s="61"/>
      <c r="Q2058" s="294"/>
      <c r="R2058" s="292"/>
      <c r="S2058" s="303"/>
    </row>
    <row r="2059" spans="1:19" s="36" customFormat="1" ht="14.4">
      <c r="A2059" s="36">
        <f t="shared" si="257"/>
        <v>736</v>
      </c>
      <c r="B2059" s="526"/>
      <c r="C2059" s="36" t="str">
        <f>VLOOKUP('Employee Salary Payroll Tax '!B2061,'Employee Salary Payroll Tax '!$D$1:$E$7,2,FALSE)</f>
        <v>NonUnion</v>
      </c>
      <c r="D2059" s="61">
        <f t="shared" si="250"/>
        <v>2.98E-2</v>
      </c>
      <c r="E2059" s="351">
        <f>'Employee Salary Payroll Tax '!N2061</f>
        <v>75939.679999999993</v>
      </c>
      <c r="F2059" s="351">
        <f t="shared" si="251"/>
        <v>78202.682463999998</v>
      </c>
      <c r="G2059" s="352"/>
      <c r="H2059" s="351">
        <f t="shared" si="252"/>
        <v>0</v>
      </c>
      <c r="I2059" s="351">
        <f t="shared" si="254"/>
        <v>2263.0024640000047</v>
      </c>
      <c r="J2059" s="351">
        <f t="shared" si="253"/>
        <v>0</v>
      </c>
      <c r="K2059" s="293">
        <f>SUM('Employee Salary Payroll Tax '!I2061:K2061)</f>
        <v>73917.850000000006</v>
      </c>
      <c r="L2059" s="293">
        <f>'Employee Salary Payroll Tax '!H2061</f>
        <v>0</v>
      </c>
      <c r="M2059" s="293">
        <f t="shared" si="255"/>
        <v>2021.8299999999872</v>
      </c>
      <c r="N2059" s="359">
        <f t="shared" si="256"/>
        <v>0</v>
      </c>
      <c r="O2059" s="331"/>
      <c r="P2059" s="61"/>
      <c r="Q2059" s="294"/>
      <c r="R2059" s="292"/>
      <c r="S2059" s="303"/>
    </row>
    <row r="2060" spans="1:19" s="36" customFormat="1" ht="14.4">
      <c r="A2060" s="36">
        <f t="shared" si="257"/>
        <v>737</v>
      </c>
      <c r="B2060" s="526"/>
      <c r="C2060" s="36" t="str">
        <f>VLOOKUP('Employee Salary Payroll Tax '!B2062,'Employee Salary Payroll Tax '!$D$1:$E$7,2,FALSE)</f>
        <v>NonUnion</v>
      </c>
      <c r="D2060" s="61">
        <f t="shared" si="250"/>
        <v>2.98E-2</v>
      </c>
      <c r="E2060" s="351">
        <f>'Employee Salary Payroll Tax '!N2062</f>
        <v>7949.58</v>
      </c>
      <c r="F2060" s="351">
        <f t="shared" si="251"/>
        <v>8186.477484</v>
      </c>
      <c r="G2060" s="352"/>
      <c r="H2060" s="351">
        <f t="shared" si="252"/>
        <v>0</v>
      </c>
      <c r="I2060" s="351">
        <f t="shared" si="254"/>
        <v>236.89748400000008</v>
      </c>
      <c r="J2060" s="351">
        <f t="shared" si="253"/>
        <v>0</v>
      </c>
      <c r="K2060" s="293">
        <f>SUM('Employee Salary Payroll Tax '!I2062:K2062)</f>
        <v>2406</v>
      </c>
      <c r="L2060" s="293">
        <f>'Employee Salary Payroll Tax '!H2062</f>
        <v>0</v>
      </c>
      <c r="M2060" s="293">
        <f t="shared" si="255"/>
        <v>5543.58</v>
      </c>
      <c r="N2060" s="359">
        <f t="shared" si="256"/>
        <v>0</v>
      </c>
      <c r="O2060" s="331"/>
      <c r="P2060" s="61"/>
      <c r="Q2060" s="294"/>
      <c r="R2060" s="292"/>
      <c r="S2060" s="303"/>
    </row>
    <row r="2061" spans="1:19" s="36" customFormat="1" ht="14.4">
      <c r="A2061" s="36">
        <f t="shared" si="257"/>
        <v>738</v>
      </c>
      <c r="B2061" s="526"/>
      <c r="C2061" s="36" t="str">
        <f>VLOOKUP('Employee Salary Payroll Tax '!B2063,'Employee Salary Payroll Tax '!$D$1:$E$7,2,FALSE)</f>
        <v>Not Assigned</v>
      </c>
      <c r="D2061" s="61">
        <f t="shared" si="250"/>
        <v>0</v>
      </c>
      <c r="E2061" s="351">
        <f>'Employee Salary Payroll Tax '!N2063</f>
        <v>-0.38</v>
      </c>
      <c r="F2061" s="351">
        <f t="shared" si="251"/>
        <v>-0.38</v>
      </c>
      <c r="G2061" s="352"/>
      <c r="H2061" s="351">
        <f t="shared" si="252"/>
        <v>7000.38</v>
      </c>
      <c r="I2061" s="351">
        <f t="shared" si="254"/>
        <v>0</v>
      </c>
      <c r="J2061" s="351">
        <f t="shared" si="253"/>
        <v>0</v>
      </c>
      <c r="K2061" s="293">
        <f>SUM('Employee Salary Payroll Tax '!I2063:K2063)</f>
        <v>310.18</v>
      </c>
      <c r="L2061" s="293">
        <f>'Employee Salary Payroll Tax '!H2063</f>
        <v>0</v>
      </c>
      <c r="M2061" s="293">
        <f t="shared" si="255"/>
        <v>-310.56</v>
      </c>
      <c r="N2061" s="359">
        <f t="shared" si="256"/>
        <v>0</v>
      </c>
      <c r="O2061" s="331"/>
      <c r="P2061" s="61"/>
      <c r="Q2061" s="294"/>
      <c r="R2061" s="292"/>
      <c r="S2061" s="303"/>
    </row>
    <row r="2062" spans="1:19" s="36" customFormat="1" ht="14.4">
      <c r="A2062" s="36">
        <f t="shared" si="257"/>
        <v>739</v>
      </c>
      <c r="B2062" s="526"/>
      <c r="C2062" s="36" t="str">
        <f>VLOOKUP('Employee Salary Payroll Tax '!B2064,'Employee Salary Payroll Tax '!$D$1:$E$7,2,FALSE)</f>
        <v>IBEW</v>
      </c>
      <c r="D2062" s="61">
        <f t="shared" si="250"/>
        <v>6.875E-3</v>
      </c>
      <c r="E2062" s="351">
        <f>'Employee Salary Payroll Tax '!N2064</f>
        <v>194456.21</v>
      </c>
      <c r="F2062" s="351">
        <f t="shared" si="251"/>
        <v>195793.09644374999</v>
      </c>
      <c r="G2062" s="352"/>
      <c r="H2062" s="351">
        <f t="shared" si="252"/>
        <v>0</v>
      </c>
      <c r="I2062" s="351">
        <f t="shared" si="254"/>
        <v>1336.8864437500015</v>
      </c>
      <c r="J2062" s="351">
        <f t="shared" si="253"/>
        <v>0</v>
      </c>
      <c r="K2062" s="293">
        <f>SUM('Employee Salary Payroll Tax '!I2064:K2064)</f>
        <v>95885.46</v>
      </c>
      <c r="L2062" s="293">
        <f>'Employee Salary Payroll Tax '!H2064</f>
        <v>0</v>
      </c>
      <c r="M2062" s="293">
        <f t="shared" si="255"/>
        <v>98570.749999999985</v>
      </c>
      <c r="N2062" s="359">
        <f t="shared" si="256"/>
        <v>0</v>
      </c>
      <c r="O2062" s="331"/>
      <c r="P2062" s="61"/>
      <c r="Q2062" s="294"/>
      <c r="R2062" s="292"/>
      <c r="S2062" s="303"/>
    </row>
    <row r="2063" spans="1:19" s="36" customFormat="1" ht="14.4">
      <c r="A2063" s="36">
        <f t="shared" si="257"/>
        <v>740</v>
      </c>
      <c r="B2063" s="526"/>
      <c r="C2063" s="36" t="str">
        <f>VLOOKUP('Employee Salary Payroll Tax '!B2065,'Employee Salary Payroll Tax '!$D$1:$E$7,2,FALSE)</f>
        <v>IBEW</v>
      </c>
      <c r="D2063" s="61">
        <f t="shared" si="250"/>
        <v>6.875E-3</v>
      </c>
      <c r="E2063" s="351">
        <f>'Employee Salary Payroll Tax '!N2065</f>
        <v>34441.019999999997</v>
      </c>
      <c r="F2063" s="351">
        <f t="shared" si="251"/>
        <v>34677.802012499997</v>
      </c>
      <c r="G2063" s="352"/>
      <c r="H2063" s="351">
        <f t="shared" si="252"/>
        <v>0</v>
      </c>
      <c r="I2063" s="351">
        <f t="shared" si="254"/>
        <v>236.78201249999984</v>
      </c>
      <c r="J2063" s="351">
        <f t="shared" si="253"/>
        <v>0</v>
      </c>
      <c r="K2063" s="293">
        <f>SUM('Employee Salary Payroll Tax '!I2065:K2065)</f>
        <v>8544.26</v>
      </c>
      <c r="L2063" s="293">
        <f>'Employee Salary Payroll Tax '!H2065</f>
        <v>0</v>
      </c>
      <c r="M2063" s="293">
        <f t="shared" si="255"/>
        <v>25896.759999999995</v>
      </c>
      <c r="N2063" s="359">
        <f t="shared" si="256"/>
        <v>0</v>
      </c>
      <c r="O2063" s="331"/>
      <c r="P2063" s="61"/>
      <c r="Q2063" s="294"/>
      <c r="R2063" s="292"/>
      <c r="S2063" s="303"/>
    </row>
    <row r="2064" spans="1:19" s="36" customFormat="1" ht="14.4">
      <c r="A2064" s="36">
        <f t="shared" si="257"/>
        <v>741</v>
      </c>
      <c r="B2064" s="526"/>
      <c r="C2064" s="36" t="str">
        <f>VLOOKUP('Employee Salary Payroll Tax '!B2066,'Employee Salary Payroll Tax '!$D$1:$E$7,2,FALSE)</f>
        <v>NonUnion</v>
      </c>
      <c r="D2064" s="61">
        <f t="shared" ref="D2064:D2127" si="258">VLOOKUP(C2064,C$9:D$12,2)</f>
        <v>2.98E-2</v>
      </c>
      <c r="E2064" s="351">
        <f>'Employee Salary Payroll Tax '!N2066</f>
        <v>38339.919999999998</v>
      </c>
      <c r="F2064" s="351">
        <f t="shared" ref="F2064:F2127" si="259">E2064*(1+D2064)</f>
        <v>39482.449615999998</v>
      </c>
      <c r="G2064" s="352"/>
      <c r="H2064" s="351">
        <f t="shared" ref="H2064:H2127" si="260">IF(E2064&gt;$H$12,0,$H$12-E2064)</f>
        <v>0</v>
      </c>
      <c r="I2064" s="351">
        <f t="shared" si="254"/>
        <v>1142.5296159999998</v>
      </c>
      <c r="J2064" s="351">
        <f t="shared" ref="J2064:J2127" si="261">IF(H2064&gt;I2064,I2064*$J$12,H2064*$J$12)</f>
        <v>0</v>
      </c>
      <c r="K2064" s="293">
        <f>SUM('Employee Salary Payroll Tax '!I2066:K2066)</f>
        <v>1008.1700000000001</v>
      </c>
      <c r="L2064" s="293">
        <f>'Employee Salary Payroll Tax '!H2066</f>
        <v>0</v>
      </c>
      <c r="M2064" s="293">
        <f t="shared" si="255"/>
        <v>37331.75</v>
      </c>
      <c r="N2064" s="359">
        <f t="shared" si="256"/>
        <v>0</v>
      </c>
      <c r="O2064" s="331"/>
      <c r="P2064" s="61"/>
      <c r="Q2064" s="294"/>
      <c r="R2064" s="292"/>
      <c r="S2064" s="303"/>
    </row>
    <row r="2065" spans="1:19" s="36" customFormat="1" ht="14.4">
      <c r="A2065" s="36">
        <f t="shared" si="257"/>
        <v>742</v>
      </c>
      <c r="B2065" s="526"/>
      <c r="C2065" s="36" t="str">
        <f>VLOOKUP('Employee Salary Payroll Tax '!B2067,'Employee Salary Payroll Tax '!$D$1:$E$7,2,FALSE)</f>
        <v>UA</v>
      </c>
      <c r="D2065" s="61">
        <f t="shared" si="258"/>
        <v>0.03</v>
      </c>
      <c r="E2065" s="351">
        <f>'Employee Salary Payroll Tax '!N2067</f>
        <v>62498.21</v>
      </c>
      <c r="F2065" s="351">
        <f t="shared" si="259"/>
        <v>64373.156300000002</v>
      </c>
      <c r="G2065" s="352"/>
      <c r="H2065" s="351">
        <f t="shared" si="260"/>
        <v>0</v>
      </c>
      <c r="I2065" s="351">
        <f t="shared" ref="I2065:I2128" si="262">F2065-E2065</f>
        <v>1874.9463000000032</v>
      </c>
      <c r="J2065" s="351">
        <f t="shared" si="261"/>
        <v>0</v>
      </c>
      <c r="K2065" s="293">
        <f>SUM('Employee Salary Payroll Tax '!I2067:K2067)</f>
        <v>51512.640000000007</v>
      </c>
      <c r="L2065" s="293">
        <f>'Employee Salary Payroll Tax '!H2067</f>
        <v>0</v>
      </c>
      <c r="M2065" s="293">
        <f t="shared" ref="M2065:M2128" si="263">E2065-K2065-L2065</f>
        <v>10985.569999999992</v>
      </c>
      <c r="N2065" s="359">
        <f t="shared" ref="N2065:N2128" si="264">J2065*K2065/(SUM(K2065:M2065)+0.000001)</f>
        <v>0</v>
      </c>
      <c r="O2065" s="331"/>
      <c r="P2065" s="61"/>
      <c r="Q2065" s="294"/>
      <c r="R2065" s="292"/>
      <c r="S2065" s="303"/>
    </row>
    <row r="2066" spans="1:19" s="36" customFormat="1" ht="14.4">
      <c r="A2066" s="36">
        <f t="shared" si="257"/>
        <v>743</v>
      </c>
      <c r="B2066" s="526"/>
      <c r="C2066" s="36" t="str">
        <f>VLOOKUP('Employee Salary Payroll Tax '!B2068,'Employee Salary Payroll Tax '!$D$1:$E$7,2,FALSE)</f>
        <v>IBEW</v>
      </c>
      <c r="D2066" s="61">
        <f t="shared" si="258"/>
        <v>6.875E-3</v>
      </c>
      <c r="E2066" s="351">
        <f>'Employee Salary Payroll Tax '!N2068</f>
        <v>84120.42</v>
      </c>
      <c r="F2066" s="351">
        <f t="shared" si="259"/>
        <v>84698.747887499994</v>
      </c>
      <c r="G2066" s="352"/>
      <c r="H2066" s="351">
        <f t="shared" si="260"/>
        <v>0</v>
      </c>
      <c r="I2066" s="351">
        <f t="shared" si="262"/>
        <v>578.327887499996</v>
      </c>
      <c r="J2066" s="351">
        <f t="shared" si="261"/>
        <v>0</v>
      </c>
      <c r="K2066" s="293">
        <f>SUM('Employee Salary Payroll Tax '!I2068:K2068)</f>
        <v>22511.65</v>
      </c>
      <c r="L2066" s="293">
        <f>'Employee Salary Payroll Tax '!H2068</f>
        <v>0</v>
      </c>
      <c r="M2066" s="293">
        <f t="shared" si="263"/>
        <v>61608.77</v>
      </c>
      <c r="N2066" s="359">
        <f t="shared" si="264"/>
        <v>0</v>
      </c>
      <c r="O2066" s="331"/>
      <c r="P2066" s="61"/>
      <c r="Q2066" s="294"/>
      <c r="R2066" s="292"/>
      <c r="S2066" s="303"/>
    </row>
    <row r="2067" spans="1:19" s="36" customFormat="1" ht="14.4">
      <c r="A2067" s="36">
        <f t="shared" si="257"/>
        <v>744</v>
      </c>
      <c r="B2067" s="526"/>
      <c r="C2067" s="36" t="str">
        <f>VLOOKUP('Employee Salary Payroll Tax '!B2069,'Employee Salary Payroll Tax '!$D$1:$E$7,2,FALSE)</f>
        <v>IBEW</v>
      </c>
      <c r="D2067" s="61">
        <f t="shared" si="258"/>
        <v>6.875E-3</v>
      </c>
      <c r="E2067" s="351">
        <f>'Employee Salary Payroll Tax '!N2069</f>
        <v>20773.78</v>
      </c>
      <c r="F2067" s="351">
        <f t="shared" si="259"/>
        <v>20916.599737499997</v>
      </c>
      <c r="G2067" s="352"/>
      <c r="H2067" s="351">
        <f t="shared" si="260"/>
        <v>0</v>
      </c>
      <c r="I2067" s="351">
        <f t="shared" si="262"/>
        <v>142.81973749999815</v>
      </c>
      <c r="J2067" s="351">
        <f t="shared" si="261"/>
        <v>0</v>
      </c>
      <c r="K2067" s="293">
        <f>SUM('Employee Salary Payroll Tax '!I2069:K2069)</f>
        <v>-1768.69</v>
      </c>
      <c r="L2067" s="293">
        <f>'Employee Salary Payroll Tax '!H2069</f>
        <v>0</v>
      </c>
      <c r="M2067" s="293">
        <f t="shared" si="263"/>
        <v>22542.469999999998</v>
      </c>
      <c r="N2067" s="359">
        <f t="shared" si="264"/>
        <v>0</v>
      </c>
      <c r="O2067" s="331"/>
      <c r="P2067" s="61"/>
      <c r="Q2067" s="294"/>
      <c r="R2067" s="292"/>
      <c r="S2067" s="303"/>
    </row>
    <row r="2068" spans="1:19" s="36" customFormat="1" ht="14.4">
      <c r="A2068" s="36">
        <f t="shared" si="257"/>
        <v>745</v>
      </c>
      <c r="B2068" s="526"/>
      <c r="C2068" s="36" t="str">
        <f>VLOOKUP('Employee Salary Payroll Tax '!B2070,'Employee Salary Payroll Tax '!$D$1:$E$7,2,FALSE)</f>
        <v>Not Assigned</v>
      </c>
      <c r="D2068" s="61">
        <f t="shared" si="258"/>
        <v>0</v>
      </c>
      <c r="E2068" s="351">
        <f>'Employee Salary Payroll Tax '!N2070</f>
        <v>0</v>
      </c>
      <c r="F2068" s="351">
        <f t="shared" si="259"/>
        <v>0</v>
      </c>
      <c r="G2068" s="352"/>
      <c r="H2068" s="351">
        <f t="shared" si="260"/>
        <v>7000</v>
      </c>
      <c r="I2068" s="351">
        <f t="shared" si="262"/>
        <v>0</v>
      </c>
      <c r="J2068" s="351">
        <f t="shared" si="261"/>
        <v>0</v>
      </c>
      <c r="K2068" s="293">
        <f>SUM('Employee Salary Payroll Tax '!I2070:K2070)</f>
        <v>-946.06000000000006</v>
      </c>
      <c r="L2068" s="293">
        <f>'Employee Salary Payroll Tax '!H2070</f>
        <v>0</v>
      </c>
      <c r="M2068" s="293">
        <f t="shared" si="263"/>
        <v>946.06000000000006</v>
      </c>
      <c r="N2068" s="359">
        <f t="shared" si="264"/>
        <v>0</v>
      </c>
      <c r="O2068" s="331"/>
      <c r="P2068" s="61"/>
      <c r="Q2068" s="294"/>
      <c r="R2068" s="292"/>
      <c r="S2068" s="303"/>
    </row>
    <row r="2069" spans="1:19" s="36" customFormat="1" ht="14.4">
      <c r="A2069" s="36">
        <f t="shared" si="257"/>
        <v>746</v>
      </c>
      <c r="B2069" s="526"/>
      <c r="C2069" s="36" t="str">
        <f>VLOOKUP('Employee Salary Payroll Tax '!B2071,'Employee Salary Payroll Tax '!$D$1:$E$7,2,FALSE)</f>
        <v>IBEW</v>
      </c>
      <c r="D2069" s="61">
        <f t="shared" si="258"/>
        <v>6.875E-3</v>
      </c>
      <c r="E2069" s="351">
        <f>'Employee Salary Payroll Tax '!N2071</f>
        <v>132473.85</v>
      </c>
      <c r="F2069" s="351">
        <f t="shared" si="259"/>
        <v>133384.60771874999</v>
      </c>
      <c r="G2069" s="352"/>
      <c r="H2069" s="351">
        <f t="shared" si="260"/>
        <v>0</v>
      </c>
      <c r="I2069" s="351">
        <f t="shared" si="262"/>
        <v>910.75771874998463</v>
      </c>
      <c r="J2069" s="351">
        <f t="shared" si="261"/>
        <v>0</v>
      </c>
      <c r="K2069" s="293">
        <f>SUM('Employee Salary Payroll Tax '!I2071:K2071)</f>
        <v>104374.8</v>
      </c>
      <c r="L2069" s="293">
        <f>'Employee Salary Payroll Tax '!H2071</f>
        <v>0</v>
      </c>
      <c r="M2069" s="293">
        <f t="shared" si="263"/>
        <v>28099.050000000003</v>
      </c>
      <c r="N2069" s="359">
        <f t="shared" si="264"/>
        <v>0</v>
      </c>
      <c r="O2069" s="331"/>
      <c r="P2069" s="61"/>
      <c r="Q2069" s="294"/>
      <c r="R2069" s="292"/>
      <c r="S2069" s="303"/>
    </row>
    <row r="2070" spans="1:19" s="36" customFormat="1" ht="14.4">
      <c r="A2070" s="36">
        <f t="shared" si="257"/>
        <v>747</v>
      </c>
      <c r="B2070" s="526"/>
      <c r="C2070" s="36" t="str">
        <f>VLOOKUP('Employee Salary Payroll Tax '!B2072,'Employee Salary Payroll Tax '!$D$1:$E$7,2,FALSE)</f>
        <v>IBEW</v>
      </c>
      <c r="D2070" s="61">
        <f t="shared" si="258"/>
        <v>6.875E-3</v>
      </c>
      <c r="E2070" s="351">
        <f>'Employee Salary Payroll Tax '!N2072</f>
        <v>37602.18</v>
      </c>
      <c r="F2070" s="351">
        <f t="shared" si="259"/>
        <v>37860.694987499999</v>
      </c>
      <c r="G2070" s="352"/>
      <c r="H2070" s="351">
        <f t="shared" si="260"/>
        <v>0</v>
      </c>
      <c r="I2070" s="351">
        <f t="shared" si="262"/>
        <v>258.51498749999882</v>
      </c>
      <c r="J2070" s="351">
        <f t="shared" si="261"/>
        <v>0</v>
      </c>
      <c r="K2070" s="293">
        <f>SUM('Employee Salary Payroll Tax '!I2072:K2072)</f>
        <v>37602.18</v>
      </c>
      <c r="L2070" s="293">
        <f>'Employee Salary Payroll Tax '!H2072</f>
        <v>0</v>
      </c>
      <c r="M2070" s="293">
        <f t="shared" si="263"/>
        <v>0</v>
      </c>
      <c r="N2070" s="359">
        <f t="shared" si="264"/>
        <v>0</v>
      </c>
      <c r="O2070" s="331"/>
      <c r="P2070" s="61"/>
      <c r="Q2070" s="294"/>
      <c r="R2070" s="292"/>
      <c r="S2070" s="303"/>
    </row>
    <row r="2071" spans="1:19" s="36" customFormat="1" ht="14.4">
      <c r="A2071" s="36">
        <f t="shared" si="257"/>
        <v>748</v>
      </c>
      <c r="B2071" s="526"/>
      <c r="C2071" s="36" t="str">
        <f>VLOOKUP('Employee Salary Payroll Tax '!B2073,'Employee Salary Payroll Tax '!$D$1:$E$7,2,FALSE)</f>
        <v>NonUnion</v>
      </c>
      <c r="D2071" s="61">
        <f t="shared" si="258"/>
        <v>2.98E-2</v>
      </c>
      <c r="E2071" s="351">
        <f>'Employee Salary Payroll Tax '!N2073</f>
        <v>62115.24</v>
      </c>
      <c r="F2071" s="351">
        <f t="shared" si="259"/>
        <v>63966.274151999998</v>
      </c>
      <c r="G2071" s="352"/>
      <c r="H2071" s="351">
        <f t="shared" si="260"/>
        <v>0</v>
      </c>
      <c r="I2071" s="351">
        <f t="shared" si="262"/>
        <v>1851.0341520000002</v>
      </c>
      <c r="J2071" s="351">
        <f t="shared" si="261"/>
        <v>0</v>
      </c>
      <c r="K2071" s="293">
        <f>SUM('Employee Salary Payroll Tax '!I2073:K2073)</f>
        <v>2608.98</v>
      </c>
      <c r="L2071" s="293">
        <f>'Employee Salary Payroll Tax '!H2073</f>
        <v>0</v>
      </c>
      <c r="M2071" s="293">
        <f t="shared" si="263"/>
        <v>59506.259999999995</v>
      </c>
      <c r="N2071" s="359">
        <f t="shared" si="264"/>
        <v>0</v>
      </c>
      <c r="O2071" s="331"/>
      <c r="P2071" s="61"/>
      <c r="Q2071" s="294"/>
      <c r="R2071" s="292"/>
      <c r="S2071" s="303"/>
    </row>
    <row r="2072" spans="1:19" s="36" customFormat="1" ht="14.4">
      <c r="A2072" s="36">
        <f t="shared" si="257"/>
        <v>749</v>
      </c>
      <c r="B2072" s="526"/>
      <c r="C2072" s="36" t="str">
        <f>VLOOKUP('Employee Salary Payroll Tax '!B2074,'Employee Salary Payroll Tax '!$D$1:$E$7,2,FALSE)</f>
        <v>NonUnion</v>
      </c>
      <c r="D2072" s="61">
        <f t="shared" si="258"/>
        <v>2.98E-2</v>
      </c>
      <c r="E2072" s="351">
        <f>'Employee Salary Payroll Tax '!N2074</f>
        <v>63954.49</v>
      </c>
      <c r="F2072" s="351">
        <f t="shared" si="259"/>
        <v>65860.333802000008</v>
      </c>
      <c r="G2072" s="352"/>
      <c r="H2072" s="351">
        <f t="shared" si="260"/>
        <v>0</v>
      </c>
      <c r="I2072" s="351">
        <f t="shared" si="262"/>
        <v>1905.8438020000103</v>
      </c>
      <c r="J2072" s="351">
        <f t="shared" si="261"/>
        <v>0</v>
      </c>
      <c r="K2072" s="293">
        <f>SUM('Employee Salary Payroll Tax '!I2074:K2074)</f>
        <v>4884.6400000000003</v>
      </c>
      <c r="L2072" s="293">
        <f>'Employee Salary Payroll Tax '!H2074</f>
        <v>0</v>
      </c>
      <c r="M2072" s="293">
        <f t="shared" si="263"/>
        <v>59069.85</v>
      </c>
      <c r="N2072" s="359">
        <f t="shared" si="264"/>
        <v>0</v>
      </c>
      <c r="O2072" s="331"/>
      <c r="P2072" s="61"/>
      <c r="Q2072" s="294"/>
      <c r="R2072" s="292"/>
      <c r="S2072" s="303"/>
    </row>
    <row r="2073" spans="1:19" s="36" customFormat="1" ht="14.4">
      <c r="A2073" s="36">
        <f t="shared" si="257"/>
        <v>750</v>
      </c>
      <c r="B2073" s="526"/>
      <c r="C2073" s="36" t="str">
        <f>VLOOKUP('Employee Salary Payroll Tax '!B2075,'Employee Salary Payroll Tax '!$D$1:$E$7,2,FALSE)</f>
        <v>IBEW</v>
      </c>
      <c r="D2073" s="61">
        <f t="shared" si="258"/>
        <v>6.875E-3</v>
      </c>
      <c r="E2073" s="351">
        <f>'Employee Salary Payroll Tax '!N2075</f>
        <v>134316.53</v>
      </c>
      <c r="F2073" s="351">
        <f t="shared" si="259"/>
        <v>135239.95614374999</v>
      </c>
      <c r="G2073" s="352"/>
      <c r="H2073" s="351">
        <f t="shared" si="260"/>
        <v>0</v>
      </c>
      <c r="I2073" s="351">
        <f t="shared" si="262"/>
        <v>923.42614374999539</v>
      </c>
      <c r="J2073" s="351">
        <f t="shared" si="261"/>
        <v>0</v>
      </c>
      <c r="K2073" s="293">
        <f>SUM('Employee Salary Payroll Tax '!I2075:K2075)</f>
        <v>127812.12</v>
      </c>
      <c r="L2073" s="293">
        <f>'Employee Salary Payroll Tax '!H2075</f>
        <v>0</v>
      </c>
      <c r="M2073" s="293">
        <f t="shared" si="263"/>
        <v>6504.4100000000035</v>
      </c>
      <c r="N2073" s="359">
        <f t="shared" si="264"/>
        <v>0</v>
      </c>
      <c r="O2073" s="331"/>
      <c r="P2073" s="61"/>
      <c r="Q2073" s="294"/>
      <c r="R2073" s="292"/>
      <c r="S2073" s="303"/>
    </row>
    <row r="2074" spans="1:19" s="36" customFormat="1" ht="14.4">
      <c r="A2074" s="36">
        <f t="shared" si="257"/>
        <v>751</v>
      </c>
      <c r="B2074" s="526"/>
      <c r="C2074" s="36" t="str">
        <f>VLOOKUP('Employee Salary Payroll Tax '!B2076,'Employee Salary Payroll Tax '!$D$1:$E$7,2,FALSE)</f>
        <v>NonUnion</v>
      </c>
      <c r="D2074" s="61">
        <f t="shared" si="258"/>
        <v>2.98E-2</v>
      </c>
      <c r="E2074" s="351">
        <f>'Employee Salary Payroll Tax '!N2076</f>
        <v>84298.22</v>
      </c>
      <c r="F2074" s="351">
        <f t="shared" si="259"/>
        <v>86810.306956</v>
      </c>
      <c r="G2074" s="352"/>
      <c r="H2074" s="351">
        <f t="shared" si="260"/>
        <v>0</v>
      </c>
      <c r="I2074" s="351">
        <f t="shared" si="262"/>
        <v>2512.0869559999992</v>
      </c>
      <c r="J2074" s="351">
        <f t="shared" si="261"/>
        <v>0</v>
      </c>
      <c r="K2074" s="293">
        <f>SUM('Employee Salary Payroll Tax '!I2076:K2076)</f>
        <v>35260.969999999994</v>
      </c>
      <c r="L2074" s="293">
        <f>'Employee Salary Payroll Tax '!H2076</f>
        <v>0</v>
      </c>
      <c r="M2074" s="293">
        <f t="shared" si="263"/>
        <v>49037.250000000007</v>
      </c>
      <c r="N2074" s="359">
        <f t="shared" si="264"/>
        <v>0</v>
      </c>
      <c r="O2074" s="331"/>
      <c r="P2074" s="61"/>
      <c r="Q2074" s="294"/>
      <c r="R2074" s="292"/>
      <c r="S2074" s="303"/>
    </row>
    <row r="2075" spans="1:19" s="36" customFormat="1" ht="14.4">
      <c r="A2075" s="36">
        <f t="shared" si="257"/>
        <v>752</v>
      </c>
      <c r="B2075" s="526"/>
      <c r="C2075" s="36" t="str">
        <f>VLOOKUP('Employee Salary Payroll Tax '!B2077,'Employee Salary Payroll Tax '!$D$1:$E$7,2,FALSE)</f>
        <v>NonUnion</v>
      </c>
      <c r="D2075" s="61">
        <f t="shared" si="258"/>
        <v>2.98E-2</v>
      </c>
      <c r="E2075" s="351">
        <f>'Employee Salary Payroll Tax '!N2077</f>
        <v>82937.279999999999</v>
      </c>
      <c r="F2075" s="351">
        <f t="shared" si="259"/>
        <v>85408.810943999997</v>
      </c>
      <c r="G2075" s="352"/>
      <c r="H2075" s="351">
        <f t="shared" si="260"/>
        <v>0</v>
      </c>
      <c r="I2075" s="351">
        <f t="shared" si="262"/>
        <v>2471.5309439999983</v>
      </c>
      <c r="J2075" s="351">
        <f t="shared" si="261"/>
        <v>0</v>
      </c>
      <c r="K2075" s="293">
        <f>SUM('Employee Salary Payroll Tax '!I2077:K2077)</f>
        <v>14879.310000000001</v>
      </c>
      <c r="L2075" s="293">
        <f>'Employee Salary Payroll Tax '!H2077</f>
        <v>0</v>
      </c>
      <c r="M2075" s="293">
        <f t="shared" si="263"/>
        <v>68057.97</v>
      </c>
      <c r="N2075" s="359">
        <f t="shared" si="264"/>
        <v>0</v>
      </c>
      <c r="O2075" s="331"/>
      <c r="P2075" s="61"/>
      <c r="Q2075" s="294"/>
      <c r="R2075" s="292"/>
      <c r="S2075" s="303"/>
    </row>
    <row r="2076" spans="1:19" s="36" customFormat="1" ht="14.4">
      <c r="A2076" s="36">
        <f t="shared" si="257"/>
        <v>753</v>
      </c>
      <c r="B2076" s="526"/>
      <c r="C2076" s="36" t="str">
        <f>VLOOKUP('Employee Salary Payroll Tax '!B2078,'Employee Salary Payroll Tax '!$D$1:$E$7,2,FALSE)</f>
        <v>IBEW</v>
      </c>
      <c r="D2076" s="61">
        <f t="shared" si="258"/>
        <v>6.875E-3</v>
      </c>
      <c r="E2076" s="351">
        <f>'Employee Salary Payroll Tax '!N2078</f>
        <v>135354.07</v>
      </c>
      <c r="F2076" s="351">
        <f t="shared" si="259"/>
        <v>136284.62923125</v>
      </c>
      <c r="G2076" s="352"/>
      <c r="H2076" s="351">
        <f t="shared" si="260"/>
        <v>0</v>
      </c>
      <c r="I2076" s="351">
        <f t="shared" si="262"/>
        <v>930.5592312499939</v>
      </c>
      <c r="J2076" s="351">
        <f t="shared" si="261"/>
        <v>0</v>
      </c>
      <c r="K2076" s="293">
        <f>SUM('Employee Salary Payroll Tax '!I2078:K2078)</f>
        <v>35669.64</v>
      </c>
      <c r="L2076" s="293">
        <f>'Employee Salary Payroll Tax '!H2078</f>
        <v>0</v>
      </c>
      <c r="M2076" s="293">
        <f t="shared" si="263"/>
        <v>99684.430000000008</v>
      </c>
      <c r="N2076" s="359">
        <f t="shared" si="264"/>
        <v>0</v>
      </c>
      <c r="O2076" s="331"/>
      <c r="P2076" s="61"/>
      <c r="Q2076" s="294"/>
      <c r="R2076" s="292"/>
      <c r="S2076" s="303"/>
    </row>
    <row r="2077" spans="1:19" s="36" customFormat="1" ht="14.4">
      <c r="A2077" s="36">
        <f t="shared" si="257"/>
        <v>754</v>
      </c>
      <c r="B2077" s="526"/>
      <c r="C2077" s="36" t="str">
        <f>VLOOKUP('Employee Salary Payroll Tax '!B2079,'Employee Salary Payroll Tax '!$D$1:$E$7,2,FALSE)</f>
        <v>NonUnion</v>
      </c>
      <c r="D2077" s="61">
        <f t="shared" si="258"/>
        <v>2.98E-2</v>
      </c>
      <c r="E2077" s="351">
        <f>'Employee Salary Payroll Tax '!N2079</f>
        <v>71647.95</v>
      </c>
      <c r="F2077" s="351">
        <f t="shared" si="259"/>
        <v>73783.058910000007</v>
      </c>
      <c r="G2077" s="352"/>
      <c r="H2077" s="351">
        <f t="shared" si="260"/>
        <v>0</v>
      </c>
      <c r="I2077" s="351">
        <f t="shared" si="262"/>
        <v>2135.1089100000099</v>
      </c>
      <c r="J2077" s="351">
        <f t="shared" si="261"/>
        <v>0</v>
      </c>
      <c r="K2077" s="293">
        <f>SUM('Employee Salary Payroll Tax '!I2079:K2079)</f>
        <v>71647.95</v>
      </c>
      <c r="L2077" s="293">
        <f>'Employee Salary Payroll Tax '!H2079</f>
        <v>0</v>
      </c>
      <c r="M2077" s="293">
        <f t="shared" si="263"/>
        <v>0</v>
      </c>
      <c r="N2077" s="359">
        <f t="shared" si="264"/>
        <v>0</v>
      </c>
      <c r="O2077" s="331"/>
      <c r="P2077" s="61"/>
      <c r="Q2077" s="294"/>
      <c r="R2077" s="292"/>
      <c r="S2077" s="303"/>
    </row>
    <row r="2078" spans="1:19" s="36" customFormat="1" ht="14.4">
      <c r="A2078" s="36">
        <f t="shared" si="257"/>
        <v>755</v>
      </c>
      <c r="B2078" s="526"/>
      <c r="C2078" s="36" t="str">
        <f>VLOOKUP('Employee Salary Payroll Tax '!B2080,'Employee Salary Payroll Tax '!$D$1:$E$7,2,FALSE)</f>
        <v>UA</v>
      </c>
      <c r="D2078" s="61">
        <f t="shared" si="258"/>
        <v>0.03</v>
      </c>
      <c r="E2078" s="351">
        <f>'Employee Salary Payroll Tax '!N2080</f>
        <v>69313.25</v>
      </c>
      <c r="F2078" s="351">
        <f t="shared" si="259"/>
        <v>71392.647500000006</v>
      </c>
      <c r="G2078" s="352"/>
      <c r="H2078" s="351">
        <f t="shared" si="260"/>
        <v>0</v>
      </c>
      <c r="I2078" s="351">
        <f t="shared" si="262"/>
        <v>2079.3975000000064</v>
      </c>
      <c r="J2078" s="351">
        <f t="shared" si="261"/>
        <v>0</v>
      </c>
      <c r="K2078" s="293">
        <f>SUM('Employee Salary Payroll Tax '!I2080:K2080)</f>
        <v>54451.71</v>
      </c>
      <c r="L2078" s="293">
        <f>'Employee Salary Payroll Tax '!H2080</f>
        <v>0</v>
      </c>
      <c r="M2078" s="293">
        <f t="shared" si="263"/>
        <v>14861.54</v>
      </c>
      <c r="N2078" s="359">
        <f t="shared" si="264"/>
        <v>0</v>
      </c>
      <c r="O2078" s="331"/>
      <c r="P2078" s="61"/>
      <c r="Q2078" s="294"/>
      <c r="R2078" s="292"/>
      <c r="S2078" s="303"/>
    </row>
    <row r="2079" spans="1:19" s="36" customFormat="1" ht="14.4">
      <c r="A2079" s="36">
        <f t="shared" si="257"/>
        <v>756</v>
      </c>
      <c r="B2079" s="526"/>
      <c r="C2079" s="36" t="str">
        <f>VLOOKUP('Employee Salary Payroll Tax '!B2081,'Employee Salary Payroll Tax '!$D$1:$E$7,2,FALSE)</f>
        <v>NonUnion</v>
      </c>
      <c r="D2079" s="61">
        <f t="shared" si="258"/>
        <v>2.98E-2</v>
      </c>
      <c r="E2079" s="351">
        <f>'Employee Salary Payroll Tax '!N2081</f>
        <v>65424.33</v>
      </c>
      <c r="F2079" s="351">
        <f t="shared" si="259"/>
        <v>67373.975034000003</v>
      </c>
      <c r="G2079" s="352"/>
      <c r="H2079" s="351">
        <f t="shared" si="260"/>
        <v>0</v>
      </c>
      <c r="I2079" s="351">
        <f t="shared" si="262"/>
        <v>1949.645034000001</v>
      </c>
      <c r="J2079" s="351">
        <f t="shared" si="261"/>
        <v>0</v>
      </c>
      <c r="K2079" s="293">
        <f>SUM('Employee Salary Payroll Tax '!I2081:K2081)</f>
        <v>58009.97</v>
      </c>
      <c r="L2079" s="293">
        <f>'Employee Salary Payroll Tax '!H2081</f>
        <v>0</v>
      </c>
      <c r="M2079" s="293">
        <f t="shared" si="263"/>
        <v>7414.3600000000006</v>
      </c>
      <c r="N2079" s="359">
        <f t="shared" si="264"/>
        <v>0</v>
      </c>
      <c r="O2079" s="331"/>
      <c r="P2079" s="61"/>
      <c r="Q2079" s="294"/>
      <c r="R2079" s="292"/>
      <c r="S2079" s="303"/>
    </row>
    <row r="2080" spans="1:19" s="36" customFormat="1" ht="14.4">
      <c r="A2080" s="36">
        <f t="shared" si="257"/>
        <v>757</v>
      </c>
      <c r="B2080" s="526"/>
      <c r="C2080" s="36" t="str">
        <f>VLOOKUP('Employee Salary Payroll Tax '!B2082,'Employee Salary Payroll Tax '!$D$1:$E$7,2,FALSE)</f>
        <v>NonUnion</v>
      </c>
      <c r="D2080" s="61">
        <f t="shared" si="258"/>
        <v>2.98E-2</v>
      </c>
      <c r="E2080" s="351">
        <f>'Employee Salary Payroll Tax '!N2082</f>
        <v>87234.1</v>
      </c>
      <c r="F2080" s="351">
        <f t="shared" si="259"/>
        <v>89833.676180000009</v>
      </c>
      <c r="G2080" s="352"/>
      <c r="H2080" s="351">
        <f t="shared" si="260"/>
        <v>0</v>
      </c>
      <c r="I2080" s="351">
        <f t="shared" si="262"/>
        <v>2599.5761800000037</v>
      </c>
      <c r="J2080" s="351">
        <f t="shared" si="261"/>
        <v>0</v>
      </c>
      <c r="K2080" s="293">
        <f>SUM('Employee Salary Payroll Tax '!I2082:K2082)</f>
        <v>86955.48</v>
      </c>
      <c r="L2080" s="293">
        <f>'Employee Salary Payroll Tax '!H2082</f>
        <v>0</v>
      </c>
      <c r="M2080" s="293">
        <f t="shared" si="263"/>
        <v>278.6200000000099</v>
      </c>
      <c r="N2080" s="359">
        <f t="shared" si="264"/>
        <v>0</v>
      </c>
      <c r="O2080" s="331"/>
      <c r="P2080" s="61"/>
      <c r="Q2080" s="294"/>
      <c r="R2080" s="292"/>
      <c r="S2080" s="303"/>
    </row>
    <row r="2081" spans="1:19" s="36" customFormat="1" ht="14.4">
      <c r="A2081" s="36">
        <f t="shared" si="257"/>
        <v>758</v>
      </c>
      <c r="B2081" s="526"/>
      <c r="C2081" s="36" t="str">
        <f>VLOOKUP('Employee Salary Payroll Tax '!B2083,'Employee Salary Payroll Tax '!$D$1:$E$7,2,FALSE)</f>
        <v>NonUnion</v>
      </c>
      <c r="D2081" s="61">
        <f t="shared" si="258"/>
        <v>2.98E-2</v>
      </c>
      <c r="E2081" s="351">
        <f>'Employee Salary Payroll Tax '!N2083</f>
        <v>90638.61</v>
      </c>
      <c r="F2081" s="351">
        <f t="shared" si="259"/>
        <v>93339.640578000006</v>
      </c>
      <c r="G2081" s="352"/>
      <c r="H2081" s="351">
        <f t="shared" si="260"/>
        <v>0</v>
      </c>
      <c r="I2081" s="351">
        <f t="shared" si="262"/>
        <v>2701.0305780000053</v>
      </c>
      <c r="J2081" s="351">
        <f t="shared" si="261"/>
        <v>0</v>
      </c>
      <c r="K2081" s="293">
        <f>SUM('Employee Salary Payroll Tax '!I2083:K2083)</f>
        <v>48888.19</v>
      </c>
      <c r="L2081" s="293">
        <f>'Employee Salary Payroll Tax '!H2083</f>
        <v>0</v>
      </c>
      <c r="M2081" s="293">
        <f t="shared" si="263"/>
        <v>41750.42</v>
      </c>
      <c r="N2081" s="359">
        <f t="shared" si="264"/>
        <v>0</v>
      </c>
      <c r="O2081" s="331"/>
      <c r="P2081" s="61"/>
      <c r="Q2081" s="294"/>
      <c r="R2081" s="292"/>
      <c r="S2081" s="303"/>
    </row>
    <row r="2082" spans="1:19" s="36" customFormat="1" ht="14.4">
      <c r="A2082" s="36">
        <f t="shared" si="257"/>
        <v>759</v>
      </c>
      <c r="B2082" s="526"/>
      <c r="C2082" s="36" t="str">
        <f>VLOOKUP('Employee Salary Payroll Tax '!B2084,'Employee Salary Payroll Tax '!$D$1:$E$7,2,FALSE)</f>
        <v>NonUnion</v>
      </c>
      <c r="D2082" s="61">
        <f t="shared" si="258"/>
        <v>2.98E-2</v>
      </c>
      <c r="E2082" s="351">
        <f>'Employee Salary Payroll Tax '!N2084</f>
        <v>64875.16</v>
      </c>
      <c r="F2082" s="351">
        <f t="shared" si="259"/>
        <v>66808.439768000011</v>
      </c>
      <c r="G2082" s="352"/>
      <c r="H2082" s="351">
        <f t="shared" si="260"/>
        <v>0</v>
      </c>
      <c r="I2082" s="351">
        <f t="shared" si="262"/>
        <v>1933.2797680000076</v>
      </c>
      <c r="J2082" s="351">
        <f t="shared" si="261"/>
        <v>0</v>
      </c>
      <c r="K2082" s="293">
        <f>SUM('Employee Salary Payroll Tax '!I2084:K2084)</f>
        <v>23521.52</v>
      </c>
      <c r="L2082" s="293">
        <f>'Employee Salary Payroll Tax '!H2084</f>
        <v>0</v>
      </c>
      <c r="M2082" s="293">
        <f t="shared" si="263"/>
        <v>41353.64</v>
      </c>
      <c r="N2082" s="359">
        <f t="shared" si="264"/>
        <v>0</v>
      </c>
      <c r="O2082" s="331"/>
      <c r="P2082" s="61"/>
      <c r="Q2082" s="294"/>
      <c r="R2082" s="292"/>
      <c r="S2082" s="303"/>
    </row>
    <row r="2083" spans="1:19" s="36" customFormat="1" ht="14.4">
      <c r="A2083" s="36">
        <f t="shared" si="257"/>
        <v>760</v>
      </c>
      <c r="B2083" s="526"/>
      <c r="C2083" s="36" t="str">
        <f>VLOOKUP('Employee Salary Payroll Tax '!B2085,'Employee Salary Payroll Tax '!$D$1:$E$7,2,FALSE)</f>
        <v>UA</v>
      </c>
      <c r="D2083" s="61">
        <f t="shared" si="258"/>
        <v>0.03</v>
      </c>
      <c r="E2083" s="351">
        <f>'Employee Salary Payroll Tax '!N2085</f>
        <v>76467.95</v>
      </c>
      <c r="F2083" s="351">
        <f t="shared" si="259"/>
        <v>78761.988499999992</v>
      </c>
      <c r="G2083" s="352"/>
      <c r="H2083" s="351">
        <f t="shared" si="260"/>
        <v>0</v>
      </c>
      <c r="I2083" s="351">
        <f t="shared" si="262"/>
        <v>2294.0384999999951</v>
      </c>
      <c r="J2083" s="351">
        <f t="shared" si="261"/>
        <v>0</v>
      </c>
      <c r="K2083" s="293">
        <f>SUM('Employee Salary Payroll Tax '!I2085:K2085)</f>
        <v>69260.94</v>
      </c>
      <c r="L2083" s="293">
        <f>'Employee Salary Payroll Tax '!H2085</f>
        <v>1348.06</v>
      </c>
      <c r="M2083" s="293">
        <f t="shared" si="263"/>
        <v>5858.9499999999953</v>
      </c>
      <c r="N2083" s="359">
        <f t="shared" si="264"/>
        <v>0</v>
      </c>
      <c r="O2083" s="331"/>
      <c r="P2083" s="61"/>
      <c r="Q2083" s="294"/>
      <c r="R2083" s="292"/>
      <c r="S2083" s="303"/>
    </row>
    <row r="2084" spans="1:19" s="36" customFormat="1" ht="14.4">
      <c r="A2084" s="36">
        <f t="shared" si="257"/>
        <v>761</v>
      </c>
      <c r="B2084" s="526"/>
      <c r="C2084" s="36" t="str">
        <f>VLOOKUP('Employee Salary Payroll Tax '!B2086,'Employee Salary Payroll Tax '!$D$1:$E$7,2,FALSE)</f>
        <v>IBEW</v>
      </c>
      <c r="D2084" s="61">
        <f t="shared" si="258"/>
        <v>6.875E-3</v>
      </c>
      <c r="E2084" s="351">
        <f>'Employee Salary Payroll Tax '!N2086</f>
        <v>6217.75</v>
      </c>
      <c r="F2084" s="351">
        <f t="shared" si="259"/>
        <v>6260.49703125</v>
      </c>
      <c r="G2084" s="352"/>
      <c r="H2084" s="351">
        <f t="shared" si="260"/>
        <v>782.25</v>
      </c>
      <c r="I2084" s="351">
        <f t="shared" si="262"/>
        <v>42.747031249999964</v>
      </c>
      <c r="J2084" s="351">
        <f t="shared" si="261"/>
        <v>0.25648218749999979</v>
      </c>
      <c r="K2084" s="293">
        <f>SUM('Employee Salary Payroll Tax '!I2086:K2086)</f>
        <v>6220.31</v>
      </c>
      <c r="L2084" s="293">
        <f>'Employee Salary Payroll Tax '!H2086</f>
        <v>0</v>
      </c>
      <c r="M2084" s="293">
        <f t="shared" si="263"/>
        <v>-2.5600000000004002</v>
      </c>
      <c r="N2084" s="359">
        <f t="shared" si="264"/>
        <v>0.25658778745873279</v>
      </c>
      <c r="O2084" s="331"/>
      <c r="P2084" s="61"/>
      <c r="Q2084" s="294"/>
      <c r="R2084" s="292"/>
      <c r="S2084" s="303"/>
    </row>
    <row r="2085" spans="1:19" s="36" customFormat="1" ht="14.4">
      <c r="A2085" s="36">
        <f t="shared" si="257"/>
        <v>762</v>
      </c>
      <c r="B2085" s="526"/>
      <c r="C2085" s="36" t="str">
        <f>VLOOKUP('Employee Salary Payroll Tax '!B2087,'Employee Salary Payroll Tax '!$D$1:$E$7,2,FALSE)</f>
        <v>NonUnion</v>
      </c>
      <c r="D2085" s="61">
        <f t="shared" si="258"/>
        <v>2.98E-2</v>
      </c>
      <c r="E2085" s="351">
        <f>'Employee Salary Payroll Tax '!N2087</f>
        <v>85799.039999999994</v>
      </c>
      <c r="F2085" s="351">
        <f t="shared" si="259"/>
        <v>88355.851391999997</v>
      </c>
      <c r="G2085" s="352"/>
      <c r="H2085" s="351">
        <f t="shared" si="260"/>
        <v>0</v>
      </c>
      <c r="I2085" s="351">
        <f t="shared" si="262"/>
        <v>2556.8113920000033</v>
      </c>
      <c r="J2085" s="351">
        <f t="shared" si="261"/>
        <v>0</v>
      </c>
      <c r="K2085" s="293">
        <f>SUM('Employee Salary Payroll Tax '!I2087:K2087)</f>
        <v>147.77000000000001</v>
      </c>
      <c r="L2085" s="293">
        <f>'Employee Salary Payroll Tax '!H2087</f>
        <v>0</v>
      </c>
      <c r="M2085" s="293">
        <f t="shared" si="263"/>
        <v>85651.26999999999</v>
      </c>
      <c r="N2085" s="359">
        <f t="shared" si="264"/>
        <v>0</v>
      </c>
      <c r="O2085" s="331"/>
      <c r="P2085" s="61"/>
      <c r="Q2085" s="294"/>
      <c r="R2085" s="292"/>
      <c r="S2085" s="303"/>
    </row>
    <row r="2086" spans="1:19" s="36" customFormat="1" ht="14.4">
      <c r="A2086" s="36">
        <f t="shared" si="257"/>
        <v>763</v>
      </c>
      <c r="B2086" s="526"/>
      <c r="C2086" s="36" t="str">
        <f>VLOOKUP('Employee Salary Payroll Tax '!B2088,'Employee Salary Payroll Tax '!$D$1:$E$7,2,FALSE)</f>
        <v>NonUnion</v>
      </c>
      <c r="D2086" s="61">
        <f t="shared" si="258"/>
        <v>2.98E-2</v>
      </c>
      <c r="E2086" s="351">
        <f>'Employee Salary Payroll Tax '!N2088</f>
        <v>101897.1</v>
      </c>
      <c r="F2086" s="351">
        <f t="shared" si="259"/>
        <v>104933.63358000001</v>
      </c>
      <c r="G2086" s="352"/>
      <c r="H2086" s="351">
        <f t="shared" si="260"/>
        <v>0</v>
      </c>
      <c r="I2086" s="351">
        <f t="shared" si="262"/>
        <v>3036.533580000003</v>
      </c>
      <c r="J2086" s="351">
        <f t="shared" si="261"/>
        <v>0</v>
      </c>
      <c r="K2086" s="293">
        <f>SUM('Employee Salary Payroll Tax '!I2088:K2088)</f>
        <v>30346.560000000001</v>
      </c>
      <c r="L2086" s="293">
        <f>'Employee Salary Payroll Tax '!H2088</f>
        <v>0</v>
      </c>
      <c r="M2086" s="293">
        <f t="shared" si="263"/>
        <v>71550.540000000008</v>
      </c>
      <c r="N2086" s="359">
        <f t="shared" si="264"/>
        <v>0</v>
      </c>
      <c r="O2086" s="331"/>
      <c r="P2086" s="61"/>
      <c r="Q2086" s="294"/>
      <c r="R2086" s="292"/>
      <c r="S2086" s="303"/>
    </row>
    <row r="2087" spans="1:19" s="36" customFormat="1" ht="14.4">
      <c r="A2087" s="36">
        <f t="shared" si="257"/>
        <v>764</v>
      </c>
      <c r="B2087" s="526"/>
      <c r="C2087" s="36" t="str">
        <f>VLOOKUP('Employee Salary Payroll Tax '!B2089,'Employee Salary Payroll Tax '!$D$1:$E$7,2,FALSE)</f>
        <v>IBEW</v>
      </c>
      <c r="D2087" s="61">
        <f t="shared" si="258"/>
        <v>6.875E-3</v>
      </c>
      <c r="E2087" s="351">
        <f>'Employee Salary Payroll Tax '!N2089</f>
        <v>38420.97</v>
      </c>
      <c r="F2087" s="351">
        <f t="shared" si="259"/>
        <v>38685.114168749998</v>
      </c>
      <c r="G2087" s="352"/>
      <c r="H2087" s="351">
        <f t="shared" si="260"/>
        <v>0</v>
      </c>
      <c r="I2087" s="351">
        <f t="shared" si="262"/>
        <v>264.14416874999733</v>
      </c>
      <c r="J2087" s="351">
        <f t="shared" si="261"/>
        <v>0</v>
      </c>
      <c r="K2087" s="293">
        <f>SUM('Employee Salary Payroll Tax '!I2089:K2089)</f>
        <v>38420.97</v>
      </c>
      <c r="L2087" s="293">
        <f>'Employee Salary Payroll Tax '!H2089</f>
        <v>0</v>
      </c>
      <c r="M2087" s="293">
        <f t="shared" si="263"/>
        <v>0</v>
      </c>
      <c r="N2087" s="359">
        <f t="shared" si="264"/>
        <v>0</v>
      </c>
      <c r="O2087" s="331"/>
      <c r="P2087" s="61"/>
      <c r="Q2087" s="294"/>
      <c r="R2087" s="292"/>
      <c r="S2087" s="303"/>
    </row>
    <row r="2088" spans="1:19" s="36" customFormat="1" ht="14.4">
      <c r="A2088" s="36">
        <f t="shared" si="257"/>
        <v>765</v>
      </c>
      <c r="B2088" s="526"/>
      <c r="C2088" s="36" t="str">
        <f>VLOOKUP('Employee Salary Payroll Tax '!B2090,'Employee Salary Payroll Tax '!$D$1:$E$7,2,FALSE)</f>
        <v>NonUnion</v>
      </c>
      <c r="D2088" s="61">
        <f t="shared" si="258"/>
        <v>2.98E-2</v>
      </c>
      <c r="E2088" s="351">
        <f>'Employee Salary Payroll Tax '!N2090</f>
        <v>75283.63</v>
      </c>
      <c r="F2088" s="351">
        <f t="shared" si="259"/>
        <v>77527.08217400001</v>
      </c>
      <c r="G2088" s="352"/>
      <c r="H2088" s="351">
        <f t="shared" si="260"/>
        <v>0</v>
      </c>
      <c r="I2088" s="351">
        <f t="shared" si="262"/>
        <v>2243.4521740000055</v>
      </c>
      <c r="J2088" s="351">
        <f t="shared" si="261"/>
        <v>0</v>
      </c>
      <c r="K2088" s="293">
        <f>SUM('Employee Salary Payroll Tax '!I2090:K2090)</f>
        <v>30440.639999999999</v>
      </c>
      <c r="L2088" s="293">
        <f>'Employee Salary Payroll Tax '!H2090</f>
        <v>0</v>
      </c>
      <c r="M2088" s="293">
        <f t="shared" si="263"/>
        <v>44842.990000000005</v>
      </c>
      <c r="N2088" s="359">
        <f t="shared" si="264"/>
        <v>0</v>
      </c>
      <c r="O2088" s="331"/>
      <c r="P2088" s="61"/>
      <c r="Q2088" s="294"/>
      <c r="R2088" s="292"/>
      <c r="S2088" s="303"/>
    </row>
    <row r="2089" spans="1:19" s="36" customFormat="1" ht="14.4">
      <c r="A2089" s="36">
        <f t="shared" si="257"/>
        <v>766</v>
      </c>
      <c r="B2089" s="526"/>
      <c r="C2089" s="36" t="str">
        <f>VLOOKUP('Employee Salary Payroll Tax '!B2091,'Employee Salary Payroll Tax '!$D$1:$E$7,2,FALSE)</f>
        <v>NonUnion</v>
      </c>
      <c r="D2089" s="61">
        <f t="shared" si="258"/>
        <v>2.98E-2</v>
      </c>
      <c r="E2089" s="351">
        <f>'Employee Salary Payroll Tax '!N2091</f>
        <v>42174.92</v>
      </c>
      <c r="F2089" s="351">
        <f t="shared" si="259"/>
        <v>43431.732616000001</v>
      </c>
      <c r="G2089" s="352"/>
      <c r="H2089" s="351">
        <f t="shared" si="260"/>
        <v>0</v>
      </c>
      <c r="I2089" s="351">
        <f t="shared" si="262"/>
        <v>1256.8126160000029</v>
      </c>
      <c r="J2089" s="351">
        <f t="shared" si="261"/>
        <v>0</v>
      </c>
      <c r="K2089" s="293">
        <f>SUM('Employee Salary Payroll Tax '!I2091:K2091)</f>
        <v>42174.92</v>
      </c>
      <c r="L2089" s="293">
        <f>'Employee Salary Payroll Tax '!H2091</f>
        <v>0</v>
      </c>
      <c r="M2089" s="293">
        <f t="shared" si="263"/>
        <v>0</v>
      </c>
      <c r="N2089" s="359">
        <f t="shared" si="264"/>
        <v>0</v>
      </c>
      <c r="O2089" s="331"/>
      <c r="P2089" s="61"/>
      <c r="Q2089" s="294"/>
      <c r="R2089" s="292"/>
      <c r="S2089" s="303"/>
    </row>
    <row r="2090" spans="1:19" s="36" customFormat="1" ht="14.4">
      <c r="A2090" s="36">
        <f t="shared" si="257"/>
        <v>767</v>
      </c>
      <c r="B2090" s="526"/>
      <c r="C2090" s="36" t="str">
        <f>VLOOKUP('Employee Salary Payroll Tax '!B2092,'Employee Salary Payroll Tax '!$D$1:$E$7,2,FALSE)</f>
        <v>NonUnion</v>
      </c>
      <c r="D2090" s="61">
        <f t="shared" si="258"/>
        <v>2.98E-2</v>
      </c>
      <c r="E2090" s="351">
        <f>'Employee Salary Payroll Tax '!N2092</f>
        <v>36744.79</v>
      </c>
      <c r="F2090" s="351">
        <f t="shared" si="259"/>
        <v>37839.784742000003</v>
      </c>
      <c r="G2090" s="352"/>
      <c r="H2090" s="351">
        <f t="shared" si="260"/>
        <v>0</v>
      </c>
      <c r="I2090" s="351">
        <f t="shared" si="262"/>
        <v>1094.9947420000026</v>
      </c>
      <c r="J2090" s="351">
        <f t="shared" si="261"/>
        <v>0</v>
      </c>
      <c r="K2090" s="293">
        <f>SUM('Employee Salary Payroll Tax '!I2092:K2092)</f>
        <v>35275</v>
      </c>
      <c r="L2090" s="293">
        <f>'Employee Salary Payroll Tax '!H2092</f>
        <v>0</v>
      </c>
      <c r="M2090" s="293">
        <f t="shared" si="263"/>
        <v>1469.7900000000009</v>
      </c>
      <c r="N2090" s="359">
        <f t="shared" si="264"/>
        <v>0</v>
      </c>
      <c r="O2090" s="331"/>
      <c r="P2090" s="61"/>
      <c r="Q2090" s="294"/>
      <c r="R2090" s="292"/>
      <c r="S2090" s="303"/>
    </row>
    <row r="2091" spans="1:19" s="36" customFormat="1" ht="14.4">
      <c r="A2091" s="36">
        <f t="shared" si="257"/>
        <v>768</v>
      </c>
      <c r="B2091" s="526"/>
      <c r="C2091" s="36" t="str">
        <f>VLOOKUP('Employee Salary Payroll Tax '!B2093,'Employee Salary Payroll Tax '!$D$1:$E$7,2,FALSE)</f>
        <v>NonUnion</v>
      </c>
      <c r="D2091" s="61">
        <f t="shared" si="258"/>
        <v>2.98E-2</v>
      </c>
      <c r="E2091" s="351">
        <f>'Employee Salary Payroll Tax '!N2093</f>
        <v>6927.17</v>
      </c>
      <c r="F2091" s="351">
        <f t="shared" si="259"/>
        <v>7133.5996660000001</v>
      </c>
      <c r="G2091" s="352"/>
      <c r="H2091" s="351">
        <f t="shared" si="260"/>
        <v>72.829999999999927</v>
      </c>
      <c r="I2091" s="351">
        <f t="shared" si="262"/>
        <v>206.429666</v>
      </c>
      <c r="J2091" s="351">
        <f t="shared" si="261"/>
        <v>0.43697999999999959</v>
      </c>
      <c r="K2091" s="293">
        <f>SUM('Employee Salary Payroll Tax '!I2093:K2093)</f>
        <v>6650.0800000000008</v>
      </c>
      <c r="L2091" s="293">
        <f>'Employee Salary Payroll Tax '!H2093</f>
        <v>0</v>
      </c>
      <c r="M2091" s="293">
        <f t="shared" si="263"/>
        <v>277.08999999999924</v>
      </c>
      <c r="N2091" s="359">
        <f t="shared" si="264"/>
        <v>0.41950059807691986</v>
      </c>
      <c r="O2091" s="331"/>
      <c r="P2091" s="61"/>
      <c r="Q2091" s="294"/>
      <c r="R2091" s="292"/>
      <c r="S2091" s="303"/>
    </row>
    <row r="2092" spans="1:19" s="36" customFormat="1" ht="14.4">
      <c r="A2092" s="36">
        <f t="shared" si="257"/>
        <v>769</v>
      </c>
      <c r="B2092" s="526"/>
      <c r="C2092" s="36" t="str">
        <f>VLOOKUP('Employee Salary Payroll Tax '!B2094,'Employee Salary Payroll Tax '!$D$1:$E$7,2,FALSE)</f>
        <v>NonUnion</v>
      </c>
      <c r="D2092" s="61">
        <f t="shared" si="258"/>
        <v>2.98E-2</v>
      </c>
      <c r="E2092" s="351">
        <f>'Employee Salary Payroll Tax '!N2094</f>
        <v>97510.16</v>
      </c>
      <c r="F2092" s="351">
        <f t="shared" si="259"/>
        <v>100415.96276800001</v>
      </c>
      <c r="G2092" s="352"/>
      <c r="H2092" s="351">
        <f t="shared" si="260"/>
        <v>0</v>
      </c>
      <c r="I2092" s="351">
        <f t="shared" si="262"/>
        <v>2905.8027680000087</v>
      </c>
      <c r="J2092" s="351">
        <f t="shared" si="261"/>
        <v>0</v>
      </c>
      <c r="K2092" s="293">
        <f>SUM('Employee Salary Payroll Tax '!I2094:K2094)</f>
        <v>18592.77</v>
      </c>
      <c r="L2092" s="293">
        <f>'Employee Salary Payroll Tax '!H2094</f>
        <v>0</v>
      </c>
      <c r="M2092" s="293">
        <f t="shared" si="263"/>
        <v>78917.39</v>
      </c>
      <c r="N2092" s="359">
        <f t="shared" si="264"/>
        <v>0</v>
      </c>
      <c r="O2092" s="331"/>
      <c r="P2092" s="61"/>
      <c r="Q2092" s="294"/>
      <c r="R2092" s="292"/>
      <c r="S2092" s="303"/>
    </row>
    <row r="2093" spans="1:19" s="36" customFormat="1" ht="14.4">
      <c r="A2093" s="36">
        <f t="shared" ref="A2093:A2156" si="265">+A2092+1</f>
        <v>770</v>
      </c>
      <c r="B2093" s="526"/>
      <c r="C2093" s="36" t="str">
        <f>VLOOKUP('Employee Salary Payroll Tax '!B2095,'Employee Salary Payroll Tax '!$D$1:$E$7,2,FALSE)</f>
        <v>IBEW</v>
      </c>
      <c r="D2093" s="61">
        <f t="shared" si="258"/>
        <v>6.875E-3</v>
      </c>
      <c r="E2093" s="351">
        <f>'Employee Salary Payroll Tax '!N2095</f>
        <v>4651.75</v>
      </c>
      <c r="F2093" s="351">
        <f t="shared" si="259"/>
        <v>4683.7307812499994</v>
      </c>
      <c r="G2093" s="352"/>
      <c r="H2093" s="351">
        <f t="shared" si="260"/>
        <v>2348.25</v>
      </c>
      <c r="I2093" s="351">
        <f t="shared" si="262"/>
        <v>31.980781249999382</v>
      </c>
      <c r="J2093" s="351">
        <f t="shared" si="261"/>
        <v>0.19188468749999629</v>
      </c>
      <c r="K2093" s="293">
        <f>SUM('Employee Salary Payroll Tax '!I2095:K2095)</f>
        <v>4651.17</v>
      </c>
      <c r="L2093" s="293">
        <f>'Employee Salary Payroll Tax '!H2095</f>
        <v>0</v>
      </c>
      <c r="M2093" s="293">
        <f t="shared" si="263"/>
        <v>0.57999999999992724</v>
      </c>
      <c r="N2093" s="359">
        <f t="shared" si="264"/>
        <v>0.19186076245875142</v>
      </c>
      <c r="O2093" s="331"/>
      <c r="P2093" s="61"/>
      <c r="Q2093" s="294"/>
      <c r="R2093" s="292"/>
      <c r="S2093" s="303"/>
    </row>
    <row r="2094" spans="1:19" s="36" customFormat="1" ht="14.4">
      <c r="A2094" s="36">
        <f t="shared" si="265"/>
        <v>771</v>
      </c>
      <c r="B2094" s="526"/>
      <c r="C2094" s="36" t="str">
        <f>VLOOKUP('Employee Salary Payroll Tax '!B2096,'Employee Salary Payroll Tax '!$D$1:$E$7,2,FALSE)</f>
        <v>NonUnion</v>
      </c>
      <c r="D2094" s="61">
        <f t="shared" si="258"/>
        <v>2.98E-2</v>
      </c>
      <c r="E2094" s="351">
        <f>'Employee Salary Payroll Tax '!N2096</f>
        <v>1488</v>
      </c>
      <c r="F2094" s="351">
        <f t="shared" si="259"/>
        <v>1532.3424</v>
      </c>
      <c r="G2094" s="352"/>
      <c r="H2094" s="351">
        <f t="shared" si="260"/>
        <v>5512</v>
      </c>
      <c r="I2094" s="351">
        <f t="shared" si="262"/>
        <v>44.342399999999998</v>
      </c>
      <c r="J2094" s="351">
        <f t="shared" si="261"/>
        <v>0.26605439999999997</v>
      </c>
      <c r="K2094" s="293">
        <f>SUM('Employee Salary Payroll Tax '!I2096:K2096)</f>
        <v>1041.5999999999999</v>
      </c>
      <c r="L2094" s="293">
        <f>'Employee Salary Payroll Tax '!H2096</f>
        <v>0</v>
      </c>
      <c r="M2094" s="293">
        <f t="shared" si="263"/>
        <v>446.40000000000009</v>
      </c>
      <c r="N2094" s="359">
        <f t="shared" si="264"/>
        <v>0.18623807987483995</v>
      </c>
      <c r="O2094" s="331"/>
      <c r="P2094" s="61"/>
      <c r="Q2094" s="294"/>
      <c r="R2094" s="292"/>
      <c r="S2094" s="303"/>
    </row>
    <row r="2095" spans="1:19" s="36" customFormat="1" ht="14.4">
      <c r="A2095" s="36">
        <f t="shared" si="265"/>
        <v>772</v>
      </c>
      <c r="B2095" s="526"/>
      <c r="C2095" s="36" t="str">
        <f>VLOOKUP('Employee Salary Payroll Tax '!B2097,'Employee Salary Payroll Tax '!$D$1:$E$7,2,FALSE)</f>
        <v>IBEW</v>
      </c>
      <c r="D2095" s="61">
        <f t="shared" si="258"/>
        <v>6.875E-3</v>
      </c>
      <c r="E2095" s="351">
        <f>'Employee Salary Payroll Tax '!N2097</f>
        <v>187112.21</v>
      </c>
      <c r="F2095" s="351">
        <f t="shared" si="259"/>
        <v>188398.60644374997</v>
      </c>
      <c r="G2095" s="352"/>
      <c r="H2095" s="351">
        <f t="shared" si="260"/>
        <v>0</v>
      </c>
      <c r="I2095" s="351">
        <f t="shared" si="262"/>
        <v>1286.3964437499817</v>
      </c>
      <c r="J2095" s="351">
        <f t="shared" si="261"/>
        <v>0</v>
      </c>
      <c r="K2095" s="293">
        <f>SUM('Employee Salary Payroll Tax '!I2097:K2097)</f>
        <v>157064.80000000002</v>
      </c>
      <c r="L2095" s="293">
        <f>'Employee Salary Payroll Tax '!H2097</f>
        <v>0</v>
      </c>
      <c r="M2095" s="293">
        <f t="shared" si="263"/>
        <v>30047.409999999974</v>
      </c>
      <c r="N2095" s="359">
        <f t="shared" si="264"/>
        <v>0</v>
      </c>
      <c r="O2095" s="331"/>
      <c r="P2095" s="61"/>
      <c r="Q2095" s="294"/>
      <c r="R2095" s="292"/>
      <c r="S2095" s="303"/>
    </row>
    <row r="2096" spans="1:19" s="36" customFormat="1" ht="14.4">
      <c r="A2096" s="36">
        <f t="shared" si="265"/>
        <v>773</v>
      </c>
      <c r="B2096" s="526"/>
      <c r="C2096" s="36" t="str">
        <f>VLOOKUP('Employee Salary Payroll Tax '!B2098,'Employee Salary Payroll Tax '!$D$1:$E$7,2,FALSE)</f>
        <v>UA</v>
      </c>
      <c r="D2096" s="61">
        <f t="shared" si="258"/>
        <v>0.03</v>
      </c>
      <c r="E2096" s="351">
        <f>'Employee Salary Payroll Tax '!N2098</f>
        <v>34219.370000000003</v>
      </c>
      <c r="F2096" s="351">
        <f t="shared" si="259"/>
        <v>35245.951100000006</v>
      </c>
      <c r="G2096" s="352"/>
      <c r="H2096" s="351">
        <f t="shared" si="260"/>
        <v>0</v>
      </c>
      <c r="I2096" s="351">
        <f t="shared" si="262"/>
        <v>1026.5811000000031</v>
      </c>
      <c r="J2096" s="351">
        <f t="shared" si="261"/>
        <v>0</v>
      </c>
      <c r="K2096" s="293">
        <f>SUM('Employee Salary Payroll Tax '!I2098:K2098)</f>
        <v>31162.49</v>
      </c>
      <c r="L2096" s="293">
        <f>'Employee Salary Payroll Tax '!H2098</f>
        <v>0</v>
      </c>
      <c r="M2096" s="293">
        <f t="shared" si="263"/>
        <v>3056.880000000001</v>
      </c>
      <c r="N2096" s="359">
        <f t="shared" si="264"/>
        <v>0</v>
      </c>
      <c r="O2096" s="331"/>
      <c r="P2096" s="61"/>
      <c r="Q2096" s="294"/>
      <c r="R2096" s="292"/>
      <c r="S2096" s="303"/>
    </row>
    <row r="2097" spans="1:19" s="36" customFormat="1" ht="14.4">
      <c r="A2097" s="36">
        <f t="shared" si="265"/>
        <v>774</v>
      </c>
      <c r="B2097" s="526"/>
      <c r="C2097" s="36" t="str">
        <f>VLOOKUP('Employee Salary Payroll Tax '!B2099,'Employee Salary Payroll Tax '!$D$1:$E$7,2,FALSE)</f>
        <v>UA</v>
      </c>
      <c r="D2097" s="61">
        <f t="shared" si="258"/>
        <v>0.03</v>
      </c>
      <c r="E2097" s="351">
        <f>'Employee Salary Payroll Tax '!N2099</f>
        <v>35343.279999999999</v>
      </c>
      <c r="F2097" s="351">
        <f t="shared" si="259"/>
        <v>36403.578399999999</v>
      </c>
      <c r="G2097" s="352"/>
      <c r="H2097" s="351">
        <f t="shared" si="260"/>
        <v>0</v>
      </c>
      <c r="I2097" s="351">
        <f t="shared" si="262"/>
        <v>1060.2983999999997</v>
      </c>
      <c r="J2097" s="351">
        <f t="shared" si="261"/>
        <v>0</v>
      </c>
      <c r="K2097" s="293">
        <f>SUM('Employee Salary Payroll Tax '!I2099:K2099)</f>
        <v>33215.26</v>
      </c>
      <c r="L2097" s="293">
        <f>'Employee Salary Payroll Tax '!H2099</f>
        <v>0</v>
      </c>
      <c r="M2097" s="293">
        <f t="shared" si="263"/>
        <v>2128.0199999999968</v>
      </c>
      <c r="N2097" s="359">
        <f t="shared" si="264"/>
        <v>0</v>
      </c>
      <c r="O2097" s="331"/>
      <c r="P2097" s="61"/>
      <c r="Q2097" s="294"/>
      <c r="R2097" s="292"/>
      <c r="S2097" s="303"/>
    </row>
    <row r="2098" spans="1:19" s="36" customFormat="1" ht="14.4">
      <c r="A2098" s="36">
        <f t="shared" si="265"/>
        <v>775</v>
      </c>
      <c r="B2098" s="526"/>
      <c r="C2098" s="36" t="str">
        <f>VLOOKUP('Employee Salary Payroll Tax '!B2100,'Employee Salary Payroll Tax '!$D$1:$E$7,2,FALSE)</f>
        <v>IBEW</v>
      </c>
      <c r="D2098" s="61">
        <f t="shared" si="258"/>
        <v>6.875E-3</v>
      </c>
      <c r="E2098" s="351">
        <f>'Employee Salary Payroll Tax '!N2100</f>
        <v>9971.69</v>
      </c>
      <c r="F2098" s="351">
        <f t="shared" si="259"/>
        <v>10040.24536875</v>
      </c>
      <c r="G2098" s="352"/>
      <c r="H2098" s="351">
        <f t="shared" si="260"/>
        <v>0</v>
      </c>
      <c r="I2098" s="351">
        <f t="shared" si="262"/>
        <v>68.555368749999616</v>
      </c>
      <c r="J2098" s="351">
        <f t="shared" si="261"/>
        <v>0</v>
      </c>
      <c r="K2098" s="293">
        <f>SUM('Employee Salary Payroll Tax '!I2100:K2100)</f>
        <v>430.44</v>
      </c>
      <c r="L2098" s="293">
        <f>'Employee Salary Payroll Tax '!H2100</f>
        <v>0</v>
      </c>
      <c r="M2098" s="293">
        <f t="shared" si="263"/>
        <v>9541.25</v>
      </c>
      <c r="N2098" s="359">
        <f t="shared" si="264"/>
        <v>0</v>
      </c>
      <c r="O2098" s="331"/>
      <c r="P2098" s="61"/>
      <c r="Q2098" s="294"/>
      <c r="R2098" s="292"/>
      <c r="S2098" s="303"/>
    </row>
    <row r="2099" spans="1:19" s="36" customFormat="1" ht="14.4">
      <c r="A2099" s="36">
        <f t="shared" si="265"/>
        <v>776</v>
      </c>
      <c r="B2099" s="526"/>
      <c r="C2099" s="36" t="str">
        <f>VLOOKUP('Employee Salary Payroll Tax '!B2101,'Employee Salary Payroll Tax '!$D$1:$E$7,2,FALSE)</f>
        <v>NonUnion</v>
      </c>
      <c r="D2099" s="61">
        <f t="shared" si="258"/>
        <v>2.98E-2</v>
      </c>
      <c r="E2099" s="351">
        <f>'Employee Salary Payroll Tax '!N2101</f>
        <v>50128.68</v>
      </c>
      <c r="F2099" s="351">
        <f t="shared" si="259"/>
        <v>51622.514664000002</v>
      </c>
      <c r="G2099" s="352"/>
      <c r="H2099" s="351">
        <f t="shared" si="260"/>
        <v>0</v>
      </c>
      <c r="I2099" s="351">
        <f t="shared" si="262"/>
        <v>1493.8346640000018</v>
      </c>
      <c r="J2099" s="351">
        <f t="shared" si="261"/>
        <v>0</v>
      </c>
      <c r="K2099" s="293">
        <f>SUM('Employee Salary Payroll Tax '!I2101:K2101)</f>
        <v>38422.339999999997</v>
      </c>
      <c r="L2099" s="293">
        <f>'Employee Salary Payroll Tax '!H2101</f>
        <v>0</v>
      </c>
      <c r="M2099" s="293">
        <f t="shared" si="263"/>
        <v>11706.340000000004</v>
      </c>
      <c r="N2099" s="359">
        <f t="shared" si="264"/>
        <v>0</v>
      </c>
      <c r="O2099" s="331"/>
      <c r="P2099" s="61"/>
      <c r="Q2099" s="294"/>
      <c r="R2099" s="292"/>
      <c r="S2099" s="303"/>
    </row>
    <row r="2100" spans="1:19" s="36" customFormat="1" ht="14.4">
      <c r="A2100" s="36">
        <f t="shared" si="265"/>
        <v>777</v>
      </c>
      <c r="B2100" s="526"/>
      <c r="C2100" s="36" t="str">
        <f>VLOOKUP('Employee Salary Payroll Tax '!B2102,'Employee Salary Payroll Tax '!$D$1:$E$7,2,FALSE)</f>
        <v>IBEW</v>
      </c>
      <c r="D2100" s="61">
        <f t="shared" si="258"/>
        <v>6.875E-3</v>
      </c>
      <c r="E2100" s="351">
        <f>'Employee Salary Payroll Tax '!N2102</f>
        <v>13544.94</v>
      </c>
      <c r="F2100" s="351">
        <f t="shared" si="259"/>
        <v>13638.0614625</v>
      </c>
      <c r="G2100" s="352"/>
      <c r="H2100" s="351">
        <f t="shared" si="260"/>
        <v>0</v>
      </c>
      <c r="I2100" s="351">
        <f t="shared" si="262"/>
        <v>93.121462499999325</v>
      </c>
      <c r="J2100" s="351">
        <f t="shared" si="261"/>
        <v>0</v>
      </c>
      <c r="K2100" s="293">
        <f>SUM('Employee Salary Payroll Tax '!I2102:K2102)</f>
        <v>13544.94</v>
      </c>
      <c r="L2100" s="293">
        <f>'Employee Salary Payroll Tax '!H2102</f>
        <v>0</v>
      </c>
      <c r="M2100" s="293">
        <f t="shared" si="263"/>
        <v>0</v>
      </c>
      <c r="N2100" s="359">
        <f t="shared" si="264"/>
        <v>0</v>
      </c>
      <c r="O2100" s="331"/>
      <c r="P2100" s="61"/>
      <c r="Q2100" s="294"/>
      <c r="R2100" s="292"/>
      <c r="S2100" s="303"/>
    </row>
    <row r="2101" spans="1:19" s="36" customFormat="1" ht="14.4">
      <c r="A2101" s="36">
        <f t="shared" si="265"/>
        <v>778</v>
      </c>
      <c r="B2101" s="526"/>
      <c r="C2101" s="36" t="str">
        <f>VLOOKUP('Employee Salary Payroll Tax '!B2103,'Employee Salary Payroll Tax '!$D$1:$E$7,2,FALSE)</f>
        <v>Not Assigned</v>
      </c>
      <c r="D2101" s="61">
        <f t="shared" si="258"/>
        <v>0</v>
      </c>
      <c r="E2101" s="351">
        <f>'Employee Salary Payroll Tax '!N2103</f>
        <v>0</v>
      </c>
      <c r="F2101" s="351">
        <f t="shared" si="259"/>
        <v>0</v>
      </c>
      <c r="G2101" s="352"/>
      <c r="H2101" s="351">
        <f t="shared" si="260"/>
        <v>7000</v>
      </c>
      <c r="I2101" s="351">
        <f t="shared" si="262"/>
        <v>0</v>
      </c>
      <c r="J2101" s="351">
        <f t="shared" si="261"/>
        <v>0</v>
      </c>
      <c r="K2101" s="293">
        <f>SUM('Employee Salary Payroll Tax '!I2103:K2103)</f>
        <v>0</v>
      </c>
      <c r="L2101" s="293">
        <f>'Employee Salary Payroll Tax '!H2103</f>
        <v>0</v>
      </c>
      <c r="M2101" s="293">
        <f t="shared" si="263"/>
        <v>0</v>
      </c>
      <c r="N2101" s="359">
        <f t="shared" si="264"/>
        <v>0</v>
      </c>
      <c r="O2101" s="331"/>
      <c r="P2101" s="61"/>
      <c r="Q2101" s="294"/>
      <c r="R2101" s="292"/>
      <c r="S2101" s="303"/>
    </row>
    <row r="2102" spans="1:19" s="36" customFormat="1" ht="14.4">
      <c r="A2102" s="36">
        <f t="shared" si="265"/>
        <v>779</v>
      </c>
      <c r="B2102" s="526"/>
      <c r="C2102" s="36" t="str">
        <f>VLOOKUP('Employee Salary Payroll Tax '!B2104,'Employee Salary Payroll Tax '!$D$1:$E$7,2,FALSE)</f>
        <v>IBEW</v>
      </c>
      <c r="D2102" s="61">
        <f t="shared" si="258"/>
        <v>6.875E-3</v>
      </c>
      <c r="E2102" s="351">
        <f>'Employee Salary Payroll Tax '!N2104</f>
        <v>9924.02</v>
      </c>
      <c r="F2102" s="351">
        <f t="shared" si="259"/>
        <v>9992.2476375000006</v>
      </c>
      <c r="G2102" s="352"/>
      <c r="H2102" s="351">
        <f t="shared" si="260"/>
        <v>0</v>
      </c>
      <c r="I2102" s="351">
        <f t="shared" si="262"/>
        <v>68.227637500000128</v>
      </c>
      <c r="J2102" s="351">
        <f t="shared" si="261"/>
        <v>0</v>
      </c>
      <c r="K2102" s="293">
        <f>SUM('Employee Salary Payroll Tax '!I2104:K2104)</f>
        <v>264.26</v>
      </c>
      <c r="L2102" s="293">
        <f>'Employee Salary Payroll Tax '!H2104</f>
        <v>0</v>
      </c>
      <c r="M2102" s="293">
        <f t="shared" si="263"/>
        <v>9659.76</v>
      </c>
      <c r="N2102" s="359">
        <f t="shared" si="264"/>
        <v>0</v>
      </c>
      <c r="O2102" s="331"/>
      <c r="P2102" s="61"/>
      <c r="Q2102" s="294"/>
      <c r="R2102" s="292"/>
      <c r="S2102" s="303"/>
    </row>
    <row r="2103" spans="1:19" s="36" customFormat="1" ht="14.4">
      <c r="A2103" s="36">
        <f t="shared" si="265"/>
        <v>780</v>
      </c>
      <c r="B2103" s="526"/>
      <c r="C2103" s="36" t="str">
        <f>VLOOKUP('Employee Salary Payroll Tax '!B2105,'Employee Salary Payroll Tax '!$D$1:$E$7,2,FALSE)</f>
        <v>NonUnion</v>
      </c>
      <c r="D2103" s="61">
        <f t="shared" si="258"/>
        <v>2.98E-2</v>
      </c>
      <c r="E2103" s="351">
        <f>'Employee Salary Payroll Tax '!N2105</f>
        <v>90554.87</v>
      </c>
      <c r="F2103" s="351">
        <f t="shared" si="259"/>
        <v>93253.405125999998</v>
      </c>
      <c r="G2103" s="352"/>
      <c r="H2103" s="351">
        <f t="shared" si="260"/>
        <v>0</v>
      </c>
      <c r="I2103" s="351">
        <f t="shared" si="262"/>
        <v>2698.5351260000025</v>
      </c>
      <c r="J2103" s="351">
        <f t="shared" si="261"/>
        <v>0</v>
      </c>
      <c r="K2103" s="293">
        <f>SUM('Employee Salary Payroll Tax '!I2105:K2105)</f>
        <v>19970.490000000002</v>
      </c>
      <c r="L2103" s="293">
        <f>'Employee Salary Payroll Tax '!H2105</f>
        <v>0</v>
      </c>
      <c r="M2103" s="293">
        <f t="shared" si="263"/>
        <v>70584.37999999999</v>
      </c>
      <c r="N2103" s="359">
        <f t="shared" si="264"/>
        <v>0</v>
      </c>
      <c r="O2103" s="331"/>
      <c r="P2103" s="61"/>
      <c r="Q2103" s="294"/>
      <c r="R2103" s="292"/>
      <c r="S2103" s="303"/>
    </row>
    <row r="2104" spans="1:19" s="36" customFormat="1" ht="14.4">
      <c r="A2104" s="36">
        <f t="shared" si="265"/>
        <v>781</v>
      </c>
      <c r="B2104" s="526"/>
      <c r="C2104" s="36" t="str">
        <f>VLOOKUP('Employee Salary Payroll Tax '!B2106,'Employee Salary Payroll Tax '!$D$1:$E$7,2,FALSE)</f>
        <v>NonUnion</v>
      </c>
      <c r="D2104" s="61">
        <f t="shared" si="258"/>
        <v>2.98E-2</v>
      </c>
      <c r="E2104" s="351">
        <f>'Employee Salary Payroll Tax '!N2106</f>
        <v>91804.32</v>
      </c>
      <c r="F2104" s="351">
        <f t="shared" si="259"/>
        <v>94540.088736000005</v>
      </c>
      <c r="G2104" s="352"/>
      <c r="H2104" s="351">
        <f t="shared" si="260"/>
        <v>0</v>
      </c>
      <c r="I2104" s="351">
        <f t="shared" si="262"/>
        <v>2735.7687359999982</v>
      </c>
      <c r="J2104" s="351">
        <f t="shared" si="261"/>
        <v>0</v>
      </c>
      <c r="K2104" s="293">
        <f>SUM('Employee Salary Payroll Tax '!I2106:K2106)</f>
        <v>20940.48</v>
      </c>
      <c r="L2104" s="293">
        <f>'Employee Salary Payroll Tax '!H2106</f>
        <v>70863.839999999997</v>
      </c>
      <c r="M2104" s="293">
        <f t="shared" si="263"/>
        <v>0</v>
      </c>
      <c r="N2104" s="359">
        <f t="shared" si="264"/>
        <v>0</v>
      </c>
      <c r="O2104" s="331"/>
      <c r="P2104" s="61"/>
      <c r="Q2104" s="294"/>
      <c r="R2104" s="292"/>
      <c r="S2104" s="303"/>
    </row>
    <row r="2105" spans="1:19" s="36" customFormat="1" ht="14.4">
      <c r="A2105" s="36">
        <f t="shared" si="265"/>
        <v>782</v>
      </c>
      <c r="B2105" s="526"/>
      <c r="C2105" s="36" t="str">
        <f>VLOOKUP('Employee Salary Payroll Tax '!B2107,'Employee Salary Payroll Tax '!$D$1:$E$7,2,FALSE)</f>
        <v>NonUnion</v>
      </c>
      <c r="D2105" s="61">
        <f t="shared" si="258"/>
        <v>2.98E-2</v>
      </c>
      <c r="E2105" s="351">
        <f>'Employee Salary Payroll Tax '!N2107</f>
        <v>59422.38</v>
      </c>
      <c r="F2105" s="351">
        <f t="shared" si="259"/>
        <v>61193.166923999997</v>
      </c>
      <c r="G2105" s="352"/>
      <c r="H2105" s="351">
        <f t="shared" si="260"/>
        <v>0</v>
      </c>
      <c r="I2105" s="351">
        <f t="shared" si="262"/>
        <v>1770.786924</v>
      </c>
      <c r="J2105" s="351">
        <f t="shared" si="261"/>
        <v>0</v>
      </c>
      <c r="K2105" s="293">
        <f>SUM('Employee Salary Payroll Tax '!I2107:K2107)</f>
        <v>54615.7</v>
      </c>
      <c r="L2105" s="293">
        <f>'Employee Salary Payroll Tax '!H2107</f>
        <v>0</v>
      </c>
      <c r="M2105" s="293">
        <f t="shared" si="263"/>
        <v>4806.68</v>
      </c>
      <c r="N2105" s="359">
        <f t="shared" si="264"/>
        <v>0</v>
      </c>
      <c r="O2105" s="331"/>
      <c r="P2105" s="61"/>
      <c r="Q2105" s="294"/>
      <c r="R2105" s="292"/>
      <c r="S2105" s="303"/>
    </row>
    <row r="2106" spans="1:19" s="36" customFormat="1" ht="14.4">
      <c r="A2106" s="36">
        <f t="shared" si="265"/>
        <v>783</v>
      </c>
      <c r="B2106" s="526"/>
      <c r="C2106" s="36" t="str">
        <f>VLOOKUP('Employee Salary Payroll Tax '!B2108,'Employee Salary Payroll Tax '!$D$1:$E$7,2,FALSE)</f>
        <v>NonUnion</v>
      </c>
      <c r="D2106" s="61">
        <f t="shared" si="258"/>
        <v>2.98E-2</v>
      </c>
      <c r="E2106" s="351">
        <f>'Employee Salary Payroll Tax '!N2108</f>
        <v>69897.77</v>
      </c>
      <c r="F2106" s="351">
        <f t="shared" si="259"/>
        <v>71980.723546000008</v>
      </c>
      <c r="G2106" s="352"/>
      <c r="H2106" s="351">
        <f t="shared" si="260"/>
        <v>0</v>
      </c>
      <c r="I2106" s="351">
        <f t="shared" si="262"/>
        <v>2082.9535460000043</v>
      </c>
      <c r="J2106" s="351">
        <f t="shared" si="261"/>
        <v>0</v>
      </c>
      <c r="K2106" s="293">
        <f>SUM('Employee Salary Payroll Tax '!I2108:K2108)</f>
        <v>22528.54</v>
      </c>
      <c r="L2106" s="293">
        <f>'Employee Salary Payroll Tax '!H2108</f>
        <v>0</v>
      </c>
      <c r="M2106" s="293">
        <f t="shared" si="263"/>
        <v>47369.23</v>
      </c>
      <c r="N2106" s="359">
        <f t="shared" si="264"/>
        <v>0</v>
      </c>
      <c r="O2106" s="331"/>
      <c r="P2106" s="61"/>
      <c r="Q2106" s="294"/>
      <c r="R2106" s="292"/>
      <c r="S2106" s="303"/>
    </row>
    <row r="2107" spans="1:19" s="36" customFormat="1" ht="14.4">
      <c r="A2107" s="36">
        <f t="shared" si="265"/>
        <v>784</v>
      </c>
      <c r="B2107" s="526"/>
      <c r="C2107" s="36" t="str">
        <f>VLOOKUP('Employee Salary Payroll Tax '!B2109,'Employee Salary Payroll Tax '!$D$1:$E$7,2,FALSE)</f>
        <v>IBEW</v>
      </c>
      <c r="D2107" s="61">
        <f t="shared" si="258"/>
        <v>6.875E-3</v>
      </c>
      <c r="E2107" s="351">
        <f>'Employee Salary Payroll Tax '!N2109</f>
        <v>38640.31</v>
      </c>
      <c r="F2107" s="351">
        <f t="shared" si="259"/>
        <v>38905.962131249995</v>
      </c>
      <c r="G2107" s="352"/>
      <c r="H2107" s="351">
        <f t="shared" si="260"/>
        <v>0</v>
      </c>
      <c r="I2107" s="351">
        <f t="shared" si="262"/>
        <v>265.65213124999718</v>
      </c>
      <c r="J2107" s="351">
        <f t="shared" si="261"/>
        <v>0</v>
      </c>
      <c r="K2107" s="293">
        <f>SUM('Employee Salary Payroll Tax '!I2109:K2109)</f>
        <v>38640.31</v>
      </c>
      <c r="L2107" s="293">
        <f>'Employee Salary Payroll Tax '!H2109</f>
        <v>0</v>
      </c>
      <c r="M2107" s="293">
        <f t="shared" si="263"/>
        <v>0</v>
      </c>
      <c r="N2107" s="359">
        <f t="shared" si="264"/>
        <v>0</v>
      </c>
      <c r="O2107" s="331"/>
      <c r="P2107" s="61"/>
      <c r="Q2107" s="294"/>
      <c r="R2107" s="292"/>
      <c r="S2107" s="303"/>
    </row>
    <row r="2108" spans="1:19" s="36" customFormat="1" ht="14.4">
      <c r="A2108" s="36">
        <f t="shared" si="265"/>
        <v>785</v>
      </c>
      <c r="B2108" s="526"/>
      <c r="C2108" s="36" t="str">
        <f>VLOOKUP('Employee Salary Payroll Tax '!B2110,'Employee Salary Payroll Tax '!$D$1:$E$7,2,FALSE)</f>
        <v>IBEW</v>
      </c>
      <c r="D2108" s="61">
        <f t="shared" si="258"/>
        <v>6.875E-3</v>
      </c>
      <c r="E2108" s="351">
        <f>'Employee Salary Payroll Tax '!N2110</f>
        <v>136444.62</v>
      </c>
      <c r="F2108" s="351">
        <f t="shared" si="259"/>
        <v>137382.67676249999</v>
      </c>
      <c r="G2108" s="352"/>
      <c r="H2108" s="351">
        <f t="shared" si="260"/>
        <v>0</v>
      </c>
      <c r="I2108" s="351">
        <f t="shared" si="262"/>
        <v>938.05676249999669</v>
      </c>
      <c r="J2108" s="351">
        <f t="shared" si="261"/>
        <v>0</v>
      </c>
      <c r="K2108" s="293">
        <f>SUM('Employee Salary Payroll Tax '!I2110:K2110)</f>
        <v>124512.67</v>
      </c>
      <c r="L2108" s="293">
        <f>'Employee Salary Payroll Tax '!H2110</f>
        <v>0</v>
      </c>
      <c r="M2108" s="293">
        <f t="shared" si="263"/>
        <v>11931.949999999997</v>
      </c>
      <c r="N2108" s="359">
        <f t="shared" si="264"/>
        <v>0</v>
      </c>
      <c r="O2108" s="331"/>
      <c r="P2108" s="61"/>
      <c r="Q2108" s="294"/>
      <c r="R2108" s="292"/>
      <c r="S2108" s="303"/>
    </row>
    <row r="2109" spans="1:19" s="36" customFormat="1" ht="14.4">
      <c r="A2109" s="36">
        <f t="shared" si="265"/>
        <v>786</v>
      </c>
      <c r="B2109" s="526"/>
      <c r="C2109" s="36" t="str">
        <f>VLOOKUP('Employee Salary Payroll Tax '!B2111,'Employee Salary Payroll Tax '!$D$1:$E$7,2,FALSE)</f>
        <v>NonUnion</v>
      </c>
      <c r="D2109" s="61">
        <f t="shared" si="258"/>
        <v>2.98E-2</v>
      </c>
      <c r="E2109" s="351">
        <f>'Employee Salary Payroll Tax '!N2111</f>
        <v>83127.520000000004</v>
      </c>
      <c r="F2109" s="351">
        <f t="shared" si="259"/>
        <v>85604.720096000005</v>
      </c>
      <c r="G2109" s="352"/>
      <c r="H2109" s="351">
        <f t="shared" si="260"/>
        <v>0</v>
      </c>
      <c r="I2109" s="351">
        <f t="shared" si="262"/>
        <v>2477.2000960000005</v>
      </c>
      <c r="J2109" s="351">
        <f t="shared" si="261"/>
        <v>0</v>
      </c>
      <c r="K2109" s="293">
        <f>SUM('Employee Salary Payroll Tax '!I2111:K2111)</f>
        <v>3744.19</v>
      </c>
      <c r="L2109" s="293">
        <f>'Employee Salary Payroll Tax '!H2111</f>
        <v>0</v>
      </c>
      <c r="M2109" s="293">
        <f t="shared" si="263"/>
        <v>79383.33</v>
      </c>
      <c r="N2109" s="359">
        <f t="shared" si="264"/>
        <v>0</v>
      </c>
      <c r="O2109" s="331"/>
      <c r="P2109" s="61"/>
      <c r="Q2109" s="294"/>
      <c r="R2109" s="292"/>
      <c r="S2109" s="303"/>
    </row>
    <row r="2110" spans="1:19" s="36" customFormat="1" ht="14.4">
      <c r="A2110" s="36">
        <f t="shared" si="265"/>
        <v>787</v>
      </c>
      <c r="B2110" s="526"/>
      <c r="C2110" s="36" t="str">
        <f>VLOOKUP('Employee Salary Payroll Tax '!B2112,'Employee Salary Payroll Tax '!$D$1:$E$7,2,FALSE)</f>
        <v>NonUnion</v>
      </c>
      <c r="D2110" s="61">
        <f t="shared" si="258"/>
        <v>2.98E-2</v>
      </c>
      <c r="E2110" s="351">
        <f>'Employee Salary Payroll Tax '!N2112</f>
        <v>73326.740000000005</v>
      </c>
      <c r="F2110" s="351">
        <f t="shared" si="259"/>
        <v>75511.876852000016</v>
      </c>
      <c r="G2110" s="352"/>
      <c r="H2110" s="351">
        <f t="shared" si="260"/>
        <v>0</v>
      </c>
      <c r="I2110" s="351">
        <f t="shared" si="262"/>
        <v>2185.1368520000105</v>
      </c>
      <c r="J2110" s="351">
        <f t="shared" si="261"/>
        <v>0</v>
      </c>
      <c r="K2110" s="293">
        <f>SUM('Employee Salary Payroll Tax '!I2112:K2112)</f>
        <v>33187.56</v>
      </c>
      <c r="L2110" s="293">
        <f>'Employee Salary Payroll Tax '!H2112</f>
        <v>0</v>
      </c>
      <c r="M2110" s="293">
        <f t="shared" si="263"/>
        <v>40139.180000000008</v>
      </c>
      <c r="N2110" s="359">
        <f t="shared" si="264"/>
        <v>0</v>
      </c>
      <c r="O2110" s="331"/>
      <c r="P2110" s="61"/>
      <c r="Q2110" s="294"/>
      <c r="R2110" s="292"/>
      <c r="S2110" s="303"/>
    </row>
    <row r="2111" spans="1:19" s="36" customFormat="1" ht="14.4">
      <c r="A2111" s="36">
        <f t="shared" si="265"/>
        <v>788</v>
      </c>
      <c r="B2111" s="526"/>
      <c r="C2111" s="36" t="str">
        <f>VLOOKUP('Employee Salary Payroll Tax '!B2113,'Employee Salary Payroll Tax '!$D$1:$E$7,2,FALSE)</f>
        <v>NonUnion</v>
      </c>
      <c r="D2111" s="61">
        <f t="shared" si="258"/>
        <v>2.98E-2</v>
      </c>
      <c r="E2111" s="351">
        <f>'Employee Salary Payroll Tax '!N2113</f>
        <v>85941.67</v>
      </c>
      <c r="F2111" s="351">
        <f t="shared" si="259"/>
        <v>88502.731765999997</v>
      </c>
      <c r="G2111" s="352"/>
      <c r="H2111" s="351">
        <f t="shared" si="260"/>
        <v>0</v>
      </c>
      <c r="I2111" s="351">
        <f t="shared" si="262"/>
        <v>2561.0617659999989</v>
      </c>
      <c r="J2111" s="351">
        <f t="shared" si="261"/>
        <v>0</v>
      </c>
      <c r="K2111" s="293">
        <f>SUM('Employee Salary Payroll Tax '!I2113:K2113)</f>
        <v>1342.21</v>
      </c>
      <c r="L2111" s="293">
        <f>'Employee Salary Payroll Tax '!H2113</f>
        <v>0</v>
      </c>
      <c r="M2111" s="293">
        <f t="shared" si="263"/>
        <v>84599.459999999992</v>
      </c>
      <c r="N2111" s="359">
        <f t="shared" si="264"/>
        <v>0</v>
      </c>
      <c r="O2111" s="331"/>
      <c r="P2111" s="61"/>
      <c r="Q2111" s="294"/>
      <c r="R2111" s="292"/>
      <c r="S2111" s="303"/>
    </row>
    <row r="2112" spans="1:19" s="36" customFormat="1" ht="14.4">
      <c r="A2112" s="36">
        <f t="shared" si="265"/>
        <v>789</v>
      </c>
      <c r="B2112" s="526"/>
      <c r="C2112" s="36" t="str">
        <f>VLOOKUP('Employee Salary Payroll Tax '!B2114,'Employee Salary Payroll Tax '!$D$1:$E$7,2,FALSE)</f>
        <v>UA</v>
      </c>
      <c r="D2112" s="61">
        <f t="shared" si="258"/>
        <v>0.03</v>
      </c>
      <c r="E2112" s="351">
        <f>'Employee Salary Payroll Tax '!N2114</f>
        <v>90475.72</v>
      </c>
      <c r="F2112" s="351">
        <f t="shared" si="259"/>
        <v>93189.991600000008</v>
      </c>
      <c r="G2112" s="352"/>
      <c r="H2112" s="351">
        <f t="shared" si="260"/>
        <v>0</v>
      </c>
      <c r="I2112" s="351">
        <f t="shared" si="262"/>
        <v>2714.2716000000073</v>
      </c>
      <c r="J2112" s="351">
        <f t="shared" si="261"/>
        <v>0</v>
      </c>
      <c r="K2112" s="293">
        <f>SUM('Employee Salary Payroll Tax '!I2114:K2114)</f>
        <v>79666.039999999994</v>
      </c>
      <c r="L2112" s="293">
        <f>'Employee Salary Payroll Tax '!H2114</f>
        <v>1227.51</v>
      </c>
      <c r="M2112" s="293">
        <f t="shared" si="263"/>
        <v>9582.1700000000073</v>
      </c>
      <c r="N2112" s="359">
        <f t="shared" si="264"/>
        <v>0</v>
      </c>
      <c r="O2112" s="331"/>
      <c r="P2112" s="61"/>
      <c r="Q2112" s="294"/>
      <c r="R2112" s="292"/>
      <c r="S2112" s="303"/>
    </row>
    <row r="2113" spans="1:19" s="36" customFormat="1" ht="14.4">
      <c r="A2113" s="36">
        <f t="shared" si="265"/>
        <v>790</v>
      </c>
      <c r="B2113" s="526"/>
      <c r="C2113" s="36" t="str">
        <f>VLOOKUP('Employee Salary Payroll Tax '!B2115,'Employee Salary Payroll Tax '!$D$1:$E$7,2,FALSE)</f>
        <v>NonUnion</v>
      </c>
      <c r="D2113" s="61">
        <f t="shared" si="258"/>
        <v>2.98E-2</v>
      </c>
      <c r="E2113" s="351">
        <f>'Employee Salary Payroll Tax '!N2115</f>
        <v>68073.98</v>
      </c>
      <c r="F2113" s="351">
        <f t="shared" si="259"/>
        <v>70102.584604000003</v>
      </c>
      <c r="G2113" s="352"/>
      <c r="H2113" s="351">
        <f t="shared" si="260"/>
        <v>0</v>
      </c>
      <c r="I2113" s="351">
        <f t="shared" si="262"/>
        <v>2028.6046040000074</v>
      </c>
      <c r="J2113" s="351">
        <f t="shared" si="261"/>
        <v>0</v>
      </c>
      <c r="K2113" s="293">
        <f>SUM('Employee Salary Payroll Tax '!I2115:K2115)</f>
        <v>7306.09</v>
      </c>
      <c r="L2113" s="293">
        <f>'Employee Salary Payroll Tax '!H2115</f>
        <v>0</v>
      </c>
      <c r="M2113" s="293">
        <f t="shared" si="263"/>
        <v>60767.89</v>
      </c>
      <c r="N2113" s="359">
        <f t="shared" si="264"/>
        <v>0</v>
      </c>
      <c r="O2113" s="331"/>
      <c r="P2113" s="61"/>
      <c r="Q2113" s="294"/>
      <c r="R2113" s="292"/>
      <c r="S2113" s="303"/>
    </row>
    <row r="2114" spans="1:19" s="36" customFormat="1" ht="14.4">
      <c r="A2114" s="36">
        <f t="shared" si="265"/>
        <v>791</v>
      </c>
      <c r="B2114" s="526"/>
      <c r="C2114" s="36" t="str">
        <f>VLOOKUP('Employee Salary Payroll Tax '!B2116,'Employee Salary Payroll Tax '!$D$1:$E$7,2,FALSE)</f>
        <v>NonUnion</v>
      </c>
      <c r="D2114" s="61">
        <f t="shared" si="258"/>
        <v>2.98E-2</v>
      </c>
      <c r="E2114" s="351">
        <f>'Employee Salary Payroll Tax '!N2116</f>
        <v>75374.210000000006</v>
      </c>
      <c r="F2114" s="351">
        <f t="shared" si="259"/>
        <v>77620.361458000014</v>
      </c>
      <c r="G2114" s="352"/>
      <c r="H2114" s="351">
        <f t="shared" si="260"/>
        <v>0</v>
      </c>
      <c r="I2114" s="351">
        <f t="shared" si="262"/>
        <v>2246.1514580000076</v>
      </c>
      <c r="J2114" s="351">
        <f t="shared" si="261"/>
        <v>0</v>
      </c>
      <c r="K2114" s="293">
        <f>SUM('Employee Salary Payroll Tax '!I2116:K2116)</f>
        <v>9633.7100000000009</v>
      </c>
      <c r="L2114" s="293">
        <f>'Employee Salary Payroll Tax '!H2116</f>
        <v>0</v>
      </c>
      <c r="M2114" s="293">
        <f t="shared" si="263"/>
        <v>65740.5</v>
      </c>
      <c r="N2114" s="359">
        <f t="shared" si="264"/>
        <v>0</v>
      </c>
      <c r="O2114" s="331"/>
      <c r="P2114" s="61"/>
      <c r="Q2114" s="294"/>
      <c r="R2114" s="292"/>
      <c r="S2114" s="303"/>
    </row>
    <row r="2115" spans="1:19" s="36" customFormat="1" ht="14.4">
      <c r="A2115" s="36">
        <f t="shared" si="265"/>
        <v>792</v>
      </c>
      <c r="B2115" s="526"/>
      <c r="C2115" s="36" t="str">
        <f>VLOOKUP('Employee Salary Payroll Tax '!B2117,'Employee Salary Payroll Tax '!$D$1:$E$7,2,FALSE)</f>
        <v>NonUnion</v>
      </c>
      <c r="D2115" s="61">
        <f t="shared" si="258"/>
        <v>2.98E-2</v>
      </c>
      <c r="E2115" s="351">
        <f>'Employee Salary Payroll Tax '!N2117</f>
        <v>54185.91</v>
      </c>
      <c r="F2115" s="351">
        <f t="shared" si="259"/>
        <v>55800.650118000005</v>
      </c>
      <c r="G2115" s="352"/>
      <c r="H2115" s="351">
        <f t="shared" si="260"/>
        <v>0</v>
      </c>
      <c r="I2115" s="351">
        <f t="shared" si="262"/>
        <v>1614.7401180000015</v>
      </c>
      <c r="J2115" s="351">
        <f t="shared" si="261"/>
        <v>0</v>
      </c>
      <c r="K2115" s="293">
        <f>SUM('Employee Salary Payroll Tax '!I2117:K2117)</f>
        <v>8947.86</v>
      </c>
      <c r="L2115" s="293">
        <f>'Employee Salary Payroll Tax '!H2117</f>
        <v>14.28</v>
      </c>
      <c r="M2115" s="293">
        <f t="shared" si="263"/>
        <v>45223.770000000004</v>
      </c>
      <c r="N2115" s="359">
        <f t="shared" si="264"/>
        <v>0</v>
      </c>
      <c r="O2115" s="331"/>
      <c r="P2115" s="61"/>
      <c r="Q2115" s="294"/>
      <c r="R2115" s="292"/>
      <c r="S2115" s="303"/>
    </row>
    <row r="2116" spans="1:19" s="36" customFormat="1" ht="14.4">
      <c r="A2116" s="36">
        <f t="shared" si="265"/>
        <v>793</v>
      </c>
      <c r="B2116" s="526"/>
      <c r="C2116" s="36" t="str">
        <f>VLOOKUP('Employee Salary Payroll Tax '!B2118,'Employee Salary Payroll Tax '!$D$1:$E$7,2,FALSE)</f>
        <v>NonUnion</v>
      </c>
      <c r="D2116" s="61">
        <f t="shared" si="258"/>
        <v>2.98E-2</v>
      </c>
      <c r="E2116" s="351">
        <f>'Employee Salary Payroll Tax '!N2118</f>
        <v>42441.35</v>
      </c>
      <c r="F2116" s="351">
        <f t="shared" si="259"/>
        <v>43706.102230000004</v>
      </c>
      <c r="G2116" s="352"/>
      <c r="H2116" s="351">
        <f t="shared" si="260"/>
        <v>0</v>
      </c>
      <c r="I2116" s="351">
        <f t="shared" si="262"/>
        <v>1264.7522300000055</v>
      </c>
      <c r="J2116" s="351">
        <f t="shared" si="261"/>
        <v>0</v>
      </c>
      <c r="K2116" s="293">
        <f>SUM('Employee Salary Payroll Tax '!I2118:K2118)</f>
        <v>17946.989999999998</v>
      </c>
      <c r="L2116" s="293">
        <f>'Employee Salary Payroll Tax '!H2118</f>
        <v>0</v>
      </c>
      <c r="M2116" s="293">
        <f t="shared" si="263"/>
        <v>24494.36</v>
      </c>
      <c r="N2116" s="359">
        <f t="shared" si="264"/>
        <v>0</v>
      </c>
      <c r="O2116" s="331"/>
      <c r="P2116" s="61"/>
      <c r="Q2116" s="294"/>
      <c r="R2116" s="292"/>
      <c r="S2116" s="303"/>
    </row>
    <row r="2117" spans="1:19" s="36" customFormat="1" ht="14.4">
      <c r="A2117" s="36">
        <f t="shared" si="265"/>
        <v>794</v>
      </c>
      <c r="B2117" s="526"/>
      <c r="C2117" s="36" t="str">
        <f>VLOOKUP('Employee Salary Payroll Tax '!B2119,'Employee Salary Payroll Tax '!$D$1:$E$7,2,FALSE)</f>
        <v>NonUnion</v>
      </c>
      <c r="D2117" s="61">
        <f t="shared" si="258"/>
        <v>2.98E-2</v>
      </c>
      <c r="E2117" s="351">
        <f>'Employee Salary Payroll Tax '!N2119</f>
        <v>114696.51</v>
      </c>
      <c r="F2117" s="351">
        <f t="shared" si="259"/>
        <v>118114.465998</v>
      </c>
      <c r="G2117" s="352"/>
      <c r="H2117" s="351">
        <f t="shared" si="260"/>
        <v>0</v>
      </c>
      <c r="I2117" s="351">
        <f t="shared" si="262"/>
        <v>3417.9559980000049</v>
      </c>
      <c r="J2117" s="351">
        <f t="shared" si="261"/>
        <v>0</v>
      </c>
      <c r="K2117" s="293">
        <f>SUM('Employee Salary Payroll Tax '!I2119:K2119)</f>
        <v>14325.55</v>
      </c>
      <c r="L2117" s="293">
        <f>'Employee Salary Payroll Tax '!H2119</f>
        <v>0</v>
      </c>
      <c r="M2117" s="293">
        <f t="shared" si="263"/>
        <v>100370.95999999999</v>
      </c>
      <c r="N2117" s="359">
        <f t="shared" si="264"/>
        <v>0</v>
      </c>
      <c r="O2117" s="331"/>
      <c r="P2117" s="61"/>
      <c r="Q2117" s="294"/>
      <c r="R2117" s="292"/>
      <c r="S2117" s="303"/>
    </row>
    <row r="2118" spans="1:19" s="36" customFormat="1" ht="14.4">
      <c r="A2118" s="36">
        <f t="shared" si="265"/>
        <v>795</v>
      </c>
      <c r="B2118" s="526"/>
      <c r="C2118" s="36" t="str">
        <f>VLOOKUP('Employee Salary Payroll Tax '!B2120,'Employee Salary Payroll Tax '!$D$1:$E$7,2,FALSE)</f>
        <v>NonUnion</v>
      </c>
      <c r="D2118" s="61">
        <f t="shared" si="258"/>
        <v>2.98E-2</v>
      </c>
      <c r="E2118" s="351">
        <f>'Employee Salary Payroll Tax '!N2120</f>
        <v>90319.26</v>
      </c>
      <c r="F2118" s="351">
        <f t="shared" si="259"/>
        <v>93010.773948000002</v>
      </c>
      <c r="G2118" s="352"/>
      <c r="H2118" s="351">
        <f t="shared" si="260"/>
        <v>0</v>
      </c>
      <c r="I2118" s="351">
        <f t="shared" si="262"/>
        <v>2691.5139480000071</v>
      </c>
      <c r="J2118" s="351">
        <f t="shared" si="261"/>
        <v>0</v>
      </c>
      <c r="K2118" s="293">
        <f>SUM('Employee Salary Payroll Tax '!I2120:K2120)</f>
        <v>17969.79</v>
      </c>
      <c r="L2118" s="293">
        <f>'Employee Salary Payroll Tax '!H2120</f>
        <v>0</v>
      </c>
      <c r="M2118" s="293">
        <f t="shared" si="263"/>
        <v>72349.47</v>
      </c>
      <c r="N2118" s="359">
        <f t="shared" si="264"/>
        <v>0</v>
      </c>
      <c r="O2118" s="331"/>
      <c r="P2118" s="61"/>
      <c r="Q2118" s="294"/>
      <c r="R2118" s="292"/>
      <c r="S2118" s="303"/>
    </row>
    <row r="2119" spans="1:19" s="36" customFormat="1" ht="14.4">
      <c r="A2119" s="36">
        <f t="shared" si="265"/>
        <v>796</v>
      </c>
      <c r="B2119" s="526"/>
      <c r="C2119" s="36" t="str">
        <f>VLOOKUP('Employee Salary Payroll Tax '!B2121,'Employee Salary Payroll Tax '!$D$1:$E$7,2,FALSE)</f>
        <v>IBEW</v>
      </c>
      <c r="D2119" s="61">
        <f t="shared" si="258"/>
        <v>6.875E-3</v>
      </c>
      <c r="E2119" s="351">
        <f>'Employee Salary Payroll Tax '!N2121</f>
        <v>0.35</v>
      </c>
      <c r="F2119" s="351">
        <f t="shared" si="259"/>
        <v>0.35240624999999998</v>
      </c>
      <c r="G2119" s="352"/>
      <c r="H2119" s="351">
        <f t="shared" si="260"/>
        <v>6999.65</v>
      </c>
      <c r="I2119" s="351">
        <f t="shared" si="262"/>
        <v>2.4062499999999987E-3</v>
      </c>
      <c r="J2119" s="351">
        <f t="shared" si="261"/>
        <v>1.4437499999999992E-5</v>
      </c>
      <c r="K2119" s="293">
        <f>SUM('Employee Salary Payroll Tax '!I2121:K2121)</f>
        <v>0.35</v>
      </c>
      <c r="L2119" s="293">
        <f>'Employee Salary Payroll Tax '!H2121</f>
        <v>0</v>
      </c>
      <c r="M2119" s="293">
        <f t="shared" si="263"/>
        <v>0</v>
      </c>
      <c r="N2119" s="359">
        <f t="shared" si="264"/>
        <v>1.4437458750117848E-5</v>
      </c>
      <c r="O2119" s="331"/>
      <c r="P2119" s="61"/>
      <c r="Q2119" s="294"/>
      <c r="R2119" s="292"/>
      <c r="S2119" s="303"/>
    </row>
    <row r="2120" spans="1:19" s="36" customFormat="1" ht="14.4">
      <c r="A2120" s="36">
        <f t="shared" si="265"/>
        <v>797</v>
      </c>
      <c r="B2120" s="526"/>
      <c r="C2120" s="36" t="str">
        <f>VLOOKUP('Employee Salary Payroll Tax '!B2122,'Employee Salary Payroll Tax '!$D$1:$E$7,2,FALSE)</f>
        <v>NonUnion</v>
      </c>
      <c r="D2120" s="61">
        <f t="shared" si="258"/>
        <v>2.98E-2</v>
      </c>
      <c r="E2120" s="351">
        <f>'Employee Salary Payroll Tax '!N2122</f>
        <v>70995.7</v>
      </c>
      <c r="F2120" s="351">
        <f t="shared" si="259"/>
        <v>73111.371859999999</v>
      </c>
      <c r="G2120" s="352"/>
      <c r="H2120" s="351">
        <f t="shared" si="260"/>
        <v>0</v>
      </c>
      <c r="I2120" s="351">
        <f t="shared" si="262"/>
        <v>2115.6718600000022</v>
      </c>
      <c r="J2120" s="351">
        <f t="shared" si="261"/>
        <v>0</v>
      </c>
      <c r="K2120" s="293">
        <f>SUM('Employee Salary Payroll Tax '!I2122:K2122)</f>
        <v>70928.56</v>
      </c>
      <c r="L2120" s="293">
        <f>'Employee Salary Payroll Tax '!H2122</f>
        <v>0</v>
      </c>
      <c r="M2120" s="293">
        <f t="shared" si="263"/>
        <v>67.139999999999418</v>
      </c>
      <c r="N2120" s="359">
        <f t="shared" si="264"/>
        <v>0</v>
      </c>
      <c r="O2120" s="331"/>
      <c r="P2120" s="61"/>
      <c r="Q2120" s="294"/>
      <c r="R2120" s="292"/>
      <c r="S2120" s="303"/>
    </row>
    <row r="2121" spans="1:19" s="36" customFormat="1" ht="14.4">
      <c r="A2121" s="36">
        <f t="shared" si="265"/>
        <v>798</v>
      </c>
      <c r="B2121" s="526"/>
      <c r="C2121" s="36" t="str">
        <f>VLOOKUP('Employee Salary Payroll Tax '!B2123,'Employee Salary Payroll Tax '!$D$1:$E$7,2,FALSE)</f>
        <v>NonUnion</v>
      </c>
      <c r="D2121" s="61">
        <f t="shared" si="258"/>
        <v>2.98E-2</v>
      </c>
      <c r="E2121" s="351">
        <f>'Employee Salary Payroll Tax '!N2123</f>
        <v>12836.66</v>
      </c>
      <c r="F2121" s="351">
        <f t="shared" si="259"/>
        <v>13219.192468000001</v>
      </c>
      <c r="G2121" s="352"/>
      <c r="H2121" s="351">
        <f t="shared" si="260"/>
        <v>0</v>
      </c>
      <c r="I2121" s="351">
        <f t="shared" si="262"/>
        <v>382.53246800000124</v>
      </c>
      <c r="J2121" s="351">
        <f t="shared" si="261"/>
        <v>0</v>
      </c>
      <c r="K2121" s="293">
        <f>SUM('Employee Salary Payroll Tax '!I2123:K2123)</f>
        <v>12836.66</v>
      </c>
      <c r="L2121" s="293">
        <f>'Employee Salary Payroll Tax '!H2123</f>
        <v>0</v>
      </c>
      <c r="M2121" s="293">
        <f t="shared" si="263"/>
        <v>0</v>
      </c>
      <c r="N2121" s="359">
        <f t="shared" si="264"/>
        <v>0</v>
      </c>
      <c r="O2121" s="331"/>
      <c r="P2121" s="61"/>
      <c r="Q2121" s="294"/>
      <c r="R2121" s="292"/>
      <c r="S2121" s="303"/>
    </row>
    <row r="2122" spans="1:19" s="36" customFormat="1" ht="14.4">
      <c r="A2122" s="36">
        <f t="shared" si="265"/>
        <v>799</v>
      </c>
      <c r="B2122" s="526"/>
      <c r="C2122" s="36" t="str">
        <f>VLOOKUP('Employee Salary Payroll Tax '!B2124,'Employee Salary Payroll Tax '!$D$1:$E$7,2,FALSE)</f>
        <v>IBEW</v>
      </c>
      <c r="D2122" s="61">
        <f t="shared" si="258"/>
        <v>6.875E-3</v>
      </c>
      <c r="E2122" s="351">
        <f>'Employee Salary Payroll Tax '!N2124</f>
        <v>4123.7700000000004</v>
      </c>
      <c r="F2122" s="351">
        <f t="shared" si="259"/>
        <v>4152.1209187499999</v>
      </c>
      <c r="G2122" s="352"/>
      <c r="H2122" s="351">
        <f t="shared" si="260"/>
        <v>2876.2299999999996</v>
      </c>
      <c r="I2122" s="351">
        <f t="shared" si="262"/>
        <v>28.350918749999437</v>
      </c>
      <c r="J2122" s="351">
        <f t="shared" si="261"/>
        <v>0.17010551249999661</v>
      </c>
      <c r="K2122" s="293">
        <f>SUM('Employee Salary Payroll Tax '!I2124:K2124)</f>
        <v>3748.92</v>
      </c>
      <c r="L2122" s="293">
        <f>'Employee Salary Payroll Tax '!H2124</f>
        <v>0</v>
      </c>
      <c r="M2122" s="293">
        <f t="shared" si="263"/>
        <v>374.85000000000036</v>
      </c>
      <c r="N2122" s="359">
        <f t="shared" si="264"/>
        <v>0.1546429499624965</v>
      </c>
      <c r="O2122" s="331"/>
      <c r="P2122" s="61"/>
      <c r="Q2122" s="294"/>
      <c r="R2122" s="292"/>
      <c r="S2122" s="303"/>
    </row>
    <row r="2123" spans="1:19" s="36" customFormat="1" ht="14.4">
      <c r="A2123" s="36">
        <f t="shared" si="265"/>
        <v>800</v>
      </c>
      <c r="B2123" s="526"/>
      <c r="C2123" s="36" t="str">
        <f>VLOOKUP('Employee Salary Payroll Tax '!B2125,'Employee Salary Payroll Tax '!$D$1:$E$7,2,FALSE)</f>
        <v>NonUnion</v>
      </c>
      <c r="D2123" s="61">
        <f t="shared" si="258"/>
        <v>2.98E-2</v>
      </c>
      <c r="E2123" s="351">
        <f>'Employee Salary Payroll Tax '!N2125</f>
        <v>77411.39</v>
      </c>
      <c r="F2123" s="351">
        <f t="shared" si="259"/>
        <v>79718.249422000008</v>
      </c>
      <c r="G2123" s="352"/>
      <c r="H2123" s="351">
        <f t="shared" si="260"/>
        <v>0</v>
      </c>
      <c r="I2123" s="351">
        <f t="shared" si="262"/>
        <v>2306.8594220000086</v>
      </c>
      <c r="J2123" s="351">
        <f t="shared" si="261"/>
        <v>0</v>
      </c>
      <c r="K2123" s="293">
        <f>SUM('Employee Salary Payroll Tax '!I2125:K2125)</f>
        <v>77411.39</v>
      </c>
      <c r="L2123" s="293">
        <f>'Employee Salary Payroll Tax '!H2125</f>
        <v>0</v>
      </c>
      <c r="M2123" s="293">
        <f t="shared" si="263"/>
        <v>0</v>
      </c>
      <c r="N2123" s="359">
        <f t="shared" si="264"/>
        <v>0</v>
      </c>
      <c r="O2123" s="331"/>
      <c r="P2123" s="61"/>
      <c r="Q2123" s="294"/>
      <c r="R2123" s="292"/>
      <c r="S2123" s="303"/>
    </row>
    <row r="2124" spans="1:19" s="36" customFormat="1" ht="14.4">
      <c r="A2124" s="36">
        <f t="shared" si="265"/>
        <v>801</v>
      </c>
      <c r="B2124" s="526"/>
      <c r="C2124" s="36" t="str">
        <f>VLOOKUP('Employee Salary Payroll Tax '!B2126,'Employee Salary Payroll Tax '!$D$1:$E$7,2,FALSE)</f>
        <v>NonUnion</v>
      </c>
      <c r="D2124" s="61">
        <f t="shared" si="258"/>
        <v>2.98E-2</v>
      </c>
      <c r="E2124" s="351">
        <f>'Employee Salary Payroll Tax '!N2126</f>
        <v>83069.070000000007</v>
      </c>
      <c r="F2124" s="351">
        <f t="shared" si="259"/>
        <v>85544.528286000015</v>
      </c>
      <c r="G2124" s="352"/>
      <c r="H2124" s="351">
        <f t="shared" si="260"/>
        <v>0</v>
      </c>
      <c r="I2124" s="351">
        <f t="shared" si="262"/>
        <v>2475.4582860000082</v>
      </c>
      <c r="J2124" s="351">
        <f t="shared" si="261"/>
        <v>0</v>
      </c>
      <c r="K2124" s="293">
        <f>SUM('Employee Salary Payroll Tax '!I2126:K2126)</f>
        <v>74287.39</v>
      </c>
      <c r="L2124" s="293">
        <f>'Employee Salary Payroll Tax '!H2126</f>
        <v>0</v>
      </c>
      <c r="M2124" s="293">
        <f t="shared" si="263"/>
        <v>8781.6800000000076</v>
      </c>
      <c r="N2124" s="359">
        <f t="shared" si="264"/>
        <v>0</v>
      </c>
      <c r="O2124" s="331"/>
      <c r="P2124" s="61"/>
      <c r="Q2124" s="294"/>
      <c r="R2124" s="292"/>
      <c r="S2124" s="303"/>
    </row>
    <row r="2125" spans="1:19" s="36" customFormat="1" ht="14.4">
      <c r="A2125" s="36">
        <f t="shared" si="265"/>
        <v>802</v>
      </c>
      <c r="B2125" s="526"/>
      <c r="C2125" s="36" t="str">
        <f>VLOOKUP('Employee Salary Payroll Tax '!B2127,'Employee Salary Payroll Tax '!$D$1:$E$7,2,FALSE)</f>
        <v>NonUnion</v>
      </c>
      <c r="D2125" s="61">
        <f t="shared" si="258"/>
        <v>2.98E-2</v>
      </c>
      <c r="E2125" s="351">
        <f>'Employee Salary Payroll Tax '!N2127</f>
        <v>78918.13</v>
      </c>
      <c r="F2125" s="351">
        <f t="shared" si="259"/>
        <v>81269.890274000005</v>
      </c>
      <c r="G2125" s="352"/>
      <c r="H2125" s="351">
        <f t="shared" si="260"/>
        <v>0</v>
      </c>
      <c r="I2125" s="351">
        <f t="shared" si="262"/>
        <v>2351.7602740000002</v>
      </c>
      <c r="J2125" s="351">
        <f t="shared" si="261"/>
        <v>0</v>
      </c>
      <c r="K2125" s="293">
        <f>SUM('Employee Salary Payroll Tax '!I2127:K2127)</f>
        <v>2336.02</v>
      </c>
      <c r="L2125" s="293">
        <f>'Employee Salary Payroll Tax '!H2127</f>
        <v>897.68</v>
      </c>
      <c r="M2125" s="293">
        <f t="shared" si="263"/>
        <v>75684.430000000008</v>
      </c>
      <c r="N2125" s="359">
        <f t="shared" si="264"/>
        <v>0</v>
      </c>
      <c r="O2125" s="331"/>
      <c r="P2125" s="61"/>
      <c r="Q2125" s="294"/>
      <c r="R2125" s="292"/>
      <c r="S2125" s="303"/>
    </row>
    <row r="2126" spans="1:19" s="36" customFormat="1" ht="14.4">
      <c r="A2126" s="36">
        <f t="shared" si="265"/>
        <v>803</v>
      </c>
      <c r="B2126" s="526"/>
      <c r="C2126" s="36" t="str">
        <f>VLOOKUP('Employee Salary Payroll Tax '!B2128,'Employee Salary Payroll Tax '!$D$1:$E$7,2,FALSE)</f>
        <v>NonUnion</v>
      </c>
      <c r="D2126" s="61">
        <f t="shared" si="258"/>
        <v>2.98E-2</v>
      </c>
      <c r="E2126" s="351">
        <f>'Employee Salary Payroll Tax '!N2128</f>
        <v>2054.67</v>
      </c>
      <c r="F2126" s="351">
        <f t="shared" si="259"/>
        <v>2115.8991660000002</v>
      </c>
      <c r="G2126" s="352"/>
      <c r="H2126" s="351">
        <f t="shared" si="260"/>
        <v>4945.33</v>
      </c>
      <c r="I2126" s="351">
        <f t="shared" si="262"/>
        <v>61.229166000000077</v>
      </c>
      <c r="J2126" s="351">
        <f t="shared" si="261"/>
        <v>0.36737499600000045</v>
      </c>
      <c r="K2126" s="293">
        <f>SUM('Employee Salary Payroll Tax '!I2128:K2128)</f>
        <v>0</v>
      </c>
      <c r="L2126" s="293">
        <f>'Employee Salary Payroll Tax '!H2128</f>
        <v>0</v>
      </c>
      <c r="M2126" s="293">
        <f t="shared" si="263"/>
        <v>2054.67</v>
      </c>
      <c r="N2126" s="359">
        <f t="shared" si="264"/>
        <v>0</v>
      </c>
      <c r="O2126" s="331"/>
      <c r="P2126" s="61"/>
      <c r="Q2126" s="294"/>
      <c r="R2126" s="292"/>
      <c r="S2126" s="303"/>
    </row>
    <row r="2127" spans="1:19" s="36" customFormat="1" ht="14.4">
      <c r="A2127" s="36">
        <f t="shared" si="265"/>
        <v>804</v>
      </c>
      <c r="B2127" s="526"/>
      <c r="C2127" s="36" t="str">
        <f>VLOOKUP('Employee Salary Payroll Tax '!B2129,'Employee Salary Payroll Tax '!$D$1:$E$7,2,FALSE)</f>
        <v>NonUnion</v>
      </c>
      <c r="D2127" s="61">
        <f t="shared" si="258"/>
        <v>2.98E-2</v>
      </c>
      <c r="E2127" s="351">
        <f>'Employee Salary Payroll Tax '!N2129</f>
        <v>110790.1</v>
      </c>
      <c r="F2127" s="351">
        <f t="shared" si="259"/>
        <v>114091.64498000001</v>
      </c>
      <c r="G2127" s="352"/>
      <c r="H2127" s="351">
        <f t="shared" si="260"/>
        <v>0</v>
      </c>
      <c r="I2127" s="351">
        <f t="shared" si="262"/>
        <v>3301.544980000006</v>
      </c>
      <c r="J2127" s="351">
        <f t="shared" si="261"/>
        <v>0</v>
      </c>
      <c r="K2127" s="293">
        <f>SUM('Employee Salary Payroll Tax '!I2129:K2129)</f>
        <v>49308.99</v>
      </c>
      <c r="L2127" s="293">
        <f>'Employee Salary Payroll Tax '!H2129</f>
        <v>0</v>
      </c>
      <c r="M2127" s="293">
        <f t="shared" si="263"/>
        <v>61481.110000000008</v>
      </c>
      <c r="N2127" s="359">
        <f t="shared" si="264"/>
        <v>0</v>
      </c>
      <c r="O2127" s="331"/>
      <c r="P2127" s="61"/>
      <c r="Q2127" s="294"/>
      <c r="R2127" s="292"/>
      <c r="S2127" s="303"/>
    </row>
    <row r="2128" spans="1:19" s="36" customFormat="1" ht="14.4">
      <c r="A2128" s="36">
        <f t="shared" si="265"/>
        <v>805</v>
      </c>
      <c r="B2128" s="526"/>
      <c r="C2128" s="36" t="str">
        <f>VLOOKUP('Employee Salary Payroll Tax '!B2130,'Employee Salary Payroll Tax '!$D$1:$E$7,2,FALSE)</f>
        <v>NonUnion</v>
      </c>
      <c r="D2128" s="61">
        <f t="shared" ref="D2128:D2191" si="266">VLOOKUP(C2128,C$9:D$12,2)</f>
        <v>2.98E-2</v>
      </c>
      <c r="E2128" s="351">
        <f>'Employee Salary Payroll Tax '!N2130</f>
        <v>105244.78</v>
      </c>
      <c r="F2128" s="351">
        <f t="shared" ref="F2128:F2191" si="267">E2128*(1+D2128)</f>
        <v>108381.074444</v>
      </c>
      <c r="G2128" s="352"/>
      <c r="H2128" s="351">
        <f t="shared" ref="H2128:H2191" si="268">IF(E2128&gt;$H$12,0,$H$12-E2128)</f>
        <v>0</v>
      </c>
      <c r="I2128" s="351">
        <f t="shared" si="262"/>
        <v>3136.2944439999992</v>
      </c>
      <c r="J2128" s="351">
        <f t="shared" ref="J2128:J2191" si="269">IF(H2128&gt;I2128,I2128*$J$12,H2128*$J$12)</f>
        <v>0</v>
      </c>
      <c r="K2128" s="293">
        <f>SUM('Employee Salary Payroll Tax '!I2130:K2130)</f>
        <v>105244.78</v>
      </c>
      <c r="L2128" s="293">
        <f>'Employee Salary Payroll Tax '!H2130</f>
        <v>0</v>
      </c>
      <c r="M2128" s="293">
        <f t="shared" si="263"/>
        <v>0</v>
      </c>
      <c r="N2128" s="359">
        <f t="shared" si="264"/>
        <v>0</v>
      </c>
      <c r="O2128" s="331"/>
      <c r="P2128" s="61"/>
      <c r="Q2128" s="294"/>
      <c r="R2128" s="292"/>
      <c r="S2128" s="303"/>
    </row>
    <row r="2129" spans="1:19" s="36" customFormat="1" ht="14.4">
      <c r="A2129" s="36">
        <f t="shared" si="265"/>
        <v>806</v>
      </c>
      <c r="B2129" s="526"/>
      <c r="C2129" s="36" t="str">
        <f>VLOOKUP('Employee Salary Payroll Tax '!B2131,'Employee Salary Payroll Tax '!$D$1:$E$7,2,FALSE)</f>
        <v>NonUnion</v>
      </c>
      <c r="D2129" s="61">
        <f t="shared" si="266"/>
        <v>2.98E-2</v>
      </c>
      <c r="E2129" s="351">
        <f>'Employee Salary Payroll Tax '!N2131</f>
        <v>74602.91</v>
      </c>
      <c r="F2129" s="351">
        <f t="shared" si="267"/>
        <v>76826.076718000011</v>
      </c>
      <c r="G2129" s="352"/>
      <c r="H2129" s="351">
        <f t="shared" si="268"/>
        <v>0</v>
      </c>
      <c r="I2129" s="351">
        <f t="shared" ref="I2129:I2192" si="270">F2129-E2129</f>
        <v>2223.1667180000077</v>
      </c>
      <c r="J2129" s="351">
        <f t="shared" si="269"/>
        <v>0</v>
      </c>
      <c r="K2129" s="293">
        <f>SUM('Employee Salary Payroll Tax '!I2131:K2131)</f>
        <v>24641.100000000002</v>
      </c>
      <c r="L2129" s="293">
        <f>'Employee Salary Payroll Tax '!H2131</f>
        <v>21936.43</v>
      </c>
      <c r="M2129" s="293">
        <f t="shared" ref="M2129:M2192" si="271">E2129-K2129-L2129</f>
        <v>28025.379999999997</v>
      </c>
      <c r="N2129" s="359">
        <f t="shared" ref="N2129:N2192" si="272">J2129*K2129/(SUM(K2129:M2129)+0.000001)</f>
        <v>0</v>
      </c>
      <c r="O2129" s="331"/>
      <c r="P2129" s="61"/>
      <c r="Q2129" s="294"/>
      <c r="R2129" s="292"/>
      <c r="S2129" s="303"/>
    </row>
    <row r="2130" spans="1:19" s="36" customFormat="1" ht="14.4">
      <c r="A2130" s="36">
        <f t="shared" si="265"/>
        <v>807</v>
      </c>
      <c r="B2130" s="526"/>
      <c r="C2130" s="36" t="str">
        <f>VLOOKUP('Employee Salary Payroll Tax '!B2132,'Employee Salary Payroll Tax '!$D$1:$E$7,2,FALSE)</f>
        <v>NonUnion</v>
      </c>
      <c r="D2130" s="61">
        <f t="shared" si="266"/>
        <v>2.98E-2</v>
      </c>
      <c r="E2130" s="351">
        <f>'Employee Salary Payroll Tax '!N2132</f>
        <v>72463.45</v>
      </c>
      <c r="F2130" s="351">
        <f t="shared" si="267"/>
        <v>74622.860809999998</v>
      </c>
      <c r="G2130" s="352"/>
      <c r="H2130" s="351">
        <f t="shared" si="268"/>
        <v>0</v>
      </c>
      <c r="I2130" s="351">
        <f t="shared" si="270"/>
        <v>2159.4108100000012</v>
      </c>
      <c r="J2130" s="351">
        <f t="shared" si="269"/>
        <v>0</v>
      </c>
      <c r="K2130" s="293">
        <f>SUM('Employee Salary Payroll Tax '!I2132:K2132)</f>
        <v>72463.45</v>
      </c>
      <c r="L2130" s="293">
        <f>'Employee Salary Payroll Tax '!H2132</f>
        <v>0</v>
      </c>
      <c r="M2130" s="293">
        <f t="shared" si="271"/>
        <v>0</v>
      </c>
      <c r="N2130" s="359">
        <f t="shared" si="272"/>
        <v>0</v>
      </c>
      <c r="O2130" s="331"/>
      <c r="P2130" s="61"/>
      <c r="Q2130" s="294"/>
      <c r="R2130" s="292"/>
      <c r="S2130" s="303"/>
    </row>
    <row r="2131" spans="1:19" s="36" customFormat="1" ht="14.4">
      <c r="A2131" s="36">
        <f t="shared" si="265"/>
        <v>808</v>
      </c>
      <c r="B2131" s="526"/>
      <c r="C2131" s="36" t="str">
        <f>VLOOKUP('Employee Salary Payroll Tax '!B2133,'Employee Salary Payroll Tax '!$D$1:$E$7,2,FALSE)</f>
        <v>NonUnion</v>
      </c>
      <c r="D2131" s="61">
        <f t="shared" si="266"/>
        <v>2.98E-2</v>
      </c>
      <c r="E2131" s="351">
        <f>'Employee Salary Payroll Tax '!N2133</f>
        <v>16322.18</v>
      </c>
      <c r="F2131" s="351">
        <f t="shared" si="267"/>
        <v>16808.580964000001</v>
      </c>
      <c r="G2131" s="352"/>
      <c r="H2131" s="351">
        <f t="shared" si="268"/>
        <v>0</v>
      </c>
      <c r="I2131" s="351">
        <f t="shared" si="270"/>
        <v>486.40096400000039</v>
      </c>
      <c r="J2131" s="351">
        <f t="shared" si="269"/>
        <v>0</v>
      </c>
      <c r="K2131" s="293">
        <f>SUM('Employee Salary Payroll Tax '!I2133:K2133)</f>
        <v>-6.86</v>
      </c>
      <c r="L2131" s="293">
        <f>'Employee Salary Payroll Tax '!H2133</f>
        <v>0</v>
      </c>
      <c r="M2131" s="293">
        <f t="shared" si="271"/>
        <v>16329.04</v>
      </c>
      <c r="N2131" s="359">
        <f t="shared" si="272"/>
        <v>0</v>
      </c>
      <c r="O2131" s="331"/>
      <c r="P2131" s="61"/>
      <c r="Q2131" s="294"/>
      <c r="R2131" s="292"/>
      <c r="S2131" s="303"/>
    </row>
    <row r="2132" spans="1:19" s="36" customFormat="1" ht="14.4">
      <c r="A2132" s="36">
        <f t="shared" si="265"/>
        <v>809</v>
      </c>
      <c r="B2132" s="526"/>
      <c r="C2132" s="36" t="str">
        <f>VLOOKUP('Employee Salary Payroll Tax '!B2134,'Employee Salary Payroll Tax '!$D$1:$E$7,2,FALSE)</f>
        <v>IBEW</v>
      </c>
      <c r="D2132" s="61">
        <f t="shared" si="266"/>
        <v>6.875E-3</v>
      </c>
      <c r="E2132" s="351">
        <f>'Employee Salary Payroll Tax '!N2134</f>
        <v>94804.77</v>
      </c>
      <c r="F2132" s="351">
        <f t="shared" si="267"/>
        <v>95456.552793750001</v>
      </c>
      <c r="G2132" s="352"/>
      <c r="H2132" s="351">
        <f t="shared" si="268"/>
        <v>0</v>
      </c>
      <c r="I2132" s="351">
        <f t="shared" si="270"/>
        <v>651.78279374999693</v>
      </c>
      <c r="J2132" s="351">
        <f t="shared" si="269"/>
        <v>0</v>
      </c>
      <c r="K2132" s="293">
        <f>SUM('Employee Salary Payroll Tax '!I2134:K2134)</f>
        <v>86250.91</v>
      </c>
      <c r="L2132" s="293">
        <f>'Employee Salary Payroll Tax '!H2134</f>
        <v>0</v>
      </c>
      <c r="M2132" s="293">
        <f t="shared" si="271"/>
        <v>8553.86</v>
      </c>
      <c r="N2132" s="359">
        <f t="shared" si="272"/>
        <v>0</v>
      </c>
      <c r="O2132" s="331"/>
      <c r="P2132" s="61"/>
      <c r="Q2132" s="294"/>
      <c r="R2132" s="292"/>
      <c r="S2132" s="303"/>
    </row>
    <row r="2133" spans="1:19" s="36" customFormat="1" ht="14.4">
      <c r="A2133" s="36">
        <f t="shared" si="265"/>
        <v>810</v>
      </c>
      <c r="B2133" s="526"/>
      <c r="C2133" s="36" t="str">
        <f>VLOOKUP('Employee Salary Payroll Tax '!B2135,'Employee Salary Payroll Tax '!$D$1:$E$7,2,FALSE)</f>
        <v>NonUnion</v>
      </c>
      <c r="D2133" s="61">
        <f t="shared" si="266"/>
        <v>2.98E-2</v>
      </c>
      <c r="E2133" s="351">
        <f>'Employee Salary Payroll Tax '!N2135</f>
        <v>108588.29</v>
      </c>
      <c r="F2133" s="351">
        <f t="shared" si="267"/>
        <v>111824.221042</v>
      </c>
      <c r="G2133" s="352"/>
      <c r="H2133" s="351">
        <f t="shared" si="268"/>
        <v>0</v>
      </c>
      <c r="I2133" s="351">
        <f t="shared" si="270"/>
        <v>3235.9310420000111</v>
      </c>
      <c r="J2133" s="351">
        <f t="shared" si="269"/>
        <v>0</v>
      </c>
      <c r="K2133" s="293">
        <f>SUM('Employee Salary Payroll Tax '!I2135:K2135)</f>
        <v>27118.18</v>
      </c>
      <c r="L2133" s="293">
        <f>'Employee Salary Payroll Tax '!H2135</f>
        <v>0</v>
      </c>
      <c r="M2133" s="293">
        <f t="shared" si="271"/>
        <v>81470.109999999986</v>
      </c>
      <c r="N2133" s="359">
        <f t="shared" si="272"/>
        <v>0</v>
      </c>
      <c r="O2133" s="331"/>
      <c r="P2133" s="61"/>
      <c r="Q2133" s="294"/>
      <c r="R2133" s="292"/>
      <c r="S2133" s="303"/>
    </row>
    <row r="2134" spans="1:19" s="36" customFormat="1" ht="14.4">
      <c r="A2134" s="36">
        <f t="shared" si="265"/>
        <v>811</v>
      </c>
      <c r="B2134" s="526"/>
      <c r="C2134" s="36" t="str">
        <f>VLOOKUP('Employee Salary Payroll Tax '!B2136,'Employee Salary Payroll Tax '!$D$1:$E$7,2,FALSE)</f>
        <v>NonUnion</v>
      </c>
      <c r="D2134" s="61">
        <f t="shared" si="266"/>
        <v>2.98E-2</v>
      </c>
      <c r="E2134" s="351">
        <f>'Employee Salary Payroll Tax '!N2136</f>
        <v>30995.1</v>
      </c>
      <c r="F2134" s="351">
        <f t="shared" si="267"/>
        <v>31918.753980000001</v>
      </c>
      <c r="G2134" s="352"/>
      <c r="H2134" s="351">
        <f t="shared" si="268"/>
        <v>0</v>
      </c>
      <c r="I2134" s="351">
        <f t="shared" si="270"/>
        <v>923.65398000000278</v>
      </c>
      <c r="J2134" s="351">
        <f t="shared" si="269"/>
        <v>0</v>
      </c>
      <c r="K2134" s="293">
        <f>SUM('Employee Salary Payroll Tax '!I2136:K2136)</f>
        <v>26998.1</v>
      </c>
      <c r="L2134" s="293">
        <f>'Employee Salary Payroll Tax '!H2136</f>
        <v>0</v>
      </c>
      <c r="M2134" s="293">
        <f t="shared" si="271"/>
        <v>3997</v>
      </c>
      <c r="N2134" s="359">
        <f t="shared" si="272"/>
        <v>0</v>
      </c>
      <c r="O2134" s="331"/>
      <c r="P2134" s="61"/>
      <c r="Q2134" s="294"/>
      <c r="R2134" s="292"/>
      <c r="S2134" s="303"/>
    </row>
    <row r="2135" spans="1:19" s="36" customFormat="1" ht="14.4">
      <c r="A2135" s="36">
        <f t="shared" si="265"/>
        <v>812</v>
      </c>
      <c r="B2135" s="526"/>
      <c r="C2135" s="36" t="str">
        <f>VLOOKUP('Employee Salary Payroll Tax '!B2137,'Employee Salary Payroll Tax '!$D$1:$E$7,2,FALSE)</f>
        <v>NonUnion</v>
      </c>
      <c r="D2135" s="61">
        <f t="shared" si="266"/>
        <v>2.98E-2</v>
      </c>
      <c r="E2135" s="351">
        <f>'Employee Salary Payroll Tax '!N2137</f>
        <v>144017.18</v>
      </c>
      <c r="F2135" s="351">
        <f t="shared" si="267"/>
        <v>148308.89196400001</v>
      </c>
      <c r="G2135" s="352"/>
      <c r="H2135" s="351">
        <f t="shared" si="268"/>
        <v>0</v>
      </c>
      <c r="I2135" s="351">
        <f t="shared" si="270"/>
        <v>4291.7119640000165</v>
      </c>
      <c r="J2135" s="351">
        <f t="shared" si="269"/>
        <v>0</v>
      </c>
      <c r="K2135" s="293">
        <f>SUM('Employee Salary Payroll Tax '!I2137:K2137)</f>
        <v>4397.67</v>
      </c>
      <c r="L2135" s="293">
        <f>'Employee Salary Payroll Tax '!H2137</f>
        <v>1565.88</v>
      </c>
      <c r="M2135" s="293">
        <f t="shared" si="271"/>
        <v>138053.62999999998</v>
      </c>
      <c r="N2135" s="359">
        <f t="shared" si="272"/>
        <v>0</v>
      </c>
      <c r="O2135" s="331"/>
      <c r="P2135" s="61"/>
      <c r="Q2135" s="294"/>
      <c r="R2135" s="292"/>
      <c r="S2135" s="303"/>
    </row>
    <row r="2136" spans="1:19" s="36" customFormat="1" ht="14.4">
      <c r="A2136" s="36">
        <f t="shared" si="265"/>
        <v>813</v>
      </c>
      <c r="B2136" s="526"/>
      <c r="C2136" s="36" t="str">
        <f>VLOOKUP('Employee Salary Payroll Tax '!B2138,'Employee Salary Payroll Tax '!$D$1:$E$7,2,FALSE)</f>
        <v>NonUnion</v>
      </c>
      <c r="D2136" s="61">
        <f t="shared" si="266"/>
        <v>2.98E-2</v>
      </c>
      <c r="E2136" s="351">
        <f>'Employee Salary Payroll Tax '!N2138</f>
        <v>48931.05</v>
      </c>
      <c r="F2136" s="351">
        <f t="shared" si="267"/>
        <v>50389.195290000003</v>
      </c>
      <c r="G2136" s="352"/>
      <c r="H2136" s="351">
        <f t="shared" si="268"/>
        <v>0</v>
      </c>
      <c r="I2136" s="351">
        <f t="shared" si="270"/>
        <v>1458.1452900000004</v>
      </c>
      <c r="J2136" s="351">
        <f t="shared" si="269"/>
        <v>0</v>
      </c>
      <c r="K2136" s="293">
        <f>SUM('Employee Salary Payroll Tax '!I2138:K2138)</f>
        <v>48931.05</v>
      </c>
      <c r="L2136" s="293">
        <f>'Employee Salary Payroll Tax '!H2138</f>
        <v>0</v>
      </c>
      <c r="M2136" s="293">
        <f t="shared" si="271"/>
        <v>0</v>
      </c>
      <c r="N2136" s="359">
        <f t="shared" si="272"/>
        <v>0</v>
      </c>
      <c r="O2136" s="331"/>
      <c r="P2136" s="61"/>
      <c r="Q2136" s="294"/>
      <c r="R2136" s="292"/>
      <c r="S2136" s="303"/>
    </row>
    <row r="2137" spans="1:19" s="36" customFormat="1" ht="14.4">
      <c r="A2137" s="36">
        <f t="shared" si="265"/>
        <v>814</v>
      </c>
      <c r="B2137" s="526"/>
      <c r="C2137" s="36" t="str">
        <f>VLOOKUP('Employee Salary Payroll Tax '!B2139,'Employee Salary Payroll Tax '!$D$1:$E$7,2,FALSE)</f>
        <v>IBEW</v>
      </c>
      <c r="D2137" s="61">
        <f t="shared" si="266"/>
        <v>6.875E-3</v>
      </c>
      <c r="E2137" s="351">
        <f>'Employee Salary Payroll Tax '!N2139</f>
        <v>253100.9</v>
      </c>
      <c r="F2137" s="351">
        <f t="shared" si="267"/>
        <v>254840.96868749999</v>
      </c>
      <c r="G2137" s="352"/>
      <c r="H2137" s="351">
        <f t="shared" si="268"/>
        <v>0</v>
      </c>
      <c r="I2137" s="351">
        <f t="shared" si="270"/>
        <v>1740.0686874999956</v>
      </c>
      <c r="J2137" s="351">
        <f t="shared" si="269"/>
        <v>0</v>
      </c>
      <c r="K2137" s="293">
        <f>SUM('Employee Salary Payroll Tax '!I2139:K2139)</f>
        <v>207535.1</v>
      </c>
      <c r="L2137" s="293">
        <f>'Employee Salary Payroll Tax '!H2139</f>
        <v>0</v>
      </c>
      <c r="M2137" s="293">
        <f t="shared" si="271"/>
        <v>45565.799999999988</v>
      </c>
      <c r="N2137" s="359">
        <f t="shared" si="272"/>
        <v>0</v>
      </c>
      <c r="O2137" s="331"/>
      <c r="P2137" s="61"/>
      <c r="Q2137" s="294"/>
      <c r="R2137" s="292"/>
      <c r="S2137" s="303"/>
    </row>
    <row r="2138" spans="1:19" s="36" customFormat="1" ht="14.4">
      <c r="A2138" s="36">
        <f t="shared" si="265"/>
        <v>815</v>
      </c>
      <c r="B2138" s="526"/>
      <c r="C2138" s="36" t="str">
        <f>VLOOKUP('Employee Salary Payroll Tax '!B2140,'Employee Salary Payroll Tax '!$D$1:$E$7,2,FALSE)</f>
        <v>IBEW</v>
      </c>
      <c r="D2138" s="61">
        <f t="shared" si="266"/>
        <v>6.875E-3</v>
      </c>
      <c r="E2138" s="351">
        <f>'Employee Salary Payroll Tax '!N2140</f>
        <v>63815.43</v>
      </c>
      <c r="F2138" s="351">
        <f t="shared" si="267"/>
        <v>64254.16108125</v>
      </c>
      <c r="G2138" s="352"/>
      <c r="H2138" s="351">
        <f t="shared" si="268"/>
        <v>0</v>
      </c>
      <c r="I2138" s="351">
        <f t="shared" si="270"/>
        <v>438.73108124999999</v>
      </c>
      <c r="J2138" s="351">
        <f t="shared" si="269"/>
        <v>0</v>
      </c>
      <c r="K2138" s="293">
        <f>SUM('Employee Salary Payroll Tax '!I2140:K2140)</f>
        <v>44328.93</v>
      </c>
      <c r="L2138" s="293">
        <f>'Employee Salary Payroll Tax '!H2140</f>
        <v>0</v>
      </c>
      <c r="M2138" s="293">
        <f t="shared" si="271"/>
        <v>19486.5</v>
      </c>
      <c r="N2138" s="359">
        <f t="shared" si="272"/>
        <v>0</v>
      </c>
      <c r="O2138" s="331"/>
      <c r="P2138" s="61"/>
      <c r="Q2138" s="294"/>
      <c r="R2138" s="292"/>
      <c r="S2138" s="303"/>
    </row>
    <row r="2139" spans="1:19" s="36" customFormat="1" ht="14.4">
      <c r="A2139" s="36">
        <f t="shared" si="265"/>
        <v>816</v>
      </c>
      <c r="B2139" s="526"/>
      <c r="C2139" s="36" t="str">
        <f>VLOOKUP('Employee Salary Payroll Tax '!B2141,'Employee Salary Payroll Tax '!$D$1:$E$7,2,FALSE)</f>
        <v>IBEW</v>
      </c>
      <c r="D2139" s="61">
        <f t="shared" si="266"/>
        <v>6.875E-3</v>
      </c>
      <c r="E2139" s="351">
        <f>'Employee Salary Payroll Tax '!N2141</f>
        <v>47500.05</v>
      </c>
      <c r="F2139" s="351">
        <f t="shared" si="267"/>
        <v>47826.612843750001</v>
      </c>
      <c r="G2139" s="352"/>
      <c r="H2139" s="351">
        <f t="shared" si="268"/>
        <v>0</v>
      </c>
      <c r="I2139" s="351">
        <f t="shared" si="270"/>
        <v>326.56284374999814</v>
      </c>
      <c r="J2139" s="351">
        <f t="shared" si="269"/>
        <v>0</v>
      </c>
      <c r="K2139" s="293">
        <f>SUM('Employee Salary Payroll Tax '!I2141:K2141)</f>
        <v>1569.36</v>
      </c>
      <c r="L2139" s="293">
        <f>'Employee Salary Payroll Tax '!H2141</f>
        <v>0</v>
      </c>
      <c r="M2139" s="293">
        <f t="shared" si="271"/>
        <v>45930.69</v>
      </c>
      <c r="N2139" s="359">
        <f t="shared" si="272"/>
        <v>0</v>
      </c>
      <c r="O2139" s="331"/>
      <c r="P2139" s="61"/>
      <c r="Q2139" s="294"/>
      <c r="R2139" s="292"/>
      <c r="S2139" s="303"/>
    </row>
    <row r="2140" spans="1:19" s="36" customFormat="1" ht="14.4">
      <c r="A2140" s="36">
        <f t="shared" si="265"/>
        <v>817</v>
      </c>
      <c r="B2140" s="526"/>
      <c r="C2140" s="36" t="str">
        <f>VLOOKUP('Employee Salary Payroll Tax '!B2142,'Employee Salary Payroll Tax '!$D$1:$E$7,2,FALSE)</f>
        <v>NonUnion</v>
      </c>
      <c r="D2140" s="61">
        <f t="shared" si="266"/>
        <v>2.98E-2</v>
      </c>
      <c r="E2140" s="351">
        <f>'Employee Salary Payroll Tax '!N2142</f>
        <v>29988.44</v>
      </c>
      <c r="F2140" s="351">
        <f t="shared" si="267"/>
        <v>30882.095512</v>
      </c>
      <c r="G2140" s="352"/>
      <c r="H2140" s="351">
        <f t="shared" si="268"/>
        <v>0</v>
      </c>
      <c r="I2140" s="351">
        <f t="shared" si="270"/>
        <v>893.65551200000118</v>
      </c>
      <c r="J2140" s="351">
        <f t="shared" si="269"/>
        <v>0</v>
      </c>
      <c r="K2140" s="293">
        <f>SUM('Employee Salary Payroll Tax '!I2142:K2142)</f>
        <v>1685.54</v>
      </c>
      <c r="L2140" s="293">
        <f>'Employee Salary Payroll Tax '!H2142</f>
        <v>233.41</v>
      </c>
      <c r="M2140" s="293">
        <f t="shared" si="271"/>
        <v>28069.489999999998</v>
      </c>
      <c r="N2140" s="359">
        <f t="shared" si="272"/>
        <v>0</v>
      </c>
      <c r="O2140" s="331"/>
      <c r="P2140" s="61"/>
      <c r="Q2140" s="294"/>
      <c r="R2140" s="292"/>
      <c r="S2140" s="303"/>
    </row>
    <row r="2141" spans="1:19" s="36" customFormat="1" ht="14.4">
      <c r="A2141" s="36">
        <f t="shared" si="265"/>
        <v>818</v>
      </c>
      <c r="B2141" s="526"/>
      <c r="C2141" s="36" t="str">
        <f>VLOOKUP('Employee Salary Payroll Tax '!B2143,'Employee Salary Payroll Tax '!$D$1:$E$7,2,FALSE)</f>
        <v>NonUnion</v>
      </c>
      <c r="D2141" s="61">
        <f t="shared" si="266"/>
        <v>2.98E-2</v>
      </c>
      <c r="E2141" s="351">
        <f>'Employee Salary Payroll Tax '!N2143</f>
        <v>40930.25</v>
      </c>
      <c r="F2141" s="351">
        <f t="shared" si="267"/>
        <v>42149.971450000005</v>
      </c>
      <c r="G2141" s="352"/>
      <c r="H2141" s="351">
        <f t="shared" si="268"/>
        <v>0</v>
      </c>
      <c r="I2141" s="351">
        <f t="shared" si="270"/>
        <v>1219.7214500000046</v>
      </c>
      <c r="J2141" s="351">
        <f t="shared" si="269"/>
        <v>0</v>
      </c>
      <c r="K2141" s="293">
        <f>SUM('Employee Salary Payroll Tax '!I2143:K2143)</f>
        <v>-94.38000000000001</v>
      </c>
      <c r="L2141" s="293">
        <f>'Employee Salary Payroll Tax '!H2143</f>
        <v>0.22</v>
      </c>
      <c r="M2141" s="293">
        <f t="shared" si="271"/>
        <v>41024.409999999996</v>
      </c>
      <c r="N2141" s="359">
        <f t="shared" si="272"/>
        <v>0</v>
      </c>
      <c r="O2141" s="331"/>
      <c r="P2141" s="61"/>
      <c r="Q2141" s="294"/>
      <c r="R2141" s="292"/>
      <c r="S2141" s="303"/>
    </row>
    <row r="2142" spans="1:19" s="36" customFormat="1" ht="14.4">
      <c r="A2142" s="36">
        <f t="shared" si="265"/>
        <v>819</v>
      </c>
      <c r="B2142" s="526"/>
      <c r="C2142" s="36" t="str">
        <f>VLOOKUP('Employee Salary Payroll Tax '!B2144,'Employee Salary Payroll Tax '!$D$1:$E$7,2,FALSE)</f>
        <v>NonUnion</v>
      </c>
      <c r="D2142" s="61">
        <f t="shared" si="266"/>
        <v>2.98E-2</v>
      </c>
      <c r="E2142" s="351">
        <f>'Employee Salary Payroll Tax '!N2144</f>
        <v>44191.29</v>
      </c>
      <c r="F2142" s="351">
        <f t="shared" si="267"/>
        <v>45508.190442000006</v>
      </c>
      <c r="G2142" s="352"/>
      <c r="H2142" s="351">
        <f t="shared" si="268"/>
        <v>0</v>
      </c>
      <c r="I2142" s="351">
        <f t="shared" si="270"/>
        <v>1316.9004420000056</v>
      </c>
      <c r="J2142" s="351">
        <f t="shared" si="269"/>
        <v>0</v>
      </c>
      <c r="K2142" s="293">
        <f>SUM('Employee Salary Payroll Tax '!I2144:K2144)</f>
        <v>44191.29</v>
      </c>
      <c r="L2142" s="293">
        <f>'Employee Salary Payroll Tax '!H2144</f>
        <v>0</v>
      </c>
      <c r="M2142" s="293">
        <f t="shared" si="271"/>
        <v>0</v>
      </c>
      <c r="N2142" s="359">
        <f t="shared" si="272"/>
        <v>0</v>
      </c>
      <c r="O2142" s="331"/>
      <c r="P2142" s="61"/>
      <c r="Q2142" s="294"/>
      <c r="R2142" s="292"/>
      <c r="S2142" s="303"/>
    </row>
    <row r="2143" spans="1:19" s="36" customFormat="1" ht="14.4">
      <c r="A2143" s="36">
        <f t="shared" si="265"/>
        <v>820</v>
      </c>
      <c r="B2143" s="526"/>
      <c r="C2143" s="36" t="str">
        <f>VLOOKUP('Employee Salary Payroll Tax '!B2145,'Employee Salary Payroll Tax '!$D$1:$E$7,2,FALSE)</f>
        <v>NonUnion</v>
      </c>
      <c r="D2143" s="61">
        <f t="shared" si="266"/>
        <v>2.98E-2</v>
      </c>
      <c r="E2143" s="351">
        <f>'Employee Salary Payroll Tax '!N2145</f>
        <v>94210.03</v>
      </c>
      <c r="F2143" s="351">
        <f t="shared" si="267"/>
        <v>97017.488894000009</v>
      </c>
      <c r="G2143" s="352"/>
      <c r="H2143" s="351">
        <f t="shared" si="268"/>
        <v>0</v>
      </c>
      <c r="I2143" s="351">
        <f t="shared" si="270"/>
        <v>2807.4588940000103</v>
      </c>
      <c r="J2143" s="351">
        <f t="shared" si="269"/>
        <v>0</v>
      </c>
      <c r="K2143" s="293">
        <f>SUM('Employee Salary Payroll Tax '!I2145:K2145)</f>
        <v>94210.03</v>
      </c>
      <c r="L2143" s="293">
        <f>'Employee Salary Payroll Tax '!H2145</f>
        <v>0</v>
      </c>
      <c r="M2143" s="293">
        <f t="shared" si="271"/>
        <v>0</v>
      </c>
      <c r="N2143" s="359">
        <f t="shared" si="272"/>
        <v>0</v>
      </c>
      <c r="O2143" s="331"/>
      <c r="P2143" s="61"/>
      <c r="Q2143" s="294"/>
      <c r="R2143" s="292"/>
      <c r="S2143" s="303"/>
    </row>
    <row r="2144" spans="1:19" s="36" customFormat="1" ht="14.4">
      <c r="A2144" s="36">
        <f t="shared" si="265"/>
        <v>821</v>
      </c>
      <c r="B2144" s="526"/>
      <c r="C2144" s="36" t="str">
        <f>VLOOKUP('Employee Salary Payroll Tax '!B2146,'Employee Salary Payroll Tax '!$D$1:$E$7,2,FALSE)</f>
        <v>NonUnion</v>
      </c>
      <c r="D2144" s="61">
        <f t="shared" si="266"/>
        <v>2.98E-2</v>
      </c>
      <c r="E2144" s="351">
        <f>'Employee Salary Payroll Tax '!N2146</f>
        <v>105084.11</v>
      </c>
      <c r="F2144" s="351">
        <f t="shared" si="267"/>
        <v>108215.61647800001</v>
      </c>
      <c r="G2144" s="352"/>
      <c r="H2144" s="351">
        <f t="shared" si="268"/>
        <v>0</v>
      </c>
      <c r="I2144" s="351">
        <f t="shared" si="270"/>
        <v>3131.5064780000102</v>
      </c>
      <c r="J2144" s="351">
        <f t="shared" si="269"/>
        <v>0</v>
      </c>
      <c r="K2144" s="293">
        <f>SUM('Employee Salary Payroll Tax '!I2146:K2146)</f>
        <v>65139.59</v>
      </c>
      <c r="L2144" s="293">
        <f>'Employee Salary Payroll Tax '!H2146</f>
        <v>0</v>
      </c>
      <c r="M2144" s="293">
        <f t="shared" si="271"/>
        <v>39944.520000000004</v>
      </c>
      <c r="N2144" s="359">
        <f t="shared" si="272"/>
        <v>0</v>
      </c>
      <c r="O2144" s="331"/>
      <c r="P2144" s="61"/>
      <c r="Q2144" s="294"/>
      <c r="R2144" s="292"/>
      <c r="S2144" s="303"/>
    </row>
    <row r="2145" spans="1:19" s="36" customFormat="1" ht="14.4">
      <c r="A2145" s="36">
        <f t="shared" si="265"/>
        <v>822</v>
      </c>
      <c r="B2145" s="526"/>
      <c r="C2145" s="36" t="str">
        <f>VLOOKUP('Employee Salary Payroll Tax '!B2147,'Employee Salary Payroll Tax '!$D$1:$E$7,2,FALSE)</f>
        <v>IBEW</v>
      </c>
      <c r="D2145" s="61">
        <f t="shared" si="266"/>
        <v>6.875E-3</v>
      </c>
      <c r="E2145" s="351">
        <f>'Employee Salary Payroll Tax '!N2147</f>
        <v>31057.14</v>
      </c>
      <c r="F2145" s="351">
        <f t="shared" si="267"/>
        <v>31270.657837499999</v>
      </c>
      <c r="G2145" s="352"/>
      <c r="H2145" s="351">
        <f t="shared" si="268"/>
        <v>0</v>
      </c>
      <c r="I2145" s="351">
        <f t="shared" si="270"/>
        <v>213.51783749999959</v>
      </c>
      <c r="J2145" s="351">
        <f t="shared" si="269"/>
        <v>0</v>
      </c>
      <c r="K2145" s="293">
        <f>SUM('Employee Salary Payroll Tax '!I2147:K2147)</f>
        <v>31057.14</v>
      </c>
      <c r="L2145" s="293">
        <f>'Employee Salary Payroll Tax '!H2147</f>
        <v>0</v>
      </c>
      <c r="M2145" s="293">
        <f t="shared" si="271"/>
        <v>0</v>
      </c>
      <c r="N2145" s="359">
        <f t="shared" si="272"/>
        <v>0</v>
      </c>
      <c r="O2145" s="331"/>
      <c r="P2145" s="61"/>
      <c r="Q2145" s="294"/>
      <c r="R2145" s="292"/>
      <c r="S2145" s="303"/>
    </row>
    <row r="2146" spans="1:19" s="36" customFormat="1" ht="14.4">
      <c r="A2146" s="36">
        <f t="shared" si="265"/>
        <v>823</v>
      </c>
      <c r="B2146" s="526"/>
      <c r="C2146" s="36" t="str">
        <f>VLOOKUP('Employee Salary Payroll Tax '!B2148,'Employee Salary Payroll Tax '!$D$1:$E$7,2,FALSE)</f>
        <v>NonUnion</v>
      </c>
      <c r="D2146" s="61">
        <f t="shared" si="266"/>
        <v>2.98E-2</v>
      </c>
      <c r="E2146" s="351">
        <f>'Employee Salary Payroll Tax '!N2148</f>
        <v>6999.48</v>
      </c>
      <c r="F2146" s="351">
        <f t="shared" si="267"/>
        <v>7208.0645039999999</v>
      </c>
      <c r="G2146" s="352"/>
      <c r="H2146" s="351">
        <f t="shared" si="268"/>
        <v>0.52000000000043656</v>
      </c>
      <c r="I2146" s="351">
        <f t="shared" si="270"/>
        <v>208.58450400000038</v>
      </c>
      <c r="J2146" s="351">
        <f t="shared" si="269"/>
        <v>3.1200000000026194E-3</v>
      </c>
      <c r="K2146" s="293">
        <f>SUM('Employee Salary Payroll Tax '!I2148:K2148)</f>
        <v>6999.48</v>
      </c>
      <c r="L2146" s="293">
        <f>'Employee Salary Payroll Tax '!H2148</f>
        <v>0</v>
      </c>
      <c r="M2146" s="293">
        <f t="shared" si="271"/>
        <v>0</v>
      </c>
      <c r="N2146" s="359">
        <f t="shared" si="272"/>
        <v>3.1199999995568718E-3</v>
      </c>
      <c r="O2146" s="331"/>
      <c r="P2146" s="61"/>
      <c r="Q2146" s="294"/>
      <c r="R2146" s="292"/>
      <c r="S2146" s="303"/>
    </row>
    <row r="2147" spans="1:19" s="36" customFormat="1" ht="14.4">
      <c r="A2147" s="36">
        <f t="shared" si="265"/>
        <v>824</v>
      </c>
      <c r="B2147" s="526"/>
      <c r="C2147" s="36" t="str">
        <f>VLOOKUP('Employee Salary Payroll Tax '!B2149,'Employee Salary Payroll Tax '!$D$1:$E$7,2,FALSE)</f>
        <v>NonUnion</v>
      </c>
      <c r="D2147" s="61">
        <f t="shared" si="266"/>
        <v>2.98E-2</v>
      </c>
      <c r="E2147" s="351">
        <f>'Employee Salary Payroll Tax '!N2149</f>
        <v>94531.57</v>
      </c>
      <c r="F2147" s="351">
        <f t="shared" si="267"/>
        <v>97348.610786000005</v>
      </c>
      <c r="G2147" s="352"/>
      <c r="H2147" s="351">
        <f t="shared" si="268"/>
        <v>0</v>
      </c>
      <c r="I2147" s="351">
        <f t="shared" si="270"/>
        <v>2817.0407859999978</v>
      </c>
      <c r="J2147" s="351">
        <f t="shared" si="269"/>
        <v>0</v>
      </c>
      <c r="K2147" s="293">
        <f>SUM('Employee Salary Payroll Tax '!I2149:K2149)</f>
        <v>94531.569999999992</v>
      </c>
      <c r="L2147" s="293">
        <f>'Employee Salary Payroll Tax '!H2149</f>
        <v>0</v>
      </c>
      <c r="M2147" s="293">
        <f t="shared" si="271"/>
        <v>1.4551915228366852E-11</v>
      </c>
      <c r="N2147" s="359">
        <f t="shared" si="272"/>
        <v>0</v>
      </c>
      <c r="O2147" s="331"/>
      <c r="P2147" s="61"/>
      <c r="Q2147" s="294"/>
      <c r="R2147" s="292"/>
      <c r="S2147" s="303"/>
    </row>
    <row r="2148" spans="1:19" s="36" customFormat="1" ht="14.4">
      <c r="A2148" s="36">
        <f t="shared" si="265"/>
        <v>825</v>
      </c>
      <c r="B2148" s="526"/>
      <c r="C2148" s="36" t="str">
        <f>VLOOKUP('Employee Salary Payroll Tax '!B2150,'Employee Salary Payroll Tax '!$D$1:$E$7,2,FALSE)</f>
        <v>NonUnion</v>
      </c>
      <c r="D2148" s="61">
        <f t="shared" si="266"/>
        <v>2.98E-2</v>
      </c>
      <c r="E2148" s="351">
        <f>'Employee Salary Payroll Tax '!N2150</f>
        <v>60621.84</v>
      </c>
      <c r="F2148" s="351">
        <f t="shared" si="267"/>
        <v>62428.370832000001</v>
      </c>
      <c r="G2148" s="352"/>
      <c r="H2148" s="351">
        <f t="shared" si="268"/>
        <v>0</v>
      </c>
      <c r="I2148" s="351">
        <f t="shared" si="270"/>
        <v>1806.530832000004</v>
      </c>
      <c r="J2148" s="351">
        <f t="shared" si="269"/>
        <v>0</v>
      </c>
      <c r="K2148" s="293">
        <f>SUM('Employee Salary Payroll Tax '!I2150:K2150)</f>
        <v>-1460.75</v>
      </c>
      <c r="L2148" s="293">
        <f>'Employee Salary Payroll Tax '!H2150</f>
        <v>-227.65</v>
      </c>
      <c r="M2148" s="293">
        <f t="shared" si="271"/>
        <v>62310.239999999998</v>
      </c>
      <c r="N2148" s="359">
        <f t="shared" si="272"/>
        <v>0</v>
      </c>
      <c r="O2148" s="331"/>
      <c r="P2148" s="61"/>
      <c r="Q2148" s="294"/>
      <c r="R2148" s="292"/>
      <c r="S2148" s="303"/>
    </row>
    <row r="2149" spans="1:19" s="36" customFormat="1" ht="14.4">
      <c r="A2149" s="36">
        <f t="shared" si="265"/>
        <v>826</v>
      </c>
      <c r="B2149" s="526"/>
      <c r="C2149" s="36" t="str">
        <f>VLOOKUP('Employee Salary Payroll Tax '!B2151,'Employee Salary Payroll Tax '!$D$1:$E$7,2,FALSE)</f>
        <v>NonUnion</v>
      </c>
      <c r="D2149" s="61">
        <f t="shared" si="266"/>
        <v>2.98E-2</v>
      </c>
      <c r="E2149" s="351">
        <f>'Employee Salary Payroll Tax '!N2151</f>
        <v>63710.45</v>
      </c>
      <c r="F2149" s="351">
        <f t="shared" si="267"/>
        <v>65609.021410000001</v>
      </c>
      <c r="G2149" s="352"/>
      <c r="H2149" s="351">
        <f t="shared" si="268"/>
        <v>0</v>
      </c>
      <c r="I2149" s="351">
        <f t="shared" si="270"/>
        <v>1898.5714100000041</v>
      </c>
      <c r="J2149" s="351">
        <f t="shared" si="269"/>
        <v>0</v>
      </c>
      <c r="K2149" s="293">
        <f>SUM('Employee Salary Payroll Tax '!I2151:K2151)</f>
        <v>3278.14</v>
      </c>
      <c r="L2149" s="293">
        <f>'Employee Salary Payroll Tax '!H2151</f>
        <v>0</v>
      </c>
      <c r="M2149" s="293">
        <f t="shared" si="271"/>
        <v>60432.31</v>
      </c>
      <c r="N2149" s="359">
        <f t="shared" si="272"/>
        <v>0</v>
      </c>
      <c r="O2149" s="331"/>
      <c r="P2149" s="61"/>
      <c r="Q2149" s="294"/>
      <c r="R2149" s="292"/>
      <c r="S2149" s="303"/>
    </row>
    <row r="2150" spans="1:19" s="36" customFormat="1" ht="14.4">
      <c r="A2150" s="36">
        <f t="shared" si="265"/>
        <v>827</v>
      </c>
      <c r="B2150" s="526"/>
      <c r="C2150" s="36" t="str">
        <f>VLOOKUP('Employee Salary Payroll Tax '!B2152,'Employee Salary Payroll Tax '!$D$1:$E$7,2,FALSE)</f>
        <v>UA</v>
      </c>
      <c r="D2150" s="61">
        <f t="shared" si="266"/>
        <v>0.03</v>
      </c>
      <c r="E2150" s="351">
        <f>'Employee Salary Payroll Tax '!N2152</f>
        <v>79702.039999999994</v>
      </c>
      <c r="F2150" s="351">
        <f t="shared" si="267"/>
        <v>82093.10119999999</v>
      </c>
      <c r="G2150" s="352"/>
      <c r="H2150" s="351">
        <f t="shared" si="268"/>
        <v>0</v>
      </c>
      <c r="I2150" s="351">
        <f t="shared" si="270"/>
        <v>2391.0611999999965</v>
      </c>
      <c r="J2150" s="351">
        <f t="shared" si="269"/>
        <v>0</v>
      </c>
      <c r="K2150" s="293">
        <f>SUM('Employee Salary Payroll Tax '!I2152:K2152)</f>
        <v>54377.979999999996</v>
      </c>
      <c r="L2150" s="293">
        <f>'Employee Salary Payroll Tax '!H2152</f>
        <v>0</v>
      </c>
      <c r="M2150" s="293">
        <f t="shared" si="271"/>
        <v>25324.059999999998</v>
      </c>
      <c r="N2150" s="359">
        <f t="shared" si="272"/>
        <v>0</v>
      </c>
      <c r="O2150" s="331"/>
      <c r="P2150" s="61"/>
      <c r="Q2150" s="294"/>
      <c r="R2150" s="292"/>
      <c r="S2150" s="303"/>
    </row>
    <row r="2151" spans="1:19" s="36" customFormat="1" ht="14.4">
      <c r="A2151" s="36">
        <f t="shared" si="265"/>
        <v>828</v>
      </c>
      <c r="B2151" s="526"/>
      <c r="C2151" s="36" t="str">
        <f>VLOOKUP('Employee Salary Payroll Tax '!B2153,'Employee Salary Payroll Tax '!$D$1:$E$7,2,FALSE)</f>
        <v>NonUnion</v>
      </c>
      <c r="D2151" s="61">
        <f t="shared" si="266"/>
        <v>2.98E-2</v>
      </c>
      <c r="E2151" s="351">
        <f>'Employee Salary Payroll Tax '!N2153</f>
        <v>68979.81</v>
      </c>
      <c r="F2151" s="351">
        <f t="shared" si="267"/>
        <v>71035.408337999994</v>
      </c>
      <c r="G2151" s="352"/>
      <c r="H2151" s="351">
        <f t="shared" si="268"/>
        <v>0</v>
      </c>
      <c r="I2151" s="351">
        <f t="shared" si="270"/>
        <v>2055.5983379999961</v>
      </c>
      <c r="J2151" s="351">
        <f t="shared" si="269"/>
        <v>0</v>
      </c>
      <c r="K2151" s="293">
        <f>SUM('Employee Salary Payroll Tax '!I2153:K2153)</f>
        <v>1031.52</v>
      </c>
      <c r="L2151" s="293">
        <f>'Employee Salary Payroll Tax '!H2153</f>
        <v>0</v>
      </c>
      <c r="M2151" s="293">
        <f t="shared" si="271"/>
        <v>67948.289999999994</v>
      </c>
      <c r="N2151" s="359">
        <f t="shared" si="272"/>
        <v>0</v>
      </c>
      <c r="O2151" s="331"/>
      <c r="P2151" s="61"/>
      <c r="Q2151" s="294"/>
      <c r="R2151" s="292"/>
      <c r="S2151" s="303"/>
    </row>
    <row r="2152" spans="1:19" s="36" customFormat="1" ht="14.4">
      <c r="A2152" s="36">
        <f t="shared" si="265"/>
        <v>829</v>
      </c>
      <c r="B2152" s="526"/>
      <c r="C2152" s="36" t="str">
        <f>VLOOKUP('Employee Salary Payroll Tax '!B2154,'Employee Salary Payroll Tax '!$D$1:$E$7,2,FALSE)</f>
        <v>UA</v>
      </c>
      <c r="D2152" s="61">
        <f t="shared" si="266"/>
        <v>0.03</v>
      </c>
      <c r="E2152" s="351">
        <f>'Employee Salary Payroll Tax '!N2154</f>
        <v>85247.72</v>
      </c>
      <c r="F2152" s="351">
        <f t="shared" si="267"/>
        <v>87805.151599999997</v>
      </c>
      <c r="G2152" s="352"/>
      <c r="H2152" s="351">
        <f t="shared" si="268"/>
        <v>0</v>
      </c>
      <c r="I2152" s="351">
        <f t="shared" si="270"/>
        <v>2557.4315999999963</v>
      </c>
      <c r="J2152" s="351">
        <f t="shared" si="269"/>
        <v>0</v>
      </c>
      <c r="K2152" s="293">
        <f>SUM('Employee Salary Payroll Tax '!I2154:K2154)</f>
        <v>72856.44</v>
      </c>
      <c r="L2152" s="293">
        <f>'Employee Salary Payroll Tax '!H2154</f>
        <v>0</v>
      </c>
      <c r="M2152" s="293">
        <f t="shared" si="271"/>
        <v>12391.279999999999</v>
      </c>
      <c r="N2152" s="359">
        <f t="shared" si="272"/>
        <v>0</v>
      </c>
      <c r="O2152" s="331"/>
      <c r="P2152" s="61"/>
      <c r="Q2152" s="294"/>
      <c r="R2152" s="292"/>
      <c r="S2152" s="303"/>
    </row>
    <row r="2153" spans="1:19" s="36" customFormat="1" ht="14.4">
      <c r="A2153" s="36">
        <f t="shared" si="265"/>
        <v>830</v>
      </c>
      <c r="B2153" s="526"/>
      <c r="C2153" s="36" t="str">
        <f>VLOOKUP('Employee Salary Payroll Tax '!B2155,'Employee Salary Payroll Tax '!$D$1:$E$7,2,FALSE)</f>
        <v>NonUnion</v>
      </c>
      <c r="D2153" s="61">
        <f t="shared" si="266"/>
        <v>2.98E-2</v>
      </c>
      <c r="E2153" s="351">
        <f>'Employee Salary Payroll Tax '!N2155</f>
        <v>42754.59</v>
      </c>
      <c r="F2153" s="351">
        <f t="shared" si="267"/>
        <v>44028.676781999995</v>
      </c>
      <c r="G2153" s="352"/>
      <c r="H2153" s="351">
        <f t="shared" si="268"/>
        <v>0</v>
      </c>
      <c r="I2153" s="351">
        <f t="shared" si="270"/>
        <v>1274.0867819999985</v>
      </c>
      <c r="J2153" s="351">
        <f t="shared" si="269"/>
        <v>0</v>
      </c>
      <c r="K2153" s="293">
        <f>SUM('Employee Salary Payroll Tax '!I2155:K2155)</f>
        <v>35589.14</v>
      </c>
      <c r="L2153" s="293">
        <f>'Employee Salary Payroll Tax '!H2155</f>
        <v>974.21</v>
      </c>
      <c r="M2153" s="293">
        <f t="shared" si="271"/>
        <v>6191.2399999999971</v>
      </c>
      <c r="N2153" s="359">
        <f t="shared" si="272"/>
        <v>0</v>
      </c>
      <c r="O2153" s="331"/>
      <c r="P2153" s="61"/>
      <c r="Q2153" s="294"/>
      <c r="R2153" s="292"/>
      <c r="S2153" s="303"/>
    </row>
    <row r="2154" spans="1:19" s="36" customFormat="1" ht="14.4">
      <c r="A2154" s="36">
        <f t="shared" si="265"/>
        <v>831</v>
      </c>
      <c r="B2154" s="526"/>
      <c r="C2154" s="36" t="str">
        <f>VLOOKUP('Employee Salary Payroll Tax '!B2156,'Employee Salary Payroll Tax '!$D$1:$E$7,2,FALSE)</f>
        <v>NonUnion</v>
      </c>
      <c r="D2154" s="61">
        <f t="shared" si="266"/>
        <v>2.98E-2</v>
      </c>
      <c r="E2154" s="351">
        <f>'Employee Salary Payroll Tax '!N2156</f>
        <v>70718.33</v>
      </c>
      <c r="F2154" s="351">
        <f t="shared" si="267"/>
        <v>72825.736234000011</v>
      </c>
      <c r="G2154" s="352"/>
      <c r="H2154" s="351">
        <f t="shared" si="268"/>
        <v>0</v>
      </c>
      <c r="I2154" s="351">
        <f t="shared" si="270"/>
        <v>2107.4062340000091</v>
      </c>
      <c r="J2154" s="351">
        <f t="shared" si="269"/>
        <v>0</v>
      </c>
      <c r="K2154" s="293">
        <f>SUM('Employee Salary Payroll Tax '!I2156:K2156)</f>
        <v>517.65000000000009</v>
      </c>
      <c r="L2154" s="293">
        <f>'Employee Salary Payroll Tax '!H2156</f>
        <v>0</v>
      </c>
      <c r="M2154" s="293">
        <f t="shared" si="271"/>
        <v>70200.680000000008</v>
      </c>
      <c r="N2154" s="359">
        <f t="shared" si="272"/>
        <v>0</v>
      </c>
      <c r="O2154" s="331"/>
      <c r="P2154" s="61"/>
      <c r="Q2154" s="294"/>
      <c r="R2154" s="292"/>
      <c r="S2154" s="303"/>
    </row>
    <row r="2155" spans="1:19" s="36" customFormat="1" ht="14.4">
      <c r="A2155" s="36">
        <f t="shared" si="265"/>
        <v>832</v>
      </c>
      <c r="B2155" s="526"/>
      <c r="C2155" s="36" t="str">
        <f>VLOOKUP('Employee Salary Payroll Tax '!B2157,'Employee Salary Payroll Tax '!$D$1:$E$7,2,FALSE)</f>
        <v>NonUnion</v>
      </c>
      <c r="D2155" s="61">
        <f t="shared" si="266"/>
        <v>2.98E-2</v>
      </c>
      <c r="E2155" s="351">
        <f>'Employee Salary Payroll Tax '!N2157</f>
        <v>48276.12</v>
      </c>
      <c r="F2155" s="351">
        <f t="shared" si="267"/>
        <v>49714.748376000003</v>
      </c>
      <c r="G2155" s="352"/>
      <c r="H2155" s="351">
        <f t="shared" si="268"/>
        <v>0</v>
      </c>
      <c r="I2155" s="351">
        <f t="shared" si="270"/>
        <v>1438.6283760000006</v>
      </c>
      <c r="J2155" s="351">
        <f t="shared" si="269"/>
        <v>0</v>
      </c>
      <c r="K2155" s="293">
        <f>SUM('Employee Salary Payroll Tax '!I2157:K2157)</f>
        <v>48276.12</v>
      </c>
      <c r="L2155" s="293">
        <f>'Employee Salary Payroll Tax '!H2157</f>
        <v>0</v>
      </c>
      <c r="M2155" s="293">
        <f t="shared" si="271"/>
        <v>0</v>
      </c>
      <c r="N2155" s="359">
        <f t="shared" si="272"/>
        <v>0</v>
      </c>
      <c r="O2155" s="331"/>
      <c r="P2155" s="61"/>
      <c r="Q2155" s="294"/>
      <c r="R2155" s="292"/>
      <c r="S2155" s="303"/>
    </row>
    <row r="2156" spans="1:19" s="36" customFormat="1" ht="14.4">
      <c r="A2156" s="36">
        <f t="shared" si="265"/>
        <v>833</v>
      </c>
      <c r="B2156" s="526"/>
      <c r="C2156" s="36" t="str">
        <f>VLOOKUP('Employee Salary Payroll Tax '!B2158,'Employee Salary Payroll Tax '!$D$1:$E$7,2,FALSE)</f>
        <v>NonUnion</v>
      </c>
      <c r="D2156" s="61">
        <f t="shared" si="266"/>
        <v>2.98E-2</v>
      </c>
      <c r="E2156" s="351">
        <f>'Employee Salary Payroll Tax '!N2158</f>
        <v>85169.46</v>
      </c>
      <c r="F2156" s="351">
        <f t="shared" si="267"/>
        <v>87707.509908000007</v>
      </c>
      <c r="G2156" s="352"/>
      <c r="H2156" s="351">
        <f t="shared" si="268"/>
        <v>0</v>
      </c>
      <c r="I2156" s="351">
        <f t="shared" si="270"/>
        <v>2538.0499080000009</v>
      </c>
      <c r="J2156" s="351">
        <f t="shared" si="269"/>
        <v>0</v>
      </c>
      <c r="K2156" s="293">
        <f>SUM('Employee Salary Payroll Tax '!I2158:K2158)</f>
        <v>55643.72</v>
      </c>
      <c r="L2156" s="293">
        <f>'Employee Salary Payroll Tax '!H2158</f>
        <v>940.19</v>
      </c>
      <c r="M2156" s="293">
        <f t="shared" si="271"/>
        <v>28585.550000000007</v>
      </c>
      <c r="N2156" s="359">
        <f t="shared" si="272"/>
        <v>0</v>
      </c>
      <c r="O2156" s="331"/>
      <c r="P2156" s="61"/>
      <c r="Q2156" s="294"/>
      <c r="R2156" s="292"/>
      <c r="S2156" s="303"/>
    </row>
    <row r="2157" spans="1:19" s="36" customFormat="1" ht="14.4">
      <c r="A2157" s="36">
        <f t="shared" ref="A2157:A2220" si="273">+A2156+1</f>
        <v>834</v>
      </c>
      <c r="B2157" s="526"/>
      <c r="C2157" s="36" t="str">
        <f>VLOOKUP('Employee Salary Payroll Tax '!B2159,'Employee Salary Payroll Tax '!$D$1:$E$7,2,FALSE)</f>
        <v>UA</v>
      </c>
      <c r="D2157" s="61">
        <f t="shared" si="266"/>
        <v>0.03</v>
      </c>
      <c r="E2157" s="351">
        <f>'Employee Salary Payroll Tax '!N2159</f>
        <v>68132.45</v>
      </c>
      <c r="F2157" s="351">
        <f t="shared" si="267"/>
        <v>70176.423500000004</v>
      </c>
      <c r="G2157" s="352"/>
      <c r="H2157" s="351">
        <f t="shared" si="268"/>
        <v>0</v>
      </c>
      <c r="I2157" s="351">
        <f t="shared" si="270"/>
        <v>2043.9735000000073</v>
      </c>
      <c r="J2157" s="351">
        <f t="shared" si="269"/>
        <v>0</v>
      </c>
      <c r="K2157" s="293">
        <f>SUM('Employee Salary Payroll Tax '!I2159:K2159)</f>
        <v>63603.34</v>
      </c>
      <c r="L2157" s="293">
        <f>'Employee Salary Payroll Tax '!H2159</f>
        <v>0</v>
      </c>
      <c r="M2157" s="293">
        <f t="shared" si="271"/>
        <v>4529.1100000000006</v>
      </c>
      <c r="N2157" s="359">
        <f t="shared" si="272"/>
        <v>0</v>
      </c>
      <c r="O2157" s="331"/>
      <c r="P2157" s="61"/>
      <c r="Q2157" s="294"/>
      <c r="R2157" s="292"/>
      <c r="S2157" s="303"/>
    </row>
    <row r="2158" spans="1:19" s="36" customFormat="1" ht="14.4">
      <c r="A2158" s="36">
        <f t="shared" si="273"/>
        <v>835</v>
      </c>
      <c r="B2158" s="526"/>
      <c r="C2158" s="36" t="str">
        <f>VLOOKUP('Employee Salary Payroll Tax '!B2160,'Employee Salary Payroll Tax '!$D$1:$E$7,2,FALSE)</f>
        <v>NonUnion</v>
      </c>
      <c r="D2158" s="61">
        <f t="shared" si="266"/>
        <v>2.98E-2</v>
      </c>
      <c r="E2158" s="351">
        <f>'Employee Salary Payroll Tax '!N2160</f>
        <v>46347.11</v>
      </c>
      <c r="F2158" s="351">
        <f t="shared" si="267"/>
        <v>47728.253878000003</v>
      </c>
      <c r="G2158" s="352"/>
      <c r="H2158" s="351">
        <f t="shared" si="268"/>
        <v>0</v>
      </c>
      <c r="I2158" s="351">
        <f t="shared" si="270"/>
        <v>1381.1438780000026</v>
      </c>
      <c r="J2158" s="351">
        <f t="shared" si="269"/>
        <v>0</v>
      </c>
      <c r="K2158" s="293">
        <f>SUM('Employee Salary Payroll Tax '!I2160:K2160)</f>
        <v>11926.48</v>
      </c>
      <c r="L2158" s="293">
        <f>'Employee Salary Payroll Tax '!H2160</f>
        <v>0</v>
      </c>
      <c r="M2158" s="293">
        <f t="shared" si="271"/>
        <v>34420.630000000005</v>
      </c>
      <c r="N2158" s="359">
        <f t="shared" si="272"/>
        <v>0</v>
      </c>
      <c r="O2158" s="331"/>
      <c r="P2158" s="61"/>
      <c r="Q2158" s="294"/>
      <c r="R2158" s="292"/>
      <c r="S2158" s="303"/>
    </row>
    <row r="2159" spans="1:19" s="36" customFormat="1" ht="14.4">
      <c r="A2159" s="36">
        <f t="shared" si="273"/>
        <v>836</v>
      </c>
      <c r="B2159" s="526"/>
      <c r="C2159" s="36" t="str">
        <f>VLOOKUP('Employee Salary Payroll Tax '!B2161,'Employee Salary Payroll Tax '!$D$1:$E$7,2,FALSE)</f>
        <v>NonUnion</v>
      </c>
      <c r="D2159" s="61">
        <f t="shared" si="266"/>
        <v>2.98E-2</v>
      </c>
      <c r="E2159" s="351">
        <f>'Employee Salary Payroll Tax '!N2161</f>
        <v>60823.99</v>
      </c>
      <c r="F2159" s="351">
        <f t="shared" si="267"/>
        <v>62636.544902000001</v>
      </c>
      <c r="G2159" s="352"/>
      <c r="H2159" s="351">
        <f t="shared" si="268"/>
        <v>0</v>
      </c>
      <c r="I2159" s="351">
        <f t="shared" si="270"/>
        <v>1812.5549020000035</v>
      </c>
      <c r="J2159" s="351">
        <f t="shared" si="269"/>
        <v>0</v>
      </c>
      <c r="K2159" s="293">
        <f>SUM('Employee Salary Payroll Tax '!I2161:K2161)</f>
        <v>58391.03</v>
      </c>
      <c r="L2159" s="293">
        <f>'Employee Salary Payroll Tax '!H2161</f>
        <v>0</v>
      </c>
      <c r="M2159" s="293">
        <f t="shared" si="271"/>
        <v>2432.9599999999991</v>
      </c>
      <c r="N2159" s="359">
        <f t="shared" si="272"/>
        <v>0</v>
      </c>
      <c r="O2159" s="331"/>
      <c r="P2159" s="61"/>
      <c r="Q2159" s="294"/>
      <c r="R2159" s="292"/>
      <c r="S2159" s="303"/>
    </row>
    <row r="2160" spans="1:19" s="36" customFormat="1" ht="14.4">
      <c r="A2160" s="36">
        <f t="shared" si="273"/>
        <v>837</v>
      </c>
      <c r="B2160" s="526"/>
      <c r="C2160" s="36" t="str">
        <f>VLOOKUP('Employee Salary Payroll Tax '!B2162,'Employee Salary Payroll Tax '!$D$1:$E$7,2,FALSE)</f>
        <v>IBEW</v>
      </c>
      <c r="D2160" s="61">
        <f t="shared" si="266"/>
        <v>6.875E-3</v>
      </c>
      <c r="E2160" s="351">
        <f>'Employee Salary Payroll Tax '!N2162</f>
        <v>62468.25</v>
      </c>
      <c r="F2160" s="351">
        <f t="shared" si="267"/>
        <v>62897.719218749997</v>
      </c>
      <c r="G2160" s="352"/>
      <c r="H2160" s="351">
        <f t="shared" si="268"/>
        <v>0</v>
      </c>
      <c r="I2160" s="351">
        <f t="shared" si="270"/>
        <v>429.4692187499968</v>
      </c>
      <c r="J2160" s="351">
        <f t="shared" si="269"/>
        <v>0</v>
      </c>
      <c r="K2160" s="293">
        <f>SUM('Employee Salary Payroll Tax '!I2162:K2162)</f>
        <v>59409.97</v>
      </c>
      <c r="L2160" s="293">
        <f>'Employee Salary Payroll Tax '!H2162</f>
        <v>0</v>
      </c>
      <c r="M2160" s="293">
        <f t="shared" si="271"/>
        <v>3058.2799999999988</v>
      </c>
      <c r="N2160" s="359">
        <f t="shared" si="272"/>
        <v>0</v>
      </c>
      <c r="O2160" s="331"/>
      <c r="P2160" s="61"/>
      <c r="Q2160" s="294"/>
      <c r="R2160" s="292"/>
      <c r="S2160" s="303"/>
    </row>
    <row r="2161" spans="1:19" s="36" customFormat="1" ht="14.4">
      <c r="A2161" s="36">
        <f t="shared" si="273"/>
        <v>838</v>
      </c>
      <c r="B2161" s="526"/>
      <c r="C2161" s="36" t="str">
        <f>VLOOKUP('Employee Salary Payroll Tax '!B2163,'Employee Salary Payroll Tax '!$D$1:$E$7,2,FALSE)</f>
        <v>NonUnion</v>
      </c>
      <c r="D2161" s="61">
        <f t="shared" si="266"/>
        <v>2.98E-2</v>
      </c>
      <c r="E2161" s="351">
        <f>'Employee Salary Payroll Tax '!N2163</f>
        <v>96834.48</v>
      </c>
      <c r="F2161" s="351">
        <f t="shared" si="267"/>
        <v>99720.147504000008</v>
      </c>
      <c r="G2161" s="352"/>
      <c r="H2161" s="351">
        <f t="shared" si="268"/>
        <v>0</v>
      </c>
      <c r="I2161" s="351">
        <f t="shared" si="270"/>
        <v>2885.6675040000118</v>
      </c>
      <c r="J2161" s="351">
        <f t="shared" si="269"/>
        <v>0</v>
      </c>
      <c r="K2161" s="293">
        <f>SUM('Employee Salary Payroll Tax '!I2163:K2163)</f>
        <v>96834.48000000001</v>
      </c>
      <c r="L2161" s="293">
        <f>'Employee Salary Payroll Tax '!H2163</f>
        <v>0</v>
      </c>
      <c r="M2161" s="293">
        <f t="shared" si="271"/>
        <v>-1.4551915228366852E-11</v>
      </c>
      <c r="N2161" s="359">
        <f t="shared" si="272"/>
        <v>0</v>
      </c>
      <c r="O2161" s="331"/>
      <c r="P2161" s="61"/>
      <c r="Q2161" s="294"/>
      <c r="R2161" s="292"/>
      <c r="S2161" s="303"/>
    </row>
    <row r="2162" spans="1:19" s="36" customFormat="1" ht="14.4">
      <c r="A2162" s="36">
        <f t="shared" si="273"/>
        <v>839</v>
      </c>
      <c r="B2162" s="526"/>
      <c r="C2162" s="36" t="str">
        <f>VLOOKUP('Employee Salary Payroll Tax '!B2164,'Employee Salary Payroll Tax '!$D$1:$E$7,2,FALSE)</f>
        <v>IBEW</v>
      </c>
      <c r="D2162" s="61">
        <f t="shared" si="266"/>
        <v>6.875E-3</v>
      </c>
      <c r="E2162" s="351">
        <f>'Employee Salary Payroll Tax '!N2164</f>
        <v>94566.02</v>
      </c>
      <c r="F2162" s="351">
        <f t="shared" si="267"/>
        <v>95216.161387500004</v>
      </c>
      <c r="G2162" s="352"/>
      <c r="H2162" s="351">
        <f t="shared" si="268"/>
        <v>0</v>
      </c>
      <c r="I2162" s="351">
        <f t="shared" si="270"/>
        <v>650.14138749999984</v>
      </c>
      <c r="J2162" s="351">
        <f t="shared" si="269"/>
        <v>0</v>
      </c>
      <c r="K2162" s="293">
        <f>SUM('Employee Salary Payroll Tax '!I2164:K2164)</f>
        <v>75123.22</v>
      </c>
      <c r="L2162" s="293">
        <f>'Employee Salary Payroll Tax '!H2164</f>
        <v>0</v>
      </c>
      <c r="M2162" s="293">
        <f t="shared" si="271"/>
        <v>19442.800000000003</v>
      </c>
      <c r="N2162" s="359">
        <f t="shared" si="272"/>
        <v>0</v>
      </c>
      <c r="O2162" s="331"/>
      <c r="P2162" s="61"/>
      <c r="Q2162" s="294"/>
      <c r="R2162" s="292"/>
      <c r="S2162" s="303"/>
    </row>
    <row r="2163" spans="1:19" s="36" customFormat="1" ht="14.4">
      <c r="A2163" s="36">
        <f t="shared" si="273"/>
        <v>840</v>
      </c>
      <c r="B2163" s="526"/>
      <c r="C2163" s="36" t="str">
        <f>VLOOKUP('Employee Salary Payroll Tax '!B2165,'Employee Salary Payroll Tax '!$D$1:$E$7,2,FALSE)</f>
        <v>NonUnion</v>
      </c>
      <c r="D2163" s="61">
        <f t="shared" si="266"/>
        <v>2.98E-2</v>
      </c>
      <c r="E2163" s="351">
        <f>'Employee Salary Payroll Tax '!N2165</f>
        <v>87011.48</v>
      </c>
      <c r="F2163" s="351">
        <f t="shared" si="267"/>
        <v>89604.422103999997</v>
      </c>
      <c r="G2163" s="352"/>
      <c r="H2163" s="351">
        <f t="shared" si="268"/>
        <v>0</v>
      </c>
      <c r="I2163" s="351">
        <f t="shared" si="270"/>
        <v>2592.9421040000016</v>
      </c>
      <c r="J2163" s="351">
        <f t="shared" si="269"/>
        <v>0</v>
      </c>
      <c r="K2163" s="293">
        <f>SUM('Employee Salary Payroll Tax '!I2165:K2165)</f>
        <v>86031.32</v>
      </c>
      <c r="L2163" s="293">
        <f>'Employee Salary Payroll Tax '!H2165</f>
        <v>0</v>
      </c>
      <c r="M2163" s="293">
        <f t="shared" si="271"/>
        <v>980.15999999998894</v>
      </c>
      <c r="N2163" s="359">
        <f t="shared" si="272"/>
        <v>0</v>
      </c>
      <c r="O2163" s="331"/>
      <c r="P2163" s="61"/>
      <c r="Q2163" s="294"/>
      <c r="R2163" s="292"/>
      <c r="S2163" s="303"/>
    </row>
    <row r="2164" spans="1:19" s="36" customFormat="1" ht="14.4">
      <c r="A2164" s="36">
        <f t="shared" si="273"/>
        <v>841</v>
      </c>
      <c r="B2164" s="526"/>
      <c r="C2164" s="36" t="str">
        <f>VLOOKUP('Employee Salary Payroll Tax '!B2166,'Employee Salary Payroll Tax '!$D$1:$E$7,2,FALSE)</f>
        <v>IBEW</v>
      </c>
      <c r="D2164" s="61">
        <f t="shared" si="266"/>
        <v>6.875E-3</v>
      </c>
      <c r="E2164" s="351">
        <f>'Employee Salary Payroll Tax '!N2166</f>
        <v>49731.37</v>
      </c>
      <c r="F2164" s="351">
        <f t="shared" si="267"/>
        <v>50073.273168749998</v>
      </c>
      <c r="G2164" s="352"/>
      <c r="H2164" s="351">
        <f t="shared" si="268"/>
        <v>0</v>
      </c>
      <c r="I2164" s="351">
        <f t="shared" si="270"/>
        <v>341.90316874999553</v>
      </c>
      <c r="J2164" s="351">
        <f t="shared" si="269"/>
        <v>0</v>
      </c>
      <c r="K2164" s="293">
        <f>SUM('Employee Salary Payroll Tax '!I2166:K2166)</f>
        <v>0</v>
      </c>
      <c r="L2164" s="293">
        <f>'Employee Salary Payroll Tax '!H2166</f>
        <v>0</v>
      </c>
      <c r="M2164" s="293">
        <f t="shared" si="271"/>
        <v>49731.37</v>
      </c>
      <c r="N2164" s="359">
        <f t="shared" si="272"/>
        <v>0</v>
      </c>
      <c r="O2164" s="331"/>
      <c r="P2164" s="61"/>
      <c r="Q2164" s="294"/>
      <c r="R2164" s="292"/>
      <c r="S2164" s="303"/>
    </row>
    <row r="2165" spans="1:19" s="36" customFormat="1" ht="14.4">
      <c r="A2165" s="36">
        <f t="shared" si="273"/>
        <v>842</v>
      </c>
      <c r="B2165" s="526"/>
      <c r="C2165" s="36" t="str">
        <f>VLOOKUP('Employee Salary Payroll Tax '!B2167,'Employee Salary Payroll Tax '!$D$1:$E$7,2,FALSE)</f>
        <v>NonUnion</v>
      </c>
      <c r="D2165" s="61">
        <f t="shared" si="266"/>
        <v>2.98E-2</v>
      </c>
      <c r="E2165" s="351">
        <f>'Employee Salary Payroll Tax '!N2167</f>
        <v>52018.46</v>
      </c>
      <c r="F2165" s="351">
        <f t="shared" si="267"/>
        <v>53568.610108000001</v>
      </c>
      <c r="G2165" s="352"/>
      <c r="H2165" s="351">
        <f t="shared" si="268"/>
        <v>0</v>
      </c>
      <c r="I2165" s="351">
        <f t="shared" si="270"/>
        <v>1550.1501080000016</v>
      </c>
      <c r="J2165" s="351">
        <f t="shared" si="269"/>
        <v>0</v>
      </c>
      <c r="K2165" s="293">
        <f>SUM('Employee Salary Payroll Tax '!I2167:K2167)</f>
        <v>4781.6099999999997</v>
      </c>
      <c r="L2165" s="293">
        <f>'Employee Salary Payroll Tax '!H2167</f>
        <v>0</v>
      </c>
      <c r="M2165" s="293">
        <f t="shared" si="271"/>
        <v>47236.85</v>
      </c>
      <c r="N2165" s="359">
        <f t="shared" si="272"/>
        <v>0</v>
      </c>
      <c r="O2165" s="331"/>
      <c r="P2165" s="61"/>
      <c r="Q2165" s="294"/>
      <c r="R2165" s="292"/>
      <c r="S2165" s="303"/>
    </row>
    <row r="2166" spans="1:19" s="36" customFormat="1" ht="14.4">
      <c r="A2166" s="36">
        <f t="shared" si="273"/>
        <v>843</v>
      </c>
      <c r="B2166" s="526"/>
      <c r="C2166" s="36" t="str">
        <f>VLOOKUP('Employee Salary Payroll Tax '!B2168,'Employee Salary Payroll Tax '!$D$1:$E$7,2,FALSE)</f>
        <v>NonUnion</v>
      </c>
      <c r="D2166" s="61">
        <f t="shared" si="266"/>
        <v>2.98E-2</v>
      </c>
      <c r="E2166" s="351">
        <f>'Employee Salary Payroll Tax '!N2168</f>
        <v>3953.74</v>
      </c>
      <c r="F2166" s="351">
        <f t="shared" si="267"/>
        <v>4071.5614519999999</v>
      </c>
      <c r="G2166" s="352"/>
      <c r="H2166" s="351">
        <f t="shared" si="268"/>
        <v>3046.26</v>
      </c>
      <c r="I2166" s="351">
        <f t="shared" si="270"/>
        <v>117.82145200000014</v>
      </c>
      <c r="J2166" s="351">
        <f t="shared" si="269"/>
        <v>0.70692871200000085</v>
      </c>
      <c r="K2166" s="293">
        <f>SUM('Employee Salary Payroll Tax '!I2168:K2168)</f>
        <v>1881.98</v>
      </c>
      <c r="L2166" s="293">
        <f>'Employee Salary Payroll Tax '!H2168</f>
        <v>0</v>
      </c>
      <c r="M2166" s="293">
        <f t="shared" si="271"/>
        <v>2071.7599999999998</v>
      </c>
      <c r="N2166" s="359">
        <f t="shared" si="272"/>
        <v>0.33649802391489164</v>
      </c>
      <c r="O2166" s="331"/>
      <c r="P2166" s="61"/>
      <c r="Q2166" s="294"/>
      <c r="R2166" s="292"/>
      <c r="S2166" s="303"/>
    </row>
    <row r="2167" spans="1:19" s="36" customFormat="1" ht="14.4">
      <c r="A2167" s="36">
        <f t="shared" si="273"/>
        <v>844</v>
      </c>
      <c r="B2167" s="526"/>
      <c r="C2167" s="36" t="str">
        <f>VLOOKUP('Employee Salary Payroll Tax '!B2169,'Employee Salary Payroll Tax '!$D$1:$E$7,2,FALSE)</f>
        <v>NonUnion</v>
      </c>
      <c r="D2167" s="61">
        <f t="shared" si="266"/>
        <v>2.98E-2</v>
      </c>
      <c r="E2167" s="351">
        <f>'Employee Salary Payroll Tax '!N2169</f>
        <v>71236.289999999994</v>
      </c>
      <c r="F2167" s="351">
        <f t="shared" si="267"/>
        <v>73359.131441999998</v>
      </c>
      <c r="G2167" s="352"/>
      <c r="H2167" s="351">
        <f t="shared" si="268"/>
        <v>0</v>
      </c>
      <c r="I2167" s="351">
        <f t="shared" si="270"/>
        <v>2122.8414420000045</v>
      </c>
      <c r="J2167" s="351">
        <f t="shared" si="269"/>
        <v>0</v>
      </c>
      <c r="K2167" s="293">
        <f>SUM('Employee Salary Payroll Tax '!I2169:K2169)</f>
        <v>52341.17</v>
      </c>
      <c r="L2167" s="293">
        <f>'Employee Salary Payroll Tax '!H2169</f>
        <v>0</v>
      </c>
      <c r="M2167" s="293">
        <f t="shared" si="271"/>
        <v>18895.119999999995</v>
      </c>
      <c r="N2167" s="359">
        <f t="shared" si="272"/>
        <v>0</v>
      </c>
      <c r="O2167" s="331"/>
      <c r="P2167" s="61"/>
      <c r="Q2167" s="294"/>
      <c r="R2167" s="292"/>
      <c r="S2167" s="303"/>
    </row>
    <row r="2168" spans="1:19" s="36" customFormat="1" ht="14.4">
      <c r="A2168" s="36">
        <f t="shared" si="273"/>
        <v>845</v>
      </c>
      <c r="B2168" s="526"/>
      <c r="C2168" s="36" t="str">
        <f>VLOOKUP('Employee Salary Payroll Tax '!B2170,'Employee Salary Payroll Tax '!$D$1:$E$7,2,FALSE)</f>
        <v>UA</v>
      </c>
      <c r="D2168" s="61">
        <f t="shared" si="266"/>
        <v>0.03</v>
      </c>
      <c r="E2168" s="351">
        <f>'Employee Salary Payroll Tax '!N2170</f>
        <v>80818.350000000006</v>
      </c>
      <c r="F2168" s="351">
        <f t="shared" si="267"/>
        <v>83242.900500000003</v>
      </c>
      <c r="G2168" s="352"/>
      <c r="H2168" s="351">
        <f t="shared" si="268"/>
        <v>0</v>
      </c>
      <c r="I2168" s="351">
        <f t="shared" si="270"/>
        <v>2424.5504999999976</v>
      </c>
      <c r="J2168" s="351">
        <f t="shared" si="269"/>
        <v>0</v>
      </c>
      <c r="K2168" s="293">
        <f>SUM('Employee Salary Payroll Tax '!I2170:K2170)</f>
        <v>76649.16</v>
      </c>
      <c r="L2168" s="293">
        <f>'Employee Salary Payroll Tax '!H2170</f>
        <v>0</v>
      </c>
      <c r="M2168" s="293">
        <f t="shared" si="271"/>
        <v>4169.1900000000023</v>
      </c>
      <c r="N2168" s="359">
        <f t="shared" si="272"/>
        <v>0</v>
      </c>
      <c r="O2168" s="331"/>
      <c r="P2168" s="61"/>
      <c r="Q2168" s="294"/>
      <c r="R2168" s="292"/>
      <c r="S2168" s="303"/>
    </row>
    <row r="2169" spans="1:19" s="36" customFormat="1" ht="14.4">
      <c r="A2169" s="36">
        <f t="shared" si="273"/>
        <v>846</v>
      </c>
      <c r="B2169" s="526"/>
      <c r="C2169" s="36" t="str">
        <f>VLOOKUP('Employee Salary Payroll Tax '!B2171,'Employee Salary Payroll Tax '!$D$1:$E$7,2,FALSE)</f>
        <v>IBEW</v>
      </c>
      <c r="D2169" s="61">
        <f t="shared" si="266"/>
        <v>6.875E-3</v>
      </c>
      <c r="E2169" s="351">
        <f>'Employee Salary Payroll Tax '!N2171</f>
        <v>149071.28</v>
      </c>
      <c r="F2169" s="351">
        <f t="shared" si="267"/>
        <v>150096.14504999999</v>
      </c>
      <c r="G2169" s="352"/>
      <c r="H2169" s="351">
        <f t="shared" si="268"/>
        <v>0</v>
      </c>
      <c r="I2169" s="351">
        <f t="shared" si="270"/>
        <v>1024.8650499999931</v>
      </c>
      <c r="J2169" s="351">
        <f t="shared" si="269"/>
        <v>0</v>
      </c>
      <c r="K2169" s="293">
        <f>SUM('Employee Salary Payroll Tax '!I2171:K2171)</f>
        <v>131087.87</v>
      </c>
      <c r="L2169" s="293">
        <f>'Employee Salary Payroll Tax '!H2171</f>
        <v>0</v>
      </c>
      <c r="M2169" s="293">
        <f t="shared" si="271"/>
        <v>17983.410000000003</v>
      </c>
      <c r="N2169" s="359">
        <f t="shared" si="272"/>
        <v>0</v>
      </c>
      <c r="O2169" s="331"/>
      <c r="P2169" s="61"/>
      <c r="Q2169" s="294"/>
      <c r="R2169" s="292"/>
      <c r="S2169" s="303"/>
    </row>
    <row r="2170" spans="1:19" s="36" customFormat="1" ht="14.4">
      <c r="A2170" s="36">
        <f t="shared" si="273"/>
        <v>847</v>
      </c>
      <c r="B2170" s="526"/>
      <c r="C2170" s="36" t="str">
        <f>VLOOKUP('Employee Salary Payroll Tax '!B2172,'Employee Salary Payroll Tax '!$D$1:$E$7,2,FALSE)</f>
        <v>NonUnion</v>
      </c>
      <c r="D2170" s="61">
        <f t="shared" si="266"/>
        <v>2.98E-2</v>
      </c>
      <c r="E2170" s="351">
        <f>'Employee Salary Payroll Tax '!N2172</f>
        <v>17856.45</v>
      </c>
      <c r="F2170" s="351">
        <f t="shared" si="267"/>
        <v>18388.572210000002</v>
      </c>
      <c r="G2170" s="352"/>
      <c r="H2170" s="351">
        <f t="shared" si="268"/>
        <v>0</v>
      </c>
      <c r="I2170" s="351">
        <f t="shared" si="270"/>
        <v>532.12221000000136</v>
      </c>
      <c r="J2170" s="351">
        <f t="shared" si="269"/>
        <v>0</v>
      </c>
      <c r="K2170" s="293">
        <f>SUM('Employee Salary Payroll Tax '!I2172:K2172)</f>
        <v>1261.46</v>
      </c>
      <c r="L2170" s="293">
        <f>'Employee Salary Payroll Tax '!H2172</f>
        <v>0</v>
      </c>
      <c r="M2170" s="293">
        <f t="shared" si="271"/>
        <v>16594.990000000002</v>
      </c>
      <c r="N2170" s="359">
        <f t="shared" si="272"/>
        <v>0</v>
      </c>
      <c r="O2170" s="331"/>
      <c r="P2170" s="61"/>
      <c r="Q2170" s="294"/>
      <c r="R2170" s="292"/>
      <c r="S2170" s="303"/>
    </row>
    <row r="2171" spans="1:19" s="36" customFormat="1" ht="14.4">
      <c r="A2171" s="36">
        <f t="shared" si="273"/>
        <v>848</v>
      </c>
      <c r="B2171" s="526"/>
      <c r="C2171" s="36" t="str">
        <f>VLOOKUP('Employee Salary Payroll Tax '!B2173,'Employee Salary Payroll Tax '!$D$1:$E$7,2,FALSE)</f>
        <v>Not Assigned</v>
      </c>
      <c r="D2171" s="61">
        <f t="shared" si="266"/>
        <v>0</v>
      </c>
      <c r="E2171" s="351">
        <f>'Employee Salary Payroll Tax '!N2173</f>
        <v>0.95</v>
      </c>
      <c r="F2171" s="351">
        <f t="shared" si="267"/>
        <v>0.95</v>
      </c>
      <c r="G2171" s="352"/>
      <c r="H2171" s="351">
        <f t="shared" si="268"/>
        <v>6999.05</v>
      </c>
      <c r="I2171" s="351">
        <f t="shared" si="270"/>
        <v>0</v>
      </c>
      <c r="J2171" s="351">
        <f t="shared" si="269"/>
        <v>0</v>
      </c>
      <c r="K2171" s="293">
        <f>SUM('Employee Salary Payroll Tax '!I2173:K2173)</f>
        <v>-154.18</v>
      </c>
      <c r="L2171" s="293">
        <f>'Employee Salary Payroll Tax '!H2173</f>
        <v>0</v>
      </c>
      <c r="M2171" s="293">
        <f t="shared" si="271"/>
        <v>155.13</v>
      </c>
      <c r="N2171" s="359">
        <f t="shared" si="272"/>
        <v>0</v>
      </c>
      <c r="O2171" s="331"/>
      <c r="P2171" s="61"/>
      <c r="Q2171" s="294"/>
      <c r="R2171" s="292"/>
      <c r="S2171" s="303"/>
    </row>
    <row r="2172" spans="1:19" s="36" customFormat="1" ht="14.4">
      <c r="A2172" s="36">
        <f t="shared" si="273"/>
        <v>849</v>
      </c>
      <c r="B2172" s="526"/>
      <c r="C2172" s="36" t="str">
        <f>VLOOKUP('Employee Salary Payroll Tax '!B2174,'Employee Salary Payroll Tax '!$D$1:$E$7,2,FALSE)</f>
        <v>IBEW</v>
      </c>
      <c r="D2172" s="61">
        <f t="shared" si="266"/>
        <v>6.875E-3</v>
      </c>
      <c r="E2172" s="351">
        <f>'Employee Salary Payroll Tax '!N2174</f>
        <v>52964.480000000003</v>
      </c>
      <c r="F2172" s="351">
        <f t="shared" si="267"/>
        <v>53328.610800000002</v>
      </c>
      <c r="G2172" s="352"/>
      <c r="H2172" s="351">
        <f t="shared" si="268"/>
        <v>0</v>
      </c>
      <c r="I2172" s="351">
        <f t="shared" si="270"/>
        <v>364.130799999999</v>
      </c>
      <c r="J2172" s="351">
        <f t="shared" si="269"/>
        <v>0</v>
      </c>
      <c r="K2172" s="293">
        <f>SUM('Employee Salary Payroll Tax '!I2174:K2174)</f>
        <v>52964.479999999996</v>
      </c>
      <c r="L2172" s="293">
        <f>'Employee Salary Payroll Tax '!H2174</f>
        <v>0</v>
      </c>
      <c r="M2172" s="293">
        <f t="shared" si="271"/>
        <v>7.2759576141834259E-12</v>
      </c>
      <c r="N2172" s="359">
        <f t="shared" si="272"/>
        <v>0</v>
      </c>
      <c r="O2172" s="331"/>
      <c r="P2172" s="61"/>
      <c r="Q2172" s="294"/>
      <c r="R2172" s="292"/>
      <c r="S2172" s="303"/>
    </row>
    <row r="2173" spans="1:19" s="36" customFormat="1" ht="14.4">
      <c r="A2173" s="36">
        <f t="shared" si="273"/>
        <v>850</v>
      </c>
      <c r="B2173" s="526"/>
      <c r="C2173" s="36" t="str">
        <f>VLOOKUP('Employee Salary Payroll Tax '!B2175,'Employee Salary Payroll Tax '!$D$1:$E$7,2,FALSE)</f>
        <v>NonUnion</v>
      </c>
      <c r="D2173" s="61">
        <f t="shared" si="266"/>
        <v>2.98E-2</v>
      </c>
      <c r="E2173" s="351">
        <f>'Employee Salary Payroll Tax '!N2175</f>
        <v>123111.03</v>
      </c>
      <c r="F2173" s="351">
        <f t="shared" si="267"/>
        <v>126779.738694</v>
      </c>
      <c r="G2173" s="352"/>
      <c r="H2173" s="351">
        <f t="shared" si="268"/>
        <v>0</v>
      </c>
      <c r="I2173" s="351">
        <f t="shared" si="270"/>
        <v>3668.7086940000008</v>
      </c>
      <c r="J2173" s="351">
        <f t="shared" si="269"/>
        <v>0</v>
      </c>
      <c r="K2173" s="293">
        <f>SUM('Employee Salary Payroll Tax '!I2175:K2175)</f>
        <v>35991.33</v>
      </c>
      <c r="L2173" s="293">
        <f>'Employee Salary Payroll Tax '!H2175</f>
        <v>0</v>
      </c>
      <c r="M2173" s="293">
        <f t="shared" si="271"/>
        <v>87119.7</v>
      </c>
      <c r="N2173" s="359">
        <f t="shared" si="272"/>
        <v>0</v>
      </c>
      <c r="O2173" s="331"/>
      <c r="P2173" s="61"/>
      <c r="Q2173" s="294"/>
      <c r="R2173" s="292"/>
      <c r="S2173" s="303"/>
    </row>
    <row r="2174" spans="1:19" s="36" customFormat="1" ht="14.4">
      <c r="A2174" s="36">
        <f t="shared" si="273"/>
        <v>851</v>
      </c>
      <c r="B2174" s="526"/>
      <c r="C2174" s="36" t="str">
        <f>VLOOKUP('Employee Salary Payroll Tax '!B2176,'Employee Salary Payroll Tax '!$D$1:$E$7,2,FALSE)</f>
        <v>NonUnion</v>
      </c>
      <c r="D2174" s="61">
        <f t="shared" si="266"/>
        <v>2.98E-2</v>
      </c>
      <c r="E2174" s="351">
        <f>'Employee Salary Payroll Tax '!N2176</f>
        <v>115076.94</v>
      </c>
      <c r="F2174" s="351">
        <f t="shared" si="267"/>
        <v>118506.232812</v>
      </c>
      <c r="G2174" s="352"/>
      <c r="H2174" s="351">
        <f t="shared" si="268"/>
        <v>0</v>
      </c>
      <c r="I2174" s="351">
        <f t="shared" si="270"/>
        <v>3429.2928119999997</v>
      </c>
      <c r="J2174" s="351">
        <f t="shared" si="269"/>
        <v>0</v>
      </c>
      <c r="K2174" s="293">
        <f>SUM('Employee Salary Payroll Tax '!I2176:K2176)</f>
        <v>104084.34</v>
      </c>
      <c r="L2174" s="293">
        <f>'Employee Salary Payroll Tax '!H2176</f>
        <v>0</v>
      </c>
      <c r="M2174" s="293">
        <f t="shared" si="271"/>
        <v>10992.600000000006</v>
      </c>
      <c r="N2174" s="359">
        <f t="shared" si="272"/>
        <v>0</v>
      </c>
      <c r="O2174" s="331"/>
      <c r="P2174" s="61"/>
      <c r="Q2174" s="294"/>
      <c r="R2174" s="292"/>
      <c r="S2174" s="303"/>
    </row>
    <row r="2175" spans="1:19" s="36" customFormat="1" ht="14.4">
      <c r="A2175" s="36">
        <f t="shared" si="273"/>
        <v>852</v>
      </c>
      <c r="B2175" s="526"/>
      <c r="C2175" s="36" t="str">
        <f>VLOOKUP('Employee Salary Payroll Tax '!B2177,'Employee Salary Payroll Tax '!$D$1:$E$7,2,FALSE)</f>
        <v>NonUnion</v>
      </c>
      <c r="D2175" s="61">
        <f t="shared" si="266"/>
        <v>2.98E-2</v>
      </c>
      <c r="E2175" s="351">
        <f>'Employee Salary Payroll Tax '!N2177</f>
        <v>91171</v>
      </c>
      <c r="F2175" s="351">
        <f t="shared" si="267"/>
        <v>93887.895799999998</v>
      </c>
      <c r="G2175" s="352"/>
      <c r="H2175" s="351">
        <f t="shared" si="268"/>
        <v>0</v>
      </c>
      <c r="I2175" s="351">
        <f t="shared" si="270"/>
        <v>2716.8957999999984</v>
      </c>
      <c r="J2175" s="351">
        <f t="shared" si="269"/>
        <v>0</v>
      </c>
      <c r="K2175" s="293">
        <f>SUM('Employee Salary Payroll Tax '!I2177:K2177)</f>
        <v>28852.03</v>
      </c>
      <c r="L2175" s="293">
        <f>'Employee Salary Payroll Tax '!H2177</f>
        <v>0</v>
      </c>
      <c r="M2175" s="293">
        <f t="shared" si="271"/>
        <v>62318.97</v>
      </c>
      <c r="N2175" s="359">
        <f t="shared" si="272"/>
        <v>0</v>
      </c>
      <c r="O2175" s="331"/>
      <c r="P2175" s="61"/>
      <c r="Q2175" s="294"/>
      <c r="R2175" s="292"/>
      <c r="S2175" s="303"/>
    </row>
    <row r="2176" spans="1:19" s="36" customFormat="1" ht="14.4">
      <c r="A2176" s="36">
        <f t="shared" si="273"/>
        <v>853</v>
      </c>
      <c r="B2176" s="526"/>
      <c r="C2176" s="36" t="str">
        <f>VLOOKUP('Employee Salary Payroll Tax '!B2178,'Employee Salary Payroll Tax '!$D$1:$E$7,2,FALSE)</f>
        <v>NonUnion</v>
      </c>
      <c r="D2176" s="61">
        <f t="shared" si="266"/>
        <v>2.98E-2</v>
      </c>
      <c r="E2176" s="351">
        <f>'Employee Salary Payroll Tax '!N2178</f>
        <v>27594.3</v>
      </c>
      <c r="F2176" s="351">
        <f t="shared" si="267"/>
        <v>28416.610140000001</v>
      </c>
      <c r="G2176" s="352"/>
      <c r="H2176" s="351">
        <f t="shared" si="268"/>
        <v>0</v>
      </c>
      <c r="I2176" s="351">
        <f t="shared" si="270"/>
        <v>822.31014000000141</v>
      </c>
      <c r="J2176" s="351">
        <f t="shared" si="269"/>
        <v>0</v>
      </c>
      <c r="K2176" s="293">
        <f>SUM('Employee Salary Payroll Tax '!I2178:K2178)</f>
        <v>2160.16</v>
      </c>
      <c r="L2176" s="293">
        <f>'Employee Salary Payroll Tax '!H2178</f>
        <v>0</v>
      </c>
      <c r="M2176" s="293">
        <f t="shared" si="271"/>
        <v>25434.14</v>
      </c>
      <c r="N2176" s="359">
        <f t="shared" si="272"/>
        <v>0</v>
      </c>
      <c r="O2176" s="331"/>
      <c r="P2176" s="61"/>
      <c r="Q2176" s="294"/>
      <c r="R2176" s="292"/>
      <c r="S2176" s="303"/>
    </row>
    <row r="2177" spans="1:19" s="36" customFormat="1" ht="14.4">
      <c r="A2177" s="36">
        <f t="shared" si="273"/>
        <v>854</v>
      </c>
      <c r="B2177" s="526"/>
      <c r="C2177" s="36" t="str">
        <f>VLOOKUP('Employee Salary Payroll Tax '!B2179,'Employee Salary Payroll Tax '!$D$1:$E$7,2,FALSE)</f>
        <v>NonUnion</v>
      </c>
      <c r="D2177" s="61">
        <f t="shared" si="266"/>
        <v>2.98E-2</v>
      </c>
      <c r="E2177" s="351">
        <f>'Employee Salary Payroll Tax '!N2179</f>
        <v>87084.55</v>
      </c>
      <c r="F2177" s="351">
        <f t="shared" si="267"/>
        <v>89679.669590000005</v>
      </c>
      <c r="G2177" s="352"/>
      <c r="H2177" s="351">
        <f t="shared" si="268"/>
        <v>0</v>
      </c>
      <c r="I2177" s="351">
        <f t="shared" si="270"/>
        <v>2595.1195900000021</v>
      </c>
      <c r="J2177" s="351">
        <f t="shared" si="269"/>
        <v>0</v>
      </c>
      <c r="K2177" s="293">
        <f>SUM('Employee Salary Payroll Tax '!I2179:K2179)</f>
        <v>86781.6</v>
      </c>
      <c r="L2177" s="293">
        <f>'Employee Salary Payroll Tax '!H2179</f>
        <v>0</v>
      </c>
      <c r="M2177" s="293">
        <f t="shared" si="271"/>
        <v>302.94999999999709</v>
      </c>
      <c r="N2177" s="359">
        <f t="shared" si="272"/>
        <v>0</v>
      </c>
      <c r="O2177" s="331"/>
      <c r="P2177" s="61"/>
      <c r="Q2177" s="294"/>
      <c r="R2177" s="292"/>
      <c r="S2177" s="303"/>
    </row>
    <row r="2178" spans="1:19" s="36" customFormat="1" ht="14.4">
      <c r="A2178" s="36">
        <f t="shared" si="273"/>
        <v>855</v>
      </c>
      <c r="B2178" s="526"/>
      <c r="C2178" s="36" t="str">
        <f>VLOOKUP('Employee Salary Payroll Tax '!B2180,'Employee Salary Payroll Tax '!$D$1:$E$7,2,FALSE)</f>
        <v>IBEW</v>
      </c>
      <c r="D2178" s="61">
        <f t="shared" si="266"/>
        <v>6.875E-3</v>
      </c>
      <c r="E2178" s="351">
        <f>'Employee Salary Payroll Tax '!N2180</f>
        <v>44263.96</v>
      </c>
      <c r="F2178" s="351">
        <f t="shared" si="267"/>
        <v>44568.274724999996</v>
      </c>
      <c r="G2178" s="352"/>
      <c r="H2178" s="351">
        <f t="shared" si="268"/>
        <v>0</v>
      </c>
      <c r="I2178" s="351">
        <f t="shared" si="270"/>
        <v>304.31472499999654</v>
      </c>
      <c r="J2178" s="351">
        <f t="shared" si="269"/>
        <v>0</v>
      </c>
      <c r="K2178" s="293">
        <f>SUM('Employee Salary Payroll Tax '!I2180:K2180)</f>
        <v>44263.960000000006</v>
      </c>
      <c r="L2178" s="293">
        <f>'Employee Salary Payroll Tax '!H2180</f>
        <v>0</v>
      </c>
      <c r="M2178" s="293">
        <f t="shared" si="271"/>
        <v>-7.2759576141834259E-12</v>
      </c>
      <c r="N2178" s="359">
        <f t="shared" si="272"/>
        <v>0</v>
      </c>
      <c r="O2178" s="331"/>
      <c r="P2178" s="61"/>
      <c r="Q2178" s="294"/>
      <c r="R2178" s="292"/>
      <c r="S2178" s="303"/>
    </row>
    <row r="2179" spans="1:19" s="36" customFormat="1" ht="14.4">
      <c r="A2179" s="36">
        <f t="shared" si="273"/>
        <v>856</v>
      </c>
      <c r="B2179" s="526"/>
      <c r="C2179" s="36" t="str">
        <f>VLOOKUP('Employee Salary Payroll Tax '!B2181,'Employee Salary Payroll Tax '!$D$1:$E$7,2,FALSE)</f>
        <v>NonUnion</v>
      </c>
      <c r="D2179" s="61">
        <f t="shared" si="266"/>
        <v>2.98E-2</v>
      </c>
      <c r="E2179" s="351">
        <f>'Employee Salary Payroll Tax '!N2181</f>
        <v>108725.06</v>
      </c>
      <c r="F2179" s="351">
        <f t="shared" si="267"/>
        <v>111965.066788</v>
      </c>
      <c r="G2179" s="352"/>
      <c r="H2179" s="351">
        <f t="shared" si="268"/>
        <v>0</v>
      </c>
      <c r="I2179" s="351">
        <f t="shared" si="270"/>
        <v>3240.0067879999988</v>
      </c>
      <c r="J2179" s="351">
        <f t="shared" si="269"/>
        <v>0</v>
      </c>
      <c r="K2179" s="293">
        <f>SUM('Employee Salary Payroll Tax '!I2181:K2181)</f>
        <v>53425.2</v>
      </c>
      <c r="L2179" s="293">
        <f>'Employee Salary Payroll Tax '!H2181</f>
        <v>0</v>
      </c>
      <c r="M2179" s="293">
        <f t="shared" si="271"/>
        <v>55299.86</v>
      </c>
      <c r="N2179" s="359">
        <f t="shared" si="272"/>
        <v>0</v>
      </c>
      <c r="O2179" s="331"/>
      <c r="P2179" s="61"/>
      <c r="Q2179" s="294"/>
      <c r="R2179" s="292"/>
      <c r="S2179" s="303"/>
    </row>
    <row r="2180" spans="1:19" s="36" customFormat="1" ht="14.4">
      <c r="A2180" s="36">
        <f t="shared" si="273"/>
        <v>857</v>
      </c>
      <c r="B2180" s="526"/>
      <c r="C2180" s="36" t="str">
        <f>VLOOKUP('Employee Salary Payroll Tax '!B2182,'Employee Salary Payroll Tax '!$D$1:$E$7,2,FALSE)</f>
        <v>IBEW</v>
      </c>
      <c r="D2180" s="61">
        <f t="shared" si="266"/>
        <v>6.875E-3</v>
      </c>
      <c r="E2180" s="351">
        <f>'Employee Salary Payroll Tax '!N2182</f>
        <v>85248.75</v>
      </c>
      <c r="F2180" s="351">
        <f t="shared" si="267"/>
        <v>85834.835156250003</v>
      </c>
      <c r="G2180" s="352"/>
      <c r="H2180" s="351">
        <f t="shared" si="268"/>
        <v>0</v>
      </c>
      <c r="I2180" s="351">
        <f t="shared" si="270"/>
        <v>586.08515625000291</v>
      </c>
      <c r="J2180" s="351">
        <f t="shared" si="269"/>
        <v>0</v>
      </c>
      <c r="K2180" s="293">
        <f>SUM('Employee Salary Payroll Tax '!I2182:K2182)</f>
        <v>78403.539999999994</v>
      </c>
      <c r="L2180" s="293">
        <f>'Employee Salary Payroll Tax '!H2182</f>
        <v>0</v>
      </c>
      <c r="M2180" s="293">
        <f t="shared" si="271"/>
        <v>6845.2100000000064</v>
      </c>
      <c r="N2180" s="359">
        <f t="shared" si="272"/>
        <v>0</v>
      </c>
      <c r="O2180" s="331"/>
      <c r="P2180" s="61"/>
      <c r="Q2180" s="294"/>
      <c r="R2180" s="292"/>
      <c r="S2180" s="303"/>
    </row>
    <row r="2181" spans="1:19" s="36" customFormat="1" ht="14.4">
      <c r="A2181" s="36">
        <f t="shared" si="273"/>
        <v>858</v>
      </c>
      <c r="B2181" s="526"/>
      <c r="C2181" s="36" t="str">
        <f>VLOOKUP('Employee Salary Payroll Tax '!B2183,'Employee Salary Payroll Tax '!$D$1:$E$7,2,FALSE)</f>
        <v>Not Assigned</v>
      </c>
      <c r="D2181" s="61">
        <f t="shared" si="266"/>
        <v>0</v>
      </c>
      <c r="E2181" s="351">
        <f>'Employee Salary Payroll Tax '!N2183</f>
        <v>0.01</v>
      </c>
      <c r="F2181" s="351">
        <f t="shared" si="267"/>
        <v>0.01</v>
      </c>
      <c r="G2181" s="352"/>
      <c r="H2181" s="351">
        <f t="shared" si="268"/>
        <v>6999.99</v>
      </c>
      <c r="I2181" s="351">
        <f t="shared" si="270"/>
        <v>0</v>
      </c>
      <c r="J2181" s="351">
        <f t="shared" si="269"/>
        <v>0</v>
      </c>
      <c r="K2181" s="293">
        <f>SUM('Employee Salary Payroll Tax '!I2183:K2183)</f>
        <v>80.41</v>
      </c>
      <c r="L2181" s="293">
        <f>'Employee Salary Payroll Tax '!H2183</f>
        <v>0</v>
      </c>
      <c r="M2181" s="293">
        <f t="shared" si="271"/>
        <v>-80.399999999999991</v>
      </c>
      <c r="N2181" s="359">
        <f t="shared" si="272"/>
        <v>0</v>
      </c>
      <c r="O2181" s="331"/>
      <c r="P2181" s="61"/>
      <c r="Q2181" s="294"/>
      <c r="R2181" s="292"/>
      <c r="S2181" s="303"/>
    </row>
    <row r="2182" spans="1:19" s="36" customFormat="1" ht="14.4">
      <c r="A2182" s="36">
        <f t="shared" si="273"/>
        <v>859</v>
      </c>
      <c r="B2182" s="526"/>
      <c r="C2182" s="36" t="str">
        <f>VLOOKUP('Employee Salary Payroll Tax '!B2184,'Employee Salary Payroll Tax '!$D$1:$E$7,2,FALSE)</f>
        <v>IBEW</v>
      </c>
      <c r="D2182" s="61">
        <f t="shared" si="266"/>
        <v>6.875E-3</v>
      </c>
      <c r="E2182" s="351">
        <f>'Employee Salary Payroll Tax '!N2184</f>
        <v>67343.62</v>
      </c>
      <c r="F2182" s="351">
        <f t="shared" si="267"/>
        <v>67806.6073875</v>
      </c>
      <c r="G2182" s="352"/>
      <c r="H2182" s="351">
        <f t="shared" si="268"/>
        <v>0</v>
      </c>
      <c r="I2182" s="351">
        <f t="shared" si="270"/>
        <v>462.98738750000484</v>
      </c>
      <c r="J2182" s="351">
        <f t="shared" si="269"/>
        <v>0</v>
      </c>
      <c r="K2182" s="293">
        <f>SUM('Employee Salary Payroll Tax '!I2184:K2184)</f>
        <v>21085.84</v>
      </c>
      <c r="L2182" s="293">
        <f>'Employee Salary Payroll Tax '!H2184</f>
        <v>0</v>
      </c>
      <c r="M2182" s="293">
        <f t="shared" si="271"/>
        <v>46257.78</v>
      </c>
      <c r="N2182" s="359">
        <f t="shared" si="272"/>
        <v>0</v>
      </c>
      <c r="O2182" s="331"/>
      <c r="P2182" s="61"/>
      <c r="Q2182" s="294"/>
      <c r="R2182" s="292"/>
      <c r="S2182" s="303"/>
    </row>
    <row r="2183" spans="1:19" s="36" customFormat="1" ht="14.4">
      <c r="A2183" s="36">
        <f t="shared" si="273"/>
        <v>860</v>
      </c>
      <c r="B2183" s="526"/>
      <c r="C2183" s="36" t="str">
        <f>VLOOKUP('Employee Salary Payroll Tax '!B2185,'Employee Salary Payroll Tax '!$D$1:$E$7,2,FALSE)</f>
        <v>NonUnion</v>
      </c>
      <c r="D2183" s="61">
        <f t="shared" si="266"/>
        <v>2.98E-2</v>
      </c>
      <c r="E2183" s="351">
        <f>'Employee Salary Payroll Tax '!N2185</f>
        <v>157775.10999999999</v>
      </c>
      <c r="F2183" s="351">
        <f t="shared" si="267"/>
        <v>162476.80827799998</v>
      </c>
      <c r="G2183" s="352"/>
      <c r="H2183" s="351">
        <f t="shared" si="268"/>
        <v>0</v>
      </c>
      <c r="I2183" s="351">
        <f t="shared" si="270"/>
        <v>4701.6982779999962</v>
      </c>
      <c r="J2183" s="351">
        <f t="shared" si="269"/>
        <v>0</v>
      </c>
      <c r="K2183" s="293">
        <f>SUM('Employee Salary Payroll Tax '!I2185:K2185)</f>
        <v>24123.23</v>
      </c>
      <c r="L2183" s="293">
        <f>'Employee Salary Payroll Tax '!H2185</f>
        <v>0</v>
      </c>
      <c r="M2183" s="293">
        <f t="shared" si="271"/>
        <v>133651.87999999998</v>
      </c>
      <c r="N2183" s="359">
        <f t="shared" si="272"/>
        <v>0</v>
      </c>
      <c r="O2183" s="331"/>
      <c r="P2183" s="61"/>
      <c r="Q2183" s="294"/>
      <c r="R2183" s="292"/>
      <c r="S2183" s="303"/>
    </row>
    <row r="2184" spans="1:19" s="36" customFormat="1" ht="14.4">
      <c r="A2184" s="36">
        <f t="shared" si="273"/>
        <v>861</v>
      </c>
      <c r="B2184" s="526"/>
      <c r="C2184" s="36" t="str">
        <f>VLOOKUP('Employee Salary Payroll Tax '!B2186,'Employee Salary Payroll Tax '!$D$1:$E$7,2,FALSE)</f>
        <v>UA</v>
      </c>
      <c r="D2184" s="61">
        <f t="shared" si="266"/>
        <v>0.03</v>
      </c>
      <c r="E2184" s="351">
        <f>'Employee Salary Payroll Tax '!N2186</f>
        <v>40555.1</v>
      </c>
      <c r="F2184" s="351">
        <f t="shared" si="267"/>
        <v>41771.752999999997</v>
      </c>
      <c r="G2184" s="352"/>
      <c r="H2184" s="351">
        <f t="shared" si="268"/>
        <v>0</v>
      </c>
      <c r="I2184" s="351">
        <f t="shared" si="270"/>
        <v>1216.6529999999984</v>
      </c>
      <c r="J2184" s="351">
        <f t="shared" si="269"/>
        <v>0</v>
      </c>
      <c r="K2184" s="293">
        <f>SUM('Employee Salary Payroll Tax '!I2186:K2186)</f>
        <v>23395.82</v>
      </c>
      <c r="L2184" s="293">
        <f>'Employee Salary Payroll Tax '!H2186</f>
        <v>47.77</v>
      </c>
      <c r="M2184" s="293">
        <f t="shared" si="271"/>
        <v>17111.509999999998</v>
      </c>
      <c r="N2184" s="359">
        <f t="shared" si="272"/>
        <v>0</v>
      </c>
      <c r="O2184" s="331"/>
      <c r="P2184" s="61"/>
      <c r="Q2184" s="294"/>
      <c r="R2184" s="292"/>
      <c r="S2184" s="303"/>
    </row>
    <row r="2185" spans="1:19" s="36" customFormat="1" ht="14.4">
      <c r="A2185" s="36">
        <f t="shared" si="273"/>
        <v>862</v>
      </c>
      <c r="B2185" s="526"/>
      <c r="C2185" s="36" t="str">
        <f>VLOOKUP('Employee Salary Payroll Tax '!B2187,'Employee Salary Payroll Tax '!$D$1:$E$7,2,FALSE)</f>
        <v>IBEW</v>
      </c>
      <c r="D2185" s="61">
        <f t="shared" si="266"/>
        <v>6.875E-3</v>
      </c>
      <c r="E2185" s="351">
        <f>'Employee Salary Payroll Tax '!N2187</f>
        <v>107832.3</v>
      </c>
      <c r="F2185" s="351">
        <f t="shared" si="267"/>
        <v>108573.64706249999</v>
      </c>
      <c r="G2185" s="352"/>
      <c r="H2185" s="351">
        <f t="shared" si="268"/>
        <v>0</v>
      </c>
      <c r="I2185" s="351">
        <f t="shared" si="270"/>
        <v>741.34706249998999</v>
      </c>
      <c r="J2185" s="351">
        <f t="shared" si="269"/>
        <v>0</v>
      </c>
      <c r="K2185" s="293">
        <f>SUM('Employee Salary Payroll Tax '!I2187:K2187)</f>
        <v>20066.32</v>
      </c>
      <c r="L2185" s="293">
        <f>'Employee Salary Payroll Tax '!H2187</f>
        <v>0</v>
      </c>
      <c r="M2185" s="293">
        <f t="shared" si="271"/>
        <v>87765.98000000001</v>
      </c>
      <c r="N2185" s="359">
        <f t="shared" si="272"/>
        <v>0</v>
      </c>
      <c r="O2185" s="331"/>
      <c r="P2185" s="61"/>
      <c r="Q2185" s="294"/>
      <c r="R2185" s="292"/>
      <c r="S2185" s="303"/>
    </row>
    <row r="2186" spans="1:19" s="36" customFormat="1" ht="14.4">
      <c r="A2186" s="36">
        <f t="shared" si="273"/>
        <v>863</v>
      </c>
      <c r="B2186" s="526"/>
      <c r="C2186" s="36" t="str">
        <f>VLOOKUP('Employee Salary Payroll Tax '!B2188,'Employee Salary Payroll Tax '!$D$1:$E$7,2,FALSE)</f>
        <v>NonUnion</v>
      </c>
      <c r="D2186" s="61">
        <f t="shared" si="266"/>
        <v>2.98E-2</v>
      </c>
      <c r="E2186" s="351">
        <f>'Employee Salary Payroll Tax '!N2188</f>
        <v>109656.32000000001</v>
      </c>
      <c r="F2186" s="351">
        <f t="shared" si="267"/>
        <v>112924.07833600001</v>
      </c>
      <c r="G2186" s="352"/>
      <c r="H2186" s="351">
        <f t="shared" si="268"/>
        <v>0</v>
      </c>
      <c r="I2186" s="351">
        <f t="shared" si="270"/>
        <v>3267.758335999999</v>
      </c>
      <c r="J2186" s="351">
        <f t="shared" si="269"/>
        <v>0</v>
      </c>
      <c r="K2186" s="293">
        <f>SUM('Employee Salary Payroll Tax '!I2188:K2188)</f>
        <v>31839.26</v>
      </c>
      <c r="L2186" s="293">
        <f>'Employee Salary Payroll Tax '!H2188</f>
        <v>0</v>
      </c>
      <c r="M2186" s="293">
        <f t="shared" si="271"/>
        <v>77817.060000000012</v>
      </c>
      <c r="N2186" s="359">
        <f t="shared" si="272"/>
        <v>0</v>
      </c>
      <c r="O2186" s="331"/>
      <c r="P2186" s="61"/>
      <c r="Q2186" s="294"/>
      <c r="R2186" s="292"/>
      <c r="S2186" s="303"/>
    </row>
    <row r="2187" spans="1:19" s="36" customFormat="1" ht="14.4">
      <c r="A2187" s="36">
        <f t="shared" si="273"/>
        <v>864</v>
      </c>
      <c r="B2187" s="526"/>
      <c r="C2187" s="36" t="str">
        <f>VLOOKUP('Employee Salary Payroll Tax '!B2189,'Employee Salary Payroll Tax '!$D$1:$E$7,2,FALSE)</f>
        <v>NonUnion</v>
      </c>
      <c r="D2187" s="61">
        <f t="shared" si="266"/>
        <v>2.98E-2</v>
      </c>
      <c r="E2187" s="351">
        <f>'Employee Salary Payroll Tax '!N2189</f>
        <v>22598.5</v>
      </c>
      <c r="F2187" s="351">
        <f t="shared" si="267"/>
        <v>23271.935300000001</v>
      </c>
      <c r="G2187" s="352"/>
      <c r="H2187" s="351">
        <f t="shared" si="268"/>
        <v>0</v>
      </c>
      <c r="I2187" s="351">
        <f t="shared" si="270"/>
        <v>673.43530000000101</v>
      </c>
      <c r="J2187" s="351">
        <f t="shared" si="269"/>
        <v>0</v>
      </c>
      <c r="K2187" s="293">
        <f>SUM('Employee Salary Payroll Tax '!I2189:K2189)</f>
        <v>22598.5</v>
      </c>
      <c r="L2187" s="293">
        <f>'Employee Salary Payroll Tax '!H2189</f>
        <v>0</v>
      </c>
      <c r="M2187" s="293">
        <f t="shared" si="271"/>
        <v>0</v>
      </c>
      <c r="N2187" s="359">
        <f t="shared" si="272"/>
        <v>0</v>
      </c>
      <c r="O2187" s="331"/>
      <c r="P2187" s="61"/>
      <c r="Q2187" s="294"/>
      <c r="R2187" s="292"/>
      <c r="S2187" s="303"/>
    </row>
    <row r="2188" spans="1:19" s="36" customFormat="1" ht="14.4">
      <c r="A2188" s="36">
        <f t="shared" si="273"/>
        <v>865</v>
      </c>
      <c r="B2188" s="526"/>
      <c r="C2188" s="36" t="str">
        <f>VLOOKUP('Employee Salary Payroll Tax '!B2190,'Employee Salary Payroll Tax '!$D$1:$E$7,2,FALSE)</f>
        <v>NonUnion</v>
      </c>
      <c r="D2188" s="61">
        <f t="shared" si="266"/>
        <v>2.98E-2</v>
      </c>
      <c r="E2188" s="351">
        <f>'Employee Salary Payroll Tax '!N2190</f>
        <v>88714.86</v>
      </c>
      <c r="F2188" s="351">
        <f t="shared" si="267"/>
        <v>91358.562828000009</v>
      </c>
      <c r="G2188" s="352"/>
      <c r="H2188" s="351">
        <f t="shared" si="268"/>
        <v>0</v>
      </c>
      <c r="I2188" s="351">
        <f t="shared" si="270"/>
        <v>2643.7028280000086</v>
      </c>
      <c r="J2188" s="351">
        <f t="shared" si="269"/>
        <v>0</v>
      </c>
      <c r="K2188" s="293">
        <f>SUM('Employee Salary Payroll Tax '!I2190:K2190)</f>
        <v>2841.53</v>
      </c>
      <c r="L2188" s="293">
        <f>'Employee Salary Payroll Tax '!H2190</f>
        <v>0</v>
      </c>
      <c r="M2188" s="293">
        <f t="shared" si="271"/>
        <v>85873.33</v>
      </c>
      <c r="N2188" s="359">
        <f t="shared" si="272"/>
        <v>0</v>
      </c>
      <c r="O2188" s="331"/>
      <c r="P2188" s="61"/>
      <c r="Q2188" s="294"/>
      <c r="R2188" s="292"/>
      <c r="S2188" s="303"/>
    </row>
    <row r="2189" spans="1:19" s="36" customFormat="1" ht="14.4">
      <c r="A2189" s="36">
        <f t="shared" si="273"/>
        <v>866</v>
      </c>
      <c r="B2189" s="526"/>
      <c r="C2189" s="36" t="str">
        <f>VLOOKUP('Employee Salary Payroll Tax '!B2191,'Employee Salary Payroll Tax '!$D$1:$E$7,2,FALSE)</f>
        <v>NonUnion</v>
      </c>
      <c r="D2189" s="61">
        <f t="shared" si="266"/>
        <v>2.98E-2</v>
      </c>
      <c r="E2189" s="351">
        <f>'Employee Salary Payroll Tax '!N2191</f>
        <v>93390.55</v>
      </c>
      <c r="F2189" s="351">
        <f t="shared" si="267"/>
        <v>96173.588390000004</v>
      </c>
      <c r="G2189" s="352"/>
      <c r="H2189" s="351">
        <f t="shared" si="268"/>
        <v>0</v>
      </c>
      <c r="I2189" s="351">
        <f t="shared" si="270"/>
        <v>2783.0383900000015</v>
      </c>
      <c r="J2189" s="351">
        <f t="shared" si="269"/>
        <v>0</v>
      </c>
      <c r="K2189" s="293">
        <f>SUM('Employee Salary Payroll Tax '!I2191:K2191)</f>
        <v>93390.55</v>
      </c>
      <c r="L2189" s="293">
        <f>'Employee Salary Payroll Tax '!H2191</f>
        <v>0</v>
      </c>
      <c r="M2189" s="293">
        <f t="shared" si="271"/>
        <v>0</v>
      </c>
      <c r="N2189" s="359">
        <f t="shared" si="272"/>
        <v>0</v>
      </c>
      <c r="O2189" s="331"/>
      <c r="P2189" s="61"/>
      <c r="Q2189" s="294"/>
      <c r="R2189" s="292"/>
      <c r="S2189" s="303"/>
    </row>
    <row r="2190" spans="1:19" s="36" customFormat="1" ht="14.4">
      <c r="A2190" s="36">
        <f t="shared" si="273"/>
        <v>867</v>
      </c>
      <c r="B2190" s="526"/>
      <c r="C2190" s="36" t="str">
        <f>VLOOKUP('Employee Salary Payroll Tax '!B2192,'Employee Salary Payroll Tax '!$D$1:$E$7,2,FALSE)</f>
        <v>NonUnion</v>
      </c>
      <c r="D2190" s="61">
        <f t="shared" si="266"/>
        <v>2.98E-2</v>
      </c>
      <c r="E2190" s="351">
        <f>'Employee Salary Payroll Tax '!N2192</f>
        <v>140356.29</v>
      </c>
      <c r="F2190" s="351">
        <f t="shared" si="267"/>
        <v>144538.90744200003</v>
      </c>
      <c r="G2190" s="352"/>
      <c r="H2190" s="351">
        <f t="shared" si="268"/>
        <v>0</v>
      </c>
      <c r="I2190" s="351">
        <f t="shared" si="270"/>
        <v>4182.617442000017</v>
      </c>
      <c r="J2190" s="351">
        <f t="shared" si="269"/>
        <v>0</v>
      </c>
      <c r="K2190" s="293">
        <f>SUM('Employee Salary Payroll Tax '!I2192:K2192)</f>
        <v>140356.29</v>
      </c>
      <c r="L2190" s="293">
        <f>'Employee Salary Payroll Tax '!H2192</f>
        <v>0</v>
      </c>
      <c r="M2190" s="293">
        <f t="shared" si="271"/>
        <v>0</v>
      </c>
      <c r="N2190" s="359">
        <f t="shared" si="272"/>
        <v>0</v>
      </c>
      <c r="O2190" s="331"/>
      <c r="P2190" s="61"/>
      <c r="Q2190" s="294"/>
      <c r="R2190" s="292"/>
      <c r="S2190" s="303"/>
    </row>
    <row r="2191" spans="1:19" s="36" customFormat="1" ht="14.4">
      <c r="A2191" s="36">
        <f t="shared" si="273"/>
        <v>868</v>
      </c>
      <c r="B2191" s="526"/>
      <c r="C2191" s="36" t="str">
        <f>VLOOKUP('Employee Salary Payroll Tax '!B2193,'Employee Salary Payroll Tax '!$D$1:$E$7,2,FALSE)</f>
        <v>IBEW</v>
      </c>
      <c r="D2191" s="61">
        <f t="shared" si="266"/>
        <v>6.875E-3</v>
      </c>
      <c r="E2191" s="351">
        <f>'Employee Salary Payroll Tax '!N2193</f>
        <v>70215.58</v>
      </c>
      <c r="F2191" s="351">
        <f t="shared" si="267"/>
        <v>70698.312112500003</v>
      </c>
      <c r="G2191" s="352"/>
      <c r="H2191" s="351">
        <f t="shared" si="268"/>
        <v>0</v>
      </c>
      <c r="I2191" s="351">
        <f t="shared" si="270"/>
        <v>482.73211250000168</v>
      </c>
      <c r="J2191" s="351">
        <f t="shared" si="269"/>
        <v>0</v>
      </c>
      <c r="K2191" s="293">
        <f>SUM('Employee Salary Payroll Tax '!I2193:K2193)</f>
        <v>0</v>
      </c>
      <c r="L2191" s="293">
        <f>'Employee Salary Payroll Tax '!H2193</f>
        <v>0</v>
      </c>
      <c r="M2191" s="293">
        <f t="shared" si="271"/>
        <v>70215.58</v>
      </c>
      <c r="N2191" s="359">
        <f t="shared" si="272"/>
        <v>0</v>
      </c>
      <c r="O2191" s="331"/>
      <c r="P2191" s="61"/>
      <c r="Q2191" s="294"/>
      <c r="R2191" s="292"/>
      <c r="S2191" s="303"/>
    </row>
    <row r="2192" spans="1:19" s="36" customFormat="1" ht="14.4">
      <c r="A2192" s="36">
        <f t="shared" si="273"/>
        <v>869</v>
      </c>
      <c r="B2192" s="526"/>
      <c r="C2192" s="36" t="str">
        <f>VLOOKUP('Employee Salary Payroll Tax '!B2194,'Employee Salary Payroll Tax '!$D$1:$E$7,2,FALSE)</f>
        <v>NonUnion</v>
      </c>
      <c r="D2192" s="61">
        <f t="shared" ref="D2192:D2255" si="274">VLOOKUP(C2192,C$9:D$12,2)</f>
        <v>2.98E-2</v>
      </c>
      <c r="E2192" s="351">
        <f>'Employee Salary Payroll Tax '!N2194</f>
        <v>64078.48</v>
      </c>
      <c r="F2192" s="351">
        <f t="shared" ref="F2192:F2255" si="275">E2192*(1+D2192)</f>
        <v>65988.018704000002</v>
      </c>
      <c r="G2192" s="352"/>
      <c r="H2192" s="351">
        <f t="shared" ref="H2192:H2255" si="276">IF(E2192&gt;$H$12,0,$H$12-E2192)</f>
        <v>0</v>
      </c>
      <c r="I2192" s="351">
        <f t="shared" si="270"/>
        <v>1909.5387039999987</v>
      </c>
      <c r="J2192" s="351">
        <f t="shared" ref="J2192:J2255" si="277">IF(H2192&gt;I2192,I2192*$J$12,H2192*$J$12)</f>
        <v>0</v>
      </c>
      <c r="K2192" s="293">
        <f>SUM('Employee Salary Payroll Tax '!I2194:K2194)</f>
        <v>0</v>
      </c>
      <c r="L2192" s="293">
        <f>'Employee Salary Payroll Tax '!H2194</f>
        <v>0</v>
      </c>
      <c r="M2192" s="293">
        <f t="shared" si="271"/>
        <v>64078.48</v>
      </c>
      <c r="N2192" s="359">
        <f t="shared" si="272"/>
        <v>0</v>
      </c>
      <c r="O2192" s="331"/>
      <c r="P2192" s="61"/>
      <c r="Q2192" s="294"/>
      <c r="R2192" s="292"/>
      <c r="S2192" s="303"/>
    </row>
    <row r="2193" spans="1:19" s="36" customFormat="1" ht="14.4">
      <c r="A2193" s="36">
        <f t="shared" si="273"/>
        <v>870</v>
      </c>
      <c r="B2193" s="526"/>
      <c r="C2193" s="36" t="str">
        <f>VLOOKUP('Employee Salary Payroll Tax '!B2195,'Employee Salary Payroll Tax '!$D$1:$E$7,2,FALSE)</f>
        <v>NonUnion</v>
      </c>
      <c r="D2193" s="61">
        <f t="shared" si="274"/>
        <v>2.98E-2</v>
      </c>
      <c r="E2193" s="351">
        <f>'Employee Salary Payroll Tax '!N2195</f>
        <v>70399.44</v>
      </c>
      <c r="F2193" s="351">
        <f t="shared" si="275"/>
        <v>72497.343312000012</v>
      </c>
      <c r="G2193" s="352"/>
      <c r="H2193" s="351">
        <f t="shared" si="276"/>
        <v>0</v>
      </c>
      <c r="I2193" s="351">
        <f t="shared" ref="I2193:I2256" si="278">F2193-E2193</f>
        <v>2097.9033120000095</v>
      </c>
      <c r="J2193" s="351">
        <f t="shared" si="277"/>
        <v>0</v>
      </c>
      <c r="K2193" s="293">
        <f>SUM('Employee Salary Payroll Tax '!I2195:K2195)</f>
        <v>67280.989999999991</v>
      </c>
      <c r="L2193" s="293">
        <f>'Employee Salary Payroll Tax '!H2195</f>
        <v>0</v>
      </c>
      <c r="M2193" s="293">
        <f t="shared" ref="M2193:M2256" si="279">E2193-K2193-L2193</f>
        <v>3118.4500000000116</v>
      </c>
      <c r="N2193" s="359">
        <f t="shared" ref="N2193:N2256" si="280">J2193*K2193/(SUM(K2193:M2193)+0.000001)</f>
        <v>0</v>
      </c>
      <c r="O2193" s="331"/>
      <c r="P2193" s="61"/>
      <c r="Q2193" s="294"/>
      <c r="R2193" s="292"/>
      <c r="S2193" s="303"/>
    </row>
    <row r="2194" spans="1:19" s="36" customFormat="1" ht="14.4">
      <c r="A2194" s="36">
        <f t="shared" si="273"/>
        <v>871</v>
      </c>
      <c r="B2194" s="526"/>
      <c r="C2194" s="36" t="str">
        <f>VLOOKUP('Employee Salary Payroll Tax '!B2196,'Employee Salary Payroll Tax '!$D$1:$E$7,2,FALSE)</f>
        <v>NonUnion</v>
      </c>
      <c r="D2194" s="61">
        <f t="shared" si="274"/>
        <v>2.98E-2</v>
      </c>
      <c r="E2194" s="351">
        <f>'Employee Salary Payroll Tax '!N2196</f>
        <v>179294.94</v>
      </c>
      <c r="F2194" s="351">
        <f t="shared" si="275"/>
        <v>184637.92921200002</v>
      </c>
      <c r="G2194" s="352"/>
      <c r="H2194" s="351">
        <f t="shared" si="276"/>
        <v>0</v>
      </c>
      <c r="I2194" s="351">
        <f t="shared" si="278"/>
        <v>5342.989212000015</v>
      </c>
      <c r="J2194" s="351">
        <f t="shared" si="277"/>
        <v>0</v>
      </c>
      <c r="K2194" s="293">
        <f>SUM('Employee Salary Payroll Tax '!I2196:K2196)</f>
        <v>144381.81</v>
      </c>
      <c r="L2194" s="293">
        <f>'Employee Salary Payroll Tax '!H2196</f>
        <v>0</v>
      </c>
      <c r="M2194" s="293">
        <f t="shared" si="279"/>
        <v>34913.130000000005</v>
      </c>
      <c r="N2194" s="359">
        <f t="shared" si="280"/>
        <v>0</v>
      </c>
      <c r="O2194" s="331"/>
      <c r="P2194" s="61"/>
      <c r="Q2194" s="294"/>
      <c r="R2194" s="292"/>
      <c r="S2194" s="303"/>
    </row>
    <row r="2195" spans="1:19" s="36" customFormat="1" ht="14.4">
      <c r="A2195" s="36">
        <f t="shared" si="273"/>
        <v>872</v>
      </c>
      <c r="B2195" s="526"/>
      <c r="C2195" s="36" t="str">
        <f>VLOOKUP('Employee Salary Payroll Tax '!B2197,'Employee Salary Payroll Tax '!$D$1:$E$7,2,FALSE)</f>
        <v>IBEW</v>
      </c>
      <c r="D2195" s="61">
        <f t="shared" si="274"/>
        <v>6.875E-3</v>
      </c>
      <c r="E2195" s="351">
        <f>'Employee Salary Payroll Tax '!N2197</f>
        <v>201162.19</v>
      </c>
      <c r="F2195" s="351">
        <f t="shared" si="275"/>
        <v>202545.18005624998</v>
      </c>
      <c r="G2195" s="352"/>
      <c r="H2195" s="351">
        <f t="shared" si="276"/>
        <v>0</v>
      </c>
      <c r="I2195" s="351">
        <f t="shared" si="278"/>
        <v>1382.9900562499824</v>
      </c>
      <c r="J2195" s="351">
        <f t="shared" si="277"/>
        <v>0</v>
      </c>
      <c r="K2195" s="293">
        <f>SUM('Employee Salary Payroll Tax '!I2197:K2197)</f>
        <v>172757.00999999998</v>
      </c>
      <c r="L2195" s="293">
        <f>'Employee Salary Payroll Tax '!H2197</f>
        <v>0</v>
      </c>
      <c r="M2195" s="293">
        <f t="shared" si="279"/>
        <v>28405.180000000022</v>
      </c>
      <c r="N2195" s="359">
        <f t="shared" si="280"/>
        <v>0</v>
      </c>
      <c r="O2195" s="331"/>
      <c r="P2195" s="61"/>
      <c r="Q2195" s="294"/>
      <c r="R2195" s="292"/>
      <c r="S2195" s="303"/>
    </row>
    <row r="2196" spans="1:19" s="36" customFormat="1" ht="14.4">
      <c r="A2196" s="36">
        <f t="shared" si="273"/>
        <v>873</v>
      </c>
      <c r="B2196" s="526"/>
      <c r="C2196" s="36" t="str">
        <f>VLOOKUP('Employee Salary Payroll Tax '!B2198,'Employee Salary Payroll Tax '!$D$1:$E$7,2,FALSE)</f>
        <v>NonUnion</v>
      </c>
      <c r="D2196" s="61">
        <f t="shared" si="274"/>
        <v>2.98E-2</v>
      </c>
      <c r="E2196" s="351">
        <f>'Employee Salary Payroll Tax '!N2198</f>
        <v>79973.94</v>
      </c>
      <c r="F2196" s="351">
        <f t="shared" si="275"/>
        <v>82357.163412000009</v>
      </c>
      <c r="G2196" s="352"/>
      <c r="H2196" s="351">
        <f t="shared" si="276"/>
        <v>0</v>
      </c>
      <c r="I2196" s="351">
        <f t="shared" si="278"/>
        <v>2383.2234120000066</v>
      </c>
      <c r="J2196" s="351">
        <f t="shared" si="277"/>
        <v>0</v>
      </c>
      <c r="K2196" s="293">
        <f>SUM('Employee Salary Payroll Tax '!I2198:K2198)</f>
        <v>33485.61</v>
      </c>
      <c r="L2196" s="293">
        <f>'Employee Salary Payroll Tax '!H2198</f>
        <v>0</v>
      </c>
      <c r="M2196" s="293">
        <f t="shared" si="279"/>
        <v>46488.33</v>
      </c>
      <c r="N2196" s="359">
        <f t="shared" si="280"/>
        <v>0</v>
      </c>
      <c r="O2196" s="331"/>
      <c r="P2196" s="61"/>
      <c r="Q2196" s="294"/>
      <c r="R2196" s="292"/>
      <c r="S2196" s="303"/>
    </row>
    <row r="2197" spans="1:19" s="36" customFormat="1" ht="14.4">
      <c r="A2197" s="36">
        <f t="shared" si="273"/>
        <v>874</v>
      </c>
      <c r="B2197" s="526"/>
      <c r="C2197" s="36" t="str">
        <f>VLOOKUP('Employee Salary Payroll Tax '!B2199,'Employee Salary Payroll Tax '!$D$1:$E$7,2,FALSE)</f>
        <v>IBEW</v>
      </c>
      <c r="D2197" s="61">
        <f t="shared" si="274"/>
        <v>6.875E-3</v>
      </c>
      <c r="E2197" s="351">
        <f>'Employee Salary Payroll Tax '!N2199</f>
        <v>38827.339999999997</v>
      </c>
      <c r="F2197" s="351">
        <f t="shared" si="275"/>
        <v>39094.277962499997</v>
      </c>
      <c r="G2197" s="352"/>
      <c r="H2197" s="351">
        <f t="shared" si="276"/>
        <v>0</v>
      </c>
      <c r="I2197" s="351">
        <f t="shared" si="278"/>
        <v>266.93796250000014</v>
      </c>
      <c r="J2197" s="351">
        <f t="shared" si="277"/>
        <v>0</v>
      </c>
      <c r="K2197" s="293">
        <f>SUM('Employee Salary Payroll Tax '!I2199:K2199)</f>
        <v>4201.62</v>
      </c>
      <c r="L2197" s="293">
        <f>'Employee Salary Payroll Tax '!H2199</f>
        <v>0</v>
      </c>
      <c r="M2197" s="293">
        <f t="shared" si="279"/>
        <v>34625.719999999994</v>
      </c>
      <c r="N2197" s="359">
        <f t="shared" si="280"/>
        <v>0</v>
      </c>
      <c r="O2197" s="331"/>
      <c r="P2197" s="61"/>
      <c r="Q2197" s="294"/>
      <c r="R2197" s="292"/>
      <c r="S2197" s="303"/>
    </row>
    <row r="2198" spans="1:19" s="36" customFormat="1" ht="14.4">
      <c r="A2198" s="36">
        <f t="shared" si="273"/>
        <v>875</v>
      </c>
      <c r="B2198" s="526"/>
      <c r="C2198" s="36" t="str">
        <f>VLOOKUP('Employee Salary Payroll Tax '!B2200,'Employee Salary Payroll Tax '!$D$1:$E$7,2,FALSE)</f>
        <v>IBEW</v>
      </c>
      <c r="D2198" s="61">
        <f t="shared" si="274"/>
        <v>6.875E-3</v>
      </c>
      <c r="E2198" s="351">
        <f>'Employee Salary Payroll Tax '!N2200</f>
        <v>55673.1</v>
      </c>
      <c r="F2198" s="351">
        <f t="shared" si="275"/>
        <v>56055.852562499997</v>
      </c>
      <c r="G2198" s="352"/>
      <c r="H2198" s="351">
        <f t="shared" si="276"/>
        <v>0</v>
      </c>
      <c r="I2198" s="351">
        <f t="shared" si="278"/>
        <v>382.75256249999802</v>
      </c>
      <c r="J2198" s="351">
        <f t="shared" si="277"/>
        <v>0</v>
      </c>
      <c r="K2198" s="293">
        <f>SUM('Employee Salary Payroll Tax '!I2200:K2200)</f>
        <v>55673.1</v>
      </c>
      <c r="L2198" s="293">
        <f>'Employee Salary Payroll Tax '!H2200</f>
        <v>0</v>
      </c>
      <c r="M2198" s="293">
        <f t="shared" si="279"/>
        <v>0</v>
      </c>
      <c r="N2198" s="359">
        <f t="shared" si="280"/>
        <v>0</v>
      </c>
      <c r="O2198" s="331"/>
      <c r="P2198" s="61"/>
      <c r="Q2198" s="294"/>
      <c r="R2198" s="292"/>
      <c r="S2198" s="303"/>
    </row>
    <row r="2199" spans="1:19" s="36" customFormat="1" ht="14.4">
      <c r="A2199" s="36">
        <f t="shared" si="273"/>
        <v>876</v>
      </c>
      <c r="B2199" s="526"/>
      <c r="C2199" s="36" t="str">
        <f>VLOOKUP('Employee Salary Payroll Tax '!B2201,'Employee Salary Payroll Tax '!$D$1:$E$7,2,FALSE)</f>
        <v>IBEW</v>
      </c>
      <c r="D2199" s="61">
        <f t="shared" si="274"/>
        <v>6.875E-3</v>
      </c>
      <c r="E2199" s="351">
        <f>'Employee Salary Payroll Tax '!N2201</f>
        <v>152450.44</v>
      </c>
      <c r="F2199" s="351">
        <f t="shared" si="275"/>
        <v>153498.53677499999</v>
      </c>
      <c r="G2199" s="352"/>
      <c r="H2199" s="351">
        <f t="shared" si="276"/>
        <v>0</v>
      </c>
      <c r="I2199" s="351">
        <f t="shared" si="278"/>
        <v>1048.0967749999836</v>
      </c>
      <c r="J2199" s="351">
        <f t="shared" si="277"/>
        <v>0</v>
      </c>
      <c r="K2199" s="293">
        <f>SUM('Employee Salary Payroll Tax '!I2201:K2201)</f>
        <v>138937.1</v>
      </c>
      <c r="L2199" s="293">
        <f>'Employee Salary Payroll Tax '!H2201</f>
        <v>0</v>
      </c>
      <c r="M2199" s="293">
        <f t="shared" si="279"/>
        <v>13513.339999999997</v>
      </c>
      <c r="N2199" s="359">
        <f t="shared" si="280"/>
        <v>0</v>
      </c>
      <c r="O2199" s="331"/>
      <c r="P2199" s="61"/>
      <c r="Q2199" s="294"/>
      <c r="R2199" s="292"/>
      <c r="S2199" s="303"/>
    </row>
    <row r="2200" spans="1:19" s="36" customFormat="1" ht="14.4">
      <c r="A2200" s="36">
        <f t="shared" si="273"/>
        <v>877</v>
      </c>
      <c r="B2200" s="526"/>
      <c r="C2200" s="36" t="str">
        <f>VLOOKUP('Employee Salary Payroll Tax '!B2202,'Employee Salary Payroll Tax '!$D$1:$E$7,2,FALSE)</f>
        <v>IBEW</v>
      </c>
      <c r="D2200" s="61">
        <f t="shared" si="274"/>
        <v>6.875E-3</v>
      </c>
      <c r="E2200" s="351">
        <f>'Employee Salary Payroll Tax '!N2202</f>
        <v>69021.7</v>
      </c>
      <c r="F2200" s="351">
        <f t="shared" si="275"/>
        <v>69496.224187499989</v>
      </c>
      <c r="G2200" s="352"/>
      <c r="H2200" s="351">
        <f t="shared" si="276"/>
        <v>0</v>
      </c>
      <c r="I2200" s="351">
        <f t="shared" si="278"/>
        <v>474.52418749999197</v>
      </c>
      <c r="J2200" s="351">
        <f t="shared" si="277"/>
        <v>0</v>
      </c>
      <c r="K2200" s="293">
        <f>SUM('Employee Salary Payroll Tax '!I2202:K2202)</f>
        <v>0</v>
      </c>
      <c r="L2200" s="293">
        <f>'Employee Salary Payroll Tax '!H2202</f>
        <v>0</v>
      </c>
      <c r="M2200" s="293">
        <f t="shared" si="279"/>
        <v>69021.7</v>
      </c>
      <c r="N2200" s="359">
        <f t="shared" si="280"/>
        <v>0</v>
      </c>
      <c r="O2200" s="331"/>
      <c r="P2200" s="61"/>
      <c r="Q2200" s="294"/>
      <c r="R2200" s="292"/>
      <c r="S2200" s="303"/>
    </row>
    <row r="2201" spans="1:19" s="36" customFormat="1" ht="14.4">
      <c r="A2201" s="36">
        <f t="shared" si="273"/>
        <v>878</v>
      </c>
      <c r="B2201" s="526"/>
      <c r="C2201" s="36" t="str">
        <f>VLOOKUP('Employee Salary Payroll Tax '!B2203,'Employee Salary Payroll Tax '!$D$1:$E$7,2,FALSE)</f>
        <v>NonUnion</v>
      </c>
      <c r="D2201" s="61">
        <f t="shared" si="274"/>
        <v>2.98E-2</v>
      </c>
      <c r="E2201" s="351">
        <f>'Employee Salary Payroll Tax '!N2203</f>
        <v>3462</v>
      </c>
      <c r="F2201" s="351">
        <f t="shared" si="275"/>
        <v>3565.1676000000002</v>
      </c>
      <c r="G2201" s="352"/>
      <c r="H2201" s="351">
        <f t="shared" si="276"/>
        <v>3538</v>
      </c>
      <c r="I2201" s="351">
        <f t="shared" si="278"/>
        <v>103.16760000000022</v>
      </c>
      <c r="J2201" s="351">
        <f t="shared" si="277"/>
        <v>0.61900560000000138</v>
      </c>
      <c r="K2201" s="293">
        <f>SUM('Employee Salary Payroll Tax '!I2203:K2203)</f>
        <v>1419.42</v>
      </c>
      <c r="L2201" s="293">
        <f>'Employee Salary Payroll Tax '!H2203</f>
        <v>0</v>
      </c>
      <c r="M2201" s="293">
        <f t="shared" si="279"/>
        <v>2042.58</v>
      </c>
      <c r="N2201" s="359">
        <f t="shared" si="280"/>
        <v>0.25379229592669261</v>
      </c>
      <c r="O2201" s="331"/>
      <c r="P2201" s="61"/>
      <c r="Q2201" s="294"/>
      <c r="R2201" s="292"/>
      <c r="S2201" s="303"/>
    </row>
    <row r="2202" spans="1:19" s="36" customFormat="1" ht="14.4">
      <c r="A2202" s="36">
        <f t="shared" si="273"/>
        <v>879</v>
      </c>
      <c r="B2202" s="526"/>
      <c r="C2202" s="36" t="str">
        <f>VLOOKUP('Employee Salary Payroll Tax '!B2204,'Employee Salary Payroll Tax '!$D$1:$E$7,2,FALSE)</f>
        <v>NonUnion</v>
      </c>
      <c r="D2202" s="61">
        <f t="shared" si="274"/>
        <v>2.98E-2</v>
      </c>
      <c r="E2202" s="351">
        <f>'Employee Salary Payroll Tax '!N2204</f>
        <v>94737.57</v>
      </c>
      <c r="F2202" s="351">
        <f t="shared" si="275"/>
        <v>97560.749586000005</v>
      </c>
      <c r="G2202" s="352"/>
      <c r="H2202" s="351">
        <f t="shared" si="276"/>
        <v>0</v>
      </c>
      <c r="I2202" s="351">
        <f t="shared" si="278"/>
        <v>2823.1795859999984</v>
      </c>
      <c r="J2202" s="351">
        <f t="shared" si="277"/>
        <v>0</v>
      </c>
      <c r="K2202" s="293">
        <f>SUM('Employee Salary Payroll Tax '!I2204:K2204)</f>
        <v>86460.05</v>
      </c>
      <c r="L2202" s="293">
        <f>'Employee Salary Payroll Tax '!H2204</f>
        <v>0</v>
      </c>
      <c r="M2202" s="293">
        <f t="shared" si="279"/>
        <v>8277.5200000000041</v>
      </c>
      <c r="N2202" s="359">
        <f t="shared" si="280"/>
        <v>0</v>
      </c>
      <c r="O2202" s="331"/>
      <c r="P2202" s="61"/>
      <c r="Q2202" s="294"/>
      <c r="R2202" s="292"/>
      <c r="S2202" s="303"/>
    </row>
    <row r="2203" spans="1:19" s="36" customFormat="1" ht="14.4">
      <c r="A2203" s="36">
        <f t="shared" si="273"/>
        <v>880</v>
      </c>
      <c r="B2203" s="526"/>
      <c r="C2203" s="36" t="str">
        <f>VLOOKUP('Employee Salary Payroll Tax '!B2205,'Employee Salary Payroll Tax '!$D$1:$E$7,2,FALSE)</f>
        <v>IBEW</v>
      </c>
      <c r="D2203" s="61">
        <f t="shared" si="274"/>
        <v>6.875E-3</v>
      </c>
      <c r="E2203" s="351">
        <f>'Employee Salary Payroll Tax '!N2205</f>
        <v>86823.79</v>
      </c>
      <c r="F2203" s="351">
        <f t="shared" si="275"/>
        <v>87420.703556249995</v>
      </c>
      <c r="G2203" s="352"/>
      <c r="H2203" s="351">
        <f t="shared" si="276"/>
        <v>0</v>
      </c>
      <c r="I2203" s="351">
        <f t="shared" si="278"/>
        <v>596.91355625000142</v>
      </c>
      <c r="J2203" s="351">
        <f t="shared" si="277"/>
        <v>0</v>
      </c>
      <c r="K2203" s="293">
        <f>SUM('Employee Salary Payroll Tax '!I2205:K2205)</f>
        <v>68661.5</v>
      </c>
      <c r="L2203" s="293">
        <f>'Employee Salary Payroll Tax '!H2205</f>
        <v>0</v>
      </c>
      <c r="M2203" s="293">
        <f t="shared" si="279"/>
        <v>18162.289999999994</v>
      </c>
      <c r="N2203" s="359">
        <f t="shared" si="280"/>
        <v>0</v>
      </c>
      <c r="O2203" s="331"/>
      <c r="P2203" s="61"/>
      <c r="Q2203" s="294"/>
      <c r="R2203" s="292"/>
      <c r="S2203" s="303"/>
    </row>
    <row r="2204" spans="1:19" s="36" customFormat="1" ht="14.4">
      <c r="A2204" s="36">
        <f t="shared" si="273"/>
        <v>881</v>
      </c>
      <c r="B2204" s="526"/>
      <c r="C2204" s="36" t="str">
        <f>VLOOKUP('Employee Salary Payroll Tax '!B2206,'Employee Salary Payroll Tax '!$D$1:$E$7,2,FALSE)</f>
        <v>NonUnion</v>
      </c>
      <c r="D2204" s="61">
        <f t="shared" si="274"/>
        <v>2.98E-2</v>
      </c>
      <c r="E2204" s="351">
        <f>'Employee Salary Payroll Tax '!N2206</f>
        <v>13500</v>
      </c>
      <c r="F2204" s="351">
        <f t="shared" si="275"/>
        <v>13902.300000000001</v>
      </c>
      <c r="G2204" s="352"/>
      <c r="H2204" s="351">
        <f t="shared" si="276"/>
        <v>0</v>
      </c>
      <c r="I2204" s="351">
        <f t="shared" si="278"/>
        <v>402.30000000000109</v>
      </c>
      <c r="J2204" s="351">
        <f t="shared" si="277"/>
        <v>0</v>
      </c>
      <c r="K2204" s="293">
        <f>SUM('Employee Salary Payroll Tax '!I2206:K2206)</f>
        <v>13500</v>
      </c>
      <c r="L2204" s="293">
        <f>'Employee Salary Payroll Tax '!H2206</f>
        <v>0</v>
      </c>
      <c r="M2204" s="293">
        <f t="shared" si="279"/>
        <v>0</v>
      </c>
      <c r="N2204" s="359">
        <f t="shared" si="280"/>
        <v>0</v>
      </c>
      <c r="O2204" s="331"/>
      <c r="P2204" s="61"/>
      <c r="Q2204" s="294"/>
      <c r="R2204" s="292"/>
      <c r="S2204" s="303"/>
    </row>
    <row r="2205" spans="1:19" s="36" customFormat="1" ht="14.4">
      <c r="A2205" s="36">
        <f t="shared" si="273"/>
        <v>882</v>
      </c>
      <c r="B2205" s="526"/>
      <c r="C2205" s="36" t="str">
        <f>VLOOKUP('Employee Salary Payroll Tax '!B2207,'Employee Salary Payroll Tax '!$D$1:$E$7,2,FALSE)</f>
        <v>NonUnion</v>
      </c>
      <c r="D2205" s="61">
        <f t="shared" si="274"/>
        <v>2.98E-2</v>
      </c>
      <c r="E2205" s="351">
        <f>'Employee Salary Payroll Tax '!N2207</f>
        <v>54729.53</v>
      </c>
      <c r="F2205" s="351">
        <f t="shared" si="275"/>
        <v>56360.469993999999</v>
      </c>
      <c r="G2205" s="352"/>
      <c r="H2205" s="351">
        <f t="shared" si="276"/>
        <v>0</v>
      </c>
      <c r="I2205" s="351">
        <f t="shared" si="278"/>
        <v>1630.9399940000003</v>
      </c>
      <c r="J2205" s="351">
        <f t="shared" si="277"/>
        <v>0</v>
      </c>
      <c r="K2205" s="293">
        <f>SUM('Employee Salary Payroll Tax '!I2207:K2207)</f>
        <v>24949.96</v>
      </c>
      <c r="L2205" s="293">
        <f>'Employee Salary Payroll Tax '!H2207</f>
        <v>0</v>
      </c>
      <c r="M2205" s="293">
        <f t="shared" si="279"/>
        <v>29779.57</v>
      </c>
      <c r="N2205" s="359">
        <f t="shared" si="280"/>
        <v>0</v>
      </c>
      <c r="O2205" s="331"/>
      <c r="P2205" s="61"/>
      <c r="Q2205" s="294"/>
      <c r="R2205" s="292"/>
      <c r="S2205" s="303"/>
    </row>
    <row r="2206" spans="1:19" s="36" customFormat="1" ht="14.4">
      <c r="A2206" s="36">
        <f t="shared" si="273"/>
        <v>883</v>
      </c>
      <c r="B2206" s="526"/>
      <c r="C2206" s="36" t="str">
        <f>VLOOKUP('Employee Salary Payroll Tax '!B2208,'Employee Salary Payroll Tax '!$D$1:$E$7,2,FALSE)</f>
        <v>NonUnion</v>
      </c>
      <c r="D2206" s="61">
        <f t="shared" si="274"/>
        <v>2.98E-2</v>
      </c>
      <c r="E2206" s="351">
        <f>'Employee Salary Payroll Tax '!N2208</f>
        <v>96261.05</v>
      </c>
      <c r="F2206" s="351">
        <f t="shared" si="275"/>
        <v>99129.629290000012</v>
      </c>
      <c r="G2206" s="352"/>
      <c r="H2206" s="351">
        <f t="shared" si="276"/>
        <v>0</v>
      </c>
      <c r="I2206" s="351">
        <f t="shared" si="278"/>
        <v>2868.5792900000088</v>
      </c>
      <c r="J2206" s="351">
        <f t="shared" si="277"/>
        <v>0</v>
      </c>
      <c r="K2206" s="293">
        <f>SUM('Employee Salary Payroll Tax '!I2208:K2208)</f>
        <v>1530.67</v>
      </c>
      <c r="L2206" s="293">
        <f>'Employee Salary Payroll Tax '!H2208</f>
        <v>0</v>
      </c>
      <c r="M2206" s="293">
        <f t="shared" si="279"/>
        <v>94730.38</v>
      </c>
      <c r="N2206" s="359">
        <f t="shared" si="280"/>
        <v>0</v>
      </c>
      <c r="O2206" s="331"/>
      <c r="P2206" s="61"/>
      <c r="Q2206" s="294"/>
      <c r="R2206" s="292"/>
      <c r="S2206" s="303"/>
    </row>
    <row r="2207" spans="1:19" s="36" customFormat="1" ht="14.4">
      <c r="A2207" s="36">
        <f t="shared" si="273"/>
        <v>884</v>
      </c>
      <c r="B2207" s="526"/>
      <c r="C2207" s="36" t="str">
        <f>VLOOKUP('Employee Salary Payroll Tax '!B2209,'Employee Salary Payroll Tax '!$D$1:$E$7,2,FALSE)</f>
        <v>NonUnion</v>
      </c>
      <c r="D2207" s="61">
        <f t="shared" si="274"/>
        <v>2.98E-2</v>
      </c>
      <c r="E2207" s="351">
        <f>'Employee Salary Payroll Tax '!N2209</f>
        <v>55829.57</v>
      </c>
      <c r="F2207" s="351">
        <f t="shared" si="275"/>
        <v>57493.291186000002</v>
      </c>
      <c r="G2207" s="352"/>
      <c r="H2207" s="351">
        <f t="shared" si="276"/>
        <v>0</v>
      </c>
      <c r="I2207" s="351">
        <f t="shared" si="278"/>
        <v>1663.7211860000025</v>
      </c>
      <c r="J2207" s="351">
        <f t="shared" si="277"/>
        <v>0</v>
      </c>
      <c r="K2207" s="293">
        <f>SUM('Employee Salary Payroll Tax '!I2209:K2209)</f>
        <v>30632.61</v>
      </c>
      <c r="L2207" s="293">
        <f>'Employee Salary Payroll Tax '!H2209</f>
        <v>0</v>
      </c>
      <c r="M2207" s="293">
        <f t="shared" si="279"/>
        <v>25196.959999999999</v>
      </c>
      <c r="N2207" s="359">
        <f t="shared" si="280"/>
        <v>0</v>
      </c>
      <c r="O2207" s="331"/>
      <c r="P2207" s="61"/>
      <c r="Q2207" s="294"/>
      <c r="R2207" s="292"/>
      <c r="S2207" s="303"/>
    </row>
    <row r="2208" spans="1:19" s="36" customFormat="1" ht="14.4">
      <c r="A2208" s="36">
        <f t="shared" si="273"/>
        <v>885</v>
      </c>
      <c r="B2208" s="526"/>
      <c r="C2208" s="36" t="str">
        <f>VLOOKUP('Employee Salary Payroll Tax '!B2210,'Employee Salary Payroll Tax '!$D$1:$E$7,2,FALSE)</f>
        <v>NonUnion</v>
      </c>
      <c r="D2208" s="61">
        <f t="shared" si="274"/>
        <v>2.98E-2</v>
      </c>
      <c r="E2208" s="351">
        <f>'Employee Salary Payroll Tax '!N2210</f>
        <v>78112.789999999994</v>
      </c>
      <c r="F2208" s="351">
        <f t="shared" si="275"/>
        <v>80440.551141999997</v>
      </c>
      <c r="G2208" s="352"/>
      <c r="H2208" s="351">
        <f t="shared" si="276"/>
        <v>0</v>
      </c>
      <c r="I2208" s="351">
        <f t="shared" si="278"/>
        <v>2327.761142000003</v>
      </c>
      <c r="J2208" s="351">
        <f t="shared" si="277"/>
        <v>0</v>
      </c>
      <c r="K2208" s="293">
        <f>SUM('Employee Salary Payroll Tax '!I2210:K2210)</f>
        <v>77774.399999999994</v>
      </c>
      <c r="L2208" s="293">
        <f>'Employee Salary Payroll Tax '!H2210</f>
        <v>11.89</v>
      </c>
      <c r="M2208" s="293">
        <f t="shared" si="279"/>
        <v>326.49999999999943</v>
      </c>
      <c r="N2208" s="359">
        <f t="shared" si="280"/>
        <v>0</v>
      </c>
      <c r="O2208" s="331"/>
      <c r="P2208" s="61"/>
      <c r="Q2208" s="294"/>
      <c r="R2208" s="292"/>
      <c r="S2208" s="303"/>
    </row>
    <row r="2209" spans="1:19" s="36" customFormat="1" ht="14.4">
      <c r="A2209" s="36">
        <f t="shared" si="273"/>
        <v>886</v>
      </c>
      <c r="B2209" s="526"/>
      <c r="C2209" s="36" t="str">
        <f>VLOOKUP('Employee Salary Payroll Tax '!B2211,'Employee Salary Payroll Tax '!$D$1:$E$7,2,FALSE)</f>
        <v>NonUnion</v>
      </c>
      <c r="D2209" s="61">
        <f t="shared" si="274"/>
        <v>2.98E-2</v>
      </c>
      <c r="E2209" s="351">
        <f>'Employee Salary Payroll Tax '!N2211</f>
        <v>66448.320000000007</v>
      </c>
      <c r="F2209" s="351">
        <f t="shared" si="275"/>
        <v>68428.479936000003</v>
      </c>
      <c r="G2209" s="352"/>
      <c r="H2209" s="351">
        <f t="shared" si="276"/>
        <v>0</v>
      </c>
      <c r="I2209" s="351">
        <f t="shared" si="278"/>
        <v>1980.1599359999964</v>
      </c>
      <c r="J2209" s="351">
        <f t="shared" si="277"/>
        <v>0</v>
      </c>
      <c r="K2209" s="293">
        <f>SUM('Employee Salary Payroll Tax '!I2211:K2211)</f>
        <v>61820.62</v>
      </c>
      <c r="L2209" s="293">
        <f>'Employee Salary Payroll Tax '!H2211</f>
        <v>0</v>
      </c>
      <c r="M2209" s="293">
        <f t="shared" si="279"/>
        <v>4627.7000000000044</v>
      </c>
      <c r="N2209" s="359">
        <f t="shared" si="280"/>
        <v>0</v>
      </c>
      <c r="O2209" s="331"/>
      <c r="P2209" s="61"/>
      <c r="Q2209" s="294"/>
      <c r="R2209" s="292"/>
      <c r="S2209" s="303"/>
    </row>
    <row r="2210" spans="1:19" s="36" customFormat="1" ht="14.4">
      <c r="A2210" s="36">
        <f t="shared" si="273"/>
        <v>887</v>
      </c>
      <c r="B2210" s="526"/>
      <c r="C2210" s="36" t="str">
        <f>VLOOKUP('Employee Salary Payroll Tax '!B2212,'Employee Salary Payroll Tax '!$D$1:$E$7,2,FALSE)</f>
        <v>UA</v>
      </c>
      <c r="D2210" s="61">
        <f t="shared" si="274"/>
        <v>0.03</v>
      </c>
      <c r="E2210" s="351">
        <f>'Employee Salary Payroll Tax '!N2212</f>
        <v>777.13</v>
      </c>
      <c r="F2210" s="351">
        <f t="shared" si="275"/>
        <v>800.44389999999999</v>
      </c>
      <c r="G2210" s="352"/>
      <c r="H2210" s="351">
        <f t="shared" si="276"/>
        <v>6222.87</v>
      </c>
      <c r="I2210" s="351">
        <f t="shared" si="278"/>
        <v>23.31389999999999</v>
      </c>
      <c r="J2210" s="351">
        <f t="shared" si="277"/>
        <v>0.13988339999999994</v>
      </c>
      <c r="K2210" s="293">
        <f>SUM('Employee Salary Payroll Tax '!I2212:K2212)</f>
        <v>11.91</v>
      </c>
      <c r="L2210" s="293">
        <f>'Employee Salary Payroll Tax '!H2212</f>
        <v>0.04</v>
      </c>
      <c r="M2210" s="293">
        <f t="shared" si="279"/>
        <v>765.18000000000006</v>
      </c>
      <c r="N2210" s="359">
        <f t="shared" si="280"/>
        <v>2.1437999972413867E-3</v>
      </c>
      <c r="O2210" s="331"/>
      <c r="P2210" s="61"/>
      <c r="Q2210" s="294"/>
      <c r="R2210" s="292"/>
      <c r="S2210" s="303"/>
    </row>
    <row r="2211" spans="1:19" s="36" customFormat="1" ht="14.4">
      <c r="A2211" s="36">
        <f t="shared" si="273"/>
        <v>888</v>
      </c>
      <c r="B2211" s="526"/>
      <c r="C2211" s="36" t="str">
        <f>VLOOKUP('Employee Salary Payroll Tax '!B2213,'Employee Salary Payroll Tax '!$D$1:$E$7,2,FALSE)</f>
        <v>UA</v>
      </c>
      <c r="D2211" s="61">
        <f t="shared" si="274"/>
        <v>0.03</v>
      </c>
      <c r="E2211" s="351">
        <f>'Employee Salary Payroll Tax '!N2213</f>
        <v>40058.06</v>
      </c>
      <c r="F2211" s="351">
        <f t="shared" si="275"/>
        <v>41259.801800000001</v>
      </c>
      <c r="G2211" s="352"/>
      <c r="H2211" s="351">
        <f t="shared" si="276"/>
        <v>0</v>
      </c>
      <c r="I2211" s="351">
        <f t="shared" si="278"/>
        <v>1201.7418000000034</v>
      </c>
      <c r="J2211" s="351">
        <f t="shared" si="277"/>
        <v>0</v>
      </c>
      <c r="K2211" s="293">
        <f>SUM('Employee Salary Payroll Tax '!I2213:K2213)</f>
        <v>22047.95</v>
      </c>
      <c r="L2211" s="293">
        <f>'Employee Salary Payroll Tax '!H2213</f>
        <v>104.78</v>
      </c>
      <c r="M2211" s="293">
        <f t="shared" si="279"/>
        <v>17905.329999999998</v>
      </c>
      <c r="N2211" s="359">
        <f t="shared" si="280"/>
        <v>0</v>
      </c>
      <c r="O2211" s="331"/>
      <c r="P2211" s="61"/>
      <c r="Q2211" s="294"/>
      <c r="R2211" s="292"/>
      <c r="S2211" s="303"/>
    </row>
    <row r="2212" spans="1:19" s="36" customFormat="1" ht="14.4">
      <c r="A2212" s="36">
        <f t="shared" si="273"/>
        <v>889</v>
      </c>
      <c r="B2212" s="526"/>
      <c r="C2212" s="36" t="str">
        <f>VLOOKUP('Employee Salary Payroll Tax '!B2214,'Employee Salary Payroll Tax '!$D$1:$E$7,2,FALSE)</f>
        <v>IBEW</v>
      </c>
      <c r="D2212" s="61">
        <f t="shared" si="274"/>
        <v>6.875E-3</v>
      </c>
      <c r="E2212" s="351">
        <f>'Employee Salary Payroll Tax '!N2214</f>
        <v>237302.98</v>
      </c>
      <c r="F2212" s="351">
        <f t="shared" si="275"/>
        <v>238934.43798750002</v>
      </c>
      <c r="G2212" s="352"/>
      <c r="H2212" s="351">
        <f t="shared" si="276"/>
        <v>0</v>
      </c>
      <c r="I2212" s="351">
        <f t="shared" si="278"/>
        <v>1631.4579875000054</v>
      </c>
      <c r="J2212" s="351">
        <f t="shared" si="277"/>
        <v>0</v>
      </c>
      <c r="K2212" s="293">
        <f>SUM('Employee Salary Payroll Tax '!I2214:K2214)</f>
        <v>217212.67</v>
      </c>
      <c r="L2212" s="293">
        <f>'Employee Salary Payroll Tax '!H2214</f>
        <v>0</v>
      </c>
      <c r="M2212" s="293">
        <f t="shared" si="279"/>
        <v>20090.309999999998</v>
      </c>
      <c r="N2212" s="359">
        <f t="shared" si="280"/>
        <v>0</v>
      </c>
      <c r="O2212" s="331"/>
      <c r="P2212" s="61"/>
      <c r="Q2212" s="294"/>
      <c r="R2212" s="292"/>
      <c r="S2212" s="303"/>
    </row>
    <row r="2213" spans="1:19" s="36" customFormat="1" ht="14.4">
      <c r="A2213" s="36">
        <f t="shared" si="273"/>
        <v>890</v>
      </c>
      <c r="B2213" s="526"/>
      <c r="C2213" s="36" t="str">
        <f>VLOOKUP('Employee Salary Payroll Tax '!B2215,'Employee Salary Payroll Tax '!$D$1:$E$7,2,FALSE)</f>
        <v>UA</v>
      </c>
      <c r="D2213" s="61">
        <f t="shared" si="274"/>
        <v>0.03</v>
      </c>
      <c r="E2213" s="351">
        <f>'Employee Salary Payroll Tax '!N2215</f>
        <v>67905.009999999995</v>
      </c>
      <c r="F2213" s="351">
        <f t="shared" si="275"/>
        <v>69942.160300000003</v>
      </c>
      <c r="G2213" s="352"/>
      <c r="H2213" s="351">
        <f t="shared" si="276"/>
        <v>0</v>
      </c>
      <c r="I2213" s="351">
        <f t="shared" si="278"/>
        <v>2037.1503000000084</v>
      </c>
      <c r="J2213" s="351">
        <f t="shared" si="277"/>
        <v>0</v>
      </c>
      <c r="K2213" s="293">
        <f>SUM('Employee Salary Payroll Tax '!I2215:K2215)</f>
        <v>59073.82</v>
      </c>
      <c r="L2213" s="293">
        <f>'Employee Salary Payroll Tax '!H2215</f>
        <v>0</v>
      </c>
      <c r="M2213" s="293">
        <f t="shared" si="279"/>
        <v>8831.1899999999951</v>
      </c>
      <c r="N2213" s="359">
        <f t="shared" si="280"/>
        <v>0</v>
      </c>
      <c r="O2213" s="331"/>
      <c r="P2213" s="61"/>
      <c r="Q2213" s="294"/>
      <c r="R2213" s="292"/>
      <c r="S2213" s="303"/>
    </row>
    <row r="2214" spans="1:19" s="36" customFormat="1" ht="14.4">
      <c r="A2214" s="36">
        <f t="shared" si="273"/>
        <v>891</v>
      </c>
      <c r="B2214" s="526"/>
      <c r="C2214" s="36" t="str">
        <f>VLOOKUP('Employee Salary Payroll Tax '!B2216,'Employee Salary Payroll Tax '!$D$1:$E$7,2,FALSE)</f>
        <v>IBEW</v>
      </c>
      <c r="D2214" s="61">
        <f t="shared" si="274"/>
        <v>6.875E-3</v>
      </c>
      <c r="E2214" s="351">
        <f>'Employee Salary Payroll Tax '!N2216</f>
        <v>80063.95</v>
      </c>
      <c r="F2214" s="351">
        <f t="shared" si="275"/>
        <v>80614.389656250001</v>
      </c>
      <c r="G2214" s="352"/>
      <c r="H2214" s="351">
        <f t="shared" si="276"/>
        <v>0</v>
      </c>
      <c r="I2214" s="351">
        <f t="shared" si="278"/>
        <v>550.43965625000419</v>
      </c>
      <c r="J2214" s="351">
        <f t="shared" si="277"/>
        <v>0</v>
      </c>
      <c r="K2214" s="293">
        <f>SUM('Employee Salary Payroll Tax '!I2216:K2216)</f>
        <v>79961.41</v>
      </c>
      <c r="L2214" s="293">
        <f>'Employee Salary Payroll Tax '!H2216</f>
        <v>0</v>
      </c>
      <c r="M2214" s="293">
        <f t="shared" si="279"/>
        <v>102.5399999999936</v>
      </c>
      <c r="N2214" s="359">
        <f t="shared" si="280"/>
        <v>0</v>
      </c>
      <c r="O2214" s="331"/>
      <c r="P2214" s="61"/>
      <c r="Q2214" s="294"/>
      <c r="R2214" s="292"/>
      <c r="S2214" s="303"/>
    </row>
    <row r="2215" spans="1:19" s="36" customFormat="1" ht="14.4">
      <c r="A2215" s="36">
        <f t="shared" si="273"/>
        <v>892</v>
      </c>
      <c r="B2215" s="526"/>
      <c r="C2215" s="36" t="str">
        <f>VLOOKUP('Employee Salary Payroll Tax '!B2217,'Employee Salary Payroll Tax '!$D$1:$E$7,2,FALSE)</f>
        <v>NonUnion</v>
      </c>
      <c r="D2215" s="61">
        <f t="shared" si="274"/>
        <v>2.98E-2</v>
      </c>
      <c r="E2215" s="351">
        <f>'Employee Salary Payroll Tax '!N2217</f>
        <v>60844.52</v>
      </c>
      <c r="F2215" s="351">
        <f t="shared" si="275"/>
        <v>62657.686695999997</v>
      </c>
      <c r="G2215" s="352"/>
      <c r="H2215" s="351">
        <f t="shared" si="276"/>
        <v>0</v>
      </c>
      <c r="I2215" s="351">
        <f t="shared" si="278"/>
        <v>1813.1666960000002</v>
      </c>
      <c r="J2215" s="351">
        <f t="shared" si="277"/>
        <v>0</v>
      </c>
      <c r="K2215" s="293">
        <f>SUM('Employee Salary Payroll Tax '!I2217:K2217)</f>
        <v>11616.04</v>
      </c>
      <c r="L2215" s="293">
        <f>'Employee Salary Payroll Tax '!H2217</f>
        <v>0</v>
      </c>
      <c r="M2215" s="293">
        <f t="shared" si="279"/>
        <v>49228.479999999996</v>
      </c>
      <c r="N2215" s="359">
        <f t="shared" si="280"/>
        <v>0</v>
      </c>
      <c r="O2215" s="331"/>
      <c r="P2215" s="61"/>
      <c r="Q2215" s="294"/>
      <c r="R2215" s="292"/>
      <c r="S2215" s="303"/>
    </row>
    <row r="2216" spans="1:19" s="36" customFormat="1" ht="14.4">
      <c r="A2216" s="36">
        <f t="shared" si="273"/>
        <v>893</v>
      </c>
      <c r="B2216" s="526"/>
      <c r="C2216" s="36" t="str">
        <f>VLOOKUP('Employee Salary Payroll Tax '!B2218,'Employee Salary Payroll Tax '!$D$1:$E$7,2,FALSE)</f>
        <v>NonUnion</v>
      </c>
      <c r="D2216" s="61">
        <f t="shared" si="274"/>
        <v>2.98E-2</v>
      </c>
      <c r="E2216" s="351">
        <f>'Employee Salary Payroll Tax '!N2218</f>
        <v>89846.61</v>
      </c>
      <c r="F2216" s="351">
        <f t="shared" si="275"/>
        <v>92524.038978000011</v>
      </c>
      <c r="G2216" s="352"/>
      <c r="H2216" s="351">
        <f t="shared" si="276"/>
        <v>0</v>
      </c>
      <c r="I2216" s="351">
        <f t="shared" si="278"/>
        <v>2677.4289780000108</v>
      </c>
      <c r="J2216" s="351">
        <f t="shared" si="277"/>
        <v>0</v>
      </c>
      <c r="K2216" s="293">
        <f>SUM('Employee Salary Payroll Tax '!I2218:K2218)</f>
        <v>17669.87</v>
      </c>
      <c r="L2216" s="293">
        <f>'Employee Salary Payroll Tax '!H2218</f>
        <v>0</v>
      </c>
      <c r="M2216" s="293">
        <f t="shared" si="279"/>
        <v>72176.740000000005</v>
      </c>
      <c r="N2216" s="359">
        <f t="shared" si="280"/>
        <v>0</v>
      </c>
      <c r="O2216" s="331"/>
      <c r="P2216" s="61"/>
      <c r="Q2216" s="294"/>
      <c r="R2216" s="292"/>
      <c r="S2216" s="303"/>
    </row>
    <row r="2217" spans="1:19" s="36" customFormat="1" ht="14.4">
      <c r="A2217" s="36">
        <f t="shared" si="273"/>
        <v>894</v>
      </c>
      <c r="B2217" s="526"/>
      <c r="C2217" s="36" t="str">
        <f>VLOOKUP('Employee Salary Payroll Tax '!B2219,'Employee Salary Payroll Tax '!$D$1:$E$7,2,FALSE)</f>
        <v>NonUnion</v>
      </c>
      <c r="D2217" s="61">
        <f t="shared" si="274"/>
        <v>2.98E-2</v>
      </c>
      <c r="E2217" s="351">
        <f>'Employee Salary Payroll Tax '!N2219</f>
        <v>71520.070000000007</v>
      </c>
      <c r="F2217" s="351">
        <f t="shared" si="275"/>
        <v>73651.368086000017</v>
      </c>
      <c r="G2217" s="352"/>
      <c r="H2217" s="351">
        <f t="shared" si="276"/>
        <v>0</v>
      </c>
      <c r="I2217" s="351">
        <f t="shared" si="278"/>
        <v>2131.2980860000098</v>
      </c>
      <c r="J2217" s="351">
        <f t="shared" si="277"/>
        <v>0</v>
      </c>
      <c r="K2217" s="293">
        <f>SUM('Employee Salary Payroll Tax '!I2219:K2219)</f>
        <v>71501.98000000001</v>
      </c>
      <c r="L2217" s="293">
        <f>'Employee Salary Payroll Tax '!H2219</f>
        <v>0</v>
      </c>
      <c r="M2217" s="293">
        <f t="shared" si="279"/>
        <v>18.089999999996508</v>
      </c>
      <c r="N2217" s="359">
        <f t="shared" si="280"/>
        <v>0</v>
      </c>
      <c r="O2217" s="331"/>
      <c r="P2217" s="61"/>
      <c r="Q2217" s="294"/>
      <c r="R2217" s="292"/>
      <c r="S2217" s="303"/>
    </row>
    <row r="2218" spans="1:19" s="36" customFormat="1" ht="14.4">
      <c r="A2218" s="36">
        <f t="shared" si="273"/>
        <v>895</v>
      </c>
      <c r="B2218" s="526"/>
      <c r="C2218" s="36" t="str">
        <f>VLOOKUP('Employee Salary Payroll Tax '!B2220,'Employee Salary Payroll Tax '!$D$1:$E$7,2,FALSE)</f>
        <v>NonUnion</v>
      </c>
      <c r="D2218" s="61">
        <f t="shared" si="274"/>
        <v>2.98E-2</v>
      </c>
      <c r="E2218" s="351">
        <f>'Employee Salary Payroll Tax '!N2220</f>
        <v>72646.11</v>
      </c>
      <c r="F2218" s="351">
        <f t="shared" si="275"/>
        <v>74810.964078000005</v>
      </c>
      <c r="G2218" s="352"/>
      <c r="H2218" s="351">
        <f t="shared" si="276"/>
        <v>0</v>
      </c>
      <c r="I2218" s="351">
        <f t="shared" si="278"/>
        <v>2164.8540780000039</v>
      </c>
      <c r="J2218" s="351">
        <f t="shared" si="277"/>
        <v>0</v>
      </c>
      <c r="K2218" s="293">
        <f>SUM('Employee Salary Payroll Tax '!I2220:K2220)</f>
        <v>49685.159999999996</v>
      </c>
      <c r="L2218" s="293">
        <f>'Employee Salary Payroll Tax '!H2220</f>
        <v>0</v>
      </c>
      <c r="M2218" s="293">
        <f t="shared" si="279"/>
        <v>22960.950000000004</v>
      </c>
      <c r="N2218" s="359">
        <f t="shared" si="280"/>
        <v>0</v>
      </c>
      <c r="O2218" s="331"/>
      <c r="P2218" s="61"/>
      <c r="Q2218" s="294"/>
      <c r="R2218" s="292"/>
      <c r="S2218" s="303"/>
    </row>
    <row r="2219" spans="1:19" s="36" customFormat="1" ht="14.4">
      <c r="A2219" s="36">
        <f t="shared" si="273"/>
        <v>896</v>
      </c>
      <c r="B2219" s="526"/>
      <c r="C2219" s="36" t="str">
        <f>VLOOKUP('Employee Salary Payroll Tax '!B2221,'Employee Salary Payroll Tax '!$D$1:$E$7,2,FALSE)</f>
        <v>NonUnion</v>
      </c>
      <c r="D2219" s="61">
        <f t="shared" si="274"/>
        <v>2.98E-2</v>
      </c>
      <c r="E2219" s="351">
        <f>'Employee Salary Payroll Tax '!N2221</f>
        <v>64498.95</v>
      </c>
      <c r="F2219" s="351">
        <f t="shared" si="275"/>
        <v>66421.018710000004</v>
      </c>
      <c r="G2219" s="352"/>
      <c r="H2219" s="351">
        <f t="shared" si="276"/>
        <v>0</v>
      </c>
      <c r="I2219" s="351">
        <f t="shared" si="278"/>
        <v>1922.0687100000068</v>
      </c>
      <c r="J2219" s="351">
        <f t="shared" si="277"/>
        <v>0</v>
      </c>
      <c r="K2219" s="293">
        <f>SUM('Employee Salary Payroll Tax '!I2221:K2221)</f>
        <v>4412.95</v>
      </c>
      <c r="L2219" s="293">
        <f>'Employee Salary Payroll Tax '!H2221</f>
        <v>0</v>
      </c>
      <c r="M2219" s="293">
        <f t="shared" si="279"/>
        <v>60086</v>
      </c>
      <c r="N2219" s="359">
        <f t="shared" si="280"/>
        <v>0</v>
      </c>
      <c r="O2219" s="331"/>
      <c r="P2219" s="61"/>
      <c r="Q2219" s="294"/>
      <c r="R2219" s="292"/>
      <c r="S2219" s="303"/>
    </row>
    <row r="2220" spans="1:19" s="36" customFormat="1" ht="14.4">
      <c r="A2220" s="36">
        <f t="shared" si="273"/>
        <v>897</v>
      </c>
      <c r="B2220" s="526"/>
      <c r="C2220" s="36" t="str">
        <f>VLOOKUP('Employee Salary Payroll Tax '!B2222,'Employee Salary Payroll Tax '!$D$1:$E$7,2,FALSE)</f>
        <v>NonUnion</v>
      </c>
      <c r="D2220" s="61">
        <f t="shared" si="274"/>
        <v>2.98E-2</v>
      </c>
      <c r="E2220" s="351">
        <f>'Employee Salary Payroll Tax '!N2222</f>
        <v>50281.46</v>
      </c>
      <c r="F2220" s="351">
        <f t="shared" si="275"/>
        <v>51779.847507999999</v>
      </c>
      <c r="G2220" s="352"/>
      <c r="H2220" s="351">
        <f t="shared" si="276"/>
        <v>0</v>
      </c>
      <c r="I2220" s="351">
        <f t="shared" si="278"/>
        <v>1498.3875079999998</v>
      </c>
      <c r="J2220" s="351">
        <f t="shared" si="277"/>
        <v>0</v>
      </c>
      <c r="K2220" s="293">
        <f>SUM('Employee Salary Payroll Tax '!I2222:K2222)</f>
        <v>45660.560000000005</v>
      </c>
      <c r="L2220" s="293">
        <f>'Employee Salary Payroll Tax '!H2222</f>
        <v>673.14</v>
      </c>
      <c r="M2220" s="293">
        <f t="shared" si="279"/>
        <v>3947.7599999999943</v>
      </c>
      <c r="N2220" s="359">
        <f t="shared" si="280"/>
        <v>0</v>
      </c>
      <c r="O2220" s="331"/>
      <c r="P2220" s="61"/>
      <c r="Q2220" s="294"/>
      <c r="R2220" s="292"/>
      <c r="S2220" s="303"/>
    </row>
    <row r="2221" spans="1:19" s="36" customFormat="1" ht="14.4">
      <c r="A2221" s="36">
        <f t="shared" ref="A2221:A2284" si="281">+A2220+1</f>
        <v>898</v>
      </c>
      <c r="B2221" s="526"/>
      <c r="C2221" s="36" t="str">
        <f>VLOOKUP('Employee Salary Payroll Tax '!B2223,'Employee Salary Payroll Tax '!$D$1:$E$7,2,FALSE)</f>
        <v>NonUnion</v>
      </c>
      <c r="D2221" s="61">
        <f t="shared" si="274"/>
        <v>2.98E-2</v>
      </c>
      <c r="E2221" s="351">
        <f>'Employee Salary Payroll Tax '!N2223</f>
        <v>53954.09</v>
      </c>
      <c r="F2221" s="351">
        <f t="shared" si="275"/>
        <v>55561.921882000002</v>
      </c>
      <c r="G2221" s="352"/>
      <c r="H2221" s="351">
        <f t="shared" si="276"/>
        <v>0</v>
      </c>
      <c r="I2221" s="351">
        <f t="shared" si="278"/>
        <v>1607.8318820000059</v>
      </c>
      <c r="J2221" s="351">
        <f t="shared" si="277"/>
        <v>0</v>
      </c>
      <c r="K2221" s="293">
        <f>SUM('Employee Salary Payroll Tax '!I2223:K2223)</f>
        <v>21986.719999999998</v>
      </c>
      <c r="L2221" s="293">
        <f>'Employee Salary Payroll Tax '!H2223</f>
        <v>0</v>
      </c>
      <c r="M2221" s="293">
        <f t="shared" si="279"/>
        <v>31967.37</v>
      </c>
      <c r="N2221" s="359">
        <f t="shared" si="280"/>
        <v>0</v>
      </c>
      <c r="O2221" s="331"/>
      <c r="P2221" s="61"/>
      <c r="Q2221" s="294"/>
      <c r="R2221" s="292"/>
      <c r="S2221" s="303"/>
    </row>
    <row r="2222" spans="1:19" s="36" customFormat="1" ht="14.4">
      <c r="A2222" s="36">
        <f t="shared" si="281"/>
        <v>899</v>
      </c>
      <c r="B2222" s="526"/>
      <c r="C2222" s="36" t="str">
        <f>VLOOKUP('Employee Salary Payroll Tax '!B2224,'Employee Salary Payroll Tax '!$D$1:$E$7,2,FALSE)</f>
        <v>IBEW</v>
      </c>
      <c r="D2222" s="61">
        <f t="shared" si="274"/>
        <v>6.875E-3</v>
      </c>
      <c r="E2222" s="351">
        <f>'Employee Salary Payroll Tax '!N2224</f>
        <v>14589.49</v>
      </c>
      <c r="F2222" s="351">
        <f t="shared" si="275"/>
        <v>14689.792743749998</v>
      </c>
      <c r="G2222" s="352"/>
      <c r="H2222" s="351">
        <f t="shared" si="276"/>
        <v>0</v>
      </c>
      <c r="I2222" s="351">
        <f t="shared" si="278"/>
        <v>100.30274374999863</v>
      </c>
      <c r="J2222" s="351">
        <f t="shared" si="277"/>
        <v>0</v>
      </c>
      <c r="K2222" s="293">
        <f>SUM('Employee Salary Payroll Tax '!I2224:K2224)</f>
        <v>14589.49</v>
      </c>
      <c r="L2222" s="293">
        <f>'Employee Salary Payroll Tax '!H2224</f>
        <v>0</v>
      </c>
      <c r="M2222" s="293">
        <f t="shared" si="279"/>
        <v>0</v>
      </c>
      <c r="N2222" s="359">
        <f t="shared" si="280"/>
        <v>0</v>
      </c>
      <c r="O2222" s="331"/>
      <c r="P2222" s="61"/>
      <c r="Q2222" s="294"/>
      <c r="R2222" s="292"/>
      <c r="S2222" s="303"/>
    </row>
    <row r="2223" spans="1:19" s="36" customFormat="1" ht="14.4">
      <c r="A2223" s="36">
        <f t="shared" si="281"/>
        <v>900</v>
      </c>
      <c r="B2223" s="526"/>
      <c r="C2223" s="36" t="str">
        <f>VLOOKUP('Employee Salary Payroll Tax '!B2225,'Employee Salary Payroll Tax '!$D$1:$E$7,2,FALSE)</f>
        <v>NonUnion</v>
      </c>
      <c r="D2223" s="61">
        <f t="shared" si="274"/>
        <v>2.98E-2</v>
      </c>
      <c r="E2223" s="351">
        <f>'Employee Salary Payroll Tax '!N2225</f>
        <v>25910.32</v>
      </c>
      <c r="F2223" s="351">
        <f t="shared" si="275"/>
        <v>26682.447536</v>
      </c>
      <c r="G2223" s="352"/>
      <c r="H2223" s="351">
        <f t="shared" si="276"/>
        <v>0</v>
      </c>
      <c r="I2223" s="351">
        <f t="shared" si="278"/>
        <v>772.12753599999996</v>
      </c>
      <c r="J2223" s="351">
        <f t="shared" si="277"/>
        <v>0</v>
      </c>
      <c r="K2223" s="293">
        <f>SUM('Employee Salary Payroll Tax '!I2225:K2225)</f>
        <v>5684.4400000000005</v>
      </c>
      <c r="L2223" s="293">
        <f>'Employee Salary Payroll Tax '!H2225</f>
        <v>-6.32</v>
      </c>
      <c r="M2223" s="293">
        <f t="shared" si="279"/>
        <v>20232.199999999997</v>
      </c>
      <c r="N2223" s="359">
        <f t="shared" si="280"/>
        <v>0</v>
      </c>
      <c r="O2223" s="331"/>
      <c r="P2223" s="61"/>
      <c r="Q2223" s="294"/>
      <c r="R2223" s="292"/>
      <c r="S2223" s="303"/>
    </row>
    <row r="2224" spans="1:19" s="36" customFormat="1" ht="14.4">
      <c r="A2224" s="36">
        <f t="shared" si="281"/>
        <v>901</v>
      </c>
      <c r="B2224" s="526"/>
      <c r="C2224" s="36" t="str">
        <f>VLOOKUP('Employee Salary Payroll Tax '!B2226,'Employee Salary Payroll Tax '!$D$1:$E$7,2,FALSE)</f>
        <v>IBEW</v>
      </c>
      <c r="D2224" s="61">
        <f t="shared" si="274"/>
        <v>6.875E-3</v>
      </c>
      <c r="E2224" s="351">
        <f>'Employee Salary Payroll Tax '!N2226</f>
        <v>128446.58</v>
      </c>
      <c r="F2224" s="351">
        <f t="shared" si="275"/>
        <v>129329.6502375</v>
      </c>
      <c r="G2224" s="352"/>
      <c r="H2224" s="351">
        <f t="shared" si="276"/>
        <v>0</v>
      </c>
      <c r="I2224" s="351">
        <f t="shared" si="278"/>
        <v>883.07023749999644</v>
      </c>
      <c r="J2224" s="351">
        <f t="shared" si="277"/>
        <v>0</v>
      </c>
      <c r="K2224" s="293">
        <f>SUM('Employee Salary Payroll Tax '!I2226:K2226)</f>
        <v>106364.27</v>
      </c>
      <c r="L2224" s="293">
        <f>'Employee Salary Payroll Tax '!H2226</f>
        <v>0</v>
      </c>
      <c r="M2224" s="293">
        <f t="shared" si="279"/>
        <v>22082.309999999998</v>
      </c>
      <c r="N2224" s="359">
        <f t="shared" si="280"/>
        <v>0</v>
      </c>
      <c r="O2224" s="331"/>
      <c r="P2224" s="61"/>
      <c r="Q2224" s="294"/>
      <c r="R2224" s="292"/>
      <c r="S2224" s="303"/>
    </row>
    <row r="2225" spans="1:19" s="36" customFormat="1" ht="14.4">
      <c r="A2225" s="36">
        <f t="shared" si="281"/>
        <v>902</v>
      </c>
      <c r="B2225" s="526"/>
      <c r="C2225" s="36" t="str">
        <f>VLOOKUP('Employee Salary Payroll Tax '!B2227,'Employee Salary Payroll Tax '!$D$1:$E$7,2,FALSE)</f>
        <v>UA</v>
      </c>
      <c r="D2225" s="61">
        <f t="shared" si="274"/>
        <v>0.03</v>
      </c>
      <c r="E2225" s="351">
        <f>'Employee Salary Payroll Tax '!N2227</f>
        <v>72568.44</v>
      </c>
      <c r="F2225" s="351">
        <f t="shared" si="275"/>
        <v>74745.493199999997</v>
      </c>
      <c r="G2225" s="352"/>
      <c r="H2225" s="351">
        <f t="shared" si="276"/>
        <v>0</v>
      </c>
      <c r="I2225" s="351">
        <f t="shared" si="278"/>
        <v>2177.0531999999948</v>
      </c>
      <c r="J2225" s="351">
        <f t="shared" si="277"/>
        <v>0</v>
      </c>
      <c r="K2225" s="293">
        <f>SUM('Employee Salary Payroll Tax '!I2227:K2227)</f>
        <v>25903.280000000002</v>
      </c>
      <c r="L2225" s="293">
        <f>'Employee Salary Payroll Tax '!H2227</f>
        <v>0</v>
      </c>
      <c r="M2225" s="293">
        <f t="shared" si="279"/>
        <v>46665.16</v>
      </c>
      <c r="N2225" s="359">
        <f t="shared" si="280"/>
        <v>0</v>
      </c>
      <c r="O2225" s="331"/>
      <c r="P2225" s="61"/>
      <c r="Q2225" s="294"/>
      <c r="R2225" s="292"/>
      <c r="S2225" s="303"/>
    </row>
    <row r="2226" spans="1:19" s="36" customFormat="1" ht="14.4">
      <c r="A2226" s="36">
        <f t="shared" si="281"/>
        <v>903</v>
      </c>
      <c r="B2226" s="526"/>
      <c r="C2226" s="36" t="str">
        <f>VLOOKUP('Employee Salary Payroll Tax '!B2228,'Employee Salary Payroll Tax '!$D$1:$E$7,2,FALSE)</f>
        <v>NonUnion</v>
      </c>
      <c r="D2226" s="61">
        <f t="shared" si="274"/>
        <v>2.98E-2</v>
      </c>
      <c r="E2226" s="351">
        <f>'Employee Salary Payroll Tax '!N2228</f>
        <v>62255.46</v>
      </c>
      <c r="F2226" s="351">
        <f t="shared" si="275"/>
        <v>64110.672708000006</v>
      </c>
      <c r="G2226" s="352"/>
      <c r="H2226" s="351">
        <f t="shared" si="276"/>
        <v>0</v>
      </c>
      <c r="I2226" s="351">
        <f t="shared" si="278"/>
        <v>1855.2127080000064</v>
      </c>
      <c r="J2226" s="351">
        <f t="shared" si="277"/>
        <v>0</v>
      </c>
      <c r="K2226" s="293">
        <f>SUM('Employee Salary Payroll Tax '!I2228:K2228)</f>
        <v>3451.43</v>
      </c>
      <c r="L2226" s="293">
        <f>'Employee Salary Payroll Tax '!H2228</f>
        <v>0</v>
      </c>
      <c r="M2226" s="293">
        <f t="shared" si="279"/>
        <v>58804.03</v>
      </c>
      <c r="N2226" s="359">
        <f t="shared" si="280"/>
        <v>0</v>
      </c>
      <c r="O2226" s="331"/>
      <c r="P2226" s="61"/>
      <c r="Q2226" s="294"/>
      <c r="R2226" s="292"/>
      <c r="S2226" s="303"/>
    </row>
    <row r="2227" spans="1:19" s="36" customFormat="1" ht="14.4">
      <c r="A2227" s="36">
        <f t="shared" si="281"/>
        <v>904</v>
      </c>
      <c r="B2227" s="526"/>
      <c r="C2227" s="36" t="str">
        <f>VLOOKUP('Employee Salary Payroll Tax '!B2229,'Employee Salary Payroll Tax '!$D$1:$E$7,2,FALSE)</f>
        <v>NonUnion</v>
      </c>
      <c r="D2227" s="61">
        <f t="shared" si="274"/>
        <v>2.98E-2</v>
      </c>
      <c r="E2227" s="351">
        <f>'Employee Salary Payroll Tax '!N2229</f>
        <v>4358.01</v>
      </c>
      <c r="F2227" s="351">
        <f t="shared" si="275"/>
        <v>4487.8786980000004</v>
      </c>
      <c r="G2227" s="352"/>
      <c r="H2227" s="351">
        <f t="shared" si="276"/>
        <v>2641.99</v>
      </c>
      <c r="I2227" s="351">
        <f t="shared" si="278"/>
        <v>129.86869800000022</v>
      </c>
      <c r="J2227" s="351">
        <f t="shared" si="277"/>
        <v>0.77921218800000136</v>
      </c>
      <c r="K2227" s="293">
        <f>SUM('Employee Salary Payroll Tax '!I2229:K2229)</f>
        <v>2647.49</v>
      </c>
      <c r="L2227" s="293">
        <f>'Employee Salary Payroll Tax '!H2229</f>
        <v>0</v>
      </c>
      <c r="M2227" s="293">
        <f t="shared" si="279"/>
        <v>1710.5200000000004</v>
      </c>
      <c r="N2227" s="359">
        <f t="shared" si="280"/>
        <v>0.47337121189137982</v>
      </c>
      <c r="O2227" s="331"/>
      <c r="P2227" s="61"/>
      <c r="Q2227" s="294"/>
      <c r="R2227" s="292"/>
      <c r="S2227" s="303"/>
    </row>
    <row r="2228" spans="1:19" s="36" customFormat="1" ht="14.4">
      <c r="A2228" s="36">
        <f t="shared" si="281"/>
        <v>905</v>
      </c>
      <c r="B2228" s="526"/>
      <c r="C2228" s="36" t="str">
        <f>VLOOKUP('Employee Salary Payroll Tax '!B2230,'Employee Salary Payroll Tax '!$D$1:$E$7,2,FALSE)</f>
        <v>NonUnion</v>
      </c>
      <c r="D2228" s="61">
        <f t="shared" si="274"/>
        <v>2.98E-2</v>
      </c>
      <c r="E2228" s="351">
        <f>'Employee Salary Payroll Tax '!N2230</f>
        <v>55694.78</v>
      </c>
      <c r="F2228" s="351">
        <f t="shared" si="275"/>
        <v>57354.484444000002</v>
      </c>
      <c r="G2228" s="352"/>
      <c r="H2228" s="351">
        <f t="shared" si="276"/>
        <v>0</v>
      </c>
      <c r="I2228" s="351">
        <f t="shared" si="278"/>
        <v>1659.7044440000027</v>
      </c>
      <c r="J2228" s="351">
        <f t="shared" si="277"/>
        <v>0</v>
      </c>
      <c r="K2228" s="293">
        <f>SUM('Employee Salary Payroll Tax '!I2230:K2230)</f>
        <v>4979.21</v>
      </c>
      <c r="L2228" s="293">
        <f>'Employee Salary Payroll Tax '!H2230</f>
        <v>0</v>
      </c>
      <c r="M2228" s="293">
        <f t="shared" si="279"/>
        <v>50715.57</v>
      </c>
      <c r="N2228" s="359">
        <f t="shared" si="280"/>
        <v>0</v>
      </c>
      <c r="O2228" s="331"/>
      <c r="P2228" s="61"/>
      <c r="Q2228" s="294"/>
      <c r="R2228" s="292"/>
      <c r="S2228" s="303"/>
    </row>
    <row r="2229" spans="1:19" s="36" customFormat="1" ht="14.4">
      <c r="A2229" s="36">
        <f t="shared" si="281"/>
        <v>906</v>
      </c>
      <c r="B2229" s="526"/>
      <c r="C2229" s="36" t="str">
        <f>VLOOKUP('Employee Salary Payroll Tax '!B2231,'Employee Salary Payroll Tax '!$D$1:$E$7,2,FALSE)</f>
        <v>IBEW</v>
      </c>
      <c r="D2229" s="61">
        <f t="shared" si="274"/>
        <v>6.875E-3</v>
      </c>
      <c r="E2229" s="351">
        <f>'Employee Salary Payroll Tax '!N2231</f>
        <v>48500.99</v>
      </c>
      <c r="F2229" s="351">
        <f t="shared" si="275"/>
        <v>48834.434306249997</v>
      </c>
      <c r="G2229" s="352"/>
      <c r="H2229" s="351">
        <f t="shared" si="276"/>
        <v>0</v>
      </c>
      <c r="I2229" s="351">
        <f t="shared" si="278"/>
        <v>333.4443062499995</v>
      </c>
      <c r="J2229" s="351">
        <f t="shared" si="277"/>
        <v>0</v>
      </c>
      <c r="K2229" s="293">
        <f>SUM('Employee Salary Payroll Tax '!I2231:K2231)</f>
        <v>48500.99</v>
      </c>
      <c r="L2229" s="293">
        <f>'Employee Salary Payroll Tax '!H2231</f>
        <v>0</v>
      </c>
      <c r="M2229" s="293">
        <f t="shared" si="279"/>
        <v>0</v>
      </c>
      <c r="N2229" s="359">
        <f t="shared" si="280"/>
        <v>0</v>
      </c>
      <c r="O2229" s="331"/>
      <c r="P2229" s="61"/>
      <c r="Q2229" s="294"/>
      <c r="R2229" s="292"/>
      <c r="S2229" s="303"/>
    </row>
    <row r="2230" spans="1:19" s="36" customFormat="1" ht="14.4">
      <c r="A2230" s="36">
        <f t="shared" si="281"/>
        <v>907</v>
      </c>
      <c r="B2230" s="526"/>
      <c r="C2230" s="36" t="str">
        <f>VLOOKUP('Employee Salary Payroll Tax '!B2232,'Employee Salary Payroll Tax '!$D$1:$E$7,2,FALSE)</f>
        <v>NonUnion</v>
      </c>
      <c r="D2230" s="61">
        <f t="shared" si="274"/>
        <v>2.98E-2</v>
      </c>
      <c r="E2230" s="351">
        <f>'Employee Salary Payroll Tax '!N2232</f>
        <v>37196.949999999997</v>
      </c>
      <c r="F2230" s="351">
        <f t="shared" si="275"/>
        <v>38305.419109999995</v>
      </c>
      <c r="G2230" s="352"/>
      <c r="H2230" s="351">
        <f t="shared" si="276"/>
        <v>0</v>
      </c>
      <c r="I2230" s="351">
        <f t="shared" si="278"/>
        <v>1108.4691099999982</v>
      </c>
      <c r="J2230" s="351">
        <f t="shared" si="277"/>
        <v>0</v>
      </c>
      <c r="K2230" s="293">
        <f>SUM('Employee Salary Payroll Tax '!I2232:K2232)</f>
        <v>0</v>
      </c>
      <c r="L2230" s="293">
        <f>'Employee Salary Payroll Tax '!H2232</f>
        <v>0</v>
      </c>
      <c r="M2230" s="293">
        <f t="shared" si="279"/>
        <v>37196.949999999997</v>
      </c>
      <c r="N2230" s="359">
        <f t="shared" si="280"/>
        <v>0</v>
      </c>
      <c r="O2230" s="331"/>
      <c r="P2230" s="61"/>
      <c r="Q2230" s="294"/>
      <c r="R2230" s="292"/>
      <c r="S2230" s="303"/>
    </row>
    <row r="2231" spans="1:19" s="36" customFormat="1" ht="14.4">
      <c r="A2231" s="36">
        <f t="shared" si="281"/>
        <v>908</v>
      </c>
      <c r="B2231" s="526"/>
      <c r="C2231" s="36" t="str">
        <f>VLOOKUP('Employee Salary Payroll Tax '!B2233,'Employee Salary Payroll Tax '!$D$1:$E$7,2,FALSE)</f>
        <v>NonUnion</v>
      </c>
      <c r="D2231" s="61">
        <f t="shared" si="274"/>
        <v>2.98E-2</v>
      </c>
      <c r="E2231" s="351">
        <f>'Employee Salary Payroll Tax '!N2233</f>
        <v>62013.84</v>
      </c>
      <c r="F2231" s="351">
        <f t="shared" si="275"/>
        <v>63861.852432</v>
      </c>
      <c r="G2231" s="352"/>
      <c r="H2231" s="351">
        <f t="shared" si="276"/>
        <v>0</v>
      </c>
      <c r="I2231" s="351">
        <f t="shared" si="278"/>
        <v>1848.0124320000032</v>
      </c>
      <c r="J2231" s="351">
        <f t="shared" si="277"/>
        <v>0</v>
      </c>
      <c r="K2231" s="293">
        <f>SUM('Employee Salary Payroll Tax '!I2233:K2233)</f>
        <v>8489.9700000000012</v>
      </c>
      <c r="L2231" s="293">
        <f>'Employee Salary Payroll Tax '!H2233</f>
        <v>0</v>
      </c>
      <c r="M2231" s="293">
        <f t="shared" si="279"/>
        <v>53523.869999999995</v>
      </c>
      <c r="N2231" s="359">
        <f t="shared" si="280"/>
        <v>0</v>
      </c>
      <c r="O2231" s="331"/>
      <c r="P2231" s="61"/>
      <c r="Q2231" s="294"/>
      <c r="R2231" s="292"/>
      <c r="S2231" s="303"/>
    </row>
    <row r="2232" spans="1:19" s="36" customFormat="1" ht="14.4">
      <c r="A2232" s="36">
        <f t="shared" si="281"/>
        <v>909</v>
      </c>
      <c r="B2232" s="526"/>
      <c r="C2232" s="36" t="str">
        <f>VLOOKUP('Employee Salary Payroll Tax '!B2234,'Employee Salary Payroll Tax '!$D$1:$E$7,2,FALSE)</f>
        <v>NonUnion</v>
      </c>
      <c r="D2232" s="61">
        <f t="shared" si="274"/>
        <v>2.98E-2</v>
      </c>
      <c r="E2232" s="351">
        <f>'Employee Salary Payroll Tax '!N2234</f>
        <v>22966.47</v>
      </c>
      <c r="F2232" s="351">
        <f t="shared" si="275"/>
        <v>23650.870806000003</v>
      </c>
      <c r="G2232" s="352"/>
      <c r="H2232" s="351">
        <f t="shared" si="276"/>
        <v>0</v>
      </c>
      <c r="I2232" s="351">
        <f t="shared" si="278"/>
        <v>684.40080600000147</v>
      </c>
      <c r="J2232" s="351">
        <f t="shared" si="277"/>
        <v>0</v>
      </c>
      <c r="K2232" s="293">
        <f>SUM('Employee Salary Payroll Tax '!I2234:K2234)</f>
        <v>7743.96</v>
      </c>
      <c r="L2232" s="293">
        <f>'Employee Salary Payroll Tax '!H2234</f>
        <v>12876.15</v>
      </c>
      <c r="M2232" s="293">
        <f t="shared" si="279"/>
        <v>2346.3600000000024</v>
      </c>
      <c r="N2232" s="359">
        <f t="shared" si="280"/>
        <v>0</v>
      </c>
      <c r="O2232" s="331"/>
      <c r="P2232" s="61"/>
      <c r="Q2232" s="294"/>
      <c r="R2232" s="292"/>
      <c r="S2232" s="303"/>
    </row>
    <row r="2233" spans="1:19" s="36" customFormat="1" ht="14.4">
      <c r="A2233" s="36">
        <f t="shared" si="281"/>
        <v>910</v>
      </c>
      <c r="B2233" s="526"/>
      <c r="C2233" s="36" t="str">
        <f>VLOOKUP('Employee Salary Payroll Tax '!B2235,'Employee Salary Payroll Tax '!$D$1:$E$7,2,FALSE)</f>
        <v>NonUnion</v>
      </c>
      <c r="D2233" s="61">
        <f t="shared" si="274"/>
        <v>2.98E-2</v>
      </c>
      <c r="E2233" s="351">
        <f>'Employee Salary Payroll Tax '!N2235</f>
        <v>58063.43</v>
      </c>
      <c r="F2233" s="351">
        <f t="shared" si="275"/>
        <v>59793.720214000001</v>
      </c>
      <c r="G2233" s="352"/>
      <c r="H2233" s="351">
        <f t="shared" si="276"/>
        <v>0</v>
      </c>
      <c r="I2233" s="351">
        <f t="shared" si="278"/>
        <v>1730.2902140000006</v>
      </c>
      <c r="J2233" s="351">
        <f t="shared" si="277"/>
        <v>0</v>
      </c>
      <c r="K2233" s="293">
        <f>SUM('Employee Salary Payroll Tax '!I2235:K2235)</f>
        <v>-492.07</v>
      </c>
      <c r="L2233" s="293">
        <f>'Employee Salary Payroll Tax '!H2235</f>
        <v>0</v>
      </c>
      <c r="M2233" s="293">
        <f t="shared" si="279"/>
        <v>58555.5</v>
      </c>
      <c r="N2233" s="359">
        <f t="shared" si="280"/>
        <v>0</v>
      </c>
      <c r="O2233" s="331"/>
      <c r="P2233" s="61"/>
      <c r="Q2233" s="294"/>
      <c r="R2233" s="292"/>
      <c r="S2233" s="303"/>
    </row>
    <row r="2234" spans="1:19" s="36" customFormat="1" ht="14.4">
      <c r="A2234" s="36">
        <f t="shared" si="281"/>
        <v>911</v>
      </c>
      <c r="B2234" s="526"/>
      <c r="C2234" s="36" t="str">
        <f>VLOOKUP('Employee Salary Payroll Tax '!B2236,'Employee Salary Payroll Tax '!$D$1:$E$7,2,FALSE)</f>
        <v>NonUnion</v>
      </c>
      <c r="D2234" s="61">
        <f t="shared" si="274"/>
        <v>2.98E-2</v>
      </c>
      <c r="E2234" s="351">
        <f>'Employee Salary Payroll Tax '!N2236</f>
        <v>58911.98</v>
      </c>
      <c r="F2234" s="351">
        <f t="shared" si="275"/>
        <v>60667.557004000009</v>
      </c>
      <c r="G2234" s="352"/>
      <c r="H2234" s="351">
        <f t="shared" si="276"/>
        <v>0</v>
      </c>
      <c r="I2234" s="351">
        <f t="shared" si="278"/>
        <v>1755.5770040000061</v>
      </c>
      <c r="J2234" s="351">
        <f t="shared" si="277"/>
        <v>0</v>
      </c>
      <c r="K2234" s="293">
        <f>SUM('Employee Salary Payroll Tax '!I2236:K2236)</f>
        <v>17563.78</v>
      </c>
      <c r="L2234" s="293">
        <f>'Employee Salary Payroll Tax '!H2236</f>
        <v>0</v>
      </c>
      <c r="M2234" s="293">
        <f t="shared" si="279"/>
        <v>41348.200000000004</v>
      </c>
      <c r="N2234" s="359">
        <f t="shared" si="280"/>
        <v>0</v>
      </c>
      <c r="O2234" s="331"/>
      <c r="P2234" s="61"/>
      <c r="Q2234" s="294"/>
      <c r="R2234" s="292"/>
      <c r="S2234" s="303"/>
    </row>
    <row r="2235" spans="1:19" s="36" customFormat="1" ht="14.4">
      <c r="A2235" s="36">
        <f t="shared" si="281"/>
        <v>912</v>
      </c>
      <c r="B2235" s="526"/>
      <c r="C2235" s="36" t="str">
        <f>VLOOKUP('Employee Salary Payroll Tax '!B2237,'Employee Salary Payroll Tax '!$D$1:$E$7,2,FALSE)</f>
        <v>NonUnion</v>
      </c>
      <c r="D2235" s="61">
        <f t="shared" si="274"/>
        <v>2.98E-2</v>
      </c>
      <c r="E2235" s="351">
        <f>'Employee Salary Payroll Tax '!N2237</f>
        <v>26045.23</v>
      </c>
      <c r="F2235" s="351">
        <f t="shared" si="275"/>
        <v>26821.377854000002</v>
      </c>
      <c r="G2235" s="352"/>
      <c r="H2235" s="351">
        <f t="shared" si="276"/>
        <v>0</v>
      </c>
      <c r="I2235" s="351">
        <f t="shared" si="278"/>
        <v>776.14785400000255</v>
      </c>
      <c r="J2235" s="351">
        <f t="shared" si="277"/>
        <v>0</v>
      </c>
      <c r="K2235" s="293">
        <f>SUM('Employee Salary Payroll Tax '!I2237:K2237)</f>
        <v>3329.8999999999996</v>
      </c>
      <c r="L2235" s="293">
        <f>'Employee Salary Payroll Tax '!H2237</f>
        <v>0</v>
      </c>
      <c r="M2235" s="293">
        <f t="shared" si="279"/>
        <v>22715.33</v>
      </c>
      <c r="N2235" s="359">
        <f t="shared" si="280"/>
        <v>0</v>
      </c>
      <c r="O2235" s="331"/>
      <c r="P2235" s="61"/>
      <c r="Q2235" s="294"/>
      <c r="R2235" s="292"/>
      <c r="S2235" s="303"/>
    </row>
    <row r="2236" spans="1:19" s="36" customFormat="1" ht="14.4">
      <c r="A2236" s="36">
        <f t="shared" si="281"/>
        <v>913</v>
      </c>
      <c r="B2236" s="526"/>
      <c r="C2236" s="36" t="str">
        <f>VLOOKUP('Employee Salary Payroll Tax '!B2238,'Employee Salary Payroll Tax '!$D$1:$E$7,2,FALSE)</f>
        <v>NonUnion</v>
      </c>
      <c r="D2236" s="61">
        <f t="shared" si="274"/>
        <v>2.98E-2</v>
      </c>
      <c r="E2236" s="351">
        <f>'Employee Salary Payroll Tax '!N2238</f>
        <v>86258.29</v>
      </c>
      <c r="F2236" s="351">
        <f t="shared" si="275"/>
        <v>88828.787041999996</v>
      </c>
      <c r="G2236" s="352"/>
      <c r="H2236" s="351">
        <f t="shared" si="276"/>
        <v>0</v>
      </c>
      <c r="I2236" s="351">
        <f t="shared" si="278"/>
        <v>2570.4970420000027</v>
      </c>
      <c r="J2236" s="351">
        <f t="shared" si="277"/>
        <v>0</v>
      </c>
      <c r="K2236" s="293">
        <f>SUM('Employee Salary Payroll Tax '!I2238:K2238)</f>
        <v>45757.689999999995</v>
      </c>
      <c r="L2236" s="293">
        <f>'Employee Salary Payroll Tax '!H2238</f>
        <v>0</v>
      </c>
      <c r="M2236" s="293">
        <f t="shared" si="279"/>
        <v>40500.6</v>
      </c>
      <c r="N2236" s="359">
        <f t="shared" si="280"/>
        <v>0</v>
      </c>
      <c r="O2236" s="331"/>
      <c r="P2236" s="61"/>
      <c r="Q2236" s="294"/>
      <c r="R2236" s="292"/>
      <c r="S2236" s="303"/>
    </row>
    <row r="2237" spans="1:19" s="36" customFormat="1" ht="14.4">
      <c r="A2237" s="36">
        <f t="shared" si="281"/>
        <v>914</v>
      </c>
      <c r="B2237" s="526"/>
      <c r="C2237" s="36" t="str">
        <f>VLOOKUP('Employee Salary Payroll Tax '!B2239,'Employee Salary Payroll Tax '!$D$1:$E$7,2,FALSE)</f>
        <v>IBEW</v>
      </c>
      <c r="D2237" s="61">
        <f t="shared" si="274"/>
        <v>6.875E-3</v>
      </c>
      <c r="E2237" s="351">
        <f>'Employee Salary Payroll Tax '!N2239</f>
        <v>64258.3</v>
      </c>
      <c r="F2237" s="351">
        <f t="shared" si="275"/>
        <v>64700.075812499999</v>
      </c>
      <c r="G2237" s="352"/>
      <c r="H2237" s="351">
        <f t="shared" si="276"/>
        <v>0</v>
      </c>
      <c r="I2237" s="351">
        <f t="shared" si="278"/>
        <v>441.77581249999639</v>
      </c>
      <c r="J2237" s="351">
        <f t="shared" si="277"/>
        <v>0</v>
      </c>
      <c r="K2237" s="293">
        <f>SUM('Employee Salary Payroll Tax '!I2239:K2239)</f>
        <v>2085.4</v>
      </c>
      <c r="L2237" s="293">
        <f>'Employee Salary Payroll Tax '!H2239</f>
        <v>0</v>
      </c>
      <c r="M2237" s="293">
        <f t="shared" si="279"/>
        <v>62172.9</v>
      </c>
      <c r="N2237" s="359">
        <f t="shared" si="280"/>
        <v>0</v>
      </c>
      <c r="O2237" s="331"/>
      <c r="P2237" s="61"/>
      <c r="Q2237" s="294"/>
      <c r="R2237" s="292"/>
      <c r="S2237" s="303"/>
    </row>
    <row r="2238" spans="1:19" s="36" customFormat="1" ht="14.4">
      <c r="A2238" s="36">
        <f t="shared" si="281"/>
        <v>915</v>
      </c>
      <c r="B2238" s="526"/>
      <c r="C2238" s="36" t="str">
        <f>VLOOKUP('Employee Salary Payroll Tax '!B2240,'Employee Salary Payroll Tax '!$D$1:$E$7,2,FALSE)</f>
        <v>IBEW</v>
      </c>
      <c r="D2238" s="61">
        <f t="shared" si="274"/>
        <v>6.875E-3</v>
      </c>
      <c r="E2238" s="351">
        <f>'Employee Salary Payroll Tax '!N2240</f>
        <v>89844.91</v>
      </c>
      <c r="F2238" s="351">
        <f t="shared" si="275"/>
        <v>90462.593756250004</v>
      </c>
      <c r="G2238" s="352"/>
      <c r="H2238" s="351">
        <f t="shared" si="276"/>
        <v>0</v>
      </c>
      <c r="I2238" s="351">
        <f t="shared" si="278"/>
        <v>617.68375625000044</v>
      </c>
      <c r="J2238" s="351">
        <f t="shared" si="277"/>
        <v>0</v>
      </c>
      <c r="K2238" s="293">
        <f>SUM('Employee Salary Payroll Tax '!I2240:K2240)</f>
        <v>89711.34</v>
      </c>
      <c r="L2238" s="293">
        <f>'Employee Salary Payroll Tax '!H2240</f>
        <v>0</v>
      </c>
      <c r="M2238" s="293">
        <f t="shared" si="279"/>
        <v>133.57000000000698</v>
      </c>
      <c r="N2238" s="359">
        <f t="shared" si="280"/>
        <v>0</v>
      </c>
      <c r="O2238" s="331"/>
      <c r="P2238" s="61"/>
      <c r="Q2238" s="294"/>
      <c r="R2238" s="292"/>
      <c r="S2238" s="303"/>
    </row>
    <row r="2239" spans="1:19" s="36" customFormat="1" ht="14.4">
      <c r="A2239" s="36">
        <f t="shared" si="281"/>
        <v>916</v>
      </c>
      <c r="B2239" s="526"/>
      <c r="C2239" s="36" t="str">
        <f>VLOOKUP('Employee Salary Payroll Tax '!B2241,'Employee Salary Payroll Tax '!$D$1:$E$7,2,FALSE)</f>
        <v>NonUnion</v>
      </c>
      <c r="D2239" s="61">
        <f t="shared" si="274"/>
        <v>2.98E-2</v>
      </c>
      <c r="E2239" s="351">
        <f>'Employee Salary Payroll Tax '!N2241</f>
        <v>105889.12</v>
      </c>
      <c r="F2239" s="351">
        <f t="shared" si="275"/>
        <v>109044.61577600001</v>
      </c>
      <c r="G2239" s="352"/>
      <c r="H2239" s="351">
        <f t="shared" si="276"/>
        <v>0</v>
      </c>
      <c r="I2239" s="351">
        <f t="shared" si="278"/>
        <v>3155.4957760000107</v>
      </c>
      <c r="J2239" s="351">
        <f t="shared" si="277"/>
        <v>0</v>
      </c>
      <c r="K2239" s="293">
        <f>SUM('Employee Salary Payroll Tax '!I2241:K2241)</f>
        <v>105889.12</v>
      </c>
      <c r="L2239" s="293">
        <f>'Employee Salary Payroll Tax '!H2241</f>
        <v>0</v>
      </c>
      <c r="M2239" s="293">
        <f t="shared" si="279"/>
        <v>0</v>
      </c>
      <c r="N2239" s="359">
        <f t="shared" si="280"/>
        <v>0</v>
      </c>
      <c r="O2239" s="331"/>
      <c r="P2239" s="61"/>
      <c r="Q2239" s="294"/>
      <c r="R2239" s="292"/>
      <c r="S2239" s="303"/>
    </row>
    <row r="2240" spans="1:19" s="36" customFormat="1" ht="14.4">
      <c r="A2240" s="36">
        <f t="shared" si="281"/>
        <v>917</v>
      </c>
      <c r="B2240" s="526"/>
      <c r="C2240" s="36" t="str">
        <f>VLOOKUP('Employee Salary Payroll Tax '!B2242,'Employee Salary Payroll Tax '!$D$1:$E$7,2,FALSE)</f>
        <v>Not Assigned</v>
      </c>
      <c r="D2240" s="61">
        <f t="shared" si="274"/>
        <v>0</v>
      </c>
      <c r="E2240" s="351">
        <f>'Employee Salary Payroll Tax '!N2242</f>
        <v>0</v>
      </c>
      <c r="F2240" s="351">
        <f t="shared" si="275"/>
        <v>0</v>
      </c>
      <c r="G2240" s="352"/>
      <c r="H2240" s="351">
        <f t="shared" si="276"/>
        <v>7000</v>
      </c>
      <c r="I2240" s="351">
        <f t="shared" si="278"/>
        <v>0</v>
      </c>
      <c r="J2240" s="351">
        <f t="shared" si="277"/>
        <v>0</v>
      </c>
      <c r="K2240" s="293">
        <f>SUM('Employee Salary Payroll Tax '!I2242:K2242)</f>
        <v>0</v>
      </c>
      <c r="L2240" s="293">
        <f>'Employee Salary Payroll Tax '!H2242</f>
        <v>0</v>
      </c>
      <c r="M2240" s="293">
        <f t="shared" si="279"/>
        <v>0</v>
      </c>
      <c r="N2240" s="359">
        <f t="shared" si="280"/>
        <v>0</v>
      </c>
      <c r="O2240" s="331"/>
      <c r="P2240" s="61"/>
      <c r="Q2240" s="294"/>
      <c r="R2240" s="292"/>
      <c r="S2240" s="303"/>
    </row>
    <row r="2241" spans="1:19" s="36" customFormat="1" ht="14.4">
      <c r="A2241" s="36">
        <f t="shared" si="281"/>
        <v>918</v>
      </c>
      <c r="B2241" s="526"/>
      <c r="C2241" s="36" t="str">
        <f>VLOOKUP('Employee Salary Payroll Tax '!B2243,'Employee Salary Payroll Tax '!$D$1:$E$7,2,FALSE)</f>
        <v>NonUnion</v>
      </c>
      <c r="D2241" s="61">
        <f t="shared" si="274"/>
        <v>2.98E-2</v>
      </c>
      <c r="E2241" s="351">
        <f>'Employee Salary Payroll Tax '!N2243</f>
        <v>9095.3700000000008</v>
      </c>
      <c r="F2241" s="351">
        <f t="shared" si="275"/>
        <v>9366.4120260000018</v>
      </c>
      <c r="G2241" s="352"/>
      <c r="H2241" s="351">
        <f t="shared" si="276"/>
        <v>0</v>
      </c>
      <c r="I2241" s="351">
        <f t="shared" si="278"/>
        <v>271.04202600000099</v>
      </c>
      <c r="J2241" s="351">
        <f t="shared" si="277"/>
        <v>0</v>
      </c>
      <c r="K2241" s="293">
        <f>SUM('Employee Salary Payroll Tax '!I2243:K2243)</f>
        <v>2273.84</v>
      </c>
      <c r="L2241" s="293">
        <f>'Employee Salary Payroll Tax '!H2243</f>
        <v>0</v>
      </c>
      <c r="M2241" s="293">
        <f t="shared" si="279"/>
        <v>6821.5300000000007</v>
      </c>
      <c r="N2241" s="359">
        <f t="shared" si="280"/>
        <v>0</v>
      </c>
      <c r="O2241" s="331"/>
      <c r="P2241" s="61"/>
      <c r="Q2241" s="294"/>
      <c r="R2241" s="292"/>
      <c r="S2241" s="303"/>
    </row>
    <row r="2242" spans="1:19" s="36" customFormat="1" ht="14.4">
      <c r="A2242" s="36">
        <f t="shared" si="281"/>
        <v>919</v>
      </c>
      <c r="B2242" s="526"/>
      <c r="C2242" s="36" t="str">
        <f>VLOOKUP('Employee Salary Payroll Tax '!B2244,'Employee Salary Payroll Tax '!$D$1:$E$7,2,FALSE)</f>
        <v>NonUnion</v>
      </c>
      <c r="D2242" s="61">
        <f t="shared" si="274"/>
        <v>2.98E-2</v>
      </c>
      <c r="E2242" s="351">
        <f>'Employee Salary Payroll Tax '!N2244</f>
        <v>67725.149999999994</v>
      </c>
      <c r="F2242" s="351">
        <f t="shared" si="275"/>
        <v>69743.359469999996</v>
      </c>
      <c r="G2242" s="352"/>
      <c r="H2242" s="351">
        <f t="shared" si="276"/>
        <v>0</v>
      </c>
      <c r="I2242" s="351">
        <f t="shared" si="278"/>
        <v>2018.2094700000016</v>
      </c>
      <c r="J2242" s="351">
        <f t="shared" si="277"/>
        <v>0</v>
      </c>
      <c r="K2242" s="293">
        <f>SUM('Employee Salary Payroll Tax '!I2244:K2244)</f>
        <v>38328.129999999997</v>
      </c>
      <c r="L2242" s="293">
        <f>'Employee Salary Payroll Tax '!H2244</f>
        <v>0</v>
      </c>
      <c r="M2242" s="293">
        <f t="shared" si="279"/>
        <v>29397.019999999997</v>
      </c>
      <c r="N2242" s="359">
        <f t="shared" si="280"/>
        <v>0</v>
      </c>
      <c r="O2242" s="331"/>
      <c r="P2242" s="61"/>
      <c r="Q2242" s="294"/>
      <c r="R2242" s="292"/>
      <c r="S2242" s="303"/>
    </row>
    <row r="2243" spans="1:19" s="36" customFormat="1" ht="14.4">
      <c r="A2243" s="36">
        <f t="shared" si="281"/>
        <v>920</v>
      </c>
      <c r="B2243" s="526"/>
      <c r="C2243" s="36" t="str">
        <f>VLOOKUP('Employee Salary Payroll Tax '!B2245,'Employee Salary Payroll Tax '!$D$1:$E$7,2,FALSE)</f>
        <v>NonUnion</v>
      </c>
      <c r="D2243" s="61">
        <f t="shared" si="274"/>
        <v>2.98E-2</v>
      </c>
      <c r="E2243" s="351">
        <f>'Employee Salary Payroll Tax '!N2245</f>
        <v>49642.94</v>
      </c>
      <c r="F2243" s="351">
        <f t="shared" si="275"/>
        <v>51122.299612000003</v>
      </c>
      <c r="G2243" s="352"/>
      <c r="H2243" s="351">
        <f t="shared" si="276"/>
        <v>0</v>
      </c>
      <c r="I2243" s="351">
        <f t="shared" si="278"/>
        <v>1479.3596120000002</v>
      </c>
      <c r="J2243" s="351">
        <f t="shared" si="277"/>
        <v>0</v>
      </c>
      <c r="K2243" s="293">
        <f>SUM('Employee Salary Payroll Tax '!I2245:K2245)</f>
        <v>23630.03</v>
      </c>
      <c r="L2243" s="293">
        <f>'Employee Salary Payroll Tax '!H2245</f>
        <v>0</v>
      </c>
      <c r="M2243" s="293">
        <f t="shared" si="279"/>
        <v>26012.910000000003</v>
      </c>
      <c r="N2243" s="359">
        <f t="shared" si="280"/>
        <v>0</v>
      </c>
      <c r="O2243" s="331"/>
      <c r="P2243" s="61"/>
      <c r="Q2243" s="294"/>
      <c r="R2243" s="292"/>
      <c r="S2243" s="303"/>
    </row>
    <row r="2244" spans="1:19" s="36" customFormat="1" ht="14.4">
      <c r="A2244" s="36">
        <f t="shared" si="281"/>
        <v>921</v>
      </c>
      <c r="B2244" s="526"/>
      <c r="C2244" s="36" t="str">
        <f>VLOOKUP('Employee Salary Payroll Tax '!B2246,'Employee Salary Payroll Tax '!$D$1:$E$7,2,FALSE)</f>
        <v>NonUnion</v>
      </c>
      <c r="D2244" s="61">
        <f t="shared" si="274"/>
        <v>2.98E-2</v>
      </c>
      <c r="E2244" s="351">
        <f>'Employee Salary Payroll Tax '!N2246</f>
        <v>118599.84</v>
      </c>
      <c r="F2244" s="351">
        <f t="shared" si="275"/>
        <v>122134.115232</v>
      </c>
      <c r="G2244" s="352"/>
      <c r="H2244" s="351">
        <f t="shared" si="276"/>
        <v>0</v>
      </c>
      <c r="I2244" s="351">
        <f t="shared" si="278"/>
        <v>3534.275232</v>
      </c>
      <c r="J2244" s="351">
        <f t="shared" si="277"/>
        <v>0</v>
      </c>
      <c r="K2244" s="293">
        <f>SUM('Employee Salary Payroll Tax '!I2246:K2246)</f>
        <v>57818.61</v>
      </c>
      <c r="L2244" s="293">
        <f>'Employee Salary Payroll Tax '!H2246</f>
        <v>0</v>
      </c>
      <c r="M2244" s="293">
        <f t="shared" si="279"/>
        <v>60781.229999999996</v>
      </c>
      <c r="N2244" s="359">
        <f t="shared" si="280"/>
        <v>0</v>
      </c>
      <c r="O2244" s="331"/>
      <c r="P2244" s="61"/>
      <c r="Q2244" s="294"/>
      <c r="R2244" s="292"/>
      <c r="S2244" s="303"/>
    </row>
    <row r="2245" spans="1:19" s="36" customFormat="1" ht="14.4">
      <c r="A2245" s="36">
        <f t="shared" si="281"/>
        <v>922</v>
      </c>
      <c r="B2245" s="526"/>
      <c r="C2245" s="36" t="str">
        <f>VLOOKUP('Employee Salary Payroll Tax '!B2247,'Employee Salary Payroll Tax '!$D$1:$E$7,2,FALSE)</f>
        <v>NonUnion</v>
      </c>
      <c r="D2245" s="61">
        <f t="shared" si="274"/>
        <v>2.98E-2</v>
      </c>
      <c r="E2245" s="351">
        <f>'Employee Salary Payroll Tax '!N2247</f>
        <v>94897.74</v>
      </c>
      <c r="F2245" s="351">
        <f t="shared" si="275"/>
        <v>97725.692652000012</v>
      </c>
      <c r="G2245" s="352"/>
      <c r="H2245" s="351">
        <f t="shared" si="276"/>
        <v>0</v>
      </c>
      <c r="I2245" s="351">
        <f t="shared" si="278"/>
        <v>2827.9526520000072</v>
      </c>
      <c r="J2245" s="351">
        <f t="shared" si="277"/>
        <v>0</v>
      </c>
      <c r="K2245" s="293">
        <f>SUM('Employee Salary Payroll Tax '!I2247:K2247)</f>
        <v>17799.53</v>
      </c>
      <c r="L2245" s="293">
        <f>'Employee Salary Payroll Tax '!H2247</f>
        <v>0</v>
      </c>
      <c r="M2245" s="293">
        <f t="shared" si="279"/>
        <v>77098.210000000006</v>
      </c>
      <c r="N2245" s="359">
        <f t="shared" si="280"/>
        <v>0</v>
      </c>
      <c r="O2245" s="331"/>
      <c r="P2245" s="61"/>
      <c r="Q2245" s="294"/>
      <c r="R2245" s="292"/>
      <c r="S2245" s="303"/>
    </row>
    <row r="2246" spans="1:19" s="36" customFormat="1" ht="14.4">
      <c r="A2246" s="36">
        <f t="shared" si="281"/>
        <v>923</v>
      </c>
      <c r="B2246" s="526"/>
      <c r="C2246" s="36" t="str">
        <f>VLOOKUP('Employee Salary Payroll Tax '!B2248,'Employee Salary Payroll Tax '!$D$1:$E$7,2,FALSE)</f>
        <v>NonUnion</v>
      </c>
      <c r="D2246" s="61">
        <f t="shared" si="274"/>
        <v>2.98E-2</v>
      </c>
      <c r="E2246" s="351">
        <f>'Employee Salary Payroll Tax '!N2248</f>
        <v>87362.46</v>
      </c>
      <c r="F2246" s="351">
        <f t="shared" si="275"/>
        <v>89965.861308000007</v>
      </c>
      <c r="G2246" s="352"/>
      <c r="H2246" s="351">
        <f t="shared" si="276"/>
        <v>0</v>
      </c>
      <c r="I2246" s="351">
        <f t="shared" si="278"/>
        <v>2603.4013080000004</v>
      </c>
      <c r="J2246" s="351">
        <f t="shared" si="277"/>
        <v>0</v>
      </c>
      <c r="K2246" s="293">
        <f>SUM('Employee Salary Payroll Tax '!I2248:K2248)</f>
        <v>56961.770000000004</v>
      </c>
      <c r="L2246" s="293">
        <f>'Employee Salary Payroll Tax '!H2248</f>
        <v>0</v>
      </c>
      <c r="M2246" s="293">
        <f t="shared" si="279"/>
        <v>30400.690000000002</v>
      </c>
      <c r="N2246" s="359">
        <f t="shared" si="280"/>
        <v>0</v>
      </c>
      <c r="O2246" s="331"/>
      <c r="P2246" s="61"/>
      <c r="Q2246" s="294"/>
      <c r="R2246" s="292"/>
      <c r="S2246" s="303"/>
    </row>
    <row r="2247" spans="1:19" s="36" customFormat="1" ht="14.4">
      <c r="A2247" s="36">
        <f t="shared" si="281"/>
        <v>924</v>
      </c>
      <c r="B2247" s="526"/>
      <c r="C2247" s="36" t="str">
        <f>VLOOKUP('Employee Salary Payroll Tax '!B2249,'Employee Salary Payroll Tax '!$D$1:$E$7,2,FALSE)</f>
        <v>NonUnion</v>
      </c>
      <c r="D2247" s="61">
        <f t="shared" si="274"/>
        <v>2.98E-2</v>
      </c>
      <c r="E2247" s="351">
        <f>'Employee Salary Payroll Tax '!N2249</f>
        <v>43172.36</v>
      </c>
      <c r="F2247" s="351">
        <f t="shared" si="275"/>
        <v>44458.896328000003</v>
      </c>
      <c r="G2247" s="352"/>
      <c r="H2247" s="351">
        <f t="shared" si="276"/>
        <v>0</v>
      </c>
      <c r="I2247" s="351">
        <f t="shared" si="278"/>
        <v>1286.536328000002</v>
      </c>
      <c r="J2247" s="351">
        <f t="shared" si="277"/>
        <v>0</v>
      </c>
      <c r="K2247" s="293">
        <f>SUM('Employee Salary Payroll Tax '!I2249:K2249)</f>
        <v>36958.86</v>
      </c>
      <c r="L2247" s="293">
        <f>'Employee Salary Payroll Tax '!H2249</f>
        <v>0</v>
      </c>
      <c r="M2247" s="293">
        <f t="shared" si="279"/>
        <v>6213.5</v>
      </c>
      <c r="N2247" s="359">
        <f t="shared" si="280"/>
        <v>0</v>
      </c>
      <c r="O2247" s="331"/>
      <c r="P2247" s="61"/>
      <c r="Q2247" s="294"/>
      <c r="R2247" s="292"/>
      <c r="S2247" s="303"/>
    </row>
    <row r="2248" spans="1:19" s="36" customFormat="1" ht="14.4">
      <c r="A2248" s="36">
        <f t="shared" si="281"/>
        <v>925</v>
      </c>
      <c r="B2248" s="526"/>
      <c r="C2248" s="36" t="str">
        <f>VLOOKUP('Employee Salary Payroll Tax '!B2250,'Employee Salary Payroll Tax '!$D$1:$E$7,2,FALSE)</f>
        <v>NonUnion</v>
      </c>
      <c r="D2248" s="61">
        <f t="shared" si="274"/>
        <v>2.98E-2</v>
      </c>
      <c r="E2248" s="351">
        <f>'Employee Salary Payroll Tax '!N2250</f>
        <v>149541.95000000001</v>
      </c>
      <c r="F2248" s="351">
        <f t="shared" si="275"/>
        <v>153998.30011000001</v>
      </c>
      <c r="G2248" s="352"/>
      <c r="H2248" s="351">
        <f t="shared" si="276"/>
        <v>0</v>
      </c>
      <c r="I2248" s="351">
        <f t="shared" si="278"/>
        <v>4456.3501099999994</v>
      </c>
      <c r="J2248" s="351">
        <f t="shared" si="277"/>
        <v>0</v>
      </c>
      <c r="K2248" s="293">
        <f>SUM('Employee Salary Payroll Tax '!I2250:K2250)</f>
        <v>149541.95000000001</v>
      </c>
      <c r="L2248" s="293">
        <f>'Employee Salary Payroll Tax '!H2250</f>
        <v>0</v>
      </c>
      <c r="M2248" s="293">
        <f t="shared" si="279"/>
        <v>0</v>
      </c>
      <c r="N2248" s="359">
        <f t="shared" si="280"/>
        <v>0</v>
      </c>
      <c r="O2248" s="331"/>
      <c r="P2248" s="61"/>
      <c r="Q2248" s="294"/>
      <c r="R2248" s="292"/>
      <c r="S2248" s="303"/>
    </row>
    <row r="2249" spans="1:19" s="36" customFormat="1" ht="14.4">
      <c r="A2249" s="36">
        <f t="shared" si="281"/>
        <v>926</v>
      </c>
      <c r="B2249" s="526"/>
      <c r="C2249" s="36" t="str">
        <f>VLOOKUP('Employee Salary Payroll Tax '!B2251,'Employee Salary Payroll Tax '!$D$1:$E$7,2,FALSE)</f>
        <v>NonUnion</v>
      </c>
      <c r="D2249" s="61">
        <f t="shared" si="274"/>
        <v>2.98E-2</v>
      </c>
      <c r="E2249" s="351">
        <f>'Employee Salary Payroll Tax '!N2251</f>
        <v>45407.68</v>
      </c>
      <c r="F2249" s="351">
        <f t="shared" si="275"/>
        <v>46760.828864000003</v>
      </c>
      <c r="G2249" s="352"/>
      <c r="H2249" s="351">
        <f t="shared" si="276"/>
        <v>0</v>
      </c>
      <c r="I2249" s="351">
        <f t="shared" si="278"/>
        <v>1353.1488640000025</v>
      </c>
      <c r="J2249" s="351">
        <f t="shared" si="277"/>
        <v>0</v>
      </c>
      <c r="K2249" s="293">
        <f>SUM('Employee Salary Payroll Tax '!I2251:K2251)</f>
        <v>8838.59</v>
      </c>
      <c r="L2249" s="293">
        <f>'Employee Salary Payroll Tax '!H2251</f>
        <v>0</v>
      </c>
      <c r="M2249" s="293">
        <f t="shared" si="279"/>
        <v>36569.089999999997</v>
      </c>
      <c r="N2249" s="359">
        <f t="shared" si="280"/>
        <v>0</v>
      </c>
      <c r="O2249" s="331"/>
      <c r="P2249" s="61"/>
      <c r="Q2249" s="294"/>
      <c r="R2249" s="292"/>
      <c r="S2249" s="303"/>
    </row>
    <row r="2250" spans="1:19" s="36" customFormat="1" ht="14.4">
      <c r="A2250" s="36">
        <f t="shared" si="281"/>
        <v>927</v>
      </c>
      <c r="B2250" s="526"/>
      <c r="C2250" s="36" t="str">
        <f>VLOOKUP('Employee Salary Payroll Tax '!B2252,'Employee Salary Payroll Tax '!$D$1:$E$7,2,FALSE)</f>
        <v>NonUnion</v>
      </c>
      <c r="D2250" s="61">
        <f t="shared" si="274"/>
        <v>2.98E-2</v>
      </c>
      <c r="E2250" s="351">
        <f>'Employee Salary Payroll Tax '!N2252</f>
        <v>50610.23</v>
      </c>
      <c r="F2250" s="351">
        <f t="shared" si="275"/>
        <v>52118.414854000002</v>
      </c>
      <c r="G2250" s="352"/>
      <c r="H2250" s="351">
        <f t="shared" si="276"/>
        <v>0</v>
      </c>
      <c r="I2250" s="351">
        <f t="shared" si="278"/>
        <v>1508.1848539999992</v>
      </c>
      <c r="J2250" s="351">
        <f t="shared" si="277"/>
        <v>0</v>
      </c>
      <c r="K2250" s="293">
        <f>SUM('Employee Salary Payroll Tax '!I2252:K2252)</f>
        <v>35470.9</v>
      </c>
      <c r="L2250" s="293">
        <f>'Employee Salary Payroll Tax '!H2252</f>
        <v>0</v>
      </c>
      <c r="M2250" s="293">
        <f t="shared" si="279"/>
        <v>15139.330000000002</v>
      </c>
      <c r="N2250" s="359">
        <f t="shared" si="280"/>
        <v>0</v>
      </c>
      <c r="O2250" s="331"/>
      <c r="P2250" s="61"/>
      <c r="Q2250" s="294"/>
      <c r="R2250" s="292"/>
      <c r="S2250" s="303"/>
    </row>
    <row r="2251" spans="1:19" s="36" customFormat="1" ht="14.4">
      <c r="A2251" s="36">
        <f t="shared" si="281"/>
        <v>928</v>
      </c>
      <c r="B2251" s="526"/>
      <c r="C2251" s="36" t="str">
        <f>VLOOKUP('Employee Salary Payroll Tax '!B2253,'Employee Salary Payroll Tax '!$D$1:$E$7,2,FALSE)</f>
        <v>NonUnion</v>
      </c>
      <c r="D2251" s="61">
        <f t="shared" si="274"/>
        <v>2.98E-2</v>
      </c>
      <c r="E2251" s="351">
        <f>'Employee Salary Payroll Tax '!N2253</f>
        <v>96114.59</v>
      </c>
      <c r="F2251" s="351">
        <f t="shared" si="275"/>
        <v>98978.804782000007</v>
      </c>
      <c r="G2251" s="352"/>
      <c r="H2251" s="351">
        <f t="shared" si="276"/>
        <v>0</v>
      </c>
      <c r="I2251" s="351">
        <f t="shared" si="278"/>
        <v>2864.21478200001</v>
      </c>
      <c r="J2251" s="351">
        <f t="shared" si="277"/>
        <v>0</v>
      </c>
      <c r="K2251" s="293">
        <f>SUM('Employee Salary Payroll Tax '!I2253:K2253)</f>
        <v>34968.93</v>
      </c>
      <c r="L2251" s="293">
        <f>'Employee Salary Payroll Tax '!H2253</f>
        <v>30052.19</v>
      </c>
      <c r="M2251" s="293">
        <f t="shared" si="279"/>
        <v>31093.469999999998</v>
      </c>
      <c r="N2251" s="359">
        <f t="shared" si="280"/>
        <v>0</v>
      </c>
      <c r="O2251" s="331"/>
      <c r="P2251" s="61"/>
      <c r="Q2251" s="294"/>
      <c r="R2251" s="292"/>
      <c r="S2251" s="303"/>
    </row>
    <row r="2252" spans="1:19" s="36" customFormat="1" ht="14.4">
      <c r="A2252" s="36">
        <f t="shared" si="281"/>
        <v>929</v>
      </c>
      <c r="B2252" s="526"/>
      <c r="C2252" s="36" t="str">
        <f>VLOOKUP('Employee Salary Payroll Tax '!B2254,'Employee Salary Payroll Tax '!$D$1:$E$7,2,FALSE)</f>
        <v>NonUnion</v>
      </c>
      <c r="D2252" s="61">
        <f t="shared" si="274"/>
        <v>2.98E-2</v>
      </c>
      <c r="E2252" s="351">
        <f>'Employee Salary Payroll Tax '!N2254</f>
        <v>45287.86</v>
      </c>
      <c r="F2252" s="351">
        <f t="shared" si="275"/>
        <v>46637.438228000006</v>
      </c>
      <c r="G2252" s="352"/>
      <c r="H2252" s="351">
        <f t="shared" si="276"/>
        <v>0</v>
      </c>
      <c r="I2252" s="351">
        <f t="shared" si="278"/>
        <v>1349.5782280000058</v>
      </c>
      <c r="J2252" s="351">
        <f t="shared" si="277"/>
        <v>0</v>
      </c>
      <c r="K2252" s="293">
        <f>SUM('Employee Salary Payroll Tax '!I2254:K2254)</f>
        <v>14944.99</v>
      </c>
      <c r="L2252" s="293">
        <f>'Employee Salary Payroll Tax '!H2254</f>
        <v>0</v>
      </c>
      <c r="M2252" s="293">
        <f t="shared" si="279"/>
        <v>30342.870000000003</v>
      </c>
      <c r="N2252" s="359">
        <f t="shared" si="280"/>
        <v>0</v>
      </c>
      <c r="O2252" s="331"/>
      <c r="P2252" s="61"/>
      <c r="Q2252" s="294"/>
      <c r="R2252" s="292"/>
      <c r="S2252" s="303"/>
    </row>
    <row r="2253" spans="1:19" s="36" customFormat="1" ht="14.4">
      <c r="A2253" s="36">
        <f t="shared" si="281"/>
        <v>930</v>
      </c>
      <c r="B2253" s="526"/>
      <c r="C2253" s="36" t="str">
        <f>VLOOKUP('Employee Salary Payroll Tax '!B2255,'Employee Salary Payroll Tax '!$D$1:$E$7,2,FALSE)</f>
        <v>NonUnion</v>
      </c>
      <c r="D2253" s="61">
        <f t="shared" si="274"/>
        <v>2.98E-2</v>
      </c>
      <c r="E2253" s="351">
        <f>'Employee Salary Payroll Tax '!N2255</f>
        <v>78254.98</v>
      </c>
      <c r="F2253" s="351">
        <f t="shared" si="275"/>
        <v>80586.978403999994</v>
      </c>
      <c r="G2253" s="352"/>
      <c r="H2253" s="351">
        <f t="shared" si="276"/>
        <v>0</v>
      </c>
      <c r="I2253" s="351">
        <f t="shared" si="278"/>
        <v>2331.9984039999981</v>
      </c>
      <c r="J2253" s="351">
        <f t="shared" si="277"/>
        <v>0</v>
      </c>
      <c r="K2253" s="293">
        <f>SUM('Employee Salary Payroll Tax '!I2255:K2255)</f>
        <v>-2212.9299999999998</v>
      </c>
      <c r="L2253" s="293">
        <f>'Employee Salary Payroll Tax '!H2255</f>
        <v>0</v>
      </c>
      <c r="M2253" s="293">
        <f t="shared" si="279"/>
        <v>80467.909999999989</v>
      </c>
      <c r="N2253" s="359">
        <f t="shared" si="280"/>
        <v>0</v>
      </c>
      <c r="O2253" s="331"/>
      <c r="P2253" s="61"/>
      <c r="Q2253" s="294"/>
      <c r="R2253" s="292"/>
      <c r="S2253" s="303"/>
    </row>
    <row r="2254" spans="1:19" s="36" customFormat="1" ht="14.4">
      <c r="A2254" s="36">
        <f t="shared" si="281"/>
        <v>931</v>
      </c>
      <c r="B2254" s="526"/>
      <c r="C2254" s="36" t="str">
        <f>VLOOKUP('Employee Salary Payroll Tax '!B2256,'Employee Salary Payroll Tax '!$D$1:$E$7,2,FALSE)</f>
        <v>NonUnion</v>
      </c>
      <c r="D2254" s="61">
        <f t="shared" si="274"/>
        <v>2.98E-2</v>
      </c>
      <c r="E2254" s="351">
        <f>'Employee Salary Payroll Tax '!N2256</f>
        <v>65571.839999999997</v>
      </c>
      <c r="F2254" s="351">
        <f t="shared" si="275"/>
        <v>67525.880831999995</v>
      </c>
      <c r="G2254" s="352"/>
      <c r="H2254" s="351">
        <f t="shared" si="276"/>
        <v>0</v>
      </c>
      <c r="I2254" s="351">
        <f t="shared" si="278"/>
        <v>1954.0408319999988</v>
      </c>
      <c r="J2254" s="351">
        <f t="shared" si="277"/>
        <v>0</v>
      </c>
      <c r="K2254" s="293">
        <f>SUM('Employee Salary Payroll Tax '!I2256:K2256)</f>
        <v>14566.3</v>
      </c>
      <c r="L2254" s="293">
        <f>'Employee Salary Payroll Tax '!H2256</f>
        <v>0</v>
      </c>
      <c r="M2254" s="293">
        <f t="shared" si="279"/>
        <v>51005.539999999994</v>
      </c>
      <c r="N2254" s="359">
        <f t="shared" si="280"/>
        <v>0</v>
      </c>
      <c r="O2254" s="331"/>
      <c r="P2254" s="61"/>
      <c r="Q2254" s="294"/>
      <c r="R2254" s="292"/>
      <c r="S2254" s="303"/>
    </row>
    <row r="2255" spans="1:19" s="36" customFormat="1" ht="14.4">
      <c r="A2255" s="36">
        <f t="shared" si="281"/>
        <v>932</v>
      </c>
      <c r="B2255" s="526"/>
      <c r="C2255" s="36" t="str">
        <f>VLOOKUP('Employee Salary Payroll Tax '!B2257,'Employee Salary Payroll Tax '!$D$1:$E$7,2,FALSE)</f>
        <v>NonUnion</v>
      </c>
      <c r="D2255" s="61">
        <f t="shared" si="274"/>
        <v>2.98E-2</v>
      </c>
      <c r="E2255" s="351">
        <f>'Employee Salary Payroll Tax '!N2257</f>
        <v>71410.91</v>
      </c>
      <c r="F2255" s="351">
        <f t="shared" si="275"/>
        <v>73538.955118000013</v>
      </c>
      <c r="G2255" s="352"/>
      <c r="H2255" s="351">
        <f t="shared" si="276"/>
        <v>0</v>
      </c>
      <c r="I2255" s="351">
        <f t="shared" si="278"/>
        <v>2128.0451180000091</v>
      </c>
      <c r="J2255" s="351">
        <f t="shared" si="277"/>
        <v>0</v>
      </c>
      <c r="K2255" s="293">
        <f>SUM('Employee Salary Payroll Tax '!I2257:K2257)</f>
        <v>2688.7599999999998</v>
      </c>
      <c r="L2255" s="293">
        <f>'Employee Salary Payroll Tax '!H2257</f>
        <v>-1.84</v>
      </c>
      <c r="M2255" s="293">
        <f t="shared" si="279"/>
        <v>68723.990000000005</v>
      </c>
      <c r="N2255" s="359">
        <f t="shared" si="280"/>
        <v>0</v>
      </c>
      <c r="O2255" s="331"/>
      <c r="P2255" s="61"/>
      <c r="Q2255" s="294"/>
      <c r="R2255" s="292"/>
      <c r="S2255" s="303"/>
    </row>
    <row r="2256" spans="1:19" s="36" customFormat="1" ht="14.4">
      <c r="A2256" s="36">
        <f t="shared" si="281"/>
        <v>933</v>
      </c>
      <c r="B2256" s="526"/>
      <c r="C2256" s="36" t="str">
        <f>VLOOKUP('Employee Salary Payroll Tax '!B2258,'Employee Salary Payroll Tax '!$D$1:$E$7,2,FALSE)</f>
        <v>NonUnion</v>
      </c>
      <c r="D2256" s="61">
        <f t="shared" ref="D2256:D2319" si="282">VLOOKUP(C2256,C$9:D$12,2)</f>
        <v>2.98E-2</v>
      </c>
      <c r="E2256" s="351">
        <f>'Employee Salary Payroll Tax '!N2258</f>
        <v>51957.18</v>
      </c>
      <c r="F2256" s="351">
        <f t="shared" ref="F2256:F2319" si="283">E2256*(1+D2256)</f>
        <v>53505.503964000003</v>
      </c>
      <c r="G2256" s="352"/>
      <c r="H2256" s="351">
        <f t="shared" ref="H2256:H2319" si="284">IF(E2256&gt;$H$12,0,$H$12-E2256)</f>
        <v>0</v>
      </c>
      <c r="I2256" s="351">
        <f t="shared" si="278"/>
        <v>1548.3239640000029</v>
      </c>
      <c r="J2256" s="351">
        <f t="shared" ref="J2256:J2319" si="285">IF(H2256&gt;I2256,I2256*$J$12,H2256*$J$12)</f>
        <v>0</v>
      </c>
      <c r="K2256" s="293">
        <f>SUM('Employee Salary Payroll Tax '!I2258:K2258)</f>
        <v>22132.89</v>
      </c>
      <c r="L2256" s="293">
        <f>'Employee Salary Payroll Tax '!H2258</f>
        <v>0</v>
      </c>
      <c r="M2256" s="293">
        <f t="shared" si="279"/>
        <v>29824.29</v>
      </c>
      <c r="N2256" s="359">
        <f t="shared" si="280"/>
        <v>0</v>
      </c>
      <c r="O2256" s="331"/>
      <c r="P2256" s="61"/>
      <c r="Q2256" s="294"/>
      <c r="R2256" s="292"/>
      <c r="S2256" s="303"/>
    </row>
    <row r="2257" spans="1:19" s="36" customFormat="1" ht="14.4">
      <c r="A2257" s="36">
        <f t="shared" si="281"/>
        <v>934</v>
      </c>
      <c r="B2257" s="526"/>
      <c r="C2257" s="36" t="str">
        <f>VLOOKUP('Employee Salary Payroll Tax '!B2259,'Employee Salary Payroll Tax '!$D$1:$E$7,2,FALSE)</f>
        <v>NonUnion</v>
      </c>
      <c r="D2257" s="61">
        <f t="shared" si="282"/>
        <v>2.98E-2</v>
      </c>
      <c r="E2257" s="351">
        <f>'Employee Salary Payroll Tax '!N2259</f>
        <v>44899.17</v>
      </c>
      <c r="F2257" s="351">
        <f t="shared" si="283"/>
        <v>46237.165266000004</v>
      </c>
      <c r="G2257" s="352"/>
      <c r="H2257" s="351">
        <f t="shared" si="284"/>
        <v>0</v>
      </c>
      <c r="I2257" s="351">
        <f t="shared" ref="I2257:I2320" si="286">F2257-E2257</f>
        <v>1337.9952660000054</v>
      </c>
      <c r="J2257" s="351">
        <f t="shared" si="285"/>
        <v>0</v>
      </c>
      <c r="K2257" s="293">
        <f>SUM('Employee Salary Payroll Tax '!I2259:K2259)</f>
        <v>1086.27</v>
      </c>
      <c r="L2257" s="293">
        <f>'Employee Salary Payroll Tax '!H2259</f>
        <v>486.32</v>
      </c>
      <c r="M2257" s="293">
        <f t="shared" ref="M2257:M2320" si="287">E2257-K2257-L2257</f>
        <v>43326.58</v>
      </c>
      <c r="N2257" s="359">
        <f t="shared" ref="N2257:N2320" si="288">J2257*K2257/(SUM(K2257:M2257)+0.000001)</f>
        <v>0</v>
      </c>
      <c r="O2257" s="331"/>
      <c r="P2257" s="61"/>
      <c r="Q2257" s="294"/>
      <c r="R2257" s="292"/>
      <c r="S2257" s="303"/>
    </row>
    <row r="2258" spans="1:19" s="36" customFormat="1" ht="14.4">
      <c r="A2258" s="36">
        <f t="shared" si="281"/>
        <v>935</v>
      </c>
      <c r="B2258" s="526"/>
      <c r="C2258" s="36" t="str">
        <f>VLOOKUP('Employee Salary Payroll Tax '!B2260,'Employee Salary Payroll Tax '!$D$1:$E$7,2,FALSE)</f>
        <v>IBEW</v>
      </c>
      <c r="D2258" s="61">
        <f t="shared" si="282"/>
        <v>6.875E-3</v>
      </c>
      <c r="E2258" s="351">
        <f>'Employee Salary Payroll Tax '!N2260</f>
        <v>115656.15</v>
      </c>
      <c r="F2258" s="351">
        <f t="shared" si="283"/>
        <v>116451.28603124998</v>
      </c>
      <c r="G2258" s="352"/>
      <c r="H2258" s="351">
        <f t="shared" si="284"/>
        <v>0</v>
      </c>
      <c r="I2258" s="351">
        <f t="shared" si="286"/>
        <v>795.13603124998917</v>
      </c>
      <c r="J2258" s="351">
        <f t="shared" si="285"/>
        <v>0</v>
      </c>
      <c r="K2258" s="293">
        <f>SUM('Employee Salary Payroll Tax '!I2260:K2260)</f>
        <v>114900.73</v>
      </c>
      <c r="L2258" s="293">
        <f>'Employee Salary Payroll Tax '!H2260</f>
        <v>0</v>
      </c>
      <c r="M2258" s="293">
        <f t="shared" si="287"/>
        <v>755.41999999999825</v>
      </c>
      <c r="N2258" s="359">
        <f t="shared" si="288"/>
        <v>0</v>
      </c>
      <c r="O2258" s="331"/>
      <c r="P2258" s="61"/>
      <c r="Q2258" s="294"/>
      <c r="R2258" s="292"/>
      <c r="S2258" s="303"/>
    </row>
    <row r="2259" spans="1:19" s="36" customFormat="1" ht="14.4">
      <c r="A2259" s="36">
        <f t="shared" si="281"/>
        <v>936</v>
      </c>
      <c r="B2259" s="526"/>
      <c r="C2259" s="36" t="str">
        <f>VLOOKUP('Employee Salary Payroll Tax '!B2261,'Employee Salary Payroll Tax '!$D$1:$E$7,2,FALSE)</f>
        <v>NonUnion</v>
      </c>
      <c r="D2259" s="61">
        <f t="shared" si="282"/>
        <v>2.98E-2</v>
      </c>
      <c r="E2259" s="351">
        <f>'Employee Salary Payroll Tax '!N2261</f>
        <v>29522.38</v>
      </c>
      <c r="F2259" s="351">
        <f t="shared" si="283"/>
        <v>30402.146924000004</v>
      </c>
      <c r="G2259" s="352"/>
      <c r="H2259" s="351">
        <f t="shared" si="284"/>
        <v>0</v>
      </c>
      <c r="I2259" s="351">
        <f t="shared" si="286"/>
        <v>879.7669240000032</v>
      </c>
      <c r="J2259" s="351">
        <f t="shared" si="285"/>
        <v>0</v>
      </c>
      <c r="K2259" s="293">
        <f>SUM('Employee Salary Payroll Tax '!I2261:K2261)</f>
        <v>11289.359999999999</v>
      </c>
      <c r="L2259" s="293">
        <f>'Employee Salary Payroll Tax '!H2261</f>
        <v>0</v>
      </c>
      <c r="M2259" s="293">
        <f t="shared" si="287"/>
        <v>18233.020000000004</v>
      </c>
      <c r="N2259" s="359">
        <f t="shared" si="288"/>
        <v>0</v>
      </c>
      <c r="O2259" s="331"/>
      <c r="P2259" s="61"/>
      <c r="Q2259" s="294"/>
      <c r="R2259" s="292"/>
      <c r="S2259" s="303"/>
    </row>
    <row r="2260" spans="1:19" s="36" customFormat="1" ht="14.4">
      <c r="A2260" s="36">
        <f t="shared" si="281"/>
        <v>937</v>
      </c>
      <c r="B2260" s="526"/>
      <c r="C2260" s="36" t="str">
        <f>VLOOKUP('Employee Salary Payroll Tax '!B2262,'Employee Salary Payroll Tax '!$D$1:$E$7,2,FALSE)</f>
        <v>NonUnion</v>
      </c>
      <c r="D2260" s="61">
        <f t="shared" si="282"/>
        <v>2.98E-2</v>
      </c>
      <c r="E2260" s="351">
        <f>'Employee Salary Payroll Tax '!N2262</f>
        <v>75770.05</v>
      </c>
      <c r="F2260" s="351">
        <f t="shared" si="283"/>
        <v>78027.997490000009</v>
      </c>
      <c r="G2260" s="352"/>
      <c r="H2260" s="351">
        <f t="shared" si="284"/>
        <v>0</v>
      </c>
      <c r="I2260" s="351">
        <f t="shared" si="286"/>
        <v>2257.9474900000059</v>
      </c>
      <c r="J2260" s="351">
        <f t="shared" si="285"/>
        <v>0</v>
      </c>
      <c r="K2260" s="293">
        <f>SUM('Employee Salary Payroll Tax '!I2262:K2262)</f>
        <v>75460.2</v>
      </c>
      <c r="L2260" s="293">
        <f>'Employee Salary Payroll Tax '!H2262</f>
        <v>2.61</v>
      </c>
      <c r="M2260" s="293">
        <f t="shared" si="287"/>
        <v>307.24000000000581</v>
      </c>
      <c r="N2260" s="359">
        <f t="shared" si="288"/>
        <v>0</v>
      </c>
      <c r="O2260" s="331"/>
      <c r="P2260" s="61"/>
      <c r="Q2260" s="294"/>
      <c r="R2260" s="292"/>
      <c r="S2260" s="303"/>
    </row>
    <row r="2261" spans="1:19" s="36" customFormat="1" ht="14.4">
      <c r="A2261" s="36">
        <f t="shared" si="281"/>
        <v>938</v>
      </c>
      <c r="B2261" s="526"/>
      <c r="C2261" s="36" t="str">
        <f>VLOOKUP('Employee Salary Payroll Tax '!B2263,'Employee Salary Payroll Tax '!$D$1:$E$7,2,FALSE)</f>
        <v>IBEW</v>
      </c>
      <c r="D2261" s="61">
        <f t="shared" si="282"/>
        <v>6.875E-3</v>
      </c>
      <c r="E2261" s="351">
        <f>'Employee Salary Payroll Tax '!N2263</f>
        <v>32492.99</v>
      </c>
      <c r="F2261" s="351">
        <f t="shared" si="283"/>
        <v>32716.379306250001</v>
      </c>
      <c r="G2261" s="352"/>
      <c r="H2261" s="351">
        <f t="shared" si="284"/>
        <v>0</v>
      </c>
      <c r="I2261" s="351">
        <f t="shared" si="286"/>
        <v>223.38930624999921</v>
      </c>
      <c r="J2261" s="351">
        <f t="shared" si="285"/>
        <v>0</v>
      </c>
      <c r="K2261" s="293">
        <f>SUM('Employee Salary Payroll Tax '!I2263:K2263)</f>
        <v>32492.99</v>
      </c>
      <c r="L2261" s="293">
        <f>'Employee Salary Payroll Tax '!H2263</f>
        <v>0</v>
      </c>
      <c r="M2261" s="293">
        <f t="shared" si="287"/>
        <v>0</v>
      </c>
      <c r="N2261" s="359">
        <f t="shared" si="288"/>
        <v>0</v>
      </c>
      <c r="O2261" s="331"/>
      <c r="P2261" s="61"/>
      <c r="Q2261" s="294"/>
      <c r="R2261" s="292"/>
      <c r="S2261" s="303"/>
    </row>
    <row r="2262" spans="1:19" s="36" customFormat="1" ht="14.4">
      <c r="A2262" s="36">
        <f t="shared" si="281"/>
        <v>939</v>
      </c>
      <c r="B2262" s="526"/>
      <c r="C2262" s="36" t="str">
        <f>VLOOKUP('Employee Salary Payroll Tax '!B2264,'Employee Salary Payroll Tax '!$D$1:$E$7,2,FALSE)</f>
        <v>NonUnion</v>
      </c>
      <c r="D2262" s="61">
        <f t="shared" si="282"/>
        <v>2.98E-2</v>
      </c>
      <c r="E2262" s="351">
        <f>'Employee Salary Payroll Tax '!N2264</f>
        <v>86081.01</v>
      </c>
      <c r="F2262" s="351">
        <f t="shared" si="283"/>
        <v>88646.224098000006</v>
      </c>
      <c r="G2262" s="352"/>
      <c r="H2262" s="351">
        <f t="shared" si="284"/>
        <v>0</v>
      </c>
      <c r="I2262" s="351">
        <f t="shared" si="286"/>
        <v>2565.2140980000113</v>
      </c>
      <c r="J2262" s="351">
        <f t="shared" si="285"/>
        <v>0</v>
      </c>
      <c r="K2262" s="293">
        <f>SUM('Employee Salary Payroll Tax '!I2264:K2264)</f>
        <v>32526.45</v>
      </c>
      <c r="L2262" s="293">
        <f>'Employee Salary Payroll Tax '!H2264</f>
        <v>0</v>
      </c>
      <c r="M2262" s="293">
        <f t="shared" si="287"/>
        <v>53554.559999999998</v>
      </c>
      <c r="N2262" s="359">
        <f t="shared" si="288"/>
        <v>0</v>
      </c>
      <c r="O2262" s="331"/>
      <c r="P2262" s="61"/>
      <c r="Q2262" s="294"/>
      <c r="R2262" s="292"/>
      <c r="S2262" s="303"/>
    </row>
    <row r="2263" spans="1:19" s="36" customFormat="1" ht="14.4">
      <c r="A2263" s="36">
        <f t="shared" si="281"/>
        <v>940</v>
      </c>
      <c r="B2263" s="526"/>
      <c r="C2263" s="36" t="str">
        <f>VLOOKUP('Employee Salary Payroll Tax '!B2265,'Employee Salary Payroll Tax '!$D$1:$E$7,2,FALSE)</f>
        <v>IBEW</v>
      </c>
      <c r="D2263" s="61">
        <f t="shared" si="282"/>
        <v>6.875E-3</v>
      </c>
      <c r="E2263" s="351">
        <f>'Employee Salary Payroll Tax '!N2265</f>
        <v>110304.31</v>
      </c>
      <c r="F2263" s="351">
        <f t="shared" si="283"/>
        <v>111062.65213125</v>
      </c>
      <c r="G2263" s="352"/>
      <c r="H2263" s="351">
        <f t="shared" si="284"/>
        <v>0</v>
      </c>
      <c r="I2263" s="351">
        <f t="shared" si="286"/>
        <v>758.34213124999951</v>
      </c>
      <c r="J2263" s="351">
        <f t="shared" si="285"/>
        <v>0</v>
      </c>
      <c r="K2263" s="293">
        <f>SUM('Employee Salary Payroll Tax '!I2265:K2265)</f>
        <v>94057.600000000006</v>
      </c>
      <c r="L2263" s="293">
        <f>'Employee Salary Payroll Tax '!H2265</f>
        <v>0</v>
      </c>
      <c r="M2263" s="293">
        <f t="shared" si="287"/>
        <v>16246.709999999992</v>
      </c>
      <c r="N2263" s="359">
        <f t="shared" si="288"/>
        <v>0</v>
      </c>
      <c r="O2263" s="331"/>
      <c r="P2263" s="61"/>
      <c r="Q2263" s="294"/>
      <c r="R2263" s="292"/>
      <c r="S2263" s="303"/>
    </row>
    <row r="2264" spans="1:19" s="36" customFormat="1" ht="14.4">
      <c r="A2264" s="36">
        <f t="shared" si="281"/>
        <v>941</v>
      </c>
      <c r="B2264" s="526"/>
      <c r="C2264" s="36" t="str">
        <f>VLOOKUP('Employee Salary Payroll Tax '!B2266,'Employee Salary Payroll Tax '!$D$1:$E$7,2,FALSE)</f>
        <v>NonUnion</v>
      </c>
      <c r="D2264" s="61">
        <f t="shared" si="282"/>
        <v>2.98E-2</v>
      </c>
      <c r="E2264" s="351">
        <f>'Employee Salary Payroll Tax '!N2266</f>
        <v>102243.74</v>
      </c>
      <c r="F2264" s="351">
        <f t="shared" si="283"/>
        <v>105290.60345200001</v>
      </c>
      <c r="G2264" s="352"/>
      <c r="H2264" s="351">
        <f t="shared" si="284"/>
        <v>0</v>
      </c>
      <c r="I2264" s="351">
        <f t="shared" si="286"/>
        <v>3046.8634520000051</v>
      </c>
      <c r="J2264" s="351">
        <f t="shared" si="285"/>
        <v>0</v>
      </c>
      <c r="K2264" s="293">
        <f>SUM('Employee Salary Payroll Tax '!I2266:K2266)</f>
        <v>93470.25</v>
      </c>
      <c r="L2264" s="293">
        <f>'Employee Salary Payroll Tax '!H2266</f>
        <v>0</v>
      </c>
      <c r="M2264" s="293">
        <f t="shared" si="287"/>
        <v>8773.4900000000052</v>
      </c>
      <c r="N2264" s="359">
        <f t="shared" si="288"/>
        <v>0</v>
      </c>
      <c r="O2264" s="331"/>
      <c r="P2264" s="61"/>
      <c r="Q2264" s="294"/>
      <c r="R2264" s="292"/>
      <c r="S2264" s="303"/>
    </row>
    <row r="2265" spans="1:19" s="36" customFormat="1" ht="14.4">
      <c r="A2265" s="36">
        <f t="shared" si="281"/>
        <v>942</v>
      </c>
      <c r="B2265" s="526"/>
      <c r="C2265" s="36" t="str">
        <f>VLOOKUP('Employee Salary Payroll Tax '!B2267,'Employee Salary Payroll Tax '!$D$1:$E$7,2,FALSE)</f>
        <v>IBEW</v>
      </c>
      <c r="D2265" s="61">
        <f t="shared" si="282"/>
        <v>6.875E-3</v>
      </c>
      <c r="E2265" s="351">
        <f>'Employee Salary Payroll Tax '!N2267</f>
        <v>56152.91</v>
      </c>
      <c r="F2265" s="351">
        <f t="shared" si="283"/>
        <v>56538.961256250004</v>
      </c>
      <c r="G2265" s="352"/>
      <c r="H2265" s="351">
        <f t="shared" si="284"/>
        <v>0</v>
      </c>
      <c r="I2265" s="351">
        <f t="shared" si="286"/>
        <v>386.05125625000073</v>
      </c>
      <c r="J2265" s="351">
        <f t="shared" si="285"/>
        <v>0</v>
      </c>
      <c r="K2265" s="293">
        <f>SUM('Employee Salary Payroll Tax '!I2267:K2267)</f>
        <v>3364.77</v>
      </c>
      <c r="L2265" s="293">
        <f>'Employee Salary Payroll Tax '!H2267</f>
        <v>0</v>
      </c>
      <c r="M2265" s="293">
        <f t="shared" si="287"/>
        <v>52788.140000000007</v>
      </c>
      <c r="N2265" s="359">
        <f t="shared" si="288"/>
        <v>0</v>
      </c>
      <c r="O2265" s="331"/>
      <c r="P2265" s="61"/>
      <c r="Q2265" s="294"/>
      <c r="R2265" s="292"/>
      <c r="S2265" s="303"/>
    </row>
    <row r="2266" spans="1:19" s="36" customFormat="1" ht="14.4">
      <c r="A2266" s="36">
        <f t="shared" si="281"/>
        <v>943</v>
      </c>
      <c r="B2266" s="526"/>
      <c r="C2266" s="36" t="str">
        <f>VLOOKUP('Employee Salary Payroll Tax '!B2268,'Employee Salary Payroll Tax '!$D$1:$E$7,2,FALSE)</f>
        <v>IBEW</v>
      </c>
      <c r="D2266" s="61">
        <f t="shared" si="282"/>
        <v>6.875E-3</v>
      </c>
      <c r="E2266" s="351">
        <f>'Employee Salary Payroll Tax '!N2268</f>
        <v>59589.81</v>
      </c>
      <c r="F2266" s="351">
        <f t="shared" si="283"/>
        <v>59999.489943749999</v>
      </c>
      <c r="G2266" s="352"/>
      <c r="H2266" s="351">
        <f t="shared" si="284"/>
        <v>0</v>
      </c>
      <c r="I2266" s="351">
        <f t="shared" si="286"/>
        <v>409.67994375000126</v>
      </c>
      <c r="J2266" s="351">
        <f t="shared" si="285"/>
        <v>0</v>
      </c>
      <c r="K2266" s="293">
        <f>SUM('Employee Salary Payroll Tax '!I2268:K2268)</f>
        <v>59222.55</v>
      </c>
      <c r="L2266" s="293">
        <f>'Employee Salary Payroll Tax '!H2268</f>
        <v>367.26</v>
      </c>
      <c r="M2266" s="293">
        <f t="shared" si="287"/>
        <v>-5.2295945351943374E-12</v>
      </c>
      <c r="N2266" s="359">
        <f t="shared" si="288"/>
        <v>0</v>
      </c>
      <c r="O2266" s="331"/>
      <c r="P2266" s="61"/>
      <c r="Q2266" s="294"/>
      <c r="R2266" s="292"/>
      <c r="S2266" s="303"/>
    </row>
    <row r="2267" spans="1:19" s="36" customFormat="1" ht="14.4">
      <c r="A2267" s="36">
        <f t="shared" si="281"/>
        <v>944</v>
      </c>
      <c r="B2267" s="526"/>
      <c r="C2267" s="36" t="str">
        <f>VLOOKUP('Employee Salary Payroll Tax '!B2269,'Employee Salary Payroll Tax '!$D$1:$E$7,2,FALSE)</f>
        <v>NonUnion</v>
      </c>
      <c r="D2267" s="61">
        <f t="shared" si="282"/>
        <v>2.98E-2</v>
      </c>
      <c r="E2267" s="351">
        <f>'Employee Salary Payroll Tax '!N2269</f>
        <v>38741.51</v>
      </c>
      <c r="F2267" s="351">
        <f t="shared" si="283"/>
        <v>39896.006998000004</v>
      </c>
      <c r="G2267" s="352"/>
      <c r="H2267" s="351">
        <f t="shared" si="284"/>
        <v>0</v>
      </c>
      <c r="I2267" s="351">
        <f t="shared" si="286"/>
        <v>1154.4969980000023</v>
      </c>
      <c r="J2267" s="351">
        <f t="shared" si="285"/>
        <v>0</v>
      </c>
      <c r="K2267" s="293">
        <f>SUM('Employee Salary Payroll Tax '!I2269:K2269)</f>
        <v>271.64999999999998</v>
      </c>
      <c r="L2267" s="293">
        <f>'Employee Salary Payroll Tax '!H2269</f>
        <v>0</v>
      </c>
      <c r="M2267" s="293">
        <f t="shared" si="287"/>
        <v>38469.86</v>
      </c>
      <c r="N2267" s="359">
        <f t="shared" si="288"/>
        <v>0</v>
      </c>
      <c r="O2267" s="331"/>
      <c r="P2267" s="61"/>
      <c r="Q2267" s="294"/>
      <c r="R2267" s="292"/>
      <c r="S2267" s="303"/>
    </row>
    <row r="2268" spans="1:19" s="36" customFormat="1" ht="14.4">
      <c r="A2268" s="36">
        <f t="shared" si="281"/>
        <v>945</v>
      </c>
      <c r="B2268" s="526"/>
      <c r="C2268" s="36" t="str">
        <f>VLOOKUP('Employee Salary Payroll Tax '!B2270,'Employee Salary Payroll Tax '!$D$1:$E$7,2,FALSE)</f>
        <v>IBEW</v>
      </c>
      <c r="D2268" s="61">
        <f t="shared" si="282"/>
        <v>6.875E-3</v>
      </c>
      <c r="E2268" s="351">
        <f>'Employee Salary Payroll Tax '!N2270</f>
        <v>41492.39</v>
      </c>
      <c r="F2268" s="351">
        <f t="shared" si="283"/>
        <v>41777.650181249999</v>
      </c>
      <c r="G2268" s="352"/>
      <c r="H2268" s="351">
        <f t="shared" si="284"/>
        <v>0</v>
      </c>
      <c r="I2268" s="351">
        <f t="shared" si="286"/>
        <v>285.26018124999973</v>
      </c>
      <c r="J2268" s="351">
        <f t="shared" si="285"/>
        <v>0</v>
      </c>
      <c r="K2268" s="293">
        <f>SUM('Employee Salary Payroll Tax '!I2270:K2270)</f>
        <v>41492.39</v>
      </c>
      <c r="L2268" s="293">
        <f>'Employee Salary Payroll Tax '!H2270</f>
        <v>0</v>
      </c>
      <c r="M2268" s="293">
        <f t="shared" si="287"/>
        <v>0</v>
      </c>
      <c r="N2268" s="359">
        <f t="shared" si="288"/>
        <v>0</v>
      </c>
      <c r="O2268" s="331"/>
      <c r="P2268" s="61"/>
      <c r="Q2268" s="294"/>
      <c r="R2268" s="292"/>
      <c r="S2268" s="303"/>
    </row>
    <row r="2269" spans="1:19" s="36" customFormat="1" ht="14.4">
      <c r="A2269" s="36">
        <f t="shared" si="281"/>
        <v>946</v>
      </c>
      <c r="B2269" s="526"/>
      <c r="C2269" s="36" t="str">
        <f>VLOOKUP('Employee Salary Payroll Tax '!B2271,'Employee Salary Payroll Tax '!$D$1:$E$7,2,FALSE)</f>
        <v>IBEW</v>
      </c>
      <c r="D2269" s="61">
        <f t="shared" si="282"/>
        <v>6.875E-3</v>
      </c>
      <c r="E2269" s="351">
        <f>'Employee Salary Payroll Tax '!N2271</f>
        <v>131623.65</v>
      </c>
      <c r="F2269" s="351">
        <f t="shared" si="283"/>
        <v>132528.56259374999</v>
      </c>
      <c r="G2269" s="352"/>
      <c r="H2269" s="351">
        <f t="shared" si="284"/>
        <v>0</v>
      </c>
      <c r="I2269" s="351">
        <f t="shared" si="286"/>
        <v>904.91259374999208</v>
      </c>
      <c r="J2269" s="351">
        <f t="shared" si="285"/>
        <v>0</v>
      </c>
      <c r="K2269" s="293">
        <f>SUM('Employee Salary Payroll Tax '!I2271:K2271)</f>
        <v>119953.25</v>
      </c>
      <c r="L2269" s="293">
        <f>'Employee Salary Payroll Tax '!H2271</f>
        <v>0</v>
      </c>
      <c r="M2269" s="293">
        <f t="shared" si="287"/>
        <v>11670.399999999994</v>
      </c>
      <c r="N2269" s="359">
        <f t="shared" si="288"/>
        <v>0</v>
      </c>
      <c r="O2269" s="331"/>
      <c r="P2269" s="61"/>
      <c r="Q2269" s="294"/>
      <c r="R2269" s="292"/>
      <c r="S2269" s="303"/>
    </row>
    <row r="2270" spans="1:19" s="36" customFormat="1" ht="14.4">
      <c r="A2270" s="36">
        <f t="shared" si="281"/>
        <v>947</v>
      </c>
      <c r="B2270" s="526"/>
      <c r="C2270" s="36" t="str">
        <f>VLOOKUP('Employee Salary Payroll Tax '!B2272,'Employee Salary Payroll Tax '!$D$1:$E$7,2,FALSE)</f>
        <v>NonUnion</v>
      </c>
      <c r="D2270" s="61">
        <f t="shared" si="282"/>
        <v>2.98E-2</v>
      </c>
      <c r="E2270" s="351">
        <f>'Employee Salary Payroll Tax '!N2272</f>
        <v>20607.189999999999</v>
      </c>
      <c r="F2270" s="351">
        <f t="shared" si="283"/>
        <v>21221.284262000001</v>
      </c>
      <c r="G2270" s="352"/>
      <c r="H2270" s="351">
        <f t="shared" si="284"/>
        <v>0</v>
      </c>
      <c r="I2270" s="351">
        <f t="shared" si="286"/>
        <v>614.09426200000235</v>
      </c>
      <c r="J2270" s="351">
        <f t="shared" si="285"/>
        <v>0</v>
      </c>
      <c r="K2270" s="293">
        <f>SUM('Employee Salary Payroll Tax '!I2272:K2272)</f>
        <v>6165.11</v>
      </c>
      <c r="L2270" s="293">
        <f>'Employee Salary Payroll Tax '!H2272</f>
        <v>1560.91</v>
      </c>
      <c r="M2270" s="293">
        <f t="shared" si="287"/>
        <v>12881.169999999998</v>
      </c>
      <c r="N2270" s="359">
        <f t="shared" si="288"/>
        <v>0</v>
      </c>
      <c r="O2270" s="331"/>
      <c r="P2270" s="61"/>
      <c r="Q2270" s="294"/>
      <c r="R2270" s="292"/>
      <c r="S2270" s="303"/>
    </row>
    <row r="2271" spans="1:19" s="36" customFormat="1" ht="14.4">
      <c r="A2271" s="36">
        <f t="shared" si="281"/>
        <v>948</v>
      </c>
      <c r="B2271" s="526"/>
      <c r="C2271" s="36" t="str">
        <f>VLOOKUP('Employee Salary Payroll Tax '!B2273,'Employee Salary Payroll Tax '!$D$1:$E$7,2,FALSE)</f>
        <v>NonUnion</v>
      </c>
      <c r="D2271" s="61">
        <f t="shared" si="282"/>
        <v>2.98E-2</v>
      </c>
      <c r="E2271" s="351">
        <f>'Employee Salary Payroll Tax '!N2273</f>
        <v>97422.76</v>
      </c>
      <c r="F2271" s="351">
        <f t="shared" si="283"/>
        <v>100325.958248</v>
      </c>
      <c r="G2271" s="352"/>
      <c r="H2271" s="351">
        <f t="shared" si="284"/>
        <v>0</v>
      </c>
      <c r="I2271" s="351">
        <f t="shared" si="286"/>
        <v>2903.1982480000006</v>
      </c>
      <c r="J2271" s="351">
        <f t="shared" si="285"/>
        <v>0</v>
      </c>
      <c r="K2271" s="293">
        <f>SUM('Employee Salary Payroll Tax '!I2273:K2273)</f>
        <v>25155.18</v>
      </c>
      <c r="L2271" s="293">
        <f>'Employee Salary Payroll Tax '!H2273</f>
        <v>0</v>
      </c>
      <c r="M2271" s="293">
        <f t="shared" si="287"/>
        <v>72267.579999999987</v>
      </c>
      <c r="N2271" s="359">
        <f t="shared" si="288"/>
        <v>0</v>
      </c>
      <c r="O2271" s="331"/>
      <c r="P2271" s="61"/>
      <c r="Q2271" s="294"/>
      <c r="R2271" s="292"/>
      <c r="S2271" s="303"/>
    </row>
    <row r="2272" spans="1:19" s="36" customFormat="1" ht="14.4">
      <c r="A2272" s="36">
        <f t="shared" si="281"/>
        <v>949</v>
      </c>
      <c r="B2272" s="526"/>
      <c r="C2272" s="36" t="str">
        <f>VLOOKUP('Employee Salary Payroll Tax '!B2274,'Employee Salary Payroll Tax '!$D$1:$E$7,2,FALSE)</f>
        <v>NonUnion</v>
      </c>
      <c r="D2272" s="61">
        <f t="shared" si="282"/>
        <v>2.98E-2</v>
      </c>
      <c r="E2272" s="351">
        <f>'Employee Salary Payroll Tax '!N2274</f>
        <v>54766.47</v>
      </c>
      <c r="F2272" s="351">
        <f t="shared" si="283"/>
        <v>56398.510806000006</v>
      </c>
      <c r="G2272" s="352"/>
      <c r="H2272" s="351">
        <f t="shared" si="284"/>
        <v>0</v>
      </c>
      <c r="I2272" s="351">
        <f t="shared" si="286"/>
        <v>1632.0408060000045</v>
      </c>
      <c r="J2272" s="351">
        <f t="shared" si="285"/>
        <v>0</v>
      </c>
      <c r="K2272" s="293">
        <f>SUM('Employee Salary Payroll Tax '!I2274:K2274)</f>
        <v>3866.26</v>
      </c>
      <c r="L2272" s="293">
        <f>'Employee Salary Payroll Tax '!H2274</f>
        <v>1.48</v>
      </c>
      <c r="M2272" s="293">
        <f t="shared" si="287"/>
        <v>50898.729999999996</v>
      </c>
      <c r="N2272" s="359">
        <f t="shared" si="288"/>
        <v>0</v>
      </c>
      <c r="O2272" s="331"/>
      <c r="P2272" s="61"/>
      <c r="Q2272" s="294"/>
      <c r="R2272" s="292"/>
      <c r="S2272" s="303"/>
    </row>
    <row r="2273" spans="1:19" s="36" customFormat="1" ht="14.4">
      <c r="A2273" s="36">
        <f t="shared" si="281"/>
        <v>950</v>
      </c>
      <c r="B2273" s="526"/>
      <c r="C2273" s="36" t="str">
        <f>VLOOKUP('Employee Salary Payroll Tax '!B2275,'Employee Salary Payroll Tax '!$D$1:$E$7,2,FALSE)</f>
        <v>NonUnion</v>
      </c>
      <c r="D2273" s="61">
        <f t="shared" si="282"/>
        <v>2.98E-2</v>
      </c>
      <c r="E2273" s="351">
        <f>'Employee Salary Payroll Tax '!N2275</f>
        <v>73884.42</v>
      </c>
      <c r="F2273" s="351">
        <f t="shared" si="283"/>
        <v>76086.175715999998</v>
      </c>
      <c r="G2273" s="352"/>
      <c r="H2273" s="351">
        <f t="shared" si="284"/>
        <v>0</v>
      </c>
      <c r="I2273" s="351">
        <f t="shared" si="286"/>
        <v>2201.7557159999997</v>
      </c>
      <c r="J2273" s="351">
        <f t="shared" si="285"/>
        <v>0</v>
      </c>
      <c r="K2273" s="293">
        <f>SUM('Employee Salary Payroll Tax '!I2275:K2275)</f>
        <v>54131.86</v>
      </c>
      <c r="L2273" s="293">
        <f>'Employee Salary Payroll Tax '!H2275</f>
        <v>0</v>
      </c>
      <c r="M2273" s="293">
        <f t="shared" si="287"/>
        <v>19752.559999999998</v>
      </c>
      <c r="N2273" s="359">
        <f t="shared" si="288"/>
        <v>0</v>
      </c>
      <c r="O2273" s="331"/>
      <c r="P2273" s="61"/>
      <c r="Q2273" s="294"/>
      <c r="R2273" s="292"/>
      <c r="S2273" s="303"/>
    </row>
    <row r="2274" spans="1:19" s="36" customFormat="1" ht="14.4">
      <c r="A2274" s="36">
        <f t="shared" si="281"/>
        <v>951</v>
      </c>
      <c r="B2274" s="526"/>
      <c r="C2274" s="36" t="str">
        <f>VLOOKUP('Employee Salary Payroll Tax '!B2276,'Employee Salary Payroll Tax '!$D$1:$E$7,2,FALSE)</f>
        <v>IBEW</v>
      </c>
      <c r="D2274" s="61">
        <f t="shared" si="282"/>
        <v>6.875E-3</v>
      </c>
      <c r="E2274" s="351">
        <f>'Employee Salary Payroll Tax '!N2276</f>
        <v>96628.67</v>
      </c>
      <c r="F2274" s="351">
        <f t="shared" si="283"/>
        <v>97292.992106249993</v>
      </c>
      <c r="G2274" s="352"/>
      <c r="H2274" s="351">
        <f t="shared" si="284"/>
        <v>0</v>
      </c>
      <c r="I2274" s="351">
        <f t="shared" si="286"/>
        <v>664.32210624999425</v>
      </c>
      <c r="J2274" s="351">
        <f t="shared" si="285"/>
        <v>0</v>
      </c>
      <c r="K2274" s="293">
        <f>SUM('Employee Salary Payroll Tax '!I2276:K2276)</f>
        <v>95824.14</v>
      </c>
      <c r="L2274" s="293">
        <f>'Employee Salary Payroll Tax '!H2276</f>
        <v>0</v>
      </c>
      <c r="M2274" s="293">
        <f t="shared" si="287"/>
        <v>804.52999999999884</v>
      </c>
      <c r="N2274" s="359">
        <f t="shared" si="288"/>
        <v>0</v>
      </c>
      <c r="O2274" s="331"/>
      <c r="P2274" s="61"/>
      <c r="Q2274" s="294"/>
      <c r="R2274" s="292"/>
      <c r="S2274" s="303"/>
    </row>
    <row r="2275" spans="1:19" s="36" customFormat="1" ht="14.4">
      <c r="A2275" s="36">
        <f t="shared" si="281"/>
        <v>952</v>
      </c>
      <c r="B2275" s="526"/>
      <c r="C2275" s="36" t="str">
        <f>VLOOKUP('Employee Salary Payroll Tax '!B2277,'Employee Salary Payroll Tax '!$D$1:$E$7,2,FALSE)</f>
        <v>NonUnion</v>
      </c>
      <c r="D2275" s="61">
        <f t="shared" si="282"/>
        <v>2.98E-2</v>
      </c>
      <c r="E2275" s="351">
        <f>'Employee Salary Payroll Tax '!N2277</f>
        <v>48323.48</v>
      </c>
      <c r="F2275" s="351">
        <f t="shared" si="283"/>
        <v>49763.519704000006</v>
      </c>
      <c r="G2275" s="352"/>
      <c r="H2275" s="351">
        <f t="shared" si="284"/>
        <v>0</v>
      </c>
      <c r="I2275" s="351">
        <f t="shared" si="286"/>
        <v>1440.0397040000025</v>
      </c>
      <c r="J2275" s="351">
        <f t="shared" si="285"/>
        <v>0</v>
      </c>
      <c r="K2275" s="293">
        <f>SUM('Employee Salary Payroll Tax '!I2277:K2277)</f>
        <v>39373.980000000003</v>
      </c>
      <c r="L2275" s="293">
        <f>'Employee Salary Payroll Tax '!H2277</f>
        <v>0</v>
      </c>
      <c r="M2275" s="293">
        <f t="shared" si="287"/>
        <v>8949.5</v>
      </c>
      <c r="N2275" s="359">
        <f t="shared" si="288"/>
        <v>0</v>
      </c>
      <c r="O2275" s="331"/>
      <c r="P2275" s="61"/>
      <c r="Q2275" s="294"/>
      <c r="R2275" s="292"/>
      <c r="S2275" s="303"/>
    </row>
    <row r="2276" spans="1:19" s="36" customFormat="1" ht="14.4">
      <c r="A2276" s="36">
        <f t="shared" si="281"/>
        <v>953</v>
      </c>
      <c r="B2276" s="526"/>
      <c r="C2276" s="36" t="str">
        <f>VLOOKUP('Employee Salary Payroll Tax '!B2278,'Employee Salary Payroll Tax '!$D$1:$E$7,2,FALSE)</f>
        <v>NonUnion</v>
      </c>
      <c r="D2276" s="61">
        <f t="shared" si="282"/>
        <v>2.98E-2</v>
      </c>
      <c r="E2276" s="351">
        <f>'Employee Salary Payroll Tax '!N2278</f>
        <v>46955.69</v>
      </c>
      <c r="F2276" s="351">
        <f t="shared" si="283"/>
        <v>48354.969562000006</v>
      </c>
      <c r="G2276" s="352"/>
      <c r="H2276" s="351">
        <f t="shared" si="284"/>
        <v>0</v>
      </c>
      <c r="I2276" s="351">
        <f t="shared" si="286"/>
        <v>1399.2795620000034</v>
      </c>
      <c r="J2276" s="351">
        <f t="shared" si="285"/>
        <v>0</v>
      </c>
      <c r="K2276" s="293">
        <f>SUM('Employee Salary Payroll Tax '!I2278:K2278)</f>
        <v>3716.81</v>
      </c>
      <c r="L2276" s="293">
        <f>'Employee Salary Payroll Tax '!H2278</f>
        <v>0</v>
      </c>
      <c r="M2276" s="293">
        <f t="shared" si="287"/>
        <v>43238.880000000005</v>
      </c>
      <c r="N2276" s="359">
        <f t="shared" si="288"/>
        <v>0</v>
      </c>
      <c r="O2276" s="331"/>
      <c r="P2276" s="61"/>
      <c r="Q2276" s="294"/>
      <c r="R2276" s="292"/>
      <c r="S2276" s="303"/>
    </row>
    <row r="2277" spans="1:19" s="36" customFormat="1" ht="14.4">
      <c r="A2277" s="36">
        <f t="shared" si="281"/>
        <v>954</v>
      </c>
      <c r="B2277" s="526"/>
      <c r="C2277" s="36" t="str">
        <f>VLOOKUP('Employee Salary Payroll Tax '!B2279,'Employee Salary Payroll Tax '!$D$1:$E$7,2,FALSE)</f>
        <v>IBEW</v>
      </c>
      <c r="D2277" s="61">
        <f t="shared" si="282"/>
        <v>6.875E-3</v>
      </c>
      <c r="E2277" s="351">
        <f>'Employee Salary Payroll Tax '!N2279</f>
        <v>11467.75</v>
      </c>
      <c r="F2277" s="351">
        <f t="shared" si="283"/>
        <v>11546.590781249999</v>
      </c>
      <c r="G2277" s="352"/>
      <c r="H2277" s="351">
        <f t="shared" si="284"/>
        <v>0</v>
      </c>
      <c r="I2277" s="351">
        <f t="shared" si="286"/>
        <v>78.840781249999054</v>
      </c>
      <c r="J2277" s="351">
        <f t="shared" si="285"/>
        <v>0</v>
      </c>
      <c r="K2277" s="293">
        <f>SUM('Employee Salary Payroll Tax '!I2279:K2279)</f>
        <v>0</v>
      </c>
      <c r="L2277" s="293">
        <f>'Employee Salary Payroll Tax '!H2279</f>
        <v>0</v>
      </c>
      <c r="M2277" s="293">
        <f t="shared" si="287"/>
        <v>11467.75</v>
      </c>
      <c r="N2277" s="359">
        <f t="shared" si="288"/>
        <v>0</v>
      </c>
      <c r="O2277" s="331"/>
      <c r="P2277" s="61"/>
      <c r="Q2277" s="294"/>
      <c r="R2277" s="292"/>
      <c r="S2277" s="303"/>
    </row>
    <row r="2278" spans="1:19" s="36" customFormat="1" ht="14.4">
      <c r="A2278" s="36">
        <f t="shared" si="281"/>
        <v>955</v>
      </c>
      <c r="B2278" s="526"/>
      <c r="C2278" s="36" t="str">
        <f>VLOOKUP('Employee Salary Payroll Tax '!B2280,'Employee Salary Payroll Tax '!$D$1:$E$7,2,FALSE)</f>
        <v>NonUnion</v>
      </c>
      <c r="D2278" s="61">
        <f t="shared" si="282"/>
        <v>2.98E-2</v>
      </c>
      <c r="E2278" s="351">
        <f>'Employee Salary Payroll Tax '!N2280</f>
        <v>90759.05</v>
      </c>
      <c r="F2278" s="351">
        <f t="shared" si="283"/>
        <v>93463.66969000001</v>
      </c>
      <c r="G2278" s="352"/>
      <c r="H2278" s="351">
        <f t="shared" si="284"/>
        <v>0</v>
      </c>
      <c r="I2278" s="351">
        <f t="shared" si="286"/>
        <v>2704.6196900000068</v>
      </c>
      <c r="J2278" s="351">
        <f t="shared" si="285"/>
        <v>0</v>
      </c>
      <c r="K2278" s="293">
        <f>SUM('Employee Salary Payroll Tax '!I2280:K2280)</f>
        <v>90759.05</v>
      </c>
      <c r="L2278" s="293">
        <f>'Employee Salary Payroll Tax '!H2280</f>
        <v>0</v>
      </c>
      <c r="M2278" s="293">
        <f t="shared" si="287"/>
        <v>0</v>
      </c>
      <c r="N2278" s="359">
        <f t="shared" si="288"/>
        <v>0</v>
      </c>
      <c r="O2278" s="331"/>
      <c r="P2278" s="61"/>
      <c r="Q2278" s="294"/>
      <c r="R2278" s="292"/>
      <c r="S2278" s="303"/>
    </row>
    <row r="2279" spans="1:19" s="36" customFormat="1" ht="14.4">
      <c r="A2279" s="36">
        <f t="shared" si="281"/>
        <v>956</v>
      </c>
      <c r="B2279" s="526"/>
      <c r="C2279" s="36" t="str">
        <f>VLOOKUP('Employee Salary Payroll Tax '!B2281,'Employee Salary Payroll Tax '!$D$1:$E$7,2,FALSE)</f>
        <v>IBEW</v>
      </c>
      <c r="D2279" s="61">
        <f t="shared" si="282"/>
        <v>6.875E-3</v>
      </c>
      <c r="E2279" s="351">
        <f>'Employee Salary Payroll Tax '!N2281</f>
        <v>64027.48</v>
      </c>
      <c r="F2279" s="351">
        <f t="shared" si="283"/>
        <v>64467.668924999998</v>
      </c>
      <c r="G2279" s="352"/>
      <c r="H2279" s="351">
        <f t="shared" si="284"/>
        <v>0</v>
      </c>
      <c r="I2279" s="351">
        <f t="shared" si="286"/>
        <v>440.18892499999492</v>
      </c>
      <c r="J2279" s="351">
        <f t="shared" si="285"/>
        <v>0</v>
      </c>
      <c r="K2279" s="293">
        <f>SUM('Employee Salary Payroll Tax '!I2281:K2281)</f>
        <v>18053.43</v>
      </c>
      <c r="L2279" s="293">
        <f>'Employee Salary Payroll Tax '!H2281</f>
        <v>0</v>
      </c>
      <c r="M2279" s="293">
        <f t="shared" si="287"/>
        <v>45974.05</v>
      </c>
      <c r="N2279" s="359">
        <f t="shared" si="288"/>
        <v>0</v>
      </c>
      <c r="O2279" s="331"/>
      <c r="P2279" s="61"/>
      <c r="Q2279" s="294"/>
      <c r="R2279" s="292"/>
      <c r="S2279" s="303"/>
    </row>
    <row r="2280" spans="1:19" s="36" customFormat="1" ht="14.4">
      <c r="A2280" s="36">
        <f t="shared" si="281"/>
        <v>957</v>
      </c>
      <c r="B2280" s="526"/>
      <c r="C2280" s="36" t="str">
        <f>VLOOKUP('Employee Salary Payroll Tax '!B2282,'Employee Salary Payroll Tax '!$D$1:$E$7,2,FALSE)</f>
        <v>IBEW</v>
      </c>
      <c r="D2280" s="61">
        <f t="shared" si="282"/>
        <v>6.875E-3</v>
      </c>
      <c r="E2280" s="351">
        <f>'Employee Salary Payroll Tax '!N2282</f>
        <v>31615.29</v>
      </c>
      <c r="F2280" s="351">
        <f t="shared" si="283"/>
        <v>31832.645118749999</v>
      </c>
      <c r="G2280" s="352"/>
      <c r="H2280" s="351">
        <f t="shared" si="284"/>
        <v>0</v>
      </c>
      <c r="I2280" s="351">
        <f t="shared" si="286"/>
        <v>217.35511874999793</v>
      </c>
      <c r="J2280" s="351">
        <f t="shared" si="285"/>
        <v>0</v>
      </c>
      <c r="K2280" s="293">
        <f>SUM('Employee Salary Payroll Tax '!I2282:K2282)</f>
        <v>-3134.24</v>
      </c>
      <c r="L2280" s="293">
        <f>'Employee Salary Payroll Tax '!H2282</f>
        <v>0</v>
      </c>
      <c r="M2280" s="293">
        <f t="shared" si="287"/>
        <v>34749.53</v>
      </c>
      <c r="N2280" s="359">
        <f t="shared" si="288"/>
        <v>0</v>
      </c>
      <c r="O2280" s="331"/>
      <c r="P2280" s="61"/>
      <c r="Q2280" s="294"/>
      <c r="R2280" s="292"/>
      <c r="S2280" s="303"/>
    </row>
    <row r="2281" spans="1:19" s="36" customFormat="1" ht="14.4">
      <c r="A2281" s="36">
        <f t="shared" si="281"/>
        <v>958</v>
      </c>
      <c r="B2281" s="526"/>
      <c r="C2281" s="36" t="str">
        <f>VLOOKUP('Employee Salary Payroll Tax '!B2283,'Employee Salary Payroll Tax '!$D$1:$E$7,2,FALSE)</f>
        <v>NonUnion</v>
      </c>
      <c r="D2281" s="61">
        <f t="shared" si="282"/>
        <v>2.98E-2</v>
      </c>
      <c r="E2281" s="351">
        <f>'Employee Salary Payroll Tax '!N2283</f>
        <v>70228.47</v>
      </c>
      <c r="F2281" s="351">
        <f t="shared" si="283"/>
        <v>72321.278405999998</v>
      </c>
      <c r="G2281" s="352"/>
      <c r="H2281" s="351">
        <f t="shared" si="284"/>
        <v>0</v>
      </c>
      <c r="I2281" s="351">
        <f t="shared" si="286"/>
        <v>2092.8084059999965</v>
      </c>
      <c r="J2281" s="351">
        <f t="shared" si="285"/>
        <v>0</v>
      </c>
      <c r="K2281" s="293">
        <f>SUM('Employee Salary Payroll Tax '!I2283:K2283)</f>
        <v>62858.3</v>
      </c>
      <c r="L2281" s="293">
        <f>'Employee Salary Payroll Tax '!H2283</f>
        <v>0</v>
      </c>
      <c r="M2281" s="293">
        <f t="shared" si="287"/>
        <v>7370.1699999999983</v>
      </c>
      <c r="N2281" s="359">
        <f t="shared" si="288"/>
        <v>0</v>
      </c>
      <c r="O2281" s="331"/>
      <c r="P2281" s="61"/>
      <c r="Q2281" s="294"/>
      <c r="R2281" s="292"/>
      <c r="S2281" s="303"/>
    </row>
    <row r="2282" spans="1:19" s="36" customFormat="1" ht="14.4">
      <c r="A2282" s="36">
        <f t="shared" si="281"/>
        <v>959</v>
      </c>
      <c r="B2282" s="526"/>
      <c r="C2282" s="36" t="str">
        <f>VLOOKUP('Employee Salary Payroll Tax '!B2284,'Employee Salary Payroll Tax '!$D$1:$E$7,2,FALSE)</f>
        <v>IBEW</v>
      </c>
      <c r="D2282" s="61">
        <f t="shared" si="282"/>
        <v>6.875E-3</v>
      </c>
      <c r="E2282" s="351">
        <f>'Employee Salary Payroll Tax '!N2284</f>
        <v>10587.44</v>
      </c>
      <c r="F2282" s="351">
        <f t="shared" si="283"/>
        <v>10660.228650000001</v>
      </c>
      <c r="G2282" s="352"/>
      <c r="H2282" s="351">
        <f t="shared" si="284"/>
        <v>0</v>
      </c>
      <c r="I2282" s="351">
        <f t="shared" si="286"/>
        <v>72.788650000000416</v>
      </c>
      <c r="J2282" s="351">
        <f t="shared" si="285"/>
        <v>0</v>
      </c>
      <c r="K2282" s="293">
        <f>SUM('Employee Salary Payroll Tax '!I2284:K2284)</f>
        <v>10587.44</v>
      </c>
      <c r="L2282" s="293">
        <f>'Employee Salary Payroll Tax '!H2284</f>
        <v>0</v>
      </c>
      <c r="M2282" s="293">
        <f t="shared" si="287"/>
        <v>0</v>
      </c>
      <c r="N2282" s="359">
        <f t="shared" si="288"/>
        <v>0</v>
      </c>
      <c r="O2282" s="331"/>
      <c r="P2282" s="61"/>
      <c r="Q2282" s="294"/>
      <c r="R2282" s="292"/>
      <c r="S2282" s="303"/>
    </row>
    <row r="2283" spans="1:19" s="36" customFormat="1" ht="14.4">
      <c r="A2283" s="36">
        <f t="shared" si="281"/>
        <v>960</v>
      </c>
      <c r="B2283" s="526"/>
      <c r="C2283" s="36" t="str">
        <f>VLOOKUP('Employee Salary Payroll Tax '!B2285,'Employee Salary Payroll Tax '!$D$1:$E$7,2,FALSE)</f>
        <v>NonUnion</v>
      </c>
      <c r="D2283" s="61">
        <f t="shared" si="282"/>
        <v>2.98E-2</v>
      </c>
      <c r="E2283" s="351">
        <f>'Employee Salary Payroll Tax '!N2285</f>
        <v>109049.19</v>
      </c>
      <c r="F2283" s="351">
        <f t="shared" si="283"/>
        <v>112298.85586200001</v>
      </c>
      <c r="G2283" s="352"/>
      <c r="H2283" s="351">
        <f t="shared" si="284"/>
        <v>0</v>
      </c>
      <c r="I2283" s="351">
        <f t="shared" si="286"/>
        <v>3249.6658620000089</v>
      </c>
      <c r="J2283" s="351">
        <f t="shared" si="285"/>
        <v>0</v>
      </c>
      <c r="K2283" s="293">
        <f>SUM('Employee Salary Payroll Tax '!I2285:K2285)</f>
        <v>108118.68</v>
      </c>
      <c r="L2283" s="293">
        <f>'Employee Salary Payroll Tax '!H2285</f>
        <v>0</v>
      </c>
      <c r="M2283" s="293">
        <f t="shared" si="287"/>
        <v>930.51000000000931</v>
      </c>
      <c r="N2283" s="359">
        <f t="shared" si="288"/>
        <v>0</v>
      </c>
      <c r="O2283" s="331"/>
      <c r="P2283" s="61"/>
      <c r="Q2283" s="294"/>
      <c r="R2283" s="292"/>
      <c r="S2283" s="303"/>
    </row>
    <row r="2284" spans="1:19" s="36" customFormat="1" ht="14.4">
      <c r="A2284" s="36">
        <f t="shared" si="281"/>
        <v>961</v>
      </c>
      <c r="B2284" s="526"/>
      <c r="C2284" s="36" t="str">
        <f>VLOOKUP('Employee Salary Payroll Tax '!B2286,'Employee Salary Payroll Tax '!$D$1:$E$7,2,FALSE)</f>
        <v>IBEW</v>
      </c>
      <c r="D2284" s="61">
        <f t="shared" si="282"/>
        <v>6.875E-3</v>
      </c>
      <c r="E2284" s="351">
        <f>'Employee Salary Payroll Tax '!N2286</f>
        <v>43186.61</v>
      </c>
      <c r="F2284" s="351">
        <f t="shared" si="283"/>
        <v>43483.517943749997</v>
      </c>
      <c r="G2284" s="352"/>
      <c r="H2284" s="351">
        <f t="shared" si="284"/>
        <v>0</v>
      </c>
      <c r="I2284" s="351">
        <f t="shared" si="286"/>
        <v>296.90794374999678</v>
      </c>
      <c r="J2284" s="351">
        <f t="shared" si="285"/>
        <v>0</v>
      </c>
      <c r="K2284" s="293">
        <f>SUM('Employee Salary Payroll Tax '!I2286:K2286)</f>
        <v>43186.61</v>
      </c>
      <c r="L2284" s="293">
        <f>'Employee Salary Payroll Tax '!H2286</f>
        <v>0</v>
      </c>
      <c r="M2284" s="293">
        <f t="shared" si="287"/>
        <v>0</v>
      </c>
      <c r="N2284" s="359">
        <f t="shared" si="288"/>
        <v>0</v>
      </c>
      <c r="O2284" s="331"/>
      <c r="P2284" s="61"/>
      <c r="Q2284" s="294"/>
      <c r="R2284" s="292"/>
      <c r="S2284" s="303"/>
    </row>
    <row r="2285" spans="1:19" s="36" customFormat="1" ht="14.4">
      <c r="A2285" s="36">
        <f t="shared" ref="A2285:A2348" si="289">+A2284+1</f>
        <v>962</v>
      </c>
      <c r="B2285" s="526"/>
      <c r="C2285" s="36" t="str">
        <f>VLOOKUP('Employee Salary Payroll Tax '!B2287,'Employee Salary Payroll Tax '!$D$1:$E$7,2,FALSE)</f>
        <v>NonUnion</v>
      </c>
      <c r="D2285" s="61">
        <f t="shared" si="282"/>
        <v>2.98E-2</v>
      </c>
      <c r="E2285" s="351">
        <f>'Employee Salary Payroll Tax '!N2287</f>
        <v>76660.12</v>
      </c>
      <c r="F2285" s="351">
        <f t="shared" si="283"/>
        <v>78944.591576000006</v>
      </c>
      <c r="G2285" s="352"/>
      <c r="H2285" s="351">
        <f t="shared" si="284"/>
        <v>0</v>
      </c>
      <c r="I2285" s="351">
        <f t="shared" si="286"/>
        <v>2284.4715760000108</v>
      </c>
      <c r="J2285" s="351">
        <f t="shared" si="285"/>
        <v>0</v>
      </c>
      <c r="K2285" s="293">
        <f>SUM('Employee Salary Payroll Tax '!I2287:K2287)</f>
        <v>76660.12</v>
      </c>
      <c r="L2285" s="293">
        <f>'Employee Salary Payroll Tax '!H2287</f>
        <v>0</v>
      </c>
      <c r="M2285" s="293">
        <f t="shared" si="287"/>
        <v>0</v>
      </c>
      <c r="N2285" s="359">
        <f t="shared" si="288"/>
        <v>0</v>
      </c>
      <c r="O2285" s="331"/>
      <c r="P2285" s="61"/>
      <c r="Q2285" s="294"/>
      <c r="R2285" s="292"/>
      <c r="S2285" s="303"/>
    </row>
    <row r="2286" spans="1:19" s="36" customFormat="1" ht="14.4">
      <c r="A2286" s="36">
        <f t="shared" si="289"/>
        <v>963</v>
      </c>
      <c r="B2286" s="526"/>
      <c r="C2286" s="36" t="str">
        <f>VLOOKUP('Employee Salary Payroll Tax '!B2288,'Employee Salary Payroll Tax '!$D$1:$E$7,2,FALSE)</f>
        <v>NonUnion</v>
      </c>
      <c r="D2286" s="61">
        <f t="shared" si="282"/>
        <v>2.98E-2</v>
      </c>
      <c r="E2286" s="351">
        <f>'Employee Salary Payroll Tax '!N2288</f>
        <v>88895.95</v>
      </c>
      <c r="F2286" s="351">
        <f t="shared" si="283"/>
        <v>91545.049310000002</v>
      </c>
      <c r="G2286" s="352"/>
      <c r="H2286" s="351">
        <f t="shared" si="284"/>
        <v>0</v>
      </c>
      <c r="I2286" s="351">
        <f t="shared" si="286"/>
        <v>2649.0993100000051</v>
      </c>
      <c r="J2286" s="351">
        <f t="shared" si="285"/>
        <v>0</v>
      </c>
      <c r="K2286" s="293">
        <f>SUM('Employee Salary Payroll Tax '!I2288:K2288)</f>
        <v>48609.64</v>
      </c>
      <c r="L2286" s="293">
        <f>'Employee Salary Payroll Tax '!H2288</f>
        <v>0</v>
      </c>
      <c r="M2286" s="293">
        <f t="shared" si="287"/>
        <v>40286.31</v>
      </c>
      <c r="N2286" s="359">
        <f t="shared" si="288"/>
        <v>0</v>
      </c>
      <c r="O2286" s="331"/>
      <c r="P2286" s="61"/>
      <c r="Q2286" s="294"/>
      <c r="R2286" s="292"/>
      <c r="S2286" s="303"/>
    </row>
    <row r="2287" spans="1:19" s="36" customFormat="1" ht="14.4">
      <c r="A2287" s="36">
        <f t="shared" si="289"/>
        <v>964</v>
      </c>
      <c r="B2287" s="526"/>
      <c r="C2287" s="36" t="str">
        <f>VLOOKUP('Employee Salary Payroll Tax '!B2289,'Employee Salary Payroll Tax '!$D$1:$E$7,2,FALSE)</f>
        <v>NonUnion</v>
      </c>
      <c r="D2287" s="61">
        <f t="shared" si="282"/>
        <v>2.98E-2</v>
      </c>
      <c r="E2287" s="351">
        <f>'Employee Salary Payroll Tax '!N2289</f>
        <v>84474.44</v>
      </c>
      <c r="F2287" s="351">
        <f t="shared" si="283"/>
        <v>86991.778312000009</v>
      </c>
      <c r="G2287" s="352"/>
      <c r="H2287" s="351">
        <f t="shared" si="284"/>
        <v>0</v>
      </c>
      <c r="I2287" s="351">
        <f t="shared" si="286"/>
        <v>2517.3383120000071</v>
      </c>
      <c r="J2287" s="351">
        <f t="shared" si="285"/>
        <v>0</v>
      </c>
      <c r="K2287" s="293">
        <f>SUM('Employee Salary Payroll Tax '!I2289:K2289)</f>
        <v>42573.119999999995</v>
      </c>
      <c r="L2287" s="293">
        <f>'Employee Salary Payroll Tax '!H2289</f>
        <v>0</v>
      </c>
      <c r="M2287" s="293">
        <f t="shared" si="287"/>
        <v>41901.320000000007</v>
      </c>
      <c r="N2287" s="359">
        <f t="shared" si="288"/>
        <v>0</v>
      </c>
      <c r="O2287" s="331"/>
      <c r="P2287" s="61"/>
      <c r="Q2287" s="294"/>
      <c r="R2287" s="292"/>
      <c r="S2287" s="303"/>
    </row>
    <row r="2288" spans="1:19" s="36" customFormat="1" ht="14.4">
      <c r="A2288" s="36">
        <f t="shared" si="289"/>
        <v>965</v>
      </c>
      <c r="B2288" s="526"/>
      <c r="C2288" s="36" t="str">
        <f>VLOOKUP('Employee Salary Payroll Tax '!B2290,'Employee Salary Payroll Tax '!$D$1:$E$7,2,FALSE)</f>
        <v>NonUnion</v>
      </c>
      <c r="D2288" s="61">
        <f t="shared" si="282"/>
        <v>2.98E-2</v>
      </c>
      <c r="E2288" s="351">
        <f>'Employee Salary Payroll Tax '!N2290</f>
        <v>0.02</v>
      </c>
      <c r="F2288" s="351">
        <f t="shared" si="283"/>
        <v>2.0596E-2</v>
      </c>
      <c r="G2288" s="352"/>
      <c r="H2288" s="351">
        <f t="shared" si="284"/>
        <v>6999.98</v>
      </c>
      <c r="I2288" s="351">
        <f t="shared" si="286"/>
        <v>5.9599999999999931E-4</v>
      </c>
      <c r="J2288" s="351">
        <f t="shared" si="285"/>
        <v>3.5759999999999959E-6</v>
      </c>
      <c r="K2288" s="293">
        <f>SUM('Employee Salary Payroll Tax '!I2290:K2290)</f>
        <v>0.01</v>
      </c>
      <c r="L2288" s="293">
        <f>'Employee Salary Payroll Tax '!H2290</f>
        <v>0</v>
      </c>
      <c r="M2288" s="293">
        <f t="shared" si="287"/>
        <v>0.01</v>
      </c>
      <c r="N2288" s="359">
        <f t="shared" si="288"/>
        <v>1.7879106044697742E-6</v>
      </c>
      <c r="O2288" s="331"/>
      <c r="P2288" s="61"/>
      <c r="Q2288" s="294"/>
      <c r="R2288" s="292"/>
      <c r="S2288" s="303"/>
    </row>
    <row r="2289" spans="1:19" s="36" customFormat="1" ht="14.4">
      <c r="A2289" s="36">
        <f t="shared" si="289"/>
        <v>966</v>
      </c>
      <c r="B2289" s="526"/>
      <c r="C2289" s="36" t="str">
        <f>VLOOKUP('Employee Salary Payroll Tax '!B2291,'Employee Salary Payroll Tax '!$D$1:$E$7,2,FALSE)</f>
        <v>NonUnion</v>
      </c>
      <c r="D2289" s="61">
        <f t="shared" si="282"/>
        <v>2.98E-2</v>
      </c>
      <c r="E2289" s="351">
        <f>'Employee Salary Payroll Tax '!N2291</f>
        <v>64087.56</v>
      </c>
      <c r="F2289" s="351">
        <f t="shared" si="283"/>
        <v>65997.369288000002</v>
      </c>
      <c r="G2289" s="352"/>
      <c r="H2289" s="351">
        <f t="shared" si="284"/>
        <v>0</v>
      </c>
      <c r="I2289" s="351">
        <f t="shared" si="286"/>
        <v>1909.809288000004</v>
      </c>
      <c r="J2289" s="351">
        <f t="shared" si="285"/>
        <v>0</v>
      </c>
      <c r="K2289" s="293">
        <f>SUM('Employee Salary Payroll Tax '!I2291:K2291)</f>
        <v>32756.57</v>
      </c>
      <c r="L2289" s="293">
        <f>'Employee Salary Payroll Tax '!H2291</f>
        <v>0</v>
      </c>
      <c r="M2289" s="293">
        <f t="shared" si="287"/>
        <v>31330.989999999998</v>
      </c>
      <c r="N2289" s="359">
        <f t="shared" si="288"/>
        <v>0</v>
      </c>
      <c r="O2289" s="331"/>
      <c r="P2289" s="61"/>
      <c r="Q2289" s="294"/>
      <c r="R2289" s="292"/>
      <c r="S2289" s="303"/>
    </row>
    <row r="2290" spans="1:19" s="36" customFormat="1" ht="14.4">
      <c r="A2290" s="36">
        <f t="shared" si="289"/>
        <v>967</v>
      </c>
      <c r="B2290" s="526"/>
      <c r="C2290" s="36" t="str">
        <f>VLOOKUP('Employee Salary Payroll Tax '!B2292,'Employee Salary Payroll Tax '!$D$1:$E$7,2,FALSE)</f>
        <v>NonUnion</v>
      </c>
      <c r="D2290" s="61">
        <f t="shared" si="282"/>
        <v>2.98E-2</v>
      </c>
      <c r="E2290" s="351">
        <f>'Employee Salary Payroll Tax '!N2292</f>
        <v>62463.68</v>
      </c>
      <c r="F2290" s="351">
        <f t="shared" si="283"/>
        <v>64325.097664000001</v>
      </c>
      <c r="G2290" s="352"/>
      <c r="H2290" s="351">
        <f t="shared" si="284"/>
        <v>0</v>
      </c>
      <c r="I2290" s="351">
        <f t="shared" si="286"/>
        <v>1861.4176640000005</v>
      </c>
      <c r="J2290" s="351">
        <f t="shared" si="285"/>
        <v>0</v>
      </c>
      <c r="K2290" s="293">
        <f>SUM('Employee Salary Payroll Tax '!I2292:K2292)</f>
        <v>6676.7199999999993</v>
      </c>
      <c r="L2290" s="293">
        <f>'Employee Salary Payroll Tax '!H2292</f>
        <v>0</v>
      </c>
      <c r="M2290" s="293">
        <f t="shared" si="287"/>
        <v>55786.96</v>
      </c>
      <c r="N2290" s="359">
        <f t="shared" si="288"/>
        <v>0</v>
      </c>
      <c r="O2290" s="331"/>
      <c r="P2290" s="61"/>
      <c r="Q2290" s="294"/>
      <c r="R2290" s="292"/>
      <c r="S2290" s="303"/>
    </row>
    <row r="2291" spans="1:19" s="36" customFormat="1" ht="14.4">
      <c r="A2291" s="36">
        <f t="shared" si="289"/>
        <v>968</v>
      </c>
      <c r="B2291" s="526"/>
      <c r="C2291" s="36" t="str">
        <f>VLOOKUP('Employee Salary Payroll Tax '!B2293,'Employee Salary Payroll Tax '!$D$1:$E$7,2,FALSE)</f>
        <v>UA</v>
      </c>
      <c r="D2291" s="61">
        <f t="shared" si="282"/>
        <v>0.03</v>
      </c>
      <c r="E2291" s="351">
        <f>'Employee Salary Payroll Tax '!N2293</f>
        <v>88285.86</v>
      </c>
      <c r="F2291" s="351">
        <f t="shared" si="283"/>
        <v>90934.435800000007</v>
      </c>
      <c r="G2291" s="352"/>
      <c r="H2291" s="351">
        <f t="shared" si="284"/>
        <v>0</v>
      </c>
      <c r="I2291" s="351">
        <f t="shared" si="286"/>
        <v>2648.575800000006</v>
      </c>
      <c r="J2291" s="351">
        <f t="shared" si="285"/>
        <v>0</v>
      </c>
      <c r="K2291" s="293">
        <f>SUM('Employee Salary Payroll Tax '!I2293:K2293)</f>
        <v>79713.33</v>
      </c>
      <c r="L2291" s="293">
        <f>'Employee Salary Payroll Tax '!H2293</f>
        <v>875.17</v>
      </c>
      <c r="M2291" s="293">
        <f t="shared" si="287"/>
        <v>7697.3599999999988</v>
      </c>
      <c r="N2291" s="359">
        <f t="shared" si="288"/>
        <v>0</v>
      </c>
      <c r="O2291" s="331"/>
      <c r="P2291" s="61"/>
      <c r="Q2291" s="294"/>
      <c r="R2291" s="292"/>
      <c r="S2291" s="303"/>
    </row>
    <row r="2292" spans="1:19" s="36" customFormat="1" ht="14.4">
      <c r="A2292" s="36">
        <f t="shared" si="289"/>
        <v>969</v>
      </c>
      <c r="B2292" s="526"/>
      <c r="C2292" s="36" t="str">
        <f>VLOOKUP('Employee Salary Payroll Tax '!B2294,'Employee Salary Payroll Tax '!$D$1:$E$7,2,FALSE)</f>
        <v>IBEW</v>
      </c>
      <c r="D2292" s="61">
        <f t="shared" si="282"/>
        <v>6.875E-3</v>
      </c>
      <c r="E2292" s="351">
        <f>'Employee Salary Payroll Tax '!N2294</f>
        <v>64107.89</v>
      </c>
      <c r="F2292" s="351">
        <f t="shared" si="283"/>
        <v>64548.631743749997</v>
      </c>
      <c r="G2292" s="352"/>
      <c r="H2292" s="351">
        <f t="shared" si="284"/>
        <v>0</v>
      </c>
      <c r="I2292" s="351">
        <f t="shared" si="286"/>
        <v>440.74174374999711</v>
      </c>
      <c r="J2292" s="351">
        <f t="shared" si="285"/>
        <v>0</v>
      </c>
      <c r="K2292" s="293">
        <f>SUM('Employee Salary Payroll Tax '!I2294:K2294)</f>
        <v>2102.98</v>
      </c>
      <c r="L2292" s="293">
        <f>'Employee Salary Payroll Tax '!H2294</f>
        <v>0</v>
      </c>
      <c r="M2292" s="293">
        <f t="shared" si="287"/>
        <v>62004.909999999996</v>
      </c>
      <c r="N2292" s="359">
        <f t="shared" si="288"/>
        <v>0</v>
      </c>
      <c r="O2292" s="331"/>
      <c r="P2292" s="61"/>
      <c r="Q2292" s="294"/>
      <c r="R2292" s="292"/>
      <c r="S2292" s="303"/>
    </row>
    <row r="2293" spans="1:19" s="36" customFormat="1" ht="14.4">
      <c r="A2293" s="36">
        <f t="shared" si="289"/>
        <v>970</v>
      </c>
      <c r="B2293" s="526"/>
      <c r="C2293" s="36" t="str">
        <f>VLOOKUP('Employee Salary Payroll Tax '!B2295,'Employee Salary Payroll Tax '!$D$1:$E$7,2,FALSE)</f>
        <v>NonUnion</v>
      </c>
      <c r="D2293" s="61">
        <f t="shared" si="282"/>
        <v>2.98E-2</v>
      </c>
      <c r="E2293" s="351">
        <f>'Employee Salary Payroll Tax '!N2295</f>
        <v>91582.34</v>
      </c>
      <c r="F2293" s="351">
        <f t="shared" si="283"/>
        <v>94311.493732000003</v>
      </c>
      <c r="G2293" s="352"/>
      <c r="H2293" s="351">
        <f t="shared" si="284"/>
        <v>0</v>
      </c>
      <c r="I2293" s="351">
        <f t="shared" si="286"/>
        <v>2729.1537320000061</v>
      </c>
      <c r="J2293" s="351">
        <f t="shared" si="285"/>
        <v>0</v>
      </c>
      <c r="K2293" s="293">
        <f>SUM('Employee Salary Payroll Tax '!I2295:K2295)</f>
        <v>12843.97</v>
      </c>
      <c r="L2293" s="293">
        <f>'Employee Salary Payroll Tax '!H2295</f>
        <v>0</v>
      </c>
      <c r="M2293" s="293">
        <f t="shared" si="287"/>
        <v>78738.37</v>
      </c>
      <c r="N2293" s="359">
        <f t="shared" si="288"/>
        <v>0</v>
      </c>
      <c r="O2293" s="331"/>
      <c r="P2293" s="61"/>
      <c r="Q2293" s="294"/>
      <c r="R2293" s="292"/>
      <c r="S2293" s="303"/>
    </row>
    <row r="2294" spans="1:19" s="36" customFormat="1" ht="14.4">
      <c r="A2294" s="36">
        <f t="shared" si="289"/>
        <v>971</v>
      </c>
      <c r="B2294" s="526"/>
      <c r="C2294" s="36" t="str">
        <f>VLOOKUP('Employee Salary Payroll Tax '!B2296,'Employee Salary Payroll Tax '!$D$1:$E$7,2,FALSE)</f>
        <v>UA</v>
      </c>
      <c r="D2294" s="61">
        <f t="shared" si="282"/>
        <v>0.03</v>
      </c>
      <c r="E2294" s="351">
        <f>'Employee Salary Payroll Tax '!N2296</f>
        <v>89572.43</v>
      </c>
      <c r="F2294" s="351">
        <f t="shared" si="283"/>
        <v>92259.602899999998</v>
      </c>
      <c r="G2294" s="352"/>
      <c r="H2294" s="351">
        <f t="shared" si="284"/>
        <v>0</v>
      </c>
      <c r="I2294" s="351">
        <f t="shared" si="286"/>
        <v>2687.172900000005</v>
      </c>
      <c r="J2294" s="351">
        <f t="shared" si="285"/>
        <v>0</v>
      </c>
      <c r="K2294" s="293">
        <f>SUM('Employee Salary Payroll Tax '!I2296:K2296)</f>
        <v>82317.960000000006</v>
      </c>
      <c r="L2294" s="293">
        <f>'Employee Salary Payroll Tax '!H2296</f>
        <v>275.99</v>
      </c>
      <c r="M2294" s="293">
        <f t="shared" si="287"/>
        <v>6978.4799999999868</v>
      </c>
      <c r="N2294" s="359">
        <f t="shared" si="288"/>
        <v>0</v>
      </c>
      <c r="O2294" s="331"/>
      <c r="P2294" s="61"/>
      <c r="Q2294" s="294"/>
      <c r="R2294" s="292"/>
      <c r="S2294" s="303"/>
    </row>
    <row r="2295" spans="1:19" s="36" customFormat="1" ht="14.4">
      <c r="A2295" s="36">
        <f t="shared" si="289"/>
        <v>972</v>
      </c>
      <c r="B2295" s="526"/>
      <c r="C2295" s="36" t="str">
        <f>VLOOKUP('Employee Salary Payroll Tax '!B2297,'Employee Salary Payroll Tax '!$D$1:$E$7,2,FALSE)</f>
        <v>NonUnion</v>
      </c>
      <c r="D2295" s="61">
        <f t="shared" si="282"/>
        <v>2.98E-2</v>
      </c>
      <c r="E2295" s="351">
        <f>'Employee Salary Payroll Tax '!N2297</f>
        <v>77785.75</v>
      </c>
      <c r="F2295" s="351">
        <f t="shared" si="283"/>
        <v>80103.765350000001</v>
      </c>
      <c r="G2295" s="352"/>
      <c r="H2295" s="351">
        <f t="shared" si="284"/>
        <v>0</v>
      </c>
      <c r="I2295" s="351">
        <f t="shared" si="286"/>
        <v>2318.0153500000015</v>
      </c>
      <c r="J2295" s="351">
        <f t="shared" si="285"/>
        <v>0</v>
      </c>
      <c r="K2295" s="293">
        <f>SUM('Employee Salary Payroll Tax '!I2297:K2297)</f>
        <v>49.8</v>
      </c>
      <c r="L2295" s="293">
        <f>'Employee Salary Payroll Tax '!H2297</f>
        <v>0</v>
      </c>
      <c r="M2295" s="293">
        <f t="shared" si="287"/>
        <v>77735.95</v>
      </c>
      <c r="N2295" s="359">
        <f t="shared" si="288"/>
        <v>0</v>
      </c>
      <c r="O2295" s="331"/>
      <c r="P2295" s="61"/>
      <c r="Q2295" s="294"/>
      <c r="R2295" s="292"/>
      <c r="S2295" s="303"/>
    </row>
    <row r="2296" spans="1:19" s="36" customFormat="1" ht="14.4">
      <c r="A2296" s="36">
        <f t="shared" si="289"/>
        <v>973</v>
      </c>
      <c r="B2296" s="526"/>
      <c r="C2296" s="36" t="str">
        <f>VLOOKUP('Employee Salary Payroll Tax '!B2298,'Employee Salary Payroll Tax '!$D$1:$E$7,2,FALSE)</f>
        <v>IBEW</v>
      </c>
      <c r="D2296" s="61">
        <f t="shared" si="282"/>
        <v>6.875E-3</v>
      </c>
      <c r="E2296" s="351">
        <f>'Employee Salary Payroll Tax '!N2298</f>
        <v>27080.6</v>
      </c>
      <c r="F2296" s="351">
        <f t="shared" si="283"/>
        <v>27266.779124999997</v>
      </c>
      <c r="G2296" s="352"/>
      <c r="H2296" s="351">
        <f t="shared" si="284"/>
        <v>0</v>
      </c>
      <c r="I2296" s="351">
        <f t="shared" si="286"/>
        <v>186.17912499999875</v>
      </c>
      <c r="J2296" s="351">
        <f t="shared" si="285"/>
        <v>0</v>
      </c>
      <c r="K2296" s="293">
        <f>SUM('Employee Salary Payroll Tax '!I2298:K2298)</f>
        <v>26850.23</v>
      </c>
      <c r="L2296" s="293">
        <f>'Employee Salary Payroll Tax '!H2298</f>
        <v>1.62</v>
      </c>
      <c r="M2296" s="293">
        <f t="shared" si="287"/>
        <v>228.74999999999898</v>
      </c>
      <c r="N2296" s="359">
        <f t="shared" si="288"/>
        <v>0</v>
      </c>
      <c r="O2296" s="331"/>
      <c r="P2296" s="61"/>
      <c r="Q2296" s="294"/>
      <c r="R2296" s="292"/>
      <c r="S2296" s="303"/>
    </row>
    <row r="2297" spans="1:19" s="36" customFormat="1" ht="14.4">
      <c r="A2297" s="36">
        <f t="shared" si="289"/>
        <v>974</v>
      </c>
      <c r="B2297" s="526"/>
      <c r="C2297" s="36" t="str">
        <f>VLOOKUP('Employee Salary Payroll Tax '!B2299,'Employee Salary Payroll Tax '!$D$1:$E$7,2,FALSE)</f>
        <v>NonUnion</v>
      </c>
      <c r="D2297" s="61">
        <f t="shared" si="282"/>
        <v>2.98E-2</v>
      </c>
      <c r="E2297" s="351">
        <f>'Employee Salary Payroll Tax '!N2299</f>
        <v>80997.69</v>
      </c>
      <c r="F2297" s="351">
        <f t="shared" si="283"/>
        <v>83411.421162000013</v>
      </c>
      <c r="G2297" s="352"/>
      <c r="H2297" s="351">
        <f t="shared" si="284"/>
        <v>0</v>
      </c>
      <c r="I2297" s="351">
        <f t="shared" si="286"/>
        <v>2413.731162000011</v>
      </c>
      <c r="J2297" s="351">
        <f t="shared" si="285"/>
        <v>0</v>
      </c>
      <c r="K2297" s="293">
        <f>SUM('Employee Salary Payroll Tax '!I2299:K2299)</f>
        <v>5324.1</v>
      </c>
      <c r="L2297" s="293">
        <f>'Employee Salary Payroll Tax '!H2299</f>
        <v>0</v>
      </c>
      <c r="M2297" s="293">
        <f t="shared" si="287"/>
        <v>75673.59</v>
      </c>
      <c r="N2297" s="359">
        <f t="shared" si="288"/>
        <v>0</v>
      </c>
      <c r="O2297" s="331"/>
      <c r="P2297" s="61"/>
      <c r="Q2297" s="294"/>
      <c r="R2297" s="292"/>
      <c r="S2297" s="303"/>
    </row>
    <row r="2298" spans="1:19" s="36" customFormat="1" ht="14.4">
      <c r="A2298" s="36">
        <f t="shared" si="289"/>
        <v>975</v>
      </c>
      <c r="B2298" s="526"/>
      <c r="C2298" s="36" t="str">
        <f>VLOOKUP('Employee Salary Payroll Tax '!B2300,'Employee Salary Payroll Tax '!$D$1:$E$7,2,FALSE)</f>
        <v>IBEW</v>
      </c>
      <c r="D2298" s="61">
        <f t="shared" si="282"/>
        <v>6.875E-3</v>
      </c>
      <c r="E2298" s="351">
        <f>'Employee Salary Payroll Tax '!N2300</f>
        <v>95780.79</v>
      </c>
      <c r="F2298" s="351">
        <f t="shared" si="283"/>
        <v>96439.282931249996</v>
      </c>
      <c r="G2298" s="352"/>
      <c r="H2298" s="351">
        <f t="shared" si="284"/>
        <v>0</v>
      </c>
      <c r="I2298" s="351">
        <f t="shared" si="286"/>
        <v>658.49293125000258</v>
      </c>
      <c r="J2298" s="351">
        <f t="shared" si="285"/>
        <v>0</v>
      </c>
      <c r="K2298" s="293">
        <f>SUM('Employee Salary Payroll Tax '!I2300:K2300)</f>
        <v>92549.920000000013</v>
      </c>
      <c r="L2298" s="293">
        <f>'Employee Salary Payroll Tax '!H2300</f>
        <v>0</v>
      </c>
      <c r="M2298" s="293">
        <f t="shared" si="287"/>
        <v>3230.8699999999808</v>
      </c>
      <c r="N2298" s="359">
        <f t="shared" si="288"/>
        <v>0</v>
      </c>
      <c r="O2298" s="331"/>
      <c r="P2298" s="61"/>
      <c r="Q2298" s="294"/>
      <c r="R2298" s="292"/>
      <c r="S2298" s="303"/>
    </row>
    <row r="2299" spans="1:19" s="36" customFormat="1" ht="14.4">
      <c r="A2299" s="36">
        <f t="shared" si="289"/>
        <v>976</v>
      </c>
      <c r="B2299" s="526"/>
      <c r="C2299" s="36" t="str">
        <f>VLOOKUP('Employee Salary Payroll Tax '!B2301,'Employee Salary Payroll Tax '!$D$1:$E$7,2,FALSE)</f>
        <v>NonUnion</v>
      </c>
      <c r="D2299" s="61">
        <f t="shared" si="282"/>
        <v>2.98E-2</v>
      </c>
      <c r="E2299" s="351">
        <f>'Employee Salary Payroll Tax '!N2301</f>
        <v>107053.51</v>
      </c>
      <c r="F2299" s="351">
        <f t="shared" si="283"/>
        <v>110243.704598</v>
      </c>
      <c r="G2299" s="352"/>
      <c r="H2299" s="351">
        <f t="shared" si="284"/>
        <v>0</v>
      </c>
      <c r="I2299" s="351">
        <f t="shared" si="286"/>
        <v>3190.1945980000019</v>
      </c>
      <c r="J2299" s="351">
        <f t="shared" si="285"/>
        <v>0</v>
      </c>
      <c r="K2299" s="293">
        <f>SUM('Employee Salary Payroll Tax '!I2301:K2301)</f>
        <v>15588.189999999999</v>
      </c>
      <c r="L2299" s="293">
        <f>'Employee Salary Payroll Tax '!H2301</f>
        <v>15.37</v>
      </c>
      <c r="M2299" s="293">
        <f t="shared" si="287"/>
        <v>91449.95</v>
      </c>
      <c r="N2299" s="359">
        <f t="shared" si="288"/>
        <v>0</v>
      </c>
      <c r="O2299" s="331"/>
      <c r="P2299" s="61"/>
      <c r="Q2299" s="294"/>
      <c r="R2299" s="292"/>
      <c r="S2299" s="303"/>
    </row>
    <row r="2300" spans="1:19" s="36" customFormat="1" ht="14.4">
      <c r="A2300" s="36">
        <f t="shared" si="289"/>
        <v>977</v>
      </c>
      <c r="B2300" s="526"/>
      <c r="C2300" s="36" t="str">
        <f>VLOOKUP('Employee Salary Payroll Tax '!B2302,'Employee Salary Payroll Tax '!$D$1:$E$7,2,FALSE)</f>
        <v>NonUnion</v>
      </c>
      <c r="D2300" s="61">
        <f t="shared" si="282"/>
        <v>2.98E-2</v>
      </c>
      <c r="E2300" s="351">
        <f>'Employee Salary Payroll Tax '!N2302</f>
        <v>63907.38</v>
      </c>
      <c r="F2300" s="351">
        <f t="shared" si="283"/>
        <v>65811.819923999996</v>
      </c>
      <c r="G2300" s="352"/>
      <c r="H2300" s="351">
        <f t="shared" si="284"/>
        <v>0</v>
      </c>
      <c r="I2300" s="351">
        <f t="shared" si="286"/>
        <v>1904.4399239999984</v>
      </c>
      <c r="J2300" s="351">
        <f t="shared" si="285"/>
        <v>0</v>
      </c>
      <c r="K2300" s="293">
        <f>SUM('Employee Salary Payroll Tax '!I2302:K2302)</f>
        <v>0</v>
      </c>
      <c r="L2300" s="293">
        <f>'Employee Salary Payroll Tax '!H2302</f>
        <v>0</v>
      </c>
      <c r="M2300" s="293">
        <f t="shared" si="287"/>
        <v>63907.38</v>
      </c>
      <c r="N2300" s="359">
        <f t="shared" si="288"/>
        <v>0</v>
      </c>
      <c r="O2300" s="331"/>
      <c r="P2300" s="61"/>
      <c r="Q2300" s="294"/>
      <c r="R2300" s="292"/>
      <c r="S2300" s="303"/>
    </row>
    <row r="2301" spans="1:19" s="36" customFormat="1" ht="14.4">
      <c r="A2301" s="36">
        <f t="shared" si="289"/>
        <v>978</v>
      </c>
      <c r="B2301" s="526"/>
      <c r="C2301" s="36" t="str">
        <f>VLOOKUP('Employee Salary Payroll Tax '!B2303,'Employee Salary Payroll Tax '!$D$1:$E$7,2,FALSE)</f>
        <v>UA</v>
      </c>
      <c r="D2301" s="61">
        <f t="shared" si="282"/>
        <v>0.03</v>
      </c>
      <c r="E2301" s="351">
        <f>'Employee Salary Payroll Tax '!N2303</f>
        <v>86206.7</v>
      </c>
      <c r="F2301" s="351">
        <f t="shared" si="283"/>
        <v>88792.900999999998</v>
      </c>
      <c r="G2301" s="352"/>
      <c r="H2301" s="351">
        <f t="shared" si="284"/>
        <v>0</v>
      </c>
      <c r="I2301" s="351">
        <f t="shared" si="286"/>
        <v>2586.2010000000009</v>
      </c>
      <c r="J2301" s="351">
        <f t="shared" si="285"/>
        <v>0</v>
      </c>
      <c r="K2301" s="293">
        <f>SUM('Employee Salary Payroll Tax '!I2303:K2303)</f>
        <v>84523.97</v>
      </c>
      <c r="L2301" s="293">
        <f>'Employee Salary Payroll Tax '!H2303</f>
        <v>81.66</v>
      </c>
      <c r="M2301" s="293">
        <f t="shared" si="287"/>
        <v>1601.0699999999958</v>
      </c>
      <c r="N2301" s="359">
        <f t="shared" si="288"/>
        <v>0</v>
      </c>
      <c r="O2301" s="331"/>
      <c r="P2301" s="61"/>
      <c r="Q2301" s="294"/>
      <c r="R2301" s="292"/>
      <c r="S2301" s="303"/>
    </row>
    <row r="2302" spans="1:19" s="36" customFormat="1" ht="14.4">
      <c r="A2302" s="36">
        <f t="shared" si="289"/>
        <v>979</v>
      </c>
      <c r="B2302" s="526"/>
      <c r="C2302" s="36" t="str">
        <f>VLOOKUP('Employee Salary Payroll Tax '!B2304,'Employee Salary Payroll Tax '!$D$1:$E$7,2,FALSE)</f>
        <v>IBEW</v>
      </c>
      <c r="D2302" s="61">
        <f t="shared" si="282"/>
        <v>6.875E-3</v>
      </c>
      <c r="E2302" s="351">
        <f>'Employee Salary Payroll Tax '!N2304</f>
        <v>112720.2</v>
      </c>
      <c r="F2302" s="351">
        <f t="shared" si="283"/>
        <v>113495.15137499999</v>
      </c>
      <c r="G2302" s="352"/>
      <c r="H2302" s="351">
        <f t="shared" si="284"/>
        <v>0</v>
      </c>
      <c r="I2302" s="351">
        <f t="shared" si="286"/>
        <v>774.95137499998964</v>
      </c>
      <c r="J2302" s="351">
        <f t="shared" si="285"/>
        <v>0</v>
      </c>
      <c r="K2302" s="293">
        <f>SUM('Employee Salary Payroll Tax '!I2304:K2304)</f>
        <v>99692.99</v>
      </c>
      <c r="L2302" s="293">
        <f>'Employee Salary Payroll Tax '!H2304</f>
        <v>0</v>
      </c>
      <c r="M2302" s="293">
        <f t="shared" si="287"/>
        <v>13027.209999999992</v>
      </c>
      <c r="N2302" s="359">
        <f t="shared" si="288"/>
        <v>0</v>
      </c>
      <c r="O2302" s="331"/>
      <c r="P2302" s="61"/>
      <c r="Q2302" s="294"/>
      <c r="R2302" s="292"/>
      <c r="S2302" s="303"/>
    </row>
    <row r="2303" spans="1:19" s="36" customFormat="1" ht="14.4">
      <c r="A2303" s="36">
        <f t="shared" si="289"/>
        <v>980</v>
      </c>
      <c r="B2303" s="526"/>
      <c r="C2303" s="36" t="str">
        <f>VLOOKUP('Employee Salary Payroll Tax '!B2305,'Employee Salary Payroll Tax '!$D$1:$E$7,2,FALSE)</f>
        <v>NonUnion</v>
      </c>
      <c r="D2303" s="61">
        <f t="shared" si="282"/>
        <v>2.98E-2</v>
      </c>
      <c r="E2303" s="351">
        <f>'Employee Salary Payroll Tax '!N2305</f>
        <v>146592.87</v>
      </c>
      <c r="F2303" s="351">
        <f t="shared" si="283"/>
        <v>150961.33752599999</v>
      </c>
      <c r="G2303" s="352"/>
      <c r="H2303" s="351">
        <f t="shared" si="284"/>
        <v>0</v>
      </c>
      <c r="I2303" s="351">
        <f t="shared" si="286"/>
        <v>4368.4675259999931</v>
      </c>
      <c r="J2303" s="351">
        <f t="shared" si="285"/>
        <v>0</v>
      </c>
      <c r="K2303" s="293">
        <f>SUM('Employee Salary Payroll Tax '!I2305:K2305)</f>
        <v>44858.86</v>
      </c>
      <c r="L2303" s="293">
        <f>'Employee Salary Payroll Tax '!H2305</f>
        <v>0</v>
      </c>
      <c r="M2303" s="293">
        <f t="shared" si="287"/>
        <v>101734.01</v>
      </c>
      <c r="N2303" s="359">
        <f t="shared" si="288"/>
        <v>0</v>
      </c>
      <c r="O2303" s="331"/>
      <c r="P2303" s="61"/>
      <c r="Q2303" s="294"/>
      <c r="R2303" s="292"/>
      <c r="S2303" s="303"/>
    </row>
    <row r="2304" spans="1:19" s="36" customFormat="1" ht="14.4">
      <c r="A2304" s="36">
        <f t="shared" si="289"/>
        <v>981</v>
      </c>
      <c r="B2304" s="526"/>
      <c r="C2304" s="36" t="str">
        <f>VLOOKUP('Employee Salary Payroll Tax '!B2306,'Employee Salary Payroll Tax '!$D$1:$E$7,2,FALSE)</f>
        <v>IBEW</v>
      </c>
      <c r="D2304" s="61">
        <f t="shared" si="282"/>
        <v>6.875E-3</v>
      </c>
      <c r="E2304" s="351">
        <f>'Employee Salary Payroll Tax '!N2306</f>
        <v>152100.93</v>
      </c>
      <c r="F2304" s="351">
        <f t="shared" si="283"/>
        <v>153146.62389374999</v>
      </c>
      <c r="G2304" s="352"/>
      <c r="H2304" s="351">
        <f t="shared" si="284"/>
        <v>0</v>
      </c>
      <c r="I2304" s="351">
        <f t="shared" si="286"/>
        <v>1045.6938937499945</v>
      </c>
      <c r="J2304" s="351">
        <f t="shared" si="285"/>
        <v>0</v>
      </c>
      <c r="K2304" s="293">
        <f>SUM('Employee Salary Payroll Tax '!I2306:K2306)</f>
        <v>139026.21000000002</v>
      </c>
      <c r="L2304" s="293">
        <f>'Employee Salary Payroll Tax '!H2306</f>
        <v>0</v>
      </c>
      <c r="M2304" s="293">
        <f t="shared" si="287"/>
        <v>13074.719999999972</v>
      </c>
      <c r="N2304" s="359">
        <f t="shared" si="288"/>
        <v>0</v>
      </c>
      <c r="O2304" s="331"/>
      <c r="P2304" s="61"/>
      <c r="Q2304" s="294"/>
      <c r="R2304" s="292"/>
      <c r="S2304" s="303"/>
    </row>
    <row r="2305" spans="1:19" s="36" customFormat="1" ht="14.4">
      <c r="A2305" s="36">
        <f t="shared" si="289"/>
        <v>982</v>
      </c>
      <c r="B2305" s="526"/>
      <c r="C2305" s="36" t="str">
        <f>VLOOKUP('Employee Salary Payroll Tax '!B2307,'Employee Salary Payroll Tax '!$D$1:$E$7,2,FALSE)</f>
        <v>NonUnion</v>
      </c>
      <c r="D2305" s="61">
        <f t="shared" si="282"/>
        <v>2.98E-2</v>
      </c>
      <c r="E2305" s="351">
        <f>'Employee Salary Payroll Tax '!N2307</f>
        <v>40000.559999999998</v>
      </c>
      <c r="F2305" s="351">
        <f t="shared" si="283"/>
        <v>41192.576688000001</v>
      </c>
      <c r="G2305" s="352"/>
      <c r="H2305" s="351">
        <f t="shared" si="284"/>
        <v>0</v>
      </c>
      <c r="I2305" s="351">
        <f t="shared" si="286"/>
        <v>1192.0166880000033</v>
      </c>
      <c r="J2305" s="351">
        <f t="shared" si="285"/>
        <v>0</v>
      </c>
      <c r="K2305" s="293">
        <f>SUM('Employee Salary Payroll Tax '!I2307:K2307)</f>
        <v>25363.05</v>
      </c>
      <c r="L2305" s="293">
        <f>'Employee Salary Payroll Tax '!H2307</f>
        <v>0</v>
      </c>
      <c r="M2305" s="293">
        <f t="shared" si="287"/>
        <v>14637.509999999998</v>
      </c>
      <c r="N2305" s="359">
        <f t="shared" si="288"/>
        <v>0</v>
      </c>
      <c r="O2305" s="331"/>
      <c r="P2305" s="61"/>
      <c r="Q2305" s="294"/>
      <c r="R2305" s="292"/>
      <c r="S2305" s="303"/>
    </row>
    <row r="2306" spans="1:19" s="36" customFormat="1" ht="14.4">
      <c r="A2306" s="36">
        <f t="shared" si="289"/>
        <v>983</v>
      </c>
      <c r="B2306" s="526"/>
      <c r="C2306" s="36" t="str">
        <f>VLOOKUP('Employee Salary Payroll Tax '!B2308,'Employee Salary Payroll Tax '!$D$1:$E$7,2,FALSE)</f>
        <v>IBEW</v>
      </c>
      <c r="D2306" s="61">
        <f t="shared" si="282"/>
        <v>6.875E-3</v>
      </c>
      <c r="E2306" s="351">
        <f>'Employee Salary Payroll Tax '!N2308</f>
        <v>32529.64</v>
      </c>
      <c r="F2306" s="351">
        <f t="shared" si="283"/>
        <v>32753.281274999998</v>
      </c>
      <c r="G2306" s="352"/>
      <c r="H2306" s="351">
        <f t="shared" si="284"/>
        <v>0</v>
      </c>
      <c r="I2306" s="351">
        <f t="shared" si="286"/>
        <v>223.64127499999813</v>
      </c>
      <c r="J2306" s="351">
        <f t="shared" si="285"/>
        <v>0</v>
      </c>
      <c r="K2306" s="293">
        <f>SUM('Employee Salary Payroll Tax '!I2308:K2308)</f>
        <v>0</v>
      </c>
      <c r="L2306" s="293">
        <f>'Employee Salary Payroll Tax '!H2308</f>
        <v>0</v>
      </c>
      <c r="M2306" s="293">
        <f t="shared" si="287"/>
        <v>32529.64</v>
      </c>
      <c r="N2306" s="359">
        <f t="shared" si="288"/>
        <v>0</v>
      </c>
      <c r="O2306" s="331"/>
      <c r="P2306" s="61"/>
      <c r="Q2306" s="294"/>
      <c r="R2306" s="292"/>
      <c r="S2306" s="303"/>
    </row>
    <row r="2307" spans="1:19" s="36" customFormat="1" ht="14.4">
      <c r="A2307" s="36">
        <f t="shared" si="289"/>
        <v>984</v>
      </c>
      <c r="B2307" s="526"/>
      <c r="C2307" s="36" t="str">
        <f>VLOOKUP('Employee Salary Payroll Tax '!B2309,'Employee Salary Payroll Tax '!$D$1:$E$7,2,FALSE)</f>
        <v>IBEW</v>
      </c>
      <c r="D2307" s="61">
        <f t="shared" si="282"/>
        <v>6.875E-3</v>
      </c>
      <c r="E2307" s="351">
        <f>'Employee Salary Payroll Tax '!N2309</f>
        <v>61989.58</v>
      </c>
      <c r="F2307" s="351">
        <f t="shared" si="283"/>
        <v>62415.758362499997</v>
      </c>
      <c r="G2307" s="352"/>
      <c r="H2307" s="351">
        <f t="shared" si="284"/>
        <v>0</v>
      </c>
      <c r="I2307" s="351">
        <f t="shared" si="286"/>
        <v>426.17836249999527</v>
      </c>
      <c r="J2307" s="351">
        <f t="shared" si="285"/>
        <v>0</v>
      </c>
      <c r="K2307" s="293">
        <f>SUM('Employee Salary Payroll Tax '!I2309:K2309)</f>
        <v>61989.58</v>
      </c>
      <c r="L2307" s="293">
        <f>'Employee Salary Payroll Tax '!H2309</f>
        <v>0</v>
      </c>
      <c r="M2307" s="293">
        <f t="shared" si="287"/>
        <v>0</v>
      </c>
      <c r="N2307" s="359">
        <f t="shared" si="288"/>
        <v>0</v>
      </c>
      <c r="O2307" s="331"/>
      <c r="P2307" s="61"/>
      <c r="Q2307" s="294"/>
      <c r="R2307" s="292"/>
      <c r="S2307" s="303"/>
    </row>
    <row r="2308" spans="1:19" s="36" customFormat="1" ht="14.4">
      <c r="A2308" s="36">
        <f t="shared" si="289"/>
        <v>985</v>
      </c>
      <c r="B2308" s="526"/>
      <c r="C2308" s="36" t="str">
        <f>VLOOKUP('Employee Salary Payroll Tax '!B2310,'Employee Salary Payroll Tax '!$D$1:$E$7,2,FALSE)</f>
        <v>NonUnion</v>
      </c>
      <c r="D2308" s="61">
        <f t="shared" si="282"/>
        <v>2.98E-2</v>
      </c>
      <c r="E2308" s="351">
        <f>'Employee Salary Payroll Tax '!N2310</f>
        <v>78299.399999999994</v>
      </c>
      <c r="F2308" s="351">
        <f t="shared" si="283"/>
        <v>80632.722119999991</v>
      </c>
      <c r="G2308" s="352"/>
      <c r="H2308" s="351">
        <f t="shared" si="284"/>
        <v>0</v>
      </c>
      <c r="I2308" s="351">
        <f t="shared" si="286"/>
        <v>2333.3221199999971</v>
      </c>
      <c r="J2308" s="351">
        <f t="shared" si="285"/>
        <v>0</v>
      </c>
      <c r="K2308" s="293">
        <f>SUM('Employee Salary Payroll Tax '!I2310:K2310)</f>
        <v>71077.299999999988</v>
      </c>
      <c r="L2308" s="293">
        <f>'Employee Salary Payroll Tax '!H2310</f>
        <v>1054.25</v>
      </c>
      <c r="M2308" s="293">
        <f t="shared" si="287"/>
        <v>6167.8500000000058</v>
      </c>
      <c r="N2308" s="359">
        <f t="shared" si="288"/>
        <v>0</v>
      </c>
      <c r="O2308" s="331"/>
      <c r="P2308" s="61"/>
      <c r="Q2308" s="294"/>
      <c r="R2308" s="292"/>
      <c r="S2308" s="303"/>
    </row>
    <row r="2309" spans="1:19" s="36" customFormat="1" ht="14.4">
      <c r="A2309" s="36">
        <f t="shared" si="289"/>
        <v>986</v>
      </c>
      <c r="B2309" s="526"/>
      <c r="C2309" s="36" t="str">
        <f>VLOOKUP('Employee Salary Payroll Tax '!B2311,'Employee Salary Payroll Tax '!$D$1:$E$7,2,FALSE)</f>
        <v>NonUnion</v>
      </c>
      <c r="D2309" s="61">
        <f t="shared" si="282"/>
        <v>2.98E-2</v>
      </c>
      <c r="E2309" s="351">
        <f>'Employee Salary Payroll Tax '!N2311</f>
        <v>65401.54</v>
      </c>
      <c r="F2309" s="351">
        <f t="shared" si="283"/>
        <v>67350.505892000001</v>
      </c>
      <c r="G2309" s="352"/>
      <c r="H2309" s="351">
        <f t="shared" si="284"/>
        <v>0</v>
      </c>
      <c r="I2309" s="351">
        <f t="shared" si="286"/>
        <v>1948.9658920000002</v>
      </c>
      <c r="J2309" s="351">
        <f t="shared" si="285"/>
        <v>0</v>
      </c>
      <c r="K2309" s="293">
        <f>SUM('Employee Salary Payroll Tax '!I2311:K2311)</f>
        <v>2804.61</v>
      </c>
      <c r="L2309" s="293">
        <f>'Employee Salary Payroll Tax '!H2311</f>
        <v>0</v>
      </c>
      <c r="M2309" s="293">
        <f t="shared" si="287"/>
        <v>62596.93</v>
      </c>
      <c r="N2309" s="359">
        <f t="shared" si="288"/>
        <v>0</v>
      </c>
      <c r="O2309" s="331"/>
      <c r="P2309" s="61"/>
      <c r="Q2309" s="294"/>
      <c r="R2309" s="292"/>
      <c r="S2309" s="303"/>
    </row>
    <row r="2310" spans="1:19" s="36" customFormat="1" ht="14.4">
      <c r="A2310" s="36">
        <f t="shared" si="289"/>
        <v>987</v>
      </c>
      <c r="B2310" s="526"/>
      <c r="C2310" s="36" t="str">
        <f>VLOOKUP('Employee Salary Payroll Tax '!B2312,'Employee Salary Payroll Tax '!$D$1:$E$7,2,FALSE)</f>
        <v>IBEW</v>
      </c>
      <c r="D2310" s="61">
        <f t="shared" si="282"/>
        <v>6.875E-3</v>
      </c>
      <c r="E2310" s="351">
        <f>'Employee Salary Payroll Tax '!N2312</f>
        <v>27862.04</v>
      </c>
      <c r="F2310" s="351">
        <f t="shared" si="283"/>
        <v>28053.591525</v>
      </c>
      <c r="G2310" s="352"/>
      <c r="H2310" s="351">
        <f t="shared" si="284"/>
        <v>0</v>
      </c>
      <c r="I2310" s="351">
        <f t="shared" si="286"/>
        <v>191.55152499999895</v>
      </c>
      <c r="J2310" s="351">
        <f t="shared" si="285"/>
        <v>0</v>
      </c>
      <c r="K2310" s="293">
        <f>SUM('Employee Salary Payroll Tax '!I2312:K2312)</f>
        <v>27839.54</v>
      </c>
      <c r="L2310" s="293">
        <f>'Employee Salary Payroll Tax '!H2312</f>
        <v>1.34</v>
      </c>
      <c r="M2310" s="293">
        <f t="shared" si="287"/>
        <v>21.16</v>
      </c>
      <c r="N2310" s="359">
        <f t="shared" si="288"/>
        <v>0</v>
      </c>
      <c r="O2310" s="331"/>
      <c r="P2310" s="61"/>
      <c r="Q2310" s="294"/>
      <c r="R2310" s="292"/>
      <c r="S2310" s="303"/>
    </row>
    <row r="2311" spans="1:19" s="36" customFormat="1" ht="14.4">
      <c r="A2311" s="36">
        <f t="shared" si="289"/>
        <v>988</v>
      </c>
      <c r="B2311" s="526"/>
      <c r="C2311" s="36" t="str">
        <f>VLOOKUP('Employee Salary Payroll Tax '!B2313,'Employee Salary Payroll Tax '!$D$1:$E$7,2,FALSE)</f>
        <v>Not Assigned</v>
      </c>
      <c r="D2311" s="61">
        <f t="shared" si="282"/>
        <v>0</v>
      </c>
      <c r="E2311" s="351">
        <f>'Employee Salary Payroll Tax '!N2313</f>
        <v>-0.06</v>
      </c>
      <c r="F2311" s="351">
        <f t="shared" si="283"/>
        <v>-0.06</v>
      </c>
      <c r="G2311" s="352"/>
      <c r="H2311" s="351">
        <f t="shared" si="284"/>
        <v>7000.06</v>
      </c>
      <c r="I2311" s="351">
        <f t="shared" si="286"/>
        <v>0</v>
      </c>
      <c r="J2311" s="351">
        <f t="shared" si="285"/>
        <v>0</v>
      </c>
      <c r="K2311" s="293">
        <f>SUM('Employee Salary Payroll Tax '!I2313:K2313)</f>
        <v>2.88</v>
      </c>
      <c r="L2311" s="293">
        <f>'Employee Salary Payroll Tax '!H2313</f>
        <v>0</v>
      </c>
      <c r="M2311" s="293">
        <f t="shared" si="287"/>
        <v>-2.94</v>
      </c>
      <c r="N2311" s="359">
        <f t="shared" si="288"/>
        <v>0</v>
      </c>
      <c r="O2311" s="331"/>
      <c r="P2311" s="61"/>
      <c r="Q2311" s="294"/>
      <c r="R2311" s="292"/>
      <c r="S2311" s="303"/>
    </row>
    <row r="2312" spans="1:19" s="36" customFormat="1" ht="14.4">
      <c r="A2312" s="36">
        <f t="shared" si="289"/>
        <v>989</v>
      </c>
      <c r="B2312" s="526"/>
      <c r="C2312" s="36" t="str">
        <f>VLOOKUP('Employee Salary Payroll Tax '!B2314,'Employee Salary Payroll Tax '!$D$1:$E$7,2,FALSE)</f>
        <v>NonUnion</v>
      </c>
      <c r="D2312" s="61">
        <f t="shared" si="282"/>
        <v>2.98E-2</v>
      </c>
      <c r="E2312" s="351">
        <f>'Employee Salary Payroll Tax '!N2314</f>
        <v>76417.179999999993</v>
      </c>
      <c r="F2312" s="351">
        <f t="shared" si="283"/>
        <v>78694.411963999999</v>
      </c>
      <c r="G2312" s="352"/>
      <c r="H2312" s="351">
        <f t="shared" si="284"/>
        <v>0</v>
      </c>
      <c r="I2312" s="351">
        <f t="shared" si="286"/>
        <v>2277.231964000006</v>
      </c>
      <c r="J2312" s="351">
        <f t="shared" si="285"/>
        <v>0</v>
      </c>
      <c r="K2312" s="293">
        <f>SUM('Employee Salary Payroll Tax '!I2314:K2314)</f>
        <v>23305.22</v>
      </c>
      <c r="L2312" s="293">
        <f>'Employee Salary Payroll Tax '!H2314</f>
        <v>0</v>
      </c>
      <c r="M2312" s="293">
        <f t="shared" si="287"/>
        <v>53111.959999999992</v>
      </c>
      <c r="N2312" s="359">
        <f t="shared" si="288"/>
        <v>0</v>
      </c>
      <c r="O2312" s="331"/>
      <c r="P2312" s="61"/>
      <c r="Q2312" s="294"/>
      <c r="R2312" s="292"/>
      <c r="S2312" s="303"/>
    </row>
    <row r="2313" spans="1:19" s="36" customFormat="1" ht="14.4">
      <c r="A2313" s="36">
        <f t="shared" si="289"/>
        <v>990</v>
      </c>
      <c r="B2313" s="526"/>
      <c r="C2313" s="36" t="str">
        <f>VLOOKUP('Employee Salary Payroll Tax '!B2315,'Employee Salary Payroll Tax '!$D$1:$E$7,2,FALSE)</f>
        <v>NonUnion</v>
      </c>
      <c r="D2313" s="61">
        <f t="shared" si="282"/>
        <v>2.98E-2</v>
      </c>
      <c r="E2313" s="351">
        <f>'Employee Salary Payroll Tax '!N2315</f>
        <v>47971.69</v>
      </c>
      <c r="F2313" s="351">
        <f t="shared" si="283"/>
        <v>49401.246362000005</v>
      </c>
      <c r="G2313" s="352"/>
      <c r="H2313" s="351">
        <f t="shared" si="284"/>
        <v>0</v>
      </c>
      <c r="I2313" s="351">
        <f t="shared" si="286"/>
        <v>1429.556362000003</v>
      </c>
      <c r="J2313" s="351">
        <f t="shared" si="285"/>
        <v>0</v>
      </c>
      <c r="K2313" s="293">
        <f>SUM('Employee Salary Payroll Tax '!I2315:K2315)</f>
        <v>3744.8999999999996</v>
      </c>
      <c r="L2313" s="293">
        <f>'Employee Salary Payroll Tax '!H2315</f>
        <v>0</v>
      </c>
      <c r="M2313" s="293">
        <f t="shared" si="287"/>
        <v>44226.79</v>
      </c>
      <c r="N2313" s="359">
        <f t="shared" si="288"/>
        <v>0</v>
      </c>
      <c r="O2313" s="331"/>
      <c r="P2313" s="61"/>
      <c r="Q2313" s="294"/>
      <c r="R2313" s="292"/>
      <c r="S2313" s="303"/>
    </row>
    <row r="2314" spans="1:19" s="36" customFormat="1" ht="14.4">
      <c r="A2314" s="36">
        <f t="shared" si="289"/>
        <v>991</v>
      </c>
      <c r="B2314" s="526"/>
      <c r="C2314" s="36" t="str">
        <f>VLOOKUP('Employee Salary Payroll Tax '!B2316,'Employee Salary Payroll Tax '!$D$1:$E$7,2,FALSE)</f>
        <v>IBEW</v>
      </c>
      <c r="D2314" s="61">
        <f t="shared" si="282"/>
        <v>6.875E-3</v>
      </c>
      <c r="E2314" s="351">
        <f>'Employee Salary Payroll Tax '!N2316</f>
        <v>121856.07</v>
      </c>
      <c r="F2314" s="351">
        <f t="shared" si="283"/>
        <v>122693.83048125</v>
      </c>
      <c r="G2314" s="352"/>
      <c r="H2314" s="351">
        <f t="shared" si="284"/>
        <v>0</v>
      </c>
      <c r="I2314" s="351">
        <f t="shared" si="286"/>
        <v>837.76048124999215</v>
      </c>
      <c r="J2314" s="351">
        <f t="shared" si="285"/>
        <v>0</v>
      </c>
      <c r="K2314" s="293">
        <f>SUM('Employee Salary Payroll Tax '!I2316:K2316)</f>
        <v>103709.3</v>
      </c>
      <c r="L2314" s="293">
        <f>'Employee Salary Payroll Tax '!H2316</f>
        <v>0</v>
      </c>
      <c r="M2314" s="293">
        <f t="shared" si="287"/>
        <v>18146.770000000004</v>
      </c>
      <c r="N2314" s="359">
        <f t="shared" si="288"/>
        <v>0</v>
      </c>
      <c r="O2314" s="331"/>
      <c r="P2314" s="61"/>
      <c r="Q2314" s="294"/>
      <c r="R2314" s="292"/>
      <c r="S2314" s="303"/>
    </row>
    <row r="2315" spans="1:19" s="36" customFormat="1" ht="14.4">
      <c r="A2315" s="36">
        <f t="shared" si="289"/>
        <v>992</v>
      </c>
      <c r="B2315" s="526"/>
      <c r="C2315" s="36" t="str">
        <f>VLOOKUP('Employee Salary Payroll Tax '!B2317,'Employee Salary Payroll Tax '!$D$1:$E$7,2,FALSE)</f>
        <v>NonUnion</v>
      </c>
      <c r="D2315" s="61">
        <f t="shared" si="282"/>
        <v>2.98E-2</v>
      </c>
      <c r="E2315" s="351">
        <f>'Employee Salary Payroll Tax '!N2317</f>
        <v>67473.039999999994</v>
      </c>
      <c r="F2315" s="351">
        <f t="shared" si="283"/>
        <v>69483.736592000001</v>
      </c>
      <c r="G2315" s="352"/>
      <c r="H2315" s="351">
        <f t="shared" si="284"/>
        <v>0</v>
      </c>
      <c r="I2315" s="351">
        <f t="shared" si="286"/>
        <v>2010.6965920000075</v>
      </c>
      <c r="J2315" s="351">
        <f t="shared" si="285"/>
        <v>0</v>
      </c>
      <c r="K2315" s="293">
        <f>SUM('Employee Salary Payroll Tax '!I2317:K2317)</f>
        <v>59410.36</v>
      </c>
      <c r="L2315" s="293">
        <f>'Employee Salary Payroll Tax '!H2317</f>
        <v>0</v>
      </c>
      <c r="M2315" s="293">
        <f t="shared" si="287"/>
        <v>8062.679999999993</v>
      </c>
      <c r="N2315" s="359">
        <f t="shared" si="288"/>
        <v>0</v>
      </c>
      <c r="O2315" s="331"/>
      <c r="P2315" s="61"/>
      <c r="Q2315" s="294"/>
      <c r="R2315" s="292"/>
      <c r="S2315" s="303"/>
    </row>
    <row r="2316" spans="1:19" s="36" customFormat="1" ht="14.4">
      <c r="A2316" s="36">
        <f t="shared" si="289"/>
        <v>993</v>
      </c>
      <c r="B2316" s="526"/>
      <c r="C2316" s="36" t="str">
        <f>VLOOKUP('Employee Salary Payroll Tax '!B2318,'Employee Salary Payroll Tax '!$D$1:$E$7,2,FALSE)</f>
        <v>NonUnion</v>
      </c>
      <c r="D2316" s="61">
        <f t="shared" si="282"/>
        <v>2.98E-2</v>
      </c>
      <c r="E2316" s="351">
        <f>'Employee Salary Payroll Tax '!N2318</f>
        <v>91528.88</v>
      </c>
      <c r="F2316" s="351">
        <f t="shared" si="283"/>
        <v>94256.44062400001</v>
      </c>
      <c r="G2316" s="352"/>
      <c r="H2316" s="351">
        <f t="shared" si="284"/>
        <v>0</v>
      </c>
      <c r="I2316" s="351">
        <f t="shared" si="286"/>
        <v>2727.5606240000052</v>
      </c>
      <c r="J2316" s="351">
        <f t="shared" si="285"/>
        <v>0</v>
      </c>
      <c r="K2316" s="293">
        <f>SUM('Employee Salary Payroll Tax '!I2318:K2318)</f>
        <v>32708.94</v>
      </c>
      <c r="L2316" s="293">
        <f>'Employee Salary Payroll Tax '!H2318</f>
        <v>0</v>
      </c>
      <c r="M2316" s="293">
        <f t="shared" si="287"/>
        <v>58819.94</v>
      </c>
      <c r="N2316" s="359">
        <f t="shared" si="288"/>
        <v>0</v>
      </c>
      <c r="O2316" s="331"/>
      <c r="P2316" s="61"/>
      <c r="Q2316" s="294"/>
      <c r="R2316" s="292"/>
      <c r="S2316" s="303"/>
    </row>
    <row r="2317" spans="1:19" s="36" customFormat="1" ht="14.4">
      <c r="A2317" s="36">
        <f t="shared" si="289"/>
        <v>994</v>
      </c>
      <c r="B2317" s="526"/>
      <c r="C2317" s="36" t="str">
        <f>VLOOKUP('Employee Salary Payroll Tax '!B2319,'Employee Salary Payroll Tax '!$D$1:$E$7,2,FALSE)</f>
        <v>NonUnion</v>
      </c>
      <c r="D2317" s="61">
        <f t="shared" si="282"/>
        <v>2.98E-2</v>
      </c>
      <c r="E2317" s="351">
        <f>'Employee Salary Payroll Tax '!N2319</f>
        <v>164696.66</v>
      </c>
      <c r="F2317" s="351">
        <f t="shared" si="283"/>
        <v>169604.62046800001</v>
      </c>
      <c r="G2317" s="352"/>
      <c r="H2317" s="351">
        <f t="shared" si="284"/>
        <v>0</v>
      </c>
      <c r="I2317" s="351">
        <f t="shared" si="286"/>
        <v>4907.9604680000048</v>
      </c>
      <c r="J2317" s="351">
        <f t="shared" si="285"/>
        <v>0</v>
      </c>
      <c r="K2317" s="293">
        <f>SUM('Employee Salary Payroll Tax '!I2319:K2319)</f>
        <v>119889.09</v>
      </c>
      <c r="L2317" s="293">
        <f>'Employee Salary Payroll Tax '!H2319</f>
        <v>0</v>
      </c>
      <c r="M2317" s="293">
        <f t="shared" si="287"/>
        <v>44807.570000000007</v>
      </c>
      <c r="N2317" s="359">
        <f t="shared" si="288"/>
        <v>0</v>
      </c>
      <c r="O2317" s="331"/>
      <c r="P2317" s="61"/>
      <c r="Q2317" s="294"/>
      <c r="R2317" s="292"/>
      <c r="S2317" s="303"/>
    </row>
    <row r="2318" spans="1:19" s="36" customFormat="1" ht="14.4">
      <c r="A2318" s="36">
        <f t="shared" si="289"/>
        <v>995</v>
      </c>
      <c r="B2318" s="526"/>
      <c r="C2318" s="36" t="str">
        <f>VLOOKUP('Employee Salary Payroll Tax '!B2320,'Employee Salary Payroll Tax '!$D$1:$E$7,2,FALSE)</f>
        <v>IBEW</v>
      </c>
      <c r="D2318" s="61">
        <f t="shared" si="282"/>
        <v>6.875E-3</v>
      </c>
      <c r="E2318" s="351">
        <f>'Employee Salary Payroll Tax '!N2320</f>
        <v>111047.85</v>
      </c>
      <c r="F2318" s="351">
        <f t="shared" si="283"/>
        <v>111811.30396875</v>
      </c>
      <c r="G2318" s="352"/>
      <c r="H2318" s="351">
        <f t="shared" si="284"/>
        <v>0</v>
      </c>
      <c r="I2318" s="351">
        <f t="shared" si="286"/>
        <v>763.45396874999278</v>
      </c>
      <c r="J2318" s="351">
        <f t="shared" si="285"/>
        <v>0</v>
      </c>
      <c r="K2318" s="293">
        <f>SUM('Employee Salary Payroll Tax '!I2320:K2320)</f>
        <v>109147.86</v>
      </c>
      <c r="L2318" s="293">
        <f>'Employee Salary Payroll Tax '!H2320</f>
        <v>0</v>
      </c>
      <c r="M2318" s="293">
        <f t="shared" si="287"/>
        <v>1899.9900000000052</v>
      </c>
      <c r="N2318" s="359">
        <f t="shared" si="288"/>
        <v>0</v>
      </c>
      <c r="O2318" s="331"/>
      <c r="P2318" s="61"/>
      <c r="Q2318" s="294"/>
      <c r="R2318" s="292"/>
      <c r="S2318" s="303"/>
    </row>
    <row r="2319" spans="1:19" s="36" customFormat="1" ht="14.4">
      <c r="A2319" s="36">
        <f t="shared" si="289"/>
        <v>996</v>
      </c>
      <c r="B2319" s="526"/>
      <c r="C2319" s="36" t="str">
        <f>VLOOKUP('Employee Salary Payroll Tax '!B2321,'Employee Salary Payroll Tax '!$D$1:$E$7,2,FALSE)</f>
        <v>IBEW</v>
      </c>
      <c r="D2319" s="61">
        <f t="shared" si="282"/>
        <v>6.875E-3</v>
      </c>
      <c r="E2319" s="351">
        <f>'Employee Salary Payroll Tax '!N2321</f>
        <v>43835.53</v>
      </c>
      <c r="F2319" s="351">
        <f t="shared" si="283"/>
        <v>44136.899268749999</v>
      </c>
      <c r="G2319" s="352"/>
      <c r="H2319" s="351">
        <f t="shared" si="284"/>
        <v>0</v>
      </c>
      <c r="I2319" s="351">
        <f t="shared" si="286"/>
        <v>301.36926875000063</v>
      </c>
      <c r="J2319" s="351">
        <f t="shared" si="285"/>
        <v>0</v>
      </c>
      <c r="K2319" s="293">
        <f>SUM('Employee Salary Payroll Tax '!I2321:K2321)</f>
        <v>8695.0299999999988</v>
      </c>
      <c r="L2319" s="293">
        <f>'Employee Salary Payroll Tax '!H2321</f>
        <v>0</v>
      </c>
      <c r="M2319" s="293">
        <f t="shared" si="287"/>
        <v>35140.5</v>
      </c>
      <c r="N2319" s="359">
        <f t="shared" si="288"/>
        <v>0</v>
      </c>
      <c r="O2319" s="331"/>
      <c r="P2319" s="61"/>
      <c r="Q2319" s="294"/>
      <c r="R2319" s="292"/>
      <c r="S2319" s="303"/>
    </row>
    <row r="2320" spans="1:19" s="36" customFormat="1" ht="14.4">
      <c r="A2320" s="36">
        <f t="shared" si="289"/>
        <v>997</v>
      </c>
      <c r="B2320" s="526"/>
      <c r="C2320" s="36" t="str">
        <f>VLOOKUP('Employee Salary Payroll Tax '!B2322,'Employee Salary Payroll Tax '!$D$1:$E$7,2,FALSE)</f>
        <v>IBEW</v>
      </c>
      <c r="D2320" s="61">
        <f t="shared" ref="D2320:D2383" si="290">VLOOKUP(C2320,C$9:D$12,2)</f>
        <v>6.875E-3</v>
      </c>
      <c r="E2320" s="351">
        <f>'Employee Salary Payroll Tax '!N2322</f>
        <v>14667.81</v>
      </c>
      <c r="F2320" s="351">
        <f t="shared" ref="F2320:F2383" si="291">E2320*(1+D2320)</f>
        <v>14768.651193749998</v>
      </c>
      <c r="G2320" s="352"/>
      <c r="H2320" s="351">
        <f t="shared" ref="H2320:H2383" si="292">IF(E2320&gt;$H$12,0,$H$12-E2320)</f>
        <v>0</v>
      </c>
      <c r="I2320" s="351">
        <f t="shared" si="286"/>
        <v>100.84119374999864</v>
      </c>
      <c r="J2320" s="351">
        <f t="shared" ref="J2320:J2383" si="293">IF(H2320&gt;I2320,I2320*$J$12,H2320*$J$12)</f>
        <v>0</v>
      </c>
      <c r="K2320" s="293">
        <f>SUM('Employee Salary Payroll Tax '!I2322:K2322)</f>
        <v>6521.84</v>
      </c>
      <c r="L2320" s="293">
        <f>'Employee Salary Payroll Tax '!H2322</f>
        <v>0</v>
      </c>
      <c r="M2320" s="293">
        <f t="shared" si="287"/>
        <v>8145.9699999999993</v>
      </c>
      <c r="N2320" s="359">
        <f t="shared" si="288"/>
        <v>0</v>
      </c>
      <c r="O2320" s="331"/>
      <c r="P2320" s="61"/>
      <c r="Q2320" s="294"/>
      <c r="R2320" s="292"/>
      <c r="S2320" s="303"/>
    </row>
    <row r="2321" spans="1:19" s="36" customFormat="1" ht="14.4">
      <c r="A2321" s="36">
        <f t="shared" si="289"/>
        <v>998</v>
      </c>
      <c r="B2321" s="526"/>
      <c r="C2321" s="36" t="str">
        <f>VLOOKUP('Employee Salary Payroll Tax '!B2323,'Employee Salary Payroll Tax '!$D$1:$E$7,2,FALSE)</f>
        <v>NonUnion</v>
      </c>
      <c r="D2321" s="61">
        <f t="shared" si="290"/>
        <v>2.98E-2</v>
      </c>
      <c r="E2321" s="351">
        <f>'Employee Salary Payroll Tax '!N2323</f>
        <v>71575.490000000005</v>
      </c>
      <c r="F2321" s="351">
        <f t="shared" si="291"/>
        <v>73708.439602000013</v>
      </c>
      <c r="G2321" s="352"/>
      <c r="H2321" s="351">
        <f t="shared" si="292"/>
        <v>0</v>
      </c>
      <c r="I2321" s="351">
        <f t="shared" ref="I2321:I2384" si="294">F2321-E2321</f>
        <v>2132.9496020000079</v>
      </c>
      <c r="J2321" s="351">
        <f t="shared" si="293"/>
        <v>0</v>
      </c>
      <c r="K2321" s="293">
        <f>SUM('Employee Salary Payroll Tax '!I2323:K2323)</f>
        <v>2087.13</v>
      </c>
      <c r="L2321" s="293">
        <f>'Employee Salary Payroll Tax '!H2323</f>
        <v>0</v>
      </c>
      <c r="M2321" s="293">
        <f t="shared" ref="M2321:M2384" si="295">E2321-K2321-L2321</f>
        <v>69488.36</v>
      </c>
      <c r="N2321" s="359">
        <f t="shared" ref="N2321:N2384" si="296">J2321*K2321/(SUM(K2321:M2321)+0.000001)</f>
        <v>0</v>
      </c>
      <c r="O2321" s="331"/>
      <c r="P2321" s="61"/>
      <c r="Q2321" s="294"/>
      <c r="R2321" s="292"/>
      <c r="S2321" s="303"/>
    </row>
    <row r="2322" spans="1:19" s="36" customFormat="1" ht="14.4">
      <c r="A2322" s="36">
        <f t="shared" si="289"/>
        <v>999</v>
      </c>
      <c r="B2322" s="526"/>
      <c r="C2322" s="36" t="str">
        <f>VLOOKUP('Employee Salary Payroll Tax '!B2324,'Employee Salary Payroll Tax '!$D$1:$E$7,2,FALSE)</f>
        <v>NonUnion</v>
      </c>
      <c r="D2322" s="61">
        <f t="shared" si="290"/>
        <v>2.98E-2</v>
      </c>
      <c r="E2322" s="351">
        <f>'Employee Salary Payroll Tax '!N2324</f>
        <v>72042.7</v>
      </c>
      <c r="F2322" s="351">
        <f t="shared" si="291"/>
        <v>74189.572459999996</v>
      </c>
      <c r="G2322" s="352"/>
      <c r="H2322" s="351">
        <f t="shared" si="292"/>
        <v>0</v>
      </c>
      <c r="I2322" s="351">
        <f t="shared" si="294"/>
        <v>2146.8724599999987</v>
      </c>
      <c r="J2322" s="351">
        <f t="shared" si="293"/>
        <v>0</v>
      </c>
      <c r="K2322" s="293">
        <f>SUM('Employee Salary Payroll Tax '!I2324:K2324)</f>
        <v>6455.35</v>
      </c>
      <c r="L2322" s="293">
        <f>'Employee Salary Payroll Tax '!H2324</f>
        <v>668.18</v>
      </c>
      <c r="M2322" s="293">
        <f t="shared" si="295"/>
        <v>64919.169999999991</v>
      </c>
      <c r="N2322" s="359">
        <f t="shared" si="296"/>
        <v>0</v>
      </c>
      <c r="O2322" s="331"/>
      <c r="P2322" s="61"/>
      <c r="Q2322" s="294"/>
      <c r="R2322" s="292"/>
      <c r="S2322" s="303"/>
    </row>
    <row r="2323" spans="1:19" s="36" customFormat="1" ht="14.4">
      <c r="A2323" s="36">
        <f t="shared" si="289"/>
        <v>1000</v>
      </c>
      <c r="B2323" s="526"/>
      <c r="C2323" s="36" t="str">
        <f>VLOOKUP('Employee Salary Payroll Tax '!B2325,'Employee Salary Payroll Tax '!$D$1:$E$7,2,FALSE)</f>
        <v>NonUnion</v>
      </c>
      <c r="D2323" s="61">
        <f t="shared" si="290"/>
        <v>2.98E-2</v>
      </c>
      <c r="E2323" s="351">
        <f>'Employee Salary Payroll Tax '!N2325</f>
        <v>89131.76</v>
      </c>
      <c r="F2323" s="351">
        <f t="shared" si="291"/>
        <v>91787.886448000005</v>
      </c>
      <c r="G2323" s="352"/>
      <c r="H2323" s="351">
        <f t="shared" si="292"/>
        <v>0</v>
      </c>
      <c r="I2323" s="351">
        <f t="shared" si="294"/>
        <v>2656.12644800001</v>
      </c>
      <c r="J2323" s="351">
        <f t="shared" si="293"/>
        <v>0</v>
      </c>
      <c r="K2323" s="293">
        <f>SUM('Employee Salary Payroll Tax '!I2325:K2325)</f>
        <v>89131.76</v>
      </c>
      <c r="L2323" s="293">
        <f>'Employee Salary Payroll Tax '!H2325</f>
        <v>0</v>
      </c>
      <c r="M2323" s="293">
        <f t="shared" si="295"/>
        <v>0</v>
      </c>
      <c r="N2323" s="359">
        <f t="shared" si="296"/>
        <v>0</v>
      </c>
      <c r="O2323" s="331"/>
      <c r="P2323" s="61"/>
      <c r="Q2323" s="294"/>
      <c r="R2323" s="292"/>
      <c r="S2323" s="303"/>
    </row>
    <row r="2324" spans="1:19" s="36" customFormat="1" ht="14.4">
      <c r="A2324" s="36">
        <f t="shared" si="289"/>
        <v>1001</v>
      </c>
      <c r="B2324" s="526"/>
      <c r="C2324" s="36" t="str">
        <f>VLOOKUP('Employee Salary Payroll Tax '!B2326,'Employee Salary Payroll Tax '!$D$1:$E$7,2,FALSE)</f>
        <v>IBEW</v>
      </c>
      <c r="D2324" s="61">
        <f t="shared" si="290"/>
        <v>6.875E-3</v>
      </c>
      <c r="E2324" s="351">
        <f>'Employee Salary Payroll Tax '!N2326</f>
        <v>49899.82</v>
      </c>
      <c r="F2324" s="351">
        <f t="shared" si="291"/>
        <v>50242.881262499999</v>
      </c>
      <c r="G2324" s="352"/>
      <c r="H2324" s="351">
        <f t="shared" si="292"/>
        <v>0</v>
      </c>
      <c r="I2324" s="351">
        <f t="shared" si="294"/>
        <v>343.06126249999943</v>
      </c>
      <c r="J2324" s="351">
        <f t="shared" si="293"/>
        <v>0</v>
      </c>
      <c r="K2324" s="293">
        <f>SUM('Employee Salary Payroll Tax '!I2326:K2326)</f>
        <v>45302</v>
      </c>
      <c r="L2324" s="293">
        <f>'Employee Salary Payroll Tax '!H2326</f>
        <v>686.39</v>
      </c>
      <c r="M2324" s="293">
        <f t="shared" si="295"/>
        <v>3911.43</v>
      </c>
      <c r="N2324" s="359">
        <f t="shared" si="296"/>
        <v>0</v>
      </c>
      <c r="O2324" s="331"/>
      <c r="P2324" s="61"/>
      <c r="Q2324" s="294"/>
      <c r="R2324" s="292"/>
      <c r="S2324" s="303"/>
    </row>
    <row r="2325" spans="1:19" s="36" customFormat="1" ht="14.4">
      <c r="A2325" s="36">
        <f t="shared" si="289"/>
        <v>1002</v>
      </c>
      <c r="B2325" s="526"/>
      <c r="C2325" s="36" t="str">
        <f>VLOOKUP('Employee Salary Payroll Tax '!B2327,'Employee Salary Payroll Tax '!$D$1:$E$7,2,FALSE)</f>
        <v>NonUnion</v>
      </c>
      <c r="D2325" s="61">
        <f t="shared" si="290"/>
        <v>2.98E-2</v>
      </c>
      <c r="E2325" s="351">
        <f>'Employee Salary Payroll Tax '!N2327</f>
        <v>100577.67</v>
      </c>
      <c r="F2325" s="351">
        <f t="shared" si="291"/>
        <v>103574.88456600001</v>
      </c>
      <c r="G2325" s="352"/>
      <c r="H2325" s="351">
        <f t="shared" si="292"/>
        <v>0</v>
      </c>
      <c r="I2325" s="351">
        <f t="shared" si="294"/>
        <v>2997.2145660000097</v>
      </c>
      <c r="J2325" s="351">
        <f t="shared" si="293"/>
        <v>0</v>
      </c>
      <c r="K2325" s="293">
        <f>SUM('Employee Salary Payroll Tax '!I2327:K2327)</f>
        <v>10461.129999999999</v>
      </c>
      <c r="L2325" s="293">
        <f>'Employee Salary Payroll Tax '!H2327</f>
        <v>0</v>
      </c>
      <c r="M2325" s="293">
        <f t="shared" si="295"/>
        <v>90116.54</v>
      </c>
      <c r="N2325" s="359">
        <f t="shared" si="296"/>
        <v>0</v>
      </c>
      <c r="O2325" s="331"/>
      <c r="P2325" s="61"/>
      <c r="Q2325" s="294"/>
      <c r="R2325" s="292"/>
      <c r="S2325" s="303"/>
    </row>
    <row r="2326" spans="1:19" s="36" customFormat="1" ht="14.4">
      <c r="A2326" s="36">
        <f t="shared" si="289"/>
        <v>1003</v>
      </c>
      <c r="B2326" s="526"/>
      <c r="C2326" s="36" t="str">
        <f>VLOOKUP('Employee Salary Payroll Tax '!B2328,'Employee Salary Payroll Tax '!$D$1:$E$7,2,FALSE)</f>
        <v>NonUnion</v>
      </c>
      <c r="D2326" s="61">
        <f t="shared" si="290"/>
        <v>2.98E-2</v>
      </c>
      <c r="E2326" s="351">
        <f>'Employee Salary Payroll Tax '!N2328</f>
        <v>77267.839999999997</v>
      </c>
      <c r="F2326" s="351">
        <f t="shared" si="291"/>
        <v>79570.421631999998</v>
      </c>
      <c r="G2326" s="352"/>
      <c r="H2326" s="351">
        <f t="shared" si="292"/>
        <v>0</v>
      </c>
      <c r="I2326" s="351">
        <f t="shared" si="294"/>
        <v>2302.5816320000013</v>
      </c>
      <c r="J2326" s="351">
        <f t="shared" si="293"/>
        <v>0</v>
      </c>
      <c r="K2326" s="293">
        <f>SUM('Employee Salary Payroll Tax '!I2328:K2328)</f>
        <v>1.24</v>
      </c>
      <c r="L2326" s="293">
        <f>'Employee Salary Payroll Tax '!H2328</f>
        <v>0</v>
      </c>
      <c r="M2326" s="293">
        <f t="shared" si="295"/>
        <v>77266.599999999991</v>
      </c>
      <c r="N2326" s="359">
        <f t="shared" si="296"/>
        <v>0</v>
      </c>
      <c r="O2326" s="331"/>
      <c r="P2326" s="61"/>
      <c r="Q2326" s="294"/>
      <c r="R2326" s="292"/>
      <c r="S2326" s="303"/>
    </row>
    <row r="2327" spans="1:19" s="36" customFormat="1" ht="14.4">
      <c r="A2327" s="36">
        <f t="shared" si="289"/>
        <v>1004</v>
      </c>
      <c r="B2327" s="526"/>
      <c r="C2327" s="36" t="str">
        <f>VLOOKUP('Employee Salary Payroll Tax '!B2329,'Employee Salary Payroll Tax '!$D$1:$E$7,2,FALSE)</f>
        <v>IBEW</v>
      </c>
      <c r="D2327" s="61">
        <f t="shared" si="290"/>
        <v>6.875E-3</v>
      </c>
      <c r="E2327" s="351">
        <f>'Employee Salary Payroll Tax '!N2329</f>
        <v>54808.74</v>
      </c>
      <c r="F2327" s="351">
        <f t="shared" si="291"/>
        <v>55185.550087499993</v>
      </c>
      <c r="G2327" s="352"/>
      <c r="H2327" s="351">
        <f t="shared" si="292"/>
        <v>0</v>
      </c>
      <c r="I2327" s="351">
        <f t="shared" si="294"/>
        <v>376.81008749999455</v>
      </c>
      <c r="J2327" s="351">
        <f t="shared" si="293"/>
        <v>0</v>
      </c>
      <c r="K2327" s="293">
        <f>SUM('Employee Salary Payroll Tax '!I2329:K2329)</f>
        <v>1800.72</v>
      </c>
      <c r="L2327" s="293">
        <f>'Employee Salary Payroll Tax '!H2329</f>
        <v>0</v>
      </c>
      <c r="M2327" s="293">
        <f t="shared" si="295"/>
        <v>53008.02</v>
      </c>
      <c r="N2327" s="359">
        <f t="shared" si="296"/>
        <v>0</v>
      </c>
      <c r="O2327" s="331"/>
      <c r="P2327" s="61"/>
      <c r="Q2327" s="294"/>
      <c r="R2327" s="292"/>
      <c r="S2327" s="303"/>
    </row>
    <row r="2328" spans="1:19" s="36" customFormat="1" ht="14.4">
      <c r="A2328" s="36">
        <f t="shared" si="289"/>
        <v>1005</v>
      </c>
      <c r="B2328" s="526"/>
      <c r="C2328" s="36" t="str">
        <f>VLOOKUP('Employee Salary Payroll Tax '!B2330,'Employee Salary Payroll Tax '!$D$1:$E$7,2,FALSE)</f>
        <v>NonUnion</v>
      </c>
      <c r="D2328" s="61">
        <f t="shared" si="290"/>
        <v>2.98E-2</v>
      </c>
      <c r="E2328" s="351">
        <f>'Employee Salary Payroll Tax '!N2330</f>
        <v>103524.48</v>
      </c>
      <c r="F2328" s="351">
        <f t="shared" si="291"/>
        <v>106609.509504</v>
      </c>
      <c r="G2328" s="352"/>
      <c r="H2328" s="351">
        <f t="shared" si="292"/>
        <v>0</v>
      </c>
      <c r="I2328" s="351">
        <f t="shared" si="294"/>
        <v>3085.0295040000055</v>
      </c>
      <c r="J2328" s="351">
        <f t="shared" si="293"/>
        <v>0</v>
      </c>
      <c r="K2328" s="293">
        <f>SUM('Employee Salary Payroll Tax '!I2330:K2330)</f>
        <v>39802.080000000002</v>
      </c>
      <c r="L2328" s="293">
        <f>'Employee Salary Payroll Tax '!H2330</f>
        <v>0</v>
      </c>
      <c r="M2328" s="293">
        <f t="shared" si="295"/>
        <v>63722.399999999994</v>
      </c>
      <c r="N2328" s="359">
        <f t="shared" si="296"/>
        <v>0</v>
      </c>
      <c r="O2328" s="331"/>
      <c r="P2328" s="61"/>
      <c r="Q2328" s="294"/>
      <c r="R2328" s="292"/>
      <c r="S2328" s="303"/>
    </row>
    <row r="2329" spans="1:19" s="36" customFormat="1" ht="14.4">
      <c r="A2329" s="36">
        <f t="shared" si="289"/>
        <v>1006</v>
      </c>
      <c r="B2329" s="526"/>
      <c r="C2329" s="36" t="str">
        <f>VLOOKUP('Employee Salary Payroll Tax '!B2331,'Employee Salary Payroll Tax '!$D$1:$E$7,2,FALSE)</f>
        <v>IBEW</v>
      </c>
      <c r="D2329" s="61">
        <f t="shared" si="290"/>
        <v>6.875E-3</v>
      </c>
      <c r="E2329" s="351">
        <f>'Employee Salary Payroll Tax '!N2331</f>
        <v>145092.51999999999</v>
      </c>
      <c r="F2329" s="351">
        <f t="shared" si="291"/>
        <v>146090.03107499998</v>
      </c>
      <c r="G2329" s="352"/>
      <c r="H2329" s="351">
        <f t="shared" si="292"/>
        <v>0</v>
      </c>
      <c r="I2329" s="351">
        <f t="shared" si="294"/>
        <v>997.51107499998761</v>
      </c>
      <c r="J2329" s="351">
        <f t="shared" si="293"/>
        <v>0</v>
      </c>
      <c r="K2329" s="293">
        <f>SUM('Employee Salary Payroll Tax '!I2331:K2331)</f>
        <v>132709.07</v>
      </c>
      <c r="L2329" s="293">
        <f>'Employee Salary Payroll Tax '!H2331</f>
        <v>0</v>
      </c>
      <c r="M2329" s="293">
        <f t="shared" si="295"/>
        <v>12383.449999999983</v>
      </c>
      <c r="N2329" s="359">
        <f t="shared" si="296"/>
        <v>0</v>
      </c>
      <c r="O2329" s="331"/>
      <c r="P2329" s="61"/>
      <c r="Q2329" s="294"/>
      <c r="R2329" s="292"/>
      <c r="S2329" s="303"/>
    </row>
    <row r="2330" spans="1:19" s="36" customFormat="1" ht="14.4">
      <c r="A2330" s="36">
        <f t="shared" si="289"/>
        <v>1007</v>
      </c>
      <c r="B2330" s="526"/>
      <c r="C2330" s="36" t="str">
        <f>VLOOKUP('Employee Salary Payroll Tax '!B2332,'Employee Salary Payroll Tax '!$D$1:$E$7,2,FALSE)</f>
        <v>IBEW</v>
      </c>
      <c r="D2330" s="61">
        <f t="shared" si="290"/>
        <v>6.875E-3</v>
      </c>
      <c r="E2330" s="351">
        <f>'Employee Salary Payroll Tax '!N2332</f>
        <v>176213.33</v>
      </c>
      <c r="F2330" s="351">
        <f t="shared" si="291"/>
        <v>177424.79664374999</v>
      </c>
      <c r="G2330" s="352"/>
      <c r="H2330" s="351">
        <f t="shared" si="292"/>
        <v>0</v>
      </c>
      <c r="I2330" s="351">
        <f t="shared" si="294"/>
        <v>1211.4666437499982</v>
      </c>
      <c r="J2330" s="351">
        <f t="shared" si="293"/>
        <v>0</v>
      </c>
      <c r="K2330" s="293">
        <f>SUM('Employee Salary Payroll Tax '!I2332:K2332)</f>
        <v>145115.11000000002</v>
      </c>
      <c r="L2330" s="293">
        <f>'Employee Salary Payroll Tax '!H2332</f>
        <v>0</v>
      </c>
      <c r="M2330" s="293">
        <f t="shared" si="295"/>
        <v>31098.219999999972</v>
      </c>
      <c r="N2330" s="359">
        <f t="shared" si="296"/>
        <v>0</v>
      </c>
      <c r="O2330" s="331"/>
      <c r="P2330" s="61"/>
      <c r="Q2330" s="294"/>
      <c r="R2330" s="292"/>
      <c r="S2330" s="303"/>
    </row>
    <row r="2331" spans="1:19" s="36" customFormat="1" ht="14.4">
      <c r="A2331" s="36">
        <f t="shared" si="289"/>
        <v>1008</v>
      </c>
      <c r="B2331" s="526"/>
      <c r="C2331" s="36" t="str">
        <f>VLOOKUP('Employee Salary Payroll Tax '!B2333,'Employee Salary Payroll Tax '!$D$1:$E$7,2,FALSE)</f>
        <v>NonUnion</v>
      </c>
      <c r="D2331" s="61">
        <f t="shared" si="290"/>
        <v>2.98E-2</v>
      </c>
      <c r="E2331" s="351">
        <f>'Employee Salary Payroll Tax '!N2333</f>
        <v>99102.22</v>
      </c>
      <c r="F2331" s="351">
        <f t="shared" si="291"/>
        <v>102055.46615600001</v>
      </c>
      <c r="G2331" s="352"/>
      <c r="H2331" s="351">
        <f t="shared" si="292"/>
        <v>0</v>
      </c>
      <c r="I2331" s="351">
        <f t="shared" si="294"/>
        <v>2953.2461560000083</v>
      </c>
      <c r="J2331" s="351">
        <f t="shared" si="293"/>
        <v>0</v>
      </c>
      <c r="K2331" s="293">
        <f>SUM('Employee Salary Payroll Tax '!I2333:K2333)</f>
        <v>99102.22</v>
      </c>
      <c r="L2331" s="293">
        <f>'Employee Salary Payroll Tax '!H2333</f>
        <v>0</v>
      </c>
      <c r="M2331" s="293">
        <f t="shared" si="295"/>
        <v>0</v>
      </c>
      <c r="N2331" s="359">
        <f t="shared" si="296"/>
        <v>0</v>
      </c>
      <c r="O2331" s="331"/>
      <c r="P2331" s="61"/>
      <c r="Q2331" s="294"/>
      <c r="R2331" s="292"/>
      <c r="S2331" s="303"/>
    </row>
    <row r="2332" spans="1:19" s="36" customFormat="1" ht="14.4">
      <c r="A2332" s="36">
        <f t="shared" si="289"/>
        <v>1009</v>
      </c>
      <c r="B2332" s="526"/>
      <c r="C2332" s="36" t="str">
        <f>VLOOKUP('Employee Salary Payroll Tax '!B2334,'Employee Salary Payroll Tax '!$D$1:$E$7,2,FALSE)</f>
        <v>IBEW</v>
      </c>
      <c r="D2332" s="61">
        <f t="shared" si="290"/>
        <v>6.875E-3</v>
      </c>
      <c r="E2332" s="351">
        <f>'Employee Salary Payroll Tax '!N2334</f>
        <v>149124.85999999999</v>
      </c>
      <c r="F2332" s="351">
        <f t="shared" si="291"/>
        <v>150150.09341249999</v>
      </c>
      <c r="G2332" s="352"/>
      <c r="H2332" s="351">
        <f t="shared" si="292"/>
        <v>0</v>
      </c>
      <c r="I2332" s="351">
        <f t="shared" si="294"/>
        <v>1025.2334125000052</v>
      </c>
      <c r="J2332" s="351">
        <f t="shared" si="293"/>
        <v>0</v>
      </c>
      <c r="K2332" s="293">
        <f>SUM('Employee Salary Payroll Tax '!I2334:K2334)</f>
        <v>146344.89000000001</v>
      </c>
      <c r="L2332" s="293">
        <f>'Employee Salary Payroll Tax '!H2334</f>
        <v>0</v>
      </c>
      <c r="M2332" s="293">
        <f t="shared" si="295"/>
        <v>2779.9699999999721</v>
      </c>
      <c r="N2332" s="359">
        <f t="shared" si="296"/>
        <v>0</v>
      </c>
      <c r="O2332" s="331"/>
      <c r="P2332" s="61"/>
      <c r="Q2332" s="294"/>
      <c r="R2332" s="292"/>
      <c r="S2332" s="303"/>
    </row>
    <row r="2333" spans="1:19" s="36" customFormat="1" ht="14.4">
      <c r="A2333" s="36">
        <f t="shared" si="289"/>
        <v>1010</v>
      </c>
      <c r="B2333" s="526"/>
      <c r="C2333" s="36" t="str">
        <f>VLOOKUP('Employee Salary Payroll Tax '!B2335,'Employee Salary Payroll Tax '!$D$1:$E$7,2,FALSE)</f>
        <v>NonUnion</v>
      </c>
      <c r="D2333" s="61">
        <f t="shared" si="290"/>
        <v>2.98E-2</v>
      </c>
      <c r="E2333" s="351">
        <f>'Employee Salary Payroll Tax '!N2335</f>
        <v>58155.55</v>
      </c>
      <c r="F2333" s="351">
        <f t="shared" si="291"/>
        <v>59888.585390000007</v>
      </c>
      <c r="G2333" s="352"/>
      <c r="H2333" s="351">
        <f t="shared" si="292"/>
        <v>0</v>
      </c>
      <c r="I2333" s="351">
        <f t="shared" si="294"/>
        <v>1733.0353900000046</v>
      </c>
      <c r="J2333" s="351">
        <f t="shared" si="293"/>
        <v>0</v>
      </c>
      <c r="K2333" s="293">
        <f>SUM('Employee Salary Payroll Tax '!I2335:K2335)</f>
        <v>-708.03</v>
      </c>
      <c r="L2333" s="293">
        <f>'Employee Salary Payroll Tax '!H2335</f>
        <v>0</v>
      </c>
      <c r="M2333" s="293">
        <f t="shared" si="295"/>
        <v>58863.58</v>
      </c>
      <c r="N2333" s="359">
        <f t="shared" si="296"/>
        <v>0</v>
      </c>
      <c r="O2333" s="331"/>
      <c r="P2333" s="61"/>
      <c r="Q2333" s="294"/>
      <c r="R2333" s="292"/>
      <c r="S2333" s="303"/>
    </row>
    <row r="2334" spans="1:19" s="36" customFormat="1" ht="14.4">
      <c r="A2334" s="36">
        <f t="shared" si="289"/>
        <v>1011</v>
      </c>
      <c r="B2334" s="526"/>
      <c r="C2334" s="36" t="str">
        <f>VLOOKUP('Employee Salary Payroll Tax '!B2336,'Employee Salary Payroll Tax '!$D$1:$E$7,2,FALSE)</f>
        <v>NonUnion</v>
      </c>
      <c r="D2334" s="61">
        <f t="shared" si="290"/>
        <v>2.98E-2</v>
      </c>
      <c r="E2334" s="351">
        <f>'Employee Salary Payroll Tax '!N2336</f>
        <v>96789.15</v>
      </c>
      <c r="F2334" s="351">
        <f t="shared" si="291"/>
        <v>99673.466669999994</v>
      </c>
      <c r="G2334" s="352"/>
      <c r="H2334" s="351">
        <f t="shared" si="292"/>
        <v>0</v>
      </c>
      <c r="I2334" s="351">
        <f t="shared" si="294"/>
        <v>2884.3166700000002</v>
      </c>
      <c r="J2334" s="351">
        <f t="shared" si="293"/>
        <v>0</v>
      </c>
      <c r="K2334" s="293">
        <f>SUM('Employee Salary Payroll Tax '!I2336:K2336)</f>
        <v>11671.58</v>
      </c>
      <c r="L2334" s="293">
        <f>'Employee Salary Payroll Tax '!H2336</f>
        <v>0</v>
      </c>
      <c r="M2334" s="293">
        <f t="shared" si="295"/>
        <v>85117.569999999992</v>
      </c>
      <c r="N2334" s="359">
        <f t="shared" si="296"/>
        <v>0</v>
      </c>
      <c r="O2334" s="331"/>
      <c r="P2334" s="61"/>
      <c r="Q2334" s="294"/>
      <c r="R2334" s="292"/>
      <c r="S2334" s="303"/>
    </row>
    <row r="2335" spans="1:19" s="36" customFormat="1" ht="14.4">
      <c r="A2335" s="36">
        <f t="shared" si="289"/>
        <v>1012</v>
      </c>
      <c r="B2335" s="526"/>
      <c r="C2335" s="36" t="str">
        <f>VLOOKUP('Employee Salary Payroll Tax '!B2337,'Employee Salary Payroll Tax '!$D$1:$E$7,2,FALSE)</f>
        <v>UA</v>
      </c>
      <c r="D2335" s="61">
        <f t="shared" si="290"/>
        <v>0.03</v>
      </c>
      <c r="E2335" s="351">
        <f>'Employee Salary Payroll Tax '!N2337</f>
        <v>74597.990000000005</v>
      </c>
      <c r="F2335" s="351">
        <f t="shared" si="291"/>
        <v>76835.929700000008</v>
      </c>
      <c r="G2335" s="352"/>
      <c r="H2335" s="351">
        <f t="shared" si="292"/>
        <v>0</v>
      </c>
      <c r="I2335" s="351">
        <f t="shared" si="294"/>
        <v>2237.9397000000026</v>
      </c>
      <c r="J2335" s="351">
        <f t="shared" si="293"/>
        <v>0</v>
      </c>
      <c r="K2335" s="293">
        <f>SUM('Employee Salary Payroll Tax '!I2337:K2337)</f>
        <v>57262.7</v>
      </c>
      <c r="L2335" s="293">
        <f>'Employee Salary Payroll Tax '!H2337</f>
        <v>357.66</v>
      </c>
      <c r="M2335" s="293">
        <f t="shared" si="295"/>
        <v>16977.630000000008</v>
      </c>
      <c r="N2335" s="359">
        <f t="shared" si="296"/>
        <v>0</v>
      </c>
      <c r="O2335" s="331"/>
      <c r="P2335" s="61"/>
      <c r="Q2335" s="294"/>
      <c r="R2335" s="292"/>
      <c r="S2335" s="303"/>
    </row>
    <row r="2336" spans="1:19" s="36" customFormat="1" ht="14.4">
      <c r="A2336" s="36">
        <f t="shared" si="289"/>
        <v>1013</v>
      </c>
      <c r="B2336" s="526"/>
      <c r="C2336" s="36" t="str">
        <f>VLOOKUP('Employee Salary Payroll Tax '!B2338,'Employee Salary Payroll Tax '!$D$1:$E$7,2,FALSE)</f>
        <v>NonUnion</v>
      </c>
      <c r="D2336" s="61">
        <f t="shared" si="290"/>
        <v>2.98E-2</v>
      </c>
      <c r="E2336" s="351">
        <f>'Employee Salary Payroll Tax '!N2338</f>
        <v>101819.55</v>
      </c>
      <c r="F2336" s="351">
        <f t="shared" si="291"/>
        <v>104853.77259000001</v>
      </c>
      <c r="G2336" s="352"/>
      <c r="H2336" s="351">
        <f t="shared" si="292"/>
        <v>0</v>
      </c>
      <c r="I2336" s="351">
        <f t="shared" si="294"/>
        <v>3034.2225900000049</v>
      </c>
      <c r="J2336" s="351">
        <f t="shared" si="293"/>
        <v>0</v>
      </c>
      <c r="K2336" s="293">
        <f>SUM('Employee Salary Payroll Tax '!I2338:K2338)</f>
        <v>84504.59</v>
      </c>
      <c r="L2336" s="293">
        <f>'Employee Salary Payroll Tax '!H2338</f>
        <v>0</v>
      </c>
      <c r="M2336" s="293">
        <f t="shared" si="295"/>
        <v>17314.960000000006</v>
      </c>
      <c r="N2336" s="359">
        <f t="shared" si="296"/>
        <v>0</v>
      </c>
      <c r="O2336" s="331"/>
      <c r="P2336" s="61"/>
      <c r="Q2336" s="294"/>
      <c r="R2336" s="292"/>
      <c r="S2336" s="303"/>
    </row>
    <row r="2337" spans="1:19" s="36" customFormat="1" ht="14.4">
      <c r="A2337" s="36">
        <f t="shared" si="289"/>
        <v>1014</v>
      </c>
      <c r="B2337" s="526"/>
      <c r="C2337" s="36" t="str">
        <f>VLOOKUP('Employee Salary Payroll Tax '!B2339,'Employee Salary Payroll Tax '!$D$1:$E$7,2,FALSE)</f>
        <v>IBEW</v>
      </c>
      <c r="D2337" s="61">
        <f t="shared" si="290"/>
        <v>6.875E-3</v>
      </c>
      <c r="E2337" s="351">
        <f>'Employee Salary Payroll Tax '!N2339</f>
        <v>4904.9399999999996</v>
      </c>
      <c r="F2337" s="351">
        <f t="shared" si="291"/>
        <v>4938.6614624999993</v>
      </c>
      <c r="G2337" s="352"/>
      <c r="H2337" s="351">
        <f t="shared" si="292"/>
        <v>2095.0600000000004</v>
      </c>
      <c r="I2337" s="351">
        <f t="shared" si="294"/>
        <v>33.721462499999689</v>
      </c>
      <c r="J2337" s="351">
        <f t="shared" si="293"/>
        <v>0.20232877499999813</v>
      </c>
      <c r="K2337" s="293">
        <f>SUM('Employee Salary Payroll Tax '!I2339:K2339)</f>
        <v>4904.9399999999996</v>
      </c>
      <c r="L2337" s="293">
        <f>'Employee Salary Payroll Tax '!H2339</f>
        <v>0</v>
      </c>
      <c r="M2337" s="293">
        <f t="shared" si="295"/>
        <v>0</v>
      </c>
      <c r="N2337" s="359">
        <f t="shared" si="296"/>
        <v>0.2023287749587481</v>
      </c>
      <c r="O2337" s="331"/>
      <c r="P2337" s="61"/>
      <c r="Q2337" s="294"/>
      <c r="R2337" s="292"/>
      <c r="S2337" s="303"/>
    </row>
    <row r="2338" spans="1:19" s="36" customFormat="1" ht="14.4">
      <c r="A2338" s="36">
        <f t="shared" si="289"/>
        <v>1015</v>
      </c>
      <c r="B2338" s="526"/>
      <c r="C2338" s="36" t="str">
        <f>VLOOKUP('Employee Salary Payroll Tax '!B2340,'Employee Salary Payroll Tax '!$D$1:$E$7,2,FALSE)</f>
        <v>NonUnion</v>
      </c>
      <c r="D2338" s="61">
        <f t="shared" si="290"/>
        <v>2.98E-2</v>
      </c>
      <c r="E2338" s="351">
        <f>'Employee Salary Payroll Tax '!N2340</f>
        <v>44059.31</v>
      </c>
      <c r="F2338" s="351">
        <f t="shared" si="291"/>
        <v>45372.277437999997</v>
      </c>
      <c r="G2338" s="352"/>
      <c r="H2338" s="351">
        <f t="shared" si="292"/>
        <v>0</v>
      </c>
      <c r="I2338" s="351">
        <f t="shared" si="294"/>
        <v>1312.9674379999997</v>
      </c>
      <c r="J2338" s="351">
        <f t="shared" si="293"/>
        <v>0</v>
      </c>
      <c r="K2338" s="293">
        <f>SUM('Employee Salary Payroll Tax '!I2340:K2340)</f>
        <v>18395.920000000002</v>
      </c>
      <c r="L2338" s="293">
        <f>'Employee Salary Payroll Tax '!H2340</f>
        <v>0</v>
      </c>
      <c r="M2338" s="293">
        <f t="shared" si="295"/>
        <v>25663.389999999996</v>
      </c>
      <c r="N2338" s="359">
        <f t="shared" si="296"/>
        <v>0</v>
      </c>
      <c r="O2338" s="331"/>
      <c r="P2338" s="61"/>
      <c r="Q2338" s="294"/>
      <c r="R2338" s="292"/>
      <c r="S2338" s="303"/>
    </row>
    <row r="2339" spans="1:19" s="36" customFormat="1" ht="14.4">
      <c r="A2339" s="36">
        <f t="shared" si="289"/>
        <v>1016</v>
      </c>
      <c r="B2339" s="526"/>
      <c r="C2339" s="36" t="str">
        <f>VLOOKUP('Employee Salary Payroll Tax '!B2341,'Employee Salary Payroll Tax '!$D$1:$E$7,2,FALSE)</f>
        <v>NonUnion</v>
      </c>
      <c r="D2339" s="61">
        <f t="shared" si="290"/>
        <v>2.98E-2</v>
      </c>
      <c r="E2339" s="351">
        <f>'Employee Salary Payroll Tax '!N2341</f>
        <v>81219.149999999994</v>
      </c>
      <c r="F2339" s="351">
        <f t="shared" si="291"/>
        <v>83639.480670000004</v>
      </c>
      <c r="G2339" s="352"/>
      <c r="H2339" s="351">
        <f t="shared" si="292"/>
        <v>0</v>
      </c>
      <c r="I2339" s="351">
        <f t="shared" si="294"/>
        <v>2420.3306700000103</v>
      </c>
      <c r="J2339" s="351">
        <f t="shared" si="293"/>
        <v>0</v>
      </c>
      <c r="K2339" s="293">
        <f>SUM('Employee Salary Payroll Tax '!I2341:K2341)</f>
        <v>81219.149999999994</v>
      </c>
      <c r="L2339" s="293">
        <f>'Employee Salary Payroll Tax '!H2341</f>
        <v>0</v>
      </c>
      <c r="M2339" s="293">
        <f t="shared" si="295"/>
        <v>0</v>
      </c>
      <c r="N2339" s="359">
        <f t="shared" si="296"/>
        <v>0</v>
      </c>
      <c r="O2339" s="331"/>
      <c r="P2339" s="61"/>
      <c r="Q2339" s="294"/>
      <c r="R2339" s="292"/>
      <c r="S2339" s="303"/>
    </row>
    <row r="2340" spans="1:19" s="36" customFormat="1" ht="14.4">
      <c r="A2340" s="36">
        <f t="shared" si="289"/>
        <v>1017</v>
      </c>
      <c r="B2340" s="526"/>
      <c r="C2340" s="36" t="str">
        <f>VLOOKUP('Employee Salary Payroll Tax '!B2342,'Employee Salary Payroll Tax '!$D$1:$E$7,2,FALSE)</f>
        <v>IBEW</v>
      </c>
      <c r="D2340" s="61">
        <f t="shared" si="290"/>
        <v>6.875E-3</v>
      </c>
      <c r="E2340" s="351">
        <f>'Employee Salary Payroll Tax '!N2342</f>
        <v>53614.66</v>
      </c>
      <c r="F2340" s="351">
        <f t="shared" si="291"/>
        <v>53983.260787500003</v>
      </c>
      <c r="G2340" s="352"/>
      <c r="H2340" s="351">
        <f t="shared" si="292"/>
        <v>0</v>
      </c>
      <c r="I2340" s="351">
        <f t="shared" si="294"/>
        <v>368.60078749999957</v>
      </c>
      <c r="J2340" s="351">
        <f t="shared" si="293"/>
        <v>0</v>
      </c>
      <c r="K2340" s="293">
        <f>SUM('Employee Salary Payroll Tax '!I2342:K2342)</f>
        <v>52964.28</v>
      </c>
      <c r="L2340" s="293">
        <f>'Employee Salary Payroll Tax '!H2342</f>
        <v>0</v>
      </c>
      <c r="M2340" s="293">
        <f t="shared" si="295"/>
        <v>650.38000000000466</v>
      </c>
      <c r="N2340" s="359">
        <f t="shared" si="296"/>
        <v>0</v>
      </c>
      <c r="O2340" s="331"/>
      <c r="P2340" s="61"/>
      <c r="Q2340" s="294"/>
      <c r="R2340" s="292"/>
      <c r="S2340" s="303"/>
    </row>
    <row r="2341" spans="1:19" s="36" customFormat="1" ht="14.4">
      <c r="A2341" s="36">
        <f t="shared" si="289"/>
        <v>1018</v>
      </c>
      <c r="B2341" s="526"/>
      <c r="C2341" s="36" t="str">
        <f>VLOOKUP('Employee Salary Payroll Tax '!B2343,'Employee Salary Payroll Tax '!$D$1:$E$7,2,FALSE)</f>
        <v>NonUnion</v>
      </c>
      <c r="D2341" s="61">
        <f t="shared" si="290"/>
        <v>2.98E-2</v>
      </c>
      <c r="E2341" s="351">
        <f>'Employee Salary Payroll Tax '!N2343</f>
        <v>10439.51</v>
      </c>
      <c r="F2341" s="351">
        <f t="shared" si="291"/>
        <v>10750.607398</v>
      </c>
      <c r="G2341" s="352"/>
      <c r="H2341" s="351">
        <f t="shared" si="292"/>
        <v>0</v>
      </c>
      <c r="I2341" s="351">
        <f t="shared" si="294"/>
        <v>311.09739799999988</v>
      </c>
      <c r="J2341" s="351">
        <f t="shared" si="293"/>
        <v>0</v>
      </c>
      <c r="K2341" s="293">
        <f>SUM('Employee Salary Payroll Tax '!I2343:K2343)</f>
        <v>316.97000000000003</v>
      </c>
      <c r="L2341" s="293">
        <f>'Employee Salary Payroll Tax '!H2343</f>
        <v>0</v>
      </c>
      <c r="M2341" s="293">
        <f t="shared" si="295"/>
        <v>10122.540000000001</v>
      </c>
      <c r="N2341" s="359">
        <f t="shared" si="296"/>
        <v>0</v>
      </c>
      <c r="O2341" s="331"/>
      <c r="P2341" s="61"/>
      <c r="Q2341" s="294"/>
      <c r="R2341" s="292"/>
      <c r="S2341" s="303"/>
    </row>
    <row r="2342" spans="1:19" s="36" customFormat="1" ht="14.4">
      <c r="A2342" s="36">
        <f t="shared" si="289"/>
        <v>1019</v>
      </c>
      <c r="B2342" s="526"/>
      <c r="C2342" s="36" t="str">
        <f>VLOOKUP('Employee Salary Payroll Tax '!B2344,'Employee Salary Payroll Tax '!$D$1:$E$7,2,FALSE)</f>
        <v>Not Assigned</v>
      </c>
      <c r="D2342" s="61">
        <f t="shared" si="290"/>
        <v>0</v>
      </c>
      <c r="E2342" s="351">
        <f>'Employee Salary Payroll Tax '!N2344</f>
        <v>-0.04</v>
      </c>
      <c r="F2342" s="351">
        <f t="shared" si="291"/>
        <v>-0.04</v>
      </c>
      <c r="G2342" s="352"/>
      <c r="H2342" s="351">
        <f t="shared" si="292"/>
        <v>7000.04</v>
      </c>
      <c r="I2342" s="351">
        <f t="shared" si="294"/>
        <v>0</v>
      </c>
      <c r="J2342" s="351">
        <f t="shared" si="293"/>
        <v>0</v>
      </c>
      <c r="K2342" s="293">
        <f>SUM('Employee Salary Payroll Tax '!I2344:K2344)</f>
        <v>-7.01</v>
      </c>
      <c r="L2342" s="293">
        <f>'Employee Salary Payroll Tax '!H2344</f>
        <v>0</v>
      </c>
      <c r="M2342" s="293">
        <f t="shared" si="295"/>
        <v>6.97</v>
      </c>
      <c r="N2342" s="359">
        <f t="shared" si="296"/>
        <v>0</v>
      </c>
      <c r="O2342" s="331"/>
      <c r="P2342" s="61"/>
      <c r="Q2342" s="294"/>
      <c r="R2342" s="292"/>
      <c r="S2342" s="303"/>
    </row>
    <row r="2343" spans="1:19" s="36" customFormat="1" ht="14.4">
      <c r="A2343" s="36">
        <f t="shared" si="289"/>
        <v>1020</v>
      </c>
      <c r="B2343" s="526"/>
      <c r="C2343" s="36" t="str">
        <f>VLOOKUP('Employee Salary Payroll Tax '!B2345,'Employee Salary Payroll Tax '!$D$1:$E$7,2,FALSE)</f>
        <v>NonUnion</v>
      </c>
      <c r="D2343" s="61">
        <f t="shared" si="290"/>
        <v>2.98E-2</v>
      </c>
      <c r="E2343" s="351">
        <f>'Employee Salary Payroll Tax '!N2345</f>
        <v>86067</v>
      </c>
      <c r="F2343" s="351">
        <f t="shared" si="291"/>
        <v>88631.796600000001</v>
      </c>
      <c r="G2343" s="352"/>
      <c r="H2343" s="351">
        <f t="shared" si="292"/>
        <v>0</v>
      </c>
      <c r="I2343" s="351">
        <f t="shared" si="294"/>
        <v>2564.7966000000015</v>
      </c>
      <c r="J2343" s="351">
        <f t="shared" si="293"/>
        <v>0</v>
      </c>
      <c r="K2343" s="293">
        <f>SUM('Employee Salary Payroll Tax '!I2345:K2345)</f>
        <v>84570.55</v>
      </c>
      <c r="L2343" s="293">
        <f>'Employee Salary Payroll Tax '!H2345</f>
        <v>0</v>
      </c>
      <c r="M2343" s="293">
        <f t="shared" si="295"/>
        <v>1496.4499999999971</v>
      </c>
      <c r="N2343" s="359">
        <f t="shared" si="296"/>
        <v>0</v>
      </c>
      <c r="O2343" s="331"/>
      <c r="P2343" s="61"/>
      <c r="Q2343" s="294"/>
      <c r="R2343" s="292"/>
      <c r="S2343" s="303"/>
    </row>
    <row r="2344" spans="1:19" s="36" customFormat="1" ht="14.4">
      <c r="A2344" s="36">
        <f t="shared" si="289"/>
        <v>1021</v>
      </c>
      <c r="B2344" s="526"/>
      <c r="C2344" s="36" t="str">
        <f>VLOOKUP('Employee Salary Payroll Tax '!B2346,'Employee Salary Payroll Tax '!$D$1:$E$7,2,FALSE)</f>
        <v>NonUnion</v>
      </c>
      <c r="D2344" s="61">
        <f t="shared" si="290"/>
        <v>2.98E-2</v>
      </c>
      <c r="E2344" s="351">
        <f>'Employee Salary Payroll Tax '!N2346</f>
        <v>86597.66</v>
      </c>
      <c r="F2344" s="351">
        <f t="shared" si="291"/>
        <v>89178.270268000007</v>
      </c>
      <c r="G2344" s="352"/>
      <c r="H2344" s="351">
        <f t="shared" si="292"/>
        <v>0</v>
      </c>
      <c r="I2344" s="351">
        <f t="shared" si="294"/>
        <v>2580.610268000004</v>
      </c>
      <c r="J2344" s="351">
        <f t="shared" si="293"/>
        <v>0</v>
      </c>
      <c r="K2344" s="293">
        <f>SUM('Employee Salary Payroll Tax '!I2346:K2346)</f>
        <v>27533.33</v>
      </c>
      <c r="L2344" s="293">
        <f>'Employee Salary Payroll Tax '!H2346</f>
        <v>0</v>
      </c>
      <c r="M2344" s="293">
        <f t="shared" si="295"/>
        <v>59064.33</v>
      </c>
      <c r="N2344" s="359">
        <f t="shared" si="296"/>
        <v>0</v>
      </c>
      <c r="O2344" s="331"/>
      <c r="P2344" s="61"/>
      <c r="Q2344" s="294"/>
      <c r="R2344" s="292"/>
      <c r="S2344" s="303"/>
    </row>
    <row r="2345" spans="1:19" s="36" customFormat="1" ht="14.4">
      <c r="A2345" s="36">
        <f t="shared" si="289"/>
        <v>1022</v>
      </c>
      <c r="B2345" s="526"/>
      <c r="C2345" s="36" t="str">
        <f>VLOOKUP('Employee Salary Payroll Tax '!B2347,'Employee Salary Payroll Tax '!$D$1:$E$7,2,FALSE)</f>
        <v>UA</v>
      </c>
      <c r="D2345" s="61">
        <f t="shared" si="290"/>
        <v>0.03</v>
      </c>
      <c r="E2345" s="351">
        <f>'Employee Salary Payroll Tax '!N2347</f>
        <v>57637</v>
      </c>
      <c r="F2345" s="351">
        <f t="shared" si="291"/>
        <v>59366.11</v>
      </c>
      <c r="G2345" s="352"/>
      <c r="H2345" s="351">
        <f t="shared" si="292"/>
        <v>0</v>
      </c>
      <c r="I2345" s="351">
        <f t="shared" si="294"/>
        <v>1729.1100000000006</v>
      </c>
      <c r="J2345" s="351">
        <f t="shared" si="293"/>
        <v>0</v>
      </c>
      <c r="K2345" s="293">
        <f>SUM('Employee Salary Payroll Tax '!I2347:K2347)</f>
        <v>53226.06</v>
      </c>
      <c r="L2345" s="293">
        <f>'Employee Salary Payroll Tax '!H2347</f>
        <v>776.06</v>
      </c>
      <c r="M2345" s="293">
        <f t="shared" si="295"/>
        <v>3634.8800000000024</v>
      </c>
      <c r="N2345" s="359">
        <f t="shared" si="296"/>
        <v>0</v>
      </c>
      <c r="O2345" s="331"/>
      <c r="P2345" s="61"/>
      <c r="Q2345" s="294"/>
      <c r="R2345" s="292"/>
      <c r="S2345" s="303"/>
    </row>
    <row r="2346" spans="1:19" s="36" customFormat="1" ht="14.4">
      <c r="A2346" s="36">
        <f t="shared" si="289"/>
        <v>1023</v>
      </c>
      <c r="B2346" s="526"/>
      <c r="C2346" s="36" t="str">
        <f>VLOOKUP('Employee Salary Payroll Tax '!B2348,'Employee Salary Payroll Tax '!$D$1:$E$7,2,FALSE)</f>
        <v>IBEW</v>
      </c>
      <c r="D2346" s="61">
        <f t="shared" si="290"/>
        <v>6.875E-3</v>
      </c>
      <c r="E2346" s="351">
        <f>'Employee Salary Payroll Tax '!N2348</f>
        <v>82102.34</v>
      </c>
      <c r="F2346" s="351">
        <f t="shared" si="291"/>
        <v>82666.793587499997</v>
      </c>
      <c r="G2346" s="352"/>
      <c r="H2346" s="351">
        <f t="shared" si="292"/>
        <v>0</v>
      </c>
      <c r="I2346" s="351">
        <f t="shared" si="294"/>
        <v>564.45358750000014</v>
      </c>
      <c r="J2346" s="351">
        <f t="shared" si="293"/>
        <v>0</v>
      </c>
      <c r="K2346" s="293">
        <f>SUM('Employee Salary Payroll Tax '!I2348:K2348)</f>
        <v>10410.33</v>
      </c>
      <c r="L2346" s="293">
        <f>'Employee Salary Payroll Tax '!H2348</f>
        <v>0</v>
      </c>
      <c r="M2346" s="293">
        <f t="shared" si="295"/>
        <v>71692.009999999995</v>
      </c>
      <c r="N2346" s="359">
        <f t="shared" si="296"/>
        <v>0</v>
      </c>
      <c r="O2346" s="331"/>
      <c r="P2346" s="61"/>
      <c r="Q2346" s="294"/>
      <c r="R2346" s="292"/>
      <c r="S2346" s="303"/>
    </row>
    <row r="2347" spans="1:19" s="36" customFormat="1" ht="14.4">
      <c r="A2347" s="36">
        <f t="shared" si="289"/>
        <v>1024</v>
      </c>
      <c r="B2347" s="526"/>
      <c r="C2347" s="36" t="str">
        <f>VLOOKUP('Employee Salary Payroll Tax '!B2349,'Employee Salary Payroll Tax '!$D$1:$E$7,2,FALSE)</f>
        <v>NonUnion</v>
      </c>
      <c r="D2347" s="61">
        <f t="shared" si="290"/>
        <v>2.98E-2</v>
      </c>
      <c r="E2347" s="351">
        <f>'Employee Salary Payroll Tax '!N2349</f>
        <v>89345.54</v>
      </c>
      <c r="F2347" s="351">
        <f t="shared" si="291"/>
        <v>92008.037091999999</v>
      </c>
      <c r="G2347" s="352"/>
      <c r="H2347" s="351">
        <f t="shared" si="292"/>
        <v>0</v>
      </c>
      <c r="I2347" s="351">
        <f t="shared" si="294"/>
        <v>2662.4970920000051</v>
      </c>
      <c r="J2347" s="351">
        <f t="shared" si="293"/>
        <v>0</v>
      </c>
      <c r="K2347" s="293">
        <f>SUM('Employee Salary Payroll Tax '!I2349:K2349)</f>
        <v>89345.540000000008</v>
      </c>
      <c r="L2347" s="293">
        <f>'Employee Salary Payroll Tax '!H2349</f>
        <v>0</v>
      </c>
      <c r="M2347" s="293">
        <f t="shared" si="295"/>
        <v>-1.4551915228366852E-11</v>
      </c>
      <c r="N2347" s="359">
        <f t="shared" si="296"/>
        <v>0</v>
      </c>
      <c r="O2347" s="331"/>
      <c r="P2347" s="61"/>
      <c r="Q2347" s="294"/>
      <c r="R2347" s="292"/>
      <c r="S2347" s="303"/>
    </row>
    <row r="2348" spans="1:19" s="36" customFormat="1" ht="14.4">
      <c r="A2348" s="36">
        <f t="shared" si="289"/>
        <v>1025</v>
      </c>
      <c r="B2348" s="526"/>
      <c r="C2348" s="36" t="str">
        <f>VLOOKUP('Employee Salary Payroll Tax '!B2350,'Employee Salary Payroll Tax '!$D$1:$E$7,2,FALSE)</f>
        <v>NonUnion</v>
      </c>
      <c r="D2348" s="61">
        <f t="shared" si="290"/>
        <v>2.98E-2</v>
      </c>
      <c r="E2348" s="351">
        <f>'Employee Salary Payroll Tax '!N2350</f>
        <v>22432.22</v>
      </c>
      <c r="F2348" s="351">
        <f t="shared" si="291"/>
        <v>23100.700156000003</v>
      </c>
      <c r="G2348" s="352"/>
      <c r="H2348" s="351">
        <f t="shared" si="292"/>
        <v>0</v>
      </c>
      <c r="I2348" s="351">
        <f t="shared" si="294"/>
        <v>668.48015600000144</v>
      </c>
      <c r="J2348" s="351">
        <f t="shared" si="293"/>
        <v>0</v>
      </c>
      <c r="K2348" s="293">
        <f>SUM('Employee Salary Payroll Tax '!I2350:K2350)</f>
        <v>13279.27</v>
      </c>
      <c r="L2348" s="293">
        <f>'Employee Salary Payroll Tax '!H2350</f>
        <v>0</v>
      </c>
      <c r="M2348" s="293">
        <f t="shared" si="295"/>
        <v>9152.9500000000007</v>
      </c>
      <c r="N2348" s="359">
        <f t="shared" si="296"/>
        <v>0</v>
      </c>
      <c r="O2348" s="331"/>
      <c r="P2348" s="61"/>
      <c r="Q2348" s="294"/>
      <c r="R2348" s="292"/>
      <c r="S2348" s="303"/>
    </row>
    <row r="2349" spans="1:19" s="36" customFormat="1" ht="14.4">
      <c r="A2349" s="36">
        <f t="shared" ref="A2349:A2412" si="297">+A2348+1</f>
        <v>1026</v>
      </c>
      <c r="B2349" s="526"/>
      <c r="C2349" s="36" t="str">
        <f>VLOOKUP('Employee Salary Payroll Tax '!B2351,'Employee Salary Payroll Tax '!$D$1:$E$7,2,FALSE)</f>
        <v>NonUnion</v>
      </c>
      <c r="D2349" s="61">
        <f t="shared" si="290"/>
        <v>2.98E-2</v>
      </c>
      <c r="E2349" s="351">
        <f>'Employee Salary Payroll Tax '!N2351</f>
        <v>92617.91</v>
      </c>
      <c r="F2349" s="351">
        <f t="shared" si="291"/>
        <v>95377.923718000005</v>
      </c>
      <c r="G2349" s="352"/>
      <c r="H2349" s="351">
        <f t="shared" si="292"/>
        <v>0</v>
      </c>
      <c r="I2349" s="351">
        <f t="shared" si="294"/>
        <v>2760.013718000002</v>
      </c>
      <c r="J2349" s="351">
        <f t="shared" si="293"/>
        <v>0</v>
      </c>
      <c r="K2349" s="293">
        <f>SUM('Employee Salary Payroll Tax '!I2351:K2351)</f>
        <v>84483.11</v>
      </c>
      <c r="L2349" s="293">
        <f>'Employee Salary Payroll Tax '!H2351</f>
        <v>0</v>
      </c>
      <c r="M2349" s="293">
        <f t="shared" si="295"/>
        <v>8134.8000000000029</v>
      </c>
      <c r="N2349" s="359">
        <f t="shared" si="296"/>
        <v>0</v>
      </c>
      <c r="O2349" s="331"/>
      <c r="P2349" s="61"/>
      <c r="Q2349" s="294"/>
      <c r="R2349" s="292"/>
      <c r="S2349" s="303"/>
    </row>
    <row r="2350" spans="1:19" s="36" customFormat="1" ht="14.4">
      <c r="A2350" s="36">
        <f t="shared" si="297"/>
        <v>1027</v>
      </c>
      <c r="B2350" s="526"/>
      <c r="C2350" s="36" t="str">
        <f>VLOOKUP('Employee Salary Payroll Tax '!B2352,'Employee Salary Payroll Tax '!$D$1:$E$7,2,FALSE)</f>
        <v>IBEW</v>
      </c>
      <c r="D2350" s="61">
        <f t="shared" si="290"/>
        <v>6.875E-3</v>
      </c>
      <c r="E2350" s="351">
        <f>'Employee Salary Payroll Tax '!N2352</f>
        <v>49325.41</v>
      </c>
      <c r="F2350" s="351">
        <f t="shared" si="291"/>
        <v>49664.522193750003</v>
      </c>
      <c r="G2350" s="352"/>
      <c r="H2350" s="351">
        <f t="shared" si="292"/>
        <v>0</v>
      </c>
      <c r="I2350" s="351">
        <f t="shared" si="294"/>
        <v>339.11219374999928</v>
      </c>
      <c r="J2350" s="351">
        <f t="shared" si="293"/>
        <v>0</v>
      </c>
      <c r="K2350" s="293">
        <f>SUM('Employee Salary Payroll Tax '!I2352:K2352)</f>
        <v>49325.41</v>
      </c>
      <c r="L2350" s="293">
        <f>'Employee Salary Payroll Tax '!H2352</f>
        <v>0</v>
      </c>
      <c r="M2350" s="293">
        <f t="shared" si="295"/>
        <v>0</v>
      </c>
      <c r="N2350" s="359">
        <f t="shared" si="296"/>
        <v>0</v>
      </c>
      <c r="O2350" s="331"/>
      <c r="P2350" s="61"/>
      <c r="Q2350" s="294"/>
      <c r="R2350" s="292"/>
      <c r="S2350" s="303"/>
    </row>
    <row r="2351" spans="1:19" s="36" customFormat="1" ht="14.4">
      <c r="A2351" s="36">
        <f t="shared" si="297"/>
        <v>1028</v>
      </c>
      <c r="B2351" s="526"/>
      <c r="C2351" s="36" t="str">
        <f>VLOOKUP('Employee Salary Payroll Tax '!B2353,'Employee Salary Payroll Tax '!$D$1:$E$7,2,FALSE)</f>
        <v>NonUnion</v>
      </c>
      <c r="D2351" s="61">
        <f t="shared" si="290"/>
        <v>2.98E-2</v>
      </c>
      <c r="E2351" s="351">
        <f>'Employee Salary Payroll Tax '!N2353</f>
        <v>63789.45</v>
      </c>
      <c r="F2351" s="351">
        <f t="shared" si="291"/>
        <v>65690.375610000003</v>
      </c>
      <c r="G2351" s="352"/>
      <c r="H2351" s="351">
        <f t="shared" si="292"/>
        <v>0</v>
      </c>
      <c r="I2351" s="351">
        <f t="shared" si="294"/>
        <v>1900.9256100000057</v>
      </c>
      <c r="J2351" s="351">
        <f t="shared" si="293"/>
        <v>0</v>
      </c>
      <c r="K2351" s="293">
        <f>SUM('Employee Salary Payroll Tax '!I2353:K2353)</f>
        <v>1155.24</v>
      </c>
      <c r="L2351" s="293">
        <f>'Employee Salary Payroll Tax '!H2353</f>
        <v>0</v>
      </c>
      <c r="M2351" s="293">
        <f t="shared" si="295"/>
        <v>62634.21</v>
      </c>
      <c r="N2351" s="359">
        <f t="shared" si="296"/>
        <v>0</v>
      </c>
      <c r="O2351" s="331"/>
      <c r="P2351" s="61"/>
      <c r="Q2351" s="294"/>
      <c r="R2351" s="292"/>
      <c r="S2351" s="303"/>
    </row>
    <row r="2352" spans="1:19" s="36" customFormat="1" ht="14.4">
      <c r="A2352" s="36">
        <f t="shared" si="297"/>
        <v>1029</v>
      </c>
      <c r="B2352" s="526"/>
      <c r="C2352" s="36" t="str">
        <f>VLOOKUP('Employee Salary Payroll Tax '!B2354,'Employee Salary Payroll Tax '!$D$1:$E$7,2,FALSE)</f>
        <v>NonUnion</v>
      </c>
      <c r="D2352" s="61">
        <f t="shared" si="290"/>
        <v>2.98E-2</v>
      </c>
      <c r="E2352" s="351">
        <f>'Employee Salary Payroll Tax '!N2354</f>
        <v>104967.7</v>
      </c>
      <c r="F2352" s="351">
        <f t="shared" si="291"/>
        <v>108095.73746</v>
      </c>
      <c r="G2352" s="352"/>
      <c r="H2352" s="351">
        <f t="shared" si="292"/>
        <v>0</v>
      </c>
      <c r="I2352" s="351">
        <f t="shared" si="294"/>
        <v>3128.0374600000068</v>
      </c>
      <c r="J2352" s="351">
        <f t="shared" si="293"/>
        <v>0</v>
      </c>
      <c r="K2352" s="293">
        <f>SUM('Employee Salary Payroll Tax '!I2354:K2354)</f>
        <v>2288.66</v>
      </c>
      <c r="L2352" s="293">
        <f>'Employee Salary Payroll Tax '!H2354</f>
        <v>75.59</v>
      </c>
      <c r="M2352" s="293">
        <f t="shared" si="295"/>
        <v>102603.45</v>
      </c>
      <c r="N2352" s="359">
        <f t="shared" si="296"/>
        <v>0</v>
      </c>
      <c r="O2352" s="331"/>
      <c r="P2352" s="61"/>
      <c r="Q2352" s="294"/>
      <c r="R2352" s="292"/>
      <c r="S2352" s="303"/>
    </row>
    <row r="2353" spans="1:19" s="36" customFormat="1" ht="14.4">
      <c r="A2353" s="36">
        <f t="shared" si="297"/>
        <v>1030</v>
      </c>
      <c r="B2353" s="526"/>
      <c r="C2353" s="36" t="str">
        <f>VLOOKUP('Employee Salary Payroll Tax '!B2355,'Employee Salary Payroll Tax '!$D$1:$E$7,2,FALSE)</f>
        <v>NonUnion</v>
      </c>
      <c r="D2353" s="61">
        <f t="shared" si="290"/>
        <v>2.98E-2</v>
      </c>
      <c r="E2353" s="351">
        <f>'Employee Salary Payroll Tax '!N2355</f>
        <v>78747.69</v>
      </c>
      <c r="F2353" s="351">
        <f t="shared" si="291"/>
        <v>81094.37116200001</v>
      </c>
      <c r="G2353" s="352"/>
      <c r="H2353" s="351">
        <f t="shared" si="292"/>
        <v>0</v>
      </c>
      <c r="I2353" s="351">
        <f t="shared" si="294"/>
        <v>2346.681162000008</v>
      </c>
      <c r="J2353" s="351">
        <f t="shared" si="293"/>
        <v>0</v>
      </c>
      <c r="K2353" s="293">
        <f>SUM('Employee Salary Payroll Tax '!I2355:K2355)</f>
        <v>20218.920000000002</v>
      </c>
      <c r="L2353" s="293">
        <f>'Employee Salary Payroll Tax '!H2355</f>
        <v>0</v>
      </c>
      <c r="M2353" s="293">
        <f t="shared" si="295"/>
        <v>58528.770000000004</v>
      </c>
      <c r="N2353" s="359">
        <f t="shared" si="296"/>
        <v>0</v>
      </c>
      <c r="O2353" s="331"/>
      <c r="P2353" s="61"/>
      <c r="Q2353" s="294"/>
      <c r="R2353" s="292"/>
      <c r="S2353" s="303"/>
    </row>
    <row r="2354" spans="1:19" s="36" customFormat="1" ht="14.4">
      <c r="A2354" s="36">
        <f t="shared" si="297"/>
        <v>1031</v>
      </c>
      <c r="B2354" s="526"/>
      <c r="C2354" s="36" t="str">
        <f>VLOOKUP('Employee Salary Payroll Tax '!B2356,'Employee Salary Payroll Tax '!$D$1:$E$7,2,FALSE)</f>
        <v>IBEW</v>
      </c>
      <c r="D2354" s="61">
        <f t="shared" si="290"/>
        <v>6.875E-3</v>
      </c>
      <c r="E2354" s="351">
        <f>'Employee Salary Payroll Tax '!N2356</f>
        <v>30897.56</v>
      </c>
      <c r="F2354" s="351">
        <f t="shared" si="291"/>
        <v>31109.980725000001</v>
      </c>
      <c r="G2354" s="352"/>
      <c r="H2354" s="351">
        <f t="shared" si="292"/>
        <v>0</v>
      </c>
      <c r="I2354" s="351">
        <f t="shared" si="294"/>
        <v>212.42072499999995</v>
      </c>
      <c r="J2354" s="351">
        <f t="shared" si="293"/>
        <v>0</v>
      </c>
      <c r="K2354" s="293">
        <f>SUM('Employee Salary Payroll Tax '!I2356:K2356)</f>
        <v>30897.56</v>
      </c>
      <c r="L2354" s="293">
        <f>'Employee Salary Payroll Tax '!H2356</f>
        <v>0</v>
      </c>
      <c r="M2354" s="293">
        <f t="shared" si="295"/>
        <v>0</v>
      </c>
      <c r="N2354" s="359">
        <f t="shared" si="296"/>
        <v>0</v>
      </c>
      <c r="O2354" s="331"/>
      <c r="P2354" s="61"/>
      <c r="Q2354" s="294"/>
      <c r="R2354" s="292"/>
      <c r="S2354" s="303"/>
    </row>
    <row r="2355" spans="1:19" s="36" customFormat="1" ht="14.4">
      <c r="A2355" s="36">
        <f t="shared" si="297"/>
        <v>1032</v>
      </c>
      <c r="B2355" s="526"/>
      <c r="C2355" s="36" t="str">
        <f>VLOOKUP('Employee Salary Payroll Tax '!B2357,'Employee Salary Payroll Tax '!$D$1:$E$7,2,FALSE)</f>
        <v>IBEW</v>
      </c>
      <c r="D2355" s="61">
        <f t="shared" si="290"/>
        <v>6.875E-3</v>
      </c>
      <c r="E2355" s="351">
        <f>'Employee Salary Payroll Tax '!N2357</f>
        <v>115923.85</v>
      </c>
      <c r="F2355" s="351">
        <f t="shared" si="291"/>
        <v>116720.82646875001</v>
      </c>
      <c r="G2355" s="352"/>
      <c r="H2355" s="351">
        <f t="shared" si="292"/>
        <v>0</v>
      </c>
      <c r="I2355" s="351">
        <f t="shared" si="294"/>
        <v>796.97646874999919</v>
      </c>
      <c r="J2355" s="351">
        <f t="shared" si="293"/>
        <v>0</v>
      </c>
      <c r="K2355" s="293">
        <f>SUM('Employee Salary Payroll Tax '!I2357:K2357)</f>
        <v>113491.02</v>
      </c>
      <c r="L2355" s="293">
        <f>'Employee Salary Payroll Tax '!H2357</f>
        <v>0</v>
      </c>
      <c r="M2355" s="293">
        <f t="shared" si="295"/>
        <v>2432.8300000000017</v>
      </c>
      <c r="N2355" s="359">
        <f t="shared" si="296"/>
        <v>0</v>
      </c>
      <c r="O2355" s="331"/>
      <c r="P2355" s="61"/>
      <c r="Q2355" s="294"/>
      <c r="R2355" s="292"/>
      <c r="S2355" s="303"/>
    </row>
    <row r="2356" spans="1:19" s="36" customFormat="1" ht="14.4">
      <c r="A2356" s="36">
        <f t="shared" si="297"/>
        <v>1033</v>
      </c>
      <c r="B2356" s="526"/>
      <c r="C2356" s="36" t="str">
        <f>VLOOKUP('Employee Salary Payroll Tax '!B2358,'Employee Salary Payroll Tax '!$D$1:$E$7,2,FALSE)</f>
        <v>NonUnion</v>
      </c>
      <c r="D2356" s="61">
        <f t="shared" si="290"/>
        <v>2.98E-2</v>
      </c>
      <c r="E2356" s="351">
        <f>'Employee Salary Payroll Tax '!N2358</f>
        <v>61621.89</v>
      </c>
      <c r="F2356" s="351">
        <f t="shared" si="291"/>
        <v>63458.222322000001</v>
      </c>
      <c r="G2356" s="352"/>
      <c r="H2356" s="351">
        <f t="shared" si="292"/>
        <v>0</v>
      </c>
      <c r="I2356" s="351">
        <f t="shared" si="294"/>
        <v>1836.332322000002</v>
      </c>
      <c r="J2356" s="351">
        <f t="shared" si="293"/>
        <v>0</v>
      </c>
      <c r="K2356" s="293">
        <f>SUM('Employee Salary Payroll Tax '!I2358:K2358)</f>
        <v>16792.899999999998</v>
      </c>
      <c r="L2356" s="293">
        <f>'Employee Salary Payroll Tax '!H2358</f>
        <v>0</v>
      </c>
      <c r="M2356" s="293">
        <f t="shared" si="295"/>
        <v>44828.990000000005</v>
      </c>
      <c r="N2356" s="359">
        <f t="shared" si="296"/>
        <v>0</v>
      </c>
      <c r="O2356" s="331"/>
      <c r="P2356" s="61"/>
      <c r="Q2356" s="294"/>
      <c r="R2356" s="292"/>
      <c r="S2356" s="303"/>
    </row>
    <row r="2357" spans="1:19" s="36" customFormat="1" ht="14.4">
      <c r="A2357" s="36">
        <f t="shared" si="297"/>
        <v>1034</v>
      </c>
      <c r="B2357" s="526"/>
      <c r="C2357" s="36" t="str">
        <f>VLOOKUP('Employee Salary Payroll Tax '!B2359,'Employee Salary Payroll Tax '!$D$1:$E$7,2,FALSE)</f>
        <v>IBEW</v>
      </c>
      <c r="D2357" s="61">
        <f t="shared" si="290"/>
        <v>6.875E-3</v>
      </c>
      <c r="E2357" s="351">
        <f>'Employee Salary Payroll Tax '!N2359</f>
        <v>68636.22</v>
      </c>
      <c r="F2357" s="351">
        <f t="shared" si="291"/>
        <v>69108.094012500005</v>
      </c>
      <c r="G2357" s="352"/>
      <c r="H2357" s="351">
        <f t="shared" si="292"/>
        <v>0</v>
      </c>
      <c r="I2357" s="351">
        <f t="shared" si="294"/>
        <v>471.87401250000403</v>
      </c>
      <c r="J2357" s="351">
        <f t="shared" si="293"/>
        <v>0</v>
      </c>
      <c r="K2357" s="293">
        <f>SUM('Employee Salary Payroll Tax '!I2359:K2359)</f>
        <v>2238.63</v>
      </c>
      <c r="L2357" s="293">
        <f>'Employee Salary Payroll Tax '!H2359</f>
        <v>0</v>
      </c>
      <c r="M2357" s="293">
        <f t="shared" si="295"/>
        <v>66397.59</v>
      </c>
      <c r="N2357" s="359">
        <f t="shared" si="296"/>
        <v>0</v>
      </c>
      <c r="O2357" s="331"/>
      <c r="P2357" s="61"/>
      <c r="Q2357" s="294"/>
      <c r="R2357" s="292"/>
      <c r="S2357" s="303"/>
    </row>
    <row r="2358" spans="1:19" s="36" customFormat="1" ht="14.4">
      <c r="A2358" s="36">
        <f t="shared" si="297"/>
        <v>1035</v>
      </c>
      <c r="B2358" s="526"/>
      <c r="C2358" s="36" t="str">
        <f>VLOOKUP('Employee Salary Payroll Tax '!B2360,'Employee Salary Payroll Tax '!$D$1:$E$7,2,FALSE)</f>
        <v>NonUnion</v>
      </c>
      <c r="D2358" s="61">
        <f t="shared" si="290"/>
        <v>2.98E-2</v>
      </c>
      <c r="E2358" s="351">
        <f>'Employee Salary Payroll Tax '!N2360</f>
        <v>34964.660000000003</v>
      </c>
      <c r="F2358" s="351">
        <f t="shared" si="291"/>
        <v>36006.606868000003</v>
      </c>
      <c r="G2358" s="352"/>
      <c r="H2358" s="351">
        <f t="shared" si="292"/>
        <v>0</v>
      </c>
      <c r="I2358" s="351">
        <f t="shared" si="294"/>
        <v>1041.9468679999991</v>
      </c>
      <c r="J2358" s="351">
        <f t="shared" si="293"/>
        <v>0</v>
      </c>
      <c r="K2358" s="293">
        <f>SUM('Employee Salary Payroll Tax '!I2360:K2360)</f>
        <v>34964.660000000003</v>
      </c>
      <c r="L2358" s="293">
        <f>'Employee Salary Payroll Tax '!H2360</f>
        <v>0</v>
      </c>
      <c r="M2358" s="293">
        <f t="shared" si="295"/>
        <v>0</v>
      </c>
      <c r="N2358" s="359">
        <f t="shared" si="296"/>
        <v>0</v>
      </c>
      <c r="O2358" s="331"/>
      <c r="P2358" s="61"/>
      <c r="Q2358" s="294"/>
      <c r="R2358" s="292"/>
      <c r="S2358" s="303"/>
    </row>
    <row r="2359" spans="1:19" s="36" customFormat="1" ht="14.4">
      <c r="A2359" s="36">
        <f t="shared" si="297"/>
        <v>1036</v>
      </c>
      <c r="B2359" s="526"/>
      <c r="C2359" s="36" t="str">
        <f>VLOOKUP('Employee Salary Payroll Tax '!B2361,'Employee Salary Payroll Tax '!$D$1:$E$7,2,FALSE)</f>
        <v>NonUnion</v>
      </c>
      <c r="D2359" s="61">
        <f t="shared" si="290"/>
        <v>2.98E-2</v>
      </c>
      <c r="E2359" s="351">
        <f>'Employee Salary Payroll Tax '!N2361</f>
        <v>55542.21</v>
      </c>
      <c r="F2359" s="351">
        <f t="shared" si="291"/>
        <v>57197.367858000005</v>
      </c>
      <c r="G2359" s="352"/>
      <c r="H2359" s="351">
        <f t="shared" si="292"/>
        <v>0</v>
      </c>
      <c r="I2359" s="351">
        <f t="shared" si="294"/>
        <v>1655.1578580000059</v>
      </c>
      <c r="J2359" s="351">
        <f t="shared" si="293"/>
        <v>0</v>
      </c>
      <c r="K2359" s="293">
        <f>SUM('Employee Salary Payroll Tax '!I2361:K2361)</f>
        <v>55542.21</v>
      </c>
      <c r="L2359" s="293">
        <f>'Employee Salary Payroll Tax '!H2361</f>
        <v>0</v>
      </c>
      <c r="M2359" s="293">
        <f t="shared" si="295"/>
        <v>0</v>
      </c>
      <c r="N2359" s="359">
        <f t="shared" si="296"/>
        <v>0</v>
      </c>
      <c r="O2359" s="331"/>
      <c r="P2359" s="61"/>
      <c r="Q2359" s="294"/>
      <c r="R2359" s="292"/>
      <c r="S2359" s="303"/>
    </row>
    <row r="2360" spans="1:19" s="36" customFormat="1" ht="14.4">
      <c r="A2360" s="36">
        <f t="shared" si="297"/>
        <v>1037</v>
      </c>
      <c r="B2360" s="526"/>
      <c r="C2360" s="36" t="str">
        <f>VLOOKUP('Employee Salary Payroll Tax '!B2362,'Employee Salary Payroll Tax '!$D$1:$E$7,2,FALSE)</f>
        <v>UA</v>
      </c>
      <c r="D2360" s="61">
        <f t="shared" si="290"/>
        <v>0.03</v>
      </c>
      <c r="E2360" s="351">
        <f>'Employee Salary Payroll Tax '!N2362</f>
        <v>92443.35</v>
      </c>
      <c r="F2360" s="351">
        <f t="shared" si="291"/>
        <v>95216.650500000003</v>
      </c>
      <c r="G2360" s="352"/>
      <c r="H2360" s="351">
        <f t="shared" si="292"/>
        <v>0</v>
      </c>
      <c r="I2360" s="351">
        <f t="shared" si="294"/>
        <v>2773.3004999999976</v>
      </c>
      <c r="J2360" s="351">
        <f t="shared" si="293"/>
        <v>0</v>
      </c>
      <c r="K2360" s="293">
        <f>SUM('Employee Salary Payroll Tax '!I2362:K2362)</f>
        <v>86286.79</v>
      </c>
      <c r="L2360" s="293">
        <f>'Employee Salary Payroll Tax '!H2362</f>
        <v>309.05</v>
      </c>
      <c r="M2360" s="293">
        <f t="shared" si="295"/>
        <v>5847.510000000012</v>
      </c>
      <c r="N2360" s="359">
        <f t="shared" si="296"/>
        <v>0</v>
      </c>
      <c r="O2360" s="331"/>
      <c r="P2360" s="61"/>
      <c r="Q2360" s="294"/>
      <c r="R2360" s="292"/>
      <c r="S2360" s="303"/>
    </row>
    <row r="2361" spans="1:19" s="36" customFormat="1" ht="14.4">
      <c r="A2361" s="36">
        <f t="shared" si="297"/>
        <v>1038</v>
      </c>
      <c r="B2361" s="526"/>
      <c r="C2361" s="36" t="str">
        <f>VLOOKUP('Employee Salary Payroll Tax '!B2363,'Employee Salary Payroll Tax '!$D$1:$E$7,2,FALSE)</f>
        <v>NonUnion</v>
      </c>
      <c r="D2361" s="61">
        <f t="shared" si="290"/>
        <v>2.98E-2</v>
      </c>
      <c r="E2361" s="351">
        <f>'Employee Salary Payroll Tax '!N2363</f>
        <v>58979</v>
      </c>
      <c r="F2361" s="351">
        <f t="shared" si="291"/>
        <v>60736.574200000003</v>
      </c>
      <c r="G2361" s="352"/>
      <c r="H2361" s="351">
        <f t="shared" si="292"/>
        <v>0</v>
      </c>
      <c r="I2361" s="351">
        <f t="shared" si="294"/>
        <v>1757.5742000000027</v>
      </c>
      <c r="J2361" s="351">
        <f t="shared" si="293"/>
        <v>0</v>
      </c>
      <c r="K2361" s="293">
        <f>SUM('Employee Salary Payroll Tax '!I2363:K2363)</f>
        <v>9490.83</v>
      </c>
      <c r="L2361" s="293">
        <f>'Employee Salary Payroll Tax '!H2363</f>
        <v>0</v>
      </c>
      <c r="M2361" s="293">
        <f t="shared" si="295"/>
        <v>49488.17</v>
      </c>
      <c r="N2361" s="359">
        <f t="shared" si="296"/>
        <v>0</v>
      </c>
      <c r="O2361" s="331"/>
      <c r="P2361" s="61"/>
      <c r="Q2361" s="294"/>
      <c r="R2361" s="292"/>
      <c r="S2361" s="303"/>
    </row>
    <row r="2362" spans="1:19" s="36" customFormat="1" ht="14.4">
      <c r="A2362" s="36">
        <f t="shared" si="297"/>
        <v>1039</v>
      </c>
      <c r="B2362" s="526"/>
      <c r="C2362" s="36" t="str">
        <f>VLOOKUP('Employee Salary Payroll Tax '!B2364,'Employee Salary Payroll Tax '!$D$1:$E$7,2,FALSE)</f>
        <v>UA</v>
      </c>
      <c r="D2362" s="61">
        <f t="shared" si="290"/>
        <v>0.03</v>
      </c>
      <c r="E2362" s="351">
        <f>'Employee Salary Payroll Tax '!N2364</f>
        <v>94757.74</v>
      </c>
      <c r="F2362" s="351">
        <f t="shared" si="291"/>
        <v>97600.472200000004</v>
      </c>
      <c r="G2362" s="352"/>
      <c r="H2362" s="351">
        <f t="shared" si="292"/>
        <v>0</v>
      </c>
      <c r="I2362" s="351">
        <f t="shared" si="294"/>
        <v>2842.7321999999986</v>
      </c>
      <c r="J2362" s="351">
        <f t="shared" si="293"/>
        <v>0</v>
      </c>
      <c r="K2362" s="293">
        <f>SUM('Employee Salary Payroll Tax '!I2364:K2364)</f>
        <v>86043.53</v>
      </c>
      <c r="L2362" s="293">
        <f>'Employee Salary Payroll Tax '!H2364</f>
        <v>1306.53</v>
      </c>
      <c r="M2362" s="293">
        <f t="shared" si="295"/>
        <v>7407.6800000000067</v>
      </c>
      <c r="N2362" s="359">
        <f t="shared" si="296"/>
        <v>0</v>
      </c>
      <c r="O2362" s="331"/>
      <c r="P2362" s="61"/>
      <c r="Q2362" s="294"/>
      <c r="R2362" s="292"/>
      <c r="S2362" s="303"/>
    </row>
    <row r="2363" spans="1:19" s="36" customFormat="1" ht="14.4">
      <c r="A2363" s="36">
        <f t="shared" si="297"/>
        <v>1040</v>
      </c>
      <c r="B2363" s="526"/>
      <c r="C2363" s="36" t="str">
        <f>VLOOKUP('Employee Salary Payroll Tax '!B2365,'Employee Salary Payroll Tax '!$D$1:$E$7,2,FALSE)</f>
        <v>IBEW</v>
      </c>
      <c r="D2363" s="61">
        <f t="shared" si="290"/>
        <v>6.875E-3</v>
      </c>
      <c r="E2363" s="351">
        <f>'Employee Salary Payroll Tax '!N2365</f>
        <v>50419.93</v>
      </c>
      <c r="F2363" s="351">
        <f t="shared" si="291"/>
        <v>50766.56701875</v>
      </c>
      <c r="G2363" s="352"/>
      <c r="H2363" s="351">
        <f t="shared" si="292"/>
        <v>0</v>
      </c>
      <c r="I2363" s="351">
        <f t="shared" si="294"/>
        <v>346.6370187499997</v>
      </c>
      <c r="J2363" s="351">
        <f t="shared" si="293"/>
        <v>0</v>
      </c>
      <c r="K2363" s="293">
        <f>SUM('Employee Salary Payroll Tax '!I2365:K2365)</f>
        <v>42383.23</v>
      </c>
      <c r="L2363" s="293">
        <f>'Employee Salary Payroll Tax '!H2365</f>
        <v>0</v>
      </c>
      <c r="M2363" s="293">
        <f t="shared" si="295"/>
        <v>8036.6999999999971</v>
      </c>
      <c r="N2363" s="359">
        <f t="shared" si="296"/>
        <v>0</v>
      </c>
      <c r="O2363" s="331"/>
      <c r="P2363" s="61"/>
      <c r="Q2363" s="294"/>
      <c r="R2363" s="292"/>
      <c r="S2363" s="303"/>
    </row>
    <row r="2364" spans="1:19" s="36" customFormat="1" ht="14.4">
      <c r="A2364" s="36">
        <f t="shared" si="297"/>
        <v>1041</v>
      </c>
      <c r="B2364" s="526"/>
      <c r="C2364" s="36" t="str">
        <f>VLOOKUP('Employee Salary Payroll Tax '!B2366,'Employee Salary Payroll Tax '!$D$1:$E$7,2,FALSE)</f>
        <v>NonUnion</v>
      </c>
      <c r="D2364" s="61">
        <f t="shared" si="290"/>
        <v>2.98E-2</v>
      </c>
      <c r="E2364" s="351">
        <f>'Employee Salary Payroll Tax '!N2366</f>
        <v>7348.6</v>
      </c>
      <c r="F2364" s="351">
        <f t="shared" si="291"/>
        <v>7567.5882800000009</v>
      </c>
      <c r="G2364" s="352"/>
      <c r="H2364" s="351">
        <f t="shared" si="292"/>
        <v>0</v>
      </c>
      <c r="I2364" s="351">
        <f t="shared" si="294"/>
        <v>218.98828000000049</v>
      </c>
      <c r="J2364" s="351">
        <f t="shared" si="293"/>
        <v>0</v>
      </c>
      <c r="K2364" s="293">
        <f>SUM('Employee Salary Payroll Tax '!I2366:K2366)</f>
        <v>1541.3</v>
      </c>
      <c r="L2364" s="293">
        <f>'Employee Salary Payroll Tax '!H2366</f>
        <v>0</v>
      </c>
      <c r="M2364" s="293">
        <f t="shared" si="295"/>
        <v>5807.3</v>
      </c>
      <c r="N2364" s="359">
        <f t="shared" si="296"/>
        <v>0</v>
      </c>
      <c r="O2364" s="331"/>
      <c r="P2364" s="61"/>
      <c r="Q2364" s="294"/>
      <c r="R2364" s="292"/>
      <c r="S2364" s="303"/>
    </row>
    <row r="2365" spans="1:19" s="36" customFormat="1" ht="14.4">
      <c r="A2365" s="36">
        <f t="shared" si="297"/>
        <v>1042</v>
      </c>
      <c r="B2365" s="526"/>
      <c r="C2365" s="36" t="str">
        <f>VLOOKUP('Employee Salary Payroll Tax '!B2367,'Employee Salary Payroll Tax '!$D$1:$E$7,2,FALSE)</f>
        <v>NonUnion</v>
      </c>
      <c r="D2365" s="61">
        <f t="shared" si="290"/>
        <v>2.98E-2</v>
      </c>
      <c r="E2365" s="351">
        <f>'Employee Salary Payroll Tax '!N2367</f>
        <v>76222.570000000007</v>
      </c>
      <c r="F2365" s="351">
        <f t="shared" si="291"/>
        <v>78494.002586000017</v>
      </c>
      <c r="G2365" s="352"/>
      <c r="H2365" s="351">
        <f t="shared" si="292"/>
        <v>0</v>
      </c>
      <c r="I2365" s="351">
        <f t="shared" si="294"/>
        <v>2271.4325860000099</v>
      </c>
      <c r="J2365" s="351">
        <f t="shared" si="293"/>
        <v>0</v>
      </c>
      <c r="K2365" s="293">
        <f>SUM('Employee Salary Payroll Tax '!I2367:K2367)</f>
        <v>6917.93</v>
      </c>
      <c r="L2365" s="293">
        <f>'Employee Salary Payroll Tax '!H2367</f>
        <v>0</v>
      </c>
      <c r="M2365" s="293">
        <f t="shared" si="295"/>
        <v>69304.640000000014</v>
      </c>
      <c r="N2365" s="359">
        <f t="shared" si="296"/>
        <v>0</v>
      </c>
      <c r="O2365" s="331"/>
      <c r="P2365" s="61"/>
      <c r="Q2365" s="294"/>
      <c r="R2365" s="292"/>
      <c r="S2365" s="303"/>
    </row>
    <row r="2366" spans="1:19" s="36" customFormat="1" ht="14.4">
      <c r="A2366" s="36">
        <f t="shared" si="297"/>
        <v>1043</v>
      </c>
      <c r="B2366" s="526"/>
      <c r="C2366" s="36" t="str">
        <f>VLOOKUP('Employee Salary Payroll Tax '!B2368,'Employee Salary Payroll Tax '!$D$1:$E$7,2,FALSE)</f>
        <v>IBEW</v>
      </c>
      <c r="D2366" s="61">
        <f t="shared" si="290"/>
        <v>6.875E-3</v>
      </c>
      <c r="E2366" s="351">
        <f>'Employee Salary Payroll Tax '!N2368</f>
        <v>5818.83</v>
      </c>
      <c r="F2366" s="351">
        <f t="shared" si="291"/>
        <v>5858.8344562499997</v>
      </c>
      <c r="G2366" s="352"/>
      <c r="H2366" s="351">
        <f t="shared" si="292"/>
        <v>1181.17</v>
      </c>
      <c r="I2366" s="351">
        <f t="shared" si="294"/>
        <v>40.004456249999748</v>
      </c>
      <c r="J2366" s="351">
        <f t="shared" si="293"/>
        <v>0.2400267374999985</v>
      </c>
      <c r="K2366" s="293">
        <f>SUM('Employee Salary Payroll Tax '!I2368:K2368)</f>
        <v>5818.83</v>
      </c>
      <c r="L2366" s="293">
        <f>'Employee Salary Payroll Tax '!H2368</f>
        <v>0</v>
      </c>
      <c r="M2366" s="293">
        <f t="shared" si="295"/>
        <v>0</v>
      </c>
      <c r="N2366" s="359">
        <f t="shared" si="296"/>
        <v>0.24002673745874847</v>
      </c>
      <c r="O2366" s="331"/>
      <c r="P2366" s="61"/>
      <c r="Q2366" s="294"/>
      <c r="R2366" s="292"/>
      <c r="S2366" s="303"/>
    </row>
    <row r="2367" spans="1:19" s="36" customFormat="1" ht="14.4">
      <c r="A2367" s="36">
        <f t="shared" si="297"/>
        <v>1044</v>
      </c>
      <c r="B2367" s="526"/>
      <c r="C2367" s="36" t="str">
        <f>VLOOKUP('Employee Salary Payroll Tax '!B2369,'Employee Salary Payroll Tax '!$D$1:$E$7,2,FALSE)</f>
        <v>NonUnion</v>
      </c>
      <c r="D2367" s="61">
        <f t="shared" si="290"/>
        <v>2.98E-2</v>
      </c>
      <c r="E2367" s="351">
        <f>'Employee Salary Payroll Tax '!N2369</f>
        <v>32269.01</v>
      </c>
      <c r="F2367" s="351">
        <f t="shared" si="291"/>
        <v>33230.626497999998</v>
      </c>
      <c r="G2367" s="352"/>
      <c r="H2367" s="351">
        <f t="shared" si="292"/>
        <v>0</v>
      </c>
      <c r="I2367" s="351">
        <f t="shared" si="294"/>
        <v>961.61649799999941</v>
      </c>
      <c r="J2367" s="351">
        <f t="shared" si="293"/>
        <v>0</v>
      </c>
      <c r="K2367" s="293">
        <f>SUM('Employee Salary Payroll Tax '!I2369:K2369)</f>
        <v>29.18</v>
      </c>
      <c r="L2367" s="293">
        <f>'Employee Salary Payroll Tax '!H2369</f>
        <v>0</v>
      </c>
      <c r="M2367" s="293">
        <f t="shared" si="295"/>
        <v>32239.829999999998</v>
      </c>
      <c r="N2367" s="359">
        <f t="shared" si="296"/>
        <v>0</v>
      </c>
      <c r="O2367" s="331"/>
      <c r="P2367" s="61"/>
      <c r="Q2367" s="294"/>
      <c r="R2367" s="292"/>
      <c r="S2367" s="303"/>
    </row>
    <row r="2368" spans="1:19" s="36" customFormat="1" ht="14.4">
      <c r="A2368" s="36">
        <f t="shared" si="297"/>
        <v>1045</v>
      </c>
      <c r="B2368" s="526"/>
      <c r="C2368" s="36" t="str">
        <f>VLOOKUP('Employee Salary Payroll Tax '!B2370,'Employee Salary Payroll Tax '!$D$1:$E$7,2,FALSE)</f>
        <v>NonUnion</v>
      </c>
      <c r="D2368" s="61">
        <f t="shared" si="290"/>
        <v>2.98E-2</v>
      </c>
      <c r="E2368" s="351">
        <f>'Employee Salary Payroll Tax '!N2370</f>
        <v>21611.42</v>
      </c>
      <c r="F2368" s="351">
        <f t="shared" si="291"/>
        <v>22255.440316</v>
      </c>
      <c r="G2368" s="352"/>
      <c r="H2368" s="351">
        <f t="shared" si="292"/>
        <v>0</v>
      </c>
      <c r="I2368" s="351">
        <f t="shared" si="294"/>
        <v>644.02031600000191</v>
      </c>
      <c r="J2368" s="351">
        <f t="shared" si="293"/>
        <v>0</v>
      </c>
      <c r="K2368" s="293">
        <f>SUM('Employee Salary Payroll Tax '!I2370:K2370)</f>
        <v>-0.11</v>
      </c>
      <c r="L2368" s="293">
        <f>'Employee Salary Payroll Tax '!H2370</f>
        <v>0</v>
      </c>
      <c r="M2368" s="293">
        <f t="shared" si="295"/>
        <v>21611.53</v>
      </c>
      <c r="N2368" s="359">
        <f t="shared" si="296"/>
        <v>0</v>
      </c>
      <c r="O2368" s="331"/>
      <c r="P2368" s="61"/>
      <c r="Q2368" s="294"/>
      <c r="R2368" s="292"/>
      <c r="S2368" s="303"/>
    </row>
    <row r="2369" spans="1:19" s="36" customFormat="1" ht="14.4">
      <c r="A2369" s="36">
        <f t="shared" si="297"/>
        <v>1046</v>
      </c>
      <c r="B2369" s="526"/>
      <c r="C2369" s="36" t="str">
        <f>VLOOKUP('Employee Salary Payroll Tax '!B2371,'Employee Salary Payroll Tax '!$D$1:$E$7,2,FALSE)</f>
        <v>IBEW</v>
      </c>
      <c r="D2369" s="61">
        <f t="shared" si="290"/>
        <v>6.875E-3</v>
      </c>
      <c r="E2369" s="351">
        <f>'Employee Salary Payroll Tax '!N2371</f>
        <v>57229.53</v>
      </c>
      <c r="F2369" s="351">
        <f t="shared" si="291"/>
        <v>57622.983018749997</v>
      </c>
      <c r="G2369" s="352"/>
      <c r="H2369" s="351">
        <f t="shared" si="292"/>
        <v>0</v>
      </c>
      <c r="I2369" s="351">
        <f t="shared" si="294"/>
        <v>393.45301874999859</v>
      </c>
      <c r="J2369" s="351">
        <f t="shared" si="293"/>
        <v>0</v>
      </c>
      <c r="K2369" s="293">
        <f>SUM('Employee Salary Payroll Tax '!I2371:K2371)</f>
        <v>2025.33</v>
      </c>
      <c r="L2369" s="293">
        <f>'Employee Salary Payroll Tax '!H2371</f>
        <v>0</v>
      </c>
      <c r="M2369" s="293">
        <f t="shared" si="295"/>
        <v>55204.2</v>
      </c>
      <c r="N2369" s="359">
        <f t="shared" si="296"/>
        <v>0</v>
      </c>
      <c r="O2369" s="331"/>
      <c r="P2369" s="61"/>
      <c r="Q2369" s="294"/>
      <c r="R2369" s="292"/>
      <c r="S2369" s="303"/>
    </row>
    <row r="2370" spans="1:19" s="36" customFormat="1" ht="14.4">
      <c r="A2370" s="36">
        <f t="shared" si="297"/>
        <v>1047</v>
      </c>
      <c r="B2370" s="526"/>
      <c r="C2370" s="36" t="str">
        <f>VLOOKUP('Employee Salary Payroll Tax '!B2372,'Employee Salary Payroll Tax '!$D$1:$E$7,2,FALSE)</f>
        <v>NonUnion</v>
      </c>
      <c r="D2370" s="61">
        <f t="shared" si="290"/>
        <v>2.98E-2</v>
      </c>
      <c r="E2370" s="351">
        <f>'Employee Salary Payroll Tax '!N2372</f>
        <v>78393.03</v>
      </c>
      <c r="F2370" s="351">
        <f t="shared" si="291"/>
        <v>80729.142294000005</v>
      </c>
      <c r="G2370" s="352"/>
      <c r="H2370" s="351">
        <f t="shared" si="292"/>
        <v>0</v>
      </c>
      <c r="I2370" s="351">
        <f t="shared" si="294"/>
        <v>2336.1122940000059</v>
      </c>
      <c r="J2370" s="351">
        <f t="shared" si="293"/>
        <v>0</v>
      </c>
      <c r="K2370" s="293">
        <f>SUM('Employee Salary Payroll Tax '!I2372:K2372)</f>
        <v>2099.5100000000002</v>
      </c>
      <c r="L2370" s="293">
        <f>'Employee Salary Payroll Tax '!H2372</f>
        <v>0</v>
      </c>
      <c r="M2370" s="293">
        <f t="shared" si="295"/>
        <v>76293.52</v>
      </c>
      <c r="N2370" s="359">
        <f t="shared" si="296"/>
        <v>0</v>
      </c>
      <c r="O2370" s="331"/>
      <c r="P2370" s="61"/>
      <c r="Q2370" s="294"/>
      <c r="R2370" s="292"/>
      <c r="S2370" s="303"/>
    </row>
    <row r="2371" spans="1:19" s="36" customFormat="1" ht="14.4">
      <c r="A2371" s="36">
        <f t="shared" si="297"/>
        <v>1048</v>
      </c>
      <c r="B2371" s="526"/>
      <c r="C2371" s="36" t="str">
        <f>VLOOKUP('Employee Salary Payroll Tax '!B2373,'Employee Salary Payroll Tax '!$D$1:$E$7,2,FALSE)</f>
        <v>UA</v>
      </c>
      <c r="D2371" s="61">
        <f t="shared" si="290"/>
        <v>0.03</v>
      </c>
      <c r="E2371" s="351">
        <f>'Employee Salary Payroll Tax '!N2373</f>
        <v>90354.48</v>
      </c>
      <c r="F2371" s="351">
        <f t="shared" si="291"/>
        <v>93065.114399999991</v>
      </c>
      <c r="G2371" s="352"/>
      <c r="H2371" s="351">
        <f t="shared" si="292"/>
        <v>0</v>
      </c>
      <c r="I2371" s="351">
        <f t="shared" si="294"/>
        <v>2710.6343999999954</v>
      </c>
      <c r="J2371" s="351">
        <f t="shared" si="293"/>
        <v>0</v>
      </c>
      <c r="K2371" s="293">
        <f>SUM('Employee Salary Payroll Tax '!I2373:K2373)</f>
        <v>63289.62</v>
      </c>
      <c r="L2371" s="293">
        <f>'Employee Salary Payroll Tax '!H2373</f>
        <v>0</v>
      </c>
      <c r="M2371" s="293">
        <f t="shared" si="295"/>
        <v>27064.859999999993</v>
      </c>
      <c r="N2371" s="359">
        <f t="shared" si="296"/>
        <v>0</v>
      </c>
      <c r="O2371" s="331"/>
      <c r="P2371" s="61"/>
      <c r="Q2371" s="294"/>
      <c r="R2371" s="292"/>
      <c r="S2371" s="303"/>
    </row>
    <row r="2372" spans="1:19" s="36" customFormat="1" ht="14.4">
      <c r="A2372" s="36">
        <f t="shared" si="297"/>
        <v>1049</v>
      </c>
      <c r="B2372" s="526"/>
      <c r="C2372" s="36" t="str">
        <f>VLOOKUP('Employee Salary Payroll Tax '!B2374,'Employee Salary Payroll Tax '!$D$1:$E$7,2,FALSE)</f>
        <v>NonUnion</v>
      </c>
      <c r="D2372" s="61">
        <f t="shared" si="290"/>
        <v>2.98E-2</v>
      </c>
      <c r="E2372" s="351">
        <f>'Employee Salary Payroll Tax '!N2374</f>
        <v>18102.12</v>
      </c>
      <c r="F2372" s="351">
        <f t="shared" si="291"/>
        <v>18641.563176</v>
      </c>
      <c r="G2372" s="352"/>
      <c r="H2372" s="351">
        <f t="shared" si="292"/>
        <v>0</v>
      </c>
      <c r="I2372" s="351">
        <f t="shared" si="294"/>
        <v>539.44317600000068</v>
      </c>
      <c r="J2372" s="351">
        <f t="shared" si="293"/>
        <v>0</v>
      </c>
      <c r="K2372" s="293">
        <f>SUM('Employee Salary Payroll Tax '!I2374:K2374)</f>
        <v>3197.51</v>
      </c>
      <c r="L2372" s="293">
        <f>'Employee Salary Payroll Tax '!H2374</f>
        <v>0</v>
      </c>
      <c r="M2372" s="293">
        <f t="shared" si="295"/>
        <v>14904.609999999999</v>
      </c>
      <c r="N2372" s="359">
        <f t="shared" si="296"/>
        <v>0</v>
      </c>
      <c r="O2372" s="331"/>
      <c r="P2372" s="61"/>
      <c r="Q2372" s="294"/>
      <c r="R2372" s="292"/>
      <c r="S2372" s="303"/>
    </row>
    <row r="2373" spans="1:19" s="36" customFormat="1" ht="14.4">
      <c r="A2373" s="36">
        <f t="shared" si="297"/>
        <v>1050</v>
      </c>
      <c r="B2373" s="526"/>
      <c r="C2373" s="36" t="str">
        <f>VLOOKUP('Employee Salary Payroll Tax '!B2375,'Employee Salary Payroll Tax '!$D$1:$E$7,2,FALSE)</f>
        <v>NonUnion</v>
      </c>
      <c r="D2373" s="61">
        <f t="shared" si="290"/>
        <v>2.98E-2</v>
      </c>
      <c r="E2373" s="351">
        <f>'Employee Salary Payroll Tax '!N2375</f>
        <v>98104.68</v>
      </c>
      <c r="F2373" s="351">
        <f t="shared" si="291"/>
        <v>101028.199464</v>
      </c>
      <c r="G2373" s="352"/>
      <c r="H2373" s="351">
        <f t="shared" si="292"/>
        <v>0</v>
      </c>
      <c r="I2373" s="351">
        <f t="shared" si="294"/>
        <v>2923.5194640000118</v>
      </c>
      <c r="J2373" s="351">
        <f t="shared" si="293"/>
        <v>0</v>
      </c>
      <c r="K2373" s="293">
        <f>SUM('Employee Salary Payroll Tax '!I2375:K2375)</f>
        <v>94180.5</v>
      </c>
      <c r="L2373" s="293">
        <f>'Employee Salary Payroll Tax '!H2375</f>
        <v>0</v>
      </c>
      <c r="M2373" s="293">
        <f t="shared" si="295"/>
        <v>3924.179999999993</v>
      </c>
      <c r="N2373" s="359">
        <f t="shared" si="296"/>
        <v>0</v>
      </c>
      <c r="O2373" s="331"/>
      <c r="P2373" s="61"/>
      <c r="Q2373" s="294"/>
      <c r="R2373" s="292"/>
      <c r="S2373" s="303"/>
    </row>
    <row r="2374" spans="1:19" s="36" customFormat="1" ht="14.4">
      <c r="A2374" s="36">
        <f t="shared" si="297"/>
        <v>1051</v>
      </c>
      <c r="B2374" s="526"/>
      <c r="C2374" s="36" t="str">
        <f>VLOOKUP('Employee Salary Payroll Tax '!B2376,'Employee Salary Payroll Tax '!$D$1:$E$7,2,FALSE)</f>
        <v>NonUnion</v>
      </c>
      <c r="D2374" s="61">
        <f t="shared" si="290"/>
        <v>2.98E-2</v>
      </c>
      <c r="E2374" s="351">
        <f>'Employee Salary Payroll Tax '!N2376</f>
        <v>42177.83</v>
      </c>
      <c r="F2374" s="351">
        <f t="shared" si="291"/>
        <v>43434.729334000003</v>
      </c>
      <c r="G2374" s="352"/>
      <c r="H2374" s="351">
        <f t="shared" si="292"/>
        <v>0</v>
      </c>
      <c r="I2374" s="351">
        <f t="shared" si="294"/>
        <v>1256.8993340000015</v>
      </c>
      <c r="J2374" s="351">
        <f t="shared" si="293"/>
        <v>0</v>
      </c>
      <c r="K2374" s="293">
        <f>SUM('Employee Salary Payroll Tax '!I2376:K2376)</f>
        <v>20076.62</v>
      </c>
      <c r="L2374" s="293">
        <f>'Employee Salary Payroll Tax '!H2376</f>
        <v>0</v>
      </c>
      <c r="M2374" s="293">
        <f t="shared" si="295"/>
        <v>22101.210000000003</v>
      </c>
      <c r="N2374" s="359">
        <f t="shared" si="296"/>
        <v>0</v>
      </c>
      <c r="O2374" s="331"/>
      <c r="P2374" s="61"/>
      <c r="Q2374" s="294"/>
      <c r="R2374" s="292"/>
      <c r="S2374" s="303"/>
    </row>
    <row r="2375" spans="1:19" s="36" customFormat="1" ht="14.4">
      <c r="A2375" s="36">
        <f t="shared" si="297"/>
        <v>1052</v>
      </c>
      <c r="B2375" s="526"/>
      <c r="C2375" s="36" t="str">
        <f>VLOOKUP('Employee Salary Payroll Tax '!B2377,'Employee Salary Payroll Tax '!$D$1:$E$7,2,FALSE)</f>
        <v>UA</v>
      </c>
      <c r="D2375" s="61">
        <f t="shared" si="290"/>
        <v>0.03</v>
      </c>
      <c r="E2375" s="351">
        <f>'Employee Salary Payroll Tax '!N2377</f>
        <v>70553.929999999993</v>
      </c>
      <c r="F2375" s="351">
        <f t="shared" si="291"/>
        <v>72670.54789999999</v>
      </c>
      <c r="G2375" s="352"/>
      <c r="H2375" s="351">
        <f t="shared" si="292"/>
        <v>0</v>
      </c>
      <c r="I2375" s="351">
        <f t="shared" si="294"/>
        <v>2116.6178999999975</v>
      </c>
      <c r="J2375" s="351">
        <f t="shared" si="293"/>
        <v>0</v>
      </c>
      <c r="K2375" s="293">
        <f>SUM('Employee Salary Payroll Tax '!I2377:K2377)</f>
        <v>64783.360000000001</v>
      </c>
      <c r="L2375" s="293">
        <f>'Employee Salary Payroll Tax '!H2377</f>
        <v>960.55</v>
      </c>
      <c r="M2375" s="293">
        <f t="shared" si="295"/>
        <v>4810.0199999999923</v>
      </c>
      <c r="N2375" s="359">
        <f t="shared" si="296"/>
        <v>0</v>
      </c>
      <c r="O2375" s="331"/>
      <c r="P2375" s="61"/>
      <c r="Q2375" s="294"/>
      <c r="R2375" s="292"/>
      <c r="S2375" s="303"/>
    </row>
    <row r="2376" spans="1:19" s="36" customFormat="1" ht="14.4">
      <c r="A2376" s="36">
        <f t="shared" si="297"/>
        <v>1053</v>
      </c>
      <c r="B2376" s="526"/>
      <c r="C2376" s="36" t="str">
        <f>VLOOKUP('Employee Salary Payroll Tax '!B2378,'Employee Salary Payroll Tax '!$D$1:$E$7,2,FALSE)</f>
        <v>NonUnion</v>
      </c>
      <c r="D2376" s="61">
        <f t="shared" si="290"/>
        <v>2.98E-2</v>
      </c>
      <c r="E2376" s="351">
        <f>'Employee Salary Payroll Tax '!N2378</f>
        <v>99455.51</v>
      </c>
      <c r="F2376" s="351">
        <f t="shared" si="291"/>
        <v>102419.28419799999</v>
      </c>
      <c r="G2376" s="352"/>
      <c r="H2376" s="351">
        <f t="shared" si="292"/>
        <v>0</v>
      </c>
      <c r="I2376" s="351">
        <f t="shared" si="294"/>
        <v>2963.7741979999992</v>
      </c>
      <c r="J2376" s="351">
        <f t="shared" si="293"/>
        <v>0</v>
      </c>
      <c r="K2376" s="293">
        <f>SUM('Employee Salary Payroll Tax '!I2378:K2378)</f>
        <v>5099.83</v>
      </c>
      <c r="L2376" s="293">
        <f>'Employee Salary Payroll Tax '!H2378</f>
        <v>0</v>
      </c>
      <c r="M2376" s="293">
        <f t="shared" si="295"/>
        <v>94355.68</v>
      </c>
      <c r="N2376" s="359">
        <f t="shared" si="296"/>
        <v>0</v>
      </c>
      <c r="O2376" s="331"/>
      <c r="P2376" s="61"/>
      <c r="Q2376" s="294"/>
      <c r="R2376" s="292"/>
      <c r="S2376" s="303"/>
    </row>
    <row r="2377" spans="1:19" s="36" customFormat="1" ht="14.4">
      <c r="A2377" s="36">
        <f t="shared" si="297"/>
        <v>1054</v>
      </c>
      <c r="B2377" s="526"/>
      <c r="C2377" s="36" t="str">
        <f>VLOOKUP('Employee Salary Payroll Tax '!B2379,'Employee Salary Payroll Tax '!$D$1:$E$7,2,FALSE)</f>
        <v>IBEW</v>
      </c>
      <c r="D2377" s="61">
        <f t="shared" si="290"/>
        <v>6.875E-3</v>
      </c>
      <c r="E2377" s="351">
        <f>'Employee Salary Payroll Tax '!N2379</f>
        <v>36317.26</v>
      </c>
      <c r="F2377" s="351">
        <f t="shared" si="291"/>
        <v>36566.941162499999</v>
      </c>
      <c r="G2377" s="352"/>
      <c r="H2377" s="351">
        <f t="shared" si="292"/>
        <v>0</v>
      </c>
      <c r="I2377" s="351">
        <f t="shared" si="294"/>
        <v>249.6811624999973</v>
      </c>
      <c r="J2377" s="351">
        <f t="shared" si="293"/>
        <v>0</v>
      </c>
      <c r="K2377" s="293">
        <f>SUM('Employee Salary Payroll Tax '!I2379:K2379)</f>
        <v>36317.26</v>
      </c>
      <c r="L2377" s="293">
        <f>'Employee Salary Payroll Tax '!H2379</f>
        <v>0</v>
      </c>
      <c r="M2377" s="293">
        <f t="shared" si="295"/>
        <v>0</v>
      </c>
      <c r="N2377" s="359">
        <f t="shared" si="296"/>
        <v>0</v>
      </c>
      <c r="O2377" s="331"/>
      <c r="P2377" s="61"/>
      <c r="Q2377" s="294"/>
      <c r="R2377" s="292"/>
      <c r="S2377" s="303"/>
    </row>
    <row r="2378" spans="1:19" s="36" customFormat="1" ht="14.4">
      <c r="A2378" s="36">
        <f t="shared" si="297"/>
        <v>1055</v>
      </c>
      <c r="B2378" s="526"/>
      <c r="C2378" s="36" t="str">
        <f>VLOOKUP('Employee Salary Payroll Tax '!B2380,'Employee Salary Payroll Tax '!$D$1:$E$7,2,FALSE)</f>
        <v>NonUnion</v>
      </c>
      <c r="D2378" s="61">
        <f t="shared" si="290"/>
        <v>2.98E-2</v>
      </c>
      <c r="E2378" s="351">
        <f>'Employee Salary Payroll Tax '!N2380</f>
        <v>97208.74</v>
      </c>
      <c r="F2378" s="351">
        <f t="shared" si="291"/>
        <v>100105.56045200001</v>
      </c>
      <c r="G2378" s="352"/>
      <c r="H2378" s="351">
        <f t="shared" si="292"/>
        <v>0</v>
      </c>
      <c r="I2378" s="351">
        <f t="shared" si="294"/>
        <v>2896.8204519999999</v>
      </c>
      <c r="J2378" s="351">
        <f t="shared" si="293"/>
        <v>0</v>
      </c>
      <c r="K2378" s="293">
        <f>SUM('Employee Salary Payroll Tax '!I2380:K2380)</f>
        <v>97208.74</v>
      </c>
      <c r="L2378" s="293">
        <f>'Employee Salary Payroll Tax '!H2380</f>
        <v>0</v>
      </c>
      <c r="M2378" s="293">
        <f t="shared" si="295"/>
        <v>0</v>
      </c>
      <c r="N2378" s="359">
        <f t="shared" si="296"/>
        <v>0</v>
      </c>
      <c r="O2378" s="331"/>
      <c r="P2378" s="61"/>
      <c r="Q2378" s="294"/>
      <c r="R2378" s="292"/>
      <c r="S2378" s="303"/>
    </row>
    <row r="2379" spans="1:19" s="36" customFormat="1" ht="14.4">
      <c r="A2379" s="36">
        <f t="shared" si="297"/>
        <v>1056</v>
      </c>
      <c r="B2379" s="526"/>
      <c r="C2379" s="36" t="str">
        <f>VLOOKUP('Employee Salary Payroll Tax '!B2381,'Employee Salary Payroll Tax '!$D$1:$E$7,2,FALSE)</f>
        <v>UA</v>
      </c>
      <c r="D2379" s="61">
        <f t="shared" si="290"/>
        <v>0.03</v>
      </c>
      <c r="E2379" s="351">
        <f>'Employee Salary Payroll Tax '!N2381</f>
        <v>41729.57</v>
      </c>
      <c r="F2379" s="351">
        <f t="shared" si="291"/>
        <v>42981.4571</v>
      </c>
      <c r="G2379" s="352"/>
      <c r="H2379" s="351">
        <f t="shared" si="292"/>
        <v>0</v>
      </c>
      <c r="I2379" s="351">
        <f t="shared" si="294"/>
        <v>1251.8870999999999</v>
      </c>
      <c r="J2379" s="351">
        <f t="shared" si="293"/>
        <v>0</v>
      </c>
      <c r="K2379" s="293">
        <f>SUM('Employee Salary Payroll Tax '!I2381:K2381)</f>
        <v>25457.120000000003</v>
      </c>
      <c r="L2379" s="293">
        <f>'Employee Salary Payroll Tax '!H2381</f>
        <v>28.25</v>
      </c>
      <c r="M2379" s="293">
        <f t="shared" si="295"/>
        <v>16244.199999999997</v>
      </c>
      <c r="N2379" s="359">
        <f t="shared" si="296"/>
        <v>0</v>
      </c>
      <c r="O2379" s="331"/>
      <c r="P2379" s="61"/>
      <c r="Q2379" s="294"/>
      <c r="R2379" s="292"/>
      <c r="S2379" s="303"/>
    </row>
    <row r="2380" spans="1:19" s="36" customFormat="1" ht="14.4">
      <c r="A2380" s="36">
        <f t="shared" si="297"/>
        <v>1057</v>
      </c>
      <c r="B2380" s="526"/>
      <c r="C2380" s="36" t="str">
        <f>VLOOKUP('Employee Salary Payroll Tax '!B2382,'Employee Salary Payroll Tax '!$D$1:$E$7,2,FALSE)</f>
        <v>UA</v>
      </c>
      <c r="D2380" s="61">
        <f t="shared" si="290"/>
        <v>0.03</v>
      </c>
      <c r="E2380" s="351">
        <f>'Employee Salary Payroll Tax '!N2382</f>
        <v>749.4</v>
      </c>
      <c r="F2380" s="351">
        <f t="shared" si="291"/>
        <v>771.88199999999995</v>
      </c>
      <c r="G2380" s="352"/>
      <c r="H2380" s="351">
        <f t="shared" si="292"/>
        <v>6250.6</v>
      </c>
      <c r="I2380" s="351">
        <f t="shared" si="294"/>
        <v>22.481999999999971</v>
      </c>
      <c r="J2380" s="351">
        <f t="shared" si="293"/>
        <v>0.13489199999999982</v>
      </c>
      <c r="K2380" s="293">
        <f>SUM('Employee Salary Payroll Tax '!I2382:K2382)</f>
        <v>151.61000000000001</v>
      </c>
      <c r="L2380" s="293">
        <f>'Employee Salary Payroll Tax '!H2382</f>
        <v>0.52</v>
      </c>
      <c r="M2380" s="293">
        <f t="shared" si="295"/>
        <v>597.27</v>
      </c>
      <c r="N2380" s="359">
        <f t="shared" si="296"/>
        <v>2.7289799963584434E-2</v>
      </c>
      <c r="O2380" s="331"/>
      <c r="P2380" s="61"/>
      <c r="Q2380" s="294"/>
      <c r="R2380" s="292"/>
      <c r="S2380" s="303"/>
    </row>
    <row r="2381" spans="1:19" s="36" customFormat="1" ht="14.4">
      <c r="A2381" s="36">
        <f t="shared" si="297"/>
        <v>1058</v>
      </c>
      <c r="B2381" s="526"/>
      <c r="C2381" s="36" t="str">
        <f>VLOOKUP('Employee Salary Payroll Tax '!B2383,'Employee Salary Payroll Tax '!$D$1:$E$7,2,FALSE)</f>
        <v>NonUnion</v>
      </c>
      <c r="D2381" s="61">
        <f t="shared" si="290"/>
        <v>2.98E-2</v>
      </c>
      <c r="E2381" s="351">
        <f>'Employee Salary Payroll Tax '!N2383</f>
        <v>80012.12</v>
      </c>
      <c r="F2381" s="351">
        <f t="shared" si="291"/>
        <v>82396.481176000001</v>
      </c>
      <c r="G2381" s="352"/>
      <c r="H2381" s="351">
        <f t="shared" si="292"/>
        <v>0</v>
      </c>
      <c r="I2381" s="351">
        <f t="shared" si="294"/>
        <v>2384.3611760000058</v>
      </c>
      <c r="J2381" s="351">
        <f t="shared" si="293"/>
        <v>0</v>
      </c>
      <c r="K2381" s="293">
        <f>SUM('Employee Salary Payroll Tax '!I2383:K2383)</f>
        <v>42587.9</v>
      </c>
      <c r="L2381" s="293">
        <f>'Employee Salary Payroll Tax '!H2383</f>
        <v>0</v>
      </c>
      <c r="M2381" s="293">
        <f t="shared" si="295"/>
        <v>37424.219999999994</v>
      </c>
      <c r="N2381" s="359">
        <f t="shared" si="296"/>
        <v>0</v>
      </c>
      <c r="O2381" s="331"/>
      <c r="P2381" s="61"/>
      <c r="Q2381" s="294"/>
      <c r="R2381" s="292"/>
      <c r="S2381" s="303"/>
    </row>
    <row r="2382" spans="1:19" s="36" customFormat="1" ht="14.4">
      <c r="A2382" s="36">
        <f t="shared" si="297"/>
        <v>1059</v>
      </c>
      <c r="B2382" s="526"/>
      <c r="C2382" s="36" t="str">
        <f>VLOOKUP('Employee Salary Payroll Tax '!B2384,'Employee Salary Payroll Tax '!$D$1:$E$7,2,FALSE)</f>
        <v>UA</v>
      </c>
      <c r="D2382" s="61">
        <f t="shared" si="290"/>
        <v>0.03</v>
      </c>
      <c r="E2382" s="351">
        <f>'Employee Salary Payroll Tax '!N2384</f>
        <v>59419.75</v>
      </c>
      <c r="F2382" s="351">
        <f t="shared" si="291"/>
        <v>61202.342499999999</v>
      </c>
      <c r="G2382" s="352"/>
      <c r="H2382" s="351">
        <f t="shared" si="292"/>
        <v>0</v>
      </c>
      <c r="I2382" s="351">
        <f t="shared" si="294"/>
        <v>1782.5924999999988</v>
      </c>
      <c r="J2382" s="351">
        <f t="shared" si="293"/>
        <v>0</v>
      </c>
      <c r="K2382" s="293">
        <f>SUM('Employee Salary Payroll Tax '!I2384:K2384)</f>
        <v>49896.68</v>
      </c>
      <c r="L2382" s="293">
        <f>'Employee Salary Payroll Tax '!H2384</f>
        <v>1288.6500000000001</v>
      </c>
      <c r="M2382" s="293">
        <f t="shared" si="295"/>
        <v>8234.42</v>
      </c>
      <c r="N2382" s="359">
        <f t="shared" si="296"/>
        <v>0</v>
      </c>
      <c r="O2382" s="331"/>
      <c r="P2382" s="61"/>
      <c r="Q2382" s="294"/>
      <c r="R2382" s="292"/>
      <c r="S2382" s="303"/>
    </row>
    <row r="2383" spans="1:19" s="36" customFormat="1" ht="14.4">
      <c r="A2383" s="36">
        <f t="shared" si="297"/>
        <v>1060</v>
      </c>
      <c r="B2383" s="526"/>
      <c r="C2383" s="36" t="str">
        <f>VLOOKUP('Employee Salary Payroll Tax '!B2385,'Employee Salary Payroll Tax '!$D$1:$E$7,2,FALSE)</f>
        <v>IBEW</v>
      </c>
      <c r="D2383" s="61">
        <f t="shared" si="290"/>
        <v>6.875E-3</v>
      </c>
      <c r="E2383" s="351">
        <f>'Employee Salary Payroll Tax '!N2385</f>
        <v>139571.89000000001</v>
      </c>
      <c r="F2383" s="351">
        <f t="shared" si="291"/>
        <v>140531.44674375001</v>
      </c>
      <c r="G2383" s="352"/>
      <c r="H2383" s="351">
        <f t="shared" si="292"/>
        <v>0</v>
      </c>
      <c r="I2383" s="351">
        <f t="shared" si="294"/>
        <v>959.55674374999944</v>
      </c>
      <c r="J2383" s="351">
        <f t="shared" si="293"/>
        <v>0</v>
      </c>
      <c r="K2383" s="293">
        <f>SUM('Employee Salary Payroll Tax '!I2385:K2385)</f>
        <v>117017.45</v>
      </c>
      <c r="L2383" s="293">
        <f>'Employee Salary Payroll Tax '!H2385</f>
        <v>0</v>
      </c>
      <c r="M2383" s="293">
        <f t="shared" si="295"/>
        <v>22554.440000000017</v>
      </c>
      <c r="N2383" s="359">
        <f t="shared" si="296"/>
        <v>0</v>
      </c>
      <c r="O2383" s="331"/>
      <c r="P2383" s="61"/>
      <c r="Q2383" s="294"/>
      <c r="R2383" s="292"/>
      <c r="S2383" s="303"/>
    </row>
    <row r="2384" spans="1:19" s="36" customFormat="1" ht="14.4">
      <c r="A2384" s="36">
        <f t="shared" si="297"/>
        <v>1061</v>
      </c>
      <c r="B2384" s="526"/>
      <c r="C2384" s="36" t="str">
        <f>VLOOKUP('Employee Salary Payroll Tax '!B2386,'Employee Salary Payroll Tax '!$D$1:$E$7,2,FALSE)</f>
        <v>UA</v>
      </c>
      <c r="D2384" s="61">
        <f t="shared" ref="D2384:D2447" si="298">VLOOKUP(C2384,C$9:D$12,2)</f>
        <v>0.03</v>
      </c>
      <c r="E2384" s="351">
        <f>'Employee Salary Payroll Tax '!N2386</f>
        <v>82503.149999999994</v>
      </c>
      <c r="F2384" s="351">
        <f t="shared" ref="F2384:F2447" si="299">E2384*(1+D2384)</f>
        <v>84978.244500000001</v>
      </c>
      <c r="G2384" s="352"/>
      <c r="H2384" s="351">
        <f t="shared" ref="H2384:H2447" si="300">IF(E2384&gt;$H$12,0,$H$12-E2384)</f>
        <v>0</v>
      </c>
      <c r="I2384" s="351">
        <f t="shared" si="294"/>
        <v>2475.0945000000065</v>
      </c>
      <c r="J2384" s="351">
        <f t="shared" ref="J2384:J2447" si="301">IF(H2384&gt;I2384,I2384*$J$12,H2384*$J$12)</f>
        <v>0</v>
      </c>
      <c r="K2384" s="293">
        <f>SUM('Employee Salary Payroll Tax '!I2386:K2386)</f>
        <v>71128.83</v>
      </c>
      <c r="L2384" s="293">
        <f>'Employee Salary Payroll Tax '!H2386</f>
        <v>0</v>
      </c>
      <c r="M2384" s="293">
        <f t="shared" si="295"/>
        <v>11374.319999999992</v>
      </c>
      <c r="N2384" s="359">
        <f t="shared" si="296"/>
        <v>0</v>
      </c>
      <c r="O2384" s="331"/>
      <c r="P2384" s="61"/>
      <c r="Q2384" s="294"/>
      <c r="R2384" s="292"/>
      <c r="S2384" s="303"/>
    </row>
    <row r="2385" spans="1:19" s="36" customFormat="1" ht="14.4">
      <c r="A2385" s="36">
        <f t="shared" si="297"/>
        <v>1062</v>
      </c>
      <c r="B2385" s="526"/>
      <c r="C2385" s="36" t="str">
        <f>VLOOKUP('Employee Salary Payroll Tax '!B2387,'Employee Salary Payroll Tax '!$D$1:$E$7,2,FALSE)</f>
        <v>NonUnion</v>
      </c>
      <c r="D2385" s="61">
        <f t="shared" si="298"/>
        <v>2.98E-2</v>
      </c>
      <c r="E2385" s="351">
        <f>'Employee Salary Payroll Tax '!N2387</f>
        <v>64379.63</v>
      </c>
      <c r="F2385" s="351">
        <f t="shared" si="299"/>
        <v>66298.142974000002</v>
      </c>
      <c r="G2385" s="352"/>
      <c r="H2385" s="351">
        <f t="shared" si="300"/>
        <v>0</v>
      </c>
      <c r="I2385" s="351">
        <f t="shared" ref="I2385:I2448" si="302">F2385-E2385</f>
        <v>1918.5129740000048</v>
      </c>
      <c r="J2385" s="351">
        <f t="shared" si="301"/>
        <v>0</v>
      </c>
      <c r="K2385" s="293">
        <f>SUM('Employee Salary Payroll Tax '!I2387:K2387)</f>
        <v>2087.7199999999998</v>
      </c>
      <c r="L2385" s="293">
        <f>'Employee Salary Payroll Tax '!H2387</f>
        <v>0</v>
      </c>
      <c r="M2385" s="293">
        <f t="shared" ref="M2385:M2448" si="303">E2385-K2385-L2385</f>
        <v>62291.909999999996</v>
      </c>
      <c r="N2385" s="359">
        <f t="shared" ref="N2385:N2448" si="304">J2385*K2385/(SUM(K2385:M2385)+0.000001)</f>
        <v>0</v>
      </c>
      <c r="O2385" s="331"/>
      <c r="P2385" s="61"/>
      <c r="Q2385" s="294"/>
      <c r="R2385" s="292"/>
      <c r="S2385" s="303"/>
    </row>
    <row r="2386" spans="1:19" s="36" customFormat="1" ht="14.4">
      <c r="A2386" s="36">
        <f t="shared" si="297"/>
        <v>1063</v>
      </c>
      <c r="B2386" s="526"/>
      <c r="C2386" s="36" t="str">
        <f>VLOOKUP('Employee Salary Payroll Tax '!B2388,'Employee Salary Payroll Tax '!$D$1:$E$7,2,FALSE)</f>
        <v>NonUnion</v>
      </c>
      <c r="D2386" s="61">
        <f t="shared" si="298"/>
        <v>2.98E-2</v>
      </c>
      <c r="E2386" s="351">
        <f>'Employee Salary Payroll Tax '!N2388</f>
        <v>104717.13</v>
      </c>
      <c r="F2386" s="351">
        <f t="shared" si="299"/>
        <v>107837.70047400001</v>
      </c>
      <c r="G2386" s="352"/>
      <c r="H2386" s="351">
        <f t="shared" si="300"/>
        <v>0</v>
      </c>
      <c r="I2386" s="351">
        <f t="shared" si="302"/>
        <v>3120.5704740000074</v>
      </c>
      <c r="J2386" s="351">
        <f t="shared" si="301"/>
        <v>0</v>
      </c>
      <c r="K2386" s="293">
        <f>SUM('Employee Salary Payroll Tax '!I2388:K2388)</f>
        <v>34273.019999999997</v>
      </c>
      <c r="L2386" s="293">
        <f>'Employee Salary Payroll Tax '!H2388</f>
        <v>0</v>
      </c>
      <c r="M2386" s="293">
        <f t="shared" si="303"/>
        <v>70444.110000000015</v>
      </c>
      <c r="N2386" s="359">
        <f t="shared" si="304"/>
        <v>0</v>
      </c>
      <c r="O2386" s="331"/>
      <c r="P2386" s="61"/>
      <c r="Q2386" s="294"/>
      <c r="R2386" s="292"/>
      <c r="S2386" s="303"/>
    </row>
    <row r="2387" spans="1:19" s="36" customFormat="1" ht="14.4">
      <c r="A2387" s="36">
        <f t="shared" si="297"/>
        <v>1064</v>
      </c>
      <c r="B2387" s="526"/>
      <c r="C2387" s="36" t="str">
        <f>VLOOKUP('Employee Salary Payroll Tax '!B2389,'Employee Salary Payroll Tax '!$D$1:$E$7,2,FALSE)</f>
        <v>NonUnion</v>
      </c>
      <c r="D2387" s="61">
        <f t="shared" si="298"/>
        <v>2.98E-2</v>
      </c>
      <c r="E2387" s="351">
        <f>'Employee Salary Payroll Tax '!N2389</f>
        <v>74547.11</v>
      </c>
      <c r="F2387" s="351">
        <f t="shared" si="299"/>
        <v>76768.613878000004</v>
      </c>
      <c r="G2387" s="352"/>
      <c r="H2387" s="351">
        <f t="shared" si="300"/>
        <v>0</v>
      </c>
      <c r="I2387" s="351">
        <f t="shared" si="302"/>
        <v>2221.5038780000032</v>
      </c>
      <c r="J2387" s="351">
        <f t="shared" si="301"/>
        <v>0</v>
      </c>
      <c r="K2387" s="293">
        <f>SUM('Employee Salary Payroll Tax '!I2389:K2389)</f>
        <v>9453.75</v>
      </c>
      <c r="L2387" s="293">
        <f>'Employee Salary Payroll Tax '!H2389</f>
        <v>0</v>
      </c>
      <c r="M2387" s="293">
        <f t="shared" si="303"/>
        <v>65093.36</v>
      </c>
      <c r="N2387" s="359">
        <f t="shared" si="304"/>
        <v>0</v>
      </c>
      <c r="O2387" s="331"/>
      <c r="P2387" s="61"/>
      <c r="Q2387" s="294"/>
      <c r="R2387" s="292"/>
      <c r="S2387" s="303"/>
    </row>
    <row r="2388" spans="1:19" s="36" customFormat="1" ht="14.4">
      <c r="A2388" s="36">
        <f t="shared" si="297"/>
        <v>1065</v>
      </c>
      <c r="B2388" s="526"/>
      <c r="C2388" s="36" t="str">
        <f>VLOOKUP('Employee Salary Payroll Tax '!B2390,'Employee Salary Payroll Tax '!$D$1:$E$7,2,FALSE)</f>
        <v>NonUnion</v>
      </c>
      <c r="D2388" s="61">
        <f t="shared" si="298"/>
        <v>2.98E-2</v>
      </c>
      <c r="E2388" s="351">
        <f>'Employee Salary Payroll Tax '!N2390</f>
        <v>39225.18</v>
      </c>
      <c r="F2388" s="351">
        <f t="shared" si="299"/>
        <v>40394.090364000003</v>
      </c>
      <c r="G2388" s="352"/>
      <c r="H2388" s="351">
        <f t="shared" si="300"/>
        <v>0</v>
      </c>
      <c r="I2388" s="351">
        <f t="shared" si="302"/>
        <v>1168.910364000003</v>
      </c>
      <c r="J2388" s="351">
        <f t="shared" si="301"/>
        <v>0</v>
      </c>
      <c r="K2388" s="293">
        <f>SUM('Employee Salary Payroll Tax '!I2390:K2390)</f>
        <v>38123.61</v>
      </c>
      <c r="L2388" s="293">
        <f>'Employee Salary Payroll Tax '!H2390</f>
        <v>0</v>
      </c>
      <c r="M2388" s="293">
        <f t="shared" si="303"/>
        <v>1101.5699999999997</v>
      </c>
      <c r="N2388" s="359">
        <f t="shared" si="304"/>
        <v>0</v>
      </c>
      <c r="O2388" s="331"/>
      <c r="P2388" s="61"/>
      <c r="Q2388" s="294"/>
      <c r="R2388" s="292"/>
      <c r="S2388" s="303"/>
    </row>
    <row r="2389" spans="1:19" s="36" customFormat="1" ht="14.4">
      <c r="A2389" s="36">
        <f t="shared" si="297"/>
        <v>1066</v>
      </c>
      <c r="B2389" s="526"/>
      <c r="C2389" s="36" t="str">
        <f>VLOOKUP('Employee Salary Payroll Tax '!B2391,'Employee Salary Payroll Tax '!$D$1:$E$7,2,FALSE)</f>
        <v>NonUnion</v>
      </c>
      <c r="D2389" s="61">
        <f t="shared" si="298"/>
        <v>2.98E-2</v>
      </c>
      <c r="E2389" s="351">
        <f>'Employee Salary Payroll Tax '!N2391</f>
        <v>109373.93</v>
      </c>
      <c r="F2389" s="351">
        <f t="shared" si="299"/>
        <v>112633.273114</v>
      </c>
      <c r="G2389" s="352"/>
      <c r="H2389" s="351">
        <f t="shared" si="300"/>
        <v>0</v>
      </c>
      <c r="I2389" s="351">
        <f t="shared" si="302"/>
        <v>3259.343114000003</v>
      </c>
      <c r="J2389" s="351">
        <f t="shared" si="301"/>
        <v>0</v>
      </c>
      <c r="K2389" s="293">
        <f>SUM('Employee Salary Payroll Tax '!I2391:K2391)</f>
        <v>107146.42</v>
      </c>
      <c r="L2389" s="293">
        <f>'Employee Salary Payroll Tax '!H2391</f>
        <v>0</v>
      </c>
      <c r="M2389" s="293">
        <f t="shared" si="303"/>
        <v>2227.5099999999948</v>
      </c>
      <c r="N2389" s="359">
        <f t="shared" si="304"/>
        <v>0</v>
      </c>
      <c r="O2389" s="331"/>
      <c r="P2389" s="61"/>
      <c r="Q2389" s="294"/>
      <c r="R2389" s="292"/>
      <c r="S2389" s="303"/>
    </row>
    <row r="2390" spans="1:19" s="36" customFormat="1" ht="14.4">
      <c r="A2390" s="36">
        <f t="shared" si="297"/>
        <v>1067</v>
      </c>
      <c r="B2390" s="526"/>
      <c r="C2390" s="36" t="str">
        <f>VLOOKUP('Employee Salary Payroll Tax '!B2392,'Employee Salary Payroll Tax '!$D$1:$E$7,2,FALSE)</f>
        <v>NonUnion</v>
      </c>
      <c r="D2390" s="61">
        <f t="shared" si="298"/>
        <v>2.98E-2</v>
      </c>
      <c r="E2390" s="351">
        <f>'Employee Salary Payroll Tax '!N2392</f>
        <v>62317.35</v>
      </c>
      <c r="F2390" s="351">
        <f t="shared" si="299"/>
        <v>64174.407030000002</v>
      </c>
      <c r="G2390" s="352"/>
      <c r="H2390" s="351">
        <f t="shared" si="300"/>
        <v>0</v>
      </c>
      <c r="I2390" s="351">
        <f t="shared" si="302"/>
        <v>1857.0570300000036</v>
      </c>
      <c r="J2390" s="351">
        <f t="shared" si="301"/>
        <v>0</v>
      </c>
      <c r="K2390" s="293">
        <f>SUM('Employee Salary Payroll Tax '!I2392:K2392)</f>
        <v>346.3</v>
      </c>
      <c r="L2390" s="293">
        <f>'Employee Salary Payroll Tax '!H2392</f>
        <v>0</v>
      </c>
      <c r="M2390" s="293">
        <f t="shared" si="303"/>
        <v>61971.049999999996</v>
      </c>
      <c r="N2390" s="359">
        <f t="shared" si="304"/>
        <v>0</v>
      </c>
      <c r="O2390" s="331"/>
      <c r="P2390" s="61"/>
      <c r="Q2390" s="294"/>
      <c r="R2390" s="292"/>
      <c r="S2390" s="303"/>
    </row>
    <row r="2391" spans="1:19" s="36" customFormat="1" ht="14.4">
      <c r="A2391" s="36">
        <f t="shared" si="297"/>
        <v>1068</v>
      </c>
      <c r="B2391" s="526"/>
      <c r="C2391" s="36" t="str">
        <f>VLOOKUP('Employee Salary Payroll Tax '!B2393,'Employee Salary Payroll Tax '!$D$1:$E$7,2,FALSE)</f>
        <v>IBEW</v>
      </c>
      <c r="D2391" s="61">
        <f t="shared" si="298"/>
        <v>6.875E-3</v>
      </c>
      <c r="E2391" s="351">
        <f>'Employee Salary Payroll Tax '!N2393</f>
        <v>72463.41</v>
      </c>
      <c r="F2391" s="351">
        <f t="shared" si="299"/>
        <v>72961.595943749999</v>
      </c>
      <c r="G2391" s="352"/>
      <c r="H2391" s="351">
        <f t="shared" si="300"/>
        <v>0</v>
      </c>
      <c r="I2391" s="351">
        <f t="shared" si="302"/>
        <v>498.1859437499952</v>
      </c>
      <c r="J2391" s="351">
        <f t="shared" si="301"/>
        <v>0</v>
      </c>
      <c r="K2391" s="293">
        <f>SUM('Employee Salary Payroll Tax '!I2393:K2393)</f>
        <v>72241.039999999994</v>
      </c>
      <c r="L2391" s="293">
        <f>'Employee Salary Payroll Tax '!H2393</f>
        <v>0</v>
      </c>
      <c r="M2391" s="293">
        <f t="shared" si="303"/>
        <v>222.3700000000099</v>
      </c>
      <c r="N2391" s="359">
        <f t="shared" si="304"/>
        <v>0</v>
      </c>
      <c r="O2391" s="331"/>
      <c r="P2391" s="61"/>
      <c r="Q2391" s="294"/>
      <c r="R2391" s="292"/>
      <c r="S2391" s="303"/>
    </row>
    <row r="2392" spans="1:19" s="36" customFormat="1" ht="14.4">
      <c r="A2392" s="36">
        <f t="shared" si="297"/>
        <v>1069</v>
      </c>
      <c r="B2392" s="526"/>
      <c r="C2392" s="36" t="str">
        <f>VLOOKUP('Employee Salary Payroll Tax '!B2394,'Employee Salary Payroll Tax '!$D$1:$E$7,2,FALSE)</f>
        <v>NonUnion</v>
      </c>
      <c r="D2392" s="61">
        <f t="shared" si="298"/>
        <v>2.98E-2</v>
      </c>
      <c r="E2392" s="351">
        <f>'Employee Salary Payroll Tax '!N2394</f>
        <v>100780.84</v>
      </c>
      <c r="F2392" s="351">
        <f t="shared" si="299"/>
        <v>103784.10903200001</v>
      </c>
      <c r="G2392" s="352"/>
      <c r="H2392" s="351">
        <f t="shared" si="300"/>
        <v>0</v>
      </c>
      <c r="I2392" s="351">
        <f t="shared" si="302"/>
        <v>3003.2690320000111</v>
      </c>
      <c r="J2392" s="351">
        <f t="shared" si="301"/>
        <v>0</v>
      </c>
      <c r="K2392" s="293">
        <f>SUM('Employee Salary Payroll Tax '!I2394:K2394)</f>
        <v>44880.689999999995</v>
      </c>
      <c r="L2392" s="293">
        <f>'Employee Salary Payroll Tax '!H2394</f>
        <v>1311.71</v>
      </c>
      <c r="M2392" s="293">
        <f t="shared" si="303"/>
        <v>54588.44</v>
      </c>
      <c r="N2392" s="359">
        <f t="shared" si="304"/>
        <v>0</v>
      </c>
      <c r="O2392" s="331"/>
      <c r="P2392" s="61"/>
      <c r="Q2392" s="294"/>
      <c r="R2392" s="292"/>
      <c r="S2392" s="303"/>
    </row>
    <row r="2393" spans="1:19" s="36" customFormat="1" ht="14.4">
      <c r="A2393" s="36">
        <f t="shared" si="297"/>
        <v>1070</v>
      </c>
      <c r="B2393" s="526"/>
      <c r="C2393" s="36" t="str">
        <f>VLOOKUP('Employee Salary Payroll Tax '!B2395,'Employee Salary Payroll Tax '!$D$1:$E$7,2,FALSE)</f>
        <v>NonUnion</v>
      </c>
      <c r="D2393" s="61">
        <f t="shared" si="298"/>
        <v>2.98E-2</v>
      </c>
      <c r="E2393" s="351">
        <f>'Employee Salary Payroll Tax '!N2395</f>
        <v>46922.400000000001</v>
      </c>
      <c r="F2393" s="351">
        <f t="shared" si="299"/>
        <v>48320.687520000007</v>
      </c>
      <c r="G2393" s="352"/>
      <c r="H2393" s="351">
        <f t="shared" si="300"/>
        <v>0</v>
      </c>
      <c r="I2393" s="351">
        <f t="shared" si="302"/>
        <v>1398.2875200000053</v>
      </c>
      <c r="J2393" s="351">
        <f t="shared" si="301"/>
        <v>0</v>
      </c>
      <c r="K2393" s="293">
        <f>SUM('Employee Salary Payroll Tax '!I2395:K2395)</f>
        <v>46922.400000000001</v>
      </c>
      <c r="L2393" s="293">
        <f>'Employee Salary Payroll Tax '!H2395</f>
        <v>0</v>
      </c>
      <c r="M2393" s="293">
        <f t="shared" si="303"/>
        <v>0</v>
      </c>
      <c r="N2393" s="359">
        <f t="shared" si="304"/>
        <v>0</v>
      </c>
      <c r="O2393" s="331"/>
      <c r="P2393" s="61"/>
      <c r="Q2393" s="294"/>
      <c r="R2393" s="292"/>
      <c r="S2393" s="303"/>
    </row>
    <row r="2394" spans="1:19" s="36" customFormat="1" ht="14.4">
      <c r="A2394" s="36">
        <f t="shared" si="297"/>
        <v>1071</v>
      </c>
      <c r="B2394" s="526"/>
      <c r="C2394" s="36" t="str">
        <f>VLOOKUP('Employee Salary Payroll Tax '!B2396,'Employee Salary Payroll Tax '!$D$1:$E$7,2,FALSE)</f>
        <v>NonUnion</v>
      </c>
      <c r="D2394" s="61">
        <f t="shared" si="298"/>
        <v>2.98E-2</v>
      </c>
      <c r="E2394" s="351">
        <f>'Employee Salary Payroll Tax '!N2396</f>
        <v>78414.59</v>
      </c>
      <c r="F2394" s="351">
        <f t="shared" si="299"/>
        <v>80751.344782</v>
      </c>
      <c r="G2394" s="352"/>
      <c r="H2394" s="351">
        <f t="shared" si="300"/>
        <v>0</v>
      </c>
      <c r="I2394" s="351">
        <f t="shared" si="302"/>
        <v>2336.7547820000036</v>
      </c>
      <c r="J2394" s="351">
        <f t="shared" si="301"/>
        <v>0</v>
      </c>
      <c r="K2394" s="293">
        <f>SUM('Employee Salary Payroll Tax '!I2396:K2396)</f>
        <v>74561.710000000006</v>
      </c>
      <c r="L2394" s="293">
        <f>'Employee Salary Payroll Tax '!H2396</f>
        <v>0</v>
      </c>
      <c r="M2394" s="293">
        <f t="shared" si="303"/>
        <v>3852.8799999999901</v>
      </c>
      <c r="N2394" s="359">
        <f t="shared" si="304"/>
        <v>0</v>
      </c>
      <c r="O2394" s="331"/>
      <c r="P2394" s="61"/>
      <c r="Q2394" s="294"/>
      <c r="R2394" s="292"/>
      <c r="S2394" s="303"/>
    </row>
    <row r="2395" spans="1:19" s="36" customFormat="1" ht="14.4">
      <c r="A2395" s="36">
        <f t="shared" si="297"/>
        <v>1072</v>
      </c>
      <c r="B2395" s="526"/>
      <c r="C2395" s="36" t="str">
        <f>VLOOKUP('Employee Salary Payroll Tax '!B2397,'Employee Salary Payroll Tax '!$D$1:$E$7,2,FALSE)</f>
        <v>NonUnion</v>
      </c>
      <c r="D2395" s="61">
        <f t="shared" si="298"/>
        <v>2.98E-2</v>
      </c>
      <c r="E2395" s="351">
        <f>'Employee Salary Payroll Tax '!N2397</f>
        <v>83317.429999999993</v>
      </c>
      <c r="F2395" s="351">
        <f t="shared" si="299"/>
        <v>85800.289413999999</v>
      </c>
      <c r="G2395" s="352"/>
      <c r="H2395" s="351">
        <f t="shared" si="300"/>
        <v>0</v>
      </c>
      <c r="I2395" s="351">
        <f t="shared" si="302"/>
        <v>2482.8594140000059</v>
      </c>
      <c r="J2395" s="351">
        <f t="shared" si="301"/>
        <v>0</v>
      </c>
      <c r="K2395" s="293">
        <f>SUM('Employee Salary Payroll Tax '!I2397:K2397)</f>
        <v>31126.730000000003</v>
      </c>
      <c r="L2395" s="293">
        <f>'Employee Salary Payroll Tax '!H2397</f>
        <v>0</v>
      </c>
      <c r="M2395" s="293">
        <f t="shared" si="303"/>
        <v>52190.69999999999</v>
      </c>
      <c r="N2395" s="359">
        <f t="shared" si="304"/>
        <v>0</v>
      </c>
      <c r="O2395" s="331"/>
      <c r="P2395" s="61"/>
      <c r="Q2395" s="294"/>
      <c r="R2395" s="292"/>
      <c r="S2395" s="303"/>
    </row>
    <row r="2396" spans="1:19" s="36" customFormat="1" ht="14.4">
      <c r="A2396" s="36">
        <f t="shared" si="297"/>
        <v>1073</v>
      </c>
      <c r="B2396" s="526"/>
      <c r="C2396" s="36" t="str">
        <f>VLOOKUP('Employee Salary Payroll Tax '!B2398,'Employee Salary Payroll Tax '!$D$1:$E$7,2,FALSE)</f>
        <v>IBEW</v>
      </c>
      <c r="D2396" s="61">
        <f t="shared" si="298"/>
        <v>6.875E-3</v>
      </c>
      <c r="E2396" s="351">
        <f>'Employee Salary Payroll Tax '!N2398</f>
        <v>147424.54999999999</v>
      </c>
      <c r="F2396" s="351">
        <f t="shared" si="299"/>
        <v>148438.09378124998</v>
      </c>
      <c r="G2396" s="352"/>
      <c r="H2396" s="351">
        <f t="shared" si="300"/>
        <v>0</v>
      </c>
      <c r="I2396" s="351">
        <f t="shared" si="302"/>
        <v>1013.5437812499877</v>
      </c>
      <c r="J2396" s="351">
        <f t="shared" si="301"/>
        <v>0</v>
      </c>
      <c r="K2396" s="293">
        <f>SUM('Employee Salary Payroll Tax '!I2398:K2398)</f>
        <v>128217.94</v>
      </c>
      <c r="L2396" s="293">
        <f>'Employee Salary Payroll Tax '!H2398</f>
        <v>0</v>
      </c>
      <c r="M2396" s="293">
        <f t="shared" si="303"/>
        <v>19206.609999999986</v>
      </c>
      <c r="N2396" s="359">
        <f t="shared" si="304"/>
        <v>0</v>
      </c>
      <c r="O2396" s="331"/>
      <c r="P2396" s="61"/>
      <c r="Q2396" s="294"/>
      <c r="R2396" s="292"/>
      <c r="S2396" s="303"/>
    </row>
    <row r="2397" spans="1:19" s="36" customFormat="1" ht="14.4">
      <c r="A2397" s="36">
        <f t="shared" si="297"/>
        <v>1074</v>
      </c>
      <c r="B2397" s="526"/>
      <c r="C2397" s="36" t="str">
        <f>VLOOKUP('Employee Salary Payroll Tax '!B2399,'Employee Salary Payroll Tax '!$D$1:$E$7,2,FALSE)</f>
        <v>NonUnion</v>
      </c>
      <c r="D2397" s="61">
        <f t="shared" si="298"/>
        <v>2.98E-2</v>
      </c>
      <c r="E2397" s="351">
        <f>'Employee Salary Payroll Tax '!N2399</f>
        <v>74143.08</v>
      </c>
      <c r="F2397" s="351">
        <f t="shared" si="299"/>
        <v>76352.543784000009</v>
      </c>
      <c r="G2397" s="352"/>
      <c r="H2397" s="351">
        <f t="shared" si="300"/>
        <v>0</v>
      </c>
      <c r="I2397" s="351">
        <f t="shared" si="302"/>
        <v>2209.4637840000069</v>
      </c>
      <c r="J2397" s="351">
        <f t="shared" si="301"/>
        <v>0</v>
      </c>
      <c r="K2397" s="293">
        <f>SUM('Employee Salary Payroll Tax '!I2399:K2399)</f>
        <v>1932.55</v>
      </c>
      <c r="L2397" s="293">
        <f>'Employee Salary Payroll Tax '!H2399</f>
        <v>0</v>
      </c>
      <c r="M2397" s="293">
        <f t="shared" si="303"/>
        <v>72210.53</v>
      </c>
      <c r="N2397" s="359">
        <f t="shared" si="304"/>
        <v>0</v>
      </c>
      <c r="O2397" s="331"/>
      <c r="P2397" s="61"/>
      <c r="Q2397" s="294"/>
      <c r="R2397" s="292"/>
      <c r="S2397" s="303"/>
    </row>
    <row r="2398" spans="1:19" s="36" customFormat="1" ht="14.4">
      <c r="A2398" s="36">
        <f t="shared" si="297"/>
        <v>1075</v>
      </c>
      <c r="B2398" s="526"/>
      <c r="C2398" s="36" t="str">
        <f>VLOOKUP('Employee Salary Payroll Tax '!B2400,'Employee Salary Payroll Tax '!$D$1:$E$7,2,FALSE)</f>
        <v>NonUnion</v>
      </c>
      <c r="D2398" s="61">
        <f t="shared" si="298"/>
        <v>2.98E-2</v>
      </c>
      <c r="E2398" s="351">
        <f>'Employee Salary Payroll Tax '!N2400</f>
        <v>63111.58</v>
      </c>
      <c r="F2398" s="351">
        <f t="shared" si="299"/>
        <v>64992.305084000007</v>
      </c>
      <c r="G2398" s="352"/>
      <c r="H2398" s="351">
        <f t="shared" si="300"/>
        <v>0</v>
      </c>
      <c r="I2398" s="351">
        <f t="shared" si="302"/>
        <v>1880.7250840000052</v>
      </c>
      <c r="J2398" s="351">
        <f t="shared" si="301"/>
        <v>0</v>
      </c>
      <c r="K2398" s="293">
        <f>SUM('Employee Salary Payroll Tax '!I2400:K2400)</f>
        <v>63111.58</v>
      </c>
      <c r="L2398" s="293">
        <f>'Employee Salary Payroll Tax '!H2400</f>
        <v>0</v>
      </c>
      <c r="M2398" s="293">
        <f t="shared" si="303"/>
        <v>0</v>
      </c>
      <c r="N2398" s="359">
        <f t="shared" si="304"/>
        <v>0</v>
      </c>
      <c r="O2398" s="331"/>
      <c r="P2398" s="61"/>
      <c r="Q2398" s="294"/>
      <c r="R2398" s="292"/>
      <c r="S2398" s="303"/>
    </row>
    <row r="2399" spans="1:19" s="36" customFormat="1" ht="14.4">
      <c r="A2399" s="36">
        <f t="shared" si="297"/>
        <v>1076</v>
      </c>
      <c r="B2399" s="526"/>
      <c r="C2399" s="36" t="str">
        <f>VLOOKUP('Employee Salary Payroll Tax '!B2401,'Employee Salary Payroll Tax '!$D$1:$E$7,2,FALSE)</f>
        <v>NonUnion</v>
      </c>
      <c r="D2399" s="61">
        <f t="shared" si="298"/>
        <v>2.98E-2</v>
      </c>
      <c r="E2399" s="351">
        <f>'Employee Salary Payroll Tax '!N2401</f>
        <v>75680.73</v>
      </c>
      <c r="F2399" s="351">
        <f t="shared" si="299"/>
        <v>77936.015753999993</v>
      </c>
      <c r="G2399" s="352"/>
      <c r="H2399" s="351">
        <f t="shared" si="300"/>
        <v>0</v>
      </c>
      <c r="I2399" s="351">
        <f t="shared" si="302"/>
        <v>2255.2857539999968</v>
      </c>
      <c r="J2399" s="351">
        <f t="shared" si="301"/>
        <v>0</v>
      </c>
      <c r="K2399" s="293">
        <f>SUM('Employee Salary Payroll Tax '!I2401:K2401)</f>
        <v>75680.73</v>
      </c>
      <c r="L2399" s="293">
        <f>'Employee Salary Payroll Tax '!H2401</f>
        <v>0</v>
      </c>
      <c r="M2399" s="293">
        <f t="shared" si="303"/>
        <v>0</v>
      </c>
      <c r="N2399" s="359">
        <f t="shared" si="304"/>
        <v>0</v>
      </c>
      <c r="O2399" s="331"/>
      <c r="P2399" s="61"/>
      <c r="Q2399" s="294"/>
      <c r="R2399" s="292"/>
      <c r="S2399" s="303"/>
    </row>
    <row r="2400" spans="1:19" s="36" customFormat="1" ht="14.4">
      <c r="A2400" s="36">
        <f t="shared" si="297"/>
        <v>1077</v>
      </c>
      <c r="B2400" s="526"/>
      <c r="C2400" s="36" t="str">
        <f>VLOOKUP('Employee Salary Payroll Tax '!B2402,'Employee Salary Payroll Tax '!$D$1:$E$7,2,FALSE)</f>
        <v>NonUnion</v>
      </c>
      <c r="D2400" s="61">
        <f t="shared" si="298"/>
        <v>2.98E-2</v>
      </c>
      <c r="E2400" s="351">
        <f>'Employee Salary Payroll Tax '!N2402</f>
        <v>79959.27</v>
      </c>
      <c r="F2400" s="351">
        <f t="shared" si="299"/>
        <v>82342.056246000007</v>
      </c>
      <c r="G2400" s="352"/>
      <c r="H2400" s="351">
        <f t="shared" si="300"/>
        <v>0</v>
      </c>
      <c r="I2400" s="351">
        <f t="shared" si="302"/>
        <v>2382.7862460000033</v>
      </c>
      <c r="J2400" s="351">
        <f t="shared" si="301"/>
        <v>0</v>
      </c>
      <c r="K2400" s="293">
        <f>SUM('Employee Salary Payroll Tax '!I2402:K2402)</f>
        <v>50741.200000000004</v>
      </c>
      <c r="L2400" s="293">
        <f>'Employee Salary Payroll Tax '!H2402</f>
        <v>378.46</v>
      </c>
      <c r="M2400" s="293">
        <f t="shared" si="303"/>
        <v>28839.61</v>
      </c>
      <c r="N2400" s="359">
        <f t="shared" si="304"/>
        <v>0</v>
      </c>
      <c r="O2400" s="331"/>
      <c r="P2400" s="61"/>
      <c r="Q2400" s="294"/>
      <c r="R2400" s="292"/>
      <c r="S2400" s="303"/>
    </row>
    <row r="2401" spans="1:19" s="36" customFormat="1" ht="14.4">
      <c r="A2401" s="36">
        <f t="shared" si="297"/>
        <v>1078</v>
      </c>
      <c r="B2401" s="526"/>
      <c r="C2401" s="36" t="str">
        <f>VLOOKUP('Employee Salary Payroll Tax '!B2403,'Employee Salary Payroll Tax '!$D$1:$E$7,2,FALSE)</f>
        <v>NonUnion</v>
      </c>
      <c r="D2401" s="61">
        <f t="shared" si="298"/>
        <v>2.98E-2</v>
      </c>
      <c r="E2401" s="351">
        <f>'Employee Salary Payroll Tax '!N2403</f>
        <v>113768.42</v>
      </c>
      <c r="F2401" s="351">
        <f t="shared" si="299"/>
        <v>117158.718916</v>
      </c>
      <c r="G2401" s="352"/>
      <c r="H2401" s="351">
        <f t="shared" si="300"/>
        <v>0</v>
      </c>
      <c r="I2401" s="351">
        <f t="shared" si="302"/>
        <v>3390.2989159999997</v>
      </c>
      <c r="J2401" s="351">
        <f t="shared" si="301"/>
        <v>0</v>
      </c>
      <c r="K2401" s="293">
        <f>SUM('Employee Salary Payroll Tax '!I2403:K2403)</f>
        <v>35549.43</v>
      </c>
      <c r="L2401" s="293">
        <f>'Employee Salary Payroll Tax '!H2403</f>
        <v>0</v>
      </c>
      <c r="M2401" s="293">
        <f t="shared" si="303"/>
        <v>78218.989999999991</v>
      </c>
      <c r="N2401" s="359">
        <f t="shared" si="304"/>
        <v>0</v>
      </c>
      <c r="O2401" s="331"/>
      <c r="P2401" s="61"/>
      <c r="Q2401" s="294"/>
      <c r="R2401" s="292"/>
      <c r="S2401" s="303"/>
    </row>
    <row r="2402" spans="1:19" s="36" customFormat="1" ht="14.4">
      <c r="A2402" s="36">
        <f t="shared" si="297"/>
        <v>1079</v>
      </c>
      <c r="B2402" s="526"/>
      <c r="C2402" s="36" t="str">
        <f>VLOOKUP('Employee Salary Payroll Tax '!B2404,'Employee Salary Payroll Tax '!$D$1:$E$7,2,FALSE)</f>
        <v>NonUnion</v>
      </c>
      <c r="D2402" s="61">
        <f t="shared" si="298"/>
        <v>2.98E-2</v>
      </c>
      <c r="E2402" s="351">
        <f>'Employee Salary Payroll Tax '!N2404</f>
        <v>10882.05</v>
      </c>
      <c r="F2402" s="351">
        <f t="shared" si="299"/>
        <v>11206.33509</v>
      </c>
      <c r="G2402" s="352"/>
      <c r="H2402" s="351">
        <f t="shared" si="300"/>
        <v>0</v>
      </c>
      <c r="I2402" s="351">
        <f t="shared" si="302"/>
        <v>324.28509000000122</v>
      </c>
      <c r="J2402" s="351">
        <f t="shared" si="301"/>
        <v>0</v>
      </c>
      <c r="K2402" s="293">
        <f>SUM('Employee Salary Payroll Tax '!I2404:K2404)</f>
        <v>783.15</v>
      </c>
      <c r="L2402" s="293">
        <f>'Employee Salary Payroll Tax '!H2404</f>
        <v>0</v>
      </c>
      <c r="M2402" s="293">
        <f t="shared" si="303"/>
        <v>10098.9</v>
      </c>
      <c r="N2402" s="359">
        <f t="shared" si="304"/>
        <v>0</v>
      </c>
      <c r="O2402" s="331"/>
      <c r="P2402" s="61"/>
      <c r="Q2402" s="294"/>
      <c r="R2402" s="292"/>
      <c r="S2402" s="303"/>
    </row>
    <row r="2403" spans="1:19" s="36" customFormat="1" ht="14.4">
      <c r="A2403" s="36">
        <f t="shared" si="297"/>
        <v>1080</v>
      </c>
      <c r="B2403" s="526"/>
      <c r="C2403" s="36" t="str">
        <f>VLOOKUP('Employee Salary Payroll Tax '!B2405,'Employee Salary Payroll Tax '!$D$1:$E$7,2,FALSE)</f>
        <v>Not Assigned</v>
      </c>
      <c r="D2403" s="61">
        <f t="shared" si="298"/>
        <v>0</v>
      </c>
      <c r="E2403" s="351">
        <f>'Employee Salary Payroll Tax '!N2405</f>
        <v>-0.19</v>
      </c>
      <c r="F2403" s="351">
        <f t="shared" si="299"/>
        <v>-0.19</v>
      </c>
      <c r="G2403" s="352"/>
      <c r="H2403" s="351">
        <f t="shared" si="300"/>
        <v>7000.19</v>
      </c>
      <c r="I2403" s="351">
        <f t="shared" si="302"/>
        <v>0</v>
      </c>
      <c r="J2403" s="351">
        <f t="shared" si="301"/>
        <v>0</v>
      </c>
      <c r="K2403" s="293">
        <f>SUM('Employee Salary Payroll Tax '!I2405:K2405)</f>
        <v>-204.62</v>
      </c>
      <c r="L2403" s="293">
        <f>'Employee Salary Payroll Tax '!H2405</f>
        <v>0</v>
      </c>
      <c r="M2403" s="293">
        <f t="shared" si="303"/>
        <v>204.43</v>
      </c>
      <c r="N2403" s="359">
        <f t="shared" si="304"/>
        <v>0</v>
      </c>
      <c r="O2403" s="331"/>
      <c r="P2403" s="61"/>
      <c r="Q2403" s="294"/>
      <c r="R2403" s="292"/>
      <c r="S2403" s="303"/>
    </row>
    <row r="2404" spans="1:19" s="36" customFormat="1" ht="14.4">
      <c r="A2404" s="36">
        <f t="shared" si="297"/>
        <v>1081</v>
      </c>
      <c r="B2404" s="526"/>
      <c r="C2404" s="36" t="str">
        <f>VLOOKUP('Employee Salary Payroll Tax '!B2406,'Employee Salary Payroll Tax '!$D$1:$E$7,2,FALSE)</f>
        <v>NonUnion</v>
      </c>
      <c r="D2404" s="61">
        <f t="shared" si="298"/>
        <v>2.98E-2</v>
      </c>
      <c r="E2404" s="351">
        <f>'Employee Salary Payroll Tax '!N2406</f>
        <v>89114.74</v>
      </c>
      <c r="F2404" s="351">
        <f t="shared" si="299"/>
        <v>91770.359252000009</v>
      </c>
      <c r="G2404" s="352"/>
      <c r="H2404" s="351">
        <f t="shared" si="300"/>
        <v>0</v>
      </c>
      <c r="I2404" s="351">
        <f t="shared" si="302"/>
        <v>2655.6192520000041</v>
      </c>
      <c r="J2404" s="351">
        <f t="shared" si="301"/>
        <v>0</v>
      </c>
      <c r="K2404" s="293">
        <f>SUM('Employee Salary Payroll Tax '!I2406:K2406)</f>
        <v>1982.62</v>
      </c>
      <c r="L2404" s="293">
        <f>'Employee Salary Payroll Tax '!H2406</f>
        <v>0</v>
      </c>
      <c r="M2404" s="293">
        <f t="shared" si="303"/>
        <v>87132.12000000001</v>
      </c>
      <c r="N2404" s="359">
        <f t="shared" si="304"/>
        <v>0</v>
      </c>
      <c r="O2404" s="331"/>
      <c r="P2404" s="61"/>
      <c r="Q2404" s="294"/>
      <c r="R2404" s="292"/>
      <c r="S2404" s="303"/>
    </row>
    <row r="2405" spans="1:19" s="36" customFormat="1" ht="14.4">
      <c r="A2405" s="36">
        <f t="shared" si="297"/>
        <v>1082</v>
      </c>
      <c r="B2405" s="526"/>
      <c r="C2405" s="36" t="str">
        <f>VLOOKUP('Employee Salary Payroll Tax '!B2407,'Employee Salary Payroll Tax '!$D$1:$E$7,2,FALSE)</f>
        <v>IBEW</v>
      </c>
      <c r="D2405" s="61">
        <f t="shared" si="298"/>
        <v>6.875E-3</v>
      </c>
      <c r="E2405" s="351">
        <f>'Employee Salary Payroll Tax '!N2407</f>
        <v>64994.9</v>
      </c>
      <c r="F2405" s="351">
        <f t="shared" si="299"/>
        <v>65441.739937500002</v>
      </c>
      <c r="G2405" s="352"/>
      <c r="H2405" s="351">
        <f t="shared" si="300"/>
        <v>0</v>
      </c>
      <c r="I2405" s="351">
        <f t="shared" si="302"/>
        <v>446.83993750000081</v>
      </c>
      <c r="J2405" s="351">
        <f t="shared" si="301"/>
        <v>0</v>
      </c>
      <c r="K2405" s="293">
        <f>SUM('Employee Salary Payroll Tax '!I2407:K2407)</f>
        <v>17536.39</v>
      </c>
      <c r="L2405" s="293">
        <f>'Employee Salary Payroll Tax '!H2407</f>
        <v>0</v>
      </c>
      <c r="M2405" s="293">
        <f t="shared" si="303"/>
        <v>47458.51</v>
      </c>
      <c r="N2405" s="359">
        <f t="shared" si="304"/>
        <v>0</v>
      </c>
      <c r="O2405" s="331"/>
      <c r="P2405" s="61"/>
      <c r="Q2405" s="294"/>
      <c r="R2405" s="292"/>
      <c r="S2405" s="303"/>
    </row>
    <row r="2406" spans="1:19" s="36" customFormat="1" ht="14.4">
      <c r="A2406" s="36">
        <f t="shared" si="297"/>
        <v>1083</v>
      </c>
      <c r="B2406" s="526"/>
      <c r="C2406" s="36" t="str">
        <f>VLOOKUP('Employee Salary Payroll Tax '!B2408,'Employee Salary Payroll Tax '!$D$1:$E$7,2,FALSE)</f>
        <v>IBEW</v>
      </c>
      <c r="D2406" s="61">
        <f t="shared" si="298"/>
        <v>6.875E-3</v>
      </c>
      <c r="E2406" s="351">
        <f>'Employee Salary Payroll Tax '!N2408</f>
        <v>12076.18</v>
      </c>
      <c r="F2406" s="351">
        <f t="shared" si="299"/>
        <v>12159.2037375</v>
      </c>
      <c r="G2406" s="352"/>
      <c r="H2406" s="351">
        <f t="shared" si="300"/>
        <v>0</v>
      </c>
      <c r="I2406" s="351">
        <f t="shared" si="302"/>
        <v>83.023737499999697</v>
      </c>
      <c r="J2406" s="351">
        <f t="shared" si="301"/>
        <v>0</v>
      </c>
      <c r="K2406" s="293">
        <f>SUM('Employee Salary Payroll Tax '!I2408:K2408)</f>
        <v>12076.18</v>
      </c>
      <c r="L2406" s="293">
        <f>'Employee Salary Payroll Tax '!H2408</f>
        <v>0</v>
      </c>
      <c r="M2406" s="293">
        <f t="shared" si="303"/>
        <v>0</v>
      </c>
      <c r="N2406" s="359">
        <f t="shared" si="304"/>
        <v>0</v>
      </c>
      <c r="O2406" s="331"/>
      <c r="P2406" s="61"/>
      <c r="Q2406" s="294"/>
      <c r="R2406" s="292"/>
      <c r="S2406" s="303"/>
    </row>
    <row r="2407" spans="1:19" s="36" customFormat="1" ht="14.4">
      <c r="A2407" s="36">
        <f t="shared" si="297"/>
        <v>1084</v>
      </c>
      <c r="B2407" s="526"/>
      <c r="C2407" s="36" t="str">
        <f>VLOOKUP('Employee Salary Payroll Tax '!B2409,'Employee Salary Payroll Tax '!$D$1:$E$7,2,FALSE)</f>
        <v>Not Assigned</v>
      </c>
      <c r="D2407" s="61">
        <f t="shared" si="298"/>
        <v>0</v>
      </c>
      <c r="E2407" s="351">
        <f>'Employee Salary Payroll Tax '!N2409</f>
        <v>0</v>
      </c>
      <c r="F2407" s="351">
        <f t="shared" si="299"/>
        <v>0</v>
      </c>
      <c r="G2407" s="352"/>
      <c r="H2407" s="351">
        <f t="shared" si="300"/>
        <v>7000</v>
      </c>
      <c r="I2407" s="351">
        <f t="shared" si="302"/>
        <v>0</v>
      </c>
      <c r="J2407" s="351">
        <f t="shared" si="301"/>
        <v>0</v>
      </c>
      <c r="K2407" s="293">
        <f>SUM('Employee Salary Payroll Tax '!I2409:K2409)</f>
        <v>0</v>
      </c>
      <c r="L2407" s="293">
        <f>'Employee Salary Payroll Tax '!H2409</f>
        <v>0</v>
      </c>
      <c r="M2407" s="293">
        <f t="shared" si="303"/>
        <v>0</v>
      </c>
      <c r="N2407" s="359">
        <f t="shared" si="304"/>
        <v>0</v>
      </c>
      <c r="O2407" s="331"/>
      <c r="P2407" s="61"/>
      <c r="Q2407" s="294"/>
      <c r="R2407" s="292"/>
      <c r="S2407" s="303"/>
    </row>
    <row r="2408" spans="1:19" s="36" customFormat="1" ht="14.4">
      <c r="A2408" s="36">
        <f t="shared" si="297"/>
        <v>1085</v>
      </c>
      <c r="B2408" s="526"/>
      <c r="C2408" s="36" t="str">
        <f>VLOOKUP('Employee Salary Payroll Tax '!B2410,'Employee Salary Payroll Tax '!$D$1:$E$7,2,FALSE)</f>
        <v>NonUnion</v>
      </c>
      <c r="D2408" s="61">
        <f t="shared" si="298"/>
        <v>2.98E-2</v>
      </c>
      <c r="E2408" s="351">
        <f>'Employee Salary Payroll Tax '!N2410</f>
        <v>99284.69</v>
      </c>
      <c r="F2408" s="351">
        <f t="shared" si="299"/>
        <v>102243.373762</v>
      </c>
      <c r="G2408" s="352"/>
      <c r="H2408" s="351">
        <f t="shared" si="300"/>
        <v>0</v>
      </c>
      <c r="I2408" s="351">
        <f t="shared" si="302"/>
        <v>2958.6837620000006</v>
      </c>
      <c r="J2408" s="351">
        <f t="shared" si="301"/>
        <v>0</v>
      </c>
      <c r="K2408" s="293">
        <f>SUM('Employee Salary Payroll Tax '!I2410:K2410)</f>
        <v>28021.47</v>
      </c>
      <c r="L2408" s="293">
        <f>'Employee Salary Payroll Tax '!H2410</f>
        <v>0</v>
      </c>
      <c r="M2408" s="293">
        <f t="shared" si="303"/>
        <v>71263.22</v>
      </c>
      <c r="N2408" s="359">
        <f t="shared" si="304"/>
        <v>0</v>
      </c>
      <c r="O2408" s="331"/>
      <c r="P2408" s="61"/>
      <c r="Q2408" s="294"/>
      <c r="R2408" s="292"/>
      <c r="S2408" s="303"/>
    </row>
    <row r="2409" spans="1:19" s="36" customFormat="1" ht="14.4">
      <c r="A2409" s="36">
        <f t="shared" si="297"/>
        <v>1086</v>
      </c>
      <c r="B2409" s="526"/>
      <c r="C2409" s="36" t="str">
        <f>VLOOKUP('Employee Salary Payroll Tax '!B2411,'Employee Salary Payroll Tax '!$D$1:$E$7,2,FALSE)</f>
        <v>NonUnion</v>
      </c>
      <c r="D2409" s="61">
        <f t="shared" si="298"/>
        <v>2.98E-2</v>
      </c>
      <c r="E2409" s="351">
        <f>'Employee Salary Payroll Tax '!N2411</f>
        <v>69117.820000000007</v>
      </c>
      <c r="F2409" s="351">
        <f t="shared" si="299"/>
        <v>71177.531036000015</v>
      </c>
      <c r="G2409" s="352"/>
      <c r="H2409" s="351">
        <f t="shared" si="300"/>
        <v>0</v>
      </c>
      <c r="I2409" s="351">
        <f t="shared" si="302"/>
        <v>2059.7110360000079</v>
      </c>
      <c r="J2409" s="351">
        <f t="shared" si="301"/>
        <v>0</v>
      </c>
      <c r="K2409" s="293">
        <f>SUM('Employee Salary Payroll Tax '!I2411:K2411)</f>
        <v>-18.47</v>
      </c>
      <c r="L2409" s="293">
        <f>'Employee Salary Payroll Tax '!H2411</f>
        <v>0</v>
      </c>
      <c r="M2409" s="293">
        <f t="shared" si="303"/>
        <v>69136.290000000008</v>
      </c>
      <c r="N2409" s="359">
        <f t="shared" si="304"/>
        <v>0</v>
      </c>
      <c r="O2409" s="331"/>
      <c r="P2409" s="61"/>
      <c r="Q2409" s="294"/>
      <c r="R2409" s="292"/>
      <c r="S2409" s="303"/>
    </row>
    <row r="2410" spans="1:19" s="36" customFormat="1" ht="14.4">
      <c r="A2410" s="36">
        <f t="shared" si="297"/>
        <v>1087</v>
      </c>
      <c r="B2410" s="526"/>
      <c r="C2410" s="36" t="str">
        <f>VLOOKUP('Employee Salary Payroll Tax '!B2412,'Employee Salary Payroll Tax '!$D$1:$E$7,2,FALSE)</f>
        <v>IBEW</v>
      </c>
      <c r="D2410" s="61">
        <f t="shared" si="298"/>
        <v>6.875E-3</v>
      </c>
      <c r="E2410" s="351">
        <f>'Employee Salary Payroll Tax '!N2412</f>
        <v>60949.45</v>
      </c>
      <c r="F2410" s="351">
        <f t="shared" si="299"/>
        <v>61368.477468749996</v>
      </c>
      <c r="G2410" s="352"/>
      <c r="H2410" s="351">
        <f t="shared" si="300"/>
        <v>0</v>
      </c>
      <c r="I2410" s="351">
        <f t="shared" si="302"/>
        <v>419.02746874999866</v>
      </c>
      <c r="J2410" s="351">
        <f t="shared" si="301"/>
        <v>0</v>
      </c>
      <c r="K2410" s="293">
        <f>SUM('Employee Salary Payroll Tax '!I2412:K2412)</f>
        <v>16287.73</v>
      </c>
      <c r="L2410" s="293">
        <f>'Employee Salary Payroll Tax '!H2412</f>
        <v>0</v>
      </c>
      <c r="M2410" s="293">
        <f t="shared" si="303"/>
        <v>44661.72</v>
      </c>
      <c r="N2410" s="359">
        <f t="shared" si="304"/>
        <v>0</v>
      </c>
      <c r="O2410" s="331"/>
      <c r="P2410" s="61"/>
      <c r="Q2410" s="294"/>
      <c r="R2410" s="292"/>
      <c r="S2410" s="303"/>
    </row>
    <row r="2411" spans="1:19" s="36" customFormat="1" ht="14.4">
      <c r="A2411" s="36">
        <f t="shared" si="297"/>
        <v>1088</v>
      </c>
      <c r="B2411" s="526"/>
      <c r="C2411" s="36" t="str">
        <f>VLOOKUP('Employee Salary Payroll Tax '!B2413,'Employee Salary Payroll Tax '!$D$1:$E$7,2,FALSE)</f>
        <v>NonUnion</v>
      </c>
      <c r="D2411" s="61">
        <f t="shared" si="298"/>
        <v>2.98E-2</v>
      </c>
      <c r="E2411" s="351">
        <f>'Employee Salary Payroll Tax '!N2413</f>
        <v>8315.73</v>
      </c>
      <c r="F2411" s="351">
        <f t="shared" si="299"/>
        <v>8563.5387539999992</v>
      </c>
      <c r="G2411" s="352"/>
      <c r="H2411" s="351">
        <f t="shared" si="300"/>
        <v>0</v>
      </c>
      <c r="I2411" s="351">
        <f t="shared" si="302"/>
        <v>247.80875399999968</v>
      </c>
      <c r="J2411" s="351">
        <f t="shared" si="301"/>
        <v>0</v>
      </c>
      <c r="K2411" s="293">
        <f>SUM('Employee Salary Payroll Tax '!I2413:K2413)</f>
        <v>5051.8100000000004</v>
      </c>
      <c r="L2411" s="293">
        <f>'Employee Salary Payroll Tax '!H2413</f>
        <v>0</v>
      </c>
      <c r="M2411" s="293">
        <f t="shared" si="303"/>
        <v>3263.9199999999992</v>
      </c>
      <c r="N2411" s="359">
        <f t="shared" si="304"/>
        <v>0</v>
      </c>
      <c r="O2411" s="331"/>
      <c r="P2411" s="61"/>
      <c r="Q2411" s="294"/>
      <c r="R2411" s="292"/>
      <c r="S2411" s="303"/>
    </row>
    <row r="2412" spans="1:19" s="36" customFormat="1" ht="14.4">
      <c r="A2412" s="36">
        <f t="shared" si="297"/>
        <v>1089</v>
      </c>
      <c r="B2412" s="526"/>
      <c r="C2412" s="36" t="str">
        <f>VLOOKUP('Employee Salary Payroll Tax '!B2414,'Employee Salary Payroll Tax '!$D$1:$E$7,2,FALSE)</f>
        <v>NonUnion</v>
      </c>
      <c r="D2412" s="61">
        <f t="shared" si="298"/>
        <v>2.98E-2</v>
      </c>
      <c r="E2412" s="351">
        <f>'Employee Salary Payroll Tax '!N2414</f>
        <v>128172.39</v>
      </c>
      <c r="F2412" s="351">
        <f t="shared" si="299"/>
        <v>131991.927222</v>
      </c>
      <c r="G2412" s="352"/>
      <c r="H2412" s="351">
        <f t="shared" si="300"/>
        <v>0</v>
      </c>
      <c r="I2412" s="351">
        <f t="shared" si="302"/>
        <v>3819.537221999999</v>
      </c>
      <c r="J2412" s="351">
        <f t="shared" si="301"/>
        <v>0</v>
      </c>
      <c r="K2412" s="293">
        <f>SUM('Employee Salary Payroll Tax '!I2414:K2414)</f>
        <v>30737.68</v>
      </c>
      <c r="L2412" s="293">
        <f>'Employee Salary Payroll Tax '!H2414</f>
        <v>0</v>
      </c>
      <c r="M2412" s="293">
        <f t="shared" si="303"/>
        <v>97434.709999999992</v>
      </c>
      <c r="N2412" s="359">
        <f t="shared" si="304"/>
        <v>0</v>
      </c>
      <c r="O2412" s="331"/>
      <c r="P2412" s="61"/>
      <c r="Q2412" s="294"/>
      <c r="R2412" s="292"/>
      <c r="S2412" s="303"/>
    </row>
    <row r="2413" spans="1:19" s="36" customFormat="1" ht="14.4">
      <c r="A2413" s="36">
        <f t="shared" ref="A2413:A2476" si="305">+A2412+1</f>
        <v>1090</v>
      </c>
      <c r="B2413" s="526"/>
      <c r="C2413" s="36" t="str">
        <f>VLOOKUP('Employee Salary Payroll Tax '!B2415,'Employee Salary Payroll Tax '!$D$1:$E$7,2,FALSE)</f>
        <v>NonUnion</v>
      </c>
      <c r="D2413" s="61">
        <f t="shared" si="298"/>
        <v>2.98E-2</v>
      </c>
      <c r="E2413" s="351">
        <f>'Employee Salary Payroll Tax '!N2415</f>
        <v>89651.34</v>
      </c>
      <c r="F2413" s="351">
        <f t="shared" si="299"/>
        <v>92322.949932000003</v>
      </c>
      <c r="G2413" s="352"/>
      <c r="H2413" s="351">
        <f t="shared" si="300"/>
        <v>0</v>
      </c>
      <c r="I2413" s="351">
        <f t="shared" si="302"/>
        <v>2671.6099320000067</v>
      </c>
      <c r="J2413" s="351">
        <f t="shared" si="301"/>
        <v>0</v>
      </c>
      <c r="K2413" s="293">
        <f>SUM('Employee Salary Payroll Tax '!I2415:K2415)</f>
        <v>81466.5</v>
      </c>
      <c r="L2413" s="293">
        <f>'Employee Salary Payroll Tax '!H2415</f>
        <v>1179.04</v>
      </c>
      <c r="M2413" s="293">
        <f t="shared" si="303"/>
        <v>7005.7999999999965</v>
      </c>
      <c r="N2413" s="359">
        <f t="shared" si="304"/>
        <v>0</v>
      </c>
      <c r="O2413" s="331"/>
      <c r="P2413" s="61"/>
      <c r="Q2413" s="294"/>
      <c r="R2413" s="292"/>
      <c r="S2413" s="303"/>
    </row>
    <row r="2414" spans="1:19" s="36" customFormat="1" ht="14.4">
      <c r="A2414" s="36">
        <f t="shared" si="305"/>
        <v>1091</v>
      </c>
      <c r="B2414" s="526"/>
      <c r="C2414" s="36" t="str">
        <f>VLOOKUP('Employee Salary Payroll Tax '!B2416,'Employee Salary Payroll Tax '!$D$1:$E$7,2,FALSE)</f>
        <v>IBEW</v>
      </c>
      <c r="D2414" s="61">
        <f t="shared" si="298"/>
        <v>6.875E-3</v>
      </c>
      <c r="E2414" s="351">
        <f>'Employee Salary Payroll Tax '!N2416</f>
        <v>66810.95</v>
      </c>
      <c r="F2414" s="351">
        <f t="shared" si="299"/>
        <v>67270.275281249997</v>
      </c>
      <c r="G2414" s="352"/>
      <c r="H2414" s="351">
        <f t="shared" si="300"/>
        <v>0</v>
      </c>
      <c r="I2414" s="351">
        <f t="shared" si="302"/>
        <v>459.32528124999953</v>
      </c>
      <c r="J2414" s="351">
        <f t="shared" si="301"/>
        <v>0</v>
      </c>
      <c r="K2414" s="293">
        <f>SUM('Employee Salary Payroll Tax '!I2416:K2416)</f>
        <v>63737.04</v>
      </c>
      <c r="L2414" s="293">
        <f>'Employee Salary Payroll Tax '!H2416</f>
        <v>62.16</v>
      </c>
      <c r="M2414" s="293">
        <f t="shared" si="303"/>
        <v>3011.7499999999964</v>
      </c>
      <c r="N2414" s="359">
        <f t="shared" si="304"/>
        <v>0</v>
      </c>
      <c r="O2414" s="331"/>
      <c r="P2414" s="61"/>
      <c r="Q2414" s="294"/>
      <c r="R2414" s="292"/>
      <c r="S2414" s="303"/>
    </row>
    <row r="2415" spans="1:19" s="36" customFormat="1" ht="14.4">
      <c r="A2415" s="36">
        <f t="shared" si="305"/>
        <v>1092</v>
      </c>
      <c r="B2415" s="526"/>
      <c r="C2415" s="36" t="str">
        <f>VLOOKUP('Employee Salary Payroll Tax '!B2417,'Employee Salary Payroll Tax '!$D$1:$E$7,2,FALSE)</f>
        <v>NonUnion</v>
      </c>
      <c r="D2415" s="61">
        <f t="shared" si="298"/>
        <v>2.98E-2</v>
      </c>
      <c r="E2415" s="351">
        <f>'Employee Salary Payroll Tax '!N2417</f>
        <v>122268.06</v>
      </c>
      <c r="F2415" s="351">
        <f t="shared" si="299"/>
        <v>125911.64818800001</v>
      </c>
      <c r="G2415" s="352"/>
      <c r="H2415" s="351">
        <f t="shared" si="300"/>
        <v>0</v>
      </c>
      <c r="I2415" s="351">
        <f t="shared" si="302"/>
        <v>3643.5881880000088</v>
      </c>
      <c r="J2415" s="351">
        <f t="shared" si="301"/>
        <v>0</v>
      </c>
      <c r="K2415" s="293">
        <f>SUM('Employee Salary Payroll Tax '!I2417:K2417)</f>
        <v>68280.44</v>
      </c>
      <c r="L2415" s="293">
        <f>'Employee Salary Payroll Tax '!H2417</f>
        <v>0</v>
      </c>
      <c r="M2415" s="293">
        <f t="shared" si="303"/>
        <v>53987.619999999995</v>
      </c>
      <c r="N2415" s="359">
        <f t="shared" si="304"/>
        <v>0</v>
      </c>
      <c r="O2415" s="331"/>
      <c r="P2415" s="61"/>
      <c r="Q2415" s="294"/>
      <c r="R2415" s="292"/>
      <c r="S2415" s="303"/>
    </row>
    <row r="2416" spans="1:19" s="36" customFormat="1" ht="14.4">
      <c r="A2416" s="36">
        <f t="shared" si="305"/>
        <v>1093</v>
      </c>
      <c r="B2416" s="526"/>
      <c r="C2416" s="36" t="str">
        <f>VLOOKUP('Employee Salary Payroll Tax '!B2418,'Employee Salary Payroll Tax '!$D$1:$E$7,2,FALSE)</f>
        <v>IBEW</v>
      </c>
      <c r="D2416" s="61">
        <f t="shared" si="298"/>
        <v>6.875E-3</v>
      </c>
      <c r="E2416" s="351">
        <f>'Employee Salary Payroll Tax '!N2418</f>
        <v>92996.28</v>
      </c>
      <c r="F2416" s="351">
        <f t="shared" si="299"/>
        <v>93635.629424999992</v>
      </c>
      <c r="G2416" s="352"/>
      <c r="H2416" s="351">
        <f t="shared" si="300"/>
        <v>0</v>
      </c>
      <c r="I2416" s="351">
        <f t="shared" si="302"/>
        <v>639.34942499999306</v>
      </c>
      <c r="J2416" s="351">
        <f t="shared" si="301"/>
        <v>0</v>
      </c>
      <c r="K2416" s="293">
        <f>SUM('Employee Salary Payroll Tax '!I2418:K2418)</f>
        <v>75441.399999999994</v>
      </c>
      <c r="L2416" s="293">
        <f>'Employee Salary Payroll Tax '!H2418</f>
        <v>0</v>
      </c>
      <c r="M2416" s="293">
        <f t="shared" si="303"/>
        <v>17554.880000000005</v>
      </c>
      <c r="N2416" s="359">
        <f t="shared" si="304"/>
        <v>0</v>
      </c>
      <c r="O2416" s="331"/>
      <c r="P2416" s="61"/>
      <c r="Q2416" s="294"/>
      <c r="R2416" s="292"/>
      <c r="S2416" s="303"/>
    </row>
    <row r="2417" spans="1:19" s="36" customFormat="1" ht="14.4">
      <c r="A2417" s="36">
        <f t="shared" si="305"/>
        <v>1094</v>
      </c>
      <c r="B2417" s="526"/>
      <c r="C2417" s="36" t="str">
        <f>VLOOKUP('Employee Salary Payroll Tax '!B2419,'Employee Salary Payroll Tax '!$D$1:$E$7,2,FALSE)</f>
        <v>IBEW</v>
      </c>
      <c r="D2417" s="61">
        <f t="shared" si="298"/>
        <v>6.875E-3</v>
      </c>
      <c r="E2417" s="351">
        <f>'Employee Salary Payroll Tax '!N2419</f>
        <v>0</v>
      </c>
      <c r="F2417" s="351">
        <f t="shared" si="299"/>
        <v>0</v>
      </c>
      <c r="G2417" s="352"/>
      <c r="H2417" s="351">
        <f t="shared" si="300"/>
        <v>7000</v>
      </c>
      <c r="I2417" s="351">
        <f t="shared" si="302"/>
        <v>0</v>
      </c>
      <c r="J2417" s="351">
        <f t="shared" si="301"/>
        <v>0</v>
      </c>
      <c r="K2417" s="293">
        <f>SUM('Employee Salary Payroll Tax '!I2419:K2419)</f>
        <v>0</v>
      </c>
      <c r="L2417" s="293">
        <f>'Employee Salary Payroll Tax '!H2419</f>
        <v>0</v>
      </c>
      <c r="M2417" s="293">
        <f t="shared" si="303"/>
        <v>0</v>
      </c>
      <c r="N2417" s="359">
        <f t="shared" si="304"/>
        <v>0</v>
      </c>
      <c r="O2417" s="331"/>
      <c r="P2417" s="61"/>
      <c r="Q2417" s="294"/>
      <c r="R2417" s="292"/>
      <c r="S2417" s="303"/>
    </row>
    <row r="2418" spans="1:19" s="36" customFormat="1" ht="14.4">
      <c r="A2418" s="36">
        <f t="shared" si="305"/>
        <v>1095</v>
      </c>
      <c r="B2418" s="526"/>
      <c r="C2418" s="36" t="str">
        <f>VLOOKUP('Employee Salary Payroll Tax '!B2420,'Employee Salary Payroll Tax '!$D$1:$E$7,2,FALSE)</f>
        <v>NonUnion</v>
      </c>
      <c r="D2418" s="61">
        <f t="shared" si="298"/>
        <v>2.98E-2</v>
      </c>
      <c r="E2418" s="351">
        <f>'Employee Salary Payroll Tax '!N2420</f>
        <v>83432.59</v>
      </c>
      <c r="F2418" s="351">
        <f t="shared" si="299"/>
        <v>85918.881181999997</v>
      </c>
      <c r="G2418" s="352"/>
      <c r="H2418" s="351">
        <f t="shared" si="300"/>
        <v>0</v>
      </c>
      <c r="I2418" s="351">
        <f t="shared" si="302"/>
        <v>2486.2911820000008</v>
      </c>
      <c r="J2418" s="351">
        <f t="shared" si="301"/>
        <v>0</v>
      </c>
      <c r="K2418" s="293">
        <f>SUM('Employee Salary Payroll Tax '!I2420:K2420)</f>
        <v>78945.36</v>
      </c>
      <c r="L2418" s="293">
        <f>'Employee Salary Payroll Tax '!H2420</f>
        <v>0</v>
      </c>
      <c r="M2418" s="293">
        <f t="shared" si="303"/>
        <v>4487.2299999999959</v>
      </c>
      <c r="N2418" s="359">
        <f t="shared" si="304"/>
        <v>0</v>
      </c>
      <c r="O2418" s="331"/>
      <c r="P2418" s="61"/>
      <c r="Q2418" s="294"/>
      <c r="R2418" s="292"/>
      <c r="S2418" s="303"/>
    </row>
    <row r="2419" spans="1:19" s="36" customFormat="1" ht="14.4">
      <c r="A2419" s="36">
        <f t="shared" si="305"/>
        <v>1096</v>
      </c>
      <c r="B2419" s="526"/>
      <c r="C2419" s="36" t="str">
        <f>VLOOKUP('Employee Salary Payroll Tax '!B2421,'Employee Salary Payroll Tax '!$D$1:$E$7,2,FALSE)</f>
        <v>NonUnion</v>
      </c>
      <c r="D2419" s="61">
        <f t="shared" si="298"/>
        <v>2.98E-2</v>
      </c>
      <c r="E2419" s="351">
        <f>'Employee Salary Payroll Tax '!N2421</f>
        <v>83406.009999999995</v>
      </c>
      <c r="F2419" s="351">
        <f t="shared" si="299"/>
        <v>85891.509097999995</v>
      </c>
      <c r="G2419" s="352"/>
      <c r="H2419" s="351">
        <f t="shared" si="300"/>
        <v>0</v>
      </c>
      <c r="I2419" s="351">
        <f t="shared" si="302"/>
        <v>2485.4990980000002</v>
      </c>
      <c r="J2419" s="351">
        <f t="shared" si="301"/>
        <v>0</v>
      </c>
      <c r="K2419" s="293">
        <f>SUM('Employee Salary Payroll Tax '!I2421:K2421)</f>
        <v>83406.009999999995</v>
      </c>
      <c r="L2419" s="293">
        <f>'Employee Salary Payroll Tax '!H2421</f>
        <v>0</v>
      </c>
      <c r="M2419" s="293">
        <f t="shared" si="303"/>
        <v>0</v>
      </c>
      <c r="N2419" s="359">
        <f t="shared" si="304"/>
        <v>0</v>
      </c>
      <c r="O2419" s="331"/>
      <c r="P2419" s="61"/>
      <c r="Q2419" s="294"/>
      <c r="R2419" s="292"/>
      <c r="S2419" s="303"/>
    </row>
    <row r="2420" spans="1:19" s="36" customFormat="1" ht="14.4">
      <c r="A2420" s="36">
        <f t="shared" si="305"/>
        <v>1097</v>
      </c>
      <c r="B2420" s="526"/>
      <c r="C2420" s="36" t="str">
        <f>VLOOKUP('Employee Salary Payroll Tax '!B2422,'Employee Salary Payroll Tax '!$D$1:$E$7,2,FALSE)</f>
        <v>NonUnion</v>
      </c>
      <c r="D2420" s="61">
        <f t="shared" si="298"/>
        <v>2.98E-2</v>
      </c>
      <c r="E2420" s="351">
        <f>'Employee Salary Payroll Tax '!N2422</f>
        <v>80278.97</v>
      </c>
      <c r="F2420" s="351">
        <f t="shared" si="299"/>
        <v>82671.283306000012</v>
      </c>
      <c r="G2420" s="352"/>
      <c r="H2420" s="351">
        <f t="shared" si="300"/>
        <v>0</v>
      </c>
      <c r="I2420" s="351">
        <f t="shared" si="302"/>
        <v>2392.3133060000109</v>
      </c>
      <c r="J2420" s="351">
        <f t="shared" si="301"/>
        <v>0</v>
      </c>
      <c r="K2420" s="293">
        <f>SUM('Employee Salary Payroll Tax '!I2422:K2422)</f>
        <v>10956.57</v>
      </c>
      <c r="L2420" s="293">
        <f>'Employee Salary Payroll Tax '!H2422</f>
        <v>0</v>
      </c>
      <c r="M2420" s="293">
        <f t="shared" si="303"/>
        <v>69322.399999999994</v>
      </c>
      <c r="N2420" s="359">
        <f t="shared" si="304"/>
        <v>0</v>
      </c>
      <c r="O2420" s="331"/>
      <c r="P2420" s="61"/>
      <c r="Q2420" s="294"/>
      <c r="R2420" s="292"/>
      <c r="S2420" s="303"/>
    </row>
    <row r="2421" spans="1:19" s="36" customFormat="1" ht="14.4">
      <c r="A2421" s="36">
        <f t="shared" si="305"/>
        <v>1098</v>
      </c>
      <c r="B2421" s="526"/>
      <c r="C2421" s="36" t="str">
        <f>VLOOKUP('Employee Salary Payroll Tax '!B2423,'Employee Salary Payroll Tax '!$D$1:$E$7,2,FALSE)</f>
        <v>NonUnion</v>
      </c>
      <c r="D2421" s="61">
        <f t="shared" si="298"/>
        <v>2.98E-2</v>
      </c>
      <c r="E2421" s="351">
        <f>'Employee Salary Payroll Tax '!N2423</f>
        <v>62802.38</v>
      </c>
      <c r="F2421" s="351">
        <f t="shared" si="299"/>
        <v>64673.890923999999</v>
      </c>
      <c r="G2421" s="352"/>
      <c r="H2421" s="351">
        <f t="shared" si="300"/>
        <v>0</v>
      </c>
      <c r="I2421" s="351">
        <f t="shared" si="302"/>
        <v>1871.510924000002</v>
      </c>
      <c r="J2421" s="351">
        <f t="shared" si="301"/>
        <v>0</v>
      </c>
      <c r="K2421" s="293">
        <f>SUM('Employee Salary Payroll Tax '!I2423:K2423)</f>
        <v>6734.5</v>
      </c>
      <c r="L2421" s="293">
        <f>'Employee Salary Payroll Tax '!H2423</f>
        <v>0</v>
      </c>
      <c r="M2421" s="293">
        <f t="shared" si="303"/>
        <v>56067.88</v>
      </c>
      <c r="N2421" s="359">
        <f t="shared" si="304"/>
        <v>0</v>
      </c>
      <c r="O2421" s="331"/>
      <c r="P2421" s="61"/>
      <c r="Q2421" s="294"/>
      <c r="R2421" s="292"/>
      <c r="S2421" s="303"/>
    </row>
    <row r="2422" spans="1:19" s="36" customFormat="1" ht="14.4">
      <c r="A2422" s="36">
        <f t="shared" si="305"/>
        <v>1099</v>
      </c>
      <c r="B2422" s="526"/>
      <c r="C2422" s="36" t="str">
        <f>VLOOKUP('Employee Salary Payroll Tax '!B2424,'Employee Salary Payroll Tax '!$D$1:$E$7,2,FALSE)</f>
        <v>NonUnion</v>
      </c>
      <c r="D2422" s="61">
        <f t="shared" si="298"/>
        <v>2.98E-2</v>
      </c>
      <c r="E2422" s="351">
        <f>'Employee Salary Payroll Tax '!N2424</f>
        <v>32829.1</v>
      </c>
      <c r="F2422" s="351">
        <f t="shared" si="299"/>
        <v>33807.407180000002</v>
      </c>
      <c r="G2422" s="352"/>
      <c r="H2422" s="351">
        <f t="shared" si="300"/>
        <v>0</v>
      </c>
      <c r="I2422" s="351">
        <f t="shared" si="302"/>
        <v>978.30718000000343</v>
      </c>
      <c r="J2422" s="351">
        <f t="shared" si="301"/>
        <v>0</v>
      </c>
      <c r="K2422" s="293">
        <f>SUM('Employee Salary Payroll Tax '!I2424:K2424)</f>
        <v>-194.2</v>
      </c>
      <c r="L2422" s="293">
        <f>'Employee Salary Payroll Tax '!H2424</f>
        <v>0</v>
      </c>
      <c r="M2422" s="293">
        <f t="shared" si="303"/>
        <v>33023.299999999996</v>
      </c>
      <c r="N2422" s="359">
        <f t="shared" si="304"/>
        <v>0</v>
      </c>
      <c r="O2422" s="331"/>
      <c r="P2422" s="61"/>
      <c r="Q2422" s="294"/>
      <c r="R2422" s="292"/>
      <c r="S2422" s="303"/>
    </row>
    <row r="2423" spans="1:19" s="36" customFormat="1" ht="14.4">
      <c r="A2423" s="36">
        <f t="shared" si="305"/>
        <v>1100</v>
      </c>
      <c r="B2423" s="526"/>
      <c r="C2423" s="36" t="str">
        <f>VLOOKUP('Employee Salary Payroll Tax '!B2425,'Employee Salary Payroll Tax '!$D$1:$E$7,2,FALSE)</f>
        <v>IBEW</v>
      </c>
      <c r="D2423" s="61">
        <f t="shared" si="298"/>
        <v>6.875E-3</v>
      </c>
      <c r="E2423" s="351">
        <f>'Employee Salary Payroll Tax '!N2425</f>
        <v>115893.55</v>
      </c>
      <c r="F2423" s="351">
        <f t="shared" si="299"/>
        <v>116690.31815625</v>
      </c>
      <c r="G2423" s="352"/>
      <c r="H2423" s="351">
        <f t="shared" si="300"/>
        <v>0</v>
      </c>
      <c r="I2423" s="351">
        <f t="shared" si="302"/>
        <v>796.7681562499929</v>
      </c>
      <c r="J2423" s="351">
        <f t="shared" si="301"/>
        <v>0</v>
      </c>
      <c r="K2423" s="293">
        <f>SUM('Employee Salary Payroll Tax '!I2425:K2425)</f>
        <v>76936.350000000006</v>
      </c>
      <c r="L2423" s="293">
        <f>'Employee Salary Payroll Tax '!H2425</f>
        <v>0</v>
      </c>
      <c r="M2423" s="293">
        <f t="shared" si="303"/>
        <v>38957.199999999997</v>
      </c>
      <c r="N2423" s="359">
        <f t="shared" si="304"/>
        <v>0</v>
      </c>
      <c r="O2423" s="331"/>
      <c r="P2423" s="61"/>
      <c r="Q2423" s="294"/>
      <c r="R2423" s="292"/>
      <c r="S2423" s="303"/>
    </row>
    <row r="2424" spans="1:19" s="36" customFormat="1" ht="14.4">
      <c r="A2424" s="36">
        <f t="shared" si="305"/>
        <v>1101</v>
      </c>
      <c r="B2424" s="526"/>
      <c r="C2424" s="36" t="str">
        <f>VLOOKUP('Employee Salary Payroll Tax '!B2426,'Employee Salary Payroll Tax '!$D$1:$E$7,2,FALSE)</f>
        <v>UA</v>
      </c>
      <c r="D2424" s="61">
        <f t="shared" si="298"/>
        <v>0.03</v>
      </c>
      <c r="E2424" s="351">
        <f>'Employee Salary Payroll Tax '!N2426</f>
        <v>68849.960000000006</v>
      </c>
      <c r="F2424" s="351">
        <f t="shared" si="299"/>
        <v>70915.458800000008</v>
      </c>
      <c r="G2424" s="352"/>
      <c r="H2424" s="351">
        <f t="shared" si="300"/>
        <v>0</v>
      </c>
      <c r="I2424" s="351">
        <f t="shared" si="302"/>
        <v>2065.4988000000012</v>
      </c>
      <c r="J2424" s="351">
        <f t="shared" si="301"/>
        <v>0</v>
      </c>
      <c r="K2424" s="293">
        <f>SUM('Employee Salary Payroll Tax '!I2426:K2426)</f>
        <v>57004.32</v>
      </c>
      <c r="L2424" s="293">
        <f>'Employee Salary Payroll Tax '!H2426</f>
        <v>0</v>
      </c>
      <c r="M2424" s="293">
        <f t="shared" si="303"/>
        <v>11845.640000000007</v>
      </c>
      <c r="N2424" s="359">
        <f t="shared" si="304"/>
        <v>0</v>
      </c>
      <c r="O2424" s="331"/>
      <c r="P2424" s="61"/>
      <c r="Q2424" s="294"/>
      <c r="R2424" s="292"/>
      <c r="S2424" s="303"/>
    </row>
    <row r="2425" spans="1:19" s="36" customFormat="1" ht="14.4">
      <c r="A2425" s="36">
        <f t="shared" si="305"/>
        <v>1102</v>
      </c>
      <c r="B2425" s="526"/>
      <c r="C2425" s="36" t="str">
        <f>VLOOKUP('Employee Salary Payroll Tax '!B2427,'Employee Salary Payroll Tax '!$D$1:$E$7,2,FALSE)</f>
        <v>NonUnion</v>
      </c>
      <c r="D2425" s="61">
        <f t="shared" si="298"/>
        <v>2.98E-2</v>
      </c>
      <c r="E2425" s="351">
        <f>'Employee Salary Payroll Tax '!N2427</f>
        <v>117817.16</v>
      </c>
      <c r="F2425" s="351">
        <f t="shared" si="299"/>
        <v>121328.11136800001</v>
      </c>
      <c r="G2425" s="352"/>
      <c r="H2425" s="351">
        <f t="shared" si="300"/>
        <v>0</v>
      </c>
      <c r="I2425" s="351">
        <f t="shared" si="302"/>
        <v>3510.9513680000091</v>
      </c>
      <c r="J2425" s="351">
        <f t="shared" si="301"/>
        <v>0</v>
      </c>
      <c r="K2425" s="293">
        <f>SUM('Employee Salary Payroll Tax '!I2427:K2427)</f>
        <v>85800.55</v>
      </c>
      <c r="L2425" s="293">
        <f>'Employee Salary Payroll Tax '!H2427</f>
        <v>0</v>
      </c>
      <c r="M2425" s="293">
        <f t="shared" si="303"/>
        <v>32016.61</v>
      </c>
      <c r="N2425" s="359">
        <f t="shared" si="304"/>
        <v>0</v>
      </c>
      <c r="O2425" s="331"/>
      <c r="P2425" s="61"/>
      <c r="Q2425" s="294"/>
      <c r="R2425" s="292"/>
      <c r="S2425" s="303"/>
    </row>
    <row r="2426" spans="1:19" s="36" customFormat="1" ht="14.4">
      <c r="A2426" s="36">
        <f t="shared" si="305"/>
        <v>1103</v>
      </c>
      <c r="B2426" s="526"/>
      <c r="C2426" s="36" t="str">
        <f>VLOOKUP('Employee Salary Payroll Tax '!B2428,'Employee Salary Payroll Tax '!$D$1:$E$7,2,FALSE)</f>
        <v>NonUnion</v>
      </c>
      <c r="D2426" s="61">
        <f t="shared" si="298"/>
        <v>2.98E-2</v>
      </c>
      <c r="E2426" s="351">
        <f>'Employee Salary Payroll Tax '!N2428</f>
        <v>89609.1</v>
      </c>
      <c r="F2426" s="351">
        <f t="shared" si="299"/>
        <v>92279.451180000004</v>
      </c>
      <c r="G2426" s="352"/>
      <c r="H2426" s="351">
        <f t="shared" si="300"/>
        <v>0</v>
      </c>
      <c r="I2426" s="351">
        <f t="shared" si="302"/>
        <v>2670.3511799999978</v>
      </c>
      <c r="J2426" s="351">
        <f t="shared" si="301"/>
        <v>0</v>
      </c>
      <c r="K2426" s="293">
        <f>SUM('Employee Salary Payroll Tax '!I2428:K2428)</f>
        <v>45556.19</v>
      </c>
      <c r="L2426" s="293">
        <f>'Employee Salary Payroll Tax '!H2428</f>
        <v>0</v>
      </c>
      <c r="M2426" s="293">
        <f t="shared" si="303"/>
        <v>44052.91</v>
      </c>
      <c r="N2426" s="359">
        <f t="shared" si="304"/>
        <v>0</v>
      </c>
      <c r="O2426" s="331"/>
      <c r="P2426" s="61"/>
      <c r="Q2426" s="294"/>
      <c r="R2426" s="292"/>
      <c r="S2426" s="303"/>
    </row>
    <row r="2427" spans="1:19" s="36" customFormat="1" ht="14.4">
      <c r="A2427" s="36">
        <f t="shared" si="305"/>
        <v>1104</v>
      </c>
      <c r="B2427" s="526"/>
      <c r="C2427" s="36" t="str">
        <f>VLOOKUP('Employee Salary Payroll Tax '!B2429,'Employee Salary Payroll Tax '!$D$1:$E$7,2,FALSE)</f>
        <v>IBEW</v>
      </c>
      <c r="D2427" s="61">
        <f t="shared" si="298"/>
        <v>6.875E-3</v>
      </c>
      <c r="E2427" s="351">
        <f>'Employee Salary Payroll Tax '!N2429</f>
        <v>161286.45000000001</v>
      </c>
      <c r="F2427" s="351">
        <f t="shared" si="299"/>
        <v>162395.29434374999</v>
      </c>
      <c r="G2427" s="352"/>
      <c r="H2427" s="351">
        <f t="shared" si="300"/>
        <v>0</v>
      </c>
      <c r="I2427" s="351">
        <f t="shared" si="302"/>
        <v>1108.8443437499809</v>
      </c>
      <c r="J2427" s="351">
        <f t="shared" si="301"/>
        <v>0</v>
      </c>
      <c r="K2427" s="293">
        <f>SUM('Employee Salary Payroll Tax '!I2429:K2429)</f>
        <v>147040.28</v>
      </c>
      <c r="L2427" s="293">
        <f>'Employee Salary Payroll Tax '!H2429</f>
        <v>0</v>
      </c>
      <c r="M2427" s="293">
        <f t="shared" si="303"/>
        <v>14246.170000000013</v>
      </c>
      <c r="N2427" s="359">
        <f t="shared" si="304"/>
        <v>0</v>
      </c>
      <c r="O2427" s="331"/>
      <c r="P2427" s="61"/>
      <c r="Q2427" s="294"/>
      <c r="R2427" s="292"/>
      <c r="S2427" s="303"/>
    </row>
    <row r="2428" spans="1:19" s="36" customFormat="1" ht="14.4">
      <c r="A2428" s="36">
        <f t="shared" si="305"/>
        <v>1105</v>
      </c>
      <c r="B2428" s="526"/>
      <c r="C2428" s="36" t="str">
        <f>VLOOKUP('Employee Salary Payroll Tax '!B2430,'Employee Salary Payroll Tax '!$D$1:$E$7,2,FALSE)</f>
        <v>NonUnion</v>
      </c>
      <c r="D2428" s="61">
        <f t="shared" si="298"/>
        <v>2.98E-2</v>
      </c>
      <c r="E2428" s="351">
        <f>'Employee Salary Payroll Tax '!N2430</f>
        <v>105749.46</v>
      </c>
      <c r="F2428" s="351">
        <f t="shared" si="299"/>
        <v>108900.79390800001</v>
      </c>
      <c r="G2428" s="352"/>
      <c r="H2428" s="351">
        <f t="shared" si="300"/>
        <v>0</v>
      </c>
      <c r="I2428" s="351">
        <f t="shared" si="302"/>
        <v>3151.3339080000005</v>
      </c>
      <c r="J2428" s="351">
        <f t="shared" si="301"/>
        <v>0</v>
      </c>
      <c r="K2428" s="293">
        <f>SUM('Employee Salary Payroll Tax '!I2430:K2430)</f>
        <v>44110.75</v>
      </c>
      <c r="L2428" s="293">
        <f>'Employee Salary Payroll Tax '!H2430</f>
        <v>0</v>
      </c>
      <c r="M2428" s="293">
        <f t="shared" si="303"/>
        <v>61638.710000000006</v>
      </c>
      <c r="N2428" s="359">
        <f t="shared" si="304"/>
        <v>0</v>
      </c>
      <c r="O2428" s="331"/>
      <c r="P2428" s="61"/>
      <c r="Q2428" s="294"/>
      <c r="R2428" s="292"/>
      <c r="S2428" s="303"/>
    </row>
    <row r="2429" spans="1:19" s="36" customFormat="1" ht="14.4">
      <c r="A2429" s="36">
        <f t="shared" si="305"/>
        <v>1106</v>
      </c>
      <c r="B2429" s="526"/>
      <c r="C2429" s="36" t="str">
        <f>VLOOKUP('Employee Salary Payroll Tax '!B2431,'Employee Salary Payroll Tax '!$D$1:$E$7,2,FALSE)</f>
        <v>NonUnion</v>
      </c>
      <c r="D2429" s="61">
        <f t="shared" si="298"/>
        <v>2.98E-2</v>
      </c>
      <c r="E2429" s="351">
        <f>'Employee Salary Payroll Tax '!N2431</f>
        <v>87352.6</v>
      </c>
      <c r="F2429" s="351">
        <f t="shared" si="299"/>
        <v>89955.707480000012</v>
      </c>
      <c r="G2429" s="352"/>
      <c r="H2429" s="351">
        <f t="shared" si="300"/>
        <v>0</v>
      </c>
      <c r="I2429" s="351">
        <f t="shared" si="302"/>
        <v>2603.107480000006</v>
      </c>
      <c r="J2429" s="351">
        <f t="shared" si="301"/>
        <v>0</v>
      </c>
      <c r="K2429" s="293">
        <f>SUM('Employee Salary Payroll Tax '!I2431:K2431)</f>
        <v>39944.83</v>
      </c>
      <c r="L2429" s="293">
        <f>'Employee Salary Payroll Tax '!H2431</f>
        <v>0</v>
      </c>
      <c r="M2429" s="293">
        <f t="shared" si="303"/>
        <v>47407.770000000004</v>
      </c>
      <c r="N2429" s="359">
        <f t="shared" si="304"/>
        <v>0</v>
      </c>
      <c r="O2429" s="331"/>
      <c r="P2429" s="61"/>
      <c r="Q2429" s="294"/>
      <c r="R2429" s="292"/>
      <c r="S2429" s="303"/>
    </row>
    <row r="2430" spans="1:19" s="36" customFormat="1" ht="14.4">
      <c r="A2430" s="36">
        <f t="shared" si="305"/>
        <v>1107</v>
      </c>
      <c r="B2430" s="526"/>
      <c r="C2430" s="36" t="str">
        <f>VLOOKUP('Employee Salary Payroll Tax '!B2432,'Employee Salary Payroll Tax '!$D$1:$E$7,2,FALSE)</f>
        <v>NonUnion</v>
      </c>
      <c r="D2430" s="61">
        <f t="shared" si="298"/>
        <v>2.98E-2</v>
      </c>
      <c r="E2430" s="351">
        <f>'Employee Salary Payroll Tax '!N2432</f>
        <v>68059.06</v>
      </c>
      <c r="F2430" s="351">
        <f t="shared" si="299"/>
        <v>70087.219987999997</v>
      </c>
      <c r="G2430" s="352"/>
      <c r="H2430" s="351">
        <f t="shared" si="300"/>
        <v>0</v>
      </c>
      <c r="I2430" s="351">
        <f t="shared" si="302"/>
        <v>2028.1599879999994</v>
      </c>
      <c r="J2430" s="351">
        <f t="shared" si="301"/>
        <v>0</v>
      </c>
      <c r="K2430" s="293">
        <f>SUM('Employee Salary Payroll Tax '!I2432:K2432)</f>
        <v>1489.59</v>
      </c>
      <c r="L2430" s="293">
        <f>'Employee Salary Payroll Tax '!H2432</f>
        <v>0</v>
      </c>
      <c r="M2430" s="293">
        <f t="shared" si="303"/>
        <v>66569.47</v>
      </c>
      <c r="N2430" s="359">
        <f t="shared" si="304"/>
        <v>0</v>
      </c>
      <c r="O2430" s="331"/>
      <c r="P2430" s="61"/>
      <c r="Q2430" s="294"/>
      <c r="R2430" s="292"/>
      <c r="S2430" s="303"/>
    </row>
    <row r="2431" spans="1:19" s="36" customFormat="1" ht="14.4">
      <c r="A2431" s="36">
        <f t="shared" si="305"/>
        <v>1108</v>
      </c>
      <c r="B2431" s="526"/>
      <c r="C2431" s="36" t="str">
        <f>VLOOKUP('Employee Salary Payroll Tax '!B2433,'Employee Salary Payroll Tax '!$D$1:$E$7,2,FALSE)</f>
        <v>NonUnion</v>
      </c>
      <c r="D2431" s="61">
        <f t="shared" si="298"/>
        <v>2.98E-2</v>
      </c>
      <c r="E2431" s="351">
        <f>'Employee Salary Payroll Tax '!N2433</f>
        <v>107990.38</v>
      </c>
      <c r="F2431" s="351">
        <f t="shared" si="299"/>
        <v>111208.49332400001</v>
      </c>
      <c r="G2431" s="352"/>
      <c r="H2431" s="351">
        <f t="shared" si="300"/>
        <v>0</v>
      </c>
      <c r="I2431" s="351">
        <f t="shared" si="302"/>
        <v>3218.1133240000054</v>
      </c>
      <c r="J2431" s="351">
        <f t="shared" si="301"/>
        <v>0</v>
      </c>
      <c r="K2431" s="293">
        <f>SUM('Employee Salary Payroll Tax '!I2433:K2433)</f>
        <v>98249.83</v>
      </c>
      <c r="L2431" s="293">
        <f>'Employee Salary Payroll Tax '!H2433</f>
        <v>1436.57</v>
      </c>
      <c r="M2431" s="293">
        <f t="shared" si="303"/>
        <v>8303.9800000000032</v>
      </c>
      <c r="N2431" s="359">
        <f t="shared" si="304"/>
        <v>0</v>
      </c>
      <c r="O2431" s="331"/>
      <c r="P2431" s="61"/>
      <c r="Q2431" s="294"/>
      <c r="R2431" s="292"/>
      <c r="S2431" s="303"/>
    </row>
    <row r="2432" spans="1:19" s="36" customFormat="1" ht="14.4">
      <c r="A2432" s="36">
        <f t="shared" si="305"/>
        <v>1109</v>
      </c>
      <c r="B2432" s="526"/>
      <c r="C2432" s="36" t="str">
        <f>VLOOKUP('Employee Salary Payroll Tax '!B2434,'Employee Salary Payroll Tax '!$D$1:$E$7,2,FALSE)</f>
        <v>NonUnion</v>
      </c>
      <c r="D2432" s="61">
        <f t="shared" si="298"/>
        <v>2.98E-2</v>
      </c>
      <c r="E2432" s="351">
        <f>'Employee Salary Payroll Tax '!N2434</f>
        <v>1487.99</v>
      </c>
      <c r="F2432" s="351">
        <f t="shared" si="299"/>
        <v>1532.3321020000001</v>
      </c>
      <c r="G2432" s="352"/>
      <c r="H2432" s="351">
        <f t="shared" si="300"/>
        <v>5512.01</v>
      </c>
      <c r="I2432" s="351">
        <f t="shared" si="302"/>
        <v>44.342102000000068</v>
      </c>
      <c r="J2432" s="351">
        <f t="shared" si="301"/>
        <v>0.26605261200000041</v>
      </c>
      <c r="K2432" s="293">
        <f>SUM('Employee Salary Payroll Tax '!I2434:K2434)</f>
        <v>456.5</v>
      </c>
      <c r="L2432" s="293">
        <f>'Employee Salary Payroll Tax '!H2434</f>
        <v>260.69</v>
      </c>
      <c r="M2432" s="293">
        <f t="shared" si="303"/>
        <v>770.8</v>
      </c>
      <c r="N2432" s="359">
        <f t="shared" si="304"/>
        <v>8.1622199945146121E-2</v>
      </c>
      <c r="O2432" s="331"/>
      <c r="P2432" s="61"/>
      <c r="Q2432" s="294"/>
      <c r="R2432" s="292"/>
      <c r="S2432" s="303"/>
    </row>
    <row r="2433" spans="1:19" s="36" customFormat="1" ht="14.4">
      <c r="A2433" s="36">
        <f t="shared" si="305"/>
        <v>1110</v>
      </c>
      <c r="B2433" s="526"/>
      <c r="C2433" s="36" t="str">
        <f>VLOOKUP('Employee Salary Payroll Tax '!B2435,'Employee Salary Payroll Tax '!$D$1:$E$7,2,FALSE)</f>
        <v>Not Assigned</v>
      </c>
      <c r="D2433" s="61">
        <f t="shared" si="298"/>
        <v>0</v>
      </c>
      <c r="E2433" s="351">
        <f>'Employee Salary Payroll Tax '!N2435</f>
        <v>-0.01</v>
      </c>
      <c r="F2433" s="351">
        <f t="shared" si="299"/>
        <v>-0.01</v>
      </c>
      <c r="G2433" s="352"/>
      <c r="H2433" s="351">
        <f t="shared" si="300"/>
        <v>7000.01</v>
      </c>
      <c r="I2433" s="351">
        <f t="shared" si="302"/>
        <v>0</v>
      </c>
      <c r="J2433" s="351">
        <f t="shared" si="301"/>
        <v>0</v>
      </c>
      <c r="K2433" s="293">
        <f>SUM('Employee Salary Payroll Tax '!I2435:K2435)</f>
        <v>-167.5</v>
      </c>
      <c r="L2433" s="293">
        <f>'Employee Salary Payroll Tax '!H2435</f>
        <v>391.79</v>
      </c>
      <c r="M2433" s="293">
        <f t="shared" si="303"/>
        <v>-224.3</v>
      </c>
      <c r="N2433" s="359">
        <f t="shared" si="304"/>
        <v>0</v>
      </c>
      <c r="O2433" s="331"/>
      <c r="P2433" s="61"/>
      <c r="Q2433" s="294"/>
      <c r="R2433" s="292"/>
      <c r="S2433" s="303"/>
    </row>
    <row r="2434" spans="1:19" s="36" customFormat="1" ht="14.4">
      <c r="A2434" s="36">
        <f t="shared" si="305"/>
        <v>1111</v>
      </c>
      <c r="B2434" s="526"/>
      <c r="C2434" s="36" t="str">
        <f>VLOOKUP('Employee Salary Payroll Tax '!B2436,'Employee Salary Payroll Tax '!$D$1:$E$7,2,FALSE)</f>
        <v>IBEW</v>
      </c>
      <c r="D2434" s="61">
        <f t="shared" si="298"/>
        <v>6.875E-3</v>
      </c>
      <c r="E2434" s="351">
        <f>'Employee Salary Payroll Tax '!N2436</f>
        <v>197982.15</v>
      </c>
      <c r="F2434" s="351">
        <f t="shared" si="299"/>
        <v>199343.27728124999</v>
      </c>
      <c r="G2434" s="352"/>
      <c r="H2434" s="351">
        <f t="shared" si="300"/>
        <v>0</v>
      </c>
      <c r="I2434" s="351">
        <f t="shared" si="302"/>
        <v>1361.1272812499956</v>
      </c>
      <c r="J2434" s="351">
        <f t="shared" si="301"/>
        <v>0</v>
      </c>
      <c r="K2434" s="293">
        <f>SUM('Employee Salary Payroll Tax '!I2436:K2436)</f>
        <v>152749.71</v>
      </c>
      <c r="L2434" s="293">
        <f>'Employee Salary Payroll Tax '!H2436</f>
        <v>0</v>
      </c>
      <c r="M2434" s="293">
        <f t="shared" si="303"/>
        <v>45232.44</v>
      </c>
      <c r="N2434" s="359">
        <f t="shared" si="304"/>
        <v>0</v>
      </c>
      <c r="O2434" s="331"/>
      <c r="P2434" s="61"/>
      <c r="Q2434" s="294"/>
      <c r="R2434" s="292"/>
      <c r="S2434" s="303"/>
    </row>
    <row r="2435" spans="1:19" s="36" customFormat="1" ht="14.4">
      <c r="A2435" s="36">
        <f t="shared" si="305"/>
        <v>1112</v>
      </c>
      <c r="B2435" s="526"/>
      <c r="C2435" s="36" t="str">
        <f>VLOOKUP('Employee Salary Payroll Tax '!B2437,'Employee Salary Payroll Tax '!$D$1:$E$7,2,FALSE)</f>
        <v>NonUnion</v>
      </c>
      <c r="D2435" s="61">
        <f t="shared" si="298"/>
        <v>2.98E-2</v>
      </c>
      <c r="E2435" s="351">
        <f>'Employee Salary Payroll Tax '!N2437</f>
        <v>77404.89</v>
      </c>
      <c r="F2435" s="351">
        <f t="shared" si="299"/>
        <v>79711.555722000005</v>
      </c>
      <c r="G2435" s="352"/>
      <c r="H2435" s="351">
        <f t="shared" si="300"/>
        <v>0</v>
      </c>
      <c r="I2435" s="351">
        <f t="shared" si="302"/>
        <v>2306.6657220000052</v>
      </c>
      <c r="J2435" s="351">
        <f t="shared" si="301"/>
        <v>0</v>
      </c>
      <c r="K2435" s="293">
        <f>SUM('Employee Salary Payroll Tax '!I2437:K2437)</f>
        <v>2199.2600000000002</v>
      </c>
      <c r="L2435" s="293">
        <f>'Employee Salary Payroll Tax '!H2437</f>
        <v>0</v>
      </c>
      <c r="M2435" s="293">
        <f t="shared" si="303"/>
        <v>75205.63</v>
      </c>
      <c r="N2435" s="359">
        <f t="shared" si="304"/>
        <v>0</v>
      </c>
      <c r="O2435" s="331"/>
      <c r="P2435" s="61"/>
      <c r="Q2435" s="294"/>
      <c r="R2435" s="292"/>
      <c r="S2435" s="303"/>
    </row>
    <row r="2436" spans="1:19" s="36" customFormat="1" ht="14.4">
      <c r="A2436" s="36">
        <f t="shared" si="305"/>
        <v>1113</v>
      </c>
      <c r="B2436" s="526"/>
      <c r="C2436" s="36" t="str">
        <f>VLOOKUP('Employee Salary Payroll Tax '!B2438,'Employee Salary Payroll Tax '!$D$1:$E$7,2,FALSE)</f>
        <v>NonUnion</v>
      </c>
      <c r="D2436" s="61">
        <f t="shared" si="298"/>
        <v>2.98E-2</v>
      </c>
      <c r="E2436" s="351">
        <f>'Employee Salary Payroll Tax '!N2438</f>
        <v>94050.81</v>
      </c>
      <c r="F2436" s="351">
        <f t="shared" si="299"/>
        <v>96853.524138000008</v>
      </c>
      <c r="G2436" s="352"/>
      <c r="H2436" s="351">
        <f t="shared" si="300"/>
        <v>0</v>
      </c>
      <c r="I2436" s="351">
        <f t="shared" si="302"/>
        <v>2802.7141380000103</v>
      </c>
      <c r="J2436" s="351">
        <f t="shared" si="301"/>
        <v>0</v>
      </c>
      <c r="K2436" s="293">
        <f>SUM('Employee Salary Payroll Tax '!I2438:K2438)</f>
        <v>48868.45</v>
      </c>
      <c r="L2436" s="293">
        <f>'Employee Salary Payroll Tax '!H2438</f>
        <v>418.18</v>
      </c>
      <c r="M2436" s="293">
        <f t="shared" si="303"/>
        <v>44764.18</v>
      </c>
      <c r="N2436" s="359">
        <f t="shared" si="304"/>
        <v>0</v>
      </c>
      <c r="O2436" s="331"/>
      <c r="P2436" s="61"/>
      <c r="Q2436" s="294"/>
      <c r="R2436" s="292"/>
      <c r="S2436" s="303"/>
    </row>
    <row r="2437" spans="1:19" s="36" customFormat="1" ht="14.4">
      <c r="A2437" s="36">
        <f t="shared" si="305"/>
        <v>1114</v>
      </c>
      <c r="B2437" s="526"/>
      <c r="C2437" s="36" t="str">
        <f>VLOOKUP('Employee Salary Payroll Tax '!B2439,'Employee Salary Payroll Tax '!$D$1:$E$7,2,FALSE)</f>
        <v>NonUnion</v>
      </c>
      <c r="D2437" s="61">
        <f t="shared" si="298"/>
        <v>2.98E-2</v>
      </c>
      <c r="E2437" s="351">
        <f>'Employee Salary Payroll Tax '!N2439</f>
        <v>12995.26</v>
      </c>
      <c r="F2437" s="351">
        <f t="shared" si="299"/>
        <v>13382.518748</v>
      </c>
      <c r="G2437" s="352"/>
      <c r="H2437" s="351">
        <f t="shared" si="300"/>
        <v>0</v>
      </c>
      <c r="I2437" s="351">
        <f t="shared" si="302"/>
        <v>387.2587480000002</v>
      </c>
      <c r="J2437" s="351">
        <f t="shared" si="301"/>
        <v>0</v>
      </c>
      <c r="K2437" s="293">
        <f>SUM('Employee Salary Payroll Tax '!I2439:K2439)</f>
        <v>4428.2299999999996</v>
      </c>
      <c r="L2437" s="293">
        <f>'Employee Salary Payroll Tax '!H2439</f>
        <v>0</v>
      </c>
      <c r="M2437" s="293">
        <f t="shared" si="303"/>
        <v>8567.0300000000007</v>
      </c>
      <c r="N2437" s="359">
        <f t="shared" si="304"/>
        <v>0</v>
      </c>
      <c r="O2437" s="331"/>
      <c r="P2437" s="61"/>
      <c r="Q2437" s="294"/>
      <c r="R2437" s="292"/>
      <c r="S2437" s="303"/>
    </row>
    <row r="2438" spans="1:19" s="36" customFormat="1" ht="14.4">
      <c r="A2438" s="36">
        <f t="shared" si="305"/>
        <v>1115</v>
      </c>
      <c r="B2438" s="526"/>
      <c r="C2438" s="36" t="str">
        <f>VLOOKUP('Employee Salary Payroll Tax '!B2440,'Employee Salary Payroll Tax '!$D$1:$E$7,2,FALSE)</f>
        <v>Not Assigned</v>
      </c>
      <c r="D2438" s="61">
        <f t="shared" si="298"/>
        <v>0</v>
      </c>
      <c r="E2438" s="351">
        <f>'Employee Salary Payroll Tax '!N2440</f>
        <v>0</v>
      </c>
      <c r="F2438" s="351">
        <f t="shared" si="299"/>
        <v>0</v>
      </c>
      <c r="G2438" s="352"/>
      <c r="H2438" s="351">
        <f t="shared" si="300"/>
        <v>7000</v>
      </c>
      <c r="I2438" s="351">
        <f t="shared" si="302"/>
        <v>0</v>
      </c>
      <c r="J2438" s="351">
        <f t="shared" si="301"/>
        <v>0</v>
      </c>
      <c r="K2438" s="293">
        <f>SUM('Employee Salary Payroll Tax '!I2440:K2440)</f>
        <v>-798.41</v>
      </c>
      <c r="L2438" s="293">
        <f>'Employee Salary Payroll Tax '!H2440</f>
        <v>0</v>
      </c>
      <c r="M2438" s="293">
        <f t="shared" si="303"/>
        <v>798.41</v>
      </c>
      <c r="N2438" s="359">
        <f t="shared" si="304"/>
        <v>0</v>
      </c>
      <c r="O2438" s="331"/>
      <c r="P2438" s="61"/>
      <c r="Q2438" s="294"/>
      <c r="R2438" s="292"/>
      <c r="S2438" s="303"/>
    </row>
    <row r="2439" spans="1:19" s="36" customFormat="1" ht="14.4">
      <c r="A2439" s="36">
        <f t="shared" si="305"/>
        <v>1116</v>
      </c>
      <c r="B2439" s="526"/>
      <c r="C2439" s="36" t="str">
        <f>VLOOKUP('Employee Salary Payroll Tax '!B2441,'Employee Salary Payroll Tax '!$D$1:$E$7,2,FALSE)</f>
        <v>UA</v>
      </c>
      <c r="D2439" s="61">
        <f t="shared" si="298"/>
        <v>0.03</v>
      </c>
      <c r="E2439" s="351">
        <f>'Employee Salary Payroll Tax '!N2441</f>
        <v>75706.990000000005</v>
      </c>
      <c r="F2439" s="351">
        <f t="shared" si="299"/>
        <v>77978.199700000012</v>
      </c>
      <c r="G2439" s="352"/>
      <c r="H2439" s="351">
        <f t="shared" si="300"/>
        <v>0</v>
      </c>
      <c r="I2439" s="351">
        <f t="shared" si="302"/>
        <v>2271.2097000000067</v>
      </c>
      <c r="J2439" s="351">
        <f t="shared" si="301"/>
        <v>0</v>
      </c>
      <c r="K2439" s="293">
        <f>SUM('Employee Salary Payroll Tax '!I2441:K2441)</f>
        <v>63498.8</v>
      </c>
      <c r="L2439" s="293">
        <f>'Employee Salary Payroll Tax '!H2441</f>
        <v>1544.22</v>
      </c>
      <c r="M2439" s="293">
        <f t="shared" si="303"/>
        <v>10663.970000000003</v>
      </c>
      <c r="N2439" s="359">
        <f t="shared" si="304"/>
        <v>0</v>
      </c>
      <c r="O2439" s="331"/>
      <c r="P2439" s="61"/>
      <c r="Q2439" s="294"/>
      <c r="R2439" s="292"/>
      <c r="S2439" s="303"/>
    </row>
    <row r="2440" spans="1:19" s="36" customFormat="1" ht="14.4">
      <c r="A2440" s="36">
        <f t="shared" si="305"/>
        <v>1117</v>
      </c>
      <c r="B2440" s="526"/>
      <c r="C2440" s="36" t="str">
        <f>VLOOKUP('Employee Salary Payroll Tax '!B2442,'Employee Salary Payroll Tax '!$D$1:$E$7,2,FALSE)</f>
        <v>IBEW</v>
      </c>
      <c r="D2440" s="61">
        <f t="shared" si="298"/>
        <v>6.875E-3</v>
      </c>
      <c r="E2440" s="351">
        <f>'Employee Salary Payroll Tax '!N2442</f>
        <v>4282.3999999999996</v>
      </c>
      <c r="F2440" s="351">
        <f t="shared" si="299"/>
        <v>4311.8414999999995</v>
      </c>
      <c r="G2440" s="352"/>
      <c r="H2440" s="351">
        <f t="shared" si="300"/>
        <v>2717.6000000000004</v>
      </c>
      <c r="I2440" s="351">
        <f t="shared" si="302"/>
        <v>29.441499999999905</v>
      </c>
      <c r="J2440" s="351">
        <f t="shared" si="301"/>
        <v>0.17664899999999945</v>
      </c>
      <c r="K2440" s="293">
        <f>SUM('Employee Salary Payroll Tax '!I2442:K2442)</f>
        <v>4282.3999999999996</v>
      </c>
      <c r="L2440" s="293">
        <f>'Employee Salary Payroll Tax '!H2442</f>
        <v>0</v>
      </c>
      <c r="M2440" s="293">
        <f t="shared" si="303"/>
        <v>0</v>
      </c>
      <c r="N2440" s="359">
        <f t="shared" si="304"/>
        <v>0.17664899995874941</v>
      </c>
      <c r="O2440" s="331"/>
      <c r="P2440" s="61"/>
      <c r="Q2440" s="294"/>
      <c r="R2440" s="292"/>
      <c r="S2440" s="303"/>
    </row>
    <row r="2441" spans="1:19" s="36" customFormat="1" ht="14.4">
      <c r="A2441" s="36">
        <f t="shared" si="305"/>
        <v>1118</v>
      </c>
      <c r="B2441" s="526"/>
      <c r="C2441" s="36" t="str">
        <f>VLOOKUP('Employee Salary Payroll Tax '!B2443,'Employee Salary Payroll Tax '!$D$1:$E$7,2,FALSE)</f>
        <v>Not Assigned</v>
      </c>
      <c r="D2441" s="61">
        <f t="shared" si="298"/>
        <v>0</v>
      </c>
      <c r="E2441" s="351">
        <f>'Employee Salary Payroll Tax '!N2443</f>
        <v>0</v>
      </c>
      <c r="F2441" s="351">
        <f t="shared" si="299"/>
        <v>0</v>
      </c>
      <c r="G2441" s="352"/>
      <c r="H2441" s="351">
        <f t="shared" si="300"/>
        <v>7000</v>
      </c>
      <c r="I2441" s="351">
        <f t="shared" si="302"/>
        <v>0</v>
      </c>
      <c r="J2441" s="351">
        <f t="shared" si="301"/>
        <v>0</v>
      </c>
      <c r="K2441" s="293">
        <f>SUM('Employee Salary Payroll Tax '!I2443:K2443)</f>
        <v>0</v>
      </c>
      <c r="L2441" s="293">
        <f>'Employee Salary Payroll Tax '!H2443</f>
        <v>0</v>
      </c>
      <c r="M2441" s="293">
        <f t="shared" si="303"/>
        <v>0</v>
      </c>
      <c r="N2441" s="359">
        <f t="shared" si="304"/>
        <v>0</v>
      </c>
      <c r="O2441" s="331"/>
      <c r="P2441" s="61"/>
      <c r="Q2441" s="294"/>
      <c r="R2441" s="292"/>
      <c r="S2441" s="303"/>
    </row>
    <row r="2442" spans="1:19" s="36" customFormat="1" ht="14.4">
      <c r="A2442" s="36">
        <f t="shared" si="305"/>
        <v>1119</v>
      </c>
      <c r="B2442" s="526"/>
      <c r="C2442" s="36" t="str">
        <f>VLOOKUP('Employee Salary Payroll Tax '!B2444,'Employee Salary Payroll Tax '!$D$1:$E$7,2,FALSE)</f>
        <v>NonUnion</v>
      </c>
      <c r="D2442" s="61">
        <f t="shared" si="298"/>
        <v>2.98E-2</v>
      </c>
      <c r="E2442" s="351">
        <f>'Employee Salary Payroll Tax '!N2444</f>
        <v>197148.7</v>
      </c>
      <c r="F2442" s="351">
        <f t="shared" si="299"/>
        <v>203023.73126000003</v>
      </c>
      <c r="G2442" s="352"/>
      <c r="H2442" s="351">
        <f t="shared" si="300"/>
        <v>0</v>
      </c>
      <c r="I2442" s="351">
        <f t="shared" si="302"/>
        <v>5875.0312600000179</v>
      </c>
      <c r="J2442" s="351">
        <f t="shared" si="301"/>
        <v>0</v>
      </c>
      <c r="K2442" s="293">
        <f>SUM('Employee Salary Payroll Tax '!I2444:K2444)</f>
        <v>120730.22</v>
      </c>
      <c r="L2442" s="293">
        <f>'Employee Salary Payroll Tax '!H2444</f>
        <v>0</v>
      </c>
      <c r="M2442" s="293">
        <f t="shared" si="303"/>
        <v>76418.48000000001</v>
      </c>
      <c r="N2442" s="359">
        <f t="shared" si="304"/>
        <v>0</v>
      </c>
      <c r="O2442" s="331"/>
      <c r="P2442" s="61"/>
      <c r="Q2442" s="294"/>
      <c r="R2442" s="292"/>
      <c r="S2442" s="303"/>
    </row>
    <row r="2443" spans="1:19" s="36" customFormat="1" ht="14.4">
      <c r="A2443" s="36">
        <f t="shared" si="305"/>
        <v>1120</v>
      </c>
      <c r="B2443" s="526"/>
      <c r="C2443" s="36" t="str">
        <f>VLOOKUP('Employee Salary Payroll Tax '!B2445,'Employee Salary Payroll Tax '!$D$1:$E$7,2,FALSE)</f>
        <v>IBEW</v>
      </c>
      <c r="D2443" s="61">
        <f t="shared" si="298"/>
        <v>6.875E-3</v>
      </c>
      <c r="E2443" s="351">
        <f>'Employee Salary Payroll Tax '!N2445</f>
        <v>63758.78</v>
      </c>
      <c r="F2443" s="351">
        <f t="shared" si="299"/>
        <v>64197.121612499999</v>
      </c>
      <c r="G2443" s="352"/>
      <c r="H2443" s="351">
        <f t="shared" si="300"/>
        <v>0</v>
      </c>
      <c r="I2443" s="351">
        <f t="shared" si="302"/>
        <v>438.34161250000034</v>
      </c>
      <c r="J2443" s="351">
        <f t="shared" si="301"/>
        <v>0</v>
      </c>
      <c r="K2443" s="293">
        <f>SUM('Employee Salary Payroll Tax '!I2445:K2445)</f>
        <v>0</v>
      </c>
      <c r="L2443" s="293">
        <f>'Employee Salary Payroll Tax '!H2445</f>
        <v>0</v>
      </c>
      <c r="M2443" s="293">
        <f t="shared" si="303"/>
        <v>63758.78</v>
      </c>
      <c r="N2443" s="359">
        <f t="shared" si="304"/>
        <v>0</v>
      </c>
      <c r="O2443" s="331"/>
      <c r="P2443" s="61"/>
      <c r="Q2443" s="294"/>
      <c r="R2443" s="292"/>
      <c r="S2443" s="303"/>
    </row>
    <row r="2444" spans="1:19" s="36" customFormat="1" ht="14.4">
      <c r="A2444" s="36">
        <f t="shared" si="305"/>
        <v>1121</v>
      </c>
      <c r="B2444" s="526"/>
      <c r="C2444" s="36" t="str">
        <f>VLOOKUP('Employee Salary Payroll Tax '!B2446,'Employee Salary Payroll Tax '!$D$1:$E$7,2,FALSE)</f>
        <v>NonUnion</v>
      </c>
      <c r="D2444" s="61">
        <f t="shared" si="298"/>
        <v>2.98E-2</v>
      </c>
      <c r="E2444" s="351">
        <f>'Employee Salary Payroll Tax '!N2446</f>
        <v>17794.2</v>
      </c>
      <c r="F2444" s="351">
        <f t="shared" si="299"/>
        <v>18324.46716</v>
      </c>
      <c r="G2444" s="352"/>
      <c r="H2444" s="351">
        <f t="shared" si="300"/>
        <v>0</v>
      </c>
      <c r="I2444" s="351">
        <f t="shared" si="302"/>
        <v>530.26715999999942</v>
      </c>
      <c r="J2444" s="351">
        <f t="shared" si="301"/>
        <v>0</v>
      </c>
      <c r="K2444" s="293">
        <f>SUM('Employee Salary Payroll Tax '!I2446:K2446)</f>
        <v>17787.55</v>
      </c>
      <c r="L2444" s="293">
        <f>'Employee Salary Payroll Tax '!H2446</f>
        <v>-9.34</v>
      </c>
      <c r="M2444" s="293">
        <f t="shared" si="303"/>
        <v>15.990000000001455</v>
      </c>
      <c r="N2444" s="359">
        <f t="shared" si="304"/>
        <v>0</v>
      </c>
      <c r="O2444" s="331"/>
      <c r="P2444" s="61"/>
      <c r="Q2444" s="294"/>
      <c r="R2444" s="292"/>
      <c r="S2444" s="303"/>
    </row>
    <row r="2445" spans="1:19" s="36" customFormat="1" ht="14.4">
      <c r="A2445" s="36">
        <f t="shared" si="305"/>
        <v>1122</v>
      </c>
      <c r="B2445" s="526"/>
      <c r="C2445" s="36" t="str">
        <f>VLOOKUP('Employee Salary Payroll Tax '!B2447,'Employee Salary Payroll Tax '!$D$1:$E$7,2,FALSE)</f>
        <v>NonUnion</v>
      </c>
      <c r="D2445" s="61">
        <f t="shared" si="298"/>
        <v>2.98E-2</v>
      </c>
      <c r="E2445" s="351">
        <f>'Employee Salary Payroll Tax '!N2447</f>
        <v>32878.07</v>
      </c>
      <c r="F2445" s="351">
        <f t="shared" si="299"/>
        <v>33857.836486</v>
      </c>
      <c r="G2445" s="352"/>
      <c r="H2445" s="351">
        <f t="shared" si="300"/>
        <v>0</v>
      </c>
      <c r="I2445" s="351">
        <f t="shared" si="302"/>
        <v>979.76648600000044</v>
      </c>
      <c r="J2445" s="351">
        <f t="shared" si="301"/>
        <v>0</v>
      </c>
      <c r="K2445" s="293">
        <f>SUM('Employee Salary Payroll Tax '!I2447:K2447)</f>
        <v>83.84</v>
      </c>
      <c r="L2445" s="293">
        <f>'Employee Salary Payroll Tax '!H2447</f>
        <v>10.039999999999999</v>
      </c>
      <c r="M2445" s="293">
        <f t="shared" si="303"/>
        <v>32784.19</v>
      </c>
      <c r="N2445" s="359">
        <f t="shared" si="304"/>
        <v>0</v>
      </c>
      <c r="O2445" s="331"/>
      <c r="P2445" s="61"/>
      <c r="Q2445" s="294"/>
      <c r="R2445" s="292"/>
      <c r="S2445" s="303"/>
    </row>
    <row r="2446" spans="1:19" s="36" customFormat="1" ht="14.4">
      <c r="A2446" s="36">
        <f t="shared" si="305"/>
        <v>1123</v>
      </c>
      <c r="B2446" s="526"/>
      <c r="C2446" s="36" t="str">
        <f>VLOOKUP('Employee Salary Payroll Tax '!B2448,'Employee Salary Payroll Tax '!$D$1:$E$7,2,FALSE)</f>
        <v>NonUnion</v>
      </c>
      <c r="D2446" s="61">
        <f t="shared" si="298"/>
        <v>2.98E-2</v>
      </c>
      <c r="E2446" s="351">
        <f>'Employee Salary Payroll Tax '!N2448</f>
        <v>115096.05</v>
      </c>
      <c r="F2446" s="351">
        <f t="shared" si="299"/>
        <v>118525.91229000001</v>
      </c>
      <c r="G2446" s="352"/>
      <c r="H2446" s="351">
        <f t="shared" si="300"/>
        <v>0</v>
      </c>
      <c r="I2446" s="351">
        <f t="shared" si="302"/>
        <v>3429.8622900000046</v>
      </c>
      <c r="J2446" s="351">
        <f t="shared" si="301"/>
        <v>0</v>
      </c>
      <c r="K2446" s="293">
        <f>SUM('Employee Salary Payroll Tax '!I2448:K2448)</f>
        <v>82224.67</v>
      </c>
      <c r="L2446" s="293">
        <f>'Employee Salary Payroll Tax '!H2448</f>
        <v>0</v>
      </c>
      <c r="M2446" s="293">
        <f t="shared" si="303"/>
        <v>32871.380000000005</v>
      </c>
      <c r="N2446" s="359">
        <f t="shared" si="304"/>
        <v>0</v>
      </c>
      <c r="O2446" s="331"/>
      <c r="P2446" s="61"/>
      <c r="Q2446" s="294"/>
      <c r="R2446" s="292"/>
      <c r="S2446" s="303"/>
    </row>
    <row r="2447" spans="1:19" s="36" customFormat="1" ht="14.4">
      <c r="A2447" s="36">
        <f t="shared" si="305"/>
        <v>1124</v>
      </c>
      <c r="B2447" s="526"/>
      <c r="C2447" s="36" t="str">
        <f>VLOOKUP('Employee Salary Payroll Tax '!B2449,'Employee Salary Payroll Tax '!$D$1:$E$7,2,FALSE)</f>
        <v>NonUnion</v>
      </c>
      <c r="D2447" s="61">
        <f t="shared" si="298"/>
        <v>2.98E-2</v>
      </c>
      <c r="E2447" s="351">
        <f>'Employee Salary Payroll Tax '!N2449</f>
        <v>57546.34</v>
      </c>
      <c r="F2447" s="351">
        <f t="shared" si="299"/>
        <v>59261.220931999997</v>
      </c>
      <c r="G2447" s="352"/>
      <c r="H2447" s="351">
        <f t="shared" si="300"/>
        <v>0</v>
      </c>
      <c r="I2447" s="351">
        <f t="shared" si="302"/>
        <v>1714.880932</v>
      </c>
      <c r="J2447" s="351">
        <f t="shared" si="301"/>
        <v>0</v>
      </c>
      <c r="K2447" s="293">
        <f>SUM('Employee Salary Payroll Tax '!I2449:K2449)</f>
        <v>57546.34</v>
      </c>
      <c r="L2447" s="293">
        <f>'Employee Salary Payroll Tax '!H2449</f>
        <v>0</v>
      </c>
      <c r="M2447" s="293">
        <f t="shared" si="303"/>
        <v>0</v>
      </c>
      <c r="N2447" s="359">
        <f t="shared" si="304"/>
        <v>0</v>
      </c>
      <c r="O2447" s="331"/>
      <c r="P2447" s="61"/>
      <c r="Q2447" s="294"/>
      <c r="R2447" s="292"/>
      <c r="S2447" s="303"/>
    </row>
    <row r="2448" spans="1:19" s="36" customFormat="1" ht="14.4">
      <c r="A2448" s="36">
        <f t="shared" si="305"/>
        <v>1125</v>
      </c>
      <c r="B2448" s="526"/>
      <c r="C2448" s="36" t="str">
        <f>VLOOKUP('Employee Salary Payroll Tax '!B2450,'Employee Salary Payroll Tax '!$D$1:$E$7,2,FALSE)</f>
        <v>NonUnion</v>
      </c>
      <c r="D2448" s="61">
        <f t="shared" ref="D2448:D2511" si="306">VLOOKUP(C2448,C$9:D$12,2)</f>
        <v>2.98E-2</v>
      </c>
      <c r="E2448" s="351">
        <f>'Employee Salary Payroll Tax '!N2450</f>
        <v>56505.39</v>
      </c>
      <c r="F2448" s="351">
        <f t="shared" ref="F2448:F2511" si="307">E2448*(1+D2448)</f>
        <v>58189.250622</v>
      </c>
      <c r="G2448" s="352"/>
      <c r="H2448" s="351">
        <f t="shared" ref="H2448:H2511" si="308">IF(E2448&gt;$H$12,0,$H$12-E2448)</f>
        <v>0</v>
      </c>
      <c r="I2448" s="351">
        <f t="shared" si="302"/>
        <v>1683.8606220000001</v>
      </c>
      <c r="J2448" s="351">
        <f t="shared" ref="J2448:J2511" si="309">IF(H2448&gt;I2448,I2448*$J$12,H2448*$J$12)</f>
        <v>0</v>
      </c>
      <c r="K2448" s="293">
        <f>SUM('Employee Salary Payroll Tax '!I2450:K2450)</f>
        <v>22207.56</v>
      </c>
      <c r="L2448" s="293">
        <f>'Employee Salary Payroll Tax '!H2450</f>
        <v>0</v>
      </c>
      <c r="M2448" s="293">
        <f t="shared" si="303"/>
        <v>34297.83</v>
      </c>
      <c r="N2448" s="359">
        <f t="shared" si="304"/>
        <v>0</v>
      </c>
      <c r="O2448" s="331"/>
      <c r="P2448" s="61"/>
      <c r="Q2448" s="294"/>
      <c r="R2448" s="292"/>
      <c r="S2448" s="303"/>
    </row>
    <row r="2449" spans="1:19" s="36" customFormat="1" ht="14.4">
      <c r="A2449" s="36">
        <f t="shared" si="305"/>
        <v>1126</v>
      </c>
      <c r="B2449" s="526"/>
      <c r="C2449" s="36" t="str">
        <f>VLOOKUP('Employee Salary Payroll Tax '!B2451,'Employee Salary Payroll Tax '!$D$1:$E$7,2,FALSE)</f>
        <v>IBEW</v>
      </c>
      <c r="D2449" s="61">
        <f t="shared" si="306"/>
        <v>6.875E-3</v>
      </c>
      <c r="E2449" s="351">
        <f>'Employee Salary Payroll Tax '!N2451</f>
        <v>199602.27</v>
      </c>
      <c r="F2449" s="351">
        <f t="shared" si="307"/>
        <v>200974.53560624999</v>
      </c>
      <c r="G2449" s="352"/>
      <c r="H2449" s="351">
        <f t="shared" si="308"/>
        <v>0</v>
      </c>
      <c r="I2449" s="351">
        <f t="shared" ref="I2449:I2512" si="310">F2449-E2449</f>
        <v>1372.2656062500027</v>
      </c>
      <c r="J2449" s="351">
        <f t="shared" si="309"/>
        <v>0</v>
      </c>
      <c r="K2449" s="293">
        <f>SUM('Employee Salary Payroll Tax '!I2451:K2451)</f>
        <v>175425.06</v>
      </c>
      <c r="L2449" s="293">
        <f>'Employee Salary Payroll Tax '!H2451</f>
        <v>0</v>
      </c>
      <c r="M2449" s="293">
        <f t="shared" ref="M2449:M2512" si="311">E2449-K2449-L2449</f>
        <v>24177.209999999992</v>
      </c>
      <c r="N2449" s="359">
        <f t="shared" ref="N2449:N2512" si="312">J2449*K2449/(SUM(K2449:M2449)+0.000001)</f>
        <v>0</v>
      </c>
      <c r="O2449" s="331"/>
      <c r="P2449" s="61"/>
      <c r="Q2449" s="294"/>
      <c r="R2449" s="292"/>
      <c r="S2449" s="303"/>
    </row>
    <row r="2450" spans="1:19" s="36" customFormat="1" ht="14.4">
      <c r="A2450" s="36">
        <f t="shared" si="305"/>
        <v>1127</v>
      </c>
      <c r="B2450" s="526"/>
      <c r="C2450" s="36" t="str">
        <f>VLOOKUP('Employee Salary Payroll Tax '!B2452,'Employee Salary Payroll Tax '!$D$1:$E$7,2,FALSE)</f>
        <v>IBEW</v>
      </c>
      <c r="D2450" s="61">
        <f t="shared" si="306"/>
        <v>6.875E-3</v>
      </c>
      <c r="E2450" s="351">
        <f>'Employee Salary Payroll Tax '!N2452</f>
        <v>39947.74</v>
      </c>
      <c r="F2450" s="351">
        <f t="shared" si="307"/>
        <v>40222.380712499995</v>
      </c>
      <c r="G2450" s="352"/>
      <c r="H2450" s="351">
        <f t="shared" si="308"/>
        <v>0</v>
      </c>
      <c r="I2450" s="351">
        <f t="shared" si="310"/>
        <v>274.64071249999688</v>
      </c>
      <c r="J2450" s="351">
        <f t="shared" si="309"/>
        <v>0</v>
      </c>
      <c r="K2450" s="293">
        <f>SUM('Employee Salary Payroll Tax '!I2452:K2452)</f>
        <v>38993.279999999999</v>
      </c>
      <c r="L2450" s="293">
        <f>'Employee Salary Payroll Tax '!H2452</f>
        <v>0</v>
      </c>
      <c r="M2450" s="293">
        <f t="shared" si="311"/>
        <v>954.45999999999913</v>
      </c>
      <c r="N2450" s="359">
        <f t="shared" si="312"/>
        <v>0</v>
      </c>
      <c r="O2450" s="331"/>
      <c r="P2450" s="61"/>
      <c r="Q2450" s="294"/>
      <c r="R2450" s="292"/>
      <c r="S2450" s="303"/>
    </row>
    <row r="2451" spans="1:19" s="36" customFormat="1" ht="14.4">
      <c r="A2451" s="36">
        <f t="shared" si="305"/>
        <v>1128</v>
      </c>
      <c r="B2451" s="526"/>
      <c r="C2451" s="36" t="str">
        <f>VLOOKUP('Employee Salary Payroll Tax '!B2453,'Employee Salary Payroll Tax '!$D$1:$E$7,2,FALSE)</f>
        <v>NonUnion</v>
      </c>
      <c r="D2451" s="61">
        <f t="shared" si="306"/>
        <v>2.98E-2</v>
      </c>
      <c r="E2451" s="351">
        <f>'Employee Salary Payroll Tax '!N2453</f>
        <v>107576.98</v>
      </c>
      <c r="F2451" s="351">
        <f t="shared" si="307"/>
        <v>110782.77400400001</v>
      </c>
      <c r="G2451" s="352"/>
      <c r="H2451" s="351">
        <f t="shared" si="308"/>
        <v>0</v>
      </c>
      <c r="I2451" s="351">
        <f t="shared" si="310"/>
        <v>3205.7940040000103</v>
      </c>
      <c r="J2451" s="351">
        <f t="shared" si="309"/>
        <v>0</v>
      </c>
      <c r="K2451" s="293">
        <f>SUM('Employee Salary Payroll Tax '!I2453:K2453)</f>
        <v>91845.33</v>
      </c>
      <c r="L2451" s="293">
        <f>'Employee Salary Payroll Tax '!H2453</f>
        <v>0</v>
      </c>
      <c r="M2451" s="293">
        <f t="shared" si="311"/>
        <v>15731.649999999994</v>
      </c>
      <c r="N2451" s="359">
        <f t="shared" si="312"/>
        <v>0</v>
      </c>
      <c r="O2451" s="331"/>
      <c r="P2451" s="61"/>
      <c r="Q2451" s="294"/>
      <c r="R2451" s="292"/>
      <c r="S2451" s="303"/>
    </row>
    <row r="2452" spans="1:19" s="36" customFormat="1" ht="14.4">
      <c r="A2452" s="36">
        <f t="shared" si="305"/>
        <v>1129</v>
      </c>
      <c r="B2452" s="526"/>
      <c r="C2452" s="36" t="str">
        <f>VLOOKUP('Employee Salary Payroll Tax '!B2454,'Employee Salary Payroll Tax '!$D$1:$E$7,2,FALSE)</f>
        <v>NonUnion</v>
      </c>
      <c r="D2452" s="61">
        <f t="shared" si="306"/>
        <v>2.98E-2</v>
      </c>
      <c r="E2452" s="351">
        <f>'Employee Salary Payroll Tax '!N2454</f>
        <v>81311.11</v>
      </c>
      <c r="F2452" s="351">
        <f t="shared" si="307"/>
        <v>83734.181078000009</v>
      </c>
      <c r="G2452" s="352"/>
      <c r="H2452" s="351">
        <f t="shared" si="308"/>
        <v>0</v>
      </c>
      <c r="I2452" s="351">
        <f t="shared" si="310"/>
        <v>2423.0710780000081</v>
      </c>
      <c r="J2452" s="351">
        <f t="shared" si="309"/>
        <v>0</v>
      </c>
      <c r="K2452" s="293">
        <f>SUM('Employee Salary Payroll Tax '!I2454:K2454)</f>
        <v>81311.11</v>
      </c>
      <c r="L2452" s="293">
        <f>'Employee Salary Payroll Tax '!H2454</f>
        <v>0</v>
      </c>
      <c r="M2452" s="293">
        <f t="shared" si="311"/>
        <v>0</v>
      </c>
      <c r="N2452" s="359">
        <f t="shared" si="312"/>
        <v>0</v>
      </c>
      <c r="O2452" s="331"/>
      <c r="P2452" s="61"/>
      <c r="Q2452" s="294"/>
      <c r="R2452" s="292"/>
      <c r="S2452" s="303"/>
    </row>
    <row r="2453" spans="1:19" s="36" customFormat="1" ht="14.4">
      <c r="A2453" s="36">
        <f t="shared" si="305"/>
        <v>1130</v>
      </c>
      <c r="B2453" s="526"/>
      <c r="C2453" s="36" t="str">
        <f>VLOOKUP('Employee Salary Payroll Tax '!B2455,'Employee Salary Payroll Tax '!$D$1:$E$7,2,FALSE)</f>
        <v>NonUnion</v>
      </c>
      <c r="D2453" s="61">
        <f t="shared" si="306"/>
        <v>2.98E-2</v>
      </c>
      <c r="E2453" s="351">
        <f>'Employee Salary Payroll Tax '!N2455</f>
        <v>62832.26</v>
      </c>
      <c r="F2453" s="351">
        <f t="shared" si="307"/>
        <v>64704.661348000009</v>
      </c>
      <c r="G2453" s="352"/>
      <c r="H2453" s="351">
        <f t="shared" si="308"/>
        <v>0</v>
      </c>
      <c r="I2453" s="351">
        <f t="shared" si="310"/>
        <v>1872.4013480000067</v>
      </c>
      <c r="J2453" s="351">
        <f t="shared" si="309"/>
        <v>0</v>
      </c>
      <c r="K2453" s="293">
        <f>SUM('Employee Salary Payroll Tax '!I2455:K2455)</f>
        <v>62832.26</v>
      </c>
      <c r="L2453" s="293">
        <f>'Employee Salary Payroll Tax '!H2455</f>
        <v>0</v>
      </c>
      <c r="M2453" s="293">
        <f t="shared" si="311"/>
        <v>0</v>
      </c>
      <c r="N2453" s="359">
        <f t="shared" si="312"/>
        <v>0</v>
      </c>
      <c r="O2453" s="331"/>
      <c r="P2453" s="61"/>
      <c r="Q2453" s="294"/>
      <c r="R2453" s="292"/>
      <c r="S2453" s="303"/>
    </row>
    <row r="2454" spans="1:19" s="36" customFormat="1" ht="14.4">
      <c r="A2454" s="36">
        <f t="shared" si="305"/>
        <v>1131</v>
      </c>
      <c r="B2454" s="526"/>
      <c r="C2454" s="36" t="str">
        <f>VLOOKUP('Employee Salary Payroll Tax '!B2456,'Employee Salary Payroll Tax '!$D$1:$E$7,2,FALSE)</f>
        <v>NonUnion</v>
      </c>
      <c r="D2454" s="61">
        <f t="shared" si="306"/>
        <v>2.98E-2</v>
      </c>
      <c r="E2454" s="351">
        <f>'Employee Salary Payroll Tax '!N2456</f>
        <v>56248.5</v>
      </c>
      <c r="F2454" s="351">
        <f t="shared" si="307"/>
        <v>57924.705300000001</v>
      </c>
      <c r="G2454" s="352"/>
      <c r="H2454" s="351">
        <f t="shared" si="308"/>
        <v>0</v>
      </c>
      <c r="I2454" s="351">
        <f t="shared" si="310"/>
        <v>1676.2053000000014</v>
      </c>
      <c r="J2454" s="351">
        <f t="shared" si="309"/>
        <v>0</v>
      </c>
      <c r="K2454" s="293">
        <f>SUM('Employee Salary Payroll Tax '!I2456:K2456)</f>
        <v>-164.14000000000001</v>
      </c>
      <c r="L2454" s="293">
        <f>'Employee Salary Payroll Tax '!H2456</f>
        <v>0</v>
      </c>
      <c r="M2454" s="293">
        <f t="shared" si="311"/>
        <v>56412.639999999999</v>
      </c>
      <c r="N2454" s="359">
        <f t="shared" si="312"/>
        <v>0</v>
      </c>
      <c r="O2454" s="331"/>
      <c r="P2454" s="61"/>
      <c r="Q2454" s="294"/>
      <c r="R2454" s="292"/>
      <c r="S2454" s="303"/>
    </row>
    <row r="2455" spans="1:19" s="36" customFormat="1" ht="14.4">
      <c r="A2455" s="36">
        <f t="shared" si="305"/>
        <v>1132</v>
      </c>
      <c r="B2455" s="526"/>
      <c r="C2455" s="36" t="str">
        <f>VLOOKUP('Employee Salary Payroll Tax '!B2457,'Employee Salary Payroll Tax '!$D$1:$E$7,2,FALSE)</f>
        <v>IBEW</v>
      </c>
      <c r="D2455" s="61">
        <f t="shared" si="306"/>
        <v>6.875E-3</v>
      </c>
      <c r="E2455" s="351">
        <f>'Employee Salary Payroll Tax '!N2457</f>
        <v>44970.85</v>
      </c>
      <c r="F2455" s="351">
        <f t="shared" si="307"/>
        <v>45280.02459375</v>
      </c>
      <c r="G2455" s="352"/>
      <c r="H2455" s="351">
        <f t="shared" si="308"/>
        <v>0</v>
      </c>
      <c r="I2455" s="351">
        <f t="shared" si="310"/>
        <v>309.1745937500018</v>
      </c>
      <c r="J2455" s="351">
        <f t="shared" si="309"/>
        <v>0</v>
      </c>
      <c r="K2455" s="293">
        <f>SUM('Employee Salary Payroll Tax '!I2457:K2457)</f>
        <v>44970.85</v>
      </c>
      <c r="L2455" s="293">
        <f>'Employee Salary Payroll Tax '!H2457</f>
        <v>0</v>
      </c>
      <c r="M2455" s="293">
        <f t="shared" si="311"/>
        <v>0</v>
      </c>
      <c r="N2455" s="359">
        <f t="shared" si="312"/>
        <v>0</v>
      </c>
      <c r="O2455" s="331"/>
      <c r="P2455" s="61"/>
      <c r="Q2455" s="294"/>
      <c r="R2455" s="292"/>
      <c r="S2455" s="303"/>
    </row>
    <row r="2456" spans="1:19" s="36" customFormat="1" ht="14.4">
      <c r="A2456" s="36">
        <f t="shared" si="305"/>
        <v>1133</v>
      </c>
      <c r="B2456" s="526"/>
      <c r="C2456" s="36" t="str">
        <f>VLOOKUP('Employee Salary Payroll Tax '!B2458,'Employee Salary Payroll Tax '!$D$1:$E$7,2,FALSE)</f>
        <v>IBEW</v>
      </c>
      <c r="D2456" s="61">
        <f t="shared" si="306"/>
        <v>6.875E-3</v>
      </c>
      <c r="E2456" s="351">
        <f>'Employee Salary Payroll Tax '!N2458</f>
        <v>116607.61</v>
      </c>
      <c r="F2456" s="351">
        <f t="shared" si="307"/>
        <v>117409.28731874999</v>
      </c>
      <c r="G2456" s="352"/>
      <c r="H2456" s="351">
        <f t="shared" si="308"/>
        <v>0</v>
      </c>
      <c r="I2456" s="351">
        <f t="shared" si="310"/>
        <v>801.67731874999299</v>
      </c>
      <c r="J2456" s="351">
        <f t="shared" si="309"/>
        <v>0</v>
      </c>
      <c r="K2456" s="293">
        <f>SUM('Employee Salary Payroll Tax '!I2458:K2458)</f>
        <v>41086.200000000004</v>
      </c>
      <c r="L2456" s="293">
        <f>'Employee Salary Payroll Tax '!H2458</f>
        <v>0</v>
      </c>
      <c r="M2456" s="293">
        <f t="shared" si="311"/>
        <v>75521.41</v>
      </c>
      <c r="N2456" s="359">
        <f t="shared" si="312"/>
        <v>0</v>
      </c>
      <c r="O2456" s="331"/>
      <c r="P2456" s="61"/>
      <c r="Q2456" s="294"/>
      <c r="R2456" s="292"/>
      <c r="S2456" s="303"/>
    </row>
    <row r="2457" spans="1:19" s="36" customFormat="1" ht="14.4">
      <c r="A2457" s="36">
        <f t="shared" si="305"/>
        <v>1134</v>
      </c>
      <c r="B2457" s="526"/>
      <c r="C2457" s="36" t="str">
        <f>VLOOKUP('Employee Salary Payroll Tax '!B2459,'Employee Salary Payroll Tax '!$D$1:$E$7,2,FALSE)</f>
        <v>NonUnion</v>
      </c>
      <c r="D2457" s="61">
        <f t="shared" si="306"/>
        <v>2.98E-2</v>
      </c>
      <c r="E2457" s="351">
        <f>'Employee Salary Payroll Tax '!N2459</f>
        <v>19311.53</v>
      </c>
      <c r="F2457" s="351">
        <f t="shared" si="307"/>
        <v>19887.013594</v>
      </c>
      <c r="G2457" s="352"/>
      <c r="H2457" s="351">
        <f t="shared" si="308"/>
        <v>0</v>
      </c>
      <c r="I2457" s="351">
        <f t="shared" si="310"/>
        <v>575.48359400000118</v>
      </c>
      <c r="J2457" s="351">
        <f t="shared" si="309"/>
        <v>0</v>
      </c>
      <c r="K2457" s="293">
        <f>SUM('Employee Salary Payroll Tax '!I2459:K2459)</f>
        <v>312.45</v>
      </c>
      <c r="L2457" s="293">
        <f>'Employee Salary Payroll Tax '!H2459</f>
        <v>0</v>
      </c>
      <c r="M2457" s="293">
        <f t="shared" si="311"/>
        <v>18999.079999999998</v>
      </c>
      <c r="N2457" s="359">
        <f t="shared" si="312"/>
        <v>0</v>
      </c>
      <c r="O2457" s="331"/>
      <c r="P2457" s="61"/>
      <c r="Q2457" s="294"/>
      <c r="R2457" s="292"/>
      <c r="S2457" s="303"/>
    </row>
    <row r="2458" spans="1:19" s="36" customFormat="1" ht="14.4">
      <c r="A2458" s="36">
        <f t="shared" si="305"/>
        <v>1135</v>
      </c>
      <c r="B2458" s="526"/>
      <c r="C2458" s="36" t="str">
        <f>VLOOKUP('Employee Salary Payroll Tax '!B2460,'Employee Salary Payroll Tax '!$D$1:$E$7,2,FALSE)</f>
        <v>NonUnion</v>
      </c>
      <c r="D2458" s="61">
        <f t="shared" si="306"/>
        <v>2.98E-2</v>
      </c>
      <c r="E2458" s="351">
        <f>'Employee Salary Payroll Tax '!N2460</f>
        <v>70353.440000000002</v>
      </c>
      <c r="F2458" s="351">
        <f t="shared" si="307"/>
        <v>72449.972512000008</v>
      </c>
      <c r="G2458" s="352"/>
      <c r="H2458" s="351">
        <f t="shared" si="308"/>
        <v>0</v>
      </c>
      <c r="I2458" s="351">
        <f t="shared" si="310"/>
        <v>2096.5325120000052</v>
      </c>
      <c r="J2458" s="351">
        <f t="shared" si="309"/>
        <v>0</v>
      </c>
      <c r="K2458" s="293">
        <f>SUM('Employee Salary Payroll Tax '!I2460:K2460)</f>
        <v>7008.82</v>
      </c>
      <c r="L2458" s="293">
        <f>'Employee Salary Payroll Tax '!H2460</f>
        <v>0</v>
      </c>
      <c r="M2458" s="293">
        <f t="shared" si="311"/>
        <v>63344.62</v>
      </c>
      <c r="N2458" s="359">
        <f t="shared" si="312"/>
        <v>0</v>
      </c>
      <c r="O2458" s="331"/>
      <c r="P2458" s="61"/>
      <c r="Q2458" s="294"/>
      <c r="R2458" s="292"/>
      <c r="S2458" s="303"/>
    </row>
    <row r="2459" spans="1:19" s="36" customFormat="1" ht="14.4">
      <c r="A2459" s="36">
        <f t="shared" si="305"/>
        <v>1136</v>
      </c>
      <c r="B2459" s="526"/>
      <c r="C2459" s="36" t="str">
        <f>VLOOKUP('Employee Salary Payroll Tax '!B2461,'Employee Salary Payroll Tax '!$D$1:$E$7,2,FALSE)</f>
        <v>NonUnion</v>
      </c>
      <c r="D2459" s="61">
        <f t="shared" si="306"/>
        <v>2.98E-2</v>
      </c>
      <c r="E2459" s="351">
        <f>'Employee Salary Payroll Tax '!N2461</f>
        <v>95068.14</v>
      </c>
      <c r="F2459" s="351">
        <f t="shared" si="307"/>
        <v>97901.170572000003</v>
      </c>
      <c r="G2459" s="352"/>
      <c r="H2459" s="351">
        <f t="shared" si="308"/>
        <v>0</v>
      </c>
      <c r="I2459" s="351">
        <f t="shared" si="310"/>
        <v>2833.0305720000033</v>
      </c>
      <c r="J2459" s="351">
        <f t="shared" si="309"/>
        <v>0</v>
      </c>
      <c r="K2459" s="293">
        <f>SUM('Employee Salary Payroll Tax '!I2461:K2461)</f>
        <v>48095.29</v>
      </c>
      <c r="L2459" s="293">
        <f>'Employee Salary Payroll Tax '!H2461</f>
        <v>0</v>
      </c>
      <c r="M2459" s="293">
        <f t="shared" si="311"/>
        <v>46972.85</v>
      </c>
      <c r="N2459" s="359">
        <f t="shared" si="312"/>
        <v>0</v>
      </c>
      <c r="O2459" s="331"/>
      <c r="P2459" s="61"/>
      <c r="Q2459" s="294"/>
      <c r="R2459" s="292"/>
      <c r="S2459" s="303"/>
    </row>
    <row r="2460" spans="1:19" s="36" customFormat="1" ht="14.4">
      <c r="A2460" s="36">
        <f t="shared" si="305"/>
        <v>1137</v>
      </c>
      <c r="B2460" s="526"/>
      <c r="C2460" s="36" t="str">
        <f>VLOOKUP('Employee Salary Payroll Tax '!B2462,'Employee Salary Payroll Tax '!$D$1:$E$7,2,FALSE)</f>
        <v>NonUnion</v>
      </c>
      <c r="D2460" s="61">
        <f t="shared" si="306"/>
        <v>2.98E-2</v>
      </c>
      <c r="E2460" s="351">
        <f>'Employee Salary Payroll Tax '!N2462</f>
        <v>80625.399999999994</v>
      </c>
      <c r="F2460" s="351">
        <f t="shared" si="307"/>
        <v>83028.036919999999</v>
      </c>
      <c r="G2460" s="352"/>
      <c r="H2460" s="351">
        <f t="shared" si="308"/>
        <v>0</v>
      </c>
      <c r="I2460" s="351">
        <f t="shared" si="310"/>
        <v>2402.6369200000045</v>
      </c>
      <c r="J2460" s="351">
        <f t="shared" si="309"/>
        <v>0</v>
      </c>
      <c r="K2460" s="293">
        <f>SUM('Employee Salary Payroll Tax '!I2462:K2462)</f>
        <v>46898.1</v>
      </c>
      <c r="L2460" s="293">
        <f>'Employee Salary Payroll Tax '!H2462</f>
        <v>0</v>
      </c>
      <c r="M2460" s="293">
        <f t="shared" si="311"/>
        <v>33727.299999999996</v>
      </c>
      <c r="N2460" s="359">
        <f t="shared" si="312"/>
        <v>0</v>
      </c>
      <c r="O2460" s="331"/>
      <c r="P2460" s="61"/>
      <c r="Q2460" s="294"/>
      <c r="R2460" s="292"/>
      <c r="S2460" s="303"/>
    </row>
    <row r="2461" spans="1:19" s="36" customFormat="1" ht="14.4">
      <c r="A2461" s="36">
        <f t="shared" si="305"/>
        <v>1138</v>
      </c>
      <c r="B2461" s="526"/>
      <c r="C2461" s="36" t="str">
        <f>VLOOKUP('Employee Salary Payroll Tax '!B2463,'Employee Salary Payroll Tax '!$D$1:$E$7,2,FALSE)</f>
        <v>NonUnion</v>
      </c>
      <c r="D2461" s="61">
        <f t="shared" si="306"/>
        <v>2.98E-2</v>
      </c>
      <c r="E2461" s="351">
        <f>'Employee Salary Payroll Tax '!N2463</f>
        <v>82517.539999999994</v>
      </c>
      <c r="F2461" s="351">
        <f t="shared" si="307"/>
        <v>84976.562691999992</v>
      </c>
      <c r="G2461" s="352"/>
      <c r="H2461" s="351">
        <f t="shared" si="308"/>
        <v>0</v>
      </c>
      <c r="I2461" s="351">
        <f t="shared" si="310"/>
        <v>2459.0226919999986</v>
      </c>
      <c r="J2461" s="351">
        <f t="shared" si="309"/>
        <v>0</v>
      </c>
      <c r="K2461" s="293">
        <f>SUM('Employee Salary Payroll Tax '!I2463:K2463)</f>
        <v>20338.63</v>
      </c>
      <c r="L2461" s="293">
        <f>'Employee Salary Payroll Tax '!H2463</f>
        <v>0</v>
      </c>
      <c r="M2461" s="293">
        <f t="shared" si="311"/>
        <v>62178.909999999989</v>
      </c>
      <c r="N2461" s="359">
        <f t="shared" si="312"/>
        <v>0</v>
      </c>
      <c r="O2461" s="331"/>
      <c r="P2461" s="61"/>
      <c r="Q2461" s="294"/>
      <c r="R2461" s="292"/>
      <c r="S2461" s="303"/>
    </row>
    <row r="2462" spans="1:19" s="36" customFormat="1" ht="14.4">
      <c r="A2462" s="36">
        <f t="shared" si="305"/>
        <v>1139</v>
      </c>
      <c r="B2462" s="526"/>
      <c r="C2462" s="36" t="str">
        <f>VLOOKUP('Employee Salary Payroll Tax '!B2464,'Employee Salary Payroll Tax '!$D$1:$E$7,2,FALSE)</f>
        <v>NonUnion</v>
      </c>
      <c r="D2462" s="61">
        <f t="shared" si="306"/>
        <v>2.98E-2</v>
      </c>
      <c r="E2462" s="351">
        <f>'Employee Salary Payroll Tax '!N2464</f>
        <v>99013.42</v>
      </c>
      <c r="F2462" s="351">
        <f t="shared" si="307"/>
        <v>101964.019916</v>
      </c>
      <c r="G2462" s="352"/>
      <c r="H2462" s="351">
        <f t="shared" si="308"/>
        <v>0</v>
      </c>
      <c r="I2462" s="351">
        <f t="shared" si="310"/>
        <v>2950.5999160000065</v>
      </c>
      <c r="J2462" s="351">
        <f t="shared" si="309"/>
        <v>0</v>
      </c>
      <c r="K2462" s="293">
        <f>SUM('Employee Salary Payroll Tax '!I2464:K2464)</f>
        <v>22744.489999999998</v>
      </c>
      <c r="L2462" s="293">
        <f>'Employee Salary Payroll Tax '!H2464</f>
        <v>0</v>
      </c>
      <c r="M2462" s="293">
        <f t="shared" si="311"/>
        <v>76268.929999999993</v>
      </c>
      <c r="N2462" s="359">
        <f t="shared" si="312"/>
        <v>0</v>
      </c>
      <c r="O2462" s="331"/>
      <c r="P2462" s="61"/>
      <c r="Q2462" s="294"/>
      <c r="R2462" s="292"/>
      <c r="S2462" s="303"/>
    </row>
    <row r="2463" spans="1:19" s="36" customFormat="1" ht="14.4">
      <c r="A2463" s="36">
        <f t="shared" si="305"/>
        <v>1140</v>
      </c>
      <c r="B2463" s="526"/>
      <c r="C2463" s="36" t="str">
        <f>VLOOKUP('Employee Salary Payroll Tax '!B2465,'Employee Salary Payroll Tax '!$D$1:$E$7,2,FALSE)</f>
        <v>IBEW</v>
      </c>
      <c r="D2463" s="61">
        <f t="shared" si="306"/>
        <v>6.875E-3</v>
      </c>
      <c r="E2463" s="351">
        <f>'Employee Salary Payroll Tax '!N2465</f>
        <v>3854.76</v>
      </c>
      <c r="F2463" s="351">
        <f t="shared" si="307"/>
        <v>3881.2614750000002</v>
      </c>
      <c r="G2463" s="352"/>
      <c r="H2463" s="351">
        <f t="shared" si="308"/>
        <v>3145.24</v>
      </c>
      <c r="I2463" s="351">
        <f t="shared" si="310"/>
        <v>26.501475000000028</v>
      </c>
      <c r="J2463" s="351">
        <f t="shared" si="309"/>
        <v>0.15900885000000017</v>
      </c>
      <c r="K2463" s="293">
        <f>SUM('Employee Salary Payroll Tax '!I2465:K2465)</f>
        <v>123.45</v>
      </c>
      <c r="L2463" s="293">
        <f>'Employee Salary Payroll Tax '!H2465</f>
        <v>0</v>
      </c>
      <c r="M2463" s="293">
        <f t="shared" si="311"/>
        <v>3731.3100000000004</v>
      </c>
      <c r="N2463" s="359">
        <f t="shared" si="312"/>
        <v>5.09231249867896E-3</v>
      </c>
      <c r="O2463" s="331"/>
      <c r="P2463" s="61"/>
      <c r="Q2463" s="294"/>
      <c r="R2463" s="292"/>
      <c r="S2463" s="303"/>
    </row>
    <row r="2464" spans="1:19" s="36" customFormat="1" ht="14.4">
      <c r="A2464" s="36">
        <f t="shared" si="305"/>
        <v>1141</v>
      </c>
      <c r="B2464" s="526"/>
      <c r="C2464" s="36" t="str">
        <f>VLOOKUP('Employee Salary Payroll Tax '!B2466,'Employee Salary Payroll Tax '!$D$1:$E$7,2,FALSE)</f>
        <v>NonUnion</v>
      </c>
      <c r="D2464" s="61">
        <f t="shared" si="306"/>
        <v>2.98E-2</v>
      </c>
      <c r="E2464" s="351">
        <f>'Employee Salary Payroll Tax '!N2466</f>
        <v>45689.01</v>
      </c>
      <c r="F2464" s="351">
        <f t="shared" si="307"/>
        <v>47050.542498000003</v>
      </c>
      <c r="G2464" s="352"/>
      <c r="H2464" s="351">
        <f t="shared" si="308"/>
        <v>0</v>
      </c>
      <c r="I2464" s="351">
        <f t="shared" si="310"/>
        <v>1361.5324980000005</v>
      </c>
      <c r="J2464" s="351">
        <f t="shared" si="309"/>
        <v>0</v>
      </c>
      <c r="K2464" s="293">
        <f>SUM('Employee Salary Payroll Tax '!I2466:K2466)</f>
        <v>18550.2</v>
      </c>
      <c r="L2464" s="293">
        <f>'Employee Salary Payroll Tax '!H2466</f>
        <v>0</v>
      </c>
      <c r="M2464" s="293">
        <f t="shared" si="311"/>
        <v>27138.81</v>
      </c>
      <c r="N2464" s="359">
        <f t="shared" si="312"/>
        <v>0</v>
      </c>
      <c r="O2464" s="331"/>
      <c r="P2464" s="61"/>
      <c r="Q2464" s="294"/>
      <c r="R2464" s="292"/>
      <c r="S2464" s="303"/>
    </row>
    <row r="2465" spans="1:19" s="36" customFormat="1" ht="14.4">
      <c r="A2465" s="36">
        <f t="shared" si="305"/>
        <v>1142</v>
      </c>
      <c r="B2465" s="526"/>
      <c r="C2465" s="36" t="str">
        <f>VLOOKUP('Employee Salary Payroll Tax '!B2467,'Employee Salary Payroll Tax '!$D$1:$E$7,2,FALSE)</f>
        <v>IBEW</v>
      </c>
      <c r="D2465" s="61">
        <f t="shared" si="306"/>
        <v>6.875E-3</v>
      </c>
      <c r="E2465" s="351">
        <f>'Employee Salary Payroll Tax '!N2467</f>
        <v>54971.9</v>
      </c>
      <c r="F2465" s="351">
        <f t="shared" si="307"/>
        <v>55349.831812500001</v>
      </c>
      <c r="G2465" s="352"/>
      <c r="H2465" s="351">
        <f t="shared" si="308"/>
        <v>0</v>
      </c>
      <c r="I2465" s="351">
        <f t="shared" si="310"/>
        <v>377.93181249999907</v>
      </c>
      <c r="J2465" s="351">
        <f t="shared" si="309"/>
        <v>0</v>
      </c>
      <c r="K2465" s="293">
        <f>SUM('Employee Salary Payroll Tax '!I2467:K2467)</f>
        <v>54971.9</v>
      </c>
      <c r="L2465" s="293">
        <f>'Employee Salary Payroll Tax '!H2467</f>
        <v>0</v>
      </c>
      <c r="M2465" s="293">
        <f t="shared" si="311"/>
        <v>0</v>
      </c>
      <c r="N2465" s="359">
        <f t="shared" si="312"/>
        <v>0</v>
      </c>
      <c r="O2465" s="331"/>
      <c r="P2465" s="61"/>
      <c r="Q2465" s="294"/>
      <c r="R2465" s="292"/>
      <c r="S2465" s="303"/>
    </row>
    <row r="2466" spans="1:19" s="36" customFormat="1" ht="14.4">
      <c r="A2466" s="36">
        <f t="shared" si="305"/>
        <v>1143</v>
      </c>
      <c r="B2466" s="526"/>
      <c r="C2466" s="36" t="str">
        <f>VLOOKUP('Employee Salary Payroll Tax '!B2468,'Employee Salary Payroll Tax '!$D$1:$E$7,2,FALSE)</f>
        <v>IBEW</v>
      </c>
      <c r="D2466" s="61">
        <f t="shared" si="306"/>
        <v>6.875E-3</v>
      </c>
      <c r="E2466" s="351">
        <f>'Employee Salary Payroll Tax '!N2468</f>
        <v>16589.990000000002</v>
      </c>
      <c r="F2466" s="351">
        <f t="shared" si="307"/>
        <v>16704.04618125</v>
      </c>
      <c r="G2466" s="352"/>
      <c r="H2466" s="351">
        <f t="shared" si="308"/>
        <v>0</v>
      </c>
      <c r="I2466" s="351">
        <f t="shared" si="310"/>
        <v>114.05618124999819</v>
      </c>
      <c r="J2466" s="351">
        <f t="shared" si="309"/>
        <v>0</v>
      </c>
      <c r="K2466" s="293">
        <f>SUM('Employee Salary Payroll Tax '!I2468:K2468)</f>
        <v>16589.990000000002</v>
      </c>
      <c r="L2466" s="293">
        <f>'Employee Salary Payroll Tax '!H2468</f>
        <v>0</v>
      </c>
      <c r="M2466" s="293">
        <f t="shared" si="311"/>
        <v>0</v>
      </c>
      <c r="N2466" s="359">
        <f t="shared" si="312"/>
        <v>0</v>
      </c>
      <c r="O2466" s="331"/>
      <c r="P2466" s="61"/>
      <c r="Q2466" s="294"/>
      <c r="R2466" s="292"/>
      <c r="S2466" s="303"/>
    </row>
    <row r="2467" spans="1:19" s="36" customFormat="1" ht="14.4">
      <c r="A2467" s="36">
        <f t="shared" si="305"/>
        <v>1144</v>
      </c>
      <c r="B2467" s="526"/>
      <c r="C2467" s="36" t="str">
        <f>VLOOKUP('Employee Salary Payroll Tax '!B2469,'Employee Salary Payroll Tax '!$D$1:$E$7,2,FALSE)</f>
        <v>NonUnion</v>
      </c>
      <c r="D2467" s="61">
        <f t="shared" si="306"/>
        <v>2.98E-2</v>
      </c>
      <c r="E2467" s="351">
        <f>'Employee Salary Payroll Tax '!N2469</f>
        <v>30640.46</v>
      </c>
      <c r="F2467" s="351">
        <f t="shared" si="307"/>
        <v>31553.545708000001</v>
      </c>
      <c r="G2467" s="352"/>
      <c r="H2467" s="351">
        <f t="shared" si="308"/>
        <v>0</v>
      </c>
      <c r="I2467" s="351">
        <f t="shared" si="310"/>
        <v>913.08570800000234</v>
      </c>
      <c r="J2467" s="351">
        <f t="shared" si="309"/>
        <v>0</v>
      </c>
      <c r="K2467" s="293">
        <f>SUM('Employee Salary Payroll Tax '!I2469:K2469)</f>
        <v>27.150000000000002</v>
      </c>
      <c r="L2467" s="293">
        <f>'Employee Salary Payroll Tax '!H2469</f>
        <v>7.43</v>
      </c>
      <c r="M2467" s="293">
        <f t="shared" si="311"/>
        <v>30605.879999999997</v>
      </c>
      <c r="N2467" s="359">
        <f t="shared" si="312"/>
        <v>0</v>
      </c>
      <c r="O2467" s="331"/>
      <c r="P2467" s="61"/>
      <c r="Q2467" s="294"/>
      <c r="R2467" s="292"/>
      <c r="S2467" s="303"/>
    </row>
    <row r="2468" spans="1:19" s="36" customFormat="1" ht="14.4">
      <c r="A2468" s="36">
        <f t="shared" si="305"/>
        <v>1145</v>
      </c>
      <c r="B2468" s="526"/>
      <c r="C2468" s="36" t="str">
        <f>VLOOKUP('Employee Salary Payroll Tax '!B2470,'Employee Salary Payroll Tax '!$D$1:$E$7,2,FALSE)</f>
        <v>NonUnion</v>
      </c>
      <c r="D2468" s="61">
        <f t="shared" si="306"/>
        <v>2.98E-2</v>
      </c>
      <c r="E2468" s="351">
        <f>'Employee Salary Payroll Tax '!N2470</f>
        <v>86111.49</v>
      </c>
      <c r="F2468" s="351">
        <f t="shared" si="307"/>
        <v>88677.612402000013</v>
      </c>
      <c r="G2468" s="352"/>
      <c r="H2468" s="351">
        <f t="shared" si="308"/>
        <v>0</v>
      </c>
      <c r="I2468" s="351">
        <f t="shared" si="310"/>
        <v>2566.1224020000082</v>
      </c>
      <c r="J2468" s="351">
        <f t="shared" si="309"/>
        <v>0</v>
      </c>
      <c r="K2468" s="293">
        <f>SUM('Employee Salary Payroll Tax '!I2470:K2470)</f>
        <v>30505.32</v>
      </c>
      <c r="L2468" s="293">
        <f>'Employee Salary Payroll Tax '!H2470</f>
        <v>0</v>
      </c>
      <c r="M2468" s="293">
        <f t="shared" si="311"/>
        <v>55606.170000000006</v>
      </c>
      <c r="N2468" s="359">
        <f t="shared" si="312"/>
        <v>0</v>
      </c>
      <c r="O2468" s="331"/>
      <c r="P2468" s="61"/>
      <c r="Q2468" s="294"/>
      <c r="R2468" s="292"/>
      <c r="S2468" s="303"/>
    </row>
    <row r="2469" spans="1:19" s="36" customFormat="1" ht="14.4">
      <c r="A2469" s="36">
        <f t="shared" si="305"/>
        <v>1146</v>
      </c>
      <c r="B2469" s="526"/>
      <c r="C2469" s="36" t="str">
        <f>VLOOKUP('Employee Salary Payroll Tax '!B2471,'Employee Salary Payroll Tax '!$D$1:$E$7,2,FALSE)</f>
        <v>NonUnion</v>
      </c>
      <c r="D2469" s="61">
        <f t="shared" si="306"/>
        <v>2.98E-2</v>
      </c>
      <c r="E2469" s="351">
        <f>'Employee Salary Payroll Tax '!N2471</f>
        <v>50405.32</v>
      </c>
      <c r="F2469" s="351">
        <f t="shared" si="307"/>
        <v>51907.398536000001</v>
      </c>
      <c r="G2469" s="352"/>
      <c r="H2469" s="351">
        <f t="shared" si="308"/>
        <v>0</v>
      </c>
      <c r="I2469" s="351">
        <f t="shared" si="310"/>
        <v>1502.0785360000009</v>
      </c>
      <c r="J2469" s="351">
        <f t="shared" si="309"/>
        <v>0</v>
      </c>
      <c r="K2469" s="293">
        <f>SUM('Employee Salary Payroll Tax '!I2471:K2471)</f>
        <v>50405.32</v>
      </c>
      <c r="L2469" s="293">
        <f>'Employee Salary Payroll Tax '!H2471</f>
        <v>0</v>
      </c>
      <c r="M2469" s="293">
        <f t="shared" si="311"/>
        <v>0</v>
      </c>
      <c r="N2469" s="359">
        <f t="shared" si="312"/>
        <v>0</v>
      </c>
      <c r="O2469" s="331"/>
      <c r="P2469" s="61"/>
      <c r="Q2469" s="294"/>
      <c r="R2469" s="292"/>
      <c r="S2469" s="303"/>
    </row>
    <row r="2470" spans="1:19" s="36" customFormat="1" ht="14.4">
      <c r="A2470" s="36">
        <f t="shared" si="305"/>
        <v>1147</v>
      </c>
      <c r="B2470" s="526"/>
      <c r="C2470" s="36" t="str">
        <f>VLOOKUP('Employee Salary Payroll Tax '!B2472,'Employee Salary Payroll Tax '!$D$1:$E$7,2,FALSE)</f>
        <v>NonUnion</v>
      </c>
      <c r="D2470" s="61">
        <f t="shared" si="306"/>
        <v>2.98E-2</v>
      </c>
      <c r="E2470" s="351">
        <f>'Employee Salary Payroll Tax '!N2472</f>
        <v>153167.81</v>
      </c>
      <c r="F2470" s="351">
        <f t="shared" si="307"/>
        <v>157732.21073799999</v>
      </c>
      <c r="G2470" s="352"/>
      <c r="H2470" s="351">
        <f t="shared" si="308"/>
        <v>0</v>
      </c>
      <c r="I2470" s="351">
        <f t="shared" si="310"/>
        <v>4564.4007379999966</v>
      </c>
      <c r="J2470" s="351">
        <f t="shared" si="309"/>
        <v>0</v>
      </c>
      <c r="K2470" s="293">
        <f>SUM('Employee Salary Payroll Tax '!I2472:K2472)</f>
        <v>81566.55</v>
      </c>
      <c r="L2470" s="293">
        <f>'Employee Salary Payroll Tax '!H2472</f>
        <v>19.02</v>
      </c>
      <c r="M2470" s="293">
        <f t="shared" si="311"/>
        <v>71582.239999999991</v>
      </c>
      <c r="N2470" s="359">
        <f t="shared" si="312"/>
        <v>0</v>
      </c>
      <c r="O2470" s="331"/>
      <c r="P2470" s="61"/>
      <c r="Q2470" s="294"/>
      <c r="R2470" s="292"/>
      <c r="S2470" s="303"/>
    </row>
    <row r="2471" spans="1:19" s="36" customFormat="1" ht="14.4">
      <c r="A2471" s="36">
        <f t="shared" si="305"/>
        <v>1148</v>
      </c>
      <c r="B2471" s="526"/>
      <c r="C2471" s="36" t="str">
        <f>VLOOKUP('Employee Salary Payroll Tax '!B2473,'Employee Salary Payroll Tax '!$D$1:$E$7,2,FALSE)</f>
        <v>NonUnion</v>
      </c>
      <c r="D2471" s="61">
        <f t="shared" si="306"/>
        <v>2.98E-2</v>
      </c>
      <c r="E2471" s="351">
        <f>'Employee Salary Payroll Tax '!N2473</f>
        <v>4087.2</v>
      </c>
      <c r="F2471" s="351">
        <f t="shared" si="307"/>
        <v>4208.99856</v>
      </c>
      <c r="G2471" s="352"/>
      <c r="H2471" s="351">
        <f t="shared" si="308"/>
        <v>2912.8</v>
      </c>
      <c r="I2471" s="351">
        <f t="shared" si="310"/>
        <v>121.79856000000018</v>
      </c>
      <c r="J2471" s="351">
        <f t="shared" si="309"/>
        <v>0.73079136000000111</v>
      </c>
      <c r="K2471" s="293">
        <f>SUM('Employee Salary Payroll Tax '!I2473:K2473)</f>
        <v>4087.2</v>
      </c>
      <c r="L2471" s="293">
        <f>'Employee Salary Payroll Tax '!H2473</f>
        <v>0</v>
      </c>
      <c r="M2471" s="293">
        <f t="shared" si="311"/>
        <v>0</v>
      </c>
      <c r="N2471" s="359">
        <f t="shared" si="312"/>
        <v>0.73079135982120114</v>
      </c>
      <c r="O2471" s="331"/>
      <c r="P2471" s="61"/>
      <c r="Q2471" s="294"/>
      <c r="R2471" s="292"/>
      <c r="S2471" s="303"/>
    </row>
    <row r="2472" spans="1:19" s="36" customFormat="1" ht="14.4">
      <c r="A2472" s="36">
        <f t="shared" si="305"/>
        <v>1149</v>
      </c>
      <c r="B2472" s="526"/>
      <c r="C2472" s="36" t="str">
        <f>VLOOKUP('Employee Salary Payroll Tax '!B2474,'Employee Salary Payroll Tax '!$D$1:$E$7,2,FALSE)</f>
        <v>NonUnion</v>
      </c>
      <c r="D2472" s="61">
        <f t="shared" si="306"/>
        <v>2.98E-2</v>
      </c>
      <c r="E2472" s="351">
        <f>'Employee Salary Payroll Tax '!N2474</f>
        <v>52854.92</v>
      </c>
      <c r="F2472" s="351">
        <f t="shared" si="307"/>
        <v>54429.996616000004</v>
      </c>
      <c r="G2472" s="352"/>
      <c r="H2472" s="351">
        <f t="shared" si="308"/>
        <v>0</v>
      </c>
      <c r="I2472" s="351">
        <f t="shared" si="310"/>
        <v>1575.0766160000057</v>
      </c>
      <c r="J2472" s="351">
        <f t="shared" si="309"/>
        <v>0</v>
      </c>
      <c r="K2472" s="293">
        <f>SUM('Employee Salary Payroll Tax '!I2474:K2474)</f>
        <v>21361.57</v>
      </c>
      <c r="L2472" s="293">
        <f>'Employee Salary Payroll Tax '!H2474</f>
        <v>0</v>
      </c>
      <c r="M2472" s="293">
        <f t="shared" si="311"/>
        <v>31493.35</v>
      </c>
      <c r="N2472" s="359">
        <f t="shared" si="312"/>
        <v>0</v>
      </c>
      <c r="O2472" s="331"/>
      <c r="P2472" s="61"/>
      <c r="Q2472" s="294"/>
      <c r="R2472" s="292"/>
      <c r="S2472" s="303"/>
    </row>
    <row r="2473" spans="1:19" s="36" customFormat="1" ht="14.4">
      <c r="A2473" s="36">
        <f t="shared" si="305"/>
        <v>1150</v>
      </c>
      <c r="B2473" s="526"/>
      <c r="C2473" s="36" t="str">
        <f>VLOOKUP('Employee Salary Payroll Tax '!B2475,'Employee Salary Payroll Tax '!$D$1:$E$7,2,FALSE)</f>
        <v>NonUnion</v>
      </c>
      <c r="D2473" s="61">
        <f t="shared" si="306"/>
        <v>2.98E-2</v>
      </c>
      <c r="E2473" s="351">
        <f>'Employee Salary Payroll Tax '!N2475</f>
        <v>101761.98</v>
      </c>
      <c r="F2473" s="351">
        <f t="shared" si="307"/>
        <v>104794.487004</v>
      </c>
      <c r="G2473" s="352"/>
      <c r="H2473" s="351">
        <f t="shared" si="308"/>
        <v>0</v>
      </c>
      <c r="I2473" s="351">
        <f t="shared" si="310"/>
        <v>3032.5070039999991</v>
      </c>
      <c r="J2473" s="351">
        <f t="shared" si="309"/>
        <v>0</v>
      </c>
      <c r="K2473" s="293">
        <f>SUM('Employee Salary Payroll Tax '!I2475:K2475)</f>
        <v>95360.670000000013</v>
      </c>
      <c r="L2473" s="293">
        <f>'Employee Salary Payroll Tax '!H2475</f>
        <v>0</v>
      </c>
      <c r="M2473" s="293">
        <f t="shared" si="311"/>
        <v>6401.3099999999831</v>
      </c>
      <c r="N2473" s="359">
        <f t="shared" si="312"/>
        <v>0</v>
      </c>
      <c r="O2473" s="331"/>
      <c r="P2473" s="61"/>
      <c r="Q2473" s="294"/>
      <c r="R2473" s="292"/>
      <c r="S2473" s="303"/>
    </row>
    <row r="2474" spans="1:19" s="36" customFormat="1" ht="14.4">
      <c r="A2474" s="36">
        <f t="shared" si="305"/>
        <v>1151</v>
      </c>
      <c r="B2474" s="526"/>
      <c r="C2474" s="36" t="str">
        <f>VLOOKUP('Employee Salary Payroll Tax '!B2476,'Employee Salary Payroll Tax '!$D$1:$E$7,2,FALSE)</f>
        <v>NonUnion</v>
      </c>
      <c r="D2474" s="61">
        <f t="shared" si="306"/>
        <v>2.98E-2</v>
      </c>
      <c r="E2474" s="351">
        <f>'Employee Salary Payroll Tax '!N2476</f>
        <v>88368.639999999999</v>
      </c>
      <c r="F2474" s="351">
        <f t="shared" si="307"/>
        <v>91002.025472000008</v>
      </c>
      <c r="G2474" s="352"/>
      <c r="H2474" s="351">
        <f t="shared" si="308"/>
        <v>0</v>
      </c>
      <c r="I2474" s="351">
        <f t="shared" si="310"/>
        <v>2633.385472000009</v>
      </c>
      <c r="J2474" s="351">
        <f t="shared" si="309"/>
        <v>0</v>
      </c>
      <c r="K2474" s="293">
        <f>SUM('Employee Salary Payroll Tax '!I2476:K2476)</f>
        <v>1878.02</v>
      </c>
      <c r="L2474" s="293">
        <f>'Employee Salary Payroll Tax '!H2476</f>
        <v>0</v>
      </c>
      <c r="M2474" s="293">
        <f t="shared" si="311"/>
        <v>86490.62</v>
      </c>
      <c r="N2474" s="359">
        <f t="shared" si="312"/>
        <v>0</v>
      </c>
      <c r="O2474" s="331"/>
      <c r="P2474" s="61"/>
      <c r="Q2474" s="294"/>
      <c r="R2474" s="292"/>
      <c r="S2474" s="303"/>
    </row>
    <row r="2475" spans="1:19" s="36" customFormat="1" ht="14.4">
      <c r="A2475" s="36">
        <f t="shared" si="305"/>
        <v>1152</v>
      </c>
      <c r="B2475" s="526"/>
      <c r="C2475" s="36" t="str">
        <f>VLOOKUP('Employee Salary Payroll Tax '!B2477,'Employee Salary Payroll Tax '!$D$1:$E$7,2,FALSE)</f>
        <v>NonUnion</v>
      </c>
      <c r="D2475" s="61">
        <f t="shared" si="306"/>
        <v>2.98E-2</v>
      </c>
      <c r="E2475" s="351">
        <f>'Employee Salary Payroll Tax '!N2477</f>
        <v>68009.64</v>
      </c>
      <c r="F2475" s="351">
        <f t="shared" si="307"/>
        <v>70036.32727200001</v>
      </c>
      <c r="G2475" s="352"/>
      <c r="H2475" s="351">
        <f t="shared" si="308"/>
        <v>0</v>
      </c>
      <c r="I2475" s="351">
        <f t="shared" si="310"/>
        <v>2026.6872720000101</v>
      </c>
      <c r="J2475" s="351">
        <f t="shared" si="309"/>
        <v>0</v>
      </c>
      <c r="K2475" s="293">
        <f>SUM('Employee Salary Payroll Tax '!I2477:K2477)</f>
        <v>65289.26</v>
      </c>
      <c r="L2475" s="293">
        <f>'Employee Salary Payroll Tax '!H2477</f>
        <v>0</v>
      </c>
      <c r="M2475" s="293">
        <f t="shared" si="311"/>
        <v>2720.3799999999974</v>
      </c>
      <c r="N2475" s="359">
        <f t="shared" si="312"/>
        <v>0</v>
      </c>
      <c r="O2475" s="331"/>
      <c r="P2475" s="61"/>
      <c r="Q2475" s="294"/>
      <c r="R2475" s="292"/>
      <c r="S2475" s="303"/>
    </row>
    <row r="2476" spans="1:19" s="36" customFormat="1" ht="14.4">
      <c r="A2476" s="36">
        <f t="shared" si="305"/>
        <v>1153</v>
      </c>
      <c r="B2476" s="526"/>
      <c r="C2476" s="36" t="str">
        <f>VLOOKUP('Employee Salary Payroll Tax '!B2478,'Employee Salary Payroll Tax '!$D$1:$E$7,2,FALSE)</f>
        <v>NonUnion</v>
      </c>
      <c r="D2476" s="61">
        <f t="shared" si="306"/>
        <v>2.98E-2</v>
      </c>
      <c r="E2476" s="351">
        <f>'Employee Salary Payroll Tax '!N2478</f>
        <v>19173.080000000002</v>
      </c>
      <c r="F2476" s="351">
        <f t="shared" si="307"/>
        <v>19744.437784000002</v>
      </c>
      <c r="G2476" s="352"/>
      <c r="H2476" s="351">
        <f t="shared" si="308"/>
        <v>0</v>
      </c>
      <c r="I2476" s="351">
        <f t="shared" si="310"/>
        <v>571.35778399999981</v>
      </c>
      <c r="J2476" s="351">
        <f t="shared" si="309"/>
        <v>0</v>
      </c>
      <c r="K2476" s="293">
        <f>SUM('Employee Salary Payroll Tax '!I2478:K2478)</f>
        <v>2360.42</v>
      </c>
      <c r="L2476" s="293">
        <f>'Employee Salary Payroll Tax '!H2478</f>
        <v>0</v>
      </c>
      <c r="M2476" s="293">
        <f t="shared" si="311"/>
        <v>16812.660000000003</v>
      </c>
      <c r="N2476" s="359">
        <f t="shared" si="312"/>
        <v>0</v>
      </c>
      <c r="O2476" s="331"/>
      <c r="P2476" s="61"/>
      <c r="Q2476" s="294"/>
      <c r="R2476" s="292"/>
      <c r="S2476" s="303"/>
    </row>
    <row r="2477" spans="1:19" s="36" customFormat="1" ht="14.4">
      <c r="A2477" s="36">
        <f t="shared" ref="A2477:A2540" si="313">+A2476+1</f>
        <v>1154</v>
      </c>
      <c r="B2477" s="526"/>
      <c r="C2477" s="36" t="str">
        <f>VLOOKUP('Employee Salary Payroll Tax '!B2479,'Employee Salary Payroll Tax '!$D$1:$E$7,2,FALSE)</f>
        <v>Not Assigned</v>
      </c>
      <c r="D2477" s="61">
        <f t="shared" si="306"/>
        <v>0</v>
      </c>
      <c r="E2477" s="351">
        <f>'Employee Salary Payroll Tax '!N2479</f>
        <v>-0.02</v>
      </c>
      <c r="F2477" s="351">
        <f t="shared" si="307"/>
        <v>-0.02</v>
      </c>
      <c r="G2477" s="352"/>
      <c r="H2477" s="351">
        <f t="shared" si="308"/>
        <v>7000.02</v>
      </c>
      <c r="I2477" s="351">
        <f t="shared" si="310"/>
        <v>0</v>
      </c>
      <c r="J2477" s="351">
        <f t="shared" si="309"/>
        <v>0</v>
      </c>
      <c r="K2477" s="293">
        <f>SUM('Employee Salary Payroll Tax '!I2479:K2479)</f>
        <v>-10.5</v>
      </c>
      <c r="L2477" s="293">
        <f>'Employee Salary Payroll Tax '!H2479</f>
        <v>0</v>
      </c>
      <c r="M2477" s="293">
        <f t="shared" si="311"/>
        <v>10.48</v>
      </c>
      <c r="N2477" s="359">
        <f t="shared" si="312"/>
        <v>0</v>
      </c>
      <c r="O2477" s="331"/>
      <c r="P2477" s="61"/>
      <c r="Q2477" s="294"/>
      <c r="R2477" s="292"/>
      <c r="S2477" s="303"/>
    </row>
    <row r="2478" spans="1:19" s="36" customFormat="1" ht="14.4">
      <c r="A2478" s="36">
        <f t="shared" si="313"/>
        <v>1155</v>
      </c>
      <c r="B2478" s="526"/>
      <c r="C2478" s="36" t="str">
        <f>VLOOKUP('Employee Salary Payroll Tax '!B2480,'Employee Salary Payroll Tax '!$D$1:$E$7,2,FALSE)</f>
        <v>IBEW</v>
      </c>
      <c r="D2478" s="61">
        <f t="shared" si="306"/>
        <v>6.875E-3</v>
      </c>
      <c r="E2478" s="351">
        <f>'Employee Salary Payroll Tax '!N2480</f>
        <v>34419.910000000003</v>
      </c>
      <c r="F2478" s="351">
        <f t="shared" si="307"/>
        <v>34656.546881250004</v>
      </c>
      <c r="G2478" s="352"/>
      <c r="H2478" s="351">
        <f t="shared" si="308"/>
        <v>0</v>
      </c>
      <c r="I2478" s="351">
        <f t="shared" si="310"/>
        <v>236.63688125000044</v>
      </c>
      <c r="J2478" s="351">
        <f t="shared" si="309"/>
        <v>0</v>
      </c>
      <c r="K2478" s="293">
        <f>SUM('Employee Salary Payroll Tax '!I2480:K2480)</f>
        <v>34388.31</v>
      </c>
      <c r="L2478" s="293">
        <f>'Employee Salary Payroll Tax '!H2480</f>
        <v>0</v>
      </c>
      <c r="M2478" s="293">
        <f t="shared" si="311"/>
        <v>31.600000000005821</v>
      </c>
      <c r="N2478" s="359">
        <f t="shared" si="312"/>
        <v>0</v>
      </c>
      <c r="O2478" s="331"/>
      <c r="P2478" s="61"/>
      <c r="Q2478" s="294"/>
      <c r="R2478" s="292"/>
      <c r="S2478" s="303"/>
    </row>
    <row r="2479" spans="1:19" s="36" customFormat="1" ht="14.4">
      <c r="A2479" s="36">
        <f t="shared" si="313"/>
        <v>1156</v>
      </c>
      <c r="B2479" s="526"/>
      <c r="C2479" s="36" t="str">
        <f>VLOOKUP('Employee Salary Payroll Tax '!B2481,'Employee Salary Payroll Tax '!$D$1:$E$7,2,FALSE)</f>
        <v>NonUnion</v>
      </c>
      <c r="D2479" s="61">
        <f t="shared" si="306"/>
        <v>2.98E-2</v>
      </c>
      <c r="E2479" s="351">
        <f>'Employee Salary Payroll Tax '!N2481</f>
        <v>103491.33</v>
      </c>
      <c r="F2479" s="351">
        <f t="shared" si="307"/>
        <v>106575.37163400001</v>
      </c>
      <c r="G2479" s="352"/>
      <c r="H2479" s="351">
        <f t="shared" si="308"/>
        <v>0</v>
      </c>
      <c r="I2479" s="351">
        <f t="shared" si="310"/>
        <v>3084.0416340000083</v>
      </c>
      <c r="J2479" s="351">
        <f t="shared" si="309"/>
        <v>0</v>
      </c>
      <c r="K2479" s="293">
        <f>SUM('Employee Salary Payroll Tax '!I2481:K2481)</f>
        <v>2446.0500000000002</v>
      </c>
      <c r="L2479" s="293">
        <f>'Employee Salary Payroll Tax '!H2481</f>
        <v>0</v>
      </c>
      <c r="M2479" s="293">
        <f t="shared" si="311"/>
        <v>101045.28</v>
      </c>
      <c r="N2479" s="359">
        <f t="shared" si="312"/>
        <v>0</v>
      </c>
      <c r="O2479" s="331"/>
      <c r="P2479" s="61"/>
      <c r="Q2479" s="294"/>
      <c r="R2479" s="292"/>
      <c r="S2479" s="303"/>
    </row>
    <row r="2480" spans="1:19" s="36" customFormat="1" ht="14.4">
      <c r="A2480" s="36">
        <f t="shared" si="313"/>
        <v>1157</v>
      </c>
      <c r="B2480" s="526"/>
      <c r="C2480" s="36" t="str">
        <f>VLOOKUP('Employee Salary Payroll Tax '!B2482,'Employee Salary Payroll Tax '!$D$1:$E$7,2,FALSE)</f>
        <v>NonUnion</v>
      </c>
      <c r="D2480" s="61">
        <f t="shared" si="306"/>
        <v>2.98E-2</v>
      </c>
      <c r="E2480" s="351">
        <f>'Employee Salary Payroll Tax '!N2482</f>
        <v>103450.48</v>
      </c>
      <c r="F2480" s="351">
        <f t="shared" si="307"/>
        <v>106533.304304</v>
      </c>
      <c r="G2480" s="352"/>
      <c r="H2480" s="351">
        <f t="shared" si="308"/>
        <v>0</v>
      </c>
      <c r="I2480" s="351">
        <f t="shared" si="310"/>
        <v>3082.8243040000089</v>
      </c>
      <c r="J2480" s="351">
        <f t="shared" si="309"/>
        <v>0</v>
      </c>
      <c r="K2480" s="293">
        <f>SUM('Employee Salary Payroll Tax '!I2482:K2482)</f>
        <v>33878.269999999997</v>
      </c>
      <c r="L2480" s="293">
        <f>'Employee Salary Payroll Tax '!H2482</f>
        <v>0</v>
      </c>
      <c r="M2480" s="293">
        <f t="shared" si="311"/>
        <v>69572.209999999992</v>
      </c>
      <c r="N2480" s="359">
        <f t="shared" si="312"/>
        <v>0</v>
      </c>
      <c r="O2480" s="331"/>
      <c r="P2480" s="61"/>
      <c r="Q2480" s="294"/>
      <c r="R2480" s="292"/>
      <c r="S2480" s="303"/>
    </row>
    <row r="2481" spans="1:19" s="36" customFormat="1" ht="14.4">
      <c r="A2481" s="36">
        <f t="shared" si="313"/>
        <v>1158</v>
      </c>
      <c r="B2481" s="526"/>
      <c r="C2481" s="36" t="str">
        <f>VLOOKUP('Employee Salary Payroll Tax '!B2483,'Employee Salary Payroll Tax '!$D$1:$E$7,2,FALSE)</f>
        <v>IBEW</v>
      </c>
      <c r="D2481" s="61">
        <f t="shared" si="306"/>
        <v>6.875E-3</v>
      </c>
      <c r="E2481" s="351">
        <f>'Employee Salary Payroll Tax '!N2483</f>
        <v>68903.899999999994</v>
      </c>
      <c r="F2481" s="351">
        <f t="shared" si="307"/>
        <v>69377.614312499994</v>
      </c>
      <c r="G2481" s="352"/>
      <c r="H2481" s="351">
        <f t="shared" si="308"/>
        <v>0</v>
      </c>
      <c r="I2481" s="351">
        <f t="shared" si="310"/>
        <v>473.71431250000023</v>
      </c>
      <c r="J2481" s="351">
        <f t="shared" si="309"/>
        <v>0</v>
      </c>
      <c r="K2481" s="293">
        <f>SUM('Employee Salary Payroll Tax '!I2483:K2483)</f>
        <v>2926.7</v>
      </c>
      <c r="L2481" s="293">
        <f>'Employee Salary Payroll Tax '!H2483</f>
        <v>0</v>
      </c>
      <c r="M2481" s="293">
        <f t="shared" si="311"/>
        <v>65977.2</v>
      </c>
      <c r="N2481" s="359">
        <f t="shared" si="312"/>
        <v>0</v>
      </c>
      <c r="O2481" s="331"/>
      <c r="P2481" s="61"/>
      <c r="Q2481" s="294"/>
      <c r="R2481" s="292"/>
      <c r="S2481" s="303"/>
    </row>
    <row r="2482" spans="1:19" s="36" customFormat="1" ht="14.4">
      <c r="A2482" s="36">
        <f t="shared" si="313"/>
        <v>1159</v>
      </c>
      <c r="B2482" s="526"/>
      <c r="C2482" s="36" t="str">
        <f>VLOOKUP('Employee Salary Payroll Tax '!B2484,'Employee Salary Payroll Tax '!$D$1:$E$7,2,FALSE)</f>
        <v>Not Assigned</v>
      </c>
      <c r="D2482" s="61">
        <f t="shared" si="306"/>
        <v>0</v>
      </c>
      <c r="E2482" s="351">
        <f>'Employee Salary Payroll Tax '!N2484</f>
        <v>0.04</v>
      </c>
      <c r="F2482" s="351">
        <f t="shared" si="307"/>
        <v>0.04</v>
      </c>
      <c r="G2482" s="352"/>
      <c r="H2482" s="351">
        <f t="shared" si="308"/>
        <v>6999.96</v>
      </c>
      <c r="I2482" s="351">
        <f t="shared" si="310"/>
        <v>0</v>
      </c>
      <c r="J2482" s="351">
        <f t="shared" si="309"/>
        <v>0</v>
      </c>
      <c r="K2482" s="293">
        <f>SUM('Employee Salary Payroll Tax '!I2484:K2484)</f>
        <v>-488.51</v>
      </c>
      <c r="L2482" s="293">
        <f>'Employee Salary Payroll Tax '!H2484</f>
        <v>0</v>
      </c>
      <c r="M2482" s="293">
        <f t="shared" si="311"/>
        <v>488.55</v>
      </c>
      <c r="N2482" s="359">
        <f t="shared" si="312"/>
        <v>0</v>
      </c>
      <c r="O2482" s="331"/>
      <c r="P2482" s="61"/>
      <c r="Q2482" s="294"/>
      <c r="R2482" s="292"/>
      <c r="S2482" s="303"/>
    </row>
    <row r="2483" spans="1:19" s="36" customFormat="1" ht="14.4">
      <c r="A2483" s="36">
        <f t="shared" si="313"/>
        <v>1160</v>
      </c>
      <c r="B2483" s="526"/>
      <c r="C2483" s="36" t="str">
        <f>VLOOKUP('Employee Salary Payroll Tax '!B2485,'Employee Salary Payroll Tax '!$D$1:$E$7,2,FALSE)</f>
        <v>NonUnion</v>
      </c>
      <c r="D2483" s="61">
        <f t="shared" si="306"/>
        <v>2.98E-2</v>
      </c>
      <c r="E2483" s="351">
        <f>'Employee Salary Payroll Tax '!N2485</f>
        <v>50958.62</v>
      </c>
      <c r="F2483" s="351">
        <f t="shared" si="307"/>
        <v>52477.186876000007</v>
      </c>
      <c r="G2483" s="352"/>
      <c r="H2483" s="351">
        <f t="shared" si="308"/>
        <v>0</v>
      </c>
      <c r="I2483" s="351">
        <f t="shared" si="310"/>
        <v>1518.5668760000044</v>
      </c>
      <c r="J2483" s="351">
        <f t="shared" si="309"/>
        <v>0</v>
      </c>
      <c r="K2483" s="293">
        <f>SUM('Employee Salary Payroll Tax '!I2485:K2485)</f>
        <v>50960.79</v>
      </c>
      <c r="L2483" s="293">
        <f>'Employee Salary Payroll Tax '!H2485</f>
        <v>0</v>
      </c>
      <c r="M2483" s="293">
        <f t="shared" si="311"/>
        <v>-2.1699999999982538</v>
      </c>
      <c r="N2483" s="359">
        <f t="shared" si="312"/>
        <v>0</v>
      </c>
      <c r="O2483" s="331"/>
      <c r="P2483" s="61"/>
      <c r="Q2483" s="294"/>
      <c r="R2483" s="292"/>
      <c r="S2483" s="303"/>
    </row>
    <row r="2484" spans="1:19" s="36" customFormat="1" ht="14.4">
      <c r="A2484" s="36">
        <f t="shared" si="313"/>
        <v>1161</v>
      </c>
      <c r="B2484" s="526"/>
      <c r="C2484" s="36" t="str">
        <f>VLOOKUP('Employee Salary Payroll Tax '!B2486,'Employee Salary Payroll Tax '!$D$1:$E$7,2,FALSE)</f>
        <v>NonUnion</v>
      </c>
      <c r="D2484" s="61">
        <f t="shared" si="306"/>
        <v>2.98E-2</v>
      </c>
      <c r="E2484" s="351">
        <f>'Employee Salary Payroll Tax '!N2486</f>
        <v>77750.95</v>
      </c>
      <c r="F2484" s="351">
        <f t="shared" si="307"/>
        <v>80067.928310000003</v>
      </c>
      <c r="G2484" s="352"/>
      <c r="H2484" s="351">
        <f t="shared" si="308"/>
        <v>0</v>
      </c>
      <c r="I2484" s="351">
        <f t="shared" si="310"/>
        <v>2316.9783100000059</v>
      </c>
      <c r="J2484" s="351">
        <f t="shared" si="309"/>
        <v>0</v>
      </c>
      <c r="K2484" s="293">
        <f>SUM('Employee Salary Payroll Tax '!I2486:K2486)</f>
        <v>36371.78</v>
      </c>
      <c r="L2484" s="293">
        <f>'Employee Salary Payroll Tax '!H2486</f>
        <v>0</v>
      </c>
      <c r="M2484" s="293">
        <f t="shared" si="311"/>
        <v>41379.17</v>
      </c>
      <c r="N2484" s="359">
        <f t="shared" si="312"/>
        <v>0</v>
      </c>
      <c r="O2484" s="331"/>
      <c r="P2484" s="61"/>
      <c r="Q2484" s="294"/>
      <c r="R2484" s="292"/>
      <c r="S2484" s="303"/>
    </row>
    <row r="2485" spans="1:19" s="36" customFormat="1" ht="14.4">
      <c r="A2485" s="36">
        <f t="shared" si="313"/>
        <v>1162</v>
      </c>
      <c r="B2485" s="526"/>
      <c r="C2485" s="36" t="str">
        <f>VLOOKUP('Employee Salary Payroll Tax '!B2487,'Employee Salary Payroll Tax '!$D$1:$E$7,2,FALSE)</f>
        <v>IBEW</v>
      </c>
      <c r="D2485" s="61">
        <f t="shared" si="306"/>
        <v>6.875E-3</v>
      </c>
      <c r="E2485" s="351">
        <f>'Employee Salary Payroll Tax '!N2487</f>
        <v>52549.74</v>
      </c>
      <c r="F2485" s="351">
        <f t="shared" si="307"/>
        <v>52911.019462499993</v>
      </c>
      <c r="G2485" s="352"/>
      <c r="H2485" s="351">
        <f t="shared" si="308"/>
        <v>0</v>
      </c>
      <c r="I2485" s="351">
        <f t="shared" si="310"/>
        <v>361.27946249999513</v>
      </c>
      <c r="J2485" s="351">
        <f t="shared" si="309"/>
        <v>0</v>
      </c>
      <c r="K2485" s="293">
        <f>SUM('Employee Salary Payroll Tax '!I2487:K2487)</f>
        <v>52549.74</v>
      </c>
      <c r="L2485" s="293">
        <f>'Employee Salary Payroll Tax '!H2487</f>
        <v>0</v>
      </c>
      <c r="M2485" s="293">
        <f t="shared" si="311"/>
        <v>0</v>
      </c>
      <c r="N2485" s="359">
        <f t="shared" si="312"/>
        <v>0</v>
      </c>
      <c r="O2485" s="331"/>
      <c r="P2485" s="61"/>
      <c r="Q2485" s="294"/>
      <c r="R2485" s="292"/>
      <c r="S2485" s="303"/>
    </row>
    <row r="2486" spans="1:19" s="36" customFormat="1" ht="14.4">
      <c r="A2486" s="36">
        <f t="shared" si="313"/>
        <v>1163</v>
      </c>
      <c r="B2486" s="526"/>
      <c r="C2486" s="36" t="str">
        <f>VLOOKUP('Employee Salary Payroll Tax '!B2488,'Employee Salary Payroll Tax '!$D$1:$E$7,2,FALSE)</f>
        <v>IBEW</v>
      </c>
      <c r="D2486" s="61">
        <f t="shared" si="306"/>
        <v>6.875E-3</v>
      </c>
      <c r="E2486" s="351">
        <f>'Employee Salary Payroll Tax '!N2488</f>
        <v>61705.78</v>
      </c>
      <c r="F2486" s="351">
        <f t="shared" si="307"/>
        <v>62130.007237499995</v>
      </c>
      <c r="G2486" s="352"/>
      <c r="H2486" s="351">
        <f t="shared" si="308"/>
        <v>0</v>
      </c>
      <c r="I2486" s="351">
        <f t="shared" si="310"/>
        <v>424.22723749999568</v>
      </c>
      <c r="J2486" s="351">
        <f t="shared" si="309"/>
        <v>0</v>
      </c>
      <c r="K2486" s="293">
        <f>SUM('Employee Salary Payroll Tax '!I2488:K2488)</f>
        <v>2036.04</v>
      </c>
      <c r="L2486" s="293">
        <f>'Employee Salary Payroll Tax '!H2488</f>
        <v>0</v>
      </c>
      <c r="M2486" s="293">
        <f t="shared" si="311"/>
        <v>59669.74</v>
      </c>
      <c r="N2486" s="359">
        <f t="shared" si="312"/>
        <v>0</v>
      </c>
      <c r="O2486" s="331"/>
      <c r="P2486" s="61"/>
      <c r="Q2486" s="294"/>
      <c r="R2486" s="292"/>
      <c r="S2486" s="303"/>
    </row>
    <row r="2487" spans="1:19" s="36" customFormat="1" ht="14.4">
      <c r="A2487" s="36">
        <f t="shared" si="313"/>
        <v>1164</v>
      </c>
      <c r="B2487" s="526"/>
      <c r="C2487" s="36" t="str">
        <f>VLOOKUP('Employee Salary Payroll Tax '!B2489,'Employee Salary Payroll Tax '!$D$1:$E$7,2,FALSE)</f>
        <v>NonUnion</v>
      </c>
      <c r="D2487" s="61">
        <f t="shared" si="306"/>
        <v>2.98E-2</v>
      </c>
      <c r="E2487" s="351">
        <f>'Employee Salary Payroll Tax '!N2489</f>
        <v>48973.47</v>
      </c>
      <c r="F2487" s="351">
        <f t="shared" si="307"/>
        <v>50432.879406</v>
      </c>
      <c r="G2487" s="352"/>
      <c r="H2487" s="351">
        <f t="shared" si="308"/>
        <v>0</v>
      </c>
      <c r="I2487" s="351">
        <f t="shared" si="310"/>
        <v>1459.4094059999989</v>
      </c>
      <c r="J2487" s="351">
        <f t="shared" si="309"/>
        <v>0</v>
      </c>
      <c r="K2487" s="293">
        <f>SUM('Employee Salary Payroll Tax '!I2489:K2489)</f>
        <v>48973.47</v>
      </c>
      <c r="L2487" s="293">
        <f>'Employee Salary Payroll Tax '!H2489</f>
        <v>0</v>
      </c>
      <c r="M2487" s="293">
        <f t="shared" si="311"/>
        <v>0</v>
      </c>
      <c r="N2487" s="359">
        <f t="shared" si="312"/>
        <v>0</v>
      </c>
      <c r="O2487" s="331"/>
      <c r="P2487" s="61"/>
      <c r="Q2487" s="294"/>
      <c r="R2487" s="292"/>
      <c r="S2487" s="303"/>
    </row>
    <row r="2488" spans="1:19" s="36" customFormat="1" ht="14.4">
      <c r="A2488" s="36">
        <f t="shared" si="313"/>
        <v>1165</v>
      </c>
      <c r="B2488" s="526"/>
      <c r="C2488" s="36" t="str">
        <f>VLOOKUP('Employee Salary Payroll Tax '!B2490,'Employee Salary Payroll Tax '!$D$1:$E$7,2,FALSE)</f>
        <v>IBEW</v>
      </c>
      <c r="D2488" s="61">
        <f t="shared" si="306"/>
        <v>6.875E-3</v>
      </c>
      <c r="E2488" s="351">
        <f>'Employee Salary Payroll Tax '!N2490</f>
        <v>68664.36</v>
      </c>
      <c r="F2488" s="351">
        <f t="shared" si="307"/>
        <v>69136.427475000004</v>
      </c>
      <c r="G2488" s="352"/>
      <c r="H2488" s="351">
        <f t="shared" si="308"/>
        <v>0</v>
      </c>
      <c r="I2488" s="351">
        <f t="shared" si="310"/>
        <v>472.06747500000347</v>
      </c>
      <c r="J2488" s="351">
        <f t="shared" si="309"/>
        <v>0</v>
      </c>
      <c r="K2488" s="293">
        <f>SUM('Employee Salary Payroll Tax '!I2490:K2490)</f>
        <v>2308.65</v>
      </c>
      <c r="L2488" s="293">
        <f>'Employee Salary Payroll Tax '!H2490</f>
        <v>0</v>
      </c>
      <c r="M2488" s="293">
        <f t="shared" si="311"/>
        <v>66355.710000000006</v>
      </c>
      <c r="N2488" s="359">
        <f t="shared" si="312"/>
        <v>0</v>
      </c>
      <c r="O2488" s="331"/>
      <c r="P2488" s="61"/>
      <c r="Q2488" s="294"/>
      <c r="R2488" s="292"/>
      <c r="S2488" s="303"/>
    </row>
    <row r="2489" spans="1:19" s="36" customFormat="1" ht="14.4">
      <c r="A2489" s="36">
        <f t="shared" si="313"/>
        <v>1166</v>
      </c>
      <c r="B2489" s="526"/>
      <c r="C2489" s="36" t="str">
        <f>VLOOKUP('Employee Salary Payroll Tax '!B2491,'Employee Salary Payroll Tax '!$D$1:$E$7,2,FALSE)</f>
        <v>NonUnion</v>
      </c>
      <c r="D2489" s="61">
        <f t="shared" si="306"/>
        <v>2.98E-2</v>
      </c>
      <c r="E2489" s="351">
        <f>'Employee Salary Payroll Tax '!N2491</f>
        <v>105083.07</v>
      </c>
      <c r="F2489" s="351">
        <f t="shared" si="307"/>
        <v>108214.54548600002</v>
      </c>
      <c r="G2489" s="352"/>
      <c r="H2489" s="351">
        <f t="shared" si="308"/>
        <v>0</v>
      </c>
      <c r="I2489" s="351">
        <f t="shared" si="310"/>
        <v>3131.4754860000103</v>
      </c>
      <c r="J2489" s="351">
        <f t="shared" si="309"/>
        <v>0</v>
      </c>
      <c r="K2489" s="293">
        <f>SUM('Employee Salary Payroll Tax '!I2491:K2491)</f>
        <v>40619.199999999997</v>
      </c>
      <c r="L2489" s="293">
        <f>'Employee Salary Payroll Tax '!H2491</f>
        <v>0</v>
      </c>
      <c r="M2489" s="293">
        <f t="shared" si="311"/>
        <v>64463.87000000001</v>
      </c>
      <c r="N2489" s="359">
        <f t="shared" si="312"/>
        <v>0</v>
      </c>
      <c r="O2489" s="331"/>
      <c r="P2489" s="61"/>
      <c r="Q2489" s="294"/>
      <c r="R2489" s="292"/>
      <c r="S2489" s="303"/>
    </row>
    <row r="2490" spans="1:19" s="36" customFormat="1" ht="14.4">
      <c r="A2490" s="36">
        <f t="shared" si="313"/>
        <v>1167</v>
      </c>
      <c r="B2490" s="526"/>
      <c r="C2490" s="36" t="str">
        <f>VLOOKUP('Employee Salary Payroll Tax '!B2492,'Employee Salary Payroll Tax '!$D$1:$E$7,2,FALSE)</f>
        <v>NonUnion</v>
      </c>
      <c r="D2490" s="61">
        <f t="shared" si="306"/>
        <v>2.98E-2</v>
      </c>
      <c r="E2490" s="351">
        <f>'Employee Salary Payroll Tax '!N2492</f>
        <v>100492.85</v>
      </c>
      <c r="F2490" s="351">
        <f t="shared" si="307"/>
        <v>103487.53693000002</v>
      </c>
      <c r="G2490" s="352"/>
      <c r="H2490" s="351">
        <f t="shared" si="308"/>
        <v>0</v>
      </c>
      <c r="I2490" s="351">
        <f t="shared" si="310"/>
        <v>2994.6869300000108</v>
      </c>
      <c r="J2490" s="351">
        <f t="shared" si="309"/>
        <v>0</v>
      </c>
      <c r="K2490" s="293">
        <f>SUM('Employee Salary Payroll Tax '!I2492:K2492)</f>
        <v>10043.74</v>
      </c>
      <c r="L2490" s="293">
        <f>'Employee Salary Payroll Tax '!H2492</f>
        <v>0</v>
      </c>
      <c r="M2490" s="293">
        <f t="shared" si="311"/>
        <v>90449.11</v>
      </c>
      <c r="N2490" s="359">
        <f t="shared" si="312"/>
        <v>0</v>
      </c>
      <c r="O2490" s="331"/>
      <c r="P2490" s="61"/>
      <c r="Q2490" s="294"/>
      <c r="R2490" s="292"/>
      <c r="S2490" s="303"/>
    </row>
    <row r="2491" spans="1:19" s="36" customFormat="1" ht="14.4">
      <c r="A2491" s="36">
        <f t="shared" si="313"/>
        <v>1168</v>
      </c>
      <c r="B2491" s="526"/>
      <c r="C2491" s="36" t="str">
        <f>VLOOKUP('Employee Salary Payroll Tax '!B2493,'Employee Salary Payroll Tax '!$D$1:$E$7,2,FALSE)</f>
        <v>NonUnion</v>
      </c>
      <c r="D2491" s="61">
        <f t="shared" si="306"/>
        <v>2.98E-2</v>
      </c>
      <c r="E2491" s="351">
        <f>'Employee Salary Payroll Tax '!N2493</f>
        <v>60694.2</v>
      </c>
      <c r="F2491" s="351">
        <f t="shared" si="307"/>
        <v>62502.887159999998</v>
      </c>
      <c r="G2491" s="352"/>
      <c r="H2491" s="351">
        <f t="shared" si="308"/>
        <v>0</v>
      </c>
      <c r="I2491" s="351">
        <f t="shared" si="310"/>
        <v>1808.6871600000013</v>
      </c>
      <c r="J2491" s="351">
        <f t="shared" si="309"/>
        <v>0</v>
      </c>
      <c r="K2491" s="293">
        <f>SUM('Employee Salary Payroll Tax '!I2493:K2493)</f>
        <v>2595.3700000000003</v>
      </c>
      <c r="L2491" s="293">
        <f>'Employee Salary Payroll Tax '!H2493</f>
        <v>0</v>
      </c>
      <c r="M2491" s="293">
        <f t="shared" si="311"/>
        <v>58098.829999999994</v>
      </c>
      <c r="N2491" s="359">
        <f t="shared" si="312"/>
        <v>0</v>
      </c>
      <c r="O2491" s="331"/>
      <c r="P2491" s="61"/>
      <c r="Q2491" s="294"/>
      <c r="R2491" s="292"/>
      <c r="S2491" s="303"/>
    </row>
    <row r="2492" spans="1:19" s="36" customFormat="1" ht="14.4">
      <c r="A2492" s="36">
        <f t="shared" si="313"/>
        <v>1169</v>
      </c>
      <c r="B2492" s="526"/>
      <c r="C2492" s="36" t="str">
        <f>VLOOKUP('Employee Salary Payroll Tax '!B2494,'Employee Salary Payroll Tax '!$D$1:$E$7,2,FALSE)</f>
        <v>IBEW</v>
      </c>
      <c r="D2492" s="61">
        <f t="shared" si="306"/>
        <v>6.875E-3</v>
      </c>
      <c r="E2492" s="351">
        <f>'Employee Salary Payroll Tax '!N2494</f>
        <v>38536.339999999997</v>
      </c>
      <c r="F2492" s="351">
        <f t="shared" si="307"/>
        <v>38801.277337499996</v>
      </c>
      <c r="G2492" s="352"/>
      <c r="H2492" s="351">
        <f t="shared" si="308"/>
        <v>0</v>
      </c>
      <c r="I2492" s="351">
        <f t="shared" si="310"/>
        <v>264.93733749999956</v>
      </c>
      <c r="J2492" s="351">
        <f t="shared" si="309"/>
        <v>0</v>
      </c>
      <c r="K2492" s="293">
        <f>SUM('Employee Salary Payroll Tax '!I2494:K2494)</f>
        <v>38536.339999999997</v>
      </c>
      <c r="L2492" s="293">
        <f>'Employee Salary Payroll Tax '!H2494</f>
        <v>0</v>
      </c>
      <c r="M2492" s="293">
        <f t="shared" si="311"/>
        <v>0</v>
      </c>
      <c r="N2492" s="359">
        <f t="shared" si="312"/>
        <v>0</v>
      </c>
      <c r="O2492" s="331"/>
      <c r="P2492" s="61"/>
      <c r="Q2492" s="294"/>
      <c r="R2492" s="292"/>
      <c r="S2492" s="303"/>
    </row>
    <row r="2493" spans="1:19" s="36" customFormat="1" ht="14.4">
      <c r="A2493" s="36">
        <f t="shared" si="313"/>
        <v>1170</v>
      </c>
      <c r="B2493" s="526"/>
      <c r="C2493" s="36" t="str">
        <f>VLOOKUP('Employee Salary Payroll Tax '!B2495,'Employee Salary Payroll Tax '!$D$1:$E$7,2,FALSE)</f>
        <v>NonUnion</v>
      </c>
      <c r="D2493" s="61">
        <f t="shared" si="306"/>
        <v>2.98E-2</v>
      </c>
      <c r="E2493" s="351">
        <f>'Employee Salary Payroll Tax '!N2495</f>
        <v>60411.92</v>
      </c>
      <c r="F2493" s="351">
        <f t="shared" si="307"/>
        <v>62212.195216</v>
      </c>
      <c r="G2493" s="352"/>
      <c r="H2493" s="351">
        <f t="shared" si="308"/>
        <v>0</v>
      </c>
      <c r="I2493" s="351">
        <f t="shared" si="310"/>
        <v>1800.2752160000018</v>
      </c>
      <c r="J2493" s="351">
        <f t="shared" si="309"/>
        <v>0</v>
      </c>
      <c r="K2493" s="293">
        <f>SUM('Employee Salary Payroll Tax '!I2495:K2495)</f>
        <v>2304.81</v>
      </c>
      <c r="L2493" s="293">
        <f>'Employee Salary Payroll Tax '!H2495</f>
        <v>0</v>
      </c>
      <c r="M2493" s="293">
        <f t="shared" si="311"/>
        <v>58107.11</v>
      </c>
      <c r="N2493" s="359">
        <f t="shared" si="312"/>
        <v>0</v>
      </c>
      <c r="O2493" s="331"/>
      <c r="P2493" s="61"/>
      <c r="Q2493" s="294"/>
      <c r="R2493" s="292"/>
      <c r="S2493" s="303"/>
    </row>
    <row r="2494" spans="1:19" s="36" customFormat="1" ht="14.4">
      <c r="A2494" s="36">
        <f t="shared" si="313"/>
        <v>1171</v>
      </c>
      <c r="B2494" s="526"/>
      <c r="C2494" s="36" t="str">
        <f>VLOOKUP('Employee Salary Payroll Tax '!B2496,'Employee Salary Payroll Tax '!$D$1:$E$7,2,FALSE)</f>
        <v>IBEW</v>
      </c>
      <c r="D2494" s="61">
        <f t="shared" si="306"/>
        <v>6.875E-3</v>
      </c>
      <c r="E2494" s="351">
        <f>'Employee Salary Payroll Tax '!N2496</f>
        <v>90568.97</v>
      </c>
      <c r="F2494" s="351">
        <f t="shared" si="307"/>
        <v>91191.631668749993</v>
      </c>
      <c r="G2494" s="352"/>
      <c r="H2494" s="351">
        <f t="shared" si="308"/>
        <v>0</v>
      </c>
      <c r="I2494" s="351">
        <f t="shared" si="310"/>
        <v>622.6616687499918</v>
      </c>
      <c r="J2494" s="351">
        <f t="shared" si="309"/>
        <v>0</v>
      </c>
      <c r="K2494" s="293">
        <f>SUM('Employee Salary Payroll Tax '!I2496:K2496)</f>
        <v>29940.710000000003</v>
      </c>
      <c r="L2494" s="293">
        <f>'Employee Salary Payroll Tax '!H2496</f>
        <v>0</v>
      </c>
      <c r="M2494" s="293">
        <f t="shared" si="311"/>
        <v>60628.259999999995</v>
      </c>
      <c r="N2494" s="359">
        <f t="shared" si="312"/>
        <v>0</v>
      </c>
      <c r="O2494" s="331"/>
      <c r="P2494" s="61"/>
      <c r="Q2494" s="294"/>
      <c r="R2494" s="292"/>
      <c r="S2494" s="303"/>
    </row>
    <row r="2495" spans="1:19" s="36" customFormat="1" ht="14.4">
      <c r="A2495" s="36">
        <f t="shared" si="313"/>
        <v>1172</v>
      </c>
      <c r="B2495" s="526"/>
      <c r="C2495" s="36" t="str">
        <f>VLOOKUP('Employee Salary Payroll Tax '!B2497,'Employee Salary Payroll Tax '!$D$1:$E$7,2,FALSE)</f>
        <v>NonUnion</v>
      </c>
      <c r="D2495" s="61">
        <f t="shared" si="306"/>
        <v>2.98E-2</v>
      </c>
      <c r="E2495" s="351">
        <f>'Employee Salary Payroll Tax '!N2497</f>
        <v>26533.73</v>
      </c>
      <c r="F2495" s="351">
        <f t="shared" si="307"/>
        <v>27324.435154000003</v>
      </c>
      <c r="G2495" s="352"/>
      <c r="H2495" s="351">
        <f t="shared" si="308"/>
        <v>0</v>
      </c>
      <c r="I2495" s="351">
        <f t="shared" si="310"/>
        <v>790.70515400000295</v>
      </c>
      <c r="J2495" s="351">
        <f t="shared" si="309"/>
        <v>0</v>
      </c>
      <c r="K2495" s="293">
        <f>SUM('Employee Salary Payroll Tax '!I2497:K2497)</f>
        <v>26533.73</v>
      </c>
      <c r="L2495" s="293">
        <f>'Employee Salary Payroll Tax '!H2497</f>
        <v>0</v>
      </c>
      <c r="M2495" s="293">
        <f t="shared" si="311"/>
        <v>0</v>
      </c>
      <c r="N2495" s="359">
        <f t="shared" si="312"/>
        <v>0</v>
      </c>
      <c r="O2495" s="331"/>
      <c r="P2495" s="61"/>
      <c r="Q2495" s="294"/>
      <c r="R2495" s="292"/>
      <c r="S2495" s="303"/>
    </row>
    <row r="2496" spans="1:19" s="36" customFormat="1" ht="14.4">
      <c r="A2496" s="36">
        <f t="shared" si="313"/>
        <v>1173</v>
      </c>
      <c r="B2496" s="526"/>
      <c r="C2496" s="36" t="str">
        <f>VLOOKUP('Employee Salary Payroll Tax '!B2498,'Employee Salary Payroll Tax '!$D$1:$E$7,2,FALSE)</f>
        <v>NonUnion</v>
      </c>
      <c r="D2496" s="61">
        <f t="shared" si="306"/>
        <v>2.98E-2</v>
      </c>
      <c r="E2496" s="351">
        <f>'Employee Salary Payroll Tax '!N2498</f>
        <v>68541.63</v>
      </c>
      <c r="F2496" s="351">
        <f t="shared" si="307"/>
        <v>70584.170574000003</v>
      </c>
      <c r="G2496" s="352"/>
      <c r="H2496" s="351">
        <f t="shared" si="308"/>
        <v>0</v>
      </c>
      <c r="I2496" s="351">
        <f t="shared" si="310"/>
        <v>2042.5405739999987</v>
      </c>
      <c r="J2496" s="351">
        <f t="shared" si="309"/>
        <v>0</v>
      </c>
      <c r="K2496" s="293">
        <f>SUM('Employee Salary Payroll Tax '!I2498:K2498)</f>
        <v>68541.63</v>
      </c>
      <c r="L2496" s="293">
        <f>'Employee Salary Payroll Tax '!H2498</f>
        <v>0</v>
      </c>
      <c r="M2496" s="293">
        <f t="shared" si="311"/>
        <v>0</v>
      </c>
      <c r="N2496" s="359">
        <f t="shared" si="312"/>
        <v>0</v>
      </c>
      <c r="O2496" s="331"/>
      <c r="P2496" s="61"/>
      <c r="Q2496" s="294"/>
      <c r="R2496" s="292"/>
      <c r="S2496" s="303"/>
    </row>
    <row r="2497" spans="1:19" s="36" customFormat="1" ht="14.4">
      <c r="A2497" s="36">
        <f t="shared" si="313"/>
        <v>1174</v>
      </c>
      <c r="B2497" s="526"/>
      <c r="C2497" s="36" t="str">
        <f>VLOOKUP('Employee Salary Payroll Tax '!B2499,'Employee Salary Payroll Tax '!$D$1:$E$7,2,FALSE)</f>
        <v>NonUnion</v>
      </c>
      <c r="D2497" s="61">
        <f t="shared" si="306"/>
        <v>2.98E-2</v>
      </c>
      <c r="E2497" s="351">
        <f>'Employee Salary Payroll Tax '!N2499</f>
        <v>90692.65</v>
      </c>
      <c r="F2497" s="351">
        <f t="shared" si="307"/>
        <v>93395.290970000002</v>
      </c>
      <c r="G2497" s="352"/>
      <c r="H2497" s="351">
        <f t="shared" si="308"/>
        <v>0</v>
      </c>
      <c r="I2497" s="351">
        <f t="shared" si="310"/>
        <v>2702.6409700000077</v>
      </c>
      <c r="J2497" s="351">
        <f t="shared" si="309"/>
        <v>0</v>
      </c>
      <c r="K2497" s="293">
        <f>SUM('Employee Salary Payroll Tax '!I2499:K2499)</f>
        <v>18014.240000000002</v>
      </c>
      <c r="L2497" s="293">
        <f>'Employee Salary Payroll Tax '!H2499</f>
        <v>0</v>
      </c>
      <c r="M2497" s="293">
        <f t="shared" si="311"/>
        <v>72678.409999999989</v>
      </c>
      <c r="N2497" s="359">
        <f t="shared" si="312"/>
        <v>0</v>
      </c>
      <c r="O2497" s="331"/>
      <c r="P2497" s="61"/>
      <c r="Q2497" s="294"/>
      <c r="R2497" s="292"/>
      <c r="S2497" s="303"/>
    </row>
    <row r="2498" spans="1:19" s="36" customFormat="1" ht="14.4">
      <c r="A2498" s="36">
        <f t="shared" si="313"/>
        <v>1175</v>
      </c>
      <c r="B2498" s="526"/>
      <c r="C2498" s="36" t="str">
        <f>VLOOKUP('Employee Salary Payroll Tax '!B2500,'Employee Salary Payroll Tax '!$D$1:$E$7,2,FALSE)</f>
        <v>NonUnion</v>
      </c>
      <c r="D2498" s="61">
        <f t="shared" si="306"/>
        <v>2.98E-2</v>
      </c>
      <c r="E2498" s="351">
        <f>'Employee Salary Payroll Tax '!N2500</f>
        <v>75443.490000000005</v>
      </c>
      <c r="F2498" s="351">
        <f t="shared" si="307"/>
        <v>77691.706002000006</v>
      </c>
      <c r="G2498" s="352"/>
      <c r="H2498" s="351">
        <f t="shared" si="308"/>
        <v>0</v>
      </c>
      <c r="I2498" s="351">
        <f t="shared" si="310"/>
        <v>2248.216002000001</v>
      </c>
      <c r="J2498" s="351">
        <f t="shared" si="309"/>
        <v>0</v>
      </c>
      <c r="K2498" s="293">
        <f>SUM('Employee Salary Payroll Tax '!I2500:K2500)</f>
        <v>11497.78</v>
      </c>
      <c r="L2498" s="293">
        <f>'Employee Salary Payroll Tax '!H2500</f>
        <v>0</v>
      </c>
      <c r="M2498" s="293">
        <f t="shared" si="311"/>
        <v>63945.710000000006</v>
      </c>
      <c r="N2498" s="359">
        <f t="shared" si="312"/>
        <v>0</v>
      </c>
      <c r="O2498" s="331"/>
      <c r="P2498" s="61"/>
      <c r="Q2498" s="294"/>
      <c r="R2498" s="292"/>
      <c r="S2498" s="303"/>
    </row>
    <row r="2499" spans="1:19" s="36" customFormat="1" ht="14.4">
      <c r="A2499" s="36">
        <f t="shared" si="313"/>
        <v>1176</v>
      </c>
      <c r="B2499" s="526"/>
      <c r="C2499" s="36" t="str">
        <f>VLOOKUP('Employee Salary Payroll Tax '!B2501,'Employee Salary Payroll Tax '!$D$1:$E$7,2,FALSE)</f>
        <v>NonUnion</v>
      </c>
      <c r="D2499" s="61">
        <f t="shared" si="306"/>
        <v>2.98E-2</v>
      </c>
      <c r="E2499" s="351">
        <f>'Employee Salary Payroll Tax '!N2501</f>
        <v>95315.32</v>
      </c>
      <c r="F2499" s="351">
        <f t="shared" si="307"/>
        <v>98155.716536000007</v>
      </c>
      <c r="G2499" s="352"/>
      <c r="H2499" s="351">
        <f t="shared" si="308"/>
        <v>0</v>
      </c>
      <c r="I2499" s="351">
        <f t="shared" si="310"/>
        <v>2840.3965360000002</v>
      </c>
      <c r="J2499" s="351">
        <f t="shared" si="309"/>
        <v>0</v>
      </c>
      <c r="K2499" s="293">
        <f>SUM('Employee Salary Payroll Tax '!I2501:K2501)</f>
        <v>86619.040000000008</v>
      </c>
      <c r="L2499" s="293">
        <f>'Employee Salary Payroll Tax '!H2501</f>
        <v>0</v>
      </c>
      <c r="M2499" s="293">
        <f t="shared" si="311"/>
        <v>8696.2799999999988</v>
      </c>
      <c r="N2499" s="359">
        <f t="shared" si="312"/>
        <v>0</v>
      </c>
      <c r="O2499" s="331"/>
      <c r="P2499" s="61"/>
      <c r="Q2499" s="294"/>
      <c r="R2499" s="292"/>
      <c r="S2499" s="303"/>
    </row>
    <row r="2500" spans="1:19" s="36" customFormat="1" ht="14.4">
      <c r="A2500" s="36">
        <f t="shared" si="313"/>
        <v>1177</v>
      </c>
      <c r="B2500" s="526"/>
      <c r="C2500" s="36" t="str">
        <f>VLOOKUP('Employee Salary Payroll Tax '!B2502,'Employee Salary Payroll Tax '!$D$1:$E$7,2,FALSE)</f>
        <v>NonUnion</v>
      </c>
      <c r="D2500" s="61">
        <f t="shared" si="306"/>
        <v>2.98E-2</v>
      </c>
      <c r="E2500" s="351">
        <f>'Employee Salary Payroll Tax '!N2502</f>
        <v>50089.43</v>
      </c>
      <c r="F2500" s="351">
        <f t="shared" si="307"/>
        <v>51582.095014000006</v>
      </c>
      <c r="G2500" s="352"/>
      <c r="H2500" s="351">
        <f t="shared" si="308"/>
        <v>0</v>
      </c>
      <c r="I2500" s="351">
        <f t="shared" si="310"/>
        <v>1492.6650140000056</v>
      </c>
      <c r="J2500" s="351">
        <f t="shared" si="309"/>
        <v>0</v>
      </c>
      <c r="K2500" s="293">
        <f>SUM('Employee Salary Payroll Tax '!I2502:K2502)</f>
        <v>41166.049999999996</v>
      </c>
      <c r="L2500" s="293">
        <f>'Employee Salary Payroll Tax '!H2502</f>
        <v>0</v>
      </c>
      <c r="M2500" s="293">
        <f t="shared" si="311"/>
        <v>8923.3800000000047</v>
      </c>
      <c r="N2500" s="359">
        <f t="shared" si="312"/>
        <v>0</v>
      </c>
      <c r="O2500" s="331"/>
      <c r="P2500" s="61"/>
      <c r="Q2500" s="294"/>
      <c r="R2500" s="292"/>
      <c r="S2500" s="303"/>
    </row>
    <row r="2501" spans="1:19" s="36" customFormat="1" ht="14.4">
      <c r="A2501" s="36">
        <f t="shared" si="313"/>
        <v>1178</v>
      </c>
      <c r="B2501" s="526"/>
      <c r="C2501" s="36" t="str">
        <f>VLOOKUP('Employee Salary Payroll Tax '!B2503,'Employee Salary Payroll Tax '!$D$1:$E$7,2,FALSE)</f>
        <v>NonUnion</v>
      </c>
      <c r="D2501" s="61">
        <f t="shared" si="306"/>
        <v>2.98E-2</v>
      </c>
      <c r="E2501" s="351">
        <f>'Employee Salary Payroll Tax '!N2503</f>
        <v>99035.51</v>
      </c>
      <c r="F2501" s="351">
        <f t="shared" si="307"/>
        <v>101986.76819800001</v>
      </c>
      <c r="G2501" s="352"/>
      <c r="H2501" s="351">
        <f t="shared" si="308"/>
        <v>0</v>
      </c>
      <c r="I2501" s="351">
        <f t="shared" si="310"/>
        <v>2951.2581980000105</v>
      </c>
      <c r="J2501" s="351">
        <f t="shared" si="309"/>
        <v>0</v>
      </c>
      <c r="K2501" s="293">
        <f>SUM('Employee Salary Payroll Tax '!I2503:K2503)</f>
        <v>90404.55</v>
      </c>
      <c r="L2501" s="293">
        <f>'Employee Salary Payroll Tax '!H2503</f>
        <v>0</v>
      </c>
      <c r="M2501" s="293">
        <f t="shared" si="311"/>
        <v>8630.9599999999919</v>
      </c>
      <c r="N2501" s="359">
        <f t="shared" si="312"/>
        <v>0</v>
      </c>
      <c r="O2501" s="331"/>
      <c r="P2501" s="61"/>
      <c r="Q2501" s="294"/>
      <c r="R2501" s="292"/>
      <c r="S2501" s="303"/>
    </row>
    <row r="2502" spans="1:19" s="36" customFormat="1" ht="14.4">
      <c r="A2502" s="36">
        <f t="shared" si="313"/>
        <v>1179</v>
      </c>
      <c r="B2502" s="526"/>
      <c r="C2502" s="36" t="str">
        <f>VLOOKUP('Employee Salary Payroll Tax '!B2504,'Employee Salary Payroll Tax '!$D$1:$E$7,2,FALSE)</f>
        <v>NonUnion</v>
      </c>
      <c r="D2502" s="61">
        <f t="shared" si="306"/>
        <v>2.98E-2</v>
      </c>
      <c r="E2502" s="351">
        <f>'Employee Salary Payroll Tax '!N2504</f>
        <v>-0.02</v>
      </c>
      <c r="F2502" s="351">
        <f t="shared" si="307"/>
        <v>-2.0596E-2</v>
      </c>
      <c r="G2502" s="352"/>
      <c r="H2502" s="351">
        <f t="shared" si="308"/>
        <v>7000.02</v>
      </c>
      <c r="I2502" s="351">
        <f t="shared" si="310"/>
        <v>-5.9599999999999931E-4</v>
      </c>
      <c r="J2502" s="351">
        <f t="shared" si="309"/>
        <v>-3.5759999999999959E-6</v>
      </c>
      <c r="K2502" s="293">
        <f>SUM('Employee Salary Payroll Tax '!I2504:K2504)</f>
        <v>0</v>
      </c>
      <c r="L2502" s="293">
        <f>'Employee Salary Payroll Tax '!H2504</f>
        <v>0</v>
      </c>
      <c r="M2502" s="293">
        <f t="shared" si="311"/>
        <v>-0.02</v>
      </c>
      <c r="N2502" s="359">
        <f t="shared" si="312"/>
        <v>0</v>
      </c>
      <c r="O2502" s="331"/>
      <c r="P2502" s="61"/>
      <c r="Q2502" s="294"/>
      <c r="R2502" s="292"/>
      <c r="S2502" s="303"/>
    </row>
    <row r="2503" spans="1:19" s="36" customFormat="1" ht="14.4">
      <c r="A2503" s="36">
        <f t="shared" si="313"/>
        <v>1180</v>
      </c>
      <c r="B2503" s="526"/>
      <c r="C2503" s="36" t="str">
        <f>VLOOKUP('Employee Salary Payroll Tax '!B2505,'Employee Salary Payroll Tax '!$D$1:$E$7,2,FALSE)</f>
        <v>NonUnion</v>
      </c>
      <c r="D2503" s="61">
        <f t="shared" si="306"/>
        <v>2.98E-2</v>
      </c>
      <c r="E2503" s="351">
        <f>'Employee Salary Payroll Tax '!N2505</f>
        <v>69459.19</v>
      </c>
      <c r="F2503" s="351">
        <f t="shared" si="307"/>
        <v>71529.073862000005</v>
      </c>
      <c r="G2503" s="352"/>
      <c r="H2503" s="351">
        <f t="shared" si="308"/>
        <v>0</v>
      </c>
      <c r="I2503" s="351">
        <f t="shared" si="310"/>
        <v>2069.8838620000024</v>
      </c>
      <c r="J2503" s="351">
        <f t="shared" si="309"/>
        <v>0</v>
      </c>
      <c r="K2503" s="293">
        <f>SUM('Employee Salary Payroll Tax '!I2505:K2505)</f>
        <v>63843.18</v>
      </c>
      <c r="L2503" s="293">
        <f>'Employee Salary Payroll Tax '!H2505</f>
        <v>0</v>
      </c>
      <c r="M2503" s="293">
        <f t="shared" si="311"/>
        <v>5616.010000000002</v>
      </c>
      <c r="N2503" s="359">
        <f t="shared" si="312"/>
        <v>0</v>
      </c>
      <c r="O2503" s="331"/>
      <c r="P2503" s="61"/>
      <c r="Q2503" s="294"/>
      <c r="R2503" s="292"/>
      <c r="S2503" s="303"/>
    </row>
    <row r="2504" spans="1:19" s="36" customFormat="1" ht="14.4">
      <c r="A2504" s="36">
        <f t="shared" si="313"/>
        <v>1181</v>
      </c>
      <c r="B2504" s="526"/>
      <c r="C2504" s="36" t="str">
        <f>VLOOKUP('Employee Salary Payroll Tax '!B2506,'Employee Salary Payroll Tax '!$D$1:$E$7,2,FALSE)</f>
        <v>NonUnion</v>
      </c>
      <c r="D2504" s="61">
        <f t="shared" si="306"/>
        <v>2.98E-2</v>
      </c>
      <c r="E2504" s="351">
        <f>'Employee Salary Payroll Tax '!N2506</f>
        <v>78095.429999999993</v>
      </c>
      <c r="F2504" s="351">
        <f t="shared" si="307"/>
        <v>80422.673813999994</v>
      </c>
      <c r="G2504" s="352"/>
      <c r="H2504" s="351">
        <f t="shared" si="308"/>
        <v>0</v>
      </c>
      <c r="I2504" s="351">
        <f t="shared" si="310"/>
        <v>2327.2438140000013</v>
      </c>
      <c r="J2504" s="351">
        <f t="shared" si="309"/>
        <v>0</v>
      </c>
      <c r="K2504" s="293">
        <f>SUM('Employee Salary Payroll Tax '!I2506:K2506)</f>
        <v>69217.350000000006</v>
      </c>
      <c r="L2504" s="293">
        <f>'Employee Salary Payroll Tax '!H2506</f>
        <v>0</v>
      </c>
      <c r="M2504" s="293">
        <f t="shared" si="311"/>
        <v>8878.0799999999872</v>
      </c>
      <c r="N2504" s="359">
        <f t="shared" si="312"/>
        <v>0</v>
      </c>
      <c r="O2504" s="331"/>
      <c r="P2504" s="61"/>
      <c r="Q2504" s="294"/>
      <c r="R2504" s="292"/>
      <c r="S2504" s="303"/>
    </row>
    <row r="2505" spans="1:19" s="36" customFormat="1" ht="14.4">
      <c r="A2505" s="36">
        <f t="shared" si="313"/>
        <v>1182</v>
      </c>
      <c r="B2505" s="526"/>
      <c r="C2505" s="36" t="str">
        <f>VLOOKUP('Employee Salary Payroll Tax '!B2507,'Employee Salary Payroll Tax '!$D$1:$E$7,2,FALSE)</f>
        <v>NonUnion</v>
      </c>
      <c r="D2505" s="61">
        <f t="shared" si="306"/>
        <v>2.98E-2</v>
      </c>
      <c r="E2505" s="351">
        <f>'Employee Salary Payroll Tax '!N2507</f>
        <v>38586.160000000003</v>
      </c>
      <c r="F2505" s="351">
        <f t="shared" si="307"/>
        <v>39736.027568000005</v>
      </c>
      <c r="G2505" s="352"/>
      <c r="H2505" s="351">
        <f t="shared" si="308"/>
        <v>0</v>
      </c>
      <c r="I2505" s="351">
        <f t="shared" si="310"/>
        <v>1149.8675680000015</v>
      </c>
      <c r="J2505" s="351">
        <f t="shared" si="309"/>
        <v>0</v>
      </c>
      <c r="K2505" s="293">
        <f>SUM('Employee Salary Payroll Tax '!I2507:K2507)</f>
        <v>38207.21</v>
      </c>
      <c r="L2505" s="293">
        <f>'Employee Salary Payroll Tax '!H2507</f>
        <v>7.58</v>
      </c>
      <c r="M2505" s="293">
        <f t="shared" si="311"/>
        <v>371.37000000000438</v>
      </c>
      <c r="N2505" s="359">
        <f t="shared" si="312"/>
        <v>0</v>
      </c>
      <c r="O2505" s="331"/>
      <c r="P2505" s="61"/>
      <c r="Q2505" s="294"/>
      <c r="R2505" s="292"/>
      <c r="S2505" s="303"/>
    </row>
    <row r="2506" spans="1:19" s="36" customFormat="1" ht="14.4">
      <c r="A2506" s="36">
        <f t="shared" si="313"/>
        <v>1183</v>
      </c>
      <c r="B2506" s="526"/>
      <c r="C2506" s="36" t="str">
        <f>VLOOKUP('Employee Salary Payroll Tax '!B2508,'Employee Salary Payroll Tax '!$D$1:$E$7,2,FALSE)</f>
        <v>IBEW</v>
      </c>
      <c r="D2506" s="61">
        <f t="shared" si="306"/>
        <v>6.875E-3</v>
      </c>
      <c r="E2506" s="351">
        <f>'Employee Salary Payroll Tax '!N2508</f>
        <v>42168.86</v>
      </c>
      <c r="F2506" s="351">
        <f t="shared" si="307"/>
        <v>42458.770912499996</v>
      </c>
      <c r="G2506" s="352"/>
      <c r="H2506" s="351">
        <f t="shared" si="308"/>
        <v>0</v>
      </c>
      <c r="I2506" s="351">
        <f t="shared" si="310"/>
        <v>289.9109124999959</v>
      </c>
      <c r="J2506" s="351">
        <f t="shared" si="309"/>
        <v>0</v>
      </c>
      <c r="K2506" s="293">
        <f>SUM('Employee Salary Payroll Tax '!I2508:K2508)</f>
        <v>11295.66</v>
      </c>
      <c r="L2506" s="293">
        <f>'Employee Salary Payroll Tax '!H2508</f>
        <v>0</v>
      </c>
      <c r="M2506" s="293">
        <f t="shared" si="311"/>
        <v>30873.200000000001</v>
      </c>
      <c r="N2506" s="359">
        <f t="shared" si="312"/>
        <v>0</v>
      </c>
      <c r="O2506" s="331"/>
      <c r="P2506" s="61"/>
      <c r="Q2506" s="294"/>
      <c r="R2506" s="292"/>
      <c r="S2506" s="303"/>
    </row>
    <row r="2507" spans="1:19" s="36" customFormat="1" ht="14.4">
      <c r="A2507" s="36">
        <f t="shared" si="313"/>
        <v>1184</v>
      </c>
      <c r="B2507" s="526"/>
      <c r="C2507" s="36" t="str">
        <f>VLOOKUP('Employee Salary Payroll Tax '!B2509,'Employee Salary Payroll Tax '!$D$1:$E$7,2,FALSE)</f>
        <v>IBEW</v>
      </c>
      <c r="D2507" s="61">
        <f t="shared" si="306"/>
        <v>6.875E-3</v>
      </c>
      <c r="E2507" s="351">
        <f>'Employee Salary Payroll Tax '!N2509</f>
        <v>22385.14</v>
      </c>
      <c r="F2507" s="351">
        <f t="shared" si="307"/>
        <v>22539.0378375</v>
      </c>
      <c r="G2507" s="352"/>
      <c r="H2507" s="351">
        <f t="shared" si="308"/>
        <v>0</v>
      </c>
      <c r="I2507" s="351">
        <f t="shared" si="310"/>
        <v>153.89783750000061</v>
      </c>
      <c r="J2507" s="351">
        <f t="shared" si="309"/>
        <v>0</v>
      </c>
      <c r="K2507" s="293">
        <f>SUM('Employee Salary Payroll Tax '!I2509:K2509)</f>
        <v>22385.14</v>
      </c>
      <c r="L2507" s="293">
        <f>'Employee Salary Payroll Tax '!H2509</f>
        <v>0</v>
      </c>
      <c r="M2507" s="293">
        <f t="shared" si="311"/>
        <v>0</v>
      </c>
      <c r="N2507" s="359">
        <f t="shared" si="312"/>
        <v>0</v>
      </c>
      <c r="O2507" s="331"/>
      <c r="P2507" s="61"/>
      <c r="Q2507" s="294"/>
      <c r="R2507" s="292"/>
      <c r="S2507" s="303"/>
    </row>
    <row r="2508" spans="1:19" s="36" customFormat="1" ht="14.4">
      <c r="A2508" s="36">
        <f t="shared" si="313"/>
        <v>1185</v>
      </c>
      <c r="B2508" s="526"/>
      <c r="C2508" s="36" t="str">
        <f>VLOOKUP('Employee Salary Payroll Tax '!B2510,'Employee Salary Payroll Tax '!$D$1:$E$7,2,FALSE)</f>
        <v>IBEW</v>
      </c>
      <c r="D2508" s="61">
        <f t="shared" si="306"/>
        <v>6.875E-3</v>
      </c>
      <c r="E2508" s="351">
        <f>'Employee Salary Payroll Tax '!N2510</f>
        <v>116429.61</v>
      </c>
      <c r="F2508" s="351">
        <f t="shared" si="307"/>
        <v>117230.06356875</v>
      </c>
      <c r="G2508" s="352"/>
      <c r="H2508" s="351">
        <f t="shared" si="308"/>
        <v>0</v>
      </c>
      <c r="I2508" s="351">
        <f t="shared" si="310"/>
        <v>800.45356875000289</v>
      </c>
      <c r="J2508" s="351">
        <f t="shared" si="309"/>
        <v>0</v>
      </c>
      <c r="K2508" s="293">
        <f>SUM('Employee Salary Payroll Tax '!I2510:K2510)</f>
        <v>28513.35</v>
      </c>
      <c r="L2508" s="293">
        <f>'Employee Salary Payroll Tax '!H2510</f>
        <v>0</v>
      </c>
      <c r="M2508" s="293">
        <f t="shared" si="311"/>
        <v>87916.260000000009</v>
      </c>
      <c r="N2508" s="359">
        <f t="shared" si="312"/>
        <v>0</v>
      </c>
      <c r="O2508" s="331"/>
      <c r="P2508" s="61"/>
      <c r="Q2508" s="294"/>
      <c r="R2508" s="292"/>
      <c r="S2508" s="303"/>
    </row>
    <row r="2509" spans="1:19" s="36" customFormat="1" ht="14.4">
      <c r="A2509" s="36">
        <f t="shared" si="313"/>
        <v>1186</v>
      </c>
      <c r="B2509" s="526"/>
      <c r="C2509" s="36" t="str">
        <f>VLOOKUP('Employee Salary Payroll Tax '!B2511,'Employee Salary Payroll Tax '!$D$1:$E$7,2,FALSE)</f>
        <v>NonUnion</v>
      </c>
      <c r="D2509" s="61">
        <f t="shared" si="306"/>
        <v>2.98E-2</v>
      </c>
      <c r="E2509" s="351">
        <f>'Employee Salary Payroll Tax '!N2511</f>
        <v>104308.34</v>
      </c>
      <c r="F2509" s="351">
        <f t="shared" si="307"/>
        <v>107416.72853200001</v>
      </c>
      <c r="G2509" s="352"/>
      <c r="H2509" s="351">
        <f t="shared" si="308"/>
        <v>0</v>
      </c>
      <c r="I2509" s="351">
        <f t="shared" si="310"/>
        <v>3108.3885320000118</v>
      </c>
      <c r="J2509" s="351">
        <f t="shared" si="309"/>
        <v>0</v>
      </c>
      <c r="K2509" s="293">
        <f>SUM('Employee Salary Payroll Tax '!I2511:K2511)</f>
        <v>89216.069999999992</v>
      </c>
      <c r="L2509" s="293">
        <f>'Employee Salary Payroll Tax '!H2511</f>
        <v>0</v>
      </c>
      <c r="M2509" s="293">
        <f t="shared" si="311"/>
        <v>15092.270000000004</v>
      </c>
      <c r="N2509" s="359">
        <f t="shared" si="312"/>
        <v>0</v>
      </c>
      <c r="O2509" s="331"/>
      <c r="P2509" s="61"/>
      <c r="Q2509" s="294"/>
      <c r="R2509" s="292"/>
      <c r="S2509" s="303"/>
    </row>
    <row r="2510" spans="1:19" s="36" customFormat="1" ht="14.4">
      <c r="A2510" s="36">
        <f t="shared" si="313"/>
        <v>1187</v>
      </c>
      <c r="B2510" s="526"/>
      <c r="C2510" s="36" t="str">
        <f>VLOOKUP('Employee Salary Payroll Tax '!B2512,'Employee Salary Payroll Tax '!$D$1:$E$7,2,FALSE)</f>
        <v>UA</v>
      </c>
      <c r="D2510" s="61">
        <f t="shared" si="306"/>
        <v>0.03</v>
      </c>
      <c r="E2510" s="351">
        <f>'Employee Salary Payroll Tax '!N2512</f>
        <v>76823.850000000006</v>
      </c>
      <c r="F2510" s="351">
        <f t="shared" si="307"/>
        <v>79128.565500000012</v>
      </c>
      <c r="G2510" s="352"/>
      <c r="H2510" s="351">
        <f t="shared" si="308"/>
        <v>0</v>
      </c>
      <c r="I2510" s="351">
        <f t="shared" si="310"/>
        <v>2304.7155000000057</v>
      </c>
      <c r="J2510" s="351">
        <f t="shared" si="309"/>
        <v>0</v>
      </c>
      <c r="K2510" s="293">
        <f>SUM('Employee Salary Payroll Tax '!I2512:K2512)</f>
        <v>75323.58</v>
      </c>
      <c r="L2510" s="293">
        <f>'Employee Salary Payroll Tax '!H2512</f>
        <v>171.95</v>
      </c>
      <c r="M2510" s="293">
        <f t="shared" si="311"/>
        <v>1328.320000000004</v>
      </c>
      <c r="N2510" s="359">
        <f t="shared" si="312"/>
        <v>0</v>
      </c>
      <c r="O2510" s="331"/>
      <c r="P2510" s="61"/>
      <c r="Q2510" s="294"/>
      <c r="R2510" s="292"/>
      <c r="S2510" s="303"/>
    </row>
    <row r="2511" spans="1:19" s="36" customFormat="1" ht="14.4">
      <c r="A2511" s="36">
        <f t="shared" si="313"/>
        <v>1188</v>
      </c>
      <c r="B2511" s="526"/>
      <c r="C2511" s="36" t="str">
        <f>VLOOKUP('Employee Salary Payroll Tax '!B2513,'Employee Salary Payroll Tax '!$D$1:$E$7,2,FALSE)</f>
        <v>NonUnion</v>
      </c>
      <c r="D2511" s="61">
        <f t="shared" si="306"/>
        <v>2.98E-2</v>
      </c>
      <c r="E2511" s="351">
        <f>'Employee Salary Payroll Tax '!N2513</f>
        <v>0.02</v>
      </c>
      <c r="F2511" s="351">
        <f t="shared" si="307"/>
        <v>2.0596E-2</v>
      </c>
      <c r="G2511" s="352"/>
      <c r="H2511" s="351">
        <f t="shared" si="308"/>
        <v>6999.98</v>
      </c>
      <c r="I2511" s="351">
        <f t="shared" si="310"/>
        <v>5.9599999999999931E-4</v>
      </c>
      <c r="J2511" s="351">
        <f t="shared" si="309"/>
        <v>3.5759999999999959E-6</v>
      </c>
      <c r="K2511" s="293">
        <f>SUM('Employee Salary Payroll Tax '!I2513:K2513)</f>
        <v>0.01</v>
      </c>
      <c r="L2511" s="293">
        <f>'Employee Salary Payroll Tax '!H2513</f>
        <v>0</v>
      </c>
      <c r="M2511" s="293">
        <f t="shared" si="311"/>
        <v>0.01</v>
      </c>
      <c r="N2511" s="359">
        <f t="shared" si="312"/>
        <v>1.7879106044697742E-6</v>
      </c>
      <c r="O2511" s="331"/>
      <c r="P2511" s="61"/>
      <c r="Q2511" s="294"/>
      <c r="R2511" s="292"/>
      <c r="S2511" s="303"/>
    </row>
    <row r="2512" spans="1:19" s="36" customFormat="1" ht="14.4">
      <c r="A2512" s="36">
        <f t="shared" si="313"/>
        <v>1189</v>
      </c>
      <c r="B2512" s="526"/>
      <c r="C2512" s="36" t="str">
        <f>VLOOKUP('Employee Salary Payroll Tax '!B2514,'Employee Salary Payroll Tax '!$D$1:$E$7,2,FALSE)</f>
        <v>IBEW</v>
      </c>
      <c r="D2512" s="61">
        <f t="shared" ref="D2512:D2575" si="314">VLOOKUP(C2512,C$9:D$12,2)</f>
        <v>6.875E-3</v>
      </c>
      <c r="E2512" s="351">
        <f>'Employee Salary Payroll Tax '!N2514</f>
        <v>81335.53</v>
      </c>
      <c r="F2512" s="351">
        <f t="shared" ref="F2512:F2575" si="315">E2512*(1+D2512)</f>
        <v>81894.711768749999</v>
      </c>
      <c r="G2512" s="352"/>
      <c r="H2512" s="351">
        <f t="shared" ref="H2512:H2575" si="316">IF(E2512&gt;$H$12,0,$H$12-E2512)</f>
        <v>0</v>
      </c>
      <c r="I2512" s="351">
        <f t="shared" si="310"/>
        <v>559.18176875000063</v>
      </c>
      <c r="J2512" s="351">
        <f t="shared" ref="J2512:J2575" si="317">IF(H2512&gt;I2512,I2512*$J$12,H2512*$J$12)</f>
        <v>0</v>
      </c>
      <c r="K2512" s="293">
        <f>SUM('Employee Salary Payroll Tax '!I2514:K2514)</f>
        <v>21757.78</v>
      </c>
      <c r="L2512" s="293">
        <f>'Employee Salary Payroll Tax '!H2514</f>
        <v>0</v>
      </c>
      <c r="M2512" s="293">
        <f t="shared" si="311"/>
        <v>59577.75</v>
      </c>
      <c r="N2512" s="359">
        <f t="shared" si="312"/>
        <v>0</v>
      </c>
      <c r="O2512" s="331"/>
      <c r="P2512" s="61"/>
      <c r="Q2512" s="294"/>
      <c r="R2512" s="292"/>
      <c r="S2512" s="303"/>
    </row>
    <row r="2513" spans="1:19" s="36" customFormat="1" ht="14.4">
      <c r="A2513" s="36">
        <f t="shared" si="313"/>
        <v>1190</v>
      </c>
      <c r="B2513" s="526"/>
      <c r="C2513" s="36" t="str">
        <f>VLOOKUP('Employee Salary Payroll Tax '!B2515,'Employee Salary Payroll Tax '!$D$1:$E$7,2,FALSE)</f>
        <v>NonUnion</v>
      </c>
      <c r="D2513" s="61">
        <f t="shared" si="314"/>
        <v>2.98E-2</v>
      </c>
      <c r="E2513" s="351">
        <f>'Employee Salary Payroll Tax '!N2515</f>
        <v>66032.38</v>
      </c>
      <c r="F2513" s="351">
        <f t="shared" si="315"/>
        <v>68000.144924000007</v>
      </c>
      <c r="G2513" s="352"/>
      <c r="H2513" s="351">
        <f t="shared" si="316"/>
        <v>0</v>
      </c>
      <c r="I2513" s="351">
        <f t="shared" ref="I2513:I2576" si="318">F2513-E2513</f>
        <v>1967.7649240000028</v>
      </c>
      <c r="J2513" s="351">
        <f t="shared" si="317"/>
        <v>0</v>
      </c>
      <c r="K2513" s="293">
        <f>SUM('Employee Salary Payroll Tax '!I2515:K2515)</f>
        <v>46.95</v>
      </c>
      <c r="L2513" s="293">
        <f>'Employee Salary Payroll Tax '!H2515</f>
        <v>0</v>
      </c>
      <c r="M2513" s="293">
        <f t="shared" ref="M2513:M2576" si="319">E2513-K2513-L2513</f>
        <v>65985.430000000008</v>
      </c>
      <c r="N2513" s="359">
        <f t="shared" ref="N2513:N2576" si="320">J2513*K2513/(SUM(K2513:M2513)+0.000001)</f>
        <v>0</v>
      </c>
      <c r="O2513" s="331"/>
      <c r="P2513" s="61"/>
      <c r="Q2513" s="294"/>
      <c r="R2513" s="292"/>
      <c r="S2513" s="303"/>
    </row>
    <row r="2514" spans="1:19" s="36" customFormat="1" ht="14.4">
      <c r="A2514" s="36">
        <f t="shared" si="313"/>
        <v>1191</v>
      </c>
      <c r="B2514" s="526"/>
      <c r="C2514" s="36" t="str">
        <f>VLOOKUP('Employee Salary Payroll Tax '!B2516,'Employee Salary Payroll Tax '!$D$1:$E$7,2,FALSE)</f>
        <v>IBEW</v>
      </c>
      <c r="D2514" s="61">
        <f t="shared" si="314"/>
        <v>6.875E-3</v>
      </c>
      <c r="E2514" s="351">
        <f>'Employee Salary Payroll Tax '!N2516</f>
        <v>136770.69</v>
      </c>
      <c r="F2514" s="351">
        <f t="shared" si="315"/>
        <v>137710.98849374999</v>
      </c>
      <c r="G2514" s="352"/>
      <c r="H2514" s="351">
        <f t="shared" si="316"/>
        <v>0</v>
      </c>
      <c r="I2514" s="351">
        <f t="shared" si="318"/>
        <v>940.29849374998594</v>
      </c>
      <c r="J2514" s="351">
        <f t="shared" si="317"/>
        <v>0</v>
      </c>
      <c r="K2514" s="293">
        <f>SUM('Employee Salary Payroll Tax '!I2516:K2516)</f>
        <v>111612.15</v>
      </c>
      <c r="L2514" s="293">
        <f>'Employee Salary Payroll Tax '!H2516</f>
        <v>0</v>
      </c>
      <c r="M2514" s="293">
        <f t="shared" si="319"/>
        <v>25158.540000000008</v>
      </c>
      <c r="N2514" s="359">
        <f t="shared" si="320"/>
        <v>0</v>
      </c>
      <c r="O2514" s="331"/>
      <c r="P2514" s="61"/>
      <c r="Q2514" s="294"/>
      <c r="R2514" s="292"/>
      <c r="S2514" s="303"/>
    </row>
    <row r="2515" spans="1:19" s="36" customFormat="1" ht="14.4">
      <c r="A2515" s="36">
        <f t="shared" si="313"/>
        <v>1192</v>
      </c>
      <c r="B2515" s="526"/>
      <c r="C2515" s="36" t="str">
        <f>VLOOKUP('Employee Salary Payroll Tax '!B2517,'Employee Salary Payroll Tax '!$D$1:$E$7,2,FALSE)</f>
        <v>IBEW</v>
      </c>
      <c r="D2515" s="61">
        <f t="shared" si="314"/>
        <v>6.875E-3</v>
      </c>
      <c r="E2515" s="351">
        <f>'Employee Salary Payroll Tax '!N2517</f>
        <v>2734.76</v>
      </c>
      <c r="F2515" s="351">
        <f t="shared" si="315"/>
        <v>2753.561475</v>
      </c>
      <c r="G2515" s="352"/>
      <c r="H2515" s="351">
        <f t="shared" si="316"/>
        <v>4265.24</v>
      </c>
      <c r="I2515" s="351">
        <f t="shared" si="318"/>
        <v>18.801474999999755</v>
      </c>
      <c r="J2515" s="351">
        <f t="shared" si="317"/>
        <v>0.11280884999999853</v>
      </c>
      <c r="K2515" s="293">
        <f>SUM('Employee Salary Payroll Tax '!I2517:K2517)</f>
        <v>2732.6400000000003</v>
      </c>
      <c r="L2515" s="293">
        <f>'Employee Salary Payroll Tax '!H2517</f>
        <v>0</v>
      </c>
      <c r="M2515" s="293">
        <f t="shared" si="319"/>
        <v>2.1199999999998909</v>
      </c>
      <c r="N2515" s="359">
        <f t="shared" si="320"/>
        <v>0.11272139995878051</v>
      </c>
      <c r="O2515" s="331"/>
      <c r="P2515" s="61"/>
      <c r="Q2515" s="294"/>
      <c r="R2515" s="292"/>
      <c r="S2515" s="303"/>
    </row>
    <row r="2516" spans="1:19" s="36" customFormat="1" ht="14.4">
      <c r="A2516" s="36">
        <f t="shared" si="313"/>
        <v>1193</v>
      </c>
      <c r="B2516" s="526"/>
      <c r="C2516" s="36" t="str">
        <f>VLOOKUP('Employee Salary Payroll Tax '!B2518,'Employee Salary Payroll Tax '!$D$1:$E$7,2,FALSE)</f>
        <v>Not Assigned</v>
      </c>
      <c r="D2516" s="61">
        <f t="shared" si="314"/>
        <v>0</v>
      </c>
      <c r="E2516" s="351">
        <f>'Employee Salary Payroll Tax '!N2518</f>
        <v>0.01</v>
      </c>
      <c r="F2516" s="351">
        <f t="shared" si="315"/>
        <v>0.01</v>
      </c>
      <c r="G2516" s="352"/>
      <c r="H2516" s="351">
        <f t="shared" si="316"/>
        <v>6999.99</v>
      </c>
      <c r="I2516" s="351">
        <f t="shared" si="318"/>
        <v>0</v>
      </c>
      <c r="J2516" s="351">
        <f t="shared" si="317"/>
        <v>0</v>
      </c>
      <c r="K2516" s="293">
        <f>SUM('Employee Salary Payroll Tax '!I2518:K2518)</f>
        <v>4.32</v>
      </c>
      <c r="L2516" s="293">
        <f>'Employee Salary Payroll Tax '!H2518</f>
        <v>0</v>
      </c>
      <c r="M2516" s="293">
        <f t="shared" si="319"/>
        <v>-4.3100000000000005</v>
      </c>
      <c r="N2516" s="359">
        <f t="shared" si="320"/>
        <v>0</v>
      </c>
      <c r="O2516" s="331"/>
      <c r="P2516" s="61"/>
      <c r="Q2516" s="294"/>
      <c r="R2516" s="292"/>
      <c r="S2516" s="303"/>
    </row>
    <row r="2517" spans="1:19" s="36" customFormat="1" ht="14.4">
      <c r="A2517" s="36">
        <f t="shared" si="313"/>
        <v>1194</v>
      </c>
      <c r="B2517" s="526"/>
      <c r="C2517" s="36" t="str">
        <f>VLOOKUP('Employee Salary Payroll Tax '!B2519,'Employee Salary Payroll Tax '!$D$1:$E$7,2,FALSE)</f>
        <v>NonUnion</v>
      </c>
      <c r="D2517" s="61">
        <f t="shared" si="314"/>
        <v>2.98E-2</v>
      </c>
      <c r="E2517" s="351">
        <f>'Employee Salary Payroll Tax '!N2519</f>
        <v>88550.95</v>
      </c>
      <c r="F2517" s="351">
        <f t="shared" si="315"/>
        <v>91189.768309999999</v>
      </c>
      <c r="G2517" s="352"/>
      <c r="H2517" s="351">
        <f t="shared" si="316"/>
        <v>0</v>
      </c>
      <c r="I2517" s="351">
        <f t="shared" si="318"/>
        <v>2638.8183100000024</v>
      </c>
      <c r="J2517" s="351">
        <f t="shared" si="317"/>
        <v>0</v>
      </c>
      <c r="K2517" s="293">
        <f>SUM('Employee Salary Payroll Tax '!I2519:K2519)</f>
        <v>15014.97</v>
      </c>
      <c r="L2517" s="293">
        <f>'Employee Salary Payroll Tax '!H2519</f>
        <v>0</v>
      </c>
      <c r="M2517" s="293">
        <f t="shared" si="319"/>
        <v>73535.98</v>
      </c>
      <c r="N2517" s="359">
        <f t="shared" si="320"/>
        <v>0</v>
      </c>
      <c r="O2517" s="331"/>
      <c r="P2517" s="61"/>
      <c r="Q2517" s="294"/>
      <c r="R2517" s="292"/>
      <c r="S2517" s="303"/>
    </row>
    <row r="2518" spans="1:19" s="36" customFormat="1" ht="14.4">
      <c r="A2518" s="36">
        <f t="shared" si="313"/>
        <v>1195</v>
      </c>
      <c r="B2518" s="526"/>
      <c r="C2518" s="36" t="str">
        <f>VLOOKUP('Employee Salary Payroll Tax '!B2520,'Employee Salary Payroll Tax '!$D$1:$E$7,2,FALSE)</f>
        <v>IBEW</v>
      </c>
      <c r="D2518" s="61">
        <f t="shared" si="314"/>
        <v>6.875E-3</v>
      </c>
      <c r="E2518" s="351">
        <f>'Employee Salary Payroll Tax '!N2520</f>
        <v>76022.23</v>
      </c>
      <c r="F2518" s="351">
        <f t="shared" si="315"/>
        <v>76544.882831249997</v>
      </c>
      <c r="G2518" s="352"/>
      <c r="H2518" s="351">
        <f t="shared" si="316"/>
        <v>0</v>
      </c>
      <c r="I2518" s="351">
        <f t="shared" si="318"/>
        <v>522.65283125000133</v>
      </c>
      <c r="J2518" s="351">
        <f t="shared" si="317"/>
        <v>0</v>
      </c>
      <c r="K2518" s="293">
        <f>SUM('Employee Salary Payroll Tax '!I2520:K2520)</f>
        <v>74742.080000000002</v>
      </c>
      <c r="L2518" s="293">
        <f>'Employee Salary Payroll Tax '!H2520</f>
        <v>134.07</v>
      </c>
      <c r="M2518" s="293">
        <f t="shared" si="319"/>
        <v>1146.0799999999942</v>
      </c>
      <c r="N2518" s="359">
        <f t="shared" si="320"/>
        <v>0</v>
      </c>
      <c r="O2518" s="331"/>
      <c r="P2518" s="61"/>
      <c r="Q2518" s="294"/>
      <c r="R2518" s="292"/>
      <c r="S2518" s="303"/>
    </row>
    <row r="2519" spans="1:19" s="36" customFormat="1" ht="14.4">
      <c r="A2519" s="36">
        <f t="shared" si="313"/>
        <v>1196</v>
      </c>
      <c r="B2519" s="526"/>
      <c r="C2519" s="36" t="str">
        <f>VLOOKUP('Employee Salary Payroll Tax '!B2521,'Employee Salary Payroll Tax '!$D$1:$E$7,2,FALSE)</f>
        <v>NonUnion</v>
      </c>
      <c r="D2519" s="61">
        <f t="shared" si="314"/>
        <v>2.98E-2</v>
      </c>
      <c r="E2519" s="351">
        <f>'Employee Salary Payroll Tax '!N2521</f>
        <v>16488.23</v>
      </c>
      <c r="F2519" s="351">
        <f t="shared" si="315"/>
        <v>16979.579254</v>
      </c>
      <c r="G2519" s="352"/>
      <c r="H2519" s="351">
        <f t="shared" si="316"/>
        <v>0</v>
      </c>
      <c r="I2519" s="351">
        <f t="shared" si="318"/>
        <v>491.34925400000066</v>
      </c>
      <c r="J2519" s="351">
        <f t="shared" si="317"/>
        <v>0</v>
      </c>
      <c r="K2519" s="293">
        <f>SUM('Employee Salary Payroll Tax '!I2521:K2521)</f>
        <v>702.82999999999993</v>
      </c>
      <c r="L2519" s="293">
        <f>'Employee Salary Payroll Tax '!H2521</f>
        <v>0</v>
      </c>
      <c r="M2519" s="293">
        <f t="shared" si="319"/>
        <v>15785.4</v>
      </c>
      <c r="N2519" s="359">
        <f t="shared" si="320"/>
        <v>0</v>
      </c>
      <c r="O2519" s="331"/>
      <c r="P2519" s="61"/>
      <c r="Q2519" s="294"/>
      <c r="R2519" s="292"/>
      <c r="S2519" s="303"/>
    </row>
    <row r="2520" spans="1:19" s="36" customFormat="1" ht="14.4">
      <c r="A2520" s="36">
        <f t="shared" si="313"/>
        <v>1197</v>
      </c>
      <c r="B2520" s="526"/>
      <c r="C2520" s="36" t="str">
        <f>VLOOKUP('Employee Salary Payroll Tax '!B2522,'Employee Salary Payroll Tax '!$D$1:$E$7,2,FALSE)</f>
        <v>NonUnion</v>
      </c>
      <c r="D2520" s="61">
        <f t="shared" si="314"/>
        <v>2.98E-2</v>
      </c>
      <c r="E2520" s="351">
        <f>'Employee Salary Payroll Tax '!N2522</f>
        <v>28582.13</v>
      </c>
      <c r="F2520" s="351">
        <f t="shared" si="315"/>
        <v>29433.877474000001</v>
      </c>
      <c r="G2520" s="352"/>
      <c r="H2520" s="351">
        <f t="shared" si="316"/>
        <v>0</v>
      </c>
      <c r="I2520" s="351">
        <f t="shared" si="318"/>
        <v>851.74747399999978</v>
      </c>
      <c r="J2520" s="351">
        <f t="shared" si="317"/>
        <v>0</v>
      </c>
      <c r="K2520" s="293">
        <f>SUM('Employee Salary Payroll Tax '!I2522:K2522)</f>
        <v>-20.010000000000002</v>
      </c>
      <c r="L2520" s="293">
        <f>'Employee Salary Payroll Tax '!H2522</f>
        <v>0</v>
      </c>
      <c r="M2520" s="293">
        <f t="shared" si="319"/>
        <v>28602.14</v>
      </c>
      <c r="N2520" s="359">
        <f t="shared" si="320"/>
        <v>0</v>
      </c>
      <c r="O2520" s="331"/>
      <c r="P2520" s="61"/>
      <c r="Q2520" s="294"/>
      <c r="R2520" s="292"/>
      <c r="S2520" s="303"/>
    </row>
    <row r="2521" spans="1:19" s="36" customFormat="1" ht="14.4">
      <c r="A2521" s="36">
        <f t="shared" si="313"/>
        <v>1198</v>
      </c>
      <c r="B2521" s="526"/>
      <c r="C2521" s="36" t="str">
        <f>VLOOKUP('Employee Salary Payroll Tax '!B2523,'Employee Salary Payroll Tax '!$D$1:$E$7,2,FALSE)</f>
        <v>Not Assigned</v>
      </c>
      <c r="D2521" s="61">
        <f t="shared" si="314"/>
        <v>0</v>
      </c>
      <c r="E2521" s="351">
        <f>'Employee Salary Payroll Tax '!N2523</f>
        <v>0</v>
      </c>
      <c r="F2521" s="351">
        <f t="shared" si="315"/>
        <v>0</v>
      </c>
      <c r="G2521" s="352"/>
      <c r="H2521" s="351">
        <f t="shared" si="316"/>
        <v>7000</v>
      </c>
      <c r="I2521" s="351">
        <f t="shared" si="318"/>
        <v>0</v>
      </c>
      <c r="J2521" s="351">
        <f t="shared" si="317"/>
        <v>0</v>
      </c>
      <c r="K2521" s="293">
        <f>SUM('Employee Salary Payroll Tax '!I2523:K2523)</f>
        <v>0</v>
      </c>
      <c r="L2521" s="293">
        <f>'Employee Salary Payroll Tax '!H2523</f>
        <v>0</v>
      </c>
      <c r="M2521" s="293">
        <f t="shared" si="319"/>
        <v>0</v>
      </c>
      <c r="N2521" s="359">
        <f t="shared" si="320"/>
        <v>0</v>
      </c>
      <c r="O2521" s="331"/>
      <c r="P2521" s="61"/>
      <c r="Q2521" s="294"/>
      <c r="R2521" s="292"/>
      <c r="S2521" s="303"/>
    </row>
    <row r="2522" spans="1:19" s="36" customFormat="1" ht="14.4">
      <c r="A2522" s="36">
        <f t="shared" si="313"/>
        <v>1199</v>
      </c>
      <c r="B2522" s="526"/>
      <c r="C2522" s="36" t="str">
        <f>VLOOKUP('Employee Salary Payroll Tax '!B2524,'Employee Salary Payroll Tax '!$D$1:$E$7,2,FALSE)</f>
        <v>NonUnion</v>
      </c>
      <c r="D2522" s="61">
        <f t="shared" si="314"/>
        <v>2.98E-2</v>
      </c>
      <c r="E2522" s="351">
        <f>'Employee Salary Payroll Tax '!N2524</f>
        <v>57576.46</v>
      </c>
      <c r="F2522" s="351">
        <f t="shared" si="315"/>
        <v>59292.238508000002</v>
      </c>
      <c r="G2522" s="352"/>
      <c r="H2522" s="351">
        <f t="shared" si="316"/>
        <v>0</v>
      </c>
      <c r="I2522" s="351">
        <f t="shared" si="318"/>
        <v>1715.7785080000031</v>
      </c>
      <c r="J2522" s="351">
        <f t="shared" si="317"/>
        <v>0</v>
      </c>
      <c r="K2522" s="293">
        <f>SUM('Employee Salary Payroll Tax '!I2524:K2524)</f>
        <v>-177.71</v>
      </c>
      <c r="L2522" s="293">
        <f>'Employee Salary Payroll Tax '!H2524</f>
        <v>0</v>
      </c>
      <c r="M2522" s="293">
        <f t="shared" si="319"/>
        <v>57754.17</v>
      </c>
      <c r="N2522" s="359">
        <f t="shared" si="320"/>
        <v>0</v>
      </c>
      <c r="O2522" s="331"/>
      <c r="P2522" s="61"/>
      <c r="Q2522" s="294"/>
      <c r="R2522" s="292"/>
      <c r="S2522" s="303"/>
    </row>
    <row r="2523" spans="1:19" s="36" customFormat="1" ht="14.4">
      <c r="A2523" s="36">
        <f t="shared" si="313"/>
        <v>1200</v>
      </c>
      <c r="B2523" s="526"/>
      <c r="C2523" s="36" t="str">
        <f>VLOOKUP('Employee Salary Payroll Tax '!B2525,'Employee Salary Payroll Tax '!$D$1:$E$7,2,FALSE)</f>
        <v>IBEW</v>
      </c>
      <c r="D2523" s="61">
        <f t="shared" si="314"/>
        <v>6.875E-3</v>
      </c>
      <c r="E2523" s="351">
        <f>'Employee Salary Payroll Tax '!N2525</f>
        <v>65727.03</v>
      </c>
      <c r="F2523" s="351">
        <f t="shared" si="315"/>
        <v>66178.903331249996</v>
      </c>
      <c r="G2523" s="352"/>
      <c r="H2523" s="351">
        <f t="shared" si="316"/>
        <v>0</v>
      </c>
      <c r="I2523" s="351">
        <f t="shared" si="318"/>
        <v>451.87333124999714</v>
      </c>
      <c r="J2523" s="351">
        <f t="shared" si="317"/>
        <v>0</v>
      </c>
      <c r="K2523" s="293">
        <f>SUM('Employee Salary Payroll Tax '!I2525:K2525)</f>
        <v>65727.03</v>
      </c>
      <c r="L2523" s="293">
        <f>'Employee Salary Payroll Tax '!H2525</f>
        <v>0</v>
      </c>
      <c r="M2523" s="293">
        <f t="shared" si="319"/>
        <v>0</v>
      </c>
      <c r="N2523" s="359">
        <f t="shared" si="320"/>
        <v>0</v>
      </c>
      <c r="O2523" s="331"/>
      <c r="P2523" s="61"/>
      <c r="Q2523" s="294"/>
      <c r="R2523" s="292"/>
      <c r="S2523" s="303"/>
    </row>
    <row r="2524" spans="1:19" s="36" customFormat="1" ht="14.4">
      <c r="A2524" s="36">
        <f t="shared" si="313"/>
        <v>1201</v>
      </c>
      <c r="B2524" s="526"/>
      <c r="C2524" s="36" t="str">
        <f>VLOOKUP('Employee Salary Payroll Tax '!B2526,'Employee Salary Payroll Tax '!$D$1:$E$7,2,FALSE)</f>
        <v>NonUnion</v>
      </c>
      <c r="D2524" s="61">
        <f t="shared" si="314"/>
        <v>2.98E-2</v>
      </c>
      <c r="E2524" s="351">
        <f>'Employee Salary Payroll Tax '!N2526</f>
        <v>183243.22</v>
      </c>
      <c r="F2524" s="351">
        <f t="shared" si="315"/>
        <v>188703.867956</v>
      </c>
      <c r="G2524" s="352"/>
      <c r="H2524" s="351">
        <f t="shared" si="316"/>
        <v>0</v>
      </c>
      <c r="I2524" s="351">
        <f t="shared" si="318"/>
        <v>5460.6479560000007</v>
      </c>
      <c r="J2524" s="351">
        <f t="shared" si="317"/>
        <v>0</v>
      </c>
      <c r="K2524" s="293">
        <f>SUM('Employee Salary Payroll Tax '!I2526:K2526)</f>
        <v>152449.18</v>
      </c>
      <c r="L2524" s="293">
        <f>'Employee Salary Payroll Tax '!H2526</f>
        <v>3039.31</v>
      </c>
      <c r="M2524" s="293">
        <f t="shared" si="319"/>
        <v>27754.730000000007</v>
      </c>
      <c r="N2524" s="359">
        <f t="shared" si="320"/>
        <v>0</v>
      </c>
      <c r="O2524" s="331"/>
      <c r="P2524" s="61"/>
      <c r="Q2524" s="294"/>
      <c r="R2524" s="292"/>
      <c r="S2524" s="303"/>
    </row>
    <row r="2525" spans="1:19" s="36" customFormat="1" ht="14.4">
      <c r="A2525" s="36">
        <f t="shared" si="313"/>
        <v>1202</v>
      </c>
      <c r="B2525" s="526"/>
      <c r="C2525" s="36" t="str">
        <f>VLOOKUP('Employee Salary Payroll Tax '!B2527,'Employee Salary Payroll Tax '!$D$1:$E$7,2,FALSE)</f>
        <v>IBEW</v>
      </c>
      <c r="D2525" s="61">
        <f t="shared" si="314"/>
        <v>6.875E-3</v>
      </c>
      <c r="E2525" s="351">
        <f>'Employee Salary Payroll Tax '!N2527</f>
        <v>55360.28</v>
      </c>
      <c r="F2525" s="351">
        <f t="shared" si="315"/>
        <v>55740.881924999994</v>
      </c>
      <c r="G2525" s="352"/>
      <c r="H2525" s="351">
        <f t="shared" si="316"/>
        <v>0</v>
      </c>
      <c r="I2525" s="351">
        <f t="shared" si="318"/>
        <v>380.60192499999539</v>
      </c>
      <c r="J2525" s="351">
        <f t="shared" si="317"/>
        <v>0</v>
      </c>
      <c r="K2525" s="293">
        <f>SUM('Employee Salary Payroll Tax '!I2527:K2527)</f>
        <v>14811.14</v>
      </c>
      <c r="L2525" s="293">
        <f>'Employee Salary Payroll Tax '!H2527</f>
        <v>0</v>
      </c>
      <c r="M2525" s="293">
        <f t="shared" si="319"/>
        <v>40549.14</v>
      </c>
      <c r="N2525" s="359">
        <f t="shared" si="320"/>
        <v>0</v>
      </c>
      <c r="O2525" s="331"/>
      <c r="P2525" s="61"/>
      <c r="Q2525" s="294"/>
      <c r="R2525" s="292"/>
      <c r="S2525" s="303"/>
    </row>
    <row r="2526" spans="1:19" s="36" customFormat="1" ht="14.4">
      <c r="A2526" s="36">
        <f t="shared" si="313"/>
        <v>1203</v>
      </c>
      <c r="B2526" s="526"/>
      <c r="C2526" s="36" t="str">
        <f>VLOOKUP('Employee Salary Payroll Tax '!B2528,'Employee Salary Payroll Tax '!$D$1:$E$7,2,FALSE)</f>
        <v>NonUnion</v>
      </c>
      <c r="D2526" s="61">
        <f t="shared" si="314"/>
        <v>2.98E-2</v>
      </c>
      <c r="E2526" s="351">
        <f>'Employee Salary Payroll Tax '!N2528</f>
        <v>50033.75</v>
      </c>
      <c r="F2526" s="351">
        <f t="shared" si="315"/>
        <v>51524.755750000004</v>
      </c>
      <c r="G2526" s="352"/>
      <c r="H2526" s="351">
        <f t="shared" si="316"/>
        <v>0</v>
      </c>
      <c r="I2526" s="351">
        <f t="shared" si="318"/>
        <v>1491.0057500000039</v>
      </c>
      <c r="J2526" s="351">
        <f t="shared" si="317"/>
        <v>0</v>
      </c>
      <c r="K2526" s="293">
        <f>SUM('Employee Salary Payroll Tax '!I2528:K2528)</f>
        <v>11127.470000000001</v>
      </c>
      <c r="L2526" s="293">
        <f>'Employee Salary Payroll Tax '!H2528</f>
        <v>0</v>
      </c>
      <c r="M2526" s="293">
        <f t="shared" si="319"/>
        <v>38906.28</v>
      </c>
      <c r="N2526" s="359">
        <f t="shared" si="320"/>
        <v>0</v>
      </c>
      <c r="O2526" s="331"/>
      <c r="P2526" s="61"/>
      <c r="Q2526" s="294"/>
      <c r="R2526" s="292"/>
      <c r="S2526" s="303"/>
    </row>
    <row r="2527" spans="1:19" s="36" customFormat="1" ht="14.4">
      <c r="A2527" s="36">
        <f t="shared" si="313"/>
        <v>1204</v>
      </c>
      <c r="B2527" s="526"/>
      <c r="C2527" s="36" t="str">
        <f>VLOOKUP('Employee Salary Payroll Tax '!B2529,'Employee Salary Payroll Tax '!$D$1:$E$7,2,FALSE)</f>
        <v>Not Assigned</v>
      </c>
      <c r="D2527" s="61">
        <f t="shared" si="314"/>
        <v>0</v>
      </c>
      <c r="E2527" s="351">
        <f>'Employee Salary Payroll Tax '!N2529</f>
        <v>0</v>
      </c>
      <c r="F2527" s="351">
        <f t="shared" si="315"/>
        <v>0</v>
      </c>
      <c r="G2527" s="352"/>
      <c r="H2527" s="351">
        <f t="shared" si="316"/>
        <v>7000</v>
      </c>
      <c r="I2527" s="351">
        <f t="shared" si="318"/>
        <v>0</v>
      </c>
      <c r="J2527" s="351">
        <f t="shared" si="317"/>
        <v>0</v>
      </c>
      <c r="K2527" s="293">
        <f>SUM('Employee Salary Payroll Tax '!I2529:K2529)</f>
        <v>-1050.56</v>
      </c>
      <c r="L2527" s="293">
        <f>'Employee Salary Payroll Tax '!H2529</f>
        <v>0</v>
      </c>
      <c r="M2527" s="293">
        <f t="shared" si="319"/>
        <v>1050.56</v>
      </c>
      <c r="N2527" s="359">
        <f t="shared" si="320"/>
        <v>0</v>
      </c>
      <c r="O2527" s="331"/>
      <c r="P2527" s="61"/>
      <c r="Q2527" s="294"/>
      <c r="R2527" s="292"/>
      <c r="S2527" s="303"/>
    </row>
    <row r="2528" spans="1:19" s="36" customFormat="1" ht="14.4">
      <c r="A2528" s="36">
        <f t="shared" si="313"/>
        <v>1205</v>
      </c>
      <c r="B2528" s="526"/>
      <c r="C2528" s="36" t="str">
        <f>VLOOKUP('Employee Salary Payroll Tax '!B2530,'Employee Salary Payroll Tax '!$D$1:$E$7,2,FALSE)</f>
        <v>NonUnion</v>
      </c>
      <c r="D2528" s="61">
        <f t="shared" si="314"/>
        <v>2.98E-2</v>
      </c>
      <c r="E2528" s="351">
        <f>'Employee Salary Payroll Tax '!N2530</f>
        <v>54084.480000000003</v>
      </c>
      <c r="F2528" s="351">
        <f t="shared" si="315"/>
        <v>55696.197504000003</v>
      </c>
      <c r="G2528" s="352"/>
      <c r="H2528" s="351">
        <f t="shared" si="316"/>
        <v>0</v>
      </c>
      <c r="I2528" s="351">
        <f t="shared" si="318"/>
        <v>1611.7175040000002</v>
      </c>
      <c r="J2528" s="351">
        <f t="shared" si="317"/>
        <v>0</v>
      </c>
      <c r="K2528" s="293">
        <f>SUM('Employee Salary Payroll Tax '!I2530:K2530)</f>
        <v>54084.480000000003</v>
      </c>
      <c r="L2528" s="293">
        <f>'Employee Salary Payroll Tax '!H2530</f>
        <v>0</v>
      </c>
      <c r="M2528" s="293">
        <f t="shared" si="319"/>
        <v>0</v>
      </c>
      <c r="N2528" s="359">
        <f t="shared" si="320"/>
        <v>0</v>
      </c>
      <c r="O2528" s="331"/>
      <c r="P2528" s="61"/>
      <c r="Q2528" s="294"/>
      <c r="R2528" s="292"/>
      <c r="S2528" s="303"/>
    </row>
    <row r="2529" spans="1:19" s="36" customFormat="1" ht="14.4">
      <c r="A2529" s="36">
        <f t="shared" si="313"/>
        <v>1206</v>
      </c>
      <c r="B2529" s="526"/>
      <c r="C2529" s="36" t="str">
        <f>VLOOKUP('Employee Salary Payroll Tax '!B2531,'Employee Salary Payroll Tax '!$D$1:$E$7,2,FALSE)</f>
        <v>UA</v>
      </c>
      <c r="D2529" s="61">
        <f t="shared" si="314"/>
        <v>0.03</v>
      </c>
      <c r="E2529" s="351">
        <f>'Employee Salary Payroll Tax '!N2531</f>
        <v>64403.14</v>
      </c>
      <c r="F2529" s="351">
        <f t="shared" si="315"/>
        <v>66335.234200000006</v>
      </c>
      <c r="G2529" s="352"/>
      <c r="H2529" s="351">
        <f t="shared" si="316"/>
        <v>0</v>
      </c>
      <c r="I2529" s="351">
        <f t="shared" si="318"/>
        <v>1932.0942000000068</v>
      </c>
      <c r="J2529" s="351">
        <f t="shared" si="317"/>
        <v>0</v>
      </c>
      <c r="K2529" s="293">
        <f>SUM('Employee Salary Payroll Tax '!I2531:K2531)</f>
        <v>61759.17</v>
      </c>
      <c r="L2529" s="293">
        <f>'Employee Salary Payroll Tax '!H2531</f>
        <v>0</v>
      </c>
      <c r="M2529" s="293">
        <f t="shared" si="319"/>
        <v>2643.9700000000012</v>
      </c>
      <c r="N2529" s="359">
        <f t="shared" si="320"/>
        <v>0</v>
      </c>
      <c r="O2529" s="331"/>
      <c r="P2529" s="61"/>
      <c r="Q2529" s="294"/>
      <c r="R2529" s="292"/>
      <c r="S2529" s="303"/>
    </row>
    <row r="2530" spans="1:19" s="36" customFormat="1" ht="14.4">
      <c r="A2530" s="36">
        <f t="shared" si="313"/>
        <v>1207</v>
      </c>
      <c r="B2530" s="526"/>
      <c r="C2530" s="36" t="str">
        <f>VLOOKUP('Employee Salary Payroll Tax '!B2532,'Employee Salary Payroll Tax '!$D$1:$E$7,2,FALSE)</f>
        <v>NonUnion</v>
      </c>
      <c r="D2530" s="61">
        <f t="shared" si="314"/>
        <v>2.98E-2</v>
      </c>
      <c r="E2530" s="351">
        <f>'Employee Salary Payroll Tax '!N2532</f>
        <v>53366.97</v>
      </c>
      <c r="F2530" s="351">
        <f t="shared" si="315"/>
        <v>54957.305706000006</v>
      </c>
      <c r="G2530" s="352"/>
      <c r="H2530" s="351">
        <f t="shared" si="316"/>
        <v>0</v>
      </c>
      <c r="I2530" s="351">
        <f t="shared" si="318"/>
        <v>1590.3357060000053</v>
      </c>
      <c r="J2530" s="351">
        <f t="shared" si="317"/>
        <v>0</v>
      </c>
      <c r="K2530" s="293">
        <f>SUM('Employee Salary Payroll Tax '!I2532:K2532)</f>
        <v>571.29</v>
      </c>
      <c r="L2530" s="293">
        <f>'Employee Salary Payroll Tax '!H2532</f>
        <v>303.77999999999997</v>
      </c>
      <c r="M2530" s="293">
        <f t="shared" si="319"/>
        <v>52491.9</v>
      </c>
      <c r="N2530" s="359">
        <f t="shared" si="320"/>
        <v>0</v>
      </c>
      <c r="O2530" s="331"/>
      <c r="P2530" s="61"/>
      <c r="Q2530" s="294"/>
      <c r="R2530" s="292"/>
      <c r="S2530" s="303"/>
    </row>
    <row r="2531" spans="1:19" s="36" customFormat="1" ht="14.4">
      <c r="A2531" s="36">
        <f t="shared" si="313"/>
        <v>1208</v>
      </c>
      <c r="B2531" s="526"/>
      <c r="C2531" s="36" t="str">
        <f>VLOOKUP('Employee Salary Payroll Tax '!B2533,'Employee Salary Payroll Tax '!$D$1:$E$7,2,FALSE)</f>
        <v>NonUnion</v>
      </c>
      <c r="D2531" s="61">
        <f t="shared" si="314"/>
        <v>2.98E-2</v>
      </c>
      <c r="E2531" s="351">
        <f>'Employee Salary Payroll Tax '!N2533</f>
        <v>81962.23</v>
      </c>
      <c r="F2531" s="351">
        <f t="shared" si="315"/>
        <v>84404.704454000006</v>
      </c>
      <c r="G2531" s="352"/>
      <c r="H2531" s="351">
        <f t="shared" si="316"/>
        <v>0</v>
      </c>
      <c r="I2531" s="351">
        <f t="shared" si="318"/>
        <v>2442.4744540000102</v>
      </c>
      <c r="J2531" s="351">
        <f t="shared" si="317"/>
        <v>0</v>
      </c>
      <c r="K2531" s="293">
        <f>SUM('Employee Salary Payroll Tax '!I2533:K2533)</f>
        <v>61061.25</v>
      </c>
      <c r="L2531" s="293">
        <f>'Employee Salary Payroll Tax '!H2533</f>
        <v>0</v>
      </c>
      <c r="M2531" s="293">
        <f t="shared" si="319"/>
        <v>20900.979999999996</v>
      </c>
      <c r="N2531" s="359">
        <f t="shared" si="320"/>
        <v>0</v>
      </c>
      <c r="O2531" s="331"/>
      <c r="P2531" s="61"/>
      <c r="Q2531" s="294"/>
      <c r="R2531" s="292"/>
      <c r="S2531" s="303"/>
    </row>
    <row r="2532" spans="1:19" s="36" customFormat="1" ht="14.4">
      <c r="A2532" s="36">
        <f t="shared" si="313"/>
        <v>1209</v>
      </c>
      <c r="B2532" s="526"/>
      <c r="C2532" s="36" t="str">
        <f>VLOOKUP('Employee Salary Payroll Tax '!B2534,'Employee Salary Payroll Tax '!$D$1:$E$7,2,FALSE)</f>
        <v>NonUnion</v>
      </c>
      <c r="D2532" s="61">
        <f t="shared" si="314"/>
        <v>2.98E-2</v>
      </c>
      <c r="E2532" s="351">
        <f>'Employee Salary Payroll Tax '!N2534</f>
        <v>107965.44</v>
      </c>
      <c r="F2532" s="351">
        <f t="shared" si="315"/>
        <v>111182.81011200001</v>
      </c>
      <c r="G2532" s="352"/>
      <c r="H2532" s="351">
        <f t="shared" si="316"/>
        <v>0</v>
      </c>
      <c r="I2532" s="351">
        <f t="shared" si="318"/>
        <v>3217.3701120000042</v>
      </c>
      <c r="J2532" s="351">
        <f t="shared" si="317"/>
        <v>0</v>
      </c>
      <c r="K2532" s="293">
        <f>SUM('Employee Salary Payroll Tax '!I2534:K2534)</f>
        <v>0</v>
      </c>
      <c r="L2532" s="293">
        <f>'Employee Salary Payroll Tax '!H2534</f>
        <v>0</v>
      </c>
      <c r="M2532" s="293">
        <f t="shared" si="319"/>
        <v>107965.44</v>
      </c>
      <c r="N2532" s="359">
        <f t="shared" si="320"/>
        <v>0</v>
      </c>
      <c r="O2532" s="331"/>
      <c r="P2532" s="61"/>
      <c r="Q2532" s="294"/>
      <c r="R2532" s="292"/>
      <c r="S2532" s="303"/>
    </row>
    <row r="2533" spans="1:19" s="36" customFormat="1" ht="14.4">
      <c r="A2533" s="36">
        <f t="shared" si="313"/>
        <v>1210</v>
      </c>
      <c r="B2533" s="526"/>
      <c r="C2533" s="36" t="str">
        <f>VLOOKUP('Employee Salary Payroll Tax '!B2535,'Employee Salary Payroll Tax '!$D$1:$E$7,2,FALSE)</f>
        <v>NonUnion</v>
      </c>
      <c r="D2533" s="61">
        <f t="shared" si="314"/>
        <v>2.98E-2</v>
      </c>
      <c r="E2533" s="351">
        <f>'Employee Salary Payroll Tax '!N2535</f>
        <v>78836.259999999995</v>
      </c>
      <c r="F2533" s="351">
        <f t="shared" si="315"/>
        <v>81185.580547999998</v>
      </c>
      <c r="G2533" s="352"/>
      <c r="H2533" s="351">
        <f t="shared" si="316"/>
        <v>0</v>
      </c>
      <c r="I2533" s="351">
        <f t="shared" si="318"/>
        <v>2349.3205480000033</v>
      </c>
      <c r="J2533" s="351">
        <f t="shared" si="317"/>
        <v>0</v>
      </c>
      <c r="K2533" s="293">
        <f>SUM('Employee Salary Payroll Tax '!I2535:K2535)</f>
        <v>1713.98</v>
      </c>
      <c r="L2533" s="293">
        <f>'Employee Salary Payroll Tax '!H2535</f>
        <v>0</v>
      </c>
      <c r="M2533" s="293">
        <f t="shared" si="319"/>
        <v>77122.28</v>
      </c>
      <c r="N2533" s="359">
        <f t="shared" si="320"/>
        <v>0</v>
      </c>
      <c r="O2533" s="331"/>
      <c r="P2533" s="61"/>
      <c r="Q2533" s="294"/>
      <c r="R2533" s="292"/>
      <c r="S2533" s="303"/>
    </row>
    <row r="2534" spans="1:19" s="36" customFormat="1" ht="14.4">
      <c r="A2534" s="36">
        <f t="shared" si="313"/>
        <v>1211</v>
      </c>
      <c r="B2534" s="526"/>
      <c r="C2534" s="36" t="str">
        <f>VLOOKUP('Employee Salary Payroll Tax '!B2536,'Employee Salary Payroll Tax '!$D$1:$E$7,2,FALSE)</f>
        <v>UA</v>
      </c>
      <c r="D2534" s="61">
        <f t="shared" si="314"/>
        <v>0.03</v>
      </c>
      <c r="E2534" s="351">
        <f>'Employee Salary Payroll Tax '!N2536</f>
        <v>784.34</v>
      </c>
      <c r="F2534" s="351">
        <f t="shared" si="315"/>
        <v>807.87020000000007</v>
      </c>
      <c r="G2534" s="352"/>
      <c r="H2534" s="351">
        <f t="shared" si="316"/>
        <v>6215.66</v>
      </c>
      <c r="I2534" s="351">
        <f t="shared" si="318"/>
        <v>23.530200000000036</v>
      </c>
      <c r="J2534" s="351">
        <f t="shared" si="317"/>
        <v>0.14118120000000023</v>
      </c>
      <c r="K2534" s="293">
        <f>SUM('Employee Salary Payroll Tax '!I2536:K2536)</f>
        <v>2.59</v>
      </c>
      <c r="L2534" s="293">
        <f>'Employee Salary Payroll Tax '!H2536</f>
        <v>0.01</v>
      </c>
      <c r="M2534" s="293">
        <f t="shared" si="319"/>
        <v>781.74</v>
      </c>
      <c r="N2534" s="359">
        <f t="shared" si="320"/>
        <v>4.661999994056156E-4</v>
      </c>
      <c r="O2534" s="331"/>
      <c r="P2534" s="61"/>
      <c r="Q2534" s="294"/>
      <c r="R2534" s="292"/>
      <c r="S2534" s="303"/>
    </row>
    <row r="2535" spans="1:19" s="36" customFormat="1" ht="14.4">
      <c r="A2535" s="36">
        <f t="shared" si="313"/>
        <v>1212</v>
      </c>
      <c r="B2535" s="526"/>
      <c r="C2535" s="36" t="str">
        <f>VLOOKUP('Employee Salary Payroll Tax '!B2537,'Employee Salary Payroll Tax '!$D$1:$E$7,2,FALSE)</f>
        <v>UA</v>
      </c>
      <c r="D2535" s="61">
        <f t="shared" si="314"/>
        <v>0.03</v>
      </c>
      <c r="E2535" s="351">
        <f>'Employee Salary Payroll Tax '!N2537</f>
        <v>41363.129999999997</v>
      </c>
      <c r="F2535" s="351">
        <f t="shared" si="315"/>
        <v>42604.0239</v>
      </c>
      <c r="G2535" s="352"/>
      <c r="H2535" s="351">
        <f t="shared" si="316"/>
        <v>0</v>
      </c>
      <c r="I2535" s="351">
        <f t="shared" si="318"/>
        <v>1240.8939000000028</v>
      </c>
      <c r="J2535" s="351">
        <f t="shared" si="317"/>
        <v>0</v>
      </c>
      <c r="K2535" s="293">
        <f>SUM('Employee Salary Payroll Tax '!I2537:K2537)</f>
        <v>23593.57</v>
      </c>
      <c r="L2535" s="293">
        <f>'Employee Salary Payroll Tax '!H2537</f>
        <v>46.13</v>
      </c>
      <c r="M2535" s="293">
        <f t="shared" si="319"/>
        <v>17723.429999999997</v>
      </c>
      <c r="N2535" s="359">
        <f t="shared" si="320"/>
        <v>0</v>
      </c>
      <c r="O2535" s="331"/>
      <c r="P2535" s="61"/>
      <c r="Q2535" s="294"/>
      <c r="R2535" s="292"/>
      <c r="S2535" s="303"/>
    </row>
    <row r="2536" spans="1:19" s="36" customFormat="1" ht="14.4">
      <c r="A2536" s="36">
        <f t="shared" si="313"/>
        <v>1213</v>
      </c>
      <c r="B2536" s="526"/>
      <c r="C2536" s="36" t="str">
        <f>VLOOKUP('Employee Salary Payroll Tax '!B2538,'Employee Salary Payroll Tax '!$D$1:$E$7,2,FALSE)</f>
        <v>NonUnion</v>
      </c>
      <c r="D2536" s="61">
        <f t="shared" si="314"/>
        <v>2.98E-2</v>
      </c>
      <c r="E2536" s="351">
        <f>'Employee Salary Payroll Tax '!N2538</f>
        <v>85741.53</v>
      </c>
      <c r="F2536" s="351">
        <f t="shared" si="315"/>
        <v>88296.627594000005</v>
      </c>
      <c r="G2536" s="352"/>
      <c r="H2536" s="351">
        <f t="shared" si="316"/>
        <v>0</v>
      </c>
      <c r="I2536" s="351">
        <f t="shared" si="318"/>
        <v>2555.0975940000062</v>
      </c>
      <c r="J2536" s="351">
        <f t="shared" si="317"/>
        <v>0</v>
      </c>
      <c r="K2536" s="293">
        <f>SUM('Employee Salary Payroll Tax '!I2538:K2538)</f>
        <v>82571.570000000007</v>
      </c>
      <c r="L2536" s="293">
        <f>'Employee Salary Payroll Tax '!H2538</f>
        <v>3169.96</v>
      </c>
      <c r="M2536" s="293">
        <f t="shared" si="319"/>
        <v>-8.1854523159563541E-12</v>
      </c>
      <c r="N2536" s="359">
        <f t="shared" si="320"/>
        <v>0</v>
      </c>
      <c r="O2536" s="331"/>
      <c r="P2536" s="61"/>
      <c r="Q2536" s="294"/>
      <c r="R2536" s="292"/>
      <c r="S2536" s="303"/>
    </row>
    <row r="2537" spans="1:19" s="36" customFormat="1" ht="14.4">
      <c r="A2537" s="36">
        <f t="shared" si="313"/>
        <v>1214</v>
      </c>
      <c r="B2537" s="526"/>
      <c r="C2537" s="36" t="str">
        <f>VLOOKUP('Employee Salary Payroll Tax '!B2539,'Employee Salary Payroll Tax '!$D$1:$E$7,2,FALSE)</f>
        <v>NonUnion</v>
      </c>
      <c r="D2537" s="61">
        <f t="shared" si="314"/>
        <v>2.98E-2</v>
      </c>
      <c r="E2537" s="351">
        <f>'Employee Salary Payroll Tax '!N2539</f>
        <v>89142.37</v>
      </c>
      <c r="F2537" s="351">
        <f t="shared" si="315"/>
        <v>91798.812625999999</v>
      </c>
      <c r="G2537" s="352"/>
      <c r="H2537" s="351">
        <f t="shared" si="316"/>
        <v>0</v>
      </c>
      <c r="I2537" s="351">
        <f t="shared" si="318"/>
        <v>2656.4426260000037</v>
      </c>
      <c r="J2537" s="351">
        <f t="shared" si="317"/>
        <v>0</v>
      </c>
      <c r="K2537" s="293">
        <f>SUM('Employee Salary Payroll Tax '!I2539:K2539)</f>
        <v>22679.99</v>
      </c>
      <c r="L2537" s="293">
        <f>'Employee Salary Payroll Tax '!H2539</f>
        <v>0</v>
      </c>
      <c r="M2537" s="293">
        <f t="shared" si="319"/>
        <v>66462.37999999999</v>
      </c>
      <c r="N2537" s="359">
        <f t="shared" si="320"/>
        <v>0</v>
      </c>
      <c r="O2537" s="331"/>
      <c r="P2537" s="61"/>
      <c r="Q2537" s="294"/>
      <c r="R2537" s="292"/>
      <c r="S2537" s="303"/>
    </row>
    <row r="2538" spans="1:19" s="36" customFormat="1" ht="14.4">
      <c r="A2538" s="36">
        <f t="shared" si="313"/>
        <v>1215</v>
      </c>
      <c r="B2538" s="526"/>
      <c r="C2538" s="36" t="str">
        <f>VLOOKUP('Employee Salary Payroll Tax '!B2540,'Employee Salary Payroll Tax '!$D$1:$E$7,2,FALSE)</f>
        <v>IBEW</v>
      </c>
      <c r="D2538" s="61">
        <f t="shared" si="314"/>
        <v>6.875E-3</v>
      </c>
      <c r="E2538" s="351">
        <f>'Employee Salary Payroll Tax '!N2540</f>
        <v>115523.57</v>
      </c>
      <c r="F2538" s="351">
        <f t="shared" si="315"/>
        <v>116317.79454375</v>
      </c>
      <c r="G2538" s="352"/>
      <c r="H2538" s="351">
        <f t="shared" si="316"/>
        <v>0</v>
      </c>
      <c r="I2538" s="351">
        <f t="shared" si="318"/>
        <v>794.22454374999506</v>
      </c>
      <c r="J2538" s="351">
        <f t="shared" si="317"/>
        <v>0</v>
      </c>
      <c r="K2538" s="293">
        <f>SUM('Employee Salary Payroll Tax '!I2540:K2540)</f>
        <v>36026.83</v>
      </c>
      <c r="L2538" s="293">
        <f>'Employee Salary Payroll Tax '!H2540</f>
        <v>0</v>
      </c>
      <c r="M2538" s="293">
        <f t="shared" si="319"/>
        <v>79496.740000000005</v>
      </c>
      <c r="N2538" s="359">
        <f t="shared" si="320"/>
        <v>0</v>
      </c>
      <c r="O2538" s="331"/>
      <c r="P2538" s="61"/>
      <c r="Q2538" s="294"/>
      <c r="R2538" s="292"/>
      <c r="S2538" s="303"/>
    </row>
    <row r="2539" spans="1:19" s="36" customFormat="1" ht="14.4">
      <c r="A2539" s="36">
        <f t="shared" si="313"/>
        <v>1216</v>
      </c>
      <c r="B2539" s="526"/>
      <c r="C2539" s="36" t="str">
        <f>VLOOKUP('Employee Salary Payroll Tax '!B2541,'Employee Salary Payroll Tax '!$D$1:$E$7,2,FALSE)</f>
        <v>UA</v>
      </c>
      <c r="D2539" s="61">
        <f t="shared" si="314"/>
        <v>0.03</v>
      </c>
      <c r="E2539" s="351">
        <f>'Employee Salary Payroll Tax '!N2541</f>
        <v>63583.74</v>
      </c>
      <c r="F2539" s="351">
        <f t="shared" si="315"/>
        <v>65491.252200000003</v>
      </c>
      <c r="G2539" s="352"/>
      <c r="H2539" s="351">
        <f t="shared" si="316"/>
        <v>0</v>
      </c>
      <c r="I2539" s="351">
        <f t="shared" si="318"/>
        <v>1907.5122000000047</v>
      </c>
      <c r="J2539" s="351">
        <f t="shared" si="317"/>
        <v>0</v>
      </c>
      <c r="K2539" s="293">
        <f>SUM('Employee Salary Payroll Tax '!I2541:K2541)</f>
        <v>19415.25</v>
      </c>
      <c r="L2539" s="293">
        <f>'Employee Salary Payroll Tax '!H2541</f>
        <v>0</v>
      </c>
      <c r="M2539" s="293">
        <f t="shared" si="319"/>
        <v>44168.49</v>
      </c>
      <c r="N2539" s="359">
        <f t="shared" si="320"/>
        <v>0</v>
      </c>
      <c r="O2539" s="331"/>
      <c r="P2539" s="61"/>
      <c r="Q2539" s="294"/>
      <c r="R2539" s="292"/>
      <c r="S2539" s="303"/>
    </row>
    <row r="2540" spans="1:19" s="36" customFormat="1" ht="14.4">
      <c r="A2540" s="36">
        <f t="shared" si="313"/>
        <v>1217</v>
      </c>
      <c r="B2540" s="526"/>
      <c r="C2540" s="36" t="str">
        <f>VLOOKUP('Employee Salary Payroll Tax '!B2542,'Employee Salary Payroll Tax '!$D$1:$E$7,2,FALSE)</f>
        <v>IBEW</v>
      </c>
      <c r="D2540" s="61">
        <f t="shared" si="314"/>
        <v>6.875E-3</v>
      </c>
      <c r="E2540" s="351">
        <f>'Employee Salary Payroll Tax '!N2542</f>
        <v>182959.55</v>
      </c>
      <c r="F2540" s="351">
        <f t="shared" si="315"/>
        <v>184217.39690624998</v>
      </c>
      <c r="G2540" s="352"/>
      <c r="H2540" s="351">
        <f t="shared" si="316"/>
        <v>0</v>
      </c>
      <c r="I2540" s="351">
        <f t="shared" si="318"/>
        <v>1257.8469062499935</v>
      </c>
      <c r="J2540" s="351">
        <f t="shared" si="317"/>
        <v>0</v>
      </c>
      <c r="K2540" s="293">
        <f>SUM('Employee Salary Payroll Tax '!I2542:K2542)</f>
        <v>147559.94</v>
      </c>
      <c r="L2540" s="293">
        <f>'Employee Salary Payroll Tax '!H2542</f>
        <v>0</v>
      </c>
      <c r="M2540" s="293">
        <f t="shared" si="319"/>
        <v>35399.609999999986</v>
      </c>
      <c r="N2540" s="359">
        <f t="shared" si="320"/>
        <v>0</v>
      </c>
      <c r="O2540" s="331"/>
      <c r="P2540" s="61"/>
      <c r="Q2540" s="294"/>
      <c r="R2540" s="292"/>
      <c r="S2540" s="303"/>
    </row>
    <row r="2541" spans="1:19" s="36" customFormat="1" ht="14.4">
      <c r="A2541" s="36">
        <f t="shared" ref="A2541:A2604" si="321">+A2540+1</f>
        <v>1218</v>
      </c>
      <c r="B2541" s="526"/>
      <c r="C2541" s="36" t="str">
        <f>VLOOKUP('Employee Salary Payroll Tax '!B2543,'Employee Salary Payroll Tax '!$D$1:$E$7,2,FALSE)</f>
        <v>NonUnion</v>
      </c>
      <c r="D2541" s="61">
        <f t="shared" si="314"/>
        <v>2.98E-2</v>
      </c>
      <c r="E2541" s="351">
        <f>'Employee Salary Payroll Tax '!N2543</f>
        <v>65660.62</v>
      </c>
      <c r="F2541" s="351">
        <f t="shared" si="315"/>
        <v>67617.306475999998</v>
      </c>
      <c r="G2541" s="352"/>
      <c r="H2541" s="351">
        <f t="shared" si="316"/>
        <v>0</v>
      </c>
      <c r="I2541" s="351">
        <f t="shared" si="318"/>
        <v>1956.6864760000026</v>
      </c>
      <c r="J2541" s="351">
        <f t="shared" si="317"/>
        <v>0</v>
      </c>
      <c r="K2541" s="293">
        <f>SUM('Employee Salary Payroll Tax '!I2543:K2543)</f>
        <v>10281.129999999999</v>
      </c>
      <c r="L2541" s="293">
        <f>'Employee Salary Payroll Tax '!H2543</f>
        <v>0</v>
      </c>
      <c r="M2541" s="293">
        <f t="shared" si="319"/>
        <v>55379.49</v>
      </c>
      <c r="N2541" s="359">
        <f t="shared" si="320"/>
        <v>0</v>
      </c>
      <c r="O2541" s="331"/>
      <c r="P2541" s="61"/>
      <c r="Q2541" s="294"/>
      <c r="R2541" s="292"/>
      <c r="S2541" s="303"/>
    </row>
    <row r="2542" spans="1:19" s="36" customFormat="1" ht="14.4">
      <c r="A2542" s="36">
        <f t="shared" si="321"/>
        <v>1219</v>
      </c>
      <c r="B2542" s="526"/>
      <c r="C2542" s="36" t="str">
        <f>VLOOKUP('Employee Salary Payroll Tax '!B2544,'Employee Salary Payroll Tax '!$D$1:$E$7,2,FALSE)</f>
        <v>NonUnion</v>
      </c>
      <c r="D2542" s="61">
        <f t="shared" si="314"/>
        <v>2.98E-2</v>
      </c>
      <c r="E2542" s="351">
        <f>'Employee Salary Payroll Tax '!N2544</f>
        <v>95855.95</v>
      </c>
      <c r="F2542" s="351">
        <f t="shared" si="315"/>
        <v>98712.457309999998</v>
      </c>
      <c r="G2542" s="352"/>
      <c r="H2542" s="351">
        <f t="shared" si="316"/>
        <v>0</v>
      </c>
      <c r="I2542" s="351">
        <f t="shared" si="318"/>
        <v>2856.5073100000009</v>
      </c>
      <c r="J2542" s="351">
        <f t="shared" si="317"/>
        <v>0</v>
      </c>
      <c r="K2542" s="293">
        <f>SUM('Employee Salary Payroll Tax '!I2544:K2544)</f>
        <v>80737.67</v>
      </c>
      <c r="L2542" s="293">
        <f>'Employee Salary Payroll Tax '!H2544</f>
        <v>0</v>
      </c>
      <c r="M2542" s="293">
        <f t="shared" si="319"/>
        <v>15118.279999999999</v>
      </c>
      <c r="N2542" s="359">
        <f t="shared" si="320"/>
        <v>0</v>
      </c>
      <c r="O2542" s="331"/>
      <c r="P2542" s="61"/>
      <c r="Q2542" s="294"/>
      <c r="R2542" s="292"/>
      <c r="S2542" s="303"/>
    </row>
    <row r="2543" spans="1:19" s="36" customFormat="1" ht="14.4">
      <c r="A2543" s="36">
        <f t="shared" si="321"/>
        <v>1220</v>
      </c>
      <c r="B2543" s="526"/>
      <c r="C2543" s="36" t="str">
        <f>VLOOKUP('Employee Salary Payroll Tax '!B2545,'Employee Salary Payroll Tax '!$D$1:$E$7,2,FALSE)</f>
        <v>IBEW</v>
      </c>
      <c r="D2543" s="61">
        <f t="shared" si="314"/>
        <v>6.875E-3</v>
      </c>
      <c r="E2543" s="351">
        <f>'Employee Salary Payroll Tax '!N2545</f>
        <v>56746.09</v>
      </c>
      <c r="F2543" s="351">
        <f t="shared" si="315"/>
        <v>57136.219368749997</v>
      </c>
      <c r="G2543" s="352"/>
      <c r="H2543" s="351">
        <f t="shared" si="316"/>
        <v>0</v>
      </c>
      <c r="I2543" s="351">
        <f t="shared" si="318"/>
        <v>390.12936875000014</v>
      </c>
      <c r="J2543" s="351">
        <f t="shared" si="317"/>
        <v>0</v>
      </c>
      <c r="K2543" s="293">
        <f>SUM('Employee Salary Payroll Tax '!I2545:K2545)</f>
        <v>15185.380000000001</v>
      </c>
      <c r="L2543" s="293">
        <f>'Employee Salary Payroll Tax '!H2545</f>
        <v>0</v>
      </c>
      <c r="M2543" s="293">
        <f t="shared" si="319"/>
        <v>41560.709999999992</v>
      </c>
      <c r="N2543" s="359">
        <f t="shared" si="320"/>
        <v>0</v>
      </c>
      <c r="O2543" s="331"/>
      <c r="P2543" s="61"/>
      <c r="Q2543" s="294"/>
      <c r="R2543" s="292"/>
      <c r="S2543" s="303"/>
    </row>
    <row r="2544" spans="1:19" s="36" customFormat="1" ht="14.4">
      <c r="A2544" s="36">
        <f t="shared" si="321"/>
        <v>1221</v>
      </c>
      <c r="B2544" s="526"/>
      <c r="C2544" s="36" t="str">
        <f>VLOOKUP('Employee Salary Payroll Tax '!B2546,'Employee Salary Payroll Tax '!$D$1:$E$7,2,FALSE)</f>
        <v>IBEW</v>
      </c>
      <c r="D2544" s="61">
        <f t="shared" si="314"/>
        <v>6.875E-3</v>
      </c>
      <c r="E2544" s="351">
        <f>'Employee Salary Payroll Tax '!N2546</f>
        <v>174804.77</v>
      </c>
      <c r="F2544" s="351">
        <f t="shared" si="315"/>
        <v>176006.55279374999</v>
      </c>
      <c r="G2544" s="352"/>
      <c r="H2544" s="351">
        <f t="shared" si="316"/>
        <v>0</v>
      </c>
      <c r="I2544" s="351">
        <f t="shared" si="318"/>
        <v>1201.7827937499969</v>
      </c>
      <c r="J2544" s="351">
        <f t="shared" si="317"/>
        <v>0</v>
      </c>
      <c r="K2544" s="293">
        <f>SUM('Employee Salary Payroll Tax '!I2546:K2546)</f>
        <v>154690.54</v>
      </c>
      <c r="L2544" s="293">
        <f>'Employee Salary Payroll Tax '!H2546</f>
        <v>0</v>
      </c>
      <c r="M2544" s="293">
        <f t="shared" si="319"/>
        <v>20114.229999999981</v>
      </c>
      <c r="N2544" s="359">
        <f t="shared" si="320"/>
        <v>0</v>
      </c>
      <c r="O2544" s="331"/>
      <c r="P2544" s="61"/>
      <c r="Q2544" s="294"/>
      <c r="R2544" s="292"/>
      <c r="S2544" s="303"/>
    </row>
    <row r="2545" spans="1:19" s="36" customFormat="1" ht="14.4">
      <c r="A2545" s="36">
        <f t="shared" si="321"/>
        <v>1222</v>
      </c>
      <c r="B2545" s="526"/>
      <c r="C2545" s="36" t="str">
        <f>VLOOKUP('Employee Salary Payroll Tax '!B2547,'Employee Salary Payroll Tax '!$D$1:$E$7,2,FALSE)</f>
        <v>NonUnion</v>
      </c>
      <c r="D2545" s="61">
        <f t="shared" si="314"/>
        <v>2.98E-2</v>
      </c>
      <c r="E2545" s="351">
        <f>'Employee Salary Payroll Tax '!N2547</f>
        <v>92478.96</v>
      </c>
      <c r="F2545" s="351">
        <f t="shared" si="315"/>
        <v>95234.833008000016</v>
      </c>
      <c r="G2545" s="352"/>
      <c r="H2545" s="351">
        <f t="shared" si="316"/>
        <v>0</v>
      </c>
      <c r="I2545" s="351">
        <f t="shared" si="318"/>
        <v>2755.8730080000096</v>
      </c>
      <c r="J2545" s="351">
        <f t="shared" si="317"/>
        <v>0</v>
      </c>
      <c r="K2545" s="293">
        <f>SUM('Employee Salary Payroll Tax '!I2547:K2547)</f>
        <v>28146.97</v>
      </c>
      <c r="L2545" s="293">
        <f>'Employee Salary Payroll Tax '!H2547</f>
        <v>0</v>
      </c>
      <c r="M2545" s="293">
        <f t="shared" si="319"/>
        <v>64331.990000000005</v>
      </c>
      <c r="N2545" s="359">
        <f t="shared" si="320"/>
        <v>0</v>
      </c>
      <c r="O2545" s="331"/>
      <c r="P2545" s="61"/>
      <c r="Q2545" s="294"/>
      <c r="R2545" s="292"/>
      <c r="S2545" s="303"/>
    </row>
    <row r="2546" spans="1:19" s="36" customFormat="1" ht="14.4">
      <c r="A2546" s="36">
        <f t="shared" si="321"/>
        <v>1223</v>
      </c>
      <c r="B2546" s="526"/>
      <c r="C2546" s="36" t="str">
        <f>VLOOKUP('Employee Salary Payroll Tax '!B2548,'Employee Salary Payroll Tax '!$D$1:$E$7,2,FALSE)</f>
        <v>NonUnion</v>
      </c>
      <c r="D2546" s="61">
        <f t="shared" si="314"/>
        <v>2.98E-2</v>
      </c>
      <c r="E2546" s="351">
        <f>'Employee Salary Payroll Tax '!N2548</f>
        <v>72712.66</v>
      </c>
      <c r="F2546" s="351">
        <f t="shared" si="315"/>
        <v>74879.497268000006</v>
      </c>
      <c r="G2546" s="352"/>
      <c r="H2546" s="351">
        <f t="shared" si="316"/>
        <v>0</v>
      </c>
      <c r="I2546" s="351">
        <f t="shared" si="318"/>
        <v>2166.837268000003</v>
      </c>
      <c r="J2546" s="351">
        <f t="shared" si="317"/>
        <v>0</v>
      </c>
      <c r="K2546" s="293">
        <f>SUM('Employee Salary Payroll Tax '!I2548:K2548)</f>
        <v>2272.21</v>
      </c>
      <c r="L2546" s="293">
        <f>'Employee Salary Payroll Tax '!H2548</f>
        <v>0</v>
      </c>
      <c r="M2546" s="293">
        <f t="shared" si="319"/>
        <v>70440.45</v>
      </c>
      <c r="N2546" s="359">
        <f t="shared" si="320"/>
        <v>0</v>
      </c>
      <c r="O2546" s="331"/>
      <c r="P2546" s="61"/>
      <c r="Q2546" s="294"/>
      <c r="R2546" s="292"/>
      <c r="S2546" s="303"/>
    </row>
    <row r="2547" spans="1:19" s="36" customFormat="1" ht="14.4">
      <c r="A2547" s="36">
        <f t="shared" si="321"/>
        <v>1224</v>
      </c>
      <c r="B2547" s="526"/>
      <c r="C2547" s="36" t="str">
        <f>VLOOKUP('Employee Salary Payroll Tax '!B2549,'Employee Salary Payroll Tax '!$D$1:$E$7,2,FALSE)</f>
        <v>IBEW</v>
      </c>
      <c r="D2547" s="61">
        <f t="shared" si="314"/>
        <v>6.875E-3</v>
      </c>
      <c r="E2547" s="351">
        <f>'Employee Salary Payroll Tax '!N2549</f>
        <v>117134.74</v>
      </c>
      <c r="F2547" s="351">
        <f t="shared" si="315"/>
        <v>117940.04133750001</v>
      </c>
      <c r="G2547" s="352"/>
      <c r="H2547" s="351">
        <f t="shared" si="316"/>
        <v>0</v>
      </c>
      <c r="I2547" s="351">
        <f t="shared" si="318"/>
        <v>805.30133750000095</v>
      </c>
      <c r="J2547" s="351">
        <f t="shared" si="317"/>
        <v>0</v>
      </c>
      <c r="K2547" s="293">
        <f>SUM('Employee Salary Payroll Tax '!I2549:K2549)</f>
        <v>96768.62</v>
      </c>
      <c r="L2547" s="293">
        <f>'Employee Salary Payroll Tax '!H2549</f>
        <v>0</v>
      </c>
      <c r="M2547" s="293">
        <f t="shared" si="319"/>
        <v>20366.12000000001</v>
      </c>
      <c r="N2547" s="359">
        <f t="shared" si="320"/>
        <v>0</v>
      </c>
      <c r="O2547" s="331"/>
      <c r="P2547" s="61"/>
      <c r="Q2547" s="294"/>
      <c r="R2547" s="292"/>
      <c r="S2547" s="303"/>
    </row>
    <row r="2548" spans="1:19" s="36" customFormat="1" ht="14.4">
      <c r="A2548" s="36">
        <f t="shared" si="321"/>
        <v>1225</v>
      </c>
      <c r="B2548" s="526"/>
      <c r="C2548" s="36" t="str">
        <f>VLOOKUP('Employee Salary Payroll Tax '!B2550,'Employee Salary Payroll Tax '!$D$1:$E$7,2,FALSE)</f>
        <v>NonUnion</v>
      </c>
      <c r="D2548" s="61">
        <f t="shared" si="314"/>
        <v>2.98E-2</v>
      </c>
      <c r="E2548" s="351">
        <f>'Employee Salary Payroll Tax '!N2550</f>
        <v>38957.699999999997</v>
      </c>
      <c r="F2548" s="351">
        <f t="shared" si="315"/>
        <v>40118.639459999999</v>
      </c>
      <c r="G2548" s="352"/>
      <c r="H2548" s="351">
        <f t="shared" si="316"/>
        <v>0</v>
      </c>
      <c r="I2548" s="351">
        <f t="shared" si="318"/>
        <v>1160.9394600000014</v>
      </c>
      <c r="J2548" s="351">
        <f t="shared" si="317"/>
        <v>0</v>
      </c>
      <c r="K2548" s="293">
        <f>SUM('Employee Salary Payroll Tax '!I2550:K2550)</f>
        <v>18921.519999999997</v>
      </c>
      <c r="L2548" s="293">
        <f>'Employee Salary Payroll Tax '!H2550</f>
        <v>0</v>
      </c>
      <c r="M2548" s="293">
        <f t="shared" si="319"/>
        <v>20036.18</v>
      </c>
      <c r="N2548" s="359">
        <f t="shared" si="320"/>
        <v>0</v>
      </c>
      <c r="O2548" s="331"/>
      <c r="P2548" s="61"/>
      <c r="Q2548" s="294"/>
      <c r="R2548" s="292"/>
      <c r="S2548" s="303"/>
    </row>
    <row r="2549" spans="1:19" s="36" customFormat="1" ht="14.4">
      <c r="A2549" s="36">
        <f t="shared" si="321"/>
        <v>1226</v>
      </c>
      <c r="B2549" s="526"/>
      <c r="C2549" s="36" t="str">
        <f>VLOOKUP('Employee Salary Payroll Tax '!B2551,'Employee Salary Payroll Tax '!$D$1:$E$7,2,FALSE)</f>
        <v>NonUnion</v>
      </c>
      <c r="D2549" s="61">
        <f t="shared" si="314"/>
        <v>2.98E-2</v>
      </c>
      <c r="E2549" s="351">
        <f>'Employee Salary Payroll Tax '!N2551</f>
        <v>112842.55</v>
      </c>
      <c r="F2549" s="351">
        <f t="shared" si="315"/>
        <v>116205.25799000001</v>
      </c>
      <c r="G2549" s="352"/>
      <c r="H2549" s="351">
        <f t="shared" si="316"/>
        <v>0</v>
      </c>
      <c r="I2549" s="351">
        <f t="shared" si="318"/>
        <v>3362.7079900000099</v>
      </c>
      <c r="J2549" s="351">
        <f t="shared" si="317"/>
        <v>0</v>
      </c>
      <c r="K2549" s="293">
        <f>SUM('Employee Salary Payroll Tax '!I2551:K2551)</f>
        <v>7310.66</v>
      </c>
      <c r="L2549" s="293">
        <f>'Employee Salary Payroll Tax '!H2551</f>
        <v>981</v>
      </c>
      <c r="M2549" s="293">
        <f t="shared" si="319"/>
        <v>104550.89</v>
      </c>
      <c r="N2549" s="359">
        <f t="shared" si="320"/>
        <v>0</v>
      </c>
      <c r="O2549" s="331"/>
      <c r="P2549" s="61"/>
      <c r="Q2549" s="294"/>
      <c r="R2549" s="292"/>
      <c r="S2549" s="303"/>
    </row>
    <row r="2550" spans="1:19" s="36" customFormat="1" ht="14.4">
      <c r="A2550" s="36">
        <f t="shared" si="321"/>
        <v>1227</v>
      </c>
      <c r="B2550" s="526"/>
      <c r="C2550" s="36" t="str">
        <f>VLOOKUP('Employee Salary Payroll Tax '!B2552,'Employee Salary Payroll Tax '!$D$1:$E$7,2,FALSE)</f>
        <v>NonUnion</v>
      </c>
      <c r="D2550" s="61">
        <f t="shared" si="314"/>
        <v>2.98E-2</v>
      </c>
      <c r="E2550" s="351">
        <f>'Employee Salary Payroll Tax '!N2552</f>
        <v>72997.05</v>
      </c>
      <c r="F2550" s="351">
        <f t="shared" si="315"/>
        <v>75172.36209000001</v>
      </c>
      <c r="G2550" s="352"/>
      <c r="H2550" s="351">
        <f t="shared" si="316"/>
        <v>0</v>
      </c>
      <c r="I2550" s="351">
        <f t="shared" si="318"/>
        <v>2175.3120900000067</v>
      </c>
      <c r="J2550" s="351">
        <f t="shared" si="317"/>
        <v>0</v>
      </c>
      <c r="K2550" s="293">
        <f>SUM('Employee Salary Payroll Tax '!I2552:K2552)</f>
        <v>70077.16</v>
      </c>
      <c r="L2550" s="293">
        <f>'Employee Salary Payroll Tax '!H2552</f>
        <v>0</v>
      </c>
      <c r="M2550" s="293">
        <f t="shared" si="319"/>
        <v>2919.8899999999994</v>
      </c>
      <c r="N2550" s="359">
        <f t="shared" si="320"/>
        <v>0</v>
      </c>
      <c r="O2550" s="331"/>
      <c r="P2550" s="61"/>
      <c r="Q2550" s="294"/>
      <c r="R2550" s="292"/>
      <c r="S2550" s="303"/>
    </row>
    <row r="2551" spans="1:19" s="36" customFormat="1" ht="14.4">
      <c r="A2551" s="36">
        <f t="shared" si="321"/>
        <v>1228</v>
      </c>
      <c r="B2551" s="526"/>
      <c r="C2551" s="36" t="str">
        <f>VLOOKUP('Employee Salary Payroll Tax '!B2553,'Employee Salary Payroll Tax '!$D$1:$E$7,2,FALSE)</f>
        <v>UA</v>
      </c>
      <c r="D2551" s="61">
        <f t="shared" si="314"/>
        <v>0.03</v>
      </c>
      <c r="E2551" s="351">
        <f>'Employee Salary Payroll Tax '!N2553</f>
        <v>72566.89</v>
      </c>
      <c r="F2551" s="351">
        <f t="shared" si="315"/>
        <v>74743.896699999998</v>
      </c>
      <c r="G2551" s="352"/>
      <c r="H2551" s="351">
        <f t="shared" si="316"/>
        <v>0</v>
      </c>
      <c r="I2551" s="351">
        <f t="shared" si="318"/>
        <v>2177.0066999999981</v>
      </c>
      <c r="J2551" s="351">
        <f t="shared" si="317"/>
        <v>0</v>
      </c>
      <c r="K2551" s="293">
        <f>SUM('Employee Salary Payroll Tax '!I2553:K2553)</f>
        <v>50021.8</v>
      </c>
      <c r="L2551" s="293">
        <f>'Employee Salary Payroll Tax '!H2553</f>
        <v>0</v>
      </c>
      <c r="M2551" s="293">
        <f t="shared" si="319"/>
        <v>22545.089999999997</v>
      </c>
      <c r="N2551" s="359">
        <f t="shared" si="320"/>
        <v>0</v>
      </c>
      <c r="O2551" s="331"/>
      <c r="P2551" s="61"/>
      <c r="Q2551" s="294"/>
      <c r="R2551" s="292"/>
      <c r="S2551" s="303"/>
    </row>
    <row r="2552" spans="1:19" s="36" customFormat="1" ht="14.4">
      <c r="A2552" s="36">
        <f t="shared" si="321"/>
        <v>1229</v>
      </c>
      <c r="B2552" s="526"/>
      <c r="C2552" s="36" t="str">
        <f>VLOOKUP('Employee Salary Payroll Tax '!B2554,'Employee Salary Payroll Tax '!$D$1:$E$7,2,FALSE)</f>
        <v>IBEW</v>
      </c>
      <c r="D2552" s="61">
        <f t="shared" si="314"/>
        <v>6.875E-3</v>
      </c>
      <c r="E2552" s="351">
        <f>'Employee Salary Payroll Tax '!N2554</f>
        <v>185786.23999999999</v>
      </c>
      <c r="F2552" s="351">
        <f t="shared" si="315"/>
        <v>187063.52039999998</v>
      </c>
      <c r="G2552" s="352"/>
      <c r="H2552" s="351">
        <f t="shared" si="316"/>
        <v>0</v>
      </c>
      <c r="I2552" s="351">
        <f t="shared" si="318"/>
        <v>1277.2803999999887</v>
      </c>
      <c r="J2552" s="351">
        <f t="shared" si="317"/>
        <v>0</v>
      </c>
      <c r="K2552" s="293">
        <f>SUM('Employee Salary Payroll Tax '!I2554:K2554)</f>
        <v>171309.7</v>
      </c>
      <c r="L2552" s="293">
        <f>'Employee Salary Payroll Tax '!H2554</f>
        <v>0</v>
      </c>
      <c r="M2552" s="293">
        <f t="shared" si="319"/>
        <v>14476.539999999979</v>
      </c>
      <c r="N2552" s="359">
        <f t="shared" si="320"/>
        <v>0</v>
      </c>
      <c r="O2552" s="331"/>
      <c r="P2552" s="61"/>
      <c r="Q2552" s="294"/>
      <c r="R2552" s="292"/>
      <c r="S2552" s="303"/>
    </row>
    <row r="2553" spans="1:19" s="36" customFormat="1" ht="14.4">
      <c r="A2553" s="36">
        <f t="shared" si="321"/>
        <v>1230</v>
      </c>
      <c r="B2553" s="526"/>
      <c r="C2553" s="36" t="str">
        <f>VLOOKUP('Employee Salary Payroll Tax '!B2555,'Employee Salary Payroll Tax '!$D$1:$E$7,2,FALSE)</f>
        <v>NonUnion</v>
      </c>
      <c r="D2553" s="61">
        <f t="shared" si="314"/>
        <v>2.98E-2</v>
      </c>
      <c r="E2553" s="351">
        <f>'Employee Salary Payroll Tax '!N2555</f>
        <v>64137.89</v>
      </c>
      <c r="F2553" s="351">
        <f t="shared" si="315"/>
        <v>66049.199122000005</v>
      </c>
      <c r="G2553" s="352"/>
      <c r="H2553" s="351">
        <f t="shared" si="316"/>
        <v>0</v>
      </c>
      <c r="I2553" s="351">
        <f t="shared" si="318"/>
        <v>1911.309122000006</v>
      </c>
      <c r="J2553" s="351">
        <f t="shared" si="317"/>
        <v>0</v>
      </c>
      <c r="K2553" s="293">
        <f>SUM('Employee Salary Payroll Tax '!I2555:K2555)</f>
        <v>2632.24</v>
      </c>
      <c r="L2553" s="293">
        <f>'Employee Salary Payroll Tax '!H2555</f>
        <v>0</v>
      </c>
      <c r="M2553" s="293">
        <f t="shared" si="319"/>
        <v>61505.65</v>
      </c>
      <c r="N2553" s="359">
        <f t="shared" si="320"/>
        <v>0</v>
      </c>
      <c r="O2553" s="331"/>
      <c r="P2553" s="61"/>
      <c r="Q2553" s="294"/>
      <c r="R2553" s="292"/>
      <c r="S2553" s="303"/>
    </row>
    <row r="2554" spans="1:19" s="36" customFormat="1" ht="14.4">
      <c r="A2554" s="36">
        <f t="shared" si="321"/>
        <v>1231</v>
      </c>
      <c r="B2554" s="526"/>
      <c r="C2554" s="36" t="str">
        <f>VLOOKUP('Employee Salary Payroll Tax '!B2556,'Employee Salary Payroll Tax '!$D$1:$E$7,2,FALSE)</f>
        <v>NonUnion</v>
      </c>
      <c r="D2554" s="61">
        <f t="shared" si="314"/>
        <v>2.98E-2</v>
      </c>
      <c r="E2554" s="351">
        <f>'Employee Salary Payroll Tax '!N2556</f>
        <v>72870.5</v>
      </c>
      <c r="F2554" s="351">
        <f t="shared" si="315"/>
        <v>75042.040900000007</v>
      </c>
      <c r="G2554" s="352"/>
      <c r="H2554" s="351">
        <f t="shared" si="316"/>
        <v>0</v>
      </c>
      <c r="I2554" s="351">
        <f t="shared" si="318"/>
        <v>2171.5409000000072</v>
      </c>
      <c r="J2554" s="351">
        <f t="shared" si="317"/>
        <v>0</v>
      </c>
      <c r="K2554" s="293">
        <f>SUM('Employee Salary Payroll Tax '!I2556:K2556)</f>
        <v>-425.36</v>
      </c>
      <c r="L2554" s="293">
        <f>'Employee Salary Payroll Tax '!H2556</f>
        <v>-14.85</v>
      </c>
      <c r="M2554" s="293">
        <f t="shared" si="319"/>
        <v>73310.710000000006</v>
      </c>
      <c r="N2554" s="359">
        <f t="shared" si="320"/>
        <v>0</v>
      </c>
      <c r="O2554" s="331"/>
      <c r="P2554" s="61"/>
      <c r="Q2554" s="294"/>
      <c r="R2554" s="292"/>
      <c r="S2554" s="303"/>
    </row>
    <row r="2555" spans="1:19" s="36" customFormat="1" ht="14.4">
      <c r="A2555" s="36">
        <f t="shared" si="321"/>
        <v>1232</v>
      </c>
      <c r="B2555" s="526"/>
      <c r="C2555" s="36" t="str">
        <f>VLOOKUP('Employee Salary Payroll Tax '!B2557,'Employee Salary Payroll Tax '!$D$1:$E$7,2,FALSE)</f>
        <v>IBEW</v>
      </c>
      <c r="D2555" s="61">
        <f t="shared" si="314"/>
        <v>6.875E-3</v>
      </c>
      <c r="E2555" s="351">
        <f>'Employee Salary Payroll Tax '!N2557</f>
        <v>54430.96</v>
      </c>
      <c r="F2555" s="351">
        <f t="shared" si="315"/>
        <v>54805.172849999995</v>
      </c>
      <c r="G2555" s="352"/>
      <c r="H2555" s="351">
        <f t="shared" si="316"/>
        <v>0</v>
      </c>
      <c r="I2555" s="351">
        <f t="shared" si="318"/>
        <v>374.21284999999625</v>
      </c>
      <c r="J2555" s="351">
        <f t="shared" si="317"/>
        <v>0</v>
      </c>
      <c r="K2555" s="293">
        <f>SUM('Employee Salary Payroll Tax '!I2557:K2557)</f>
        <v>54467.45</v>
      </c>
      <c r="L2555" s="293">
        <f>'Employee Salary Payroll Tax '!H2557</f>
        <v>0.22</v>
      </c>
      <c r="M2555" s="293">
        <f t="shared" si="319"/>
        <v>-36.709999999997962</v>
      </c>
      <c r="N2555" s="359">
        <f t="shared" si="320"/>
        <v>0</v>
      </c>
      <c r="O2555" s="331"/>
      <c r="P2555" s="61"/>
      <c r="Q2555" s="294"/>
      <c r="R2555" s="292"/>
      <c r="S2555" s="303"/>
    </row>
    <row r="2556" spans="1:19" s="36" customFormat="1" ht="14.4">
      <c r="A2556" s="36">
        <f t="shared" si="321"/>
        <v>1233</v>
      </c>
      <c r="B2556" s="526"/>
      <c r="C2556" s="36" t="str">
        <f>VLOOKUP('Employee Salary Payroll Tax '!B2558,'Employee Salary Payroll Tax '!$D$1:$E$7,2,FALSE)</f>
        <v>IBEW</v>
      </c>
      <c r="D2556" s="61">
        <f t="shared" si="314"/>
        <v>6.875E-3</v>
      </c>
      <c r="E2556" s="351">
        <f>'Employee Salary Payroll Tax '!N2558</f>
        <v>2734.77</v>
      </c>
      <c r="F2556" s="351">
        <f t="shared" si="315"/>
        <v>2753.5715437499998</v>
      </c>
      <c r="G2556" s="352"/>
      <c r="H2556" s="351">
        <f t="shared" si="316"/>
        <v>4265.2299999999996</v>
      </c>
      <c r="I2556" s="351">
        <f t="shared" si="318"/>
        <v>18.801543749999837</v>
      </c>
      <c r="J2556" s="351">
        <f t="shared" si="317"/>
        <v>0.11280926249999902</v>
      </c>
      <c r="K2556" s="293">
        <f>SUM('Employee Salary Payroll Tax '!I2558:K2558)</f>
        <v>2732.77</v>
      </c>
      <c r="L2556" s="293">
        <f>'Employee Salary Payroll Tax '!H2558</f>
        <v>0</v>
      </c>
      <c r="M2556" s="293">
        <f t="shared" si="319"/>
        <v>2</v>
      </c>
      <c r="N2556" s="359">
        <f t="shared" si="320"/>
        <v>0.11272676245877919</v>
      </c>
      <c r="O2556" s="331"/>
      <c r="P2556" s="61"/>
      <c r="Q2556" s="294"/>
      <c r="R2556" s="292"/>
      <c r="S2556" s="303"/>
    </row>
    <row r="2557" spans="1:19" s="36" customFormat="1" ht="14.4">
      <c r="A2557" s="36">
        <f t="shared" si="321"/>
        <v>1234</v>
      </c>
      <c r="B2557" s="526"/>
      <c r="C2557" s="36" t="str">
        <f>VLOOKUP('Employee Salary Payroll Tax '!B2559,'Employee Salary Payroll Tax '!$D$1:$E$7,2,FALSE)</f>
        <v>Not Assigned</v>
      </c>
      <c r="D2557" s="61">
        <f t="shared" si="314"/>
        <v>0</v>
      </c>
      <c r="E2557" s="351">
        <f>'Employee Salary Payroll Tax '!N2559</f>
        <v>0.01</v>
      </c>
      <c r="F2557" s="351">
        <f t="shared" si="315"/>
        <v>0.01</v>
      </c>
      <c r="G2557" s="352"/>
      <c r="H2557" s="351">
        <f t="shared" si="316"/>
        <v>6999.99</v>
      </c>
      <c r="I2557" s="351">
        <f t="shared" si="318"/>
        <v>0</v>
      </c>
      <c r="J2557" s="351">
        <f t="shared" si="317"/>
        <v>0</v>
      </c>
      <c r="K2557" s="293">
        <f>SUM('Employee Salary Payroll Tax '!I2559:K2559)</f>
        <v>4.3800000000000008</v>
      </c>
      <c r="L2557" s="293">
        <f>'Employee Salary Payroll Tax '!H2559</f>
        <v>0</v>
      </c>
      <c r="M2557" s="293">
        <f t="shared" si="319"/>
        <v>-4.370000000000001</v>
      </c>
      <c r="N2557" s="359">
        <f t="shared" si="320"/>
        <v>0</v>
      </c>
      <c r="O2557" s="331"/>
      <c r="P2557" s="61"/>
      <c r="Q2557" s="294"/>
      <c r="R2557" s="292"/>
      <c r="S2557" s="303"/>
    </row>
    <row r="2558" spans="1:19" s="36" customFormat="1" ht="14.4">
      <c r="A2558" s="36">
        <f t="shared" si="321"/>
        <v>1235</v>
      </c>
      <c r="B2558" s="526"/>
      <c r="C2558" s="36" t="str">
        <f>VLOOKUP('Employee Salary Payroll Tax '!B2560,'Employee Salary Payroll Tax '!$D$1:$E$7,2,FALSE)</f>
        <v>NonUnion</v>
      </c>
      <c r="D2558" s="61">
        <f t="shared" si="314"/>
        <v>2.98E-2</v>
      </c>
      <c r="E2558" s="351">
        <f>'Employee Salary Payroll Tax '!N2560</f>
        <v>107768.54</v>
      </c>
      <c r="F2558" s="351">
        <f t="shared" si="315"/>
        <v>110980.04249199999</v>
      </c>
      <c r="G2558" s="352"/>
      <c r="H2558" s="351">
        <f t="shared" si="316"/>
        <v>0</v>
      </c>
      <c r="I2558" s="351">
        <f t="shared" si="318"/>
        <v>3211.5024919999996</v>
      </c>
      <c r="J2558" s="351">
        <f t="shared" si="317"/>
        <v>0</v>
      </c>
      <c r="K2558" s="293">
        <f>SUM('Employee Salary Payroll Tax '!I2560:K2560)</f>
        <v>50386.27</v>
      </c>
      <c r="L2558" s="293">
        <f>'Employee Salary Payroll Tax '!H2560</f>
        <v>0</v>
      </c>
      <c r="M2558" s="293">
        <f t="shared" si="319"/>
        <v>57382.27</v>
      </c>
      <c r="N2558" s="359">
        <f t="shared" si="320"/>
        <v>0</v>
      </c>
      <c r="O2558" s="331"/>
      <c r="P2558" s="61"/>
      <c r="Q2558" s="294"/>
      <c r="R2558" s="292"/>
      <c r="S2558" s="303"/>
    </row>
    <row r="2559" spans="1:19" s="36" customFormat="1" ht="14.4">
      <c r="A2559" s="36">
        <f t="shared" si="321"/>
        <v>1236</v>
      </c>
      <c r="B2559" s="526"/>
      <c r="C2559" s="36" t="str">
        <f>VLOOKUP('Employee Salary Payroll Tax '!B2561,'Employee Salary Payroll Tax '!$D$1:$E$7,2,FALSE)</f>
        <v>IBEW</v>
      </c>
      <c r="D2559" s="61">
        <f t="shared" si="314"/>
        <v>6.875E-3</v>
      </c>
      <c r="E2559" s="351">
        <f>'Employee Salary Payroll Tax '!N2561</f>
        <v>46594.18</v>
      </c>
      <c r="F2559" s="351">
        <f t="shared" si="315"/>
        <v>46914.514987499999</v>
      </c>
      <c r="G2559" s="352"/>
      <c r="H2559" s="351">
        <f t="shared" si="316"/>
        <v>0</v>
      </c>
      <c r="I2559" s="351">
        <f t="shared" si="318"/>
        <v>320.33498749999853</v>
      </c>
      <c r="J2559" s="351">
        <f t="shared" si="317"/>
        <v>0</v>
      </c>
      <c r="K2559" s="293">
        <f>SUM('Employee Salary Payroll Tax '!I2561:K2561)</f>
        <v>46594.18</v>
      </c>
      <c r="L2559" s="293">
        <f>'Employee Salary Payroll Tax '!H2561</f>
        <v>0</v>
      </c>
      <c r="M2559" s="293">
        <f t="shared" si="319"/>
        <v>0</v>
      </c>
      <c r="N2559" s="359">
        <f t="shared" si="320"/>
        <v>0</v>
      </c>
      <c r="O2559" s="331"/>
      <c r="P2559" s="61"/>
      <c r="Q2559" s="294"/>
      <c r="R2559" s="292"/>
      <c r="S2559" s="303"/>
    </row>
    <row r="2560" spans="1:19" s="36" customFormat="1" ht="14.4">
      <c r="A2560" s="36">
        <f t="shared" si="321"/>
        <v>1237</v>
      </c>
      <c r="B2560" s="526"/>
      <c r="C2560" s="36" t="str">
        <f>VLOOKUP('Employee Salary Payroll Tax '!B2562,'Employee Salary Payroll Tax '!$D$1:$E$7,2,FALSE)</f>
        <v>NonUnion</v>
      </c>
      <c r="D2560" s="61">
        <f t="shared" si="314"/>
        <v>2.98E-2</v>
      </c>
      <c r="E2560" s="351">
        <f>'Employee Salary Payroll Tax '!N2562</f>
        <v>16287.04</v>
      </c>
      <c r="F2560" s="351">
        <f t="shared" si="315"/>
        <v>16772.393792000003</v>
      </c>
      <c r="G2560" s="352"/>
      <c r="H2560" s="351">
        <f t="shared" si="316"/>
        <v>0</v>
      </c>
      <c r="I2560" s="351">
        <f t="shared" si="318"/>
        <v>485.3537920000017</v>
      </c>
      <c r="J2560" s="351">
        <f t="shared" si="317"/>
        <v>0</v>
      </c>
      <c r="K2560" s="293">
        <f>SUM('Employee Salary Payroll Tax '!I2562:K2562)</f>
        <v>634.55999999999995</v>
      </c>
      <c r="L2560" s="293">
        <f>'Employee Salary Payroll Tax '!H2562</f>
        <v>0</v>
      </c>
      <c r="M2560" s="293">
        <f t="shared" si="319"/>
        <v>15652.480000000001</v>
      </c>
      <c r="N2560" s="359">
        <f t="shared" si="320"/>
        <v>0</v>
      </c>
      <c r="O2560" s="331"/>
      <c r="P2560" s="61"/>
      <c r="Q2560" s="294"/>
      <c r="R2560" s="292"/>
      <c r="S2560" s="303"/>
    </row>
    <row r="2561" spans="1:19" s="36" customFormat="1" ht="14.4">
      <c r="A2561" s="36">
        <f t="shared" si="321"/>
        <v>1238</v>
      </c>
      <c r="B2561" s="526"/>
      <c r="C2561" s="36" t="str">
        <f>VLOOKUP('Employee Salary Payroll Tax '!B2563,'Employee Salary Payroll Tax '!$D$1:$E$7,2,FALSE)</f>
        <v>NonUnion</v>
      </c>
      <c r="D2561" s="61">
        <f t="shared" si="314"/>
        <v>2.98E-2</v>
      </c>
      <c r="E2561" s="351">
        <f>'Employee Salary Payroll Tax '!N2563</f>
        <v>120383.94</v>
      </c>
      <c r="F2561" s="351">
        <f t="shared" si="315"/>
        <v>123971.381412</v>
      </c>
      <c r="G2561" s="352"/>
      <c r="H2561" s="351">
        <f t="shared" si="316"/>
        <v>0</v>
      </c>
      <c r="I2561" s="351">
        <f t="shared" si="318"/>
        <v>3587.4414120000001</v>
      </c>
      <c r="J2561" s="351">
        <f t="shared" si="317"/>
        <v>0</v>
      </c>
      <c r="K2561" s="293">
        <f>SUM('Employee Salary Payroll Tax '!I2563:K2563)</f>
        <v>68143.429999999993</v>
      </c>
      <c r="L2561" s="293">
        <f>'Employee Salary Payroll Tax '!H2563</f>
        <v>0</v>
      </c>
      <c r="M2561" s="293">
        <f t="shared" si="319"/>
        <v>52240.510000000009</v>
      </c>
      <c r="N2561" s="359">
        <f t="shared" si="320"/>
        <v>0</v>
      </c>
      <c r="O2561" s="331"/>
      <c r="P2561" s="61"/>
      <c r="Q2561" s="294"/>
      <c r="R2561" s="292"/>
      <c r="S2561" s="303"/>
    </row>
    <row r="2562" spans="1:19" s="36" customFormat="1" ht="14.4">
      <c r="A2562" s="36">
        <f t="shared" si="321"/>
        <v>1239</v>
      </c>
      <c r="B2562" s="526"/>
      <c r="C2562" s="36" t="str">
        <f>VLOOKUP('Employee Salary Payroll Tax '!B2564,'Employee Salary Payroll Tax '!$D$1:$E$7,2,FALSE)</f>
        <v>NonUnion</v>
      </c>
      <c r="D2562" s="61">
        <f t="shared" si="314"/>
        <v>2.98E-2</v>
      </c>
      <c r="E2562" s="351">
        <f>'Employee Salary Payroll Tax '!N2564</f>
        <v>66340.97</v>
      </c>
      <c r="F2562" s="351">
        <f t="shared" si="315"/>
        <v>68317.930906000009</v>
      </c>
      <c r="G2562" s="352"/>
      <c r="H2562" s="351">
        <f t="shared" si="316"/>
        <v>0</v>
      </c>
      <c r="I2562" s="351">
        <f t="shared" si="318"/>
        <v>1976.9609060000075</v>
      </c>
      <c r="J2562" s="351">
        <f t="shared" si="317"/>
        <v>0</v>
      </c>
      <c r="K2562" s="293">
        <f>SUM('Employee Salary Payroll Tax '!I2564:K2564)</f>
        <v>53752.520000000004</v>
      </c>
      <c r="L2562" s="293">
        <f>'Employee Salary Payroll Tax '!H2564</f>
        <v>11.18</v>
      </c>
      <c r="M2562" s="293">
        <f t="shared" si="319"/>
        <v>12577.269999999997</v>
      </c>
      <c r="N2562" s="359">
        <f t="shared" si="320"/>
        <v>0</v>
      </c>
      <c r="O2562" s="331"/>
      <c r="P2562" s="61"/>
      <c r="Q2562" s="294"/>
      <c r="R2562" s="292"/>
      <c r="S2562" s="303"/>
    </row>
    <row r="2563" spans="1:19" s="36" customFormat="1" ht="14.4">
      <c r="A2563" s="36">
        <f t="shared" si="321"/>
        <v>1240</v>
      </c>
      <c r="B2563" s="526"/>
      <c r="C2563" s="36" t="str">
        <f>VLOOKUP('Employee Salary Payroll Tax '!B2565,'Employee Salary Payroll Tax '!$D$1:$E$7,2,FALSE)</f>
        <v>NonUnion</v>
      </c>
      <c r="D2563" s="61">
        <f t="shared" si="314"/>
        <v>2.98E-2</v>
      </c>
      <c r="E2563" s="351">
        <f>'Employee Salary Payroll Tax '!N2565</f>
        <v>88268.91</v>
      </c>
      <c r="F2563" s="351">
        <f t="shared" si="315"/>
        <v>90899.323518000005</v>
      </c>
      <c r="G2563" s="352"/>
      <c r="H2563" s="351">
        <f t="shared" si="316"/>
        <v>0</v>
      </c>
      <c r="I2563" s="351">
        <f t="shared" si="318"/>
        <v>2630.4135180000012</v>
      </c>
      <c r="J2563" s="351">
        <f t="shared" si="317"/>
        <v>0</v>
      </c>
      <c r="K2563" s="293">
        <f>SUM('Employee Salary Payroll Tax '!I2565:K2565)</f>
        <v>88254.33</v>
      </c>
      <c r="L2563" s="293">
        <f>'Employee Salary Payroll Tax '!H2565</f>
        <v>0</v>
      </c>
      <c r="M2563" s="293">
        <f t="shared" si="319"/>
        <v>14.580000000001746</v>
      </c>
      <c r="N2563" s="359">
        <f t="shared" si="320"/>
        <v>0</v>
      </c>
      <c r="O2563" s="331"/>
      <c r="P2563" s="61"/>
      <c r="Q2563" s="294"/>
      <c r="R2563" s="292"/>
      <c r="S2563" s="303"/>
    </row>
    <row r="2564" spans="1:19" s="36" customFormat="1" ht="14.4">
      <c r="A2564" s="36">
        <f t="shared" si="321"/>
        <v>1241</v>
      </c>
      <c r="B2564" s="526"/>
      <c r="C2564" s="36" t="str">
        <f>VLOOKUP('Employee Salary Payroll Tax '!B2566,'Employee Salary Payroll Tax '!$D$1:$E$7,2,FALSE)</f>
        <v>NonUnion</v>
      </c>
      <c r="D2564" s="61">
        <f t="shared" si="314"/>
        <v>2.98E-2</v>
      </c>
      <c r="E2564" s="351">
        <f>'Employee Salary Payroll Tax '!N2566</f>
        <v>91708.28</v>
      </c>
      <c r="F2564" s="351">
        <f t="shared" si="315"/>
        <v>94441.186744000006</v>
      </c>
      <c r="G2564" s="352"/>
      <c r="H2564" s="351">
        <f t="shared" si="316"/>
        <v>0</v>
      </c>
      <c r="I2564" s="351">
        <f t="shared" si="318"/>
        <v>2732.9067440000072</v>
      </c>
      <c r="J2564" s="351">
        <f t="shared" si="317"/>
        <v>0</v>
      </c>
      <c r="K2564" s="293">
        <f>SUM('Employee Salary Payroll Tax '!I2566:K2566)</f>
        <v>13200.31</v>
      </c>
      <c r="L2564" s="293">
        <f>'Employee Salary Payroll Tax '!H2566</f>
        <v>0</v>
      </c>
      <c r="M2564" s="293">
        <f t="shared" si="319"/>
        <v>78507.97</v>
      </c>
      <c r="N2564" s="359">
        <f t="shared" si="320"/>
        <v>0</v>
      </c>
      <c r="O2564" s="331"/>
      <c r="P2564" s="61"/>
      <c r="Q2564" s="294"/>
      <c r="R2564" s="292"/>
      <c r="S2564" s="303"/>
    </row>
    <row r="2565" spans="1:19" s="36" customFormat="1" ht="14.4">
      <c r="A2565" s="36">
        <f t="shared" si="321"/>
        <v>1242</v>
      </c>
      <c r="B2565" s="526"/>
      <c r="C2565" s="36" t="str">
        <f>VLOOKUP('Employee Salary Payroll Tax '!B2567,'Employee Salary Payroll Tax '!$D$1:$E$7,2,FALSE)</f>
        <v>NonUnion</v>
      </c>
      <c r="D2565" s="61">
        <f t="shared" si="314"/>
        <v>2.98E-2</v>
      </c>
      <c r="E2565" s="351">
        <f>'Employee Salary Payroll Tax '!N2567</f>
        <v>71905.429999999993</v>
      </c>
      <c r="F2565" s="351">
        <f t="shared" si="315"/>
        <v>74048.211813999995</v>
      </c>
      <c r="G2565" s="352"/>
      <c r="H2565" s="351">
        <f t="shared" si="316"/>
        <v>0</v>
      </c>
      <c r="I2565" s="351">
        <f t="shared" si="318"/>
        <v>2142.7818140000018</v>
      </c>
      <c r="J2565" s="351">
        <f t="shared" si="317"/>
        <v>0</v>
      </c>
      <c r="K2565" s="293">
        <f>SUM('Employee Salary Payroll Tax '!I2567:K2567)</f>
        <v>19876.25</v>
      </c>
      <c r="L2565" s="293">
        <f>'Employee Salary Payroll Tax '!H2567</f>
        <v>0</v>
      </c>
      <c r="M2565" s="293">
        <f t="shared" si="319"/>
        <v>52029.179999999993</v>
      </c>
      <c r="N2565" s="359">
        <f t="shared" si="320"/>
        <v>0</v>
      </c>
      <c r="O2565" s="331"/>
      <c r="P2565" s="61"/>
      <c r="Q2565" s="294"/>
      <c r="R2565" s="292"/>
      <c r="S2565" s="303"/>
    </row>
    <row r="2566" spans="1:19" s="36" customFormat="1" ht="14.4">
      <c r="A2566" s="36">
        <f t="shared" si="321"/>
        <v>1243</v>
      </c>
      <c r="B2566" s="526"/>
      <c r="C2566" s="36" t="str">
        <f>VLOOKUP('Employee Salary Payroll Tax '!B2568,'Employee Salary Payroll Tax '!$D$1:$E$7,2,FALSE)</f>
        <v>NonUnion</v>
      </c>
      <c r="D2566" s="61">
        <f t="shared" si="314"/>
        <v>2.98E-2</v>
      </c>
      <c r="E2566" s="351">
        <f>'Employee Salary Payroll Tax '!N2568</f>
        <v>59149.63</v>
      </c>
      <c r="F2566" s="351">
        <f t="shared" si="315"/>
        <v>60912.288974000003</v>
      </c>
      <c r="G2566" s="352"/>
      <c r="H2566" s="351">
        <f t="shared" si="316"/>
        <v>0</v>
      </c>
      <c r="I2566" s="351">
        <f t="shared" si="318"/>
        <v>1762.6589740000054</v>
      </c>
      <c r="J2566" s="351">
        <f t="shared" si="317"/>
        <v>0</v>
      </c>
      <c r="K2566" s="293">
        <f>SUM('Employee Salary Payroll Tax '!I2568:K2568)</f>
        <v>12368.359999999999</v>
      </c>
      <c r="L2566" s="293">
        <f>'Employee Salary Payroll Tax '!H2568</f>
        <v>0</v>
      </c>
      <c r="M2566" s="293">
        <f t="shared" si="319"/>
        <v>46781.27</v>
      </c>
      <c r="N2566" s="359">
        <f t="shared" si="320"/>
        <v>0</v>
      </c>
      <c r="O2566" s="331"/>
      <c r="P2566" s="61"/>
      <c r="Q2566" s="294"/>
      <c r="R2566" s="292"/>
      <c r="S2566" s="303"/>
    </row>
    <row r="2567" spans="1:19" s="36" customFormat="1" ht="14.4">
      <c r="A2567" s="36">
        <f t="shared" si="321"/>
        <v>1244</v>
      </c>
      <c r="B2567" s="526"/>
      <c r="C2567" s="36" t="str">
        <f>VLOOKUP('Employee Salary Payroll Tax '!B2569,'Employee Salary Payroll Tax '!$D$1:$E$7,2,FALSE)</f>
        <v>NonUnion</v>
      </c>
      <c r="D2567" s="61">
        <f t="shared" si="314"/>
        <v>2.98E-2</v>
      </c>
      <c r="E2567" s="351">
        <f>'Employee Salary Payroll Tax '!N2569</f>
        <v>64921.84</v>
      </c>
      <c r="F2567" s="351">
        <f t="shared" si="315"/>
        <v>66856.510832</v>
      </c>
      <c r="G2567" s="352"/>
      <c r="H2567" s="351">
        <f t="shared" si="316"/>
        <v>0</v>
      </c>
      <c r="I2567" s="351">
        <f t="shared" si="318"/>
        <v>1934.6708320000034</v>
      </c>
      <c r="J2567" s="351">
        <f t="shared" si="317"/>
        <v>0</v>
      </c>
      <c r="K2567" s="293">
        <f>SUM('Employee Salary Payroll Tax '!I2569:K2569)</f>
        <v>26506.28</v>
      </c>
      <c r="L2567" s="293">
        <f>'Employee Salary Payroll Tax '!H2569</f>
        <v>0</v>
      </c>
      <c r="M2567" s="293">
        <f t="shared" si="319"/>
        <v>38415.56</v>
      </c>
      <c r="N2567" s="359">
        <f t="shared" si="320"/>
        <v>0</v>
      </c>
      <c r="O2567" s="331"/>
      <c r="P2567" s="61"/>
      <c r="Q2567" s="294"/>
      <c r="R2567" s="292"/>
      <c r="S2567" s="303"/>
    </row>
    <row r="2568" spans="1:19" s="36" customFormat="1" ht="14.4">
      <c r="A2568" s="36">
        <f t="shared" si="321"/>
        <v>1245</v>
      </c>
      <c r="B2568" s="526"/>
      <c r="C2568" s="36" t="str">
        <f>VLOOKUP('Employee Salary Payroll Tax '!B2570,'Employee Salary Payroll Tax '!$D$1:$E$7,2,FALSE)</f>
        <v>NonUnion</v>
      </c>
      <c r="D2568" s="61">
        <f t="shared" si="314"/>
        <v>2.98E-2</v>
      </c>
      <c r="E2568" s="351">
        <f>'Employee Salary Payroll Tax '!N2570</f>
        <v>71582.11</v>
      </c>
      <c r="F2568" s="351">
        <f t="shared" si="315"/>
        <v>73715.256878</v>
      </c>
      <c r="G2568" s="352"/>
      <c r="H2568" s="351">
        <f t="shared" si="316"/>
        <v>0</v>
      </c>
      <c r="I2568" s="351">
        <f t="shared" si="318"/>
        <v>2133.1468779999996</v>
      </c>
      <c r="J2568" s="351">
        <f t="shared" si="317"/>
        <v>0</v>
      </c>
      <c r="K2568" s="293">
        <f>SUM('Employee Salary Payroll Tax '!I2570:K2570)</f>
        <v>44.809999999999995</v>
      </c>
      <c r="L2568" s="293">
        <f>'Employee Salary Payroll Tax '!H2570</f>
        <v>0</v>
      </c>
      <c r="M2568" s="293">
        <f t="shared" si="319"/>
        <v>71537.3</v>
      </c>
      <c r="N2568" s="359">
        <f t="shared" si="320"/>
        <v>0</v>
      </c>
      <c r="O2568" s="331"/>
      <c r="P2568" s="61"/>
      <c r="Q2568" s="294"/>
      <c r="R2568" s="292"/>
      <c r="S2568" s="303"/>
    </row>
    <row r="2569" spans="1:19" s="36" customFormat="1" ht="14.4">
      <c r="A2569" s="36">
        <f t="shared" si="321"/>
        <v>1246</v>
      </c>
      <c r="B2569" s="526"/>
      <c r="C2569" s="36" t="str">
        <f>VLOOKUP('Employee Salary Payroll Tax '!B2571,'Employee Salary Payroll Tax '!$D$1:$E$7,2,FALSE)</f>
        <v>NonUnion</v>
      </c>
      <c r="D2569" s="61">
        <f t="shared" si="314"/>
        <v>2.98E-2</v>
      </c>
      <c r="E2569" s="351">
        <f>'Employee Salary Payroll Tax '!N2571</f>
        <v>7715.78</v>
      </c>
      <c r="F2569" s="351">
        <f t="shared" si="315"/>
        <v>7945.7102439999999</v>
      </c>
      <c r="G2569" s="352"/>
      <c r="H2569" s="351">
        <f t="shared" si="316"/>
        <v>0</v>
      </c>
      <c r="I2569" s="351">
        <f t="shared" si="318"/>
        <v>229.93024400000013</v>
      </c>
      <c r="J2569" s="351">
        <f t="shared" si="317"/>
        <v>0</v>
      </c>
      <c r="K2569" s="293">
        <f>SUM('Employee Salary Payroll Tax '!I2571:K2571)</f>
        <v>2039.77</v>
      </c>
      <c r="L2569" s="293">
        <f>'Employee Salary Payroll Tax '!H2571</f>
        <v>0</v>
      </c>
      <c r="M2569" s="293">
        <f t="shared" si="319"/>
        <v>5676.01</v>
      </c>
      <c r="N2569" s="359">
        <f t="shared" si="320"/>
        <v>0</v>
      </c>
      <c r="O2569" s="331"/>
      <c r="P2569" s="61"/>
      <c r="Q2569" s="294"/>
      <c r="R2569" s="292"/>
      <c r="S2569" s="303"/>
    </row>
    <row r="2570" spans="1:19" s="36" customFormat="1" ht="14.4">
      <c r="A2570" s="36">
        <f t="shared" si="321"/>
        <v>1247</v>
      </c>
      <c r="B2570" s="526"/>
      <c r="C2570" s="36" t="str">
        <f>VLOOKUP('Employee Salary Payroll Tax '!B2572,'Employee Salary Payroll Tax '!$D$1:$E$7,2,FALSE)</f>
        <v>IBEW</v>
      </c>
      <c r="D2570" s="61">
        <f t="shared" si="314"/>
        <v>6.875E-3</v>
      </c>
      <c r="E2570" s="351">
        <f>'Employee Salary Payroll Tax '!N2572</f>
        <v>69145.87</v>
      </c>
      <c r="F2570" s="351">
        <f t="shared" si="315"/>
        <v>69621.247856249989</v>
      </c>
      <c r="G2570" s="352"/>
      <c r="H2570" s="351">
        <f t="shared" si="316"/>
        <v>0</v>
      </c>
      <c r="I2570" s="351">
        <f t="shared" si="318"/>
        <v>475.37785624999378</v>
      </c>
      <c r="J2570" s="351">
        <f t="shared" si="317"/>
        <v>0</v>
      </c>
      <c r="K2570" s="293">
        <f>SUM('Employee Salary Payroll Tax '!I2572:K2572)</f>
        <v>0</v>
      </c>
      <c r="L2570" s="293">
        <f>'Employee Salary Payroll Tax '!H2572</f>
        <v>0</v>
      </c>
      <c r="M2570" s="293">
        <f t="shared" si="319"/>
        <v>69145.87</v>
      </c>
      <c r="N2570" s="359">
        <f t="shared" si="320"/>
        <v>0</v>
      </c>
      <c r="O2570" s="331"/>
      <c r="P2570" s="61"/>
      <c r="Q2570" s="294"/>
      <c r="R2570" s="292"/>
      <c r="S2570" s="303"/>
    </row>
    <row r="2571" spans="1:19" s="36" customFormat="1" ht="14.4">
      <c r="A2571" s="36">
        <f t="shared" si="321"/>
        <v>1248</v>
      </c>
      <c r="B2571" s="526"/>
      <c r="C2571" s="36" t="str">
        <f>VLOOKUP('Employee Salary Payroll Tax '!B2573,'Employee Salary Payroll Tax '!$D$1:$E$7,2,FALSE)</f>
        <v>NonUnion</v>
      </c>
      <c r="D2571" s="61">
        <f t="shared" si="314"/>
        <v>2.98E-2</v>
      </c>
      <c r="E2571" s="351">
        <f>'Employee Salary Payroll Tax '!N2573</f>
        <v>86293.72</v>
      </c>
      <c r="F2571" s="351">
        <f t="shared" si="315"/>
        <v>88865.272856000011</v>
      </c>
      <c r="G2571" s="352"/>
      <c r="H2571" s="351">
        <f t="shared" si="316"/>
        <v>0</v>
      </c>
      <c r="I2571" s="351">
        <f t="shared" si="318"/>
        <v>2571.5528560000093</v>
      </c>
      <c r="J2571" s="351">
        <f t="shared" si="317"/>
        <v>0</v>
      </c>
      <c r="K2571" s="293">
        <f>SUM('Employee Salary Payroll Tax '!I2573:K2573)</f>
        <v>5365.05</v>
      </c>
      <c r="L2571" s="293">
        <f>'Employee Salary Payroll Tax '!H2573</f>
        <v>0</v>
      </c>
      <c r="M2571" s="293">
        <f t="shared" si="319"/>
        <v>80928.67</v>
      </c>
      <c r="N2571" s="359">
        <f t="shared" si="320"/>
        <v>0</v>
      </c>
      <c r="O2571" s="331"/>
      <c r="P2571" s="61"/>
      <c r="Q2571" s="294"/>
      <c r="R2571" s="292"/>
      <c r="S2571" s="303"/>
    </row>
    <row r="2572" spans="1:19" s="36" customFormat="1" ht="14.4">
      <c r="A2572" s="36">
        <f t="shared" si="321"/>
        <v>1249</v>
      </c>
      <c r="B2572" s="526"/>
      <c r="C2572" s="36" t="str">
        <f>VLOOKUP('Employee Salary Payroll Tax '!B2574,'Employee Salary Payroll Tax '!$D$1:$E$7,2,FALSE)</f>
        <v>NonUnion</v>
      </c>
      <c r="D2572" s="61">
        <f t="shared" si="314"/>
        <v>2.98E-2</v>
      </c>
      <c r="E2572" s="351">
        <f>'Employee Salary Payroll Tax '!N2574</f>
        <v>68731.56</v>
      </c>
      <c r="F2572" s="351">
        <f t="shared" si="315"/>
        <v>70779.760488</v>
      </c>
      <c r="G2572" s="352"/>
      <c r="H2572" s="351">
        <f t="shared" si="316"/>
        <v>0</v>
      </c>
      <c r="I2572" s="351">
        <f t="shared" si="318"/>
        <v>2048.2004880000022</v>
      </c>
      <c r="J2572" s="351">
        <f t="shared" si="317"/>
        <v>0</v>
      </c>
      <c r="K2572" s="293">
        <f>SUM('Employee Salary Payroll Tax '!I2574:K2574)</f>
        <v>28140.260000000002</v>
      </c>
      <c r="L2572" s="293">
        <f>'Employee Salary Payroll Tax '!H2574</f>
        <v>0</v>
      </c>
      <c r="M2572" s="293">
        <f t="shared" si="319"/>
        <v>40591.299999999996</v>
      </c>
      <c r="N2572" s="359">
        <f t="shared" si="320"/>
        <v>0</v>
      </c>
      <c r="O2572" s="331"/>
      <c r="P2572" s="61"/>
      <c r="Q2572" s="294"/>
      <c r="R2572" s="292"/>
      <c r="S2572" s="303"/>
    </row>
    <row r="2573" spans="1:19" s="36" customFormat="1" ht="14.4">
      <c r="A2573" s="36">
        <f t="shared" si="321"/>
        <v>1250</v>
      </c>
      <c r="B2573" s="526"/>
      <c r="C2573" s="36" t="str">
        <f>VLOOKUP('Employee Salary Payroll Tax '!B2575,'Employee Salary Payroll Tax '!$D$1:$E$7,2,FALSE)</f>
        <v>NonUnion</v>
      </c>
      <c r="D2573" s="61">
        <f t="shared" si="314"/>
        <v>2.98E-2</v>
      </c>
      <c r="E2573" s="351">
        <f>'Employee Salary Payroll Tax '!N2575</f>
        <v>71343.81</v>
      </c>
      <c r="F2573" s="351">
        <f t="shared" si="315"/>
        <v>73469.855538000003</v>
      </c>
      <c r="G2573" s="352"/>
      <c r="H2573" s="351">
        <f t="shared" si="316"/>
        <v>0</v>
      </c>
      <c r="I2573" s="351">
        <f t="shared" si="318"/>
        <v>2126.0455380000058</v>
      </c>
      <c r="J2573" s="351">
        <f t="shared" si="317"/>
        <v>0</v>
      </c>
      <c r="K2573" s="293">
        <f>SUM('Employee Salary Payroll Tax '!I2575:K2575)</f>
        <v>6125.37</v>
      </c>
      <c r="L2573" s="293">
        <f>'Employee Salary Payroll Tax '!H2575</f>
        <v>0</v>
      </c>
      <c r="M2573" s="293">
        <f t="shared" si="319"/>
        <v>65218.439999999995</v>
      </c>
      <c r="N2573" s="359">
        <f t="shared" si="320"/>
        <v>0</v>
      </c>
      <c r="O2573" s="331"/>
      <c r="P2573" s="61"/>
      <c r="Q2573" s="294"/>
      <c r="R2573" s="292"/>
      <c r="S2573" s="303"/>
    </row>
    <row r="2574" spans="1:19" s="36" customFormat="1" ht="14.4">
      <c r="A2574" s="36">
        <f t="shared" si="321"/>
        <v>1251</v>
      </c>
      <c r="B2574" s="526"/>
      <c r="C2574" s="36" t="str">
        <f>VLOOKUP('Employee Salary Payroll Tax '!B2576,'Employee Salary Payroll Tax '!$D$1:$E$7,2,FALSE)</f>
        <v>NonUnion</v>
      </c>
      <c r="D2574" s="61">
        <f t="shared" si="314"/>
        <v>2.98E-2</v>
      </c>
      <c r="E2574" s="351">
        <f>'Employee Salary Payroll Tax '!N2576</f>
        <v>130978.42</v>
      </c>
      <c r="F2574" s="351">
        <f t="shared" si="315"/>
        <v>134881.57691599999</v>
      </c>
      <c r="G2574" s="352"/>
      <c r="H2574" s="351">
        <f t="shared" si="316"/>
        <v>0</v>
      </c>
      <c r="I2574" s="351">
        <f t="shared" si="318"/>
        <v>3903.1569159999926</v>
      </c>
      <c r="J2574" s="351">
        <f t="shared" si="317"/>
        <v>0</v>
      </c>
      <c r="K2574" s="293">
        <f>SUM('Employee Salary Payroll Tax '!I2576:K2576)</f>
        <v>126160.08</v>
      </c>
      <c r="L2574" s="293">
        <f>'Employee Salary Payroll Tax '!H2576</f>
        <v>4818.34</v>
      </c>
      <c r="M2574" s="293">
        <f t="shared" si="319"/>
        <v>0</v>
      </c>
      <c r="N2574" s="359">
        <f t="shared" si="320"/>
        <v>0</v>
      </c>
      <c r="O2574" s="331"/>
      <c r="P2574" s="61"/>
      <c r="Q2574" s="294"/>
      <c r="R2574" s="292"/>
      <c r="S2574" s="303"/>
    </row>
    <row r="2575" spans="1:19" s="36" customFormat="1" ht="14.4">
      <c r="A2575" s="36">
        <f t="shared" si="321"/>
        <v>1252</v>
      </c>
      <c r="B2575" s="526"/>
      <c r="C2575" s="36" t="str">
        <f>VLOOKUP('Employee Salary Payroll Tax '!B2577,'Employee Salary Payroll Tax '!$D$1:$E$7,2,FALSE)</f>
        <v>UA</v>
      </c>
      <c r="D2575" s="61">
        <f t="shared" si="314"/>
        <v>0.03</v>
      </c>
      <c r="E2575" s="351">
        <f>'Employee Salary Payroll Tax '!N2577</f>
        <v>88717.85</v>
      </c>
      <c r="F2575" s="351">
        <f t="shared" si="315"/>
        <v>91379.385500000004</v>
      </c>
      <c r="G2575" s="352"/>
      <c r="H2575" s="351">
        <f t="shared" si="316"/>
        <v>0</v>
      </c>
      <c r="I2575" s="351">
        <f t="shared" si="318"/>
        <v>2661.5354999999981</v>
      </c>
      <c r="J2575" s="351">
        <f t="shared" si="317"/>
        <v>0</v>
      </c>
      <c r="K2575" s="293">
        <f>SUM('Employee Salary Payroll Tax '!I2577:K2577)</f>
        <v>81427.56</v>
      </c>
      <c r="L2575" s="293">
        <f>'Employee Salary Payroll Tax '!H2577</f>
        <v>1474.58</v>
      </c>
      <c r="M2575" s="293">
        <f t="shared" si="319"/>
        <v>5815.7100000000082</v>
      </c>
      <c r="N2575" s="359">
        <f t="shared" si="320"/>
        <v>0</v>
      </c>
      <c r="O2575" s="331"/>
      <c r="P2575" s="61"/>
      <c r="Q2575" s="294"/>
      <c r="R2575" s="292"/>
      <c r="S2575" s="303"/>
    </row>
    <row r="2576" spans="1:19" s="36" customFormat="1" ht="14.4">
      <c r="A2576" s="36">
        <f t="shared" si="321"/>
        <v>1253</v>
      </c>
      <c r="B2576" s="526"/>
      <c r="C2576" s="36" t="str">
        <f>VLOOKUP('Employee Salary Payroll Tax '!B2578,'Employee Salary Payroll Tax '!$D$1:$E$7,2,FALSE)</f>
        <v>NonUnion</v>
      </c>
      <c r="D2576" s="61">
        <f t="shared" ref="D2576:D2639" si="322">VLOOKUP(C2576,C$9:D$12,2)</f>
        <v>2.98E-2</v>
      </c>
      <c r="E2576" s="351">
        <f>'Employee Salary Payroll Tax '!N2578</f>
        <v>77057.41</v>
      </c>
      <c r="F2576" s="351">
        <f t="shared" ref="F2576:F2639" si="323">E2576*(1+D2576)</f>
        <v>79353.720818000002</v>
      </c>
      <c r="G2576" s="352"/>
      <c r="H2576" s="351">
        <f t="shared" ref="H2576:H2639" si="324">IF(E2576&gt;$H$12,0,$H$12-E2576)</f>
        <v>0</v>
      </c>
      <c r="I2576" s="351">
        <f t="shared" si="318"/>
        <v>2296.3108179999981</v>
      </c>
      <c r="J2576" s="351">
        <f t="shared" ref="J2576:J2639" si="325">IF(H2576&gt;I2576,I2576*$J$12,H2576*$J$12)</f>
        <v>0</v>
      </c>
      <c r="K2576" s="293">
        <f>SUM('Employee Salary Payroll Tax '!I2578:K2578)</f>
        <v>52992.09</v>
      </c>
      <c r="L2576" s="293">
        <f>'Employee Salary Payroll Tax '!H2578</f>
        <v>0</v>
      </c>
      <c r="M2576" s="293">
        <f t="shared" si="319"/>
        <v>24065.320000000007</v>
      </c>
      <c r="N2576" s="359">
        <f t="shared" si="320"/>
        <v>0</v>
      </c>
      <c r="O2576" s="331"/>
      <c r="P2576" s="61"/>
      <c r="Q2576" s="294"/>
      <c r="R2576" s="292"/>
      <c r="S2576" s="303"/>
    </row>
    <row r="2577" spans="1:19" s="36" customFormat="1" ht="14.4">
      <c r="A2577" s="36">
        <f t="shared" si="321"/>
        <v>1254</v>
      </c>
      <c r="B2577" s="526"/>
      <c r="C2577" s="36" t="str">
        <f>VLOOKUP('Employee Salary Payroll Tax '!B2579,'Employee Salary Payroll Tax '!$D$1:$E$7,2,FALSE)</f>
        <v>NonUnion</v>
      </c>
      <c r="D2577" s="61">
        <f t="shared" si="322"/>
        <v>2.98E-2</v>
      </c>
      <c r="E2577" s="351">
        <f>'Employee Salary Payroll Tax '!N2579</f>
        <v>59536.59</v>
      </c>
      <c r="F2577" s="351">
        <f t="shared" si="323"/>
        <v>61310.780381999997</v>
      </c>
      <c r="G2577" s="352"/>
      <c r="H2577" s="351">
        <f t="shared" si="324"/>
        <v>0</v>
      </c>
      <c r="I2577" s="351">
        <f t="shared" ref="I2577:I2640" si="326">F2577-E2577</f>
        <v>1774.1903820000007</v>
      </c>
      <c r="J2577" s="351">
        <f t="shared" si="325"/>
        <v>0</v>
      </c>
      <c r="K2577" s="293">
        <f>SUM('Employee Salary Payroll Tax '!I2579:K2579)</f>
        <v>0</v>
      </c>
      <c r="L2577" s="293">
        <f>'Employee Salary Payroll Tax '!H2579</f>
        <v>0</v>
      </c>
      <c r="M2577" s="293">
        <f t="shared" ref="M2577:M2640" si="327">E2577-K2577-L2577</f>
        <v>59536.59</v>
      </c>
      <c r="N2577" s="359">
        <f t="shared" ref="N2577:N2640" si="328">J2577*K2577/(SUM(K2577:M2577)+0.000001)</f>
        <v>0</v>
      </c>
      <c r="O2577" s="331"/>
      <c r="P2577" s="61"/>
      <c r="Q2577" s="294"/>
      <c r="R2577" s="292"/>
      <c r="S2577" s="303"/>
    </row>
    <row r="2578" spans="1:19" s="36" customFormat="1" ht="14.4">
      <c r="A2578" s="36">
        <f t="shared" si="321"/>
        <v>1255</v>
      </c>
      <c r="B2578" s="526"/>
      <c r="C2578" s="36" t="str">
        <f>VLOOKUP('Employee Salary Payroll Tax '!B2580,'Employee Salary Payroll Tax '!$D$1:$E$7,2,FALSE)</f>
        <v>NonUnion</v>
      </c>
      <c r="D2578" s="61">
        <f t="shared" si="322"/>
        <v>2.98E-2</v>
      </c>
      <c r="E2578" s="351">
        <f>'Employee Salary Payroll Tax '!N2580</f>
        <v>82432.31</v>
      </c>
      <c r="F2578" s="351">
        <f t="shared" si="323"/>
        <v>84888.792838000008</v>
      </c>
      <c r="G2578" s="352"/>
      <c r="H2578" s="351">
        <f t="shared" si="324"/>
        <v>0</v>
      </c>
      <c r="I2578" s="351">
        <f t="shared" si="326"/>
        <v>2456.4828380000108</v>
      </c>
      <c r="J2578" s="351">
        <f t="shared" si="325"/>
        <v>0</v>
      </c>
      <c r="K2578" s="293">
        <f>SUM('Employee Salary Payroll Tax '!I2580:K2580)</f>
        <v>82432.31</v>
      </c>
      <c r="L2578" s="293">
        <f>'Employee Salary Payroll Tax '!H2580</f>
        <v>0</v>
      </c>
      <c r="M2578" s="293">
        <f t="shared" si="327"/>
        <v>0</v>
      </c>
      <c r="N2578" s="359">
        <f t="shared" si="328"/>
        <v>0</v>
      </c>
      <c r="O2578" s="331"/>
      <c r="P2578" s="61"/>
      <c r="Q2578" s="294"/>
      <c r="R2578" s="292"/>
      <c r="S2578" s="303"/>
    </row>
    <row r="2579" spans="1:19" s="36" customFormat="1" ht="14.4">
      <c r="A2579" s="36">
        <f t="shared" si="321"/>
        <v>1256</v>
      </c>
      <c r="B2579" s="526"/>
      <c r="C2579" s="36" t="str">
        <f>VLOOKUP('Employee Salary Payroll Tax '!B2581,'Employee Salary Payroll Tax '!$D$1:$E$7,2,FALSE)</f>
        <v>NonUnion</v>
      </c>
      <c r="D2579" s="61">
        <f t="shared" si="322"/>
        <v>2.98E-2</v>
      </c>
      <c r="E2579" s="351">
        <f>'Employee Salary Payroll Tax '!N2581</f>
        <v>52516.639999999999</v>
      </c>
      <c r="F2579" s="351">
        <f t="shared" si="323"/>
        <v>54081.635871999999</v>
      </c>
      <c r="G2579" s="352"/>
      <c r="H2579" s="351">
        <f t="shared" si="324"/>
        <v>0</v>
      </c>
      <c r="I2579" s="351">
        <f t="shared" si="326"/>
        <v>1564.9958719999995</v>
      </c>
      <c r="J2579" s="351">
        <f t="shared" si="325"/>
        <v>0</v>
      </c>
      <c r="K2579" s="293">
        <f>SUM('Employee Salary Payroll Tax '!I2581:K2581)</f>
        <v>13727.519999999999</v>
      </c>
      <c r="L2579" s="293">
        <f>'Employee Salary Payroll Tax '!H2581</f>
        <v>0</v>
      </c>
      <c r="M2579" s="293">
        <f t="shared" si="327"/>
        <v>38789.120000000003</v>
      </c>
      <c r="N2579" s="359">
        <f t="shared" si="328"/>
        <v>0</v>
      </c>
      <c r="O2579" s="331"/>
      <c r="P2579" s="61"/>
      <c r="Q2579" s="294"/>
      <c r="R2579" s="292"/>
      <c r="S2579" s="303"/>
    </row>
    <row r="2580" spans="1:19" s="36" customFormat="1" ht="14.4">
      <c r="A2580" s="36">
        <f t="shared" si="321"/>
        <v>1257</v>
      </c>
      <c r="B2580" s="526"/>
      <c r="C2580" s="36" t="str">
        <f>VLOOKUP('Employee Salary Payroll Tax '!B2582,'Employee Salary Payroll Tax '!$D$1:$E$7,2,FALSE)</f>
        <v>IBEW</v>
      </c>
      <c r="D2580" s="61">
        <f t="shared" si="322"/>
        <v>6.875E-3</v>
      </c>
      <c r="E2580" s="351">
        <f>'Employee Salary Payroll Tax '!N2582</f>
        <v>109009.72</v>
      </c>
      <c r="F2580" s="351">
        <f t="shared" si="323"/>
        <v>109759.161825</v>
      </c>
      <c r="G2580" s="352"/>
      <c r="H2580" s="351">
        <f t="shared" si="324"/>
        <v>0</v>
      </c>
      <c r="I2580" s="351">
        <f t="shared" si="326"/>
        <v>749.4418250000017</v>
      </c>
      <c r="J2580" s="351">
        <f t="shared" si="325"/>
        <v>0</v>
      </c>
      <c r="K2580" s="293">
        <f>SUM('Employee Salary Payroll Tax '!I2582:K2582)</f>
        <v>53777.149999999994</v>
      </c>
      <c r="L2580" s="293">
        <f>'Employee Salary Payroll Tax '!H2582</f>
        <v>0</v>
      </c>
      <c r="M2580" s="293">
        <f t="shared" si="327"/>
        <v>55232.570000000007</v>
      </c>
      <c r="N2580" s="359">
        <f t="shared" si="328"/>
        <v>0</v>
      </c>
      <c r="O2580" s="331"/>
      <c r="P2580" s="61"/>
      <c r="Q2580" s="294"/>
      <c r="R2580" s="292"/>
      <c r="S2580" s="303"/>
    </row>
    <row r="2581" spans="1:19" s="36" customFormat="1" ht="14.4">
      <c r="A2581" s="36">
        <f t="shared" si="321"/>
        <v>1258</v>
      </c>
      <c r="B2581" s="526"/>
      <c r="C2581" s="36" t="str">
        <f>VLOOKUP('Employee Salary Payroll Tax '!B2583,'Employee Salary Payroll Tax '!$D$1:$E$7,2,FALSE)</f>
        <v>NonUnion</v>
      </c>
      <c r="D2581" s="61">
        <f t="shared" si="322"/>
        <v>2.98E-2</v>
      </c>
      <c r="E2581" s="351">
        <f>'Employee Salary Payroll Tax '!N2583</f>
        <v>72147.679999999993</v>
      </c>
      <c r="F2581" s="351">
        <f t="shared" si="323"/>
        <v>74297.680863999994</v>
      </c>
      <c r="G2581" s="352"/>
      <c r="H2581" s="351">
        <f t="shared" si="324"/>
        <v>0</v>
      </c>
      <c r="I2581" s="351">
        <f t="shared" si="326"/>
        <v>2150.0008640000015</v>
      </c>
      <c r="J2581" s="351">
        <f t="shared" si="325"/>
        <v>0</v>
      </c>
      <c r="K2581" s="293">
        <f>SUM('Employee Salary Payroll Tax '!I2583:K2583)</f>
        <v>68581.72</v>
      </c>
      <c r="L2581" s="293">
        <f>'Employee Salary Payroll Tax '!H2583</f>
        <v>0</v>
      </c>
      <c r="M2581" s="293">
        <f t="shared" si="327"/>
        <v>3565.9599999999919</v>
      </c>
      <c r="N2581" s="359">
        <f t="shared" si="328"/>
        <v>0</v>
      </c>
      <c r="O2581" s="331"/>
      <c r="P2581" s="61"/>
      <c r="Q2581" s="294"/>
      <c r="R2581" s="292"/>
      <c r="S2581" s="303"/>
    </row>
    <row r="2582" spans="1:19" s="36" customFormat="1" ht="14.4">
      <c r="A2582" s="36">
        <f t="shared" si="321"/>
        <v>1259</v>
      </c>
      <c r="B2582" s="526"/>
      <c r="C2582" s="36" t="str">
        <f>VLOOKUP('Employee Salary Payroll Tax '!B2584,'Employee Salary Payroll Tax '!$D$1:$E$7,2,FALSE)</f>
        <v>UA</v>
      </c>
      <c r="D2582" s="61">
        <f t="shared" si="322"/>
        <v>0.03</v>
      </c>
      <c r="E2582" s="351">
        <f>'Employee Salary Payroll Tax '!N2584</f>
        <v>66169.89</v>
      </c>
      <c r="F2582" s="351">
        <f t="shared" si="323"/>
        <v>68154.986699999994</v>
      </c>
      <c r="G2582" s="352"/>
      <c r="H2582" s="351">
        <f t="shared" si="324"/>
        <v>0</v>
      </c>
      <c r="I2582" s="351">
        <f t="shared" si="326"/>
        <v>1985.0966999999946</v>
      </c>
      <c r="J2582" s="351">
        <f t="shared" si="325"/>
        <v>0</v>
      </c>
      <c r="K2582" s="293">
        <f>SUM('Employee Salary Payroll Tax '!I2584:K2584)</f>
        <v>14912.91</v>
      </c>
      <c r="L2582" s="293">
        <f>'Employee Salary Payroll Tax '!H2584</f>
        <v>0</v>
      </c>
      <c r="M2582" s="293">
        <f t="shared" si="327"/>
        <v>51256.979999999996</v>
      </c>
      <c r="N2582" s="359">
        <f t="shared" si="328"/>
        <v>0</v>
      </c>
      <c r="O2582" s="331"/>
      <c r="P2582" s="61"/>
      <c r="Q2582" s="294"/>
      <c r="R2582" s="292"/>
      <c r="S2582" s="303"/>
    </row>
    <row r="2583" spans="1:19" s="36" customFormat="1" ht="14.4">
      <c r="A2583" s="36">
        <f t="shared" si="321"/>
        <v>1260</v>
      </c>
      <c r="B2583" s="526"/>
      <c r="C2583" s="36" t="str">
        <f>VLOOKUP('Employee Salary Payroll Tax '!B2585,'Employee Salary Payroll Tax '!$D$1:$E$7,2,FALSE)</f>
        <v>IBEW</v>
      </c>
      <c r="D2583" s="61">
        <f t="shared" si="322"/>
        <v>6.875E-3</v>
      </c>
      <c r="E2583" s="351">
        <f>'Employee Salary Payroll Tax '!N2585</f>
        <v>173687.26</v>
      </c>
      <c r="F2583" s="351">
        <f t="shared" si="323"/>
        <v>174881.35991249999</v>
      </c>
      <c r="G2583" s="352"/>
      <c r="H2583" s="351">
        <f t="shared" si="324"/>
        <v>0</v>
      </c>
      <c r="I2583" s="351">
        <f t="shared" si="326"/>
        <v>1194.0999124999798</v>
      </c>
      <c r="J2583" s="351">
        <f t="shared" si="325"/>
        <v>0</v>
      </c>
      <c r="K2583" s="293">
        <f>SUM('Employee Salary Payroll Tax '!I2585:K2585)</f>
        <v>139404.97</v>
      </c>
      <c r="L2583" s="293">
        <f>'Employee Salary Payroll Tax '!H2585</f>
        <v>0</v>
      </c>
      <c r="M2583" s="293">
        <f t="shared" si="327"/>
        <v>34282.290000000008</v>
      </c>
      <c r="N2583" s="359">
        <f t="shared" si="328"/>
        <v>0</v>
      </c>
      <c r="O2583" s="331"/>
      <c r="P2583" s="61"/>
      <c r="Q2583" s="294"/>
      <c r="R2583" s="292"/>
      <c r="S2583" s="303"/>
    </row>
    <row r="2584" spans="1:19" s="36" customFormat="1" ht="14.4">
      <c r="A2584" s="36">
        <f t="shared" si="321"/>
        <v>1261</v>
      </c>
      <c r="B2584" s="526"/>
      <c r="C2584" s="36" t="str">
        <f>VLOOKUP('Employee Salary Payroll Tax '!B2586,'Employee Salary Payroll Tax '!$D$1:$E$7,2,FALSE)</f>
        <v>NonUnion</v>
      </c>
      <c r="D2584" s="61">
        <f t="shared" si="322"/>
        <v>2.98E-2</v>
      </c>
      <c r="E2584" s="351">
        <f>'Employee Salary Payroll Tax '!N2586</f>
        <v>66177.2</v>
      </c>
      <c r="F2584" s="351">
        <f t="shared" si="323"/>
        <v>68149.280559999999</v>
      </c>
      <c r="G2584" s="352"/>
      <c r="H2584" s="351">
        <f t="shared" si="324"/>
        <v>0</v>
      </c>
      <c r="I2584" s="351">
        <f t="shared" si="326"/>
        <v>1972.0805600000022</v>
      </c>
      <c r="J2584" s="351">
        <f t="shared" si="325"/>
        <v>0</v>
      </c>
      <c r="K2584" s="293">
        <f>SUM('Employee Salary Payroll Tax '!I2586:K2586)</f>
        <v>12991.089999999998</v>
      </c>
      <c r="L2584" s="293">
        <f>'Employee Salary Payroll Tax '!H2586</f>
        <v>592.63</v>
      </c>
      <c r="M2584" s="293">
        <f t="shared" si="327"/>
        <v>52593.48</v>
      </c>
      <c r="N2584" s="359">
        <f t="shared" si="328"/>
        <v>0</v>
      </c>
      <c r="O2584" s="331"/>
      <c r="P2584" s="61"/>
      <c r="Q2584" s="294"/>
      <c r="R2584" s="292"/>
      <c r="S2584" s="303"/>
    </row>
    <row r="2585" spans="1:19" s="36" customFormat="1" ht="14.4">
      <c r="A2585" s="36">
        <f t="shared" si="321"/>
        <v>1262</v>
      </c>
      <c r="B2585" s="526"/>
      <c r="C2585" s="36" t="str">
        <f>VLOOKUP('Employee Salary Payroll Tax '!B2587,'Employee Salary Payroll Tax '!$D$1:$E$7,2,FALSE)</f>
        <v>NonUnion</v>
      </c>
      <c r="D2585" s="61">
        <f t="shared" si="322"/>
        <v>2.98E-2</v>
      </c>
      <c r="E2585" s="351">
        <f>'Employee Salary Payroll Tax '!N2587</f>
        <v>5249.4</v>
      </c>
      <c r="F2585" s="351">
        <f t="shared" si="323"/>
        <v>5405.83212</v>
      </c>
      <c r="G2585" s="352"/>
      <c r="H2585" s="351">
        <f t="shared" si="324"/>
        <v>1750.6000000000004</v>
      </c>
      <c r="I2585" s="351">
        <f t="shared" si="326"/>
        <v>156.4321200000004</v>
      </c>
      <c r="J2585" s="351">
        <f t="shared" si="325"/>
        <v>0.93859272000000238</v>
      </c>
      <c r="K2585" s="293">
        <f>SUM('Employee Salary Payroll Tax '!I2587:K2587)</f>
        <v>5249.4</v>
      </c>
      <c r="L2585" s="293">
        <f>'Employee Salary Payroll Tax '!H2587</f>
        <v>0</v>
      </c>
      <c r="M2585" s="293">
        <f t="shared" si="327"/>
        <v>0</v>
      </c>
      <c r="N2585" s="359">
        <f t="shared" si="328"/>
        <v>0.9385927198212024</v>
      </c>
      <c r="O2585" s="331"/>
      <c r="P2585" s="61"/>
      <c r="Q2585" s="294"/>
      <c r="R2585" s="292"/>
      <c r="S2585" s="303"/>
    </row>
    <row r="2586" spans="1:19" s="36" customFormat="1" ht="14.4">
      <c r="A2586" s="36">
        <f t="shared" si="321"/>
        <v>1263</v>
      </c>
      <c r="B2586" s="526"/>
      <c r="C2586" s="36" t="str">
        <f>VLOOKUP('Employee Salary Payroll Tax '!B2588,'Employee Salary Payroll Tax '!$D$1:$E$7,2,FALSE)</f>
        <v>NonUnion</v>
      </c>
      <c r="D2586" s="61">
        <f t="shared" si="322"/>
        <v>2.98E-2</v>
      </c>
      <c r="E2586" s="351">
        <f>'Employee Salary Payroll Tax '!N2588</f>
        <v>81960.05</v>
      </c>
      <c r="F2586" s="351">
        <f t="shared" si="323"/>
        <v>84402.459490000008</v>
      </c>
      <c r="G2586" s="352"/>
      <c r="H2586" s="351">
        <f t="shared" si="324"/>
        <v>0</v>
      </c>
      <c r="I2586" s="351">
        <f t="shared" si="326"/>
        <v>2442.4094900000055</v>
      </c>
      <c r="J2586" s="351">
        <f t="shared" si="325"/>
        <v>0</v>
      </c>
      <c r="K2586" s="293">
        <f>SUM('Employee Salary Payroll Tax '!I2588:K2588)</f>
        <v>81960.05</v>
      </c>
      <c r="L2586" s="293">
        <f>'Employee Salary Payroll Tax '!H2588</f>
        <v>0</v>
      </c>
      <c r="M2586" s="293">
        <f t="shared" si="327"/>
        <v>0</v>
      </c>
      <c r="N2586" s="359">
        <f t="shared" si="328"/>
        <v>0</v>
      </c>
      <c r="O2586" s="331"/>
      <c r="P2586" s="61"/>
      <c r="Q2586" s="294"/>
      <c r="R2586" s="292"/>
      <c r="S2586" s="303"/>
    </row>
    <row r="2587" spans="1:19" s="36" customFormat="1" ht="14.4">
      <c r="A2587" s="36">
        <f t="shared" si="321"/>
        <v>1264</v>
      </c>
      <c r="B2587" s="526"/>
      <c r="C2587" s="36" t="str">
        <f>VLOOKUP('Employee Salary Payroll Tax '!B2589,'Employee Salary Payroll Tax '!$D$1:$E$7,2,FALSE)</f>
        <v>NonUnion</v>
      </c>
      <c r="D2587" s="61">
        <f t="shared" si="322"/>
        <v>2.98E-2</v>
      </c>
      <c r="E2587" s="351">
        <f>'Employee Salary Payroll Tax '!N2589</f>
        <v>96653.55</v>
      </c>
      <c r="F2587" s="351">
        <f t="shared" si="323"/>
        <v>99533.825790000003</v>
      </c>
      <c r="G2587" s="352"/>
      <c r="H2587" s="351">
        <f t="shared" si="324"/>
        <v>0</v>
      </c>
      <c r="I2587" s="351">
        <f t="shared" si="326"/>
        <v>2880.2757899999997</v>
      </c>
      <c r="J2587" s="351">
        <f t="shared" si="325"/>
        <v>0</v>
      </c>
      <c r="K2587" s="293">
        <f>SUM('Employee Salary Payroll Tax '!I2589:K2589)</f>
        <v>73103.340000000011</v>
      </c>
      <c r="L2587" s="293">
        <f>'Employee Salary Payroll Tax '!H2589</f>
        <v>0</v>
      </c>
      <c r="M2587" s="293">
        <f t="shared" si="327"/>
        <v>23550.209999999992</v>
      </c>
      <c r="N2587" s="359">
        <f t="shared" si="328"/>
        <v>0</v>
      </c>
      <c r="O2587" s="331"/>
      <c r="P2587" s="61"/>
      <c r="Q2587" s="294"/>
      <c r="R2587" s="292"/>
      <c r="S2587" s="303"/>
    </row>
    <row r="2588" spans="1:19" s="36" customFormat="1" ht="14.4">
      <c r="A2588" s="36">
        <f t="shared" si="321"/>
        <v>1265</v>
      </c>
      <c r="B2588" s="526"/>
      <c r="C2588" s="36" t="str">
        <f>VLOOKUP('Employee Salary Payroll Tax '!B2590,'Employee Salary Payroll Tax '!$D$1:$E$7,2,FALSE)</f>
        <v>IBEW</v>
      </c>
      <c r="D2588" s="61">
        <f t="shared" si="322"/>
        <v>6.875E-3</v>
      </c>
      <c r="E2588" s="351">
        <f>'Employee Salary Payroll Tax '!N2590</f>
        <v>54512.4</v>
      </c>
      <c r="F2588" s="351">
        <f t="shared" si="323"/>
        <v>54887.172749999998</v>
      </c>
      <c r="G2588" s="352"/>
      <c r="H2588" s="351">
        <f t="shared" si="324"/>
        <v>0</v>
      </c>
      <c r="I2588" s="351">
        <f t="shared" si="326"/>
        <v>374.77274999999645</v>
      </c>
      <c r="J2588" s="351">
        <f t="shared" si="325"/>
        <v>0</v>
      </c>
      <c r="K2588" s="293">
        <f>SUM('Employee Salary Payroll Tax '!I2590:K2590)</f>
        <v>54132.75</v>
      </c>
      <c r="L2588" s="293">
        <f>'Employee Salary Payroll Tax '!H2590</f>
        <v>0</v>
      </c>
      <c r="M2588" s="293">
        <f t="shared" si="327"/>
        <v>379.65000000000146</v>
      </c>
      <c r="N2588" s="359">
        <f t="shared" si="328"/>
        <v>0</v>
      </c>
      <c r="O2588" s="331"/>
      <c r="P2588" s="61"/>
      <c r="Q2588" s="294"/>
      <c r="R2588" s="292"/>
      <c r="S2588" s="303"/>
    </row>
    <row r="2589" spans="1:19" s="36" customFormat="1" ht="14.4">
      <c r="A2589" s="36">
        <f t="shared" si="321"/>
        <v>1266</v>
      </c>
      <c r="B2589" s="526"/>
      <c r="C2589" s="36" t="str">
        <f>VLOOKUP('Employee Salary Payroll Tax '!B2591,'Employee Salary Payroll Tax '!$D$1:$E$7,2,FALSE)</f>
        <v>UA</v>
      </c>
      <c r="D2589" s="61">
        <f t="shared" si="322"/>
        <v>0.03</v>
      </c>
      <c r="E2589" s="351">
        <f>'Employee Salary Payroll Tax '!N2591</f>
        <v>67393.52</v>
      </c>
      <c r="F2589" s="351">
        <f t="shared" si="323"/>
        <v>69415.325600000011</v>
      </c>
      <c r="G2589" s="352"/>
      <c r="H2589" s="351">
        <f t="shared" si="324"/>
        <v>0</v>
      </c>
      <c r="I2589" s="351">
        <f t="shared" si="326"/>
        <v>2021.805600000007</v>
      </c>
      <c r="J2589" s="351">
        <f t="shared" si="325"/>
        <v>0</v>
      </c>
      <c r="K2589" s="293">
        <f>SUM('Employee Salary Payroll Tax '!I2591:K2591)</f>
        <v>65044.85</v>
      </c>
      <c r="L2589" s="293">
        <f>'Employee Salary Payroll Tax '!H2591</f>
        <v>0</v>
      </c>
      <c r="M2589" s="293">
        <f t="shared" si="327"/>
        <v>2348.6700000000055</v>
      </c>
      <c r="N2589" s="359">
        <f t="shared" si="328"/>
        <v>0</v>
      </c>
      <c r="O2589" s="331"/>
      <c r="P2589" s="61"/>
      <c r="Q2589" s="294"/>
      <c r="R2589" s="292"/>
      <c r="S2589" s="303"/>
    </row>
    <row r="2590" spans="1:19" s="36" customFormat="1" ht="14.4">
      <c r="A2590" s="36">
        <f t="shared" si="321"/>
        <v>1267</v>
      </c>
      <c r="B2590" s="526"/>
      <c r="C2590" s="36" t="str">
        <f>VLOOKUP('Employee Salary Payroll Tax '!B2592,'Employee Salary Payroll Tax '!$D$1:$E$7,2,FALSE)</f>
        <v>NonUnion</v>
      </c>
      <c r="D2590" s="61">
        <f t="shared" si="322"/>
        <v>2.98E-2</v>
      </c>
      <c r="E2590" s="351">
        <f>'Employee Salary Payroll Tax '!N2592</f>
        <v>21130.639999999999</v>
      </c>
      <c r="F2590" s="351">
        <f t="shared" si="323"/>
        <v>21760.333072000001</v>
      </c>
      <c r="G2590" s="352"/>
      <c r="H2590" s="351">
        <f t="shared" si="324"/>
        <v>0</v>
      </c>
      <c r="I2590" s="351">
        <f t="shared" si="326"/>
        <v>629.69307200000185</v>
      </c>
      <c r="J2590" s="351">
        <f t="shared" si="325"/>
        <v>0</v>
      </c>
      <c r="K2590" s="293">
        <f>SUM('Employee Salary Payroll Tax '!I2592:K2592)</f>
        <v>1.06</v>
      </c>
      <c r="L2590" s="293">
        <f>'Employee Salary Payroll Tax '!H2592</f>
        <v>0</v>
      </c>
      <c r="M2590" s="293">
        <f t="shared" si="327"/>
        <v>21129.579999999998</v>
      </c>
      <c r="N2590" s="359">
        <f t="shared" si="328"/>
        <v>0</v>
      </c>
      <c r="O2590" s="331"/>
      <c r="P2590" s="61"/>
      <c r="Q2590" s="294"/>
      <c r="R2590" s="292"/>
      <c r="S2590" s="303"/>
    </row>
    <row r="2591" spans="1:19" s="36" customFormat="1" ht="14.4">
      <c r="A2591" s="36">
        <f t="shared" si="321"/>
        <v>1268</v>
      </c>
      <c r="B2591" s="526"/>
      <c r="C2591" s="36" t="str">
        <f>VLOOKUP('Employee Salary Payroll Tax '!B2593,'Employee Salary Payroll Tax '!$D$1:$E$7,2,FALSE)</f>
        <v>Not Assigned</v>
      </c>
      <c r="D2591" s="61">
        <f t="shared" si="322"/>
        <v>0</v>
      </c>
      <c r="E2591" s="351">
        <f>'Employee Salary Payroll Tax '!N2593</f>
        <v>0</v>
      </c>
      <c r="F2591" s="351">
        <f t="shared" si="323"/>
        <v>0</v>
      </c>
      <c r="G2591" s="352"/>
      <c r="H2591" s="351">
        <f t="shared" si="324"/>
        <v>7000</v>
      </c>
      <c r="I2591" s="351">
        <f t="shared" si="326"/>
        <v>0</v>
      </c>
      <c r="J2591" s="351">
        <f t="shared" si="325"/>
        <v>0</v>
      </c>
      <c r="K2591" s="293">
        <f>SUM('Employee Salary Payroll Tax '!I2593:K2593)</f>
        <v>0</v>
      </c>
      <c r="L2591" s="293">
        <f>'Employee Salary Payroll Tax '!H2593</f>
        <v>0</v>
      </c>
      <c r="M2591" s="293">
        <f t="shared" si="327"/>
        <v>0</v>
      </c>
      <c r="N2591" s="359">
        <f t="shared" si="328"/>
        <v>0</v>
      </c>
      <c r="O2591" s="331"/>
      <c r="P2591" s="61"/>
      <c r="Q2591" s="294"/>
      <c r="R2591" s="292"/>
      <c r="S2591" s="303"/>
    </row>
    <row r="2592" spans="1:19" s="36" customFormat="1" ht="14.4">
      <c r="A2592" s="36">
        <f t="shared" si="321"/>
        <v>1269</v>
      </c>
      <c r="B2592" s="526"/>
      <c r="C2592" s="36" t="str">
        <f>VLOOKUP('Employee Salary Payroll Tax '!B2594,'Employee Salary Payroll Tax '!$D$1:$E$7,2,FALSE)</f>
        <v>NonUnion</v>
      </c>
      <c r="D2592" s="61">
        <f t="shared" si="322"/>
        <v>2.98E-2</v>
      </c>
      <c r="E2592" s="351">
        <f>'Employee Salary Payroll Tax '!N2594</f>
        <v>51364.29</v>
      </c>
      <c r="F2592" s="351">
        <f t="shared" si="323"/>
        <v>52894.945842000001</v>
      </c>
      <c r="G2592" s="352"/>
      <c r="H2592" s="351">
        <f t="shared" si="324"/>
        <v>0</v>
      </c>
      <c r="I2592" s="351">
        <f t="shared" si="326"/>
        <v>1530.6558420000001</v>
      </c>
      <c r="J2592" s="351">
        <f t="shared" si="325"/>
        <v>0</v>
      </c>
      <c r="K2592" s="293">
        <f>SUM('Employee Salary Payroll Tax '!I2594:K2594)</f>
        <v>-136.62</v>
      </c>
      <c r="L2592" s="293">
        <f>'Employee Salary Payroll Tax '!H2594</f>
        <v>0</v>
      </c>
      <c r="M2592" s="293">
        <f t="shared" si="327"/>
        <v>51500.91</v>
      </c>
      <c r="N2592" s="359">
        <f t="shared" si="328"/>
        <v>0</v>
      </c>
      <c r="O2592" s="331"/>
      <c r="P2592" s="61"/>
      <c r="Q2592" s="294"/>
      <c r="R2592" s="292"/>
      <c r="S2592" s="303"/>
    </row>
    <row r="2593" spans="1:19" s="36" customFormat="1" ht="14.4">
      <c r="A2593" s="36">
        <f t="shared" si="321"/>
        <v>1270</v>
      </c>
      <c r="B2593" s="526"/>
      <c r="C2593" s="36" t="str">
        <f>VLOOKUP('Employee Salary Payroll Tax '!B2595,'Employee Salary Payroll Tax '!$D$1:$E$7,2,FALSE)</f>
        <v>NonUnion</v>
      </c>
      <c r="D2593" s="61">
        <f t="shared" si="322"/>
        <v>2.98E-2</v>
      </c>
      <c r="E2593" s="351">
        <f>'Employee Salary Payroll Tax '!N2595</f>
        <v>63506.43</v>
      </c>
      <c r="F2593" s="351">
        <f t="shared" si="323"/>
        <v>65398.921614000006</v>
      </c>
      <c r="G2593" s="352"/>
      <c r="H2593" s="351">
        <f t="shared" si="324"/>
        <v>0</v>
      </c>
      <c r="I2593" s="351">
        <f t="shared" si="326"/>
        <v>1892.4916140000059</v>
      </c>
      <c r="J2593" s="351">
        <f t="shared" si="325"/>
        <v>0</v>
      </c>
      <c r="K2593" s="293">
        <f>SUM('Employee Salary Payroll Tax '!I2595:K2595)</f>
        <v>63506.43</v>
      </c>
      <c r="L2593" s="293">
        <f>'Employee Salary Payroll Tax '!H2595</f>
        <v>0</v>
      </c>
      <c r="M2593" s="293">
        <f t="shared" si="327"/>
        <v>0</v>
      </c>
      <c r="N2593" s="359">
        <f t="shared" si="328"/>
        <v>0</v>
      </c>
      <c r="O2593" s="331"/>
      <c r="P2593" s="61"/>
      <c r="Q2593" s="294"/>
      <c r="R2593" s="292"/>
      <c r="S2593" s="303"/>
    </row>
    <row r="2594" spans="1:19" s="36" customFormat="1" ht="14.4">
      <c r="A2594" s="36">
        <f t="shared" si="321"/>
        <v>1271</v>
      </c>
      <c r="B2594" s="526"/>
      <c r="C2594" s="36" t="str">
        <f>VLOOKUP('Employee Salary Payroll Tax '!B2596,'Employee Salary Payroll Tax '!$D$1:$E$7,2,FALSE)</f>
        <v>NonUnion</v>
      </c>
      <c r="D2594" s="61">
        <f t="shared" si="322"/>
        <v>2.98E-2</v>
      </c>
      <c r="E2594" s="351">
        <f>'Employee Salary Payroll Tax '!N2596</f>
        <v>32989.949999999997</v>
      </c>
      <c r="F2594" s="351">
        <f t="shared" si="323"/>
        <v>33973.050510000001</v>
      </c>
      <c r="G2594" s="352"/>
      <c r="H2594" s="351">
        <f t="shared" si="324"/>
        <v>0</v>
      </c>
      <c r="I2594" s="351">
        <f t="shared" si="326"/>
        <v>983.10051000000385</v>
      </c>
      <c r="J2594" s="351">
        <f t="shared" si="325"/>
        <v>0</v>
      </c>
      <c r="K2594" s="293">
        <f>SUM('Employee Salary Payroll Tax '!I2596:K2596)</f>
        <v>37691.949999999997</v>
      </c>
      <c r="L2594" s="293">
        <f>'Employee Salary Payroll Tax '!H2596</f>
        <v>0</v>
      </c>
      <c r="M2594" s="293">
        <f t="shared" si="327"/>
        <v>-4702</v>
      </c>
      <c r="N2594" s="359">
        <f t="shared" si="328"/>
        <v>0</v>
      </c>
      <c r="O2594" s="331"/>
      <c r="P2594" s="61"/>
      <c r="Q2594" s="294"/>
      <c r="R2594" s="292"/>
      <c r="S2594" s="303"/>
    </row>
    <row r="2595" spans="1:19" s="36" customFormat="1" ht="14.4">
      <c r="A2595" s="36">
        <f t="shared" si="321"/>
        <v>1272</v>
      </c>
      <c r="B2595" s="526"/>
      <c r="C2595" s="36" t="str">
        <f>VLOOKUP('Employee Salary Payroll Tax '!B2597,'Employee Salary Payroll Tax '!$D$1:$E$7,2,FALSE)</f>
        <v>Not Assigned</v>
      </c>
      <c r="D2595" s="61">
        <f t="shared" si="322"/>
        <v>0</v>
      </c>
      <c r="E2595" s="351">
        <f>'Employee Salary Payroll Tax '!N2597</f>
        <v>0.03</v>
      </c>
      <c r="F2595" s="351">
        <f t="shared" si="323"/>
        <v>0.03</v>
      </c>
      <c r="G2595" s="352"/>
      <c r="H2595" s="351">
        <f t="shared" si="324"/>
        <v>6999.97</v>
      </c>
      <c r="I2595" s="351">
        <f t="shared" si="326"/>
        <v>0</v>
      </c>
      <c r="J2595" s="351">
        <f t="shared" si="325"/>
        <v>0</v>
      </c>
      <c r="K2595" s="293">
        <f>SUM('Employee Salary Payroll Tax '!I2597:K2597)</f>
        <v>618.47</v>
      </c>
      <c r="L2595" s="293">
        <f>'Employee Salary Payroll Tax '!H2597</f>
        <v>0</v>
      </c>
      <c r="M2595" s="293">
        <f t="shared" si="327"/>
        <v>-618.44000000000005</v>
      </c>
      <c r="N2595" s="359">
        <f t="shared" si="328"/>
        <v>0</v>
      </c>
      <c r="O2595" s="331"/>
      <c r="P2595" s="61"/>
      <c r="Q2595" s="294"/>
      <c r="R2595" s="292"/>
      <c r="S2595" s="303"/>
    </row>
    <row r="2596" spans="1:19" s="36" customFormat="1" ht="14.4">
      <c r="A2596" s="36">
        <f t="shared" si="321"/>
        <v>1273</v>
      </c>
      <c r="B2596" s="526"/>
      <c r="C2596" s="36" t="str">
        <f>VLOOKUP('Employee Salary Payroll Tax '!B2598,'Employee Salary Payroll Tax '!$D$1:$E$7,2,FALSE)</f>
        <v>IBEW</v>
      </c>
      <c r="D2596" s="61">
        <f t="shared" si="322"/>
        <v>6.875E-3</v>
      </c>
      <c r="E2596" s="351">
        <f>'Employee Salary Payroll Tax '!N2598</f>
        <v>60238.91</v>
      </c>
      <c r="F2596" s="351">
        <f t="shared" si="323"/>
        <v>60653.052506250002</v>
      </c>
      <c r="G2596" s="352"/>
      <c r="H2596" s="351">
        <f t="shared" si="324"/>
        <v>0</v>
      </c>
      <c r="I2596" s="351">
        <f t="shared" si="326"/>
        <v>414.14250624999841</v>
      </c>
      <c r="J2596" s="351">
        <f t="shared" si="325"/>
        <v>0</v>
      </c>
      <c r="K2596" s="293">
        <f>SUM('Employee Salary Payroll Tax '!I2598:K2598)</f>
        <v>60238.2</v>
      </c>
      <c r="L2596" s="293">
        <f>'Employee Salary Payroll Tax '!H2598</f>
        <v>0</v>
      </c>
      <c r="M2596" s="293">
        <f t="shared" si="327"/>
        <v>0.71000000000640284</v>
      </c>
      <c r="N2596" s="359">
        <f t="shared" si="328"/>
        <v>0</v>
      </c>
      <c r="O2596" s="331"/>
      <c r="P2596" s="61"/>
      <c r="Q2596" s="294"/>
      <c r="R2596" s="292"/>
      <c r="S2596" s="303"/>
    </row>
    <row r="2597" spans="1:19" s="36" customFormat="1" ht="14.4">
      <c r="A2597" s="36">
        <f t="shared" si="321"/>
        <v>1274</v>
      </c>
      <c r="B2597" s="526"/>
      <c r="C2597" s="36" t="str">
        <f>VLOOKUP('Employee Salary Payroll Tax '!B2599,'Employee Salary Payroll Tax '!$D$1:$E$7,2,FALSE)</f>
        <v>IBEW</v>
      </c>
      <c r="D2597" s="61">
        <f t="shared" si="322"/>
        <v>6.875E-3</v>
      </c>
      <c r="E2597" s="351">
        <f>'Employee Salary Payroll Tax '!N2599</f>
        <v>130105.82</v>
      </c>
      <c r="F2597" s="351">
        <f t="shared" si="323"/>
        <v>131000.29751250001</v>
      </c>
      <c r="G2597" s="352"/>
      <c r="H2597" s="351">
        <f t="shared" si="324"/>
        <v>0</v>
      </c>
      <c r="I2597" s="351">
        <f t="shared" si="326"/>
        <v>894.47751250000147</v>
      </c>
      <c r="J2597" s="351">
        <f t="shared" si="325"/>
        <v>0</v>
      </c>
      <c r="K2597" s="293">
        <f>SUM('Employee Salary Payroll Tax '!I2599:K2599)</f>
        <v>127676.75</v>
      </c>
      <c r="L2597" s="293">
        <f>'Employee Salary Payroll Tax '!H2599</f>
        <v>0</v>
      </c>
      <c r="M2597" s="293">
        <f t="shared" si="327"/>
        <v>2429.070000000007</v>
      </c>
      <c r="N2597" s="359">
        <f t="shared" si="328"/>
        <v>0</v>
      </c>
      <c r="O2597" s="331"/>
      <c r="P2597" s="61"/>
      <c r="Q2597" s="294"/>
      <c r="R2597" s="292"/>
      <c r="S2597" s="303"/>
    </row>
    <row r="2598" spans="1:19" s="36" customFormat="1" ht="14.4">
      <c r="A2598" s="36">
        <f t="shared" si="321"/>
        <v>1275</v>
      </c>
      <c r="B2598" s="526"/>
      <c r="C2598" s="36" t="str">
        <f>VLOOKUP('Employee Salary Payroll Tax '!B2600,'Employee Salary Payroll Tax '!$D$1:$E$7,2,FALSE)</f>
        <v>NonUnion</v>
      </c>
      <c r="D2598" s="61">
        <f t="shared" si="322"/>
        <v>2.98E-2</v>
      </c>
      <c r="E2598" s="351">
        <f>'Employee Salary Payroll Tax '!N2600</f>
        <v>166362.82</v>
      </c>
      <c r="F2598" s="351">
        <f t="shared" si="323"/>
        <v>171320.43203600001</v>
      </c>
      <c r="G2598" s="352"/>
      <c r="H2598" s="351">
        <f t="shared" si="324"/>
        <v>0</v>
      </c>
      <c r="I2598" s="351">
        <f t="shared" si="326"/>
        <v>4957.6120360000059</v>
      </c>
      <c r="J2598" s="351">
        <f t="shared" si="325"/>
        <v>0</v>
      </c>
      <c r="K2598" s="293">
        <f>SUM('Employee Salary Payroll Tax '!I2600:K2600)</f>
        <v>131190.47</v>
      </c>
      <c r="L2598" s="293">
        <f>'Employee Salary Payroll Tax '!H2600</f>
        <v>1055.99</v>
      </c>
      <c r="M2598" s="293">
        <f t="shared" si="327"/>
        <v>34116.360000000008</v>
      </c>
      <c r="N2598" s="359">
        <f t="shared" si="328"/>
        <v>0</v>
      </c>
      <c r="O2598" s="331"/>
      <c r="P2598" s="61"/>
      <c r="Q2598" s="294"/>
      <c r="R2598" s="292"/>
      <c r="S2598" s="303"/>
    </row>
    <row r="2599" spans="1:19" s="36" customFormat="1" ht="14.4">
      <c r="A2599" s="36">
        <f t="shared" si="321"/>
        <v>1276</v>
      </c>
      <c r="B2599" s="526"/>
      <c r="C2599" s="36" t="str">
        <f>VLOOKUP('Employee Salary Payroll Tax '!B2601,'Employee Salary Payroll Tax '!$D$1:$E$7,2,FALSE)</f>
        <v>NonUnion</v>
      </c>
      <c r="D2599" s="61">
        <f t="shared" si="322"/>
        <v>2.98E-2</v>
      </c>
      <c r="E2599" s="351">
        <f>'Employee Salary Payroll Tax '!N2601</f>
        <v>98616.43</v>
      </c>
      <c r="F2599" s="351">
        <f t="shared" si="323"/>
        <v>101555.199614</v>
      </c>
      <c r="G2599" s="352"/>
      <c r="H2599" s="351">
        <f t="shared" si="324"/>
        <v>0</v>
      </c>
      <c r="I2599" s="351">
        <f t="shared" si="326"/>
        <v>2938.7696140000044</v>
      </c>
      <c r="J2599" s="351">
        <f t="shared" si="325"/>
        <v>0</v>
      </c>
      <c r="K2599" s="293">
        <f>SUM('Employee Salary Payroll Tax '!I2601:K2601)</f>
        <v>20107.68</v>
      </c>
      <c r="L2599" s="293">
        <f>'Employee Salary Payroll Tax '!H2601</f>
        <v>0</v>
      </c>
      <c r="M2599" s="293">
        <f t="shared" si="327"/>
        <v>78508.75</v>
      </c>
      <c r="N2599" s="359">
        <f t="shared" si="328"/>
        <v>0</v>
      </c>
      <c r="O2599" s="331"/>
      <c r="P2599" s="61"/>
      <c r="Q2599" s="294"/>
      <c r="R2599" s="292"/>
      <c r="S2599" s="303"/>
    </row>
    <row r="2600" spans="1:19" s="36" customFormat="1" ht="14.4">
      <c r="A2600" s="36">
        <f t="shared" si="321"/>
        <v>1277</v>
      </c>
      <c r="B2600" s="526"/>
      <c r="C2600" s="36" t="str">
        <f>VLOOKUP('Employee Salary Payroll Tax '!B2602,'Employee Salary Payroll Tax '!$D$1:$E$7,2,FALSE)</f>
        <v>Not Assigned</v>
      </c>
      <c r="D2600" s="61">
        <f t="shared" si="322"/>
        <v>0</v>
      </c>
      <c r="E2600" s="351">
        <f>'Employee Salary Payroll Tax '!N2602</f>
        <v>0</v>
      </c>
      <c r="F2600" s="351">
        <f t="shared" si="323"/>
        <v>0</v>
      </c>
      <c r="G2600" s="352"/>
      <c r="H2600" s="351">
        <f t="shared" si="324"/>
        <v>7000</v>
      </c>
      <c r="I2600" s="351">
        <f t="shared" si="326"/>
        <v>0</v>
      </c>
      <c r="J2600" s="351">
        <f t="shared" si="325"/>
        <v>0</v>
      </c>
      <c r="K2600" s="293">
        <f>SUM('Employee Salary Payroll Tax '!I2602:K2602)</f>
        <v>-559</v>
      </c>
      <c r="L2600" s="293">
        <f>'Employee Salary Payroll Tax '!H2602</f>
        <v>0</v>
      </c>
      <c r="M2600" s="293">
        <f t="shared" si="327"/>
        <v>559</v>
      </c>
      <c r="N2600" s="359">
        <f t="shared" si="328"/>
        <v>0</v>
      </c>
      <c r="O2600" s="331"/>
      <c r="P2600" s="61"/>
      <c r="Q2600" s="294"/>
      <c r="R2600" s="292"/>
      <c r="S2600" s="303"/>
    </row>
    <row r="2601" spans="1:19" s="36" customFormat="1" ht="14.4">
      <c r="A2601" s="36">
        <f t="shared" si="321"/>
        <v>1278</v>
      </c>
      <c r="B2601" s="526"/>
      <c r="C2601" s="36" t="str">
        <f>VLOOKUP('Employee Salary Payroll Tax '!B2603,'Employee Salary Payroll Tax '!$D$1:$E$7,2,FALSE)</f>
        <v>NonUnion</v>
      </c>
      <c r="D2601" s="61">
        <f t="shared" si="322"/>
        <v>2.98E-2</v>
      </c>
      <c r="E2601" s="351">
        <f>'Employee Salary Payroll Tax '!N2603</f>
        <v>122265.79</v>
      </c>
      <c r="F2601" s="351">
        <f t="shared" si="323"/>
        <v>125909.31054200001</v>
      </c>
      <c r="G2601" s="352"/>
      <c r="H2601" s="351">
        <f t="shared" si="324"/>
        <v>0</v>
      </c>
      <c r="I2601" s="351">
        <f t="shared" si="326"/>
        <v>3643.5205420000129</v>
      </c>
      <c r="J2601" s="351">
        <f t="shared" si="325"/>
        <v>0</v>
      </c>
      <c r="K2601" s="293">
        <f>SUM('Employee Salary Payroll Tax '!I2603:K2603)</f>
        <v>44144.39</v>
      </c>
      <c r="L2601" s="293">
        <f>'Employee Salary Payroll Tax '!H2603</f>
        <v>0</v>
      </c>
      <c r="M2601" s="293">
        <f t="shared" si="327"/>
        <v>78121.399999999994</v>
      </c>
      <c r="N2601" s="359">
        <f t="shared" si="328"/>
        <v>0</v>
      </c>
      <c r="O2601" s="331"/>
      <c r="P2601" s="61"/>
      <c r="Q2601" s="294"/>
      <c r="R2601" s="292"/>
      <c r="S2601" s="303"/>
    </row>
    <row r="2602" spans="1:19" s="36" customFormat="1" ht="14.4">
      <c r="A2602" s="36">
        <f t="shared" si="321"/>
        <v>1279</v>
      </c>
      <c r="B2602" s="526"/>
      <c r="C2602" s="36" t="str">
        <f>VLOOKUP('Employee Salary Payroll Tax '!B2604,'Employee Salary Payroll Tax '!$D$1:$E$7,2,FALSE)</f>
        <v>NonUnion</v>
      </c>
      <c r="D2602" s="61">
        <f t="shared" si="322"/>
        <v>2.98E-2</v>
      </c>
      <c r="E2602" s="351">
        <f>'Employee Salary Payroll Tax '!N2604</f>
        <v>79986.880000000005</v>
      </c>
      <c r="F2602" s="351">
        <f t="shared" si="323"/>
        <v>82370.48902400001</v>
      </c>
      <c r="G2602" s="352"/>
      <c r="H2602" s="351">
        <f t="shared" si="324"/>
        <v>0</v>
      </c>
      <c r="I2602" s="351">
        <f t="shared" si="326"/>
        <v>2383.6090240000049</v>
      </c>
      <c r="J2602" s="351">
        <f t="shared" si="325"/>
        <v>0</v>
      </c>
      <c r="K2602" s="293">
        <f>SUM('Employee Salary Payroll Tax '!I2604:K2604)</f>
        <v>52306.51</v>
      </c>
      <c r="L2602" s="293">
        <f>'Employee Salary Payroll Tax '!H2604</f>
        <v>0</v>
      </c>
      <c r="M2602" s="293">
        <f t="shared" si="327"/>
        <v>27680.370000000003</v>
      </c>
      <c r="N2602" s="359">
        <f t="shared" si="328"/>
        <v>0</v>
      </c>
      <c r="O2602" s="331"/>
      <c r="P2602" s="61"/>
      <c r="Q2602" s="294"/>
      <c r="R2602" s="292"/>
      <c r="S2602" s="303"/>
    </row>
    <row r="2603" spans="1:19" s="36" customFormat="1" ht="14.4">
      <c r="A2603" s="36">
        <f t="shared" si="321"/>
        <v>1280</v>
      </c>
      <c r="B2603" s="526"/>
      <c r="C2603" s="36" t="str">
        <f>VLOOKUP('Employee Salary Payroll Tax '!B2605,'Employee Salary Payroll Tax '!$D$1:$E$7,2,FALSE)</f>
        <v>NonUnion</v>
      </c>
      <c r="D2603" s="61">
        <f t="shared" si="322"/>
        <v>2.98E-2</v>
      </c>
      <c r="E2603" s="351">
        <f>'Employee Salary Payroll Tax '!N2605</f>
        <v>103469.96</v>
      </c>
      <c r="F2603" s="351">
        <f t="shared" si="323"/>
        <v>106553.36480800001</v>
      </c>
      <c r="G2603" s="352"/>
      <c r="H2603" s="351">
        <f t="shared" si="324"/>
        <v>0</v>
      </c>
      <c r="I2603" s="351">
        <f t="shared" si="326"/>
        <v>3083.4048080000066</v>
      </c>
      <c r="J2603" s="351">
        <f t="shared" si="325"/>
        <v>0</v>
      </c>
      <c r="K2603" s="293">
        <f>SUM('Employee Salary Payroll Tax '!I2605:K2605)</f>
        <v>669.27</v>
      </c>
      <c r="L2603" s="293">
        <f>'Employee Salary Payroll Tax '!H2605</f>
        <v>0</v>
      </c>
      <c r="M2603" s="293">
        <f t="shared" si="327"/>
        <v>102800.69</v>
      </c>
      <c r="N2603" s="359">
        <f t="shared" si="328"/>
        <v>0</v>
      </c>
      <c r="O2603" s="331"/>
      <c r="P2603" s="61"/>
      <c r="Q2603" s="294"/>
      <c r="R2603" s="292"/>
      <c r="S2603" s="303"/>
    </row>
    <row r="2604" spans="1:19" s="36" customFormat="1" ht="14.4">
      <c r="A2604" s="36">
        <f t="shared" si="321"/>
        <v>1281</v>
      </c>
      <c r="B2604" s="526"/>
      <c r="C2604" s="36" t="str">
        <f>VLOOKUP('Employee Salary Payroll Tax '!B2606,'Employee Salary Payroll Tax '!$D$1:$E$7,2,FALSE)</f>
        <v>UA</v>
      </c>
      <c r="D2604" s="61">
        <f t="shared" si="322"/>
        <v>0.03</v>
      </c>
      <c r="E2604" s="351">
        <f>'Employee Salary Payroll Tax '!N2606</f>
        <v>53573.96</v>
      </c>
      <c r="F2604" s="351">
        <f t="shared" si="323"/>
        <v>55181.178800000002</v>
      </c>
      <c r="G2604" s="352"/>
      <c r="H2604" s="351">
        <f t="shared" si="324"/>
        <v>0</v>
      </c>
      <c r="I2604" s="351">
        <f t="shared" si="326"/>
        <v>1607.2188000000024</v>
      </c>
      <c r="J2604" s="351">
        <f t="shared" si="325"/>
        <v>0</v>
      </c>
      <c r="K2604" s="293">
        <f>SUM('Employee Salary Payroll Tax '!I2606:K2606)</f>
        <v>35701.519999999997</v>
      </c>
      <c r="L2604" s="293">
        <f>'Employee Salary Payroll Tax '!H2606</f>
        <v>0</v>
      </c>
      <c r="M2604" s="293">
        <f t="shared" si="327"/>
        <v>17872.440000000002</v>
      </c>
      <c r="N2604" s="359">
        <f t="shared" si="328"/>
        <v>0</v>
      </c>
      <c r="O2604" s="331"/>
      <c r="P2604" s="61"/>
      <c r="Q2604" s="294"/>
      <c r="R2604" s="292"/>
      <c r="S2604" s="303"/>
    </row>
    <row r="2605" spans="1:19" s="36" customFormat="1" ht="14.4">
      <c r="A2605" s="36">
        <f t="shared" ref="A2605:A2668" si="329">+A2604+1</f>
        <v>1282</v>
      </c>
      <c r="B2605" s="526"/>
      <c r="C2605" s="36" t="str">
        <f>VLOOKUP('Employee Salary Payroll Tax '!B2607,'Employee Salary Payroll Tax '!$D$1:$E$7,2,FALSE)</f>
        <v>NonUnion</v>
      </c>
      <c r="D2605" s="61">
        <f t="shared" si="322"/>
        <v>2.98E-2</v>
      </c>
      <c r="E2605" s="351">
        <f>'Employee Salary Payroll Tax '!N2607</f>
        <v>63134.58</v>
      </c>
      <c r="F2605" s="351">
        <f t="shared" si="323"/>
        <v>65015.990484000002</v>
      </c>
      <c r="G2605" s="352"/>
      <c r="H2605" s="351">
        <f t="shared" si="324"/>
        <v>0</v>
      </c>
      <c r="I2605" s="351">
        <f t="shared" si="326"/>
        <v>1881.410484</v>
      </c>
      <c r="J2605" s="351">
        <f t="shared" si="325"/>
        <v>0</v>
      </c>
      <c r="K2605" s="293">
        <f>SUM('Employee Salary Payroll Tax '!I2607:K2607)</f>
        <v>21013.919999999998</v>
      </c>
      <c r="L2605" s="293">
        <f>'Employee Salary Payroll Tax '!H2607</f>
        <v>0</v>
      </c>
      <c r="M2605" s="293">
        <f t="shared" si="327"/>
        <v>42120.66</v>
      </c>
      <c r="N2605" s="359">
        <f t="shared" si="328"/>
        <v>0</v>
      </c>
      <c r="O2605" s="331"/>
      <c r="P2605" s="61"/>
      <c r="Q2605" s="294"/>
      <c r="R2605" s="292"/>
      <c r="S2605" s="303"/>
    </row>
    <row r="2606" spans="1:19" s="36" customFormat="1" ht="14.4">
      <c r="A2606" s="36">
        <f t="shared" si="329"/>
        <v>1283</v>
      </c>
      <c r="B2606" s="526"/>
      <c r="C2606" s="36" t="str">
        <f>VLOOKUP('Employee Salary Payroll Tax '!B2608,'Employee Salary Payroll Tax '!$D$1:$E$7,2,FALSE)</f>
        <v>NonUnion</v>
      </c>
      <c r="D2606" s="61">
        <f t="shared" si="322"/>
        <v>2.98E-2</v>
      </c>
      <c r="E2606" s="351">
        <f>'Employee Salary Payroll Tax '!N2608</f>
        <v>44428.12</v>
      </c>
      <c r="F2606" s="351">
        <f t="shared" si="323"/>
        <v>45752.077976000008</v>
      </c>
      <c r="G2606" s="352"/>
      <c r="H2606" s="351">
        <f t="shared" si="324"/>
        <v>0</v>
      </c>
      <c r="I2606" s="351">
        <f t="shared" si="326"/>
        <v>1323.9579760000051</v>
      </c>
      <c r="J2606" s="351">
        <f t="shared" si="325"/>
        <v>0</v>
      </c>
      <c r="K2606" s="293">
        <f>SUM('Employee Salary Payroll Tax '!I2608:K2608)</f>
        <v>11727.12</v>
      </c>
      <c r="L2606" s="293">
        <f>'Employee Salary Payroll Tax '!H2608</f>
        <v>0</v>
      </c>
      <c r="M2606" s="293">
        <f t="shared" si="327"/>
        <v>32701</v>
      </c>
      <c r="N2606" s="359">
        <f t="shared" si="328"/>
        <v>0</v>
      </c>
      <c r="O2606" s="331"/>
      <c r="P2606" s="61"/>
      <c r="Q2606" s="294"/>
      <c r="R2606" s="292"/>
      <c r="S2606" s="303"/>
    </row>
    <row r="2607" spans="1:19" s="36" customFormat="1" ht="14.4">
      <c r="A2607" s="36">
        <f t="shared" si="329"/>
        <v>1284</v>
      </c>
      <c r="B2607" s="526"/>
      <c r="C2607" s="36" t="str">
        <f>VLOOKUP('Employee Salary Payroll Tax '!B2609,'Employee Salary Payroll Tax '!$D$1:$E$7,2,FALSE)</f>
        <v>NonUnion</v>
      </c>
      <c r="D2607" s="61">
        <f t="shared" si="322"/>
        <v>2.98E-2</v>
      </c>
      <c r="E2607" s="351">
        <f>'Employee Salary Payroll Tax '!N2609</f>
        <v>80267.789999999994</v>
      </c>
      <c r="F2607" s="351">
        <f t="shared" si="323"/>
        <v>82659.770141999994</v>
      </c>
      <c r="G2607" s="352"/>
      <c r="H2607" s="351">
        <f t="shared" si="324"/>
        <v>0</v>
      </c>
      <c r="I2607" s="351">
        <f t="shared" si="326"/>
        <v>2391.9801420000003</v>
      </c>
      <c r="J2607" s="351">
        <f t="shared" si="325"/>
        <v>0</v>
      </c>
      <c r="K2607" s="293">
        <f>SUM('Employee Salary Payroll Tax '!I2609:K2609)</f>
        <v>73832.450000000012</v>
      </c>
      <c r="L2607" s="293">
        <f>'Employee Salary Payroll Tax '!H2609</f>
        <v>0</v>
      </c>
      <c r="M2607" s="293">
        <f t="shared" si="327"/>
        <v>6435.339999999982</v>
      </c>
      <c r="N2607" s="359">
        <f t="shared" si="328"/>
        <v>0</v>
      </c>
      <c r="O2607" s="331"/>
      <c r="P2607" s="61"/>
      <c r="Q2607" s="294"/>
      <c r="R2607" s="292"/>
      <c r="S2607" s="303"/>
    </row>
    <row r="2608" spans="1:19" s="36" customFormat="1" ht="14.4">
      <c r="A2608" s="36">
        <f t="shared" si="329"/>
        <v>1285</v>
      </c>
      <c r="B2608" s="526"/>
      <c r="C2608" s="36" t="str">
        <f>VLOOKUP('Employee Salary Payroll Tax '!B2610,'Employee Salary Payroll Tax '!$D$1:$E$7,2,FALSE)</f>
        <v>NonUnion</v>
      </c>
      <c r="D2608" s="61">
        <f t="shared" si="322"/>
        <v>2.98E-2</v>
      </c>
      <c r="E2608" s="351">
        <f>'Employee Salary Payroll Tax '!N2610</f>
        <v>121256.07</v>
      </c>
      <c r="F2608" s="351">
        <f t="shared" si="323"/>
        <v>124869.50088600001</v>
      </c>
      <c r="G2608" s="352"/>
      <c r="H2608" s="351">
        <f t="shared" si="324"/>
        <v>0</v>
      </c>
      <c r="I2608" s="351">
        <f t="shared" si="326"/>
        <v>3613.4308860000019</v>
      </c>
      <c r="J2608" s="351">
        <f t="shared" si="325"/>
        <v>0</v>
      </c>
      <c r="K2608" s="293">
        <f>SUM('Employee Salary Payroll Tax '!I2610:K2610)</f>
        <v>95715.760000000009</v>
      </c>
      <c r="L2608" s="293">
        <f>'Employee Salary Payroll Tax '!H2610</f>
        <v>0</v>
      </c>
      <c r="M2608" s="293">
        <f t="shared" si="327"/>
        <v>25540.309999999998</v>
      </c>
      <c r="N2608" s="359">
        <f t="shared" si="328"/>
        <v>0</v>
      </c>
      <c r="O2608" s="331"/>
      <c r="P2608" s="61"/>
      <c r="Q2608" s="294"/>
      <c r="R2608" s="292"/>
      <c r="S2608" s="303"/>
    </row>
    <row r="2609" spans="1:19" s="36" customFormat="1" ht="14.4">
      <c r="A2609" s="36">
        <f t="shared" si="329"/>
        <v>1286</v>
      </c>
      <c r="B2609" s="526"/>
      <c r="C2609" s="36" t="str">
        <f>VLOOKUP('Employee Salary Payroll Tax '!B2611,'Employee Salary Payroll Tax '!$D$1:$E$7,2,FALSE)</f>
        <v>NonUnion</v>
      </c>
      <c r="D2609" s="61">
        <f t="shared" si="322"/>
        <v>2.98E-2</v>
      </c>
      <c r="E2609" s="351">
        <f>'Employee Salary Payroll Tax '!N2611</f>
        <v>69938.039999999994</v>
      </c>
      <c r="F2609" s="351">
        <f t="shared" si="323"/>
        <v>72022.193591999996</v>
      </c>
      <c r="G2609" s="352"/>
      <c r="H2609" s="351">
        <f t="shared" si="324"/>
        <v>0</v>
      </c>
      <c r="I2609" s="351">
        <f t="shared" si="326"/>
        <v>2084.1535920000024</v>
      </c>
      <c r="J2609" s="351">
        <f t="shared" si="325"/>
        <v>0</v>
      </c>
      <c r="K2609" s="293">
        <f>SUM('Employee Salary Payroll Tax '!I2611:K2611)</f>
        <v>8978.9</v>
      </c>
      <c r="L2609" s="293">
        <f>'Employee Salary Payroll Tax '!H2611</f>
        <v>0</v>
      </c>
      <c r="M2609" s="293">
        <f t="shared" si="327"/>
        <v>60959.139999999992</v>
      </c>
      <c r="N2609" s="359">
        <f t="shared" si="328"/>
        <v>0</v>
      </c>
      <c r="O2609" s="331"/>
      <c r="P2609" s="61"/>
      <c r="Q2609" s="294"/>
      <c r="R2609" s="292"/>
      <c r="S2609" s="303"/>
    </row>
    <row r="2610" spans="1:19" s="36" customFormat="1" ht="14.4">
      <c r="A2610" s="36">
        <f t="shared" si="329"/>
        <v>1287</v>
      </c>
      <c r="B2610" s="526"/>
      <c r="C2610" s="36" t="str">
        <f>VLOOKUP('Employee Salary Payroll Tax '!B2612,'Employee Salary Payroll Tax '!$D$1:$E$7,2,FALSE)</f>
        <v>NonUnion</v>
      </c>
      <c r="D2610" s="61">
        <f t="shared" si="322"/>
        <v>2.98E-2</v>
      </c>
      <c r="E2610" s="351">
        <f>'Employee Salary Payroll Tax '!N2612</f>
        <v>67694.149999999994</v>
      </c>
      <c r="F2610" s="351">
        <f t="shared" si="323"/>
        <v>69711.435669999992</v>
      </c>
      <c r="G2610" s="352"/>
      <c r="H2610" s="351">
        <f t="shared" si="324"/>
        <v>0</v>
      </c>
      <c r="I2610" s="351">
        <f t="shared" si="326"/>
        <v>2017.2856699999975</v>
      </c>
      <c r="J2610" s="351">
        <f t="shared" si="325"/>
        <v>0</v>
      </c>
      <c r="K2610" s="293">
        <f>SUM('Employee Salary Payroll Tax '!I2612:K2612)</f>
        <v>29436.19</v>
      </c>
      <c r="L2610" s="293">
        <f>'Employee Salary Payroll Tax '!H2612</f>
        <v>0</v>
      </c>
      <c r="M2610" s="293">
        <f t="shared" si="327"/>
        <v>38257.959999999992</v>
      </c>
      <c r="N2610" s="359">
        <f t="shared" si="328"/>
        <v>0</v>
      </c>
      <c r="O2610" s="331"/>
      <c r="P2610" s="61"/>
      <c r="Q2610" s="294"/>
      <c r="R2610" s="292"/>
      <c r="S2610" s="303"/>
    </row>
    <row r="2611" spans="1:19" s="36" customFormat="1" ht="14.4">
      <c r="A2611" s="36">
        <f t="shared" si="329"/>
        <v>1288</v>
      </c>
      <c r="B2611" s="526"/>
      <c r="C2611" s="36" t="str">
        <f>VLOOKUP('Employee Salary Payroll Tax '!B2613,'Employee Salary Payroll Tax '!$D$1:$E$7,2,FALSE)</f>
        <v>NonUnion</v>
      </c>
      <c r="D2611" s="61">
        <f t="shared" si="322"/>
        <v>2.98E-2</v>
      </c>
      <c r="E2611" s="351">
        <f>'Employee Salary Payroll Tax '!N2613</f>
        <v>79325.52</v>
      </c>
      <c r="F2611" s="351">
        <f t="shared" si="323"/>
        <v>81689.420496000006</v>
      </c>
      <c r="G2611" s="352"/>
      <c r="H2611" s="351">
        <f t="shared" si="324"/>
        <v>0</v>
      </c>
      <c r="I2611" s="351">
        <f t="shared" si="326"/>
        <v>2363.900496000002</v>
      </c>
      <c r="J2611" s="351">
        <f t="shared" si="325"/>
        <v>0</v>
      </c>
      <c r="K2611" s="293">
        <f>SUM('Employee Salary Payroll Tax '!I2613:K2613)</f>
        <v>79325.52</v>
      </c>
      <c r="L2611" s="293">
        <f>'Employee Salary Payroll Tax '!H2613</f>
        <v>0</v>
      </c>
      <c r="M2611" s="293">
        <f t="shared" si="327"/>
        <v>0</v>
      </c>
      <c r="N2611" s="359">
        <f t="shared" si="328"/>
        <v>0</v>
      </c>
      <c r="O2611" s="331"/>
      <c r="P2611" s="61"/>
      <c r="Q2611" s="294"/>
      <c r="R2611" s="292"/>
      <c r="S2611" s="303"/>
    </row>
    <row r="2612" spans="1:19" s="36" customFormat="1" ht="14.4">
      <c r="A2612" s="36">
        <f t="shared" si="329"/>
        <v>1289</v>
      </c>
      <c r="B2612" s="526"/>
      <c r="C2612" s="36" t="str">
        <f>VLOOKUP('Employee Salary Payroll Tax '!B2614,'Employee Salary Payroll Tax '!$D$1:$E$7,2,FALSE)</f>
        <v>NonUnion</v>
      </c>
      <c r="D2612" s="61">
        <f t="shared" si="322"/>
        <v>2.98E-2</v>
      </c>
      <c r="E2612" s="351">
        <f>'Employee Salary Payroll Tax '!N2614</f>
        <v>63724.61</v>
      </c>
      <c r="F2612" s="351">
        <f t="shared" si="323"/>
        <v>65623.603378</v>
      </c>
      <c r="G2612" s="352"/>
      <c r="H2612" s="351">
        <f t="shared" si="324"/>
        <v>0</v>
      </c>
      <c r="I2612" s="351">
        <f t="shared" si="326"/>
        <v>1898.9933779999992</v>
      </c>
      <c r="J2612" s="351">
        <f t="shared" si="325"/>
        <v>0</v>
      </c>
      <c r="K2612" s="293">
        <f>SUM('Employee Salary Payroll Tax '!I2614:K2614)</f>
        <v>38963.339999999997</v>
      </c>
      <c r="L2612" s="293">
        <f>'Employee Salary Payroll Tax '!H2614</f>
        <v>0</v>
      </c>
      <c r="M2612" s="293">
        <f t="shared" si="327"/>
        <v>24761.270000000004</v>
      </c>
      <c r="N2612" s="359">
        <f t="shared" si="328"/>
        <v>0</v>
      </c>
      <c r="O2612" s="331"/>
      <c r="P2612" s="61"/>
      <c r="Q2612" s="294"/>
      <c r="R2612" s="292"/>
      <c r="S2612" s="303"/>
    </row>
    <row r="2613" spans="1:19" s="36" customFormat="1" ht="14.4">
      <c r="A2613" s="36">
        <f t="shared" si="329"/>
        <v>1290</v>
      </c>
      <c r="B2613" s="526"/>
      <c r="C2613" s="36" t="str">
        <f>VLOOKUP('Employee Salary Payroll Tax '!B2615,'Employee Salary Payroll Tax '!$D$1:$E$7,2,FALSE)</f>
        <v>NonUnion</v>
      </c>
      <c r="D2613" s="61">
        <f t="shared" si="322"/>
        <v>2.98E-2</v>
      </c>
      <c r="E2613" s="351">
        <f>'Employee Salary Payroll Tax '!N2615</f>
        <v>68348.759999999995</v>
      </c>
      <c r="F2613" s="351">
        <f t="shared" si="323"/>
        <v>70385.553048000002</v>
      </c>
      <c r="G2613" s="352"/>
      <c r="H2613" s="351">
        <f t="shared" si="324"/>
        <v>0</v>
      </c>
      <c r="I2613" s="351">
        <f t="shared" si="326"/>
        <v>2036.7930480000068</v>
      </c>
      <c r="J2613" s="351">
        <f t="shared" si="325"/>
        <v>0</v>
      </c>
      <c r="K2613" s="293">
        <f>SUM('Employee Salary Payroll Tax '!I2615:K2615)</f>
        <v>22289.48</v>
      </c>
      <c r="L2613" s="293">
        <f>'Employee Salary Payroll Tax '!H2615</f>
        <v>0</v>
      </c>
      <c r="M2613" s="293">
        <f t="shared" si="327"/>
        <v>46059.28</v>
      </c>
      <c r="N2613" s="359">
        <f t="shared" si="328"/>
        <v>0</v>
      </c>
      <c r="O2613" s="331"/>
      <c r="P2613" s="61"/>
      <c r="Q2613" s="294"/>
      <c r="R2613" s="292"/>
      <c r="S2613" s="303"/>
    </row>
    <row r="2614" spans="1:19" s="36" customFormat="1" ht="14.4">
      <c r="A2614" s="36">
        <f t="shared" si="329"/>
        <v>1291</v>
      </c>
      <c r="B2614" s="526"/>
      <c r="C2614" s="36" t="str">
        <f>VLOOKUP('Employee Salary Payroll Tax '!B2616,'Employee Salary Payroll Tax '!$D$1:$E$7,2,FALSE)</f>
        <v>NonUnion</v>
      </c>
      <c r="D2614" s="61">
        <f t="shared" si="322"/>
        <v>2.98E-2</v>
      </c>
      <c r="E2614" s="351">
        <f>'Employee Salary Payroll Tax '!N2616</f>
        <v>86236.69</v>
      </c>
      <c r="F2614" s="351">
        <f t="shared" si="323"/>
        <v>88806.543362000011</v>
      </c>
      <c r="G2614" s="352"/>
      <c r="H2614" s="351">
        <f t="shared" si="324"/>
        <v>0</v>
      </c>
      <c r="I2614" s="351">
        <f t="shared" si="326"/>
        <v>2569.8533620000089</v>
      </c>
      <c r="J2614" s="351">
        <f t="shared" si="325"/>
        <v>0</v>
      </c>
      <c r="K2614" s="293">
        <f>SUM('Employee Salary Payroll Tax '!I2616:K2616)</f>
        <v>3224.7200000000003</v>
      </c>
      <c r="L2614" s="293">
        <f>'Employee Salary Payroll Tax '!H2616</f>
        <v>240.87</v>
      </c>
      <c r="M2614" s="293">
        <f t="shared" si="327"/>
        <v>82771.100000000006</v>
      </c>
      <c r="N2614" s="359">
        <f t="shared" si="328"/>
        <v>0</v>
      </c>
      <c r="O2614" s="331"/>
      <c r="P2614" s="61"/>
      <c r="Q2614" s="294"/>
      <c r="R2614" s="292"/>
      <c r="S2614" s="303"/>
    </row>
    <row r="2615" spans="1:19" s="36" customFormat="1" ht="14.4">
      <c r="A2615" s="36">
        <f t="shared" si="329"/>
        <v>1292</v>
      </c>
      <c r="B2615" s="526"/>
      <c r="C2615" s="36" t="str">
        <f>VLOOKUP('Employee Salary Payroll Tax '!B2617,'Employee Salary Payroll Tax '!$D$1:$E$7,2,FALSE)</f>
        <v>NonUnion</v>
      </c>
      <c r="D2615" s="61">
        <f t="shared" si="322"/>
        <v>2.98E-2</v>
      </c>
      <c r="E2615" s="351">
        <f>'Employee Salary Payroll Tax '!N2617</f>
        <v>68018.740000000005</v>
      </c>
      <c r="F2615" s="351">
        <f t="shared" si="323"/>
        <v>70045.698452000011</v>
      </c>
      <c r="G2615" s="352"/>
      <c r="H2615" s="351">
        <f t="shared" si="324"/>
        <v>0</v>
      </c>
      <c r="I2615" s="351">
        <f t="shared" si="326"/>
        <v>2026.9584520000062</v>
      </c>
      <c r="J2615" s="351">
        <f t="shared" si="325"/>
        <v>0</v>
      </c>
      <c r="K2615" s="293">
        <f>SUM('Employee Salary Payroll Tax '!I2617:K2617)</f>
        <v>68018.740000000005</v>
      </c>
      <c r="L2615" s="293">
        <f>'Employee Salary Payroll Tax '!H2617</f>
        <v>0</v>
      </c>
      <c r="M2615" s="293">
        <f t="shared" si="327"/>
        <v>0</v>
      </c>
      <c r="N2615" s="359">
        <f t="shared" si="328"/>
        <v>0</v>
      </c>
      <c r="O2615" s="331"/>
      <c r="P2615" s="61"/>
      <c r="Q2615" s="294"/>
      <c r="R2615" s="292"/>
      <c r="S2615" s="303"/>
    </row>
    <row r="2616" spans="1:19" s="36" customFormat="1" ht="14.4">
      <c r="A2616" s="36">
        <f t="shared" si="329"/>
        <v>1293</v>
      </c>
      <c r="B2616" s="526"/>
      <c r="C2616" s="36" t="str">
        <f>VLOOKUP('Employee Salary Payroll Tax '!B2618,'Employee Salary Payroll Tax '!$D$1:$E$7,2,FALSE)</f>
        <v>IBEW</v>
      </c>
      <c r="D2616" s="61">
        <f t="shared" si="322"/>
        <v>6.875E-3</v>
      </c>
      <c r="E2616" s="351">
        <f>'Employee Salary Payroll Tax '!N2618</f>
        <v>163523.34</v>
      </c>
      <c r="F2616" s="351">
        <f t="shared" si="323"/>
        <v>164647.5629625</v>
      </c>
      <c r="G2616" s="352"/>
      <c r="H2616" s="351">
        <f t="shared" si="324"/>
        <v>0</v>
      </c>
      <c r="I2616" s="351">
        <f t="shared" si="326"/>
        <v>1124.2229625000036</v>
      </c>
      <c r="J2616" s="351">
        <f t="shared" si="325"/>
        <v>0</v>
      </c>
      <c r="K2616" s="293">
        <f>SUM('Employee Salary Payroll Tax '!I2618:K2618)</f>
        <v>104254.88</v>
      </c>
      <c r="L2616" s="293">
        <f>'Employee Salary Payroll Tax '!H2618</f>
        <v>0</v>
      </c>
      <c r="M2616" s="293">
        <f t="shared" si="327"/>
        <v>59268.459999999992</v>
      </c>
      <c r="N2616" s="359">
        <f t="shared" si="328"/>
        <v>0</v>
      </c>
      <c r="O2616" s="331"/>
      <c r="P2616" s="61"/>
      <c r="Q2616" s="294"/>
      <c r="R2616" s="292"/>
      <c r="S2616" s="303"/>
    </row>
    <row r="2617" spans="1:19" s="36" customFormat="1" ht="14.4">
      <c r="A2617" s="36">
        <f t="shared" si="329"/>
        <v>1294</v>
      </c>
      <c r="B2617" s="526"/>
      <c r="C2617" s="36" t="str">
        <f>VLOOKUP('Employee Salary Payroll Tax '!B2619,'Employee Salary Payroll Tax '!$D$1:$E$7,2,FALSE)</f>
        <v>NonUnion</v>
      </c>
      <c r="D2617" s="61">
        <f t="shared" si="322"/>
        <v>2.98E-2</v>
      </c>
      <c r="E2617" s="351">
        <f>'Employee Salary Payroll Tax '!N2619</f>
        <v>102648.07</v>
      </c>
      <c r="F2617" s="351">
        <f t="shared" si="323"/>
        <v>105706.98248600001</v>
      </c>
      <c r="G2617" s="352"/>
      <c r="H2617" s="351">
        <f t="shared" si="324"/>
        <v>0</v>
      </c>
      <c r="I2617" s="351">
        <f t="shared" si="326"/>
        <v>3058.9124860000011</v>
      </c>
      <c r="J2617" s="351">
        <f t="shared" si="325"/>
        <v>0</v>
      </c>
      <c r="K2617" s="293">
        <f>SUM('Employee Salary Payroll Tax '!I2619:K2619)</f>
        <v>93641.51999999999</v>
      </c>
      <c r="L2617" s="293">
        <f>'Employee Salary Payroll Tax '!H2619</f>
        <v>1279.96</v>
      </c>
      <c r="M2617" s="293">
        <f t="shared" si="327"/>
        <v>7726.5900000000174</v>
      </c>
      <c r="N2617" s="359">
        <f t="shared" si="328"/>
        <v>0</v>
      </c>
      <c r="O2617" s="331"/>
      <c r="P2617" s="61"/>
      <c r="Q2617" s="294"/>
      <c r="R2617" s="292"/>
      <c r="S2617" s="303"/>
    </row>
    <row r="2618" spans="1:19" s="36" customFormat="1" ht="14.4">
      <c r="A2618" s="36">
        <f t="shared" si="329"/>
        <v>1295</v>
      </c>
      <c r="B2618" s="526"/>
      <c r="C2618" s="36" t="str">
        <f>VLOOKUP('Employee Salary Payroll Tax '!B2620,'Employee Salary Payroll Tax '!$D$1:$E$7,2,FALSE)</f>
        <v>NonUnion</v>
      </c>
      <c r="D2618" s="61">
        <f t="shared" si="322"/>
        <v>2.98E-2</v>
      </c>
      <c r="E2618" s="351">
        <f>'Employee Salary Payroll Tax '!N2620</f>
        <v>124433.42</v>
      </c>
      <c r="F2618" s="351">
        <f t="shared" si="323"/>
        <v>128141.53591600001</v>
      </c>
      <c r="G2618" s="352"/>
      <c r="H2618" s="351">
        <f t="shared" si="324"/>
        <v>0</v>
      </c>
      <c r="I2618" s="351">
        <f t="shared" si="326"/>
        <v>3708.1159160000097</v>
      </c>
      <c r="J2618" s="351">
        <f t="shared" si="325"/>
        <v>0</v>
      </c>
      <c r="K2618" s="293">
        <f>SUM('Employee Salary Payroll Tax '!I2620:K2620)</f>
        <v>119460.73</v>
      </c>
      <c r="L2618" s="293">
        <f>'Employee Salary Payroll Tax '!H2620</f>
        <v>0</v>
      </c>
      <c r="M2618" s="293">
        <f t="shared" si="327"/>
        <v>4972.6900000000023</v>
      </c>
      <c r="N2618" s="359">
        <f t="shared" si="328"/>
        <v>0</v>
      </c>
      <c r="O2618" s="331"/>
      <c r="P2618" s="61"/>
      <c r="Q2618" s="294"/>
      <c r="R2618" s="292"/>
      <c r="S2618" s="303"/>
    </row>
    <row r="2619" spans="1:19" s="36" customFormat="1" ht="14.4">
      <c r="A2619" s="36">
        <f t="shared" si="329"/>
        <v>1296</v>
      </c>
      <c r="B2619" s="526"/>
      <c r="C2619" s="36" t="str">
        <f>VLOOKUP('Employee Salary Payroll Tax '!B2621,'Employee Salary Payroll Tax '!$D$1:$E$7,2,FALSE)</f>
        <v>NonUnion</v>
      </c>
      <c r="D2619" s="61">
        <f t="shared" si="322"/>
        <v>2.98E-2</v>
      </c>
      <c r="E2619" s="351">
        <f>'Employee Salary Payroll Tax '!N2621</f>
        <v>64795.53</v>
      </c>
      <c r="F2619" s="351">
        <f t="shared" si="323"/>
        <v>66726.436794000008</v>
      </c>
      <c r="G2619" s="352"/>
      <c r="H2619" s="351">
        <f t="shared" si="324"/>
        <v>0</v>
      </c>
      <c r="I2619" s="351">
        <f t="shared" si="326"/>
        <v>1930.9067940000095</v>
      </c>
      <c r="J2619" s="351">
        <f t="shared" si="325"/>
        <v>0</v>
      </c>
      <c r="K2619" s="293">
        <f>SUM('Employee Salary Payroll Tax '!I2621:K2621)</f>
        <v>0</v>
      </c>
      <c r="L2619" s="293">
        <f>'Employee Salary Payroll Tax '!H2621</f>
        <v>0</v>
      </c>
      <c r="M2619" s="293">
        <f t="shared" si="327"/>
        <v>64795.53</v>
      </c>
      <c r="N2619" s="359">
        <f t="shared" si="328"/>
        <v>0</v>
      </c>
      <c r="O2619" s="331"/>
      <c r="P2619" s="61"/>
      <c r="Q2619" s="294"/>
      <c r="R2619" s="292"/>
      <c r="S2619" s="303"/>
    </row>
    <row r="2620" spans="1:19" s="36" customFormat="1" ht="14.4">
      <c r="A2620" s="36">
        <f t="shared" si="329"/>
        <v>1297</v>
      </c>
      <c r="B2620" s="526"/>
      <c r="C2620" s="36" t="str">
        <f>VLOOKUP('Employee Salary Payroll Tax '!B2622,'Employee Salary Payroll Tax '!$D$1:$E$7,2,FALSE)</f>
        <v>UA</v>
      </c>
      <c r="D2620" s="61">
        <f t="shared" si="322"/>
        <v>0.03</v>
      </c>
      <c r="E2620" s="351">
        <f>'Employee Salary Payroll Tax '!N2622</f>
        <v>79546.710000000006</v>
      </c>
      <c r="F2620" s="351">
        <f t="shared" si="323"/>
        <v>81933.111300000004</v>
      </c>
      <c r="G2620" s="352"/>
      <c r="H2620" s="351">
        <f t="shared" si="324"/>
        <v>0</v>
      </c>
      <c r="I2620" s="351">
        <f t="shared" si="326"/>
        <v>2386.4012999999977</v>
      </c>
      <c r="J2620" s="351">
        <f t="shared" si="325"/>
        <v>0</v>
      </c>
      <c r="K2620" s="293">
        <f>SUM('Employee Salary Payroll Tax '!I2622:K2622)</f>
        <v>61356.92</v>
      </c>
      <c r="L2620" s="293">
        <f>'Employee Salary Payroll Tax '!H2622</f>
        <v>304.64999999999998</v>
      </c>
      <c r="M2620" s="293">
        <f t="shared" si="327"/>
        <v>17885.140000000007</v>
      </c>
      <c r="N2620" s="359">
        <f t="shared" si="328"/>
        <v>0</v>
      </c>
      <c r="O2620" s="331"/>
      <c r="P2620" s="61"/>
      <c r="Q2620" s="294"/>
      <c r="R2620" s="292"/>
      <c r="S2620" s="303"/>
    </row>
    <row r="2621" spans="1:19" s="36" customFormat="1" ht="14.4">
      <c r="A2621" s="36">
        <f t="shared" si="329"/>
        <v>1298</v>
      </c>
      <c r="B2621" s="526"/>
      <c r="C2621" s="36" t="str">
        <f>VLOOKUP('Employee Salary Payroll Tax '!B2623,'Employee Salary Payroll Tax '!$D$1:$E$7,2,FALSE)</f>
        <v>NonUnion</v>
      </c>
      <c r="D2621" s="61">
        <f t="shared" si="322"/>
        <v>2.98E-2</v>
      </c>
      <c r="E2621" s="351">
        <f>'Employee Salary Payroll Tax '!N2623</f>
        <v>68190.44</v>
      </c>
      <c r="F2621" s="351">
        <f t="shared" si="323"/>
        <v>70222.515112000008</v>
      </c>
      <c r="G2621" s="352"/>
      <c r="H2621" s="351">
        <f t="shared" si="324"/>
        <v>0</v>
      </c>
      <c r="I2621" s="351">
        <f t="shared" si="326"/>
        <v>2032.0751120000059</v>
      </c>
      <c r="J2621" s="351">
        <f t="shared" si="325"/>
        <v>0</v>
      </c>
      <c r="K2621" s="293">
        <f>SUM('Employee Salary Payroll Tax '!I2623:K2623)</f>
        <v>-8.32</v>
      </c>
      <c r="L2621" s="293">
        <f>'Employee Salary Payroll Tax '!H2623</f>
        <v>0</v>
      </c>
      <c r="M2621" s="293">
        <f t="shared" si="327"/>
        <v>68198.760000000009</v>
      </c>
      <c r="N2621" s="359">
        <f t="shared" si="328"/>
        <v>0</v>
      </c>
      <c r="O2621" s="331"/>
      <c r="P2621" s="61"/>
      <c r="Q2621" s="294"/>
      <c r="R2621" s="292"/>
      <c r="S2621" s="303"/>
    </row>
    <row r="2622" spans="1:19" s="36" customFormat="1" ht="14.4">
      <c r="A2622" s="36">
        <f t="shared" si="329"/>
        <v>1299</v>
      </c>
      <c r="B2622" s="526"/>
      <c r="C2622" s="36" t="str">
        <f>VLOOKUP('Employee Salary Payroll Tax '!B2624,'Employee Salary Payroll Tax '!$D$1:$E$7,2,FALSE)</f>
        <v>NonUnion</v>
      </c>
      <c r="D2622" s="61">
        <f t="shared" si="322"/>
        <v>2.98E-2</v>
      </c>
      <c r="E2622" s="351">
        <f>'Employee Salary Payroll Tax '!N2624</f>
        <v>14066.16</v>
      </c>
      <c r="F2622" s="351">
        <f t="shared" si="323"/>
        <v>14485.331568000001</v>
      </c>
      <c r="G2622" s="352"/>
      <c r="H2622" s="351">
        <f t="shared" si="324"/>
        <v>0</v>
      </c>
      <c r="I2622" s="351">
        <f t="shared" si="326"/>
        <v>419.17156800000157</v>
      </c>
      <c r="J2622" s="351">
        <f t="shared" si="325"/>
        <v>0</v>
      </c>
      <c r="K2622" s="293">
        <f>SUM('Employee Salary Payroll Tax '!I2624:K2624)</f>
        <v>5485.8</v>
      </c>
      <c r="L2622" s="293">
        <f>'Employee Salary Payroll Tax '!H2624</f>
        <v>0</v>
      </c>
      <c r="M2622" s="293">
        <f t="shared" si="327"/>
        <v>8580.36</v>
      </c>
      <c r="N2622" s="359">
        <f t="shared" si="328"/>
        <v>0</v>
      </c>
      <c r="O2622" s="331"/>
      <c r="P2622" s="61"/>
      <c r="Q2622" s="294"/>
      <c r="R2622" s="292"/>
      <c r="S2622" s="303"/>
    </row>
    <row r="2623" spans="1:19" s="36" customFormat="1" ht="14.4">
      <c r="A2623" s="36">
        <f t="shared" si="329"/>
        <v>1300</v>
      </c>
      <c r="B2623" s="526"/>
      <c r="C2623" s="36" t="str">
        <f>VLOOKUP('Employee Salary Payroll Tax '!B2625,'Employee Salary Payroll Tax '!$D$1:$E$7,2,FALSE)</f>
        <v>NonUnion</v>
      </c>
      <c r="D2623" s="61">
        <f t="shared" si="322"/>
        <v>2.98E-2</v>
      </c>
      <c r="E2623" s="351">
        <f>'Employee Salary Payroll Tax '!N2625</f>
        <v>73296.44</v>
      </c>
      <c r="F2623" s="351">
        <f t="shared" si="323"/>
        <v>75480.673912000013</v>
      </c>
      <c r="G2623" s="352"/>
      <c r="H2623" s="351">
        <f t="shared" si="324"/>
        <v>0</v>
      </c>
      <c r="I2623" s="351">
        <f t="shared" si="326"/>
        <v>2184.2339120000106</v>
      </c>
      <c r="J2623" s="351">
        <f t="shared" si="325"/>
        <v>0</v>
      </c>
      <c r="K2623" s="293">
        <f>SUM('Employee Salary Payroll Tax '!I2625:K2625)</f>
        <v>4242.57</v>
      </c>
      <c r="L2623" s="293">
        <f>'Employee Salary Payroll Tax '!H2625</f>
        <v>0</v>
      </c>
      <c r="M2623" s="293">
        <f t="shared" si="327"/>
        <v>69053.87</v>
      </c>
      <c r="N2623" s="359">
        <f t="shared" si="328"/>
        <v>0</v>
      </c>
      <c r="O2623" s="331"/>
      <c r="P2623" s="61"/>
      <c r="Q2623" s="294"/>
      <c r="R2623" s="292"/>
      <c r="S2623" s="303"/>
    </row>
    <row r="2624" spans="1:19" s="36" customFormat="1" ht="14.4">
      <c r="A2624" s="36">
        <f t="shared" si="329"/>
        <v>1301</v>
      </c>
      <c r="B2624" s="526"/>
      <c r="C2624" s="36" t="str">
        <f>VLOOKUP('Employee Salary Payroll Tax '!B2626,'Employee Salary Payroll Tax '!$D$1:$E$7,2,FALSE)</f>
        <v>IBEW</v>
      </c>
      <c r="D2624" s="61">
        <f t="shared" si="322"/>
        <v>6.875E-3</v>
      </c>
      <c r="E2624" s="351">
        <f>'Employee Salary Payroll Tax '!N2626</f>
        <v>96897.4</v>
      </c>
      <c r="F2624" s="351">
        <f t="shared" si="323"/>
        <v>97563.569624999989</v>
      </c>
      <c r="G2624" s="352"/>
      <c r="H2624" s="351">
        <f t="shared" si="324"/>
        <v>0</v>
      </c>
      <c r="I2624" s="351">
        <f t="shared" si="326"/>
        <v>666.16962499999499</v>
      </c>
      <c r="J2624" s="351">
        <f t="shared" si="325"/>
        <v>0</v>
      </c>
      <c r="K2624" s="293">
        <f>SUM('Employee Salary Payroll Tax '!I2626:K2626)</f>
        <v>24694.32</v>
      </c>
      <c r="L2624" s="293">
        <f>'Employee Salary Payroll Tax '!H2626</f>
        <v>0</v>
      </c>
      <c r="M2624" s="293">
        <f t="shared" si="327"/>
        <v>72203.079999999987</v>
      </c>
      <c r="N2624" s="359">
        <f t="shared" si="328"/>
        <v>0</v>
      </c>
      <c r="O2624" s="331"/>
      <c r="P2624" s="61"/>
      <c r="Q2624" s="294"/>
      <c r="R2624" s="292"/>
      <c r="S2624" s="303"/>
    </row>
    <row r="2625" spans="1:19" s="36" customFormat="1" ht="14.4">
      <c r="A2625" s="36">
        <f t="shared" si="329"/>
        <v>1302</v>
      </c>
      <c r="B2625" s="526"/>
      <c r="C2625" s="36" t="str">
        <f>VLOOKUP('Employee Salary Payroll Tax '!B2627,'Employee Salary Payroll Tax '!$D$1:$E$7,2,FALSE)</f>
        <v>NonUnion</v>
      </c>
      <c r="D2625" s="61">
        <f t="shared" si="322"/>
        <v>2.98E-2</v>
      </c>
      <c r="E2625" s="351">
        <f>'Employee Salary Payroll Tax '!N2627</f>
        <v>10092.98</v>
      </c>
      <c r="F2625" s="351">
        <f t="shared" si="323"/>
        <v>10393.750803999999</v>
      </c>
      <c r="G2625" s="352"/>
      <c r="H2625" s="351">
        <f t="shared" si="324"/>
        <v>0</v>
      </c>
      <c r="I2625" s="351">
        <f t="shared" si="326"/>
        <v>300.77080399999977</v>
      </c>
      <c r="J2625" s="351">
        <f t="shared" si="325"/>
        <v>0</v>
      </c>
      <c r="K2625" s="293">
        <f>SUM('Employee Salary Payroll Tax '!I2627:K2627)</f>
        <v>3615.91</v>
      </c>
      <c r="L2625" s="293">
        <f>'Employee Salary Payroll Tax '!H2627</f>
        <v>0</v>
      </c>
      <c r="M2625" s="293">
        <f t="shared" si="327"/>
        <v>6477.07</v>
      </c>
      <c r="N2625" s="359">
        <f t="shared" si="328"/>
        <v>0</v>
      </c>
      <c r="O2625" s="331"/>
      <c r="P2625" s="61"/>
      <c r="Q2625" s="294"/>
      <c r="R2625" s="292"/>
      <c r="S2625" s="303"/>
    </row>
    <row r="2626" spans="1:19" s="36" customFormat="1" ht="14.4">
      <c r="A2626" s="36">
        <f t="shared" si="329"/>
        <v>1303</v>
      </c>
      <c r="B2626" s="526"/>
      <c r="C2626" s="36" t="str">
        <f>VLOOKUP('Employee Salary Payroll Tax '!B2628,'Employee Salary Payroll Tax '!$D$1:$E$7,2,FALSE)</f>
        <v>Not Assigned</v>
      </c>
      <c r="D2626" s="61">
        <f t="shared" si="322"/>
        <v>0</v>
      </c>
      <c r="E2626" s="351">
        <f>'Employee Salary Payroll Tax '!N2628</f>
        <v>0.03</v>
      </c>
      <c r="F2626" s="351">
        <f t="shared" si="323"/>
        <v>0.03</v>
      </c>
      <c r="G2626" s="352"/>
      <c r="H2626" s="351">
        <f t="shared" si="324"/>
        <v>6999.97</v>
      </c>
      <c r="I2626" s="351">
        <f t="shared" si="326"/>
        <v>0</v>
      </c>
      <c r="J2626" s="351">
        <f t="shared" si="325"/>
        <v>0</v>
      </c>
      <c r="K2626" s="293">
        <f>SUM('Employee Salary Payroll Tax '!I2628:K2628)</f>
        <v>934.66</v>
      </c>
      <c r="L2626" s="293">
        <f>'Employee Salary Payroll Tax '!H2628</f>
        <v>0</v>
      </c>
      <c r="M2626" s="293">
        <f t="shared" si="327"/>
        <v>-934.63</v>
      </c>
      <c r="N2626" s="359">
        <f t="shared" si="328"/>
        <v>0</v>
      </c>
      <c r="O2626" s="331"/>
      <c r="P2626" s="61"/>
      <c r="Q2626" s="294"/>
      <c r="R2626" s="292"/>
      <c r="S2626" s="303"/>
    </row>
    <row r="2627" spans="1:19" s="36" customFormat="1" ht="14.4">
      <c r="A2627" s="36">
        <f t="shared" si="329"/>
        <v>1304</v>
      </c>
      <c r="B2627" s="526"/>
      <c r="C2627" s="36" t="str">
        <f>VLOOKUP('Employee Salary Payroll Tax '!B2629,'Employee Salary Payroll Tax '!$D$1:$E$7,2,FALSE)</f>
        <v>IBEW</v>
      </c>
      <c r="D2627" s="61">
        <f t="shared" si="322"/>
        <v>6.875E-3</v>
      </c>
      <c r="E2627" s="351">
        <f>'Employee Salary Payroll Tax '!N2629</f>
        <v>52513.27</v>
      </c>
      <c r="F2627" s="351">
        <f t="shared" si="323"/>
        <v>52874.298731249997</v>
      </c>
      <c r="G2627" s="352"/>
      <c r="H2627" s="351">
        <f t="shared" si="324"/>
        <v>0</v>
      </c>
      <c r="I2627" s="351">
        <f t="shared" si="326"/>
        <v>361.02873125000042</v>
      </c>
      <c r="J2627" s="351">
        <f t="shared" si="325"/>
        <v>0</v>
      </c>
      <c r="K2627" s="293">
        <f>SUM('Employee Salary Payroll Tax '!I2629:K2629)</f>
        <v>1817.59</v>
      </c>
      <c r="L2627" s="293">
        <f>'Employee Salary Payroll Tax '!H2629</f>
        <v>0</v>
      </c>
      <c r="M2627" s="293">
        <f t="shared" si="327"/>
        <v>50695.68</v>
      </c>
      <c r="N2627" s="359">
        <f t="shared" si="328"/>
        <v>0</v>
      </c>
      <c r="O2627" s="331"/>
      <c r="P2627" s="61"/>
      <c r="Q2627" s="294"/>
      <c r="R2627" s="292"/>
      <c r="S2627" s="303"/>
    </row>
    <row r="2628" spans="1:19" s="36" customFormat="1" ht="14.4">
      <c r="A2628" s="36">
        <f t="shared" si="329"/>
        <v>1305</v>
      </c>
      <c r="B2628" s="526"/>
      <c r="C2628" s="36" t="str">
        <f>VLOOKUP('Employee Salary Payroll Tax '!B2630,'Employee Salary Payroll Tax '!$D$1:$E$7,2,FALSE)</f>
        <v>IBEW</v>
      </c>
      <c r="D2628" s="61">
        <f t="shared" si="322"/>
        <v>6.875E-3</v>
      </c>
      <c r="E2628" s="351">
        <f>'Employee Salary Payroll Tax '!N2630</f>
        <v>18152.61</v>
      </c>
      <c r="F2628" s="351">
        <f t="shared" si="323"/>
        <v>18277.409193750002</v>
      </c>
      <c r="G2628" s="352"/>
      <c r="H2628" s="351">
        <f t="shared" si="324"/>
        <v>0</v>
      </c>
      <c r="I2628" s="351">
        <f t="shared" si="326"/>
        <v>124.799193750001</v>
      </c>
      <c r="J2628" s="351">
        <f t="shared" si="325"/>
        <v>0</v>
      </c>
      <c r="K2628" s="293">
        <f>SUM('Employee Salary Payroll Tax '!I2630:K2630)</f>
        <v>18152.61</v>
      </c>
      <c r="L2628" s="293">
        <f>'Employee Salary Payroll Tax '!H2630</f>
        <v>0</v>
      </c>
      <c r="M2628" s="293">
        <f t="shared" si="327"/>
        <v>0</v>
      </c>
      <c r="N2628" s="359">
        <f t="shared" si="328"/>
        <v>0</v>
      </c>
      <c r="O2628" s="331"/>
      <c r="P2628" s="61"/>
      <c r="Q2628" s="294"/>
      <c r="R2628" s="292"/>
      <c r="S2628" s="303"/>
    </row>
    <row r="2629" spans="1:19" s="36" customFormat="1" ht="14.4">
      <c r="A2629" s="36">
        <f t="shared" si="329"/>
        <v>1306</v>
      </c>
      <c r="B2629" s="526"/>
      <c r="C2629" s="36" t="str">
        <f>VLOOKUP('Employee Salary Payroll Tax '!B2631,'Employee Salary Payroll Tax '!$D$1:$E$7,2,FALSE)</f>
        <v>IBEW</v>
      </c>
      <c r="D2629" s="61">
        <f t="shared" si="322"/>
        <v>6.875E-3</v>
      </c>
      <c r="E2629" s="351">
        <f>'Employee Salary Payroll Tax '!N2631</f>
        <v>21205.68</v>
      </c>
      <c r="F2629" s="351">
        <f t="shared" si="323"/>
        <v>21351.46905</v>
      </c>
      <c r="G2629" s="352"/>
      <c r="H2629" s="351">
        <f t="shared" si="324"/>
        <v>0</v>
      </c>
      <c r="I2629" s="351">
        <f t="shared" si="326"/>
        <v>145.78904999999941</v>
      </c>
      <c r="J2629" s="351">
        <f t="shared" si="325"/>
        <v>0</v>
      </c>
      <c r="K2629" s="293">
        <f>SUM('Employee Salary Payroll Tax '!I2631:K2631)</f>
        <v>21205.68</v>
      </c>
      <c r="L2629" s="293">
        <f>'Employee Salary Payroll Tax '!H2631</f>
        <v>0</v>
      </c>
      <c r="M2629" s="293">
        <f t="shared" si="327"/>
        <v>0</v>
      </c>
      <c r="N2629" s="359">
        <f t="shared" si="328"/>
        <v>0</v>
      </c>
      <c r="O2629" s="331"/>
      <c r="P2629" s="61"/>
      <c r="Q2629" s="294"/>
      <c r="R2629" s="292"/>
      <c r="S2629" s="303"/>
    </row>
    <row r="2630" spans="1:19" s="36" customFormat="1" ht="14.4">
      <c r="A2630" s="36">
        <f t="shared" si="329"/>
        <v>1307</v>
      </c>
      <c r="B2630" s="526"/>
      <c r="C2630" s="36" t="str">
        <f>VLOOKUP('Employee Salary Payroll Tax '!B2632,'Employee Salary Payroll Tax '!$D$1:$E$7,2,FALSE)</f>
        <v>IBEW</v>
      </c>
      <c r="D2630" s="61">
        <f t="shared" si="322"/>
        <v>6.875E-3</v>
      </c>
      <c r="E2630" s="351">
        <f>'Employee Salary Payroll Tax '!N2632</f>
        <v>118381.64</v>
      </c>
      <c r="F2630" s="351">
        <f t="shared" si="323"/>
        <v>119195.513775</v>
      </c>
      <c r="G2630" s="352"/>
      <c r="H2630" s="351">
        <f t="shared" si="324"/>
        <v>0</v>
      </c>
      <c r="I2630" s="351">
        <f t="shared" si="326"/>
        <v>813.87377500000002</v>
      </c>
      <c r="J2630" s="351">
        <f t="shared" si="325"/>
        <v>0</v>
      </c>
      <c r="K2630" s="293">
        <f>SUM('Employee Salary Payroll Tax '!I2632:K2632)</f>
        <v>115132.6</v>
      </c>
      <c r="L2630" s="293">
        <f>'Employee Salary Payroll Tax '!H2632</f>
        <v>0</v>
      </c>
      <c r="M2630" s="293">
        <f t="shared" si="327"/>
        <v>3249.0399999999936</v>
      </c>
      <c r="N2630" s="359">
        <f t="shared" si="328"/>
        <v>0</v>
      </c>
      <c r="O2630" s="331"/>
      <c r="P2630" s="61"/>
      <c r="Q2630" s="294"/>
      <c r="R2630" s="292"/>
      <c r="S2630" s="303"/>
    </row>
    <row r="2631" spans="1:19" s="36" customFormat="1" ht="14.4">
      <c r="A2631" s="36">
        <f t="shared" si="329"/>
        <v>1308</v>
      </c>
      <c r="B2631" s="526"/>
      <c r="C2631" s="36" t="str">
        <f>VLOOKUP('Employee Salary Payroll Tax '!B2633,'Employee Salary Payroll Tax '!$D$1:$E$7,2,FALSE)</f>
        <v>IBEW</v>
      </c>
      <c r="D2631" s="61">
        <f t="shared" si="322"/>
        <v>6.875E-3</v>
      </c>
      <c r="E2631" s="351">
        <f>'Employee Salary Payroll Tax '!N2633</f>
        <v>27684.6</v>
      </c>
      <c r="F2631" s="351">
        <f t="shared" si="323"/>
        <v>27874.931624999997</v>
      </c>
      <c r="G2631" s="352"/>
      <c r="H2631" s="351">
        <f t="shared" si="324"/>
        <v>0</v>
      </c>
      <c r="I2631" s="351">
        <f t="shared" si="326"/>
        <v>190.33162499999889</v>
      </c>
      <c r="J2631" s="351">
        <f t="shared" si="325"/>
        <v>0</v>
      </c>
      <c r="K2631" s="293">
        <f>SUM('Employee Salary Payroll Tax '!I2633:K2633)</f>
        <v>-668.55000000000018</v>
      </c>
      <c r="L2631" s="293">
        <f>'Employee Salary Payroll Tax '!H2633</f>
        <v>0</v>
      </c>
      <c r="M2631" s="293">
        <f t="shared" si="327"/>
        <v>28353.149999999998</v>
      </c>
      <c r="N2631" s="359">
        <f t="shared" si="328"/>
        <v>0</v>
      </c>
      <c r="O2631" s="331"/>
      <c r="P2631" s="61"/>
      <c r="Q2631" s="294"/>
      <c r="R2631" s="292"/>
      <c r="S2631" s="303"/>
    </row>
    <row r="2632" spans="1:19" s="36" customFormat="1" ht="14.4">
      <c r="A2632" s="36">
        <f t="shared" si="329"/>
        <v>1309</v>
      </c>
      <c r="B2632" s="526"/>
      <c r="C2632" s="36" t="str">
        <f>VLOOKUP('Employee Salary Payroll Tax '!B2634,'Employee Salary Payroll Tax '!$D$1:$E$7,2,FALSE)</f>
        <v>NonUnion</v>
      </c>
      <c r="D2632" s="61">
        <f t="shared" si="322"/>
        <v>2.98E-2</v>
      </c>
      <c r="E2632" s="351">
        <f>'Employee Salary Payroll Tax '!N2634</f>
        <v>16719.990000000002</v>
      </c>
      <c r="F2632" s="351">
        <f t="shared" si="323"/>
        <v>17218.245702000004</v>
      </c>
      <c r="G2632" s="352"/>
      <c r="H2632" s="351">
        <f t="shared" si="324"/>
        <v>0</v>
      </c>
      <c r="I2632" s="351">
        <f t="shared" si="326"/>
        <v>498.2557020000022</v>
      </c>
      <c r="J2632" s="351">
        <f t="shared" si="325"/>
        <v>0</v>
      </c>
      <c r="K2632" s="293">
        <f>SUM('Employee Salary Payroll Tax '!I2634:K2634)</f>
        <v>8701.17</v>
      </c>
      <c r="L2632" s="293">
        <f>'Employee Salary Payroll Tax '!H2634</f>
        <v>0</v>
      </c>
      <c r="M2632" s="293">
        <f t="shared" si="327"/>
        <v>8018.8200000000015</v>
      </c>
      <c r="N2632" s="359">
        <f t="shared" si="328"/>
        <v>0</v>
      </c>
      <c r="O2632" s="331"/>
      <c r="P2632" s="61"/>
      <c r="Q2632" s="294"/>
      <c r="R2632" s="292"/>
      <c r="S2632" s="303"/>
    </row>
    <row r="2633" spans="1:19" s="36" customFormat="1" ht="14.4">
      <c r="A2633" s="36">
        <f t="shared" si="329"/>
        <v>1310</v>
      </c>
      <c r="B2633" s="526"/>
      <c r="C2633" s="36" t="str">
        <f>VLOOKUP('Employee Salary Payroll Tax '!B2635,'Employee Salary Payroll Tax '!$D$1:$E$7,2,FALSE)</f>
        <v>NonUnion</v>
      </c>
      <c r="D2633" s="61">
        <f t="shared" si="322"/>
        <v>2.98E-2</v>
      </c>
      <c r="E2633" s="351">
        <f>'Employee Salary Payroll Tax '!N2635</f>
        <v>88480.27</v>
      </c>
      <c r="F2633" s="351">
        <f t="shared" si="323"/>
        <v>91116.982046000005</v>
      </c>
      <c r="G2633" s="352"/>
      <c r="H2633" s="351">
        <f t="shared" si="324"/>
        <v>0</v>
      </c>
      <c r="I2633" s="351">
        <f t="shared" si="326"/>
        <v>2636.7120460000006</v>
      </c>
      <c r="J2633" s="351">
        <f t="shared" si="325"/>
        <v>0</v>
      </c>
      <c r="K2633" s="293">
        <f>SUM('Employee Salary Payroll Tax '!I2635:K2635)</f>
        <v>29250.33</v>
      </c>
      <c r="L2633" s="293">
        <f>'Employee Salary Payroll Tax '!H2635</f>
        <v>0</v>
      </c>
      <c r="M2633" s="293">
        <f t="shared" si="327"/>
        <v>59229.94</v>
      </c>
      <c r="N2633" s="359">
        <f t="shared" si="328"/>
        <v>0</v>
      </c>
      <c r="O2633" s="331"/>
      <c r="P2633" s="61"/>
      <c r="Q2633" s="294"/>
      <c r="R2633" s="292"/>
      <c r="S2633" s="303"/>
    </row>
    <row r="2634" spans="1:19" s="36" customFormat="1" ht="14.4">
      <c r="A2634" s="36">
        <f t="shared" si="329"/>
        <v>1311</v>
      </c>
      <c r="B2634" s="526"/>
      <c r="C2634" s="36" t="str">
        <f>VLOOKUP('Employee Salary Payroll Tax '!B2636,'Employee Salary Payroll Tax '!$D$1:$E$7,2,FALSE)</f>
        <v>UA</v>
      </c>
      <c r="D2634" s="61">
        <f t="shared" si="322"/>
        <v>0.03</v>
      </c>
      <c r="E2634" s="351">
        <f>'Employee Salary Payroll Tax '!N2636</f>
        <v>78359.53</v>
      </c>
      <c r="F2634" s="351">
        <f t="shared" si="323"/>
        <v>80710.315900000001</v>
      </c>
      <c r="G2634" s="352"/>
      <c r="H2634" s="351">
        <f t="shared" si="324"/>
        <v>0</v>
      </c>
      <c r="I2634" s="351">
        <f t="shared" si="326"/>
        <v>2350.7859000000026</v>
      </c>
      <c r="J2634" s="351">
        <f t="shared" si="325"/>
        <v>0</v>
      </c>
      <c r="K2634" s="293">
        <f>SUM('Employee Salary Payroll Tax '!I2636:K2636)</f>
        <v>62572.74</v>
      </c>
      <c r="L2634" s="293">
        <f>'Employee Salary Payroll Tax '!H2636</f>
        <v>253.74</v>
      </c>
      <c r="M2634" s="293">
        <f t="shared" si="327"/>
        <v>15533.050000000001</v>
      </c>
      <c r="N2634" s="359">
        <f t="shared" si="328"/>
        <v>0</v>
      </c>
      <c r="O2634" s="331"/>
      <c r="P2634" s="61"/>
      <c r="Q2634" s="294"/>
      <c r="R2634" s="292"/>
      <c r="S2634" s="303"/>
    </row>
    <row r="2635" spans="1:19" s="36" customFormat="1" ht="14.4">
      <c r="A2635" s="36">
        <f t="shared" si="329"/>
        <v>1312</v>
      </c>
      <c r="B2635" s="526"/>
      <c r="C2635" s="36" t="str">
        <f>VLOOKUP('Employee Salary Payroll Tax '!B2637,'Employee Salary Payroll Tax '!$D$1:$E$7,2,FALSE)</f>
        <v>IBEW</v>
      </c>
      <c r="D2635" s="61">
        <f t="shared" si="322"/>
        <v>6.875E-3</v>
      </c>
      <c r="E2635" s="351">
        <f>'Employee Salary Payroll Tax '!N2637</f>
        <v>37733.699999999997</v>
      </c>
      <c r="F2635" s="351">
        <f t="shared" si="323"/>
        <v>37993.119187499993</v>
      </c>
      <c r="G2635" s="352"/>
      <c r="H2635" s="351">
        <f t="shared" si="324"/>
        <v>0</v>
      </c>
      <c r="I2635" s="351">
        <f t="shared" si="326"/>
        <v>259.41918749999604</v>
      </c>
      <c r="J2635" s="351">
        <f t="shared" si="325"/>
        <v>0</v>
      </c>
      <c r="K2635" s="293">
        <f>SUM('Employee Salary Payroll Tax '!I2637:K2637)</f>
        <v>37733.699999999997</v>
      </c>
      <c r="L2635" s="293">
        <f>'Employee Salary Payroll Tax '!H2637</f>
        <v>0</v>
      </c>
      <c r="M2635" s="293">
        <f t="shared" si="327"/>
        <v>0</v>
      </c>
      <c r="N2635" s="359">
        <f t="shared" si="328"/>
        <v>0</v>
      </c>
      <c r="O2635" s="331"/>
      <c r="P2635" s="61"/>
      <c r="Q2635" s="294"/>
      <c r="R2635" s="292"/>
      <c r="S2635" s="303"/>
    </row>
    <row r="2636" spans="1:19" s="36" customFormat="1" ht="14.4">
      <c r="A2636" s="36">
        <f t="shared" si="329"/>
        <v>1313</v>
      </c>
      <c r="B2636" s="526"/>
      <c r="C2636" s="36" t="str">
        <f>VLOOKUP('Employee Salary Payroll Tax '!B2638,'Employee Salary Payroll Tax '!$D$1:$E$7,2,FALSE)</f>
        <v>NonUnion</v>
      </c>
      <c r="D2636" s="61">
        <f t="shared" si="322"/>
        <v>2.98E-2</v>
      </c>
      <c r="E2636" s="351">
        <f>'Employee Salary Payroll Tax '!N2638</f>
        <v>70444.69</v>
      </c>
      <c r="F2636" s="351">
        <f t="shared" si="323"/>
        <v>72543.941762000002</v>
      </c>
      <c r="G2636" s="352"/>
      <c r="H2636" s="351">
        <f t="shared" si="324"/>
        <v>0</v>
      </c>
      <c r="I2636" s="351">
        <f t="shared" si="326"/>
        <v>2099.2517619999999</v>
      </c>
      <c r="J2636" s="351">
        <f t="shared" si="325"/>
        <v>0</v>
      </c>
      <c r="K2636" s="293">
        <f>SUM('Employee Salary Payroll Tax '!I2638:K2638)</f>
        <v>9865.9499999999989</v>
      </c>
      <c r="L2636" s="293">
        <f>'Employee Salary Payroll Tax '!H2638</f>
        <v>0</v>
      </c>
      <c r="M2636" s="293">
        <f t="shared" si="327"/>
        <v>60578.740000000005</v>
      </c>
      <c r="N2636" s="359">
        <f t="shared" si="328"/>
        <v>0</v>
      </c>
      <c r="O2636" s="331"/>
      <c r="P2636" s="61"/>
      <c r="Q2636" s="294"/>
      <c r="R2636" s="292"/>
      <c r="S2636" s="303"/>
    </row>
    <row r="2637" spans="1:19" s="36" customFormat="1" ht="14.4">
      <c r="A2637" s="36">
        <f t="shared" si="329"/>
        <v>1314</v>
      </c>
      <c r="B2637" s="526"/>
      <c r="C2637" s="36" t="str">
        <f>VLOOKUP('Employee Salary Payroll Tax '!B2639,'Employee Salary Payroll Tax '!$D$1:$E$7,2,FALSE)</f>
        <v>NonUnion</v>
      </c>
      <c r="D2637" s="61">
        <f t="shared" si="322"/>
        <v>2.98E-2</v>
      </c>
      <c r="E2637" s="351">
        <f>'Employee Salary Payroll Tax '!N2639</f>
        <v>62609.2</v>
      </c>
      <c r="F2637" s="351">
        <f t="shared" si="323"/>
        <v>64474.954160000001</v>
      </c>
      <c r="G2637" s="352"/>
      <c r="H2637" s="351">
        <f t="shared" si="324"/>
        <v>0</v>
      </c>
      <c r="I2637" s="351">
        <f t="shared" si="326"/>
        <v>1865.754160000004</v>
      </c>
      <c r="J2637" s="351">
        <f t="shared" si="325"/>
        <v>0</v>
      </c>
      <c r="K2637" s="293">
        <f>SUM('Employee Salary Payroll Tax '!I2639:K2639)</f>
        <v>4321.53</v>
      </c>
      <c r="L2637" s="293">
        <f>'Employee Salary Payroll Tax '!H2639</f>
        <v>0</v>
      </c>
      <c r="M2637" s="293">
        <f t="shared" si="327"/>
        <v>58287.67</v>
      </c>
      <c r="N2637" s="359">
        <f t="shared" si="328"/>
        <v>0</v>
      </c>
      <c r="O2637" s="331"/>
      <c r="P2637" s="61"/>
      <c r="Q2637" s="294"/>
      <c r="R2637" s="292"/>
      <c r="S2637" s="303"/>
    </row>
    <row r="2638" spans="1:19" s="36" customFormat="1" ht="14.4">
      <c r="A2638" s="36">
        <f t="shared" si="329"/>
        <v>1315</v>
      </c>
      <c r="B2638" s="526"/>
      <c r="C2638" s="36" t="str">
        <f>VLOOKUP('Employee Salary Payroll Tax '!B2640,'Employee Salary Payroll Tax '!$D$1:$E$7,2,FALSE)</f>
        <v>IBEW</v>
      </c>
      <c r="D2638" s="61">
        <f t="shared" si="322"/>
        <v>6.875E-3</v>
      </c>
      <c r="E2638" s="351">
        <f>'Employee Salary Payroll Tax '!N2640</f>
        <v>70455.53</v>
      </c>
      <c r="F2638" s="351">
        <f t="shared" si="323"/>
        <v>70939.911768749997</v>
      </c>
      <c r="G2638" s="352"/>
      <c r="H2638" s="351">
        <f t="shared" si="324"/>
        <v>0</v>
      </c>
      <c r="I2638" s="351">
        <f t="shared" si="326"/>
        <v>484.38176874999772</v>
      </c>
      <c r="J2638" s="351">
        <f t="shared" si="325"/>
        <v>0</v>
      </c>
      <c r="K2638" s="293">
        <f>SUM('Employee Salary Payroll Tax '!I2640:K2640)</f>
        <v>108.95</v>
      </c>
      <c r="L2638" s="293">
        <f>'Employee Salary Payroll Tax '!H2640</f>
        <v>0</v>
      </c>
      <c r="M2638" s="293">
        <f t="shared" si="327"/>
        <v>70346.58</v>
      </c>
      <c r="N2638" s="359">
        <f t="shared" si="328"/>
        <v>0</v>
      </c>
      <c r="O2638" s="331"/>
      <c r="P2638" s="61"/>
      <c r="Q2638" s="294"/>
      <c r="R2638" s="292"/>
      <c r="S2638" s="303"/>
    </row>
    <row r="2639" spans="1:19" s="36" customFormat="1" ht="14.4">
      <c r="A2639" s="36">
        <f t="shared" si="329"/>
        <v>1316</v>
      </c>
      <c r="B2639" s="526"/>
      <c r="C2639" s="36" t="str">
        <f>VLOOKUP('Employee Salary Payroll Tax '!B2641,'Employee Salary Payroll Tax '!$D$1:$E$7,2,FALSE)</f>
        <v>NonUnion</v>
      </c>
      <c r="D2639" s="61">
        <f t="shared" si="322"/>
        <v>2.98E-2</v>
      </c>
      <c r="E2639" s="351">
        <f>'Employee Salary Payroll Tax '!N2641</f>
        <v>78870.47</v>
      </c>
      <c r="F2639" s="351">
        <f t="shared" si="323"/>
        <v>81220.810006</v>
      </c>
      <c r="G2639" s="352"/>
      <c r="H2639" s="351">
        <f t="shared" si="324"/>
        <v>0</v>
      </c>
      <c r="I2639" s="351">
        <f t="shared" si="326"/>
        <v>2350.3400059999985</v>
      </c>
      <c r="J2639" s="351">
        <f t="shared" si="325"/>
        <v>0</v>
      </c>
      <c r="K2639" s="293">
        <f>SUM('Employee Salary Payroll Tax '!I2641:K2641)</f>
        <v>18831.63</v>
      </c>
      <c r="L2639" s="293">
        <f>'Employee Salary Payroll Tax '!H2641</f>
        <v>0</v>
      </c>
      <c r="M2639" s="293">
        <f t="shared" si="327"/>
        <v>60038.84</v>
      </c>
      <c r="N2639" s="359">
        <f t="shared" si="328"/>
        <v>0</v>
      </c>
      <c r="O2639" s="331"/>
      <c r="P2639" s="61"/>
      <c r="Q2639" s="294"/>
      <c r="R2639" s="292"/>
      <c r="S2639" s="303"/>
    </row>
    <row r="2640" spans="1:19" s="36" customFormat="1" ht="14.4">
      <c r="A2640" s="36">
        <f t="shared" si="329"/>
        <v>1317</v>
      </c>
      <c r="B2640" s="526"/>
      <c r="C2640" s="36" t="str">
        <f>VLOOKUP('Employee Salary Payroll Tax '!B2642,'Employee Salary Payroll Tax '!$D$1:$E$7,2,FALSE)</f>
        <v>IBEW</v>
      </c>
      <c r="D2640" s="61">
        <f t="shared" ref="D2640:D2703" si="330">VLOOKUP(C2640,C$9:D$12,2)</f>
        <v>6.875E-3</v>
      </c>
      <c r="E2640" s="351">
        <f>'Employee Salary Payroll Tax '!N2642</f>
        <v>27203.06</v>
      </c>
      <c r="F2640" s="351">
        <f t="shared" ref="F2640:F2703" si="331">E2640*(1+D2640)</f>
        <v>27390.0810375</v>
      </c>
      <c r="G2640" s="352"/>
      <c r="H2640" s="351">
        <f t="shared" ref="H2640:H2703" si="332">IF(E2640&gt;$H$12,0,$H$12-E2640)</f>
        <v>0</v>
      </c>
      <c r="I2640" s="351">
        <f t="shared" si="326"/>
        <v>187.02103749999878</v>
      </c>
      <c r="J2640" s="351">
        <f t="shared" ref="J2640:J2703" si="333">IF(H2640&gt;I2640,I2640*$J$12,H2640*$J$12)</f>
        <v>0</v>
      </c>
      <c r="K2640" s="293">
        <f>SUM('Employee Salary Payroll Tax '!I2642:K2642)</f>
        <v>2691.64</v>
      </c>
      <c r="L2640" s="293">
        <f>'Employee Salary Payroll Tax '!H2642</f>
        <v>0</v>
      </c>
      <c r="M2640" s="293">
        <f t="shared" si="327"/>
        <v>24511.420000000002</v>
      </c>
      <c r="N2640" s="359">
        <f t="shared" si="328"/>
        <v>0</v>
      </c>
      <c r="O2640" s="331"/>
      <c r="P2640" s="61"/>
      <c r="Q2640" s="294"/>
      <c r="R2640" s="292"/>
      <c r="S2640" s="303"/>
    </row>
    <row r="2641" spans="1:19" s="36" customFormat="1" ht="14.4">
      <c r="A2641" s="36">
        <f t="shared" si="329"/>
        <v>1318</v>
      </c>
      <c r="B2641" s="526"/>
      <c r="C2641" s="36" t="str">
        <f>VLOOKUP('Employee Salary Payroll Tax '!B2643,'Employee Salary Payroll Tax '!$D$1:$E$7,2,FALSE)</f>
        <v>NonUnion</v>
      </c>
      <c r="D2641" s="61">
        <f t="shared" si="330"/>
        <v>2.98E-2</v>
      </c>
      <c r="E2641" s="351">
        <f>'Employee Salary Payroll Tax '!N2643</f>
        <v>65738.53</v>
      </c>
      <c r="F2641" s="351">
        <f t="shared" si="331"/>
        <v>67697.538194000008</v>
      </c>
      <c r="G2641" s="352"/>
      <c r="H2641" s="351">
        <f t="shared" si="332"/>
        <v>0</v>
      </c>
      <c r="I2641" s="351">
        <f t="shared" ref="I2641:I2704" si="334">F2641-E2641</f>
        <v>1959.0081940000091</v>
      </c>
      <c r="J2641" s="351">
        <f t="shared" si="333"/>
        <v>0</v>
      </c>
      <c r="K2641" s="293">
        <f>SUM('Employee Salary Payroll Tax '!I2643:K2643)</f>
        <v>13713.840000000002</v>
      </c>
      <c r="L2641" s="293">
        <f>'Employee Salary Payroll Tax '!H2643</f>
        <v>0</v>
      </c>
      <c r="M2641" s="293">
        <f t="shared" ref="M2641:M2704" si="335">E2641-K2641-L2641</f>
        <v>52024.689999999995</v>
      </c>
      <c r="N2641" s="359">
        <f t="shared" ref="N2641:N2704" si="336">J2641*K2641/(SUM(K2641:M2641)+0.000001)</f>
        <v>0</v>
      </c>
      <c r="O2641" s="331"/>
      <c r="P2641" s="61"/>
      <c r="Q2641" s="294"/>
      <c r="R2641" s="292"/>
      <c r="S2641" s="303"/>
    </row>
    <row r="2642" spans="1:19" s="36" customFormat="1" ht="14.4">
      <c r="A2642" s="36">
        <f t="shared" si="329"/>
        <v>1319</v>
      </c>
      <c r="B2642" s="526"/>
      <c r="C2642" s="36" t="str">
        <f>VLOOKUP('Employee Salary Payroll Tax '!B2644,'Employee Salary Payroll Tax '!$D$1:$E$7,2,FALSE)</f>
        <v>NonUnion</v>
      </c>
      <c r="D2642" s="61">
        <f t="shared" si="330"/>
        <v>2.98E-2</v>
      </c>
      <c r="E2642" s="351">
        <f>'Employee Salary Payroll Tax '!N2644</f>
        <v>61036.11</v>
      </c>
      <c r="F2642" s="351">
        <f t="shared" si="331"/>
        <v>62854.986078000002</v>
      </c>
      <c r="G2642" s="352"/>
      <c r="H2642" s="351">
        <f t="shared" si="332"/>
        <v>0</v>
      </c>
      <c r="I2642" s="351">
        <f t="shared" si="334"/>
        <v>1818.8760780000011</v>
      </c>
      <c r="J2642" s="351">
        <f t="shared" si="333"/>
        <v>0</v>
      </c>
      <c r="K2642" s="293">
        <f>SUM('Employee Salary Payroll Tax '!I2644:K2644)</f>
        <v>61036.11</v>
      </c>
      <c r="L2642" s="293">
        <f>'Employee Salary Payroll Tax '!H2644</f>
        <v>0</v>
      </c>
      <c r="M2642" s="293">
        <f t="shared" si="335"/>
        <v>0</v>
      </c>
      <c r="N2642" s="359">
        <f t="shared" si="336"/>
        <v>0</v>
      </c>
      <c r="O2642" s="331"/>
      <c r="P2642" s="61"/>
      <c r="Q2642" s="294"/>
      <c r="R2642" s="292"/>
      <c r="S2642" s="303"/>
    </row>
    <row r="2643" spans="1:19" s="36" customFormat="1" ht="14.4">
      <c r="A2643" s="36">
        <f t="shared" si="329"/>
        <v>1320</v>
      </c>
      <c r="B2643" s="526"/>
      <c r="C2643" s="36" t="str">
        <f>VLOOKUP('Employee Salary Payroll Tax '!B2645,'Employee Salary Payroll Tax '!$D$1:$E$7,2,FALSE)</f>
        <v>NonUnion</v>
      </c>
      <c r="D2643" s="61">
        <f t="shared" si="330"/>
        <v>2.98E-2</v>
      </c>
      <c r="E2643" s="351">
        <f>'Employee Salary Payroll Tax '!N2645</f>
        <v>77704.66</v>
      </c>
      <c r="F2643" s="351">
        <f t="shared" si="331"/>
        <v>80020.258868000004</v>
      </c>
      <c r="G2643" s="352"/>
      <c r="H2643" s="351">
        <f t="shared" si="332"/>
        <v>0</v>
      </c>
      <c r="I2643" s="351">
        <f t="shared" si="334"/>
        <v>2315.5988680000009</v>
      </c>
      <c r="J2643" s="351">
        <f t="shared" si="333"/>
        <v>0</v>
      </c>
      <c r="K2643" s="293">
        <f>SUM('Employee Salary Payroll Tax '!I2645:K2645)</f>
        <v>9649.08</v>
      </c>
      <c r="L2643" s="293">
        <f>'Employee Salary Payroll Tax '!H2645</f>
        <v>460.36</v>
      </c>
      <c r="M2643" s="293">
        <f t="shared" si="335"/>
        <v>67595.22</v>
      </c>
      <c r="N2643" s="359">
        <f t="shared" si="336"/>
        <v>0</v>
      </c>
      <c r="O2643" s="331"/>
      <c r="P2643" s="61"/>
      <c r="Q2643" s="294"/>
      <c r="R2643" s="292"/>
      <c r="S2643" s="303"/>
    </row>
    <row r="2644" spans="1:19" s="36" customFormat="1" ht="14.4">
      <c r="A2644" s="36">
        <f t="shared" si="329"/>
        <v>1321</v>
      </c>
      <c r="B2644" s="526"/>
      <c r="C2644" s="36" t="str">
        <f>VLOOKUP('Employee Salary Payroll Tax '!B2646,'Employee Salary Payroll Tax '!$D$1:$E$7,2,FALSE)</f>
        <v>NonUnion</v>
      </c>
      <c r="D2644" s="61">
        <f t="shared" si="330"/>
        <v>2.98E-2</v>
      </c>
      <c r="E2644" s="351">
        <f>'Employee Salary Payroll Tax '!N2646</f>
        <v>59732.62</v>
      </c>
      <c r="F2644" s="351">
        <f t="shared" si="331"/>
        <v>61512.652076000006</v>
      </c>
      <c r="G2644" s="352"/>
      <c r="H2644" s="351">
        <f t="shared" si="332"/>
        <v>0</v>
      </c>
      <c r="I2644" s="351">
        <f t="shared" si="334"/>
        <v>1780.0320760000031</v>
      </c>
      <c r="J2644" s="351">
        <f t="shared" si="333"/>
        <v>0</v>
      </c>
      <c r="K2644" s="293">
        <f>SUM('Employee Salary Payroll Tax '!I2646:K2646)</f>
        <v>59732.62</v>
      </c>
      <c r="L2644" s="293">
        <f>'Employee Salary Payroll Tax '!H2646</f>
        <v>0</v>
      </c>
      <c r="M2644" s="293">
        <f t="shared" si="335"/>
        <v>0</v>
      </c>
      <c r="N2644" s="359">
        <f t="shared" si="336"/>
        <v>0</v>
      </c>
      <c r="O2644" s="331"/>
      <c r="P2644" s="61"/>
      <c r="Q2644" s="294"/>
      <c r="R2644" s="292"/>
      <c r="S2644" s="303"/>
    </row>
    <row r="2645" spans="1:19" s="36" customFormat="1" ht="14.4">
      <c r="A2645" s="36">
        <f t="shared" si="329"/>
        <v>1322</v>
      </c>
      <c r="B2645" s="526"/>
      <c r="C2645" s="36" t="str">
        <f>VLOOKUP('Employee Salary Payroll Tax '!B2647,'Employee Salary Payroll Tax '!$D$1:$E$7,2,FALSE)</f>
        <v>NonUnion</v>
      </c>
      <c r="D2645" s="61">
        <f t="shared" si="330"/>
        <v>2.98E-2</v>
      </c>
      <c r="E2645" s="351">
        <f>'Employee Salary Payroll Tax '!N2647</f>
        <v>48467.19</v>
      </c>
      <c r="F2645" s="351">
        <f t="shared" si="331"/>
        <v>49911.512262000004</v>
      </c>
      <c r="G2645" s="352"/>
      <c r="H2645" s="351">
        <f t="shared" si="332"/>
        <v>0</v>
      </c>
      <c r="I2645" s="351">
        <f t="shared" si="334"/>
        <v>1444.3222620000015</v>
      </c>
      <c r="J2645" s="351">
        <f t="shared" si="333"/>
        <v>0</v>
      </c>
      <c r="K2645" s="293">
        <f>SUM('Employee Salary Payroll Tax '!I2647:K2647)</f>
        <v>48467.19</v>
      </c>
      <c r="L2645" s="293">
        <f>'Employee Salary Payroll Tax '!H2647</f>
        <v>0</v>
      </c>
      <c r="M2645" s="293">
        <f t="shared" si="335"/>
        <v>0</v>
      </c>
      <c r="N2645" s="359">
        <f t="shared" si="336"/>
        <v>0</v>
      </c>
      <c r="O2645" s="331"/>
      <c r="P2645" s="61"/>
      <c r="Q2645" s="294"/>
      <c r="R2645" s="292"/>
      <c r="S2645" s="303"/>
    </row>
    <row r="2646" spans="1:19" s="36" customFormat="1" ht="14.4">
      <c r="A2646" s="36">
        <f t="shared" si="329"/>
        <v>1323</v>
      </c>
      <c r="B2646" s="526"/>
      <c r="C2646" s="36" t="str">
        <f>VLOOKUP('Employee Salary Payroll Tax '!B2648,'Employee Salary Payroll Tax '!$D$1:$E$7,2,FALSE)</f>
        <v>NonUnion</v>
      </c>
      <c r="D2646" s="61">
        <f t="shared" si="330"/>
        <v>2.98E-2</v>
      </c>
      <c r="E2646" s="351">
        <f>'Employee Salary Payroll Tax '!N2648</f>
        <v>82588.53</v>
      </c>
      <c r="F2646" s="351">
        <f t="shared" si="331"/>
        <v>85049.668193999998</v>
      </c>
      <c r="G2646" s="352"/>
      <c r="H2646" s="351">
        <f t="shared" si="332"/>
        <v>0</v>
      </c>
      <c r="I2646" s="351">
        <f t="shared" si="334"/>
        <v>2461.1381939999992</v>
      </c>
      <c r="J2646" s="351">
        <f t="shared" si="333"/>
        <v>0</v>
      </c>
      <c r="K2646" s="293">
        <f>SUM('Employee Salary Payroll Tax '!I2648:K2648)</f>
        <v>18491.57</v>
      </c>
      <c r="L2646" s="293">
        <f>'Employee Salary Payroll Tax '!H2648</f>
        <v>0</v>
      </c>
      <c r="M2646" s="293">
        <f t="shared" si="335"/>
        <v>64096.959999999999</v>
      </c>
      <c r="N2646" s="359">
        <f t="shared" si="336"/>
        <v>0</v>
      </c>
      <c r="O2646" s="331"/>
      <c r="P2646" s="61"/>
      <c r="Q2646" s="294"/>
      <c r="R2646" s="292"/>
      <c r="S2646" s="303"/>
    </row>
    <row r="2647" spans="1:19" s="36" customFormat="1" ht="14.4">
      <c r="A2647" s="36">
        <f t="shared" si="329"/>
        <v>1324</v>
      </c>
      <c r="B2647" s="526"/>
      <c r="C2647" s="36" t="str">
        <f>VLOOKUP('Employee Salary Payroll Tax '!B2649,'Employee Salary Payroll Tax '!$D$1:$E$7,2,FALSE)</f>
        <v>IBEW</v>
      </c>
      <c r="D2647" s="61">
        <f t="shared" si="330"/>
        <v>6.875E-3</v>
      </c>
      <c r="E2647" s="351">
        <f>'Employee Salary Payroll Tax '!N2649</f>
        <v>61645.19</v>
      </c>
      <c r="F2647" s="351">
        <f t="shared" si="331"/>
        <v>62069.00068125</v>
      </c>
      <c r="G2647" s="352"/>
      <c r="H2647" s="351">
        <f t="shared" si="332"/>
        <v>0</v>
      </c>
      <c r="I2647" s="351">
        <f t="shared" si="334"/>
        <v>423.81068124999729</v>
      </c>
      <c r="J2647" s="351">
        <f t="shared" si="333"/>
        <v>0</v>
      </c>
      <c r="K2647" s="293">
        <f>SUM('Employee Salary Payroll Tax '!I2649:K2649)</f>
        <v>48604.100000000006</v>
      </c>
      <c r="L2647" s="293">
        <f>'Employee Salary Payroll Tax '!H2649</f>
        <v>0</v>
      </c>
      <c r="M2647" s="293">
        <f t="shared" si="335"/>
        <v>13041.089999999997</v>
      </c>
      <c r="N2647" s="359">
        <f t="shared" si="336"/>
        <v>0</v>
      </c>
      <c r="O2647" s="331"/>
      <c r="P2647" s="61"/>
      <c r="Q2647" s="294"/>
      <c r="R2647" s="292"/>
      <c r="S2647" s="303"/>
    </row>
    <row r="2648" spans="1:19" s="36" customFormat="1" ht="14.4">
      <c r="A2648" s="36">
        <f t="shared" si="329"/>
        <v>1325</v>
      </c>
      <c r="B2648" s="526"/>
      <c r="C2648" s="36" t="str">
        <f>VLOOKUP('Employee Salary Payroll Tax '!B2650,'Employee Salary Payroll Tax '!$D$1:$E$7,2,FALSE)</f>
        <v>NonUnion</v>
      </c>
      <c r="D2648" s="61">
        <f t="shared" si="330"/>
        <v>2.98E-2</v>
      </c>
      <c r="E2648" s="351">
        <f>'Employee Salary Payroll Tax '!N2650</f>
        <v>46997.79</v>
      </c>
      <c r="F2648" s="351">
        <f t="shared" si="331"/>
        <v>48398.324142000005</v>
      </c>
      <c r="G2648" s="352"/>
      <c r="H2648" s="351">
        <f t="shared" si="332"/>
        <v>0</v>
      </c>
      <c r="I2648" s="351">
        <f t="shared" si="334"/>
        <v>1400.5341420000041</v>
      </c>
      <c r="J2648" s="351">
        <f t="shared" si="333"/>
        <v>0</v>
      </c>
      <c r="K2648" s="293">
        <f>SUM('Employee Salary Payroll Tax '!I2650:K2650)</f>
        <v>11364.55</v>
      </c>
      <c r="L2648" s="293">
        <f>'Employee Salary Payroll Tax '!H2650</f>
        <v>0</v>
      </c>
      <c r="M2648" s="293">
        <f t="shared" si="335"/>
        <v>35633.240000000005</v>
      </c>
      <c r="N2648" s="359">
        <f t="shared" si="336"/>
        <v>0</v>
      </c>
      <c r="O2648" s="331"/>
      <c r="P2648" s="61"/>
      <c r="Q2648" s="294"/>
      <c r="R2648" s="292"/>
      <c r="S2648" s="303"/>
    </row>
    <row r="2649" spans="1:19" s="36" customFormat="1" ht="14.4">
      <c r="A2649" s="36">
        <f t="shared" si="329"/>
        <v>1326</v>
      </c>
      <c r="B2649" s="526"/>
      <c r="C2649" s="36" t="str">
        <f>VLOOKUP('Employee Salary Payroll Tax '!B2651,'Employee Salary Payroll Tax '!$D$1:$E$7,2,FALSE)</f>
        <v>IBEW</v>
      </c>
      <c r="D2649" s="61">
        <f t="shared" si="330"/>
        <v>6.875E-3</v>
      </c>
      <c r="E2649" s="351">
        <f>'Employee Salary Payroll Tax '!N2651</f>
        <v>68806.33</v>
      </c>
      <c r="F2649" s="351">
        <f t="shared" si="331"/>
        <v>69279.373518749999</v>
      </c>
      <c r="G2649" s="352"/>
      <c r="H2649" s="351">
        <f t="shared" si="332"/>
        <v>0</v>
      </c>
      <c r="I2649" s="351">
        <f t="shared" si="334"/>
        <v>473.04351874999702</v>
      </c>
      <c r="J2649" s="351">
        <f t="shared" si="333"/>
        <v>0</v>
      </c>
      <c r="K2649" s="293">
        <f>SUM('Employee Salary Payroll Tax '!I2651:K2651)</f>
        <v>46854.61</v>
      </c>
      <c r="L2649" s="293">
        <f>'Employee Salary Payroll Tax '!H2651</f>
        <v>0</v>
      </c>
      <c r="M2649" s="293">
        <f t="shared" si="335"/>
        <v>21951.72</v>
      </c>
      <c r="N2649" s="359">
        <f t="shared" si="336"/>
        <v>0</v>
      </c>
      <c r="O2649" s="331"/>
      <c r="P2649" s="61"/>
      <c r="Q2649" s="294"/>
      <c r="R2649" s="292"/>
      <c r="S2649" s="303"/>
    </row>
    <row r="2650" spans="1:19" s="36" customFormat="1" ht="14.4">
      <c r="A2650" s="36">
        <f t="shared" si="329"/>
        <v>1327</v>
      </c>
      <c r="B2650" s="526"/>
      <c r="C2650" s="36" t="str">
        <f>VLOOKUP('Employee Salary Payroll Tax '!B2652,'Employee Salary Payroll Tax '!$D$1:$E$7,2,FALSE)</f>
        <v>NonUnion</v>
      </c>
      <c r="D2650" s="61">
        <f t="shared" si="330"/>
        <v>2.98E-2</v>
      </c>
      <c r="E2650" s="351">
        <f>'Employee Salary Payroll Tax '!N2652</f>
        <v>59514.37</v>
      </c>
      <c r="F2650" s="351">
        <f t="shared" si="331"/>
        <v>61287.898226000005</v>
      </c>
      <c r="G2650" s="352"/>
      <c r="H2650" s="351">
        <f t="shared" si="332"/>
        <v>0</v>
      </c>
      <c r="I2650" s="351">
        <f t="shared" si="334"/>
        <v>1773.5282260000022</v>
      </c>
      <c r="J2650" s="351">
        <f t="shared" si="333"/>
        <v>0</v>
      </c>
      <c r="K2650" s="293">
        <f>SUM('Employee Salary Payroll Tax '!I2652:K2652)</f>
        <v>59514.37</v>
      </c>
      <c r="L2650" s="293">
        <f>'Employee Salary Payroll Tax '!H2652</f>
        <v>0</v>
      </c>
      <c r="M2650" s="293">
        <f t="shared" si="335"/>
        <v>0</v>
      </c>
      <c r="N2650" s="359">
        <f t="shared" si="336"/>
        <v>0</v>
      </c>
      <c r="O2650" s="331"/>
      <c r="P2650" s="61"/>
      <c r="Q2650" s="294"/>
      <c r="R2650" s="292"/>
      <c r="S2650" s="303"/>
    </row>
    <row r="2651" spans="1:19" s="36" customFormat="1" ht="14.4">
      <c r="A2651" s="36">
        <f t="shared" si="329"/>
        <v>1328</v>
      </c>
      <c r="B2651" s="526"/>
      <c r="C2651" s="36" t="str">
        <f>VLOOKUP('Employee Salary Payroll Tax '!B2653,'Employee Salary Payroll Tax '!$D$1:$E$7,2,FALSE)</f>
        <v>NonUnion</v>
      </c>
      <c r="D2651" s="61">
        <f t="shared" si="330"/>
        <v>2.98E-2</v>
      </c>
      <c r="E2651" s="351">
        <f>'Employee Salary Payroll Tax '!N2653</f>
        <v>14716.76</v>
      </c>
      <c r="F2651" s="351">
        <f t="shared" si="331"/>
        <v>15155.319448</v>
      </c>
      <c r="G2651" s="352"/>
      <c r="H2651" s="351">
        <f t="shared" si="332"/>
        <v>0</v>
      </c>
      <c r="I2651" s="351">
        <f t="shared" si="334"/>
        <v>438.55944799999997</v>
      </c>
      <c r="J2651" s="351">
        <f t="shared" si="333"/>
        <v>0</v>
      </c>
      <c r="K2651" s="293">
        <f>SUM('Employee Salary Payroll Tax '!I2653:K2653)</f>
        <v>14716.76</v>
      </c>
      <c r="L2651" s="293">
        <f>'Employee Salary Payroll Tax '!H2653</f>
        <v>0</v>
      </c>
      <c r="M2651" s="293">
        <f t="shared" si="335"/>
        <v>0</v>
      </c>
      <c r="N2651" s="359">
        <f t="shared" si="336"/>
        <v>0</v>
      </c>
      <c r="O2651" s="331"/>
      <c r="P2651" s="61"/>
      <c r="Q2651" s="294"/>
      <c r="R2651" s="292"/>
      <c r="S2651" s="303"/>
    </row>
    <row r="2652" spans="1:19" s="36" customFormat="1" ht="14.4">
      <c r="A2652" s="36">
        <f t="shared" si="329"/>
        <v>1329</v>
      </c>
      <c r="B2652" s="526"/>
      <c r="C2652" s="36" t="str">
        <f>VLOOKUP('Employee Salary Payroll Tax '!B2654,'Employee Salary Payroll Tax '!$D$1:$E$7,2,FALSE)</f>
        <v>NonUnion</v>
      </c>
      <c r="D2652" s="61">
        <f t="shared" si="330"/>
        <v>2.98E-2</v>
      </c>
      <c r="E2652" s="351">
        <f>'Employee Salary Payroll Tax '!N2654</f>
        <v>46811.29</v>
      </c>
      <c r="F2652" s="351">
        <f t="shared" si="331"/>
        <v>48206.266442</v>
      </c>
      <c r="G2652" s="352"/>
      <c r="H2652" s="351">
        <f t="shared" si="332"/>
        <v>0</v>
      </c>
      <c r="I2652" s="351">
        <f t="shared" si="334"/>
        <v>1394.9764419999992</v>
      </c>
      <c r="J2652" s="351">
        <f t="shared" si="333"/>
        <v>0</v>
      </c>
      <c r="K2652" s="293">
        <f>SUM('Employee Salary Payroll Tax '!I2654:K2654)</f>
        <v>46811.29</v>
      </c>
      <c r="L2652" s="293">
        <f>'Employee Salary Payroll Tax '!H2654</f>
        <v>0</v>
      </c>
      <c r="M2652" s="293">
        <f t="shared" si="335"/>
        <v>0</v>
      </c>
      <c r="N2652" s="359">
        <f t="shared" si="336"/>
        <v>0</v>
      </c>
      <c r="O2652" s="331"/>
      <c r="P2652" s="61"/>
      <c r="Q2652" s="294"/>
      <c r="R2652" s="292"/>
      <c r="S2652" s="303"/>
    </row>
    <row r="2653" spans="1:19" s="36" customFormat="1" ht="14.4">
      <c r="A2653" s="36">
        <f t="shared" si="329"/>
        <v>1330</v>
      </c>
      <c r="B2653" s="526"/>
      <c r="C2653" s="36" t="str">
        <f>VLOOKUP('Employee Salary Payroll Tax '!B2655,'Employee Salary Payroll Tax '!$D$1:$E$7,2,FALSE)</f>
        <v>IBEW</v>
      </c>
      <c r="D2653" s="61">
        <f t="shared" si="330"/>
        <v>6.875E-3</v>
      </c>
      <c r="E2653" s="351">
        <f>'Employee Salary Payroll Tax '!N2655</f>
        <v>23925.27</v>
      </c>
      <c r="F2653" s="351">
        <f t="shared" si="331"/>
        <v>24089.756231250001</v>
      </c>
      <c r="G2653" s="352"/>
      <c r="H2653" s="351">
        <f t="shared" si="332"/>
        <v>0</v>
      </c>
      <c r="I2653" s="351">
        <f t="shared" si="334"/>
        <v>164.48623125000086</v>
      </c>
      <c r="J2653" s="351">
        <f t="shared" si="333"/>
        <v>0</v>
      </c>
      <c r="K2653" s="293">
        <f>SUM('Employee Salary Payroll Tax '!I2655:K2655)</f>
        <v>23696.78</v>
      </c>
      <c r="L2653" s="293">
        <f>'Employee Salary Payroll Tax '!H2655</f>
        <v>1.72</v>
      </c>
      <c r="M2653" s="293">
        <f t="shared" si="335"/>
        <v>226.7700000000016</v>
      </c>
      <c r="N2653" s="359">
        <f t="shared" si="336"/>
        <v>0</v>
      </c>
      <c r="O2653" s="331"/>
      <c r="P2653" s="61"/>
      <c r="Q2653" s="294"/>
      <c r="R2653" s="292"/>
      <c r="S2653" s="303"/>
    </row>
    <row r="2654" spans="1:19" s="36" customFormat="1" ht="14.4">
      <c r="A2654" s="36">
        <f t="shared" si="329"/>
        <v>1331</v>
      </c>
      <c r="B2654" s="526"/>
      <c r="C2654" s="36" t="str">
        <f>VLOOKUP('Employee Salary Payroll Tax '!B2656,'Employee Salary Payroll Tax '!$D$1:$E$7,2,FALSE)</f>
        <v>NonUnion</v>
      </c>
      <c r="D2654" s="61">
        <f t="shared" si="330"/>
        <v>2.98E-2</v>
      </c>
      <c r="E2654" s="351">
        <f>'Employee Salary Payroll Tax '!N2656</f>
        <v>16614.48</v>
      </c>
      <c r="F2654" s="351">
        <f t="shared" si="331"/>
        <v>17109.591504</v>
      </c>
      <c r="G2654" s="352"/>
      <c r="H2654" s="351">
        <f t="shared" si="332"/>
        <v>0</v>
      </c>
      <c r="I2654" s="351">
        <f t="shared" si="334"/>
        <v>495.11150400000042</v>
      </c>
      <c r="J2654" s="351">
        <f t="shared" si="333"/>
        <v>0</v>
      </c>
      <c r="K2654" s="293">
        <f>SUM('Employee Salary Payroll Tax '!I2656:K2656)</f>
        <v>6645.79</v>
      </c>
      <c r="L2654" s="293">
        <f>'Employee Salary Payroll Tax '!H2656</f>
        <v>0</v>
      </c>
      <c r="M2654" s="293">
        <f t="shared" si="335"/>
        <v>9968.6899999999987</v>
      </c>
      <c r="N2654" s="359">
        <f t="shared" si="336"/>
        <v>0</v>
      </c>
      <c r="O2654" s="331"/>
      <c r="P2654" s="61"/>
      <c r="Q2654" s="294"/>
      <c r="R2654" s="292"/>
      <c r="S2654" s="303"/>
    </row>
    <row r="2655" spans="1:19" s="36" customFormat="1" ht="14.4">
      <c r="A2655" s="36">
        <f t="shared" si="329"/>
        <v>1332</v>
      </c>
      <c r="B2655" s="526"/>
      <c r="C2655" s="36" t="str">
        <f>VLOOKUP('Employee Salary Payroll Tax '!B2657,'Employee Salary Payroll Tax '!$D$1:$E$7,2,FALSE)</f>
        <v>NonUnion</v>
      </c>
      <c r="D2655" s="61">
        <f t="shared" si="330"/>
        <v>2.98E-2</v>
      </c>
      <c r="E2655" s="351">
        <f>'Employee Salary Payroll Tax '!N2657</f>
        <v>93931.03</v>
      </c>
      <c r="F2655" s="351">
        <f t="shared" si="331"/>
        <v>96730.174694000001</v>
      </c>
      <c r="G2655" s="352"/>
      <c r="H2655" s="351">
        <f t="shared" si="332"/>
        <v>0</v>
      </c>
      <c r="I2655" s="351">
        <f t="shared" si="334"/>
        <v>2799.1446940000023</v>
      </c>
      <c r="J2655" s="351">
        <f t="shared" si="333"/>
        <v>0</v>
      </c>
      <c r="K2655" s="293">
        <f>SUM('Employee Salary Payroll Tax '!I2657:K2657)</f>
        <v>69862.679999999993</v>
      </c>
      <c r="L2655" s="293">
        <f>'Employee Salary Payroll Tax '!H2657</f>
        <v>0</v>
      </c>
      <c r="M2655" s="293">
        <f t="shared" si="335"/>
        <v>24068.350000000006</v>
      </c>
      <c r="N2655" s="359">
        <f t="shared" si="336"/>
        <v>0</v>
      </c>
      <c r="O2655" s="331"/>
      <c r="P2655" s="61"/>
      <c r="Q2655" s="294"/>
      <c r="R2655" s="292"/>
      <c r="S2655" s="303"/>
    </row>
    <row r="2656" spans="1:19" s="36" customFormat="1" ht="14.4">
      <c r="A2656" s="36">
        <f t="shared" si="329"/>
        <v>1333</v>
      </c>
      <c r="B2656" s="526"/>
      <c r="C2656" s="36" t="str">
        <f>VLOOKUP('Employee Salary Payroll Tax '!B2658,'Employee Salary Payroll Tax '!$D$1:$E$7,2,FALSE)</f>
        <v>NonUnion</v>
      </c>
      <c r="D2656" s="61">
        <f t="shared" si="330"/>
        <v>2.98E-2</v>
      </c>
      <c r="E2656" s="351">
        <f>'Employee Salary Payroll Tax '!N2658</f>
        <v>36262.730000000003</v>
      </c>
      <c r="F2656" s="351">
        <f t="shared" si="331"/>
        <v>37343.359354000007</v>
      </c>
      <c r="G2656" s="352"/>
      <c r="H2656" s="351">
        <f t="shared" si="332"/>
        <v>0</v>
      </c>
      <c r="I2656" s="351">
        <f t="shared" si="334"/>
        <v>1080.6293540000042</v>
      </c>
      <c r="J2656" s="351">
        <f t="shared" si="333"/>
        <v>0</v>
      </c>
      <c r="K2656" s="293">
        <f>SUM('Employee Salary Payroll Tax '!I2658:K2658)</f>
        <v>2709.7800000000007</v>
      </c>
      <c r="L2656" s="293">
        <f>'Employee Salary Payroll Tax '!H2658</f>
        <v>0</v>
      </c>
      <c r="M2656" s="293">
        <f t="shared" si="335"/>
        <v>33552.950000000004</v>
      </c>
      <c r="N2656" s="359">
        <f t="shared" si="336"/>
        <v>0</v>
      </c>
      <c r="O2656" s="331"/>
      <c r="P2656" s="61"/>
      <c r="Q2656" s="294"/>
      <c r="R2656" s="292"/>
      <c r="S2656" s="303"/>
    </row>
    <row r="2657" spans="1:19" s="36" customFormat="1" ht="14.4">
      <c r="A2657" s="36">
        <f t="shared" si="329"/>
        <v>1334</v>
      </c>
      <c r="B2657" s="526"/>
      <c r="C2657" s="36" t="str">
        <f>VLOOKUP('Employee Salary Payroll Tax '!B2659,'Employee Salary Payroll Tax '!$D$1:$E$7,2,FALSE)</f>
        <v>IBEW</v>
      </c>
      <c r="D2657" s="61">
        <f t="shared" si="330"/>
        <v>6.875E-3</v>
      </c>
      <c r="E2657" s="351">
        <f>'Employee Salary Payroll Tax '!N2659</f>
        <v>142813.84</v>
      </c>
      <c r="F2657" s="351">
        <f t="shared" si="331"/>
        <v>143795.68515</v>
      </c>
      <c r="G2657" s="352"/>
      <c r="H2657" s="351">
        <f t="shared" si="332"/>
        <v>0</v>
      </c>
      <c r="I2657" s="351">
        <f t="shared" si="334"/>
        <v>981.84515000000829</v>
      </c>
      <c r="J2657" s="351">
        <f t="shared" si="333"/>
        <v>0</v>
      </c>
      <c r="K2657" s="293">
        <f>SUM('Employee Salary Payroll Tax '!I2659:K2659)</f>
        <v>124921.70999999999</v>
      </c>
      <c r="L2657" s="293">
        <f>'Employee Salary Payroll Tax '!H2659</f>
        <v>0</v>
      </c>
      <c r="M2657" s="293">
        <f t="shared" si="335"/>
        <v>17892.130000000005</v>
      </c>
      <c r="N2657" s="359">
        <f t="shared" si="336"/>
        <v>0</v>
      </c>
      <c r="O2657" s="331"/>
      <c r="P2657" s="61"/>
      <c r="Q2657" s="294"/>
      <c r="R2657" s="292"/>
      <c r="S2657" s="303"/>
    </row>
    <row r="2658" spans="1:19" s="36" customFormat="1" ht="14.4">
      <c r="A2658" s="36">
        <f t="shared" si="329"/>
        <v>1335</v>
      </c>
      <c r="B2658" s="526"/>
      <c r="C2658" s="36" t="str">
        <f>VLOOKUP('Employee Salary Payroll Tax '!B2660,'Employee Salary Payroll Tax '!$D$1:$E$7,2,FALSE)</f>
        <v>NonUnion</v>
      </c>
      <c r="D2658" s="61">
        <f t="shared" si="330"/>
        <v>2.98E-2</v>
      </c>
      <c r="E2658" s="351">
        <f>'Employee Salary Payroll Tax '!N2660</f>
        <v>83267.86</v>
      </c>
      <c r="F2658" s="351">
        <f t="shared" si="331"/>
        <v>85749.242228000003</v>
      </c>
      <c r="G2658" s="352"/>
      <c r="H2658" s="351">
        <f t="shared" si="332"/>
        <v>0</v>
      </c>
      <c r="I2658" s="351">
        <f t="shared" si="334"/>
        <v>2481.3822280000022</v>
      </c>
      <c r="J2658" s="351">
        <f t="shared" si="333"/>
        <v>0</v>
      </c>
      <c r="K2658" s="293">
        <f>SUM('Employee Salary Payroll Tax '!I2660:K2660)</f>
        <v>12310.33</v>
      </c>
      <c r="L2658" s="293">
        <f>'Employee Salary Payroll Tax '!H2660</f>
        <v>0</v>
      </c>
      <c r="M2658" s="293">
        <f t="shared" si="335"/>
        <v>70957.53</v>
      </c>
      <c r="N2658" s="359">
        <f t="shared" si="336"/>
        <v>0</v>
      </c>
      <c r="O2658" s="331"/>
      <c r="P2658" s="61"/>
      <c r="Q2658" s="294"/>
      <c r="R2658" s="292"/>
      <c r="S2658" s="303"/>
    </row>
    <row r="2659" spans="1:19" s="36" customFormat="1" ht="14.4">
      <c r="A2659" s="36">
        <f t="shared" si="329"/>
        <v>1336</v>
      </c>
      <c r="B2659" s="526"/>
      <c r="C2659" s="36" t="str">
        <f>VLOOKUP('Employee Salary Payroll Tax '!B2661,'Employee Salary Payroll Tax '!$D$1:$E$7,2,FALSE)</f>
        <v>NonUnion</v>
      </c>
      <c r="D2659" s="61">
        <f t="shared" si="330"/>
        <v>2.98E-2</v>
      </c>
      <c r="E2659" s="351">
        <f>'Employee Salary Payroll Tax '!N2661</f>
        <v>51284.1</v>
      </c>
      <c r="F2659" s="351">
        <f t="shared" si="331"/>
        <v>52812.366180000005</v>
      </c>
      <c r="G2659" s="352"/>
      <c r="H2659" s="351">
        <f t="shared" si="332"/>
        <v>0</v>
      </c>
      <c r="I2659" s="351">
        <f t="shared" si="334"/>
        <v>1528.266180000006</v>
      </c>
      <c r="J2659" s="351">
        <f t="shared" si="333"/>
        <v>0</v>
      </c>
      <c r="K2659" s="293">
        <f>SUM('Employee Salary Payroll Tax '!I2661:K2661)</f>
        <v>20818.95</v>
      </c>
      <c r="L2659" s="293">
        <f>'Employee Salary Payroll Tax '!H2661</f>
        <v>0</v>
      </c>
      <c r="M2659" s="293">
        <f t="shared" si="335"/>
        <v>30465.149999999998</v>
      </c>
      <c r="N2659" s="359">
        <f t="shared" si="336"/>
        <v>0</v>
      </c>
      <c r="O2659" s="331"/>
      <c r="P2659" s="61"/>
      <c r="Q2659" s="294"/>
      <c r="R2659" s="292"/>
      <c r="S2659" s="303"/>
    </row>
    <row r="2660" spans="1:19" s="36" customFormat="1" ht="14.4">
      <c r="A2660" s="36">
        <f t="shared" si="329"/>
        <v>1337</v>
      </c>
      <c r="B2660" s="526"/>
      <c r="C2660" s="36" t="str">
        <f>VLOOKUP('Employee Salary Payroll Tax '!B2662,'Employee Salary Payroll Tax '!$D$1:$E$7,2,FALSE)</f>
        <v>NonUnion</v>
      </c>
      <c r="D2660" s="61">
        <f t="shared" si="330"/>
        <v>2.98E-2</v>
      </c>
      <c r="E2660" s="351">
        <f>'Employee Salary Payroll Tax '!N2662</f>
        <v>74593.09</v>
      </c>
      <c r="F2660" s="351">
        <f t="shared" si="331"/>
        <v>76815.964082000006</v>
      </c>
      <c r="G2660" s="352"/>
      <c r="H2660" s="351">
        <f t="shared" si="332"/>
        <v>0</v>
      </c>
      <c r="I2660" s="351">
        <f t="shared" si="334"/>
        <v>2222.8740820000094</v>
      </c>
      <c r="J2660" s="351">
        <f t="shared" si="333"/>
        <v>0</v>
      </c>
      <c r="K2660" s="293">
        <f>SUM('Employee Salary Payroll Tax '!I2662:K2662)</f>
        <v>4021.66</v>
      </c>
      <c r="L2660" s="293">
        <f>'Employee Salary Payroll Tax '!H2662</f>
        <v>0</v>
      </c>
      <c r="M2660" s="293">
        <f t="shared" si="335"/>
        <v>70571.429999999993</v>
      </c>
      <c r="N2660" s="359">
        <f t="shared" si="336"/>
        <v>0</v>
      </c>
      <c r="O2660" s="331"/>
      <c r="P2660" s="61"/>
      <c r="Q2660" s="294"/>
      <c r="R2660" s="292"/>
      <c r="S2660" s="303"/>
    </row>
    <row r="2661" spans="1:19" s="36" customFormat="1" ht="14.4">
      <c r="A2661" s="36">
        <f t="shared" si="329"/>
        <v>1338</v>
      </c>
      <c r="B2661" s="526"/>
      <c r="C2661" s="36" t="str">
        <f>VLOOKUP('Employee Salary Payroll Tax '!B2663,'Employee Salary Payroll Tax '!$D$1:$E$7,2,FALSE)</f>
        <v>IBEW</v>
      </c>
      <c r="D2661" s="61">
        <f t="shared" si="330"/>
        <v>6.875E-3</v>
      </c>
      <c r="E2661" s="351">
        <f>'Employee Salary Payroll Tax '!N2663</f>
        <v>29738.37</v>
      </c>
      <c r="F2661" s="351">
        <f t="shared" si="331"/>
        <v>29942.821293749999</v>
      </c>
      <c r="G2661" s="352"/>
      <c r="H2661" s="351">
        <f t="shared" si="332"/>
        <v>0</v>
      </c>
      <c r="I2661" s="351">
        <f t="shared" si="334"/>
        <v>204.45129375000033</v>
      </c>
      <c r="J2661" s="351">
        <f t="shared" si="333"/>
        <v>0</v>
      </c>
      <c r="K2661" s="293">
        <f>SUM('Employee Salary Payroll Tax '!I2663:K2663)</f>
        <v>29738.37</v>
      </c>
      <c r="L2661" s="293">
        <f>'Employee Salary Payroll Tax '!H2663</f>
        <v>0</v>
      </c>
      <c r="M2661" s="293">
        <f t="shared" si="335"/>
        <v>0</v>
      </c>
      <c r="N2661" s="359">
        <f t="shared" si="336"/>
        <v>0</v>
      </c>
      <c r="O2661" s="331"/>
      <c r="P2661" s="61"/>
      <c r="Q2661" s="294"/>
      <c r="R2661" s="292"/>
      <c r="S2661" s="303"/>
    </row>
    <row r="2662" spans="1:19" s="36" customFormat="1" ht="14.4">
      <c r="A2662" s="36">
        <f t="shared" si="329"/>
        <v>1339</v>
      </c>
      <c r="B2662" s="526"/>
      <c r="C2662" s="36" t="str">
        <f>VLOOKUP('Employee Salary Payroll Tax '!B2664,'Employee Salary Payroll Tax '!$D$1:$E$7,2,FALSE)</f>
        <v>NonUnion</v>
      </c>
      <c r="D2662" s="61">
        <f t="shared" si="330"/>
        <v>2.98E-2</v>
      </c>
      <c r="E2662" s="351">
        <f>'Employee Salary Payroll Tax '!N2664</f>
        <v>149662.01</v>
      </c>
      <c r="F2662" s="351">
        <f t="shared" si="331"/>
        <v>154121.937898</v>
      </c>
      <c r="G2662" s="352"/>
      <c r="H2662" s="351">
        <f t="shared" si="332"/>
        <v>0</v>
      </c>
      <c r="I2662" s="351">
        <f t="shared" si="334"/>
        <v>4459.9278979999945</v>
      </c>
      <c r="J2662" s="351">
        <f t="shared" si="333"/>
        <v>0</v>
      </c>
      <c r="K2662" s="293">
        <f>SUM('Employee Salary Payroll Tax '!I2664:K2664)</f>
        <v>13252.97</v>
      </c>
      <c r="L2662" s="293">
        <f>'Employee Salary Payroll Tax '!H2664</f>
        <v>0</v>
      </c>
      <c r="M2662" s="293">
        <f t="shared" si="335"/>
        <v>136409.04</v>
      </c>
      <c r="N2662" s="359">
        <f t="shared" si="336"/>
        <v>0</v>
      </c>
      <c r="O2662" s="331"/>
      <c r="P2662" s="61"/>
      <c r="Q2662" s="294"/>
      <c r="R2662" s="292"/>
      <c r="S2662" s="303"/>
    </row>
    <row r="2663" spans="1:19" s="36" customFormat="1" ht="14.4">
      <c r="A2663" s="36">
        <f t="shared" si="329"/>
        <v>1340</v>
      </c>
      <c r="B2663" s="526"/>
      <c r="C2663" s="36" t="str">
        <f>VLOOKUP('Employee Salary Payroll Tax '!B2665,'Employee Salary Payroll Tax '!$D$1:$E$7,2,FALSE)</f>
        <v>NonUnion</v>
      </c>
      <c r="D2663" s="61">
        <f t="shared" si="330"/>
        <v>2.98E-2</v>
      </c>
      <c r="E2663" s="351">
        <f>'Employee Salary Payroll Tax '!N2665</f>
        <v>57750.1</v>
      </c>
      <c r="F2663" s="351">
        <f t="shared" si="331"/>
        <v>59471.05298</v>
      </c>
      <c r="G2663" s="352"/>
      <c r="H2663" s="351">
        <f t="shared" si="332"/>
        <v>0</v>
      </c>
      <c r="I2663" s="351">
        <f t="shared" si="334"/>
        <v>1720.9529800000018</v>
      </c>
      <c r="J2663" s="351">
        <f t="shared" si="333"/>
        <v>0</v>
      </c>
      <c r="K2663" s="293">
        <f>SUM('Employee Salary Payroll Tax '!I2665:K2665)</f>
        <v>57750.1</v>
      </c>
      <c r="L2663" s="293">
        <f>'Employee Salary Payroll Tax '!H2665</f>
        <v>0</v>
      </c>
      <c r="M2663" s="293">
        <f t="shared" si="335"/>
        <v>0</v>
      </c>
      <c r="N2663" s="359">
        <f t="shared" si="336"/>
        <v>0</v>
      </c>
      <c r="O2663" s="331"/>
      <c r="P2663" s="61"/>
      <c r="Q2663" s="294"/>
      <c r="R2663" s="292"/>
      <c r="S2663" s="303"/>
    </row>
    <row r="2664" spans="1:19" s="36" customFormat="1" ht="14.4">
      <c r="A2664" s="36">
        <f t="shared" si="329"/>
        <v>1341</v>
      </c>
      <c r="B2664" s="526"/>
      <c r="C2664" s="36" t="str">
        <f>VLOOKUP('Employee Salary Payroll Tax '!B2666,'Employee Salary Payroll Tax '!$D$1:$E$7,2,FALSE)</f>
        <v>NonUnion</v>
      </c>
      <c r="D2664" s="61">
        <f t="shared" si="330"/>
        <v>2.98E-2</v>
      </c>
      <c r="E2664" s="351">
        <f>'Employee Salary Payroll Tax '!N2666</f>
        <v>90180.56</v>
      </c>
      <c r="F2664" s="351">
        <f t="shared" si="331"/>
        <v>92867.940688000002</v>
      </c>
      <c r="G2664" s="352"/>
      <c r="H2664" s="351">
        <f t="shared" si="332"/>
        <v>0</v>
      </c>
      <c r="I2664" s="351">
        <f t="shared" si="334"/>
        <v>2687.3806880000047</v>
      </c>
      <c r="J2664" s="351">
        <f t="shared" si="333"/>
        <v>0</v>
      </c>
      <c r="K2664" s="293">
        <f>SUM('Employee Salary Payroll Tax '!I2666:K2666)</f>
        <v>79639.569999999992</v>
      </c>
      <c r="L2664" s="293">
        <f>'Employee Salary Payroll Tax '!H2666</f>
        <v>0</v>
      </c>
      <c r="M2664" s="293">
        <f t="shared" si="335"/>
        <v>10540.990000000005</v>
      </c>
      <c r="N2664" s="359">
        <f t="shared" si="336"/>
        <v>0</v>
      </c>
      <c r="O2664" s="331"/>
      <c r="P2664" s="61"/>
      <c r="Q2664" s="294"/>
      <c r="R2664" s="292"/>
      <c r="S2664" s="303"/>
    </row>
    <row r="2665" spans="1:19" s="36" customFormat="1" ht="14.4">
      <c r="A2665" s="36">
        <f t="shared" si="329"/>
        <v>1342</v>
      </c>
      <c r="B2665" s="526"/>
      <c r="C2665" s="36" t="str">
        <f>VLOOKUP('Employee Salary Payroll Tax '!B2667,'Employee Salary Payroll Tax '!$D$1:$E$7,2,FALSE)</f>
        <v>IBEW</v>
      </c>
      <c r="D2665" s="61">
        <f t="shared" si="330"/>
        <v>6.875E-3</v>
      </c>
      <c r="E2665" s="351">
        <f>'Employee Salary Payroll Tax '!N2667</f>
        <v>69543.509999999995</v>
      </c>
      <c r="F2665" s="351">
        <f t="shared" si="331"/>
        <v>70021.621631249989</v>
      </c>
      <c r="G2665" s="352"/>
      <c r="H2665" s="351">
        <f t="shared" si="332"/>
        <v>0</v>
      </c>
      <c r="I2665" s="351">
        <f t="shared" si="334"/>
        <v>478.11163124999439</v>
      </c>
      <c r="J2665" s="351">
        <f t="shared" si="333"/>
        <v>0</v>
      </c>
      <c r="K2665" s="293">
        <f>SUM('Employee Salary Payroll Tax '!I2667:K2667)</f>
        <v>18617.349999999999</v>
      </c>
      <c r="L2665" s="293">
        <f>'Employee Salary Payroll Tax '!H2667</f>
        <v>0</v>
      </c>
      <c r="M2665" s="293">
        <f t="shared" si="335"/>
        <v>50926.159999999996</v>
      </c>
      <c r="N2665" s="359">
        <f t="shared" si="336"/>
        <v>0</v>
      </c>
      <c r="O2665" s="331"/>
      <c r="P2665" s="61"/>
      <c r="Q2665" s="294"/>
      <c r="R2665" s="292"/>
      <c r="S2665" s="303"/>
    </row>
    <row r="2666" spans="1:19" s="36" customFormat="1" ht="14.4">
      <c r="A2666" s="36">
        <f t="shared" si="329"/>
        <v>1343</v>
      </c>
      <c r="B2666" s="526"/>
      <c r="C2666" s="36" t="str">
        <f>VLOOKUP('Employee Salary Payroll Tax '!B2668,'Employee Salary Payroll Tax '!$D$1:$E$7,2,FALSE)</f>
        <v>NonUnion</v>
      </c>
      <c r="D2666" s="61">
        <f t="shared" si="330"/>
        <v>2.98E-2</v>
      </c>
      <c r="E2666" s="351">
        <f>'Employee Salary Payroll Tax '!N2668</f>
        <v>72292.52</v>
      </c>
      <c r="F2666" s="351">
        <f t="shared" si="331"/>
        <v>74446.837096000003</v>
      </c>
      <c r="G2666" s="352"/>
      <c r="H2666" s="351">
        <f t="shared" si="332"/>
        <v>0</v>
      </c>
      <c r="I2666" s="351">
        <f t="shared" si="334"/>
        <v>2154.3170959999989</v>
      </c>
      <c r="J2666" s="351">
        <f t="shared" si="333"/>
        <v>0</v>
      </c>
      <c r="K2666" s="293">
        <f>SUM('Employee Salary Payroll Tax '!I2668:K2668)</f>
        <v>9094.56</v>
      </c>
      <c r="L2666" s="293">
        <f>'Employee Salary Payroll Tax '!H2668</f>
        <v>0</v>
      </c>
      <c r="M2666" s="293">
        <f t="shared" si="335"/>
        <v>63197.960000000006</v>
      </c>
      <c r="N2666" s="359">
        <f t="shared" si="336"/>
        <v>0</v>
      </c>
      <c r="O2666" s="331"/>
      <c r="P2666" s="61"/>
      <c r="Q2666" s="294"/>
      <c r="R2666" s="292"/>
      <c r="S2666" s="303"/>
    </row>
    <row r="2667" spans="1:19" s="36" customFormat="1" ht="14.4">
      <c r="A2667" s="36">
        <f t="shared" si="329"/>
        <v>1344</v>
      </c>
      <c r="B2667" s="526"/>
      <c r="C2667" s="36" t="str">
        <f>VLOOKUP('Employee Salary Payroll Tax '!B2669,'Employee Salary Payroll Tax '!$D$1:$E$7,2,FALSE)</f>
        <v>NonUnion</v>
      </c>
      <c r="D2667" s="61">
        <f t="shared" si="330"/>
        <v>2.98E-2</v>
      </c>
      <c r="E2667" s="351">
        <f>'Employee Salary Payroll Tax '!N2669</f>
        <v>48706.79</v>
      </c>
      <c r="F2667" s="351">
        <f t="shared" si="331"/>
        <v>50158.252342</v>
      </c>
      <c r="G2667" s="352"/>
      <c r="H2667" s="351">
        <f t="shared" si="332"/>
        <v>0</v>
      </c>
      <c r="I2667" s="351">
        <f t="shared" si="334"/>
        <v>1451.4623419999989</v>
      </c>
      <c r="J2667" s="351">
        <f t="shared" si="333"/>
        <v>0</v>
      </c>
      <c r="K2667" s="293">
        <f>SUM('Employee Salary Payroll Tax '!I2669:K2669)</f>
        <v>8667.17</v>
      </c>
      <c r="L2667" s="293">
        <f>'Employee Salary Payroll Tax '!H2669</f>
        <v>0</v>
      </c>
      <c r="M2667" s="293">
        <f t="shared" si="335"/>
        <v>40039.620000000003</v>
      </c>
      <c r="N2667" s="359">
        <f t="shared" si="336"/>
        <v>0</v>
      </c>
      <c r="O2667" s="331"/>
      <c r="P2667" s="61"/>
      <c r="Q2667" s="294"/>
      <c r="R2667" s="292"/>
      <c r="S2667" s="303"/>
    </row>
    <row r="2668" spans="1:19" s="36" customFormat="1" ht="14.4">
      <c r="A2668" s="36">
        <f t="shared" si="329"/>
        <v>1345</v>
      </c>
      <c r="B2668" s="526"/>
      <c r="C2668" s="36" t="str">
        <f>VLOOKUP('Employee Salary Payroll Tax '!B2670,'Employee Salary Payroll Tax '!$D$1:$E$7,2,FALSE)</f>
        <v>NonUnion</v>
      </c>
      <c r="D2668" s="61">
        <f t="shared" si="330"/>
        <v>2.98E-2</v>
      </c>
      <c r="E2668" s="351">
        <f>'Employee Salary Payroll Tax '!N2670</f>
        <v>106168.5</v>
      </c>
      <c r="F2668" s="351">
        <f t="shared" si="331"/>
        <v>109332.32130000001</v>
      </c>
      <c r="G2668" s="352"/>
      <c r="H2668" s="351">
        <f t="shared" si="332"/>
        <v>0</v>
      </c>
      <c r="I2668" s="351">
        <f t="shared" si="334"/>
        <v>3163.8213000000105</v>
      </c>
      <c r="J2668" s="351">
        <f t="shared" si="333"/>
        <v>0</v>
      </c>
      <c r="K2668" s="293">
        <f>SUM('Employee Salary Payroll Tax '!I2670:K2670)</f>
        <v>11900.03</v>
      </c>
      <c r="L2668" s="293">
        <f>'Employee Salary Payroll Tax '!H2670</f>
        <v>0</v>
      </c>
      <c r="M2668" s="293">
        <f t="shared" si="335"/>
        <v>94268.47</v>
      </c>
      <c r="N2668" s="359">
        <f t="shared" si="336"/>
        <v>0</v>
      </c>
      <c r="O2668" s="331"/>
      <c r="P2668" s="61"/>
      <c r="Q2668" s="294"/>
      <c r="R2668" s="292"/>
      <c r="S2668" s="303"/>
    </row>
    <row r="2669" spans="1:19" s="36" customFormat="1" ht="14.4">
      <c r="A2669" s="36">
        <f t="shared" ref="A2669:A2732" si="337">+A2668+1</f>
        <v>1346</v>
      </c>
      <c r="B2669" s="526"/>
      <c r="C2669" s="36" t="str">
        <f>VLOOKUP('Employee Salary Payroll Tax '!B2671,'Employee Salary Payroll Tax '!$D$1:$E$7,2,FALSE)</f>
        <v>NonUnion</v>
      </c>
      <c r="D2669" s="61">
        <f t="shared" si="330"/>
        <v>2.98E-2</v>
      </c>
      <c r="E2669" s="351">
        <f>'Employee Salary Payroll Tax '!N2671</f>
        <v>95321.65</v>
      </c>
      <c r="F2669" s="351">
        <f t="shared" si="331"/>
        <v>98162.23517</v>
      </c>
      <c r="G2669" s="352"/>
      <c r="H2669" s="351">
        <f t="shared" si="332"/>
        <v>0</v>
      </c>
      <c r="I2669" s="351">
        <f t="shared" si="334"/>
        <v>2840.5851700000057</v>
      </c>
      <c r="J2669" s="351">
        <f t="shared" si="333"/>
        <v>0</v>
      </c>
      <c r="K2669" s="293">
        <f>SUM('Employee Salary Payroll Tax '!I2671:K2671)</f>
        <v>92812.08</v>
      </c>
      <c r="L2669" s="293">
        <f>'Employee Salary Payroll Tax '!H2671</f>
        <v>0</v>
      </c>
      <c r="M2669" s="293">
        <f t="shared" si="335"/>
        <v>2509.5699999999924</v>
      </c>
      <c r="N2669" s="359">
        <f t="shared" si="336"/>
        <v>0</v>
      </c>
      <c r="O2669" s="331"/>
      <c r="P2669" s="61"/>
      <c r="Q2669" s="294"/>
      <c r="R2669" s="292"/>
      <c r="S2669" s="303"/>
    </row>
    <row r="2670" spans="1:19" s="36" customFormat="1" ht="14.4">
      <c r="A2670" s="36">
        <f t="shared" si="337"/>
        <v>1347</v>
      </c>
      <c r="B2670" s="526"/>
      <c r="C2670" s="36" t="str">
        <f>VLOOKUP('Employee Salary Payroll Tax '!B2672,'Employee Salary Payroll Tax '!$D$1:$E$7,2,FALSE)</f>
        <v>NonUnion</v>
      </c>
      <c r="D2670" s="61">
        <f t="shared" si="330"/>
        <v>2.98E-2</v>
      </c>
      <c r="E2670" s="351">
        <f>'Employee Salary Payroll Tax '!N2672</f>
        <v>120116.47</v>
      </c>
      <c r="F2670" s="351">
        <f t="shared" si="331"/>
        <v>123695.94080600001</v>
      </c>
      <c r="G2670" s="352"/>
      <c r="H2670" s="351">
        <f t="shared" si="332"/>
        <v>0</v>
      </c>
      <c r="I2670" s="351">
        <f t="shared" si="334"/>
        <v>3579.4708060000121</v>
      </c>
      <c r="J2670" s="351">
        <f t="shared" si="333"/>
        <v>0</v>
      </c>
      <c r="K2670" s="293">
        <f>SUM('Employee Salary Payroll Tax '!I2672:K2672)</f>
        <v>37732.959999999999</v>
      </c>
      <c r="L2670" s="293">
        <f>'Employee Salary Payroll Tax '!H2672</f>
        <v>0</v>
      </c>
      <c r="M2670" s="293">
        <f t="shared" si="335"/>
        <v>82383.510000000009</v>
      </c>
      <c r="N2670" s="359">
        <f t="shared" si="336"/>
        <v>0</v>
      </c>
      <c r="O2670" s="331"/>
      <c r="P2670" s="61"/>
      <c r="Q2670" s="294"/>
      <c r="R2670" s="292"/>
      <c r="S2670" s="303"/>
    </row>
    <row r="2671" spans="1:19" s="36" customFormat="1" ht="14.4">
      <c r="A2671" s="36">
        <f t="shared" si="337"/>
        <v>1348</v>
      </c>
      <c r="B2671" s="526"/>
      <c r="C2671" s="36" t="str">
        <f>VLOOKUP('Employee Salary Payroll Tax '!B2673,'Employee Salary Payroll Tax '!$D$1:$E$7,2,FALSE)</f>
        <v>IBEW</v>
      </c>
      <c r="D2671" s="61">
        <f t="shared" si="330"/>
        <v>6.875E-3</v>
      </c>
      <c r="E2671" s="351">
        <f>'Employee Salary Payroll Tax '!N2673</f>
        <v>45450.65</v>
      </c>
      <c r="F2671" s="351">
        <f t="shared" si="331"/>
        <v>45763.123218749999</v>
      </c>
      <c r="G2671" s="352"/>
      <c r="H2671" s="351">
        <f t="shared" si="332"/>
        <v>0</v>
      </c>
      <c r="I2671" s="351">
        <f t="shared" si="334"/>
        <v>312.47321874999761</v>
      </c>
      <c r="J2671" s="351">
        <f t="shared" si="333"/>
        <v>0</v>
      </c>
      <c r="K2671" s="293">
        <f>SUM('Employee Salary Payroll Tax '!I2673:K2673)</f>
        <v>12165.349999999999</v>
      </c>
      <c r="L2671" s="293">
        <f>'Employee Salary Payroll Tax '!H2673</f>
        <v>0</v>
      </c>
      <c r="M2671" s="293">
        <f t="shared" si="335"/>
        <v>33285.300000000003</v>
      </c>
      <c r="N2671" s="359">
        <f t="shared" si="336"/>
        <v>0</v>
      </c>
      <c r="O2671" s="331"/>
      <c r="P2671" s="61"/>
      <c r="Q2671" s="294"/>
      <c r="R2671" s="292"/>
      <c r="S2671" s="303"/>
    </row>
    <row r="2672" spans="1:19" s="36" customFormat="1" ht="14.4">
      <c r="A2672" s="36">
        <f t="shared" si="337"/>
        <v>1349</v>
      </c>
      <c r="B2672" s="526"/>
      <c r="C2672" s="36" t="str">
        <f>VLOOKUP('Employee Salary Payroll Tax '!B2674,'Employee Salary Payroll Tax '!$D$1:$E$7,2,FALSE)</f>
        <v>NonUnion</v>
      </c>
      <c r="D2672" s="61">
        <f t="shared" si="330"/>
        <v>2.98E-2</v>
      </c>
      <c r="E2672" s="351">
        <f>'Employee Salary Payroll Tax '!N2674</f>
        <v>81257.570000000007</v>
      </c>
      <c r="F2672" s="351">
        <f t="shared" si="331"/>
        <v>83679.045586000007</v>
      </c>
      <c r="G2672" s="352"/>
      <c r="H2672" s="351">
        <f t="shared" si="332"/>
        <v>0</v>
      </c>
      <c r="I2672" s="351">
        <f t="shared" si="334"/>
        <v>2421.4755860000005</v>
      </c>
      <c r="J2672" s="351">
        <f t="shared" si="333"/>
        <v>0</v>
      </c>
      <c r="K2672" s="293">
        <f>SUM('Employee Salary Payroll Tax '!I2674:K2674)</f>
        <v>17869.41</v>
      </c>
      <c r="L2672" s="293">
        <f>'Employee Salary Payroll Tax '!H2674</f>
        <v>0</v>
      </c>
      <c r="M2672" s="293">
        <f t="shared" si="335"/>
        <v>63388.160000000003</v>
      </c>
      <c r="N2672" s="359">
        <f t="shared" si="336"/>
        <v>0</v>
      </c>
      <c r="O2672" s="331"/>
      <c r="P2672" s="61"/>
      <c r="Q2672" s="294"/>
      <c r="R2672" s="292"/>
      <c r="S2672" s="303"/>
    </row>
    <row r="2673" spans="1:19" s="36" customFormat="1" ht="14.4">
      <c r="A2673" s="36">
        <f t="shared" si="337"/>
        <v>1350</v>
      </c>
      <c r="B2673" s="526"/>
      <c r="C2673" s="36" t="str">
        <f>VLOOKUP('Employee Salary Payroll Tax '!B2675,'Employee Salary Payroll Tax '!$D$1:$E$7,2,FALSE)</f>
        <v>NonUnion</v>
      </c>
      <c r="D2673" s="61">
        <f t="shared" si="330"/>
        <v>2.98E-2</v>
      </c>
      <c r="E2673" s="351">
        <f>'Employee Salary Payroll Tax '!N2675</f>
        <v>125046.29</v>
      </c>
      <c r="F2673" s="351">
        <f t="shared" si="331"/>
        <v>128772.669442</v>
      </c>
      <c r="G2673" s="352"/>
      <c r="H2673" s="351">
        <f t="shared" si="332"/>
        <v>0</v>
      </c>
      <c r="I2673" s="351">
        <f t="shared" si="334"/>
        <v>3726.3794420000049</v>
      </c>
      <c r="J2673" s="351">
        <f t="shared" si="333"/>
        <v>0</v>
      </c>
      <c r="K2673" s="293">
        <f>SUM('Employee Salary Payroll Tax '!I2675:K2675)</f>
        <v>38951.490000000005</v>
      </c>
      <c r="L2673" s="293">
        <f>'Employee Salary Payroll Tax '!H2675</f>
        <v>0</v>
      </c>
      <c r="M2673" s="293">
        <f t="shared" si="335"/>
        <v>86094.799999999988</v>
      </c>
      <c r="N2673" s="359">
        <f t="shared" si="336"/>
        <v>0</v>
      </c>
      <c r="O2673" s="331"/>
      <c r="P2673" s="61"/>
      <c r="Q2673" s="294"/>
      <c r="R2673" s="292"/>
      <c r="S2673" s="303"/>
    </row>
    <row r="2674" spans="1:19" s="36" customFormat="1" ht="14.4">
      <c r="A2674" s="36">
        <f t="shared" si="337"/>
        <v>1351</v>
      </c>
      <c r="B2674" s="526"/>
      <c r="C2674" s="36" t="str">
        <f>VLOOKUP('Employee Salary Payroll Tax '!B2676,'Employee Salary Payroll Tax '!$D$1:$E$7,2,FALSE)</f>
        <v>NonUnion</v>
      </c>
      <c r="D2674" s="61">
        <f t="shared" si="330"/>
        <v>2.98E-2</v>
      </c>
      <c r="E2674" s="351">
        <f>'Employee Salary Payroll Tax '!N2676</f>
        <v>106047.53</v>
      </c>
      <c r="F2674" s="351">
        <f t="shared" si="331"/>
        <v>109207.746394</v>
      </c>
      <c r="G2674" s="352"/>
      <c r="H2674" s="351">
        <f t="shared" si="332"/>
        <v>0</v>
      </c>
      <c r="I2674" s="351">
        <f t="shared" si="334"/>
        <v>3160.2163940000028</v>
      </c>
      <c r="J2674" s="351">
        <f t="shared" si="333"/>
        <v>0</v>
      </c>
      <c r="K2674" s="293">
        <f>SUM('Employee Salary Payroll Tax '!I2676:K2676)</f>
        <v>106011.52</v>
      </c>
      <c r="L2674" s="293">
        <f>'Employee Salary Payroll Tax '!H2676</f>
        <v>0.35</v>
      </c>
      <c r="M2674" s="293">
        <f t="shared" si="335"/>
        <v>35.65999999999476</v>
      </c>
      <c r="N2674" s="359">
        <f t="shared" si="336"/>
        <v>0</v>
      </c>
      <c r="O2674" s="331"/>
      <c r="P2674" s="61"/>
      <c r="Q2674" s="294"/>
      <c r="R2674" s="292"/>
      <c r="S2674" s="303"/>
    </row>
    <row r="2675" spans="1:19" s="36" customFormat="1" ht="14.4">
      <c r="A2675" s="36">
        <f t="shared" si="337"/>
        <v>1352</v>
      </c>
      <c r="B2675" s="526"/>
      <c r="C2675" s="36" t="str">
        <f>VLOOKUP('Employee Salary Payroll Tax '!B2677,'Employee Salary Payroll Tax '!$D$1:$E$7,2,FALSE)</f>
        <v>NonUnion</v>
      </c>
      <c r="D2675" s="61">
        <f t="shared" si="330"/>
        <v>2.98E-2</v>
      </c>
      <c r="E2675" s="351">
        <f>'Employee Salary Payroll Tax '!N2677</f>
        <v>45999.17</v>
      </c>
      <c r="F2675" s="351">
        <f t="shared" si="331"/>
        <v>47369.945266000002</v>
      </c>
      <c r="G2675" s="352"/>
      <c r="H2675" s="351">
        <f t="shared" si="332"/>
        <v>0</v>
      </c>
      <c r="I2675" s="351">
        <f t="shared" si="334"/>
        <v>1370.7752660000042</v>
      </c>
      <c r="J2675" s="351">
        <f t="shared" si="333"/>
        <v>0</v>
      </c>
      <c r="K2675" s="293">
        <f>SUM('Employee Salary Payroll Tax '!I2677:K2677)</f>
        <v>1545.04</v>
      </c>
      <c r="L2675" s="293">
        <f>'Employee Salary Payroll Tax '!H2677</f>
        <v>0</v>
      </c>
      <c r="M2675" s="293">
        <f t="shared" si="335"/>
        <v>44454.13</v>
      </c>
      <c r="N2675" s="359">
        <f t="shared" si="336"/>
        <v>0</v>
      </c>
      <c r="O2675" s="331"/>
      <c r="P2675" s="61"/>
      <c r="Q2675" s="294"/>
      <c r="R2675" s="292"/>
      <c r="S2675" s="303"/>
    </row>
    <row r="2676" spans="1:19" s="36" customFormat="1" ht="14.4">
      <c r="A2676" s="36">
        <f t="shared" si="337"/>
        <v>1353</v>
      </c>
      <c r="B2676" s="526"/>
      <c r="C2676" s="36" t="str">
        <f>VLOOKUP('Employee Salary Payroll Tax '!B2678,'Employee Salary Payroll Tax '!$D$1:$E$7,2,FALSE)</f>
        <v>UA</v>
      </c>
      <c r="D2676" s="61">
        <f t="shared" si="330"/>
        <v>0.03</v>
      </c>
      <c r="E2676" s="351">
        <f>'Employee Salary Payroll Tax '!N2678</f>
        <v>76501.77</v>
      </c>
      <c r="F2676" s="351">
        <f t="shared" si="331"/>
        <v>78796.823100000009</v>
      </c>
      <c r="G2676" s="352"/>
      <c r="H2676" s="351">
        <f t="shared" si="332"/>
        <v>0</v>
      </c>
      <c r="I2676" s="351">
        <f t="shared" si="334"/>
        <v>2295.0531000000046</v>
      </c>
      <c r="J2676" s="351">
        <f t="shared" si="333"/>
        <v>0</v>
      </c>
      <c r="K2676" s="293">
        <f>SUM('Employee Salary Payroll Tax '!I2678:K2678)</f>
        <v>67190.150000000009</v>
      </c>
      <c r="L2676" s="293">
        <f>'Employee Salary Payroll Tax '!H2678</f>
        <v>0</v>
      </c>
      <c r="M2676" s="293">
        <f t="shared" si="335"/>
        <v>9311.6199999999953</v>
      </c>
      <c r="N2676" s="359">
        <f t="shared" si="336"/>
        <v>0</v>
      </c>
      <c r="O2676" s="331"/>
      <c r="P2676" s="61"/>
      <c r="Q2676" s="294"/>
      <c r="R2676" s="292"/>
      <c r="S2676" s="303"/>
    </row>
    <row r="2677" spans="1:19" s="36" customFormat="1" ht="14.4">
      <c r="A2677" s="36">
        <f t="shared" si="337"/>
        <v>1354</v>
      </c>
      <c r="B2677" s="526"/>
      <c r="C2677" s="36" t="str">
        <f>VLOOKUP('Employee Salary Payroll Tax '!B2679,'Employee Salary Payroll Tax '!$D$1:$E$7,2,FALSE)</f>
        <v>NonUnion</v>
      </c>
      <c r="D2677" s="61">
        <f t="shared" si="330"/>
        <v>2.98E-2</v>
      </c>
      <c r="E2677" s="351">
        <f>'Employee Salary Payroll Tax '!N2679</f>
        <v>100939</v>
      </c>
      <c r="F2677" s="351">
        <f t="shared" si="331"/>
        <v>103946.9822</v>
      </c>
      <c r="G2677" s="352"/>
      <c r="H2677" s="351">
        <f t="shared" si="332"/>
        <v>0</v>
      </c>
      <c r="I2677" s="351">
        <f t="shared" si="334"/>
        <v>3007.9821999999986</v>
      </c>
      <c r="J2677" s="351">
        <f t="shared" si="333"/>
        <v>0</v>
      </c>
      <c r="K2677" s="293">
        <f>SUM('Employee Salary Payroll Tax '!I2679:K2679)</f>
        <v>7744.05</v>
      </c>
      <c r="L2677" s="293">
        <f>'Employee Salary Payroll Tax '!H2679</f>
        <v>0</v>
      </c>
      <c r="M2677" s="293">
        <f t="shared" si="335"/>
        <v>93194.95</v>
      </c>
      <c r="N2677" s="359">
        <f t="shared" si="336"/>
        <v>0</v>
      </c>
      <c r="O2677" s="331"/>
      <c r="P2677" s="61"/>
      <c r="Q2677" s="294"/>
      <c r="R2677" s="292"/>
      <c r="S2677" s="303"/>
    </row>
    <row r="2678" spans="1:19" s="36" customFormat="1" ht="14.4">
      <c r="A2678" s="36">
        <f t="shared" si="337"/>
        <v>1355</v>
      </c>
      <c r="B2678" s="526"/>
      <c r="C2678" s="36" t="str">
        <f>VLOOKUP('Employee Salary Payroll Tax '!B2680,'Employee Salary Payroll Tax '!$D$1:$E$7,2,FALSE)</f>
        <v>NonUnion</v>
      </c>
      <c r="D2678" s="61">
        <f t="shared" si="330"/>
        <v>2.98E-2</v>
      </c>
      <c r="E2678" s="351">
        <f>'Employee Salary Payroll Tax '!N2680</f>
        <v>18826.849999999999</v>
      </c>
      <c r="F2678" s="351">
        <f t="shared" si="331"/>
        <v>19387.89013</v>
      </c>
      <c r="G2678" s="352"/>
      <c r="H2678" s="351">
        <f t="shared" si="332"/>
        <v>0</v>
      </c>
      <c r="I2678" s="351">
        <f t="shared" si="334"/>
        <v>561.04013000000123</v>
      </c>
      <c r="J2678" s="351">
        <f t="shared" si="333"/>
        <v>0</v>
      </c>
      <c r="K2678" s="293">
        <f>SUM('Employee Salary Payroll Tax '!I2680:K2680)</f>
        <v>16490.45</v>
      </c>
      <c r="L2678" s="293">
        <f>'Employee Salary Payroll Tax '!H2680</f>
        <v>0</v>
      </c>
      <c r="M2678" s="293">
        <f t="shared" si="335"/>
        <v>2336.3999999999978</v>
      </c>
      <c r="N2678" s="359">
        <f t="shared" si="336"/>
        <v>0</v>
      </c>
      <c r="O2678" s="331"/>
      <c r="P2678" s="61"/>
      <c r="Q2678" s="294"/>
      <c r="R2678" s="292"/>
      <c r="S2678" s="303"/>
    </row>
    <row r="2679" spans="1:19" s="36" customFormat="1" ht="14.4">
      <c r="A2679" s="36">
        <f t="shared" si="337"/>
        <v>1356</v>
      </c>
      <c r="B2679" s="526"/>
      <c r="C2679" s="36" t="str">
        <f>VLOOKUP('Employee Salary Payroll Tax '!B2681,'Employee Salary Payroll Tax '!$D$1:$E$7,2,FALSE)</f>
        <v>NonUnion</v>
      </c>
      <c r="D2679" s="61">
        <f t="shared" si="330"/>
        <v>2.98E-2</v>
      </c>
      <c r="E2679" s="351">
        <f>'Employee Salary Payroll Tax '!N2681</f>
        <v>109815.51</v>
      </c>
      <c r="F2679" s="351">
        <f t="shared" si="331"/>
        <v>113088.012198</v>
      </c>
      <c r="G2679" s="352"/>
      <c r="H2679" s="351">
        <f t="shared" si="332"/>
        <v>0</v>
      </c>
      <c r="I2679" s="351">
        <f t="shared" si="334"/>
        <v>3272.502198000002</v>
      </c>
      <c r="J2679" s="351">
        <f t="shared" si="333"/>
        <v>0</v>
      </c>
      <c r="K2679" s="293">
        <f>SUM('Employee Salary Payroll Tax '!I2681:K2681)</f>
        <v>107776.98999999999</v>
      </c>
      <c r="L2679" s="293">
        <f>'Employee Salary Payroll Tax '!H2681</f>
        <v>0</v>
      </c>
      <c r="M2679" s="293">
        <f t="shared" si="335"/>
        <v>2038.5200000000041</v>
      </c>
      <c r="N2679" s="359">
        <f t="shared" si="336"/>
        <v>0</v>
      </c>
      <c r="O2679" s="331"/>
      <c r="P2679" s="61"/>
      <c r="Q2679" s="294"/>
      <c r="R2679" s="292"/>
      <c r="S2679" s="303"/>
    </row>
    <row r="2680" spans="1:19" s="36" customFormat="1" ht="14.4">
      <c r="A2680" s="36">
        <f t="shared" si="337"/>
        <v>1357</v>
      </c>
      <c r="B2680" s="526"/>
      <c r="C2680" s="36" t="str">
        <f>VLOOKUP('Employee Salary Payroll Tax '!B2682,'Employee Salary Payroll Tax '!$D$1:$E$7,2,FALSE)</f>
        <v>NonUnion</v>
      </c>
      <c r="D2680" s="61">
        <f t="shared" si="330"/>
        <v>2.98E-2</v>
      </c>
      <c r="E2680" s="351">
        <f>'Employee Salary Payroll Tax '!N2682</f>
        <v>116502.96</v>
      </c>
      <c r="F2680" s="351">
        <f t="shared" si="331"/>
        <v>119974.74820800002</v>
      </c>
      <c r="G2680" s="352"/>
      <c r="H2680" s="351">
        <f t="shared" si="332"/>
        <v>0</v>
      </c>
      <c r="I2680" s="351">
        <f t="shared" si="334"/>
        <v>3471.7882080000127</v>
      </c>
      <c r="J2680" s="351">
        <f t="shared" si="333"/>
        <v>0</v>
      </c>
      <c r="K2680" s="293">
        <f>SUM('Employee Salary Payroll Tax '!I2682:K2682)</f>
        <v>61734.41</v>
      </c>
      <c r="L2680" s="293">
        <f>'Employee Salary Payroll Tax '!H2682</f>
        <v>0</v>
      </c>
      <c r="M2680" s="293">
        <f t="shared" si="335"/>
        <v>54768.55</v>
      </c>
      <c r="N2680" s="359">
        <f t="shared" si="336"/>
        <v>0</v>
      </c>
      <c r="O2680" s="331"/>
      <c r="P2680" s="61"/>
      <c r="Q2680" s="294"/>
      <c r="R2680" s="292"/>
      <c r="S2680" s="303"/>
    </row>
    <row r="2681" spans="1:19" s="36" customFormat="1" ht="14.4">
      <c r="A2681" s="36">
        <f t="shared" si="337"/>
        <v>1358</v>
      </c>
      <c r="B2681" s="526"/>
      <c r="C2681" s="36" t="str">
        <f>VLOOKUP('Employee Salary Payroll Tax '!B2683,'Employee Salary Payroll Tax '!$D$1:$E$7,2,FALSE)</f>
        <v>NonUnion</v>
      </c>
      <c r="D2681" s="61">
        <f t="shared" si="330"/>
        <v>2.98E-2</v>
      </c>
      <c r="E2681" s="351">
        <f>'Employee Salary Payroll Tax '!N2683</f>
        <v>70618.06</v>
      </c>
      <c r="F2681" s="351">
        <f t="shared" si="331"/>
        <v>72722.478188000008</v>
      </c>
      <c r="G2681" s="352"/>
      <c r="H2681" s="351">
        <f t="shared" si="332"/>
        <v>0</v>
      </c>
      <c r="I2681" s="351">
        <f t="shared" si="334"/>
        <v>2104.4181880000106</v>
      </c>
      <c r="J2681" s="351">
        <f t="shared" si="333"/>
        <v>0</v>
      </c>
      <c r="K2681" s="293">
        <f>SUM('Employee Salary Payroll Tax '!I2683:K2683)</f>
        <v>919.75</v>
      </c>
      <c r="L2681" s="293">
        <f>'Employee Salary Payroll Tax '!H2683</f>
        <v>0</v>
      </c>
      <c r="M2681" s="293">
        <f t="shared" si="335"/>
        <v>69698.31</v>
      </c>
      <c r="N2681" s="359">
        <f t="shared" si="336"/>
        <v>0</v>
      </c>
      <c r="O2681" s="331"/>
      <c r="P2681" s="61"/>
      <c r="Q2681" s="294"/>
      <c r="R2681" s="292"/>
      <c r="S2681" s="303"/>
    </row>
    <row r="2682" spans="1:19" s="36" customFormat="1" ht="14.4">
      <c r="A2682" s="36">
        <f t="shared" si="337"/>
        <v>1359</v>
      </c>
      <c r="B2682" s="526"/>
      <c r="C2682" s="36" t="str">
        <f>VLOOKUP('Employee Salary Payroll Tax '!B2684,'Employee Salary Payroll Tax '!$D$1:$E$7,2,FALSE)</f>
        <v>UA</v>
      </c>
      <c r="D2682" s="61">
        <f t="shared" si="330"/>
        <v>0.03</v>
      </c>
      <c r="E2682" s="351">
        <f>'Employee Salary Payroll Tax '!N2684</f>
        <v>82418.81</v>
      </c>
      <c r="F2682" s="351">
        <f t="shared" si="331"/>
        <v>84891.374299999996</v>
      </c>
      <c r="G2682" s="352"/>
      <c r="H2682" s="351">
        <f t="shared" si="332"/>
        <v>0</v>
      </c>
      <c r="I2682" s="351">
        <f t="shared" si="334"/>
        <v>2472.5642999999982</v>
      </c>
      <c r="J2682" s="351">
        <f t="shared" si="333"/>
        <v>0</v>
      </c>
      <c r="K2682" s="293">
        <f>SUM('Employee Salary Payroll Tax '!I2684:K2684)</f>
        <v>72672.090000000011</v>
      </c>
      <c r="L2682" s="293">
        <f>'Employee Salary Payroll Tax '!H2684</f>
        <v>1560.38</v>
      </c>
      <c r="M2682" s="293">
        <f t="shared" si="335"/>
        <v>8186.3399999999865</v>
      </c>
      <c r="N2682" s="359">
        <f t="shared" si="336"/>
        <v>0</v>
      </c>
      <c r="O2682" s="331"/>
      <c r="P2682" s="61"/>
      <c r="Q2682" s="294"/>
      <c r="R2682" s="292"/>
      <c r="S2682" s="303"/>
    </row>
    <row r="2683" spans="1:19" s="36" customFormat="1" ht="14.4">
      <c r="A2683" s="36">
        <f t="shared" si="337"/>
        <v>1360</v>
      </c>
      <c r="B2683" s="526"/>
      <c r="C2683" s="36" t="str">
        <f>VLOOKUP('Employee Salary Payroll Tax '!B2685,'Employee Salary Payroll Tax '!$D$1:$E$7,2,FALSE)</f>
        <v>NonUnion</v>
      </c>
      <c r="D2683" s="61">
        <f t="shared" si="330"/>
        <v>2.98E-2</v>
      </c>
      <c r="E2683" s="351">
        <f>'Employee Salary Payroll Tax '!N2685</f>
        <v>44812.68</v>
      </c>
      <c r="F2683" s="351">
        <f t="shared" si="331"/>
        <v>46148.097864000003</v>
      </c>
      <c r="G2683" s="352"/>
      <c r="H2683" s="351">
        <f t="shared" si="332"/>
        <v>0</v>
      </c>
      <c r="I2683" s="351">
        <f t="shared" si="334"/>
        <v>1335.4178640000027</v>
      </c>
      <c r="J2683" s="351">
        <f t="shared" si="333"/>
        <v>0</v>
      </c>
      <c r="K2683" s="293">
        <f>SUM('Employee Salary Payroll Tax '!I2685:K2685)</f>
        <v>1598.03</v>
      </c>
      <c r="L2683" s="293">
        <f>'Employee Salary Payroll Tax '!H2685</f>
        <v>493.83</v>
      </c>
      <c r="M2683" s="293">
        <f t="shared" si="335"/>
        <v>42720.82</v>
      </c>
      <c r="N2683" s="359">
        <f t="shared" si="336"/>
        <v>0</v>
      </c>
      <c r="O2683" s="331"/>
      <c r="P2683" s="61"/>
      <c r="Q2683" s="294"/>
      <c r="R2683" s="292"/>
      <c r="S2683" s="303"/>
    </row>
    <row r="2684" spans="1:19" s="36" customFormat="1" ht="14.4">
      <c r="A2684" s="36">
        <f t="shared" si="337"/>
        <v>1361</v>
      </c>
      <c r="B2684" s="526"/>
      <c r="C2684" s="36" t="str">
        <f>VLOOKUP('Employee Salary Payroll Tax '!B2686,'Employee Salary Payroll Tax '!$D$1:$E$7,2,FALSE)</f>
        <v>IBEW</v>
      </c>
      <c r="D2684" s="61">
        <f t="shared" si="330"/>
        <v>6.875E-3</v>
      </c>
      <c r="E2684" s="351">
        <f>'Employee Salary Payroll Tax '!N2686</f>
        <v>75040.03</v>
      </c>
      <c r="F2684" s="351">
        <f t="shared" si="331"/>
        <v>75555.930206249992</v>
      </c>
      <c r="G2684" s="352"/>
      <c r="H2684" s="351">
        <f t="shared" si="332"/>
        <v>0</v>
      </c>
      <c r="I2684" s="351">
        <f t="shared" si="334"/>
        <v>515.90020624999306</v>
      </c>
      <c r="J2684" s="351">
        <f t="shared" si="333"/>
        <v>0</v>
      </c>
      <c r="K2684" s="293">
        <f>SUM('Employee Salary Payroll Tax '!I2686:K2686)</f>
        <v>19948.22</v>
      </c>
      <c r="L2684" s="293">
        <f>'Employee Salary Payroll Tax '!H2686</f>
        <v>0</v>
      </c>
      <c r="M2684" s="293">
        <f t="shared" si="335"/>
        <v>55091.81</v>
      </c>
      <c r="N2684" s="359">
        <f t="shared" si="336"/>
        <v>0</v>
      </c>
      <c r="O2684" s="331"/>
      <c r="P2684" s="61"/>
      <c r="Q2684" s="294"/>
      <c r="R2684" s="292"/>
      <c r="S2684" s="303"/>
    </row>
    <row r="2685" spans="1:19" s="36" customFormat="1" ht="14.4">
      <c r="A2685" s="36">
        <f t="shared" si="337"/>
        <v>1362</v>
      </c>
      <c r="B2685" s="526"/>
      <c r="C2685" s="36" t="str">
        <f>VLOOKUP('Employee Salary Payroll Tax '!B2687,'Employee Salary Payroll Tax '!$D$1:$E$7,2,FALSE)</f>
        <v>IBEW</v>
      </c>
      <c r="D2685" s="61">
        <f t="shared" si="330"/>
        <v>6.875E-3</v>
      </c>
      <c r="E2685" s="351">
        <f>'Employee Salary Payroll Tax '!N2687</f>
        <v>5786.05</v>
      </c>
      <c r="F2685" s="351">
        <f t="shared" si="331"/>
        <v>5825.8290937499996</v>
      </c>
      <c r="G2685" s="352"/>
      <c r="H2685" s="351">
        <f t="shared" si="332"/>
        <v>1213.9499999999998</v>
      </c>
      <c r="I2685" s="351">
        <f t="shared" si="334"/>
        <v>39.779093749999447</v>
      </c>
      <c r="J2685" s="351">
        <f t="shared" si="333"/>
        <v>0.23867456249999669</v>
      </c>
      <c r="K2685" s="293">
        <f>SUM('Employee Salary Payroll Tax '!I2687:K2687)</f>
        <v>5786.05</v>
      </c>
      <c r="L2685" s="293">
        <f>'Employee Salary Payroll Tax '!H2687</f>
        <v>0</v>
      </c>
      <c r="M2685" s="293">
        <f t="shared" si="335"/>
        <v>0</v>
      </c>
      <c r="N2685" s="359">
        <f t="shared" si="336"/>
        <v>0.23867456245874669</v>
      </c>
      <c r="O2685" s="331"/>
      <c r="P2685" s="61"/>
      <c r="Q2685" s="294"/>
      <c r="R2685" s="292"/>
      <c r="S2685" s="303"/>
    </row>
    <row r="2686" spans="1:19" s="36" customFormat="1" ht="14.4">
      <c r="A2686" s="36">
        <f t="shared" si="337"/>
        <v>1363</v>
      </c>
      <c r="B2686" s="526"/>
      <c r="C2686" s="36" t="str">
        <f>VLOOKUP('Employee Salary Payroll Tax '!B2688,'Employee Salary Payroll Tax '!$D$1:$E$7,2,FALSE)</f>
        <v>NonUnion</v>
      </c>
      <c r="D2686" s="61">
        <f t="shared" si="330"/>
        <v>2.98E-2</v>
      </c>
      <c r="E2686" s="351">
        <f>'Employee Salary Payroll Tax '!N2688</f>
        <v>50494.75</v>
      </c>
      <c r="F2686" s="351">
        <f t="shared" si="331"/>
        <v>51999.493549999999</v>
      </c>
      <c r="G2686" s="352"/>
      <c r="H2686" s="351">
        <f t="shared" si="332"/>
        <v>0</v>
      </c>
      <c r="I2686" s="351">
        <f t="shared" si="334"/>
        <v>1504.7435499999992</v>
      </c>
      <c r="J2686" s="351">
        <f t="shared" si="333"/>
        <v>0</v>
      </c>
      <c r="K2686" s="293">
        <f>SUM('Employee Salary Payroll Tax '!I2688:K2688)</f>
        <v>3651.31</v>
      </c>
      <c r="L2686" s="293">
        <f>'Employee Salary Payroll Tax '!H2688</f>
        <v>0</v>
      </c>
      <c r="M2686" s="293">
        <f t="shared" si="335"/>
        <v>46843.44</v>
      </c>
      <c r="N2686" s="359">
        <f t="shared" si="336"/>
        <v>0</v>
      </c>
      <c r="O2686" s="331"/>
      <c r="P2686" s="61"/>
      <c r="Q2686" s="294"/>
      <c r="R2686" s="292"/>
      <c r="S2686" s="303"/>
    </row>
    <row r="2687" spans="1:19" s="36" customFormat="1" ht="14.4">
      <c r="A2687" s="36">
        <f t="shared" si="337"/>
        <v>1364</v>
      </c>
      <c r="B2687" s="526"/>
      <c r="C2687" s="36" t="str">
        <f>VLOOKUP('Employee Salary Payroll Tax '!B2689,'Employee Salary Payroll Tax '!$D$1:$E$7,2,FALSE)</f>
        <v>NonUnion</v>
      </c>
      <c r="D2687" s="61">
        <f t="shared" si="330"/>
        <v>2.98E-2</v>
      </c>
      <c r="E2687" s="351">
        <f>'Employee Salary Payroll Tax '!N2689</f>
        <v>107391.03999999999</v>
      </c>
      <c r="F2687" s="351">
        <f t="shared" si="331"/>
        <v>110591.292992</v>
      </c>
      <c r="G2687" s="352"/>
      <c r="H2687" s="351">
        <f t="shared" si="332"/>
        <v>0</v>
      </c>
      <c r="I2687" s="351">
        <f t="shared" si="334"/>
        <v>3200.2529920000088</v>
      </c>
      <c r="J2687" s="351">
        <f t="shared" si="333"/>
        <v>0</v>
      </c>
      <c r="K2687" s="293">
        <f>SUM('Employee Salary Payroll Tax '!I2689:K2689)</f>
        <v>9009.06</v>
      </c>
      <c r="L2687" s="293">
        <f>'Employee Salary Payroll Tax '!H2689</f>
        <v>0</v>
      </c>
      <c r="M2687" s="293">
        <f t="shared" si="335"/>
        <v>98381.98</v>
      </c>
      <c r="N2687" s="359">
        <f t="shared" si="336"/>
        <v>0</v>
      </c>
      <c r="O2687" s="331"/>
      <c r="P2687" s="61"/>
      <c r="Q2687" s="294"/>
      <c r="R2687" s="292"/>
      <c r="S2687" s="303"/>
    </row>
    <row r="2688" spans="1:19" s="36" customFormat="1" ht="14.4">
      <c r="A2688" s="36">
        <f t="shared" si="337"/>
        <v>1365</v>
      </c>
      <c r="B2688" s="526"/>
      <c r="C2688" s="36" t="str">
        <f>VLOOKUP('Employee Salary Payroll Tax '!B2690,'Employee Salary Payroll Tax '!$D$1:$E$7,2,FALSE)</f>
        <v>IBEW</v>
      </c>
      <c r="D2688" s="61">
        <f t="shared" si="330"/>
        <v>6.875E-3</v>
      </c>
      <c r="E2688" s="351">
        <f>'Employee Salary Payroll Tax '!N2690</f>
        <v>14223.25</v>
      </c>
      <c r="F2688" s="351">
        <f t="shared" si="331"/>
        <v>14321.03484375</v>
      </c>
      <c r="G2688" s="352"/>
      <c r="H2688" s="351">
        <f t="shared" si="332"/>
        <v>0</v>
      </c>
      <c r="I2688" s="351">
        <f t="shared" si="334"/>
        <v>97.784843749999709</v>
      </c>
      <c r="J2688" s="351">
        <f t="shared" si="333"/>
        <v>0</v>
      </c>
      <c r="K2688" s="293">
        <f>SUM('Employee Salary Payroll Tax '!I2690:K2690)</f>
        <v>14223.25</v>
      </c>
      <c r="L2688" s="293">
        <f>'Employee Salary Payroll Tax '!H2690</f>
        <v>0</v>
      </c>
      <c r="M2688" s="293">
        <f t="shared" si="335"/>
        <v>0</v>
      </c>
      <c r="N2688" s="359">
        <f t="shared" si="336"/>
        <v>0</v>
      </c>
      <c r="O2688" s="331"/>
      <c r="P2688" s="61"/>
      <c r="Q2688" s="294"/>
      <c r="R2688" s="292"/>
      <c r="S2688" s="303"/>
    </row>
    <row r="2689" spans="1:19" s="36" customFormat="1" ht="14.4">
      <c r="A2689" s="36">
        <f t="shared" si="337"/>
        <v>1366</v>
      </c>
      <c r="B2689" s="526"/>
      <c r="C2689" s="36" t="str">
        <f>VLOOKUP('Employee Salary Payroll Tax '!B2691,'Employee Salary Payroll Tax '!$D$1:$E$7,2,FALSE)</f>
        <v>NonUnion</v>
      </c>
      <c r="D2689" s="61">
        <f t="shared" si="330"/>
        <v>2.98E-2</v>
      </c>
      <c r="E2689" s="351">
        <f>'Employee Salary Payroll Tax '!N2691</f>
        <v>77869.14</v>
      </c>
      <c r="F2689" s="351">
        <f t="shared" si="331"/>
        <v>80189.640372000009</v>
      </c>
      <c r="G2689" s="352"/>
      <c r="H2689" s="351">
        <f t="shared" si="332"/>
        <v>0</v>
      </c>
      <c r="I2689" s="351">
        <f t="shared" si="334"/>
        <v>2320.5003720000095</v>
      </c>
      <c r="J2689" s="351">
        <f t="shared" si="333"/>
        <v>0</v>
      </c>
      <c r="K2689" s="293">
        <f>SUM('Employee Salary Payroll Tax '!I2691:K2691)</f>
        <v>30501.66</v>
      </c>
      <c r="L2689" s="293">
        <f>'Employee Salary Payroll Tax '!H2691</f>
        <v>32495.02</v>
      </c>
      <c r="M2689" s="293">
        <f t="shared" si="335"/>
        <v>14872.459999999995</v>
      </c>
      <c r="N2689" s="359">
        <f t="shared" si="336"/>
        <v>0</v>
      </c>
      <c r="O2689" s="331"/>
      <c r="P2689" s="61"/>
      <c r="Q2689" s="294"/>
      <c r="R2689" s="292"/>
      <c r="S2689" s="303"/>
    </row>
    <row r="2690" spans="1:19" s="36" customFormat="1" ht="14.4">
      <c r="A2690" s="36">
        <f t="shared" si="337"/>
        <v>1367</v>
      </c>
      <c r="B2690" s="526"/>
      <c r="C2690" s="36" t="str">
        <f>VLOOKUP('Employee Salary Payroll Tax '!B2692,'Employee Salary Payroll Tax '!$D$1:$E$7,2,FALSE)</f>
        <v>NonUnion</v>
      </c>
      <c r="D2690" s="61">
        <f t="shared" si="330"/>
        <v>2.98E-2</v>
      </c>
      <c r="E2690" s="351">
        <f>'Employee Salary Payroll Tax '!N2692</f>
        <v>53430.44</v>
      </c>
      <c r="F2690" s="351">
        <f t="shared" si="331"/>
        <v>55022.667112000003</v>
      </c>
      <c r="G2690" s="352"/>
      <c r="H2690" s="351">
        <f t="shared" si="332"/>
        <v>0</v>
      </c>
      <c r="I2690" s="351">
        <f t="shared" si="334"/>
        <v>1592.2271120000005</v>
      </c>
      <c r="J2690" s="351">
        <f t="shared" si="333"/>
        <v>0</v>
      </c>
      <c r="K2690" s="293">
        <f>SUM('Employee Salary Payroll Tax '!I2692:K2692)</f>
        <v>4157.16</v>
      </c>
      <c r="L2690" s="293">
        <f>'Employee Salary Payroll Tax '!H2692</f>
        <v>0</v>
      </c>
      <c r="M2690" s="293">
        <f t="shared" si="335"/>
        <v>49273.279999999999</v>
      </c>
      <c r="N2690" s="359">
        <f t="shared" si="336"/>
        <v>0</v>
      </c>
      <c r="O2690" s="331"/>
      <c r="P2690" s="61"/>
      <c r="Q2690" s="294"/>
      <c r="R2690" s="292"/>
      <c r="S2690" s="303"/>
    </row>
    <row r="2691" spans="1:19" s="36" customFormat="1" ht="14.4">
      <c r="A2691" s="36">
        <f t="shared" si="337"/>
        <v>1368</v>
      </c>
      <c r="B2691" s="526"/>
      <c r="C2691" s="36" t="str">
        <f>VLOOKUP('Employee Salary Payroll Tax '!B2693,'Employee Salary Payroll Tax '!$D$1:$E$7,2,FALSE)</f>
        <v>IBEW</v>
      </c>
      <c r="D2691" s="61">
        <f t="shared" si="330"/>
        <v>6.875E-3</v>
      </c>
      <c r="E2691" s="351">
        <f>'Employee Salary Payroll Tax '!N2693</f>
        <v>36116.5</v>
      </c>
      <c r="F2691" s="351">
        <f t="shared" si="331"/>
        <v>36364.800937499997</v>
      </c>
      <c r="G2691" s="352"/>
      <c r="H2691" s="351">
        <f t="shared" si="332"/>
        <v>0</v>
      </c>
      <c r="I2691" s="351">
        <f t="shared" si="334"/>
        <v>248.30093749999651</v>
      </c>
      <c r="J2691" s="351">
        <f t="shared" si="333"/>
        <v>0</v>
      </c>
      <c r="K2691" s="293">
        <f>SUM('Employee Salary Payroll Tax '!I2693:K2693)</f>
        <v>0</v>
      </c>
      <c r="L2691" s="293">
        <f>'Employee Salary Payroll Tax '!H2693</f>
        <v>0</v>
      </c>
      <c r="M2691" s="293">
        <f t="shared" si="335"/>
        <v>36116.5</v>
      </c>
      <c r="N2691" s="359">
        <f t="shared" si="336"/>
        <v>0</v>
      </c>
      <c r="O2691" s="331"/>
      <c r="P2691" s="61"/>
      <c r="Q2691" s="294"/>
      <c r="R2691" s="292"/>
      <c r="S2691" s="303"/>
    </row>
    <row r="2692" spans="1:19" s="36" customFormat="1" ht="14.4">
      <c r="A2692" s="36">
        <f t="shared" si="337"/>
        <v>1369</v>
      </c>
      <c r="B2692" s="526"/>
      <c r="C2692" s="36" t="str">
        <f>VLOOKUP('Employee Salary Payroll Tax '!B2694,'Employee Salary Payroll Tax '!$D$1:$E$7,2,FALSE)</f>
        <v>Not Assigned</v>
      </c>
      <c r="D2692" s="61">
        <f t="shared" si="330"/>
        <v>0</v>
      </c>
      <c r="E2692" s="351">
        <f>'Employee Salary Payroll Tax '!N2694</f>
        <v>0</v>
      </c>
      <c r="F2692" s="351">
        <f t="shared" si="331"/>
        <v>0</v>
      </c>
      <c r="G2692" s="352"/>
      <c r="H2692" s="351">
        <f t="shared" si="332"/>
        <v>7000</v>
      </c>
      <c r="I2692" s="351">
        <f t="shared" si="334"/>
        <v>0</v>
      </c>
      <c r="J2692" s="351">
        <f t="shared" si="333"/>
        <v>0</v>
      </c>
      <c r="K2692" s="293">
        <f>SUM('Employee Salary Payroll Tax '!I2694:K2694)</f>
        <v>0</v>
      </c>
      <c r="L2692" s="293">
        <f>'Employee Salary Payroll Tax '!H2694</f>
        <v>0</v>
      </c>
      <c r="M2692" s="293">
        <f t="shared" si="335"/>
        <v>0</v>
      </c>
      <c r="N2692" s="359">
        <f t="shared" si="336"/>
        <v>0</v>
      </c>
      <c r="O2692" s="331"/>
      <c r="P2692" s="61"/>
      <c r="Q2692" s="294"/>
      <c r="R2692" s="292"/>
      <c r="S2692" s="303"/>
    </row>
    <row r="2693" spans="1:19" s="36" customFormat="1" ht="14.4">
      <c r="A2693" s="36">
        <f t="shared" si="337"/>
        <v>1370</v>
      </c>
      <c r="B2693" s="526"/>
      <c r="C2693" s="36" t="str">
        <f>VLOOKUP('Employee Salary Payroll Tax '!B2695,'Employee Salary Payroll Tax '!$D$1:$E$7,2,FALSE)</f>
        <v>NonUnion</v>
      </c>
      <c r="D2693" s="61">
        <f t="shared" si="330"/>
        <v>2.98E-2</v>
      </c>
      <c r="E2693" s="351">
        <f>'Employee Salary Payroll Tax '!N2695</f>
        <v>59876.41</v>
      </c>
      <c r="F2693" s="351">
        <f t="shared" si="331"/>
        <v>61660.727018000005</v>
      </c>
      <c r="G2693" s="352"/>
      <c r="H2693" s="351">
        <f t="shared" si="332"/>
        <v>0</v>
      </c>
      <c r="I2693" s="351">
        <f t="shared" si="334"/>
        <v>1784.3170180000016</v>
      </c>
      <c r="J2693" s="351">
        <f t="shared" si="333"/>
        <v>0</v>
      </c>
      <c r="K2693" s="293">
        <f>SUM('Employee Salary Payroll Tax '!I2695:K2695)</f>
        <v>54563.29</v>
      </c>
      <c r="L2693" s="293">
        <f>'Employee Salary Payroll Tax '!H2695</f>
        <v>0</v>
      </c>
      <c r="M2693" s="293">
        <f t="shared" si="335"/>
        <v>5313.1200000000026</v>
      </c>
      <c r="N2693" s="359">
        <f t="shared" si="336"/>
        <v>0</v>
      </c>
      <c r="O2693" s="331"/>
      <c r="P2693" s="61"/>
      <c r="Q2693" s="294"/>
      <c r="R2693" s="292"/>
      <c r="S2693" s="303"/>
    </row>
    <row r="2694" spans="1:19" s="36" customFormat="1" ht="14.4">
      <c r="A2694" s="36">
        <f t="shared" si="337"/>
        <v>1371</v>
      </c>
      <c r="B2694" s="526"/>
      <c r="C2694" s="36" t="str">
        <f>VLOOKUP('Employee Salary Payroll Tax '!B2696,'Employee Salary Payroll Tax '!$D$1:$E$7,2,FALSE)</f>
        <v>NonUnion</v>
      </c>
      <c r="D2694" s="61">
        <f t="shared" si="330"/>
        <v>2.98E-2</v>
      </c>
      <c r="E2694" s="351">
        <f>'Employee Salary Payroll Tax '!N2696</f>
        <v>73885.16</v>
      </c>
      <c r="F2694" s="351">
        <f t="shared" si="331"/>
        <v>76086.937768000003</v>
      </c>
      <c r="G2694" s="352"/>
      <c r="H2694" s="351">
        <f t="shared" si="332"/>
        <v>0</v>
      </c>
      <c r="I2694" s="351">
        <f t="shared" si="334"/>
        <v>2201.7777679999999</v>
      </c>
      <c r="J2694" s="351">
        <f t="shared" si="333"/>
        <v>0</v>
      </c>
      <c r="K2694" s="293">
        <f>SUM('Employee Salary Payroll Tax '!I2696:K2696)</f>
        <v>55960.21</v>
      </c>
      <c r="L2694" s="293">
        <f>'Employee Salary Payroll Tax '!H2696</f>
        <v>0</v>
      </c>
      <c r="M2694" s="293">
        <f t="shared" si="335"/>
        <v>17924.950000000004</v>
      </c>
      <c r="N2694" s="359">
        <f t="shared" si="336"/>
        <v>0</v>
      </c>
      <c r="O2694" s="331"/>
      <c r="P2694" s="61"/>
      <c r="Q2694" s="294"/>
      <c r="R2694" s="292"/>
      <c r="S2694" s="303"/>
    </row>
    <row r="2695" spans="1:19" s="36" customFormat="1" ht="14.4">
      <c r="A2695" s="36">
        <f t="shared" si="337"/>
        <v>1372</v>
      </c>
      <c r="B2695" s="526"/>
      <c r="C2695" s="36" t="str">
        <f>VLOOKUP('Employee Salary Payroll Tax '!B2697,'Employee Salary Payroll Tax '!$D$1:$E$7,2,FALSE)</f>
        <v>NonUnion</v>
      </c>
      <c r="D2695" s="61">
        <f t="shared" si="330"/>
        <v>2.98E-2</v>
      </c>
      <c r="E2695" s="351">
        <f>'Employee Salary Payroll Tax '!N2697</f>
        <v>62766.53</v>
      </c>
      <c r="F2695" s="351">
        <f t="shared" si="331"/>
        <v>64636.972593999999</v>
      </c>
      <c r="G2695" s="352"/>
      <c r="H2695" s="351">
        <f t="shared" si="332"/>
        <v>0</v>
      </c>
      <c r="I2695" s="351">
        <f t="shared" si="334"/>
        <v>1870.4425940000001</v>
      </c>
      <c r="J2695" s="351">
        <f t="shared" si="333"/>
        <v>0</v>
      </c>
      <c r="K2695" s="293">
        <f>SUM('Employee Salary Payroll Tax '!I2697:K2697)</f>
        <v>40592.81</v>
      </c>
      <c r="L2695" s="293">
        <f>'Employee Salary Payroll Tax '!H2697</f>
        <v>0</v>
      </c>
      <c r="M2695" s="293">
        <f t="shared" si="335"/>
        <v>22173.72</v>
      </c>
      <c r="N2695" s="359">
        <f t="shared" si="336"/>
        <v>0</v>
      </c>
      <c r="O2695" s="331"/>
      <c r="P2695" s="61"/>
      <c r="Q2695" s="294"/>
      <c r="R2695" s="292"/>
      <c r="S2695" s="303"/>
    </row>
    <row r="2696" spans="1:19" s="36" customFormat="1" ht="14.4">
      <c r="A2696" s="36">
        <f t="shared" si="337"/>
        <v>1373</v>
      </c>
      <c r="B2696" s="526"/>
      <c r="C2696" s="36" t="str">
        <f>VLOOKUP('Employee Salary Payroll Tax '!B2698,'Employee Salary Payroll Tax '!$D$1:$E$7,2,FALSE)</f>
        <v>NonUnion</v>
      </c>
      <c r="D2696" s="61">
        <f t="shared" si="330"/>
        <v>2.98E-2</v>
      </c>
      <c r="E2696" s="351">
        <f>'Employee Salary Payroll Tax '!N2698</f>
        <v>68580.570000000007</v>
      </c>
      <c r="F2696" s="351">
        <f t="shared" si="331"/>
        <v>70624.270986000018</v>
      </c>
      <c r="G2696" s="352"/>
      <c r="H2696" s="351">
        <f t="shared" si="332"/>
        <v>0</v>
      </c>
      <c r="I2696" s="351">
        <f t="shared" si="334"/>
        <v>2043.7009860000107</v>
      </c>
      <c r="J2696" s="351">
        <f t="shared" si="333"/>
        <v>0</v>
      </c>
      <c r="K2696" s="293">
        <f>SUM('Employee Salary Payroll Tax '!I2698:K2698)</f>
        <v>10304.310000000001</v>
      </c>
      <c r="L2696" s="293">
        <f>'Employee Salary Payroll Tax '!H2698</f>
        <v>0</v>
      </c>
      <c r="M2696" s="293">
        <f t="shared" si="335"/>
        <v>58276.260000000009</v>
      </c>
      <c r="N2696" s="359">
        <f t="shared" si="336"/>
        <v>0</v>
      </c>
      <c r="O2696" s="331"/>
      <c r="P2696" s="61"/>
      <c r="Q2696" s="294"/>
      <c r="R2696" s="292"/>
      <c r="S2696" s="303"/>
    </row>
    <row r="2697" spans="1:19" s="36" customFormat="1" ht="14.4">
      <c r="A2697" s="36">
        <f t="shared" si="337"/>
        <v>1374</v>
      </c>
      <c r="B2697" s="526"/>
      <c r="C2697" s="36" t="str">
        <f>VLOOKUP('Employee Salary Payroll Tax '!B2699,'Employee Salary Payroll Tax '!$D$1:$E$7,2,FALSE)</f>
        <v>NonUnion</v>
      </c>
      <c r="D2697" s="61">
        <f t="shared" si="330"/>
        <v>2.98E-2</v>
      </c>
      <c r="E2697" s="351">
        <f>'Employee Salary Payroll Tax '!N2699</f>
        <v>48451.99</v>
      </c>
      <c r="F2697" s="351">
        <f t="shared" si="331"/>
        <v>49895.859301999997</v>
      </c>
      <c r="G2697" s="352"/>
      <c r="H2697" s="351">
        <f t="shared" si="332"/>
        <v>0</v>
      </c>
      <c r="I2697" s="351">
        <f t="shared" si="334"/>
        <v>1443.8693019999992</v>
      </c>
      <c r="J2697" s="351">
        <f t="shared" si="333"/>
        <v>0</v>
      </c>
      <c r="K2697" s="293">
        <f>SUM('Employee Salary Payroll Tax '!I2699:K2699)</f>
        <v>19870.259999999998</v>
      </c>
      <c r="L2697" s="293">
        <f>'Employee Salary Payroll Tax '!H2699</f>
        <v>0</v>
      </c>
      <c r="M2697" s="293">
        <f t="shared" si="335"/>
        <v>28581.73</v>
      </c>
      <c r="N2697" s="359">
        <f t="shared" si="336"/>
        <v>0</v>
      </c>
      <c r="O2697" s="331"/>
      <c r="P2697" s="61"/>
      <c r="Q2697" s="294"/>
      <c r="R2697" s="292"/>
      <c r="S2697" s="303"/>
    </row>
    <row r="2698" spans="1:19" s="36" customFormat="1" ht="14.4">
      <c r="A2698" s="36">
        <f t="shared" si="337"/>
        <v>1375</v>
      </c>
      <c r="B2698" s="526"/>
      <c r="C2698" s="36" t="str">
        <f>VLOOKUP('Employee Salary Payroll Tax '!B2700,'Employee Salary Payroll Tax '!$D$1:$E$7,2,FALSE)</f>
        <v>IBEW</v>
      </c>
      <c r="D2698" s="61">
        <f t="shared" si="330"/>
        <v>6.875E-3</v>
      </c>
      <c r="E2698" s="351">
        <f>'Employee Salary Payroll Tax '!N2700</f>
        <v>48803.24</v>
      </c>
      <c r="F2698" s="351">
        <f t="shared" si="331"/>
        <v>49138.762274999994</v>
      </c>
      <c r="G2698" s="352"/>
      <c r="H2698" s="351">
        <f t="shared" si="332"/>
        <v>0</v>
      </c>
      <c r="I2698" s="351">
        <f t="shared" si="334"/>
        <v>335.52227499999572</v>
      </c>
      <c r="J2698" s="351">
        <f t="shared" si="333"/>
        <v>0</v>
      </c>
      <c r="K2698" s="293">
        <f>SUM('Employee Salary Payroll Tax '!I2700:K2700)</f>
        <v>48694.45</v>
      </c>
      <c r="L2698" s="293">
        <f>'Employee Salary Payroll Tax '!H2700</f>
        <v>0</v>
      </c>
      <c r="M2698" s="293">
        <f t="shared" si="335"/>
        <v>108.79000000000087</v>
      </c>
      <c r="N2698" s="359">
        <f t="shared" si="336"/>
        <v>0</v>
      </c>
      <c r="O2698" s="331"/>
      <c r="P2698" s="61"/>
      <c r="Q2698" s="294"/>
      <c r="R2698" s="292"/>
      <c r="S2698" s="303"/>
    </row>
    <row r="2699" spans="1:19" s="36" customFormat="1" ht="14.4">
      <c r="A2699" s="36">
        <f t="shared" si="337"/>
        <v>1376</v>
      </c>
      <c r="B2699" s="526"/>
      <c r="C2699" s="36" t="str">
        <f>VLOOKUP('Employee Salary Payroll Tax '!B2701,'Employee Salary Payroll Tax '!$D$1:$E$7,2,FALSE)</f>
        <v>NonUnion</v>
      </c>
      <c r="D2699" s="61">
        <f t="shared" si="330"/>
        <v>2.98E-2</v>
      </c>
      <c r="E2699" s="351">
        <f>'Employee Salary Payroll Tax '!N2701</f>
        <v>50621.22</v>
      </c>
      <c r="F2699" s="351">
        <f t="shared" si="331"/>
        <v>52129.732356</v>
      </c>
      <c r="G2699" s="352"/>
      <c r="H2699" s="351">
        <f t="shared" si="332"/>
        <v>0</v>
      </c>
      <c r="I2699" s="351">
        <f t="shared" si="334"/>
        <v>1508.5123559999993</v>
      </c>
      <c r="J2699" s="351">
        <f t="shared" si="333"/>
        <v>0</v>
      </c>
      <c r="K2699" s="293">
        <f>SUM('Employee Salary Payroll Tax '!I2701:K2701)</f>
        <v>40939.300000000003</v>
      </c>
      <c r="L2699" s="293">
        <f>'Employee Salary Payroll Tax '!H2701</f>
        <v>14.36</v>
      </c>
      <c r="M2699" s="293">
        <f t="shared" si="335"/>
        <v>9667.5599999999977</v>
      </c>
      <c r="N2699" s="359">
        <f t="shared" si="336"/>
        <v>0</v>
      </c>
      <c r="O2699" s="331"/>
      <c r="P2699" s="61"/>
      <c r="Q2699" s="294"/>
      <c r="R2699" s="292"/>
      <c r="S2699" s="303"/>
    </row>
    <row r="2700" spans="1:19" s="36" customFormat="1" ht="14.4">
      <c r="A2700" s="36">
        <f t="shared" si="337"/>
        <v>1377</v>
      </c>
      <c r="B2700" s="526"/>
      <c r="C2700" s="36" t="str">
        <f>VLOOKUP('Employee Salary Payroll Tax '!B2702,'Employee Salary Payroll Tax '!$D$1:$E$7,2,FALSE)</f>
        <v>IBEW</v>
      </c>
      <c r="D2700" s="61">
        <f t="shared" si="330"/>
        <v>6.875E-3</v>
      </c>
      <c r="E2700" s="351">
        <f>'Employee Salary Payroll Tax '!N2702</f>
        <v>102977.11</v>
      </c>
      <c r="F2700" s="351">
        <f t="shared" si="331"/>
        <v>103685.07763124999</v>
      </c>
      <c r="G2700" s="352"/>
      <c r="H2700" s="351">
        <f t="shared" si="332"/>
        <v>0</v>
      </c>
      <c r="I2700" s="351">
        <f t="shared" si="334"/>
        <v>707.96763124999416</v>
      </c>
      <c r="J2700" s="351">
        <f t="shared" si="333"/>
        <v>0</v>
      </c>
      <c r="K2700" s="293">
        <f>SUM('Employee Salary Payroll Tax '!I2702:K2702)</f>
        <v>69729.459999999992</v>
      </c>
      <c r="L2700" s="293">
        <f>'Employee Salary Payroll Tax '!H2702</f>
        <v>0</v>
      </c>
      <c r="M2700" s="293">
        <f t="shared" si="335"/>
        <v>33247.650000000009</v>
      </c>
      <c r="N2700" s="359">
        <f t="shared" si="336"/>
        <v>0</v>
      </c>
      <c r="O2700" s="331"/>
      <c r="P2700" s="61"/>
      <c r="Q2700" s="294"/>
      <c r="R2700" s="292"/>
      <c r="S2700" s="303"/>
    </row>
    <row r="2701" spans="1:19" s="36" customFormat="1" ht="14.4">
      <c r="A2701" s="36">
        <f t="shared" si="337"/>
        <v>1378</v>
      </c>
      <c r="B2701" s="526"/>
      <c r="C2701" s="36" t="str">
        <f>VLOOKUP('Employee Salary Payroll Tax '!B2703,'Employee Salary Payroll Tax '!$D$1:$E$7,2,FALSE)</f>
        <v>NonUnion</v>
      </c>
      <c r="D2701" s="61">
        <f t="shared" si="330"/>
        <v>2.98E-2</v>
      </c>
      <c r="E2701" s="351">
        <f>'Employee Salary Payroll Tax '!N2703</f>
        <v>43362.92</v>
      </c>
      <c r="F2701" s="351">
        <f t="shared" si="331"/>
        <v>44655.135016</v>
      </c>
      <c r="G2701" s="352"/>
      <c r="H2701" s="351">
        <f t="shared" si="332"/>
        <v>0</v>
      </c>
      <c r="I2701" s="351">
        <f t="shared" si="334"/>
        <v>1292.2150160000019</v>
      </c>
      <c r="J2701" s="351">
        <f t="shared" si="333"/>
        <v>0</v>
      </c>
      <c r="K2701" s="293">
        <f>SUM('Employee Salary Payroll Tax '!I2703:K2703)</f>
        <v>14938.22</v>
      </c>
      <c r="L2701" s="293">
        <f>'Employee Salary Payroll Tax '!H2703</f>
        <v>0</v>
      </c>
      <c r="M2701" s="293">
        <f t="shared" si="335"/>
        <v>28424.699999999997</v>
      </c>
      <c r="N2701" s="359">
        <f t="shared" si="336"/>
        <v>0</v>
      </c>
      <c r="O2701" s="331"/>
      <c r="P2701" s="61"/>
      <c r="Q2701" s="294"/>
      <c r="R2701" s="292"/>
      <c r="S2701" s="303"/>
    </row>
    <row r="2702" spans="1:19" s="36" customFormat="1" ht="14.4">
      <c r="A2702" s="36">
        <f t="shared" si="337"/>
        <v>1379</v>
      </c>
      <c r="B2702" s="526"/>
      <c r="C2702" s="36" t="str">
        <f>VLOOKUP('Employee Salary Payroll Tax '!B2704,'Employee Salary Payroll Tax '!$D$1:$E$7,2,FALSE)</f>
        <v>NonUnion</v>
      </c>
      <c r="D2702" s="61">
        <f t="shared" si="330"/>
        <v>2.98E-2</v>
      </c>
      <c r="E2702" s="351">
        <f>'Employee Salary Payroll Tax '!N2704</f>
        <v>77834.77</v>
      </c>
      <c r="F2702" s="351">
        <f t="shared" si="331"/>
        <v>80154.246146000005</v>
      </c>
      <c r="G2702" s="352"/>
      <c r="H2702" s="351">
        <f t="shared" si="332"/>
        <v>0</v>
      </c>
      <c r="I2702" s="351">
        <f t="shared" si="334"/>
        <v>2319.4761460000009</v>
      </c>
      <c r="J2702" s="351">
        <f t="shared" si="333"/>
        <v>0</v>
      </c>
      <c r="K2702" s="293">
        <f>SUM('Employee Salary Payroll Tax '!I2704:K2704)</f>
        <v>14024.65</v>
      </c>
      <c r="L2702" s="293">
        <f>'Employee Salary Payroll Tax '!H2704</f>
        <v>0</v>
      </c>
      <c r="M2702" s="293">
        <f t="shared" si="335"/>
        <v>63810.12</v>
      </c>
      <c r="N2702" s="359">
        <f t="shared" si="336"/>
        <v>0</v>
      </c>
      <c r="O2702" s="331"/>
      <c r="P2702" s="61"/>
      <c r="Q2702" s="294"/>
      <c r="R2702" s="292"/>
      <c r="S2702" s="303"/>
    </row>
    <row r="2703" spans="1:19" s="36" customFormat="1" ht="14.4">
      <c r="A2703" s="36">
        <f t="shared" si="337"/>
        <v>1380</v>
      </c>
      <c r="B2703" s="526"/>
      <c r="C2703" s="36" t="str">
        <f>VLOOKUP('Employee Salary Payroll Tax '!B2705,'Employee Salary Payroll Tax '!$D$1:$E$7,2,FALSE)</f>
        <v>IBEW</v>
      </c>
      <c r="D2703" s="61">
        <f t="shared" si="330"/>
        <v>6.875E-3</v>
      </c>
      <c r="E2703" s="351">
        <f>'Employee Salary Payroll Tax '!N2705</f>
        <v>116099.8</v>
      </c>
      <c r="F2703" s="351">
        <f t="shared" si="331"/>
        <v>116897.986125</v>
      </c>
      <c r="G2703" s="352"/>
      <c r="H2703" s="351">
        <f t="shared" si="332"/>
        <v>0</v>
      </c>
      <c r="I2703" s="351">
        <f t="shared" si="334"/>
        <v>798.1861249999929</v>
      </c>
      <c r="J2703" s="351">
        <f t="shared" si="333"/>
        <v>0</v>
      </c>
      <c r="K2703" s="293">
        <f>SUM('Employee Salary Payroll Tax '!I2705:K2705)</f>
        <v>116072.83</v>
      </c>
      <c r="L2703" s="293">
        <f>'Employee Salary Payroll Tax '!H2705</f>
        <v>0</v>
      </c>
      <c r="M2703" s="293">
        <f t="shared" si="335"/>
        <v>26.970000000001164</v>
      </c>
      <c r="N2703" s="359">
        <f t="shared" si="336"/>
        <v>0</v>
      </c>
      <c r="O2703" s="331"/>
      <c r="P2703" s="61"/>
      <c r="Q2703" s="294"/>
      <c r="R2703" s="292"/>
      <c r="S2703" s="303"/>
    </row>
    <row r="2704" spans="1:19" s="36" customFormat="1" ht="14.4">
      <c r="A2704" s="36">
        <f t="shared" si="337"/>
        <v>1381</v>
      </c>
      <c r="B2704" s="526"/>
      <c r="C2704" s="36" t="str">
        <f>VLOOKUP('Employee Salary Payroll Tax '!B2706,'Employee Salary Payroll Tax '!$D$1:$E$7,2,FALSE)</f>
        <v>NonUnion</v>
      </c>
      <c r="D2704" s="61">
        <f t="shared" ref="D2704:D2767" si="338">VLOOKUP(C2704,C$9:D$12,2)</f>
        <v>2.98E-2</v>
      </c>
      <c r="E2704" s="351">
        <f>'Employee Salary Payroll Tax '!N2706</f>
        <v>78071.05</v>
      </c>
      <c r="F2704" s="351">
        <f t="shared" ref="F2704:F2767" si="339">E2704*(1+D2704)</f>
        <v>80397.567290000006</v>
      </c>
      <c r="G2704" s="352"/>
      <c r="H2704" s="351">
        <f t="shared" ref="H2704:H2767" si="340">IF(E2704&gt;$H$12,0,$H$12-E2704)</f>
        <v>0</v>
      </c>
      <c r="I2704" s="351">
        <f t="shared" si="334"/>
        <v>2326.5172900000034</v>
      </c>
      <c r="J2704" s="351">
        <f t="shared" ref="J2704:J2767" si="341">IF(H2704&gt;I2704,I2704*$J$12,H2704*$J$12)</f>
        <v>0</v>
      </c>
      <c r="K2704" s="293">
        <f>SUM('Employee Salary Payroll Tax '!I2706:K2706)</f>
        <v>62996.7</v>
      </c>
      <c r="L2704" s="293">
        <f>'Employee Salary Payroll Tax '!H2706</f>
        <v>0</v>
      </c>
      <c r="M2704" s="293">
        <f t="shared" si="335"/>
        <v>15074.350000000006</v>
      </c>
      <c r="N2704" s="359">
        <f t="shared" si="336"/>
        <v>0</v>
      </c>
      <c r="O2704" s="331"/>
      <c r="P2704" s="61"/>
      <c r="Q2704" s="294"/>
      <c r="R2704" s="292"/>
      <c r="S2704" s="303"/>
    </row>
    <row r="2705" spans="1:19" s="36" customFormat="1" ht="14.4">
      <c r="A2705" s="36">
        <f t="shared" si="337"/>
        <v>1382</v>
      </c>
      <c r="B2705" s="526"/>
      <c r="C2705" s="36" t="str">
        <f>VLOOKUP('Employee Salary Payroll Tax '!B2707,'Employee Salary Payroll Tax '!$D$1:$E$7,2,FALSE)</f>
        <v>NonUnion</v>
      </c>
      <c r="D2705" s="61">
        <f t="shared" si="338"/>
        <v>2.98E-2</v>
      </c>
      <c r="E2705" s="351">
        <f>'Employee Salary Payroll Tax '!N2707</f>
        <v>92523.79</v>
      </c>
      <c r="F2705" s="351">
        <f t="shared" si="339"/>
        <v>95280.998941999991</v>
      </c>
      <c r="G2705" s="352"/>
      <c r="H2705" s="351">
        <f t="shared" si="340"/>
        <v>0</v>
      </c>
      <c r="I2705" s="351">
        <f t="shared" ref="I2705:I2768" si="342">F2705-E2705</f>
        <v>2757.2089419999975</v>
      </c>
      <c r="J2705" s="351">
        <f t="shared" si="341"/>
        <v>0</v>
      </c>
      <c r="K2705" s="293">
        <f>SUM('Employee Salary Payroll Tax '!I2707:K2707)</f>
        <v>76070.41</v>
      </c>
      <c r="L2705" s="293">
        <f>'Employee Salary Payroll Tax '!H2707</f>
        <v>0</v>
      </c>
      <c r="M2705" s="293">
        <f t="shared" ref="M2705:M2768" si="343">E2705-K2705-L2705</f>
        <v>16453.37999999999</v>
      </c>
      <c r="N2705" s="359">
        <f t="shared" ref="N2705:N2768" si="344">J2705*K2705/(SUM(K2705:M2705)+0.000001)</f>
        <v>0</v>
      </c>
      <c r="O2705" s="331"/>
      <c r="P2705" s="61"/>
      <c r="Q2705" s="294"/>
      <c r="R2705" s="292"/>
      <c r="S2705" s="303"/>
    </row>
    <row r="2706" spans="1:19" s="36" customFormat="1" ht="14.4">
      <c r="A2706" s="36">
        <f t="shared" si="337"/>
        <v>1383</v>
      </c>
      <c r="B2706" s="526"/>
      <c r="C2706" s="36" t="str">
        <f>VLOOKUP('Employee Salary Payroll Tax '!B2708,'Employee Salary Payroll Tax '!$D$1:$E$7,2,FALSE)</f>
        <v>UA</v>
      </c>
      <c r="D2706" s="61">
        <f t="shared" si="338"/>
        <v>0.03</v>
      </c>
      <c r="E2706" s="351">
        <f>'Employee Salary Payroll Tax '!N2708</f>
        <v>87318.63</v>
      </c>
      <c r="F2706" s="351">
        <f t="shared" si="339"/>
        <v>89938.188900000008</v>
      </c>
      <c r="G2706" s="352"/>
      <c r="H2706" s="351">
        <f t="shared" si="340"/>
        <v>0</v>
      </c>
      <c r="I2706" s="351">
        <f t="shared" si="342"/>
        <v>2619.5589000000036</v>
      </c>
      <c r="J2706" s="351">
        <f t="shared" si="341"/>
        <v>0</v>
      </c>
      <c r="K2706" s="293">
        <f>SUM('Employee Salary Payroll Tax '!I2708:K2708)</f>
        <v>86234.959999999992</v>
      </c>
      <c r="L2706" s="293">
        <f>'Employee Salary Payroll Tax '!H2708</f>
        <v>89.39</v>
      </c>
      <c r="M2706" s="293">
        <f t="shared" si="343"/>
        <v>994.28000000001282</v>
      </c>
      <c r="N2706" s="359">
        <f t="shared" si="344"/>
        <v>0</v>
      </c>
      <c r="O2706" s="331"/>
      <c r="P2706" s="61"/>
      <c r="Q2706" s="294"/>
      <c r="R2706" s="292"/>
      <c r="S2706" s="303"/>
    </row>
    <row r="2707" spans="1:19" s="36" customFormat="1" ht="14.4">
      <c r="A2707" s="36">
        <f t="shared" si="337"/>
        <v>1384</v>
      </c>
      <c r="B2707" s="526"/>
      <c r="C2707" s="36" t="str">
        <f>VLOOKUP('Employee Salary Payroll Tax '!B2709,'Employee Salary Payroll Tax '!$D$1:$E$7,2,FALSE)</f>
        <v>NonUnion</v>
      </c>
      <c r="D2707" s="61">
        <f t="shared" si="338"/>
        <v>2.98E-2</v>
      </c>
      <c r="E2707" s="351">
        <f>'Employee Salary Payroll Tax '!N2709</f>
        <v>85608.94</v>
      </c>
      <c r="F2707" s="351">
        <f t="shared" si="339"/>
        <v>88160.086412000004</v>
      </c>
      <c r="G2707" s="352"/>
      <c r="H2707" s="351">
        <f t="shared" si="340"/>
        <v>0</v>
      </c>
      <c r="I2707" s="351">
        <f t="shared" si="342"/>
        <v>2551.1464120000019</v>
      </c>
      <c r="J2707" s="351">
        <f t="shared" si="341"/>
        <v>0</v>
      </c>
      <c r="K2707" s="293">
        <f>SUM('Employee Salary Payroll Tax '!I2709:K2709)</f>
        <v>87330.34</v>
      </c>
      <c r="L2707" s="293">
        <f>'Employee Salary Payroll Tax '!H2709</f>
        <v>-1721.4</v>
      </c>
      <c r="M2707" s="293">
        <f t="shared" si="343"/>
        <v>5.9117155615240335E-12</v>
      </c>
      <c r="N2707" s="359">
        <f t="shared" si="344"/>
        <v>0</v>
      </c>
      <c r="O2707" s="331"/>
      <c r="P2707" s="61"/>
      <c r="Q2707" s="294"/>
      <c r="R2707" s="292"/>
      <c r="S2707" s="303"/>
    </row>
    <row r="2708" spans="1:19" s="36" customFormat="1" ht="14.4">
      <c r="A2708" s="36">
        <f t="shared" si="337"/>
        <v>1385</v>
      </c>
      <c r="B2708" s="526"/>
      <c r="C2708" s="36" t="str">
        <f>VLOOKUP('Employee Salary Payroll Tax '!B2710,'Employee Salary Payroll Tax '!$D$1:$E$7,2,FALSE)</f>
        <v>UA</v>
      </c>
      <c r="D2708" s="61">
        <f t="shared" si="338"/>
        <v>0.03</v>
      </c>
      <c r="E2708" s="351">
        <f>'Employee Salary Payroll Tax '!N2710</f>
        <v>70398.94</v>
      </c>
      <c r="F2708" s="351">
        <f t="shared" si="339"/>
        <v>72510.908200000005</v>
      </c>
      <c r="G2708" s="352"/>
      <c r="H2708" s="351">
        <f t="shared" si="340"/>
        <v>0</v>
      </c>
      <c r="I2708" s="351">
        <f t="shared" si="342"/>
        <v>2111.968200000003</v>
      </c>
      <c r="J2708" s="351">
        <f t="shared" si="341"/>
        <v>0</v>
      </c>
      <c r="K2708" s="293">
        <f>SUM('Employee Salary Payroll Tax '!I2710:K2710)</f>
        <v>62078.080000000002</v>
      </c>
      <c r="L2708" s="293">
        <f>'Employee Salary Payroll Tax '!H2710</f>
        <v>1407.99</v>
      </c>
      <c r="M2708" s="293">
        <f t="shared" si="343"/>
        <v>6912.8700000000008</v>
      </c>
      <c r="N2708" s="359">
        <f t="shared" si="344"/>
        <v>0</v>
      </c>
      <c r="O2708" s="331"/>
      <c r="P2708" s="61"/>
      <c r="Q2708" s="294"/>
      <c r="R2708" s="292"/>
      <c r="S2708" s="303"/>
    </row>
    <row r="2709" spans="1:19" s="36" customFormat="1" ht="14.4">
      <c r="A2709" s="36">
        <f t="shared" si="337"/>
        <v>1386</v>
      </c>
      <c r="B2709" s="526"/>
      <c r="C2709" s="36" t="str">
        <f>VLOOKUP('Employee Salary Payroll Tax '!B2711,'Employee Salary Payroll Tax '!$D$1:$E$7,2,FALSE)</f>
        <v>NonUnion</v>
      </c>
      <c r="D2709" s="61">
        <f t="shared" si="338"/>
        <v>2.98E-2</v>
      </c>
      <c r="E2709" s="351">
        <f>'Employee Salary Payroll Tax '!N2711</f>
        <v>106508.94</v>
      </c>
      <c r="F2709" s="351">
        <f t="shared" si="339"/>
        <v>109682.90641200001</v>
      </c>
      <c r="G2709" s="352"/>
      <c r="H2709" s="351">
        <f t="shared" si="340"/>
        <v>0</v>
      </c>
      <c r="I2709" s="351">
        <f t="shared" si="342"/>
        <v>3173.9664120000089</v>
      </c>
      <c r="J2709" s="351">
        <f t="shared" si="341"/>
        <v>0</v>
      </c>
      <c r="K2709" s="293">
        <f>SUM('Employee Salary Payroll Tax '!I2711:K2711)</f>
        <v>29764.61</v>
      </c>
      <c r="L2709" s="293">
        <f>'Employee Salary Payroll Tax '!H2711</f>
        <v>0</v>
      </c>
      <c r="M2709" s="293">
        <f t="shared" si="343"/>
        <v>76744.33</v>
      </c>
      <c r="N2709" s="359">
        <f t="shared" si="344"/>
        <v>0</v>
      </c>
      <c r="O2709" s="331"/>
      <c r="P2709" s="61"/>
      <c r="Q2709" s="294"/>
      <c r="R2709" s="292"/>
      <c r="S2709" s="303"/>
    </row>
    <row r="2710" spans="1:19" s="36" customFormat="1" ht="14.4">
      <c r="A2710" s="36">
        <f t="shared" si="337"/>
        <v>1387</v>
      </c>
      <c r="B2710" s="526"/>
      <c r="C2710" s="36" t="str">
        <f>VLOOKUP('Employee Salary Payroll Tax '!B2712,'Employee Salary Payroll Tax '!$D$1:$E$7,2,FALSE)</f>
        <v>NonUnion</v>
      </c>
      <c r="D2710" s="61">
        <f t="shared" si="338"/>
        <v>2.98E-2</v>
      </c>
      <c r="E2710" s="351">
        <f>'Employee Salary Payroll Tax '!N2712</f>
        <v>113031.9</v>
      </c>
      <c r="F2710" s="351">
        <f t="shared" si="339"/>
        <v>116400.25062000001</v>
      </c>
      <c r="G2710" s="352"/>
      <c r="H2710" s="351">
        <f t="shared" si="340"/>
        <v>0</v>
      </c>
      <c r="I2710" s="351">
        <f t="shared" si="342"/>
        <v>3368.350620000012</v>
      </c>
      <c r="J2710" s="351">
        <f t="shared" si="341"/>
        <v>0</v>
      </c>
      <c r="K2710" s="293">
        <f>SUM('Employee Salary Payroll Tax '!I2712:K2712)</f>
        <v>12764.18</v>
      </c>
      <c r="L2710" s="293">
        <f>'Employee Salary Payroll Tax '!H2712</f>
        <v>0</v>
      </c>
      <c r="M2710" s="293">
        <f t="shared" si="343"/>
        <v>100267.72</v>
      </c>
      <c r="N2710" s="359">
        <f t="shared" si="344"/>
        <v>0</v>
      </c>
      <c r="O2710" s="331"/>
      <c r="P2710" s="61"/>
      <c r="Q2710" s="294"/>
      <c r="R2710" s="292"/>
      <c r="S2710" s="303"/>
    </row>
    <row r="2711" spans="1:19" s="36" customFormat="1" ht="14.4">
      <c r="A2711" s="36">
        <f t="shared" si="337"/>
        <v>1388</v>
      </c>
      <c r="B2711" s="526"/>
      <c r="C2711" s="36" t="str">
        <f>VLOOKUP('Employee Salary Payroll Tax '!B2713,'Employee Salary Payroll Tax '!$D$1:$E$7,2,FALSE)</f>
        <v>NonUnion</v>
      </c>
      <c r="D2711" s="61">
        <f t="shared" si="338"/>
        <v>2.98E-2</v>
      </c>
      <c r="E2711" s="351">
        <f>'Employee Salary Payroll Tax '!N2713</f>
        <v>31418.77</v>
      </c>
      <c r="F2711" s="351">
        <f t="shared" si="339"/>
        <v>32355.049346000003</v>
      </c>
      <c r="G2711" s="352"/>
      <c r="H2711" s="351">
        <f t="shared" si="340"/>
        <v>0</v>
      </c>
      <c r="I2711" s="351">
        <f t="shared" si="342"/>
        <v>936.27934600000299</v>
      </c>
      <c r="J2711" s="351">
        <f t="shared" si="341"/>
        <v>0</v>
      </c>
      <c r="K2711" s="293">
        <f>SUM('Employee Salary Payroll Tax '!I2713:K2713)</f>
        <v>963.11999999999989</v>
      </c>
      <c r="L2711" s="293">
        <f>'Employee Salary Payroll Tax '!H2713</f>
        <v>155.07</v>
      </c>
      <c r="M2711" s="293">
        <f t="shared" si="343"/>
        <v>30300.58</v>
      </c>
      <c r="N2711" s="359">
        <f t="shared" si="344"/>
        <v>0</v>
      </c>
      <c r="O2711" s="331"/>
      <c r="P2711" s="61"/>
      <c r="Q2711" s="294"/>
      <c r="R2711" s="292"/>
      <c r="S2711" s="303"/>
    </row>
    <row r="2712" spans="1:19" s="36" customFormat="1" ht="14.4">
      <c r="A2712" s="36">
        <f t="shared" si="337"/>
        <v>1389</v>
      </c>
      <c r="B2712" s="526"/>
      <c r="C2712" s="36" t="str">
        <f>VLOOKUP('Employee Salary Payroll Tax '!B2714,'Employee Salary Payroll Tax '!$D$1:$E$7,2,FALSE)</f>
        <v>NonUnion</v>
      </c>
      <c r="D2712" s="61">
        <f t="shared" si="338"/>
        <v>2.98E-2</v>
      </c>
      <c r="E2712" s="351">
        <f>'Employee Salary Payroll Tax '!N2714</f>
        <v>75200.899999999994</v>
      </c>
      <c r="F2712" s="351">
        <f t="shared" si="339"/>
        <v>77441.88682</v>
      </c>
      <c r="G2712" s="352"/>
      <c r="H2712" s="351">
        <f t="shared" si="340"/>
        <v>0</v>
      </c>
      <c r="I2712" s="351">
        <f t="shared" si="342"/>
        <v>2240.9868200000055</v>
      </c>
      <c r="J2712" s="351">
        <f t="shared" si="341"/>
        <v>0</v>
      </c>
      <c r="K2712" s="293">
        <f>SUM('Employee Salary Payroll Tax '!I2714:K2714)</f>
        <v>15653.59</v>
      </c>
      <c r="L2712" s="293">
        <f>'Employee Salary Payroll Tax '!H2714</f>
        <v>0</v>
      </c>
      <c r="M2712" s="293">
        <f t="shared" si="343"/>
        <v>59547.31</v>
      </c>
      <c r="N2712" s="359">
        <f t="shared" si="344"/>
        <v>0</v>
      </c>
      <c r="O2712" s="331"/>
      <c r="P2712" s="61"/>
      <c r="Q2712" s="294"/>
      <c r="R2712" s="292"/>
      <c r="S2712" s="303"/>
    </row>
    <row r="2713" spans="1:19" s="36" customFormat="1" ht="14.4">
      <c r="A2713" s="36">
        <f t="shared" si="337"/>
        <v>1390</v>
      </c>
      <c r="B2713" s="526"/>
      <c r="C2713" s="36" t="str">
        <f>VLOOKUP('Employee Salary Payroll Tax '!B2715,'Employee Salary Payroll Tax '!$D$1:$E$7,2,FALSE)</f>
        <v>NonUnion</v>
      </c>
      <c r="D2713" s="61">
        <f t="shared" si="338"/>
        <v>2.98E-2</v>
      </c>
      <c r="E2713" s="351">
        <f>'Employee Salary Payroll Tax '!N2715</f>
        <v>82811.520000000004</v>
      </c>
      <c r="F2713" s="351">
        <f t="shared" si="339"/>
        <v>85279.303296000013</v>
      </c>
      <c r="G2713" s="352"/>
      <c r="H2713" s="351">
        <f t="shared" si="340"/>
        <v>0</v>
      </c>
      <c r="I2713" s="351">
        <f t="shared" si="342"/>
        <v>2467.7832960000087</v>
      </c>
      <c r="J2713" s="351">
        <f t="shared" si="341"/>
        <v>0</v>
      </c>
      <c r="K2713" s="293">
        <f>SUM('Employee Salary Payroll Tax '!I2715:K2715)</f>
        <v>10714.84</v>
      </c>
      <c r="L2713" s="293">
        <f>'Employee Salary Payroll Tax '!H2715</f>
        <v>0</v>
      </c>
      <c r="M2713" s="293">
        <f t="shared" si="343"/>
        <v>72096.680000000008</v>
      </c>
      <c r="N2713" s="359">
        <f t="shared" si="344"/>
        <v>0</v>
      </c>
      <c r="O2713" s="331"/>
      <c r="P2713" s="61"/>
      <c r="Q2713" s="294"/>
      <c r="R2713" s="292"/>
      <c r="S2713" s="303"/>
    </row>
    <row r="2714" spans="1:19" s="36" customFormat="1" ht="14.4">
      <c r="A2714" s="36">
        <f t="shared" si="337"/>
        <v>1391</v>
      </c>
      <c r="B2714" s="526"/>
      <c r="C2714" s="36" t="str">
        <f>VLOOKUP('Employee Salary Payroll Tax '!B2716,'Employee Salary Payroll Tax '!$D$1:$E$7,2,FALSE)</f>
        <v>NonUnion</v>
      </c>
      <c r="D2714" s="61">
        <f t="shared" si="338"/>
        <v>2.98E-2</v>
      </c>
      <c r="E2714" s="351">
        <f>'Employee Salary Payroll Tax '!N2716</f>
        <v>76499.59</v>
      </c>
      <c r="F2714" s="351">
        <f t="shared" si="339"/>
        <v>78779.277782000005</v>
      </c>
      <c r="G2714" s="352"/>
      <c r="H2714" s="351">
        <f t="shared" si="340"/>
        <v>0</v>
      </c>
      <c r="I2714" s="351">
        <f t="shared" si="342"/>
        <v>2279.6877820000082</v>
      </c>
      <c r="J2714" s="351">
        <f t="shared" si="341"/>
        <v>0</v>
      </c>
      <c r="K2714" s="293">
        <f>SUM('Employee Salary Payroll Tax '!I2716:K2716)</f>
        <v>26009.88</v>
      </c>
      <c r="L2714" s="293">
        <f>'Employee Salary Payroll Tax '!H2716</f>
        <v>0</v>
      </c>
      <c r="M2714" s="293">
        <f t="shared" si="343"/>
        <v>50489.709999999992</v>
      </c>
      <c r="N2714" s="359">
        <f t="shared" si="344"/>
        <v>0</v>
      </c>
      <c r="O2714" s="331"/>
      <c r="P2714" s="61"/>
      <c r="Q2714" s="294"/>
      <c r="R2714" s="292"/>
      <c r="S2714" s="303"/>
    </row>
    <row r="2715" spans="1:19" s="36" customFormat="1" ht="14.4">
      <c r="A2715" s="36">
        <f t="shared" si="337"/>
        <v>1392</v>
      </c>
      <c r="B2715" s="526"/>
      <c r="C2715" s="36" t="str">
        <f>VLOOKUP('Employee Salary Payroll Tax '!B2717,'Employee Salary Payroll Tax '!$D$1:$E$7,2,FALSE)</f>
        <v>IBEW</v>
      </c>
      <c r="D2715" s="61">
        <f t="shared" si="338"/>
        <v>6.875E-3</v>
      </c>
      <c r="E2715" s="351">
        <f>'Employee Salary Payroll Tax '!N2717</f>
        <v>122514.6</v>
      </c>
      <c r="F2715" s="351">
        <f t="shared" si="339"/>
        <v>123356.887875</v>
      </c>
      <c r="G2715" s="352"/>
      <c r="H2715" s="351">
        <f t="shared" si="340"/>
        <v>0</v>
      </c>
      <c r="I2715" s="351">
        <f t="shared" si="342"/>
        <v>842.28787499999453</v>
      </c>
      <c r="J2715" s="351">
        <f t="shared" si="341"/>
        <v>0</v>
      </c>
      <c r="K2715" s="293">
        <f>SUM('Employee Salary Payroll Tax '!I2717:K2717)</f>
        <v>111779.7</v>
      </c>
      <c r="L2715" s="293">
        <f>'Employee Salary Payroll Tax '!H2717</f>
        <v>0</v>
      </c>
      <c r="M2715" s="293">
        <f t="shared" si="343"/>
        <v>10734.900000000009</v>
      </c>
      <c r="N2715" s="359">
        <f t="shared" si="344"/>
        <v>0</v>
      </c>
      <c r="O2715" s="331"/>
      <c r="P2715" s="61"/>
      <c r="Q2715" s="294"/>
      <c r="R2715" s="292"/>
      <c r="S2715" s="303"/>
    </row>
    <row r="2716" spans="1:19" s="36" customFormat="1" ht="14.4">
      <c r="A2716" s="36">
        <f t="shared" si="337"/>
        <v>1393</v>
      </c>
      <c r="B2716" s="526"/>
      <c r="C2716" s="36" t="str">
        <f>VLOOKUP('Employee Salary Payroll Tax '!B2718,'Employee Salary Payroll Tax '!$D$1:$E$7,2,FALSE)</f>
        <v>NonUnion</v>
      </c>
      <c r="D2716" s="61">
        <f t="shared" si="338"/>
        <v>2.98E-2</v>
      </c>
      <c r="E2716" s="351">
        <f>'Employee Salary Payroll Tax '!N2718</f>
        <v>60391.34</v>
      </c>
      <c r="F2716" s="351">
        <f t="shared" si="339"/>
        <v>62191.001931999999</v>
      </c>
      <c r="G2716" s="352"/>
      <c r="H2716" s="351">
        <f t="shared" si="340"/>
        <v>0</v>
      </c>
      <c r="I2716" s="351">
        <f t="shared" si="342"/>
        <v>1799.6619320000027</v>
      </c>
      <c r="J2716" s="351">
        <f t="shared" si="341"/>
        <v>0</v>
      </c>
      <c r="K2716" s="293">
        <f>SUM('Employee Salary Payroll Tax '!I2718:K2718)</f>
        <v>60391.34</v>
      </c>
      <c r="L2716" s="293">
        <f>'Employee Salary Payroll Tax '!H2718</f>
        <v>0</v>
      </c>
      <c r="M2716" s="293">
        <f t="shared" si="343"/>
        <v>0</v>
      </c>
      <c r="N2716" s="359">
        <f t="shared" si="344"/>
        <v>0</v>
      </c>
      <c r="O2716" s="331"/>
      <c r="P2716" s="61"/>
      <c r="Q2716" s="294"/>
      <c r="R2716" s="292"/>
      <c r="S2716" s="303"/>
    </row>
    <row r="2717" spans="1:19" s="36" customFormat="1" ht="14.4">
      <c r="A2717" s="36">
        <f t="shared" si="337"/>
        <v>1394</v>
      </c>
      <c r="B2717" s="526"/>
      <c r="C2717" s="36" t="str">
        <f>VLOOKUP('Employee Salary Payroll Tax '!B2719,'Employee Salary Payroll Tax '!$D$1:$E$7,2,FALSE)</f>
        <v>IBEW</v>
      </c>
      <c r="D2717" s="61">
        <f t="shared" si="338"/>
        <v>6.875E-3</v>
      </c>
      <c r="E2717" s="351">
        <f>'Employee Salary Payroll Tax '!N2719</f>
        <v>5518.57</v>
      </c>
      <c r="F2717" s="351">
        <f t="shared" si="339"/>
        <v>5556.5101687499991</v>
      </c>
      <c r="G2717" s="352"/>
      <c r="H2717" s="351">
        <f t="shared" si="340"/>
        <v>1481.4300000000003</v>
      </c>
      <c r="I2717" s="351">
        <f t="shared" si="342"/>
        <v>37.94016874999943</v>
      </c>
      <c r="J2717" s="351">
        <f t="shared" si="341"/>
        <v>0.22764101249999658</v>
      </c>
      <c r="K2717" s="293">
        <f>SUM('Employee Salary Payroll Tax '!I2719:K2719)</f>
        <v>5518.57</v>
      </c>
      <c r="L2717" s="293">
        <f>'Employee Salary Payroll Tax '!H2719</f>
        <v>0</v>
      </c>
      <c r="M2717" s="293">
        <f t="shared" si="343"/>
        <v>0</v>
      </c>
      <c r="N2717" s="359">
        <f t="shared" si="344"/>
        <v>0.22764101245874657</v>
      </c>
      <c r="O2717" s="331"/>
      <c r="P2717" s="61"/>
      <c r="Q2717" s="294"/>
      <c r="R2717" s="292"/>
      <c r="S2717" s="303"/>
    </row>
    <row r="2718" spans="1:19" s="36" customFormat="1" ht="14.4">
      <c r="A2718" s="36">
        <f t="shared" si="337"/>
        <v>1395</v>
      </c>
      <c r="B2718" s="526"/>
      <c r="C2718" s="36" t="str">
        <f>VLOOKUP('Employee Salary Payroll Tax '!B2720,'Employee Salary Payroll Tax '!$D$1:$E$7,2,FALSE)</f>
        <v>NonUnion</v>
      </c>
      <c r="D2718" s="61">
        <f t="shared" si="338"/>
        <v>2.98E-2</v>
      </c>
      <c r="E2718" s="351">
        <f>'Employee Salary Payroll Tax '!N2720</f>
        <v>54456.04</v>
      </c>
      <c r="F2718" s="351">
        <f t="shared" si="339"/>
        <v>56078.829992000006</v>
      </c>
      <c r="G2718" s="352"/>
      <c r="H2718" s="351">
        <f t="shared" si="340"/>
        <v>0</v>
      </c>
      <c r="I2718" s="351">
        <f t="shared" si="342"/>
        <v>1622.7899920000054</v>
      </c>
      <c r="J2718" s="351">
        <f t="shared" si="341"/>
        <v>0</v>
      </c>
      <c r="K2718" s="293">
        <f>SUM('Employee Salary Payroll Tax '!I2720:K2720)</f>
        <v>45864.6</v>
      </c>
      <c r="L2718" s="293">
        <f>'Employee Salary Payroll Tax '!H2720</f>
        <v>0</v>
      </c>
      <c r="M2718" s="293">
        <f t="shared" si="343"/>
        <v>8591.4400000000023</v>
      </c>
      <c r="N2718" s="359">
        <f t="shared" si="344"/>
        <v>0</v>
      </c>
      <c r="O2718" s="331"/>
      <c r="P2718" s="61"/>
      <c r="Q2718" s="294"/>
      <c r="R2718" s="292"/>
      <c r="S2718" s="303"/>
    </row>
    <row r="2719" spans="1:19" s="36" customFormat="1" ht="14.4">
      <c r="A2719" s="36">
        <f t="shared" si="337"/>
        <v>1396</v>
      </c>
      <c r="B2719" s="526"/>
      <c r="C2719" s="36" t="str">
        <f>VLOOKUP('Employee Salary Payroll Tax '!B2721,'Employee Salary Payroll Tax '!$D$1:$E$7,2,FALSE)</f>
        <v>NonUnion</v>
      </c>
      <c r="D2719" s="61">
        <f t="shared" si="338"/>
        <v>2.98E-2</v>
      </c>
      <c r="E2719" s="351">
        <f>'Employee Salary Payroll Tax '!N2721</f>
        <v>28617.77</v>
      </c>
      <c r="F2719" s="351">
        <f t="shared" si="339"/>
        <v>29470.579546000001</v>
      </c>
      <c r="G2719" s="352"/>
      <c r="H2719" s="351">
        <f t="shared" si="340"/>
        <v>0</v>
      </c>
      <c r="I2719" s="351">
        <f t="shared" si="342"/>
        <v>852.80954600000041</v>
      </c>
      <c r="J2719" s="351">
        <f t="shared" si="341"/>
        <v>0</v>
      </c>
      <c r="K2719" s="293">
        <f>SUM('Employee Salary Payroll Tax '!I2721:K2721)</f>
        <v>4850.95</v>
      </c>
      <c r="L2719" s="293">
        <f>'Employee Salary Payroll Tax '!H2721</f>
        <v>0</v>
      </c>
      <c r="M2719" s="293">
        <f t="shared" si="343"/>
        <v>23766.82</v>
      </c>
      <c r="N2719" s="359">
        <f t="shared" si="344"/>
        <v>0</v>
      </c>
      <c r="O2719" s="331"/>
      <c r="P2719" s="61"/>
      <c r="Q2719" s="294"/>
      <c r="R2719" s="292"/>
      <c r="S2719" s="303"/>
    </row>
    <row r="2720" spans="1:19" s="36" customFormat="1" ht="14.4">
      <c r="A2720" s="36">
        <f t="shared" si="337"/>
        <v>1397</v>
      </c>
      <c r="B2720" s="526"/>
      <c r="C2720" s="36" t="str">
        <f>VLOOKUP('Employee Salary Payroll Tax '!B2722,'Employee Salary Payroll Tax '!$D$1:$E$7,2,FALSE)</f>
        <v>NonUnion</v>
      </c>
      <c r="D2720" s="61">
        <f t="shared" si="338"/>
        <v>2.98E-2</v>
      </c>
      <c r="E2720" s="351">
        <f>'Employee Salary Payroll Tax '!N2722</f>
        <v>15680.95</v>
      </c>
      <c r="F2720" s="351">
        <f t="shared" si="339"/>
        <v>16148.242310000001</v>
      </c>
      <c r="G2720" s="352"/>
      <c r="H2720" s="351">
        <f t="shared" si="340"/>
        <v>0</v>
      </c>
      <c r="I2720" s="351">
        <f t="shared" si="342"/>
        <v>467.29231000000073</v>
      </c>
      <c r="J2720" s="351">
        <f t="shared" si="341"/>
        <v>0</v>
      </c>
      <c r="K2720" s="293">
        <f>SUM('Employee Salary Payroll Tax '!I2722:K2722)</f>
        <v>4855.8999999999996</v>
      </c>
      <c r="L2720" s="293">
        <f>'Employee Salary Payroll Tax '!H2722</f>
        <v>0</v>
      </c>
      <c r="M2720" s="293">
        <f t="shared" si="343"/>
        <v>10825.050000000001</v>
      </c>
      <c r="N2720" s="359">
        <f t="shared" si="344"/>
        <v>0</v>
      </c>
      <c r="O2720" s="331"/>
      <c r="P2720" s="61"/>
      <c r="Q2720" s="294"/>
      <c r="R2720" s="292"/>
      <c r="S2720" s="303"/>
    </row>
    <row r="2721" spans="1:19" s="36" customFormat="1" ht="14.4">
      <c r="A2721" s="36">
        <f t="shared" si="337"/>
        <v>1398</v>
      </c>
      <c r="B2721" s="526"/>
      <c r="C2721" s="36" t="str">
        <f>VLOOKUP('Employee Salary Payroll Tax '!B2723,'Employee Salary Payroll Tax '!$D$1:$E$7,2,FALSE)</f>
        <v>NonUnion</v>
      </c>
      <c r="D2721" s="61">
        <f t="shared" si="338"/>
        <v>2.98E-2</v>
      </c>
      <c r="E2721" s="351">
        <f>'Employee Salary Payroll Tax '!N2723</f>
        <v>72181.710000000006</v>
      </c>
      <c r="F2721" s="351">
        <f t="shared" si="339"/>
        <v>74332.724958000006</v>
      </c>
      <c r="G2721" s="352"/>
      <c r="H2721" s="351">
        <f t="shared" si="340"/>
        <v>0</v>
      </c>
      <c r="I2721" s="351">
        <f t="shared" si="342"/>
        <v>2151.0149579999998</v>
      </c>
      <c r="J2721" s="351">
        <f t="shared" si="341"/>
        <v>0</v>
      </c>
      <c r="K2721" s="293">
        <f>SUM('Employee Salary Payroll Tax '!I2723:K2723)</f>
        <v>72181.710000000006</v>
      </c>
      <c r="L2721" s="293">
        <f>'Employee Salary Payroll Tax '!H2723</f>
        <v>0</v>
      </c>
      <c r="M2721" s="293">
        <f t="shared" si="343"/>
        <v>0</v>
      </c>
      <c r="N2721" s="359">
        <f t="shared" si="344"/>
        <v>0</v>
      </c>
      <c r="O2721" s="331"/>
      <c r="P2721" s="61"/>
      <c r="Q2721" s="294"/>
      <c r="R2721" s="292"/>
      <c r="S2721" s="303"/>
    </row>
    <row r="2722" spans="1:19" s="36" customFormat="1" ht="14.4">
      <c r="A2722" s="36">
        <f t="shared" si="337"/>
        <v>1399</v>
      </c>
      <c r="B2722" s="526"/>
      <c r="C2722" s="36" t="str">
        <f>VLOOKUP('Employee Salary Payroll Tax '!B2724,'Employee Salary Payroll Tax '!$D$1:$E$7,2,FALSE)</f>
        <v>IBEW</v>
      </c>
      <c r="D2722" s="61">
        <f t="shared" si="338"/>
        <v>6.875E-3</v>
      </c>
      <c r="E2722" s="351">
        <f>'Employee Salary Payroll Tax '!N2724</f>
        <v>53140.2</v>
      </c>
      <c r="F2722" s="351">
        <f t="shared" si="339"/>
        <v>53505.538874999998</v>
      </c>
      <c r="G2722" s="352"/>
      <c r="H2722" s="351">
        <f t="shared" si="340"/>
        <v>0</v>
      </c>
      <c r="I2722" s="351">
        <f t="shared" si="342"/>
        <v>365.33887500000128</v>
      </c>
      <c r="J2722" s="351">
        <f t="shared" si="341"/>
        <v>0</v>
      </c>
      <c r="K2722" s="293">
        <f>SUM('Employee Salary Payroll Tax '!I2724:K2724)</f>
        <v>53140.2</v>
      </c>
      <c r="L2722" s="293">
        <f>'Employee Salary Payroll Tax '!H2724</f>
        <v>0</v>
      </c>
      <c r="M2722" s="293">
        <f t="shared" si="343"/>
        <v>0</v>
      </c>
      <c r="N2722" s="359">
        <f t="shared" si="344"/>
        <v>0</v>
      </c>
      <c r="O2722" s="331"/>
      <c r="P2722" s="61"/>
      <c r="Q2722" s="294"/>
      <c r="R2722" s="292"/>
      <c r="S2722" s="303"/>
    </row>
    <row r="2723" spans="1:19" s="36" customFormat="1" ht="14.4">
      <c r="A2723" s="36">
        <f t="shared" si="337"/>
        <v>1400</v>
      </c>
      <c r="B2723" s="526"/>
      <c r="C2723" s="36" t="str">
        <f>VLOOKUP('Employee Salary Payroll Tax '!B2725,'Employee Salary Payroll Tax '!$D$1:$E$7,2,FALSE)</f>
        <v>NonUnion</v>
      </c>
      <c r="D2723" s="61">
        <f t="shared" si="338"/>
        <v>2.98E-2</v>
      </c>
      <c r="E2723" s="351">
        <f>'Employee Salary Payroll Tax '!N2725</f>
        <v>50055.66</v>
      </c>
      <c r="F2723" s="351">
        <f t="shared" si="339"/>
        <v>51547.318668000007</v>
      </c>
      <c r="G2723" s="352"/>
      <c r="H2723" s="351">
        <f t="shared" si="340"/>
        <v>0</v>
      </c>
      <c r="I2723" s="351">
        <f t="shared" si="342"/>
        <v>1491.6586680000037</v>
      </c>
      <c r="J2723" s="351">
        <f t="shared" si="341"/>
        <v>0</v>
      </c>
      <c r="K2723" s="293">
        <f>SUM('Employee Salary Payroll Tax '!I2725:K2725)</f>
        <v>12844.98</v>
      </c>
      <c r="L2723" s="293">
        <f>'Employee Salary Payroll Tax '!H2725</f>
        <v>0</v>
      </c>
      <c r="M2723" s="293">
        <f t="shared" si="343"/>
        <v>37210.680000000008</v>
      </c>
      <c r="N2723" s="359">
        <f t="shared" si="344"/>
        <v>0</v>
      </c>
      <c r="O2723" s="331"/>
      <c r="P2723" s="61"/>
      <c r="Q2723" s="294"/>
      <c r="R2723" s="292"/>
      <c r="S2723" s="303"/>
    </row>
    <row r="2724" spans="1:19" s="36" customFormat="1" ht="14.4">
      <c r="A2724" s="36">
        <f t="shared" si="337"/>
        <v>1401</v>
      </c>
      <c r="B2724" s="526"/>
      <c r="C2724" s="36" t="str">
        <f>VLOOKUP('Employee Salary Payroll Tax '!B2726,'Employee Salary Payroll Tax '!$D$1:$E$7,2,FALSE)</f>
        <v>NonUnion</v>
      </c>
      <c r="D2724" s="61">
        <f t="shared" si="338"/>
        <v>2.98E-2</v>
      </c>
      <c r="E2724" s="351">
        <f>'Employee Salary Payroll Tax '!N2726</f>
        <v>58120.14</v>
      </c>
      <c r="F2724" s="351">
        <f t="shared" si="339"/>
        <v>59852.120172000003</v>
      </c>
      <c r="G2724" s="352"/>
      <c r="H2724" s="351">
        <f t="shared" si="340"/>
        <v>0</v>
      </c>
      <c r="I2724" s="351">
        <f t="shared" si="342"/>
        <v>1731.9801720000032</v>
      </c>
      <c r="J2724" s="351">
        <f t="shared" si="341"/>
        <v>0</v>
      </c>
      <c r="K2724" s="293">
        <f>SUM('Employee Salary Payroll Tax '!I2726:K2726)</f>
        <v>1028.28</v>
      </c>
      <c r="L2724" s="293">
        <f>'Employee Salary Payroll Tax '!H2726</f>
        <v>0</v>
      </c>
      <c r="M2724" s="293">
        <f t="shared" si="343"/>
        <v>57091.86</v>
      </c>
      <c r="N2724" s="359">
        <f t="shared" si="344"/>
        <v>0</v>
      </c>
      <c r="O2724" s="331"/>
      <c r="P2724" s="61"/>
      <c r="Q2724" s="294"/>
      <c r="R2724" s="292"/>
      <c r="S2724" s="303"/>
    </row>
    <row r="2725" spans="1:19" s="36" customFormat="1" ht="14.4">
      <c r="A2725" s="36">
        <f t="shared" si="337"/>
        <v>1402</v>
      </c>
      <c r="B2725" s="526"/>
      <c r="C2725" s="36" t="str">
        <f>VLOOKUP('Employee Salary Payroll Tax '!B2727,'Employee Salary Payroll Tax '!$D$1:$E$7,2,FALSE)</f>
        <v>IBEW</v>
      </c>
      <c r="D2725" s="61">
        <f t="shared" si="338"/>
        <v>6.875E-3</v>
      </c>
      <c r="E2725" s="351">
        <f>'Employee Salary Payroll Tax '!N2727</f>
        <v>720.4</v>
      </c>
      <c r="F2725" s="351">
        <f t="shared" si="339"/>
        <v>725.3527499999999</v>
      </c>
      <c r="G2725" s="352"/>
      <c r="H2725" s="351">
        <f t="shared" si="340"/>
        <v>6279.6</v>
      </c>
      <c r="I2725" s="351">
        <f t="shared" si="342"/>
        <v>4.9527499999999236</v>
      </c>
      <c r="J2725" s="351">
        <f t="shared" si="341"/>
        <v>2.9716499999999542E-2</v>
      </c>
      <c r="K2725" s="293">
        <f>SUM('Employee Salary Payroll Tax '!I2727:K2727)</f>
        <v>720.4</v>
      </c>
      <c r="L2725" s="293">
        <f>'Employee Salary Payroll Tax '!H2727</f>
        <v>0</v>
      </c>
      <c r="M2725" s="293">
        <f t="shared" si="343"/>
        <v>0</v>
      </c>
      <c r="N2725" s="359">
        <f t="shared" si="344"/>
        <v>2.9716499958749542E-2</v>
      </c>
      <c r="O2725" s="331"/>
      <c r="P2725" s="61"/>
      <c r="Q2725" s="294"/>
      <c r="R2725" s="292"/>
      <c r="S2725" s="303"/>
    </row>
    <row r="2726" spans="1:19" s="36" customFormat="1" ht="14.4">
      <c r="A2726" s="36">
        <f t="shared" si="337"/>
        <v>1403</v>
      </c>
      <c r="B2726" s="526"/>
      <c r="C2726" s="36" t="str">
        <f>VLOOKUP('Employee Salary Payroll Tax '!B2728,'Employee Salary Payroll Tax '!$D$1:$E$7,2,FALSE)</f>
        <v>NonUnion</v>
      </c>
      <c r="D2726" s="61">
        <f t="shared" si="338"/>
        <v>2.98E-2</v>
      </c>
      <c r="E2726" s="351">
        <f>'Employee Salary Payroll Tax '!N2728</f>
        <v>45378.17</v>
      </c>
      <c r="F2726" s="351">
        <f t="shared" si="339"/>
        <v>46730.439466000003</v>
      </c>
      <c r="G2726" s="352"/>
      <c r="H2726" s="351">
        <f t="shared" si="340"/>
        <v>0</v>
      </c>
      <c r="I2726" s="351">
        <f t="shared" si="342"/>
        <v>1352.2694660000052</v>
      </c>
      <c r="J2726" s="351">
        <f t="shared" si="341"/>
        <v>0</v>
      </c>
      <c r="K2726" s="293">
        <f>SUM('Employee Salary Payroll Tax '!I2728:K2728)</f>
        <v>45378.17</v>
      </c>
      <c r="L2726" s="293">
        <f>'Employee Salary Payroll Tax '!H2728</f>
        <v>0</v>
      </c>
      <c r="M2726" s="293">
        <f t="shared" si="343"/>
        <v>0</v>
      </c>
      <c r="N2726" s="359">
        <f t="shared" si="344"/>
        <v>0</v>
      </c>
      <c r="O2726" s="331"/>
      <c r="P2726" s="61"/>
      <c r="Q2726" s="294"/>
      <c r="R2726" s="292"/>
      <c r="S2726" s="303"/>
    </row>
    <row r="2727" spans="1:19" s="36" customFormat="1" ht="14.4">
      <c r="A2727" s="36">
        <f t="shared" si="337"/>
        <v>1404</v>
      </c>
      <c r="B2727" s="526"/>
      <c r="C2727" s="36" t="str">
        <f>VLOOKUP('Employee Salary Payroll Tax '!B2729,'Employee Salary Payroll Tax '!$D$1:$E$7,2,FALSE)</f>
        <v>IBEW</v>
      </c>
      <c r="D2727" s="61">
        <f t="shared" si="338"/>
        <v>6.875E-3</v>
      </c>
      <c r="E2727" s="351">
        <f>'Employee Salary Payroll Tax '!N2729</f>
        <v>159025.68</v>
      </c>
      <c r="F2727" s="351">
        <f t="shared" si="339"/>
        <v>160118.98155</v>
      </c>
      <c r="G2727" s="352"/>
      <c r="H2727" s="351">
        <f t="shared" si="340"/>
        <v>0</v>
      </c>
      <c r="I2727" s="351">
        <f t="shared" si="342"/>
        <v>1093.3015500000038</v>
      </c>
      <c r="J2727" s="351">
        <f t="shared" si="341"/>
        <v>0</v>
      </c>
      <c r="K2727" s="293">
        <f>SUM('Employee Salary Payroll Tax '!I2729:K2729)</f>
        <v>32939.379999999997</v>
      </c>
      <c r="L2727" s="293">
        <f>'Employee Salary Payroll Tax '!H2729</f>
        <v>0</v>
      </c>
      <c r="M2727" s="293">
        <f t="shared" si="343"/>
        <v>126086.29999999999</v>
      </c>
      <c r="N2727" s="359">
        <f t="shared" si="344"/>
        <v>0</v>
      </c>
      <c r="O2727" s="331"/>
      <c r="P2727" s="61"/>
      <c r="Q2727" s="294"/>
      <c r="R2727" s="292"/>
      <c r="S2727" s="303"/>
    </row>
    <row r="2728" spans="1:19" s="36" customFormat="1" ht="14.4">
      <c r="A2728" s="36">
        <f t="shared" si="337"/>
        <v>1405</v>
      </c>
      <c r="B2728" s="526"/>
      <c r="C2728" s="36" t="str">
        <f>VLOOKUP('Employee Salary Payroll Tax '!B2730,'Employee Salary Payroll Tax '!$D$1:$E$7,2,FALSE)</f>
        <v>NonUnion</v>
      </c>
      <c r="D2728" s="61">
        <f t="shared" si="338"/>
        <v>2.98E-2</v>
      </c>
      <c r="E2728" s="351">
        <f>'Employee Salary Payroll Tax '!N2730</f>
        <v>108045.75</v>
      </c>
      <c r="F2728" s="351">
        <f t="shared" si="339"/>
        <v>111265.51335000001</v>
      </c>
      <c r="G2728" s="352"/>
      <c r="H2728" s="351">
        <f t="shared" si="340"/>
        <v>0</v>
      </c>
      <c r="I2728" s="351">
        <f t="shared" si="342"/>
        <v>3219.7633500000084</v>
      </c>
      <c r="J2728" s="351">
        <f t="shared" si="341"/>
        <v>0</v>
      </c>
      <c r="K2728" s="293">
        <f>SUM('Employee Salary Payroll Tax '!I2730:K2730)</f>
        <v>31031.119999999999</v>
      </c>
      <c r="L2728" s="293">
        <f>'Employee Salary Payroll Tax '!H2730</f>
        <v>0</v>
      </c>
      <c r="M2728" s="293">
        <f t="shared" si="343"/>
        <v>77014.63</v>
      </c>
      <c r="N2728" s="359">
        <f t="shared" si="344"/>
        <v>0</v>
      </c>
      <c r="O2728" s="331"/>
      <c r="P2728" s="61"/>
      <c r="Q2728" s="294"/>
      <c r="R2728" s="292"/>
      <c r="S2728" s="303"/>
    </row>
    <row r="2729" spans="1:19" s="36" customFormat="1" ht="14.4">
      <c r="A2729" s="36">
        <f t="shared" si="337"/>
        <v>1406</v>
      </c>
      <c r="B2729" s="526"/>
      <c r="C2729" s="36" t="str">
        <f>VLOOKUP('Employee Salary Payroll Tax '!B2731,'Employee Salary Payroll Tax '!$D$1:$E$7,2,FALSE)</f>
        <v>UA</v>
      </c>
      <c r="D2729" s="61">
        <f t="shared" si="338"/>
        <v>0.03</v>
      </c>
      <c r="E2729" s="351">
        <f>'Employee Salary Payroll Tax '!N2731</f>
        <v>41987.55</v>
      </c>
      <c r="F2729" s="351">
        <f t="shared" si="339"/>
        <v>43247.176500000001</v>
      </c>
      <c r="G2729" s="352"/>
      <c r="H2729" s="351">
        <f t="shared" si="340"/>
        <v>0</v>
      </c>
      <c r="I2729" s="351">
        <f t="shared" si="342"/>
        <v>1259.6264999999985</v>
      </c>
      <c r="J2729" s="351">
        <f t="shared" si="341"/>
        <v>0</v>
      </c>
      <c r="K2729" s="293">
        <f>SUM('Employee Salary Payroll Tax '!I2731:K2731)</f>
        <v>23913.86</v>
      </c>
      <c r="L2729" s="293">
        <f>'Employee Salary Payroll Tax '!H2731</f>
        <v>59.24</v>
      </c>
      <c r="M2729" s="293">
        <f t="shared" si="343"/>
        <v>18014.45</v>
      </c>
      <c r="N2729" s="359">
        <f t="shared" si="344"/>
        <v>0</v>
      </c>
      <c r="O2729" s="331"/>
      <c r="P2729" s="61"/>
      <c r="Q2729" s="294"/>
      <c r="R2729" s="292"/>
      <c r="S2729" s="303"/>
    </row>
    <row r="2730" spans="1:19" s="36" customFormat="1" ht="14.4">
      <c r="A2730" s="36">
        <f t="shared" si="337"/>
        <v>1407</v>
      </c>
      <c r="B2730" s="526"/>
      <c r="C2730" s="36" t="str">
        <f>VLOOKUP('Employee Salary Payroll Tax '!B2732,'Employee Salary Payroll Tax '!$D$1:$E$7,2,FALSE)</f>
        <v>UA</v>
      </c>
      <c r="D2730" s="61">
        <f t="shared" si="338"/>
        <v>0.03</v>
      </c>
      <c r="E2730" s="351">
        <f>'Employee Salary Payroll Tax '!N2732</f>
        <v>770.48</v>
      </c>
      <c r="F2730" s="351">
        <f t="shared" si="339"/>
        <v>793.59440000000006</v>
      </c>
      <c r="G2730" s="352"/>
      <c r="H2730" s="351">
        <f t="shared" si="340"/>
        <v>6229.52</v>
      </c>
      <c r="I2730" s="351">
        <f t="shared" si="342"/>
        <v>23.114400000000046</v>
      </c>
      <c r="J2730" s="351">
        <f t="shared" si="341"/>
        <v>0.13868640000000029</v>
      </c>
      <c r="K2730" s="293">
        <f>SUM('Employee Salary Payroll Tax '!I2732:K2732)</f>
        <v>267.97000000000003</v>
      </c>
      <c r="L2730" s="293">
        <f>'Employee Salary Payroll Tax '!H2732</f>
        <v>0.72</v>
      </c>
      <c r="M2730" s="293">
        <f t="shared" si="343"/>
        <v>501.78999999999996</v>
      </c>
      <c r="N2730" s="359">
        <f t="shared" si="344"/>
        <v>4.8234599937396795E-2</v>
      </c>
      <c r="O2730" s="331"/>
      <c r="P2730" s="61"/>
      <c r="Q2730" s="294"/>
      <c r="R2730" s="292"/>
      <c r="S2730" s="303"/>
    </row>
    <row r="2731" spans="1:19" s="36" customFormat="1" ht="14.4">
      <c r="A2731" s="36">
        <f t="shared" si="337"/>
        <v>1408</v>
      </c>
      <c r="B2731" s="526"/>
      <c r="C2731" s="36" t="str">
        <f>VLOOKUP('Employee Salary Payroll Tax '!B2733,'Employee Salary Payroll Tax '!$D$1:$E$7,2,FALSE)</f>
        <v>NonUnion</v>
      </c>
      <c r="D2731" s="61">
        <f t="shared" si="338"/>
        <v>2.98E-2</v>
      </c>
      <c r="E2731" s="351">
        <f>'Employee Salary Payroll Tax '!N2733</f>
        <v>123472.19</v>
      </c>
      <c r="F2731" s="351">
        <f t="shared" si="339"/>
        <v>127151.66126200001</v>
      </c>
      <c r="G2731" s="352"/>
      <c r="H2731" s="351">
        <f t="shared" si="340"/>
        <v>0</v>
      </c>
      <c r="I2731" s="351">
        <f t="shared" si="342"/>
        <v>3679.4712620000064</v>
      </c>
      <c r="J2731" s="351">
        <f t="shared" si="341"/>
        <v>0</v>
      </c>
      <c r="K2731" s="293">
        <f>SUM('Employee Salary Payroll Tax '!I2733:K2733)</f>
        <v>61515.85</v>
      </c>
      <c r="L2731" s="293">
        <f>'Employee Salary Payroll Tax '!H2733</f>
        <v>0</v>
      </c>
      <c r="M2731" s="293">
        <f t="shared" si="343"/>
        <v>61956.340000000004</v>
      </c>
      <c r="N2731" s="359">
        <f t="shared" si="344"/>
        <v>0</v>
      </c>
      <c r="O2731" s="331"/>
      <c r="P2731" s="61"/>
      <c r="Q2731" s="294"/>
      <c r="R2731" s="292"/>
      <c r="S2731" s="303"/>
    </row>
    <row r="2732" spans="1:19" s="36" customFormat="1" ht="14.4">
      <c r="A2732" s="36">
        <f t="shared" si="337"/>
        <v>1409</v>
      </c>
      <c r="B2732" s="526"/>
      <c r="C2732" s="36" t="str">
        <f>VLOOKUP('Employee Salary Payroll Tax '!B2734,'Employee Salary Payroll Tax '!$D$1:$E$7,2,FALSE)</f>
        <v>NonUnion</v>
      </c>
      <c r="D2732" s="61">
        <f t="shared" si="338"/>
        <v>2.98E-2</v>
      </c>
      <c r="E2732" s="351">
        <f>'Employee Salary Payroll Tax '!N2734</f>
        <v>91773.119999999995</v>
      </c>
      <c r="F2732" s="351">
        <f t="shared" si="339"/>
        <v>94507.958975999994</v>
      </c>
      <c r="G2732" s="352"/>
      <c r="H2732" s="351">
        <f t="shared" si="340"/>
        <v>0</v>
      </c>
      <c r="I2732" s="351">
        <f t="shared" si="342"/>
        <v>2734.8389759999991</v>
      </c>
      <c r="J2732" s="351">
        <f t="shared" si="341"/>
        <v>0</v>
      </c>
      <c r="K2732" s="293">
        <f>SUM('Employee Salary Payroll Tax '!I2734:K2734)</f>
        <v>91773.119999999995</v>
      </c>
      <c r="L2732" s="293">
        <f>'Employee Salary Payroll Tax '!H2734</f>
        <v>0</v>
      </c>
      <c r="M2732" s="293">
        <f t="shared" si="343"/>
        <v>0</v>
      </c>
      <c r="N2732" s="359">
        <f t="shared" si="344"/>
        <v>0</v>
      </c>
      <c r="O2732" s="331"/>
      <c r="P2732" s="61"/>
      <c r="Q2732" s="294"/>
      <c r="R2732" s="292"/>
      <c r="S2732" s="303"/>
    </row>
    <row r="2733" spans="1:19" s="36" customFormat="1" ht="14.4">
      <c r="A2733" s="36">
        <f t="shared" ref="A2733:A2796" si="345">+A2732+1</f>
        <v>1410</v>
      </c>
      <c r="B2733" s="526"/>
      <c r="C2733" s="36" t="str">
        <f>VLOOKUP('Employee Salary Payroll Tax '!B2735,'Employee Salary Payroll Tax '!$D$1:$E$7,2,FALSE)</f>
        <v>UA</v>
      </c>
      <c r="D2733" s="61">
        <f t="shared" si="338"/>
        <v>0.03</v>
      </c>
      <c r="E2733" s="351">
        <f>'Employee Salary Payroll Tax '!N2735</f>
        <v>87461.62</v>
      </c>
      <c r="F2733" s="351">
        <f t="shared" si="339"/>
        <v>90085.468599999993</v>
      </c>
      <c r="G2733" s="352"/>
      <c r="H2733" s="351">
        <f t="shared" si="340"/>
        <v>0</v>
      </c>
      <c r="I2733" s="351">
        <f t="shared" si="342"/>
        <v>2623.8485999999975</v>
      </c>
      <c r="J2733" s="351">
        <f t="shared" si="341"/>
        <v>0</v>
      </c>
      <c r="K2733" s="293">
        <f>SUM('Employee Salary Payroll Tax '!I2735:K2735)</f>
        <v>76936.479999999996</v>
      </c>
      <c r="L2733" s="293">
        <f>'Employee Salary Payroll Tax '!H2735</f>
        <v>1745.22</v>
      </c>
      <c r="M2733" s="293">
        <f t="shared" si="343"/>
        <v>8779.92</v>
      </c>
      <c r="N2733" s="359">
        <f t="shared" si="344"/>
        <v>0</v>
      </c>
      <c r="O2733" s="331"/>
      <c r="P2733" s="61"/>
      <c r="Q2733" s="294"/>
      <c r="R2733" s="292"/>
      <c r="S2733" s="303"/>
    </row>
    <row r="2734" spans="1:19" s="36" customFormat="1" ht="14.4">
      <c r="A2734" s="36">
        <f t="shared" si="345"/>
        <v>1411</v>
      </c>
      <c r="B2734" s="526"/>
      <c r="C2734" s="36" t="str">
        <f>VLOOKUP('Employee Salary Payroll Tax '!B2736,'Employee Salary Payroll Tax '!$D$1:$E$7,2,FALSE)</f>
        <v>IBEW</v>
      </c>
      <c r="D2734" s="61">
        <f t="shared" si="338"/>
        <v>6.875E-3</v>
      </c>
      <c r="E2734" s="351">
        <f>'Employee Salary Payroll Tax '!N2736</f>
        <v>62307.11</v>
      </c>
      <c r="F2734" s="351">
        <f t="shared" si="339"/>
        <v>62735.471381249998</v>
      </c>
      <c r="G2734" s="352"/>
      <c r="H2734" s="351">
        <f t="shared" si="340"/>
        <v>0</v>
      </c>
      <c r="I2734" s="351">
        <f t="shared" si="342"/>
        <v>428.36138124999707</v>
      </c>
      <c r="J2734" s="351">
        <f t="shared" si="341"/>
        <v>0</v>
      </c>
      <c r="K2734" s="293">
        <f>SUM('Employee Salary Payroll Tax '!I2736:K2736)</f>
        <v>62307.11</v>
      </c>
      <c r="L2734" s="293">
        <f>'Employee Salary Payroll Tax '!H2736</f>
        <v>0</v>
      </c>
      <c r="M2734" s="293">
        <f t="shared" si="343"/>
        <v>0</v>
      </c>
      <c r="N2734" s="359">
        <f t="shared" si="344"/>
        <v>0</v>
      </c>
      <c r="O2734" s="331"/>
      <c r="P2734" s="61"/>
      <c r="Q2734" s="294"/>
      <c r="R2734" s="292"/>
      <c r="S2734" s="303"/>
    </row>
    <row r="2735" spans="1:19" s="36" customFormat="1" ht="14.4">
      <c r="A2735" s="36">
        <f t="shared" si="345"/>
        <v>1412</v>
      </c>
      <c r="B2735" s="526"/>
      <c r="C2735" s="36" t="str">
        <f>VLOOKUP('Employee Salary Payroll Tax '!B2737,'Employee Salary Payroll Tax '!$D$1:$E$7,2,FALSE)</f>
        <v>NonUnion</v>
      </c>
      <c r="D2735" s="61">
        <f t="shared" si="338"/>
        <v>2.98E-2</v>
      </c>
      <c r="E2735" s="351">
        <f>'Employee Salary Payroll Tax '!N2737</f>
        <v>32181</v>
      </c>
      <c r="F2735" s="351">
        <f t="shared" si="339"/>
        <v>33139.993800000004</v>
      </c>
      <c r="G2735" s="352"/>
      <c r="H2735" s="351">
        <f t="shared" si="340"/>
        <v>0</v>
      </c>
      <c r="I2735" s="351">
        <f t="shared" si="342"/>
        <v>958.99380000000383</v>
      </c>
      <c r="J2735" s="351">
        <f t="shared" si="341"/>
        <v>0</v>
      </c>
      <c r="K2735" s="293">
        <f>SUM('Employee Salary Payroll Tax '!I2737:K2737)</f>
        <v>83.5</v>
      </c>
      <c r="L2735" s="293">
        <f>'Employee Salary Payroll Tax '!H2737</f>
        <v>0</v>
      </c>
      <c r="M2735" s="293">
        <f t="shared" si="343"/>
        <v>32097.5</v>
      </c>
      <c r="N2735" s="359">
        <f t="shared" si="344"/>
        <v>0</v>
      </c>
      <c r="O2735" s="331"/>
      <c r="P2735" s="61"/>
      <c r="Q2735" s="294"/>
      <c r="R2735" s="292"/>
      <c r="S2735" s="303"/>
    </row>
    <row r="2736" spans="1:19" s="36" customFormat="1" ht="14.4">
      <c r="A2736" s="36">
        <f t="shared" si="345"/>
        <v>1413</v>
      </c>
      <c r="B2736" s="526"/>
      <c r="C2736" s="36" t="str">
        <f>VLOOKUP('Employee Salary Payroll Tax '!B2738,'Employee Salary Payroll Tax '!$D$1:$E$7,2,FALSE)</f>
        <v>NonUnion</v>
      </c>
      <c r="D2736" s="61">
        <f t="shared" si="338"/>
        <v>2.98E-2</v>
      </c>
      <c r="E2736" s="351">
        <f>'Employee Salary Payroll Tax '!N2738</f>
        <v>18465.650000000001</v>
      </c>
      <c r="F2736" s="351">
        <f t="shared" si="339"/>
        <v>19015.926370000001</v>
      </c>
      <c r="G2736" s="352"/>
      <c r="H2736" s="351">
        <f t="shared" si="340"/>
        <v>0</v>
      </c>
      <c r="I2736" s="351">
        <f t="shared" si="342"/>
        <v>550.27636999999959</v>
      </c>
      <c r="J2736" s="351">
        <f t="shared" si="341"/>
        <v>0</v>
      </c>
      <c r="K2736" s="293">
        <f>SUM('Employee Salary Payroll Tax '!I2738:K2738)</f>
        <v>195.54999999999998</v>
      </c>
      <c r="L2736" s="293">
        <f>'Employee Salary Payroll Tax '!H2738</f>
        <v>0</v>
      </c>
      <c r="M2736" s="293">
        <f t="shared" si="343"/>
        <v>18270.100000000002</v>
      </c>
      <c r="N2736" s="359">
        <f t="shared" si="344"/>
        <v>0</v>
      </c>
      <c r="O2736" s="331"/>
      <c r="P2736" s="61"/>
      <c r="Q2736" s="294"/>
      <c r="R2736" s="292"/>
      <c r="S2736" s="303"/>
    </row>
    <row r="2737" spans="1:19" s="36" customFormat="1" ht="14.4">
      <c r="A2737" s="36">
        <f t="shared" si="345"/>
        <v>1414</v>
      </c>
      <c r="B2737" s="526"/>
      <c r="C2737" s="36" t="str">
        <f>VLOOKUP('Employee Salary Payroll Tax '!B2739,'Employee Salary Payroll Tax '!$D$1:$E$7,2,FALSE)</f>
        <v>NonUnion</v>
      </c>
      <c r="D2737" s="61">
        <f t="shared" si="338"/>
        <v>2.98E-2</v>
      </c>
      <c r="E2737" s="351">
        <f>'Employee Salary Payroll Tax '!N2739</f>
        <v>53115.77</v>
      </c>
      <c r="F2737" s="351">
        <f t="shared" si="339"/>
        <v>54698.619945999999</v>
      </c>
      <c r="G2737" s="352"/>
      <c r="H2737" s="351">
        <f t="shared" si="340"/>
        <v>0</v>
      </c>
      <c r="I2737" s="351">
        <f t="shared" si="342"/>
        <v>1582.8499460000021</v>
      </c>
      <c r="J2737" s="351">
        <f t="shared" si="341"/>
        <v>0</v>
      </c>
      <c r="K2737" s="293">
        <f>SUM('Employee Salary Payroll Tax '!I2739:K2739)</f>
        <v>16432.7</v>
      </c>
      <c r="L2737" s="293">
        <f>'Employee Salary Payroll Tax '!H2739</f>
        <v>0</v>
      </c>
      <c r="M2737" s="293">
        <f t="shared" si="343"/>
        <v>36683.069999999992</v>
      </c>
      <c r="N2737" s="359">
        <f t="shared" si="344"/>
        <v>0</v>
      </c>
      <c r="O2737" s="331"/>
      <c r="P2737" s="61"/>
      <c r="Q2737" s="294"/>
      <c r="R2737" s="292"/>
      <c r="S2737" s="303"/>
    </row>
    <row r="2738" spans="1:19" s="36" customFormat="1" ht="14.4">
      <c r="A2738" s="36">
        <f t="shared" si="345"/>
        <v>1415</v>
      </c>
      <c r="B2738" s="526"/>
      <c r="C2738" s="36" t="str">
        <f>VLOOKUP('Employee Salary Payroll Tax '!B2740,'Employee Salary Payroll Tax '!$D$1:$E$7,2,FALSE)</f>
        <v>NonUnion</v>
      </c>
      <c r="D2738" s="61">
        <f t="shared" si="338"/>
        <v>2.98E-2</v>
      </c>
      <c r="E2738" s="351">
        <f>'Employee Salary Payroll Tax '!N2740</f>
        <v>64949.89</v>
      </c>
      <c r="F2738" s="351">
        <f t="shared" si="339"/>
        <v>66885.396722000005</v>
      </c>
      <c r="G2738" s="352"/>
      <c r="H2738" s="351">
        <f t="shared" si="340"/>
        <v>0</v>
      </c>
      <c r="I2738" s="351">
        <f t="shared" si="342"/>
        <v>1935.5067220000055</v>
      </c>
      <c r="J2738" s="351">
        <f t="shared" si="341"/>
        <v>0</v>
      </c>
      <c r="K2738" s="293">
        <f>SUM('Employee Salary Payroll Tax '!I2740:K2740)</f>
        <v>2144.04</v>
      </c>
      <c r="L2738" s="293">
        <f>'Employee Salary Payroll Tax '!H2740</f>
        <v>0</v>
      </c>
      <c r="M2738" s="293">
        <f t="shared" si="343"/>
        <v>62805.85</v>
      </c>
      <c r="N2738" s="359">
        <f t="shared" si="344"/>
        <v>0</v>
      </c>
      <c r="O2738" s="331"/>
      <c r="P2738" s="61"/>
      <c r="Q2738" s="294"/>
      <c r="R2738" s="292"/>
      <c r="S2738" s="303"/>
    </row>
    <row r="2739" spans="1:19" s="36" customFormat="1" ht="14.4">
      <c r="A2739" s="36">
        <f t="shared" si="345"/>
        <v>1416</v>
      </c>
      <c r="B2739" s="526"/>
      <c r="C2739" s="36" t="str">
        <f>VLOOKUP('Employee Salary Payroll Tax '!B2741,'Employee Salary Payroll Tax '!$D$1:$E$7,2,FALSE)</f>
        <v>NonUnion</v>
      </c>
      <c r="D2739" s="61">
        <f t="shared" si="338"/>
        <v>2.98E-2</v>
      </c>
      <c r="E2739" s="351">
        <f>'Employee Salary Payroll Tax '!N2741</f>
        <v>24596.81</v>
      </c>
      <c r="F2739" s="351">
        <f t="shared" si="339"/>
        <v>25329.794938000003</v>
      </c>
      <c r="G2739" s="352"/>
      <c r="H2739" s="351">
        <f t="shared" si="340"/>
        <v>0</v>
      </c>
      <c r="I2739" s="351">
        <f t="shared" si="342"/>
        <v>732.98493800000142</v>
      </c>
      <c r="J2739" s="351">
        <f t="shared" si="341"/>
        <v>0</v>
      </c>
      <c r="K2739" s="293">
        <f>SUM('Employee Salary Payroll Tax '!I2741:K2741)</f>
        <v>17367.43</v>
      </c>
      <c r="L2739" s="293">
        <f>'Employee Salary Payroll Tax '!H2741</f>
        <v>0</v>
      </c>
      <c r="M2739" s="293">
        <f t="shared" si="343"/>
        <v>7229.380000000001</v>
      </c>
      <c r="N2739" s="359">
        <f t="shared" si="344"/>
        <v>0</v>
      </c>
      <c r="O2739" s="331"/>
      <c r="P2739" s="61"/>
      <c r="Q2739" s="294"/>
      <c r="R2739" s="292"/>
      <c r="S2739" s="303"/>
    </row>
    <row r="2740" spans="1:19" s="36" customFormat="1" ht="14.4">
      <c r="A2740" s="36">
        <f t="shared" si="345"/>
        <v>1417</v>
      </c>
      <c r="B2740" s="526"/>
      <c r="C2740" s="36" t="str">
        <f>VLOOKUP('Employee Salary Payroll Tax '!B2742,'Employee Salary Payroll Tax '!$D$1:$E$7,2,FALSE)</f>
        <v>NonUnion</v>
      </c>
      <c r="D2740" s="61">
        <f t="shared" si="338"/>
        <v>2.98E-2</v>
      </c>
      <c r="E2740" s="351">
        <f>'Employee Salary Payroll Tax '!N2742</f>
        <v>66931.039999999994</v>
      </c>
      <c r="F2740" s="351">
        <f t="shared" si="339"/>
        <v>68925.584992000004</v>
      </c>
      <c r="G2740" s="352"/>
      <c r="H2740" s="351">
        <f t="shared" si="340"/>
        <v>0</v>
      </c>
      <c r="I2740" s="351">
        <f t="shared" si="342"/>
        <v>1994.5449920000101</v>
      </c>
      <c r="J2740" s="351">
        <f t="shared" si="341"/>
        <v>0</v>
      </c>
      <c r="K2740" s="293">
        <f>SUM('Employee Salary Payroll Tax '!I2742:K2742)</f>
        <v>27095.93</v>
      </c>
      <c r="L2740" s="293">
        <f>'Employee Salary Payroll Tax '!H2742</f>
        <v>0</v>
      </c>
      <c r="M2740" s="293">
        <f t="shared" si="343"/>
        <v>39835.109999999993</v>
      </c>
      <c r="N2740" s="359">
        <f t="shared" si="344"/>
        <v>0</v>
      </c>
      <c r="O2740" s="331"/>
      <c r="P2740" s="61"/>
      <c r="Q2740" s="294"/>
      <c r="R2740" s="292"/>
      <c r="S2740" s="303"/>
    </row>
    <row r="2741" spans="1:19" s="36" customFormat="1" ht="14.4">
      <c r="A2741" s="36">
        <f t="shared" si="345"/>
        <v>1418</v>
      </c>
      <c r="B2741" s="526"/>
      <c r="C2741" s="36" t="str">
        <f>VLOOKUP('Employee Salary Payroll Tax '!B2743,'Employee Salary Payroll Tax '!$D$1:$E$7,2,FALSE)</f>
        <v>NonUnion</v>
      </c>
      <c r="D2741" s="61">
        <f t="shared" si="338"/>
        <v>2.98E-2</v>
      </c>
      <c r="E2741" s="351">
        <f>'Employee Salary Payroll Tax '!N2743</f>
        <v>87615.83</v>
      </c>
      <c r="F2741" s="351">
        <f t="shared" si="339"/>
        <v>90226.781734000004</v>
      </c>
      <c r="G2741" s="352"/>
      <c r="H2741" s="351">
        <f t="shared" si="340"/>
        <v>0</v>
      </c>
      <c r="I2741" s="351">
        <f t="shared" si="342"/>
        <v>2610.951734000002</v>
      </c>
      <c r="J2741" s="351">
        <f t="shared" si="341"/>
        <v>0</v>
      </c>
      <c r="K2741" s="293">
        <f>SUM('Employee Salary Payroll Tax '!I2743:K2743)</f>
        <v>87472.34</v>
      </c>
      <c r="L2741" s="293">
        <f>'Employee Salary Payroll Tax '!H2743</f>
        <v>0</v>
      </c>
      <c r="M2741" s="293">
        <f t="shared" si="343"/>
        <v>143.49000000000524</v>
      </c>
      <c r="N2741" s="359">
        <f t="shared" si="344"/>
        <v>0</v>
      </c>
      <c r="O2741" s="331"/>
      <c r="P2741" s="61"/>
      <c r="Q2741" s="294"/>
      <c r="R2741" s="292"/>
      <c r="S2741" s="303"/>
    </row>
    <row r="2742" spans="1:19" s="36" customFormat="1" ht="14.4">
      <c r="A2742" s="36">
        <f t="shared" si="345"/>
        <v>1419</v>
      </c>
      <c r="B2742" s="526"/>
      <c r="C2742" s="36" t="str">
        <f>VLOOKUP('Employee Salary Payroll Tax '!B2744,'Employee Salary Payroll Tax '!$D$1:$E$7,2,FALSE)</f>
        <v>IBEW</v>
      </c>
      <c r="D2742" s="61">
        <f t="shared" si="338"/>
        <v>6.875E-3</v>
      </c>
      <c r="E2742" s="351">
        <f>'Employee Salary Payroll Tax '!N2744</f>
        <v>54329.16</v>
      </c>
      <c r="F2742" s="351">
        <f t="shared" si="339"/>
        <v>54702.672975000001</v>
      </c>
      <c r="G2742" s="352"/>
      <c r="H2742" s="351">
        <f t="shared" si="340"/>
        <v>0</v>
      </c>
      <c r="I2742" s="351">
        <f t="shared" si="342"/>
        <v>373.51297499999782</v>
      </c>
      <c r="J2742" s="351">
        <f t="shared" si="341"/>
        <v>0</v>
      </c>
      <c r="K2742" s="293">
        <f>SUM('Employee Salary Payroll Tax '!I2744:K2744)</f>
        <v>53617.18</v>
      </c>
      <c r="L2742" s="293">
        <f>'Employee Salary Payroll Tax '!H2744</f>
        <v>0</v>
      </c>
      <c r="M2742" s="293">
        <f t="shared" si="343"/>
        <v>711.9800000000032</v>
      </c>
      <c r="N2742" s="359">
        <f t="shared" si="344"/>
        <v>0</v>
      </c>
      <c r="O2742" s="331"/>
      <c r="P2742" s="61"/>
      <c r="Q2742" s="294"/>
      <c r="R2742" s="292"/>
      <c r="S2742" s="303"/>
    </row>
    <row r="2743" spans="1:19" s="36" customFormat="1" ht="14.4">
      <c r="A2743" s="36">
        <f t="shared" si="345"/>
        <v>1420</v>
      </c>
      <c r="B2743" s="526"/>
      <c r="C2743" s="36" t="str">
        <f>VLOOKUP('Employee Salary Payroll Tax '!B2745,'Employee Salary Payroll Tax '!$D$1:$E$7,2,FALSE)</f>
        <v>IBEW</v>
      </c>
      <c r="D2743" s="61">
        <f t="shared" si="338"/>
        <v>6.875E-3</v>
      </c>
      <c r="E2743" s="351">
        <f>'Employee Salary Payroll Tax '!N2745</f>
        <v>56044.01</v>
      </c>
      <c r="F2743" s="351">
        <f t="shared" si="339"/>
        <v>56429.31256875</v>
      </c>
      <c r="G2743" s="352"/>
      <c r="H2743" s="351">
        <f t="shared" si="340"/>
        <v>0</v>
      </c>
      <c r="I2743" s="351">
        <f t="shared" si="342"/>
        <v>385.30256874999759</v>
      </c>
      <c r="J2743" s="351">
        <f t="shared" si="341"/>
        <v>0</v>
      </c>
      <c r="K2743" s="293">
        <f>SUM('Employee Salary Payroll Tax '!I2745:K2745)</f>
        <v>7862.7599999999993</v>
      </c>
      <c r="L2743" s="293">
        <f>'Employee Salary Payroll Tax '!H2745</f>
        <v>0</v>
      </c>
      <c r="M2743" s="293">
        <f t="shared" si="343"/>
        <v>48181.25</v>
      </c>
      <c r="N2743" s="359">
        <f t="shared" si="344"/>
        <v>0</v>
      </c>
      <c r="O2743" s="331"/>
      <c r="P2743" s="61"/>
      <c r="Q2743" s="294"/>
      <c r="R2743" s="292"/>
      <c r="S2743" s="303"/>
    </row>
    <row r="2744" spans="1:19" s="36" customFormat="1" ht="14.4">
      <c r="A2744" s="36">
        <f t="shared" si="345"/>
        <v>1421</v>
      </c>
      <c r="B2744" s="526"/>
      <c r="C2744" s="36" t="str">
        <f>VLOOKUP('Employee Salary Payroll Tax '!B2746,'Employee Salary Payroll Tax '!$D$1:$E$7,2,FALSE)</f>
        <v>NonUnion</v>
      </c>
      <c r="D2744" s="61">
        <f t="shared" si="338"/>
        <v>2.98E-2</v>
      </c>
      <c r="E2744" s="351">
        <f>'Employee Salary Payroll Tax '!N2746</f>
        <v>63962.09</v>
      </c>
      <c r="F2744" s="351">
        <f t="shared" si="339"/>
        <v>65868.160281999997</v>
      </c>
      <c r="G2744" s="352"/>
      <c r="H2744" s="351">
        <f t="shared" si="340"/>
        <v>0</v>
      </c>
      <c r="I2744" s="351">
        <f t="shared" si="342"/>
        <v>1906.0702820000006</v>
      </c>
      <c r="J2744" s="351">
        <f t="shared" si="341"/>
        <v>0</v>
      </c>
      <c r="K2744" s="293">
        <f>SUM('Employee Salary Payroll Tax '!I2746:K2746)</f>
        <v>18335.11</v>
      </c>
      <c r="L2744" s="293">
        <f>'Employee Salary Payroll Tax '!H2746</f>
        <v>12739.61</v>
      </c>
      <c r="M2744" s="293">
        <f t="shared" si="343"/>
        <v>32887.369999999995</v>
      </c>
      <c r="N2744" s="359">
        <f t="shared" si="344"/>
        <v>0</v>
      </c>
      <c r="O2744" s="331"/>
      <c r="P2744" s="61"/>
      <c r="Q2744" s="294"/>
      <c r="R2744" s="292"/>
      <c r="S2744" s="303"/>
    </row>
    <row r="2745" spans="1:19" s="36" customFormat="1" ht="14.4">
      <c r="A2745" s="36">
        <f t="shared" si="345"/>
        <v>1422</v>
      </c>
      <c r="B2745" s="526"/>
      <c r="C2745" s="36" t="str">
        <f>VLOOKUP('Employee Salary Payroll Tax '!B2747,'Employee Salary Payroll Tax '!$D$1:$E$7,2,FALSE)</f>
        <v>NonUnion</v>
      </c>
      <c r="D2745" s="61">
        <f t="shared" si="338"/>
        <v>2.98E-2</v>
      </c>
      <c r="E2745" s="351">
        <f>'Employee Salary Payroll Tax '!N2747</f>
        <v>48550.03</v>
      </c>
      <c r="F2745" s="351">
        <f t="shared" si="339"/>
        <v>49996.820894000004</v>
      </c>
      <c r="G2745" s="352"/>
      <c r="H2745" s="351">
        <f t="shared" si="340"/>
        <v>0</v>
      </c>
      <c r="I2745" s="351">
        <f t="shared" si="342"/>
        <v>1446.7908940000052</v>
      </c>
      <c r="J2745" s="351">
        <f t="shared" si="341"/>
        <v>0</v>
      </c>
      <c r="K2745" s="293">
        <f>SUM('Employee Salary Payroll Tax '!I2747:K2747)</f>
        <v>29494.14</v>
      </c>
      <c r="L2745" s="293">
        <f>'Employee Salary Payroll Tax '!H2747</f>
        <v>0</v>
      </c>
      <c r="M2745" s="293">
        <f t="shared" si="343"/>
        <v>19055.89</v>
      </c>
      <c r="N2745" s="359">
        <f t="shared" si="344"/>
        <v>0</v>
      </c>
      <c r="O2745" s="331"/>
      <c r="P2745" s="61"/>
      <c r="Q2745" s="294"/>
      <c r="R2745" s="292"/>
      <c r="S2745" s="303"/>
    </row>
    <row r="2746" spans="1:19" s="36" customFormat="1" ht="14.4">
      <c r="A2746" s="36">
        <f t="shared" si="345"/>
        <v>1423</v>
      </c>
      <c r="B2746" s="526"/>
      <c r="C2746" s="36" t="str">
        <f>VLOOKUP('Employee Salary Payroll Tax '!B2748,'Employee Salary Payroll Tax '!$D$1:$E$7,2,FALSE)</f>
        <v>IBEW</v>
      </c>
      <c r="D2746" s="61">
        <f t="shared" si="338"/>
        <v>6.875E-3</v>
      </c>
      <c r="E2746" s="351">
        <f>'Employee Salary Payroll Tax '!N2748</f>
        <v>13496.62</v>
      </c>
      <c r="F2746" s="351">
        <f t="shared" si="339"/>
        <v>13589.409262500001</v>
      </c>
      <c r="G2746" s="352"/>
      <c r="H2746" s="351">
        <f t="shared" si="340"/>
        <v>0</v>
      </c>
      <c r="I2746" s="351">
        <f t="shared" si="342"/>
        <v>92.789262500000405</v>
      </c>
      <c r="J2746" s="351">
        <f t="shared" si="341"/>
        <v>0</v>
      </c>
      <c r="K2746" s="293">
        <f>SUM('Employee Salary Payroll Tax '!I2748:K2748)</f>
        <v>13498.18</v>
      </c>
      <c r="L2746" s="293">
        <f>'Employee Salary Payroll Tax '!H2748</f>
        <v>0</v>
      </c>
      <c r="M2746" s="293">
        <f t="shared" si="343"/>
        <v>-1.5599999999994907</v>
      </c>
      <c r="N2746" s="359">
        <f t="shared" si="344"/>
        <v>0</v>
      </c>
      <c r="O2746" s="331"/>
      <c r="P2746" s="61"/>
      <c r="Q2746" s="294"/>
      <c r="R2746" s="292"/>
      <c r="S2746" s="303"/>
    </row>
    <row r="2747" spans="1:19" s="36" customFormat="1" ht="14.4">
      <c r="A2747" s="36">
        <f t="shared" si="345"/>
        <v>1424</v>
      </c>
      <c r="B2747" s="526"/>
      <c r="C2747" s="36" t="str">
        <f>VLOOKUP('Employee Salary Payroll Tax '!B2749,'Employee Salary Payroll Tax '!$D$1:$E$7,2,FALSE)</f>
        <v>NonUnion</v>
      </c>
      <c r="D2747" s="61">
        <f t="shared" si="338"/>
        <v>2.98E-2</v>
      </c>
      <c r="E2747" s="351">
        <f>'Employee Salary Payroll Tax '!N2749</f>
        <v>180191.73</v>
      </c>
      <c r="F2747" s="351">
        <f t="shared" si="339"/>
        <v>185561.44355400003</v>
      </c>
      <c r="G2747" s="352"/>
      <c r="H2747" s="351">
        <f t="shared" si="340"/>
        <v>0</v>
      </c>
      <c r="I2747" s="351">
        <f t="shared" si="342"/>
        <v>5369.7135540000163</v>
      </c>
      <c r="J2747" s="351">
        <f t="shared" si="341"/>
        <v>0</v>
      </c>
      <c r="K2747" s="293">
        <f>SUM('Employee Salary Payroll Tax '!I2749:K2749)</f>
        <v>180191.73</v>
      </c>
      <c r="L2747" s="293">
        <f>'Employee Salary Payroll Tax '!H2749</f>
        <v>0</v>
      </c>
      <c r="M2747" s="293">
        <f t="shared" si="343"/>
        <v>0</v>
      </c>
      <c r="N2747" s="359">
        <f t="shared" si="344"/>
        <v>0</v>
      </c>
      <c r="O2747" s="331"/>
      <c r="P2747" s="61"/>
      <c r="Q2747" s="294"/>
      <c r="R2747" s="292"/>
      <c r="S2747" s="303"/>
    </row>
    <row r="2748" spans="1:19" s="36" customFormat="1" ht="14.4">
      <c r="A2748" s="36">
        <f t="shared" si="345"/>
        <v>1425</v>
      </c>
      <c r="B2748" s="526"/>
      <c r="C2748" s="36" t="str">
        <f>VLOOKUP('Employee Salary Payroll Tax '!B2750,'Employee Salary Payroll Tax '!$D$1:$E$7,2,FALSE)</f>
        <v>IBEW</v>
      </c>
      <c r="D2748" s="61">
        <f t="shared" si="338"/>
        <v>6.875E-3</v>
      </c>
      <c r="E2748" s="351">
        <f>'Employee Salary Payroll Tax '!N2750</f>
        <v>75852.649999999994</v>
      </c>
      <c r="F2748" s="351">
        <f t="shared" si="339"/>
        <v>76374.136968749997</v>
      </c>
      <c r="G2748" s="352"/>
      <c r="H2748" s="351">
        <f t="shared" si="340"/>
        <v>0</v>
      </c>
      <c r="I2748" s="351">
        <f t="shared" si="342"/>
        <v>521.48696875000314</v>
      </c>
      <c r="J2748" s="351">
        <f t="shared" si="341"/>
        <v>0</v>
      </c>
      <c r="K2748" s="293">
        <f>SUM('Employee Salary Payroll Tax '!I2750:K2750)</f>
        <v>35058.730000000003</v>
      </c>
      <c r="L2748" s="293">
        <f>'Employee Salary Payroll Tax '!H2750</f>
        <v>0</v>
      </c>
      <c r="M2748" s="293">
        <f t="shared" si="343"/>
        <v>40793.919999999991</v>
      </c>
      <c r="N2748" s="359">
        <f t="shared" si="344"/>
        <v>0</v>
      </c>
      <c r="O2748" s="331"/>
      <c r="P2748" s="61"/>
      <c r="Q2748" s="294"/>
      <c r="R2748" s="292"/>
      <c r="S2748" s="303"/>
    </row>
    <row r="2749" spans="1:19" s="36" customFormat="1" ht="14.4">
      <c r="A2749" s="36">
        <f t="shared" si="345"/>
        <v>1426</v>
      </c>
      <c r="B2749" s="526"/>
      <c r="C2749" s="36" t="str">
        <f>VLOOKUP('Employee Salary Payroll Tax '!B2751,'Employee Salary Payroll Tax '!$D$1:$E$7,2,FALSE)</f>
        <v>IBEW</v>
      </c>
      <c r="D2749" s="61">
        <f t="shared" si="338"/>
        <v>6.875E-3</v>
      </c>
      <c r="E2749" s="351">
        <f>'Employee Salary Payroll Tax '!N2751</f>
        <v>55316.62</v>
      </c>
      <c r="F2749" s="351">
        <f t="shared" si="339"/>
        <v>55696.921762500002</v>
      </c>
      <c r="G2749" s="352"/>
      <c r="H2749" s="351">
        <f t="shared" si="340"/>
        <v>0</v>
      </c>
      <c r="I2749" s="351">
        <f t="shared" si="342"/>
        <v>380.30176249999931</v>
      </c>
      <c r="J2749" s="351">
        <f t="shared" si="341"/>
        <v>0</v>
      </c>
      <c r="K2749" s="293">
        <f>SUM('Employee Salary Payroll Tax '!I2751:K2751)</f>
        <v>55028.5</v>
      </c>
      <c r="L2749" s="293">
        <f>'Employee Salary Payroll Tax '!H2751</f>
        <v>0</v>
      </c>
      <c r="M2749" s="293">
        <f t="shared" si="343"/>
        <v>288.12000000000262</v>
      </c>
      <c r="N2749" s="359">
        <f t="shared" si="344"/>
        <v>0</v>
      </c>
      <c r="O2749" s="331"/>
      <c r="P2749" s="61"/>
      <c r="Q2749" s="294"/>
      <c r="R2749" s="292"/>
      <c r="S2749" s="303"/>
    </row>
    <row r="2750" spans="1:19" s="36" customFormat="1" ht="14.4">
      <c r="A2750" s="36">
        <f t="shared" si="345"/>
        <v>1427</v>
      </c>
      <c r="B2750" s="526"/>
      <c r="C2750" s="36" t="str">
        <f>VLOOKUP('Employee Salary Payroll Tax '!B2752,'Employee Salary Payroll Tax '!$D$1:$E$7,2,FALSE)</f>
        <v>UA</v>
      </c>
      <c r="D2750" s="61">
        <f t="shared" si="338"/>
        <v>0.03</v>
      </c>
      <c r="E2750" s="351">
        <f>'Employee Salary Payroll Tax '!N2752</f>
        <v>80603.86</v>
      </c>
      <c r="F2750" s="351">
        <f t="shared" si="339"/>
        <v>83021.9758</v>
      </c>
      <c r="G2750" s="352"/>
      <c r="H2750" s="351">
        <f t="shared" si="340"/>
        <v>0</v>
      </c>
      <c r="I2750" s="351">
        <f t="shared" si="342"/>
        <v>2418.1157999999996</v>
      </c>
      <c r="J2750" s="351">
        <f t="shared" si="341"/>
        <v>0</v>
      </c>
      <c r="K2750" s="293">
        <f>SUM('Employee Salary Payroll Tax '!I2752:K2752)</f>
        <v>71151.38</v>
      </c>
      <c r="L2750" s="293">
        <f>'Employee Salary Payroll Tax '!H2752</f>
        <v>1612.08</v>
      </c>
      <c r="M2750" s="293">
        <f t="shared" si="343"/>
        <v>7840.399999999996</v>
      </c>
      <c r="N2750" s="359">
        <f t="shared" si="344"/>
        <v>0</v>
      </c>
      <c r="O2750" s="331"/>
      <c r="P2750" s="61"/>
      <c r="Q2750" s="294"/>
      <c r="R2750" s="292"/>
      <c r="S2750" s="303"/>
    </row>
    <row r="2751" spans="1:19" s="36" customFormat="1" ht="14.4">
      <c r="A2751" s="36">
        <f t="shared" si="345"/>
        <v>1428</v>
      </c>
      <c r="B2751" s="526"/>
      <c r="C2751" s="36" t="str">
        <f>VLOOKUP('Employee Salary Payroll Tax '!B2753,'Employee Salary Payroll Tax '!$D$1:$E$7,2,FALSE)</f>
        <v>IBEW</v>
      </c>
      <c r="D2751" s="61">
        <f t="shared" si="338"/>
        <v>6.875E-3</v>
      </c>
      <c r="E2751" s="351">
        <f>'Employee Salary Payroll Tax '!N2753</f>
        <v>125045.4</v>
      </c>
      <c r="F2751" s="351">
        <f t="shared" si="339"/>
        <v>125905.08712499999</v>
      </c>
      <c r="G2751" s="352"/>
      <c r="H2751" s="351">
        <f t="shared" si="340"/>
        <v>0</v>
      </c>
      <c r="I2751" s="351">
        <f t="shared" si="342"/>
        <v>859.68712499999674</v>
      </c>
      <c r="J2751" s="351">
        <f t="shared" si="341"/>
        <v>0</v>
      </c>
      <c r="K2751" s="293">
        <f>SUM('Employee Salary Payroll Tax '!I2753:K2753)</f>
        <v>64827.02</v>
      </c>
      <c r="L2751" s="293">
        <f>'Employee Salary Payroll Tax '!H2753</f>
        <v>0</v>
      </c>
      <c r="M2751" s="293">
        <f t="shared" si="343"/>
        <v>60218.38</v>
      </c>
      <c r="N2751" s="359">
        <f t="shared" si="344"/>
        <v>0</v>
      </c>
      <c r="O2751" s="331"/>
      <c r="P2751" s="61"/>
      <c r="Q2751" s="294"/>
      <c r="R2751" s="292"/>
      <c r="S2751" s="303"/>
    </row>
    <row r="2752" spans="1:19" s="36" customFormat="1" ht="14.4">
      <c r="A2752" s="36">
        <f t="shared" si="345"/>
        <v>1429</v>
      </c>
      <c r="B2752" s="526"/>
      <c r="C2752" s="36" t="str">
        <f>VLOOKUP('Employee Salary Payroll Tax '!B2754,'Employee Salary Payroll Tax '!$D$1:$E$7,2,FALSE)</f>
        <v>NonUnion</v>
      </c>
      <c r="D2752" s="61">
        <f t="shared" si="338"/>
        <v>2.98E-2</v>
      </c>
      <c r="E2752" s="351">
        <f>'Employee Salary Payroll Tax '!N2754</f>
        <v>70189.649999999994</v>
      </c>
      <c r="F2752" s="351">
        <f t="shared" si="339"/>
        <v>72281.301569999996</v>
      </c>
      <c r="G2752" s="352"/>
      <c r="H2752" s="351">
        <f t="shared" si="340"/>
        <v>0</v>
      </c>
      <c r="I2752" s="351">
        <f t="shared" si="342"/>
        <v>2091.6515700000018</v>
      </c>
      <c r="J2752" s="351">
        <f t="shared" si="341"/>
        <v>0</v>
      </c>
      <c r="K2752" s="293">
        <f>SUM('Employee Salary Payroll Tax '!I2754:K2754)</f>
        <v>70189.649999999994</v>
      </c>
      <c r="L2752" s="293">
        <f>'Employee Salary Payroll Tax '!H2754</f>
        <v>0</v>
      </c>
      <c r="M2752" s="293">
        <f t="shared" si="343"/>
        <v>0</v>
      </c>
      <c r="N2752" s="359">
        <f t="shared" si="344"/>
        <v>0</v>
      </c>
      <c r="O2752" s="331"/>
      <c r="P2752" s="61"/>
      <c r="Q2752" s="294"/>
      <c r="R2752" s="292"/>
      <c r="S2752" s="303"/>
    </row>
    <row r="2753" spans="1:19" s="36" customFormat="1" ht="14.4">
      <c r="A2753" s="36">
        <f t="shared" si="345"/>
        <v>1430</v>
      </c>
      <c r="B2753" s="526"/>
      <c r="C2753" s="36" t="str">
        <f>VLOOKUP('Employee Salary Payroll Tax '!B2755,'Employee Salary Payroll Tax '!$D$1:$E$7,2,FALSE)</f>
        <v>NonUnion</v>
      </c>
      <c r="D2753" s="61">
        <f t="shared" si="338"/>
        <v>2.98E-2</v>
      </c>
      <c r="E2753" s="351">
        <f>'Employee Salary Payroll Tax '!N2755</f>
        <v>65445.9</v>
      </c>
      <c r="F2753" s="351">
        <f t="shared" si="339"/>
        <v>67396.187820000006</v>
      </c>
      <c r="G2753" s="352"/>
      <c r="H2753" s="351">
        <f t="shared" si="340"/>
        <v>0</v>
      </c>
      <c r="I2753" s="351">
        <f t="shared" si="342"/>
        <v>1950.287820000005</v>
      </c>
      <c r="J2753" s="351">
        <f t="shared" si="341"/>
        <v>0</v>
      </c>
      <c r="K2753" s="293">
        <f>SUM('Employee Salary Payroll Tax '!I2755:K2755)</f>
        <v>2498.54</v>
      </c>
      <c r="L2753" s="293">
        <f>'Employee Salary Payroll Tax '!H2755</f>
        <v>0</v>
      </c>
      <c r="M2753" s="293">
        <f t="shared" si="343"/>
        <v>62947.360000000001</v>
      </c>
      <c r="N2753" s="359">
        <f t="shared" si="344"/>
        <v>0</v>
      </c>
      <c r="O2753" s="331"/>
      <c r="P2753" s="61"/>
      <c r="Q2753" s="294"/>
      <c r="R2753" s="292"/>
      <c r="S2753" s="303"/>
    </row>
    <row r="2754" spans="1:19" s="36" customFormat="1" ht="14.4">
      <c r="A2754" s="36">
        <f t="shared" si="345"/>
        <v>1431</v>
      </c>
      <c r="B2754" s="526"/>
      <c r="C2754" s="36" t="str">
        <f>VLOOKUP('Employee Salary Payroll Tax '!B2756,'Employee Salary Payroll Tax '!$D$1:$E$7,2,FALSE)</f>
        <v>NonUnion</v>
      </c>
      <c r="D2754" s="61">
        <f t="shared" si="338"/>
        <v>2.98E-2</v>
      </c>
      <c r="E2754" s="351">
        <f>'Employee Salary Payroll Tax '!N2756</f>
        <v>61969.51</v>
      </c>
      <c r="F2754" s="351">
        <f t="shared" si="339"/>
        <v>63816.201398000005</v>
      </c>
      <c r="G2754" s="352"/>
      <c r="H2754" s="351">
        <f t="shared" si="340"/>
        <v>0</v>
      </c>
      <c r="I2754" s="351">
        <f t="shared" si="342"/>
        <v>1846.6913980000027</v>
      </c>
      <c r="J2754" s="351">
        <f t="shared" si="341"/>
        <v>0</v>
      </c>
      <c r="K2754" s="293">
        <f>SUM('Employee Salary Payroll Tax '!I2756:K2756)</f>
        <v>11799.33</v>
      </c>
      <c r="L2754" s="293">
        <f>'Employee Salary Payroll Tax '!H2756</f>
        <v>0</v>
      </c>
      <c r="M2754" s="293">
        <f t="shared" si="343"/>
        <v>50170.18</v>
      </c>
      <c r="N2754" s="359">
        <f t="shared" si="344"/>
        <v>0</v>
      </c>
      <c r="O2754" s="331"/>
      <c r="P2754" s="61"/>
      <c r="Q2754" s="294"/>
      <c r="R2754" s="292"/>
      <c r="S2754" s="303"/>
    </row>
    <row r="2755" spans="1:19" s="36" customFormat="1" ht="14.4">
      <c r="A2755" s="36">
        <f t="shared" si="345"/>
        <v>1432</v>
      </c>
      <c r="B2755" s="526"/>
      <c r="C2755" s="36" t="str">
        <f>VLOOKUP('Employee Salary Payroll Tax '!B2757,'Employee Salary Payroll Tax '!$D$1:$E$7,2,FALSE)</f>
        <v>NonUnion</v>
      </c>
      <c r="D2755" s="61">
        <f t="shared" si="338"/>
        <v>2.98E-2</v>
      </c>
      <c r="E2755" s="351">
        <f>'Employee Salary Payroll Tax '!N2757</f>
        <v>112406.51</v>
      </c>
      <c r="F2755" s="351">
        <f t="shared" si="339"/>
        <v>115756.223998</v>
      </c>
      <c r="G2755" s="352"/>
      <c r="H2755" s="351">
        <f t="shared" si="340"/>
        <v>0</v>
      </c>
      <c r="I2755" s="351">
        <f t="shared" si="342"/>
        <v>3349.7139980000065</v>
      </c>
      <c r="J2755" s="351">
        <f t="shared" si="341"/>
        <v>0</v>
      </c>
      <c r="K2755" s="293">
        <f>SUM('Employee Salary Payroll Tax '!I2757:K2757)</f>
        <v>112415.34</v>
      </c>
      <c r="L2755" s="293">
        <f>'Employee Salary Payroll Tax '!H2757</f>
        <v>0</v>
      </c>
      <c r="M2755" s="293">
        <f t="shared" si="343"/>
        <v>-8.8300000000017462</v>
      </c>
      <c r="N2755" s="359">
        <f t="shared" si="344"/>
        <v>0</v>
      </c>
      <c r="O2755" s="331"/>
      <c r="P2755" s="61"/>
      <c r="Q2755" s="294"/>
      <c r="R2755" s="292"/>
      <c r="S2755" s="303"/>
    </row>
    <row r="2756" spans="1:19" s="36" customFormat="1" ht="14.4">
      <c r="A2756" s="36">
        <f t="shared" si="345"/>
        <v>1433</v>
      </c>
      <c r="B2756" s="526"/>
      <c r="C2756" s="36" t="str">
        <f>VLOOKUP('Employee Salary Payroll Tax '!B2758,'Employee Salary Payroll Tax '!$D$1:$E$7,2,FALSE)</f>
        <v>NonUnion</v>
      </c>
      <c r="D2756" s="61">
        <f t="shared" si="338"/>
        <v>2.98E-2</v>
      </c>
      <c r="E2756" s="351">
        <f>'Employee Salary Payroll Tax '!N2758</f>
        <v>113030.28</v>
      </c>
      <c r="F2756" s="351">
        <f t="shared" si="339"/>
        <v>116398.58234400001</v>
      </c>
      <c r="G2756" s="352"/>
      <c r="H2756" s="351">
        <f t="shared" si="340"/>
        <v>0</v>
      </c>
      <c r="I2756" s="351">
        <f t="shared" si="342"/>
        <v>3368.3023440000106</v>
      </c>
      <c r="J2756" s="351">
        <f t="shared" si="341"/>
        <v>0</v>
      </c>
      <c r="K2756" s="293">
        <f>SUM('Employee Salary Payroll Tax '!I2758:K2758)</f>
        <v>113030.28</v>
      </c>
      <c r="L2756" s="293">
        <f>'Employee Salary Payroll Tax '!H2758</f>
        <v>0</v>
      </c>
      <c r="M2756" s="293">
        <f t="shared" si="343"/>
        <v>0</v>
      </c>
      <c r="N2756" s="359">
        <f t="shared" si="344"/>
        <v>0</v>
      </c>
      <c r="O2756" s="331"/>
      <c r="P2756" s="61"/>
      <c r="Q2756" s="294"/>
      <c r="R2756" s="292"/>
      <c r="S2756" s="303"/>
    </row>
    <row r="2757" spans="1:19" s="36" customFormat="1" ht="14.4">
      <c r="A2757" s="36">
        <f t="shared" si="345"/>
        <v>1434</v>
      </c>
      <c r="B2757" s="526"/>
      <c r="C2757" s="36" t="str">
        <f>VLOOKUP('Employee Salary Payroll Tax '!B2759,'Employee Salary Payroll Tax '!$D$1:$E$7,2,FALSE)</f>
        <v>NonUnion</v>
      </c>
      <c r="D2757" s="61">
        <f t="shared" si="338"/>
        <v>2.98E-2</v>
      </c>
      <c r="E2757" s="351">
        <f>'Employee Salary Payroll Tax '!N2759</f>
        <v>66701.8</v>
      </c>
      <c r="F2757" s="351">
        <f t="shared" si="339"/>
        <v>68689.513640000005</v>
      </c>
      <c r="G2757" s="352"/>
      <c r="H2757" s="351">
        <f t="shared" si="340"/>
        <v>0</v>
      </c>
      <c r="I2757" s="351">
        <f t="shared" si="342"/>
        <v>1987.7136400000018</v>
      </c>
      <c r="J2757" s="351">
        <f t="shared" si="341"/>
        <v>0</v>
      </c>
      <c r="K2757" s="293">
        <f>SUM('Employee Salary Payroll Tax '!I2759:K2759)</f>
        <v>17748.669999999998</v>
      </c>
      <c r="L2757" s="293">
        <f>'Employee Salary Payroll Tax '!H2759</f>
        <v>0</v>
      </c>
      <c r="M2757" s="293">
        <f t="shared" si="343"/>
        <v>48953.130000000005</v>
      </c>
      <c r="N2757" s="359">
        <f t="shared" si="344"/>
        <v>0</v>
      </c>
      <c r="O2757" s="331"/>
      <c r="P2757" s="61"/>
      <c r="Q2757" s="294"/>
      <c r="R2757" s="292"/>
      <c r="S2757" s="303"/>
    </row>
    <row r="2758" spans="1:19" s="36" customFormat="1" ht="14.4">
      <c r="A2758" s="36">
        <f t="shared" si="345"/>
        <v>1435</v>
      </c>
      <c r="B2758" s="526"/>
      <c r="C2758" s="36" t="str">
        <f>VLOOKUP('Employee Salary Payroll Tax '!B2760,'Employee Salary Payroll Tax '!$D$1:$E$7,2,FALSE)</f>
        <v>IBEW</v>
      </c>
      <c r="D2758" s="61">
        <f t="shared" si="338"/>
        <v>6.875E-3</v>
      </c>
      <c r="E2758" s="351">
        <f>'Employee Salary Payroll Tax '!N2760</f>
        <v>213084.79999999999</v>
      </c>
      <c r="F2758" s="351">
        <f t="shared" si="339"/>
        <v>214549.75799999997</v>
      </c>
      <c r="G2758" s="352"/>
      <c r="H2758" s="351">
        <f t="shared" si="340"/>
        <v>0</v>
      </c>
      <c r="I2758" s="351">
        <f t="shared" si="342"/>
        <v>1464.9579999999842</v>
      </c>
      <c r="J2758" s="351">
        <f t="shared" si="341"/>
        <v>0</v>
      </c>
      <c r="K2758" s="293">
        <f>SUM('Employee Salary Payroll Tax '!I2760:K2760)</f>
        <v>181930.92</v>
      </c>
      <c r="L2758" s="293">
        <f>'Employee Salary Payroll Tax '!H2760</f>
        <v>0</v>
      </c>
      <c r="M2758" s="293">
        <f t="shared" si="343"/>
        <v>31153.879999999976</v>
      </c>
      <c r="N2758" s="359">
        <f t="shared" si="344"/>
        <v>0</v>
      </c>
      <c r="O2758" s="331"/>
      <c r="P2758" s="61"/>
      <c r="Q2758" s="294"/>
      <c r="R2758" s="292"/>
      <c r="S2758" s="303"/>
    </row>
    <row r="2759" spans="1:19" s="36" customFormat="1" ht="14.4">
      <c r="A2759" s="36">
        <f t="shared" si="345"/>
        <v>1436</v>
      </c>
      <c r="B2759" s="526"/>
      <c r="C2759" s="36" t="str">
        <f>VLOOKUP('Employee Salary Payroll Tax '!B2761,'Employee Salary Payroll Tax '!$D$1:$E$7,2,FALSE)</f>
        <v>NonUnion</v>
      </c>
      <c r="D2759" s="61">
        <f t="shared" si="338"/>
        <v>2.98E-2</v>
      </c>
      <c r="E2759" s="351">
        <f>'Employee Salary Payroll Tax '!N2761</f>
        <v>70734.210000000006</v>
      </c>
      <c r="F2759" s="351">
        <f t="shared" si="339"/>
        <v>72842.089458000017</v>
      </c>
      <c r="G2759" s="352"/>
      <c r="H2759" s="351">
        <f t="shared" si="340"/>
        <v>0</v>
      </c>
      <c r="I2759" s="351">
        <f t="shared" si="342"/>
        <v>2107.8794580000103</v>
      </c>
      <c r="J2759" s="351">
        <f t="shared" si="341"/>
        <v>0</v>
      </c>
      <c r="K2759" s="293">
        <f>SUM('Employee Salary Payroll Tax '!I2761:K2761)</f>
        <v>75.97</v>
      </c>
      <c r="L2759" s="293">
        <f>'Employee Salary Payroll Tax '!H2761</f>
        <v>0</v>
      </c>
      <c r="M2759" s="293">
        <f t="shared" si="343"/>
        <v>70658.240000000005</v>
      </c>
      <c r="N2759" s="359">
        <f t="shared" si="344"/>
        <v>0</v>
      </c>
      <c r="O2759" s="331"/>
      <c r="P2759" s="61"/>
      <c r="Q2759" s="294"/>
      <c r="R2759" s="292"/>
      <c r="S2759" s="303"/>
    </row>
    <row r="2760" spans="1:19" s="36" customFormat="1" ht="14.4">
      <c r="A2760" s="36">
        <f t="shared" si="345"/>
        <v>1437</v>
      </c>
      <c r="B2760" s="526"/>
      <c r="C2760" s="36" t="str">
        <f>VLOOKUP('Employee Salary Payroll Tax '!B2762,'Employee Salary Payroll Tax '!$D$1:$E$7,2,FALSE)</f>
        <v>IBEW</v>
      </c>
      <c r="D2760" s="61">
        <f t="shared" si="338"/>
        <v>6.875E-3</v>
      </c>
      <c r="E2760" s="351">
        <f>'Employee Salary Payroll Tax '!N2762</f>
        <v>28268.48</v>
      </c>
      <c r="F2760" s="351">
        <f t="shared" si="339"/>
        <v>28462.825799999999</v>
      </c>
      <c r="G2760" s="352"/>
      <c r="H2760" s="351">
        <f t="shared" si="340"/>
        <v>0</v>
      </c>
      <c r="I2760" s="351">
        <f t="shared" si="342"/>
        <v>194.34579999999914</v>
      </c>
      <c r="J2760" s="351">
        <f t="shared" si="341"/>
        <v>0</v>
      </c>
      <c r="K2760" s="293">
        <f>SUM('Employee Salary Payroll Tax '!I2762:K2762)</f>
        <v>28268.48</v>
      </c>
      <c r="L2760" s="293">
        <f>'Employee Salary Payroll Tax '!H2762</f>
        <v>0</v>
      </c>
      <c r="M2760" s="293">
        <f t="shared" si="343"/>
        <v>0</v>
      </c>
      <c r="N2760" s="359">
        <f t="shared" si="344"/>
        <v>0</v>
      </c>
      <c r="O2760" s="331"/>
      <c r="P2760" s="61"/>
      <c r="Q2760" s="294"/>
      <c r="R2760" s="292"/>
      <c r="S2760" s="303"/>
    </row>
    <row r="2761" spans="1:19" s="36" customFormat="1" ht="14.4">
      <c r="A2761" s="36">
        <f t="shared" si="345"/>
        <v>1438</v>
      </c>
      <c r="B2761" s="526"/>
      <c r="C2761" s="36" t="str">
        <f>VLOOKUP('Employee Salary Payroll Tax '!B2763,'Employee Salary Payroll Tax '!$D$1:$E$7,2,FALSE)</f>
        <v>NonUnion</v>
      </c>
      <c r="D2761" s="61">
        <f t="shared" si="338"/>
        <v>2.98E-2</v>
      </c>
      <c r="E2761" s="351">
        <f>'Employee Salary Payroll Tax '!N2763</f>
        <v>14440.75</v>
      </c>
      <c r="F2761" s="351">
        <f t="shared" si="339"/>
        <v>14871.084350000001</v>
      </c>
      <c r="G2761" s="352"/>
      <c r="H2761" s="351">
        <f t="shared" si="340"/>
        <v>0</v>
      </c>
      <c r="I2761" s="351">
        <f t="shared" si="342"/>
        <v>430.334350000001</v>
      </c>
      <c r="J2761" s="351">
        <f t="shared" si="341"/>
        <v>0</v>
      </c>
      <c r="K2761" s="293">
        <f>SUM('Employee Salary Payroll Tax '!I2763:K2763)</f>
        <v>821.4</v>
      </c>
      <c r="L2761" s="293">
        <f>'Employee Salary Payroll Tax '!H2763</f>
        <v>0</v>
      </c>
      <c r="M2761" s="293">
        <f t="shared" si="343"/>
        <v>13619.35</v>
      </c>
      <c r="N2761" s="359">
        <f t="shared" si="344"/>
        <v>0</v>
      </c>
      <c r="O2761" s="331"/>
      <c r="P2761" s="61"/>
      <c r="Q2761" s="294"/>
      <c r="R2761" s="292"/>
      <c r="S2761" s="303"/>
    </row>
    <row r="2762" spans="1:19" s="36" customFormat="1" ht="14.4">
      <c r="A2762" s="36">
        <f t="shared" si="345"/>
        <v>1439</v>
      </c>
      <c r="B2762" s="526"/>
      <c r="C2762" s="36" t="str">
        <f>VLOOKUP('Employee Salary Payroll Tax '!B2764,'Employee Salary Payroll Tax '!$D$1:$E$7,2,FALSE)</f>
        <v>IBEW</v>
      </c>
      <c r="D2762" s="61">
        <f t="shared" si="338"/>
        <v>6.875E-3</v>
      </c>
      <c r="E2762" s="351">
        <f>'Employee Salary Payroll Tax '!N2764</f>
        <v>40691.910000000003</v>
      </c>
      <c r="F2762" s="351">
        <f t="shared" si="339"/>
        <v>40971.666881249999</v>
      </c>
      <c r="G2762" s="352"/>
      <c r="H2762" s="351">
        <f t="shared" si="340"/>
        <v>0</v>
      </c>
      <c r="I2762" s="351">
        <f t="shared" si="342"/>
        <v>279.75688124999579</v>
      </c>
      <c r="J2762" s="351">
        <f t="shared" si="341"/>
        <v>0</v>
      </c>
      <c r="K2762" s="293">
        <f>SUM('Employee Salary Payroll Tax '!I2764:K2764)</f>
        <v>40691.909999999996</v>
      </c>
      <c r="L2762" s="293">
        <f>'Employee Salary Payroll Tax '!H2764</f>
        <v>0</v>
      </c>
      <c r="M2762" s="293">
        <f t="shared" si="343"/>
        <v>7.2759576141834259E-12</v>
      </c>
      <c r="N2762" s="359">
        <f t="shared" si="344"/>
        <v>0</v>
      </c>
      <c r="O2762" s="331"/>
      <c r="P2762" s="61"/>
      <c r="Q2762" s="294"/>
      <c r="R2762" s="292"/>
      <c r="S2762" s="303"/>
    </row>
    <row r="2763" spans="1:19" s="36" customFormat="1" ht="14.4">
      <c r="A2763" s="36">
        <f t="shared" si="345"/>
        <v>1440</v>
      </c>
      <c r="B2763" s="526"/>
      <c r="C2763" s="36" t="str">
        <f>VLOOKUP('Employee Salary Payroll Tax '!B2765,'Employee Salary Payroll Tax '!$D$1:$E$7,2,FALSE)</f>
        <v>IBEW</v>
      </c>
      <c r="D2763" s="61">
        <f t="shared" si="338"/>
        <v>6.875E-3</v>
      </c>
      <c r="E2763" s="351">
        <f>'Employee Salary Payroll Tax '!N2765</f>
        <v>26976.78</v>
      </c>
      <c r="F2763" s="351">
        <f t="shared" si="339"/>
        <v>27162.245362499998</v>
      </c>
      <c r="G2763" s="352"/>
      <c r="H2763" s="351">
        <f t="shared" si="340"/>
        <v>0</v>
      </c>
      <c r="I2763" s="351">
        <f t="shared" si="342"/>
        <v>185.46536249999917</v>
      </c>
      <c r="J2763" s="351">
        <f t="shared" si="341"/>
        <v>0</v>
      </c>
      <c r="K2763" s="293">
        <f>SUM('Employee Salary Payroll Tax '!I2765:K2765)</f>
        <v>26976.78</v>
      </c>
      <c r="L2763" s="293">
        <f>'Employee Salary Payroll Tax '!H2765</f>
        <v>0</v>
      </c>
      <c r="M2763" s="293">
        <f t="shared" si="343"/>
        <v>0</v>
      </c>
      <c r="N2763" s="359">
        <f t="shared" si="344"/>
        <v>0</v>
      </c>
      <c r="O2763" s="331"/>
      <c r="P2763" s="61"/>
      <c r="Q2763" s="294"/>
      <c r="R2763" s="292"/>
      <c r="S2763" s="303"/>
    </row>
    <row r="2764" spans="1:19" s="36" customFormat="1" ht="14.4">
      <c r="A2764" s="36">
        <f t="shared" si="345"/>
        <v>1441</v>
      </c>
      <c r="B2764" s="526"/>
      <c r="C2764" s="36" t="str">
        <f>VLOOKUP('Employee Salary Payroll Tax '!B2766,'Employee Salary Payroll Tax '!$D$1:$E$7,2,FALSE)</f>
        <v>NonUnion</v>
      </c>
      <c r="D2764" s="61">
        <f t="shared" si="338"/>
        <v>2.98E-2</v>
      </c>
      <c r="E2764" s="351">
        <f>'Employee Salary Payroll Tax '!N2766</f>
        <v>64041.56</v>
      </c>
      <c r="F2764" s="351">
        <f t="shared" si="339"/>
        <v>65949.998487999997</v>
      </c>
      <c r="G2764" s="352"/>
      <c r="H2764" s="351">
        <f t="shared" si="340"/>
        <v>0</v>
      </c>
      <c r="I2764" s="351">
        <f t="shared" si="342"/>
        <v>1908.4384879999998</v>
      </c>
      <c r="J2764" s="351">
        <f t="shared" si="341"/>
        <v>0</v>
      </c>
      <c r="K2764" s="293">
        <f>SUM('Employee Salary Payroll Tax '!I2766:K2766)</f>
        <v>38905.24</v>
      </c>
      <c r="L2764" s="293">
        <f>'Employee Salary Payroll Tax '!H2766</f>
        <v>0</v>
      </c>
      <c r="M2764" s="293">
        <f t="shared" si="343"/>
        <v>25136.32</v>
      </c>
      <c r="N2764" s="359">
        <f t="shared" si="344"/>
        <v>0</v>
      </c>
      <c r="O2764" s="331"/>
      <c r="P2764" s="61"/>
      <c r="Q2764" s="294"/>
      <c r="R2764" s="292"/>
      <c r="S2764" s="303"/>
    </row>
    <row r="2765" spans="1:19" s="36" customFormat="1" ht="14.4">
      <c r="A2765" s="36">
        <f t="shared" si="345"/>
        <v>1442</v>
      </c>
      <c r="B2765" s="526"/>
      <c r="C2765" s="36" t="str">
        <f>VLOOKUP('Employee Salary Payroll Tax '!B2767,'Employee Salary Payroll Tax '!$D$1:$E$7,2,FALSE)</f>
        <v>NonUnion</v>
      </c>
      <c r="D2765" s="61">
        <f t="shared" si="338"/>
        <v>2.98E-2</v>
      </c>
      <c r="E2765" s="351">
        <f>'Employee Salary Payroll Tax '!N2767</f>
        <v>112197.5</v>
      </c>
      <c r="F2765" s="351">
        <f t="shared" si="339"/>
        <v>115540.98550000001</v>
      </c>
      <c r="G2765" s="352"/>
      <c r="H2765" s="351">
        <f t="shared" si="340"/>
        <v>0</v>
      </c>
      <c r="I2765" s="351">
        <f t="shared" si="342"/>
        <v>3343.4855000000098</v>
      </c>
      <c r="J2765" s="351">
        <f t="shared" si="341"/>
        <v>0</v>
      </c>
      <c r="K2765" s="293">
        <f>SUM('Employee Salary Payroll Tax '!I2767:K2767)</f>
        <v>89686.86</v>
      </c>
      <c r="L2765" s="293">
        <f>'Employee Salary Payroll Tax '!H2767</f>
        <v>0</v>
      </c>
      <c r="M2765" s="293">
        <f t="shared" si="343"/>
        <v>22510.639999999999</v>
      </c>
      <c r="N2765" s="359">
        <f t="shared" si="344"/>
        <v>0</v>
      </c>
      <c r="O2765" s="331"/>
      <c r="P2765" s="61"/>
      <c r="Q2765" s="294"/>
      <c r="R2765" s="292"/>
      <c r="S2765" s="303"/>
    </row>
    <row r="2766" spans="1:19" s="36" customFormat="1" ht="14.4">
      <c r="A2766" s="36">
        <f t="shared" si="345"/>
        <v>1443</v>
      </c>
      <c r="B2766" s="526"/>
      <c r="C2766" s="36" t="str">
        <f>VLOOKUP('Employee Salary Payroll Tax '!B2768,'Employee Salary Payroll Tax '!$D$1:$E$7,2,FALSE)</f>
        <v>NonUnion</v>
      </c>
      <c r="D2766" s="61">
        <f t="shared" si="338"/>
        <v>2.98E-2</v>
      </c>
      <c r="E2766" s="351">
        <f>'Employee Salary Payroll Tax '!N2768</f>
        <v>75286.95</v>
      </c>
      <c r="F2766" s="351">
        <f t="shared" si="339"/>
        <v>77530.501109999997</v>
      </c>
      <c r="G2766" s="352"/>
      <c r="H2766" s="351">
        <f t="shared" si="340"/>
        <v>0</v>
      </c>
      <c r="I2766" s="351">
        <f t="shared" si="342"/>
        <v>2243.5511100000003</v>
      </c>
      <c r="J2766" s="351">
        <f t="shared" si="341"/>
        <v>0</v>
      </c>
      <c r="K2766" s="293">
        <f>SUM('Employee Salary Payroll Tax '!I2768:K2768)</f>
        <v>70685.87000000001</v>
      </c>
      <c r="L2766" s="293">
        <f>'Employee Salary Payroll Tax '!H2768</f>
        <v>4534.74</v>
      </c>
      <c r="M2766" s="293">
        <f t="shared" si="343"/>
        <v>66.339999999987413</v>
      </c>
      <c r="N2766" s="359">
        <f t="shared" si="344"/>
        <v>0</v>
      </c>
      <c r="O2766" s="331"/>
      <c r="P2766" s="61"/>
      <c r="Q2766" s="294"/>
      <c r="R2766" s="292"/>
      <c r="S2766" s="303"/>
    </row>
    <row r="2767" spans="1:19" s="36" customFormat="1" ht="14.4">
      <c r="A2767" s="36">
        <f t="shared" si="345"/>
        <v>1444</v>
      </c>
      <c r="B2767" s="526"/>
      <c r="C2767" s="36" t="str">
        <f>VLOOKUP('Employee Salary Payroll Tax '!B2769,'Employee Salary Payroll Tax '!$D$1:$E$7,2,FALSE)</f>
        <v>NonUnion</v>
      </c>
      <c r="D2767" s="61">
        <f t="shared" si="338"/>
        <v>2.98E-2</v>
      </c>
      <c r="E2767" s="351">
        <f>'Employee Salary Payroll Tax '!N2769</f>
        <v>92609.04</v>
      </c>
      <c r="F2767" s="351">
        <f t="shared" si="339"/>
        <v>95368.789391999991</v>
      </c>
      <c r="G2767" s="352"/>
      <c r="H2767" s="351">
        <f t="shared" si="340"/>
        <v>0</v>
      </c>
      <c r="I2767" s="351">
        <f t="shared" si="342"/>
        <v>2759.7493919999979</v>
      </c>
      <c r="J2767" s="351">
        <f t="shared" si="341"/>
        <v>0</v>
      </c>
      <c r="K2767" s="293">
        <f>SUM('Employee Salary Payroll Tax '!I2769:K2769)</f>
        <v>75611.42</v>
      </c>
      <c r="L2767" s="293">
        <f>'Employee Salary Payroll Tax '!H2769</f>
        <v>0</v>
      </c>
      <c r="M2767" s="293">
        <f t="shared" si="343"/>
        <v>16997.619999999995</v>
      </c>
      <c r="N2767" s="359">
        <f t="shared" si="344"/>
        <v>0</v>
      </c>
      <c r="O2767" s="331"/>
      <c r="P2767" s="61"/>
      <c r="Q2767" s="294"/>
      <c r="R2767" s="292"/>
      <c r="S2767" s="303"/>
    </row>
    <row r="2768" spans="1:19" s="36" customFormat="1" ht="14.4">
      <c r="A2768" s="36">
        <f t="shared" si="345"/>
        <v>1445</v>
      </c>
      <c r="B2768" s="526"/>
      <c r="C2768" s="36" t="str">
        <f>VLOOKUP('Employee Salary Payroll Tax '!B2770,'Employee Salary Payroll Tax '!$D$1:$E$7,2,FALSE)</f>
        <v>IBEW</v>
      </c>
      <c r="D2768" s="61">
        <f t="shared" ref="D2768:D2831" si="346">VLOOKUP(C2768,C$9:D$12,2)</f>
        <v>6.875E-3</v>
      </c>
      <c r="E2768" s="351">
        <f>'Employee Salary Payroll Tax '!N2770</f>
        <v>172453.38</v>
      </c>
      <c r="F2768" s="351">
        <f t="shared" ref="F2768:F2831" si="347">E2768*(1+D2768)</f>
        <v>173638.9969875</v>
      </c>
      <c r="G2768" s="352"/>
      <c r="H2768" s="351">
        <f t="shared" ref="H2768:H2831" si="348">IF(E2768&gt;$H$12,0,$H$12-E2768)</f>
        <v>0</v>
      </c>
      <c r="I2768" s="351">
        <f t="shared" si="342"/>
        <v>1185.6169874999905</v>
      </c>
      <c r="J2768" s="351">
        <f t="shared" ref="J2768:J2831" si="349">IF(H2768&gt;I2768,I2768*$J$12,H2768*$J$12)</f>
        <v>0</v>
      </c>
      <c r="K2768" s="293">
        <f>SUM('Employee Salary Payroll Tax '!I2770:K2770)</f>
        <v>147463.6</v>
      </c>
      <c r="L2768" s="293">
        <f>'Employee Salary Payroll Tax '!H2770</f>
        <v>0</v>
      </c>
      <c r="M2768" s="293">
        <f t="shared" si="343"/>
        <v>24989.78</v>
      </c>
      <c r="N2768" s="359">
        <f t="shared" si="344"/>
        <v>0</v>
      </c>
      <c r="O2768" s="331"/>
      <c r="P2768" s="61"/>
      <c r="Q2768" s="294"/>
      <c r="R2768" s="292"/>
      <c r="S2768" s="303"/>
    </row>
    <row r="2769" spans="1:19" s="36" customFormat="1" ht="14.4">
      <c r="A2769" s="36">
        <f t="shared" si="345"/>
        <v>1446</v>
      </c>
      <c r="B2769" s="526"/>
      <c r="C2769" s="36" t="str">
        <f>VLOOKUP('Employee Salary Payroll Tax '!B2771,'Employee Salary Payroll Tax '!$D$1:$E$7,2,FALSE)</f>
        <v>NonUnion</v>
      </c>
      <c r="D2769" s="61">
        <f t="shared" si="346"/>
        <v>2.98E-2</v>
      </c>
      <c r="E2769" s="351">
        <f>'Employee Salary Payroll Tax '!N2771</f>
        <v>147761.07</v>
      </c>
      <c r="F2769" s="351">
        <f t="shared" si="347"/>
        <v>152164.34988600001</v>
      </c>
      <c r="G2769" s="352"/>
      <c r="H2769" s="351">
        <f t="shared" si="348"/>
        <v>0</v>
      </c>
      <c r="I2769" s="351">
        <f t="shared" ref="I2769:I2832" si="350">F2769-E2769</f>
        <v>4403.2798860000039</v>
      </c>
      <c r="J2769" s="351">
        <f t="shared" si="349"/>
        <v>0</v>
      </c>
      <c r="K2769" s="293">
        <f>SUM('Employee Salary Payroll Tax '!I2771:K2771)</f>
        <v>92508.37</v>
      </c>
      <c r="L2769" s="293">
        <f>'Employee Salary Payroll Tax '!H2771</f>
        <v>0</v>
      </c>
      <c r="M2769" s="293">
        <f t="shared" ref="M2769:M2832" si="351">E2769-K2769-L2769</f>
        <v>55252.700000000012</v>
      </c>
      <c r="N2769" s="359">
        <f t="shared" ref="N2769:N2832" si="352">J2769*K2769/(SUM(K2769:M2769)+0.000001)</f>
        <v>0</v>
      </c>
      <c r="O2769" s="331"/>
      <c r="P2769" s="61"/>
      <c r="Q2769" s="294"/>
      <c r="R2769" s="292"/>
      <c r="S2769" s="303"/>
    </row>
    <row r="2770" spans="1:19" s="36" customFormat="1" ht="14.4">
      <c r="A2770" s="36">
        <f t="shared" si="345"/>
        <v>1447</v>
      </c>
      <c r="B2770" s="526"/>
      <c r="C2770" s="36" t="str">
        <f>VLOOKUP('Employee Salary Payroll Tax '!B2772,'Employee Salary Payroll Tax '!$D$1:$E$7,2,FALSE)</f>
        <v>IBEW</v>
      </c>
      <c r="D2770" s="61">
        <f t="shared" si="346"/>
        <v>6.875E-3</v>
      </c>
      <c r="E2770" s="351">
        <f>'Employee Salary Payroll Tax '!N2772</f>
        <v>133285.06</v>
      </c>
      <c r="F2770" s="351">
        <f t="shared" si="347"/>
        <v>134201.3947875</v>
      </c>
      <c r="G2770" s="352"/>
      <c r="H2770" s="351">
        <f t="shared" si="348"/>
        <v>0</v>
      </c>
      <c r="I2770" s="351">
        <f t="shared" si="350"/>
        <v>916.33478750000359</v>
      </c>
      <c r="J2770" s="351">
        <f t="shared" si="349"/>
        <v>0</v>
      </c>
      <c r="K2770" s="293">
        <f>SUM('Employee Salary Payroll Tax '!I2772:K2772)</f>
        <v>24372.06</v>
      </c>
      <c r="L2770" s="293">
        <f>'Employee Salary Payroll Tax '!H2772</f>
        <v>0</v>
      </c>
      <c r="M2770" s="293">
        <f t="shared" si="351"/>
        <v>108913</v>
      </c>
      <c r="N2770" s="359">
        <f t="shared" si="352"/>
        <v>0</v>
      </c>
      <c r="O2770" s="331"/>
      <c r="P2770" s="61"/>
      <c r="Q2770" s="294"/>
      <c r="R2770" s="292"/>
      <c r="S2770" s="303"/>
    </row>
    <row r="2771" spans="1:19" s="36" customFormat="1" ht="14.4">
      <c r="A2771" s="36">
        <f t="shared" si="345"/>
        <v>1448</v>
      </c>
      <c r="B2771" s="526"/>
      <c r="C2771" s="36" t="str">
        <f>VLOOKUP('Employee Salary Payroll Tax '!B2773,'Employee Salary Payroll Tax '!$D$1:$E$7,2,FALSE)</f>
        <v>NonUnion</v>
      </c>
      <c r="D2771" s="61">
        <f t="shared" si="346"/>
        <v>2.98E-2</v>
      </c>
      <c r="E2771" s="351">
        <f>'Employee Salary Payroll Tax '!N2773</f>
        <v>53306.02</v>
      </c>
      <c r="F2771" s="351">
        <f t="shared" si="347"/>
        <v>54894.539396</v>
      </c>
      <c r="G2771" s="352"/>
      <c r="H2771" s="351">
        <f t="shared" si="348"/>
        <v>0</v>
      </c>
      <c r="I2771" s="351">
        <f t="shared" si="350"/>
        <v>1588.5193960000033</v>
      </c>
      <c r="J2771" s="351">
        <f t="shared" si="349"/>
        <v>0</v>
      </c>
      <c r="K2771" s="293">
        <f>SUM('Employee Salary Payroll Tax '!I2773:K2773)</f>
        <v>53306.020000000004</v>
      </c>
      <c r="L2771" s="293">
        <f>'Employee Salary Payroll Tax '!H2773</f>
        <v>0</v>
      </c>
      <c r="M2771" s="293">
        <f t="shared" si="351"/>
        <v>-7.2759576141834259E-12</v>
      </c>
      <c r="N2771" s="359">
        <f t="shared" si="352"/>
        <v>0</v>
      </c>
      <c r="O2771" s="331"/>
      <c r="P2771" s="61"/>
      <c r="Q2771" s="294"/>
      <c r="R2771" s="292"/>
      <c r="S2771" s="303"/>
    </row>
    <row r="2772" spans="1:19" s="36" customFormat="1" ht="14.4">
      <c r="A2772" s="36">
        <f t="shared" si="345"/>
        <v>1449</v>
      </c>
      <c r="B2772" s="526"/>
      <c r="C2772" s="36" t="str">
        <f>VLOOKUP('Employee Salary Payroll Tax '!B2774,'Employee Salary Payroll Tax '!$D$1:$E$7,2,FALSE)</f>
        <v>NonUnion</v>
      </c>
      <c r="D2772" s="61">
        <f t="shared" si="346"/>
        <v>2.98E-2</v>
      </c>
      <c r="E2772" s="351">
        <f>'Employee Salary Payroll Tax '!N2774</f>
        <v>106589.67</v>
      </c>
      <c r="F2772" s="351">
        <f t="shared" si="347"/>
        <v>109766.042166</v>
      </c>
      <c r="G2772" s="352"/>
      <c r="H2772" s="351">
        <f t="shared" si="348"/>
        <v>0</v>
      </c>
      <c r="I2772" s="351">
        <f t="shared" si="350"/>
        <v>3176.372166000001</v>
      </c>
      <c r="J2772" s="351">
        <f t="shared" si="349"/>
        <v>0</v>
      </c>
      <c r="K2772" s="293">
        <f>SUM('Employee Salary Payroll Tax '!I2774:K2774)</f>
        <v>57213.69</v>
      </c>
      <c r="L2772" s="293">
        <f>'Employee Salary Payroll Tax '!H2774</f>
        <v>0</v>
      </c>
      <c r="M2772" s="293">
        <f t="shared" si="351"/>
        <v>49375.979999999996</v>
      </c>
      <c r="N2772" s="359">
        <f t="shared" si="352"/>
        <v>0</v>
      </c>
      <c r="O2772" s="331"/>
      <c r="P2772" s="61"/>
      <c r="Q2772" s="294"/>
      <c r="R2772" s="292"/>
      <c r="S2772" s="303"/>
    </row>
    <row r="2773" spans="1:19" s="36" customFormat="1" ht="14.4">
      <c r="A2773" s="36">
        <f t="shared" si="345"/>
        <v>1450</v>
      </c>
      <c r="B2773" s="526"/>
      <c r="C2773" s="36" t="str">
        <f>VLOOKUP('Employee Salary Payroll Tax '!B2775,'Employee Salary Payroll Tax '!$D$1:$E$7,2,FALSE)</f>
        <v>UA</v>
      </c>
      <c r="D2773" s="61">
        <f t="shared" si="346"/>
        <v>0.03</v>
      </c>
      <c r="E2773" s="351">
        <f>'Employee Salary Payroll Tax '!N2775</f>
        <v>70034.17</v>
      </c>
      <c r="F2773" s="351">
        <f t="shared" si="347"/>
        <v>72135.195099999997</v>
      </c>
      <c r="G2773" s="352"/>
      <c r="H2773" s="351">
        <f t="shared" si="348"/>
        <v>0</v>
      </c>
      <c r="I2773" s="351">
        <f t="shared" si="350"/>
        <v>2101.0250999999989</v>
      </c>
      <c r="J2773" s="351">
        <f t="shared" si="349"/>
        <v>0</v>
      </c>
      <c r="K2773" s="293">
        <f>SUM('Employee Salary Payroll Tax '!I2775:K2775)</f>
        <v>65754.2</v>
      </c>
      <c r="L2773" s="293">
        <f>'Employee Salary Payroll Tax '!H2775</f>
        <v>0</v>
      </c>
      <c r="M2773" s="293">
        <f t="shared" si="351"/>
        <v>4279.9700000000012</v>
      </c>
      <c r="N2773" s="359">
        <f t="shared" si="352"/>
        <v>0</v>
      </c>
      <c r="O2773" s="331"/>
      <c r="P2773" s="61"/>
      <c r="Q2773" s="294"/>
      <c r="R2773" s="292"/>
      <c r="S2773" s="303"/>
    </row>
    <row r="2774" spans="1:19" s="36" customFormat="1" ht="14.4">
      <c r="A2774" s="36">
        <f t="shared" si="345"/>
        <v>1451</v>
      </c>
      <c r="B2774" s="526"/>
      <c r="C2774" s="36" t="str">
        <f>VLOOKUP('Employee Salary Payroll Tax '!B2776,'Employee Salary Payroll Tax '!$D$1:$E$7,2,FALSE)</f>
        <v>IBEW</v>
      </c>
      <c r="D2774" s="61">
        <f t="shared" si="346"/>
        <v>6.875E-3</v>
      </c>
      <c r="E2774" s="351">
        <f>'Employee Salary Payroll Tax '!N2776</f>
        <v>36714.120000000003</v>
      </c>
      <c r="F2774" s="351">
        <f t="shared" si="347"/>
        <v>36966.529575</v>
      </c>
      <c r="G2774" s="352"/>
      <c r="H2774" s="351">
        <f t="shared" si="348"/>
        <v>0</v>
      </c>
      <c r="I2774" s="351">
        <f t="shared" si="350"/>
        <v>252.40957499999786</v>
      </c>
      <c r="J2774" s="351">
        <f t="shared" si="349"/>
        <v>0</v>
      </c>
      <c r="K2774" s="293">
        <f>SUM('Employee Salary Payroll Tax '!I2776:K2776)</f>
        <v>36714.120000000003</v>
      </c>
      <c r="L2774" s="293">
        <f>'Employee Salary Payroll Tax '!H2776</f>
        <v>0</v>
      </c>
      <c r="M2774" s="293">
        <f t="shared" si="351"/>
        <v>0</v>
      </c>
      <c r="N2774" s="359">
        <f t="shared" si="352"/>
        <v>0</v>
      </c>
      <c r="O2774" s="331"/>
      <c r="P2774" s="61"/>
      <c r="Q2774" s="294"/>
      <c r="R2774" s="292"/>
      <c r="S2774" s="303"/>
    </row>
    <row r="2775" spans="1:19" s="36" customFormat="1" ht="14.4">
      <c r="A2775" s="36">
        <f t="shared" si="345"/>
        <v>1452</v>
      </c>
      <c r="B2775" s="526"/>
      <c r="C2775" s="36" t="str">
        <f>VLOOKUP('Employee Salary Payroll Tax '!B2777,'Employee Salary Payroll Tax '!$D$1:$E$7,2,FALSE)</f>
        <v>NonUnion</v>
      </c>
      <c r="D2775" s="61">
        <f t="shared" si="346"/>
        <v>2.98E-2</v>
      </c>
      <c r="E2775" s="351">
        <f>'Employee Salary Payroll Tax '!N2777</f>
        <v>53064.32</v>
      </c>
      <c r="F2775" s="351">
        <f t="shared" si="347"/>
        <v>54645.636736</v>
      </c>
      <c r="G2775" s="352"/>
      <c r="H2775" s="351">
        <f t="shared" si="348"/>
        <v>0</v>
      </c>
      <c r="I2775" s="351">
        <f t="shared" si="350"/>
        <v>1581.3167360000007</v>
      </c>
      <c r="J2775" s="351">
        <f t="shared" si="349"/>
        <v>0</v>
      </c>
      <c r="K2775" s="293">
        <f>SUM('Employee Salary Payroll Tax '!I2777:K2777)</f>
        <v>10594.96</v>
      </c>
      <c r="L2775" s="293">
        <f>'Employee Salary Payroll Tax '!H2777</f>
        <v>0</v>
      </c>
      <c r="M2775" s="293">
        <f t="shared" si="351"/>
        <v>42469.36</v>
      </c>
      <c r="N2775" s="359">
        <f t="shared" si="352"/>
        <v>0</v>
      </c>
      <c r="O2775" s="331"/>
      <c r="P2775" s="61"/>
      <c r="Q2775" s="294"/>
      <c r="R2775" s="292"/>
      <c r="S2775" s="303"/>
    </row>
    <row r="2776" spans="1:19" s="36" customFormat="1" ht="14.4">
      <c r="A2776" s="36">
        <f t="shared" si="345"/>
        <v>1453</v>
      </c>
      <c r="B2776" s="526"/>
      <c r="C2776" s="36" t="str">
        <f>VLOOKUP('Employee Salary Payroll Tax '!B2778,'Employee Salary Payroll Tax '!$D$1:$E$7,2,FALSE)</f>
        <v>NonUnion</v>
      </c>
      <c r="D2776" s="61">
        <f t="shared" si="346"/>
        <v>2.98E-2</v>
      </c>
      <c r="E2776" s="351">
        <f>'Employee Salary Payroll Tax '!N2778</f>
        <v>51366.82</v>
      </c>
      <c r="F2776" s="351">
        <f t="shared" si="347"/>
        <v>52897.551235999999</v>
      </c>
      <c r="G2776" s="352"/>
      <c r="H2776" s="351">
        <f t="shared" si="348"/>
        <v>0</v>
      </c>
      <c r="I2776" s="351">
        <f t="shared" si="350"/>
        <v>1530.7312359999996</v>
      </c>
      <c r="J2776" s="351">
        <f t="shared" si="349"/>
        <v>0</v>
      </c>
      <c r="K2776" s="293">
        <f>SUM('Employee Salary Payroll Tax '!I2778:K2778)</f>
        <v>28349.439999999999</v>
      </c>
      <c r="L2776" s="293">
        <f>'Employee Salary Payroll Tax '!H2778</f>
        <v>0</v>
      </c>
      <c r="M2776" s="293">
        <f t="shared" si="351"/>
        <v>23017.38</v>
      </c>
      <c r="N2776" s="359">
        <f t="shared" si="352"/>
        <v>0</v>
      </c>
      <c r="O2776" s="331"/>
      <c r="P2776" s="61"/>
      <c r="Q2776" s="294"/>
      <c r="R2776" s="292"/>
      <c r="S2776" s="303"/>
    </row>
    <row r="2777" spans="1:19" s="36" customFormat="1" ht="14.4">
      <c r="A2777" s="36">
        <f t="shared" si="345"/>
        <v>1454</v>
      </c>
      <c r="B2777" s="526"/>
      <c r="C2777" s="36" t="str">
        <f>VLOOKUP('Employee Salary Payroll Tax '!B2779,'Employee Salary Payroll Tax '!$D$1:$E$7,2,FALSE)</f>
        <v>NonUnion</v>
      </c>
      <c r="D2777" s="61">
        <f t="shared" si="346"/>
        <v>2.98E-2</v>
      </c>
      <c r="E2777" s="351">
        <f>'Employee Salary Payroll Tax '!N2779</f>
        <v>115577.91</v>
      </c>
      <c r="F2777" s="351">
        <f t="shared" si="347"/>
        <v>119022.131718</v>
      </c>
      <c r="G2777" s="352"/>
      <c r="H2777" s="351">
        <f t="shared" si="348"/>
        <v>0</v>
      </c>
      <c r="I2777" s="351">
        <f t="shared" si="350"/>
        <v>3444.2217180000007</v>
      </c>
      <c r="J2777" s="351">
        <f t="shared" si="349"/>
        <v>0</v>
      </c>
      <c r="K2777" s="293">
        <f>SUM('Employee Salary Payroll Tax '!I2779:K2779)</f>
        <v>47227.18</v>
      </c>
      <c r="L2777" s="293">
        <f>'Employee Salary Payroll Tax '!H2779</f>
        <v>0</v>
      </c>
      <c r="M2777" s="293">
        <f t="shared" si="351"/>
        <v>68350.73000000001</v>
      </c>
      <c r="N2777" s="359">
        <f t="shared" si="352"/>
        <v>0</v>
      </c>
      <c r="O2777" s="331"/>
      <c r="P2777" s="61"/>
      <c r="Q2777" s="294"/>
      <c r="R2777" s="292"/>
      <c r="S2777" s="303"/>
    </row>
    <row r="2778" spans="1:19" s="36" customFormat="1" ht="14.4">
      <c r="A2778" s="36">
        <f t="shared" si="345"/>
        <v>1455</v>
      </c>
      <c r="B2778" s="526"/>
      <c r="C2778" s="36" t="str">
        <f>VLOOKUP('Employee Salary Payroll Tax '!B2780,'Employee Salary Payroll Tax '!$D$1:$E$7,2,FALSE)</f>
        <v>IBEW</v>
      </c>
      <c r="D2778" s="61">
        <f t="shared" si="346"/>
        <v>6.875E-3</v>
      </c>
      <c r="E2778" s="351">
        <f>'Employee Salary Payroll Tax '!N2780</f>
        <v>51098.59</v>
      </c>
      <c r="F2778" s="351">
        <f t="shared" si="347"/>
        <v>51449.892806249998</v>
      </c>
      <c r="G2778" s="352"/>
      <c r="H2778" s="351">
        <f t="shared" si="348"/>
        <v>0</v>
      </c>
      <c r="I2778" s="351">
        <f t="shared" si="350"/>
        <v>351.30280625000159</v>
      </c>
      <c r="J2778" s="351">
        <f t="shared" si="349"/>
        <v>0</v>
      </c>
      <c r="K2778" s="293">
        <f>SUM('Employee Salary Payroll Tax '!I2780:K2780)</f>
        <v>39105.81</v>
      </c>
      <c r="L2778" s="293">
        <f>'Employee Salary Payroll Tax '!H2780</f>
        <v>0</v>
      </c>
      <c r="M2778" s="293">
        <f t="shared" si="351"/>
        <v>11992.779999999999</v>
      </c>
      <c r="N2778" s="359">
        <f t="shared" si="352"/>
        <v>0</v>
      </c>
      <c r="O2778" s="331"/>
      <c r="P2778" s="61"/>
      <c r="Q2778" s="294"/>
      <c r="R2778" s="292"/>
      <c r="S2778" s="303"/>
    </row>
    <row r="2779" spans="1:19" s="36" customFormat="1" ht="14.4">
      <c r="A2779" s="36">
        <f t="shared" si="345"/>
        <v>1456</v>
      </c>
      <c r="B2779" s="526"/>
      <c r="C2779" s="36" t="str">
        <f>VLOOKUP('Employee Salary Payroll Tax '!B2781,'Employee Salary Payroll Tax '!$D$1:$E$7,2,FALSE)</f>
        <v>NonUnion</v>
      </c>
      <c r="D2779" s="61">
        <f t="shared" si="346"/>
        <v>2.98E-2</v>
      </c>
      <c r="E2779" s="351">
        <f>'Employee Salary Payroll Tax '!N2781</f>
        <v>9231.5</v>
      </c>
      <c r="F2779" s="351">
        <f t="shared" si="347"/>
        <v>9506.5987000000005</v>
      </c>
      <c r="G2779" s="352"/>
      <c r="H2779" s="351">
        <f t="shared" si="348"/>
        <v>0</v>
      </c>
      <c r="I2779" s="351">
        <f t="shared" si="350"/>
        <v>275.09870000000046</v>
      </c>
      <c r="J2779" s="351">
        <f t="shared" si="349"/>
        <v>0</v>
      </c>
      <c r="K2779" s="293">
        <f>SUM('Employee Salary Payroll Tax '!I2781:K2781)</f>
        <v>2448.83</v>
      </c>
      <c r="L2779" s="293">
        <f>'Employee Salary Payroll Tax '!H2781</f>
        <v>0</v>
      </c>
      <c r="M2779" s="293">
        <f t="shared" si="351"/>
        <v>6782.67</v>
      </c>
      <c r="N2779" s="359">
        <f t="shared" si="352"/>
        <v>0</v>
      </c>
      <c r="O2779" s="331"/>
      <c r="P2779" s="61"/>
      <c r="Q2779" s="294"/>
      <c r="R2779" s="292"/>
      <c r="S2779" s="303"/>
    </row>
    <row r="2780" spans="1:19" s="36" customFormat="1" ht="14.4">
      <c r="A2780" s="36">
        <f t="shared" si="345"/>
        <v>1457</v>
      </c>
      <c r="B2780" s="526"/>
      <c r="C2780" s="36" t="str">
        <f>VLOOKUP('Employee Salary Payroll Tax '!B2782,'Employee Salary Payroll Tax '!$D$1:$E$7,2,FALSE)</f>
        <v>IBEW</v>
      </c>
      <c r="D2780" s="61">
        <f t="shared" si="346"/>
        <v>6.875E-3</v>
      </c>
      <c r="E2780" s="351">
        <f>'Employee Salary Payroll Tax '!N2782</f>
        <v>1804.8</v>
      </c>
      <c r="F2780" s="351">
        <f t="shared" si="347"/>
        <v>1817.2079999999999</v>
      </c>
      <c r="G2780" s="352"/>
      <c r="H2780" s="351">
        <f t="shared" si="348"/>
        <v>5195.2</v>
      </c>
      <c r="I2780" s="351">
        <f t="shared" si="350"/>
        <v>12.407999999999902</v>
      </c>
      <c r="J2780" s="351">
        <f t="shared" si="349"/>
        <v>7.4447999999999417E-2</v>
      </c>
      <c r="K2780" s="293">
        <f>SUM('Employee Salary Payroll Tax '!I2782:K2782)</f>
        <v>1804.8</v>
      </c>
      <c r="L2780" s="293">
        <f>'Employee Salary Payroll Tax '!H2782</f>
        <v>0</v>
      </c>
      <c r="M2780" s="293">
        <f t="shared" si="351"/>
        <v>0</v>
      </c>
      <c r="N2780" s="359">
        <f t="shared" si="352"/>
        <v>7.4447999958749414E-2</v>
      </c>
      <c r="O2780" s="331"/>
      <c r="P2780" s="61"/>
      <c r="Q2780" s="294"/>
      <c r="R2780" s="292"/>
      <c r="S2780" s="303"/>
    </row>
    <row r="2781" spans="1:19" s="36" customFormat="1" ht="14.4">
      <c r="A2781" s="36">
        <f t="shared" si="345"/>
        <v>1458</v>
      </c>
      <c r="B2781" s="526"/>
      <c r="C2781" s="36" t="str">
        <f>VLOOKUP('Employee Salary Payroll Tax '!B2783,'Employee Salary Payroll Tax '!$D$1:$E$7,2,FALSE)</f>
        <v>NonUnion</v>
      </c>
      <c r="D2781" s="61">
        <f t="shared" si="346"/>
        <v>2.98E-2</v>
      </c>
      <c r="E2781" s="351">
        <f>'Employee Salary Payroll Tax '!N2783</f>
        <v>40048.93</v>
      </c>
      <c r="F2781" s="351">
        <f t="shared" si="347"/>
        <v>41242.388114000001</v>
      </c>
      <c r="G2781" s="352"/>
      <c r="H2781" s="351">
        <f t="shared" si="348"/>
        <v>0</v>
      </c>
      <c r="I2781" s="351">
        <f t="shared" si="350"/>
        <v>1193.4581140000009</v>
      </c>
      <c r="J2781" s="351">
        <f t="shared" si="349"/>
        <v>0</v>
      </c>
      <c r="K2781" s="293">
        <f>SUM('Employee Salary Payroll Tax '!I2783:K2783)</f>
        <v>40048.93</v>
      </c>
      <c r="L2781" s="293">
        <f>'Employee Salary Payroll Tax '!H2783</f>
        <v>0</v>
      </c>
      <c r="M2781" s="293">
        <f t="shared" si="351"/>
        <v>0</v>
      </c>
      <c r="N2781" s="359">
        <f t="shared" si="352"/>
        <v>0</v>
      </c>
      <c r="O2781" s="331"/>
      <c r="P2781" s="61"/>
      <c r="Q2781" s="294"/>
      <c r="R2781" s="292"/>
      <c r="S2781" s="303"/>
    </row>
    <row r="2782" spans="1:19" s="36" customFormat="1" ht="14.4">
      <c r="A2782" s="36">
        <f t="shared" si="345"/>
        <v>1459</v>
      </c>
      <c r="B2782" s="526"/>
      <c r="C2782" s="36" t="str">
        <f>VLOOKUP('Employee Salary Payroll Tax '!B2784,'Employee Salary Payroll Tax '!$D$1:$E$7,2,FALSE)</f>
        <v>NonUnion</v>
      </c>
      <c r="D2782" s="61">
        <f t="shared" si="346"/>
        <v>2.98E-2</v>
      </c>
      <c r="E2782" s="351">
        <f>'Employee Salary Payroll Tax '!N2784</f>
        <v>52193.89</v>
      </c>
      <c r="F2782" s="351">
        <f t="shared" si="347"/>
        <v>53749.267921999999</v>
      </c>
      <c r="G2782" s="352"/>
      <c r="H2782" s="351">
        <f t="shared" si="348"/>
        <v>0</v>
      </c>
      <c r="I2782" s="351">
        <f t="shared" si="350"/>
        <v>1555.3779219999997</v>
      </c>
      <c r="J2782" s="351">
        <f t="shared" si="349"/>
        <v>0</v>
      </c>
      <c r="K2782" s="293">
        <f>SUM('Employee Salary Payroll Tax '!I2784:K2784)</f>
        <v>39157.43</v>
      </c>
      <c r="L2782" s="293">
        <f>'Employee Salary Payroll Tax '!H2784</f>
        <v>0</v>
      </c>
      <c r="M2782" s="293">
        <f t="shared" si="351"/>
        <v>13036.46</v>
      </c>
      <c r="N2782" s="359">
        <f t="shared" si="352"/>
        <v>0</v>
      </c>
      <c r="O2782" s="331"/>
      <c r="P2782" s="61"/>
      <c r="Q2782" s="294"/>
      <c r="R2782" s="292"/>
      <c r="S2782" s="303"/>
    </row>
    <row r="2783" spans="1:19" s="36" customFormat="1" ht="14.4">
      <c r="A2783" s="36">
        <f t="shared" si="345"/>
        <v>1460</v>
      </c>
      <c r="B2783" s="526"/>
      <c r="C2783" s="36" t="str">
        <f>VLOOKUP('Employee Salary Payroll Tax '!B2785,'Employee Salary Payroll Tax '!$D$1:$E$7,2,FALSE)</f>
        <v>NonUnion</v>
      </c>
      <c r="D2783" s="61">
        <f t="shared" si="346"/>
        <v>2.98E-2</v>
      </c>
      <c r="E2783" s="351">
        <f>'Employee Salary Payroll Tax '!N2785</f>
        <v>192694.71</v>
      </c>
      <c r="F2783" s="351">
        <f t="shared" si="347"/>
        <v>198437.01235800001</v>
      </c>
      <c r="G2783" s="352"/>
      <c r="H2783" s="351">
        <f t="shared" si="348"/>
        <v>0</v>
      </c>
      <c r="I2783" s="351">
        <f t="shared" si="350"/>
        <v>5742.3023580000154</v>
      </c>
      <c r="J2783" s="351">
        <f t="shared" si="349"/>
        <v>0</v>
      </c>
      <c r="K2783" s="293">
        <f>SUM('Employee Salary Payroll Tax '!I2785:K2785)</f>
        <v>191753.04</v>
      </c>
      <c r="L2783" s="293">
        <f>'Employee Salary Payroll Tax '!H2785</f>
        <v>0</v>
      </c>
      <c r="M2783" s="293">
        <f t="shared" si="351"/>
        <v>941.6699999999837</v>
      </c>
      <c r="N2783" s="359">
        <f t="shared" si="352"/>
        <v>0</v>
      </c>
      <c r="O2783" s="331"/>
      <c r="P2783" s="61"/>
      <c r="Q2783" s="294"/>
      <c r="R2783" s="292"/>
      <c r="S2783" s="303"/>
    </row>
    <row r="2784" spans="1:19" s="36" customFormat="1" ht="14.4">
      <c r="A2784" s="36">
        <f t="shared" si="345"/>
        <v>1461</v>
      </c>
      <c r="B2784" s="526"/>
      <c r="C2784" s="36" t="str">
        <f>VLOOKUP('Employee Salary Payroll Tax '!B2786,'Employee Salary Payroll Tax '!$D$1:$E$7,2,FALSE)</f>
        <v>NonUnion</v>
      </c>
      <c r="D2784" s="61">
        <f t="shared" si="346"/>
        <v>2.98E-2</v>
      </c>
      <c r="E2784" s="351">
        <f>'Employee Salary Payroll Tax '!N2786</f>
        <v>778.16</v>
      </c>
      <c r="F2784" s="351">
        <f t="shared" si="347"/>
        <v>801.34916799999996</v>
      </c>
      <c r="G2784" s="352"/>
      <c r="H2784" s="351">
        <f t="shared" si="348"/>
        <v>6221.84</v>
      </c>
      <c r="I2784" s="351">
        <f t="shared" si="350"/>
        <v>23.189167999999995</v>
      </c>
      <c r="J2784" s="351">
        <f t="shared" si="349"/>
        <v>0.13913500799999998</v>
      </c>
      <c r="K2784" s="293">
        <f>SUM('Employee Salary Payroll Tax '!I2786:K2786)</f>
        <v>334.61</v>
      </c>
      <c r="L2784" s="293">
        <f>'Employee Salary Payroll Tax '!H2786</f>
        <v>0</v>
      </c>
      <c r="M2784" s="293">
        <f t="shared" si="351"/>
        <v>443.54999999999995</v>
      </c>
      <c r="N2784" s="359">
        <f t="shared" si="352"/>
        <v>5.982826792311572E-2</v>
      </c>
      <c r="O2784" s="331"/>
      <c r="P2784" s="61"/>
      <c r="Q2784" s="294"/>
      <c r="R2784" s="292"/>
      <c r="S2784" s="303"/>
    </row>
    <row r="2785" spans="1:19" s="36" customFormat="1" ht="14.4">
      <c r="A2785" s="36">
        <f t="shared" si="345"/>
        <v>1462</v>
      </c>
      <c r="B2785" s="526"/>
      <c r="C2785" s="36" t="str">
        <f>VLOOKUP('Employee Salary Payroll Tax '!B2787,'Employee Salary Payroll Tax '!$D$1:$E$7,2,FALSE)</f>
        <v>NonUnion</v>
      </c>
      <c r="D2785" s="61">
        <f t="shared" si="346"/>
        <v>2.98E-2</v>
      </c>
      <c r="E2785" s="351">
        <f>'Employee Salary Payroll Tax '!N2787</f>
        <v>44399.67</v>
      </c>
      <c r="F2785" s="351">
        <f t="shared" si="347"/>
        <v>45722.780165999997</v>
      </c>
      <c r="G2785" s="352"/>
      <c r="H2785" s="351">
        <f t="shared" si="348"/>
        <v>0</v>
      </c>
      <c r="I2785" s="351">
        <f t="shared" si="350"/>
        <v>1323.1101659999986</v>
      </c>
      <c r="J2785" s="351">
        <f t="shared" si="349"/>
        <v>0</v>
      </c>
      <c r="K2785" s="293">
        <f>SUM('Employee Salary Payroll Tax '!I2787:K2787)</f>
        <v>-14.379999999999999</v>
      </c>
      <c r="L2785" s="293">
        <f>'Employee Salary Payroll Tax '!H2787</f>
        <v>-4.93</v>
      </c>
      <c r="M2785" s="293">
        <f t="shared" si="351"/>
        <v>44418.979999999996</v>
      </c>
      <c r="N2785" s="359">
        <f t="shared" si="352"/>
        <v>0</v>
      </c>
      <c r="O2785" s="331"/>
      <c r="P2785" s="61"/>
      <c r="Q2785" s="294"/>
      <c r="R2785" s="292"/>
      <c r="S2785" s="303"/>
    </row>
    <row r="2786" spans="1:19" s="36" customFormat="1" ht="14.4">
      <c r="A2786" s="36">
        <f t="shared" si="345"/>
        <v>1463</v>
      </c>
      <c r="B2786" s="526"/>
      <c r="C2786" s="36" t="str">
        <f>VLOOKUP('Employee Salary Payroll Tax '!B2788,'Employee Salary Payroll Tax '!$D$1:$E$7,2,FALSE)</f>
        <v>NonUnion</v>
      </c>
      <c r="D2786" s="61">
        <f t="shared" si="346"/>
        <v>2.98E-2</v>
      </c>
      <c r="E2786" s="351">
        <f>'Employee Salary Payroll Tax '!N2788</f>
        <v>107344.58</v>
      </c>
      <c r="F2786" s="351">
        <f t="shared" si="347"/>
        <v>110543.44848400001</v>
      </c>
      <c r="G2786" s="352"/>
      <c r="H2786" s="351">
        <f t="shared" si="348"/>
        <v>0</v>
      </c>
      <c r="I2786" s="351">
        <f t="shared" si="350"/>
        <v>3198.868484000006</v>
      </c>
      <c r="J2786" s="351">
        <f t="shared" si="349"/>
        <v>0</v>
      </c>
      <c r="K2786" s="293">
        <f>SUM('Employee Salary Payroll Tax '!I2788:K2788)</f>
        <v>16254.74</v>
      </c>
      <c r="L2786" s="293">
        <f>'Employee Salary Payroll Tax '!H2788</f>
        <v>0</v>
      </c>
      <c r="M2786" s="293">
        <f t="shared" si="351"/>
        <v>91089.84</v>
      </c>
      <c r="N2786" s="359">
        <f t="shared" si="352"/>
        <v>0</v>
      </c>
      <c r="O2786" s="331"/>
      <c r="P2786" s="61"/>
      <c r="Q2786" s="294"/>
      <c r="R2786" s="292"/>
      <c r="S2786" s="303"/>
    </row>
    <row r="2787" spans="1:19" s="36" customFormat="1" ht="14.4">
      <c r="A2787" s="36">
        <f t="shared" si="345"/>
        <v>1464</v>
      </c>
      <c r="B2787" s="526"/>
      <c r="C2787" s="36" t="str">
        <f>VLOOKUP('Employee Salary Payroll Tax '!B2789,'Employee Salary Payroll Tax '!$D$1:$E$7,2,FALSE)</f>
        <v>NonUnion</v>
      </c>
      <c r="D2787" s="61">
        <f t="shared" si="346"/>
        <v>2.98E-2</v>
      </c>
      <c r="E2787" s="351">
        <f>'Employee Salary Payroll Tax '!N2789</f>
        <v>75964</v>
      </c>
      <c r="F2787" s="351">
        <f t="shared" si="347"/>
        <v>78227.727200000008</v>
      </c>
      <c r="G2787" s="352"/>
      <c r="H2787" s="351">
        <f t="shared" si="348"/>
        <v>0</v>
      </c>
      <c r="I2787" s="351">
        <f t="shared" si="350"/>
        <v>2263.7272000000085</v>
      </c>
      <c r="J2787" s="351">
        <f t="shared" si="349"/>
        <v>0</v>
      </c>
      <c r="K2787" s="293">
        <f>SUM('Employee Salary Payroll Tax '!I2789:K2789)</f>
        <v>403.71</v>
      </c>
      <c r="L2787" s="293">
        <f>'Employee Salary Payroll Tax '!H2789</f>
        <v>0</v>
      </c>
      <c r="M2787" s="293">
        <f t="shared" si="351"/>
        <v>75560.289999999994</v>
      </c>
      <c r="N2787" s="359">
        <f t="shared" si="352"/>
        <v>0</v>
      </c>
      <c r="O2787" s="331"/>
      <c r="P2787" s="61"/>
      <c r="Q2787" s="294"/>
      <c r="R2787" s="292"/>
      <c r="S2787" s="303"/>
    </row>
    <row r="2788" spans="1:19" s="36" customFormat="1" ht="14.4">
      <c r="A2788" s="36">
        <f t="shared" si="345"/>
        <v>1465</v>
      </c>
      <c r="B2788" s="526"/>
      <c r="C2788" s="36" t="str">
        <f>VLOOKUP('Employee Salary Payroll Tax '!B2790,'Employee Salary Payroll Tax '!$D$1:$E$7,2,FALSE)</f>
        <v>NonUnion</v>
      </c>
      <c r="D2788" s="61">
        <f t="shared" si="346"/>
        <v>2.98E-2</v>
      </c>
      <c r="E2788" s="351">
        <f>'Employee Salary Payroll Tax '!N2790</f>
        <v>91144.49</v>
      </c>
      <c r="F2788" s="351">
        <f t="shared" si="347"/>
        <v>93860.595802000011</v>
      </c>
      <c r="G2788" s="352"/>
      <c r="H2788" s="351">
        <f t="shared" si="348"/>
        <v>0</v>
      </c>
      <c r="I2788" s="351">
        <f t="shared" si="350"/>
        <v>2716.1058020000055</v>
      </c>
      <c r="J2788" s="351">
        <f t="shared" si="349"/>
        <v>0</v>
      </c>
      <c r="K2788" s="293">
        <f>SUM('Employee Salary Payroll Tax '!I2790:K2790)</f>
        <v>39420.46</v>
      </c>
      <c r="L2788" s="293">
        <f>'Employee Salary Payroll Tax '!H2790</f>
        <v>0</v>
      </c>
      <c r="M2788" s="293">
        <f t="shared" si="351"/>
        <v>51724.030000000006</v>
      </c>
      <c r="N2788" s="359">
        <f t="shared" si="352"/>
        <v>0</v>
      </c>
      <c r="O2788" s="331"/>
      <c r="P2788" s="61"/>
      <c r="Q2788" s="294"/>
      <c r="R2788" s="292"/>
      <c r="S2788" s="303"/>
    </row>
    <row r="2789" spans="1:19" s="36" customFormat="1" ht="14.4">
      <c r="A2789" s="36">
        <f t="shared" si="345"/>
        <v>1466</v>
      </c>
      <c r="B2789" s="526"/>
      <c r="C2789" s="36" t="str">
        <f>VLOOKUP('Employee Salary Payroll Tax '!B2791,'Employee Salary Payroll Tax '!$D$1:$E$7,2,FALSE)</f>
        <v>IBEW</v>
      </c>
      <c r="D2789" s="61">
        <f t="shared" si="346"/>
        <v>6.875E-3</v>
      </c>
      <c r="E2789" s="351">
        <f>'Employee Salary Payroll Tax '!N2791</f>
        <v>52598.6</v>
      </c>
      <c r="F2789" s="351">
        <f t="shared" si="347"/>
        <v>52960.215375</v>
      </c>
      <c r="G2789" s="352"/>
      <c r="H2789" s="351">
        <f t="shared" si="348"/>
        <v>0</v>
      </c>
      <c r="I2789" s="351">
        <f t="shared" si="350"/>
        <v>361.61537500000122</v>
      </c>
      <c r="J2789" s="351">
        <f t="shared" si="349"/>
        <v>0</v>
      </c>
      <c r="K2789" s="293">
        <f>SUM('Employee Salary Payroll Tax '!I2791:K2791)</f>
        <v>1743.77</v>
      </c>
      <c r="L2789" s="293">
        <f>'Employee Salary Payroll Tax '!H2791</f>
        <v>0</v>
      </c>
      <c r="M2789" s="293">
        <f t="shared" si="351"/>
        <v>50854.83</v>
      </c>
      <c r="N2789" s="359">
        <f t="shared" si="352"/>
        <v>0</v>
      </c>
      <c r="O2789" s="331"/>
      <c r="P2789" s="61"/>
      <c r="Q2789" s="294"/>
      <c r="R2789" s="292"/>
      <c r="S2789" s="303"/>
    </row>
    <row r="2790" spans="1:19" s="36" customFormat="1" ht="14.4">
      <c r="A2790" s="36">
        <f t="shared" si="345"/>
        <v>1467</v>
      </c>
      <c r="B2790" s="526"/>
      <c r="C2790" s="36" t="str">
        <f>VLOOKUP('Employee Salary Payroll Tax '!B2792,'Employee Salary Payroll Tax '!$D$1:$E$7,2,FALSE)</f>
        <v>NonUnion</v>
      </c>
      <c r="D2790" s="61">
        <f t="shared" si="346"/>
        <v>2.98E-2</v>
      </c>
      <c r="E2790" s="351">
        <f>'Employee Salary Payroll Tax '!N2792</f>
        <v>153557.43</v>
      </c>
      <c r="F2790" s="351">
        <f t="shared" si="347"/>
        <v>158133.441414</v>
      </c>
      <c r="G2790" s="352"/>
      <c r="H2790" s="351">
        <f t="shared" si="348"/>
        <v>0</v>
      </c>
      <c r="I2790" s="351">
        <f t="shared" si="350"/>
        <v>4576.0114140000078</v>
      </c>
      <c r="J2790" s="351">
        <f t="shared" si="349"/>
        <v>0</v>
      </c>
      <c r="K2790" s="293">
        <f>SUM('Employee Salary Payroll Tax '!I2792:K2792)</f>
        <v>153557.43</v>
      </c>
      <c r="L2790" s="293">
        <f>'Employee Salary Payroll Tax '!H2792</f>
        <v>0</v>
      </c>
      <c r="M2790" s="293">
        <f t="shared" si="351"/>
        <v>0</v>
      </c>
      <c r="N2790" s="359">
        <f t="shared" si="352"/>
        <v>0</v>
      </c>
      <c r="O2790" s="331"/>
      <c r="P2790" s="61"/>
      <c r="Q2790" s="294"/>
      <c r="R2790" s="292"/>
      <c r="S2790" s="303"/>
    </row>
    <row r="2791" spans="1:19" s="36" customFormat="1" ht="14.4">
      <c r="A2791" s="36">
        <f t="shared" si="345"/>
        <v>1468</v>
      </c>
      <c r="B2791" s="526"/>
      <c r="C2791" s="36" t="str">
        <f>VLOOKUP('Employee Salary Payroll Tax '!B2793,'Employee Salary Payroll Tax '!$D$1:$E$7,2,FALSE)</f>
        <v>NonUnion</v>
      </c>
      <c r="D2791" s="61">
        <f t="shared" si="346"/>
        <v>2.98E-2</v>
      </c>
      <c r="E2791" s="351">
        <f>'Employee Salary Payroll Tax '!N2793</f>
        <v>87590.91</v>
      </c>
      <c r="F2791" s="351">
        <f t="shared" si="347"/>
        <v>90201.119118000002</v>
      </c>
      <c r="G2791" s="352"/>
      <c r="H2791" s="351">
        <f t="shared" si="348"/>
        <v>0</v>
      </c>
      <c r="I2791" s="351">
        <f t="shared" si="350"/>
        <v>2610.2091179999989</v>
      </c>
      <c r="J2791" s="351">
        <f t="shared" si="349"/>
        <v>0</v>
      </c>
      <c r="K2791" s="293">
        <f>SUM('Employee Salary Payroll Tax '!I2793:K2793)</f>
        <v>35631.53</v>
      </c>
      <c r="L2791" s="293">
        <f>'Employee Salary Payroll Tax '!H2793</f>
        <v>0</v>
      </c>
      <c r="M2791" s="293">
        <f t="shared" si="351"/>
        <v>51959.380000000005</v>
      </c>
      <c r="N2791" s="359">
        <f t="shared" si="352"/>
        <v>0</v>
      </c>
      <c r="O2791" s="331"/>
      <c r="P2791" s="61"/>
      <c r="Q2791" s="294"/>
      <c r="R2791" s="292"/>
      <c r="S2791" s="303"/>
    </row>
    <row r="2792" spans="1:19" s="36" customFormat="1" ht="14.4">
      <c r="A2792" s="36">
        <f t="shared" si="345"/>
        <v>1469</v>
      </c>
      <c r="B2792" s="526"/>
      <c r="C2792" s="36" t="str">
        <f>VLOOKUP('Employee Salary Payroll Tax '!B2794,'Employee Salary Payroll Tax '!$D$1:$E$7,2,FALSE)</f>
        <v>NonUnion</v>
      </c>
      <c r="D2792" s="61">
        <f t="shared" si="346"/>
        <v>2.98E-2</v>
      </c>
      <c r="E2792" s="351">
        <f>'Employee Salary Payroll Tax '!N2794</f>
        <v>61056.58</v>
      </c>
      <c r="F2792" s="351">
        <f t="shared" si="347"/>
        <v>62876.066084000006</v>
      </c>
      <c r="G2792" s="352"/>
      <c r="H2792" s="351">
        <f t="shared" si="348"/>
        <v>0</v>
      </c>
      <c r="I2792" s="351">
        <f t="shared" si="350"/>
        <v>1819.4860840000038</v>
      </c>
      <c r="J2792" s="351">
        <f t="shared" si="349"/>
        <v>0</v>
      </c>
      <c r="K2792" s="293">
        <f>SUM('Employee Salary Payroll Tax '!I2794:K2794)</f>
        <v>5449.83</v>
      </c>
      <c r="L2792" s="293">
        <f>'Employee Salary Payroll Tax '!H2794</f>
        <v>0</v>
      </c>
      <c r="M2792" s="293">
        <f t="shared" si="351"/>
        <v>55606.75</v>
      </c>
      <c r="N2792" s="359">
        <f t="shared" si="352"/>
        <v>0</v>
      </c>
      <c r="O2792" s="331"/>
      <c r="P2792" s="61"/>
      <c r="Q2792" s="294"/>
      <c r="R2792" s="292"/>
      <c r="S2792" s="303"/>
    </row>
    <row r="2793" spans="1:19" s="36" customFormat="1" ht="14.4">
      <c r="A2793" s="36">
        <f t="shared" si="345"/>
        <v>1470</v>
      </c>
      <c r="B2793" s="526"/>
      <c r="C2793" s="36" t="str">
        <f>VLOOKUP('Employee Salary Payroll Tax '!B2795,'Employee Salary Payroll Tax '!$D$1:$E$7,2,FALSE)</f>
        <v>NonUnion</v>
      </c>
      <c r="D2793" s="61">
        <f t="shared" si="346"/>
        <v>2.98E-2</v>
      </c>
      <c r="E2793" s="351">
        <f>'Employee Salary Payroll Tax '!N2795</f>
        <v>31819.05</v>
      </c>
      <c r="F2793" s="351">
        <f t="shared" si="347"/>
        <v>32767.257690000002</v>
      </c>
      <c r="G2793" s="352"/>
      <c r="H2793" s="351">
        <f t="shared" si="348"/>
        <v>0</v>
      </c>
      <c r="I2793" s="351">
        <f t="shared" si="350"/>
        <v>948.20769000000291</v>
      </c>
      <c r="J2793" s="351">
        <f t="shared" si="349"/>
        <v>0</v>
      </c>
      <c r="K2793" s="293">
        <f>SUM('Employee Salary Payroll Tax '!I2795:K2795)</f>
        <v>29041.15</v>
      </c>
      <c r="L2793" s="293">
        <f>'Employee Salary Payroll Tax '!H2795</f>
        <v>190.31</v>
      </c>
      <c r="M2793" s="293">
        <f t="shared" si="351"/>
        <v>2587.5899999999979</v>
      </c>
      <c r="N2793" s="359">
        <f t="shared" si="352"/>
        <v>0</v>
      </c>
      <c r="O2793" s="331"/>
      <c r="P2793" s="61"/>
      <c r="Q2793" s="294"/>
      <c r="R2793" s="292"/>
      <c r="S2793" s="303"/>
    </row>
    <row r="2794" spans="1:19" s="36" customFormat="1" ht="14.4">
      <c r="A2794" s="36">
        <f t="shared" si="345"/>
        <v>1471</v>
      </c>
      <c r="B2794" s="526"/>
      <c r="C2794" s="527" t="str">
        <f>'Employee Salary Payroll Tax '!B2796</f>
        <v>UA Local 265</v>
      </c>
      <c r="D2794" s="61">
        <f t="shared" ref="D2794" si="353">VLOOKUP(C2794,C$9:D$12,2)</f>
        <v>0.03</v>
      </c>
      <c r="E2794" s="351">
        <f>'Employee Salary Payroll Tax '!N2796</f>
        <v>0.67</v>
      </c>
      <c r="F2794" s="351">
        <f t="shared" ref="F2794" si="354">E2794*(1+D2794)</f>
        <v>0.69010000000000005</v>
      </c>
      <c r="G2794" s="352"/>
      <c r="H2794" s="351">
        <f t="shared" ref="H2794" si="355">IF(E2794&gt;$H$12,0,$H$12-E2794)</f>
        <v>6999.33</v>
      </c>
      <c r="I2794" s="351">
        <f t="shared" ref="I2794" si="356">F2794-E2794</f>
        <v>2.0100000000000007E-2</v>
      </c>
      <c r="J2794" s="351">
        <f t="shared" ref="J2794" si="357">IF(H2794&gt;I2794,I2794*$J$12,H2794*$J$12)</f>
        <v>1.2060000000000004E-4</v>
      </c>
      <c r="K2794" s="293">
        <f>SUM('Employee Salary Payroll Tax '!I2796:K2796)</f>
        <v>94.53</v>
      </c>
      <c r="L2794" s="293">
        <f>'Employee Salary Payroll Tax '!H2796</f>
        <v>-5.45</v>
      </c>
      <c r="M2794" s="293">
        <f t="shared" si="351"/>
        <v>-88.41</v>
      </c>
      <c r="N2794" s="359">
        <f t="shared" ref="N2794" si="358">J2794*K2794/(SUM(K2794:M2794)+0.000001)</f>
        <v>1.7015374603918464E-2</v>
      </c>
      <c r="O2794" s="331"/>
      <c r="P2794" s="61"/>
      <c r="Q2794" s="294"/>
      <c r="R2794" s="292"/>
      <c r="S2794" s="303"/>
    </row>
    <row r="2795" spans="1:19" s="36" customFormat="1" ht="14.4">
      <c r="A2795" s="36">
        <f t="shared" si="345"/>
        <v>1472</v>
      </c>
      <c r="B2795" s="526"/>
      <c r="C2795" s="36" t="str">
        <f>VLOOKUP('Employee Salary Payroll Tax '!B2797,'Employee Salary Payroll Tax '!$D$1:$E$7,2,FALSE)</f>
        <v>IBEW</v>
      </c>
      <c r="D2795" s="61">
        <f t="shared" si="346"/>
        <v>6.875E-3</v>
      </c>
      <c r="E2795" s="351">
        <f>'Employee Salary Payroll Tax '!N2797</f>
        <v>51089.22</v>
      </c>
      <c r="F2795" s="351">
        <f t="shared" si="347"/>
        <v>51440.458387500003</v>
      </c>
      <c r="G2795" s="352"/>
      <c r="H2795" s="351">
        <f t="shared" si="348"/>
        <v>0</v>
      </c>
      <c r="I2795" s="351">
        <f t="shared" si="350"/>
        <v>351.23838750000141</v>
      </c>
      <c r="J2795" s="351">
        <f t="shared" si="349"/>
        <v>0</v>
      </c>
      <c r="K2795" s="293">
        <f>SUM('Employee Salary Payroll Tax '!I2797:K2797)</f>
        <v>50887.75</v>
      </c>
      <c r="L2795" s="293">
        <f>'Employee Salary Payroll Tax '!H2797</f>
        <v>0</v>
      </c>
      <c r="M2795" s="293">
        <f t="shared" si="351"/>
        <v>201.47000000000116</v>
      </c>
      <c r="N2795" s="359">
        <f t="shared" si="352"/>
        <v>0</v>
      </c>
      <c r="O2795" s="331"/>
      <c r="P2795" s="61"/>
      <c r="Q2795" s="294"/>
      <c r="R2795" s="292"/>
      <c r="S2795" s="303"/>
    </row>
    <row r="2796" spans="1:19" s="36" customFormat="1" ht="14.4">
      <c r="A2796" s="36">
        <f t="shared" si="345"/>
        <v>1473</v>
      </c>
      <c r="B2796" s="526"/>
      <c r="C2796" s="36" t="str">
        <f>VLOOKUP('Employee Salary Payroll Tax '!B2798,'Employee Salary Payroll Tax '!$D$1:$E$7,2,FALSE)</f>
        <v>IBEW</v>
      </c>
      <c r="D2796" s="61">
        <f t="shared" si="346"/>
        <v>6.875E-3</v>
      </c>
      <c r="E2796" s="351">
        <f>'Employee Salary Payroll Tax '!N2798</f>
        <v>44154.55</v>
      </c>
      <c r="F2796" s="351">
        <f t="shared" si="347"/>
        <v>44458.112531250001</v>
      </c>
      <c r="G2796" s="352"/>
      <c r="H2796" s="351">
        <f t="shared" si="348"/>
        <v>0</v>
      </c>
      <c r="I2796" s="351">
        <f t="shared" si="350"/>
        <v>303.56253124999785</v>
      </c>
      <c r="J2796" s="351">
        <f t="shared" si="349"/>
        <v>0</v>
      </c>
      <c r="K2796" s="293">
        <f>SUM('Employee Salary Payroll Tax '!I2798:K2798)</f>
        <v>44154.549999999996</v>
      </c>
      <c r="L2796" s="293">
        <f>'Employee Salary Payroll Tax '!H2798</f>
        <v>0</v>
      </c>
      <c r="M2796" s="293">
        <f t="shared" si="351"/>
        <v>7.2759576141834259E-12</v>
      </c>
      <c r="N2796" s="359">
        <f t="shared" si="352"/>
        <v>0</v>
      </c>
      <c r="O2796" s="331"/>
      <c r="P2796" s="61"/>
      <c r="Q2796" s="294"/>
      <c r="R2796" s="292"/>
      <c r="S2796" s="303"/>
    </row>
    <row r="2797" spans="1:19" s="36" customFormat="1" ht="14.4">
      <c r="A2797" s="36">
        <f t="shared" ref="A2797:A2860" si="359">+A2796+1</f>
        <v>1474</v>
      </c>
      <c r="B2797" s="526"/>
      <c r="C2797" s="36" t="str">
        <f>VLOOKUP('Employee Salary Payroll Tax '!B2799,'Employee Salary Payroll Tax '!$D$1:$E$7,2,FALSE)</f>
        <v>IBEW</v>
      </c>
      <c r="D2797" s="61">
        <f t="shared" si="346"/>
        <v>6.875E-3</v>
      </c>
      <c r="E2797" s="351">
        <f>'Employee Salary Payroll Tax '!N2799</f>
        <v>56284.35</v>
      </c>
      <c r="F2797" s="351">
        <f t="shared" si="347"/>
        <v>56671.304906249999</v>
      </c>
      <c r="G2797" s="352"/>
      <c r="H2797" s="351">
        <f t="shared" si="348"/>
        <v>0</v>
      </c>
      <c r="I2797" s="351">
        <f t="shared" si="350"/>
        <v>386.95490625000093</v>
      </c>
      <c r="J2797" s="351">
        <f t="shared" si="349"/>
        <v>0</v>
      </c>
      <c r="K2797" s="293">
        <f>SUM('Employee Salary Payroll Tax '!I2799:K2799)</f>
        <v>56284.35</v>
      </c>
      <c r="L2797" s="293">
        <f>'Employee Salary Payroll Tax '!H2799</f>
        <v>0</v>
      </c>
      <c r="M2797" s="293">
        <f t="shared" si="351"/>
        <v>0</v>
      </c>
      <c r="N2797" s="359">
        <f t="shared" si="352"/>
        <v>0</v>
      </c>
      <c r="O2797" s="331"/>
      <c r="P2797" s="61"/>
      <c r="Q2797" s="294"/>
      <c r="R2797" s="292"/>
      <c r="S2797" s="303"/>
    </row>
    <row r="2798" spans="1:19" s="36" customFormat="1" ht="14.4">
      <c r="A2798" s="36">
        <f t="shared" si="359"/>
        <v>1475</v>
      </c>
      <c r="B2798" s="526"/>
      <c r="C2798" s="36" t="str">
        <f>VLOOKUP('Employee Salary Payroll Tax '!B2800,'Employee Salary Payroll Tax '!$D$1:$E$7,2,FALSE)</f>
        <v>IBEW</v>
      </c>
      <c r="D2798" s="61">
        <f t="shared" si="346"/>
        <v>6.875E-3</v>
      </c>
      <c r="E2798" s="351">
        <f>'Employee Salary Payroll Tax '!N2800</f>
        <v>53135.53</v>
      </c>
      <c r="F2798" s="351">
        <f t="shared" si="347"/>
        <v>53500.836768749999</v>
      </c>
      <c r="G2798" s="352"/>
      <c r="H2798" s="351">
        <f t="shared" si="348"/>
        <v>0</v>
      </c>
      <c r="I2798" s="351">
        <f t="shared" si="350"/>
        <v>365.30676875000063</v>
      </c>
      <c r="J2798" s="351">
        <f t="shared" si="349"/>
        <v>0</v>
      </c>
      <c r="K2798" s="293">
        <f>SUM('Employee Salary Payroll Tax '!I2800:K2800)</f>
        <v>51948.47</v>
      </c>
      <c r="L2798" s="293">
        <f>'Employee Salary Payroll Tax '!H2800</f>
        <v>0</v>
      </c>
      <c r="M2798" s="293">
        <f t="shared" si="351"/>
        <v>1187.0599999999977</v>
      </c>
      <c r="N2798" s="359">
        <f t="shared" si="352"/>
        <v>0</v>
      </c>
      <c r="O2798" s="331"/>
      <c r="P2798" s="61"/>
      <c r="Q2798" s="294"/>
      <c r="R2798" s="292"/>
      <c r="S2798" s="303"/>
    </row>
    <row r="2799" spans="1:19" s="36" customFormat="1" ht="14.4">
      <c r="A2799" s="36">
        <f t="shared" si="359"/>
        <v>1476</v>
      </c>
      <c r="B2799" s="526"/>
      <c r="C2799" s="36" t="str">
        <f>VLOOKUP('Employee Salary Payroll Tax '!B2801,'Employee Salary Payroll Tax '!$D$1:$E$7,2,FALSE)</f>
        <v>NonUnion</v>
      </c>
      <c r="D2799" s="61">
        <f t="shared" si="346"/>
        <v>2.98E-2</v>
      </c>
      <c r="E2799" s="351">
        <f>'Employee Salary Payroll Tax '!N2801</f>
        <v>68605.679999999993</v>
      </c>
      <c r="F2799" s="351">
        <f t="shared" si="347"/>
        <v>70650.129264000003</v>
      </c>
      <c r="G2799" s="352"/>
      <c r="H2799" s="351">
        <f t="shared" si="348"/>
        <v>0</v>
      </c>
      <c r="I2799" s="351">
        <f t="shared" si="350"/>
        <v>2044.4492640000099</v>
      </c>
      <c r="J2799" s="351">
        <f t="shared" si="349"/>
        <v>0</v>
      </c>
      <c r="K2799" s="293">
        <f>SUM('Employee Salary Payroll Tax '!I2801:K2801)</f>
        <v>68605.679999999993</v>
      </c>
      <c r="L2799" s="293">
        <f>'Employee Salary Payroll Tax '!H2801</f>
        <v>0</v>
      </c>
      <c r="M2799" s="293">
        <f t="shared" si="351"/>
        <v>0</v>
      </c>
      <c r="N2799" s="359">
        <f t="shared" si="352"/>
        <v>0</v>
      </c>
      <c r="O2799" s="331"/>
      <c r="P2799" s="61"/>
      <c r="Q2799" s="294"/>
      <c r="R2799" s="292"/>
      <c r="S2799" s="303"/>
    </row>
    <row r="2800" spans="1:19" s="36" customFormat="1" ht="14.4">
      <c r="A2800" s="36">
        <f t="shared" si="359"/>
        <v>1477</v>
      </c>
      <c r="B2800" s="526"/>
      <c r="C2800" s="36" t="str">
        <f>VLOOKUP('Employee Salary Payroll Tax '!B2802,'Employee Salary Payroll Tax '!$D$1:$E$7,2,FALSE)</f>
        <v>IBEW</v>
      </c>
      <c r="D2800" s="61">
        <f t="shared" si="346"/>
        <v>6.875E-3</v>
      </c>
      <c r="E2800" s="351">
        <f>'Employee Salary Payroll Tax '!N2802</f>
        <v>59665.279999999999</v>
      </c>
      <c r="F2800" s="351">
        <f t="shared" si="347"/>
        <v>60075.478799999997</v>
      </c>
      <c r="G2800" s="352"/>
      <c r="H2800" s="351">
        <f t="shared" si="348"/>
        <v>0</v>
      </c>
      <c r="I2800" s="351">
        <f t="shared" si="350"/>
        <v>410.1987999999983</v>
      </c>
      <c r="J2800" s="351">
        <f t="shared" si="349"/>
        <v>0</v>
      </c>
      <c r="K2800" s="293">
        <f>SUM('Employee Salary Payroll Tax '!I2802:K2802)</f>
        <v>58883.95</v>
      </c>
      <c r="L2800" s="293">
        <f>'Employee Salary Payroll Tax '!H2802</f>
        <v>0</v>
      </c>
      <c r="M2800" s="293">
        <f t="shared" si="351"/>
        <v>781.33000000000175</v>
      </c>
      <c r="N2800" s="359">
        <f t="shared" si="352"/>
        <v>0</v>
      </c>
      <c r="O2800" s="331"/>
      <c r="P2800" s="61"/>
      <c r="Q2800" s="294"/>
      <c r="R2800" s="292"/>
      <c r="S2800" s="303"/>
    </row>
    <row r="2801" spans="1:19" s="36" customFormat="1" ht="14.4">
      <c r="A2801" s="36">
        <f t="shared" si="359"/>
        <v>1478</v>
      </c>
      <c r="B2801" s="526"/>
      <c r="C2801" s="36" t="str">
        <f>VLOOKUP('Employee Salary Payroll Tax '!B2803,'Employee Salary Payroll Tax '!$D$1:$E$7,2,FALSE)</f>
        <v>NonUnion</v>
      </c>
      <c r="D2801" s="61">
        <f t="shared" si="346"/>
        <v>2.98E-2</v>
      </c>
      <c r="E2801" s="351">
        <f>'Employee Salary Payroll Tax '!N2803</f>
        <v>106393.01</v>
      </c>
      <c r="F2801" s="351">
        <f t="shared" si="347"/>
        <v>109563.521698</v>
      </c>
      <c r="G2801" s="352"/>
      <c r="H2801" s="351">
        <f t="shared" si="348"/>
        <v>0</v>
      </c>
      <c r="I2801" s="351">
        <f t="shared" si="350"/>
        <v>3170.5116980000021</v>
      </c>
      <c r="J2801" s="351">
        <f t="shared" si="349"/>
        <v>0</v>
      </c>
      <c r="K2801" s="293">
        <f>SUM('Employee Salary Payroll Tax '!I2803:K2803)</f>
        <v>11225.03</v>
      </c>
      <c r="L2801" s="293">
        <f>'Employee Salary Payroll Tax '!H2803</f>
        <v>0</v>
      </c>
      <c r="M2801" s="293">
        <f t="shared" si="351"/>
        <v>95167.98</v>
      </c>
      <c r="N2801" s="359">
        <f t="shared" si="352"/>
        <v>0</v>
      </c>
      <c r="O2801" s="331"/>
      <c r="P2801" s="61"/>
      <c r="Q2801" s="294"/>
      <c r="R2801" s="292"/>
      <c r="S2801" s="303"/>
    </row>
    <row r="2802" spans="1:19" s="36" customFormat="1" ht="14.4">
      <c r="A2802" s="36">
        <f t="shared" si="359"/>
        <v>1479</v>
      </c>
      <c r="B2802" s="526"/>
      <c r="C2802" s="36" t="str">
        <f>VLOOKUP('Employee Salary Payroll Tax '!B2804,'Employee Salary Payroll Tax '!$D$1:$E$7,2,FALSE)</f>
        <v>NonUnion</v>
      </c>
      <c r="D2802" s="61">
        <f t="shared" si="346"/>
        <v>2.98E-2</v>
      </c>
      <c r="E2802" s="351">
        <f>'Employee Salary Payroll Tax '!N2804</f>
        <v>87170.32</v>
      </c>
      <c r="F2802" s="351">
        <f t="shared" si="347"/>
        <v>89767.995536000017</v>
      </c>
      <c r="G2802" s="352"/>
      <c r="H2802" s="351">
        <f t="shared" si="348"/>
        <v>0</v>
      </c>
      <c r="I2802" s="351">
        <f t="shared" si="350"/>
        <v>2597.6755360000097</v>
      </c>
      <c r="J2802" s="351">
        <f t="shared" si="349"/>
        <v>0</v>
      </c>
      <c r="K2802" s="293">
        <f>SUM('Employee Salary Payroll Tax '!I2804:K2804)</f>
        <v>16073.64</v>
      </c>
      <c r="L2802" s="293">
        <f>'Employee Salary Payroll Tax '!H2804</f>
        <v>0</v>
      </c>
      <c r="M2802" s="293">
        <f t="shared" si="351"/>
        <v>71096.680000000008</v>
      </c>
      <c r="N2802" s="359">
        <f t="shared" si="352"/>
        <v>0</v>
      </c>
      <c r="O2802" s="331"/>
      <c r="P2802" s="61"/>
      <c r="Q2802" s="294"/>
      <c r="R2802" s="292"/>
      <c r="S2802" s="303"/>
    </row>
    <row r="2803" spans="1:19" s="36" customFormat="1" ht="14.4">
      <c r="A2803" s="36">
        <f t="shared" si="359"/>
        <v>1480</v>
      </c>
      <c r="B2803" s="526"/>
      <c r="C2803" s="36" t="str">
        <f>VLOOKUP('Employee Salary Payroll Tax '!B2805,'Employee Salary Payroll Tax '!$D$1:$E$7,2,FALSE)</f>
        <v>IBEW</v>
      </c>
      <c r="D2803" s="61">
        <f t="shared" si="346"/>
        <v>6.875E-3</v>
      </c>
      <c r="E2803" s="351">
        <f>'Employee Salary Payroll Tax '!N2805</f>
        <v>15566.14</v>
      </c>
      <c r="F2803" s="351">
        <f t="shared" si="347"/>
        <v>15673.157212499998</v>
      </c>
      <c r="G2803" s="352"/>
      <c r="H2803" s="351">
        <f t="shared" si="348"/>
        <v>0</v>
      </c>
      <c r="I2803" s="351">
        <f t="shared" si="350"/>
        <v>107.017212499999</v>
      </c>
      <c r="J2803" s="351">
        <f t="shared" si="349"/>
        <v>0</v>
      </c>
      <c r="K2803" s="293">
        <f>SUM('Employee Salary Payroll Tax '!I2805:K2805)</f>
        <v>15566.14</v>
      </c>
      <c r="L2803" s="293">
        <f>'Employee Salary Payroll Tax '!H2805</f>
        <v>0</v>
      </c>
      <c r="M2803" s="293">
        <f t="shared" si="351"/>
        <v>0</v>
      </c>
      <c r="N2803" s="359">
        <f t="shared" si="352"/>
        <v>0</v>
      </c>
      <c r="O2803" s="331"/>
      <c r="P2803" s="61"/>
      <c r="Q2803" s="294"/>
      <c r="R2803" s="292"/>
      <c r="S2803" s="303"/>
    </row>
    <row r="2804" spans="1:19" s="36" customFormat="1" ht="14.4">
      <c r="A2804" s="36">
        <f t="shared" si="359"/>
        <v>1481</v>
      </c>
      <c r="B2804" s="526"/>
      <c r="C2804" s="36" t="str">
        <f>VLOOKUP('Employee Salary Payroll Tax '!B2806,'Employee Salary Payroll Tax '!$D$1:$E$7,2,FALSE)</f>
        <v>IBEW</v>
      </c>
      <c r="D2804" s="61">
        <f t="shared" si="346"/>
        <v>6.875E-3</v>
      </c>
      <c r="E2804" s="351">
        <f>'Employee Salary Payroll Tax '!N2806</f>
        <v>144914.1</v>
      </c>
      <c r="F2804" s="351">
        <f t="shared" si="347"/>
        <v>145910.3844375</v>
      </c>
      <c r="G2804" s="352"/>
      <c r="H2804" s="351">
        <f t="shared" si="348"/>
        <v>0</v>
      </c>
      <c r="I2804" s="351">
        <f t="shared" si="350"/>
        <v>996.2844374999986</v>
      </c>
      <c r="J2804" s="351">
        <f t="shared" si="349"/>
        <v>0</v>
      </c>
      <c r="K2804" s="293">
        <f>SUM('Employee Salary Payroll Tax '!I2806:K2806)</f>
        <v>142089.56</v>
      </c>
      <c r="L2804" s="293">
        <f>'Employee Salary Payroll Tax '!H2806</f>
        <v>0</v>
      </c>
      <c r="M2804" s="293">
        <f t="shared" si="351"/>
        <v>2824.5400000000081</v>
      </c>
      <c r="N2804" s="359">
        <f t="shared" si="352"/>
        <v>0</v>
      </c>
      <c r="O2804" s="331"/>
      <c r="P2804" s="61"/>
      <c r="Q2804" s="294"/>
      <c r="R2804" s="292"/>
      <c r="S2804" s="303"/>
    </row>
    <row r="2805" spans="1:19" s="36" customFormat="1" ht="14.4">
      <c r="A2805" s="36">
        <f t="shared" si="359"/>
        <v>1482</v>
      </c>
      <c r="B2805" s="526"/>
      <c r="C2805" s="36" t="str">
        <f>VLOOKUP('Employee Salary Payroll Tax '!B2807,'Employee Salary Payroll Tax '!$D$1:$E$7,2,FALSE)</f>
        <v>NonUnion</v>
      </c>
      <c r="D2805" s="61">
        <f t="shared" si="346"/>
        <v>2.98E-2</v>
      </c>
      <c r="E2805" s="351">
        <f>'Employee Salary Payroll Tax '!N2807</f>
        <v>36170.19</v>
      </c>
      <c r="F2805" s="351">
        <f t="shared" si="347"/>
        <v>37248.061662000007</v>
      </c>
      <c r="G2805" s="352"/>
      <c r="H2805" s="351">
        <f t="shared" si="348"/>
        <v>0</v>
      </c>
      <c r="I2805" s="351">
        <f t="shared" si="350"/>
        <v>1077.871662000005</v>
      </c>
      <c r="J2805" s="351">
        <f t="shared" si="349"/>
        <v>0</v>
      </c>
      <c r="K2805" s="293">
        <f>SUM('Employee Salary Payroll Tax '!I2807:K2807)</f>
        <v>2971.0499999999997</v>
      </c>
      <c r="L2805" s="293">
        <f>'Employee Salary Payroll Tax '!H2807</f>
        <v>2.14</v>
      </c>
      <c r="M2805" s="293">
        <f t="shared" si="351"/>
        <v>33197</v>
      </c>
      <c r="N2805" s="359">
        <f t="shared" si="352"/>
        <v>0</v>
      </c>
      <c r="O2805" s="331"/>
      <c r="P2805" s="61"/>
      <c r="Q2805" s="294"/>
      <c r="R2805" s="292"/>
      <c r="S2805" s="303"/>
    </row>
    <row r="2806" spans="1:19" s="36" customFormat="1" ht="14.4">
      <c r="A2806" s="36">
        <f t="shared" si="359"/>
        <v>1483</v>
      </c>
      <c r="B2806" s="526"/>
      <c r="C2806" s="36" t="str">
        <f>VLOOKUP('Employee Salary Payroll Tax '!B2808,'Employee Salary Payroll Tax '!$D$1:$E$7,2,FALSE)</f>
        <v>Not Assigned</v>
      </c>
      <c r="D2806" s="61">
        <f t="shared" si="346"/>
        <v>0</v>
      </c>
      <c r="E2806" s="351">
        <f>'Employee Salary Payroll Tax '!N2808</f>
        <v>0</v>
      </c>
      <c r="F2806" s="351">
        <f t="shared" si="347"/>
        <v>0</v>
      </c>
      <c r="G2806" s="352"/>
      <c r="H2806" s="351">
        <f t="shared" si="348"/>
        <v>7000</v>
      </c>
      <c r="I2806" s="351">
        <f t="shared" si="350"/>
        <v>0</v>
      </c>
      <c r="J2806" s="351">
        <f t="shared" si="349"/>
        <v>0</v>
      </c>
      <c r="K2806" s="293">
        <f>SUM('Employee Salary Payroll Tax '!I2808:K2808)</f>
        <v>-236.43</v>
      </c>
      <c r="L2806" s="293">
        <f>'Employee Salary Payroll Tax '!H2808</f>
        <v>0</v>
      </c>
      <c r="M2806" s="293">
        <f t="shared" si="351"/>
        <v>236.43</v>
      </c>
      <c r="N2806" s="359">
        <f t="shared" si="352"/>
        <v>0</v>
      </c>
      <c r="O2806" s="331"/>
      <c r="P2806" s="61"/>
      <c r="Q2806" s="294"/>
      <c r="R2806" s="292"/>
      <c r="S2806" s="303"/>
    </row>
    <row r="2807" spans="1:19" s="36" customFormat="1" ht="14.4">
      <c r="A2807" s="36">
        <f t="shared" si="359"/>
        <v>1484</v>
      </c>
      <c r="B2807" s="526"/>
      <c r="C2807" s="36" t="str">
        <f>VLOOKUP('Employee Salary Payroll Tax '!B2809,'Employee Salary Payroll Tax '!$D$1:$E$7,2,FALSE)</f>
        <v>IBEW</v>
      </c>
      <c r="D2807" s="61">
        <f t="shared" si="346"/>
        <v>6.875E-3</v>
      </c>
      <c r="E2807" s="351">
        <f>'Employee Salary Payroll Tax '!N2809</f>
        <v>51296.22</v>
      </c>
      <c r="F2807" s="351">
        <f t="shared" si="347"/>
        <v>51648.881512499996</v>
      </c>
      <c r="G2807" s="352"/>
      <c r="H2807" s="351">
        <f t="shared" si="348"/>
        <v>0</v>
      </c>
      <c r="I2807" s="351">
        <f t="shared" si="350"/>
        <v>352.6615124999953</v>
      </c>
      <c r="J2807" s="351">
        <f t="shared" si="349"/>
        <v>0</v>
      </c>
      <c r="K2807" s="293">
        <f>SUM('Employee Salary Payroll Tax '!I2809:K2809)</f>
        <v>46713.65</v>
      </c>
      <c r="L2807" s="293">
        <f>'Employee Salary Payroll Tax '!H2809</f>
        <v>665.48</v>
      </c>
      <c r="M2807" s="293">
        <f t="shared" si="351"/>
        <v>3917.0899999999997</v>
      </c>
      <c r="N2807" s="359">
        <f t="shared" si="352"/>
        <v>0</v>
      </c>
      <c r="O2807" s="331"/>
      <c r="P2807" s="61"/>
      <c r="Q2807" s="294"/>
      <c r="R2807" s="292"/>
      <c r="S2807" s="303"/>
    </row>
    <row r="2808" spans="1:19" s="36" customFormat="1" ht="14.4">
      <c r="A2808" s="36">
        <f t="shared" si="359"/>
        <v>1485</v>
      </c>
      <c r="B2808" s="526"/>
      <c r="C2808" s="36" t="str">
        <f>VLOOKUP('Employee Salary Payroll Tax '!B2810,'Employee Salary Payroll Tax '!$D$1:$E$7,2,FALSE)</f>
        <v>IBEW</v>
      </c>
      <c r="D2808" s="61">
        <f t="shared" si="346"/>
        <v>6.875E-3</v>
      </c>
      <c r="E2808" s="351">
        <f>'Employee Salary Payroll Tax '!N2810</f>
        <v>39130.32</v>
      </c>
      <c r="F2808" s="351">
        <f t="shared" si="347"/>
        <v>39399.340949999998</v>
      </c>
      <c r="G2808" s="352"/>
      <c r="H2808" s="351">
        <f t="shared" si="348"/>
        <v>0</v>
      </c>
      <c r="I2808" s="351">
        <f t="shared" si="350"/>
        <v>269.02094999999827</v>
      </c>
      <c r="J2808" s="351">
        <f t="shared" si="349"/>
        <v>0</v>
      </c>
      <c r="K2808" s="293">
        <f>SUM('Employee Salary Payroll Tax '!I2810:K2810)</f>
        <v>39130.32</v>
      </c>
      <c r="L2808" s="293">
        <f>'Employee Salary Payroll Tax '!H2810</f>
        <v>0</v>
      </c>
      <c r="M2808" s="293">
        <f t="shared" si="351"/>
        <v>0</v>
      </c>
      <c r="N2808" s="359">
        <f t="shared" si="352"/>
        <v>0</v>
      </c>
      <c r="O2808" s="331"/>
      <c r="P2808" s="61"/>
      <c r="Q2808" s="294"/>
      <c r="R2808" s="292"/>
      <c r="S2808" s="303"/>
    </row>
    <row r="2809" spans="1:19" s="36" customFormat="1" ht="14.4">
      <c r="A2809" s="36">
        <f t="shared" si="359"/>
        <v>1486</v>
      </c>
      <c r="B2809" s="526"/>
      <c r="C2809" s="36" t="str">
        <f>VLOOKUP('Employee Salary Payroll Tax '!B2811,'Employee Salary Payroll Tax '!$D$1:$E$7,2,FALSE)</f>
        <v>NonUnion</v>
      </c>
      <c r="D2809" s="61">
        <f t="shared" si="346"/>
        <v>2.98E-2</v>
      </c>
      <c r="E2809" s="351">
        <f>'Employee Salary Payroll Tax '!N2811</f>
        <v>51138.04</v>
      </c>
      <c r="F2809" s="351">
        <f t="shared" si="347"/>
        <v>52661.953592000005</v>
      </c>
      <c r="G2809" s="352"/>
      <c r="H2809" s="351">
        <f t="shared" si="348"/>
        <v>0</v>
      </c>
      <c r="I2809" s="351">
        <f t="shared" si="350"/>
        <v>1523.9135920000044</v>
      </c>
      <c r="J2809" s="351">
        <f t="shared" si="349"/>
        <v>0</v>
      </c>
      <c r="K2809" s="293">
        <f>SUM('Employee Salary Payroll Tax '!I2811:K2811)</f>
        <v>0</v>
      </c>
      <c r="L2809" s="293">
        <f>'Employee Salary Payroll Tax '!H2811</f>
        <v>0</v>
      </c>
      <c r="M2809" s="293">
        <f t="shared" si="351"/>
        <v>51138.04</v>
      </c>
      <c r="N2809" s="359">
        <f t="shared" si="352"/>
        <v>0</v>
      </c>
      <c r="O2809" s="331"/>
      <c r="P2809" s="61"/>
      <c r="Q2809" s="294"/>
      <c r="R2809" s="292"/>
      <c r="S2809" s="303"/>
    </row>
    <row r="2810" spans="1:19" s="36" customFormat="1" ht="14.4">
      <c r="A2810" s="36">
        <f t="shared" si="359"/>
        <v>1487</v>
      </c>
      <c r="B2810" s="526"/>
      <c r="C2810" s="36" t="str">
        <f>VLOOKUP('Employee Salary Payroll Tax '!B2812,'Employee Salary Payroll Tax '!$D$1:$E$7,2,FALSE)</f>
        <v>NonUnion</v>
      </c>
      <c r="D2810" s="61">
        <f t="shared" si="346"/>
        <v>2.98E-2</v>
      </c>
      <c r="E2810" s="351">
        <f>'Employee Salary Payroll Tax '!N2812</f>
        <v>86896.53</v>
      </c>
      <c r="F2810" s="351">
        <f t="shared" si="347"/>
        <v>89486.046593999999</v>
      </c>
      <c r="G2810" s="352"/>
      <c r="H2810" s="351">
        <f t="shared" si="348"/>
        <v>0</v>
      </c>
      <c r="I2810" s="351">
        <f t="shared" si="350"/>
        <v>2589.5165940000006</v>
      </c>
      <c r="J2810" s="351">
        <f t="shared" si="349"/>
        <v>0</v>
      </c>
      <c r="K2810" s="293">
        <f>SUM('Employee Salary Payroll Tax '!I2812:K2812)</f>
        <v>86896.53</v>
      </c>
      <c r="L2810" s="293">
        <f>'Employee Salary Payroll Tax '!H2812</f>
        <v>0</v>
      </c>
      <c r="M2810" s="293">
        <f t="shared" si="351"/>
        <v>0</v>
      </c>
      <c r="N2810" s="359">
        <f t="shared" si="352"/>
        <v>0</v>
      </c>
      <c r="O2810" s="331"/>
      <c r="P2810" s="61"/>
      <c r="Q2810" s="294"/>
      <c r="R2810" s="292"/>
      <c r="S2810" s="303"/>
    </row>
    <row r="2811" spans="1:19" s="36" customFormat="1" ht="14.4">
      <c r="A2811" s="36">
        <f t="shared" si="359"/>
        <v>1488</v>
      </c>
      <c r="B2811" s="526"/>
      <c r="C2811" s="36" t="str">
        <f>VLOOKUP('Employee Salary Payroll Tax '!B2813,'Employee Salary Payroll Tax '!$D$1:$E$7,2,FALSE)</f>
        <v>IBEW</v>
      </c>
      <c r="D2811" s="61">
        <f t="shared" si="346"/>
        <v>6.875E-3</v>
      </c>
      <c r="E2811" s="351">
        <f>'Employee Salary Payroll Tax '!N2813</f>
        <v>14080.92</v>
      </c>
      <c r="F2811" s="351">
        <f t="shared" si="347"/>
        <v>14177.726325</v>
      </c>
      <c r="G2811" s="352"/>
      <c r="H2811" s="351">
        <f t="shared" si="348"/>
        <v>0</v>
      </c>
      <c r="I2811" s="351">
        <f t="shared" si="350"/>
        <v>96.806324999999561</v>
      </c>
      <c r="J2811" s="351">
        <f t="shared" si="349"/>
        <v>0</v>
      </c>
      <c r="K2811" s="293">
        <f>SUM('Employee Salary Payroll Tax '!I2813:K2813)</f>
        <v>14027.689999999999</v>
      </c>
      <c r="L2811" s="293">
        <f>'Employee Salary Payroll Tax '!H2813</f>
        <v>0</v>
      </c>
      <c r="M2811" s="293">
        <f t="shared" si="351"/>
        <v>53.230000000001382</v>
      </c>
      <c r="N2811" s="359">
        <f t="shared" si="352"/>
        <v>0</v>
      </c>
      <c r="O2811" s="331"/>
      <c r="P2811" s="61"/>
      <c r="Q2811" s="294"/>
      <c r="R2811" s="292"/>
      <c r="S2811" s="303"/>
    </row>
    <row r="2812" spans="1:19" s="36" customFormat="1" ht="14.4">
      <c r="A2812" s="36">
        <f t="shared" si="359"/>
        <v>1489</v>
      </c>
      <c r="B2812" s="526"/>
      <c r="C2812" s="36" t="str">
        <f>VLOOKUP('Employee Salary Payroll Tax '!B2814,'Employee Salary Payroll Tax '!$D$1:$E$7,2,FALSE)</f>
        <v>IBEW</v>
      </c>
      <c r="D2812" s="61">
        <f t="shared" si="346"/>
        <v>6.875E-3</v>
      </c>
      <c r="E2812" s="351">
        <f>'Employee Salary Payroll Tax '!N2814</f>
        <v>47772.04</v>
      </c>
      <c r="F2812" s="351">
        <f t="shared" si="347"/>
        <v>48100.472775000002</v>
      </c>
      <c r="G2812" s="352"/>
      <c r="H2812" s="351">
        <f t="shared" si="348"/>
        <v>0</v>
      </c>
      <c r="I2812" s="351">
        <f t="shared" si="350"/>
        <v>328.43277500000113</v>
      </c>
      <c r="J2812" s="351">
        <f t="shared" si="349"/>
        <v>0</v>
      </c>
      <c r="K2812" s="293">
        <f>SUM('Employee Salary Payroll Tax '!I2814:K2814)</f>
        <v>47772.04</v>
      </c>
      <c r="L2812" s="293">
        <f>'Employee Salary Payroll Tax '!H2814</f>
        <v>0</v>
      </c>
      <c r="M2812" s="293">
        <f t="shared" si="351"/>
        <v>0</v>
      </c>
      <c r="N2812" s="359">
        <f t="shared" si="352"/>
        <v>0</v>
      </c>
      <c r="O2812" s="331"/>
      <c r="P2812" s="61"/>
      <c r="Q2812" s="294"/>
      <c r="R2812" s="292"/>
      <c r="S2812" s="303"/>
    </row>
    <row r="2813" spans="1:19" s="36" customFormat="1" ht="14.4">
      <c r="A2813" s="36">
        <f t="shared" si="359"/>
        <v>1490</v>
      </c>
      <c r="B2813" s="526"/>
      <c r="C2813" s="36" t="str">
        <f>VLOOKUP('Employee Salary Payroll Tax '!B2815,'Employee Salary Payroll Tax '!$D$1:$E$7,2,FALSE)</f>
        <v>NonUnion</v>
      </c>
      <c r="D2813" s="61">
        <f t="shared" si="346"/>
        <v>2.98E-2</v>
      </c>
      <c r="E2813" s="351">
        <f>'Employee Salary Payroll Tax '!N2815</f>
        <v>4791.8900000000003</v>
      </c>
      <c r="F2813" s="351">
        <f t="shared" si="347"/>
        <v>4934.6883220000009</v>
      </c>
      <c r="G2813" s="352"/>
      <c r="H2813" s="351">
        <f t="shared" si="348"/>
        <v>2208.1099999999997</v>
      </c>
      <c r="I2813" s="351">
        <f t="shared" si="350"/>
        <v>142.79832200000055</v>
      </c>
      <c r="J2813" s="351">
        <f t="shared" si="349"/>
        <v>0.85678993200000331</v>
      </c>
      <c r="K2813" s="293">
        <f>SUM('Employee Salary Payroll Tax '!I2815:K2815)</f>
        <v>4791.8900000000003</v>
      </c>
      <c r="L2813" s="293">
        <f>'Employee Salary Payroll Tax '!H2815</f>
        <v>0</v>
      </c>
      <c r="M2813" s="293">
        <f t="shared" si="351"/>
        <v>0</v>
      </c>
      <c r="N2813" s="359">
        <f t="shared" si="352"/>
        <v>0.85678993182120322</v>
      </c>
      <c r="O2813" s="331"/>
      <c r="P2813" s="61"/>
      <c r="Q2813" s="294"/>
      <c r="R2813" s="292"/>
      <c r="S2813" s="303"/>
    </row>
    <row r="2814" spans="1:19" s="36" customFormat="1" ht="14.4">
      <c r="A2814" s="36">
        <f t="shared" si="359"/>
        <v>1491</v>
      </c>
      <c r="B2814" s="526"/>
      <c r="C2814" s="36" t="str">
        <f>VLOOKUP('Employee Salary Payroll Tax '!B2816,'Employee Salary Payroll Tax '!$D$1:$E$7,2,FALSE)</f>
        <v>NonUnion</v>
      </c>
      <c r="D2814" s="61">
        <f t="shared" si="346"/>
        <v>2.98E-2</v>
      </c>
      <c r="E2814" s="351">
        <f>'Employee Salary Payroll Tax '!N2816</f>
        <v>128457.88</v>
      </c>
      <c r="F2814" s="351">
        <f t="shared" si="347"/>
        <v>132285.92482400002</v>
      </c>
      <c r="G2814" s="352"/>
      <c r="H2814" s="351">
        <f t="shared" si="348"/>
        <v>0</v>
      </c>
      <c r="I2814" s="351">
        <f t="shared" si="350"/>
        <v>3828.0448240000114</v>
      </c>
      <c r="J2814" s="351">
        <f t="shared" si="349"/>
        <v>0</v>
      </c>
      <c r="K2814" s="293">
        <f>SUM('Employee Salary Payroll Tax '!I2816:K2816)</f>
        <v>127933.73</v>
      </c>
      <c r="L2814" s="293">
        <f>'Employee Salary Payroll Tax '!H2816</f>
        <v>0</v>
      </c>
      <c r="M2814" s="293">
        <f t="shared" si="351"/>
        <v>524.15000000000873</v>
      </c>
      <c r="N2814" s="359">
        <f t="shared" si="352"/>
        <v>0</v>
      </c>
      <c r="O2814" s="331"/>
      <c r="P2814" s="61"/>
      <c r="Q2814" s="294"/>
      <c r="R2814" s="292"/>
      <c r="S2814" s="303"/>
    </row>
    <row r="2815" spans="1:19" s="36" customFormat="1" ht="14.4">
      <c r="A2815" s="36">
        <f t="shared" si="359"/>
        <v>1492</v>
      </c>
      <c r="B2815" s="526"/>
      <c r="C2815" s="36" t="str">
        <f>VLOOKUP('Employee Salary Payroll Tax '!B2817,'Employee Salary Payroll Tax '!$D$1:$E$7,2,FALSE)</f>
        <v>UA</v>
      </c>
      <c r="D2815" s="61">
        <f t="shared" si="346"/>
        <v>0.03</v>
      </c>
      <c r="E2815" s="351">
        <f>'Employee Salary Payroll Tax '!N2817</f>
        <v>87353.76</v>
      </c>
      <c r="F2815" s="351">
        <f t="shared" si="347"/>
        <v>89974.372799999997</v>
      </c>
      <c r="G2815" s="352"/>
      <c r="H2815" s="351">
        <f t="shared" si="348"/>
        <v>0</v>
      </c>
      <c r="I2815" s="351">
        <f t="shared" si="350"/>
        <v>2620.6128000000026</v>
      </c>
      <c r="J2815" s="351">
        <f t="shared" si="349"/>
        <v>0</v>
      </c>
      <c r="K2815" s="293">
        <f>SUM('Employee Salary Payroll Tax '!I2817:K2817)</f>
        <v>77100.12</v>
      </c>
      <c r="L2815" s="293">
        <f>'Employee Salary Payroll Tax '!H2817</f>
        <v>1747.07</v>
      </c>
      <c r="M2815" s="293">
        <f t="shared" si="351"/>
        <v>8506.57</v>
      </c>
      <c r="N2815" s="359">
        <f t="shared" si="352"/>
        <v>0</v>
      </c>
      <c r="O2815" s="331"/>
      <c r="P2815" s="61"/>
      <c r="Q2815" s="294"/>
      <c r="R2815" s="292"/>
      <c r="S2815" s="303"/>
    </row>
    <row r="2816" spans="1:19" s="36" customFormat="1" ht="14.4">
      <c r="A2816" s="36">
        <f t="shared" si="359"/>
        <v>1493</v>
      </c>
      <c r="B2816" s="526"/>
      <c r="C2816" s="36" t="str">
        <f>VLOOKUP('Employee Salary Payroll Tax '!B2818,'Employee Salary Payroll Tax '!$D$1:$E$7,2,FALSE)</f>
        <v>UA</v>
      </c>
      <c r="D2816" s="61">
        <f t="shared" si="346"/>
        <v>0.03</v>
      </c>
      <c r="E2816" s="351">
        <f>'Employee Salary Payroll Tax '!N2818</f>
        <v>71600.759999999995</v>
      </c>
      <c r="F2816" s="351">
        <f t="shared" si="347"/>
        <v>73748.782800000001</v>
      </c>
      <c r="G2816" s="352"/>
      <c r="H2816" s="351">
        <f t="shared" si="348"/>
        <v>0</v>
      </c>
      <c r="I2816" s="351">
        <f t="shared" si="350"/>
        <v>2148.0228000000061</v>
      </c>
      <c r="J2816" s="351">
        <f t="shared" si="349"/>
        <v>0</v>
      </c>
      <c r="K2816" s="293">
        <f>SUM('Employee Salary Payroll Tax '!I2818:K2818)</f>
        <v>62381.79</v>
      </c>
      <c r="L2816" s="293">
        <f>'Employee Salary Payroll Tax '!H2818</f>
        <v>0</v>
      </c>
      <c r="M2816" s="293">
        <f t="shared" si="351"/>
        <v>9218.9699999999939</v>
      </c>
      <c r="N2816" s="359">
        <f t="shared" si="352"/>
        <v>0</v>
      </c>
      <c r="O2816" s="331"/>
      <c r="P2816" s="61"/>
      <c r="Q2816" s="294"/>
      <c r="R2816" s="292"/>
      <c r="S2816" s="303"/>
    </row>
    <row r="2817" spans="1:19" s="36" customFormat="1" ht="14.4">
      <c r="A2817" s="36">
        <f t="shared" si="359"/>
        <v>1494</v>
      </c>
      <c r="B2817" s="526"/>
      <c r="C2817" s="36" t="str">
        <f>VLOOKUP('Employee Salary Payroll Tax '!B2819,'Employee Salary Payroll Tax '!$D$1:$E$7,2,FALSE)</f>
        <v>NonUnion</v>
      </c>
      <c r="D2817" s="61">
        <f t="shared" si="346"/>
        <v>2.98E-2</v>
      </c>
      <c r="E2817" s="351">
        <f>'Employee Salary Payroll Tax '!N2819</f>
        <v>82312.929999999993</v>
      </c>
      <c r="F2817" s="351">
        <f t="shared" si="347"/>
        <v>84765.855314</v>
      </c>
      <c r="G2817" s="352"/>
      <c r="H2817" s="351">
        <f t="shared" si="348"/>
        <v>0</v>
      </c>
      <c r="I2817" s="351">
        <f t="shared" si="350"/>
        <v>2452.9253140000073</v>
      </c>
      <c r="J2817" s="351">
        <f t="shared" si="349"/>
        <v>0</v>
      </c>
      <c r="K2817" s="293">
        <f>SUM('Employee Salary Payroll Tax '!I2819:K2819)</f>
        <v>20832.16</v>
      </c>
      <c r="L2817" s="293">
        <f>'Employee Salary Payroll Tax '!H2819</f>
        <v>0</v>
      </c>
      <c r="M2817" s="293">
        <f t="shared" si="351"/>
        <v>61480.76999999999</v>
      </c>
      <c r="N2817" s="359">
        <f t="shared" si="352"/>
        <v>0</v>
      </c>
      <c r="O2817" s="331"/>
      <c r="P2817" s="61"/>
      <c r="Q2817" s="294"/>
      <c r="R2817" s="292"/>
      <c r="S2817" s="303"/>
    </row>
    <row r="2818" spans="1:19" s="36" customFormat="1" ht="14.4">
      <c r="A2818" s="36">
        <f t="shared" si="359"/>
        <v>1495</v>
      </c>
      <c r="B2818" s="526"/>
      <c r="C2818" s="36" t="str">
        <f>VLOOKUP('Employee Salary Payroll Tax '!B2820,'Employee Salary Payroll Tax '!$D$1:$E$7,2,FALSE)</f>
        <v>IBEW</v>
      </c>
      <c r="D2818" s="61">
        <f t="shared" si="346"/>
        <v>6.875E-3</v>
      </c>
      <c r="E2818" s="351">
        <f>'Employee Salary Payroll Tax '!N2820</f>
        <v>47997.73</v>
      </c>
      <c r="F2818" s="351">
        <f t="shared" si="347"/>
        <v>48327.71439375</v>
      </c>
      <c r="G2818" s="352"/>
      <c r="H2818" s="351">
        <f t="shared" si="348"/>
        <v>0</v>
      </c>
      <c r="I2818" s="351">
        <f t="shared" si="350"/>
        <v>329.98439374999725</v>
      </c>
      <c r="J2818" s="351">
        <f t="shared" si="349"/>
        <v>0</v>
      </c>
      <c r="K2818" s="293">
        <f>SUM('Employee Salary Payroll Tax '!I2820:K2820)</f>
        <v>47929.07</v>
      </c>
      <c r="L2818" s="293">
        <f>'Employee Salary Payroll Tax '!H2820</f>
        <v>0</v>
      </c>
      <c r="M2818" s="293">
        <f t="shared" si="351"/>
        <v>68.660000000003492</v>
      </c>
      <c r="N2818" s="359">
        <f t="shared" si="352"/>
        <v>0</v>
      </c>
      <c r="O2818" s="331"/>
      <c r="P2818" s="61"/>
      <c r="Q2818" s="294"/>
      <c r="R2818" s="292"/>
      <c r="S2818" s="303"/>
    </row>
    <row r="2819" spans="1:19" s="36" customFormat="1" ht="14.4">
      <c r="A2819" s="36">
        <f t="shared" si="359"/>
        <v>1496</v>
      </c>
      <c r="B2819" s="526"/>
      <c r="C2819" s="36" t="str">
        <f>VLOOKUP('Employee Salary Payroll Tax '!B2821,'Employee Salary Payroll Tax '!$D$1:$E$7,2,FALSE)</f>
        <v>NonUnion</v>
      </c>
      <c r="D2819" s="61">
        <f t="shared" si="346"/>
        <v>2.98E-2</v>
      </c>
      <c r="E2819" s="351">
        <f>'Employee Salary Payroll Tax '!N2821</f>
        <v>132475.04</v>
      </c>
      <c r="F2819" s="351">
        <f t="shared" si="347"/>
        <v>136422.79619200001</v>
      </c>
      <c r="G2819" s="352"/>
      <c r="H2819" s="351">
        <f t="shared" si="348"/>
        <v>0</v>
      </c>
      <c r="I2819" s="351">
        <f t="shared" si="350"/>
        <v>3947.7561920000007</v>
      </c>
      <c r="J2819" s="351">
        <f t="shared" si="349"/>
        <v>0</v>
      </c>
      <c r="K2819" s="293">
        <f>SUM('Employee Salary Payroll Tax '!I2821:K2821)</f>
        <v>51140.75</v>
      </c>
      <c r="L2819" s="293">
        <f>'Employee Salary Payroll Tax '!H2821</f>
        <v>0</v>
      </c>
      <c r="M2819" s="293">
        <f t="shared" si="351"/>
        <v>81334.290000000008</v>
      </c>
      <c r="N2819" s="359">
        <f t="shared" si="352"/>
        <v>0</v>
      </c>
      <c r="O2819" s="331"/>
      <c r="P2819" s="61"/>
      <c r="Q2819" s="294"/>
      <c r="R2819" s="292"/>
      <c r="S2819" s="303"/>
    </row>
    <row r="2820" spans="1:19" s="36" customFormat="1" ht="14.4">
      <c r="A2820" s="36">
        <f t="shared" si="359"/>
        <v>1497</v>
      </c>
      <c r="B2820" s="526"/>
      <c r="C2820" s="36" t="str">
        <f>VLOOKUP('Employee Salary Payroll Tax '!B2822,'Employee Salary Payroll Tax '!$D$1:$E$7,2,FALSE)</f>
        <v>NonUnion</v>
      </c>
      <c r="D2820" s="61">
        <f t="shared" si="346"/>
        <v>2.98E-2</v>
      </c>
      <c r="E2820" s="351">
        <f>'Employee Salary Payroll Tax '!N2822</f>
        <v>139539.74</v>
      </c>
      <c r="F2820" s="351">
        <f t="shared" si="347"/>
        <v>143698.024252</v>
      </c>
      <c r="G2820" s="352"/>
      <c r="H2820" s="351">
        <f t="shared" si="348"/>
        <v>0</v>
      </c>
      <c r="I2820" s="351">
        <f t="shared" si="350"/>
        <v>4158.2842520000122</v>
      </c>
      <c r="J2820" s="351">
        <f t="shared" si="349"/>
        <v>0</v>
      </c>
      <c r="K2820" s="293">
        <f>SUM('Employee Salary Payroll Tax '!I2822:K2822)</f>
        <v>87800.22</v>
      </c>
      <c r="L2820" s="293">
        <f>'Employee Salary Payroll Tax '!H2822</f>
        <v>0</v>
      </c>
      <c r="M2820" s="293">
        <f t="shared" si="351"/>
        <v>51739.51999999999</v>
      </c>
      <c r="N2820" s="359">
        <f t="shared" si="352"/>
        <v>0</v>
      </c>
      <c r="O2820" s="331"/>
      <c r="P2820" s="61"/>
      <c r="Q2820" s="294"/>
      <c r="R2820" s="292"/>
      <c r="S2820" s="303"/>
    </row>
    <row r="2821" spans="1:19" s="36" customFormat="1" ht="14.4">
      <c r="A2821" s="36">
        <f t="shared" si="359"/>
        <v>1498</v>
      </c>
      <c r="B2821" s="526"/>
      <c r="C2821" s="36" t="str">
        <f>VLOOKUP('Employee Salary Payroll Tax '!B2823,'Employee Salary Payroll Tax '!$D$1:$E$7,2,FALSE)</f>
        <v>IBEW</v>
      </c>
      <c r="D2821" s="61">
        <f t="shared" si="346"/>
        <v>6.875E-3</v>
      </c>
      <c r="E2821" s="351">
        <f>'Employee Salary Payroll Tax '!N2823</f>
        <v>71097.45</v>
      </c>
      <c r="F2821" s="351">
        <f t="shared" si="347"/>
        <v>71586.24496874999</v>
      </c>
      <c r="G2821" s="352"/>
      <c r="H2821" s="351">
        <f t="shared" si="348"/>
        <v>0</v>
      </c>
      <c r="I2821" s="351">
        <f t="shared" si="350"/>
        <v>488.79496874999313</v>
      </c>
      <c r="J2821" s="351">
        <f t="shared" si="349"/>
        <v>0</v>
      </c>
      <c r="K2821" s="293">
        <f>SUM('Employee Salary Payroll Tax '!I2823:K2823)</f>
        <v>59912.34</v>
      </c>
      <c r="L2821" s="293">
        <f>'Employee Salary Payroll Tax '!H2823</f>
        <v>0</v>
      </c>
      <c r="M2821" s="293">
        <f t="shared" si="351"/>
        <v>11185.11</v>
      </c>
      <c r="N2821" s="359">
        <f t="shared" si="352"/>
        <v>0</v>
      </c>
      <c r="O2821" s="331"/>
      <c r="P2821" s="61"/>
      <c r="Q2821" s="294"/>
      <c r="R2821" s="292"/>
      <c r="S2821" s="303"/>
    </row>
    <row r="2822" spans="1:19" s="36" customFormat="1" ht="14.4">
      <c r="A2822" s="36">
        <f t="shared" si="359"/>
        <v>1499</v>
      </c>
      <c r="B2822" s="526"/>
      <c r="C2822" s="36" t="str">
        <f>VLOOKUP('Employee Salary Payroll Tax '!B2824,'Employee Salary Payroll Tax '!$D$1:$E$7,2,FALSE)</f>
        <v>NonUnion</v>
      </c>
      <c r="D2822" s="61">
        <f t="shared" si="346"/>
        <v>2.98E-2</v>
      </c>
      <c r="E2822" s="351">
        <f>'Employee Salary Payroll Tax '!N2824</f>
        <v>89255.6</v>
      </c>
      <c r="F2822" s="351">
        <f t="shared" si="347"/>
        <v>91915.416880000004</v>
      </c>
      <c r="G2822" s="352"/>
      <c r="H2822" s="351">
        <f t="shared" si="348"/>
        <v>0</v>
      </c>
      <c r="I2822" s="351">
        <f t="shared" si="350"/>
        <v>2659.8168799999985</v>
      </c>
      <c r="J2822" s="351">
        <f t="shared" si="349"/>
        <v>0</v>
      </c>
      <c r="K2822" s="293">
        <f>SUM('Employee Salary Payroll Tax '!I2824:K2824)</f>
        <v>43920.45</v>
      </c>
      <c r="L2822" s="293">
        <f>'Employee Salary Payroll Tax '!H2824</f>
        <v>0</v>
      </c>
      <c r="M2822" s="293">
        <f t="shared" si="351"/>
        <v>45335.150000000009</v>
      </c>
      <c r="N2822" s="359">
        <f t="shared" si="352"/>
        <v>0</v>
      </c>
      <c r="O2822" s="331"/>
      <c r="P2822" s="61"/>
      <c r="Q2822" s="294"/>
      <c r="R2822" s="292"/>
      <c r="S2822" s="303"/>
    </row>
    <row r="2823" spans="1:19" s="36" customFormat="1" ht="14.4">
      <c r="A2823" s="36">
        <f t="shared" si="359"/>
        <v>1500</v>
      </c>
      <c r="B2823" s="526"/>
      <c r="C2823" s="36" t="str">
        <f>VLOOKUP('Employee Salary Payroll Tax '!B2825,'Employee Salary Payroll Tax '!$D$1:$E$7,2,FALSE)</f>
        <v>NonUnion</v>
      </c>
      <c r="D2823" s="61">
        <f t="shared" si="346"/>
        <v>2.98E-2</v>
      </c>
      <c r="E2823" s="351">
        <f>'Employee Salary Payroll Tax '!N2825</f>
        <v>115839.61</v>
      </c>
      <c r="F2823" s="351">
        <f t="shared" si="347"/>
        <v>119291.630378</v>
      </c>
      <c r="G2823" s="352"/>
      <c r="H2823" s="351">
        <f t="shared" si="348"/>
        <v>0</v>
      </c>
      <c r="I2823" s="351">
        <f t="shared" si="350"/>
        <v>3452.0203780000011</v>
      </c>
      <c r="J2823" s="351">
        <f t="shared" si="349"/>
        <v>0</v>
      </c>
      <c r="K2823" s="293">
        <f>SUM('Employee Salary Payroll Tax '!I2825:K2825)</f>
        <v>115839.61</v>
      </c>
      <c r="L2823" s="293">
        <f>'Employee Salary Payroll Tax '!H2825</f>
        <v>0</v>
      </c>
      <c r="M2823" s="293">
        <f t="shared" si="351"/>
        <v>0</v>
      </c>
      <c r="N2823" s="359">
        <f t="shared" si="352"/>
        <v>0</v>
      </c>
      <c r="O2823" s="331"/>
      <c r="P2823" s="61"/>
      <c r="Q2823" s="294"/>
      <c r="R2823" s="292"/>
      <c r="S2823" s="303"/>
    </row>
    <row r="2824" spans="1:19" s="36" customFormat="1" ht="14.4">
      <c r="A2824" s="36">
        <f t="shared" si="359"/>
        <v>1501</v>
      </c>
      <c r="B2824" s="526"/>
      <c r="C2824" s="36" t="str">
        <f>VLOOKUP('Employee Salary Payroll Tax '!B2826,'Employee Salary Payroll Tax '!$D$1:$E$7,2,FALSE)</f>
        <v>NonUnion</v>
      </c>
      <c r="D2824" s="61">
        <f t="shared" si="346"/>
        <v>2.98E-2</v>
      </c>
      <c r="E2824" s="351">
        <f>'Employee Salary Payroll Tax '!N2826</f>
        <v>62739.01</v>
      </c>
      <c r="F2824" s="351">
        <f t="shared" si="347"/>
        <v>64608.632498000006</v>
      </c>
      <c r="G2824" s="352"/>
      <c r="H2824" s="351">
        <f t="shared" si="348"/>
        <v>0</v>
      </c>
      <c r="I2824" s="351">
        <f t="shared" si="350"/>
        <v>1869.6224980000043</v>
      </c>
      <c r="J2824" s="351">
        <f t="shared" si="349"/>
        <v>0</v>
      </c>
      <c r="K2824" s="293">
        <f>SUM('Employee Salary Payroll Tax '!I2826:K2826)</f>
        <v>12723.92</v>
      </c>
      <c r="L2824" s="293">
        <f>'Employee Salary Payroll Tax '!H2826</f>
        <v>0</v>
      </c>
      <c r="M2824" s="293">
        <f t="shared" si="351"/>
        <v>50015.090000000004</v>
      </c>
      <c r="N2824" s="359">
        <f t="shared" si="352"/>
        <v>0</v>
      </c>
      <c r="O2824" s="331"/>
      <c r="P2824" s="61"/>
      <c r="Q2824" s="294"/>
      <c r="R2824" s="292"/>
      <c r="S2824" s="303"/>
    </row>
    <row r="2825" spans="1:19" s="36" customFormat="1" ht="14.4">
      <c r="A2825" s="36">
        <f t="shared" si="359"/>
        <v>1502</v>
      </c>
      <c r="B2825" s="526"/>
      <c r="C2825" s="36" t="str">
        <f>VLOOKUP('Employee Salary Payroll Tax '!B2827,'Employee Salary Payroll Tax '!$D$1:$E$7,2,FALSE)</f>
        <v>NonUnion</v>
      </c>
      <c r="D2825" s="61">
        <f t="shared" si="346"/>
        <v>2.98E-2</v>
      </c>
      <c r="E2825" s="351">
        <f>'Employee Salary Payroll Tax '!N2827</f>
        <v>99265.71</v>
      </c>
      <c r="F2825" s="351">
        <f t="shared" si="347"/>
        <v>102223.82815800002</v>
      </c>
      <c r="G2825" s="352"/>
      <c r="H2825" s="351">
        <f t="shared" si="348"/>
        <v>0</v>
      </c>
      <c r="I2825" s="351">
        <f t="shared" si="350"/>
        <v>2958.118158000012</v>
      </c>
      <c r="J2825" s="351">
        <f t="shared" si="349"/>
        <v>0</v>
      </c>
      <c r="K2825" s="293">
        <f>SUM('Employee Salary Payroll Tax '!I2827:K2827)</f>
        <v>31615.46</v>
      </c>
      <c r="L2825" s="293">
        <f>'Employee Salary Payroll Tax '!H2827</f>
        <v>0</v>
      </c>
      <c r="M2825" s="293">
        <f t="shared" si="351"/>
        <v>67650.25</v>
      </c>
      <c r="N2825" s="359">
        <f t="shared" si="352"/>
        <v>0</v>
      </c>
      <c r="O2825" s="331"/>
      <c r="P2825" s="61"/>
      <c r="Q2825" s="294"/>
      <c r="R2825" s="292"/>
      <c r="S2825" s="303"/>
    </row>
    <row r="2826" spans="1:19" s="36" customFormat="1" ht="14.4">
      <c r="A2826" s="36">
        <f t="shared" si="359"/>
        <v>1503</v>
      </c>
      <c r="B2826" s="526"/>
      <c r="C2826" s="36" t="str">
        <f>VLOOKUP('Employee Salary Payroll Tax '!B2828,'Employee Salary Payroll Tax '!$D$1:$E$7,2,FALSE)</f>
        <v>NonUnion</v>
      </c>
      <c r="D2826" s="61">
        <f t="shared" si="346"/>
        <v>2.98E-2</v>
      </c>
      <c r="E2826" s="351">
        <f>'Employee Salary Payroll Tax '!N2828</f>
        <v>46573.22</v>
      </c>
      <c r="F2826" s="351">
        <f t="shared" si="347"/>
        <v>47961.101956000006</v>
      </c>
      <c r="G2826" s="352"/>
      <c r="H2826" s="351">
        <f t="shared" si="348"/>
        <v>0</v>
      </c>
      <c r="I2826" s="351">
        <f t="shared" si="350"/>
        <v>1387.8819560000047</v>
      </c>
      <c r="J2826" s="351">
        <f t="shared" si="349"/>
        <v>0</v>
      </c>
      <c r="K2826" s="293">
        <f>SUM('Employee Salary Payroll Tax '!I2828:K2828)</f>
        <v>46573.22</v>
      </c>
      <c r="L2826" s="293">
        <f>'Employee Salary Payroll Tax '!H2828</f>
        <v>0</v>
      </c>
      <c r="M2826" s="293">
        <f t="shared" si="351"/>
        <v>0</v>
      </c>
      <c r="N2826" s="359">
        <f t="shared" si="352"/>
        <v>0</v>
      </c>
      <c r="O2826" s="331"/>
      <c r="P2826" s="61"/>
      <c r="Q2826" s="294"/>
      <c r="R2826" s="292"/>
      <c r="S2826" s="303"/>
    </row>
    <row r="2827" spans="1:19" s="36" customFormat="1" ht="14.4">
      <c r="A2827" s="36">
        <f t="shared" si="359"/>
        <v>1504</v>
      </c>
      <c r="B2827" s="526"/>
      <c r="C2827" s="36" t="str">
        <f>VLOOKUP('Employee Salary Payroll Tax '!B2829,'Employee Salary Payroll Tax '!$D$1:$E$7,2,FALSE)</f>
        <v>NonUnion</v>
      </c>
      <c r="D2827" s="61">
        <f t="shared" si="346"/>
        <v>2.98E-2</v>
      </c>
      <c r="E2827" s="351">
        <f>'Employee Salary Payroll Tax '!N2829</f>
        <v>138644.22</v>
      </c>
      <c r="F2827" s="351">
        <f t="shared" si="347"/>
        <v>142775.817756</v>
      </c>
      <c r="G2827" s="352"/>
      <c r="H2827" s="351">
        <f t="shared" si="348"/>
        <v>0</v>
      </c>
      <c r="I2827" s="351">
        <f t="shared" si="350"/>
        <v>4131.5977560000028</v>
      </c>
      <c r="J2827" s="351">
        <f t="shared" si="349"/>
        <v>0</v>
      </c>
      <c r="K2827" s="293">
        <f>SUM('Employee Salary Payroll Tax '!I2829:K2829)</f>
        <v>138638.07</v>
      </c>
      <c r="L2827" s="293">
        <f>'Employee Salary Payroll Tax '!H2829</f>
        <v>0</v>
      </c>
      <c r="M2827" s="293">
        <f t="shared" si="351"/>
        <v>6.1499999999941792</v>
      </c>
      <c r="N2827" s="359">
        <f t="shared" si="352"/>
        <v>0</v>
      </c>
      <c r="O2827" s="331"/>
      <c r="P2827" s="61"/>
      <c r="Q2827" s="294"/>
      <c r="R2827" s="292"/>
      <c r="S2827" s="303"/>
    </row>
    <row r="2828" spans="1:19" s="36" customFormat="1" ht="14.4">
      <c r="A2828" s="36">
        <f t="shared" si="359"/>
        <v>1505</v>
      </c>
      <c r="B2828" s="526"/>
      <c r="C2828" s="36" t="str">
        <f>VLOOKUP('Employee Salary Payroll Tax '!B2830,'Employee Salary Payroll Tax '!$D$1:$E$7,2,FALSE)</f>
        <v>IBEW</v>
      </c>
      <c r="D2828" s="61">
        <f t="shared" si="346"/>
        <v>6.875E-3</v>
      </c>
      <c r="E2828" s="351">
        <f>'Employee Salary Payroll Tax '!N2830</f>
        <v>65040.08</v>
      </c>
      <c r="F2828" s="351">
        <f t="shared" si="347"/>
        <v>65487.23055</v>
      </c>
      <c r="G2828" s="352"/>
      <c r="H2828" s="351">
        <f t="shared" si="348"/>
        <v>0</v>
      </c>
      <c r="I2828" s="351">
        <f t="shared" si="350"/>
        <v>447.15054999999847</v>
      </c>
      <c r="J2828" s="351">
        <f t="shared" si="349"/>
        <v>0</v>
      </c>
      <c r="K2828" s="293">
        <f>SUM('Employee Salary Payroll Tax '!I2830:K2830)</f>
        <v>0</v>
      </c>
      <c r="L2828" s="293">
        <f>'Employee Salary Payroll Tax '!H2830</f>
        <v>0</v>
      </c>
      <c r="M2828" s="293">
        <f t="shared" si="351"/>
        <v>65040.08</v>
      </c>
      <c r="N2828" s="359">
        <f t="shared" si="352"/>
        <v>0</v>
      </c>
      <c r="O2828" s="331"/>
      <c r="P2828" s="61"/>
      <c r="Q2828" s="294"/>
      <c r="R2828" s="292"/>
      <c r="S2828" s="303"/>
    </row>
    <row r="2829" spans="1:19" s="36" customFormat="1" ht="14.4">
      <c r="A2829" s="36">
        <f t="shared" si="359"/>
        <v>1506</v>
      </c>
      <c r="B2829" s="526"/>
      <c r="C2829" s="36" t="str">
        <f>VLOOKUP('Employee Salary Payroll Tax '!B2831,'Employee Salary Payroll Tax '!$D$1:$E$7,2,FALSE)</f>
        <v>IBEW</v>
      </c>
      <c r="D2829" s="61">
        <f t="shared" si="346"/>
        <v>6.875E-3</v>
      </c>
      <c r="E2829" s="351">
        <f>'Employee Salary Payroll Tax '!N2831</f>
        <v>35384.730000000003</v>
      </c>
      <c r="F2829" s="351">
        <f t="shared" si="347"/>
        <v>35628.000018750005</v>
      </c>
      <c r="G2829" s="352"/>
      <c r="H2829" s="351">
        <f t="shared" si="348"/>
        <v>0</v>
      </c>
      <c r="I2829" s="351">
        <f t="shared" si="350"/>
        <v>243.27001875000133</v>
      </c>
      <c r="J2829" s="351">
        <f t="shared" si="349"/>
        <v>0</v>
      </c>
      <c r="K2829" s="293">
        <f>SUM('Employee Salary Payroll Tax '!I2831:K2831)</f>
        <v>35384.730000000003</v>
      </c>
      <c r="L2829" s="293">
        <f>'Employee Salary Payroll Tax '!H2831</f>
        <v>0</v>
      </c>
      <c r="M2829" s="293">
        <f t="shared" si="351"/>
        <v>0</v>
      </c>
      <c r="N2829" s="359">
        <f t="shared" si="352"/>
        <v>0</v>
      </c>
      <c r="O2829" s="331"/>
      <c r="P2829" s="61"/>
      <c r="Q2829" s="294"/>
      <c r="R2829" s="292"/>
      <c r="S2829" s="303"/>
    </row>
    <row r="2830" spans="1:19" s="36" customFormat="1" ht="14.4">
      <c r="A2830" s="36">
        <f t="shared" si="359"/>
        <v>1507</v>
      </c>
      <c r="B2830" s="526"/>
      <c r="C2830" s="36" t="str">
        <f>VLOOKUP('Employee Salary Payroll Tax '!B2832,'Employee Salary Payroll Tax '!$D$1:$E$7,2,FALSE)</f>
        <v>NonUnion</v>
      </c>
      <c r="D2830" s="61">
        <f t="shared" si="346"/>
        <v>2.98E-2</v>
      </c>
      <c r="E2830" s="351">
        <f>'Employee Salary Payroll Tax '!N2832</f>
        <v>3333.61</v>
      </c>
      <c r="F2830" s="351">
        <f t="shared" si="347"/>
        <v>3432.9515780000002</v>
      </c>
      <c r="G2830" s="352"/>
      <c r="H2830" s="351">
        <f t="shared" si="348"/>
        <v>3666.39</v>
      </c>
      <c r="I2830" s="351">
        <f t="shared" si="350"/>
        <v>99.341578000000027</v>
      </c>
      <c r="J2830" s="351">
        <f t="shared" si="349"/>
        <v>0.59604946800000014</v>
      </c>
      <c r="K2830" s="293">
        <f>SUM('Employee Salary Payroll Tax '!I2832:K2832)</f>
        <v>1586.8</v>
      </c>
      <c r="L2830" s="293">
        <f>'Employee Salary Payroll Tax '!H2832</f>
        <v>0</v>
      </c>
      <c r="M2830" s="293">
        <f t="shared" si="351"/>
        <v>1746.8100000000002</v>
      </c>
      <c r="N2830" s="359">
        <f t="shared" si="352"/>
        <v>0.28371983991489119</v>
      </c>
      <c r="O2830" s="331"/>
      <c r="P2830" s="61"/>
      <c r="Q2830" s="294"/>
      <c r="R2830" s="292"/>
      <c r="S2830" s="303"/>
    </row>
    <row r="2831" spans="1:19" s="36" customFormat="1" ht="14.4">
      <c r="A2831" s="36">
        <f t="shared" si="359"/>
        <v>1508</v>
      </c>
      <c r="B2831" s="526"/>
      <c r="C2831" s="36" t="str">
        <f>VLOOKUP('Employee Salary Payroll Tax '!B2833,'Employee Salary Payroll Tax '!$D$1:$E$7,2,FALSE)</f>
        <v>NonUnion</v>
      </c>
      <c r="D2831" s="61">
        <f t="shared" si="346"/>
        <v>2.98E-2</v>
      </c>
      <c r="E2831" s="351">
        <f>'Employee Salary Payroll Tax '!N2833</f>
        <v>24237.05</v>
      </c>
      <c r="F2831" s="351">
        <f t="shared" si="347"/>
        <v>24959.31409</v>
      </c>
      <c r="G2831" s="352"/>
      <c r="H2831" s="351">
        <f t="shared" si="348"/>
        <v>0</v>
      </c>
      <c r="I2831" s="351">
        <f t="shared" si="350"/>
        <v>722.26409000000058</v>
      </c>
      <c r="J2831" s="351">
        <f t="shared" si="349"/>
        <v>0</v>
      </c>
      <c r="K2831" s="293">
        <f>SUM('Employee Salary Payroll Tax '!I2833:K2833)</f>
        <v>13228.579999999998</v>
      </c>
      <c r="L2831" s="293">
        <f>'Employee Salary Payroll Tax '!H2833</f>
        <v>0</v>
      </c>
      <c r="M2831" s="293">
        <f t="shared" si="351"/>
        <v>11008.470000000001</v>
      </c>
      <c r="N2831" s="359">
        <f t="shared" si="352"/>
        <v>0</v>
      </c>
      <c r="O2831" s="331"/>
      <c r="P2831" s="61"/>
      <c r="Q2831" s="294"/>
      <c r="R2831" s="292"/>
      <c r="S2831" s="303"/>
    </row>
    <row r="2832" spans="1:19" s="36" customFormat="1" ht="14.4">
      <c r="A2832" s="36">
        <f t="shared" si="359"/>
        <v>1509</v>
      </c>
      <c r="B2832" s="526"/>
      <c r="C2832" s="36" t="str">
        <f>VLOOKUP('Employee Salary Payroll Tax '!B2834,'Employee Salary Payroll Tax '!$D$1:$E$7,2,FALSE)</f>
        <v>NonUnion</v>
      </c>
      <c r="D2832" s="61">
        <f t="shared" ref="D2832:D2895" si="360">VLOOKUP(C2832,C$9:D$12,2)</f>
        <v>2.98E-2</v>
      </c>
      <c r="E2832" s="351">
        <f>'Employee Salary Payroll Tax '!N2834</f>
        <v>108533.05</v>
      </c>
      <c r="F2832" s="351">
        <f t="shared" ref="F2832:F2895" si="361">E2832*(1+D2832)</f>
        <v>111767.33489000001</v>
      </c>
      <c r="G2832" s="352"/>
      <c r="H2832" s="351">
        <f t="shared" ref="H2832:H2895" si="362">IF(E2832&gt;$H$12,0,$H$12-E2832)</f>
        <v>0</v>
      </c>
      <c r="I2832" s="351">
        <f t="shared" si="350"/>
        <v>3234.2848900000099</v>
      </c>
      <c r="J2832" s="351">
        <f t="shared" ref="J2832:J2895" si="363">IF(H2832&gt;I2832,I2832*$J$12,H2832*$J$12)</f>
        <v>0</v>
      </c>
      <c r="K2832" s="293">
        <f>SUM('Employee Salary Payroll Tax '!I2834:K2834)</f>
        <v>108533.04999999999</v>
      </c>
      <c r="L2832" s="293">
        <f>'Employee Salary Payroll Tax '!H2834</f>
        <v>0</v>
      </c>
      <c r="M2832" s="293">
        <f t="shared" si="351"/>
        <v>1.4551915228366852E-11</v>
      </c>
      <c r="N2832" s="359">
        <f t="shared" si="352"/>
        <v>0</v>
      </c>
      <c r="O2832" s="331"/>
      <c r="P2832" s="61"/>
      <c r="Q2832" s="294"/>
      <c r="R2832" s="292"/>
      <c r="S2832" s="303"/>
    </row>
    <row r="2833" spans="1:19" s="36" customFormat="1" ht="14.4">
      <c r="A2833" s="36">
        <f t="shared" si="359"/>
        <v>1510</v>
      </c>
      <c r="B2833" s="526"/>
      <c r="C2833" s="36" t="str">
        <f>VLOOKUP('Employee Salary Payroll Tax '!B2835,'Employee Salary Payroll Tax '!$D$1:$E$7,2,FALSE)</f>
        <v>NonUnion</v>
      </c>
      <c r="D2833" s="61">
        <f t="shared" si="360"/>
        <v>2.98E-2</v>
      </c>
      <c r="E2833" s="351">
        <f>'Employee Salary Payroll Tax '!N2835</f>
        <v>25947.57</v>
      </c>
      <c r="F2833" s="351">
        <f t="shared" si="361"/>
        <v>26720.807586000003</v>
      </c>
      <c r="G2833" s="352"/>
      <c r="H2833" s="351">
        <f t="shared" si="362"/>
        <v>0</v>
      </c>
      <c r="I2833" s="351">
        <f t="shared" ref="I2833:I2896" si="364">F2833-E2833</f>
        <v>773.23758600000292</v>
      </c>
      <c r="J2833" s="351">
        <f t="shared" si="363"/>
        <v>0</v>
      </c>
      <c r="K2833" s="293">
        <f>SUM('Employee Salary Payroll Tax '!I2835:K2835)</f>
        <v>17125.39</v>
      </c>
      <c r="L2833" s="293">
        <f>'Employee Salary Payroll Tax '!H2835</f>
        <v>0</v>
      </c>
      <c r="M2833" s="293">
        <f t="shared" ref="M2833:M2896" si="365">E2833-K2833-L2833</f>
        <v>8822.18</v>
      </c>
      <c r="N2833" s="359">
        <f t="shared" ref="N2833:N2896" si="366">J2833*K2833/(SUM(K2833:M2833)+0.000001)</f>
        <v>0</v>
      </c>
      <c r="O2833" s="331"/>
      <c r="P2833" s="61"/>
      <c r="Q2833" s="294"/>
      <c r="R2833" s="292"/>
      <c r="S2833" s="303"/>
    </row>
    <row r="2834" spans="1:19" s="36" customFormat="1" ht="14.4">
      <c r="A2834" s="36">
        <f t="shared" si="359"/>
        <v>1511</v>
      </c>
      <c r="B2834" s="526"/>
      <c r="C2834" s="36" t="str">
        <f>VLOOKUP('Employee Salary Payroll Tax '!B2836,'Employee Salary Payroll Tax '!$D$1:$E$7,2,FALSE)</f>
        <v>NonUnion</v>
      </c>
      <c r="D2834" s="61">
        <f t="shared" si="360"/>
        <v>2.98E-2</v>
      </c>
      <c r="E2834" s="351">
        <f>'Employee Salary Payroll Tax '!N2836</f>
        <v>69090.52</v>
      </c>
      <c r="F2834" s="351">
        <f t="shared" si="361"/>
        <v>71149.417496000009</v>
      </c>
      <c r="G2834" s="352"/>
      <c r="H2834" s="351">
        <f t="shared" si="362"/>
        <v>0</v>
      </c>
      <c r="I2834" s="351">
        <f t="shared" si="364"/>
        <v>2058.897496000005</v>
      </c>
      <c r="J2834" s="351">
        <f t="shared" si="363"/>
        <v>0</v>
      </c>
      <c r="K2834" s="293">
        <f>SUM('Employee Salary Payroll Tax '!I2836:K2836)</f>
        <v>21973.99</v>
      </c>
      <c r="L2834" s="293">
        <f>'Employee Salary Payroll Tax '!H2836</f>
        <v>0</v>
      </c>
      <c r="M2834" s="293">
        <f t="shared" si="365"/>
        <v>47116.53</v>
      </c>
      <c r="N2834" s="359">
        <f t="shared" si="366"/>
        <v>0</v>
      </c>
      <c r="O2834" s="331"/>
      <c r="P2834" s="61"/>
      <c r="Q2834" s="294"/>
      <c r="R2834" s="292"/>
      <c r="S2834" s="303"/>
    </row>
    <row r="2835" spans="1:19" s="36" customFormat="1" ht="14.4">
      <c r="A2835" s="36">
        <f t="shared" si="359"/>
        <v>1512</v>
      </c>
      <c r="B2835" s="526"/>
      <c r="C2835" s="36" t="str">
        <f>VLOOKUP('Employee Salary Payroll Tax '!B2837,'Employee Salary Payroll Tax '!$D$1:$E$7,2,FALSE)</f>
        <v>NonUnion</v>
      </c>
      <c r="D2835" s="61">
        <f t="shared" si="360"/>
        <v>2.98E-2</v>
      </c>
      <c r="E2835" s="351">
        <f>'Employee Salary Payroll Tax '!N2837</f>
        <v>44661.99</v>
      </c>
      <c r="F2835" s="351">
        <f t="shared" si="361"/>
        <v>45992.917302000002</v>
      </c>
      <c r="G2835" s="352"/>
      <c r="H2835" s="351">
        <f t="shared" si="362"/>
        <v>0</v>
      </c>
      <c r="I2835" s="351">
        <f t="shared" si="364"/>
        <v>1330.9273020000037</v>
      </c>
      <c r="J2835" s="351">
        <f t="shared" si="363"/>
        <v>0</v>
      </c>
      <c r="K2835" s="293">
        <f>SUM('Employee Salary Payroll Tax '!I2837:K2837)</f>
        <v>4996.1000000000004</v>
      </c>
      <c r="L2835" s="293">
        <f>'Employee Salary Payroll Tax '!H2837</f>
        <v>0</v>
      </c>
      <c r="M2835" s="293">
        <f t="shared" si="365"/>
        <v>39665.89</v>
      </c>
      <c r="N2835" s="359">
        <f t="shared" si="366"/>
        <v>0</v>
      </c>
      <c r="O2835" s="331"/>
      <c r="P2835" s="61"/>
      <c r="Q2835" s="294"/>
      <c r="R2835" s="292"/>
      <c r="S2835" s="303"/>
    </row>
    <row r="2836" spans="1:19" s="36" customFormat="1" ht="14.4">
      <c r="A2836" s="36">
        <f t="shared" si="359"/>
        <v>1513</v>
      </c>
      <c r="B2836" s="526"/>
      <c r="C2836" s="36" t="str">
        <f>VLOOKUP('Employee Salary Payroll Tax '!B2838,'Employee Salary Payroll Tax '!$D$1:$E$7,2,FALSE)</f>
        <v>NonUnion</v>
      </c>
      <c r="D2836" s="61">
        <f t="shared" si="360"/>
        <v>2.98E-2</v>
      </c>
      <c r="E2836" s="351">
        <f>'Employee Salary Payroll Tax '!N2838</f>
        <v>63668.86</v>
      </c>
      <c r="F2836" s="351">
        <f t="shared" si="361"/>
        <v>65566.192028000005</v>
      </c>
      <c r="G2836" s="352"/>
      <c r="H2836" s="351">
        <f t="shared" si="362"/>
        <v>0</v>
      </c>
      <c r="I2836" s="351">
        <f t="shared" si="364"/>
        <v>1897.3320280000044</v>
      </c>
      <c r="J2836" s="351">
        <f t="shared" si="363"/>
        <v>0</v>
      </c>
      <c r="K2836" s="293">
        <f>SUM('Employee Salary Payroll Tax '!I2838:K2838)</f>
        <v>20261.91</v>
      </c>
      <c r="L2836" s="293">
        <f>'Employee Salary Payroll Tax '!H2838</f>
        <v>0</v>
      </c>
      <c r="M2836" s="293">
        <f t="shared" si="365"/>
        <v>43406.95</v>
      </c>
      <c r="N2836" s="359">
        <f t="shared" si="366"/>
        <v>0</v>
      </c>
      <c r="O2836" s="331"/>
      <c r="P2836" s="61"/>
      <c r="Q2836" s="294"/>
      <c r="R2836" s="292"/>
      <c r="S2836" s="303"/>
    </row>
    <row r="2837" spans="1:19" s="36" customFormat="1" ht="14.4">
      <c r="A2837" s="36">
        <f t="shared" si="359"/>
        <v>1514</v>
      </c>
      <c r="B2837" s="526"/>
      <c r="C2837" s="36" t="str">
        <f>VLOOKUP('Employee Salary Payroll Tax '!B2839,'Employee Salary Payroll Tax '!$D$1:$E$7,2,FALSE)</f>
        <v>NonUnion</v>
      </c>
      <c r="D2837" s="61">
        <f t="shared" si="360"/>
        <v>2.98E-2</v>
      </c>
      <c r="E2837" s="351">
        <f>'Employee Salary Payroll Tax '!N2839</f>
        <v>31382.83</v>
      </c>
      <c r="F2837" s="351">
        <f t="shared" si="361"/>
        <v>32318.038334000004</v>
      </c>
      <c r="G2837" s="352"/>
      <c r="H2837" s="351">
        <f t="shared" si="362"/>
        <v>0</v>
      </c>
      <c r="I2837" s="351">
        <f t="shared" si="364"/>
        <v>935.20833400000265</v>
      </c>
      <c r="J2837" s="351">
        <f t="shared" si="363"/>
        <v>0</v>
      </c>
      <c r="K2837" s="293">
        <f>SUM('Employee Salary Payroll Tax '!I2839:K2839)</f>
        <v>19065.060000000001</v>
      </c>
      <c r="L2837" s="293">
        <f>'Employee Salary Payroll Tax '!H2839</f>
        <v>0</v>
      </c>
      <c r="M2837" s="293">
        <f t="shared" si="365"/>
        <v>12317.77</v>
      </c>
      <c r="N2837" s="359">
        <f t="shared" si="366"/>
        <v>0</v>
      </c>
      <c r="O2837" s="331"/>
      <c r="P2837" s="61"/>
      <c r="Q2837" s="294"/>
      <c r="R2837" s="292"/>
      <c r="S2837" s="303"/>
    </row>
    <row r="2838" spans="1:19" s="36" customFormat="1" ht="14.4">
      <c r="A2838" s="36">
        <f t="shared" si="359"/>
        <v>1515</v>
      </c>
      <c r="B2838" s="526"/>
      <c r="C2838" s="36" t="str">
        <f>VLOOKUP('Employee Salary Payroll Tax '!B2840,'Employee Salary Payroll Tax '!$D$1:$E$7,2,FALSE)</f>
        <v>IBEW</v>
      </c>
      <c r="D2838" s="61">
        <f t="shared" si="360"/>
        <v>6.875E-3</v>
      </c>
      <c r="E2838" s="351">
        <f>'Employee Salary Payroll Tax '!N2840</f>
        <v>44691.62</v>
      </c>
      <c r="F2838" s="351">
        <f t="shared" si="361"/>
        <v>44998.874887500002</v>
      </c>
      <c r="G2838" s="352"/>
      <c r="H2838" s="351">
        <f t="shared" si="362"/>
        <v>0</v>
      </c>
      <c r="I2838" s="351">
        <f t="shared" si="364"/>
        <v>307.25488749999931</v>
      </c>
      <c r="J2838" s="351">
        <f t="shared" si="363"/>
        <v>0</v>
      </c>
      <c r="K2838" s="293">
        <f>SUM('Employee Salary Payroll Tax '!I2840:K2840)</f>
        <v>44691.62</v>
      </c>
      <c r="L2838" s="293">
        <f>'Employee Salary Payroll Tax '!H2840</f>
        <v>0</v>
      </c>
      <c r="M2838" s="293">
        <f t="shared" si="365"/>
        <v>0</v>
      </c>
      <c r="N2838" s="359">
        <f t="shared" si="366"/>
        <v>0</v>
      </c>
      <c r="O2838" s="331"/>
      <c r="P2838" s="61"/>
      <c r="Q2838" s="294"/>
      <c r="R2838" s="292"/>
      <c r="S2838" s="303"/>
    </row>
    <row r="2839" spans="1:19" s="36" customFormat="1" ht="14.4">
      <c r="A2839" s="36">
        <f t="shared" si="359"/>
        <v>1516</v>
      </c>
      <c r="B2839" s="526"/>
      <c r="C2839" s="36" t="str">
        <f>VLOOKUP('Employee Salary Payroll Tax '!B2841,'Employee Salary Payroll Tax '!$D$1:$E$7,2,FALSE)</f>
        <v>IBEW</v>
      </c>
      <c r="D2839" s="61">
        <f t="shared" si="360"/>
        <v>6.875E-3</v>
      </c>
      <c r="E2839" s="351">
        <f>'Employee Salary Payroll Tax '!N2841</f>
        <v>66521.460000000006</v>
      </c>
      <c r="F2839" s="351">
        <f t="shared" si="361"/>
        <v>66978.795037500007</v>
      </c>
      <c r="G2839" s="352"/>
      <c r="H2839" s="351">
        <f t="shared" si="362"/>
        <v>0</v>
      </c>
      <c r="I2839" s="351">
        <f t="shared" si="364"/>
        <v>457.33503750000091</v>
      </c>
      <c r="J2839" s="351">
        <f t="shared" si="363"/>
        <v>0</v>
      </c>
      <c r="K2839" s="293">
        <f>SUM('Employee Salary Payroll Tax '!I2841:K2841)</f>
        <v>65927.149999999994</v>
      </c>
      <c r="L2839" s="293">
        <f>'Employee Salary Payroll Tax '!H2841</f>
        <v>0</v>
      </c>
      <c r="M2839" s="293">
        <f t="shared" si="365"/>
        <v>594.31000000001222</v>
      </c>
      <c r="N2839" s="359">
        <f t="shared" si="366"/>
        <v>0</v>
      </c>
      <c r="O2839" s="331"/>
      <c r="P2839" s="61"/>
      <c r="Q2839" s="294"/>
      <c r="R2839" s="292"/>
      <c r="S2839" s="303"/>
    </row>
    <row r="2840" spans="1:19" s="36" customFormat="1" ht="14.4">
      <c r="A2840" s="36">
        <f t="shared" si="359"/>
        <v>1517</v>
      </c>
      <c r="B2840" s="526"/>
      <c r="C2840" s="36" t="str">
        <f>VLOOKUP('Employee Salary Payroll Tax '!B2842,'Employee Salary Payroll Tax '!$D$1:$E$7,2,FALSE)</f>
        <v>NonUnion</v>
      </c>
      <c r="D2840" s="61">
        <f t="shared" si="360"/>
        <v>2.98E-2</v>
      </c>
      <c r="E2840" s="351">
        <f>'Employee Salary Payroll Tax '!N2842</f>
        <v>62838.96</v>
      </c>
      <c r="F2840" s="351">
        <f t="shared" si="361"/>
        <v>64711.561008000004</v>
      </c>
      <c r="G2840" s="352"/>
      <c r="H2840" s="351">
        <f t="shared" si="362"/>
        <v>0</v>
      </c>
      <c r="I2840" s="351">
        <f t="shared" si="364"/>
        <v>1872.6010080000051</v>
      </c>
      <c r="J2840" s="351">
        <f t="shared" si="363"/>
        <v>0</v>
      </c>
      <c r="K2840" s="293">
        <f>SUM('Employee Salary Payroll Tax '!I2842:K2842)</f>
        <v>28059.95</v>
      </c>
      <c r="L2840" s="293">
        <f>'Employee Salary Payroll Tax '!H2842</f>
        <v>32.42</v>
      </c>
      <c r="M2840" s="293">
        <f t="shared" si="365"/>
        <v>34746.589999999997</v>
      </c>
      <c r="N2840" s="359">
        <f t="shared" si="366"/>
        <v>0</v>
      </c>
      <c r="O2840" s="331"/>
      <c r="P2840" s="61"/>
      <c r="Q2840" s="294"/>
      <c r="R2840" s="292"/>
      <c r="S2840" s="303"/>
    </row>
    <row r="2841" spans="1:19" s="36" customFormat="1" ht="14.4">
      <c r="A2841" s="36">
        <f t="shared" si="359"/>
        <v>1518</v>
      </c>
      <c r="B2841" s="526"/>
      <c r="C2841" s="36" t="str">
        <f>VLOOKUP('Employee Salary Payroll Tax '!B2843,'Employee Salary Payroll Tax '!$D$1:$E$7,2,FALSE)</f>
        <v>NonUnion</v>
      </c>
      <c r="D2841" s="61">
        <f t="shared" si="360"/>
        <v>2.98E-2</v>
      </c>
      <c r="E2841" s="351">
        <f>'Employee Salary Payroll Tax '!N2843</f>
        <v>64333.35</v>
      </c>
      <c r="F2841" s="351">
        <f t="shared" si="361"/>
        <v>66250.483829999997</v>
      </c>
      <c r="G2841" s="352"/>
      <c r="H2841" s="351">
        <f t="shared" si="362"/>
        <v>0</v>
      </c>
      <c r="I2841" s="351">
        <f t="shared" si="364"/>
        <v>1917.1338299999989</v>
      </c>
      <c r="J2841" s="351">
        <f t="shared" si="363"/>
        <v>0</v>
      </c>
      <c r="K2841" s="293">
        <f>SUM('Employee Salary Payroll Tax '!I2843:K2843)</f>
        <v>4397.1400000000003</v>
      </c>
      <c r="L2841" s="293">
        <f>'Employee Salary Payroll Tax '!H2843</f>
        <v>0</v>
      </c>
      <c r="M2841" s="293">
        <f t="shared" si="365"/>
        <v>59936.21</v>
      </c>
      <c r="N2841" s="359">
        <f t="shared" si="366"/>
        <v>0</v>
      </c>
      <c r="O2841" s="331"/>
      <c r="P2841" s="61"/>
      <c r="Q2841" s="294"/>
      <c r="R2841" s="292"/>
      <c r="S2841" s="303"/>
    </row>
    <row r="2842" spans="1:19" s="36" customFormat="1" ht="14.4">
      <c r="A2842" s="36">
        <f t="shared" si="359"/>
        <v>1519</v>
      </c>
      <c r="B2842" s="526"/>
      <c r="C2842" s="36" t="str">
        <f>VLOOKUP('Employee Salary Payroll Tax '!B2844,'Employee Salary Payroll Tax '!$D$1:$E$7,2,FALSE)</f>
        <v>NonUnion</v>
      </c>
      <c r="D2842" s="61">
        <f t="shared" si="360"/>
        <v>2.98E-2</v>
      </c>
      <c r="E2842" s="351">
        <f>'Employee Salary Payroll Tax '!N2844</f>
        <v>27772.54</v>
      </c>
      <c r="F2842" s="351">
        <f t="shared" si="361"/>
        <v>28600.161692000001</v>
      </c>
      <c r="G2842" s="352"/>
      <c r="H2842" s="351">
        <f t="shared" si="362"/>
        <v>0</v>
      </c>
      <c r="I2842" s="351">
        <f t="shared" si="364"/>
        <v>827.62169200000062</v>
      </c>
      <c r="J2842" s="351">
        <f t="shared" si="363"/>
        <v>0</v>
      </c>
      <c r="K2842" s="293">
        <f>SUM('Employee Salary Payroll Tax '!I2844:K2844)</f>
        <v>86.62</v>
      </c>
      <c r="L2842" s="293">
        <f>'Employee Salary Payroll Tax '!H2844</f>
        <v>0</v>
      </c>
      <c r="M2842" s="293">
        <f t="shared" si="365"/>
        <v>27685.920000000002</v>
      </c>
      <c r="N2842" s="359">
        <f t="shared" si="366"/>
        <v>0</v>
      </c>
      <c r="O2842" s="331"/>
      <c r="P2842" s="61"/>
      <c r="Q2842" s="294"/>
      <c r="R2842" s="292"/>
      <c r="S2842" s="303"/>
    </row>
    <row r="2843" spans="1:19" s="36" customFormat="1" ht="14.4">
      <c r="A2843" s="36">
        <f t="shared" si="359"/>
        <v>1520</v>
      </c>
      <c r="B2843" s="526"/>
      <c r="C2843" s="36" t="str">
        <f>VLOOKUP('Employee Salary Payroll Tax '!B2845,'Employee Salary Payroll Tax '!$D$1:$E$7,2,FALSE)</f>
        <v>NonUnion</v>
      </c>
      <c r="D2843" s="61">
        <f t="shared" si="360"/>
        <v>2.98E-2</v>
      </c>
      <c r="E2843" s="351">
        <f>'Employee Salary Payroll Tax '!N2845</f>
        <v>21131.74</v>
      </c>
      <c r="F2843" s="351">
        <f t="shared" si="361"/>
        <v>21761.465852000001</v>
      </c>
      <c r="G2843" s="352"/>
      <c r="H2843" s="351">
        <f t="shared" si="362"/>
        <v>0</v>
      </c>
      <c r="I2843" s="351">
        <f t="shared" si="364"/>
        <v>629.72585199999958</v>
      </c>
      <c r="J2843" s="351">
        <f t="shared" si="363"/>
        <v>0</v>
      </c>
      <c r="K2843" s="293">
        <f>SUM('Employee Salary Payroll Tax '!I2845:K2845)</f>
        <v>3198.25</v>
      </c>
      <c r="L2843" s="293">
        <f>'Employee Salary Payroll Tax '!H2845</f>
        <v>0</v>
      </c>
      <c r="M2843" s="293">
        <f t="shared" si="365"/>
        <v>17933.490000000002</v>
      </c>
      <c r="N2843" s="359">
        <f t="shared" si="366"/>
        <v>0</v>
      </c>
      <c r="O2843" s="331"/>
      <c r="P2843" s="61"/>
      <c r="Q2843" s="294"/>
      <c r="R2843" s="292"/>
      <c r="S2843" s="303"/>
    </row>
    <row r="2844" spans="1:19" s="36" customFormat="1" ht="14.4">
      <c r="A2844" s="36">
        <f t="shared" si="359"/>
        <v>1521</v>
      </c>
      <c r="B2844" s="526"/>
      <c r="C2844" s="36" t="str">
        <f>VLOOKUP('Employee Salary Payroll Tax '!B2846,'Employee Salary Payroll Tax '!$D$1:$E$7,2,FALSE)</f>
        <v>IBEW</v>
      </c>
      <c r="D2844" s="61">
        <f t="shared" si="360"/>
        <v>6.875E-3</v>
      </c>
      <c r="E2844" s="351">
        <f>'Employee Salary Payroll Tax '!N2846</f>
        <v>61596.45</v>
      </c>
      <c r="F2844" s="351">
        <f t="shared" si="361"/>
        <v>62019.925593749998</v>
      </c>
      <c r="G2844" s="352"/>
      <c r="H2844" s="351">
        <f t="shared" si="362"/>
        <v>0</v>
      </c>
      <c r="I2844" s="351">
        <f t="shared" si="364"/>
        <v>423.47559375000128</v>
      </c>
      <c r="J2844" s="351">
        <f t="shared" si="363"/>
        <v>0</v>
      </c>
      <c r="K2844" s="293">
        <f>SUM('Employee Salary Payroll Tax '!I2846:K2846)</f>
        <v>61596.45</v>
      </c>
      <c r="L2844" s="293">
        <f>'Employee Salary Payroll Tax '!H2846</f>
        <v>0</v>
      </c>
      <c r="M2844" s="293">
        <f t="shared" si="365"/>
        <v>0</v>
      </c>
      <c r="N2844" s="359">
        <f t="shared" si="366"/>
        <v>0</v>
      </c>
      <c r="O2844" s="331"/>
      <c r="P2844" s="61"/>
      <c r="Q2844" s="294"/>
      <c r="R2844" s="292"/>
      <c r="S2844" s="303"/>
    </row>
    <row r="2845" spans="1:19" s="36" customFormat="1" ht="14.4">
      <c r="A2845" s="36">
        <f t="shared" si="359"/>
        <v>1522</v>
      </c>
      <c r="B2845" s="526"/>
      <c r="C2845" s="36" t="str">
        <f>VLOOKUP('Employee Salary Payroll Tax '!B2847,'Employee Salary Payroll Tax '!$D$1:$E$7,2,FALSE)</f>
        <v>NonUnion</v>
      </c>
      <c r="D2845" s="61">
        <f t="shared" si="360"/>
        <v>2.98E-2</v>
      </c>
      <c r="E2845" s="351">
        <f>'Employee Salary Payroll Tax '!N2847</f>
        <v>120080.75</v>
      </c>
      <c r="F2845" s="351">
        <f t="shared" si="361"/>
        <v>123659.15635</v>
      </c>
      <c r="G2845" s="352"/>
      <c r="H2845" s="351">
        <f t="shared" si="362"/>
        <v>0</v>
      </c>
      <c r="I2845" s="351">
        <f t="shared" si="364"/>
        <v>3578.4063500000047</v>
      </c>
      <c r="J2845" s="351">
        <f t="shared" si="363"/>
        <v>0</v>
      </c>
      <c r="K2845" s="293">
        <f>SUM('Employee Salary Payroll Tax '!I2847:K2847)</f>
        <v>44779.63</v>
      </c>
      <c r="L2845" s="293">
        <f>'Employee Salary Payroll Tax '!H2847</f>
        <v>0</v>
      </c>
      <c r="M2845" s="293">
        <f t="shared" si="365"/>
        <v>75301.119999999995</v>
      </c>
      <c r="N2845" s="359">
        <f t="shared" si="366"/>
        <v>0</v>
      </c>
      <c r="O2845" s="331"/>
      <c r="P2845" s="61"/>
      <c r="Q2845" s="294"/>
      <c r="R2845" s="292"/>
      <c r="S2845" s="303"/>
    </row>
    <row r="2846" spans="1:19" s="36" customFormat="1" ht="14.4">
      <c r="A2846" s="36">
        <f t="shared" si="359"/>
        <v>1523</v>
      </c>
      <c r="B2846" s="526"/>
      <c r="C2846" s="36" t="str">
        <f>VLOOKUP('Employee Salary Payroll Tax '!B2848,'Employee Salary Payroll Tax '!$D$1:$E$7,2,FALSE)</f>
        <v>IBEW</v>
      </c>
      <c r="D2846" s="61">
        <f t="shared" si="360"/>
        <v>6.875E-3</v>
      </c>
      <c r="E2846" s="351">
        <f>'Employee Salary Payroll Tax '!N2848</f>
        <v>9807.26</v>
      </c>
      <c r="F2846" s="351">
        <f t="shared" si="361"/>
        <v>9874.684912499999</v>
      </c>
      <c r="G2846" s="352"/>
      <c r="H2846" s="351">
        <f t="shared" si="362"/>
        <v>0</v>
      </c>
      <c r="I2846" s="351">
        <f t="shared" si="364"/>
        <v>67.424912499998754</v>
      </c>
      <c r="J2846" s="351">
        <f t="shared" si="363"/>
        <v>0</v>
      </c>
      <c r="K2846" s="293">
        <f>SUM('Employee Salary Payroll Tax '!I2848:K2848)</f>
        <v>8702.89</v>
      </c>
      <c r="L2846" s="293">
        <f>'Employee Salary Payroll Tax '!H2848</f>
        <v>0</v>
      </c>
      <c r="M2846" s="293">
        <f t="shared" si="365"/>
        <v>1104.3700000000008</v>
      </c>
      <c r="N2846" s="359">
        <f t="shared" si="366"/>
        <v>0</v>
      </c>
      <c r="O2846" s="331"/>
      <c r="P2846" s="61"/>
      <c r="Q2846" s="294"/>
      <c r="R2846" s="292"/>
      <c r="S2846" s="303"/>
    </row>
    <row r="2847" spans="1:19" s="36" customFormat="1" ht="14.4">
      <c r="A2847" s="36">
        <f t="shared" si="359"/>
        <v>1524</v>
      </c>
      <c r="B2847" s="526"/>
      <c r="C2847" s="36" t="str">
        <f>VLOOKUP('Employee Salary Payroll Tax '!B2849,'Employee Salary Payroll Tax '!$D$1:$E$7,2,FALSE)</f>
        <v>NonUnion</v>
      </c>
      <c r="D2847" s="61">
        <f t="shared" si="360"/>
        <v>2.98E-2</v>
      </c>
      <c r="E2847" s="351">
        <f>'Employee Salary Payroll Tax '!N2849</f>
        <v>61417.53</v>
      </c>
      <c r="F2847" s="351">
        <f t="shared" si="361"/>
        <v>63247.772394</v>
      </c>
      <c r="G2847" s="352"/>
      <c r="H2847" s="351">
        <f t="shared" si="362"/>
        <v>0</v>
      </c>
      <c r="I2847" s="351">
        <f t="shared" si="364"/>
        <v>1830.2423940000008</v>
      </c>
      <c r="J2847" s="351">
        <f t="shared" si="363"/>
        <v>0</v>
      </c>
      <c r="K2847" s="293">
        <f>SUM('Employee Salary Payroll Tax '!I2849:K2849)</f>
        <v>12473.119999999999</v>
      </c>
      <c r="L2847" s="293">
        <f>'Employee Salary Payroll Tax '!H2849</f>
        <v>-111.79</v>
      </c>
      <c r="M2847" s="293">
        <f t="shared" si="365"/>
        <v>49056.200000000004</v>
      </c>
      <c r="N2847" s="359">
        <f t="shared" si="366"/>
        <v>0</v>
      </c>
      <c r="O2847" s="331"/>
      <c r="P2847" s="61"/>
      <c r="Q2847" s="294"/>
      <c r="R2847" s="292"/>
      <c r="S2847" s="303"/>
    </row>
    <row r="2848" spans="1:19" s="36" customFormat="1" ht="14.4">
      <c r="A2848" s="36">
        <f t="shared" si="359"/>
        <v>1525</v>
      </c>
      <c r="B2848" s="526"/>
      <c r="C2848" s="36" t="str">
        <f>VLOOKUP('Employee Salary Payroll Tax '!B2850,'Employee Salary Payroll Tax '!$D$1:$E$7,2,FALSE)</f>
        <v>NonUnion</v>
      </c>
      <c r="D2848" s="61">
        <f t="shared" si="360"/>
        <v>2.98E-2</v>
      </c>
      <c r="E2848" s="351">
        <f>'Employee Salary Payroll Tax '!N2850</f>
        <v>40845.17</v>
      </c>
      <c r="F2848" s="351">
        <f t="shared" si="361"/>
        <v>42062.356066</v>
      </c>
      <c r="G2848" s="352"/>
      <c r="H2848" s="351">
        <f t="shared" si="362"/>
        <v>0</v>
      </c>
      <c r="I2848" s="351">
        <f t="shared" si="364"/>
        <v>1217.186066000002</v>
      </c>
      <c r="J2848" s="351">
        <f t="shared" si="363"/>
        <v>0</v>
      </c>
      <c r="K2848" s="293">
        <f>SUM('Employee Salary Payroll Tax '!I2850:K2850)</f>
        <v>13478.91</v>
      </c>
      <c r="L2848" s="293">
        <f>'Employee Salary Payroll Tax '!H2850</f>
        <v>0</v>
      </c>
      <c r="M2848" s="293">
        <f t="shared" si="365"/>
        <v>27366.26</v>
      </c>
      <c r="N2848" s="359">
        <f t="shared" si="366"/>
        <v>0</v>
      </c>
      <c r="O2848" s="331"/>
      <c r="P2848" s="61"/>
      <c r="Q2848" s="294"/>
      <c r="R2848" s="292"/>
      <c r="S2848" s="303"/>
    </row>
    <row r="2849" spans="1:19" s="36" customFormat="1" ht="14.4">
      <c r="A2849" s="36">
        <f t="shared" si="359"/>
        <v>1526</v>
      </c>
      <c r="B2849" s="526"/>
      <c r="C2849" s="36" t="str">
        <f>VLOOKUP('Employee Salary Payroll Tax '!B2851,'Employee Salary Payroll Tax '!$D$1:$E$7,2,FALSE)</f>
        <v>NonUnion</v>
      </c>
      <c r="D2849" s="61">
        <f t="shared" si="360"/>
        <v>2.98E-2</v>
      </c>
      <c r="E2849" s="351">
        <f>'Employee Salary Payroll Tax '!N2851</f>
        <v>66781.919999999998</v>
      </c>
      <c r="F2849" s="351">
        <f t="shared" si="361"/>
        <v>68772.021216000008</v>
      </c>
      <c r="G2849" s="352"/>
      <c r="H2849" s="351">
        <f t="shared" si="362"/>
        <v>0</v>
      </c>
      <c r="I2849" s="351">
        <f t="shared" si="364"/>
        <v>1990.10121600001</v>
      </c>
      <c r="J2849" s="351">
        <f t="shared" si="363"/>
        <v>0</v>
      </c>
      <c r="K2849" s="293">
        <f>SUM('Employee Salary Payroll Tax '!I2851:K2851)</f>
        <v>66781.919999999998</v>
      </c>
      <c r="L2849" s="293">
        <f>'Employee Salary Payroll Tax '!H2851</f>
        <v>0</v>
      </c>
      <c r="M2849" s="293">
        <f t="shared" si="365"/>
        <v>0</v>
      </c>
      <c r="N2849" s="359">
        <f t="shared" si="366"/>
        <v>0</v>
      </c>
      <c r="O2849" s="331"/>
      <c r="P2849" s="61"/>
      <c r="Q2849" s="294"/>
      <c r="R2849" s="292"/>
      <c r="S2849" s="303"/>
    </row>
    <row r="2850" spans="1:19" s="36" customFormat="1" ht="14.4">
      <c r="A2850" s="36">
        <f t="shared" si="359"/>
        <v>1527</v>
      </c>
      <c r="B2850" s="526"/>
      <c r="C2850" s="36" t="str">
        <f>VLOOKUP('Employee Salary Payroll Tax '!B2852,'Employee Salary Payroll Tax '!$D$1:$E$7,2,FALSE)</f>
        <v>NonUnion</v>
      </c>
      <c r="D2850" s="61">
        <f t="shared" si="360"/>
        <v>2.98E-2</v>
      </c>
      <c r="E2850" s="351">
        <f>'Employee Salary Payroll Tax '!N2852</f>
        <v>86670.52</v>
      </c>
      <c r="F2850" s="351">
        <f t="shared" si="361"/>
        <v>89253.301496000015</v>
      </c>
      <c r="G2850" s="352"/>
      <c r="H2850" s="351">
        <f t="shared" si="362"/>
        <v>0</v>
      </c>
      <c r="I2850" s="351">
        <f t="shared" si="364"/>
        <v>2582.7814960000105</v>
      </c>
      <c r="J2850" s="351">
        <f t="shared" si="363"/>
        <v>0</v>
      </c>
      <c r="K2850" s="293">
        <f>SUM('Employee Salary Payroll Tax '!I2852:K2852)</f>
        <v>83235.649999999994</v>
      </c>
      <c r="L2850" s="293">
        <f>'Employee Salary Payroll Tax '!H2852</f>
        <v>0</v>
      </c>
      <c r="M2850" s="293">
        <f t="shared" si="365"/>
        <v>3434.8700000000099</v>
      </c>
      <c r="N2850" s="359">
        <f t="shared" si="366"/>
        <v>0</v>
      </c>
      <c r="O2850" s="331"/>
      <c r="P2850" s="61"/>
      <c r="Q2850" s="294"/>
      <c r="R2850" s="292"/>
      <c r="S2850" s="303"/>
    </row>
    <row r="2851" spans="1:19" s="36" customFormat="1" ht="14.4">
      <c r="A2851" s="36">
        <f t="shared" si="359"/>
        <v>1528</v>
      </c>
      <c r="B2851" s="526"/>
      <c r="C2851" s="36" t="str">
        <f>VLOOKUP('Employee Salary Payroll Tax '!B2853,'Employee Salary Payroll Tax '!$D$1:$E$7,2,FALSE)</f>
        <v>NonUnion</v>
      </c>
      <c r="D2851" s="61">
        <f t="shared" si="360"/>
        <v>2.98E-2</v>
      </c>
      <c r="E2851" s="351">
        <f>'Employee Salary Payroll Tax '!N2853</f>
        <v>81596.88</v>
      </c>
      <c r="F2851" s="351">
        <f t="shared" si="361"/>
        <v>84028.467024000012</v>
      </c>
      <c r="G2851" s="352"/>
      <c r="H2851" s="351">
        <f t="shared" si="362"/>
        <v>0</v>
      </c>
      <c r="I2851" s="351">
        <f t="shared" si="364"/>
        <v>2431.5870240000077</v>
      </c>
      <c r="J2851" s="351">
        <f t="shared" si="363"/>
        <v>0</v>
      </c>
      <c r="K2851" s="293">
        <f>SUM('Employee Salary Payroll Tax '!I2853:K2853)</f>
        <v>23097.280000000002</v>
      </c>
      <c r="L2851" s="293">
        <f>'Employee Salary Payroll Tax '!H2853</f>
        <v>15026.03</v>
      </c>
      <c r="M2851" s="293">
        <f t="shared" si="365"/>
        <v>43473.570000000007</v>
      </c>
      <c r="N2851" s="359">
        <f t="shared" si="366"/>
        <v>0</v>
      </c>
      <c r="O2851" s="331"/>
      <c r="P2851" s="61"/>
      <c r="Q2851" s="294"/>
      <c r="R2851" s="292"/>
      <c r="S2851" s="303"/>
    </row>
    <row r="2852" spans="1:19" s="36" customFormat="1" ht="14.4">
      <c r="A2852" s="36">
        <f t="shared" si="359"/>
        <v>1529</v>
      </c>
      <c r="B2852" s="526"/>
      <c r="C2852" s="36" t="str">
        <f>VLOOKUP('Employee Salary Payroll Tax '!B2854,'Employee Salary Payroll Tax '!$D$1:$E$7,2,FALSE)</f>
        <v>IBEW</v>
      </c>
      <c r="D2852" s="61">
        <f t="shared" si="360"/>
        <v>6.875E-3</v>
      </c>
      <c r="E2852" s="351">
        <f>'Employee Salary Payroll Tax '!N2854</f>
        <v>115157.06</v>
      </c>
      <c r="F2852" s="351">
        <f t="shared" si="361"/>
        <v>115948.7647875</v>
      </c>
      <c r="G2852" s="352"/>
      <c r="H2852" s="351">
        <f t="shared" si="362"/>
        <v>0</v>
      </c>
      <c r="I2852" s="351">
        <f t="shared" si="364"/>
        <v>791.70478749999893</v>
      </c>
      <c r="J2852" s="351">
        <f t="shared" si="363"/>
        <v>0</v>
      </c>
      <c r="K2852" s="293">
        <f>SUM('Employee Salary Payroll Tax '!I2854:K2854)</f>
        <v>30103.129999999997</v>
      </c>
      <c r="L2852" s="293">
        <f>'Employee Salary Payroll Tax '!H2854</f>
        <v>0</v>
      </c>
      <c r="M2852" s="293">
        <f t="shared" si="365"/>
        <v>85053.93</v>
      </c>
      <c r="N2852" s="359">
        <f t="shared" si="366"/>
        <v>0</v>
      </c>
      <c r="O2852" s="331"/>
      <c r="P2852" s="61"/>
      <c r="Q2852" s="294"/>
      <c r="R2852" s="292"/>
      <c r="S2852" s="303"/>
    </row>
    <row r="2853" spans="1:19" s="36" customFormat="1" ht="14.4">
      <c r="A2853" s="36">
        <f t="shared" si="359"/>
        <v>1530</v>
      </c>
      <c r="B2853" s="526"/>
      <c r="C2853" s="36" t="str">
        <f>VLOOKUP('Employee Salary Payroll Tax '!B2855,'Employee Salary Payroll Tax '!$D$1:$E$7,2,FALSE)</f>
        <v>NonUnion</v>
      </c>
      <c r="D2853" s="61">
        <f t="shared" si="360"/>
        <v>2.98E-2</v>
      </c>
      <c r="E2853" s="351">
        <f>'Employee Salary Payroll Tax '!N2855</f>
        <v>135629.39000000001</v>
      </c>
      <c r="F2853" s="351">
        <f t="shared" si="361"/>
        <v>139671.14582200002</v>
      </c>
      <c r="G2853" s="352"/>
      <c r="H2853" s="351">
        <f t="shared" si="362"/>
        <v>0</v>
      </c>
      <c r="I2853" s="351">
        <f t="shared" si="364"/>
        <v>4041.7558220000064</v>
      </c>
      <c r="J2853" s="351">
        <f t="shared" si="363"/>
        <v>0</v>
      </c>
      <c r="K2853" s="293">
        <f>SUM('Employee Salary Payroll Tax '!I2855:K2855)</f>
        <v>109431.94</v>
      </c>
      <c r="L2853" s="293">
        <f>'Employee Salary Payroll Tax '!H2855</f>
        <v>26197.45</v>
      </c>
      <c r="M2853" s="293">
        <f t="shared" si="365"/>
        <v>0</v>
      </c>
      <c r="N2853" s="359">
        <f t="shared" si="366"/>
        <v>0</v>
      </c>
      <c r="O2853" s="331"/>
      <c r="P2853" s="61"/>
      <c r="Q2853" s="294"/>
      <c r="R2853" s="292"/>
      <c r="S2853" s="303"/>
    </row>
    <row r="2854" spans="1:19" s="36" customFormat="1" ht="14.4">
      <c r="A2854" s="36">
        <f t="shared" si="359"/>
        <v>1531</v>
      </c>
      <c r="B2854" s="526"/>
      <c r="C2854" s="36" t="str">
        <f>VLOOKUP('Employee Salary Payroll Tax '!B2856,'Employee Salary Payroll Tax '!$D$1:$E$7,2,FALSE)</f>
        <v>UA</v>
      </c>
      <c r="D2854" s="61">
        <f t="shared" si="360"/>
        <v>0.03</v>
      </c>
      <c r="E2854" s="351">
        <f>'Employee Salary Payroll Tax '!N2856</f>
        <v>65978</v>
      </c>
      <c r="F2854" s="351">
        <f t="shared" si="361"/>
        <v>67957.34</v>
      </c>
      <c r="G2854" s="352"/>
      <c r="H2854" s="351">
        <f t="shared" si="362"/>
        <v>0</v>
      </c>
      <c r="I2854" s="351">
        <f t="shared" si="364"/>
        <v>1979.3399999999965</v>
      </c>
      <c r="J2854" s="351">
        <f t="shared" si="363"/>
        <v>0</v>
      </c>
      <c r="K2854" s="293">
        <f>SUM('Employee Salary Payroll Tax '!I2856:K2856)</f>
        <v>61172.6</v>
      </c>
      <c r="L2854" s="293">
        <f>'Employee Salary Payroll Tax '!H2856</f>
        <v>976.42</v>
      </c>
      <c r="M2854" s="293">
        <f t="shared" si="365"/>
        <v>3828.9800000000014</v>
      </c>
      <c r="N2854" s="359">
        <f t="shared" si="366"/>
        <v>0</v>
      </c>
      <c r="O2854" s="331"/>
      <c r="P2854" s="61"/>
      <c r="Q2854" s="294"/>
      <c r="R2854" s="292"/>
      <c r="S2854" s="303"/>
    </row>
    <row r="2855" spans="1:19" s="36" customFormat="1" ht="14.4">
      <c r="A2855" s="36">
        <f t="shared" si="359"/>
        <v>1532</v>
      </c>
      <c r="B2855" s="526"/>
      <c r="C2855" s="36" t="str">
        <f>VLOOKUP('Employee Salary Payroll Tax '!B2857,'Employee Salary Payroll Tax '!$D$1:$E$7,2,FALSE)</f>
        <v>IBEW</v>
      </c>
      <c r="D2855" s="61">
        <f t="shared" si="360"/>
        <v>6.875E-3</v>
      </c>
      <c r="E2855" s="351">
        <f>'Employee Salary Payroll Tax '!N2857</f>
        <v>2734.77</v>
      </c>
      <c r="F2855" s="351">
        <f t="shared" si="361"/>
        <v>2753.5715437499998</v>
      </c>
      <c r="G2855" s="352"/>
      <c r="H2855" s="351">
        <f t="shared" si="362"/>
        <v>4265.2299999999996</v>
      </c>
      <c r="I2855" s="351">
        <f t="shared" si="364"/>
        <v>18.801543749999837</v>
      </c>
      <c r="J2855" s="351">
        <f t="shared" si="363"/>
        <v>0.11280926249999902</v>
      </c>
      <c r="K2855" s="293">
        <f>SUM('Employee Salary Payroll Tax '!I2857:K2857)</f>
        <v>2732.77</v>
      </c>
      <c r="L2855" s="293">
        <f>'Employee Salary Payroll Tax '!H2857</f>
        <v>0</v>
      </c>
      <c r="M2855" s="293">
        <f t="shared" si="365"/>
        <v>2</v>
      </c>
      <c r="N2855" s="359">
        <f t="shared" si="366"/>
        <v>0.11272676245877919</v>
      </c>
      <c r="O2855" s="331"/>
      <c r="P2855" s="61"/>
      <c r="Q2855" s="294"/>
      <c r="R2855" s="292"/>
      <c r="S2855" s="303"/>
    </row>
    <row r="2856" spans="1:19" s="36" customFormat="1" ht="14.4">
      <c r="A2856" s="36">
        <f t="shared" si="359"/>
        <v>1533</v>
      </c>
      <c r="B2856" s="526"/>
      <c r="C2856" s="36" t="str">
        <f>VLOOKUP('Employee Salary Payroll Tax '!B2858,'Employee Salary Payroll Tax '!$D$1:$E$7,2,FALSE)</f>
        <v>Not Assigned</v>
      </c>
      <c r="D2856" s="61">
        <f t="shared" si="360"/>
        <v>0</v>
      </c>
      <c r="E2856" s="351">
        <f>'Employee Salary Payroll Tax '!N2858</f>
        <v>0.02</v>
      </c>
      <c r="F2856" s="351">
        <f t="shared" si="361"/>
        <v>0.02</v>
      </c>
      <c r="G2856" s="352"/>
      <c r="H2856" s="351">
        <f t="shared" si="362"/>
        <v>6999.98</v>
      </c>
      <c r="I2856" s="351">
        <f t="shared" si="364"/>
        <v>0</v>
      </c>
      <c r="J2856" s="351">
        <f t="shared" si="363"/>
        <v>0</v>
      </c>
      <c r="K2856" s="293">
        <f>SUM('Employee Salary Payroll Tax '!I2858:K2858)</f>
        <v>4.3900000000000006</v>
      </c>
      <c r="L2856" s="293">
        <f>'Employee Salary Payroll Tax '!H2858</f>
        <v>0</v>
      </c>
      <c r="M2856" s="293">
        <f t="shared" si="365"/>
        <v>-4.370000000000001</v>
      </c>
      <c r="N2856" s="359">
        <f t="shared" si="366"/>
        <v>0</v>
      </c>
      <c r="O2856" s="331"/>
      <c r="P2856" s="61"/>
      <c r="Q2856" s="294"/>
      <c r="R2856" s="292"/>
      <c r="S2856" s="303"/>
    </row>
    <row r="2857" spans="1:19" s="36" customFormat="1" ht="14.4">
      <c r="A2857" s="36">
        <f t="shared" si="359"/>
        <v>1534</v>
      </c>
      <c r="B2857" s="526"/>
      <c r="C2857" s="36" t="str">
        <f>VLOOKUP('Employee Salary Payroll Tax '!B2859,'Employee Salary Payroll Tax '!$D$1:$E$7,2,FALSE)</f>
        <v>NonUnion</v>
      </c>
      <c r="D2857" s="61">
        <f t="shared" si="360"/>
        <v>2.98E-2</v>
      </c>
      <c r="E2857" s="351">
        <f>'Employee Salary Payroll Tax '!N2859</f>
        <v>154274.84</v>
      </c>
      <c r="F2857" s="351">
        <f t="shared" si="361"/>
        <v>158872.230232</v>
      </c>
      <c r="G2857" s="352"/>
      <c r="H2857" s="351">
        <f t="shared" si="362"/>
        <v>0</v>
      </c>
      <c r="I2857" s="351">
        <f t="shared" si="364"/>
        <v>4597.3902320000052</v>
      </c>
      <c r="J2857" s="351">
        <f t="shared" si="363"/>
        <v>0</v>
      </c>
      <c r="K2857" s="293">
        <f>SUM('Employee Salary Payroll Tax '!I2859:K2859)</f>
        <v>66139.240000000005</v>
      </c>
      <c r="L2857" s="293">
        <f>'Employee Salary Payroll Tax '!H2859</f>
        <v>0</v>
      </c>
      <c r="M2857" s="293">
        <f t="shared" si="365"/>
        <v>88135.599999999991</v>
      </c>
      <c r="N2857" s="359">
        <f t="shared" si="366"/>
        <v>0</v>
      </c>
      <c r="O2857" s="331"/>
      <c r="P2857" s="61"/>
      <c r="Q2857" s="294"/>
      <c r="R2857" s="292"/>
      <c r="S2857" s="303"/>
    </row>
    <row r="2858" spans="1:19" s="36" customFormat="1" ht="14.4">
      <c r="A2858" s="36">
        <f t="shared" si="359"/>
        <v>1535</v>
      </c>
      <c r="B2858" s="526"/>
      <c r="C2858" s="36" t="str">
        <f>VLOOKUP('Employee Salary Payroll Tax '!B2860,'Employee Salary Payroll Tax '!$D$1:$E$7,2,FALSE)</f>
        <v>IBEW</v>
      </c>
      <c r="D2858" s="61">
        <f t="shared" si="360"/>
        <v>6.875E-3</v>
      </c>
      <c r="E2858" s="351">
        <f>'Employee Salary Payroll Tax '!N2860</f>
        <v>184035.03</v>
      </c>
      <c r="F2858" s="351">
        <f t="shared" si="361"/>
        <v>185300.27083125</v>
      </c>
      <c r="G2858" s="352"/>
      <c r="H2858" s="351">
        <f t="shared" si="362"/>
        <v>0</v>
      </c>
      <c r="I2858" s="351">
        <f t="shared" si="364"/>
        <v>1265.2408312500047</v>
      </c>
      <c r="J2858" s="351">
        <f t="shared" si="363"/>
        <v>0</v>
      </c>
      <c r="K2858" s="293">
        <f>SUM('Employee Salary Payroll Tax '!I2860:K2860)</f>
        <v>164845.69</v>
      </c>
      <c r="L2858" s="293">
        <f>'Employee Salary Payroll Tax '!H2860</f>
        <v>0</v>
      </c>
      <c r="M2858" s="293">
        <f t="shared" si="365"/>
        <v>19189.339999999997</v>
      </c>
      <c r="N2858" s="359">
        <f t="shared" si="366"/>
        <v>0</v>
      </c>
      <c r="O2858" s="331"/>
      <c r="P2858" s="61"/>
      <c r="Q2858" s="294"/>
      <c r="R2858" s="292"/>
      <c r="S2858" s="303"/>
    </row>
    <row r="2859" spans="1:19" s="36" customFormat="1" ht="14.4">
      <c r="A2859" s="36">
        <f t="shared" si="359"/>
        <v>1536</v>
      </c>
      <c r="B2859" s="526"/>
      <c r="C2859" s="36" t="str">
        <f>VLOOKUP('Employee Salary Payroll Tax '!B2861,'Employee Salary Payroll Tax '!$D$1:$E$7,2,FALSE)</f>
        <v>NonUnion</v>
      </c>
      <c r="D2859" s="61">
        <f t="shared" si="360"/>
        <v>2.98E-2</v>
      </c>
      <c r="E2859" s="351">
        <f>'Employee Salary Payroll Tax '!N2861</f>
        <v>8867.67</v>
      </c>
      <c r="F2859" s="351">
        <f t="shared" si="361"/>
        <v>9131.9265660000001</v>
      </c>
      <c r="G2859" s="352"/>
      <c r="H2859" s="351">
        <f t="shared" si="362"/>
        <v>0</v>
      </c>
      <c r="I2859" s="351">
        <f t="shared" si="364"/>
        <v>264.25656600000002</v>
      </c>
      <c r="J2859" s="351">
        <f t="shared" si="363"/>
        <v>0</v>
      </c>
      <c r="K2859" s="293">
        <f>SUM('Employee Salary Payroll Tax '!I2861:K2861)</f>
        <v>1064.1199999999999</v>
      </c>
      <c r="L2859" s="293">
        <f>'Employee Salary Payroll Tax '!H2861</f>
        <v>0</v>
      </c>
      <c r="M2859" s="293">
        <f t="shared" si="365"/>
        <v>7803.55</v>
      </c>
      <c r="N2859" s="359">
        <f t="shared" si="366"/>
        <v>0</v>
      </c>
      <c r="O2859" s="331"/>
      <c r="P2859" s="61"/>
      <c r="Q2859" s="294"/>
      <c r="R2859" s="292"/>
      <c r="S2859" s="303"/>
    </row>
    <row r="2860" spans="1:19" s="36" customFormat="1" ht="14.4">
      <c r="A2860" s="36">
        <f t="shared" si="359"/>
        <v>1537</v>
      </c>
      <c r="B2860" s="526"/>
      <c r="C2860" s="36" t="str">
        <f>VLOOKUP('Employee Salary Payroll Tax '!B2862,'Employee Salary Payroll Tax '!$D$1:$E$7,2,FALSE)</f>
        <v>UA</v>
      </c>
      <c r="D2860" s="61">
        <f t="shared" si="360"/>
        <v>0.03</v>
      </c>
      <c r="E2860" s="351">
        <f>'Employee Salary Payroll Tax '!N2862</f>
        <v>49942.64</v>
      </c>
      <c r="F2860" s="351">
        <f t="shared" si="361"/>
        <v>51440.919200000004</v>
      </c>
      <c r="G2860" s="352"/>
      <c r="H2860" s="351">
        <f t="shared" si="362"/>
        <v>0</v>
      </c>
      <c r="I2860" s="351">
        <f t="shared" si="364"/>
        <v>1498.2792000000045</v>
      </c>
      <c r="J2860" s="351">
        <f t="shared" si="363"/>
        <v>0</v>
      </c>
      <c r="K2860" s="293">
        <f>SUM('Employee Salary Payroll Tax '!I2862:K2862)</f>
        <v>37040.83</v>
      </c>
      <c r="L2860" s="293">
        <f>'Employee Salary Payroll Tax '!H2862</f>
        <v>0</v>
      </c>
      <c r="M2860" s="293">
        <f t="shared" si="365"/>
        <v>12901.809999999998</v>
      </c>
      <c r="N2860" s="359">
        <f t="shared" si="366"/>
        <v>0</v>
      </c>
      <c r="O2860" s="331"/>
      <c r="P2860" s="61"/>
      <c r="Q2860" s="294"/>
      <c r="R2860" s="292"/>
      <c r="S2860" s="303"/>
    </row>
    <row r="2861" spans="1:19" s="36" customFormat="1" ht="14.4">
      <c r="A2861" s="36">
        <f t="shared" ref="A2861:A2924" si="367">+A2860+1</f>
        <v>1538</v>
      </c>
      <c r="B2861" s="526"/>
      <c r="C2861" s="36" t="str">
        <f>VLOOKUP('Employee Salary Payroll Tax '!B2863,'Employee Salary Payroll Tax '!$D$1:$E$7,2,FALSE)</f>
        <v>IBEW</v>
      </c>
      <c r="D2861" s="61">
        <f t="shared" si="360"/>
        <v>6.875E-3</v>
      </c>
      <c r="E2861" s="351">
        <f>'Employee Salary Payroll Tax '!N2863</f>
        <v>41168.65</v>
      </c>
      <c r="F2861" s="351">
        <f t="shared" si="361"/>
        <v>41451.684468749998</v>
      </c>
      <c r="G2861" s="352"/>
      <c r="H2861" s="351">
        <f t="shared" si="362"/>
        <v>0</v>
      </c>
      <c r="I2861" s="351">
        <f t="shared" si="364"/>
        <v>283.03446874999645</v>
      </c>
      <c r="J2861" s="351">
        <f t="shared" si="363"/>
        <v>0</v>
      </c>
      <c r="K2861" s="293">
        <f>SUM('Employee Salary Payroll Tax '!I2863:K2863)</f>
        <v>41168.65</v>
      </c>
      <c r="L2861" s="293">
        <f>'Employee Salary Payroll Tax '!H2863</f>
        <v>0</v>
      </c>
      <c r="M2861" s="293">
        <f t="shared" si="365"/>
        <v>0</v>
      </c>
      <c r="N2861" s="359">
        <f t="shared" si="366"/>
        <v>0</v>
      </c>
      <c r="O2861" s="331"/>
      <c r="P2861" s="61"/>
      <c r="Q2861" s="294"/>
      <c r="R2861" s="292"/>
      <c r="S2861" s="303"/>
    </row>
    <row r="2862" spans="1:19" s="36" customFormat="1" ht="14.4">
      <c r="A2862" s="36">
        <f t="shared" si="367"/>
        <v>1539</v>
      </c>
      <c r="B2862" s="526"/>
      <c r="C2862" s="36" t="str">
        <f>VLOOKUP('Employee Salary Payroll Tax '!B2864,'Employee Salary Payroll Tax '!$D$1:$E$7,2,FALSE)</f>
        <v>IBEW</v>
      </c>
      <c r="D2862" s="61">
        <f t="shared" si="360"/>
        <v>6.875E-3</v>
      </c>
      <c r="E2862" s="351">
        <f>'Employee Salary Payroll Tax '!N2864</f>
        <v>62529.33</v>
      </c>
      <c r="F2862" s="351">
        <f t="shared" si="361"/>
        <v>62959.219143750001</v>
      </c>
      <c r="G2862" s="352"/>
      <c r="H2862" s="351">
        <f t="shared" si="362"/>
        <v>0</v>
      </c>
      <c r="I2862" s="351">
        <f t="shared" si="364"/>
        <v>429.88914374999877</v>
      </c>
      <c r="J2862" s="351">
        <f t="shared" si="363"/>
        <v>0</v>
      </c>
      <c r="K2862" s="293">
        <f>SUM('Employee Salary Payroll Tax '!I2864:K2864)</f>
        <v>32995.949999999997</v>
      </c>
      <c r="L2862" s="293">
        <f>'Employee Salary Payroll Tax '!H2864</f>
        <v>0</v>
      </c>
      <c r="M2862" s="293">
        <f t="shared" si="365"/>
        <v>29533.380000000005</v>
      </c>
      <c r="N2862" s="359">
        <f t="shared" si="366"/>
        <v>0</v>
      </c>
      <c r="O2862" s="331"/>
      <c r="P2862" s="61"/>
      <c r="Q2862" s="294"/>
      <c r="R2862" s="292"/>
      <c r="S2862" s="303"/>
    </row>
    <row r="2863" spans="1:19" s="36" customFormat="1" ht="14.4">
      <c r="A2863" s="36">
        <f t="shared" si="367"/>
        <v>1540</v>
      </c>
      <c r="B2863" s="526"/>
      <c r="C2863" s="36" t="str">
        <f>VLOOKUP('Employee Salary Payroll Tax '!B2865,'Employee Salary Payroll Tax '!$D$1:$E$7,2,FALSE)</f>
        <v>Not Assigned</v>
      </c>
      <c r="D2863" s="61">
        <f t="shared" si="360"/>
        <v>0</v>
      </c>
      <c r="E2863" s="351">
        <f>'Employee Salary Payroll Tax '!N2865</f>
        <v>0.02</v>
      </c>
      <c r="F2863" s="351">
        <f t="shared" si="361"/>
        <v>0.02</v>
      </c>
      <c r="G2863" s="352"/>
      <c r="H2863" s="351">
        <f t="shared" si="362"/>
        <v>6999.98</v>
      </c>
      <c r="I2863" s="351">
        <f t="shared" si="364"/>
        <v>0</v>
      </c>
      <c r="J2863" s="351">
        <f t="shared" si="363"/>
        <v>0</v>
      </c>
      <c r="K2863" s="293">
        <f>SUM('Employee Salary Payroll Tax '!I2865:K2865)</f>
        <v>-801.61</v>
      </c>
      <c r="L2863" s="293">
        <f>'Employee Salary Payroll Tax '!H2865</f>
        <v>0</v>
      </c>
      <c r="M2863" s="293">
        <f t="shared" si="365"/>
        <v>801.63</v>
      </c>
      <c r="N2863" s="359">
        <f t="shared" si="366"/>
        <v>0</v>
      </c>
      <c r="O2863" s="331"/>
      <c r="P2863" s="61"/>
      <c r="Q2863" s="294"/>
      <c r="R2863" s="292"/>
      <c r="S2863" s="303"/>
    </row>
    <row r="2864" spans="1:19" s="36" customFormat="1" ht="14.4">
      <c r="A2864" s="36">
        <f t="shared" si="367"/>
        <v>1541</v>
      </c>
      <c r="B2864" s="526"/>
      <c r="C2864" s="36" t="str">
        <f>VLOOKUP('Employee Salary Payroll Tax '!B2866,'Employee Salary Payroll Tax '!$D$1:$E$7,2,FALSE)</f>
        <v>NonUnion</v>
      </c>
      <c r="D2864" s="61">
        <f t="shared" si="360"/>
        <v>2.98E-2</v>
      </c>
      <c r="E2864" s="351">
        <f>'Employee Salary Payroll Tax '!N2866</f>
        <v>91333.09</v>
      </c>
      <c r="F2864" s="351">
        <f t="shared" si="361"/>
        <v>94054.816082000005</v>
      </c>
      <c r="G2864" s="352"/>
      <c r="H2864" s="351">
        <f t="shared" si="362"/>
        <v>0</v>
      </c>
      <c r="I2864" s="351">
        <f t="shared" si="364"/>
        <v>2721.7260820000083</v>
      </c>
      <c r="J2864" s="351">
        <f t="shared" si="363"/>
        <v>0</v>
      </c>
      <c r="K2864" s="293">
        <f>SUM('Employee Salary Payroll Tax '!I2866:K2866)</f>
        <v>26344.539999999997</v>
      </c>
      <c r="L2864" s="293">
        <f>'Employee Salary Payroll Tax '!H2866</f>
        <v>0</v>
      </c>
      <c r="M2864" s="293">
        <f t="shared" si="365"/>
        <v>64988.55</v>
      </c>
      <c r="N2864" s="359">
        <f t="shared" si="366"/>
        <v>0</v>
      </c>
      <c r="O2864" s="331"/>
      <c r="P2864" s="61"/>
      <c r="Q2864" s="294"/>
      <c r="R2864" s="292"/>
      <c r="S2864" s="303"/>
    </row>
    <row r="2865" spans="1:19" s="36" customFormat="1" ht="14.4">
      <c r="A2865" s="36">
        <f t="shared" si="367"/>
        <v>1542</v>
      </c>
      <c r="B2865" s="526"/>
      <c r="C2865" s="36" t="str">
        <f>VLOOKUP('Employee Salary Payroll Tax '!B2867,'Employee Salary Payroll Tax '!$D$1:$E$7,2,FALSE)</f>
        <v>NonUnion</v>
      </c>
      <c r="D2865" s="61">
        <f t="shared" si="360"/>
        <v>2.98E-2</v>
      </c>
      <c r="E2865" s="351">
        <f>'Employee Salary Payroll Tax '!N2867</f>
        <v>104864.2</v>
      </c>
      <c r="F2865" s="351">
        <f t="shared" si="361"/>
        <v>107989.15316</v>
      </c>
      <c r="G2865" s="352"/>
      <c r="H2865" s="351">
        <f t="shared" si="362"/>
        <v>0</v>
      </c>
      <c r="I2865" s="351">
        <f t="shared" si="364"/>
        <v>3124.9531600000046</v>
      </c>
      <c r="J2865" s="351">
        <f t="shared" si="363"/>
        <v>0</v>
      </c>
      <c r="K2865" s="293">
        <f>SUM('Employee Salary Payroll Tax '!I2867:K2867)</f>
        <v>99199.8</v>
      </c>
      <c r="L2865" s="293">
        <f>'Employee Salary Payroll Tax '!H2867</f>
        <v>0</v>
      </c>
      <c r="M2865" s="293">
        <f t="shared" si="365"/>
        <v>5664.3999999999942</v>
      </c>
      <c r="N2865" s="359">
        <f t="shared" si="366"/>
        <v>0</v>
      </c>
      <c r="O2865" s="331"/>
      <c r="P2865" s="61"/>
      <c r="Q2865" s="294"/>
      <c r="R2865" s="292"/>
      <c r="S2865" s="303"/>
    </row>
    <row r="2866" spans="1:19" s="36" customFormat="1" ht="14.4">
      <c r="A2866" s="36">
        <f t="shared" si="367"/>
        <v>1543</v>
      </c>
      <c r="B2866" s="526"/>
      <c r="C2866" s="36" t="str">
        <f>VLOOKUP('Employee Salary Payroll Tax '!B2868,'Employee Salary Payroll Tax '!$D$1:$E$7,2,FALSE)</f>
        <v>IBEW</v>
      </c>
      <c r="D2866" s="61">
        <f t="shared" si="360"/>
        <v>6.875E-3</v>
      </c>
      <c r="E2866" s="351">
        <f>'Employee Salary Payroll Tax '!N2868</f>
        <v>10681.32</v>
      </c>
      <c r="F2866" s="351">
        <f t="shared" si="361"/>
        <v>10754.754074999999</v>
      </c>
      <c r="G2866" s="352"/>
      <c r="H2866" s="351">
        <f t="shared" si="362"/>
        <v>0</v>
      </c>
      <c r="I2866" s="351">
        <f t="shared" si="364"/>
        <v>73.434074999999211</v>
      </c>
      <c r="J2866" s="351">
        <f t="shared" si="363"/>
        <v>0</v>
      </c>
      <c r="K2866" s="293">
        <f>SUM('Employee Salary Payroll Tax '!I2868:K2868)</f>
        <v>8633.85</v>
      </c>
      <c r="L2866" s="293">
        <f>'Employee Salary Payroll Tax '!H2868</f>
        <v>0</v>
      </c>
      <c r="M2866" s="293">
        <f t="shared" si="365"/>
        <v>2047.4699999999993</v>
      </c>
      <c r="N2866" s="359">
        <f t="shared" si="366"/>
        <v>0</v>
      </c>
      <c r="O2866" s="331"/>
      <c r="P2866" s="61"/>
      <c r="Q2866" s="294"/>
      <c r="R2866" s="292"/>
      <c r="S2866" s="303"/>
    </row>
    <row r="2867" spans="1:19" s="36" customFormat="1" ht="14.4">
      <c r="A2867" s="36">
        <f t="shared" si="367"/>
        <v>1544</v>
      </c>
      <c r="B2867" s="526"/>
      <c r="C2867" s="36" t="str">
        <f>VLOOKUP('Employee Salary Payroll Tax '!B2869,'Employee Salary Payroll Tax '!$D$1:$E$7,2,FALSE)</f>
        <v>NonUnion</v>
      </c>
      <c r="D2867" s="61">
        <f t="shared" si="360"/>
        <v>2.98E-2</v>
      </c>
      <c r="E2867" s="351">
        <f>'Employee Salary Payroll Tax '!N2869</f>
        <v>23823.25</v>
      </c>
      <c r="F2867" s="351">
        <f t="shared" si="361"/>
        <v>24533.182850000001</v>
      </c>
      <c r="G2867" s="352"/>
      <c r="H2867" s="351">
        <f t="shared" si="362"/>
        <v>0</v>
      </c>
      <c r="I2867" s="351">
        <f t="shared" si="364"/>
        <v>709.93285000000105</v>
      </c>
      <c r="J2867" s="351">
        <f t="shared" si="363"/>
        <v>0</v>
      </c>
      <c r="K2867" s="293">
        <f>SUM('Employee Salary Payroll Tax '!I2869:K2869)</f>
        <v>-42.199999999999996</v>
      </c>
      <c r="L2867" s="293">
        <f>'Employee Salary Payroll Tax '!H2869</f>
        <v>-6.75</v>
      </c>
      <c r="M2867" s="293">
        <f t="shared" si="365"/>
        <v>23872.2</v>
      </c>
      <c r="N2867" s="359">
        <f t="shared" si="366"/>
        <v>0</v>
      </c>
      <c r="O2867" s="331"/>
      <c r="P2867" s="61"/>
      <c r="Q2867" s="294"/>
      <c r="R2867" s="292"/>
      <c r="S2867" s="303"/>
    </row>
    <row r="2868" spans="1:19" s="36" customFormat="1" ht="14.4">
      <c r="A2868" s="36">
        <f t="shared" si="367"/>
        <v>1545</v>
      </c>
      <c r="B2868" s="526"/>
      <c r="C2868" s="36" t="str">
        <f>VLOOKUP('Employee Salary Payroll Tax '!B2870,'Employee Salary Payroll Tax '!$D$1:$E$7,2,FALSE)</f>
        <v>Not Assigned</v>
      </c>
      <c r="D2868" s="61">
        <f t="shared" si="360"/>
        <v>0</v>
      </c>
      <c r="E2868" s="351">
        <f>'Employee Salary Payroll Tax '!N2870</f>
        <v>0</v>
      </c>
      <c r="F2868" s="351">
        <f t="shared" si="361"/>
        <v>0</v>
      </c>
      <c r="G2868" s="352"/>
      <c r="H2868" s="351">
        <f t="shared" si="362"/>
        <v>7000</v>
      </c>
      <c r="I2868" s="351">
        <f t="shared" si="364"/>
        <v>0</v>
      </c>
      <c r="J2868" s="351">
        <f t="shared" si="363"/>
        <v>0</v>
      </c>
      <c r="K2868" s="293">
        <f>SUM('Employee Salary Payroll Tax '!I2870:K2870)</f>
        <v>199.09</v>
      </c>
      <c r="L2868" s="293">
        <f>'Employee Salary Payroll Tax '!H2870</f>
        <v>0</v>
      </c>
      <c r="M2868" s="293">
        <f t="shared" si="365"/>
        <v>-199.09</v>
      </c>
      <c r="N2868" s="359">
        <f t="shared" si="366"/>
        <v>0</v>
      </c>
      <c r="O2868" s="331"/>
      <c r="P2868" s="61"/>
      <c r="Q2868" s="294"/>
      <c r="R2868" s="292"/>
      <c r="S2868" s="303"/>
    </row>
    <row r="2869" spans="1:19" s="36" customFormat="1" ht="14.4">
      <c r="A2869" s="36">
        <f t="shared" si="367"/>
        <v>1546</v>
      </c>
      <c r="B2869" s="526"/>
      <c r="C2869" s="36" t="str">
        <f>VLOOKUP('Employee Salary Payroll Tax '!B2871,'Employee Salary Payroll Tax '!$D$1:$E$7,2,FALSE)</f>
        <v>UA</v>
      </c>
      <c r="D2869" s="61">
        <f t="shared" si="360"/>
        <v>0.03</v>
      </c>
      <c r="E2869" s="351">
        <f>'Employee Salary Payroll Tax '!N2871</f>
        <v>67928.52</v>
      </c>
      <c r="F2869" s="351">
        <f t="shared" si="361"/>
        <v>69966.375599999999</v>
      </c>
      <c r="G2869" s="352"/>
      <c r="H2869" s="351">
        <f t="shared" si="362"/>
        <v>0</v>
      </c>
      <c r="I2869" s="351">
        <f t="shared" si="364"/>
        <v>2037.8555999999953</v>
      </c>
      <c r="J2869" s="351">
        <f t="shared" si="363"/>
        <v>0</v>
      </c>
      <c r="K2869" s="293">
        <f>SUM('Employee Salary Payroll Tax '!I2871:K2871)</f>
        <v>66412.799999999988</v>
      </c>
      <c r="L2869" s="293">
        <f>'Employee Salary Payroll Tax '!H2871</f>
        <v>0</v>
      </c>
      <c r="M2869" s="293">
        <f t="shared" si="365"/>
        <v>1515.7200000000157</v>
      </c>
      <c r="N2869" s="359">
        <f t="shared" si="366"/>
        <v>0</v>
      </c>
      <c r="O2869" s="331"/>
      <c r="P2869" s="61"/>
      <c r="Q2869" s="294"/>
      <c r="R2869" s="292"/>
      <c r="S2869" s="303"/>
    </row>
    <row r="2870" spans="1:19" s="36" customFormat="1" ht="14.4">
      <c r="A2870" s="36">
        <f t="shared" si="367"/>
        <v>1547</v>
      </c>
      <c r="B2870" s="526"/>
      <c r="C2870" s="36" t="str">
        <f>VLOOKUP('Employee Salary Payroll Tax '!B2872,'Employee Salary Payroll Tax '!$D$1:$E$7,2,FALSE)</f>
        <v>UA</v>
      </c>
      <c r="D2870" s="61">
        <f t="shared" si="360"/>
        <v>0.03</v>
      </c>
      <c r="E2870" s="351">
        <f>'Employee Salary Payroll Tax '!N2872</f>
        <v>70059.3</v>
      </c>
      <c r="F2870" s="351">
        <f t="shared" si="361"/>
        <v>72161.078999999998</v>
      </c>
      <c r="G2870" s="352"/>
      <c r="H2870" s="351">
        <f t="shared" si="362"/>
        <v>0</v>
      </c>
      <c r="I2870" s="351">
        <f t="shared" si="364"/>
        <v>2101.778999999995</v>
      </c>
      <c r="J2870" s="351">
        <f t="shared" si="363"/>
        <v>0</v>
      </c>
      <c r="K2870" s="293">
        <f>SUM('Employee Salary Payroll Tax '!I2872:K2872)</f>
        <v>66274.77</v>
      </c>
      <c r="L2870" s="293">
        <f>'Employee Salary Payroll Tax '!H2872</f>
        <v>0</v>
      </c>
      <c r="M2870" s="293">
        <f t="shared" si="365"/>
        <v>3784.5299999999988</v>
      </c>
      <c r="N2870" s="359">
        <f t="shared" si="366"/>
        <v>0</v>
      </c>
      <c r="O2870" s="331"/>
      <c r="P2870" s="61"/>
      <c r="Q2870" s="294"/>
      <c r="R2870" s="292"/>
      <c r="S2870" s="303"/>
    </row>
    <row r="2871" spans="1:19" s="36" customFormat="1" ht="14.4">
      <c r="A2871" s="36">
        <f t="shared" si="367"/>
        <v>1548</v>
      </c>
      <c r="B2871" s="526"/>
      <c r="C2871" s="36" t="str">
        <f>VLOOKUP('Employee Salary Payroll Tax '!B2873,'Employee Salary Payroll Tax '!$D$1:$E$7,2,FALSE)</f>
        <v>UA</v>
      </c>
      <c r="D2871" s="61">
        <f t="shared" si="360"/>
        <v>0.03</v>
      </c>
      <c r="E2871" s="351">
        <f>'Employee Salary Payroll Tax '!N2873</f>
        <v>749.36</v>
      </c>
      <c r="F2871" s="351">
        <f t="shared" si="361"/>
        <v>771.84080000000006</v>
      </c>
      <c r="G2871" s="352"/>
      <c r="H2871" s="351">
        <f t="shared" si="362"/>
        <v>6250.64</v>
      </c>
      <c r="I2871" s="351">
        <f t="shared" si="364"/>
        <v>22.480800000000045</v>
      </c>
      <c r="J2871" s="351">
        <f t="shared" si="363"/>
        <v>0.13488480000000028</v>
      </c>
      <c r="K2871" s="293">
        <f>SUM('Employee Salary Payroll Tax '!I2873:K2873)</f>
        <v>-12.129999999999999</v>
      </c>
      <c r="L2871" s="293">
        <f>'Employee Salary Payroll Tax '!H2873</f>
        <v>-0.04</v>
      </c>
      <c r="M2871" s="293">
        <f t="shared" si="365"/>
        <v>761.53</v>
      </c>
      <c r="N2871" s="359">
        <f t="shared" si="366"/>
        <v>-2.183399997086318E-3</v>
      </c>
      <c r="O2871" s="331"/>
      <c r="P2871" s="61"/>
      <c r="Q2871" s="294"/>
      <c r="R2871" s="292"/>
      <c r="S2871" s="303"/>
    </row>
    <row r="2872" spans="1:19" s="36" customFormat="1" ht="14.4">
      <c r="A2872" s="36">
        <f t="shared" si="367"/>
        <v>1549</v>
      </c>
      <c r="B2872" s="526"/>
      <c r="C2872" s="36" t="str">
        <f>VLOOKUP('Employee Salary Payroll Tax '!B2874,'Employee Salary Payroll Tax '!$D$1:$E$7,2,FALSE)</f>
        <v>UA</v>
      </c>
      <c r="D2872" s="61">
        <f t="shared" si="360"/>
        <v>0.03</v>
      </c>
      <c r="E2872" s="351">
        <f>'Employee Salary Payroll Tax '!N2874</f>
        <v>41267.81</v>
      </c>
      <c r="F2872" s="351">
        <f t="shared" si="361"/>
        <v>42505.844299999997</v>
      </c>
      <c r="G2872" s="352"/>
      <c r="H2872" s="351">
        <f t="shared" si="362"/>
        <v>0</v>
      </c>
      <c r="I2872" s="351">
        <f t="shared" si="364"/>
        <v>1238.0342999999993</v>
      </c>
      <c r="J2872" s="351">
        <f t="shared" si="363"/>
        <v>0</v>
      </c>
      <c r="K2872" s="293">
        <f>SUM('Employee Salary Payroll Tax '!I2874:K2874)</f>
        <v>22532.36</v>
      </c>
      <c r="L2872" s="293">
        <f>'Employee Salary Payroll Tax '!H2874</f>
        <v>25.34</v>
      </c>
      <c r="M2872" s="293">
        <f t="shared" si="365"/>
        <v>18710.109999999997</v>
      </c>
      <c r="N2872" s="359">
        <f t="shared" si="366"/>
        <v>0</v>
      </c>
      <c r="O2872" s="331"/>
      <c r="P2872" s="61"/>
      <c r="Q2872" s="294"/>
      <c r="R2872" s="292"/>
      <c r="S2872" s="303"/>
    </row>
    <row r="2873" spans="1:19" s="36" customFormat="1" ht="14.4">
      <c r="A2873" s="36">
        <f t="shared" si="367"/>
        <v>1550</v>
      </c>
      <c r="B2873" s="526"/>
      <c r="C2873" s="36" t="str">
        <f>VLOOKUP('Employee Salary Payroll Tax '!B2875,'Employee Salary Payroll Tax '!$D$1:$E$7,2,FALSE)</f>
        <v>NonUnion</v>
      </c>
      <c r="D2873" s="61">
        <f t="shared" si="360"/>
        <v>2.98E-2</v>
      </c>
      <c r="E2873" s="351">
        <f>'Employee Salary Payroll Tax '!N2875</f>
        <v>55074.98</v>
      </c>
      <c r="F2873" s="351">
        <f t="shared" si="361"/>
        <v>56716.214404000006</v>
      </c>
      <c r="G2873" s="352"/>
      <c r="H2873" s="351">
        <f t="shared" si="362"/>
        <v>0</v>
      </c>
      <c r="I2873" s="351">
        <f t="shared" si="364"/>
        <v>1641.2344040000025</v>
      </c>
      <c r="J2873" s="351">
        <f t="shared" si="363"/>
        <v>0</v>
      </c>
      <c r="K2873" s="293">
        <f>SUM('Employee Salary Payroll Tax '!I2875:K2875)</f>
        <v>9271.4599999999991</v>
      </c>
      <c r="L2873" s="293">
        <f>'Employee Salary Payroll Tax '!H2875</f>
        <v>0</v>
      </c>
      <c r="M2873" s="293">
        <f t="shared" si="365"/>
        <v>45803.520000000004</v>
      </c>
      <c r="N2873" s="359">
        <f t="shared" si="366"/>
        <v>0</v>
      </c>
      <c r="O2873" s="331"/>
      <c r="P2873" s="61"/>
      <c r="Q2873" s="294"/>
      <c r="R2873" s="292"/>
      <c r="S2873" s="303"/>
    </row>
    <row r="2874" spans="1:19" s="36" customFormat="1" ht="14.4">
      <c r="A2874" s="36">
        <f t="shared" si="367"/>
        <v>1551</v>
      </c>
      <c r="B2874" s="526"/>
      <c r="C2874" s="36" t="str">
        <f>VLOOKUP('Employee Salary Payroll Tax '!B2876,'Employee Salary Payroll Tax '!$D$1:$E$7,2,FALSE)</f>
        <v>IBEW</v>
      </c>
      <c r="D2874" s="61">
        <f t="shared" si="360"/>
        <v>6.875E-3</v>
      </c>
      <c r="E2874" s="351">
        <f>'Employee Salary Payroll Tax '!N2876</f>
        <v>51821.3</v>
      </c>
      <c r="F2874" s="351">
        <f t="shared" si="361"/>
        <v>52177.571437500003</v>
      </c>
      <c r="G2874" s="352"/>
      <c r="H2874" s="351">
        <f t="shared" si="362"/>
        <v>0</v>
      </c>
      <c r="I2874" s="351">
        <f t="shared" si="364"/>
        <v>356.27143749999959</v>
      </c>
      <c r="J2874" s="351">
        <f t="shared" si="363"/>
        <v>0</v>
      </c>
      <c r="K2874" s="293">
        <f>SUM('Employee Salary Payroll Tax '!I2876:K2876)</f>
        <v>51821.3</v>
      </c>
      <c r="L2874" s="293">
        <f>'Employee Salary Payroll Tax '!H2876</f>
        <v>0</v>
      </c>
      <c r="M2874" s="293">
        <f t="shared" si="365"/>
        <v>0</v>
      </c>
      <c r="N2874" s="359">
        <f t="shared" si="366"/>
        <v>0</v>
      </c>
      <c r="O2874" s="331"/>
      <c r="P2874" s="61"/>
      <c r="Q2874" s="294"/>
      <c r="R2874" s="292"/>
      <c r="S2874" s="303"/>
    </row>
    <row r="2875" spans="1:19" s="36" customFormat="1" ht="14.4">
      <c r="A2875" s="36">
        <f t="shared" si="367"/>
        <v>1552</v>
      </c>
      <c r="B2875" s="526"/>
      <c r="C2875" s="36" t="str">
        <f>VLOOKUP('Employee Salary Payroll Tax '!B2877,'Employee Salary Payroll Tax '!$D$1:$E$7,2,FALSE)</f>
        <v>IBEW</v>
      </c>
      <c r="D2875" s="61">
        <f t="shared" si="360"/>
        <v>6.875E-3</v>
      </c>
      <c r="E2875" s="351">
        <f>'Employee Salary Payroll Tax '!N2877</f>
        <v>138152.10999999999</v>
      </c>
      <c r="F2875" s="351">
        <f t="shared" si="361"/>
        <v>139101.90575624999</v>
      </c>
      <c r="G2875" s="352"/>
      <c r="H2875" s="351">
        <f t="shared" si="362"/>
        <v>0</v>
      </c>
      <c r="I2875" s="351">
        <f t="shared" si="364"/>
        <v>949.79575625000871</v>
      </c>
      <c r="J2875" s="351">
        <f t="shared" si="363"/>
        <v>0</v>
      </c>
      <c r="K2875" s="293">
        <f>SUM('Employee Salary Payroll Tax '!I2877:K2877)</f>
        <v>119033.04000000001</v>
      </c>
      <c r="L2875" s="293">
        <f>'Employee Salary Payroll Tax '!H2877</f>
        <v>0</v>
      </c>
      <c r="M2875" s="293">
        <f t="shared" si="365"/>
        <v>19119.069999999978</v>
      </c>
      <c r="N2875" s="359">
        <f t="shared" si="366"/>
        <v>0</v>
      </c>
      <c r="O2875" s="331"/>
      <c r="P2875" s="61"/>
      <c r="Q2875" s="294"/>
      <c r="R2875" s="292"/>
      <c r="S2875" s="303"/>
    </row>
    <row r="2876" spans="1:19" s="36" customFormat="1" ht="14.4">
      <c r="A2876" s="36">
        <f t="shared" si="367"/>
        <v>1553</v>
      </c>
      <c r="B2876" s="526"/>
      <c r="C2876" s="36" t="str">
        <f>VLOOKUP('Employee Salary Payroll Tax '!B2878,'Employee Salary Payroll Tax '!$D$1:$E$7,2,FALSE)</f>
        <v>NonUnion</v>
      </c>
      <c r="D2876" s="61">
        <f t="shared" si="360"/>
        <v>2.98E-2</v>
      </c>
      <c r="E2876" s="351">
        <f>'Employee Salary Payroll Tax '!N2878</f>
        <v>77470.77</v>
      </c>
      <c r="F2876" s="351">
        <f t="shared" si="361"/>
        <v>79779.398946000001</v>
      </c>
      <c r="G2876" s="352"/>
      <c r="H2876" s="351">
        <f t="shared" si="362"/>
        <v>0</v>
      </c>
      <c r="I2876" s="351">
        <f t="shared" si="364"/>
        <v>2308.6289459999971</v>
      </c>
      <c r="J2876" s="351">
        <f t="shared" si="363"/>
        <v>0</v>
      </c>
      <c r="K2876" s="293">
        <f>SUM('Employee Salary Payroll Tax '!I2878:K2878)</f>
        <v>6641.8</v>
      </c>
      <c r="L2876" s="293">
        <f>'Employee Salary Payroll Tax '!H2878</f>
        <v>0</v>
      </c>
      <c r="M2876" s="293">
        <f t="shared" si="365"/>
        <v>70828.97</v>
      </c>
      <c r="N2876" s="359">
        <f t="shared" si="366"/>
        <v>0</v>
      </c>
      <c r="O2876" s="331"/>
      <c r="P2876" s="61"/>
      <c r="Q2876" s="294"/>
      <c r="R2876" s="292"/>
      <c r="S2876" s="303"/>
    </row>
    <row r="2877" spans="1:19" s="36" customFormat="1" ht="14.4">
      <c r="A2877" s="36">
        <f t="shared" si="367"/>
        <v>1554</v>
      </c>
      <c r="B2877" s="526"/>
      <c r="C2877" s="36" t="str">
        <f>VLOOKUP('Employee Salary Payroll Tax '!B2879,'Employee Salary Payroll Tax '!$D$1:$E$7,2,FALSE)</f>
        <v>NonUnion</v>
      </c>
      <c r="D2877" s="61">
        <f t="shared" si="360"/>
        <v>2.98E-2</v>
      </c>
      <c r="E2877" s="351">
        <f>'Employee Salary Payroll Tax '!N2879</f>
        <v>58618.51</v>
      </c>
      <c r="F2877" s="351">
        <f t="shared" si="361"/>
        <v>60365.341598000006</v>
      </c>
      <c r="G2877" s="352"/>
      <c r="H2877" s="351">
        <f t="shared" si="362"/>
        <v>0</v>
      </c>
      <c r="I2877" s="351">
        <f t="shared" si="364"/>
        <v>1746.8315980000043</v>
      </c>
      <c r="J2877" s="351">
        <f t="shared" si="363"/>
        <v>0</v>
      </c>
      <c r="K2877" s="293">
        <f>SUM('Employee Salary Payroll Tax '!I2879:K2879)</f>
        <v>57346.720000000001</v>
      </c>
      <c r="L2877" s="293">
        <f>'Employee Salary Payroll Tax '!H2879</f>
        <v>0</v>
      </c>
      <c r="M2877" s="293">
        <f t="shared" si="365"/>
        <v>1271.7900000000009</v>
      </c>
      <c r="N2877" s="359">
        <f t="shared" si="366"/>
        <v>0</v>
      </c>
      <c r="O2877" s="331"/>
      <c r="P2877" s="61"/>
      <c r="Q2877" s="294"/>
      <c r="R2877" s="292"/>
      <c r="S2877" s="303"/>
    </row>
    <row r="2878" spans="1:19" s="36" customFormat="1" ht="14.4">
      <c r="A2878" s="36">
        <f t="shared" si="367"/>
        <v>1555</v>
      </c>
      <c r="B2878" s="526"/>
      <c r="C2878" s="36" t="str">
        <f>VLOOKUP('Employee Salary Payroll Tax '!B2880,'Employee Salary Payroll Tax '!$D$1:$E$7,2,FALSE)</f>
        <v>NonUnion</v>
      </c>
      <c r="D2878" s="61">
        <f t="shared" si="360"/>
        <v>2.98E-2</v>
      </c>
      <c r="E2878" s="351">
        <f>'Employee Salary Payroll Tax '!N2880</f>
        <v>19244.990000000002</v>
      </c>
      <c r="F2878" s="351">
        <f t="shared" si="361"/>
        <v>19818.490702000003</v>
      </c>
      <c r="G2878" s="352"/>
      <c r="H2878" s="351">
        <f t="shared" si="362"/>
        <v>0</v>
      </c>
      <c r="I2878" s="351">
        <f t="shared" si="364"/>
        <v>573.50070200000118</v>
      </c>
      <c r="J2878" s="351">
        <f t="shared" si="363"/>
        <v>0</v>
      </c>
      <c r="K2878" s="293">
        <f>SUM('Employee Salary Payroll Tax '!I2880:K2880)</f>
        <v>11925.61</v>
      </c>
      <c r="L2878" s="293">
        <f>'Employee Salary Payroll Tax '!H2880</f>
        <v>0</v>
      </c>
      <c r="M2878" s="293">
        <f t="shared" si="365"/>
        <v>7319.380000000001</v>
      </c>
      <c r="N2878" s="359">
        <f t="shared" si="366"/>
        <v>0</v>
      </c>
      <c r="O2878" s="331"/>
      <c r="P2878" s="61"/>
      <c r="Q2878" s="294"/>
      <c r="R2878" s="292"/>
      <c r="S2878" s="303"/>
    </row>
    <row r="2879" spans="1:19" s="36" customFormat="1" ht="14.4">
      <c r="A2879" s="36">
        <f t="shared" si="367"/>
        <v>1556</v>
      </c>
      <c r="B2879" s="526"/>
      <c r="C2879" s="36" t="str">
        <f>VLOOKUP('Employee Salary Payroll Tax '!B2881,'Employee Salary Payroll Tax '!$D$1:$E$7,2,FALSE)</f>
        <v>NonUnion</v>
      </c>
      <c r="D2879" s="61">
        <f t="shared" si="360"/>
        <v>2.98E-2</v>
      </c>
      <c r="E2879" s="351">
        <f>'Employee Salary Payroll Tax '!N2881</f>
        <v>118725.25</v>
      </c>
      <c r="F2879" s="351">
        <f t="shared" si="361"/>
        <v>122263.26245000001</v>
      </c>
      <c r="G2879" s="352"/>
      <c r="H2879" s="351">
        <f t="shared" si="362"/>
        <v>0</v>
      </c>
      <c r="I2879" s="351">
        <f t="shared" si="364"/>
        <v>3538.0124500000093</v>
      </c>
      <c r="J2879" s="351">
        <f t="shared" si="363"/>
        <v>0</v>
      </c>
      <c r="K2879" s="293">
        <f>SUM('Employee Salary Payroll Tax '!I2881:K2881)</f>
        <v>118725.62999999999</v>
      </c>
      <c r="L2879" s="293">
        <f>'Employee Salary Payroll Tax '!H2881</f>
        <v>0</v>
      </c>
      <c r="M2879" s="293">
        <f t="shared" si="365"/>
        <v>-0.3799999999901047</v>
      </c>
      <c r="N2879" s="359">
        <f t="shared" si="366"/>
        <v>0</v>
      </c>
      <c r="O2879" s="331"/>
      <c r="P2879" s="61"/>
      <c r="Q2879" s="294"/>
      <c r="R2879" s="292"/>
      <c r="S2879" s="303"/>
    </row>
    <row r="2880" spans="1:19" s="36" customFormat="1" ht="14.4">
      <c r="A2880" s="36">
        <f t="shared" si="367"/>
        <v>1557</v>
      </c>
      <c r="B2880" s="526"/>
      <c r="C2880" s="36" t="str">
        <f>VLOOKUP('Employee Salary Payroll Tax '!B2882,'Employee Salary Payroll Tax '!$D$1:$E$7,2,FALSE)</f>
        <v>NonUnion</v>
      </c>
      <c r="D2880" s="61">
        <f t="shared" si="360"/>
        <v>2.98E-2</v>
      </c>
      <c r="E2880" s="351">
        <f>'Employee Salary Payroll Tax '!N2882</f>
        <v>7430.22</v>
      </c>
      <c r="F2880" s="351">
        <f t="shared" si="361"/>
        <v>7651.6405560000003</v>
      </c>
      <c r="G2880" s="352"/>
      <c r="H2880" s="351">
        <f t="shared" si="362"/>
        <v>0</v>
      </c>
      <c r="I2880" s="351">
        <f t="shared" si="364"/>
        <v>221.42055600000003</v>
      </c>
      <c r="J2880" s="351">
        <f t="shared" si="363"/>
        <v>0</v>
      </c>
      <c r="K2880" s="293">
        <f>SUM('Employee Salary Payroll Tax '!I2882:K2882)</f>
        <v>4642.7</v>
      </c>
      <c r="L2880" s="293">
        <f>'Employee Salary Payroll Tax '!H2882</f>
        <v>0</v>
      </c>
      <c r="M2880" s="293">
        <f t="shared" si="365"/>
        <v>2787.5200000000004</v>
      </c>
      <c r="N2880" s="359">
        <f t="shared" si="366"/>
        <v>0</v>
      </c>
      <c r="O2880" s="331"/>
      <c r="P2880" s="61"/>
      <c r="Q2880" s="294"/>
      <c r="R2880" s="292"/>
      <c r="S2880" s="303"/>
    </row>
    <row r="2881" spans="1:19" s="36" customFormat="1" ht="14.4">
      <c r="A2881" s="36">
        <f t="shared" si="367"/>
        <v>1558</v>
      </c>
      <c r="B2881" s="526"/>
      <c r="C2881" s="36" t="str">
        <f>VLOOKUP('Employee Salary Payroll Tax '!B2883,'Employee Salary Payroll Tax '!$D$1:$E$7,2,FALSE)</f>
        <v>NonUnion</v>
      </c>
      <c r="D2881" s="61">
        <f t="shared" si="360"/>
        <v>2.98E-2</v>
      </c>
      <c r="E2881" s="351">
        <f>'Employee Salary Payroll Tax '!N2883</f>
        <v>42760.800000000003</v>
      </c>
      <c r="F2881" s="351">
        <f t="shared" si="361"/>
        <v>44035.071840000004</v>
      </c>
      <c r="G2881" s="352"/>
      <c r="H2881" s="351">
        <f t="shared" si="362"/>
        <v>0</v>
      </c>
      <c r="I2881" s="351">
        <f t="shared" si="364"/>
        <v>1274.2718400000012</v>
      </c>
      <c r="J2881" s="351">
        <f t="shared" si="363"/>
        <v>0</v>
      </c>
      <c r="K2881" s="293">
        <f>SUM('Employee Salary Payroll Tax '!I2883:K2883)</f>
        <v>24923.49</v>
      </c>
      <c r="L2881" s="293">
        <f>'Employee Salary Payroll Tax '!H2883</f>
        <v>0</v>
      </c>
      <c r="M2881" s="293">
        <f t="shared" si="365"/>
        <v>17837.310000000001</v>
      </c>
      <c r="N2881" s="359">
        <f t="shared" si="366"/>
        <v>0</v>
      </c>
      <c r="O2881" s="331"/>
      <c r="P2881" s="61"/>
      <c r="Q2881" s="294"/>
      <c r="R2881" s="292"/>
      <c r="S2881" s="303"/>
    </row>
    <row r="2882" spans="1:19" s="36" customFormat="1" ht="14.4">
      <c r="A2882" s="36">
        <f t="shared" si="367"/>
        <v>1559</v>
      </c>
      <c r="B2882" s="526"/>
      <c r="C2882" s="36" t="str">
        <f>VLOOKUP('Employee Salary Payroll Tax '!B2884,'Employee Salary Payroll Tax '!$D$1:$E$7,2,FALSE)</f>
        <v>IBEW</v>
      </c>
      <c r="D2882" s="61">
        <f t="shared" si="360"/>
        <v>6.875E-3</v>
      </c>
      <c r="E2882" s="351">
        <f>'Employee Salary Payroll Tax '!N2884</f>
        <v>53649.8</v>
      </c>
      <c r="F2882" s="351">
        <f t="shared" si="361"/>
        <v>54018.642375000003</v>
      </c>
      <c r="G2882" s="352"/>
      <c r="H2882" s="351">
        <f t="shared" si="362"/>
        <v>0</v>
      </c>
      <c r="I2882" s="351">
        <f t="shared" si="364"/>
        <v>368.84237500000017</v>
      </c>
      <c r="J2882" s="351">
        <f t="shared" si="363"/>
        <v>0</v>
      </c>
      <c r="K2882" s="293">
        <f>SUM('Employee Salary Payroll Tax '!I2884:K2884)</f>
        <v>14353.91</v>
      </c>
      <c r="L2882" s="293">
        <f>'Employee Salary Payroll Tax '!H2884</f>
        <v>0</v>
      </c>
      <c r="M2882" s="293">
        <f t="shared" si="365"/>
        <v>39295.89</v>
      </c>
      <c r="N2882" s="359">
        <f t="shared" si="366"/>
        <v>0</v>
      </c>
      <c r="O2882" s="331"/>
      <c r="P2882" s="61"/>
      <c r="Q2882" s="294"/>
      <c r="R2882" s="292"/>
      <c r="S2882" s="303"/>
    </row>
    <row r="2883" spans="1:19" s="36" customFormat="1" ht="14.4">
      <c r="A2883" s="36">
        <f t="shared" si="367"/>
        <v>1560</v>
      </c>
      <c r="B2883" s="526"/>
      <c r="C2883" s="36" t="str">
        <f>VLOOKUP('Employee Salary Payroll Tax '!B2885,'Employee Salary Payroll Tax '!$D$1:$E$7,2,FALSE)</f>
        <v>NonUnion</v>
      </c>
      <c r="D2883" s="61">
        <f t="shared" si="360"/>
        <v>2.98E-2</v>
      </c>
      <c r="E2883" s="351">
        <f>'Employee Salary Payroll Tax '!N2885</f>
        <v>21319.3</v>
      </c>
      <c r="F2883" s="351">
        <f t="shared" si="361"/>
        <v>21954.615140000002</v>
      </c>
      <c r="G2883" s="352"/>
      <c r="H2883" s="351">
        <f t="shared" si="362"/>
        <v>0</v>
      </c>
      <c r="I2883" s="351">
        <f t="shared" si="364"/>
        <v>635.31514000000243</v>
      </c>
      <c r="J2883" s="351">
        <f t="shared" si="363"/>
        <v>0</v>
      </c>
      <c r="K2883" s="293">
        <f>SUM('Employee Salary Payroll Tax '!I2885:K2885)</f>
        <v>0</v>
      </c>
      <c r="L2883" s="293">
        <f>'Employee Salary Payroll Tax '!H2885</f>
        <v>0</v>
      </c>
      <c r="M2883" s="293">
        <f t="shared" si="365"/>
        <v>21319.3</v>
      </c>
      <c r="N2883" s="359">
        <f t="shared" si="366"/>
        <v>0</v>
      </c>
      <c r="O2883" s="331"/>
      <c r="P2883" s="61"/>
      <c r="Q2883" s="294"/>
      <c r="R2883" s="292"/>
      <c r="S2883" s="303"/>
    </row>
    <row r="2884" spans="1:19" s="36" customFormat="1" ht="14.4">
      <c r="A2884" s="36">
        <f t="shared" si="367"/>
        <v>1561</v>
      </c>
      <c r="B2884" s="526"/>
      <c r="C2884" s="36" t="str">
        <f>VLOOKUP('Employee Salary Payroll Tax '!B2886,'Employee Salary Payroll Tax '!$D$1:$E$7,2,FALSE)</f>
        <v>NonUnion</v>
      </c>
      <c r="D2884" s="61">
        <f t="shared" si="360"/>
        <v>2.98E-2</v>
      </c>
      <c r="E2884" s="351">
        <f>'Employee Salary Payroll Tax '!N2886</f>
        <v>36164.97</v>
      </c>
      <c r="F2884" s="351">
        <f t="shared" si="361"/>
        <v>37242.686106000001</v>
      </c>
      <c r="G2884" s="352"/>
      <c r="H2884" s="351">
        <f t="shared" si="362"/>
        <v>0</v>
      </c>
      <c r="I2884" s="351">
        <f t="shared" si="364"/>
        <v>1077.7161059999999</v>
      </c>
      <c r="J2884" s="351">
        <f t="shared" si="363"/>
        <v>0</v>
      </c>
      <c r="K2884" s="293">
        <f>SUM('Employee Salary Payroll Tax '!I2886:K2886)</f>
        <v>36164.97</v>
      </c>
      <c r="L2884" s="293">
        <f>'Employee Salary Payroll Tax '!H2886</f>
        <v>0</v>
      </c>
      <c r="M2884" s="293">
        <f t="shared" si="365"/>
        <v>0</v>
      </c>
      <c r="N2884" s="359">
        <f t="shared" si="366"/>
        <v>0</v>
      </c>
      <c r="O2884" s="331"/>
      <c r="P2884" s="61"/>
      <c r="Q2884" s="294"/>
      <c r="R2884" s="292"/>
      <c r="S2884" s="303"/>
    </row>
    <row r="2885" spans="1:19" s="36" customFormat="1" ht="14.4">
      <c r="A2885" s="36">
        <f t="shared" si="367"/>
        <v>1562</v>
      </c>
      <c r="B2885" s="526"/>
      <c r="C2885" s="36" t="str">
        <f>VLOOKUP('Employee Salary Payroll Tax '!B2887,'Employee Salary Payroll Tax '!$D$1:$E$7,2,FALSE)</f>
        <v>IBEW</v>
      </c>
      <c r="D2885" s="61">
        <f t="shared" si="360"/>
        <v>6.875E-3</v>
      </c>
      <c r="E2885" s="351">
        <f>'Employee Salary Payroll Tax '!N2887</f>
        <v>9079.08</v>
      </c>
      <c r="F2885" s="351">
        <f t="shared" si="361"/>
        <v>9141.4986749999989</v>
      </c>
      <c r="G2885" s="352"/>
      <c r="H2885" s="351">
        <f t="shared" si="362"/>
        <v>0</v>
      </c>
      <c r="I2885" s="351">
        <f t="shared" si="364"/>
        <v>62.418674999998984</v>
      </c>
      <c r="J2885" s="351">
        <f t="shared" si="363"/>
        <v>0</v>
      </c>
      <c r="K2885" s="293">
        <f>SUM('Employee Salary Payroll Tax '!I2887:K2887)</f>
        <v>4660</v>
      </c>
      <c r="L2885" s="293">
        <f>'Employee Salary Payroll Tax '!H2887</f>
        <v>0</v>
      </c>
      <c r="M2885" s="293">
        <f t="shared" si="365"/>
        <v>4419.08</v>
      </c>
      <c r="N2885" s="359">
        <f t="shared" si="366"/>
        <v>0</v>
      </c>
      <c r="O2885" s="331"/>
      <c r="P2885" s="61"/>
      <c r="Q2885" s="294"/>
      <c r="R2885" s="292"/>
      <c r="S2885" s="303"/>
    </row>
    <row r="2886" spans="1:19" s="36" customFormat="1" ht="14.4">
      <c r="A2886" s="36">
        <f t="shared" si="367"/>
        <v>1563</v>
      </c>
      <c r="B2886" s="526"/>
      <c r="C2886" s="36" t="str">
        <f>VLOOKUP('Employee Salary Payroll Tax '!B2888,'Employee Salary Payroll Tax '!$D$1:$E$7,2,FALSE)</f>
        <v>NonUnion</v>
      </c>
      <c r="D2886" s="61">
        <f t="shared" si="360"/>
        <v>2.98E-2</v>
      </c>
      <c r="E2886" s="351">
        <f>'Employee Salary Payroll Tax '!N2888</f>
        <v>18559.78</v>
      </c>
      <c r="F2886" s="351">
        <f t="shared" si="361"/>
        <v>19112.861443999998</v>
      </c>
      <c r="G2886" s="352"/>
      <c r="H2886" s="351">
        <f t="shared" si="362"/>
        <v>0</v>
      </c>
      <c r="I2886" s="351">
        <f t="shared" si="364"/>
        <v>553.08144399999946</v>
      </c>
      <c r="J2886" s="351">
        <f t="shared" si="363"/>
        <v>0</v>
      </c>
      <c r="K2886" s="293">
        <f>SUM('Employee Salary Payroll Tax '!I2888:K2888)</f>
        <v>11067.910000000002</v>
      </c>
      <c r="L2886" s="293">
        <f>'Employee Salary Payroll Tax '!H2888</f>
        <v>0</v>
      </c>
      <c r="M2886" s="293">
        <f t="shared" si="365"/>
        <v>7491.8699999999972</v>
      </c>
      <c r="N2886" s="359">
        <f t="shared" si="366"/>
        <v>0</v>
      </c>
      <c r="O2886" s="331"/>
      <c r="P2886" s="61"/>
      <c r="Q2886" s="294"/>
      <c r="R2886" s="292"/>
      <c r="S2886" s="303"/>
    </row>
    <row r="2887" spans="1:19" s="36" customFormat="1" ht="14.4">
      <c r="A2887" s="36">
        <f t="shared" si="367"/>
        <v>1564</v>
      </c>
      <c r="B2887" s="526"/>
      <c r="C2887" s="36" t="str">
        <f>VLOOKUP('Employee Salary Payroll Tax '!B2889,'Employee Salary Payroll Tax '!$D$1:$E$7,2,FALSE)</f>
        <v>IBEW</v>
      </c>
      <c r="D2887" s="61">
        <f t="shared" si="360"/>
        <v>6.875E-3</v>
      </c>
      <c r="E2887" s="351">
        <f>'Employee Salary Payroll Tax '!N2889</f>
        <v>31786.05</v>
      </c>
      <c r="F2887" s="351">
        <f t="shared" si="361"/>
        <v>32004.579093749999</v>
      </c>
      <c r="G2887" s="352"/>
      <c r="H2887" s="351">
        <f t="shared" si="362"/>
        <v>0</v>
      </c>
      <c r="I2887" s="351">
        <f t="shared" si="364"/>
        <v>218.52909374999945</v>
      </c>
      <c r="J2887" s="351">
        <f t="shared" si="363"/>
        <v>0</v>
      </c>
      <c r="K2887" s="293">
        <f>SUM('Employee Salary Payroll Tax '!I2889:K2889)</f>
        <v>13566.37</v>
      </c>
      <c r="L2887" s="293">
        <f>'Employee Salary Payroll Tax '!H2889</f>
        <v>0</v>
      </c>
      <c r="M2887" s="293">
        <f t="shared" si="365"/>
        <v>18219.68</v>
      </c>
      <c r="N2887" s="359">
        <f t="shared" si="366"/>
        <v>0</v>
      </c>
      <c r="O2887" s="331"/>
      <c r="P2887" s="61"/>
      <c r="Q2887" s="294"/>
      <c r="R2887" s="292"/>
      <c r="S2887" s="303"/>
    </row>
    <row r="2888" spans="1:19" s="36" customFormat="1" ht="14.4">
      <c r="A2888" s="36">
        <f t="shared" si="367"/>
        <v>1565</v>
      </c>
      <c r="B2888" s="526"/>
      <c r="C2888" s="36" t="str">
        <f>VLOOKUP('Employee Salary Payroll Tax '!B2890,'Employee Salary Payroll Tax '!$D$1:$E$7,2,FALSE)</f>
        <v>IBEW</v>
      </c>
      <c r="D2888" s="61">
        <f t="shared" si="360"/>
        <v>6.875E-3</v>
      </c>
      <c r="E2888" s="351">
        <f>'Employee Salary Payroll Tax '!N2890</f>
        <v>109255.9</v>
      </c>
      <c r="F2888" s="351">
        <f t="shared" si="361"/>
        <v>110007.03431249999</v>
      </c>
      <c r="G2888" s="352"/>
      <c r="H2888" s="351">
        <f t="shared" si="362"/>
        <v>0</v>
      </c>
      <c r="I2888" s="351">
        <f t="shared" si="364"/>
        <v>751.13431249999849</v>
      </c>
      <c r="J2888" s="351">
        <f t="shared" si="363"/>
        <v>0</v>
      </c>
      <c r="K2888" s="293">
        <f>SUM('Employee Salary Payroll Tax '!I2890:K2890)</f>
        <v>16357.93</v>
      </c>
      <c r="L2888" s="293">
        <f>'Employee Salary Payroll Tax '!H2890</f>
        <v>0</v>
      </c>
      <c r="M2888" s="293">
        <f t="shared" si="365"/>
        <v>92897.97</v>
      </c>
      <c r="N2888" s="359">
        <f t="shared" si="366"/>
        <v>0</v>
      </c>
      <c r="O2888" s="331"/>
      <c r="P2888" s="61"/>
      <c r="Q2888" s="294"/>
      <c r="R2888" s="292"/>
      <c r="S2888" s="303"/>
    </row>
    <row r="2889" spans="1:19" s="36" customFormat="1" ht="14.4">
      <c r="A2889" s="36">
        <f t="shared" si="367"/>
        <v>1566</v>
      </c>
      <c r="B2889" s="526"/>
      <c r="C2889" s="36" t="str">
        <f>VLOOKUP('Employee Salary Payroll Tax '!B2891,'Employee Salary Payroll Tax '!$D$1:$E$7,2,FALSE)</f>
        <v>NonUnion</v>
      </c>
      <c r="D2889" s="61">
        <f t="shared" si="360"/>
        <v>2.98E-2</v>
      </c>
      <c r="E2889" s="351">
        <f>'Employee Salary Payroll Tax '!N2891</f>
        <v>75685.929999999993</v>
      </c>
      <c r="F2889" s="351">
        <f t="shared" si="361"/>
        <v>77941.37071399999</v>
      </c>
      <c r="G2889" s="352"/>
      <c r="H2889" s="351">
        <f t="shared" si="362"/>
        <v>0</v>
      </c>
      <c r="I2889" s="351">
        <f t="shared" si="364"/>
        <v>2255.4407139999967</v>
      </c>
      <c r="J2889" s="351">
        <f t="shared" si="363"/>
        <v>0</v>
      </c>
      <c r="K2889" s="293">
        <f>SUM('Employee Salary Payroll Tax '!I2891:K2891)</f>
        <v>75685.930000000008</v>
      </c>
      <c r="L2889" s="293">
        <f>'Employee Salary Payroll Tax '!H2891</f>
        <v>0</v>
      </c>
      <c r="M2889" s="293">
        <f t="shared" si="365"/>
        <v>-1.4551915228366852E-11</v>
      </c>
      <c r="N2889" s="359">
        <f t="shared" si="366"/>
        <v>0</v>
      </c>
      <c r="O2889" s="331"/>
      <c r="P2889" s="61"/>
      <c r="Q2889" s="294"/>
      <c r="R2889" s="292"/>
      <c r="S2889" s="303"/>
    </row>
    <row r="2890" spans="1:19" s="36" customFormat="1" ht="14.4">
      <c r="A2890" s="36">
        <f t="shared" si="367"/>
        <v>1567</v>
      </c>
      <c r="B2890" s="526"/>
      <c r="C2890" s="36" t="str">
        <f>VLOOKUP('Employee Salary Payroll Tax '!B2892,'Employee Salary Payroll Tax '!$D$1:$E$7,2,FALSE)</f>
        <v>NonUnion</v>
      </c>
      <c r="D2890" s="61">
        <f t="shared" si="360"/>
        <v>2.98E-2</v>
      </c>
      <c r="E2890" s="351">
        <f>'Employee Salary Payroll Tax '!N2892</f>
        <v>144592.12</v>
      </c>
      <c r="F2890" s="351">
        <f t="shared" si="361"/>
        <v>148900.965176</v>
      </c>
      <c r="G2890" s="352"/>
      <c r="H2890" s="351">
        <f t="shared" si="362"/>
        <v>0</v>
      </c>
      <c r="I2890" s="351">
        <f t="shared" si="364"/>
        <v>4308.8451760000025</v>
      </c>
      <c r="J2890" s="351">
        <f t="shared" si="363"/>
        <v>0</v>
      </c>
      <c r="K2890" s="293">
        <f>SUM('Employee Salary Payroll Tax '!I2892:K2892)</f>
        <v>52591.31</v>
      </c>
      <c r="L2890" s="293">
        <f>'Employee Salary Payroll Tax '!H2892</f>
        <v>0</v>
      </c>
      <c r="M2890" s="293">
        <f t="shared" si="365"/>
        <v>92000.81</v>
      </c>
      <c r="N2890" s="359">
        <f t="shared" si="366"/>
        <v>0</v>
      </c>
      <c r="O2890" s="331"/>
      <c r="P2890" s="61"/>
      <c r="Q2890" s="294"/>
      <c r="R2890" s="292"/>
      <c r="S2890" s="303"/>
    </row>
    <row r="2891" spans="1:19" s="36" customFormat="1" ht="14.4">
      <c r="A2891" s="36">
        <f t="shared" si="367"/>
        <v>1568</v>
      </c>
      <c r="B2891" s="526"/>
      <c r="C2891" s="36" t="str">
        <f>VLOOKUP('Employee Salary Payroll Tax '!B2893,'Employee Salary Payroll Tax '!$D$1:$E$7,2,FALSE)</f>
        <v>NonUnion</v>
      </c>
      <c r="D2891" s="61">
        <f t="shared" si="360"/>
        <v>2.98E-2</v>
      </c>
      <c r="E2891" s="351">
        <f>'Employee Salary Payroll Tax '!N2893</f>
        <v>12941.11</v>
      </c>
      <c r="F2891" s="351">
        <f t="shared" si="361"/>
        <v>13326.755078000002</v>
      </c>
      <c r="G2891" s="352"/>
      <c r="H2891" s="351">
        <f t="shared" si="362"/>
        <v>0</v>
      </c>
      <c r="I2891" s="351">
        <f t="shared" si="364"/>
        <v>385.64507800000138</v>
      </c>
      <c r="J2891" s="351">
        <f t="shared" si="363"/>
        <v>0</v>
      </c>
      <c r="K2891" s="293">
        <f>SUM('Employee Salary Payroll Tax '!I2893:K2893)</f>
        <v>14828.2</v>
      </c>
      <c r="L2891" s="293">
        <f>'Employee Salary Payroll Tax '!H2893</f>
        <v>0</v>
      </c>
      <c r="M2891" s="293">
        <f t="shared" si="365"/>
        <v>-1887.0900000000001</v>
      </c>
      <c r="N2891" s="359">
        <f t="shared" si="366"/>
        <v>0</v>
      </c>
      <c r="O2891" s="331"/>
      <c r="P2891" s="61"/>
      <c r="Q2891" s="294"/>
      <c r="R2891" s="292"/>
      <c r="S2891" s="303"/>
    </row>
    <row r="2892" spans="1:19" s="36" customFormat="1" ht="14.4">
      <c r="A2892" s="36">
        <f t="shared" si="367"/>
        <v>1569</v>
      </c>
      <c r="B2892" s="526"/>
      <c r="C2892" s="36" t="str">
        <f>VLOOKUP('Employee Salary Payroll Tax '!B2894,'Employee Salary Payroll Tax '!$D$1:$E$7,2,FALSE)</f>
        <v>IBEW</v>
      </c>
      <c r="D2892" s="61">
        <f t="shared" si="360"/>
        <v>6.875E-3</v>
      </c>
      <c r="E2892" s="351">
        <f>'Employee Salary Payroll Tax '!N2894</f>
        <v>2734.77</v>
      </c>
      <c r="F2892" s="351">
        <f t="shared" si="361"/>
        <v>2753.5715437499998</v>
      </c>
      <c r="G2892" s="352"/>
      <c r="H2892" s="351">
        <f t="shared" si="362"/>
        <v>4265.2299999999996</v>
      </c>
      <c r="I2892" s="351">
        <f t="shared" si="364"/>
        <v>18.801543749999837</v>
      </c>
      <c r="J2892" s="351">
        <f t="shared" si="363"/>
        <v>0.11280926249999902</v>
      </c>
      <c r="K2892" s="293">
        <f>SUM('Employee Salary Payroll Tax '!I2894:K2894)</f>
        <v>2732.77</v>
      </c>
      <c r="L2892" s="293">
        <f>'Employee Salary Payroll Tax '!H2894</f>
        <v>0</v>
      </c>
      <c r="M2892" s="293">
        <f t="shared" si="365"/>
        <v>2</v>
      </c>
      <c r="N2892" s="359">
        <f t="shared" si="366"/>
        <v>0.11272676245877919</v>
      </c>
      <c r="O2892" s="331"/>
      <c r="P2892" s="61"/>
      <c r="Q2892" s="294"/>
      <c r="R2892" s="292"/>
      <c r="S2892" s="303"/>
    </row>
    <row r="2893" spans="1:19" s="36" customFormat="1" ht="14.4">
      <c r="A2893" s="36">
        <f t="shared" si="367"/>
        <v>1570</v>
      </c>
      <c r="B2893" s="526"/>
      <c r="C2893" s="36" t="str">
        <f>VLOOKUP('Employee Salary Payroll Tax '!B2895,'Employee Salary Payroll Tax '!$D$1:$E$7,2,FALSE)</f>
        <v>Not Assigned</v>
      </c>
      <c r="D2893" s="61">
        <f t="shared" si="360"/>
        <v>0</v>
      </c>
      <c r="E2893" s="351">
        <f>'Employee Salary Payroll Tax '!N2895</f>
        <v>0.02</v>
      </c>
      <c r="F2893" s="351">
        <f t="shared" si="361"/>
        <v>0.02</v>
      </c>
      <c r="G2893" s="352"/>
      <c r="H2893" s="351">
        <f t="shared" si="362"/>
        <v>6999.98</v>
      </c>
      <c r="I2893" s="351">
        <f t="shared" si="364"/>
        <v>0</v>
      </c>
      <c r="J2893" s="351">
        <f t="shared" si="363"/>
        <v>0</v>
      </c>
      <c r="K2893" s="293">
        <f>SUM('Employee Salary Payroll Tax '!I2895:K2895)</f>
        <v>4.3900000000000006</v>
      </c>
      <c r="L2893" s="293">
        <f>'Employee Salary Payroll Tax '!H2895</f>
        <v>0</v>
      </c>
      <c r="M2893" s="293">
        <f t="shared" si="365"/>
        <v>-4.370000000000001</v>
      </c>
      <c r="N2893" s="359">
        <f t="shared" si="366"/>
        <v>0</v>
      </c>
      <c r="O2893" s="331"/>
      <c r="P2893" s="61"/>
      <c r="Q2893" s="294"/>
      <c r="R2893" s="292"/>
      <c r="S2893" s="303"/>
    </row>
    <row r="2894" spans="1:19" s="36" customFormat="1" ht="14.4">
      <c r="A2894" s="36">
        <f t="shared" si="367"/>
        <v>1571</v>
      </c>
      <c r="B2894" s="526"/>
      <c r="C2894" s="36" t="str">
        <f>VLOOKUP('Employee Salary Payroll Tax '!B2896,'Employee Salary Payroll Tax '!$D$1:$E$7,2,FALSE)</f>
        <v>NonUnion</v>
      </c>
      <c r="D2894" s="61">
        <f t="shared" si="360"/>
        <v>2.98E-2</v>
      </c>
      <c r="E2894" s="351">
        <f>'Employee Salary Payroll Tax '!N2896</f>
        <v>113639.97</v>
      </c>
      <c r="F2894" s="351">
        <f t="shared" si="361"/>
        <v>117026.44110600001</v>
      </c>
      <c r="G2894" s="352"/>
      <c r="H2894" s="351">
        <f t="shared" si="362"/>
        <v>0</v>
      </c>
      <c r="I2894" s="351">
        <f t="shared" si="364"/>
        <v>3386.4711060000118</v>
      </c>
      <c r="J2894" s="351">
        <f t="shared" si="363"/>
        <v>0</v>
      </c>
      <c r="K2894" s="293">
        <f>SUM('Employee Salary Payroll Tax '!I2896:K2896)</f>
        <v>101254.93</v>
      </c>
      <c r="L2894" s="293">
        <f>'Employee Salary Payroll Tax '!H2896</f>
        <v>0</v>
      </c>
      <c r="M2894" s="293">
        <f t="shared" si="365"/>
        <v>12385.040000000008</v>
      </c>
      <c r="N2894" s="359">
        <f t="shared" si="366"/>
        <v>0</v>
      </c>
      <c r="O2894" s="331"/>
      <c r="P2894" s="61"/>
      <c r="Q2894" s="294"/>
      <c r="R2894" s="292"/>
      <c r="S2894" s="303"/>
    </row>
    <row r="2895" spans="1:19" s="36" customFormat="1" ht="14.4">
      <c r="A2895" s="36">
        <f t="shared" si="367"/>
        <v>1572</v>
      </c>
      <c r="B2895" s="526"/>
      <c r="C2895" s="36" t="str">
        <f>VLOOKUP('Employee Salary Payroll Tax '!B2897,'Employee Salary Payroll Tax '!$D$1:$E$7,2,FALSE)</f>
        <v>UA</v>
      </c>
      <c r="D2895" s="61">
        <f t="shared" si="360"/>
        <v>0.03</v>
      </c>
      <c r="E2895" s="351">
        <f>'Employee Salary Payroll Tax '!N2897</f>
        <v>74406.17</v>
      </c>
      <c r="F2895" s="351">
        <f t="shared" si="361"/>
        <v>76638.355100000001</v>
      </c>
      <c r="G2895" s="352"/>
      <c r="H2895" s="351">
        <f t="shared" si="362"/>
        <v>0</v>
      </c>
      <c r="I2895" s="351">
        <f t="shared" si="364"/>
        <v>2232.1851000000024</v>
      </c>
      <c r="J2895" s="351">
        <f t="shared" si="363"/>
        <v>0</v>
      </c>
      <c r="K2895" s="293">
        <f>SUM('Employee Salary Payroll Tax '!I2897:K2897)</f>
        <v>67266.509999999995</v>
      </c>
      <c r="L2895" s="293">
        <f>'Employee Salary Payroll Tax '!H2897</f>
        <v>1587.17</v>
      </c>
      <c r="M2895" s="293">
        <f t="shared" si="365"/>
        <v>5552.4900000000034</v>
      </c>
      <c r="N2895" s="359">
        <f t="shared" si="366"/>
        <v>0</v>
      </c>
      <c r="O2895" s="331"/>
      <c r="P2895" s="61"/>
      <c r="Q2895" s="294"/>
      <c r="R2895" s="292"/>
      <c r="S2895" s="303"/>
    </row>
    <row r="2896" spans="1:19" s="36" customFormat="1" ht="14.4">
      <c r="A2896" s="36">
        <f t="shared" si="367"/>
        <v>1573</v>
      </c>
      <c r="B2896" s="526"/>
      <c r="C2896" s="36" t="str">
        <f>VLOOKUP('Employee Salary Payroll Tax '!B2898,'Employee Salary Payroll Tax '!$D$1:$E$7,2,FALSE)</f>
        <v>NonUnion</v>
      </c>
      <c r="D2896" s="61">
        <f t="shared" ref="D2896:D2959" si="368">VLOOKUP(C2896,C$9:D$12,2)</f>
        <v>2.98E-2</v>
      </c>
      <c r="E2896" s="351">
        <f>'Employee Salary Payroll Tax '!N2898</f>
        <v>69844.490000000005</v>
      </c>
      <c r="F2896" s="351">
        <f t="shared" ref="F2896:F2959" si="369">E2896*(1+D2896)</f>
        <v>71925.855802000005</v>
      </c>
      <c r="G2896" s="352"/>
      <c r="H2896" s="351">
        <f t="shared" ref="H2896:H2959" si="370">IF(E2896&gt;$H$12,0,$H$12-E2896)</f>
        <v>0</v>
      </c>
      <c r="I2896" s="351">
        <f t="shared" si="364"/>
        <v>2081.3658020000003</v>
      </c>
      <c r="J2896" s="351">
        <f t="shared" ref="J2896:J2959" si="371">IF(H2896&gt;I2896,I2896*$J$12,H2896*$J$12)</f>
        <v>0</v>
      </c>
      <c r="K2896" s="293">
        <f>SUM('Employee Salary Payroll Tax '!I2898:K2898)</f>
        <v>-91.06</v>
      </c>
      <c r="L2896" s="293">
        <f>'Employee Salary Payroll Tax '!H2898</f>
        <v>0</v>
      </c>
      <c r="M2896" s="293">
        <f t="shared" si="365"/>
        <v>69935.55</v>
      </c>
      <c r="N2896" s="359">
        <f t="shared" si="366"/>
        <v>0</v>
      </c>
      <c r="O2896" s="331"/>
      <c r="P2896" s="61"/>
      <c r="Q2896" s="294"/>
      <c r="R2896" s="292"/>
      <c r="S2896" s="303"/>
    </row>
    <row r="2897" spans="1:19" s="36" customFormat="1" ht="14.4">
      <c r="A2897" s="36">
        <f t="shared" si="367"/>
        <v>1574</v>
      </c>
      <c r="B2897" s="526"/>
      <c r="C2897" s="36" t="str">
        <f>VLOOKUP('Employee Salary Payroll Tax '!B2899,'Employee Salary Payroll Tax '!$D$1:$E$7,2,FALSE)</f>
        <v>NonUnion</v>
      </c>
      <c r="D2897" s="61">
        <f t="shared" si="368"/>
        <v>2.98E-2</v>
      </c>
      <c r="E2897" s="351">
        <f>'Employee Salary Payroll Tax '!N2899</f>
        <v>89831.52</v>
      </c>
      <c r="F2897" s="351">
        <f t="shared" si="369"/>
        <v>92508.499296000009</v>
      </c>
      <c r="G2897" s="352"/>
      <c r="H2897" s="351">
        <f t="shared" si="370"/>
        <v>0</v>
      </c>
      <c r="I2897" s="351">
        <f t="shared" ref="I2897:I2960" si="372">F2897-E2897</f>
        <v>2676.979296000005</v>
      </c>
      <c r="J2897" s="351">
        <f t="shared" si="371"/>
        <v>0</v>
      </c>
      <c r="K2897" s="293">
        <f>SUM('Employee Salary Payroll Tax '!I2899:K2899)</f>
        <v>13194.109999999999</v>
      </c>
      <c r="L2897" s="293">
        <f>'Employee Salary Payroll Tax '!H2899</f>
        <v>0</v>
      </c>
      <c r="M2897" s="293">
        <f t="shared" ref="M2897:M2960" si="373">E2897-K2897-L2897</f>
        <v>76637.41</v>
      </c>
      <c r="N2897" s="359">
        <f t="shared" ref="N2897:N2960" si="374">J2897*K2897/(SUM(K2897:M2897)+0.000001)</f>
        <v>0</v>
      </c>
      <c r="O2897" s="331"/>
      <c r="P2897" s="61"/>
      <c r="Q2897" s="294"/>
      <c r="R2897" s="292"/>
      <c r="S2897" s="303"/>
    </row>
    <row r="2898" spans="1:19" s="36" customFormat="1" ht="14.4">
      <c r="A2898" s="36">
        <f t="shared" si="367"/>
        <v>1575</v>
      </c>
      <c r="B2898" s="526"/>
      <c r="C2898" s="36" t="str">
        <f>VLOOKUP('Employee Salary Payroll Tax '!B2900,'Employee Salary Payroll Tax '!$D$1:$E$7,2,FALSE)</f>
        <v>NonUnion</v>
      </c>
      <c r="D2898" s="61">
        <f t="shared" si="368"/>
        <v>2.98E-2</v>
      </c>
      <c r="E2898" s="351">
        <f>'Employee Salary Payroll Tax '!N2900</f>
        <v>31448.14</v>
      </c>
      <c r="F2898" s="351">
        <f t="shared" si="369"/>
        <v>32385.294572000003</v>
      </c>
      <c r="G2898" s="352"/>
      <c r="H2898" s="351">
        <f t="shared" si="370"/>
        <v>0</v>
      </c>
      <c r="I2898" s="351">
        <f t="shared" si="372"/>
        <v>937.1545720000031</v>
      </c>
      <c r="J2898" s="351">
        <f t="shared" si="371"/>
        <v>0</v>
      </c>
      <c r="K2898" s="293">
        <f>SUM('Employee Salary Payroll Tax '!I2900:K2900)</f>
        <v>12205.97</v>
      </c>
      <c r="L2898" s="293">
        <f>'Employee Salary Payroll Tax '!H2900</f>
        <v>0</v>
      </c>
      <c r="M2898" s="293">
        <f t="shared" si="373"/>
        <v>19242.169999999998</v>
      </c>
      <c r="N2898" s="359">
        <f t="shared" si="374"/>
        <v>0</v>
      </c>
      <c r="O2898" s="331"/>
      <c r="P2898" s="61"/>
      <c r="Q2898" s="294"/>
      <c r="R2898" s="292"/>
      <c r="S2898" s="303"/>
    </row>
    <row r="2899" spans="1:19" s="36" customFormat="1" ht="14.4">
      <c r="A2899" s="36">
        <f t="shared" si="367"/>
        <v>1576</v>
      </c>
      <c r="B2899" s="526"/>
      <c r="C2899" s="36" t="str">
        <f>VLOOKUP('Employee Salary Payroll Tax '!B2901,'Employee Salary Payroll Tax '!$D$1:$E$7,2,FALSE)</f>
        <v>NonUnion</v>
      </c>
      <c r="D2899" s="61">
        <f t="shared" si="368"/>
        <v>2.98E-2</v>
      </c>
      <c r="E2899" s="351">
        <f>'Employee Salary Payroll Tax '!N2901</f>
        <v>180009.25</v>
      </c>
      <c r="F2899" s="351">
        <f t="shared" si="369"/>
        <v>185373.52565</v>
      </c>
      <c r="G2899" s="352"/>
      <c r="H2899" s="351">
        <f t="shared" si="370"/>
        <v>0</v>
      </c>
      <c r="I2899" s="351">
        <f t="shared" si="372"/>
        <v>5364.2756499999959</v>
      </c>
      <c r="J2899" s="351">
        <f t="shared" si="371"/>
        <v>0</v>
      </c>
      <c r="K2899" s="293">
        <f>SUM('Employee Salary Payroll Tax '!I2901:K2901)</f>
        <v>180009.25</v>
      </c>
      <c r="L2899" s="293">
        <f>'Employee Salary Payroll Tax '!H2901</f>
        <v>0</v>
      </c>
      <c r="M2899" s="293">
        <f t="shared" si="373"/>
        <v>0</v>
      </c>
      <c r="N2899" s="359">
        <f t="shared" si="374"/>
        <v>0</v>
      </c>
      <c r="O2899" s="331"/>
      <c r="P2899" s="61"/>
      <c r="Q2899" s="294"/>
      <c r="R2899" s="292"/>
      <c r="S2899" s="303"/>
    </row>
    <row r="2900" spans="1:19" s="36" customFormat="1" ht="14.4">
      <c r="A2900" s="36">
        <f t="shared" si="367"/>
        <v>1577</v>
      </c>
      <c r="B2900" s="526"/>
      <c r="C2900" s="36" t="str">
        <f>VLOOKUP('Employee Salary Payroll Tax '!B2902,'Employee Salary Payroll Tax '!$D$1:$E$7,2,FALSE)</f>
        <v>NonUnion</v>
      </c>
      <c r="D2900" s="61">
        <f t="shared" si="368"/>
        <v>2.98E-2</v>
      </c>
      <c r="E2900" s="351">
        <f>'Employee Salary Payroll Tax '!N2902</f>
        <v>85907.4</v>
      </c>
      <c r="F2900" s="351">
        <f t="shared" si="369"/>
        <v>88467.440520000004</v>
      </c>
      <c r="G2900" s="352"/>
      <c r="H2900" s="351">
        <f t="shared" si="370"/>
        <v>0</v>
      </c>
      <c r="I2900" s="351">
        <f t="shared" si="372"/>
        <v>2560.0405200000096</v>
      </c>
      <c r="J2900" s="351">
        <f t="shared" si="371"/>
        <v>0</v>
      </c>
      <c r="K2900" s="293">
        <f>SUM('Employee Salary Payroll Tax '!I2902:K2902)</f>
        <v>1347.6100000000001</v>
      </c>
      <c r="L2900" s="293">
        <f>'Employee Salary Payroll Tax '!H2902</f>
        <v>0</v>
      </c>
      <c r="M2900" s="293">
        <f t="shared" si="373"/>
        <v>84559.79</v>
      </c>
      <c r="N2900" s="359">
        <f t="shared" si="374"/>
        <v>0</v>
      </c>
      <c r="O2900" s="331"/>
      <c r="P2900" s="61"/>
      <c r="Q2900" s="294"/>
      <c r="R2900" s="292"/>
      <c r="S2900" s="303"/>
    </row>
    <row r="2901" spans="1:19" s="36" customFormat="1" ht="14.4">
      <c r="A2901" s="36">
        <f t="shared" si="367"/>
        <v>1578</v>
      </c>
      <c r="B2901" s="526"/>
      <c r="C2901" s="36" t="str">
        <f>VLOOKUP('Employee Salary Payroll Tax '!B2903,'Employee Salary Payroll Tax '!$D$1:$E$7,2,FALSE)</f>
        <v>IBEW</v>
      </c>
      <c r="D2901" s="61">
        <f t="shared" si="368"/>
        <v>6.875E-3</v>
      </c>
      <c r="E2901" s="351">
        <f>'Employee Salary Payroll Tax '!N2903</f>
        <v>68954.929999999993</v>
      </c>
      <c r="F2901" s="351">
        <f t="shared" si="369"/>
        <v>69428.995143749984</v>
      </c>
      <c r="G2901" s="352"/>
      <c r="H2901" s="351">
        <f t="shared" si="370"/>
        <v>0</v>
      </c>
      <c r="I2901" s="351">
        <f t="shared" si="372"/>
        <v>474.06514374999097</v>
      </c>
      <c r="J2901" s="351">
        <f t="shared" si="371"/>
        <v>0</v>
      </c>
      <c r="K2901" s="293">
        <f>SUM('Employee Salary Payroll Tax '!I2903:K2903)</f>
        <v>68952.179999999993</v>
      </c>
      <c r="L2901" s="293">
        <f>'Employee Salary Payroll Tax '!H2903</f>
        <v>0</v>
      </c>
      <c r="M2901" s="293">
        <f t="shared" si="373"/>
        <v>2.75</v>
      </c>
      <c r="N2901" s="359">
        <f t="shared" si="374"/>
        <v>0</v>
      </c>
      <c r="O2901" s="331"/>
      <c r="P2901" s="61"/>
      <c r="Q2901" s="294"/>
      <c r="R2901" s="292"/>
      <c r="S2901" s="303"/>
    </row>
    <row r="2902" spans="1:19" s="36" customFormat="1" ht="14.4">
      <c r="A2902" s="36">
        <f t="shared" si="367"/>
        <v>1579</v>
      </c>
      <c r="B2902" s="526"/>
      <c r="C2902" s="36" t="str">
        <f>VLOOKUP('Employee Salary Payroll Tax '!B2904,'Employee Salary Payroll Tax '!$D$1:$E$7,2,FALSE)</f>
        <v>NonUnion</v>
      </c>
      <c r="D2902" s="61">
        <f t="shared" si="368"/>
        <v>2.98E-2</v>
      </c>
      <c r="E2902" s="351">
        <f>'Employee Salary Payroll Tax '!N2904</f>
        <v>87623.06</v>
      </c>
      <c r="F2902" s="351">
        <f t="shared" si="369"/>
        <v>90234.227188000004</v>
      </c>
      <c r="G2902" s="352"/>
      <c r="H2902" s="351">
        <f t="shared" si="370"/>
        <v>0</v>
      </c>
      <c r="I2902" s="351">
        <f t="shared" si="372"/>
        <v>2611.1671880000067</v>
      </c>
      <c r="J2902" s="351">
        <f t="shared" si="371"/>
        <v>0</v>
      </c>
      <c r="K2902" s="293">
        <f>SUM('Employee Salary Payroll Tax '!I2904:K2904)</f>
        <v>25691.17</v>
      </c>
      <c r="L2902" s="293">
        <f>'Employee Salary Payroll Tax '!H2904</f>
        <v>0</v>
      </c>
      <c r="M2902" s="293">
        <f t="shared" si="373"/>
        <v>61931.89</v>
      </c>
      <c r="N2902" s="359">
        <f t="shared" si="374"/>
        <v>0</v>
      </c>
      <c r="O2902" s="331"/>
      <c r="P2902" s="61"/>
      <c r="Q2902" s="294"/>
      <c r="R2902" s="292"/>
      <c r="S2902" s="303"/>
    </row>
    <row r="2903" spans="1:19" s="36" customFormat="1" ht="14.4">
      <c r="A2903" s="36">
        <f t="shared" si="367"/>
        <v>1580</v>
      </c>
      <c r="B2903" s="526"/>
      <c r="C2903" s="36" t="str">
        <f>VLOOKUP('Employee Salary Payroll Tax '!B2905,'Employee Salary Payroll Tax '!$D$1:$E$7,2,FALSE)</f>
        <v>NonUnion</v>
      </c>
      <c r="D2903" s="61">
        <f t="shared" si="368"/>
        <v>2.98E-2</v>
      </c>
      <c r="E2903" s="351">
        <f>'Employee Salary Payroll Tax '!N2905</f>
        <v>28410.05</v>
      </c>
      <c r="F2903" s="351">
        <f t="shared" si="369"/>
        <v>29256.66949</v>
      </c>
      <c r="G2903" s="352"/>
      <c r="H2903" s="351">
        <f t="shared" si="370"/>
        <v>0</v>
      </c>
      <c r="I2903" s="351">
        <f t="shared" si="372"/>
        <v>846.61949000000095</v>
      </c>
      <c r="J2903" s="351">
        <f t="shared" si="371"/>
        <v>0</v>
      </c>
      <c r="K2903" s="293">
        <f>SUM('Employee Salary Payroll Tax '!I2905:K2905)</f>
        <v>11648.12</v>
      </c>
      <c r="L2903" s="293">
        <f>'Employee Salary Payroll Tax '!H2905</f>
        <v>0</v>
      </c>
      <c r="M2903" s="293">
        <f t="shared" si="373"/>
        <v>16761.93</v>
      </c>
      <c r="N2903" s="359">
        <f t="shared" si="374"/>
        <v>0</v>
      </c>
      <c r="O2903" s="331"/>
      <c r="P2903" s="61"/>
      <c r="Q2903" s="294"/>
      <c r="R2903" s="292"/>
      <c r="S2903" s="303"/>
    </row>
    <row r="2904" spans="1:19" s="36" customFormat="1" ht="14.4">
      <c r="A2904" s="36">
        <f t="shared" si="367"/>
        <v>1581</v>
      </c>
      <c r="B2904" s="526"/>
      <c r="C2904" s="36" t="str">
        <f>VLOOKUP('Employee Salary Payroll Tax '!B2906,'Employee Salary Payroll Tax '!$D$1:$E$7,2,FALSE)</f>
        <v>NonUnion</v>
      </c>
      <c r="D2904" s="61">
        <f t="shared" si="368"/>
        <v>2.98E-2</v>
      </c>
      <c r="E2904" s="351">
        <f>'Employee Salary Payroll Tax '!N2906</f>
        <v>160563.18</v>
      </c>
      <c r="F2904" s="351">
        <f t="shared" si="369"/>
        <v>165347.962764</v>
      </c>
      <c r="G2904" s="352"/>
      <c r="H2904" s="351">
        <f t="shared" si="370"/>
        <v>0</v>
      </c>
      <c r="I2904" s="351">
        <f t="shared" si="372"/>
        <v>4784.7827640000032</v>
      </c>
      <c r="J2904" s="351">
        <f t="shared" si="371"/>
        <v>0</v>
      </c>
      <c r="K2904" s="293">
        <f>SUM('Employee Salary Payroll Tax '!I2906:K2906)</f>
        <v>39490.870000000003</v>
      </c>
      <c r="L2904" s="293">
        <f>'Employee Salary Payroll Tax '!H2906</f>
        <v>199.77</v>
      </c>
      <c r="M2904" s="293">
        <f t="shared" si="373"/>
        <v>120872.54</v>
      </c>
      <c r="N2904" s="359">
        <f t="shared" si="374"/>
        <v>0</v>
      </c>
      <c r="O2904" s="331"/>
      <c r="P2904" s="61"/>
      <c r="Q2904" s="294"/>
      <c r="R2904" s="292"/>
      <c r="S2904" s="303"/>
    </row>
    <row r="2905" spans="1:19" s="36" customFormat="1" ht="14.4">
      <c r="A2905" s="36">
        <f t="shared" si="367"/>
        <v>1582</v>
      </c>
      <c r="B2905" s="526"/>
      <c r="C2905" s="36" t="str">
        <f>VLOOKUP('Employee Salary Payroll Tax '!B2907,'Employee Salary Payroll Tax '!$D$1:$E$7,2,FALSE)</f>
        <v>IBEW</v>
      </c>
      <c r="D2905" s="61">
        <f t="shared" si="368"/>
        <v>6.875E-3</v>
      </c>
      <c r="E2905" s="351">
        <f>'Employee Salary Payroll Tax '!N2907</f>
        <v>140271.91</v>
      </c>
      <c r="F2905" s="351">
        <f t="shared" si="369"/>
        <v>141236.27938125</v>
      </c>
      <c r="G2905" s="352"/>
      <c r="H2905" s="351">
        <f t="shared" si="370"/>
        <v>0</v>
      </c>
      <c r="I2905" s="351">
        <f t="shared" si="372"/>
        <v>964.3693812499987</v>
      </c>
      <c r="J2905" s="351">
        <f t="shared" si="371"/>
        <v>0</v>
      </c>
      <c r="K2905" s="293">
        <f>SUM('Employee Salary Payroll Tax '!I2907:K2907)</f>
        <v>123167.26000000001</v>
      </c>
      <c r="L2905" s="293">
        <f>'Employee Salary Payroll Tax '!H2907</f>
        <v>0</v>
      </c>
      <c r="M2905" s="293">
        <f t="shared" si="373"/>
        <v>17104.649999999994</v>
      </c>
      <c r="N2905" s="359">
        <f t="shared" si="374"/>
        <v>0</v>
      </c>
      <c r="O2905" s="331"/>
      <c r="P2905" s="61"/>
      <c r="Q2905" s="294"/>
      <c r="R2905" s="292"/>
      <c r="S2905" s="303"/>
    </row>
    <row r="2906" spans="1:19" s="36" customFormat="1" ht="14.4">
      <c r="A2906" s="36">
        <f t="shared" si="367"/>
        <v>1583</v>
      </c>
      <c r="B2906" s="526"/>
      <c r="C2906" s="36" t="str">
        <f>VLOOKUP('Employee Salary Payroll Tax '!B2908,'Employee Salary Payroll Tax '!$D$1:$E$7,2,FALSE)</f>
        <v>NonUnion</v>
      </c>
      <c r="D2906" s="61">
        <f t="shared" si="368"/>
        <v>2.98E-2</v>
      </c>
      <c r="E2906" s="351">
        <f>'Employee Salary Payroll Tax '!N2908</f>
        <v>4651.26</v>
      </c>
      <c r="F2906" s="351">
        <f t="shared" si="369"/>
        <v>4789.8675480000002</v>
      </c>
      <c r="G2906" s="352"/>
      <c r="H2906" s="351">
        <f t="shared" si="370"/>
        <v>2348.7399999999998</v>
      </c>
      <c r="I2906" s="351">
        <f t="shared" si="372"/>
        <v>138.60754799999995</v>
      </c>
      <c r="J2906" s="351">
        <f t="shared" si="371"/>
        <v>0.8316452879999997</v>
      </c>
      <c r="K2906" s="293">
        <f>SUM('Employee Salary Payroll Tax '!I2908:K2908)</f>
        <v>4651.26</v>
      </c>
      <c r="L2906" s="293">
        <f>'Employee Salary Payroll Tax '!H2908</f>
        <v>0</v>
      </c>
      <c r="M2906" s="293">
        <f t="shared" si="373"/>
        <v>0</v>
      </c>
      <c r="N2906" s="359">
        <f t="shared" si="374"/>
        <v>0.83164528782119962</v>
      </c>
      <c r="O2906" s="331"/>
      <c r="P2906" s="61"/>
      <c r="Q2906" s="294"/>
      <c r="R2906" s="292"/>
      <c r="S2906" s="303"/>
    </row>
    <row r="2907" spans="1:19" s="36" customFormat="1" ht="14.4">
      <c r="A2907" s="36">
        <f t="shared" si="367"/>
        <v>1584</v>
      </c>
      <c r="B2907" s="526"/>
      <c r="C2907" s="36" t="str">
        <f>VLOOKUP('Employee Salary Payroll Tax '!B2909,'Employee Salary Payroll Tax '!$D$1:$E$7,2,FALSE)</f>
        <v>NonUnion</v>
      </c>
      <c r="D2907" s="61">
        <f t="shared" si="368"/>
        <v>2.98E-2</v>
      </c>
      <c r="E2907" s="351">
        <f>'Employee Salary Payroll Tax '!N2909</f>
        <v>68051.5</v>
      </c>
      <c r="F2907" s="351">
        <f t="shared" si="369"/>
        <v>70079.434699999998</v>
      </c>
      <c r="G2907" s="352"/>
      <c r="H2907" s="351">
        <f t="shared" si="370"/>
        <v>0</v>
      </c>
      <c r="I2907" s="351">
        <f t="shared" si="372"/>
        <v>2027.934699999998</v>
      </c>
      <c r="J2907" s="351">
        <f t="shared" si="371"/>
        <v>0</v>
      </c>
      <c r="K2907" s="293">
        <f>SUM('Employee Salary Payroll Tax '!I2909:K2909)</f>
        <v>67875.45</v>
      </c>
      <c r="L2907" s="293">
        <f>'Employee Salary Payroll Tax '!H2909</f>
        <v>0</v>
      </c>
      <c r="M2907" s="293">
        <f t="shared" si="373"/>
        <v>176.05000000000291</v>
      </c>
      <c r="N2907" s="359">
        <f t="shared" si="374"/>
        <v>0</v>
      </c>
      <c r="O2907" s="331"/>
      <c r="P2907" s="61"/>
      <c r="Q2907" s="294"/>
      <c r="R2907" s="292"/>
      <c r="S2907" s="303"/>
    </row>
    <row r="2908" spans="1:19" s="36" customFormat="1" ht="14.4">
      <c r="A2908" s="36">
        <f t="shared" si="367"/>
        <v>1585</v>
      </c>
      <c r="B2908" s="526"/>
      <c r="C2908" s="36" t="str">
        <f>VLOOKUP('Employee Salary Payroll Tax '!B2910,'Employee Salary Payroll Tax '!$D$1:$E$7,2,FALSE)</f>
        <v>IBEW</v>
      </c>
      <c r="D2908" s="61">
        <f t="shared" si="368"/>
        <v>6.875E-3</v>
      </c>
      <c r="E2908" s="351">
        <f>'Employee Salary Payroll Tax '!N2910</f>
        <v>68029.289999999994</v>
      </c>
      <c r="F2908" s="351">
        <f t="shared" si="369"/>
        <v>68496.991368749994</v>
      </c>
      <c r="G2908" s="352"/>
      <c r="H2908" s="351">
        <f t="shared" si="370"/>
        <v>0</v>
      </c>
      <c r="I2908" s="351">
        <f t="shared" si="372"/>
        <v>467.70136875000026</v>
      </c>
      <c r="J2908" s="351">
        <f t="shared" si="371"/>
        <v>0</v>
      </c>
      <c r="K2908" s="293">
        <f>SUM('Employee Salary Payroll Tax '!I2910:K2910)</f>
        <v>18191.650000000001</v>
      </c>
      <c r="L2908" s="293">
        <f>'Employee Salary Payroll Tax '!H2910</f>
        <v>0</v>
      </c>
      <c r="M2908" s="293">
        <f t="shared" si="373"/>
        <v>49837.639999999992</v>
      </c>
      <c r="N2908" s="359">
        <f t="shared" si="374"/>
        <v>0</v>
      </c>
      <c r="O2908" s="331"/>
      <c r="P2908" s="61"/>
      <c r="Q2908" s="294"/>
      <c r="R2908" s="292"/>
      <c r="S2908" s="303"/>
    </row>
    <row r="2909" spans="1:19" s="36" customFormat="1" ht="14.4">
      <c r="A2909" s="36">
        <f t="shared" si="367"/>
        <v>1586</v>
      </c>
      <c r="B2909" s="526"/>
      <c r="C2909" s="36" t="str">
        <f>VLOOKUP('Employee Salary Payroll Tax '!B2911,'Employee Salary Payroll Tax '!$D$1:$E$7,2,FALSE)</f>
        <v>IBEW</v>
      </c>
      <c r="D2909" s="61">
        <f t="shared" si="368"/>
        <v>6.875E-3</v>
      </c>
      <c r="E2909" s="351">
        <f>'Employee Salary Payroll Tax '!N2911</f>
        <v>218512.78</v>
      </c>
      <c r="F2909" s="351">
        <f t="shared" si="369"/>
        <v>220015.05536249999</v>
      </c>
      <c r="G2909" s="352"/>
      <c r="H2909" s="351">
        <f t="shared" si="370"/>
        <v>0</v>
      </c>
      <c r="I2909" s="351">
        <f t="shared" si="372"/>
        <v>1502.2753624999896</v>
      </c>
      <c r="J2909" s="351">
        <f t="shared" si="371"/>
        <v>0</v>
      </c>
      <c r="K2909" s="293">
        <f>SUM('Employee Salary Payroll Tax '!I2911:K2911)</f>
        <v>179124.15000000002</v>
      </c>
      <c r="L2909" s="293">
        <f>'Employee Salary Payroll Tax '!H2911</f>
        <v>0</v>
      </c>
      <c r="M2909" s="293">
        <f t="shared" si="373"/>
        <v>39388.629999999976</v>
      </c>
      <c r="N2909" s="359">
        <f t="shared" si="374"/>
        <v>0</v>
      </c>
      <c r="O2909" s="331"/>
      <c r="P2909" s="61"/>
      <c r="Q2909" s="294"/>
      <c r="R2909" s="292"/>
      <c r="S2909" s="303"/>
    </row>
    <row r="2910" spans="1:19" s="36" customFormat="1" ht="14.4">
      <c r="A2910" s="36">
        <f t="shared" si="367"/>
        <v>1587</v>
      </c>
      <c r="B2910" s="526"/>
      <c r="C2910" s="36" t="str">
        <f>VLOOKUP('Employee Salary Payroll Tax '!B2912,'Employee Salary Payroll Tax '!$D$1:$E$7,2,FALSE)</f>
        <v>NonUnion</v>
      </c>
      <c r="D2910" s="61">
        <f t="shared" si="368"/>
        <v>2.98E-2</v>
      </c>
      <c r="E2910" s="351">
        <f>'Employee Salary Payroll Tax '!N2912</f>
        <v>55800.88</v>
      </c>
      <c r="F2910" s="351">
        <f t="shared" si="369"/>
        <v>57463.746224000002</v>
      </c>
      <c r="G2910" s="352"/>
      <c r="H2910" s="351">
        <f t="shared" si="370"/>
        <v>0</v>
      </c>
      <c r="I2910" s="351">
        <f t="shared" si="372"/>
        <v>1662.8662240000049</v>
      </c>
      <c r="J2910" s="351">
        <f t="shared" si="371"/>
        <v>0</v>
      </c>
      <c r="K2910" s="293">
        <f>SUM('Employee Salary Payroll Tax '!I2912:K2912)</f>
        <v>14596.650000000001</v>
      </c>
      <c r="L2910" s="293">
        <f>'Employee Salary Payroll Tax '!H2912</f>
        <v>0</v>
      </c>
      <c r="M2910" s="293">
        <f t="shared" si="373"/>
        <v>41204.229999999996</v>
      </c>
      <c r="N2910" s="359">
        <f t="shared" si="374"/>
        <v>0</v>
      </c>
      <c r="O2910" s="331"/>
      <c r="P2910" s="61"/>
      <c r="Q2910" s="294"/>
      <c r="R2910" s="292"/>
      <c r="S2910" s="303"/>
    </row>
    <row r="2911" spans="1:19" s="36" customFormat="1" ht="14.4">
      <c r="A2911" s="36">
        <f t="shared" si="367"/>
        <v>1588</v>
      </c>
      <c r="B2911" s="526"/>
      <c r="C2911" s="36" t="str">
        <f>VLOOKUP('Employee Salary Payroll Tax '!B2913,'Employee Salary Payroll Tax '!$D$1:$E$7,2,FALSE)</f>
        <v>NonUnion</v>
      </c>
      <c r="D2911" s="61">
        <f t="shared" si="368"/>
        <v>2.98E-2</v>
      </c>
      <c r="E2911" s="351">
        <f>'Employee Salary Payroll Tax '!N2913</f>
        <v>58205.65</v>
      </c>
      <c r="F2911" s="351">
        <f t="shared" si="369"/>
        <v>59940.178370000001</v>
      </c>
      <c r="G2911" s="352"/>
      <c r="H2911" s="351">
        <f t="shared" si="370"/>
        <v>0</v>
      </c>
      <c r="I2911" s="351">
        <f t="shared" si="372"/>
        <v>1734.52837</v>
      </c>
      <c r="J2911" s="351">
        <f t="shared" si="371"/>
        <v>0</v>
      </c>
      <c r="K2911" s="293">
        <f>SUM('Employee Salary Payroll Tax '!I2913:K2913)</f>
        <v>22073.9</v>
      </c>
      <c r="L2911" s="293">
        <f>'Employee Salary Payroll Tax '!H2913</f>
        <v>0</v>
      </c>
      <c r="M2911" s="293">
        <f t="shared" si="373"/>
        <v>36131.75</v>
      </c>
      <c r="N2911" s="359">
        <f t="shared" si="374"/>
        <v>0</v>
      </c>
      <c r="O2911" s="331"/>
      <c r="P2911" s="61"/>
      <c r="Q2911" s="294"/>
      <c r="R2911" s="292"/>
      <c r="S2911" s="303"/>
    </row>
    <row r="2912" spans="1:19" s="36" customFormat="1" ht="14.4">
      <c r="A2912" s="36">
        <f t="shared" si="367"/>
        <v>1589</v>
      </c>
      <c r="B2912" s="526"/>
      <c r="C2912" s="36" t="str">
        <f>VLOOKUP('Employee Salary Payroll Tax '!B2914,'Employee Salary Payroll Tax '!$D$1:$E$7,2,FALSE)</f>
        <v>NonUnion</v>
      </c>
      <c r="D2912" s="61">
        <f t="shared" si="368"/>
        <v>2.98E-2</v>
      </c>
      <c r="E2912" s="351">
        <f>'Employee Salary Payroll Tax '!N2914</f>
        <v>60104.07</v>
      </c>
      <c r="F2912" s="351">
        <f t="shared" si="369"/>
        <v>61895.171286000004</v>
      </c>
      <c r="G2912" s="352"/>
      <c r="H2912" s="351">
        <f t="shared" si="370"/>
        <v>0</v>
      </c>
      <c r="I2912" s="351">
        <f t="shared" si="372"/>
        <v>1791.1012860000046</v>
      </c>
      <c r="J2912" s="351">
        <f t="shared" si="371"/>
        <v>0</v>
      </c>
      <c r="K2912" s="293">
        <f>SUM('Employee Salary Payroll Tax '!I2914:K2914)</f>
        <v>5986.8399999999992</v>
      </c>
      <c r="L2912" s="293">
        <f>'Employee Salary Payroll Tax '!H2914</f>
        <v>15467.7</v>
      </c>
      <c r="M2912" s="293">
        <f t="shared" si="373"/>
        <v>38649.53</v>
      </c>
      <c r="N2912" s="359">
        <f t="shared" si="374"/>
        <v>0</v>
      </c>
      <c r="O2912" s="331"/>
      <c r="P2912" s="61"/>
      <c r="Q2912" s="294"/>
      <c r="R2912" s="292"/>
      <c r="S2912" s="303"/>
    </row>
    <row r="2913" spans="1:19" s="36" customFormat="1" ht="14.4">
      <c r="A2913" s="36">
        <f t="shared" si="367"/>
        <v>1590</v>
      </c>
      <c r="B2913" s="526"/>
      <c r="C2913" s="36" t="str">
        <f>VLOOKUP('Employee Salary Payroll Tax '!B2915,'Employee Salary Payroll Tax '!$D$1:$E$7,2,FALSE)</f>
        <v>UA</v>
      </c>
      <c r="D2913" s="61">
        <f t="shared" si="368"/>
        <v>0.03</v>
      </c>
      <c r="E2913" s="351">
        <f>'Employee Salary Payroll Tax '!N2915</f>
        <v>67905.240000000005</v>
      </c>
      <c r="F2913" s="351">
        <f t="shared" si="369"/>
        <v>69942.397200000007</v>
      </c>
      <c r="G2913" s="352"/>
      <c r="H2913" s="351">
        <f t="shared" si="370"/>
        <v>0</v>
      </c>
      <c r="I2913" s="351">
        <f t="shared" si="372"/>
        <v>2037.1572000000015</v>
      </c>
      <c r="J2913" s="351">
        <f t="shared" si="371"/>
        <v>0</v>
      </c>
      <c r="K2913" s="293">
        <f>SUM('Employee Salary Payroll Tax '!I2915:K2915)</f>
        <v>59150.720000000001</v>
      </c>
      <c r="L2913" s="293">
        <f>'Employee Salary Payroll Tax '!H2915</f>
        <v>0</v>
      </c>
      <c r="M2913" s="293">
        <f t="shared" si="373"/>
        <v>8754.5200000000041</v>
      </c>
      <c r="N2913" s="359">
        <f t="shared" si="374"/>
        <v>0</v>
      </c>
      <c r="O2913" s="331"/>
      <c r="P2913" s="61"/>
      <c r="Q2913" s="294"/>
      <c r="R2913" s="292"/>
      <c r="S2913" s="303"/>
    </row>
    <row r="2914" spans="1:19" s="36" customFormat="1" ht="14.4">
      <c r="A2914" s="36">
        <f t="shared" si="367"/>
        <v>1591</v>
      </c>
      <c r="B2914" s="526"/>
      <c r="C2914" s="36" t="str">
        <f>VLOOKUP('Employee Salary Payroll Tax '!B2916,'Employee Salary Payroll Tax '!$D$1:$E$7,2,FALSE)</f>
        <v>NonUnion</v>
      </c>
      <c r="D2914" s="61">
        <f t="shared" si="368"/>
        <v>2.98E-2</v>
      </c>
      <c r="E2914" s="351">
        <f>'Employee Salary Payroll Tax '!N2916</f>
        <v>99023.5</v>
      </c>
      <c r="F2914" s="351">
        <f t="shared" si="369"/>
        <v>101974.40030000001</v>
      </c>
      <c r="G2914" s="352"/>
      <c r="H2914" s="351">
        <f t="shared" si="370"/>
        <v>0</v>
      </c>
      <c r="I2914" s="351">
        <f t="shared" si="372"/>
        <v>2950.9003000000084</v>
      </c>
      <c r="J2914" s="351">
        <f t="shared" si="371"/>
        <v>0</v>
      </c>
      <c r="K2914" s="293">
        <f>SUM('Employee Salary Payroll Tax '!I2916:K2916)</f>
        <v>10643.91</v>
      </c>
      <c r="L2914" s="293">
        <f>'Employee Salary Payroll Tax '!H2916</f>
        <v>0</v>
      </c>
      <c r="M2914" s="293">
        <f t="shared" si="373"/>
        <v>88379.59</v>
      </c>
      <c r="N2914" s="359">
        <f t="shared" si="374"/>
        <v>0</v>
      </c>
      <c r="O2914" s="331"/>
      <c r="P2914" s="61"/>
      <c r="Q2914" s="294"/>
      <c r="R2914" s="292"/>
      <c r="S2914" s="303"/>
    </row>
    <row r="2915" spans="1:19" s="36" customFormat="1" ht="14.4">
      <c r="A2915" s="36">
        <f t="shared" si="367"/>
        <v>1592</v>
      </c>
      <c r="B2915" s="526"/>
      <c r="C2915" s="36" t="str">
        <f>VLOOKUP('Employee Salary Payroll Tax '!B2917,'Employee Salary Payroll Tax '!$D$1:$E$7,2,FALSE)</f>
        <v>NonUnion</v>
      </c>
      <c r="D2915" s="61">
        <f t="shared" si="368"/>
        <v>2.98E-2</v>
      </c>
      <c r="E2915" s="351">
        <f>'Employee Salary Payroll Tax '!N2917</f>
        <v>63982.06</v>
      </c>
      <c r="F2915" s="351">
        <f t="shared" si="369"/>
        <v>65888.725388000006</v>
      </c>
      <c r="G2915" s="352"/>
      <c r="H2915" s="351">
        <f t="shared" si="370"/>
        <v>0</v>
      </c>
      <c r="I2915" s="351">
        <f t="shared" si="372"/>
        <v>1906.6653880000085</v>
      </c>
      <c r="J2915" s="351">
        <f t="shared" si="371"/>
        <v>0</v>
      </c>
      <c r="K2915" s="293">
        <f>SUM('Employee Salary Payroll Tax '!I2917:K2917)</f>
        <v>4801.47</v>
      </c>
      <c r="L2915" s="293">
        <f>'Employee Salary Payroll Tax '!H2917</f>
        <v>11074.43</v>
      </c>
      <c r="M2915" s="293">
        <f t="shared" si="373"/>
        <v>48106.159999999996</v>
      </c>
      <c r="N2915" s="359">
        <f t="shared" si="374"/>
        <v>0</v>
      </c>
      <c r="O2915" s="331"/>
      <c r="P2915" s="61"/>
      <c r="Q2915" s="294"/>
      <c r="R2915" s="292"/>
      <c r="S2915" s="303"/>
    </row>
    <row r="2916" spans="1:19" s="36" customFormat="1" ht="14.4">
      <c r="A2916" s="36">
        <f t="shared" si="367"/>
        <v>1593</v>
      </c>
      <c r="B2916" s="526"/>
      <c r="C2916" s="36" t="str">
        <f>VLOOKUP('Employee Salary Payroll Tax '!B2918,'Employee Salary Payroll Tax '!$D$1:$E$7,2,FALSE)</f>
        <v>NonUnion</v>
      </c>
      <c r="D2916" s="61">
        <f t="shared" si="368"/>
        <v>2.98E-2</v>
      </c>
      <c r="E2916" s="351">
        <f>'Employee Salary Payroll Tax '!N2918</f>
        <v>65451.29</v>
      </c>
      <c r="F2916" s="351">
        <f t="shared" si="369"/>
        <v>67401.738442000002</v>
      </c>
      <c r="G2916" s="352"/>
      <c r="H2916" s="351">
        <f t="shared" si="370"/>
        <v>0</v>
      </c>
      <c r="I2916" s="351">
        <f t="shared" si="372"/>
        <v>1950.4484420000008</v>
      </c>
      <c r="J2916" s="351">
        <f t="shared" si="371"/>
        <v>0</v>
      </c>
      <c r="K2916" s="293">
        <f>SUM('Employee Salary Payroll Tax '!I2918:K2918)</f>
        <v>15002.25</v>
      </c>
      <c r="L2916" s="293">
        <f>'Employee Salary Payroll Tax '!H2918</f>
        <v>0</v>
      </c>
      <c r="M2916" s="293">
        <f t="shared" si="373"/>
        <v>50449.04</v>
      </c>
      <c r="N2916" s="359">
        <f t="shared" si="374"/>
        <v>0</v>
      </c>
      <c r="O2916" s="331"/>
      <c r="P2916" s="61"/>
      <c r="Q2916" s="294"/>
      <c r="R2916" s="292"/>
      <c r="S2916" s="303"/>
    </row>
    <row r="2917" spans="1:19" s="36" customFormat="1" ht="14.4">
      <c r="A2917" s="36">
        <f t="shared" si="367"/>
        <v>1594</v>
      </c>
      <c r="B2917" s="526"/>
      <c r="C2917" s="36" t="str">
        <f>VLOOKUP('Employee Salary Payroll Tax '!B2919,'Employee Salary Payroll Tax '!$D$1:$E$7,2,FALSE)</f>
        <v>NonUnion</v>
      </c>
      <c r="D2917" s="61">
        <f t="shared" si="368"/>
        <v>2.98E-2</v>
      </c>
      <c r="E2917" s="351">
        <f>'Employee Salary Payroll Tax '!N2919</f>
        <v>71821.31</v>
      </c>
      <c r="F2917" s="351">
        <f t="shared" si="369"/>
        <v>73961.585038000005</v>
      </c>
      <c r="G2917" s="352"/>
      <c r="H2917" s="351">
        <f t="shared" si="370"/>
        <v>0</v>
      </c>
      <c r="I2917" s="351">
        <f t="shared" si="372"/>
        <v>2140.275038000007</v>
      </c>
      <c r="J2917" s="351">
        <f t="shared" si="371"/>
        <v>0</v>
      </c>
      <c r="K2917" s="293">
        <f>SUM('Employee Salary Payroll Tax '!I2919:K2919)</f>
        <v>24155.03</v>
      </c>
      <c r="L2917" s="293">
        <f>'Employee Salary Payroll Tax '!H2919</f>
        <v>0</v>
      </c>
      <c r="M2917" s="293">
        <f t="shared" si="373"/>
        <v>47666.28</v>
      </c>
      <c r="N2917" s="359">
        <f t="shared" si="374"/>
        <v>0</v>
      </c>
      <c r="O2917" s="331"/>
      <c r="P2917" s="61"/>
      <c r="Q2917" s="294"/>
      <c r="R2917" s="292"/>
      <c r="S2917" s="303"/>
    </row>
    <row r="2918" spans="1:19" s="36" customFormat="1" ht="14.4">
      <c r="A2918" s="36">
        <f t="shared" si="367"/>
        <v>1595</v>
      </c>
      <c r="B2918" s="526"/>
      <c r="C2918" s="36" t="str">
        <f>VLOOKUP('Employee Salary Payroll Tax '!B2920,'Employee Salary Payroll Tax '!$D$1:$E$7,2,FALSE)</f>
        <v>NonUnion</v>
      </c>
      <c r="D2918" s="61">
        <f t="shared" si="368"/>
        <v>2.98E-2</v>
      </c>
      <c r="E2918" s="351">
        <f>'Employee Salary Payroll Tax '!N2920</f>
        <v>99831.26</v>
      </c>
      <c r="F2918" s="351">
        <f t="shared" si="369"/>
        <v>102806.231548</v>
      </c>
      <c r="G2918" s="352"/>
      <c r="H2918" s="351">
        <f t="shared" si="370"/>
        <v>0</v>
      </c>
      <c r="I2918" s="351">
        <f t="shared" si="372"/>
        <v>2974.9715480000013</v>
      </c>
      <c r="J2918" s="351">
        <f t="shared" si="371"/>
        <v>0</v>
      </c>
      <c r="K2918" s="293">
        <f>SUM('Employee Salary Payroll Tax '!I2920:K2920)</f>
        <v>1128.9100000000001</v>
      </c>
      <c r="L2918" s="293">
        <f>'Employee Salary Payroll Tax '!H2920</f>
        <v>0</v>
      </c>
      <c r="M2918" s="293">
        <f t="shared" si="373"/>
        <v>98702.349999999991</v>
      </c>
      <c r="N2918" s="359">
        <f t="shared" si="374"/>
        <v>0</v>
      </c>
      <c r="O2918" s="331"/>
      <c r="P2918" s="61"/>
      <c r="Q2918" s="294"/>
      <c r="R2918" s="292"/>
      <c r="S2918" s="303"/>
    </row>
    <row r="2919" spans="1:19" s="36" customFormat="1" ht="14.4">
      <c r="A2919" s="36">
        <f t="shared" si="367"/>
        <v>1596</v>
      </c>
      <c r="B2919" s="526"/>
      <c r="C2919" s="36" t="str">
        <f>VLOOKUP('Employee Salary Payroll Tax '!B2921,'Employee Salary Payroll Tax '!$D$1:$E$7,2,FALSE)</f>
        <v>NonUnion</v>
      </c>
      <c r="D2919" s="61">
        <f t="shared" si="368"/>
        <v>2.98E-2</v>
      </c>
      <c r="E2919" s="351">
        <f>'Employee Salary Payroll Tax '!N2921</f>
        <v>108123.17</v>
      </c>
      <c r="F2919" s="351">
        <f t="shared" si="369"/>
        <v>111345.240466</v>
      </c>
      <c r="G2919" s="352"/>
      <c r="H2919" s="351">
        <f t="shared" si="370"/>
        <v>0</v>
      </c>
      <c r="I2919" s="351">
        <f t="shared" si="372"/>
        <v>3222.0704660000047</v>
      </c>
      <c r="J2919" s="351">
        <f t="shared" si="371"/>
        <v>0</v>
      </c>
      <c r="K2919" s="293">
        <f>SUM('Employee Salary Payroll Tax '!I2921:K2921)</f>
        <v>90747.27</v>
      </c>
      <c r="L2919" s="293">
        <f>'Employee Salary Payroll Tax '!H2921</f>
        <v>0</v>
      </c>
      <c r="M2919" s="293">
        <f t="shared" si="373"/>
        <v>17375.899999999994</v>
      </c>
      <c r="N2919" s="359">
        <f t="shared" si="374"/>
        <v>0</v>
      </c>
      <c r="O2919" s="331"/>
      <c r="P2919" s="61"/>
      <c r="Q2919" s="294"/>
      <c r="R2919" s="292"/>
      <c r="S2919" s="303"/>
    </row>
    <row r="2920" spans="1:19" s="36" customFormat="1" ht="14.4">
      <c r="A2920" s="36">
        <f t="shared" si="367"/>
        <v>1597</v>
      </c>
      <c r="B2920" s="526"/>
      <c r="C2920" s="36" t="str">
        <f>VLOOKUP('Employee Salary Payroll Tax '!B2922,'Employee Salary Payroll Tax '!$D$1:$E$7,2,FALSE)</f>
        <v>NonUnion</v>
      </c>
      <c r="D2920" s="61">
        <f t="shared" si="368"/>
        <v>2.98E-2</v>
      </c>
      <c r="E2920" s="351">
        <f>'Employee Salary Payroll Tax '!N2922</f>
        <v>15341.4</v>
      </c>
      <c r="F2920" s="351">
        <f t="shared" si="369"/>
        <v>15798.57372</v>
      </c>
      <c r="G2920" s="352"/>
      <c r="H2920" s="351">
        <f t="shared" si="370"/>
        <v>0</v>
      </c>
      <c r="I2920" s="351">
        <f t="shared" si="372"/>
        <v>457.17372000000069</v>
      </c>
      <c r="J2920" s="351">
        <f t="shared" si="371"/>
        <v>0</v>
      </c>
      <c r="K2920" s="293">
        <f>SUM('Employee Salary Payroll Tax '!I2922:K2922)</f>
        <v>10125.33</v>
      </c>
      <c r="L2920" s="293">
        <f>'Employee Salary Payroll Tax '!H2922</f>
        <v>0</v>
      </c>
      <c r="M2920" s="293">
        <f t="shared" si="373"/>
        <v>5216.07</v>
      </c>
      <c r="N2920" s="359">
        <f t="shared" si="374"/>
        <v>0</v>
      </c>
      <c r="O2920" s="331"/>
      <c r="P2920" s="61"/>
      <c r="Q2920" s="294"/>
      <c r="R2920" s="292"/>
      <c r="S2920" s="303"/>
    </row>
    <row r="2921" spans="1:19" s="36" customFormat="1" ht="14.4">
      <c r="A2921" s="36">
        <f t="shared" si="367"/>
        <v>1598</v>
      </c>
      <c r="B2921" s="526"/>
      <c r="C2921" s="36" t="str">
        <f>VLOOKUP('Employee Salary Payroll Tax '!B2923,'Employee Salary Payroll Tax '!$D$1:$E$7,2,FALSE)</f>
        <v>NonUnion</v>
      </c>
      <c r="D2921" s="61">
        <f t="shared" si="368"/>
        <v>2.98E-2</v>
      </c>
      <c r="E2921" s="351">
        <f>'Employee Salary Payroll Tax '!N2923</f>
        <v>13144.32</v>
      </c>
      <c r="F2921" s="351">
        <f t="shared" si="369"/>
        <v>13536.020736</v>
      </c>
      <c r="G2921" s="352"/>
      <c r="H2921" s="351">
        <f t="shared" si="370"/>
        <v>0</v>
      </c>
      <c r="I2921" s="351">
        <f t="shared" si="372"/>
        <v>391.70073600000069</v>
      </c>
      <c r="J2921" s="351">
        <f t="shared" si="371"/>
        <v>0</v>
      </c>
      <c r="K2921" s="293">
        <f>SUM('Employee Salary Payroll Tax '!I2923:K2923)</f>
        <v>8656.23</v>
      </c>
      <c r="L2921" s="293">
        <f>'Employee Salary Payroll Tax '!H2923</f>
        <v>0</v>
      </c>
      <c r="M2921" s="293">
        <f t="shared" si="373"/>
        <v>4488.09</v>
      </c>
      <c r="N2921" s="359">
        <f t="shared" si="374"/>
        <v>0</v>
      </c>
      <c r="O2921" s="331"/>
      <c r="P2921" s="61"/>
      <c r="Q2921" s="294"/>
      <c r="R2921" s="292"/>
      <c r="S2921" s="303"/>
    </row>
    <row r="2922" spans="1:19" s="36" customFormat="1" ht="14.4">
      <c r="A2922" s="36">
        <f t="shared" si="367"/>
        <v>1599</v>
      </c>
      <c r="B2922" s="526"/>
      <c r="C2922" s="36" t="str">
        <f>VLOOKUP('Employee Salary Payroll Tax '!B2924,'Employee Salary Payroll Tax '!$D$1:$E$7,2,FALSE)</f>
        <v>NonUnion</v>
      </c>
      <c r="D2922" s="61">
        <f t="shared" si="368"/>
        <v>2.98E-2</v>
      </c>
      <c r="E2922" s="351">
        <f>'Employee Salary Payroll Tax '!N2924</f>
        <v>52482.55</v>
      </c>
      <c r="F2922" s="351">
        <f t="shared" si="369"/>
        <v>54046.529990000003</v>
      </c>
      <c r="G2922" s="352"/>
      <c r="H2922" s="351">
        <f t="shared" si="370"/>
        <v>0</v>
      </c>
      <c r="I2922" s="351">
        <f t="shared" si="372"/>
        <v>1563.9799899999998</v>
      </c>
      <c r="J2922" s="351">
        <f t="shared" si="371"/>
        <v>0</v>
      </c>
      <c r="K2922" s="293">
        <f>SUM('Employee Salary Payroll Tax '!I2924:K2924)</f>
        <v>7523.38</v>
      </c>
      <c r="L2922" s="293">
        <f>'Employee Salary Payroll Tax '!H2924</f>
        <v>23.86</v>
      </c>
      <c r="M2922" s="293">
        <f t="shared" si="373"/>
        <v>44935.310000000005</v>
      </c>
      <c r="N2922" s="359">
        <f t="shared" si="374"/>
        <v>0</v>
      </c>
      <c r="O2922" s="331"/>
      <c r="P2922" s="61"/>
      <c r="Q2922" s="294"/>
      <c r="R2922" s="292"/>
      <c r="S2922" s="303"/>
    </row>
    <row r="2923" spans="1:19" s="36" customFormat="1" ht="14.4">
      <c r="A2923" s="36">
        <f t="shared" si="367"/>
        <v>1600</v>
      </c>
      <c r="B2923" s="526"/>
      <c r="C2923" s="36" t="str">
        <f>VLOOKUP('Employee Salary Payroll Tax '!B2925,'Employee Salary Payroll Tax '!$D$1:$E$7,2,FALSE)</f>
        <v>IBEW</v>
      </c>
      <c r="D2923" s="61">
        <f t="shared" si="368"/>
        <v>6.875E-3</v>
      </c>
      <c r="E2923" s="351">
        <f>'Employee Salary Payroll Tax '!N2925</f>
        <v>135585.68</v>
      </c>
      <c r="F2923" s="351">
        <f t="shared" si="369"/>
        <v>136517.83155</v>
      </c>
      <c r="G2923" s="352"/>
      <c r="H2923" s="351">
        <f t="shared" si="370"/>
        <v>0</v>
      </c>
      <c r="I2923" s="351">
        <f t="shared" si="372"/>
        <v>932.15155000000959</v>
      </c>
      <c r="J2923" s="351">
        <f t="shared" si="371"/>
        <v>0</v>
      </c>
      <c r="K2923" s="293">
        <f>SUM('Employee Salary Payroll Tax '!I2925:K2925)</f>
        <v>123498.37</v>
      </c>
      <c r="L2923" s="293">
        <f>'Employee Salary Payroll Tax '!H2925</f>
        <v>0</v>
      </c>
      <c r="M2923" s="293">
        <f t="shared" si="373"/>
        <v>12087.309999999998</v>
      </c>
      <c r="N2923" s="359">
        <f t="shared" si="374"/>
        <v>0</v>
      </c>
      <c r="O2923" s="331"/>
      <c r="P2923" s="61"/>
      <c r="Q2923" s="294"/>
      <c r="R2923" s="292"/>
      <c r="S2923" s="303"/>
    </row>
    <row r="2924" spans="1:19" s="36" customFormat="1" ht="14.4">
      <c r="A2924" s="36">
        <f t="shared" si="367"/>
        <v>1601</v>
      </c>
      <c r="B2924" s="526"/>
      <c r="C2924" s="36" t="str">
        <f>VLOOKUP('Employee Salary Payroll Tax '!B2926,'Employee Salary Payroll Tax '!$D$1:$E$7,2,FALSE)</f>
        <v>NonUnion</v>
      </c>
      <c r="D2924" s="61">
        <f t="shared" si="368"/>
        <v>2.98E-2</v>
      </c>
      <c r="E2924" s="351">
        <f>'Employee Salary Payroll Tax '!N2926</f>
        <v>55232.25</v>
      </c>
      <c r="F2924" s="351">
        <f t="shared" si="369"/>
        <v>56878.171050000004</v>
      </c>
      <c r="G2924" s="352"/>
      <c r="H2924" s="351">
        <f t="shared" si="370"/>
        <v>0</v>
      </c>
      <c r="I2924" s="351">
        <f t="shared" si="372"/>
        <v>1645.9210500000045</v>
      </c>
      <c r="J2924" s="351">
        <f t="shared" si="371"/>
        <v>0</v>
      </c>
      <c r="K2924" s="293">
        <f>SUM('Employee Salary Payroll Tax '!I2926:K2926)</f>
        <v>11044.8</v>
      </c>
      <c r="L2924" s="293">
        <f>'Employee Salary Payroll Tax '!H2926</f>
        <v>0</v>
      </c>
      <c r="M2924" s="293">
        <f t="shared" si="373"/>
        <v>44187.45</v>
      </c>
      <c r="N2924" s="359">
        <f t="shared" si="374"/>
        <v>0</v>
      </c>
      <c r="O2924" s="331"/>
      <c r="P2924" s="61"/>
      <c r="Q2924" s="294"/>
      <c r="R2924" s="292"/>
      <c r="S2924" s="303"/>
    </row>
    <row r="2925" spans="1:19" s="36" customFormat="1" ht="14.4">
      <c r="A2925" s="36">
        <f t="shared" ref="A2925:A2988" si="375">+A2924+1</f>
        <v>1602</v>
      </c>
      <c r="B2925" s="526"/>
      <c r="C2925" s="36" t="str">
        <f>VLOOKUP('Employee Salary Payroll Tax '!B2927,'Employee Salary Payroll Tax '!$D$1:$E$7,2,FALSE)</f>
        <v>NonUnion</v>
      </c>
      <c r="D2925" s="61">
        <f t="shared" si="368"/>
        <v>2.98E-2</v>
      </c>
      <c r="E2925" s="351">
        <f>'Employee Salary Payroll Tax '!N2927</f>
        <v>17800.62</v>
      </c>
      <c r="F2925" s="351">
        <f t="shared" si="369"/>
        <v>18331.078475999999</v>
      </c>
      <c r="G2925" s="352"/>
      <c r="H2925" s="351">
        <f t="shared" si="370"/>
        <v>0</v>
      </c>
      <c r="I2925" s="351">
        <f t="shared" si="372"/>
        <v>530.45847599999979</v>
      </c>
      <c r="J2925" s="351">
        <f t="shared" si="371"/>
        <v>0</v>
      </c>
      <c r="K2925" s="293">
        <f>SUM('Employee Salary Payroll Tax '!I2927:K2927)</f>
        <v>16320.57</v>
      </c>
      <c r="L2925" s="293">
        <f>'Employee Salary Payroll Tax '!H2927</f>
        <v>0</v>
      </c>
      <c r="M2925" s="293">
        <f t="shared" si="373"/>
        <v>1480.0499999999993</v>
      </c>
      <c r="N2925" s="359">
        <f t="shared" si="374"/>
        <v>0</v>
      </c>
      <c r="O2925" s="331"/>
      <c r="P2925" s="61"/>
      <c r="Q2925" s="294"/>
      <c r="R2925" s="292"/>
      <c r="S2925" s="303"/>
    </row>
    <row r="2926" spans="1:19" s="36" customFormat="1" ht="14.4">
      <c r="A2926" s="36">
        <f t="shared" si="375"/>
        <v>1603</v>
      </c>
      <c r="B2926" s="526"/>
      <c r="C2926" s="36" t="str">
        <f>VLOOKUP('Employee Salary Payroll Tax '!B2928,'Employee Salary Payroll Tax '!$D$1:$E$7,2,FALSE)</f>
        <v>NonUnion</v>
      </c>
      <c r="D2926" s="61">
        <f t="shared" si="368"/>
        <v>2.98E-2</v>
      </c>
      <c r="E2926" s="351">
        <f>'Employee Salary Payroll Tax '!N2928</f>
        <v>56636</v>
      </c>
      <c r="F2926" s="351">
        <f t="shared" si="369"/>
        <v>58323.752800000002</v>
      </c>
      <c r="G2926" s="352"/>
      <c r="H2926" s="351">
        <f t="shared" si="370"/>
        <v>0</v>
      </c>
      <c r="I2926" s="351">
        <f t="shared" si="372"/>
        <v>1687.752800000002</v>
      </c>
      <c r="J2926" s="351">
        <f t="shared" si="371"/>
        <v>0</v>
      </c>
      <c r="K2926" s="293">
        <f>SUM('Employee Salary Payroll Tax '!I2928:K2928)</f>
        <v>13955.11</v>
      </c>
      <c r="L2926" s="293">
        <f>'Employee Salary Payroll Tax '!H2928</f>
        <v>0</v>
      </c>
      <c r="M2926" s="293">
        <f t="shared" si="373"/>
        <v>42680.89</v>
      </c>
      <c r="N2926" s="359">
        <f t="shared" si="374"/>
        <v>0</v>
      </c>
      <c r="O2926" s="331"/>
      <c r="P2926" s="61"/>
      <c r="Q2926" s="294"/>
      <c r="R2926" s="292"/>
      <c r="S2926" s="303"/>
    </row>
    <row r="2927" spans="1:19" s="36" customFormat="1" ht="14.4">
      <c r="A2927" s="36">
        <f t="shared" si="375"/>
        <v>1604</v>
      </c>
      <c r="B2927" s="526"/>
      <c r="C2927" s="36" t="str">
        <f>VLOOKUP('Employee Salary Payroll Tax '!B2929,'Employee Salary Payroll Tax '!$D$1:$E$7,2,FALSE)</f>
        <v>IBEW</v>
      </c>
      <c r="D2927" s="61">
        <f t="shared" si="368"/>
        <v>6.875E-3</v>
      </c>
      <c r="E2927" s="351">
        <f>'Employee Salary Payroll Tax '!N2929</f>
        <v>49601.91</v>
      </c>
      <c r="F2927" s="351">
        <f t="shared" si="369"/>
        <v>49942.923131250005</v>
      </c>
      <c r="G2927" s="352"/>
      <c r="H2927" s="351">
        <f t="shared" si="370"/>
        <v>0</v>
      </c>
      <c r="I2927" s="351">
        <f t="shared" si="372"/>
        <v>341.01313125000161</v>
      </c>
      <c r="J2927" s="351">
        <f t="shared" si="371"/>
        <v>0</v>
      </c>
      <c r="K2927" s="293">
        <f>SUM('Employee Salary Payroll Tax '!I2929:K2929)</f>
        <v>18434.939999999999</v>
      </c>
      <c r="L2927" s="293">
        <f>'Employee Salary Payroll Tax '!H2929</f>
        <v>0</v>
      </c>
      <c r="M2927" s="293">
        <f t="shared" si="373"/>
        <v>31166.970000000005</v>
      </c>
      <c r="N2927" s="359">
        <f t="shared" si="374"/>
        <v>0</v>
      </c>
      <c r="O2927" s="331"/>
      <c r="P2927" s="61"/>
      <c r="Q2927" s="294"/>
      <c r="R2927" s="292"/>
      <c r="S2927" s="303"/>
    </row>
    <row r="2928" spans="1:19" s="36" customFormat="1" ht="14.4">
      <c r="A2928" s="36">
        <f t="shared" si="375"/>
        <v>1605</v>
      </c>
      <c r="B2928" s="526"/>
      <c r="C2928" s="36" t="str">
        <f>VLOOKUP('Employee Salary Payroll Tax '!B2930,'Employee Salary Payroll Tax '!$D$1:$E$7,2,FALSE)</f>
        <v>NonUnion</v>
      </c>
      <c r="D2928" s="61">
        <f t="shared" si="368"/>
        <v>2.98E-2</v>
      </c>
      <c r="E2928" s="351">
        <f>'Employee Salary Payroll Tax '!N2930</f>
        <v>95063.45</v>
      </c>
      <c r="F2928" s="351">
        <f t="shared" si="369"/>
        <v>97896.340810000009</v>
      </c>
      <c r="G2928" s="352"/>
      <c r="H2928" s="351">
        <f t="shared" si="370"/>
        <v>0</v>
      </c>
      <c r="I2928" s="351">
        <f t="shared" si="372"/>
        <v>2832.8908100000117</v>
      </c>
      <c r="J2928" s="351">
        <f t="shared" si="371"/>
        <v>0</v>
      </c>
      <c r="K2928" s="293">
        <f>SUM('Employee Salary Payroll Tax '!I2930:K2930)</f>
        <v>95063.45</v>
      </c>
      <c r="L2928" s="293">
        <f>'Employee Salary Payroll Tax '!H2930</f>
        <v>0</v>
      </c>
      <c r="M2928" s="293">
        <f t="shared" si="373"/>
        <v>0</v>
      </c>
      <c r="N2928" s="359">
        <f t="shared" si="374"/>
        <v>0</v>
      </c>
      <c r="O2928" s="331"/>
      <c r="P2928" s="61"/>
      <c r="Q2928" s="294"/>
      <c r="R2928" s="292"/>
      <c r="S2928" s="303"/>
    </row>
    <row r="2929" spans="1:19" s="36" customFormat="1" ht="14.4">
      <c r="A2929" s="36">
        <f t="shared" si="375"/>
        <v>1606</v>
      </c>
      <c r="B2929" s="526"/>
      <c r="C2929" s="36" t="str">
        <f>VLOOKUP('Employee Salary Payroll Tax '!B2931,'Employee Salary Payroll Tax '!$D$1:$E$7,2,FALSE)</f>
        <v>NonUnion</v>
      </c>
      <c r="D2929" s="61">
        <f t="shared" si="368"/>
        <v>2.98E-2</v>
      </c>
      <c r="E2929" s="351">
        <f>'Employee Salary Payroll Tax '!N2931</f>
        <v>8351.2199999999993</v>
      </c>
      <c r="F2929" s="351">
        <f t="shared" si="369"/>
        <v>8600.0863559999998</v>
      </c>
      <c r="G2929" s="352"/>
      <c r="H2929" s="351">
        <f t="shared" si="370"/>
        <v>0</v>
      </c>
      <c r="I2929" s="351">
        <f t="shared" si="372"/>
        <v>248.86635600000045</v>
      </c>
      <c r="J2929" s="351">
        <f t="shared" si="371"/>
        <v>0</v>
      </c>
      <c r="K2929" s="293">
        <f>SUM('Employee Salary Payroll Tax '!I2931:K2931)</f>
        <v>3424</v>
      </c>
      <c r="L2929" s="293">
        <f>'Employee Salary Payroll Tax '!H2931</f>
        <v>0</v>
      </c>
      <c r="M2929" s="293">
        <f t="shared" si="373"/>
        <v>4927.2199999999993</v>
      </c>
      <c r="N2929" s="359">
        <f t="shared" si="374"/>
        <v>0</v>
      </c>
      <c r="O2929" s="331"/>
      <c r="P2929" s="61"/>
      <c r="Q2929" s="294"/>
      <c r="R2929" s="292"/>
      <c r="S2929" s="303"/>
    </row>
    <row r="2930" spans="1:19" s="36" customFormat="1" ht="14.4">
      <c r="A2930" s="36">
        <f t="shared" si="375"/>
        <v>1607</v>
      </c>
      <c r="B2930" s="526"/>
      <c r="C2930" s="36" t="str">
        <f>VLOOKUP('Employee Salary Payroll Tax '!B2932,'Employee Salary Payroll Tax '!$D$1:$E$7,2,FALSE)</f>
        <v>NonUnion</v>
      </c>
      <c r="D2930" s="61">
        <f t="shared" si="368"/>
        <v>2.98E-2</v>
      </c>
      <c r="E2930" s="351">
        <f>'Employee Salary Payroll Tax '!N2932</f>
        <v>94232.3</v>
      </c>
      <c r="F2930" s="351">
        <f t="shared" si="369"/>
        <v>97040.422540000014</v>
      </c>
      <c r="G2930" s="352"/>
      <c r="H2930" s="351">
        <f t="shared" si="370"/>
        <v>0</v>
      </c>
      <c r="I2930" s="351">
        <f t="shared" si="372"/>
        <v>2808.1225400000112</v>
      </c>
      <c r="J2930" s="351">
        <f t="shared" si="371"/>
        <v>0</v>
      </c>
      <c r="K2930" s="293">
        <f>SUM('Employee Salary Payroll Tax '!I2932:K2932)</f>
        <v>15446.34</v>
      </c>
      <c r="L2930" s="293">
        <f>'Employee Salary Payroll Tax '!H2932</f>
        <v>0</v>
      </c>
      <c r="M2930" s="293">
        <f t="shared" si="373"/>
        <v>78785.960000000006</v>
      </c>
      <c r="N2930" s="359">
        <f t="shared" si="374"/>
        <v>0</v>
      </c>
      <c r="O2930" s="331"/>
      <c r="P2930" s="61"/>
      <c r="Q2930" s="294"/>
      <c r="R2930" s="292"/>
      <c r="S2930" s="303"/>
    </row>
    <row r="2931" spans="1:19" s="36" customFormat="1" ht="14.4">
      <c r="A2931" s="36">
        <f t="shared" si="375"/>
        <v>1608</v>
      </c>
      <c r="B2931" s="526"/>
      <c r="C2931" s="36" t="str">
        <f>VLOOKUP('Employee Salary Payroll Tax '!B2933,'Employee Salary Payroll Tax '!$D$1:$E$7,2,FALSE)</f>
        <v>NonUnion</v>
      </c>
      <c r="D2931" s="61">
        <f t="shared" si="368"/>
        <v>2.98E-2</v>
      </c>
      <c r="E2931" s="351">
        <f>'Employee Salary Payroll Tax '!N2933</f>
        <v>9881.32</v>
      </c>
      <c r="F2931" s="351">
        <f t="shared" si="369"/>
        <v>10175.783336</v>
      </c>
      <c r="G2931" s="352"/>
      <c r="H2931" s="351">
        <f t="shared" si="370"/>
        <v>0</v>
      </c>
      <c r="I2931" s="351">
        <f t="shared" si="372"/>
        <v>294.46333600000071</v>
      </c>
      <c r="J2931" s="351">
        <f t="shared" si="371"/>
        <v>0</v>
      </c>
      <c r="K2931" s="293">
        <f>SUM('Employee Salary Payroll Tax '!I2933:K2933)</f>
        <v>-3.1</v>
      </c>
      <c r="L2931" s="293">
        <f>'Employee Salary Payroll Tax '!H2933</f>
        <v>0</v>
      </c>
      <c r="M2931" s="293">
        <f t="shared" si="373"/>
        <v>9884.42</v>
      </c>
      <c r="N2931" s="359">
        <f t="shared" si="374"/>
        <v>0</v>
      </c>
      <c r="O2931" s="331"/>
      <c r="P2931" s="61"/>
      <c r="Q2931" s="294"/>
      <c r="R2931" s="292"/>
      <c r="S2931" s="303"/>
    </row>
    <row r="2932" spans="1:19" s="36" customFormat="1" ht="14.4">
      <c r="A2932" s="36">
        <f t="shared" si="375"/>
        <v>1609</v>
      </c>
      <c r="B2932" s="526"/>
      <c r="C2932" s="36" t="str">
        <f>VLOOKUP('Employee Salary Payroll Tax '!B2934,'Employee Salary Payroll Tax '!$D$1:$E$7,2,FALSE)</f>
        <v>Not Assigned</v>
      </c>
      <c r="D2932" s="61">
        <f t="shared" si="368"/>
        <v>0</v>
      </c>
      <c r="E2932" s="351">
        <f>'Employee Salary Payroll Tax '!N2934</f>
        <v>-0.01</v>
      </c>
      <c r="F2932" s="351">
        <f t="shared" si="369"/>
        <v>-0.01</v>
      </c>
      <c r="G2932" s="352"/>
      <c r="H2932" s="351">
        <f t="shared" si="370"/>
        <v>7000.01</v>
      </c>
      <c r="I2932" s="351">
        <f t="shared" si="372"/>
        <v>0</v>
      </c>
      <c r="J2932" s="351">
        <f t="shared" si="371"/>
        <v>0</v>
      </c>
      <c r="K2932" s="293">
        <f>SUM('Employee Salary Payroll Tax '!I2934:K2934)</f>
        <v>0</v>
      </c>
      <c r="L2932" s="293">
        <f>'Employee Salary Payroll Tax '!H2934</f>
        <v>0</v>
      </c>
      <c r="M2932" s="293">
        <f t="shared" si="373"/>
        <v>-0.01</v>
      </c>
      <c r="N2932" s="359">
        <f t="shared" si="374"/>
        <v>0</v>
      </c>
      <c r="O2932" s="331"/>
      <c r="P2932" s="61"/>
      <c r="Q2932" s="294"/>
      <c r="R2932" s="292"/>
      <c r="S2932" s="303"/>
    </row>
    <row r="2933" spans="1:19" s="36" customFormat="1" ht="14.4">
      <c r="A2933" s="36">
        <f t="shared" si="375"/>
        <v>1610</v>
      </c>
      <c r="B2933" s="526"/>
      <c r="C2933" s="36" t="str">
        <f>VLOOKUP('Employee Salary Payroll Tax '!B2935,'Employee Salary Payroll Tax '!$D$1:$E$7,2,FALSE)</f>
        <v>NonUnion</v>
      </c>
      <c r="D2933" s="61">
        <f t="shared" si="368"/>
        <v>2.98E-2</v>
      </c>
      <c r="E2933" s="351">
        <f>'Employee Salary Payroll Tax '!N2935</f>
        <v>92849.52</v>
      </c>
      <c r="F2933" s="351">
        <f t="shared" si="369"/>
        <v>95616.435696000015</v>
      </c>
      <c r="G2933" s="352"/>
      <c r="H2933" s="351">
        <f t="shared" si="370"/>
        <v>0</v>
      </c>
      <c r="I2933" s="351">
        <f t="shared" si="372"/>
        <v>2766.9156960000109</v>
      </c>
      <c r="J2933" s="351">
        <f t="shared" si="371"/>
        <v>0</v>
      </c>
      <c r="K2933" s="293">
        <f>SUM('Employee Salary Payroll Tax '!I2935:K2935)</f>
        <v>35236.18</v>
      </c>
      <c r="L2933" s="293">
        <f>'Employee Salary Payroll Tax '!H2935</f>
        <v>0</v>
      </c>
      <c r="M2933" s="293">
        <f t="shared" si="373"/>
        <v>57613.340000000004</v>
      </c>
      <c r="N2933" s="359">
        <f t="shared" si="374"/>
        <v>0</v>
      </c>
      <c r="O2933" s="331"/>
      <c r="P2933" s="61"/>
      <c r="Q2933" s="294"/>
      <c r="R2933" s="292"/>
      <c r="S2933" s="303"/>
    </row>
    <row r="2934" spans="1:19" s="36" customFormat="1" ht="14.4">
      <c r="A2934" s="36">
        <f t="shared" si="375"/>
        <v>1611</v>
      </c>
      <c r="B2934" s="526"/>
      <c r="C2934" s="36" t="str">
        <f>VLOOKUP('Employee Salary Payroll Tax '!B2936,'Employee Salary Payroll Tax '!$D$1:$E$7,2,FALSE)</f>
        <v>IBEW</v>
      </c>
      <c r="D2934" s="61">
        <f t="shared" si="368"/>
        <v>6.875E-3</v>
      </c>
      <c r="E2934" s="351">
        <f>'Employee Salary Payroll Tax '!N2936</f>
        <v>80967.7</v>
      </c>
      <c r="F2934" s="351">
        <f t="shared" si="369"/>
        <v>81524.352937499993</v>
      </c>
      <c r="G2934" s="352"/>
      <c r="H2934" s="351">
        <f t="shared" si="370"/>
        <v>0</v>
      </c>
      <c r="I2934" s="351">
        <f t="shared" si="372"/>
        <v>556.65293749999546</v>
      </c>
      <c r="J2934" s="351">
        <f t="shared" si="371"/>
        <v>0</v>
      </c>
      <c r="K2934" s="293">
        <f>SUM('Employee Salary Payroll Tax '!I2936:K2936)</f>
        <v>80888.12</v>
      </c>
      <c r="L2934" s="293">
        <f>'Employee Salary Payroll Tax '!H2936</f>
        <v>0</v>
      </c>
      <c r="M2934" s="293">
        <f t="shared" si="373"/>
        <v>79.580000000001746</v>
      </c>
      <c r="N2934" s="359">
        <f t="shared" si="374"/>
        <v>0</v>
      </c>
      <c r="O2934" s="331"/>
      <c r="P2934" s="61"/>
      <c r="Q2934" s="294"/>
      <c r="R2934" s="292"/>
      <c r="S2934" s="303"/>
    </row>
    <row r="2935" spans="1:19" s="36" customFormat="1" ht="14.4">
      <c r="A2935" s="36">
        <f t="shared" si="375"/>
        <v>1612</v>
      </c>
      <c r="B2935" s="526"/>
      <c r="C2935" s="36" t="str">
        <f>VLOOKUP('Employee Salary Payroll Tax '!B2937,'Employee Salary Payroll Tax '!$D$1:$E$7,2,FALSE)</f>
        <v>IBEW</v>
      </c>
      <c r="D2935" s="61">
        <f t="shared" si="368"/>
        <v>6.875E-3</v>
      </c>
      <c r="E2935" s="351">
        <f>'Employee Salary Payroll Tax '!N2937</f>
        <v>135863.70000000001</v>
      </c>
      <c r="F2935" s="351">
        <f t="shared" si="369"/>
        <v>136797.7629375</v>
      </c>
      <c r="G2935" s="352"/>
      <c r="H2935" s="351">
        <f t="shared" si="370"/>
        <v>0</v>
      </c>
      <c r="I2935" s="351">
        <f t="shared" si="372"/>
        <v>934.0629374999844</v>
      </c>
      <c r="J2935" s="351">
        <f t="shared" si="371"/>
        <v>0</v>
      </c>
      <c r="K2935" s="293">
        <f>SUM('Employee Salary Payroll Tax '!I2937:K2937)</f>
        <v>119978.56</v>
      </c>
      <c r="L2935" s="293">
        <f>'Employee Salary Payroll Tax '!H2937</f>
        <v>0</v>
      </c>
      <c r="M2935" s="293">
        <f t="shared" si="373"/>
        <v>15885.140000000014</v>
      </c>
      <c r="N2935" s="359">
        <f t="shared" si="374"/>
        <v>0</v>
      </c>
      <c r="O2935" s="331"/>
      <c r="P2935" s="61"/>
      <c r="Q2935" s="294"/>
      <c r="R2935" s="292"/>
      <c r="S2935" s="303"/>
    </row>
    <row r="2936" spans="1:19" s="36" customFormat="1" ht="14.4">
      <c r="A2936" s="36">
        <f t="shared" si="375"/>
        <v>1613</v>
      </c>
      <c r="B2936" s="526"/>
      <c r="C2936" s="36" t="str">
        <f>VLOOKUP('Employee Salary Payroll Tax '!B2938,'Employee Salary Payroll Tax '!$D$1:$E$7,2,FALSE)</f>
        <v>IBEW</v>
      </c>
      <c r="D2936" s="61">
        <f t="shared" si="368"/>
        <v>6.875E-3</v>
      </c>
      <c r="E2936" s="351">
        <f>'Employee Salary Payroll Tax '!N2938</f>
        <v>22810.86</v>
      </c>
      <c r="F2936" s="351">
        <f t="shared" si="369"/>
        <v>22967.6846625</v>
      </c>
      <c r="G2936" s="352"/>
      <c r="H2936" s="351">
        <f t="shared" si="370"/>
        <v>0</v>
      </c>
      <c r="I2936" s="351">
        <f t="shared" si="372"/>
        <v>156.82466249999925</v>
      </c>
      <c r="J2936" s="351">
        <f t="shared" si="371"/>
        <v>0</v>
      </c>
      <c r="K2936" s="293">
        <f>SUM('Employee Salary Payroll Tax '!I2938:K2938)</f>
        <v>22810.86</v>
      </c>
      <c r="L2936" s="293">
        <f>'Employee Salary Payroll Tax '!H2938</f>
        <v>0</v>
      </c>
      <c r="M2936" s="293">
        <f t="shared" si="373"/>
        <v>0</v>
      </c>
      <c r="N2936" s="359">
        <f t="shared" si="374"/>
        <v>0</v>
      </c>
      <c r="O2936" s="331"/>
      <c r="P2936" s="61"/>
      <c r="Q2936" s="294"/>
      <c r="R2936" s="292"/>
      <c r="S2936" s="303"/>
    </row>
    <row r="2937" spans="1:19" s="36" customFormat="1" ht="14.4">
      <c r="A2937" s="36">
        <f t="shared" si="375"/>
        <v>1614</v>
      </c>
      <c r="B2937" s="526"/>
      <c r="C2937" s="36" t="str">
        <f>VLOOKUP('Employee Salary Payroll Tax '!B2939,'Employee Salary Payroll Tax '!$D$1:$E$7,2,FALSE)</f>
        <v>NonUnion</v>
      </c>
      <c r="D2937" s="61">
        <f t="shared" si="368"/>
        <v>2.98E-2</v>
      </c>
      <c r="E2937" s="351">
        <f>'Employee Salary Payroll Tax '!N2939</f>
        <v>63688.09</v>
      </c>
      <c r="F2937" s="351">
        <f t="shared" si="369"/>
        <v>65585.995081999994</v>
      </c>
      <c r="G2937" s="352"/>
      <c r="H2937" s="351">
        <f t="shared" si="370"/>
        <v>0</v>
      </c>
      <c r="I2937" s="351">
        <f t="shared" si="372"/>
        <v>1897.9050819999975</v>
      </c>
      <c r="J2937" s="351">
        <f t="shared" si="371"/>
        <v>0</v>
      </c>
      <c r="K2937" s="293">
        <f>SUM('Employee Salary Payroll Tax '!I2939:K2939)</f>
        <v>63688.090000000004</v>
      </c>
      <c r="L2937" s="293">
        <f>'Employee Salary Payroll Tax '!H2939</f>
        <v>0</v>
      </c>
      <c r="M2937" s="293">
        <f t="shared" si="373"/>
        <v>-7.2759576141834259E-12</v>
      </c>
      <c r="N2937" s="359">
        <f t="shared" si="374"/>
        <v>0</v>
      </c>
      <c r="O2937" s="331"/>
      <c r="P2937" s="61"/>
      <c r="Q2937" s="294"/>
      <c r="R2937" s="292"/>
      <c r="S2937" s="303"/>
    </row>
    <row r="2938" spans="1:19" s="36" customFormat="1" ht="14.4">
      <c r="A2938" s="36">
        <f t="shared" si="375"/>
        <v>1615</v>
      </c>
      <c r="B2938" s="526"/>
      <c r="C2938" s="36" t="str">
        <f>VLOOKUP('Employee Salary Payroll Tax '!B2940,'Employee Salary Payroll Tax '!$D$1:$E$7,2,FALSE)</f>
        <v>NonUnion</v>
      </c>
      <c r="D2938" s="61">
        <f t="shared" si="368"/>
        <v>2.98E-2</v>
      </c>
      <c r="E2938" s="351">
        <f>'Employee Salary Payroll Tax '!N2940</f>
        <v>60915.05</v>
      </c>
      <c r="F2938" s="351">
        <f t="shared" si="369"/>
        <v>62730.318490000005</v>
      </c>
      <c r="G2938" s="352"/>
      <c r="H2938" s="351">
        <f t="shared" si="370"/>
        <v>0</v>
      </c>
      <c r="I2938" s="351">
        <f t="shared" si="372"/>
        <v>1815.2684900000022</v>
      </c>
      <c r="J2938" s="351">
        <f t="shared" si="371"/>
        <v>0</v>
      </c>
      <c r="K2938" s="293">
        <f>SUM('Employee Salary Payroll Tax '!I2940:K2940)</f>
        <v>56833.740000000005</v>
      </c>
      <c r="L2938" s="293">
        <f>'Employee Salary Payroll Tax '!H2940</f>
        <v>0</v>
      </c>
      <c r="M2938" s="293">
        <f t="shared" si="373"/>
        <v>4081.3099999999977</v>
      </c>
      <c r="N2938" s="359">
        <f t="shared" si="374"/>
        <v>0</v>
      </c>
      <c r="O2938" s="331"/>
      <c r="P2938" s="61"/>
      <c r="Q2938" s="294"/>
      <c r="R2938" s="292"/>
      <c r="S2938" s="303"/>
    </row>
    <row r="2939" spans="1:19" s="36" customFormat="1" ht="14.4">
      <c r="A2939" s="36">
        <f t="shared" si="375"/>
        <v>1616</v>
      </c>
      <c r="B2939" s="526"/>
      <c r="C2939" s="36" t="str">
        <f>VLOOKUP('Employee Salary Payroll Tax '!B2941,'Employee Salary Payroll Tax '!$D$1:$E$7,2,FALSE)</f>
        <v>IBEW</v>
      </c>
      <c r="D2939" s="61">
        <f t="shared" si="368"/>
        <v>6.875E-3</v>
      </c>
      <c r="E2939" s="351">
        <f>'Employee Salary Payroll Tax '!N2941</f>
        <v>119749.09</v>
      </c>
      <c r="F2939" s="351">
        <f t="shared" si="369"/>
        <v>120572.36499374999</v>
      </c>
      <c r="G2939" s="352"/>
      <c r="H2939" s="351">
        <f t="shared" si="370"/>
        <v>0</v>
      </c>
      <c r="I2939" s="351">
        <f t="shared" si="372"/>
        <v>823.27499374999024</v>
      </c>
      <c r="J2939" s="351">
        <f t="shared" si="371"/>
        <v>0</v>
      </c>
      <c r="K2939" s="293">
        <f>SUM('Employee Salary Payroll Tax '!I2941:K2941)</f>
        <v>31128.34</v>
      </c>
      <c r="L2939" s="293">
        <f>'Employee Salary Payroll Tax '!H2941</f>
        <v>0</v>
      </c>
      <c r="M2939" s="293">
        <f t="shared" si="373"/>
        <v>88620.75</v>
      </c>
      <c r="N2939" s="359">
        <f t="shared" si="374"/>
        <v>0</v>
      </c>
      <c r="O2939" s="331"/>
      <c r="P2939" s="61"/>
      <c r="Q2939" s="294"/>
      <c r="R2939" s="292"/>
      <c r="S2939" s="303"/>
    </row>
    <row r="2940" spans="1:19" s="36" customFormat="1" ht="14.4">
      <c r="A2940" s="36">
        <f t="shared" si="375"/>
        <v>1617</v>
      </c>
      <c r="B2940" s="526"/>
      <c r="C2940" s="36" t="str">
        <f>VLOOKUP('Employee Salary Payroll Tax '!B2942,'Employee Salary Payroll Tax '!$D$1:$E$7,2,FALSE)</f>
        <v>IBEW</v>
      </c>
      <c r="D2940" s="61">
        <f t="shared" si="368"/>
        <v>6.875E-3</v>
      </c>
      <c r="E2940" s="351">
        <f>'Employee Salary Payroll Tax '!N2942</f>
        <v>22433.360000000001</v>
      </c>
      <c r="F2940" s="351">
        <f t="shared" si="369"/>
        <v>22587.589349999998</v>
      </c>
      <c r="G2940" s="352"/>
      <c r="H2940" s="351">
        <f t="shared" si="370"/>
        <v>0</v>
      </c>
      <c r="I2940" s="351">
        <f t="shared" si="372"/>
        <v>154.22934999999779</v>
      </c>
      <c r="J2940" s="351">
        <f t="shared" si="371"/>
        <v>0</v>
      </c>
      <c r="K2940" s="293">
        <f>SUM('Employee Salary Payroll Tax '!I2942:K2942)</f>
        <v>-458.76</v>
      </c>
      <c r="L2940" s="293">
        <f>'Employee Salary Payroll Tax '!H2942</f>
        <v>0</v>
      </c>
      <c r="M2940" s="293">
        <f t="shared" si="373"/>
        <v>22892.12</v>
      </c>
      <c r="N2940" s="359">
        <f t="shared" si="374"/>
        <v>0</v>
      </c>
      <c r="O2940" s="331"/>
      <c r="P2940" s="61"/>
      <c r="Q2940" s="294"/>
      <c r="R2940" s="292"/>
      <c r="S2940" s="303"/>
    </row>
    <row r="2941" spans="1:19" s="36" customFormat="1" ht="14.4">
      <c r="A2941" s="36">
        <f t="shared" si="375"/>
        <v>1618</v>
      </c>
      <c r="B2941" s="526"/>
      <c r="C2941" s="36" t="str">
        <f>VLOOKUP('Employee Salary Payroll Tax '!B2943,'Employee Salary Payroll Tax '!$D$1:$E$7,2,FALSE)</f>
        <v>IBEW</v>
      </c>
      <c r="D2941" s="61">
        <f t="shared" si="368"/>
        <v>6.875E-3</v>
      </c>
      <c r="E2941" s="351">
        <f>'Employee Salary Payroll Tax '!N2943</f>
        <v>28349.200000000001</v>
      </c>
      <c r="F2941" s="351">
        <f t="shared" si="369"/>
        <v>28544.100750000001</v>
      </c>
      <c r="G2941" s="352"/>
      <c r="H2941" s="351">
        <f t="shared" si="370"/>
        <v>0</v>
      </c>
      <c r="I2941" s="351">
        <f t="shared" si="372"/>
        <v>194.9007500000007</v>
      </c>
      <c r="J2941" s="351">
        <f t="shared" si="371"/>
        <v>0</v>
      </c>
      <c r="K2941" s="293">
        <f>SUM('Employee Salary Payroll Tax '!I2943:K2943)</f>
        <v>5987.65</v>
      </c>
      <c r="L2941" s="293">
        <f>'Employee Salary Payroll Tax '!H2943</f>
        <v>0</v>
      </c>
      <c r="M2941" s="293">
        <f t="shared" si="373"/>
        <v>22361.550000000003</v>
      </c>
      <c r="N2941" s="359">
        <f t="shared" si="374"/>
        <v>0</v>
      </c>
      <c r="O2941" s="331"/>
      <c r="P2941" s="61"/>
      <c r="Q2941" s="294"/>
      <c r="R2941" s="292"/>
      <c r="S2941" s="303"/>
    </row>
    <row r="2942" spans="1:19" s="36" customFormat="1" ht="14.4">
      <c r="A2942" s="36">
        <f t="shared" si="375"/>
        <v>1619</v>
      </c>
      <c r="B2942" s="526"/>
      <c r="C2942" s="36" t="str">
        <f>VLOOKUP('Employee Salary Payroll Tax '!B2944,'Employee Salary Payroll Tax '!$D$1:$E$7,2,FALSE)</f>
        <v>Not Assigned</v>
      </c>
      <c r="D2942" s="61">
        <f t="shared" si="368"/>
        <v>0</v>
      </c>
      <c r="E2942" s="351">
        <f>'Employee Salary Payroll Tax '!N2944</f>
        <v>0</v>
      </c>
      <c r="F2942" s="351">
        <f t="shared" si="369"/>
        <v>0</v>
      </c>
      <c r="G2942" s="352"/>
      <c r="H2942" s="351">
        <f t="shared" si="370"/>
        <v>7000</v>
      </c>
      <c r="I2942" s="351">
        <f t="shared" si="372"/>
        <v>0</v>
      </c>
      <c r="J2942" s="351">
        <f t="shared" si="371"/>
        <v>0</v>
      </c>
      <c r="K2942" s="293">
        <f>SUM('Employee Salary Payroll Tax '!I2944:K2944)</f>
        <v>-343.40999999999997</v>
      </c>
      <c r="L2942" s="293">
        <f>'Employee Salary Payroll Tax '!H2944</f>
        <v>0</v>
      </c>
      <c r="M2942" s="293">
        <f t="shared" si="373"/>
        <v>343.40999999999997</v>
      </c>
      <c r="N2942" s="359">
        <f t="shared" si="374"/>
        <v>0</v>
      </c>
      <c r="O2942" s="331"/>
      <c r="P2942" s="61"/>
      <c r="Q2942" s="294"/>
      <c r="R2942" s="292"/>
      <c r="S2942" s="303"/>
    </row>
    <row r="2943" spans="1:19" s="36" customFormat="1" ht="14.4">
      <c r="A2943" s="36">
        <f t="shared" si="375"/>
        <v>1620</v>
      </c>
      <c r="B2943" s="526"/>
      <c r="C2943" s="36" t="str">
        <f>VLOOKUP('Employee Salary Payroll Tax '!B2945,'Employee Salary Payroll Tax '!$D$1:$E$7,2,FALSE)</f>
        <v>UA</v>
      </c>
      <c r="D2943" s="61">
        <f t="shared" si="368"/>
        <v>0.03</v>
      </c>
      <c r="E2943" s="351">
        <f>'Employee Salary Payroll Tax '!N2945</f>
        <v>71568.13</v>
      </c>
      <c r="F2943" s="351">
        <f t="shared" si="369"/>
        <v>73715.173900000009</v>
      </c>
      <c r="G2943" s="352"/>
      <c r="H2943" s="351">
        <f t="shared" si="370"/>
        <v>0</v>
      </c>
      <c r="I2943" s="351">
        <f t="shared" si="372"/>
        <v>2147.0439000000042</v>
      </c>
      <c r="J2943" s="351">
        <f t="shared" si="371"/>
        <v>0</v>
      </c>
      <c r="K2943" s="293">
        <f>SUM('Employee Salary Payroll Tax '!I2945:K2945)</f>
        <v>62240.400000000009</v>
      </c>
      <c r="L2943" s="293">
        <f>'Employee Salary Payroll Tax '!H2945</f>
        <v>170.39</v>
      </c>
      <c r="M2943" s="293">
        <f t="shared" si="373"/>
        <v>9157.3399999999965</v>
      </c>
      <c r="N2943" s="359">
        <f t="shared" si="374"/>
        <v>0</v>
      </c>
      <c r="O2943" s="331"/>
      <c r="P2943" s="61"/>
      <c r="Q2943" s="294"/>
      <c r="R2943" s="292"/>
      <c r="S2943" s="303"/>
    </row>
    <row r="2944" spans="1:19" s="36" customFormat="1" ht="14.4">
      <c r="A2944" s="36">
        <f t="shared" si="375"/>
        <v>1621</v>
      </c>
      <c r="B2944" s="526"/>
      <c r="C2944" s="36" t="str">
        <f>VLOOKUP('Employee Salary Payroll Tax '!B2946,'Employee Salary Payroll Tax '!$D$1:$E$7,2,FALSE)</f>
        <v>NonUnion</v>
      </c>
      <c r="D2944" s="61">
        <f t="shared" si="368"/>
        <v>2.98E-2</v>
      </c>
      <c r="E2944" s="351">
        <f>'Employee Salary Payroll Tax '!N2946</f>
        <v>44375.64</v>
      </c>
      <c r="F2944" s="351">
        <f t="shared" si="369"/>
        <v>45698.034072000002</v>
      </c>
      <c r="G2944" s="352"/>
      <c r="H2944" s="351">
        <f t="shared" si="370"/>
        <v>0</v>
      </c>
      <c r="I2944" s="351">
        <f t="shared" si="372"/>
        <v>1322.3940720000028</v>
      </c>
      <c r="J2944" s="351">
        <f t="shared" si="371"/>
        <v>0</v>
      </c>
      <c r="K2944" s="293">
        <f>SUM('Employee Salary Payroll Tax '!I2946:K2946)</f>
        <v>5420.16</v>
      </c>
      <c r="L2944" s="293">
        <f>'Employee Salary Payroll Tax '!H2946</f>
        <v>0</v>
      </c>
      <c r="M2944" s="293">
        <f t="shared" si="373"/>
        <v>38955.479999999996</v>
      </c>
      <c r="N2944" s="359">
        <f t="shared" si="374"/>
        <v>0</v>
      </c>
      <c r="O2944" s="331"/>
      <c r="P2944" s="61"/>
      <c r="Q2944" s="294"/>
      <c r="R2944" s="292"/>
      <c r="S2944" s="303"/>
    </row>
    <row r="2945" spans="1:19" s="36" customFormat="1" ht="14.4">
      <c r="A2945" s="36">
        <f t="shared" si="375"/>
        <v>1622</v>
      </c>
      <c r="B2945" s="526"/>
      <c r="C2945" s="36" t="str">
        <f>VLOOKUP('Employee Salary Payroll Tax '!B2947,'Employee Salary Payroll Tax '!$D$1:$E$7,2,FALSE)</f>
        <v>NonUnion</v>
      </c>
      <c r="D2945" s="61">
        <f t="shared" si="368"/>
        <v>2.98E-2</v>
      </c>
      <c r="E2945" s="351">
        <f>'Employee Salary Payroll Tax '!N2947</f>
        <v>79976.429999999993</v>
      </c>
      <c r="F2945" s="351">
        <f t="shared" si="369"/>
        <v>82359.727614000003</v>
      </c>
      <c r="G2945" s="352"/>
      <c r="H2945" s="351">
        <f t="shared" si="370"/>
        <v>0</v>
      </c>
      <c r="I2945" s="351">
        <f t="shared" si="372"/>
        <v>2383.2976140000101</v>
      </c>
      <c r="J2945" s="351">
        <f t="shared" si="371"/>
        <v>0</v>
      </c>
      <c r="K2945" s="293">
        <f>SUM('Employee Salary Payroll Tax '!I2947:K2947)</f>
        <v>79976.429999999993</v>
      </c>
      <c r="L2945" s="293">
        <f>'Employee Salary Payroll Tax '!H2947</f>
        <v>0</v>
      </c>
      <c r="M2945" s="293">
        <f t="shared" si="373"/>
        <v>0</v>
      </c>
      <c r="N2945" s="359">
        <f t="shared" si="374"/>
        <v>0</v>
      </c>
      <c r="O2945" s="331"/>
      <c r="P2945" s="61"/>
      <c r="Q2945" s="294"/>
      <c r="R2945" s="292"/>
      <c r="S2945" s="303"/>
    </row>
    <row r="2946" spans="1:19" s="36" customFormat="1" ht="14.4">
      <c r="A2946" s="36">
        <f t="shared" si="375"/>
        <v>1623</v>
      </c>
      <c r="B2946" s="526"/>
      <c r="C2946" s="36" t="str">
        <f>VLOOKUP('Employee Salary Payroll Tax '!B2948,'Employee Salary Payroll Tax '!$D$1:$E$7,2,FALSE)</f>
        <v>IBEW</v>
      </c>
      <c r="D2946" s="61">
        <f t="shared" si="368"/>
        <v>6.875E-3</v>
      </c>
      <c r="E2946" s="351">
        <f>'Employee Salary Payroll Tax '!N2948</f>
        <v>33541.72</v>
      </c>
      <c r="F2946" s="351">
        <f t="shared" si="369"/>
        <v>33772.319324999997</v>
      </c>
      <c r="G2946" s="352"/>
      <c r="H2946" s="351">
        <f t="shared" si="370"/>
        <v>0</v>
      </c>
      <c r="I2946" s="351">
        <f t="shared" si="372"/>
        <v>230.59932499999559</v>
      </c>
      <c r="J2946" s="351">
        <f t="shared" si="371"/>
        <v>0</v>
      </c>
      <c r="K2946" s="293">
        <f>SUM('Employee Salary Payroll Tax '!I2948:K2948)</f>
        <v>33541.72</v>
      </c>
      <c r="L2946" s="293">
        <f>'Employee Salary Payroll Tax '!H2948</f>
        <v>0</v>
      </c>
      <c r="M2946" s="293">
        <f t="shared" si="373"/>
        <v>0</v>
      </c>
      <c r="N2946" s="359">
        <f t="shared" si="374"/>
        <v>0</v>
      </c>
      <c r="O2946" s="331"/>
      <c r="P2946" s="61"/>
      <c r="Q2946" s="294"/>
      <c r="R2946" s="292"/>
      <c r="S2946" s="303"/>
    </row>
    <row r="2947" spans="1:19" s="36" customFormat="1" ht="14.4">
      <c r="A2947" s="36">
        <f t="shared" si="375"/>
        <v>1624</v>
      </c>
      <c r="B2947" s="526"/>
      <c r="C2947" s="36" t="str">
        <f>VLOOKUP('Employee Salary Payroll Tax '!B2949,'Employee Salary Payroll Tax '!$D$1:$E$7,2,FALSE)</f>
        <v>IBEW</v>
      </c>
      <c r="D2947" s="61">
        <f t="shared" si="368"/>
        <v>6.875E-3</v>
      </c>
      <c r="E2947" s="351">
        <f>'Employee Salary Payroll Tax '!N2949</f>
        <v>31025.54</v>
      </c>
      <c r="F2947" s="351">
        <f t="shared" si="369"/>
        <v>31238.840587499999</v>
      </c>
      <c r="G2947" s="352"/>
      <c r="H2947" s="351">
        <f t="shared" si="370"/>
        <v>0</v>
      </c>
      <c r="I2947" s="351">
        <f t="shared" si="372"/>
        <v>213.30058749999807</v>
      </c>
      <c r="J2947" s="351">
        <f t="shared" si="371"/>
        <v>0</v>
      </c>
      <c r="K2947" s="293">
        <f>SUM('Employee Salary Payroll Tax '!I2949:K2949)</f>
        <v>31140.61</v>
      </c>
      <c r="L2947" s="293">
        <f>'Employee Salary Payroll Tax '!H2949</f>
        <v>0</v>
      </c>
      <c r="M2947" s="293">
        <f t="shared" si="373"/>
        <v>-115.06999999999971</v>
      </c>
      <c r="N2947" s="359">
        <f t="shared" si="374"/>
        <v>0</v>
      </c>
      <c r="O2947" s="331"/>
      <c r="P2947" s="61"/>
      <c r="Q2947" s="294"/>
      <c r="R2947" s="292"/>
      <c r="S2947" s="303"/>
    </row>
    <row r="2948" spans="1:19" s="36" customFormat="1" ht="14.4">
      <c r="A2948" s="36">
        <f t="shared" si="375"/>
        <v>1625</v>
      </c>
      <c r="B2948" s="526"/>
      <c r="C2948" s="36" t="str">
        <f>VLOOKUP('Employee Salary Payroll Tax '!B2950,'Employee Salary Payroll Tax '!$D$1:$E$7,2,FALSE)</f>
        <v>IBEW</v>
      </c>
      <c r="D2948" s="61">
        <f t="shared" si="368"/>
        <v>6.875E-3</v>
      </c>
      <c r="E2948" s="351">
        <f>'Employee Salary Payroll Tax '!N2950</f>
        <v>154156.47</v>
      </c>
      <c r="F2948" s="351">
        <f t="shared" si="369"/>
        <v>155216.29573124999</v>
      </c>
      <c r="G2948" s="352"/>
      <c r="H2948" s="351">
        <f t="shared" si="370"/>
        <v>0</v>
      </c>
      <c r="I2948" s="351">
        <f t="shared" si="372"/>
        <v>1059.8257312499918</v>
      </c>
      <c r="J2948" s="351">
        <f t="shared" si="371"/>
        <v>0</v>
      </c>
      <c r="K2948" s="293">
        <f>SUM('Employee Salary Payroll Tax '!I2950:K2950)</f>
        <v>145109.26999999999</v>
      </c>
      <c r="L2948" s="293">
        <f>'Employee Salary Payroll Tax '!H2950</f>
        <v>0</v>
      </c>
      <c r="M2948" s="293">
        <f t="shared" si="373"/>
        <v>9047.2000000000116</v>
      </c>
      <c r="N2948" s="359">
        <f t="shared" si="374"/>
        <v>0</v>
      </c>
      <c r="O2948" s="331"/>
      <c r="P2948" s="61"/>
      <c r="Q2948" s="294"/>
      <c r="R2948" s="292"/>
      <c r="S2948" s="303"/>
    </row>
    <row r="2949" spans="1:19" s="36" customFormat="1" ht="14.4">
      <c r="A2949" s="36">
        <f t="shared" si="375"/>
        <v>1626</v>
      </c>
      <c r="B2949" s="526"/>
      <c r="C2949" s="36" t="str">
        <f>VLOOKUP('Employee Salary Payroll Tax '!B2951,'Employee Salary Payroll Tax '!$D$1:$E$7,2,FALSE)</f>
        <v>NonUnion</v>
      </c>
      <c r="D2949" s="61">
        <f t="shared" si="368"/>
        <v>2.98E-2</v>
      </c>
      <c r="E2949" s="351">
        <f>'Employee Salary Payroll Tax '!N2951</f>
        <v>28112.85</v>
      </c>
      <c r="F2949" s="351">
        <f t="shared" si="369"/>
        <v>28950.612929999999</v>
      </c>
      <c r="G2949" s="352"/>
      <c r="H2949" s="351">
        <f t="shared" si="370"/>
        <v>0</v>
      </c>
      <c r="I2949" s="351">
        <f t="shared" si="372"/>
        <v>837.76293000000078</v>
      </c>
      <c r="J2949" s="351">
        <f t="shared" si="371"/>
        <v>0</v>
      </c>
      <c r="K2949" s="293">
        <f>SUM('Employee Salary Payroll Tax '!I2951:K2951)</f>
        <v>7218.6900000000005</v>
      </c>
      <c r="L2949" s="293">
        <f>'Employee Salary Payroll Tax '!H2951</f>
        <v>0</v>
      </c>
      <c r="M2949" s="293">
        <f t="shared" si="373"/>
        <v>20894.159999999996</v>
      </c>
      <c r="N2949" s="359">
        <f t="shared" si="374"/>
        <v>0</v>
      </c>
      <c r="O2949" s="331"/>
      <c r="P2949" s="61"/>
      <c r="Q2949" s="294"/>
      <c r="R2949" s="292"/>
      <c r="S2949" s="303"/>
    </row>
    <row r="2950" spans="1:19" s="36" customFormat="1" ht="14.4">
      <c r="A2950" s="36">
        <f t="shared" si="375"/>
        <v>1627</v>
      </c>
      <c r="B2950" s="526"/>
      <c r="C2950" s="36" t="str">
        <f>VLOOKUP('Employee Salary Payroll Tax '!B2952,'Employee Salary Payroll Tax '!$D$1:$E$7,2,FALSE)</f>
        <v>UA</v>
      </c>
      <c r="D2950" s="61">
        <f t="shared" si="368"/>
        <v>0.03</v>
      </c>
      <c r="E2950" s="351">
        <f>'Employee Salary Payroll Tax '!N2952</f>
        <v>71218.75</v>
      </c>
      <c r="F2950" s="351">
        <f t="shared" si="369"/>
        <v>73355.3125</v>
      </c>
      <c r="G2950" s="352"/>
      <c r="H2950" s="351">
        <f t="shared" si="370"/>
        <v>0</v>
      </c>
      <c r="I2950" s="351">
        <f t="shared" si="372"/>
        <v>2136.5625</v>
      </c>
      <c r="J2950" s="351">
        <f t="shared" si="371"/>
        <v>0</v>
      </c>
      <c r="K2950" s="293">
        <f>SUM('Employee Salary Payroll Tax '!I2952:K2952)</f>
        <v>23856.280000000002</v>
      </c>
      <c r="L2950" s="293">
        <f>'Employee Salary Payroll Tax '!H2952</f>
        <v>0</v>
      </c>
      <c r="M2950" s="293">
        <f t="shared" si="373"/>
        <v>47362.47</v>
      </c>
      <c r="N2950" s="359">
        <f t="shared" si="374"/>
        <v>0</v>
      </c>
      <c r="O2950" s="331"/>
      <c r="P2950" s="61"/>
      <c r="Q2950" s="294"/>
      <c r="R2950" s="292"/>
      <c r="S2950" s="303"/>
    </row>
    <row r="2951" spans="1:19" s="36" customFormat="1" ht="14.4">
      <c r="A2951" s="36">
        <f t="shared" si="375"/>
        <v>1628</v>
      </c>
      <c r="B2951" s="526"/>
      <c r="C2951" s="36" t="str">
        <f>VLOOKUP('Employee Salary Payroll Tax '!B2953,'Employee Salary Payroll Tax '!$D$1:$E$7,2,FALSE)</f>
        <v>NonUnion</v>
      </c>
      <c r="D2951" s="61">
        <f t="shared" si="368"/>
        <v>2.98E-2</v>
      </c>
      <c r="E2951" s="351">
        <f>'Employee Salary Payroll Tax '!N2953</f>
        <v>103598.15</v>
      </c>
      <c r="F2951" s="351">
        <f t="shared" si="369"/>
        <v>106685.37487</v>
      </c>
      <c r="G2951" s="352"/>
      <c r="H2951" s="351">
        <f t="shared" si="370"/>
        <v>0</v>
      </c>
      <c r="I2951" s="351">
        <f t="shared" si="372"/>
        <v>3087.2248700000055</v>
      </c>
      <c r="J2951" s="351">
        <f t="shared" si="371"/>
        <v>0</v>
      </c>
      <c r="K2951" s="293">
        <f>SUM('Employee Salary Payroll Tax '!I2953:K2953)</f>
        <v>53381.62</v>
      </c>
      <c r="L2951" s="293">
        <f>'Employee Salary Payroll Tax '!H2953</f>
        <v>0</v>
      </c>
      <c r="M2951" s="293">
        <f t="shared" si="373"/>
        <v>50216.529999999992</v>
      </c>
      <c r="N2951" s="359">
        <f t="shared" si="374"/>
        <v>0</v>
      </c>
      <c r="O2951" s="331"/>
      <c r="P2951" s="61"/>
      <c r="Q2951" s="294"/>
      <c r="R2951" s="292"/>
      <c r="S2951" s="303"/>
    </row>
    <row r="2952" spans="1:19" s="36" customFormat="1" ht="14.4">
      <c r="A2952" s="36">
        <f t="shared" si="375"/>
        <v>1629</v>
      </c>
      <c r="B2952" s="526"/>
      <c r="C2952" s="36" t="str">
        <f>VLOOKUP('Employee Salary Payroll Tax '!B2954,'Employee Salary Payroll Tax '!$D$1:$E$7,2,FALSE)</f>
        <v>NonUnion</v>
      </c>
      <c r="D2952" s="61">
        <f t="shared" si="368"/>
        <v>2.98E-2</v>
      </c>
      <c r="E2952" s="351">
        <f>'Employee Salary Payroll Tax '!N2954</f>
        <v>146782.20000000001</v>
      </c>
      <c r="F2952" s="351">
        <f t="shared" si="369"/>
        <v>151156.30956000002</v>
      </c>
      <c r="G2952" s="352"/>
      <c r="H2952" s="351">
        <f t="shared" si="370"/>
        <v>0</v>
      </c>
      <c r="I2952" s="351">
        <f t="shared" si="372"/>
        <v>4374.1095600000117</v>
      </c>
      <c r="J2952" s="351">
        <f t="shared" si="371"/>
        <v>0</v>
      </c>
      <c r="K2952" s="293">
        <f>SUM('Employee Salary Payroll Tax '!I2954:K2954)</f>
        <v>72513.97</v>
      </c>
      <c r="L2952" s="293">
        <f>'Employee Salary Payroll Tax '!H2954</f>
        <v>0</v>
      </c>
      <c r="M2952" s="293">
        <f t="shared" si="373"/>
        <v>74268.23000000001</v>
      </c>
      <c r="N2952" s="359">
        <f t="shared" si="374"/>
        <v>0</v>
      </c>
      <c r="O2952" s="331"/>
      <c r="P2952" s="61"/>
      <c r="Q2952" s="294"/>
      <c r="R2952" s="292"/>
      <c r="S2952" s="303"/>
    </row>
    <row r="2953" spans="1:19" s="36" customFormat="1" ht="14.4">
      <c r="A2953" s="36">
        <f t="shared" si="375"/>
        <v>1630</v>
      </c>
      <c r="B2953" s="526"/>
      <c r="C2953" s="36" t="str">
        <f>VLOOKUP('Employee Salary Payroll Tax '!B2955,'Employee Salary Payroll Tax '!$D$1:$E$7,2,FALSE)</f>
        <v>IBEW</v>
      </c>
      <c r="D2953" s="61">
        <f t="shared" si="368"/>
        <v>6.875E-3</v>
      </c>
      <c r="E2953" s="351">
        <f>'Employee Salary Payroll Tax '!N2955</f>
        <v>65243.59</v>
      </c>
      <c r="F2953" s="351">
        <f t="shared" si="369"/>
        <v>65692.139681249988</v>
      </c>
      <c r="G2953" s="352"/>
      <c r="H2953" s="351">
        <f t="shared" si="370"/>
        <v>0</v>
      </c>
      <c r="I2953" s="351">
        <f t="shared" si="372"/>
        <v>448.54968124999141</v>
      </c>
      <c r="J2953" s="351">
        <f t="shared" si="371"/>
        <v>0</v>
      </c>
      <c r="K2953" s="293">
        <f>SUM('Employee Salary Payroll Tax '!I2955:K2955)</f>
        <v>17469.27</v>
      </c>
      <c r="L2953" s="293">
        <f>'Employee Salary Payroll Tax '!H2955</f>
        <v>0</v>
      </c>
      <c r="M2953" s="293">
        <f t="shared" si="373"/>
        <v>47774.319999999992</v>
      </c>
      <c r="N2953" s="359">
        <f t="shared" si="374"/>
        <v>0</v>
      </c>
      <c r="O2953" s="331"/>
      <c r="P2953" s="61"/>
      <c r="Q2953" s="294"/>
      <c r="R2953" s="292"/>
      <c r="S2953" s="303"/>
    </row>
    <row r="2954" spans="1:19" s="36" customFormat="1" ht="14.4">
      <c r="A2954" s="36">
        <f t="shared" si="375"/>
        <v>1631</v>
      </c>
      <c r="B2954" s="526"/>
      <c r="C2954" s="36" t="str">
        <f>VLOOKUP('Employee Salary Payroll Tax '!B2956,'Employee Salary Payroll Tax '!$D$1:$E$7,2,FALSE)</f>
        <v>NonUnion</v>
      </c>
      <c r="D2954" s="61">
        <f t="shared" si="368"/>
        <v>2.98E-2</v>
      </c>
      <c r="E2954" s="351">
        <f>'Employee Salary Payroll Tax '!N2956</f>
        <v>59012.15</v>
      </c>
      <c r="F2954" s="351">
        <f t="shared" si="369"/>
        <v>60770.712070000001</v>
      </c>
      <c r="G2954" s="352"/>
      <c r="H2954" s="351">
        <f t="shared" si="370"/>
        <v>0</v>
      </c>
      <c r="I2954" s="351">
        <f t="shared" si="372"/>
        <v>1758.5620699999999</v>
      </c>
      <c r="J2954" s="351">
        <f t="shared" si="371"/>
        <v>0</v>
      </c>
      <c r="K2954" s="293">
        <f>SUM('Employee Salary Payroll Tax '!I2956:K2956)</f>
        <v>42442.44</v>
      </c>
      <c r="L2954" s="293">
        <f>'Employee Salary Payroll Tax '!H2956</f>
        <v>0</v>
      </c>
      <c r="M2954" s="293">
        <f t="shared" si="373"/>
        <v>16569.71</v>
      </c>
      <c r="N2954" s="359">
        <f t="shared" si="374"/>
        <v>0</v>
      </c>
      <c r="O2954" s="331"/>
      <c r="P2954" s="61"/>
      <c r="Q2954" s="294"/>
      <c r="R2954" s="292"/>
      <c r="S2954" s="303"/>
    </row>
    <row r="2955" spans="1:19" s="36" customFormat="1" ht="14.4">
      <c r="A2955" s="36">
        <f t="shared" si="375"/>
        <v>1632</v>
      </c>
      <c r="B2955" s="526"/>
      <c r="C2955" s="36" t="str">
        <f>VLOOKUP('Employee Salary Payroll Tax '!B2957,'Employee Salary Payroll Tax '!$D$1:$E$7,2,FALSE)</f>
        <v>IBEW</v>
      </c>
      <c r="D2955" s="61">
        <f t="shared" si="368"/>
        <v>6.875E-3</v>
      </c>
      <c r="E2955" s="351">
        <f>'Employee Salary Payroll Tax '!N2957</f>
        <v>52929.62</v>
      </c>
      <c r="F2955" s="351">
        <f t="shared" si="369"/>
        <v>53293.511137499998</v>
      </c>
      <c r="G2955" s="352"/>
      <c r="H2955" s="351">
        <f t="shared" si="370"/>
        <v>0</v>
      </c>
      <c r="I2955" s="351">
        <f t="shared" si="372"/>
        <v>363.89113749999524</v>
      </c>
      <c r="J2955" s="351">
        <f t="shared" si="371"/>
        <v>0</v>
      </c>
      <c r="K2955" s="293">
        <f>SUM('Employee Salary Payroll Tax '!I2957:K2957)</f>
        <v>52889.440000000002</v>
      </c>
      <c r="L2955" s="293">
        <f>'Employee Salary Payroll Tax '!H2957</f>
        <v>0.59</v>
      </c>
      <c r="M2955" s="293">
        <f t="shared" si="373"/>
        <v>39.590000000000288</v>
      </c>
      <c r="N2955" s="359">
        <f t="shared" si="374"/>
        <v>0</v>
      </c>
      <c r="O2955" s="331"/>
      <c r="P2955" s="61"/>
      <c r="Q2955" s="294"/>
      <c r="R2955" s="292"/>
      <c r="S2955" s="303"/>
    </row>
    <row r="2956" spans="1:19" s="36" customFormat="1" ht="14.4">
      <c r="A2956" s="36">
        <f t="shared" si="375"/>
        <v>1633</v>
      </c>
      <c r="B2956" s="526"/>
      <c r="C2956" s="36" t="str">
        <f>VLOOKUP('Employee Salary Payroll Tax '!B2958,'Employee Salary Payroll Tax '!$D$1:$E$7,2,FALSE)</f>
        <v>NonUnion</v>
      </c>
      <c r="D2956" s="61">
        <f t="shared" si="368"/>
        <v>2.98E-2</v>
      </c>
      <c r="E2956" s="351">
        <f>'Employee Salary Payroll Tax '!N2958</f>
        <v>55367.78</v>
      </c>
      <c r="F2956" s="351">
        <f t="shared" si="369"/>
        <v>57017.739844000003</v>
      </c>
      <c r="G2956" s="352"/>
      <c r="H2956" s="351">
        <f t="shared" si="370"/>
        <v>0</v>
      </c>
      <c r="I2956" s="351">
        <f t="shared" si="372"/>
        <v>1649.9598440000045</v>
      </c>
      <c r="J2956" s="351">
        <f t="shared" si="371"/>
        <v>0</v>
      </c>
      <c r="K2956" s="293">
        <f>SUM('Employee Salary Payroll Tax '!I2958:K2958)</f>
        <v>0</v>
      </c>
      <c r="L2956" s="293">
        <f>'Employee Salary Payroll Tax '!H2958</f>
        <v>0</v>
      </c>
      <c r="M2956" s="293">
        <f t="shared" si="373"/>
        <v>55367.78</v>
      </c>
      <c r="N2956" s="359">
        <f t="shared" si="374"/>
        <v>0</v>
      </c>
      <c r="O2956" s="331"/>
      <c r="P2956" s="61"/>
      <c r="Q2956" s="294"/>
      <c r="R2956" s="292"/>
      <c r="S2956" s="303"/>
    </row>
    <row r="2957" spans="1:19" s="36" customFormat="1" ht="14.4">
      <c r="A2957" s="36">
        <f t="shared" si="375"/>
        <v>1634</v>
      </c>
      <c r="B2957" s="526"/>
      <c r="C2957" s="36" t="str">
        <f>VLOOKUP('Employee Salary Payroll Tax '!B2959,'Employee Salary Payroll Tax '!$D$1:$E$7,2,FALSE)</f>
        <v>NonUnion</v>
      </c>
      <c r="D2957" s="61">
        <f t="shared" si="368"/>
        <v>2.98E-2</v>
      </c>
      <c r="E2957" s="351">
        <f>'Employee Salary Payroll Tax '!N2959</f>
        <v>40739.11</v>
      </c>
      <c r="F2957" s="351">
        <f t="shared" si="369"/>
        <v>41953.135478000004</v>
      </c>
      <c r="G2957" s="352"/>
      <c r="H2957" s="351">
        <f t="shared" si="370"/>
        <v>0</v>
      </c>
      <c r="I2957" s="351">
        <f t="shared" si="372"/>
        <v>1214.0254780000032</v>
      </c>
      <c r="J2957" s="351">
        <f t="shared" si="371"/>
        <v>0</v>
      </c>
      <c r="K2957" s="293">
        <f>SUM('Employee Salary Payroll Tax '!I2959:K2959)</f>
        <v>40739.11</v>
      </c>
      <c r="L2957" s="293">
        <f>'Employee Salary Payroll Tax '!H2959</f>
        <v>0</v>
      </c>
      <c r="M2957" s="293">
        <f t="shared" si="373"/>
        <v>0</v>
      </c>
      <c r="N2957" s="359">
        <f t="shared" si="374"/>
        <v>0</v>
      </c>
      <c r="O2957" s="331"/>
      <c r="P2957" s="61"/>
      <c r="Q2957" s="294"/>
      <c r="R2957" s="292"/>
      <c r="S2957" s="303"/>
    </row>
    <row r="2958" spans="1:19" s="36" customFormat="1" ht="14.4">
      <c r="A2958" s="36">
        <f t="shared" si="375"/>
        <v>1635</v>
      </c>
      <c r="B2958" s="526"/>
      <c r="C2958" s="36" t="str">
        <f>VLOOKUP('Employee Salary Payroll Tax '!B2960,'Employee Salary Payroll Tax '!$D$1:$E$7,2,FALSE)</f>
        <v>NonUnion</v>
      </c>
      <c r="D2958" s="61">
        <f t="shared" si="368"/>
        <v>2.98E-2</v>
      </c>
      <c r="E2958" s="351">
        <f>'Employee Salary Payroll Tax '!N2960</f>
        <v>89315.58</v>
      </c>
      <c r="F2958" s="351">
        <f t="shared" si="369"/>
        <v>91977.184284000003</v>
      </c>
      <c r="G2958" s="352"/>
      <c r="H2958" s="351">
        <f t="shared" si="370"/>
        <v>0</v>
      </c>
      <c r="I2958" s="351">
        <f t="shared" si="372"/>
        <v>2661.6042840000009</v>
      </c>
      <c r="J2958" s="351">
        <f t="shared" si="371"/>
        <v>0</v>
      </c>
      <c r="K2958" s="293">
        <f>SUM('Employee Salary Payroll Tax '!I2960:K2960)</f>
        <v>28718.460000000003</v>
      </c>
      <c r="L2958" s="293">
        <f>'Employee Salary Payroll Tax '!H2960</f>
        <v>29.04</v>
      </c>
      <c r="M2958" s="293">
        <f t="shared" si="373"/>
        <v>60568.079999999994</v>
      </c>
      <c r="N2958" s="359">
        <f t="shared" si="374"/>
        <v>0</v>
      </c>
      <c r="O2958" s="331"/>
      <c r="P2958" s="61"/>
      <c r="Q2958" s="294"/>
      <c r="R2958" s="292"/>
      <c r="S2958" s="303"/>
    </row>
    <row r="2959" spans="1:19" s="36" customFormat="1" ht="14.4">
      <c r="A2959" s="36">
        <f t="shared" si="375"/>
        <v>1636</v>
      </c>
      <c r="B2959" s="526"/>
      <c r="C2959" s="36" t="str">
        <f>VLOOKUP('Employee Salary Payroll Tax '!B2961,'Employee Salary Payroll Tax '!$D$1:$E$7,2,FALSE)</f>
        <v>NonUnion</v>
      </c>
      <c r="D2959" s="61">
        <f t="shared" si="368"/>
        <v>2.98E-2</v>
      </c>
      <c r="E2959" s="351">
        <f>'Employee Salary Payroll Tax '!N2961</f>
        <v>57926.39</v>
      </c>
      <c r="F2959" s="351">
        <f t="shared" si="369"/>
        <v>59652.596422000002</v>
      </c>
      <c r="G2959" s="352"/>
      <c r="H2959" s="351">
        <f t="shared" si="370"/>
        <v>0</v>
      </c>
      <c r="I2959" s="351">
        <f t="shared" si="372"/>
        <v>1726.2064220000029</v>
      </c>
      <c r="J2959" s="351">
        <f t="shared" si="371"/>
        <v>0</v>
      </c>
      <c r="K2959" s="293">
        <f>SUM('Employee Salary Payroll Tax '!I2961:K2961)</f>
        <v>18211</v>
      </c>
      <c r="L2959" s="293">
        <f>'Employee Salary Payroll Tax '!H2961</f>
        <v>0</v>
      </c>
      <c r="M2959" s="293">
        <f t="shared" si="373"/>
        <v>39715.39</v>
      </c>
      <c r="N2959" s="359">
        <f t="shared" si="374"/>
        <v>0</v>
      </c>
      <c r="O2959" s="331"/>
      <c r="P2959" s="61"/>
      <c r="Q2959" s="294"/>
      <c r="R2959" s="292"/>
      <c r="S2959" s="303"/>
    </row>
    <row r="2960" spans="1:19" s="36" customFormat="1" ht="14.4">
      <c r="A2960" s="36">
        <f t="shared" si="375"/>
        <v>1637</v>
      </c>
      <c r="B2960" s="526"/>
      <c r="C2960" s="36" t="str">
        <f>VLOOKUP('Employee Salary Payroll Tax '!B2962,'Employee Salary Payroll Tax '!$D$1:$E$7,2,FALSE)</f>
        <v>UA</v>
      </c>
      <c r="D2960" s="61">
        <f t="shared" ref="D2960:D3023" si="376">VLOOKUP(C2960,C$9:D$12,2)</f>
        <v>0.03</v>
      </c>
      <c r="E2960" s="351">
        <f>'Employee Salary Payroll Tax '!N2962</f>
        <v>85832.17</v>
      </c>
      <c r="F2960" s="351">
        <f t="shared" ref="F2960:F3023" si="377">E2960*(1+D2960)</f>
        <v>88407.1351</v>
      </c>
      <c r="G2960" s="352"/>
      <c r="H2960" s="351">
        <f t="shared" ref="H2960:H3023" si="378">IF(E2960&gt;$H$12,0,$H$12-E2960)</f>
        <v>0</v>
      </c>
      <c r="I2960" s="351">
        <f t="shared" si="372"/>
        <v>2574.9651000000013</v>
      </c>
      <c r="J2960" s="351">
        <f t="shared" ref="J2960:J3023" si="379">IF(H2960&gt;I2960,I2960*$J$12,H2960*$J$12)</f>
        <v>0</v>
      </c>
      <c r="K2960" s="293">
        <f>SUM('Employee Salary Payroll Tax '!I2962:K2962)</f>
        <v>75299.240000000005</v>
      </c>
      <c r="L2960" s="293">
        <f>'Employee Salary Payroll Tax '!H2962</f>
        <v>2350.9499999999998</v>
      </c>
      <c r="M2960" s="293">
        <f t="shared" si="373"/>
        <v>8181.9799999999932</v>
      </c>
      <c r="N2960" s="359">
        <f t="shared" si="374"/>
        <v>0</v>
      </c>
      <c r="O2960" s="331"/>
      <c r="P2960" s="61"/>
      <c r="Q2960" s="294"/>
      <c r="R2960" s="292"/>
      <c r="S2960" s="303"/>
    </row>
    <row r="2961" spans="1:19" s="36" customFormat="1" ht="14.4">
      <c r="A2961" s="36">
        <f t="shared" si="375"/>
        <v>1638</v>
      </c>
      <c r="B2961" s="526"/>
      <c r="C2961" s="36" t="str">
        <f>VLOOKUP('Employee Salary Payroll Tax '!B2963,'Employee Salary Payroll Tax '!$D$1:$E$7,2,FALSE)</f>
        <v>IBEW</v>
      </c>
      <c r="D2961" s="61">
        <f t="shared" si="376"/>
        <v>6.875E-3</v>
      </c>
      <c r="E2961" s="351">
        <f>'Employee Salary Payroll Tax '!N2963</f>
        <v>150960.26999999999</v>
      </c>
      <c r="F2961" s="351">
        <f t="shared" si="377"/>
        <v>151998.12185624999</v>
      </c>
      <c r="G2961" s="352"/>
      <c r="H2961" s="351">
        <f t="shared" si="378"/>
        <v>0</v>
      </c>
      <c r="I2961" s="351">
        <f t="shared" ref="I2961:I3024" si="380">F2961-E2961</f>
        <v>1037.8518562499958</v>
      </c>
      <c r="J2961" s="351">
        <f t="shared" si="379"/>
        <v>0</v>
      </c>
      <c r="K2961" s="293">
        <f>SUM('Employee Salary Payroll Tax '!I2963:K2963)</f>
        <v>127014.75</v>
      </c>
      <c r="L2961" s="293">
        <f>'Employee Salary Payroll Tax '!H2963</f>
        <v>0</v>
      </c>
      <c r="M2961" s="293">
        <f t="shared" ref="M2961:M3024" si="381">E2961-K2961-L2961</f>
        <v>23945.51999999999</v>
      </c>
      <c r="N2961" s="359">
        <f t="shared" ref="N2961:N3024" si="382">J2961*K2961/(SUM(K2961:M2961)+0.000001)</f>
        <v>0</v>
      </c>
      <c r="O2961" s="331"/>
      <c r="P2961" s="61"/>
      <c r="Q2961" s="294"/>
      <c r="R2961" s="292"/>
      <c r="S2961" s="303"/>
    </row>
    <row r="2962" spans="1:19" s="36" customFormat="1" ht="14.4">
      <c r="A2962" s="36">
        <f t="shared" si="375"/>
        <v>1639</v>
      </c>
      <c r="B2962" s="526"/>
      <c r="C2962" s="36" t="str">
        <f>VLOOKUP('Employee Salary Payroll Tax '!B2964,'Employee Salary Payroll Tax '!$D$1:$E$7,2,FALSE)</f>
        <v>NonUnion</v>
      </c>
      <c r="D2962" s="61">
        <f t="shared" si="376"/>
        <v>2.98E-2</v>
      </c>
      <c r="E2962" s="351">
        <f>'Employee Salary Payroll Tax '!N2964</f>
        <v>24791.69</v>
      </c>
      <c r="F2962" s="351">
        <f t="shared" si="377"/>
        <v>25530.482361999999</v>
      </c>
      <c r="G2962" s="352"/>
      <c r="H2962" s="351">
        <f t="shared" si="378"/>
        <v>0</v>
      </c>
      <c r="I2962" s="351">
        <f t="shared" si="380"/>
        <v>738.79236200000014</v>
      </c>
      <c r="J2962" s="351">
        <f t="shared" si="379"/>
        <v>0</v>
      </c>
      <c r="K2962" s="293">
        <f>SUM('Employee Salary Payroll Tax '!I2964:K2964)</f>
        <v>6182.6900000000005</v>
      </c>
      <c r="L2962" s="293">
        <f>'Employee Salary Payroll Tax '!H2964</f>
        <v>0</v>
      </c>
      <c r="M2962" s="293">
        <f t="shared" si="381"/>
        <v>18609</v>
      </c>
      <c r="N2962" s="359">
        <f t="shared" si="382"/>
        <v>0</v>
      </c>
      <c r="O2962" s="331"/>
      <c r="P2962" s="61"/>
      <c r="Q2962" s="294"/>
      <c r="R2962" s="292"/>
      <c r="S2962" s="303"/>
    </row>
    <row r="2963" spans="1:19" s="36" customFormat="1" ht="14.4">
      <c r="A2963" s="36">
        <f t="shared" si="375"/>
        <v>1640</v>
      </c>
      <c r="B2963" s="526"/>
      <c r="C2963" s="36" t="str">
        <f>VLOOKUP('Employee Salary Payroll Tax '!B2965,'Employee Salary Payroll Tax '!$D$1:$E$7,2,FALSE)</f>
        <v>NonUnion</v>
      </c>
      <c r="D2963" s="61">
        <f t="shared" si="376"/>
        <v>2.98E-2</v>
      </c>
      <c r="E2963" s="351">
        <f>'Employee Salary Payroll Tax '!N2965</f>
        <v>15042.53</v>
      </c>
      <c r="F2963" s="351">
        <f t="shared" si="377"/>
        <v>15490.797394000001</v>
      </c>
      <c r="G2963" s="352"/>
      <c r="H2963" s="351">
        <f t="shared" si="378"/>
        <v>0</v>
      </c>
      <c r="I2963" s="351">
        <f t="shared" si="380"/>
        <v>448.26739400000042</v>
      </c>
      <c r="J2963" s="351">
        <f t="shared" si="379"/>
        <v>0</v>
      </c>
      <c r="K2963" s="293">
        <f>SUM('Employee Salary Payroll Tax '!I2965:K2965)</f>
        <v>279.52</v>
      </c>
      <c r="L2963" s="293">
        <f>'Employee Salary Payroll Tax '!H2965</f>
        <v>0</v>
      </c>
      <c r="M2963" s="293">
        <f t="shared" si="381"/>
        <v>14763.01</v>
      </c>
      <c r="N2963" s="359">
        <f t="shared" si="382"/>
        <v>0</v>
      </c>
      <c r="O2963" s="331"/>
      <c r="P2963" s="61"/>
      <c r="Q2963" s="294"/>
      <c r="R2963" s="292"/>
      <c r="S2963" s="303"/>
    </row>
    <row r="2964" spans="1:19" s="36" customFormat="1" ht="14.4">
      <c r="A2964" s="36">
        <f t="shared" si="375"/>
        <v>1641</v>
      </c>
      <c r="B2964" s="526"/>
      <c r="C2964" s="36" t="str">
        <f>VLOOKUP('Employee Salary Payroll Tax '!B2966,'Employee Salary Payroll Tax '!$D$1:$E$7,2,FALSE)</f>
        <v>IBEW</v>
      </c>
      <c r="D2964" s="61">
        <f t="shared" si="376"/>
        <v>6.875E-3</v>
      </c>
      <c r="E2964" s="351">
        <f>'Employee Salary Payroll Tax '!N2966</f>
        <v>131822.9</v>
      </c>
      <c r="F2964" s="351">
        <f t="shared" si="377"/>
        <v>132729.18243749999</v>
      </c>
      <c r="G2964" s="352"/>
      <c r="H2964" s="351">
        <f t="shared" si="378"/>
        <v>0</v>
      </c>
      <c r="I2964" s="351">
        <f t="shared" si="380"/>
        <v>906.28243749999092</v>
      </c>
      <c r="J2964" s="351">
        <f t="shared" si="379"/>
        <v>0</v>
      </c>
      <c r="K2964" s="293">
        <f>SUM('Employee Salary Payroll Tax '!I2966:K2966)</f>
        <v>82566</v>
      </c>
      <c r="L2964" s="293">
        <f>'Employee Salary Payroll Tax '!H2966</f>
        <v>0</v>
      </c>
      <c r="M2964" s="293">
        <f t="shared" si="381"/>
        <v>49256.899999999994</v>
      </c>
      <c r="N2964" s="359">
        <f t="shared" si="382"/>
        <v>0</v>
      </c>
      <c r="O2964" s="331"/>
      <c r="P2964" s="61"/>
      <c r="Q2964" s="294"/>
      <c r="R2964" s="292"/>
      <c r="S2964" s="303"/>
    </row>
    <row r="2965" spans="1:19" s="36" customFormat="1" ht="14.4">
      <c r="A2965" s="36">
        <f t="shared" si="375"/>
        <v>1642</v>
      </c>
      <c r="B2965" s="526"/>
      <c r="C2965" s="36" t="str">
        <f>VLOOKUP('Employee Salary Payroll Tax '!B2967,'Employee Salary Payroll Tax '!$D$1:$E$7,2,FALSE)</f>
        <v>IBEW</v>
      </c>
      <c r="D2965" s="61">
        <f t="shared" si="376"/>
        <v>6.875E-3</v>
      </c>
      <c r="E2965" s="351">
        <f>'Employee Salary Payroll Tax '!N2967</f>
        <v>126113.95</v>
      </c>
      <c r="F2965" s="351">
        <f t="shared" si="377"/>
        <v>126980.98340624999</v>
      </c>
      <c r="G2965" s="352"/>
      <c r="H2965" s="351">
        <f t="shared" si="378"/>
        <v>0</v>
      </c>
      <c r="I2965" s="351">
        <f t="shared" si="380"/>
        <v>867.03340624998964</v>
      </c>
      <c r="J2965" s="351">
        <f t="shared" si="379"/>
        <v>0</v>
      </c>
      <c r="K2965" s="293">
        <f>SUM('Employee Salary Payroll Tax '!I2967:K2967)</f>
        <v>126083.86</v>
      </c>
      <c r="L2965" s="293">
        <f>'Employee Salary Payroll Tax '!H2967</f>
        <v>0</v>
      </c>
      <c r="M2965" s="293">
        <f t="shared" si="381"/>
        <v>30.089999999996508</v>
      </c>
      <c r="N2965" s="359">
        <f t="shared" si="382"/>
        <v>0</v>
      </c>
      <c r="O2965" s="331"/>
      <c r="P2965" s="61"/>
      <c r="Q2965" s="294"/>
      <c r="R2965" s="292"/>
      <c r="S2965" s="303"/>
    </row>
    <row r="2966" spans="1:19" s="36" customFormat="1" ht="14.4">
      <c r="A2966" s="36">
        <f t="shared" si="375"/>
        <v>1643</v>
      </c>
      <c r="B2966" s="526"/>
      <c r="C2966" s="36" t="str">
        <f>VLOOKUP('Employee Salary Payroll Tax '!B2968,'Employee Salary Payroll Tax '!$D$1:$E$7,2,FALSE)</f>
        <v>NonUnion</v>
      </c>
      <c r="D2966" s="61">
        <f t="shared" si="376"/>
        <v>2.98E-2</v>
      </c>
      <c r="E2966" s="351">
        <f>'Employee Salary Payroll Tax '!N2968</f>
        <v>65011.69</v>
      </c>
      <c r="F2966" s="351">
        <f t="shared" si="377"/>
        <v>66949.038362000007</v>
      </c>
      <c r="G2966" s="352"/>
      <c r="H2966" s="351">
        <f t="shared" si="378"/>
        <v>0</v>
      </c>
      <c r="I2966" s="351">
        <f t="shared" si="380"/>
        <v>1937.3483620000043</v>
      </c>
      <c r="J2966" s="351">
        <f t="shared" si="379"/>
        <v>0</v>
      </c>
      <c r="K2966" s="293">
        <f>SUM('Employee Salary Payroll Tax '!I2968:K2968)</f>
        <v>65011.689999999995</v>
      </c>
      <c r="L2966" s="293">
        <f>'Employee Salary Payroll Tax '!H2968</f>
        <v>0</v>
      </c>
      <c r="M2966" s="293">
        <f t="shared" si="381"/>
        <v>7.2759576141834259E-12</v>
      </c>
      <c r="N2966" s="359">
        <f t="shared" si="382"/>
        <v>0</v>
      </c>
      <c r="O2966" s="331"/>
      <c r="P2966" s="61"/>
      <c r="Q2966" s="294"/>
      <c r="R2966" s="292"/>
      <c r="S2966" s="303"/>
    </row>
    <row r="2967" spans="1:19" s="36" customFormat="1" ht="14.4">
      <c r="A2967" s="36">
        <f t="shared" si="375"/>
        <v>1644</v>
      </c>
      <c r="B2967" s="526"/>
      <c r="C2967" s="36" t="str">
        <f>VLOOKUP('Employee Salary Payroll Tax '!B2969,'Employee Salary Payroll Tax '!$D$1:$E$7,2,FALSE)</f>
        <v>NonUnion</v>
      </c>
      <c r="D2967" s="61">
        <f t="shared" si="376"/>
        <v>2.98E-2</v>
      </c>
      <c r="E2967" s="351">
        <f>'Employee Salary Payroll Tax '!N2969</f>
        <v>113508.75</v>
      </c>
      <c r="F2967" s="351">
        <f t="shared" si="377"/>
        <v>116891.31075</v>
      </c>
      <c r="G2967" s="352"/>
      <c r="H2967" s="351">
        <f t="shared" si="378"/>
        <v>0</v>
      </c>
      <c r="I2967" s="351">
        <f t="shared" si="380"/>
        <v>3382.5607500000042</v>
      </c>
      <c r="J2967" s="351">
        <f t="shared" si="379"/>
        <v>0</v>
      </c>
      <c r="K2967" s="293">
        <f>SUM('Employee Salary Payroll Tax '!I2969:K2969)</f>
        <v>8292.09</v>
      </c>
      <c r="L2967" s="293">
        <f>'Employee Salary Payroll Tax '!H2969</f>
        <v>0</v>
      </c>
      <c r="M2967" s="293">
        <f t="shared" si="381"/>
        <v>105216.66</v>
      </c>
      <c r="N2967" s="359">
        <f t="shared" si="382"/>
        <v>0</v>
      </c>
      <c r="O2967" s="331"/>
      <c r="P2967" s="61"/>
      <c r="Q2967" s="294"/>
      <c r="R2967" s="292"/>
      <c r="S2967" s="303"/>
    </row>
    <row r="2968" spans="1:19" s="36" customFormat="1" ht="14.4">
      <c r="A2968" s="36">
        <f t="shared" si="375"/>
        <v>1645</v>
      </c>
      <c r="B2968" s="526"/>
      <c r="C2968" s="36" t="str">
        <f>VLOOKUP('Employee Salary Payroll Tax '!B2970,'Employee Salary Payroll Tax '!$D$1:$E$7,2,FALSE)</f>
        <v>NonUnion</v>
      </c>
      <c r="D2968" s="61">
        <f t="shared" si="376"/>
        <v>2.98E-2</v>
      </c>
      <c r="E2968" s="351">
        <f>'Employee Salary Payroll Tax '!N2970</f>
        <v>6806.22</v>
      </c>
      <c r="F2968" s="351">
        <f t="shared" si="377"/>
        <v>7009.0453560000005</v>
      </c>
      <c r="G2968" s="352"/>
      <c r="H2968" s="351">
        <f t="shared" si="378"/>
        <v>193.77999999999975</v>
      </c>
      <c r="I2968" s="351">
        <f t="shared" si="380"/>
        <v>202.82535600000028</v>
      </c>
      <c r="J2968" s="351">
        <f t="shared" si="379"/>
        <v>1.1626799999999986</v>
      </c>
      <c r="K2968" s="293">
        <f>SUM('Employee Salary Payroll Tax '!I2970:K2970)</f>
        <v>6849.77</v>
      </c>
      <c r="L2968" s="293">
        <f>'Employee Salary Payroll Tax '!H2970</f>
        <v>0</v>
      </c>
      <c r="M2968" s="293">
        <f t="shared" si="381"/>
        <v>-43.550000000000182</v>
      </c>
      <c r="N2968" s="359">
        <f t="shared" si="382"/>
        <v>1.170119476365717</v>
      </c>
      <c r="O2968" s="331"/>
      <c r="P2968" s="61"/>
      <c r="Q2968" s="294"/>
      <c r="R2968" s="292"/>
      <c r="S2968" s="303"/>
    </row>
    <row r="2969" spans="1:19" s="36" customFormat="1" ht="14.4">
      <c r="A2969" s="36">
        <f t="shared" si="375"/>
        <v>1646</v>
      </c>
      <c r="B2969" s="526"/>
      <c r="C2969" s="36" t="str">
        <f>VLOOKUP('Employee Salary Payroll Tax '!B2971,'Employee Salary Payroll Tax '!$D$1:$E$7,2,FALSE)</f>
        <v>Not Assigned</v>
      </c>
      <c r="D2969" s="61">
        <f t="shared" si="376"/>
        <v>0</v>
      </c>
      <c r="E2969" s="351">
        <f>'Employee Salary Payroll Tax '!N2971</f>
        <v>0.02</v>
      </c>
      <c r="F2969" s="351">
        <f t="shared" si="377"/>
        <v>0.02</v>
      </c>
      <c r="G2969" s="352"/>
      <c r="H2969" s="351">
        <f t="shared" si="378"/>
        <v>6999.98</v>
      </c>
      <c r="I2969" s="351">
        <f t="shared" si="380"/>
        <v>0</v>
      </c>
      <c r="J2969" s="351">
        <f t="shared" si="379"/>
        <v>0</v>
      </c>
      <c r="K2969" s="293">
        <f>SUM('Employee Salary Payroll Tax '!I2971:K2971)</f>
        <v>5.33</v>
      </c>
      <c r="L2969" s="293">
        <f>'Employee Salary Payroll Tax '!H2971</f>
        <v>0</v>
      </c>
      <c r="M2969" s="293">
        <f t="shared" si="381"/>
        <v>-5.3100000000000005</v>
      </c>
      <c r="N2969" s="359">
        <f t="shared" si="382"/>
        <v>0</v>
      </c>
      <c r="O2969" s="331"/>
      <c r="P2969" s="61"/>
      <c r="Q2969" s="294"/>
      <c r="R2969" s="292"/>
      <c r="S2969" s="303"/>
    </row>
    <row r="2970" spans="1:19" s="36" customFormat="1" ht="14.4">
      <c r="A2970" s="36">
        <f t="shared" si="375"/>
        <v>1647</v>
      </c>
      <c r="B2970" s="526"/>
      <c r="C2970" s="36" t="str">
        <f>VLOOKUP('Employee Salary Payroll Tax '!B2972,'Employee Salary Payroll Tax '!$D$1:$E$7,2,FALSE)</f>
        <v>NonUnion</v>
      </c>
      <c r="D2970" s="61">
        <f t="shared" si="376"/>
        <v>2.98E-2</v>
      </c>
      <c r="E2970" s="351">
        <f>'Employee Salary Payroll Tax '!N2972</f>
        <v>80025.179999999993</v>
      </c>
      <c r="F2970" s="351">
        <f t="shared" si="377"/>
        <v>82409.930364</v>
      </c>
      <c r="G2970" s="352"/>
      <c r="H2970" s="351">
        <f t="shared" si="378"/>
        <v>0</v>
      </c>
      <c r="I2970" s="351">
        <f t="shared" si="380"/>
        <v>2384.7503640000068</v>
      </c>
      <c r="J2970" s="351">
        <f t="shared" si="379"/>
        <v>0</v>
      </c>
      <c r="K2970" s="293">
        <f>SUM('Employee Salary Payroll Tax '!I2972:K2972)</f>
        <v>26000.12</v>
      </c>
      <c r="L2970" s="293">
        <f>'Employee Salary Payroll Tax '!H2972</f>
        <v>0</v>
      </c>
      <c r="M2970" s="293">
        <f t="shared" si="381"/>
        <v>54025.06</v>
      </c>
      <c r="N2970" s="359">
        <f t="shared" si="382"/>
        <v>0</v>
      </c>
      <c r="O2970" s="331"/>
      <c r="P2970" s="61"/>
      <c r="Q2970" s="294"/>
      <c r="R2970" s="292"/>
      <c r="S2970" s="303"/>
    </row>
    <row r="2971" spans="1:19" s="36" customFormat="1" ht="14.4">
      <c r="A2971" s="36">
        <f t="shared" si="375"/>
        <v>1648</v>
      </c>
      <c r="B2971" s="526"/>
      <c r="C2971" s="36" t="str">
        <f>VLOOKUP('Employee Salary Payroll Tax '!B2973,'Employee Salary Payroll Tax '!$D$1:$E$7,2,FALSE)</f>
        <v>NonUnion</v>
      </c>
      <c r="D2971" s="61">
        <f t="shared" si="376"/>
        <v>2.98E-2</v>
      </c>
      <c r="E2971" s="351">
        <f>'Employee Salary Payroll Tax '!N2973</f>
        <v>63088.29</v>
      </c>
      <c r="F2971" s="351">
        <f t="shared" si="377"/>
        <v>64968.321042000003</v>
      </c>
      <c r="G2971" s="352"/>
      <c r="H2971" s="351">
        <f t="shared" si="378"/>
        <v>0</v>
      </c>
      <c r="I2971" s="351">
        <f t="shared" si="380"/>
        <v>1880.0310420000023</v>
      </c>
      <c r="J2971" s="351">
        <f t="shared" si="379"/>
        <v>0</v>
      </c>
      <c r="K2971" s="293">
        <f>SUM('Employee Salary Payroll Tax '!I2973:K2973)</f>
        <v>52083.92</v>
      </c>
      <c r="L2971" s="293">
        <f>'Employee Salary Payroll Tax '!H2973</f>
        <v>0</v>
      </c>
      <c r="M2971" s="293">
        <f t="shared" si="381"/>
        <v>11004.370000000003</v>
      </c>
      <c r="N2971" s="359">
        <f t="shared" si="382"/>
        <v>0</v>
      </c>
      <c r="O2971" s="331"/>
      <c r="P2971" s="61"/>
      <c r="Q2971" s="294"/>
      <c r="R2971" s="292"/>
      <c r="S2971" s="303"/>
    </row>
    <row r="2972" spans="1:19" s="36" customFormat="1" ht="14.4">
      <c r="A2972" s="36">
        <f t="shared" si="375"/>
        <v>1649</v>
      </c>
      <c r="B2972" s="526"/>
      <c r="C2972" s="36" t="str">
        <f>VLOOKUP('Employee Salary Payroll Tax '!B2974,'Employee Salary Payroll Tax '!$D$1:$E$7,2,FALSE)</f>
        <v>NonUnion</v>
      </c>
      <c r="D2972" s="61">
        <f t="shared" si="376"/>
        <v>2.98E-2</v>
      </c>
      <c r="E2972" s="351">
        <f>'Employee Salary Payroll Tax '!N2974</f>
        <v>6680.46</v>
      </c>
      <c r="F2972" s="351">
        <f t="shared" si="377"/>
        <v>6879.5377080000007</v>
      </c>
      <c r="G2972" s="352"/>
      <c r="H2972" s="351">
        <f t="shared" si="378"/>
        <v>319.53999999999996</v>
      </c>
      <c r="I2972" s="351">
        <f t="shared" si="380"/>
        <v>199.07770800000071</v>
      </c>
      <c r="J2972" s="351">
        <f t="shared" si="379"/>
        <v>1.1944662480000043</v>
      </c>
      <c r="K2972" s="293">
        <f>SUM('Employee Salary Payroll Tax '!I2974:K2974)</f>
        <v>6702.82</v>
      </c>
      <c r="L2972" s="293">
        <f>'Employee Salary Payroll Tax '!H2974</f>
        <v>0.86</v>
      </c>
      <c r="M2972" s="293">
        <f t="shared" si="381"/>
        <v>-23.219999999999672</v>
      </c>
      <c r="N2972" s="359">
        <f t="shared" si="382"/>
        <v>1.1984642158206058</v>
      </c>
      <c r="O2972" s="331"/>
      <c r="P2972" s="61"/>
      <c r="Q2972" s="294"/>
      <c r="R2972" s="292"/>
      <c r="S2972" s="303"/>
    </row>
    <row r="2973" spans="1:19" s="36" customFormat="1" ht="14.4">
      <c r="A2973" s="36">
        <f t="shared" si="375"/>
        <v>1650</v>
      </c>
      <c r="B2973" s="526"/>
      <c r="C2973" s="36" t="str">
        <f>VLOOKUP('Employee Salary Payroll Tax '!B2975,'Employee Salary Payroll Tax '!$D$1:$E$7,2,FALSE)</f>
        <v>Not Assigned</v>
      </c>
      <c r="D2973" s="61">
        <f t="shared" si="376"/>
        <v>0</v>
      </c>
      <c r="E2973" s="351">
        <f>'Employee Salary Payroll Tax '!N2975</f>
        <v>0.02</v>
      </c>
      <c r="F2973" s="351">
        <f t="shared" si="377"/>
        <v>0.02</v>
      </c>
      <c r="G2973" s="352"/>
      <c r="H2973" s="351">
        <f t="shared" si="378"/>
        <v>6999.98</v>
      </c>
      <c r="I2973" s="351">
        <f t="shared" si="380"/>
        <v>0</v>
      </c>
      <c r="J2973" s="351">
        <f t="shared" si="379"/>
        <v>0</v>
      </c>
      <c r="K2973" s="293">
        <f>SUM('Employee Salary Payroll Tax '!I2975:K2975)</f>
        <v>0.02</v>
      </c>
      <c r="L2973" s="293">
        <f>'Employee Salary Payroll Tax '!H2975</f>
        <v>0</v>
      </c>
      <c r="M2973" s="293">
        <f t="shared" si="381"/>
        <v>0</v>
      </c>
      <c r="N2973" s="359">
        <f t="shared" si="382"/>
        <v>0</v>
      </c>
      <c r="O2973" s="331"/>
      <c r="P2973" s="61"/>
      <c r="Q2973" s="294"/>
      <c r="R2973" s="292"/>
      <c r="S2973" s="303"/>
    </row>
    <row r="2974" spans="1:19" s="36" customFormat="1" ht="14.4">
      <c r="A2974" s="36">
        <f t="shared" si="375"/>
        <v>1651</v>
      </c>
      <c r="B2974" s="526"/>
      <c r="C2974" s="36" t="str">
        <f>VLOOKUP('Employee Salary Payroll Tax '!B2976,'Employee Salary Payroll Tax '!$D$1:$E$7,2,FALSE)</f>
        <v>NonUnion</v>
      </c>
      <c r="D2974" s="61">
        <f t="shared" si="376"/>
        <v>2.98E-2</v>
      </c>
      <c r="E2974" s="351">
        <f>'Employee Salary Payroll Tax '!N2976</f>
        <v>62492.01</v>
      </c>
      <c r="F2974" s="351">
        <f t="shared" si="377"/>
        <v>64354.271898000006</v>
      </c>
      <c r="G2974" s="352"/>
      <c r="H2974" s="351">
        <f t="shared" si="378"/>
        <v>0</v>
      </c>
      <c r="I2974" s="351">
        <f t="shared" si="380"/>
        <v>1862.2618980000043</v>
      </c>
      <c r="J2974" s="351">
        <f t="shared" si="379"/>
        <v>0</v>
      </c>
      <c r="K2974" s="293">
        <f>SUM('Employee Salary Payroll Tax '!I2976:K2976)</f>
        <v>6424.72</v>
      </c>
      <c r="L2974" s="293">
        <f>'Employee Salary Payroll Tax '!H2976</f>
        <v>0</v>
      </c>
      <c r="M2974" s="293">
        <f t="shared" si="381"/>
        <v>56067.29</v>
      </c>
      <c r="N2974" s="359">
        <f t="shared" si="382"/>
        <v>0</v>
      </c>
      <c r="O2974" s="331"/>
      <c r="P2974" s="61"/>
      <c r="Q2974" s="294"/>
      <c r="R2974" s="292"/>
      <c r="S2974" s="303"/>
    </row>
    <row r="2975" spans="1:19" s="36" customFormat="1" ht="14.4">
      <c r="A2975" s="36">
        <f t="shared" si="375"/>
        <v>1652</v>
      </c>
      <c r="B2975" s="526"/>
      <c r="C2975" s="36" t="str">
        <f>VLOOKUP('Employee Salary Payroll Tax '!B2977,'Employee Salary Payroll Tax '!$D$1:$E$7,2,FALSE)</f>
        <v>IBEW</v>
      </c>
      <c r="D2975" s="61">
        <f t="shared" si="376"/>
        <v>6.875E-3</v>
      </c>
      <c r="E2975" s="351">
        <f>'Employee Salary Payroll Tax '!N2977</f>
        <v>146712.09</v>
      </c>
      <c r="F2975" s="351">
        <f t="shared" si="377"/>
        <v>147720.73561874998</v>
      </c>
      <c r="G2975" s="352"/>
      <c r="H2975" s="351">
        <f t="shared" si="378"/>
        <v>0</v>
      </c>
      <c r="I2975" s="351">
        <f t="shared" si="380"/>
        <v>1008.6456187499862</v>
      </c>
      <c r="J2975" s="351">
        <f t="shared" si="379"/>
        <v>0</v>
      </c>
      <c r="K2975" s="293">
        <f>SUM('Employee Salary Payroll Tax '!I2977:K2977)</f>
        <v>25020.600000000002</v>
      </c>
      <c r="L2975" s="293">
        <f>'Employee Salary Payroll Tax '!H2977</f>
        <v>0</v>
      </c>
      <c r="M2975" s="293">
        <f t="shared" si="381"/>
        <v>121691.48999999999</v>
      </c>
      <c r="N2975" s="359">
        <f t="shared" si="382"/>
        <v>0</v>
      </c>
      <c r="O2975" s="331"/>
      <c r="P2975" s="61"/>
      <c r="Q2975" s="294"/>
      <c r="R2975" s="292"/>
      <c r="S2975" s="303"/>
    </row>
    <row r="2976" spans="1:19" s="36" customFormat="1" ht="14.4">
      <c r="A2976" s="36">
        <f t="shared" si="375"/>
        <v>1653</v>
      </c>
      <c r="B2976" s="526"/>
      <c r="C2976" s="36" t="str">
        <f>VLOOKUP('Employee Salary Payroll Tax '!B2978,'Employee Salary Payroll Tax '!$D$1:$E$7,2,FALSE)</f>
        <v>NonUnion</v>
      </c>
      <c r="D2976" s="61">
        <f t="shared" si="376"/>
        <v>2.98E-2</v>
      </c>
      <c r="E2976" s="351">
        <f>'Employee Salary Payroll Tax '!N2978</f>
        <v>67881.61</v>
      </c>
      <c r="F2976" s="351">
        <f t="shared" si="377"/>
        <v>69904.481978000011</v>
      </c>
      <c r="G2976" s="352"/>
      <c r="H2976" s="351">
        <f t="shared" si="378"/>
        <v>0</v>
      </c>
      <c r="I2976" s="351">
        <f t="shared" si="380"/>
        <v>2022.8719780000101</v>
      </c>
      <c r="J2976" s="351">
        <f t="shared" si="379"/>
        <v>0</v>
      </c>
      <c r="K2976" s="293">
        <f>SUM('Employee Salary Payroll Tax '!I2978:K2978)</f>
        <v>8106.16</v>
      </c>
      <c r="L2976" s="293">
        <f>'Employee Salary Payroll Tax '!H2978</f>
        <v>0</v>
      </c>
      <c r="M2976" s="293">
        <f t="shared" si="381"/>
        <v>59775.45</v>
      </c>
      <c r="N2976" s="359">
        <f t="shared" si="382"/>
        <v>0</v>
      </c>
      <c r="O2976" s="331"/>
      <c r="P2976" s="61"/>
      <c r="Q2976" s="294"/>
      <c r="R2976" s="292"/>
      <c r="S2976" s="303"/>
    </row>
    <row r="2977" spans="1:19" s="36" customFormat="1" ht="14.4">
      <c r="A2977" s="36">
        <f t="shared" si="375"/>
        <v>1654</v>
      </c>
      <c r="B2977" s="526"/>
      <c r="C2977" s="36" t="str">
        <f>VLOOKUP('Employee Salary Payroll Tax '!B2979,'Employee Salary Payroll Tax '!$D$1:$E$7,2,FALSE)</f>
        <v>IBEW</v>
      </c>
      <c r="D2977" s="61">
        <f t="shared" si="376"/>
        <v>6.875E-3</v>
      </c>
      <c r="E2977" s="351">
        <f>'Employee Salary Payroll Tax '!N2979</f>
        <v>21338.720000000001</v>
      </c>
      <c r="F2977" s="351">
        <f t="shared" si="377"/>
        <v>21485.423699999999</v>
      </c>
      <c r="G2977" s="352"/>
      <c r="H2977" s="351">
        <f t="shared" si="378"/>
        <v>0</v>
      </c>
      <c r="I2977" s="351">
        <f t="shared" si="380"/>
        <v>146.70369999999821</v>
      </c>
      <c r="J2977" s="351">
        <f t="shared" si="379"/>
        <v>0</v>
      </c>
      <c r="K2977" s="293">
        <f>SUM('Employee Salary Payroll Tax '!I2979:K2979)</f>
        <v>21338.720000000001</v>
      </c>
      <c r="L2977" s="293">
        <f>'Employee Salary Payroll Tax '!H2979</f>
        <v>0</v>
      </c>
      <c r="M2977" s="293">
        <f t="shared" si="381"/>
        <v>0</v>
      </c>
      <c r="N2977" s="359">
        <f t="shared" si="382"/>
        <v>0</v>
      </c>
      <c r="O2977" s="331"/>
      <c r="P2977" s="61"/>
      <c r="Q2977" s="294"/>
      <c r="R2977" s="292"/>
      <c r="S2977" s="303"/>
    </row>
    <row r="2978" spans="1:19" s="36" customFormat="1" ht="14.4">
      <c r="A2978" s="36">
        <f t="shared" si="375"/>
        <v>1655</v>
      </c>
      <c r="B2978" s="526"/>
      <c r="C2978" s="36" t="str">
        <f>VLOOKUP('Employee Salary Payroll Tax '!B2980,'Employee Salary Payroll Tax '!$D$1:$E$7,2,FALSE)</f>
        <v>NonUnion</v>
      </c>
      <c r="D2978" s="61">
        <f t="shared" si="376"/>
        <v>2.98E-2</v>
      </c>
      <c r="E2978" s="351">
        <f>'Employee Salary Payroll Tax '!N2980</f>
        <v>85183.6</v>
      </c>
      <c r="F2978" s="351">
        <f t="shared" si="377"/>
        <v>87722.071280000004</v>
      </c>
      <c r="G2978" s="352"/>
      <c r="H2978" s="351">
        <f t="shared" si="378"/>
        <v>0</v>
      </c>
      <c r="I2978" s="351">
        <f t="shared" si="380"/>
        <v>2538.4712799999979</v>
      </c>
      <c r="J2978" s="351">
        <f t="shared" si="379"/>
        <v>0</v>
      </c>
      <c r="K2978" s="293">
        <f>SUM('Employee Salary Payroll Tax '!I2980:K2980)</f>
        <v>59114.64</v>
      </c>
      <c r="L2978" s="293">
        <f>'Employee Salary Payroll Tax '!H2980</f>
        <v>0</v>
      </c>
      <c r="M2978" s="293">
        <f t="shared" si="381"/>
        <v>26068.960000000006</v>
      </c>
      <c r="N2978" s="359">
        <f t="shared" si="382"/>
        <v>0</v>
      </c>
      <c r="O2978" s="331"/>
      <c r="P2978" s="61"/>
      <c r="Q2978" s="294"/>
      <c r="R2978" s="292"/>
      <c r="S2978" s="303"/>
    </row>
    <row r="2979" spans="1:19" s="36" customFormat="1" ht="14.4">
      <c r="A2979" s="36">
        <f t="shared" si="375"/>
        <v>1656</v>
      </c>
      <c r="B2979" s="526"/>
      <c r="C2979" s="36" t="str">
        <f>VLOOKUP('Employee Salary Payroll Tax '!B2981,'Employee Salary Payroll Tax '!$D$1:$E$7,2,FALSE)</f>
        <v>IBEW</v>
      </c>
      <c r="D2979" s="61">
        <f t="shared" si="376"/>
        <v>6.875E-3</v>
      </c>
      <c r="E2979" s="351">
        <f>'Employee Salary Payroll Tax '!N2981</f>
        <v>130191.5</v>
      </c>
      <c r="F2979" s="351">
        <f t="shared" si="377"/>
        <v>131086.5665625</v>
      </c>
      <c r="G2979" s="352"/>
      <c r="H2979" s="351">
        <f t="shared" si="378"/>
        <v>0</v>
      </c>
      <c r="I2979" s="351">
        <f t="shared" si="380"/>
        <v>895.06656249999651</v>
      </c>
      <c r="J2979" s="351">
        <f t="shared" si="379"/>
        <v>0</v>
      </c>
      <c r="K2979" s="293">
        <f>SUM('Employee Salary Payroll Tax '!I2981:K2981)</f>
        <v>130081.48</v>
      </c>
      <c r="L2979" s="293">
        <f>'Employee Salary Payroll Tax '!H2981</f>
        <v>0</v>
      </c>
      <c r="M2979" s="293">
        <f t="shared" si="381"/>
        <v>110.02000000000407</v>
      </c>
      <c r="N2979" s="359">
        <f t="shared" si="382"/>
        <v>0</v>
      </c>
      <c r="O2979" s="331"/>
      <c r="P2979" s="61"/>
      <c r="Q2979" s="294"/>
      <c r="R2979" s="292"/>
      <c r="S2979" s="303"/>
    </row>
    <row r="2980" spans="1:19" s="36" customFormat="1" ht="14.4">
      <c r="A2980" s="36">
        <f t="shared" si="375"/>
        <v>1657</v>
      </c>
      <c r="B2980" s="526"/>
      <c r="C2980" s="36" t="str">
        <f>VLOOKUP('Employee Salary Payroll Tax '!B2982,'Employee Salary Payroll Tax '!$D$1:$E$7,2,FALSE)</f>
        <v>IBEW</v>
      </c>
      <c r="D2980" s="61">
        <f t="shared" si="376"/>
        <v>6.875E-3</v>
      </c>
      <c r="E2980" s="351">
        <f>'Employee Salary Payroll Tax '!N2982</f>
        <v>101220.14</v>
      </c>
      <c r="F2980" s="351">
        <f t="shared" si="377"/>
        <v>101916.02846249999</v>
      </c>
      <c r="G2980" s="352"/>
      <c r="H2980" s="351">
        <f t="shared" si="378"/>
        <v>0</v>
      </c>
      <c r="I2980" s="351">
        <f t="shared" si="380"/>
        <v>695.88846249999187</v>
      </c>
      <c r="J2980" s="351">
        <f t="shared" si="379"/>
        <v>0</v>
      </c>
      <c r="K2980" s="293">
        <f>SUM('Employee Salary Payroll Tax '!I2982:K2982)</f>
        <v>91311.93</v>
      </c>
      <c r="L2980" s="293">
        <f>'Employee Salary Payroll Tax '!H2982</f>
        <v>0</v>
      </c>
      <c r="M2980" s="293">
        <f t="shared" si="381"/>
        <v>9908.2100000000064</v>
      </c>
      <c r="N2980" s="359">
        <f t="shared" si="382"/>
        <v>0</v>
      </c>
      <c r="O2980" s="331"/>
      <c r="P2980" s="61"/>
      <c r="Q2980" s="294"/>
      <c r="R2980" s="292"/>
      <c r="S2980" s="303"/>
    </row>
    <row r="2981" spans="1:19" s="36" customFormat="1" ht="14.4">
      <c r="A2981" s="36">
        <f t="shared" si="375"/>
        <v>1658</v>
      </c>
      <c r="B2981" s="526"/>
      <c r="C2981" s="36" t="str">
        <f>VLOOKUP('Employee Salary Payroll Tax '!B2983,'Employee Salary Payroll Tax '!$D$1:$E$7,2,FALSE)</f>
        <v>NonUnion</v>
      </c>
      <c r="D2981" s="61">
        <f t="shared" si="376"/>
        <v>2.98E-2</v>
      </c>
      <c r="E2981" s="351">
        <f>'Employee Salary Payroll Tax '!N2983</f>
        <v>131651.64000000001</v>
      </c>
      <c r="F2981" s="351">
        <f t="shared" si="377"/>
        <v>135574.85887200001</v>
      </c>
      <c r="G2981" s="352"/>
      <c r="H2981" s="351">
        <f t="shared" si="378"/>
        <v>0</v>
      </c>
      <c r="I2981" s="351">
        <f t="shared" si="380"/>
        <v>3923.2188719999976</v>
      </c>
      <c r="J2981" s="351">
        <f t="shared" si="379"/>
        <v>0</v>
      </c>
      <c r="K2981" s="293">
        <f>SUM('Employee Salary Payroll Tax '!I2983:K2983)</f>
        <v>131651.64000000001</v>
      </c>
      <c r="L2981" s="293">
        <f>'Employee Salary Payroll Tax '!H2983</f>
        <v>0</v>
      </c>
      <c r="M2981" s="293">
        <f t="shared" si="381"/>
        <v>0</v>
      </c>
      <c r="N2981" s="359">
        <f t="shared" si="382"/>
        <v>0</v>
      </c>
      <c r="O2981" s="331"/>
      <c r="P2981" s="61"/>
      <c r="Q2981" s="294"/>
      <c r="R2981" s="292"/>
      <c r="S2981" s="303"/>
    </row>
    <row r="2982" spans="1:19" s="36" customFormat="1" ht="14.4">
      <c r="A2982" s="36">
        <f t="shared" si="375"/>
        <v>1659</v>
      </c>
      <c r="B2982" s="526"/>
      <c r="C2982" s="36" t="str">
        <f>VLOOKUP('Employee Salary Payroll Tax '!B2984,'Employee Salary Payroll Tax '!$D$1:$E$7,2,FALSE)</f>
        <v>NonUnion</v>
      </c>
      <c r="D2982" s="61">
        <f t="shared" si="376"/>
        <v>2.98E-2</v>
      </c>
      <c r="E2982" s="351">
        <f>'Employee Salary Payroll Tax '!N2984</f>
        <v>88856.18</v>
      </c>
      <c r="F2982" s="351">
        <f t="shared" si="377"/>
        <v>91504.094163999995</v>
      </c>
      <c r="G2982" s="352"/>
      <c r="H2982" s="351">
        <f t="shared" si="378"/>
        <v>0</v>
      </c>
      <c r="I2982" s="351">
        <f t="shared" si="380"/>
        <v>2647.9141640000016</v>
      </c>
      <c r="J2982" s="351">
        <f t="shared" si="379"/>
        <v>0</v>
      </c>
      <c r="K2982" s="293">
        <f>SUM('Employee Salary Payroll Tax '!I2984:K2984)</f>
        <v>34228.85</v>
      </c>
      <c r="L2982" s="293">
        <f>'Employee Salary Payroll Tax '!H2984</f>
        <v>0</v>
      </c>
      <c r="M2982" s="293">
        <f t="shared" si="381"/>
        <v>54627.329999999994</v>
      </c>
      <c r="N2982" s="359">
        <f t="shared" si="382"/>
        <v>0</v>
      </c>
      <c r="O2982" s="331"/>
      <c r="P2982" s="61"/>
      <c r="Q2982" s="294"/>
      <c r="R2982" s="292"/>
      <c r="S2982" s="303"/>
    </row>
    <row r="2983" spans="1:19" s="36" customFormat="1" ht="14.4">
      <c r="A2983" s="36">
        <f t="shared" si="375"/>
        <v>1660</v>
      </c>
      <c r="B2983" s="526"/>
      <c r="C2983" s="36" t="str">
        <f>VLOOKUP('Employee Salary Payroll Tax '!B2985,'Employee Salary Payroll Tax '!$D$1:$E$7,2,FALSE)</f>
        <v>NonUnion</v>
      </c>
      <c r="D2983" s="61">
        <f t="shared" si="376"/>
        <v>2.98E-2</v>
      </c>
      <c r="E2983" s="351">
        <f>'Employee Salary Payroll Tax '!N2985</f>
        <v>47820</v>
      </c>
      <c r="F2983" s="351">
        <f t="shared" si="377"/>
        <v>49245.036</v>
      </c>
      <c r="G2983" s="352"/>
      <c r="H2983" s="351">
        <f t="shared" si="378"/>
        <v>0</v>
      </c>
      <c r="I2983" s="351">
        <f t="shared" si="380"/>
        <v>1425.0360000000001</v>
      </c>
      <c r="J2983" s="351">
        <f t="shared" si="379"/>
        <v>0</v>
      </c>
      <c r="K2983" s="293">
        <f>SUM('Employee Salary Payroll Tax '!I2985:K2985)</f>
        <v>0</v>
      </c>
      <c r="L2983" s="293">
        <f>'Employee Salary Payroll Tax '!H2985</f>
        <v>0</v>
      </c>
      <c r="M2983" s="293">
        <f t="shared" si="381"/>
        <v>47820</v>
      </c>
      <c r="N2983" s="359">
        <f t="shared" si="382"/>
        <v>0</v>
      </c>
      <c r="O2983" s="331"/>
      <c r="P2983" s="61"/>
      <c r="Q2983" s="294"/>
      <c r="R2983" s="292"/>
      <c r="S2983" s="303"/>
    </row>
    <row r="2984" spans="1:19" s="36" customFormat="1" ht="14.4">
      <c r="A2984" s="36">
        <f t="shared" si="375"/>
        <v>1661</v>
      </c>
      <c r="B2984" s="526"/>
      <c r="C2984" s="36" t="str">
        <f>VLOOKUP('Employee Salary Payroll Tax '!B2986,'Employee Salary Payroll Tax '!$D$1:$E$7,2,FALSE)</f>
        <v>IBEW</v>
      </c>
      <c r="D2984" s="61">
        <f t="shared" si="376"/>
        <v>6.875E-3</v>
      </c>
      <c r="E2984" s="351">
        <f>'Employee Salary Payroll Tax '!N2986</f>
        <v>37019.97</v>
      </c>
      <c r="F2984" s="351">
        <f t="shared" si="377"/>
        <v>37274.482293749999</v>
      </c>
      <c r="G2984" s="352"/>
      <c r="H2984" s="351">
        <f t="shared" si="378"/>
        <v>0</v>
      </c>
      <c r="I2984" s="351">
        <f t="shared" si="380"/>
        <v>254.51229374999821</v>
      </c>
      <c r="J2984" s="351">
        <f t="shared" si="379"/>
        <v>0</v>
      </c>
      <c r="K2984" s="293">
        <f>SUM('Employee Salary Payroll Tax '!I2986:K2986)</f>
        <v>37019.97</v>
      </c>
      <c r="L2984" s="293">
        <f>'Employee Salary Payroll Tax '!H2986</f>
        <v>0</v>
      </c>
      <c r="M2984" s="293">
        <f t="shared" si="381"/>
        <v>0</v>
      </c>
      <c r="N2984" s="359">
        <f t="shared" si="382"/>
        <v>0</v>
      </c>
      <c r="O2984" s="331"/>
      <c r="P2984" s="61"/>
      <c r="Q2984" s="294"/>
      <c r="R2984" s="292"/>
      <c r="S2984" s="303"/>
    </row>
    <row r="2985" spans="1:19" s="36" customFormat="1" ht="14.4">
      <c r="A2985" s="36">
        <f t="shared" si="375"/>
        <v>1662</v>
      </c>
      <c r="B2985" s="526"/>
      <c r="C2985" s="36" t="str">
        <f>VLOOKUP('Employee Salary Payroll Tax '!B2987,'Employee Salary Payroll Tax '!$D$1:$E$7,2,FALSE)</f>
        <v>NonUnion</v>
      </c>
      <c r="D2985" s="61">
        <f t="shared" si="376"/>
        <v>2.98E-2</v>
      </c>
      <c r="E2985" s="351">
        <f>'Employee Salary Payroll Tax '!N2987</f>
        <v>76984.210000000006</v>
      </c>
      <c r="F2985" s="351">
        <f t="shared" si="377"/>
        <v>79278.339458000017</v>
      </c>
      <c r="G2985" s="352"/>
      <c r="H2985" s="351">
        <f t="shared" si="378"/>
        <v>0</v>
      </c>
      <c r="I2985" s="351">
        <f t="shared" si="380"/>
        <v>2294.1294580000103</v>
      </c>
      <c r="J2985" s="351">
        <f t="shared" si="379"/>
        <v>0</v>
      </c>
      <c r="K2985" s="293">
        <f>SUM('Employee Salary Payroll Tax '!I2987:K2987)</f>
        <v>98.08</v>
      </c>
      <c r="L2985" s="293">
        <f>'Employee Salary Payroll Tax '!H2987</f>
        <v>0</v>
      </c>
      <c r="M2985" s="293">
        <f t="shared" si="381"/>
        <v>76886.13</v>
      </c>
      <c r="N2985" s="359">
        <f t="shared" si="382"/>
        <v>0</v>
      </c>
      <c r="O2985" s="331"/>
      <c r="P2985" s="61"/>
      <c r="Q2985" s="294"/>
      <c r="R2985" s="292"/>
      <c r="S2985" s="303"/>
    </row>
    <row r="2986" spans="1:19" s="36" customFormat="1" ht="14.4">
      <c r="A2986" s="36">
        <f t="shared" si="375"/>
        <v>1663</v>
      </c>
      <c r="B2986" s="526"/>
      <c r="C2986" s="36" t="str">
        <f>VLOOKUP('Employee Salary Payroll Tax '!B2988,'Employee Salary Payroll Tax '!$D$1:$E$7,2,FALSE)</f>
        <v>IBEW</v>
      </c>
      <c r="D2986" s="61">
        <f t="shared" si="376"/>
        <v>6.875E-3</v>
      </c>
      <c r="E2986" s="351">
        <f>'Employee Salary Payroll Tax '!N2988</f>
        <v>59706.87</v>
      </c>
      <c r="F2986" s="351">
        <f t="shared" si="377"/>
        <v>60117.354731250001</v>
      </c>
      <c r="G2986" s="352"/>
      <c r="H2986" s="351">
        <f t="shared" si="378"/>
        <v>0</v>
      </c>
      <c r="I2986" s="351">
        <f t="shared" si="380"/>
        <v>410.48473124999873</v>
      </c>
      <c r="J2986" s="351">
        <f t="shared" si="379"/>
        <v>0</v>
      </c>
      <c r="K2986" s="293">
        <f>SUM('Employee Salary Payroll Tax '!I2988:K2988)</f>
        <v>58783.47</v>
      </c>
      <c r="L2986" s="293">
        <f>'Employee Salary Payroll Tax '!H2988</f>
        <v>0</v>
      </c>
      <c r="M2986" s="293">
        <f t="shared" si="381"/>
        <v>923.40000000000146</v>
      </c>
      <c r="N2986" s="359">
        <f t="shared" si="382"/>
        <v>0</v>
      </c>
      <c r="O2986" s="331"/>
      <c r="P2986" s="61"/>
      <c r="Q2986" s="294"/>
      <c r="R2986" s="292"/>
      <c r="S2986" s="303"/>
    </row>
    <row r="2987" spans="1:19" s="36" customFormat="1" ht="14.4">
      <c r="A2987" s="36">
        <f t="shared" si="375"/>
        <v>1664</v>
      </c>
      <c r="B2987" s="526"/>
      <c r="C2987" s="36" t="str">
        <f>VLOOKUP('Employee Salary Payroll Tax '!B2989,'Employee Salary Payroll Tax '!$D$1:$E$7,2,FALSE)</f>
        <v>NonUnion</v>
      </c>
      <c r="D2987" s="61">
        <f t="shared" si="376"/>
        <v>2.98E-2</v>
      </c>
      <c r="E2987" s="351">
        <f>'Employee Salary Payroll Tax '!N2989</f>
        <v>60599.12</v>
      </c>
      <c r="F2987" s="351">
        <f t="shared" si="377"/>
        <v>62404.973776000006</v>
      </c>
      <c r="G2987" s="352"/>
      <c r="H2987" s="351">
        <f t="shared" si="378"/>
        <v>0</v>
      </c>
      <c r="I2987" s="351">
        <f t="shared" si="380"/>
        <v>1805.8537760000036</v>
      </c>
      <c r="J2987" s="351">
        <f t="shared" si="379"/>
        <v>0</v>
      </c>
      <c r="K2987" s="293">
        <f>SUM('Employee Salary Payroll Tax '!I2989:K2989)</f>
        <v>5581.4699999999993</v>
      </c>
      <c r="L2987" s="293">
        <f>'Employee Salary Payroll Tax '!H2989</f>
        <v>0</v>
      </c>
      <c r="M2987" s="293">
        <f t="shared" si="381"/>
        <v>55017.65</v>
      </c>
      <c r="N2987" s="359">
        <f t="shared" si="382"/>
        <v>0</v>
      </c>
      <c r="O2987" s="331"/>
      <c r="P2987" s="61"/>
      <c r="Q2987" s="294"/>
      <c r="R2987" s="292"/>
      <c r="S2987" s="303"/>
    </row>
    <row r="2988" spans="1:19" s="36" customFormat="1" ht="14.4">
      <c r="A2988" s="36">
        <f t="shared" si="375"/>
        <v>1665</v>
      </c>
      <c r="B2988" s="526"/>
      <c r="C2988" s="36" t="str">
        <f>VLOOKUP('Employee Salary Payroll Tax '!B2990,'Employee Salary Payroll Tax '!$D$1:$E$7,2,FALSE)</f>
        <v>NonUnion</v>
      </c>
      <c r="D2988" s="61">
        <f t="shared" si="376"/>
        <v>2.98E-2</v>
      </c>
      <c r="E2988" s="351">
        <f>'Employee Salary Payroll Tax '!N2990</f>
        <v>3498.44</v>
      </c>
      <c r="F2988" s="351">
        <f t="shared" si="377"/>
        <v>3602.6935120000003</v>
      </c>
      <c r="G2988" s="352"/>
      <c r="H2988" s="351">
        <f t="shared" si="378"/>
        <v>3501.56</v>
      </c>
      <c r="I2988" s="351">
        <f t="shared" si="380"/>
        <v>104.25351200000023</v>
      </c>
      <c r="J2988" s="351">
        <f t="shared" si="379"/>
        <v>0.6255210720000014</v>
      </c>
      <c r="K2988" s="293">
        <f>SUM('Employee Salary Payroll Tax '!I2990:K2990)</f>
        <v>25.83</v>
      </c>
      <c r="L2988" s="293">
        <f>'Employee Salary Payroll Tax '!H2990</f>
        <v>0</v>
      </c>
      <c r="M2988" s="293">
        <f t="shared" si="381"/>
        <v>3472.61</v>
      </c>
      <c r="N2988" s="359">
        <f t="shared" si="382"/>
        <v>4.6184039986798785E-3</v>
      </c>
      <c r="O2988" s="331"/>
      <c r="P2988" s="61"/>
      <c r="Q2988" s="294"/>
      <c r="R2988" s="292"/>
      <c r="S2988" s="303"/>
    </row>
    <row r="2989" spans="1:19" s="36" customFormat="1" ht="14.4">
      <c r="A2989" s="36">
        <f t="shared" ref="A2989:A3052" si="383">+A2988+1</f>
        <v>1666</v>
      </c>
      <c r="B2989" s="526"/>
      <c r="C2989" s="36" t="str">
        <f>VLOOKUP('Employee Salary Payroll Tax '!B2991,'Employee Salary Payroll Tax '!$D$1:$E$7,2,FALSE)</f>
        <v>NonUnion</v>
      </c>
      <c r="D2989" s="61">
        <f t="shared" si="376"/>
        <v>2.98E-2</v>
      </c>
      <c r="E2989" s="351">
        <f>'Employee Salary Payroll Tax '!N2991</f>
        <v>65628.789999999994</v>
      </c>
      <c r="F2989" s="351">
        <f t="shared" si="377"/>
        <v>67584.527942000001</v>
      </c>
      <c r="G2989" s="352"/>
      <c r="H2989" s="351">
        <f t="shared" si="378"/>
        <v>0</v>
      </c>
      <c r="I2989" s="351">
        <f t="shared" si="380"/>
        <v>1955.737942000007</v>
      </c>
      <c r="J2989" s="351">
        <f t="shared" si="379"/>
        <v>0</v>
      </c>
      <c r="K2989" s="293">
        <f>SUM('Employee Salary Payroll Tax '!I2991:K2991)</f>
        <v>20856.27</v>
      </c>
      <c r="L2989" s="293">
        <f>'Employee Salary Payroll Tax '!H2991</f>
        <v>0</v>
      </c>
      <c r="M2989" s="293">
        <f t="shared" si="381"/>
        <v>44772.51999999999</v>
      </c>
      <c r="N2989" s="359">
        <f t="shared" si="382"/>
        <v>0</v>
      </c>
      <c r="O2989" s="331"/>
      <c r="P2989" s="61"/>
      <c r="Q2989" s="294"/>
      <c r="R2989" s="292"/>
      <c r="S2989" s="303"/>
    </row>
    <row r="2990" spans="1:19" s="36" customFormat="1" ht="14.4">
      <c r="A2990" s="36">
        <f t="shared" si="383"/>
        <v>1667</v>
      </c>
      <c r="B2990" s="526"/>
      <c r="C2990" s="36" t="str">
        <f>VLOOKUP('Employee Salary Payroll Tax '!B2992,'Employee Salary Payroll Tax '!$D$1:$E$7,2,FALSE)</f>
        <v>NonUnion</v>
      </c>
      <c r="D2990" s="61">
        <f t="shared" si="376"/>
        <v>2.98E-2</v>
      </c>
      <c r="E2990" s="351">
        <f>'Employee Salary Payroll Tax '!N2992</f>
        <v>112149.14</v>
      </c>
      <c r="F2990" s="351">
        <f t="shared" si="377"/>
        <v>115491.184372</v>
      </c>
      <c r="G2990" s="352"/>
      <c r="H2990" s="351">
        <f t="shared" si="378"/>
        <v>0</v>
      </c>
      <c r="I2990" s="351">
        <f t="shared" si="380"/>
        <v>3342.0443720000039</v>
      </c>
      <c r="J2990" s="351">
        <f t="shared" si="379"/>
        <v>0</v>
      </c>
      <c r="K2990" s="293">
        <f>SUM('Employee Salary Payroll Tax '!I2992:K2992)</f>
        <v>40609.83</v>
      </c>
      <c r="L2990" s="293">
        <f>'Employee Salary Payroll Tax '!H2992</f>
        <v>0</v>
      </c>
      <c r="M2990" s="293">
        <f t="shared" si="381"/>
        <v>71539.31</v>
      </c>
      <c r="N2990" s="359">
        <f t="shared" si="382"/>
        <v>0</v>
      </c>
      <c r="O2990" s="331"/>
      <c r="P2990" s="61"/>
      <c r="Q2990" s="294"/>
      <c r="R2990" s="292"/>
      <c r="S2990" s="303"/>
    </row>
    <row r="2991" spans="1:19" s="36" customFormat="1" ht="14.4">
      <c r="A2991" s="36">
        <f t="shared" si="383"/>
        <v>1668</v>
      </c>
      <c r="B2991" s="526"/>
      <c r="C2991" s="36" t="str">
        <f>VLOOKUP('Employee Salary Payroll Tax '!B2993,'Employee Salary Payroll Tax '!$D$1:$E$7,2,FALSE)</f>
        <v>IBEW</v>
      </c>
      <c r="D2991" s="61">
        <f t="shared" si="376"/>
        <v>6.875E-3</v>
      </c>
      <c r="E2991" s="351">
        <f>'Employee Salary Payroll Tax '!N2993</f>
        <v>68317.02</v>
      </c>
      <c r="F2991" s="351">
        <f t="shared" si="377"/>
        <v>68786.699512499996</v>
      </c>
      <c r="G2991" s="352"/>
      <c r="H2991" s="351">
        <f t="shared" si="378"/>
        <v>0</v>
      </c>
      <c r="I2991" s="351">
        <f t="shared" si="380"/>
        <v>469.67951249999169</v>
      </c>
      <c r="J2991" s="351">
        <f t="shared" si="379"/>
        <v>0</v>
      </c>
      <c r="K2991" s="293">
        <f>SUM('Employee Salary Payroll Tax '!I2993:K2993)</f>
        <v>18275.22</v>
      </c>
      <c r="L2991" s="293">
        <f>'Employee Salary Payroll Tax '!H2993</f>
        <v>0</v>
      </c>
      <c r="M2991" s="293">
        <f t="shared" si="381"/>
        <v>50041.8</v>
      </c>
      <c r="N2991" s="359">
        <f t="shared" si="382"/>
        <v>0</v>
      </c>
      <c r="O2991" s="331"/>
      <c r="P2991" s="61"/>
      <c r="Q2991" s="294"/>
      <c r="R2991" s="292"/>
      <c r="S2991" s="303"/>
    </row>
    <row r="2992" spans="1:19" s="36" customFormat="1" ht="14.4">
      <c r="A2992" s="36">
        <f t="shared" si="383"/>
        <v>1669</v>
      </c>
      <c r="B2992" s="526"/>
      <c r="C2992" s="36" t="str">
        <f>VLOOKUP('Employee Salary Payroll Tax '!B2994,'Employee Salary Payroll Tax '!$D$1:$E$7,2,FALSE)</f>
        <v>NonUnion</v>
      </c>
      <c r="D2992" s="61">
        <f t="shared" si="376"/>
        <v>2.98E-2</v>
      </c>
      <c r="E2992" s="351">
        <f>'Employee Salary Payroll Tax '!N2994</f>
        <v>44654.06</v>
      </c>
      <c r="F2992" s="351">
        <f t="shared" si="377"/>
        <v>45984.750988</v>
      </c>
      <c r="G2992" s="352"/>
      <c r="H2992" s="351">
        <f t="shared" si="378"/>
        <v>0</v>
      </c>
      <c r="I2992" s="351">
        <f t="shared" si="380"/>
        <v>1330.6909880000021</v>
      </c>
      <c r="J2992" s="351">
        <f t="shared" si="379"/>
        <v>0</v>
      </c>
      <c r="K2992" s="293">
        <f>SUM('Employee Salary Payroll Tax '!I2994:K2994)</f>
        <v>3898.89</v>
      </c>
      <c r="L2992" s="293">
        <f>'Employee Salary Payroll Tax '!H2994</f>
        <v>0</v>
      </c>
      <c r="M2992" s="293">
        <f t="shared" si="381"/>
        <v>40755.17</v>
      </c>
      <c r="N2992" s="359">
        <f t="shared" si="382"/>
        <v>0</v>
      </c>
      <c r="O2992" s="331"/>
      <c r="P2992" s="61"/>
      <c r="Q2992" s="294"/>
      <c r="R2992" s="292"/>
      <c r="S2992" s="303"/>
    </row>
    <row r="2993" spans="1:19" s="36" customFormat="1" ht="14.4">
      <c r="A2993" s="36">
        <f t="shared" si="383"/>
        <v>1670</v>
      </c>
      <c r="B2993" s="526"/>
      <c r="C2993" s="36" t="str">
        <f>VLOOKUP('Employee Salary Payroll Tax '!B2995,'Employee Salary Payroll Tax '!$D$1:$E$7,2,FALSE)</f>
        <v>IBEW</v>
      </c>
      <c r="D2993" s="61">
        <f t="shared" si="376"/>
        <v>6.875E-3</v>
      </c>
      <c r="E2993" s="351">
        <f>'Employee Salary Payroll Tax '!N2995</f>
        <v>33302.050000000003</v>
      </c>
      <c r="F2993" s="351">
        <f t="shared" si="377"/>
        <v>33531.001593749999</v>
      </c>
      <c r="G2993" s="352"/>
      <c r="H2993" s="351">
        <f t="shared" si="378"/>
        <v>0</v>
      </c>
      <c r="I2993" s="351">
        <f t="shared" si="380"/>
        <v>228.95159374999639</v>
      </c>
      <c r="J2993" s="351">
        <f t="shared" si="379"/>
        <v>0</v>
      </c>
      <c r="K2993" s="293">
        <f>SUM('Employee Salary Payroll Tax '!I2995:K2995)</f>
        <v>5971.57</v>
      </c>
      <c r="L2993" s="293">
        <f>'Employee Salary Payroll Tax '!H2995</f>
        <v>0</v>
      </c>
      <c r="M2993" s="293">
        <f t="shared" si="381"/>
        <v>27330.480000000003</v>
      </c>
      <c r="N2993" s="359">
        <f t="shared" si="382"/>
        <v>0</v>
      </c>
      <c r="O2993" s="331"/>
      <c r="P2993" s="61"/>
      <c r="Q2993" s="294"/>
      <c r="R2993" s="292"/>
      <c r="S2993" s="303"/>
    </row>
    <row r="2994" spans="1:19" s="36" customFormat="1" ht="14.4">
      <c r="A2994" s="36">
        <f t="shared" si="383"/>
        <v>1671</v>
      </c>
      <c r="B2994" s="526"/>
      <c r="C2994" s="36" t="str">
        <f>VLOOKUP('Employee Salary Payroll Tax '!B2996,'Employee Salary Payroll Tax '!$D$1:$E$7,2,FALSE)</f>
        <v>NonUnion</v>
      </c>
      <c r="D2994" s="61">
        <f t="shared" si="376"/>
        <v>2.98E-2</v>
      </c>
      <c r="E2994" s="351">
        <f>'Employee Salary Payroll Tax '!N2996</f>
        <v>183921.33</v>
      </c>
      <c r="F2994" s="351">
        <f t="shared" si="377"/>
        <v>189402.18563399999</v>
      </c>
      <c r="G2994" s="352"/>
      <c r="H2994" s="351">
        <f t="shared" si="378"/>
        <v>0</v>
      </c>
      <c r="I2994" s="351">
        <f t="shared" si="380"/>
        <v>5480.8556340000068</v>
      </c>
      <c r="J2994" s="351">
        <f t="shared" si="379"/>
        <v>0</v>
      </c>
      <c r="K2994" s="293">
        <f>SUM('Employee Salary Payroll Tax '!I2996:K2996)</f>
        <v>183921.33</v>
      </c>
      <c r="L2994" s="293">
        <f>'Employee Salary Payroll Tax '!H2996</f>
        <v>0</v>
      </c>
      <c r="M2994" s="293">
        <f t="shared" si="381"/>
        <v>0</v>
      </c>
      <c r="N2994" s="359">
        <f t="shared" si="382"/>
        <v>0</v>
      </c>
      <c r="O2994" s="331"/>
      <c r="P2994" s="61"/>
      <c r="Q2994" s="294"/>
      <c r="R2994" s="292"/>
      <c r="S2994" s="303"/>
    </row>
    <row r="2995" spans="1:19" s="36" customFormat="1" ht="14.4">
      <c r="A2995" s="36">
        <f t="shared" si="383"/>
        <v>1672</v>
      </c>
      <c r="B2995" s="526"/>
      <c r="C2995" s="36" t="str">
        <f>VLOOKUP('Employee Salary Payroll Tax '!B2997,'Employee Salary Payroll Tax '!$D$1:$E$7,2,FALSE)</f>
        <v>NonUnion</v>
      </c>
      <c r="D2995" s="61">
        <f t="shared" si="376"/>
        <v>2.98E-2</v>
      </c>
      <c r="E2995" s="351">
        <f>'Employee Salary Payroll Tax '!N2997</f>
        <v>94252.01</v>
      </c>
      <c r="F2995" s="351">
        <f t="shared" si="377"/>
        <v>97060.719897999996</v>
      </c>
      <c r="G2995" s="352"/>
      <c r="H2995" s="351">
        <f t="shared" si="378"/>
        <v>0</v>
      </c>
      <c r="I2995" s="351">
        <f t="shared" si="380"/>
        <v>2808.709898000001</v>
      </c>
      <c r="J2995" s="351">
        <f t="shared" si="379"/>
        <v>0</v>
      </c>
      <c r="K2995" s="293">
        <f>SUM('Employee Salary Payroll Tax '!I2997:K2997)</f>
        <v>32085.78</v>
      </c>
      <c r="L2995" s="293">
        <f>'Employee Salary Payroll Tax '!H2997</f>
        <v>38835.24</v>
      </c>
      <c r="M2995" s="293">
        <f t="shared" si="381"/>
        <v>23330.989999999998</v>
      </c>
      <c r="N2995" s="359">
        <f t="shared" si="382"/>
        <v>0</v>
      </c>
      <c r="O2995" s="331"/>
      <c r="P2995" s="61"/>
      <c r="Q2995" s="294"/>
      <c r="R2995" s="292"/>
      <c r="S2995" s="303"/>
    </row>
    <row r="2996" spans="1:19" s="36" customFormat="1" ht="14.4">
      <c r="A2996" s="36">
        <f t="shared" si="383"/>
        <v>1673</v>
      </c>
      <c r="B2996" s="526"/>
      <c r="C2996" s="36" t="str">
        <f>VLOOKUP('Employee Salary Payroll Tax '!B2998,'Employee Salary Payroll Tax '!$D$1:$E$7,2,FALSE)</f>
        <v>IBEW</v>
      </c>
      <c r="D2996" s="61">
        <f t="shared" si="376"/>
        <v>6.875E-3</v>
      </c>
      <c r="E2996" s="351">
        <f>'Employee Salary Payroll Tax '!N2998</f>
        <v>89154.51</v>
      </c>
      <c r="F2996" s="351">
        <f t="shared" si="377"/>
        <v>89767.447256249987</v>
      </c>
      <c r="G2996" s="352"/>
      <c r="H2996" s="351">
        <f t="shared" si="378"/>
        <v>0</v>
      </c>
      <c r="I2996" s="351">
        <f t="shared" si="380"/>
        <v>612.93725624999206</v>
      </c>
      <c r="J2996" s="351">
        <f t="shared" si="379"/>
        <v>0</v>
      </c>
      <c r="K2996" s="293">
        <f>SUM('Employee Salary Payroll Tax '!I2998:K2998)</f>
        <v>17047.73</v>
      </c>
      <c r="L2996" s="293">
        <f>'Employee Salary Payroll Tax '!H2998</f>
        <v>0</v>
      </c>
      <c r="M2996" s="293">
        <f t="shared" si="381"/>
        <v>72106.78</v>
      </c>
      <c r="N2996" s="359">
        <f t="shared" si="382"/>
        <v>0</v>
      </c>
      <c r="O2996" s="331"/>
      <c r="P2996" s="61"/>
      <c r="Q2996" s="294"/>
      <c r="R2996" s="292"/>
      <c r="S2996" s="303"/>
    </row>
    <row r="2997" spans="1:19" s="36" customFormat="1" ht="14.4">
      <c r="A2997" s="36">
        <f t="shared" si="383"/>
        <v>1674</v>
      </c>
      <c r="B2997" s="526"/>
      <c r="C2997" s="36" t="str">
        <f>VLOOKUP('Employee Salary Payroll Tax '!B2999,'Employee Salary Payroll Tax '!$D$1:$E$7,2,FALSE)</f>
        <v>NonUnion</v>
      </c>
      <c r="D2997" s="61">
        <f t="shared" si="376"/>
        <v>2.98E-2</v>
      </c>
      <c r="E2997" s="351">
        <f>'Employee Salary Payroll Tax '!N2999</f>
        <v>97648.59</v>
      </c>
      <c r="F2997" s="351">
        <f t="shared" si="377"/>
        <v>100558.517982</v>
      </c>
      <c r="G2997" s="352"/>
      <c r="H2997" s="351">
        <f t="shared" si="378"/>
        <v>0</v>
      </c>
      <c r="I2997" s="351">
        <f t="shared" si="380"/>
        <v>2909.9279820000083</v>
      </c>
      <c r="J2997" s="351">
        <f t="shared" si="379"/>
        <v>0</v>
      </c>
      <c r="K2997" s="293">
        <f>SUM('Employee Salary Payroll Tax '!I2999:K2999)</f>
        <v>30384.57</v>
      </c>
      <c r="L2997" s="293">
        <f>'Employee Salary Payroll Tax '!H2999</f>
        <v>53281.760000000002</v>
      </c>
      <c r="M2997" s="293">
        <f t="shared" si="381"/>
        <v>13982.259999999987</v>
      </c>
      <c r="N2997" s="359">
        <f t="shared" si="382"/>
        <v>0</v>
      </c>
      <c r="O2997" s="331"/>
      <c r="P2997" s="61"/>
      <c r="Q2997" s="294"/>
      <c r="R2997" s="292"/>
      <c r="S2997" s="303"/>
    </row>
    <row r="2998" spans="1:19" s="36" customFormat="1" ht="14.4">
      <c r="A2998" s="36">
        <f t="shared" si="383"/>
        <v>1675</v>
      </c>
      <c r="B2998" s="526"/>
      <c r="C2998" s="36" t="str">
        <f>VLOOKUP('Employee Salary Payroll Tax '!B3000,'Employee Salary Payroll Tax '!$D$1:$E$7,2,FALSE)</f>
        <v>NonUnion</v>
      </c>
      <c r="D2998" s="61">
        <f t="shared" si="376"/>
        <v>2.98E-2</v>
      </c>
      <c r="E2998" s="351">
        <f>'Employee Salary Payroll Tax '!N3000</f>
        <v>111144.25</v>
      </c>
      <c r="F2998" s="351">
        <f t="shared" si="377"/>
        <v>114456.34865</v>
      </c>
      <c r="G2998" s="352"/>
      <c r="H2998" s="351">
        <f t="shared" si="378"/>
        <v>0</v>
      </c>
      <c r="I2998" s="351">
        <f t="shared" si="380"/>
        <v>3312.0986499999999</v>
      </c>
      <c r="J2998" s="351">
        <f t="shared" si="379"/>
        <v>0</v>
      </c>
      <c r="K2998" s="293">
        <f>SUM('Employee Salary Payroll Tax '!I3000:K3000)</f>
        <v>32727.06</v>
      </c>
      <c r="L2998" s="293">
        <f>'Employee Salary Payroll Tax '!H3000</f>
        <v>0</v>
      </c>
      <c r="M2998" s="293">
        <f t="shared" si="381"/>
        <v>78417.19</v>
      </c>
      <c r="N2998" s="359">
        <f t="shared" si="382"/>
        <v>0</v>
      </c>
      <c r="O2998" s="331"/>
      <c r="P2998" s="61"/>
      <c r="Q2998" s="294"/>
      <c r="R2998" s="292"/>
      <c r="S2998" s="303"/>
    </row>
    <row r="2999" spans="1:19" s="36" customFormat="1" ht="14.4">
      <c r="A2999" s="36">
        <f t="shared" si="383"/>
        <v>1676</v>
      </c>
      <c r="B2999" s="526"/>
      <c r="C2999" s="36" t="str">
        <f>VLOOKUP('Employee Salary Payroll Tax '!B3001,'Employee Salary Payroll Tax '!$D$1:$E$7,2,FALSE)</f>
        <v>NonUnion</v>
      </c>
      <c r="D2999" s="61">
        <f t="shared" si="376"/>
        <v>2.98E-2</v>
      </c>
      <c r="E2999" s="351">
        <f>'Employee Salary Payroll Tax '!N3001</f>
        <v>89464.56</v>
      </c>
      <c r="F2999" s="351">
        <f t="shared" si="377"/>
        <v>92130.603887999998</v>
      </c>
      <c r="G2999" s="352"/>
      <c r="H2999" s="351">
        <f t="shared" si="378"/>
        <v>0</v>
      </c>
      <c r="I2999" s="351">
        <f t="shared" si="380"/>
        <v>2666.0438880000002</v>
      </c>
      <c r="J2999" s="351">
        <f t="shared" si="379"/>
        <v>0</v>
      </c>
      <c r="K2999" s="293">
        <f>SUM('Employee Salary Payroll Tax '!I3001:K3001)</f>
        <v>81365.13</v>
      </c>
      <c r="L2999" s="293">
        <f>'Employee Salary Payroll Tax '!H3001</f>
        <v>1192.08</v>
      </c>
      <c r="M2999" s="293">
        <f t="shared" si="381"/>
        <v>6907.3499999999931</v>
      </c>
      <c r="N2999" s="359">
        <f t="shared" si="382"/>
        <v>0</v>
      </c>
      <c r="O2999" s="331"/>
      <c r="P2999" s="61"/>
      <c r="Q2999" s="294"/>
      <c r="R2999" s="292"/>
      <c r="S2999" s="303"/>
    </row>
    <row r="3000" spans="1:19" s="36" customFormat="1" ht="14.4">
      <c r="A3000" s="36">
        <f t="shared" si="383"/>
        <v>1677</v>
      </c>
      <c r="B3000" s="526"/>
      <c r="C3000" s="36" t="str">
        <f>VLOOKUP('Employee Salary Payroll Tax '!B3002,'Employee Salary Payroll Tax '!$D$1:$E$7,2,FALSE)</f>
        <v>IBEW</v>
      </c>
      <c r="D3000" s="61">
        <f t="shared" si="376"/>
        <v>6.875E-3</v>
      </c>
      <c r="E3000" s="351">
        <f>'Employee Salary Payroll Tax '!N3002</f>
        <v>59074.6</v>
      </c>
      <c r="F3000" s="351">
        <f t="shared" si="377"/>
        <v>59480.737874999999</v>
      </c>
      <c r="G3000" s="352"/>
      <c r="H3000" s="351">
        <f t="shared" si="378"/>
        <v>0</v>
      </c>
      <c r="I3000" s="351">
        <f t="shared" si="380"/>
        <v>406.13787500000035</v>
      </c>
      <c r="J3000" s="351">
        <f t="shared" si="379"/>
        <v>0</v>
      </c>
      <c r="K3000" s="293">
        <f>SUM('Employee Salary Payroll Tax '!I3002:K3002)</f>
        <v>43943.53</v>
      </c>
      <c r="L3000" s="293">
        <f>'Employee Salary Payroll Tax '!H3002</f>
        <v>0</v>
      </c>
      <c r="M3000" s="293">
        <f t="shared" si="381"/>
        <v>15131.07</v>
      </c>
      <c r="N3000" s="359">
        <f t="shared" si="382"/>
        <v>0</v>
      </c>
      <c r="O3000" s="331"/>
      <c r="P3000" s="61"/>
      <c r="Q3000" s="294"/>
      <c r="R3000" s="292"/>
      <c r="S3000" s="303"/>
    </row>
    <row r="3001" spans="1:19" s="36" customFormat="1" ht="14.4">
      <c r="A3001" s="36">
        <f t="shared" si="383"/>
        <v>1678</v>
      </c>
      <c r="B3001" s="526"/>
      <c r="C3001" s="36" t="str">
        <f>VLOOKUP('Employee Salary Payroll Tax '!B3003,'Employee Salary Payroll Tax '!$D$1:$E$7,2,FALSE)</f>
        <v>IBEW</v>
      </c>
      <c r="D3001" s="61">
        <f t="shared" si="376"/>
        <v>6.875E-3</v>
      </c>
      <c r="E3001" s="351">
        <f>'Employee Salary Payroll Tax '!N3003</f>
        <v>112099.54</v>
      </c>
      <c r="F3001" s="351">
        <f t="shared" si="377"/>
        <v>112870.2243375</v>
      </c>
      <c r="G3001" s="352"/>
      <c r="H3001" s="351">
        <f t="shared" si="378"/>
        <v>0</v>
      </c>
      <c r="I3001" s="351">
        <f t="shared" si="380"/>
        <v>770.68433750000258</v>
      </c>
      <c r="J3001" s="351">
        <f t="shared" si="379"/>
        <v>0</v>
      </c>
      <c r="K3001" s="293">
        <f>SUM('Employee Salary Payroll Tax '!I3003:K3003)</f>
        <v>111913.22</v>
      </c>
      <c r="L3001" s="293">
        <f>'Employee Salary Payroll Tax '!H3003</f>
        <v>0</v>
      </c>
      <c r="M3001" s="293">
        <f t="shared" si="381"/>
        <v>186.31999999999243</v>
      </c>
      <c r="N3001" s="359">
        <f t="shared" si="382"/>
        <v>0</v>
      </c>
      <c r="O3001" s="331"/>
      <c r="P3001" s="61"/>
      <c r="Q3001" s="294"/>
      <c r="R3001" s="292"/>
      <c r="S3001" s="303"/>
    </row>
    <row r="3002" spans="1:19" s="36" customFormat="1" ht="14.4">
      <c r="A3002" s="36">
        <f t="shared" si="383"/>
        <v>1679</v>
      </c>
      <c r="B3002" s="526"/>
      <c r="C3002" s="36" t="str">
        <f>VLOOKUP('Employee Salary Payroll Tax '!B3004,'Employee Salary Payroll Tax '!$D$1:$E$7,2,FALSE)</f>
        <v>IBEW</v>
      </c>
      <c r="D3002" s="61">
        <f t="shared" si="376"/>
        <v>6.875E-3</v>
      </c>
      <c r="E3002" s="351">
        <f>'Employee Salary Payroll Tax '!N3004</f>
        <v>139916.22</v>
      </c>
      <c r="F3002" s="351">
        <f t="shared" si="377"/>
        <v>140878.14401250001</v>
      </c>
      <c r="G3002" s="352"/>
      <c r="H3002" s="351">
        <f t="shared" si="378"/>
        <v>0</v>
      </c>
      <c r="I3002" s="351">
        <f t="shared" si="380"/>
        <v>961.92401250000694</v>
      </c>
      <c r="J3002" s="351">
        <f t="shared" si="379"/>
        <v>0</v>
      </c>
      <c r="K3002" s="293">
        <f>SUM('Employee Salary Payroll Tax '!I3004:K3004)</f>
        <v>129834.43</v>
      </c>
      <c r="L3002" s="293">
        <f>'Employee Salary Payroll Tax '!H3004</f>
        <v>0</v>
      </c>
      <c r="M3002" s="293">
        <f t="shared" si="381"/>
        <v>10081.790000000008</v>
      </c>
      <c r="N3002" s="359">
        <f t="shared" si="382"/>
        <v>0</v>
      </c>
      <c r="O3002" s="331"/>
      <c r="P3002" s="61"/>
      <c r="Q3002" s="294"/>
      <c r="R3002" s="292"/>
      <c r="S3002" s="303"/>
    </row>
    <row r="3003" spans="1:19" s="36" customFormat="1" ht="14.4">
      <c r="A3003" s="36">
        <f t="shared" si="383"/>
        <v>1680</v>
      </c>
      <c r="B3003" s="526"/>
      <c r="C3003" s="36" t="str">
        <f>VLOOKUP('Employee Salary Payroll Tax '!B3005,'Employee Salary Payroll Tax '!$D$1:$E$7,2,FALSE)</f>
        <v>NonUnion</v>
      </c>
      <c r="D3003" s="61">
        <f t="shared" si="376"/>
        <v>2.98E-2</v>
      </c>
      <c r="E3003" s="351">
        <f>'Employee Salary Payroll Tax '!N3005</f>
        <v>93381.25</v>
      </c>
      <c r="F3003" s="351">
        <f t="shared" si="377"/>
        <v>96164.01125000001</v>
      </c>
      <c r="G3003" s="352"/>
      <c r="H3003" s="351">
        <f t="shared" si="378"/>
        <v>0</v>
      </c>
      <c r="I3003" s="351">
        <f t="shared" si="380"/>
        <v>2782.7612500000105</v>
      </c>
      <c r="J3003" s="351">
        <f t="shared" si="379"/>
        <v>0</v>
      </c>
      <c r="K3003" s="293">
        <f>SUM('Employee Salary Payroll Tax '!I3005:K3005)</f>
        <v>89646</v>
      </c>
      <c r="L3003" s="293">
        <f>'Employee Salary Payroll Tax '!H3005</f>
        <v>0</v>
      </c>
      <c r="M3003" s="293">
        <f t="shared" si="381"/>
        <v>3735.25</v>
      </c>
      <c r="N3003" s="359">
        <f t="shared" si="382"/>
        <v>0</v>
      </c>
      <c r="O3003" s="331"/>
      <c r="P3003" s="61"/>
      <c r="Q3003" s="294"/>
      <c r="R3003" s="292"/>
      <c r="S3003" s="303"/>
    </row>
    <row r="3004" spans="1:19" s="36" customFormat="1" ht="14.4">
      <c r="A3004" s="36">
        <f t="shared" si="383"/>
        <v>1681</v>
      </c>
      <c r="B3004" s="526"/>
      <c r="C3004" s="36" t="str">
        <f>VLOOKUP('Employee Salary Payroll Tax '!B3006,'Employee Salary Payroll Tax '!$D$1:$E$7,2,FALSE)</f>
        <v>NonUnion</v>
      </c>
      <c r="D3004" s="61">
        <f t="shared" si="376"/>
        <v>2.98E-2</v>
      </c>
      <c r="E3004" s="351">
        <f>'Employee Salary Payroll Tax '!N3006</f>
        <v>6689.53</v>
      </c>
      <c r="F3004" s="351">
        <f t="shared" si="377"/>
        <v>6888.8779940000004</v>
      </c>
      <c r="G3004" s="352"/>
      <c r="H3004" s="351">
        <f t="shared" si="378"/>
        <v>310.47000000000025</v>
      </c>
      <c r="I3004" s="351">
        <f t="shared" si="380"/>
        <v>199.34799400000065</v>
      </c>
      <c r="J3004" s="351">
        <f t="shared" si="379"/>
        <v>1.1960879640000039</v>
      </c>
      <c r="K3004" s="293">
        <f>SUM('Employee Salary Payroll Tax '!I3006:K3006)</f>
        <v>554.29</v>
      </c>
      <c r="L3004" s="293">
        <f>'Employee Salary Payroll Tax '!H3006</f>
        <v>0</v>
      </c>
      <c r="M3004" s="293">
        <f t="shared" si="381"/>
        <v>6135.24</v>
      </c>
      <c r="N3004" s="359">
        <f t="shared" si="382"/>
        <v>9.9107051985185074E-2</v>
      </c>
      <c r="O3004" s="331"/>
      <c r="P3004" s="61"/>
      <c r="Q3004" s="294"/>
      <c r="R3004" s="292"/>
      <c r="S3004" s="303"/>
    </row>
    <row r="3005" spans="1:19" s="36" customFormat="1" ht="14.4">
      <c r="A3005" s="36">
        <f t="shared" si="383"/>
        <v>1682</v>
      </c>
      <c r="B3005" s="526"/>
      <c r="C3005" s="36" t="str">
        <f>VLOOKUP('Employee Salary Payroll Tax '!B3007,'Employee Salary Payroll Tax '!$D$1:$E$7,2,FALSE)</f>
        <v>Not Assigned</v>
      </c>
      <c r="D3005" s="61">
        <f t="shared" si="376"/>
        <v>0</v>
      </c>
      <c r="E3005" s="351">
        <f>'Employee Salary Payroll Tax '!N3007</f>
        <v>0.43</v>
      </c>
      <c r="F3005" s="351">
        <f t="shared" si="377"/>
        <v>0.43</v>
      </c>
      <c r="G3005" s="352"/>
      <c r="H3005" s="351">
        <f t="shared" si="378"/>
        <v>6999.57</v>
      </c>
      <c r="I3005" s="351">
        <f t="shared" si="380"/>
        <v>0</v>
      </c>
      <c r="J3005" s="351">
        <f t="shared" si="379"/>
        <v>0</v>
      </c>
      <c r="K3005" s="293">
        <f>SUM('Employee Salary Payroll Tax '!I3007:K3007)</f>
        <v>0.54</v>
      </c>
      <c r="L3005" s="293">
        <f>'Employee Salary Payroll Tax '!H3007</f>
        <v>0</v>
      </c>
      <c r="M3005" s="293">
        <f t="shared" si="381"/>
        <v>-0.11000000000000004</v>
      </c>
      <c r="N3005" s="359">
        <f t="shared" si="382"/>
        <v>0</v>
      </c>
      <c r="O3005" s="331"/>
      <c r="P3005" s="61"/>
      <c r="Q3005" s="294"/>
      <c r="R3005" s="292"/>
      <c r="S3005" s="303"/>
    </row>
    <row r="3006" spans="1:19" s="36" customFormat="1" ht="14.4">
      <c r="A3006" s="36">
        <f t="shared" si="383"/>
        <v>1683</v>
      </c>
      <c r="B3006" s="526"/>
      <c r="C3006" s="36" t="str">
        <f>VLOOKUP('Employee Salary Payroll Tax '!B3008,'Employee Salary Payroll Tax '!$D$1:$E$7,2,FALSE)</f>
        <v>NonUnion</v>
      </c>
      <c r="D3006" s="61">
        <f t="shared" si="376"/>
        <v>2.98E-2</v>
      </c>
      <c r="E3006" s="351">
        <f>'Employee Salary Payroll Tax '!N3008</f>
        <v>92052.58</v>
      </c>
      <c r="F3006" s="351">
        <f t="shared" si="377"/>
        <v>94795.746884000007</v>
      </c>
      <c r="G3006" s="352"/>
      <c r="H3006" s="351">
        <f t="shared" si="378"/>
        <v>0</v>
      </c>
      <c r="I3006" s="351">
        <f t="shared" si="380"/>
        <v>2743.1668840000057</v>
      </c>
      <c r="J3006" s="351">
        <f t="shared" si="379"/>
        <v>0</v>
      </c>
      <c r="K3006" s="293">
        <f>SUM('Employee Salary Payroll Tax '!I3008:K3008)</f>
        <v>31345.08</v>
      </c>
      <c r="L3006" s="293">
        <f>'Employee Salary Payroll Tax '!H3008</f>
        <v>0</v>
      </c>
      <c r="M3006" s="293">
        <f t="shared" si="381"/>
        <v>60707.5</v>
      </c>
      <c r="N3006" s="359">
        <f t="shared" si="382"/>
        <v>0</v>
      </c>
      <c r="O3006" s="331"/>
      <c r="P3006" s="61"/>
      <c r="Q3006" s="294"/>
      <c r="R3006" s="292"/>
      <c r="S3006" s="303"/>
    </row>
    <row r="3007" spans="1:19" s="36" customFormat="1" ht="14.4">
      <c r="A3007" s="36">
        <f t="shared" si="383"/>
        <v>1684</v>
      </c>
      <c r="B3007" s="526"/>
      <c r="C3007" s="36" t="str">
        <f>VLOOKUP('Employee Salary Payroll Tax '!B3009,'Employee Salary Payroll Tax '!$D$1:$E$7,2,FALSE)</f>
        <v>NonUnion</v>
      </c>
      <c r="D3007" s="61">
        <f t="shared" si="376"/>
        <v>2.98E-2</v>
      </c>
      <c r="E3007" s="351">
        <f>'Employee Salary Payroll Tax '!N3009</f>
        <v>112046.59</v>
      </c>
      <c r="F3007" s="351">
        <f t="shared" si="377"/>
        <v>115385.57838200001</v>
      </c>
      <c r="G3007" s="352"/>
      <c r="H3007" s="351">
        <f t="shared" si="378"/>
        <v>0</v>
      </c>
      <c r="I3007" s="351">
        <f t="shared" si="380"/>
        <v>3338.9883820000105</v>
      </c>
      <c r="J3007" s="351">
        <f t="shared" si="379"/>
        <v>0</v>
      </c>
      <c r="K3007" s="293">
        <f>SUM('Employee Salary Payroll Tax '!I3009:K3009)</f>
        <v>30262.31</v>
      </c>
      <c r="L3007" s="293">
        <f>'Employee Salary Payroll Tax '!H3009</f>
        <v>0</v>
      </c>
      <c r="M3007" s="293">
        <f t="shared" si="381"/>
        <v>81784.28</v>
      </c>
      <c r="N3007" s="359">
        <f t="shared" si="382"/>
        <v>0</v>
      </c>
      <c r="O3007" s="331"/>
      <c r="P3007" s="61"/>
      <c r="Q3007" s="294"/>
      <c r="R3007" s="292"/>
      <c r="S3007" s="303"/>
    </row>
    <row r="3008" spans="1:19" s="36" customFormat="1" ht="14.4">
      <c r="A3008" s="36">
        <f t="shared" si="383"/>
        <v>1685</v>
      </c>
      <c r="B3008" s="526"/>
      <c r="C3008" s="36" t="str">
        <f>VLOOKUP('Employee Salary Payroll Tax '!B3010,'Employee Salary Payroll Tax '!$D$1:$E$7,2,FALSE)</f>
        <v>NonUnion</v>
      </c>
      <c r="D3008" s="61">
        <f t="shared" si="376"/>
        <v>2.98E-2</v>
      </c>
      <c r="E3008" s="351">
        <f>'Employee Salary Payroll Tax '!N3010</f>
        <v>20174.72</v>
      </c>
      <c r="F3008" s="351">
        <f t="shared" si="377"/>
        <v>20775.926656000003</v>
      </c>
      <c r="G3008" s="352"/>
      <c r="H3008" s="351">
        <f t="shared" si="378"/>
        <v>0</v>
      </c>
      <c r="I3008" s="351">
        <f t="shared" si="380"/>
        <v>601.20665600000211</v>
      </c>
      <c r="J3008" s="351">
        <f t="shared" si="379"/>
        <v>0</v>
      </c>
      <c r="K3008" s="293">
        <f>SUM('Employee Salary Payroll Tax '!I3010:K3010)</f>
        <v>18340.84</v>
      </c>
      <c r="L3008" s="293">
        <f>'Employee Salary Payroll Tax '!H3010</f>
        <v>0</v>
      </c>
      <c r="M3008" s="293">
        <f t="shared" si="381"/>
        <v>1833.880000000001</v>
      </c>
      <c r="N3008" s="359">
        <f t="shared" si="382"/>
        <v>0</v>
      </c>
      <c r="O3008" s="331"/>
      <c r="P3008" s="61"/>
      <c r="Q3008" s="294"/>
      <c r="R3008" s="292"/>
      <c r="S3008" s="303"/>
    </row>
    <row r="3009" spans="1:19" s="36" customFormat="1" ht="14.4">
      <c r="A3009" s="36">
        <f t="shared" si="383"/>
        <v>1686</v>
      </c>
      <c r="B3009" s="526"/>
      <c r="C3009" s="36" t="str">
        <f>VLOOKUP('Employee Salary Payroll Tax '!B3011,'Employee Salary Payroll Tax '!$D$1:$E$7,2,FALSE)</f>
        <v>NonUnion</v>
      </c>
      <c r="D3009" s="61">
        <f t="shared" si="376"/>
        <v>2.98E-2</v>
      </c>
      <c r="E3009" s="351">
        <f>'Employee Salary Payroll Tax '!N3011</f>
        <v>88159.45</v>
      </c>
      <c r="F3009" s="351">
        <f t="shared" si="377"/>
        <v>90786.601609999998</v>
      </c>
      <c r="G3009" s="352"/>
      <c r="H3009" s="351">
        <f t="shared" si="378"/>
        <v>0</v>
      </c>
      <c r="I3009" s="351">
        <f t="shared" si="380"/>
        <v>2627.1516100000008</v>
      </c>
      <c r="J3009" s="351">
        <f t="shared" si="379"/>
        <v>0</v>
      </c>
      <c r="K3009" s="293">
        <f>SUM('Employee Salary Payroll Tax '!I3011:K3011)</f>
        <v>2049.9699999999998</v>
      </c>
      <c r="L3009" s="293">
        <f>'Employee Salary Payroll Tax '!H3011</f>
        <v>0</v>
      </c>
      <c r="M3009" s="293">
        <f t="shared" si="381"/>
        <v>86109.48</v>
      </c>
      <c r="N3009" s="359">
        <f t="shared" si="382"/>
        <v>0</v>
      </c>
      <c r="O3009" s="331"/>
      <c r="P3009" s="61"/>
      <c r="Q3009" s="294"/>
      <c r="R3009" s="292"/>
      <c r="S3009" s="303"/>
    </row>
    <row r="3010" spans="1:19" s="36" customFormat="1" ht="14.4">
      <c r="A3010" s="36">
        <f t="shared" si="383"/>
        <v>1687</v>
      </c>
      <c r="B3010" s="526"/>
      <c r="C3010" s="36" t="str">
        <f>VLOOKUP('Employee Salary Payroll Tax '!B3012,'Employee Salary Payroll Tax '!$D$1:$E$7,2,FALSE)</f>
        <v>NonUnion</v>
      </c>
      <c r="D3010" s="61">
        <f t="shared" si="376"/>
        <v>2.98E-2</v>
      </c>
      <c r="E3010" s="351">
        <f>'Employee Salary Payroll Tax '!N3012</f>
        <v>59119.199999999997</v>
      </c>
      <c r="F3010" s="351">
        <f t="shared" si="377"/>
        <v>60880.952160000001</v>
      </c>
      <c r="G3010" s="352"/>
      <c r="H3010" s="351">
        <f t="shared" si="378"/>
        <v>0</v>
      </c>
      <c r="I3010" s="351">
        <f t="shared" si="380"/>
        <v>1761.7521600000036</v>
      </c>
      <c r="J3010" s="351">
        <f t="shared" si="379"/>
        <v>0</v>
      </c>
      <c r="K3010" s="293">
        <f>SUM('Employee Salary Payroll Tax '!I3012:K3012)</f>
        <v>33506.870000000003</v>
      </c>
      <c r="L3010" s="293">
        <f>'Employee Salary Payroll Tax '!H3012</f>
        <v>48.73</v>
      </c>
      <c r="M3010" s="293">
        <f t="shared" si="381"/>
        <v>25563.599999999995</v>
      </c>
      <c r="N3010" s="359">
        <f t="shared" si="382"/>
        <v>0</v>
      </c>
      <c r="O3010" s="331"/>
      <c r="P3010" s="61"/>
      <c r="Q3010" s="294"/>
      <c r="R3010" s="292"/>
      <c r="S3010" s="303"/>
    </row>
    <row r="3011" spans="1:19" s="36" customFormat="1" ht="14.4">
      <c r="A3011" s="36">
        <f t="shared" si="383"/>
        <v>1688</v>
      </c>
      <c r="B3011" s="526"/>
      <c r="C3011" s="36" t="str">
        <f>VLOOKUP('Employee Salary Payroll Tax '!B3013,'Employee Salary Payroll Tax '!$D$1:$E$7,2,FALSE)</f>
        <v>IBEW</v>
      </c>
      <c r="D3011" s="61">
        <f t="shared" si="376"/>
        <v>6.875E-3</v>
      </c>
      <c r="E3011" s="351">
        <f>'Employee Salary Payroll Tax '!N3013</f>
        <v>64147.24</v>
      </c>
      <c r="F3011" s="351">
        <f t="shared" si="377"/>
        <v>64588.252274999999</v>
      </c>
      <c r="G3011" s="352"/>
      <c r="H3011" s="351">
        <f t="shared" si="378"/>
        <v>0</v>
      </c>
      <c r="I3011" s="351">
        <f t="shared" si="380"/>
        <v>441.01227500000095</v>
      </c>
      <c r="J3011" s="351">
        <f t="shared" si="379"/>
        <v>0</v>
      </c>
      <c r="K3011" s="293">
        <f>SUM('Employee Salary Payroll Tax '!I3013:K3013)</f>
        <v>22911.22</v>
      </c>
      <c r="L3011" s="293">
        <f>'Employee Salary Payroll Tax '!H3013</f>
        <v>0</v>
      </c>
      <c r="M3011" s="293">
        <f t="shared" si="381"/>
        <v>41236.019999999997</v>
      </c>
      <c r="N3011" s="359">
        <f t="shared" si="382"/>
        <v>0</v>
      </c>
      <c r="O3011" s="331"/>
      <c r="P3011" s="61"/>
      <c r="Q3011" s="294"/>
      <c r="R3011" s="292"/>
      <c r="S3011" s="303"/>
    </row>
    <row r="3012" spans="1:19" s="36" customFormat="1" ht="14.4">
      <c r="A3012" s="36">
        <f t="shared" si="383"/>
        <v>1689</v>
      </c>
      <c r="B3012" s="526"/>
      <c r="C3012" s="36" t="str">
        <f>VLOOKUP('Employee Salary Payroll Tax '!B3014,'Employee Salary Payroll Tax '!$D$1:$E$7,2,FALSE)</f>
        <v>IBEW</v>
      </c>
      <c r="D3012" s="61">
        <f t="shared" si="376"/>
        <v>6.875E-3</v>
      </c>
      <c r="E3012" s="351">
        <f>'Employee Salary Payroll Tax '!N3014</f>
        <v>60941.79</v>
      </c>
      <c r="F3012" s="351">
        <f t="shared" si="377"/>
        <v>61360.764806250001</v>
      </c>
      <c r="G3012" s="352"/>
      <c r="H3012" s="351">
        <f t="shared" si="378"/>
        <v>0</v>
      </c>
      <c r="I3012" s="351">
        <f t="shared" si="380"/>
        <v>418.97480625000026</v>
      </c>
      <c r="J3012" s="351">
        <f t="shared" si="379"/>
        <v>0</v>
      </c>
      <c r="K3012" s="293">
        <f>SUM('Employee Salary Payroll Tax '!I3014:K3014)</f>
        <v>60431.43</v>
      </c>
      <c r="L3012" s="293">
        <f>'Employee Salary Payroll Tax '!H3014</f>
        <v>0</v>
      </c>
      <c r="M3012" s="293">
        <f t="shared" si="381"/>
        <v>510.36000000000058</v>
      </c>
      <c r="N3012" s="359">
        <f t="shared" si="382"/>
        <v>0</v>
      </c>
      <c r="O3012" s="331"/>
      <c r="P3012" s="61"/>
      <c r="Q3012" s="294"/>
      <c r="R3012" s="292"/>
      <c r="S3012" s="303"/>
    </row>
    <row r="3013" spans="1:19" s="36" customFormat="1" ht="14.4">
      <c r="A3013" s="36">
        <f t="shared" si="383"/>
        <v>1690</v>
      </c>
      <c r="B3013" s="526"/>
      <c r="C3013" s="36" t="str">
        <f>VLOOKUP('Employee Salary Payroll Tax '!B3015,'Employee Salary Payroll Tax '!$D$1:$E$7,2,FALSE)</f>
        <v>NonUnion</v>
      </c>
      <c r="D3013" s="61">
        <f t="shared" si="376"/>
        <v>2.98E-2</v>
      </c>
      <c r="E3013" s="351">
        <f>'Employee Salary Payroll Tax '!N3015</f>
        <v>51445.63</v>
      </c>
      <c r="F3013" s="351">
        <f t="shared" si="377"/>
        <v>52978.709774000003</v>
      </c>
      <c r="G3013" s="352"/>
      <c r="H3013" s="351">
        <f t="shared" si="378"/>
        <v>0</v>
      </c>
      <c r="I3013" s="351">
        <f t="shared" si="380"/>
        <v>1533.0797740000053</v>
      </c>
      <c r="J3013" s="351">
        <f t="shared" si="379"/>
        <v>0</v>
      </c>
      <c r="K3013" s="293">
        <f>SUM('Employee Salary Payroll Tax '!I3015:K3015)</f>
        <v>51445.63</v>
      </c>
      <c r="L3013" s="293">
        <f>'Employee Salary Payroll Tax '!H3015</f>
        <v>0</v>
      </c>
      <c r="M3013" s="293">
        <f t="shared" si="381"/>
        <v>0</v>
      </c>
      <c r="N3013" s="359">
        <f t="shared" si="382"/>
        <v>0</v>
      </c>
      <c r="O3013" s="331"/>
      <c r="P3013" s="61"/>
      <c r="Q3013" s="294"/>
      <c r="R3013" s="292"/>
      <c r="S3013" s="303"/>
    </row>
    <row r="3014" spans="1:19" s="36" customFormat="1" ht="14.4">
      <c r="A3014" s="36">
        <f t="shared" si="383"/>
        <v>1691</v>
      </c>
      <c r="B3014" s="526"/>
      <c r="C3014" s="36" t="str">
        <f>VLOOKUP('Employee Salary Payroll Tax '!B3016,'Employee Salary Payroll Tax '!$D$1:$E$7,2,FALSE)</f>
        <v>NonUnion</v>
      </c>
      <c r="D3014" s="61">
        <f t="shared" si="376"/>
        <v>2.98E-2</v>
      </c>
      <c r="E3014" s="351">
        <f>'Employee Salary Payroll Tax '!N3016</f>
        <v>77343.13</v>
      </c>
      <c r="F3014" s="351">
        <f t="shared" si="377"/>
        <v>79647.955274000007</v>
      </c>
      <c r="G3014" s="352"/>
      <c r="H3014" s="351">
        <f t="shared" si="378"/>
        <v>0</v>
      </c>
      <c r="I3014" s="351">
        <f t="shared" si="380"/>
        <v>2304.8252740000025</v>
      </c>
      <c r="J3014" s="351">
        <f t="shared" si="379"/>
        <v>0</v>
      </c>
      <c r="K3014" s="293">
        <f>SUM('Employee Salary Payroll Tax '!I3016:K3016)</f>
        <v>69771.049999999988</v>
      </c>
      <c r="L3014" s="293">
        <f>'Employee Salary Payroll Tax '!H3016</f>
        <v>0</v>
      </c>
      <c r="M3014" s="293">
        <f t="shared" si="381"/>
        <v>7572.0800000000163</v>
      </c>
      <c r="N3014" s="359">
        <f t="shared" si="382"/>
        <v>0</v>
      </c>
      <c r="O3014" s="331"/>
      <c r="P3014" s="61"/>
      <c r="Q3014" s="294"/>
      <c r="R3014" s="292"/>
      <c r="S3014" s="303"/>
    </row>
    <row r="3015" spans="1:19" s="36" customFormat="1" ht="14.4">
      <c r="A3015" s="36">
        <f t="shared" si="383"/>
        <v>1692</v>
      </c>
      <c r="B3015" s="526"/>
      <c r="C3015" s="36" t="str">
        <f>VLOOKUP('Employee Salary Payroll Tax '!B3017,'Employee Salary Payroll Tax '!$D$1:$E$7,2,FALSE)</f>
        <v>IBEW</v>
      </c>
      <c r="D3015" s="61">
        <f t="shared" si="376"/>
        <v>6.875E-3</v>
      </c>
      <c r="E3015" s="351">
        <f>'Employee Salary Payroll Tax '!N3017</f>
        <v>136385.24</v>
      </c>
      <c r="F3015" s="351">
        <f t="shared" si="377"/>
        <v>137322.88852499999</v>
      </c>
      <c r="G3015" s="352"/>
      <c r="H3015" s="351">
        <f t="shared" si="378"/>
        <v>0</v>
      </c>
      <c r="I3015" s="351">
        <f t="shared" si="380"/>
        <v>937.64852499999688</v>
      </c>
      <c r="J3015" s="351">
        <f t="shared" si="379"/>
        <v>0</v>
      </c>
      <c r="K3015" s="293">
        <f>SUM('Employee Salary Payroll Tax '!I3017:K3017)</f>
        <v>132483.35999999999</v>
      </c>
      <c r="L3015" s="293">
        <f>'Employee Salary Payroll Tax '!H3017</f>
        <v>0</v>
      </c>
      <c r="M3015" s="293">
        <f t="shared" si="381"/>
        <v>3901.8800000000047</v>
      </c>
      <c r="N3015" s="359">
        <f t="shared" si="382"/>
        <v>0</v>
      </c>
      <c r="O3015" s="331"/>
      <c r="P3015" s="61"/>
      <c r="Q3015" s="294"/>
      <c r="R3015" s="292"/>
      <c r="S3015" s="303"/>
    </row>
    <row r="3016" spans="1:19" s="36" customFormat="1" ht="14.4">
      <c r="A3016" s="36">
        <f t="shared" si="383"/>
        <v>1693</v>
      </c>
      <c r="B3016" s="526"/>
      <c r="C3016" s="36" t="str">
        <f>VLOOKUP('Employee Salary Payroll Tax '!B3018,'Employee Salary Payroll Tax '!$D$1:$E$7,2,FALSE)</f>
        <v>NonUnion</v>
      </c>
      <c r="D3016" s="61">
        <f t="shared" si="376"/>
        <v>2.98E-2</v>
      </c>
      <c r="E3016" s="351">
        <f>'Employee Salary Payroll Tax '!N3018</f>
        <v>64266.46</v>
      </c>
      <c r="F3016" s="351">
        <f t="shared" si="377"/>
        <v>66181.600508000003</v>
      </c>
      <c r="G3016" s="352"/>
      <c r="H3016" s="351">
        <f t="shared" si="378"/>
        <v>0</v>
      </c>
      <c r="I3016" s="351">
        <f t="shared" si="380"/>
        <v>1915.140508000004</v>
      </c>
      <c r="J3016" s="351">
        <f t="shared" si="379"/>
        <v>0</v>
      </c>
      <c r="K3016" s="293">
        <f>SUM('Employee Salary Payroll Tax '!I3018:K3018)</f>
        <v>-955.43999999999994</v>
      </c>
      <c r="L3016" s="293">
        <f>'Employee Salary Payroll Tax '!H3018</f>
        <v>0</v>
      </c>
      <c r="M3016" s="293">
        <f t="shared" si="381"/>
        <v>65221.9</v>
      </c>
      <c r="N3016" s="359">
        <f t="shared" si="382"/>
        <v>0</v>
      </c>
      <c r="O3016" s="331"/>
      <c r="P3016" s="61"/>
      <c r="Q3016" s="294"/>
      <c r="R3016" s="292"/>
      <c r="S3016" s="303"/>
    </row>
    <row r="3017" spans="1:19" s="36" customFormat="1" ht="14.4">
      <c r="A3017" s="36">
        <f t="shared" si="383"/>
        <v>1694</v>
      </c>
      <c r="B3017" s="526"/>
      <c r="C3017" s="36" t="str">
        <f>VLOOKUP('Employee Salary Payroll Tax '!B3019,'Employee Salary Payroll Tax '!$D$1:$E$7,2,FALSE)</f>
        <v>NonUnion</v>
      </c>
      <c r="D3017" s="61">
        <f t="shared" si="376"/>
        <v>2.98E-2</v>
      </c>
      <c r="E3017" s="351">
        <f>'Employee Salary Payroll Tax '!N3019</f>
        <v>99427.44</v>
      </c>
      <c r="F3017" s="351">
        <f t="shared" si="377"/>
        <v>102390.377712</v>
      </c>
      <c r="G3017" s="352"/>
      <c r="H3017" s="351">
        <f t="shared" si="378"/>
        <v>0</v>
      </c>
      <c r="I3017" s="351">
        <f t="shared" si="380"/>
        <v>2962.937711999999</v>
      </c>
      <c r="J3017" s="351">
        <f t="shared" si="379"/>
        <v>0</v>
      </c>
      <c r="K3017" s="293">
        <f>SUM('Employee Salary Payroll Tax '!I3019:K3019)</f>
        <v>6000.47</v>
      </c>
      <c r="L3017" s="293">
        <f>'Employee Salary Payroll Tax '!H3019</f>
        <v>793.05</v>
      </c>
      <c r="M3017" s="293">
        <f t="shared" si="381"/>
        <v>92633.919999999998</v>
      </c>
      <c r="N3017" s="359">
        <f t="shared" si="382"/>
        <v>0</v>
      </c>
      <c r="O3017" s="331"/>
      <c r="P3017" s="61"/>
      <c r="Q3017" s="294"/>
      <c r="R3017" s="292"/>
      <c r="S3017" s="303"/>
    </row>
    <row r="3018" spans="1:19" s="36" customFormat="1" ht="14.4">
      <c r="A3018" s="36">
        <f t="shared" si="383"/>
        <v>1695</v>
      </c>
      <c r="B3018" s="526"/>
      <c r="C3018" s="36" t="str">
        <f>VLOOKUP('Employee Salary Payroll Tax '!B3020,'Employee Salary Payroll Tax '!$D$1:$E$7,2,FALSE)</f>
        <v>IBEW</v>
      </c>
      <c r="D3018" s="61">
        <f t="shared" si="376"/>
        <v>6.875E-3</v>
      </c>
      <c r="E3018" s="351">
        <f>'Employee Salary Payroll Tax '!N3020</f>
        <v>50606.91</v>
      </c>
      <c r="F3018" s="351">
        <f t="shared" si="377"/>
        <v>50954.832506250001</v>
      </c>
      <c r="G3018" s="352"/>
      <c r="H3018" s="351">
        <f t="shared" si="378"/>
        <v>0</v>
      </c>
      <c r="I3018" s="351">
        <f t="shared" si="380"/>
        <v>347.92250624999724</v>
      </c>
      <c r="J3018" s="351">
        <f t="shared" si="379"/>
        <v>0</v>
      </c>
      <c r="K3018" s="293">
        <f>SUM('Employee Salary Payroll Tax '!I3020:K3020)</f>
        <v>50606.91</v>
      </c>
      <c r="L3018" s="293">
        <f>'Employee Salary Payroll Tax '!H3020</f>
        <v>0</v>
      </c>
      <c r="M3018" s="293">
        <f t="shared" si="381"/>
        <v>0</v>
      </c>
      <c r="N3018" s="359">
        <f t="shared" si="382"/>
        <v>0</v>
      </c>
      <c r="O3018" s="331"/>
      <c r="P3018" s="61"/>
      <c r="Q3018" s="294"/>
      <c r="R3018" s="292"/>
      <c r="S3018" s="303"/>
    </row>
    <row r="3019" spans="1:19" s="36" customFormat="1" ht="14.4">
      <c r="A3019" s="36">
        <f t="shared" si="383"/>
        <v>1696</v>
      </c>
      <c r="B3019" s="526"/>
      <c r="C3019" s="36" t="str">
        <f>VLOOKUP('Employee Salary Payroll Tax '!B3021,'Employee Salary Payroll Tax '!$D$1:$E$7,2,FALSE)</f>
        <v>IBEW</v>
      </c>
      <c r="D3019" s="61">
        <f t="shared" si="376"/>
        <v>6.875E-3</v>
      </c>
      <c r="E3019" s="351">
        <f>'Employee Salary Payroll Tax '!N3021</f>
        <v>60098.15</v>
      </c>
      <c r="F3019" s="351">
        <f t="shared" si="377"/>
        <v>60511.324781249998</v>
      </c>
      <c r="G3019" s="352"/>
      <c r="H3019" s="351">
        <f t="shared" si="378"/>
        <v>0</v>
      </c>
      <c r="I3019" s="351">
        <f t="shared" si="380"/>
        <v>413.17478124999616</v>
      </c>
      <c r="J3019" s="351">
        <f t="shared" si="379"/>
        <v>0</v>
      </c>
      <c r="K3019" s="293">
        <f>SUM('Employee Salary Payroll Tax '!I3021:K3021)</f>
        <v>60082.52</v>
      </c>
      <c r="L3019" s="293">
        <f>'Employee Salary Payroll Tax '!H3021</f>
        <v>0</v>
      </c>
      <c r="M3019" s="293">
        <f t="shared" si="381"/>
        <v>15.630000000004657</v>
      </c>
      <c r="N3019" s="359">
        <f t="shared" si="382"/>
        <v>0</v>
      </c>
      <c r="O3019" s="331"/>
      <c r="P3019" s="61"/>
      <c r="Q3019" s="294"/>
      <c r="R3019" s="292"/>
      <c r="S3019" s="303"/>
    </row>
    <row r="3020" spans="1:19" s="36" customFormat="1" ht="14.4">
      <c r="A3020" s="36">
        <f t="shared" si="383"/>
        <v>1697</v>
      </c>
      <c r="B3020" s="526"/>
      <c r="C3020" s="36" t="str">
        <f>VLOOKUP('Employee Salary Payroll Tax '!B3022,'Employee Salary Payroll Tax '!$D$1:$E$7,2,FALSE)</f>
        <v>IBEW</v>
      </c>
      <c r="D3020" s="61">
        <f t="shared" si="376"/>
        <v>6.875E-3</v>
      </c>
      <c r="E3020" s="351">
        <f>'Employee Salary Payroll Tax '!N3022</f>
        <v>23280.35</v>
      </c>
      <c r="F3020" s="351">
        <f t="shared" si="377"/>
        <v>23440.402406249999</v>
      </c>
      <c r="G3020" s="352"/>
      <c r="H3020" s="351">
        <f t="shared" si="378"/>
        <v>0</v>
      </c>
      <c r="I3020" s="351">
        <f t="shared" si="380"/>
        <v>160.05240625000079</v>
      </c>
      <c r="J3020" s="351">
        <f t="shared" si="379"/>
        <v>0</v>
      </c>
      <c r="K3020" s="293">
        <f>SUM('Employee Salary Payroll Tax '!I3022:K3022)</f>
        <v>23280.35</v>
      </c>
      <c r="L3020" s="293">
        <f>'Employee Salary Payroll Tax '!H3022</f>
        <v>0</v>
      </c>
      <c r="M3020" s="293">
        <f t="shared" si="381"/>
        <v>0</v>
      </c>
      <c r="N3020" s="359">
        <f t="shared" si="382"/>
        <v>0</v>
      </c>
      <c r="O3020" s="331"/>
      <c r="P3020" s="61"/>
      <c r="Q3020" s="294"/>
      <c r="R3020" s="292"/>
      <c r="S3020" s="303"/>
    </row>
    <row r="3021" spans="1:19" s="36" customFormat="1" ht="14.4">
      <c r="A3021" s="36">
        <f t="shared" si="383"/>
        <v>1698</v>
      </c>
      <c r="B3021" s="526"/>
      <c r="C3021" s="36" t="str">
        <f>VLOOKUP('Employee Salary Payroll Tax '!B3023,'Employee Salary Payroll Tax '!$D$1:$E$7,2,FALSE)</f>
        <v>NonUnion</v>
      </c>
      <c r="D3021" s="61">
        <f t="shared" si="376"/>
        <v>2.98E-2</v>
      </c>
      <c r="E3021" s="351">
        <f>'Employee Salary Payroll Tax '!N3023</f>
        <v>0.26</v>
      </c>
      <c r="F3021" s="351">
        <f t="shared" si="377"/>
        <v>0.26774800000000004</v>
      </c>
      <c r="G3021" s="352"/>
      <c r="H3021" s="351">
        <f t="shared" si="378"/>
        <v>6999.74</v>
      </c>
      <c r="I3021" s="351">
        <f t="shared" si="380"/>
        <v>7.7480000000000326E-3</v>
      </c>
      <c r="J3021" s="351">
        <f t="shared" si="379"/>
        <v>4.6488000000000196E-5</v>
      </c>
      <c r="K3021" s="293">
        <f>SUM('Employee Salary Payroll Tax '!I3023:K3023)</f>
        <v>0.18</v>
      </c>
      <c r="L3021" s="293">
        <f>'Employee Salary Payroll Tax '!H3023</f>
        <v>0</v>
      </c>
      <c r="M3021" s="293">
        <f t="shared" si="381"/>
        <v>8.0000000000000016E-2</v>
      </c>
      <c r="N3021" s="359">
        <f t="shared" si="382"/>
        <v>3.2183876215860847E-5</v>
      </c>
      <c r="O3021" s="331"/>
      <c r="P3021" s="61"/>
      <c r="Q3021" s="294"/>
      <c r="R3021" s="292"/>
      <c r="S3021" s="303"/>
    </row>
    <row r="3022" spans="1:19" s="36" customFormat="1" ht="14.4">
      <c r="A3022" s="36">
        <f t="shared" si="383"/>
        <v>1699</v>
      </c>
      <c r="B3022" s="526"/>
      <c r="C3022" s="36" t="str">
        <f>VLOOKUP('Employee Salary Payroll Tax '!B3024,'Employee Salary Payroll Tax '!$D$1:$E$7,2,FALSE)</f>
        <v>NonUnion</v>
      </c>
      <c r="D3022" s="61">
        <f t="shared" si="376"/>
        <v>2.98E-2</v>
      </c>
      <c r="E3022" s="351">
        <f>'Employee Salary Payroll Tax '!N3024</f>
        <v>61697.21</v>
      </c>
      <c r="F3022" s="351">
        <f t="shared" si="377"/>
        <v>63535.786857999999</v>
      </c>
      <c r="G3022" s="352"/>
      <c r="H3022" s="351">
        <f t="shared" si="378"/>
        <v>0</v>
      </c>
      <c r="I3022" s="351">
        <f t="shared" si="380"/>
        <v>1838.5768580000004</v>
      </c>
      <c r="J3022" s="351">
        <f t="shared" si="379"/>
        <v>0</v>
      </c>
      <c r="K3022" s="293">
        <f>SUM('Employee Salary Payroll Tax '!I3024:K3024)</f>
        <v>56489.919999999998</v>
      </c>
      <c r="L3022" s="293">
        <f>'Employee Salary Payroll Tax '!H3024</f>
        <v>0</v>
      </c>
      <c r="M3022" s="293">
        <f t="shared" si="381"/>
        <v>5207.2900000000009</v>
      </c>
      <c r="N3022" s="359">
        <f t="shared" si="382"/>
        <v>0</v>
      </c>
      <c r="O3022" s="331"/>
      <c r="P3022" s="61"/>
      <c r="Q3022" s="294"/>
      <c r="R3022" s="292"/>
      <c r="S3022" s="303"/>
    </row>
    <row r="3023" spans="1:19" s="36" customFormat="1" ht="14.4">
      <c r="A3023" s="36">
        <f t="shared" si="383"/>
        <v>1700</v>
      </c>
      <c r="B3023" s="526"/>
      <c r="C3023" s="36" t="str">
        <f>VLOOKUP('Employee Salary Payroll Tax '!B3025,'Employee Salary Payroll Tax '!$D$1:$E$7,2,FALSE)</f>
        <v>IBEW</v>
      </c>
      <c r="D3023" s="61">
        <f t="shared" si="376"/>
        <v>6.875E-3</v>
      </c>
      <c r="E3023" s="351">
        <f>'Employee Salary Payroll Tax '!N3025</f>
        <v>80174.94</v>
      </c>
      <c r="F3023" s="351">
        <f t="shared" si="377"/>
        <v>80726.142712500005</v>
      </c>
      <c r="G3023" s="352"/>
      <c r="H3023" s="351">
        <f t="shared" si="378"/>
        <v>0</v>
      </c>
      <c r="I3023" s="351">
        <f t="shared" si="380"/>
        <v>551.20271250000224</v>
      </c>
      <c r="J3023" s="351">
        <f t="shared" si="379"/>
        <v>0</v>
      </c>
      <c r="K3023" s="293">
        <f>SUM('Employee Salary Payroll Tax '!I3025:K3025)</f>
        <v>53068.53</v>
      </c>
      <c r="L3023" s="293">
        <f>'Employee Salary Payroll Tax '!H3025</f>
        <v>0</v>
      </c>
      <c r="M3023" s="293">
        <f t="shared" si="381"/>
        <v>27106.410000000003</v>
      </c>
      <c r="N3023" s="359">
        <f t="shared" si="382"/>
        <v>0</v>
      </c>
      <c r="O3023" s="331"/>
      <c r="P3023" s="61"/>
      <c r="Q3023" s="294"/>
      <c r="R3023" s="292"/>
      <c r="S3023" s="303"/>
    </row>
    <row r="3024" spans="1:19" s="36" customFormat="1" ht="14.4">
      <c r="A3024" s="36">
        <f t="shared" si="383"/>
        <v>1701</v>
      </c>
      <c r="B3024" s="526"/>
      <c r="C3024" s="36" t="str">
        <f>VLOOKUP('Employee Salary Payroll Tax '!B3026,'Employee Salary Payroll Tax '!$D$1:$E$7,2,FALSE)</f>
        <v>NonUnion</v>
      </c>
      <c r="D3024" s="61">
        <f t="shared" ref="D3024:D3087" si="384">VLOOKUP(C3024,C$9:D$12,2)</f>
        <v>2.98E-2</v>
      </c>
      <c r="E3024" s="351">
        <f>'Employee Salary Payroll Tax '!N3026</f>
        <v>99266.26</v>
      </c>
      <c r="F3024" s="351">
        <f t="shared" ref="F3024:F3087" si="385">E3024*(1+D3024)</f>
        <v>102224.394548</v>
      </c>
      <c r="G3024" s="352"/>
      <c r="H3024" s="351">
        <f t="shared" ref="H3024:H3087" si="386">IF(E3024&gt;$H$12,0,$H$12-E3024)</f>
        <v>0</v>
      </c>
      <c r="I3024" s="351">
        <f t="shared" si="380"/>
        <v>2958.1345480000018</v>
      </c>
      <c r="J3024" s="351">
        <f t="shared" ref="J3024:J3087" si="387">IF(H3024&gt;I3024,I3024*$J$12,H3024*$J$12)</f>
        <v>0</v>
      </c>
      <c r="K3024" s="293">
        <f>SUM('Employee Salary Payroll Tax '!I3026:K3026)</f>
        <v>17315.54</v>
      </c>
      <c r="L3024" s="293">
        <f>'Employee Salary Payroll Tax '!H3026</f>
        <v>0</v>
      </c>
      <c r="M3024" s="293">
        <f t="shared" si="381"/>
        <v>81950.720000000001</v>
      </c>
      <c r="N3024" s="359">
        <f t="shared" si="382"/>
        <v>0</v>
      </c>
      <c r="O3024" s="331"/>
      <c r="P3024" s="61"/>
      <c r="Q3024" s="294"/>
      <c r="R3024" s="292"/>
      <c r="S3024" s="303"/>
    </row>
    <row r="3025" spans="1:19" s="36" customFormat="1" ht="14.4">
      <c r="A3025" s="36">
        <f t="shared" si="383"/>
        <v>1702</v>
      </c>
      <c r="B3025" s="526"/>
      <c r="C3025" s="36" t="str">
        <f>VLOOKUP('Employee Salary Payroll Tax '!B3027,'Employee Salary Payroll Tax '!$D$1:$E$7,2,FALSE)</f>
        <v>NonUnion</v>
      </c>
      <c r="D3025" s="61">
        <f t="shared" si="384"/>
        <v>2.98E-2</v>
      </c>
      <c r="E3025" s="351">
        <f>'Employee Salary Payroll Tax '!N3027</f>
        <v>104624.72</v>
      </c>
      <c r="F3025" s="351">
        <f t="shared" si="385"/>
        <v>107742.53665600001</v>
      </c>
      <c r="G3025" s="352"/>
      <c r="H3025" s="351">
        <f t="shared" si="386"/>
        <v>0</v>
      </c>
      <c r="I3025" s="351">
        <f t="shared" ref="I3025:I3088" si="388">F3025-E3025</f>
        <v>3117.81665600001</v>
      </c>
      <c r="J3025" s="351">
        <f t="shared" si="387"/>
        <v>0</v>
      </c>
      <c r="K3025" s="293">
        <f>SUM('Employee Salary Payroll Tax '!I3027:K3027)</f>
        <v>15712.38</v>
      </c>
      <c r="L3025" s="293">
        <f>'Employee Salary Payroll Tax '!H3027</f>
        <v>0</v>
      </c>
      <c r="M3025" s="293">
        <f t="shared" ref="M3025:M3088" si="389">E3025-K3025-L3025</f>
        <v>88912.34</v>
      </c>
      <c r="N3025" s="359">
        <f t="shared" ref="N3025:N3088" si="390">J3025*K3025/(SUM(K3025:M3025)+0.000001)</f>
        <v>0</v>
      </c>
      <c r="O3025" s="331"/>
      <c r="P3025" s="61"/>
      <c r="Q3025" s="294"/>
      <c r="R3025" s="292"/>
      <c r="S3025" s="303"/>
    </row>
    <row r="3026" spans="1:19" s="36" customFormat="1" ht="14.4">
      <c r="A3026" s="36">
        <f t="shared" si="383"/>
        <v>1703</v>
      </c>
      <c r="B3026" s="526"/>
      <c r="C3026" s="36" t="str">
        <f>VLOOKUP('Employee Salary Payroll Tax '!B3028,'Employee Salary Payroll Tax '!$D$1:$E$7,2,FALSE)</f>
        <v>NonUnion</v>
      </c>
      <c r="D3026" s="61">
        <f t="shared" si="384"/>
        <v>2.98E-2</v>
      </c>
      <c r="E3026" s="351">
        <f>'Employee Salary Payroll Tax '!N3028</f>
        <v>63207.8</v>
      </c>
      <c r="F3026" s="351">
        <f t="shared" si="385"/>
        <v>65091.392440000003</v>
      </c>
      <c r="G3026" s="352"/>
      <c r="H3026" s="351">
        <f t="shared" si="386"/>
        <v>0</v>
      </c>
      <c r="I3026" s="351">
        <f t="shared" si="388"/>
        <v>1883.5924400000004</v>
      </c>
      <c r="J3026" s="351">
        <f t="shared" si="387"/>
        <v>0</v>
      </c>
      <c r="K3026" s="293">
        <f>SUM('Employee Salary Payroll Tax '!I3028:K3028)</f>
        <v>49310.48</v>
      </c>
      <c r="L3026" s="293">
        <f>'Employee Salary Payroll Tax '!H3028</f>
        <v>0</v>
      </c>
      <c r="M3026" s="293">
        <f t="shared" si="389"/>
        <v>13897.32</v>
      </c>
      <c r="N3026" s="359">
        <f t="shared" si="390"/>
        <v>0</v>
      </c>
      <c r="O3026" s="331"/>
      <c r="P3026" s="61"/>
      <c r="Q3026" s="294"/>
      <c r="R3026" s="292"/>
      <c r="S3026" s="303"/>
    </row>
    <row r="3027" spans="1:19" s="36" customFormat="1" ht="14.4">
      <c r="A3027" s="36">
        <f t="shared" si="383"/>
        <v>1704</v>
      </c>
      <c r="B3027" s="526"/>
      <c r="C3027" s="36" t="str">
        <f>VLOOKUP('Employee Salary Payroll Tax '!B3029,'Employee Salary Payroll Tax '!$D$1:$E$7,2,FALSE)</f>
        <v>IBEW</v>
      </c>
      <c r="D3027" s="61">
        <f t="shared" si="384"/>
        <v>6.875E-3</v>
      </c>
      <c r="E3027" s="351">
        <f>'Employee Salary Payroll Tax '!N3029</f>
        <v>48425.8</v>
      </c>
      <c r="F3027" s="351">
        <f t="shared" si="385"/>
        <v>48758.727375000002</v>
      </c>
      <c r="G3027" s="352"/>
      <c r="H3027" s="351">
        <f t="shared" si="386"/>
        <v>0</v>
      </c>
      <c r="I3027" s="351">
        <f t="shared" si="388"/>
        <v>332.9273749999993</v>
      </c>
      <c r="J3027" s="351">
        <f t="shared" si="387"/>
        <v>0</v>
      </c>
      <c r="K3027" s="293">
        <f>SUM('Employee Salary Payroll Tax '!I3029:K3029)</f>
        <v>40892.93</v>
      </c>
      <c r="L3027" s="293">
        <f>'Employee Salary Payroll Tax '!H3029</f>
        <v>0</v>
      </c>
      <c r="M3027" s="293">
        <f t="shared" si="389"/>
        <v>7532.8700000000026</v>
      </c>
      <c r="N3027" s="359">
        <f t="shared" si="390"/>
        <v>0</v>
      </c>
      <c r="O3027" s="331"/>
      <c r="P3027" s="61"/>
      <c r="Q3027" s="294"/>
      <c r="R3027" s="292"/>
      <c r="S3027" s="303"/>
    </row>
    <row r="3028" spans="1:19" s="36" customFormat="1" ht="14.4">
      <c r="A3028" s="36">
        <f t="shared" si="383"/>
        <v>1705</v>
      </c>
      <c r="B3028" s="526"/>
      <c r="C3028" s="36" t="str">
        <f>VLOOKUP('Employee Salary Payroll Tax '!B3030,'Employee Salary Payroll Tax '!$D$1:$E$7,2,FALSE)</f>
        <v>NonUnion</v>
      </c>
      <c r="D3028" s="61">
        <f t="shared" si="384"/>
        <v>2.98E-2</v>
      </c>
      <c r="E3028" s="351">
        <f>'Employee Salary Payroll Tax '!N3030</f>
        <v>167062.78</v>
      </c>
      <c r="F3028" s="351">
        <f t="shared" si="385"/>
        <v>172041.25084399999</v>
      </c>
      <c r="G3028" s="352"/>
      <c r="H3028" s="351">
        <f t="shared" si="386"/>
        <v>0</v>
      </c>
      <c r="I3028" s="351">
        <f t="shared" si="388"/>
        <v>4978.4708439999959</v>
      </c>
      <c r="J3028" s="351">
        <f t="shared" si="387"/>
        <v>0</v>
      </c>
      <c r="K3028" s="293">
        <f>SUM('Employee Salary Payroll Tax '!I3030:K3030)</f>
        <v>59711.31</v>
      </c>
      <c r="L3028" s="293">
        <f>'Employee Salary Payroll Tax '!H3030</f>
        <v>99632.57</v>
      </c>
      <c r="M3028" s="293">
        <f t="shared" si="389"/>
        <v>7718.8999999999942</v>
      </c>
      <c r="N3028" s="359">
        <f t="shared" si="390"/>
        <v>0</v>
      </c>
      <c r="O3028" s="331"/>
      <c r="P3028" s="61"/>
      <c r="Q3028" s="294"/>
      <c r="R3028" s="292"/>
      <c r="S3028" s="303"/>
    </row>
    <row r="3029" spans="1:19" s="36" customFormat="1" ht="14.4">
      <c r="A3029" s="36">
        <f t="shared" si="383"/>
        <v>1706</v>
      </c>
      <c r="B3029" s="526"/>
      <c r="C3029" s="36" t="str">
        <f>VLOOKUP('Employee Salary Payroll Tax '!B3031,'Employee Salary Payroll Tax '!$D$1:$E$7,2,FALSE)</f>
        <v>NonUnion</v>
      </c>
      <c r="D3029" s="61">
        <f t="shared" si="384"/>
        <v>2.98E-2</v>
      </c>
      <c r="E3029" s="351">
        <f>'Employee Salary Payroll Tax '!N3031</f>
        <v>88062.38</v>
      </c>
      <c r="F3029" s="351">
        <f t="shared" si="385"/>
        <v>90686.638924000014</v>
      </c>
      <c r="G3029" s="352"/>
      <c r="H3029" s="351">
        <f t="shared" si="386"/>
        <v>0</v>
      </c>
      <c r="I3029" s="351">
        <f t="shared" si="388"/>
        <v>2624.2589240000088</v>
      </c>
      <c r="J3029" s="351">
        <f t="shared" si="387"/>
        <v>0</v>
      </c>
      <c r="K3029" s="293">
        <f>SUM('Employee Salary Payroll Tax '!I3031:K3031)</f>
        <v>54678.62</v>
      </c>
      <c r="L3029" s="293">
        <f>'Employee Salary Payroll Tax '!H3031</f>
        <v>0</v>
      </c>
      <c r="M3029" s="293">
        <f t="shared" si="389"/>
        <v>33383.760000000002</v>
      </c>
      <c r="N3029" s="359">
        <f t="shared" si="390"/>
        <v>0</v>
      </c>
      <c r="O3029" s="331"/>
      <c r="P3029" s="61"/>
      <c r="Q3029" s="294"/>
      <c r="R3029" s="292"/>
      <c r="S3029" s="303"/>
    </row>
    <row r="3030" spans="1:19" s="36" customFormat="1" ht="14.4">
      <c r="A3030" s="36">
        <f t="shared" si="383"/>
        <v>1707</v>
      </c>
      <c r="B3030" s="526"/>
      <c r="C3030" s="36" t="str">
        <f>VLOOKUP('Employee Salary Payroll Tax '!B3032,'Employee Salary Payroll Tax '!$D$1:$E$7,2,FALSE)</f>
        <v>NonUnion</v>
      </c>
      <c r="D3030" s="61">
        <f t="shared" si="384"/>
        <v>2.98E-2</v>
      </c>
      <c r="E3030" s="351">
        <f>'Employee Salary Payroll Tax '!N3032</f>
        <v>69786.429999999993</v>
      </c>
      <c r="F3030" s="351">
        <f t="shared" si="385"/>
        <v>71866.065613999992</v>
      </c>
      <c r="G3030" s="352"/>
      <c r="H3030" s="351">
        <f t="shared" si="386"/>
        <v>0</v>
      </c>
      <c r="I3030" s="351">
        <f t="shared" si="388"/>
        <v>2079.6356139999989</v>
      </c>
      <c r="J3030" s="351">
        <f t="shared" si="387"/>
        <v>0</v>
      </c>
      <c r="K3030" s="293">
        <f>SUM('Employee Salary Payroll Tax '!I3032:K3032)</f>
        <v>42028.97</v>
      </c>
      <c r="L3030" s="293">
        <f>'Employee Salary Payroll Tax '!H3032</f>
        <v>0</v>
      </c>
      <c r="M3030" s="293">
        <f t="shared" si="389"/>
        <v>27757.459999999992</v>
      </c>
      <c r="N3030" s="359">
        <f t="shared" si="390"/>
        <v>0</v>
      </c>
      <c r="O3030" s="331"/>
      <c r="P3030" s="61"/>
      <c r="Q3030" s="294"/>
      <c r="R3030" s="292"/>
      <c r="S3030" s="303"/>
    </row>
    <row r="3031" spans="1:19" s="36" customFormat="1" ht="14.4">
      <c r="A3031" s="36">
        <f t="shared" si="383"/>
        <v>1708</v>
      </c>
      <c r="B3031" s="526"/>
      <c r="C3031" s="36" t="str">
        <f>VLOOKUP('Employee Salary Payroll Tax '!B3033,'Employee Salary Payroll Tax '!$D$1:$E$7,2,FALSE)</f>
        <v>NonUnion</v>
      </c>
      <c r="D3031" s="61">
        <f t="shared" si="384"/>
        <v>2.98E-2</v>
      </c>
      <c r="E3031" s="351">
        <f>'Employee Salary Payroll Tax '!N3033</f>
        <v>77766.84</v>
      </c>
      <c r="F3031" s="351">
        <f t="shared" si="385"/>
        <v>80084.291832000003</v>
      </c>
      <c r="G3031" s="352"/>
      <c r="H3031" s="351">
        <f t="shared" si="386"/>
        <v>0</v>
      </c>
      <c r="I3031" s="351">
        <f t="shared" si="388"/>
        <v>2317.4518320000061</v>
      </c>
      <c r="J3031" s="351">
        <f t="shared" si="387"/>
        <v>0</v>
      </c>
      <c r="K3031" s="293">
        <f>SUM('Employee Salary Payroll Tax '!I3033:K3033)</f>
        <v>77766.84</v>
      </c>
      <c r="L3031" s="293">
        <f>'Employee Salary Payroll Tax '!H3033</f>
        <v>0</v>
      </c>
      <c r="M3031" s="293">
        <f t="shared" si="389"/>
        <v>0</v>
      </c>
      <c r="N3031" s="359">
        <f t="shared" si="390"/>
        <v>0</v>
      </c>
      <c r="O3031" s="331"/>
      <c r="P3031" s="61"/>
      <c r="Q3031" s="294"/>
      <c r="R3031" s="292"/>
      <c r="S3031" s="303"/>
    </row>
    <row r="3032" spans="1:19" s="36" customFormat="1" ht="14.4">
      <c r="A3032" s="36">
        <f t="shared" si="383"/>
        <v>1709</v>
      </c>
      <c r="B3032" s="526"/>
      <c r="C3032" s="36" t="str">
        <f>VLOOKUP('Employee Salary Payroll Tax '!B3034,'Employee Salary Payroll Tax '!$D$1:$E$7,2,FALSE)</f>
        <v>NonUnion</v>
      </c>
      <c r="D3032" s="61">
        <f t="shared" si="384"/>
        <v>2.98E-2</v>
      </c>
      <c r="E3032" s="351">
        <f>'Employee Salary Payroll Tax '!N3034</f>
        <v>42894.55</v>
      </c>
      <c r="F3032" s="351">
        <f t="shared" si="385"/>
        <v>44172.807590000004</v>
      </c>
      <c r="G3032" s="352"/>
      <c r="H3032" s="351">
        <f t="shared" si="386"/>
        <v>0</v>
      </c>
      <c r="I3032" s="351">
        <f t="shared" si="388"/>
        <v>1278.2575900000011</v>
      </c>
      <c r="J3032" s="351">
        <f t="shared" si="387"/>
        <v>0</v>
      </c>
      <c r="K3032" s="293">
        <f>SUM('Employee Salary Payroll Tax '!I3034:K3034)</f>
        <v>42894.55</v>
      </c>
      <c r="L3032" s="293">
        <f>'Employee Salary Payroll Tax '!H3034</f>
        <v>0</v>
      </c>
      <c r="M3032" s="293">
        <f t="shared" si="389"/>
        <v>0</v>
      </c>
      <c r="N3032" s="359">
        <f t="shared" si="390"/>
        <v>0</v>
      </c>
      <c r="O3032" s="331"/>
      <c r="P3032" s="61"/>
      <c r="Q3032" s="294"/>
      <c r="R3032" s="292"/>
      <c r="S3032" s="303"/>
    </row>
    <row r="3033" spans="1:19" s="36" customFormat="1" ht="14.4">
      <c r="A3033" s="36">
        <f t="shared" si="383"/>
        <v>1710</v>
      </c>
      <c r="B3033" s="526"/>
      <c r="C3033" s="36" t="str">
        <f>VLOOKUP('Employee Salary Payroll Tax '!B3035,'Employee Salary Payroll Tax '!$D$1:$E$7,2,FALSE)</f>
        <v>NonUnion</v>
      </c>
      <c r="D3033" s="61">
        <f t="shared" si="384"/>
        <v>2.98E-2</v>
      </c>
      <c r="E3033" s="351">
        <f>'Employee Salary Payroll Tax '!N3035</f>
        <v>87076.23</v>
      </c>
      <c r="F3033" s="351">
        <f t="shared" si="385"/>
        <v>89671.101653999998</v>
      </c>
      <c r="G3033" s="352"/>
      <c r="H3033" s="351">
        <f t="shared" si="386"/>
        <v>0</v>
      </c>
      <c r="I3033" s="351">
        <f t="shared" si="388"/>
        <v>2594.8716540000023</v>
      </c>
      <c r="J3033" s="351">
        <f t="shared" si="387"/>
        <v>0</v>
      </c>
      <c r="K3033" s="293">
        <f>SUM('Employee Salary Payroll Tax '!I3035:K3035)</f>
        <v>26080.25</v>
      </c>
      <c r="L3033" s="293">
        <f>'Employee Salary Payroll Tax '!H3035</f>
        <v>0</v>
      </c>
      <c r="M3033" s="293">
        <f t="shared" si="389"/>
        <v>60995.979999999996</v>
      </c>
      <c r="N3033" s="359">
        <f t="shared" si="390"/>
        <v>0</v>
      </c>
      <c r="O3033" s="331"/>
      <c r="P3033" s="61"/>
      <c r="Q3033" s="294"/>
      <c r="R3033" s="292"/>
      <c r="S3033" s="303"/>
    </row>
    <row r="3034" spans="1:19" s="36" customFormat="1" ht="14.4">
      <c r="A3034" s="36">
        <f t="shared" si="383"/>
        <v>1711</v>
      </c>
      <c r="B3034" s="526"/>
      <c r="C3034" s="36" t="str">
        <f>VLOOKUP('Employee Salary Payroll Tax '!B3036,'Employee Salary Payroll Tax '!$D$1:$E$7,2,FALSE)</f>
        <v>NonUnion</v>
      </c>
      <c r="D3034" s="61">
        <f t="shared" si="384"/>
        <v>2.98E-2</v>
      </c>
      <c r="E3034" s="351">
        <f>'Employee Salary Payroll Tax '!N3036</f>
        <v>72572.77</v>
      </c>
      <c r="F3034" s="351">
        <f t="shared" si="385"/>
        <v>74735.438546000005</v>
      </c>
      <c r="G3034" s="352"/>
      <c r="H3034" s="351">
        <f t="shared" si="386"/>
        <v>0</v>
      </c>
      <c r="I3034" s="351">
        <f t="shared" si="388"/>
        <v>2162.6685460000008</v>
      </c>
      <c r="J3034" s="351">
        <f t="shared" si="387"/>
        <v>0</v>
      </c>
      <c r="K3034" s="293">
        <f>SUM('Employee Salary Payroll Tax '!I3036:K3036)</f>
        <v>17512.059999999998</v>
      </c>
      <c r="L3034" s="293">
        <f>'Employee Salary Payroll Tax '!H3036</f>
        <v>0</v>
      </c>
      <c r="M3034" s="293">
        <f t="shared" si="389"/>
        <v>55060.710000000006</v>
      </c>
      <c r="N3034" s="359">
        <f t="shared" si="390"/>
        <v>0</v>
      </c>
      <c r="O3034" s="331"/>
      <c r="P3034" s="61"/>
      <c r="Q3034" s="294"/>
      <c r="R3034" s="292"/>
      <c r="S3034" s="303"/>
    </row>
    <row r="3035" spans="1:19" s="36" customFormat="1" ht="14.4">
      <c r="A3035" s="36">
        <f t="shared" si="383"/>
        <v>1712</v>
      </c>
      <c r="B3035" s="526"/>
      <c r="C3035" s="36" t="str">
        <f>VLOOKUP('Employee Salary Payroll Tax '!B3037,'Employee Salary Payroll Tax '!$D$1:$E$7,2,FALSE)</f>
        <v>NonUnion</v>
      </c>
      <c r="D3035" s="61">
        <f t="shared" si="384"/>
        <v>2.98E-2</v>
      </c>
      <c r="E3035" s="351">
        <f>'Employee Salary Payroll Tax '!N3037</f>
        <v>75333.62</v>
      </c>
      <c r="F3035" s="351">
        <f t="shared" si="385"/>
        <v>77578.561875999992</v>
      </c>
      <c r="G3035" s="352"/>
      <c r="H3035" s="351">
        <f t="shared" si="386"/>
        <v>0</v>
      </c>
      <c r="I3035" s="351">
        <f t="shared" si="388"/>
        <v>2244.9418759999971</v>
      </c>
      <c r="J3035" s="351">
        <f t="shared" si="387"/>
        <v>0</v>
      </c>
      <c r="K3035" s="293">
        <f>SUM('Employee Salary Payroll Tax '!I3037:K3037)</f>
        <v>1874.18</v>
      </c>
      <c r="L3035" s="293">
        <f>'Employee Salary Payroll Tax '!H3037</f>
        <v>0</v>
      </c>
      <c r="M3035" s="293">
        <f t="shared" si="389"/>
        <v>73459.44</v>
      </c>
      <c r="N3035" s="359">
        <f t="shared" si="390"/>
        <v>0</v>
      </c>
      <c r="O3035" s="331"/>
      <c r="P3035" s="61"/>
      <c r="Q3035" s="294"/>
      <c r="R3035" s="292"/>
      <c r="S3035" s="303"/>
    </row>
    <row r="3036" spans="1:19" s="36" customFormat="1" ht="14.4">
      <c r="A3036" s="36">
        <f t="shared" si="383"/>
        <v>1713</v>
      </c>
      <c r="B3036" s="526"/>
      <c r="C3036" s="36" t="str">
        <f>VLOOKUP('Employee Salary Payroll Tax '!B3038,'Employee Salary Payroll Tax '!$D$1:$E$7,2,FALSE)</f>
        <v>NonUnion</v>
      </c>
      <c r="D3036" s="61">
        <f t="shared" si="384"/>
        <v>2.98E-2</v>
      </c>
      <c r="E3036" s="351">
        <f>'Employee Salary Payroll Tax '!N3038</f>
        <v>65934.12</v>
      </c>
      <c r="F3036" s="351">
        <f t="shared" si="385"/>
        <v>67898.956775999992</v>
      </c>
      <c r="G3036" s="352"/>
      <c r="H3036" s="351">
        <f t="shared" si="386"/>
        <v>0</v>
      </c>
      <c r="I3036" s="351">
        <f t="shared" si="388"/>
        <v>1964.8367759999965</v>
      </c>
      <c r="J3036" s="351">
        <f t="shared" si="387"/>
        <v>0</v>
      </c>
      <c r="K3036" s="293">
        <f>SUM('Employee Salary Payroll Tax '!I3038:K3038)</f>
        <v>3654.88</v>
      </c>
      <c r="L3036" s="293">
        <f>'Employee Salary Payroll Tax '!H3038</f>
        <v>0</v>
      </c>
      <c r="M3036" s="293">
        <f t="shared" si="389"/>
        <v>62279.24</v>
      </c>
      <c r="N3036" s="359">
        <f t="shared" si="390"/>
        <v>0</v>
      </c>
      <c r="O3036" s="331"/>
      <c r="P3036" s="61"/>
      <c r="Q3036" s="294"/>
      <c r="R3036" s="292"/>
      <c r="S3036" s="303"/>
    </row>
    <row r="3037" spans="1:19" s="36" customFormat="1" ht="14.4">
      <c r="A3037" s="36">
        <f t="shared" si="383"/>
        <v>1714</v>
      </c>
      <c r="B3037" s="526"/>
      <c r="C3037" s="36" t="str">
        <f>VLOOKUP('Employee Salary Payroll Tax '!B3039,'Employee Salary Payroll Tax '!$D$1:$E$7,2,FALSE)</f>
        <v>NonUnion</v>
      </c>
      <c r="D3037" s="61">
        <f t="shared" si="384"/>
        <v>2.98E-2</v>
      </c>
      <c r="E3037" s="351">
        <f>'Employee Salary Payroll Tax '!N3039</f>
        <v>89506.98</v>
      </c>
      <c r="F3037" s="351">
        <f t="shared" si="385"/>
        <v>92174.288004000002</v>
      </c>
      <c r="G3037" s="352"/>
      <c r="H3037" s="351">
        <f t="shared" si="386"/>
        <v>0</v>
      </c>
      <c r="I3037" s="351">
        <f t="shared" si="388"/>
        <v>2667.3080040000059</v>
      </c>
      <c r="J3037" s="351">
        <f t="shared" si="387"/>
        <v>0</v>
      </c>
      <c r="K3037" s="293">
        <f>SUM('Employee Salary Payroll Tax '!I3039:K3039)</f>
        <v>37271.94</v>
      </c>
      <c r="L3037" s="293">
        <f>'Employee Salary Payroll Tax '!H3039</f>
        <v>0</v>
      </c>
      <c r="M3037" s="293">
        <f t="shared" si="389"/>
        <v>52235.039999999994</v>
      </c>
      <c r="N3037" s="359">
        <f t="shared" si="390"/>
        <v>0</v>
      </c>
      <c r="O3037" s="331"/>
      <c r="P3037" s="61"/>
      <c r="Q3037" s="294"/>
      <c r="R3037" s="292"/>
      <c r="S3037" s="303"/>
    </row>
    <row r="3038" spans="1:19" s="36" customFormat="1" ht="14.4">
      <c r="A3038" s="36">
        <f t="shared" si="383"/>
        <v>1715</v>
      </c>
      <c r="B3038" s="526"/>
      <c r="C3038" s="36" t="str">
        <f>VLOOKUP('Employee Salary Payroll Tax '!B3040,'Employee Salary Payroll Tax '!$D$1:$E$7,2,FALSE)</f>
        <v>IBEW</v>
      </c>
      <c r="D3038" s="61">
        <f t="shared" si="384"/>
        <v>6.875E-3</v>
      </c>
      <c r="E3038" s="351">
        <f>'Employee Salary Payroll Tax '!N3040</f>
        <v>68356.3</v>
      </c>
      <c r="F3038" s="351">
        <f t="shared" si="385"/>
        <v>68826.249562500001</v>
      </c>
      <c r="G3038" s="352"/>
      <c r="H3038" s="351">
        <f t="shared" si="386"/>
        <v>0</v>
      </c>
      <c r="I3038" s="351">
        <f t="shared" si="388"/>
        <v>469.94956249999814</v>
      </c>
      <c r="J3038" s="351">
        <f t="shared" si="387"/>
        <v>0</v>
      </c>
      <c r="K3038" s="293">
        <f>SUM('Employee Salary Payroll Tax '!I3040:K3040)</f>
        <v>18290.120000000003</v>
      </c>
      <c r="L3038" s="293">
        <f>'Employee Salary Payroll Tax '!H3040</f>
        <v>0</v>
      </c>
      <c r="M3038" s="293">
        <f t="shared" si="389"/>
        <v>50066.18</v>
      </c>
      <c r="N3038" s="359">
        <f t="shared" si="390"/>
        <v>0</v>
      </c>
      <c r="O3038" s="331"/>
      <c r="P3038" s="61"/>
      <c r="Q3038" s="294"/>
      <c r="R3038" s="292"/>
      <c r="S3038" s="303"/>
    </row>
    <row r="3039" spans="1:19" s="36" customFormat="1" ht="14.4">
      <c r="A3039" s="36">
        <f t="shared" si="383"/>
        <v>1716</v>
      </c>
      <c r="B3039" s="526"/>
      <c r="C3039" s="36" t="str">
        <f>VLOOKUP('Employee Salary Payroll Tax '!B3041,'Employee Salary Payroll Tax '!$D$1:$E$7,2,FALSE)</f>
        <v>NonUnion</v>
      </c>
      <c r="D3039" s="61">
        <f t="shared" si="384"/>
        <v>2.98E-2</v>
      </c>
      <c r="E3039" s="351">
        <f>'Employee Salary Payroll Tax '!N3041</f>
        <v>110021.24</v>
      </c>
      <c r="F3039" s="351">
        <f t="shared" si="385"/>
        <v>113299.87295200001</v>
      </c>
      <c r="G3039" s="352"/>
      <c r="H3039" s="351">
        <f t="shared" si="386"/>
        <v>0</v>
      </c>
      <c r="I3039" s="351">
        <f t="shared" si="388"/>
        <v>3278.6329519999999</v>
      </c>
      <c r="J3039" s="351">
        <f t="shared" si="387"/>
        <v>0</v>
      </c>
      <c r="K3039" s="293">
        <f>SUM('Employee Salary Payroll Tax '!I3041:K3041)</f>
        <v>18210.260000000002</v>
      </c>
      <c r="L3039" s="293">
        <f>'Employee Salary Payroll Tax '!H3041</f>
        <v>0</v>
      </c>
      <c r="M3039" s="293">
        <f t="shared" si="389"/>
        <v>91810.98000000001</v>
      </c>
      <c r="N3039" s="359">
        <f t="shared" si="390"/>
        <v>0</v>
      </c>
      <c r="O3039" s="331"/>
      <c r="P3039" s="61"/>
      <c r="Q3039" s="294"/>
      <c r="R3039" s="292"/>
      <c r="S3039" s="303"/>
    </row>
    <row r="3040" spans="1:19" s="36" customFormat="1" ht="14.4">
      <c r="A3040" s="36">
        <f t="shared" si="383"/>
        <v>1717</v>
      </c>
      <c r="B3040" s="526"/>
      <c r="C3040" s="36" t="str">
        <f>VLOOKUP('Employee Salary Payroll Tax '!B3042,'Employee Salary Payroll Tax '!$D$1:$E$7,2,FALSE)</f>
        <v>IBEW</v>
      </c>
      <c r="D3040" s="61">
        <f t="shared" si="384"/>
        <v>6.875E-3</v>
      </c>
      <c r="E3040" s="351">
        <f>'Employee Salary Payroll Tax '!N3042</f>
        <v>109037.07</v>
      </c>
      <c r="F3040" s="351">
        <f t="shared" si="385"/>
        <v>109786.69985625001</v>
      </c>
      <c r="G3040" s="352"/>
      <c r="H3040" s="351">
        <f t="shared" si="386"/>
        <v>0</v>
      </c>
      <c r="I3040" s="351">
        <f t="shared" si="388"/>
        <v>749.62985625000147</v>
      </c>
      <c r="J3040" s="351">
        <f t="shared" si="387"/>
        <v>0</v>
      </c>
      <c r="K3040" s="293">
        <f>SUM('Employee Salary Payroll Tax '!I3042:K3042)</f>
        <v>28997</v>
      </c>
      <c r="L3040" s="293">
        <f>'Employee Salary Payroll Tax '!H3042</f>
        <v>0</v>
      </c>
      <c r="M3040" s="293">
        <f t="shared" si="389"/>
        <v>80040.070000000007</v>
      </c>
      <c r="N3040" s="359">
        <f t="shared" si="390"/>
        <v>0</v>
      </c>
      <c r="O3040" s="331"/>
      <c r="P3040" s="61"/>
      <c r="Q3040" s="294"/>
      <c r="R3040" s="292"/>
      <c r="S3040" s="303"/>
    </row>
    <row r="3041" spans="1:19" s="36" customFormat="1" ht="14.4">
      <c r="A3041" s="36">
        <f t="shared" si="383"/>
        <v>1718</v>
      </c>
      <c r="B3041" s="526"/>
      <c r="C3041" s="36" t="str">
        <f>VLOOKUP('Employee Salary Payroll Tax '!B3043,'Employee Salary Payroll Tax '!$D$1:$E$7,2,FALSE)</f>
        <v>NonUnion</v>
      </c>
      <c r="D3041" s="61">
        <f t="shared" si="384"/>
        <v>2.98E-2</v>
      </c>
      <c r="E3041" s="351">
        <f>'Employee Salary Payroll Tax '!N3043</f>
        <v>65091.61</v>
      </c>
      <c r="F3041" s="351">
        <f t="shared" si="385"/>
        <v>67031.339978000004</v>
      </c>
      <c r="G3041" s="352"/>
      <c r="H3041" s="351">
        <f t="shared" si="386"/>
        <v>0</v>
      </c>
      <c r="I3041" s="351">
        <f t="shared" si="388"/>
        <v>1939.729978000003</v>
      </c>
      <c r="J3041" s="351">
        <f t="shared" si="387"/>
        <v>0</v>
      </c>
      <c r="K3041" s="293">
        <f>SUM('Employee Salary Payroll Tax '!I3043:K3043)</f>
        <v>65086.720000000001</v>
      </c>
      <c r="L3041" s="293">
        <f>'Employee Salary Payroll Tax '!H3043</f>
        <v>0</v>
      </c>
      <c r="M3041" s="293">
        <f t="shared" si="389"/>
        <v>4.8899999999994179</v>
      </c>
      <c r="N3041" s="359">
        <f t="shared" si="390"/>
        <v>0</v>
      </c>
      <c r="O3041" s="331"/>
      <c r="P3041" s="61"/>
      <c r="Q3041" s="294"/>
      <c r="R3041" s="292"/>
      <c r="S3041" s="303"/>
    </row>
    <row r="3042" spans="1:19" s="36" customFormat="1" ht="14.4">
      <c r="A3042" s="36">
        <f t="shared" si="383"/>
        <v>1719</v>
      </c>
      <c r="B3042" s="526"/>
      <c r="C3042" s="36" t="str">
        <f>VLOOKUP('Employee Salary Payroll Tax '!B3044,'Employee Salary Payroll Tax '!$D$1:$E$7,2,FALSE)</f>
        <v>IBEW</v>
      </c>
      <c r="D3042" s="61">
        <f t="shared" si="384"/>
        <v>6.875E-3</v>
      </c>
      <c r="E3042" s="351">
        <f>'Employee Salary Payroll Tax '!N3044</f>
        <v>70616.92</v>
      </c>
      <c r="F3042" s="351">
        <f t="shared" si="385"/>
        <v>71102.411324999994</v>
      </c>
      <c r="G3042" s="352"/>
      <c r="H3042" s="351">
        <f t="shared" si="386"/>
        <v>0</v>
      </c>
      <c r="I3042" s="351">
        <f t="shared" si="388"/>
        <v>485.49132499999541</v>
      </c>
      <c r="J3042" s="351">
        <f t="shared" si="387"/>
        <v>0</v>
      </c>
      <c r="K3042" s="293">
        <f>SUM('Employee Salary Payroll Tax '!I3044:K3044)</f>
        <v>18889.919999999998</v>
      </c>
      <c r="L3042" s="293">
        <f>'Employee Salary Payroll Tax '!H3044</f>
        <v>0</v>
      </c>
      <c r="M3042" s="293">
        <f t="shared" si="389"/>
        <v>51727</v>
      </c>
      <c r="N3042" s="359">
        <f t="shared" si="390"/>
        <v>0</v>
      </c>
      <c r="O3042" s="331"/>
      <c r="P3042" s="61"/>
      <c r="Q3042" s="294"/>
      <c r="R3042" s="292"/>
      <c r="S3042" s="303"/>
    </row>
    <row r="3043" spans="1:19" s="36" customFormat="1" ht="14.4">
      <c r="A3043" s="36">
        <f t="shared" si="383"/>
        <v>1720</v>
      </c>
      <c r="B3043" s="526"/>
      <c r="C3043" s="36" t="str">
        <f>VLOOKUP('Employee Salary Payroll Tax '!B3045,'Employee Salary Payroll Tax '!$D$1:$E$7,2,FALSE)</f>
        <v>NonUnion</v>
      </c>
      <c r="D3043" s="61">
        <f t="shared" si="384"/>
        <v>2.98E-2</v>
      </c>
      <c r="E3043" s="351">
        <f>'Employee Salary Payroll Tax '!N3045</f>
        <v>29000</v>
      </c>
      <c r="F3043" s="351">
        <f t="shared" si="385"/>
        <v>29864.2</v>
      </c>
      <c r="G3043" s="352"/>
      <c r="H3043" s="351">
        <f t="shared" si="386"/>
        <v>0</v>
      </c>
      <c r="I3043" s="351">
        <f t="shared" si="388"/>
        <v>864.20000000000073</v>
      </c>
      <c r="J3043" s="351">
        <f t="shared" si="387"/>
        <v>0</v>
      </c>
      <c r="K3043" s="293">
        <f>SUM('Employee Salary Payroll Tax '!I3045:K3045)</f>
        <v>29000</v>
      </c>
      <c r="L3043" s="293">
        <f>'Employee Salary Payroll Tax '!H3045</f>
        <v>0</v>
      </c>
      <c r="M3043" s="293">
        <f t="shared" si="389"/>
        <v>0</v>
      </c>
      <c r="N3043" s="359">
        <f t="shared" si="390"/>
        <v>0</v>
      </c>
      <c r="O3043" s="331"/>
      <c r="P3043" s="61"/>
      <c r="Q3043" s="294"/>
      <c r="R3043" s="292"/>
      <c r="S3043" s="303"/>
    </row>
    <row r="3044" spans="1:19" s="36" customFormat="1" ht="14.4">
      <c r="A3044" s="36">
        <f t="shared" si="383"/>
        <v>1721</v>
      </c>
      <c r="B3044" s="526"/>
      <c r="C3044" s="36" t="str">
        <f>VLOOKUP('Employee Salary Payroll Tax '!B3046,'Employee Salary Payroll Tax '!$D$1:$E$7,2,FALSE)</f>
        <v>IBEW</v>
      </c>
      <c r="D3044" s="61">
        <f t="shared" si="384"/>
        <v>6.875E-3</v>
      </c>
      <c r="E3044" s="351">
        <f>'Employee Salary Payroll Tax '!N3046</f>
        <v>5811.63</v>
      </c>
      <c r="F3044" s="351">
        <f t="shared" si="385"/>
        <v>5851.5849562499998</v>
      </c>
      <c r="G3044" s="352"/>
      <c r="H3044" s="351">
        <f t="shared" si="386"/>
        <v>1188.3699999999999</v>
      </c>
      <c r="I3044" s="351">
        <f t="shared" si="388"/>
        <v>39.954956249999668</v>
      </c>
      <c r="J3044" s="351">
        <f t="shared" si="387"/>
        <v>0.23972973749999801</v>
      </c>
      <c r="K3044" s="293">
        <f>SUM('Employee Salary Payroll Tax '!I3046:K3046)</f>
        <v>5811.63</v>
      </c>
      <c r="L3044" s="293">
        <f>'Employee Salary Payroll Tax '!H3046</f>
        <v>0</v>
      </c>
      <c r="M3044" s="293">
        <f t="shared" si="389"/>
        <v>0</v>
      </c>
      <c r="N3044" s="359">
        <f t="shared" si="390"/>
        <v>0.23972973745874801</v>
      </c>
      <c r="O3044" s="331"/>
      <c r="P3044" s="61"/>
      <c r="Q3044" s="294"/>
      <c r="R3044" s="292"/>
      <c r="S3044" s="303"/>
    </row>
    <row r="3045" spans="1:19" s="36" customFormat="1" ht="14.4">
      <c r="A3045" s="36">
        <f t="shared" si="383"/>
        <v>1722</v>
      </c>
      <c r="B3045" s="526"/>
      <c r="C3045" s="36" t="str">
        <f>VLOOKUP('Employee Salary Payroll Tax '!B3047,'Employee Salary Payroll Tax '!$D$1:$E$7,2,FALSE)</f>
        <v>IBEW</v>
      </c>
      <c r="D3045" s="61">
        <f t="shared" si="384"/>
        <v>6.875E-3</v>
      </c>
      <c r="E3045" s="351">
        <f>'Employee Salary Payroll Tax '!N3047</f>
        <v>623.13</v>
      </c>
      <c r="F3045" s="351">
        <f t="shared" si="385"/>
        <v>627.41401874999997</v>
      </c>
      <c r="G3045" s="352"/>
      <c r="H3045" s="351">
        <f t="shared" si="386"/>
        <v>6376.87</v>
      </c>
      <c r="I3045" s="351">
        <f t="shared" si="388"/>
        <v>4.2840187499999729</v>
      </c>
      <c r="J3045" s="351">
        <f t="shared" si="387"/>
        <v>2.5704112499999838E-2</v>
      </c>
      <c r="K3045" s="293">
        <f>SUM('Employee Salary Payroll Tax '!I3047:K3047)</f>
        <v>20.16</v>
      </c>
      <c r="L3045" s="293">
        <f>'Employee Salary Payroll Tax '!H3047</f>
        <v>0</v>
      </c>
      <c r="M3045" s="293">
        <f t="shared" si="389"/>
        <v>602.97</v>
      </c>
      <c r="N3045" s="359">
        <f t="shared" si="390"/>
        <v>8.3159999866544182E-4</v>
      </c>
      <c r="O3045" s="331"/>
      <c r="P3045" s="61"/>
      <c r="Q3045" s="294"/>
      <c r="R3045" s="292"/>
      <c r="S3045" s="303"/>
    </row>
    <row r="3046" spans="1:19" s="36" customFormat="1" ht="14.4">
      <c r="A3046" s="36">
        <f t="shared" si="383"/>
        <v>1723</v>
      </c>
      <c r="B3046" s="526"/>
      <c r="C3046" s="36" t="str">
        <f>VLOOKUP('Employee Salary Payroll Tax '!B3048,'Employee Salary Payroll Tax '!$D$1:$E$7,2,FALSE)</f>
        <v>NonUnion</v>
      </c>
      <c r="D3046" s="61">
        <f t="shared" si="384"/>
        <v>2.98E-2</v>
      </c>
      <c r="E3046" s="351">
        <f>'Employee Salary Payroll Tax '!N3048</f>
        <v>48583.34</v>
      </c>
      <c r="F3046" s="351">
        <f t="shared" si="385"/>
        <v>50031.123531999998</v>
      </c>
      <c r="G3046" s="352"/>
      <c r="H3046" s="351">
        <f t="shared" si="386"/>
        <v>0</v>
      </c>
      <c r="I3046" s="351">
        <f t="shared" si="388"/>
        <v>1447.7835320000013</v>
      </c>
      <c r="J3046" s="351">
        <f t="shared" si="387"/>
        <v>0</v>
      </c>
      <c r="K3046" s="293">
        <f>SUM('Employee Salary Payroll Tax '!I3048:K3048)</f>
        <v>8998.18</v>
      </c>
      <c r="L3046" s="293">
        <f>'Employee Salary Payroll Tax '!H3048</f>
        <v>0</v>
      </c>
      <c r="M3046" s="293">
        <f t="shared" si="389"/>
        <v>39585.159999999996</v>
      </c>
      <c r="N3046" s="359">
        <f t="shared" si="390"/>
        <v>0</v>
      </c>
      <c r="O3046" s="331"/>
      <c r="P3046" s="61"/>
      <c r="Q3046" s="294"/>
      <c r="R3046" s="292"/>
      <c r="S3046" s="303"/>
    </row>
    <row r="3047" spans="1:19" s="36" customFormat="1" ht="14.4">
      <c r="A3047" s="36">
        <f t="shared" si="383"/>
        <v>1724</v>
      </c>
      <c r="B3047" s="526"/>
      <c r="C3047" s="36" t="str">
        <f>VLOOKUP('Employee Salary Payroll Tax '!B3049,'Employee Salary Payroll Tax '!$D$1:$E$7,2,FALSE)</f>
        <v>NonUnion</v>
      </c>
      <c r="D3047" s="61">
        <f t="shared" si="384"/>
        <v>2.98E-2</v>
      </c>
      <c r="E3047" s="351">
        <f>'Employee Salary Payroll Tax '!N3049</f>
        <v>19631.7</v>
      </c>
      <c r="F3047" s="351">
        <f t="shared" si="385"/>
        <v>20216.724660000003</v>
      </c>
      <c r="G3047" s="352"/>
      <c r="H3047" s="351">
        <f t="shared" si="386"/>
        <v>0</v>
      </c>
      <c r="I3047" s="351">
        <f t="shared" si="388"/>
        <v>585.02466000000277</v>
      </c>
      <c r="J3047" s="351">
        <f t="shared" si="387"/>
        <v>0</v>
      </c>
      <c r="K3047" s="293">
        <f>SUM('Employee Salary Payroll Tax '!I3049:K3049)</f>
        <v>15556.82</v>
      </c>
      <c r="L3047" s="293">
        <f>'Employee Salary Payroll Tax '!H3049</f>
        <v>0</v>
      </c>
      <c r="M3047" s="293">
        <f t="shared" si="389"/>
        <v>4074.880000000001</v>
      </c>
      <c r="N3047" s="359">
        <f t="shared" si="390"/>
        <v>0</v>
      </c>
      <c r="O3047" s="331"/>
      <c r="P3047" s="61"/>
      <c r="Q3047" s="294"/>
      <c r="R3047" s="292"/>
      <c r="S3047" s="303"/>
    </row>
    <row r="3048" spans="1:19" s="36" customFormat="1" ht="14.4">
      <c r="A3048" s="36">
        <f t="shared" si="383"/>
        <v>1725</v>
      </c>
      <c r="B3048" s="526"/>
      <c r="C3048" s="36" t="str">
        <f>VLOOKUP('Employee Salary Payroll Tax '!B3050,'Employee Salary Payroll Tax '!$D$1:$E$7,2,FALSE)</f>
        <v>Not Assigned</v>
      </c>
      <c r="D3048" s="61">
        <f t="shared" si="384"/>
        <v>0</v>
      </c>
      <c r="E3048" s="351">
        <f>'Employee Salary Payroll Tax '!N3050</f>
        <v>0</v>
      </c>
      <c r="F3048" s="351">
        <f t="shared" si="385"/>
        <v>0</v>
      </c>
      <c r="G3048" s="352"/>
      <c r="H3048" s="351">
        <f t="shared" si="386"/>
        <v>7000</v>
      </c>
      <c r="I3048" s="351">
        <f t="shared" si="388"/>
        <v>0</v>
      </c>
      <c r="J3048" s="351">
        <f t="shared" si="387"/>
        <v>0</v>
      </c>
      <c r="K3048" s="293">
        <f>SUM('Employee Salary Payroll Tax '!I3050:K3050)</f>
        <v>-230.4</v>
      </c>
      <c r="L3048" s="293">
        <f>'Employee Salary Payroll Tax '!H3050</f>
        <v>0</v>
      </c>
      <c r="M3048" s="293">
        <f t="shared" si="389"/>
        <v>230.4</v>
      </c>
      <c r="N3048" s="359">
        <f t="shared" si="390"/>
        <v>0</v>
      </c>
      <c r="O3048" s="331"/>
      <c r="P3048" s="61"/>
      <c r="Q3048" s="294"/>
      <c r="R3048" s="292"/>
      <c r="S3048" s="303"/>
    </row>
    <row r="3049" spans="1:19" s="36" customFormat="1" ht="14.4">
      <c r="A3049" s="36">
        <f t="shared" si="383"/>
        <v>1726</v>
      </c>
      <c r="B3049" s="526"/>
      <c r="C3049" s="36" t="str">
        <f>VLOOKUP('Employee Salary Payroll Tax '!B3051,'Employee Salary Payroll Tax '!$D$1:$E$7,2,FALSE)</f>
        <v>IBEW</v>
      </c>
      <c r="D3049" s="61">
        <f t="shared" si="384"/>
        <v>6.875E-3</v>
      </c>
      <c r="E3049" s="351">
        <f>'Employee Salary Payroll Tax '!N3051</f>
        <v>183605.59</v>
      </c>
      <c r="F3049" s="351">
        <f t="shared" si="385"/>
        <v>184867.87843124999</v>
      </c>
      <c r="G3049" s="352"/>
      <c r="H3049" s="351">
        <f t="shared" si="386"/>
        <v>0</v>
      </c>
      <c r="I3049" s="351">
        <f t="shared" si="388"/>
        <v>1262.2884312499955</v>
      </c>
      <c r="J3049" s="351">
        <f t="shared" si="387"/>
        <v>0</v>
      </c>
      <c r="K3049" s="293">
        <f>SUM('Employee Salary Payroll Tax '!I3051:K3051)</f>
        <v>140771.57</v>
      </c>
      <c r="L3049" s="293">
        <f>'Employee Salary Payroll Tax '!H3051</f>
        <v>0</v>
      </c>
      <c r="M3049" s="293">
        <f t="shared" si="389"/>
        <v>42834.01999999999</v>
      </c>
      <c r="N3049" s="359">
        <f t="shared" si="390"/>
        <v>0</v>
      </c>
      <c r="O3049" s="331"/>
      <c r="P3049" s="61"/>
      <c r="Q3049" s="294"/>
      <c r="R3049" s="292"/>
      <c r="S3049" s="303"/>
    </row>
    <row r="3050" spans="1:19" s="36" customFormat="1" ht="14.4">
      <c r="A3050" s="36">
        <f t="shared" si="383"/>
        <v>1727</v>
      </c>
      <c r="B3050" s="526"/>
      <c r="C3050" s="36" t="str">
        <f>VLOOKUP('Employee Salary Payroll Tax '!B3052,'Employee Salary Payroll Tax '!$D$1:$E$7,2,FALSE)</f>
        <v>IBEW</v>
      </c>
      <c r="D3050" s="61">
        <f t="shared" si="384"/>
        <v>6.875E-3</v>
      </c>
      <c r="E3050" s="351">
        <f>'Employee Salary Payroll Tax '!N3052</f>
        <v>50195.47</v>
      </c>
      <c r="F3050" s="351">
        <f t="shared" si="385"/>
        <v>50540.563856250003</v>
      </c>
      <c r="G3050" s="352"/>
      <c r="H3050" s="351">
        <f t="shared" si="386"/>
        <v>0</v>
      </c>
      <c r="I3050" s="351">
        <f t="shared" si="388"/>
        <v>345.09385625000141</v>
      </c>
      <c r="J3050" s="351">
        <f t="shared" si="387"/>
        <v>0</v>
      </c>
      <c r="K3050" s="293">
        <f>SUM('Employee Salary Payroll Tax '!I3052:K3052)</f>
        <v>0</v>
      </c>
      <c r="L3050" s="293">
        <f>'Employee Salary Payroll Tax '!H3052</f>
        <v>0</v>
      </c>
      <c r="M3050" s="293">
        <f t="shared" si="389"/>
        <v>50195.47</v>
      </c>
      <c r="N3050" s="359">
        <f t="shared" si="390"/>
        <v>0</v>
      </c>
      <c r="O3050" s="331"/>
      <c r="P3050" s="61"/>
      <c r="Q3050" s="294"/>
      <c r="R3050" s="292"/>
      <c r="S3050" s="303"/>
    </row>
    <row r="3051" spans="1:19" s="36" customFormat="1" ht="14.4">
      <c r="A3051" s="36">
        <f t="shared" si="383"/>
        <v>1728</v>
      </c>
      <c r="B3051" s="526"/>
      <c r="C3051" s="36" t="str">
        <f>VLOOKUP('Employee Salary Payroll Tax '!B3053,'Employee Salary Payroll Tax '!$D$1:$E$7,2,FALSE)</f>
        <v>IBEW</v>
      </c>
      <c r="D3051" s="61">
        <f t="shared" si="384"/>
        <v>6.875E-3</v>
      </c>
      <c r="E3051" s="351">
        <f>'Employee Salary Payroll Tax '!N3053</f>
        <v>35539</v>
      </c>
      <c r="F3051" s="351">
        <f t="shared" si="385"/>
        <v>35783.330625000002</v>
      </c>
      <c r="G3051" s="352"/>
      <c r="H3051" s="351">
        <f t="shared" si="386"/>
        <v>0</v>
      </c>
      <c r="I3051" s="351">
        <f t="shared" si="388"/>
        <v>244.33062500000233</v>
      </c>
      <c r="J3051" s="351">
        <f t="shared" si="387"/>
        <v>0</v>
      </c>
      <c r="K3051" s="293">
        <f>SUM('Employee Salary Payroll Tax '!I3053:K3053)</f>
        <v>0</v>
      </c>
      <c r="L3051" s="293">
        <f>'Employee Salary Payroll Tax '!H3053</f>
        <v>0</v>
      </c>
      <c r="M3051" s="293">
        <f t="shared" si="389"/>
        <v>35539</v>
      </c>
      <c r="N3051" s="359">
        <f t="shared" si="390"/>
        <v>0</v>
      </c>
      <c r="O3051" s="331"/>
      <c r="P3051" s="61"/>
      <c r="Q3051" s="294"/>
      <c r="R3051" s="292"/>
      <c r="S3051" s="303"/>
    </row>
    <row r="3052" spans="1:19" s="36" customFormat="1" ht="14.4">
      <c r="A3052" s="36">
        <f t="shared" si="383"/>
        <v>1729</v>
      </c>
      <c r="B3052" s="526"/>
      <c r="C3052" s="36" t="str">
        <f>VLOOKUP('Employee Salary Payroll Tax '!B3054,'Employee Salary Payroll Tax '!$D$1:$E$7,2,FALSE)</f>
        <v>Not Assigned</v>
      </c>
      <c r="D3052" s="61">
        <f t="shared" si="384"/>
        <v>0</v>
      </c>
      <c r="E3052" s="351">
        <f>'Employee Salary Payroll Tax '!N3054</f>
        <v>0</v>
      </c>
      <c r="F3052" s="351">
        <f t="shared" si="385"/>
        <v>0</v>
      </c>
      <c r="G3052" s="352"/>
      <c r="H3052" s="351">
        <f t="shared" si="386"/>
        <v>7000</v>
      </c>
      <c r="I3052" s="351">
        <f t="shared" si="388"/>
        <v>0</v>
      </c>
      <c r="J3052" s="351">
        <f t="shared" si="387"/>
        <v>0</v>
      </c>
      <c r="K3052" s="293">
        <f>SUM('Employee Salary Payroll Tax '!I3054:K3054)</f>
        <v>0</v>
      </c>
      <c r="L3052" s="293">
        <f>'Employee Salary Payroll Tax '!H3054</f>
        <v>0</v>
      </c>
      <c r="M3052" s="293">
        <f t="shared" si="389"/>
        <v>0</v>
      </c>
      <c r="N3052" s="359">
        <f t="shared" si="390"/>
        <v>0</v>
      </c>
      <c r="O3052" s="331"/>
      <c r="P3052" s="61"/>
      <c r="Q3052" s="294"/>
      <c r="R3052" s="292"/>
      <c r="S3052" s="303"/>
    </row>
    <row r="3053" spans="1:19" s="36" customFormat="1" ht="14.4">
      <c r="A3053" s="36">
        <f t="shared" ref="A3053:A3116" si="391">+A3052+1</f>
        <v>1730</v>
      </c>
      <c r="B3053" s="526"/>
      <c r="C3053" s="36" t="str">
        <f>VLOOKUP('Employee Salary Payroll Tax '!B3055,'Employee Salary Payroll Tax '!$D$1:$E$7,2,FALSE)</f>
        <v>IBEW</v>
      </c>
      <c r="D3053" s="61">
        <f t="shared" si="384"/>
        <v>6.875E-3</v>
      </c>
      <c r="E3053" s="351">
        <f>'Employee Salary Payroll Tax '!N3055</f>
        <v>140484.12</v>
      </c>
      <c r="F3053" s="351">
        <f t="shared" si="385"/>
        <v>141449.948325</v>
      </c>
      <c r="G3053" s="352"/>
      <c r="H3053" s="351">
        <f t="shared" si="386"/>
        <v>0</v>
      </c>
      <c r="I3053" s="351">
        <f t="shared" si="388"/>
        <v>965.8283250000095</v>
      </c>
      <c r="J3053" s="351">
        <f t="shared" si="387"/>
        <v>0</v>
      </c>
      <c r="K3053" s="293">
        <f>SUM('Employee Salary Payroll Tax '!I3055:K3055)</f>
        <v>39070.6</v>
      </c>
      <c r="L3053" s="293">
        <f>'Employee Salary Payroll Tax '!H3055</f>
        <v>0</v>
      </c>
      <c r="M3053" s="293">
        <f t="shared" si="389"/>
        <v>101413.51999999999</v>
      </c>
      <c r="N3053" s="359">
        <f t="shared" si="390"/>
        <v>0</v>
      </c>
      <c r="O3053" s="331"/>
      <c r="P3053" s="61"/>
      <c r="Q3053" s="294"/>
      <c r="R3053" s="292"/>
      <c r="S3053" s="303"/>
    </row>
    <row r="3054" spans="1:19" s="36" customFormat="1" ht="14.4">
      <c r="A3054" s="36">
        <f t="shared" si="391"/>
        <v>1731</v>
      </c>
      <c r="B3054" s="526"/>
      <c r="C3054" s="36" t="str">
        <f>VLOOKUP('Employee Salary Payroll Tax '!B3056,'Employee Salary Payroll Tax '!$D$1:$E$7,2,FALSE)</f>
        <v>IBEW</v>
      </c>
      <c r="D3054" s="61">
        <f t="shared" si="384"/>
        <v>6.875E-3</v>
      </c>
      <c r="E3054" s="351">
        <f>'Employee Salary Payroll Tax '!N3056</f>
        <v>33654.81</v>
      </c>
      <c r="F3054" s="351">
        <f t="shared" si="385"/>
        <v>33886.186818749993</v>
      </c>
      <c r="G3054" s="352"/>
      <c r="H3054" s="351">
        <f t="shared" si="386"/>
        <v>0</v>
      </c>
      <c r="I3054" s="351">
        <f t="shared" si="388"/>
        <v>231.37681874999544</v>
      </c>
      <c r="J3054" s="351">
        <f t="shared" si="387"/>
        <v>0</v>
      </c>
      <c r="K3054" s="293">
        <f>SUM('Employee Salary Payroll Tax '!I3056:K3056)</f>
        <v>22716.7</v>
      </c>
      <c r="L3054" s="293">
        <f>'Employee Salary Payroll Tax '!H3056</f>
        <v>0</v>
      </c>
      <c r="M3054" s="293">
        <f t="shared" si="389"/>
        <v>10938.109999999997</v>
      </c>
      <c r="N3054" s="359">
        <f t="shared" si="390"/>
        <v>0</v>
      </c>
      <c r="O3054" s="331"/>
      <c r="P3054" s="61"/>
      <c r="Q3054" s="294"/>
      <c r="R3054" s="292"/>
      <c r="S3054" s="303"/>
    </row>
    <row r="3055" spans="1:19" s="36" customFormat="1" ht="14.4">
      <c r="A3055" s="36">
        <f t="shared" si="391"/>
        <v>1732</v>
      </c>
      <c r="B3055" s="526"/>
      <c r="C3055" s="36" t="str">
        <f>VLOOKUP('Employee Salary Payroll Tax '!B3057,'Employee Salary Payroll Tax '!$D$1:$E$7,2,FALSE)</f>
        <v>NonUnion</v>
      </c>
      <c r="D3055" s="61">
        <f t="shared" si="384"/>
        <v>2.98E-2</v>
      </c>
      <c r="E3055" s="351">
        <f>'Employee Salary Payroll Tax '!N3057</f>
        <v>127884.98</v>
      </c>
      <c r="F3055" s="351">
        <f t="shared" si="385"/>
        <v>131695.95240400001</v>
      </c>
      <c r="G3055" s="352"/>
      <c r="H3055" s="351">
        <f t="shared" si="386"/>
        <v>0</v>
      </c>
      <c r="I3055" s="351">
        <f t="shared" si="388"/>
        <v>3810.9724040000146</v>
      </c>
      <c r="J3055" s="351">
        <f t="shared" si="387"/>
        <v>0</v>
      </c>
      <c r="K3055" s="293">
        <f>SUM('Employee Salary Payroll Tax '!I3057:K3057)</f>
        <v>65474.03</v>
      </c>
      <c r="L3055" s="293">
        <f>'Employee Salary Payroll Tax '!H3057</f>
        <v>0</v>
      </c>
      <c r="M3055" s="293">
        <f t="shared" si="389"/>
        <v>62410.95</v>
      </c>
      <c r="N3055" s="359">
        <f t="shared" si="390"/>
        <v>0</v>
      </c>
      <c r="O3055" s="331"/>
      <c r="P3055" s="61"/>
      <c r="Q3055" s="294"/>
      <c r="R3055" s="292"/>
      <c r="S3055" s="303"/>
    </row>
    <row r="3056" spans="1:19" s="36" customFormat="1" ht="14.4">
      <c r="A3056" s="36">
        <f t="shared" si="391"/>
        <v>1733</v>
      </c>
      <c r="B3056" s="526"/>
      <c r="C3056" s="36" t="str">
        <f>VLOOKUP('Employee Salary Payroll Tax '!B3058,'Employee Salary Payroll Tax '!$D$1:$E$7,2,FALSE)</f>
        <v>IBEW</v>
      </c>
      <c r="D3056" s="61">
        <f t="shared" si="384"/>
        <v>6.875E-3</v>
      </c>
      <c r="E3056" s="351">
        <f>'Employee Salary Payroll Tax '!N3058</f>
        <v>43086.47</v>
      </c>
      <c r="F3056" s="351">
        <f t="shared" si="385"/>
        <v>43382.689481250003</v>
      </c>
      <c r="G3056" s="352"/>
      <c r="H3056" s="351">
        <f t="shared" si="386"/>
        <v>0</v>
      </c>
      <c r="I3056" s="351">
        <f t="shared" si="388"/>
        <v>296.21948125000199</v>
      </c>
      <c r="J3056" s="351">
        <f t="shared" si="387"/>
        <v>0</v>
      </c>
      <c r="K3056" s="293">
        <f>SUM('Employee Salary Payroll Tax '!I3058:K3058)</f>
        <v>36282.14</v>
      </c>
      <c r="L3056" s="293">
        <f>'Employee Salary Payroll Tax '!H3058</f>
        <v>0</v>
      </c>
      <c r="M3056" s="293">
        <f t="shared" si="389"/>
        <v>6804.3300000000017</v>
      </c>
      <c r="N3056" s="359">
        <f t="shared" si="390"/>
        <v>0</v>
      </c>
      <c r="O3056" s="331"/>
      <c r="P3056" s="61"/>
      <c r="Q3056" s="294"/>
      <c r="R3056" s="292"/>
      <c r="S3056" s="303"/>
    </row>
    <row r="3057" spans="1:19" s="36" customFormat="1" ht="14.4">
      <c r="A3057" s="36">
        <f t="shared" si="391"/>
        <v>1734</v>
      </c>
      <c r="B3057" s="526"/>
      <c r="C3057" s="36" t="str">
        <f>VLOOKUP('Employee Salary Payroll Tax '!B3059,'Employee Salary Payroll Tax '!$D$1:$E$7,2,FALSE)</f>
        <v>NonUnion</v>
      </c>
      <c r="D3057" s="61">
        <f t="shared" si="384"/>
        <v>2.98E-2</v>
      </c>
      <c r="E3057" s="351">
        <f>'Employee Salary Payroll Tax '!N3059</f>
        <v>42517.77</v>
      </c>
      <c r="F3057" s="351">
        <f t="shared" si="385"/>
        <v>43784.799546000002</v>
      </c>
      <c r="G3057" s="352"/>
      <c r="H3057" s="351">
        <f t="shared" si="386"/>
        <v>0</v>
      </c>
      <c r="I3057" s="351">
        <f t="shared" si="388"/>
        <v>1267.0295460000052</v>
      </c>
      <c r="J3057" s="351">
        <f t="shared" si="387"/>
        <v>0</v>
      </c>
      <c r="K3057" s="293">
        <f>SUM('Employee Salary Payroll Tax '!I3059:K3059)</f>
        <v>42517.77</v>
      </c>
      <c r="L3057" s="293">
        <f>'Employee Salary Payroll Tax '!H3059</f>
        <v>0</v>
      </c>
      <c r="M3057" s="293">
        <f t="shared" si="389"/>
        <v>0</v>
      </c>
      <c r="N3057" s="359">
        <f t="shared" si="390"/>
        <v>0</v>
      </c>
      <c r="O3057" s="331"/>
      <c r="P3057" s="61"/>
      <c r="Q3057" s="294"/>
      <c r="R3057" s="292"/>
      <c r="S3057" s="303"/>
    </row>
    <row r="3058" spans="1:19" s="36" customFormat="1" ht="14.4">
      <c r="A3058" s="36">
        <f t="shared" si="391"/>
        <v>1735</v>
      </c>
      <c r="B3058" s="526"/>
      <c r="C3058" s="36" t="str">
        <f>VLOOKUP('Employee Salary Payroll Tax '!B3060,'Employee Salary Payroll Tax '!$D$1:$E$7,2,FALSE)</f>
        <v>IBEW</v>
      </c>
      <c r="D3058" s="61">
        <f t="shared" si="384"/>
        <v>6.875E-3</v>
      </c>
      <c r="E3058" s="351">
        <f>'Employee Salary Payroll Tax '!N3060</f>
        <v>121.16</v>
      </c>
      <c r="F3058" s="351">
        <f t="shared" si="385"/>
        <v>121.99297499999999</v>
      </c>
      <c r="G3058" s="352"/>
      <c r="H3058" s="351">
        <f t="shared" si="386"/>
        <v>6878.84</v>
      </c>
      <c r="I3058" s="351">
        <f t="shared" si="388"/>
        <v>0.83297499999999047</v>
      </c>
      <c r="J3058" s="351">
        <f t="shared" si="387"/>
        <v>4.9978499999999426E-3</v>
      </c>
      <c r="K3058" s="293">
        <f>SUM('Employee Salary Payroll Tax '!I3060:K3060)</f>
        <v>108.45</v>
      </c>
      <c r="L3058" s="293">
        <f>'Employee Salary Payroll Tax '!H3060</f>
        <v>0</v>
      </c>
      <c r="M3058" s="293">
        <f t="shared" si="389"/>
        <v>12.709999999999994</v>
      </c>
      <c r="N3058" s="359">
        <f t="shared" si="390"/>
        <v>4.473562463077182E-3</v>
      </c>
      <c r="O3058" s="331"/>
      <c r="P3058" s="61"/>
      <c r="Q3058" s="294"/>
      <c r="R3058" s="292"/>
      <c r="S3058" s="303"/>
    </row>
    <row r="3059" spans="1:19" s="36" customFormat="1" ht="14.4">
      <c r="A3059" s="36">
        <f t="shared" si="391"/>
        <v>1736</v>
      </c>
      <c r="B3059" s="526"/>
      <c r="C3059" s="36" t="str">
        <f>VLOOKUP('Employee Salary Payroll Tax '!B3061,'Employee Salary Payroll Tax '!$D$1:$E$7,2,FALSE)</f>
        <v>IBEW</v>
      </c>
      <c r="D3059" s="61">
        <f t="shared" si="384"/>
        <v>6.875E-3</v>
      </c>
      <c r="E3059" s="351">
        <f>'Employee Salary Payroll Tax '!N3061</f>
        <v>179148.83</v>
      </c>
      <c r="F3059" s="351">
        <f t="shared" si="385"/>
        <v>180380.47820624997</v>
      </c>
      <c r="G3059" s="352"/>
      <c r="H3059" s="351">
        <f t="shared" si="386"/>
        <v>0</v>
      </c>
      <c r="I3059" s="351">
        <f t="shared" si="388"/>
        <v>1231.6482062499854</v>
      </c>
      <c r="J3059" s="351">
        <f t="shared" si="387"/>
        <v>0</v>
      </c>
      <c r="K3059" s="293">
        <f>SUM('Employee Salary Payroll Tax '!I3061:K3061)</f>
        <v>63282.65</v>
      </c>
      <c r="L3059" s="293">
        <f>'Employee Salary Payroll Tax '!H3061</f>
        <v>0</v>
      </c>
      <c r="M3059" s="293">
        <f t="shared" si="389"/>
        <v>115866.18</v>
      </c>
      <c r="N3059" s="359">
        <f t="shared" si="390"/>
        <v>0</v>
      </c>
      <c r="O3059" s="331"/>
      <c r="P3059" s="61"/>
      <c r="Q3059" s="294"/>
      <c r="R3059" s="292"/>
      <c r="S3059" s="303"/>
    </row>
    <row r="3060" spans="1:19" s="36" customFormat="1" ht="14.4">
      <c r="A3060" s="36">
        <f t="shared" si="391"/>
        <v>1737</v>
      </c>
      <c r="B3060" s="526"/>
      <c r="C3060" s="36" t="str">
        <f>VLOOKUP('Employee Salary Payroll Tax '!B3062,'Employee Salary Payroll Tax '!$D$1:$E$7,2,FALSE)</f>
        <v>IBEW</v>
      </c>
      <c r="D3060" s="61">
        <f t="shared" si="384"/>
        <v>6.875E-3</v>
      </c>
      <c r="E3060" s="351">
        <f>'Employee Salary Payroll Tax '!N3062</f>
        <v>119958.36</v>
      </c>
      <c r="F3060" s="351">
        <f t="shared" si="385"/>
        <v>120783.07372499999</v>
      </c>
      <c r="G3060" s="352"/>
      <c r="H3060" s="351">
        <f t="shared" si="386"/>
        <v>0</v>
      </c>
      <c r="I3060" s="351">
        <f t="shared" si="388"/>
        <v>824.71372499999416</v>
      </c>
      <c r="J3060" s="351">
        <f t="shared" si="387"/>
        <v>0</v>
      </c>
      <c r="K3060" s="293">
        <f>SUM('Employee Salary Payroll Tax '!I3062:K3062)</f>
        <v>89158.66</v>
      </c>
      <c r="L3060" s="293">
        <f>'Employee Salary Payroll Tax '!H3062</f>
        <v>0</v>
      </c>
      <c r="M3060" s="293">
        <f t="shared" si="389"/>
        <v>30799.699999999997</v>
      </c>
      <c r="N3060" s="359">
        <f t="shared" si="390"/>
        <v>0</v>
      </c>
      <c r="O3060" s="331"/>
      <c r="P3060" s="61"/>
      <c r="Q3060" s="294"/>
      <c r="R3060" s="292"/>
      <c r="S3060" s="303"/>
    </row>
    <row r="3061" spans="1:19" s="36" customFormat="1" ht="14.4">
      <c r="A3061" s="36">
        <f t="shared" si="391"/>
        <v>1738</v>
      </c>
      <c r="B3061" s="526"/>
      <c r="C3061" s="36" t="str">
        <f>VLOOKUP('Employee Salary Payroll Tax '!B3063,'Employee Salary Payroll Tax '!$D$1:$E$7,2,FALSE)</f>
        <v>NonUnion</v>
      </c>
      <c r="D3061" s="61">
        <f t="shared" si="384"/>
        <v>2.98E-2</v>
      </c>
      <c r="E3061" s="351">
        <f>'Employee Salary Payroll Tax '!N3063</f>
        <v>51112.21</v>
      </c>
      <c r="F3061" s="351">
        <f t="shared" si="385"/>
        <v>52635.353858000002</v>
      </c>
      <c r="G3061" s="352"/>
      <c r="H3061" s="351">
        <f t="shared" si="386"/>
        <v>0</v>
      </c>
      <c r="I3061" s="351">
        <f t="shared" si="388"/>
        <v>1523.1438580000031</v>
      </c>
      <c r="J3061" s="351">
        <f t="shared" si="387"/>
        <v>0</v>
      </c>
      <c r="K3061" s="293">
        <f>SUM('Employee Salary Payroll Tax '!I3063:K3063)</f>
        <v>7973.8499999999995</v>
      </c>
      <c r="L3061" s="293">
        <f>'Employee Salary Payroll Tax '!H3063</f>
        <v>0</v>
      </c>
      <c r="M3061" s="293">
        <f t="shared" si="389"/>
        <v>43138.36</v>
      </c>
      <c r="N3061" s="359">
        <f t="shared" si="390"/>
        <v>0</v>
      </c>
      <c r="O3061" s="331"/>
      <c r="P3061" s="61"/>
      <c r="Q3061" s="294"/>
      <c r="R3061" s="292"/>
      <c r="S3061" s="303"/>
    </row>
    <row r="3062" spans="1:19" s="36" customFormat="1" ht="14.4">
      <c r="A3062" s="36">
        <f t="shared" si="391"/>
        <v>1739</v>
      </c>
      <c r="B3062" s="526"/>
      <c r="C3062" s="36" t="str">
        <f>VLOOKUP('Employee Salary Payroll Tax '!B3064,'Employee Salary Payroll Tax '!$D$1:$E$7,2,FALSE)</f>
        <v>NonUnion</v>
      </c>
      <c r="D3062" s="61">
        <f t="shared" si="384"/>
        <v>2.98E-2</v>
      </c>
      <c r="E3062" s="351">
        <f>'Employee Salary Payroll Tax '!N3064</f>
        <v>60294.19</v>
      </c>
      <c r="F3062" s="351">
        <f t="shared" si="385"/>
        <v>62090.956862000006</v>
      </c>
      <c r="G3062" s="352"/>
      <c r="H3062" s="351">
        <f t="shared" si="386"/>
        <v>0</v>
      </c>
      <c r="I3062" s="351">
        <f t="shared" si="388"/>
        <v>1796.766862000004</v>
      </c>
      <c r="J3062" s="351">
        <f t="shared" si="387"/>
        <v>0</v>
      </c>
      <c r="K3062" s="293">
        <f>SUM('Employee Salary Payroll Tax '!I3064:K3064)</f>
        <v>834.5</v>
      </c>
      <c r="L3062" s="293">
        <f>'Employee Salary Payroll Tax '!H3064</f>
        <v>0</v>
      </c>
      <c r="M3062" s="293">
        <f t="shared" si="389"/>
        <v>59459.69</v>
      </c>
      <c r="N3062" s="359">
        <f t="shared" si="390"/>
        <v>0</v>
      </c>
      <c r="O3062" s="331"/>
      <c r="P3062" s="61"/>
      <c r="Q3062" s="294"/>
      <c r="R3062" s="292"/>
      <c r="S3062" s="303"/>
    </row>
    <row r="3063" spans="1:19" s="36" customFormat="1" ht="14.4">
      <c r="A3063" s="36">
        <f t="shared" si="391"/>
        <v>1740</v>
      </c>
      <c r="B3063" s="526"/>
      <c r="C3063" s="36" t="str">
        <f>VLOOKUP('Employee Salary Payroll Tax '!B3065,'Employee Salary Payroll Tax '!$D$1:$E$7,2,FALSE)</f>
        <v>NonUnion</v>
      </c>
      <c r="D3063" s="61">
        <f t="shared" si="384"/>
        <v>2.98E-2</v>
      </c>
      <c r="E3063" s="351">
        <f>'Employee Salary Payroll Tax '!N3065</f>
        <v>66262.100000000006</v>
      </c>
      <c r="F3063" s="351">
        <f t="shared" si="385"/>
        <v>68236.710580000014</v>
      </c>
      <c r="G3063" s="352"/>
      <c r="H3063" s="351">
        <f t="shared" si="386"/>
        <v>0</v>
      </c>
      <c r="I3063" s="351">
        <f t="shared" si="388"/>
        <v>1974.6105800000078</v>
      </c>
      <c r="J3063" s="351">
        <f t="shared" si="387"/>
        <v>0</v>
      </c>
      <c r="K3063" s="293">
        <f>SUM('Employee Salary Payroll Tax '!I3065:K3065)</f>
        <v>16848.89</v>
      </c>
      <c r="L3063" s="293">
        <f>'Employee Salary Payroll Tax '!H3065</f>
        <v>0</v>
      </c>
      <c r="M3063" s="293">
        <f t="shared" si="389"/>
        <v>49413.210000000006</v>
      </c>
      <c r="N3063" s="359">
        <f t="shared" si="390"/>
        <v>0</v>
      </c>
      <c r="O3063" s="331"/>
      <c r="P3063" s="61"/>
      <c r="Q3063" s="294"/>
      <c r="R3063" s="292"/>
      <c r="S3063" s="303"/>
    </row>
    <row r="3064" spans="1:19" s="36" customFormat="1" ht="14.4">
      <c r="A3064" s="36">
        <f t="shared" si="391"/>
        <v>1741</v>
      </c>
      <c r="B3064" s="526"/>
      <c r="C3064" s="36" t="str">
        <f>VLOOKUP('Employee Salary Payroll Tax '!B3066,'Employee Salary Payroll Tax '!$D$1:$E$7,2,FALSE)</f>
        <v>NonUnion</v>
      </c>
      <c r="D3064" s="61">
        <f t="shared" si="384"/>
        <v>2.98E-2</v>
      </c>
      <c r="E3064" s="351">
        <f>'Employee Salary Payroll Tax '!N3066</f>
        <v>41596.58</v>
      </c>
      <c r="F3064" s="351">
        <f t="shared" si="385"/>
        <v>42836.158084000002</v>
      </c>
      <c r="G3064" s="352"/>
      <c r="H3064" s="351">
        <f t="shared" si="386"/>
        <v>0</v>
      </c>
      <c r="I3064" s="351">
        <f t="shared" si="388"/>
        <v>1239.5780840000007</v>
      </c>
      <c r="J3064" s="351">
        <f t="shared" si="387"/>
        <v>0</v>
      </c>
      <c r="K3064" s="293">
        <f>SUM('Employee Salary Payroll Tax '!I3066:K3066)</f>
        <v>-577.21999999999991</v>
      </c>
      <c r="L3064" s="293">
        <f>'Employee Salary Payroll Tax '!H3066</f>
        <v>0</v>
      </c>
      <c r="M3064" s="293">
        <f t="shared" si="389"/>
        <v>42173.8</v>
      </c>
      <c r="N3064" s="359">
        <f t="shared" si="390"/>
        <v>0</v>
      </c>
      <c r="O3064" s="331"/>
      <c r="P3064" s="61"/>
      <c r="Q3064" s="294"/>
      <c r="R3064" s="292"/>
      <c r="S3064" s="303"/>
    </row>
    <row r="3065" spans="1:19" s="36" customFormat="1" ht="14.4">
      <c r="A3065" s="36">
        <f t="shared" si="391"/>
        <v>1742</v>
      </c>
      <c r="B3065" s="526"/>
      <c r="C3065" s="36" t="str">
        <f>VLOOKUP('Employee Salary Payroll Tax '!B3067,'Employee Salary Payroll Tax '!$D$1:$E$7,2,FALSE)</f>
        <v>NonUnion</v>
      </c>
      <c r="D3065" s="61">
        <f t="shared" si="384"/>
        <v>2.98E-2</v>
      </c>
      <c r="E3065" s="351">
        <f>'Employee Salary Payroll Tax '!N3067</f>
        <v>35115.519999999997</v>
      </c>
      <c r="F3065" s="351">
        <f t="shared" si="385"/>
        <v>36161.962496</v>
      </c>
      <c r="G3065" s="352"/>
      <c r="H3065" s="351">
        <f t="shared" si="386"/>
        <v>0</v>
      </c>
      <c r="I3065" s="351">
        <f t="shared" si="388"/>
        <v>1046.4424960000033</v>
      </c>
      <c r="J3065" s="351">
        <f t="shared" si="387"/>
        <v>0</v>
      </c>
      <c r="K3065" s="293">
        <f>SUM('Employee Salary Payroll Tax '!I3067:K3067)</f>
        <v>35115.519999999997</v>
      </c>
      <c r="L3065" s="293">
        <f>'Employee Salary Payroll Tax '!H3067</f>
        <v>0</v>
      </c>
      <c r="M3065" s="293">
        <f t="shared" si="389"/>
        <v>0</v>
      </c>
      <c r="N3065" s="359">
        <f t="shared" si="390"/>
        <v>0</v>
      </c>
      <c r="O3065" s="331"/>
      <c r="P3065" s="61"/>
      <c r="Q3065" s="294"/>
      <c r="R3065" s="292"/>
      <c r="S3065" s="303"/>
    </row>
    <row r="3066" spans="1:19" s="36" customFormat="1" ht="14.4">
      <c r="A3066" s="36">
        <f t="shared" si="391"/>
        <v>1743</v>
      </c>
      <c r="B3066" s="526"/>
      <c r="C3066" s="36" t="str">
        <f>VLOOKUP('Employee Salary Payroll Tax '!B3068,'Employee Salary Payroll Tax '!$D$1:$E$7,2,FALSE)</f>
        <v>UA</v>
      </c>
      <c r="D3066" s="61">
        <f t="shared" si="384"/>
        <v>0.03</v>
      </c>
      <c r="E3066" s="351">
        <f>'Employee Salary Payroll Tax '!N3068</f>
        <v>78469.42</v>
      </c>
      <c r="F3066" s="351">
        <f t="shared" si="385"/>
        <v>80823.502600000007</v>
      </c>
      <c r="G3066" s="352"/>
      <c r="H3066" s="351">
        <f t="shared" si="386"/>
        <v>0</v>
      </c>
      <c r="I3066" s="351">
        <f t="shared" si="388"/>
        <v>2354.0826000000088</v>
      </c>
      <c r="J3066" s="351">
        <f t="shared" si="387"/>
        <v>0</v>
      </c>
      <c r="K3066" s="293">
        <f>SUM('Employee Salary Payroll Tax '!I3068:K3068)</f>
        <v>64507.360000000001</v>
      </c>
      <c r="L3066" s="293">
        <f>'Employee Salary Payroll Tax '!H3068</f>
        <v>0</v>
      </c>
      <c r="M3066" s="293">
        <f t="shared" si="389"/>
        <v>13962.059999999998</v>
      </c>
      <c r="N3066" s="359">
        <f t="shared" si="390"/>
        <v>0</v>
      </c>
      <c r="O3066" s="331"/>
      <c r="P3066" s="61"/>
      <c r="Q3066" s="294"/>
      <c r="R3066" s="292"/>
      <c r="S3066" s="303"/>
    </row>
    <row r="3067" spans="1:19" s="36" customFormat="1" ht="14.4">
      <c r="A3067" s="36">
        <f t="shared" si="391"/>
        <v>1744</v>
      </c>
      <c r="B3067" s="526"/>
      <c r="C3067" s="36" t="str">
        <f>VLOOKUP('Employee Salary Payroll Tax '!B3069,'Employee Salary Payroll Tax '!$D$1:$E$7,2,FALSE)</f>
        <v>NonUnion</v>
      </c>
      <c r="D3067" s="61">
        <f t="shared" si="384"/>
        <v>2.98E-2</v>
      </c>
      <c r="E3067" s="351">
        <f>'Employee Salary Payroll Tax '!N3069</f>
        <v>48502.26</v>
      </c>
      <c r="F3067" s="351">
        <f t="shared" si="385"/>
        <v>49947.627348000002</v>
      </c>
      <c r="G3067" s="352"/>
      <c r="H3067" s="351">
        <f t="shared" si="386"/>
        <v>0</v>
      </c>
      <c r="I3067" s="351">
        <f t="shared" si="388"/>
        <v>1445.3673479999998</v>
      </c>
      <c r="J3067" s="351">
        <f t="shared" si="387"/>
        <v>0</v>
      </c>
      <c r="K3067" s="293">
        <f>SUM('Employee Salary Payroll Tax '!I3069:K3069)</f>
        <v>35821.51</v>
      </c>
      <c r="L3067" s="293">
        <f>'Employee Salary Payroll Tax '!H3069</f>
        <v>0</v>
      </c>
      <c r="M3067" s="293">
        <f t="shared" si="389"/>
        <v>12680.75</v>
      </c>
      <c r="N3067" s="359">
        <f t="shared" si="390"/>
        <v>0</v>
      </c>
      <c r="O3067" s="331"/>
      <c r="P3067" s="61"/>
      <c r="Q3067" s="294"/>
      <c r="R3067" s="292"/>
      <c r="S3067" s="303"/>
    </row>
    <row r="3068" spans="1:19" s="36" customFormat="1" ht="14.4">
      <c r="A3068" s="36">
        <f t="shared" si="391"/>
        <v>1745</v>
      </c>
      <c r="B3068" s="526"/>
      <c r="C3068" s="36" t="str">
        <f>VLOOKUP('Employee Salary Payroll Tax '!B3070,'Employee Salary Payroll Tax '!$D$1:$E$7,2,FALSE)</f>
        <v>UA</v>
      </c>
      <c r="D3068" s="61">
        <f t="shared" si="384"/>
        <v>0.03</v>
      </c>
      <c r="E3068" s="351">
        <f>'Employee Salary Payroll Tax '!N3070</f>
        <v>73606.12</v>
      </c>
      <c r="F3068" s="351">
        <f t="shared" si="385"/>
        <v>75814.303599999999</v>
      </c>
      <c r="G3068" s="352"/>
      <c r="H3068" s="351">
        <f t="shared" si="386"/>
        <v>0</v>
      </c>
      <c r="I3068" s="351">
        <f t="shared" si="388"/>
        <v>2208.1836000000039</v>
      </c>
      <c r="J3068" s="351">
        <f t="shared" si="387"/>
        <v>0</v>
      </c>
      <c r="K3068" s="293">
        <f>SUM('Employee Salary Payroll Tax '!I3070:K3070)</f>
        <v>69014.55</v>
      </c>
      <c r="L3068" s="293">
        <f>'Employee Salary Payroll Tax '!H3070</f>
        <v>668.04</v>
      </c>
      <c r="M3068" s="293">
        <f t="shared" si="389"/>
        <v>3923.5299999999925</v>
      </c>
      <c r="N3068" s="359">
        <f t="shared" si="390"/>
        <v>0</v>
      </c>
      <c r="O3068" s="331"/>
      <c r="P3068" s="61"/>
      <c r="Q3068" s="294"/>
      <c r="R3068" s="292"/>
      <c r="S3068" s="303"/>
    </row>
    <row r="3069" spans="1:19" s="36" customFormat="1" ht="14.4">
      <c r="A3069" s="36">
        <f t="shared" si="391"/>
        <v>1746</v>
      </c>
      <c r="B3069" s="526"/>
      <c r="C3069" s="36" t="str">
        <f>VLOOKUP('Employee Salary Payroll Tax '!B3071,'Employee Salary Payroll Tax '!$D$1:$E$7,2,FALSE)</f>
        <v>NonUnion</v>
      </c>
      <c r="D3069" s="61">
        <f t="shared" si="384"/>
        <v>2.98E-2</v>
      </c>
      <c r="E3069" s="351">
        <f>'Employee Salary Payroll Tax '!N3071</f>
        <v>151358.19</v>
      </c>
      <c r="F3069" s="351">
        <f t="shared" si="385"/>
        <v>155868.664062</v>
      </c>
      <c r="G3069" s="352"/>
      <c r="H3069" s="351">
        <f t="shared" si="386"/>
        <v>0</v>
      </c>
      <c r="I3069" s="351">
        <f t="shared" si="388"/>
        <v>4510.4740619999939</v>
      </c>
      <c r="J3069" s="351">
        <f t="shared" si="387"/>
        <v>0</v>
      </c>
      <c r="K3069" s="293">
        <f>SUM('Employee Salary Payroll Tax '!I3071:K3071)</f>
        <v>50462.720000000001</v>
      </c>
      <c r="L3069" s="293">
        <f>'Employee Salary Payroll Tax '!H3071</f>
        <v>0</v>
      </c>
      <c r="M3069" s="293">
        <f t="shared" si="389"/>
        <v>100895.47</v>
      </c>
      <c r="N3069" s="359">
        <f t="shared" si="390"/>
        <v>0</v>
      </c>
      <c r="O3069" s="331"/>
      <c r="P3069" s="61"/>
      <c r="Q3069" s="294"/>
      <c r="R3069" s="292"/>
      <c r="S3069" s="303"/>
    </row>
    <row r="3070" spans="1:19" s="36" customFormat="1" ht="14.4">
      <c r="A3070" s="36">
        <f t="shared" si="391"/>
        <v>1747</v>
      </c>
      <c r="B3070" s="526"/>
      <c r="C3070" s="36" t="str">
        <f>VLOOKUP('Employee Salary Payroll Tax '!B3072,'Employee Salary Payroll Tax '!$D$1:$E$7,2,FALSE)</f>
        <v>NonUnion</v>
      </c>
      <c r="D3070" s="61">
        <f t="shared" si="384"/>
        <v>2.98E-2</v>
      </c>
      <c r="E3070" s="351">
        <f>'Employee Salary Payroll Tax '!N3072</f>
        <v>49535.02</v>
      </c>
      <c r="F3070" s="351">
        <f t="shared" si="385"/>
        <v>51011.163595999999</v>
      </c>
      <c r="G3070" s="352"/>
      <c r="H3070" s="351">
        <f t="shared" si="386"/>
        <v>0</v>
      </c>
      <c r="I3070" s="351">
        <f t="shared" si="388"/>
        <v>1476.1435960000017</v>
      </c>
      <c r="J3070" s="351">
        <f t="shared" si="387"/>
        <v>0</v>
      </c>
      <c r="K3070" s="293">
        <f>SUM('Employee Salary Payroll Tax '!I3072:K3072)</f>
        <v>14898.390000000001</v>
      </c>
      <c r="L3070" s="293">
        <f>'Employee Salary Payroll Tax '!H3072</f>
        <v>0</v>
      </c>
      <c r="M3070" s="293">
        <f t="shared" si="389"/>
        <v>34636.629999999997</v>
      </c>
      <c r="N3070" s="359">
        <f t="shared" si="390"/>
        <v>0</v>
      </c>
      <c r="O3070" s="331"/>
      <c r="P3070" s="61"/>
      <c r="Q3070" s="294"/>
      <c r="R3070" s="292"/>
      <c r="S3070" s="303"/>
    </row>
    <row r="3071" spans="1:19" s="36" customFormat="1" ht="14.4">
      <c r="A3071" s="36">
        <f t="shared" si="391"/>
        <v>1748</v>
      </c>
      <c r="B3071" s="526"/>
      <c r="C3071" s="36" t="str">
        <f>VLOOKUP('Employee Salary Payroll Tax '!B3073,'Employee Salary Payroll Tax '!$D$1:$E$7,2,FALSE)</f>
        <v>NonUnion</v>
      </c>
      <c r="D3071" s="61">
        <f t="shared" si="384"/>
        <v>2.98E-2</v>
      </c>
      <c r="E3071" s="351">
        <f>'Employee Salary Payroll Tax '!N3073</f>
        <v>70961.81</v>
      </c>
      <c r="F3071" s="351">
        <f t="shared" si="385"/>
        <v>73076.471938000002</v>
      </c>
      <c r="G3071" s="352"/>
      <c r="H3071" s="351">
        <f t="shared" si="386"/>
        <v>0</v>
      </c>
      <c r="I3071" s="351">
        <f t="shared" si="388"/>
        <v>2114.6619380000047</v>
      </c>
      <c r="J3071" s="351">
        <f t="shared" si="387"/>
        <v>0</v>
      </c>
      <c r="K3071" s="293">
        <f>SUM('Employee Salary Payroll Tax '!I3073:K3073)</f>
        <v>70961.81</v>
      </c>
      <c r="L3071" s="293">
        <f>'Employee Salary Payroll Tax '!H3073</f>
        <v>0</v>
      </c>
      <c r="M3071" s="293">
        <f t="shared" si="389"/>
        <v>0</v>
      </c>
      <c r="N3071" s="359">
        <f t="shared" si="390"/>
        <v>0</v>
      </c>
      <c r="O3071" s="331"/>
      <c r="P3071" s="61"/>
      <c r="Q3071" s="294"/>
      <c r="R3071" s="292"/>
      <c r="S3071" s="303"/>
    </row>
    <row r="3072" spans="1:19" s="36" customFormat="1" ht="14.4">
      <c r="A3072" s="36">
        <f t="shared" si="391"/>
        <v>1749</v>
      </c>
      <c r="B3072" s="526"/>
      <c r="C3072" s="36" t="str">
        <f>VLOOKUP('Employee Salary Payroll Tax '!B3074,'Employee Salary Payroll Tax '!$D$1:$E$7,2,FALSE)</f>
        <v>NonUnion</v>
      </c>
      <c r="D3072" s="61">
        <f t="shared" si="384"/>
        <v>2.98E-2</v>
      </c>
      <c r="E3072" s="351">
        <f>'Employee Salary Payroll Tax '!N3074</f>
        <v>79953.7</v>
      </c>
      <c r="F3072" s="351">
        <f t="shared" si="385"/>
        <v>82336.320260000008</v>
      </c>
      <c r="G3072" s="352"/>
      <c r="H3072" s="351">
        <f t="shared" si="386"/>
        <v>0</v>
      </c>
      <c r="I3072" s="351">
        <f t="shared" si="388"/>
        <v>2382.6202600000106</v>
      </c>
      <c r="J3072" s="351">
        <f t="shared" si="387"/>
        <v>0</v>
      </c>
      <c r="K3072" s="293">
        <f>SUM('Employee Salary Payroll Tax '!I3074:K3074)</f>
        <v>79953.33</v>
      </c>
      <c r="L3072" s="293">
        <f>'Employee Salary Payroll Tax '!H3074</f>
        <v>0</v>
      </c>
      <c r="M3072" s="293">
        <f t="shared" si="389"/>
        <v>0.36999999999534339</v>
      </c>
      <c r="N3072" s="359">
        <f t="shared" si="390"/>
        <v>0</v>
      </c>
      <c r="O3072" s="331"/>
      <c r="P3072" s="61"/>
      <c r="Q3072" s="294"/>
      <c r="R3072" s="292"/>
      <c r="S3072" s="303"/>
    </row>
    <row r="3073" spans="1:19" s="36" customFormat="1" ht="14.4">
      <c r="A3073" s="36">
        <f t="shared" si="391"/>
        <v>1750</v>
      </c>
      <c r="B3073" s="526"/>
      <c r="C3073" s="36" t="str">
        <f>VLOOKUP('Employee Salary Payroll Tax '!B3075,'Employee Salary Payroll Tax '!$D$1:$E$7,2,FALSE)</f>
        <v>NonUnion</v>
      </c>
      <c r="D3073" s="61">
        <f t="shared" si="384"/>
        <v>2.98E-2</v>
      </c>
      <c r="E3073" s="351">
        <f>'Employee Salary Payroll Tax '!N3075</f>
        <v>51538.03</v>
      </c>
      <c r="F3073" s="351">
        <f t="shared" si="385"/>
        <v>53073.863294000002</v>
      </c>
      <c r="G3073" s="352"/>
      <c r="H3073" s="351">
        <f t="shared" si="386"/>
        <v>0</v>
      </c>
      <c r="I3073" s="351">
        <f t="shared" si="388"/>
        <v>1535.8332940000037</v>
      </c>
      <c r="J3073" s="351">
        <f t="shared" si="387"/>
        <v>0</v>
      </c>
      <c r="K3073" s="293">
        <f>SUM('Employee Salary Payroll Tax '!I3075:K3075)</f>
        <v>0.2</v>
      </c>
      <c r="L3073" s="293">
        <f>'Employee Salary Payroll Tax '!H3075</f>
        <v>0</v>
      </c>
      <c r="M3073" s="293">
        <f t="shared" si="389"/>
        <v>51537.83</v>
      </c>
      <c r="N3073" s="359">
        <f t="shared" si="390"/>
        <v>0</v>
      </c>
      <c r="O3073" s="331"/>
      <c r="P3073" s="61"/>
      <c r="Q3073" s="294"/>
      <c r="R3073" s="292"/>
      <c r="S3073" s="303"/>
    </row>
    <row r="3074" spans="1:19" s="36" customFormat="1" ht="14.4">
      <c r="A3074" s="36">
        <f t="shared" si="391"/>
        <v>1751</v>
      </c>
      <c r="B3074" s="526"/>
      <c r="C3074" s="36" t="str">
        <f>VLOOKUP('Employee Salary Payroll Tax '!B3076,'Employee Salary Payroll Tax '!$D$1:$E$7,2,FALSE)</f>
        <v>NonUnion</v>
      </c>
      <c r="D3074" s="61">
        <f t="shared" si="384"/>
        <v>2.98E-2</v>
      </c>
      <c r="E3074" s="351">
        <f>'Employee Salary Payroll Tax '!N3076</f>
        <v>115437.48</v>
      </c>
      <c r="F3074" s="351">
        <f t="shared" si="385"/>
        <v>118877.516904</v>
      </c>
      <c r="G3074" s="352"/>
      <c r="H3074" s="351">
        <f t="shared" si="386"/>
        <v>0</v>
      </c>
      <c r="I3074" s="351">
        <f t="shared" si="388"/>
        <v>3440.0369040000078</v>
      </c>
      <c r="J3074" s="351">
        <f t="shared" si="387"/>
        <v>0</v>
      </c>
      <c r="K3074" s="293">
        <f>SUM('Employee Salary Payroll Tax '!I3076:K3076)</f>
        <v>23903.72</v>
      </c>
      <c r="L3074" s="293">
        <f>'Employee Salary Payroll Tax '!H3076</f>
        <v>0</v>
      </c>
      <c r="M3074" s="293">
        <f t="shared" si="389"/>
        <v>91533.759999999995</v>
      </c>
      <c r="N3074" s="359">
        <f t="shared" si="390"/>
        <v>0</v>
      </c>
      <c r="O3074" s="331"/>
      <c r="P3074" s="61"/>
      <c r="Q3074" s="294"/>
      <c r="R3074" s="292"/>
      <c r="S3074" s="303"/>
    </row>
    <row r="3075" spans="1:19" s="36" customFormat="1" ht="14.4">
      <c r="A3075" s="36">
        <f t="shared" si="391"/>
        <v>1752</v>
      </c>
      <c r="B3075" s="526"/>
      <c r="C3075" s="36" t="str">
        <f>VLOOKUP('Employee Salary Payroll Tax '!B3077,'Employee Salary Payroll Tax '!$D$1:$E$7,2,FALSE)</f>
        <v>IBEW</v>
      </c>
      <c r="D3075" s="61">
        <f t="shared" si="384"/>
        <v>6.875E-3</v>
      </c>
      <c r="E3075" s="351">
        <f>'Employee Salary Payroll Tax '!N3077</f>
        <v>144333.32999999999</v>
      </c>
      <c r="F3075" s="351">
        <f t="shared" si="385"/>
        <v>145325.62164374997</v>
      </c>
      <c r="G3075" s="352"/>
      <c r="H3075" s="351">
        <f t="shared" si="386"/>
        <v>0</v>
      </c>
      <c r="I3075" s="351">
        <f t="shared" si="388"/>
        <v>992.29164374998072</v>
      </c>
      <c r="J3075" s="351">
        <f t="shared" si="387"/>
        <v>0</v>
      </c>
      <c r="K3075" s="293">
        <f>SUM('Employee Salary Payroll Tax '!I3077:K3077)</f>
        <v>127207.76</v>
      </c>
      <c r="L3075" s="293">
        <f>'Employee Salary Payroll Tax '!H3077</f>
        <v>0</v>
      </c>
      <c r="M3075" s="293">
        <f t="shared" si="389"/>
        <v>17125.569999999992</v>
      </c>
      <c r="N3075" s="359">
        <f t="shared" si="390"/>
        <v>0</v>
      </c>
      <c r="O3075" s="331"/>
      <c r="P3075" s="61"/>
      <c r="Q3075" s="294"/>
      <c r="R3075" s="292"/>
      <c r="S3075" s="303"/>
    </row>
    <row r="3076" spans="1:19" s="36" customFormat="1" ht="14.4">
      <c r="A3076" s="36">
        <f t="shared" si="391"/>
        <v>1753</v>
      </c>
      <c r="B3076" s="526"/>
      <c r="C3076" s="36" t="str">
        <f>VLOOKUP('Employee Salary Payroll Tax '!B3078,'Employee Salary Payroll Tax '!$D$1:$E$7,2,FALSE)</f>
        <v>IBEW</v>
      </c>
      <c r="D3076" s="61">
        <f t="shared" si="384"/>
        <v>6.875E-3</v>
      </c>
      <c r="E3076" s="351">
        <f>'Employee Salary Payroll Tax '!N3078</f>
        <v>107833.88</v>
      </c>
      <c r="F3076" s="351">
        <f t="shared" si="385"/>
        <v>108575.23792499999</v>
      </c>
      <c r="G3076" s="352"/>
      <c r="H3076" s="351">
        <f t="shared" si="386"/>
        <v>0</v>
      </c>
      <c r="I3076" s="351">
        <f t="shared" si="388"/>
        <v>741.35792499998934</v>
      </c>
      <c r="J3076" s="351">
        <f t="shared" si="387"/>
        <v>0</v>
      </c>
      <c r="K3076" s="293">
        <f>SUM('Employee Salary Payroll Tax '!I3078:K3078)</f>
        <v>30870.68</v>
      </c>
      <c r="L3076" s="293">
        <f>'Employee Salary Payroll Tax '!H3078</f>
        <v>0</v>
      </c>
      <c r="M3076" s="293">
        <f t="shared" si="389"/>
        <v>76963.200000000012</v>
      </c>
      <c r="N3076" s="359">
        <f t="shared" si="390"/>
        <v>0</v>
      </c>
      <c r="O3076" s="331"/>
      <c r="P3076" s="61"/>
      <c r="Q3076" s="294"/>
      <c r="R3076" s="292"/>
      <c r="S3076" s="303"/>
    </row>
    <row r="3077" spans="1:19" s="36" customFormat="1" ht="14.4">
      <c r="A3077" s="36">
        <f t="shared" si="391"/>
        <v>1754</v>
      </c>
      <c r="B3077" s="526"/>
      <c r="C3077" s="36" t="str">
        <f>VLOOKUP('Employee Salary Payroll Tax '!B3079,'Employee Salary Payroll Tax '!$D$1:$E$7,2,FALSE)</f>
        <v>IBEW</v>
      </c>
      <c r="D3077" s="61">
        <f t="shared" si="384"/>
        <v>6.875E-3</v>
      </c>
      <c r="E3077" s="351">
        <f>'Employee Salary Payroll Tax '!N3079</f>
        <v>31051.26</v>
      </c>
      <c r="F3077" s="351">
        <f t="shared" si="385"/>
        <v>31264.737412499999</v>
      </c>
      <c r="G3077" s="352"/>
      <c r="H3077" s="351">
        <f t="shared" si="386"/>
        <v>0</v>
      </c>
      <c r="I3077" s="351">
        <f t="shared" si="388"/>
        <v>213.47741250000036</v>
      </c>
      <c r="J3077" s="351">
        <f t="shared" si="387"/>
        <v>0</v>
      </c>
      <c r="K3077" s="293">
        <f>SUM('Employee Salary Payroll Tax '!I3079:K3079)</f>
        <v>31051.26</v>
      </c>
      <c r="L3077" s="293">
        <f>'Employee Salary Payroll Tax '!H3079</f>
        <v>0</v>
      </c>
      <c r="M3077" s="293">
        <f t="shared" si="389"/>
        <v>0</v>
      </c>
      <c r="N3077" s="359">
        <f t="shared" si="390"/>
        <v>0</v>
      </c>
      <c r="O3077" s="331"/>
      <c r="P3077" s="61"/>
      <c r="Q3077" s="294"/>
      <c r="R3077" s="292"/>
      <c r="S3077" s="303"/>
    </row>
    <row r="3078" spans="1:19" s="36" customFormat="1" ht="14.4">
      <c r="A3078" s="36">
        <f t="shared" si="391"/>
        <v>1755</v>
      </c>
      <c r="B3078" s="526"/>
      <c r="C3078" s="36" t="str">
        <f>VLOOKUP('Employee Salary Payroll Tax '!B3080,'Employee Salary Payroll Tax '!$D$1:$E$7,2,FALSE)</f>
        <v>NonUnion</v>
      </c>
      <c r="D3078" s="61">
        <f t="shared" si="384"/>
        <v>2.98E-2</v>
      </c>
      <c r="E3078" s="351">
        <f>'Employee Salary Payroll Tax '!N3080</f>
        <v>68651.06</v>
      </c>
      <c r="F3078" s="351">
        <f t="shared" si="385"/>
        <v>70696.861588</v>
      </c>
      <c r="G3078" s="352"/>
      <c r="H3078" s="351">
        <f t="shared" si="386"/>
        <v>0</v>
      </c>
      <c r="I3078" s="351">
        <f t="shared" si="388"/>
        <v>2045.8015880000021</v>
      </c>
      <c r="J3078" s="351">
        <f t="shared" si="387"/>
        <v>0</v>
      </c>
      <c r="K3078" s="293">
        <f>SUM('Employee Salary Payroll Tax '!I3080:K3080)</f>
        <v>17141.77</v>
      </c>
      <c r="L3078" s="293">
        <f>'Employee Salary Payroll Tax '!H3080</f>
        <v>0</v>
      </c>
      <c r="M3078" s="293">
        <f t="shared" si="389"/>
        <v>51509.289999999994</v>
      </c>
      <c r="N3078" s="359">
        <f t="shared" si="390"/>
        <v>0</v>
      </c>
      <c r="O3078" s="331"/>
      <c r="P3078" s="61"/>
      <c r="Q3078" s="294"/>
      <c r="R3078" s="292"/>
      <c r="S3078" s="303"/>
    </row>
    <row r="3079" spans="1:19" s="36" customFormat="1" ht="14.4">
      <c r="A3079" s="36">
        <f t="shared" si="391"/>
        <v>1756</v>
      </c>
      <c r="B3079" s="526"/>
      <c r="C3079" s="36" t="str">
        <f>VLOOKUP('Employee Salary Payroll Tax '!B3081,'Employee Salary Payroll Tax '!$D$1:$E$7,2,FALSE)</f>
        <v>NonUnion</v>
      </c>
      <c r="D3079" s="61">
        <f t="shared" si="384"/>
        <v>2.98E-2</v>
      </c>
      <c r="E3079" s="351">
        <f>'Employee Salary Payroll Tax '!N3081</f>
        <v>48414.58</v>
      </c>
      <c r="F3079" s="351">
        <f t="shared" si="385"/>
        <v>49857.334484000006</v>
      </c>
      <c r="G3079" s="352"/>
      <c r="H3079" s="351">
        <f t="shared" si="386"/>
        <v>0</v>
      </c>
      <c r="I3079" s="351">
        <f t="shared" si="388"/>
        <v>1442.7544840000046</v>
      </c>
      <c r="J3079" s="351">
        <f t="shared" si="387"/>
        <v>0</v>
      </c>
      <c r="K3079" s="293">
        <f>SUM('Employee Salary Payroll Tax '!I3081:K3081)</f>
        <v>35231.050000000003</v>
      </c>
      <c r="L3079" s="293">
        <f>'Employee Salary Payroll Tax '!H3081</f>
        <v>0</v>
      </c>
      <c r="M3079" s="293">
        <f t="shared" si="389"/>
        <v>13183.529999999999</v>
      </c>
      <c r="N3079" s="359">
        <f t="shared" si="390"/>
        <v>0</v>
      </c>
      <c r="O3079" s="331"/>
      <c r="P3079" s="61"/>
      <c r="Q3079" s="294"/>
      <c r="R3079" s="292"/>
      <c r="S3079" s="303"/>
    </row>
    <row r="3080" spans="1:19" s="36" customFormat="1" ht="14.4">
      <c r="A3080" s="36">
        <f t="shared" si="391"/>
        <v>1757</v>
      </c>
      <c r="B3080" s="526"/>
      <c r="C3080" s="36" t="str">
        <f>VLOOKUP('Employee Salary Payroll Tax '!B3082,'Employee Salary Payroll Tax '!$D$1:$E$7,2,FALSE)</f>
        <v>NonUnion</v>
      </c>
      <c r="D3080" s="61">
        <f t="shared" si="384"/>
        <v>2.98E-2</v>
      </c>
      <c r="E3080" s="351">
        <f>'Employee Salary Payroll Tax '!N3082</f>
        <v>109704.34</v>
      </c>
      <c r="F3080" s="351">
        <f t="shared" si="385"/>
        <v>112973.52933200001</v>
      </c>
      <c r="G3080" s="352"/>
      <c r="H3080" s="351">
        <f t="shared" si="386"/>
        <v>0</v>
      </c>
      <c r="I3080" s="351">
        <f t="shared" si="388"/>
        <v>3269.189332000009</v>
      </c>
      <c r="J3080" s="351">
        <f t="shared" si="387"/>
        <v>0</v>
      </c>
      <c r="K3080" s="293">
        <f>SUM('Employee Salary Payroll Tax '!I3082:K3082)</f>
        <v>66535.929999999993</v>
      </c>
      <c r="L3080" s="293">
        <f>'Employee Salary Payroll Tax '!H3082</f>
        <v>79.39</v>
      </c>
      <c r="M3080" s="293">
        <f t="shared" si="389"/>
        <v>43089.020000000004</v>
      </c>
      <c r="N3080" s="359">
        <f t="shared" si="390"/>
        <v>0</v>
      </c>
      <c r="O3080" s="331"/>
      <c r="P3080" s="61"/>
      <c r="Q3080" s="294"/>
      <c r="R3080" s="292"/>
      <c r="S3080" s="303"/>
    </row>
    <row r="3081" spans="1:19" s="36" customFormat="1" ht="14.4">
      <c r="A3081" s="36">
        <f t="shared" si="391"/>
        <v>1758</v>
      </c>
      <c r="B3081" s="526"/>
      <c r="C3081" s="36" t="str">
        <f>VLOOKUP('Employee Salary Payroll Tax '!B3083,'Employee Salary Payroll Tax '!$D$1:$E$7,2,FALSE)</f>
        <v>NonUnion</v>
      </c>
      <c r="D3081" s="61">
        <f t="shared" si="384"/>
        <v>2.98E-2</v>
      </c>
      <c r="E3081" s="351">
        <f>'Employee Salary Payroll Tax '!N3083</f>
        <v>15030.81</v>
      </c>
      <c r="F3081" s="351">
        <f t="shared" si="385"/>
        <v>15478.728138</v>
      </c>
      <c r="G3081" s="352"/>
      <c r="H3081" s="351">
        <f t="shared" si="386"/>
        <v>0</v>
      </c>
      <c r="I3081" s="351">
        <f t="shared" si="388"/>
        <v>447.91813800000091</v>
      </c>
      <c r="J3081" s="351">
        <f t="shared" si="387"/>
        <v>0</v>
      </c>
      <c r="K3081" s="293">
        <f>SUM('Employee Salary Payroll Tax '!I3083:K3083)</f>
        <v>5471.22</v>
      </c>
      <c r="L3081" s="293">
        <f>'Employee Salary Payroll Tax '!H3083</f>
        <v>9138.73</v>
      </c>
      <c r="M3081" s="293">
        <f t="shared" si="389"/>
        <v>420.86000000000058</v>
      </c>
      <c r="N3081" s="359">
        <f t="shared" si="390"/>
        <v>0</v>
      </c>
      <c r="O3081" s="331"/>
      <c r="P3081" s="61"/>
      <c r="Q3081" s="294"/>
      <c r="R3081" s="292"/>
      <c r="S3081" s="303"/>
    </row>
    <row r="3082" spans="1:19" s="36" customFormat="1" ht="14.4">
      <c r="A3082" s="36">
        <f t="shared" si="391"/>
        <v>1759</v>
      </c>
      <c r="B3082" s="526"/>
      <c r="C3082" s="36" t="str">
        <f>VLOOKUP('Employee Salary Payroll Tax '!B3084,'Employee Salary Payroll Tax '!$D$1:$E$7,2,FALSE)</f>
        <v>IBEW</v>
      </c>
      <c r="D3082" s="61">
        <f t="shared" si="384"/>
        <v>6.875E-3</v>
      </c>
      <c r="E3082" s="351">
        <f>'Employee Salary Payroll Tax '!N3084</f>
        <v>7480.47</v>
      </c>
      <c r="F3082" s="351">
        <f t="shared" si="385"/>
        <v>7531.8982312500002</v>
      </c>
      <c r="G3082" s="352"/>
      <c r="H3082" s="351">
        <f t="shared" si="386"/>
        <v>0</v>
      </c>
      <c r="I3082" s="351">
        <f t="shared" si="388"/>
        <v>51.428231249999953</v>
      </c>
      <c r="J3082" s="351">
        <f t="shared" si="387"/>
        <v>0</v>
      </c>
      <c r="K3082" s="293">
        <f>SUM('Employee Salary Payroll Tax '!I3084:K3084)</f>
        <v>7480.47</v>
      </c>
      <c r="L3082" s="293">
        <f>'Employee Salary Payroll Tax '!H3084</f>
        <v>0</v>
      </c>
      <c r="M3082" s="293">
        <f t="shared" si="389"/>
        <v>0</v>
      </c>
      <c r="N3082" s="359">
        <f t="shared" si="390"/>
        <v>0</v>
      </c>
      <c r="O3082" s="331"/>
      <c r="P3082" s="61"/>
      <c r="Q3082" s="294"/>
      <c r="R3082" s="292"/>
      <c r="S3082" s="303"/>
    </row>
    <row r="3083" spans="1:19" s="36" customFormat="1" ht="14.4">
      <c r="A3083" s="36">
        <f t="shared" si="391"/>
        <v>1760</v>
      </c>
      <c r="B3083" s="526"/>
      <c r="C3083" s="36" t="str">
        <f>VLOOKUP('Employee Salary Payroll Tax '!B3085,'Employee Salary Payroll Tax '!$D$1:$E$7,2,FALSE)</f>
        <v>NonUnion</v>
      </c>
      <c r="D3083" s="61">
        <f t="shared" si="384"/>
        <v>2.98E-2</v>
      </c>
      <c r="E3083" s="351">
        <f>'Employee Salary Payroll Tax '!N3085</f>
        <v>96983.360000000001</v>
      </c>
      <c r="F3083" s="351">
        <f t="shared" si="385"/>
        <v>99873.464128000007</v>
      </c>
      <c r="G3083" s="352"/>
      <c r="H3083" s="351">
        <f t="shared" si="386"/>
        <v>0</v>
      </c>
      <c r="I3083" s="351">
        <f t="shared" si="388"/>
        <v>2890.1041280000063</v>
      </c>
      <c r="J3083" s="351">
        <f t="shared" si="387"/>
        <v>0</v>
      </c>
      <c r="K3083" s="293">
        <f>SUM('Employee Salary Payroll Tax '!I3085:K3085)</f>
        <v>61508.2</v>
      </c>
      <c r="L3083" s="293">
        <f>'Employee Salary Payroll Tax '!H3085</f>
        <v>0</v>
      </c>
      <c r="M3083" s="293">
        <f t="shared" si="389"/>
        <v>35475.160000000003</v>
      </c>
      <c r="N3083" s="359">
        <f t="shared" si="390"/>
        <v>0</v>
      </c>
      <c r="O3083" s="331"/>
      <c r="P3083" s="61"/>
      <c r="Q3083" s="294"/>
      <c r="R3083" s="292"/>
      <c r="S3083" s="303"/>
    </row>
    <row r="3084" spans="1:19" s="36" customFormat="1" ht="14.4">
      <c r="A3084" s="36">
        <f t="shared" si="391"/>
        <v>1761</v>
      </c>
      <c r="B3084" s="526"/>
      <c r="C3084" s="36" t="str">
        <f>VLOOKUP('Employee Salary Payroll Tax '!B3086,'Employee Salary Payroll Tax '!$D$1:$E$7,2,FALSE)</f>
        <v>IBEW</v>
      </c>
      <c r="D3084" s="61">
        <f t="shared" si="384"/>
        <v>6.875E-3</v>
      </c>
      <c r="E3084" s="351">
        <f>'Employee Salary Payroll Tax '!N3086</f>
        <v>93640.2</v>
      </c>
      <c r="F3084" s="351">
        <f t="shared" si="385"/>
        <v>94283.976374999998</v>
      </c>
      <c r="G3084" s="352"/>
      <c r="H3084" s="351">
        <f t="shared" si="386"/>
        <v>0</v>
      </c>
      <c r="I3084" s="351">
        <f t="shared" si="388"/>
        <v>643.77637500000128</v>
      </c>
      <c r="J3084" s="351">
        <f t="shared" si="387"/>
        <v>0</v>
      </c>
      <c r="K3084" s="293">
        <f>SUM('Employee Salary Payroll Tax '!I3086:K3086)</f>
        <v>71975.33</v>
      </c>
      <c r="L3084" s="293">
        <f>'Employee Salary Payroll Tax '!H3086</f>
        <v>0</v>
      </c>
      <c r="M3084" s="293">
        <f t="shared" si="389"/>
        <v>21664.869999999995</v>
      </c>
      <c r="N3084" s="359">
        <f t="shared" si="390"/>
        <v>0</v>
      </c>
      <c r="O3084" s="331"/>
      <c r="P3084" s="61"/>
      <c r="Q3084" s="294"/>
      <c r="R3084" s="292"/>
      <c r="S3084" s="303"/>
    </row>
    <row r="3085" spans="1:19" s="36" customFormat="1" ht="14.4">
      <c r="A3085" s="36">
        <f t="shared" si="391"/>
        <v>1762</v>
      </c>
      <c r="B3085" s="526"/>
      <c r="C3085" s="36" t="str">
        <f>VLOOKUP('Employee Salary Payroll Tax '!B3087,'Employee Salary Payroll Tax '!$D$1:$E$7,2,FALSE)</f>
        <v>NonUnion</v>
      </c>
      <c r="D3085" s="61">
        <f t="shared" si="384"/>
        <v>2.98E-2</v>
      </c>
      <c r="E3085" s="351">
        <f>'Employee Salary Payroll Tax '!N3087</f>
        <v>26085.919999999998</v>
      </c>
      <c r="F3085" s="351">
        <f t="shared" si="385"/>
        <v>26863.280415999998</v>
      </c>
      <c r="G3085" s="352"/>
      <c r="H3085" s="351">
        <f t="shared" si="386"/>
        <v>0</v>
      </c>
      <c r="I3085" s="351">
        <f t="shared" si="388"/>
        <v>777.36041599999953</v>
      </c>
      <c r="J3085" s="351">
        <f t="shared" si="387"/>
        <v>0</v>
      </c>
      <c r="K3085" s="293">
        <f>SUM('Employee Salary Payroll Tax '!I3087:K3087)</f>
        <v>4333.8100000000004</v>
      </c>
      <c r="L3085" s="293">
        <f>'Employee Salary Payroll Tax '!H3087</f>
        <v>0</v>
      </c>
      <c r="M3085" s="293">
        <f t="shared" si="389"/>
        <v>21752.109999999997</v>
      </c>
      <c r="N3085" s="359">
        <f t="shared" si="390"/>
        <v>0</v>
      </c>
      <c r="O3085" s="331"/>
      <c r="P3085" s="61"/>
      <c r="Q3085" s="294"/>
      <c r="R3085" s="292"/>
      <c r="S3085" s="303"/>
    </row>
    <row r="3086" spans="1:19" s="36" customFormat="1" ht="14.4">
      <c r="A3086" s="36">
        <f t="shared" si="391"/>
        <v>1763</v>
      </c>
      <c r="B3086" s="526"/>
      <c r="C3086" s="36" t="str">
        <f>VLOOKUP('Employee Salary Payroll Tax '!B3088,'Employee Salary Payroll Tax '!$D$1:$E$7,2,FALSE)</f>
        <v>UA</v>
      </c>
      <c r="D3086" s="61">
        <f t="shared" si="384"/>
        <v>0.03</v>
      </c>
      <c r="E3086" s="351">
        <f>'Employee Salary Payroll Tax '!N3088</f>
        <v>77056.22</v>
      </c>
      <c r="F3086" s="351">
        <f t="shared" si="385"/>
        <v>79367.906600000002</v>
      </c>
      <c r="G3086" s="352"/>
      <c r="H3086" s="351">
        <f t="shared" si="386"/>
        <v>0</v>
      </c>
      <c r="I3086" s="351">
        <f t="shared" si="388"/>
        <v>2311.6866000000009</v>
      </c>
      <c r="J3086" s="351">
        <f t="shared" si="387"/>
        <v>0</v>
      </c>
      <c r="K3086" s="293">
        <f>SUM('Employee Salary Payroll Tax '!I3088:K3088)</f>
        <v>69923.62</v>
      </c>
      <c r="L3086" s="293">
        <f>'Employee Salary Payroll Tax '!H3088</f>
        <v>0</v>
      </c>
      <c r="M3086" s="293">
        <f t="shared" si="389"/>
        <v>7132.6000000000058</v>
      </c>
      <c r="N3086" s="359">
        <f t="shared" si="390"/>
        <v>0</v>
      </c>
      <c r="O3086" s="331"/>
      <c r="P3086" s="61"/>
      <c r="Q3086" s="294"/>
      <c r="R3086" s="292"/>
      <c r="S3086" s="303"/>
    </row>
    <row r="3087" spans="1:19" s="36" customFormat="1" ht="14.4">
      <c r="A3087" s="36">
        <f t="shared" si="391"/>
        <v>1764</v>
      </c>
      <c r="B3087" s="526"/>
      <c r="C3087" s="36" t="str">
        <f>VLOOKUP('Employee Salary Payroll Tax '!B3089,'Employee Salary Payroll Tax '!$D$1:$E$7,2,FALSE)</f>
        <v>UA</v>
      </c>
      <c r="D3087" s="61">
        <f t="shared" si="384"/>
        <v>0.03</v>
      </c>
      <c r="E3087" s="351">
        <f>'Employee Salary Payroll Tax '!N3089</f>
        <v>73633.100000000006</v>
      </c>
      <c r="F3087" s="351">
        <f t="shared" si="385"/>
        <v>75842.093000000008</v>
      </c>
      <c r="G3087" s="352"/>
      <c r="H3087" s="351">
        <f t="shared" si="386"/>
        <v>0</v>
      </c>
      <c r="I3087" s="351">
        <f t="shared" si="388"/>
        <v>2208.9930000000022</v>
      </c>
      <c r="J3087" s="351">
        <f t="shared" si="387"/>
        <v>0</v>
      </c>
      <c r="K3087" s="293">
        <f>SUM('Employee Salary Payroll Tax '!I3089:K3089)</f>
        <v>63318.100000000006</v>
      </c>
      <c r="L3087" s="293">
        <f>'Employee Salary Payroll Tax '!H3089</f>
        <v>370.23</v>
      </c>
      <c r="M3087" s="293">
        <f t="shared" si="389"/>
        <v>9944.77</v>
      </c>
      <c r="N3087" s="359">
        <f t="shared" si="390"/>
        <v>0</v>
      </c>
      <c r="O3087" s="331"/>
      <c r="P3087" s="61"/>
      <c r="Q3087" s="294"/>
      <c r="R3087" s="292"/>
      <c r="S3087" s="303"/>
    </row>
    <row r="3088" spans="1:19" s="36" customFormat="1" ht="14.4">
      <c r="A3088" s="36">
        <f t="shared" si="391"/>
        <v>1765</v>
      </c>
      <c r="B3088" s="526"/>
      <c r="C3088" s="36" t="str">
        <f>VLOOKUP('Employee Salary Payroll Tax '!B3090,'Employee Salary Payroll Tax '!$D$1:$E$7,2,FALSE)</f>
        <v>UA</v>
      </c>
      <c r="D3088" s="61">
        <f t="shared" ref="D3088:D3151" si="392">VLOOKUP(C3088,C$9:D$12,2)</f>
        <v>0.03</v>
      </c>
      <c r="E3088" s="351">
        <f>'Employee Salary Payroll Tax '!N3090</f>
        <v>75818.19</v>
      </c>
      <c r="F3088" s="351">
        <f t="shared" ref="F3088:F3151" si="393">E3088*(1+D3088)</f>
        <v>78092.735700000005</v>
      </c>
      <c r="G3088" s="352"/>
      <c r="H3088" s="351">
        <f t="shared" ref="H3088:H3151" si="394">IF(E3088&gt;$H$12,0,$H$12-E3088)</f>
        <v>0</v>
      </c>
      <c r="I3088" s="351">
        <f t="shared" si="388"/>
        <v>2274.5457000000024</v>
      </c>
      <c r="J3088" s="351">
        <f t="shared" ref="J3088:J3151" si="395">IF(H3088&gt;I3088,I3088*$J$12,H3088*$J$12)</f>
        <v>0</v>
      </c>
      <c r="K3088" s="293">
        <f>SUM('Employee Salary Payroll Tax '!I3090:K3090)</f>
        <v>66492.95</v>
      </c>
      <c r="L3088" s="293">
        <f>'Employee Salary Payroll Tax '!H3090</f>
        <v>2461.71</v>
      </c>
      <c r="M3088" s="293">
        <f t="shared" si="389"/>
        <v>6863.5300000000052</v>
      </c>
      <c r="N3088" s="359">
        <f t="shared" si="390"/>
        <v>0</v>
      </c>
      <c r="O3088" s="331"/>
      <c r="P3088" s="61"/>
      <c r="Q3088" s="294"/>
      <c r="R3088" s="292"/>
      <c r="S3088" s="303"/>
    </row>
    <row r="3089" spans="1:19" s="36" customFormat="1" ht="14.4">
      <c r="A3089" s="36">
        <f t="shared" si="391"/>
        <v>1766</v>
      </c>
      <c r="B3089" s="526"/>
      <c r="C3089" s="36" t="str">
        <f>VLOOKUP('Employee Salary Payroll Tax '!B3091,'Employee Salary Payroll Tax '!$D$1:$E$7,2,FALSE)</f>
        <v>NonUnion</v>
      </c>
      <c r="D3089" s="61">
        <f t="shared" si="392"/>
        <v>2.98E-2</v>
      </c>
      <c r="E3089" s="351">
        <f>'Employee Salary Payroll Tax '!N3091</f>
        <v>34378.61</v>
      </c>
      <c r="F3089" s="351">
        <f t="shared" si="393"/>
        <v>35403.092578000003</v>
      </c>
      <c r="G3089" s="352"/>
      <c r="H3089" s="351">
        <f t="shared" si="394"/>
        <v>0</v>
      </c>
      <c r="I3089" s="351">
        <f t="shared" ref="I3089:I3152" si="396">F3089-E3089</f>
        <v>1024.4825780000028</v>
      </c>
      <c r="J3089" s="351">
        <f t="shared" si="395"/>
        <v>0</v>
      </c>
      <c r="K3089" s="293">
        <f>SUM('Employee Salary Payroll Tax '!I3091:K3091)</f>
        <v>22554.22</v>
      </c>
      <c r="L3089" s="293">
        <f>'Employee Salary Payroll Tax '!H3091</f>
        <v>0</v>
      </c>
      <c r="M3089" s="293">
        <f t="shared" ref="M3089:M3152" si="397">E3089-K3089-L3089</f>
        <v>11824.39</v>
      </c>
      <c r="N3089" s="359">
        <f t="shared" ref="N3089:N3152" si="398">J3089*K3089/(SUM(K3089:M3089)+0.000001)</f>
        <v>0</v>
      </c>
      <c r="O3089" s="331"/>
      <c r="P3089" s="61"/>
      <c r="Q3089" s="294"/>
      <c r="R3089" s="292"/>
      <c r="S3089" s="303"/>
    </row>
    <row r="3090" spans="1:19" s="36" customFormat="1" ht="14.4">
      <c r="A3090" s="36">
        <f t="shared" si="391"/>
        <v>1767</v>
      </c>
      <c r="B3090" s="526"/>
      <c r="C3090" s="36" t="str">
        <f>VLOOKUP('Employee Salary Payroll Tax '!B3092,'Employee Salary Payroll Tax '!$D$1:$E$7,2,FALSE)</f>
        <v>IBEW</v>
      </c>
      <c r="D3090" s="61">
        <f t="shared" si="392"/>
        <v>6.875E-3</v>
      </c>
      <c r="E3090" s="351">
        <f>'Employee Salary Payroll Tax '!N3092</f>
        <v>68646.81</v>
      </c>
      <c r="F3090" s="351">
        <f t="shared" si="393"/>
        <v>69118.75681875</v>
      </c>
      <c r="G3090" s="352"/>
      <c r="H3090" s="351">
        <f t="shared" si="394"/>
        <v>0</v>
      </c>
      <c r="I3090" s="351">
        <f t="shared" si="396"/>
        <v>471.94681875000242</v>
      </c>
      <c r="J3090" s="351">
        <f t="shared" si="395"/>
        <v>0</v>
      </c>
      <c r="K3090" s="293">
        <f>SUM('Employee Salary Payroll Tax '!I3092:K3092)</f>
        <v>18346.68</v>
      </c>
      <c r="L3090" s="293">
        <f>'Employee Salary Payroll Tax '!H3092</f>
        <v>0</v>
      </c>
      <c r="M3090" s="293">
        <f t="shared" si="397"/>
        <v>50300.13</v>
      </c>
      <c r="N3090" s="359">
        <f t="shared" si="398"/>
        <v>0</v>
      </c>
      <c r="O3090" s="331"/>
      <c r="P3090" s="61"/>
      <c r="Q3090" s="294"/>
      <c r="R3090" s="292"/>
      <c r="S3090" s="303"/>
    </row>
    <row r="3091" spans="1:19" s="36" customFormat="1" ht="14.4">
      <c r="A3091" s="36">
        <f t="shared" si="391"/>
        <v>1768</v>
      </c>
      <c r="B3091" s="526"/>
      <c r="C3091" s="36" t="str">
        <f>VLOOKUP('Employee Salary Payroll Tax '!B3093,'Employee Salary Payroll Tax '!$D$1:$E$7,2,FALSE)</f>
        <v>NonUnion</v>
      </c>
      <c r="D3091" s="61">
        <f t="shared" si="392"/>
        <v>2.98E-2</v>
      </c>
      <c r="E3091" s="351">
        <f>'Employee Salary Payroll Tax '!N3093</f>
        <v>76446.92</v>
      </c>
      <c r="F3091" s="351">
        <f t="shared" si="393"/>
        <v>78725.038216000001</v>
      </c>
      <c r="G3091" s="352"/>
      <c r="H3091" s="351">
        <f t="shared" si="394"/>
        <v>0</v>
      </c>
      <c r="I3091" s="351">
        <f t="shared" si="396"/>
        <v>2278.1182160000026</v>
      </c>
      <c r="J3091" s="351">
        <f t="shared" si="395"/>
        <v>0</v>
      </c>
      <c r="K3091" s="293">
        <f>SUM('Employee Salary Payroll Tax '!I3093:K3093)</f>
        <v>1573.62</v>
      </c>
      <c r="L3091" s="293">
        <f>'Employee Salary Payroll Tax '!H3093</f>
        <v>0</v>
      </c>
      <c r="M3091" s="293">
        <f t="shared" si="397"/>
        <v>74873.3</v>
      </c>
      <c r="N3091" s="359">
        <f t="shared" si="398"/>
        <v>0</v>
      </c>
      <c r="O3091" s="331"/>
      <c r="P3091" s="61"/>
      <c r="Q3091" s="294"/>
      <c r="R3091" s="292"/>
      <c r="S3091" s="303"/>
    </row>
    <row r="3092" spans="1:19" s="36" customFormat="1" ht="14.4">
      <c r="A3092" s="36">
        <f t="shared" si="391"/>
        <v>1769</v>
      </c>
      <c r="B3092" s="526"/>
      <c r="C3092" s="36" t="str">
        <f>VLOOKUP('Employee Salary Payroll Tax '!B3094,'Employee Salary Payroll Tax '!$D$1:$E$7,2,FALSE)</f>
        <v>IBEW</v>
      </c>
      <c r="D3092" s="61">
        <f t="shared" si="392"/>
        <v>6.875E-3</v>
      </c>
      <c r="E3092" s="351">
        <f>'Employee Salary Payroll Tax '!N3094</f>
        <v>44311.98</v>
      </c>
      <c r="F3092" s="351">
        <f t="shared" si="393"/>
        <v>44616.624862500001</v>
      </c>
      <c r="G3092" s="352"/>
      <c r="H3092" s="351">
        <f t="shared" si="394"/>
        <v>0</v>
      </c>
      <c r="I3092" s="351">
        <f t="shared" si="396"/>
        <v>304.64486249999754</v>
      </c>
      <c r="J3092" s="351">
        <f t="shared" si="395"/>
        <v>0</v>
      </c>
      <c r="K3092" s="293">
        <f>SUM('Employee Salary Payroll Tax '!I3094:K3094)</f>
        <v>43340.71</v>
      </c>
      <c r="L3092" s="293">
        <f>'Employee Salary Payroll Tax '!H3094</f>
        <v>0</v>
      </c>
      <c r="M3092" s="293">
        <f t="shared" si="397"/>
        <v>971.27000000000407</v>
      </c>
      <c r="N3092" s="359">
        <f t="shared" si="398"/>
        <v>0</v>
      </c>
      <c r="O3092" s="331"/>
      <c r="P3092" s="61"/>
      <c r="Q3092" s="294"/>
      <c r="R3092" s="292"/>
      <c r="S3092" s="303"/>
    </row>
    <row r="3093" spans="1:19" s="36" customFormat="1" ht="14.4">
      <c r="A3093" s="36">
        <f t="shared" si="391"/>
        <v>1770</v>
      </c>
      <c r="B3093" s="526"/>
      <c r="C3093" s="36" t="str">
        <f>VLOOKUP('Employee Salary Payroll Tax '!B3095,'Employee Salary Payroll Tax '!$D$1:$E$7,2,FALSE)</f>
        <v>UA</v>
      </c>
      <c r="D3093" s="61">
        <f t="shared" si="392"/>
        <v>0.03</v>
      </c>
      <c r="E3093" s="351">
        <f>'Employee Salary Payroll Tax '!N3095</f>
        <v>40648.82</v>
      </c>
      <c r="F3093" s="351">
        <f t="shared" si="393"/>
        <v>41868.284599999999</v>
      </c>
      <c r="G3093" s="352"/>
      <c r="H3093" s="351">
        <f t="shared" si="394"/>
        <v>0</v>
      </c>
      <c r="I3093" s="351">
        <f t="shared" si="396"/>
        <v>1219.4645999999993</v>
      </c>
      <c r="J3093" s="351">
        <f t="shared" si="395"/>
        <v>0</v>
      </c>
      <c r="K3093" s="293">
        <f>SUM('Employee Salary Payroll Tax '!I3095:K3095)</f>
        <v>21464.66</v>
      </c>
      <c r="L3093" s="293">
        <f>'Employee Salary Payroll Tax '!H3095</f>
        <v>91.92</v>
      </c>
      <c r="M3093" s="293">
        <f t="shared" si="397"/>
        <v>19092.240000000002</v>
      </c>
      <c r="N3093" s="359">
        <f t="shared" si="398"/>
        <v>0</v>
      </c>
      <c r="O3093" s="331"/>
      <c r="P3093" s="61"/>
      <c r="Q3093" s="294"/>
      <c r="R3093" s="292"/>
      <c r="S3093" s="303"/>
    </row>
    <row r="3094" spans="1:19" s="36" customFormat="1" ht="14.4">
      <c r="A3094" s="36">
        <f t="shared" si="391"/>
        <v>1771</v>
      </c>
      <c r="B3094" s="526"/>
      <c r="C3094" s="36" t="str">
        <f>VLOOKUP('Employee Salary Payroll Tax '!B3096,'Employee Salary Payroll Tax '!$D$1:$E$7,2,FALSE)</f>
        <v>IBEW</v>
      </c>
      <c r="D3094" s="61">
        <f t="shared" si="392"/>
        <v>6.875E-3</v>
      </c>
      <c r="E3094" s="351">
        <f>'Employee Salary Payroll Tax '!N3096</f>
        <v>179094.34</v>
      </c>
      <c r="F3094" s="351">
        <f t="shared" si="393"/>
        <v>180325.6135875</v>
      </c>
      <c r="G3094" s="352"/>
      <c r="H3094" s="351">
        <f t="shared" si="394"/>
        <v>0</v>
      </c>
      <c r="I3094" s="351">
        <f t="shared" si="396"/>
        <v>1231.2735875000071</v>
      </c>
      <c r="J3094" s="351">
        <f t="shared" si="395"/>
        <v>0</v>
      </c>
      <c r="K3094" s="293">
        <f>SUM('Employee Salary Payroll Tax '!I3096:K3096)</f>
        <v>169126.78</v>
      </c>
      <c r="L3094" s="293">
        <f>'Employee Salary Payroll Tax '!H3096</f>
        <v>0</v>
      </c>
      <c r="M3094" s="293">
        <f t="shared" si="397"/>
        <v>9967.5599999999977</v>
      </c>
      <c r="N3094" s="359">
        <f t="shared" si="398"/>
        <v>0</v>
      </c>
      <c r="O3094" s="331"/>
      <c r="P3094" s="61"/>
      <c r="Q3094" s="294"/>
      <c r="R3094" s="292"/>
      <c r="S3094" s="303"/>
    </row>
    <row r="3095" spans="1:19" s="36" customFormat="1" ht="14.4">
      <c r="A3095" s="36">
        <f t="shared" si="391"/>
        <v>1772</v>
      </c>
      <c r="B3095" s="526"/>
      <c r="C3095" s="36" t="str">
        <f>VLOOKUP('Employee Salary Payroll Tax '!B3097,'Employee Salary Payroll Tax '!$D$1:$E$7,2,FALSE)</f>
        <v>UA</v>
      </c>
      <c r="D3095" s="61">
        <f t="shared" si="392"/>
        <v>0.03</v>
      </c>
      <c r="E3095" s="351">
        <f>'Employee Salary Payroll Tax '!N3097</f>
        <v>83910.03</v>
      </c>
      <c r="F3095" s="351">
        <f t="shared" si="393"/>
        <v>86427.330900000001</v>
      </c>
      <c r="G3095" s="352"/>
      <c r="H3095" s="351">
        <f t="shared" si="394"/>
        <v>0</v>
      </c>
      <c r="I3095" s="351">
        <f t="shared" si="396"/>
        <v>2517.300900000002</v>
      </c>
      <c r="J3095" s="351">
        <f t="shared" si="395"/>
        <v>0</v>
      </c>
      <c r="K3095" s="293">
        <f>SUM('Employee Salary Payroll Tax '!I3097:K3097)</f>
        <v>74130.939999999988</v>
      </c>
      <c r="L3095" s="293">
        <f>'Employee Salary Payroll Tax '!H3097</f>
        <v>903.67</v>
      </c>
      <c r="M3095" s="293">
        <f t="shared" si="397"/>
        <v>8875.420000000011</v>
      </c>
      <c r="N3095" s="359">
        <f t="shared" si="398"/>
        <v>0</v>
      </c>
      <c r="O3095" s="331"/>
      <c r="P3095" s="61"/>
      <c r="Q3095" s="294"/>
      <c r="R3095" s="292"/>
      <c r="S3095" s="303"/>
    </row>
    <row r="3096" spans="1:19" s="36" customFormat="1" ht="14.4">
      <c r="A3096" s="36">
        <f t="shared" si="391"/>
        <v>1773</v>
      </c>
      <c r="B3096" s="526"/>
      <c r="C3096" s="36" t="str">
        <f>VLOOKUP('Employee Salary Payroll Tax '!B3098,'Employee Salary Payroll Tax '!$D$1:$E$7,2,FALSE)</f>
        <v>NonUnion</v>
      </c>
      <c r="D3096" s="61">
        <f t="shared" si="392"/>
        <v>2.98E-2</v>
      </c>
      <c r="E3096" s="351">
        <f>'Employee Salary Payroll Tax '!N3098</f>
        <v>56068.22</v>
      </c>
      <c r="F3096" s="351">
        <f t="shared" si="393"/>
        <v>57739.052956000007</v>
      </c>
      <c r="G3096" s="352"/>
      <c r="H3096" s="351">
        <f t="shared" si="394"/>
        <v>0</v>
      </c>
      <c r="I3096" s="351">
        <f t="shared" si="396"/>
        <v>1670.8329560000057</v>
      </c>
      <c r="J3096" s="351">
        <f t="shared" si="395"/>
        <v>0</v>
      </c>
      <c r="K3096" s="293">
        <f>SUM('Employee Salary Payroll Tax '!I3098:K3098)</f>
        <v>14840.41</v>
      </c>
      <c r="L3096" s="293">
        <f>'Employee Salary Payroll Tax '!H3098</f>
        <v>0</v>
      </c>
      <c r="M3096" s="293">
        <f t="shared" si="397"/>
        <v>41227.81</v>
      </c>
      <c r="N3096" s="359">
        <f t="shared" si="398"/>
        <v>0</v>
      </c>
      <c r="O3096" s="331"/>
      <c r="P3096" s="61"/>
      <c r="Q3096" s="294"/>
      <c r="R3096" s="292"/>
      <c r="S3096" s="303"/>
    </row>
    <row r="3097" spans="1:19" s="36" customFormat="1" ht="14.4">
      <c r="A3097" s="36">
        <f t="shared" si="391"/>
        <v>1774</v>
      </c>
      <c r="B3097" s="526"/>
      <c r="C3097" s="36" t="str">
        <f>VLOOKUP('Employee Salary Payroll Tax '!B3099,'Employee Salary Payroll Tax '!$D$1:$E$7,2,FALSE)</f>
        <v>NonUnion</v>
      </c>
      <c r="D3097" s="61">
        <f t="shared" si="392"/>
        <v>2.98E-2</v>
      </c>
      <c r="E3097" s="351">
        <f>'Employee Salary Payroll Tax '!N3099</f>
        <v>48111.65</v>
      </c>
      <c r="F3097" s="351">
        <f t="shared" si="393"/>
        <v>49545.377170000007</v>
      </c>
      <c r="G3097" s="352"/>
      <c r="H3097" s="351">
        <f t="shared" si="394"/>
        <v>0</v>
      </c>
      <c r="I3097" s="351">
        <f t="shared" si="396"/>
        <v>1433.7271700000056</v>
      </c>
      <c r="J3097" s="351">
        <f t="shared" si="395"/>
        <v>0</v>
      </c>
      <c r="K3097" s="293">
        <f>SUM('Employee Salary Payroll Tax '!I3099:K3099)</f>
        <v>18063.07</v>
      </c>
      <c r="L3097" s="293">
        <f>'Employee Salary Payroll Tax '!H3099</f>
        <v>0</v>
      </c>
      <c r="M3097" s="293">
        <f t="shared" si="397"/>
        <v>30048.58</v>
      </c>
      <c r="N3097" s="359">
        <f t="shared" si="398"/>
        <v>0</v>
      </c>
      <c r="O3097" s="331"/>
      <c r="P3097" s="61"/>
      <c r="Q3097" s="294"/>
      <c r="R3097" s="292"/>
      <c r="S3097" s="303"/>
    </row>
    <row r="3098" spans="1:19" s="36" customFormat="1" ht="14.4">
      <c r="A3098" s="36">
        <f t="shared" si="391"/>
        <v>1775</v>
      </c>
      <c r="B3098" s="526"/>
      <c r="C3098" s="36" t="str">
        <f>VLOOKUP('Employee Salary Payroll Tax '!B3100,'Employee Salary Payroll Tax '!$D$1:$E$7,2,FALSE)</f>
        <v>IBEW</v>
      </c>
      <c r="D3098" s="61">
        <f t="shared" si="392"/>
        <v>6.875E-3</v>
      </c>
      <c r="E3098" s="351">
        <f>'Employee Salary Payroll Tax '!N3100</f>
        <v>86298.42</v>
      </c>
      <c r="F3098" s="351">
        <f t="shared" si="393"/>
        <v>86891.721637499999</v>
      </c>
      <c r="G3098" s="352"/>
      <c r="H3098" s="351">
        <f t="shared" si="394"/>
        <v>0</v>
      </c>
      <c r="I3098" s="351">
        <f t="shared" si="396"/>
        <v>593.30163750000065</v>
      </c>
      <c r="J3098" s="351">
        <f t="shared" si="395"/>
        <v>0</v>
      </c>
      <c r="K3098" s="293">
        <f>SUM('Employee Salary Payroll Tax '!I3100:K3100)</f>
        <v>85987.89</v>
      </c>
      <c r="L3098" s="293">
        <f>'Employee Salary Payroll Tax '!H3100</f>
        <v>0</v>
      </c>
      <c r="M3098" s="293">
        <f t="shared" si="397"/>
        <v>310.52999999999884</v>
      </c>
      <c r="N3098" s="359">
        <f t="shared" si="398"/>
        <v>0</v>
      </c>
      <c r="O3098" s="331"/>
      <c r="P3098" s="61"/>
      <c r="Q3098" s="294"/>
      <c r="R3098" s="292"/>
      <c r="S3098" s="303"/>
    </row>
    <row r="3099" spans="1:19" s="36" customFormat="1" ht="14.4">
      <c r="A3099" s="36">
        <f t="shared" si="391"/>
        <v>1776</v>
      </c>
      <c r="B3099" s="526"/>
      <c r="C3099" s="36" t="str">
        <f>VLOOKUP('Employee Salary Payroll Tax '!B3101,'Employee Salary Payroll Tax '!$D$1:$E$7,2,FALSE)</f>
        <v>NonUnion</v>
      </c>
      <c r="D3099" s="61">
        <f t="shared" si="392"/>
        <v>2.98E-2</v>
      </c>
      <c r="E3099" s="351">
        <f>'Employee Salary Payroll Tax '!N3101</f>
        <v>57426.54</v>
      </c>
      <c r="F3099" s="351">
        <f t="shared" si="393"/>
        <v>59137.850892000002</v>
      </c>
      <c r="G3099" s="352"/>
      <c r="H3099" s="351">
        <f t="shared" si="394"/>
        <v>0</v>
      </c>
      <c r="I3099" s="351">
        <f t="shared" si="396"/>
        <v>1711.3108920000013</v>
      </c>
      <c r="J3099" s="351">
        <f t="shared" si="395"/>
        <v>0</v>
      </c>
      <c r="K3099" s="293">
        <f>SUM('Employee Salary Payroll Tax '!I3101:K3101)</f>
        <v>50715.99</v>
      </c>
      <c r="L3099" s="293">
        <f>'Employee Salary Payroll Tax '!H3101</f>
        <v>1148.53</v>
      </c>
      <c r="M3099" s="293">
        <f t="shared" si="397"/>
        <v>5562.0200000000032</v>
      </c>
      <c r="N3099" s="359">
        <f t="shared" si="398"/>
        <v>0</v>
      </c>
      <c r="O3099" s="331"/>
      <c r="P3099" s="61"/>
      <c r="Q3099" s="294"/>
      <c r="R3099" s="292"/>
      <c r="S3099" s="303"/>
    </row>
    <row r="3100" spans="1:19" s="36" customFormat="1" ht="14.4">
      <c r="A3100" s="36">
        <f t="shared" si="391"/>
        <v>1777</v>
      </c>
      <c r="B3100" s="526"/>
      <c r="C3100" s="36" t="str">
        <f>VLOOKUP('Employee Salary Payroll Tax '!B3102,'Employee Salary Payroll Tax '!$D$1:$E$7,2,FALSE)</f>
        <v>NonUnion</v>
      </c>
      <c r="D3100" s="61">
        <f t="shared" si="392"/>
        <v>2.98E-2</v>
      </c>
      <c r="E3100" s="351">
        <f>'Employee Salary Payroll Tax '!N3102</f>
        <v>80911.81</v>
      </c>
      <c r="F3100" s="351">
        <f t="shared" si="393"/>
        <v>83322.981937999997</v>
      </c>
      <c r="G3100" s="352"/>
      <c r="H3100" s="351">
        <f t="shared" si="394"/>
        <v>0</v>
      </c>
      <c r="I3100" s="351">
        <f t="shared" si="396"/>
        <v>2411.1719379999995</v>
      </c>
      <c r="J3100" s="351">
        <f t="shared" si="395"/>
        <v>0</v>
      </c>
      <c r="K3100" s="293">
        <f>SUM('Employee Salary Payroll Tax '!I3102:K3102)</f>
        <v>3605.63</v>
      </c>
      <c r="L3100" s="293">
        <f>'Employee Salary Payroll Tax '!H3102</f>
        <v>0</v>
      </c>
      <c r="M3100" s="293">
        <f t="shared" si="397"/>
        <v>77306.179999999993</v>
      </c>
      <c r="N3100" s="359">
        <f t="shared" si="398"/>
        <v>0</v>
      </c>
      <c r="O3100" s="331"/>
      <c r="P3100" s="61"/>
      <c r="Q3100" s="294"/>
      <c r="R3100" s="292"/>
      <c r="S3100" s="303"/>
    </row>
    <row r="3101" spans="1:19" s="36" customFormat="1" ht="14.4">
      <c r="A3101" s="36">
        <f t="shared" si="391"/>
        <v>1778</v>
      </c>
      <c r="B3101" s="526"/>
      <c r="C3101" s="36" t="str">
        <f>VLOOKUP('Employee Salary Payroll Tax '!B3103,'Employee Salary Payroll Tax '!$D$1:$E$7,2,FALSE)</f>
        <v>NonUnion</v>
      </c>
      <c r="D3101" s="61">
        <f t="shared" si="392"/>
        <v>2.98E-2</v>
      </c>
      <c r="E3101" s="351">
        <f>'Employee Salary Payroll Tax '!N3103</f>
        <v>125697.56</v>
      </c>
      <c r="F3101" s="351">
        <f t="shared" si="393"/>
        <v>129443.347288</v>
      </c>
      <c r="G3101" s="352"/>
      <c r="H3101" s="351">
        <f t="shared" si="394"/>
        <v>0</v>
      </c>
      <c r="I3101" s="351">
        <f t="shared" si="396"/>
        <v>3745.7872880000068</v>
      </c>
      <c r="J3101" s="351">
        <f t="shared" si="395"/>
        <v>0</v>
      </c>
      <c r="K3101" s="293">
        <f>SUM('Employee Salary Payroll Tax '!I3103:K3103)</f>
        <v>125697.56</v>
      </c>
      <c r="L3101" s="293">
        <f>'Employee Salary Payroll Tax '!H3103</f>
        <v>0</v>
      </c>
      <c r="M3101" s="293">
        <f t="shared" si="397"/>
        <v>0</v>
      </c>
      <c r="N3101" s="359">
        <f t="shared" si="398"/>
        <v>0</v>
      </c>
      <c r="O3101" s="331"/>
      <c r="P3101" s="61"/>
      <c r="Q3101" s="294"/>
      <c r="R3101" s="292"/>
      <c r="S3101" s="303"/>
    </row>
    <row r="3102" spans="1:19" s="36" customFormat="1" ht="14.4">
      <c r="A3102" s="36">
        <f t="shared" si="391"/>
        <v>1779</v>
      </c>
      <c r="B3102" s="526"/>
      <c r="C3102" s="36" t="str">
        <f>VLOOKUP('Employee Salary Payroll Tax '!B3104,'Employee Salary Payroll Tax '!$D$1:$E$7,2,FALSE)</f>
        <v>NonUnion</v>
      </c>
      <c r="D3102" s="61">
        <f t="shared" si="392"/>
        <v>2.98E-2</v>
      </c>
      <c r="E3102" s="351">
        <f>'Employee Salary Payroll Tax '!N3104</f>
        <v>73442.559999999998</v>
      </c>
      <c r="F3102" s="351">
        <f t="shared" si="393"/>
        <v>75631.148287999997</v>
      </c>
      <c r="G3102" s="352"/>
      <c r="H3102" s="351">
        <f t="shared" si="394"/>
        <v>0</v>
      </c>
      <c r="I3102" s="351">
        <f t="shared" si="396"/>
        <v>2188.588287999999</v>
      </c>
      <c r="J3102" s="351">
        <f t="shared" si="395"/>
        <v>0</v>
      </c>
      <c r="K3102" s="293">
        <f>SUM('Employee Salary Payroll Tax '!I3104:K3104)</f>
        <v>20010.84</v>
      </c>
      <c r="L3102" s="293">
        <f>'Employee Salary Payroll Tax '!H3104</f>
        <v>5374.26</v>
      </c>
      <c r="M3102" s="293">
        <f t="shared" si="397"/>
        <v>48057.46</v>
      </c>
      <c r="N3102" s="359">
        <f t="shared" si="398"/>
        <v>0</v>
      </c>
      <c r="O3102" s="331"/>
      <c r="P3102" s="61"/>
      <c r="Q3102" s="294"/>
      <c r="R3102" s="292"/>
      <c r="S3102" s="303"/>
    </row>
    <row r="3103" spans="1:19" s="36" customFormat="1" ht="14.4">
      <c r="A3103" s="36">
        <f t="shared" si="391"/>
        <v>1780</v>
      </c>
      <c r="B3103" s="526"/>
      <c r="C3103" s="36" t="str">
        <f>VLOOKUP('Employee Salary Payroll Tax '!B3105,'Employee Salary Payroll Tax '!$D$1:$E$7,2,FALSE)</f>
        <v>IBEW</v>
      </c>
      <c r="D3103" s="61">
        <f t="shared" si="392"/>
        <v>6.875E-3</v>
      </c>
      <c r="E3103" s="351">
        <f>'Employee Salary Payroll Tax '!N3105</f>
        <v>219569.24</v>
      </c>
      <c r="F3103" s="351">
        <f t="shared" si="393"/>
        <v>221078.77852499997</v>
      </c>
      <c r="G3103" s="352"/>
      <c r="H3103" s="351">
        <f t="shared" si="394"/>
        <v>0</v>
      </c>
      <c r="I3103" s="351">
        <f t="shared" si="396"/>
        <v>1509.5385249999817</v>
      </c>
      <c r="J3103" s="351">
        <f t="shared" si="395"/>
        <v>0</v>
      </c>
      <c r="K3103" s="293">
        <f>SUM('Employee Salary Payroll Tax '!I3105:K3105)</f>
        <v>177204.59</v>
      </c>
      <c r="L3103" s="293">
        <f>'Employee Salary Payroll Tax '!H3105</f>
        <v>0</v>
      </c>
      <c r="M3103" s="293">
        <f t="shared" si="397"/>
        <v>42364.649999999994</v>
      </c>
      <c r="N3103" s="359">
        <f t="shared" si="398"/>
        <v>0</v>
      </c>
      <c r="O3103" s="331"/>
      <c r="P3103" s="61"/>
      <c r="Q3103" s="294"/>
      <c r="R3103" s="292"/>
      <c r="S3103" s="303"/>
    </row>
    <row r="3104" spans="1:19" s="36" customFormat="1" ht="14.4">
      <c r="A3104" s="36">
        <f t="shared" si="391"/>
        <v>1781</v>
      </c>
      <c r="B3104" s="526"/>
      <c r="C3104" s="36" t="str">
        <f>VLOOKUP('Employee Salary Payroll Tax '!B3106,'Employee Salary Payroll Tax '!$D$1:$E$7,2,FALSE)</f>
        <v>NonUnion</v>
      </c>
      <c r="D3104" s="61">
        <f t="shared" si="392"/>
        <v>2.98E-2</v>
      </c>
      <c r="E3104" s="351">
        <f>'Employee Salary Payroll Tax '!N3106</f>
        <v>100346.88</v>
      </c>
      <c r="F3104" s="351">
        <f t="shared" si="393"/>
        <v>103337.21702400001</v>
      </c>
      <c r="G3104" s="352"/>
      <c r="H3104" s="351">
        <f t="shared" si="394"/>
        <v>0</v>
      </c>
      <c r="I3104" s="351">
        <f t="shared" si="396"/>
        <v>2990.3370240000077</v>
      </c>
      <c r="J3104" s="351">
        <f t="shared" si="395"/>
        <v>0</v>
      </c>
      <c r="K3104" s="293">
        <f>SUM('Employee Salary Payroll Tax '!I3106:K3106)</f>
        <v>12386.03</v>
      </c>
      <c r="L3104" s="293">
        <f>'Employee Salary Payroll Tax '!H3106</f>
        <v>0</v>
      </c>
      <c r="M3104" s="293">
        <f t="shared" si="397"/>
        <v>87960.85</v>
      </c>
      <c r="N3104" s="359">
        <f t="shared" si="398"/>
        <v>0</v>
      </c>
      <c r="O3104" s="331"/>
      <c r="P3104" s="61"/>
      <c r="Q3104" s="294"/>
      <c r="R3104" s="292"/>
      <c r="S3104" s="303"/>
    </row>
    <row r="3105" spans="1:19" s="36" customFormat="1" ht="14.4">
      <c r="A3105" s="36">
        <f t="shared" si="391"/>
        <v>1782</v>
      </c>
      <c r="B3105" s="526"/>
      <c r="C3105" s="36" t="str">
        <f>VLOOKUP('Employee Salary Payroll Tax '!B3107,'Employee Salary Payroll Tax '!$D$1:$E$7,2,FALSE)</f>
        <v>NonUnion</v>
      </c>
      <c r="D3105" s="61">
        <f t="shared" si="392"/>
        <v>2.98E-2</v>
      </c>
      <c r="E3105" s="351">
        <f>'Employee Salary Payroll Tax '!N3107</f>
        <v>83723.070000000007</v>
      </c>
      <c r="F3105" s="351">
        <f t="shared" si="393"/>
        <v>86218.017486000012</v>
      </c>
      <c r="G3105" s="352"/>
      <c r="H3105" s="351">
        <f t="shared" si="394"/>
        <v>0</v>
      </c>
      <c r="I3105" s="351">
        <f t="shared" si="396"/>
        <v>2494.9474860000046</v>
      </c>
      <c r="J3105" s="351">
        <f t="shared" si="395"/>
        <v>0</v>
      </c>
      <c r="K3105" s="293">
        <f>SUM('Employee Salary Payroll Tax '!I3107:K3107)</f>
        <v>34148.400000000001</v>
      </c>
      <c r="L3105" s="293">
        <f>'Employee Salary Payroll Tax '!H3107</f>
        <v>0</v>
      </c>
      <c r="M3105" s="293">
        <f t="shared" si="397"/>
        <v>49574.670000000006</v>
      </c>
      <c r="N3105" s="359">
        <f t="shared" si="398"/>
        <v>0</v>
      </c>
      <c r="O3105" s="331"/>
      <c r="P3105" s="61"/>
      <c r="Q3105" s="294"/>
      <c r="R3105" s="292"/>
      <c r="S3105" s="303"/>
    </row>
    <row r="3106" spans="1:19" s="36" customFormat="1" ht="14.4">
      <c r="A3106" s="36">
        <f t="shared" si="391"/>
        <v>1783</v>
      </c>
      <c r="B3106" s="526"/>
      <c r="C3106" s="36" t="str">
        <f>VLOOKUP('Employee Salary Payroll Tax '!B3108,'Employee Salary Payroll Tax '!$D$1:$E$7,2,FALSE)</f>
        <v>IBEW</v>
      </c>
      <c r="D3106" s="61">
        <f t="shared" si="392"/>
        <v>6.875E-3</v>
      </c>
      <c r="E3106" s="351">
        <f>'Employee Salary Payroll Tax '!N3108</f>
        <v>55527.57</v>
      </c>
      <c r="F3106" s="351">
        <f t="shared" si="393"/>
        <v>55909.322043749999</v>
      </c>
      <c r="G3106" s="352"/>
      <c r="H3106" s="351">
        <f t="shared" si="394"/>
        <v>0</v>
      </c>
      <c r="I3106" s="351">
        <f t="shared" si="396"/>
        <v>381.75204374999885</v>
      </c>
      <c r="J3106" s="351">
        <f t="shared" si="395"/>
        <v>0</v>
      </c>
      <c r="K3106" s="293">
        <f>SUM('Employee Salary Payroll Tax '!I3108:K3108)</f>
        <v>54802.68</v>
      </c>
      <c r="L3106" s="293">
        <f>'Employee Salary Payroll Tax '!H3108</f>
        <v>0</v>
      </c>
      <c r="M3106" s="293">
        <f t="shared" si="397"/>
        <v>724.88999999999942</v>
      </c>
      <c r="N3106" s="359">
        <f t="shared" si="398"/>
        <v>0</v>
      </c>
      <c r="O3106" s="331"/>
      <c r="P3106" s="61"/>
      <c r="Q3106" s="294"/>
      <c r="R3106" s="292"/>
      <c r="S3106" s="303"/>
    </row>
    <row r="3107" spans="1:19" s="36" customFormat="1" ht="14.4">
      <c r="A3107" s="36">
        <f t="shared" si="391"/>
        <v>1784</v>
      </c>
      <c r="B3107" s="526"/>
      <c r="C3107" s="36" t="str">
        <f>VLOOKUP('Employee Salary Payroll Tax '!B3109,'Employee Salary Payroll Tax '!$D$1:$E$7,2,FALSE)</f>
        <v>UA</v>
      </c>
      <c r="D3107" s="61">
        <f t="shared" si="392"/>
        <v>0.03</v>
      </c>
      <c r="E3107" s="351">
        <f>'Employee Salary Payroll Tax '!N3109</f>
        <v>51781.15</v>
      </c>
      <c r="F3107" s="351">
        <f t="shared" si="393"/>
        <v>53334.584500000004</v>
      </c>
      <c r="G3107" s="352"/>
      <c r="H3107" s="351">
        <f t="shared" si="394"/>
        <v>0</v>
      </c>
      <c r="I3107" s="351">
        <f t="shared" si="396"/>
        <v>1553.434500000003</v>
      </c>
      <c r="J3107" s="351">
        <f t="shared" si="395"/>
        <v>0</v>
      </c>
      <c r="K3107" s="293">
        <f>SUM('Employee Salary Payroll Tax '!I3109:K3109)</f>
        <v>37057.22</v>
      </c>
      <c r="L3107" s="293">
        <f>'Employee Salary Payroll Tax '!H3109</f>
        <v>0</v>
      </c>
      <c r="M3107" s="293">
        <f t="shared" si="397"/>
        <v>14723.93</v>
      </c>
      <c r="N3107" s="359">
        <f t="shared" si="398"/>
        <v>0</v>
      </c>
      <c r="O3107" s="331"/>
      <c r="P3107" s="61"/>
      <c r="Q3107" s="294"/>
      <c r="R3107" s="292"/>
      <c r="S3107" s="303"/>
    </row>
    <row r="3108" spans="1:19" s="36" customFormat="1" ht="14.4">
      <c r="A3108" s="36">
        <f t="shared" si="391"/>
        <v>1785</v>
      </c>
      <c r="B3108" s="526"/>
      <c r="C3108" s="36" t="str">
        <f>VLOOKUP('Employee Salary Payroll Tax '!B3110,'Employee Salary Payroll Tax '!$D$1:$E$7,2,FALSE)</f>
        <v>NonUnion</v>
      </c>
      <c r="D3108" s="61">
        <f t="shared" si="392"/>
        <v>2.98E-2</v>
      </c>
      <c r="E3108" s="351">
        <f>'Employee Salary Payroll Tax '!N3110</f>
        <v>99741.6</v>
      </c>
      <c r="F3108" s="351">
        <f t="shared" si="393"/>
        <v>102713.89968000002</v>
      </c>
      <c r="G3108" s="352"/>
      <c r="H3108" s="351">
        <f t="shared" si="394"/>
        <v>0</v>
      </c>
      <c r="I3108" s="351">
        <f t="shared" si="396"/>
        <v>2972.299680000011</v>
      </c>
      <c r="J3108" s="351">
        <f t="shared" si="395"/>
        <v>0</v>
      </c>
      <c r="K3108" s="293">
        <f>SUM('Employee Salary Payroll Tax '!I3110:K3110)</f>
        <v>54539.490000000005</v>
      </c>
      <c r="L3108" s="293">
        <f>'Employee Salary Payroll Tax '!H3110</f>
        <v>51.23</v>
      </c>
      <c r="M3108" s="293">
        <f t="shared" si="397"/>
        <v>45150.879999999997</v>
      </c>
      <c r="N3108" s="359">
        <f t="shared" si="398"/>
        <v>0</v>
      </c>
      <c r="O3108" s="331"/>
      <c r="P3108" s="61"/>
      <c r="Q3108" s="294"/>
      <c r="R3108" s="292"/>
      <c r="S3108" s="303"/>
    </row>
    <row r="3109" spans="1:19" s="36" customFormat="1" ht="14.4">
      <c r="A3109" s="36">
        <f t="shared" si="391"/>
        <v>1786</v>
      </c>
      <c r="B3109" s="526"/>
      <c r="C3109" s="36" t="str">
        <f>VLOOKUP('Employee Salary Payroll Tax '!B3111,'Employee Salary Payroll Tax '!$D$1:$E$7,2,FALSE)</f>
        <v>NonUnion</v>
      </c>
      <c r="D3109" s="61">
        <f t="shared" si="392"/>
        <v>2.98E-2</v>
      </c>
      <c r="E3109" s="351">
        <f>'Employee Salary Payroll Tax '!N3111</f>
        <v>93227.97</v>
      </c>
      <c r="F3109" s="351">
        <f t="shared" si="393"/>
        <v>96006.163506000012</v>
      </c>
      <c r="G3109" s="352"/>
      <c r="H3109" s="351">
        <f t="shared" si="394"/>
        <v>0</v>
      </c>
      <c r="I3109" s="351">
        <f t="shared" si="396"/>
        <v>2778.1935060000105</v>
      </c>
      <c r="J3109" s="351">
        <f t="shared" si="395"/>
        <v>0</v>
      </c>
      <c r="K3109" s="293">
        <f>SUM('Employee Salary Payroll Tax '!I3111:K3111)</f>
        <v>33307.620000000003</v>
      </c>
      <c r="L3109" s="293">
        <f>'Employee Salary Payroll Tax '!H3111</f>
        <v>0</v>
      </c>
      <c r="M3109" s="293">
        <f t="shared" si="397"/>
        <v>59920.35</v>
      </c>
      <c r="N3109" s="359">
        <f t="shared" si="398"/>
        <v>0</v>
      </c>
      <c r="O3109" s="331"/>
      <c r="P3109" s="61"/>
      <c r="Q3109" s="294"/>
      <c r="R3109" s="292"/>
      <c r="S3109" s="303"/>
    </row>
    <row r="3110" spans="1:19" s="36" customFormat="1" ht="14.4">
      <c r="A3110" s="36">
        <f t="shared" si="391"/>
        <v>1787</v>
      </c>
      <c r="B3110" s="526"/>
      <c r="C3110" s="36" t="str">
        <f>VLOOKUP('Employee Salary Payroll Tax '!B3112,'Employee Salary Payroll Tax '!$D$1:$E$7,2,FALSE)</f>
        <v>NonUnion</v>
      </c>
      <c r="D3110" s="61">
        <f t="shared" si="392"/>
        <v>2.98E-2</v>
      </c>
      <c r="E3110" s="351">
        <f>'Employee Salary Payroll Tax '!N3112</f>
        <v>51337.31</v>
      </c>
      <c r="F3110" s="351">
        <f t="shared" si="393"/>
        <v>52867.161838</v>
      </c>
      <c r="G3110" s="352"/>
      <c r="H3110" s="351">
        <f t="shared" si="394"/>
        <v>0</v>
      </c>
      <c r="I3110" s="351">
        <f t="shared" si="396"/>
        <v>1529.8518380000023</v>
      </c>
      <c r="J3110" s="351">
        <f t="shared" si="395"/>
        <v>0</v>
      </c>
      <c r="K3110" s="293">
        <f>SUM('Employee Salary Payroll Tax '!I3112:K3112)</f>
        <v>567.51</v>
      </c>
      <c r="L3110" s="293">
        <f>'Employee Salary Payroll Tax '!H3112</f>
        <v>303.51</v>
      </c>
      <c r="M3110" s="293">
        <f t="shared" si="397"/>
        <v>50466.289999999994</v>
      </c>
      <c r="N3110" s="359">
        <f t="shared" si="398"/>
        <v>0</v>
      </c>
      <c r="O3110" s="331"/>
      <c r="P3110" s="61"/>
      <c r="Q3110" s="294"/>
      <c r="R3110" s="292"/>
      <c r="S3110" s="303"/>
    </row>
    <row r="3111" spans="1:19" s="36" customFormat="1" ht="14.4">
      <c r="A3111" s="36">
        <f t="shared" si="391"/>
        <v>1788</v>
      </c>
      <c r="B3111" s="526"/>
      <c r="C3111" s="36" t="str">
        <f>VLOOKUP('Employee Salary Payroll Tax '!B3113,'Employee Salary Payroll Tax '!$D$1:$E$7,2,FALSE)</f>
        <v>IBEW</v>
      </c>
      <c r="D3111" s="61">
        <f t="shared" si="392"/>
        <v>6.875E-3</v>
      </c>
      <c r="E3111" s="351">
        <f>'Employee Salary Payroll Tax '!N3113</f>
        <v>53539.34</v>
      </c>
      <c r="F3111" s="351">
        <f t="shared" si="393"/>
        <v>53907.422962499993</v>
      </c>
      <c r="G3111" s="352"/>
      <c r="H3111" s="351">
        <f t="shared" si="394"/>
        <v>0</v>
      </c>
      <c r="I3111" s="351">
        <f t="shared" si="396"/>
        <v>368.08296249999694</v>
      </c>
      <c r="J3111" s="351">
        <f t="shared" si="395"/>
        <v>0</v>
      </c>
      <c r="K3111" s="293">
        <f>SUM('Employee Salary Payroll Tax '!I3113:K3113)</f>
        <v>44687.17</v>
      </c>
      <c r="L3111" s="293">
        <f>'Employee Salary Payroll Tax '!H3113</f>
        <v>128.1</v>
      </c>
      <c r="M3111" s="293">
        <f t="shared" si="397"/>
        <v>8724.0699999999979</v>
      </c>
      <c r="N3111" s="359">
        <f t="shared" si="398"/>
        <v>0</v>
      </c>
      <c r="O3111" s="331"/>
      <c r="P3111" s="61"/>
      <c r="Q3111" s="294"/>
      <c r="R3111" s="292"/>
      <c r="S3111" s="303"/>
    </row>
    <row r="3112" spans="1:19" s="36" customFormat="1" ht="14.4">
      <c r="A3112" s="36">
        <f t="shared" si="391"/>
        <v>1789</v>
      </c>
      <c r="B3112" s="526"/>
      <c r="C3112" s="36" t="str">
        <f>VLOOKUP('Employee Salary Payroll Tax '!B3114,'Employee Salary Payroll Tax '!$D$1:$E$7,2,FALSE)</f>
        <v>IBEW</v>
      </c>
      <c r="D3112" s="61">
        <f t="shared" si="392"/>
        <v>6.875E-3</v>
      </c>
      <c r="E3112" s="351">
        <f>'Employee Salary Payroll Tax '!N3114</f>
        <v>141844.26999999999</v>
      </c>
      <c r="F3112" s="351">
        <f t="shared" si="393"/>
        <v>142819.44935624997</v>
      </c>
      <c r="G3112" s="352"/>
      <c r="H3112" s="351">
        <f t="shared" si="394"/>
        <v>0</v>
      </c>
      <c r="I3112" s="351">
        <f t="shared" si="396"/>
        <v>975.17935624998063</v>
      </c>
      <c r="J3112" s="351">
        <f t="shared" si="395"/>
        <v>0</v>
      </c>
      <c r="K3112" s="293">
        <f>SUM('Employee Salary Payroll Tax '!I3114:K3114)</f>
        <v>130210.62</v>
      </c>
      <c r="L3112" s="293">
        <f>'Employee Salary Payroll Tax '!H3114</f>
        <v>0</v>
      </c>
      <c r="M3112" s="293">
        <f t="shared" si="397"/>
        <v>11633.649999999994</v>
      </c>
      <c r="N3112" s="359">
        <f t="shared" si="398"/>
        <v>0</v>
      </c>
      <c r="O3112" s="331"/>
      <c r="P3112" s="61"/>
      <c r="Q3112" s="294"/>
      <c r="R3112" s="292"/>
      <c r="S3112" s="303"/>
    </row>
    <row r="3113" spans="1:19" s="36" customFormat="1" ht="14.4">
      <c r="A3113" s="36">
        <f t="shared" si="391"/>
        <v>1790</v>
      </c>
      <c r="B3113" s="526"/>
      <c r="C3113" s="36" t="str">
        <f>VLOOKUP('Employee Salary Payroll Tax '!B3115,'Employee Salary Payroll Tax '!$D$1:$E$7,2,FALSE)</f>
        <v>NonUnion</v>
      </c>
      <c r="D3113" s="61">
        <f t="shared" si="392"/>
        <v>2.98E-2</v>
      </c>
      <c r="E3113" s="351">
        <f>'Employee Salary Payroll Tax '!N3115</f>
        <v>17307.599999999999</v>
      </c>
      <c r="F3113" s="351">
        <f t="shared" si="393"/>
        <v>17823.366480000001</v>
      </c>
      <c r="G3113" s="352"/>
      <c r="H3113" s="351">
        <f t="shared" si="394"/>
        <v>0</v>
      </c>
      <c r="I3113" s="351">
        <f t="shared" si="396"/>
        <v>515.76648000000205</v>
      </c>
      <c r="J3113" s="351">
        <f t="shared" si="395"/>
        <v>0</v>
      </c>
      <c r="K3113" s="293">
        <f>SUM('Employee Salary Payroll Tax '!I3115:K3115)</f>
        <v>4278.1499999999996</v>
      </c>
      <c r="L3113" s="293">
        <f>'Employee Salary Payroll Tax '!H3115</f>
        <v>0</v>
      </c>
      <c r="M3113" s="293">
        <f t="shared" si="397"/>
        <v>13029.449999999999</v>
      </c>
      <c r="N3113" s="359">
        <f t="shared" si="398"/>
        <v>0</v>
      </c>
      <c r="O3113" s="331"/>
      <c r="P3113" s="61"/>
      <c r="Q3113" s="294"/>
      <c r="R3113" s="292"/>
      <c r="S3113" s="303"/>
    </row>
    <row r="3114" spans="1:19" s="36" customFormat="1" ht="14.4">
      <c r="A3114" s="36">
        <f t="shared" si="391"/>
        <v>1791</v>
      </c>
      <c r="B3114" s="526"/>
      <c r="C3114" s="36" t="str">
        <f>VLOOKUP('Employee Salary Payroll Tax '!B3116,'Employee Salary Payroll Tax '!$D$1:$E$7,2,FALSE)</f>
        <v>NonUnion</v>
      </c>
      <c r="D3114" s="61">
        <f t="shared" si="392"/>
        <v>2.98E-2</v>
      </c>
      <c r="E3114" s="351">
        <f>'Employee Salary Payroll Tax '!N3116</f>
        <v>37899.21</v>
      </c>
      <c r="F3114" s="351">
        <f t="shared" si="393"/>
        <v>39028.606458000002</v>
      </c>
      <c r="G3114" s="352"/>
      <c r="H3114" s="351">
        <f t="shared" si="394"/>
        <v>0</v>
      </c>
      <c r="I3114" s="351">
        <f t="shared" si="396"/>
        <v>1129.3964580000029</v>
      </c>
      <c r="J3114" s="351">
        <f t="shared" si="395"/>
        <v>0</v>
      </c>
      <c r="K3114" s="293">
        <f>SUM('Employee Salary Payroll Tax '!I3116:K3116)</f>
        <v>0.27</v>
      </c>
      <c r="L3114" s="293">
        <f>'Employee Salary Payroll Tax '!H3116</f>
        <v>0</v>
      </c>
      <c r="M3114" s="293">
        <f t="shared" si="397"/>
        <v>37898.94</v>
      </c>
      <c r="N3114" s="359">
        <f t="shared" si="398"/>
        <v>0</v>
      </c>
      <c r="O3114" s="331"/>
      <c r="P3114" s="61"/>
      <c r="Q3114" s="294"/>
      <c r="R3114" s="292"/>
      <c r="S3114" s="303"/>
    </row>
    <row r="3115" spans="1:19" s="36" customFormat="1" ht="14.4">
      <c r="A3115" s="36">
        <f t="shared" si="391"/>
        <v>1792</v>
      </c>
      <c r="B3115" s="526"/>
      <c r="C3115" s="36" t="str">
        <f>VLOOKUP('Employee Salary Payroll Tax '!B3117,'Employee Salary Payroll Tax '!$D$1:$E$7,2,FALSE)</f>
        <v>IBEW</v>
      </c>
      <c r="D3115" s="61">
        <f t="shared" si="392"/>
        <v>6.875E-3</v>
      </c>
      <c r="E3115" s="351">
        <f>'Employee Salary Payroll Tax '!N3117</f>
        <v>149359.07</v>
      </c>
      <c r="F3115" s="351">
        <f t="shared" si="393"/>
        <v>150385.91360624999</v>
      </c>
      <c r="G3115" s="352"/>
      <c r="H3115" s="351">
        <f t="shared" si="394"/>
        <v>0</v>
      </c>
      <c r="I3115" s="351">
        <f t="shared" si="396"/>
        <v>1026.8436062499823</v>
      </c>
      <c r="J3115" s="351">
        <f t="shared" si="395"/>
        <v>0</v>
      </c>
      <c r="K3115" s="293">
        <f>SUM('Employee Salary Payroll Tax '!I3117:K3117)</f>
        <v>32816.58</v>
      </c>
      <c r="L3115" s="293">
        <f>'Employee Salary Payroll Tax '!H3117</f>
        <v>0</v>
      </c>
      <c r="M3115" s="293">
        <f t="shared" si="397"/>
        <v>116542.49</v>
      </c>
      <c r="N3115" s="359">
        <f t="shared" si="398"/>
        <v>0</v>
      </c>
      <c r="O3115" s="331"/>
      <c r="P3115" s="61"/>
      <c r="Q3115" s="294"/>
      <c r="R3115" s="292"/>
      <c r="S3115" s="303"/>
    </row>
    <row r="3116" spans="1:19" s="36" customFormat="1" ht="14.4">
      <c r="A3116" s="36">
        <f t="shared" si="391"/>
        <v>1793</v>
      </c>
      <c r="B3116" s="526"/>
      <c r="C3116" s="36" t="str">
        <f>VLOOKUP('Employee Salary Payroll Tax '!B3118,'Employee Salary Payroll Tax '!$D$1:$E$7,2,FALSE)</f>
        <v>NonUnion</v>
      </c>
      <c r="D3116" s="61">
        <f t="shared" si="392"/>
        <v>2.98E-2</v>
      </c>
      <c r="E3116" s="351">
        <f>'Employee Salary Payroll Tax '!N3118</f>
        <v>76752.84</v>
      </c>
      <c r="F3116" s="351">
        <f t="shared" si="393"/>
        <v>79040.074632000003</v>
      </c>
      <c r="G3116" s="352"/>
      <c r="H3116" s="351">
        <f t="shared" si="394"/>
        <v>0</v>
      </c>
      <c r="I3116" s="351">
        <f t="shared" si="396"/>
        <v>2287.234632000007</v>
      </c>
      <c r="J3116" s="351">
        <f t="shared" si="395"/>
        <v>0</v>
      </c>
      <c r="K3116" s="293">
        <f>SUM('Employee Salary Payroll Tax '!I3118:K3118)</f>
        <v>27266.53</v>
      </c>
      <c r="L3116" s="293">
        <f>'Employee Salary Payroll Tax '!H3118</f>
        <v>0</v>
      </c>
      <c r="M3116" s="293">
        <f t="shared" si="397"/>
        <v>49486.31</v>
      </c>
      <c r="N3116" s="359">
        <f t="shared" si="398"/>
        <v>0</v>
      </c>
      <c r="O3116" s="331"/>
      <c r="P3116" s="61"/>
      <c r="Q3116" s="294"/>
      <c r="R3116" s="292"/>
      <c r="S3116" s="303"/>
    </row>
    <row r="3117" spans="1:19" s="36" customFormat="1" ht="14.4">
      <c r="A3117" s="36">
        <f t="shared" ref="A3117:A3180" si="399">+A3116+1</f>
        <v>1794</v>
      </c>
      <c r="B3117" s="526"/>
      <c r="C3117" s="36" t="str">
        <f>VLOOKUP('Employee Salary Payroll Tax '!B3119,'Employee Salary Payroll Tax '!$D$1:$E$7,2,FALSE)</f>
        <v>NonUnion</v>
      </c>
      <c r="D3117" s="61">
        <f t="shared" si="392"/>
        <v>2.98E-2</v>
      </c>
      <c r="E3117" s="351">
        <f>'Employee Salary Payroll Tax '!N3119</f>
        <v>87480.94</v>
      </c>
      <c r="F3117" s="351">
        <f t="shared" si="393"/>
        <v>90087.872012000007</v>
      </c>
      <c r="G3117" s="352"/>
      <c r="H3117" s="351">
        <f t="shared" si="394"/>
        <v>0</v>
      </c>
      <c r="I3117" s="351">
        <f t="shared" si="396"/>
        <v>2606.9320120000048</v>
      </c>
      <c r="J3117" s="351">
        <f t="shared" si="395"/>
        <v>0</v>
      </c>
      <c r="K3117" s="293">
        <f>SUM('Employee Salary Payroll Tax '!I3119:K3119)</f>
        <v>44525.06</v>
      </c>
      <c r="L3117" s="293">
        <f>'Employee Salary Payroll Tax '!H3119</f>
        <v>0</v>
      </c>
      <c r="M3117" s="293">
        <f t="shared" si="397"/>
        <v>42955.880000000005</v>
      </c>
      <c r="N3117" s="359">
        <f t="shared" si="398"/>
        <v>0</v>
      </c>
      <c r="O3117" s="331"/>
      <c r="P3117" s="61"/>
      <c r="Q3117" s="294"/>
      <c r="R3117" s="292"/>
      <c r="S3117" s="303"/>
    </row>
    <row r="3118" spans="1:19" s="36" customFormat="1" ht="14.4">
      <c r="A3118" s="36">
        <f t="shared" si="399"/>
        <v>1795</v>
      </c>
      <c r="B3118" s="526"/>
      <c r="C3118" s="36" t="str">
        <f>VLOOKUP('Employee Salary Payroll Tax '!B3120,'Employee Salary Payroll Tax '!$D$1:$E$7,2,FALSE)</f>
        <v>UA</v>
      </c>
      <c r="D3118" s="61">
        <f t="shared" si="392"/>
        <v>0.03</v>
      </c>
      <c r="E3118" s="351">
        <f>'Employee Salary Payroll Tax '!N3120</f>
        <v>62335.83</v>
      </c>
      <c r="F3118" s="351">
        <f t="shared" si="393"/>
        <v>64205.904900000001</v>
      </c>
      <c r="G3118" s="352"/>
      <c r="H3118" s="351">
        <f t="shared" si="394"/>
        <v>0</v>
      </c>
      <c r="I3118" s="351">
        <f t="shared" si="396"/>
        <v>1870.0748999999996</v>
      </c>
      <c r="J3118" s="351">
        <f t="shared" si="395"/>
        <v>0</v>
      </c>
      <c r="K3118" s="293">
        <f>SUM('Employee Salary Payroll Tax '!I3120:K3120)</f>
        <v>52275.1</v>
      </c>
      <c r="L3118" s="293">
        <f>'Employee Salary Payroll Tax '!H3120</f>
        <v>248.76</v>
      </c>
      <c r="M3118" s="293">
        <f t="shared" si="397"/>
        <v>9811.970000000003</v>
      </c>
      <c r="N3118" s="359">
        <f t="shared" si="398"/>
        <v>0</v>
      </c>
      <c r="O3118" s="331"/>
      <c r="P3118" s="61"/>
      <c r="Q3118" s="294"/>
      <c r="R3118" s="292"/>
      <c r="S3118" s="303"/>
    </row>
    <row r="3119" spans="1:19" s="36" customFormat="1" ht="14.4">
      <c r="A3119" s="36">
        <f t="shared" si="399"/>
        <v>1796</v>
      </c>
      <c r="B3119" s="526"/>
      <c r="C3119" s="36" t="str">
        <f>VLOOKUP('Employee Salary Payroll Tax '!B3121,'Employee Salary Payroll Tax '!$D$1:$E$7,2,FALSE)</f>
        <v>UA</v>
      </c>
      <c r="D3119" s="61">
        <f t="shared" si="392"/>
        <v>0.03</v>
      </c>
      <c r="E3119" s="351">
        <f>'Employee Salary Payroll Tax '!N3121</f>
        <v>79434.64</v>
      </c>
      <c r="F3119" s="351">
        <f t="shared" si="393"/>
        <v>81817.679199999999</v>
      </c>
      <c r="G3119" s="352"/>
      <c r="H3119" s="351">
        <f t="shared" si="394"/>
        <v>0</v>
      </c>
      <c r="I3119" s="351">
        <f t="shared" si="396"/>
        <v>2383.0391999999993</v>
      </c>
      <c r="J3119" s="351">
        <f t="shared" si="395"/>
        <v>0</v>
      </c>
      <c r="K3119" s="293">
        <f>SUM('Employee Salary Payroll Tax '!I3121:K3121)</f>
        <v>73510.11</v>
      </c>
      <c r="L3119" s="293">
        <f>'Employee Salary Payroll Tax '!H3121</f>
        <v>820.81</v>
      </c>
      <c r="M3119" s="293">
        <f t="shared" si="397"/>
        <v>5103.7199999999993</v>
      </c>
      <c r="N3119" s="359">
        <f t="shared" si="398"/>
        <v>0</v>
      </c>
      <c r="O3119" s="331"/>
      <c r="P3119" s="61"/>
      <c r="Q3119" s="294"/>
      <c r="R3119" s="292"/>
      <c r="S3119" s="303"/>
    </row>
    <row r="3120" spans="1:19" s="36" customFormat="1" ht="14.4">
      <c r="A3120" s="36">
        <f t="shared" si="399"/>
        <v>1797</v>
      </c>
      <c r="B3120" s="526"/>
      <c r="C3120" s="36" t="str">
        <f>VLOOKUP('Employee Salary Payroll Tax '!B3122,'Employee Salary Payroll Tax '!$D$1:$E$7,2,FALSE)</f>
        <v>IBEW</v>
      </c>
      <c r="D3120" s="61">
        <f t="shared" si="392"/>
        <v>6.875E-3</v>
      </c>
      <c r="E3120" s="351">
        <f>'Employee Salary Payroll Tax '!N3122</f>
        <v>6118.44</v>
      </c>
      <c r="F3120" s="351">
        <f t="shared" si="393"/>
        <v>6160.5042749999993</v>
      </c>
      <c r="G3120" s="352"/>
      <c r="H3120" s="351">
        <f t="shared" si="394"/>
        <v>881.5600000000004</v>
      </c>
      <c r="I3120" s="351">
        <f t="shared" si="396"/>
        <v>42.064274999999725</v>
      </c>
      <c r="J3120" s="351">
        <f t="shared" si="395"/>
        <v>0.25238564999999835</v>
      </c>
      <c r="K3120" s="293">
        <f>SUM('Employee Salary Payroll Tax '!I3122:K3122)</f>
        <v>6129.9500000000007</v>
      </c>
      <c r="L3120" s="293">
        <f>'Employee Salary Payroll Tax '!H3122</f>
        <v>0</v>
      </c>
      <c r="M3120" s="293">
        <f t="shared" si="397"/>
        <v>-11.510000000001128</v>
      </c>
      <c r="N3120" s="359">
        <f t="shared" si="398"/>
        <v>0.25286043745867076</v>
      </c>
      <c r="O3120" s="331"/>
      <c r="P3120" s="61"/>
      <c r="Q3120" s="294"/>
      <c r="R3120" s="292"/>
      <c r="S3120" s="303"/>
    </row>
    <row r="3121" spans="1:19" s="36" customFormat="1" ht="14.4">
      <c r="A3121" s="36">
        <f t="shared" si="399"/>
        <v>1798</v>
      </c>
      <c r="B3121" s="526"/>
      <c r="C3121" s="36" t="str">
        <f>VLOOKUP('Employee Salary Payroll Tax '!B3123,'Employee Salary Payroll Tax '!$D$1:$E$7,2,FALSE)</f>
        <v>IBEW</v>
      </c>
      <c r="D3121" s="61">
        <f t="shared" si="392"/>
        <v>6.875E-3</v>
      </c>
      <c r="E3121" s="351">
        <f>'Employee Salary Payroll Tax '!N3123</f>
        <v>43904.91</v>
      </c>
      <c r="F3121" s="351">
        <f t="shared" si="393"/>
        <v>44206.756256250002</v>
      </c>
      <c r="G3121" s="352"/>
      <c r="H3121" s="351">
        <f t="shared" si="394"/>
        <v>0</v>
      </c>
      <c r="I3121" s="351">
        <f t="shared" si="396"/>
        <v>301.84625624999899</v>
      </c>
      <c r="J3121" s="351">
        <f t="shared" si="395"/>
        <v>0</v>
      </c>
      <c r="K3121" s="293">
        <f>SUM('Employee Salary Payroll Tax '!I3123:K3123)</f>
        <v>1469.59</v>
      </c>
      <c r="L3121" s="293">
        <f>'Employee Salary Payroll Tax '!H3123</f>
        <v>0</v>
      </c>
      <c r="M3121" s="293">
        <f t="shared" si="397"/>
        <v>42435.320000000007</v>
      </c>
      <c r="N3121" s="359">
        <f t="shared" si="398"/>
        <v>0</v>
      </c>
      <c r="O3121" s="331"/>
      <c r="P3121" s="61"/>
      <c r="Q3121" s="294"/>
      <c r="R3121" s="292"/>
      <c r="S3121" s="303"/>
    </row>
    <row r="3122" spans="1:19" s="36" customFormat="1" ht="14.4">
      <c r="A3122" s="36">
        <f t="shared" si="399"/>
        <v>1799</v>
      </c>
      <c r="B3122" s="526"/>
      <c r="C3122" s="36" t="str">
        <f>VLOOKUP('Employee Salary Payroll Tax '!B3124,'Employee Salary Payroll Tax '!$D$1:$E$7,2,FALSE)</f>
        <v>NonUnion</v>
      </c>
      <c r="D3122" s="61">
        <f t="shared" si="392"/>
        <v>2.98E-2</v>
      </c>
      <c r="E3122" s="351">
        <f>'Employee Salary Payroll Tax '!N3124</f>
        <v>90496.56</v>
      </c>
      <c r="F3122" s="351">
        <f t="shared" si="393"/>
        <v>93193.357488000009</v>
      </c>
      <c r="G3122" s="352"/>
      <c r="H3122" s="351">
        <f t="shared" si="394"/>
        <v>0</v>
      </c>
      <c r="I3122" s="351">
        <f t="shared" si="396"/>
        <v>2696.7974880000111</v>
      </c>
      <c r="J3122" s="351">
        <f t="shared" si="395"/>
        <v>0</v>
      </c>
      <c r="K3122" s="293">
        <f>SUM('Employee Salary Payroll Tax '!I3124:K3124)</f>
        <v>85990.78</v>
      </c>
      <c r="L3122" s="293">
        <f>'Employee Salary Payroll Tax '!H3124</f>
        <v>0</v>
      </c>
      <c r="M3122" s="293">
        <f t="shared" si="397"/>
        <v>4505.7799999999988</v>
      </c>
      <c r="N3122" s="359">
        <f t="shared" si="398"/>
        <v>0</v>
      </c>
      <c r="O3122" s="331"/>
      <c r="P3122" s="61"/>
      <c r="Q3122" s="294"/>
      <c r="R3122" s="292"/>
      <c r="S3122" s="303"/>
    </row>
    <row r="3123" spans="1:19" s="36" customFormat="1" ht="14.4">
      <c r="A3123" s="36">
        <f t="shared" si="399"/>
        <v>1800</v>
      </c>
      <c r="B3123" s="526"/>
      <c r="C3123" s="36" t="str">
        <f>VLOOKUP('Employee Salary Payroll Tax '!B3125,'Employee Salary Payroll Tax '!$D$1:$E$7,2,FALSE)</f>
        <v>NonUnion</v>
      </c>
      <c r="D3123" s="61">
        <f t="shared" si="392"/>
        <v>2.98E-2</v>
      </c>
      <c r="E3123" s="351">
        <f>'Employee Salary Payroll Tax '!N3125</f>
        <v>109155.68</v>
      </c>
      <c r="F3123" s="351">
        <f t="shared" si="393"/>
        <v>112408.519264</v>
      </c>
      <c r="G3123" s="352"/>
      <c r="H3123" s="351">
        <f t="shared" si="394"/>
        <v>0</v>
      </c>
      <c r="I3123" s="351">
        <f t="shared" si="396"/>
        <v>3252.8392640000093</v>
      </c>
      <c r="J3123" s="351">
        <f t="shared" si="395"/>
        <v>0</v>
      </c>
      <c r="K3123" s="293">
        <f>SUM('Employee Salary Payroll Tax '!I3125:K3125)</f>
        <v>34402.959999999999</v>
      </c>
      <c r="L3123" s="293">
        <f>'Employee Salary Payroll Tax '!H3125</f>
        <v>0</v>
      </c>
      <c r="M3123" s="293">
        <f t="shared" si="397"/>
        <v>74752.72</v>
      </c>
      <c r="N3123" s="359">
        <f t="shared" si="398"/>
        <v>0</v>
      </c>
      <c r="O3123" s="331"/>
      <c r="P3123" s="61"/>
      <c r="Q3123" s="294"/>
      <c r="R3123" s="292"/>
      <c r="S3123" s="303"/>
    </row>
    <row r="3124" spans="1:19" s="36" customFormat="1" ht="14.4">
      <c r="A3124" s="36">
        <f t="shared" si="399"/>
        <v>1801</v>
      </c>
      <c r="B3124" s="526"/>
      <c r="C3124" s="36" t="str">
        <f>VLOOKUP('Employee Salary Payroll Tax '!B3126,'Employee Salary Payroll Tax '!$D$1:$E$7,2,FALSE)</f>
        <v>IBEW</v>
      </c>
      <c r="D3124" s="61">
        <f t="shared" si="392"/>
        <v>6.875E-3</v>
      </c>
      <c r="E3124" s="351">
        <f>'Employee Salary Payroll Tax '!N3126</f>
        <v>14983.83</v>
      </c>
      <c r="F3124" s="351">
        <f t="shared" si="393"/>
        <v>15086.84383125</v>
      </c>
      <c r="G3124" s="352"/>
      <c r="H3124" s="351">
        <f t="shared" si="394"/>
        <v>0</v>
      </c>
      <c r="I3124" s="351">
        <f t="shared" si="396"/>
        <v>103.01383125000029</v>
      </c>
      <c r="J3124" s="351">
        <f t="shared" si="395"/>
        <v>0</v>
      </c>
      <c r="K3124" s="293">
        <f>SUM('Employee Salary Payroll Tax '!I3126:K3126)</f>
        <v>14983.83</v>
      </c>
      <c r="L3124" s="293">
        <f>'Employee Salary Payroll Tax '!H3126</f>
        <v>0</v>
      </c>
      <c r="M3124" s="293">
        <f t="shared" si="397"/>
        <v>0</v>
      </c>
      <c r="N3124" s="359">
        <f t="shared" si="398"/>
        <v>0</v>
      </c>
      <c r="O3124" s="331"/>
      <c r="P3124" s="61"/>
      <c r="Q3124" s="294"/>
      <c r="R3124" s="292"/>
      <c r="S3124" s="303"/>
    </row>
    <row r="3125" spans="1:19" s="36" customFormat="1" ht="14.4">
      <c r="A3125" s="36">
        <f t="shared" si="399"/>
        <v>1802</v>
      </c>
      <c r="B3125" s="526"/>
      <c r="C3125" s="36" t="str">
        <f>VLOOKUP('Employee Salary Payroll Tax '!B3127,'Employee Salary Payroll Tax '!$D$1:$E$7,2,FALSE)</f>
        <v>IBEW</v>
      </c>
      <c r="D3125" s="61">
        <f t="shared" si="392"/>
        <v>6.875E-3</v>
      </c>
      <c r="E3125" s="351">
        <f>'Employee Salary Payroll Tax '!N3127</f>
        <v>40213.760000000002</v>
      </c>
      <c r="F3125" s="351">
        <f t="shared" si="393"/>
        <v>40490.229599999999</v>
      </c>
      <c r="G3125" s="352"/>
      <c r="H3125" s="351">
        <f t="shared" si="394"/>
        <v>0</v>
      </c>
      <c r="I3125" s="351">
        <f t="shared" si="396"/>
        <v>276.46959999999672</v>
      </c>
      <c r="J3125" s="351">
        <f t="shared" si="395"/>
        <v>0</v>
      </c>
      <c r="K3125" s="293">
        <f>SUM('Employee Salary Payroll Tax '!I3127:K3127)</f>
        <v>37735.56</v>
      </c>
      <c r="L3125" s="293">
        <f>'Employee Salary Payroll Tax '!H3127</f>
        <v>0</v>
      </c>
      <c r="M3125" s="293">
        <f t="shared" si="397"/>
        <v>2478.2000000000044</v>
      </c>
      <c r="N3125" s="359">
        <f t="shared" si="398"/>
        <v>0</v>
      </c>
      <c r="O3125" s="331"/>
      <c r="P3125" s="61"/>
      <c r="Q3125" s="294"/>
      <c r="R3125" s="292"/>
      <c r="S3125" s="303"/>
    </row>
    <row r="3126" spans="1:19" s="36" customFormat="1" ht="14.4">
      <c r="A3126" s="36">
        <f t="shared" si="399"/>
        <v>1803</v>
      </c>
      <c r="B3126" s="526"/>
      <c r="C3126" s="36" t="str">
        <f>VLOOKUP('Employee Salary Payroll Tax '!B3128,'Employee Salary Payroll Tax '!$D$1:$E$7,2,FALSE)</f>
        <v>NonUnion</v>
      </c>
      <c r="D3126" s="61">
        <f t="shared" si="392"/>
        <v>2.98E-2</v>
      </c>
      <c r="E3126" s="351">
        <f>'Employee Salary Payroll Tax '!N3128</f>
        <v>98246.37</v>
      </c>
      <c r="F3126" s="351">
        <f t="shared" si="393"/>
        <v>101174.11182599999</v>
      </c>
      <c r="G3126" s="352"/>
      <c r="H3126" s="351">
        <f t="shared" si="394"/>
        <v>0</v>
      </c>
      <c r="I3126" s="351">
        <f t="shared" si="396"/>
        <v>2927.7418259999977</v>
      </c>
      <c r="J3126" s="351">
        <f t="shared" si="395"/>
        <v>0</v>
      </c>
      <c r="K3126" s="293">
        <f>SUM('Employee Salary Payroll Tax '!I3128:K3128)</f>
        <v>20774.21</v>
      </c>
      <c r="L3126" s="293">
        <f>'Employee Salary Payroll Tax '!H3128</f>
        <v>0</v>
      </c>
      <c r="M3126" s="293">
        <f t="shared" si="397"/>
        <v>77472.160000000003</v>
      </c>
      <c r="N3126" s="359">
        <f t="shared" si="398"/>
        <v>0</v>
      </c>
      <c r="O3126" s="331"/>
      <c r="P3126" s="61"/>
      <c r="Q3126" s="294"/>
      <c r="R3126" s="292"/>
      <c r="S3126" s="303"/>
    </row>
    <row r="3127" spans="1:19" s="36" customFormat="1" ht="14.4">
      <c r="A3127" s="36">
        <f t="shared" si="399"/>
        <v>1804</v>
      </c>
      <c r="B3127" s="526"/>
      <c r="C3127" s="36" t="str">
        <f>VLOOKUP('Employee Salary Payroll Tax '!B3129,'Employee Salary Payroll Tax '!$D$1:$E$7,2,FALSE)</f>
        <v>NonUnion</v>
      </c>
      <c r="D3127" s="61">
        <f t="shared" si="392"/>
        <v>2.98E-2</v>
      </c>
      <c r="E3127" s="351">
        <f>'Employee Salary Payroll Tax '!N3129</f>
        <v>85854.16</v>
      </c>
      <c r="F3127" s="351">
        <f t="shared" si="393"/>
        <v>88412.613968000005</v>
      </c>
      <c r="G3127" s="352"/>
      <c r="H3127" s="351">
        <f t="shared" si="394"/>
        <v>0</v>
      </c>
      <c r="I3127" s="351">
        <f t="shared" si="396"/>
        <v>2558.4539680000016</v>
      </c>
      <c r="J3127" s="351">
        <f t="shared" si="395"/>
        <v>0</v>
      </c>
      <c r="K3127" s="293">
        <f>SUM('Employee Salary Payroll Tax '!I3129:K3129)</f>
        <v>19704.79</v>
      </c>
      <c r="L3127" s="293">
        <f>'Employee Salary Payroll Tax '!H3129</f>
        <v>0</v>
      </c>
      <c r="M3127" s="293">
        <f t="shared" si="397"/>
        <v>66149.37</v>
      </c>
      <c r="N3127" s="359">
        <f t="shared" si="398"/>
        <v>0</v>
      </c>
      <c r="O3127" s="331"/>
      <c r="P3127" s="61"/>
      <c r="Q3127" s="294"/>
      <c r="R3127" s="292"/>
      <c r="S3127" s="303"/>
    </row>
    <row r="3128" spans="1:19" s="36" customFormat="1" ht="14.4">
      <c r="A3128" s="36">
        <f t="shared" si="399"/>
        <v>1805</v>
      </c>
      <c r="B3128" s="526"/>
      <c r="C3128" s="36" t="str">
        <f>VLOOKUP('Employee Salary Payroll Tax '!B3130,'Employee Salary Payroll Tax '!$D$1:$E$7,2,FALSE)</f>
        <v>IBEW</v>
      </c>
      <c r="D3128" s="61">
        <f t="shared" si="392"/>
        <v>6.875E-3</v>
      </c>
      <c r="E3128" s="351">
        <f>'Employee Salary Payroll Tax '!N3130</f>
        <v>62182.67</v>
      </c>
      <c r="F3128" s="351">
        <f t="shared" si="393"/>
        <v>62610.175856249996</v>
      </c>
      <c r="G3128" s="352"/>
      <c r="H3128" s="351">
        <f t="shared" si="394"/>
        <v>0</v>
      </c>
      <c r="I3128" s="351">
        <f t="shared" si="396"/>
        <v>427.50585624999803</v>
      </c>
      <c r="J3128" s="351">
        <f t="shared" si="395"/>
        <v>0</v>
      </c>
      <c r="K3128" s="293">
        <f>SUM('Employee Salary Payroll Tax '!I3130:K3130)</f>
        <v>62182.67</v>
      </c>
      <c r="L3128" s="293">
        <f>'Employee Salary Payroll Tax '!H3130</f>
        <v>0</v>
      </c>
      <c r="M3128" s="293">
        <f t="shared" si="397"/>
        <v>0</v>
      </c>
      <c r="N3128" s="359">
        <f t="shared" si="398"/>
        <v>0</v>
      </c>
      <c r="O3128" s="331"/>
      <c r="P3128" s="61"/>
      <c r="Q3128" s="294"/>
      <c r="R3128" s="292"/>
      <c r="S3128" s="303"/>
    </row>
    <row r="3129" spans="1:19" s="36" customFormat="1" ht="14.4">
      <c r="A3129" s="36">
        <f t="shared" si="399"/>
        <v>1806</v>
      </c>
      <c r="B3129" s="526"/>
      <c r="C3129" s="36" t="str">
        <f>VLOOKUP('Employee Salary Payroll Tax '!B3131,'Employee Salary Payroll Tax '!$D$1:$E$7,2,FALSE)</f>
        <v>UA</v>
      </c>
      <c r="D3129" s="61">
        <f t="shared" si="392"/>
        <v>0.03</v>
      </c>
      <c r="E3129" s="351">
        <f>'Employee Salary Payroll Tax '!N3131</f>
        <v>54070.77</v>
      </c>
      <c r="F3129" s="351">
        <f t="shared" si="393"/>
        <v>55692.893100000001</v>
      </c>
      <c r="G3129" s="352"/>
      <c r="H3129" s="351">
        <f t="shared" si="394"/>
        <v>0</v>
      </c>
      <c r="I3129" s="351">
        <f t="shared" si="396"/>
        <v>1622.1231000000043</v>
      </c>
      <c r="J3129" s="351">
        <f t="shared" si="395"/>
        <v>0</v>
      </c>
      <c r="K3129" s="293">
        <f>SUM('Employee Salary Payroll Tax '!I3131:K3131)</f>
        <v>47817.5</v>
      </c>
      <c r="L3129" s="293">
        <f>'Employee Salary Payroll Tax '!H3131</f>
        <v>1081.4100000000001</v>
      </c>
      <c r="M3129" s="293">
        <f t="shared" si="397"/>
        <v>5171.8599999999969</v>
      </c>
      <c r="N3129" s="359">
        <f t="shared" si="398"/>
        <v>0</v>
      </c>
      <c r="O3129" s="331"/>
      <c r="P3129" s="61"/>
      <c r="Q3129" s="294"/>
      <c r="R3129" s="292"/>
      <c r="S3129" s="303"/>
    </row>
    <row r="3130" spans="1:19" s="36" customFormat="1" ht="14.4">
      <c r="A3130" s="36">
        <f t="shared" si="399"/>
        <v>1807</v>
      </c>
      <c r="B3130" s="526"/>
      <c r="C3130" s="36" t="str">
        <f>VLOOKUP('Employee Salary Payroll Tax '!B3132,'Employee Salary Payroll Tax '!$D$1:$E$7,2,FALSE)</f>
        <v>UA</v>
      </c>
      <c r="D3130" s="61">
        <f t="shared" si="392"/>
        <v>0.03</v>
      </c>
      <c r="E3130" s="351">
        <f>'Employee Salary Payroll Tax '!N3132</f>
        <v>69948.960000000006</v>
      </c>
      <c r="F3130" s="351">
        <f t="shared" si="393"/>
        <v>72047.428800000009</v>
      </c>
      <c r="G3130" s="352"/>
      <c r="H3130" s="351">
        <f t="shared" si="394"/>
        <v>0</v>
      </c>
      <c r="I3130" s="351">
        <f t="shared" si="396"/>
        <v>2098.4688000000024</v>
      </c>
      <c r="J3130" s="351">
        <f t="shared" si="395"/>
        <v>0</v>
      </c>
      <c r="K3130" s="293">
        <f>SUM('Employee Salary Payroll Tax '!I3132:K3132)</f>
        <v>64533.27</v>
      </c>
      <c r="L3130" s="293">
        <f>'Employee Salary Payroll Tax '!H3132</f>
        <v>1732.64</v>
      </c>
      <c r="M3130" s="293">
        <f t="shared" si="397"/>
        <v>3683.0500000000093</v>
      </c>
      <c r="N3130" s="359">
        <f t="shared" si="398"/>
        <v>0</v>
      </c>
      <c r="O3130" s="331"/>
      <c r="P3130" s="61"/>
      <c r="Q3130" s="294"/>
      <c r="R3130" s="292"/>
      <c r="S3130" s="303"/>
    </row>
    <row r="3131" spans="1:19" s="36" customFormat="1" ht="14.4">
      <c r="A3131" s="36">
        <f t="shared" si="399"/>
        <v>1808</v>
      </c>
      <c r="B3131" s="526"/>
      <c r="C3131" s="36" t="str">
        <f>VLOOKUP('Employee Salary Payroll Tax '!B3133,'Employee Salary Payroll Tax '!$D$1:$E$7,2,FALSE)</f>
        <v>NonUnion</v>
      </c>
      <c r="D3131" s="61">
        <f t="shared" si="392"/>
        <v>2.98E-2</v>
      </c>
      <c r="E3131" s="351">
        <f>'Employee Salary Payroll Tax '!N3133</f>
        <v>47074.96</v>
      </c>
      <c r="F3131" s="351">
        <f t="shared" si="393"/>
        <v>48477.793808000002</v>
      </c>
      <c r="G3131" s="352"/>
      <c r="H3131" s="351">
        <f t="shared" si="394"/>
        <v>0</v>
      </c>
      <c r="I3131" s="351">
        <f t="shared" si="396"/>
        <v>1402.833808000003</v>
      </c>
      <c r="J3131" s="351">
        <f t="shared" si="395"/>
        <v>0</v>
      </c>
      <c r="K3131" s="293">
        <f>SUM('Employee Salary Payroll Tax '!I3133:K3133)</f>
        <v>1618.39</v>
      </c>
      <c r="L3131" s="293">
        <f>'Employee Salary Payroll Tax '!H3133</f>
        <v>-2407.39</v>
      </c>
      <c r="M3131" s="293">
        <f t="shared" si="397"/>
        <v>47863.96</v>
      </c>
      <c r="N3131" s="359">
        <f t="shared" si="398"/>
        <v>0</v>
      </c>
      <c r="O3131" s="331"/>
      <c r="P3131" s="61"/>
      <c r="Q3131" s="294"/>
      <c r="R3131" s="292"/>
      <c r="S3131" s="303"/>
    </row>
    <row r="3132" spans="1:19" s="36" customFormat="1" ht="14.4">
      <c r="A3132" s="36">
        <f t="shared" si="399"/>
        <v>1809</v>
      </c>
      <c r="B3132" s="526"/>
      <c r="C3132" s="36" t="str">
        <f>VLOOKUP('Employee Salary Payroll Tax '!B3134,'Employee Salary Payroll Tax '!$D$1:$E$7,2,FALSE)</f>
        <v>NonUnion</v>
      </c>
      <c r="D3132" s="61">
        <f t="shared" si="392"/>
        <v>2.98E-2</v>
      </c>
      <c r="E3132" s="351">
        <f>'Employee Salary Payroll Tax '!N3134</f>
        <v>73333.02</v>
      </c>
      <c r="F3132" s="351">
        <f t="shared" si="393"/>
        <v>75518.343996000011</v>
      </c>
      <c r="G3132" s="352"/>
      <c r="H3132" s="351">
        <f t="shared" si="394"/>
        <v>0</v>
      </c>
      <c r="I3132" s="351">
        <f t="shared" si="396"/>
        <v>2185.3239960000064</v>
      </c>
      <c r="J3132" s="351">
        <f t="shared" si="395"/>
        <v>0</v>
      </c>
      <c r="K3132" s="293">
        <f>SUM('Employee Salary Payroll Tax '!I3134:K3134)</f>
        <v>60895.3</v>
      </c>
      <c r="L3132" s="293">
        <f>'Employee Salary Payroll Tax '!H3134</f>
        <v>0</v>
      </c>
      <c r="M3132" s="293">
        <f t="shared" si="397"/>
        <v>12437.720000000001</v>
      </c>
      <c r="N3132" s="359">
        <f t="shared" si="398"/>
        <v>0</v>
      </c>
      <c r="O3132" s="331"/>
      <c r="P3132" s="61"/>
      <c r="Q3132" s="294"/>
      <c r="R3132" s="292"/>
      <c r="S3132" s="303"/>
    </row>
    <row r="3133" spans="1:19" s="36" customFormat="1" ht="14.4">
      <c r="A3133" s="36">
        <f t="shared" si="399"/>
        <v>1810</v>
      </c>
      <c r="B3133" s="526"/>
      <c r="C3133" s="36" t="str">
        <f>VLOOKUP('Employee Salary Payroll Tax '!B3135,'Employee Salary Payroll Tax '!$D$1:$E$7,2,FALSE)</f>
        <v>IBEW</v>
      </c>
      <c r="D3133" s="61">
        <f t="shared" si="392"/>
        <v>6.875E-3</v>
      </c>
      <c r="E3133" s="351">
        <f>'Employee Salary Payroll Tax '!N3135</f>
        <v>133155.71</v>
      </c>
      <c r="F3133" s="351">
        <f t="shared" si="393"/>
        <v>134071.15550624998</v>
      </c>
      <c r="G3133" s="352"/>
      <c r="H3133" s="351">
        <f t="shared" si="394"/>
        <v>0</v>
      </c>
      <c r="I3133" s="351">
        <f t="shared" si="396"/>
        <v>915.44550624999101</v>
      </c>
      <c r="J3133" s="351">
        <f t="shared" si="395"/>
        <v>0</v>
      </c>
      <c r="K3133" s="293">
        <f>SUM('Employee Salary Payroll Tax '!I3135:K3135)</f>
        <v>121995.76</v>
      </c>
      <c r="L3133" s="293">
        <f>'Employee Salary Payroll Tax '!H3135</f>
        <v>0</v>
      </c>
      <c r="M3133" s="293">
        <f t="shared" si="397"/>
        <v>11159.949999999997</v>
      </c>
      <c r="N3133" s="359">
        <f t="shared" si="398"/>
        <v>0</v>
      </c>
      <c r="O3133" s="331"/>
      <c r="P3133" s="61"/>
      <c r="Q3133" s="294"/>
      <c r="R3133" s="292"/>
      <c r="S3133" s="303"/>
    </row>
    <row r="3134" spans="1:19" s="36" customFormat="1" ht="14.4">
      <c r="A3134" s="36">
        <f t="shared" si="399"/>
        <v>1811</v>
      </c>
      <c r="B3134" s="526"/>
      <c r="C3134" s="36" t="str">
        <f>VLOOKUP('Employee Salary Payroll Tax '!B3136,'Employee Salary Payroll Tax '!$D$1:$E$7,2,FALSE)</f>
        <v>IBEW</v>
      </c>
      <c r="D3134" s="61">
        <f t="shared" si="392"/>
        <v>6.875E-3</v>
      </c>
      <c r="E3134" s="351">
        <f>'Employee Salary Payroll Tax '!N3136</f>
        <v>39314.660000000003</v>
      </c>
      <c r="F3134" s="351">
        <f t="shared" si="393"/>
        <v>39584.948287500003</v>
      </c>
      <c r="G3134" s="352"/>
      <c r="H3134" s="351">
        <f t="shared" si="394"/>
        <v>0</v>
      </c>
      <c r="I3134" s="351">
        <f t="shared" si="396"/>
        <v>270.28828749999957</v>
      </c>
      <c r="J3134" s="351">
        <f t="shared" si="395"/>
        <v>0</v>
      </c>
      <c r="K3134" s="293">
        <f>SUM('Employee Salary Payroll Tax '!I3136:K3136)</f>
        <v>39065.539999999994</v>
      </c>
      <c r="L3134" s="293">
        <f>'Employee Salary Payroll Tax '!H3136</f>
        <v>249.12</v>
      </c>
      <c r="M3134" s="293">
        <f t="shared" si="397"/>
        <v>9.8907548817805946E-12</v>
      </c>
      <c r="N3134" s="359">
        <f t="shared" si="398"/>
        <v>0</v>
      </c>
      <c r="O3134" s="331"/>
      <c r="P3134" s="61"/>
      <c r="Q3134" s="294"/>
      <c r="R3134" s="292"/>
      <c r="S3134" s="303"/>
    </row>
    <row r="3135" spans="1:19" s="36" customFormat="1" ht="14.4">
      <c r="A3135" s="36">
        <f t="shared" si="399"/>
        <v>1812</v>
      </c>
      <c r="B3135" s="526"/>
      <c r="C3135" s="36" t="str">
        <f>VLOOKUP('Employee Salary Payroll Tax '!B3137,'Employee Salary Payroll Tax '!$D$1:$E$7,2,FALSE)</f>
        <v>NonUnion</v>
      </c>
      <c r="D3135" s="61">
        <f t="shared" si="392"/>
        <v>2.98E-2</v>
      </c>
      <c r="E3135" s="351">
        <f>'Employee Salary Payroll Tax '!N3137</f>
        <v>153303.85999999999</v>
      </c>
      <c r="F3135" s="351">
        <f t="shared" si="393"/>
        <v>157872.31502799998</v>
      </c>
      <c r="G3135" s="352"/>
      <c r="H3135" s="351">
        <f t="shared" si="394"/>
        <v>0</v>
      </c>
      <c r="I3135" s="351">
        <f t="shared" si="396"/>
        <v>4568.4550279999967</v>
      </c>
      <c r="J3135" s="351">
        <f t="shared" si="395"/>
        <v>0</v>
      </c>
      <c r="K3135" s="293">
        <f>SUM('Employee Salary Payroll Tax '!I3137:K3137)</f>
        <v>153303.86000000002</v>
      </c>
      <c r="L3135" s="293">
        <f>'Employee Salary Payroll Tax '!H3137</f>
        <v>0</v>
      </c>
      <c r="M3135" s="293">
        <f t="shared" si="397"/>
        <v>-2.9103830456733704E-11</v>
      </c>
      <c r="N3135" s="359">
        <f t="shared" si="398"/>
        <v>0</v>
      </c>
      <c r="O3135" s="331"/>
      <c r="P3135" s="61"/>
      <c r="Q3135" s="294"/>
      <c r="R3135" s="292"/>
      <c r="S3135" s="303"/>
    </row>
    <row r="3136" spans="1:19" s="36" customFormat="1" ht="14.4">
      <c r="A3136" s="36">
        <f t="shared" si="399"/>
        <v>1813</v>
      </c>
      <c r="B3136" s="526"/>
      <c r="C3136" s="36" t="str">
        <f>VLOOKUP('Employee Salary Payroll Tax '!B3138,'Employee Salary Payroll Tax '!$D$1:$E$7,2,FALSE)</f>
        <v>NonUnion</v>
      </c>
      <c r="D3136" s="61">
        <f t="shared" si="392"/>
        <v>2.98E-2</v>
      </c>
      <c r="E3136" s="351">
        <f>'Employee Salary Payroll Tax '!N3138</f>
        <v>63234.87</v>
      </c>
      <c r="F3136" s="351">
        <f t="shared" si="393"/>
        <v>65119.269126000007</v>
      </c>
      <c r="G3136" s="352"/>
      <c r="H3136" s="351">
        <f t="shared" si="394"/>
        <v>0</v>
      </c>
      <c r="I3136" s="351">
        <f t="shared" si="396"/>
        <v>1884.3991260000039</v>
      </c>
      <c r="J3136" s="351">
        <f t="shared" si="395"/>
        <v>0</v>
      </c>
      <c r="K3136" s="293">
        <f>SUM('Employee Salary Payroll Tax '!I3138:K3138)</f>
        <v>14579.630000000001</v>
      </c>
      <c r="L3136" s="293">
        <f>'Employee Salary Payroll Tax '!H3138</f>
        <v>0</v>
      </c>
      <c r="M3136" s="293">
        <f t="shared" si="397"/>
        <v>48655.240000000005</v>
      </c>
      <c r="N3136" s="359">
        <f t="shared" si="398"/>
        <v>0</v>
      </c>
      <c r="O3136" s="331"/>
      <c r="P3136" s="61"/>
      <c r="Q3136" s="294"/>
      <c r="R3136" s="292"/>
      <c r="S3136" s="303"/>
    </row>
    <row r="3137" spans="1:19" s="36" customFormat="1" ht="14.4">
      <c r="A3137" s="36">
        <f t="shared" si="399"/>
        <v>1814</v>
      </c>
      <c r="B3137" s="526"/>
      <c r="C3137" s="36" t="str">
        <f>VLOOKUP('Employee Salary Payroll Tax '!B3139,'Employee Salary Payroll Tax '!$D$1:$E$7,2,FALSE)</f>
        <v>NonUnion</v>
      </c>
      <c r="D3137" s="61">
        <f t="shared" si="392"/>
        <v>2.98E-2</v>
      </c>
      <c r="E3137" s="351">
        <f>'Employee Salary Payroll Tax '!N3139</f>
        <v>73235.210000000006</v>
      </c>
      <c r="F3137" s="351">
        <f t="shared" si="393"/>
        <v>75417.619258000006</v>
      </c>
      <c r="G3137" s="352"/>
      <c r="H3137" s="351">
        <f t="shared" si="394"/>
        <v>0</v>
      </c>
      <c r="I3137" s="351">
        <f t="shared" si="396"/>
        <v>2182.4092579999997</v>
      </c>
      <c r="J3137" s="351">
        <f t="shared" si="395"/>
        <v>0</v>
      </c>
      <c r="K3137" s="293">
        <f>SUM('Employee Salary Payroll Tax '!I3139:K3139)</f>
        <v>8700.4599999999991</v>
      </c>
      <c r="L3137" s="293">
        <f>'Employee Salary Payroll Tax '!H3139</f>
        <v>90.29</v>
      </c>
      <c r="M3137" s="293">
        <f t="shared" si="397"/>
        <v>64444.460000000006</v>
      </c>
      <c r="N3137" s="359">
        <f t="shared" si="398"/>
        <v>0</v>
      </c>
      <c r="O3137" s="331"/>
      <c r="P3137" s="61"/>
      <c r="Q3137" s="294"/>
      <c r="R3137" s="292"/>
      <c r="S3137" s="303"/>
    </row>
    <row r="3138" spans="1:19" s="36" customFormat="1" ht="14.4">
      <c r="A3138" s="36">
        <f t="shared" si="399"/>
        <v>1815</v>
      </c>
      <c r="B3138" s="526"/>
      <c r="C3138" s="36" t="str">
        <f>VLOOKUP('Employee Salary Payroll Tax '!B3140,'Employee Salary Payroll Tax '!$D$1:$E$7,2,FALSE)</f>
        <v>NonUnion</v>
      </c>
      <c r="D3138" s="61">
        <f t="shared" si="392"/>
        <v>2.98E-2</v>
      </c>
      <c r="E3138" s="351">
        <f>'Employee Salary Payroll Tax '!N3140</f>
        <v>41091.89</v>
      </c>
      <c r="F3138" s="351">
        <f t="shared" si="393"/>
        <v>42316.428322</v>
      </c>
      <c r="G3138" s="352"/>
      <c r="H3138" s="351">
        <f t="shared" si="394"/>
        <v>0</v>
      </c>
      <c r="I3138" s="351">
        <f t="shared" si="396"/>
        <v>1224.5383220000003</v>
      </c>
      <c r="J3138" s="351">
        <f t="shared" si="395"/>
        <v>0</v>
      </c>
      <c r="K3138" s="293">
        <f>SUM('Employee Salary Payroll Tax '!I3140:K3140)</f>
        <v>36001.15</v>
      </c>
      <c r="L3138" s="293">
        <f>'Employee Salary Payroll Tax '!H3140</f>
        <v>0</v>
      </c>
      <c r="M3138" s="293">
        <f t="shared" si="397"/>
        <v>5090.739999999998</v>
      </c>
      <c r="N3138" s="359">
        <f t="shared" si="398"/>
        <v>0</v>
      </c>
      <c r="O3138" s="331"/>
      <c r="P3138" s="61"/>
      <c r="Q3138" s="294"/>
      <c r="R3138" s="292"/>
      <c r="S3138" s="303"/>
    </row>
    <row r="3139" spans="1:19" s="36" customFormat="1" ht="14.4">
      <c r="A3139" s="36">
        <f t="shared" si="399"/>
        <v>1816</v>
      </c>
      <c r="B3139" s="526"/>
      <c r="C3139" s="36" t="str">
        <f>VLOOKUP('Employee Salary Payroll Tax '!B3141,'Employee Salary Payroll Tax '!$D$1:$E$7,2,FALSE)</f>
        <v>NonUnion</v>
      </c>
      <c r="D3139" s="61">
        <f t="shared" si="392"/>
        <v>2.98E-2</v>
      </c>
      <c r="E3139" s="351">
        <f>'Employee Salary Payroll Tax '!N3141</f>
        <v>84028.75</v>
      </c>
      <c r="F3139" s="351">
        <f t="shared" si="393"/>
        <v>86532.806750000003</v>
      </c>
      <c r="G3139" s="352"/>
      <c r="H3139" s="351">
        <f t="shared" si="394"/>
        <v>0</v>
      </c>
      <c r="I3139" s="351">
        <f t="shared" si="396"/>
        <v>2504.0567500000034</v>
      </c>
      <c r="J3139" s="351">
        <f t="shared" si="395"/>
        <v>0</v>
      </c>
      <c r="K3139" s="293">
        <f>SUM('Employee Salary Payroll Tax '!I3141:K3141)</f>
        <v>1902.11</v>
      </c>
      <c r="L3139" s="293">
        <f>'Employee Salary Payroll Tax '!H3141</f>
        <v>0</v>
      </c>
      <c r="M3139" s="293">
        <f t="shared" si="397"/>
        <v>82126.64</v>
      </c>
      <c r="N3139" s="359">
        <f t="shared" si="398"/>
        <v>0</v>
      </c>
      <c r="O3139" s="331"/>
      <c r="P3139" s="61"/>
      <c r="Q3139" s="294"/>
      <c r="R3139" s="292"/>
      <c r="S3139" s="303"/>
    </row>
    <row r="3140" spans="1:19" s="36" customFormat="1" ht="14.4">
      <c r="A3140" s="36">
        <f t="shared" si="399"/>
        <v>1817</v>
      </c>
      <c r="B3140" s="526"/>
      <c r="C3140" s="36" t="str">
        <f>VLOOKUP('Employee Salary Payroll Tax '!B3142,'Employee Salary Payroll Tax '!$D$1:$E$7,2,FALSE)</f>
        <v>NonUnion</v>
      </c>
      <c r="D3140" s="61">
        <f t="shared" si="392"/>
        <v>2.98E-2</v>
      </c>
      <c r="E3140" s="351">
        <f>'Employee Salary Payroll Tax '!N3142</f>
        <v>88969.41</v>
      </c>
      <c r="F3140" s="351">
        <f t="shared" si="393"/>
        <v>91620.698418000014</v>
      </c>
      <c r="G3140" s="352"/>
      <c r="H3140" s="351">
        <f t="shared" si="394"/>
        <v>0</v>
      </c>
      <c r="I3140" s="351">
        <f t="shared" si="396"/>
        <v>2651.288418000011</v>
      </c>
      <c r="J3140" s="351">
        <f t="shared" si="395"/>
        <v>0</v>
      </c>
      <c r="K3140" s="293">
        <f>SUM('Employee Salary Payroll Tax '!I3142:K3142)</f>
        <v>88969.41</v>
      </c>
      <c r="L3140" s="293">
        <f>'Employee Salary Payroll Tax '!H3142</f>
        <v>0</v>
      </c>
      <c r="M3140" s="293">
        <f t="shared" si="397"/>
        <v>0</v>
      </c>
      <c r="N3140" s="359">
        <f t="shared" si="398"/>
        <v>0</v>
      </c>
      <c r="O3140" s="331"/>
      <c r="P3140" s="61"/>
      <c r="Q3140" s="294"/>
      <c r="R3140" s="292"/>
      <c r="S3140" s="303"/>
    </row>
    <row r="3141" spans="1:19" s="36" customFormat="1" ht="14.4">
      <c r="A3141" s="36">
        <f t="shared" si="399"/>
        <v>1818</v>
      </c>
      <c r="B3141" s="526"/>
      <c r="C3141" s="36" t="str">
        <f>VLOOKUP('Employee Salary Payroll Tax '!B3143,'Employee Salary Payroll Tax '!$D$1:$E$7,2,FALSE)</f>
        <v>IBEW</v>
      </c>
      <c r="D3141" s="61">
        <f t="shared" si="392"/>
        <v>6.875E-3</v>
      </c>
      <c r="E3141" s="351">
        <f>'Employee Salary Payroll Tax '!N3143</f>
        <v>53511.199999999997</v>
      </c>
      <c r="F3141" s="351">
        <f t="shared" si="393"/>
        <v>53879.089499999995</v>
      </c>
      <c r="G3141" s="352"/>
      <c r="H3141" s="351">
        <f t="shared" si="394"/>
        <v>0</v>
      </c>
      <c r="I3141" s="351">
        <f t="shared" si="396"/>
        <v>367.8894999999975</v>
      </c>
      <c r="J3141" s="351">
        <f t="shared" si="395"/>
        <v>0</v>
      </c>
      <c r="K3141" s="293">
        <f>SUM('Employee Salary Payroll Tax '!I3143:K3143)</f>
        <v>53414.92</v>
      </c>
      <c r="L3141" s="293">
        <f>'Employee Salary Payroll Tax '!H3143</f>
        <v>0</v>
      </c>
      <c r="M3141" s="293">
        <f t="shared" si="397"/>
        <v>96.279999999998836</v>
      </c>
      <c r="N3141" s="359">
        <f t="shared" si="398"/>
        <v>0</v>
      </c>
      <c r="O3141" s="331"/>
      <c r="P3141" s="61"/>
      <c r="Q3141" s="294"/>
      <c r="R3141" s="292"/>
      <c r="S3141" s="303"/>
    </row>
    <row r="3142" spans="1:19" s="36" customFormat="1" ht="14.4">
      <c r="A3142" s="36">
        <f t="shared" si="399"/>
        <v>1819</v>
      </c>
      <c r="B3142" s="526"/>
      <c r="C3142" s="36" t="str">
        <f>VLOOKUP('Employee Salary Payroll Tax '!B3144,'Employee Salary Payroll Tax '!$D$1:$E$7,2,FALSE)</f>
        <v>NonUnion</v>
      </c>
      <c r="D3142" s="61">
        <f t="shared" si="392"/>
        <v>2.98E-2</v>
      </c>
      <c r="E3142" s="351">
        <f>'Employee Salary Payroll Tax '!N3144</f>
        <v>89509.02</v>
      </c>
      <c r="F3142" s="351">
        <f t="shared" si="393"/>
        <v>92176.388796000014</v>
      </c>
      <c r="G3142" s="352"/>
      <c r="H3142" s="351">
        <f t="shared" si="394"/>
        <v>0</v>
      </c>
      <c r="I3142" s="351">
        <f t="shared" si="396"/>
        <v>2667.3687960000098</v>
      </c>
      <c r="J3142" s="351">
        <f t="shared" si="395"/>
        <v>0</v>
      </c>
      <c r="K3142" s="293">
        <f>SUM('Employee Salary Payroll Tax '!I3144:K3144)</f>
        <v>27243.73</v>
      </c>
      <c r="L3142" s="293">
        <f>'Employee Salary Payroll Tax '!H3144</f>
        <v>0</v>
      </c>
      <c r="M3142" s="293">
        <f t="shared" si="397"/>
        <v>62265.290000000008</v>
      </c>
      <c r="N3142" s="359">
        <f t="shared" si="398"/>
        <v>0</v>
      </c>
      <c r="O3142" s="331"/>
      <c r="P3142" s="61"/>
      <c r="Q3142" s="294"/>
      <c r="R3142" s="292"/>
      <c r="S3142" s="303"/>
    </row>
    <row r="3143" spans="1:19" s="36" customFormat="1" ht="14.4">
      <c r="A3143" s="36">
        <f t="shared" si="399"/>
        <v>1820</v>
      </c>
      <c r="B3143" s="526"/>
      <c r="C3143" s="36" t="str">
        <f>VLOOKUP('Employee Salary Payroll Tax '!B3145,'Employee Salary Payroll Tax '!$D$1:$E$7,2,FALSE)</f>
        <v>NonUnion</v>
      </c>
      <c r="D3143" s="61">
        <f t="shared" si="392"/>
        <v>2.98E-2</v>
      </c>
      <c r="E3143" s="351">
        <f>'Employee Salary Payroll Tax '!N3145</f>
        <v>27921.98</v>
      </c>
      <c r="F3143" s="351">
        <f t="shared" si="393"/>
        <v>28754.055004000002</v>
      </c>
      <c r="G3143" s="352"/>
      <c r="H3143" s="351">
        <f t="shared" si="394"/>
        <v>0</v>
      </c>
      <c r="I3143" s="351">
        <f t="shared" si="396"/>
        <v>832.07500400000208</v>
      </c>
      <c r="J3143" s="351">
        <f t="shared" si="395"/>
        <v>0</v>
      </c>
      <c r="K3143" s="293">
        <f>SUM('Employee Salary Payroll Tax '!I3145:K3145)</f>
        <v>27921.980000000003</v>
      </c>
      <c r="L3143" s="293">
        <f>'Employee Salary Payroll Tax '!H3145</f>
        <v>0</v>
      </c>
      <c r="M3143" s="293">
        <f t="shared" si="397"/>
        <v>-3.637978807091713E-12</v>
      </c>
      <c r="N3143" s="359">
        <f t="shared" si="398"/>
        <v>0</v>
      </c>
      <c r="O3143" s="331"/>
      <c r="P3143" s="61"/>
      <c r="Q3143" s="294"/>
      <c r="R3143" s="292"/>
      <c r="S3143" s="303"/>
    </row>
    <row r="3144" spans="1:19" s="36" customFormat="1" ht="14.4">
      <c r="A3144" s="36">
        <f t="shared" si="399"/>
        <v>1821</v>
      </c>
      <c r="B3144" s="526"/>
      <c r="C3144" s="36" t="str">
        <f>VLOOKUP('Employee Salary Payroll Tax '!B3146,'Employee Salary Payroll Tax '!$D$1:$E$7,2,FALSE)</f>
        <v>NonUnion</v>
      </c>
      <c r="D3144" s="61">
        <f t="shared" si="392"/>
        <v>2.98E-2</v>
      </c>
      <c r="E3144" s="351">
        <f>'Employee Salary Payroll Tax '!N3146</f>
        <v>31797.65</v>
      </c>
      <c r="F3144" s="351">
        <f t="shared" si="393"/>
        <v>32745.219970000002</v>
      </c>
      <c r="G3144" s="352"/>
      <c r="H3144" s="351">
        <f t="shared" si="394"/>
        <v>0</v>
      </c>
      <c r="I3144" s="351">
        <f t="shared" si="396"/>
        <v>947.56997000000047</v>
      </c>
      <c r="J3144" s="351">
        <f t="shared" si="395"/>
        <v>0</v>
      </c>
      <c r="K3144" s="293">
        <f>SUM('Employee Salary Payroll Tax '!I3146:K3146)</f>
        <v>3111.6</v>
      </c>
      <c r="L3144" s="293">
        <f>'Employee Salary Payroll Tax '!H3146</f>
        <v>0</v>
      </c>
      <c r="M3144" s="293">
        <f t="shared" si="397"/>
        <v>28686.050000000003</v>
      </c>
      <c r="N3144" s="359">
        <f t="shared" si="398"/>
        <v>0</v>
      </c>
      <c r="O3144" s="331"/>
      <c r="P3144" s="61"/>
      <c r="Q3144" s="294"/>
      <c r="R3144" s="292"/>
      <c r="S3144" s="303"/>
    </row>
    <row r="3145" spans="1:19" s="36" customFormat="1" ht="14.4">
      <c r="A3145" s="36">
        <f t="shared" si="399"/>
        <v>1822</v>
      </c>
      <c r="B3145" s="526"/>
      <c r="C3145" s="36" t="str">
        <f>VLOOKUP('Employee Salary Payroll Tax '!B3147,'Employee Salary Payroll Tax '!$D$1:$E$7,2,FALSE)</f>
        <v>NonUnion</v>
      </c>
      <c r="D3145" s="61">
        <f t="shared" si="392"/>
        <v>2.98E-2</v>
      </c>
      <c r="E3145" s="351">
        <f>'Employee Salary Payroll Tax '!N3147</f>
        <v>87075.3</v>
      </c>
      <c r="F3145" s="351">
        <f t="shared" si="393"/>
        <v>89670.143940000009</v>
      </c>
      <c r="G3145" s="352"/>
      <c r="H3145" s="351">
        <f t="shared" si="394"/>
        <v>0</v>
      </c>
      <c r="I3145" s="351">
        <f t="shared" si="396"/>
        <v>2594.8439400000061</v>
      </c>
      <c r="J3145" s="351">
        <f t="shared" si="395"/>
        <v>0</v>
      </c>
      <c r="K3145" s="293">
        <f>SUM('Employee Salary Payroll Tax '!I3147:K3147)</f>
        <v>79170.14</v>
      </c>
      <c r="L3145" s="293">
        <f>'Employee Salary Payroll Tax '!H3147</f>
        <v>1158</v>
      </c>
      <c r="M3145" s="293">
        <f t="shared" si="397"/>
        <v>6747.1600000000035</v>
      </c>
      <c r="N3145" s="359">
        <f t="shared" si="398"/>
        <v>0</v>
      </c>
      <c r="O3145" s="331"/>
      <c r="P3145" s="61"/>
      <c r="Q3145" s="294"/>
      <c r="R3145" s="292"/>
      <c r="S3145" s="303"/>
    </row>
    <row r="3146" spans="1:19" s="36" customFormat="1" ht="14.4">
      <c r="A3146" s="36">
        <f t="shared" si="399"/>
        <v>1823</v>
      </c>
      <c r="B3146" s="526"/>
      <c r="C3146" s="36" t="str">
        <f>VLOOKUP('Employee Salary Payroll Tax '!B3148,'Employee Salary Payroll Tax '!$D$1:$E$7,2,FALSE)</f>
        <v>NonUnion</v>
      </c>
      <c r="D3146" s="61">
        <f t="shared" si="392"/>
        <v>2.98E-2</v>
      </c>
      <c r="E3146" s="351">
        <f>'Employee Salary Payroll Tax '!N3148</f>
        <v>82942.41</v>
      </c>
      <c r="F3146" s="351">
        <f t="shared" si="393"/>
        <v>85414.093818000008</v>
      </c>
      <c r="G3146" s="352"/>
      <c r="H3146" s="351">
        <f t="shared" si="394"/>
        <v>0</v>
      </c>
      <c r="I3146" s="351">
        <f t="shared" si="396"/>
        <v>2471.683818000005</v>
      </c>
      <c r="J3146" s="351">
        <f t="shared" si="395"/>
        <v>0</v>
      </c>
      <c r="K3146" s="293">
        <f>SUM('Employee Salary Payroll Tax '!I3148:K3148)</f>
        <v>82501.98</v>
      </c>
      <c r="L3146" s="293">
        <f>'Employee Salary Payroll Tax '!H3148</f>
        <v>13.48</v>
      </c>
      <c r="M3146" s="293">
        <f t="shared" si="397"/>
        <v>426.95000000000755</v>
      </c>
      <c r="N3146" s="359">
        <f t="shared" si="398"/>
        <v>0</v>
      </c>
      <c r="O3146" s="331"/>
      <c r="P3146" s="61"/>
      <c r="Q3146" s="294"/>
      <c r="R3146" s="292"/>
      <c r="S3146" s="303"/>
    </row>
    <row r="3147" spans="1:19" s="36" customFormat="1" ht="14.4">
      <c r="A3147" s="36">
        <f t="shared" si="399"/>
        <v>1824</v>
      </c>
      <c r="B3147" s="526"/>
      <c r="C3147" s="36" t="str">
        <f>VLOOKUP('Employee Salary Payroll Tax '!B3149,'Employee Salary Payroll Tax '!$D$1:$E$7,2,FALSE)</f>
        <v>NonUnion</v>
      </c>
      <c r="D3147" s="61">
        <f t="shared" si="392"/>
        <v>2.98E-2</v>
      </c>
      <c r="E3147" s="351">
        <f>'Employee Salary Payroll Tax '!N3149</f>
        <v>67430.2</v>
      </c>
      <c r="F3147" s="351">
        <f t="shared" si="393"/>
        <v>69439.619959999996</v>
      </c>
      <c r="G3147" s="352"/>
      <c r="H3147" s="351">
        <f t="shared" si="394"/>
        <v>0</v>
      </c>
      <c r="I3147" s="351">
        <f t="shared" si="396"/>
        <v>2009.4199599999993</v>
      </c>
      <c r="J3147" s="351">
        <f t="shared" si="395"/>
        <v>0</v>
      </c>
      <c r="K3147" s="293">
        <f>SUM('Employee Salary Payroll Tax '!I3149:K3149)</f>
        <v>11465.92</v>
      </c>
      <c r="L3147" s="293">
        <f>'Employee Salary Payroll Tax '!H3149</f>
        <v>0</v>
      </c>
      <c r="M3147" s="293">
        <f t="shared" si="397"/>
        <v>55964.28</v>
      </c>
      <c r="N3147" s="359">
        <f t="shared" si="398"/>
        <v>0</v>
      </c>
      <c r="O3147" s="331"/>
      <c r="P3147" s="61"/>
      <c r="Q3147" s="294"/>
      <c r="R3147" s="292"/>
      <c r="S3147" s="303"/>
    </row>
    <row r="3148" spans="1:19" s="36" customFormat="1" ht="14.4">
      <c r="A3148" s="36">
        <f t="shared" si="399"/>
        <v>1825</v>
      </c>
      <c r="B3148" s="526"/>
      <c r="C3148" s="36" t="str">
        <f>VLOOKUP('Employee Salary Payroll Tax '!B3150,'Employee Salary Payroll Tax '!$D$1:$E$7,2,FALSE)</f>
        <v>NonUnion</v>
      </c>
      <c r="D3148" s="61">
        <f t="shared" si="392"/>
        <v>2.98E-2</v>
      </c>
      <c r="E3148" s="351">
        <f>'Employee Salary Payroll Tax '!N3150</f>
        <v>93375.8</v>
      </c>
      <c r="F3148" s="351">
        <f t="shared" si="393"/>
        <v>96158.398840000009</v>
      </c>
      <c r="G3148" s="352"/>
      <c r="H3148" s="351">
        <f t="shared" si="394"/>
        <v>0</v>
      </c>
      <c r="I3148" s="351">
        <f t="shared" si="396"/>
        <v>2782.598840000006</v>
      </c>
      <c r="J3148" s="351">
        <f t="shared" si="395"/>
        <v>0</v>
      </c>
      <c r="K3148" s="293">
        <f>SUM('Employee Salary Payroll Tax '!I3150:K3150)</f>
        <v>7062.75</v>
      </c>
      <c r="L3148" s="293">
        <f>'Employee Salary Payroll Tax '!H3150</f>
        <v>0</v>
      </c>
      <c r="M3148" s="293">
        <f t="shared" si="397"/>
        <v>86313.05</v>
      </c>
      <c r="N3148" s="359">
        <f t="shared" si="398"/>
        <v>0</v>
      </c>
      <c r="O3148" s="331"/>
      <c r="P3148" s="61"/>
      <c r="Q3148" s="294"/>
      <c r="R3148" s="292"/>
      <c r="S3148" s="303"/>
    </row>
    <row r="3149" spans="1:19" s="36" customFormat="1" ht="14.4">
      <c r="A3149" s="36">
        <f t="shared" si="399"/>
        <v>1826</v>
      </c>
      <c r="B3149" s="526"/>
      <c r="C3149" s="36" t="str">
        <f>VLOOKUP('Employee Salary Payroll Tax '!B3151,'Employee Salary Payroll Tax '!$D$1:$E$7,2,FALSE)</f>
        <v>NonUnion</v>
      </c>
      <c r="D3149" s="61">
        <f t="shared" si="392"/>
        <v>2.98E-2</v>
      </c>
      <c r="E3149" s="351">
        <f>'Employee Salary Payroll Tax '!N3151</f>
        <v>52973.48</v>
      </c>
      <c r="F3149" s="351">
        <f t="shared" si="393"/>
        <v>54552.089704000005</v>
      </c>
      <c r="G3149" s="352"/>
      <c r="H3149" s="351">
        <f t="shared" si="394"/>
        <v>0</v>
      </c>
      <c r="I3149" s="351">
        <f t="shared" si="396"/>
        <v>1578.6097040000022</v>
      </c>
      <c r="J3149" s="351">
        <f t="shared" si="395"/>
        <v>0</v>
      </c>
      <c r="K3149" s="293">
        <f>SUM('Employee Salary Payroll Tax '!I3151:K3151)</f>
        <v>194.73999999999998</v>
      </c>
      <c r="L3149" s="293">
        <f>'Employee Salary Payroll Tax '!H3151</f>
        <v>8.2200000000000006</v>
      </c>
      <c r="M3149" s="293">
        <f t="shared" si="397"/>
        <v>52770.520000000004</v>
      </c>
      <c r="N3149" s="359">
        <f t="shared" si="398"/>
        <v>0</v>
      </c>
      <c r="O3149" s="331"/>
      <c r="P3149" s="61"/>
      <c r="Q3149" s="294"/>
      <c r="R3149" s="292"/>
      <c r="S3149" s="303"/>
    </row>
    <row r="3150" spans="1:19" s="36" customFormat="1" ht="14.4">
      <c r="A3150" s="36">
        <f t="shared" si="399"/>
        <v>1827</v>
      </c>
      <c r="B3150" s="526"/>
      <c r="C3150" s="36" t="str">
        <f>VLOOKUP('Employee Salary Payroll Tax '!B3152,'Employee Salary Payroll Tax '!$D$1:$E$7,2,FALSE)</f>
        <v>IBEW</v>
      </c>
      <c r="D3150" s="61">
        <f t="shared" si="392"/>
        <v>6.875E-3</v>
      </c>
      <c r="E3150" s="351">
        <f>'Employee Salary Payroll Tax '!N3152</f>
        <v>51491.23</v>
      </c>
      <c r="F3150" s="351">
        <f t="shared" si="393"/>
        <v>51845.232206250002</v>
      </c>
      <c r="G3150" s="352"/>
      <c r="H3150" s="351">
        <f t="shared" si="394"/>
        <v>0</v>
      </c>
      <c r="I3150" s="351">
        <f t="shared" si="396"/>
        <v>354.00220624999929</v>
      </c>
      <c r="J3150" s="351">
        <f t="shared" si="395"/>
        <v>0</v>
      </c>
      <c r="K3150" s="293">
        <f>SUM('Employee Salary Payroll Tax '!I3152:K3152)</f>
        <v>51521.13</v>
      </c>
      <c r="L3150" s="293">
        <f>'Employee Salary Payroll Tax '!H3152</f>
        <v>0.96</v>
      </c>
      <c r="M3150" s="293">
        <f t="shared" si="397"/>
        <v>-30.85999999999418</v>
      </c>
      <c r="N3150" s="359">
        <f t="shared" si="398"/>
        <v>0</v>
      </c>
      <c r="O3150" s="331"/>
      <c r="P3150" s="61"/>
      <c r="Q3150" s="294"/>
      <c r="R3150" s="292"/>
      <c r="S3150" s="303"/>
    </row>
    <row r="3151" spans="1:19" s="36" customFormat="1" ht="14.4">
      <c r="A3151" s="36">
        <f t="shared" si="399"/>
        <v>1828</v>
      </c>
      <c r="B3151" s="526"/>
      <c r="C3151" s="36" t="str">
        <f>VLOOKUP('Employee Salary Payroll Tax '!B3153,'Employee Salary Payroll Tax '!$D$1:$E$7,2,FALSE)</f>
        <v>NonUnion</v>
      </c>
      <c r="D3151" s="61">
        <f t="shared" si="392"/>
        <v>2.98E-2</v>
      </c>
      <c r="E3151" s="351">
        <f>'Employee Salary Payroll Tax '!N3153</f>
        <v>91477.9</v>
      </c>
      <c r="F3151" s="351">
        <f t="shared" si="393"/>
        <v>94203.941420000003</v>
      </c>
      <c r="G3151" s="352"/>
      <c r="H3151" s="351">
        <f t="shared" si="394"/>
        <v>0</v>
      </c>
      <c r="I3151" s="351">
        <f t="shared" si="396"/>
        <v>2726.0414200000087</v>
      </c>
      <c r="J3151" s="351">
        <f t="shared" si="395"/>
        <v>0</v>
      </c>
      <c r="K3151" s="293">
        <f>SUM('Employee Salary Payroll Tax '!I3153:K3153)</f>
        <v>26676.67</v>
      </c>
      <c r="L3151" s="293">
        <f>'Employee Salary Payroll Tax '!H3153</f>
        <v>0</v>
      </c>
      <c r="M3151" s="293">
        <f t="shared" si="397"/>
        <v>64801.229999999996</v>
      </c>
      <c r="N3151" s="359">
        <f t="shared" si="398"/>
        <v>0</v>
      </c>
      <c r="O3151" s="331"/>
      <c r="P3151" s="61"/>
      <c r="Q3151" s="294"/>
      <c r="R3151" s="292"/>
      <c r="S3151" s="303"/>
    </row>
    <row r="3152" spans="1:19" s="36" customFormat="1" ht="14.4">
      <c r="A3152" s="36">
        <f t="shared" si="399"/>
        <v>1829</v>
      </c>
      <c r="B3152" s="526"/>
      <c r="C3152" s="36" t="str">
        <f>VLOOKUP('Employee Salary Payroll Tax '!B3154,'Employee Salary Payroll Tax '!$D$1:$E$7,2,FALSE)</f>
        <v>NonUnion</v>
      </c>
      <c r="D3152" s="61">
        <f t="shared" ref="D3152:D3215" si="400">VLOOKUP(C3152,C$9:D$12,2)</f>
        <v>2.98E-2</v>
      </c>
      <c r="E3152" s="351">
        <f>'Employee Salary Payroll Tax '!N3154</f>
        <v>84406.38</v>
      </c>
      <c r="F3152" s="351">
        <f t="shared" ref="F3152:F3215" si="401">E3152*(1+D3152)</f>
        <v>86921.690124000015</v>
      </c>
      <c r="G3152" s="352"/>
      <c r="H3152" s="351">
        <f t="shared" ref="H3152:H3215" si="402">IF(E3152&gt;$H$12,0,$H$12-E3152)</f>
        <v>0</v>
      </c>
      <c r="I3152" s="351">
        <f t="shared" si="396"/>
        <v>2515.3101240000105</v>
      </c>
      <c r="J3152" s="351">
        <f t="shared" ref="J3152:J3215" si="403">IF(H3152&gt;I3152,I3152*$J$12,H3152*$J$12)</f>
        <v>0</v>
      </c>
      <c r="K3152" s="293">
        <f>SUM('Employee Salary Payroll Tax '!I3154:K3154)</f>
        <v>11799.42</v>
      </c>
      <c r="L3152" s="293">
        <f>'Employee Salary Payroll Tax '!H3154</f>
        <v>0</v>
      </c>
      <c r="M3152" s="293">
        <f t="shared" si="397"/>
        <v>72606.960000000006</v>
      </c>
      <c r="N3152" s="359">
        <f t="shared" si="398"/>
        <v>0</v>
      </c>
      <c r="O3152" s="331"/>
      <c r="P3152" s="61"/>
      <c r="Q3152" s="294"/>
      <c r="R3152" s="292"/>
      <c r="S3152" s="303"/>
    </row>
    <row r="3153" spans="1:19" s="36" customFormat="1" ht="14.4">
      <c r="A3153" s="36">
        <f t="shared" si="399"/>
        <v>1830</v>
      </c>
      <c r="B3153" s="526"/>
      <c r="C3153" s="36" t="str">
        <f>VLOOKUP('Employee Salary Payroll Tax '!B3155,'Employee Salary Payroll Tax '!$D$1:$E$7,2,FALSE)</f>
        <v>NonUnion</v>
      </c>
      <c r="D3153" s="61">
        <f t="shared" si="400"/>
        <v>2.98E-2</v>
      </c>
      <c r="E3153" s="351">
        <f>'Employee Salary Payroll Tax '!N3155</f>
        <v>155924.63</v>
      </c>
      <c r="F3153" s="351">
        <f t="shared" si="401"/>
        <v>160571.18397400001</v>
      </c>
      <c r="G3153" s="352"/>
      <c r="H3153" s="351">
        <f t="shared" si="402"/>
        <v>0</v>
      </c>
      <c r="I3153" s="351">
        <f t="shared" ref="I3153:I3216" si="404">F3153-E3153</f>
        <v>4646.5539740000095</v>
      </c>
      <c r="J3153" s="351">
        <f t="shared" si="403"/>
        <v>0</v>
      </c>
      <c r="K3153" s="293">
        <f>SUM('Employee Salary Payroll Tax '!I3155:K3155)</f>
        <v>73161.88</v>
      </c>
      <c r="L3153" s="293">
        <f>'Employee Salary Payroll Tax '!H3155</f>
        <v>0</v>
      </c>
      <c r="M3153" s="293">
        <f t="shared" ref="M3153:M3216" si="405">E3153-K3153-L3153</f>
        <v>82762.75</v>
      </c>
      <c r="N3153" s="359">
        <f t="shared" ref="N3153:N3216" si="406">J3153*K3153/(SUM(K3153:M3153)+0.000001)</f>
        <v>0</v>
      </c>
      <c r="O3153" s="331"/>
      <c r="P3153" s="61"/>
      <c r="Q3153" s="294"/>
      <c r="R3153" s="292"/>
      <c r="S3153" s="303"/>
    </row>
    <row r="3154" spans="1:19" s="36" customFormat="1" ht="14.4">
      <c r="A3154" s="36">
        <f t="shared" si="399"/>
        <v>1831</v>
      </c>
      <c r="B3154" s="526"/>
      <c r="C3154" s="36" t="str">
        <f>VLOOKUP('Employee Salary Payroll Tax '!B3156,'Employee Salary Payroll Tax '!$D$1:$E$7,2,FALSE)</f>
        <v>IBEW</v>
      </c>
      <c r="D3154" s="61">
        <f t="shared" si="400"/>
        <v>6.875E-3</v>
      </c>
      <c r="E3154" s="351">
        <f>'Employee Salary Payroll Tax '!N3156</f>
        <v>43815.59</v>
      </c>
      <c r="F3154" s="351">
        <f t="shared" si="401"/>
        <v>44116.822181249998</v>
      </c>
      <c r="G3154" s="352"/>
      <c r="H3154" s="351">
        <f t="shared" si="402"/>
        <v>0</v>
      </c>
      <c r="I3154" s="351">
        <f t="shared" si="404"/>
        <v>301.2321812500013</v>
      </c>
      <c r="J3154" s="351">
        <f t="shared" si="403"/>
        <v>0</v>
      </c>
      <c r="K3154" s="293">
        <f>SUM('Employee Salary Payroll Tax '!I3156:K3156)</f>
        <v>43934.85</v>
      </c>
      <c r="L3154" s="293">
        <f>'Employee Salary Payroll Tax '!H3156</f>
        <v>0</v>
      </c>
      <c r="M3154" s="293">
        <f t="shared" si="405"/>
        <v>-119.26000000000204</v>
      </c>
      <c r="N3154" s="359">
        <f t="shared" si="406"/>
        <v>0</v>
      </c>
      <c r="O3154" s="331"/>
      <c r="P3154" s="61"/>
      <c r="Q3154" s="294"/>
      <c r="R3154" s="292"/>
      <c r="S3154" s="303"/>
    </row>
    <row r="3155" spans="1:19" s="36" customFormat="1" ht="14.4">
      <c r="A3155" s="36">
        <f t="shared" si="399"/>
        <v>1832</v>
      </c>
      <c r="B3155" s="526"/>
      <c r="C3155" s="36" t="str">
        <f>VLOOKUP('Employee Salary Payroll Tax '!B3157,'Employee Salary Payroll Tax '!$D$1:$E$7,2,FALSE)</f>
        <v>NonUnion</v>
      </c>
      <c r="D3155" s="61">
        <f t="shared" si="400"/>
        <v>2.98E-2</v>
      </c>
      <c r="E3155" s="351">
        <f>'Employee Salary Payroll Tax '!N3157</f>
        <v>61735.85</v>
      </c>
      <c r="F3155" s="351">
        <f t="shared" si="401"/>
        <v>63575.578330000004</v>
      </c>
      <c r="G3155" s="352"/>
      <c r="H3155" s="351">
        <f t="shared" si="402"/>
        <v>0</v>
      </c>
      <c r="I3155" s="351">
        <f t="shared" si="404"/>
        <v>1839.7283300000054</v>
      </c>
      <c r="J3155" s="351">
        <f t="shared" si="403"/>
        <v>0</v>
      </c>
      <c r="K3155" s="293">
        <f>SUM('Employee Salary Payroll Tax '!I3157:K3157)</f>
        <v>61735.85</v>
      </c>
      <c r="L3155" s="293">
        <f>'Employee Salary Payroll Tax '!H3157</f>
        <v>0</v>
      </c>
      <c r="M3155" s="293">
        <f t="shared" si="405"/>
        <v>0</v>
      </c>
      <c r="N3155" s="359">
        <f t="shared" si="406"/>
        <v>0</v>
      </c>
      <c r="O3155" s="331"/>
      <c r="P3155" s="61"/>
      <c r="Q3155" s="294"/>
      <c r="R3155" s="292"/>
      <c r="S3155" s="303"/>
    </row>
    <row r="3156" spans="1:19" s="36" customFormat="1" ht="14.4">
      <c r="A3156" s="36">
        <f t="shared" si="399"/>
        <v>1833</v>
      </c>
      <c r="B3156" s="526"/>
      <c r="C3156" s="36" t="str">
        <f>VLOOKUP('Employee Salary Payroll Tax '!B3158,'Employee Salary Payroll Tax '!$D$1:$E$7,2,FALSE)</f>
        <v>NonUnion</v>
      </c>
      <c r="D3156" s="61">
        <f t="shared" si="400"/>
        <v>2.98E-2</v>
      </c>
      <c r="E3156" s="351">
        <f>'Employee Salary Payroll Tax '!N3158</f>
        <v>79804.149999999994</v>
      </c>
      <c r="F3156" s="351">
        <f t="shared" si="401"/>
        <v>82182.313670000003</v>
      </c>
      <c r="G3156" s="352"/>
      <c r="H3156" s="351">
        <f t="shared" si="402"/>
        <v>0</v>
      </c>
      <c r="I3156" s="351">
        <f t="shared" si="404"/>
        <v>2378.163670000009</v>
      </c>
      <c r="J3156" s="351">
        <f t="shared" si="403"/>
        <v>0</v>
      </c>
      <c r="K3156" s="293">
        <f>SUM('Employee Salary Payroll Tax '!I3158:K3158)</f>
        <v>41042.550000000003</v>
      </c>
      <c r="L3156" s="293">
        <f>'Employee Salary Payroll Tax '!H3158</f>
        <v>0</v>
      </c>
      <c r="M3156" s="293">
        <f t="shared" si="405"/>
        <v>38761.599999999991</v>
      </c>
      <c r="N3156" s="359">
        <f t="shared" si="406"/>
        <v>0</v>
      </c>
      <c r="O3156" s="331"/>
      <c r="P3156" s="61"/>
      <c r="Q3156" s="294"/>
      <c r="R3156" s="292"/>
      <c r="S3156" s="303"/>
    </row>
    <row r="3157" spans="1:19" s="36" customFormat="1" ht="14.4">
      <c r="A3157" s="36">
        <f t="shared" si="399"/>
        <v>1834</v>
      </c>
      <c r="B3157" s="526"/>
      <c r="C3157" s="36" t="str">
        <f>VLOOKUP('Employee Salary Payroll Tax '!B3159,'Employee Salary Payroll Tax '!$D$1:$E$7,2,FALSE)</f>
        <v>NonUnion</v>
      </c>
      <c r="D3157" s="61">
        <f t="shared" si="400"/>
        <v>2.98E-2</v>
      </c>
      <c r="E3157" s="351">
        <f>'Employee Salary Payroll Tax '!N3159</f>
        <v>61314.8</v>
      </c>
      <c r="F3157" s="351">
        <f t="shared" si="401"/>
        <v>63141.981040000006</v>
      </c>
      <c r="G3157" s="352"/>
      <c r="H3157" s="351">
        <f t="shared" si="402"/>
        <v>0</v>
      </c>
      <c r="I3157" s="351">
        <f t="shared" si="404"/>
        <v>1827.1810400000031</v>
      </c>
      <c r="J3157" s="351">
        <f t="shared" si="403"/>
        <v>0</v>
      </c>
      <c r="K3157" s="293">
        <f>SUM('Employee Salary Payroll Tax '!I3159:K3159)</f>
        <v>58863.71</v>
      </c>
      <c r="L3157" s="293">
        <f>'Employee Salary Payroll Tax '!H3159</f>
        <v>0</v>
      </c>
      <c r="M3157" s="293">
        <f t="shared" si="405"/>
        <v>2451.0900000000038</v>
      </c>
      <c r="N3157" s="359">
        <f t="shared" si="406"/>
        <v>0</v>
      </c>
      <c r="O3157" s="331"/>
      <c r="P3157" s="61"/>
      <c r="Q3157" s="294"/>
      <c r="R3157" s="292"/>
      <c r="S3157" s="303"/>
    </row>
    <row r="3158" spans="1:19" s="36" customFormat="1" ht="14.4">
      <c r="A3158" s="36">
        <f t="shared" si="399"/>
        <v>1835</v>
      </c>
      <c r="B3158" s="526"/>
      <c r="C3158" s="36" t="str">
        <f>VLOOKUP('Employee Salary Payroll Tax '!B3160,'Employee Salary Payroll Tax '!$D$1:$E$7,2,FALSE)</f>
        <v>IBEW</v>
      </c>
      <c r="D3158" s="61">
        <f t="shared" si="400"/>
        <v>6.875E-3</v>
      </c>
      <c r="E3158" s="351">
        <f>'Employee Salary Payroll Tax '!N3160</f>
        <v>187688.72</v>
      </c>
      <c r="F3158" s="351">
        <f t="shared" si="401"/>
        <v>188979.07994999998</v>
      </c>
      <c r="G3158" s="352"/>
      <c r="H3158" s="351">
        <f t="shared" si="402"/>
        <v>0</v>
      </c>
      <c r="I3158" s="351">
        <f t="shared" si="404"/>
        <v>1290.3599499999837</v>
      </c>
      <c r="J3158" s="351">
        <f t="shared" si="403"/>
        <v>0</v>
      </c>
      <c r="K3158" s="293">
        <f>SUM('Employee Salary Payroll Tax '!I3160:K3160)</f>
        <v>170312.24</v>
      </c>
      <c r="L3158" s="293">
        <f>'Employee Salary Payroll Tax '!H3160</f>
        <v>0</v>
      </c>
      <c r="M3158" s="293">
        <f t="shared" si="405"/>
        <v>17376.48000000001</v>
      </c>
      <c r="N3158" s="359">
        <f t="shared" si="406"/>
        <v>0</v>
      </c>
      <c r="O3158" s="331"/>
      <c r="P3158" s="61"/>
      <c r="Q3158" s="294"/>
      <c r="R3158" s="292"/>
      <c r="S3158" s="303"/>
    </row>
    <row r="3159" spans="1:19" s="36" customFormat="1" ht="14.4">
      <c r="A3159" s="36">
        <f t="shared" si="399"/>
        <v>1836</v>
      </c>
      <c r="B3159" s="526"/>
      <c r="C3159" s="36" t="str">
        <f>VLOOKUP('Employee Salary Payroll Tax '!B3161,'Employee Salary Payroll Tax '!$D$1:$E$7,2,FALSE)</f>
        <v>NonUnion</v>
      </c>
      <c r="D3159" s="61">
        <f t="shared" si="400"/>
        <v>2.98E-2</v>
      </c>
      <c r="E3159" s="351">
        <f>'Employee Salary Payroll Tax '!N3161</f>
        <v>63461.78</v>
      </c>
      <c r="F3159" s="351">
        <f t="shared" si="401"/>
        <v>65352.941043999999</v>
      </c>
      <c r="G3159" s="352"/>
      <c r="H3159" s="351">
        <f t="shared" si="402"/>
        <v>0</v>
      </c>
      <c r="I3159" s="351">
        <f t="shared" si="404"/>
        <v>1891.1610440000004</v>
      </c>
      <c r="J3159" s="351">
        <f t="shared" si="403"/>
        <v>0</v>
      </c>
      <c r="K3159" s="293">
        <f>SUM('Employee Salary Payroll Tax '!I3161:K3161)</f>
        <v>14567.880000000001</v>
      </c>
      <c r="L3159" s="293">
        <f>'Employee Salary Payroll Tax '!H3161</f>
        <v>0</v>
      </c>
      <c r="M3159" s="293">
        <f t="shared" si="405"/>
        <v>48893.899999999994</v>
      </c>
      <c r="N3159" s="359">
        <f t="shared" si="406"/>
        <v>0</v>
      </c>
      <c r="O3159" s="331"/>
      <c r="P3159" s="61"/>
      <c r="Q3159" s="294"/>
      <c r="R3159" s="292"/>
      <c r="S3159" s="303"/>
    </row>
    <row r="3160" spans="1:19" s="36" customFormat="1" ht="14.4">
      <c r="A3160" s="36">
        <f t="shared" si="399"/>
        <v>1837</v>
      </c>
      <c r="B3160" s="526"/>
      <c r="C3160" s="36" t="str">
        <f>VLOOKUP('Employee Salary Payroll Tax '!B3162,'Employee Salary Payroll Tax '!$D$1:$E$7,2,FALSE)</f>
        <v>IBEW</v>
      </c>
      <c r="D3160" s="61">
        <f t="shared" si="400"/>
        <v>6.875E-3</v>
      </c>
      <c r="E3160" s="351">
        <f>'Employee Salary Payroll Tax '!N3162</f>
        <v>86931.93</v>
      </c>
      <c r="F3160" s="351">
        <f t="shared" si="401"/>
        <v>87529.587018749997</v>
      </c>
      <c r="G3160" s="352"/>
      <c r="H3160" s="351">
        <f t="shared" si="402"/>
        <v>0</v>
      </c>
      <c r="I3160" s="351">
        <f t="shared" si="404"/>
        <v>597.65701875000377</v>
      </c>
      <c r="J3160" s="351">
        <f t="shared" si="403"/>
        <v>0</v>
      </c>
      <c r="K3160" s="293">
        <f>SUM('Employee Salary Payroll Tax '!I3162:K3162)</f>
        <v>80183.47</v>
      </c>
      <c r="L3160" s="293">
        <f>'Employee Salary Payroll Tax '!H3162</f>
        <v>0</v>
      </c>
      <c r="M3160" s="293">
        <f t="shared" si="405"/>
        <v>6748.4599999999919</v>
      </c>
      <c r="N3160" s="359">
        <f t="shared" si="406"/>
        <v>0</v>
      </c>
      <c r="O3160" s="331"/>
      <c r="P3160" s="61"/>
      <c r="Q3160" s="294"/>
      <c r="R3160" s="292"/>
      <c r="S3160" s="303"/>
    </row>
    <row r="3161" spans="1:19" s="36" customFormat="1" ht="14.4">
      <c r="A3161" s="36">
        <f t="shared" si="399"/>
        <v>1838</v>
      </c>
      <c r="B3161" s="526"/>
      <c r="C3161" s="36" t="str">
        <f>VLOOKUP('Employee Salary Payroll Tax '!B3163,'Employee Salary Payroll Tax '!$D$1:$E$7,2,FALSE)</f>
        <v>NonUnion</v>
      </c>
      <c r="D3161" s="61">
        <f t="shared" si="400"/>
        <v>2.98E-2</v>
      </c>
      <c r="E3161" s="351">
        <f>'Employee Salary Payroll Tax '!N3163</f>
        <v>91942.04</v>
      </c>
      <c r="F3161" s="351">
        <f t="shared" si="401"/>
        <v>94681.912792000003</v>
      </c>
      <c r="G3161" s="352"/>
      <c r="H3161" s="351">
        <f t="shared" si="402"/>
        <v>0</v>
      </c>
      <c r="I3161" s="351">
        <f t="shared" si="404"/>
        <v>2739.8727920000092</v>
      </c>
      <c r="J3161" s="351">
        <f t="shared" si="403"/>
        <v>0</v>
      </c>
      <c r="K3161" s="293">
        <f>SUM('Employee Salary Payroll Tax '!I3163:K3163)</f>
        <v>24286.9</v>
      </c>
      <c r="L3161" s="293">
        <f>'Employee Salary Payroll Tax '!H3163</f>
        <v>0</v>
      </c>
      <c r="M3161" s="293">
        <f t="shared" si="405"/>
        <v>67655.139999999985</v>
      </c>
      <c r="N3161" s="359">
        <f t="shared" si="406"/>
        <v>0</v>
      </c>
      <c r="O3161" s="331"/>
      <c r="P3161" s="61"/>
      <c r="Q3161" s="294"/>
      <c r="R3161" s="292"/>
      <c r="S3161" s="303"/>
    </row>
    <row r="3162" spans="1:19" s="36" customFormat="1" ht="14.4">
      <c r="A3162" s="36">
        <f t="shared" si="399"/>
        <v>1839</v>
      </c>
      <c r="B3162" s="526"/>
      <c r="C3162" s="36" t="str">
        <f>VLOOKUP('Employee Salary Payroll Tax '!B3164,'Employee Salary Payroll Tax '!$D$1:$E$7,2,FALSE)</f>
        <v>NonUnion</v>
      </c>
      <c r="D3162" s="61">
        <f t="shared" si="400"/>
        <v>2.98E-2</v>
      </c>
      <c r="E3162" s="351">
        <f>'Employee Salary Payroll Tax '!N3164</f>
        <v>57405</v>
      </c>
      <c r="F3162" s="351">
        <f t="shared" si="401"/>
        <v>59115.669000000002</v>
      </c>
      <c r="G3162" s="352"/>
      <c r="H3162" s="351">
        <f t="shared" si="402"/>
        <v>0</v>
      </c>
      <c r="I3162" s="351">
        <f t="shared" si="404"/>
        <v>1710.6690000000017</v>
      </c>
      <c r="J3162" s="351">
        <f t="shared" si="403"/>
        <v>0</v>
      </c>
      <c r="K3162" s="293">
        <f>SUM('Employee Salary Payroll Tax '!I3164:K3164)</f>
        <v>54289.67</v>
      </c>
      <c r="L3162" s="293">
        <f>'Employee Salary Payroll Tax '!H3164</f>
        <v>0</v>
      </c>
      <c r="M3162" s="293">
        <f t="shared" si="405"/>
        <v>3115.3300000000017</v>
      </c>
      <c r="N3162" s="359">
        <f t="shared" si="406"/>
        <v>0</v>
      </c>
      <c r="O3162" s="331"/>
      <c r="P3162" s="61"/>
      <c r="Q3162" s="294"/>
      <c r="R3162" s="292"/>
      <c r="S3162" s="303"/>
    </row>
    <row r="3163" spans="1:19" s="36" customFormat="1" ht="14.4">
      <c r="A3163" s="36">
        <f t="shared" si="399"/>
        <v>1840</v>
      </c>
      <c r="B3163" s="526"/>
      <c r="C3163" s="36" t="str">
        <f>VLOOKUP('Employee Salary Payroll Tax '!B3165,'Employee Salary Payroll Tax '!$D$1:$E$7,2,FALSE)</f>
        <v>UA</v>
      </c>
      <c r="D3163" s="61">
        <f t="shared" si="400"/>
        <v>0.03</v>
      </c>
      <c r="E3163" s="351">
        <f>'Employee Salary Payroll Tax '!N3165</f>
        <v>61731.38</v>
      </c>
      <c r="F3163" s="351">
        <f t="shared" si="401"/>
        <v>63583.321400000001</v>
      </c>
      <c r="G3163" s="352"/>
      <c r="H3163" s="351">
        <f t="shared" si="402"/>
        <v>0</v>
      </c>
      <c r="I3163" s="351">
        <f t="shared" si="404"/>
        <v>1851.9414000000033</v>
      </c>
      <c r="J3163" s="351">
        <f t="shared" si="403"/>
        <v>0</v>
      </c>
      <c r="K3163" s="293">
        <f>SUM('Employee Salary Payroll Tax '!I3165:K3165)</f>
        <v>55889.51</v>
      </c>
      <c r="L3163" s="293">
        <f>'Employee Salary Payroll Tax '!H3165</f>
        <v>1195.24</v>
      </c>
      <c r="M3163" s="293">
        <f t="shared" si="405"/>
        <v>4646.6299999999956</v>
      </c>
      <c r="N3163" s="359">
        <f t="shared" si="406"/>
        <v>0</v>
      </c>
      <c r="O3163" s="331"/>
      <c r="P3163" s="61"/>
      <c r="Q3163" s="294"/>
      <c r="R3163" s="292"/>
      <c r="S3163" s="303"/>
    </row>
    <row r="3164" spans="1:19" s="36" customFormat="1" ht="14.4">
      <c r="A3164" s="36">
        <f t="shared" si="399"/>
        <v>1841</v>
      </c>
      <c r="B3164" s="526"/>
      <c r="C3164" s="36" t="str">
        <f>VLOOKUP('Employee Salary Payroll Tax '!B3166,'Employee Salary Payroll Tax '!$D$1:$E$7,2,FALSE)</f>
        <v>IBEW</v>
      </c>
      <c r="D3164" s="61">
        <f t="shared" si="400"/>
        <v>6.875E-3</v>
      </c>
      <c r="E3164" s="351">
        <f>'Employee Salary Payroll Tax '!N3166</f>
        <v>68148.800000000003</v>
      </c>
      <c r="F3164" s="351">
        <f t="shared" si="401"/>
        <v>68617.323000000004</v>
      </c>
      <c r="G3164" s="352"/>
      <c r="H3164" s="351">
        <f t="shared" si="402"/>
        <v>0</v>
      </c>
      <c r="I3164" s="351">
        <f t="shared" si="404"/>
        <v>468.52300000000105</v>
      </c>
      <c r="J3164" s="351">
        <f t="shared" si="403"/>
        <v>0</v>
      </c>
      <c r="K3164" s="293">
        <f>SUM('Employee Salary Payroll Tax '!I3166:K3166)</f>
        <v>18222.989999999998</v>
      </c>
      <c r="L3164" s="293">
        <f>'Employee Salary Payroll Tax '!H3166</f>
        <v>0</v>
      </c>
      <c r="M3164" s="293">
        <f t="shared" si="405"/>
        <v>49925.810000000005</v>
      </c>
      <c r="N3164" s="359">
        <f t="shared" si="406"/>
        <v>0</v>
      </c>
      <c r="O3164" s="331"/>
      <c r="P3164" s="61"/>
      <c r="Q3164" s="294"/>
      <c r="R3164" s="292"/>
      <c r="S3164" s="303"/>
    </row>
    <row r="3165" spans="1:19" s="36" customFormat="1" ht="14.4">
      <c r="A3165" s="36">
        <f t="shared" si="399"/>
        <v>1842</v>
      </c>
      <c r="B3165" s="526"/>
      <c r="C3165" s="36" t="str">
        <f>VLOOKUP('Employee Salary Payroll Tax '!B3167,'Employee Salary Payroll Tax '!$D$1:$E$7,2,FALSE)</f>
        <v>NonUnion</v>
      </c>
      <c r="D3165" s="61">
        <f t="shared" si="400"/>
        <v>2.98E-2</v>
      </c>
      <c r="E3165" s="351">
        <f>'Employee Salary Payroll Tax '!N3167</f>
        <v>10800</v>
      </c>
      <c r="F3165" s="351">
        <f t="shared" si="401"/>
        <v>11121.84</v>
      </c>
      <c r="G3165" s="352"/>
      <c r="H3165" s="351">
        <f t="shared" si="402"/>
        <v>0</v>
      </c>
      <c r="I3165" s="351">
        <f t="shared" si="404"/>
        <v>321.84000000000015</v>
      </c>
      <c r="J3165" s="351">
        <f t="shared" si="403"/>
        <v>0</v>
      </c>
      <c r="K3165" s="293">
        <f>SUM('Employee Salary Payroll Tax '!I3167:K3167)</f>
        <v>7776</v>
      </c>
      <c r="L3165" s="293">
        <f>'Employee Salary Payroll Tax '!H3167</f>
        <v>0</v>
      </c>
      <c r="M3165" s="293">
        <f t="shared" si="405"/>
        <v>3024</v>
      </c>
      <c r="N3165" s="359">
        <f t="shared" si="406"/>
        <v>0</v>
      </c>
      <c r="O3165" s="331"/>
      <c r="P3165" s="61"/>
      <c r="Q3165" s="294"/>
      <c r="R3165" s="292"/>
      <c r="S3165" s="303"/>
    </row>
    <row r="3166" spans="1:19" s="36" customFormat="1" ht="14.4">
      <c r="A3166" s="36">
        <f t="shared" si="399"/>
        <v>1843</v>
      </c>
      <c r="B3166" s="526"/>
      <c r="C3166" s="36" t="str">
        <f>VLOOKUP('Employee Salary Payroll Tax '!B3168,'Employee Salary Payroll Tax '!$D$1:$E$7,2,FALSE)</f>
        <v>NonUnion</v>
      </c>
      <c r="D3166" s="61">
        <f t="shared" si="400"/>
        <v>2.98E-2</v>
      </c>
      <c r="E3166" s="351">
        <f>'Employee Salary Payroll Tax '!N3168</f>
        <v>85807.71</v>
      </c>
      <c r="F3166" s="351">
        <f t="shared" si="401"/>
        <v>88364.779758000004</v>
      </c>
      <c r="G3166" s="352"/>
      <c r="H3166" s="351">
        <f t="shared" si="402"/>
        <v>0</v>
      </c>
      <c r="I3166" s="351">
        <f t="shared" si="404"/>
        <v>2557.0697579999978</v>
      </c>
      <c r="J3166" s="351">
        <f t="shared" si="403"/>
        <v>0</v>
      </c>
      <c r="K3166" s="293">
        <f>SUM('Employee Salary Payroll Tax '!I3168:K3168)</f>
        <v>41603.129999999997</v>
      </c>
      <c r="L3166" s="293">
        <f>'Employee Salary Payroll Tax '!H3168</f>
        <v>0</v>
      </c>
      <c r="M3166" s="293">
        <f t="shared" si="405"/>
        <v>44204.580000000009</v>
      </c>
      <c r="N3166" s="359">
        <f t="shared" si="406"/>
        <v>0</v>
      </c>
      <c r="O3166" s="331"/>
      <c r="P3166" s="61"/>
      <c r="Q3166" s="294"/>
      <c r="R3166" s="292"/>
      <c r="S3166" s="303"/>
    </row>
    <row r="3167" spans="1:19" s="36" customFormat="1" ht="14.4">
      <c r="A3167" s="36">
        <f t="shared" si="399"/>
        <v>1844</v>
      </c>
      <c r="B3167" s="526"/>
      <c r="C3167" s="36" t="str">
        <f>VLOOKUP('Employee Salary Payroll Tax '!B3169,'Employee Salary Payroll Tax '!$D$1:$E$7,2,FALSE)</f>
        <v>IBEW</v>
      </c>
      <c r="D3167" s="61">
        <f t="shared" si="400"/>
        <v>6.875E-3</v>
      </c>
      <c r="E3167" s="351">
        <f>'Employee Salary Payroll Tax '!N3169</f>
        <v>154250.75</v>
      </c>
      <c r="F3167" s="351">
        <f t="shared" si="401"/>
        <v>155311.22390625</v>
      </c>
      <c r="G3167" s="352"/>
      <c r="H3167" s="351">
        <f t="shared" si="402"/>
        <v>0</v>
      </c>
      <c r="I3167" s="351">
        <f t="shared" si="404"/>
        <v>1060.4739062500012</v>
      </c>
      <c r="J3167" s="351">
        <f t="shared" si="403"/>
        <v>0</v>
      </c>
      <c r="K3167" s="293">
        <f>SUM('Employee Salary Payroll Tax '!I3169:K3169)</f>
        <v>141293.70000000001</v>
      </c>
      <c r="L3167" s="293">
        <f>'Employee Salary Payroll Tax '!H3169</f>
        <v>0</v>
      </c>
      <c r="M3167" s="293">
        <f t="shared" si="405"/>
        <v>12957.049999999988</v>
      </c>
      <c r="N3167" s="359">
        <f t="shared" si="406"/>
        <v>0</v>
      </c>
      <c r="O3167" s="331"/>
      <c r="P3167" s="61"/>
      <c r="Q3167" s="294"/>
      <c r="R3167" s="292"/>
      <c r="S3167" s="303"/>
    </row>
    <row r="3168" spans="1:19" s="36" customFormat="1" ht="14.4">
      <c r="A3168" s="36">
        <f t="shared" si="399"/>
        <v>1845</v>
      </c>
      <c r="B3168" s="526"/>
      <c r="C3168" s="36" t="str">
        <f>VLOOKUP('Employee Salary Payroll Tax '!B3170,'Employee Salary Payroll Tax '!$D$1:$E$7,2,FALSE)</f>
        <v>NonUnion</v>
      </c>
      <c r="D3168" s="61">
        <f t="shared" si="400"/>
        <v>2.98E-2</v>
      </c>
      <c r="E3168" s="351">
        <f>'Employee Salary Payroll Tax '!N3170</f>
        <v>92421.62</v>
      </c>
      <c r="F3168" s="351">
        <f t="shared" si="401"/>
        <v>95175.784276000006</v>
      </c>
      <c r="G3168" s="352"/>
      <c r="H3168" s="351">
        <f t="shared" si="402"/>
        <v>0</v>
      </c>
      <c r="I3168" s="351">
        <f t="shared" si="404"/>
        <v>2754.1642760000104</v>
      </c>
      <c r="J3168" s="351">
        <f t="shared" si="403"/>
        <v>0</v>
      </c>
      <c r="K3168" s="293">
        <f>SUM('Employee Salary Payroll Tax '!I3170:K3170)</f>
        <v>71.91</v>
      </c>
      <c r="L3168" s="293">
        <f>'Employee Salary Payroll Tax '!H3170</f>
        <v>0</v>
      </c>
      <c r="M3168" s="293">
        <f t="shared" si="405"/>
        <v>92349.709999999992</v>
      </c>
      <c r="N3168" s="359">
        <f t="shared" si="406"/>
        <v>0</v>
      </c>
      <c r="O3168" s="331"/>
      <c r="P3168" s="61"/>
      <c r="Q3168" s="294"/>
      <c r="R3168" s="292"/>
      <c r="S3168" s="303"/>
    </row>
    <row r="3169" spans="1:19" s="36" customFormat="1" ht="14.4">
      <c r="A3169" s="36">
        <f t="shared" si="399"/>
        <v>1846</v>
      </c>
      <c r="B3169" s="526"/>
      <c r="C3169" s="36" t="str">
        <f>VLOOKUP('Employee Salary Payroll Tax '!B3171,'Employee Salary Payroll Tax '!$D$1:$E$7,2,FALSE)</f>
        <v>UA</v>
      </c>
      <c r="D3169" s="61">
        <f t="shared" si="400"/>
        <v>0.03</v>
      </c>
      <c r="E3169" s="351">
        <f>'Employee Salary Payroll Tax '!N3171</f>
        <v>68612.44</v>
      </c>
      <c r="F3169" s="351">
        <f t="shared" si="401"/>
        <v>70670.813200000004</v>
      </c>
      <c r="G3169" s="352"/>
      <c r="H3169" s="351">
        <f t="shared" si="402"/>
        <v>0</v>
      </c>
      <c r="I3169" s="351">
        <f t="shared" si="404"/>
        <v>2058.3732000000018</v>
      </c>
      <c r="J3169" s="351">
        <f t="shared" si="403"/>
        <v>0</v>
      </c>
      <c r="K3169" s="293">
        <f>SUM('Employee Salary Payroll Tax '!I3171:K3171)</f>
        <v>61848.639999999992</v>
      </c>
      <c r="L3169" s="293">
        <f>'Employee Salary Payroll Tax '!H3171</f>
        <v>0</v>
      </c>
      <c r="M3169" s="293">
        <f t="shared" si="405"/>
        <v>6763.8000000000102</v>
      </c>
      <c r="N3169" s="359">
        <f t="shared" si="406"/>
        <v>0</v>
      </c>
      <c r="O3169" s="331"/>
      <c r="P3169" s="61"/>
      <c r="Q3169" s="294"/>
      <c r="R3169" s="292"/>
      <c r="S3169" s="303"/>
    </row>
    <row r="3170" spans="1:19" s="36" customFormat="1" ht="14.4">
      <c r="A3170" s="36">
        <f t="shared" si="399"/>
        <v>1847</v>
      </c>
      <c r="B3170" s="526"/>
      <c r="C3170" s="36" t="str">
        <f>VLOOKUP('Employee Salary Payroll Tax '!B3172,'Employee Salary Payroll Tax '!$D$1:$E$7,2,FALSE)</f>
        <v>IBEW</v>
      </c>
      <c r="D3170" s="61">
        <f t="shared" si="400"/>
        <v>6.875E-3</v>
      </c>
      <c r="E3170" s="351">
        <f>'Employee Salary Payroll Tax '!N3172</f>
        <v>8677.06</v>
      </c>
      <c r="F3170" s="351">
        <f t="shared" si="401"/>
        <v>8736.7147874999991</v>
      </c>
      <c r="G3170" s="352"/>
      <c r="H3170" s="351">
        <f t="shared" si="402"/>
        <v>0</v>
      </c>
      <c r="I3170" s="351">
        <f t="shared" si="404"/>
        <v>59.654787499999657</v>
      </c>
      <c r="J3170" s="351">
        <f t="shared" si="403"/>
        <v>0</v>
      </c>
      <c r="K3170" s="293">
        <f>SUM('Employee Salary Payroll Tax '!I3172:K3172)</f>
        <v>8677.06</v>
      </c>
      <c r="L3170" s="293">
        <f>'Employee Salary Payroll Tax '!H3172</f>
        <v>0</v>
      </c>
      <c r="M3170" s="293">
        <f t="shared" si="405"/>
        <v>0</v>
      </c>
      <c r="N3170" s="359">
        <f t="shared" si="406"/>
        <v>0</v>
      </c>
      <c r="O3170" s="331"/>
      <c r="P3170" s="61"/>
      <c r="Q3170" s="294"/>
      <c r="R3170" s="292"/>
      <c r="S3170" s="303"/>
    </row>
    <row r="3171" spans="1:19" s="36" customFormat="1" ht="14.4">
      <c r="A3171" s="36">
        <f t="shared" si="399"/>
        <v>1848</v>
      </c>
      <c r="B3171" s="526"/>
      <c r="C3171" s="36" t="str">
        <f>VLOOKUP('Employee Salary Payroll Tax '!B3173,'Employee Salary Payroll Tax '!$D$1:$E$7,2,FALSE)</f>
        <v>NonUnion</v>
      </c>
      <c r="D3171" s="61">
        <f t="shared" si="400"/>
        <v>2.98E-2</v>
      </c>
      <c r="E3171" s="351">
        <f>'Employee Salary Payroll Tax '!N3173</f>
        <v>51280.12</v>
      </c>
      <c r="F3171" s="351">
        <f t="shared" si="401"/>
        <v>52808.267576000006</v>
      </c>
      <c r="G3171" s="352"/>
      <c r="H3171" s="351">
        <f t="shared" si="402"/>
        <v>0</v>
      </c>
      <c r="I3171" s="351">
        <f t="shared" si="404"/>
        <v>1528.147576000003</v>
      </c>
      <c r="J3171" s="351">
        <f t="shared" si="403"/>
        <v>0</v>
      </c>
      <c r="K3171" s="293">
        <f>SUM('Employee Salary Payroll Tax '!I3173:K3173)</f>
        <v>31587.850000000002</v>
      </c>
      <c r="L3171" s="293">
        <f>'Employee Salary Payroll Tax '!H3173</f>
        <v>0</v>
      </c>
      <c r="M3171" s="293">
        <f t="shared" si="405"/>
        <v>19692.27</v>
      </c>
      <c r="N3171" s="359">
        <f t="shared" si="406"/>
        <v>0</v>
      </c>
      <c r="O3171" s="331"/>
      <c r="P3171" s="61"/>
      <c r="Q3171" s="294"/>
      <c r="R3171" s="292"/>
      <c r="S3171" s="303"/>
    </row>
    <row r="3172" spans="1:19" s="36" customFormat="1" ht="14.4">
      <c r="A3172" s="36">
        <f t="shared" si="399"/>
        <v>1849</v>
      </c>
      <c r="B3172" s="526"/>
      <c r="C3172" s="36" t="str">
        <f>VLOOKUP('Employee Salary Payroll Tax '!B3174,'Employee Salary Payroll Tax '!$D$1:$E$7,2,FALSE)</f>
        <v>NonUnion</v>
      </c>
      <c r="D3172" s="61">
        <f t="shared" si="400"/>
        <v>2.98E-2</v>
      </c>
      <c r="E3172" s="351">
        <f>'Employee Salary Payroll Tax '!N3174</f>
        <v>-0.2</v>
      </c>
      <c r="F3172" s="351">
        <f t="shared" si="401"/>
        <v>-0.20596000000000003</v>
      </c>
      <c r="G3172" s="352"/>
      <c r="H3172" s="351">
        <f t="shared" si="402"/>
        <v>7000.2</v>
      </c>
      <c r="I3172" s="351">
        <f t="shared" si="404"/>
        <v>-5.9600000000000208E-3</v>
      </c>
      <c r="J3172" s="351">
        <f t="shared" si="403"/>
        <v>-3.5760000000000125E-5</v>
      </c>
      <c r="K3172" s="293">
        <f>SUM('Employee Salary Payroll Tax '!I3174:K3174)</f>
        <v>177.43</v>
      </c>
      <c r="L3172" s="293">
        <f>'Employee Salary Payroll Tax '!H3174</f>
        <v>0</v>
      </c>
      <c r="M3172" s="293">
        <f t="shared" si="405"/>
        <v>-177.63</v>
      </c>
      <c r="N3172" s="359">
        <f t="shared" si="406"/>
        <v>3.1724642623215032E-2</v>
      </c>
      <c r="O3172" s="331"/>
      <c r="P3172" s="61"/>
      <c r="Q3172" s="294"/>
      <c r="R3172" s="292"/>
      <c r="S3172" s="303"/>
    </row>
    <row r="3173" spans="1:19" s="36" customFormat="1" ht="14.4">
      <c r="A3173" s="36">
        <f t="shared" si="399"/>
        <v>1850</v>
      </c>
      <c r="B3173" s="526"/>
      <c r="C3173" s="36" t="str">
        <f>VLOOKUP('Employee Salary Payroll Tax '!B3175,'Employee Salary Payroll Tax '!$D$1:$E$7,2,FALSE)</f>
        <v>NonUnion</v>
      </c>
      <c r="D3173" s="61">
        <f t="shared" si="400"/>
        <v>2.98E-2</v>
      </c>
      <c r="E3173" s="351">
        <f>'Employee Salary Payroll Tax '!N3175</f>
        <v>63623.33</v>
      </c>
      <c r="F3173" s="351">
        <f t="shared" si="401"/>
        <v>65519.305234000007</v>
      </c>
      <c r="G3173" s="352"/>
      <c r="H3173" s="351">
        <f t="shared" si="402"/>
        <v>0</v>
      </c>
      <c r="I3173" s="351">
        <f t="shared" si="404"/>
        <v>1895.975234000005</v>
      </c>
      <c r="J3173" s="351">
        <f t="shared" si="403"/>
        <v>0</v>
      </c>
      <c r="K3173" s="293">
        <f>SUM('Employee Salary Payroll Tax '!I3175:K3175)</f>
        <v>63505.49</v>
      </c>
      <c r="L3173" s="293">
        <f>'Employee Salary Payroll Tax '!H3175</f>
        <v>0</v>
      </c>
      <c r="M3173" s="293">
        <f t="shared" si="405"/>
        <v>117.84000000000378</v>
      </c>
      <c r="N3173" s="359">
        <f t="shared" si="406"/>
        <v>0</v>
      </c>
      <c r="O3173" s="331"/>
      <c r="P3173" s="61"/>
      <c r="Q3173" s="294"/>
      <c r="R3173" s="292"/>
      <c r="S3173" s="303"/>
    </row>
    <row r="3174" spans="1:19" s="36" customFormat="1" ht="14.4">
      <c r="A3174" s="36">
        <f t="shared" si="399"/>
        <v>1851</v>
      </c>
      <c r="B3174" s="526"/>
      <c r="C3174" s="36" t="str">
        <f>VLOOKUP('Employee Salary Payroll Tax '!B3176,'Employee Salary Payroll Tax '!$D$1:$E$7,2,FALSE)</f>
        <v>IBEW</v>
      </c>
      <c r="D3174" s="61">
        <f t="shared" si="400"/>
        <v>6.875E-3</v>
      </c>
      <c r="E3174" s="351">
        <f>'Employee Salary Payroll Tax '!N3176</f>
        <v>38280.400000000001</v>
      </c>
      <c r="F3174" s="351">
        <f t="shared" si="401"/>
        <v>38543.577749999997</v>
      </c>
      <c r="G3174" s="352"/>
      <c r="H3174" s="351">
        <f t="shared" si="402"/>
        <v>0</v>
      </c>
      <c r="I3174" s="351">
        <f t="shared" si="404"/>
        <v>263.17774999999529</v>
      </c>
      <c r="J3174" s="351">
        <f t="shared" si="403"/>
        <v>0</v>
      </c>
      <c r="K3174" s="293">
        <f>SUM('Employee Salary Payroll Tax '!I3176:K3176)</f>
        <v>1297.17</v>
      </c>
      <c r="L3174" s="293">
        <f>'Employee Salary Payroll Tax '!H3176</f>
        <v>0</v>
      </c>
      <c r="M3174" s="293">
        <f t="shared" si="405"/>
        <v>36983.230000000003</v>
      </c>
      <c r="N3174" s="359">
        <f t="shared" si="406"/>
        <v>0</v>
      </c>
      <c r="O3174" s="331"/>
      <c r="P3174" s="61"/>
      <c r="Q3174" s="294"/>
      <c r="R3174" s="292"/>
      <c r="S3174" s="303"/>
    </row>
    <row r="3175" spans="1:19" s="36" customFormat="1" ht="14.4">
      <c r="A3175" s="36">
        <f t="shared" si="399"/>
        <v>1852</v>
      </c>
      <c r="B3175" s="526"/>
      <c r="C3175" s="36" t="str">
        <f>VLOOKUP('Employee Salary Payroll Tax '!B3177,'Employee Salary Payroll Tax '!$D$1:$E$7,2,FALSE)</f>
        <v>NonUnion</v>
      </c>
      <c r="D3175" s="61">
        <f t="shared" si="400"/>
        <v>2.98E-2</v>
      </c>
      <c r="E3175" s="351">
        <f>'Employee Salary Payroll Tax '!N3177</f>
        <v>104630.1</v>
      </c>
      <c r="F3175" s="351">
        <f t="shared" si="401"/>
        <v>107748.07698000001</v>
      </c>
      <c r="G3175" s="352"/>
      <c r="H3175" s="351">
        <f t="shared" si="402"/>
        <v>0</v>
      </c>
      <c r="I3175" s="351">
        <f t="shared" si="404"/>
        <v>3117.9769800000067</v>
      </c>
      <c r="J3175" s="351">
        <f t="shared" si="403"/>
        <v>0</v>
      </c>
      <c r="K3175" s="293">
        <f>SUM('Employee Salary Payroll Tax '!I3177:K3177)</f>
        <v>5522.5</v>
      </c>
      <c r="L3175" s="293">
        <f>'Employee Salary Payroll Tax '!H3177</f>
        <v>0</v>
      </c>
      <c r="M3175" s="293">
        <f t="shared" si="405"/>
        <v>99107.6</v>
      </c>
      <c r="N3175" s="359">
        <f t="shared" si="406"/>
        <v>0</v>
      </c>
      <c r="O3175" s="331"/>
      <c r="P3175" s="61"/>
      <c r="Q3175" s="294"/>
      <c r="R3175" s="292"/>
      <c r="S3175" s="303"/>
    </row>
    <row r="3176" spans="1:19" s="36" customFormat="1" ht="14.4">
      <c r="A3176" s="36">
        <f t="shared" si="399"/>
        <v>1853</v>
      </c>
      <c r="B3176" s="526"/>
      <c r="C3176" s="36" t="str">
        <f>VLOOKUP('Employee Salary Payroll Tax '!B3178,'Employee Salary Payroll Tax '!$D$1:$E$7,2,FALSE)</f>
        <v>UA</v>
      </c>
      <c r="D3176" s="61">
        <f t="shared" si="400"/>
        <v>0.03</v>
      </c>
      <c r="E3176" s="351">
        <f>'Employee Salary Payroll Tax '!N3178</f>
        <v>54829</v>
      </c>
      <c r="F3176" s="351">
        <f t="shared" si="401"/>
        <v>56473.87</v>
      </c>
      <c r="G3176" s="352"/>
      <c r="H3176" s="351">
        <f t="shared" si="402"/>
        <v>0</v>
      </c>
      <c r="I3176" s="351">
        <f t="shared" si="404"/>
        <v>1644.8700000000026</v>
      </c>
      <c r="J3176" s="351">
        <f t="shared" si="403"/>
        <v>0</v>
      </c>
      <c r="K3176" s="293">
        <f>SUM('Employee Salary Payroll Tax '!I3178:K3178)</f>
        <v>29559.420000000002</v>
      </c>
      <c r="L3176" s="293">
        <f>'Employee Salary Payroll Tax '!H3178</f>
        <v>48.7</v>
      </c>
      <c r="M3176" s="293">
        <f t="shared" si="405"/>
        <v>25220.879999999997</v>
      </c>
      <c r="N3176" s="359">
        <f t="shared" si="406"/>
        <v>0</v>
      </c>
      <c r="O3176" s="331"/>
      <c r="P3176" s="61"/>
      <c r="Q3176" s="294"/>
      <c r="R3176" s="292"/>
      <c r="S3176" s="303"/>
    </row>
    <row r="3177" spans="1:19" s="36" customFormat="1" ht="14.4">
      <c r="A3177" s="36">
        <f t="shared" si="399"/>
        <v>1854</v>
      </c>
      <c r="B3177" s="526"/>
      <c r="C3177" s="36" t="str">
        <f>VLOOKUP('Employee Salary Payroll Tax '!B3179,'Employee Salary Payroll Tax '!$D$1:$E$7,2,FALSE)</f>
        <v>IBEW</v>
      </c>
      <c r="D3177" s="61">
        <f t="shared" si="400"/>
        <v>6.875E-3</v>
      </c>
      <c r="E3177" s="351">
        <f>'Employee Salary Payroll Tax '!N3179</f>
        <v>38334.730000000003</v>
      </c>
      <c r="F3177" s="351">
        <f t="shared" si="401"/>
        <v>38598.281268750005</v>
      </c>
      <c r="G3177" s="352"/>
      <c r="H3177" s="351">
        <f t="shared" si="402"/>
        <v>0</v>
      </c>
      <c r="I3177" s="351">
        <f t="shared" si="404"/>
        <v>263.55126875000133</v>
      </c>
      <c r="J3177" s="351">
        <f t="shared" si="403"/>
        <v>0</v>
      </c>
      <c r="K3177" s="293">
        <f>SUM('Employee Salary Payroll Tax '!I3179:K3179)</f>
        <v>38334.729999999996</v>
      </c>
      <c r="L3177" s="293">
        <f>'Employee Salary Payroll Tax '!H3179</f>
        <v>0</v>
      </c>
      <c r="M3177" s="293">
        <f t="shared" si="405"/>
        <v>7.2759576141834259E-12</v>
      </c>
      <c r="N3177" s="359">
        <f t="shared" si="406"/>
        <v>0</v>
      </c>
      <c r="O3177" s="331"/>
      <c r="P3177" s="61"/>
      <c r="Q3177" s="294"/>
      <c r="R3177" s="292"/>
      <c r="S3177" s="303"/>
    </row>
    <row r="3178" spans="1:19" s="36" customFormat="1" ht="14.4">
      <c r="A3178" s="36">
        <f t="shared" si="399"/>
        <v>1855</v>
      </c>
      <c r="B3178" s="526"/>
      <c r="C3178" s="36" t="str">
        <f>VLOOKUP('Employee Salary Payroll Tax '!B3180,'Employee Salary Payroll Tax '!$D$1:$E$7,2,FALSE)</f>
        <v>IBEW</v>
      </c>
      <c r="D3178" s="61">
        <f t="shared" si="400"/>
        <v>6.875E-3</v>
      </c>
      <c r="E3178" s="351">
        <f>'Employee Salary Payroll Tax '!N3180</f>
        <v>114644.95</v>
      </c>
      <c r="F3178" s="351">
        <f t="shared" si="401"/>
        <v>115433.13403125</v>
      </c>
      <c r="G3178" s="352"/>
      <c r="H3178" s="351">
        <f t="shared" si="402"/>
        <v>0</v>
      </c>
      <c r="I3178" s="351">
        <f t="shared" si="404"/>
        <v>788.18403124999895</v>
      </c>
      <c r="J3178" s="351">
        <f t="shared" si="403"/>
        <v>0</v>
      </c>
      <c r="K3178" s="293">
        <f>SUM('Employee Salary Payroll Tax '!I3180:K3180)</f>
        <v>101916.45</v>
      </c>
      <c r="L3178" s="293">
        <f>'Employee Salary Payroll Tax '!H3180</f>
        <v>0</v>
      </c>
      <c r="M3178" s="293">
        <f t="shared" si="405"/>
        <v>12728.5</v>
      </c>
      <c r="N3178" s="359">
        <f t="shared" si="406"/>
        <v>0</v>
      </c>
      <c r="O3178" s="331"/>
      <c r="P3178" s="61"/>
      <c r="Q3178" s="294"/>
      <c r="R3178" s="292"/>
      <c r="S3178" s="303"/>
    </row>
    <row r="3179" spans="1:19" s="36" customFormat="1" ht="14.4">
      <c r="A3179" s="36">
        <f t="shared" si="399"/>
        <v>1856</v>
      </c>
      <c r="B3179" s="526"/>
      <c r="C3179" s="36" t="str">
        <f>VLOOKUP('Employee Salary Payroll Tax '!B3181,'Employee Salary Payroll Tax '!$D$1:$E$7,2,FALSE)</f>
        <v>NonUnion</v>
      </c>
      <c r="D3179" s="61">
        <f t="shared" si="400"/>
        <v>2.98E-2</v>
      </c>
      <c r="E3179" s="351">
        <f>'Employee Salary Payroll Tax '!N3181</f>
        <v>154398.57999999999</v>
      </c>
      <c r="F3179" s="351">
        <f t="shared" si="401"/>
        <v>158999.65768400001</v>
      </c>
      <c r="G3179" s="352"/>
      <c r="H3179" s="351">
        <f t="shared" si="402"/>
        <v>0</v>
      </c>
      <c r="I3179" s="351">
        <f t="shared" si="404"/>
        <v>4601.0776840000181</v>
      </c>
      <c r="J3179" s="351">
        <f t="shared" si="403"/>
        <v>0</v>
      </c>
      <c r="K3179" s="293">
        <f>SUM('Employee Salary Payroll Tax '!I3181:K3181)</f>
        <v>154398.57999999999</v>
      </c>
      <c r="L3179" s="293">
        <f>'Employee Salary Payroll Tax '!H3181</f>
        <v>0</v>
      </c>
      <c r="M3179" s="293">
        <f t="shared" si="405"/>
        <v>0</v>
      </c>
      <c r="N3179" s="359">
        <f t="shared" si="406"/>
        <v>0</v>
      </c>
      <c r="O3179" s="331"/>
      <c r="P3179" s="61"/>
      <c r="Q3179" s="294"/>
      <c r="R3179" s="292"/>
      <c r="S3179" s="303"/>
    </row>
    <row r="3180" spans="1:19" s="36" customFormat="1" ht="14.4">
      <c r="A3180" s="36">
        <f t="shared" si="399"/>
        <v>1857</v>
      </c>
      <c r="B3180" s="526"/>
      <c r="C3180" s="36" t="str">
        <f>VLOOKUP('Employee Salary Payroll Tax '!B3182,'Employee Salary Payroll Tax '!$D$1:$E$7,2,FALSE)</f>
        <v>IBEW</v>
      </c>
      <c r="D3180" s="61">
        <f t="shared" si="400"/>
        <v>6.875E-3</v>
      </c>
      <c r="E3180" s="351">
        <f>'Employee Salary Payroll Tax '!N3182</f>
        <v>21617.43</v>
      </c>
      <c r="F3180" s="351">
        <f t="shared" si="401"/>
        <v>21766.049831249999</v>
      </c>
      <c r="G3180" s="352"/>
      <c r="H3180" s="351">
        <f t="shared" si="402"/>
        <v>0</v>
      </c>
      <c r="I3180" s="351">
        <f t="shared" si="404"/>
        <v>148.61983124999824</v>
      </c>
      <c r="J3180" s="351">
        <f t="shared" si="403"/>
        <v>0</v>
      </c>
      <c r="K3180" s="293">
        <f>SUM('Employee Salary Payroll Tax '!I3182:K3182)</f>
        <v>21617.43</v>
      </c>
      <c r="L3180" s="293">
        <f>'Employee Salary Payroll Tax '!H3182</f>
        <v>0</v>
      </c>
      <c r="M3180" s="293">
        <f t="shared" si="405"/>
        <v>0</v>
      </c>
      <c r="N3180" s="359">
        <f t="shared" si="406"/>
        <v>0</v>
      </c>
      <c r="O3180" s="331"/>
      <c r="P3180" s="61"/>
      <c r="Q3180" s="294"/>
      <c r="R3180" s="292"/>
      <c r="S3180" s="303"/>
    </row>
    <row r="3181" spans="1:19" s="36" customFormat="1" ht="14.4">
      <c r="A3181" s="36">
        <f t="shared" ref="A3181:A3244" si="407">+A3180+1</f>
        <v>1858</v>
      </c>
      <c r="B3181" s="526"/>
      <c r="C3181" s="36" t="str">
        <f>VLOOKUP('Employee Salary Payroll Tax '!B3183,'Employee Salary Payroll Tax '!$D$1:$E$7,2,FALSE)</f>
        <v>NonUnion</v>
      </c>
      <c r="D3181" s="61">
        <f t="shared" si="400"/>
        <v>2.98E-2</v>
      </c>
      <c r="E3181" s="351">
        <f>'Employee Salary Payroll Tax '!N3183</f>
        <v>20067.169999999998</v>
      </c>
      <c r="F3181" s="351">
        <f t="shared" si="401"/>
        <v>20665.171665999998</v>
      </c>
      <c r="G3181" s="352"/>
      <c r="H3181" s="351">
        <f t="shared" si="402"/>
        <v>0</v>
      </c>
      <c r="I3181" s="351">
        <f t="shared" si="404"/>
        <v>598.00166600000011</v>
      </c>
      <c r="J3181" s="351">
        <f t="shared" si="403"/>
        <v>0</v>
      </c>
      <c r="K3181" s="293">
        <f>SUM('Employee Salary Payroll Tax '!I3183:K3183)</f>
        <v>10205.25</v>
      </c>
      <c r="L3181" s="293">
        <f>'Employee Salary Payroll Tax '!H3183</f>
        <v>0</v>
      </c>
      <c r="M3181" s="293">
        <f t="shared" si="405"/>
        <v>9861.9199999999983</v>
      </c>
      <c r="N3181" s="359">
        <f t="shared" si="406"/>
        <v>0</v>
      </c>
      <c r="O3181" s="331"/>
      <c r="P3181" s="61"/>
      <c r="Q3181" s="294"/>
      <c r="R3181" s="292"/>
      <c r="S3181" s="303"/>
    </row>
    <row r="3182" spans="1:19" s="36" customFormat="1" ht="14.4">
      <c r="A3182" s="36">
        <f t="shared" si="407"/>
        <v>1859</v>
      </c>
      <c r="B3182" s="526"/>
      <c r="C3182" s="36" t="str">
        <f>VLOOKUP('Employee Salary Payroll Tax '!B3184,'Employee Salary Payroll Tax '!$D$1:$E$7,2,FALSE)</f>
        <v>IBEW</v>
      </c>
      <c r="D3182" s="61">
        <f t="shared" si="400"/>
        <v>6.875E-3</v>
      </c>
      <c r="E3182" s="351">
        <f>'Employee Salary Payroll Tax '!N3184</f>
        <v>30284.98</v>
      </c>
      <c r="F3182" s="351">
        <f t="shared" si="401"/>
        <v>30493.189237499999</v>
      </c>
      <c r="G3182" s="352"/>
      <c r="H3182" s="351">
        <f t="shared" si="402"/>
        <v>0</v>
      </c>
      <c r="I3182" s="351">
        <f t="shared" si="404"/>
        <v>208.20923749999929</v>
      </c>
      <c r="J3182" s="351">
        <f t="shared" si="403"/>
        <v>0</v>
      </c>
      <c r="K3182" s="293">
        <f>SUM('Employee Salary Payroll Tax '!I3184:K3184)</f>
        <v>27232.94</v>
      </c>
      <c r="L3182" s="293">
        <f>'Employee Salary Payroll Tax '!H3184</f>
        <v>0</v>
      </c>
      <c r="M3182" s="293">
        <f t="shared" si="405"/>
        <v>3052.0400000000009</v>
      </c>
      <c r="N3182" s="359">
        <f t="shared" si="406"/>
        <v>0</v>
      </c>
      <c r="O3182" s="331"/>
      <c r="P3182" s="61"/>
      <c r="Q3182" s="294"/>
      <c r="R3182" s="292"/>
      <c r="S3182" s="303"/>
    </row>
    <row r="3183" spans="1:19" s="36" customFormat="1" ht="14.4">
      <c r="A3183" s="36">
        <f t="shared" si="407"/>
        <v>1860</v>
      </c>
      <c r="B3183" s="526"/>
      <c r="C3183" s="36" t="str">
        <f>VLOOKUP('Employee Salary Payroll Tax '!B3185,'Employee Salary Payroll Tax '!$D$1:$E$7,2,FALSE)</f>
        <v>NonUnion</v>
      </c>
      <c r="D3183" s="61">
        <f t="shared" si="400"/>
        <v>2.98E-2</v>
      </c>
      <c r="E3183" s="351">
        <f>'Employee Salary Payroll Tax '!N3185</f>
        <v>-0.02</v>
      </c>
      <c r="F3183" s="351">
        <f t="shared" si="401"/>
        <v>-2.0596E-2</v>
      </c>
      <c r="G3183" s="352"/>
      <c r="H3183" s="351">
        <f t="shared" si="402"/>
        <v>7000.02</v>
      </c>
      <c r="I3183" s="351">
        <f t="shared" si="404"/>
        <v>-5.9599999999999931E-4</v>
      </c>
      <c r="J3183" s="351">
        <f t="shared" si="403"/>
        <v>-3.5759999999999959E-6</v>
      </c>
      <c r="K3183" s="293">
        <f>SUM('Employee Salary Payroll Tax '!I3185:K3185)</f>
        <v>0</v>
      </c>
      <c r="L3183" s="293">
        <f>'Employee Salary Payroll Tax '!H3185</f>
        <v>0</v>
      </c>
      <c r="M3183" s="293">
        <f t="shared" si="405"/>
        <v>-0.02</v>
      </c>
      <c r="N3183" s="359">
        <f t="shared" si="406"/>
        <v>0</v>
      </c>
      <c r="O3183" s="331"/>
      <c r="P3183" s="61"/>
      <c r="Q3183" s="294"/>
      <c r="R3183" s="292"/>
      <c r="S3183" s="303"/>
    </row>
    <row r="3184" spans="1:19" s="36" customFormat="1" ht="14.4">
      <c r="A3184" s="36">
        <f t="shared" si="407"/>
        <v>1861</v>
      </c>
      <c r="B3184" s="526"/>
      <c r="C3184" s="36" t="str">
        <f>VLOOKUP('Employee Salary Payroll Tax '!B3186,'Employee Salary Payroll Tax '!$D$1:$E$7,2,FALSE)</f>
        <v>NonUnion</v>
      </c>
      <c r="D3184" s="61">
        <f t="shared" si="400"/>
        <v>2.98E-2</v>
      </c>
      <c r="E3184" s="351">
        <f>'Employee Salary Payroll Tax '!N3186</f>
        <v>114055.75</v>
      </c>
      <c r="F3184" s="351">
        <f t="shared" si="401"/>
        <v>117454.61135000001</v>
      </c>
      <c r="G3184" s="352"/>
      <c r="H3184" s="351">
        <f t="shared" si="402"/>
        <v>0</v>
      </c>
      <c r="I3184" s="351">
        <f t="shared" si="404"/>
        <v>3398.8613500000065</v>
      </c>
      <c r="J3184" s="351">
        <f t="shared" si="403"/>
        <v>0</v>
      </c>
      <c r="K3184" s="293">
        <f>SUM('Employee Salary Payroll Tax '!I3186:K3186)</f>
        <v>5456.24</v>
      </c>
      <c r="L3184" s="293">
        <f>'Employee Salary Payroll Tax '!H3186</f>
        <v>0</v>
      </c>
      <c r="M3184" s="293">
        <f t="shared" si="405"/>
        <v>108599.51</v>
      </c>
      <c r="N3184" s="359">
        <f t="shared" si="406"/>
        <v>0</v>
      </c>
      <c r="O3184" s="331"/>
      <c r="P3184" s="61"/>
      <c r="Q3184" s="294"/>
      <c r="R3184" s="292"/>
      <c r="S3184" s="303"/>
    </row>
    <row r="3185" spans="1:19" s="36" customFormat="1" ht="14.4">
      <c r="A3185" s="36">
        <f t="shared" si="407"/>
        <v>1862</v>
      </c>
      <c r="B3185" s="526"/>
      <c r="C3185" s="36" t="str">
        <f>VLOOKUP('Employee Salary Payroll Tax '!B3187,'Employee Salary Payroll Tax '!$D$1:$E$7,2,FALSE)</f>
        <v>UA</v>
      </c>
      <c r="D3185" s="61">
        <f t="shared" si="400"/>
        <v>0.03</v>
      </c>
      <c r="E3185" s="351">
        <f>'Employee Salary Payroll Tax '!N3187</f>
        <v>102298.27</v>
      </c>
      <c r="F3185" s="351">
        <f t="shared" si="401"/>
        <v>105367.21810000001</v>
      </c>
      <c r="G3185" s="352"/>
      <c r="H3185" s="351">
        <f t="shared" si="402"/>
        <v>0</v>
      </c>
      <c r="I3185" s="351">
        <f t="shared" si="404"/>
        <v>3068.9481000000087</v>
      </c>
      <c r="J3185" s="351">
        <f t="shared" si="403"/>
        <v>0</v>
      </c>
      <c r="K3185" s="293">
        <f>SUM('Employee Salary Payroll Tax '!I3187:K3187)</f>
        <v>96888.74</v>
      </c>
      <c r="L3185" s="293">
        <f>'Employee Salary Payroll Tax '!H3187</f>
        <v>596.79999999999995</v>
      </c>
      <c r="M3185" s="293">
        <f t="shared" si="405"/>
        <v>4812.7299999999987</v>
      </c>
      <c r="N3185" s="359">
        <f t="shared" si="406"/>
        <v>0</v>
      </c>
      <c r="O3185" s="331"/>
      <c r="P3185" s="61"/>
      <c r="Q3185" s="294"/>
      <c r="R3185" s="292"/>
      <c r="S3185" s="303"/>
    </row>
    <row r="3186" spans="1:19" s="36" customFormat="1" ht="14.4">
      <c r="A3186" s="36">
        <f t="shared" si="407"/>
        <v>1863</v>
      </c>
      <c r="B3186" s="526"/>
      <c r="C3186" s="36" t="str">
        <f>VLOOKUP('Employee Salary Payroll Tax '!B3188,'Employee Salary Payroll Tax '!$D$1:$E$7,2,FALSE)</f>
        <v>IBEW</v>
      </c>
      <c r="D3186" s="61">
        <f t="shared" si="400"/>
        <v>6.875E-3</v>
      </c>
      <c r="E3186" s="351">
        <f>'Employee Salary Payroll Tax '!N3188</f>
        <v>141584.29999999999</v>
      </c>
      <c r="F3186" s="351">
        <f t="shared" si="401"/>
        <v>142557.69206249999</v>
      </c>
      <c r="G3186" s="352"/>
      <c r="H3186" s="351">
        <f t="shared" si="402"/>
        <v>0</v>
      </c>
      <c r="I3186" s="351">
        <f t="shared" si="404"/>
        <v>973.39206250000279</v>
      </c>
      <c r="J3186" s="351">
        <f t="shared" si="403"/>
        <v>0</v>
      </c>
      <c r="K3186" s="293">
        <f>SUM('Employee Salary Payroll Tax '!I3188:K3188)</f>
        <v>141246.64000000001</v>
      </c>
      <c r="L3186" s="293">
        <f>'Employee Salary Payroll Tax '!H3188</f>
        <v>0</v>
      </c>
      <c r="M3186" s="293">
        <f t="shared" si="405"/>
        <v>337.65999999997439</v>
      </c>
      <c r="N3186" s="359">
        <f t="shared" si="406"/>
        <v>0</v>
      </c>
      <c r="O3186" s="331"/>
      <c r="P3186" s="61"/>
      <c r="Q3186" s="294"/>
      <c r="R3186" s="292"/>
      <c r="S3186" s="303"/>
    </row>
    <row r="3187" spans="1:19" s="36" customFormat="1" ht="14.4">
      <c r="A3187" s="36">
        <f t="shared" si="407"/>
        <v>1864</v>
      </c>
      <c r="B3187" s="526"/>
      <c r="C3187" s="36" t="str">
        <f>VLOOKUP('Employee Salary Payroll Tax '!B3189,'Employee Salary Payroll Tax '!$D$1:$E$7,2,FALSE)</f>
        <v>NonUnion</v>
      </c>
      <c r="D3187" s="61">
        <f t="shared" si="400"/>
        <v>2.98E-2</v>
      </c>
      <c r="E3187" s="351">
        <f>'Employee Salary Payroll Tax '!N3189</f>
        <v>72738.66</v>
      </c>
      <c r="F3187" s="351">
        <f t="shared" si="401"/>
        <v>74906.272068000006</v>
      </c>
      <c r="G3187" s="352"/>
      <c r="H3187" s="351">
        <f t="shared" si="402"/>
        <v>0</v>
      </c>
      <c r="I3187" s="351">
        <f t="shared" si="404"/>
        <v>2167.6120680000022</v>
      </c>
      <c r="J3187" s="351">
        <f t="shared" si="403"/>
        <v>0</v>
      </c>
      <c r="K3187" s="293">
        <f>SUM('Employee Salary Payroll Tax '!I3189:K3189)</f>
        <v>22782.54</v>
      </c>
      <c r="L3187" s="293">
        <f>'Employee Salary Payroll Tax '!H3189</f>
        <v>1182.67</v>
      </c>
      <c r="M3187" s="293">
        <f t="shared" si="405"/>
        <v>48773.450000000004</v>
      </c>
      <c r="N3187" s="359">
        <f t="shared" si="406"/>
        <v>0</v>
      </c>
      <c r="O3187" s="331"/>
      <c r="P3187" s="61"/>
      <c r="Q3187" s="294"/>
      <c r="R3187" s="292"/>
      <c r="S3187" s="303"/>
    </row>
    <row r="3188" spans="1:19" s="36" customFormat="1" ht="14.4">
      <c r="A3188" s="36">
        <f t="shared" si="407"/>
        <v>1865</v>
      </c>
      <c r="B3188" s="526"/>
      <c r="C3188" s="36" t="str">
        <f>VLOOKUP('Employee Salary Payroll Tax '!B3190,'Employee Salary Payroll Tax '!$D$1:$E$7,2,FALSE)</f>
        <v>IBEW</v>
      </c>
      <c r="D3188" s="61">
        <f t="shared" si="400"/>
        <v>6.875E-3</v>
      </c>
      <c r="E3188" s="351">
        <f>'Employee Salary Payroll Tax '!N3190</f>
        <v>66222</v>
      </c>
      <c r="F3188" s="351">
        <f t="shared" si="401"/>
        <v>66677.276249999995</v>
      </c>
      <c r="G3188" s="352"/>
      <c r="H3188" s="351">
        <f t="shared" si="402"/>
        <v>0</v>
      </c>
      <c r="I3188" s="351">
        <f t="shared" si="404"/>
        <v>455.27624999999534</v>
      </c>
      <c r="J3188" s="351">
        <f t="shared" si="403"/>
        <v>0</v>
      </c>
      <c r="K3188" s="293">
        <f>SUM('Employee Salary Payroll Tax '!I3190:K3190)</f>
        <v>0</v>
      </c>
      <c r="L3188" s="293">
        <f>'Employee Salary Payroll Tax '!H3190</f>
        <v>0</v>
      </c>
      <c r="M3188" s="293">
        <f t="shared" si="405"/>
        <v>66222</v>
      </c>
      <c r="N3188" s="359">
        <f t="shared" si="406"/>
        <v>0</v>
      </c>
      <c r="O3188" s="331"/>
      <c r="P3188" s="61"/>
      <c r="Q3188" s="294"/>
      <c r="R3188" s="292"/>
      <c r="S3188" s="303"/>
    </row>
    <row r="3189" spans="1:19" s="36" customFormat="1" ht="14.4">
      <c r="A3189" s="36">
        <f t="shared" si="407"/>
        <v>1866</v>
      </c>
      <c r="B3189" s="526"/>
      <c r="C3189" s="36" t="str">
        <f>VLOOKUP('Employee Salary Payroll Tax '!B3191,'Employee Salary Payroll Tax '!$D$1:$E$7,2,FALSE)</f>
        <v>IBEW</v>
      </c>
      <c r="D3189" s="61">
        <f t="shared" si="400"/>
        <v>6.875E-3</v>
      </c>
      <c r="E3189" s="351">
        <f>'Employee Salary Payroll Tax '!N3191</f>
        <v>98951.94</v>
      </c>
      <c r="F3189" s="351">
        <f t="shared" si="401"/>
        <v>99632.234587500003</v>
      </c>
      <c r="G3189" s="352"/>
      <c r="H3189" s="351">
        <f t="shared" si="402"/>
        <v>0</v>
      </c>
      <c r="I3189" s="351">
        <f t="shared" si="404"/>
        <v>680.29458750000049</v>
      </c>
      <c r="J3189" s="351">
        <f t="shared" si="403"/>
        <v>0</v>
      </c>
      <c r="K3189" s="293">
        <f>SUM('Employee Salary Payroll Tax '!I3191:K3191)</f>
        <v>49256.57</v>
      </c>
      <c r="L3189" s="293">
        <f>'Employee Salary Payroll Tax '!H3191</f>
        <v>0</v>
      </c>
      <c r="M3189" s="293">
        <f t="shared" si="405"/>
        <v>49695.37</v>
      </c>
      <c r="N3189" s="359">
        <f t="shared" si="406"/>
        <v>0</v>
      </c>
      <c r="O3189" s="331"/>
      <c r="P3189" s="61"/>
      <c r="Q3189" s="294"/>
      <c r="R3189" s="292"/>
      <c r="S3189" s="303"/>
    </row>
    <row r="3190" spans="1:19" s="36" customFormat="1" ht="14.4">
      <c r="A3190" s="36">
        <f t="shared" si="407"/>
        <v>1867</v>
      </c>
      <c r="B3190" s="526"/>
      <c r="C3190" s="36" t="str">
        <f>VLOOKUP('Employee Salary Payroll Tax '!B3192,'Employee Salary Payroll Tax '!$D$1:$E$7,2,FALSE)</f>
        <v>IBEW</v>
      </c>
      <c r="D3190" s="61">
        <f t="shared" si="400"/>
        <v>6.875E-3</v>
      </c>
      <c r="E3190" s="351">
        <f>'Employee Salary Payroll Tax '!N3192</f>
        <v>100316.96</v>
      </c>
      <c r="F3190" s="351">
        <f t="shared" si="401"/>
        <v>101006.6391</v>
      </c>
      <c r="G3190" s="352"/>
      <c r="H3190" s="351">
        <f t="shared" si="402"/>
        <v>0</v>
      </c>
      <c r="I3190" s="351">
        <f t="shared" si="404"/>
        <v>689.67909999999392</v>
      </c>
      <c r="J3190" s="351">
        <f t="shared" si="403"/>
        <v>0</v>
      </c>
      <c r="K3190" s="293">
        <f>SUM('Employee Salary Payroll Tax '!I3192:K3192)</f>
        <v>93011.64</v>
      </c>
      <c r="L3190" s="293">
        <f>'Employee Salary Payroll Tax '!H3192</f>
        <v>0</v>
      </c>
      <c r="M3190" s="293">
        <f t="shared" si="405"/>
        <v>7305.320000000007</v>
      </c>
      <c r="N3190" s="359">
        <f t="shared" si="406"/>
        <v>0</v>
      </c>
      <c r="O3190" s="331"/>
      <c r="P3190" s="61"/>
      <c r="Q3190" s="294"/>
      <c r="R3190" s="292"/>
      <c r="S3190" s="303"/>
    </row>
    <row r="3191" spans="1:19" s="36" customFormat="1" ht="14.4">
      <c r="A3191" s="36">
        <f t="shared" si="407"/>
        <v>1868</v>
      </c>
      <c r="B3191" s="526"/>
      <c r="C3191" s="36" t="str">
        <f>VLOOKUP('Employee Salary Payroll Tax '!B3193,'Employee Salary Payroll Tax '!$D$1:$E$7,2,FALSE)</f>
        <v>NonUnion</v>
      </c>
      <c r="D3191" s="61">
        <f t="shared" si="400"/>
        <v>2.98E-2</v>
      </c>
      <c r="E3191" s="351">
        <f>'Employee Salary Payroll Tax '!N3193</f>
        <v>59010.16</v>
      </c>
      <c r="F3191" s="351">
        <f t="shared" si="401"/>
        <v>60768.662768000009</v>
      </c>
      <c r="G3191" s="352"/>
      <c r="H3191" s="351">
        <f t="shared" si="402"/>
        <v>0</v>
      </c>
      <c r="I3191" s="351">
        <f t="shared" si="404"/>
        <v>1758.5027680000057</v>
      </c>
      <c r="J3191" s="351">
        <f t="shared" si="403"/>
        <v>0</v>
      </c>
      <c r="K3191" s="293">
        <f>SUM('Employee Salary Payroll Tax '!I3193:K3193)</f>
        <v>59010.16</v>
      </c>
      <c r="L3191" s="293">
        <f>'Employee Salary Payroll Tax '!H3193</f>
        <v>0</v>
      </c>
      <c r="M3191" s="293">
        <f t="shared" si="405"/>
        <v>0</v>
      </c>
      <c r="N3191" s="359">
        <f t="shared" si="406"/>
        <v>0</v>
      </c>
      <c r="O3191" s="331"/>
      <c r="P3191" s="61"/>
      <c r="Q3191" s="294"/>
      <c r="R3191" s="292"/>
      <c r="S3191" s="303"/>
    </row>
    <row r="3192" spans="1:19" s="36" customFormat="1" ht="14.4">
      <c r="A3192" s="36">
        <f t="shared" si="407"/>
        <v>1869</v>
      </c>
      <c r="B3192" s="526"/>
      <c r="C3192" s="36" t="str">
        <f>VLOOKUP('Employee Salary Payroll Tax '!B3194,'Employee Salary Payroll Tax '!$D$1:$E$7,2,FALSE)</f>
        <v>NonUnion</v>
      </c>
      <c r="D3192" s="61">
        <f t="shared" si="400"/>
        <v>2.98E-2</v>
      </c>
      <c r="E3192" s="351">
        <f>'Employee Salary Payroll Tax '!N3194</f>
        <v>90191.71</v>
      </c>
      <c r="F3192" s="351">
        <f t="shared" si="401"/>
        <v>92879.42295800001</v>
      </c>
      <c r="G3192" s="352"/>
      <c r="H3192" s="351">
        <f t="shared" si="402"/>
        <v>0</v>
      </c>
      <c r="I3192" s="351">
        <f t="shared" si="404"/>
        <v>2687.7129580000037</v>
      </c>
      <c r="J3192" s="351">
        <f t="shared" si="403"/>
        <v>0</v>
      </c>
      <c r="K3192" s="293">
        <f>SUM('Employee Salary Payroll Tax '!I3194:K3194)</f>
        <v>12525.35</v>
      </c>
      <c r="L3192" s="293">
        <f>'Employee Salary Payroll Tax '!H3194</f>
        <v>0</v>
      </c>
      <c r="M3192" s="293">
        <f t="shared" si="405"/>
        <v>77666.36</v>
      </c>
      <c r="N3192" s="359">
        <f t="shared" si="406"/>
        <v>0</v>
      </c>
      <c r="O3192" s="331"/>
      <c r="P3192" s="61"/>
      <c r="Q3192" s="294"/>
      <c r="R3192" s="292"/>
      <c r="S3192" s="303"/>
    </row>
    <row r="3193" spans="1:19" s="36" customFormat="1" ht="14.4">
      <c r="A3193" s="36">
        <f t="shared" si="407"/>
        <v>1870</v>
      </c>
      <c r="B3193" s="526"/>
      <c r="C3193" s="36" t="str">
        <f>VLOOKUP('Employee Salary Payroll Tax '!B3195,'Employee Salary Payroll Tax '!$D$1:$E$7,2,FALSE)</f>
        <v>NonUnion</v>
      </c>
      <c r="D3193" s="61">
        <f t="shared" si="400"/>
        <v>2.98E-2</v>
      </c>
      <c r="E3193" s="351">
        <f>'Employee Salary Payroll Tax '!N3195</f>
        <v>133767.06</v>
      </c>
      <c r="F3193" s="351">
        <f t="shared" si="401"/>
        <v>137753.31838800001</v>
      </c>
      <c r="G3193" s="352"/>
      <c r="H3193" s="351">
        <f t="shared" si="402"/>
        <v>0</v>
      </c>
      <c r="I3193" s="351">
        <f t="shared" si="404"/>
        <v>3986.2583880000166</v>
      </c>
      <c r="J3193" s="351">
        <f t="shared" si="403"/>
        <v>0</v>
      </c>
      <c r="K3193" s="293">
        <f>SUM('Employee Salary Payroll Tax '!I3195:K3195)</f>
        <v>69004.179999999993</v>
      </c>
      <c r="L3193" s="293">
        <f>'Employee Salary Payroll Tax '!H3195</f>
        <v>0</v>
      </c>
      <c r="M3193" s="293">
        <f t="shared" si="405"/>
        <v>64762.880000000005</v>
      </c>
      <c r="N3193" s="359">
        <f t="shared" si="406"/>
        <v>0</v>
      </c>
      <c r="O3193" s="331"/>
      <c r="P3193" s="61"/>
      <c r="Q3193" s="294"/>
      <c r="R3193" s="292"/>
      <c r="S3193" s="303"/>
    </row>
    <row r="3194" spans="1:19" s="36" customFormat="1" ht="14.4">
      <c r="A3194" s="36">
        <f t="shared" si="407"/>
        <v>1871</v>
      </c>
      <c r="B3194" s="526"/>
      <c r="C3194" s="36" t="str">
        <f>VLOOKUP('Employee Salary Payroll Tax '!B3196,'Employee Salary Payroll Tax '!$D$1:$E$7,2,FALSE)</f>
        <v>IBEW</v>
      </c>
      <c r="D3194" s="61">
        <f t="shared" si="400"/>
        <v>6.875E-3</v>
      </c>
      <c r="E3194" s="351">
        <f>'Employee Salary Payroll Tax '!N3196</f>
        <v>37085.58</v>
      </c>
      <c r="F3194" s="351">
        <f t="shared" si="401"/>
        <v>37340.543362500001</v>
      </c>
      <c r="G3194" s="352"/>
      <c r="H3194" s="351">
        <f t="shared" si="402"/>
        <v>0</v>
      </c>
      <c r="I3194" s="351">
        <f t="shared" si="404"/>
        <v>254.96336249999877</v>
      </c>
      <c r="J3194" s="351">
        <f t="shared" si="403"/>
        <v>0</v>
      </c>
      <c r="K3194" s="293">
        <f>SUM('Employee Salary Payroll Tax '!I3196:K3196)</f>
        <v>36866.78</v>
      </c>
      <c r="L3194" s="293">
        <f>'Employee Salary Payroll Tax '!H3196</f>
        <v>0</v>
      </c>
      <c r="M3194" s="293">
        <f t="shared" si="405"/>
        <v>218.80000000000291</v>
      </c>
      <c r="N3194" s="359">
        <f t="shared" si="406"/>
        <v>0</v>
      </c>
      <c r="O3194" s="331"/>
      <c r="P3194" s="61"/>
      <c r="Q3194" s="294"/>
      <c r="R3194" s="292"/>
      <c r="S3194" s="303"/>
    </row>
    <row r="3195" spans="1:19" s="36" customFormat="1" ht="14.4">
      <c r="A3195" s="36">
        <f t="shared" si="407"/>
        <v>1872</v>
      </c>
      <c r="B3195" s="526"/>
      <c r="C3195" s="36" t="str">
        <f>VLOOKUP('Employee Salary Payroll Tax '!B3197,'Employee Salary Payroll Tax '!$D$1:$E$7,2,FALSE)</f>
        <v>NonUnion</v>
      </c>
      <c r="D3195" s="61">
        <f t="shared" si="400"/>
        <v>2.98E-2</v>
      </c>
      <c r="E3195" s="351">
        <f>'Employee Salary Payroll Tax '!N3197</f>
        <v>93393.85</v>
      </c>
      <c r="F3195" s="351">
        <f t="shared" si="401"/>
        <v>96176.986730000004</v>
      </c>
      <c r="G3195" s="352"/>
      <c r="H3195" s="351">
        <f t="shared" si="402"/>
        <v>0</v>
      </c>
      <c r="I3195" s="351">
        <f t="shared" si="404"/>
        <v>2783.1367299999984</v>
      </c>
      <c r="J3195" s="351">
        <f t="shared" si="403"/>
        <v>0</v>
      </c>
      <c r="K3195" s="293">
        <f>SUM('Employee Salary Payroll Tax '!I3197:K3197)</f>
        <v>6993.02</v>
      </c>
      <c r="L3195" s="293">
        <f>'Employee Salary Payroll Tax '!H3197</f>
        <v>108.11</v>
      </c>
      <c r="M3195" s="293">
        <f t="shared" si="405"/>
        <v>86292.72</v>
      </c>
      <c r="N3195" s="359">
        <f t="shared" si="406"/>
        <v>0</v>
      </c>
      <c r="O3195" s="331"/>
      <c r="P3195" s="61"/>
      <c r="Q3195" s="294"/>
      <c r="R3195" s="292"/>
      <c r="S3195" s="303"/>
    </row>
    <row r="3196" spans="1:19" s="36" customFormat="1" ht="14.4">
      <c r="A3196" s="36">
        <f t="shared" si="407"/>
        <v>1873</v>
      </c>
      <c r="B3196" s="526"/>
      <c r="C3196" s="36" t="str">
        <f>VLOOKUP('Employee Salary Payroll Tax '!B3198,'Employee Salary Payroll Tax '!$D$1:$E$7,2,FALSE)</f>
        <v>NonUnion</v>
      </c>
      <c r="D3196" s="61">
        <f t="shared" si="400"/>
        <v>2.98E-2</v>
      </c>
      <c r="E3196" s="351">
        <f>'Employee Salary Payroll Tax '!N3198</f>
        <v>14585.05</v>
      </c>
      <c r="F3196" s="351">
        <f t="shared" si="401"/>
        <v>15019.68449</v>
      </c>
      <c r="G3196" s="352"/>
      <c r="H3196" s="351">
        <f t="shared" si="402"/>
        <v>0</v>
      </c>
      <c r="I3196" s="351">
        <f t="shared" si="404"/>
        <v>434.63449000000037</v>
      </c>
      <c r="J3196" s="351">
        <f t="shared" si="403"/>
        <v>0</v>
      </c>
      <c r="K3196" s="293">
        <f>SUM('Employee Salary Payroll Tax '!I3198:K3198)</f>
        <v>3682.66</v>
      </c>
      <c r="L3196" s="293">
        <f>'Employee Salary Payroll Tax '!H3198</f>
        <v>52.93</v>
      </c>
      <c r="M3196" s="293">
        <f t="shared" si="405"/>
        <v>10849.46</v>
      </c>
      <c r="N3196" s="359">
        <f t="shared" si="406"/>
        <v>0</v>
      </c>
      <c r="O3196" s="331"/>
      <c r="P3196" s="61"/>
      <c r="Q3196" s="294"/>
      <c r="R3196" s="292"/>
      <c r="S3196" s="303"/>
    </row>
    <row r="3197" spans="1:19" s="36" customFormat="1" ht="14.4">
      <c r="A3197" s="36">
        <f t="shared" si="407"/>
        <v>1874</v>
      </c>
      <c r="B3197" s="526"/>
      <c r="C3197" s="36" t="str">
        <f>VLOOKUP('Employee Salary Payroll Tax '!B3199,'Employee Salary Payroll Tax '!$D$1:$E$7,2,FALSE)</f>
        <v>NonUnion</v>
      </c>
      <c r="D3197" s="61">
        <f t="shared" si="400"/>
        <v>2.98E-2</v>
      </c>
      <c r="E3197" s="351">
        <f>'Employee Salary Payroll Tax '!N3199</f>
        <v>63694.400000000001</v>
      </c>
      <c r="F3197" s="351">
        <f t="shared" si="401"/>
        <v>65592.493119999999</v>
      </c>
      <c r="G3197" s="352"/>
      <c r="H3197" s="351">
        <f t="shared" si="402"/>
        <v>0</v>
      </c>
      <c r="I3197" s="351">
        <f t="shared" si="404"/>
        <v>1898.0931199999977</v>
      </c>
      <c r="J3197" s="351">
        <f t="shared" si="403"/>
        <v>0</v>
      </c>
      <c r="K3197" s="293">
        <f>SUM('Employee Salary Payroll Tax '!I3199:K3199)</f>
        <v>41287.629999999997</v>
      </c>
      <c r="L3197" s="293">
        <f>'Employee Salary Payroll Tax '!H3199</f>
        <v>0</v>
      </c>
      <c r="M3197" s="293">
        <f t="shared" si="405"/>
        <v>22406.770000000004</v>
      </c>
      <c r="N3197" s="359">
        <f t="shared" si="406"/>
        <v>0</v>
      </c>
      <c r="O3197" s="331"/>
      <c r="P3197" s="61"/>
      <c r="Q3197" s="294"/>
      <c r="R3197" s="292"/>
      <c r="S3197" s="303"/>
    </row>
    <row r="3198" spans="1:19" s="36" customFormat="1" ht="14.4">
      <c r="A3198" s="36">
        <f t="shared" si="407"/>
        <v>1875</v>
      </c>
      <c r="B3198" s="526"/>
      <c r="C3198" s="36" t="str">
        <f>VLOOKUP('Employee Salary Payroll Tax '!B3200,'Employee Salary Payroll Tax '!$D$1:$E$7,2,FALSE)</f>
        <v>IBEW</v>
      </c>
      <c r="D3198" s="61">
        <f t="shared" si="400"/>
        <v>6.875E-3</v>
      </c>
      <c r="E3198" s="351">
        <f>'Employee Salary Payroll Tax '!N3200</f>
        <v>2353.1</v>
      </c>
      <c r="F3198" s="351">
        <f t="shared" si="401"/>
        <v>2369.2775624999999</v>
      </c>
      <c r="G3198" s="352"/>
      <c r="H3198" s="351">
        <f t="shared" si="402"/>
        <v>4646.8999999999996</v>
      </c>
      <c r="I3198" s="351">
        <f t="shared" si="404"/>
        <v>16.177562500000022</v>
      </c>
      <c r="J3198" s="351">
        <f t="shared" si="403"/>
        <v>9.7065375000000134E-2</v>
      </c>
      <c r="K3198" s="293">
        <f>SUM('Employee Salary Payroll Tax '!I3200:K3200)</f>
        <v>2350.67</v>
      </c>
      <c r="L3198" s="293">
        <f>'Employee Salary Payroll Tax '!H3200</f>
        <v>0</v>
      </c>
      <c r="M3198" s="293">
        <f t="shared" si="405"/>
        <v>2.4299999999998363</v>
      </c>
      <c r="N3198" s="359">
        <f t="shared" si="406"/>
        <v>9.6965137458792747E-2</v>
      </c>
      <c r="O3198" s="331"/>
      <c r="P3198" s="61"/>
      <c r="Q3198" s="294"/>
      <c r="R3198" s="292"/>
      <c r="S3198" s="303"/>
    </row>
    <row r="3199" spans="1:19" s="36" customFormat="1" ht="14.4">
      <c r="A3199" s="36">
        <f t="shared" si="407"/>
        <v>1876</v>
      </c>
      <c r="B3199" s="526"/>
      <c r="C3199" s="36" t="str">
        <f>VLOOKUP('Employee Salary Payroll Tax '!B3201,'Employee Salary Payroll Tax '!$D$1:$E$7,2,FALSE)</f>
        <v>Not Assigned</v>
      </c>
      <c r="D3199" s="61">
        <f t="shared" si="400"/>
        <v>0</v>
      </c>
      <c r="E3199" s="351">
        <f>'Employee Salary Payroll Tax '!N3201</f>
        <v>-0.01</v>
      </c>
      <c r="F3199" s="351">
        <f t="shared" si="401"/>
        <v>-0.01</v>
      </c>
      <c r="G3199" s="352"/>
      <c r="H3199" s="351">
        <f t="shared" si="402"/>
        <v>7000.01</v>
      </c>
      <c r="I3199" s="351">
        <f t="shared" si="404"/>
        <v>0</v>
      </c>
      <c r="J3199" s="351">
        <f t="shared" si="403"/>
        <v>0</v>
      </c>
      <c r="K3199" s="293">
        <f>SUM('Employee Salary Payroll Tax '!I3201:K3201)</f>
        <v>4.3000000000000007</v>
      </c>
      <c r="L3199" s="293">
        <f>'Employee Salary Payroll Tax '!H3201</f>
        <v>0</v>
      </c>
      <c r="M3199" s="293">
        <f t="shared" si="405"/>
        <v>-4.3100000000000005</v>
      </c>
      <c r="N3199" s="359">
        <f t="shared" si="406"/>
        <v>0</v>
      </c>
      <c r="O3199" s="331"/>
      <c r="P3199" s="61"/>
      <c r="Q3199" s="294"/>
      <c r="R3199" s="292"/>
      <c r="S3199" s="303"/>
    </row>
    <row r="3200" spans="1:19" s="36" customFormat="1" ht="14.4">
      <c r="A3200" s="36">
        <f t="shared" si="407"/>
        <v>1877</v>
      </c>
      <c r="B3200" s="526"/>
      <c r="C3200" s="36" t="str">
        <f>VLOOKUP('Employee Salary Payroll Tax '!B3202,'Employee Salary Payroll Tax '!$D$1:$E$7,2,FALSE)</f>
        <v>NonUnion</v>
      </c>
      <c r="D3200" s="61">
        <f t="shared" si="400"/>
        <v>2.98E-2</v>
      </c>
      <c r="E3200" s="351">
        <f>'Employee Salary Payroll Tax '!N3202</f>
        <v>103208.47</v>
      </c>
      <c r="F3200" s="351">
        <f t="shared" si="401"/>
        <v>106284.082406</v>
      </c>
      <c r="G3200" s="352"/>
      <c r="H3200" s="351">
        <f t="shared" si="402"/>
        <v>0</v>
      </c>
      <c r="I3200" s="351">
        <f t="shared" si="404"/>
        <v>3075.6124060000002</v>
      </c>
      <c r="J3200" s="351">
        <f t="shared" si="403"/>
        <v>0</v>
      </c>
      <c r="K3200" s="293">
        <f>SUM('Employee Salary Payroll Tax '!I3202:K3202)</f>
        <v>15284</v>
      </c>
      <c r="L3200" s="293">
        <f>'Employee Salary Payroll Tax '!H3202</f>
        <v>0</v>
      </c>
      <c r="M3200" s="293">
        <f t="shared" si="405"/>
        <v>87924.47</v>
      </c>
      <c r="N3200" s="359">
        <f t="shared" si="406"/>
        <v>0</v>
      </c>
      <c r="O3200" s="331"/>
      <c r="P3200" s="61"/>
      <c r="Q3200" s="294"/>
      <c r="R3200" s="292"/>
      <c r="S3200" s="303"/>
    </row>
    <row r="3201" spans="1:19" s="36" customFormat="1" ht="14.4">
      <c r="A3201" s="36">
        <f t="shared" si="407"/>
        <v>1878</v>
      </c>
      <c r="B3201" s="526"/>
      <c r="C3201" s="36" t="str">
        <f>VLOOKUP('Employee Salary Payroll Tax '!B3203,'Employee Salary Payroll Tax '!$D$1:$E$7,2,FALSE)</f>
        <v>NonUnion</v>
      </c>
      <c r="D3201" s="61">
        <f t="shared" si="400"/>
        <v>2.98E-2</v>
      </c>
      <c r="E3201" s="351">
        <f>'Employee Salary Payroll Tax '!N3203</f>
        <v>63283.61</v>
      </c>
      <c r="F3201" s="351">
        <f t="shared" si="401"/>
        <v>65169.461578000002</v>
      </c>
      <c r="G3201" s="352"/>
      <c r="H3201" s="351">
        <f t="shared" si="402"/>
        <v>0</v>
      </c>
      <c r="I3201" s="351">
        <f t="shared" si="404"/>
        <v>1885.8515780000016</v>
      </c>
      <c r="J3201" s="351">
        <f t="shared" si="403"/>
        <v>0</v>
      </c>
      <c r="K3201" s="293">
        <f>SUM('Employee Salary Payroll Tax '!I3203:K3203)</f>
        <v>63283.61</v>
      </c>
      <c r="L3201" s="293">
        <f>'Employee Salary Payroll Tax '!H3203</f>
        <v>0</v>
      </c>
      <c r="M3201" s="293">
        <f t="shared" si="405"/>
        <v>0</v>
      </c>
      <c r="N3201" s="359">
        <f t="shared" si="406"/>
        <v>0</v>
      </c>
      <c r="O3201" s="331"/>
      <c r="P3201" s="61"/>
      <c r="Q3201" s="294"/>
      <c r="R3201" s="292"/>
      <c r="S3201" s="303"/>
    </row>
    <row r="3202" spans="1:19" s="36" customFormat="1" ht="14.4">
      <c r="A3202" s="36">
        <f t="shared" si="407"/>
        <v>1879</v>
      </c>
      <c r="B3202" s="526"/>
      <c r="C3202" s="36" t="str">
        <f>VLOOKUP('Employee Salary Payroll Tax '!B3204,'Employee Salary Payroll Tax '!$D$1:$E$7,2,FALSE)</f>
        <v>NonUnion</v>
      </c>
      <c r="D3202" s="61">
        <f t="shared" si="400"/>
        <v>2.98E-2</v>
      </c>
      <c r="E3202" s="351">
        <f>'Employee Salary Payroll Tax '!N3204</f>
        <v>68815.009999999995</v>
      </c>
      <c r="F3202" s="351">
        <f t="shared" si="401"/>
        <v>70865.697297999999</v>
      </c>
      <c r="G3202" s="352"/>
      <c r="H3202" s="351">
        <f t="shared" si="402"/>
        <v>0</v>
      </c>
      <c r="I3202" s="351">
        <f t="shared" si="404"/>
        <v>2050.6872980000044</v>
      </c>
      <c r="J3202" s="351">
        <f t="shared" si="403"/>
        <v>0</v>
      </c>
      <c r="K3202" s="293">
        <f>SUM('Employee Salary Payroll Tax '!I3204:K3204)</f>
        <v>54747.43</v>
      </c>
      <c r="L3202" s="293">
        <f>'Employee Salary Payroll Tax '!H3204</f>
        <v>0</v>
      </c>
      <c r="M3202" s="293">
        <f t="shared" si="405"/>
        <v>14067.579999999994</v>
      </c>
      <c r="N3202" s="359">
        <f t="shared" si="406"/>
        <v>0</v>
      </c>
      <c r="O3202" s="331"/>
      <c r="P3202" s="61"/>
      <c r="Q3202" s="294"/>
      <c r="R3202" s="292"/>
      <c r="S3202" s="303"/>
    </row>
    <row r="3203" spans="1:19" s="36" customFormat="1" ht="14.4">
      <c r="A3203" s="36">
        <f t="shared" si="407"/>
        <v>1880</v>
      </c>
      <c r="B3203" s="526"/>
      <c r="C3203" s="36" t="str">
        <f>VLOOKUP('Employee Salary Payroll Tax '!B3205,'Employee Salary Payroll Tax '!$D$1:$E$7,2,FALSE)</f>
        <v>NonUnion</v>
      </c>
      <c r="D3203" s="61">
        <f t="shared" si="400"/>
        <v>2.98E-2</v>
      </c>
      <c r="E3203" s="351">
        <f>'Employee Salary Payroll Tax '!N3205</f>
        <v>109731.97</v>
      </c>
      <c r="F3203" s="351">
        <f t="shared" si="401"/>
        <v>113001.98270600001</v>
      </c>
      <c r="G3203" s="352"/>
      <c r="H3203" s="351">
        <f t="shared" si="402"/>
        <v>0</v>
      </c>
      <c r="I3203" s="351">
        <f t="shared" si="404"/>
        <v>3270.0127060000086</v>
      </c>
      <c r="J3203" s="351">
        <f t="shared" si="403"/>
        <v>0</v>
      </c>
      <c r="K3203" s="293">
        <f>SUM('Employee Salary Payroll Tax '!I3205:K3205)</f>
        <v>87642.97</v>
      </c>
      <c r="L3203" s="293">
        <f>'Employee Salary Payroll Tax '!H3205</f>
        <v>0</v>
      </c>
      <c r="M3203" s="293">
        <f t="shared" si="405"/>
        <v>22089</v>
      </c>
      <c r="N3203" s="359">
        <f t="shared" si="406"/>
        <v>0</v>
      </c>
      <c r="O3203" s="331"/>
      <c r="P3203" s="61"/>
      <c r="Q3203" s="294"/>
      <c r="R3203" s="292"/>
      <c r="S3203" s="303"/>
    </row>
    <row r="3204" spans="1:19" s="36" customFormat="1" ht="14.4">
      <c r="A3204" s="36">
        <f t="shared" si="407"/>
        <v>1881</v>
      </c>
      <c r="B3204" s="526"/>
      <c r="C3204" s="36" t="str">
        <f>VLOOKUP('Employee Salary Payroll Tax '!B3206,'Employee Salary Payroll Tax '!$D$1:$E$7,2,FALSE)</f>
        <v>IBEW</v>
      </c>
      <c r="D3204" s="61">
        <f t="shared" si="400"/>
        <v>6.875E-3</v>
      </c>
      <c r="E3204" s="351">
        <f>'Employee Salary Payroll Tax '!N3206</f>
        <v>55006.2</v>
      </c>
      <c r="F3204" s="351">
        <f t="shared" si="401"/>
        <v>55384.367624999992</v>
      </c>
      <c r="G3204" s="352"/>
      <c r="H3204" s="351">
        <f t="shared" si="402"/>
        <v>0</v>
      </c>
      <c r="I3204" s="351">
        <f t="shared" si="404"/>
        <v>378.16762499999459</v>
      </c>
      <c r="J3204" s="351">
        <f t="shared" si="403"/>
        <v>0</v>
      </c>
      <c r="K3204" s="293">
        <f>SUM('Employee Salary Payroll Tax '!I3206:K3206)</f>
        <v>55006.2</v>
      </c>
      <c r="L3204" s="293">
        <f>'Employee Salary Payroll Tax '!H3206</f>
        <v>0</v>
      </c>
      <c r="M3204" s="293">
        <f t="shared" si="405"/>
        <v>0</v>
      </c>
      <c r="N3204" s="359">
        <f t="shared" si="406"/>
        <v>0</v>
      </c>
      <c r="O3204" s="331"/>
      <c r="P3204" s="61"/>
      <c r="Q3204" s="294"/>
      <c r="R3204" s="292"/>
      <c r="S3204" s="303"/>
    </row>
    <row r="3205" spans="1:19" s="36" customFormat="1" ht="14.4">
      <c r="A3205" s="36">
        <f t="shared" si="407"/>
        <v>1882</v>
      </c>
      <c r="B3205" s="526"/>
      <c r="C3205" s="36" t="str">
        <f>VLOOKUP('Employee Salary Payroll Tax '!B3207,'Employee Salary Payroll Tax '!$D$1:$E$7,2,FALSE)</f>
        <v>NonUnion</v>
      </c>
      <c r="D3205" s="61">
        <f t="shared" si="400"/>
        <v>2.98E-2</v>
      </c>
      <c r="E3205" s="351">
        <f>'Employee Salary Payroll Tax '!N3207</f>
        <v>37988.39</v>
      </c>
      <c r="F3205" s="351">
        <f t="shared" si="401"/>
        <v>39120.444022000003</v>
      </c>
      <c r="G3205" s="352"/>
      <c r="H3205" s="351">
        <f t="shared" si="402"/>
        <v>0</v>
      </c>
      <c r="I3205" s="351">
        <f t="shared" si="404"/>
        <v>1132.0540220000039</v>
      </c>
      <c r="J3205" s="351">
        <f t="shared" si="403"/>
        <v>0</v>
      </c>
      <c r="K3205" s="293">
        <f>SUM('Employee Salary Payroll Tax '!I3207:K3207)</f>
        <v>36468.839999999997</v>
      </c>
      <c r="L3205" s="293">
        <f>'Employee Salary Payroll Tax '!H3207</f>
        <v>0</v>
      </c>
      <c r="M3205" s="293">
        <f t="shared" si="405"/>
        <v>1519.5500000000029</v>
      </c>
      <c r="N3205" s="359">
        <f t="shared" si="406"/>
        <v>0</v>
      </c>
      <c r="O3205" s="331"/>
      <c r="P3205" s="61"/>
      <c r="Q3205" s="294"/>
      <c r="R3205" s="292"/>
      <c r="S3205" s="303"/>
    </row>
    <row r="3206" spans="1:19" s="36" customFormat="1" ht="14.4">
      <c r="A3206" s="36">
        <f t="shared" si="407"/>
        <v>1883</v>
      </c>
      <c r="B3206" s="526"/>
      <c r="C3206" s="36" t="str">
        <f>VLOOKUP('Employee Salary Payroll Tax '!B3208,'Employee Salary Payroll Tax '!$D$1:$E$7,2,FALSE)</f>
        <v>IBEW</v>
      </c>
      <c r="D3206" s="61">
        <f t="shared" si="400"/>
        <v>6.875E-3</v>
      </c>
      <c r="E3206" s="351">
        <f>'Employee Salary Payroll Tax '!N3208</f>
        <v>7828.77</v>
      </c>
      <c r="F3206" s="351">
        <f t="shared" si="401"/>
        <v>7882.5927937500001</v>
      </c>
      <c r="G3206" s="352"/>
      <c r="H3206" s="351">
        <f t="shared" si="402"/>
        <v>0</v>
      </c>
      <c r="I3206" s="351">
        <f t="shared" si="404"/>
        <v>53.822793749999619</v>
      </c>
      <c r="J3206" s="351">
        <f t="shared" si="403"/>
        <v>0</v>
      </c>
      <c r="K3206" s="293">
        <f>SUM('Employee Salary Payroll Tax '!I3208:K3208)</f>
        <v>7828.77</v>
      </c>
      <c r="L3206" s="293">
        <f>'Employee Salary Payroll Tax '!H3208</f>
        <v>0</v>
      </c>
      <c r="M3206" s="293">
        <f t="shared" si="405"/>
        <v>0</v>
      </c>
      <c r="N3206" s="359">
        <f t="shared" si="406"/>
        <v>0</v>
      </c>
      <c r="O3206" s="331"/>
      <c r="P3206" s="61"/>
      <c r="Q3206" s="294"/>
      <c r="R3206" s="292"/>
      <c r="S3206" s="303"/>
    </row>
    <row r="3207" spans="1:19" s="36" customFormat="1" ht="14.4">
      <c r="A3207" s="36">
        <f t="shared" si="407"/>
        <v>1884</v>
      </c>
      <c r="B3207" s="526"/>
      <c r="C3207" s="36" t="str">
        <f>VLOOKUP('Employee Salary Payroll Tax '!B3209,'Employee Salary Payroll Tax '!$D$1:$E$7,2,FALSE)</f>
        <v>NonUnion</v>
      </c>
      <c r="D3207" s="61">
        <f t="shared" si="400"/>
        <v>2.98E-2</v>
      </c>
      <c r="E3207" s="351">
        <f>'Employee Salary Payroll Tax '!N3209</f>
        <v>47093.86</v>
      </c>
      <c r="F3207" s="351">
        <f t="shared" si="401"/>
        <v>48497.257028</v>
      </c>
      <c r="G3207" s="352"/>
      <c r="H3207" s="351">
        <f t="shared" si="402"/>
        <v>0</v>
      </c>
      <c r="I3207" s="351">
        <f t="shared" si="404"/>
        <v>1403.3970279999994</v>
      </c>
      <c r="J3207" s="351">
        <f t="shared" si="403"/>
        <v>0</v>
      </c>
      <c r="K3207" s="293">
        <f>SUM('Employee Salary Payroll Tax '!I3209:K3209)</f>
        <v>31785.63</v>
      </c>
      <c r="L3207" s="293">
        <f>'Employee Salary Payroll Tax '!H3209</f>
        <v>0</v>
      </c>
      <c r="M3207" s="293">
        <f t="shared" si="405"/>
        <v>15308.23</v>
      </c>
      <c r="N3207" s="359">
        <f t="shared" si="406"/>
        <v>0</v>
      </c>
      <c r="O3207" s="331"/>
      <c r="P3207" s="61"/>
      <c r="Q3207" s="294"/>
      <c r="R3207" s="292"/>
      <c r="S3207" s="303"/>
    </row>
    <row r="3208" spans="1:19" s="36" customFormat="1" ht="14.4">
      <c r="A3208" s="36">
        <f t="shared" si="407"/>
        <v>1885</v>
      </c>
      <c r="B3208" s="526"/>
      <c r="C3208" s="36" t="str">
        <f>VLOOKUP('Employee Salary Payroll Tax '!B3210,'Employee Salary Payroll Tax '!$D$1:$E$7,2,FALSE)</f>
        <v>IBEW</v>
      </c>
      <c r="D3208" s="61">
        <f t="shared" si="400"/>
        <v>6.875E-3</v>
      </c>
      <c r="E3208" s="351">
        <f>'Employee Salary Payroll Tax '!N3210</f>
        <v>154867.5</v>
      </c>
      <c r="F3208" s="351">
        <f t="shared" si="401"/>
        <v>155932.21406249999</v>
      </c>
      <c r="G3208" s="352"/>
      <c r="H3208" s="351">
        <f t="shared" si="402"/>
        <v>0</v>
      </c>
      <c r="I3208" s="351">
        <f t="shared" si="404"/>
        <v>1064.7140624999884</v>
      </c>
      <c r="J3208" s="351">
        <f t="shared" si="403"/>
        <v>0</v>
      </c>
      <c r="K3208" s="293">
        <f>SUM('Employee Salary Payroll Tax '!I3210:K3210)</f>
        <v>94150.73000000001</v>
      </c>
      <c r="L3208" s="293">
        <f>'Employee Salary Payroll Tax '!H3210</f>
        <v>0</v>
      </c>
      <c r="M3208" s="293">
        <f t="shared" si="405"/>
        <v>60716.76999999999</v>
      </c>
      <c r="N3208" s="359">
        <f t="shared" si="406"/>
        <v>0</v>
      </c>
      <c r="O3208" s="331"/>
      <c r="P3208" s="61"/>
      <c r="Q3208" s="294"/>
      <c r="R3208" s="292"/>
      <c r="S3208" s="303"/>
    </row>
    <row r="3209" spans="1:19" s="36" customFormat="1" ht="14.4">
      <c r="A3209" s="36">
        <f t="shared" si="407"/>
        <v>1886</v>
      </c>
      <c r="B3209" s="526"/>
      <c r="C3209" s="36" t="str">
        <f>VLOOKUP('Employee Salary Payroll Tax '!B3211,'Employee Salary Payroll Tax '!$D$1:$E$7,2,FALSE)</f>
        <v>NonUnion</v>
      </c>
      <c r="D3209" s="61">
        <f t="shared" si="400"/>
        <v>2.98E-2</v>
      </c>
      <c r="E3209" s="351">
        <f>'Employee Salary Payroll Tax '!N3211</f>
        <v>84628.83</v>
      </c>
      <c r="F3209" s="351">
        <f t="shared" si="401"/>
        <v>87150.769134000002</v>
      </c>
      <c r="G3209" s="352"/>
      <c r="H3209" s="351">
        <f t="shared" si="402"/>
        <v>0</v>
      </c>
      <c r="I3209" s="351">
        <f t="shared" si="404"/>
        <v>2521.9391340000002</v>
      </c>
      <c r="J3209" s="351">
        <f t="shared" si="403"/>
        <v>0</v>
      </c>
      <c r="K3209" s="293">
        <f>SUM('Employee Salary Payroll Tax '!I3211:K3211)</f>
        <v>48973.8</v>
      </c>
      <c r="L3209" s="293">
        <f>'Employee Salary Payroll Tax '!H3211</f>
        <v>0</v>
      </c>
      <c r="M3209" s="293">
        <f t="shared" si="405"/>
        <v>35655.03</v>
      </c>
      <c r="N3209" s="359">
        <f t="shared" si="406"/>
        <v>0</v>
      </c>
      <c r="O3209" s="331"/>
      <c r="P3209" s="61"/>
      <c r="Q3209" s="294"/>
      <c r="R3209" s="292"/>
      <c r="S3209" s="303"/>
    </row>
    <row r="3210" spans="1:19" s="36" customFormat="1" ht="14.4">
      <c r="A3210" s="36">
        <f t="shared" si="407"/>
        <v>1887</v>
      </c>
      <c r="B3210" s="526"/>
      <c r="C3210" s="36" t="str">
        <f>VLOOKUP('Employee Salary Payroll Tax '!B3212,'Employee Salary Payroll Tax '!$D$1:$E$7,2,FALSE)</f>
        <v>IBEW</v>
      </c>
      <c r="D3210" s="61">
        <f t="shared" si="400"/>
        <v>6.875E-3</v>
      </c>
      <c r="E3210" s="351">
        <f>'Employee Salary Payroll Tax '!N3212</f>
        <v>35130.980000000003</v>
      </c>
      <c r="F3210" s="351">
        <f t="shared" si="401"/>
        <v>35372.505487499999</v>
      </c>
      <c r="G3210" s="352"/>
      <c r="H3210" s="351">
        <f t="shared" si="402"/>
        <v>0</v>
      </c>
      <c r="I3210" s="351">
        <f t="shared" si="404"/>
        <v>241.52548749999551</v>
      </c>
      <c r="J3210" s="351">
        <f t="shared" si="403"/>
        <v>0</v>
      </c>
      <c r="K3210" s="293">
        <f>SUM('Employee Salary Payroll Tax '!I3212:K3212)</f>
        <v>35130.979999999996</v>
      </c>
      <c r="L3210" s="293">
        <f>'Employee Salary Payroll Tax '!H3212</f>
        <v>0</v>
      </c>
      <c r="M3210" s="293">
        <f t="shared" si="405"/>
        <v>7.2759576141834259E-12</v>
      </c>
      <c r="N3210" s="359">
        <f t="shared" si="406"/>
        <v>0</v>
      </c>
      <c r="O3210" s="331"/>
      <c r="P3210" s="61"/>
      <c r="Q3210" s="294"/>
      <c r="R3210" s="292"/>
      <c r="S3210" s="303"/>
    </row>
    <row r="3211" spans="1:19" s="36" customFormat="1" ht="14.4">
      <c r="A3211" s="36">
        <f t="shared" si="407"/>
        <v>1888</v>
      </c>
      <c r="B3211" s="526"/>
      <c r="C3211" s="36" t="str">
        <f>VLOOKUP('Employee Salary Payroll Tax '!B3213,'Employee Salary Payroll Tax '!$D$1:$E$7,2,FALSE)</f>
        <v>NonUnion</v>
      </c>
      <c r="D3211" s="61">
        <f t="shared" si="400"/>
        <v>2.98E-2</v>
      </c>
      <c r="E3211" s="351">
        <f>'Employee Salary Payroll Tax '!N3213</f>
        <v>58729.04</v>
      </c>
      <c r="F3211" s="351">
        <f t="shared" si="401"/>
        <v>60479.165392000003</v>
      </c>
      <c r="G3211" s="352"/>
      <c r="H3211" s="351">
        <f t="shared" si="402"/>
        <v>0</v>
      </c>
      <c r="I3211" s="351">
        <f t="shared" si="404"/>
        <v>1750.1253920000017</v>
      </c>
      <c r="J3211" s="351">
        <f t="shared" si="403"/>
        <v>0</v>
      </c>
      <c r="K3211" s="293">
        <f>SUM('Employee Salary Payroll Tax '!I3213:K3213)</f>
        <v>27075.82</v>
      </c>
      <c r="L3211" s="293">
        <f>'Employee Salary Payroll Tax '!H3213</f>
        <v>0</v>
      </c>
      <c r="M3211" s="293">
        <f t="shared" si="405"/>
        <v>31653.22</v>
      </c>
      <c r="N3211" s="359">
        <f t="shared" si="406"/>
        <v>0</v>
      </c>
      <c r="O3211" s="331"/>
      <c r="P3211" s="61"/>
      <c r="Q3211" s="294"/>
      <c r="R3211" s="292"/>
      <c r="S3211" s="303"/>
    </row>
    <row r="3212" spans="1:19" s="36" customFormat="1" ht="14.4">
      <c r="A3212" s="36">
        <f t="shared" si="407"/>
        <v>1889</v>
      </c>
      <c r="B3212" s="526"/>
      <c r="C3212" s="36" t="str">
        <f>VLOOKUP('Employee Salary Payroll Tax '!B3214,'Employee Salary Payroll Tax '!$D$1:$E$7,2,FALSE)</f>
        <v>IBEW</v>
      </c>
      <c r="D3212" s="61">
        <f t="shared" si="400"/>
        <v>6.875E-3</v>
      </c>
      <c r="E3212" s="351">
        <f>'Employee Salary Payroll Tax '!N3214</f>
        <v>29026.16</v>
      </c>
      <c r="F3212" s="351">
        <f t="shared" si="401"/>
        <v>29225.71485</v>
      </c>
      <c r="G3212" s="352"/>
      <c r="H3212" s="351">
        <f t="shared" si="402"/>
        <v>0</v>
      </c>
      <c r="I3212" s="351">
        <f t="shared" si="404"/>
        <v>199.55485000000044</v>
      </c>
      <c r="J3212" s="351">
        <f t="shared" si="403"/>
        <v>0</v>
      </c>
      <c r="K3212" s="293">
        <f>SUM('Employee Salary Payroll Tax '!I3214:K3214)</f>
        <v>29026.16</v>
      </c>
      <c r="L3212" s="293">
        <f>'Employee Salary Payroll Tax '!H3214</f>
        <v>0</v>
      </c>
      <c r="M3212" s="293">
        <f t="shared" si="405"/>
        <v>0</v>
      </c>
      <c r="N3212" s="359">
        <f t="shared" si="406"/>
        <v>0</v>
      </c>
      <c r="O3212" s="331"/>
      <c r="P3212" s="61"/>
      <c r="Q3212" s="294"/>
      <c r="R3212" s="292"/>
      <c r="S3212" s="303"/>
    </row>
    <row r="3213" spans="1:19" s="36" customFormat="1" ht="14.4">
      <c r="A3213" s="36">
        <f t="shared" si="407"/>
        <v>1890</v>
      </c>
      <c r="B3213" s="526"/>
      <c r="C3213" s="36" t="str">
        <f>VLOOKUP('Employee Salary Payroll Tax '!B3215,'Employee Salary Payroll Tax '!$D$1:$E$7,2,FALSE)</f>
        <v>NonUnion</v>
      </c>
      <c r="D3213" s="61">
        <f t="shared" si="400"/>
        <v>2.98E-2</v>
      </c>
      <c r="E3213" s="351">
        <f>'Employee Salary Payroll Tax '!N3215</f>
        <v>86841.37</v>
      </c>
      <c r="F3213" s="351">
        <f t="shared" si="401"/>
        <v>89429.242826000002</v>
      </c>
      <c r="G3213" s="352"/>
      <c r="H3213" s="351">
        <f t="shared" si="402"/>
        <v>0</v>
      </c>
      <c r="I3213" s="351">
        <f t="shared" si="404"/>
        <v>2587.8728260000062</v>
      </c>
      <c r="J3213" s="351">
        <f t="shared" si="403"/>
        <v>0</v>
      </c>
      <c r="K3213" s="293">
        <f>SUM('Employee Salary Payroll Tax '!I3215:K3215)</f>
        <v>27999.25</v>
      </c>
      <c r="L3213" s="293">
        <f>'Employee Salary Payroll Tax '!H3215</f>
        <v>0</v>
      </c>
      <c r="M3213" s="293">
        <f t="shared" si="405"/>
        <v>58842.119999999995</v>
      </c>
      <c r="N3213" s="359">
        <f t="shared" si="406"/>
        <v>0</v>
      </c>
      <c r="O3213" s="331"/>
      <c r="P3213" s="61"/>
      <c r="Q3213" s="294"/>
      <c r="R3213" s="292"/>
      <c r="S3213" s="303"/>
    </row>
    <row r="3214" spans="1:19" s="36" customFormat="1" ht="14.4">
      <c r="A3214" s="36">
        <f t="shared" si="407"/>
        <v>1891</v>
      </c>
      <c r="B3214" s="526"/>
      <c r="C3214" s="36" t="str">
        <f>VLOOKUP('Employee Salary Payroll Tax '!B3216,'Employee Salary Payroll Tax '!$D$1:$E$7,2,FALSE)</f>
        <v>IBEW</v>
      </c>
      <c r="D3214" s="61">
        <f t="shared" si="400"/>
        <v>6.875E-3</v>
      </c>
      <c r="E3214" s="351">
        <f>'Employee Salary Payroll Tax '!N3216</f>
        <v>89831.6</v>
      </c>
      <c r="F3214" s="351">
        <f t="shared" si="401"/>
        <v>90449.192250000007</v>
      </c>
      <c r="G3214" s="352"/>
      <c r="H3214" s="351">
        <f t="shared" si="402"/>
        <v>0</v>
      </c>
      <c r="I3214" s="351">
        <f t="shared" si="404"/>
        <v>617.59225000000151</v>
      </c>
      <c r="J3214" s="351">
        <f t="shared" si="403"/>
        <v>0</v>
      </c>
      <c r="K3214" s="293">
        <f>SUM('Employee Salary Payroll Tax '!I3216:K3216)</f>
        <v>80247.77</v>
      </c>
      <c r="L3214" s="293">
        <f>'Employee Salary Payroll Tax '!H3216</f>
        <v>0</v>
      </c>
      <c r="M3214" s="293">
        <f t="shared" si="405"/>
        <v>9583.8300000000017</v>
      </c>
      <c r="N3214" s="359">
        <f t="shared" si="406"/>
        <v>0</v>
      </c>
      <c r="O3214" s="331"/>
      <c r="P3214" s="61"/>
      <c r="Q3214" s="294"/>
      <c r="R3214" s="292"/>
      <c r="S3214" s="303"/>
    </row>
    <row r="3215" spans="1:19" s="36" customFormat="1" ht="14.4">
      <c r="A3215" s="36">
        <f t="shared" si="407"/>
        <v>1892</v>
      </c>
      <c r="B3215" s="526"/>
      <c r="C3215" s="36" t="str">
        <f>VLOOKUP('Employee Salary Payroll Tax '!B3217,'Employee Salary Payroll Tax '!$D$1:$E$7,2,FALSE)</f>
        <v>IBEW</v>
      </c>
      <c r="D3215" s="61">
        <f t="shared" si="400"/>
        <v>6.875E-3</v>
      </c>
      <c r="E3215" s="351">
        <f>'Employee Salary Payroll Tax '!N3217</f>
        <v>44637.19</v>
      </c>
      <c r="F3215" s="351">
        <f t="shared" si="401"/>
        <v>44944.070681249999</v>
      </c>
      <c r="G3215" s="352"/>
      <c r="H3215" s="351">
        <f t="shared" si="402"/>
        <v>0</v>
      </c>
      <c r="I3215" s="351">
        <f t="shared" si="404"/>
        <v>306.880681249997</v>
      </c>
      <c r="J3215" s="351">
        <f t="shared" si="403"/>
        <v>0</v>
      </c>
      <c r="K3215" s="293">
        <f>SUM('Employee Salary Payroll Tax '!I3217:K3217)</f>
        <v>18175.379999999997</v>
      </c>
      <c r="L3215" s="293">
        <f>'Employee Salary Payroll Tax '!H3217</f>
        <v>0</v>
      </c>
      <c r="M3215" s="293">
        <f t="shared" si="405"/>
        <v>26461.810000000005</v>
      </c>
      <c r="N3215" s="359">
        <f t="shared" si="406"/>
        <v>0</v>
      </c>
      <c r="O3215" s="331"/>
      <c r="P3215" s="61"/>
      <c r="Q3215" s="294"/>
      <c r="R3215" s="292"/>
      <c r="S3215" s="303"/>
    </row>
    <row r="3216" spans="1:19" s="36" customFormat="1" ht="14.4">
      <c r="A3216" s="36">
        <f t="shared" si="407"/>
        <v>1893</v>
      </c>
      <c r="B3216" s="526"/>
      <c r="C3216" s="36" t="str">
        <f>VLOOKUP('Employee Salary Payroll Tax '!B3218,'Employee Salary Payroll Tax '!$D$1:$E$7,2,FALSE)</f>
        <v>NonUnion</v>
      </c>
      <c r="D3216" s="61">
        <f t="shared" ref="D3216:D3232" si="408">VLOOKUP(C3216,C$9:D$12,2)</f>
        <v>2.98E-2</v>
      </c>
      <c r="E3216" s="351">
        <f>'Employee Salary Payroll Tax '!N3218</f>
        <v>1926.26</v>
      </c>
      <c r="F3216" s="351">
        <f t="shared" ref="F3216:F3232" si="409">E3216*(1+D3216)</f>
        <v>1983.662548</v>
      </c>
      <c r="G3216" s="352"/>
      <c r="H3216" s="351">
        <f t="shared" ref="H3216:H3232" si="410">IF(E3216&gt;$H$12,0,$H$12-E3216)</f>
        <v>5073.74</v>
      </c>
      <c r="I3216" s="351">
        <f t="shared" si="404"/>
        <v>57.402548000000024</v>
      </c>
      <c r="J3216" s="351">
        <f t="shared" ref="J3216:J3232" si="411">IF(H3216&gt;I3216,I3216*$J$12,H3216*$J$12)</f>
        <v>0.34441528800000015</v>
      </c>
      <c r="K3216" s="293">
        <f>SUM('Employee Salary Payroll Tax '!I3218:K3218)</f>
        <v>1201.99</v>
      </c>
      <c r="L3216" s="293">
        <f>'Employee Salary Payroll Tax '!H3218</f>
        <v>0</v>
      </c>
      <c r="M3216" s="293">
        <f t="shared" si="405"/>
        <v>724.27</v>
      </c>
      <c r="N3216" s="359">
        <f t="shared" si="406"/>
        <v>0.21491581188842854</v>
      </c>
      <c r="O3216" s="331"/>
      <c r="P3216" s="61"/>
      <c r="Q3216" s="294"/>
      <c r="R3216" s="292"/>
      <c r="S3216" s="303"/>
    </row>
    <row r="3217" spans="1:19" s="36" customFormat="1" ht="14.4">
      <c r="A3217" s="36">
        <f t="shared" si="407"/>
        <v>1894</v>
      </c>
      <c r="B3217" s="526"/>
      <c r="C3217" s="36" t="str">
        <f>VLOOKUP('Employee Salary Payroll Tax '!B3219,'Employee Salary Payroll Tax '!$D$1:$E$7,2,FALSE)</f>
        <v>NonUnion</v>
      </c>
      <c r="D3217" s="61">
        <f t="shared" si="408"/>
        <v>2.98E-2</v>
      </c>
      <c r="E3217" s="351">
        <f>'Employee Salary Payroll Tax '!N3219</f>
        <v>46279.99</v>
      </c>
      <c r="F3217" s="351">
        <f t="shared" si="409"/>
        <v>47659.133701999999</v>
      </c>
      <c r="G3217" s="352"/>
      <c r="H3217" s="351">
        <f t="shared" si="410"/>
        <v>0</v>
      </c>
      <c r="I3217" s="351">
        <f t="shared" ref="I3217:I3232" si="412">F3217-E3217</f>
        <v>1379.1437020000012</v>
      </c>
      <c r="J3217" s="351">
        <f t="shared" si="411"/>
        <v>0</v>
      </c>
      <c r="K3217" s="293">
        <f>SUM('Employee Salary Payroll Tax '!I3219:K3219)</f>
        <v>34006.54</v>
      </c>
      <c r="L3217" s="293">
        <f>'Employee Salary Payroll Tax '!H3219</f>
        <v>0</v>
      </c>
      <c r="M3217" s="293">
        <f t="shared" ref="M3217:M3280" si="413">E3217-K3217-L3217</f>
        <v>12273.449999999997</v>
      </c>
      <c r="N3217" s="359">
        <f t="shared" ref="N3217:N3232" si="414">J3217*K3217/(SUM(K3217:M3217)+0.000001)</f>
        <v>0</v>
      </c>
      <c r="O3217" s="331"/>
      <c r="P3217" s="61"/>
      <c r="Q3217" s="294"/>
      <c r="R3217" s="292"/>
      <c r="S3217" s="303"/>
    </row>
    <row r="3218" spans="1:19" s="36" customFormat="1" ht="14.4">
      <c r="A3218" s="36">
        <f t="shared" si="407"/>
        <v>1895</v>
      </c>
      <c r="B3218" s="526"/>
      <c r="C3218" s="36" t="str">
        <f>VLOOKUP('Employee Salary Payroll Tax '!B3220,'Employee Salary Payroll Tax '!$D$1:$E$7,2,FALSE)</f>
        <v>NonUnion</v>
      </c>
      <c r="D3218" s="61">
        <f t="shared" si="408"/>
        <v>2.98E-2</v>
      </c>
      <c r="E3218" s="351">
        <f>'Employee Salary Payroll Tax '!N3220</f>
        <v>110584.3</v>
      </c>
      <c r="F3218" s="351">
        <f t="shared" si="409"/>
        <v>113879.71214</v>
      </c>
      <c r="G3218" s="352"/>
      <c r="H3218" s="351">
        <f t="shared" si="410"/>
        <v>0</v>
      </c>
      <c r="I3218" s="351">
        <f t="shared" si="412"/>
        <v>3295.4121400000004</v>
      </c>
      <c r="J3218" s="351">
        <f t="shared" si="411"/>
        <v>0</v>
      </c>
      <c r="K3218" s="293">
        <f>SUM('Employee Salary Payroll Tax '!I3220:K3220)</f>
        <v>18310.55</v>
      </c>
      <c r="L3218" s="293">
        <f>'Employee Salary Payroll Tax '!H3220</f>
        <v>0</v>
      </c>
      <c r="M3218" s="293">
        <f t="shared" si="413"/>
        <v>92273.75</v>
      </c>
      <c r="N3218" s="359">
        <f t="shared" si="414"/>
        <v>0</v>
      </c>
      <c r="O3218" s="331"/>
      <c r="P3218" s="61"/>
      <c r="Q3218" s="294"/>
      <c r="R3218" s="292"/>
      <c r="S3218" s="303"/>
    </row>
    <row r="3219" spans="1:19" s="36" customFormat="1" ht="14.4">
      <c r="A3219" s="36">
        <f t="shared" si="407"/>
        <v>1896</v>
      </c>
      <c r="B3219" s="526"/>
      <c r="C3219" s="36" t="str">
        <f>VLOOKUP('Employee Salary Payroll Tax '!B3221,'Employee Salary Payroll Tax '!$D$1:$E$7,2,FALSE)</f>
        <v>NonUnion</v>
      </c>
      <c r="D3219" s="61">
        <f t="shared" si="408"/>
        <v>2.98E-2</v>
      </c>
      <c r="E3219" s="351">
        <f>'Employee Salary Payroll Tax '!N3221</f>
        <v>2074.17</v>
      </c>
      <c r="F3219" s="351">
        <f t="shared" si="409"/>
        <v>2135.980266</v>
      </c>
      <c r="G3219" s="352"/>
      <c r="H3219" s="351">
        <f t="shared" si="410"/>
        <v>4925.83</v>
      </c>
      <c r="I3219" s="351">
        <f t="shared" si="412"/>
        <v>61.810265999999956</v>
      </c>
      <c r="J3219" s="351">
        <f t="shared" si="411"/>
        <v>0.37086159599999974</v>
      </c>
      <c r="K3219" s="293">
        <f>SUM('Employee Salary Payroll Tax '!I3221:K3221)</f>
        <v>609.80999999999995</v>
      </c>
      <c r="L3219" s="293">
        <f>'Employee Salary Payroll Tax '!H3221</f>
        <v>738.4</v>
      </c>
      <c r="M3219" s="293">
        <f t="shared" si="413"/>
        <v>725.96000000000015</v>
      </c>
      <c r="N3219" s="359">
        <f t="shared" si="414"/>
        <v>0.10903402794743237</v>
      </c>
      <c r="O3219" s="331"/>
      <c r="P3219" s="61"/>
      <c r="Q3219" s="294"/>
      <c r="R3219" s="292"/>
      <c r="S3219" s="303"/>
    </row>
    <row r="3220" spans="1:19" s="36" customFormat="1" ht="14.4">
      <c r="A3220" s="36">
        <f t="shared" si="407"/>
        <v>1897</v>
      </c>
      <c r="B3220" s="526"/>
      <c r="C3220" s="36" t="str">
        <f>VLOOKUP('Employee Salary Payroll Tax '!B3222,'Employee Salary Payroll Tax '!$D$1:$E$7,2,FALSE)</f>
        <v>NonUnion</v>
      </c>
      <c r="D3220" s="61">
        <f t="shared" si="408"/>
        <v>2.98E-2</v>
      </c>
      <c r="E3220" s="351">
        <f>'Employee Salary Payroll Tax '!N3222</f>
        <v>101428.61</v>
      </c>
      <c r="F3220" s="351">
        <f t="shared" si="409"/>
        <v>104451.18257800001</v>
      </c>
      <c r="G3220" s="352"/>
      <c r="H3220" s="351">
        <f t="shared" si="410"/>
        <v>0</v>
      </c>
      <c r="I3220" s="351">
        <f t="shared" si="412"/>
        <v>3022.5725780000066</v>
      </c>
      <c r="J3220" s="351">
        <f t="shared" si="411"/>
        <v>0</v>
      </c>
      <c r="K3220" s="293">
        <f>SUM('Employee Salary Payroll Tax '!I3222:K3222)</f>
        <v>17919.740000000002</v>
      </c>
      <c r="L3220" s="293">
        <f>'Employee Salary Payroll Tax '!H3222</f>
        <v>0</v>
      </c>
      <c r="M3220" s="293">
        <f t="shared" si="413"/>
        <v>83508.87</v>
      </c>
      <c r="N3220" s="359">
        <f t="shared" si="414"/>
        <v>0</v>
      </c>
      <c r="O3220" s="331"/>
      <c r="P3220" s="61"/>
      <c r="Q3220" s="294"/>
      <c r="R3220" s="292"/>
      <c r="S3220" s="303"/>
    </row>
    <row r="3221" spans="1:19" s="36" customFormat="1" ht="14.4">
      <c r="A3221" s="36">
        <f t="shared" si="407"/>
        <v>1898</v>
      </c>
      <c r="B3221" s="526"/>
      <c r="C3221" s="36" t="str">
        <f>VLOOKUP('Employee Salary Payroll Tax '!B3223,'Employee Salary Payroll Tax '!$D$1:$E$7,2,FALSE)</f>
        <v>NonUnion</v>
      </c>
      <c r="D3221" s="61">
        <f t="shared" si="408"/>
        <v>2.98E-2</v>
      </c>
      <c r="E3221" s="351">
        <f>'Employee Salary Payroll Tax '!N3223</f>
        <v>59206.73</v>
      </c>
      <c r="F3221" s="351">
        <f t="shared" si="409"/>
        <v>60971.090554000009</v>
      </c>
      <c r="G3221" s="352"/>
      <c r="H3221" s="351">
        <f t="shared" si="410"/>
        <v>0</v>
      </c>
      <c r="I3221" s="351">
        <f t="shared" si="412"/>
        <v>1764.3605540000062</v>
      </c>
      <c r="J3221" s="351">
        <f t="shared" si="411"/>
        <v>0</v>
      </c>
      <c r="K3221" s="293">
        <f>SUM('Employee Salary Payroll Tax '!I3223:K3223)</f>
        <v>349.01</v>
      </c>
      <c r="L3221" s="293">
        <f>'Employee Salary Payroll Tax '!H3223</f>
        <v>0</v>
      </c>
      <c r="M3221" s="293">
        <f t="shared" si="413"/>
        <v>58857.72</v>
      </c>
      <c r="N3221" s="359">
        <f t="shared" si="414"/>
        <v>0</v>
      </c>
      <c r="O3221" s="331"/>
      <c r="P3221" s="61"/>
      <c r="Q3221" s="294"/>
      <c r="R3221" s="292"/>
      <c r="S3221" s="303"/>
    </row>
    <row r="3222" spans="1:19" s="36" customFormat="1" ht="14.4">
      <c r="A3222" s="36">
        <f t="shared" si="407"/>
        <v>1899</v>
      </c>
      <c r="B3222" s="526"/>
      <c r="C3222" s="36" t="str">
        <f>VLOOKUP('Employee Salary Payroll Tax '!B3224,'Employee Salary Payroll Tax '!$D$1:$E$7,2,FALSE)</f>
        <v>NonUnion</v>
      </c>
      <c r="D3222" s="61">
        <f t="shared" si="408"/>
        <v>2.98E-2</v>
      </c>
      <c r="E3222" s="351">
        <f>'Employee Salary Payroll Tax '!N3224</f>
        <v>89976.59</v>
      </c>
      <c r="F3222" s="351">
        <f t="shared" si="409"/>
        <v>92657.892382000005</v>
      </c>
      <c r="G3222" s="352"/>
      <c r="H3222" s="351">
        <f t="shared" si="410"/>
        <v>0</v>
      </c>
      <c r="I3222" s="351">
        <f t="shared" si="412"/>
        <v>2681.3023820000089</v>
      </c>
      <c r="J3222" s="351">
        <f t="shared" si="411"/>
        <v>0</v>
      </c>
      <c r="K3222" s="293">
        <f>SUM('Employee Salary Payroll Tax '!I3224:K3224)</f>
        <v>6536.05</v>
      </c>
      <c r="L3222" s="293">
        <f>'Employee Salary Payroll Tax '!H3224</f>
        <v>0</v>
      </c>
      <c r="M3222" s="293">
        <f t="shared" si="413"/>
        <v>83440.539999999994</v>
      </c>
      <c r="N3222" s="359">
        <f t="shared" si="414"/>
        <v>0</v>
      </c>
      <c r="O3222" s="331"/>
      <c r="P3222" s="61"/>
      <c r="Q3222" s="294"/>
      <c r="R3222" s="292"/>
      <c r="S3222" s="303"/>
    </row>
    <row r="3223" spans="1:19" s="36" customFormat="1" ht="14.4">
      <c r="A3223" s="36">
        <f t="shared" si="407"/>
        <v>1900</v>
      </c>
      <c r="B3223" s="526"/>
      <c r="C3223" s="36" t="str">
        <f>VLOOKUP('Employee Salary Payroll Tax '!B3225,'Employee Salary Payroll Tax '!$D$1:$E$7,2,FALSE)</f>
        <v>IBEW</v>
      </c>
      <c r="D3223" s="61">
        <f t="shared" si="408"/>
        <v>6.875E-3</v>
      </c>
      <c r="E3223" s="351">
        <f>'Employee Salary Payroll Tax '!N3225</f>
        <v>67060.81</v>
      </c>
      <c r="F3223" s="351">
        <f t="shared" si="409"/>
        <v>67521.853068750002</v>
      </c>
      <c r="G3223" s="352"/>
      <c r="H3223" s="351">
        <f t="shared" si="410"/>
        <v>0</v>
      </c>
      <c r="I3223" s="351">
        <f t="shared" si="412"/>
        <v>461.04306875000475</v>
      </c>
      <c r="J3223" s="351">
        <f t="shared" si="411"/>
        <v>0</v>
      </c>
      <c r="K3223" s="293">
        <f>SUM('Employee Salary Payroll Tax '!I3225:K3225)</f>
        <v>8399.51</v>
      </c>
      <c r="L3223" s="293">
        <f>'Employee Salary Payroll Tax '!H3225</f>
        <v>0</v>
      </c>
      <c r="M3223" s="293">
        <f t="shared" si="413"/>
        <v>58661.299999999996</v>
      </c>
      <c r="N3223" s="359">
        <f t="shared" si="414"/>
        <v>0</v>
      </c>
      <c r="O3223" s="331"/>
      <c r="P3223" s="61"/>
      <c r="Q3223" s="294"/>
      <c r="R3223" s="292"/>
      <c r="S3223" s="303"/>
    </row>
    <row r="3224" spans="1:19" s="36" customFormat="1" ht="14.4">
      <c r="A3224" s="36">
        <f t="shared" si="407"/>
        <v>1901</v>
      </c>
      <c r="B3224" s="526"/>
      <c r="C3224" s="36" t="str">
        <f>VLOOKUP('Employee Salary Payroll Tax '!B3226,'Employee Salary Payroll Tax '!$D$1:$E$7,2,FALSE)</f>
        <v>NonUnion</v>
      </c>
      <c r="D3224" s="61">
        <f t="shared" si="408"/>
        <v>2.98E-2</v>
      </c>
      <c r="E3224" s="351">
        <f>'Employee Salary Payroll Tax '!N3226</f>
        <v>49792.59</v>
      </c>
      <c r="F3224" s="351">
        <f t="shared" si="409"/>
        <v>51276.409181999996</v>
      </c>
      <c r="G3224" s="352"/>
      <c r="H3224" s="351">
        <f t="shared" si="410"/>
        <v>0</v>
      </c>
      <c r="I3224" s="351">
        <f t="shared" si="412"/>
        <v>1483.8191819999993</v>
      </c>
      <c r="J3224" s="351">
        <f t="shared" si="411"/>
        <v>0</v>
      </c>
      <c r="K3224" s="293">
        <f>SUM('Employee Salary Payroll Tax '!I3226:K3226)</f>
        <v>11231.099999999999</v>
      </c>
      <c r="L3224" s="293">
        <f>'Employee Salary Payroll Tax '!H3226</f>
        <v>0</v>
      </c>
      <c r="M3224" s="293">
        <f t="shared" si="413"/>
        <v>38561.49</v>
      </c>
      <c r="N3224" s="359">
        <f t="shared" si="414"/>
        <v>0</v>
      </c>
      <c r="O3224" s="331"/>
      <c r="P3224" s="61"/>
      <c r="Q3224" s="294"/>
      <c r="R3224" s="292"/>
      <c r="S3224" s="303"/>
    </row>
    <row r="3225" spans="1:19" s="36" customFormat="1" ht="14.4">
      <c r="A3225" s="36">
        <f t="shared" si="407"/>
        <v>1902</v>
      </c>
      <c r="B3225" s="526"/>
      <c r="C3225" s="36" t="str">
        <f>VLOOKUP('Employee Salary Payroll Tax '!B3227,'Employee Salary Payroll Tax '!$D$1:$E$7,2,FALSE)</f>
        <v>NonUnion</v>
      </c>
      <c r="D3225" s="61">
        <f t="shared" si="408"/>
        <v>2.98E-2</v>
      </c>
      <c r="E3225" s="351">
        <f>'Employee Salary Payroll Tax '!N3227</f>
        <v>60527.56</v>
      </c>
      <c r="F3225" s="351">
        <f t="shared" si="409"/>
        <v>62331.281287999998</v>
      </c>
      <c r="G3225" s="352"/>
      <c r="H3225" s="351">
        <f t="shared" si="410"/>
        <v>0</v>
      </c>
      <c r="I3225" s="351">
        <f t="shared" si="412"/>
        <v>1803.7212880000006</v>
      </c>
      <c r="J3225" s="351">
        <f t="shared" si="411"/>
        <v>0</v>
      </c>
      <c r="K3225" s="293">
        <f>SUM('Employee Salary Payroll Tax '!I3227:K3227)</f>
        <v>37685.46</v>
      </c>
      <c r="L3225" s="293">
        <f>'Employee Salary Payroll Tax '!H3227</f>
        <v>0</v>
      </c>
      <c r="M3225" s="293">
        <f t="shared" si="413"/>
        <v>22842.1</v>
      </c>
      <c r="N3225" s="359">
        <f t="shared" si="414"/>
        <v>0</v>
      </c>
      <c r="O3225" s="331"/>
      <c r="P3225" s="61"/>
      <c r="Q3225" s="294"/>
      <c r="R3225" s="292"/>
      <c r="S3225" s="303"/>
    </row>
    <row r="3226" spans="1:19" s="36" customFormat="1" ht="14.4">
      <c r="A3226" s="36">
        <f t="shared" si="407"/>
        <v>1903</v>
      </c>
      <c r="B3226" s="526"/>
      <c r="C3226" s="36" t="str">
        <f>VLOOKUP('Employee Salary Payroll Tax '!B3228,'Employee Salary Payroll Tax '!$D$1:$E$7,2,FALSE)</f>
        <v>NonUnion</v>
      </c>
      <c r="D3226" s="61">
        <f t="shared" si="408"/>
        <v>2.98E-2</v>
      </c>
      <c r="E3226" s="351">
        <f>'Employee Salary Payroll Tax '!N3228</f>
        <v>89139.44</v>
      </c>
      <c r="F3226" s="351">
        <f t="shared" si="409"/>
        <v>91795.795312000002</v>
      </c>
      <c r="G3226" s="352"/>
      <c r="H3226" s="351">
        <f t="shared" si="410"/>
        <v>0</v>
      </c>
      <c r="I3226" s="351">
        <f t="shared" si="412"/>
        <v>2656.3553119999997</v>
      </c>
      <c r="J3226" s="351">
        <f t="shared" si="411"/>
        <v>0</v>
      </c>
      <c r="K3226" s="293">
        <f>SUM('Employee Salary Payroll Tax '!I3228:K3228)</f>
        <v>89139.439999999988</v>
      </c>
      <c r="L3226" s="293">
        <f>'Employee Salary Payroll Tax '!H3228</f>
        <v>0</v>
      </c>
      <c r="M3226" s="293">
        <f t="shared" si="413"/>
        <v>1.4551915228366852E-11</v>
      </c>
      <c r="N3226" s="359">
        <f t="shared" si="414"/>
        <v>0</v>
      </c>
      <c r="O3226" s="331"/>
      <c r="P3226" s="61"/>
      <c r="Q3226" s="294"/>
      <c r="R3226" s="292"/>
      <c r="S3226" s="303"/>
    </row>
    <row r="3227" spans="1:19" s="36" customFormat="1" ht="14.4">
      <c r="A3227" s="36">
        <f t="shared" si="407"/>
        <v>1904</v>
      </c>
      <c r="B3227" s="526"/>
      <c r="C3227" s="36" t="str">
        <f>VLOOKUP('Employee Salary Payroll Tax '!B3229,'Employee Salary Payroll Tax '!$D$1:$E$7,2,FALSE)</f>
        <v>UA</v>
      </c>
      <c r="D3227" s="61">
        <f t="shared" si="408"/>
        <v>0.03</v>
      </c>
      <c r="E3227" s="351">
        <f>'Employee Salary Payroll Tax '!N3229</f>
        <v>64088.91</v>
      </c>
      <c r="F3227" s="351">
        <f t="shared" si="409"/>
        <v>66011.577300000004</v>
      </c>
      <c r="G3227" s="352"/>
      <c r="H3227" s="351">
        <f t="shared" si="410"/>
        <v>0</v>
      </c>
      <c r="I3227" s="351">
        <f t="shared" si="412"/>
        <v>1922.667300000001</v>
      </c>
      <c r="J3227" s="351">
        <f t="shared" si="411"/>
        <v>0</v>
      </c>
      <c r="K3227" s="293">
        <f>SUM('Employee Salary Payroll Tax '!I3229:K3229)</f>
        <v>60710.21</v>
      </c>
      <c r="L3227" s="293">
        <f>'Employee Salary Payroll Tax '!H3229</f>
        <v>254.77</v>
      </c>
      <c r="M3227" s="293">
        <f t="shared" si="413"/>
        <v>3123.9300000000044</v>
      </c>
      <c r="N3227" s="359">
        <f t="shared" si="414"/>
        <v>0</v>
      </c>
      <c r="O3227" s="331"/>
      <c r="P3227" s="61"/>
      <c r="Q3227" s="294"/>
      <c r="R3227" s="292"/>
      <c r="S3227" s="303"/>
    </row>
    <row r="3228" spans="1:19" s="36" customFormat="1" ht="14.4">
      <c r="A3228" s="36">
        <f t="shared" si="407"/>
        <v>1905</v>
      </c>
      <c r="B3228" s="526"/>
      <c r="C3228" s="36" t="str">
        <f>VLOOKUP('Employee Salary Payroll Tax '!B3230,'Employee Salary Payroll Tax '!$D$1:$E$7,2,FALSE)</f>
        <v>IBEW</v>
      </c>
      <c r="D3228" s="61">
        <f t="shared" si="408"/>
        <v>6.875E-3</v>
      </c>
      <c r="E3228" s="351">
        <f>'Employee Salary Payroll Tax '!N3230</f>
        <v>37699.85</v>
      </c>
      <c r="F3228" s="351">
        <f t="shared" si="409"/>
        <v>37959.036468749997</v>
      </c>
      <c r="G3228" s="352"/>
      <c r="H3228" s="351">
        <f t="shared" si="410"/>
        <v>0</v>
      </c>
      <c r="I3228" s="351">
        <f t="shared" si="412"/>
        <v>259.18646874999831</v>
      </c>
      <c r="J3228" s="351">
        <f t="shared" si="411"/>
        <v>0</v>
      </c>
      <c r="K3228" s="293">
        <f>SUM('Employee Salary Payroll Tax '!I3230:K3230)</f>
        <v>37699.85</v>
      </c>
      <c r="L3228" s="293">
        <f>'Employee Salary Payroll Tax '!H3230</f>
        <v>0</v>
      </c>
      <c r="M3228" s="293">
        <f t="shared" si="413"/>
        <v>0</v>
      </c>
      <c r="N3228" s="359">
        <f t="shared" si="414"/>
        <v>0</v>
      </c>
      <c r="O3228" s="331"/>
      <c r="P3228" s="61"/>
      <c r="Q3228" s="294"/>
      <c r="R3228" s="292"/>
      <c r="S3228" s="303"/>
    </row>
    <row r="3229" spans="1:19" s="36" customFormat="1" ht="14.4">
      <c r="A3229" s="36">
        <f t="shared" si="407"/>
        <v>1906</v>
      </c>
      <c r="B3229" s="526"/>
      <c r="C3229" s="36" t="str">
        <f>VLOOKUP('Employee Salary Payroll Tax '!B3231,'Employee Salary Payroll Tax '!$D$1:$E$7,2,FALSE)</f>
        <v>IBEW</v>
      </c>
      <c r="D3229" s="61">
        <f t="shared" si="408"/>
        <v>6.875E-3</v>
      </c>
      <c r="E3229" s="351">
        <f>'Employee Salary Payroll Tax '!N3231</f>
        <v>66418.179999999993</v>
      </c>
      <c r="F3229" s="351">
        <f t="shared" si="409"/>
        <v>66874.804987499985</v>
      </c>
      <c r="G3229" s="352"/>
      <c r="H3229" s="351">
        <f t="shared" si="410"/>
        <v>0</v>
      </c>
      <c r="I3229" s="351">
        <f t="shared" si="412"/>
        <v>456.62498749999213</v>
      </c>
      <c r="J3229" s="351">
        <f t="shared" si="411"/>
        <v>0</v>
      </c>
      <c r="K3229" s="293">
        <f>SUM('Employee Salary Payroll Tax '!I3231:K3231)</f>
        <v>23191.79</v>
      </c>
      <c r="L3229" s="293">
        <f>'Employee Salary Payroll Tax '!H3231</f>
        <v>0</v>
      </c>
      <c r="M3229" s="293">
        <f t="shared" si="413"/>
        <v>43226.389999999992</v>
      </c>
      <c r="N3229" s="359">
        <f t="shared" si="414"/>
        <v>0</v>
      </c>
      <c r="O3229" s="331"/>
      <c r="P3229" s="61"/>
      <c r="Q3229" s="294"/>
      <c r="R3229" s="292"/>
      <c r="S3229" s="303"/>
    </row>
    <row r="3230" spans="1:19" s="36" customFormat="1" ht="14.4">
      <c r="A3230" s="36">
        <f t="shared" si="407"/>
        <v>1907</v>
      </c>
      <c r="B3230" s="526"/>
      <c r="C3230" s="36" t="str">
        <f>VLOOKUP('Employee Salary Payroll Tax '!B3232,'Employee Salary Payroll Tax '!$D$1:$E$7,2,FALSE)</f>
        <v>IBEW</v>
      </c>
      <c r="D3230" s="61">
        <f t="shared" si="408"/>
        <v>6.875E-3</v>
      </c>
      <c r="E3230" s="351">
        <f>'Employee Salary Payroll Tax '!N3232</f>
        <v>73484.98</v>
      </c>
      <c r="F3230" s="351">
        <f t="shared" si="409"/>
        <v>73990.189237499988</v>
      </c>
      <c r="G3230" s="352"/>
      <c r="H3230" s="351">
        <f t="shared" si="410"/>
        <v>0</v>
      </c>
      <c r="I3230" s="351">
        <f t="shared" si="412"/>
        <v>505.20923749999201</v>
      </c>
      <c r="J3230" s="351">
        <f t="shared" si="411"/>
        <v>0</v>
      </c>
      <c r="K3230" s="293">
        <f>SUM('Employee Salary Payroll Tax '!I3232:K3232)</f>
        <v>0</v>
      </c>
      <c r="L3230" s="293">
        <f>'Employee Salary Payroll Tax '!H3232</f>
        <v>0</v>
      </c>
      <c r="M3230" s="293">
        <f t="shared" si="413"/>
        <v>73484.98</v>
      </c>
      <c r="N3230" s="359">
        <f t="shared" si="414"/>
        <v>0</v>
      </c>
      <c r="O3230" s="331"/>
      <c r="P3230" s="61"/>
      <c r="Q3230" s="294"/>
      <c r="R3230" s="292"/>
      <c r="S3230" s="303"/>
    </row>
    <row r="3231" spans="1:19" s="36" customFormat="1" ht="14.4">
      <c r="A3231" s="36">
        <f t="shared" si="407"/>
        <v>1908</v>
      </c>
      <c r="B3231" s="526"/>
      <c r="C3231" s="36" t="str">
        <f>VLOOKUP('Employee Salary Payroll Tax '!B3233,'Employee Salary Payroll Tax '!$D$1:$E$7,2,FALSE)</f>
        <v>NonUnion</v>
      </c>
      <c r="D3231" s="61">
        <f t="shared" si="408"/>
        <v>2.98E-2</v>
      </c>
      <c r="E3231" s="351">
        <f>'Employee Salary Payroll Tax '!N3233</f>
        <v>56696.81</v>
      </c>
      <c r="F3231" s="351">
        <f t="shared" si="409"/>
        <v>58386.374938000001</v>
      </c>
      <c r="G3231" s="352"/>
      <c r="H3231" s="351">
        <f t="shared" si="410"/>
        <v>0</v>
      </c>
      <c r="I3231" s="351">
        <f t="shared" si="412"/>
        <v>1689.5649380000032</v>
      </c>
      <c r="J3231" s="351">
        <f t="shared" si="411"/>
        <v>0</v>
      </c>
      <c r="K3231" s="293">
        <f>SUM('Employee Salary Payroll Tax '!I3233:K3233)</f>
        <v>56696.81</v>
      </c>
      <c r="L3231" s="293">
        <f>'Employee Salary Payroll Tax '!H3233</f>
        <v>0</v>
      </c>
      <c r="M3231" s="293">
        <f t="shared" si="413"/>
        <v>0</v>
      </c>
      <c r="N3231" s="359">
        <f t="shared" si="414"/>
        <v>0</v>
      </c>
      <c r="O3231" s="331"/>
      <c r="P3231" s="61"/>
      <c r="Q3231" s="294"/>
      <c r="R3231" s="292"/>
      <c r="S3231" s="303"/>
    </row>
    <row r="3232" spans="1:19" s="36" customFormat="1" ht="14.4">
      <c r="A3232" s="36">
        <f t="shared" si="407"/>
        <v>1909</v>
      </c>
      <c r="B3232" s="526"/>
      <c r="C3232" s="36" t="str">
        <f>VLOOKUP('Employee Salary Payroll Tax '!B3234,'Employee Salary Payroll Tax '!$D$1:$E$7,2,FALSE)</f>
        <v>UA</v>
      </c>
      <c r="D3232" s="61">
        <f t="shared" si="408"/>
        <v>0.03</v>
      </c>
      <c r="E3232" s="351">
        <f>'Employee Salary Payroll Tax '!N3234</f>
        <v>76998.38</v>
      </c>
      <c r="F3232" s="351">
        <f t="shared" si="409"/>
        <v>79308.33140000001</v>
      </c>
      <c r="G3232" s="352"/>
      <c r="H3232" s="351">
        <f t="shared" si="410"/>
        <v>0</v>
      </c>
      <c r="I3232" s="351">
        <f t="shared" si="412"/>
        <v>2309.9514000000054</v>
      </c>
      <c r="J3232" s="351">
        <f t="shared" si="411"/>
        <v>0</v>
      </c>
      <c r="K3232" s="293">
        <f>SUM('Employee Salary Payroll Tax '!I3234:K3234)</f>
        <v>69454.499999999985</v>
      </c>
      <c r="L3232" s="293">
        <f>'Employee Salary Payroll Tax '!H3234</f>
        <v>900.89</v>
      </c>
      <c r="M3232" s="293">
        <f t="shared" si="413"/>
        <v>6642.9900000000189</v>
      </c>
      <c r="N3232" s="359">
        <f t="shared" si="414"/>
        <v>0</v>
      </c>
      <c r="O3232" s="331"/>
      <c r="P3232" s="61"/>
      <c r="Q3232" s="294"/>
      <c r="R3232" s="292"/>
      <c r="S3232" s="303"/>
    </row>
    <row r="3233" spans="1:19" s="36" customFormat="1" ht="14.4">
      <c r="A3233" s="36">
        <f t="shared" si="407"/>
        <v>1910</v>
      </c>
      <c r="B3233" s="526"/>
      <c r="C3233" s="36" t="str">
        <f>VLOOKUP('Employee Salary Payroll Tax '!B3235,'Employee Salary Payroll Tax '!$D$1:$E$7,2,FALSE)</f>
        <v>NonUnion</v>
      </c>
      <c r="D3233" s="61">
        <f t="shared" ref="D3233:D3296" si="415">VLOOKUP(C3233,C$9:D$12,2)</f>
        <v>2.98E-2</v>
      </c>
      <c r="E3233" s="351">
        <f>'Employee Salary Payroll Tax '!N3235</f>
        <v>75573.62</v>
      </c>
      <c r="F3233" s="351">
        <f t="shared" ref="F3233:F3296" si="416">E3233*(1+D3233)</f>
        <v>77825.713875999994</v>
      </c>
      <c r="G3233" s="352"/>
      <c r="H3233" s="351">
        <f t="shared" ref="H3233:H3296" si="417">IF(E3233&gt;$H$12,0,$H$12-E3233)</f>
        <v>0</v>
      </c>
      <c r="I3233" s="351">
        <f t="shared" ref="I3233:I3296" si="418">F3233-E3233</f>
        <v>2252.093875999999</v>
      </c>
      <c r="J3233" s="351">
        <f t="shared" ref="J3233:J3296" si="419">IF(H3233&gt;I3233,I3233*$J$12,H3233*$J$12)</f>
        <v>0</v>
      </c>
      <c r="K3233" s="293">
        <f>SUM('Employee Salary Payroll Tax '!I3235:K3235)</f>
        <v>71839</v>
      </c>
      <c r="L3233" s="293">
        <f>'Employee Salary Payroll Tax '!H3235</f>
        <v>0</v>
      </c>
      <c r="M3233" s="293">
        <f t="shared" si="413"/>
        <v>3734.6199999999953</v>
      </c>
      <c r="N3233" s="359">
        <f t="shared" ref="N3233:N3296" si="420">J3233*K3233/(SUM(K3233:M3233)+0.000001)</f>
        <v>0</v>
      </c>
      <c r="O3233" s="331"/>
      <c r="P3233" s="61"/>
      <c r="Q3233" s="294"/>
      <c r="R3233" s="292"/>
      <c r="S3233" s="303"/>
    </row>
    <row r="3234" spans="1:19" s="36" customFormat="1" ht="14.4">
      <c r="A3234" s="36">
        <f t="shared" si="407"/>
        <v>1911</v>
      </c>
      <c r="B3234" s="526"/>
      <c r="C3234" s="36" t="str">
        <f>VLOOKUP('Employee Salary Payroll Tax '!B3236,'Employee Salary Payroll Tax '!$D$1:$E$7,2,FALSE)</f>
        <v>IBEW</v>
      </c>
      <c r="D3234" s="61">
        <f t="shared" si="415"/>
        <v>6.875E-3</v>
      </c>
      <c r="E3234" s="351">
        <f>'Employee Salary Payroll Tax '!N3236</f>
        <v>34979.56</v>
      </c>
      <c r="F3234" s="351">
        <f t="shared" si="416"/>
        <v>35220.044474999995</v>
      </c>
      <c r="G3234" s="352"/>
      <c r="H3234" s="351">
        <f t="shared" si="417"/>
        <v>0</v>
      </c>
      <c r="I3234" s="351">
        <f t="shared" si="418"/>
        <v>240.48447499999747</v>
      </c>
      <c r="J3234" s="351">
        <f t="shared" si="419"/>
        <v>0</v>
      </c>
      <c r="K3234" s="293">
        <f>SUM('Employee Salary Payroll Tax '!I3236:K3236)</f>
        <v>34979.56</v>
      </c>
      <c r="L3234" s="293">
        <f>'Employee Salary Payroll Tax '!H3236</f>
        <v>0</v>
      </c>
      <c r="M3234" s="293">
        <f t="shared" si="413"/>
        <v>0</v>
      </c>
      <c r="N3234" s="359">
        <f t="shared" si="420"/>
        <v>0</v>
      </c>
      <c r="O3234" s="329"/>
      <c r="P3234" s="61"/>
      <c r="Q3234" s="294"/>
      <c r="R3234" s="292"/>
      <c r="S3234" s="303"/>
    </row>
    <row r="3235" spans="1:19" s="36" customFormat="1" ht="14.4">
      <c r="A3235" s="36">
        <f t="shared" si="407"/>
        <v>1912</v>
      </c>
      <c r="B3235" s="526"/>
      <c r="C3235" s="36" t="str">
        <f>VLOOKUP('Employee Salary Payroll Tax '!B3237,'Employee Salary Payroll Tax '!$D$1:$E$7,2,FALSE)</f>
        <v>IBEW</v>
      </c>
      <c r="D3235" s="61">
        <f t="shared" si="415"/>
        <v>6.875E-3</v>
      </c>
      <c r="E3235" s="351">
        <f>'Employee Salary Payroll Tax '!N3237</f>
        <v>146770.88</v>
      </c>
      <c r="F3235" s="351">
        <f t="shared" si="416"/>
        <v>147779.92980000001</v>
      </c>
      <c r="G3235" s="352"/>
      <c r="H3235" s="351">
        <f t="shared" si="417"/>
        <v>0</v>
      </c>
      <c r="I3235" s="351">
        <f t="shared" si="418"/>
        <v>1009.049800000008</v>
      </c>
      <c r="J3235" s="351">
        <f t="shared" si="419"/>
        <v>0</v>
      </c>
      <c r="K3235" s="293">
        <f>SUM('Employee Salary Payroll Tax '!I3237:K3237)</f>
        <v>134105.57999999999</v>
      </c>
      <c r="L3235" s="293">
        <f>'Employee Salary Payroll Tax '!H3237</f>
        <v>0</v>
      </c>
      <c r="M3235" s="293">
        <f t="shared" si="413"/>
        <v>12665.300000000017</v>
      </c>
      <c r="N3235" s="359">
        <f t="shared" si="420"/>
        <v>0</v>
      </c>
      <c r="O3235" s="329"/>
      <c r="P3235" s="61"/>
      <c r="Q3235" s="294"/>
      <c r="R3235" s="292"/>
      <c r="S3235" s="303"/>
    </row>
    <row r="3236" spans="1:19" s="36" customFormat="1" ht="14.4">
      <c r="A3236" s="36">
        <f t="shared" si="407"/>
        <v>1913</v>
      </c>
      <c r="B3236" s="526"/>
      <c r="C3236" s="36" t="str">
        <f>VLOOKUP('Employee Salary Payroll Tax '!B3238,'Employee Salary Payroll Tax '!$D$1:$E$7,2,FALSE)</f>
        <v>NonUnion</v>
      </c>
      <c r="D3236" s="61">
        <f t="shared" si="415"/>
        <v>2.98E-2</v>
      </c>
      <c r="E3236" s="351">
        <f>'Employee Salary Payroll Tax '!N3238</f>
        <v>90179.45</v>
      </c>
      <c r="F3236" s="351">
        <f t="shared" si="416"/>
        <v>92866.797609999994</v>
      </c>
      <c r="G3236" s="352"/>
      <c r="H3236" s="351">
        <f t="shared" si="417"/>
        <v>0</v>
      </c>
      <c r="I3236" s="351">
        <f t="shared" si="418"/>
        <v>2687.3476099999971</v>
      </c>
      <c r="J3236" s="351">
        <f t="shared" si="419"/>
        <v>0</v>
      </c>
      <c r="K3236" s="293">
        <f>SUM('Employee Salary Payroll Tax '!I3238:K3238)</f>
        <v>19847.72</v>
      </c>
      <c r="L3236" s="293">
        <f>'Employee Salary Payroll Tax '!H3238</f>
        <v>0</v>
      </c>
      <c r="M3236" s="293">
        <f t="shared" si="413"/>
        <v>70331.73</v>
      </c>
      <c r="N3236" s="359">
        <f t="shared" si="420"/>
        <v>0</v>
      </c>
      <c r="O3236" s="331"/>
      <c r="P3236" s="61"/>
      <c r="Q3236" s="294"/>
      <c r="R3236" s="292"/>
      <c r="S3236" s="303"/>
    </row>
    <row r="3237" spans="1:19" s="36" customFormat="1" ht="14.4">
      <c r="A3237" s="36">
        <f t="shared" si="407"/>
        <v>1914</v>
      </c>
      <c r="B3237" s="526"/>
      <c r="C3237" s="36" t="str">
        <f>VLOOKUP('Employee Salary Payroll Tax '!B3239,'Employee Salary Payroll Tax '!$D$1:$E$7,2,FALSE)</f>
        <v>NonUnion</v>
      </c>
      <c r="D3237" s="61">
        <f t="shared" si="415"/>
        <v>2.98E-2</v>
      </c>
      <c r="E3237" s="351">
        <f>'Employee Salary Payroll Tax '!N3239</f>
        <v>78835.97</v>
      </c>
      <c r="F3237" s="351">
        <f t="shared" si="416"/>
        <v>81185.281906000004</v>
      </c>
      <c r="G3237" s="352"/>
      <c r="H3237" s="351">
        <f t="shared" si="417"/>
        <v>0</v>
      </c>
      <c r="I3237" s="351">
        <f t="shared" si="418"/>
        <v>2349.3119060000026</v>
      </c>
      <c r="J3237" s="351">
        <f t="shared" si="419"/>
        <v>0</v>
      </c>
      <c r="K3237" s="293">
        <f>SUM('Employee Salary Payroll Tax '!I3239:K3239)</f>
        <v>18454.810000000001</v>
      </c>
      <c r="L3237" s="293">
        <f>'Employee Salary Payroll Tax '!H3239</f>
        <v>895.11</v>
      </c>
      <c r="M3237" s="293">
        <f t="shared" si="413"/>
        <v>59486.05</v>
      </c>
      <c r="N3237" s="359">
        <f t="shared" si="420"/>
        <v>0</v>
      </c>
      <c r="O3237" s="331"/>
      <c r="P3237" s="61"/>
      <c r="Q3237" s="294"/>
      <c r="R3237" s="292"/>
      <c r="S3237" s="303"/>
    </row>
    <row r="3238" spans="1:19" s="36" customFormat="1" ht="14.4">
      <c r="A3238" s="36">
        <f t="shared" si="407"/>
        <v>1915</v>
      </c>
      <c r="B3238" s="526"/>
      <c r="C3238" s="36" t="str">
        <f>VLOOKUP('Employee Salary Payroll Tax '!B3240,'Employee Salary Payroll Tax '!$D$1:$E$7,2,FALSE)</f>
        <v>NonUnion</v>
      </c>
      <c r="D3238" s="61">
        <f t="shared" si="415"/>
        <v>2.98E-2</v>
      </c>
      <c r="E3238" s="351">
        <f>'Employee Salary Payroll Tax '!N3240</f>
        <v>10831.51</v>
      </c>
      <c r="F3238" s="351">
        <f t="shared" si="416"/>
        <v>11154.288998</v>
      </c>
      <c r="G3238" s="352"/>
      <c r="H3238" s="351">
        <f t="shared" si="417"/>
        <v>0</v>
      </c>
      <c r="I3238" s="351">
        <f t="shared" si="418"/>
        <v>322.77899799999977</v>
      </c>
      <c r="J3238" s="351">
        <f t="shared" si="419"/>
        <v>0</v>
      </c>
      <c r="K3238" s="293">
        <f>SUM('Employee Salary Payroll Tax '!I3240:K3240)</f>
        <v>2382.9299999999998</v>
      </c>
      <c r="L3238" s="293">
        <f>'Employee Salary Payroll Tax '!H3240</f>
        <v>0</v>
      </c>
      <c r="M3238" s="293">
        <f t="shared" si="413"/>
        <v>8448.58</v>
      </c>
      <c r="N3238" s="359">
        <f t="shared" si="420"/>
        <v>0</v>
      </c>
      <c r="O3238" s="331"/>
      <c r="P3238" s="61"/>
      <c r="Q3238" s="294"/>
      <c r="R3238" s="292"/>
      <c r="S3238" s="303"/>
    </row>
    <row r="3239" spans="1:19" s="36" customFormat="1" ht="14.4">
      <c r="A3239" s="36">
        <f t="shared" si="407"/>
        <v>1916</v>
      </c>
      <c r="B3239" s="526"/>
      <c r="C3239" s="36" t="str">
        <f>VLOOKUP('Employee Salary Payroll Tax '!B3241,'Employee Salary Payroll Tax '!$D$1:$E$7,2,FALSE)</f>
        <v>NonUnion</v>
      </c>
      <c r="D3239" s="61">
        <f t="shared" si="415"/>
        <v>2.98E-2</v>
      </c>
      <c r="E3239" s="351">
        <f>'Employee Salary Payroll Tax '!N3241</f>
        <v>39788.379999999997</v>
      </c>
      <c r="F3239" s="351">
        <f t="shared" si="416"/>
        <v>40974.073724000002</v>
      </c>
      <c r="G3239" s="352"/>
      <c r="H3239" s="351">
        <f t="shared" si="417"/>
        <v>0</v>
      </c>
      <c r="I3239" s="351">
        <f t="shared" si="418"/>
        <v>1185.6937240000043</v>
      </c>
      <c r="J3239" s="351">
        <f t="shared" si="419"/>
        <v>0</v>
      </c>
      <c r="K3239" s="293">
        <f>SUM('Employee Salary Payroll Tax '!I3241:K3241)</f>
        <v>21930.97</v>
      </c>
      <c r="L3239" s="293">
        <f>'Employee Salary Payroll Tax '!H3241</f>
        <v>38.270000000000003</v>
      </c>
      <c r="M3239" s="293">
        <f t="shared" si="413"/>
        <v>17819.139999999996</v>
      </c>
      <c r="N3239" s="359">
        <f t="shared" si="420"/>
        <v>0</v>
      </c>
      <c r="O3239" s="331"/>
      <c r="P3239" s="61"/>
      <c r="Q3239" s="294"/>
      <c r="R3239" s="292"/>
      <c r="S3239" s="303"/>
    </row>
    <row r="3240" spans="1:19" s="36" customFormat="1" ht="14.4">
      <c r="A3240" s="36">
        <f t="shared" si="407"/>
        <v>1917</v>
      </c>
      <c r="B3240" s="526"/>
      <c r="C3240" s="36" t="str">
        <f>VLOOKUP('Employee Salary Payroll Tax '!B3242,'Employee Salary Payroll Tax '!$D$1:$E$7,2,FALSE)</f>
        <v>NonUnion</v>
      </c>
      <c r="D3240" s="61">
        <f t="shared" si="415"/>
        <v>2.98E-2</v>
      </c>
      <c r="E3240" s="351">
        <f>'Employee Salary Payroll Tax '!N3242</f>
        <v>121965.35</v>
      </c>
      <c r="F3240" s="351">
        <f t="shared" si="416"/>
        <v>125599.91743000002</v>
      </c>
      <c r="G3240" s="352"/>
      <c r="H3240" s="351">
        <f t="shared" si="417"/>
        <v>0</v>
      </c>
      <c r="I3240" s="351">
        <f t="shared" si="418"/>
        <v>3634.5674300000101</v>
      </c>
      <c r="J3240" s="351">
        <f t="shared" si="419"/>
        <v>0</v>
      </c>
      <c r="K3240" s="293">
        <f>SUM('Employee Salary Payroll Tax '!I3242:K3242)</f>
        <v>121082.75</v>
      </c>
      <c r="L3240" s="293">
        <f>'Employee Salary Payroll Tax '!H3242</f>
        <v>0</v>
      </c>
      <c r="M3240" s="293">
        <f t="shared" si="413"/>
        <v>882.60000000000582</v>
      </c>
      <c r="N3240" s="359">
        <f t="shared" si="420"/>
        <v>0</v>
      </c>
      <c r="O3240" s="331"/>
      <c r="P3240" s="61"/>
      <c r="Q3240" s="294"/>
      <c r="R3240" s="292"/>
      <c r="S3240" s="303"/>
    </row>
    <row r="3241" spans="1:19" s="36" customFormat="1" ht="14.4">
      <c r="A3241" s="36">
        <f t="shared" si="407"/>
        <v>1918</v>
      </c>
      <c r="B3241" s="526"/>
      <c r="C3241" s="36" t="str">
        <f>VLOOKUP('Employee Salary Payroll Tax '!B3243,'Employee Salary Payroll Tax '!$D$1:$E$7,2,FALSE)</f>
        <v>NonUnion</v>
      </c>
      <c r="D3241" s="61">
        <f t="shared" si="415"/>
        <v>2.98E-2</v>
      </c>
      <c r="E3241" s="351">
        <f>'Employee Salary Payroll Tax '!N3243</f>
        <v>36480.160000000003</v>
      </c>
      <c r="F3241" s="351">
        <f t="shared" si="416"/>
        <v>37567.268768000009</v>
      </c>
      <c r="G3241" s="352"/>
      <c r="H3241" s="351">
        <f t="shared" si="417"/>
        <v>0</v>
      </c>
      <c r="I3241" s="351">
        <f t="shared" si="418"/>
        <v>1087.1087680000055</v>
      </c>
      <c r="J3241" s="351">
        <f t="shared" si="419"/>
        <v>0</v>
      </c>
      <c r="K3241" s="293">
        <f>SUM('Employee Salary Payroll Tax '!I3243:K3243)</f>
        <v>14839.33</v>
      </c>
      <c r="L3241" s="293">
        <f>'Employee Salary Payroll Tax '!H3243</f>
        <v>0</v>
      </c>
      <c r="M3241" s="293">
        <f t="shared" si="413"/>
        <v>21640.83</v>
      </c>
      <c r="N3241" s="359">
        <f t="shared" si="420"/>
        <v>0</v>
      </c>
      <c r="O3241" s="331"/>
      <c r="P3241" s="61"/>
      <c r="Q3241" s="294"/>
      <c r="R3241" s="292"/>
      <c r="S3241" s="303"/>
    </row>
    <row r="3242" spans="1:19" s="36" customFormat="1" ht="14.4">
      <c r="A3242" s="36">
        <f t="shared" si="407"/>
        <v>1919</v>
      </c>
      <c r="B3242" s="526"/>
      <c r="C3242" s="36" t="str">
        <f>VLOOKUP('Employee Salary Payroll Tax '!B3244,'Employee Salary Payroll Tax '!$D$1:$E$7,2,FALSE)</f>
        <v>NonUnion</v>
      </c>
      <c r="D3242" s="61">
        <f t="shared" si="415"/>
        <v>2.98E-2</v>
      </c>
      <c r="E3242" s="351">
        <f>'Employee Salary Payroll Tax '!N3244</f>
        <v>68429.960000000006</v>
      </c>
      <c r="F3242" s="351">
        <f t="shared" si="416"/>
        <v>70469.172808000003</v>
      </c>
      <c r="G3242" s="352"/>
      <c r="H3242" s="351">
        <f t="shared" si="417"/>
        <v>0</v>
      </c>
      <c r="I3242" s="351">
        <f t="shared" si="418"/>
        <v>2039.2128079999966</v>
      </c>
      <c r="J3242" s="351">
        <f t="shared" si="419"/>
        <v>0</v>
      </c>
      <c r="K3242" s="293">
        <f>SUM('Employee Salary Payroll Tax '!I3244:K3244)</f>
        <v>9241.84</v>
      </c>
      <c r="L3242" s="293">
        <f>'Employee Salary Payroll Tax '!H3244</f>
        <v>0</v>
      </c>
      <c r="M3242" s="293">
        <f t="shared" si="413"/>
        <v>59188.12000000001</v>
      </c>
      <c r="N3242" s="359">
        <f t="shared" si="420"/>
        <v>0</v>
      </c>
      <c r="O3242" s="331"/>
      <c r="P3242" s="61"/>
      <c r="Q3242" s="294"/>
      <c r="R3242" s="292"/>
      <c r="S3242" s="303"/>
    </row>
    <row r="3243" spans="1:19" s="36" customFormat="1" ht="14.4">
      <c r="A3243" s="36">
        <f t="shared" si="407"/>
        <v>1920</v>
      </c>
      <c r="B3243" s="526"/>
      <c r="C3243" s="36" t="str">
        <f>VLOOKUP('Employee Salary Payroll Tax '!B3245,'Employee Salary Payroll Tax '!$D$1:$E$7,2,FALSE)</f>
        <v>NonUnion</v>
      </c>
      <c r="D3243" s="61">
        <f t="shared" si="415"/>
        <v>2.98E-2</v>
      </c>
      <c r="E3243" s="351">
        <f>'Employee Salary Payroll Tax '!N3245</f>
        <v>90110.51</v>
      </c>
      <c r="F3243" s="351">
        <f t="shared" si="416"/>
        <v>92795.803197999994</v>
      </c>
      <c r="G3243" s="352"/>
      <c r="H3243" s="351">
        <f t="shared" si="417"/>
        <v>0</v>
      </c>
      <c r="I3243" s="351">
        <f t="shared" si="418"/>
        <v>2685.2931979999994</v>
      </c>
      <c r="J3243" s="351">
        <f t="shared" si="419"/>
        <v>0</v>
      </c>
      <c r="K3243" s="293">
        <f>SUM('Employee Salary Payroll Tax '!I3245:K3245)</f>
        <v>89780.13</v>
      </c>
      <c r="L3243" s="293">
        <f>'Employee Salary Payroll Tax '!H3245</f>
        <v>0</v>
      </c>
      <c r="M3243" s="293">
        <f t="shared" si="413"/>
        <v>330.3799999999901</v>
      </c>
      <c r="N3243" s="359">
        <f t="shared" si="420"/>
        <v>0</v>
      </c>
      <c r="O3243" s="331"/>
      <c r="P3243" s="61"/>
      <c r="Q3243" s="294"/>
      <c r="R3243" s="292"/>
      <c r="S3243" s="303"/>
    </row>
    <row r="3244" spans="1:19" s="36" customFormat="1" ht="14.4">
      <c r="A3244" s="36">
        <f t="shared" si="407"/>
        <v>1921</v>
      </c>
      <c r="B3244" s="526"/>
      <c r="C3244" s="36" t="str">
        <f>VLOOKUP('Employee Salary Payroll Tax '!B3246,'Employee Salary Payroll Tax '!$D$1:$E$7,2,FALSE)</f>
        <v>NonUnion</v>
      </c>
      <c r="D3244" s="61">
        <f t="shared" si="415"/>
        <v>2.98E-2</v>
      </c>
      <c r="E3244" s="351">
        <f>'Employee Salary Payroll Tax '!N3246</f>
        <v>58205.32</v>
      </c>
      <c r="F3244" s="351">
        <f t="shared" si="416"/>
        <v>59939.838536000003</v>
      </c>
      <c r="G3244" s="352"/>
      <c r="H3244" s="351">
        <f t="shared" si="417"/>
        <v>0</v>
      </c>
      <c r="I3244" s="351">
        <f t="shared" si="418"/>
        <v>1734.5185360000032</v>
      </c>
      <c r="J3244" s="351">
        <f t="shared" si="419"/>
        <v>0</v>
      </c>
      <c r="K3244" s="293">
        <f>SUM('Employee Salary Payroll Tax '!I3246:K3246)</f>
        <v>14563.21</v>
      </c>
      <c r="L3244" s="293">
        <f>'Employee Salary Payroll Tax '!H3246</f>
        <v>0</v>
      </c>
      <c r="M3244" s="293">
        <f t="shared" si="413"/>
        <v>43642.11</v>
      </c>
      <c r="N3244" s="359">
        <f t="shared" si="420"/>
        <v>0</v>
      </c>
      <c r="O3244" s="331"/>
      <c r="P3244" s="61"/>
      <c r="Q3244" s="294"/>
      <c r="R3244" s="292"/>
      <c r="S3244" s="303"/>
    </row>
    <row r="3245" spans="1:19" s="36" customFormat="1" ht="14.4">
      <c r="A3245" s="36">
        <f t="shared" ref="A3245:A3308" si="421">+A3244+1</f>
        <v>1922</v>
      </c>
      <c r="B3245" s="526"/>
      <c r="C3245" s="36" t="str">
        <f>VLOOKUP('Employee Salary Payroll Tax '!B3247,'Employee Salary Payroll Tax '!$D$1:$E$7,2,FALSE)</f>
        <v>NonUnion</v>
      </c>
      <c r="D3245" s="61">
        <f t="shared" si="415"/>
        <v>2.98E-2</v>
      </c>
      <c r="E3245" s="351">
        <f>'Employee Salary Payroll Tax '!N3247</f>
        <v>91748.76</v>
      </c>
      <c r="F3245" s="351">
        <f t="shared" si="416"/>
        <v>94482.873047999994</v>
      </c>
      <c r="G3245" s="352"/>
      <c r="H3245" s="351">
        <f t="shared" si="417"/>
        <v>0</v>
      </c>
      <c r="I3245" s="351">
        <f t="shared" si="418"/>
        <v>2734.1130479999993</v>
      </c>
      <c r="J3245" s="351">
        <f t="shared" si="419"/>
        <v>0</v>
      </c>
      <c r="K3245" s="293">
        <f>SUM('Employee Salary Payroll Tax '!I3247:K3247)</f>
        <v>91748.76</v>
      </c>
      <c r="L3245" s="293">
        <f>'Employee Salary Payroll Tax '!H3247</f>
        <v>0</v>
      </c>
      <c r="M3245" s="293">
        <f t="shared" si="413"/>
        <v>0</v>
      </c>
      <c r="N3245" s="359">
        <f t="shared" si="420"/>
        <v>0</v>
      </c>
      <c r="O3245" s="331"/>
      <c r="P3245" s="61"/>
      <c r="Q3245" s="294"/>
      <c r="R3245" s="292"/>
      <c r="S3245" s="303"/>
    </row>
    <row r="3246" spans="1:19" s="36" customFormat="1" ht="14.4">
      <c r="A3246" s="36">
        <f t="shared" si="421"/>
        <v>1923</v>
      </c>
      <c r="B3246" s="526"/>
      <c r="C3246" s="36" t="str">
        <f>VLOOKUP('Employee Salary Payroll Tax '!B3248,'Employee Salary Payroll Tax '!$D$1:$E$7,2,FALSE)</f>
        <v>IBEW</v>
      </c>
      <c r="D3246" s="61">
        <f t="shared" si="415"/>
        <v>6.875E-3</v>
      </c>
      <c r="E3246" s="351">
        <f>'Employee Salary Payroll Tax '!N3248</f>
        <v>122980.15</v>
      </c>
      <c r="F3246" s="351">
        <f t="shared" si="416"/>
        <v>123825.63853124999</v>
      </c>
      <c r="G3246" s="352"/>
      <c r="H3246" s="351">
        <f t="shared" si="417"/>
        <v>0</v>
      </c>
      <c r="I3246" s="351">
        <f t="shared" si="418"/>
        <v>845.48853124999732</v>
      </c>
      <c r="J3246" s="351">
        <f t="shared" si="419"/>
        <v>0</v>
      </c>
      <c r="K3246" s="293">
        <f>SUM('Employee Salary Payroll Tax '!I3248:K3248)</f>
        <v>35022.79</v>
      </c>
      <c r="L3246" s="293">
        <f>'Employee Salary Payroll Tax '!H3248</f>
        <v>0</v>
      </c>
      <c r="M3246" s="293">
        <f t="shared" si="413"/>
        <v>87957.359999999986</v>
      </c>
      <c r="N3246" s="359">
        <f t="shared" si="420"/>
        <v>0</v>
      </c>
      <c r="O3246" s="331"/>
      <c r="P3246" s="61"/>
      <c r="Q3246" s="294"/>
      <c r="R3246" s="292"/>
      <c r="S3246" s="303"/>
    </row>
    <row r="3247" spans="1:19" s="36" customFormat="1" ht="14.4">
      <c r="A3247" s="36">
        <f t="shared" si="421"/>
        <v>1924</v>
      </c>
      <c r="B3247" s="526"/>
      <c r="C3247" s="36" t="str">
        <f>VLOOKUP('Employee Salary Payroll Tax '!B3249,'Employee Salary Payroll Tax '!$D$1:$E$7,2,FALSE)</f>
        <v>NonUnion</v>
      </c>
      <c r="D3247" s="61">
        <f t="shared" si="415"/>
        <v>2.98E-2</v>
      </c>
      <c r="E3247" s="351">
        <f>'Employee Salary Payroll Tax '!N3249</f>
        <v>113396.63</v>
      </c>
      <c r="F3247" s="351">
        <f t="shared" si="416"/>
        <v>116775.84957400001</v>
      </c>
      <c r="G3247" s="352"/>
      <c r="H3247" s="351">
        <f t="shared" si="417"/>
        <v>0</v>
      </c>
      <c r="I3247" s="351">
        <f t="shared" si="418"/>
        <v>3379.2195740000025</v>
      </c>
      <c r="J3247" s="351">
        <f t="shared" si="419"/>
        <v>0</v>
      </c>
      <c r="K3247" s="293">
        <f>SUM('Employee Salary Payroll Tax '!I3249:K3249)</f>
        <v>6773.82</v>
      </c>
      <c r="L3247" s="293">
        <f>'Employee Salary Payroll Tax '!H3249</f>
        <v>0</v>
      </c>
      <c r="M3247" s="293">
        <f t="shared" si="413"/>
        <v>106622.81</v>
      </c>
      <c r="N3247" s="359">
        <f t="shared" si="420"/>
        <v>0</v>
      </c>
      <c r="O3247" s="331"/>
      <c r="P3247" s="61"/>
      <c r="Q3247" s="294"/>
      <c r="R3247" s="292"/>
      <c r="S3247" s="303"/>
    </row>
    <row r="3248" spans="1:19" s="36" customFormat="1" ht="14.4">
      <c r="A3248" s="36">
        <f t="shared" si="421"/>
        <v>1925</v>
      </c>
      <c r="B3248" s="526"/>
      <c r="C3248" s="36" t="str">
        <f>VLOOKUP('Employee Salary Payroll Tax '!B3250,'Employee Salary Payroll Tax '!$D$1:$E$7,2,FALSE)</f>
        <v>UA</v>
      </c>
      <c r="D3248" s="61">
        <f t="shared" si="415"/>
        <v>0.03</v>
      </c>
      <c r="E3248" s="351">
        <f>'Employee Salary Payroll Tax '!N3250</f>
        <v>42961.33</v>
      </c>
      <c r="F3248" s="351">
        <f t="shared" si="416"/>
        <v>44250.169900000001</v>
      </c>
      <c r="G3248" s="352"/>
      <c r="H3248" s="351">
        <f t="shared" si="417"/>
        <v>0</v>
      </c>
      <c r="I3248" s="351">
        <f t="shared" si="418"/>
        <v>1288.839899999999</v>
      </c>
      <c r="J3248" s="351">
        <f t="shared" si="419"/>
        <v>0</v>
      </c>
      <c r="K3248" s="293">
        <f>SUM('Employee Salary Payroll Tax '!I3250:K3250)</f>
        <v>24748.71</v>
      </c>
      <c r="L3248" s="293">
        <f>'Employee Salary Payroll Tax '!H3250</f>
        <v>49.29</v>
      </c>
      <c r="M3248" s="293">
        <f t="shared" si="413"/>
        <v>18163.330000000002</v>
      </c>
      <c r="N3248" s="359">
        <f t="shared" si="420"/>
        <v>0</v>
      </c>
      <c r="O3248" s="331"/>
      <c r="P3248" s="61"/>
      <c r="Q3248" s="294"/>
      <c r="R3248" s="292"/>
      <c r="S3248" s="303"/>
    </row>
    <row r="3249" spans="1:19" s="36" customFormat="1" ht="14.4">
      <c r="A3249" s="36">
        <f t="shared" si="421"/>
        <v>1926</v>
      </c>
      <c r="B3249" s="526"/>
      <c r="C3249" s="36" t="str">
        <f>VLOOKUP('Employee Salary Payroll Tax '!B3251,'Employee Salary Payroll Tax '!$D$1:$E$7,2,FALSE)</f>
        <v>NonUnion</v>
      </c>
      <c r="D3249" s="61">
        <f t="shared" si="415"/>
        <v>2.98E-2</v>
      </c>
      <c r="E3249" s="351">
        <f>'Employee Salary Payroll Tax '!N3251</f>
        <v>54142.87</v>
      </c>
      <c r="F3249" s="351">
        <f t="shared" si="416"/>
        <v>55756.327526000008</v>
      </c>
      <c r="G3249" s="352"/>
      <c r="H3249" s="351">
        <f t="shared" si="417"/>
        <v>0</v>
      </c>
      <c r="I3249" s="351">
        <f t="shared" si="418"/>
        <v>1613.4575260000056</v>
      </c>
      <c r="J3249" s="351">
        <f t="shared" si="419"/>
        <v>0</v>
      </c>
      <c r="K3249" s="293">
        <f>SUM('Employee Salary Payroll Tax '!I3251:K3251)</f>
        <v>20749.43</v>
      </c>
      <c r="L3249" s="293">
        <f>'Employee Salary Payroll Tax '!H3251</f>
        <v>0</v>
      </c>
      <c r="M3249" s="293">
        <f t="shared" si="413"/>
        <v>33393.440000000002</v>
      </c>
      <c r="N3249" s="359">
        <f t="shared" si="420"/>
        <v>0</v>
      </c>
      <c r="O3249" s="331"/>
      <c r="P3249" s="61"/>
      <c r="Q3249" s="294"/>
      <c r="R3249" s="292"/>
      <c r="S3249" s="303"/>
    </row>
    <row r="3250" spans="1:19" s="36" customFormat="1" ht="14.4">
      <c r="A3250" s="36">
        <f t="shared" si="421"/>
        <v>1927</v>
      </c>
      <c r="B3250" s="526"/>
      <c r="C3250" s="36" t="str">
        <f>VLOOKUP('Employee Salary Payroll Tax '!B3252,'Employee Salary Payroll Tax '!$D$1:$E$7,2,FALSE)</f>
        <v>IBEW</v>
      </c>
      <c r="D3250" s="61">
        <f t="shared" si="415"/>
        <v>6.875E-3</v>
      </c>
      <c r="E3250" s="351">
        <f>'Employee Salary Payroll Tax '!N3252</f>
        <v>53175.360000000001</v>
      </c>
      <c r="F3250" s="351">
        <f t="shared" si="416"/>
        <v>53540.940600000002</v>
      </c>
      <c r="G3250" s="352"/>
      <c r="H3250" s="351">
        <f t="shared" si="417"/>
        <v>0</v>
      </c>
      <c r="I3250" s="351">
        <f t="shared" si="418"/>
        <v>365.58060000000114</v>
      </c>
      <c r="J3250" s="351">
        <f t="shared" si="419"/>
        <v>0</v>
      </c>
      <c r="K3250" s="293">
        <f>SUM('Employee Salary Payroll Tax '!I3252:K3252)</f>
        <v>53175.360000000001</v>
      </c>
      <c r="L3250" s="293">
        <f>'Employee Salary Payroll Tax '!H3252</f>
        <v>0</v>
      </c>
      <c r="M3250" s="293">
        <f t="shared" si="413"/>
        <v>0</v>
      </c>
      <c r="N3250" s="359">
        <f t="shared" si="420"/>
        <v>0</v>
      </c>
      <c r="O3250" s="331"/>
      <c r="P3250" s="61"/>
      <c r="Q3250" s="294"/>
      <c r="R3250" s="292"/>
      <c r="S3250" s="303"/>
    </row>
    <row r="3251" spans="1:19" s="36" customFormat="1" ht="14.4">
      <c r="A3251" s="36">
        <f t="shared" si="421"/>
        <v>1928</v>
      </c>
      <c r="B3251" s="526"/>
      <c r="C3251" s="36" t="str">
        <f>VLOOKUP('Employee Salary Payroll Tax '!B3253,'Employee Salary Payroll Tax '!$D$1:$E$7,2,FALSE)</f>
        <v>NonUnion</v>
      </c>
      <c r="D3251" s="61">
        <f t="shared" si="415"/>
        <v>2.98E-2</v>
      </c>
      <c r="E3251" s="351">
        <f>'Employee Salary Payroll Tax '!N3253</f>
        <v>98644.09</v>
      </c>
      <c r="F3251" s="351">
        <f t="shared" si="416"/>
        <v>101583.683882</v>
      </c>
      <c r="G3251" s="352"/>
      <c r="H3251" s="351">
        <f t="shared" si="417"/>
        <v>0</v>
      </c>
      <c r="I3251" s="351">
        <f t="shared" si="418"/>
        <v>2939.593882000001</v>
      </c>
      <c r="J3251" s="351">
        <f t="shared" si="419"/>
        <v>0</v>
      </c>
      <c r="K3251" s="293">
        <f>SUM('Employee Salary Payroll Tax '!I3253:K3253)</f>
        <v>33334.21</v>
      </c>
      <c r="L3251" s="293">
        <f>'Employee Salary Payroll Tax '!H3253</f>
        <v>0</v>
      </c>
      <c r="M3251" s="293">
        <f t="shared" si="413"/>
        <v>65309.88</v>
      </c>
      <c r="N3251" s="359">
        <f t="shared" si="420"/>
        <v>0</v>
      </c>
      <c r="O3251" s="331"/>
      <c r="P3251" s="61"/>
      <c r="Q3251" s="294"/>
      <c r="R3251" s="292"/>
      <c r="S3251" s="303"/>
    </row>
    <row r="3252" spans="1:19" s="36" customFormat="1" ht="14.4">
      <c r="A3252" s="36">
        <f t="shared" si="421"/>
        <v>1929</v>
      </c>
      <c r="B3252" s="526"/>
      <c r="C3252" s="36" t="str">
        <f>VLOOKUP('Employee Salary Payroll Tax '!B3254,'Employee Salary Payroll Tax '!$D$1:$E$7,2,FALSE)</f>
        <v>NonUnion</v>
      </c>
      <c r="D3252" s="61">
        <f t="shared" si="415"/>
        <v>2.98E-2</v>
      </c>
      <c r="E3252" s="351">
        <f>'Employee Salary Payroll Tax '!N3254</f>
        <v>78336.62</v>
      </c>
      <c r="F3252" s="351">
        <f t="shared" si="416"/>
        <v>80671.051275999998</v>
      </c>
      <c r="G3252" s="352"/>
      <c r="H3252" s="351">
        <f t="shared" si="417"/>
        <v>0</v>
      </c>
      <c r="I3252" s="351">
        <f t="shared" si="418"/>
        <v>2334.431276000003</v>
      </c>
      <c r="J3252" s="351">
        <f t="shared" si="419"/>
        <v>0</v>
      </c>
      <c r="K3252" s="293">
        <f>SUM('Employee Salary Payroll Tax '!I3254:K3254)</f>
        <v>77221.84</v>
      </c>
      <c r="L3252" s="293">
        <f>'Employee Salary Payroll Tax '!H3254</f>
        <v>1091.8</v>
      </c>
      <c r="M3252" s="293">
        <f t="shared" si="413"/>
        <v>22.979999999998881</v>
      </c>
      <c r="N3252" s="359">
        <f t="shared" si="420"/>
        <v>0</v>
      </c>
      <c r="O3252" s="331"/>
      <c r="P3252" s="61"/>
      <c r="Q3252" s="294"/>
      <c r="R3252" s="292"/>
      <c r="S3252" s="303"/>
    </row>
    <row r="3253" spans="1:19" s="36" customFormat="1" ht="14.4">
      <c r="A3253" s="36">
        <f t="shared" si="421"/>
        <v>1930</v>
      </c>
      <c r="B3253" s="526"/>
      <c r="C3253" s="36" t="str">
        <f>VLOOKUP('Employee Salary Payroll Tax '!B3255,'Employee Salary Payroll Tax '!$D$1:$E$7,2,FALSE)</f>
        <v>NonUnion</v>
      </c>
      <c r="D3253" s="61">
        <f t="shared" si="415"/>
        <v>2.98E-2</v>
      </c>
      <c r="E3253" s="351">
        <f>'Employee Salary Payroll Tax '!N3255</f>
        <v>69217.649999999994</v>
      </c>
      <c r="F3253" s="351">
        <f t="shared" si="416"/>
        <v>71280.33597</v>
      </c>
      <c r="G3253" s="352"/>
      <c r="H3253" s="351">
        <f t="shared" si="417"/>
        <v>0</v>
      </c>
      <c r="I3253" s="351">
        <f t="shared" si="418"/>
        <v>2062.6859700000059</v>
      </c>
      <c r="J3253" s="351">
        <f t="shared" si="419"/>
        <v>0</v>
      </c>
      <c r="K3253" s="293">
        <f>SUM('Employee Salary Payroll Tax '!I3255:K3255)</f>
        <v>20501.400000000001</v>
      </c>
      <c r="L3253" s="293">
        <f>'Employee Salary Payroll Tax '!H3255</f>
        <v>0</v>
      </c>
      <c r="M3253" s="293">
        <f t="shared" si="413"/>
        <v>48716.249999999993</v>
      </c>
      <c r="N3253" s="359">
        <f t="shared" si="420"/>
        <v>0</v>
      </c>
      <c r="O3253" s="331"/>
      <c r="P3253" s="61"/>
      <c r="Q3253" s="294"/>
      <c r="R3253" s="292"/>
      <c r="S3253" s="303"/>
    </row>
    <row r="3254" spans="1:19" s="36" customFormat="1" ht="14.4">
      <c r="A3254" s="36">
        <f t="shared" si="421"/>
        <v>1931</v>
      </c>
      <c r="B3254" s="526"/>
      <c r="C3254" s="36" t="str">
        <f>VLOOKUP('Employee Salary Payroll Tax '!B3256,'Employee Salary Payroll Tax '!$D$1:$E$7,2,FALSE)</f>
        <v>IBEW</v>
      </c>
      <c r="D3254" s="61">
        <f t="shared" si="415"/>
        <v>6.875E-3</v>
      </c>
      <c r="E3254" s="351">
        <f>'Employee Salary Payroll Tax '!N3256</f>
        <v>47373.31</v>
      </c>
      <c r="F3254" s="351">
        <f t="shared" si="416"/>
        <v>47699.001506249995</v>
      </c>
      <c r="G3254" s="352"/>
      <c r="H3254" s="351">
        <f t="shared" si="417"/>
        <v>0</v>
      </c>
      <c r="I3254" s="351">
        <f t="shared" si="418"/>
        <v>325.69150624999747</v>
      </c>
      <c r="J3254" s="351">
        <f t="shared" si="419"/>
        <v>0</v>
      </c>
      <c r="K3254" s="293">
        <f>SUM('Employee Salary Payroll Tax '!I3256:K3256)</f>
        <v>14159.529999999999</v>
      </c>
      <c r="L3254" s="293">
        <f>'Employee Salary Payroll Tax '!H3256</f>
        <v>0</v>
      </c>
      <c r="M3254" s="293">
        <f t="shared" si="413"/>
        <v>33213.78</v>
      </c>
      <c r="N3254" s="359">
        <f t="shared" si="420"/>
        <v>0</v>
      </c>
      <c r="O3254" s="331"/>
      <c r="P3254" s="61"/>
      <c r="Q3254" s="294"/>
      <c r="R3254" s="292"/>
      <c r="S3254" s="303"/>
    </row>
    <row r="3255" spans="1:19" s="36" customFormat="1" ht="14.4">
      <c r="A3255" s="36">
        <f t="shared" si="421"/>
        <v>1932</v>
      </c>
      <c r="B3255" s="526"/>
      <c r="C3255" s="36" t="str">
        <f>VLOOKUP('Employee Salary Payroll Tax '!B3257,'Employee Salary Payroll Tax '!$D$1:$E$7,2,FALSE)</f>
        <v>NonUnion</v>
      </c>
      <c r="D3255" s="61">
        <f t="shared" si="415"/>
        <v>2.98E-2</v>
      </c>
      <c r="E3255" s="351">
        <f>'Employee Salary Payroll Tax '!N3257</f>
        <v>62034.76</v>
      </c>
      <c r="F3255" s="351">
        <f t="shared" si="416"/>
        <v>63883.395848000007</v>
      </c>
      <c r="G3255" s="352"/>
      <c r="H3255" s="351">
        <f t="shared" si="417"/>
        <v>0</v>
      </c>
      <c r="I3255" s="351">
        <f t="shared" si="418"/>
        <v>1848.6358480000054</v>
      </c>
      <c r="J3255" s="351">
        <f t="shared" si="419"/>
        <v>0</v>
      </c>
      <c r="K3255" s="293">
        <f>SUM('Employee Salary Payroll Tax '!I3257:K3257)</f>
        <v>35424.51</v>
      </c>
      <c r="L3255" s="293">
        <f>'Employee Salary Payroll Tax '!H3257</f>
        <v>0</v>
      </c>
      <c r="M3255" s="293">
        <f t="shared" si="413"/>
        <v>26610.25</v>
      </c>
      <c r="N3255" s="359">
        <f t="shared" si="420"/>
        <v>0</v>
      </c>
      <c r="O3255" s="331"/>
      <c r="P3255" s="61"/>
      <c r="Q3255" s="294"/>
      <c r="R3255" s="292"/>
      <c r="S3255" s="303"/>
    </row>
    <row r="3256" spans="1:19" s="36" customFormat="1" ht="14.4">
      <c r="A3256" s="36">
        <f t="shared" si="421"/>
        <v>1933</v>
      </c>
      <c r="B3256" s="526"/>
      <c r="C3256" s="36" t="str">
        <f>VLOOKUP('Employee Salary Payroll Tax '!B3258,'Employee Salary Payroll Tax '!$D$1:$E$7,2,FALSE)</f>
        <v>IBEW</v>
      </c>
      <c r="D3256" s="61">
        <f t="shared" si="415"/>
        <v>6.875E-3</v>
      </c>
      <c r="E3256" s="351">
        <f>'Employee Salary Payroll Tax '!N3258</f>
        <v>51253.85</v>
      </c>
      <c r="F3256" s="351">
        <f t="shared" si="416"/>
        <v>51606.220218749993</v>
      </c>
      <c r="G3256" s="352"/>
      <c r="H3256" s="351">
        <f t="shared" si="417"/>
        <v>0</v>
      </c>
      <c r="I3256" s="351">
        <f t="shared" si="418"/>
        <v>352.37021874999482</v>
      </c>
      <c r="J3256" s="351">
        <f t="shared" si="419"/>
        <v>0</v>
      </c>
      <c r="K3256" s="293">
        <f>SUM('Employee Salary Payroll Tax '!I3258:K3258)</f>
        <v>51253.85</v>
      </c>
      <c r="L3256" s="293">
        <f>'Employee Salary Payroll Tax '!H3258</f>
        <v>0</v>
      </c>
      <c r="M3256" s="293">
        <f t="shared" si="413"/>
        <v>0</v>
      </c>
      <c r="N3256" s="359">
        <f t="shared" si="420"/>
        <v>0</v>
      </c>
      <c r="O3256" s="331"/>
      <c r="P3256" s="61"/>
      <c r="Q3256" s="294"/>
      <c r="R3256" s="292"/>
      <c r="S3256" s="303"/>
    </row>
    <row r="3257" spans="1:19" s="36" customFormat="1" ht="14.4">
      <c r="A3257" s="36">
        <f t="shared" si="421"/>
        <v>1934</v>
      </c>
      <c r="B3257" s="526"/>
      <c r="C3257" s="36" t="str">
        <f>VLOOKUP('Employee Salary Payroll Tax '!B3259,'Employee Salary Payroll Tax '!$D$1:$E$7,2,FALSE)</f>
        <v>NonUnion</v>
      </c>
      <c r="D3257" s="61">
        <f t="shared" si="415"/>
        <v>2.98E-2</v>
      </c>
      <c r="E3257" s="351">
        <f>'Employee Salary Payroll Tax '!N3259</f>
        <v>61172.89</v>
      </c>
      <c r="F3257" s="351">
        <f t="shared" si="416"/>
        <v>62995.842122000002</v>
      </c>
      <c r="G3257" s="352"/>
      <c r="H3257" s="351">
        <f t="shared" si="417"/>
        <v>0</v>
      </c>
      <c r="I3257" s="351">
        <f t="shared" si="418"/>
        <v>1822.9521220000024</v>
      </c>
      <c r="J3257" s="351">
        <f t="shared" si="419"/>
        <v>0</v>
      </c>
      <c r="K3257" s="293">
        <f>SUM('Employee Salary Payroll Tax '!I3259:K3259)</f>
        <v>11866.04</v>
      </c>
      <c r="L3257" s="293">
        <f>'Employee Salary Payroll Tax '!H3259</f>
        <v>0</v>
      </c>
      <c r="M3257" s="293">
        <f t="shared" si="413"/>
        <v>49306.85</v>
      </c>
      <c r="N3257" s="359">
        <f t="shared" si="420"/>
        <v>0</v>
      </c>
      <c r="O3257" s="331"/>
      <c r="P3257" s="61"/>
      <c r="Q3257" s="294"/>
      <c r="R3257" s="292"/>
      <c r="S3257" s="303"/>
    </row>
    <row r="3258" spans="1:19" s="36" customFormat="1" ht="14.4">
      <c r="A3258" s="36">
        <f t="shared" si="421"/>
        <v>1935</v>
      </c>
      <c r="B3258" s="526"/>
      <c r="C3258" s="36" t="str">
        <f>VLOOKUP('Employee Salary Payroll Tax '!B3260,'Employee Salary Payroll Tax '!$D$1:$E$7,2,FALSE)</f>
        <v>NonUnion</v>
      </c>
      <c r="D3258" s="61">
        <f t="shared" si="415"/>
        <v>2.98E-2</v>
      </c>
      <c r="E3258" s="351">
        <f>'Employee Salary Payroll Tax '!N3260</f>
        <v>93949.6</v>
      </c>
      <c r="F3258" s="351">
        <f t="shared" si="416"/>
        <v>96749.298080000008</v>
      </c>
      <c r="G3258" s="352"/>
      <c r="H3258" s="351">
        <f t="shared" si="417"/>
        <v>0</v>
      </c>
      <c r="I3258" s="351">
        <f t="shared" si="418"/>
        <v>2799.6980800000019</v>
      </c>
      <c r="J3258" s="351">
        <f t="shared" si="419"/>
        <v>0</v>
      </c>
      <c r="K3258" s="293">
        <f>SUM('Employee Salary Payroll Tax '!I3260:K3260)</f>
        <v>93949.6</v>
      </c>
      <c r="L3258" s="293">
        <f>'Employee Salary Payroll Tax '!H3260</f>
        <v>0</v>
      </c>
      <c r="M3258" s="293">
        <f t="shared" si="413"/>
        <v>0</v>
      </c>
      <c r="N3258" s="359">
        <f t="shared" si="420"/>
        <v>0</v>
      </c>
      <c r="O3258" s="331"/>
      <c r="P3258" s="61"/>
      <c r="Q3258" s="294"/>
      <c r="R3258" s="292"/>
      <c r="S3258" s="303"/>
    </row>
    <row r="3259" spans="1:19" s="36" customFormat="1" ht="14.4">
      <c r="A3259" s="36">
        <f t="shared" si="421"/>
        <v>1936</v>
      </c>
      <c r="B3259" s="526"/>
      <c r="C3259" s="36" t="str">
        <f>VLOOKUP('Employee Salary Payroll Tax '!B3261,'Employee Salary Payroll Tax '!$D$1:$E$7,2,FALSE)</f>
        <v>NonUnion</v>
      </c>
      <c r="D3259" s="61">
        <f t="shared" si="415"/>
        <v>2.98E-2</v>
      </c>
      <c r="E3259" s="351">
        <f>'Employee Salary Payroll Tax '!N3261</f>
        <v>104865.23</v>
      </c>
      <c r="F3259" s="351">
        <f t="shared" si="416"/>
        <v>107990.213854</v>
      </c>
      <c r="G3259" s="352"/>
      <c r="H3259" s="351">
        <f t="shared" si="417"/>
        <v>0</v>
      </c>
      <c r="I3259" s="351">
        <f t="shared" si="418"/>
        <v>3124.9838540000055</v>
      </c>
      <c r="J3259" s="351">
        <f t="shared" si="419"/>
        <v>0</v>
      </c>
      <c r="K3259" s="293">
        <f>SUM('Employee Salary Payroll Tax '!I3261:K3261)</f>
        <v>39558.03</v>
      </c>
      <c r="L3259" s="293">
        <f>'Employee Salary Payroll Tax '!H3261</f>
        <v>0</v>
      </c>
      <c r="M3259" s="293">
        <f t="shared" si="413"/>
        <v>65307.199999999997</v>
      </c>
      <c r="N3259" s="359">
        <f t="shared" si="420"/>
        <v>0</v>
      </c>
      <c r="O3259" s="331"/>
      <c r="P3259" s="61"/>
      <c r="Q3259" s="294"/>
      <c r="R3259" s="292"/>
      <c r="S3259" s="303"/>
    </row>
    <row r="3260" spans="1:19" s="36" customFormat="1" ht="14.4">
      <c r="A3260" s="36">
        <f t="shared" si="421"/>
        <v>1937</v>
      </c>
      <c r="B3260" s="526"/>
      <c r="C3260" s="36" t="str">
        <f>VLOOKUP('Employee Salary Payroll Tax '!B3262,'Employee Salary Payroll Tax '!$D$1:$E$7,2,FALSE)</f>
        <v>NonUnion</v>
      </c>
      <c r="D3260" s="61">
        <f t="shared" si="415"/>
        <v>2.98E-2</v>
      </c>
      <c r="E3260" s="351">
        <f>'Employee Salary Payroll Tax '!N3262</f>
        <v>62289.38</v>
      </c>
      <c r="F3260" s="351">
        <f t="shared" si="416"/>
        <v>64145.603523999998</v>
      </c>
      <c r="G3260" s="352"/>
      <c r="H3260" s="351">
        <f t="shared" si="417"/>
        <v>0</v>
      </c>
      <c r="I3260" s="351">
        <f t="shared" si="418"/>
        <v>1856.2235240000009</v>
      </c>
      <c r="J3260" s="351">
        <f t="shared" si="419"/>
        <v>0</v>
      </c>
      <c r="K3260" s="293">
        <f>SUM('Employee Salary Payroll Tax '!I3262:K3262)</f>
        <v>16720.419999999998</v>
      </c>
      <c r="L3260" s="293">
        <f>'Employee Salary Payroll Tax '!H3262</f>
        <v>0</v>
      </c>
      <c r="M3260" s="293">
        <f t="shared" si="413"/>
        <v>45568.959999999999</v>
      </c>
      <c r="N3260" s="359">
        <f t="shared" si="420"/>
        <v>0</v>
      </c>
      <c r="O3260" s="331"/>
      <c r="P3260" s="61"/>
      <c r="Q3260" s="294"/>
      <c r="R3260" s="292"/>
      <c r="S3260" s="303"/>
    </row>
    <row r="3261" spans="1:19" s="36" customFormat="1" ht="14.4">
      <c r="A3261" s="36">
        <f t="shared" si="421"/>
        <v>1938</v>
      </c>
      <c r="B3261" s="526"/>
      <c r="C3261" s="36" t="str">
        <f>VLOOKUP('Employee Salary Payroll Tax '!B3263,'Employee Salary Payroll Tax '!$D$1:$E$7,2,FALSE)</f>
        <v>IBEW</v>
      </c>
      <c r="D3261" s="61">
        <f t="shared" si="415"/>
        <v>6.875E-3</v>
      </c>
      <c r="E3261" s="351">
        <f>'Employee Salary Payroll Tax '!N3263</f>
        <v>147694.31</v>
      </c>
      <c r="F3261" s="351">
        <f t="shared" si="416"/>
        <v>148709.70838125001</v>
      </c>
      <c r="G3261" s="352"/>
      <c r="H3261" s="351">
        <f t="shared" si="417"/>
        <v>0</v>
      </c>
      <c r="I3261" s="351">
        <f t="shared" si="418"/>
        <v>1015.3983812500082</v>
      </c>
      <c r="J3261" s="351">
        <f t="shared" si="419"/>
        <v>0</v>
      </c>
      <c r="K3261" s="293">
        <f>SUM('Employee Salary Payroll Tax '!I3263:K3263)</f>
        <v>99131.29</v>
      </c>
      <c r="L3261" s="293">
        <f>'Employee Salary Payroll Tax '!H3263</f>
        <v>0</v>
      </c>
      <c r="M3261" s="293">
        <f t="shared" si="413"/>
        <v>48563.020000000004</v>
      </c>
      <c r="N3261" s="359">
        <f t="shared" si="420"/>
        <v>0</v>
      </c>
      <c r="O3261" s="331"/>
      <c r="P3261" s="61"/>
      <c r="Q3261" s="294"/>
      <c r="R3261" s="292"/>
      <c r="S3261" s="303"/>
    </row>
    <row r="3262" spans="1:19" s="36" customFormat="1" ht="14.4">
      <c r="A3262" s="36">
        <f t="shared" si="421"/>
        <v>1939</v>
      </c>
      <c r="B3262" s="526"/>
      <c r="C3262" s="36" t="str">
        <f>VLOOKUP('Employee Salary Payroll Tax '!B3264,'Employee Salary Payroll Tax '!$D$1:$E$7,2,FALSE)</f>
        <v>IBEW</v>
      </c>
      <c r="D3262" s="61">
        <f t="shared" si="415"/>
        <v>6.875E-3</v>
      </c>
      <c r="E3262" s="351">
        <f>'Employee Salary Payroll Tax '!N3264</f>
        <v>2734.78</v>
      </c>
      <c r="F3262" s="351">
        <f t="shared" si="416"/>
        <v>2753.5816125000001</v>
      </c>
      <c r="G3262" s="352"/>
      <c r="H3262" s="351">
        <f t="shared" si="417"/>
        <v>4265.2199999999993</v>
      </c>
      <c r="I3262" s="351">
        <f t="shared" si="418"/>
        <v>18.801612499999919</v>
      </c>
      <c r="J3262" s="351">
        <f t="shared" si="419"/>
        <v>0.11280967499999951</v>
      </c>
      <c r="K3262" s="293">
        <f>SUM('Employee Salary Payroll Tax '!I3264:K3264)</f>
        <v>2732.6600000000003</v>
      </c>
      <c r="L3262" s="293">
        <f>'Employee Salary Payroll Tax '!H3264</f>
        <v>0</v>
      </c>
      <c r="M3262" s="293">
        <f t="shared" si="413"/>
        <v>2.1199999999998909</v>
      </c>
      <c r="N3262" s="359">
        <f t="shared" si="420"/>
        <v>0.11272222495878149</v>
      </c>
      <c r="O3262" s="331"/>
      <c r="P3262" s="61"/>
      <c r="Q3262" s="294"/>
      <c r="R3262" s="292"/>
      <c r="S3262" s="303"/>
    </row>
    <row r="3263" spans="1:19" s="36" customFormat="1" ht="14.4">
      <c r="A3263" s="36">
        <f t="shared" si="421"/>
        <v>1940</v>
      </c>
      <c r="B3263" s="526"/>
      <c r="C3263" s="36" t="str">
        <f>VLOOKUP('Employee Salary Payroll Tax '!B3265,'Employee Salary Payroll Tax '!$D$1:$E$7,2,FALSE)</f>
        <v>Not Assigned</v>
      </c>
      <c r="D3263" s="61">
        <f t="shared" si="415"/>
        <v>0</v>
      </c>
      <c r="E3263" s="351">
        <f>'Employee Salary Payroll Tax '!N3265</f>
        <v>-0.01</v>
      </c>
      <c r="F3263" s="351">
        <f t="shared" si="416"/>
        <v>-0.01</v>
      </c>
      <c r="G3263" s="352"/>
      <c r="H3263" s="351">
        <f t="shared" si="417"/>
        <v>7000.01</v>
      </c>
      <c r="I3263" s="351">
        <f t="shared" si="418"/>
        <v>0</v>
      </c>
      <c r="J3263" s="351">
        <f t="shared" si="419"/>
        <v>0</v>
      </c>
      <c r="K3263" s="293">
        <f>SUM('Employee Salary Payroll Tax '!I3265:K3265)</f>
        <v>4.3000000000000007</v>
      </c>
      <c r="L3263" s="293">
        <f>'Employee Salary Payroll Tax '!H3265</f>
        <v>0</v>
      </c>
      <c r="M3263" s="293">
        <f t="shared" si="413"/>
        <v>-4.3100000000000005</v>
      </c>
      <c r="N3263" s="359">
        <f t="shared" si="420"/>
        <v>0</v>
      </c>
      <c r="O3263" s="331"/>
      <c r="P3263" s="61"/>
      <c r="Q3263" s="294"/>
      <c r="R3263" s="292"/>
      <c r="S3263" s="303"/>
    </row>
    <row r="3264" spans="1:19" s="36" customFormat="1" ht="14.4">
      <c r="A3264" s="36">
        <f t="shared" si="421"/>
        <v>1941</v>
      </c>
      <c r="B3264" s="526"/>
      <c r="C3264" s="36" t="str">
        <f>VLOOKUP('Employee Salary Payroll Tax '!B3266,'Employee Salary Payroll Tax '!$D$1:$E$7,2,FALSE)</f>
        <v>NonUnion</v>
      </c>
      <c r="D3264" s="61">
        <f t="shared" si="415"/>
        <v>2.98E-2</v>
      </c>
      <c r="E3264" s="351">
        <f>'Employee Salary Payroll Tax '!N3266</f>
        <v>113230.36</v>
      </c>
      <c r="F3264" s="351">
        <f t="shared" si="416"/>
        <v>116604.62472800001</v>
      </c>
      <c r="G3264" s="352"/>
      <c r="H3264" s="351">
        <f t="shared" si="417"/>
        <v>0</v>
      </c>
      <c r="I3264" s="351">
        <f t="shared" si="418"/>
        <v>3374.2647280000092</v>
      </c>
      <c r="J3264" s="351">
        <f t="shared" si="419"/>
        <v>0</v>
      </c>
      <c r="K3264" s="293">
        <f>SUM('Employee Salary Payroll Tax '!I3266:K3266)</f>
        <v>108640.29</v>
      </c>
      <c r="L3264" s="293">
        <f>'Employee Salary Payroll Tax '!H3266</f>
        <v>0</v>
      </c>
      <c r="M3264" s="293">
        <f t="shared" si="413"/>
        <v>4590.070000000007</v>
      </c>
      <c r="N3264" s="359">
        <f t="shared" si="420"/>
        <v>0</v>
      </c>
      <c r="O3264" s="331"/>
      <c r="P3264" s="61"/>
      <c r="Q3264" s="294"/>
      <c r="R3264" s="292"/>
      <c r="S3264" s="303"/>
    </row>
    <row r="3265" spans="1:19" s="36" customFormat="1" ht="14.4">
      <c r="A3265" s="36">
        <f t="shared" si="421"/>
        <v>1942</v>
      </c>
      <c r="B3265" s="526"/>
      <c r="C3265" s="36" t="str">
        <f>VLOOKUP('Employee Salary Payroll Tax '!B3267,'Employee Salary Payroll Tax '!$D$1:$E$7,2,FALSE)</f>
        <v>IBEW</v>
      </c>
      <c r="D3265" s="61">
        <f t="shared" si="415"/>
        <v>6.875E-3</v>
      </c>
      <c r="E3265" s="351">
        <f>'Employee Salary Payroll Tax '!N3267</f>
        <v>30245.63</v>
      </c>
      <c r="F3265" s="351">
        <f t="shared" si="416"/>
        <v>30453.56870625</v>
      </c>
      <c r="G3265" s="352"/>
      <c r="H3265" s="351">
        <f t="shared" si="417"/>
        <v>0</v>
      </c>
      <c r="I3265" s="351">
        <f t="shared" si="418"/>
        <v>207.93870624999909</v>
      </c>
      <c r="J3265" s="351">
        <f t="shared" si="419"/>
        <v>0</v>
      </c>
      <c r="K3265" s="293">
        <f>SUM('Employee Salary Payroll Tax '!I3267:K3267)</f>
        <v>30245.63</v>
      </c>
      <c r="L3265" s="293">
        <f>'Employee Salary Payroll Tax '!H3267</f>
        <v>0</v>
      </c>
      <c r="M3265" s="293">
        <f t="shared" si="413"/>
        <v>0</v>
      </c>
      <c r="N3265" s="359">
        <f t="shared" si="420"/>
        <v>0</v>
      </c>
      <c r="O3265" s="331"/>
      <c r="P3265" s="61"/>
      <c r="Q3265" s="294"/>
      <c r="R3265" s="292"/>
      <c r="S3265" s="303"/>
    </row>
    <row r="3266" spans="1:19" s="36" customFormat="1" ht="14.4">
      <c r="A3266" s="36">
        <f t="shared" si="421"/>
        <v>1943</v>
      </c>
      <c r="B3266" s="526"/>
      <c r="C3266" s="36" t="str">
        <f>VLOOKUP('Employee Salary Payroll Tax '!B3268,'Employee Salary Payroll Tax '!$D$1:$E$7,2,FALSE)</f>
        <v>UA</v>
      </c>
      <c r="D3266" s="61">
        <f t="shared" si="415"/>
        <v>0.03</v>
      </c>
      <c r="E3266" s="351">
        <f>'Employee Salary Payroll Tax '!N3268</f>
        <v>86637.26</v>
      </c>
      <c r="F3266" s="351">
        <f t="shared" si="416"/>
        <v>89236.377800000002</v>
      </c>
      <c r="G3266" s="352"/>
      <c r="H3266" s="351">
        <f t="shared" si="417"/>
        <v>0</v>
      </c>
      <c r="I3266" s="351">
        <f t="shared" si="418"/>
        <v>2599.1178000000073</v>
      </c>
      <c r="J3266" s="351">
        <f t="shared" si="419"/>
        <v>0</v>
      </c>
      <c r="K3266" s="293">
        <f>SUM('Employee Salary Payroll Tax '!I3268:K3268)</f>
        <v>76632.540000000008</v>
      </c>
      <c r="L3266" s="293">
        <f>'Employee Salary Payroll Tax '!H3268</f>
        <v>1118.58</v>
      </c>
      <c r="M3266" s="293">
        <f t="shared" si="413"/>
        <v>8886.1399999999867</v>
      </c>
      <c r="N3266" s="359">
        <f t="shared" si="420"/>
        <v>0</v>
      </c>
      <c r="O3266" s="331"/>
      <c r="P3266" s="61"/>
      <c r="Q3266" s="294"/>
      <c r="R3266" s="292"/>
      <c r="S3266" s="303"/>
    </row>
    <row r="3267" spans="1:19" s="36" customFormat="1" ht="14.4">
      <c r="A3267" s="36">
        <f t="shared" si="421"/>
        <v>1944</v>
      </c>
      <c r="B3267" s="526"/>
      <c r="C3267" s="36" t="str">
        <f>VLOOKUP('Employee Salary Payroll Tax '!B3269,'Employee Salary Payroll Tax '!$D$1:$E$7,2,FALSE)</f>
        <v>NonUnion</v>
      </c>
      <c r="D3267" s="61">
        <f t="shared" si="415"/>
        <v>2.98E-2</v>
      </c>
      <c r="E3267" s="351">
        <f>'Employee Salary Payroll Tax '!N3269</f>
        <v>33905.17</v>
      </c>
      <c r="F3267" s="351">
        <f t="shared" si="416"/>
        <v>34915.544066000002</v>
      </c>
      <c r="G3267" s="352"/>
      <c r="H3267" s="351">
        <f t="shared" si="417"/>
        <v>0</v>
      </c>
      <c r="I3267" s="351">
        <f t="shared" si="418"/>
        <v>1010.3740660000039</v>
      </c>
      <c r="J3267" s="351">
        <f t="shared" si="419"/>
        <v>0</v>
      </c>
      <c r="K3267" s="293">
        <f>SUM('Employee Salary Payroll Tax '!I3269:K3269)</f>
        <v>33905.17</v>
      </c>
      <c r="L3267" s="293">
        <f>'Employee Salary Payroll Tax '!H3269</f>
        <v>0</v>
      </c>
      <c r="M3267" s="293">
        <f t="shared" si="413"/>
        <v>0</v>
      </c>
      <c r="N3267" s="359">
        <f t="shared" si="420"/>
        <v>0</v>
      </c>
      <c r="O3267" s="331"/>
      <c r="P3267" s="61"/>
      <c r="Q3267" s="294"/>
      <c r="R3267" s="292"/>
      <c r="S3267" s="303"/>
    </row>
    <row r="3268" spans="1:19" s="36" customFormat="1" ht="14.4">
      <c r="A3268" s="36">
        <f t="shared" si="421"/>
        <v>1945</v>
      </c>
      <c r="B3268" s="526"/>
      <c r="C3268" s="36" t="str">
        <f>VLOOKUP('Employee Salary Payroll Tax '!B3270,'Employee Salary Payroll Tax '!$D$1:$E$7,2,FALSE)</f>
        <v>IBEW</v>
      </c>
      <c r="D3268" s="61">
        <f t="shared" si="415"/>
        <v>6.875E-3</v>
      </c>
      <c r="E3268" s="351">
        <f>'Employee Salary Payroll Tax '!N3270</f>
        <v>51373.5</v>
      </c>
      <c r="F3268" s="351">
        <f t="shared" si="416"/>
        <v>51726.692812499998</v>
      </c>
      <c r="G3268" s="352"/>
      <c r="H3268" s="351">
        <f t="shared" si="417"/>
        <v>0</v>
      </c>
      <c r="I3268" s="351">
        <f t="shared" si="418"/>
        <v>353.19281249999767</v>
      </c>
      <c r="J3268" s="351">
        <f t="shared" si="419"/>
        <v>0</v>
      </c>
      <c r="K3268" s="293">
        <f>SUM('Employee Salary Payroll Tax '!I3270:K3270)</f>
        <v>51358.850000000006</v>
      </c>
      <c r="L3268" s="293">
        <f>'Employee Salary Payroll Tax '!H3270</f>
        <v>0</v>
      </c>
      <c r="M3268" s="293">
        <f t="shared" si="413"/>
        <v>14.649999999994179</v>
      </c>
      <c r="N3268" s="359">
        <f t="shared" si="420"/>
        <v>0</v>
      </c>
      <c r="O3268" s="331"/>
      <c r="P3268" s="61"/>
      <c r="Q3268" s="294"/>
      <c r="R3268" s="292"/>
      <c r="S3268" s="303"/>
    </row>
    <row r="3269" spans="1:19" s="36" customFormat="1" ht="14.4">
      <c r="A3269" s="36">
        <f t="shared" si="421"/>
        <v>1946</v>
      </c>
      <c r="B3269" s="526"/>
      <c r="C3269" s="36" t="str">
        <f>VLOOKUP('Employee Salary Payroll Tax '!B3271,'Employee Salary Payroll Tax '!$D$1:$E$7,2,FALSE)</f>
        <v>NonUnion</v>
      </c>
      <c r="D3269" s="61">
        <f t="shared" si="415"/>
        <v>2.98E-2</v>
      </c>
      <c r="E3269" s="351">
        <f>'Employee Salary Payroll Tax '!N3271</f>
        <v>14500</v>
      </c>
      <c r="F3269" s="351">
        <f t="shared" si="416"/>
        <v>14932.1</v>
      </c>
      <c r="G3269" s="352"/>
      <c r="H3269" s="351">
        <f t="shared" si="417"/>
        <v>0</v>
      </c>
      <c r="I3269" s="351">
        <f t="shared" si="418"/>
        <v>432.10000000000036</v>
      </c>
      <c r="J3269" s="351">
        <f t="shared" si="419"/>
        <v>0</v>
      </c>
      <c r="K3269" s="293">
        <f>SUM('Employee Salary Payroll Tax '!I3271:K3271)</f>
        <v>14500</v>
      </c>
      <c r="L3269" s="293">
        <f>'Employee Salary Payroll Tax '!H3271</f>
        <v>0</v>
      </c>
      <c r="M3269" s="293">
        <f t="shared" si="413"/>
        <v>0</v>
      </c>
      <c r="N3269" s="359">
        <f t="shared" si="420"/>
        <v>0</v>
      </c>
      <c r="O3269" s="331"/>
      <c r="P3269" s="61"/>
      <c r="Q3269" s="294"/>
      <c r="R3269" s="292"/>
      <c r="S3269" s="303"/>
    </row>
    <row r="3270" spans="1:19" s="36" customFormat="1" ht="14.4">
      <c r="A3270" s="36">
        <f t="shared" si="421"/>
        <v>1947</v>
      </c>
      <c r="B3270" s="526"/>
      <c r="C3270" s="36" t="str">
        <f>VLOOKUP('Employee Salary Payroll Tax '!B3272,'Employee Salary Payroll Tax '!$D$1:$E$7,2,FALSE)</f>
        <v>IBEW</v>
      </c>
      <c r="D3270" s="61">
        <f t="shared" si="415"/>
        <v>6.875E-3</v>
      </c>
      <c r="E3270" s="351">
        <f>'Employee Salary Payroll Tax '!N3272</f>
        <v>114377.4</v>
      </c>
      <c r="F3270" s="351">
        <f t="shared" si="416"/>
        <v>115163.74462499999</v>
      </c>
      <c r="G3270" s="352"/>
      <c r="H3270" s="351">
        <f t="shared" si="417"/>
        <v>0</v>
      </c>
      <c r="I3270" s="351">
        <f t="shared" si="418"/>
        <v>786.3446249999979</v>
      </c>
      <c r="J3270" s="351">
        <f t="shared" si="419"/>
        <v>0</v>
      </c>
      <c r="K3270" s="293">
        <f>SUM('Employee Salary Payroll Tax '!I3272:K3272)</f>
        <v>114406.64</v>
      </c>
      <c r="L3270" s="293">
        <f>'Employee Salary Payroll Tax '!H3272</f>
        <v>0</v>
      </c>
      <c r="M3270" s="293">
        <f t="shared" si="413"/>
        <v>-29.240000000005239</v>
      </c>
      <c r="N3270" s="359">
        <f t="shared" si="420"/>
        <v>0</v>
      </c>
      <c r="O3270" s="331"/>
      <c r="P3270" s="61"/>
      <c r="Q3270" s="294"/>
      <c r="R3270" s="292"/>
      <c r="S3270" s="303"/>
    </row>
    <row r="3271" spans="1:19" s="36" customFormat="1" ht="14.4">
      <c r="A3271" s="36">
        <f t="shared" si="421"/>
        <v>1948</v>
      </c>
      <c r="B3271" s="526"/>
      <c r="C3271" s="36" t="str">
        <f>VLOOKUP('Employee Salary Payroll Tax '!B3273,'Employee Salary Payroll Tax '!$D$1:$E$7,2,FALSE)</f>
        <v>IBEW</v>
      </c>
      <c r="D3271" s="61">
        <f t="shared" si="415"/>
        <v>6.875E-3</v>
      </c>
      <c r="E3271" s="351">
        <f>'Employee Salary Payroll Tax '!N3273</f>
        <v>9014.26</v>
      </c>
      <c r="F3271" s="351">
        <f t="shared" si="416"/>
        <v>9076.2330375000001</v>
      </c>
      <c r="G3271" s="352"/>
      <c r="H3271" s="351">
        <f t="shared" si="417"/>
        <v>0</v>
      </c>
      <c r="I3271" s="351">
        <f t="shared" si="418"/>
        <v>61.973037499999919</v>
      </c>
      <c r="J3271" s="351">
        <f t="shared" si="419"/>
        <v>0</v>
      </c>
      <c r="K3271" s="293">
        <f>SUM('Employee Salary Payroll Tax '!I3273:K3273)</f>
        <v>9013.7900000000009</v>
      </c>
      <c r="L3271" s="293">
        <f>'Employee Salary Payroll Tax '!H3273</f>
        <v>0</v>
      </c>
      <c r="M3271" s="293">
        <f t="shared" si="413"/>
        <v>0.46999999999934516</v>
      </c>
      <c r="N3271" s="359">
        <f t="shared" si="420"/>
        <v>0</v>
      </c>
      <c r="O3271" s="331"/>
      <c r="P3271" s="61"/>
      <c r="Q3271" s="294"/>
      <c r="R3271" s="292"/>
      <c r="S3271" s="303"/>
    </row>
    <row r="3272" spans="1:19" s="36" customFormat="1" ht="14.4">
      <c r="A3272" s="36">
        <f t="shared" si="421"/>
        <v>1949</v>
      </c>
      <c r="B3272" s="526"/>
      <c r="C3272" s="36" t="str">
        <f>VLOOKUP('Employee Salary Payroll Tax '!B3274,'Employee Salary Payroll Tax '!$D$1:$E$7,2,FALSE)</f>
        <v>Not Assigned</v>
      </c>
      <c r="D3272" s="61">
        <f t="shared" si="415"/>
        <v>0</v>
      </c>
      <c r="E3272" s="351">
        <f>'Employee Salary Payroll Tax '!N3274</f>
        <v>-0.05</v>
      </c>
      <c r="F3272" s="351">
        <f t="shared" si="416"/>
        <v>-0.05</v>
      </c>
      <c r="G3272" s="352"/>
      <c r="H3272" s="351">
        <f t="shared" si="417"/>
        <v>7000.05</v>
      </c>
      <c r="I3272" s="351">
        <f t="shared" si="418"/>
        <v>0</v>
      </c>
      <c r="J3272" s="351">
        <f t="shared" si="419"/>
        <v>0</v>
      </c>
      <c r="K3272" s="293">
        <f>SUM('Employee Salary Payroll Tax '!I3274:K3274)</f>
        <v>2.73</v>
      </c>
      <c r="L3272" s="293">
        <f>'Employee Salary Payroll Tax '!H3274</f>
        <v>0</v>
      </c>
      <c r="M3272" s="293">
        <f t="shared" si="413"/>
        <v>-2.78</v>
      </c>
      <c r="N3272" s="359">
        <f t="shared" si="420"/>
        <v>0</v>
      </c>
      <c r="O3272" s="331"/>
      <c r="P3272" s="61"/>
      <c r="Q3272" s="294"/>
      <c r="R3272" s="292"/>
      <c r="S3272" s="303"/>
    </row>
    <row r="3273" spans="1:19" s="36" customFormat="1" ht="14.4">
      <c r="A3273" s="36">
        <f t="shared" si="421"/>
        <v>1950</v>
      </c>
      <c r="B3273" s="526"/>
      <c r="C3273" s="36" t="str">
        <f>VLOOKUP('Employee Salary Payroll Tax '!B3275,'Employee Salary Payroll Tax '!$D$1:$E$7,2,FALSE)</f>
        <v>NonUnion</v>
      </c>
      <c r="D3273" s="61">
        <f t="shared" si="415"/>
        <v>2.98E-2</v>
      </c>
      <c r="E3273" s="351">
        <f>'Employee Salary Payroll Tax '!N3275</f>
        <v>65433.25</v>
      </c>
      <c r="F3273" s="351">
        <f t="shared" si="416"/>
        <v>67383.16085</v>
      </c>
      <c r="G3273" s="352"/>
      <c r="H3273" s="351">
        <f t="shared" si="417"/>
        <v>0</v>
      </c>
      <c r="I3273" s="351">
        <f t="shared" si="418"/>
        <v>1949.9108500000002</v>
      </c>
      <c r="J3273" s="351">
        <f t="shared" si="419"/>
        <v>0</v>
      </c>
      <c r="K3273" s="293">
        <f>SUM('Employee Salary Payroll Tax '!I3275:K3275)</f>
        <v>23928.77</v>
      </c>
      <c r="L3273" s="293">
        <f>'Employee Salary Payroll Tax '!H3275</f>
        <v>0</v>
      </c>
      <c r="M3273" s="293">
        <f t="shared" si="413"/>
        <v>41504.479999999996</v>
      </c>
      <c r="N3273" s="359">
        <f t="shared" si="420"/>
        <v>0</v>
      </c>
      <c r="O3273" s="331"/>
      <c r="P3273" s="61"/>
      <c r="Q3273" s="294"/>
      <c r="R3273" s="292"/>
      <c r="S3273" s="303"/>
    </row>
    <row r="3274" spans="1:19" s="36" customFormat="1" ht="14.4">
      <c r="A3274" s="36">
        <f t="shared" si="421"/>
        <v>1951</v>
      </c>
      <c r="B3274" s="526"/>
      <c r="C3274" s="36" t="str">
        <f>VLOOKUP('Employee Salary Payroll Tax '!B3276,'Employee Salary Payroll Tax '!$D$1:$E$7,2,FALSE)</f>
        <v>NonUnion</v>
      </c>
      <c r="D3274" s="61">
        <f t="shared" si="415"/>
        <v>2.98E-2</v>
      </c>
      <c r="E3274" s="351">
        <f>'Employee Salary Payroll Tax '!N3276</f>
        <v>1038.8</v>
      </c>
      <c r="F3274" s="351">
        <f t="shared" si="416"/>
        <v>1069.7562399999999</v>
      </c>
      <c r="G3274" s="352"/>
      <c r="H3274" s="351">
        <f t="shared" si="417"/>
        <v>5961.2</v>
      </c>
      <c r="I3274" s="351">
        <f t="shared" si="418"/>
        <v>30.95623999999998</v>
      </c>
      <c r="J3274" s="351">
        <f t="shared" si="419"/>
        <v>0.18573743999999989</v>
      </c>
      <c r="K3274" s="293">
        <f>SUM('Employee Salary Payroll Tax '!I3276:K3276)</f>
        <v>1.32</v>
      </c>
      <c r="L3274" s="293">
        <f>'Employee Salary Payroll Tax '!H3276</f>
        <v>0</v>
      </c>
      <c r="M3274" s="293">
        <f t="shared" si="413"/>
        <v>1037.48</v>
      </c>
      <c r="N3274" s="359">
        <f t="shared" si="420"/>
        <v>2.3601599977279925E-4</v>
      </c>
      <c r="O3274" s="331"/>
      <c r="P3274" s="61"/>
      <c r="Q3274" s="294"/>
      <c r="R3274" s="292"/>
      <c r="S3274" s="303"/>
    </row>
    <row r="3275" spans="1:19" s="36" customFormat="1" ht="14.4">
      <c r="A3275" s="36">
        <f t="shared" si="421"/>
        <v>1952</v>
      </c>
      <c r="B3275" s="526"/>
      <c r="C3275" s="36" t="str">
        <f>VLOOKUP('Employee Salary Payroll Tax '!B3277,'Employee Salary Payroll Tax '!$D$1:$E$7,2,FALSE)</f>
        <v>NonUnion</v>
      </c>
      <c r="D3275" s="61">
        <f t="shared" si="415"/>
        <v>2.98E-2</v>
      </c>
      <c r="E3275" s="351">
        <f>'Employee Salary Payroll Tax '!N3277</f>
        <v>108455.91</v>
      </c>
      <c r="F3275" s="351">
        <f t="shared" si="416"/>
        <v>111687.896118</v>
      </c>
      <c r="G3275" s="352"/>
      <c r="H3275" s="351">
        <f t="shared" si="417"/>
        <v>0</v>
      </c>
      <c r="I3275" s="351">
        <f t="shared" si="418"/>
        <v>3231.9861180000007</v>
      </c>
      <c r="J3275" s="351">
        <f t="shared" si="419"/>
        <v>0</v>
      </c>
      <c r="K3275" s="293">
        <f>SUM('Employee Salary Payroll Tax '!I3277:K3277)</f>
        <v>14583.99</v>
      </c>
      <c r="L3275" s="293">
        <f>'Employee Salary Payroll Tax '!H3277</f>
        <v>0</v>
      </c>
      <c r="M3275" s="293">
        <f t="shared" si="413"/>
        <v>93871.92</v>
      </c>
      <c r="N3275" s="359">
        <f t="shared" si="420"/>
        <v>0</v>
      </c>
      <c r="O3275" s="331"/>
      <c r="P3275" s="61"/>
      <c r="Q3275" s="294"/>
      <c r="R3275" s="292"/>
      <c r="S3275" s="303"/>
    </row>
    <row r="3276" spans="1:19" s="36" customFormat="1" ht="14.4">
      <c r="A3276" s="36">
        <f t="shared" si="421"/>
        <v>1953</v>
      </c>
      <c r="B3276" s="526"/>
      <c r="C3276" s="36" t="str">
        <f>VLOOKUP('Employee Salary Payroll Tax '!B3278,'Employee Salary Payroll Tax '!$D$1:$E$7,2,FALSE)</f>
        <v>IBEW</v>
      </c>
      <c r="D3276" s="61">
        <f t="shared" si="415"/>
        <v>6.875E-3</v>
      </c>
      <c r="E3276" s="351">
        <f>'Employee Salary Payroll Tax '!N3278</f>
        <v>103772.94</v>
      </c>
      <c r="F3276" s="351">
        <f t="shared" si="416"/>
        <v>104486.37896249999</v>
      </c>
      <c r="G3276" s="352"/>
      <c r="H3276" s="351">
        <f t="shared" si="417"/>
        <v>0</v>
      </c>
      <c r="I3276" s="351">
        <f t="shared" si="418"/>
        <v>713.43896249998943</v>
      </c>
      <c r="J3276" s="351">
        <f t="shared" si="419"/>
        <v>0</v>
      </c>
      <c r="K3276" s="293">
        <f>SUM('Employee Salary Payroll Tax '!I3278:K3278)</f>
        <v>103129.1</v>
      </c>
      <c r="L3276" s="293">
        <f>'Employee Salary Payroll Tax '!H3278</f>
        <v>0</v>
      </c>
      <c r="M3276" s="293">
        <f t="shared" si="413"/>
        <v>643.83999999999651</v>
      </c>
      <c r="N3276" s="359">
        <f t="shared" si="420"/>
        <v>0</v>
      </c>
      <c r="O3276" s="331"/>
      <c r="P3276" s="61"/>
      <c r="Q3276" s="294"/>
      <c r="R3276" s="292"/>
      <c r="S3276" s="303"/>
    </row>
    <row r="3277" spans="1:19" s="36" customFormat="1" ht="14.4">
      <c r="A3277" s="36">
        <f t="shared" si="421"/>
        <v>1954</v>
      </c>
      <c r="B3277" s="526"/>
      <c r="C3277" s="36" t="str">
        <f>VLOOKUP('Employee Salary Payroll Tax '!B3279,'Employee Salary Payroll Tax '!$D$1:$E$7,2,FALSE)</f>
        <v>IBEW</v>
      </c>
      <c r="D3277" s="61">
        <f t="shared" si="415"/>
        <v>6.875E-3</v>
      </c>
      <c r="E3277" s="351">
        <f>'Employee Salary Payroll Tax '!N3279</f>
        <v>62530.48</v>
      </c>
      <c r="F3277" s="351">
        <f t="shared" si="416"/>
        <v>62960.377050000003</v>
      </c>
      <c r="G3277" s="352"/>
      <c r="H3277" s="351">
        <f t="shared" si="417"/>
        <v>0</v>
      </c>
      <c r="I3277" s="351">
        <f t="shared" si="418"/>
        <v>429.89704999999958</v>
      </c>
      <c r="J3277" s="351">
        <f t="shared" si="419"/>
        <v>0</v>
      </c>
      <c r="K3277" s="293">
        <f>SUM('Employee Salary Payroll Tax '!I3279:K3279)</f>
        <v>18138.23</v>
      </c>
      <c r="L3277" s="293">
        <f>'Employee Salary Payroll Tax '!H3279</f>
        <v>0</v>
      </c>
      <c r="M3277" s="293">
        <f t="shared" si="413"/>
        <v>44392.25</v>
      </c>
      <c r="N3277" s="359">
        <f t="shared" si="420"/>
        <v>0</v>
      </c>
      <c r="O3277" s="331"/>
      <c r="P3277" s="61"/>
      <c r="Q3277" s="294"/>
      <c r="R3277" s="292"/>
      <c r="S3277" s="303"/>
    </row>
    <row r="3278" spans="1:19" s="36" customFormat="1" ht="14.4">
      <c r="A3278" s="36">
        <f t="shared" si="421"/>
        <v>1955</v>
      </c>
      <c r="B3278" s="526"/>
      <c r="C3278" s="36" t="str">
        <f>VLOOKUP('Employee Salary Payroll Tax '!B3280,'Employee Salary Payroll Tax '!$D$1:$E$7,2,FALSE)</f>
        <v>NonUnion</v>
      </c>
      <c r="D3278" s="61">
        <f t="shared" si="415"/>
        <v>2.98E-2</v>
      </c>
      <c r="E3278" s="351">
        <f>'Employee Salary Payroll Tax '!N3280</f>
        <v>116850.27</v>
      </c>
      <c r="F3278" s="351">
        <f t="shared" si="416"/>
        <v>120332.40804600001</v>
      </c>
      <c r="G3278" s="352"/>
      <c r="H3278" s="351">
        <f t="shared" si="417"/>
        <v>0</v>
      </c>
      <c r="I3278" s="351">
        <f t="shared" si="418"/>
        <v>3482.1380460000073</v>
      </c>
      <c r="J3278" s="351">
        <f t="shared" si="419"/>
        <v>0</v>
      </c>
      <c r="K3278" s="293">
        <f>SUM('Employee Salary Payroll Tax '!I3280:K3280)</f>
        <v>43764.54</v>
      </c>
      <c r="L3278" s="293">
        <f>'Employee Salary Payroll Tax '!H3280</f>
        <v>0</v>
      </c>
      <c r="M3278" s="293">
        <f t="shared" si="413"/>
        <v>73085.73000000001</v>
      </c>
      <c r="N3278" s="359">
        <f t="shared" si="420"/>
        <v>0</v>
      </c>
      <c r="O3278" s="331"/>
      <c r="P3278" s="61"/>
      <c r="Q3278" s="294"/>
      <c r="R3278" s="292"/>
      <c r="S3278" s="303"/>
    </row>
    <row r="3279" spans="1:19" s="36" customFormat="1" ht="14.4">
      <c r="A3279" s="36">
        <f t="shared" si="421"/>
        <v>1956</v>
      </c>
      <c r="B3279" s="526"/>
      <c r="C3279" s="36" t="str">
        <f>VLOOKUP('Employee Salary Payroll Tax '!B3281,'Employee Salary Payroll Tax '!$D$1:$E$7,2,FALSE)</f>
        <v>IBEW</v>
      </c>
      <c r="D3279" s="61">
        <f t="shared" si="415"/>
        <v>6.875E-3</v>
      </c>
      <c r="E3279" s="351">
        <f>'Employee Salary Payroll Tax '!N3281</f>
        <v>147446.93</v>
      </c>
      <c r="F3279" s="351">
        <f t="shared" si="416"/>
        <v>148460.62764374999</v>
      </c>
      <c r="G3279" s="352"/>
      <c r="H3279" s="351">
        <f t="shared" si="417"/>
        <v>0</v>
      </c>
      <c r="I3279" s="351">
        <f t="shared" si="418"/>
        <v>1013.697643749998</v>
      </c>
      <c r="J3279" s="351">
        <f t="shared" si="419"/>
        <v>0</v>
      </c>
      <c r="K3279" s="293">
        <f>SUM('Employee Salary Payroll Tax '!I3281:K3281)</f>
        <v>134774.21</v>
      </c>
      <c r="L3279" s="293">
        <f>'Employee Salary Payroll Tax '!H3281</f>
        <v>0</v>
      </c>
      <c r="M3279" s="293">
        <f t="shared" si="413"/>
        <v>12672.720000000001</v>
      </c>
      <c r="N3279" s="359">
        <f t="shared" si="420"/>
        <v>0</v>
      </c>
      <c r="O3279" s="331"/>
      <c r="P3279" s="61"/>
      <c r="Q3279" s="294"/>
      <c r="R3279" s="292"/>
      <c r="S3279" s="303"/>
    </row>
    <row r="3280" spans="1:19" s="36" customFormat="1" ht="14.4">
      <c r="A3280" s="36">
        <f t="shared" si="421"/>
        <v>1957</v>
      </c>
      <c r="B3280" s="526"/>
      <c r="C3280" s="36" t="str">
        <f>VLOOKUP('Employee Salary Payroll Tax '!B3282,'Employee Salary Payroll Tax '!$D$1:$E$7,2,FALSE)</f>
        <v>IBEW</v>
      </c>
      <c r="D3280" s="61">
        <f t="shared" si="415"/>
        <v>6.875E-3</v>
      </c>
      <c r="E3280" s="351">
        <f>'Employee Salary Payroll Tax '!N3282</f>
        <v>35882.080000000002</v>
      </c>
      <c r="F3280" s="351">
        <f t="shared" si="416"/>
        <v>36128.7693</v>
      </c>
      <c r="G3280" s="352"/>
      <c r="H3280" s="351">
        <f t="shared" si="417"/>
        <v>0</v>
      </c>
      <c r="I3280" s="351">
        <f t="shared" si="418"/>
        <v>246.68929999999818</v>
      </c>
      <c r="J3280" s="351">
        <f t="shared" si="419"/>
        <v>0</v>
      </c>
      <c r="K3280" s="293">
        <f>SUM('Employee Salary Payroll Tax '!I3282:K3282)</f>
        <v>35882.080000000002</v>
      </c>
      <c r="L3280" s="293">
        <f>'Employee Salary Payroll Tax '!H3282</f>
        <v>0</v>
      </c>
      <c r="M3280" s="293">
        <f t="shared" si="413"/>
        <v>0</v>
      </c>
      <c r="N3280" s="359">
        <f t="shared" si="420"/>
        <v>0</v>
      </c>
      <c r="O3280" s="331"/>
      <c r="P3280" s="61"/>
      <c r="Q3280" s="294"/>
      <c r="R3280" s="292"/>
      <c r="S3280" s="303"/>
    </row>
    <row r="3281" spans="1:19" s="36" customFormat="1" ht="14.4">
      <c r="A3281" s="36">
        <f t="shared" si="421"/>
        <v>1958</v>
      </c>
      <c r="B3281" s="526"/>
      <c r="C3281" s="36" t="str">
        <f>VLOOKUP('Employee Salary Payroll Tax '!B3283,'Employee Salary Payroll Tax '!$D$1:$E$7,2,FALSE)</f>
        <v>NonUnion</v>
      </c>
      <c r="D3281" s="61">
        <f t="shared" si="415"/>
        <v>2.98E-2</v>
      </c>
      <c r="E3281" s="351">
        <f>'Employee Salary Payroll Tax '!N3283</f>
        <v>75990.990000000005</v>
      </c>
      <c r="F3281" s="351">
        <f t="shared" si="416"/>
        <v>78255.521502000003</v>
      </c>
      <c r="G3281" s="352"/>
      <c r="H3281" s="351">
        <f t="shared" si="417"/>
        <v>0</v>
      </c>
      <c r="I3281" s="351">
        <f t="shared" si="418"/>
        <v>2264.531501999998</v>
      </c>
      <c r="J3281" s="351">
        <f t="shared" si="419"/>
        <v>0</v>
      </c>
      <c r="K3281" s="293">
        <f>SUM('Employee Salary Payroll Tax '!I3283:K3283)</f>
        <v>45100.92</v>
      </c>
      <c r="L3281" s="293">
        <f>'Employee Salary Payroll Tax '!H3283</f>
        <v>0</v>
      </c>
      <c r="M3281" s="293">
        <f t="shared" ref="M3281:M3344" si="422">E3281-K3281-L3281</f>
        <v>30890.070000000007</v>
      </c>
      <c r="N3281" s="359">
        <f t="shared" si="420"/>
        <v>0</v>
      </c>
      <c r="O3281" s="331"/>
      <c r="P3281" s="61"/>
      <c r="Q3281" s="294"/>
      <c r="R3281" s="292"/>
      <c r="S3281" s="303"/>
    </row>
    <row r="3282" spans="1:19" s="36" customFormat="1" ht="14.4">
      <c r="A3282" s="36">
        <f t="shared" si="421"/>
        <v>1959</v>
      </c>
      <c r="B3282" s="526"/>
      <c r="C3282" s="36" t="str">
        <f>VLOOKUP('Employee Salary Payroll Tax '!B3284,'Employee Salary Payroll Tax '!$D$1:$E$7,2,FALSE)</f>
        <v>NonUnion</v>
      </c>
      <c r="D3282" s="61">
        <f t="shared" si="415"/>
        <v>2.98E-2</v>
      </c>
      <c r="E3282" s="351">
        <f>'Employee Salary Payroll Tax '!N3284</f>
        <v>107193.26</v>
      </c>
      <c r="F3282" s="351">
        <f t="shared" si="416"/>
        <v>110387.619148</v>
      </c>
      <c r="G3282" s="352"/>
      <c r="H3282" s="351">
        <f t="shared" si="417"/>
        <v>0</v>
      </c>
      <c r="I3282" s="351">
        <f t="shared" si="418"/>
        <v>3194.3591480000032</v>
      </c>
      <c r="J3282" s="351">
        <f t="shared" si="419"/>
        <v>0</v>
      </c>
      <c r="K3282" s="293">
        <f>SUM('Employee Salary Payroll Tax '!I3284:K3284)</f>
        <v>46110.32</v>
      </c>
      <c r="L3282" s="293">
        <f>'Employee Salary Payroll Tax '!H3284</f>
        <v>0</v>
      </c>
      <c r="M3282" s="293">
        <f t="shared" si="422"/>
        <v>61082.939999999995</v>
      </c>
      <c r="N3282" s="359">
        <f t="shared" si="420"/>
        <v>0</v>
      </c>
      <c r="O3282" s="331"/>
      <c r="P3282" s="61"/>
      <c r="Q3282" s="294"/>
      <c r="R3282" s="292"/>
      <c r="S3282" s="303"/>
    </row>
    <row r="3283" spans="1:19" s="36" customFormat="1" ht="14.4">
      <c r="A3283" s="36">
        <f t="shared" si="421"/>
        <v>1960</v>
      </c>
      <c r="B3283" s="526"/>
      <c r="C3283" s="36" t="str">
        <f>VLOOKUP('Employee Salary Payroll Tax '!B3285,'Employee Salary Payroll Tax '!$D$1:$E$7,2,FALSE)</f>
        <v>NonUnion</v>
      </c>
      <c r="D3283" s="61">
        <f t="shared" si="415"/>
        <v>2.98E-2</v>
      </c>
      <c r="E3283" s="351">
        <f>'Employee Salary Payroll Tax '!N3285</f>
        <v>107457.12</v>
      </c>
      <c r="F3283" s="351">
        <f t="shared" si="416"/>
        <v>110659.34217600001</v>
      </c>
      <c r="G3283" s="352"/>
      <c r="H3283" s="351">
        <f t="shared" si="417"/>
        <v>0</v>
      </c>
      <c r="I3283" s="351">
        <f t="shared" si="418"/>
        <v>3202.2221760000102</v>
      </c>
      <c r="J3283" s="351">
        <f t="shared" si="419"/>
        <v>0</v>
      </c>
      <c r="K3283" s="293">
        <f>SUM('Employee Salary Payroll Tax '!I3285:K3285)</f>
        <v>104605.48</v>
      </c>
      <c r="L3283" s="293">
        <f>'Employee Salary Payroll Tax '!H3285</f>
        <v>0</v>
      </c>
      <c r="M3283" s="293">
        <f t="shared" si="422"/>
        <v>2851.6399999999994</v>
      </c>
      <c r="N3283" s="359">
        <f t="shared" si="420"/>
        <v>0</v>
      </c>
      <c r="O3283" s="331"/>
      <c r="P3283" s="61"/>
      <c r="Q3283" s="294"/>
      <c r="R3283" s="292"/>
      <c r="S3283" s="303"/>
    </row>
    <row r="3284" spans="1:19" s="36" customFormat="1" ht="14.4">
      <c r="A3284" s="36">
        <f t="shared" si="421"/>
        <v>1961</v>
      </c>
      <c r="B3284" s="526"/>
      <c r="C3284" s="36" t="str">
        <f>VLOOKUP('Employee Salary Payroll Tax '!B3286,'Employee Salary Payroll Tax '!$D$1:$E$7,2,FALSE)</f>
        <v>NonUnion</v>
      </c>
      <c r="D3284" s="61">
        <f t="shared" si="415"/>
        <v>2.98E-2</v>
      </c>
      <c r="E3284" s="351">
        <f>'Employee Salary Payroll Tax '!N3286</f>
        <v>105446.87</v>
      </c>
      <c r="F3284" s="351">
        <f t="shared" si="416"/>
        <v>108589.186726</v>
      </c>
      <c r="G3284" s="352"/>
      <c r="H3284" s="351">
        <f t="shared" si="417"/>
        <v>0</v>
      </c>
      <c r="I3284" s="351">
        <f t="shared" si="418"/>
        <v>3142.3167260000046</v>
      </c>
      <c r="J3284" s="351">
        <f t="shared" si="419"/>
        <v>0</v>
      </c>
      <c r="K3284" s="293">
        <f>SUM('Employee Salary Payroll Tax '!I3286:K3286)</f>
        <v>105446.87</v>
      </c>
      <c r="L3284" s="293">
        <f>'Employee Salary Payroll Tax '!H3286</f>
        <v>0</v>
      </c>
      <c r="M3284" s="293">
        <f t="shared" si="422"/>
        <v>0</v>
      </c>
      <c r="N3284" s="359">
        <f t="shared" si="420"/>
        <v>0</v>
      </c>
      <c r="O3284" s="331"/>
      <c r="P3284" s="61"/>
      <c r="Q3284" s="294"/>
      <c r="R3284" s="292"/>
      <c r="S3284" s="303"/>
    </row>
    <row r="3285" spans="1:19" s="36" customFormat="1" ht="14.4">
      <c r="A3285" s="36">
        <f t="shared" si="421"/>
        <v>1962</v>
      </c>
      <c r="B3285" s="526"/>
      <c r="C3285" s="36" t="str">
        <f>VLOOKUP('Employee Salary Payroll Tax '!B3287,'Employee Salary Payroll Tax '!$D$1:$E$7,2,FALSE)</f>
        <v>UA</v>
      </c>
      <c r="D3285" s="61">
        <f t="shared" si="415"/>
        <v>0.03</v>
      </c>
      <c r="E3285" s="351">
        <f>'Employee Salary Payroll Tax '!N3287</f>
        <v>63113.61</v>
      </c>
      <c r="F3285" s="351">
        <f t="shared" si="416"/>
        <v>65007.018300000003</v>
      </c>
      <c r="G3285" s="352"/>
      <c r="H3285" s="351">
        <f t="shared" si="417"/>
        <v>0</v>
      </c>
      <c r="I3285" s="351">
        <f t="shared" si="418"/>
        <v>1893.4083000000028</v>
      </c>
      <c r="J3285" s="351">
        <f t="shared" si="419"/>
        <v>0</v>
      </c>
      <c r="K3285" s="293">
        <f>SUM('Employee Salary Payroll Tax '!I3287:K3287)</f>
        <v>58587.479999999996</v>
      </c>
      <c r="L3285" s="293">
        <f>'Employee Salary Payroll Tax '!H3287</f>
        <v>806.93</v>
      </c>
      <c r="M3285" s="293">
        <f t="shared" si="422"/>
        <v>3719.2000000000048</v>
      </c>
      <c r="N3285" s="359">
        <f t="shared" si="420"/>
        <v>0</v>
      </c>
      <c r="O3285" s="331"/>
      <c r="P3285" s="61"/>
      <c r="Q3285" s="294"/>
      <c r="R3285" s="292"/>
      <c r="S3285" s="303"/>
    </row>
    <row r="3286" spans="1:19" s="36" customFormat="1" ht="14.4">
      <c r="A3286" s="36">
        <f t="shared" si="421"/>
        <v>1963</v>
      </c>
      <c r="B3286" s="526"/>
      <c r="C3286" s="36" t="str">
        <f>VLOOKUP('Employee Salary Payroll Tax '!B3288,'Employee Salary Payroll Tax '!$D$1:$E$7,2,FALSE)</f>
        <v>NonUnion</v>
      </c>
      <c r="D3286" s="61">
        <f t="shared" si="415"/>
        <v>2.98E-2</v>
      </c>
      <c r="E3286" s="351">
        <f>'Employee Salary Payroll Tax '!N3288</f>
        <v>69771.350000000006</v>
      </c>
      <c r="F3286" s="351">
        <f t="shared" si="416"/>
        <v>71850.536230000012</v>
      </c>
      <c r="G3286" s="352"/>
      <c r="H3286" s="351">
        <f t="shared" si="417"/>
        <v>0</v>
      </c>
      <c r="I3286" s="351">
        <f t="shared" si="418"/>
        <v>2079.1862300000066</v>
      </c>
      <c r="J3286" s="351">
        <f t="shared" si="419"/>
        <v>0</v>
      </c>
      <c r="K3286" s="293">
        <f>SUM('Employee Salary Payroll Tax '!I3288:K3288)</f>
        <v>22745.66</v>
      </c>
      <c r="L3286" s="293">
        <f>'Employee Salary Payroll Tax '!H3288</f>
        <v>0</v>
      </c>
      <c r="M3286" s="293">
        <f t="shared" si="422"/>
        <v>47025.69</v>
      </c>
      <c r="N3286" s="359">
        <f t="shared" si="420"/>
        <v>0</v>
      </c>
      <c r="O3286" s="331"/>
      <c r="P3286" s="61"/>
      <c r="Q3286" s="294"/>
      <c r="R3286" s="292"/>
      <c r="S3286" s="303"/>
    </row>
    <row r="3287" spans="1:19" s="36" customFormat="1" ht="14.4">
      <c r="A3287" s="36">
        <f t="shared" si="421"/>
        <v>1964</v>
      </c>
      <c r="B3287" s="526"/>
      <c r="C3287" s="36" t="str">
        <f>VLOOKUP('Employee Salary Payroll Tax '!B3289,'Employee Salary Payroll Tax '!$D$1:$E$7,2,FALSE)</f>
        <v>NonUnion</v>
      </c>
      <c r="D3287" s="61">
        <f t="shared" si="415"/>
        <v>2.98E-2</v>
      </c>
      <c r="E3287" s="351">
        <f>'Employee Salary Payroll Tax '!N3289</f>
        <v>50351.43</v>
      </c>
      <c r="F3287" s="351">
        <f t="shared" si="416"/>
        <v>51851.902614000006</v>
      </c>
      <c r="G3287" s="352"/>
      <c r="H3287" s="351">
        <f t="shared" si="417"/>
        <v>0</v>
      </c>
      <c r="I3287" s="351">
        <f t="shared" si="418"/>
        <v>1500.4726140000057</v>
      </c>
      <c r="J3287" s="351">
        <f t="shared" si="419"/>
        <v>0</v>
      </c>
      <c r="K3287" s="293">
        <f>SUM('Employee Salary Payroll Tax '!I3289:K3289)</f>
        <v>46998.04</v>
      </c>
      <c r="L3287" s="293">
        <f>'Employee Salary Payroll Tax '!H3289</f>
        <v>0</v>
      </c>
      <c r="M3287" s="293">
        <f t="shared" si="422"/>
        <v>3353.3899999999994</v>
      </c>
      <c r="N3287" s="359">
        <f t="shared" si="420"/>
        <v>0</v>
      </c>
      <c r="O3287" s="331"/>
      <c r="P3287" s="61"/>
      <c r="Q3287" s="294"/>
      <c r="R3287" s="292"/>
      <c r="S3287" s="303"/>
    </row>
    <row r="3288" spans="1:19" s="36" customFormat="1" ht="14.4">
      <c r="A3288" s="36">
        <f t="shared" si="421"/>
        <v>1965</v>
      </c>
      <c r="B3288" s="526"/>
      <c r="C3288" s="36" t="str">
        <f>VLOOKUP('Employee Salary Payroll Tax '!B3290,'Employee Salary Payroll Tax '!$D$1:$E$7,2,FALSE)</f>
        <v>IBEW</v>
      </c>
      <c r="D3288" s="61">
        <f t="shared" si="415"/>
        <v>6.875E-3</v>
      </c>
      <c r="E3288" s="351">
        <f>'Employee Salary Payroll Tax '!N3290</f>
        <v>162635.75</v>
      </c>
      <c r="F3288" s="351">
        <f t="shared" si="416"/>
        <v>163753.87078125001</v>
      </c>
      <c r="G3288" s="352"/>
      <c r="H3288" s="351">
        <f t="shared" si="417"/>
        <v>0</v>
      </c>
      <c r="I3288" s="351">
        <f t="shared" si="418"/>
        <v>1118.120781250007</v>
      </c>
      <c r="J3288" s="351">
        <f t="shared" si="419"/>
        <v>0</v>
      </c>
      <c r="K3288" s="293">
        <f>SUM('Employee Salary Payroll Tax '!I3290:K3290)</f>
        <v>148893.01</v>
      </c>
      <c r="L3288" s="293">
        <f>'Employee Salary Payroll Tax '!H3290</f>
        <v>0</v>
      </c>
      <c r="M3288" s="293">
        <f t="shared" si="422"/>
        <v>13742.739999999991</v>
      </c>
      <c r="N3288" s="359">
        <f t="shared" si="420"/>
        <v>0</v>
      </c>
      <c r="O3288" s="331"/>
      <c r="P3288" s="61"/>
      <c r="Q3288" s="294"/>
      <c r="R3288" s="292"/>
      <c r="S3288" s="303"/>
    </row>
    <row r="3289" spans="1:19" s="36" customFormat="1" ht="14.4">
      <c r="A3289" s="36">
        <f t="shared" si="421"/>
        <v>1966</v>
      </c>
      <c r="B3289" s="526"/>
      <c r="C3289" s="36" t="str">
        <f>VLOOKUP('Employee Salary Payroll Tax '!B3291,'Employee Salary Payroll Tax '!$D$1:$E$7,2,FALSE)</f>
        <v>NonUnion</v>
      </c>
      <c r="D3289" s="61">
        <f t="shared" si="415"/>
        <v>2.98E-2</v>
      </c>
      <c r="E3289" s="351">
        <f>'Employee Salary Payroll Tax '!N3291</f>
        <v>65519.39</v>
      </c>
      <c r="F3289" s="351">
        <f t="shared" si="416"/>
        <v>67471.867822</v>
      </c>
      <c r="G3289" s="352"/>
      <c r="H3289" s="351">
        <f t="shared" si="417"/>
        <v>0</v>
      </c>
      <c r="I3289" s="351">
        <f t="shared" si="418"/>
        <v>1952.4778220000007</v>
      </c>
      <c r="J3289" s="351">
        <f t="shared" si="419"/>
        <v>0</v>
      </c>
      <c r="K3289" s="293">
        <f>SUM('Employee Salary Payroll Tax '!I3291:K3291)</f>
        <v>60230.92</v>
      </c>
      <c r="L3289" s="293">
        <f>'Employee Salary Payroll Tax '!H3291</f>
        <v>0</v>
      </c>
      <c r="M3289" s="293">
        <f t="shared" si="422"/>
        <v>5288.4700000000012</v>
      </c>
      <c r="N3289" s="359">
        <f t="shared" si="420"/>
        <v>0</v>
      </c>
      <c r="O3289" s="331"/>
      <c r="P3289" s="61"/>
      <c r="Q3289" s="294"/>
      <c r="R3289" s="292"/>
      <c r="S3289" s="303"/>
    </row>
    <row r="3290" spans="1:19" s="36" customFormat="1" ht="14.4">
      <c r="A3290" s="36">
        <f t="shared" si="421"/>
        <v>1967</v>
      </c>
      <c r="B3290" s="526"/>
      <c r="C3290" s="36" t="str">
        <f>VLOOKUP('Employee Salary Payroll Tax '!B3292,'Employee Salary Payroll Tax '!$D$1:$E$7,2,FALSE)</f>
        <v>NonUnion</v>
      </c>
      <c r="D3290" s="61">
        <f t="shared" si="415"/>
        <v>2.98E-2</v>
      </c>
      <c r="E3290" s="351">
        <f>'Employee Salary Payroll Tax '!N3292</f>
        <v>67144.479999999996</v>
      </c>
      <c r="F3290" s="351">
        <f t="shared" si="416"/>
        <v>69145.385504000005</v>
      </c>
      <c r="G3290" s="352"/>
      <c r="H3290" s="351">
        <f t="shared" si="417"/>
        <v>0</v>
      </c>
      <c r="I3290" s="351">
        <f t="shared" si="418"/>
        <v>2000.9055040000094</v>
      </c>
      <c r="J3290" s="351">
        <f t="shared" si="419"/>
        <v>0</v>
      </c>
      <c r="K3290" s="293">
        <f>SUM('Employee Salary Payroll Tax '!I3292:K3292)</f>
        <v>1280.24</v>
      </c>
      <c r="L3290" s="293">
        <f>'Employee Salary Payroll Tax '!H3292</f>
        <v>0</v>
      </c>
      <c r="M3290" s="293">
        <f t="shared" si="422"/>
        <v>65864.239999999991</v>
      </c>
      <c r="N3290" s="359">
        <f t="shared" si="420"/>
        <v>0</v>
      </c>
      <c r="O3290" s="331"/>
      <c r="P3290" s="61"/>
      <c r="Q3290" s="294"/>
      <c r="R3290" s="292"/>
      <c r="S3290" s="303"/>
    </row>
    <row r="3291" spans="1:19" s="36" customFormat="1" ht="14.4">
      <c r="A3291" s="36">
        <f t="shared" si="421"/>
        <v>1968</v>
      </c>
      <c r="B3291" s="526"/>
      <c r="C3291" s="36" t="str">
        <f>VLOOKUP('Employee Salary Payroll Tax '!B3293,'Employee Salary Payroll Tax '!$D$1:$E$7,2,FALSE)</f>
        <v>IBEW</v>
      </c>
      <c r="D3291" s="61">
        <f t="shared" si="415"/>
        <v>6.875E-3</v>
      </c>
      <c r="E3291" s="351">
        <f>'Employee Salary Payroll Tax '!N3293</f>
        <v>122634.38</v>
      </c>
      <c r="F3291" s="351">
        <f t="shared" si="416"/>
        <v>123477.4913625</v>
      </c>
      <c r="G3291" s="352"/>
      <c r="H3291" s="351">
        <f t="shared" si="417"/>
        <v>0</v>
      </c>
      <c r="I3291" s="351">
        <f t="shared" si="418"/>
        <v>843.11136249999981</v>
      </c>
      <c r="J3291" s="351">
        <f t="shared" si="419"/>
        <v>0</v>
      </c>
      <c r="K3291" s="293">
        <f>SUM('Employee Salary Payroll Tax '!I3293:K3293)</f>
        <v>85634.94</v>
      </c>
      <c r="L3291" s="293">
        <f>'Employee Salary Payroll Tax '!H3293</f>
        <v>0</v>
      </c>
      <c r="M3291" s="293">
        <f t="shared" si="422"/>
        <v>36999.440000000002</v>
      </c>
      <c r="N3291" s="359">
        <f t="shared" si="420"/>
        <v>0</v>
      </c>
      <c r="O3291" s="331"/>
      <c r="P3291" s="61"/>
      <c r="Q3291" s="294"/>
      <c r="R3291" s="292"/>
      <c r="S3291" s="303"/>
    </row>
    <row r="3292" spans="1:19" s="36" customFormat="1" ht="14.4">
      <c r="A3292" s="36">
        <f t="shared" si="421"/>
        <v>1969</v>
      </c>
      <c r="B3292" s="526"/>
      <c r="C3292" s="36" t="str">
        <f>VLOOKUP('Employee Salary Payroll Tax '!B3294,'Employee Salary Payroll Tax '!$D$1:$E$7,2,FALSE)</f>
        <v>NonUnion</v>
      </c>
      <c r="D3292" s="61">
        <f t="shared" si="415"/>
        <v>2.98E-2</v>
      </c>
      <c r="E3292" s="351">
        <f>'Employee Salary Payroll Tax '!N3294</f>
        <v>83554.679999999993</v>
      </c>
      <c r="F3292" s="351">
        <f t="shared" si="416"/>
        <v>86044.609463999994</v>
      </c>
      <c r="G3292" s="352"/>
      <c r="H3292" s="351">
        <f t="shared" si="417"/>
        <v>0</v>
      </c>
      <c r="I3292" s="351">
        <f t="shared" si="418"/>
        <v>2489.9294640000007</v>
      </c>
      <c r="J3292" s="351">
        <f t="shared" si="419"/>
        <v>0</v>
      </c>
      <c r="K3292" s="293">
        <f>SUM('Employee Salary Payroll Tax '!I3294:K3294)</f>
        <v>51092.41</v>
      </c>
      <c r="L3292" s="293">
        <f>'Employee Salary Payroll Tax '!H3294</f>
        <v>0</v>
      </c>
      <c r="M3292" s="293">
        <f t="shared" si="422"/>
        <v>32462.26999999999</v>
      </c>
      <c r="N3292" s="359">
        <f t="shared" si="420"/>
        <v>0</v>
      </c>
      <c r="O3292" s="331"/>
      <c r="P3292" s="61"/>
      <c r="Q3292" s="294"/>
      <c r="R3292" s="292"/>
      <c r="S3292" s="303"/>
    </row>
    <row r="3293" spans="1:19" s="36" customFormat="1" ht="14.4">
      <c r="A3293" s="36">
        <f t="shared" si="421"/>
        <v>1970</v>
      </c>
      <c r="B3293" s="526"/>
      <c r="C3293" s="36" t="str">
        <f>VLOOKUP('Employee Salary Payroll Tax '!B3295,'Employee Salary Payroll Tax '!$D$1:$E$7,2,FALSE)</f>
        <v>IBEW</v>
      </c>
      <c r="D3293" s="61">
        <f t="shared" si="415"/>
        <v>6.875E-3</v>
      </c>
      <c r="E3293" s="351">
        <f>'Employee Salary Payroll Tax '!N3295</f>
        <v>34712.699999999997</v>
      </c>
      <c r="F3293" s="351">
        <f t="shared" si="416"/>
        <v>34951.349812499997</v>
      </c>
      <c r="G3293" s="352"/>
      <c r="H3293" s="351">
        <f t="shared" si="417"/>
        <v>0</v>
      </c>
      <c r="I3293" s="351">
        <f t="shared" si="418"/>
        <v>238.64981249999983</v>
      </c>
      <c r="J3293" s="351">
        <f t="shared" si="419"/>
        <v>0</v>
      </c>
      <c r="K3293" s="293">
        <f>SUM('Employee Salary Payroll Tax '!I3295:K3295)</f>
        <v>10887.56</v>
      </c>
      <c r="L3293" s="293">
        <f>'Employee Salary Payroll Tax '!H3295</f>
        <v>0</v>
      </c>
      <c r="M3293" s="293">
        <f t="shared" si="422"/>
        <v>23825.14</v>
      </c>
      <c r="N3293" s="359">
        <f t="shared" si="420"/>
        <v>0</v>
      </c>
      <c r="O3293" s="331"/>
      <c r="P3293" s="61"/>
      <c r="Q3293" s="294"/>
      <c r="R3293" s="292"/>
      <c r="S3293" s="303"/>
    </row>
    <row r="3294" spans="1:19" s="36" customFormat="1" ht="14.4">
      <c r="A3294" s="36">
        <f t="shared" si="421"/>
        <v>1971</v>
      </c>
      <c r="B3294" s="526"/>
      <c r="C3294" s="36" t="str">
        <f>VLOOKUP('Employee Salary Payroll Tax '!B3296,'Employee Salary Payroll Tax '!$D$1:$E$7,2,FALSE)</f>
        <v>NonUnion</v>
      </c>
      <c r="D3294" s="61">
        <f t="shared" si="415"/>
        <v>2.98E-2</v>
      </c>
      <c r="E3294" s="351">
        <f>'Employee Salary Payroll Tax '!N3296</f>
        <v>41688.910000000003</v>
      </c>
      <c r="F3294" s="351">
        <f t="shared" si="416"/>
        <v>42931.239518000002</v>
      </c>
      <c r="G3294" s="352"/>
      <c r="H3294" s="351">
        <f t="shared" si="417"/>
        <v>0</v>
      </c>
      <c r="I3294" s="351">
        <f t="shared" si="418"/>
        <v>1242.3295179999986</v>
      </c>
      <c r="J3294" s="351">
        <f t="shared" si="419"/>
        <v>0</v>
      </c>
      <c r="K3294" s="293">
        <f>SUM('Employee Salary Payroll Tax '!I3296:K3296)</f>
        <v>41688.910000000003</v>
      </c>
      <c r="L3294" s="293">
        <f>'Employee Salary Payroll Tax '!H3296</f>
        <v>0</v>
      </c>
      <c r="M3294" s="293">
        <f t="shared" si="422"/>
        <v>0</v>
      </c>
      <c r="N3294" s="359">
        <f t="shared" si="420"/>
        <v>0</v>
      </c>
      <c r="O3294" s="331"/>
      <c r="P3294" s="61"/>
      <c r="Q3294" s="294"/>
      <c r="R3294" s="292"/>
      <c r="S3294" s="303"/>
    </row>
    <row r="3295" spans="1:19" s="36" customFormat="1" ht="14.4">
      <c r="A3295" s="36">
        <f t="shared" si="421"/>
        <v>1972</v>
      </c>
      <c r="B3295" s="526"/>
      <c r="C3295" s="36" t="str">
        <f>VLOOKUP('Employee Salary Payroll Tax '!B3297,'Employee Salary Payroll Tax '!$D$1:$E$7,2,FALSE)</f>
        <v>NonUnion</v>
      </c>
      <c r="D3295" s="61">
        <f t="shared" si="415"/>
        <v>2.98E-2</v>
      </c>
      <c r="E3295" s="351">
        <f>'Employee Salary Payroll Tax '!N3297</f>
        <v>86893.89</v>
      </c>
      <c r="F3295" s="351">
        <f t="shared" si="416"/>
        <v>89483.327921999997</v>
      </c>
      <c r="G3295" s="352"/>
      <c r="H3295" s="351">
        <f t="shared" si="417"/>
        <v>0</v>
      </c>
      <c r="I3295" s="351">
        <f t="shared" si="418"/>
        <v>2589.4379219999973</v>
      </c>
      <c r="J3295" s="351">
        <f t="shared" si="419"/>
        <v>0</v>
      </c>
      <c r="K3295" s="293">
        <f>SUM('Employee Salary Payroll Tax '!I3297:K3297)</f>
        <v>9728.1</v>
      </c>
      <c r="L3295" s="293">
        <f>'Employee Salary Payroll Tax '!H3297</f>
        <v>0</v>
      </c>
      <c r="M3295" s="293">
        <f t="shared" si="422"/>
        <v>77165.789999999994</v>
      </c>
      <c r="N3295" s="359">
        <f>J3295*K3295/(SUM(K3295:M3295)+0.000001)</f>
        <v>0</v>
      </c>
      <c r="O3295" s="331"/>
      <c r="P3295" s="61"/>
      <c r="Q3295" s="294"/>
      <c r="R3295" s="292"/>
      <c r="S3295" s="303"/>
    </row>
    <row r="3296" spans="1:19" s="36" customFormat="1" ht="14.4">
      <c r="A3296" s="36">
        <f t="shared" si="421"/>
        <v>1973</v>
      </c>
      <c r="B3296" s="526"/>
      <c r="C3296" s="36" t="str">
        <f>VLOOKUP('Employee Salary Payroll Tax '!B3298,'Employee Salary Payroll Tax '!$D$1:$E$7,2,FALSE)</f>
        <v>IBEW</v>
      </c>
      <c r="D3296" s="61">
        <f t="shared" si="415"/>
        <v>6.875E-3</v>
      </c>
      <c r="E3296" s="351">
        <f>'Employee Salary Payroll Tax '!N3298</f>
        <v>39137.99</v>
      </c>
      <c r="F3296" s="351">
        <f t="shared" si="416"/>
        <v>39407.063681249994</v>
      </c>
      <c r="G3296" s="352"/>
      <c r="H3296" s="351">
        <f t="shared" si="417"/>
        <v>0</v>
      </c>
      <c r="I3296" s="351">
        <f t="shared" si="418"/>
        <v>269.0736812499963</v>
      </c>
      <c r="J3296" s="351">
        <f t="shared" si="419"/>
        <v>0</v>
      </c>
      <c r="K3296" s="293">
        <f>SUM('Employee Salary Payroll Tax '!I3298:K3298)</f>
        <v>39164.589999999997</v>
      </c>
      <c r="L3296" s="293">
        <f>'Employee Salary Payroll Tax '!H3298</f>
        <v>0</v>
      </c>
      <c r="M3296" s="293">
        <f t="shared" si="422"/>
        <v>-26.599999999998545</v>
      </c>
      <c r="N3296" s="359">
        <f t="shared" si="420"/>
        <v>0</v>
      </c>
      <c r="O3296" s="331"/>
      <c r="P3296" s="61"/>
      <c r="Q3296" s="294"/>
      <c r="R3296" s="292"/>
      <c r="S3296" s="303"/>
    </row>
    <row r="3297" spans="1:19" s="36" customFormat="1" ht="14.4">
      <c r="A3297" s="36">
        <f t="shared" si="421"/>
        <v>1974</v>
      </c>
      <c r="B3297" s="526"/>
      <c r="C3297" s="36" t="str">
        <f>VLOOKUP('Employee Salary Payroll Tax '!B3299,'Employee Salary Payroll Tax '!$D$1:$E$7,2,FALSE)</f>
        <v>UA</v>
      </c>
      <c r="D3297" s="61">
        <f t="shared" ref="D3297:D3360" si="423">VLOOKUP(C3297,C$9:D$12,2)</f>
        <v>0.03</v>
      </c>
      <c r="E3297" s="351">
        <f>'Employee Salary Payroll Tax '!N3299</f>
        <v>68237.960000000006</v>
      </c>
      <c r="F3297" s="351">
        <f t="shared" ref="F3297:F3360" si="424">E3297*(1+D3297)</f>
        <v>70285.098800000007</v>
      </c>
      <c r="G3297" s="352"/>
      <c r="H3297" s="351">
        <f t="shared" ref="H3297:H3360" si="425">IF(E3297&gt;$H$12,0,$H$12-E3297)</f>
        <v>0</v>
      </c>
      <c r="I3297" s="351">
        <f t="shared" ref="I3297:I3360" si="426">F3297-E3297</f>
        <v>2047.1388000000006</v>
      </c>
      <c r="J3297" s="351">
        <f t="shared" ref="J3297:J3360" si="427">IF(H3297&gt;I3297,I3297*$J$12,H3297*$J$12)</f>
        <v>0</v>
      </c>
      <c r="K3297" s="293">
        <f>SUM('Employee Salary Payroll Tax '!I3299:K3299)</f>
        <v>58118.99</v>
      </c>
      <c r="L3297" s="293">
        <f>'Employee Salary Payroll Tax '!H3299</f>
        <v>324.83</v>
      </c>
      <c r="M3297" s="293">
        <f t="shared" si="422"/>
        <v>9794.1400000000085</v>
      </c>
      <c r="N3297" s="359">
        <f t="shared" ref="N3297:N3360" si="428">J3297*K3297/(SUM(K3297:M3297)+0.000001)</f>
        <v>0</v>
      </c>
      <c r="O3297" s="331"/>
      <c r="P3297" s="61"/>
      <c r="Q3297" s="294"/>
      <c r="R3297" s="292"/>
      <c r="S3297" s="303"/>
    </row>
    <row r="3298" spans="1:19" s="36" customFormat="1" ht="14.4">
      <c r="A3298" s="36">
        <f t="shared" si="421"/>
        <v>1975</v>
      </c>
      <c r="B3298" s="526"/>
      <c r="C3298" s="36" t="str">
        <f>VLOOKUP('Employee Salary Payroll Tax '!B3300,'Employee Salary Payroll Tax '!$D$1:$E$7,2,FALSE)</f>
        <v>UA</v>
      </c>
      <c r="D3298" s="61">
        <f t="shared" si="423"/>
        <v>0.03</v>
      </c>
      <c r="E3298" s="351">
        <f>'Employee Salary Payroll Tax '!N3300</f>
        <v>81927.67</v>
      </c>
      <c r="F3298" s="351">
        <f t="shared" si="424"/>
        <v>84385.500100000005</v>
      </c>
      <c r="G3298" s="352"/>
      <c r="H3298" s="351">
        <f t="shared" si="425"/>
        <v>0</v>
      </c>
      <c r="I3298" s="351">
        <f t="shared" si="426"/>
        <v>2457.8301000000065</v>
      </c>
      <c r="J3298" s="351">
        <f t="shared" si="427"/>
        <v>0</v>
      </c>
      <c r="K3298" s="293">
        <f>SUM('Employee Salary Payroll Tax '!I3300:K3300)</f>
        <v>80123.01999999999</v>
      </c>
      <c r="L3298" s="293">
        <f>'Employee Salary Payroll Tax '!H3300</f>
        <v>126.27</v>
      </c>
      <c r="M3298" s="293">
        <f t="shared" si="422"/>
        <v>1678.3800000000087</v>
      </c>
      <c r="N3298" s="359">
        <f t="shared" si="428"/>
        <v>0</v>
      </c>
      <c r="O3298" s="331"/>
      <c r="P3298" s="61"/>
      <c r="Q3298" s="294"/>
      <c r="R3298" s="292"/>
      <c r="S3298" s="303"/>
    </row>
    <row r="3299" spans="1:19" s="36" customFormat="1" ht="14.4">
      <c r="A3299" s="36">
        <f t="shared" si="421"/>
        <v>1976</v>
      </c>
      <c r="B3299" s="526"/>
      <c r="C3299" s="36" t="str">
        <f>VLOOKUP('Employee Salary Payroll Tax '!B3301,'Employee Salary Payroll Tax '!$D$1:$E$7,2,FALSE)</f>
        <v>NonUnion</v>
      </c>
      <c r="D3299" s="61">
        <f t="shared" si="423"/>
        <v>2.98E-2</v>
      </c>
      <c r="E3299" s="351">
        <f>'Employee Salary Payroll Tax '!N3301</f>
        <v>69629.97</v>
      </c>
      <c r="F3299" s="351">
        <f t="shared" si="424"/>
        <v>71704.943106000006</v>
      </c>
      <c r="G3299" s="352"/>
      <c r="H3299" s="351">
        <f t="shared" si="425"/>
        <v>0</v>
      </c>
      <c r="I3299" s="351">
        <f t="shared" si="426"/>
        <v>2074.9731060000049</v>
      </c>
      <c r="J3299" s="351">
        <f t="shared" si="427"/>
        <v>0</v>
      </c>
      <c r="K3299" s="293">
        <f>SUM('Employee Salary Payroll Tax '!I3301:K3301)</f>
        <v>69629.97</v>
      </c>
      <c r="L3299" s="293">
        <f>'Employee Salary Payroll Tax '!H3301</f>
        <v>0</v>
      </c>
      <c r="M3299" s="293">
        <f t="shared" si="422"/>
        <v>0</v>
      </c>
      <c r="N3299" s="359">
        <f t="shared" si="428"/>
        <v>0</v>
      </c>
      <c r="O3299" s="331"/>
      <c r="P3299" s="61"/>
      <c r="Q3299" s="294"/>
      <c r="R3299" s="292"/>
      <c r="S3299" s="303"/>
    </row>
    <row r="3300" spans="1:19" s="36" customFormat="1" ht="14.4">
      <c r="A3300" s="36">
        <f t="shared" si="421"/>
        <v>1977</v>
      </c>
      <c r="B3300" s="526"/>
      <c r="C3300" s="36" t="str">
        <f>VLOOKUP('Employee Salary Payroll Tax '!B3302,'Employee Salary Payroll Tax '!$D$1:$E$7,2,FALSE)</f>
        <v>NonUnion</v>
      </c>
      <c r="D3300" s="61">
        <f t="shared" si="423"/>
        <v>2.98E-2</v>
      </c>
      <c r="E3300" s="351">
        <f>'Employee Salary Payroll Tax '!N3302</f>
        <v>54638.35</v>
      </c>
      <c r="F3300" s="351">
        <f t="shared" si="424"/>
        <v>56266.572830000005</v>
      </c>
      <c r="G3300" s="352"/>
      <c r="H3300" s="351">
        <f t="shared" si="425"/>
        <v>0</v>
      </c>
      <c r="I3300" s="351">
        <f t="shared" si="426"/>
        <v>1628.2228300000061</v>
      </c>
      <c r="J3300" s="351">
        <f t="shared" si="427"/>
        <v>0</v>
      </c>
      <c r="K3300" s="293">
        <f>SUM('Employee Salary Payroll Tax '!I3302:K3302)</f>
        <v>54638.35</v>
      </c>
      <c r="L3300" s="293">
        <f>'Employee Salary Payroll Tax '!H3302</f>
        <v>0</v>
      </c>
      <c r="M3300" s="293">
        <f t="shared" si="422"/>
        <v>0</v>
      </c>
      <c r="N3300" s="359">
        <f t="shared" si="428"/>
        <v>0</v>
      </c>
      <c r="O3300" s="331"/>
      <c r="P3300" s="61"/>
      <c r="Q3300" s="294"/>
      <c r="R3300" s="292"/>
      <c r="S3300" s="303"/>
    </row>
    <row r="3301" spans="1:19" s="36" customFormat="1" ht="14.4">
      <c r="A3301" s="36">
        <f t="shared" si="421"/>
        <v>1978</v>
      </c>
      <c r="B3301" s="526"/>
      <c r="C3301" s="36" t="str">
        <f>VLOOKUP('Employee Salary Payroll Tax '!B3303,'Employee Salary Payroll Tax '!$D$1:$E$7,2,FALSE)</f>
        <v>NonUnion</v>
      </c>
      <c r="D3301" s="61">
        <f t="shared" si="423"/>
        <v>2.98E-2</v>
      </c>
      <c r="E3301" s="351">
        <f>'Employee Salary Payroll Tax '!N3303</f>
        <v>5520.39</v>
      </c>
      <c r="F3301" s="351">
        <f t="shared" si="424"/>
        <v>5684.8976220000004</v>
      </c>
      <c r="G3301" s="352"/>
      <c r="H3301" s="351">
        <f t="shared" si="425"/>
        <v>1479.6099999999997</v>
      </c>
      <c r="I3301" s="351">
        <f t="shared" si="426"/>
        <v>164.50762200000008</v>
      </c>
      <c r="J3301" s="351">
        <f t="shared" si="427"/>
        <v>0.98704573200000056</v>
      </c>
      <c r="K3301" s="293">
        <f>SUM('Employee Salary Payroll Tax '!I3303:K3303)</f>
        <v>653.31000000000006</v>
      </c>
      <c r="L3301" s="293">
        <f>'Employee Salary Payroll Tax '!H3303</f>
        <v>0</v>
      </c>
      <c r="M3301" s="293">
        <f t="shared" si="422"/>
        <v>4867.08</v>
      </c>
      <c r="N3301" s="359">
        <f t="shared" si="428"/>
        <v>0.11681182797884</v>
      </c>
      <c r="O3301" s="331"/>
      <c r="P3301" s="61"/>
      <c r="Q3301" s="294"/>
      <c r="R3301" s="292"/>
      <c r="S3301" s="303"/>
    </row>
    <row r="3302" spans="1:19" s="36" customFormat="1" ht="14.4">
      <c r="A3302" s="36">
        <f t="shared" si="421"/>
        <v>1979</v>
      </c>
      <c r="B3302" s="526"/>
      <c r="C3302" s="36" t="str">
        <f>VLOOKUP('Employee Salary Payroll Tax '!B3304,'Employee Salary Payroll Tax '!$D$1:$E$7,2,FALSE)</f>
        <v>Not Assigned</v>
      </c>
      <c r="D3302" s="61">
        <f t="shared" si="423"/>
        <v>0</v>
      </c>
      <c r="E3302" s="351">
        <f>'Employee Salary Payroll Tax '!N3304</f>
        <v>0.79</v>
      </c>
      <c r="F3302" s="351">
        <f t="shared" si="424"/>
        <v>0.79</v>
      </c>
      <c r="G3302" s="352"/>
      <c r="H3302" s="351">
        <f t="shared" si="425"/>
        <v>6999.21</v>
      </c>
      <c r="I3302" s="351">
        <f t="shared" si="426"/>
        <v>0</v>
      </c>
      <c r="J3302" s="351">
        <f t="shared" si="427"/>
        <v>0</v>
      </c>
      <c r="K3302" s="293">
        <f>SUM('Employee Salary Payroll Tax '!I3304:K3304)</f>
        <v>-233.18</v>
      </c>
      <c r="L3302" s="293">
        <f>'Employee Salary Payroll Tax '!H3304</f>
        <v>0</v>
      </c>
      <c r="M3302" s="293">
        <f t="shared" si="422"/>
        <v>233.97</v>
      </c>
      <c r="N3302" s="359">
        <f t="shared" si="428"/>
        <v>0</v>
      </c>
      <c r="O3302" s="331"/>
      <c r="P3302" s="61"/>
      <c r="Q3302" s="294"/>
      <c r="R3302" s="292"/>
      <c r="S3302" s="303"/>
    </row>
    <row r="3303" spans="1:19" s="36" customFormat="1" ht="14.4">
      <c r="A3303" s="36">
        <f t="shared" si="421"/>
        <v>1980</v>
      </c>
      <c r="B3303" s="526"/>
      <c r="C3303" s="36" t="str">
        <f>VLOOKUP('Employee Salary Payroll Tax '!B3305,'Employee Salary Payroll Tax '!$D$1:$E$7,2,FALSE)</f>
        <v>IBEW</v>
      </c>
      <c r="D3303" s="61">
        <f t="shared" si="423"/>
        <v>6.875E-3</v>
      </c>
      <c r="E3303" s="351">
        <f>'Employee Salary Payroll Tax '!N3305</f>
        <v>51615.97</v>
      </c>
      <c r="F3303" s="351">
        <f t="shared" si="424"/>
        <v>51970.829793750003</v>
      </c>
      <c r="G3303" s="352"/>
      <c r="H3303" s="351">
        <f t="shared" si="425"/>
        <v>0</v>
      </c>
      <c r="I3303" s="351">
        <f t="shared" si="426"/>
        <v>354.8597937500017</v>
      </c>
      <c r="J3303" s="351">
        <f t="shared" si="427"/>
        <v>0</v>
      </c>
      <c r="K3303" s="293">
        <f>SUM('Employee Salary Payroll Tax '!I3305:K3305)</f>
        <v>13820.65</v>
      </c>
      <c r="L3303" s="293">
        <f>'Employee Salary Payroll Tax '!H3305</f>
        <v>0</v>
      </c>
      <c r="M3303" s="293">
        <f t="shared" si="422"/>
        <v>37795.32</v>
      </c>
      <c r="N3303" s="359">
        <f t="shared" si="428"/>
        <v>0</v>
      </c>
      <c r="O3303" s="331"/>
      <c r="P3303" s="61"/>
      <c r="Q3303" s="294"/>
      <c r="R3303" s="292"/>
      <c r="S3303" s="303"/>
    </row>
    <row r="3304" spans="1:19" s="36" customFormat="1" ht="14.4">
      <c r="A3304" s="36">
        <f t="shared" si="421"/>
        <v>1981</v>
      </c>
      <c r="B3304" s="526"/>
      <c r="C3304" s="36" t="str">
        <f>VLOOKUP('Employee Salary Payroll Tax '!B3306,'Employee Salary Payroll Tax '!$D$1:$E$7,2,FALSE)</f>
        <v>NonUnion</v>
      </c>
      <c r="D3304" s="61">
        <f t="shared" si="423"/>
        <v>2.98E-2</v>
      </c>
      <c r="E3304" s="351">
        <f>'Employee Salary Payroll Tax '!N3306</f>
        <v>56916.37</v>
      </c>
      <c r="F3304" s="351">
        <f t="shared" si="424"/>
        <v>58612.477826000002</v>
      </c>
      <c r="G3304" s="352"/>
      <c r="H3304" s="351">
        <f t="shared" si="425"/>
        <v>0</v>
      </c>
      <c r="I3304" s="351">
        <f t="shared" si="426"/>
        <v>1696.1078259999995</v>
      </c>
      <c r="J3304" s="351">
        <f t="shared" si="427"/>
        <v>0</v>
      </c>
      <c r="K3304" s="293">
        <f>SUM('Employee Salary Payroll Tax '!I3306:K3306)</f>
        <v>1746.1200000000001</v>
      </c>
      <c r="L3304" s="293">
        <f>'Employee Salary Payroll Tax '!H3306</f>
        <v>603.57000000000005</v>
      </c>
      <c r="M3304" s="293">
        <f t="shared" si="422"/>
        <v>54566.68</v>
      </c>
      <c r="N3304" s="359">
        <f t="shared" si="428"/>
        <v>0</v>
      </c>
      <c r="O3304" s="331"/>
      <c r="P3304" s="61"/>
      <c r="Q3304" s="294"/>
      <c r="R3304" s="292"/>
      <c r="S3304" s="303"/>
    </row>
    <row r="3305" spans="1:19" s="36" customFormat="1" ht="14.4">
      <c r="A3305" s="36">
        <f t="shared" si="421"/>
        <v>1982</v>
      </c>
      <c r="B3305" s="526"/>
      <c r="C3305" s="36" t="str">
        <f>VLOOKUP('Employee Salary Payroll Tax '!B3307,'Employee Salary Payroll Tax '!$D$1:$E$7,2,FALSE)</f>
        <v>NonUnion</v>
      </c>
      <c r="D3305" s="61">
        <f t="shared" si="423"/>
        <v>2.98E-2</v>
      </c>
      <c r="E3305" s="351">
        <f>'Employee Salary Payroll Tax '!N3307</f>
        <v>82409.710000000006</v>
      </c>
      <c r="F3305" s="351">
        <f t="shared" si="424"/>
        <v>84865.519358000005</v>
      </c>
      <c r="G3305" s="352"/>
      <c r="H3305" s="351">
        <f t="shared" si="425"/>
        <v>0</v>
      </c>
      <c r="I3305" s="351">
        <f t="shared" si="426"/>
        <v>2455.8093579999986</v>
      </c>
      <c r="J3305" s="351">
        <f t="shared" si="427"/>
        <v>0</v>
      </c>
      <c r="K3305" s="293">
        <f>SUM('Employee Salary Payroll Tax '!I3307:K3307)</f>
        <v>81504.63</v>
      </c>
      <c r="L3305" s="293">
        <f>'Employee Salary Payroll Tax '!H3307</f>
        <v>0</v>
      </c>
      <c r="M3305" s="293">
        <f t="shared" si="422"/>
        <v>905.08000000000175</v>
      </c>
      <c r="N3305" s="359">
        <f t="shared" si="428"/>
        <v>0</v>
      </c>
      <c r="O3305" s="331"/>
      <c r="P3305" s="61"/>
      <c r="Q3305" s="294"/>
      <c r="R3305" s="292"/>
      <c r="S3305" s="303"/>
    </row>
    <row r="3306" spans="1:19" s="36" customFormat="1" ht="14.4">
      <c r="A3306" s="36">
        <f t="shared" si="421"/>
        <v>1983</v>
      </c>
      <c r="B3306" s="526"/>
      <c r="C3306" s="36" t="str">
        <f>VLOOKUP('Employee Salary Payroll Tax '!B3308,'Employee Salary Payroll Tax '!$D$1:$E$7,2,FALSE)</f>
        <v>IBEW</v>
      </c>
      <c r="D3306" s="61">
        <f t="shared" si="423"/>
        <v>6.875E-3</v>
      </c>
      <c r="E3306" s="351">
        <f>'Employee Salary Payroll Tax '!N3308</f>
        <v>54379.65</v>
      </c>
      <c r="F3306" s="351">
        <f t="shared" si="424"/>
        <v>54753.510093750003</v>
      </c>
      <c r="G3306" s="352"/>
      <c r="H3306" s="351">
        <f t="shared" si="425"/>
        <v>0</v>
      </c>
      <c r="I3306" s="351">
        <f t="shared" si="426"/>
        <v>373.8600937500014</v>
      </c>
      <c r="J3306" s="351">
        <f t="shared" si="427"/>
        <v>0</v>
      </c>
      <c r="K3306" s="293">
        <f>SUM('Employee Salary Payroll Tax '!I3308:K3308)</f>
        <v>47707.54</v>
      </c>
      <c r="L3306" s="293">
        <f>'Employee Salary Payroll Tax '!H3308</f>
        <v>0</v>
      </c>
      <c r="M3306" s="293">
        <f t="shared" si="422"/>
        <v>6672.1100000000006</v>
      </c>
      <c r="N3306" s="359">
        <f t="shared" si="428"/>
        <v>0</v>
      </c>
      <c r="O3306" s="331"/>
      <c r="P3306" s="61"/>
      <c r="Q3306" s="294"/>
      <c r="R3306" s="292"/>
      <c r="S3306" s="303"/>
    </row>
    <row r="3307" spans="1:19" s="36" customFormat="1" ht="14.4">
      <c r="A3307" s="36">
        <f t="shared" si="421"/>
        <v>1984</v>
      </c>
      <c r="B3307" s="526"/>
      <c r="C3307" s="36" t="str">
        <f>VLOOKUP('Employee Salary Payroll Tax '!B3309,'Employee Salary Payroll Tax '!$D$1:$E$7,2,FALSE)</f>
        <v>NonUnion</v>
      </c>
      <c r="D3307" s="61">
        <f t="shared" si="423"/>
        <v>2.98E-2</v>
      </c>
      <c r="E3307" s="351">
        <f>'Employee Salary Payroll Tax '!N3309</f>
        <v>18662.04</v>
      </c>
      <c r="F3307" s="351">
        <f t="shared" si="424"/>
        <v>19218.168792</v>
      </c>
      <c r="G3307" s="352"/>
      <c r="H3307" s="351">
        <f t="shared" si="425"/>
        <v>0</v>
      </c>
      <c r="I3307" s="351">
        <f t="shared" si="426"/>
        <v>556.12879199999952</v>
      </c>
      <c r="J3307" s="351">
        <f t="shared" si="427"/>
        <v>0</v>
      </c>
      <c r="K3307" s="293">
        <f>SUM('Employee Salary Payroll Tax '!I3309:K3309)</f>
        <v>17915.559999999998</v>
      </c>
      <c r="L3307" s="293">
        <f>'Employee Salary Payroll Tax '!H3309</f>
        <v>0</v>
      </c>
      <c r="M3307" s="293">
        <f t="shared" si="422"/>
        <v>746.4800000000032</v>
      </c>
      <c r="N3307" s="359">
        <f t="shared" si="428"/>
        <v>0</v>
      </c>
      <c r="O3307" s="331"/>
      <c r="P3307" s="61"/>
      <c r="Q3307" s="294"/>
      <c r="R3307" s="292"/>
      <c r="S3307" s="303"/>
    </row>
    <row r="3308" spans="1:19" s="36" customFormat="1" ht="14.4">
      <c r="A3308" s="36">
        <f t="shared" si="421"/>
        <v>1985</v>
      </c>
      <c r="B3308" s="526"/>
      <c r="C3308" s="36" t="str">
        <f>VLOOKUP('Employee Salary Payroll Tax '!B3310,'Employee Salary Payroll Tax '!$D$1:$E$7,2,FALSE)</f>
        <v>NonUnion</v>
      </c>
      <c r="D3308" s="61">
        <f t="shared" si="423"/>
        <v>2.98E-2</v>
      </c>
      <c r="E3308" s="351">
        <f>'Employee Salary Payroll Tax '!N3310</f>
        <v>87222.84</v>
      </c>
      <c r="F3308" s="351">
        <f t="shared" si="424"/>
        <v>89822.080631999997</v>
      </c>
      <c r="G3308" s="352"/>
      <c r="H3308" s="351">
        <f t="shared" si="425"/>
        <v>0</v>
      </c>
      <c r="I3308" s="351">
        <f t="shared" si="426"/>
        <v>2599.2406320000009</v>
      </c>
      <c r="J3308" s="351">
        <f t="shared" si="427"/>
        <v>0</v>
      </c>
      <c r="K3308" s="293">
        <f>SUM('Employee Salary Payroll Tax '!I3310:K3310)</f>
        <v>33186.159999999996</v>
      </c>
      <c r="L3308" s="293">
        <f>'Employee Salary Payroll Tax '!H3310</f>
        <v>2.09</v>
      </c>
      <c r="M3308" s="293">
        <f t="shared" si="422"/>
        <v>54034.590000000004</v>
      </c>
      <c r="N3308" s="359">
        <f t="shared" si="428"/>
        <v>0</v>
      </c>
      <c r="O3308" s="331"/>
      <c r="P3308" s="61"/>
      <c r="Q3308" s="294"/>
      <c r="R3308" s="292"/>
      <c r="S3308" s="303"/>
    </row>
    <row r="3309" spans="1:19" s="36" customFormat="1" ht="14.4">
      <c r="A3309" s="36">
        <f t="shared" ref="A3309:A3372" si="429">+A3308+1</f>
        <v>1986</v>
      </c>
      <c r="B3309" s="526"/>
      <c r="C3309" s="36" t="str">
        <f>VLOOKUP('Employee Salary Payroll Tax '!B3311,'Employee Salary Payroll Tax '!$D$1:$E$7,2,FALSE)</f>
        <v>NonUnion</v>
      </c>
      <c r="D3309" s="61">
        <f t="shared" si="423"/>
        <v>2.98E-2</v>
      </c>
      <c r="E3309" s="351">
        <f>'Employee Salary Payroll Tax '!N3311</f>
        <v>86508.98</v>
      </c>
      <c r="F3309" s="351">
        <f t="shared" si="424"/>
        <v>89086.947604000001</v>
      </c>
      <c r="G3309" s="352"/>
      <c r="H3309" s="351">
        <f t="shared" si="425"/>
        <v>0</v>
      </c>
      <c r="I3309" s="351">
        <f t="shared" si="426"/>
        <v>2577.9676040000049</v>
      </c>
      <c r="J3309" s="351">
        <f t="shared" si="427"/>
        <v>0</v>
      </c>
      <c r="K3309" s="293">
        <f>SUM('Employee Salary Payroll Tax '!I3311:K3311)</f>
        <v>442.40999999999997</v>
      </c>
      <c r="L3309" s="293">
        <f>'Employee Salary Payroll Tax '!H3311</f>
        <v>48.32</v>
      </c>
      <c r="M3309" s="293">
        <f t="shared" si="422"/>
        <v>86018.249999999985</v>
      </c>
      <c r="N3309" s="359">
        <f t="shared" si="428"/>
        <v>0</v>
      </c>
      <c r="O3309" s="331"/>
      <c r="P3309" s="61"/>
      <c r="Q3309" s="294"/>
      <c r="R3309" s="292"/>
      <c r="S3309" s="303"/>
    </row>
    <row r="3310" spans="1:19" s="36" customFormat="1" ht="14.4">
      <c r="A3310" s="36">
        <f t="shared" si="429"/>
        <v>1987</v>
      </c>
      <c r="B3310" s="526"/>
      <c r="C3310" s="36" t="str">
        <f>VLOOKUP('Employee Salary Payroll Tax '!B3312,'Employee Salary Payroll Tax '!$D$1:$E$7,2,FALSE)</f>
        <v>IBEW</v>
      </c>
      <c r="D3310" s="61">
        <f t="shared" si="423"/>
        <v>6.875E-3</v>
      </c>
      <c r="E3310" s="351">
        <f>'Employee Salary Payroll Tax '!N3312</f>
        <v>69788.509999999995</v>
      </c>
      <c r="F3310" s="351">
        <f t="shared" si="424"/>
        <v>70268.306006249986</v>
      </c>
      <c r="G3310" s="352"/>
      <c r="H3310" s="351">
        <f t="shared" si="425"/>
        <v>0</v>
      </c>
      <c r="I3310" s="351">
        <f t="shared" si="426"/>
        <v>479.79600624999148</v>
      </c>
      <c r="J3310" s="351">
        <f t="shared" si="427"/>
        <v>0</v>
      </c>
      <c r="K3310" s="293">
        <f>SUM('Employee Salary Payroll Tax '!I3312:K3312)</f>
        <v>69788.509999999995</v>
      </c>
      <c r="L3310" s="293">
        <f>'Employee Salary Payroll Tax '!H3312</f>
        <v>0</v>
      </c>
      <c r="M3310" s="293">
        <f t="shared" si="422"/>
        <v>0</v>
      </c>
      <c r="N3310" s="359">
        <f t="shared" si="428"/>
        <v>0</v>
      </c>
      <c r="O3310" s="331"/>
      <c r="P3310" s="61"/>
      <c r="Q3310" s="294"/>
      <c r="R3310" s="292"/>
      <c r="S3310" s="303"/>
    </row>
    <row r="3311" spans="1:19" s="36" customFormat="1" ht="14.4">
      <c r="A3311" s="36">
        <f t="shared" si="429"/>
        <v>1988</v>
      </c>
      <c r="B3311" s="526"/>
      <c r="C3311" s="36" t="str">
        <f>VLOOKUP('Employee Salary Payroll Tax '!B3313,'Employee Salary Payroll Tax '!$D$1:$E$7,2,FALSE)</f>
        <v>NonUnion</v>
      </c>
      <c r="D3311" s="61">
        <f t="shared" si="423"/>
        <v>2.98E-2</v>
      </c>
      <c r="E3311" s="351">
        <f>'Employee Salary Payroll Tax '!N3313</f>
        <v>80397.86</v>
      </c>
      <c r="F3311" s="351">
        <f t="shared" si="424"/>
        <v>82793.716228000005</v>
      </c>
      <c r="G3311" s="352"/>
      <c r="H3311" s="351">
        <f t="shared" si="425"/>
        <v>0</v>
      </c>
      <c r="I3311" s="351">
        <f t="shared" si="426"/>
        <v>2395.8562280000042</v>
      </c>
      <c r="J3311" s="351">
        <f t="shared" si="427"/>
        <v>0</v>
      </c>
      <c r="K3311" s="293">
        <f>SUM('Employee Salary Payroll Tax '!I3313:K3313)</f>
        <v>37484.949999999997</v>
      </c>
      <c r="L3311" s="293">
        <f>'Employee Salary Payroll Tax '!H3313</f>
        <v>0</v>
      </c>
      <c r="M3311" s="293">
        <f t="shared" si="422"/>
        <v>42912.91</v>
      </c>
      <c r="N3311" s="359">
        <f t="shared" si="428"/>
        <v>0</v>
      </c>
      <c r="O3311" s="331"/>
      <c r="P3311" s="61"/>
      <c r="Q3311" s="294"/>
      <c r="R3311" s="292"/>
      <c r="S3311" s="303"/>
    </row>
    <row r="3312" spans="1:19" s="36" customFormat="1" ht="14.4">
      <c r="A3312" s="36">
        <f t="shared" si="429"/>
        <v>1989</v>
      </c>
      <c r="B3312" s="526"/>
      <c r="C3312" s="36" t="str">
        <f>VLOOKUP('Employee Salary Payroll Tax '!B3314,'Employee Salary Payroll Tax '!$D$1:$E$7,2,FALSE)</f>
        <v>IBEW</v>
      </c>
      <c r="D3312" s="61">
        <f t="shared" si="423"/>
        <v>6.875E-3</v>
      </c>
      <c r="E3312" s="351">
        <f>'Employee Salary Payroll Tax '!N3314</f>
        <v>21301.34</v>
      </c>
      <c r="F3312" s="351">
        <f t="shared" si="424"/>
        <v>21447.786712500001</v>
      </c>
      <c r="G3312" s="352"/>
      <c r="H3312" s="351">
        <f t="shared" si="425"/>
        <v>0</v>
      </c>
      <c r="I3312" s="351">
        <f t="shared" si="426"/>
        <v>146.44671250000101</v>
      </c>
      <c r="J3312" s="351">
        <f t="shared" si="427"/>
        <v>0</v>
      </c>
      <c r="K3312" s="293">
        <f>SUM('Employee Salary Payroll Tax '!I3314:K3314)</f>
        <v>21301.34</v>
      </c>
      <c r="L3312" s="293">
        <f>'Employee Salary Payroll Tax '!H3314</f>
        <v>0</v>
      </c>
      <c r="M3312" s="293">
        <f t="shared" si="422"/>
        <v>0</v>
      </c>
      <c r="N3312" s="359">
        <f t="shared" si="428"/>
        <v>0</v>
      </c>
      <c r="O3312" s="331"/>
      <c r="P3312" s="61"/>
      <c r="Q3312" s="294"/>
      <c r="R3312" s="292"/>
      <c r="S3312" s="303"/>
    </row>
    <row r="3313" spans="1:19" s="36" customFormat="1" ht="14.4">
      <c r="A3313" s="36">
        <f t="shared" si="429"/>
        <v>1990</v>
      </c>
      <c r="B3313" s="526"/>
      <c r="C3313" s="36" t="str">
        <f>VLOOKUP('Employee Salary Payroll Tax '!B3315,'Employee Salary Payroll Tax '!$D$1:$E$7,2,FALSE)</f>
        <v>NonUnion</v>
      </c>
      <c r="D3313" s="61">
        <f t="shared" si="423"/>
        <v>2.98E-2</v>
      </c>
      <c r="E3313" s="351">
        <f>'Employee Salary Payroll Tax '!N3315</f>
        <v>152057.09</v>
      </c>
      <c r="F3313" s="351">
        <f t="shared" si="424"/>
        <v>156588.391282</v>
      </c>
      <c r="G3313" s="352"/>
      <c r="H3313" s="351">
        <f t="shared" si="425"/>
        <v>0</v>
      </c>
      <c r="I3313" s="351">
        <f t="shared" si="426"/>
        <v>4531.3012820000004</v>
      </c>
      <c r="J3313" s="351">
        <f t="shared" si="427"/>
        <v>0</v>
      </c>
      <c r="K3313" s="293">
        <f>SUM('Employee Salary Payroll Tax '!I3315:K3315)</f>
        <v>63783.11</v>
      </c>
      <c r="L3313" s="293">
        <f>'Employee Salary Payroll Tax '!H3315</f>
        <v>0</v>
      </c>
      <c r="M3313" s="293">
        <f t="shared" si="422"/>
        <v>88273.98</v>
      </c>
      <c r="N3313" s="359">
        <f t="shared" si="428"/>
        <v>0</v>
      </c>
      <c r="O3313" s="331"/>
      <c r="P3313" s="61"/>
      <c r="Q3313" s="294"/>
      <c r="R3313" s="292"/>
      <c r="S3313" s="303"/>
    </row>
    <row r="3314" spans="1:19" s="36" customFormat="1" ht="14.4">
      <c r="A3314" s="36">
        <f t="shared" si="429"/>
        <v>1991</v>
      </c>
      <c r="B3314" s="526"/>
      <c r="C3314" s="36" t="str">
        <f>VLOOKUP('Employee Salary Payroll Tax '!B3316,'Employee Salary Payroll Tax '!$D$1:$E$7,2,FALSE)</f>
        <v>IBEW</v>
      </c>
      <c r="D3314" s="61">
        <f t="shared" si="423"/>
        <v>6.875E-3</v>
      </c>
      <c r="E3314" s="351">
        <f>'Employee Salary Payroll Tax '!N3316</f>
        <v>65996.66</v>
      </c>
      <c r="F3314" s="351">
        <f t="shared" si="424"/>
        <v>66450.387037499997</v>
      </c>
      <c r="G3314" s="352"/>
      <c r="H3314" s="351">
        <f t="shared" si="425"/>
        <v>0</v>
      </c>
      <c r="I3314" s="351">
        <f t="shared" si="426"/>
        <v>453.72703749999346</v>
      </c>
      <c r="J3314" s="351">
        <f t="shared" si="427"/>
        <v>0</v>
      </c>
      <c r="K3314" s="293">
        <f>SUM('Employee Salary Payroll Tax '!I3316:K3316)</f>
        <v>17649.39</v>
      </c>
      <c r="L3314" s="293">
        <f>'Employee Salary Payroll Tax '!H3316</f>
        <v>0</v>
      </c>
      <c r="M3314" s="293">
        <f t="shared" si="422"/>
        <v>48347.270000000004</v>
      </c>
      <c r="N3314" s="359">
        <f t="shared" si="428"/>
        <v>0</v>
      </c>
      <c r="O3314" s="331"/>
      <c r="P3314" s="61"/>
      <c r="Q3314" s="294"/>
      <c r="R3314" s="292"/>
      <c r="S3314" s="303"/>
    </row>
    <row r="3315" spans="1:19" s="36" customFormat="1" ht="14.4">
      <c r="A3315" s="36">
        <f t="shared" si="429"/>
        <v>1992</v>
      </c>
      <c r="B3315" s="526"/>
      <c r="C3315" s="36" t="str">
        <f>VLOOKUP('Employee Salary Payroll Tax '!B3317,'Employee Salary Payroll Tax '!$D$1:$E$7,2,FALSE)</f>
        <v>NonUnion</v>
      </c>
      <c r="D3315" s="61">
        <f t="shared" si="423"/>
        <v>2.98E-2</v>
      </c>
      <c r="E3315" s="351">
        <f>'Employee Salary Payroll Tax '!N3317</f>
        <v>78539.08</v>
      </c>
      <c r="F3315" s="351">
        <f t="shared" si="424"/>
        <v>80879.544584000003</v>
      </c>
      <c r="G3315" s="352"/>
      <c r="H3315" s="351">
        <f t="shared" si="425"/>
        <v>0</v>
      </c>
      <c r="I3315" s="351">
        <f t="shared" si="426"/>
        <v>2340.4645840000012</v>
      </c>
      <c r="J3315" s="351">
        <f t="shared" si="427"/>
        <v>0</v>
      </c>
      <c r="K3315" s="293">
        <f>SUM('Employee Salary Payroll Tax '!I3317:K3317)</f>
        <v>30007</v>
      </c>
      <c r="L3315" s="293">
        <f>'Employee Salary Payroll Tax '!H3317</f>
        <v>0</v>
      </c>
      <c r="M3315" s="293">
        <f t="shared" si="422"/>
        <v>48532.08</v>
      </c>
      <c r="N3315" s="359">
        <f t="shared" si="428"/>
        <v>0</v>
      </c>
      <c r="O3315" s="331"/>
      <c r="P3315" s="61"/>
      <c r="Q3315" s="294"/>
      <c r="R3315" s="292"/>
      <c r="S3315" s="303"/>
    </row>
    <row r="3316" spans="1:19" s="36" customFormat="1" ht="14.4">
      <c r="A3316" s="36">
        <f t="shared" si="429"/>
        <v>1993</v>
      </c>
      <c r="B3316" s="526"/>
      <c r="C3316" s="36" t="str">
        <f>VLOOKUP('Employee Salary Payroll Tax '!B3318,'Employee Salary Payroll Tax '!$D$1:$E$7,2,FALSE)</f>
        <v>NonUnion</v>
      </c>
      <c r="D3316" s="61">
        <f t="shared" si="423"/>
        <v>2.98E-2</v>
      </c>
      <c r="E3316" s="351">
        <f>'Employee Salary Payroll Tax '!N3318</f>
        <v>26418.51</v>
      </c>
      <c r="F3316" s="351">
        <f t="shared" si="424"/>
        <v>27205.781598000001</v>
      </c>
      <c r="G3316" s="352"/>
      <c r="H3316" s="351">
        <f t="shared" si="425"/>
        <v>0</v>
      </c>
      <c r="I3316" s="351">
        <f t="shared" si="426"/>
        <v>787.271598000003</v>
      </c>
      <c r="J3316" s="351">
        <f t="shared" si="427"/>
        <v>0</v>
      </c>
      <c r="K3316" s="293">
        <f>SUM('Employee Salary Payroll Tax '!I3318:K3318)</f>
        <v>758.25000000000011</v>
      </c>
      <c r="L3316" s="293">
        <f>'Employee Salary Payroll Tax '!H3318</f>
        <v>0</v>
      </c>
      <c r="M3316" s="293">
        <f t="shared" si="422"/>
        <v>25660.26</v>
      </c>
      <c r="N3316" s="359">
        <f t="shared" si="428"/>
        <v>0</v>
      </c>
      <c r="O3316" s="331"/>
      <c r="P3316" s="61"/>
      <c r="Q3316" s="294"/>
      <c r="R3316" s="292"/>
      <c r="S3316" s="303"/>
    </row>
    <row r="3317" spans="1:19" s="36" customFormat="1" ht="14.4">
      <c r="A3317" s="36">
        <f t="shared" si="429"/>
        <v>1994</v>
      </c>
      <c r="B3317" s="526"/>
      <c r="C3317" s="36" t="str">
        <f>VLOOKUP('Employee Salary Payroll Tax '!B3319,'Employee Salary Payroll Tax '!$D$1:$E$7,2,FALSE)</f>
        <v>IBEW</v>
      </c>
      <c r="D3317" s="61">
        <f t="shared" si="423"/>
        <v>6.875E-3</v>
      </c>
      <c r="E3317" s="351">
        <f>'Employee Salary Payroll Tax '!N3319</f>
        <v>21483.7</v>
      </c>
      <c r="F3317" s="351">
        <f t="shared" si="424"/>
        <v>21631.4004375</v>
      </c>
      <c r="G3317" s="352"/>
      <c r="H3317" s="351">
        <f t="shared" si="425"/>
        <v>0</v>
      </c>
      <c r="I3317" s="351">
        <f t="shared" si="426"/>
        <v>147.70043749999968</v>
      </c>
      <c r="J3317" s="351">
        <f t="shared" si="427"/>
        <v>0</v>
      </c>
      <c r="K3317" s="293">
        <f>SUM('Employee Salary Payroll Tax '!I3319:K3319)</f>
        <v>-1764.71</v>
      </c>
      <c r="L3317" s="293">
        <f>'Employee Salary Payroll Tax '!H3319</f>
        <v>0</v>
      </c>
      <c r="M3317" s="293">
        <f t="shared" si="422"/>
        <v>23248.41</v>
      </c>
      <c r="N3317" s="359">
        <f t="shared" si="428"/>
        <v>0</v>
      </c>
      <c r="O3317" s="331"/>
      <c r="P3317" s="61"/>
      <c r="Q3317" s="294"/>
      <c r="R3317" s="292"/>
      <c r="S3317" s="303"/>
    </row>
    <row r="3318" spans="1:19" s="36" customFormat="1" ht="14.4">
      <c r="A3318" s="36">
        <f t="shared" si="429"/>
        <v>1995</v>
      </c>
      <c r="B3318" s="526"/>
      <c r="C3318" s="36" t="str">
        <f>VLOOKUP('Employee Salary Payroll Tax '!B3320,'Employee Salary Payroll Tax '!$D$1:$E$7,2,FALSE)</f>
        <v>Not Assigned</v>
      </c>
      <c r="D3318" s="61">
        <f t="shared" si="423"/>
        <v>0</v>
      </c>
      <c r="E3318" s="351">
        <f>'Employee Salary Payroll Tax '!N3320</f>
        <v>0</v>
      </c>
      <c r="F3318" s="351">
        <f t="shared" si="424"/>
        <v>0</v>
      </c>
      <c r="G3318" s="352"/>
      <c r="H3318" s="351">
        <f t="shared" si="425"/>
        <v>7000</v>
      </c>
      <c r="I3318" s="351">
        <f t="shared" si="426"/>
        <v>0</v>
      </c>
      <c r="J3318" s="351">
        <f t="shared" si="427"/>
        <v>0</v>
      </c>
      <c r="K3318" s="293">
        <f>SUM('Employee Salary Payroll Tax '!I3320:K3320)</f>
        <v>-343.40999999999997</v>
      </c>
      <c r="L3318" s="293">
        <f>'Employee Salary Payroll Tax '!H3320</f>
        <v>0</v>
      </c>
      <c r="M3318" s="293">
        <f t="shared" si="422"/>
        <v>343.40999999999997</v>
      </c>
      <c r="N3318" s="359">
        <f t="shared" si="428"/>
        <v>0</v>
      </c>
      <c r="O3318" s="331"/>
      <c r="P3318" s="61"/>
      <c r="Q3318" s="294"/>
      <c r="R3318" s="292"/>
      <c r="S3318" s="303"/>
    </row>
    <row r="3319" spans="1:19" s="36" customFormat="1" ht="14.4">
      <c r="A3319" s="36">
        <f t="shared" si="429"/>
        <v>1996</v>
      </c>
      <c r="B3319" s="526"/>
      <c r="C3319" s="36" t="str">
        <f>VLOOKUP('Employee Salary Payroll Tax '!B3321,'Employee Salary Payroll Tax '!$D$1:$E$7,2,FALSE)</f>
        <v>NonUnion</v>
      </c>
      <c r="D3319" s="61">
        <f t="shared" si="423"/>
        <v>2.98E-2</v>
      </c>
      <c r="E3319" s="351">
        <f>'Employee Salary Payroll Tax '!N3321</f>
        <v>101505.73</v>
      </c>
      <c r="F3319" s="351">
        <f t="shared" si="424"/>
        <v>104530.600754</v>
      </c>
      <c r="G3319" s="352"/>
      <c r="H3319" s="351">
        <f t="shared" si="425"/>
        <v>0</v>
      </c>
      <c r="I3319" s="351">
        <f t="shared" si="426"/>
        <v>3024.8707540000032</v>
      </c>
      <c r="J3319" s="351">
        <f t="shared" si="427"/>
        <v>0</v>
      </c>
      <c r="K3319" s="293">
        <f>SUM('Employee Salary Payroll Tax '!I3321:K3321)</f>
        <v>14434.2</v>
      </c>
      <c r="L3319" s="293">
        <f>'Employee Salary Payroll Tax '!H3321</f>
        <v>0</v>
      </c>
      <c r="M3319" s="293">
        <f t="shared" si="422"/>
        <v>87071.53</v>
      </c>
      <c r="N3319" s="359">
        <f t="shared" si="428"/>
        <v>0</v>
      </c>
      <c r="O3319" s="331"/>
      <c r="P3319" s="61"/>
      <c r="Q3319" s="294"/>
      <c r="R3319" s="292"/>
      <c r="S3319" s="303"/>
    </row>
    <row r="3320" spans="1:19" s="36" customFormat="1" ht="14.4">
      <c r="A3320" s="36">
        <f t="shared" si="429"/>
        <v>1997</v>
      </c>
      <c r="B3320" s="526"/>
      <c r="C3320" s="36" t="str">
        <f>VLOOKUP('Employee Salary Payroll Tax '!B3322,'Employee Salary Payroll Tax '!$D$1:$E$7,2,FALSE)</f>
        <v>NonUnion</v>
      </c>
      <c r="D3320" s="61">
        <f t="shared" si="423"/>
        <v>2.98E-2</v>
      </c>
      <c r="E3320" s="351">
        <f>'Employee Salary Payroll Tax '!N3322</f>
        <v>108333.34</v>
      </c>
      <c r="F3320" s="351">
        <f t="shared" si="424"/>
        <v>111561.673532</v>
      </c>
      <c r="G3320" s="352"/>
      <c r="H3320" s="351">
        <f t="shared" si="425"/>
        <v>0</v>
      </c>
      <c r="I3320" s="351">
        <f t="shared" si="426"/>
        <v>3228.3335320000042</v>
      </c>
      <c r="J3320" s="351">
        <f t="shared" si="427"/>
        <v>0</v>
      </c>
      <c r="K3320" s="293">
        <f>SUM('Employee Salary Payroll Tax '!I3322:K3322)</f>
        <v>24006.91</v>
      </c>
      <c r="L3320" s="293">
        <f>'Employee Salary Payroll Tax '!H3322</f>
        <v>0</v>
      </c>
      <c r="M3320" s="293">
        <f t="shared" si="422"/>
        <v>84326.43</v>
      </c>
      <c r="N3320" s="359">
        <f t="shared" si="428"/>
        <v>0</v>
      </c>
      <c r="O3320" s="331"/>
      <c r="P3320" s="61"/>
      <c r="Q3320" s="294"/>
      <c r="R3320" s="292"/>
      <c r="S3320" s="303"/>
    </row>
    <row r="3321" spans="1:19" s="36" customFormat="1" ht="14.4">
      <c r="A3321" s="36">
        <f t="shared" si="429"/>
        <v>1998</v>
      </c>
      <c r="B3321" s="526"/>
      <c r="C3321" s="36" t="str">
        <f>VLOOKUP('Employee Salary Payroll Tax '!B3323,'Employee Salary Payroll Tax '!$D$1:$E$7,2,FALSE)</f>
        <v>NonUnion</v>
      </c>
      <c r="D3321" s="61">
        <f t="shared" si="423"/>
        <v>2.98E-2</v>
      </c>
      <c r="E3321" s="351">
        <f>'Employee Salary Payroll Tax '!N3323</f>
        <v>52179.44</v>
      </c>
      <c r="F3321" s="351">
        <f t="shared" si="424"/>
        <v>53734.387312000006</v>
      </c>
      <c r="G3321" s="352"/>
      <c r="H3321" s="351">
        <f t="shared" si="425"/>
        <v>0</v>
      </c>
      <c r="I3321" s="351">
        <f t="shared" si="426"/>
        <v>1554.9473120000039</v>
      </c>
      <c r="J3321" s="351">
        <f t="shared" si="427"/>
        <v>0</v>
      </c>
      <c r="K3321" s="293">
        <f>SUM('Employee Salary Payroll Tax '!I3323:K3323)</f>
        <v>0</v>
      </c>
      <c r="L3321" s="293">
        <f>'Employee Salary Payroll Tax '!H3323</f>
        <v>0</v>
      </c>
      <c r="M3321" s="293">
        <f t="shared" si="422"/>
        <v>52179.44</v>
      </c>
      <c r="N3321" s="359">
        <f t="shared" si="428"/>
        <v>0</v>
      </c>
      <c r="O3321" s="331"/>
      <c r="P3321" s="61"/>
      <c r="Q3321" s="294"/>
      <c r="R3321" s="292"/>
      <c r="S3321" s="303"/>
    </row>
    <row r="3322" spans="1:19" s="36" customFormat="1" ht="14.4">
      <c r="A3322" s="36">
        <f t="shared" si="429"/>
        <v>1999</v>
      </c>
      <c r="B3322" s="526"/>
      <c r="C3322" s="36" t="str">
        <f>VLOOKUP('Employee Salary Payroll Tax '!B3324,'Employee Salary Payroll Tax '!$D$1:$E$7,2,FALSE)</f>
        <v>IBEW</v>
      </c>
      <c r="D3322" s="61">
        <f t="shared" si="423"/>
        <v>6.875E-3</v>
      </c>
      <c r="E3322" s="351">
        <f>'Employee Salary Payroll Tax '!N3324</f>
        <v>45104.75</v>
      </c>
      <c r="F3322" s="351">
        <f t="shared" si="424"/>
        <v>45414.845156249998</v>
      </c>
      <c r="G3322" s="352"/>
      <c r="H3322" s="351">
        <f t="shared" si="425"/>
        <v>0</v>
      </c>
      <c r="I3322" s="351">
        <f t="shared" si="426"/>
        <v>310.09515624999767</v>
      </c>
      <c r="J3322" s="351">
        <f t="shared" si="427"/>
        <v>0</v>
      </c>
      <c r="K3322" s="293">
        <f>SUM('Employee Salary Payroll Tax '!I3324:K3324)</f>
        <v>11679.15</v>
      </c>
      <c r="L3322" s="293">
        <f>'Employee Salary Payroll Tax '!H3324</f>
        <v>0</v>
      </c>
      <c r="M3322" s="293">
        <f t="shared" si="422"/>
        <v>33425.599999999999</v>
      </c>
      <c r="N3322" s="359">
        <f t="shared" si="428"/>
        <v>0</v>
      </c>
      <c r="O3322" s="331"/>
      <c r="P3322" s="61"/>
      <c r="Q3322" s="294"/>
      <c r="R3322" s="292"/>
      <c r="S3322" s="303"/>
    </row>
    <row r="3323" spans="1:19" s="36" customFormat="1" ht="14.4">
      <c r="A3323" s="36">
        <f t="shared" si="429"/>
        <v>2000</v>
      </c>
      <c r="B3323" s="526"/>
      <c r="C3323" s="36" t="str">
        <f>VLOOKUP('Employee Salary Payroll Tax '!B3325,'Employee Salary Payroll Tax '!$D$1:$E$7,2,FALSE)</f>
        <v>NonUnion</v>
      </c>
      <c r="D3323" s="61">
        <f t="shared" si="423"/>
        <v>2.98E-2</v>
      </c>
      <c r="E3323" s="351">
        <f>'Employee Salary Payroll Tax '!N3325</f>
        <v>111211.6</v>
      </c>
      <c r="F3323" s="351">
        <f t="shared" si="424"/>
        <v>114525.70568000001</v>
      </c>
      <c r="G3323" s="352"/>
      <c r="H3323" s="351">
        <f t="shared" si="425"/>
        <v>0</v>
      </c>
      <c r="I3323" s="351">
        <f t="shared" si="426"/>
        <v>3314.1056800000079</v>
      </c>
      <c r="J3323" s="351">
        <f t="shared" si="427"/>
        <v>0</v>
      </c>
      <c r="K3323" s="293">
        <f>SUM('Employee Salary Payroll Tax '!I3325:K3325)</f>
        <v>44828.02</v>
      </c>
      <c r="L3323" s="293">
        <f>'Employee Salary Payroll Tax '!H3325</f>
        <v>0</v>
      </c>
      <c r="M3323" s="293">
        <f t="shared" si="422"/>
        <v>66383.580000000016</v>
      </c>
      <c r="N3323" s="359">
        <f t="shared" si="428"/>
        <v>0</v>
      </c>
      <c r="O3323" s="331"/>
      <c r="P3323" s="61"/>
      <c r="Q3323" s="294"/>
      <c r="R3323" s="292"/>
      <c r="S3323" s="303"/>
    </row>
    <row r="3324" spans="1:19" s="36" customFormat="1" ht="12.75" customHeight="1">
      <c r="A3324" s="36">
        <f t="shared" si="429"/>
        <v>2001</v>
      </c>
      <c r="B3324" s="526"/>
      <c r="C3324" s="36" t="str">
        <f>VLOOKUP('Employee Salary Payroll Tax '!B3326,'Employee Salary Payroll Tax '!$D$1:$E$7,2,FALSE)</f>
        <v>IBEW</v>
      </c>
      <c r="D3324" s="61">
        <f t="shared" si="423"/>
        <v>6.875E-3</v>
      </c>
      <c r="E3324" s="351">
        <f>'Employee Salary Payroll Tax '!N3326</f>
        <v>49067.4</v>
      </c>
      <c r="F3324" s="351">
        <f t="shared" si="424"/>
        <v>49404.738375000001</v>
      </c>
      <c r="G3324" s="352"/>
      <c r="H3324" s="351">
        <f t="shared" si="425"/>
        <v>0</v>
      </c>
      <c r="I3324" s="351">
        <f t="shared" si="426"/>
        <v>337.33837499999936</v>
      </c>
      <c r="J3324" s="351">
        <f t="shared" si="427"/>
        <v>0</v>
      </c>
      <c r="K3324" s="293">
        <f>SUM('Employee Salary Payroll Tax '!I3326:K3326)</f>
        <v>15211.89</v>
      </c>
      <c r="L3324" s="293">
        <f>'Employee Salary Payroll Tax '!H3326</f>
        <v>0</v>
      </c>
      <c r="M3324" s="293">
        <f t="shared" si="422"/>
        <v>33855.51</v>
      </c>
      <c r="N3324" s="359">
        <f t="shared" si="428"/>
        <v>0</v>
      </c>
      <c r="P3324" s="61"/>
      <c r="Q3324" s="294"/>
      <c r="R3324" s="292"/>
      <c r="S3324" s="303"/>
    </row>
    <row r="3325" spans="1:19" s="36" customFormat="1" ht="12.75" customHeight="1">
      <c r="A3325" s="36">
        <f t="shared" si="429"/>
        <v>2002</v>
      </c>
      <c r="B3325" s="526"/>
      <c r="C3325" s="36" t="str">
        <f>VLOOKUP('Employee Salary Payroll Tax '!B3327,'Employee Salary Payroll Tax '!$D$1:$E$7,2,FALSE)</f>
        <v>NonUnion</v>
      </c>
      <c r="D3325" s="61">
        <f t="shared" si="423"/>
        <v>2.98E-2</v>
      </c>
      <c r="E3325" s="351">
        <f>'Employee Salary Payroll Tax '!N3327</f>
        <v>49621.94</v>
      </c>
      <c r="F3325" s="351">
        <f t="shared" si="424"/>
        <v>51100.673812000008</v>
      </c>
      <c r="G3325" s="352"/>
      <c r="H3325" s="351">
        <f t="shared" si="425"/>
        <v>0</v>
      </c>
      <c r="I3325" s="351">
        <f t="shared" si="426"/>
        <v>1478.7338120000059</v>
      </c>
      <c r="J3325" s="351">
        <f t="shared" si="427"/>
        <v>0</v>
      </c>
      <c r="K3325" s="293">
        <f>SUM('Employee Salary Payroll Tax '!I3327:K3327)</f>
        <v>20684.64</v>
      </c>
      <c r="L3325" s="293">
        <f>'Employee Salary Payroll Tax '!H3327</f>
        <v>0</v>
      </c>
      <c r="M3325" s="293">
        <f t="shared" si="422"/>
        <v>28937.300000000003</v>
      </c>
      <c r="N3325" s="359">
        <f t="shared" si="428"/>
        <v>0</v>
      </c>
      <c r="P3325" s="61"/>
      <c r="Q3325" s="294"/>
      <c r="R3325" s="292"/>
      <c r="S3325" s="303"/>
    </row>
    <row r="3326" spans="1:19" s="36" customFormat="1" ht="12.75" customHeight="1">
      <c r="A3326" s="36">
        <f t="shared" si="429"/>
        <v>2003</v>
      </c>
      <c r="B3326" s="526"/>
      <c r="C3326" s="36" t="str">
        <f>VLOOKUP('Employee Salary Payroll Tax '!B3328,'Employee Salary Payroll Tax '!$D$1:$E$7,2,FALSE)</f>
        <v>IBEW</v>
      </c>
      <c r="D3326" s="61">
        <f t="shared" si="423"/>
        <v>6.875E-3</v>
      </c>
      <c r="E3326" s="351">
        <f>'Employee Salary Payroll Tax '!N3328</f>
        <v>114397.42</v>
      </c>
      <c r="F3326" s="351">
        <f t="shared" si="424"/>
        <v>115183.90226249999</v>
      </c>
      <c r="G3326" s="352"/>
      <c r="H3326" s="351">
        <f t="shared" si="425"/>
        <v>0</v>
      </c>
      <c r="I3326" s="351">
        <f t="shared" si="426"/>
        <v>786.48226249999425</v>
      </c>
      <c r="J3326" s="351">
        <f t="shared" si="427"/>
        <v>0</v>
      </c>
      <c r="K3326" s="293">
        <f>SUM('Employee Salary Payroll Tax '!I3328:K3328)</f>
        <v>24401.24</v>
      </c>
      <c r="L3326" s="293">
        <f>'Employee Salary Payroll Tax '!H3328</f>
        <v>0</v>
      </c>
      <c r="M3326" s="293">
        <f t="shared" si="422"/>
        <v>89996.18</v>
      </c>
      <c r="N3326" s="359">
        <f t="shared" si="428"/>
        <v>0</v>
      </c>
    </row>
    <row r="3327" spans="1:19" s="36" customFormat="1" ht="12.75" customHeight="1">
      <c r="A3327" s="36">
        <f t="shared" si="429"/>
        <v>2004</v>
      </c>
      <c r="B3327" s="526"/>
      <c r="C3327" s="36" t="str">
        <f>VLOOKUP('Employee Salary Payroll Tax '!B3329,'Employee Salary Payroll Tax '!$D$1:$E$7,2,FALSE)</f>
        <v>UA</v>
      </c>
      <c r="D3327" s="61">
        <f t="shared" si="423"/>
        <v>0.03</v>
      </c>
      <c r="E3327" s="351">
        <f>'Employee Salary Payroll Tax '!N3329</f>
        <v>78307.78</v>
      </c>
      <c r="F3327" s="351">
        <f t="shared" si="424"/>
        <v>80657.013399999996</v>
      </c>
      <c r="G3327" s="352"/>
      <c r="H3327" s="351">
        <f t="shared" si="425"/>
        <v>0</v>
      </c>
      <c r="I3327" s="351">
        <f t="shared" si="426"/>
        <v>2349.2333999999973</v>
      </c>
      <c r="J3327" s="351">
        <f t="shared" si="427"/>
        <v>0</v>
      </c>
      <c r="K3327" s="293">
        <f>SUM('Employee Salary Payroll Tax '!I3329:K3329)</f>
        <v>69099.789999999994</v>
      </c>
      <c r="L3327" s="293">
        <f>'Employee Salary Payroll Tax '!H3329</f>
        <v>1566.16</v>
      </c>
      <c r="M3327" s="293">
        <f t="shared" si="422"/>
        <v>7641.8300000000054</v>
      </c>
      <c r="N3327" s="359">
        <f t="shared" si="428"/>
        <v>0</v>
      </c>
    </row>
    <row r="3328" spans="1:19" s="36" customFormat="1" ht="12.75" customHeight="1">
      <c r="A3328" s="36">
        <f t="shared" si="429"/>
        <v>2005</v>
      </c>
      <c r="B3328" s="526"/>
      <c r="C3328" s="36" t="str">
        <f>VLOOKUP('Employee Salary Payroll Tax '!B3330,'Employee Salary Payroll Tax '!$D$1:$E$7,2,FALSE)</f>
        <v>NonUnion</v>
      </c>
      <c r="D3328" s="61">
        <f t="shared" si="423"/>
        <v>2.98E-2</v>
      </c>
      <c r="E3328" s="351">
        <f>'Employee Salary Payroll Tax '!N3330</f>
        <v>77551.55</v>
      </c>
      <c r="F3328" s="351">
        <f t="shared" si="424"/>
        <v>79862.586190000002</v>
      </c>
      <c r="G3328" s="352"/>
      <c r="H3328" s="351">
        <f t="shared" si="425"/>
        <v>0</v>
      </c>
      <c r="I3328" s="351">
        <f t="shared" si="426"/>
        <v>2311.0361899999989</v>
      </c>
      <c r="J3328" s="351">
        <f t="shared" si="427"/>
        <v>0</v>
      </c>
      <c r="K3328" s="293">
        <f>SUM('Employee Salary Payroll Tax '!I3330:K3330)</f>
        <v>21467.149999999998</v>
      </c>
      <c r="L3328" s="293">
        <f>'Employee Salary Payroll Tax '!H3330</f>
        <v>0</v>
      </c>
      <c r="M3328" s="293">
        <f t="shared" si="422"/>
        <v>56084.400000000009</v>
      </c>
      <c r="N3328" s="359">
        <f t="shared" si="428"/>
        <v>0</v>
      </c>
    </row>
    <row r="3329" spans="1:14" s="36" customFormat="1" ht="12.75" customHeight="1">
      <c r="A3329" s="36">
        <f t="shared" si="429"/>
        <v>2006</v>
      </c>
      <c r="B3329" s="526"/>
      <c r="C3329" s="36" t="str">
        <f>VLOOKUP('Employee Salary Payroll Tax '!B3331,'Employee Salary Payroll Tax '!$D$1:$E$7,2,FALSE)</f>
        <v>NonUnion</v>
      </c>
      <c r="D3329" s="61">
        <f t="shared" si="423"/>
        <v>2.98E-2</v>
      </c>
      <c r="E3329" s="351">
        <f>'Employee Salary Payroll Tax '!N3331</f>
        <v>52163.02</v>
      </c>
      <c r="F3329" s="351">
        <f t="shared" si="424"/>
        <v>53717.477996000001</v>
      </c>
      <c r="G3329" s="352"/>
      <c r="H3329" s="351">
        <f t="shared" si="425"/>
        <v>0</v>
      </c>
      <c r="I3329" s="351">
        <f t="shared" si="426"/>
        <v>1554.4579960000046</v>
      </c>
      <c r="J3329" s="351">
        <f t="shared" si="427"/>
        <v>0</v>
      </c>
      <c r="K3329" s="293">
        <f>SUM('Employee Salary Payroll Tax '!I3331:K3331)</f>
        <v>3178.7200000000003</v>
      </c>
      <c r="L3329" s="293">
        <f>'Employee Salary Payroll Tax '!H3331</f>
        <v>0</v>
      </c>
      <c r="M3329" s="293">
        <f t="shared" si="422"/>
        <v>48984.299999999996</v>
      </c>
      <c r="N3329" s="359">
        <f t="shared" si="428"/>
        <v>0</v>
      </c>
    </row>
    <row r="3330" spans="1:14" s="36" customFormat="1" ht="12.75" customHeight="1">
      <c r="A3330" s="36">
        <f t="shared" si="429"/>
        <v>2007</v>
      </c>
      <c r="B3330" s="526"/>
      <c r="C3330" s="36" t="str">
        <f>VLOOKUP('Employee Salary Payroll Tax '!B3332,'Employee Salary Payroll Tax '!$D$1:$E$7,2,FALSE)</f>
        <v>NonUnion</v>
      </c>
      <c r="D3330" s="61">
        <f t="shared" si="423"/>
        <v>2.98E-2</v>
      </c>
      <c r="E3330" s="351">
        <f>'Employee Salary Payroll Tax '!N3332</f>
        <v>114837.95</v>
      </c>
      <c r="F3330" s="351">
        <f t="shared" si="424"/>
        <v>118260.12091</v>
      </c>
      <c r="G3330" s="352"/>
      <c r="H3330" s="351">
        <f t="shared" si="425"/>
        <v>0</v>
      </c>
      <c r="I3330" s="351">
        <f t="shared" si="426"/>
        <v>3422.1709100000007</v>
      </c>
      <c r="J3330" s="351">
        <f t="shared" si="427"/>
        <v>0</v>
      </c>
      <c r="K3330" s="293">
        <f>SUM('Employee Salary Payroll Tax '!I3332:K3332)</f>
        <v>18618.550000000003</v>
      </c>
      <c r="L3330" s="293">
        <f>'Employee Salary Payroll Tax '!H3332</f>
        <v>0</v>
      </c>
      <c r="M3330" s="293">
        <f t="shared" si="422"/>
        <v>96219.4</v>
      </c>
      <c r="N3330" s="359">
        <f t="shared" si="428"/>
        <v>0</v>
      </c>
    </row>
    <row r="3331" spans="1:14" s="36" customFormat="1" ht="12.75" customHeight="1">
      <c r="A3331" s="36">
        <f t="shared" si="429"/>
        <v>2008</v>
      </c>
      <c r="B3331" s="526"/>
      <c r="C3331" s="36" t="str">
        <f>VLOOKUP('Employee Salary Payroll Tax '!B3333,'Employee Salary Payroll Tax '!$D$1:$E$7,2,FALSE)</f>
        <v>IBEW</v>
      </c>
      <c r="D3331" s="61">
        <f t="shared" si="423"/>
        <v>6.875E-3</v>
      </c>
      <c r="E3331" s="351">
        <f>'Employee Salary Payroll Tax '!N3333</f>
        <v>55760.15</v>
      </c>
      <c r="F3331" s="351">
        <f t="shared" si="424"/>
        <v>56143.501031250002</v>
      </c>
      <c r="G3331" s="352"/>
      <c r="H3331" s="351">
        <f t="shared" si="425"/>
        <v>0</v>
      </c>
      <c r="I3331" s="351">
        <f t="shared" si="426"/>
        <v>383.35103125000023</v>
      </c>
      <c r="J3331" s="351">
        <f t="shared" si="427"/>
        <v>0</v>
      </c>
      <c r="K3331" s="293">
        <f>SUM('Employee Salary Payroll Tax '!I3333:K3333)</f>
        <v>2116.48</v>
      </c>
      <c r="L3331" s="293">
        <f>'Employee Salary Payroll Tax '!H3333</f>
        <v>0</v>
      </c>
      <c r="M3331" s="293">
        <f t="shared" si="422"/>
        <v>53643.67</v>
      </c>
      <c r="N3331" s="359">
        <f t="shared" si="428"/>
        <v>0</v>
      </c>
    </row>
    <row r="3332" spans="1:14" s="36" customFormat="1" ht="12.75" customHeight="1">
      <c r="A3332" s="36">
        <f t="shared" si="429"/>
        <v>2009</v>
      </c>
      <c r="B3332" s="526"/>
      <c r="C3332" s="36" t="str">
        <f>VLOOKUP('Employee Salary Payroll Tax '!B3334,'Employee Salary Payroll Tax '!$D$1:$E$7,2,FALSE)</f>
        <v>NonUnion</v>
      </c>
      <c r="D3332" s="61">
        <f t="shared" si="423"/>
        <v>2.98E-2</v>
      </c>
      <c r="E3332" s="351">
        <f>'Employee Salary Payroll Tax '!N3334</f>
        <v>96010.85</v>
      </c>
      <c r="F3332" s="351">
        <f t="shared" si="424"/>
        <v>98871.973330000008</v>
      </c>
      <c r="G3332" s="352"/>
      <c r="H3332" s="351">
        <f t="shared" si="425"/>
        <v>0</v>
      </c>
      <c r="I3332" s="351">
        <f t="shared" si="426"/>
        <v>2861.1233300000022</v>
      </c>
      <c r="J3332" s="351">
        <f t="shared" si="427"/>
        <v>0</v>
      </c>
      <c r="K3332" s="293">
        <f>SUM('Employee Salary Payroll Tax '!I3334:K3334)</f>
        <v>1191.26</v>
      </c>
      <c r="L3332" s="293">
        <f>'Employee Salary Payroll Tax '!H3334</f>
        <v>0</v>
      </c>
      <c r="M3332" s="293">
        <f t="shared" si="422"/>
        <v>94819.590000000011</v>
      </c>
      <c r="N3332" s="359">
        <f t="shared" si="428"/>
        <v>0</v>
      </c>
    </row>
    <row r="3333" spans="1:14" s="36" customFormat="1">
      <c r="A3333" s="36">
        <f t="shared" si="429"/>
        <v>2010</v>
      </c>
      <c r="B3333" s="526"/>
      <c r="C3333" s="36" t="str">
        <f>VLOOKUP('Employee Salary Payroll Tax '!B3335,'Employee Salary Payroll Tax '!$D$1:$E$7,2,FALSE)</f>
        <v>NonUnion</v>
      </c>
      <c r="D3333" s="61">
        <f t="shared" si="423"/>
        <v>2.98E-2</v>
      </c>
      <c r="E3333" s="351">
        <f>'Employee Salary Payroll Tax '!N3335</f>
        <v>107184.72</v>
      </c>
      <c r="F3333" s="351">
        <f t="shared" si="424"/>
        <v>110378.82465600001</v>
      </c>
      <c r="G3333" s="352"/>
      <c r="H3333" s="351">
        <f t="shared" si="425"/>
        <v>0</v>
      </c>
      <c r="I3333" s="351">
        <f t="shared" si="426"/>
        <v>3194.1046560000104</v>
      </c>
      <c r="J3333" s="351">
        <f t="shared" si="427"/>
        <v>0</v>
      </c>
      <c r="K3333" s="293">
        <f>SUM('Employee Salary Payroll Tax '!I3335:K3335)</f>
        <v>98341.29</v>
      </c>
      <c r="L3333" s="293">
        <f>'Employee Salary Payroll Tax '!H3335</f>
        <v>0</v>
      </c>
      <c r="M3333" s="293">
        <f t="shared" si="422"/>
        <v>8843.4300000000076</v>
      </c>
      <c r="N3333" s="359">
        <f t="shared" si="428"/>
        <v>0</v>
      </c>
    </row>
    <row r="3334" spans="1:14" s="36" customFormat="1">
      <c r="A3334" s="36">
        <f t="shared" si="429"/>
        <v>2011</v>
      </c>
      <c r="B3334" s="526"/>
      <c r="C3334" s="36" t="str">
        <f>VLOOKUP('Employee Salary Payroll Tax '!B3336,'Employee Salary Payroll Tax '!$D$1:$E$7,2,FALSE)</f>
        <v>NonUnion</v>
      </c>
      <c r="D3334" s="61">
        <f t="shared" si="423"/>
        <v>2.98E-2</v>
      </c>
      <c r="E3334" s="351">
        <f>'Employee Salary Payroll Tax '!N3336</f>
        <v>272827.03000000003</v>
      </c>
      <c r="F3334" s="351">
        <f t="shared" si="424"/>
        <v>280957.27549400006</v>
      </c>
      <c r="G3334" s="352"/>
      <c r="H3334" s="351">
        <f t="shared" si="425"/>
        <v>0</v>
      </c>
      <c r="I3334" s="351">
        <f t="shared" si="426"/>
        <v>8130.2454940000316</v>
      </c>
      <c r="J3334" s="351">
        <f t="shared" si="427"/>
        <v>0</v>
      </c>
      <c r="K3334" s="293">
        <f>SUM('Employee Salary Payroll Tax '!I3336:K3336)</f>
        <v>272827.03000000003</v>
      </c>
      <c r="L3334" s="293">
        <f>'Employee Salary Payroll Tax '!H3336</f>
        <v>0</v>
      </c>
      <c r="M3334" s="293">
        <f t="shared" si="422"/>
        <v>0</v>
      </c>
      <c r="N3334" s="359">
        <f t="shared" si="428"/>
        <v>0</v>
      </c>
    </row>
    <row r="3335" spans="1:14" s="36" customFormat="1">
      <c r="A3335" s="36">
        <f t="shared" si="429"/>
        <v>2012</v>
      </c>
      <c r="B3335" s="526"/>
      <c r="C3335" s="36" t="str">
        <f>VLOOKUP('Employee Salary Payroll Tax '!B3337,'Employee Salary Payroll Tax '!$D$1:$E$7,2,FALSE)</f>
        <v>NonUnion</v>
      </c>
      <c r="D3335" s="61">
        <f t="shared" si="423"/>
        <v>2.98E-2</v>
      </c>
      <c r="E3335" s="351">
        <f>'Employee Salary Payroll Tax '!N3337</f>
        <v>113216.29</v>
      </c>
      <c r="F3335" s="351">
        <f t="shared" si="424"/>
        <v>116590.135442</v>
      </c>
      <c r="G3335" s="352"/>
      <c r="H3335" s="351">
        <f t="shared" si="425"/>
        <v>0</v>
      </c>
      <c r="I3335" s="351">
        <f t="shared" si="426"/>
        <v>3373.8454420000053</v>
      </c>
      <c r="J3335" s="351">
        <f t="shared" si="427"/>
        <v>0</v>
      </c>
      <c r="K3335" s="293">
        <f>SUM('Employee Salary Payroll Tax '!I3337:K3337)</f>
        <v>113216.29000000001</v>
      </c>
      <c r="L3335" s="293">
        <f>'Employee Salary Payroll Tax '!H3337</f>
        <v>0</v>
      </c>
      <c r="M3335" s="293">
        <f t="shared" si="422"/>
        <v>-1.4551915228366852E-11</v>
      </c>
      <c r="N3335" s="359">
        <f t="shared" si="428"/>
        <v>0</v>
      </c>
    </row>
    <row r="3336" spans="1:14" s="36" customFormat="1">
      <c r="A3336" s="36">
        <f t="shared" si="429"/>
        <v>2013</v>
      </c>
      <c r="B3336" s="526"/>
      <c r="C3336" s="36" t="str">
        <f>VLOOKUP('Employee Salary Payroll Tax '!B3338,'Employee Salary Payroll Tax '!$D$1:$E$7,2,FALSE)</f>
        <v>NonUnion</v>
      </c>
      <c r="D3336" s="61">
        <f t="shared" si="423"/>
        <v>2.98E-2</v>
      </c>
      <c r="E3336" s="351">
        <f>'Employee Salary Payroll Tax '!N3338</f>
        <v>114643.18</v>
      </c>
      <c r="F3336" s="351">
        <f t="shared" si="424"/>
        <v>118059.546764</v>
      </c>
      <c r="G3336" s="352"/>
      <c r="H3336" s="351">
        <f t="shared" si="425"/>
        <v>0</v>
      </c>
      <c r="I3336" s="351">
        <f t="shared" si="426"/>
        <v>3416.3667640000058</v>
      </c>
      <c r="J3336" s="351">
        <f t="shared" si="427"/>
        <v>0</v>
      </c>
      <c r="K3336" s="293">
        <f>SUM('Employee Salary Payroll Tax '!I3338:K3338)</f>
        <v>23873.45</v>
      </c>
      <c r="L3336" s="293">
        <f>'Employee Salary Payroll Tax '!H3338</f>
        <v>0</v>
      </c>
      <c r="M3336" s="293">
        <f t="shared" si="422"/>
        <v>90769.73</v>
      </c>
      <c r="N3336" s="359">
        <f t="shared" si="428"/>
        <v>0</v>
      </c>
    </row>
    <row r="3337" spans="1:14" s="36" customFormat="1">
      <c r="A3337" s="36">
        <f t="shared" si="429"/>
        <v>2014</v>
      </c>
      <c r="B3337" s="526"/>
      <c r="C3337" s="36" t="str">
        <f>VLOOKUP('Employee Salary Payroll Tax '!B3339,'Employee Salary Payroll Tax '!$D$1:$E$7,2,FALSE)</f>
        <v>NonUnion</v>
      </c>
      <c r="D3337" s="61">
        <f t="shared" si="423"/>
        <v>2.98E-2</v>
      </c>
      <c r="E3337" s="351">
        <f>'Employee Salary Payroll Tax '!N3339</f>
        <v>53822.89</v>
      </c>
      <c r="F3337" s="351">
        <f t="shared" si="424"/>
        <v>55426.812122000003</v>
      </c>
      <c r="G3337" s="352"/>
      <c r="H3337" s="351">
        <f t="shared" si="425"/>
        <v>0</v>
      </c>
      <c r="I3337" s="351">
        <f t="shared" si="426"/>
        <v>1603.9221220000036</v>
      </c>
      <c r="J3337" s="351">
        <f t="shared" si="427"/>
        <v>0</v>
      </c>
      <c r="K3337" s="293">
        <f>SUM('Employee Salary Payroll Tax '!I3339:K3339)</f>
        <v>231.8</v>
      </c>
      <c r="L3337" s="293">
        <f>'Employee Salary Payroll Tax '!H3339</f>
        <v>0</v>
      </c>
      <c r="M3337" s="293">
        <f t="shared" si="422"/>
        <v>53591.09</v>
      </c>
      <c r="N3337" s="359">
        <f t="shared" si="428"/>
        <v>0</v>
      </c>
    </row>
    <row r="3338" spans="1:14" s="36" customFormat="1">
      <c r="A3338" s="36">
        <f t="shared" si="429"/>
        <v>2015</v>
      </c>
      <c r="B3338" s="526"/>
      <c r="C3338" s="36" t="str">
        <f>VLOOKUP('Employee Salary Payroll Tax '!B3340,'Employee Salary Payroll Tax '!$D$1:$E$7,2,FALSE)</f>
        <v>NonUnion</v>
      </c>
      <c r="D3338" s="61">
        <f t="shared" si="423"/>
        <v>2.98E-2</v>
      </c>
      <c r="E3338" s="351">
        <f>'Employee Salary Payroll Tax '!N3340</f>
        <v>49768.39</v>
      </c>
      <c r="F3338" s="351">
        <f t="shared" si="424"/>
        <v>51251.488022000005</v>
      </c>
      <c r="G3338" s="352"/>
      <c r="H3338" s="351">
        <f t="shared" si="425"/>
        <v>0</v>
      </c>
      <c r="I3338" s="351">
        <f t="shared" si="426"/>
        <v>1483.0980220000056</v>
      </c>
      <c r="J3338" s="351">
        <f t="shared" si="427"/>
        <v>0</v>
      </c>
      <c r="K3338" s="293">
        <f>SUM('Employee Salary Payroll Tax '!I3340:K3340)</f>
        <v>9762.68</v>
      </c>
      <c r="L3338" s="293">
        <f>'Employee Salary Payroll Tax '!H3340</f>
        <v>0</v>
      </c>
      <c r="M3338" s="293">
        <f t="shared" si="422"/>
        <v>40005.71</v>
      </c>
      <c r="N3338" s="359">
        <f t="shared" si="428"/>
        <v>0</v>
      </c>
    </row>
    <row r="3339" spans="1:14" s="36" customFormat="1">
      <c r="A3339" s="36">
        <f t="shared" si="429"/>
        <v>2016</v>
      </c>
      <c r="B3339" s="526"/>
      <c r="C3339" s="36" t="str">
        <f>VLOOKUP('Employee Salary Payroll Tax '!B3341,'Employee Salary Payroll Tax '!$D$1:$E$7,2,FALSE)</f>
        <v>NonUnion</v>
      </c>
      <c r="D3339" s="61">
        <f t="shared" si="423"/>
        <v>2.98E-2</v>
      </c>
      <c r="E3339" s="351">
        <f>'Employee Salary Payroll Tax '!N3341</f>
        <v>101394.2</v>
      </c>
      <c r="F3339" s="351">
        <f t="shared" si="424"/>
        <v>104415.74716</v>
      </c>
      <c r="G3339" s="352"/>
      <c r="H3339" s="351">
        <f t="shared" si="425"/>
        <v>0</v>
      </c>
      <c r="I3339" s="351">
        <f t="shared" si="426"/>
        <v>3021.5471600000019</v>
      </c>
      <c r="J3339" s="351">
        <f t="shared" si="427"/>
        <v>0</v>
      </c>
      <c r="K3339" s="293">
        <f>SUM('Employee Salary Payroll Tax '!I3341:K3341)</f>
        <v>33574.33</v>
      </c>
      <c r="L3339" s="293">
        <f>'Employee Salary Payroll Tax '!H3341</f>
        <v>0</v>
      </c>
      <c r="M3339" s="293">
        <f t="shared" si="422"/>
        <v>67819.87</v>
      </c>
      <c r="N3339" s="359">
        <f t="shared" si="428"/>
        <v>0</v>
      </c>
    </row>
    <row r="3340" spans="1:14" s="36" customFormat="1">
      <c r="A3340" s="36">
        <f t="shared" si="429"/>
        <v>2017</v>
      </c>
      <c r="B3340" s="526"/>
      <c r="C3340" s="36" t="str">
        <f>VLOOKUP('Employee Salary Payroll Tax '!B3342,'Employee Salary Payroll Tax '!$D$1:$E$7,2,FALSE)</f>
        <v>NonUnion</v>
      </c>
      <c r="D3340" s="61">
        <f t="shared" si="423"/>
        <v>2.98E-2</v>
      </c>
      <c r="E3340" s="351">
        <f>'Employee Salary Payroll Tax '!N3342</f>
        <v>5998.27</v>
      </c>
      <c r="F3340" s="351">
        <f t="shared" si="424"/>
        <v>6177.0184460000009</v>
      </c>
      <c r="G3340" s="352"/>
      <c r="H3340" s="351">
        <f t="shared" si="425"/>
        <v>1001.7299999999996</v>
      </c>
      <c r="I3340" s="351">
        <f t="shared" si="426"/>
        <v>178.74844600000051</v>
      </c>
      <c r="J3340" s="351">
        <f t="shared" si="427"/>
        <v>1.072490676000003</v>
      </c>
      <c r="K3340" s="293">
        <f>SUM('Employee Salary Payroll Tax '!I3342:K3342)</f>
        <v>2399.31</v>
      </c>
      <c r="L3340" s="293">
        <f>'Employee Salary Payroll Tax '!H3342</f>
        <v>0</v>
      </c>
      <c r="M3340" s="293">
        <f t="shared" si="422"/>
        <v>3598.9600000000005</v>
      </c>
      <c r="N3340" s="359">
        <f t="shared" si="428"/>
        <v>0.42899662792848114</v>
      </c>
    </row>
    <row r="3341" spans="1:14" s="36" customFormat="1">
      <c r="A3341" s="36">
        <f t="shared" si="429"/>
        <v>2018</v>
      </c>
      <c r="B3341" s="526"/>
      <c r="C3341" s="36" t="str">
        <f>VLOOKUP('Employee Salary Payroll Tax '!B3343,'Employee Salary Payroll Tax '!$D$1:$E$7,2,FALSE)</f>
        <v>NonUnion</v>
      </c>
      <c r="D3341" s="61">
        <f t="shared" si="423"/>
        <v>2.98E-2</v>
      </c>
      <c r="E3341" s="351">
        <f>'Employee Salary Payroll Tax '!N3343</f>
        <v>12165.92</v>
      </c>
      <c r="F3341" s="351">
        <f t="shared" si="424"/>
        <v>12528.464416000001</v>
      </c>
      <c r="G3341" s="352"/>
      <c r="H3341" s="351">
        <f t="shared" si="425"/>
        <v>0</v>
      </c>
      <c r="I3341" s="351">
        <f t="shared" si="426"/>
        <v>362.54441600000064</v>
      </c>
      <c r="J3341" s="351">
        <f t="shared" si="427"/>
        <v>0</v>
      </c>
      <c r="K3341" s="293">
        <f>SUM('Employee Salary Payroll Tax '!I3343:K3343)</f>
        <v>10860.92</v>
      </c>
      <c r="L3341" s="293">
        <f>'Employee Salary Payroll Tax '!H3343</f>
        <v>0</v>
      </c>
      <c r="M3341" s="293">
        <f t="shared" si="422"/>
        <v>1305</v>
      </c>
      <c r="N3341" s="359">
        <f t="shared" si="428"/>
        <v>0</v>
      </c>
    </row>
    <row r="3342" spans="1:14" s="36" customFormat="1">
      <c r="A3342" s="36">
        <f t="shared" si="429"/>
        <v>2019</v>
      </c>
      <c r="B3342" s="526"/>
      <c r="C3342" s="36" t="str">
        <f>VLOOKUP('Employee Salary Payroll Tax '!B3344,'Employee Salary Payroll Tax '!$D$1:$E$7,2,FALSE)</f>
        <v>NonUnion</v>
      </c>
      <c r="D3342" s="61">
        <f t="shared" si="423"/>
        <v>2.98E-2</v>
      </c>
      <c r="E3342" s="351">
        <f>'Employee Salary Payroll Tax '!N3344</f>
        <v>55248.88</v>
      </c>
      <c r="F3342" s="351">
        <f t="shared" si="424"/>
        <v>56895.296624000002</v>
      </c>
      <c r="G3342" s="352"/>
      <c r="H3342" s="351">
        <f t="shared" si="425"/>
        <v>0</v>
      </c>
      <c r="I3342" s="351">
        <f t="shared" si="426"/>
        <v>1646.416624000005</v>
      </c>
      <c r="J3342" s="351">
        <f t="shared" si="427"/>
        <v>0</v>
      </c>
      <c r="K3342" s="293">
        <f>SUM('Employee Salary Payroll Tax '!I3344:K3344)</f>
        <v>2509.3500000000004</v>
      </c>
      <c r="L3342" s="293">
        <f>'Employee Salary Payroll Tax '!H3344</f>
        <v>0</v>
      </c>
      <c r="M3342" s="293">
        <f t="shared" si="422"/>
        <v>52739.53</v>
      </c>
      <c r="N3342" s="359">
        <f t="shared" si="428"/>
        <v>0</v>
      </c>
    </row>
    <row r="3343" spans="1:14" s="36" customFormat="1">
      <c r="A3343" s="36">
        <f t="shared" si="429"/>
        <v>2020</v>
      </c>
      <c r="B3343" s="526"/>
      <c r="C3343" s="36" t="str">
        <f>VLOOKUP('Employee Salary Payroll Tax '!B3345,'Employee Salary Payroll Tax '!$D$1:$E$7,2,FALSE)</f>
        <v>IBEW</v>
      </c>
      <c r="D3343" s="61">
        <f t="shared" si="423"/>
        <v>6.875E-3</v>
      </c>
      <c r="E3343" s="351">
        <f>'Employee Salary Payroll Tax '!N3345</f>
        <v>52930.8</v>
      </c>
      <c r="F3343" s="351">
        <f t="shared" si="424"/>
        <v>53294.699249999998</v>
      </c>
      <c r="G3343" s="352"/>
      <c r="H3343" s="351">
        <f t="shared" si="425"/>
        <v>0</v>
      </c>
      <c r="I3343" s="351">
        <f t="shared" si="426"/>
        <v>363.89924999999494</v>
      </c>
      <c r="J3343" s="351">
        <f t="shared" si="427"/>
        <v>0</v>
      </c>
      <c r="K3343" s="293">
        <f>SUM('Employee Salary Payroll Tax '!I3345:K3345)</f>
        <v>52327.64</v>
      </c>
      <c r="L3343" s="293">
        <f>'Employee Salary Payroll Tax '!H3345</f>
        <v>0</v>
      </c>
      <c r="M3343" s="293">
        <f t="shared" si="422"/>
        <v>603.16000000000349</v>
      </c>
      <c r="N3343" s="359">
        <f t="shared" si="428"/>
        <v>0</v>
      </c>
    </row>
    <row r="3344" spans="1:14" s="36" customFormat="1">
      <c r="A3344" s="36">
        <f t="shared" si="429"/>
        <v>2021</v>
      </c>
      <c r="B3344" s="526"/>
      <c r="C3344" s="36" t="str">
        <f>VLOOKUP('Employee Salary Payroll Tax '!B3346,'Employee Salary Payroll Tax '!$D$1:$E$7,2,FALSE)</f>
        <v>NonUnion</v>
      </c>
      <c r="D3344" s="61">
        <f t="shared" si="423"/>
        <v>2.98E-2</v>
      </c>
      <c r="E3344" s="351">
        <f>'Employee Salary Payroll Tax '!N3346</f>
        <v>11244.24</v>
      </c>
      <c r="F3344" s="351">
        <f t="shared" si="424"/>
        <v>11579.318352</v>
      </c>
      <c r="G3344" s="352"/>
      <c r="H3344" s="351">
        <f t="shared" si="425"/>
        <v>0</v>
      </c>
      <c r="I3344" s="351">
        <f t="shared" si="426"/>
        <v>335.07835200000045</v>
      </c>
      <c r="J3344" s="351">
        <f t="shared" si="427"/>
        <v>0</v>
      </c>
      <c r="K3344" s="293">
        <f>SUM('Employee Salary Payroll Tax '!I3346:K3346)</f>
        <v>4610.1499999999996</v>
      </c>
      <c r="L3344" s="293">
        <f>'Employee Salary Payroll Tax '!H3346</f>
        <v>0</v>
      </c>
      <c r="M3344" s="293">
        <f t="shared" si="422"/>
        <v>6634.09</v>
      </c>
      <c r="N3344" s="359">
        <f t="shared" si="428"/>
        <v>0</v>
      </c>
    </row>
    <row r="3345" spans="1:14" s="36" customFormat="1">
      <c r="A3345" s="36">
        <f t="shared" si="429"/>
        <v>2022</v>
      </c>
      <c r="B3345" s="526"/>
      <c r="C3345" s="36" t="str">
        <f>VLOOKUP('Employee Salary Payroll Tax '!B3347,'Employee Salary Payroll Tax '!$D$1:$E$7,2,FALSE)</f>
        <v>NonUnion</v>
      </c>
      <c r="D3345" s="61">
        <f t="shared" si="423"/>
        <v>2.98E-2</v>
      </c>
      <c r="E3345" s="351">
        <f>'Employee Salary Payroll Tax '!N3347</f>
        <v>59873.02</v>
      </c>
      <c r="F3345" s="351">
        <f t="shared" si="424"/>
        <v>61657.235996000003</v>
      </c>
      <c r="G3345" s="352"/>
      <c r="H3345" s="351">
        <f t="shared" si="425"/>
        <v>0</v>
      </c>
      <c r="I3345" s="351">
        <f t="shared" si="426"/>
        <v>1784.2159960000063</v>
      </c>
      <c r="J3345" s="351">
        <f t="shared" si="427"/>
        <v>0</v>
      </c>
      <c r="K3345" s="293">
        <f>SUM('Employee Salary Payroll Tax '!I3347:K3347)</f>
        <v>14629.920000000002</v>
      </c>
      <c r="L3345" s="293">
        <f>'Employee Salary Payroll Tax '!H3347</f>
        <v>0</v>
      </c>
      <c r="M3345" s="293">
        <f t="shared" ref="M3345:M3408" si="430">E3345-K3345-L3345</f>
        <v>45243.099999999991</v>
      </c>
      <c r="N3345" s="359">
        <f t="shared" si="428"/>
        <v>0</v>
      </c>
    </row>
    <row r="3346" spans="1:14" s="36" customFormat="1">
      <c r="A3346" s="36">
        <f t="shared" si="429"/>
        <v>2023</v>
      </c>
      <c r="B3346" s="526"/>
      <c r="C3346" s="36" t="str">
        <f>VLOOKUP('Employee Salary Payroll Tax '!B3348,'Employee Salary Payroll Tax '!$D$1:$E$7,2,FALSE)</f>
        <v>NonUnion</v>
      </c>
      <c r="D3346" s="61">
        <f t="shared" si="423"/>
        <v>2.98E-2</v>
      </c>
      <c r="E3346" s="351">
        <f>'Employee Salary Payroll Tax '!N3348</f>
        <v>43913.26</v>
      </c>
      <c r="F3346" s="351">
        <f t="shared" si="424"/>
        <v>45221.875148000006</v>
      </c>
      <c r="G3346" s="352"/>
      <c r="H3346" s="351">
        <f t="shared" si="425"/>
        <v>0</v>
      </c>
      <c r="I3346" s="351">
        <f t="shared" si="426"/>
        <v>1308.6151480000044</v>
      </c>
      <c r="J3346" s="351">
        <f t="shared" si="427"/>
        <v>0</v>
      </c>
      <c r="K3346" s="293">
        <f>SUM('Employee Salary Payroll Tax '!I3348:K3348)</f>
        <v>21.100000000000009</v>
      </c>
      <c r="L3346" s="293">
        <f>'Employee Salary Payroll Tax '!H3348</f>
        <v>0</v>
      </c>
      <c r="M3346" s="293">
        <f t="shared" si="430"/>
        <v>43892.160000000003</v>
      </c>
      <c r="N3346" s="359">
        <f t="shared" si="428"/>
        <v>0</v>
      </c>
    </row>
    <row r="3347" spans="1:14" s="36" customFormat="1">
      <c r="A3347" s="36">
        <f t="shared" si="429"/>
        <v>2024</v>
      </c>
      <c r="B3347" s="526"/>
      <c r="C3347" s="36" t="str">
        <f>VLOOKUP('Employee Salary Payroll Tax '!B3349,'Employee Salary Payroll Tax '!$D$1:$E$7,2,FALSE)</f>
        <v>IBEW</v>
      </c>
      <c r="D3347" s="61">
        <f t="shared" si="423"/>
        <v>6.875E-3</v>
      </c>
      <c r="E3347" s="351">
        <f>'Employee Salary Payroll Tax '!N3349</f>
        <v>174726.98</v>
      </c>
      <c r="F3347" s="351">
        <f t="shared" si="424"/>
        <v>175928.22798749999</v>
      </c>
      <c r="G3347" s="352"/>
      <c r="H3347" s="351">
        <f t="shared" si="425"/>
        <v>0</v>
      </c>
      <c r="I3347" s="351">
        <f t="shared" si="426"/>
        <v>1201.2479874999844</v>
      </c>
      <c r="J3347" s="351">
        <f t="shared" si="427"/>
        <v>0</v>
      </c>
      <c r="K3347" s="293">
        <f>SUM('Employee Salary Payroll Tax '!I3349:K3349)</f>
        <v>53347.8</v>
      </c>
      <c r="L3347" s="293">
        <f>'Employee Salary Payroll Tax '!H3349</f>
        <v>0</v>
      </c>
      <c r="M3347" s="293">
        <f t="shared" si="430"/>
        <v>121379.18000000001</v>
      </c>
      <c r="N3347" s="359">
        <f t="shared" si="428"/>
        <v>0</v>
      </c>
    </row>
    <row r="3348" spans="1:14" s="36" customFormat="1">
      <c r="A3348" s="36">
        <f t="shared" si="429"/>
        <v>2025</v>
      </c>
      <c r="B3348" s="526"/>
      <c r="C3348" s="36" t="str">
        <f>VLOOKUP('Employee Salary Payroll Tax '!B3350,'Employee Salary Payroll Tax '!$D$1:$E$7,2,FALSE)</f>
        <v>IBEW</v>
      </c>
      <c r="D3348" s="61">
        <f t="shared" si="423"/>
        <v>6.875E-3</v>
      </c>
      <c r="E3348" s="351">
        <f>'Employee Salary Payroll Tax '!N3350</f>
        <v>129223.98</v>
      </c>
      <c r="F3348" s="351">
        <f t="shared" si="424"/>
        <v>130112.39486249999</v>
      </c>
      <c r="G3348" s="352"/>
      <c r="H3348" s="351">
        <f t="shared" si="425"/>
        <v>0</v>
      </c>
      <c r="I3348" s="351">
        <f t="shared" si="426"/>
        <v>888.41486249999434</v>
      </c>
      <c r="J3348" s="351">
        <f t="shared" si="427"/>
        <v>0</v>
      </c>
      <c r="K3348" s="293">
        <f>SUM('Employee Salary Payroll Tax '!I3350:K3350)</f>
        <v>129158.6</v>
      </c>
      <c r="L3348" s="293">
        <f>'Employee Salary Payroll Tax '!H3350</f>
        <v>0</v>
      </c>
      <c r="M3348" s="293">
        <f t="shared" si="430"/>
        <v>65.379999999990105</v>
      </c>
      <c r="N3348" s="359">
        <f t="shared" si="428"/>
        <v>0</v>
      </c>
    </row>
    <row r="3349" spans="1:14" s="36" customFormat="1">
      <c r="A3349" s="36">
        <f t="shared" si="429"/>
        <v>2026</v>
      </c>
      <c r="B3349" s="526"/>
      <c r="C3349" s="36" t="str">
        <f>VLOOKUP('Employee Salary Payroll Tax '!B3351,'Employee Salary Payroll Tax '!$D$1:$E$7,2,FALSE)</f>
        <v>IBEW</v>
      </c>
      <c r="D3349" s="61">
        <f t="shared" si="423"/>
        <v>6.875E-3</v>
      </c>
      <c r="E3349" s="351">
        <f>'Employee Salary Payroll Tax '!N3351</f>
        <v>116364.04</v>
      </c>
      <c r="F3349" s="351">
        <f t="shared" si="424"/>
        <v>117164.04277499999</v>
      </c>
      <c r="G3349" s="352"/>
      <c r="H3349" s="351">
        <f t="shared" si="425"/>
        <v>0</v>
      </c>
      <c r="I3349" s="351">
        <f t="shared" si="426"/>
        <v>800.00277500000084</v>
      </c>
      <c r="J3349" s="351">
        <f t="shared" si="427"/>
        <v>0</v>
      </c>
      <c r="K3349" s="293">
        <f>SUM('Employee Salary Payroll Tax '!I3351:K3351)</f>
        <v>106030.16</v>
      </c>
      <c r="L3349" s="293">
        <f>'Employee Salary Payroll Tax '!H3351</f>
        <v>0</v>
      </c>
      <c r="M3349" s="293">
        <f t="shared" si="430"/>
        <v>10333.87999999999</v>
      </c>
      <c r="N3349" s="359">
        <f t="shared" si="428"/>
        <v>0</v>
      </c>
    </row>
    <row r="3350" spans="1:14" s="36" customFormat="1">
      <c r="A3350" s="36">
        <f t="shared" si="429"/>
        <v>2027</v>
      </c>
      <c r="B3350" s="526"/>
      <c r="C3350" s="36" t="str">
        <f>VLOOKUP('Employee Salary Payroll Tax '!B3352,'Employee Salary Payroll Tax '!$D$1:$E$7,2,FALSE)</f>
        <v>IBEW</v>
      </c>
      <c r="D3350" s="61">
        <f t="shared" si="423"/>
        <v>6.875E-3</v>
      </c>
      <c r="E3350" s="351">
        <f>'Employee Salary Payroll Tax '!N3352</f>
        <v>59605.08</v>
      </c>
      <c r="F3350" s="351">
        <f t="shared" si="424"/>
        <v>60014.864925000002</v>
      </c>
      <c r="G3350" s="352"/>
      <c r="H3350" s="351">
        <f t="shared" si="425"/>
        <v>0</v>
      </c>
      <c r="I3350" s="351">
        <f t="shared" si="426"/>
        <v>409.78492499999993</v>
      </c>
      <c r="J3350" s="351">
        <f t="shared" si="427"/>
        <v>0</v>
      </c>
      <c r="K3350" s="293">
        <f>SUM('Employee Salary Payroll Tax '!I3352:K3352)</f>
        <v>59605.08</v>
      </c>
      <c r="L3350" s="293">
        <f>'Employee Salary Payroll Tax '!H3352</f>
        <v>0</v>
      </c>
      <c r="M3350" s="293">
        <f t="shared" si="430"/>
        <v>0</v>
      </c>
      <c r="N3350" s="359">
        <f t="shared" si="428"/>
        <v>0</v>
      </c>
    </row>
    <row r="3351" spans="1:14" s="36" customFormat="1">
      <c r="A3351" s="36">
        <f t="shared" si="429"/>
        <v>2028</v>
      </c>
      <c r="B3351" s="526"/>
      <c r="C3351" s="36" t="str">
        <f>VLOOKUP('Employee Salary Payroll Tax '!B3353,'Employee Salary Payroll Tax '!$D$1:$E$7,2,FALSE)</f>
        <v>IBEW</v>
      </c>
      <c r="D3351" s="61">
        <f t="shared" si="423"/>
        <v>6.875E-3</v>
      </c>
      <c r="E3351" s="351">
        <f>'Employee Salary Payroll Tax '!N3353</f>
        <v>6730.83</v>
      </c>
      <c r="F3351" s="351">
        <f t="shared" si="424"/>
        <v>6777.1044562500001</v>
      </c>
      <c r="G3351" s="352"/>
      <c r="H3351" s="351">
        <f t="shared" si="425"/>
        <v>269.17000000000007</v>
      </c>
      <c r="I3351" s="351">
        <f t="shared" si="426"/>
        <v>46.274456250000185</v>
      </c>
      <c r="J3351" s="351">
        <f t="shared" si="427"/>
        <v>0.27764673750000113</v>
      </c>
      <c r="K3351" s="293">
        <f>SUM('Employee Salary Payroll Tax '!I3353:K3353)</f>
        <v>6730.83</v>
      </c>
      <c r="L3351" s="293">
        <f>'Employee Salary Payroll Tax '!H3353</f>
        <v>0</v>
      </c>
      <c r="M3351" s="293">
        <f t="shared" si="430"/>
        <v>0</v>
      </c>
      <c r="N3351" s="359">
        <f t="shared" si="428"/>
        <v>0.27764673745875112</v>
      </c>
    </row>
    <row r="3352" spans="1:14" s="36" customFormat="1">
      <c r="A3352" s="36">
        <f t="shared" si="429"/>
        <v>2029</v>
      </c>
      <c r="B3352" s="526"/>
      <c r="C3352" s="36" t="str">
        <f>VLOOKUP('Employee Salary Payroll Tax '!B3354,'Employee Salary Payroll Tax '!$D$1:$E$7,2,FALSE)</f>
        <v>NonUnion</v>
      </c>
      <c r="D3352" s="61">
        <f t="shared" si="423"/>
        <v>2.98E-2</v>
      </c>
      <c r="E3352" s="351">
        <f>'Employee Salary Payroll Tax '!N3354</f>
        <v>29044.87</v>
      </c>
      <c r="F3352" s="351">
        <f t="shared" si="424"/>
        <v>29910.407126000002</v>
      </c>
      <c r="G3352" s="352"/>
      <c r="H3352" s="351">
        <f t="shared" si="425"/>
        <v>0</v>
      </c>
      <c r="I3352" s="351">
        <f t="shared" si="426"/>
        <v>865.5371260000029</v>
      </c>
      <c r="J3352" s="351">
        <f t="shared" si="427"/>
        <v>0</v>
      </c>
      <c r="K3352" s="293">
        <f>SUM('Employee Salary Payroll Tax '!I3354:K3354)</f>
        <v>1803.05</v>
      </c>
      <c r="L3352" s="293">
        <f>'Employee Salary Payroll Tax '!H3354</f>
        <v>237.62</v>
      </c>
      <c r="M3352" s="293">
        <f t="shared" si="430"/>
        <v>27004.2</v>
      </c>
      <c r="N3352" s="359">
        <f t="shared" si="428"/>
        <v>0</v>
      </c>
    </row>
    <row r="3353" spans="1:14" s="36" customFormat="1">
      <c r="A3353" s="36">
        <f t="shared" si="429"/>
        <v>2030</v>
      </c>
      <c r="B3353" s="526"/>
      <c r="C3353" s="36" t="str">
        <f>VLOOKUP('Employee Salary Payroll Tax '!B3355,'Employee Salary Payroll Tax '!$D$1:$E$7,2,FALSE)</f>
        <v>NonUnion</v>
      </c>
      <c r="D3353" s="61">
        <f t="shared" si="423"/>
        <v>2.98E-2</v>
      </c>
      <c r="E3353" s="351">
        <f>'Employee Salary Payroll Tax '!N3355</f>
        <v>71930.86</v>
      </c>
      <c r="F3353" s="351">
        <f t="shared" si="424"/>
        <v>74074.399627999999</v>
      </c>
      <c r="G3353" s="352"/>
      <c r="H3353" s="351">
        <f t="shared" si="425"/>
        <v>0</v>
      </c>
      <c r="I3353" s="351">
        <f t="shared" si="426"/>
        <v>2143.5396279999986</v>
      </c>
      <c r="J3353" s="351">
        <f t="shared" si="427"/>
        <v>0</v>
      </c>
      <c r="K3353" s="293">
        <f>SUM('Employee Salary Payroll Tax '!I3355:K3355)</f>
        <v>23540.09</v>
      </c>
      <c r="L3353" s="293">
        <f>'Employee Salary Payroll Tax '!H3355</f>
        <v>0</v>
      </c>
      <c r="M3353" s="293">
        <f t="shared" si="430"/>
        <v>48390.770000000004</v>
      </c>
      <c r="N3353" s="359">
        <f t="shared" si="428"/>
        <v>0</v>
      </c>
    </row>
    <row r="3354" spans="1:14" s="36" customFormat="1">
      <c r="A3354" s="36">
        <f t="shared" si="429"/>
        <v>2031</v>
      </c>
      <c r="B3354" s="526"/>
      <c r="C3354" s="36" t="str">
        <f>VLOOKUP('Employee Salary Payroll Tax '!B3356,'Employee Salary Payroll Tax '!$D$1:$E$7,2,FALSE)</f>
        <v>IBEW</v>
      </c>
      <c r="D3354" s="61">
        <f t="shared" si="423"/>
        <v>6.875E-3</v>
      </c>
      <c r="E3354" s="351">
        <f>'Employee Salary Payroll Tax '!N3356</f>
        <v>39460.25</v>
      </c>
      <c r="F3354" s="351">
        <f t="shared" si="424"/>
        <v>39731.539218749997</v>
      </c>
      <c r="G3354" s="352"/>
      <c r="H3354" s="351">
        <f t="shared" si="425"/>
        <v>0</v>
      </c>
      <c r="I3354" s="351">
        <f t="shared" si="426"/>
        <v>271.28921874999651</v>
      </c>
      <c r="J3354" s="351">
        <f t="shared" si="427"/>
        <v>0</v>
      </c>
      <c r="K3354" s="293">
        <f>SUM('Employee Salary Payroll Tax '!I3356:K3356)</f>
        <v>39460.25</v>
      </c>
      <c r="L3354" s="293">
        <f>'Employee Salary Payroll Tax '!H3356</f>
        <v>0</v>
      </c>
      <c r="M3354" s="293">
        <f t="shared" si="430"/>
        <v>0</v>
      </c>
      <c r="N3354" s="359">
        <f t="shared" si="428"/>
        <v>0</v>
      </c>
    </row>
    <row r="3355" spans="1:14" s="36" customFormat="1">
      <c r="A3355" s="36">
        <f t="shared" si="429"/>
        <v>2032</v>
      </c>
      <c r="B3355" s="526"/>
      <c r="C3355" s="36" t="str">
        <f>VLOOKUP('Employee Salary Payroll Tax '!B3357,'Employee Salary Payroll Tax '!$D$1:$E$7,2,FALSE)</f>
        <v>NonUnion</v>
      </c>
      <c r="D3355" s="61">
        <f t="shared" si="423"/>
        <v>2.98E-2</v>
      </c>
      <c r="E3355" s="351">
        <f>'Employee Salary Payroll Tax '!N3357</f>
        <v>76924.320000000007</v>
      </c>
      <c r="F3355" s="351">
        <f t="shared" si="424"/>
        <v>79216.664736000006</v>
      </c>
      <c r="G3355" s="352"/>
      <c r="H3355" s="351">
        <f t="shared" si="425"/>
        <v>0</v>
      </c>
      <c r="I3355" s="351">
        <f t="shared" si="426"/>
        <v>2292.3447359999991</v>
      </c>
      <c r="J3355" s="351">
        <f t="shared" si="427"/>
        <v>0</v>
      </c>
      <c r="K3355" s="293">
        <f>SUM('Employee Salary Payroll Tax '!I3357:K3357)</f>
        <v>74556.42</v>
      </c>
      <c r="L3355" s="293">
        <f>'Employee Salary Payroll Tax '!H3357</f>
        <v>2367.9</v>
      </c>
      <c r="M3355" s="293">
        <f t="shared" si="430"/>
        <v>8.6401996668428183E-12</v>
      </c>
      <c r="N3355" s="359">
        <f t="shared" si="428"/>
        <v>0</v>
      </c>
    </row>
    <row r="3356" spans="1:14" s="36" customFormat="1">
      <c r="A3356" s="36">
        <f t="shared" si="429"/>
        <v>2033</v>
      </c>
      <c r="B3356" s="526"/>
      <c r="C3356" s="36" t="str">
        <f>VLOOKUP('Employee Salary Payroll Tax '!B3358,'Employee Salary Payroll Tax '!$D$1:$E$7,2,FALSE)</f>
        <v>NonUnion</v>
      </c>
      <c r="D3356" s="61">
        <f t="shared" si="423"/>
        <v>2.98E-2</v>
      </c>
      <c r="E3356" s="351">
        <f>'Employee Salary Payroll Tax '!N3358</f>
        <v>62112.6</v>
      </c>
      <c r="F3356" s="351">
        <f t="shared" si="424"/>
        <v>63963.555480000003</v>
      </c>
      <c r="G3356" s="352"/>
      <c r="H3356" s="351">
        <f t="shared" si="425"/>
        <v>0</v>
      </c>
      <c r="I3356" s="351">
        <f t="shared" si="426"/>
        <v>1850.9554800000042</v>
      </c>
      <c r="J3356" s="351">
        <f t="shared" si="427"/>
        <v>0</v>
      </c>
      <c r="K3356" s="293">
        <f>SUM('Employee Salary Payroll Tax '!I3358:K3358)</f>
        <v>108.77</v>
      </c>
      <c r="L3356" s="293">
        <f>'Employee Salary Payroll Tax '!H3358</f>
        <v>0</v>
      </c>
      <c r="M3356" s="293">
        <f t="shared" si="430"/>
        <v>62003.83</v>
      </c>
      <c r="N3356" s="359">
        <f t="shared" si="428"/>
        <v>0</v>
      </c>
    </row>
    <row r="3357" spans="1:14" s="36" customFormat="1">
      <c r="A3357" s="36">
        <f t="shared" si="429"/>
        <v>2034</v>
      </c>
      <c r="B3357" s="526"/>
      <c r="C3357" s="36" t="str">
        <f>VLOOKUP('Employee Salary Payroll Tax '!B3359,'Employee Salary Payroll Tax '!$D$1:$E$7,2,FALSE)</f>
        <v>IBEW</v>
      </c>
      <c r="D3357" s="61">
        <f t="shared" si="423"/>
        <v>6.875E-3</v>
      </c>
      <c r="E3357" s="351">
        <f>'Employee Salary Payroll Tax '!N3359</f>
        <v>216553.25</v>
      </c>
      <c r="F3357" s="351">
        <f t="shared" si="424"/>
        <v>218042.05359375</v>
      </c>
      <c r="G3357" s="352"/>
      <c r="H3357" s="351">
        <f t="shared" si="425"/>
        <v>0</v>
      </c>
      <c r="I3357" s="351">
        <f t="shared" si="426"/>
        <v>1488.8035937499953</v>
      </c>
      <c r="J3357" s="351">
        <f t="shared" si="427"/>
        <v>0</v>
      </c>
      <c r="K3357" s="293">
        <f>SUM('Employee Salary Payroll Tax '!I3359:K3359)</f>
        <v>189955.07</v>
      </c>
      <c r="L3357" s="293">
        <f>'Employee Salary Payroll Tax '!H3359</f>
        <v>0</v>
      </c>
      <c r="M3357" s="293">
        <f t="shared" si="430"/>
        <v>26598.179999999993</v>
      </c>
      <c r="N3357" s="359">
        <f t="shared" si="428"/>
        <v>0</v>
      </c>
    </row>
    <row r="3358" spans="1:14" s="36" customFormat="1">
      <c r="A3358" s="36">
        <f t="shared" si="429"/>
        <v>2035</v>
      </c>
      <c r="B3358" s="526"/>
      <c r="C3358" s="36" t="str">
        <f>VLOOKUP('Employee Salary Payroll Tax '!B3360,'Employee Salary Payroll Tax '!$D$1:$E$7,2,FALSE)</f>
        <v>NonUnion</v>
      </c>
      <c r="D3358" s="61">
        <f t="shared" si="423"/>
        <v>2.98E-2</v>
      </c>
      <c r="E3358" s="351">
        <f>'Employee Salary Payroll Tax '!N3360</f>
        <v>51108.34</v>
      </c>
      <c r="F3358" s="351">
        <f t="shared" si="424"/>
        <v>52631.368532</v>
      </c>
      <c r="G3358" s="352"/>
      <c r="H3358" s="351">
        <f t="shared" si="425"/>
        <v>0</v>
      </c>
      <c r="I3358" s="351">
        <f t="shared" si="426"/>
        <v>1523.0285320000039</v>
      </c>
      <c r="J3358" s="351">
        <f t="shared" si="427"/>
        <v>0</v>
      </c>
      <c r="K3358" s="293">
        <f>SUM('Employee Salary Payroll Tax '!I3360:K3360)</f>
        <v>51108.34</v>
      </c>
      <c r="L3358" s="293">
        <f>'Employee Salary Payroll Tax '!H3360</f>
        <v>0</v>
      </c>
      <c r="M3358" s="293">
        <f t="shared" si="430"/>
        <v>0</v>
      </c>
      <c r="N3358" s="359">
        <f t="shared" si="428"/>
        <v>0</v>
      </c>
    </row>
    <row r="3359" spans="1:14" s="36" customFormat="1">
      <c r="A3359" s="36">
        <f t="shared" si="429"/>
        <v>2036</v>
      </c>
      <c r="B3359" s="526"/>
      <c r="C3359" s="36" t="str">
        <f>VLOOKUP('Employee Salary Payroll Tax '!B3361,'Employee Salary Payroll Tax '!$D$1:$E$7,2,FALSE)</f>
        <v>NonUnion</v>
      </c>
      <c r="D3359" s="61">
        <f t="shared" si="423"/>
        <v>2.98E-2</v>
      </c>
      <c r="E3359" s="351">
        <f>'Employee Salary Payroll Tax '!N3361</f>
        <v>121620.31</v>
      </c>
      <c r="F3359" s="351">
        <f t="shared" si="424"/>
        <v>125244.59523800001</v>
      </c>
      <c r="G3359" s="352"/>
      <c r="H3359" s="351">
        <f t="shared" si="425"/>
        <v>0</v>
      </c>
      <c r="I3359" s="351">
        <f t="shared" si="426"/>
        <v>3624.2852380000113</v>
      </c>
      <c r="J3359" s="351">
        <f t="shared" si="427"/>
        <v>0</v>
      </c>
      <c r="K3359" s="293">
        <f>SUM('Employee Salary Payroll Tax '!I3361:K3361)</f>
        <v>121620.31</v>
      </c>
      <c r="L3359" s="293">
        <f>'Employee Salary Payroll Tax '!H3361</f>
        <v>0</v>
      </c>
      <c r="M3359" s="293">
        <f t="shared" si="430"/>
        <v>0</v>
      </c>
      <c r="N3359" s="359">
        <f t="shared" si="428"/>
        <v>0</v>
      </c>
    </row>
    <row r="3360" spans="1:14" s="36" customFormat="1">
      <c r="A3360" s="36">
        <f t="shared" si="429"/>
        <v>2037</v>
      </c>
      <c r="B3360" s="526"/>
      <c r="C3360" s="36" t="str">
        <f>VLOOKUP('Employee Salary Payroll Tax '!B3362,'Employee Salary Payroll Tax '!$D$1:$E$7,2,FALSE)</f>
        <v>NonUnion</v>
      </c>
      <c r="D3360" s="61">
        <f t="shared" si="423"/>
        <v>2.98E-2</v>
      </c>
      <c r="E3360" s="351">
        <f>'Employee Salary Payroll Tax '!N3362</f>
        <v>96383.66</v>
      </c>
      <c r="F3360" s="351">
        <f t="shared" si="424"/>
        <v>99255.893068000005</v>
      </c>
      <c r="G3360" s="352"/>
      <c r="H3360" s="351">
        <f t="shared" si="425"/>
        <v>0</v>
      </c>
      <c r="I3360" s="351">
        <f t="shared" si="426"/>
        <v>2872.2330680000014</v>
      </c>
      <c r="J3360" s="351">
        <f t="shared" si="427"/>
        <v>0</v>
      </c>
      <c r="K3360" s="293">
        <f>SUM('Employee Salary Payroll Tax '!I3362:K3362)</f>
        <v>12064.08</v>
      </c>
      <c r="L3360" s="293">
        <f>'Employee Salary Payroll Tax '!H3362</f>
        <v>0</v>
      </c>
      <c r="M3360" s="293">
        <f t="shared" si="430"/>
        <v>84319.58</v>
      </c>
      <c r="N3360" s="359">
        <f t="shared" si="428"/>
        <v>0</v>
      </c>
    </row>
    <row r="3361" spans="1:14" s="36" customFormat="1">
      <c r="A3361" s="36">
        <f t="shared" si="429"/>
        <v>2038</v>
      </c>
      <c r="B3361" s="526"/>
      <c r="C3361" s="36" t="str">
        <f>VLOOKUP('Employee Salary Payroll Tax '!B3363,'Employee Salary Payroll Tax '!$D$1:$E$7,2,FALSE)</f>
        <v>NonUnion</v>
      </c>
      <c r="D3361" s="61">
        <f t="shared" ref="D3361:D3424" si="431">VLOOKUP(C3361,C$9:D$12,2)</f>
        <v>2.98E-2</v>
      </c>
      <c r="E3361" s="351">
        <f>'Employee Salary Payroll Tax '!N3363</f>
        <v>11840.27</v>
      </c>
      <c r="F3361" s="351">
        <f t="shared" ref="F3361:F3424" si="432">E3361*(1+D3361)</f>
        <v>12193.110046000002</v>
      </c>
      <c r="G3361" s="352"/>
      <c r="H3361" s="351">
        <f t="shared" ref="H3361:H3424" si="433">IF(E3361&gt;$H$12,0,$H$12-E3361)</f>
        <v>0</v>
      </c>
      <c r="I3361" s="351">
        <f t="shared" ref="I3361:I3424" si="434">F3361-E3361</f>
        <v>352.84004600000117</v>
      </c>
      <c r="J3361" s="351">
        <f t="shared" ref="J3361:J3424" si="435">IF(H3361&gt;I3361,I3361*$J$12,H3361*$J$12)</f>
        <v>0</v>
      </c>
      <c r="K3361" s="293">
        <f>SUM('Employee Salary Payroll Tax '!I3363:K3363)</f>
        <v>9578.43</v>
      </c>
      <c r="L3361" s="293">
        <f>'Employee Salary Payroll Tax '!H3363</f>
        <v>0</v>
      </c>
      <c r="M3361" s="293">
        <f t="shared" si="430"/>
        <v>2261.84</v>
      </c>
      <c r="N3361" s="359">
        <f t="shared" ref="N3361:N3424" si="436">J3361*K3361/(SUM(K3361:M3361)+0.000001)</f>
        <v>0</v>
      </c>
    </row>
    <row r="3362" spans="1:14" s="36" customFormat="1">
      <c r="A3362" s="36">
        <f t="shared" si="429"/>
        <v>2039</v>
      </c>
      <c r="B3362" s="526"/>
      <c r="C3362" s="36" t="str">
        <f>VLOOKUP('Employee Salary Payroll Tax '!B3364,'Employee Salary Payroll Tax '!$D$1:$E$7,2,FALSE)</f>
        <v>UA</v>
      </c>
      <c r="D3362" s="61">
        <f t="shared" si="431"/>
        <v>0.03</v>
      </c>
      <c r="E3362" s="351">
        <f>'Employee Salary Payroll Tax '!N3364</f>
        <v>79988.3</v>
      </c>
      <c r="F3362" s="351">
        <f t="shared" si="432"/>
        <v>82387.949000000008</v>
      </c>
      <c r="G3362" s="352"/>
      <c r="H3362" s="351">
        <f t="shared" si="433"/>
        <v>0</v>
      </c>
      <c r="I3362" s="351">
        <f t="shared" si="434"/>
        <v>2399.6490000000049</v>
      </c>
      <c r="J3362" s="351">
        <f t="shared" si="435"/>
        <v>0</v>
      </c>
      <c r="K3362" s="293">
        <f>SUM('Employee Salary Payroll Tax '!I3364:K3364)</f>
        <v>72088.040000000008</v>
      </c>
      <c r="L3362" s="293">
        <f>'Employee Salary Payroll Tax '!H3364</f>
        <v>1072</v>
      </c>
      <c r="M3362" s="293">
        <f t="shared" si="430"/>
        <v>6828.2599999999948</v>
      </c>
      <c r="N3362" s="359">
        <f t="shared" si="436"/>
        <v>0</v>
      </c>
    </row>
    <row r="3363" spans="1:14" s="36" customFormat="1">
      <c r="A3363" s="36">
        <f t="shared" si="429"/>
        <v>2040</v>
      </c>
      <c r="B3363" s="526"/>
      <c r="C3363" s="36" t="str">
        <f>VLOOKUP('Employee Salary Payroll Tax '!B3365,'Employee Salary Payroll Tax '!$D$1:$E$7,2,FALSE)</f>
        <v>NonUnion</v>
      </c>
      <c r="D3363" s="61">
        <f t="shared" si="431"/>
        <v>2.98E-2</v>
      </c>
      <c r="E3363" s="351">
        <f>'Employee Salary Payroll Tax '!N3365</f>
        <v>69454.53</v>
      </c>
      <c r="F3363" s="351">
        <f t="shared" si="432"/>
        <v>71524.274994000007</v>
      </c>
      <c r="G3363" s="352"/>
      <c r="H3363" s="351">
        <f t="shared" si="433"/>
        <v>0</v>
      </c>
      <c r="I3363" s="351">
        <f t="shared" si="434"/>
        <v>2069.7449940000079</v>
      </c>
      <c r="J3363" s="351">
        <f t="shared" si="435"/>
        <v>0</v>
      </c>
      <c r="K3363" s="293">
        <f>SUM('Employee Salary Payroll Tax '!I3365:K3365)</f>
        <v>42428.03</v>
      </c>
      <c r="L3363" s="293">
        <f>'Employee Salary Payroll Tax '!H3365</f>
        <v>0</v>
      </c>
      <c r="M3363" s="293">
        <f t="shared" si="430"/>
        <v>27026.5</v>
      </c>
      <c r="N3363" s="359">
        <f t="shared" si="436"/>
        <v>0</v>
      </c>
    </row>
    <row r="3364" spans="1:14" s="36" customFormat="1">
      <c r="A3364" s="36">
        <f t="shared" si="429"/>
        <v>2041</v>
      </c>
      <c r="B3364" s="526"/>
      <c r="C3364" s="36" t="str">
        <f>VLOOKUP('Employee Salary Payroll Tax '!B3366,'Employee Salary Payroll Tax '!$D$1:$E$7,2,FALSE)</f>
        <v>IBEW</v>
      </c>
      <c r="D3364" s="61">
        <f t="shared" si="431"/>
        <v>6.875E-3</v>
      </c>
      <c r="E3364" s="351">
        <f>'Employee Salary Payroll Tax '!N3366</f>
        <v>113097.97</v>
      </c>
      <c r="F3364" s="351">
        <f t="shared" si="432"/>
        <v>113875.51854375</v>
      </c>
      <c r="G3364" s="352"/>
      <c r="H3364" s="351">
        <f t="shared" si="433"/>
        <v>0</v>
      </c>
      <c r="I3364" s="351">
        <f t="shared" si="434"/>
        <v>777.54854375000286</v>
      </c>
      <c r="J3364" s="351">
        <f t="shared" si="435"/>
        <v>0</v>
      </c>
      <c r="K3364" s="293">
        <f>SUM('Employee Salary Payroll Tax '!I3366:K3366)</f>
        <v>91211.54</v>
      </c>
      <c r="L3364" s="293">
        <f>'Employee Salary Payroll Tax '!H3366</f>
        <v>0</v>
      </c>
      <c r="M3364" s="293">
        <f t="shared" si="430"/>
        <v>21886.430000000008</v>
      </c>
      <c r="N3364" s="359">
        <f t="shared" si="436"/>
        <v>0</v>
      </c>
    </row>
    <row r="3365" spans="1:14" s="36" customFormat="1">
      <c r="A3365" s="36">
        <f t="shared" si="429"/>
        <v>2042</v>
      </c>
      <c r="B3365" s="526"/>
      <c r="C3365" s="36" t="str">
        <f>VLOOKUP('Employee Salary Payroll Tax '!B3367,'Employee Salary Payroll Tax '!$D$1:$E$7,2,FALSE)</f>
        <v>NonUnion</v>
      </c>
      <c r="D3365" s="61">
        <f t="shared" si="431"/>
        <v>2.98E-2</v>
      </c>
      <c r="E3365" s="351">
        <f>'Employee Salary Payroll Tax '!N3367</f>
        <v>40637.85</v>
      </c>
      <c r="F3365" s="351">
        <f t="shared" si="432"/>
        <v>41848.857929999998</v>
      </c>
      <c r="G3365" s="352"/>
      <c r="H3365" s="351">
        <f t="shared" si="433"/>
        <v>0</v>
      </c>
      <c r="I3365" s="351">
        <f t="shared" si="434"/>
        <v>1211.0079299999998</v>
      </c>
      <c r="J3365" s="351">
        <f t="shared" si="435"/>
        <v>0</v>
      </c>
      <c r="K3365" s="293">
        <f>SUM('Employee Salary Payroll Tax '!I3367:K3367)</f>
        <v>24917.52</v>
      </c>
      <c r="L3365" s="293">
        <f>'Employee Salary Payroll Tax '!H3367</f>
        <v>0</v>
      </c>
      <c r="M3365" s="293">
        <f t="shared" si="430"/>
        <v>15720.329999999998</v>
      </c>
      <c r="N3365" s="359">
        <f t="shared" si="436"/>
        <v>0</v>
      </c>
    </row>
    <row r="3366" spans="1:14" s="36" customFormat="1">
      <c r="A3366" s="36">
        <f t="shared" si="429"/>
        <v>2043</v>
      </c>
      <c r="B3366" s="526"/>
      <c r="C3366" s="36" t="str">
        <f>VLOOKUP('Employee Salary Payroll Tax '!B3368,'Employee Salary Payroll Tax '!$D$1:$E$7,2,FALSE)</f>
        <v>NonUnion</v>
      </c>
      <c r="D3366" s="61">
        <f t="shared" si="431"/>
        <v>2.98E-2</v>
      </c>
      <c r="E3366" s="351">
        <f>'Employee Salary Payroll Tax '!N3368</f>
        <v>23460.07</v>
      </c>
      <c r="F3366" s="351">
        <f t="shared" si="432"/>
        <v>24159.180086</v>
      </c>
      <c r="G3366" s="352"/>
      <c r="H3366" s="351">
        <f t="shared" si="433"/>
        <v>0</v>
      </c>
      <c r="I3366" s="351">
        <f t="shared" si="434"/>
        <v>699.11008600000059</v>
      </c>
      <c r="J3366" s="351">
        <f t="shared" si="435"/>
        <v>0</v>
      </c>
      <c r="K3366" s="293">
        <f>SUM('Employee Salary Payroll Tax '!I3368:K3368)</f>
        <v>17842.52</v>
      </c>
      <c r="L3366" s="293">
        <f>'Employee Salary Payroll Tax '!H3368</f>
        <v>0</v>
      </c>
      <c r="M3366" s="293">
        <f t="shared" si="430"/>
        <v>5617.5499999999993</v>
      </c>
      <c r="N3366" s="359">
        <f t="shared" si="436"/>
        <v>0</v>
      </c>
    </row>
    <row r="3367" spans="1:14" s="36" customFormat="1">
      <c r="A3367" s="36">
        <f t="shared" si="429"/>
        <v>2044</v>
      </c>
      <c r="B3367" s="526"/>
      <c r="C3367" s="36" t="str">
        <f>VLOOKUP('Employee Salary Payroll Tax '!B3369,'Employee Salary Payroll Tax '!$D$1:$E$7,2,FALSE)</f>
        <v>IBEW</v>
      </c>
      <c r="D3367" s="61">
        <f t="shared" si="431"/>
        <v>6.875E-3</v>
      </c>
      <c r="E3367" s="351">
        <f>'Employee Salary Payroll Tax '!N3369</f>
        <v>10.79</v>
      </c>
      <c r="F3367" s="351">
        <f t="shared" si="432"/>
        <v>10.864181249999998</v>
      </c>
      <c r="G3367" s="352"/>
      <c r="H3367" s="351">
        <f t="shared" si="433"/>
        <v>6989.21</v>
      </c>
      <c r="I3367" s="351">
        <f t="shared" si="434"/>
        <v>7.4181249999998755E-2</v>
      </c>
      <c r="J3367" s="351">
        <f t="shared" si="435"/>
        <v>4.4508749999999252E-4</v>
      </c>
      <c r="K3367" s="293">
        <f>SUM('Employee Salary Payroll Tax '!I3369:K3369)</f>
        <v>8.7899999999999991</v>
      </c>
      <c r="L3367" s="293">
        <f>'Employee Salary Payroll Tax '!H3369</f>
        <v>0</v>
      </c>
      <c r="M3367" s="293">
        <f t="shared" si="430"/>
        <v>2</v>
      </c>
      <c r="N3367" s="359">
        <f t="shared" si="436"/>
        <v>3.6258746639596557E-4</v>
      </c>
    </row>
    <row r="3368" spans="1:14" s="36" customFormat="1">
      <c r="A3368" s="36">
        <f t="shared" si="429"/>
        <v>2045</v>
      </c>
      <c r="B3368" s="526"/>
      <c r="C3368" s="36" t="str">
        <f>VLOOKUP('Employee Salary Payroll Tax '!B3370,'Employee Salary Payroll Tax '!$D$1:$E$7,2,FALSE)</f>
        <v>IBEW</v>
      </c>
      <c r="D3368" s="61">
        <f t="shared" si="431"/>
        <v>6.875E-3</v>
      </c>
      <c r="E3368" s="351">
        <f>'Employee Salary Payroll Tax '!N3370</f>
        <v>59809.43</v>
      </c>
      <c r="F3368" s="351">
        <f t="shared" si="432"/>
        <v>60220.619831249998</v>
      </c>
      <c r="G3368" s="352"/>
      <c r="H3368" s="351">
        <f t="shared" si="433"/>
        <v>0</v>
      </c>
      <c r="I3368" s="351">
        <f t="shared" si="434"/>
        <v>411.18983124999795</v>
      </c>
      <c r="J3368" s="351">
        <f t="shared" si="435"/>
        <v>0</v>
      </c>
      <c r="K3368" s="293">
        <f>SUM('Employee Salary Payroll Tax '!I3370:K3370)</f>
        <v>59411.82</v>
      </c>
      <c r="L3368" s="293">
        <f>'Employee Salary Payroll Tax '!H3370</f>
        <v>0</v>
      </c>
      <c r="M3368" s="293">
        <f t="shared" si="430"/>
        <v>397.61000000000058</v>
      </c>
      <c r="N3368" s="359">
        <f t="shared" si="436"/>
        <v>0</v>
      </c>
    </row>
    <row r="3369" spans="1:14" s="36" customFormat="1">
      <c r="A3369" s="36">
        <f t="shared" si="429"/>
        <v>2046</v>
      </c>
      <c r="B3369" s="526"/>
      <c r="C3369" s="36" t="str">
        <f>VLOOKUP('Employee Salary Payroll Tax '!B3371,'Employee Salary Payroll Tax '!$D$1:$E$7,2,FALSE)</f>
        <v>NonUnion</v>
      </c>
      <c r="D3369" s="61">
        <f t="shared" si="431"/>
        <v>2.98E-2</v>
      </c>
      <c r="E3369" s="351">
        <f>'Employee Salary Payroll Tax '!N3371</f>
        <v>74210.509999999995</v>
      </c>
      <c r="F3369" s="351">
        <f t="shared" si="432"/>
        <v>76421.983198000002</v>
      </c>
      <c r="G3369" s="352"/>
      <c r="H3369" s="351">
        <f t="shared" si="433"/>
        <v>0</v>
      </c>
      <c r="I3369" s="351">
        <f t="shared" si="434"/>
        <v>2211.473198000007</v>
      </c>
      <c r="J3369" s="351">
        <f t="shared" si="435"/>
        <v>0</v>
      </c>
      <c r="K3369" s="293">
        <f>SUM('Employee Salary Payroll Tax '!I3371:K3371)</f>
        <v>43122.689999999995</v>
      </c>
      <c r="L3369" s="293">
        <f>'Employee Salary Payroll Tax '!H3371</f>
        <v>0</v>
      </c>
      <c r="M3369" s="293">
        <f t="shared" si="430"/>
        <v>31087.82</v>
      </c>
      <c r="N3369" s="359">
        <f t="shared" si="436"/>
        <v>0</v>
      </c>
    </row>
    <row r="3370" spans="1:14" s="36" customFormat="1">
      <c r="A3370" s="36">
        <f t="shared" si="429"/>
        <v>2047</v>
      </c>
      <c r="B3370" s="526"/>
      <c r="C3370" s="36" t="str">
        <f>VLOOKUP('Employee Salary Payroll Tax '!B3372,'Employee Salary Payroll Tax '!$D$1:$E$7,2,FALSE)</f>
        <v>IBEW</v>
      </c>
      <c r="D3370" s="61">
        <f t="shared" si="431"/>
        <v>6.875E-3</v>
      </c>
      <c r="E3370" s="351">
        <f>'Employee Salary Payroll Tax '!N3372</f>
        <v>125246.24</v>
      </c>
      <c r="F3370" s="351">
        <f t="shared" si="432"/>
        <v>126107.3079</v>
      </c>
      <c r="G3370" s="352"/>
      <c r="H3370" s="351">
        <f t="shared" si="433"/>
        <v>0</v>
      </c>
      <c r="I3370" s="351">
        <f t="shared" si="434"/>
        <v>861.06789999999455</v>
      </c>
      <c r="J3370" s="351">
        <f t="shared" si="435"/>
        <v>0</v>
      </c>
      <c r="K3370" s="293">
        <f>SUM('Employee Salary Payroll Tax '!I3372:K3372)</f>
        <v>125217.65</v>
      </c>
      <c r="L3370" s="293">
        <f>'Employee Salary Payroll Tax '!H3372</f>
        <v>0</v>
      </c>
      <c r="M3370" s="293">
        <f t="shared" si="430"/>
        <v>28.590000000011059</v>
      </c>
      <c r="N3370" s="359">
        <f t="shared" si="436"/>
        <v>0</v>
      </c>
    </row>
    <row r="3371" spans="1:14" s="36" customFormat="1">
      <c r="A3371" s="36">
        <f t="shared" si="429"/>
        <v>2048</v>
      </c>
      <c r="B3371" s="526"/>
      <c r="C3371" s="36" t="str">
        <f>VLOOKUP('Employee Salary Payroll Tax '!B3373,'Employee Salary Payroll Tax '!$D$1:$E$7,2,FALSE)</f>
        <v>NonUnion</v>
      </c>
      <c r="D3371" s="61">
        <f t="shared" si="431"/>
        <v>2.98E-2</v>
      </c>
      <c r="E3371" s="351">
        <f>'Employee Salary Payroll Tax '!N3373</f>
        <v>80134.8</v>
      </c>
      <c r="F3371" s="351">
        <f t="shared" si="432"/>
        <v>82522.817040000009</v>
      </c>
      <c r="G3371" s="352"/>
      <c r="H3371" s="351">
        <f t="shared" si="433"/>
        <v>0</v>
      </c>
      <c r="I3371" s="351">
        <f t="shared" si="434"/>
        <v>2388.0170400000061</v>
      </c>
      <c r="J3371" s="351">
        <f t="shared" si="435"/>
        <v>0</v>
      </c>
      <c r="K3371" s="293">
        <f>SUM('Employee Salary Payroll Tax '!I3373:K3373)</f>
        <v>14321.5</v>
      </c>
      <c r="L3371" s="293">
        <f>'Employee Salary Payroll Tax '!H3373</f>
        <v>0</v>
      </c>
      <c r="M3371" s="293">
        <f t="shared" si="430"/>
        <v>65813.3</v>
      </c>
      <c r="N3371" s="359">
        <f t="shared" si="436"/>
        <v>0</v>
      </c>
    </row>
    <row r="3372" spans="1:14" s="36" customFormat="1">
      <c r="A3372" s="36">
        <f t="shared" si="429"/>
        <v>2049</v>
      </c>
      <c r="B3372" s="526"/>
      <c r="C3372" s="36" t="str">
        <f>VLOOKUP('Employee Salary Payroll Tax '!B3374,'Employee Salary Payroll Tax '!$D$1:$E$7,2,FALSE)</f>
        <v>NonUnion</v>
      </c>
      <c r="D3372" s="61">
        <f t="shared" si="431"/>
        <v>2.98E-2</v>
      </c>
      <c r="E3372" s="351">
        <f>'Employee Salary Payroll Tax '!N3374</f>
        <v>60396.06</v>
      </c>
      <c r="F3372" s="351">
        <f t="shared" si="432"/>
        <v>62195.862588000004</v>
      </c>
      <c r="G3372" s="352"/>
      <c r="H3372" s="351">
        <f t="shared" si="433"/>
        <v>0</v>
      </c>
      <c r="I3372" s="351">
        <f t="shared" si="434"/>
        <v>1799.8025880000059</v>
      </c>
      <c r="J3372" s="351">
        <f t="shared" si="435"/>
        <v>0</v>
      </c>
      <c r="K3372" s="293">
        <f>SUM('Employee Salary Payroll Tax '!I3374:K3374)</f>
        <v>19437.009999999998</v>
      </c>
      <c r="L3372" s="293">
        <f>'Employee Salary Payroll Tax '!H3374</f>
        <v>0</v>
      </c>
      <c r="M3372" s="293">
        <f t="shared" si="430"/>
        <v>40959.050000000003</v>
      </c>
      <c r="N3372" s="359">
        <f t="shared" si="436"/>
        <v>0</v>
      </c>
    </row>
    <row r="3373" spans="1:14" s="36" customFormat="1">
      <c r="A3373" s="36">
        <f t="shared" ref="A3373:A3436" si="437">+A3372+1</f>
        <v>2050</v>
      </c>
      <c r="B3373" s="526"/>
      <c r="C3373" s="36" t="str">
        <f>VLOOKUP('Employee Salary Payroll Tax '!B3375,'Employee Salary Payroll Tax '!$D$1:$E$7,2,FALSE)</f>
        <v>NonUnion</v>
      </c>
      <c r="D3373" s="61">
        <f t="shared" si="431"/>
        <v>2.98E-2</v>
      </c>
      <c r="E3373" s="351">
        <f>'Employee Salary Payroll Tax '!N3375</f>
        <v>80714.98</v>
      </c>
      <c r="F3373" s="351">
        <f t="shared" si="432"/>
        <v>83120.286403999999</v>
      </c>
      <c r="G3373" s="352"/>
      <c r="H3373" s="351">
        <f t="shared" si="433"/>
        <v>0</v>
      </c>
      <c r="I3373" s="351">
        <f t="shared" si="434"/>
        <v>2405.3064040000027</v>
      </c>
      <c r="J3373" s="351">
        <f t="shared" si="435"/>
        <v>0</v>
      </c>
      <c r="K3373" s="293">
        <f>SUM('Employee Salary Payroll Tax '!I3375:K3375)</f>
        <v>71926.02</v>
      </c>
      <c r="L3373" s="293">
        <f>'Employee Salary Payroll Tax '!H3375</f>
        <v>0</v>
      </c>
      <c r="M3373" s="293">
        <f t="shared" si="430"/>
        <v>8788.9599999999919</v>
      </c>
      <c r="N3373" s="359">
        <f t="shared" si="436"/>
        <v>0</v>
      </c>
    </row>
    <row r="3374" spans="1:14" s="36" customFormat="1">
      <c r="A3374" s="36">
        <f t="shared" si="437"/>
        <v>2051</v>
      </c>
      <c r="B3374" s="526"/>
      <c r="C3374" s="36" t="str">
        <f>VLOOKUP('Employee Salary Payroll Tax '!B3376,'Employee Salary Payroll Tax '!$D$1:$E$7,2,FALSE)</f>
        <v>IBEW</v>
      </c>
      <c r="D3374" s="61">
        <f t="shared" si="431"/>
        <v>6.875E-3</v>
      </c>
      <c r="E3374" s="351">
        <f>'Employee Salary Payroll Tax '!N3376</f>
        <v>44119.37</v>
      </c>
      <c r="F3374" s="351">
        <f t="shared" si="432"/>
        <v>44422.690668750001</v>
      </c>
      <c r="G3374" s="352"/>
      <c r="H3374" s="351">
        <f t="shared" si="433"/>
        <v>0</v>
      </c>
      <c r="I3374" s="351">
        <f t="shared" si="434"/>
        <v>303.32066874999873</v>
      </c>
      <c r="J3374" s="351">
        <f t="shared" si="435"/>
        <v>0</v>
      </c>
      <c r="K3374" s="293">
        <f>SUM('Employee Salary Payroll Tax '!I3376:K3376)</f>
        <v>1604.27</v>
      </c>
      <c r="L3374" s="293">
        <f>'Employee Salary Payroll Tax '!H3376</f>
        <v>0</v>
      </c>
      <c r="M3374" s="293">
        <f t="shared" si="430"/>
        <v>42515.100000000006</v>
      </c>
      <c r="N3374" s="359">
        <f t="shared" si="436"/>
        <v>0</v>
      </c>
    </row>
    <row r="3375" spans="1:14" s="36" customFormat="1">
      <c r="A3375" s="36">
        <f t="shared" si="437"/>
        <v>2052</v>
      </c>
      <c r="B3375" s="526"/>
      <c r="C3375" s="36" t="str">
        <f>VLOOKUP('Employee Salary Payroll Tax '!B3377,'Employee Salary Payroll Tax '!$D$1:$E$7,2,FALSE)</f>
        <v>NonUnion</v>
      </c>
      <c r="D3375" s="61">
        <f t="shared" si="431"/>
        <v>2.98E-2</v>
      </c>
      <c r="E3375" s="351">
        <f>'Employee Salary Payroll Tax '!N3377</f>
        <v>36863.980000000003</v>
      </c>
      <c r="F3375" s="351">
        <f t="shared" si="432"/>
        <v>37962.526604000006</v>
      </c>
      <c r="G3375" s="352"/>
      <c r="H3375" s="351">
        <f t="shared" si="433"/>
        <v>0</v>
      </c>
      <c r="I3375" s="351">
        <f t="shared" si="434"/>
        <v>1098.5466040000028</v>
      </c>
      <c r="J3375" s="351">
        <f t="shared" si="435"/>
        <v>0</v>
      </c>
      <c r="K3375" s="293">
        <f>SUM('Employee Salary Payroll Tax '!I3377:K3377)</f>
        <v>36863.980000000003</v>
      </c>
      <c r="L3375" s="293">
        <f>'Employee Salary Payroll Tax '!H3377</f>
        <v>0</v>
      </c>
      <c r="M3375" s="293">
        <f t="shared" si="430"/>
        <v>0</v>
      </c>
      <c r="N3375" s="359">
        <f t="shared" si="436"/>
        <v>0</v>
      </c>
    </row>
    <row r="3376" spans="1:14" s="36" customFormat="1">
      <c r="A3376" s="36">
        <f t="shared" si="437"/>
        <v>2053</v>
      </c>
      <c r="B3376" s="526"/>
      <c r="C3376" s="36" t="str">
        <f>VLOOKUP('Employee Salary Payroll Tax '!B3378,'Employee Salary Payroll Tax '!$D$1:$E$7,2,FALSE)</f>
        <v>NonUnion</v>
      </c>
      <c r="D3376" s="61">
        <f t="shared" si="431"/>
        <v>2.98E-2</v>
      </c>
      <c r="E3376" s="351">
        <f>'Employee Salary Payroll Tax '!N3378</f>
        <v>114279.01</v>
      </c>
      <c r="F3376" s="351">
        <f t="shared" si="432"/>
        <v>117684.524498</v>
      </c>
      <c r="G3376" s="352"/>
      <c r="H3376" s="351">
        <f t="shared" si="433"/>
        <v>0</v>
      </c>
      <c r="I3376" s="351">
        <f t="shared" si="434"/>
        <v>3405.5144980000041</v>
      </c>
      <c r="J3376" s="351">
        <f t="shared" si="435"/>
        <v>0</v>
      </c>
      <c r="K3376" s="293">
        <f>SUM('Employee Salary Payroll Tax '!I3378:K3378)</f>
        <v>111702.41</v>
      </c>
      <c r="L3376" s="293">
        <f>'Employee Salary Payroll Tax '!H3378</f>
        <v>0</v>
      </c>
      <c r="M3376" s="293">
        <f t="shared" si="430"/>
        <v>2576.5999999999913</v>
      </c>
      <c r="N3376" s="359">
        <f t="shared" si="436"/>
        <v>0</v>
      </c>
    </row>
    <row r="3377" spans="1:14" s="36" customFormat="1">
      <c r="A3377" s="36">
        <f t="shared" si="437"/>
        <v>2054</v>
      </c>
      <c r="B3377" s="526"/>
      <c r="C3377" s="36" t="str">
        <f>VLOOKUP('Employee Salary Payroll Tax '!B3379,'Employee Salary Payroll Tax '!$D$1:$E$7,2,FALSE)</f>
        <v>IBEW</v>
      </c>
      <c r="D3377" s="61">
        <f t="shared" si="431"/>
        <v>6.875E-3</v>
      </c>
      <c r="E3377" s="351">
        <f>'Employee Salary Payroll Tax '!N3379</f>
        <v>477.44</v>
      </c>
      <c r="F3377" s="351">
        <f t="shared" si="432"/>
        <v>480.72239999999999</v>
      </c>
      <c r="G3377" s="352"/>
      <c r="H3377" s="351">
        <f t="shared" si="433"/>
        <v>6522.56</v>
      </c>
      <c r="I3377" s="351">
        <f t="shared" si="434"/>
        <v>3.2823999999999955</v>
      </c>
      <c r="J3377" s="351">
        <f t="shared" si="435"/>
        <v>1.9694399999999973E-2</v>
      </c>
      <c r="K3377" s="293">
        <f>SUM('Employee Salary Payroll Tax '!I3379:K3379)</f>
        <v>477.44</v>
      </c>
      <c r="L3377" s="293">
        <f>'Employee Salary Payroll Tax '!H3379</f>
        <v>0</v>
      </c>
      <c r="M3377" s="293">
        <f t="shared" si="430"/>
        <v>0</v>
      </c>
      <c r="N3377" s="359">
        <f t="shared" si="436"/>
        <v>1.9694399958749973E-2</v>
      </c>
    </row>
    <row r="3378" spans="1:14" s="36" customFormat="1">
      <c r="A3378" s="36">
        <f t="shared" si="437"/>
        <v>2055</v>
      </c>
      <c r="B3378" s="526"/>
      <c r="C3378" s="36" t="str">
        <f>VLOOKUP('Employee Salary Payroll Tax '!B3380,'Employee Salary Payroll Tax '!$D$1:$E$7,2,FALSE)</f>
        <v>IBEW</v>
      </c>
      <c r="D3378" s="61">
        <f t="shared" si="431"/>
        <v>6.875E-3</v>
      </c>
      <c r="E3378" s="351">
        <f>'Employee Salary Payroll Tax '!N3380</f>
        <v>196886.88</v>
      </c>
      <c r="F3378" s="351">
        <f t="shared" si="432"/>
        <v>198240.4773</v>
      </c>
      <c r="G3378" s="352"/>
      <c r="H3378" s="351">
        <f t="shared" si="433"/>
        <v>0</v>
      </c>
      <c r="I3378" s="351">
        <f t="shared" si="434"/>
        <v>1353.597299999994</v>
      </c>
      <c r="J3378" s="351">
        <f t="shared" si="435"/>
        <v>0</v>
      </c>
      <c r="K3378" s="293">
        <f>SUM('Employee Salary Payroll Tax '!I3380:K3380)</f>
        <v>169820.9</v>
      </c>
      <c r="L3378" s="293">
        <f>'Employee Salary Payroll Tax '!H3380</f>
        <v>0</v>
      </c>
      <c r="M3378" s="293">
        <f t="shared" si="430"/>
        <v>27065.98000000001</v>
      </c>
      <c r="N3378" s="359">
        <f t="shared" si="436"/>
        <v>0</v>
      </c>
    </row>
    <row r="3379" spans="1:14" s="36" customFormat="1">
      <c r="A3379" s="36">
        <f t="shared" si="437"/>
        <v>2056</v>
      </c>
      <c r="B3379" s="526"/>
      <c r="C3379" s="36" t="str">
        <f>VLOOKUP('Employee Salary Payroll Tax '!B3381,'Employee Salary Payroll Tax '!$D$1:$E$7,2,FALSE)</f>
        <v>NonUnion</v>
      </c>
      <c r="D3379" s="61">
        <f t="shared" si="431"/>
        <v>2.98E-2</v>
      </c>
      <c r="E3379" s="351">
        <f>'Employee Salary Payroll Tax '!N3381</f>
        <v>39626.769999999997</v>
      </c>
      <c r="F3379" s="351">
        <f t="shared" si="432"/>
        <v>40807.647745999995</v>
      </c>
      <c r="G3379" s="352"/>
      <c r="H3379" s="351">
        <f t="shared" si="433"/>
        <v>0</v>
      </c>
      <c r="I3379" s="351">
        <f t="shared" si="434"/>
        <v>1180.8777459999983</v>
      </c>
      <c r="J3379" s="351">
        <f t="shared" si="435"/>
        <v>0</v>
      </c>
      <c r="K3379" s="293">
        <f>SUM('Employee Salary Payroll Tax '!I3381:K3381)</f>
        <v>0</v>
      </c>
      <c r="L3379" s="293">
        <f>'Employee Salary Payroll Tax '!H3381</f>
        <v>0</v>
      </c>
      <c r="M3379" s="293">
        <f t="shared" si="430"/>
        <v>39626.769999999997</v>
      </c>
      <c r="N3379" s="359">
        <f t="shared" si="436"/>
        <v>0</v>
      </c>
    </row>
    <row r="3380" spans="1:14" s="36" customFormat="1">
      <c r="A3380" s="36">
        <f t="shared" si="437"/>
        <v>2057</v>
      </c>
      <c r="B3380" s="526"/>
      <c r="C3380" s="36" t="str">
        <f>VLOOKUP('Employee Salary Payroll Tax '!B3382,'Employee Salary Payroll Tax '!$D$1:$E$7,2,FALSE)</f>
        <v>NonUnion</v>
      </c>
      <c r="D3380" s="61">
        <f t="shared" si="431"/>
        <v>2.98E-2</v>
      </c>
      <c r="E3380" s="351">
        <f>'Employee Salary Payroll Tax '!N3382</f>
        <v>61584.480000000003</v>
      </c>
      <c r="F3380" s="351">
        <f t="shared" si="432"/>
        <v>63419.697504000003</v>
      </c>
      <c r="G3380" s="352"/>
      <c r="H3380" s="351">
        <f t="shared" si="433"/>
        <v>0</v>
      </c>
      <c r="I3380" s="351">
        <f t="shared" si="434"/>
        <v>1835.2175040000002</v>
      </c>
      <c r="J3380" s="351">
        <f t="shared" si="435"/>
        <v>0</v>
      </c>
      <c r="K3380" s="293">
        <f>SUM('Employee Salary Payroll Tax '!I3382:K3382)</f>
        <v>2331.9300000000003</v>
      </c>
      <c r="L3380" s="293">
        <f>'Employee Salary Payroll Tax '!H3382</f>
        <v>0</v>
      </c>
      <c r="M3380" s="293">
        <f t="shared" si="430"/>
        <v>59252.55</v>
      </c>
      <c r="N3380" s="359">
        <f t="shared" si="436"/>
        <v>0</v>
      </c>
    </row>
    <row r="3381" spans="1:14" s="36" customFormat="1">
      <c r="A3381" s="36">
        <f t="shared" si="437"/>
        <v>2058</v>
      </c>
      <c r="B3381" s="526"/>
      <c r="C3381" s="36" t="str">
        <f>VLOOKUP('Employee Salary Payroll Tax '!B3383,'Employee Salary Payroll Tax '!$D$1:$E$7,2,FALSE)</f>
        <v>IBEW</v>
      </c>
      <c r="D3381" s="61">
        <f t="shared" si="431"/>
        <v>6.875E-3</v>
      </c>
      <c r="E3381" s="351">
        <f>'Employee Salary Payroll Tax '!N3383</f>
        <v>163876.01</v>
      </c>
      <c r="F3381" s="351">
        <f t="shared" si="432"/>
        <v>165002.65756875</v>
      </c>
      <c r="G3381" s="352"/>
      <c r="H3381" s="351">
        <f t="shared" si="433"/>
        <v>0</v>
      </c>
      <c r="I3381" s="351">
        <f t="shared" si="434"/>
        <v>1126.6475687499915</v>
      </c>
      <c r="J3381" s="351">
        <f t="shared" si="435"/>
        <v>0</v>
      </c>
      <c r="K3381" s="293">
        <f>SUM('Employee Salary Payroll Tax '!I3383:K3383)</f>
        <v>161121.25</v>
      </c>
      <c r="L3381" s="293">
        <f>'Employee Salary Payroll Tax '!H3383</f>
        <v>0</v>
      </c>
      <c r="M3381" s="293">
        <f t="shared" si="430"/>
        <v>2754.7600000000093</v>
      </c>
      <c r="N3381" s="359">
        <f t="shared" si="436"/>
        <v>0</v>
      </c>
    </row>
    <row r="3382" spans="1:14" s="36" customFormat="1">
      <c r="A3382" s="36">
        <f t="shared" si="437"/>
        <v>2059</v>
      </c>
      <c r="B3382" s="526"/>
      <c r="C3382" s="36" t="str">
        <f>VLOOKUP('Employee Salary Payroll Tax '!B3384,'Employee Salary Payroll Tax '!$D$1:$E$7,2,FALSE)</f>
        <v>IBEW</v>
      </c>
      <c r="D3382" s="61">
        <f t="shared" si="431"/>
        <v>6.875E-3</v>
      </c>
      <c r="E3382" s="351">
        <f>'Employee Salary Payroll Tax '!N3384</f>
        <v>40554.54</v>
      </c>
      <c r="F3382" s="351">
        <f t="shared" si="432"/>
        <v>40833.352462499999</v>
      </c>
      <c r="G3382" s="352"/>
      <c r="H3382" s="351">
        <f t="shared" si="433"/>
        <v>0</v>
      </c>
      <c r="I3382" s="351">
        <f t="shared" si="434"/>
        <v>278.81246249999822</v>
      </c>
      <c r="J3382" s="351">
        <f t="shared" si="435"/>
        <v>0</v>
      </c>
      <c r="K3382" s="293">
        <f>SUM('Employee Salary Payroll Tax '!I3384:K3384)</f>
        <v>40554.54</v>
      </c>
      <c r="L3382" s="293">
        <f>'Employee Salary Payroll Tax '!H3384</f>
        <v>0</v>
      </c>
      <c r="M3382" s="293">
        <f t="shared" si="430"/>
        <v>0</v>
      </c>
      <c r="N3382" s="359">
        <f t="shared" si="436"/>
        <v>0</v>
      </c>
    </row>
    <row r="3383" spans="1:14" s="36" customFormat="1">
      <c r="A3383" s="36">
        <f t="shared" si="437"/>
        <v>2060</v>
      </c>
      <c r="B3383" s="526"/>
      <c r="C3383" s="36" t="str">
        <f>VLOOKUP('Employee Salary Payroll Tax '!B3385,'Employee Salary Payroll Tax '!$D$1:$E$7,2,FALSE)</f>
        <v>NonUnion</v>
      </c>
      <c r="D3383" s="61">
        <f t="shared" si="431"/>
        <v>2.98E-2</v>
      </c>
      <c r="E3383" s="351">
        <f>'Employee Salary Payroll Tax '!N3385</f>
        <v>50877.55</v>
      </c>
      <c r="F3383" s="351">
        <f t="shared" si="432"/>
        <v>52393.700990000005</v>
      </c>
      <c r="G3383" s="352"/>
      <c r="H3383" s="351">
        <f t="shared" si="433"/>
        <v>0</v>
      </c>
      <c r="I3383" s="351">
        <f t="shared" si="434"/>
        <v>1516.1509900000019</v>
      </c>
      <c r="J3383" s="351">
        <f t="shared" si="435"/>
        <v>0</v>
      </c>
      <c r="K3383" s="293">
        <f>SUM('Employee Salary Payroll Tax '!I3385:K3385)</f>
        <v>31114.63</v>
      </c>
      <c r="L3383" s="293">
        <f>'Employee Salary Payroll Tax '!H3385</f>
        <v>0</v>
      </c>
      <c r="M3383" s="293">
        <f t="shared" si="430"/>
        <v>19762.920000000002</v>
      </c>
      <c r="N3383" s="359">
        <f t="shared" si="436"/>
        <v>0</v>
      </c>
    </row>
    <row r="3384" spans="1:14" s="36" customFormat="1">
      <c r="A3384" s="36">
        <f t="shared" si="437"/>
        <v>2061</v>
      </c>
      <c r="B3384" s="526"/>
      <c r="C3384" s="36" t="str">
        <f>VLOOKUP('Employee Salary Payroll Tax '!B3386,'Employee Salary Payroll Tax '!$D$1:$E$7,2,FALSE)</f>
        <v>IBEW</v>
      </c>
      <c r="D3384" s="61">
        <f t="shared" si="431"/>
        <v>6.875E-3</v>
      </c>
      <c r="E3384" s="351">
        <f>'Employee Salary Payroll Tax '!N3386</f>
        <v>47485.85</v>
      </c>
      <c r="F3384" s="351">
        <f t="shared" si="432"/>
        <v>47812.315218749995</v>
      </c>
      <c r="G3384" s="352"/>
      <c r="H3384" s="351">
        <f t="shared" si="433"/>
        <v>0</v>
      </c>
      <c r="I3384" s="351">
        <f t="shared" si="434"/>
        <v>326.46521874999598</v>
      </c>
      <c r="J3384" s="351">
        <f t="shared" si="435"/>
        <v>0</v>
      </c>
      <c r="K3384" s="293">
        <f>SUM('Employee Salary Payroll Tax '!I3386:K3386)</f>
        <v>47485.850000000006</v>
      </c>
      <c r="L3384" s="293">
        <f>'Employee Salary Payroll Tax '!H3386</f>
        <v>0</v>
      </c>
      <c r="M3384" s="293">
        <f t="shared" si="430"/>
        <v>-7.2759576141834259E-12</v>
      </c>
      <c r="N3384" s="359">
        <f t="shared" si="436"/>
        <v>0</v>
      </c>
    </row>
    <row r="3385" spans="1:14" s="36" customFormat="1">
      <c r="A3385" s="36">
        <f t="shared" si="437"/>
        <v>2062</v>
      </c>
      <c r="B3385" s="526"/>
      <c r="C3385" s="36" t="str">
        <f>VLOOKUP('Employee Salary Payroll Tax '!B3387,'Employee Salary Payroll Tax '!$D$1:$E$7,2,FALSE)</f>
        <v>UA</v>
      </c>
      <c r="D3385" s="61">
        <f t="shared" si="431"/>
        <v>0.03</v>
      </c>
      <c r="E3385" s="351">
        <f>'Employee Salary Payroll Tax '!N3387</f>
        <v>81006.2</v>
      </c>
      <c r="F3385" s="351">
        <f t="shared" si="432"/>
        <v>83436.385999999999</v>
      </c>
      <c r="G3385" s="352"/>
      <c r="H3385" s="351">
        <f t="shared" si="433"/>
        <v>0</v>
      </c>
      <c r="I3385" s="351">
        <f t="shared" si="434"/>
        <v>2430.1860000000015</v>
      </c>
      <c r="J3385" s="351">
        <f t="shared" si="435"/>
        <v>0</v>
      </c>
      <c r="K3385" s="293">
        <f>SUM('Employee Salary Payroll Tax '!I3387:K3387)</f>
        <v>67246.03</v>
      </c>
      <c r="L3385" s="293">
        <f>'Employee Salary Payroll Tax '!H3387</f>
        <v>373.14</v>
      </c>
      <c r="M3385" s="293">
        <f t="shared" si="430"/>
        <v>13387.029999999999</v>
      </c>
      <c r="N3385" s="359">
        <f t="shared" si="436"/>
        <v>0</v>
      </c>
    </row>
    <row r="3386" spans="1:14" s="36" customFormat="1">
      <c r="A3386" s="36">
        <f t="shared" si="437"/>
        <v>2063</v>
      </c>
      <c r="B3386" s="526"/>
      <c r="C3386" s="36" t="str">
        <f>VLOOKUP('Employee Salary Payroll Tax '!B3388,'Employee Salary Payroll Tax '!$D$1:$E$7,2,FALSE)</f>
        <v>IBEW</v>
      </c>
      <c r="D3386" s="61">
        <f t="shared" si="431"/>
        <v>6.875E-3</v>
      </c>
      <c r="E3386" s="351">
        <f>'Employee Salary Payroll Tax '!N3388</f>
        <v>60818.34</v>
      </c>
      <c r="F3386" s="351">
        <f t="shared" si="432"/>
        <v>61236.466087499997</v>
      </c>
      <c r="G3386" s="352"/>
      <c r="H3386" s="351">
        <f t="shared" si="433"/>
        <v>0</v>
      </c>
      <c r="I3386" s="351">
        <f t="shared" si="434"/>
        <v>418.12608750000072</v>
      </c>
      <c r="J3386" s="351">
        <f t="shared" si="435"/>
        <v>0</v>
      </c>
      <c r="K3386" s="293">
        <f>SUM('Employee Salary Payroll Tax '!I3388:K3388)</f>
        <v>16284.02</v>
      </c>
      <c r="L3386" s="293">
        <f>'Employee Salary Payroll Tax '!H3388</f>
        <v>0</v>
      </c>
      <c r="M3386" s="293">
        <f t="shared" si="430"/>
        <v>44534.319999999992</v>
      </c>
      <c r="N3386" s="359">
        <f t="shared" si="436"/>
        <v>0</v>
      </c>
    </row>
    <row r="3387" spans="1:14" s="36" customFormat="1">
      <c r="A3387" s="36">
        <f t="shared" si="437"/>
        <v>2064</v>
      </c>
      <c r="B3387" s="526"/>
      <c r="C3387" s="36" t="str">
        <f>VLOOKUP('Employee Salary Payroll Tax '!B3389,'Employee Salary Payroll Tax '!$D$1:$E$7,2,FALSE)</f>
        <v>NonUnion</v>
      </c>
      <c r="D3387" s="61">
        <f t="shared" si="431"/>
        <v>2.98E-2</v>
      </c>
      <c r="E3387" s="351">
        <f>'Employee Salary Payroll Tax '!N3389</f>
        <v>98674.71</v>
      </c>
      <c r="F3387" s="351">
        <f t="shared" si="432"/>
        <v>101615.21635800001</v>
      </c>
      <c r="G3387" s="352"/>
      <c r="H3387" s="351">
        <f t="shared" si="433"/>
        <v>0</v>
      </c>
      <c r="I3387" s="351">
        <f t="shared" si="434"/>
        <v>2940.5063579999987</v>
      </c>
      <c r="J3387" s="351">
        <f t="shared" si="435"/>
        <v>0</v>
      </c>
      <c r="K3387" s="293">
        <f>SUM('Employee Salary Payroll Tax '!I3389:K3389)</f>
        <v>98674.71</v>
      </c>
      <c r="L3387" s="293">
        <f>'Employee Salary Payroll Tax '!H3389</f>
        <v>0</v>
      </c>
      <c r="M3387" s="293">
        <f t="shared" si="430"/>
        <v>0</v>
      </c>
      <c r="N3387" s="359">
        <f t="shared" si="436"/>
        <v>0</v>
      </c>
    </row>
    <row r="3388" spans="1:14" s="36" customFormat="1">
      <c r="A3388" s="36">
        <f t="shared" si="437"/>
        <v>2065</v>
      </c>
      <c r="B3388" s="526"/>
      <c r="C3388" s="36" t="str">
        <f>VLOOKUP('Employee Salary Payroll Tax '!B3390,'Employee Salary Payroll Tax '!$D$1:$E$7,2,FALSE)</f>
        <v>NonUnion</v>
      </c>
      <c r="D3388" s="61">
        <f t="shared" si="431"/>
        <v>2.98E-2</v>
      </c>
      <c r="E3388" s="351">
        <f>'Employee Salary Payroll Tax '!N3390</f>
        <v>83693.13</v>
      </c>
      <c r="F3388" s="351">
        <f t="shared" si="432"/>
        <v>86187.185274000003</v>
      </c>
      <c r="G3388" s="352"/>
      <c r="H3388" s="351">
        <f t="shared" si="433"/>
        <v>0</v>
      </c>
      <c r="I3388" s="351">
        <f t="shared" si="434"/>
        <v>2494.0552739999985</v>
      </c>
      <c r="J3388" s="351">
        <f t="shared" si="435"/>
        <v>0</v>
      </c>
      <c r="K3388" s="293">
        <f>SUM('Employee Salary Payroll Tax '!I3390:K3390)</f>
        <v>69998.73</v>
      </c>
      <c r="L3388" s="293">
        <f>'Employee Salary Payroll Tax '!H3390</f>
        <v>0</v>
      </c>
      <c r="M3388" s="293">
        <f t="shared" si="430"/>
        <v>13694.400000000009</v>
      </c>
      <c r="N3388" s="359">
        <f t="shared" si="436"/>
        <v>0</v>
      </c>
    </row>
    <row r="3389" spans="1:14" s="36" customFormat="1">
      <c r="A3389" s="36">
        <f t="shared" si="437"/>
        <v>2066</v>
      </c>
      <c r="B3389" s="526"/>
      <c r="C3389" s="36" t="str">
        <f>VLOOKUP('Employee Salary Payroll Tax '!B3391,'Employee Salary Payroll Tax '!$D$1:$E$7,2,FALSE)</f>
        <v>NonUnion</v>
      </c>
      <c r="D3389" s="61">
        <f t="shared" si="431"/>
        <v>2.98E-2</v>
      </c>
      <c r="E3389" s="351">
        <f>'Employee Salary Payroll Tax '!N3391</f>
        <v>73248.710000000006</v>
      </c>
      <c r="F3389" s="351">
        <f t="shared" si="432"/>
        <v>75431.521558000008</v>
      </c>
      <c r="G3389" s="352"/>
      <c r="H3389" s="351">
        <f t="shared" si="433"/>
        <v>0</v>
      </c>
      <c r="I3389" s="351">
        <f t="shared" si="434"/>
        <v>2182.8115580000012</v>
      </c>
      <c r="J3389" s="351">
        <f t="shared" si="435"/>
        <v>0</v>
      </c>
      <c r="K3389" s="293">
        <f>SUM('Employee Salary Payroll Tax '!I3391:K3391)</f>
        <v>4397.3</v>
      </c>
      <c r="L3389" s="293">
        <f>'Employee Salary Payroll Tax '!H3391</f>
        <v>0</v>
      </c>
      <c r="M3389" s="293">
        <f t="shared" si="430"/>
        <v>68851.41</v>
      </c>
      <c r="N3389" s="359">
        <f t="shared" si="436"/>
        <v>0</v>
      </c>
    </row>
    <row r="3390" spans="1:14" s="36" customFormat="1">
      <c r="A3390" s="36">
        <f t="shared" si="437"/>
        <v>2067</v>
      </c>
      <c r="B3390" s="526"/>
      <c r="C3390" s="36" t="str">
        <f>VLOOKUP('Employee Salary Payroll Tax '!B3392,'Employee Salary Payroll Tax '!$D$1:$E$7,2,FALSE)</f>
        <v>IBEW</v>
      </c>
      <c r="D3390" s="61">
        <f t="shared" si="431"/>
        <v>6.875E-3</v>
      </c>
      <c r="E3390" s="351">
        <f>'Employee Salary Payroll Tax '!N3392</f>
        <v>178224.52</v>
      </c>
      <c r="F3390" s="351">
        <f t="shared" si="432"/>
        <v>179449.81357499998</v>
      </c>
      <c r="G3390" s="352"/>
      <c r="H3390" s="351">
        <f t="shared" si="433"/>
        <v>0</v>
      </c>
      <c r="I3390" s="351">
        <f t="shared" si="434"/>
        <v>1225.2935749999888</v>
      </c>
      <c r="J3390" s="351">
        <f t="shared" si="435"/>
        <v>0</v>
      </c>
      <c r="K3390" s="293">
        <f>SUM('Employee Salary Payroll Tax '!I3392:K3392)</f>
        <v>48531.76</v>
      </c>
      <c r="L3390" s="293">
        <f>'Employee Salary Payroll Tax '!H3392</f>
        <v>0</v>
      </c>
      <c r="M3390" s="293">
        <f t="shared" si="430"/>
        <v>129692.75999999998</v>
      </c>
      <c r="N3390" s="359">
        <f t="shared" si="436"/>
        <v>0</v>
      </c>
    </row>
    <row r="3391" spans="1:14" s="36" customFormat="1">
      <c r="A3391" s="36">
        <f t="shared" si="437"/>
        <v>2068</v>
      </c>
      <c r="B3391" s="526"/>
      <c r="C3391" s="36" t="str">
        <f>VLOOKUP('Employee Salary Payroll Tax '!B3393,'Employee Salary Payroll Tax '!$D$1:$E$7,2,FALSE)</f>
        <v>NonUnion</v>
      </c>
      <c r="D3391" s="61">
        <f t="shared" si="431"/>
        <v>2.98E-2</v>
      </c>
      <c r="E3391" s="351">
        <f>'Employee Salary Payroll Tax '!N3393</f>
        <v>89876.14</v>
      </c>
      <c r="F3391" s="351">
        <f t="shared" si="432"/>
        <v>92554.448971999998</v>
      </c>
      <c r="G3391" s="352"/>
      <c r="H3391" s="351">
        <f t="shared" si="433"/>
        <v>0</v>
      </c>
      <c r="I3391" s="351">
        <f t="shared" si="434"/>
        <v>2678.3089719999989</v>
      </c>
      <c r="J3391" s="351">
        <f t="shared" si="435"/>
        <v>0</v>
      </c>
      <c r="K3391" s="293">
        <f>SUM('Employee Salary Payroll Tax '!I3393:K3393)</f>
        <v>89879.91</v>
      </c>
      <c r="L3391" s="293">
        <f>'Employee Salary Payroll Tax '!H3393</f>
        <v>0</v>
      </c>
      <c r="M3391" s="293">
        <f t="shared" si="430"/>
        <v>-3.7700000000040745</v>
      </c>
      <c r="N3391" s="359">
        <f t="shared" si="436"/>
        <v>0</v>
      </c>
    </row>
    <row r="3392" spans="1:14" s="36" customFormat="1">
      <c r="A3392" s="36">
        <f t="shared" si="437"/>
        <v>2069</v>
      </c>
      <c r="B3392" s="526"/>
      <c r="C3392" s="36" t="str">
        <f>VLOOKUP('Employee Salary Payroll Tax '!B3394,'Employee Salary Payroll Tax '!$D$1:$E$7,2,FALSE)</f>
        <v>NonUnion</v>
      </c>
      <c r="D3392" s="61">
        <f t="shared" si="431"/>
        <v>2.98E-2</v>
      </c>
      <c r="E3392" s="351">
        <f>'Employee Salary Payroll Tax '!N3394</f>
        <v>116315.5</v>
      </c>
      <c r="F3392" s="351">
        <f t="shared" si="432"/>
        <v>119781.7019</v>
      </c>
      <c r="G3392" s="352"/>
      <c r="H3392" s="351">
        <f t="shared" si="433"/>
        <v>0</v>
      </c>
      <c r="I3392" s="351">
        <f t="shared" si="434"/>
        <v>3466.2019</v>
      </c>
      <c r="J3392" s="351">
        <f t="shared" si="435"/>
        <v>0</v>
      </c>
      <c r="K3392" s="293">
        <f>SUM('Employee Salary Payroll Tax '!I3394:K3394)</f>
        <v>12356.96</v>
      </c>
      <c r="L3392" s="293">
        <f>'Employee Salary Payroll Tax '!H3394</f>
        <v>0</v>
      </c>
      <c r="M3392" s="293">
        <f t="shared" si="430"/>
        <v>103958.54000000001</v>
      </c>
      <c r="N3392" s="359">
        <f t="shared" si="436"/>
        <v>0</v>
      </c>
    </row>
    <row r="3393" spans="1:14" s="36" customFormat="1">
      <c r="A3393" s="36">
        <f t="shared" si="437"/>
        <v>2070</v>
      </c>
      <c r="B3393" s="526"/>
      <c r="C3393" s="36" t="str">
        <f>VLOOKUP('Employee Salary Payroll Tax '!B3395,'Employee Salary Payroll Tax '!$D$1:$E$7,2,FALSE)</f>
        <v>NonUnion</v>
      </c>
      <c r="D3393" s="61">
        <f t="shared" si="431"/>
        <v>2.98E-2</v>
      </c>
      <c r="E3393" s="351">
        <f>'Employee Salary Payroll Tax '!N3395</f>
        <v>79261.240000000005</v>
      </c>
      <c r="F3393" s="351">
        <f t="shared" si="432"/>
        <v>81623.224952000004</v>
      </c>
      <c r="G3393" s="352"/>
      <c r="H3393" s="351">
        <f t="shared" si="433"/>
        <v>0</v>
      </c>
      <c r="I3393" s="351">
        <f t="shared" si="434"/>
        <v>2361.9849519999989</v>
      </c>
      <c r="J3393" s="351">
        <f t="shared" si="435"/>
        <v>0</v>
      </c>
      <c r="K3393" s="293">
        <f>SUM('Employee Salary Payroll Tax '!I3395:K3395)</f>
        <v>9012.9399999999987</v>
      </c>
      <c r="L3393" s="293">
        <f>'Employee Salary Payroll Tax '!H3395</f>
        <v>0</v>
      </c>
      <c r="M3393" s="293">
        <f t="shared" si="430"/>
        <v>70248.3</v>
      </c>
      <c r="N3393" s="359">
        <f t="shared" si="436"/>
        <v>0</v>
      </c>
    </row>
    <row r="3394" spans="1:14" s="36" customFormat="1">
      <c r="A3394" s="36">
        <f t="shared" si="437"/>
        <v>2071</v>
      </c>
      <c r="B3394" s="526"/>
      <c r="C3394" s="36" t="str">
        <f>VLOOKUP('Employee Salary Payroll Tax '!B3396,'Employee Salary Payroll Tax '!$D$1:$E$7,2,FALSE)</f>
        <v>NonUnion</v>
      </c>
      <c r="D3394" s="61">
        <f t="shared" si="431"/>
        <v>2.98E-2</v>
      </c>
      <c r="E3394" s="351">
        <f>'Employee Salary Payroll Tax '!N3396</f>
        <v>73361.11</v>
      </c>
      <c r="F3394" s="351">
        <f t="shared" si="432"/>
        <v>75547.271078000005</v>
      </c>
      <c r="G3394" s="352"/>
      <c r="H3394" s="351">
        <f t="shared" si="433"/>
        <v>0</v>
      </c>
      <c r="I3394" s="351">
        <f t="shared" si="434"/>
        <v>2186.1610780000046</v>
      </c>
      <c r="J3394" s="351">
        <f t="shared" si="435"/>
        <v>0</v>
      </c>
      <c r="K3394" s="293">
        <f>SUM('Employee Salary Payroll Tax '!I3396:K3396)</f>
        <v>13376.98</v>
      </c>
      <c r="L3394" s="293">
        <f>'Employee Salary Payroll Tax '!H3396</f>
        <v>0</v>
      </c>
      <c r="M3394" s="293">
        <f t="shared" si="430"/>
        <v>59984.130000000005</v>
      </c>
      <c r="N3394" s="359">
        <f t="shared" si="436"/>
        <v>0</v>
      </c>
    </row>
    <row r="3395" spans="1:14" s="36" customFormat="1">
      <c r="A3395" s="36">
        <f t="shared" si="437"/>
        <v>2072</v>
      </c>
      <c r="B3395" s="526"/>
      <c r="C3395" s="36" t="str">
        <f>VLOOKUP('Employee Salary Payroll Tax '!B3397,'Employee Salary Payroll Tax '!$D$1:$E$7,2,FALSE)</f>
        <v>NonUnion</v>
      </c>
      <c r="D3395" s="61">
        <f t="shared" si="431"/>
        <v>2.98E-2</v>
      </c>
      <c r="E3395" s="351">
        <f>'Employee Salary Payroll Tax '!N3397</f>
        <v>73531.48</v>
      </c>
      <c r="F3395" s="351">
        <f t="shared" si="432"/>
        <v>75722.718104</v>
      </c>
      <c r="G3395" s="352"/>
      <c r="H3395" s="351">
        <f t="shared" si="433"/>
        <v>0</v>
      </c>
      <c r="I3395" s="351">
        <f t="shared" si="434"/>
        <v>2191.2381040000037</v>
      </c>
      <c r="J3395" s="351">
        <f t="shared" si="435"/>
        <v>0</v>
      </c>
      <c r="K3395" s="293">
        <f>SUM('Employee Salary Payroll Tax '!I3397:K3397)</f>
        <v>8250.25</v>
      </c>
      <c r="L3395" s="293">
        <f>'Employee Salary Payroll Tax '!H3397</f>
        <v>0</v>
      </c>
      <c r="M3395" s="293">
        <f t="shared" si="430"/>
        <v>65281.229999999996</v>
      </c>
      <c r="N3395" s="359">
        <f t="shared" si="436"/>
        <v>0</v>
      </c>
    </row>
    <row r="3396" spans="1:14" s="36" customFormat="1">
      <c r="A3396" s="36">
        <f t="shared" si="437"/>
        <v>2073</v>
      </c>
      <c r="B3396" s="526"/>
      <c r="C3396" s="36" t="str">
        <f>VLOOKUP('Employee Salary Payroll Tax '!B3398,'Employee Salary Payroll Tax '!$D$1:$E$7,2,FALSE)</f>
        <v>IBEW</v>
      </c>
      <c r="D3396" s="61">
        <f t="shared" si="431"/>
        <v>6.875E-3</v>
      </c>
      <c r="E3396" s="351">
        <f>'Employee Salary Payroll Tax '!N3398</f>
        <v>64387.92</v>
      </c>
      <c r="F3396" s="351">
        <f t="shared" si="432"/>
        <v>64830.586949999997</v>
      </c>
      <c r="G3396" s="352"/>
      <c r="H3396" s="351">
        <f t="shared" si="433"/>
        <v>0</v>
      </c>
      <c r="I3396" s="351">
        <f t="shared" si="434"/>
        <v>442.66694999999891</v>
      </c>
      <c r="J3396" s="351">
        <f t="shared" si="435"/>
        <v>0</v>
      </c>
      <c r="K3396" s="293">
        <f>SUM('Employee Salary Payroll Tax '!I3398:K3398)</f>
        <v>64387.92</v>
      </c>
      <c r="L3396" s="293">
        <f>'Employee Salary Payroll Tax '!H3398</f>
        <v>0</v>
      </c>
      <c r="M3396" s="293">
        <f t="shared" si="430"/>
        <v>0</v>
      </c>
      <c r="N3396" s="359">
        <f t="shared" si="436"/>
        <v>0</v>
      </c>
    </row>
    <row r="3397" spans="1:14" s="36" customFormat="1">
      <c r="A3397" s="36">
        <f t="shared" si="437"/>
        <v>2074</v>
      </c>
      <c r="B3397" s="526"/>
      <c r="C3397" s="36" t="str">
        <f>VLOOKUP('Employee Salary Payroll Tax '!B3399,'Employee Salary Payroll Tax '!$D$1:$E$7,2,FALSE)</f>
        <v>NonUnion</v>
      </c>
      <c r="D3397" s="61">
        <f t="shared" si="431"/>
        <v>2.98E-2</v>
      </c>
      <c r="E3397" s="351">
        <f>'Employee Salary Payroll Tax '!N3399</f>
        <v>121849.27</v>
      </c>
      <c r="F3397" s="351">
        <f t="shared" si="432"/>
        <v>125480.37824600001</v>
      </c>
      <c r="G3397" s="352"/>
      <c r="H3397" s="351">
        <f t="shared" si="433"/>
        <v>0</v>
      </c>
      <c r="I3397" s="351">
        <f t="shared" si="434"/>
        <v>3631.1082460000034</v>
      </c>
      <c r="J3397" s="351">
        <f t="shared" si="435"/>
        <v>0</v>
      </c>
      <c r="K3397" s="293">
        <f>SUM('Employee Salary Payroll Tax '!I3399:K3399)</f>
        <v>116975.3</v>
      </c>
      <c r="L3397" s="293">
        <f>'Employee Salary Payroll Tax '!H3399</f>
        <v>0</v>
      </c>
      <c r="M3397" s="293">
        <f t="shared" si="430"/>
        <v>4873.9700000000012</v>
      </c>
      <c r="N3397" s="359">
        <f t="shared" si="436"/>
        <v>0</v>
      </c>
    </row>
    <row r="3398" spans="1:14" s="36" customFormat="1">
      <c r="A3398" s="36">
        <f t="shared" si="437"/>
        <v>2075</v>
      </c>
      <c r="B3398" s="526"/>
      <c r="C3398" s="36" t="str">
        <f>VLOOKUP('Employee Salary Payroll Tax '!B3400,'Employee Salary Payroll Tax '!$D$1:$E$7,2,FALSE)</f>
        <v>NonUnion</v>
      </c>
      <c r="D3398" s="61">
        <f t="shared" si="431"/>
        <v>2.98E-2</v>
      </c>
      <c r="E3398" s="351">
        <f>'Employee Salary Payroll Tax '!N3400</f>
        <v>160341.85</v>
      </c>
      <c r="F3398" s="351">
        <f t="shared" si="432"/>
        <v>165120.03713000001</v>
      </c>
      <c r="G3398" s="352"/>
      <c r="H3398" s="351">
        <f t="shared" si="433"/>
        <v>0</v>
      </c>
      <c r="I3398" s="351">
        <f t="shared" si="434"/>
        <v>4778.1871300000057</v>
      </c>
      <c r="J3398" s="351">
        <f t="shared" si="435"/>
        <v>0</v>
      </c>
      <c r="K3398" s="293">
        <f>SUM('Employee Salary Payroll Tax '!I3400:K3400)</f>
        <v>123095.05</v>
      </c>
      <c r="L3398" s="293">
        <f>'Employee Salary Payroll Tax '!H3400</f>
        <v>0</v>
      </c>
      <c r="M3398" s="293">
        <f t="shared" si="430"/>
        <v>37246.800000000003</v>
      </c>
      <c r="N3398" s="359">
        <f t="shared" si="436"/>
        <v>0</v>
      </c>
    </row>
    <row r="3399" spans="1:14" s="36" customFormat="1">
      <c r="A3399" s="36">
        <f t="shared" si="437"/>
        <v>2076</v>
      </c>
      <c r="B3399" s="526"/>
      <c r="C3399" s="36" t="str">
        <f>VLOOKUP('Employee Salary Payroll Tax '!B3401,'Employee Salary Payroll Tax '!$D$1:$E$7,2,FALSE)</f>
        <v>NonUnion</v>
      </c>
      <c r="D3399" s="61">
        <f t="shared" si="431"/>
        <v>2.98E-2</v>
      </c>
      <c r="E3399" s="351">
        <f>'Employee Salary Payroll Tax '!N3401</f>
        <v>80885.570000000007</v>
      </c>
      <c r="F3399" s="351">
        <f t="shared" si="432"/>
        <v>83295.959986000016</v>
      </c>
      <c r="G3399" s="352"/>
      <c r="H3399" s="351">
        <f t="shared" si="433"/>
        <v>0</v>
      </c>
      <c r="I3399" s="351">
        <f t="shared" si="434"/>
        <v>2410.3899860000092</v>
      </c>
      <c r="J3399" s="351">
        <f t="shared" si="435"/>
        <v>0</v>
      </c>
      <c r="K3399" s="293">
        <f>SUM('Employee Salary Payroll Tax '!I3401:K3401)</f>
        <v>80035.31</v>
      </c>
      <c r="L3399" s="293">
        <f>'Employee Salary Payroll Tax '!H3401</f>
        <v>0</v>
      </c>
      <c r="M3399" s="293">
        <f t="shared" si="430"/>
        <v>850.26000000000931</v>
      </c>
      <c r="N3399" s="359">
        <f t="shared" si="436"/>
        <v>0</v>
      </c>
    </row>
    <row r="3400" spans="1:14" s="36" customFormat="1">
      <c r="A3400" s="36">
        <f t="shared" si="437"/>
        <v>2077</v>
      </c>
      <c r="B3400" s="526"/>
      <c r="C3400" s="36" t="str">
        <f>VLOOKUP('Employee Salary Payroll Tax '!B3402,'Employee Salary Payroll Tax '!$D$1:$E$7,2,FALSE)</f>
        <v>NonUnion</v>
      </c>
      <c r="D3400" s="61">
        <f t="shared" si="431"/>
        <v>2.98E-2</v>
      </c>
      <c r="E3400" s="351">
        <f>'Employee Salary Payroll Tax '!N3402</f>
        <v>4926.3100000000004</v>
      </c>
      <c r="F3400" s="351">
        <f t="shared" si="432"/>
        <v>5073.1140380000006</v>
      </c>
      <c r="G3400" s="352"/>
      <c r="H3400" s="351">
        <f t="shared" si="433"/>
        <v>2073.6899999999996</v>
      </c>
      <c r="I3400" s="351">
        <f t="shared" si="434"/>
        <v>146.80403800000022</v>
      </c>
      <c r="J3400" s="351">
        <f t="shared" si="435"/>
        <v>0.88082422800000137</v>
      </c>
      <c r="K3400" s="293">
        <f>SUM('Employee Salary Payroll Tax '!I3402:K3402)</f>
        <v>2571.5300000000002</v>
      </c>
      <c r="L3400" s="293">
        <f>'Employee Salary Payroll Tax '!H3402</f>
        <v>0</v>
      </c>
      <c r="M3400" s="293">
        <f t="shared" si="430"/>
        <v>2354.7800000000002</v>
      </c>
      <c r="N3400" s="359">
        <f t="shared" si="436"/>
        <v>0.45978956390666725</v>
      </c>
    </row>
    <row r="3401" spans="1:14" s="36" customFormat="1">
      <c r="A3401" s="36">
        <f t="shared" si="437"/>
        <v>2078</v>
      </c>
      <c r="B3401" s="526"/>
      <c r="C3401" s="36" t="str">
        <f>VLOOKUP('Employee Salary Payroll Tax '!B3403,'Employee Salary Payroll Tax '!$D$1:$E$7,2,FALSE)</f>
        <v>NonUnion</v>
      </c>
      <c r="D3401" s="61">
        <f t="shared" si="431"/>
        <v>2.98E-2</v>
      </c>
      <c r="E3401" s="351">
        <f>'Employee Salary Payroll Tax '!N3403</f>
        <v>58821.16</v>
      </c>
      <c r="F3401" s="351">
        <f t="shared" si="432"/>
        <v>60574.030568000009</v>
      </c>
      <c r="G3401" s="352"/>
      <c r="H3401" s="351">
        <f t="shared" si="433"/>
        <v>0</v>
      </c>
      <c r="I3401" s="351">
        <f t="shared" si="434"/>
        <v>1752.8705680000057</v>
      </c>
      <c r="J3401" s="351">
        <f t="shared" si="435"/>
        <v>0</v>
      </c>
      <c r="K3401" s="293">
        <f>SUM('Employee Salary Payroll Tax '!I3403:K3403)</f>
        <v>58577.2</v>
      </c>
      <c r="L3401" s="293">
        <f>'Employee Salary Payroll Tax '!H3403</f>
        <v>0</v>
      </c>
      <c r="M3401" s="293">
        <f t="shared" si="430"/>
        <v>243.9600000000064</v>
      </c>
      <c r="N3401" s="359">
        <f t="shared" si="436"/>
        <v>0</v>
      </c>
    </row>
    <row r="3402" spans="1:14" s="36" customFormat="1">
      <c r="A3402" s="36">
        <f t="shared" si="437"/>
        <v>2079</v>
      </c>
      <c r="B3402" s="526"/>
      <c r="C3402" s="36" t="str">
        <f>VLOOKUP('Employee Salary Payroll Tax '!B3404,'Employee Salary Payroll Tax '!$D$1:$E$7,2,FALSE)</f>
        <v>IBEW</v>
      </c>
      <c r="D3402" s="61">
        <f t="shared" si="431"/>
        <v>6.875E-3</v>
      </c>
      <c r="E3402" s="351">
        <f>'Employee Salary Payroll Tax '!N3404</f>
        <v>55516.55</v>
      </c>
      <c r="F3402" s="351">
        <f t="shared" si="432"/>
        <v>55898.226281249998</v>
      </c>
      <c r="G3402" s="352"/>
      <c r="H3402" s="351">
        <f t="shared" si="433"/>
        <v>0</v>
      </c>
      <c r="I3402" s="351">
        <f t="shared" si="434"/>
        <v>381.67628124999464</v>
      </c>
      <c r="J3402" s="351">
        <f t="shared" si="435"/>
        <v>0</v>
      </c>
      <c r="K3402" s="293">
        <f>SUM('Employee Salary Payroll Tax '!I3404:K3404)</f>
        <v>55293.880000000005</v>
      </c>
      <c r="L3402" s="293">
        <f>'Employee Salary Payroll Tax '!H3404</f>
        <v>0</v>
      </c>
      <c r="M3402" s="293">
        <f t="shared" si="430"/>
        <v>222.66999999999825</v>
      </c>
      <c r="N3402" s="359">
        <f t="shared" si="436"/>
        <v>0</v>
      </c>
    </row>
    <row r="3403" spans="1:14" s="36" customFormat="1">
      <c r="A3403" s="36">
        <f t="shared" si="437"/>
        <v>2080</v>
      </c>
      <c r="B3403" s="526"/>
      <c r="C3403" s="36" t="str">
        <f>VLOOKUP('Employee Salary Payroll Tax '!B3405,'Employee Salary Payroll Tax '!$D$1:$E$7,2,FALSE)</f>
        <v>IBEW</v>
      </c>
      <c r="D3403" s="61">
        <f t="shared" si="431"/>
        <v>6.875E-3</v>
      </c>
      <c r="E3403" s="351">
        <f>'Employee Salary Payroll Tax '!N3405</f>
        <v>71472.539999999994</v>
      </c>
      <c r="F3403" s="351">
        <f t="shared" si="432"/>
        <v>71963.913712499998</v>
      </c>
      <c r="G3403" s="352"/>
      <c r="H3403" s="351">
        <f t="shared" si="433"/>
        <v>0</v>
      </c>
      <c r="I3403" s="351">
        <f t="shared" si="434"/>
        <v>491.37371250000433</v>
      </c>
      <c r="J3403" s="351">
        <f t="shared" si="435"/>
        <v>0</v>
      </c>
      <c r="K3403" s="293">
        <f>SUM('Employee Salary Payroll Tax '!I3405:K3405)</f>
        <v>19115.88</v>
      </c>
      <c r="L3403" s="293">
        <f>'Employee Salary Payroll Tax '!H3405</f>
        <v>0</v>
      </c>
      <c r="M3403" s="293">
        <f t="shared" si="430"/>
        <v>52356.659999999989</v>
      </c>
      <c r="N3403" s="359">
        <f t="shared" si="436"/>
        <v>0</v>
      </c>
    </row>
    <row r="3404" spans="1:14" s="36" customFormat="1">
      <c r="A3404" s="36">
        <f t="shared" si="437"/>
        <v>2081</v>
      </c>
      <c r="B3404" s="526"/>
      <c r="C3404" s="36" t="str">
        <f>VLOOKUP('Employee Salary Payroll Tax '!B3406,'Employee Salary Payroll Tax '!$D$1:$E$7,2,FALSE)</f>
        <v>IBEW</v>
      </c>
      <c r="D3404" s="61">
        <f t="shared" si="431"/>
        <v>6.875E-3</v>
      </c>
      <c r="E3404" s="351">
        <f>'Employee Salary Payroll Tax '!N3406</f>
        <v>5026.47</v>
      </c>
      <c r="F3404" s="351">
        <f t="shared" si="432"/>
        <v>5061.0269812500001</v>
      </c>
      <c r="G3404" s="352"/>
      <c r="H3404" s="351">
        <f t="shared" si="433"/>
        <v>1973.5299999999997</v>
      </c>
      <c r="I3404" s="351">
        <f t="shared" si="434"/>
        <v>34.556981249999808</v>
      </c>
      <c r="J3404" s="351">
        <f t="shared" si="435"/>
        <v>0.20734188749999885</v>
      </c>
      <c r="K3404" s="293">
        <f>SUM('Employee Salary Payroll Tax '!I3406:K3406)</f>
        <v>5026.47</v>
      </c>
      <c r="L3404" s="293">
        <f>'Employee Salary Payroll Tax '!H3406</f>
        <v>0</v>
      </c>
      <c r="M3404" s="293">
        <f t="shared" si="430"/>
        <v>0</v>
      </c>
      <c r="N3404" s="359">
        <f t="shared" si="436"/>
        <v>0.20734188745874882</v>
      </c>
    </row>
    <row r="3405" spans="1:14" s="36" customFormat="1">
      <c r="A3405" s="36">
        <f t="shared" si="437"/>
        <v>2082</v>
      </c>
      <c r="B3405" s="526"/>
      <c r="C3405" s="36" t="str">
        <f>VLOOKUP('Employee Salary Payroll Tax '!B3407,'Employee Salary Payroll Tax '!$D$1:$E$7,2,FALSE)</f>
        <v>NonUnion</v>
      </c>
      <c r="D3405" s="61">
        <f t="shared" si="431"/>
        <v>2.98E-2</v>
      </c>
      <c r="E3405" s="351">
        <f>'Employee Salary Payroll Tax '!N3407</f>
        <v>21605.54</v>
      </c>
      <c r="F3405" s="351">
        <f t="shared" si="432"/>
        <v>22249.385092</v>
      </c>
      <c r="G3405" s="352"/>
      <c r="H3405" s="351">
        <f t="shared" si="433"/>
        <v>0</v>
      </c>
      <c r="I3405" s="351">
        <f t="shared" si="434"/>
        <v>643.84509199999957</v>
      </c>
      <c r="J3405" s="351">
        <f t="shared" si="435"/>
        <v>0</v>
      </c>
      <c r="K3405" s="293">
        <f>SUM('Employee Salary Payroll Tax '!I3407:K3407)</f>
        <v>2524.98</v>
      </c>
      <c r="L3405" s="293">
        <f>'Employee Salary Payroll Tax '!H3407</f>
        <v>1229.1300000000001</v>
      </c>
      <c r="M3405" s="293">
        <f t="shared" si="430"/>
        <v>17851.43</v>
      </c>
      <c r="N3405" s="359">
        <f t="shared" si="436"/>
        <v>0</v>
      </c>
    </row>
    <row r="3406" spans="1:14" s="36" customFormat="1">
      <c r="A3406" s="36">
        <f t="shared" si="437"/>
        <v>2083</v>
      </c>
      <c r="B3406" s="526"/>
      <c r="C3406" s="36" t="str">
        <f>VLOOKUP('Employee Salary Payroll Tax '!B3408,'Employee Salary Payroll Tax '!$D$1:$E$7,2,FALSE)</f>
        <v>Not Assigned</v>
      </c>
      <c r="D3406" s="61">
        <f t="shared" si="431"/>
        <v>0</v>
      </c>
      <c r="E3406" s="351">
        <f>'Employee Salary Payroll Tax '!N3408</f>
        <v>-0.01</v>
      </c>
      <c r="F3406" s="351">
        <f t="shared" si="432"/>
        <v>-0.01</v>
      </c>
      <c r="G3406" s="352"/>
      <c r="H3406" s="351">
        <f t="shared" si="433"/>
        <v>7000.01</v>
      </c>
      <c r="I3406" s="351">
        <f t="shared" si="434"/>
        <v>0</v>
      </c>
      <c r="J3406" s="351">
        <f t="shared" si="435"/>
        <v>0</v>
      </c>
      <c r="K3406" s="293">
        <f>SUM('Employee Salary Payroll Tax '!I3408:K3408)</f>
        <v>20.53</v>
      </c>
      <c r="L3406" s="293">
        <f>'Employee Salary Payroll Tax '!H3408</f>
        <v>0</v>
      </c>
      <c r="M3406" s="293">
        <f t="shared" si="430"/>
        <v>-20.540000000000003</v>
      </c>
      <c r="N3406" s="359">
        <f t="shared" si="436"/>
        <v>0</v>
      </c>
    </row>
    <row r="3407" spans="1:14" s="36" customFormat="1">
      <c r="A3407" s="36">
        <f t="shared" si="437"/>
        <v>2084</v>
      </c>
      <c r="B3407" s="526"/>
      <c r="C3407" s="36" t="str">
        <f>VLOOKUP('Employee Salary Payroll Tax '!B3409,'Employee Salary Payroll Tax '!$D$1:$E$7,2,FALSE)</f>
        <v>NonUnion</v>
      </c>
      <c r="D3407" s="61">
        <f t="shared" si="431"/>
        <v>2.98E-2</v>
      </c>
      <c r="E3407" s="351">
        <f>'Employee Salary Payroll Tax '!N3409</f>
        <v>75824.02</v>
      </c>
      <c r="F3407" s="351">
        <f t="shared" si="432"/>
        <v>78083.575796000005</v>
      </c>
      <c r="G3407" s="352"/>
      <c r="H3407" s="351">
        <f t="shared" si="433"/>
        <v>0</v>
      </c>
      <c r="I3407" s="351">
        <f t="shared" si="434"/>
        <v>2259.5557960000006</v>
      </c>
      <c r="J3407" s="351">
        <f t="shared" si="435"/>
        <v>0</v>
      </c>
      <c r="K3407" s="293">
        <f>SUM('Employee Salary Payroll Tax '!I3409:K3409)</f>
        <v>0</v>
      </c>
      <c r="L3407" s="293">
        <f>'Employee Salary Payroll Tax '!H3409</f>
        <v>0</v>
      </c>
      <c r="M3407" s="293">
        <f t="shared" si="430"/>
        <v>75824.02</v>
      </c>
      <c r="N3407" s="359">
        <f t="shared" si="436"/>
        <v>0</v>
      </c>
    </row>
    <row r="3408" spans="1:14" s="36" customFormat="1">
      <c r="A3408" s="36">
        <f t="shared" si="437"/>
        <v>2085</v>
      </c>
      <c r="B3408" s="526"/>
      <c r="C3408" s="36" t="str">
        <f>VLOOKUP('Employee Salary Payroll Tax '!B3410,'Employee Salary Payroll Tax '!$D$1:$E$7,2,FALSE)</f>
        <v>NonUnion</v>
      </c>
      <c r="D3408" s="61">
        <f t="shared" si="431"/>
        <v>2.98E-2</v>
      </c>
      <c r="E3408" s="351">
        <f>'Employee Salary Payroll Tax '!N3410</f>
        <v>86847.75</v>
      </c>
      <c r="F3408" s="351">
        <f t="shared" si="432"/>
        <v>89435.812950000007</v>
      </c>
      <c r="G3408" s="352"/>
      <c r="H3408" s="351">
        <f t="shared" si="433"/>
        <v>0</v>
      </c>
      <c r="I3408" s="351">
        <f t="shared" si="434"/>
        <v>2588.0629500000068</v>
      </c>
      <c r="J3408" s="351">
        <f t="shared" si="435"/>
        <v>0</v>
      </c>
      <c r="K3408" s="293">
        <f>SUM('Employee Salary Payroll Tax '!I3410:K3410)</f>
        <v>21192.99</v>
      </c>
      <c r="L3408" s="293">
        <f>'Employee Salary Payroll Tax '!H3410</f>
        <v>0</v>
      </c>
      <c r="M3408" s="293">
        <f t="shared" si="430"/>
        <v>65654.759999999995</v>
      </c>
      <c r="N3408" s="359">
        <f t="shared" si="436"/>
        <v>0</v>
      </c>
    </row>
    <row r="3409" spans="1:14" s="36" customFormat="1">
      <c r="A3409" s="36">
        <f t="shared" si="437"/>
        <v>2086</v>
      </c>
      <c r="B3409" s="526"/>
      <c r="C3409" s="36" t="str">
        <f>VLOOKUP('Employee Salary Payroll Tax '!B3411,'Employee Salary Payroll Tax '!$D$1:$E$7,2,FALSE)</f>
        <v>NonUnion</v>
      </c>
      <c r="D3409" s="61">
        <f t="shared" si="431"/>
        <v>2.98E-2</v>
      </c>
      <c r="E3409" s="351">
        <f>'Employee Salary Payroll Tax '!N3411</f>
        <v>73324.73</v>
      </c>
      <c r="F3409" s="351">
        <f t="shared" si="432"/>
        <v>75509.806954</v>
      </c>
      <c r="G3409" s="352"/>
      <c r="H3409" s="351">
        <f t="shared" si="433"/>
        <v>0</v>
      </c>
      <c r="I3409" s="351">
        <f t="shared" si="434"/>
        <v>2185.0769540000038</v>
      </c>
      <c r="J3409" s="351">
        <f t="shared" si="435"/>
        <v>0</v>
      </c>
      <c r="K3409" s="293">
        <f>SUM('Employee Salary Payroll Tax '!I3411:K3411)</f>
        <v>37462.559999999998</v>
      </c>
      <c r="L3409" s="293">
        <f>'Employee Salary Payroll Tax '!H3411</f>
        <v>0</v>
      </c>
      <c r="M3409" s="293">
        <f t="shared" ref="M3409:M3466" si="438">E3409-K3409-L3409</f>
        <v>35862.17</v>
      </c>
      <c r="N3409" s="359">
        <f t="shared" si="436"/>
        <v>0</v>
      </c>
    </row>
    <row r="3410" spans="1:14" s="36" customFormat="1">
      <c r="A3410" s="36">
        <f t="shared" si="437"/>
        <v>2087</v>
      </c>
      <c r="B3410" s="526"/>
      <c r="C3410" s="36" t="str">
        <f>VLOOKUP('Employee Salary Payroll Tax '!B3412,'Employee Salary Payroll Tax '!$D$1:$E$7,2,FALSE)</f>
        <v>IBEW</v>
      </c>
      <c r="D3410" s="61">
        <f t="shared" si="431"/>
        <v>6.875E-3</v>
      </c>
      <c r="E3410" s="351">
        <f>'Employee Salary Payroll Tax '!N3412</f>
        <v>19985.14</v>
      </c>
      <c r="F3410" s="351">
        <f t="shared" si="432"/>
        <v>20122.5378375</v>
      </c>
      <c r="G3410" s="352"/>
      <c r="H3410" s="351">
        <f t="shared" si="433"/>
        <v>0</v>
      </c>
      <c r="I3410" s="351">
        <f t="shared" si="434"/>
        <v>137.39783750000061</v>
      </c>
      <c r="J3410" s="351">
        <f t="shared" si="435"/>
        <v>0</v>
      </c>
      <c r="K3410" s="293">
        <f>SUM('Employee Salary Payroll Tax '!I3412:K3412)</f>
        <v>20020.16</v>
      </c>
      <c r="L3410" s="293">
        <f>'Employee Salary Payroll Tax '!H3412</f>
        <v>0</v>
      </c>
      <c r="M3410" s="293">
        <f t="shared" si="438"/>
        <v>-35.020000000000437</v>
      </c>
      <c r="N3410" s="359">
        <f t="shared" si="436"/>
        <v>0</v>
      </c>
    </row>
    <row r="3411" spans="1:14" s="36" customFormat="1">
      <c r="A3411" s="36">
        <f t="shared" si="437"/>
        <v>2088</v>
      </c>
      <c r="B3411" s="526"/>
      <c r="C3411" s="36" t="str">
        <f>VLOOKUP('Employee Salary Payroll Tax '!B3413,'Employee Salary Payroll Tax '!$D$1:$E$7,2,FALSE)</f>
        <v>UA</v>
      </c>
      <c r="D3411" s="61">
        <f t="shared" si="431"/>
        <v>0.03</v>
      </c>
      <c r="E3411" s="351">
        <f>'Employee Salary Payroll Tax '!N3413</f>
        <v>72700.649999999994</v>
      </c>
      <c r="F3411" s="351">
        <f t="shared" si="432"/>
        <v>74881.669499999989</v>
      </c>
      <c r="G3411" s="352"/>
      <c r="H3411" s="351">
        <f t="shared" si="433"/>
        <v>0</v>
      </c>
      <c r="I3411" s="351">
        <f t="shared" si="434"/>
        <v>2181.0194999999949</v>
      </c>
      <c r="J3411" s="351">
        <f t="shared" si="435"/>
        <v>0</v>
      </c>
      <c r="K3411" s="293">
        <f>SUM('Employee Salary Payroll Tax '!I3413:K3413)</f>
        <v>66804.69</v>
      </c>
      <c r="L3411" s="293">
        <f>'Employee Salary Payroll Tax '!H3413</f>
        <v>731.57</v>
      </c>
      <c r="M3411" s="293">
        <f t="shared" si="438"/>
        <v>5164.3899999999921</v>
      </c>
      <c r="N3411" s="359">
        <f t="shared" si="436"/>
        <v>0</v>
      </c>
    </row>
    <row r="3412" spans="1:14" s="36" customFormat="1">
      <c r="A3412" s="36">
        <f t="shared" si="437"/>
        <v>2089</v>
      </c>
      <c r="B3412" s="526"/>
      <c r="C3412" s="36" t="str">
        <f>VLOOKUP('Employee Salary Payroll Tax '!B3414,'Employee Salary Payroll Tax '!$D$1:$E$7,2,FALSE)</f>
        <v>NonUnion</v>
      </c>
      <c r="D3412" s="61">
        <f t="shared" si="431"/>
        <v>2.98E-2</v>
      </c>
      <c r="E3412" s="351">
        <f>'Employee Salary Payroll Tax '!N3414</f>
        <v>71674.880000000005</v>
      </c>
      <c r="F3412" s="351">
        <f t="shared" si="432"/>
        <v>73810.79142400001</v>
      </c>
      <c r="G3412" s="352"/>
      <c r="H3412" s="351">
        <f t="shared" si="433"/>
        <v>0</v>
      </c>
      <c r="I3412" s="351">
        <f t="shared" si="434"/>
        <v>2135.9114240000054</v>
      </c>
      <c r="J3412" s="351">
        <f t="shared" si="435"/>
        <v>0</v>
      </c>
      <c r="K3412" s="293">
        <f>SUM('Employee Salary Payroll Tax '!I3414:K3414)</f>
        <v>66623.12</v>
      </c>
      <c r="L3412" s="293">
        <f>'Employee Salary Payroll Tax '!H3414</f>
        <v>0</v>
      </c>
      <c r="M3412" s="293">
        <f t="shared" si="438"/>
        <v>5051.7600000000093</v>
      </c>
      <c r="N3412" s="359">
        <f t="shared" si="436"/>
        <v>0</v>
      </c>
    </row>
    <row r="3413" spans="1:14" s="36" customFormat="1">
      <c r="A3413" s="36">
        <f t="shared" si="437"/>
        <v>2090</v>
      </c>
      <c r="B3413" s="526"/>
      <c r="C3413" s="36" t="str">
        <f>VLOOKUP('Employee Salary Payroll Tax '!B3415,'Employee Salary Payroll Tax '!$D$1:$E$7,2,FALSE)</f>
        <v>NonUnion</v>
      </c>
      <c r="D3413" s="61">
        <f t="shared" si="431"/>
        <v>2.98E-2</v>
      </c>
      <c r="E3413" s="351">
        <f>'Employee Salary Payroll Tax '!N3415</f>
        <v>77407.97</v>
      </c>
      <c r="F3413" s="351">
        <f t="shared" si="432"/>
        <v>79714.72750600001</v>
      </c>
      <c r="G3413" s="352"/>
      <c r="H3413" s="351">
        <f t="shared" si="433"/>
        <v>0</v>
      </c>
      <c r="I3413" s="351">
        <f t="shared" si="434"/>
        <v>2306.757506000009</v>
      </c>
      <c r="J3413" s="351">
        <f t="shared" si="435"/>
        <v>0</v>
      </c>
      <c r="K3413" s="293">
        <f>SUM('Employee Salary Payroll Tax '!I3415:K3415)</f>
        <v>64850.020000000004</v>
      </c>
      <c r="L3413" s="293">
        <f>'Employee Salary Payroll Tax '!H3415</f>
        <v>901.88</v>
      </c>
      <c r="M3413" s="293">
        <f t="shared" si="438"/>
        <v>11656.069999999998</v>
      </c>
      <c r="N3413" s="359">
        <f t="shared" si="436"/>
        <v>0</v>
      </c>
    </row>
    <row r="3414" spans="1:14" s="36" customFormat="1">
      <c r="A3414" s="36">
        <f t="shared" si="437"/>
        <v>2091</v>
      </c>
      <c r="B3414" s="526"/>
      <c r="C3414" s="36" t="str">
        <f>VLOOKUP('Employee Salary Payroll Tax '!B3416,'Employee Salary Payroll Tax '!$D$1:$E$7,2,FALSE)</f>
        <v>IBEW</v>
      </c>
      <c r="D3414" s="61">
        <f t="shared" si="431"/>
        <v>6.875E-3</v>
      </c>
      <c r="E3414" s="351">
        <f>'Employee Salary Payroll Tax '!N3416</f>
        <v>36572.83</v>
      </c>
      <c r="F3414" s="351">
        <f t="shared" si="432"/>
        <v>36824.268206250003</v>
      </c>
      <c r="G3414" s="352"/>
      <c r="H3414" s="351">
        <f t="shared" si="433"/>
        <v>0</v>
      </c>
      <c r="I3414" s="351">
        <f t="shared" si="434"/>
        <v>251.4382062500008</v>
      </c>
      <c r="J3414" s="351">
        <f t="shared" si="435"/>
        <v>0</v>
      </c>
      <c r="K3414" s="293">
        <f>SUM('Employee Salary Payroll Tax '!I3416:K3416)</f>
        <v>36572.829999999994</v>
      </c>
      <c r="L3414" s="293">
        <f>'Employee Salary Payroll Tax '!H3416</f>
        <v>0</v>
      </c>
      <c r="M3414" s="293">
        <f t="shared" si="438"/>
        <v>7.2759576141834259E-12</v>
      </c>
      <c r="N3414" s="359">
        <f t="shared" si="436"/>
        <v>0</v>
      </c>
    </row>
    <row r="3415" spans="1:14" s="36" customFormat="1">
      <c r="A3415" s="36">
        <f t="shared" si="437"/>
        <v>2092</v>
      </c>
      <c r="B3415" s="526"/>
      <c r="C3415" s="36" t="str">
        <f>VLOOKUP('Employee Salary Payroll Tax '!B3417,'Employee Salary Payroll Tax '!$D$1:$E$7,2,FALSE)</f>
        <v>NonUnion</v>
      </c>
      <c r="D3415" s="61">
        <f t="shared" si="431"/>
        <v>2.98E-2</v>
      </c>
      <c r="E3415" s="351">
        <f>'Employee Salary Payroll Tax '!N3417</f>
        <v>63412.51</v>
      </c>
      <c r="F3415" s="351">
        <f t="shared" si="432"/>
        <v>65302.202798000006</v>
      </c>
      <c r="G3415" s="352"/>
      <c r="H3415" s="351">
        <f t="shared" si="433"/>
        <v>0</v>
      </c>
      <c r="I3415" s="351">
        <f t="shared" si="434"/>
        <v>1889.6927980000037</v>
      </c>
      <c r="J3415" s="351">
        <f t="shared" si="435"/>
        <v>0</v>
      </c>
      <c r="K3415" s="293">
        <f>SUM('Employee Salary Payroll Tax '!I3417:K3417)</f>
        <v>53614.04</v>
      </c>
      <c r="L3415" s="293">
        <f>'Employee Salary Payroll Tax '!H3417</f>
        <v>0</v>
      </c>
      <c r="M3415" s="293">
        <f t="shared" si="438"/>
        <v>9798.4700000000012</v>
      </c>
      <c r="N3415" s="359">
        <f t="shared" si="436"/>
        <v>0</v>
      </c>
    </row>
    <row r="3416" spans="1:14" s="36" customFormat="1">
      <c r="A3416" s="36">
        <f t="shared" si="437"/>
        <v>2093</v>
      </c>
      <c r="B3416" s="526"/>
      <c r="C3416" s="36" t="str">
        <f>VLOOKUP('Employee Salary Payroll Tax '!B3418,'Employee Salary Payroll Tax '!$D$1:$E$7,2,FALSE)</f>
        <v>IBEW</v>
      </c>
      <c r="D3416" s="61">
        <f t="shared" si="431"/>
        <v>6.875E-3</v>
      </c>
      <c r="E3416" s="351">
        <f>'Employee Salary Payroll Tax '!N3418</f>
        <v>70573.72</v>
      </c>
      <c r="F3416" s="351">
        <f t="shared" si="432"/>
        <v>71058.914325000005</v>
      </c>
      <c r="G3416" s="352"/>
      <c r="H3416" s="351">
        <f t="shared" si="433"/>
        <v>0</v>
      </c>
      <c r="I3416" s="351">
        <f t="shared" si="434"/>
        <v>485.19432500000403</v>
      </c>
      <c r="J3416" s="351">
        <f t="shared" si="435"/>
        <v>0</v>
      </c>
      <c r="K3416" s="293">
        <f>SUM('Employee Salary Payroll Tax '!I3418:K3418)</f>
        <v>70573.72</v>
      </c>
      <c r="L3416" s="293">
        <f>'Employee Salary Payroll Tax '!H3418</f>
        <v>0</v>
      </c>
      <c r="M3416" s="293">
        <f t="shared" si="438"/>
        <v>0</v>
      </c>
      <c r="N3416" s="359">
        <f t="shared" si="436"/>
        <v>0</v>
      </c>
    </row>
    <row r="3417" spans="1:14" s="36" customFormat="1">
      <c r="A3417" s="36">
        <f t="shared" si="437"/>
        <v>2094</v>
      </c>
      <c r="B3417" s="526"/>
      <c r="C3417" s="36" t="str">
        <f>VLOOKUP('Employee Salary Payroll Tax '!B3419,'Employee Salary Payroll Tax '!$D$1:$E$7,2,FALSE)</f>
        <v>IBEW</v>
      </c>
      <c r="D3417" s="61">
        <f t="shared" si="431"/>
        <v>6.875E-3</v>
      </c>
      <c r="E3417" s="351">
        <f>'Employee Salary Payroll Tax '!N3419</f>
        <v>62070.36</v>
      </c>
      <c r="F3417" s="351">
        <f t="shared" si="432"/>
        <v>62497.093724999999</v>
      </c>
      <c r="G3417" s="352"/>
      <c r="H3417" s="351">
        <f t="shared" si="433"/>
        <v>0</v>
      </c>
      <c r="I3417" s="351">
        <f t="shared" si="434"/>
        <v>426.73372499999823</v>
      </c>
      <c r="J3417" s="351">
        <f t="shared" si="435"/>
        <v>0</v>
      </c>
      <c r="K3417" s="293">
        <f>SUM('Employee Salary Payroll Tax '!I3419:K3419)</f>
        <v>16604.21</v>
      </c>
      <c r="L3417" s="293">
        <f>'Employee Salary Payroll Tax '!H3419</f>
        <v>0</v>
      </c>
      <c r="M3417" s="293">
        <f t="shared" si="438"/>
        <v>45466.15</v>
      </c>
      <c r="N3417" s="359">
        <f t="shared" si="436"/>
        <v>0</v>
      </c>
    </row>
    <row r="3418" spans="1:14" s="36" customFormat="1">
      <c r="A3418" s="36">
        <f t="shared" si="437"/>
        <v>2095</v>
      </c>
      <c r="B3418" s="526"/>
      <c r="C3418" s="36" t="str">
        <f>VLOOKUP('Employee Salary Payroll Tax '!B3420,'Employee Salary Payroll Tax '!$D$1:$E$7,2,FALSE)</f>
        <v>NonUnion</v>
      </c>
      <c r="D3418" s="61">
        <f t="shared" si="431"/>
        <v>2.98E-2</v>
      </c>
      <c r="E3418" s="351">
        <f>'Employee Salary Payroll Tax '!N3420</f>
        <v>50525.09</v>
      </c>
      <c r="F3418" s="351">
        <f t="shared" si="432"/>
        <v>52030.737681999999</v>
      </c>
      <c r="G3418" s="352"/>
      <c r="H3418" s="351">
        <f t="shared" si="433"/>
        <v>0</v>
      </c>
      <c r="I3418" s="351">
        <f t="shared" si="434"/>
        <v>1505.6476820000025</v>
      </c>
      <c r="J3418" s="351">
        <f t="shared" si="435"/>
        <v>0</v>
      </c>
      <c r="K3418" s="293">
        <f>SUM('Employee Salary Payroll Tax '!I3420:K3420)</f>
        <v>9936.33</v>
      </c>
      <c r="L3418" s="293">
        <f>'Employee Salary Payroll Tax '!H3420</f>
        <v>0</v>
      </c>
      <c r="M3418" s="293">
        <f t="shared" si="438"/>
        <v>40588.759999999995</v>
      </c>
      <c r="N3418" s="359">
        <f t="shared" si="436"/>
        <v>0</v>
      </c>
    </row>
    <row r="3419" spans="1:14" s="36" customFormat="1">
      <c r="A3419" s="36">
        <f t="shared" si="437"/>
        <v>2096</v>
      </c>
      <c r="B3419" s="526"/>
      <c r="C3419" s="36" t="str">
        <f>VLOOKUP('Employee Salary Payroll Tax '!B3421,'Employee Salary Payroll Tax '!$D$1:$E$7,2,FALSE)</f>
        <v>NonUnion</v>
      </c>
      <c r="D3419" s="61">
        <f t="shared" si="431"/>
        <v>2.98E-2</v>
      </c>
      <c r="E3419" s="351">
        <f>'Employee Salary Payroll Tax '!N3421</f>
        <v>101587.7</v>
      </c>
      <c r="F3419" s="351">
        <f t="shared" si="432"/>
        <v>104615.01346</v>
      </c>
      <c r="G3419" s="352"/>
      <c r="H3419" s="351">
        <f t="shared" si="433"/>
        <v>0</v>
      </c>
      <c r="I3419" s="351">
        <f t="shared" si="434"/>
        <v>3027.3134600000049</v>
      </c>
      <c r="J3419" s="351">
        <f t="shared" si="435"/>
        <v>0</v>
      </c>
      <c r="K3419" s="293">
        <f>SUM('Employee Salary Payroll Tax '!I3421:K3421)</f>
        <v>44373.509999999995</v>
      </c>
      <c r="L3419" s="293">
        <f>'Employee Salary Payroll Tax '!H3421</f>
        <v>0</v>
      </c>
      <c r="M3419" s="293">
        <f t="shared" si="438"/>
        <v>57214.19</v>
      </c>
      <c r="N3419" s="359">
        <f t="shared" si="436"/>
        <v>0</v>
      </c>
    </row>
    <row r="3420" spans="1:14" s="36" customFormat="1">
      <c r="A3420" s="36">
        <f t="shared" si="437"/>
        <v>2097</v>
      </c>
      <c r="B3420" s="526"/>
      <c r="C3420" s="36" t="str">
        <f>VLOOKUP('Employee Salary Payroll Tax '!B3422,'Employee Salary Payroll Tax '!$D$1:$E$7,2,FALSE)</f>
        <v>NonUnion</v>
      </c>
      <c r="D3420" s="61">
        <f t="shared" si="431"/>
        <v>2.98E-2</v>
      </c>
      <c r="E3420" s="351">
        <f>'Employee Salary Payroll Tax '!N3422</f>
        <v>62069.9</v>
      </c>
      <c r="F3420" s="351">
        <f t="shared" si="432"/>
        <v>63919.583020000005</v>
      </c>
      <c r="G3420" s="352"/>
      <c r="H3420" s="351">
        <f t="shared" si="433"/>
        <v>0</v>
      </c>
      <c r="I3420" s="351">
        <f t="shared" si="434"/>
        <v>1849.683020000004</v>
      </c>
      <c r="J3420" s="351">
        <f t="shared" si="435"/>
        <v>0</v>
      </c>
      <c r="K3420" s="293">
        <f>SUM('Employee Salary Payroll Tax '!I3422:K3422)</f>
        <v>16806.36</v>
      </c>
      <c r="L3420" s="293">
        <f>'Employee Salary Payroll Tax '!H3422</f>
        <v>0</v>
      </c>
      <c r="M3420" s="293">
        <f t="shared" si="438"/>
        <v>45263.54</v>
      </c>
      <c r="N3420" s="359">
        <f t="shared" si="436"/>
        <v>0</v>
      </c>
    </row>
    <row r="3421" spans="1:14" s="36" customFormat="1">
      <c r="A3421" s="36">
        <f t="shared" si="437"/>
        <v>2098</v>
      </c>
      <c r="B3421" s="526"/>
      <c r="C3421" s="36" t="str">
        <f>VLOOKUP('Employee Salary Payroll Tax '!B3423,'Employee Salary Payroll Tax '!$D$1:$E$7,2,FALSE)</f>
        <v>UA</v>
      </c>
      <c r="D3421" s="61">
        <f t="shared" si="431"/>
        <v>0.03</v>
      </c>
      <c r="E3421" s="351">
        <f>'Employee Salary Payroll Tax '!N3423</f>
        <v>73463.55</v>
      </c>
      <c r="F3421" s="351">
        <f t="shared" si="432"/>
        <v>75667.4565</v>
      </c>
      <c r="G3421" s="352"/>
      <c r="H3421" s="351">
        <f t="shared" si="433"/>
        <v>0</v>
      </c>
      <c r="I3421" s="351">
        <f t="shared" si="434"/>
        <v>2203.9064999999973</v>
      </c>
      <c r="J3421" s="351">
        <f t="shared" si="435"/>
        <v>0</v>
      </c>
      <c r="K3421" s="293">
        <f>SUM('Employee Salary Payroll Tax '!I3423:K3423)</f>
        <v>71286.720000000001</v>
      </c>
      <c r="L3421" s="293">
        <f>'Employee Salary Payroll Tax '!H3423</f>
        <v>103.86</v>
      </c>
      <c r="M3421" s="293">
        <f t="shared" si="438"/>
        <v>2072.9700000000016</v>
      </c>
      <c r="N3421" s="359">
        <f t="shared" si="436"/>
        <v>0</v>
      </c>
    </row>
    <row r="3422" spans="1:14" s="36" customFormat="1">
      <c r="A3422" s="36">
        <f t="shared" si="437"/>
        <v>2099</v>
      </c>
      <c r="B3422" s="526"/>
      <c r="C3422" s="36" t="str">
        <f>VLOOKUP('Employee Salary Payroll Tax '!B3424,'Employee Salary Payroll Tax '!$D$1:$E$7,2,FALSE)</f>
        <v>NonUnion</v>
      </c>
      <c r="D3422" s="61">
        <f t="shared" si="431"/>
        <v>2.98E-2</v>
      </c>
      <c r="E3422" s="351">
        <f>'Employee Salary Payroll Tax '!N3424</f>
        <v>69962.94</v>
      </c>
      <c r="F3422" s="351">
        <f t="shared" si="432"/>
        <v>72047.83561200001</v>
      </c>
      <c r="G3422" s="352"/>
      <c r="H3422" s="351">
        <f t="shared" si="433"/>
        <v>0</v>
      </c>
      <c r="I3422" s="351">
        <f t="shared" si="434"/>
        <v>2084.8956120000075</v>
      </c>
      <c r="J3422" s="351">
        <f t="shared" si="435"/>
        <v>0</v>
      </c>
      <c r="K3422" s="293">
        <f>SUM('Employee Salary Payroll Tax '!I3424:K3424)</f>
        <v>11685.199999999999</v>
      </c>
      <c r="L3422" s="293">
        <f>'Employee Salary Payroll Tax '!H3424</f>
        <v>0</v>
      </c>
      <c r="M3422" s="293">
        <f t="shared" si="438"/>
        <v>58277.740000000005</v>
      </c>
      <c r="N3422" s="359">
        <f t="shared" si="436"/>
        <v>0</v>
      </c>
    </row>
    <row r="3423" spans="1:14" s="36" customFormat="1">
      <c r="A3423" s="36">
        <f t="shared" si="437"/>
        <v>2100</v>
      </c>
      <c r="B3423" s="526"/>
      <c r="C3423" s="36" t="str">
        <f>VLOOKUP('Employee Salary Payroll Tax '!B3425,'Employee Salary Payroll Tax '!$D$1:$E$7,2,FALSE)</f>
        <v>NonUnion</v>
      </c>
      <c r="D3423" s="61">
        <f t="shared" si="431"/>
        <v>2.98E-2</v>
      </c>
      <c r="E3423" s="351">
        <f>'Employee Salary Payroll Tax '!N3425</f>
        <v>78820.88</v>
      </c>
      <c r="F3423" s="351">
        <f t="shared" si="432"/>
        <v>81169.742224000001</v>
      </c>
      <c r="G3423" s="352"/>
      <c r="H3423" s="351">
        <f t="shared" si="433"/>
        <v>0</v>
      </c>
      <c r="I3423" s="351">
        <f t="shared" si="434"/>
        <v>2348.8622239999968</v>
      </c>
      <c r="J3423" s="351">
        <f t="shared" si="435"/>
        <v>0</v>
      </c>
      <c r="K3423" s="293">
        <f>SUM('Employee Salary Payroll Tax '!I3425:K3425)</f>
        <v>58951.85</v>
      </c>
      <c r="L3423" s="293">
        <f>'Employee Salary Payroll Tax '!H3425</f>
        <v>20.71</v>
      </c>
      <c r="M3423" s="293">
        <f t="shared" si="438"/>
        <v>19848.320000000007</v>
      </c>
      <c r="N3423" s="359">
        <f t="shared" si="436"/>
        <v>0</v>
      </c>
    </row>
    <row r="3424" spans="1:14" s="36" customFormat="1">
      <c r="A3424" s="36">
        <f t="shared" si="437"/>
        <v>2101</v>
      </c>
      <c r="B3424" s="526"/>
      <c r="C3424" s="36" t="str">
        <f>VLOOKUP('Employee Salary Payroll Tax '!B3426,'Employee Salary Payroll Tax '!$D$1:$E$7,2,FALSE)</f>
        <v>NonUnion</v>
      </c>
      <c r="D3424" s="61">
        <f t="shared" si="431"/>
        <v>2.98E-2</v>
      </c>
      <c r="E3424" s="351">
        <f>'Employee Salary Payroll Tax '!N3426</f>
        <v>92132.13</v>
      </c>
      <c r="F3424" s="351">
        <f t="shared" si="432"/>
        <v>94877.667474000016</v>
      </c>
      <c r="G3424" s="352"/>
      <c r="H3424" s="351">
        <f t="shared" si="433"/>
        <v>0</v>
      </c>
      <c r="I3424" s="351">
        <f t="shared" si="434"/>
        <v>2745.5374740000116</v>
      </c>
      <c r="J3424" s="351">
        <f t="shared" si="435"/>
        <v>0</v>
      </c>
      <c r="K3424" s="293">
        <f>SUM('Employee Salary Payroll Tax '!I3426:K3426)</f>
        <v>5098.24</v>
      </c>
      <c r="L3424" s="293">
        <f>'Employee Salary Payroll Tax '!H3426</f>
        <v>0</v>
      </c>
      <c r="M3424" s="293">
        <f t="shared" si="438"/>
        <v>87033.89</v>
      </c>
      <c r="N3424" s="359">
        <f t="shared" si="436"/>
        <v>0</v>
      </c>
    </row>
    <row r="3425" spans="1:14" s="36" customFormat="1">
      <c r="A3425" s="36">
        <f t="shared" si="437"/>
        <v>2102</v>
      </c>
      <c r="B3425" s="526"/>
      <c r="C3425" s="36" t="str">
        <f>VLOOKUP('Employee Salary Payroll Tax '!B3427,'Employee Salary Payroll Tax '!$D$1:$E$7,2,FALSE)</f>
        <v>NonUnion</v>
      </c>
      <c r="D3425" s="61">
        <f t="shared" ref="D3425:D3429" si="439">VLOOKUP(C3425,C$9:D$12,2)</f>
        <v>2.98E-2</v>
      </c>
      <c r="E3425" s="351">
        <f>'Employee Salary Payroll Tax '!N3427</f>
        <v>67356.2</v>
      </c>
      <c r="F3425" s="351">
        <f t="shared" ref="F3425:F3428" si="440">E3425*(1+D3425)</f>
        <v>69363.41476</v>
      </c>
      <c r="G3425" s="352"/>
      <c r="H3425" s="351">
        <f t="shared" ref="H3425:H3429" si="441">IF(E3425&gt;$H$12,0,$H$12-E3425)</f>
        <v>0</v>
      </c>
      <c r="I3425" s="351">
        <f t="shared" ref="I3425:I3429" si="442">F3425-E3425</f>
        <v>2007.2147600000026</v>
      </c>
      <c r="J3425" s="351">
        <f t="shared" ref="J3425:J3429" si="443">IF(H3425&gt;I3425,I3425*$J$12,H3425*$J$12)</f>
        <v>0</v>
      </c>
      <c r="K3425" s="293">
        <f>SUM('Employee Salary Payroll Tax '!I3427:K3427)</f>
        <v>67356.2</v>
      </c>
      <c r="L3425" s="293">
        <f>'Employee Salary Payroll Tax '!H3427</f>
        <v>0</v>
      </c>
      <c r="M3425" s="293">
        <f t="shared" si="438"/>
        <v>0</v>
      </c>
      <c r="N3425" s="359">
        <f t="shared" ref="N3425:N3429" si="444">J3425*K3425/(SUM(K3425:M3425)+0.000001)</f>
        <v>0</v>
      </c>
    </row>
    <row r="3426" spans="1:14" s="36" customFormat="1">
      <c r="A3426" s="36">
        <f t="shared" si="437"/>
        <v>2103</v>
      </c>
      <c r="B3426" s="526"/>
      <c r="C3426" s="36" t="str">
        <f>VLOOKUP('Employee Salary Payroll Tax '!B3428,'Employee Salary Payroll Tax '!$D$1:$E$7,2,FALSE)</f>
        <v>UA</v>
      </c>
      <c r="D3426" s="61">
        <f t="shared" si="439"/>
        <v>0.03</v>
      </c>
      <c r="E3426" s="351">
        <f>'Employee Salary Payroll Tax '!N3428</f>
        <v>81202.880000000005</v>
      </c>
      <c r="F3426" s="351">
        <f t="shared" si="440"/>
        <v>83638.966400000005</v>
      </c>
      <c r="G3426" s="352"/>
      <c r="H3426" s="351">
        <f t="shared" si="441"/>
        <v>0</v>
      </c>
      <c r="I3426" s="351">
        <f t="shared" si="442"/>
        <v>2436.0864000000001</v>
      </c>
      <c r="J3426" s="351">
        <f t="shared" si="443"/>
        <v>0</v>
      </c>
      <c r="K3426" s="293">
        <f>SUM('Employee Salary Payroll Tax '!I3428:K3428)</f>
        <v>71683.34</v>
      </c>
      <c r="L3426" s="293">
        <f>'Employee Salary Payroll Tax '!H3428</f>
        <v>1117.44</v>
      </c>
      <c r="M3426" s="293">
        <f t="shared" si="438"/>
        <v>8402.1000000000076</v>
      </c>
      <c r="N3426" s="359">
        <f t="shared" si="444"/>
        <v>0</v>
      </c>
    </row>
    <row r="3427" spans="1:14" s="36" customFormat="1">
      <c r="A3427" s="36">
        <f t="shared" si="437"/>
        <v>2104</v>
      </c>
      <c r="B3427" s="526"/>
      <c r="C3427" s="36" t="str">
        <f>VLOOKUP('Employee Salary Payroll Tax '!B3429,'Employee Salary Payroll Tax '!$D$1:$E$7,2,FALSE)</f>
        <v>NonUnion</v>
      </c>
      <c r="D3427" s="61">
        <f t="shared" si="439"/>
        <v>2.98E-2</v>
      </c>
      <c r="E3427" s="351">
        <f>'Employee Salary Payroll Tax '!N3429</f>
        <v>103857.21</v>
      </c>
      <c r="F3427" s="351">
        <f>E3427*(1+D3427)</f>
        <v>106952.15485800001</v>
      </c>
      <c r="G3427" s="352"/>
      <c r="H3427" s="351">
        <f t="shared" si="441"/>
        <v>0</v>
      </c>
      <c r="I3427" s="351">
        <f t="shared" si="442"/>
        <v>3094.9448580000026</v>
      </c>
      <c r="J3427" s="351">
        <f t="shared" si="443"/>
        <v>0</v>
      </c>
      <c r="K3427" s="293">
        <f>SUM('Employee Salary Payroll Tax '!I3429:K3429)</f>
        <v>-15807.75</v>
      </c>
      <c r="L3427" s="293">
        <f>'Employee Salary Payroll Tax '!H3429</f>
        <v>0</v>
      </c>
      <c r="M3427" s="293">
        <f t="shared" si="438"/>
        <v>119664.96000000001</v>
      </c>
      <c r="N3427" s="359">
        <f t="shared" si="444"/>
        <v>0</v>
      </c>
    </row>
    <row r="3428" spans="1:14" s="36" customFormat="1">
      <c r="A3428" s="36">
        <f t="shared" si="437"/>
        <v>2105</v>
      </c>
      <c r="B3428" s="526"/>
      <c r="C3428" s="36" t="str">
        <f>VLOOKUP('Employee Salary Payroll Tax '!B3430,'Employee Salary Payroll Tax '!$D$1:$E$7,2,FALSE)</f>
        <v>IBEW</v>
      </c>
      <c r="D3428" s="61">
        <f t="shared" si="439"/>
        <v>6.875E-3</v>
      </c>
      <c r="E3428" s="351">
        <f>'Employee Salary Payroll Tax '!N3430</f>
        <v>131139.35</v>
      </c>
      <c r="F3428" s="351">
        <f t="shared" si="440"/>
        <v>132040.93303125</v>
      </c>
      <c r="G3428" s="352"/>
      <c r="H3428" s="351">
        <f t="shared" si="441"/>
        <v>0</v>
      </c>
      <c r="I3428" s="351">
        <f t="shared" si="442"/>
        <v>901.58303124998929</v>
      </c>
      <c r="J3428" s="351">
        <f t="shared" si="443"/>
        <v>0</v>
      </c>
      <c r="K3428" s="293">
        <f>SUM('Employee Salary Payroll Tax '!I3430:K3430)</f>
        <v>43545.36</v>
      </c>
      <c r="L3428" s="293">
        <f>'Employee Salary Payroll Tax '!H3430</f>
        <v>0</v>
      </c>
      <c r="M3428" s="293">
        <f t="shared" si="438"/>
        <v>87593.99</v>
      </c>
      <c r="N3428" s="359">
        <f t="shared" si="444"/>
        <v>0</v>
      </c>
    </row>
    <row r="3429" spans="1:14" s="36" customFormat="1">
      <c r="A3429" s="36">
        <f t="shared" si="437"/>
        <v>2106</v>
      </c>
      <c r="B3429" s="526"/>
      <c r="C3429" s="36" t="str">
        <f>VLOOKUP('Employee Salary Payroll Tax '!B3431,'Employee Salary Payroll Tax '!$D$1:$E$7,2,FALSE)</f>
        <v>NonUnion</v>
      </c>
      <c r="D3429" s="61">
        <f t="shared" si="439"/>
        <v>2.98E-2</v>
      </c>
      <c r="E3429" s="351">
        <f>'Employee Salary Payroll Tax '!N3431</f>
        <v>102058.65</v>
      </c>
      <c r="F3429" s="351">
        <f>E3429*(1+D3429)</f>
        <v>105099.99777</v>
      </c>
      <c r="G3429" s="352"/>
      <c r="H3429" s="351">
        <f t="shared" si="441"/>
        <v>0</v>
      </c>
      <c r="I3429" s="351">
        <f t="shared" si="442"/>
        <v>3041.3477700000076</v>
      </c>
      <c r="J3429" s="351">
        <f t="shared" si="443"/>
        <v>0</v>
      </c>
      <c r="K3429" s="293">
        <f>SUM('Employee Salary Payroll Tax '!I3431:K3431)</f>
        <v>52.63</v>
      </c>
      <c r="L3429" s="293">
        <f>'Employee Salary Payroll Tax '!H3431</f>
        <v>0</v>
      </c>
      <c r="M3429" s="293">
        <f t="shared" si="438"/>
        <v>102006.01999999999</v>
      </c>
      <c r="N3429" s="359">
        <f t="shared" si="444"/>
        <v>0</v>
      </c>
    </row>
    <row r="3430" spans="1:14" s="36" customFormat="1">
      <c r="A3430" s="36">
        <f t="shared" si="437"/>
        <v>2107</v>
      </c>
      <c r="B3430" s="526"/>
      <c r="C3430" s="36" t="str">
        <f>VLOOKUP('Employee Salary Payroll Tax '!B3432,'Employee Salary Payroll Tax '!$D$1:$E$7,2,FALSE)</f>
        <v>IBEW</v>
      </c>
      <c r="D3430" s="61">
        <f t="shared" ref="D3430:D3466" si="445">VLOOKUP(C3430,C$9:D$12,2)</f>
        <v>6.875E-3</v>
      </c>
      <c r="E3430" s="351">
        <f>'Employee Salary Payroll Tax '!N3432</f>
        <v>53681.29</v>
      </c>
      <c r="F3430" s="351">
        <f t="shared" ref="F3430:F3466" si="446">E3430*(1+D3430)</f>
        <v>54050.348868749999</v>
      </c>
      <c r="G3430" s="352"/>
      <c r="H3430" s="351">
        <f t="shared" ref="H3430:H3466" si="447">IF(E3430&gt;$H$12,0,$H$12-E3430)</f>
        <v>0</v>
      </c>
      <c r="I3430" s="351">
        <f t="shared" ref="I3430:I3466" si="448">F3430-E3430</f>
        <v>369.05886874999851</v>
      </c>
      <c r="J3430" s="351">
        <f t="shared" ref="J3430:J3466" si="449">IF(H3430&gt;I3430,I3430*$J$12,H3430*$J$12)</f>
        <v>0</v>
      </c>
      <c r="K3430" s="293">
        <f>SUM('Employee Salary Payroll Tax '!I3432:K3432)</f>
        <v>53681.29</v>
      </c>
      <c r="L3430" s="293">
        <f>'Employee Salary Payroll Tax '!H3432</f>
        <v>0</v>
      </c>
      <c r="M3430" s="293">
        <f t="shared" si="438"/>
        <v>0</v>
      </c>
      <c r="N3430" s="359">
        <f t="shared" ref="N3430:N3466" si="450">J3430*K3430/(SUM(K3430:M3430)+0.000001)</f>
        <v>0</v>
      </c>
    </row>
    <row r="3431" spans="1:14" s="36" customFormat="1">
      <c r="A3431" s="36">
        <f t="shared" si="437"/>
        <v>2108</v>
      </c>
      <c r="B3431" s="526"/>
      <c r="C3431" s="36" t="str">
        <f>VLOOKUP('Employee Salary Payroll Tax '!B3433,'Employee Salary Payroll Tax '!$D$1:$E$7,2,FALSE)</f>
        <v>UA</v>
      </c>
      <c r="D3431" s="61">
        <f t="shared" si="445"/>
        <v>0.03</v>
      </c>
      <c r="E3431" s="351">
        <f>'Employee Salary Payroll Tax '!N3433</f>
        <v>82669.710000000006</v>
      </c>
      <c r="F3431" s="351">
        <f t="shared" si="446"/>
        <v>85149.801300000006</v>
      </c>
      <c r="G3431" s="352"/>
      <c r="H3431" s="351">
        <f t="shared" si="447"/>
        <v>0</v>
      </c>
      <c r="I3431" s="351">
        <f t="shared" si="448"/>
        <v>2480.0913</v>
      </c>
      <c r="J3431" s="351">
        <f t="shared" si="449"/>
        <v>0</v>
      </c>
      <c r="K3431" s="293">
        <f>SUM('Employee Salary Payroll Tax '!I3433:K3433)</f>
        <v>56093.960000000006</v>
      </c>
      <c r="L3431" s="293">
        <f>'Employee Salary Payroll Tax '!H3433</f>
        <v>311.83</v>
      </c>
      <c r="M3431" s="293">
        <f t="shared" si="438"/>
        <v>26263.919999999998</v>
      </c>
      <c r="N3431" s="359">
        <f t="shared" si="450"/>
        <v>0</v>
      </c>
    </row>
    <row r="3432" spans="1:14" s="36" customFormat="1">
      <c r="A3432" s="36">
        <f t="shared" si="437"/>
        <v>2109</v>
      </c>
      <c r="B3432" s="526"/>
      <c r="C3432" s="36" t="str">
        <f>VLOOKUP('Employee Salary Payroll Tax '!B3434,'Employee Salary Payroll Tax '!$D$1:$E$7,2,FALSE)</f>
        <v>NonUnion</v>
      </c>
      <c r="D3432" s="61">
        <f t="shared" si="445"/>
        <v>2.98E-2</v>
      </c>
      <c r="E3432" s="351">
        <f>'Employee Salary Payroll Tax '!N3434</f>
        <v>68549.460000000006</v>
      </c>
      <c r="F3432" s="351">
        <f t="shared" si="446"/>
        <v>70592.233908000009</v>
      </c>
      <c r="G3432" s="352"/>
      <c r="H3432" s="351">
        <f t="shared" si="447"/>
        <v>0</v>
      </c>
      <c r="I3432" s="351">
        <f t="shared" si="448"/>
        <v>2042.7739080000028</v>
      </c>
      <c r="J3432" s="351">
        <f t="shared" si="449"/>
        <v>0</v>
      </c>
      <c r="K3432" s="293">
        <f>SUM('Employee Salary Payroll Tax '!I3434:K3434)</f>
        <v>40029.82</v>
      </c>
      <c r="L3432" s="293">
        <f>'Employee Salary Payroll Tax '!H3434</f>
        <v>1891.49</v>
      </c>
      <c r="M3432" s="293">
        <f t="shared" si="438"/>
        <v>26628.150000000005</v>
      </c>
      <c r="N3432" s="359">
        <f t="shared" si="450"/>
        <v>0</v>
      </c>
    </row>
    <row r="3433" spans="1:14" s="36" customFormat="1">
      <c r="A3433" s="36">
        <f t="shared" si="437"/>
        <v>2110</v>
      </c>
      <c r="B3433" s="526"/>
      <c r="C3433" s="36" t="str">
        <f>VLOOKUP('Employee Salary Payroll Tax '!B3435,'Employee Salary Payroll Tax '!$D$1:$E$7,2,FALSE)</f>
        <v>NonUnion</v>
      </c>
      <c r="D3433" s="61">
        <f t="shared" si="445"/>
        <v>2.98E-2</v>
      </c>
      <c r="E3433" s="351">
        <f>'Employee Salary Payroll Tax '!N3435</f>
        <v>70728.34</v>
      </c>
      <c r="F3433" s="351">
        <f t="shared" si="446"/>
        <v>72836.044532</v>
      </c>
      <c r="G3433" s="352"/>
      <c r="H3433" s="351">
        <f t="shared" si="447"/>
        <v>0</v>
      </c>
      <c r="I3433" s="351">
        <f t="shared" si="448"/>
        <v>2107.7045320000034</v>
      </c>
      <c r="J3433" s="351">
        <f t="shared" si="449"/>
        <v>0</v>
      </c>
      <c r="K3433" s="293">
        <f>SUM('Employee Salary Payroll Tax '!I3435:K3435)</f>
        <v>36116.409999999996</v>
      </c>
      <c r="L3433" s="293">
        <f>'Employee Salary Payroll Tax '!H3435</f>
        <v>0</v>
      </c>
      <c r="M3433" s="293">
        <f t="shared" si="438"/>
        <v>34611.93</v>
      </c>
      <c r="N3433" s="359">
        <f t="shared" si="450"/>
        <v>0</v>
      </c>
    </row>
    <row r="3434" spans="1:14" s="36" customFormat="1">
      <c r="A3434" s="36">
        <f t="shared" si="437"/>
        <v>2111</v>
      </c>
      <c r="B3434" s="526"/>
      <c r="C3434" s="36" t="str">
        <f>VLOOKUP('Employee Salary Payroll Tax '!B3436,'Employee Salary Payroll Tax '!$D$1:$E$7,2,FALSE)</f>
        <v>NonUnion</v>
      </c>
      <c r="D3434" s="61">
        <f t="shared" si="445"/>
        <v>2.98E-2</v>
      </c>
      <c r="E3434" s="351">
        <f>'Employee Salary Payroll Tax '!N3436</f>
        <v>117141.92</v>
      </c>
      <c r="F3434" s="351">
        <f t="shared" si="446"/>
        <v>120632.74921600001</v>
      </c>
      <c r="G3434" s="352"/>
      <c r="H3434" s="351">
        <f t="shared" si="447"/>
        <v>0</v>
      </c>
      <c r="I3434" s="351">
        <f t="shared" si="448"/>
        <v>3490.8292160000128</v>
      </c>
      <c r="J3434" s="351">
        <f t="shared" si="449"/>
        <v>0</v>
      </c>
      <c r="K3434" s="293">
        <f>SUM('Employee Salary Payroll Tax '!I3436:K3436)</f>
        <v>32822.79</v>
      </c>
      <c r="L3434" s="293">
        <f>'Employee Salary Payroll Tax '!H3436</f>
        <v>0</v>
      </c>
      <c r="M3434" s="293">
        <f t="shared" si="438"/>
        <v>84319.13</v>
      </c>
      <c r="N3434" s="359">
        <f t="shared" si="450"/>
        <v>0</v>
      </c>
    </row>
    <row r="3435" spans="1:14" s="36" customFormat="1">
      <c r="A3435" s="36">
        <f t="shared" si="437"/>
        <v>2112</v>
      </c>
      <c r="B3435" s="526"/>
      <c r="C3435" s="36" t="str">
        <f>VLOOKUP('Employee Salary Payroll Tax '!B3437,'Employee Salary Payroll Tax '!$D$1:$E$7,2,FALSE)</f>
        <v>NonUnion</v>
      </c>
      <c r="D3435" s="61">
        <f t="shared" si="445"/>
        <v>2.98E-2</v>
      </c>
      <c r="E3435" s="351">
        <f>'Employee Salary Payroll Tax '!N3437</f>
        <v>90966.62</v>
      </c>
      <c r="F3435" s="351">
        <f t="shared" si="446"/>
        <v>93677.425275999994</v>
      </c>
      <c r="G3435" s="352"/>
      <c r="H3435" s="351">
        <f t="shared" si="447"/>
        <v>0</v>
      </c>
      <c r="I3435" s="351">
        <f t="shared" si="448"/>
        <v>2710.8052759999991</v>
      </c>
      <c r="J3435" s="351">
        <f t="shared" si="449"/>
        <v>0</v>
      </c>
      <c r="K3435" s="293">
        <f>SUM('Employee Salary Payroll Tax '!I3437:K3437)</f>
        <v>192.47</v>
      </c>
      <c r="L3435" s="293">
        <f>'Employee Salary Payroll Tax '!H3437</f>
        <v>0</v>
      </c>
      <c r="M3435" s="293">
        <f t="shared" si="438"/>
        <v>90774.15</v>
      </c>
      <c r="N3435" s="359">
        <f t="shared" si="450"/>
        <v>0</v>
      </c>
    </row>
    <row r="3436" spans="1:14" s="36" customFormat="1">
      <c r="A3436" s="36">
        <f t="shared" si="437"/>
        <v>2113</v>
      </c>
      <c r="B3436" s="526"/>
      <c r="C3436" s="36" t="str">
        <f>VLOOKUP('Employee Salary Payroll Tax '!B3438,'Employee Salary Payroll Tax '!$D$1:$E$7,2,FALSE)</f>
        <v>UA</v>
      </c>
      <c r="D3436" s="61">
        <f t="shared" si="445"/>
        <v>0.03</v>
      </c>
      <c r="E3436" s="351">
        <f>'Employee Salary Payroll Tax '!N3438</f>
        <v>75939.3</v>
      </c>
      <c r="F3436" s="351">
        <f t="shared" si="446"/>
        <v>78217.479000000007</v>
      </c>
      <c r="G3436" s="352"/>
      <c r="H3436" s="351">
        <f t="shared" si="447"/>
        <v>0</v>
      </c>
      <c r="I3436" s="351">
        <f t="shared" si="448"/>
        <v>2278.1790000000037</v>
      </c>
      <c r="J3436" s="351">
        <f t="shared" si="449"/>
        <v>0</v>
      </c>
      <c r="K3436" s="293">
        <f>SUM('Employee Salary Payroll Tax '!I3438:K3438)</f>
        <v>71864.63</v>
      </c>
      <c r="L3436" s="293">
        <f>'Employee Salary Payroll Tax '!H3438</f>
        <v>527.74</v>
      </c>
      <c r="M3436" s="293">
        <f t="shared" si="438"/>
        <v>3546.9299999999985</v>
      </c>
      <c r="N3436" s="359">
        <f t="shared" si="450"/>
        <v>0</v>
      </c>
    </row>
    <row r="3437" spans="1:14" s="36" customFormat="1">
      <c r="A3437" s="36">
        <f t="shared" ref="A3437:A3466" si="451">+A3436+1</f>
        <v>2114</v>
      </c>
      <c r="B3437" s="526"/>
      <c r="C3437" s="36" t="str">
        <f>VLOOKUP('Employee Salary Payroll Tax '!B3439,'Employee Salary Payroll Tax '!$D$1:$E$7,2,FALSE)</f>
        <v>IBEW</v>
      </c>
      <c r="D3437" s="61">
        <f t="shared" si="445"/>
        <v>6.875E-3</v>
      </c>
      <c r="E3437" s="351">
        <f>'Employee Salary Payroll Tax '!N3439</f>
        <v>52891.15</v>
      </c>
      <c r="F3437" s="351">
        <f t="shared" si="446"/>
        <v>53254.776656249996</v>
      </c>
      <c r="G3437" s="352"/>
      <c r="H3437" s="351">
        <f t="shared" si="447"/>
        <v>0</v>
      </c>
      <c r="I3437" s="351">
        <f t="shared" si="448"/>
        <v>363.62665624999499</v>
      </c>
      <c r="J3437" s="351">
        <f t="shared" si="449"/>
        <v>0</v>
      </c>
      <c r="K3437" s="293">
        <f>SUM('Employee Salary Payroll Tax '!I3439:K3439)</f>
        <v>1724.09</v>
      </c>
      <c r="L3437" s="293">
        <f>'Employee Salary Payroll Tax '!H3439</f>
        <v>0</v>
      </c>
      <c r="M3437" s="293">
        <f t="shared" si="438"/>
        <v>51167.060000000005</v>
      </c>
      <c r="N3437" s="359">
        <f t="shared" si="450"/>
        <v>0</v>
      </c>
    </row>
    <row r="3438" spans="1:14" s="36" customFormat="1">
      <c r="A3438" s="36">
        <f t="shared" si="451"/>
        <v>2115</v>
      </c>
      <c r="B3438" s="526"/>
      <c r="C3438" s="36" t="str">
        <f>VLOOKUP('Employee Salary Payroll Tax '!B3440,'Employee Salary Payroll Tax '!$D$1:$E$7,2,FALSE)</f>
        <v>IBEW</v>
      </c>
      <c r="D3438" s="61">
        <f t="shared" si="445"/>
        <v>6.875E-3</v>
      </c>
      <c r="E3438" s="351">
        <f>'Employee Salary Payroll Tax '!N3440</f>
        <v>6532.82</v>
      </c>
      <c r="F3438" s="351">
        <f t="shared" si="446"/>
        <v>6577.7331374999994</v>
      </c>
      <c r="G3438" s="352"/>
      <c r="H3438" s="351">
        <f t="shared" si="447"/>
        <v>467.18000000000029</v>
      </c>
      <c r="I3438" s="351">
        <f t="shared" si="448"/>
        <v>44.913137499999721</v>
      </c>
      <c r="J3438" s="351">
        <f t="shared" si="449"/>
        <v>0.26947882499999831</v>
      </c>
      <c r="K3438" s="293">
        <f>SUM('Employee Salary Payroll Tax '!I3440:K3440)</f>
        <v>4834.28</v>
      </c>
      <c r="L3438" s="293">
        <f>'Employee Salary Payroll Tax '!H3440</f>
        <v>0</v>
      </c>
      <c r="M3438" s="293">
        <f t="shared" si="438"/>
        <v>1698.54</v>
      </c>
      <c r="N3438" s="359">
        <f t="shared" si="450"/>
        <v>0.19941404996947379</v>
      </c>
    </row>
    <row r="3439" spans="1:14" s="36" customFormat="1">
      <c r="A3439" s="36">
        <f t="shared" si="451"/>
        <v>2116</v>
      </c>
      <c r="B3439" s="526"/>
      <c r="C3439" s="36" t="str">
        <f>VLOOKUP('Employee Salary Payroll Tax '!B3441,'Employee Salary Payroll Tax '!$D$1:$E$7,2,FALSE)</f>
        <v>NonUnion</v>
      </c>
      <c r="D3439" s="61">
        <f t="shared" si="445"/>
        <v>2.98E-2</v>
      </c>
      <c r="E3439" s="351">
        <f>'Employee Salary Payroll Tax '!N3441</f>
        <v>45175.77</v>
      </c>
      <c r="F3439" s="351">
        <f t="shared" si="446"/>
        <v>46522.007945999998</v>
      </c>
      <c r="G3439" s="352"/>
      <c r="H3439" s="351">
        <f t="shared" si="447"/>
        <v>0</v>
      </c>
      <c r="I3439" s="351">
        <f t="shared" si="448"/>
        <v>1346.2379460000011</v>
      </c>
      <c r="J3439" s="351">
        <f t="shared" si="449"/>
        <v>0</v>
      </c>
      <c r="K3439" s="293">
        <f>SUM('Employee Salary Payroll Tax '!I3441:K3441)</f>
        <v>1673.07</v>
      </c>
      <c r="L3439" s="293">
        <f>'Employee Salary Payroll Tax '!H3441</f>
        <v>0</v>
      </c>
      <c r="M3439" s="293">
        <f t="shared" si="438"/>
        <v>43502.7</v>
      </c>
      <c r="N3439" s="359">
        <f t="shared" si="450"/>
        <v>0</v>
      </c>
    </row>
    <row r="3440" spans="1:14" s="36" customFormat="1">
      <c r="A3440" s="36">
        <f t="shared" si="451"/>
        <v>2117</v>
      </c>
      <c r="B3440" s="526"/>
      <c r="C3440" s="36" t="str">
        <f>VLOOKUP('Employee Salary Payroll Tax '!B3442,'Employee Salary Payroll Tax '!$D$1:$E$7,2,FALSE)</f>
        <v>NonUnion</v>
      </c>
      <c r="D3440" s="61">
        <f t="shared" si="445"/>
        <v>2.98E-2</v>
      </c>
      <c r="E3440" s="351">
        <f>'Employee Salary Payroll Tax '!N3442</f>
        <v>52473.88</v>
      </c>
      <c r="F3440" s="351">
        <f t="shared" si="446"/>
        <v>54037.601624000003</v>
      </c>
      <c r="G3440" s="352"/>
      <c r="H3440" s="351">
        <f t="shared" si="447"/>
        <v>0</v>
      </c>
      <c r="I3440" s="351">
        <f t="shared" si="448"/>
        <v>1563.7216240000052</v>
      </c>
      <c r="J3440" s="351">
        <f t="shared" si="449"/>
        <v>0</v>
      </c>
      <c r="K3440" s="293">
        <f>SUM('Employee Salary Payroll Tax '!I3442:K3442)</f>
        <v>52473.88</v>
      </c>
      <c r="L3440" s="293">
        <f>'Employee Salary Payroll Tax '!H3442</f>
        <v>0</v>
      </c>
      <c r="M3440" s="293">
        <f t="shared" si="438"/>
        <v>0</v>
      </c>
      <c r="N3440" s="359">
        <f t="shared" si="450"/>
        <v>0</v>
      </c>
    </row>
    <row r="3441" spans="1:14" s="36" customFormat="1">
      <c r="A3441" s="36">
        <f t="shared" si="451"/>
        <v>2118</v>
      </c>
      <c r="B3441" s="526"/>
      <c r="C3441" s="36" t="str">
        <f>VLOOKUP('Employee Salary Payroll Tax '!B3443,'Employee Salary Payroll Tax '!$D$1:$E$7,2,FALSE)</f>
        <v>NonUnion</v>
      </c>
      <c r="D3441" s="61">
        <f t="shared" si="445"/>
        <v>2.98E-2</v>
      </c>
      <c r="E3441" s="351">
        <f>'Employee Salary Payroll Tax '!N3443</f>
        <v>60689.02</v>
      </c>
      <c r="F3441" s="351">
        <f t="shared" si="446"/>
        <v>62497.552795999996</v>
      </c>
      <c r="G3441" s="352"/>
      <c r="H3441" s="351">
        <f t="shared" si="447"/>
        <v>0</v>
      </c>
      <c r="I3441" s="351">
        <f t="shared" si="448"/>
        <v>1808.5327959999995</v>
      </c>
      <c r="J3441" s="351">
        <f t="shared" si="449"/>
        <v>0</v>
      </c>
      <c r="K3441" s="293">
        <f>SUM('Employee Salary Payroll Tax '!I3443:K3443)</f>
        <v>60689.02</v>
      </c>
      <c r="L3441" s="293">
        <f>'Employee Salary Payroll Tax '!H3443</f>
        <v>0</v>
      </c>
      <c r="M3441" s="293">
        <f t="shared" si="438"/>
        <v>0</v>
      </c>
      <c r="N3441" s="359">
        <f t="shared" si="450"/>
        <v>0</v>
      </c>
    </row>
    <row r="3442" spans="1:14" s="36" customFormat="1">
      <c r="A3442" s="36">
        <f t="shared" si="451"/>
        <v>2119</v>
      </c>
      <c r="B3442" s="526"/>
      <c r="C3442" s="36" t="str">
        <f>VLOOKUP('Employee Salary Payroll Tax '!B3444,'Employee Salary Payroll Tax '!$D$1:$E$7,2,FALSE)</f>
        <v>NonUnion</v>
      </c>
      <c r="D3442" s="61">
        <f t="shared" si="445"/>
        <v>2.98E-2</v>
      </c>
      <c r="E3442" s="351">
        <f>'Employee Salary Payroll Tax '!N3444</f>
        <v>75875.259999999995</v>
      </c>
      <c r="F3442" s="351">
        <f t="shared" si="446"/>
        <v>78136.342747999995</v>
      </c>
      <c r="G3442" s="352"/>
      <c r="H3442" s="351">
        <f t="shared" si="447"/>
        <v>0</v>
      </c>
      <c r="I3442" s="351">
        <f t="shared" si="448"/>
        <v>2261.0827480000007</v>
      </c>
      <c r="J3442" s="351">
        <f t="shared" si="449"/>
        <v>0</v>
      </c>
      <c r="K3442" s="293">
        <f>SUM('Employee Salary Payroll Tax '!I3444:K3444)</f>
        <v>46983.42</v>
      </c>
      <c r="L3442" s="293">
        <f>'Employee Salary Payroll Tax '!H3444</f>
        <v>0</v>
      </c>
      <c r="M3442" s="293">
        <f t="shared" si="438"/>
        <v>28891.839999999997</v>
      </c>
      <c r="N3442" s="359">
        <f t="shared" si="450"/>
        <v>0</v>
      </c>
    </row>
    <row r="3443" spans="1:14">
      <c r="A3443" s="36">
        <f t="shared" si="451"/>
        <v>2120</v>
      </c>
      <c r="B3443" s="526"/>
      <c r="C3443" s="36" t="str">
        <f>VLOOKUP('Employee Salary Payroll Tax '!B3445,'Employee Salary Payroll Tax '!$D$1:$E$7,2,FALSE)</f>
        <v>IBEW</v>
      </c>
      <c r="D3443" s="61">
        <f t="shared" si="445"/>
        <v>6.875E-3</v>
      </c>
      <c r="E3443" s="351">
        <f>'Employee Salary Payroll Tax '!N3445</f>
        <v>136838.03</v>
      </c>
      <c r="F3443" s="351">
        <f t="shared" si="446"/>
        <v>137778.79145625001</v>
      </c>
      <c r="G3443" s="352"/>
      <c r="H3443" s="351">
        <f t="shared" si="447"/>
        <v>0</v>
      </c>
      <c r="I3443" s="351">
        <f t="shared" si="448"/>
        <v>940.76145625000936</v>
      </c>
      <c r="J3443" s="351">
        <f t="shared" si="449"/>
        <v>0</v>
      </c>
      <c r="K3443" s="293">
        <f>SUM('Employee Salary Payroll Tax '!I3445:K3445)</f>
        <v>118742.40000000001</v>
      </c>
      <c r="L3443" s="293">
        <f>'Employee Salary Payroll Tax '!H3445</f>
        <v>0</v>
      </c>
      <c r="M3443" s="293">
        <f t="shared" si="438"/>
        <v>18095.62999999999</v>
      </c>
      <c r="N3443" s="359">
        <f t="shared" si="450"/>
        <v>0</v>
      </c>
    </row>
    <row r="3444" spans="1:14">
      <c r="A3444" s="36">
        <f t="shared" si="451"/>
        <v>2121</v>
      </c>
      <c r="B3444" s="526"/>
      <c r="C3444" s="36" t="str">
        <f>VLOOKUP('Employee Salary Payroll Tax '!B3446,'Employee Salary Payroll Tax '!$D$1:$E$7,2,FALSE)</f>
        <v>IBEW</v>
      </c>
      <c r="D3444" s="61">
        <f t="shared" si="445"/>
        <v>6.875E-3</v>
      </c>
      <c r="E3444" s="351">
        <f>'Employee Salary Payroll Tax '!N3446</f>
        <v>53662.03</v>
      </c>
      <c r="F3444" s="351">
        <f t="shared" si="446"/>
        <v>54030.956456249995</v>
      </c>
      <c r="G3444" s="352"/>
      <c r="H3444" s="351">
        <f t="shared" si="447"/>
        <v>0</v>
      </c>
      <c r="I3444" s="351">
        <f t="shared" si="448"/>
        <v>368.92645624999568</v>
      </c>
      <c r="J3444" s="351">
        <f t="shared" si="449"/>
        <v>0</v>
      </c>
      <c r="K3444" s="293">
        <f>SUM('Employee Salary Payroll Tax '!I3446:K3446)</f>
        <v>3009.2799999999997</v>
      </c>
      <c r="L3444" s="293">
        <f>'Employee Salary Payroll Tax '!H3446</f>
        <v>0</v>
      </c>
      <c r="M3444" s="293">
        <f t="shared" si="438"/>
        <v>50652.75</v>
      </c>
      <c r="N3444" s="359">
        <f t="shared" si="450"/>
        <v>0</v>
      </c>
    </row>
    <row r="3445" spans="1:14">
      <c r="A3445" s="36">
        <f t="shared" si="451"/>
        <v>2122</v>
      </c>
      <c r="B3445" s="526"/>
      <c r="C3445" s="36" t="str">
        <f>VLOOKUP('Employee Salary Payroll Tax '!B3447,'Employee Salary Payroll Tax '!$D$1:$E$7,2,FALSE)</f>
        <v>IBEW</v>
      </c>
      <c r="D3445" s="61">
        <f t="shared" si="445"/>
        <v>6.875E-3</v>
      </c>
      <c r="E3445" s="351">
        <f>'Employee Salary Payroll Tax '!N3447</f>
        <v>122763.95</v>
      </c>
      <c r="F3445" s="351">
        <f t="shared" si="446"/>
        <v>123607.95215624999</v>
      </c>
      <c r="G3445" s="352"/>
      <c r="H3445" s="351">
        <f t="shared" si="447"/>
        <v>0</v>
      </c>
      <c r="I3445" s="351">
        <f t="shared" si="448"/>
        <v>844.00215624998964</v>
      </c>
      <c r="J3445" s="351">
        <f t="shared" si="449"/>
        <v>0</v>
      </c>
      <c r="K3445" s="293">
        <f>SUM('Employee Salary Payroll Tax '!I3447:K3447)</f>
        <v>114732.37</v>
      </c>
      <c r="L3445" s="293">
        <f>'Employee Salary Payroll Tax '!H3447</f>
        <v>0</v>
      </c>
      <c r="M3445" s="293">
        <f t="shared" si="438"/>
        <v>8031.5800000000017</v>
      </c>
      <c r="N3445" s="359">
        <f t="shared" si="450"/>
        <v>0</v>
      </c>
    </row>
    <row r="3446" spans="1:14">
      <c r="A3446" s="36">
        <f t="shared" si="451"/>
        <v>2123</v>
      </c>
      <c r="B3446" s="526"/>
      <c r="C3446" s="36" t="str">
        <f>VLOOKUP('Employee Salary Payroll Tax '!B3448,'Employee Salary Payroll Tax '!$D$1:$E$7,2,FALSE)</f>
        <v>IBEW</v>
      </c>
      <c r="D3446" s="61">
        <f t="shared" si="445"/>
        <v>6.875E-3</v>
      </c>
      <c r="E3446" s="351">
        <f>'Employee Salary Payroll Tax '!N3448</f>
        <v>135771.43</v>
      </c>
      <c r="F3446" s="351">
        <f t="shared" si="446"/>
        <v>136704.85858124998</v>
      </c>
      <c r="G3446" s="352"/>
      <c r="H3446" s="351">
        <f t="shared" si="447"/>
        <v>0</v>
      </c>
      <c r="I3446" s="351">
        <f t="shared" si="448"/>
        <v>933.42858124998747</v>
      </c>
      <c r="J3446" s="351">
        <f t="shared" si="449"/>
        <v>0</v>
      </c>
      <c r="K3446" s="293">
        <f>SUM('Employee Salary Payroll Tax '!I3448:K3448)</f>
        <v>92903.07</v>
      </c>
      <c r="L3446" s="293">
        <f>'Employee Salary Payroll Tax '!H3448</f>
        <v>0</v>
      </c>
      <c r="M3446" s="293">
        <f t="shared" si="438"/>
        <v>42868.359999999986</v>
      </c>
      <c r="N3446" s="359">
        <f t="shared" si="450"/>
        <v>0</v>
      </c>
    </row>
    <row r="3447" spans="1:14">
      <c r="A3447" s="36">
        <f t="shared" si="451"/>
        <v>2124</v>
      </c>
      <c r="B3447" s="526"/>
      <c r="C3447" s="36" t="str">
        <f>VLOOKUP('Employee Salary Payroll Tax '!B3449,'Employee Salary Payroll Tax '!$D$1:$E$7,2,FALSE)</f>
        <v>UA</v>
      </c>
      <c r="D3447" s="61">
        <f t="shared" si="445"/>
        <v>0.03</v>
      </c>
      <c r="E3447" s="351">
        <f>'Employee Salary Payroll Tax '!N3449</f>
        <v>71300.55</v>
      </c>
      <c r="F3447" s="351">
        <f t="shared" si="446"/>
        <v>73439.566500000001</v>
      </c>
      <c r="G3447" s="352"/>
      <c r="H3447" s="351">
        <f t="shared" si="447"/>
        <v>0</v>
      </c>
      <c r="I3447" s="351">
        <f t="shared" si="448"/>
        <v>2139.0164999999979</v>
      </c>
      <c r="J3447" s="351">
        <f t="shared" si="449"/>
        <v>0</v>
      </c>
      <c r="K3447" s="293">
        <f>SUM('Employee Salary Payroll Tax '!I3449:K3449)</f>
        <v>55959.97</v>
      </c>
      <c r="L3447" s="293">
        <f>'Employee Salary Payroll Tax '!H3449</f>
        <v>0</v>
      </c>
      <c r="M3447" s="293">
        <f t="shared" si="438"/>
        <v>15340.580000000002</v>
      </c>
      <c r="N3447" s="359">
        <f t="shared" si="450"/>
        <v>0</v>
      </c>
    </row>
    <row r="3448" spans="1:14">
      <c r="A3448" s="36">
        <f t="shared" si="451"/>
        <v>2125</v>
      </c>
      <c r="B3448" s="526"/>
      <c r="C3448" s="36" t="str">
        <f>VLOOKUP('Employee Salary Payroll Tax '!B3450,'Employee Salary Payroll Tax '!$D$1:$E$7,2,FALSE)</f>
        <v>NonUnion</v>
      </c>
      <c r="D3448" s="61">
        <f t="shared" si="445"/>
        <v>2.98E-2</v>
      </c>
      <c r="E3448" s="351">
        <f>'Employee Salary Payroll Tax '!N3450</f>
        <v>39451.599999999999</v>
      </c>
      <c r="F3448" s="351">
        <f t="shared" si="446"/>
        <v>40627.257680000002</v>
      </c>
      <c r="G3448" s="352"/>
      <c r="H3448" s="351">
        <f t="shared" si="447"/>
        <v>0</v>
      </c>
      <c r="I3448" s="351">
        <f t="shared" si="448"/>
        <v>1175.6576800000039</v>
      </c>
      <c r="J3448" s="351">
        <f t="shared" si="449"/>
        <v>0</v>
      </c>
      <c r="K3448" s="293">
        <f>SUM('Employee Salary Payroll Tax '!I3450:K3450)</f>
        <v>39272.729999999996</v>
      </c>
      <c r="L3448" s="293">
        <f>'Employee Salary Payroll Tax '!H3450</f>
        <v>0</v>
      </c>
      <c r="M3448" s="293">
        <f t="shared" si="438"/>
        <v>178.87000000000262</v>
      </c>
      <c r="N3448" s="359">
        <f t="shared" si="450"/>
        <v>0</v>
      </c>
    </row>
    <row r="3449" spans="1:14">
      <c r="A3449" s="36">
        <f t="shared" si="451"/>
        <v>2126</v>
      </c>
      <c r="B3449" s="526"/>
      <c r="C3449" s="36" t="str">
        <f>VLOOKUP('Employee Salary Payroll Tax '!B3451,'Employee Salary Payroll Tax '!$D$1:$E$7,2,FALSE)</f>
        <v>IBEW</v>
      </c>
      <c r="D3449" s="61">
        <f t="shared" si="445"/>
        <v>6.875E-3</v>
      </c>
      <c r="E3449" s="351">
        <f>'Employee Salary Payroll Tax '!N3451</f>
        <v>40476.480000000003</v>
      </c>
      <c r="F3449" s="351">
        <f t="shared" si="446"/>
        <v>40754.755799999999</v>
      </c>
      <c r="G3449" s="352"/>
      <c r="H3449" s="351">
        <f t="shared" si="447"/>
        <v>0</v>
      </c>
      <c r="I3449" s="351">
        <f t="shared" si="448"/>
        <v>278.2757999999958</v>
      </c>
      <c r="J3449" s="351">
        <f t="shared" si="449"/>
        <v>0</v>
      </c>
      <c r="K3449" s="293">
        <f>SUM('Employee Salary Payroll Tax '!I3451:K3451)</f>
        <v>40476.480000000003</v>
      </c>
      <c r="L3449" s="293">
        <f>'Employee Salary Payroll Tax '!H3451</f>
        <v>0</v>
      </c>
      <c r="M3449" s="293">
        <f t="shared" si="438"/>
        <v>0</v>
      </c>
      <c r="N3449" s="359">
        <f t="shared" si="450"/>
        <v>0</v>
      </c>
    </row>
    <row r="3450" spans="1:14">
      <c r="A3450" s="36">
        <f t="shared" si="451"/>
        <v>2127</v>
      </c>
      <c r="B3450" s="526"/>
      <c r="C3450" s="36" t="str">
        <f>VLOOKUP('Employee Salary Payroll Tax '!B3452,'Employee Salary Payroll Tax '!$D$1:$E$7,2,FALSE)</f>
        <v>NonUnion</v>
      </c>
      <c r="D3450" s="61">
        <f t="shared" si="445"/>
        <v>2.98E-2</v>
      </c>
      <c r="E3450" s="351">
        <f>'Employee Salary Payroll Tax '!N3452</f>
        <v>74868.81</v>
      </c>
      <c r="F3450" s="351">
        <f t="shared" si="446"/>
        <v>77099.900538000002</v>
      </c>
      <c r="G3450" s="352"/>
      <c r="H3450" s="351">
        <f t="shared" si="447"/>
        <v>0</v>
      </c>
      <c r="I3450" s="351">
        <f t="shared" si="448"/>
        <v>2231.090538000004</v>
      </c>
      <c r="J3450" s="351">
        <f t="shared" si="449"/>
        <v>0</v>
      </c>
      <c r="K3450" s="293">
        <f>SUM('Employee Salary Payroll Tax '!I3452:K3452)</f>
        <v>74868.81</v>
      </c>
      <c r="L3450" s="293">
        <f>'Employee Salary Payroll Tax '!H3452</f>
        <v>0</v>
      </c>
      <c r="M3450" s="293">
        <f t="shared" si="438"/>
        <v>0</v>
      </c>
      <c r="N3450" s="359">
        <f t="shared" si="450"/>
        <v>0</v>
      </c>
    </row>
    <row r="3451" spans="1:14">
      <c r="A3451" s="36">
        <f t="shared" si="451"/>
        <v>2128</v>
      </c>
      <c r="B3451" s="526"/>
      <c r="C3451" s="36" t="str">
        <f>VLOOKUP('Employee Salary Payroll Tax '!B3453,'Employee Salary Payroll Tax '!$D$1:$E$7,2,FALSE)</f>
        <v>IBEW</v>
      </c>
      <c r="D3451" s="61">
        <f t="shared" si="445"/>
        <v>6.875E-3</v>
      </c>
      <c r="E3451" s="351">
        <f>'Employee Salary Payroll Tax '!N3453</f>
        <v>141093.01999999999</v>
      </c>
      <c r="F3451" s="351">
        <f t="shared" si="446"/>
        <v>142063.03451249999</v>
      </c>
      <c r="G3451" s="352"/>
      <c r="H3451" s="351">
        <f t="shared" si="447"/>
        <v>0</v>
      </c>
      <c r="I3451" s="351">
        <f t="shared" si="448"/>
        <v>970.01451249999809</v>
      </c>
      <c r="J3451" s="351">
        <f t="shared" si="449"/>
        <v>0</v>
      </c>
      <c r="K3451" s="293">
        <f>SUM('Employee Salary Payroll Tax '!I3453:K3453)</f>
        <v>90612.91</v>
      </c>
      <c r="L3451" s="293">
        <f>'Employee Salary Payroll Tax '!H3453</f>
        <v>0</v>
      </c>
      <c r="M3451" s="293">
        <f t="shared" si="438"/>
        <v>50480.109999999986</v>
      </c>
      <c r="N3451" s="359">
        <f t="shared" si="450"/>
        <v>0</v>
      </c>
    </row>
    <row r="3452" spans="1:14">
      <c r="A3452" s="36">
        <f t="shared" si="451"/>
        <v>2129</v>
      </c>
      <c r="B3452" s="526"/>
      <c r="C3452" s="36" t="str">
        <f>VLOOKUP('Employee Salary Payroll Tax '!B3454,'Employee Salary Payroll Tax '!$D$1:$E$7,2,FALSE)</f>
        <v>UA</v>
      </c>
      <c r="D3452" s="61">
        <f t="shared" si="445"/>
        <v>0.03</v>
      </c>
      <c r="E3452" s="351">
        <f>'Employee Salary Payroll Tax '!N3454</f>
        <v>48834.83</v>
      </c>
      <c r="F3452" s="351">
        <f t="shared" si="446"/>
        <v>50299.874900000003</v>
      </c>
      <c r="G3452" s="352"/>
      <c r="H3452" s="351">
        <f t="shared" si="447"/>
        <v>0</v>
      </c>
      <c r="I3452" s="351">
        <f t="shared" si="448"/>
        <v>1465.0449000000008</v>
      </c>
      <c r="J3452" s="351">
        <f t="shared" si="449"/>
        <v>0</v>
      </c>
      <c r="K3452" s="293">
        <f>SUM('Employee Salary Payroll Tax '!I3454:K3454)</f>
        <v>49180.98</v>
      </c>
      <c r="L3452" s="293">
        <f>'Employee Salary Payroll Tax '!H3454</f>
        <v>0</v>
      </c>
      <c r="M3452" s="293">
        <f t="shared" si="438"/>
        <v>-346.15000000000146</v>
      </c>
      <c r="N3452" s="359">
        <f t="shared" si="450"/>
        <v>0</v>
      </c>
    </row>
    <row r="3453" spans="1:14">
      <c r="A3453" s="36">
        <f t="shared" si="451"/>
        <v>2130</v>
      </c>
      <c r="B3453" s="526"/>
      <c r="C3453" s="36" t="str">
        <f>VLOOKUP('Employee Salary Payroll Tax '!B3455,'Employee Salary Payroll Tax '!$D$1:$E$7,2,FALSE)</f>
        <v>NonUnion</v>
      </c>
      <c r="D3453" s="61">
        <f t="shared" si="445"/>
        <v>2.98E-2</v>
      </c>
      <c r="E3453" s="351">
        <f>'Employee Salary Payroll Tax '!N3455</f>
        <v>59928.97</v>
      </c>
      <c r="F3453" s="351">
        <f t="shared" si="446"/>
        <v>61714.853306000005</v>
      </c>
      <c r="G3453" s="352"/>
      <c r="H3453" s="351">
        <f t="shared" si="447"/>
        <v>0</v>
      </c>
      <c r="I3453" s="351">
        <f t="shared" si="448"/>
        <v>1785.8833060000034</v>
      </c>
      <c r="J3453" s="351">
        <f t="shared" si="449"/>
        <v>0</v>
      </c>
      <c r="K3453" s="293">
        <f>SUM('Employee Salary Payroll Tax '!I3455:K3455)</f>
        <v>19056.87</v>
      </c>
      <c r="L3453" s="293">
        <f>'Employee Salary Payroll Tax '!H3455</f>
        <v>0</v>
      </c>
      <c r="M3453" s="293">
        <f t="shared" si="438"/>
        <v>40872.100000000006</v>
      </c>
      <c r="N3453" s="359">
        <f t="shared" si="450"/>
        <v>0</v>
      </c>
    </row>
    <row r="3454" spans="1:14">
      <c r="A3454" s="36">
        <f t="shared" si="451"/>
        <v>2131</v>
      </c>
      <c r="B3454" s="526"/>
      <c r="C3454" s="36" t="str">
        <f>VLOOKUP('Employee Salary Payroll Tax '!B3456,'Employee Salary Payroll Tax '!$D$1:$E$7,2,FALSE)</f>
        <v>UA</v>
      </c>
      <c r="D3454" s="61">
        <f t="shared" si="445"/>
        <v>0.03</v>
      </c>
      <c r="E3454" s="351">
        <f>'Employee Salary Payroll Tax '!N3456</f>
        <v>40728.19</v>
      </c>
      <c r="F3454" s="351">
        <f t="shared" si="446"/>
        <v>41950.0357</v>
      </c>
      <c r="G3454" s="352"/>
      <c r="H3454" s="351">
        <f t="shared" si="447"/>
        <v>0</v>
      </c>
      <c r="I3454" s="351">
        <f t="shared" si="448"/>
        <v>1221.845699999998</v>
      </c>
      <c r="J3454" s="351">
        <f t="shared" si="449"/>
        <v>0</v>
      </c>
      <c r="K3454" s="293">
        <f>SUM('Employee Salary Payroll Tax '!I3456:K3456)</f>
        <v>22837.629999999997</v>
      </c>
      <c r="L3454" s="293">
        <f>'Employee Salary Payroll Tax '!H3456</f>
        <v>115.38</v>
      </c>
      <c r="M3454" s="293">
        <f t="shared" si="438"/>
        <v>17775.180000000004</v>
      </c>
      <c r="N3454" s="359">
        <f t="shared" si="450"/>
        <v>0</v>
      </c>
    </row>
    <row r="3455" spans="1:14">
      <c r="A3455" s="36">
        <f t="shared" si="451"/>
        <v>2132</v>
      </c>
      <c r="B3455" s="526"/>
      <c r="C3455" s="36" t="str">
        <f>VLOOKUP('Employee Salary Payroll Tax '!B3457,'Employee Salary Payroll Tax '!$D$1:$E$7,2,FALSE)</f>
        <v>UA</v>
      </c>
      <c r="D3455" s="61">
        <f t="shared" si="445"/>
        <v>0.03</v>
      </c>
      <c r="E3455" s="351">
        <f>'Employee Salary Payroll Tax '!N3457</f>
        <v>803.12</v>
      </c>
      <c r="F3455" s="351">
        <f t="shared" si="446"/>
        <v>827.21360000000004</v>
      </c>
      <c r="G3455" s="352"/>
      <c r="H3455" s="351">
        <f t="shared" si="447"/>
        <v>6196.88</v>
      </c>
      <c r="I3455" s="351">
        <f t="shared" si="448"/>
        <v>24.093600000000038</v>
      </c>
      <c r="J3455" s="351">
        <f t="shared" si="449"/>
        <v>0.14456160000000023</v>
      </c>
      <c r="K3455" s="293">
        <f>SUM('Employee Salary Payroll Tax '!I3457:K3457)</f>
        <v>18.68</v>
      </c>
      <c r="L3455" s="293">
        <f>'Employee Salary Payroll Tax '!H3457</f>
        <v>0.06</v>
      </c>
      <c r="M3455" s="293">
        <f t="shared" si="438"/>
        <v>784.38000000000011</v>
      </c>
      <c r="N3455" s="359">
        <f t="shared" si="450"/>
        <v>3.3623999958133327E-3</v>
      </c>
    </row>
    <row r="3456" spans="1:14">
      <c r="A3456" s="36">
        <f t="shared" si="451"/>
        <v>2133</v>
      </c>
      <c r="B3456" s="526"/>
      <c r="C3456" s="36" t="str">
        <f>VLOOKUP('Employee Salary Payroll Tax '!B3458,'Employee Salary Payroll Tax '!$D$1:$E$7,2,FALSE)</f>
        <v>NonUnion</v>
      </c>
      <c r="D3456" s="61">
        <f t="shared" si="445"/>
        <v>2.98E-2</v>
      </c>
      <c r="E3456" s="351">
        <f>'Employee Salary Payroll Tax '!N3458</f>
        <v>55548.14</v>
      </c>
      <c r="F3456" s="351">
        <f t="shared" si="446"/>
        <v>57203.474571999999</v>
      </c>
      <c r="G3456" s="352"/>
      <c r="H3456" s="351">
        <f t="shared" si="447"/>
        <v>0</v>
      </c>
      <c r="I3456" s="351">
        <f t="shared" si="448"/>
        <v>1655.3345719999998</v>
      </c>
      <c r="J3456" s="351">
        <f t="shared" si="449"/>
        <v>0</v>
      </c>
      <c r="K3456" s="293">
        <f>SUM('Employee Salary Payroll Tax '!I3458:K3458)</f>
        <v>22785.35</v>
      </c>
      <c r="L3456" s="293">
        <f>'Employee Salary Payroll Tax '!H3458</f>
        <v>0</v>
      </c>
      <c r="M3456" s="293">
        <f t="shared" si="438"/>
        <v>32762.79</v>
      </c>
      <c r="N3456" s="359">
        <f t="shared" si="450"/>
        <v>0</v>
      </c>
    </row>
    <row r="3457" spans="1:14">
      <c r="A3457" s="36">
        <f t="shared" si="451"/>
        <v>2134</v>
      </c>
      <c r="B3457" s="526"/>
      <c r="C3457" s="36" t="str">
        <f>VLOOKUP('Employee Salary Payroll Tax '!B3459,'Employee Salary Payroll Tax '!$D$1:$E$7,2,FALSE)</f>
        <v>NonUnion</v>
      </c>
      <c r="D3457" s="61">
        <f t="shared" si="445"/>
        <v>2.98E-2</v>
      </c>
      <c r="E3457" s="351">
        <f>'Employee Salary Payroll Tax '!N3459</f>
        <v>58033.11</v>
      </c>
      <c r="F3457" s="351">
        <f t="shared" si="446"/>
        <v>59762.496678000003</v>
      </c>
      <c r="G3457" s="352"/>
      <c r="H3457" s="351">
        <f t="shared" si="447"/>
        <v>0</v>
      </c>
      <c r="I3457" s="351">
        <f t="shared" si="448"/>
        <v>1729.3866780000026</v>
      </c>
      <c r="J3457" s="351">
        <f t="shared" si="449"/>
        <v>0</v>
      </c>
      <c r="K3457" s="293">
        <f>SUM('Employee Salary Payroll Tax '!I3459:K3459)</f>
        <v>24165.82</v>
      </c>
      <c r="L3457" s="293">
        <f>'Employee Salary Payroll Tax '!H3459</f>
        <v>0</v>
      </c>
      <c r="M3457" s="293">
        <f t="shared" si="438"/>
        <v>33867.29</v>
      </c>
      <c r="N3457" s="359">
        <f t="shared" si="450"/>
        <v>0</v>
      </c>
    </row>
    <row r="3458" spans="1:14">
      <c r="A3458" s="36">
        <f t="shared" si="451"/>
        <v>2135</v>
      </c>
      <c r="B3458" s="526"/>
      <c r="C3458" s="36" t="str">
        <f>VLOOKUP('Employee Salary Payroll Tax '!B3460,'Employee Salary Payroll Tax '!$D$1:$E$7,2,FALSE)</f>
        <v>NonUnion</v>
      </c>
      <c r="D3458" s="61">
        <f t="shared" si="445"/>
        <v>2.98E-2</v>
      </c>
      <c r="E3458" s="351">
        <f>'Employee Salary Payroll Tax '!N3460</f>
        <v>60508.12</v>
      </c>
      <c r="F3458" s="351">
        <f t="shared" si="446"/>
        <v>62311.261976000009</v>
      </c>
      <c r="G3458" s="352"/>
      <c r="H3458" s="351">
        <f t="shared" si="447"/>
        <v>0</v>
      </c>
      <c r="I3458" s="351">
        <f t="shared" si="448"/>
        <v>1803.1419760000063</v>
      </c>
      <c r="J3458" s="351">
        <f t="shared" si="449"/>
        <v>0</v>
      </c>
      <c r="K3458" s="293">
        <f>SUM('Employee Salary Payroll Tax '!I3460:K3460)</f>
        <v>19533.47</v>
      </c>
      <c r="L3458" s="293">
        <f>'Employee Salary Payroll Tax '!H3460</f>
        <v>0</v>
      </c>
      <c r="M3458" s="293">
        <f t="shared" si="438"/>
        <v>40974.65</v>
      </c>
      <c r="N3458" s="359">
        <f t="shared" si="450"/>
        <v>0</v>
      </c>
    </row>
    <row r="3459" spans="1:14">
      <c r="A3459" s="36">
        <f t="shared" si="451"/>
        <v>2136</v>
      </c>
      <c r="B3459" s="526"/>
      <c r="C3459" s="36" t="str">
        <f>VLOOKUP('Employee Salary Payroll Tax '!B3461,'Employee Salary Payroll Tax '!$D$1:$E$7,2,FALSE)</f>
        <v>NonUnion</v>
      </c>
      <c r="D3459" s="61">
        <f t="shared" si="445"/>
        <v>2.98E-2</v>
      </c>
      <c r="E3459" s="351">
        <f>'Employee Salary Payroll Tax '!N3461</f>
        <v>79535.08</v>
      </c>
      <c r="F3459" s="351">
        <f t="shared" si="446"/>
        <v>81905.225384000005</v>
      </c>
      <c r="G3459" s="352"/>
      <c r="H3459" s="351">
        <f t="shared" si="447"/>
        <v>0</v>
      </c>
      <c r="I3459" s="351">
        <f t="shared" si="448"/>
        <v>2370.1453840000031</v>
      </c>
      <c r="J3459" s="351">
        <f t="shared" si="449"/>
        <v>0</v>
      </c>
      <c r="K3459" s="293">
        <f>SUM('Employee Salary Payroll Tax '!I3461:K3461)</f>
        <v>59574.840000000004</v>
      </c>
      <c r="L3459" s="293">
        <f>'Employee Salary Payroll Tax '!H3461</f>
        <v>0</v>
      </c>
      <c r="M3459" s="293">
        <f t="shared" si="438"/>
        <v>19960.239999999998</v>
      </c>
      <c r="N3459" s="359">
        <f t="shared" si="450"/>
        <v>0</v>
      </c>
    </row>
    <row r="3460" spans="1:14">
      <c r="A3460" s="36">
        <f t="shared" si="451"/>
        <v>2137</v>
      </c>
      <c r="B3460" s="526"/>
      <c r="C3460" s="36" t="str">
        <f>VLOOKUP('Employee Salary Payroll Tax '!B3462,'Employee Salary Payroll Tax '!$D$1:$E$7,2,FALSE)</f>
        <v>IBEW</v>
      </c>
      <c r="D3460" s="61">
        <f t="shared" si="445"/>
        <v>6.875E-3</v>
      </c>
      <c r="E3460" s="351">
        <f>'Employee Salary Payroll Tax '!N3462</f>
        <v>51347.78</v>
      </c>
      <c r="F3460" s="351">
        <f t="shared" si="446"/>
        <v>51700.795987499994</v>
      </c>
      <c r="G3460" s="352"/>
      <c r="H3460" s="351">
        <f t="shared" si="447"/>
        <v>0</v>
      </c>
      <c r="I3460" s="351">
        <f t="shared" si="448"/>
        <v>353.01598749999539</v>
      </c>
      <c r="J3460" s="351">
        <f t="shared" si="449"/>
        <v>0</v>
      </c>
      <c r="K3460" s="293">
        <f>SUM('Employee Salary Payroll Tax '!I3462:K3462)</f>
        <v>51489.5</v>
      </c>
      <c r="L3460" s="293">
        <f>'Employee Salary Payroll Tax '!H3462</f>
        <v>0</v>
      </c>
      <c r="M3460" s="293">
        <f t="shared" si="438"/>
        <v>-141.72000000000116</v>
      </c>
      <c r="N3460" s="359">
        <f t="shared" si="450"/>
        <v>0</v>
      </c>
    </row>
    <row r="3461" spans="1:14">
      <c r="A3461" s="36">
        <f t="shared" si="451"/>
        <v>2138</v>
      </c>
      <c r="B3461" s="526"/>
      <c r="C3461" s="36" t="str">
        <f>VLOOKUP('Employee Salary Payroll Tax '!B3463,'Employee Salary Payroll Tax '!$D$1:$E$7,2,FALSE)</f>
        <v>NonUnion</v>
      </c>
      <c r="D3461" s="61">
        <f t="shared" si="445"/>
        <v>2.98E-2</v>
      </c>
      <c r="E3461" s="351">
        <f>'Employee Salary Payroll Tax '!N3463</f>
        <v>62957.48</v>
      </c>
      <c r="F3461" s="351">
        <f t="shared" si="446"/>
        <v>64833.612904000009</v>
      </c>
      <c r="G3461" s="352"/>
      <c r="H3461" s="351">
        <f t="shared" si="447"/>
        <v>0</v>
      </c>
      <c r="I3461" s="351">
        <f t="shared" si="448"/>
        <v>1876.1329040000055</v>
      </c>
      <c r="J3461" s="351">
        <f t="shared" si="449"/>
        <v>0</v>
      </c>
      <c r="K3461" s="293">
        <f>SUM('Employee Salary Payroll Tax '!I3463:K3463)</f>
        <v>4164.25</v>
      </c>
      <c r="L3461" s="293">
        <f>'Employee Salary Payroll Tax '!H3463</f>
        <v>0</v>
      </c>
      <c r="M3461" s="293">
        <f t="shared" si="438"/>
        <v>58793.23</v>
      </c>
      <c r="N3461" s="359">
        <f t="shared" si="450"/>
        <v>0</v>
      </c>
    </row>
    <row r="3462" spans="1:14">
      <c r="A3462" s="36">
        <f t="shared" si="451"/>
        <v>2139</v>
      </c>
      <c r="B3462" s="526"/>
      <c r="C3462" s="36" t="str">
        <f>VLOOKUP('Employee Salary Payroll Tax '!B3464,'Employee Salary Payroll Tax '!$D$1:$E$7,2,FALSE)</f>
        <v>UA</v>
      </c>
      <c r="D3462" s="61">
        <f t="shared" si="445"/>
        <v>0.03</v>
      </c>
      <c r="E3462" s="351">
        <f>'Employee Salary Payroll Tax '!N3464</f>
        <v>89359.65</v>
      </c>
      <c r="F3462" s="351">
        <f t="shared" si="446"/>
        <v>92040.439499999993</v>
      </c>
      <c r="G3462" s="352"/>
      <c r="H3462" s="351">
        <f t="shared" si="447"/>
        <v>0</v>
      </c>
      <c r="I3462" s="351">
        <f t="shared" si="448"/>
        <v>2680.789499999999</v>
      </c>
      <c r="J3462" s="351">
        <f t="shared" si="449"/>
        <v>0</v>
      </c>
      <c r="K3462" s="293">
        <f>SUM('Employee Salary Payroll Tax '!I3464:K3464)</f>
        <v>79913.590000000011</v>
      </c>
      <c r="L3462" s="293">
        <f>'Employee Salary Payroll Tax '!H3464</f>
        <v>1963.66</v>
      </c>
      <c r="M3462" s="293">
        <f t="shared" si="438"/>
        <v>7482.3999999999833</v>
      </c>
      <c r="N3462" s="359">
        <f t="shared" si="450"/>
        <v>0</v>
      </c>
    </row>
    <row r="3463" spans="1:14">
      <c r="A3463" s="36">
        <f t="shared" si="451"/>
        <v>2140</v>
      </c>
      <c r="B3463" s="526"/>
      <c r="C3463" s="36" t="str">
        <f>VLOOKUP('Employee Salary Payroll Tax '!B3465,'Employee Salary Payroll Tax '!$D$1:$E$7,2,FALSE)</f>
        <v>Not Assigned</v>
      </c>
      <c r="D3463" s="61">
        <f t="shared" si="445"/>
        <v>0</v>
      </c>
      <c r="E3463" s="351">
        <f>'Employee Salary Payroll Tax '!N3465</f>
        <v>0</v>
      </c>
      <c r="F3463" s="351">
        <f t="shared" si="446"/>
        <v>0</v>
      </c>
      <c r="G3463" s="352"/>
      <c r="H3463" s="351">
        <f t="shared" si="447"/>
        <v>7000</v>
      </c>
      <c r="I3463" s="351">
        <f t="shared" si="448"/>
        <v>0</v>
      </c>
      <c r="J3463" s="351">
        <f t="shared" si="449"/>
        <v>0</v>
      </c>
      <c r="K3463" s="293">
        <f>SUM('Employee Salary Payroll Tax '!I3465:K3465)</f>
        <v>301957.99</v>
      </c>
      <c r="L3463" s="293">
        <f>'Employee Salary Payroll Tax '!H3465</f>
        <v>0</v>
      </c>
      <c r="M3463" s="293">
        <f t="shared" si="438"/>
        <v>-301957.99</v>
      </c>
      <c r="N3463" s="359">
        <f t="shared" si="450"/>
        <v>0</v>
      </c>
    </row>
    <row r="3464" spans="1:14">
      <c r="A3464" s="36">
        <f t="shared" si="451"/>
        <v>2141</v>
      </c>
      <c r="B3464" s="526"/>
      <c r="C3464" s="36" t="str">
        <f>VLOOKUP('Employee Salary Payroll Tax '!B3466,'Employee Salary Payroll Tax '!$D$1:$E$7,2,FALSE)</f>
        <v>NonUnion</v>
      </c>
      <c r="D3464" s="61">
        <f t="shared" si="445"/>
        <v>2.98E-2</v>
      </c>
      <c r="E3464" s="351">
        <f>'Employee Salary Payroll Tax '!N3466</f>
        <v>84216.75</v>
      </c>
      <c r="F3464" s="351">
        <f t="shared" si="446"/>
        <v>86726.409150000007</v>
      </c>
      <c r="G3464" s="352"/>
      <c r="H3464" s="351">
        <f t="shared" si="447"/>
        <v>0</v>
      </c>
      <c r="I3464" s="351">
        <f t="shared" si="448"/>
        <v>2509.6591500000068</v>
      </c>
      <c r="J3464" s="351">
        <f t="shared" si="449"/>
        <v>0</v>
      </c>
      <c r="K3464" s="293">
        <f>SUM('Employee Salary Payroll Tax '!I3466:K3466)</f>
        <v>21697.97</v>
      </c>
      <c r="L3464" s="293">
        <f>'Employee Salary Payroll Tax '!H3466</f>
        <v>1013.45</v>
      </c>
      <c r="M3464" s="293">
        <f t="shared" si="438"/>
        <v>61505.33</v>
      </c>
      <c r="N3464" s="359">
        <f t="shared" si="450"/>
        <v>0</v>
      </c>
    </row>
    <row r="3465" spans="1:14">
      <c r="A3465" s="36">
        <f t="shared" si="451"/>
        <v>2142</v>
      </c>
      <c r="B3465" s="526"/>
      <c r="C3465" s="36" t="str">
        <f>VLOOKUP('Employee Salary Payroll Tax '!B3467,'Employee Salary Payroll Tax '!$D$1:$E$7,2,FALSE)</f>
        <v>Not Assigned</v>
      </c>
      <c r="D3465" s="61">
        <f t="shared" si="445"/>
        <v>0</v>
      </c>
      <c r="E3465" s="351">
        <f>'Employee Salary Payroll Tax '!N3467</f>
        <v>-2336.39</v>
      </c>
      <c r="F3465" s="351">
        <f t="shared" si="446"/>
        <v>-2336.39</v>
      </c>
      <c r="G3465" s="352"/>
      <c r="H3465" s="351">
        <f t="shared" si="447"/>
        <v>9336.39</v>
      </c>
      <c r="I3465" s="351">
        <f t="shared" si="448"/>
        <v>0</v>
      </c>
      <c r="J3465" s="351">
        <f t="shared" si="449"/>
        <v>0</v>
      </c>
      <c r="K3465" s="293">
        <f>SUM('Employee Salary Payroll Tax '!I3467:K3467)</f>
        <v>-9743658.2899999991</v>
      </c>
      <c r="L3465" s="293">
        <f>'Employee Salary Payroll Tax '!H3467</f>
        <v>-23221.14</v>
      </c>
      <c r="M3465" s="293">
        <f t="shared" si="438"/>
        <v>9764543.0399999991</v>
      </c>
      <c r="N3465" s="359">
        <f t="shared" si="450"/>
        <v>0</v>
      </c>
    </row>
    <row r="3466" spans="1:14">
      <c r="A3466" s="36">
        <f t="shared" si="451"/>
        <v>2143</v>
      </c>
      <c r="B3466" s="526"/>
      <c r="C3466" s="36" t="str">
        <f>VLOOKUP('Employee Salary Payroll Tax '!B3468,'Employee Salary Payroll Tax '!$D$1:$E$7,2,FALSE)</f>
        <v>Not Assigned</v>
      </c>
      <c r="D3466" s="61">
        <f t="shared" si="445"/>
        <v>0</v>
      </c>
      <c r="E3466" s="351">
        <f>'Employee Salary Payroll Tax '!N3468</f>
        <v>122192.68</v>
      </c>
      <c r="F3466" s="351">
        <f t="shared" si="446"/>
        <v>122192.68</v>
      </c>
      <c r="G3466" s="352"/>
      <c r="H3466" s="351">
        <f t="shared" si="447"/>
        <v>0</v>
      </c>
      <c r="I3466" s="351">
        <f t="shared" si="448"/>
        <v>0</v>
      </c>
      <c r="J3466" s="351">
        <f t="shared" si="449"/>
        <v>0</v>
      </c>
      <c r="K3466" s="293">
        <f>SUM('Employee Salary Payroll Tax '!I3468:K3468)</f>
        <v>40738.9</v>
      </c>
      <c r="L3466" s="293">
        <f>'Employee Salary Payroll Tax '!H3468</f>
        <v>0</v>
      </c>
      <c r="M3466" s="293">
        <f t="shared" si="438"/>
        <v>81453.78</v>
      </c>
      <c r="N3466" s="359">
        <f t="shared" si="450"/>
        <v>0</v>
      </c>
    </row>
    <row r="3467" spans="1:14">
      <c r="B3467" s="210"/>
    </row>
    <row r="3468" spans="1:14">
      <c r="B3468" s="210"/>
    </row>
    <row r="3469" spans="1:14">
      <c r="B3469" s="210"/>
    </row>
    <row r="3470" spans="1:14">
      <c r="B3470" s="210"/>
    </row>
    <row r="3471" spans="1:14">
      <c r="B3471" s="210"/>
    </row>
    <row r="3472" spans="1:14">
      <c r="B3472" s="210"/>
    </row>
    <row r="3473" spans="2:2">
      <c r="B3473" s="210"/>
    </row>
    <row r="3474" spans="2:2">
      <c r="B3474" s="210"/>
    </row>
    <row r="3475" spans="2:2">
      <c r="B3475" s="74"/>
    </row>
    <row r="3476" spans="2:2">
      <c r="B3476" s="74"/>
    </row>
    <row r="3477" spans="2:2">
      <c r="B3477" s="74"/>
    </row>
    <row r="3478" spans="2:2">
      <c r="B3478" s="74"/>
    </row>
    <row r="3479" spans="2:2">
      <c r="B3479" s="74"/>
    </row>
    <row r="3480" spans="2:2">
      <c r="B3480" s="74"/>
    </row>
    <row r="3481" spans="2:2">
      <c r="B3481" s="74"/>
    </row>
    <row r="3482" spans="2:2">
      <c r="B3482" s="74"/>
    </row>
    <row r="3483" spans="2:2">
      <c r="B3483" s="74"/>
    </row>
    <row r="3484" spans="2:2">
      <c r="B3484" s="74"/>
    </row>
    <row r="3485" spans="2:2">
      <c r="B3485" s="74"/>
    </row>
    <row r="3486" spans="2:2">
      <c r="B3486" s="74"/>
    </row>
    <row r="3487" spans="2:2">
      <c r="B3487" s="74"/>
    </row>
    <row r="3488" spans="2:2">
      <c r="B3488" s="74"/>
    </row>
    <row r="3489" spans="2:2">
      <c r="B3489" s="74"/>
    </row>
    <row r="3490" spans="2:2">
      <c r="B3490" s="74"/>
    </row>
    <row r="3491" spans="2:2">
      <c r="B3491" s="74"/>
    </row>
    <row r="3492" spans="2:2">
      <c r="B3492" s="74"/>
    </row>
    <row r="3493" spans="2:2">
      <c r="B3493" s="74"/>
    </row>
    <row r="3494" spans="2:2">
      <c r="B3494" s="74"/>
    </row>
    <row r="3495" spans="2:2">
      <c r="B3495" s="74"/>
    </row>
    <row r="3496" spans="2:2">
      <c r="B3496" s="74"/>
    </row>
    <row r="3497" spans="2:2">
      <c r="B3497" s="74"/>
    </row>
    <row r="3498" spans="2:2">
      <c r="B3498" s="74"/>
    </row>
    <row r="3499" spans="2:2">
      <c r="B3499" s="74"/>
    </row>
    <row r="3500" spans="2:2">
      <c r="B3500" s="74"/>
    </row>
    <row r="3501" spans="2:2">
      <c r="B3501" s="74"/>
    </row>
    <row r="3502" spans="2:2">
      <c r="B3502" s="74"/>
    </row>
    <row r="3503" spans="2:2">
      <c r="B3503" s="74"/>
    </row>
    <row r="3504" spans="2:2">
      <c r="B3504" s="74"/>
    </row>
    <row r="3505" spans="2:2">
      <c r="B3505" s="74"/>
    </row>
    <row r="3506" spans="2:2">
      <c r="B3506" s="74"/>
    </row>
    <row r="3507" spans="2:2">
      <c r="B3507" s="74"/>
    </row>
    <row r="3508" spans="2:2">
      <c r="B3508" s="74"/>
    </row>
    <row r="3509" spans="2:2">
      <c r="B3509" s="74"/>
    </row>
    <row r="3510" spans="2:2">
      <c r="B3510" s="74"/>
    </row>
    <row r="3511" spans="2:2">
      <c r="B3511" s="74"/>
    </row>
    <row r="3512" spans="2:2">
      <c r="B3512" s="74"/>
    </row>
    <row r="3513" spans="2:2">
      <c r="B3513" s="74"/>
    </row>
    <row r="3514" spans="2:2">
      <c r="B3514" s="74"/>
    </row>
    <row r="3515" spans="2:2">
      <c r="B3515" s="74"/>
    </row>
    <row r="3516" spans="2:2">
      <c r="B3516" s="74"/>
    </row>
    <row r="3517" spans="2:2">
      <c r="B3517" s="74"/>
    </row>
    <row r="3518" spans="2:2">
      <c r="B3518" s="74"/>
    </row>
    <row r="3519" spans="2:2">
      <c r="B3519" s="74"/>
    </row>
    <row r="3520" spans="2:2">
      <c r="B3520" s="74"/>
    </row>
    <row r="3521" spans="2:2">
      <c r="B3521" s="74"/>
    </row>
    <row r="3522" spans="2:2">
      <c r="B3522" s="74"/>
    </row>
    <row r="3523" spans="2:2">
      <c r="B3523" s="74"/>
    </row>
    <row r="3524" spans="2:2">
      <c r="B3524" s="74"/>
    </row>
    <row r="3525" spans="2:2">
      <c r="B3525" s="74"/>
    </row>
    <row r="3526" spans="2:2">
      <c r="B3526" s="74"/>
    </row>
    <row r="3527" spans="2:2">
      <c r="B3527" s="74"/>
    </row>
    <row r="3528" spans="2:2">
      <c r="B3528" s="74"/>
    </row>
    <row r="3529" spans="2:2">
      <c r="B3529" s="74"/>
    </row>
    <row r="3530" spans="2:2">
      <c r="B3530" s="74"/>
    </row>
    <row r="3531" spans="2:2">
      <c r="B3531" s="74"/>
    </row>
    <row r="3532" spans="2:2">
      <c r="B3532" s="74"/>
    </row>
    <row r="3533" spans="2:2">
      <c r="B3533" s="74"/>
    </row>
    <row r="3534" spans="2:2">
      <c r="B3534" s="74"/>
    </row>
    <row r="3535" spans="2:2">
      <c r="B3535" s="74"/>
    </row>
    <row r="3536" spans="2:2">
      <c r="B3536" s="74"/>
    </row>
    <row r="3537" spans="2:2">
      <c r="B3537" s="74"/>
    </row>
    <row r="3538" spans="2:2">
      <c r="B3538" s="74"/>
    </row>
    <row r="3539" spans="2:2">
      <c r="B3539" s="74"/>
    </row>
    <row r="3540" spans="2:2">
      <c r="B3540" s="74"/>
    </row>
    <row r="3541" spans="2:2">
      <c r="B3541" s="74"/>
    </row>
    <row r="3542" spans="2:2">
      <c r="B3542" s="74"/>
    </row>
    <row r="3543" spans="2:2">
      <c r="B3543" s="74"/>
    </row>
    <row r="3544" spans="2:2">
      <c r="B3544" s="74"/>
    </row>
    <row r="3545" spans="2:2">
      <c r="B3545" s="74"/>
    </row>
    <row r="3546" spans="2:2">
      <c r="B3546" s="74"/>
    </row>
    <row r="3547" spans="2:2">
      <c r="B3547" s="74"/>
    </row>
    <row r="3548" spans="2:2">
      <c r="B3548" s="74"/>
    </row>
    <row r="3549" spans="2:2">
      <c r="B3549" s="74"/>
    </row>
    <row r="3550" spans="2:2">
      <c r="B3550" s="74"/>
    </row>
    <row r="3551" spans="2:2">
      <c r="B3551" s="74"/>
    </row>
    <row r="3552" spans="2:2">
      <c r="B3552" s="74"/>
    </row>
    <row r="3553" spans="2:2">
      <c r="B3553" s="74"/>
    </row>
    <row r="3554" spans="2:2">
      <c r="B3554" s="74"/>
    </row>
    <row r="3555" spans="2:2">
      <c r="B3555" s="74"/>
    </row>
    <row r="3556" spans="2:2">
      <c r="B3556" s="74"/>
    </row>
    <row r="3557" spans="2:2">
      <c r="B3557" s="74"/>
    </row>
    <row r="3558" spans="2:2">
      <c r="B3558" s="74"/>
    </row>
    <row r="3559" spans="2:2">
      <c r="B3559" s="74"/>
    </row>
    <row r="3560" spans="2:2">
      <c r="B3560" s="74"/>
    </row>
    <row r="3561" spans="2:2">
      <c r="B3561" s="74"/>
    </row>
    <row r="3562" spans="2:2">
      <c r="B3562" s="74"/>
    </row>
    <row r="3563" spans="2:2">
      <c r="B3563" s="74"/>
    </row>
    <row r="3564" spans="2:2">
      <c r="B3564" s="74"/>
    </row>
    <row r="3565" spans="2:2">
      <c r="B3565" s="74"/>
    </row>
    <row r="3566" spans="2:2">
      <c r="B3566" s="74"/>
    </row>
    <row r="3567" spans="2:2">
      <c r="B3567" s="74"/>
    </row>
    <row r="3568" spans="2:2">
      <c r="B3568" s="74"/>
    </row>
    <row r="3569" spans="2:2">
      <c r="B3569" s="74"/>
    </row>
    <row r="3570" spans="2:2">
      <c r="B3570" s="74"/>
    </row>
    <row r="3571" spans="2:2">
      <c r="B3571" s="74"/>
    </row>
    <row r="3572" spans="2:2">
      <c r="B3572" s="74"/>
    </row>
    <row r="3573" spans="2:2">
      <c r="B3573" s="74"/>
    </row>
    <row r="3574" spans="2:2">
      <c r="B3574" s="74"/>
    </row>
    <row r="3575" spans="2:2">
      <c r="B3575" s="74"/>
    </row>
    <row r="3576" spans="2:2">
      <c r="B3576" s="74"/>
    </row>
    <row r="3577" spans="2:2">
      <c r="B3577" s="74"/>
    </row>
    <row r="3578" spans="2:2">
      <c r="B3578" s="74"/>
    </row>
    <row r="3579" spans="2:2">
      <c r="B3579" s="74"/>
    </row>
    <row r="3580" spans="2:2">
      <c r="B3580" s="74"/>
    </row>
    <row r="3581" spans="2:2">
      <c r="B3581" s="74"/>
    </row>
    <row r="3582" spans="2:2">
      <c r="B3582" s="74"/>
    </row>
    <row r="3583" spans="2:2">
      <c r="B3583" s="74"/>
    </row>
    <row r="3584" spans="2:2">
      <c r="B3584" s="74"/>
    </row>
    <row r="3585" spans="2:2">
      <c r="B3585" s="74"/>
    </row>
    <row r="3586" spans="2:2">
      <c r="B3586" s="74"/>
    </row>
    <row r="3587" spans="2:2">
      <c r="B3587" s="74"/>
    </row>
    <row r="3588" spans="2:2">
      <c r="B3588" s="74"/>
    </row>
    <row r="3589" spans="2:2">
      <c r="B3589" s="74"/>
    </row>
    <row r="3590" spans="2:2">
      <c r="B3590" s="74"/>
    </row>
    <row r="3591" spans="2:2">
      <c r="B3591" s="74"/>
    </row>
    <row r="3592" spans="2:2">
      <c r="B3592" s="74"/>
    </row>
    <row r="3593" spans="2:2">
      <c r="B3593" s="74"/>
    </row>
    <row r="3594" spans="2:2">
      <c r="B3594" s="74"/>
    </row>
    <row r="3595" spans="2:2">
      <c r="B3595" s="74"/>
    </row>
    <row r="3596" spans="2:2">
      <c r="B3596" s="74"/>
    </row>
    <row r="3597" spans="2:2">
      <c r="B3597" s="74"/>
    </row>
    <row r="3598" spans="2:2">
      <c r="B3598" s="74"/>
    </row>
    <row r="3599" spans="2:2">
      <c r="B3599" s="74"/>
    </row>
    <row r="3600" spans="2:2">
      <c r="B3600" s="74"/>
    </row>
    <row r="3601" spans="2:2">
      <c r="B3601" s="74"/>
    </row>
    <row r="3602" spans="2:2">
      <c r="B3602" s="74"/>
    </row>
    <row r="3603" spans="2:2">
      <c r="B3603" s="74"/>
    </row>
    <row r="3604" spans="2:2">
      <c r="B3604" s="74"/>
    </row>
    <row r="3605" spans="2:2">
      <c r="B3605" s="74"/>
    </row>
    <row r="3606" spans="2:2">
      <c r="B3606" s="74"/>
    </row>
    <row r="3607" spans="2:2">
      <c r="B3607" s="74"/>
    </row>
    <row r="3608" spans="2:2">
      <c r="B3608" s="74"/>
    </row>
    <row r="3609" spans="2:2">
      <c r="B3609" s="74"/>
    </row>
    <row r="3610" spans="2:2">
      <c r="B3610" s="74"/>
    </row>
    <row r="3611" spans="2:2">
      <c r="B3611" s="74"/>
    </row>
    <row r="3612" spans="2:2">
      <c r="B3612" s="74"/>
    </row>
    <row r="3613" spans="2:2">
      <c r="B3613" s="74"/>
    </row>
    <row r="3614" spans="2:2">
      <c r="B3614" s="74"/>
    </row>
    <row r="3615" spans="2:2">
      <c r="B3615" s="74"/>
    </row>
    <row r="3616" spans="2:2">
      <c r="B3616" s="74"/>
    </row>
    <row r="3617" spans="2:2">
      <c r="B3617" s="74"/>
    </row>
  </sheetData>
  <printOptions horizontalCentered="1"/>
  <pageMargins left="0.5" right="0.5" top="0.25" bottom="0.5" header="0.5" footer="0"/>
  <pageSetup scale="69" fitToHeight="0" orientation="landscape" r:id="rId1"/>
  <headerFooter alignWithMargins="0">
    <oddFooter>&amp;R&amp;P of &amp;N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68"/>
  <sheetViews>
    <sheetView zoomScaleNormal="100" workbookViewId="0">
      <pane xSplit="2" ySplit="17" topLeftCell="C18" activePane="bottomRight" state="frozen"/>
      <selection activeCell="M26" sqref="M26"/>
      <selection pane="topRight" activeCell="M26" sqref="M26"/>
      <selection pane="bottomLeft" activeCell="M26" sqref="M26"/>
      <selection pane="bottomRight" activeCell="M9" sqref="M9"/>
    </sheetView>
  </sheetViews>
  <sheetFormatPr defaultRowHeight="14.4"/>
  <cols>
    <col min="1" max="1" width="29.33203125" customWidth="1"/>
    <col min="2" max="3" width="11.5546875" bestFit="1" customWidth="1"/>
    <col min="4" max="4" width="12.44140625" bestFit="1" customWidth="1"/>
    <col min="5" max="5" width="11.6640625" customWidth="1"/>
    <col min="6" max="6" width="10.33203125" bestFit="1" customWidth="1"/>
    <col min="7" max="7" width="9.88671875" bestFit="1" customWidth="1"/>
    <col min="8" max="8" width="10.33203125" bestFit="1" customWidth="1"/>
    <col min="9" max="9" width="15.33203125" bestFit="1" customWidth="1"/>
    <col min="10" max="10" width="10.88671875" bestFit="1" customWidth="1"/>
    <col min="11" max="11" width="11.5546875" bestFit="1" customWidth="1"/>
    <col min="12" max="13" width="10.6640625" bestFit="1" customWidth="1"/>
    <col min="14" max="14" width="12.5546875" bestFit="1" customWidth="1"/>
    <col min="16" max="16" width="10.5546875" bestFit="1" customWidth="1"/>
  </cols>
  <sheetData>
    <row r="1" spans="1:16" ht="31.2">
      <c r="A1" s="1" t="s">
        <v>0</v>
      </c>
      <c r="D1" s="336" t="s">
        <v>13</v>
      </c>
      <c r="E1" s="337" t="s">
        <v>3483</v>
      </c>
      <c r="F1" s="319"/>
    </row>
    <row r="2" spans="1:16">
      <c r="A2" s="2"/>
      <c r="D2" s="338" t="s">
        <v>14</v>
      </c>
      <c r="E2" s="339" t="s">
        <v>2756</v>
      </c>
      <c r="F2" s="319"/>
      <c r="H2" s="531"/>
      <c r="I2" s="636"/>
      <c r="J2" s="329"/>
      <c r="K2" s="329"/>
      <c r="L2" s="329"/>
      <c r="M2" s="329"/>
    </row>
    <row r="3" spans="1:16" ht="21.6">
      <c r="A3" s="236" t="s">
        <v>1</v>
      </c>
      <c r="B3" s="3" t="s">
        <v>3543</v>
      </c>
      <c r="D3" s="338" t="s">
        <v>15</v>
      </c>
      <c r="E3" s="339" t="s">
        <v>2756</v>
      </c>
      <c r="F3" s="319"/>
      <c r="H3" s="531"/>
      <c r="I3" s="636"/>
      <c r="J3" s="329"/>
      <c r="K3" s="329"/>
      <c r="L3" s="329"/>
      <c r="M3" s="329"/>
    </row>
    <row r="4" spans="1:16">
      <c r="A4" s="2"/>
      <c r="D4" s="338" t="s">
        <v>16</v>
      </c>
      <c r="E4" s="339" t="s">
        <v>3483</v>
      </c>
      <c r="F4" s="319"/>
      <c r="H4" s="531"/>
      <c r="J4" s="329"/>
      <c r="K4" s="329"/>
      <c r="L4" s="329"/>
      <c r="M4" s="329"/>
    </row>
    <row r="5" spans="1:16" ht="15.6" customHeight="1">
      <c r="A5" s="712" t="s">
        <v>2</v>
      </c>
      <c r="B5" s="712"/>
      <c r="D5" s="338" t="s">
        <v>17</v>
      </c>
      <c r="E5" s="339" t="s">
        <v>2758</v>
      </c>
      <c r="F5" s="319"/>
      <c r="H5" s="531"/>
      <c r="J5" s="329"/>
      <c r="K5" s="329"/>
      <c r="L5" s="329"/>
      <c r="M5" s="329"/>
    </row>
    <row r="6" spans="1:16">
      <c r="A6" s="236" t="s">
        <v>3</v>
      </c>
      <c r="B6" s="3" t="s">
        <v>4</v>
      </c>
      <c r="D6" s="338" t="s">
        <v>18</v>
      </c>
      <c r="E6" s="339" t="s">
        <v>2758</v>
      </c>
      <c r="F6" s="319"/>
      <c r="H6" s="637"/>
      <c r="J6" s="329"/>
      <c r="K6" s="329"/>
      <c r="L6" s="329"/>
      <c r="M6" s="329"/>
    </row>
    <row r="7" spans="1:16">
      <c r="A7" s="236" t="s">
        <v>5</v>
      </c>
      <c r="B7" s="236" t="s">
        <v>5</v>
      </c>
      <c r="D7" s="338" t="s">
        <v>3484</v>
      </c>
      <c r="E7" s="339" t="s">
        <v>3484</v>
      </c>
      <c r="F7" s="319"/>
      <c r="H7" s="531"/>
      <c r="J7" s="329"/>
      <c r="K7" s="329"/>
      <c r="L7" s="329"/>
      <c r="M7" s="329"/>
    </row>
    <row r="8" spans="1:16" ht="15.6" customHeight="1" thickBot="1">
      <c r="A8" s="712" t="s">
        <v>6</v>
      </c>
      <c r="B8" s="712"/>
      <c r="D8" s="340"/>
      <c r="E8" s="341"/>
      <c r="H8" s="531"/>
      <c r="J8" s="329"/>
      <c r="K8" s="329"/>
      <c r="L8" s="329"/>
      <c r="M8" s="329"/>
    </row>
    <row r="9" spans="1:16">
      <c r="A9" s="236" t="s">
        <v>7</v>
      </c>
      <c r="B9" s="3" t="s">
        <v>8</v>
      </c>
      <c r="H9" s="531"/>
      <c r="J9" s="329"/>
      <c r="K9" s="329"/>
      <c r="L9" s="329"/>
      <c r="M9" s="329"/>
      <c r="P9" s="636"/>
    </row>
    <row r="10" spans="1:16" ht="21.6">
      <c r="A10" s="236" t="s">
        <v>9</v>
      </c>
      <c r="B10" s="3" t="s">
        <v>3544</v>
      </c>
      <c r="H10" s="531"/>
      <c r="J10" s="329"/>
      <c r="K10" s="329"/>
      <c r="L10" s="329"/>
      <c r="M10" s="329"/>
    </row>
    <row r="11" spans="1:16">
      <c r="A11" s="236" t="s">
        <v>5</v>
      </c>
      <c r="B11" s="236" t="s">
        <v>5</v>
      </c>
      <c r="J11" s="329"/>
      <c r="K11" s="329"/>
      <c r="L11" s="329"/>
      <c r="M11" s="329"/>
    </row>
    <row r="12" spans="1:16" ht="15.6" customHeight="1">
      <c r="A12" s="712" t="s">
        <v>10</v>
      </c>
      <c r="B12" s="712"/>
    </row>
    <row r="13" spans="1:16">
      <c r="A13" s="236" t="s">
        <v>11</v>
      </c>
      <c r="B13" s="3"/>
      <c r="I13" s="329"/>
      <c r="J13" s="329"/>
      <c r="K13" s="329"/>
    </row>
    <row r="14" spans="1:16" ht="15" thickBot="1">
      <c r="A14" s="2"/>
      <c r="J14" s="329"/>
      <c r="K14" s="329"/>
      <c r="L14" s="329"/>
      <c r="M14" s="329"/>
    </row>
    <row r="15" spans="1:16" ht="21" thickBot="1">
      <c r="A15" s="668"/>
      <c r="B15" s="664" t="s">
        <v>125</v>
      </c>
      <c r="C15" s="665" t="s">
        <v>126</v>
      </c>
      <c r="D15" s="665" t="s">
        <v>127</v>
      </c>
      <c r="E15" s="665" t="s">
        <v>128</v>
      </c>
      <c r="F15" s="665" t="s">
        <v>129</v>
      </c>
      <c r="G15" s="665" t="s">
        <v>130</v>
      </c>
      <c r="H15" s="665" t="s">
        <v>131</v>
      </c>
      <c r="I15" s="665" t="s">
        <v>132</v>
      </c>
      <c r="J15" s="665" t="s">
        <v>133</v>
      </c>
      <c r="K15" s="665" t="s">
        <v>134</v>
      </c>
      <c r="L15" s="665" t="s">
        <v>135</v>
      </c>
      <c r="M15" s="665" t="s">
        <v>136</v>
      </c>
      <c r="N15" s="665" t="s">
        <v>20</v>
      </c>
    </row>
    <row r="16" spans="1:16" ht="15" thickBot="1">
      <c r="A16" s="665" t="s">
        <v>137</v>
      </c>
      <c r="B16" s="665" t="s">
        <v>12</v>
      </c>
      <c r="C16" s="664" t="s">
        <v>22</v>
      </c>
      <c r="D16" s="664" t="s">
        <v>22</v>
      </c>
      <c r="E16" s="664" t="s">
        <v>22</v>
      </c>
      <c r="F16" s="664" t="s">
        <v>22</v>
      </c>
      <c r="G16" s="664" t="s">
        <v>22</v>
      </c>
      <c r="H16" s="664" t="s">
        <v>22</v>
      </c>
      <c r="I16" s="664" t="s">
        <v>22</v>
      </c>
      <c r="J16" s="664" t="s">
        <v>22</v>
      </c>
      <c r="K16" s="664" t="s">
        <v>22</v>
      </c>
      <c r="L16" s="664" t="s">
        <v>22</v>
      </c>
      <c r="M16" s="664" t="s">
        <v>22</v>
      </c>
      <c r="N16" s="664" t="s">
        <v>22</v>
      </c>
    </row>
    <row r="17" spans="1:14" ht="15" thickBot="1">
      <c r="A17" s="713" t="s">
        <v>20</v>
      </c>
      <c r="B17" s="714"/>
      <c r="C17" s="666">
        <f>SUM(C18:C3468)</f>
        <v>77464064.969999999</v>
      </c>
      <c r="D17" s="666">
        <f t="shared" ref="D17:N17" si="0">SUM(D18:D3468)</f>
        <v>7440117.0199999977</v>
      </c>
      <c r="E17" s="666">
        <f t="shared" si="0"/>
        <v>4152271.3</v>
      </c>
      <c r="F17" s="666">
        <f t="shared" si="0"/>
        <v>8895691.0500000101</v>
      </c>
      <c r="G17" s="666">
        <f t="shared" si="0"/>
        <v>1735126.5499999977</v>
      </c>
      <c r="H17" s="666">
        <f t="shared" si="0"/>
        <v>1278780.83</v>
      </c>
      <c r="I17" s="666">
        <f t="shared" si="0"/>
        <v>50641508.920000173</v>
      </c>
      <c r="J17" s="666">
        <f t="shared" si="0"/>
        <v>24102937.310000051</v>
      </c>
      <c r="K17" s="666">
        <f t="shared" si="0"/>
        <v>54289889.439999901</v>
      </c>
      <c r="L17" s="666">
        <f t="shared" si="0"/>
        <v>4064473.6699999939</v>
      </c>
      <c r="M17" s="666">
        <f t="shared" si="0"/>
        <v>3390688.7900000014</v>
      </c>
      <c r="N17" s="666">
        <f t="shared" si="0"/>
        <v>237455549.84999987</v>
      </c>
    </row>
    <row r="18" spans="1:14" ht="15" thickBot="1">
      <c r="A18" s="665" t="s">
        <v>2938</v>
      </c>
      <c r="B18" s="665" t="s">
        <v>14</v>
      </c>
      <c r="C18" s="667"/>
      <c r="D18" s="667"/>
      <c r="E18" s="667"/>
      <c r="F18" s="667"/>
      <c r="G18" s="667"/>
      <c r="H18" s="667"/>
      <c r="I18" s="667"/>
      <c r="J18" s="667"/>
      <c r="K18" s="667"/>
      <c r="L18" s="667"/>
      <c r="M18" s="666">
        <v>63329.760000000002</v>
      </c>
      <c r="N18" s="666">
        <v>63329.760000000002</v>
      </c>
    </row>
    <row r="19" spans="1:14" ht="15" thickBot="1">
      <c r="A19" s="665" t="s">
        <v>138</v>
      </c>
      <c r="B19" s="665" t="s">
        <v>13</v>
      </c>
      <c r="C19" s="666">
        <v>67517.440000000002</v>
      </c>
      <c r="D19" s="666">
        <v>158.86000000000001</v>
      </c>
      <c r="E19" s="667"/>
      <c r="F19" s="667"/>
      <c r="G19" s="667"/>
      <c r="H19" s="667"/>
      <c r="I19" s="666">
        <v>15284.95</v>
      </c>
      <c r="J19" s="667"/>
      <c r="K19" s="666">
        <v>37067.67</v>
      </c>
      <c r="L19" s="667"/>
      <c r="M19" s="667"/>
      <c r="N19" s="666">
        <v>120028.92</v>
      </c>
    </row>
    <row r="20" spans="1:14" ht="15" thickBot="1">
      <c r="A20" s="665" t="s">
        <v>139</v>
      </c>
      <c r="B20" s="665" t="s">
        <v>18</v>
      </c>
      <c r="C20" s="666">
        <v>6694.59</v>
      </c>
      <c r="D20" s="666">
        <v>189.98</v>
      </c>
      <c r="E20" s="667"/>
      <c r="F20" s="667"/>
      <c r="G20" s="666">
        <v>887.15</v>
      </c>
      <c r="H20" s="666">
        <v>1832.47</v>
      </c>
      <c r="I20" s="666">
        <v>406.24</v>
      </c>
      <c r="J20" s="666">
        <v>64821.59</v>
      </c>
      <c r="K20" s="666">
        <v>3392.99</v>
      </c>
      <c r="L20" s="666">
        <v>2198.48</v>
      </c>
      <c r="M20" s="667"/>
      <c r="N20" s="666">
        <v>80423.490000000005</v>
      </c>
    </row>
    <row r="21" spans="1:14" ht="15" thickBot="1">
      <c r="A21" s="665" t="s">
        <v>140</v>
      </c>
      <c r="B21" s="665" t="s">
        <v>13</v>
      </c>
      <c r="C21" s="667"/>
      <c r="D21" s="667"/>
      <c r="E21" s="667"/>
      <c r="F21" s="667"/>
      <c r="G21" s="667"/>
      <c r="H21" s="667"/>
      <c r="I21" s="667"/>
      <c r="J21" s="667"/>
      <c r="K21" s="666">
        <v>94009.5</v>
      </c>
      <c r="L21" s="667"/>
      <c r="M21" s="667"/>
      <c r="N21" s="666">
        <v>94009.5</v>
      </c>
    </row>
    <row r="22" spans="1:14" ht="15" thickBot="1">
      <c r="A22" s="665" t="s">
        <v>141</v>
      </c>
      <c r="B22" s="665" t="s">
        <v>18</v>
      </c>
      <c r="C22" s="666">
        <v>21359.200000000001</v>
      </c>
      <c r="D22" s="666">
        <v>2415.98</v>
      </c>
      <c r="E22" s="667"/>
      <c r="F22" s="667"/>
      <c r="G22" s="666">
        <v>847.32</v>
      </c>
      <c r="H22" s="667"/>
      <c r="I22" s="666">
        <v>21.31</v>
      </c>
      <c r="J22" s="666">
        <v>44571.53</v>
      </c>
      <c r="K22" s="667"/>
      <c r="L22" s="666">
        <v>1679.11</v>
      </c>
      <c r="M22" s="667"/>
      <c r="N22" s="666">
        <v>70894.45</v>
      </c>
    </row>
    <row r="23" spans="1:14" ht="15" thickBot="1">
      <c r="A23" s="665" t="s">
        <v>142</v>
      </c>
      <c r="B23" s="665" t="s">
        <v>15</v>
      </c>
      <c r="C23" s="666">
        <v>-49.28</v>
      </c>
      <c r="D23" s="666">
        <v>-0.57999999999999996</v>
      </c>
      <c r="E23" s="667"/>
      <c r="F23" s="667"/>
      <c r="G23" s="666">
        <v>-4.37</v>
      </c>
      <c r="H23" s="667"/>
      <c r="I23" s="666">
        <v>-61.99</v>
      </c>
      <c r="J23" s="667"/>
      <c r="K23" s="666">
        <v>18316.849999999999</v>
      </c>
      <c r="L23" s="666">
        <v>-2.4900000000000002</v>
      </c>
      <c r="M23" s="666">
        <v>-0.13</v>
      </c>
      <c r="N23" s="666">
        <v>18198.009999999998</v>
      </c>
    </row>
    <row r="24" spans="1:14" ht="15" thickBot="1">
      <c r="A24" s="665" t="s">
        <v>142</v>
      </c>
      <c r="B24" s="665" t="s">
        <v>16</v>
      </c>
      <c r="C24" s="666">
        <v>-1.53</v>
      </c>
      <c r="D24" s="667"/>
      <c r="E24" s="667"/>
      <c r="F24" s="667"/>
      <c r="G24" s="666">
        <v>-5.09</v>
      </c>
      <c r="H24" s="667"/>
      <c r="I24" s="667"/>
      <c r="J24" s="667"/>
      <c r="K24" s="666">
        <v>19813.68</v>
      </c>
      <c r="L24" s="666">
        <v>-1.08</v>
      </c>
      <c r="M24" s="667"/>
      <c r="N24" s="666">
        <v>19805.98</v>
      </c>
    </row>
    <row r="25" spans="1:14" ht="15" thickBot="1">
      <c r="A25" s="665" t="s">
        <v>143</v>
      </c>
      <c r="B25" s="665" t="s">
        <v>13</v>
      </c>
      <c r="C25" s="666">
        <v>1353.44</v>
      </c>
      <c r="D25" s="667"/>
      <c r="E25" s="667"/>
      <c r="F25" s="666">
        <v>21873.54</v>
      </c>
      <c r="G25" s="667"/>
      <c r="H25" s="666">
        <v>18836.22</v>
      </c>
      <c r="I25" s="666">
        <v>-6.13</v>
      </c>
      <c r="J25" s="666">
        <v>-2.3199999999999998</v>
      </c>
      <c r="K25" s="666">
        <v>22722.69</v>
      </c>
      <c r="L25" s="667"/>
      <c r="M25" s="667"/>
      <c r="N25" s="666">
        <v>64777.440000000002</v>
      </c>
    </row>
    <row r="26" spans="1:14" ht="15" thickBot="1">
      <c r="A26" s="665" t="s">
        <v>144</v>
      </c>
      <c r="B26" s="665" t="s">
        <v>13</v>
      </c>
      <c r="C26" s="666">
        <v>36033.120000000003</v>
      </c>
      <c r="D26" s="667"/>
      <c r="E26" s="667"/>
      <c r="F26" s="667"/>
      <c r="G26" s="667"/>
      <c r="H26" s="667"/>
      <c r="I26" s="666">
        <v>25340.78</v>
      </c>
      <c r="J26" s="666">
        <v>8151.29</v>
      </c>
      <c r="K26" s="666">
        <v>22589.45</v>
      </c>
      <c r="L26" s="667"/>
      <c r="M26" s="667"/>
      <c r="N26" s="666">
        <v>92114.64</v>
      </c>
    </row>
    <row r="27" spans="1:14" ht="15" thickBot="1">
      <c r="A27" s="665" t="s">
        <v>145</v>
      </c>
      <c r="B27" s="665" t="s">
        <v>13</v>
      </c>
      <c r="C27" s="666">
        <v>75111.789999999994</v>
      </c>
      <c r="D27" s="666">
        <v>9.26</v>
      </c>
      <c r="E27" s="667"/>
      <c r="F27" s="667"/>
      <c r="G27" s="667"/>
      <c r="H27" s="666">
        <v>41.09</v>
      </c>
      <c r="I27" s="666">
        <v>4914.63</v>
      </c>
      <c r="J27" s="666">
        <v>72.95</v>
      </c>
      <c r="K27" s="667"/>
      <c r="L27" s="666">
        <v>4.71</v>
      </c>
      <c r="M27" s="667"/>
      <c r="N27" s="666">
        <v>80154.429999999993</v>
      </c>
    </row>
    <row r="28" spans="1:14" ht="15" thickBot="1">
      <c r="A28" s="665" t="s">
        <v>146</v>
      </c>
      <c r="B28" s="665" t="s">
        <v>18</v>
      </c>
      <c r="C28" s="666">
        <v>27572.27</v>
      </c>
      <c r="D28" s="666">
        <v>9893.4599999999991</v>
      </c>
      <c r="E28" s="667"/>
      <c r="F28" s="667"/>
      <c r="G28" s="666">
        <v>1177.43</v>
      </c>
      <c r="H28" s="667"/>
      <c r="I28" s="667"/>
      <c r="J28" s="666">
        <v>27254.45</v>
      </c>
      <c r="K28" s="666">
        <v>3.52</v>
      </c>
      <c r="L28" s="666">
        <v>1110.48</v>
      </c>
      <c r="M28" s="667"/>
      <c r="N28" s="666">
        <v>67011.61</v>
      </c>
    </row>
    <row r="29" spans="1:14" ht="15" thickBot="1">
      <c r="A29" s="665" t="s">
        <v>147</v>
      </c>
      <c r="B29" s="665" t="s">
        <v>13</v>
      </c>
      <c r="C29" s="666">
        <v>55975.23</v>
      </c>
      <c r="D29" s="667"/>
      <c r="E29" s="667"/>
      <c r="F29" s="667"/>
      <c r="G29" s="667"/>
      <c r="H29" s="667"/>
      <c r="I29" s="666">
        <v>8168.98</v>
      </c>
      <c r="J29" s="666">
        <v>3139.01</v>
      </c>
      <c r="K29" s="666">
        <v>6694</v>
      </c>
      <c r="L29" s="667"/>
      <c r="M29" s="667"/>
      <c r="N29" s="666">
        <v>73977.22</v>
      </c>
    </row>
    <row r="30" spans="1:14" ht="15" thickBot="1">
      <c r="A30" s="665" t="s">
        <v>148</v>
      </c>
      <c r="B30" s="665" t="s">
        <v>13</v>
      </c>
      <c r="C30" s="666">
        <v>81361.25</v>
      </c>
      <c r="D30" s="666">
        <v>1599.71</v>
      </c>
      <c r="E30" s="667"/>
      <c r="F30" s="667"/>
      <c r="G30" s="666">
        <v>158.18</v>
      </c>
      <c r="H30" s="667"/>
      <c r="I30" s="666">
        <v>212.42</v>
      </c>
      <c r="J30" s="666">
        <v>14574.34</v>
      </c>
      <c r="K30" s="666">
        <v>69.900000000000006</v>
      </c>
      <c r="L30" s="666">
        <v>1657.93</v>
      </c>
      <c r="M30" s="667"/>
      <c r="N30" s="666">
        <v>99633.73</v>
      </c>
    </row>
    <row r="31" spans="1:14" ht="15" thickBot="1">
      <c r="A31" s="665" t="s">
        <v>149</v>
      </c>
      <c r="B31" s="665" t="s">
        <v>13</v>
      </c>
      <c r="C31" s="667"/>
      <c r="D31" s="667"/>
      <c r="E31" s="667"/>
      <c r="F31" s="667"/>
      <c r="G31" s="667"/>
      <c r="H31" s="667"/>
      <c r="I31" s="666">
        <v>54014.58</v>
      </c>
      <c r="J31" s="667"/>
      <c r="K31" s="666">
        <v>45044.14</v>
      </c>
      <c r="L31" s="667"/>
      <c r="M31" s="667"/>
      <c r="N31" s="666">
        <v>99058.72</v>
      </c>
    </row>
    <row r="32" spans="1:14" ht="15" thickBot="1">
      <c r="A32" s="665" t="s">
        <v>150</v>
      </c>
      <c r="B32" s="665" t="s">
        <v>14</v>
      </c>
      <c r="C32" s="666">
        <v>96569.43</v>
      </c>
      <c r="D32" s="666">
        <v>1562.5</v>
      </c>
      <c r="E32" s="667"/>
      <c r="F32" s="667"/>
      <c r="G32" s="667"/>
      <c r="H32" s="667"/>
      <c r="I32" s="666">
        <v>7037.65</v>
      </c>
      <c r="J32" s="667"/>
      <c r="K32" s="666">
        <v>6052.7</v>
      </c>
      <c r="L32" s="666">
        <v>2543.2399999999998</v>
      </c>
      <c r="M32" s="667"/>
      <c r="N32" s="666">
        <v>113765.52</v>
      </c>
    </row>
    <row r="33" spans="1:14" ht="15" thickBot="1">
      <c r="A33" s="665" t="s">
        <v>3557</v>
      </c>
      <c r="B33" s="665" t="s">
        <v>14</v>
      </c>
      <c r="C33" s="666">
        <v>-108.77</v>
      </c>
      <c r="D33" s="666">
        <v>-2.39</v>
      </c>
      <c r="E33" s="667"/>
      <c r="F33" s="667"/>
      <c r="G33" s="666">
        <v>-3.27</v>
      </c>
      <c r="H33" s="666">
        <v>-0.09</v>
      </c>
      <c r="I33" s="666">
        <v>13915.67</v>
      </c>
      <c r="J33" s="667"/>
      <c r="K33" s="667"/>
      <c r="L33" s="667"/>
      <c r="M33" s="667"/>
      <c r="N33" s="666">
        <v>13801.15</v>
      </c>
    </row>
    <row r="34" spans="1:14" ht="15" thickBot="1">
      <c r="A34" s="665" t="s">
        <v>151</v>
      </c>
      <c r="B34" s="665" t="s">
        <v>13</v>
      </c>
      <c r="C34" s="666">
        <v>4231.53</v>
      </c>
      <c r="D34" s="667"/>
      <c r="E34" s="667"/>
      <c r="F34" s="667"/>
      <c r="G34" s="667"/>
      <c r="H34" s="666">
        <v>855</v>
      </c>
      <c r="I34" s="667"/>
      <c r="J34" s="666">
        <v>36039.82</v>
      </c>
      <c r="K34" s="666">
        <v>1623.13</v>
      </c>
      <c r="L34" s="667"/>
      <c r="M34" s="667"/>
      <c r="N34" s="666">
        <v>42749.48</v>
      </c>
    </row>
    <row r="35" spans="1:14" ht="15" thickBot="1">
      <c r="A35" s="665" t="s">
        <v>151</v>
      </c>
      <c r="B35" s="665" t="s">
        <v>16</v>
      </c>
      <c r="C35" s="666">
        <v>501.27</v>
      </c>
      <c r="D35" s="667"/>
      <c r="E35" s="667"/>
      <c r="F35" s="667"/>
      <c r="G35" s="667"/>
      <c r="H35" s="666">
        <v>111.39</v>
      </c>
      <c r="I35" s="667"/>
      <c r="J35" s="666">
        <v>4845.6400000000003</v>
      </c>
      <c r="K35" s="666">
        <v>111.39</v>
      </c>
      <c r="L35" s="667"/>
      <c r="M35" s="667"/>
      <c r="N35" s="666">
        <v>5569.69</v>
      </c>
    </row>
    <row r="36" spans="1:14" ht="15" thickBot="1">
      <c r="A36" s="665" t="s">
        <v>152</v>
      </c>
      <c r="B36" s="665" t="s">
        <v>15</v>
      </c>
      <c r="C36" s="666">
        <v>11.26</v>
      </c>
      <c r="D36" s="666">
        <v>0.28000000000000003</v>
      </c>
      <c r="E36" s="667"/>
      <c r="F36" s="666">
        <v>2.44</v>
      </c>
      <c r="G36" s="666">
        <v>11.82</v>
      </c>
      <c r="H36" s="667"/>
      <c r="I36" s="666">
        <v>18.48</v>
      </c>
      <c r="J36" s="667"/>
      <c r="K36" s="666">
        <v>19907.98</v>
      </c>
      <c r="L36" s="666">
        <v>4074.72</v>
      </c>
      <c r="M36" s="666">
        <v>0.01</v>
      </c>
      <c r="N36" s="666">
        <v>24026.99</v>
      </c>
    </row>
    <row r="37" spans="1:14" ht="15" thickBot="1">
      <c r="A37" s="665" t="s">
        <v>152</v>
      </c>
      <c r="B37" s="665" t="s">
        <v>16</v>
      </c>
      <c r="C37" s="666">
        <v>-2.0499999999999998</v>
      </c>
      <c r="D37" s="667"/>
      <c r="E37" s="667"/>
      <c r="F37" s="667"/>
      <c r="G37" s="666">
        <v>-2.68</v>
      </c>
      <c r="H37" s="667"/>
      <c r="I37" s="666">
        <v>1456.41</v>
      </c>
      <c r="J37" s="667"/>
      <c r="K37" s="666">
        <v>501.88</v>
      </c>
      <c r="L37" s="666">
        <v>-1.59</v>
      </c>
      <c r="M37" s="667"/>
      <c r="N37" s="666">
        <v>1951.97</v>
      </c>
    </row>
    <row r="38" spans="1:14" ht="15" thickBot="1">
      <c r="A38" s="665" t="s">
        <v>153</v>
      </c>
      <c r="B38" s="665" t="s">
        <v>15</v>
      </c>
      <c r="C38" s="667"/>
      <c r="D38" s="667"/>
      <c r="E38" s="667"/>
      <c r="F38" s="667"/>
      <c r="G38" s="667"/>
      <c r="H38" s="667"/>
      <c r="I38" s="667"/>
      <c r="J38" s="667"/>
      <c r="K38" s="666">
        <v>51595.24</v>
      </c>
      <c r="L38" s="667"/>
      <c r="M38" s="667"/>
      <c r="N38" s="666">
        <v>51595.24</v>
      </c>
    </row>
    <row r="39" spans="1:14" ht="15" thickBot="1">
      <c r="A39" s="665" t="s">
        <v>24</v>
      </c>
      <c r="B39" s="665" t="s">
        <v>18</v>
      </c>
      <c r="C39" s="666">
        <v>33026.629999999997</v>
      </c>
      <c r="D39" s="666">
        <v>9224.7999999999993</v>
      </c>
      <c r="E39" s="667"/>
      <c r="F39" s="667"/>
      <c r="G39" s="666">
        <v>1182.17</v>
      </c>
      <c r="H39" s="667"/>
      <c r="I39" s="667"/>
      <c r="J39" s="666">
        <v>36637.919999999998</v>
      </c>
      <c r="K39" s="666">
        <v>109.47</v>
      </c>
      <c r="L39" s="666">
        <v>908.95</v>
      </c>
      <c r="M39" s="667"/>
      <c r="N39" s="666">
        <v>81089.94</v>
      </c>
    </row>
    <row r="40" spans="1:14" ht="15" thickBot="1">
      <c r="A40" s="665" t="s">
        <v>3558</v>
      </c>
      <c r="B40" s="665" t="s">
        <v>13</v>
      </c>
      <c r="C40" s="666">
        <v>24097.53</v>
      </c>
      <c r="D40" s="666">
        <v>4403.45</v>
      </c>
      <c r="E40" s="667"/>
      <c r="F40" s="667"/>
      <c r="G40" s="667"/>
      <c r="H40" s="667"/>
      <c r="I40" s="666">
        <v>234.09</v>
      </c>
      <c r="J40" s="666">
        <v>226.54</v>
      </c>
      <c r="K40" s="666">
        <v>2.4700000000000002</v>
      </c>
      <c r="L40" s="666">
        <v>9.76</v>
      </c>
      <c r="M40" s="667"/>
      <c r="N40" s="666">
        <v>28973.84</v>
      </c>
    </row>
    <row r="41" spans="1:14" ht="15" thickBot="1">
      <c r="A41" s="665" t="s">
        <v>3558</v>
      </c>
      <c r="B41" s="665" t="s">
        <v>19</v>
      </c>
      <c r="C41" s="666">
        <v>-343.49</v>
      </c>
      <c r="D41" s="666">
        <v>523.78</v>
      </c>
      <c r="E41" s="667"/>
      <c r="F41" s="667"/>
      <c r="G41" s="667"/>
      <c r="H41" s="667"/>
      <c r="I41" s="666">
        <v>-84.55</v>
      </c>
      <c r="J41" s="666">
        <v>-86.95</v>
      </c>
      <c r="K41" s="667"/>
      <c r="L41" s="666">
        <v>-7.97</v>
      </c>
      <c r="M41" s="667"/>
      <c r="N41" s="666">
        <v>0.82</v>
      </c>
    </row>
    <row r="42" spans="1:14" ht="15" thickBot="1">
      <c r="A42" s="665" t="s">
        <v>154</v>
      </c>
      <c r="B42" s="665" t="s">
        <v>13</v>
      </c>
      <c r="C42" s="667"/>
      <c r="D42" s="667"/>
      <c r="E42" s="667"/>
      <c r="F42" s="667"/>
      <c r="G42" s="667"/>
      <c r="H42" s="667"/>
      <c r="I42" s="666">
        <v>94317.6</v>
      </c>
      <c r="J42" s="667"/>
      <c r="K42" s="666">
        <v>33101.760000000002</v>
      </c>
      <c r="L42" s="667"/>
      <c r="M42" s="667"/>
      <c r="N42" s="666">
        <v>127419.36</v>
      </c>
    </row>
    <row r="43" spans="1:14" ht="15" thickBot="1">
      <c r="A43" s="665" t="s">
        <v>47</v>
      </c>
      <c r="B43" s="665" t="s">
        <v>17</v>
      </c>
      <c r="C43" s="666">
        <v>2577.09</v>
      </c>
      <c r="D43" s="666">
        <v>299.81</v>
      </c>
      <c r="E43" s="667"/>
      <c r="F43" s="667"/>
      <c r="G43" s="666">
        <v>860.35</v>
      </c>
      <c r="H43" s="666">
        <v>1637.87</v>
      </c>
      <c r="I43" s="666">
        <v>28.89</v>
      </c>
      <c r="J43" s="666">
        <v>62521.13</v>
      </c>
      <c r="K43" s="666">
        <v>4581.7</v>
      </c>
      <c r="L43" s="666">
        <v>2165.11</v>
      </c>
      <c r="M43" s="667"/>
      <c r="N43" s="666">
        <v>74671.95</v>
      </c>
    </row>
    <row r="44" spans="1:14" ht="15" thickBot="1">
      <c r="A44" s="665" t="s">
        <v>60</v>
      </c>
      <c r="B44" s="665" t="s">
        <v>16</v>
      </c>
      <c r="C44" s="667"/>
      <c r="D44" s="667"/>
      <c r="E44" s="667"/>
      <c r="F44" s="667"/>
      <c r="G44" s="667"/>
      <c r="H44" s="667"/>
      <c r="I44" s="667"/>
      <c r="J44" s="667"/>
      <c r="K44" s="666">
        <v>34950.44</v>
      </c>
      <c r="L44" s="667"/>
      <c r="M44" s="667"/>
      <c r="N44" s="666">
        <v>34950.44</v>
      </c>
    </row>
    <row r="45" spans="1:14" ht="15" thickBot="1">
      <c r="A45" s="665" t="s">
        <v>3559</v>
      </c>
      <c r="B45" s="665" t="s">
        <v>13</v>
      </c>
      <c r="C45" s="666">
        <v>22579.02</v>
      </c>
      <c r="D45" s="667"/>
      <c r="E45" s="667"/>
      <c r="F45" s="667"/>
      <c r="G45" s="667"/>
      <c r="H45" s="667"/>
      <c r="I45" s="666">
        <v>9307.42</v>
      </c>
      <c r="J45" s="666">
        <v>3576.47</v>
      </c>
      <c r="K45" s="666">
        <v>7626.88</v>
      </c>
      <c r="L45" s="667"/>
      <c r="M45" s="667"/>
      <c r="N45" s="666">
        <v>43089.79</v>
      </c>
    </row>
    <row r="46" spans="1:14" ht="15" thickBot="1">
      <c r="A46" s="665" t="s">
        <v>155</v>
      </c>
      <c r="B46" s="665" t="s">
        <v>17</v>
      </c>
      <c r="C46" s="666">
        <v>1721.41</v>
      </c>
      <c r="D46" s="666">
        <v>303.45</v>
      </c>
      <c r="E46" s="667"/>
      <c r="F46" s="667"/>
      <c r="G46" s="666">
        <v>701.62</v>
      </c>
      <c r="H46" s="666">
        <v>1203.56</v>
      </c>
      <c r="I46" s="666">
        <v>1533.67</v>
      </c>
      <c r="J46" s="666">
        <v>69275.73</v>
      </c>
      <c r="K46" s="666">
        <v>2797.72</v>
      </c>
      <c r="L46" s="666">
        <v>1257.6300000000001</v>
      </c>
      <c r="M46" s="667"/>
      <c r="N46" s="666">
        <v>78794.789999999994</v>
      </c>
    </row>
    <row r="47" spans="1:14" ht="15" thickBot="1">
      <c r="A47" s="665" t="s">
        <v>156</v>
      </c>
      <c r="B47" s="665" t="s">
        <v>13</v>
      </c>
      <c r="C47" s="666">
        <v>71625.56</v>
      </c>
      <c r="D47" s="667"/>
      <c r="E47" s="667"/>
      <c r="F47" s="667"/>
      <c r="G47" s="667"/>
      <c r="H47" s="667"/>
      <c r="I47" s="667"/>
      <c r="J47" s="667"/>
      <c r="K47" s="666">
        <v>28028.38</v>
      </c>
      <c r="L47" s="667"/>
      <c r="M47" s="667"/>
      <c r="N47" s="666">
        <v>99653.94</v>
      </c>
    </row>
    <row r="48" spans="1:14" ht="15" thickBot="1">
      <c r="A48" s="665" t="s">
        <v>157</v>
      </c>
      <c r="B48" s="665" t="s">
        <v>17</v>
      </c>
      <c r="C48" s="666">
        <v>5320.3</v>
      </c>
      <c r="D48" s="666">
        <v>1122.05</v>
      </c>
      <c r="E48" s="667"/>
      <c r="F48" s="667"/>
      <c r="G48" s="666">
        <v>1348.91</v>
      </c>
      <c r="H48" s="667"/>
      <c r="I48" s="666">
        <v>135.61000000000001</v>
      </c>
      <c r="J48" s="666">
        <v>71781.02</v>
      </c>
      <c r="K48" s="667"/>
      <c r="L48" s="666">
        <v>147.72</v>
      </c>
      <c r="M48" s="667"/>
      <c r="N48" s="666">
        <v>79855.61</v>
      </c>
    </row>
    <row r="49" spans="1:14" ht="15" thickBot="1">
      <c r="A49" s="665" t="s">
        <v>3127</v>
      </c>
      <c r="B49" s="665" t="s">
        <v>15</v>
      </c>
      <c r="C49" s="667"/>
      <c r="D49" s="667"/>
      <c r="E49" s="667"/>
      <c r="F49" s="667"/>
      <c r="G49" s="667"/>
      <c r="H49" s="667"/>
      <c r="I49" s="666">
        <v>645.02</v>
      </c>
      <c r="J49" s="667"/>
      <c r="K49" s="666">
        <v>23549.25</v>
      </c>
      <c r="L49" s="667"/>
      <c r="M49" s="667"/>
      <c r="N49" s="666">
        <v>24194.27</v>
      </c>
    </row>
    <row r="50" spans="1:14" ht="15" thickBot="1">
      <c r="A50" s="665" t="s">
        <v>158</v>
      </c>
      <c r="B50" s="665" t="s">
        <v>13</v>
      </c>
      <c r="C50" s="666">
        <v>26261.35</v>
      </c>
      <c r="D50" s="667"/>
      <c r="E50" s="667"/>
      <c r="F50" s="666">
        <v>1335.04</v>
      </c>
      <c r="G50" s="667"/>
      <c r="H50" s="667"/>
      <c r="I50" s="667"/>
      <c r="J50" s="667"/>
      <c r="K50" s="666">
        <v>47952.08</v>
      </c>
      <c r="L50" s="667"/>
      <c r="M50" s="667"/>
      <c r="N50" s="666">
        <v>75548.47</v>
      </c>
    </row>
    <row r="51" spans="1:14" ht="15" thickBot="1">
      <c r="A51" s="665" t="s">
        <v>80</v>
      </c>
      <c r="B51" s="665" t="s">
        <v>17</v>
      </c>
      <c r="C51" s="666">
        <v>12830.2</v>
      </c>
      <c r="D51" s="666">
        <v>2123.06</v>
      </c>
      <c r="E51" s="667"/>
      <c r="F51" s="667"/>
      <c r="G51" s="666">
        <v>302.3</v>
      </c>
      <c r="H51" s="666">
        <v>72.959999999999994</v>
      </c>
      <c r="I51" s="667"/>
      <c r="J51" s="666">
        <v>22921.35</v>
      </c>
      <c r="K51" s="666">
        <v>470.78</v>
      </c>
      <c r="L51" s="666">
        <v>2211.02</v>
      </c>
      <c r="M51" s="667"/>
      <c r="N51" s="666">
        <v>40931.67</v>
      </c>
    </row>
    <row r="52" spans="1:14" ht="15" thickBot="1">
      <c r="A52" s="665" t="s">
        <v>80</v>
      </c>
      <c r="B52" s="665" t="s">
        <v>18</v>
      </c>
      <c r="C52" s="666">
        <v>500.07</v>
      </c>
      <c r="D52" s="666">
        <v>82.07</v>
      </c>
      <c r="E52" s="667"/>
      <c r="F52" s="667"/>
      <c r="G52" s="666">
        <v>5.0199999999999996</v>
      </c>
      <c r="H52" s="666">
        <v>0.62</v>
      </c>
      <c r="I52" s="667"/>
      <c r="J52" s="666">
        <v>178.37</v>
      </c>
      <c r="K52" s="666">
        <v>1.28</v>
      </c>
      <c r="L52" s="666">
        <v>9.5</v>
      </c>
      <c r="M52" s="667"/>
      <c r="N52" s="666">
        <v>776.93</v>
      </c>
    </row>
    <row r="53" spans="1:14" ht="15" thickBot="1">
      <c r="A53" s="665" t="s">
        <v>83</v>
      </c>
      <c r="B53" s="665" t="s">
        <v>15</v>
      </c>
      <c r="C53" s="667"/>
      <c r="D53" s="667"/>
      <c r="E53" s="667"/>
      <c r="F53" s="667"/>
      <c r="G53" s="667"/>
      <c r="H53" s="667"/>
      <c r="I53" s="667"/>
      <c r="J53" s="667"/>
      <c r="K53" s="666">
        <v>0</v>
      </c>
      <c r="L53" s="667"/>
      <c r="M53" s="667"/>
      <c r="N53" s="666">
        <v>0</v>
      </c>
    </row>
    <row r="54" spans="1:14" ht="15" thickBot="1">
      <c r="A54" s="665" t="s">
        <v>159</v>
      </c>
      <c r="B54" s="665" t="s">
        <v>13</v>
      </c>
      <c r="C54" s="666">
        <v>20247.18</v>
      </c>
      <c r="D54" s="667"/>
      <c r="E54" s="667"/>
      <c r="F54" s="667"/>
      <c r="G54" s="667"/>
      <c r="H54" s="667"/>
      <c r="I54" s="667"/>
      <c r="J54" s="667"/>
      <c r="K54" s="666">
        <v>31859.62</v>
      </c>
      <c r="L54" s="667"/>
      <c r="M54" s="667"/>
      <c r="N54" s="666">
        <v>52106.8</v>
      </c>
    </row>
    <row r="55" spans="1:14" ht="15" thickBot="1">
      <c r="A55" s="665" t="s">
        <v>160</v>
      </c>
      <c r="B55" s="665" t="s">
        <v>15</v>
      </c>
      <c r="C55" s="666">
        <v>-0.15</v>
      </c>
      <c r="D55" s="667"/>
      <c r="E55" s="667"/>
      <c r="F55" s="667"/>
      <c r="G55" s="667"/>
      <c r="H55" s="667"/>
      <c r="I55" s="666">
        <v>50531.62</v>
      </c>
      <c r="J55" s="667"/>
      <c r="K55" s="667"/>
      <c r="L55" s="666">
        <v>0.32</v>
      </c>
      <c r="M55" s="667"/>
      <c r="N55" s="666">
        <v>50531.79</v>
      </c>
    </row>
    <row r="56" spans="1:14" ht="15" thickBot="1">
      <c r="A56" s="665" t="s">
        <v>161</v>
      </c>
      <c r="B56" s="665" t="s">
        <v>15</v>
      </c>
      <c r="C56" s="666">
        <v>5035.58</v>
      </c>
      <c r="D56" s="666">
        <v>25.48</v>
      </c>
      <c r="E56" s="667"/>
      <c r="F56" s="667"/>
      <c r="G56" s="666">
        <v>571.04999999999995</v>
      </c>
      <c r="H56" s="667"/>
      <c r="I56" s="666">
        <v>3840.32</v>
      </c>
      <c r="J56" s="666">
        <v>45975.19</v>
      </c>
      <c r="K56" s="666">
        <v>5.39</v>
      </c>
      <c r="L56" s="666">
        <v>165.01</v>
      </c>
      <c r="M56" s="667"/>
      <c r="N56" s="666">
        <v>55618.02</v>
      </c>
    </row>
    <row r="57" spans="1:14" ht="15" thickBot="1">
      <c r="A57" s="665" t="s">
        <v>162</v>
      </c>
      <c r="B57" s="665" t="s">
        <v>14</v>
      </c>
      <c r="C57" s="667"/>
      <c r="D57" s="667"/>
      <c r="E57" s="667"/>
      <c r="F57" s="667"/>
      <c r="G57" s="667"/>
      <c r="H57" s="667"/>
      <c r="I57" s="667"/>
      <c r="J57" s="667"/>
      <c r="K57" s="667"/>
      <c r="L57" s="667"/>
      <c r="M57" s="666">
        <v>67306.070000000007</v>
      </c>
      <c r="N57" s="666">
        <v>67306.070000000007</v>
      </c>
    </row>
    <row r="58" spans="1:14" ht="15" thickBot="1">
      <c r="A58" s="665" t="s">
        <v>163</v>
      </c>
      <c r="B58" s="665" t="s">
        <v>14</v>
      </c>
      <c r="C58" s="666">
        <v>24331.65</v>
      </c>
      <c r="D58" s="666">
        <v>-5</v>
      </c>
      <c r="E58" s="667"/>
      <c r="F58" s="667"/>
      <c r="G58" s="666">
        <v>608.82000000000005</v>
      </c>
      <c r="H58" s="667"/>
      <c r="I58" s="666">
        <v>63418</v>
      </c>
      <c r="J58" s="667"/>
      <c r="K58" s="666">
        <v>-0.27</v>
      </c>
      <c r="L58" s="666">
        <v>68.08</v>
      </c>
      <c r="M58" s="666">
        <v>-4.7699999999999996</v>
      </c>
      <c r="N58" s="666">
        <v>88416.51</v>
      </c>
    </row>
    <row r="59" spans="1:14" ht="15" thickBot="1">
      <c r="A59" s="665" t="s">
        <v>2939</v>
      </c>
      <c r="B59" s="665" t="s">
        <v>13</v>
      </c>
      <c r="C59" s="666">
        <v>-1.17</v>
      </c>
      <c r="D59" s="667"/>
      <c r="E59" s="667"/>
      <c r="F59" s="666">
        <v>64905.01</v>
      </c>
      <c r="G59" s="667"/>
      <c r="H59" s="667"/>
      <c r="I59" s="666">
        <v>1.23</v>
      </c>
      <c r="J59" s="666">
        <v>-2.0699999999999998</v>
      </c>
      <c r="K59" s="666">
        <v>20.39</v>
      </c>
      <c r="L59" s="667"/>
      <c r="M59" s="667"/>
      <c r="N59" s="666">
        <v>64923.39</v>
      </c>
    </row>
    <row r="60" spans="1:14" ht="15" thickBot="1">
      <c r="A60" s="665" t="s">
        <v>164</v>
      </c>
      <c r="B60" s="665" t="s">
        <v>14</v>
      </c>
      <c r="C60" s="666">
        <v>21523.21</v>
      </c>
      <c r="D60" s="666">
        <v>2174.3000000000002</v>
      </c>
      <c r="E60" s="667"/>
      <c r="F60" s="667"/>
      <c r="G60" s="666">
        <v>110.16</v>
      </c>
      <c r="H60" s="667"/>
      <c r="I60" s="666">
        <v>209320.31</v>
      </c>
      <c r="J60" s="667"/>
      <c r="K60" s="666">
        <v>517.57000000000005</v>
      </c>
      <c r="L60" s="666">
        <v>18868.259999999998</v>
      </c>
      <c r="M60" s="667"/>
      <c r="N60" s="666">
        <v>252513.81</v>
      </c>
    </row>
    <row r="61" spans="1:14" ht="15" thickBot="1">
      <c r="A61" s="665" t="s">
        <v>165</v>
      </c>
      <c r="B61" s="665" t="s">
        <v>13</v>
      </c>
      <c r="C61" s="666">
        <v>35331.660000000003</v>
      </c>
      <c r="D61" s="666">
        <v>379.56</v>
      </c>
      <c r="E61" s="667"/>
      <c r="F61" s="667"/>
      <c r="G61" s="666">
        <v>11.75</v>
      </c>
      <c r="H61" s="666">
        <v>7.85</v>
      </c>
      <c r="I61" s="666">
        <v>3477.25</v>
      </c>
      <c r="J61" s="666">
        <v>114.51</v>
      </c>
      <c r="K61" s="667"/>
      <c r="L61" s="666">
        <v>9.9700000000000006</v>
      </c>
      <c r="M61" s="667"/>
      <c r="N61" s="666">
        <v>39332.550000000003</v>
      </c>
    </row>
    <row r="62" spans="1:14" ht="15" thickBot="1">
      <c r="A62" s="665" t="s">
        <v>166</v>
      </c>
      <c r="B62" s="665" t="s">
        <v>13</v>
      </c>
      <c r="C62" s="667"/>
      <c r="D62" s="667"/>
      <c r="E62" s="667"/>
      <c r="F62" s="666">
        <v>8231.02</v>
      </c>
      <c r="G62" s="667"/>
      <c r="H62" s="667"/>
      <c r="I62" s="667"/>
      <c r="J62" s="667"/>
      <c r="K62" s="666">
        <v>42246</v>
      </c>
      <c r="L62" s="667"/>
      <c r="M62" s="667"/>
      <c r="N62" s="666">
        <v>50477.02</v>
      </c>
    </row>
    <row r="63" spans="1:14" ht="15" thickBot="1">
      <c r="A63" s="665" t="s">
        <v>167</v>
      </c>
      <c r="B63" s="665" t="s">
        <v>14</v>
      </c>
      <c r="C63" s="666">
        <v>29256.81</v>
      </c>
      <c r="D63" s="667"/>
      <c r="E63" s="667"/>
      <c r="F63" s="667"/>
      <c r="G63" s="666">
        <v>240.38</v>
      </c>
      <c r="H63" s="667"/>
      <c r="I63" s="667"/>
      <c r="J63" s="666">
        <v>120.22</v>
      </c>
      <c r="K63" s="666">
        <v>14746.24</v>
      </c>
      <c r="L63" s="666">
        <v>0</v>
      </c>
      <c r="M63" s="667"/>
      <c r="N63" s="666">
        <v>44363.65</v>
      </c>
    </row>
    <row r="64" spans="1:14" ht="15" thickBot="1">
      <c r="A64" s="665" t="s">
        <v>168</v>
      </c>
      <c r="B64" s="665" t="s">
        <v>17</v>
      </c>
      <c r="C64" s="666">
        <v>19343.32</v>
      </c>
      <c r="D64" s="666">
        <v>1539.61</v>
      </c>
      <c r="E64" s="667"/>
      <c r="F64" s="667"/>
      <c r="G64" s="666">
        <v>289</v>
      </c>
      <c r="H64" s="666">
        <v>85.04</v>
      </c>
      <c r="I64" s="667"/>
      <c r="J64" s="666">
        <v>25434.75</v>
      </c>
      <c r="K64" s="666">
        <v>935.38</v>
      </c>
      <c r="L64" s="666">
        <v>1631.55</v>
      </c>
      <c r="M64" s="667"/>
      <c r="N64" s="666">
        <v>49258.65</v>
      </c>
    </row>
    <row r="65" spans="1:14" ht="15" thickBot="1">
      <c r="A65" s="665" t="s">
        <v>168</v>
      </c>
      <c r="B65" s="665" t="s">
        <v>18</v>
      </c>
      <c r="C65" s="666">
        <v>1053.43</v>
      </c>
      <c r="D65" s="666">
        <v>28.03</v>
      </c>
      <c r="E65" s="667"/>
      <c r="F65" s="667"/>
      <c r="G65" s="666">
        <v>5.92</v>
      </c>
      <c r="H65" s="666">
        <v>0.73</v>
      </c>
      <c r="I65" s="667"/>
      <c r="J65" s="666">
        <v>210.76</v>
      </c>
      <c r="K65" s="666">
        <v>1.51</v>
      </c>
      <c r="L65" s="666">
        <v>11.29</v>
      </c>
      <c r="M65" s="667"/>
      <c r="N65" s="666">
        <v>1311.67</v>
      </c>
    </row>
    <row r="66" spans="1:14" ht="15" thickBot="1">
      <c r="A66" s="665" t="s">
        <v>2940</v>
      </c>
      <c r="B66" s="665" t="s">
        <v>13</v>
      </c>
      <c r="C66" s="666">
        <v>57781.35</v>
      </c>
      <c r="D66" s="666">
        <v>3550.65</v>
      </c>
      <c r="E66" s="667"/>
      <c r="F66" s="667"/>
      <c r="G66" s="667"/>
      <c r="H66" s="667"/>
      <c r="I66" s="667"/>
      <c r="J66" s="666">
        <v>4498.32</v>
      </c>
      <c r="K66" s="667"/>
      <c r="L66" s="666">
        <v>614.13</v>
      </c>
      <c r="M66" s="667"/>
      <c r="N66" s="666">
        <v>66444.45</v>
      </c>
    </row>
    <row r="67" spans="1:14" ht="15" thickBot="1">
      <c r="A67" s="665" t="s">
        <v>169</v>
      </c>
      <c r="B67" s="665" t="s">
        <v>13</v>
      </c>
      <c r="C67" s="667"/>
      <c r="D67" s="667"/>
      <c r="E67" s="667"/>
      <c r="F67" s="667"/>
      <c r="G67" s="667"/>
      <c r="H67" s="667"/>
      <c r="I67" s="667"/>
      <c r="J67" s="666">
        <v>106074.39</v>
      </c>
      <c r="K67" s="666">
        <v>7360.81</v>
      </c>
      <c r="L67" s="667"/>
      <c r="M67" s="667"/>
      <c r="N67" s="666">
        <v>113435.2</v>
      </c>
    </row>
    <row r="68" spans="1:14" ht="15" thickBot="1">
      <c r="A68" s="665" t="s">
        <v>170</v>
      </c>
      <c r="B68" s="665" t="s">
        <v>17</v>
      </c>
      <c r="C68" s="666">
        <v>12086.37</v>
      </c>
      <c r="D68" s="666">
        <v>8.44</v>
      </c>
      <c r="E68" s="667"/>
      <c r="F68" s="667"/>
      <c r="G68" s="666">
        <v>605.47</v>
      </c>
      <c r="H68" s="667"/>
      <c r="I68" s="666">
        <v>26.36</v>
      </c>
      <c r="J68" s="666">
        <v>54162</v>
      </c>
      <c r="K68" s="666">
        <v>2.08</v>
      </c>
      <c r="L68" s="666">
        <v>831.7</v>
      </c>
      <c r="M68" s="667"/>
      <c r="N68" s="666">
        <v>67722.42</v>
      </c>
    </row>
    <row r="69" spans="1:14" ht="15" thickBot="1">
      <c r="A69" s="665" t="s">
        <v>171</v>
      </c>
      <c r="B69" s="665" t="s">
        <v>14</v>
      </c>
      <c r="C69" s="666">
        <v>61971.28</v>
      </c>
      <c r="D69" s="666">
        <v>6505.25</v>
      </c>
      <c r="E69" s="667"/>
      <c r="F69" s="667"/>
      <c r="G69" s="666">
        <v>11.1</v>
      </c>
      <c r="H69" s="667"/>
      <c r="I69" s="666">
        <v>30057.31</v>
      </c>
      <c r="J69" s="667"/>
      <c r="K69" s="666">
        <v>7.99</v>
      </c>
      <c r="L69" s="666">
        <v>5290.83</v>
      </c>
      <c r="M69" s="666">
        <v>7237.22</v>
      </c>
      <c r="N69" s="666">
        <v>111080.98</v>
      </c>
    </row>
    <row r="70" spans="1:14" ht="15" thickBot="1">
      <c r="A70" s="665" t="s">
        <v>172</v>
      </c>
      <c r="B70" s="665" t="s">
        <v>13</v>
      </c>
      <c r="C70" s="666">
        <v>72768.570000000007</v>
      </c>
      <c r="D70" s="666">
        <v>107.33</v>
      </c>
      <c r="E70" s="667"/>
      <c r="F70" s="667"/>
      <c r="G70" s="666">
        <v>0.6</v>
      </c>
      <c r="H70" s="666">
        <v>13.71</v>
      </c>
      <c r="I70" s="666">
        <v>31769.86</v>
      </c>
      <c r="J70" s="666">
        <v>176.87</v>
      </c>
      <c r="K70" s="666">
        <v>65.430000000000007</v>
      </c>
      <c r="L70" s="666">
        <v>1258.49</v>
      </c>
      <c r="M70" s="667"/>
      <c r="N70" s="666">
        <v>106160.86</v>
      </c>
    </row>
    <row r="71" spans="1:14" ht="15" thickBot="1">
      <c r="A71" s="665" t="s">
        <v>173</v>
      </c>
      <c r="B71" s="665" t="s">
        <v>13</v>
      </c>
      <c r="C71" s="666">
        <v>54.32</v>
      </c>
      <c r="D71" s="667"/>
      <c r="E71" s="667"/>
      <c r="F71" s="666">
        <v>10507.54</v>
      </c>
      <c r="G71" s="667"/>
      <c r="H71" s="667"/>
      <c r="I71" s="666">
        <v>243.57</v>
      </c>
      <c r="J71" s="667"/>
      <c r="K71" s="666">
        <v>104736.46</v>
      </c>
      <c r="L71" s="667"/>
      <c r="M71" s="667"/>
      <c r="N71" s="666">
        <v>115541.89</v>
      </c>
    </row>
    <row r="72" spans="1:14" ht="15" thickBot="1">
      <c r="A72" s="665" t="s">
        <v>174</v>
      </c>
      <c r="B72" s="665" t="s">
        <v>14</v>
      </c>
      <c r="C72" s="666">
        <v>11529.67</v>
      </c>
      <c r="D72" s="667"/>
      <c r="E72" s="667"/>
      <c r="F72" s="667"/>
      <c r="G72" s="667"/>
      <c r="H72" s="667"/>
      <c r="I72" s="666">
        <v>123481.24</v>
      </c>
      <c r="J72" s="667"/>
      <c r="K72" s="667"/>
      <c r="L72" s="667"/>
      <c r="M72" s="667"/>
      <c r="N72" s="666">
        <v>135010.91</v>
      </c>
    </row>
    <row r="73" spans="1:14" ht="15" thickBot="1">
      <c r="A73" s="665" t="s">
        <v>175</v>
      </c>
      <c r="B73" s="665" t="s">
        <v>13</v>
      </c>
      <c r="C73" s="666">
        <v>1280.97</v>
      </c>
      <c r="D73" s="666">
        <v>41.29</v>
      </c>
      <c r="E73" s="667"/>
      <c r="F73" s="667"/>
      <c r="G73" s="667"/>
      <c r="H73" s="667"/>
      <c r="I73" s="666">
        <v>234.7</v>
      </c>
      <c r="J73" s="666">
        <v>78.89</v>
      </c>
      <c r="K73" s="666">
        <v>0.34</v>
      </c>
      <c r="L73" s="666">
        <v>6.26</v>
      </c>
      <c r="M73" s="667"/>
      <c r="N73" s="666">
        <v>1642.45</v>
      </c>
    </row>
    <row r="74" spans="1:14" ht="15" thickBot="1">
      <c r="A74" s="665" t="s">
        <v>175</v>
      </c>
      <c r="B74" s="665" t="s">
        <v>15</v>
      </c>
      <c r="C74" s="666">
        <v>1312.54</v>
      </c>
      <c r="D74" s="667"/>
      <c r="E74" s="667"/>
      <c r="F74" s="667"/>
      <c r="G74" s="667"/>
      <c r="H74" s="667"/>
      <c r="I74" s="666">
        <v>43.9</v>
      </c>
      <c r="J74" s="667"/>
      <c r="K74" s="667"/>
      <c r="L74" s="667"/>
      <c r="M74" s="667"/>
      <c r="N74" s="666">
        <v>1356.44</v>
      </c>
    </row>
    <row r="75" spans="1:14" ht="15" thickBot="1">
      <c r="A75" s="665" t="s">
        <v>175</v>
      </c>
      <c r="B75" s="665" t="s">
        <v>16</v>
      </c>
      <c r="C75" s="666">
        <v>43347.28</v>
      </c>
      <c r="D75" s="667"/>
      <c r="E75" s="667"/>
      <c r="F75" s="667"/>
      <c r="G75" s="667"/>
      <c r="H75" s="667"/>
      <c r="I75" s="666">
        <v>7746.98</v>
      </c>
      <c r="J75" s="666">
        <v>2660.25</v>
      </c>
      <c r="K75" s="667"/>
      <c r="L75" s="667"/>
      <c r="M75" s="667"/>
      <c r="N75" s="666">
        <v>53754.51</v>
      </c>
    </row>
    <row r="76" spans="1:14" ht="15" thickBot="1">
      <c r="A76" s="665" t="s">
        <v>3560</v>
      </c>
      <c r="B76" s="665" t="s">
        <v>13</v>
      </c>
      <c r="C76" s="666">
        <v>17951.71</v>
      </c>
      <c r="D76" s="666">
        <v>-8.06</v>
      </c>
      <c r="E76" s="667"/>
      <c r="F76" s="667"/>
      <c r="G76" s="666">
        <v>-3.76</v>
      </c>
      <c r="H76" s="666">
        <v>-4.1100000000000003</v>
      </c>
      <c r="I76" s="667"/>
      <c r="J76" s="666">
        <v>-16.989999999999998</v>
      </c>
      <c r="K76" s="667"/>
      <c r="L76" s="666">
        <v>0</v>
      </c>
      <c r="M76" s="667"/>
      <c r="N76" s="666">
        <v>17918.79</v>
      </c>
    </row>
    <row r="77" spans="1:14" ht="15" thickBot="1">
      <c r="A77" s="665" t="s">
        <v>176</v>
      </c>
      <c r="B77" s="665" t="s">
        <v>13</v>
      </c>
      <c r="C77" s="666">
        <v>46670.3</v>
      </c>
      <c r="D77" s="667"/>
      <c r="E77" s="667"/>
      <c r="F77" s="667"/>
      <c r="G77" s="667"/>
      <c r="H77" s="667"/>
      <c r="I77" s="667"/>
      <c r="J77" s="666">
        <v>1364.37</v>
      </c>
      <c r="K77" s="666">
        <v>73488.69</v>
      </c>
      <c r="L77" s="667"/>
      <c r="M77" s="667"/>
      <c r="N77" s="666">
        <v>121523.36</v>
      </c>
    </row>
    <row r="78" spans="1:14" ht="15" thickBot="1">
      <c r="A78" s="665" t="s">
        <v>177</v>
      </c>
      <c r="B78" s="665" t="s">
        <v>13</v>
      </c>
      <c r="C78" s="667"/>
      <c r="D78" s="667"/>
      <c r="E78" s="667"/>
      <c r="F78" s="667"/>
      <c r="G78" s="667"/>
      <c r="H78" s="667"/>
      <c r="I78" s="667"/>
      <c r="J78" s="667"/>
      <c r="K78" s="667"/>
      <c r="L78" s="666">
        <v>70653.62</v>
      </c>
      <c r="M78" s="667"/>
      <c r="N78" s="666">
        <v>70653.62</v>
      </c>
    </row>
    <row r="79" spans="1:14" ht="15" thickBot="1">
      <c r="A79" s="665" t="s">
        <v>3561</v>
      </c>
      <c r="B79" s="665" t="s">
        <v>15</v>
      </c>
      <c r="C79" s="667"/>
      <c r="D79" s="667"/>
      <c r="E79" s="667"/>
      <c r="F79" s="667"/>
      <c r="G79" s="667"/>
      <c r="H79" s="667"/>
      <c r="I79" s="667"/>
      <c r="J79" s="667"/>
      <c r="K79" s="666">
        <v>5291.09</v>
      </c>
      <c r="L79" s="667"/>
      <c r="M79" s="667"/>
      <c r="N79" s="666">
        <v>5291.09</v>
      </c>
    </row>
    <row r="80" spans="1:14" ht="15" thickBot="1">
      <c r="A80" s="665" t="s">
        <v>178</v>
      </c>
      <c r="B80" s="665" t="s">
        <v>13</v>
      </c>
      <c r="C80" s="666">
        <v>62628.43</v>
      </c>
      <c r="D80" s="666">
        <v>-29.2</v>
      </c>
      <c r="E80" s="667"/>
      <c r="F80" s="667"/>
      <c r="G80" s="667"/>
      <c r="H80" s="667"/>
      <c r="I80" s="666">
        <v>12.3</v>
      </c>
      <c r="J80" s="667"/>
      <c r="K80" s="666">
        <v>65.75</v>
      </c>
      <c r="L80" s="666">
        <v>276.89999999999998</v>
      </c>
      <c r="M80" s="667"/>
      <c r="N80" s="666">
        <v>62954.18</v>
      </c>
    </row>
    <row r="81" spans="1:14" ht="15" thickBot="1">
      <c r="A81" s="665" t="s">
        <v>179</v>
      </c>
      <c r="B81" s="665" t="s">
        <v>13</v>
      </c>
      <c r="C81" s="666">
        <v>47974.89</v>
      </c>
      <c r="D81" s="666">
        <v>77.62</v>
      </c>
      <c r="E81" s="667"/>
      <c r="F81" s="667"/>
      <c r="G81" s="667"/>
      <c r="H81" s="667"/>
      <c r="I81" s="667"/>
      <c r="J81" s="667"/>
      <c r="K81" s="666">
        <v>31087.7</v>
      </c>
      <c r="L81" s="667"/>
      <c r="M81" s="667"/>
      <c r="N81" s="666">
        <v>79140.210000000006</v>
      </c>
    </row>
    <row r="82" spans="1:14" ht="15" thickBot="1">
      <c r="A82" s="665" t="s">
        <v>180</v>
      </c>
      <c r="B82" s="665" t="s">
        <v>13</v>
      </c>
      <c r="C82" s="667"/>
      <c r="D82" s="667"/>
      <c r="E82" s="667"/>
      <c r="F82" s="666">
        <v>61848.41</v>
      </c>
      <c r="G82" s="667"/>
      <c r="H82" s="667"/>
      <c r="I82" s="666">
        <v>-89.3</v>
      </c>
      <c r="J82" s="667"/>
      <c r="K82" s="666">
        <v>-9.08</v>
      </c>
      <c r="L82" s="667"/>
      <c r="M82" s="667"/>
      <c r="N82" s="666">
        <v>61750.03</v>
      </c>
    </row>
    <row r="83" spans="1:14" ht="15" thickBot="1">
      <c r="A83" s="665" t="s">
        <v>3562</v>
      </c>
      <c r="B83" s="665" t="s">
        <v>13</v>
      </c>
      <c r="C83" s="666">
        <v>67374.86</v>
      </c>
      <c r="D83" s="666">
        <v>244.32</v>
      </c>
      <c r="E83" s="667"/>
      <c r="F83" s="667"/>
      <c r="G83" s="667"/>
      <c r="H83" s="667"/>
      <c r="I83" s="667"/>
      <c r="J83" s="667"/>
      <c r="K83" s="666">
        <v>4237.22</v>
      </c>
      <c r="L83" s="667"/>
      <c r="M83" s="667"/>
      <c r="N83" s="666">
        <v>71856.399999999994</v>
      </c>
    </row>
    <row r="84" spans="1:14" ht="15" thickBot="1">
      <c r="A84" s="665" t="s">
        <v>181</v>
      </c>
      <c r="B84" s="665" t="s">
        <v>14</v>
      </c>
      <c r="C84" s="666">
        <v>0.45</v>
      </c>
      <c r="D84" s="667"/>
      <c r="E84" s="667"/>
      <c r="F84" s="667"/>
      <c r="G84" s="666">
        <v>115.41</v>
      </c>
      <c r="H84" s="667"/>
      <c r="I84" s="666">
        <v>54810.48</v>
      </c>
      <c r="J84" s="667"/>
      <c r="K84" s="667"/>
      <c r="L84" s="667"/>
      <c r="M84" s="667"/>
      <c r="N84" s="666">
        <v>54926.34</v>
      </c>
    </row>
    <row r="85" spans="1:14" ht="15" thickBot="1">
      <c r="A85" s="665" t="s">
        <v>182</v>
      </c>
      <c r="B85" s="665" t="s">
        <v>18</v>
      </c>
      <c r="C85" s="666">
        <v>1860.31</v>
      </c>
      <c r="D85" s="666">
        <v>461.76</v>
      </c>
      <c r="E85" s="667"/>
      <c r="F85" s="667"/>
      <c r="G85" s="666">
        <v>1498.28</v>
      </c>
      <c r="H85" s="666">
        <v>311.63</v>
      </c>
      <c r="I85" s="666">
        <v>28.11</v>
      </c>
      <c r="J85" s="666">
        <v>63440.46</v>
      </c>
      <c r="K85" s="666">
        <v>700.6</v>
      </c>
      <c r="L85" s="666">
        <v>6342.29</v>
      </c>
      <c r="M85" s="667"/>
      <c r="N85" s="666">
        <v>74643.44</v>
      </c>
    </row>
    <row r="86" spans="1:14" ht="15" thickBot="1">
      <c r="A86" s="665" t="s">
        <v>3128</v>
      </c>
      <c r="B86" s="665" t="s">
        <v>15</v>
      </c>
      <c r="C86" s="667"/>
      <c r="D86" s="667"/>
      <c r="E86" s="667"/>
      <c r="F86" s="667"/>
      <c r="G86" s="667"/>
      <c r="H86" s="667"/>
      <c r="I86" s="666">
        <v>268.74</v>
      </c>
      <c r="J86" s="667"/>
      <c r="K86" s="666">
        <v>27712.43</v>
      </c>
      <c r="L86" s="667"/>
      <c r="M86" s="667"/>
      <c r="N86" s="666">
        <v>27981.17</v>
      </c>
    </row>
    <row r="87" spans="1:14" ht="15" thickBot="1">
      <c r="A87" s="665" t="s">
        <v>3128</v>
      </c>
      <c r="B87" s="665" t="s">
        <v>16</v>
      </c>
      <c r="C87" s="666">
        <v>2178.09</v>
      </c>
      <c r="D87" s="667"/>
      <c r="E87" s="667"/>
      <c r="F87" s="667"/>
      <c r="G87" s="667"/>
      <c r="H87" s="667"/>
      <c r="I87" s="667"/>
      <c r="J87" s="667"/>
      <c r="K87" s="666">
        <v>5888.91</v>
      </c>
      <c r="L87" s="667"/>
      <c r="M87" s="667"/>
      <c r="N87" s="666">
        <v>8067</v>
      </c>
    </row>
    <row r="88" spans="1:14" ht="15" thickBot="1">
      <c r="A88" s="665" t="s">
        <v>183</v>
      </c>
      <c r="B88" s="665" t="s">
        <v>13</v>
      </c>
      <c r="C88" s="666">
        <v>30774.21</v>
      </c>
      <c r="D88" s="667"/>
      <c r="E88" s="667"/>
      <c r="F88" s="667"/>
      <c r="G88" s="667"/>
      <c r="H88" s="667"/>
      <c r="I88" s="667"/>
      <c r="J88" s="667"/>
      <c r="K88" s="666">
        <v>13270.88</v>
      </c>
      <c r="L88" s="667"/>
      <c r="M88" s="666">
        <v>23713.39</v>
      </c>
      <c r="N88" s="666">
        <v>67758.48</v>
      </c>
    </row>
    <row r="89" spans="1:14" ht="15" thickBot="1">
      <c r="A89" s="665" t="s">
        <v>184</v>
      </c>
      <c r="B89" s="665" t="s">
        <v>17</v>
      </c>
      <c r="C89" s="666">
        <v>576.11</v>
      </c>
      <c r="D89" s="666">
        <v>79.959999999999994</v>
      </c>
      <c r="E89" s="667"/>
      <c r="F89" s="667"/>
      <c r="G89" s="666">
        <v>2243.7600000000002</v>
      </c>
      <c r="H89" s="666">
        <v>171.8</v>
      </c>
      <c r="I89" s="666">
        <v>2359.92</v>
      </c>
      <c r="J89" s="666">
        <v>85456.61</v>
      </c>
      <c r="K89" s="666">
        <v>413.32</v>
      </c>
      <c r="L89" s="666">
        <v>637.46</v>
      </c>
      <c r="M89" s="667"/>
      <c r="N89" s="666">
        <v>91938.94</v>
      </c>
    </row>
    <row r="90" spans="1:14" ht="15" thickBot="1">
      <c r="A90" s="665" t="s">
        <v>185</v>
      </c>
      <c r="B90" s="665" t="s">
        <v>13</v>
      </c>
      <c r="C90" s="667"/>
      <c r="D90" s="667"/>
      <c r="E90" s="667"/>
      <c r="F90" s="667"/>
      <c r="G90" s="667"/>
      <c r="H90" s="667"/>
      <c r="I90" s="667"/>
      <c r="J90" s="667"/>
      <c r="K90" s="666">
        <v>262716</v>
      </c>
      <c r="L90" s="667"/>
      <c r="M90" s="667"/>
      <c r="N90" s="666">
        <v>262716</v>
      </c>
    </row>
    <row r="91" spans="1:14" ht="15" thickBot="1">
      <c r="A91" s="665" t="s">
        <v>3129</v>
      </c>
      <c r="B91" s="665" t="s">
        <v>14</v>
      </c>
      <c r="C91" s="666">
        <v>24.31</v>
      </c>
      <c r="D91" s="666">
        <v>0.23</v>
      </c>
      <c r="E91" s="667"/>
      <c r="F91" s="667"/>
      <c r="G91" s="667"/>
      <c r="H91" s="667"/>
      <c r="I91" s="666">
        <v>108957.84</v>
      </c>
      <c r="J91" s="667"/>
      <c r="K91" s="667"/>
      <c r="L91" s="666">
        <v>6659.98</v>
      </c>
      <c r="M91" s="667"/>
      <c r="N91" s="666">
        <v>115642.36</v>
      </c>
    </row>
    <row r="92" spans="1:14" ht="15" thickBot="1">
      <c r="A92" s="665" t="s">
        <v>186</v>
      </c>
      <c r="B92" s="665" t="s">
        <v>13</v>
      </c>
      <c r="C92" s="667"/>
      <c r="D92" s="667"/>
      <c r="E92" s="667"/>
      <c r="F92" s="666">
        <v>89828.22</v>
      </c>
      <c r="G92" s="667"/>
      <c r="H92" s="667"/>
      <c r="I92" s="666">
        <v>10.15</v>
      </c>
      <c r="J92" s="667"/>
      <c r="K92" s="667"/>
      <c r="L92" s="667"/>
      <c r="M92" s="667"/>
      <c r="N92" s="666">
        <v>89838.37</v>
      </c>
    </row>
    <row r="93" spans="1:14" ht="15" thickBot="1">
      <c r="A93" s="665" t="s">
        <v>187</v>
      </c>
      <c r="B93" s="665" t="s">
        <v>13</v>
      </c>
      <c r="C93" s="666">
        <v>3304.12</v>
      </c>
      <c r="D93" s="667"/>
      <c r="E93" s="667"/>
      <c r="F93" s="666">
        <v>21146.49</v>
      </c>
      <c r="G93" s="667"/>
      <c r="H93" s="666">
        <v>19076.18</v>
      </c>
      <c r="I93" s="666">
        <v>414.71</v>
      </c>
      <c r="J93" s="666">
        <v>0.59</v>
      </c>
      <c r="K93" s="666">
        <v>22523.64</v>
      </c>
      <c r="L93" s="667"/>
      <c r="M93" s="667"/>
      <c r="N93" s="666">
        <v>66465.73</v>
      </c>
    </row>
    <row r="94" spans="1:14" ht="15" thickBot="1">
      <c r="A94" s="665" t="s">
        <v>188</v>
      </c>
      <c r="B94" s="665" t="s">
        <v>13</v>
      </c>
      <c r="C94" s="666">
        <v>75528.7</v>
      </c>
      <c r="D94" s="666">
        <v>373.17</v>
      </c>
      <c r="E94" s="667"/>
      <c r="F94" s="666">
        <v>4.46</v>
      </c>
      <c r="G94" s="667"/>
      <c r="H94" s="667"/>
      <c r="I94" s="666">
        <v>5051.9399999999996</v>
      </c>
      <c r="J94" s="667"/>
      <c r="K94" s="667"/>
      <c r="L94" s="666">
        <v>355.86</v>
      </c>
      <c r="M94" s="667"/>
      <c r="N94" s="666">
        <v>81314.13</v>
      </c>
    </row>
    <row r="95" spans="1:14" ht="15" thickBot="1">
      <c r="A95" s="665" t="s">
        <v>189</v>
      </c>
      <c r="B95" s="665" t="s">
        <v>13</v>
      </c>
      <c r="C95" s="666">
        <v>22181.98</v>
      </c>
      <c r="D95" s="667"/>
      <c r="E95" s="667"/>
      <c r="F95" s="667"/>
      <c r="G95" s="667"/>
      <c r="H95" s="667"/>
      <c r="I95" s="666">
        <v>37821.800000000003</v>
      </c>
      <c r="J95" s="666">
        <v>576.13</v>
      </c>
      <c r="K95" s="666">
        <v>17494.7</v>
      </c>
      <c r="L95" s="667"/>
      <c r="M95" s="667"/>
      <c r="N95" s="666">
        <v>78074.61</v>
      </c>
    </row>
    <row r="96" spans="1:14" ht="15" thickBot="1">
      <c r="A96" s="665" t="s">
        <v>2941</v>
      </c>
      <c r="B96" s="665" t="s">
        <v>13</v>
      </c>
      <c r="C96" s="666">
        <v>68182.44</v>
      </c>
      <c r="D96" s="666">
        <v>277.10000000000002</v>
      </c>
      <c r="E96" s="667"/>
      <c r="F96" s="667"/>
      <c r="G96" s="667"/>
      <c r="H96" s="667"/>
      <c r="I96" s="666">
        <v>5314.09</v>
      </c>
      <c r="J96" s="666">
        <v>604.38</v>
      </c>
      <c r="K96" s="666">
        <v>0.32</v>
      </c>
      <c r="L96" s="666">
        <v>66.33</v>
      </c>
      <c r="M96" s="667"/>
      <c r="N96" s="666">
        <v>74444.66</v>
      </c>
    </row>
    <row r="97" spans="1:14" ht="15" thickBot="1">
      <c r="A97" s="665" t="s">
        <v>190</v>
      </c>
      <c r="B97" s="665" t="s">
        <v>13</v>
      </c>
      <c r="C97" s="666">
        <v>84886.97</v>
      </c>
      <c r="D97" s="666">
        <v>572.76</v>
      </c>
      <c r="E97" s="667"/>
      <c r="F97" s="667"/>
      <c r="G97" s="667"/>
      <c r="H97" s="667"/>
      <c r="I97" s="666">
        <v>5156.3999999999996</v>
      </c>
      <c r="J97" s="667"/>
      <c r="K97" s="666">
        <v>1214.29</v>
      </c>
      <c r="L97" s="666">
        <v>196.76</v>
      </c>
      <c r="M97" s="667"/>
      <c r="N97" s="666">
        <v>92027.18</v>
      </c>
    </row>
    <row r="98" spans="1:14" ht="15" thickBot="1">
      <c r="A98" s="665" t="s">
        <v>191</v>
      </c>
      <c r="B98" s="665" t="s">
        <v>13</v>
      </c>
      <c r="C98" s="666">
        <v>13963.24</v>
      </c>
      <c r="D98" s="667"/>
      <c r="E98" s="667"/>
      <c r="F98" s="667"/>
      <c r="G98" s="666">
        <v>-2.9</v>
      </c>
      <c r="H98" s="667"/>
      <c r="I98" s="666">
        <v>-113.1</v>
      </c>
      <c r="J98" s="666">
        <v>-1.45</v>
      </c>
      <c r="K98" s="666">
        <v>5019.2299999999996</v>
      </c>
      <c r="L98" s="666">
        <v>887.51</v>
      </c>
      <c r="M98" s="667"/>
      <c r="N98" s="666">
        <v>19752.53</v>
      </c>
    </row>
    <row r="99" spans="1:14" ht="15" thickBot="1">
      <c r="A99" s="665" t="s">
        <v>192</v>
      </c>
      <c r="B99" s="665" t="s">
        <v>18</v>
      </c>
      <c r="C99" s="666">
        <v>12607.39</v>
      </c>
      <c r="D99" s="666">
        <v>655.16</v>
      </c>
      <c r="E99" s="667"/>
      <c r="F99" s="667"/>
      <c r="G99" s="666">
        <v>976.31</v>
      </c>
      <c r="H99" s="667"/>
      <c r="I99" s="666">
        <v>61.06</v>
      </c>
      <c r="J99" s="666">
        <v>65652.100000000006</v>
      </c>
      <c r="K99" s="667"/>
      <c r="L99" s="666">
        <v>70.02</v>
      </c>
      <c r="M99" s="667"/>
      <c r="N99" s="666">
        <v>80022.039999999994</v>
      </c>
    </row>
    <row r="100" spans="1:14" ht="15" thickBot="1">
      <c r="A100" s="665" t="s">
        <v>193</v>
      </c>
      <c r="B100" s="665" t="s">
        <v>13</v>
      </c>
      <c r="C100" s="666">
        <v>117985.38</v>
      </c>
      <c r="D100" s="667"/>
      <c r="E100" s="667"/>
      <c r="F100" s="667"/>
      <c r="G100" s="667"/>
      <c r="H100" s="667"/>
      <c r="I100" s="666">
        <v>19187.62</v>
      </c>
      <c r="J100" s="666">
        <v>14306.7</v>
      </c>
      <c r="K100" s="667"/>
      <c r="L100" s="667"/>
      <c r="M100" s="667"/>
      <c r="N100" s="666">
        <v>151479.70000000001</v>
      </c>
    </row>
    <row r="101" spans="1:14" ht="15" thickBot="1">
      <c r="A101" s="665" t="s">
        <v>194</v>
      </c>
      <c r="B101" s="665" t="s">
        <v>16</v>
      </c>
      <c r="C101" s="666">
        <v>365.09</v>
      </c>
      <c r="D101" s="667"/>
      <c r="E101" s="667"/>
      <c r="F101" s="666">
        <v>37464.19</v>
      </c>
      <c r="G101" s="667"/>
      <c r="H101" s="666">
        <v>408.34</v>
      </c>
      <c r="I101" s="666">
        <v>235.21</v>
      </c>
      <c r="J101" s="666">
        <v>7.96</v>
      </c>
      <c r="K101" s="666">
        <v>980.21</v>
      </c>
      <c r="L101" s="667"/>
      <c r="M101" s="667"/>
      <c r="N101" s="666">
        <v>39461</v>
      </c>
    </row>
    <row r="102" spans="1:14" ht="15" thickBot="1">
      <c r="A102" s="665" t="s">
        <v>195</v>
      </c>
      <c r="B102" s="665" t="s">
        <v>13</v>
      </c>
      <c r="C102" s="666">
        <v>22934.97</v>
      </c>
      <c r="D102" s="667"/>
      <c r="E102" s="667"/>
      <c r="F102" s="667"/>
      <c r="G102" s="667"/>
      <c r="H102" s="667"/>
      <c r="I102" s="666">
        <v>4285.5600000000004</v>
      </c>
      <c r="J102" s="666">
        <v>3334.15</v>
      </c>
      <c r="K102" s="667"/>
      <c r="L102" s="667"/>
      <c r="M102" s="667"/>
      <c r="N102" s="666">
        <v>30554.68</v>
      </c>
    </row>
    <row r="103" spans="1:14" ht="15" thickBot="1">
      <c r="A103" s="665" t="s">
        <v>196</v>
      </c>
      <c r="B103" s="665" t="s">
        <v>13</v>
      </c>
      <c r="C103" s="667"/>
      <c r="D103" s="667"/>
      <c r="E103" s="667"/>
      <c r="F103" s="666">
        <v>100959.61</v>
      </c>
      <c r="G103" s="667"/>
      <c r="H103" s="667"/>
      <c r="I103" s="666">
        <v>3522.73</v>
      </c>
      <c r="J103" s="667"/>
      <c r="K103" s="666">
        <v>3.74</v>
      </c>
      <c r="L103" s="667"/>
      <c r="M103" s="667"/>
      <c r="N103" s="666">
        <v>104486.08</v>
      </c>
    </row>
    <row r="104" spans="1:14" ht="15" thickBot="1">
      <c r="A104" s="665" t="s">
        <v>197</v>
      </c>
      <c r="B104" s="665" t="s">
        <v>15</v>
      </c>
      <c r="C104" s="667"/>
      <c r="D104" s="667"/>
      <c r="E104" s="667"/>
      <c r="F104" s="667"/>
      <c r="G104" s="667"/>
      <c r="H104" s="667"/>
      <c r="I104" s="667"/>
      <c r="J104" s="667"/>
      <c r="K104" s="666">
        <v>1744.69</v>
      </c>
      <c r="L104" s="667"/>
      <c r="M104" s="667"/>
      <c r="N104" s="666">
        <v>1744.69</v>
      </c>
    </row>
    <row r="105" spans="1:14" ht="15" thickBot="1">
      <c r="A105" s="665" t="s">
        <v>197</v>
      </c>
      <c r="B105" s="665" t="s">
        <v>16</v>
      </c>
      <c r="C105" s="667"/>
      <c r="D105" s="667"/>
      <c r="E105" s="667"/>
      <c r="F105" s="667"/>
      <c r="G105" s="667"/>
      <c r="H105" s="667"/>
      <c r="I105" s="666">
        <v>1010.8</v>
      </c>
      <c r="J105" s="667"/>
      <c r="K105" s="666">
        <v>36107.94</v>
      </c>
      <c r="L105" s="667"/>
      <c r="M105" s="667"/>
      <c r="N105" s="666">
        <v>37118.74</v>
      </c>
    </row>
    <row r="106" spans="1:14" ht="15" thickBot="1">
      <c r="A106" s="665" t="s">
        <v>198</v>
      </c>
      <c r="B106" s="665" t="s">
        <v>15</v>
      </c>
      <c r="C106" s="667"/>
      <c r="D106" s="667"/>
      <c r="E106" s="667"/>
      <c r="F106" s="667"/>
      <c r="G106" s="667"/>
      <c r="H106" s="667"/>
      <c r="I106" s="666">
        <v>978.61</v>
      </c>
      <c r="J106" s="667"/>
      <c r="K106" s="666">
        <v>47628.45</v>
      </c>
      <c r="L106" s="667"/>
      <c r="M106" s="667"/>
      <c r="N106" s="666">
        <v>48607.06</v>
      </c>
    </row>
    <row r="107" spans="1:14" ht="15" thickBot="1">
      <c r="A107" s="665" t="s">
        <v>199</v>
      </c>
      <c r="B107" s="665" t="s">
        <v>13</v>
      </c>
      <c r="C107" s="666">
        <v>54468.800000000003</v>
      </c>
      <c r="D107" s="666">
        <v>3610.22</v>
      </c>
      <c r="E107" s="667"/>
      <c r="F107" s="667"/>
      <c r="G107" s="666">
        <v>132.35</v>
      </c>
      <c r="H107" s="667"/>
      <c r="I107" s="666">
        <v>149.97999999999999</v>
      </c>
      <c r="J107" s="666">
        <v>6534.48</v>
      </c>
      <c r="K107" s="666">
        <v>76.31</v>
      </c>
      <c r="L107" s="666">
        <v>273.12</v>
      </c>
      <c r="M107" s="667"/>
      <c r="N107" s="666">
        <v>65245.26</v>
      </c>
    </row>
    <row r="108" spans="1:14" ht="15" thickBot="1">
      <c r="A108" s="665" t="s">
        <v>200</v>
      </c>
      <c r="B108" s="665" t="s">
        <v>13</v>
      </c>
      <c r="C108" s="666">
        <v>16236.48</v>
      </c>
      <c r="D108" s="667"/>
      <c r="E108" s="667"/>
      <c r="F108" s="667"/>
      <c r="G108" s="667"/>
      <c r="H108" s="667"/>
      <c r="I108" s="666">
        <v>38961.65</v>
      </c>
      <c r="J108" s="667"/>
      <c r="K108" s="666">
        <v>15792.28</v>
      </c>
      <c r="L108" s="667"/>
      <c r="M108" s="667"/>
      <c r="N108" s="666">
        <v>70990.41</v>
      </c>
    </row>
    <row r="109" spans="1:14" ht="15" thickBot="1">
      <c r="A109" s="665" t="s">
        <v>201</v>
      </c>
      <c r="B109" s="665" t="s">
        <v>15</v>
      </c>
      <c r="C109" s="666">
        <v>2862.51</v>
      </c>
      <c r="D109" s="666">
        <v>446.89</v>
      </c>
      <c r="E109" s="667"/>
      <c r="F109" s="667"/>
      <c r="G109" s="666">
        <v>128.18</v>
      </c>
      <c r="H109" s="667"/>
      <c r="I109" s="666">
        <v>34844.51</v>
      </c>
      <c r="J109" s="667"/>
      <c r="K109" s="666">
        <v>138.49</v>
      </c>
      <c r="L109" s="666">
        <v>3145.5</v>
      </c>
      <c r="M109" s="667"/>
      <c r="N109" s="666">
        <v>41566.080000000002</v>
      </c>
    </row>
    <row r="110" spans="1:14" ht="15" thickBot="1">
      <c r="A110" s="665" t="s">
        <v>202</v>
      </c>
      <c r="B110" s="665" t="s">
        <v>14</v>
      </c>
      <c r="C110" s="666">
        <v>12489.65</v>
      </c>
      <c r="D110" s="667"/>
      <c r="E110" s="667"/>
      <c r="F110" s="667"/>
      <c r="G110" s="667"/>
      <c r="H110" s="667"/>
      <c r="I110" s="666">
        <v>132561.57</v>
      </c>
      <c r="J110" s="667"/>
      <c r="K110" s="667"/>
      <c r="L110" s="666">
        <v>2506.2399999999998</v>
      </c>
      <c r="M110" s="667"/>
      <c r="N110" s="666">
        <v>147557.46</v>
      </c>
    </row>
    <row r="111" spans="1:14" ht="15" thickBot="1">
      <c r="A111" s="665" t="s">
        <v>203</v>
      </c>
      <c r="B111" s="665" t="s">
        <v>14</v>
      </c>
      <c r="C111" s="666">
        <v>-3.1</v>
      </c>
      <c r="D111" s="666">
        <v>1.44</v>
      </c>
      <c r="E111" s="667"/>
      <c r="F111" s="666">
        <v>0.4</v>
      </c>
      <c r="G111" s="666">
        <v>91.53</v>
      </c>
      <c r="H111" s="667"/>
      <c r="I111" s="666">
        <v>1444.74</v>
      </c>
      <c r="J111" s="667"/>
      <c r="K111" s="666">
        <v>55758.35</v>
      </c>
      <c r="L111" s="666">
        <v>0.8</v>
      </c>
      <c r="M111" s="666">
        <v>0.02</v>
      </c>
      <c r="N111" s="666">
        <v>57294.18</v>
      </c>
    </row>
    <row r="112" spans="1:14" ht="15" thickBot="1">
      <c r="A112" s="665" t="s">
        <v>204</v>
      </c>
      <c r="B112" s="665" t="s">
        <v>15</v>
      </c>
      <c r="C112" s="666">
        <v>3367.24</v>
      </c>
      <c r="D112" s="666">
        <v>513.85</v>
      </c>
      <c r="E112" s="667"/>
      <c r="F112" s="667"/>
      <c r="G112" s="666">
        <v>143.57</v>
      </c>
      <c r="H112" s="667"/>
      <c r="I112" s="666">
        <v>45631.97</v>
      </c>
      <c r="J112" s="667"/>
      <c r="K112" s="666">
        <v>170.34</v>
      </c>
      <c r="L112" s="666">
        <v>3419.83</v>
      </c>
      <c r="M112" s="667"/>
      <c r="N112" s="666">
        <v>53246.8</v>
      </c>
    </row>
    <row r="113" spans="1:14" ht="15" thickBot="1">
      <c r="A113" s="665" t="s">
        <v>205</v>
      </c>
      <c r="B113" s="665" t="s">
        <v>13</v>
      </c>
      <c r="C113" s="666">
        <v>81507.23</v>
      </c>
      <c r="D113" s="666">
        <v>2159.2600000000002</v>
      </c>
      <c r="E113" s="667"/>
      <c r="F113" s="667"/>
      <c r="G113" s="667"/>
      <c r="H113" s="667"/>
      <c r="I113" s="666">
        <v>2349.96</v>
      </c>
      <c r="J113" s="666">
        <v>4920.25</v>
      </c>
      <c r="K113" s="666">
        <v>26.86</v>
      </c>
      <c r="L113" s="666">
        <v>14.93</v>
      </c>
      <c r="M113" s="666">
        <v>5.29</v>
      </c>
      <c r="N113" s="666">
        <v>90983.78</v>
      </c>
    </row>
    <row r="114" spans="1:14" ht="15" thickBot="1">
      <c r="A114" s="665" t="s">
        <v>3563</v>
      </c>
      <c r="B114" s="665" t="s">
        <v>14</v>
      </c>
      <c r="C114" s="666">
        <v>7469.16</v>
      </c>
      <c r="D114" s="666">
        <v>423.05</v>
      </c>
      <c r="E114" s="667"/>
      <c r="F114" s="667"/>
      <c r="G114" s="666">
        <v>62.17</v>
      </c>
      <c r="H114" s="667"/>
      <c r="I114" s="666">
        <v>34384.699999999997</v>
      </c>
      <c r="J114" s="667"/>
      <c r="K114" s="666">
        <v>40.89</v>
      </c>
      <c r="L114" s="666">
        <v>6189.83</v>
      </c>
      <c r="M114" s="667"/>
      <c r="N114" s="666">
        <v>48569.8</v>
      </c>
    </row>
    <row r="115" spans="1:14" ht="15" thickBot="1">
      <c r="A115" s="665" t="s">
        <v>3564</v>
      </c>
      <c r="B115" s="665" t="s">
        <v>15</v>
      </c>
      <c r="C115" s="667"/>
      <c r="D115" s="667"/>
      <c r="E115" s="667"/>
      <c r="F115" s="667"/>
      <c r="G115" s="667"/>
      <c r="H115" s="667"/>
      <c r="I115" s="667"/>
      <c r="J115" s="667"/>
      <c r="K115" s="666">
        <v>16657.82</v>
      </c>
      <c r="L115" s="667"/>
      <c r="M115" s="667"/>
      <c r="N115" s="666">
        <v>16657.82</v>
      </c>
    </row>
    <row r="116" spans="1:14" ht="15" thickBot="1">
      <c r="A116" s="665" t="s">
        <v>206</v>
      </c>
      <c r="B116" s="665" t="s">
        <v>13</v>
      </c>
      <c r="C116" s="666">
        <v>21832.5</v>
      </c>
      <c r="D116" s="666">
        <v>-2.16</v>
      </c>
      <c r="E116" s="667"/>
      <c r="F116" s="667"/>
      <c r="G116" s="666">
        <v>-0.18</v>
      </c>
      <c r="H116" s="666">
        <v>2.15</v>
      </c>
      <c r="I116" s="666">
        <v>0.2</v>
      </c>
      <c r="J116" s="666">
        <v>-5.29</v>
      </c>
      <c r="K116" s="666">
        <v>462.63</v>
      </c>
      <c r="L116" s="666">
        <v>-461.89</v>
      </c>
      <c r="M116" s="667"/>
      <c r="N116" s="666">
        <v>21827.96</v>
      </c>
    </row>
    <row r="117" spans="1:14" ht="15" thickBot="1">
      <c r="A117" s="665" t="s">
        <v>206</v>
      </c>
      <c r="B117" s="665" t="s">
        <v>16</v>
      </c>
      <c r="C117" s="666">
        <v>15.34</v>
      </c>
      <c r="D117" s="666">
        <v>-0.82</v>
      </c>
      <c r="E117" s="667"/>
      <c r="F117" s="667"/>
      <c r="G117" s="667"/>
      <c r="H117" s="666">
        <v>-3.07</v>
      </c>
      <c r="I117" s="666">
        <v>-0.59</v>
      </c>
      <c r="J117" s="666">
        <v>-10.29</v>
      </c>
      <c r="K117" s="666">
        <v>29611.01</v>
      </c>
      <c r="L117" s="666">
        <v>440.2</v>
      </c>
      <c r="M117" s="667"/>
      <c r="N117" s="666">
        <v>30051.78</v>
      </c>
    </row>
    <row r="118" spans="1:14" ht="15" thickBot="1">
      <c r="A118" s="665" t="s">
        <v>207</v>
      </c>
      <c r="B118" s="665" t="s">
        <v>13</v>
      </c>
      <c r="C118" s="667"/>
      <c r="D118" s="667"/>
      <c r="E118" s="667"/>
      <c r="F118" s="667"/>
      <c r="G118" s="667"/>
      <c r="H118" s="667"/>
      <c r="I118" s="667"/>
      <c r="J118" s="667"/>
      <c r="K118" s="666">
        <v>100103.7</v>
      </c>
      <c r="L118" s="667"/>
      <c r="M118" s="667"/>
      <c r="N118" s="666">
        <v>100103.7</v>
      </c>
    </row>
    <row r="119" spans="1:14" ht="15" thickBot="1">
      <c r="A119" s="665" t="s">
        <v>208</v>
      </c>
      <c r="B119" s="665" t="s">
        <v>17</v>
      </c>
      <c r="C119" s="666">
        <v>7374.1</v>
      </c>
      <c r="D119" s="666">
        <v>453.72</v>
      </c>
      <c r="E119" s="667"/>
      <c r="F119" s="667"/>
      <c r="G119" s="666">
        <v>1030.51</v>
      </c>
      <c r="H119" s="667"/>
      <c r="I119" s="666">
        <v>18.670000000000002</v>
      </c>
      <c r="J119" s="666">
        <v>73847.45</v>
      </c>
      <c r="K119" s="667"/>
      <c r="L119" s="666">
        <v>58.57</v>
      </c>
      <c r="M119" s="667"/>
      <c r="N119" s="666">
        <v>82783.02</v>
      </c>
    </row>
    <row r="120" spans="1:14" ht="15" thickBot="1">
      <c r="A120" s="665" t="s">
        <v>209</v>
      </c>
      <c r="B120" s="665" t="s">
        <v>13</v>
      </c>
      <c r="C120" s="666">
        <v>48846.31</v>
      </c>
      <c r="D120" s="666">
        <v>236.89</v>
      </c>
      <c r="E120" s="667"/>
      <c r="F120" s="666">
        <v>64.569999999999993</v>
      </c>
      <c r="G120" s="666">
        <v>8.3000000000000007</v>
      </c>
      <c r="H120" s="667"/>
      <c r="I120" s="666">
        <v>1130.1199999999999</v>
      </c>
      <c r="J120" s="666">
        <v>425.14</v>
      </c>
      <c r="K120" s="666">
        <v>12500.77</v>
      </c>
      <c r="L120" s="666">
        <v>91.36</v>
      </c>
      <c r="M120" s="667"/>
      <c r="N120" s="666">
        <v>63303.46</v>
      </c>
    </row>
    <row r="121" spans="1:14" ht="15" thickBot="1">
      <c r="A121" s="665" t="s">
        <v>3130</v>
      </c>
      <c r="B121" s="665" t="s">
        <v>15</v>
      </c>
      <c r="C121" s="666">
        <v>14919.61</v>
      </c>
      <c r="D121" s="667"/>
      <c r="E121" s="667"/>
      <c r="F121" s="667"/>
      <c r="G121" s="667"/>
      <c r="H121" s="667"/>
      <c r="I121" s="666">
        <v>642.27</v>
      </c>
      <c r="J121" s="667"/>
      <c r="K121" s="666">
        <v>22797.84</v>
      </c>
      <c r="L121" s="667"/>
      <c r="M121" s="667"/>
      <c r="N121" s="666">
        <v>38359.72</v>
      </c>
    </row>
    <row r="122" spans="1:14" ht="15" thickBot="1">
      <c r="A122" s="665" t="s">
        <v>210</v>
      </c>
      <c r="B122" s="665" t="s">
        <v>18</v>
      </c>
      <c r="C122" s="666">
        <v>3454.97</v>
      </c>
      <c r="D122" s="666">
        <v>199.61</v>
      </c>
      <c r="E122" s="667"/>
      <c r="F122" s="667"/>
      <c r="G122" s="666">
        <v>592.63</v>
      </c>
      <c r="H122" s="666">
        <v>1808.93</v>
      </c>
      <c r="I122" s="666">
        <v>27.16</v>
      </c>
      <c r="J122" s="666">
        <v>61058.1</v>
      </c>
      <c r="K122" s="666">
        <v>2434.0300000000002</v>
      </c>
      <c r="L122" s="666">
        <v>1712.58</v>
      </c>
      <c r="M122" s="667"/>
      <c r="N122" s="666">
        <v>71288.009999999995</v>
      </c>
    </row>
    <row r="123" spans="1:14" ht="15" thickBot="1">
      <c r="A123" s="665" t="s">
        <v>211</v>
      </c>
      <c r="B123" s="665" t="s">
        <v>13</v>
      </c>
      <c r="C123" s="666">
        <v>37371.43</v>
      </c>
      <c r="D123" s="667"/>
      <c r="E123" s="667"/>
      <c r="F123" s="667"/>
      <c r="G123" s="667"/>
      <c r="H123" s="667"/>
      <c r="I123" s="666">
        <v>1456.54</v>
      </c>
      <c r="J123" s="667"/>
      <c r="K123" s="666">
        <v>25069.88</v>
      </c>
      <c r="L123" s="667"/>
      <c r="M123" s="667"/>
      <c r="N123" s="666">
        <v>63897.85</v>
      </c>
    </row>
    <row r="124" spans="1:14" ht="15" thickBot="1">
      <c r="A124" s="665" t="s">
        <v>211</v>
      </c>
      <c r="B124" s="665" t="s">
        <v>16</v>
      </c>
      <c r="C124" s="666">
        <v>8678.08</v>
      </c>
      <c r="D124" s="667"/>
      <c r="E124" s="667"/>
      <c r="F124" s="667"/>
      <c r="G124" s="667"/>
      <c r="H124" s="667"/>
      <c r="I124" s="666">
        <v>414.14</v>
      </c>
      <c r="J124" s="667"/>
      <c r="K124" s="666">
        <v>6546.61</v>
      </c>
      <c r="L124" s="667"/>
      <c r="M124" s="667"/>
      <c r="N124" s="666">
        <v>15638.83</v>
      </c>
    </row>
    <row r="125" spans="1:14" ht="15" thickBot="1">
      <c r="A125" s="665" t="s">
        <v>212</v>
      </c>
      <c r="B125" s="665" t="s">
        <v>14</v>
      </c>
      <c r="C125" s="666">
        <v>9134.52</v>
      </c>
      <c r="D125" s="666">
        <v>144.15</v>
      </c>
      <c r="E125" s="667"/>
      <c r="F125" s="667"/>
      <c r="G125" s="666">
        <v>39.33</v>
      </c>
      <c r="H125" s="667"/>
      <c r="I125" s="666">
        <v>88202.62</v>
      </c>
      <c r="J125" s="667"/>
      <c r="K125" s="666">
        <v>3.05</v>
      </c>
      <c r="L125" s="666">
        <v>373.51</v>
      </c>
      <c r="M125" s="666">
        <v>181.02</v>
      </c>
      <c r="N125" s="666">
        <v>98078.2</v>
      </c>
    </row>
    <row r="126" spans="1:14" ht="15" thickBot="1">
      <c r="A126" s="665" t="s">
        <v>213</v>
      </c>
      <c r="B126" s="665" t="s">
        <v>13</v>
      </c>
      <c r="C126" s="667"/>
      <c r="D126" s="667"/>
      <c r="E126" s="667"/>
      <c r="F126" s="667"/>
      <c r="G126" s="666">
        <v>51841.919999999998</v>
      </c>
      <c r="H126" s="667"/>
      <c r="I126" s="667"/>
      <c r="J126" s="666">
        <v>25928.87</v>
      </c>
      <c r="K126" s="667"/>
      <c r="L126" s="666">
        <v>0</v>
      </c>
      <c r="M126" s="667"/>
      <c r="N126" s="666">
        <v>77770.789999999994</v>
      </c>
    </row>
    <row r="127" spans="1:14" ht="15" thickBot="1">
      <c r="A127" s="665" t="s">
        <v>3131</v>
      </c>
      <c r="B127" s="665" t="s">
        <v>15</v>
      </c>
      <c r="C127" s="667"/>
      <c r="D127" s="667"/>
      <c r="E127" s="667"/>
      <c r="F127" s="667"/>
      <c r="G127" s="667"/>
      <c r="H127" s="667"/>
      <c r="I127" s="667"/>
      <c r="J127" s="667"/>
      <c r="K127" s="666">
        <v>10711.48</v>
      </c>
      <c r="L127" s="667"/>
      <c r="M127" s="667"/>
      <c r="N127" s="666">
        <v>10711.48</v>
      </c>
    </row>
    <row r="128" spans="1:14" ht="15" thickBot="1">
      <c r="A128" s="665" t="s">
        <v>214</v>
      </c>
      <c r="B128" s="665" t="s">
        <v>13</v>
      </c>
      <c r="C128" s="666">
        <v>72016.67</v>
      </c>
      <c r="D128" s="666">
        <v>4428.5200000000004</v>
      </c>
      <c r="E128" s="667"/>
      <c r="F128" s="667"/>
      <c r="G128" s="667"/>
      <c r="H128" s="667"/>
      <c r="I128" s="667"/>
      <c r="J128" s="666">
        <v>1704.47</v>
      </c>
      <c r="K128" s="667"/>
      <c r="L128" s="667"/>
      <c r="M128" s="667"/>
      <c r="N128" s="666">
        <v>78149.66</v>
      </c>
    </row>
    <row r="129" spans="1:14" ht="15" thickBot="1">
      <c r="A129" s="665" t="s">
        <v>2942</v>
      </c>
      <c r="B129" s="665" t="s">
        <v>13</v>
      </c>
      <c r="C129" s="666">
        <v>95038.79</v>
      </c>
      <c r="D129" s="666">
        <v>1806.78</v>
      </c>
      <c r="E129" s="667"/>
      <c r="F129" s="667"/>
      <c r="G129" s="667"/>
      <c r="H129" s="667"/>
      <c r="I129" s="666">
        <v>294.77999999999997</v>
      </c>
      <c r="J129" s="666">
        <v>7315.57</v>
      </c>
      <c r="K129" s="667"/>
      <c r="L129" s="666">
        <v>97.61</v>
      </c>
      <c r="M129" s="667"/>
      <c r="N129" s="666">
        <v>104553.53</v>
      </c>
    </row>
    <row r="130" spans="1:14" ht="15" thickBot="1">
      <c r="A130" s="665" t="s">
        <v>215</v>
      </c>
      <c r="B130" s="665" t="s">
        <v>16</v>
      </c>
      <c r="C130" s="667"/>
      <c r="D130" s="667"/>
      <c r="E130" s="667"/>
      <c r="F130" s="667"/>
      <c r="G130" s="667"/>
      <c r="H130" s="667"/>
      <c r="I130" s="666">
        <v>280.91000000000003</v>
      </c>
      <c r="J130" s="667"/>
      <c r="K130" s="666">
        <v>50529.57</v>
      </c>
      <c r="L130" s="667"/>
      <c r="M130" s="667"/>
      <c r="N130" s="666">
        <v>50810.48</v>
      </c>
    </row>
    <row r="131" spans="1:14" ht="15" thickBot="1">
      <c r="A131" s="665" t="s">
        <v>216</v>
      </c>
      <c r="B131" s="665" t="s">
        <v>16</v>
      </c>
      <c r="C131" s="666">
        <v>13043.42</v>
      </c>
      <c r="D131" s="667"/>
      <c r="E131" s="667"/>
      <c r="F131" s="667"/>
      <c r="G131" s="667"/>
      <c r="H131" s="667"/>
      <c r="I131" s="667"/>
      <c r="J131" s="667"/>
      <c r="K131" s="666">
        <v>20534.43</v>
      </c>
      <c r="L131" s="667"/>
      <c r="M131" s="667"/>
      <c r="N131" s="666">
        <v>33577.85</v>
      </c>
    </row>
    <row r="132" spans="1:14" ht="15" thickBot="1">
      <c r="A132" s="665" t="s">
        <v>217</v>
      </c>
      <c r="B132" s="665" t="s">
        <v>14</v>
      </c>
      <c r="C132" s="666">
        <v>2004.9</v>
      </c>
      <c r="D132" s="666">
        <v>2.67</v>
      </c>
      <c r="E132" s="667"/>
      <c r="F132" s="667"/>
      <c r="G132" s="666">
        <v>519.01</v>
      </c>
      <c r="H132" s="666">
        <v>0.19</v>
      </c>
      <c r="I132" s="666">
        <v>95912.41</v>
      </c>
      <c r="J132" s="667"/>
      <c r="K132" s="667"/>
      <c r="L132" s="667"/>
      <c r="M132" s="667"/>
      <c r="N132" s="666">
        <v>98439.18</v>
      </c>
    </row>
    <row r="133" spans="1:14" ht="15" thickBot="1">
      <c r="A133" s="665" t="s">
        <v>218</v>
      </c>
      <c r="B133" s="665" t="s">
        <v>13</v>
      </c>
      <c r="C133" s="666">
        <v>2177.59</v>
      </c>
      <c r="D133" s="667"/>
      <c r="E133" s="667"/>
      <c r="F133" s="667"/>
      <c r="G133" s="667"/>
      <c r="H133" s="667"/>
      <c r="I133" s="666">
        <v>62733.96</v>
      </c>
      <c r="J133" s="667"/>
      <c r="K133" s="666">
        <v>25841.19</v>
      </c>
      <c r="L133" s="666">
        <v>3192.55</v>
      </c>
      <c r="M133" s="667"/>
      <c r="N133" s="666">
        <v>93945.29</v>
      </c>
    </row>
    <row r="134" spans="1:14" ht="15" thickBot="1">
      <c r="A134" s="665" t="s">
        <v>219</v>
      </c>
      <c r="B134" s="665" t="s">
        <v>13</v>
      </c>
      <c r="C134" s="666">
        <v>98577.56</v>
      </c>
      <c r="D134" s="666">
        <v>1140.83</v>
      </c>
      <c r="E134" s="667"/>
      <c r="F134" s="666">
        <v>2.13</v>
      </c>
      <c r="G134" s="667"/>
      <c r="H134" s="667"/>
      <c r="I134" s="666">
        <v>4810.5</v>
      </c>
      <c r="J134" s="667"/>
      <c r="K134" s="667"/>
      <c r="L134" s="666">
        <v>337.3</v>
      </c>
      <c r="M134" s="667"/>
      <c r="N134" s="666">
        <v>104868.32</v>
      </c>
    </row>
    <row r="135" spans="1:14" ht="15" thickBot="1">
      <c r="A135" s="665" t="s">
        <v>220</v>
      </c>
      <c r="B135" s="665" t="s">
        <v>14</v>
      </c>
      <c r="C135" s="667"/>
      <c r="D135" s="667"/>
      <c r="E135" s="667"/>
      <c r="F135" s="667"/>
      <c r="G135" s="667"/>
      <c r="H135" s="667"/>
      <c r="I135" s="667"/>
      <c r="J135" s="667"/>
      <c r="K135" s="667"/>
      <c r="L135" s="667"/>
      <c r="M135" s="666">
        <v>59669.91</v>
      </c>
      <c r="N135" s="666">
        <v>59669.91</v>
      </c>
    </row>
    <row r="136" spans="1:14" ht="15" thickBot="1">
      <c r="A136" s="665" t="s">
        <v>221</v>
      </c>
      <c r="B136" s="665" t="s">
        <v>15</v>
      </c>
      <c r="C136" s="666">
        <v>66529.429999999993</v>
      </c>
      <c r="D136" s="667"/>
      <c r="E136" s="667"/>
      <c r="F136" s="667"/>
      <c r="G136" s="667"/>
      <c r="H136" s="667"/>
      <c r="I136" s="666">
        <v>10901.07</v>
      </c>
      <c r="J136" s="666">
        <v>13411.69</v>
      </c>
      <c r="K136" s="667"/>
      <c r="L136" s="666">
        <v>612.9</v>
      </c>
      <c r="M136" s="667"/>
      <c r="N136" s="666">
        <v>91455.09</v>
      </c>
    </row>
    <row r="137" spans="1:14" ht="15" thickBot="1">
      <c r="A137" s="665" t="s">
        <v>222</v>
      </c>
      <c r="B137" s="665" t="s">
        <v>13</v>
      </c>
      <c r="C137" s="667"/>
      <c r="D137" s="667"/>
      <c r="E137" s="667"/>
      <c r="F137" s="666">
        <v>25148.02</v>
      </c>
      <c r="G137" s="667"/>
      <c r="H137" s="667"/>
      <c r="I137" s="667"/>
      <c r="J137" s="667"/>
      <c r="K137" s="666">
        <v>62296.3</v>
      </c>
      <c r="L137" s="667"/>
      <c r="M137" s="667"/>
      <c r="N137" s="666">
        <v>87444.32</v>
      </c>
    </row>
    <row r="138" spans="1:14" ht="15" thickBot="1">
      <c r="A138" s="665" t="s">
        <v>223</v>
      </c>
      <c r="B138" s="665" t="s">
        <v>14</v>
      </c>
      <c r="C138" s="666">
        <v>66884.78</v>
      </c>
      <c r="D138" s="666">
        <v>5820.05</v>
      </c>
      <c r="E138" s="667"/>
      <c r="F138" s="667"/>
      <c r="G138" s="666">
        <v>139.44999999999999</v>
      </c>
      <c r="H138" s="667"/>
      <c r="I138" s="666">
        <v>55851.16</v>
      </c>
      <c r="J138" s="667"/>
      <c r="K138" s="666">
        <v>11.27</v>
      </c>
      <c r="L138" s="666">
        <v>409.04</v>
      </c>
      <c r="M138" s="667"/>
      <c r="N138" s="666">
        <v>129115.75</v>
      </c>
    </row>
    <row r="139" spans="1:14" ht="15" thickBot="1">
      <c r="A139" s="665" t="s">
        <v>224</v>
      </c>
      <c r="B139" s="665" t="s">
        <v>13</v>
      </c>
      <c r="C139" s="667"/>
      <c r="D139" s="667"/>
      <c r="E139" s="667"/>
      <c r="F139" s="667"/>
      <c r="G139" s="667"/>
      <c r="H139" s="667"/>
      <c r="I139" s="667"/>
      <c r="J139" s="667"/>
      <c r="K139" s="666">
        <v>54636.54</v>
      </c>
      <c r="L139" s="667"/>
      <c r="M139" s="667"/>
      <c r="N139" s="666">
        <v>54636.54</v>
      </c>
    </row>
    <row r="140" spans="1:14" ht="15" thickBot="1">
      <c r="A140" s="665" t="s">
        <v>225</v>
      </c>
      <c r="B140" s="665" t="s">
        <v>18</v>
      </c>
      <c r="C140" s="666">
        <v>3188.69</v>
      </c>
      <c r="D140" s="666">
        <v>371.39</v>
      </c>
      <c r="E140" s="667"/>
      <c r="F140" s="667"/>
      <c r="G140" s="666">
        <v>1361.45</v>
      </c>
      <c r="H140" s="666">
        <v>884.11</v>
      </c>
      <c r="I140" s="666">
        <v>54.43</v>
      </c>
      <c r="J140" s="666">
        <v>78068.94</v>
      </c>
      <c r="K140" s="666">
        <v>4069.39</v>
      </c>
      <c r="L140" s="666">
        <v>2771.35</v>
      </c>
      <c r="M140" s="667"/>
      <c r="N140" s="666">
        <v>90769.75</v>
      </c>
    </row>
    <row r="141" spans="1:14" ht="15" thickBot="1">
      <c r="A141" s="665" t="s">
        <v>226</v>
      </c>
      <c r="B141" s="665" t="s">
        <v>14</v>
      </c>
      <c r="C141" s="666">
        <v>431.35</v>
      </c>
      <c r="D141" s="667"/>
      <c r="E141" s="667"/>
      <c r="F141" s="667"/>
      <c r="G141" s="667"/>
      <c r="H141" s="667"/>
      <c r="I141" s="666">
        <v>132364.06</v>
      </c>
      <c r="J141" s="667"/>
      <c r="K141" s="667"/>
      <c r="L141" s="667"/>
      <c r="M141" s="667"/>
      <c r="N141" s="666">
        <v>132795.41</v>
      </c>
    </row>
    <row r="142" spans="1:14" ht="15" thickBot="1">
      <c r="A142" s="665" t="s">
        <v>3565</v>
      </c>
      <c r="B142" s="665" t="s">
        <v>14</v>
      </c>
      <c r="C142" s="666">
        <v>0.65</v>
      </c>
      <c r="D142" s="667"/>
      <c r="E142" s="667"/>
      <c r="F142" s="667"/>
      <c r="G142" s="666">
        <v>0.85</v>
      </c>
      <c r="H142" s="667"/>
      <c r="I142" s="666">
        <v>2.39</v>
      </c>
      <c r="J142" s="667"/>
      <c r="K142" s="666">
        <v>2730.38</v>
      </c>
      <c r="L142" s="666">
        <v>0.5</v>
      </c>
      <c r="M142" s="667"/>
      <c r="N142" s="666">
        <v>2734.77</v>
      </c>
    </row>
    <row r="143" spans="1:14" ht="15" thickBot="1">
      <c r="A143" s="665" t="s">
        <v>3565</v>
      </c>
      <c r="B143" s="665" t="s">
        <v>19</v>
      </c>
      <c r="C143" s="666">
        <v>-1.42</v>
      </c>
      <c r="D143" s="667"/>
      <c r="E143" s="667"/>
      <c r="F143" s="667"/>
      <c r="G143" s="666">
        <v>-1.85</v>
      </c>
      <c r="H143" s="667"/>
      <c r="I143" s="666">
        <v>-5.25</v>
      </c>
      <c r="J143" s="667"/>
      <c r="K143" s="666">
        <v>9.65</v>
      </c>
      <c r="L143" s="666">
        <v>-1.1000000000000001</v>
      </c>
      <c r="M143" s="667"/>
      <c r="N143" s="666">
        <v>0.03</v>
      </c>
    </row>
    <row r="144" spans="1:14" ht="15" thickBot="1">
      <c r="A144" s="665" t="s">
        <v>227</v>
      </c>
      <c r="B144" s="665" t="s">
        <v>13</v>
      </c>
      <c r="C144" s="667"/>
      <c r="D144" s="667"/>
      <c r="E144" s="667"/>
      <c r="F144" s="667"/>
      <c r="G144" s="667"/>
      <c r="H144" s="667"/>
      <c r="I144" s="667"/>
      <c r="J144" s="667"/>
      <c r="K144" s="666">
        <v>55898.61</v>
      </c>
      <c r="L144" s="667"/>
      <c r="M144" s="667"/>
      <c r="N144" s="666">
        <v>55898.61</v>
      </c>
    </row>
    <row r="145" spans="1:14" ht="15" thickBot="1">
      <c r="A145" s="665" t="s">
        <v>228</v>
      </c>
      <c r="B145" s="665" t="s">
        <v>18</v>
      </c>
      <c r="C145" s="666">
        <v>925.83</v>
      </c>
      <c r="D145" s="666">
        <v>1.62</v>
      </c>
      <c r="E145" s="667"/>
      <c r="F145" s="667"/>
      <c r="G145" s="666">
        <v>96.69</v>
      </c>
      <c r="H145" s="667"/>
      <c r="I145" s="666">
        <v>16.14</v>
      </c>
      <c r="J145" s="666">
        <v>31057.03</v>
      </c>
      <c r="K145" s="667"/>
      <c r="L145" s="666">
        <v>4.8600000000000003</v>
      </c>
      <c r="M145" s="667"/>
      <c r="N145" s="666">
        <v>32102.17</v>
      </c>
    </row>
    <row r="146" spans="1:14" ht="15" thickBot="1">
      <c r="A146" s="665" t="s">
        <v>3566</v>
      </c>
      <c r="B146" s="665" t="s">
        <v>13</v>
      </c>
      <c r="C146" s="666">
        <v>23286.06</v>
      </c>
      <c r="D146" s="666">
        <v>55.61</v>
      </c>
      <c r="E146" s="667"/>
      <c r="F146" s="667"/>
      <c r="G146" s="667"/>
      <c r="H146" s="667"/>
      <c r="I146" s="667"/>
      <c r="J146" s="667"/>
      <c r="K146" s="666">
        <v>3.29</v>
      </c>
      <c r="L146" s="666">
        <v>64.97</v>
      </c>
      <c r="M146" s="667"/>
      <c r="N146" s="666">
        <v>23409.93</v>
      </c>
    </row>
    <row r="147" spans="1:14" ht="15" thickBot="1">
      <c r="A147" s="665" t="s">
        <v>3566</v>
      </c>
      <c r="B147" s="665" t="s">
        <v>19</v>
      </c>
      <c r="C147" s="666">
        <v>0.97</v>
      </c>
      <c r="D147" s="667"/>
      <c r="E147" s="667"/>
      <c r="F147" s="667"/>
      <c r="G147" s="667"/>
      <c r="H147" s="667"/>
      <c r="I147" s="667"/>
      <c r="J147" s="667"/>
      <c r="K147" s="667"/>
      <c r="L147" s="666">
        <v>-1.02</v>
      </c>
      <c r="M147" s="667"/>
      <c r="N147" s="666">
        <v>-0.05</v>
      </c>
    </row>
    <row r="148" spans="1:14" ht="15" thickBot="1">
      <c r="A148" s="665" t="s">
        <v>229</v>
      </c>
      <c r="B148" s="665" t="s">
        <v>17</v>
      </c>
      <c r="C148" s="666">
        <v>30979.23</v>
      </c>
      <c r="D148" s="667"/>
      <c r="E148" s="667"/>
      <c r="F148" s="667"/>
      <c r="G148" s="667"/>
      <c r="H148" s="667"/>
      <c r="I148" s="667"/>
      <c r="J148" s="666">
        <v>26713.14</v>
      </c>
      <c r="K148" s="666">
        <v>2215.66</v>
      </c>
      <c r="L148" s="667"/>
      <c r="M148" s="667"/>
      <c r="N148" s="666">
        <v>59908.03</v>
      </c>
    </row>
    <row r="149" spans="1:14" ht="15" thickBot="1">
      <c r="A149" s="665" t="s">
        <v>230</v>
      </c>
      <c r="B149" s="665" t="s">
        <v>13</v>
      </c>
      <c r="C149" s="666">
        <v>70281.070000000007</v>
      </c>
      <c r="D149" s="666">
        <v>33.590000000000003</v>
      </c>
      <c r="E149" s="667"/>
      <c r="F149" s="666">
        <v>28.42</v>
      </c>
      <c r="G149" s="666">
        <v>2.3199999999999998</v>
      </c>
      <c r="H149" s="667"/>
      <c r="I149" s="666">
        <v>110.97</v>
      </c>
      <c r="J149" s="666">
        <v>25.05</v>
      </c>
      <c r="K149" s="666">
        <v>1230.51</v>
      </c>
      <c r="L149" s="666">
        <v>3.84</v>
      </c>
      <c r="M149" s="667"/>
      <c r="N149" s="666">
        <v>71715.77</v>
      </c>
    </row>
    <row r="150" spans="1:14" ht="15" thickBot="1">
      <c r="A150" s="665" t="s">
        <v>3567</v>
      </c>
      <c r="B150" s="665" t="s">
        <v>16</v>
      </c>
      <c r="C150" s="666">
        <v>13733.41</v>
      </c>
      <c r="D150" s="667"/>
      <c r="E150" s="667"/>
      <c r="F150" s="667"/>
      <c r="G150" s="667"/>
      <c r="H150" s="667"/>
      <c r="I150" s="667"/>
      <c r="J150" s="667"/>
      <c r="K150" s="666">
        <v>9155.6</v>
      </c>
      <c r="L150" s="667"/>
      <c r="M150" s="667"/>
      <c r="N150" s="666">
        <v>22889.01</v>
      </c>
    </row>
    <row r="151" spans="1:14" ht="15" thickBot="1">
      <c r="A151" s="665" t="s">
        <v>231</v>
      </c>
      <c r="B151" s="665" t="s">
        <v>16</v>
      </c>
      <c r="C151" s="667"/>
      <c r="D151" s="667"/>
      <c r="E151" s="667"/>
      <c r="F151" s="667"/>
      <c r="G151" s="667"/>
      <c r="H151" s="667"/>
      <c r="I151" s="667"/>
      <c r="J151" s="667"/>
      <c r="K151" s="666">
        <v>48728.7</v>
      </c>
      <c r="L151" s="666">
        <v>163.51</v>
      </c>
      <c r="M151" s="667"/>
      <c r="N151" s="666">
        <v>48892.21</v>
      </c>
    </row>
    <row r="152" spans="1:14" ht="15" thickBot="1">
      <c r="A152" s="665" t="s">
        <v>232</v>
      </c>
      <c r="B152" s="665" t="s">
        <v>15</v>
      </c>
      <c r="C152" s="666">
        <v>39.380000000000003</v>
      </c>
      <c r="D152" s="666">
        <v>0.67</v>
      </c>
      <c r="E152" s="667"/>
      <c r="F152" s="666">
        <v>1.56</v>
      </c>
      <c r="G152" s="666">
        <v>13.91</v>
      </c>
      <c r="H152" s="667"/>
      <c r="I152" s="666">
        <v>956.03</v>
      </c>
      <c r="J152" s="667"/>
      <c r="K152" s="666">
        <v>39852.18</v>
      </c>
      <c r="L152" s="666">
        <v>6.57</v>
      </c>
      <c r="M152" s="666">
        <v>7.0000000000000007E-2</v>
      </c>
      <c r="N152" s="666">
        <v>40870.370000000003</v>
      </c>
    </row>
    <row r="153" spans="1:14" ht="15" thickBot="1">
      <c r="A153" s="665" t="s">
        <v>3132</v>
      </c>
      <c r="B153" s="665" t="s">
        <v>13</v>
      </c>
      <c r="C153" s="666">
        <v>85356.479999999996</v>
      </c>
      <c r="D153" s="666">
        <v>11221.32</v>
      </c>
      <c r="E153" s="667"/>
      <c r="F153" s="667"/>
      <c r="G153" s="667"/>
      <c r="H153" s="667"/>
      <c r="I153" s="666">
        <v>4445.7</v>
      </c>
      <c r="J153" s="667"/>
      <c r="K153" s="667"/>
      <c r="L153" s="667"/>
      <c r="M153" s="667"/>
      <c r="N153" s="666">
        <v>101023.5</v>
      </c>
    </row>
    <row r="154" spans="1:14" ht="15" thickBot="1">
      <c r="A154" s="665" t="s">
        <v>233</v>
      </c>
      <c r="B154" s="665" t="s">
        <v>14</v>
      </c>
      <c r="C154" s="666">
        <v>110023.74</v>
      </c>
      <c r="D154" s="666">
        <v>1819.81</v>
      </c>
      <c r="E154" s="667"/>
      <c r="F154" s="667"/>
      <c r="G154" s="666">
        <v>245.88</v>
      </c>
      <c r="H154" s="667"/>
      <c r="I154" s="666">
        <v>64507.63</v>
      </c>
      <c r="J154" s="667"/>
      <c r="K154" s="667"/>
      <c r="L154" s="666">
        <v>319.67</v>
      </c>
      <c r="M154" s="666">
        <v>122.17</v>
      </c>
      <c r="N154" s="666">
        <v>177038.9</v>
      </c>
    </row>
    <row r="155" spans="1:14" ht="15" thickBot="1">
      <c r="A155" s="665" t="s">
        <v>234</v>
      </c>
      <c r="B155" s="665" t="s">
        <v>15</v>
      </c>
      <c r="C155" s="666">
        <v>682.76</v>
      </c>
      <c r="D155" s="667"/>
      <c r="E155" s="667"/>
      <c r="F155" s="667"/>
      <c r="G155" s="667"/>
      <c r="H155" s="667"/>
      <c r="I155" s="667"/>
      <c r="J155" s="667"/>
      <c r="K155" s="666">
        <v>44370.83</v>
      </c>
      <c r="L155" s="667"/>
      <c r="M155" s="667"/>
      <c r="N155" s="666">
        <v>45053.59</v>
      </c>
    </row>
    <row r="156" spans="1:14" ht="15" thickBot="1">
      <c r="A156" s="665" t="s">
        <v>3568</v>
      </c>
      <c r="B156" s="665" t="s">
        <v>13</v>
      </c>
      <c r="C156" s="667"/>
      <c r="D156" s="667"/>
      <c r="E156" s="667"/>
      <c r="F156" s="667"/>
      <c r="G156" s="667"/>
      <c r="H156" s="667"/>
      <c r="I156" s="666">
        <v>30914.92</v>
      </c>
      <c r="J156" s="667"/>
      <c r="K156" s="666">
        <v>33505.230000000003</v>
      </c>
      <c r="L156" s="667"/>
      <c r="M156" s="667"/>
      <c r="N156" s="666">
        <v>64420.15</v>
      </c>
    </row>
    <row r="157" spans="1:14" ht="15" thickBot="1">
      <c r="A157" s="665" t="s">
        <v>235</v>
      </c>
      <c r="B157" s="665" t="s">
        <v>13</v>
      </c>
      <c r="C157" s="667"/>
      <c r="D157" s="667"/>
      <c r="E157" s="667"/>
      <c r="F157" s="667"/>
      <c r="G157" s="667"/>
      <c r="H157" s="667"/>
      <c r="I157" s="667"/>
      <c r="J157" s="667"/>
      <c r="K157" s="666">
        <v>39517.99</v>
      </c>
      <c r="L157" s="667"/>
      <c r="M157" s="667"/>
      <c r="N157" s="666">
        <v>39517.99</v>
      </c>
    </row>
    <row r="158" spans="1:14" ht="15" thickBot="1">
      <c r="A158" s="665" t="s">
        <v>235</v>
      </c>
      <c r="B158" s="665" t="s">
        <v>15</v>
      </c>
      <c r="C158" s="666">
        <v>87.9</v>
      </c>
      <c r="D158" s="667"/>
      <c r="E158" s="667"/>
      <c r="F158" s="667"/>
      <c r="G158" s="667"/>
      <c r="H158" s="667"/>
      <c r="I158" s="667"/>
      <c r="J158" s="667"/>
      <c r="K158" s="666">
        <v>19109.86</v>
      </c>
      <c r="L158" s="667"/>
      <c r="M158" s="667"/>
      <c r="N158" s="666">
        <v>19197.759999999998</v>
      </c>
    </row>
    <row r="159" spans="1:14" ht="15" thickBot="1">
      <c r="A159" s="665" t="s">
        <v>236</v>
      </c>
      <c r="B159" s="665" t="s">
        <v>13</v>
      </c>
      <c r="C159" s="666">
        <v>46525.69</v>
      </c>
      <c r="D159" s="666">
        <v>3425.25</v>
      </c>
      <c r="E159" s="667"/>
      <c r="F159" s="667"/>
      <c r="G159" s="667"/>
      <c r="H159" s="667"/>
      <c r="I159" s="666">
        <v>2273.66</v>
      </c>
      <c r="J159" s="667"/>
      <c r="K159" s="666">
        <v>-149.16999999999999</v>
      </c>
      <c r="L159" s="666">
        <v>704.9</v>
      </c>
      <c r="M159" s="667"/>
      <c r="N159" s="666">
        <v>52780.33</v>
      </c>
    </row>
    <row r="160" spans="1:14" ht="15" thickBot="1">
      <c r="A160" s="665" t="s">
        <v>237</v>
      </c>
      <c r="B160" s="665" t="s">
        <v>13</v>
      </c>
      <c r="C160" s="666">
        <v>8991.36</v>
      </c>
      <c r="D160" s="666">
        <v>41.15</v>
      </c>
      <c r="E160" s="667"/>
      <c r="F160" s="667"/>
      <c r="G160" s="666">
        <v>1001.16</v>
      </c>
      <c r="H160" s="667"/>
      <c r="I160" s="666">
        <v>197.12</v>
      </c>
      <c r="J160" s="666">
        <v>79309.119999999995</v>
      </c>
      <c r="K160" s="666">
        <v>8.7200000000000006</v>
      </c>
      <c r="L160" s="666">
        <v>230.66</v>
      </c>
      <c r="M160" s="667"/>
      <c r="N160" s="666">
        <v>89779.29</v>
      </c>
    </row>
    <row r="161" spans="1:14" ht="15" thickBot="1">
      <c r="A161" s="665" t="s">
        <v>3133</v>
      </c>
      <c r="B161" s="665" t="s">
        <v>15</v>
      </c>
      <c r="C161" s="667"/>
      <c r="D161" s="667"/>
      <c r="E161" s="667"/>
      <c r="F161" s="667"/>
      <c r="G161" s="667"/>
      <c r="H161" s="667"/>
      <c r="I161" s="667"/>
      <c r="J161" s="667"/>
      <c r="K161" s="666">
        <v>36025.339999999997</v>
      </c>
      <c r="L161" s="667"/>
      <c r="M161" s="667"/>
      <c r="N161" s="666">
        <v>36025.339999999997</v>
      </c>
    </row>
    <row r="162" spans="1:14" ht="15" thickBot="1">
      <c r="A162" s="665" t="s">
        <v>238</v>
      </c>
      <c r="B162" s="665" t="s">
        <v>13</v>
      </c>
      <c r="C162" s="666">
        <v>20113.18</v>
      </c>
      <c r="D162" s="666">
        <v>296.61</v>
      </c>
      <c r="E162" s="667"/>
      <c r="F162" s="667"/>
      <c r="G162" s="667"/>
      <c r="H162" s="667"/>
      <c r="I162" s="666">
        <v>72782.570000000007</v>
      </c>
      <c r="J162" s="667"/>
      <c r="K162" s="667"/>
      <c r="L162" s="666">
        <v>535.07000000000005</v>
      </c>
      <c r="M162" s="667"/>
      <c r="N162" s="666">
        <v>93727.43</v>
      </c>
    </row>
    <row r="163" spans="1:14" ht="15" thickBot="1">
      <c r="A163" s="665" t="s">
        <v>239</v>
      </c>
      <c r="B163" s="665" t="s">
        <v>13</v>
      </c>
      <c r="C163" s="666">
        <v>75758.13</v>
      </c>
      <c r="D163" s="667"/>
      <c r="E163" s="667"/>
      <c r="F163" s="667"/>
      <c r="G163" s="667"/>
      <c r="H163" s="667"/>
      <c r="I163" s="666">
        <v>14148.09</v>
      </c>
      <c r="J163" s="666">
        <v>11066.64</v>
      </c>
      <c r="K163" s="667"/>
      <c r="L163" s="667"/>
      <c r="M163" s="667"/>
      <c r="N163" s="666">
        <v>100972.86</v>
      </c>
    </row>
    <row r="164" spans="1:14" ht="15" thickBot="1">
      <c r="A164" s="665" t="s">
        <v>2943</v>
      </c>
      <c r="B164" s="665" t="s">
        <v>16</v>
      </c>
      <c r="C164" s="667"/>
      <c r="D164" s="667"/>
      <c r="E164" s="667"/>
      <c r="F164" s="667"/>
      <c r="G164" s="667"/>
      <c r="H164" s="667"/>
      <c r="I164" s="666">
        <v>110606.52</v>
      </c>
      <c r="J164" s="667"/>
      <c r="K164" s="666">
        <v>841.3</v>
      </c>
      <c r="L164" s="667"/>
      <c r="M164" s="667"/>
      <c r="N164" s="666">
        <v>111447.82</v>
      </c>
    </row>
    <row r="165" spans="1:14" ht="15" thickBot="1">
      <c r="A165" s="665" t="s">
        <v>240</v>
      </c>
      <c r="B165" s="665" t="s">
        <v>13</v>
      </c>
      <c r="C165" s="666">
        <v>35730.199999999997</v>
      </c>
      <c r="D165" s="666">
        <v>939.3</v>
      </c>
      <c r="E165" s="667"/>
      <c r="F165" s="667"/>
      <c r="G165" s="666">
        <v>1691.53</v>
      </c>
      <c r="H165" s="667"/>
      <c r="I165" s="666">
        <v>18312.580000000002</v>
      </c>
      <c r="J165" s="666">
        <v>20745.64</v>
      </c>
      <c r="K165" s="667"/>
      <c r="L165" s="666">
        <v>30.39</v>
      </c>
      <c r="M165" s="667"/>
      <c r="N165" s="666">
        <v>77449.64</v>
      </c>
    </row>
    <row r="166" spans="1:14" ht="15" thickBot="1">
      <c r="A166" s="665" t="s">
        <v>241</v>
      </c>
      <c r="B166" s="665" t="s">
        <v>13</v>
      </c>
      <c r="C166" s="666">
        <v>89940.19</v>
      </c>
      <c r="D166" s="666">
        <v>249.42</v>
      </c>
      <c r="E166" s="667"/>
      <c r="F166" s="666">
        <v>5.48</v>
      </c>
      <c r="G166" s="667"/>
      <c r="H166" s="667"/>
      <c r="I166" s="666">
        <v>2665.51</v>
      </c>
      <c r="J166" s="667"/>
      <c r="K166" s="667"/>
      <c r="L166" s="666">
        <v>641.97</v>
      </c>
      <c r="M166" s="667"/>
      <c r="N166" s="666">
        <v>93502.57</v>
      </c>
    </row>
    <row r="167" spans="1:14" ht="15" thickBot="1">
      <c r="A167" s="665" t="s">
        <v>242</v>
      </c>
      <c r="B167" s="665" t="s">
        <v>13</v>
      </c>
      <c r="C167" s="666">
        <v>65856.52</v>
      </c>
      <c r="D167" s="667"/>
      <c r="E167" s="667"/>
      <c r="F167" s="667"/>
      <c r="G167" s="667"/>
      <c r="H167" s="667"/>
      <c r="I167" s="666">
        <v>9913.93</v>
      </c>
      <c r="J167" s="667"/>
      <c r="K167" s="667"/>
      <c r="L167" s="667"/>
      <c r="M167" s="667"/>
      <c r="N167" s="666">
        <v>75770.45</v>
      </c>
    </row>
    <row r="168" spans="1:14" ht="15" thickBot="1">
      <c r="A168" s="665" t="s">
        <v>243</v>
      </c>
      <c r="B168" s="665" t="s">
        <v>13</v>
      </c>
      <c r="C168" s="666">
        <v>24943.81</v>
      </c>
      <c r="D168" s="667"/>
      <c r="E168" s="667"/>
      <c r="F168" s="667"/>
      <c r="G168" s="667"/>
      <c r="H168" s="667"/>
      <c r="I168" s="667"/>
      <c r="J168" s="667"/>
      <c r="K168" s="666">
        <v>39706.959999999999</v>
      </c>
      <c r="L168" s="667"/>
      <c r="M168" s="667"/>
      <c r="N168" s="666">
        <v>64650.77</v>
      </c>
    </row>
    <row r="169" spans="1:14" ht="15" thickBot="1">
      <c r="A169" s="665" t="s">
        <v>244</v>
      </c>
      <c r="B169" s="665" t="s">
        <v>13</v>
      </c>
      <c r="C169" s="666">
        <v>81908.429999999993</v>
      </c>
      <c r="D169" s="667"/>
      <c r="E169" s="667"/>
      <c r="F169" s="666">
        <v>105.22</v>
      </c>
      <c r="G169" s="667"/>
      <c r="H169" s="667"/>
      <c r="I169" s="667"/>
      <c r="J169" s="667"/>
      <c r="K169" s="666">
        <v>15935.8</v>
      </c>
      <c r="L169" s="667"/>
      <c r="M169" s="667"/>
      <c r="N169" s="666">
        <v>97949.45</v>
      </c>
    </row>
    <row r="170" spans="1:14" ht="15" thickBot="1">
      <c r="A170" s="665" t="s">
        <v>245</v>
      </c>
      <c r="B170" s="665" t="s">
        <v>13</v>
      </c>
      <c r="C170" s="666">
        <v>72078.710000000006</v>
      </c>
      <c r="D170" s="666">
        <v>480.15</v>
      </c>
      <c r="E170" s="667"/>
      <c r="F170" s="666">
        <v>4.95</v>
      </c>
      <c r="G170" s="667"/>
      <c r="H170" s="667"/>
      <c r="I170" s="666">
        <v>8699.65</v>
      </c>
      <c r="J170" s="667"/>
      <c r="K170" s="667"/>
      <c r="L170" s="666">
        <v>1956.08</v>
      </c>
      <c r="M170" s="667"/>
      <c r="N170" s="666">
        <v>83219.539999999994</v>
      </c>
    </row>
    <row r="171" spans="1:14" ht="15" thickBot="1">
      <c r="A171" s="665" t="s">
        <v>246</v>
      </c>
      <c r="B171" s="665" t="s">
        <v>15</v>
      </c>
      <c r="C171" s="667"/>
      <c r="D171" s="667"/>
      <c r="E171" s="667"/>
      <c r="F171" s="667"/>
      <c r="G171" s="667"/>
      <c r="H171" s="667"/>
      <c r="I171" s="667"/>
      <c r="J171" s="667"/>
      <c r="K171" s="666">
        <v>58663.94</v>
      </c>
      <c r="L171" s="667"/>
      <c r="M171" s="667"/>
      <c r="N171" s="666">
        <v>58663.94</v>
      </c>
    </row>
    <row r="172" spans="1:14" ht="15" thickBot="1">
      <c r="A172" s="665" t="s">
        <v>247</v>
      </c>
      <c r="B172" s="665" t="s">
        <v>14</v>
      </c>
      <c r="C172" s="666">
        <v>10334.24</v>
      </c>
      <c r="D172" s="667"/>
      <c r="E172" s="667"/>
      <c r="F172" s="667"/>
      <c r="G172" s="667"/>
      <c r="H172" s="667"/>
      <c r="I172" s="666">
        <v>109624.15</v>
      </c>
      <c r="J172" s="667"/>
      <c r="K172" s="667"/>
      <c r="L172" s="667"/>
      <c r="M172" s="667"/>
      <c r="N172" s="666">
        <v>119958.39</v>
      </c>
    </row>
    <row r="173" spans="1:14" ht="15" thickBot="1">
      <c r="A173" s="665" t="s">
        <v>248</v>
      </c>
      <c r="B173" s="665" t="s">
        <v>13</v>
      </c>
      <c r="C173" s="666">
        <v>68359.199999999997</v>
      </c>
      <c r="D173" s="666">
        <v>4.42</v>
      </c>
      <c r="E173" s="667"/>
      <c r="F173" s="667"/>
      <c r="G173" s="667"/>
      <c r="H173" s="667"/>
      <c r="I173" s="666">
        <v>9781.14</v>
      </c>
      <c r="J173" s="667"/>
      <c r="K173" s="667"/>
      <c r="L173" s="666">
        <v>22069.25</v>
      </c>
      <c r="M173" s="667"/>
      <c r="N173" s="666">
        <v>100214.01</v>
      </c>
    </row>
    <row r="174" spans="1:14" ht="15" thickBot="1">
      <c r="A174" s="665" t="s">
        <v>249</v>
      </c>
      <c r="B174" s="665" t="s">
        <v>13</v>
      </c>
      <c r="C174" s="666">
        <v>14728.15</v>
      </c>
      <c r="D174" s="667"/>
      <c r="E174" s="667"/>
      <c r="F174" s="667"/>
      <c r="G174" s="667"/>
      <c r="H174" s="666">
        <v>32408.91</v>
      </c>
      <c r="I174" s="667"/>
      <c r="J174" s="667"/>
      <c r="K174" s="666">
        <v>26814.09</v>
      </c>
      <c r="L174" s="667"/>
      <c r="M174" s="667"/>
      <c r="N174" s="666">
        <v>73951.149999999994</v>
      </c>
    </row>
    <row r="175" spans="1:14" ht="15" thickBot="1">
      <c r="A175" s="665" t="s">
        <v>250</v>
      </c>
      <c r="B175" s="665" t="s">
        <v>13</v>
      </c>
      <c r="C175" s="666">
        <v>18331.68</v>
      </c>
      <c r="D175" s="667"/>
      <c r="E175" s="667"/>
      <c r="F175" s="667"/>
      <c r="G175" s="667"/>
      <c r="H175" s="667"/>
      <c r="I175" s="667"/>
      <c r="J175" s="667"/>
      <c r="K175" s="666">
        <v>50843.12</v>
      </c>
      <c r="L175" s="667"/>
      <c r="M175" s="667"/>
      <c r="N175" s="666">
        <v>69174.8</v>
      </c>
    </row>
    <row r="176" spans="1:14" ht="15" thickBot="1">
      <c r="A176" s="665" t="s">
        <v>251</v>
      </c>
      <c r="B176" s="665" t="s">
        <v>13</v>
      </c>
      <c r="C176" s="667"/>
      <c r="D176" s="667"/>
      <c r="E176" s="667"/>
      <c r="F176" s="667"/>
      <c r="G176" s="667"/>
      <c r="H176" s="667"/>
      <c r="I176" s="667"/>
      <c r="J176" s="667"/>
      <c r="K176" s="666">
        <v>59551.81</v>
      </c>
      <c r="L176" s="667"/>
      <c r="M176" s="667"/>
      <c r="N176" s="666">
        <v>59551.81</v>
      </c>
    </row>
    <row r="177" spans="1:14" ht="15" thickBot="1">
      <c r="A177" s="665" t="s">
        <v>3569</v>
      </c>
      <c r="B177" s="665" t="s">
        <v>14</v>
      </c>
      <c r="C177" s="666">
        <v>0.65</v>
      </c>
      <c r="D177" s="667"/>
      <c r="E177" s="667"/>
      <c r="F177" s="667"/>
      <c r="G177" s="666">
        <v>0.85</v>
      </c>
      <c r="H177" s="667"/>
      <c r="I177" s="666">
        <v>2.39</v>
      </c>
      <c r="J177" s="667"/>
      <c r="K177" s="666">
        <v>2730.38</v>
      </c>
      <c r="L177" s="666">
        <v>0.5</v>
      </c>
      <c r="M177" s="667"/>
      <c r="N177" s="666">
        <v>2734.77</v>
      </c>
    </row>
    <row r="178" spans="1:14" ht="15" thickBot="1">
      <c r="A178" s="665" t="s">
        <v>3569</v>
      </c>
      <c r="B178" s="665" t="s">
        <v>19</v>
      </c>
      <c r="C178" s="666">
        <v>-1.42</v>
      </c>
      <c r="D178" s="667"/>
      <c r="E178" s="667"/>
      <c r="F178" s="667"/>
      <c r="G178" s="666">
        <v>-1.85</v>
      </c>
      <c r="H178" s="667"/>
      <c r="I178" s="666">
        <v>-5.25</v>
      </c>
      <c r="J178" s="667"/>
      <c r="K178" s="666">
        <v>9.65</v>
      </c>
      <c r="L178" s="666">
        <v>-1.1000000000000001</v>
      </c>
      <c r="M178" s="667"/>
      <c r="N178" s="666">
        <v>0.03</v>
      </c>
    </row>
    <row r="179" spans="1:14" ht="15" thickBot="1">
      <c r="A179" s="665" t="s">
        <v>252</v>
      </c>
      <c r="B179" s="665" t="s">
        <v>17</v>
      </c>
      <c r="C179" s="666">
        <v>2930.65</v>
      </c>
      <c r="D179" s="666">
        <v>286.08999999999997</v>
      </c>
      <c r="E179" s="667"/>
      <c r="F179" s="667"/>
      <c r="G179" s="666">
        <v>563.64</v>
      </c>
      <c r="H179" s="666">
        <v>762.27</v>
      </c>
      <c r="I179" s="666">
        <v>52.67</v>
      </c>
      <c r="J179" s="666">
        <v>57481.919999999998</v>
      </c>
      <c r="K179" s="666">
        <v>6015.91</v>
      </c>
      <c r="L179" s="666">
        <v>1106.4000000000001</v>
      </c>
      <c r="M179" s="667"/>
      <c r="N179" s="666">
        <v>69199.55</v>
      </c>
    </row>
    <row r="180" spans="1:14" ht="15" thickBot="1">
      <c r="A180" s="665" t="s">
        <v>253</v>
      </c>
      <c r="B180" s="665" t="s">
        <v>13</v>
      </c>
      <c r="C180" s="667"/>
      <c r="D180" s="667"/>
      <c r="E180" s="667"/>
      <c r="F180" s="666">
        <v>58674.32</v>
      </c>
      <c r="G180" s="667"/>
      <c r="H180" s="667"/>
      <c r="I180" s="666">
        <v>-8.65</v>
      </c>
      <c r="J180" s="667"/>
      <c r="K180" s="667"/>
      <c r="L180" s="667"/>
      <c r="M180" s="667"/>
      <c r="N180" s="666">
        <v>58665.67</v>
      </c>
    </row>
    <row r="181" spans="1:14" ht="15" thickBot="1">
      <c r="A181" s="665" t="s">
        <v>254</v>
      </c>
      <c r="B181" s="665" t="s">
        <v>14</v>
      </c>
      <c r="C181" s="666">
        <v>22963.23</v>
      </c>
      <c r="D181" s="666">
        <v>711.86</v>
      </c>
      <c r="E181" s="667"/>
      <c r="F181" s="667"/>
      <c r="G181" s="666">
        <v>67.48</v>
      </c>
      <c r="H181" s="667"/>
      <c r="I181" s="666">
        <v>142066.31</v>
      </c>
      <c r="J181" s="667"/>
      <c r="K181" s="666">
        <v>148.76</v>
      </c>
      <c r="L181" s="666">
        <v>9654.85</v>
      </c>
      <c r="M181" s="667"/>
      <c r="N181" s="666">
        <v>175612.49</v>
      </c>
    </row>
    <row r="182" spans="1:14" ht="15" thickBot="1">
      <c r="A182" s="665" t="s">
        <v>3570</v>
      </c>
      <c r="B182" s="665" t="s">
        <v>13</v>
      </c>
      <c r="C182" s="666">
        <v>10787.76</v>
      </c>
      <c r="D182" s="666">
        <v>5760.36</v>
      </c>
      <c r="E182" s="667"/>
      <c r="F182" s="667"/>
      <c r="G182" s="667"/>
      <c r="H182" s="667"/>
      <c r="I182" s="666">
        <v>-86.29</v>
      </c>
      <c r="J182" s="666">
        <v>-80.83</v>
      </c>
      <c r="K182" s="666">
        <v>-0.74</v>
      </c>
      <c r="L182" s="666">
        <v>-17.66</v>
      </c>
      <c r="M182" s="667"/>
      <c r="N182" s="666">
        <v>16362.6</v>
      </c>
    </row>
    <row r="183" spans="1:14" ht="15" thickBot="1">
      <c r="A183" s="665" t="s">
        <v>255</v>
      </c>
      <c r="B183" s="665" t="s">
        <v>17</v>
      </c>
      <c r="C183" s="666">
        <v>6707.84</v>
      </c>
      <c r="D183" s="666">
        <v>187.18</v>
      </c>
      <c r="E183" s="667"/>
      <c r="F183" s="667"/>
      <c r="G183" s="666">
        <v>884.83</v>
      </c>
      <c r="H183" s="667"/>
      <c r="I183" s="666">
        <v>38.04</v>
      </c>
      <c r="J183" s="666">
        <v>62675.21</v>
      </c>
      <c r="K183" s="666">
        <v>1.65</v>
      </c>
      <c r="L183" s="666">
        <v>287.66000000000003</v>
      </c>
      <c r="M183" s="667"/>
      <c r="N183" s="666">
        <v>70782.41</v>
      </c>
    </row>
    <row r="184" spans="1:14" ht="15" thickBot="1">
      <c r="A184" s="665" t="s">
        <v>256</v>
      </c>
      <c r="B184" s="665" t="s">
        <v>15</v>
      </c>
      <c r="C184" s="667"/>
      <c r="D184" s="667"/>
      <c r="E184" s="667"/>
      <c r="F184" s="667"/>
      <c r="G184" s="667"/>
      <c r="H184" s="667"/>
      <c r="I184" s="666">
        <v>180.12</v>
      </c>
      <c r="J184" s="667"/>
      <c r="K184" s="666">
        <v>65828.710000000006</v>
      </c>
      <c r="L184" s="667"/>
      <c r="M184" s="667"/>
      <c r="N184" s="666">
        <v>66008.83</v>
      </c>
    </row>
    <row r="185" spans="1:14" ht="15" thickBot="1">
      <c r="A185" s="665" t="s">
        <v>257</v>
      </c>
      <c r="B185" s="665" t="s">
        <v>13</v>
      </c>
      <c r="C185" s="666">
        <v>68733.570000000007</v>
      </c>
      <c r="D185" s="666">
        <v>22.07</v>
      </c>
      <c r="E185" s="667"/>
      <c r="F185" s="667"/>
      <c r="G185" s="667"/>
      <c r="H185" s="667"/>
      <c r="I185" s="666">
        <v>3411.93</v>
      </c>
      <c r="J185" s="667"/>
      <c r="K185" s="666">
        <v>401.12</v>
      </c>
      <c r="L185" s="666">
        <v>1163.76</v>
      </c>
      <c r="M185" s="667"/>
      <c r="N185" s="666">
        <v>73732.45</v>
      </c>
    </row>
    <row r="186" spans="1:14" ht="15" thickBot="1">
      <c r="A186" s="665" t="s">
        <v>258</v>
      </c>
      <c r="B186" s="665" t="s">
        <v>13</v>
      </c>
      <c r="C186" s="666">
        <v>58218.239999999998</v>
      </c>
      <c r="D186" s="666">
        <v>3619.23</v>
      </c>
      <c r="E186" s="667"/>
      <c r="F186" s="667"/>
      <c r="G186" s="666">
        <v>2978</v>
      </c>
      <c r="H186" s="667"/>
      <c r="I186" s="666">
        <v>341.48</v>
      </c>
      <c r="J186" s="666">
        <v>21317.06</v>
      </c>
      <c r="K186" s="667"/>
      <c r="L186" s="666">
        <v>14.16</v>
      </c>
      <c r="M186" s="667"/>
      <c r="N186" s="666">
        <v>86488.17</v>
      </c>
    </row>
    <row r="187" spans="1:14" ht="15" thickBot="1">
      <c r="A187" s="665" t="s">
        <v>259</v>
      </c>
      <c r="B187" s="665" t="s">
        <v>14</v>
      </c>
      <c r="C187" s="666">
        <v>7159.28</v>
      </c>
      <c r="D187" s="666">
        <v>7330.88</v>
      </c>
      <c r="E187" s="667"/>
      <c r="F187" s="667"/>
      <c r="G187" s="667"/>
      <c r="H187" s="667"/>
      <c r="I187" s="666">
        <v>106285.23</v>
      </c>
      <c r="J187" s="667"/>
      <c r="K187" s="667"/>
      <c r="L187" s="666">
        <v>-7.99</v>
      </c>
      <c r="M187" s="667"/>
      <c r="N187" s="666">
        <v>120767.4</v>
      </c>
    </row>
    <row r="188" spans="1:14" ht="15" thickBot="1">
      <c r="A188" s="665" t="s">
        <v>3571</v>
      </c>
      <c r="B188" s="665" t="s">
        <v>13</v>
      </c>
      <c r="C188" s="666">
        <v>70173.460000000006</v>
      </c>
      <c r="D188" s="667"/>
      <c r="E188" s="667"/>
      <c r="F188" s="667"/>
      <c r="G188" s="667"/>
      <c r="H188" s="667"/>
      <c r="I188" s="667"/>
      <c r="J188" s="667"/>
      <c r="K188" s="666">
        <v>44902.9</v>
      </c>
      <c r="L188" s="667"/>
      <c r="M188" s="667"/>
      <c r="N188" s="666">
        <v>115076.36</v>
      </c>
    </row>
    <row r="189" spans="1:14" ht="15" thickBot="1">
      <c r="A189" s="665" t="s">
        <v>260</v>
      </c>
      <c r="B189" s="665" t="s">
        <v>13</v>
      </c>
      <c r="C189" s="666">
        <v>3936.33</v>
      </c>
      <c r="D189" s="667"/>
      <c r="E189" s="667"/>
      <c r="F189" s="666">
        <v>45756.959999999999</v>
      </c>
      <c r="G189" s="667"/>
      <c r="H189" s="667"/>
      <c r="I189" s="667"/>
      <c r="J189" s="666">
        <v>-7.65</v>
      </c>
      <c r="K189" s="666">
        <v>979.87</v>
      </c>
      <c r="L189" s="667"/>
      <c r="M189" s="666">
        <v>2500.92</v>
      </c>
      <c r="N189" s="666">
        <v>53166.43</v>
      </c>
    </row>
    <row r="190" spans="1:14" ht="15" thickBot="1">
      <c r="A190" s="665" t="s">
        <v>261</v>
      </c>
      <c r="B190" s="665" t="s">
        <v>15</v>
      </c>
      <c r="C190" s="667"/>
      <c r="D190" s="667"/>
      <c r="E190" s="667"/>
      <c r="F190" s="667"/>
      <c r="G190" s="667"/>
      <c r="H190" s="667"/>
      <c r="I190" s="666">
        <v>124.52</v>
      </c>
      <c r="J190" s="667"/>
      <c r="K190" s="666">
        <v>44839.67</v>
      </c>
      <c r="L190" s="667"/>
      <c r="M190" s="667"/>
      <c r="N190" s="666">
        <v>44964.19</v>
      </c>
    </row>
    <row r="191" spans="1:14" ht="15" thickBot="1">
      <c r="A191" s="665" t="s">
        <v>262</v>
      </c>
      <c r="B191" s="665" t="s">
        <v>13</v>
      </c>
      <c r="C191" s="666">
        <v>95346.43</v>
      </c>
      <c r="D191" s="667"/>
      <c r="E191" s="667"/>
      <c r="F191" s="667"/>
      <c r="G191" s="667"/>
      <c r="H191" s="667"/>
      <c r="I191" s="666">
        <v>12831.17</v>
      </c>
      <c r="J191" s="667"/>
      <c r="K191" s="667"/>
      <c r="L191" s="666">
        <v>499.8</v>
      </c>
      <c r="M191" s="667"/>
      <c r="N191" s="666">
        <v>108677.4</v>
      </c>
    </row>
    <row r="192" spans="1:14" ht="15" thickBot="1">
      <c r="A192" s="665" t="s">
        <v>3134</v>
      </c>
      <c r="B192" s="665" t="s">
        <v>17</v>
      </c>
      <c r="C192" s="666">
        <v>764.06</v>
      </c>
      <c r="D192" s="666">
        <v>-1.54</v>
      </c>
      <c r="E192" s="667"/>
      <c r="F192" s="667"/>
      <c r="G192" s="666">
        <v>-0.34</v>
      </c>
      <c r="H192" s="666">
        <v>-0.04</v>
      </c>
      <c r="I192" s="667"/>
      <c r="J192" s="666">
        <v>-12.04</v>
      </c>
      <c r="K192" s="666">
        <v>-0.09</v>
      </c>
      <c r="L192" s="666">
        <v>-0.65</v>
      </c>
      <c r="M192" s="667"/>
      <c r="N192" s="666">
        <v>749.36</v>
      </c>
    </row>
    <row r="193" spans="1:14" ht="15" thickBot="1">
      <c r="A193" s="665" t="s">
        <v>3134</v>
      </c>
      <c r="B193" s="665" t="s">
        <v>18</v>
      </c>
      <c r="C193" s="666">
        <v>11681.41</v>
      </c>
      <c r="D193" s="666">
        <v>1523.44</v>
      </c>
      <c r="E193" s="667"/>
      <c r="F193" s="667"/>
      <c r="G193" s="666">
        <v>90.16</v>
      </c>
      <c r="H193" s="666">
        <v>42.54</v>
      </c>
      <c r="I193" s="667"/>
      <c r="J193" s="666">
        <v>11105.98</v>
      </c>
      <c r="K193" s="666">
        <v>203.9</v>
      </c>
      <c r="L193" s="666">
        <v>794.87</v>
      </c>
      <c r="M193" s="667"/>
      <c r="N193" s="666">
        <v>25442.3</v>
      </c>
    </row>
    <row r="194" spans="1:14" ht="15" thickBot="1">
      <c r="A194" s="665" t="s">
        <v>263</v>
      </c>
      <c r="B194" s="665" t="s">
        <v>13</v>
      </c>
      <c r="C194" s="666">
        <v>256.41000000000003</v>
      </c>
      <c r="D194" s="667"/>
      <c r="E194" s="667"/>
      <c r="F194" s="666">
        <v>88806.54</v>
      </c>
      <c r="G194" s="667"/>
      <c r="H194" s="666">
        <v>282.18</v>
      </c>
      <c r="I194" s="666">
        <v>83.26</v>
      </c>
      <c r="J194" s="666">
        <v>6.98</v>
      </c>
      <c r="K194" s="666">
        <v>180.05</v>
      </c>
      <c r="L194" s="667"/>
      <c r="M194" s="667"/>
      <c r="N194" s="666">
        <v>89615.42</v>
      </c>
    </row>
    <row r="195" spans="1:14" ht="15" thickBot="1">
      <c r="A195" s="665" t="s">
        <v>2944</v>
      </c>
      <c r="B195" s="665" t="s">
        <v>16</v>
      </c>
      <c r="C195" s="666">
        <v>44618.61</v>
      </c>
      <c r="D195" s="667"/>
      <c r="E195" s="667"/>
      <c r="F195" s="667"/>
      <c r="G195" s="667"/>
      <c r="H195" s="667"/>
      <c r="I195" s="666">
        <v>3343.66</v>
      </c>
      <c r="J195" s="667"/>
      <c r="K195" s="666">
        <v>28187.06</v>
      </c>
      <c r="L195" s="667"/>
      <c r="M195" s="667"/>
      <c r="N195" s="666">
        <v>76149.33</v>
      </c>
    </row>
    <row r="196" spans="1:14" ht="15" thickBot="1">
      <c r="A196" s="665" t="s">
        <v>264</v>
      </c>
      <c r="B196" s="665" t="s">
        <v>13</v>
      </c>
      <c r="C196" s="666">
        <v>25287.599999999999</v>
      </c>
      <c r="D196" s="667"/>
      <c r="E196" s="667"/>
      <c r="F196" s="667"/>
      <c r="G196" s="667"/>
      <c r="H196" s="667"/>
      <c r="I196" s="666">
        <v>13141.29</v>
      </c>
      <c r="J196" s="666">
        <v>2991.15</v>
      </c>
      <c r="K196" s="666">
        <v>24058.639999999999</v>
      </c>
      <c r="L196" s="667"/>
      <c r="M196" s="667"/>
      <c r="N196" s="666">
        <v>65478.68</v>
      </c>
    </row>
    <row r="197" spans="1:14" ht="15" thickBot="1">
      <c r="A197" s="665" t="s">
        <v>265</v>
      </c>
      <c r="B197" s="665" t="s">
        <v>14</v>
      </c>
      <c r="C197" s="667"/>
      <c r="D197" s="667"/>
      <c r="E197" s="667"/>
      <c r="F197" s="667"/>
      <c r="G197" s="667"/>
      <c r="H197" s="667"/>
      <c r="I197" s="667"/>
      <c r="J197" s="667"/>
      <c r="K197" s="667"/>
      <c r="L197" s="667"/>
      <c r="M197" s="666">
        <v>66228.34</v>
      </c>
      <c r="N197" s="666">
        <v>66228.34</v>
      </c>
    </row>
    <row r="198" spans="1:14" ht="15" thickBot="1">
      <c r="A198" s="665" t="s">
        <v>266</v>
      </c>
      <c r="B198" s="665" t="s">
        <v>13</v>
      </c>
      <c r="C198" s="666">
        <v>52.25</v>
      </c>
      <c r="D198" s="667"/>
      <c r="E198" s="667"/>
      <c r="F198" s="666">
        <v>101005.77</v>
      </c>
      <c r="G198" s="667"/>
      <c r="H198" s="667"/>
      <c r="I198" s="666">
        <v>77.63</v>
      </c>
      <c r="J198" s="666">
        <v>64.83</v>
      </c>
      <c r="K198" s="666">
        <v>1696.15</v>
      </c>
      <c r="L198" s="667"/>
      <c r="M198" s="667"/>
      <c r="N198" s="666">
        <v>102896.63</v>
      </c>
    </row>
    <row r="199" spans="1:14" ht="15" thickBot="1">
      <c r="A199" s="665" t="s">
        <v>2945</v>
      </c>
      <c r="B199" s="665" t="s">
        <v>13</v>
      </c>
      <c r="C199" s="666">
        <v>75656.479999999996</v>
      </c>
      <c r="D199" s="666">
        <v>1539.58</v>
      </c>
      <c r="E199" s="667"/>
      <c r="F199" s="667"/>
      <c r="G199" s="667"/>
      <c r="H199" s="667"/>
      <c r="I199" s="666">
        <v>3913.21</v>
      </c>
      <c r="J199" s="666">
        <v>728.6</v>
      </c>
      <c r="K199" s="666">
        <v>-268.42</v>
      </c>
      <c r="L199" s="666">
        <v>1680.98</v>
      </c>
      <c r="M199" s="667"/>
      <c r="N199" s="666">
        <v>83250.429999999993</v>
      </c>
    </row>
    <row r="200" spans="1:14" ht="15" thickBot="1">
      <c r="A200" s="665" t="s">
        <v>267</v>
      </c>
      <c r="B200" s="665" t="s">
        <v>13</v>
      </c>
      <c r="C200" s="667"/>
      <c r="D200" s="667"/>
      <c r="E200" s="667"/>
      <c r="F200" s="667"/>
      <c r="G200" s="667"/>
      <c r="H200" s="667"/>
      <c r="I200" s="666">
        <v>46041.25</v>
      </c>
      <c r="J200" s="667"/>
      <c r="K200" s="666">
        <v>16204.35</v>
      </c>
      <c r="L200" s="667"/>
      <c r="M200" s="667"/>
      <c r="N200" s="666">
        <v>62245.599999999999</v>
      </c>
    </row>
    <row r="201" spans="1:14" ht="15" thickBot="1">
      <c r="A201" s="665" t="s">
        <v>268</v>
      </c>
      <c r="B201" s="665" t="s">
        <v>13</v>
      </c>
      <c r="C201" s="666">
        <v>99370.54</v>
      </c>
      <c r="D201" s="667"/>
      <c r="E201" s="667"/>
      <c r="F201" s="667"/>
      <c r="G201" s="667"/>
      <c r="H201" s="667"/>
      <c r="I201" s="667"/>
      <c r="J201" s="667"/>
      <c r="K201" s="666">
        <v>3062.96</v>
      </c>
      <c r="L201" s="667"/>
      <c r="M201" s="667"/>
      <c r="N201" s="666">
        <v>102433.5</v>
      </c>
    </row>
    <row r="202" spans="1:14" ht="15" thickBot="1">
      <c r="A202" s="665" t="s">
        <v>269</v>
      </c>
      <c r="B202" s="665" t="s">
        <v>16</v>
      </c>
      <c r="C202" s="667"/>
      <c r="D202" s="667"/>
      <c r="E202" s="667"/>
      <c r="F202" s="667"/>
      <c r="G202" s="667"/>
      <c r="H202" s="667"/>
      <c r="I202" s="666">
        <v>102113.01</v>
      </c>
      <c r="J202" s="667"/>
      <c r="K202" s="666">
        <v>837.61</v>
      </c>
      <c r="L202" s="667"/>
      <c r="M202" s="667"/>
      <c r="N202" s="666">
        <v>102950.62</v>
      </c>
    </row>
    <row r="203" spans="1:14" ht="15" thickBot="1">
      <c r="A203" s="665" t="s">
        <v>270</v>
      </c>
      <c r="B203" s="665" t="s">
        <v>13</v>
      </c>
      <c r="C203" s="667"/>
      <c r="D203" s="667"/>
      <c r="E203" s="667"/>
      <c r="F203" s="667"/>
      <c r="G203" s="667"/>
      <c r="H203" s="667"/>
      <c r="I203" s="666">
        <v>62018.94</v>
      </c>
      <c r="J203" s="667"/>
      <c r="K203" s="667"/>
      <c r="L203" s="667"/>
      <c r="M203" s="667"/>
      <c r="N203" s="666">
        <v>62018.94</v>
      </c>
    </row>
    <row r="204" spans="1:14" ht="15" thickBot="1">
      <c r="A204" s="665" t="s">
        <v>2946</v>
      </c>
      <c r="B204" s="665" t="s">
        <v>13</v>
      </c>
      <c r="C204" s="666">
        <v>22743.56</v>
      </c>
      <c r="D204" s="667"/>
      <c r="E204" s="667"/>
      <c r="F204" s="667"/>
      <c r="G204" s="667"/>
      <c r="H204" s="667"/>
      <c r="I204" s="667"/>
      <c r="J204" s="666">
        <v>60767.19</v>
      </c>
      <c r="K204" s="667"/>
      <c r="L204" s="667"/>
      <c r="M204" s="667"/>
      <c r="N204" s="666">
        <v>83510.75</v>
      </c>
    </row>
    <row r="205" spans="1:14" ht="15" thickBot="1">
      <c r="A205" s="665" t="s">
        <v>271</v>
      </c>
      <c r="B205" s="665" t="s">
        <v>15</v>
      </c>
      <c r="C205" s="667"/>
      <c r="D205" s="667"/>
      <c r="E205" s="667"/>
      <c r="F205" s="667"/>
      <c r="G205" s="667"/>
      <c r="H205" s="667"/>
      <c r="I205" s="666">
        <v>80.680000000000007</v>
      </c>
      <c r="J205" s="667"/>
      <c r="K205" s="666">
        <v>13027.91</v>
      </c>
      <c r="L205" s="667"/>
      <c r="M205" s="667"/>
      <c r="N205" s="666">
        <v>13108.59</v>
      </c>
    </row>
    <row r="206" spans="1:14" ht="15" thickBot="1">
      <c r="A206" s="665" t="s">
        <v>3135</v>
      </c>
      <c r="B206" s="665" t="s">
        <v>15</v>
      </c>
      <c r="C206" s="667"/>
      <c r="D206" s="667"/>
      <c r="E206" s="667"/>
      <c r="F206" s="667"/>
      <c r="G206" s="667"/>
      <c r="H206" s="667"/>
      <c r="I206" s="666">
        <v>136.16999999999999</v>
      </c>
      <c r="J206" s="667"/>
      <c r="K206" s="666">
        <v>10002.23</v>
      </c>
      <c r="L206" s="667"/>
      <c r="M206" s="667"/>
      <c r="N206" s="666">
        <v>10138.4</v>
      </c>
    </row>
    <row r="207" spans="1:14" ht="15" thickBot="1">
      <c r="A207" s="665" t="s">
        <v>272</v>
      </c>
      <c r="B207" s="665" t="s">
        <v>14</v>
      </c>
      <c r="C207" s="666">
        <v>121178.24000000001</v>
      </c>
      <c r="D207" s="666">
        <v>18601.57</v>
      </c>
      <c r="E207" s="667"/>
      <c r="F207" s="667"/>
      <c r="G207" s="666">
        <v>27.62</v>
      </c>
      <c r="H207" s="667"/>
      <c r="I207" s="666">
        <v>46237.55</v>
      </c>
      <c r="J207" s="667"/>
      <c r="K207" s="666">
        <v>16.170000000000002</v>
      </c>
      <c r="L207" s="666">
        <v>1690.4</v>
      </c>
      <c r="M207" s="666">
        <v>193.15</v>
      </c>
      <c r="N207" s="666">
        <v>187944.7</v>
      </c>
    </row>
    <row r="208" spans="1:14" ht="15" thickBot="1">
      <c r="A208" s="665" t="s">
        <v>273</v>
      </c>
      <c r="B208" s="665" t="s">
        <v>18</v>
      </c>
      <c r="C208" s="666">
        <v>32423.16</v>
      </c>
      <c r="D208" s="666">
        <v>12061.05</v>
      </c>
      <c r="E208" s="667"/>
      <c r="F208" s="667"/>
      <c r="G208" s="666">
        <v>249.4</v>
      </c>
      <c r="H208" s="667"/>
      <c r="I208" s="667"/>
      <c r="J208" s="666">
        <v>26777.94</v>
      </c>
      <c r="K208" s="666">
        <v>2.06</v>
      </c>
      <c r="L208" s="666">
        <v>415.54</v>
      </c>
      <c r="M208" s="667"/>
      <c r="N208" s="666">
        <v>71929.149999999994</v>
      </c>
    </row>
    <row r="209" spans="1:14" ht="15" thickBot="1">
      <c r="A209" s="665" t="s">
        <v>3572</v>
      </c>
      <c r="B209" s="665" t="s">
        <v>14</v>
      </c>
      <c r="C209" s="666">
        <v>0.69</v>
      </c>
      <c r="D209" s="667"/>
      <c r="E209" s="667"/>
      <c r="F209" s="667"/>
      <c r="G209" s="666">
        <v>0.9</v>
      </c>
      <c r="H209" s="667"/>
      <c r="I209" s="666">
        <v>2.5299999999999998</v>
      </c>
      <c r="J209" s="667"/>
      <c r="K209" s="666">
        <v>2730.13</v>
      </c>
      <c r="L209" s="666">
        <v>0.53</v>
      </c>
      <c r="M209" s="667"/>
      <c r="N209" s="666">
        <v>2734.78</v>
      </c>
    </row>
    <row r="210" spans="1:14" ht="15" thickBot="1">
      <c r="A210" s="665" t="s">
        <v>3572</v>
      </c>
      <c r="B210" s="665" t="s">
        <v>19</v>
      </c>
      <c r="C210" s="666">
        <v>-1.4</v>
      </c>
      <c r="D210" s="667"/>
      <c r="E210" s="667"/>
      <c r="F210" s="667"/>
      <c r="G210" s="666">
        <v>-1.83</v>
      </c>
      <c r="H210" s="667"/>
      <c r="I210" s="666">
        <v>-5.17</v>
      </c>
      <c r="J210" s="667"/>
      <c r="K210" s="666">
        <v>9.5</v>
      </c>
      <c r="L210" s="666">
        <v>-1.08</v>
      </c>
      <c r="M210" s="667"/>
      <c r="N210" s="666">
        <v>0.02</v>
      </c>
    </row>
    <row r="211" spans="1:14" ht="15" thickBot="1">
      <c r="A211" s="665" t="s">
        <v>274</v>
      </c>
      <c r="B211" s="665" t="s">
        <v>17</v>
      </c>
      <c r="C211" s="666">
        <v>3926.25</v>
      </c>
      <c r="D211" s="666">
        <v>589.45000000000005</v>
      </c>
      <c r="E211" s="667"/>
      <c r="F211" s="667"/>
      <c r="G211" s="666">
        <v>472.59</v>
      </c>
      <c r="H211" s="666">
        <v>1938.33</v>
      </c>
      <c r="I211" s="666">
        <v>39.11</v>
      </c>
      <c r="J211" s="666">
        <v>75577.98</v>
      </c>
      <c r="K211" s="666">
        <v>4204.01</v>
      </c>
      <c r="L211" s="666">
        <v>1163.83</v>
      </c>
      <c r="M211" s="667"/>
      <c r="N211" s="666">
        <v>87911.55</v>
      </c>
    </row>
    <row r="212" spans="1:14" ht="15" thickBot="1">
      <c r="A212" s="665" t="s">
        <v>3573</v>
      </c>
      <c r="B212" s="665" t="s">
        <v>13</v>
      </c>
      <c r="C212" s="666">
        <v>590.62</v>
      </c>
      <c r="D212" s="667"/>
      <c r="E212" s="667"/>
      <c r="F212" s="667"/>
      <c r="G212" s="667"/>
      <c r="H212" s="667"/>
      <c r="I212" s="666">
        <v>22578.959999999999</v>
      </c>
      <c r="J212" s="667"/>
      <c r="K212" s="666">
        <v>1146.5</v>
      </c>
      <c r="L212" s="667"/>
      <c r="M212" s="667"/>
      <c r="N212" s="666">
        <v>24316.080000000002</v>
      </c>
    </row>
    <row r="213" spans="1:14" ht="15" thickBot="1">
      <c r="A213" s="665" t="s">
        <v>275</v>
      </c>
      <c r="B213" s="665" t="s">
        <v>13</v>
      </c>
      <c r="C213" s="667"/>
      <c r="D213" s="667"/>
      <c r="E213" s="667"/>
      <c r="F213" s="666">
        <v>7920.92</v>
      </c>
      <c r="G213" s="667"/>
      <c r="H213" s="667"/>
      <c r="I213" s="666">
        <v>1953.83</v>
      </c>
      <c r="J213" s="667"/>
      <c r="K213" s="666">
        <v>16659.080000000002</v>
      </c>
      <c r="L213" s="667"/>
      <c r="M213" s="667"/>
      <c r="N213" s="666">
        <v>26533.83</v>
      </c>
    </row>
    <row r="214" spans="1:14" ht="15" thickBot="1">
      <c r="A214" s="665" t="s">
        <v>3574</v>
      </c>
      <c r="B214" s="665" t="s">
        <v>14</v>
      </c>
      <c r="C214" s="666">
        <v>0</v>
      </c>
      <c r="D214" s="667"/>
      <c r="E214" s="667"/>
      <c r="F214" s="667"/>
      <c r="G214" s="666">
        <v>0.11</v>
      </c>
      <c r="H214" s="667"/>
      <c r="I214" s="666">
        <v>10002.41</v>
      </c>
      <c r="J214" s="667"/>
      <c r="K214" s="667"/>
      <c r="L214" s="667"/>
      <c r="M214" s="667"/>
      <c r="N214" s="666">
        <v>10002.52</v>
      </c>
    </row>
    <row r="215" spans="1:14" ht="15" thickBot="1">
      <c r="A215" s="665" t="s">
        <v>3574</v>
      </c>
      <c r="B215" s="665" t="s">
        <v>19</v>
      </c>
      <c r="C215" s="667"/>
      <c r="D215" s="667"/>
      <c r="E215" s="667"/>
      <c r="F215" s="667"/>
      <c r="G215" s="666">
        <v>-2.2799999999999998</v>
      </c>
      <c r="H215" s="667"/>
      <c r="I215" s="666">
        <v>2.37</v>
      </c>
      <c r="J215" s="667"/>
      <c r="K215" s="667"/>
      <c r="L215" s="667"/>
      <c r="M215" s="667"/>
      <c r="N215" s="666">
        <v>0.09</v>
      </c>
    </row>
    <row r="216" spans="1:14" ht="15" thickBot="1">
      <c r="A216" s="665" t="s">
        <v>276</v>
      </c>
      <c r="B216" s="665" t="s">
        <v>13</v>
      </c>
      <c r="C216" s="666">
        <v>41483.129999999997</v>
      </c>
      <c r="D216" s="667"/>
      <c r="E216" s="667"/>
      <c r="F216" s="667"/>
      <c r="G216" s="667"/>
      <c r="H216" s="667"/>
      <c r="I216" s="667"/>
      <c r="J216" s="667"/>
      <c r="K216" s="666">
        <v>65327.63</v>
      </c>
      <c r="L216" s="667"/>
      <c r="M216" s="667"/>
      <c r="N216" s="666">
        <v>106810.76</v>
      </c>
    </row>
    <row r="217" spans="1:14" ht="15" thickBot="1">
      <c r="A217" s="665" t="s">
        <v>277</v>
      </c>
      <c r="B217" s="665" t="s">
        <v>13</v>
      </c>
      <c r="C217" s="667"/>
      <c r="D217" s="667"/>
      <c r="E217" s="667"/>
      <c r="F217" s="666">
        <v>58891.98</v>
      </c>
      <c r="G217" s="667"/>
      <c r="H217" s="667"/>
      <c r="I217" s="666">
        <v>-162.03</v>
      </c>
      <c r="J217" s="667"/>
      <c r="K217" s="666">
        <v>1.19</v>
      </c>
      <c r="L217" s="667"/>
      <c r="M217" s="667"/>
      <c r="N217" s="666">
        <v>58731.14</v>
      </c>
    </row>
    <row r="218" spans="1:14" ht="15" thickBot="1">
      <c r="A218" s="665" t="s">
        <v>278</v>
      </c>
      <c r="B218" s="665" t="s">
        <v>15</v>
      </c>
      <c r="C218" s="667"/>
      <c r="D218" s="667"/>
      <c r="E218" s="667"/>
      <c r="F218" s="667"/>
      <c r="G218" s="667"/>
      <c r="H218" s="667"/>
      <c r="I218" s="667"/>
      <c r="J218" s="667"/>
      <c r="K218" s="666">
        <v>43593.69</v>
      </c>
      <c r="L218" s="667"/>
      <c r="M218" s="667"/>
      <c r="N218" s="666">
        <v>43593.69</v>
      </c>
    </row>
    <row r="219" spans="1:14" ht="15" thickBot="1">
      <c r="A219" s="665" t="s">
        <v>3575</v>
      </c>
      <c r="B219" s="665" t="s">
        <v>15</v>
      </c>
      <c r="C219" s="667"/>
      <c r="D219" s="667"/>
      <c r="E219" s="667"/>
      <c r="F219" s="667"/>
      <c r="G219" s="667"/>
      <c r="H219" s="667"/>
      <c r="I219" s="667"/>
      <c r="J219" s="667"/>
      <c r="K219" s="666">
        <v>1094.72</v>
      </c>
      <c r="L219" s="667"/>
      <c r="M219" s="667"/>
      <c r="N219" s="666">
        <v>1094.72</v>
      </c>
    </row>
    <row r="220" spans="1:14" ht="15" thickBot="1">
      <c r="A220" s="665" t="s">
        <v>279</v>
      </c>
      <c r="B220" s="665" t="s">
        <v>13</v>
      </c>
      <c r="C220" s="666">
        <v>11152.91</v>
      </c>
      <c r="D220" s="666">
        <v>258.39</v>
      </c>
      <c r="E220" s="667"/>
      <c r="F220" s="667"/>
      <c r="G220" s="667"/>
      <c r="H220" s="667"/>
      <c r="I220" s="666">
        <v>79108.47</v>
      </c>
      <c r="J220" s="666">
        <v>721.02</v>
      </c>
      <c r="K220" s="666">
        <v>-0.46</v>
      </c>
      <c r="L220" s="666">
        <v>75.3</v>
      </c>
      <c r="M220" s="667"/>
      <c r="N220" s="666">
        <v>91315.63</v>
      </c>
    </row>
    <row r="221" spans="1:14" ht="15" thickBot="1">
      <c r="A221" s="665" t="s">
        <v>280</v>
      </c>
      <c r="B221" s="665" t="s">
        <v>15</v>
      </c>
      <c r="C221" s="666">
        <v>56.2</v>
      </c>
      <c r="D221" s="666">
        <v>0.73</v>
      </c>
      <c r="E221" s="667"/>
      <c r="F221" s="666">
        <v>2.46</v>
      </c>
      <c r="G221" s="666">
        <v>15.84</v>
      </c>
      <c r="H221" s="667"/>
      <c r="I221" s="666">
        <v>116.58</v>
      </c>
      <c r="J221" s="667"/>
      <c r="K221" s="666">
        <v>46270.49</v>
      </c>
      <c r="L221" s="666">
        <v>6.84</v>
      </c>
      <c r="M221" s="666">
        <v>7.0000000000000007E-2</v>
      </c>
      <c r="N221" s="666">
        <v>46469.21</v>
      </c>
    </row>
    <row r="222" spans="1:14" ht="15" thickBot="1">
      <c r="A222" s="665" t="s">
        <v>281</v>
      </c>
      <c r="B222" s="665" t="s">
        <v>13</v>
      </c>
      <c r="C222" s="666">
        <v>78975.48</v>
      </c>
      <c r="D222" s="666">
        <v>7615.09</v>
      </c>
      <c r="E222" s="667"/>
      <c r="F222" s="667"/>
      <c r="G222" s="667"/>
      <c r="H222" s="667"/>
      <c r="I222" s="667"/>
      <c r="J222" s="666">
        <v>12980.62</v>
      </c>
      <c r="K222" s="667"/>
      <c r="L222" s="666">
        <v>322.04000000000002</v>
      </c>
      <c r="M222" s="667"/>
      <c r="N222" s="666">
        <v>99893.23</v>
      </c>
    </row>
    <row r="223" spans="1:14" ht="15" thickBot="1">
      <c r="A223" s="665" t="s">
        <v>3136</v>
      </c>
      <c r="B223" s="665" t="s">
        <v>13</v>
      </c>
      <c r="C223" s="666">
        <v>2869.92</v>
      </c>
      <c r="D223" s="667"/>
      <c r="E223" s="667"/>
      <c r="F223" s="667"/>
      <c r="G223" s="667"/>
      <c r="H223" s="667"/>
      <c r="I223" s="667"/>
      <c r="J223" s="666">
        <v>8086.41</v>
      </c>
      <c r="K223" s="667"/>
      <c r="L223" s="667"/>
      <c r="M223" s="667"/>
      <c r="N223" s="666">
        <v>10956.33</v>
      </c>
    </row>
    <row r="224" spans="1:14" ht="15" thickBot="1">
      <c r="A224" s="665" t="s">
        <v>3136</v>
      </c>
      <c r="B224" s="665" t="s">
        <v>16</v>
      </c>
      <c r="C224" s="667"/>
      <c r="D224" s="667"/>
      <c r="E224" s="667"/>
      <c r="F224" s="667"/>
      <c r="G224" s="667"/>
      <c r="H224" s="667"/>
      <c r="I224" s="667"/>
      <c r="J224" s="666">
        <v>61144.07</v>
      </c>
      <c r="K224" s="667"/>
      <c r="L224" s="667"/>
      <c r="M224" s="667"/>
      <c r="N224" s="666">
        <v>61144.07</v>
      </c>
    </row>
    <row r="225" spans="1:14" ht="15" thickBot="1">
      <c r="A225" s="665" t="s">
        <v>282</v>
      </c>
      <c r="B225" s="665" t="s">
        <v>13</v>
      </c>
      <c r="C225" s="666">
        <v>95517.41</v>
      </c>
      <c r="D225" s="666">
        <v>144.84</v>
      </c>
      <c r="E225" s="667"/>
      <c r="F225" s="667"/>
      <c r="G225" s="667"/>
      <c r="H225" s="667"/>
      <c r="I225" s="666">
        <v>6666.17</v>
      </c>
      <c r="J225" s="667"/>
      <c r="K225" s="666">
        <v>140.15</v>
      </c>
      <c r="L225" s="666">
        <v>609.04999999999995</v>
      </c>
      <c r="M225" s="667"/>
      <c r="N225" s="666">
        <v>103077.62</v>
      </c>
    </row>
    <row r="226" spans="1:14" ht="15" thickBot="1">
      <c r="A226" s="665" t="s">
        <v>283</v>
      </c>
      <c r="B226" s="665" t="s">
        <v>15</v>
      </c>
      <c r="C226" s="667"/>
      <c r="D226" s="667"/>
      <c r="E226" s="667"/>
      <c r="F226" s="667"/>
      <c r="G226" s="667"/>
      <c r="H226" s="667"/>
      <c r="I226" s="666">
        <v>795.16</v>
      </c>
      <c r="J226" s="667"/>
      <c r="K226" s="666">
        <v>61720.62</v>
      </c>
      <c r="L226" s="667"/>
      <c r="M226" s="667"/>
      <c r="N226" s="666">
        <v>62515.78</v>
      </c>
    </row>
    <row r="227" spans="1:14" ht="15" thickBot="1">
      <c r="A227" s="665" t="s">
        <v>284</v>
      </c>
      <c r="B227" s="665" t="s">
        <v>13</v>
      </c>
      <c r="C227" s="666">
        <v>65180.2</v>
      </c>
      <c r="D227" s="667"/>
      <c r="E227" s="667"/>
      <c r="F227" s="667"/>
      <c r="G227" s="667"/>
      <c r="H227" s="667"/>
      <c r="I227" s="666">
        <v>1385.14</v>
      </c>
      <c r="J227" s="667"/>
      <c r="K227" s="666">
        <v>20636.490000000002</v>
      </c>
      <c r="L227" s="666">
        <v>874.48</v>
      </c>
      <c r="M227" s="667"/>
      <c r="N227" s="666">
        <v>88076.31</v>
      </c>
    </row>
    <row r="228" spans="1:14" ht="15" thickBot="1">
      <c r="A228" s="665" t="s">
        <v>2947</v>
      </c>
      <c r="B228" s="665" t="s">
        <v>13</v>
      </c>
      <c r="C228" s="666">
        <v>77516.34</v>
      </c>
      <c r="D228" s="666">
        <v>532.85</v>
      </c>
      <c r="E228" s="667"/>
      <c r="F228" s="667"/>
      <c r="G228" s="667"/>
      <c r="H228" s="667"/>
      <c r="I228" s="666">
        <v>13883.13</v>
      </c>
      <c r="J228" s="666">
        <v>820.91</v>
      </c>
      <c r="K228" s="666">
        <v>-1.95</v>
      </c>
      <c r="L228" s="666">
        <v>320.60000000000002</v>
      </c>
      <c r="M228" s="667"/>
      <c r="N228" s="666">
        <v>93071.88</v>
      </c>
    </row>
    <row r="229" spans="1:14" ht="15" thickBot="1">
      <c r="A229" s="665" t="s">
        <v>285</v>
      </c>
      <c r="B229" s="665" t="s">
        <v>16</v>
      </c>
      <c r="C229" s="667"/>
      <c r="D229" s="667"/>
      <c r="E229" s="667"/>
      <c r="F229" s="667"/>
      <c r="G229" s="667"/>
      <c r="H229" s="667"/>
      <c r="I229" s="667"/>
      <c r="J229" s="666">
        <v>91842.11</v>
      </c>
      <c r="K229" s="667"/>
      <c r="L229" s="667"/>
      <c r="M229" s="667"/>
      <c r="N229" s="666">
        <v>91842.11</v>
      </c>
    </row>
    <row r="230" spans="1:14" ht="15" thickBot="1">
      <c r="A230" s="665" t="s">
        <v>2948</v>
      </c>
      <c r="B230" s="665" t="s">
        <v>13</v>
      </c>
      <c r="C230" s="666">
        <v>66101.94</v>
      </c>
      <c r="D230" s="666">
        <v>2441.25</v>
      </c>
      <c r="E230" s="667"/>
      <c r="F230" s="667"/>
      <c r="G230" s="667"/>
      <c r="H230" s="667"/>
      <c r="I230" s="666">
        <v>6131.54</v>
      </c>
      <c r="J230" s="666">
        <v>4835.8900000000003</v>
      </c>
      <c r="K230" s="666">
        <v>-0.49</v>
      </c>
      <c r="L230" s="666">
        <v>370.34</v>
      </c>
      <c r="M230" s="667"/>
      <c r="N230" s="666">
        <v>79880.47</v>
      </c>
    </row>
    <row r="231" spans="1:14" ht="15" thickBot="1">
      <c r="A231" s="665" t="s">
        <v>286</v>
      </c>
      <c r="B231" s="665" t="s">
        <v>16</v>
      </c>
      <c r="C231" s="666">
        <v>35526.83</v>
      </c>
      <c r="D231" s="667"/>
      <c r="E231" s="667"/>
      <c r="F231" s="667"/>
      <c r="G231" s="667"/>
      <c r="H231" s="667"/>
      <c r="I231" s="666">
        <v>290.70999999999998</v>
      </c>
      <c r="J231" s="667"/>
      <c r="K231" s="666">
        <v>22039.02</v>
      </c>
      <c r="L231" s="667"/>
      <c r="M231" s="667"/>
      <c r="N231" s="666">
        <v>57856.56</v>
      </c>
    </row>
    <row r="232" spans="1:14" ht="15" thickBot="1">
      <c r="A232" s="665" t="s">
        <v>287</v>
      </c>
      <c r="B232" s="665" t="s">
        <v>16</v>
      </c>
      <c r="C232" s="666">
        <v>32838.589999999997</v>
      </c>
      <c r="D232" s="667"/>
      <c r="E232" s="667"/>
      <c r="F232" s="667"/>
      <c r="G232" s="667"/>
      <c r="H232" s="667"/>
      <c r="I232" s="667"/>
      <c r="J232" s="666">
        <v>15314.73</v>
      </c>
      <c r="K232" s="667"/>
      <c r="L232" s="667"/>
      <c r="M232" s="667"/>
      <c r="N232" s="666">
        <v>48153.32</v>
      </c>
    </row>
    <row r="233" spans="1:14" ht="15" thickBot="1">
      <c r="A233" s="665" t="s">
        <v>288</v>
      </c>
      <c r="B233" s="665" t="s">
        <v>13</v>
      </c>
      <c r="C233" s="667"/>
      <c r="D233" s="667"/>
      <c r="E233" s="667"/>
      <c r="F233" s="667"/>
      <c r="G233" s="667"/>
      <c r="H233" s="667"/>
      <c r="I233" s="666">
        <v>3031.48</v>
      </c>
      <c r="J233" s="667"/>
      <c r="K233" s="666">
        <v>70426.5</v>
      </c>
      <c r="L233" s="667"/>
      <c r="M233" s="667"/>
      <c r="N233" s="666">
        <v>73457.98</v>
      </c>
    </row>
    <row r="234" spans="1:14" ht="15" thickBot="1">
      <c r="A234" s="665" t="s">
        <v>289</v>
      </c>
      <c r="B234" s="665" t="s">
        <v>14</v>
      </c>
      <c r="C234" s="667"/>
      <c r="D234" s="667"/>
      <c r="E234" s="667"/>
      <c r="F234" s="667"/>
      <c r="G234" s="667"/>
      <c r="H234" s="667"/>
      <c r="I234" s="667"/>
      <c r="J234" s="667"/>
      <c r="K234" s="667"/>
      <c r="L234" s="667"/>
      <c r="M234" s="666">
        <v>42616.24</v>
      </c>
      <c r="N234" s="666">
        <v>42616.24</v>
      </c>
    </row>
    <row r="235" spans="1:14" ht="15" thickBot="1">
      <c r="A235" s="665" t="s">
        <v>290</v>
      </c>
      <c r="B235" s="665" t="s">
        <v>13</v>
      </c>
      <c r="C235" s="666">
        <v>12984.4</v>
      </c>
      <c r="D235" s="667"/>
      <c r="E235" s="667"/>
      <c r="F235" s="667"/>
      <c r="G235" s="667"/>
      <c r="H235" s="667"/>
      <c r="I235" s="667"/>
      <c r="J235" s="667"/>
      <c r="K235" s="667"/>
      <c r="L235" s="667"/>
      <c r="M235" s="667"/>
      <c r="N235" s="666">
        <v>12984.4</v>
      </c>
    </row>
    <row r="236" spans="1:14" ht="15" thickBot="1">
      <c r="A236" s="665" t="s">
        <v>290</v>
      </c>
      <c r="B236" s="665" t="s">
        <v>16</v>
      </c>
      <c r="C236" s="666">
        <v>18404.25</v>
      </c>
      <c r="D236" s="667"/>
      <c r="E236" s="667"/>
      <c r="F236" s="667"/>
      <c r="G236" s="667"/>
      <c r="H236" s="667"/>
      <c r="I236" s="667"/>
      <c r="J236" s="667"/>
      <c r="K236" s="667"/>
      <c r="L236" s="667"/>
      <c r="M236" s="667"/>
      <c r="N236" s="666">
        <v>18404.25</v>
      </c>
    </row>
    <row r="237" spans="1:14" ht="15" thickBot="1">
      <c r="A237" s="665" t="s">
        <v>291</v>
      </c>
      <c r="B237" s="665" t="s">
        <v>13</v>
      </c>
      <c r="C237" s="666">
        <v>219.08</v>
      </c>
      <c r="D237" s="667"/>
      <c r="E237" s="667"/>
      <c r="F237" s="667"/>
      <c r="G237" s="667"/>
      <c r="H237" s="667"/>
      <c r="I237" s="667"/>
      <c r="J237" s="667"/>
      <c r="K237" s="666">
        <v>98956.34</v>
      </c>
      <c r="L237" s="667"/>
      <c r="M237" s="667"/>
      <c r="N237" s="666">
        <v>99175.42</v>
      </c>
    </row>
    <row r="238" spans="1:14" ht="15" thickBot="1">
      <c r="A238" s="665" t="s">
        <v>292</v>
      </c>
      <c r="B238" s="665" t="s">
        <v>13</v>
      </c>
      <c r="C238" s="667"/>
      <c r="D238" s="667"/>
      <c r="E238" s="667"/>
      <c r="F238" s="667"/>
      <c r="G238" s="667"/>
      <c r="H238" s="667"/>
      <c r="I238" s="666">
        <v>22357.21</v>
      </c>
      <c r="J238" s="667"/>
      <c r="K238" s="666">
        <v>91115.38</v>
      </c>
      <c r="L238" s="667"/>
      <c r="M238" s="667"/>
      <c r="N238" s="666">
        <v>113472.59</v>
      </c>
    </row>
    <row r="239" spans="1:14" ht="15" thickBot="1">
      <c r="A239" s="665" t="s">
        <v>293</v>
      </c>
      <c r="B239" s="665" t="s">
        <v>13</v>
      </c>
      <c r="C239" s="666">
        <v>84472.85</v>
      </c>
      <c r="D239" s="667"/>
      <c r="E239" s="667"/>
      <c r="F239" s="667"/>
      <c r="G239" s="667"/>
      <c r="H239" s="667"/>
      <c r="I239" s="666">
        <v>720.58</v>
      </c>
      <c r="J239" s="667"/>
      <c r="K239" s="666">
        <v>24618.55</v>
      </c>
      <c r="L239" s="667"/>
      <c r="M239" s="667"/>
      <c r="N239" s="666">
        <v>109811.98</v>
      </c>
    </row>
    <row r="240" spans="1:14" ht="15" thickBot="1">
      <c r="A240" s="665" t="s">
        <v>294</v>
      </c>
      <c r="B240" s="665" t="s">
        <v>14</v>
      </c>
      <c r="C240" s="666">
        <v>123792.87</v>
      </c>
      <c r="D240" s="666">
        <v>12060.27</v>
      </c>
      <c r="E240" s="667"/>
      <c r="F240" s="667"/>
      <c r="G240" s="666">
        <v>28.56</v>
      </c>
      <c r="H240" s="667"/>
      <c r="I240" s="666">
        <v>35825.64</v>
      </c>
      <c r="J240" s="667"/>
      <c r="K240" s="666">
        <v>186.69</v>
      </c>
      <c r="L240" s="666">
        <v>1613.84</v>
      </c>
      <c r="M240" s="667"/>
      <c r="N240" s="666">
        <v>173507.87</v>
      </c>
    </row>
    <row r="241" spans="1:14" ht="15" thickBot="1">
      <c r="A241" s="665" t="s">
        <v>295</v>
      </c>
      <c r="B241" s="665" t="s">
        <v>13</v>
      </c>
      <c r="C241" s="666">
        <v>35733.800000000003</v>
      </c>
      <c r="D241" s="666">
        <v>485.75</v>
      </c>
      <c r="E241" s="667"/>
      <c r="F241" s="667"/>
      <c r="G241" s="666">
        <v>0.93</v>
      </c>
      <c r="H241" s="666">
        <v>86.61</v>
      </c>
      <c r="I241" s="666">
        <v>33748.449999999997</v>
      </c>
      <c r="J241" s="666">
        <v>816.51</v>
      </c>
      <c r="K241" s="666">
        <v>681.4</v>
      </c>
      <c r="L241" s="666">
        <v>5308.86</v>
      </c>
      <c r="M241" s="667"/>
      <c r="N241" s="666">
        <v>76862.31</v>
      </c>
    </row>
    <row r="242" spans="1:14" ht="15" thickBot="1">
      <c r="A242" s="665" t="s">
        <v>296</v>
      </c>
      <c r="B242" s="665" t="s">
        <v>13</v>
      </c>
      <c r="C242" s="666">
        <v>15864.15</v>
      </c>
      <c r="D242" s="667"/>
      <c r="E242" s="667"/>
      <c r="F242" s="667"/>
      <c r="G242" s="667"/>
      <c r="H242" s="667"/>
      <c r="I242" s="667"/>
      <c r="J242" s="667"/>
      <c r="K242" s="666">
        <v>6210.6</v>
      </c>
      <c r="L242" s="667"/>
      <c r="M242" s="666">
        <v>44380.38</v>
      </c>
      <c r="N242" s="666">
        <v>66455.13</v>
      </c>
    </row>
    <row r="243" spans="1:14" ht="15" thickBot="1">
      <c r="A243" s="665" t="s">
        <v>297</v>
      </c>
      <c r="B243" s="665" t="s">
        <v>14</v>
      </c>
      <c r="C243" s="666">
        <v>7.59</v>
      </c>
      <c r="D243" s="666">
        <v>0.09</v>
      </c>
      <c r="E243" s="667"/>
      <c r="F243" s="666">
        <v>44.88</v>
      </c>
      <c r="G243" s="666">
        <v>491.3</v>
      </c>
      <c r="H243" s="667"/>
      <c r="I243" s="666">
        <v>4999.17</v>
      </c>
      <c r="J243" s="667"/>
      <c r="K243" s="666">
        <v>47741.32</v>
      </c>
      <c r="L243" s="666">
        <v>0.67</v>
      </c>
      <c r="M243" s="666">
        <v>0.02</v>
      </c>
      <c r="N243" s="666">
        <v>53285.04</v>
      </c>
    </row>
    <row r="244" spans="1:14" ht="15" thickBot="1">
      <c r="A244" s="665" t="s">
        <v>298</v>
      </c>
      <c r="B244" s="665" t="s">
        <v>13</v>
      </c>
      <c r="C244" s="667"/>
      <c r="D244" s="667"/>
      <c r="E244" s="667"/>
      <c r="F244" s="667"/>
      <c r="G244" s="667"/>
      <c r="H244" s="667"/>
      <c r="I244" s="666">
        <v>84538.58</v>
      </c>
      <c r="J244" s="667"/>
      <c r="K244" s="666">
        <v>744.81</v>
      </c>
      <c r="L244" s="667"/>
      <c r="M244" s="667"/>
      <c r="N244" s="666">
        <v>85283.39</v>
      </c>
    </row>
    <row r="245" spans="1:14" ht="15" thickBot="1">
      <c r="A245" s="665" t="s">
        <v>3576</v>
      </c>
      <c r="B245" s="665" t="s">
        <v>13</v>
      </c>
      <c r="C245" s="666">
        <v>16786.669999999998</v>
      </c>
      <c r="D245" s="667"/>
      <c r="E245" s="667"/>
      <c r="F245" s="667"/>
      <c r="G245" s="667"/>
      <c r="H245" s="667"/>
      <c r="I245" s="667"/>
      <c r="J245" s="667"/>
      <c r="K245" s="667"/>
      <c r="L245" s="667"/>
      <c r="M245" s="667"/>
      <c r="N245" s="666">
        <v>16786.669999999998</v>
      </c>
    </row>
    <row r="246" spans="1:14" ht="15" thickBot="1">
      <c r="A246" s="665" t="s">
        <v>299</v>
      </c>
      <c r="B246" s="665" t="s">
        <v>13</v>
      </c>
      <c r="C246" s="666">
        <v>70098.17</v>
      </c>
      <c r="D246" s="667"/>
      <c r="E246" s="667"/>
      <c r="F246" s="667"/>
      <c r="G246" s="667"/>
      <c r="H246" s="667"/>
      <c r="I246" s="667"/>
      <c r="J246" s="667"/>
      <c r="K246" s="666">
        <v>40233.07</v>
      </c>
      <c r="L246" s="667"/>
      <c r="M246" s="667"/>
      <c r="N246" s="666">
        <v>110331.24</v>
      </c>
    </row>
    <row r="247" spans="1:14" ht="15" thickBot="1">
      <c r="A247" s="665" t="s">
        <v>300</v>
      </c>
      <c r="B247" s="665" t="s">
        <v>16</v>
      </c>
      <c r="C247" s="666">
        <v>-46.83</v>
      </c>
      <c r="D247" s="666">
        <v>33.15</v>
      </c>
      <c r="E247" s="667"/>
      <c r="F247" s="666">
        <v>-0.12</v>
      </c>
      <c r="G247" s="666">
        <v>-1.18</v>
      </c>
      <c r="H247" s="667"/>
      <c r="I247" s="666">
        <v>56730.2</v>
      </c>
      <c r="J247" s="667"/>
      <c r="K247" s="666">
        <v>-0.79</v>
      </c>
      <c r="L247" s="667"/>
      <c r="M247" s="667"/>
      <c r="N247" s="666">
        <v>56714.43</v>
      </c>
    </row>
    <row r="248" spans="1:14" ht="15" thickBot="1">
      <c r="A248" s="665" t="s">
        <v>301</v>
      </c>
      <c r="B248" s="665" t="s">
        <v>13</v>
      </c>
      <c r="C248" s="666">
        <v>80417.289999999994</v>
      </c>
      <c r="D248" s="666">
        <v>3343.56</v>
      </c>
      <c r="E248" s="667"/>
      <c r="F248" s="667"/>
      <c r="G248" s="667"/>
      <c r="H248" s="667"/>
      <c r="I248" s="666">
        <v>13608.77</v>
      </c>
      <c r="J248" s="666">
        <v>5693.91</v>
      </c>
      <c r="K248" s="666">
        <v>14.36</v>
      </c>
      <c r="L248" s="666">
        <v>654.76</v>
      </c>
      <c r="M248" s="667"/>
      <c r="N248" s="666">
        <v>103732.65</v>
      </c>
    </row>
    <row r="249" spans="1:14" ht="15" thickBot="1">
      <c r="A249" s="665" t="s">
        <v>302</v>
      </c>
      <c r="B249" s="665" t="s">
        <v>13</v>
      </c>
      <c r="C249" s="666">
        <v>1336.4</v>
      </c>
      <c r="D249" s="667"/>
      <c r="E249" s="667"/>
      <c r="F249" s="667"/>
      <c r="G249" s="667"/>
      <c r="H249" s="667"/>
      <c r="I249" s="666">
        <v>117681.77</v>
      </c>
      <c r="J249" s="667"/>
      <c r="K249" s="666">
        <v>8711.6</v>
      </c>
      <c r="L249" s="667"/>
      <c r="M249" s="667"/>
      <c r="N249" s="666">
        <v>127729.77</v>
      </c>
    </row>
    <row r="250" spans="1:14" ht="15" thickBot="1">
      <c r="A250" s="665" t="s">
        <v>3577</v>
      </c>
      <c r="B250" s="665" t="s">
        <v>13</v>
      </c>
      <c r="C250" s="666">
        <v>4538.45</v>
      </c>
      <c r="D250" s="667"/>
      <c r="E250" s="667"/>
      <c r="F250" s="667"/>
      <c r="G250" s="667"/>
      <c r="H250" s="667"/>
      <c r="I250" s="666">
        <v>618.88</v>
      </c>
      <c r="J250" s="667"/>
      <c r="K250" s="667"/>
      <c r="L250" s="667"/>
      <c r="M250" s="667"/>
      <c r="N250" s="666">
        <v>5157.33</v>
      </c>
    </row>
    <row r="251" spans="1:14" ht="15" thickBot="1">
      <c r="A251" s="665" t="s">
        <v>303</v>
      </c>
      <c r="B251" s="665" t="s">
        <v>13</v>
      </c>
      <c r="C251" s="666">
        <v>68736.02</v>
      </c>
      <c r="D251" s="667"/>
      <c r="E251" s="667"/>
      <c r="F251" s="667"/>
      <c r="G251" s="667"/>
      <c r="H251" s="667"/>
      <c r="I251" s="667"/>
      <c r="J251" s="667"/>
      <c r="K251" s="666">
        <v>35595.93</v>
      </c>
      <c r="L251" s="667"/>
      <c r="M251" s="667"/>
      <c r="N251" s="666">
        <v>104331.95</v>
      </c>
    </row>
    <row r="252" spans="1:14" ht="15" thickBot="1">
      <c r="A252" s="665" t="s">
        <v>304</v>
      </c>
      <c r="B252" s="665" t="s">
        <v>13</v>
      </c>
      <c r="C252" s="667"/>
      <c r="D252" s="667"/>
      <c r="E252" s="667"/>
      <c r="F252" s="667"/>
      <c r="G252" s="667"/>
      <c r="H252" s="667"/>
      <c r="I252" s="667"/>
      <c r="J252" s="667"/>
      <c r="K252" s="666">
        <v>81889.84</v>
      </c>
      <c r="L252" s="667"/>
      <c r="M252" s="667"/>
      <c r="N252" s="666">
        <v>81889.84</v>
      </c>
    </row>
    <row r="253" spans="1:14" ht="15" thickBot="1">
      <c r="A253" s="665" t="s">
        <v>305</v>
      </c>
      <c r="B253" s="665" t="s">
        <v>13</v>
      </c>
      <c r="C253" s="666">
        <v>54941.88</v>
      </c>
      <c r="D253" s="667"/>
      <c r="E253" s="667"/>
      <c r="F253" s="667"/>
      <c r="G253" s="667"/>
      <c r="H253" s="667"/>
      <c r="I253" s="666">
        <v>11075.74</v>
      </c>
      <c r="J253" s="666">
        <v>8030.88</v>
      </c>
      <c r="K253" s="667"/>
      <c r="L253" s="667"/>
      <c r="M253" s="667"/>
      <c r="N253" s="666">
        <v>74048.5</v>
      </c>
    </row>
    <row r="254" spans="1:14" ht="15" thickBot="1">
      <c r="A254" s="665" t="s">
        <v>306</v>
      </c>
      <c r="B254" s="665" t="s">
        <v>13</v>
      </c>
      <c r="C254" s="666">
        <v>72091.28</v>
      </c>
      <c r="D254" s="667"/>
      <c r="E254" s="667"/>
      <c r="F254" s="667"/>
      <c r="G254" s="667"/>
      <c r="H254" s="667"/>
      <c r="I254" s="666">
        <v>15533.18</v>
      </c>
      <c r="J254" s="667"/>
      <c r="K254" s="666">
        <v>12974.17</v>
      </c>
      <c r="L254" s="667"/>
      <c r="M254" s="667"/>
      <c r="N254" s="666">
        <v>100598.63</v>
      </c>
    </row>
    <row r="255" spans="1:14" ht="15" thickBot="1">
      <c r="A255" s="665" t="s">
        <v>307</v>
      </c>
      <c r="B255" s="665" t="s">
        <v>13</v>
      </c>
      <c r="C255" s="666">
        <v>4325.37</v>
      </c>
      <c r="D255" s="666">
        <v>604.80999999999995</v>
      </c>
      <c r="E255" s="667"/>
      <c r="F255" s="667"/>
      <c r="G255" s="666">
        <v>711</v>
      </c>
      <c r="H255" s="666">
        <v>1218.92</v>
      </c>
      <c r="I255" s="666">
        <v>107.68</v>
      </c>
      <c r="J255" s="666">
        <v>80378.89</v>
      </c>
      <c r="K255" s="666">
        <v>3048.28</v>
      </c>
      <c r="L255" s="666">
        <v>1535.06</v>
      </c>
      <c r="M255" s="667"/>
      <c r="N255" s="666">
        <v>91930.01</v>
      </c>
    </row>
    <row r="256" spans="1:14" ht="15" thickBot="1">
      <c r="A256" s="665" t="s">
        <v>308</v>
      </c>
      <c r="B256" s="665" t="s">
        <v>14</v>
      </c>
      <c r="C256" s="666">
        <v>93898.6</v>
      </c>
      <c r="D256" s="666">
        <v>385.1</v>
      </c>
      <c r="E256" s="667"/>
      <c r="F256" s="667"/>
      <c r="G256" s="666">
        <v>686.75</v>
      </c>
      <c r="H256" s="667"/>
      <c r="I256" s="666">
        <v>52380.09</v>
      </c>
      <c r="J256" s="667"/>
      <c r="K256" s="667"/>
      <c r="L256" s="666">
        <v>5355.8</v>
      </c>
      <c r="M256" s="666">
        <v>21.28</v>
      </c>
      <c r="N256" s="666">
        <v>152727.62</v>
      </c>
    </row>
    <row r="257" spans="1:14" ht="15" thickBot="1">
      <c r="A257" s="665" t="s">
        <v>309</v>
      </c>
      <c r="B257" s="665" t="s">
        <v>14</v>
      </c>
      <c r="C257" s="666">
        <v>21034.58</v>
      </c>
      <c r="D257" s="666">
        <v>1345.76</v>
      </c>
      <c r="E257" s="667"/>
      <c r="F257" s="667"/>
      <c r="G257" s="666">
        <v>125.78</v>
      </c>
      <c r="H257" s="667"/>
      <c r="I257" s="666">
        <v>114207.54</v>
      </c>
      <c r="J257" s="667"/>
      <c r="K257" s="666">
        <v>623.87</v>
      </c>
      <c r="L257" s="666">
        <v>9682.75</v>
      </c>
      <c r="M257" s="667"/>
      <c r="N257" s="666">
        <v>147020.28</v>
      </c>
    </row>
    <row r="258" spans="1:14" ht="15" thickBot="1">
      <c r="A258" s="665" t="s">
        <v>3578</v>
      </c>
      <c r="B258" s="665" t="s">
        <v>15</v>
      </c>
      <c r="C258" s="667"/>
      <c r="D258" s="667"/>
      <c r="E258" s="667"/>
      <c r="F258" s="667"/>
      <c r="G258" s="667"/>
      <c r="H258" s="667"/>
      <c r="I258" s="667"/>
      <c r="J258" s="667"/>
      <c r="K258" s="666">
        <v>20629.189999999999</v>
      </c>
      <c r="L258" s="667"/>
      <c r="M258" s="667"/>
      <c r="N258" s="666">
        <v>20629.189999999999</v>
      </c>
    </row>
    <row r="259" spans="1:14" ht="15" thickBot="1">
      <c r="A259" s="665" t="s">
        <v>310</v>
      </c>
      <c r="B259" s="665" t="s">
        <v>13</v>
      </c>
      <c r="C259" s="667"/>
      <c r="D259" s="667"/>
      <c r="E259" s="667"/>
      <c r="F259" s="667"/>
      <c r="G259" s="667"/>
      <c r="H259" s="667"/>
      <c r="I259" s="667"/>
      <c r="J259" s="667"/>
      <c r="K259" s="666">
        <v>20498.009999999998</v>
      </c>
      <c r="L259" s="667"/>
      <c r="M259" s="667"/>
      <c r="N259" s="666">
        <v>20498.009999999998</v>
      </c>
    </row>
    <row r="260" spans="1:14" ht="15" thickBot="1">
      <c r="A260" s="665" t="s">
        <v>311</v>
      </c>
      <c r="B260" s="665" t="s">
        <v>15</v>
      </c>
      <c r="C260" s="667"/>
      <c r="D260" s="667"/>
      <c r="E260" s="667"/>
      <c r="F260" s="667"/>
      <c r="G260" s="667"/>
      <c r="H260" s="667"/>
      <c r="I260" s="666">
        <v>479.96</v>
      </c>
      <c r="J260" s="667"/>
      <c r="K260" s="666">
        <v>53687.62</v>
      </c>
      <c r="L260" s="667"/>
      <c r="M260" s="667"/>
      <c r="N260" s="666">
        <v>54167.58</v>
      </c>
    </row>
    <row r="261" spans="1:14" ht="15" thickBot="1">
      <c r="A261" s="665" t="s">
        <v>312</v>
      </c>
      <c r="B261" s="665" t="s">
        <v>15</v>
      </c>
      <c r="C261" s="667"/>
      <c r="D261" s="667"/>
      <c r="E261" s="667"/>
      <c r="F261" s="667"/>
      <c r="G261" s="667"/>
      <c r="H261" s="667"/>
      <c r="I261" s="667"/>
      <c r="J261" s="667"/>
      <c r="K261" s="666">
        <v>54916.88</v>
      </c>
      <c r="L261" s="667"/>
      <c r="M261" s="667"/>
      <c r="N261" s="666">
        <v>54916.88</v>
      </c>
    </row>
    <row r="262" spans="1:14" ht="15" thickBot="1">
      <c r="A262" s="665" t="s">
        <v>3579</v>
      </c>
      <c r="B262" s="665" t="s">
        <v>14</v>
      </c>
      <c r="C262" s="666">
        <v>23235.53</v>
      </c>
      <c r="D262" s="667"/>
      <c r="E262" s="667"/>
      <c r="F262" s="667"/>
      <c r="G262" s="667"/>
      <c r="H262" s="667"/>
      <c r="I262" s="666">
        <v>-376.48</v>
      </c>
      <c r="J262" s="666">
        <v>-425.69</v>
      </c>
      <c r="K262" s="667"/>
      <c r="L262" s="667"/>
      <c r="M262" s="667"/>
      <c r="N262" s="666">
        <v>22433.360000000001</v>
      </c>
    </row>
    <row r="263" spans="1:14" ht="15" thickBot="1">
      <c r="A263" s="665" t="s">
        <v>3579</v>
      </c>
      <c r="B263" s="665" t="s">
        <v>15</v>
      </c>
      <c r="C263" s="666">
        <v>22361.55</v>
      </c>
      <c r="D263" s="667"/>
      <c r="E263" s="667"/>
      <c r="F263" s="667"/>
      <c r="G263" s="667"/>
      <c r="H263" s="667"/>
      <c r="I263" s="666">
        <v>2661.18</v>
      </c>
      <c r="J263" s="666">
        <v>3326.47</v>
      </c>
      <c r="K263" s="667"/>
      <c r="L263" s="667"/>
      <c r="M263" s="667"/>
      <c r="N263" s="666">
        <v>28349.200000000001</v>
      </c>
    </row>
    <row r="264" spans="1:14" ht="15" thickBot="1">
      <c r="A264" s="665" t="s">
        <v>313</v>
      </c>
      <c r="B264" s="665" t="s">
        <v>14</v>
      </c>
      <c r="C264" s="666">
        <v>5381.46</v>
      </c>
      <c r="D264" s="666">
        <v>772.22</v>
      </c>
      <c r="E264" s="667"/>
      <c r="F264" s="667"/>
      <c r="G264" s="666">
        <v>9.16</v>
      </c>
      <c r="H264" s="667"/>
      <c r="I264" s="666">
        <v>45783.19</v>
      </c>
      <c r="J264" s="667"/>
      <c r="K264" s="666">
        <v>816.46</v>
      </c>
      <c r="L264" s="666">
        <v>97.59</v>
      </c>
      <c r="M264" s="666">
        <v>29943.33</v>
      </c>
      <c r="N264" s="666">
        <v>82803.41</v>
      </c>
    </row>
    <row r="265" spans="1:14" ht="15" thickBot="1">
      <c r="A265" s="665" t="s">
        <v>314</v>
      </c>
      <c r="B265" s="665" t="s">
        <v>17</v>
      </c>
      <c r="C265" s="666">
        <v>13902.95</v>
      </c>
      <c r="D265" s="666">
        <v>672.2</v>
      </c>
      <c r="E265" s="667"/>
      <c r="F265" s="667"/>
      <c r="G265" s="666">
        <v>105.79</v>
      </c>
      <c r="H265" s="667"/>
      <c r="I265" s="666">
        <v>10.97</v>
      </c>
      <c r="J265" s="666">
        <v>52797.8</v>
      </c>
      <c r="K265" s="667"/>
      <c r="L265" s="666">
        <v>363.17</v>
      </c>
      <c r="M265" s="667"/>
      <c r="N265" s="666">
        <v>67852.88</v>
      </c>
    </row>
    <row r="266" spans="1:14" ht="15" thickBot="1">
      <c r="A266" s="665" t="s">
        <v>315</v>
      </c>
      <c r="B266" s="665" t="s">
        <v>18</v>
      </c>
      <c r="C266" s="666">
        <v>11022.28</v>
      </c>
      <c r="D266" s="666">
        <v>4.9000000000000004</v>
      </c>
      <c r="E266" s="667"/>
      <c r="F266" s="667"/>
      <c r="G266" s="666">
        <v>2191.19</v>
      </c>
      <c r="H266" s="667"/>
      <c r="I266" s="666">
        <v>8.4499999999999993</v>
      </c>
      <c r="J266" s="666">
        <v>49783.54</v>
      </c>
      <c r="K266" s="666">
        <v>0.77</v>
      </c>
      <c r="L266" s="666">
        <v>39.25</v>
      </c>
      <c r="M266" s="667"/>
      <c r="N266" s="666">
        <v>63050.38</v>
      </c>
    </row>
    <row r="267" spans="1:14" ht="15" thickBot="1">
      <c r="A267" s="665" t="s">
        <v>3137</v>
      </c>
      <c r="B267" s="665" t="s">
        <v>16</v>
      </c>
      <c r="C267" s="667"/>
      <c r="D267" s="667"/>
      <c r="E267" s="667"/>
      <c r="F267" s="667"/>
      <c r="G267" s="667"/>
      <c r="H267" s="667"/>
      <c r="I267" s="667"/>
      <c r="J267" s="666">
        <v>43119.91</v>
      </c>
      <c r="K267" s="667"/>
      <c r="L267" s="667"/>
      <c r="M267" s="667"/>
      <c r="N267" s="666">
        <v>43119.91</v>
      </c>
    </row>
    <row r="268" spans="1:14" ht="15" thickBot="1">
      <c r="A268" s="665" t="s">
        <v>316</v>
      </c>
      <c r="B268" s="665" t="s">
        <v>13</v>
      </c>
      <c r="C268" s="667"/>
      <c r="D268" s="667"/>
      <c r="E268" s="667"/>
      <c r="F268" s="667"/>
      <c r="G268" s="667"/>
      <c r="H268" s="666">
        <v>1308.96</v>
      </c>
      <c r="I268" s="667"/>
      <c r="J268" s="667"/>
      <c r="K268" s="666">
        <v>95694.91</v>
      </c>
      <c r="L268" s="667"/>
      <c r="M268" s="667"/>
      <c r="N268" s="666">
        <v>97003.87</v>
      </c>
    </row>
    <row r="269" spans="1:14" ht="15" thickBot="1">
      <c r="A269" s="665" t="s">
        <v>2949</v>
      </c>
      <c r="B269" s="665" t="s">
        <v>13</v>
      </c>
      <c r="C269" s="667"/>
      <c r="D269" s="667"/>
      <c r="E269" s="667"/>
      <c r="F269" s="666">
        <v>69175.5</v>
      </c>
      <c r="G269" s="667"/>
      <c r="H269" s="667"/>
      <c r="I269" s="666">
        <v>91.61</v>
      </c>
      <c r="J269" s="667"/>
      <c r="K269" s="666">
        <v>7.12</v>
      </c>
      <c r="L269" s="667"/>
      <c r="M269" s="667"/>
      <c r="N269" s="666">
        <v>69274.23</v>
      </c>
    </row>
    <row r="270" spans="1:14" ht="15" thickBot="1">
      <c r="A270" s="665" t="s">
        <v>317</v>
      </c>
      <c r="B270" s="665" t="s">
        <v>14</v>
      </c>
      <c r="C270" s="666">
        <v>11050.2</v>
      </c>
      <c r="D270" s="666">
        <v>-41.24</v>
      </c>
      <c r="E270" s="667"/>
      <c r="F270" s="667"/>
      <c r="G270" s="666">
        <v>293.86</v>
      </c>
      <c r="H270" s="667"/>
      <c r="I270" s="666">
        <v>27500.03</v>
      </c>
      <c r="J270" s="667"/>
      <c r="K270" s="666">
        <v>24004.31</v>
      </c>
      <c r="L270" s="666">
        <v>-16</v>
      </c>
      <c r="M270" s="666">
        <v>-92.69</v>
      </c>
      <c r="N270" s="666">
        <v>62698.47</v>
      </c>
    </row>
    <row r="271" spans="1:14" ht="15" thickBot="1">
      <c r="A271" s="665" t="s">
        <v>318</v>
      </c>
      <c r="B271" s="665" t="s">
        <v>14</v>
      </c>
      <c r="C271" s="666">
        <v>14670.2</v>
      </c>
      <c r="D271" s="666">
        <v>-83.85</v>
      </c>
      <c r="E271" s="667"/>
      <c r="F271" s="667"/>
      <c r="G271" s="666">
        <v>569.6</v>
      </c>
      <c r="H271" s="667"/>
      <c r="I271" s="666">
        <v>39225.75</v>
      </c>
      <c r="J271" s="667"/>
      <c r="K271" s="666">
        <v>5068.49</v>
      </c>
      <c r="L271" s="666">
        <v>-21.3</v>
      </c>
      <c r="M271" s="666">
        <v>-143.41</v>
      </c>
      <c r="N271" s="666">
        <v>59285.48</v>
      </c>
    </row>
    <row r="272" spans="1:14" ht="15" thickBot="1">
      <c r="A272" s="665" t="s">
        <v>319</v>
      </c>
      <c r="B272" s="665" t="s">
        <v>14</v>
      </c>
      <c r="C272" s="666">
        <v>1401.21</v>
      </c>
      <c r="D272" s="667"/>
      <c r="E272" s="667"/>
      <c r="F272" s="667"/>
      <c r="G272" s="666">
        <v>539.54</v>
      </c>
      <c r="H272" s="667"/>
      <c r="I272" s="666">
        <v>94413.23</v>
      </c>
      <c r="J272" s="667"/>
      <c r="K272" s="667"/>
      <c r="L272" s="667"/>
      <c r="M272" s="667"/>
      <c r="N272" s="666">
        <v>96353.98</v>
      </c>
    </row>
    <row r="273" spans="1:14" ht="15" thickBot="1">
      <c r="A273" s="665" t="s">
        <v>320</v>
      </c>
      <c r="B273" s="665" t="s">
        <v>13</v>
      </c>
      <c r="C273" s="667"/>
      <c r="D273" s="667"/>
      <c r="E273" s="667"/>
      <c r="F273" s="667"/>
      <c r="G273" s="667"/>
      <c r="H273" s="667"/>
      <c r="I273" s="667"/>
      <c r="J273" s="667"/>
      <c r="K273" s="667"/>
      <c r="L273" s="667"/>
      <c r="M273" s="666">
        <v>52117.599999999999</v>
      </c>
      <c r="N273" s="666">
        <v>52117.599999999999</v>
      </c>
    </row>
    <row r="274" spans="1:14" ht="15" thickBot="1">
      <c r="A274" s="665" t="s">
        <v>2950</v>
      </c>
      <c r="B274" s="665" t="s">
        <v>13</v>
      </c>
      <c r="C274" s="666">
        <v>58897.919999999998</v>
      </c>
      <c r="D274" s="666">
        <v>451.21</v>
      </c>
      <c r="E274" s="667"/>
      <c r="F274" s="667"/>
      <c r="G274" s="667"/>
      <c r="H274" s="667"/>
      <c r="I274" s="666">
        <v>8452.9599999999991</v>
      </c>
      <c r="J274" s="666">
        <v>648.14</v>
      </c>
      <c r="K274" s="666">
        <v>0.34</v>
      </c>
      <c r="L274" s="666">
        <v>131.46</v>
      </c>
      <c r="M274" s="667"/>
      <c r="N274" s="666">
        <v>68582.03</v>
      </c>
    </row>
    <row r="275" spans="1:14" ht="15" thickBot="1">
      <c r="A275" s="665" t="s">
        <v>321</v>
      </c>
      <c r="B275" s="665" t="s">
        <v>14</v>
      </c>
      <c r="C275" s="666">
        <v>695.98</v>
      </c>
      <c r="D275" s="667"/>
      <c r="E275" s="667"/>
      <c r="F275" s="667"/>
      <c r="G275" s="667"/>
      <c r="H275" s="667"/>
      <c r="I275" s="666">
        <v>6960.59</v>
      </c>
      <c r="J275" s="667"/>
      <c r="K275" s="667"/>
      <c r="L275" s="667"/>
      <c r="M275" s="667"/>
      <c r="N275" s="666">
        <v>7656.57</v>
      </c>
    </row>
    <row r="276" spans="1:14" ht="15" thickBot="1">
      <c r="A276" s="665" t="s">
        <v>322</v>
      </c>
      <c r="B276" s="665" t="s">
        <v>13</v>
      </c>
      <c r="C276" s="666">
        <v>785.23</v>
      </c>
      <c r="D276" s="667"/>
      <c r="E276" s="667"/>
      <c r="F276" s="667"/>
      <c r="G276" s="667"/>
      <c r="H276" s="667"/>
      <c r="I276" s="666">
        <v>96417.89</v>
      </c>
      <c r="J276" s="667"/>
      <c r="K276" s="666">
        <v>7203.06</v>
      </c>
      <c r="L276" s="667"/>
      <c r="M276" s="667"/>
      <c r="N276" s="666">
        <v>104406.18</v>
      </c>
    </row>
    <row r="277" spans="1:14" ht="15" thickBot="1">
      <c r="A277" s="665" t="s">
        <v>323</v>
      </c>
      <c r="B277" s="665" t="s">
        <v>16</v>
      </c>
      <c r="C277" s="666">
        <v>3724.58</v>
      </c>
      <c r="D277" s="667"/>
      <c r="E277" s="667"/>
      <c r="F277" s="667"/>
      <c r="G277" s="667"/>
      <c r="H277" s="667"/>
      <c r="I277" s="666">
        <v>39652.69</v>
      </c>
      <c r="J277" s="667"/>
      <c r="K277" s="667"/>
      <c r="L277" s="667"/>
      <c r="M277" s="667"/>
      <c r="N277" s="666">
        <v>43377.27</v>
      </c>
    </row>
    <row r="278" spans="1:14" ht="15" thickBot="1">
      <c r="A278" s="665" t="s">
        <v>324</v>
      </c>
      <c r="B278" s="665" t="s">
        <v>13</v>
      </c>
      <c r="C278" s="666">
        <v>36727.08</v>
      </c>
      <c r="D278" s="666">
        <v>1399.35</v>
      </c>
      <c r="E278" s="667"/>
      <c r="F278" s="667"/>
      <c r="G278" s="667"/>
      <c r="H278" s="667"/>
      <c r="I278" s="666">
        <v>7501.75</v>
      </c>
      <c r="J278" s="666">
        <v>15405.07</v>
      </c>
      <c r="K278" s="666">
        <v>1.68</v>
      </c>
      <c r="L278" s="666">
        <v>62.01</v>
      </c>
      <c r="M278" s="667"/>
      <c r="N278" s="666">
        <v>61096.94</v>
      </c>
    </row>
    <row r="279" spans="1:14" ht="15" thickBot="1">
      <c r="A279" s="665" t="s">
        <v>325</v>
      </c>
      <c r="B279" s="665" t="s">
        <v>13</v>
      </c>
      <c r="C279" s="666">
        <v>317.52</v>
      </c>
      <c r="D279" s="666">
        <v>1.18</v>
      </c>
      <c r="E279" s="667"/>
      <c r="F279" s="667"/>
      <c r="G279" s="666">
        <v>27.48</v>
      </c>
      <c r="H279" s="667"/>
      <c r="I279" s="666">
        <v>6.31</v>
      </c>
      <c r="J279" s="666">
        <v>3490.23</v>
      </c>
      <c r="K279" s="667"/>
      <c r="L279" s="666">
        <v>9.99</v>
      </c>
      <c r="M279" s="667"/>
      <c r="N279" s="666">
        <v>3852.71</v>
      </c>
    </row>
    <row r="280" spans="1:14" ht="15" thickBot="1">
      <c r="A280" s="665" t="s">
        <v>326</v>
      </c>
      <c r="B280" s="665" t="s">
        <v>13</v>
      </c>
      <c r="C280" s="666">
        <v>49780.55</v>
      </c>
      <c r="D280" s="667"/>
      <c r="E280" s="667"/>
      <c r="F280" s="667"/>
      <c r="G280" s="667"/>
      <c r="H280" s="667"/>
      <c r="I280" s="667"/>
      <c r="J280" s="666">
        <v>23231.49</v>
      </c>
      <c r="K280" s="667"/>
      <c r="L280" s="667"/>
      <c r="M280" s="667"/>
      <c r="N280" s="666">
        <v>73012.039999999994</v>
      </c>
    </row>
    <row r="281" spans="1:14" ht="15" thickBot="1">
      <c r="A281" s="665" t="s">
        <v>3138</v>
      </c>
      <c r="B281" s="665" t="s">
        <v>13</v>
      </c>
      <c r="C281" s="667"/>
      <c r="D281" s="667"/>
      <c r="E281" s="667"/>
      <c r="F281" s="666">
        <v>72682.94</v>
      </c>
      <c r="G281" s="667"/>
      <c r="H281" s="667"/>
      <c r="I281" s="666">
        <v>0.86</v>
      </c>
      <c r="J281" s="667"/>
      <c r="K281" s="666">
        <v>-0.84</v>
      </c>
      <c r="L281" s="667"/>
      <c r="M281" s="667"/>
      <c r="N281" s="666">
        <v>72682.960000000006</v>
      </c>
    </row>
    <row r="282" spans="1:14" ht="15" thickBot="1">
      <c r="A282" s="665" t="s">
        <v>327</v>
      </c>
      <c r="B282" s="665" t="s">
        <v>14</v>
      </c>
      <c r="C282" s="666">
        <v>14695.05</v>
      </c>
      <c r="D282" s="666">
        <v>48.07</v>
      </c>
      <c r="E282" s="667"/>
      <c r="F282" s="666">
        <v>238.64</v>
      </c>
      <c r="G282" s="666">
        <v>113.05</v>
      </c>
      <c r="H282" s="667"/>
      <c r="I282" s="666">
        <v>3127.77</v>
      </c>
      <c r="J282" s="667"/>
      <c r="K282" s="666">
        <v>45571.19</v>
      </c>
      <c r="L282" s="666">
        <v>143.72999999999999</v>
      </c>
      <c r="M282" s="666">
        <v>0.1</v>
      </c>
      <c r="N282" s="666">
        <v>63937.599999999999</v>
      </c>
    </row>
    <row r="283" spans="1:14" ht="15" thickBot="1">
      <c r="A283" s="665" t="s">
        <v>328</v>
      </c>
      <c r="B283" s="665" t="s">
        <v>16</v>
      </c>
      <c r="C283" s="666">
        <v>1506.52</v>
      </c>
      <c r="D283" s="666">
        <v>228.7</v>
      </c>
      <c r="E283" s="667"/>
      <c r="F283" s="667"/>
      <c r="G283" s="666">
        <v>63.43</v>
      </c>
      <c r="H283" s="667"/>
      <c r="I283" s="666">
        <v>21759.48</v>
      </c>
      <c r="J283" s="667"/>
      <c r="K283" s="666">
        <v>78.63</v>
      </c>
      <c r="L283" s="666">
        <v>1530.23</v>
      </c>
      <c r="M283" s="667"/>
      <c r="N283" s="666">
        <v>25166.99</v>
      </c>
    </row>
    <row r="284" spans="1:14" ht="15" thickBot="1">
      <c r="A284" s="665" t="s">
        <v>329</v>
      </c>
      <c r="B284" s="665" t="s">
        <v>13</v>
      </c>
      <c r="C284" s="666">
        <v>0.04</v>
      </c>
      <c r="D284" s="667"/>
      <c r="E284" s="667"/>
      <c r="F284" s="666">
        <v>39037.74</v>
      </c>
      <c r="G284" s="667"/>
      <c r="H284" s="666">
        <v>3575.05</v>
      </c>
      <c r="I284" s="666">
        <v>333.34</v>
      </c>
      <c r="J284" s="667"/>
      <c r="K284" s="666">
        <v>11997.16</v>
      </c>
      <c r="L284" s="667"/>
      <c r="M284" s="667"/>
      <c r="N284" s="666">
        <v>54943.33</v>
      </c>
    </row>
    <row r="285" spans="1:14" ht="15" thickBot="1">
      <c r="A285" s="665" t="s">
        <v>330</v>
      </c>
      <c r="B285" s="665" t="s">
        <v>13</v>
      </c>
      <c r="C285" s="666">
        <v>55215.11</v>
      </c>
      <c r="D285" s="666">
        <v>-86.47</v>
      </c>
      <c r="E285" s="667"/>
      <c r="F285" s="666">
        <v>-110.72</v>
      </c>
      <c r="G285" s="666">
        <v>-19.38</v>
      </c>
      <c r="H285" s="667"/>
      <c r="I285" s="666">
        <v>5834.33</v>
      </c>
      <c r="J285" s="666">
        <v>76.61</v>
      </c>
      <c r="K285" s="666">
        <v>5362.41</v>
      </c>
      <c r="L285" s="666">
        <v>304.27999999999997</v>
      </c>
      <c r="M285" s="667"/>
      <c r="N285" s="666">
        <v>66576.17</v>
      </c>
    </row>
    <row r="286" spans="1:14" ht="15" thickBot="1">
      <c r="A286" s="665" t="s">
        <v>3580</v>
      </c>
      <c r="B286" s="665" t="s">
        <v>14</v>
      </c>
      <c r="C286" s="666">
        <v>-4.4400000000000004</v>
      </c>
      <c r="D286" s="667"/>
      <c r="E286" s="667"/>
      <c r="F286" s="666">
        <v>-6.35</v>
      </c>
      <c r="G286" s="666">
        <v>420.1</v>
      </c>
      <c r="H286" s="667"/>
      <c r="I286" s="666">
        <v>-4.97</v>
      </c>
      <c r="J286" s="667"/>
      <c r="K286" s="666">
        <v>15682.18</v>
      </c>
      <c r="L286" s="666">
        <v>-6.49</v>
      </c>
      <c r="M286" s="667"/>
      <c r="N286" s="666">
        <v>16080.03</v>
      </c>
    </row>
    <row r="287" spans="1:14" ht="15" thickBot="1">
      <c r="A287" s="665" t="s">
        <v>331</v>
      </c>
      <c r="B287" s="665" t="s">
        <v>13</v>
      </c>
      <c r="C287" s="667"/>
      <c r="D287" s="667"/>
      <c r="E287" s="667"/>
      <c r="F287" s="667"/>
      <c r="G287" s="667"/>
      <c r="H287" s="667"/>
      <c r="I287" s="666">
        <v>11567.56</v>
      </c>
      <c r="J287" s="667"/>
      <c r="K287" s="667"/>
      <c r="L287" s="667"/>
      <c r="M287" s="667"/>
      <c r="N287" s="666">
        <v>11567.56</v>
      </c>
    </row>
    <row r="288" spans="1:14" ht="15" thickBot="1">
      <c r="A288" s="665" t="s">
        <v>332</v>
      </c>
      <c r="B288" s="665" t="s">
        <v>13</v>
      </c>
      <c r="C288" s="666">
        <v>70457.31</v>
      </c>
      <c r="D288" s="667"/>
      <c r="E288" s="667"/>
      <c r="F288" s="667"/>
      <c r="G288" s="667"/>
      <c r="H288" s="667"/>
      <c r="I288" s="667"/>
      <c r="J288" s="667"/>
      <c r="K288" s="666">
        <v>24283.66</v>
      </c>
      <c r="L288" s="667"/>
      <c r="M288" s="667"/>
      <c r="N288" s="666">
        <v>94740.97</v>
      </c>
    </row>
    <row r="289" spans="1:14" ht="15" thickBot="1">
      <c r="A289" s="665" t="s">
        <v>333</v>
      </c>
      <c r="B289" s="665" t="s">
        <v>15</v>
      </c>
      <c r="C289" s="666">
        <v>44410.69</v>
      </c>
      <c r="D289" s="667"/>
      <c r="E289" s="667"/>
      <c r="F289" s="667"/>
      <c r="G289" s="667"/>
      <c r="H289" s="667"/>
      <c r="I289" s="666">
        <v>7282.55</v>
      </c>
      <c r="J289" s="666">
        <v>8994.65</v>
      </c>
      <c r="K289" s="667"/>
      <c r="L289" s="667"/>
      <c r="M289" s="667"/>
      <c r="N289" s="666">
        <v>60687.89</v>
      </c>
    </row>
    <row r="290" spans="1:14" ht="15" thickBot="1">
      <c r="A290" s="665" t="s">
        <v>3581</v>
      </c>
      <c r="B290" s="665" t="s">
        <v>13</v>
      </c>
      <c r="C290" s="666">
        <v>29952.720000000001</v>
      </c>
      <c r="D290" s="666">
        <v>200.23</v>
      </c>
      <c r="E290" s="667"/>
      <c r="F290" s="667"/>
      <c r="G290" s="667"/>
      <c r="H290" s="667"/>
      <c r="I290" s="666">
        <v>2122.62</v>
      </c>
      <c r="J290" s="666">
        <v>475.6</v>
      </c>
      <c r="K290" s="666">
        <v>0.35</v>
      </c>
      <c r="L290" s="666">
        <v>1686.33</v>
      </c>
      <c r="M290" s="667"/>
      <c r="N290" s="666">
        <v>34437.85</v>
      </c>
    </row>
    <row r="291" spans="1:14" ht="15" thickBot="1">
      <c r="A291" s="665" t="s">
        <v>3581</v>
      </c>
      <c r="B291" s="665" t="s">
        <v>19</v>
      </c>
      <c r="C291" s="666">
        <v>281.24</v>
      </c>
      <c r="D291" s="666">
        <v>-13.25</v>
      </c>
      <c r="E291" s="667"/>
      <c r="F291" s="667"/>
      <c r="G291" s="667"/>
      <c r="H291" s="667"/>
      <c r="I291" s="666">
        <v>-233.16</v>
      </c>
      <c r="J291" s="666">
        <v>-33.07</v>
      </c>
      <c r="K291" s="667"/>
      <c r="L291" s="666">
        <v>-2.94</v>
      </c>
      <c r="M291" s="667"/>
      <c r="N291" s="666">
        <v>-1.18</v>
      </c>
    </row>
    <row r="292" spans="1:14" ht="15" thickBot="1">
      <c r="A292" s="665" t="s">
        <v>334</v>
      </c>
      <c r="B292" s="665" t="s">
        <v>14</v>
      </c>
      <c r="C292" s="666">
        <v>87.29</v>
      </c>
      <c r="D292" s="667"/>
      <c r="E292" s="667"/>
      <c r="F292" s="667"/>
      <c r="G292" s="667"/>
      <c r="H292" s="667"/>
      <c r="I292" s="666">
        <v>128438.53</v>
      </c>
      <c r="J292" s="667"/>
      <c r="K292" s="667"/>
      <c r="L292" s="667"/>
      <c r="M292" s="667"/>
      <c r="N292" s="666">
        <v>128525.82</v>
      </c>
    </row>
    <row r="293" spans="1:14" ht="15" thickBot="1">
      <c r="A293" s="665" t="s">
        <v>335</v>
      </c>
      <c r="B293" s="665" t="s">
        <v>15</v>
      </c>
      <c r="C293" s="666">
        <v>45712.94</v>
      </c>
      <c r="D293" s="667"/>
      <c r="E293" s="667"/>
      <c r="F293" s="667"/>
      <c r="G293" s="667"/>
      <c r="H293" s="667"/>
      <c r="I293" s="666">
        <v>7489.08</v>
      </c>
      <c r="J293" s="666">
        <v>9207.02</v>
      </c>
      <c r="K293" s="667"/>
      <c r="L293" s="667"/>
      <c r="M293" s="667"/>
      <c r="N293" s="666">
        <v>62409.04</v>
      </c>
    </row>
    <row r="294" spans="1:14" ht="15" thickBot="1">
      <c r="A294" s="665" t="s">
        <v>3139</v>
      </c>
      <c r="B294" s="665" t="s">
        <v>15</v>
      </c>
      <c r="C294" s="667"/>
      <c r="D294" s="667"/>
      <c r="E294" s="667"/>
      <c r="F294" s="667"/>
      <c r="G294" s="667"/>
      <c r="H294" s="667"/>
      <c r="I294" s="667"/>
      <c r="J294" s="667"/>
      <c r="K294" s="666">
        <v>18176.2</v>
      </c>
      <c r="L294" s="667"/>
      <c r="M294" s="667"/>
      <c r="N294" s="666">
        <v>18176.2</v>
      </c>
    </row>
    <row r="295" spans="1:14" ht="15" thickBot="1">
      <c r="A295" s="665" t="s">
        <v>336</v>
      </c>
      <c r="B295" s="665" t="s">
        <v>13</v>
      </c>
      <c r="C295" s="666">
        <v>78093.649999999994</v>
      </c>
      <c r="D295" s="666">
        <v>909.79</v>
      </c>
      <c r="E295" s="667"/>
      <c r="F295" s="667"/>
      <c r="G295" s="667"/>
      <c r="H295" s="667"/>
      <c r="I295" s="667"/>
      <c r="J295" s="667"/>
      <c r="K295" s="666">
        <v>10235.64</v>
      </c>
      <c r="L295" s="667"/>
      <c r="M295" s="667"/>
      <c r="N295" s="666">
        <v>89239.08</v>
      </c>
    </row>
    <row r="296" spans="1:14" ht="15" thickBot="1">
      <c r="A296" s="665" t="s">
        <v>337</v>
      </c>
      <c r="B296" s="665" t="s">
        <v>13</v>
      </c>
      <c r="C296" s="666">
        <v>79876.929999999993</v>
      </c>
      <c r="D296" s="667"/>
      <c r="E296" s="667"/>
      <c r="F296" s="667"/>
      <c r="G296" s="666">
        <v>6.82</v>
      </c>
      <c r="H296" s="667"/>
      <c r="I296" s="666">
        <v>157.34</v>
      </c>
      <c r="J296" s="666">
        <v>3.41</v>
      </c>
      <c r="K296" s="666">
        <v>25184.36</v>
      </c>
      <c r="L296" s="666">
        <v>292</v>
      </c>
      <c r="M296" s="667"/>
      <c r="N296" s="666">
        <v>105520.86</v>
      </c>
    </row>
    <row r="297" spans="1:14" ht="15" thickBot="1">
      <c r="A297" s="665" t="s">
        <v>3140</v>
      </c>
      <c r="B297" s="665" t="s">
        <v>15</v>
      </c>
      <c r="C297" s="667"/>
      <c r="D297" s="667"/>
      <c r="E297" s="667"/>
      <c r="F297" s="667"/>
      <c r="G297" s="667"/>
      <c r="H297" s="667"/>
      <c r="I297" s="666">
        <v>215.74</v>
      </c>
      <c r="J297" s="667"/>
      <c r="K297" s="666">
        <v>22483.9</v>
      </c>
      <c r="L297" s="667"/>
      <c r="M297" s="667"/>
      <c r="N297" s="666">
        <v>22699.64</v>
      </c>
    </row>
    <row r="298" spans="1:14" ht="15" thickBot="1">
      <c r="A298" s="665" t="s">
        <v>338</v>
      </c>
      <c r="B298" s="665" t="s">
        <v>13</v>
      </c>
      <c r="C298" s="666">
        <v>81463.149999999994</v>
      </c>
      <c r="D298" s="666">
        <v>7.98</v>
      </c>
      <c r="E298" s="667"/>
      <c r="F298" s="667"/>
      <c r="G298" s="667"/>
      <c r="H298" s="667"/>
      <c r="I298" s="666">
        <v>11501.23</v>
      </c>
      <c r="J298" s="667"/>
      <c r="K298" s="667"/>
      <c r="L298" s="666">
        <v>8656.26</v>
      </c>
      <c r="M298" s="667"/>
      <c r="N298" s="666">
        <v>101628.62</v>
      </c>
    </row>
    <row r="299" spans="1:14" ht="15" thickBot="1">
      <c r="A299" s="665" t="s">
        <v>2951</v>
      </c>
      <c r="B299" s="665" t="s">
        <v>13</v>
      </c>
      <c r="C299" s="666">
        <v>38000.379999999997</v>
      </c>
      <c r="D299" s="666">
        <v>414.65</v>
      </c>
      <c r="E299" s="667"/>
      <c r="F299" s="667"/>
      <c r="G299" s="667"/>
      <c r="H299" s="667"/>
      <c r="I299" s="666">
        <v>3887.67</v>
      </c>
      <c r="J299" s="666">
        <v>30506.35</v>
      </c>
      <c r="K299" s="666">
        <v>-1.1100000000000001</v>
      </c>
      <c r="L299" s="666">
        <v>124.64</v>
      </c>
      <c r="M299" s="667"/>
      <c r="N299" s="666">
        <v>72932.58</v>
      </c>
    </row>
    <row r="300" spans="1:14" ht="15" thickBot="1">
      <c r="A300" s="665" t="s">
        <v>339</v>
      </c>
      <c r="B300" s="665" t="s">
        <v>13</v>
      </c>
      <c r="C300" s="667"/>
      <c r="D300" s="667"/>
      <c r="E300" s="667"/>
      <c r="F300" s="667"/>
      <c r="G300" s="667"/>
      <c r="H300" s="667"/>
      <c r="I300" s="667"/>
      <c r="J300" s="667"/>
      <c r="K300" s="666">
        <v>119736.28</v>
      </c>
      <c r="L300" s="667"/>
      <c r="M300" s="667"/>
      <c r="N300" s="666">
        <v>119736.28</v>
      </c>
    </row>
    <row r="301" spans="1:14" ht="15" thickBot="1">
      <c r="A301" s="665" t="s">
        <v>340</v>
      </c>
      <c r="B301" s="665" t="s">
        <v>18</v>
      </c>
      <c r="C301" s="666">
        <v>9707.32</v>
      </c>
      <c r="D301" s="666">
        <v>2174.5700000000002</v>
      </c>
      <c r="E301" s="667"/>
      <c r="F301" s="667"/>
      <c r="G301" s="666">
        <v>596.30999999999995</v>
      </c>
      <c r="H301" s="667"/>
      <c r="I301" s="666">
        <v>117.84</v>
      </c>
      <c r="J301" s="666">
        <v>74114.34</v>
      </c>
      <c r="K301" s="667"/>
      <c r="L301" s="666">
        <v>2096.16</v>
      </c>
      <c r="M301" s="667"/>
      <c r="N301" s="666">
        <v>88806.54</v>
      </c>
    </row>
    <row r="302" spans="1:14" ht="15" thickBot="1">
      <c r="A302" s="665" t="s">
        <v>341</v>
      </c>
      <c r="B302" s="665" t="s">
        <v>18</v>
      </c>
      <c r="C302" s="666">
        <v>38434.449999999997</v>
      </c>
      <c r="D302" s="666">
        <v>13412.92</v>
      </c>
      <c r="E302" s="667"/>
      <c r="F302" s="667"/>
      <c r="G302" s="666">
        <v>503.47</v>
      </c>
      <c r="H302" s="667"/>
      <c r="I302" s="667"/>
      <c r="J302" s="666">
        <v>26351.43</v>
      </c>
      <c r="K302" s="666">
        <v>2.02</v>
      </c>
      <c r="L302" s="666">
        <v>891.37</v>
      </c>
      <c r="M302" s="667"/>
      <c r="N302" s="666">
        <v>79595.66</v>
      </c>
    </row>
    <row r="303" spans="1:14" ht="15" thickBot="1">
      <c r="A303" s="665" t="s">
        <v>2952</v>
      </c>
      <c r="B303" s="665" t="s">
        <v>14</v>
      </c>
      <c r="C303" s="666">
        <v>16633.86</v>
      </c>
      <c r="D303" s="666">
        <v>2461.86</v>
      </c>
      <c r="E303" s="667"/>
      <c r="F303" s="667"/>
      <c r="G303" s="666">
        <v>272.45</v>
      </c>
      <c r="H303" s="667"/>
      <c r="I303" s="666">
        <v>166826.91</v>
      </c>
      <c r="J303" s="667"/>
      <c r="K303" s="666">
        <v>1460.94</v>
      </c>
      <c r="L303" s="666">
        <v>17062.04</v>
      </c>
      <c r="M303" s="667"/>
      <c r="N303" s="666">
        <v>204718.06</v>
      </c>
    </row>
    <row r="304" spans="1:14" ht="15" thickBot="1">
      <c r="A304" s="665" t="s">
        <v>342</v>
      </c>
      <c r="B304" s="665" t="s">
        <v>15</v>
      </c>
      <c r="C304" s="667"/>
      <c r="D304" s="667"/>
      <c r="E304" s="667"/>
      <c r="F304" s="667"/>
      <c r="G304" s="667"/>
      <c r="H304" s="667"/>
      <c r="I304" s="666">
        <v>297.13</v>
      </c>
      <c r="J304" s="667"/>
      <c r="K304" s="666">
        <v>38611.82</v>
      </c>
      <c r="L304" s="666">
        <v>234.4</v>
      </c>
      <c r="M304" s="667"/>
      <c r="N304" s="666">
        <v>39143.35</v>
      </c>
    </row>
    <row r="305" spans="1:14" ht="15" thickBot="1">
      <c r="A305" s="665" t="s">
        <v>343</v>
      </c>
      <c r="B305" s="665" t="s">
        <v>16</v>
      </c>
      <c r="C305" s="666">
        <v>30224.400000000001</v>
      </c>
      <c r="D305" s="666">
        <v>1151.69</v>
      </c>
      <c r="E305" s="667"/>
      <c r="F305" s="666">
        <v>803.92</v>
      </c>
      <c r="G305" s="666">
        <v>125.27</v>
      </c>
      <c r="H305" s="667"/>
      <c r="I305" s="666">
        <v>2851.77</v>
      </c>
      <c r="J305" s="666">
        <v>629.16999999999996</v>
      </c>
      <c r="K305" s="666">
        <v>6573.97</v>
      </c>
      <c r="L305" s="666">
        <v>116.52</v>
      </c>
      <c r="M305" s="667"/>
      <c r="N305" s="666">
        <v>42476.71</v>
      </c>
    </row>
    <row r="306" spans="1:14" ht="15" thickBot="1">
      <c r="A306" s="665" t="s">
        <v>344</v>
      </c>
      <c r="B306" s="665" t="s">
        <v>17</v>
      </c>
      <c r="C306" s="666">
        <v>5136.42</v>
      </c>
      <c r="D306" s="666">
        <v>354.86</v>
      </c>
      <c r="E306" s="667"/>
      <c r="F306" s="667"/>
      <c r="G306" s="666">
        <v>309.89999999999998</v>
      </c>
      <c r="H306" s="666">
        <v>709.53</v>
      </c>
      <c r="I306" s="666">
        <v>48.78</v>
      </c>
      <c r="J306" s="666">
        <v>61107.67</v>
      </c>
      <c r="K306" s="666">
        <v>5651.73</v>
      </c>
      <c r="L306" s="666">
        <v>1182.22</v>
      </c>
      <c r="M306" s="667"/>
      <c r="N306" s="666">
        <v>74501.11</v>
      </c>
    </row>
    <row r="307" spans="1:14" ht="15" thickBot="1">
      <c r="A307" s="665" t="s">
        <v>345</v>
      </c>
      <c r="B307" s="665" t="s">
        <v>13</v>
      </c>
      <c r="C307" s="666">
        <v>-81.44</v>
      </c>
      <c r="D307" s="666">
        <v>3.98</v>
      </c>
      <c r="E307" s="667"/>
      <c r="F307" s="667"/>
      <c r="G307" s="666">
        <v>0</v>
      </c>
      <c r="H307" s="667"/>
      <c r="I307" s="667"/>
      <c r="J307" s="666">
        <v>77.45</v>
      </c>
      <c r="K307" s="667"/>
      <c r="L307" s="666">
        <v>0</v>
      </c>
      <c r="M307" s="667"/>
      <c r="N307" s="666">
        <v>-0.01</v>
      </c>
    </row>
    <row r="308" spans="1:14" ht="15" thickBot="1">
      <c r="A308" s="665" t="s">
        <v>346</v>
      </c>
      <c r="B308" s="665" t="s">
        <v>17</v>
      </c>
      <c r="C308" s="666">
        <v>18124.740000000002</v>
      </c>
      <c r="D308" s="666">
        <v>1717.56</v>
      </c>
      <c r="E308" s="667"/>
      <c r="F308" s="667"/>
      <c r="G308" s="666">
        <v>1497.79</v>
      </c>
      <c r="H308" s="667"/>
      <c r="I308" s="666">
        <v>238.49</v>
      </c>
      <c r="J308" s="666">
        <v>78645.62</v>
      </c>
      <c r="K308" s="667"/>
      <c r="L308" s="666">
        <v>229.86</v>
      </c>
      <c r="M308" s="667"/>
      <c r="N308" s="666">
        <v>100454.06</v>
      </c>
    </row>
    <row r="309" spans="1:14" ht="15" thickBot="1">
      <c r="A309" s="665" t="s">
        <v>347</v>
      </c>
      <c r="B309" s="665" t="s">
        <v>13</v>
      </c>
      <c r="C309" s="666">
        <v>54966.14</v>
      </c>
      <c r="D309" s="667"/>
      <c r="E309" s="667"/>
      <c r="F309" s="667"/>
      <c r="G309" s="667"/>
      <c r="H309" s="667"/>
      <c r="I309" s="667"/>
      <c r="J309" s="667"/>
      <c r="K309" s="666">
        <v>29228.89</v>
      </c>
      <c r="L309" s="667"/>
      <c r="M309" s="667"/>
      <c r="N309" s="666">
        <v>84195.03</v>
      </c>
    </row>
    <row r="310" spans="1:14" ht="15" thickBot="1">
      <c r="A310" s="665" t="s">
        <v>348</v>
      </c>
      <c r="B310" s="665" t="s">
        <v>16</v>
      </c>
      <c r="C310" s="666">
        <v>170.42</v>
      </c>
      <c r="D310" s="667"/>
      <c r="E310" s="667"/>
      <c r="F310" s="667"/>
      <c r="G310" s="667"/>
      <c r="H310" s="667"/>
      <c r="I310" s="667"/>
      <c r="J310" s="667"/>
      <c r="K310" s="666">
        <v>79046.97</v>
      </c>
      <c r="L310" s="667"/>
      <c r="M310" s="667"/>
      <c r="N310" s="666">
        <v>79217.39</v>
      </c>
    </row>
    <row r="311" spans="1:14" ht="15" thickBot="1">
      <c r="A311" s="665" t="s">
        <v>349</v>
      </c>
      <c r="B311" s="665" t="s">
        <v>13</v>
      </c>
      <c r="C311" s="666">
        <v>8125.22</v>
      </c>
      <c r="D311" s="667"/>
      <c r="E311" s="667"/>
      <c r="F311" s="667"/>
      <c r="G311" s="667"/>
      <c r="H311" s="667"/>
      <c r="I311" s="666">
        <v>58211.87</v>
      </c>
      <c r="J311" s="666">
        <v>54294.8</v>
      </c>
      <c r="K311" s="667"/>
      <c r="L311" s="667"/>
      <c r="M311" s="667"/>
      <c r="N311" s="666">
        <v>120631.89</v>
      </c>
    </row>
    <row r="312" spans="1:14" ht="15" thickBot="1">
      <c r="A312" s="665" t="s">
        <v>350</v>
      </c>
      <c r="B312" s="665" t="s">
        <v>13</v>
      </c>
      <c r="C312" s="666">
        <v>64661.55</v>
      </c>
      <c r="D312" s="666">
        <v>475.65</v>
      </c>
      <c r="E312" s="667"/>
      <c r="F312" s="667"/>
      <c r="G312" s="667"/>
      <c r="H312" s="667"/>
      <c r="I312" s="666">
        <v>26037.09</v>
      </c>
      <c r="J312" s="666">
        <v>396.09</v>
      </c>
      <c r="K312" s="666">
        <v>-0.26</v>
      </c>
      <c r="L312" s="666">
        <v>1088.1199999999999</v>
      </c>
      <c r="M312" s="667"/>
      <c r="N312" s="666">
        <v>92658.240000000005</v>
      </c>
    </row>
    <row r="313" spans="1:14" ht="15" thickBot="1">
      <c r="A313" s="665" t="s">
        <v>351</v>
      </c>
      <c r="B313" s="665" t="s">
        <v>14</v>
      </c>
      <c r="C313" s="666">
        <v>4067.71</v>
      </c>
      <c r="D313" s="666">
        <v>880.62</v>
      </c>
      <c r="E313" s="667"/>
      <c r="F313" s="667"/>
      <c r="G313" s="666">
        <v>170.82</v>
      </c>
      <c r="H313" s="667"/>
      <c r="I313" s="666">
        <v>159596.32999999999</v>
      </c>
      <c r="J313" s="667"/>
      <c r="K313" s="666">
        <v>95.94</v>
      </c>
      <c r="L313" s="666">
        <v>9488.94</v>
      </c>
      <c r="M313" s="667"/>
      <c r="N313" s="666">
        <v>174300.36</v>
      </c>
    </row>
    <row r="314" spans="1:14" ht="15" thickBot="1">
      <c r="A314" s="665" t="s">
        <v>352</v>
      </c>
      <c r="B314" s="665" t="s">
        <v>14</v>
      </c>
      <c r="C314" s="667"/>
      <c r="D314" s="667"/>
      <c r="E314" s="667"/>
      <c r="F314" s="667"/>
      <c r="G314" s="667"/>
      <c r="H314" s="667"/>
      <c r="I314" s="667"/>
      <c r="J314" s="667"/>
      <c r="K314" s="667"/>
      <c r="L314" s="667"/>
      <c r="M314" s="666">
        <v>69428.320000000007</v>
      </c>
      <c r="N314" s="666">
        <v>69428.320000000007</v>
      </c>
    </row>
    <row r="315" spans="1:14" ht="15" thickBot="1">
      <c r="A315" s="665" t="s">
        <v>353</v>
      </c>
      <c r="B315" s="665" t="s">
        <v>14</v>
      </c>
      <c r="C315" s="666">
        <v>69008.02</v>
      </c>
      <c r="D315" s="666">
        <v>17682.47</v>
      </c>
      <c r="E315" s="667"/>
      <c r="F315" s="667"/>
      <c r="G315" s="666">
        <v>28.25</v>
      </c>
      <c r="H315" s="667"/>
      <c r="I315" s="666">
        <v>24836.34</v>
      </c>
      <c r="J315" s="667"/>
      <c r="K315" s="666">
        <v>10.14</v>
      </c>
      <c r="L315" s="666">
        <v>2086.46</v>
      </c>
      <c r="M315" s="666">
        <v>12.23</v>
      </c>
      <c r="N315" s="666">
        <v>113663.91</v>
      </c>
    </row>
    <row r="316" spans="1:14" ht="15" thickBot="1">
      <c r="A316" s="665" t="s">
        <v>354</v>
      </c>
      <c r="B316" s="665" t="s">
        <v>14</v>
      </c>
      <c r="C316" s="666">
        <v>7377.44</v>
      </c>
      <c r="D316" s="667"/>
      <c r="E316" s="667"/>
      <c r="F316" s="667"/>
      <c r="G316" s="667"/>
      <c r="H316" s="667"/>
      <c r="I316" s="666">
        <v>84633</v>
      </c>
      <c r="J316" s="667"/>
      <c r="K316" s="667"/>
      <c r="L316" s="667"/>
      <c r="M316" s="667"/>
      <c r="N316" s="666">
        <v>92010.44</v>
      </c>
    </row>
    <row r="317" spans="1:14" ht="15" thickBot="1">
      <c r="A317" s="665" t="s">
        <v>355</v>
      </c>
      <c r="B317" s="665" t="s">
        <v>14</v>
      </c>
      <c r="C317" s="666">
        <v>48.11</v>
      </c>
      <c r="D317" s="666">
        <v>0.61</v>
      </c>
      <c r="E317" s="667"/>
      <c r="F317" s="667"/>
      <c r="G317" s="667"/>
      <c r="H317" s="667"/>
      <c r="I317" s="666">
        <v>145597.82</v>
      </c>
      <c r="J317" s="667"/>
      <c r="K317" s="667"/>
      <c r="L317" s="666">
        <v>6935.53</v>
      </c>
      <c r="M317" s="667"/>
      <c r="N317" s="666">
        <v>152582.07</v>
      </c>
    </row>
    <row r="318" spans="1:14" ht="15" thickBot="1">
      <c r="A318" s="665" t="s">
        <v>3582</v>
      </c>
      <c r="B318" s="665" t="s">
        <v>15</v>
      </c>
      <c r="C318" s="667"/>
      <c r="D318" s="667"/>
      <c r="E318" s="667"/>
      <c r="F318" s="667"/>
      <c r="G318" s="667"/>
      <c r="H318" s="667"/>
      <c r="I318" s="667"/>
      <c r="J318" s="667"/>
      <c r="K318" s="666">
        <v>5798.39</v>
      </c>
      <c r="L318" s="667"/>
      <c r="M318" s="667"/>
      <c r="N318" s="666">
        <v>5798.39</v>
      </c>
    </row>
    <row r="319" spans="1:14" ht="15" thickBot="1">
      <c r="A319" s="665" t="s">
        <v>356</v>
      </c>
      <c r="B319" s="665" t="s">
        <v>16</v>
      </c>
      <c r="C319" s="666">
        <v>37356.870000000003</v>
      </c>
      <c r="D319" s="666">
        <v>1536.88</v>
      </c>
      <c r="E319" s="667"/>
      <c r="F319" s="667"/>
      <c r="G319" s="667"/>
      <c r="H319" s="667"/>
      <c r="I319" s="666">
        <v>4785.51</v>
      </c>
      <c r="J319" s="666">
        <v>2656.28</v>
      </c>
      <c r="K319" s="666">
        <v>7.16</v>
      </c>
      <c r="L319" s="666">
        <v>310.86</v>
      </c>
      <c r="M319" s="667"/>
      <c r="N319" s="666">
        <v>46653.56</v>
      </c>
    </row>
    <row r="320" spans="1:14" ht="15" thickBot="1">
      <c r="A320" s="665" t="s">
        <v>2953</v>
      </c>
      <c r="B320" s="665" t="s">
        <v>13</v>
      </c>
      <c r="C320" s="666">
        <v>77437.600000000006</v>
      </c>
      <c r="D320" s="666">
        <v>421.37</v>
      </c>
      <c r="E320" s="667"/>
      <c r="F320" s="667"/>
      <c r="G320" s="667"/>
      <c r="H320" s="667"/>
      <c r="I320" s="666">
        <v>19901.580000000002</v>
      </c>
      <c r="J320" s="666">
        <v>1077.3800000000001</v>
      </c>
      <c r="K320" s="666">
        <v>0.11</v>
      </c>
      <c r="L320" s="666">
        <v>4225.96</v>
      </c>
      <c r="M320" s="667"/>
      <c r="N320" s="666">
        <v>103064</v>
      </c>
    </row>
    <row r="321" spans="1:14" ht="15" thickBot="1">
      <c r="A321" s="665" t="s">
        <v>357</v>
      </c>
      <c r="B321" s="665" t="s">
        <v>13</v>
      </c>
      <c r="C321" s="666">
        <v>71378.649999999994</v>
      </c>
      <c r="D321" s="666">
        <v>2795.07</v>
      </c>
      <c r="E321" s="667"/>
      <c r="F321" s="667"/>
      <c r="G321" s="667"/>
      <c r="H321" s="667"/>
      <c r="I321" s="666">
        <v>8694.7800000000007</v>
      </c>
      <c r="J321" s="666">
        <v>5181.79</v>
      </c>
      <c r="K321" s="666">
        <v>11.22</v>
      </c>
      <c r="L321" s="666">
        <v>596.86</v>
      </c>
      <c r="M321" s="667"/>
      <c r="N321" s="666">
        <v>88658.37</v>
      </c>
    </row>
    <row r="322" spans="1:14" ht="15" thickBot="1">
      <c r="A322" s="665" t="s">
        <v>358</v>
      </c>
      <c r="B322" s="665" t="s">
        <v>14</v>
      </c>
      <c r="C322" s="666">
        <v>4.22</v>
      </c>
      <c r="D322" s="666">
        <v>0.06</v>
      </c>
      <c r="E322" s="667"/>
      <c r="F322" s="667"/>
      <c r="G322" s="666">
        <v>14.79</v>
      </c>
      <c r="H322" s="667"/>
      <c r="I322" s="666">
        <v>19.760000000000002</v>
      </c>
      <c r="J322" s="667"/>
      <c r="K322" s="666">
        <v>11893.73</v>
      </c>
      <c r="L322" s="666">
        <v>0.26</v>
      </c>
      <c r="M322" s="667"/>
      <c r="N322" s="666">
        <v>11932.82</v>
      </c>
    </row>
    <row r="323" spans="1:14" ht="15" thickBot="1">
      <c r="A323" s="665" t="s">
        <v>3583</v>
      </c>
      <c r="B323" s="665" t="s">
        <v>13</v>
      </c>
      <c r="C323" s="666">
        <v>38515.33</v>
      </c>
      <c r="D323" s="667"/>
      <c r="E323" s="667"/>
      <c r="F323" s="667"/>
      <c r="G323" s="667"/>
      <c r="H323" s="667"/>
      <c r="I323" s="667"/>
      <c r="J323" s="667"/>
      <c r="K323" s="666">
        <v>1594.06</v>
      </c>
      <c r="L323" s="667"/>
      <c r="M323" s="667"/>
      <c r="N323" s="666">
        <v>40109.39</v>
      </c>
    </row>
    <row r="324" spans="1:14" ht="15" thickBot="1">
      <c r="A324" s="665" t="s">
        <v>359</v>
      </c>
      <c r="B324" s="665" t="s">
        <v>15</v>
      </c>
      <c r="C324" s="667"/>
      <c r="D324" s="667"/>
      <c r="E324" s="667"/>
      <c r="F324" s="667"/>
      <c r="G324" s="667"/>
      <c r="H324" s="667"/>
      <c r="I324" s="667"/>
      <c r="J324" s="667"/>
      <c r="K324" s="666">
        <v>40919.15</v>
      </c>
      <c r="L324" s="667"/>
      <c r="M324" s="667"/>
      <c r="N324" s="666">
        <v>40919.15</v>
      </c>
    </row>
    <row r="325" spans="1:14" ht="15" thickBot="1">
      <c r="A325" s="665" t="s">
        <v>360</v>
      </c>
      <c r="B325" s="665" t="s">
        <v>13</v>
      </c>
      <c r="C325" s="667"/>
      <c r="D325" s="667"/>
      <c r="E325" s="667"/>
      <c r="F325" s="667"/>
      <c r="G325" s="667"/>
      <c r="H325" s="667"/>
      <c r="I325" s="667"/>
      <c r="J325" s="667"/>
      <c r="K325" s="666">
        <v>69041.13</v>
      </c>
      <c r="L325" s="667"/>
      <c r="M325" s="667"/>
      <c r="N325" s="666">
        <v>69041.13</v>
      </c>
    </row>
    <row r="326" spans="1:14" ht="15" thickBot="1">
      <c r="A326" s="665" t="s">
        <v>361</v>
      </c>
      <c r="B326" s="665" t="s">
        <v>13</v>
      </c>
      <c r="C326" s="666">
        <v>48125.11</v>
      </c>
      <c r="D326" s="666">
        <v>11.51</v>
      </c>
      <c r="E326" s="667"/>
      <c r="F326" s="667"/>
      <c r="G326" s="666">
        <v>15.35</v>
      </c>
      <c r="H326" s="667"/>
      <c r="I326" s="666">
        <v>1688.23</v>
      </c>
      <c r="J326" s="666">
        <v>1175.28</v>
      </c>
      <c r="K326" s="666">
        <v>293.25</v>
      </c>
      <c r="L326" s="666">
        <v>591.22</v>
      </c>
      <c r="M326" s="667"/>
      <c r="N326" s="666">
        <v>51899.95</v>
      </c>
    </row>
    <row r="327" spans="1:14" ht="15" thickBot="1">
      <c r="A327" s="665" t="s">
        <v>362</v>
      </c>
      <c r="B327" s="665" t="s">
        <v>16</v>
      </c>
      <c r="C327" s="666">
        <v>7750.33</v>
      </c>
      <c r="D327" s="667"/>
      <c r="E327" s="667"/>
      <c r="F327" s="667"/>
      <c r="G327" s="667"/>
      <c r="H327" s="666">
        <v>1225.9100000000001</v>
      </c>
      <c r="I327" s="667"/>
      <c r="J327" s="666">
        <v>22277.08</v>
      </c>
      <c r="K327" s="666">
        <v>22294.17</v>
      </c>
      <c r="L327" s="667"/>
      <c r="M327" s="667"/>
      <c r="N327" s="666">
        <v>53547.49</v>
      </c>
    </row>
    <row r="328" spans="1:14" ht="15" thickBot="1">
      <c r="A328" s="665" t="s">
        <v>363</v>
      </c>
      <c r="B328" s="665" t="s">
        <v>15</v>
      </c>
      <c r="C328" s="666">
        <v>46179.85</v>
      </c>
      <c r="D328" s="667"/>
      <c r="E328" s="667"/>
      <c r="F328" s="667"/>
      <c r="G328" s="667"/>
      <c r="H328" s="667"/>
      <c r="I328" s="666">
        <v>1707.88</v>
      </c>
      <c r="J328" s="667"/>
      <c r="K328" s="667"/>
      <c r="L328" s="666">
        <v>236.8</v>
      </c>
      <c r="M328" s="667"/>
      <c r="N328" s="666">
        <v>48124.53</v>
      </c>
    </row>
    <row r="329" spans="1:14" ht="15" thickBot="1">
      <c r="A329" s="665" t="s">
        <v>3584</v>
      </c>
      <c r="B329" s="665" t="s">
        <v>14</v>
      </c>
      <c r="C329" s="667"/>
      <c r="D329" s="667"/>
      <c r="E329" s="667"/>
      <c r="F329" s="667"/>
      <c r="G329" s="667"/>
      <c r="H329" s="667"/>
      <c r="I329" s="667"/>
      <c r="J329" s="667"/>
      <c r="K329" s="667"/>
      <c r="L329" s="667"/>
      <c r="M329" s="666">
        <v>33546.5</v>
      </c>
      <c r="N329" s="666">
        <v>33546.5</v>
      </c>
    </row>
    <row r="330" spans="1:14" ht="15" thickBot="1">
      <c r="A330" s="665" t="s">
        <v>3584</v>
      </c>
      <c r="B330" s="665" t="s">
        <v>19</v>
      </c>
      <c r="C330" s="667"/>
      <c r="D330" s="667"/>
      <c r="E330" s="667"/>
      <c r="F330" s="667"/>
      <c r="G330" s="667"/>
      <c r="H330" s="667"/>
      <c r="I330" s="667"/>
      <c r="J330" s="667"/>
      <c r="K330" s="667"/>
      <c r="L330" s="667"/>
      <c r="M330" s="666">
        <v>0</v>
      </c>
      <c r="N330" s="666">
        <v>0</v>
      </c>
    </row>
    <row r="331" spans="1:14" ht="15" thickBot="1">
      <c r="A331" s="665" t="s">
        <v>364</v>
      </c>
      <c r="B331" s="665" t="s">
        <v>13</v>
      </c>
      <c r="C331" s="666">
        <v>1.56</v>
      </c>
      <c r="D331" s="667"/>
      <c r="E331" s="667"/>
      <c r="F331" s="667"/>
      <c r="G331" s="667"/>
      <c r="H331" s="667"/>
      <c r="I331" s="666">
        <v>75182.559999999998</v>
      </c>
      <c r="J331" s="667"/>
      <c r="K331" s="667"/>
      <c r="L331" s="666">
        <v>1992.34</v>
      </c>
      <c r="M331" s="667"/>
      <c r="N331" s="666">
        <v>77176.460000000006</v>
      </c>
    </row>
    <row r="332" spans="1:14" ht="15" thickBot="1">
      <c r="A332" s="665" t="s">
        <v>365</v>
      </c>
      <c r="B332" s="665" t="s">
        <v>13</v>
      </c>
      <c r="C332" s="666">
        <v>81449.070000000007</v>
      </c>
      <c r="D332" s="666">
        <v>2.44</v>
      </c>
      <c r="E332" s="667"/>
      <c r="F332" s="667"/>
      <c r="G332" s="667"/>
      <c r="H332" s="667"/>
      <c r="I332" s="666">
        <v>7158.99</v>
      </c>
      <c r="J332" s="667"/>
      <c r="K332" s="667"/>
      <c r="L332" s="666">
        <v>5441.57</v>
      </c>
      <c r="M332" s="667"/>
      <c r="N332" s="666">
        <v>94052.07</v>
      </c>
    </row>
    <row r="333" spans="1:14" ht="15" thickBot="1">
      <c r="A333" s="665" t="s">
        <v>366</v>
      </c>
      <c r="B333" s="665" t="s">
        <v>18</v>
      </c>
      <c r="C333" s="666">
        <v>138.91</v>
      </c>
      <c r="D333" s="666">
        <v>17.93</v>
      </c>
      <c r="E333" s="667"/>
      <c r="F333" s="667"/>
      <c r="G333" s="666">
        <v>22.98</v>
      </c>
      <c r="H333" s="666">
        <v>41.4</v>
      </c>
      <c r="I333" s="666">
        <v>3.96</v>
      </c>
      <c r="J333" s="666">
        <v>65888.27</v>
      </c>
      <c r="K333" s="666">
        <v>90.46</v>
      </c>
      <c r="L333" s="666">
        <v>393.81</v>
      </c>
      <c r="M333" s="667"/>
      <c r="N333" s="666">
        <v>66597.72</v>
      </c>
    </row>
    <row r="334" spans="1:14" ht="15" thickBot="1">
      <c r="A334" s="665" t="s">
        <v>367</v>
      </c>
      <c r="B334" s="665" t="s">
        <v>15</v>
      </c>
      <c r="C334" s="667"/>
      <c r="D334" s="667"/>
      <c r="E334" s="667"/>
      <c r="F334" s="667"/>
      <c r="G334" s="667"/>
      <c r="H334" s="667"/>
      <c r="I334" s="667"/>
      <c r="J334" s="667"/>
      <c r="K334" s="666">
        <v>30244.2</v>
      </c>
      <c r="L334" s="667"/>
      <c r="M334" s="667"/>
      <c r="N334" s="666">
        <v>30244.2</v>
      </c>
    </row>
    <row r="335" spans="1:14" ht="15" thickBot="1">
      <c r="A335" s="665" t="s">
        <v>368</v>
      </c>
      <c r="B335" s="665" t="s">
        <v>17</v>
      </c>
      <c r="C335" s="666">
        <v>2036.77</v>
      </c>
      <c r="D335" s="666">
        <v>193.5</v>
      </c>
      <c r="E335" s="667"/>
      <c r="F335" s="667"/>
      <c r="G335" s="666">
        <v>232.51</v>
      </c>
      <c r="H335" s="666">
        <v>1256.56</v>
      </c>
      <c r="I335" s="666">
        <v>36.229999999999997</v>
      </c>
      <c r="J335" s="666">
        <v>69731.960000000006</v>
      </c>
      <c r="K335" s="666">
        <v>2399.0300000000002</v>
      </c>
      <c r="L335" s="666">
        <v>2143.2800000000002</v>
      </c>
      <c r="M335" s="667"/>
      <c r="N335" s="666">
        <v>78029.84</v>
      </c>
    </row>
    <row r="336" spans="1:14" ht="15" thickBot="1">
      <c r="A336" s="665" t="s">
        <v>3141</v>
      </c>
      <c r="B336" s="665" t="s">
        <v>13</v>
      </c>
      <c r="C336" s="666">
        <v>59284.59</v>
      </c>
      <c r="D336" s="666">
        <v>0.33</v>
      </c>
      <c r="E336" s="667"/>
      <c r="F336" s="667"/>
      <c r="G336" s="667"/>
      <c r="H336" s="667"/>
      <c r="I336" s="666">
        <v>274.45</v>
      </c>
      <c r="J336" s="667"/>
      <c r="K336" s="666">
        <v>9.2100000000000009</v>
      </c>
      <c r="L336" s="666">
        <v>36.51</v>
      </c>
      <c r="M336" s="667"/>
      <c r="N336" s="666">
        <v>59605.09</v>
      </c>
    </row>
    <row r="337" spans="1:14" ht="15" thickBot="1">
      <c r="A337" s="665" t="s">
        <v>369</v>
      </c>
      <c r="B337" s="665" t="s">
        <v>16</v>
      </c>
      <c r="C337" s="667"/>
      <c r="D337" s="667"/>
      <c r="E337" s="667"/>
      <c r="F337" s="667"/>
      <c r="G337" s="667"/>
      <c r="H337" s="667"/>
      <c r="I337" s="667"/>
      <c r="J337" s="667"/>
      <c r="K337" s="666">
        <v>57232.07</v>
      </c>
      <c r="L337" s="667"/>
      <c r="M337" s="667"/>
      <c r="N337" s="666">
        <v>57232.07</v>
      </c>
    </row>
    <row r="338" spans="1:14" ht="15" thickBot="1">
      <c r="A338" s="665" t="s">
        <v>370</v>
      </c>
      <c r="B338" s="665" t="s">
        <v>14</v>
      </c>
      <c r="C338" s="666">
        <v>18455.97</v>
      </c>
      <c r="D338" s="666">
        <v>136.35</v>
      </c>
      <c r="E338" s="667"/>
      <c r="F338" s="667"/>
      <c r="G338" s="666">
        <v>826.77</v>
      </c>
      <c r="H338" s="667"/>
      <c r="I338" s="666">
        <v>51379.39</v>
      </c>
      <c r="J338" s="667"/>
      <c r="K338" s="666">
        <v>4.88</v>
      </c>
      <c r="L338" s="666">
        <v>108.19</v>
      </c>
      <c r="M338" s="666">
        <v>30227.37</v>
      </c>
      <c r="N338" s="666">
        <v>101138.92</v>
      </c>
    </row>
    <row r="339" spans="1:14" ht="15" thickBot="1">
      <c r="A339" s="665" t="s">
        <v>371</v>
      </c>
      <c r="B339" s="665" t="s">
        <v>15</v>
      </c>
      <c r="C339" s="666">
        <v>40170.589999999997</v>
      </c>
      <c r="D339" s="667"/>
      <c r="E339" s="667"/>
      <c r="F339" s="667"/>
      <c r="G339" s="667"/>
      <c r="H339" s="667"/>
      <c r="I339" s="666">
        <v>118.4</v>
      </c>
      <c r="J339" s="667"/>
      <c r="K339" s="666">
        <v>24288.83</v>
      </c>
      <c r="L339" s="667"/>
      <c r="M339" s="667"/>
      <c r="N339" s="666">
        <v>64577.82</v>
      </c>
    </row>
    <row r="340" spans="1:14" ht="15" thickBot="1">
      <c r="A340" s="665" t="s">
        <v>2954</v>
      </c>
      <c r="B340" s="665" t="s">
        <v>13</v>
      </c>
      <c r="C340" s="666">
        <v>54367.17</v>
      </c>
      <c r="D340" s="666">
        <v>1026.97</v>
      </c>
      <c r="E340" s="667"/>
      <c r="F340" s="667"/>
      <c r="G340" s="667"/>
      <c r="H340" s="667"/>
      <c r="I340" s="666">
        <v>16446.439999999999</v>
      </c>
      <c r="J340" s="666">
        <v>50.6</v>
      </c>
      <c r="K340" s="666">
        <v>1.1200000000000001</v>
      </c>
      <c r="L340" s="666">
        <v>996.64</v>
      </c>
      <c r="M340" s="667"/>
      <c r="N340" s="666">
        <v>72888.94</v>
      </c>
    </row>
    <row r="341" spans="1:14" ht="15" thickBot="1">
      <c r="A341" s="665" t="s">
        <v>372</v>
      </c>
      <c r="B341" s="665" t="s">
        <v>14</v>
      </c>
      <c r="C341" s="666">
        <v>2.37</v>
      </c>
      <c r="D341" s="667"/>
      <c r="E341" s="667"/>
      <c r="F341" s="667"/>
      <c r="G341" s="667"/>
      <c r="H341" s="667"/>
      <c r="I341" s="666">
        <v>125205</v>
      </c>
      <c r="J341" s="667"/>
      <c r="K341" s="667"/>
      <c r="L341" s="666">
        <v>565.89</v>
      </c>
      <c r="M341" s="667"/>
      <c r="N341" s="666">
        <v>125773.26</v>
      </c>
    </row>
    <row r="342" spans="1:14" ht="15" thickBot="1">
      <c r="A342" s="665" t="s">
        <v>373</v>
      </c>
      <c r="B342" s="665" t="s">
        <v>13</v>
      </c>
      <c r="C342" s="666">
        <v>26076.83</v>
      </c>
      <c r="D342" s="666">
        <v>375.86</v>
      </c>
      <c r="E342" s="667"/>
      <c r="F342" s="667"/>
      <c r="G342" s="667"/>
      <c r="H342" s="667"/>
      <c r="I342" s="666">
        <v>4497.7299999999996</v>
      </c>
      <c r="J342" s="666">
        <v>1443.37</v>
      </c>
      <c r="K342" s="666">
        <v>-2.62</v>
      </c>
      <c r="L342" s="666">
        <v>91.59</v>
      </c>
      <c r="M342" s="667"/>
      <c r="N342" s="666">
        <v>32482.76</v>
      </c>
    </row>
    <row r="343" spans="1:14" ht="15" thickBot="1">
      <c r="A343" s="665" t="s">
        <v>2955</v>
      </c>
      <c r="B343" s="665" t="s">
        <v>16</v>
      </c>
      <c r="C343" s="666">
        <v>27518.99</v>
      </c>
      <c r="D343" s="667"/>
      <c r="E343" s="667"/>
      <c r="F343" s="667"/>
      <c r="G343" s="667"/>
      <c r="H343" s="667"/>
      <c r="I343" s="667"/>
      <c r="J343" s="667"/>
      <c r="K343" s="666">
        <v>1561.64</v>
      </c>
      <c r="L343" s="667"/>
      <c r="M343" s="667"/>
      <c r="N343" s="666">
        <v>29080.63</v>
      </c>
    </row>
    <row r="344" spans="1:14" ht="15" thickBot="1">
      <c r="A344" s="665" t="s">
        <v>374</v>
      </c>
      <c r="B344" s="665" t="s">
        <v>15</v>
      </c>
      <c r="C344" s="667"/>
      <c r="D344" s="667"/>
      <c r="E344" s="667"/>
      <c r="F344" s="667"/>
      <c r="G344" s="667"/>
      <c r="H344" s="667"/>
      <c r="I344" s="666">
        <v>384.66</v>
      </c>
      <c r="J344" s="667"/>
      <c r="K344" s="666">
        <v>58669.8</v>
      </c>
      <c r="L344" s="667"/>
      <c r="M344" s="667"/>
      <c r="N344" s="666">
        <v>59054.46</v>
      </c>
    </row>
    <row r="345" spans="1:14" ht="15" thickBot="1">
      <c r="A345" s="665" t="s">
        <v>375</v>
      </c>
      <c r="B345" s="665" t="s">
        <v>13</v>
      </c>
      <c r="C345" s="666">
        <v>54823.02</v>
      </c>
      <c r="D345" s="666">
        <v>745.85</v>
      </c>
      <c r="E345" s="667"/>
      <c r="F345" s="667"/>
      <c r="G345" s="667"/>
      <c r="H345" s="667"/>
      <c r="I345" s="666">
        <v>27879.27</v>
      </c>
      <c r="J345" s="666">
        <v>1978.12</v>
      </c>
      <c r="K345" s="666">
        <v>-0.78</v>
      </c>
      <c r="L345" s="666">
        <v>249.54</v>
      </c>
      <c r="M345" s="667"/>
      <c r="N345" s="666">
        <v>85675.02</v>
      </c>
    </row>
    <row r="346" spans="1:14" ht="15" thickBot="1">
      <c r="A346" s="665" t="s">
        <v>376</v>
      </c>
      <c r="B346" s="665" t="s">
        <v>13</v>
      </c>
      <c r="C346" s="667"/>
      <c r="D346" s="667"/>
      <c r="E346" s="667"/>
      <c r="F346" s="666">
        <v>84725.35</v>
      </c>
      <c r="G346" s="667"/>
      <c r="H346" s="667"/>
      <c r="I346" s="666">
        <v>136.87</v>
      </c>
      <c r="J346" s="667"/>
      <c r="K346" s="666">
        <v>17.149999999999999</v>
      </c>
      <c r="L346" s="667"/>
      <c r="M346" s="667"/>
      <c r="N346" s="666">
        <v>84879.37</v>
      </c>
    </row>
    <row r="347" spans="1:14" ht="15" thickBot="1">
      <c r="A347" s="665" t="s">
        <v>377</v>
      </c>
      <c r="B347" s="665" t="s">
        <v>18</v>
      </c>
      <c r="C347" s="666">
        <v>2879.07</v>
      </c>
      <c r="D347" s="666">
        <v>503.53</v>
      </c>
      <c r="E347" s="667"/>
      <c r="F347" s="667"/>
      <c r="G347" s="666">
        <v>2398.0300000000002</v>
      </c>
      <c r="H347" s="666">
        <v>505.66</v>
      </c>
      <c r="I347" s="666">
        <v>29.96</v>
      </c>
      <c r="J347" s="666">
        <v>88995.199999999997</v>
      </c>
      <c r="K347" s="666">
        <v>893.34</v>
      </c>
      <c r="L347" s="666">
        <v>1071.3499999999999</v>
      </c>
      <c r="M347" s="667"/>
      <c r="N347" s="666">
        <v>97276.14</v>
      </c>
    </row>
    <row r="348" spans="1:14" ht="15" thickBot="1">
      <c r="A348" s="665" t="s">
        <v>378</v>
      </c>
      <c r="B348" s="665" t="s">
        <v>15</v>
      </c>
      <c r="C348" s="666">
        <v>39049.51</v>
      </c>
      <c r="D348" s="667"/>
      <c r="E348" s="667"/>
      <c r="F348" s="667"/>
      <c r="G348" s="667"/>
      <c r="H348" s="667"/>
      <c r="I348" s="666">
        <v>1171</v>
      </c>
      <c r="J348" s="667"/>
      <c r="K348" s="667"/>
      <c r="L348" s="667"/>
      <c r="M348" s="667"/>
      <c r="N348" s="666">
        <v>40220.51</v>
      </c>
    </row>
    <row r="349" spans="1:14" ht="15" thickBot="1">
      <c r="A349" s="665" t="s">
        <v>379</v>
      </c>
      <c r="B349" s="665" t="s">
        <v>14</v>
      </c>
      <c r="C349" s="666">
        <v>48565.760000000002</v>
      </c>
      <c r="D349" s="666">
        <v>365.91</v>
      </c>
      <c r="E349" s="667"/>
      <c r="F349" s="667"/>
      <c r="G349" s="666">
        <v>1532.38</v>
      </c>
      <c r="H349" s="667"/>
      <c r="I349" s="666">
        <v>87607.09</v>
      </c>
      <c r="J349" s="667"/>
      <c r="K349" s="666">
        <v>49.51</v>
      </c>
      <c r="L349" s="666">
        <v>11621.47</v>
      </c>
      <c r="M349" s="666">
        <v>19.690000000000001</v>
      </c>
      <c r="N349" s="666">
        <v>149761.81</v>
      </c>
    </row>
    <row r="350" spans="1:14" ht="15" thickBot="1">
      <c r="A350" s="665" t="s">
        <v>380</v>
      </c>
      <c r="B350" s="665" t="s">
        <v>13</v>
      </c>
      <c r="C350" s="666">
        <v>69961.279999999999</v>
      </c>
      <c r="D350" s="666">
        <v>1830.57</v>
      </c>
      <c r="E350" s="667"/>
      <c r="F350" s="667"/>
      <c r="G350" s="667"/>
      <c r="H350" s="667"/>
      <c r="I350" s="666">
        <v>32558.02</v>
      </c>
      <c r="J350" s="666">
        <v>5235.8999999999996</v>
      </c>
      <c r="K350" s="666">
        <v>-100.34</v>
      </c>
      <c r="L350" s="666">
        <v>563.16</v>
      </c>
      <c r="M350" s="667"/>
      <c r="N350" s="666">
        <v>110048.59</v>
      </c>
    </row>
    <row r="351" spans="1:14" ht="15" thickBot="1">
      <c r="A351" s="665" t="s">
        <v>381</v>
      </c>
      <c r="B351" s="665" t="s">
        <v>16</v>
      </c>
      <c r="C351" s="666">
        <v>31421.24</v>
      </c>
      <c r="D351" s="667"/>
      <c r="E351" s="667"/>
      <c r="F351" s="667"/>
      <c r="G351" s="667"/>
      <c r="H351" s="667"/>
      <c r="I351" s="667"/>
      <c r="J351" s="667"/>
      <c r="K351" s="666">
        <v>20169.169999999998</v>
      </c>
      <c r="L351" s="667"/>
      <c r="M351" s="667"/>
      <c r="N351" s="666">
        <v>51590.41</v>
      </c>
    </row>
    <row r="352" spans="1:14" ht="15" thickBot="1">
      <c r="A352" s="665" t="s">
        <v>382</v>
      </c>
      <c r="B352" s="665" t="s">
        <v>13</v>
      </c>
      <c r="C352" s="666">
        <v>14490.25</v>
      </c>
      <c r="D352" s="666">
        <v>238.87</v>
      </c>
      <c r="E352" s="667"/>
      <c r="F352" s="667"/>
      <c r="G352" s="667"/>
      <c r="H352" s="667"/>
      <c r="I352" s="666">
        <v>12406.83</v>
      </c>
      <c r="J352" s="666">
        <v>835.27</v>
      </c>
      <c r="K352" s="666">
        <v>0</v>
      </c>
      <c r="L352" s="666">
        <v>95.68</v>
      </c>
      <c r="M352" s="667"/>
      <c r="N352" s="666">
        <v>28066.9</v>
      </c>
    </row>
    <row r="353" spans="1:14" ht="15" thickBot="1">
      <c r="A353" s="665" t="s">
        <v>383</v>
      </c>
      <c r="B353" s="665" t="s">
        <v>14</v>
      </c>
      <c r="C353" s="666">
        <v>68057.119999999995</v>
      </c>
      <c r="D353" s="666">
        <v>2641.99</v>
      </c>
      <c r="E353" s="667"/>
      <c r="F353" s="667"/>
      <c r="G353" s="667"/>
      <c r="H353" s="667"/>
      <c r="I353" s="666">
        <v>528.35</v>
      </c>
      <c r="J353" s="667"/>
      <c r="K353" s="666">
        <v>3657.47</v>
      </c>
      <c r="L353" s="666">
        <v>1766.32</v>
      </c>
      <c r="M353" s="667"/>
      <c r="N353" s="666">
        <v>76651.25</v>
      </c>
    </row>
    <row r="354" spans="1:14" ht="15" thickBot="1">
      <c r="A354" s="665" t="s">
        <v>384</v>
      </c>
      <c r="B354" s="665" t="s">
        <v>15</v>
      </c>
      <c r="C354" s="666">
        <v>2346.7199999999998</v>
      </c>
      <c r="D354" s="666">
        <v>294.86</v>
      </c>
      <c r="E354" s="667"/>
      <c r="F354" s="667"/>
      <c r="G354" s="666">
        <v>353.2</v>
      </c>
      <c r="H354" s="666">
        <v>781.89</v>
      </c>
      <c r="I354" s="666">
        <v>47.67</v>
      </c>
      <c r="J354" s="666">
        <v>41614.49</v>
      </c>
      <c r="K354" s="666">
        <v>1648.22</v>
      </c>
      <c r="L354" s="666">
        <v>795.89</v>
      </c>
      <c r="M354" s="667"/>
      <c r="N354" s="666">
        <v>47882.94</v>
      </c>
    </row>
    <row r="355" spans="1:14" ht="15" thickBot="1">
      <c r="A355" s="665" t="s">
        <v>385</v>
      </c>
      <c r="B355" s="665" t="s">
        <v>14</v>
      </c>
      <c r="C355" s="666">
        <v>28906.73</v>
      </c>
      <c r="D355" s="666">
        <v>-6.31</v>
      </c>
      <c r="E355" s="667"/>
      <c r="F355" s="667"/>
      <c r="G355" s="666">
        <v>1063.67</v>
      </c>
      <c r="H355" s="667"/>
      <c r="I355" s="666">
        <v>65141.35</v>
      </c>
      <c r="J355" s="667"/>
      <c r="K355" s="666">
        <v>-0.23</v>
      </c>
      <c r="L355" s="666">
        <v>978.87</v>
      </c>
      <c r="M355" s="666">
        <v>-10.37</v>
      </c>
      <c r="N355" s="666">
        <v>96073.71</v>
      </c>
    </row>
    <row r="356" spans="1:14" ht="15" thickBot="1">
      <c r="A356" s="665" t="s">
        <v>386</v>
      </c>
      <c r="B356" s="665" t="s">
        <v>16</v>
      </c>
      <c r="C356" s="666">
        <v>32427.62</v>
      </c>
      <c r="D356" s="666">
        <v>1246.6199999999999</v>
      </c>
      <c r="E356" s="667"/>
      <c r="F356" s="666">
        <v>840.71</v>
      </c>
      <c r="G356" s="666">
        <v>128.80000000000001</v>
      </c>
      <c r="H356" s="667"/>
      <c r="I356" s="666">
        <v>3088.08</v>
      </c>
      <c r="J356" s="666">
        <v>672.23</v>
      </c>
      <c r="K356" s="666">
        <v>7102.41</v>
      </c>
      <c r="L356" s="666">
        <v>128.94999999999999</v>
      </c>
      <c r="M356" s="667"/>
      <c r="N356" s="666">
        <v>45635.42</v>
      </c>
    </row>
    <row r="357" spans="1:14" ht="15" thickBot="1">
      <c r="A357" s="665" t="s">
        <v>3585</v>
      </c>
      <c r="B357" s="665" t="s">
        <v>15</v>
      </c>
      <c r="C357" s="667"/>
      <c r="D357" s="667"/>
      <c r="E357" s="667"/>
      <c r="F357" s="667"/>
      <c r="G357" s="667"/>
      <c r="H357" s="667"/>
      <c r="I357" s="667"/>
      <c r="J357" s="667"/>
      <c r="K357" s="666">
        <v>5801.34</v>
      </c>
      <c r="L357" s="667"/>
      <c r="M357" s="667"/>
      <c r="N357" s="666">
        <v>5801.34</v>
      </c>
    </row>
    <row r="358" spans="1:14" ht="15" thickBot="1">
      <c r="A358" s="665" t="s">
        <v>387</v>
      </c>
      <c r="B358" s="665" t="s">
        <v>13</v>
      </c>
      <c r="C358" s="666">
        <v>67381.899999999994</v>
      </c>
      <c r="D358" s="666">
        <v>718.11</v>
      </c>
      <c r="E358" s="667"/>
      <c r="F358" s="667"/>
      <c r="G358" s="667"/>
      <c r="H358" s="667"/>
      <c r="I358" s="666">
        <v>1458.51</v>
      </c>
      <c r="J358" s="667"/>
      <c r="K358" s="666">
        <v>13.73</v>
      </c>
      <c r="L358" s="666">
        <v>78.599999999999994</v>
      </c>
      <c r="M358" s="667"/>
      <c r="N358" s="666">
        <v>69650.850000000006</v>
      </c>
    </row>
    <row r="359" spans="1:14" ht="15" thickBot="1">
      <c r="A359" s="665" t="s">
        <v>388</v>
      </c>
      <c r="B359" s="665" t="s">
        <v>13</v>
      </c>
      <c r="C359" s="666">
        <v>51753.59</v>
      </c>
      <c r="D359" s="666">
        <v>1272.83</v>
      </c>
      <c r="E359" s="667"/>
      <c r="F359" s="667"/>
      <c r="G359" s="667"/>
      <c r="H359" s="667"/>
      <c r="I359" s="666">
        <v>5343.97</v>
      </c>
      <c r="J359" s="666">
        <v>1267.98</v>
      </c>
      <c r="K359" s="666">
        <v>0.65</v>
      </c>
      <c r="L359" s="666">
        <v>473.8</v>
      </c>
      <c r="M359" s="667"/>
      <c r="N359" s="666">
        <v>60112.82</v>
      </c>
    </row>
    <row r="360" spans="1:14" ht="15" thickBot="1">
      <c r="A360" s="665" t="s">
        <v>389</v>
      </c>
      <c r="B360" s="665" t="s">
        <v>13</v>
      </c>
      <c r="C360" s="666">
        <v>92837.43</v>
      </c>
      <c r="D360" s="666">
        <v>1213.01</v>
      </c>
      <c r="E360" s="667"/>
      <c r="F360" s="667"/>
      <c r="G360" s="666">
        <v>120.21</v>
      </c>
      <c r="H360" s="667"/>
      <c r="I360" s="666">
        <v>10653.71</v>
      </c>
      <c r="J360" s="666">
        <v>4696.17</v>
      </c>
      <c r="K360" s="666">
        <v>105.86</v>
      </c>
      <c r="L360" s="666">
        <v>3228.81</v>
      </c>
      <c r="M360" s="667"/>
      <c r="N360" s="666">
        <v>112855.2</v>
      </c>
    </row>
    <row r="361" spans="1:14" ht="15" thickBot="1">
      <c r="A361" s="665" t="s">
        <v>2956</v>
      </c>
      <c r="B361" s="665" t="s">
        <v>13</v>
      </c>
      <c r="C361" s="666">
        <v>65442.15</v>
      </c>
      <c r="D361" s="666">
        <v>1235.58</v>
      </c>
      <c r="E361" s="667"/>
      <c r="F361" s="667"/>
      <c r="G361" s="667"/>
      <c r="H361" s="667"/>
      <c r="I361" s="666">
        <v>20.96</v>
      </c>
      <c r="J361" s="666">
        <v>1505.79</v>
      </c>
      <c r="K361" s="667"/>
      <c r="L361" s="666">
        <v>5.96</v>
      </c>
      <c r="M361" s="667"/>
      <c r="N361" s="666">
        <v>68210.44</v>
      </c>
    </row>
    <row r="362" spans="1:14" ht="15" thickBot="1">
      <c r="A362" s="665" t="s">
        <v>390</v>
      </c>
      <c r="B362" s="665" t="s">
        <v>16</v>
      </c>
      <c r="C362" s="667"/>
      <c r="D362" s="667"/>
      <c r="E362" s="667"/>
      <c r="F362" s="667"/>
      <c r="G362" s="666">
        <v>30068.959999999999</v>
      </c>
      <c r="H362" s="667"/>
      <c r="I362" s="667"/>
      <c r="J362" s="666">
        <v>15038.97</v>
      </c>
      <c r="K362" s="667"/>
      <c r="L362" s="666">
        <v>0</v>
      </c>
      <c r="M362" s="667"/>
      <c r="N362" s="666">
        <v>45107.93</v>
      </c>
    </row>
    <row r="363" spans="1:14" ht="15" thickBot="1">
      <c r="A363" s="665" t="s">
        <v>391</v>
      </c>
      <c r="B363" s="665" t="s">
        <v>18</v>
      </c>
      <c r="C363" s="666">
        <v>3795.23</v>
      </c>
      <c r="D363" s="666">
        <v>783.79</v>
      </c>
      <c r="E363" s="667"/>
      <c r="F363" s="667"/>
      <c r="G363" s="666">
        <v>290.11</v>
      </c>
      <c r="H363" s="666">
        <v>1710.15</v>
      </c>
      <c r="I363" s="666">
        <v>30.28</v>
      </c>
      <c r="J363" s="666">
        <v>60439.22</v>
      </c>
      <c r="K363" s="666">
        <v>3833.64</v>
      </c>
      <c r="L363" s="666">
        <v>1142.97</v>
      </c>
      <c r="M363" s="667"/>
      <c r="N363" s="666">
        <v>72025.39</v>
      </c>
    </row>
    <row r="364" spans="1:14" ht="15" thickBot="1">
      <c r="A364" s="665" t="s">
        <v>392</v>
      </c>
      <c r="B364" s="665" t="s">
        <v>13</v>
      </c>
      <c r="C364" s="666">
        <v>15192.1</v>
      </c>
      <c r="D364" s="667"/>
      <c r="E364" s="667"/>
      <c r="F364" s="667"/>
      <c r="G364" s="667"/>
      <c r="H364" s="667"/>
      <c r="I364" s="667"/>
      <c r="J364" s="667"/>
      <c r="K364" s="666">
        <v>23575.52</v>
      </c>
      <c r="L364" s="667"/>
      <c r="M364" s="667"/>
      <c r="N364" s="666">
        <v>38767.620000000003</v>
      </c>
    </row>
    <row r="365" spans="1:14" ht="15" thickBot="1">
      <c r="A365" s="665" t="s">
        <v>392</v>
      </c>
      <c r="B365" s="665" t="s">
        <v>16</v>
      </c>
      <c r="C365" s="667"/>
      <c r="D365" s="667"/>
      <c r="E365" s="667"/>
      <c r="F365" s="667"/>
      <c r="G365" s="667"/>
      <c r="H365" s="667"/>
      <c r="I365" s="667"/>
      <c r="J365" s="667"/>
      <c r="K365" s="667"/>
      <c r="L365" s="666">
        <v>11891.5</v>
      </c>
      <c r="M365" s="667"/>
      <c r="N365" s="666">
        <v>11891.5</v>
      </c>
    </row>
    <row r="366" spans="1:14" ht="15" thickBot="1">
      <c r="A366" s="665" t="s">
        <v>393</v>
      </c>
      <c r="B366" s="665" t="s">
        <v>16</v>
      </c>
      <c r="C366" s="666">
        <v>31138.17</v>
      </c>
      <c r="D366" s="667"/>
      <c r="E366" s="667"/>
      <c r="F366" s="667"/>
      <c r="G366" s="667"/>
      <c r="H366" s="667"/>
      <c r="I366" s="667"/>
      <c r="J366" s="667"/>
      <c r="K366" s="666">
        <v>21376.93</v>
      </c>
      <c r="L366" s="667"/>
      <c r="M366" s="667"/>
      <c r="N366" s="666">
        <v>52515.1</v>
      </c>
    </row>
    <row r="367" spans="1:14" ht="15" thickBot="1">
      <c r="A367" s="665" t="s">
        <v>394</v>
      </c>
      <c r="B367" s="665" t="s">
        <v>13</v>
      </c>
      <c r="C367" s="666">
        <v>63505.59</v>
      </c>
      <c r="D367" s="667"/>
      <c r="E367" s="667"/>
      <c r="F367" s="667"/>
      <c r="G367" s="667"/>
      <c r="H367" s="667"/>
      <c r="I367" s="667"/>
      <c r="J367" s="667"/>
      <c r="K367" s="666">
        <v>34034.35</v>
      </c>
      <c r="L367" s="667"/>
      <c r="M367" s="667"/>
      <c r="N367" s="666">
        <v>97539.94</v>
      </c>
    </row>
    <row r="368" spans="1:14" ht="15" thickBot="1">
      <c r="A368" s="665" t="s">
        <v>3142</v>
      </c>
      <c r="B368" s="665" t="s">
        <v>15</v>
      </c>
      <c r="C368" s="667"/>
      <c r="D368" s="667"/>
      <c r="E368" s="667"/>
      <c r="F368" s="667"/>
      <c r="G368" s="667"/>
      <c r="H368" s="667"/>
      <c r="I368" s="666">
        <v>294.02999999999997</v>
      </c>
      <c r="J368" s="667"/>
      <c r="K368" s="666">
        <v>39121.4</v>
      </c>
      <c r="L368" s="667"/>
      <c r="M368" s="667"/>
      <c r="N368" s="666">
        <v>39415.43</v>
      </c>
    </row>
    <row r="369" spans="1:14" ht="15" thickBot="1">
      <c r="A369" s="665" t="s">
        <v>395</v>
      </c>
      <c r="B369" s="665" t="s">
        <v>13</v>
      </c>
      <c r="C369" s="666">
        <v>72494.02</v>
      </c>
      <c r="D369" s="667"/>
      <c r="E369" s="667"/>
      <c r="F369" s="667"/>
      <c r="G369" s="667"/>
      <c r="H369" s="667"/>
      <c r="I369" s="666">
        <v>12068.3</v>
      </c>
      <c r="J369" s="667"/>
      <c r="K369" s="667"/>
      <c r="L369" s="666">
        <v>189.16</v>
      </c>
      <c r="M369" s="667"/>
      <c r="N369" s="666">
        <v>84751.48</v>
      </c>
    </row>
    <row r="370" spans="1:14" ht="15" thickBot="1">
      <c r="A370" s="665" t="s">
        <v>396</v>
      </c>
      <c r="B370" s="665" t="s">
        <v>14</v>
      </c>
      <c r="C370" s="667"/>
      <c r="D370" s="667"/>
      <c r="E370" s="667"/>
      <c r="F370" s="667"/>
      <c r="G370" s="667"/>
      <c r="H370" s="667"/>
      <c r="I370" s="667"/>
      <c r="J370" s="667"/>
      <c r="K370" s="667"/>
      <c r="L370" s="667"/>
      <c r="M370" s="666">
        <v>60618.02</v>
      </c>
      <c r="N370" s="666">
        <v>60618.02</v>
      </c>
    </row>
    <row r="371" spans="1:14" ht="15" thickBot="1">
      <c r="A371" s="665" t="s">
        <v>397</v>
      </c>
      <c r="B371" s="665" t="s">
        <v>13</v>
      </c>
      <c r="C371" s="666">
        <v>46323.58</v>
      </c>
      <c r="D371" s="667"/>
      <c r="E371" s="667"/>
      <c r="F371" s="667"/>
      <c r="G371" s="667"/>
      <c r="H371" s="667"/>
      <c r="I371" s="666">
        <v>19746.259999999998</v>
      </c>
      <c r="J371" s="666">
        <v>4289.54</v>
      </c>
      <c r="K371" s="666">
        <v>33901.68</v>
      </c>
      <c r="L371" s="667"/>
      <c r="M371" s="667"/>
      <c r="N371" s="666">
        <v>104261.06</v>
      </c>
    </row>
    <row r="372" spans="1:14" ht="15" thickBot="1">
      <c r="A372" s="665" t="s">
        <v>398</v>
      </c>
      <c r="B372" s="665" t="s">
        <v>15</v>
      </c>
      <c r="C372" s="666">
        <v>36809.72</v>
      </c>
      <c r="D372" s="667"/>
      <c r="E372" s="667"/>
      <c r="F372" s="667"/>
      <c r="G372" s="667"/>
      <c r="H372" s="667"/>
      <c r="I372" s="666">
        <v>6030.14</v>
      </c>
      <c r="J372" s="666">
        <v>7411.27</v>
      </c>
      <c r="K372" s="667"/>
      <c r="L372" s="667"/>
      <c r="M372" s="667"/>
      <c r="N372" s="666">
        <v>50251.13</v>
      </c>
    </row>
    <row r="373" spans="1:14" ht="15" thickBot="1">
      <c r="A373" s="665" t="s">
        <v>3143</v>
      </c>
      <c r="B373" s="665" t="s">
        <v>14</v>
      </c>
      <c r="C373" s="666">
        <v>-111.21</v>
      </c>
      <c r="D373" s="666">
        <v>-1.51</v>
      </c>
      <c r="E373" s="667"/>
      <c r="F373" s="666">
        <v>68.010000000000005</v>
      </c>
      <c r="G373" s="666">
        <v>471.39</v>
      </c>
      <c r="H373" s="667"/>
      <c r="I373" s="666">
        <v>567.77</v>
      </c>
      <c r="J373" s="667"/>
      <c r="K373" s="666">
        <v>47397.53</v>
      </c>
      <c r="L373" s="666">
        <v>-12.43</v>
      </c>
      <c r="M373" s="666">
        <v>-0.18</v>
      </c>
      <c r="N373" s="666">
        <v>48379.37</v>
      </c>
    </row>
    <row r="374" spans="1:14" ht="15" thickBot="1">
      <c r="A374" s="665" t="s">
        <v>399</v>
      </c>
      <c r="B374" s="665" t="s">
        <v>13</v>
      </c>
      <c r="C374" s="667"/>
      <c r="D374" s="667"/>
      <c r="E374" s="667"/>
      <c r="F374" s="667"/>
      <c r="G374" s="667"/>
      <c r="H374" s="667"/>
      <c r="I374" s="667"/>
      <c r="J374" s="667"/>
      <c r="K374" s="666">
        <v>142935.82999999999</v>
      </c>
      <c r="L374" s="667"/>
      <c r="M374" s="667"/>
      <c r="N374" s="666">
        <v>142935.82999999999</v>
      </c>
    </row>
    <row r="375" spans="1:14" ht="15" thickBot="1">
      <c r="A375" s="665" t="s">
        <v>400</v>
      </c>
      <c r="B375" s="665" t="s">
        <v>18</v>
      </c>
      <c r="C375" s="666">
        <v>28198.18</v>
      </c>
      <c r="D375" s="667"/>
      <c r="E375" s="667"/>
      <c r="F375" s="667"/>
      <c r="G375" s="667"/>
      <c r="H375" s="667"/>
      <c r="I375" s="667"/>
      <c r="J375" s="666">
        <v>24111.83</v>
      </c>
      <c r="K375" s="666">
        <v>180.65</v>
      </c>
      <c r="L375" s="667"/>
      <c r="M375" s="667"/>
      <c r="N375" s="666">
        <v>52490.66</v>
      </c>
    </row>
    <row r="376" spans="1:14" ht="15" thickBot="1">
      <c r="A376" s="665" t="s">
        <v>2957</v>
      </c>
      <c r="B376" s="665" t="s">
        <v>13</v>
      </c>
      <c r="C376" s="666">
        <v>64100.58</v>
      </c>
      <c r="D376" s="666">
        <v>202.9</v>
      </c>
      <c r="E376" s="667"/>
      <c r="F376" s="667"/>
      <c r="G376" s="667"/>
      <c r="H376" s="667"/>
      <c r="I376" s="666">
        <v>20.22</v>
      </c>
      <c r="J376" s="666">
        <v>463.74</v>
      </c>
      <c r="K376" s="667"/>
      <c r="L376" s="666">
        <v>6.52</v>
      </c>
      <c r="M376" s="667"/>
      <c r="N376" s="666">
        <v>64793.96</v>
      </c>
    </row>
    <row r="377" spans="1:14" ht="15" thickBot="1">
      <c r="A377" s="665" t="s">
        <v>401</v>
      </c>
      <c r="B377" s="665" t="s">
        <v>13</v>
      </c>
      <c r="C377" s="666">
        <v>27844.91</v>
      </c>
      <c r="D377" s="667"/>
      <c r="E377" s="667"/>
      <c r="F377" s="667"/>
      <c r="G377" s="667"/>
      <c r="H377" s="666">
        <v>32807.550000000003</v>
      </c>
      <c r="I377" s="666">
        <v>-311.52999999999997</v>
      </c>
      <c r="J377" s="667"/>
      <c r="K377" s="666">
        <v>21776.97</v>
      </c>
      <c r="L377" s="667"/>
      <c r="M377" s="667"/>
      <c r="N377" s="666">
        <v>82117.899999999994</v>
      </c>
    </row>
    <row r="378" spans="1:14" ht="15" thickBot="1">
      <c r="A378" s="665" t="s">
        <v>2958</v>
      </c>
      <c r="B378" s="665" t="s">
        <v>13</v>
      </c>
      <c r="C378" s="666">
        <v>74589.7</v>
      </c>
      <c r="D378" s="666">
        <v>3.82</v>
      </c>
      <c r="E378" s="667"/>
      <c r="F378" s="667"/>
      <c r="G378" s="666">
        <v>6.05</v>
      </c>
      <c r="H378" s="666">
        <v>23.1</v>
      </c>
      <c r="I378" s="666">
        <v>1468.85</v>
      </c>
      <c r="J378" s="666">
        <v>94.86</v>
      </c>
      <c r="K378" s="667"/>
      <c r="L378" s="666">
        <v>57.73</v>
      </c>
      <c r="M378" s="667"/>
      <c r="N378" s="666">
        <v>76244.11</v>
      </c>
    </row>
    <row r="379" spans="1:14" ht="15" thickBot="1">
      <c r="A379" s="665" t="s">
        <v>402</v>
      </c>
      <c r="B379" s="665" t="s">
        <v>16</v>
      </c>
      <c r="C379" s="667"/>
      <c r="D379" s="667"/>
      <c r="E379" s="667"/>
      <c r="F379" s="666">
        <v>51734.68</v>
      </c>
      <c r="G379" s="667"/>
      <c r="H379" s="666">
        <v>250.73</v>
      </c>
      <c r="I379" s="666">
        <v>1229.92</v>
      </c>
      <c r="J379" s="667"/>
      <c r="K379" s="666">
        <v>3213.31</v>
      </c>
      <c r="L379" s="667"/>
      <c r="M379" s="667"/>
      <c r="N379" s="666">
        <v>56428.639999999999</v>
      </c>
    </row>
    <row r="380" spans="1:14" ht="15" thickBot="1">
      <c r="A380" s="665" t="s">
        <v>403</v>
      </c>
      <c r="B380" s="665" t="s">
        <v>18</v>
      </c>
      <c r="C380" s="666">
        <v>4459.51</v>
      </c>
      <c r="D380" s="666">
        <v>248.94</v>
      </c>
      <c r="E380" s="667"/>
      <c r="F380" s="667"/>
      <c r="G380" s="666">
        <v>745.65</v>
      </c>
      <c r="H380" s="666">
        <v>1515.23</v>
      </c>
      <c r="I380" s="666">
        <v>37.76</v>
      </c>
      <c r="J380" s="666">
        <v>74169.34</v>
      </c>
      <c r="K380" s="666">
        <v>6529.08</v>
      </c>
      <c r="L380" s="666">
        <v>2133.56</v>
      </c>
      <c r="M380" s="667"/>
      <c r="N380" s="666">
        <v>89839.07</v>
      </c>
    </row>
    <row r="381" spans="1:14" ht="15" thickBot="1">
      <c r="A381" s="665" t="s">
        <v>404</v>
      </c>
      <c r="B381" s="665" t="s">
        <v>13</v>
      </c>
      <c r="C381" s="667"/>
      <c r="D381" s="667"/>
      <c r="E381" s="667"/>
      <c r="F381" s="667"/>
      <c r="G381" s="667"/>
      <c r="H381" s="667"/>
      <c r="I381" s="666">
        <v>21606.5</v>
      </c>
      <c r="J381" s="667"/>
      <c r="K381" s="666">
        <v>28223.27</v>
      </c>
      <c r="L381" s="667"/>
      <c r="M381" s="667"/>
      <c r="N381" s="666">
        <v>49829.77</v>
      </c>
    </row>
    <row r="382" spans="1:14" ht="15" thickBot="1">
      <c r="A382" s="665" t="s">
        <v>2959</v>
      </c>
      <c r="B382" s="665" t="s">
        <v>13</v>
      </c>
      <c r="C382" s="666">
        <v>29406.85</v>
      </c>
      <c r="D382" s="666">
        <v>282.16000000000003</v>
      </c>
      <c r="E382" s="667"/>
      <c r="F382" s="667"/>
      <c r="G382" s="667"/>
      <c r="H382" s="667"/>
      <c r="I382" s="666">
        <v>13528.82</v>
      </c>
      <c r="J382" s="666">
        <v>372.28</v>
      </c>
      <c r="K382" s="666">
        <v>0.25</v>
      </c>
      <c r="L382" s="666">
        <v>795.9</v>
      </c>
      <c r="M382" s="667"/>
      <c r="N382" s="666">
        <v>44386.26</v>
      </c>
    </row>
    <row r="383" spans="1:14" ht="15" thickBot="1">
      <c r="A383" s="665" t="s">
        <v>405</v>
      </c>
      <c r="B383" s="665" t="s">
        <v>13</v>
      </c>
      <c r="C383" s="666">
        <v>5223.37</v>
      </c>
      <c r="D383" s="666">
        <v>735.91</v>
      </c>
      <c r="E383" s="667"/>
      <c r="F383" s="667"/>
      <c r="G383" s="666">
        <v>843.51</v>
      </c>
      <c r="H383" s="666">
        <v>1485.64</v>
      </c>
      <c r="I383" s="666">
        <v>133.07</v>
      </c>
      <c r="J383" s="666">
        <v>96707.82</v>
      </c>
      <c r="K383" s="666">
        <v>3703.18</v>
      </c>
      <c r="L383" s="666">
        <v>1851.75</v>
      </c>
      <c r="M383" s="667"/>
      <c r="N383" s="666">
        <v>110684.25</v>
      </c>
    </row>
    <row r="384" spans="1:14" ht="15" thickBot="1">
      <c r="A384" s="665" t="s">
        <v>406</v>
      </c>
      <c r="B384" s="665" t="s">
        <v>13</v>
      </c>
      <c r="C384" s="666">
        <v>67464.100000000006</v>
      </c>
      <c r="D384" s="666">
        <v>0.66</v>
      </c>
      <c r="E384" s="667"/>
      <c r="F384" s="667"/>
      <c r="G384" s="667"/>
      <c r="H384" s="667"/>
      <c r="I384" s="666">
        <v>1538.74</v>
      </c>
      <c r="J384" s="667"/>
      <c r="K384" s="667"/>
      <c r="L384" s="666">
        <v>4485.17</v>
      </c>
      <c r="M384" s="667"/>
      <c r="N384" s="666">
        <v>73488.67</v>
      </c>
    </row>
    <row r="385" spans="1:14" ht="15" thickBot="1">
      <c r="A385" s="665" t="s">
        <v>407</v>
      </c>
      <c r="B385" s="665" t="s">
        <v>13</v>
      </c>
      <c r="C385" s="666">
        <v>83650.509999999995</v>
      </c>
      <c r="D385" s="667"/>
      <c r="E385" s="667"/>
      <c r="F385" s="667"/>
      <c r="G385" s="667"/>
      <c r="H385" s="667"/>
      <c r="I385" s="667"/>
      <c r="J385" s="667"/>
      <c r="K385" s="667"/>
      <c r="L385" s="667"/>
      <c r="M385" s="667"/>
      <c r="N385" s="666">
        <v>83650.509999999995</v>
      </c>
    </row>
    <row r="386" spans="1:14" ht="15" thickBot="1">
      <c r="A386" s="665" t="s">
        <v>408</v>
      </c>
      <c r="B386" s="665" t="s">
        <v>14</v>
      </c>
      <c r="C386" s="666">
        <v>53916.12</v>
      </c>
      <c r="D386" s="666">
        <v>96</v>
      </c>
      <c r="E386" s="667"/>
      <c r="F386" s="667"/>
      <c r="G386" s="666">
        <v>325.11</v>
      </c>
      <c r="H386" s="667"/>
      <c r="I386" s="666">
        <v>84978.1</v>
      </c>
      <c r="J386" s="667"/>
      <c r="K386" s="667"/>
      <c r="L386" s="666">
        <v>113.81</v>
      </c>
      <c r="M386" s="666">
        <v>20.25</v>
      </c>
      <c r="N386" s="666">
        <v>139449.39000000001</v>
      </c>
    </row>
    <row r="387" spans="1:14" ht="15" thickBot="1">
      <c r="A387" s="665" t="s">
        <v>409</v>
      </c>
      <c r="B387" s="665" t="s">
        <v>13</v>
      </c>
      <c r="C387" s="666">
        <v>3094.69</v>
      </c>
      <c r="D387" s="667"/>
      <c r="E387" s="667"/>
      <c r="F387" s="666">
        <v>27586.34</v>
      </c>
      <c r="G387" s="667"/>
      <c r="H387" s="666">
        <v>34642.910000000003</v>
      </c>
      <c r="I387" s="666">
        <v>735.32</v>
      </c>
      <c r="J387" s="667"/>
      <c r="K387" s="666">
        <v>39075.47</v>
      </c>
      <c r="L387" s="667"/>
      <c r="M387" s="667"/>
      <c r="N387" s="666">
        <v>105134.73</v>
      </c>
    </row>
    <row r="388" spans="1:14" ht="15" thickBot="1">
      <c r="A388" s="665" t="s">
        <v>410</v>
      </c>
      <c r="B388" s="665" t="s">
        <v>13</v>
      </c>
      <c r="C388" s="666">
        <v>85796.39</v>
      </c>
      <c r="D388" s="667"/>
      <c r="E388" s="667"/>
      <c r="F388" s="667"/>
      <c r="G388" s="667"/>
      <c r="H388" s="667"/>
      <c r="I388" s="666">
        <v>16958.490000000002</v>
      </c>
      <c r="J388" s="667"/>
      <c r="K388" s="667"/>
      <c r="L388" s="667"/>
      <c r="M388" s="667"/>
      <c r="N388" s="666">
        <v>102754.88</v>
      </c>
    </row>
    <row r="389" spans="1:14" ht="15" thickBot="1">
      <c r="A389" s="665" t="s">
        <v>411</v>
      </c>
      <c r="B389" s="665" t="s">
        <v>13</v>
      </c>
      <c r="C389" s="666">
        <v>64499.93</v>
      </c>
      <c r="D389" s="666">
        <v>2362.17</v>
      </c>
      <c r="E389" s="667"/>
      <c r="F389" s="667"/>
      <c r="G389" s="667"/>
      <c r="H389" s="667"/>
      <c r="I389" s="666">
        <v>1103.3</v>
      </c>
      <c r="J389" s="666">
        <v>7464.5</v>
      </c>
      <c r="K389" s="666">
        <v>3.76</v>
      </c>
      <c r="L389" s="666">
        <v>108.42</v>
      </c>
      <c r="M389" s="667"/>
      <c r="N389" s="666">
        <v>75542.080000000002</v>
      </c>
    </row>
    <row r="390" spans="1:14" ht="15" thickBot="1">
      <c r="A390" s="665" t="s">
        <v>412</v>
      </c>
      <c r="B390" s="665" t="s">
        <v>13</v>
      </c>
      <c r="C390" s="666">
        <v>644.96</v>
      </c>
      <c r="D390" s="666">
        <v>3.64</v>
      </c>
      <c r="E390" s="667"/>
      <c r="F390" s="666">
        <v>45.9</v>
      </c>
      <c r="G390" s="666">
        <v>257.17</v>
      </c>
      <c r="H390" s="667"/>
      <c r="I390" s="666">
        <v>1443.38</v>
      </c>
      <c r="J390" s="667"/>
      <c r="K390" s="666">
        <v>66778.03</v>
      </c>
      <c r="L390" s="666">
        <v>84.48</v>
      </c>
      <c r="M390" s="666">
        <v>1.49</v>
      </c>
      <c r="N390" s="666">
        <v>69259.05</v>
      </c>
    </row>
    <row r="391" spans="1:14" ht="15" thickBot="1">
      <c r="A391" s="665" t="s">
        <v>413</v>
      </c>
      <c r="B391" s="665" t="s">
        <v>18</v>
      </c>
      <c r="C391" s="666">
        <v>9598.1299999999992</v>
      </c>
      <c r="D391" s="667"/>
      <c r="E391" s="667"/>
      <c r="F391" s="667"/>
      <c r="G391" s="667"/>
      <c r="H391" s="666">
        <v>1972.9</v>
      </c>
      <c r="I391" s="667"/>
      <c r="J391" s="666">
        <v>83733.440000000002</v>
      </c>
      <c r="K391" s="666">
        <v>3413.17</v>
      </c>
      <c r="L391" s="667"/>
      <c r="M391" s="667"/>
      <c r="N391" s="666">
        <v>98717.64</v>
      </c>
    </row>
    <row r="392" spans="1:14" ht="15" thickBot="1">
      <c r="A392" s="665" t="s">
        <v>414</v>
      </c>
      <c r="B392" s="665" t="s">
        <v>13</v>
      </c>
      <c r="C392" s="666">
        <v>67452.88</v>
      </c>
      <c r="D392" s="666">
        <v>1437.47</v>
      </c>
      <c r="E392" s="667"/>
      <c r="F392" s="667"/>
      <c r="G392" s="666">
        <v>194.7</v>
      </c>
      <c r="H392" s="667"/>
      <c r="I392" s="666">
        <v>117.26</v>
      </c>
      <c r="J392" s="666">
        <v>18060.63</v>
      </c>
      <c r="K392" s="666">
        <v>101.01</v>
      </c>
      <c r="L392" s="666">
        <v>275.54000000000002</v>
      </c>
      <c r="M392" s="667"/>
      <c r="N392" s="666">
        <v>87639.49</v>
      </c>
    </row>
    <row r="393" spans="1:14" ht="15" thickBot="1">
      <c r="A393" s="665" t="s">
        <v>415</v>
      </c>
      <c r="B393" s="665" t="s">
        <v>13</v>
      </c>
      <c r="C393" s="666">
        <v>61104.15</v>
      </c>
      <c r="D393" s="666">
        <v>43.64</v>
      </c>
      <c r="E393" s="667"/>
      <c r="F393" s="666">
        <v>0.28999999999999998</v>
      </c>
      <c r="G393" s="667"/>
      <c r="H393" s="667"/>
      <c r="I393" s="666">
        <v>3268.83</v>
      </c>
      <c r="J393" s="667"/>
      <c r="K393" s="667"/>
      <c r="L393" s="666">
        <v>52.23</v>
      </c>
      <c r="M393" s="667"/>
      <c r="N393" s="666">
        <v>64469.14</v>
      </c>
    </row>
    <row r="394" spans="1:14" ht="15" thickBot="1">
      <c r="A394" s="665" t="s">
        <v>3586</v>
      </c>
      <c r="B394" s="665" t="s">
        <v>16</v>
      </c>
      <c r="C394" s="666">
        <v>570.95000000000005</v>
      </c>
      <c r="D394" s="667"/>
      <c r="E394" s="667"/>
      <c r="F394" s="667"/>
      <c r="G394" s="667"/>
      <c r="H394" s="667"/>
      <c r="I394" s="667"/>
      <c r="J394" s="667"/>
      <c r="K394" s="666">
        <v>8119.51</v>
      </c>
      <c r="L394" s="667"/>
      <c r="M394" s="667"/>
      <c r="N394" s="666">
        <v>8690.4599999999991</v>
      </c>
    </row>
    <row r="395" spans="1:14" ht="15" thickBot="1">
      <c r="A395" s="665" t="s">
        <v>416</v>
      </c>
      <c r="B395" s="665" t="s">
        <v>16</v>
      </c>
      <c r="C395" s="666">
        <v>17942.64</v>
      </c>
      <c r="D395" s="666">
        <v>229.35</v>
      </c>
      <c r="E395" s="667"/>
      <c r="F395" s="667"/>
      <c r="G395" s="666">
        <v>0.51</v>
      </c>
      <c r="H395" s="666">
        <v>50.92</v>
      </c>
      <c r="I395" s="666">
        <v>16780.669999999998</v>
      </c>
      <c r="J395" s="666">
        <v>421.25</v>
      </c>
      <c r="K395" s="666">
        <v>1833.37</v>
      </c>
      <c r="L395" s="666">
        <v>2578.9</v>
      </c>
      <c r="M395" s="667"/>
      <c r="N395" s="666">
        <v>39837.61</v>
      </c>
    </row>
    <row r="396" spans="1:14" ht="15" thickBot="1">
      <c r="A396" s="665" t="s">
        <v>417</v>
      </c>
      <c r="B396" s="665" t="s">
        <v>13</v>
      </c>
      <c r="C396" s="666">
        <v>12639.52</v>
      </c>
      <c r="D396" s="667"/>
      <c r="E396" s="667"/>
      <c r="F396" s="667"/>
      <c r="G396" s="666">
        <v>-3.18</v>
      </c>
      <c r="H396" s="667"/>
      <c r="I396" s="666">
        <v>-117.06</v>
      </c>
      <c r="J396" s="666">
        <v>-1.59</v>
      </c>
      <c r="K396" s="666">
        <v>45303.6</v>
      </c>
      <c r="L396" s="666">
        <v>114.5</v>
      </c>
      <c r="M396" s="667"/>
      <c r="N396" s="666">
        <v>57935.79</v>
      </c>
    </row>
    <row r="397" spans="1:14" ht="15" thickBot="1">
      <c r="A397" s="665" t="s">
        <v>418</v>
      </c>
      <c r="B397" s="665" t="s">
        <v>13</v>
      </c>
      <c r="C397" s="667"/>
      <c r="D397" s="667"/>
      <c r="E397" s="667"/>
      <c r="F397" s="667"/>
      <c r="G397" s="667"/>
      <c r="H397" s="667"/>
      <c r="I397" s="667"/>
      <c r="J397" s="667"/>
      <c r="K397" s="666">
        <v>128849.29</v>
      </c>
      <c r="L397" s="667"/>
      <c r="M397" s="667"/>
      <c r="N397" s="666">
        <v>128849.29</v>
      </c>
    </row>
    <row r="398" spans="1:14" ht="15" thickBot="1">
      <c r="A398" s="665" t="s">
        <v>419</v>
      </c>
      <c r="B398" s="665" t="s">
        <v>18</v>
      </c>
      <c r="C398" s="666">
        <v>9573.39</v>
      </c>
      <c r="D398" s="666">
        <v>3451.63</v>
      </c>
      <c r="E398" s="667"/>
      <c r="F398" s="667"/>
      <c r="G398" s="666">
        <v>441.57</v>
      </c>
      <c r="H398" s="666">
        <v>365.26</v>
      </c>
      <c r="I398" s="666">
        <v>32.03</v>
      </c>
      <c r="J398" s="666">
        <v>66795.899999999994</v>
      </c>
      <c r="K398" s="666">
        <v>915.23</v>
      </c>
      <c r="L398" s="666">
        <v>11603</v>
      </c>
      <c r="M398" s="667"/>
      <c r="N398" s="666">
        <v>93178.01</v>
      </c>
    </row>
    <row r="399" spans="1:14" ht="15" thickBot="1">
      <c r="A399" s="665" t="s">
        <v>3587</v>
      </c>
      <c r="B399" s="665" t="s">
        <v>13</v>
      </c>
      <c r="C399" s="666">
        <v>33921.01</v>
      </c>
      <c r="D399" s="667"/>
      <c r="E399" s="667"/>
      <c r="F399" s="667"/>
      <c r="G399" s="667"/>
      <c r="H399" s="667"/>
      <c r="I399" s="666">
        <v>2782.2</v>
      </c>
      <c r="J399" s="666">
        <v>3825.52</v>
      </c>
      <c r="K399" s="666">
        <v>2828.92</v>
      </c>
      <c r="L399" s="667"/>
      <c r="M399" s="666">
        <v>4763.78</v>
      </c>
      <c r="N399" s="666">
        <v>48121.43</v>
      </c>
    </row>
    <row r="400" spans="1:14" ht="15" thickBot="1">
      <c r="A400" s="665" t="s">
        <v>420</v>
      </c>
      <c r="B400" s="665" t="s">
        <v>15</v>
      </c>
      <c r="C400" s="666">
        <v>44640.17</v>
      </c>
      <c r="D400" s="667"/>
      <c r="E400" s="667"/>
      <c r="F400" s="667"/>
      <c r="G400" s="667"/>
      <c r="H400" s="667"/>
      <c r="I400" s="666">
        <v>1499.69</v>
      </c>
      <c r="J400" s="667"/>
      <c r="K400" s="667"/>
      <c r="L400" s="667"/>
      <c r="M400" s="667"/>
      <c r="N400" s="666">
        <v>46139.86</v>
      </c>
    </row>
    <row r="401" spans="1:14" ht="15" thickBot="1">
      <c r="A401" s="665" t="s">
        <v>421</v>
      </c>
      <c r="B401" s="665" t="s">
        <v>18</v>
      </c>
      <c r="C401" s="666">
        <v>4443.68</v>
      </c>
      <c r="D401" s="666">
        <v>3849.8</v>
      </c>
      <c r="E401" s="667"/>
      <c r="F401" s="667"/>
      <c r="G401" s="666">
        <v>664.83</v>
      </c>
      <c r="H401" s="666">
        <v>395.88</v>
      </c>
      <c r="I401" s="666">
        <v>33.57</v>
      </c>
      <c r="J401" s="666">
        <v>72423.929999999993</v>
      </c>
      <c r="K401" s="666">
        <v>1083.97</v>
      </c>
      <c r="L401" s="666">
        <v>10896.87</v>
      </c>
      <c r="M401" s="667"/>
      <c r="N401" s="666">
        <v>93792.53</v>
      </c>
    </row>
    <row r="402" spans="1:14" ht="15" thickBot="1">
      <c r="A402" s="665" t="s">
        <v>3144</v>
      </c>
      <c r="B402" s="665" t="s">
        <v>15</v>
      </c>
      <c r="C402" s="667"/>
      <c r="D402" s="667"/>
      <c r="E402" s="667"/>
      <c r="F402" s="667"/>
      <c r="G402" s="667"/>
      <c r="H402" s="667"/>
      <c r="I402" s="666">
        <v>803.25</v>
      </c>
      <c r="J402" s="667"/>
      <c r="K402" s="666">
        <v>38333.870000000003</v>
      </c>
      <c r="L402" s="667"/>
      <c r="M402" s="667"/>
      <c r="N402" s="666">
        <v>39137.120000000003</v>
      </c>
    </row>
    <row r="403" spans="1:14" ht="15" thickBot="1">
      <c r="A403" s="665" t="s">
        <v>3145</v>
      </c>
      <c r="B403" s="665" t="s">
        <v>18</v>
      </c>
      <c r="C403" s="666">
        <v>13296.54</v>
      </c>
      <c r="D403" s="666">
        <v>1486.94</v>
      </c>
      <c r="E403" s="667"/>
      <c r="F403" s="667"/>
      <c r="G403" s="666">
        <v>186.39</v>
      </c>
      <c r="H403" s="666">
        <v>77.44</v>
      </c>
      <c r="I403" s="667"/>
      <c r="J403" s="666">
        <v>21579.23</v>
      </c>
      <c r="K403" s="666">
        <v>711.51</v>
      </c>
      <c r="L403" s="666">
        <v>2007.75</v>
      </c>
      <c r="M403" s="667"/>
      <c r="N403" s="666">
        <v>39345.800000000003</v>
      </c>
    </row>
    <row r="404" spans="1:14" ht="15" thickBot="1">
      <c r="A404" s="665" t="s">
        <v>422</v>
      </c>
      <c r="B404" s="665" t="s">
        <v>14</v>
      </c>
      <c r="C404" s="666">
        <v>72998.31</v>
      </c>
      <c r="D404" s="667"/>
      <c r="E404" s="667"/>
      <c r="F404" s="667"/>
      <c r="G404" s="667"/>
      <c r="H404" s="667"/>
      <c r="I404" s="666">
        <v>2154.39</v>
      </c>
      <c r="J404" s="667"/>
      <c r="K404" s="666">
        <v>16299.25</v>
      </c>
      <c r="L404" s="666">
        <v>3128.19</v>
      </c>
      <c r="M404" s="667"/>
      <c r="N404" s="666">
        <v>94580.14</v>
      </c>
    </row>
    <row r="405" spans="1:14" ht="15" thickBot="1">
      <c r="A405" s="665" t="s">
        <v>423</v>
      </c>
      <c r="B405" s="665" t="s">
        <v>14</v>
      </c>
      <c r="C405" s="666">
        <v>81286.5</v>
      </c>
      <c r="D405" s="666">
        <v>92.27</v>
      </c>
      <c r="E405" s="667"/>
      <c r="F405" s="667"/>
      <c r="G405" s="666">
        <v>43.06</v>
      </c>
      <c r="H405" s="667"/>
      <c r="I405" s="666">
        <v>40763.11</v>
      </c>
      <c r="J405" s="667"/>
      <c r="K405" s="667"/>
      <c r="L405" s="666">
        <v>91.44</v>
      </c>
      <c r="M405" s="666">
        <v>34.57</v>
      </c>
      <c r="N405" s="666">
        <v>122310.95</v>
      </c>
    </row>
    <row r="406" spans="1:14" ht="15" thickBot="1">
      <c r="A406" s="665" t="s">
        <v>2960</v>
      </c>
      <c r="B406" s="665" t="s">
        <v>13</v>
      </c>
      <c r="C406" s="666">
        <v>12299.04</v>
      </c>
      <c r="D406" s="667"/>
      <c r="E406" s="667"/>
      <c r="F406" s="667"/>
      <c r="G406" s="667"/>
      <c r="H406" s="667"/>
      <c r="I406" s="667"/>
      <c r="J406" s="667"/>
      <c r="K406" s="666">
        <v>46723.4</v>
      </c>
      <c r="L406" s="667"/>
      <c r="M406" s="667"/>
      <c r="N406" s="666">
        <v>59022.44</v>
      </c>
    </row>
    <row r="407" spans="1:14" ht="15" thickBot="1">
      <c r="A407" s="665" t="s">
        <v>424</v>
      </c>
      <c r="B407" s="665" t="s">
        <v>18</v>
      </c>
      <c r="C407" s="666">
        <v>4092.52</v>
      </c>
      <c r="D407" s="666">
        <v>129.24</v>
      </c>
      <c r="E407" s="667"/>
      <c r="F407" s="667"/>
      <c r="G407" s="666">
        <v>537.19000000000005</v>
      </c>
      <c r="H407" s="666">
        <v>1329.56</v>
      </c>
      <c r="I407" s="666">
        <v>26.36</v>
      </c>
      <c r="J407" s="666">
        <v>53721.2</v>
      </c>
      <c r="K407" s="666">
        <v>2239.06</v>
      </c>
      <c r="L407" s="666">
        <v>2687.61</v>
      </c>
      <c r="M407" s="667"/>
      <c r="N407" s="666">
        <v>64762.74</v>
      </c>
    </row>
    <row r="408" spans="1:14" ht="15" thickBot="1">
      <c r="A408" s="665" t="s">
        <v>425</v>
      </c>
      <c r="B408" s="665" t="s">
        <v>17</v>
      </c>
      <c r="C408" s="666">
        <v>17343.28</v>
      </c>
      <c r="D408" s="666">
        <v>1275.72</v>
      </c>
      <c r="E408" s="667"/>
      <c r="F408" s="667"/>
      <c r="G408" s="666">
        <v>644.52</v>
      </c>
      <c r="H408" s="667"/>
      <c r="I408" s="666">
        <v>26.53</v>
      </c>
      <c r="J408" s="666">
        <v>53637.03</v>
      </c>
      <c r="K408" s="667"/>
      <c r="L408" s="666">
        <v>331.3</v>
      </c>
      <c r="M408" s="667"/>
      <c r="N408" s="666">
        <v>73258.38</v>
      </c>
    </row>
    <row r="409" spans="1:14" ht="15" thickBot="1">
      <c r="A409" s="665" t="s">
        <v>426</v>
      </c>
      <c r="B409" s="665" t="s">
        <v>18</v>
      </c>
      <c r="C409" s="666">
        <v>9033.02</v>
      </c>
      <c r="D409" s="667"/>
      <c r="E409" s="667"/>
      <c r="F409" s="667"/>
      <c r="G409" s="667"/>
      <c r="H409" s="666">
        <v>1859.44</v>
      </c>
      <c r="I409" s="667"/>
      <c r="J409" s="666">
        <v>78888.639999999999</v>
      </c>
      <c r="K409" s="666">
        <v>3190.58</v>
      </c>
      <c r="L409" s="667"/>
      <c r="M409" s="667"/>
      <c r="N409" s="666">
        <v>92971.68</v>
      </c>
    </row>
    <row r="410" spans="1:14" ht="15" thickBot="1">
      <c r="A410" s="665" t="s">
        <v>427</v>
      </c>
      <c r="B410" s="665" t="s">
        <v>13</v>
      </c>
      <c r="C410" s="667"/>
      <c r="D410" s="667"/>
      <c r="E410" s="667"/>
      <c r="F410" s="667"/>
      <c r="G410" s="667"/>
      <c r="H410" s="667"/>
      <c r="I410" s="667"/>
      <c r="J410" s="667"/>
      <c r="K410" s="667"/>
      <c r="L410" s="667"/>
      <c r="M410" s="666">
        <v>80378.75</v>
      </c>
      <c r="N410" s="666">
        <v>80378.75</v>
      </c>
    </row>
    <row r="411" spans="1:14" ht="15" thickBot="1">
      <c r="A411" s="665" t="s">
        <v>428</v>
      </c>
      <c r="B411" s="665" t="s">
        <v>15</v>
      </c>
      <c r="C411" s="667"/>
      <c r="D411" s="667"/>
      <c r="E411" s="667"/>
      <c r="F411" s="667"/>
      <c r="G411" s="667"/>
      <c r="H411" s="667"/>
      <c r="I411" s="666">
        <v>100.88</v>
      </c>
      <c r="J411" s="667"/>
      <c r="K411" s="666">
        <v>5893.52</v>
      </c>
      <c r="L411" s="667"/>
      <c r="M411" s="667"/>
      <c r="N411" s="666">
        <v>5994.4</v>
      </c>
    </row>
    <row r="412" spans="1:14" ht="15" thickBot="1">
      <c r="A412" s="665" t="s">
        <v>429</v>
      </c>
      <c r="B412" s="665" t="s">
        <v>13</v>
      </c>
      <c r="C412" s="667"/>
      <c r="D412" s="667"/>
      <c r="E412" s="667"/>
      <c r="F412" s="667"/>
      <c r="G412" s="667"/>
      <c r="H412" s="667"/>
      <c r="I412" s="666">
        <v>85746.7</v>
      </c>
      <c r="J412" s="667"/>
      <c r="K412" s="666">
        <v>30443.26</v>
      </c>
      <c r="L412" s="667"/>
      <c r="M412" s="667"/>
      <c r="N412" s="666">
        <v>116189.96</v>
      </c>
    </row>
    <row r="413" spans="1:14" ht="15" thickBot="1">
      <c r="A413" s="665" t="s">
        <v>430</v>
      </c>
      <c r="B413" s="665" t="s">
        <v>14</v>
      </c>
      <c r="C413" s="666">
        <v>62084.24</v>
      </c>
      <c r="D413" s="666">
        <v>10863.09</v>
      </c>
      <c r="E413" s="667"/>
      <c r="F413" s="667"/>
      <c r="G413" s="666">
        <v>137.11000000000001</v>
      </c>
      <c r="H413" s="667"/>
      <c r="I413" s="666">
        <v>17404.62</v>
      </c>
      <c r="J413" s="667"/>
      <c r="K413" s="666">
        <v>5.12</v>
      </c>
      <c r="L413" s="666">
        <v>325.66000000000003</v>
      </c>
      <c r="M413" s="666">
        <v>9224.3700000000008</v>
      </c>
      <c r="N413" s="666">
        <v>100044.21</v>
      </c>
    </row>
    <row r="414" spans="1:14" ht="15" thickBot="1">
      <c r="A414" s="665" t="s">
        <v>431</v>
      </c>
      <c r="B414" s="665" t="s">
        <v>13</v>
      </c>
      <c r="C414" s="667"/>
      <c r="D414" s="667"/>
      <c r="E414" s="667"/>
      <c r="F414" s="667"/>
      <c r="G414" s="667"/>
      <c r="H414" s="667"/>
      <c r="I414" s="667"/>
      <c r="J414" s="667"/>
      <c r="K414" s="666">
        <v>72746.539999999994</v>
      </c>
      <c r="L414" s="667"/>
      <c r="M414" s="667"/>
      <c r="N414" s="666">
        <v>72746.539999999994</v>
      </c>
    </row>
    <row r="415" spans="1:14" ht="15" thickBot="1">
      <c r="A415" s="665" t="s">
        <v>432</v>
      </c>
      <c r="B415" s="665" t="s">
        <v>13</v>
      </c>
      <c r="C415" s="666">
        <v>5009.05</v>
      </c>
      <c r="D415" s="666">
        <v>282.8</v>
      </c>
      <c r="E415" s="667"/>
      <c r="F415" s="667"/>
      <c r="G415" s="667"/>
      <c r="H415" s="667"/>
      <c r="I415" s="666">
        <v>95681.88</v>
      </c>
      <c r="J415" s="667"/>
      <c r="K415" s="667"/>
      <c r="L415" s="667"/>
      <c r="M415" s="667"/>
      <c r="N415" s="666">
        <v>100973.73</v>
      </c>
    </row>
    <row r="416" spans="1:14" ht="15" thickBot="1">
      <c r="A416" s="665" t="s">
        <v>433</v>
      </c>
      <c r="B416" s="665" t="s">
        <v>13</v>
      </c>
      <c r="C416" s="666">
        <v>2687.88</v>
      </c>
      <c r="D416" s="667"/>
      <c r="E416" s="667"/>
      <c r="F416" s="666">
        <v>22952.57</v>
      </c>
      <c r="G416" s="667"/>
      <c r="H416" s="666">
        <v>19979.52</v>
      </c>
      <c r="I416" s="666">
        <v>600.46</v>
      </c>
      <c r="J416" s="666">
        <v>3.02</v>
      </c>
      <c r="K416" s="666">
        <v>24159.759999999998</v>
      </c>
      <c r="L416" s="667"/>
      <c r="M416" s="667"/>
      <c r="N416" s="666">
        <v>70383.210000000006</v>
      </c>
    </row>
    <row r="417" spans="1:14" ht="15" thickBot="1">
      <c r="A417" s="665" t="s">
        <v>434</v>
      </c>
      <c r="B417" s="665" t="s">
        <v>13</v>
      </c>
      <c r="C417" s="667"/>
      <c r="D417" s="667"/>
      <c r="E417" s="667"/>
      <c r="F417" s="667"/>
      <c r="G417" s="667"/>
      <c r="H417" s="667"/>
      <c r="I417" s="667"/>
      <c r="J417" s="667"/>
      <c r="K417" s="666">
        <v>48600.38</v>
      </c>
      <c r="L417" s="667"/>
      <c r="M417" s="667"/>
      <c r="N417" s="666">
        <v>48600.38</v>
      </c>
    </row>
    <row r="418" spans="1:14" ht="15" thickBot="1">
      <c r="A418" s="665" t="s">
        <v>435</v>
      </c>
      <c r="B418" s="665" t="s">
        <v>13</v>
      </c>
      <c r="C418" s="666">
        <v>96116.94</v>
      </c>
      <c r="D418" s="666">
        <v>80.61</v>
      </c>
      <c r="E418" s="667"/>
      <c r="F418" s="667"/>
      <c r="G418" s="666">
        <v>28.75</v>
      </c>
      <c r="H418" s="666">
        <v>195.27</v>
      </c>
      <c r="I418" s="666">
        <v>487.15</v>
      </c>
      <c r="J418" s="666">
        <v>788.7</v>
      </c>
      <c r="K418" s="667"/>
      <c r="L418" s="666">
        <v>2681.83</v>
      </c>
      <c r="M418" s="667"/>
      <c r="N418" s="666">
        <v>100379.25</v>
      </c>
    </row>
    <row r="419" spans="1:14" ht="15" thickBot="1">
      <c r="A419" s="665" t="s">
        <v>436</v>
      </c>
      <c r="B419" s="665" t="s">
        <v>16</v>
      </c>
      <c r="C419" s="666">
        <v>28197.05</v>
      </c>
      <c r="D419" s="666">
        <v>590.41</v>
      </c>
      <c r="E419" s="667"/>
      <c r="F419" s="667"/>
      <c r="G419" s="667"/>
      <c r="H419" s="667"/>
      <c r="I419" s="666">
        <v>16.329999999999998</v>
      </c>
      <c r="J419" s="667"/>
      <c r="K419" s="666">
        <v>22443.33</v>
      </c>
      <c r="L419" s="666">
        <v>909.62</v>
      </c>
      <c r="M419" s="667"/>
      <c r="N419" s="666">
        <v>52156.74</v>
      </c>
    </row>
    <row r="420" spans="1:14" ht="15" thickBot="1">
      <c r="A420" s="665" t="s">
        <v>437</v>
      </c>
      <c r="B420" s="665" t="s">
        <v>16</v>
      </c>
      <c r="C420" s="667"/>
      <c r="D420" s="667"/>
      <c r="E420" s="667"/>
      <c r="F420" s="667"/>
      <c r="G420" s="667"/>
      <c r="H420" s="667"/>
      <c r="I420" s="667"/>
      <c r="J420" s="667"/>
      <c r="K420" s="666">
        <v>44751.98</v>
      </c>
      <c r="L420" s="667"/>
      <c r="M420" s="667"/>
      <c r="N420" s="666">
        <v>44751.98</v>
      </c>
    </row>
    <row r="421" spans="1:14" ht="15" thickBot="1">
      <c r="A421" s="665" t="s">
        <v>438</v>
      </c>
      <c r="B421" s="665" t="s">
        <v>13</v>
      </c>
      <c r="C421" s="666">
        <v>52305.62</v>
      </c>
      <c r="D421" s="667"/>
      <c r="E421" s="667"/>
      <c r="F421" s="666">
        <v>2679.15</v>
      </c>
      <c r="G421" s="667"/>
      <c r="H421" s="667"/>
      <c r="I421" s="667"/>
      <c r="J421" s="667"/>
      <c r="K421" s="666">
        <v>32245.01</v>
      </c>
      <c r="L421" s="667"/>
      <c r="M421" s="666">
        <v>830.56</v>
      </c>
      <c r="N421" s="666">
        <v>88060.34</v>
      </c>
    </row>
    <row r="422" spans="1:14" ht="15" thickBot="1">
      <c r="A422" s="665" t="s">
        <v>439</v>
      </c>
      <c r="B422" s="665" t="s">
        <v>14</v>
      </c>
      <c r="C422" s="666">
        <v>12149.99</v>
      </c>
      <c r="D422" s="666">
        <v>3495.35</v>
      </c>
      <c r="E422" s="667"/>
      <c r="F422" s="666">
        <v>-0.01</v>
      </c>
      <c r="G422" s="666">
        <v>112.55</v>
      </c>
      <c r="H422" s="667"/>
      <c r="I422" s="666">
        <v>74725.820000000007</v>
      </c>
      <c r="J422" s="667"/>
      <c r="K422" s="666">
        <v>-1.24</v>
      </c>
      <c r="L422" s="667"/>
      <c r="M422" s="667"/>
      <c r="N422" s="666">
        <v>90482.46</v>
      </c>
    </row>
    <row r="423" spans="1:14" ht="15" thickBot="1">
      <c r="A423" s="665" t="s">
        <v>3588</v>
      </c>
      <c r="B423" s="665" t="s">
        <v>14</v>
      </c>
      <c r="C423" s="666">
        <v>-0.76</v>
      </c>
      <c r="D423" s="667"/>
      <c r="E423" s="667"/>
      <c r="F423" s="666">
        <v>7.43</v>
      </c>
      <c r="G423" s="666">
        <v>-0.7</v>
      </c>
      <c r="H423" s="667"/>
      <c r="I423" s="666">
        <v>-3.54</v>
      </c>
      <c r="J423" s="667"/>
      <c r="K423" s="666">
        <v>9871.1200000000008</v>
      </c>
      <c r="L423" s="666">
        <v>-2.65</v>
      </c>
      <c r="M423" s="667"/>
      <c r="N423" s="666">
        <v>9870.9</v>
      </c>
    </row>
    <row r="424" spans="1:14" ht="15" thickBot="1">
      <c r="A424" s="665" t="s">
        <v>3588</v>
      </c>
      <c r="B424" s="665" t="s">
        <v>19</v>
      </c>
      <c r="C424" s="666">
        <v>-1.92</v>
      </c>
      <c r="D424" s="667"/>
      <c r="E424" s="667"/>
      <c r="F424" s="666">
        <v>-10.52</v>
      </c>
      <c r="G424" s="666">
        <v>-6.52</v>
      </c>
      <c r="H424" s="667"/>
      <c r="I424" s="666">
        <v>-0.81</v>
      </c>
      <c r="J424" s="667"/>
      <c r="K424" s="666">
        <v>18.14</v>
      </c>
      <c r="L424" s="666">
        <v>1.64</v>
      </c>
      <c r="M424" s="667"/>
      <c r="N424" s="666">
        <v>0.01</v>
      </c>
    </row>
    <row r="425" spans="1:14" ht="15" thickBot="1">
      <c r="A425" s="665" t="s">
        <v>440</v>
      </c>
      <c r="B425" s="665" t="s">
        <v>13</v>
      </c>
      <c r="C425" s="666">
        <v>34787.050000000003</v>
      </c>
      <c r="D425" s="667"/>
      <c r="E425" s="667"/>
      <c r="F425" s="667"/>
      <c r="G425" s="667"/>
      <c r="H425" s="667"/>
      <c r="I425" s="667"/>
      <c r="J425" s="667"/>
      <c r="K425" s="666">
        <v>24541.24</v>
      </c>
      <c r="L425" s="667"/>
      <c r="M425" s="667"/>
      <c r="N425" s="666">
        <v>59328.29</v>
      </c>
    </row>
    <row r="426" spans="1:14" ht="15" thickBot="1">
      <c r="A426" s="665" t="s">
        <v>3589</v>
      </c>
      <c r="B426" s="665" t="s">
        <v>15</v>
      </c>
      <c r="C426" s="667"/>
      <c r="D426" s="667"/>
      <c r="E426" s="667"/>
      <c r="F426" s="667"/>
      <c r="G426" s="667"/>
      <c r="H426" s="667"/>
      <c r="I426" s="667"/>
      <c r="J426" s="667"/>
      <c r="K426" s="666">
        <v>12418.93</v>
      </c>
      <c r="L426" s="667"/>
      <c r="M426" s="667"/>
      <c r="N426" s="666">
        <v>12418.93</v>
      </c>
    </row>
    <row r="427" spans="1:14" ht="15" thickBot="1">
      <c r="A427" s="665" t="s">
        <v>3589</v>
      </c>
      <c r="B427" s="665" t="s">
        <v>19</v>
      </c>
      <c r="C427" s="667"/>
      <c r="D427" s="667"/>
      <c r="E427" s="667"/>
      <c r="F427" s="667"/>
      <c r="G427" s="667"/>
      <c r="H427" s="667"/>
      <c r="I427" s="667"/>
      <c r="J427" s="667"/>
      <c r="K427" s="666">
        <v>0</v>
      </c>
      <c r="L427" s="667"/>
      <c r="M427" s="667"/>
      <c r="N427" s="666">
        <v>0</v>
      </c>
    </row>
    <row r="428" spans="1:14" ht="15" thickBot="1">
      <c r="A428" s="665" t="s">
        <v>441</v>
      </c>
      <c r="B428" s="665" t="s">
        <v>13</v>
      </c>
      <c r="C428" s="666">
        <v>66140.73</v>
      </c>
      <c r="D428" s="666">
        <v>408.22</v>
      </c>
      <c r="E428" s="667"/>
      <c r="F428" s="666">
        <v>4.1900000000000004</v>
      </c>
      <c r="G428" s="667"/>
      <c r="H428" s="667"/>
      <c r="I428" s="666">
        <v>9055.86</v>
      </c>
      <c r="J428" s="667"/>
      <c r="K428" s="667"/>
      <c r="L428" s="666">
        <v>2088.96</v>
      </c>
      <c r="M428" s="667"/>
      <c r="N428" s="666">
        <v>77697.960000000006</v>
      </c>
    </row>
    <row r="429" spans="1:14" ht="15" thickBot="1">
      <c r="A429" s="665" t="s">
        <v>2961</v>
      </c>
      <c r="B429" s="665" t="s">
        <v>16</v>
      </c>
      <c r="C429" s="666">
        <v>59382.16</v>
      </c>
      <c r="D429" s="666">
        <v>3709.35</v>
      </c>
      <c r="E429" s="667"/>
      <c r="F429" s="667"/>
      <c r="G429" s="667"/>
      <c r="H429" s="667"/>
      <c r="I429" s="666">
        <v>1297.79</v>
      </c>
      <c r="J429" s="666">
        <v>4531.1899999999996</v>
      </c>
      <c r="K429" s="667"/>
      <c r="L429" s="666">
        <v>663.25</v>
      </c>
      <c r="M429" s="667"/>
      <c r="N429" s="666">
        <v>69583.740000000005</v>
      </c>
    </row>
    <row r="430" spans="1:14" ht="15" thickBot="1">
      <c r="A430" s="665" t="s">
        <v>442</v>
      </c>
      <c r="B430" s="665" t="s">
        <v>13</v>
      </c>
      <c r="C430" s="666">
        <v>-0.59</v>
      </c>
      <c r="D430" s="667"/>
      <c r="E430" s="667"/>
      <c r="F430" s="667"/>
      <c r="G430" s="666">
        <v>-0.52</v>
      </c>
      <c r="H430" s="667"/>
      <c r="I430" s="666">
        <v>76011.070000000007</v>
      </c>
      <c r="J430" s="667"/>
      <c r="K430" s="667"/>
      <c r="L430" s="667"/>
      <c r="M430" s="667"/>
      <c r="N430" s="666">
        <v>76009.960000000006</v>
      </c>
    </row>
    <row r="431" spans="1:14" ht="15" thickBot="1">
      <c r="A431" s="665" t="s">
        <v>3590</v>
      </c>
      <c r="B431" s="665" t="s">
        <v>14</v>
      </c>
      <c r="C431" s="666">
        <v>81.61</v>
      </c>
      <c r="D431" s="666">
        <v>10.94</v>
      </c>
      <c r="E431" s="667"/>
      <c r="F431" s="667"/>
      <c r="G431" s="666">
        <v>4.38</v>
      </c>
      <c r="H431" s="667"/>
      <c r="I431" s="666">
        <v>1363.8</v>
      </c>
      <c r="J431" s="667"/>
      <c r="K431" s="666">
        <v>2.02</v>
      </c>
      <c r="L431" s="666">
        <v>92.87</v>
      </c>
      <c r="M431" s="667"/>
      <c r="N431" s="666">
        <v>1555.62</v>
      </c>
    </row>
    <row r="432" spans="1:14" ht="15" thickBot="1">
      <c r="A432" s="665" t="s">
        <v>443</v>
      </c>
      <c r="B432" s="665" t="s">
        <v>16</v>
      </c>
      <c r="C432" s="666">
        <v>31051.53</v>
      </c>
      <c r="D432" s="667"/>
      <c r="E432" s="667"/>
      <c r="F432" s="667"/>
      <c r="G432" s="667"/>
      <c r="H432" s="667"/>
      <c r="I432" s="666">
        <v>6040.36</v>
      </c>
      <c r="J432" s="666">
        <v>3749.03</v>
      </c>
      <c r="K432" s="667"/>
      <c r="L432" s="667"/>
      <c r="M432" s="667"/>
      <c r="N432" s="666">
        <v>40840.92</v>
      </c>
    </row>
    <row r="433" spans="1:14" ht="15" thickBot="1">
      <c r="A433" s="665" t="s">
        <v>3146</v>
      </c>
      <c r="B433" s="665" t="s">
        <v>15</v>
      </c>
      <c r="C433" s="667"/>
      <c r="D433" s="667"/>
      <c r="E433" s="667"/>
      <c r="F433" s="667"/>
      <c r="G433" s="667"/>
      <c r="H433" s="667"/>
      <c r="I433" s="666">
        <v>75.650000000000006</v>
      </c>
      <c r="J433" s="667"/>
      <c r="K433" s="666">
        <v>36236.18</v>
      </c>
      <c r="L433" s="667"/>
      <c r="M433" s="667"/>
      <c r="N433" s="666">
        <v>36311.83</v>
      </c>
    </row>
    <row r="434" spans="1:14" ht="15" thickBot="1">
      <c r="A434" s="665" t="s">
        <v>444</v>
      </c>
      <c r="B434" s="665" t="s">
        <v>13</v>
      </c>
      <c r="C434" s="667"/>
      <c r="D434" s="667"/>
      <c r="E434" s="667"/>
      <c r="F434" s="667"/>
      <c r="G434" s="667"/>
      <c r="H434" s="667"/>
      <c r="I434" s="667"/>
      <c r="J434" s="667"/>
      <c r="K434" s="666">
        <v>69518.509999999995</v>
      </c>
      <c r="L434" s="667"/>
      <c r="M434" s="667"/>
      <c r="N434" s="666">
        <v>69518.509999999995</v>
      </c>
    </row>
    <row r="435" spans="1:14" ht="15" thickBot="1">
      <c r="A435" s="665" t="s">
        <v>445</v>
      </c>
      <c r="B435" s="665" t="s">
        <v>15</v>
      </c>
      <c r="C435" s="667"/>
      <c r="D435" s="667"/>
      <c r="E435" s="667"/>
      <c r="F435" s="667"/>
      <c r="G435" s="667"/>
      <c r="H435" s="667"/>
      <c r="I435" s="667"/>
      <c r="J435" s="667"/>
      <c r="K435" s="666">
        <v>35098.07</v>
      </c>
      <c r="L435" s="667"/>
      <c r="M435" s="667"/>
      <c r="N435" s="666">
        <v>35098.07</v>
      </c>
    </row>
    <row r="436" spans="1:14" ht="15" thickBot="1">
      <c r="A436" s="665" t="s">
        <v>446</v>
      </c>
      <c r="B436" s="665" t="s">
        <v>13</v>
      </c>
      <c r="C436" s="666">
        <v>71311.45</v>
      </c>
      <c r="D436" s="666">
        <v>32.799999999999997</v>
      </c>
      <c r="E436" s="667"/>
      <c r="F436" s="667"/>
      <c r="G436" s="667"/>
      <c r="H436" s="666">
        <v>148.13</v>
      </c>
      <c r="I436" s="666">
        <v>3316.18</v>
      </c>
      <c r="J436" s="666">
        <v>101.82</v>
      </c>
      <c r="K436" s="667"/>
      <c r="L436" s="666">
        <v>36.049999999999997</v>
      </c>
      <c r="M436" s="667"/>
      <c r="N436" s="666">
        <v>74946.429999999993</v>
      </c>
    </row>
    <row r="437" spans="1:14" ht="15" thickBot="1">
      <c r="A437" s="665" t="s">
        <v>447</v>
      </c>
      <c r="B437" s="665" t="s">
        <v>17</v>
      </c>
      <c r="C437" s="666">
        <v>1286.3900000000001</v>
      </c>
      <c r="D437" s="666">
        <v>41.12</v>
      </c>
      <c r="E437" s="667"/>
      <c r="F437" s="667"/>
      <c r="G437" s="666">
        <v>50</v>
      </c>
      <c r="H437" s="666">
        <v>532.91</v>
      </c>
      <c r="I437" s="666">
        <v>18.149999999999999</v>
      </c>
      <c r="J437" s="666">
        <v>17386.259999999998</v>
      </c>
      <c r="K437" s="666">
        <v>1432.49</v>
      </c>
      <c r="L437" s="666">
        <v>606.05999999999995</v>
      </c>
      <c r="M437" s="667"/>
      <c r="N437" s="666">
        <v>21353.38</v>
      </c>
    </row>
    <row r="438" spans="1:14" ht="15" thickBot="1">
      <c r="A438" s="665" t="s">
        <v>3147</v>
      </c>
      <c r="B438" s="665" t="s">
        <v>16</v>
      </c>
      <c r="C438" s="666">
        <v>39780.19</v>
      </c>
      <c r="D438" s="666">
        <v>1297.95</v>
      </c>
      <c r="E438" s="667"/>
      <c r="F438" s="667"/>
      <c r="G438" s="667"/>
      <c r="H438" s="667"/>
      <c r="I438" s="666">
        <v>7511.55</v>
      </c>
      <c r="J438" s="666">
        <v>2913.2</v>
      </c>
      <c r="K438" s="666">
        <v>1.64</v>
      </c>
      <c r="L438" s="666">
        <v>326.14999999999998</v>
      </c>
      <c r="M438" s="667"/>
      <c r="N438" s="666">
        <v>51830.68</v>
      </c>
    </row>
    <row r="439" spans="1:14" ht="15" thickBot="1">
      <c r="A439" s="665" t="s">
        <v>448</v>
      </c>
      <c r="B439" s="665" t="s">
        <v>14</v>
      </c>
      <c r="C439" s="666">
        <v>69163.09</v>
      </c>
      <c r="D439" s="666">
        <v>2508.52</v>
      </c>
      <c r="E439" s="667"/>
      <c r="F439" s="667"/>
      <c r="G439" s="666">
        <v>256.62</v>
      </c>
      <c r="H439" s="667"/>
      <c r="I439" s="666">
        <v>2018.4</v>
      </c>
      <c r="J439" s="666">
        <v>128.35</v>
      </c>
      <c r="K439" s="666">
        <v>23727.29</v>
      </c>
      <c r="L439" s="666">
        <v>0</v>
      </c>
      <c r="M439" s="667"/>
      <c r="N439" s="666">
        <v>97802.27</v>
      </c>
    </row>
    <row r="440" spans="1:14" ht="15" thickBot="1">
      <c r="A440" s="665" t="s">
        <v>449</v>
      </c>
      <c r="B440" s="665" t="s">
        <v>15</v>
      </c>
      <c r="C440" s="666">
        <v>55701.42</v>
      </c>
      <c r="D440" s="667"/>
      <c r="E440" s="667"/>
      <c r="F440" s="667"/>
      <c r="G440" s="667"/>
      <c r="H440" s="667"/>
      <c r="I440" s="666">
        <v>9124.94</v>
      </c>
      <c r="J440" s="666">
        <v>11214.92</v>
      </c>
      <c r="K440" s="667"/>
      <c r="L440" s="667"/>
      <c r="M440" s="667"/>
      <c r="N440" s="666">
        <v>76041.279999999999</v>
      </c>
    </row>
    <row r="441" spans="1:14" ht="15" thickBot="1">
      <c r="A441" s="665" t="s">
        <v>2962</v>
      </c>
      <c r="B441" s="665" t="s">
        <v>13</v>
      </c>
      <c r="C441" s="666">
        <v>52271.05</v>
      </c>
      <c r="D441" s="666">
        <v>970.86</v>
      </c>
      <c r="E441" s="667"/>
      <c r="F441" s="667"/>
      <c r="G441" s="667"/>
      <c r="H441" s="667"/>
      <c r="I441" s="666">
        <v>12185.81</v>
      </c>
      <c r="J441" s="666">
        <v>589.02</v>
      </c>
      <c r="K441" s="666">
        <v>3.62</v>
      </c>
      <c r="L441" s="666">
        <v>320.83999999999997</v>
      </c>
      <c r="M441" s="667"/>
      <c r="N441" s="666">
        <v>66341.2</v>
      </c>
    </row>
    <row r="442" spans="1:14" ht="15" thickBot="1">
      <c r="A442" s="665" t="s">
        <v>450</v>
      </c>
      <c r="B442" s="665" t="s">
        <v>13</v>
      </c>
      <c r="C442" s="666">
        <v>37816.44</v>
      </c>
      <c r="D442" s="666">
        <v>674.02</v>
      </c>
      <c r="E442" s="667"/>
      <c r="F442" s="667"/>
      <c r="G442" s="666">
        <v>142.4</v>
      </c>
      <c r="H442" s="667"/>
      <c r="I442" s="666">
        <v>6697.09</v>
      </c>
      <c r="J442" s="666">
        <v>17365.29</v>
      </c>
      <c r="K442" s="666">
        <v>57.02</v>
      </c>
      <c r="L442" s="666">
        <v>29.36</v>
      </c>
      <c r="M442" s="667"/>
      <c r="N442" s="666">
        <v>62781.62</v>
      </c>
    </row>
    <row r="443" spans="1:14" ht="15" thickBot="1">
      <c r="A443" s="665" t="s">
        <v>451</v>
      </c>
      <c r="B443" s="665" t="s">
        <v>13</v>
      </c>
      <c r="C443" s="666">
        <v>57487.87</v>
      </c>
      <c r="D443" s="666">
        <v>211.36</v>
      </c>
      <c r="E443" s="667"/>
      <c r="F443" s="667"/>
      <c r="G443" s="667"/>
      <c r="H443" s="667"/>
      <c r="I443" s="667"/>
      <c r="J443" s="667"/>
      <c r="K443" s="666">
        <v>26819.17</v>
      </c>
      <c r="L443" s="666">
        <v>380.43</v>
      </c>
      <c r="M443" s="667"/>
      <c r="N443" s="666">
        <v>84898.83</v>
      </c>
    </row>
    <row r="444" spans="1:14" ht="15" thickBot="1">
      <c r="A444" s="665" t="s">
        <v>452</v>
      </c>
      <c r="B444" s="665" t="s">
        <v>16</v>
      </c>
      <c r="C444" s="666">
        <v>3881.08</v>
      </c>
      <c r="D444" s="667"/>
      <c r="E444" s="667"/>
      <c r="F444" s="667"/>
      <c r="G444" s="667"/>
      <c r="H444" s="666">
        <v>776.2</v>
      </c>
      <c r="I444" s="667"/>
      <c r="J444" s="666">
        <v>32601.22</v>
      </c>
      <c r="K444" s="666">
        <v>1552.46</v>
      </c>
      <c r="L444" s="667"/>
      <c r="M444" s="667"/>
      <c r="N444" s="666">
        <v>38810.959999999999</v>
      </c>
    </row>
    <row r="445" spans="1:14" ht="15" thickBot="1">
      <c r="A445" s="665" t="s">
        <v>453</v>
      </c>
      <c r="B445" s="665" t="s">
        <v>14</v>
      </c>
      <c r="C445" s="666">
        <v>7207.36</v>
      </c>
      <c r="D445" s="667"/>
      <c r="E445" s="667"/>
      <c r="F445" s="667"/>
      <c r="G445" s="667"/>
      <c r="H445" s="667"/>
      <c r="I445" s="666">
        <v>88118.31</v>
      </c>
      <c r="J445" s="667"/>
      <c r="K445" s="667"/>
      <c r="L445" s="667"/>
      <c r="M445" s="667"/>
      <c r="N445" s="666">
        <v>95325.67</v>
      </c>
    </row>
    <row r="446" spans="1:14" ht="15" thickBot="1">
      <c r="A446" s="665" t="s">
        <v>454</v>
      </c>
      <c r="B446" s="665" t="s">
        <v>13</v>
      </c>
      <c r="C446" s="666">
        <v>49283.4</v>
      </c>
      <c r="D446" s="667"/>
      <c r="E446" s="667"/>
      <c r="F446" s="667"/>
      <c r="G446" s="667"/>
      <c r="H446" s="667"/>
      <c r="I446" s="666">
        <v>5663.72</v>
      </c>
      <c r="J446" s="666">
        <v>5696.01</v>
      </c>
      <c r="K446" s="666">
        <v>528.01</v>
      </c>
      <c r="L446" s="667"/>
      <c r="M446" s="667"/>
      <c r="N446" s="666">
        <v>61171.14</v>
      </c>
    </row>
    <row r="447" spans="1:14" ht="15" thickBot="1">
      <c r="A447" s="665" t="s">
        <v>455</v>
      </c>
      <c r="B447" s="665" t="s">
        <v>13</v>
      </c>
      <c r="C447" s="666">
        <v>1311.49</v>
      </c>
      <c r="D447" s="667"/>
      <c r="E447" s="667"/>
      <c r="F447" s="666">
        <v>5771.2</v>
      </c>
      <c r="G447" s="667"/>
      <c r="H447" s="667"/>
      <c r="I447" s="666">
        <v>8339.66</v>
      </c>
      <c r="J447" s="667"/>
      <c r="K447" s="666">
        <v>54349.54</v>
      </c>
      <c r="L447" s="666">
        <v>6310.48</v>
      </c>
      <c r="M447" s="667"/>
      <c r="N447" s="666">
        <v>76082.37</v>
      </c>
    </row>
    <row r="448" spans="1:14" ht="15" thickBot="1">
      <c r="A448" s="665" t="s">
        <v>456</v>
      </c>
      <c r="B448" s="665" t="s">
        <v>18</v>
      </c>
      <c r="C448" s="666">
        <v>1502.04</v>
      </c>
      <c r="D448" s="666">
        <v>118.62</v>
      </c>
      <c r="E448" s="667"/>
      <c r="F448" s="667"/>
      <c r="G448" s="666">
        <v>227.25</v>
      </c>
      <c r="H448" s="666">
        <v>280.81</v>
      </c>
      <c r="I448" s="666">
        <v>27.25</v>
      </c>
      <c r="J448" s="666">
        <v>80433.88</v>
      </c>
      <c r="K448" s="666">
        <v>642.82000000000005</v>
      </c>
      <c r="L448" s="666">
        <v>515.39</v>
      </c>
      <c r="M448" s="667"/>
      <c r="N448" s="666">
        <v>83748.06</v>
      </c>
    </row>
    <row r="449" spans="1:14" ht="15" thickBot="1">
      <c r="A449" s="665" t="s">
        <v>457</v>
      </c>
      <c r="B449" s="665" t="s">
        <v>13</v>
      </c>
      <c r="C449" s="666">
        <v>66702.37</v>
      </c>
      <c r="D449" s="666">
        <v>3822.1</v>
      </c>
      <c r="E449" s="667"/>
      <c r="F449" s="667"/>
      <c r="G449" s="667"/>
      <c r="H449" s="667"/>
      <c r="I449" s="667"/>
      <c r="J449" s="666">
        <v>44998.92</v>
      </c>
      <c r="K449" s="667"/>
      <c r="L449" s="667"/>
      <c r="M449" s="667"/>
      <c r="N449" s="666">
        <v>115523.39</v>
      </c>
    </row>
    <row r="450" spans="1:14" ht="15" thickBot="1">
      <c r="A450" s="665" t="s">
        <v>3591</v>
      </c>
      <c r="B450" s="665" t="s">
        <v>13</v>
      </c>
      <c r="C450" s="667"/>
      <c r="D450" s="667"/>
      <c r="E450" s="667"/>
      <c r="F450" s="667"/>
      <c r="G450" s="667"/>
      <c r="H450" s="667"/>
      <c r="I450" s="667"/>
      <c r="J450" s="667"/>
      <c r="K450" s="666">
        <v>1202.4000000000001</v>
      </c>
      <c r="L450" s="667"/>
      <c r="M450" s="667"/>
      <c r="N450" s="666">
        <v>1202.4000000000001</v>
      </c>
    </row>
    <row r="451" spans="1:14" ht="15" thickBot="1">
      <c r="A451" s="665" t="s">
        <v>3591</v>
      </c>
      <c r="B451" s="665" t="s">
        <v>19</v>
      </c>
      <c r="C451" s="667"/>
      <c r="D451" s="667"/>
      <c r="E451" s="667"/>
      <c r="F451" s="667"/>
      <c r="G451" s="667"/>
      <c r="H451" s="667"/>
      <c r="I451" s="667"/>
      <c r="J451" s="667"/>
      <c r="K451" s="666">
        <v>0</v>
      </c>
      <c r="L451" s="667"/>
      <c r="M451" s="667"/>
      <c r="N451" s="666">
        <v>0</v>
      </c>
    </row>
    <row r="452" spans="1:14" ht="15" thickBot="1">
      <c r="A452" s="665" t="s">
        <v>458</v>
      </c>
      <c r="B452" s="665" t="s">
        <v>14</v>
      </c>
      <c r="C452" s="666">
        <v>510.19</v>
      </c>
      <c r="D452" s="666">
        <v>-0.79</v>
      </c>
      <c r="E452" s="667"/>
      <c r="F452" s="666">
        <v>0.76</v>
      </c>
      <c r="G452" s="666">
        <v>7.19</v>
      </c>
      <c r="H452" s="667"/>
      <c r="I452" s="666">
        <v>4179.2700000000004</v>
      </c>
      <c r="J452" s="667"/>
      <c r="K452" s="666">
        <v>53952.68</v>
      </c>
      <c r="L452" s="666">
        <v>2.41</v>
      </c>
      <c r="M452" s="666">
        <v>-5.33</v>
      </c>
      <c r="N452" s="666">
        <v>58646.38</v>
      </c>
    </row>
    <row r="453" spans="1:14" ht="15" thickBot="1">
      <c r="A453" s="665" t="s">
        <v>3592</v>
      </c>
      <c r="B453" s="665" t="s">
        <v>15</v>
      </c>
      <c r="C453" s="666">
        <v>10350.42</v>
      </c>
      <c r="D453" s="667"/>
      <c r="E453" s="667"/>
      <c r="F453" s="667"/>
      <c r="G453" s="667"/>
      <c r="H453" s="667"/>
      <c r="I453" s="666">
        <v>461.5</v>
      </c>
      <c r="J453" s="667"/>
      <c r="K453" s="667"/>
      <c r="L453" s="667"/>
      <c r="M453" s="667"/>
      <c r="N453" s="666">
        <v>10811.92</v>
      </c>
    </row>
    <row r="454" spans="1:14" ht="15" thickBot="1">
      <c r="A454" s="665" t="s">
        <v>459</v>
      </c>
      <c r="B454" s="665" t="s">
        <v>15</v>
      </c>
      <c r="C454" s="667"/>
      <c r="D454" s="667"/>
      <c r="E454" s="667"/>
      <c r="F454" s="667"/>
      <c r="G454" s="667"/>
      <c r="H454" s="667"/>
      <c r="I454" s="667"/>
      <c r="J454" s="667"/>
      <c r="K454" s="666">
        <v>39473.39</v>
      </c>
      <c r="L454" s="667"/>
      <c r="M454" s="667"/>
      <c r="N454" s="666">
        <v>39473.39</v>
      </c>
    </row>
    <row r="455" spans="1:14" ht="15" thickBot="1">
      <c r="A455" s="665" t="s">
        <v>460</v>
      </c>
      <c r="B455" s="665" t="s">
        <v>13</v>
      </c>
      <c r="C455" s="667"/>
      <c r="D455" s="667"/>
      <c r="E455" s="667"/>
      <c r="F455" s="667"/>
      <c r="G455" s="667"/>
      <c r="H455" s="667"/>
      <c r="I455" s="667"/>
      <c r="J455" s="666">
        <v>60056.42</v>
      </c>
      <c r="K455" s="667"/>
      <c r="L455" s="667"/>
      <c r="M455" s="667"/>
      <c r="N455" s="666">
        <v>60056.42</v>
      </c>
    </row>
    <row r="456" spans="1:14" ht="15" thickBot="1">
      <c r="A456" s="665" t="s">
        <v>3593</v>
      </c>
      <c r="B456" s="665" t="s">
        <v>15</v>
      </c>
      <c r="C456" s="667"/>
      <c r="D456" s="667"/>
      <c r="E456" s="667"/>
      <c r="F456" s="667"/>
      <c r="G456" s="667"/>
      <c r="H456" s="667"/>
      <c r="I456" s="667"/>
      <c r="J456" s="667"/>
      <c r="K456" s="666">
        <v>15826.44</v>
      </c>
      <c r="L456" s="667"/>
      <c r="M456" s="667"/>
      <c r="N456" s="666">
        <v>15826.44</v>
      </c>
    </row>
    <row r="457" spans="1:14" ht="15" thickBot="1">
      <c r="A457" s="665" t="s">
        <v>461</v>
      </c>
      <c r="B457" s="665" t="s">
        <v>13</v>
      </c>
      <c r="C457" s="666">
        <v>0</v>
      </c>
      <c r="D457" s="667"/>
      <c r="E457" s="667"/>
      <c r="F457" s="667"/>
      <c r="G457" s="667"/>
      <c r="H457" s="667"/>
      <c r="I457" s="666">
        <v>0.03</v>
      </c>
      <c r="J457" s="666">
        <v>0.03</v>
      </c>
      <c r="K457" s="666">
        <v>0.04</v>
      </c>
      <c r="L457" s="667"/>
      <c r="M457" s="667"/>
      <c r="N457" s="666">
        <v>0.1</v>
      </c>
    </row>
    <row r="458" spans="1:14" ht="15" thickBot="1">
      <c r="A458" s="665" t="s">
        <v>462</v>
      </c>
      <c r="B458" s="665" t="s">
        <v>15</v>
      </c>
      <c r="C458" s="666">
        <v>17256.759999999998</v>
      </c>
      <c r="D458" s="666">
        <v>293.95</v>
      </c>
      <c r="E458" s="667"/>
      <c r="F458" s="667"/>
      <c r="G458" s="667"/>
      <c r="H458" s="667"/>
      <c r="I458" s="666">
        <v>716.34</v>
      </c>
      <c r="J458" s="666">
        <v>26658.7</v>
      </c>
      <c r="K458" s="666">
        <v>1188.1500000000001</v>
      </c>
      <c r="L458" s="667"/>
      <c r="M458" s="666">
        <v>38.96</v>
      </c>
      <c r="N458" s="666">
        <v>46152.86</v>
      </c>
    </row>
    <row r="459" spans="1:14" ht="15" thickBot="1">
      <c r="A459" s="665" t="s">
        <v>463</v>
      </c>
      <c r="B459" s="665" t="s">
        <v>13</v>
      </c>
      <c r="C459" s="666">
        <v>42.99</v>
      </c>
      <c r="D459" s="667"/>
      <c r="E459" s="667"/>
      <c r="F459" s="667"/>
      <c r="G459" s="666">
        <v>4.12</v>
      </c>
      <c r="H459" s="666">
        <v>98.45</v>
      </c>
      <c r="I459" s="666">
        <v>92689.72</v>
      </c>
      <c r="J459" s="666">
        <v>2.06</v>
      </c>
      <c r="K459" s="667"/>
      <c r="L459" s="667"/>
      <c r="M459" s="667"/>
      <c r="N459" s="666">
        <v>92837.34</v>
      </c>
    </row>
    <row r="460" spans="1:14" ht="15" thickBot="1">
      <c r="A460" s="665" t="s">
        <v>3594</v>
      </c>
      <c r="B460" s="665" t="s">
        <v>13</v>
      </c>
      <c r="C460" s="666">
        <v>39761.58</v>
      </c>
      <c r="D460" s="667"/>
      <c r="E460" s="667"/>
      <c r="F460" s="667"/>
      <c r="G460" s="667"/>
      <c r="H460" s="667"/>
      <c r="I460" s="667"/>
      <c r="J460" s="667"/>
      <c r="K460" s="666">
        <v>20874.86</v>
      </c>
      <c r="L460" s="667"/>
      <c r="M460" s="667"/>
      <c r="N460" s="666">
        <v>60636.44</v>
      </c>
    </row>
    <row r="461" spans="1:14" ht="15" thickBot="1">
      <c r="A461" s="665" t="s">
        <v>464</v>
      </c>
      <c r="B461" s="665" t="s">
        <v>14</v>
      </c>
      <c r="C461" s="666">
        <v>84123.39</v>
      </c>
      <c r="D461" s="666">
        <v>410</v>
      </c>
      <c r="E461" s="667"/>
      <c r="F461" s="667"/>
      <c r="G461" s="666">
        <v>448.66</v>
      </c>
      <c r="H461" s="667"/>
      <c r="I461" s="666">
        <v>39205.019999999997</v>
      </c>
      <c r="J461" s="667"/>
      <c r="K461" s="666">
        <v>6.35</v>
      </c>
      <c r="L461" s="666">
        <v>80.97</v>
      </c>
      <c r="M461" s="666">
        <v>575.46</v>
      </c>
      <c r="N461" s="666">
        <v>124849.85</v>
      </c>
    </row>
    <row r="462" spans="1:14" ht="15" thickBot="1">
      <c r="A462" s="665" t="s">
        <v>465</v>
      </c>
      <c r="B462" s="665" t="s">
        <v>16</v>
      </c>
      <c r="C462" s="667"/>
      <c r="D462" s="667"/>
      <c r="E462" s="667"/>
      <c r="F462" s="667"/>
      <c r="G462" s="667"/>
      <c r="H462" s="666">
        <v>1740.13</v>
      </c>
      <c r="I462" s="666">
        <v>746.9</v>
      </c>
      <c r="J462" s="667"/>
      <c r="K462" s="667"/>
      <c r="L462" s="667"/>
      <c r="M462" s="667"/>
      <c r="N462" s="666">
        <v>2487.0300000000002</v>
      </c>
    </row>
    <row r="463" spans="1:14" ht="15" thickBot="1">
      <c r="A463" s="665" t="s">
        <v>3148</v>
      </c>
      <c r="B463" s="665" t="s">
        <v>15</v>
      </c>
      <c r="C463" s="667"/>
      <c r="D463" s="667"/>
      <c r="E463" s="667"/>
      <c r="F463" s="667"/>
      <c r="G463" s="667"/>
      <c r="H463" s="667"/>
      <c r="I463" s="666">
        <v>90.78</v>
      </c>
      <c r="J463" s="667"/>
      <c r="K463" s="666">
        <v>14422.06</v>
      </c>
      <c r="L463" s="667"/>
      <c r="M463" s="667"/>
      <c r="N463" s="666">
        <v>14512.84</v>
      </c>
    </row>
    <row r="464" spans="1:14" ht="15" thickBot="1">
      <c r="A464" s="665" t="s">
        <v>3148</v>
      </c>
      <c r="B464" s="665" t="s">
        <v>16</v>
      </c>
      <c r="C464" s="666">
        <v>10141.15</v>
      </c>
      <c r="D464" s="667"/>
      <c r="E464" s="667"/>
      <c r="F464" s="667"/>
      <c r="G464" s="667"/>
      <c r="H464" s="667"/>
      <c r="I464" s="667"/>
      <c r="J464" s="667"/>
      <c r="K464" s="666">
        <v>12394.74</v>
      </c>
      <c r="L464" s="667"/>
      <c r="M464" s="667"/>
      <c r="N464" s="666">
        <v>22535.89</v>
      </c>
    </row>
    <row r="465" spans="1:14" ht="15" thickBot="1">
      <c r="A465" s="665" t="s">
        <v>466</v>
      </c>
      <c r="B465" s="665" t="s">
        <v>13</v>
      </c>
      <c r="C465" s="666">
        <v>80344.3</v>
      </c>
      <c r="D465" s="667"/>
      <c r="E465" s="667"/>
      <c r="F465" s="667"/>
      <c r="G465" s="667"/>
      <c r="H465" s="667"/>
      <c r="I465" s="667"/>
      <c r="J465" s="667"/>
      <c r="K465" s="666">
        <v>34078.370000000003</v>
      </c>
      <c r="L465" s="667"/>
      <c r="M465" s="667"/>
      <c r="N465" s="666">
        <v>114422.67</v>
      </c>
    </row>
    <row r="466" spans="1:14" ht="15" thickBot="1">
      <c r="A466" s="665" t="s">
        <v>467</v>
      </c>
      <c r="B466" s="665" t="s">
        <v>14</v>
      </c>
      <c r="C466" s="666">
        <v>11.66</v>
      </c>
      <c r="D466" s="666">
        <v>0.13</v>
      </c>
      <c r="E466" s="667"/>
      <c r="F466" s="666">
        <v>0.28000000000000003</v>
      </c>
      <c r="G466" s="666">
        <v>389.76</v>
      </c>
      <c r="H466" s="667"/>
      <c r="I466" s="666">
        <v>1844.87</v>
      </c>
      <c r="J466" s="667"/>
      <c r="K466" s="666">
        <v>54406.73</v>
      </c>
      <c r="L466" s="666">
        <v>0.93</v>
      </c>
      <c r="M466" s="666">
        <v>0.02</v>
      </c>
      <c r="N466" s="666">
        <v>56654.38</v>
      </c>
    </row>
    <row r="467" spans="1:14" ht="15" thickBot="1">
      <c r="A467" s="665" t="s">
        <v>468</v>
      </c>
      <c r="B467" s="665" t="s">
        <v>14</v>
      </c>
      <c r="C467" s="666">
        <v>4360.97</v>
      </c>
      <c r="D467" s="666">
        <v>1506.63</v>
      </c>
      <c r="E467" s="667"/>
      <c r="F467" s="667"/>
      <c r="G467" s="666">
        <v>496.93</v>
      </c>
      <c r="H467" s="667"/>
      <c r="I467" s="666">
        <v>122906.12</v>
      </c>
      <c r="J467" s="667"/>
      <c r="K467" s="666">
        <v>685.11</v>
      </c>
      <c r="L467" s="666">
        <v>8518.1200000000008</v>
      </c>
      <c r="M467" s="667"/>
      <c r="N467" s="666">
        <v>138473.88</v>
      </c>
    </row>
    <row r="468" spans="1:14" ht="15" thickBot="1">
      <c r="A468" s="665" t="s">
        <v>469</v>
      </c>
      <c r="B468" s="665" t="s">
        <v>13</v>
      </c>
      <c r="C468" s="666">
        <v>-0.59</v>
      </c>
      <c r="D468" s="667"/>
      <c r="E468" s="667"/>
      <c r="F468" s="667"/>
      <c r="G468" s="667"/>
      <c r="H468" s="667"/>
      <c r="I468" s="666">
        <v>-61.56</v>
      </c>
      <c r="J468" s="667"/>
      <c r="K468" s="666">
        <v>72242.66</v>
      </c>
      <c r="L468" s="666">
        <v>1954.26</v>
      </c>
      <c r="M468" s="667"/>
      <c r="N468" s="666">
        <v>74134.77</v>
      </c>
    </row>
    <row r="469" spans="1:14" ht="15" thickBot="1">
      <c r="A469" s="665" t="s">
        <v>3149</v>
      </c>
      <c r="B469" s="665" t="s">
        <v>13</v>
      </c>
      <c r="C469" s="666">
        <v>87232.19</v>
      </c>
      <c r="D469" s="666">
        <v>17.29</v>
      </c>
      <c r="E469" s="667"/>
      <c r="F469" s="667"/>
      <c r="G469" s="667"/>
      <c r="H469" s="667"/>
      <c r="I469" s="666">
        <v>4999.42</v>
      </c>
      <c r="J469" s="667"/>
      <c r="K469" s="667"/>
      <c r="L469" s="666">
        <v>-1.22</v>
      </c>
      <c r="M469" s="667"/>
      <c r="N469" s="666">
        <v>92247.679999999993</v>
      </c>
    </row>
    <row r="470" spans="1:14" ht="15" thickBot="1">
      <c r="A470" s="665" t="s">
        <v>470</v>
      </c>
      <c r="B470" s="665" t="s">
        <v>13</v>
      </c>
      <c r="C470" s="667"/>
      <c r="D470" s="667"/>
      <c r="E470" s="667"/>
      <c r="F470" s="666">
        <v>3527.16</v>
      </c>
      <c r="G470" s="667"/>
      <c r="H470" s="667"/>
      <c r="I470" s="667"/>
      <c r="J470" s="667"/>
      <c r="K470" s="666">
        <v>833.05</v>
      </c>
      <c r="L470" s="667"/>
      <c r="M470" s="667"/>
      <c r="N470" s="666">
        <v>4360.21</v>
      </c>
    </row>
    <row r="471" spans="1:14" ht="15" thickBot="1">
      <c r="A471" s="665" t="s">
        <v>2963</v>
      </c>
      <c r="B471" s="665" t="s">
        <v>13</v>
      </c>
      <c r="C471" s="666">
        <v>19845.34</v>
      </c>
      <c r="D471" s="666">
        <v>1935.23</v>
      </c>
      <c r="E471" s="667"/>
      <c r="F471" s="667"/>
      <c r="G471" s="667"/>
      <c r="H471" s="667"/>
      <c r="I471" s="666">
        <v>-724.33</v>
      </c>
      <c r="J471" s="666">
        <v>520.58000000000004</v>
      </c>
      <c r="K471" s="666">
        <v>-0.26</v>
      </c>
      <c r="L471" s="666">
        <v>-36.21</v>
      </c>
      <c r="M471" s="667"/>
      <c r="N471" s="666">
        <v>21540.35</v>
      </c>
    </row>
    <row r="472" spans="1:14" ht="15" thickBot="1">
      <c r="A472" s="665" t="s">
        <v>2963</v>
      </c>
      <c r="B472" s="665" t="s">
        <v>16</v>
      </c>
      <c r="C472" s="666">
        <v>25446.18</v>
      </c>
      <c r="D472" s="666">
        <v>1528.55</v>
      </c>
      <c r="E472" s="667"/>
      <c r="F472" s="667"/>
      <c r="G472" s="667"/>
      <c r="H472" s="667"/>
      <c r="I472" s="666">
        <v>2450.3000000000002</v>
      </c>
      <c r="J472" s="666">
        <v>553.32000000000005</v>
      </c>
      <c r="K472" s="666">
        <v>-1.6</v>
      </c>
      <c r="L472" s="666">
        <v>48.15</v>
      </c>
      <c r="M472" s="667"/>
      <c r="N472" s="666">
        <v>30024.9</v>
      </c>
    </row>
    <row r="473" spans="1:14" ht="15" thickBot="1">
      <c r="A473" s="665" t="s">
        <v>471</v>
      </c>
      <c r="B473" s="665" t="s">
        <v>17</v>
      </c>
      <c r="C473" s="667"/>
      <c r="D473" s="667"/>
      <c r="E473" s="667"/>
      <c r="F473" s="667"/>
      <c r="G473" s="666">
        <v>48753.16</v>
      </c>
      <c r="H473" s="667"/>
      <c r="I473" s="667"/>
      <c r="J473" s="666">
        <v>24383.82</v>
      </c>
      <c r="K473" s="667"/>
      <c r="L473" s="666">
        <v>0</v>
      </c>
      <c r="M473" s="667"/>
      <c r="N473" s="666">
        <v>73136.98</v>
      </c>
    </row>
    <row r="474" spans="1:14" ht="15" thickBot="1">
      <c r="A474" s="665" t="s">
        <v>472</v>
      </c>
      <c r="B474" s="665" t="s">
        <v>13</v>
      </c>
      <c r="C474" s="667"/>
      <c r="D474" s="667"/>
      <c r="E474" s="667"/>
      <c r="F474" s="667"/>
      <c r="G474" s="667"/>
      <c r="H474" s="667"/>
      <c r="I474" s="667"/>
      <c r="J474" s="667"/>
      <c r="K474" s="666">
        <v>88917.25</v>
      </c>
      <c r="L474" s="667"/>
      <c r="M474" s="667"/>
      <c r="N474" s="666">
        <v>88917.25</v>
      </c>
    </row>
    <row r="475" spans="1:14" ht="15" thickBot="1">
      <c r="A475" s="665" t="s">
        <v>473</v>
      </c>
      <c r="B475" s="665" t="s">
        <v>13</v>
      </c>
      <c r="C475" s="666">
        <v>55952.5</v>
      </c>
      <c r="D475" s="667"/>
      <c r="E475" s="667"/>
      <c r="F475" s="666">
        <v>415.89</v>
      </c>
      <c r="G475" s="667"/>
      <c r="H475" s="667"/>
      <c r="I475" s="667"/>
      <c r="J475" s="667"/>
      <c r="K475" s="666">
        <v>28555.82</v>
      </c>
      <c r="L475" s="667"/>
      <c r="M475" s="667"/>
      <c r="N475" s="666">
        <v>84924.21</v>
      </c>
    </row>
    <row r="476" spans="1:14" ht="15" thickBot="1">
      <c r="A476" s="665" t="s">
        <v>474</v>
      </c>
      <c r="B476" s="665" t="s">
        <v>17</v>
      </c>
      <c r="C476" s="666">
        <v>918.12</v>
      </c>
      <c r="D476" s="666">
        <v>709.93</v>
      </c>
      <c r="E476" s="667"/>
      <c r="F476" s="667"/>
      <c r="G476" s="666">
        <v>385.4</v>
      </c>
      <c r="H476" s="666">
        <v>104.93</v>
      </c>
      <c r="I476" s="666">
        <v>8.1</v>
      </c>
      <c r="J476" s="666">
        <v>91372.52</v>
      </c>
      <c r="K476" s="666">
        <v>293.10000000000002</v>
      </c>
      <c r="L476" s="666">
        <v>740.21</v>
      </c>
      <c r="M476" s="667"/>
      <c r="N476" s="666">
        <v>94532.31</v>
      </c>
    </row>
    <row r="477" spans="1:14" ht="15" thickBot="1">
      <c r="A477" s="665" t="s">
        <v>2964</v>
      </c>
      <c r="B477" s="665" t="s">
        <v>13</v>
      </c>
      <c r="C477" s="666">
        <v>35758.99</v>
      </c>
      <c r="D477" s="666">
        <v>-187.86</v>
      </c>
      <c r="E477" s="667"/>
      <c r="F477" s="667"/>
      <c r="G477" s="667"/>
      <c r="H477" s="667"/>
      <c r="I477" s="666">
        <v>-725.07</v>
      </c>
      <c r="J477" s="666">
        <v>24510.04</v>
      </c>
      <c r="K477" s="666">
        <v>-1.38</v>
      </c>
      <c r="L477" s="666">
        <v>-50.83</v>
      </c>
      <c r="M477" s="667"/>
      <c r="N477" s="666">
        <v>59303.89</v>
      </c>
    </row>
    <row r="478" spans="1:14" ht="15" thickBot="1">
      <c r="A478" s="665" t="s">
        <v>475</v>
      </c>
      <c r="B478" s="665" t="s">
        <v>18</v>
      </c>
      <c r="C478" s="666">
        <v>941.78</v>
      </c>
      <c r="D478" s="666">
        <v>129.16999999999999</v>
      </c>
      <c r="E478" s="667"/>
      <c r="F478" s="667"/>
      <c r="G478" s="666">
        <v>135.56</v>
      </c>
      <c r="H478" s="666">
        <v>297.49</v>
      </c>
      <c r="I478" s="666">
        <v>22.3</v>
      </c>
      <c r="J478" s="666">
        <v>48068.89</v>
      </c>
      <c r="K478" s="666">
        <v>659.25</v>
      </c>
      <c r="L478" s="666">
        <v>303.39999999999998</v>
      </c>
      <c r="M478" s="667"/>
      <c r="N478" s="666">
        <v>50557.84</v>
      </c>
    </row>
    <row r="479" spans="1:14" ht="15" thickBot="1">
      <c r="A479" s="665" t="s">
        <v>476</v>
      </c>
      <c r="B479" s="665" t="s">
        <v>13</v>
      </c>
      <c r="C479" s="666">
        <v>20371.16</v>
      </c>
      <c r="D479" s="667"/>
      <c r="E479" s="667"/>
      <c r="F479" s="667"/>
      <c r="G479" s="667"/>
      <c r="H479" s="667"/>
      <c r="I479" s="666">
        <v>49947.92</v>
      </c>
      <c r="J479" s="667"/>
      <c r="K479" s="666">
        <v>244.62</v>
      </c>
      <c r="L479" s="667"/>
      <c r="M479" s="667"/>
      <c r="N479" s="666">
        <v>70563.7</v>
      </c>
    </row>
    <row r="480" spans="1:14" ht="15" thickBot="1">
      <c r="A480" s="665" t="s">
        <v>477</v>
      </c>
      <c r="B480" s="665" t="s">
        <v>15</v>
      </c>
      <c r="C480" s="667"/>
      <c r="D480" s="667"/>
      <c r="E480" s="667"/>
      <c r="F480" s="667"/>
      <c r="G480" s="667"/>
      <c r="H480" s="667"/>
      <c r="I480" s="666">
        <v>443.42</v>
      </c>
      <c r="J480" s="667"/>
      <c r="K480" s="666">
        <v>31098.28</v>
      </c>
      <c r="L480" s="667"/>
      <c r="M480" s="667"/>
      <c r="N480" s="666">
        <v>31541.7</v>
      </c>
    </row>
    <row r="481" spans="1:14" ht="15" thickBot="1">
      <c r="A481" s="665" t="s">
        <v>478</v>
      </c>
      <c r="B481" s="665" t="s">
        <v>13</v>
      </c>
      <c r="C481" s="667"/>
      <c r="D481" s="667"/>
      <c r="E481" s="667"/>
      <c r="F481" s="667"/>
      <c r="G481" s="667"/>
      <c r="H481" s="667"/>
      <c r="I481" s="667"/>
      <c r="J481" s="667"/>
      <c r="K481" s="666">
        <v>3396.99</v>
      </c>
      <c r="L481" s="667"/>
      <c r="M481" s="667"/>
      <c r="N481" s="666">
        <v>3396.99</v>
      </c>
    </row>
    <row r="482" spans="1:14" ht="15" thickBot="1">
      <c r="A482" s="665" t="s">
        <v>478</v>
      </c>
      <c r="B482" s="665" t="s">
        <v>16</v>
      </c>
      <c r="C482" s="666">
        <v>6859.05</v>
      </c>
      <c r="D482" s="666">
        <v>624.91</v>
      </c>
      <c r="E482" s="667"/>
      <c r="F482" s="667"/>
      <c r="G482" s="666">
        <v>59.13</v>
      </c>
      <c r="H482" s="667"/>
      <c r="I482" s="666">
        <v>13946.5</v>
      </c>
      <c r="J482" s="667"/>
      <c r="K482" s="666">
        <v>28335.01</v>
      </c>
      <c r="L482" s="666">
        <v>740.29</v>
      </c>
      <c r="M482" s="666">
        <v>114.67</v>
      </c>
      <c r="N482" s="666">
        <v>50679.56</v>
      </c>
    </row>
    <row r="483" spans="1:14" ht="15" thickBot="1">
      <c r="A483" s="665" t="s">
        <v>479</v>
      </c>
      <c r="B483" s="665" t="s">
        <v>14</v>
      </c>
      <c r="C483" s="666">
        <v>-26.14</v>
      </c>
      <c r="D483" s="667"/>
      <c r="E483" s="667"/>
      <c r="F483" s="667"/>
      <c r="G483" s="666">
        <v>152.09</v>
      </c>
      <c r="H483" s="667"/>
      <c r="I483" s="666">
        <v>28367.71</v>
      </c>
      <c r="J483" s="667"/>
      <c r="K483" s="667"/>
      <c r="L483" s="667"/>
      <c r="M483" s="667"/>
      <c r="N483" s="666">
        <v>28493.66</v>
      </c>
    </row>
    <row r="484" spans="1:14" ht="15" thickBot="1">
      <c r="A484" s="665" t="s">
        <v>480</v>
      </c>
      <c r="B484" s="665" t="s">
        <v>13</v>
      </c>
      <c r="C484" s="667"/>
      <c r="D484" s="667"/>
      <c r="E484" s="667"/>
      <c r="F484" s="667"/>
      <c r="G484" s="667"/>
      <c r="H484" s="667"/>
      <c r="I484" s="666">
        <v>59715.93</v>
      </c>
      <c r="J484" s="667"/>
      <c r="K484" s="666">
        <v>31153.96</v>
      </c>
      <c r="L484" s="667"/>
      <c r="M484" s="667"/>
      <c r="N484" s="666">
        <v>90869.89</v>
      </c>
    </row>
    <row r="485" spans="1:14" ht="15" thickBot="1">
      <c r="A485" s="665" t="s">
        <v>481</v>
      </c>
      <c r="B485" s="665" t="s">
        <v>16</v>
      </c>
      <c r="C485" s="666">
        <v>960.74</v>
      </c>
      <c r="D485" s="667"/>
      <c r="E485" s="667"/>
      <c r="F485" s="667"/>
      <c r="G485" s="666">
        <v>54.38</v>
      </c>
      <c r="H485" s="667"/>
      <c r="I485" s="667"/>
      <c r="J485" s="667"/>
      <c r="K485" s="666">
        <v>598.20000000000005</v>
      </c>
      <c r="L485" s="667"/>
      <c r="M485" s="666">
        <v>199.4</v>
      </c>
      <c r="N485" s="666">
        <v>1812.72</v>
      </c>
    </row>
    <row r="486" spans="1:14" ht="15" thickBot="1">
      <c r="A486" s="665" t="s">
        <v>482</v>
      </c>
      <c r="B486" s="665" t="s">
        <v>14</v>
      </c>
      <c r="C486" s="666">
        <v>10797.29</v>
      </c>
      <c r="D486" s="666">
        <v>2020.35</v>
      </c>
      <c r="E486" s="667"/>
      <c r="F486" s="667"/>
      <c r="G486" s="667"/>
      <c r="H486" s="667"/>
      <c r="I486" s="666">
        <v>103506.07</v>
      </c>
      <c r="J486" s="667"/>
      <c r="K486" s="667"/>
      <c r="L486" s="666">
        <v>-3.81</v>
      </c>
      <c r="M486" s="667"/>
      <c r="N486" s="666">
        <v>116319.9</v>
      </c>
    </row>
    <row r="487" spans="1:14" ht="15" thickBot="1">
      <c r="A487" s="665" t="s">
        <v>3595</v>
      </c>
      <c r="B487" s="665" t="s">
        <v>14</v>
      </c>
      <c r="C487" s="666">
        <v>0.69</v>
      </c>
      <c r="D487" s="667"/>
      <c r="E487" s="667"/>
      <c r="F487" s="667"/>
      <c r="G487" s="666">
        <v>0.9</v>
      </c>
      <c r="H487" s="667"/>
      <c r="I487" s="666">
        <v>2.5299999999999998</v>
      </c>
      <c r="J487" s="667"/>
      <c r="K487" s="666">
        <v>2730.13</v>
      </c>
      <c r="L487" s="666">
        <v>0.53</v>
      </c>
      <c r="M487" s="667"/>
      <c r="N487" s="666">
        <v>2734.78</v>
      </c>
    </row>
    <row r="488" spans="1:14" ht="15" thickBot="1">
      <c r="A488" s="665" t="s">
        <v>3595</v>
      </c>
      <c r="B488" s="665" t="s">
        <v>19</v>
      </c>
      <c r="C488" s="666">
        <v>-1.4</v>
      </c>
      <c r="D488" s="667"/>
      <c r="E488" s="667"/>
      <c r="F488" s="667"/>
      <c r="G488" s="666">
        <v>-1.83</v>
      </c>
      <c r="H488" s="667"/>
      <c r="I488" s="666">
        <v>-5.17</v>
      </c>
      <c r="J488" s="667"/>
      <c r="K488" s="666">
        <v>9.48</v>
      </c>
      <c r="L488" s="666">
        <v>-1.08</v>
      </c>
      <c r="M488" s="667"/>
      <c r="N488" s="666">
        <v>0</v>
      </c>
    </row>
    <row r="489" spans="1:14" ht="15" thickBot="1">
      <c r="A489" s="665" t="s">
        <v>483</v>
      </c>
      <c r="B489" s="665" t="s">
        <v>15</v>
      </c>
      <c r="C489" s="666">
        <v>4509.8599999999997</v>
      </c>
      <c r="D489" s="666">
        <v>21.84</v>
      </c>
      <c r="E489" s="667"/>
      <c r="F489" s="667"/>
      <c r="G489" s="666">
        <v>501.06</v>
      </c>
      <c r="H489" s="667"/>
      <c r="I489" s="666">
        <v>96.38</v>
      </c>
      <c r="J489" s="666">
        <v>38729.65</v>
      </c>
      <c r="K489" s="666">
        <v>4.22</v>
      </c>
      <c r="L489" s="666">
        <v>128.07</v>
      </c>
      <c r="M489" s="667"/>
      <c r="N489" s="666">
        <v>43991.08</v>
      </c>
    </row>
    <row r="490" spans="1:14" ht="15" thickBot="1">
      <c r="A490" s="665" t="s">
        <v>484</v>
      </c>
      <c r="B490" s="665" t="s">
        <v>13</v>
      </c>
      <c r="C490" s="666">
        <v>3174.66</v>
      </c>
      <c r="D490" s="667"/>
      <c r="E490" s="667"/>
      <c r="F490" s="667"/>
      <c r="G490" s="667"/>
      <c r="H490" s="667"/>
      <c r="I490" s="666">
        <v>28367.360000000001</v>
      </c>
      <c r="J490" s="666">
        <v>23580.84</v>
      </c>
      <c r="K490" s="666">
        <v>24243.56</v>
      </c>
      <c r="L490" s="667"/>
      <c r="M490" s="667"/>
      <c r="N490" s="666">
        <v>79366.42</v>
      </c>
    </row>
    <row r="491" spans="1:14" ht="15" thickBot="1">
      <c r="A491" s="665" t="s">
        <v>485</v>
      </c>
      <c r="B491" s="665" t="s">
        <v>13</v>
      </c>
      <c r="C491" s="666">
        <v>2206.06</v>
      </c>
      <c r="D491" s="667"/>
      <c r="E491" s="667"/>
      <c r="F491" s="667"/>
      <c r="G491" s="667"/>
      <c r="H491" s="667"/>
      <c r="I491" s="666">
        <v>63124.32</v>
      </c>
      <c r="J491" s="667"/>
      <c r="K491" s="666">
        <v>25919.119999999999</v>
      </c>
      <c r="L491" s="667"/>
      <c r="M491" s="667"/>
      <c r="N491" s="666">
        <v>91249.5</v>
      </c>
    </row>
    <row r="492" spans="1:14" ht="15" thickBot="1">
      <c r="A492" s="665" t="s">
        <v>486</v>
      </c>
      <c r="B492" s="665" t="s">
        <v>13</v>
      </c>
      <c r="C492" s="666">
        <v>50998.69</v>
      </c>
      <c r="D492" s="667"/>
      <c r="E492" s="667"/>
      <c r="F492" s="667"/>
      <c r="G492" s="667"/>
      <c r="H492" s="667"/>
      <c r="I492" s="667"/>
      <c r="J492" s="667"/>
      <c r="K492" s="666">
        <v>80248.19</v>
      </c>
      <c r="L492" s="667"/>
      <c r="M492" s="667"/>
      <c r="N492" s="666">
        <v>131246.88</v>
      </c>
    </row>
    <row r="493" spans="1:14" ht="15" thickBot="1">
      <c r="A493" s="665" t="s">
        <v>487</v>
      </c>
      <c r="B493" s="665" t="s">
        <v>15</v>
      </c>
      <c r="C493" s="667"/>
      <c r="D493" s="666">
        <v>-241.34</v>
      </c>
      <c r="E493" s="667"/>
      <c r="F493" s="667"/>
      <c r="G493" s="666">
        <v>-0.05</v>
      </c>
      <c r="H493" s="667"/>
      <c r="I493" s="667"/>
      <c r="J493" s="666">
        <v>40367.440000000002</v>
      </c>
      <c r="K493" s="666">
        <v>-209.44</v>
      </c>
      <c r="L493" s="667"/>
      <c r="M493" s="666">
        <v>-51.56</v>
      </c>
      <c r="N493" s="666">
        <v>39865.050000000003</v>
      </c>
    </row>
    <row r="494" spans="1:14" ht="15" thickBot="1">
      <c r="A494" s="665" t="s">
        <v>3596</v>
      </c>
      <c r="B494" s="665" t="s">
        <v>13</v>
      </c>
      <c r="C494" s="666">
        <v>15673.65</v>
      </c>
      <c r="D494" s="667"/>
      <c r="E494" s="667"/>
      <c r="F494" s="667"/>
      <c r="G494" s="667"/>
      <c r="H494" s="667"/>
      <c r="I494" s="667"/>
      <c r="J494" s="667"/>
      <c r="K494" s="666">
        <v>11597.14</v>
      </c>
      <c r="L494" s="667"/>
      <c r="M494" s="667"/>
      <c r="N494" s="666">
        <v>27270.79</v>
      </c>
    </row>
    <row r="495" spans="1:14" ht="15" thickBot="1">
      <c r="A495" s="665" t="s">
        <v>3596</v>
      </c>
      <c r="B495" s="665" t="s">
        <v>19</v>
      </c>
      <c r="C495" s="666">
        <v>60.07</v>
      </c>
      <c r="D495" s="667"/>
      <c r="E495" s="667"/>
      <c r="F495" s="667"/>
      <c r="G495" s="667"/>
      <c r="H495" s="667"/>
      <c r="I495" s="667"/>
      <c r="J495" s="667"/>
      <c r="K495" s="666">
        <v>-60.08</v>
      </c>
      <c r="L495" s="667"/>
      <c r="M495" s="667"/>
      <c r="N495" s="666">
        <v>-0.01</v>
      </c>
    </row>
    <row r="496" spans="1:14" ht="15" thickBot="1">
      <c r="A496" s="665" t="s">
        <v>488</v>
      </c>
      <c r="B496" s="665" t="s">
        <v>13</v>
      </c>
      <c r="C496" s="666">
        <v>1177.4100000000001</v>
      </c>
      <c r="D496" s="667"/>
      <c r="E496" s="667"/>
      <c r="F496" s="667"/>
      <c r="G496" s="667"/>
      <c r="H496" s="667"/>
      <c r="I496" s="666">
        <v>62993.51</v>
      </c>
      <c r="J496" s="667"/>
      <c r="K496" s="666">
        <v>-23.65</v>
      </c>
      <c r="L496" s="667"/>
      <c r="M496" s="667"/>
      <c r="N496" s="666">
        <v>64147.27</v>
      </c>
    </row>
    <row r="497" spans="1:14" ht="15" thickBot="1">
      <c r="A497" s="665" t="s">
        <v>489</v>
      </c>
      <c r="B497" s="665" t="s">
        <v>15</v>
      </c>
      <c r="C497" s="666">
        <v>52128.02</v>
      </c>
      <c r="D497" s="667"/>
      <c r="E497" s="667"/>
      <c r="F497" s="667"/>
      <c r="G497" s="667"/>
      <c r="H497" s="667"/>
      <c r="I497" s="666">
        <v>1751.45</v>
      </c>
      <c r="J497" s="667"/>
      <c r="K497" s="667"/>
      <c r="L497" s="667"/>
      <c r="M497" s="667"/>
      <c r="N497" s="666">
        <v>53879.47</v>
      </c>
    </row>
    <row r="498" spans="1:14" ht="15" thickBot="1">
      <c r="A498" s="665" t="s">
        <v>3597</v>
      </c>
      <c r="B498" s="665" t="s">
        <v>13</v>
      </c>
      <c r="C498" s="666">
        <v>21580.21</v>
      </c>
      <c r="D498" s="667"/>
      <c r="E498" s="667"/>
      <c r="F498" s="667"/>
      <c r="G498" s="667"/>
      <c r="H498" s="667"/>
      <c r="I498" s="666">
        <v>8895.67</v>
      </c>
      <c r="J498" s="666">
        <v>3418.24</v>
      </c>
      <c r="K498" s="666">
        <v>7289.51</v>
      </c>
      <c r="L498" s="667"/>
      <c r="M498" s="667"/>
      <c r="N498" s="666">
        <v>41183.629999999997</v>
      </c>
    </row>
    <row r="499" spans="1:14" ht="15" thickBot="1">
      <c r="A499" s="665" t="s">
        <v>490</v>
      </c>
      <c r="B499" s="665" t="s">
        <v>13</v>
      </c>
      <c r="C499" s="666">
        <v>76488.210000000006</v>
      </c>
      <c r="D499" s="666">
        <v>10016.379999999999</v>
      </c>
      <c r="E499" s="667"/>
      <c r="F499" s="667"/>
      <c r="G499" s="667"/>
      <c r="H499" s="667"/>
      <c r="I499" s="666">
        <v>2957.12</v>
      </c>
      <c r="J499" s="667"/>
      <c r="K499" s="667"/>
      <c r="L499" s="667"/>
      <c r="M499" s="667"/>
      <c r="N499" s="666">
        <v>89461.71</v>
      </c>
    </row>
    <row r="500" spans="1:14" ht="15" thickBot="1">
      <c r="A500" s="665" t="s">
        <v>491</v>
      </c>
      <c r="B500" s="665" t="s">
        <v>15</v>
      </c>
      <c r="C500" s="667"/>
      <c r="D500" s="667"/>
      <c r="E500" s="667"/>
      <c r="F500" s="667"/>
      <c r="G500" s="667"/>
      <c r="H500" s="667"/>
      <c r="I500" s="666">
        <v>429.05</v>
      </c>
      <c r="J500" s="667"/>
      <c r="K500" s="666">
        <v>69081.36</v>
      </c>
      <c r="L500" s="667"/>
      <c r="M500" s="667"/>
      <c r="N500" s="666">
        <v>69510.41</v>
      </c>
    </row>
    <row r="501" spans="1:14" ht="15" thickBot="1">
      <c r="A501" s="665" t="s">
        <v>492</v>
      </c>
      <c r="B501" s="665" t="s">
        <v>15</v>
      </c>
      <c r="C501" s="667"/>
      <c r="D501" s="667"/>
      <c r="E501" s="667"/>
      <c r="F501" s="667"/>
      <c r="G501" s="667"/>
      <c r="H501" s="667"/>
      <c r="I501" s="667"/>
      <c r="J501" s="667"/>
      <c r="K501" s="666">
        <v>53523.53</v>
      </c>
      <c r="L501" s="667"/>
      <c r="M501" s="667"/>
      <c r="N501" s="666">
        <v>53523.53</v>
      </c>
    </row>
    <row r="502" spans="1:14" ht="15" thickBot="1">
      <c r="A502" s="665" t="s">
        <v>493</v>
      </c>
      <c r="B502" s="665" t="s">
        <v>17</v>
      </c>
      <c r="C502" s="666">
        <v>3162.77</v>
      </c>
      <c r="D502" s="666">
        <v>739.89</v>
      </c>
      <c r="E502" s="667"/>
      <c r="F502" s="667"/>
      <c r="G502" s="666">
        <v>562.87</v>
      </c>
      <c r="H502" s="666">
        <v>2362.5300000000002</v>
      </c>
      <c r="I502" s="666">
        <v>24.29</v>
      </c>
      <c r="J502" s="666">
        <v>52593.54</v>
      </c>
      <c r="K502" s="666">
        <v>4977.24</v>
      </c>
      <c r="L502" s="666">
        <v>1127.31</v>
      </c>
      <c r="M502" s="667"/>
      <c r="N502" s="666">
        <v>65550.44</v>
      </c>
    </row>
    <row r="503" spans="1:14" ht="15" thickBot="1">
      <c r="A503" s="665" t="s">
        <v>3150</v>
      </c>
      <c r="B503" s="665" t="s">
        <v>15</v>
      </c>
      <c r="C503" s="667"/>
      <c r="D503" s="667"/>
      <c r="E503" s="667"/>
      <c r="F503" s="667"/>
      <c r="G503" s="667"/>
      <c r="H503" s="667"/>
      <c r="I503" s="666">
        <v>267.61</v>
      </c>
      <c r="J503" s="667"/>
      <c r="K503" s="666">
        <v>40154.49</v>
      </c>
      <c r="L503" s="667"/>
      <c r="M503" s="667"/>
      <c r="N503" s="666">
        <v>40422.1</v>
      </c>
    </row>
    <row r="504" spans="1:14" ht="15" thickBot="1">
      <c r="A504" s="665" t="s">
        <v>494</v>
      </c>
      <c r="B504" s="665" t="s">
        <v>16</v>
      </c>
      <c r="C504" s="666">
        <v>12957.88</v>
      </c>
      <c r="D504" s="666">
        <v>861.42</v>
      </c>
      <c r="E504" s="667"/>
      <c r="F504" s="667"/>
      <c r="G504" s="667"/>
      <c r="H504" s="667"/>
      <c r="I504" s="666">
        <v>615.66999999999996</v>
      </c>
      <c r="J504" s="666">
        <v>5181.45</v>
      </c>
      <c r="K504" s="666">
        <v>19183.77</v>
      </c>
      <c r="L504" s="666">
        <v>137.44999999999999</v>
      </c>
      <c r="M504" s="667"/>
      <c r="N504" s="666">
        <v>38937.64</v>
      </c>
    </row>
    <row r="505" spans="1:14" ht="15" thickBot="1">
      <c r="A505" s="665" t="s">
        <v>495</v>
      </c>
      <c r="B505" s="665" t="s">
        <v>14</v>
      </c>
      <c r="C505" s="666">
        <v>10735.85</v>
      </c>
      <c r="D505" s="666">
        <v>38.590000000000003</v>
      </c>
      <c r="E505" s="667"/>
      <c r="F505" s="667"/>
      <c r="G505" s="666">
        <v>306.23</v>
      </c>
      <c r="H505" s="667"/>
      <c r="I505" s="666">
        <v>63819.09</v>
      </c>
      <c r="J505" s="667"/>
      <c r="K505" s="666">
        <v>938.14</v>
      </c>
      <c r="L505" s="666">
        <v>15.9</v>
      </c>
      <c r="M505" s="666">
        <v>73.56</v>
      </c>
      <c r="N505" s="666">
        <v>75927.360000000001</v>
      </c>
    </row>
    <row r="506" spans="1:14" ht="15" thickBot="1">
      <c r="A506" s="665" t="s">
        <v>2965</v>
      </c>
      <c r="B506" s="665" t="s">
        <v>13</v>
      </c>
      <c r="C506" s="666">
        <v>50787.19</v>
      </c>
      <c r="D506" s="666">
        <v>62.2</v>
      </c>
      <c r="E506" s="667"/>
      <c r="F506" s="667"/>
      <c r="G506" s="667"/>
      <c r="H506" s="666">
        <v>18.309999999999999</v>
      </c>
      <c r="I506" s="666">
        <v>9355.92</v>
      </c>
      <c r="J506" s="666">
        <v>150.66999999999999</v>
      </c>
      <c r="K506" s="666">
        <v>23.5</v>
      </c>
      <c r="L506" s="666">
        <v>582.33000000000004</v>
      </c>
      <c r="M506" s="667"/>
      <c r="N506" s="666">
        <v>60980.12</v>
      </c>
    </row>
    <row r="507" spans="1:14" ht="15" thickBot="1">
      <c r="A507" s="665" t="s">
        <v>496</v>
      </c>
      <c r="B507" s="665" t="s">
        <v>13</v>
      </c>
      <c r="C507" s="666">
        <v>4901.32</v>
      </c>
      <c r="D507" s="667"/>
      <c r="E507" s="667"/>
      <c r="F507" s="667"/>
      <c r="G507" s="667"/>
      <c r="H507" s="667"/>
      <c r="I507" s="666">
        <v>36045.49</v>
      </c>
      <c r="J507" s="666">
        <v>32736.45</v>
      </c>
      <c r="K507" s="667"/>
      <c r="L507" s="667"/>
      <c r="M507" s="667"/>
      <c r="N507" s="666">
        <v>73683.259999999995</v>
      </c>
    </row>
    <row r="508" spans="1:14" ht="15" thickBot="1">
      <c r="A508" s="665" t="s">
        <v>497</v>
      </c>
      <c r="B508" s="665" t="s">
        <v>13</v>
      </c>
      <c r="C508" s="666">
        <v>-86.09</v>
      </c>
      <c r="D508" s="666">
        <v>-0.56999999999999995</v>
      </c>
      <c r="E508" s="667"/>
      <c r="F508" s="667"/>
      <c r="G508" s="667"/>
      <c r="H508" s="667"/>
      <c r="I508" s="666">
        <v>72614.490000000005</v>
      </c>
      <c r="J508" s="667"/>
      <c r="K508" s="667"/>
      <c r="L508" s="666">
        <v>17468.5</v>
      </c>
      <c r="M508" s="667"/>
      <c r="N508" s="666">
        <v>89996.33</v>
      </c>
    </row>
    <row r="509" spans="1:14" ht="15" thickBot="1">
      <c r="A509" s="665" t="s">
        <v>498</v>
      </c>
      <c r="B509" s="665" t="s">
        <v>13</v>
      </c>
      <c r="C509" s="666">
        <v>51056.18</v>
      </c>
      <c r="D509" s="667"/>
      <c r="E509" s="667"/>
      <c r="F509" s="667"/>
      <c r="G509" s="667"/>
      <c r="H509" s="667"/>
      <c r="I509" s="666">
        <v>19132.310000000001</v>
      </c>
      <c r="J509" s="666">
        <v>6367.07</v>
      </c>
      <c r="K509" s="666">
        <v>17839.419999999998</v>
      </c>
      <c r="L509" s="667"/>
      <c r="M509" s="667"/>
      <c r="N509" s="666">
        <v>94394.98</v>
      </c>
    </row>
    <row r="510" spans="1:14" ht="15" thickBot="1">
      <c r="A510" s="665" t="s">
        <v>2966</v>
      </c>
      <c r="B510" s="665" t="s">
        <v>13</v>
      </c>
      <c r="C510" s="666">
        <v>15390.41</v>
      </c>
      <c r="D510" s="667"/>
      <c r="E510" s="667"/>
      <c r="F510" s="667"/>
      <c r="G510" s="667"/>
      <c r="H510" s="667"/>
      <c r="I510" s="667"/>
      <c r="J510" s="666">
        <v>40906.720000000001</v>
      </c>
      <c r="K510" s="667"/>
      <c r="L510" s="667"/>
      <c r="M510" s="667"/>
      <c r="N510" s="666">
        <v>56297.13</v>
      </c>
    </row>
    <row r="511" spans="1:14" ht="15" thickBot="1">
      <c r="A511" s="665" t="s">
        <v>499</v>
      </c>
      <c r="B511" s="665" t="s">
        <v>13</v>
      </c>
      <c r="C511" s="666">
        <v>51283.54</v>
      </c>
      <c r="D511" s="667"/>
      <c r="E511" s="667"/>
      <c r="F511" s="667"/>
      <c r="G511" s="667"/>
      <c r="H511" s="667"/>
      <c r="I511" s="666">
        <v>9984.2999999999993</v>
      </c>
      <c r="J511" s="666">
        <v>3147.14</v>
      </c>
      <c r="K511" s="667"/>
      <c r="L511" s="667"/>
      <c r="M511" s="667"/>
      <c r="N511" s="666">
        <v>64414.98</v>
      </c>
    </row>
    <row r="512" spans="1:14" ht="15" thickBot="1">
      <c r="A512" s="665" t="s">
        <v>500</v>
      </c>
      <c r="B512" s="665" t="s">
        <v>14</v>
      </c>
      <c r="C512" s="666">
        <v>18857.66</v>
      </c>
      <c r="D512" s="666">
        <v>1656.24</v>
      </c>
      <c r="E512" s="667"/>
      <c r="F512" s="667"/>
      <c r="G512" s="666">
        <v>46.03</v>
      </c>
      <c r="H512" s="667"/>
      <c r="I512" s="666">
        <v>139276.15</v>
      </c>
      <c r="J512" s="667"/>
      <c r="K512" s="666">
        <v>63.63</v>
      </c>
      <c r="L512" s="666">
        <v>8106.45</v>
      </c>
      <c r="M512" s="667"/>
      <c r="N512" s="666">
        <v>168006.16</v>
      </c>
    </row>
    <row r="513" spans="1:14" ht="15" thickBot="1">
      <c r="A513" s="665" t="s">
        <v>501</v>
      </c>
      <c r="B513" s="665" t="s">
        <v>16</v>
      </c>
      <c r="C513" s="666">
        <v>35264.89</v>
      </c>
      <c r="D513" s="666">
        <v>909.44</v>
      </c>
      <c r="E513" s="667"/>
      <c r="F513" s="667"/>
      <c r="G513" s="667"/>
      <c r="H513" s="667"/>
      <c r="I513" s="666">
        <v>12713.11</v>
      </c>
      <c r="J513" s="666">
        <v>2608.62</v>
      </c>
      <c r="K513" s="666">
        <v>-2.65</v>
      </c>
      <c r="L513" s="666">
        <v>284.93</v>
      </c>
      <c r="M513" s="667"/>
      <c r="N513" s="666">
        <v>51778.34</v>
      </c>
    </row>
    <row r="514" spans="1:14" ht="15" thickBot="1">
      <c r="A514" s="665" t="s">
        <v>502</v>
      </c>
      <c r="B514" s="665" t="s">
        <v>17</v>
      </c>
      <c r="C514" s="666">
        <v>2448.9499999999998</v>
      </c>
      <c r="D514" s="666">
        <v>180.16</v>
      </c>
      <c r="E514" s="667"/>
      <c r="F514" s="667"/>
      <c r="G514" s="666">
        <v>215.72</v>
      </c>
      <c r="H514" s="666">
        <v>2050.0300000000002</v>
      </c>
      <c r="I514" s="666">
        <v>15.28</v>
      </c>
      <c r="J514" s="666">
        <v>52818.2</v>
      </c>
      <c r="K514" s="666">
        <v>2392.88</v>
      </c>
      <c r="L514" s="666">
        <v>2142.92</v>
      </c>
      <c r="M514" s="667"/>
      <c r="N514" s="666">
        <v>62264.14</v>
      </c>
    </row>
    <row r="515" spans="1:14" ht="15" thickBot="1">
      <c r="A515" s="665" t="s">
        <v>503</v>
      </c>
      <c r="B515" s="665" t="s">
        <v>13</v>
      </c>
      <c r="C515" s="666">
        <v>76223.91</v>
      </c>
      <c r="D515" s="667"/>
      <c r="E515" s="667"/>
      <c r="F515" s="667"/>
      <c r="G515" s="667"/>
      <c r="H515" s="667"/>
      <c r="I515" s="666">
        <v>8120</v>
      </c>
      <c r="J515" s="666">
        <v>2725.26</v>
      </c>
      <c r="K515" s="666">
        <v>7449.92</v>
      </c>
      <c r="L515" s="667"/>
      <c r="M515" s="667"/>
      <c r="N515" s="666">
        <v>94519.09</v>
      </c>
    </row>
    <row r="516" spans="1:14" ht="15" thickBot="1">
      <c r="A516" s="665" t="s">
        <v>504</v>
      </c>
      <c r="B516" s="665" t="s">
        <v>14</v>
      </c>
      <c r="C516" s="666">
        <v>33955.54</v>
      </c>
      <c r="D516" s="667"/>
      <c r="E516" s="667"/>
      <c r="F516" s="667"/>
      <c r="G516" s="667"/>
      <c r="H516" s="667"/>
      <c r="I516" s="666">
        <v>106032.26</v>
      </c>
      <c r="J516" s="667"/>
      <c r="K516" s="667"/>
      <c r="L516" s="667"/>
      <c r="M516" s="667"/>
      <c r="N516" s="666">
        <v>139987.79999999999</v>
      </c>
    </row>
    <row r="517" spans="1:14" ht="15" thickBot="1">
      <c r="A517" s="665" t="s">
        <v>505</v>
      </c>
      <c r="B517" s="665" t="s">
        <v>15</v>
      </c>
      <c r="C517" s="667"/>
      <c r="D517" s="667"/>
      <c r="E517" s="667"/>
      <c r="F517" s="667"/>
      <c r="G517" s="667"/>
      <c r="H517" s="667"/>
      <c r="I517" s="666">
        <v>236.16</v>
      </c>
      <c r="J517" s="667"/>
      <c r="K517" s="666">
        <v>41333.47</v>
      </c>
      <c r="L517" s="667"/>
      <c r="M517" s="667"/>
      <c r="N517" s="666">
        <v>41569.629999999997</v>
      </c>
    </row>
    <row r="518" spans="1:14" ht="15" thickBot="1">
      <c r="A518" s="665" t="s">
        <v>506</v>
      </c>
      <c r="B518" s="665" t="s">
        <v>13</v>
      </c>
      <c r="C518" s="667"/>
      <c r="D518" s="667"/>
      <c r="E518" s="667"/>
      <c r="F518" s="667"/>
      <c r="G518" s="667"/>
      <c r="H518" s="667"/>
      <c r="I518" s="666">
        <v>86303.97</v>
      </c>
      <c r="J518" s="667"/>
      <c r="K518" s="666">
        <v>6346.87</v>
      </c>
      <c r="L518" s="667"/>
      <c r="M518" s="667"/>
      <c r="N518" s="666">
        <v>92650.84</v>
      </c>
    </row>
    <row r="519" spans="1:14" ht="15" thickBot="1">
      <c r="A519" s="665" t="s">
        <v>507</v>
      </c>
      <c r="B519" s="665" t="s">
        <v>13</v>
      </c>
      <c r="C519" s="666">
        <v>1912.85</v>
      </c>
      <c r="D519" s="666">
        <v>44.82</v>
      </c>
      <c r="E519" s="667"/>
      <c r="F519" s="667"/>
      <c r="G519" s="667"/>
      <c r="H519" s="667"/>
      <c r="I519" s="666">
        <v>66069.649999999994</v>
      </c>
      <c r="J519" s="666">
        <v>138.94</v>
      </c>
      <c r="K519" s="666">
        <v>0.32</v>
      </c>
      <c r="L519" s="666">
        <v>9.82</v>
      </c>
      <c r="M519" s="667"/>
      <c r="N519" s="666">
        <v>68176.399999999994</v>
      </c>
    </row>
    <row r="520" spans="1:14" ht="15" thickBot="1">
      <c r="A520" s="665" t="s">
        <v>508</v>
      </c>
      <c r="B520" s="665" t="s">
        <v>13</v>
      </c>
      <c r="C520" s="666">
        <v>49406.9</v>
      </c>
      <c r="D520" s="666">
        <v>1272.3800000000001</v>
      </c>
      <c r="E520" s="667"/>
      <c r="F520" s="667"/>
      <c r="G520" s="666">
        <v>453.52</v>
      </c>
      <c r="H520" s="667"/>
      <c r="I520" s="666">
        <v>8.09</v>
      </c>
      <c r="J520" s="666">
        <v>3541.02</v>
      </c>
      <c r="K520" s="666">
        <v>3.94</v>
      </c>
      <c r="L520" s="666">
        <v>-14.78</v>
      </c>
      <c r="M520" s="667"/>
      <c r="N520" s="666">
        <v>54671.07</v>
      </c>
    </row>
    <row r="521" spans="1:14" ht="15" thickBot="1">
      <c r="A521" s="665" t="s">
        <v>509</v>
      </c>
      <c r="B521" s="665" t="s">
        <v>13</v>
      </c>
      <c r="C521" s="667"/>
      <c r="D521" s="667"/>
      <c r="E521" s="667"/>
      <c r="F521" s="666">
        <v>50363.040000000001</v>
      </c>
      <c r="G521" s="667"/>
      <c r="H521" s="667"/>
      <c r="I521" s="666">
        <v>1024.3399999999999</v>
      </c>
      <c r="J521" s="667"/>
      <c r="K521" s="666">
        <v>22518.15</v>
      </c>
      <c r="L521" s="667"/>
      <c r="M521" s="667"/>
      <c r="N521" s="666">
        <v>73905.53</v>
      </c>
    </row>
    <row r="522" spans="1:14" ht="15" thickBot="1">
      <c r="A522" s="665" t="s">
        <v>510</v>
      </c>
      <c r="B522" s="665" t="s">
        <v>13</v>
      </c>
      <c r="C522" s="666">
        <v>2821.09</v>
      </c>
      <c r="D522" s="667"/>
      <c r="E522" s="667"/>
      <c r="F522" s="667"/>
      <c r="G522" s="667"/>
      <c r="H522" s="667"/>
      <c r="I522" s="666">
        <v>25208.17</v>
      </c>
      <c r="J522" s="666">
        <v>20954.96</v>
      </c>
      <c r="K522" s="666">
        <v>21543.24</v>
      </c>
      <c r="L522" s="667"/>
      <c r="M522" s="667"/>
      <c r="N522" s="666">
        <v>70527.460000000006</v>
      </c>
    </row>
    <row r="523" spans="1:14" ht="15" thickBot="1">
      <c r="A523" s="665" t="s">
        <v>511</v>
      </c>
      <c r="B523" s="665" t="s">
        <v>13</v>
      </c>
      <c r="C523" s="666">
        <v>34.58</v>
      </c>
      <c r="D523" s="667"/>
      <c r="E523" s="667"/>
      <c r="F523" s="666">
        <v>35244.839999999997</v>
      </c>
      <c r="G523" s="667"/>
      <c r="H523" s="667"/>
      <c r="I523" s="666">
        <v>-60.36</v>
      </c>
      <c r="J523" s="667"/>
      <c r="K523" s="666">
        <v>83.79</v>
      </c>
      <c r="L523" s="667"/>
      <c r="M523" s="667"/>
      <c r="N523" s="666">
        <v>35302.85</v>
      </c>
    </row>
    <row r="524" spans="1:14" ht="15" thickBot="1">
      <c r="A524" s="665" t="s">
        <v>3598</v>
      </c>
      <c r="B524" s="665" t="s">
        <v>13</v>
      </c>
      <c r="C524" s="666">
        <v>3955.01</v>
      </c>
      <c r="D524" s="666">
        <v>4.0999999999999996</v>
      </c>
      <c r="E524" s="667"/>
      <c r="F524" s="667"/>
      <c r="G524" s="667"/>
      <c r="H524" s="667"/>
      <c r="I524" s="666">
        <v>110.66</v>
      </c>
      <c r="J524" s="667"/>
      <c r="K524" s="667"/>
      <c r="L524" s="667"/>
      <c r="M524" s="667"/>
      <c r="N524" s="666">
        <v>4069.77</v>
      </c>
    </row>
    <row r="525" spans="1:14" ht="15" thickBot="1">
      <c r="A525" s="665" t="s">
        <v>512</v>
      </c>
      <c r="B525" s="665" t="s">
        <v>13</v>
      </c>
      <c r="C525" s="667"/>
      <c r="D525" s="667"/>
      <c r="E525" s="667"/>
      <c r="F525" s="667"/>
      <c r="G525" s="667"/>
      <c r="H525" s="667"/>
      <c r="I525" s="667"/>
      <c r="J525" s="667"/>
      <c r="K525" s="666">
        <v>109937.23</v>
      </c>
      <c r="L525" s="666">
        <v>4226.5600000000004</v>
      </c>
      <c r="M525" s="667"/>
      <c r="N525" s="666">
        <v>114163.79</v>
      </c>
    </row>
    <row r="526" spans="1:14" ht="15" thickBot="1">
      <c r="A526" s="665" t="s">
        <v>513</v>
      </c>
      <c r="B526" s="665" t="s">
        <v>18</v>
      </c>
      <c r="C526" s="666">
        <v>14258.61</v>
      </c>
      <c r="D526" s="666">
        <v>3404.69</v>
      </c>
      <c r="E526" s="667"/>
      <c r="F526" s="667"/>
      <c r="G526" s="666">
        <v>524.74</v>
      </c>
      <c r="H526" s="667"/>
      <c r="I526" s="666">
        <v>10.77</v>
      </c>
      <c r="J526" s="666">
        <v>49377.82</v>
      </c>
      <c r="K526" s="667"/>
      <c r="L526" s="666">
        <v>457.96</v>
      </c>
      <c r="M526" s="667"/>
      <c r="N526" s="666">
        <v>68034.59</v>
      </c>
    </row>
    <row r="527" spans="1:14" ht="15" thickBot="1">
      <c r="A527" s="665" t="s">
        <v>3599</v>
      </c>
      <c r="B527" s="665" t="s">
        <v>16</v>
      </c>
      <c r="C527" s="667"/>
      <c r="D527" s="667"/>
      <c r="E527" s="667"/>
      <c r="F527" s="667"/>
      <c r="G527" s="667"/>
      <c r="H527" s="667"/>
      <c r="I527" s="666">
        <v>15974.41</v>
      </c>
      <c r="J527" s="667"/>
      <c r="K527" s="667"/>
      <c r="L527" s="667"/>
      <c r="M527" s="667"/>
      <c r="N527" s="666">
        <v>15974.41</v>
      </c>
    </row>
    <row r="528" spans="1:14" ht="15" thickBot="1">
      <c r="A528" s="665" t="s">
        <v>514</v>
      </c>
      <c r="B528" s="665" t="s">
        <v>14</v>
      </c>
      <c r="C528" s="666">
        <v>25112.53</v>
      </c>
      <c r="D528" s="666">
        <v>22.83</v>
      </c>
      <c r="E528" s="667"/>
      <c r="F528" s="667"/>
      <c r="G528" s="666">
        <v>145.31</v>
      </c>
      <c r="H528" s="667"/>
      <c r="I528" s="666">
        <v>71330.13</v>
      </c>
      <c r="J528" s="667"/>
      <c r="K528" s="666">
        <v>0.33</v>
      </c>
      <c r="L528" s="666">
        <v>271.38</v>
      </c>
      <c r="M528" s="666">
        <v>33.18</v>
      </c>
      <c r="N528" s="666">
        <v>96915.69</v>
      </c>
    </row>
    <row r="529" spans="1:14" ht="15" thickBot="1">
      <c r="A529" s="665" t="s">
        <v>515</v>
      </c>
      <c r="B529" s="665" t="s">
        <v>15</v>
      </c>
      <c r="C529" s="667"/>
      <c r="D529" s="667"/>
      <c r="E529" s="667"/>
      <c r="F529" s="667"/>
      <c r="G529" s="667"/>
      <c r="H529" s="667"/>
      <c r="I529" s="667"/>
      <c r="J529" s="667"/>
      <c r="K529" s="666">
        <v>43649.440000000002</v>
      </c>
      <c r="L529" s="667"/>
      <c r="M529" s="667"/>
      <c r="N529" s="666">
        <v>43649.440000000002</v>
      </c>
    </row>
    <row r="530" spans="1:14" ht="15" thickBot="1">
      <c r="A530" s="665" t="s">
        <v>516</v>
      </c>
      <c r="B530" s="665" t="s">
        <v>16</v>
      </c>
      <c r="C530" s="666">
        <v>57978.02</v>
      </c>
      <c r="D530" s="667"/>
      <c r="E530" s="667"/>
      <c r="F530" s="667"/>
      <c r="G530" s="667"/>
      <c r="H530" s="667"/>
      <c r="I530" s="666">
        <v>2092.9499999999998</v>
      </c>
      <c r="J530" s="667"/>
      <c r="K530" s="666">
        <v>37435.050000000003</v>
      </c>
      <c r="L530" s="667"/>
      <c r="M530" s="667"/>
      <c r="N530" s="666">
        <v>97506.02</v>
      </c>
    </row>
    <row r="531" spans="1:14" ht="15" thickBot="1">
      <c r="A531" s="665" t="s">
        <v>517</v>
      </c>
      <c r="B531" s="665" t="s">
        <v>13</v>
      </c>
      <c r="C531" s="667"/>
      <c r="D531" s="667"/>
      <c r="E531" s="667"/>
      <c r="F531" s="666">
        <v>68323.3</v>
      </c>
      <c r="G531" s="667"/>
      <c r="H531" s="666">
        <v>-3.4</v>
      </c>
      <c r="I531" s="666">
        <v>1.63</v>
      </c>
      <c r="J531" s="667"/>
      <c r="K531" s="666">
        <v>3.63</v>
      </c>
      <c r="L531" s="667"/>
      <c r="M531" s="667"/>
      <c r="N531" s="666">
        <v>68325.16</v>
      </c>
    </row>
    <row r="532" spans="1:14" ht="15" thickBot="1">
      <c r="A532" s="665" t="s">
        <v>518</v>
      </c>
      <c r="B532" s="665" t="s">
        <v>13</v>
      </c>
      <c r="C532" s="666">
        <v>45735.07</v>
      </c>
      <c r="D532" s="667"/>
      <c r="E532" s="667"/>
      <c r="F532" s="667"/>
      <c r="G532" s="667"/>
      <c r="H532" s="667"/>
      <c r="I532" s="667"/>
      <c r="J532" s="666">
        <v>20977.68</v>
      </c>
      <c r="K532" s="667"/>
      <c r="L532" s="667"/>
      <c r="M532" s="667"/>
      <c r="N532" s="666">
        <v>66712.75</v>
      </c>
    </row>
    <row r="533" spans="1:14" ht="15" thickBot="1">
      <c r="A533" s="665" t="s">
        <v>519</v>
      </c>
      <c r="B533" s="665" t="s">
        <v>13</v>
      </c>
      <c r="C533" s="666">
        <v>41236.67</v>
      </c>
      <c r="D533" s="667"/>
      <c r="E533" s="667"/>
      <c r="F533" s="667"/>
      <c r="G533" s="667"/>
      <c r="H533" s="667"/>
      <c r="I533" s="667"/>
      <c r="J533" s="667"/>
      <c r="K533" s="666">
        <v>27925.18</v>
      </c>
      <c r="L533" s="667"/>
      <c r="M533" s="667"/>
      <c r="N533" s="666">
        <v>69161.850000000006</v>
      </c>
    </row>
    <row r="534" spans="1:14" ht="15" thickBot="1">
      <c r="A534" s="665" t="s">
        <v>520</v>
      </c>
      <c r="B534" s="665" t="s">
        <v>18</v>
      </c>
      <c r="C534" s="666">
        <v>933.49</v>
      </c>
      <c r="D534" s="666">
        <v>61.69</v>
      </c>
      <c r="E534" s="667"/>
      <c r="F534" s="667"/>
      <c r="G534" s="666">
        <v>125.51</v>
      </c>
      <c r="H534" s="666">
        <v>203.15</v>
      </c>
      <c r="I534" s="666">
        <v>22.39</v>
      </c>
      <c r="J534" s="666">
        <v>12935.53</v>
      </c>
      <c r="K534" s="666">
        <v>1289.3399999999999</v>
      </c>
      <c r="L534" s="666">
        <v>269.83</v>
      </c>
      <c r="M534" s="667"/>
      <c r="N534" s="666">
        <v>15840.93</v>
      </c>
    </row>
    <row r="535" spans="1:14" ht="15" thickBot="1">
      <c r="A535" s="665" t="s">
        <v>3600</v>
      </c>
      <c r="B535" s="665" t="s">
        <v>13</v>
      </c>
      <c r="C535" s="666">
        <v>51640.29</v>
      </c>
      <c r="D535" s="666">
        <v>1325.61</v>
      </c>
      <c r="E535" s="667"/>
      <c r="F535" s="667"/>
      <c r="G535" s="667"/>
      <c r="H535" s="667"/>
      <c r="I535" s="666">
        <v>-61.95</v>
      </c>
      <c r="J535" s="667"/>
      <c r="K535" s="666">
        <v>563.61</v>
      </c>
      <c r="L535" s="666">
        <v>24.71</v>
      </c>
      <c r="M535" s="667"/>
      <c r="N535" s="666">
        <v>53492.27</v>
      </c>
    </row>
    <row r="536" spans="1:14" ht="15" thickBot="1">
      <c r="A536" s="665" t="s">
        <v>521</v>
      </c>
      <c r="B536" s="665" t="s">
        <v>14</v>
      </c>
      <c r="C536" s="666">
        <v>3645.44</v>
      </c>
      <c r="D536" s="666">
        <v>138.84</v>
      </c>
      <c r="E536" s="667"/>
      <c r="F536" s="667"/>
      <c r="G536" s="667"/>
      <c r="H536" s="667"/>
      <c r="I536" s="666">
        <v>103404.93</v>
      </c>
      <c r="J536" s="667"/>
      <c r="K536" s="667"/>
      <c r="L536" s="666">
        <v>14805.66</v>
      </c>
      <c r="M536" s="667"/>
      <c r="N536" s="666">
        <v>121994.87</v>
      </c>
    </row>
    <row r="537" spans="1:14" ht="15" thickBot="1">
      <c r="A537" s="665" t="s">
        <v>522</v>
      </c>
      <c r="B537" s="665" t="s">
        <v>13</v>
      </c>
      <c r="C537" s="666">
        <v>37317.199999999997</v>
      </c>
      <c r="D537" s="666">
        <v>190.71</v>
      </c>
      <c r="E537" s="667"/>
      <c r="F537" s="667"/>
      <c r="G537" s="666">
        <v>0.21</v>
      </c>
      <c r="H537" s="666">
        <v>43.82</v>
      </c>
      <c r="I537" s="666">
        <v>45676.02</v>
      </c>
      <c r="J537" s="666">
        <v>461.62</v>
      </c>
      <c r="K537" s="666">
        <v>146.19</v>
      </c>
      <c r="L537" s="666">
        <v>6860.96</v>
      </c>
      <c r="M537" s="667"/>
      <c r="N537" s="666">
        <v>90696.73</v>
      </c>
    </row>
    <row r="538" spans="1:14" ht="15" thickBot="1">
      <c r="A538" s="665" t="s">
        <v>3151</v>
      </c>
      <c r="B538" s="665" t="s">
        <v>17</v>
      </c>
      <c r="C538" s="666">
        <v>764.04</v>
      </c>
      <c r="D538" s="666">
        <v>-1.54</v>
      </c>
      <c r="E538" s="667"/>
      <c r="F538" s="667"/>
      <c r="G538" s="666">
        <v>-0.34</v>
      </c>
      <c r="H538" s="666">
        <v>-0.04</v>
      </c>
      <c r="I538" s="667"/>
      <c r="J538" s="666">
        <v>-12.04</v>
      </c>
      <c r="K538" s="666">
        <v>-0.09</v>
      </c>
      <c r="L538" s="666">
        <v>-0.65</v>
      </c>
      <c r="M538" s="667"/>
      <c r="N538" s="666">
        <v>749.34</v>
      </c>
    </row>
    <row r="539" spans="1:14" ht="15" thickBot="1">
      <c r="A539" s="665" t="s">
        <v>3151</v>
      </c>
      <c r="B539" s="665" t="s">
        <v>18</v>
      </c>
      <c r="C539" s="666">
        <v>14269.4</v>
      </c>
      <c r="D539" s="666">
        <v>1748.29</v>
      </c>
      <c r="E539" s="667"/>
      <c r="F539" s="667"/>
      <c r="G539" s="666">
        <v>187.66</v>
      </c>
      <c r="H539" s="666">
        <v>162.69</v>
      </c>
      <c r="I539" s="667"/>
      <c r="J539" s="666">
        <v>22231.26</v>
      </c>
      <c r="K539" s="666">
        <v>599.89</v>
      </c>
      <c r="L539" s="666">
        <v>2062.0100000000002</v>
      </c>
      <c r="M539" s="667"/>
      <c r="N539" s="666">
        <v>41261.199999999997</v>
      </c>
    </row>
    <row r="540" spans="1:14" ht="15" thickBot="1">
      <c r="A540" s="665" t="s">
        <v>523</v>
      </c>
      <c r="B540" s="665" t="s">
        <v>14</v>
      </c>
      <c r="C540" s="667"/>
      <c r="D540" s="667"/>
      <c r="E540" s="667"/>
      <c r="F540" s="667"/>
      <c r="G540" s="667"/>
      <c r="H540" s="667"/>
      <c r="I540" s="667"/>
      <c r="J540" s="667"/>
      <c r="K540" s="667"/>
      <c r="L540" s="667"/>
      <c r="M540" s="666">
        <v>66886.47</v>
      </c>
      <c r="N540" s="666">
        <v>66886.47</v>
      </c>
    </row>
    <row r="541" spans="1:14" ht="15" thickBot="1">
      <c r="A541" s="665" t="s">
        <v>524</v>
      </c>
      <c r="B541" s="665" t="s">
        <v>15</v>
      </c>
      <c r="C541" s="667"/>
      <c r="D541" s="667"/>
      <c r="E541" s="667"/>
      <c r="F541" s="667"/>
      <c r="G541" s="667"/>
      <c r="H541" s="667"/>
      <c r="I541" s="667"/>
      <c r="J541" s="667"/>
      <c r="K541" s="666">
        <v>54174.82</v>
      </c>
      <c r="L541" s="667"/>
      <c r="M541" s="667"/>
      <c r="N541" s="666">
        <v>54174.82</v>
      </c>
    </row>
    <row r="542" spans="1:14" ht="15" thickBot="1">
      <c r="A542" s="665" t="s">
        <v>525</v>
      </c>
      <c r="B542" s="665" t="s">
        <v>15</v>
      </c>
      <c r="C542" s="667"/>
      <c r="D542" s="667"/>
      <c r="E542" s="667"/>
      <c r="F542" s="667"/>
      <c r="G542" s="667"/>
      <c r="H542" s="667"/>
      <c r="I542" s="666">
        <v>1064.49</v>
      </c>
      <c r="J542" s="667"/>
      <c r="K542" s="666">
        <v>21135.97</v>
      </c>
      <c r="L542" s="667"/>
      <c r="M542" s="667"/>
      <c r="N542" s="666">
        <v>22200.46</v>
      </c>
    </row>
    <row r="543" spans="1:14" ht="15" thickBot="1">
      <c r="A543" s="665" t="s">
        <v>2967</v>
      </c>
      <c r="B543" s="665" t="s">
        <v>13</v>
      </c>
      <c r="C543" s="666">
        <v>79945.55</v>
      </c>
      <c r="D543" s="666">
        <v>120.33</v>
      </c>
      <c r="E543" s="667"/>
      <c r="F543" s="667"/>
      <c r="G543" s="667"/>
      <c r="H543" s="667"/>
      <c r="I543" s="666">
        <v>2758.79</v>
      </c>
      <c r="J543" s="666">
        <v>186.39</v>
      </c>
      <c r="K543" s="666">
        <v>0.23</v>
      </c>
      <c r="L543" s="666">
        <v>34.979999999999997</v>
      </c>
      <c r="M543" s="667"/>
      <c r="N543" s="666">
        <v>83046.27</v>
      </c>
    </row>
    <row r="544" spans="1:14" ht="15" thickBot="1">
      <c r="A544" s="665" t="s">
        <v>2968</v>
      </c>
      <c r="B544" s="665" t="s">
        <v>13</v>
      </c>
      <c r="C544" s="666">
        <v>79250.02</v>
      </c>
      <c r="D544" s="666">
        <v>868.52</v>
      </c>
      <c r="E544" s="667"/>
      <c r="F544" s="667"/>
      <c r="G544" s="667"/>
      <c r="H544" s="667"/>
      <c r="I544" s="666">
        <v>9666.5499999999993</v>
      </c>
      <c r="J544" s="666">
        <v>1366.08</v>
      </c>
      <c r="K544" s="666">
        <v>-1.44</v>
      </c>
      <c r="L544" s="666">
        <v>140.25</v>
      </c>
      <c r="M544" s="667"/>
      <c r="N544" s="666">
        <v>91289.98</v>
      </c>
    </row>
    <row r="545" spans="1:14" ht="15" thickBot="1">
      <c r="A545" s="665" t="s">
        <v>526</v>
      </c>
      <c r="B545" s="665" t="s">
        <v>15</v>
      </c>
      <c r="C545" s="667"/>
      <c r="D545" s="667"/>
      <c r="E545" s="667"/>
      <c r="F545" s="667"/>
      <c r="G545" s="667"/>
      <c r="H545" s="667"/>
      <c r="I545" s="667"/>
      <c r="J545" s="667"/>
      <c r="K545" s="666">
        <v>4791.7</v>
      </c>
      <c r="L545" s="667"/>
      <c r="M545" s="667"/>
      <c r="N545" s="666">
        <v>4791.7</v>
      </c>
    </row>
    <row r="546" spans="1:14" ht="15" thickBot="1">
      <c r="A546" s="665" t="s">
        <v>527</v>
      </c>
      <c r="B546" s="665" t="s">
        <v>14</v>
      </c>
      <c r="C546" s="666">
        <v>1902.92</v>
      </c>
      <c r="D546" s="666">
        <v>11.06</v>
      </c>
      <c r="E546" s="667"/>
      <c r="F546" s="666">
        <v>0.02</v>
      </c>
      <c r="G546" s="666">
        <v>0.61</v>
      </c>
      <c r="H546" s="667"/>
      <c r="I546" s="666">
        <v>106940.45</v>
      </c>
      <c r="J546" s="667"/>
      <c r="K546" s="666">
        <v>0.41</v>
      </c>
      <c r="L546" s="667"/>
      <c r="M546" s="667"/>
      <c r="N546" s="666">
        <v>108855.47</v>
      </c>
    </row>
    <row r="547" spans="1:14" ht="15" thickBot="1">
      <c r="A547" s="665" t="s">
        <v>528</v>
      </c>
      <c r="B547" s="665" t="s">
        <v>16</v>
      </c>
      <c r="C547" s="666">
        <v>26187.81</v>
      </c>
      <c r="D547" s="666">
        <v>1133.81</v>
      </c>
      <c r="E547" s="667"/>
      <c r="F547" s="667"/>
      <c r="G547" s="667"/>
      <c r="H547" s="667"/>
      <c r="I547" s="666">
        <v>2234.88</v>
      </c>
      <c r="J547" s="666">
        <v>1625.49</v>
      </c>
      <c r="K547" s="666">
        <v>6.11</v>
      </c>
      <c r="L547" s="666">
        <v>226.18</v>
      </c>
      <c r="M547" s="667"/>
      <c r="N547" s="666">
        <v>31414.28</v>
      </c>
    </row>
    <row r="548" spans="1:14" ht="15" thickBot="1">
      <c r="A548" s="665" t="s">
        <v>529</v>
      </c>
      <c r="B548" s="665" t="s">
        <v>13</v>
      </c>
      <c r="C548" s="666">
        <v>52.69</v>
      </c>
      <c r="D548" s="667"/>
      <c r="E548" s="667"/>
      <c r="F548" s="666">
        <v>13110.46</v>
      </c>
      <c r="G548" s="667"/>
      <c r="H548" s="666">
        <v>985.55</v>
      </c>
      <c r="I548" s="666">
        <v>1272.0899999999999</v>
      </c>
      <c r="J548" s="666">
        <v>-1.5</v>
      </c>
      <c r="K548" s="666">
        <v>51742.94</v>
      </c>
      <c r="L548" s="667"/>
      <c r="M548" s="667"/>
      <c r="N548" s="666">
        <v>67162.23</v>
      </c>
    </row>
    <row r="549" spans="1:14" ht="15" thickBot="1">
      <c r="A549" s="665" t="s">
        <v>530</v>
      </c>
      <c r="B549" s="665" t="s">
        <v>13</v>
      </c>
      <c r="C549" s="666">
        <v>35174.07</v>
      </c>
      <c r="D549" s="666">
        <v>2173.98</v>
      </c>
      <c r="E549" s="667"/>
      <c r="F549" s="667"/>
      <c r="G549" s="667"/>
      <c r="H549" s="667"/>
      <c r="I549" s="666">
        <v>1631.67</v>
      </c>
      <c r="J549" s="666">
        <v>4288.8999999999996</v>
      </c>
      <c r="K549" s="666">
        <v>0.51</v>
      </c>
      <c r="L549" s="666">
        <v>8966.77</v>
      </c>
      <c r="M549" s="667"/>
      <c r="N549" s="666">
        <v>52235.9</v>
      </c>
    </row>
    <row r="550" spans="1:14" ht="15" thickBot="1">
      <c r="A550" s="665" t="s">
        <v>531</v>
      </c>
      <c r="B550" s="665" t="s">
        <v>13</v>
      </c>
      <c r="C550" s="666">
        <v>87717.36</v>
      </c>
      <c r="D550" s="666">
        <v>11.49</v>
      </c>
      <c r="E550" s="667"/>
      <c r="F550" s="667"/>
      <c r="G550" s="666">
        <v>15.31</v>
      </c>
      <c r="H550" s="667"/>
      <c r="I550" s="666">
        <v>1299.43</v>
      </c>
      <c r="J550" s="666">
        <v>494.14</v>
      </c>
      <c r="K550" s="666">
        <v>20.45</v>
      </c>
      <c r="L550" s="666">
        <v>1727.26</v>
      </c>
      <c r="M550" s="667"/>
      <c r="N550" s="666">
        <v>91285.440000000002</v>
      </c>
    </row>
    <row r="551" spans="1:14" ht="15" thickBot="1">
      <c r="A551" s="665" t="s">
        <v>3601</v>
      </c>
      <c r="B551" s="665" t="s">
        <v>14</v>
      </c>
      <c r="C551" s="666">
        <v>0.69</v>
      </c>
      <c r="D551" s="667"/>
      <c r="E551" s="667"/>
      <c r="F551" s="667"/>
      <c r="G551" s="666">
        <v>0.9</v>
      </c>
      <c r="H551" s="667"/>
      <c r="I551" s="666">
        <v>2.5299999999999998</v>
      </c>
      <c r="J551" s="667"/>
      <c r="K551" s="666">
        <v>2730.13</v>
      </c>
      <c r="L551" s="666">
        <v>0.53</v>
      </c>
      <c r="M551" s="667"/>
      <c r="N551" s="666">
        <v>2734.78</v>
      </c>
    </row>
    <row r="552" spans="1:14" ht="15" thickBot="1">
      <c r="A552" s="665" t="s">
        <v>3601</v>
      </c>
      <c r="B552" s="665" t="s">
        <v>19</v>
      </c>
      <c r="C552" s="666">
        <v>-1.4</v>
      </c>
      <c r="D552" s="667"/>
      <c r="E552" s="667"/>
      <c r="F552" s="667"/>
      <c r="G552" s="666">
        <v>-1.83</v>
      </c>
      <c r="H552" s="667"/>
      <c r="I552" s="666">
        <v>-5.17</v>
      </c>
      <c r="J552" s="667"/>
      <c r="K552" s="666">
        <v>9.5</v>
      </c>
      <c r="L552" s="666">
        <v>-1.08</v>
      </c>
      <c r="M552" s="667"/>
      <c r="N552" s="666">
        <v>0.02</v>
      </c>
    </row>
    <row r="553" spans="1:14" ht="15" thickBot="1">
      <c r="A553" s="665" t="s">
        <v>532</v>
      </c>
      <c r="B553" s="665" t="s">
        <v>13</v>
      </c>
      <c r="C553" s="666">
        <v>24691.34</v>
      </c>
      <c r="D553" s="667"/>
      <c r="E553" s="667"/>
      <c r="F553" s="667"/>
      <c r="G553" s="667"/>
      <c r="H553" s="667"/>
      <c r="I553" s="666">
        <v>519.77</v>
      </c>
      <c r="J553" s="667"/>
      <c r="K553" s="666">
        <v>38878.47</v>
      </c>
      <c r="L553" s="667"/>
      <c r="M553" s="667"/>
      <c r="N553" s="666">
        <v>64089.58</v>
      </c>
    </row>
    <row r="554" spans="1:14" ht="15" thickBot="1">
      <c r="A554" s="665" t="s">
        <v>533</v>
      </c>
      <c r="B554" s="665" t="s">
        <v>16</v>
      </c>
      <c r="C554" s="666">
        <v>23314.99</v>
      </c>
      <c r="D554" s="667"/>
      <c r="E554" s="667"/>
      <c r="F554" s="667"/>
      <c r="G554" s="666">
        <v>1319.73</v>
      </c>
      <c r="H554" s="667"/>
      <c r="I554" s="667"/>
      <c r="J554" s="667"/>
      <c r="K554" s="666">
        <v>14516.86</v>
      </c>
      <c r="L554" s="667"/>
      <c r="M554" s="666">
        <v>4838.9799999999996</v>
      </c>
      <c r="N554" s="666">
        <v>43990.559999999998</v>
      </c>
    </row>
    <row r="555" spans="1:14" ht="15" thickBot="1">
      <c r="A555" s="665" t="s">
        <v>534</v>
      </c>
      <c r="B555" s="665" t="s">
        <v>17</v>
      </c>
      <c r="C555" s="666">
        <v>2937.1</v>
      </c>
      <c r="D555" s="666">
        <v>287.3</v>
      </c>
      <c r="E555" s="667"/>
      <c r="F555" s="667"/>
      <c r="G555" s="666">
        <v>796.48</v>
      </c>
      <c r="H555" s="666">
        <v>2057.2800000000002</v>
      </c>
      <c r="I555" s="666">
        <v>1374.47</v>
      </c>
      <c r="J555" s="666">
        <v>63317.25</v>
      </c>
      <c r="K555" s="666">
        <v>2436.0700000000002</v>
      </c>
      <c r="L555" s="666">
        <v>3116.83</v>
      </c>
      <c r="M555" s="667"/>
      <c r="N555" s="666">
        <v>76322.78</v>
      </c>
    </row>
    <row r="556" spans="1:14" ht="15" thickBot="1">
      <c r="A556" s="665" t="s">
        <v>535</v>
      </c>
      <c r="B556" s="665" t="s">
        <v>18</v>
      </c>
      <c r="C556" s="666">
        <v>2653.02</v>
      </c>
      <c r="D556" s="667"/>
      <c r="E556" s="667"/>
      <c r="F556" s="667"/>
      <c r="G556" s="667"/>
      <c r="H556" s="667"/>
      <c r="I556" s="667"/>
      <c r="J556" s="666">
        <v>74061.86</v>
      </c>
      <c r="K556" s="666">
        <v>14317.12</v>
      </c>
      <c r="L556" s="667"/>
      <c r="M556" s="667"/>
      <c r="N556" s="666">
        <v>91032</v>
      </c>
    </row>
    <row r="557" spans="1:14" ht="15" thickBot="1">
      <c r="A557" s="665" t="s">
        <v>2969</v>
      </c>
      <c r="B557" s="665" t="s">
        <v>13</v>
      </c>
      <c r="C557" s="666">
        <v>0</v>
      </c>
      <c r="D557" s="666">
        <v>0</v>
      </c>
      <c r="E557" s="667"/>
      <c r="F557" s="667"/>
      <c r="G557" s="666">
        <v>0</v>
      </c>
      <c r="H557" s="667"/>
      <c r="I557" s="666">
        <v>0</v>
      </c>
      <c r="J557" s="667"/>
      <c r="K557" s="666">
        <v>-0.01</v>
      </c>
      <c r="L557" s="666">
        <v>0</v>
      </c>
      <c r="M557" s="667"/>
      <c r="N557" s="666">
        <v>-0.01</v>
      </c>
    </row>
    <row r="558" spans="1:14" ht="15" thickBot="1">
      <c r="A558" s="665" t="s">
        <v>3602</v>
      </c>
      <c r="B558" s="665" t="s">
        <v>13</v>
      </c>
      <c r="C558" s="667"/>
      <c r="D558" s="667"/>
      <c r="E558" s="667"/>
      <c r="F558" s="667"/>
      <c r="G558" s="667"/>
      <c r="H558" s="667"/>
      <c r="I558" s="667"/>
      <c r="J558" s="667"/>
      <c r="K558" s="666">
        <v>29331.84</v>
      </c>
      <c r="L558" s="667"/>
      <c r="M558" s="667"/>
      <c r="N558" s="666">
        <v>29331.84</v>
      </c>
    </row>
    <row r="559" spans="1:14" ht="15" thickBot="1">
      <c r="A559" s="665" t="s">
        <v>536</v>
      </c>
      <c r="B559" s="665" t="s">
        <v>13</v>
      </c>
      <c r="C559" s="666">
        <v>2786.14</v>
      </c>
      <c r="D559" s="667"/>
      <c r="E559" s="667"/>
      <c r="F559" s="667"/>
      <c r="G559" s="667"/>
      <c r="H559" s="667"/>
      <c r="I559" s="666">
        <v>24917.1</v>
      </c>
      <c r="J559" s="666">
        <v>20801.599999999999</v>
      </c>
      <c r="K559" s="666">
        <v>21148.79</v>
      </c>
      <c r="L559" s="667"/>
      <c r="M559" s="667"/>
      <c r="N559" s="666">
        <v>69653.63</v>
      </c>
    </row>
    <row r="560" spans="1:14" ht="15" thickBot="1">
      <c r="A560" s="665" t="s">
        <v>537</v>
      </c>
      <c r="B560" s="665" t="s">
        <v>13</v>
      </c>
      <c r="C560" s="666">
        <v>53661.8</v>
      </c>
      <c r="D560" s="667"/>
      <c r="E560" s="667"/>
      <c r="F560" s="667"/>
      <c r="G560" s="667"/>
      <c r="H560" s="667"/>
      <c r="I560" s="667"/>
      <c r="J560" s="667"/>
      <c r="K560" s="666">
        <v>64655.54</v>
      </c>
      <c r="L560" s="667"/>
      <c r="M560" s="667"/>
      <c r="N560" s="666">
        <v>118317.34</v>
      </c>
    </row>
    <row r="561" spans="1:14" ht="15" thickBot="1">
      <c r="A561" s="665" t="s">
        <v>538</v>
      </c>
      <c r="B561" s="665" t="s">
        <v>13</v>
      </c>
      <c r="C561" s="666">
        <v>78697.960000000006</v>
      </c>
      <c r="D561" s="667"/>
      <c r="E561" s="667"/>
      <c r="F561" s="667"/>
      <c r="G561" s="667"/>
      <c r="H561" s="666">
        <v>3724.49</v>
      </c>
      <c r="I561" s="666">
        <v>630.09</v>
      </c>
      <c r="J561" s="667"/>
      <c r="K561" s="666">
        <v>31456.97</v>
      </c>
      <c r="L561" s="667"/>
      <c r="M561" s="667"/>
      <c r="N561" s="666">
        <v>114509.51</v>
      </c>
    </row>
    <row r="562" spans="1:14" ht="15" thickBot="1">
      <c r="A562" s="665" t="s">
        <v>539</v>
      </c>
      <c r="B562" s="665" t="s">
        <v>18</v>
      </c>
      <c r="C562" s="666">
        <v>2886.32</v>
      </c>
      <c r="D562" s="666">
        <v>442.99</v>
      </c>
      <c r="E562" s="667"/>
      <c r="F562" s="667"/>
      <c r="G562" s="666">
        <v>1073.1600000000001</v>
      </c>
      <c r="H562" s="666">
        <v>1578.33</v>
      </c>
      <c r="I562" s="666">
        <v>22.97</v>
      </c>
      <c r="J562" s="666">
        <v>64301.41</v>
      </c>
      <c r="K562" s="666">
        <v>3156.18</v>
      </c>
      <c r="L562" s="666">
        <v>1189.6400000000001</v>
      </c>
      <c r="M562" s="667"/>
      <c r="N562" s="666">
        <v>74651</v>
      </c>
    </row>
    <row r="563" spans="1:14" ht="15" thickBot="1">
      <c r="A563" s="665" t="s">
        <v>3603</v>
      </c>
      <c r="B563" s="665" t="s">
        <v>14</v>
      </c>
      <c r="C563" s="666">
        <v>-14.98</v>
      </c>
      <c r="D563" s="667"/>
      <c r="E563" s="667"/>
      <c r="F563" s="667"/>
      <c r="G563" s="666">
        <v>0.52</v>
      </c>
      <c r="H563" s="666">
        <v>-1.95</v>
      </c>
      <c r="I563" s="666">
        <v>8491.57</v>
      </c>
      <c r="J563" s="667"/>
      <c r="K563" s="667"/>
      <c r="L563" s="667"/>
      <c r="M563" s="667"/>
      <c r="N563" s="666">
        <v>8475.16</v>
      </c>
    </row>
    <row r="564" spans="1:14" ht="15" thickBot="1">
      <c r="A564" s="665" t="s">
        <v>3603</v>
      </c>
      <c r="B564" s="665" t="s">
        <v>19</v>
      </c>
      <c r="C564" s="667"/>
      <c r="D564" s="667"/>
      <c r="E564" s="667"/>
      <c r="F564" s="667"/>
      <c r="G564" s="666">
        <v>-4.49</v>
      </c>
      <c r="H564" s="666">
        <v>-0.36</v>
      </c>
      <c r="I564" s="666">
        <v>4.75</v>
      </c>
      <c r="J564" s="667"/>
      <c r="K564" s="667"/>
      <c r="L564" s="667"/>
      <c r="M564" s="667"/>
      <c r="N564" s="666">
        <v>-0.1</v>
      </c>
    </row>
    <row r="565" spans="1:14" ht="15" thickBot="1">
      <c r="A565" s="665" t="s">
        <v>540</v>
      </c>
      <c r="B565" s="665" t="s">
        <v>13</v>
      </c>
      <c r="C565" s="667"/>
      <c r="D565" s="667"/>
      <c r="E565" s="667"/>
      <c r="F565" s="667"/>
      <c r="G565" s="667"/>
      <c r="H565" s="667"/>
      <c r="I565" s="666">
        <v>73533.850000000006</v>
      </c>
      <c r="J565" s="667"/>
      <c r="K565" s="666">
        <v>16662.47</v>
      </c>
      <c r="L565" s="667"/>
      <c r="M565" s="667"/>
      <c r="N565" s="666">
        <v>90196.32</v>
      </c>
    </row>
    <row r="566" spans="1:14" ht="15" thickBot="1">
      <c r="A566" s="665" t="s">
        <v>541</v>
      </c>
      <c r="B566" s="665" t="s">
        <v>18</v>
      </c>
      <c r="C566" s="666">
        <v>4476.1099999999997</v>
      </c>
      <c r="D566" s="666">
        <v>567.75</v>
      </c>
      <c r="E566" s="667"/>
      <c r="F566" s="667"/>
      <c r="G566" s="666">
        <v>520.66</v>
      </c>
      <c r="H566" s="666">
        <v>1849.02</v>
      </c>
      <c r="I566" s="666">
        <v>32.369999999999997</v>
      </c>
      <c r="J566" s="666">
        <v>62353.38</v>
      </c>
      <c r="K566" s="666">
        <v>3416.37</v>
      </c>
      <c r="L566" s="666">
        <v>701.66</v>
      </c>
      <c r="M566" s="667"/>
      <c r="N566" s="666">
        <v>73917.320000000007</v>
      </c>
    </row>
    <row r="567" spans="1:14" ht="15" thickBot="1">
      <c r="A567" s="665" t="s">
        <v>542</v>
      </c>
      <c r="B567" s="665" t="s">
        <v>13</v>
      </c>
      <c r="C567" s="666">
        <v>43796.5</v>
      </c>
      <c r="D567" s="666">
        <v>953</v>
      </c>
      <c r="E567" s="667"/>
      <c r="F567" s="667"/>
      <c r="G567" s="667"/>
      <c r="H567" s="667"/>
      <c r="I567" s="666">
        <v>13228.81</v>
      </c>
      <c r="J567" s="666">
        <v>127.6</v>
      </c>
      <c r="K567" s="666">
        <v>0.76</v>
      </c>
      <c r="L567" s="666">
        <v>398.27</v>
      </c>
      <c r="M567" s="667"/>
      <c r="N567" s="666">
        <v>58504.94</v>
      </c>
    </row>
    <row r="568" spans="1:14" ht="15" thickBot="1">
      <c r="A568" s="665" t="s">
        <v>3604</v>
      </c>
      <c r="B568" s="665" t="s">
        <v>15</v>
      </c>
      <c r="C568" s="666">
        <v>36995.15</v>
      </c>
      <c r="D568" s="666">
        <v>-11.33</v>
      </c>
      <c r="E568" s="667"/>
      <c r="F568" s="667"/>
      <c r="G568" s="667"/>
      <c r="H568" s="667"/>
      <c r="I568" s="666">
        <v>-1361.96</v>
      </c>
      <c r="J568" s="666">
        <v>-1657.81</v>
      </c>
      <c r="K568" s="666">
        <v>341.82</v>
      </c>
      <c r="L568" s="666">
        <v>-3.29</v>
      </c>
      <c r="M568" s="667"/>
      <c r="N568" s="666">
        <v>34302.58</v>
      </c>
    </row>
    <row r="569" spans="1:14" ht="15" thickBot="1">
      <c r="A569" s="665" t="s">
        <v>3604</v>
      </c>
      <c r="B569" s="665" t="s">
        <v>16</v>
      </c>
      <c r="C569" s="666">
        <v>7400.99</v>
      </c>
      <c r="D569" s="666">
        <v>149.01</v>
      </c>
      <c r="E569" s="667"/>
      <c r="F569" s="667"/>
      <c r="G569" s="667"/>
      <c r="H569" s="667"/>
      <c r="I569" s="666">
        <v>-8.86</v>
      </c>
      <c r="J569" s="666">
        <v>-40.479999999999997</v>
      </c>
      <c r="K569" s="666">
        <v>964.09</v>
      </c>
      <c r="L569" s="666">
        <v>40.24</v>
      </c>
      <c r="M569" s="667"/>
      <c r="N569" s="666">
        <v>8504.99</v>
      </c>
    </row>
    <row r="570" spans="1:14" ht="15" thickBot="1">
      <c r="A570" s="665" t="s">
        <v>543</v>
      </c>
      <c r="B570" s="665" t="s">
        <v>13</v>
      </c>
      <c r="C570" s="667"/>
      <c r="D570" s="667"/>
      <c r="E570" s="667"/>
      <c r="F570" s="667"/>
      <c r="G570" s="667"/>
      <c r="H570" s="667"/>
      <c r="I570" s="667"/>
      <c r="J570" s="667"/>
      <c r="K570" s="666">
        <v>93644.57</v>
      </c>
      <c r="L570" s="666">
        <v>679.84</v>
      </c>
      <c r="M570" s="667"/>
      <c r="N570" s="666">
        <v>94324.41</v>
      </c>
    </row>
    <row r="571" spans="1:14" ht="15" thickBot="1">
      <c r="A571" s="665" t="s">
        <v>544</v>
      </c>
      <c r="B571" s="665" t="s">
        <v>18</v>
      </c>
      <c r="C571" s="666">
        <v>25028.799999999999</v>
      </c>
      <c r="D571" s="666">
        <v>9768.89</v>
      </c>
      <c r="E571" s="667"/>
      <c r="F571" s="667"/>
      <c r="G571" s="666">
        <v>289.69</v>
      </c>
      <c r="H571" s="667"/>
      <c r="I571" s="667"/>
      <c r="J571" s="666">
        <v>15752.55</v>
      </c>
      <c r="K571" s="666">
        <v>-0.87</v>
      </c>
      <c r="L571" s="666">
        <v>-27.88</v>
      </c>
      <c r="M571" s="667"/>
      <c r="N571" s="666">
        <v>50811.18</v>
      </c>
    </row>
    <row r="572" spans="1:14" ht="15" thickBot="1">
      <c r="A572" s="665" t="s">
        <v>3152</v>
      </c>
      <c r="B572" s="665" t="s">
        <v>16</v>
      </c>
      <c r="C572" s="666">
        <v>36.409999999999997</v>
      </c>
      <c r="D572" s="667"/>
      <c r="E572" s="667"/>
      <c r="F572" s="667"/>
      <c r="G572" s="666">
        <v>3.4</v>
      </c>
      <c r="H572" s="666">
        <v>0.45</v>
      </c>
      <c r="I572" s="666">
        <v>301.51</v>
      </c>
      <c r="J572" s="666">
        <v>30.55</v>
      </c>
      <c r="K572" s="666">
        <v>43765.16</v>
      </c>
      <c r="L572" s="666">
        <v>0</v>
      </c>
      <c r="M572" s="667"/>
      <c r="N572" s="666">
        <v>44137.48</v>
      </c>
    </row>
    <row r="573" spans="1:14" ht="15" thickBot="1">
      <c r="A573" s="665" t="s">
        <v>545</v>
      </c>
      <c r="B573" s="665" t="s">
        <v>13</v>
      </c>
      <c r="C573" s="666">
        <v>52753.65</v>
      </c>
      <c r="D573" s="666">
        <v>492.48</v>
      </c>
      <c r="E573" s="667"/>
      <c r="F573" s="667"/>
      <c r="G573" s="667"/>
      <c r="H573" s="667"/>
      <c r="I573" s="666">
        <v>6746.9</v>
      </c>
      <c r="J573" s="666">
        <v>922.56</v>
      </c>
      <c r="K573" s="666">
        <v>3.13</v>
      </c>
      <c r="L573" s="666">
        <v>104.55</v>
      </c>
      <c r="M573" s="667"/>
      <c r="N573" s="666">
        <v>61023.27</v>
      </c>
    </row>
    <row r="574" spans="1:14" ht="15" thickBot="1">
      <c r="A574" s="665" t="s">
        <v>546</v>
      </c>
      <c r="B574" s="665" t="s">
        <v>13</v>
      </c>
      <c r="C574" s="666">
        <v>10013.08</v>
      </c>
      <c r="D574" s="667"/>
      <c r="E574" s="667"/>
      <c r="F574" s="667"/>
      <c r="G574" s="666">
        <v>6.94</v>
      </c>
      <c r="H574" s="667"/>
      <c r="I574" s="666">
        <v>135.01</v>
      </c>
      <c r="J574" s="666">
        <v>3.47</v>
      </c>
      <c r="K574" s="666">
        <v>73014.929999999993</v>
      </c>
      <c r="L574" s="666">
        <v>11.44</v>
      </c>
      <c r="M574" s="667"/>
      <c r="N574" s="666">
        <v>83184.87</v>
      </c>
    </row>
    <row r="575" spans="1:14" ht="15" thickBot="1">
      <c r="A575" s="665" t="s">
        <v>2970</v>
      </c>
      <c r="B575" s="665" t="s">
        <v>13</v>
      </c>
      <c r="C575" s="666">
        <v>49967.08</v>
      </c>
      <c r="D575" s="666">
        <v>1646.54</v>
      </c>
      <c r="E575" s="667"/>
      <c r="F575" s="667"/>
      <c r="G575" s="667"/>
      <c r="H575" s="667"/>
      <c r="I575" s="666">
        <v>9305.32</v>
      </c>
      <c r="J575" s="666">
        <v>3628.47</v>
      </c>
      <c r="K575" s="666">
        <v>1.89</v>
      </c>
      <c r="L575" s="666">
        <v>404.86</v>
      </c>
      <c r="M575" s="667"/>
      <c r="N575" s="666">
        <v>64954.16</v>
      </c>
    </row>
    <row r="576" spans="1:14" ht="15" thickBot="1">
      <c r="A576" s="665" t="s">
        <v>547</v>
      </c>
      <c r="B576" s="665" t="s">
        <v>18</v>
      </c>
      <c r="C576" s="666">
        <v>15545.83</v>
      </c>
      <c r="D576" s="666">
        <v>2262.83</v>
      </c>
      <c r="E576" s="667"/>
      <c r="F576" s="667"/>
      <c r="G576" s="666">
        <v>583.4</v>
      </c>
      <c r="H576" s="667"/>
      <c r="I576" s="666">
        <v>1516.87</v>
      </c>
      <c r="J576" s="666">
        <v>65168.08</v>
      </c>
      <c r="K576" s="667"/>
      <c r="L576" s="666">
        <v>1597.45</v>
      </c>
      <c r="M576" s="667"/>
      <c r="N576" s="666">
        <v>86674.46</v>
      </c>
    </row>
    <row r="577" spans="1:14" ht="15" thickBot="1">
      <c r="A577" s="665" t="s">
        <v>548</v>
      </c>
      <c r="B577" s="665" t="s">
        <v>13</v>
      </c>
      <c r="C577" s="666">
        <v>602.34</v>
      </c>
      <c r="D577" s="667"/>
      <c r="E577" s="667"/>
      <c r="F577" s="667"/>
      <c r="G577" s="667"/>
      <c r="H577" s="667"/>
      <c r="I577" s="666">
        <v>5421.05</v>
      </c>
      <c r="J577" s="666">
        <v>4668.13</v>
      </c>
      <c r="K577" s="666">
        <v>4366.96</v>
      </c>
      <c r="L577" s="667"/>
      <c r="M577" s="667"/>
      <c r="N577" s="666">
        <v>15058.48</v>
      </c>
    </row>
    <row r="578" spans="1:14" ht="15" thickBot="1">
      <c r="A578" s="665" t="s">
        <v>548</v>
      </c>
      <c r="B578" s="665" t="s">
        <v>15</v>
      </c>
      <c r="C578" s="667"/>
      <c r="D578" s="667"/>
      <c r="E578" s="667"/>
      <c r="F578" s="667"/>
      <c r="G578" s="667"/>
      <c r="H578" s="667"/>
      <c r="I578" s="667"/>
      <c r="J578" s="667"/>
      <c r="K578" s="666">
        <v>54230.44</v>
      </c>
      <c r="L578" s="667"/>
      <c r="M578" s="667"/>
      <c r="N578" s="666">
        <v>54230.44</v>
      </c>
    </row>
    <row r="579" spans="1:14" ht="15" thickBot="1">
      <c r="A579" s="665" t="s">
        <v>549</v>
      </c>
      <c r="B579" s="665" t="s">
        <v>16</v>
      </c>
      <c r="C579" s="666">
        <v>4626.29</v>
      </c>
      <c r="D579" s="667"/>
      <c r="E579" s="667"/>
      <c r="F579" s="667"/>
      <c r="G579" s="666">
        <v>-3.44</v>
      </c>
      <c r="H579" s="667"/>
      <c r="I579" s="666">
        <v>-396.99</v>
      </c>
      <c r="J579" s="666">
        <v>-1.72</v>
      </c>
      <c r="K579" s="666">
        <v>23780.720000000001</v>
      </c>
      <c r="L579" s="666">
        <v>-200.05</v>
      </c>
      <c r="M579" s="667"/>
      <c r="N579" s="666">
        <v>27804.81</v>
      </c>
    </row>
    <row r="580" spans="1:14" ht="15" thickBot="1">
      <c r="A580" s="665" t="s">
        <v>550</v>
      </c>
      <c r="B580" s="665" t="s">
        <v>13</v>
      </c>
      <c r="C580" s="667"/>
      <c r="D580" s="667"/>
      <c r="E580" s="667"/>
      <c r="F580" s="667"/>
      <c r="G580" s="667"/>
      <c r="H580" s="667"/>
      <c r="I580" s="667"/>
      <c r="J580" s="667"/>
      <c r="K580" s="666">
        <v>170250.11</v>
      </c>
      <c r="L580" s="667"/>
      <c r="M580" s="667"/>
      <c r="N580" s="666">
        <v>170250.11</v>
      </c>
    </row>
    <row r="581" spans="1:14" ht="15" thickBot="1">
      <c r="A581" s="665" t="s">
        <v>551</v>
      </c>
      <c r="B581" s="665" t="s">
        <v>13</v>
      </c>
      <c r="C581" s="666">
        <v>1438.08</v>
      </c>
      <c r="D581" s="666">
        <v>3.58</v>
      </c>
      <c r="E581" s="667"/>
      <c r="F581" s="667"/>
      <c r="G581" s="667"/>
      <c r="H581" s="667"/>
      <c r="I581" s="666">
        <v>50226.48</v>
      </c>
      <c r="J581" s="667"/>
      <c r="K581" s="667"/>
      <c r="L581" s="667"/>
      <c r="M581" s="667"/>
      <c r="N581" s="666">
        <v>51668.14</v>
      </c>
    </row>
    <row r="582" spans="1:14" ht="15" thickBot="1">
      <c r="A582" s="665" t="s">
        <v>552</v>
      </c>
      <c r="B582" s="665" t="s">
        <v>16</v>
      </c>
      <c r="C582" s="666">
        <v>25128.03</v>
      </c>
      <c r="D582" s="666">
        <v>1444.67</v>
      </c>
      <c r="E582" s="667"/>
      <c r="F582" s="667"/>
      <c r="G582" s="667"/>
      <c r="H582" s="667"/>
      <c r="I582" s="667"/>
      <c r="J582" s="666">
        <v>16054.89</v>
      </c>
      <c r="K582" s="667"/>
      <c r="L582" s="667"/>
      <c r="M582" s="667"/>
      <c r="N582" s="666">
        <v>42627.59</v>
      </c>
    </row>
    <row r="583" spans="1:14" ht="15" thickBot="1">
      <c r="A583" s="665" t="s">
        <v>553</v>
      </c>
      <c r="B583" s="665" t="s">
        <v>15</v>
      </c>
      <c r="C583" s="667"/>
      <c r="D583" s="667"/>
      <c r="E583" s="667"/>
      <c r="F583" s="667"/>
      <c r="G583" s="667"/>
      <c r="H583" s="667"/>
      <c r="I583" s="666">
        <v>66.599999999999994</v>
      </c>
      <c r="J583" s="667"/>
      <c r="K583" s="666">
        <v>53245.23</v>
      </c>
      <c r="L583" s="667"/>
      <c r="M583" s="667"/>
      <c r="N583" s="666">
        <v>53311.83</v>
      </c>
    </row>
    <row r="584" spans="1:14" ht="15" thickBot="1">
      <c r="A584" s="665" t="s">
        <v>554</v>
      </c>
      <c r="B584" s="665" t="s">
        <v>13</v>
      </c>
      <c r="C584" s="666">
        <v>711.66</v>
      </c>
      <c r="D584" s="666">
        <v>112.81</v>
      </c>
      <c r="E584" s="667"/>
      <c r="F584" s="667"/>
      <c r="G584" s="666">
        <v>173.93</v>
      </c>
      <c r="H584" s="666">
        <v>106.09</v>
      </c>
      <c r="I584" s="666">
        <v>19.04</v>
      </c>
      <c r="J584" s="666">
        <v>13227.77</v>
      </c>
      <c r="K584" s="666">
        <v>582.01</v>
      </c>
      <c r="L584" s="666">
        <v>342.99</v>
      </c>
      <c r="M584" s="667"/>
      <c r="N584" s="666">
        <v>15276.3</v>
      </c>
    </row>
    <row r="585" spans="1:14" ht="15" thickBot="1">
      <c r="A585" s="665" t="s">
        <v>554</v>
      </c>
      <c r="B585" s="665" t="s">
        <v>18</v>
      </c>
      <c r="C585" s="666">
        <v>3707.35</v>
      </c>
      <c r="D585" s="666">
        <v>412.49</v>
      </c>
      <c r="E585" s="667"/>
      <c r="F585" s="667"/>
      <c r="G585" s="666">
        <v>616.61</v>
      </c>
      <c r="H585" s="666">
        <v>1017.45</v>
      </c>
      <c r="I585" s="666">
        <v>68.849999999999994</v>
      </c>
      <c r="J585" s="666">
        <v>59262.36</v>
      </c>
      <c r="K585" s="666">
        <v>2111.44</v>
      </c>
      <c r="L585" s="666">
        <v>1626.72</v>
      </c>
      <c r="M585" s="667"/>
      <c r="N585" s="666">
        <v>68823.27</v>
      </c>
    </row>
    <row r="586" spans="1:14" ht="15" thickBot="1">
      <c r="A586" s="665" t="s">
        <v>555</v>
      </c>
      <c r="B586" s="665" t="s">
        <v>13</v>
      </c>
      <c r="C586" s="666">
        <v>84470.36</v>
      </c>
      <c r="D586" s="666">
        <v>11168.29</v>
      </c>
      <c r="E586" s="667"/>
      <c r="F586" s="667"/>
      <c r="G586" s="667"/>
      <c r="H586" s="667"/>
      <c r="I586" s="666">
        <v>7473.99</v>
      </c>
      <c r="J586" s="667"/>
      <c r="K586" s="667"/>
      <c r="L586" s="667"/>
      <c r="M586" s="667"/>
      <c r="N586" s="666">
        <v>103112.64</v>
      </c>
    </row>
    <row r="587" spans="1:14" ht="15" thickBot="1">
      <c r="A587" s="665" t="s">
        <v>556</v>
      </c>
      <c r="B587" s="665" t="s">
        <v>13</v>
      </c>
      <c r="C587" s="666">
        <v>45820.65</v>
      </c>
      <c r="D587" s="667"/>
      <c r="E587" s="667"/>
      <c r="F587" s="667"/>
      <c r="G587" s="667"/>
      <c r="H587" s="667"/>
      <c r="I587" s="666">
        <v>55681.52</v>
      </c>
      <c r="J587" s="667"/>
      <c r="K587" s="666">
        <v>8999.76</v>
      </c>
      <c r="L587" s="667"/>
      <c r="M587" s="667"/>
      <c r="N587" s="666">
        <v>110501.93</v>
      </c>
    </row>
    <row r="588" spans="1:14" ht="15" thickBot="1">
      <c r="A588" s="665" t="s">
        <v>557</v>
      </c>
      <c r="B588" s="665" t="s">
        <v>17</v>
      </c>
      <c r="C588" s="666">
        <v>7137.07</v>
      </c>
      <c r="D588" s="666">
        <v>951.14</v>
      </c>
      <c r="E588" s="667"/>
      <c r="F588" s="667"/>
      <c r="G588" s="666">
        <v>1704.45</v>
      </c>
      <c r="H588" s="666">
        <v>457.36</v>
      </c>
      <c r="I588" s="666">
        <v>33.36</v>
      </c>
      <c r="J588" s="666">
        <v>90761.68</v>
      </c>
      <c r="K588" s="666">
        <v>1126.03</v>
      </c>
      <c r="L588" s="666">
        <v>19263.64</v>
      </c>
      <c r="M588" s="667"/>
      <c r="N588" s="666">
        <v>121434.73</v>
      </c>
    </row>
    <row r="589" spans="1:14" ht="15" thickBot="1">
      <c r="A589" s="665" t="s">
        <v>558</v>
      </c>
      <c r="B589" s="665" t="s">
        <v>13</v>
      </c>
      <c r="C589" s="666">
        <v>40524.5</v>
      </c>
      <c r="D589" s="666">
        <v>147.46</v>
      </c>
      <c r="E589" s="667"/>
      <c r="F589" s="667"/>
      <c r="G589" s="667"/>
      <c r="H589" s="667"/>
      <c r="I589" s="666">
        <v>13401.3</v>
      </c>
      <c r="J589" s="666">
        <v>588.04</v>
      </c>
      <c r="K589" s="666">
        <v>-1.36</v>
      </c>
      <c r="L589" s="666">
        <v>39.03</v>
      </c>
      <c r="M589" s="667"/>
      <c r="N589" s="666">
        <v>54698.97</v>
      </c>
    </row>
    <row r="590" spans="1:14" ht="15" thickBot="1">
      <c r="A590" s="665" t="s">
        <v>559</v>
      </c>
      <c r="B590" s="665" t="s">
        <v>14</v>
      </c>
      <c r="C590" s="666">
        <v>69635.72</v>
      </c>
      <c r="D590" s="666">
        <v>5859.12</v>
      </c>
      <c r="E590" s="667"/>
      <c r="F590" s="667"/>
      <c r="G590" s="666">
        <v>743.76</v>
      </c>
      <c r="H590" s="667"/>
      <c r="I590" s="666">
        <v>54489.440000000002</v>
      </c>
      <c r="J590" s="667"/>
      <c r="K590" s="666">
        <v>10.43</v>
      </c>
      <c r="L590" s="666">
        <v>2626.83</v>
      </c>
      <c r="M590" s="666">
        <v>71.75</v>
      </c>
      <c r="N590" s="666">
        <v>133437.04999999999</v>
      </c>
    </row>
    <row r="591" spans="1:14" ht="15" thickBot="1">
      <c r="A591" s="665" t="s">
        <v>3605</v>
      </c>
      <c r="B591" s="665" t="s">
        <v>13</v>
      </c>
      <c r="C591" s="666">
        <v>6394.89</v>
      </c>
      <c r="D591" s="666">
        <v>84.07</v>
      </c>
      <c r="E591" s="667"/>
      <c r="F591" s="667"/>
      <c r="G591" s="667"/>
      <c r="H591" s="667"/>
      <c r="I591" s="666">
        <v>124.51</v>
      </c>
      <c r="J591" s="667"/>
      <c r="K591" s="667"/>
      <c r="L591" s="666">
        <v>2.7</v>
      </c>
      <c r="M591" s="667"/>
      <c r="N591" s="666">
        <v>6606.17</v>
      </c>
    </row>
    <row r="592" spans="1:14" ht="15" thickBot="1">
      <c r="A592" s="665" t="s">
        <v>560</v>
      </c>
      <c r="B592" s="665" t="s">
        <v>13</v>
      </c>
      <c r="C592" s="666">
        <v>-6.54</v>
      </c>
      <c r="D592" s="667"/>
      <c r="E592" s="667"/>
      <c r="F592" s="666">
        <v>54140.78</v>
      </c>
      <c r="G592" s="667"/>
      <c r="H592" s="667"/>
      <c r="I592" s="666">
        <v>-8.23</v>
      </c>
      <c r="J592" s="666">
        <v>-7.85</v>
      </c>
      <c r="K592" s="666">
        <v>-304.95999999999998</v>
      </c>
      <c r="L592" s="667"/>
      <c r="M592" s="667"/>
      <c r="N592" s="666">
        <v>53813.2</v>
      </c>
    </row>
    <row r="593" spans="1:14" ht="15" thickBot="1">
      <c r="A593" s="665" t="s">
        <v>3606</v>
      </c>
      <c r="B593" s="665" t="s">
        <v>16</v>
      </c>
      <c r="C593" s="666">
        <v>1938.57</v>
      </c>
      <c r="D593" s="667"/>
      <c r="E593" s="667"/>
      <c r="F593" s="667"/>
      <c r="G593" s="667"/>
      <c r="H593" s="667"/>
      <c r="I593" s="667"/>
      <c r="J593" s="667"/>
      <c r="K593" s="666">
        <v>11908.33</v>
      </c>
      <c r="L593" s="667"/>
      <c r="M593" s="667"/>
      <c r="N593" s="666">
        <v>13846.9</v>
      </c>
    </row>
    <row r="594" spans="1:14" ht="15" thickBot="1">
      <c r="A594" s="665" t="s">
        <v>561</v>
      </c>
      <c r="B594" s="665" t="s">
        <v>13</v>
      </c>
      <c r="C594" s="666">
        <v>48740.04</v>
      </c>
      <c r="D594" s="666">
        <v>604.89</v>
      </c>
      <c r="E594" s="667"/>
      <c r="F594" s="667"/>
      <c r="G594" s="666">
        <v>217.27</v>
      </c>
      <c r="H594" s="667"/>
      <c r="I594" s="666">
        <v>45896.160000000003</v>
      </c>
      <c r="J594" s="666">
        <v>277.33999999999997</v>
      </c>
      <c r="K594" s="666">
        <v>184.48</v>
      </c>
      <c r="L594" s="666">
        <v>3711.62</v>
      </c>
      <c r="M594" s="667"/>
      <c r="N594" s="666">
        <v>99631.8</v>
      </c>
    </row>
    <row r="595" spans="1:14" ht="15" thickBot="1">
      <c r="A595" s="665" t="s">
        <v>562</v>
      </c>
      <c r="B595" s="665" t="s">
        <v>13</v>
      </c>
      <c r="C595" s="666">
        <v>84556.12</v>
      </c>
      <c r="D595" s="667"/>
      <c r="E595" s="667"/>
      <c r="F595" s="667"/>
      <c r="G595" s="667"/>
      <c r="H595" s="667"/>
      <c r="I595" s="666">
        <v>4342.54</v>
      </c>
      <c r="J595" s="666">
        <v>1440.5</v>
      </c>
      <c r="K595" s="666">
        <v>3894.97</v>
      </c>
      <c r="L595" s="667"/>
      <c r="M595" s="667"/>
      <c r="N595" s="666">
        <v>94234.13</v>
      </c>
    </row>
    <row r="596" spans="1:14" ht="15" thickBot="1">
      <c r="A596" s="665" t="s">
        <v>563</v>
      </c>
      <c r="B596" s="665" t="s">
        <v>13</v>
      </c>
      <c r="C596" s="666">
        <v>1961.23</v>
      </c>
      <c r="D596" s="667"/>
      <c r="E596" s="667"/>
      <c r="F596" s="667"/>
      <c r="G596" s="667"/>
      <c r="H596" s="667"/>
      <c r="I596" s="666">
        <v>17473.150000000001</v>
      </c>
      <c r="J596" s="666">
        <v>14309.81</v>
      </c>
      <c r="K596" s="666">
        <v>43148.4</v>
      </c>
      <c r="L596" s="667"/>
      <c r="M596" s="667"/>
      <c r="N596" s="666">
        <v>76892.59</v>
      </c>
    </row>
    <row r="597" spans="1:14" ht="15" thickBot="1">
      <c r="A597" s="665" t="s">
        <v>3607</v>
      </c>
      <c r="B597" s="665" t="s">
        <v>15</v>
      </c>
      <c r="C597" s="667"/>
      <c r="D597" s="667"/>
      <c r="E597" s="667"/>
      <c r="F597" s="667"/>
      <c r="G597" s="667"/>
      <c r="H597" s="667"/>
      <c r="I597" s="667"/>
      <c r="J597" s="667"/>
      <c r="K597" s="666">
        <v>8993.27</v>
      </c>
      <c r="L597" s="667"/>
      <c r="M597" s="667"/>
      <c r="N597" s="666">
        <v>8993.27</v>
      </c>
    </row>
    <row r="598" spans="1:14" ht="15" thickBot="1">
      <c r="A598" s="665" t="s">
        <v>564</v>
      </c>
      <c r="B598" s="665" t="s">
        <v>13</v>
      </c>
      <c r="C598" s="666">
        <v>1207.8599999999999</v>
      </c>
      <c r="D598" s="667"/>
      <c r="E598" s="667"/>
      <c r="F598" s="667"/>
      <c r="G598" s="667"/>
      <c r="H598" s="667"/>
      <c r="I598" s="666">
        <v>100848.34</v>
      </c>
      <c r="J598" s="667"/>
      <c r="K598" s="667"/>
      <c r="L598" s="667"/>
      <c r="M598" s="667"/>
      <c r="N598" s="666">
        <v>102056.2</v>
      </c>
    </row>
    <row r="599" spans="1:14" ht="15" thickBot="1">
      <c r="A599" s="665" t="s">
        <v>565</v>
      </c>
      <c r="B599" s="665" t="s">
        <v>13</v>
      </c>
      <c r="C599" s="666">
        <v>52760.800000000003</v>
      </c>
      <c r="D599" s="667"/>
      <c r="E599" s="667"/>
      <c r="F599" s="667"/>
      <c r="G599" s="667"/>
      <c r="H599" s="667"/>
      <c r="I599" s="666">
        <v>7725.96</v>
      </c>
      <c r="J599" s="666">
        <v>9495.4500000000007</v>
      </c>
      <c r="K599" s="667"/>
      <c r="L599" s="667"/>
      <c r="M599" s="667"/>
      <c r="N599" s="666">
        <v>69982.210000000006</v>
      </c>
    </row>
    <row r="600" spans="1:14" ht="15" thickBot="1">
      <c r="A600" s="665" t="s">
        <v>566</v>
      </c>
      <c r="B600" s="665" t="s">
        <v>13</v>
      </c>
      <c r="C600" s="666">
        <v>98344.77</v>
      </c>
      <c r="D600" s="666">
        <v>156.01</v>
      </c>
      <c r="E600" s="667"/>
      <c r="F600" s="667"/>
      <c r="G600" s="666">
        <v>48.73</v>
      </c>
      <c r="H600" s="666">
        <v>327.68</v>
      </c>
      <c r="I600" s="666">
        <v>2100.14</v>
      </c>
      <c r="J600" s="666">
        <v>1395.65</v>
      </c>
      <c r="K600" s="667"/>
      <c r="L600" s="666">
        <v>252.18</v>
      </c>
      <c r="M600" s="667"/>
      <c r="N600" s="666">
        <v>102625.16</v>
      </c>
    </row>
    <row r="601" spans="1:14" ht="15" thickBot="1">
      <c r="A601" s="665" t="s">
        <v>3608</v>
      </c>
      <c r="B601" s="665" t="s">
        <v>13</v>
      </c>
      <c r="C601" s="666">
        <v>58361.02</v>
      </c>
      <c r="D601" s="666">
        <v>-0.7</v>
      </c>
      <c r="E601" s="667"/>
      <c r="F601" s="667"/>
      <c r="G601" s="667"/>
      <c r="H601" s="667"/>
      <c r="I601" s="666">
        <v>3689.96</v>
      </c>
      <c r="J601" s="667"/>
      <c r="K601" s="667"/>
      <c r="L601" s="666">
        <v>2205.19</v>
      </c>
      <c r="M601" s="667"/>
      <c r="N601" s="666">
        <v>64255.47</v>
      </c>
    </row>
    <row r="602" spans="1:14" ht="15" thickBot="1">
      <c r="A602" s="665" t="s">
        <v>3608</v>
      </c>
      <c r="B602" s="665" t="s">
        <v>19</v>
      </c>
      <c r="C602" s="666">
        <v>38.71</v>
      </c>
      <c r="D602" s="667"/>
      <c r="E602" s="667"/>
      <c r="F602" s="667"/>
      <c r="G602" s="667"/>
      <c r="H602" s="667"/>
      <c r="I602" s="666">
        <v>250.18</v>
      </c>
      <c r="J602" s="667"/>
      <c r="K602" s="667"/>
      <c r="L602" s="666">
        <v>-288.89999999999998</v>
      </c>
      <c r="M602" s="667"/>
      <c r="N602" s="666">
        <v>-0.01</v>
      </c>
    </row>
    <row r="603" spans="1:14" ht="15" thickBot="1">
      <c r="A603" s="665" t="s">
        <v>567</v>
      </c>
      <c r="B603" s="665" t="s">
        <v>15</v>
      </c>
      <c r="C603" s="666">
        <v>30195.94</v>
      </c>
      <c r="D603" s="666">
        <v>3228.96</v>
      </c>
      <c r="E603" s="667"/>
      <c r="F603" s="667"/>
      <c r="G603" s="666">
        <v>117.61</v>
      </c>
      <c r="H603" s="667"/>
      <c r="I603" s="666">
        <v>21183.18</v>
      </c>
      <c r="J603" s="667"/>
      <c r="K603" s="666">
        <v>30.85</v>
      </c>
      <c r="L603" s="666">
        <v>1465.94</v>
      </c>
      <c r="M603" s="666">
        <v>524.63</v>
      </c>
      <c r="N603" s="666">
        <v>56747.11</v>
      </c>
    </row>
    <row r="604" spans="1:14" ht="15" thickBot="1">
      <c r="A604" s="665" t="s">
        <v>3153</v>
      </c>
      <c r="B604" s="665" t="s">
        <v>16</v>
      </c>
      <c r="C604" s="667"/>
      <c r="D604" s="667"/>
      <c r="E604" s="667"/>
      <c r="F604" s="667"/>
      <c r="G604" s="667"/>
      <c r="H604" s="667"/>
      <c r="I604" s="667"/>
      <c r="J604" s="666">
        <v>50862.91</v>
      </c>
      <c r="K604" s="667"/>
      <c r="L604" s="667"/>
      <c r="M604" s="667"/>
      <c r="N604" s="666">
        <v>50862.91</v>
      </c>
    </row>
    <row r="605" spans="1:14" ht="15" thickBot="1">
      <c r="A605" s="665" t="s">
        <v>568</v>
      </c>
      <c r="B605" s="665" t="s">
        <v>13</v>
      </c>
      <c r="C605" s="666">
        <v>81103.94</v>
      </c>
      <c r="D605" s="667"/>
      <c r="E605" s="667"/>
      <c r="F605" s="667"/>
      <c r="G605" s="667"/>
      <c r="H605" s="667"/>
      <c r="I605" s="667"/>
      <c r="J605" s="667"/>
      <c r="K605" s="666">
        <v>39944.78</v>
      </c>
      <c r="L605" s="667"/>
      <c r="M605" s="667"/>
      <c r="N605" s="666">
        <v>121048.72</v>
      </c>
    </row>
    <row r="606" spans="1:14" ht="15" thickBot="1">
      <c r="A606" s="665" t="s">
        <v>2971</v>
      </c>
      <c r="B606" s="665" t="s">
        <v>13</v>
      </c>
      <c r="C606" s="667"/>
      <c r="D606" s="667"/>
      <c r="E606" s="667"/>
      <c r="F606" s="667"/>
      <c r="G606" s="667"/>
      <c r="H606" s="667"/>
      <c r="I606" s="666">
        <v>42185.31</v>
      </c>
      <c r="J606" s="667"/>
      <c r="K606" s="667"/>
      <c r="L606" s="667"/>
      <c r="M606" s="667"/>
      <c r="N606" s="666">
        <v>42185.31</v>
      </c>
    </row>
    <row r="607" spans="1:14" ht="15" thickBot="1">
      <c r="A607" s="665" t="s">
        <v>2971</v>
      </c>
      <c r="B607" s="665" t="s">
        <v>16</v>
      </c>
      <c r="C607" s="666">
        <v>2796.97</v>
      </c>
      <c r="D607" s="666">
        <v>1.91</v>
      </c>
      <c r="E607" s="667"/>
      <c r="F607" s="667"/>
      <c r="G607" s="666">
        <v>0.12</v>
      </c>
      <c r="H607" s="667"/>
      <c r="I607" s="666">
        <v>3286.9</v>
      </c>
      <c r="J607" s="666">
        <v>11.94</v>
      </c>
      <c r="K607" s="666">
        <v>33.119999999999997</v>
      </c>
      <c r="L607" s="666">
        <v>295.2</v>
      </c>
      <c r="M607" s="667"/>
      <c r="N607" s="666">
        <v>6426.16</v>
      </c>
    </row>
    <row r="608" spans="1:14" ht="15" thickBot="1">
      <c r="A608" s="665" t="s">
        <v>569</v>
      </c>
      <c r="B608" s="665" t="s">
        <v>13</v>
      </c>
      <c r="C608" s="666">
        <v>64120.14</v>
      </c>
      <c r="D608" s="666">
        <v>3857.28</v>
      </c>
      <c r="E608" s="667"/>
      <c r="F608" s="667"/>
      <c r="G608" s="667"/>
      <c r="H608" s="667"/>
      <c r="I608" s="667"/>
      <c r="J608" s="666">
        <v>1200.77</v>
      </c>
      <c r="K608" s="666">
        <v>1840.95</v>
      </c>
      <c r="L608" s="667"/>
      <c r="M608" s="667"/>
      <c r="N608" s="666">
        <v>71019.14</v>
      </c>
    </row>
    <row r="609" spans="1:14" ht="15" thickBot="1">
      <c r="A609" s="665" t="s">
        <v>2972</v>
      </c>
      <c r="B609" s="665" t="s">
        <v>13</v>
      </c>
      <c r="C609" s="666">
        <v>54457.01</v>
      </c>
      <c r="D609" s="666">
        <v>178.61</v>
      </c>
      <c r="E609" s="667"/>
      <c r="F609" s="667"/>
      <c r="G609" s="667"/>
      <c r="H609" s="667"/>
      <c r="I609" s="666">
        <v>6693.84</v>
      </c>
      <c r="J609" s="666">
        <v>132.81</v>
      </c>
      <c r="K609" s="666">
        <v>0.7</v>
      </c>
      <c r="L609" s="666">
        <v>1346.4</v>
      </c>
      <c r="M609" s="667"/>
      <c r="N609" s="666">
        <v>62809.37</v>
      </c>
    </row>
    <row r="610" spans="1:14" ht="15" thickBot="1">
      <c r="A610" s="665" t="s">
        <v>570</v>
      </c>
      <c r="B610" s="665" t="s">
        <v>13</v>
      </c>
      <c r="C610" s="667"/>
      <c r="D610" s="667"/>
      <c r="E610" s="667"/>
      <c r="F610" s="667"/>
      <c r="G610" s="667"/>
      <c r="H610" s="667"/>
      <c r="I610" s="667"/>
      <c r="J610" s="667"/>
      <c r="K610" s="667"/>
      <c r="L610" s="666">
        <v>67891.48</v>
      </c>
      <c r="M610" s="667"/>
      <c r="N610" s="666">
        <v>67891.48</v>
      </c>
    </row>
    <row r="611" spans="1:14" ht="15" thickBot="1">
      <c r="A611" s="665" t="s">
        <v>571</v>
      </c>
      <c r="B611" s="665" t="s">
        <v>14</v>
      </c>
      <c r="C611" s="666">
        <v>15699.54</v>
      </c>
      <c r="D611" s="666">
        <v>-1.29</v>
      </c>
      <c r="E611" s="667"/>
      <c r="F611" s="667"/>
      <c r="G611" s="666">
        <v>1301.51</v>
      </c>
      <c r="H611" s="667"/>
      <c r="I611" s="666">
        <v>83307.039999999994</v>
      </c>
      <c r="J611" s="667"/>
      <c r="K611" s="666">
        <v>0.08</v>
      </c>
      <c r="L611" s="666">
        <v>46.96</v>
      </c>
      <c r="M611" s="666">
        <v>3.56</v>
      </c>
      <c r="N611" s="666">
        <v>100357.4</v>
      </c>
    </row>
    <row r="612" spans="1:14" ht="15" thickBot="1">
      <c r="A612" s="665" t="s">
        <v>572</v>
      </c>
      <c r="B612" s="665" t="s">
        <v>13</v>
      </c>
      <c r="C612" s="666">
        <v>61972.34</v>
      </c>
      <c r="D612" s="666">
        <v>1102.67</v>
      </c>
      <c r="E612" s="667"/>
      <c r="F612" s="667"/>
      <c r="G612" s="666">
        <v>59.3</v>
      </c>
      <c r="H612" s="667"/>
      <c r="I612" s="666">
        <v>-5.78</v>
      </c>
      <c r="J612" s="666">
        <v>1320.6</v>
      </c>
      <c r="K612" s="666">
        <v>26.1</v>
      </c>
      <c r="L612" s="666">
        <v>135.56</v>
      </c>
      <c r="M612" s="667"/>
      <c r="N612" s="666">
        <v>64610.79</v>
      </c>
    </row>
    <row r="613" spans="1:14" ht="15" thickBot="1">
      <c r="A613" s="665" t="s">
        <v>573</v>
      </c>
      <c r="B613" s="665" t="s">
        <v>16</v>
      </c>
      <c r="C613" s="666">
        <v>-357.45</v>
      </c>
      <c r="D613" s="666">
        <v>-30.49</v>
      </c>
      <c r="E613" s="667"/>
      <c r="F613" s="666">
        <v>-0.36</v>
      </c>
      <c r="G613" s="666">
        <v>-6.24</v>
      </c>
      <c r="H613" s="667"/>
      <c r="I613" s="666">
        <v>52394.78</v>
      </c>
      <c r="J613" s="667"/>
      <c r="K613" s="666">
        <v>-4.26</v>
      </c>
      <c r="L613" s="667"/>
      <c r="M613" s="667"/>
      <c r="N613" s="666">
        <v>51995.98</v>
      </c>
    </row>
    <row r="614" spans="1:14" ht="15" thickBot="1">
      <c r="A614" s="665" t="s">
        <v>574</v>
      </c>
      <c r="B614" s="665" t="s">
        <v>13</v>
      </c>
      <c r="C614" s="666">
        <v>15114.04</v>
      </c>
      <c r="D614" s="667"/>
      <c r="E614" s="667"/>
      <c r="F614" s="667"/>
      <c r="G614" s="667"/>
      <c r="H614" s="666">
        <v>33661.019999999997</v>
      </c>
      <c r="I614" s="667"/>
      <c r="J614" s="667"/>
      <c r="K614" s="666">
        <v>27848.03</v>
      </c>
      <c r="L614" s="667"/>
      <c r="M614" s="667"/>
      <c r="N614" s="666">
        <v>76623.09</v>
      </c>
    </row>
    <row r="615" spans="1:14" ht="15" thickBot="1">
      <c r="A615" s="665" t="s">
        <v>575</v>
      </c>
      <c r="B615" s="665" t="s">
        <v>16</v>
      </c>
      <c r="C615" s="666">
        <v>4877.3900000000003</v>
      </c>
      <c r="D615" s="667"/>
      <c r="E615" s="667"/>
      <c r="F615" s="667"/>
      <c r="G615" s="667"/>
      <c r="H615" s="666">
        <v>692.58</v>
      </c>
      <c r="I615" s="667"/>
      <c r="J615" s="666">
        <v>13742.11</v>
      </c>
      <c r="K615" s="666">
        <v>14057.33</v>
      </c>
      <c r="L615" s="667"/>
      <c r="M615" s="667"/>
      <c r="N615" s="666">
        <v>33369.410000000003</v>
      </c>
    </row>
    <row r="616" spans="1:14" ht="15" thickBot="1">
      <c r="A616" s="665" t="s">
        <v>576</v>
      </c>
      <c r="B616" s="665" t="s">
        <v>13</v>
      </c>
      <c r="C616" s="667"/>
      <c r="D616" s="667"/>
      <c r="E616" s="667"/>
      <c r="F616" s="667"/>
      <c r="G616" s="667"/>
      <c r="H616" s="667"/>
      <c r="I616" s="667"/>
      <c r="J616" s="667"/>
      <c r="K616" s="666">
        <v>25925.4</v>
      </c>
      <c r="L616" s="666">
        <v>15501.08</v>
      </c>
      <c r="M616" s="667"/>
      <c r="N616" s="666">
        <v>41426.480000000003</v>
      </c>
    </row>
    <row r="617" spans="1:14" ht="15" thickBot="1">
      <c r="A617" s="665" t="s">
        <v>577</v>
      </c>
      <c r="B617" s="665" t="s">
        <v>13</v>
      </c>
      <c r="C617" s="666">
        <v>42935.92</v>
      </c>
      <c r="D617" s="667"/>
      <c r="E617" s="667"/>
      <c r="F617" s="667"/>
      <c r="G617" s="667"/>
      <c r="H617" s="667"/>
      <c r="I617" s="667"/>
      <c r="J617" s="667"/>
      <c r="K617" s="666">
        <v>12828.55</v>
      </c>
      <c r="L617" s="667"/>
      <c r="M617" s="667"/>
      <c r="N617" s="666">
        <v>55764.47</v>
      </c>
    </row>
    <row r="618" spans="1:14" ht="15" thickBot="1">
      <c r="A618" s="665" t="s">
        <v>578</v>
      </c>
      <c r="B618" s="665" t="s">
        <v>14</v>
      </c>
      <c r="C618" s="666">
        <v>2268.4899999999998</v>
      </c>
      <c r="D618" s="667"/>
      <c r="E618" s="667"/>
      <c r="F618" s="667"/>
      <c r="G618" s="666">
        <v>8.7799999999999994</v>
      </c>
      <c r="H618" s="667"/>
      <c r="I618" s="666">
        <v>126895.61</v>
      </c>
      <c r="J618" s="667"/>
      <c r="K618" s="667"/>
      <c r="L618" s="666">
        <v>1167.51</v>
      </c>
      <c r="M618" s="667"/>
      <c r="N618" s="666">
        <v>130340.39</v>
      </c>
    </row>
    <row r="619" spans="1:14" ht="15" thickBot="1">
      <c r="A619" s="665" t="s">
        <v>579</v>
      </c>
      <c r="B619" s="665" t="s">
        <v>14</v>
      </c>
      <c r="C619" s="666">
        <v>4.16</v>
      </c>
      <c r="D619" s="667"/>
      <c r="E619" s="667"/>
      <c r="F619" s="667"/>
      <c r="G619" s="667"/>
      <c r="H619" s="667"/>
      <c r="I619" s="666">
        <v>127396.91</v>
      </c>
      <c r="J619" s="667"/>
      <c r="K619" s="667"/>
      <c r="L619" s="666">
        <v>26.84</v>
      </c>
      <c r="M619" s="667"/>
      <c r="N619" s="666">
        <v>127427.91</v>
      </c>
    </row>
    <row r="620" spans="1:14" ht="15" thickBot="1">
      <c r="A620" s="665" t="s">
        <v>580</v>
      </c>
      <c r="B620" s="665" t="s">
        <v>13</v>
      </c>
      <c r="C620" s="666">
        <v>64665.07</v>
      </c>
      <c r="D620" s="666">
        <v>3966.48</v>
      </c>
      <c r="E620" s="667"/>
      <c r="F620" s="667"/>
      <c r="G620" s="667"/>
      <c r="H620" s="667"/>
      <c r="I620" s="667"/>
      <c r="J620" s="666">
        <v>1615.27</v>
      </c>
      <c r="K620" s="667"/>
      <c r="L620" s="667"/>
      <c r="M620" s="667"/>
      <c r="N620" s="666">
        <v>70246.820000000007</v>
      </c>
    </row>
    <row r="621" spans="1:14" ht="15" thickBot="1">
      <c r="A621" s="665" t="s">
        <v>581</v>
      </c>
      <c r="B621" s="665" t="s">
        <v>13</v>
      </c>
      <c r="C621" s="666">
        <v>3651.37</v>
      </c>
      <c r="D621" s="667"/>
      <c r="E621" s="667"/>
      <c r="F621" s="667"/>
      <c r="G621" s="667"/>
      <c r="H621" s="667"/>
      <c r="I621" s="666">
        <v>32665.51</v>
      </c>
      <c r="J621" s="666">
        <v>27313.52</v>
      </c>
      <c r="K621" s="666">
        <v>27654.13</v>
      </c>
      <c r="L621" s="667"/>
      <c r="M621" s="667"/>
      <c r="N621" s="666">
        <v>91284.53</v>
      </c>
    </row>
    <row r="622" spans="1:14" ht="15" thickBot="1">
      <c r="A622" s="665" t="s">
        <v>3609</v>
      </c>
      <c r="B622" s="665" t="s">
        <v>13</v>
      </c>
      <c r="C622" s="667"/>
      <c r="D622" s="667"/>
      <c r="E622" s="667"/>
      <c r="F622" s="667"/>
      <c r="G622" s="667"/>
      <c r="H622" s="667"/>
      <c r="I622" s="666">
        <v>5879.23</v>
      </c>
      <c r="J622" s="667"/>
      <c r="K622" s="667"/>
      <c r="L622" s="667"/>
      <c r="M622" s="667"/>
      <c r="N622" s="666">
        <v>5879.23</v>
      </c>
    </row>
    <row r="623" spans="1:14" ht="15" thickBot="1">
      <c r="A623" s="665" t="s">
        <v>582</v>
      </c>
      <c r="B623" s="665" t="s">
        <v>15</v>
      </c>
      <c r="C623" s="667"/>
      <c r="D623" s="667"/>
      <c r="E623" s="667"/>
      <c r="F623" s="667"/>
      <c r="G623" s="667"/>
      <c r="H623" s="667"/>
      <c r="I623" s="667"/>
      <c r="J623" s="667"/>
      <c r="K623" s="666">
        <v>3184.29</v>
      </c>
      <c r="L623" s="667"/>
      <c r="M623" s="667"/>
      <c r="N623" s="666">
        <v>3184.29</v>
      </c>
    </row>
    <row r="624" spans="1:14" ht="15" thickBot="1">
      <c r="A624" s="665" t="s">
        <v>582</v>
      </c>
      <c r="B624" s="665" t="s">
        <v>16</v>
      </c>
      <c r="C624" s="667"/>
      <c r="D624" s="667"/>
      <c r="E624" s="667"/>
      <c r="F624" s="667"/>
      <c r="G624" s="667"/>
      <c r="H624" s="667"/>
      <c r="I624" s="667"/>
      <c r="J624" s="667"/>
      <c r="K624" s="666">
        <v>37817.879999999997</v>
      </c>
      <c r="L624" s="667"/>
      <c r="M624" s="667"/>
      <c r="N624" s="666">
        <v>37817.879999999997</v>
      </c>
    </row>
    <row r="625" spans="1:14" ht="15" thickBot="1">
      <c r="A625" s="665" t="s">
        <v>583</v>
      </c>
      <c r="B625" s="665" t="s">
        <v>13</v>
      </c>
      <c r="C625" s="667"/>
      <c r="D625" s="667"/>
      <c r="E625" s="667"/>
      <c r="F625" s="667"/>
      <c r="G625" s="667"/>
      <c r="H625" s="667"/>
      <c r="I625" s="667"/>
      <c r="J625" s="667"/>
      <c r="K625" s="666">
        <v>136543.69</v>
      </c>
      <c r="L625" s="667"/>
      <c r="M625" s="667"/>
      <c r="N625" s="666">
        <v>136543.69</v>
      </c>
    </row>
    <row r="626" spans="1:14" ht="15" thickBot="1">
      <c r="A626" s="665" t="s">
        <v>584</v>
      </c>
      <c r="B626" s="665" t="s">
        <v>14</v>
      </c>
      <c r="C626" s="666">
        <v>14144.67</v>
      </c>
      <c r="D626" s="666">
        <v>1382.84</v>
      </c>
      <c r="E626" s="667"/>
      <c r="F626" s="667"/>
      <c r="G626" s="666">
        <v>33.4</v>
      </c>
      <c r="H626" s="667"/>
      <c r="I626" s="666">
        <v>148945.91</v>
      </c>
      <c r="J626" s="667"/>
      <c r="K626" s="666">
        <v>692.88</v>
      </c>
      <c r="L626" s="666">
        <v>17511.32</v>
      </c>
      <c r="M626" s="667"/>
      <c r="N626" s="666">
        <v>182711.02</v>
      </c>
    </row>
    <row r="627" spans="1:14" ht="15" thickBot="1">
      <c r="A627" s="665" t="s">
        <v>585</v>
      </c>
      <c r="B627" s="665" t="s">
        <v>14</v>
      </c>
      <c r="C627" s="666">
        <v>7562.54</v>
      </c>
      <c r="D627" s="667"/>
      <c r="E627" s="667"/>
      <c r="F627" s="667"/>
      <c r="G627" s="667"/>
      <c r="H627" s="667"/>
      <c r="I627" s="666">
        <v>90913.01</v>
      </c>
      <c r="J627" s="667"/>
      <c r="K627" s="667"/>
      <c r="L627" s="667"/>
      <c r="M627" s="667"/>
      <c r="N627" s="666">
        <v>98475.55</v>
      </c>
    </row>
    <row r="628" spans="1:14" ht="15" thickBot="1">
      <c r="A628" s="665" t="s">
        <v>3610</v>
      </c>
      <c r="B628" s="665" t="s">
        <v>13</v>
      </c>
      <c r="C628" s="667"/>
      <c r="D628" s="667"/>
      <c r="E628" s="667"/>
      <c r="F628" s="667"/>
      <c r="G628" s="667"/>
      <c r="H628" s="667"/>
      <c r="I628" s="666">
        <v>12439.41</v>
      </c>
      <c r="J628" s="667"/>
      <c r="K628" s="666">
        <v>11299.93</v>
      </c>
      <c r="L628" s="667"/>
      <c r="M628" s="667"/>
      <c r="N628" s="666">
        <v>23739.34</v>
      </c>
    </row>
    <row r="629" spans="1:14" ht="15" thickBot="1">
      <c r="A629" s="665" t="s">
        <v>586</v>
      </c>
      <c r="B629" s="665" t="s">
        <v>13</v>
      </c>
      <c r="C629" s="666">
        <v>3801.99</v>
      </c>
      <c r="D629" s="666">
        <v>530</v>
      </c>
      <c r="E629" s="667"/>
      <c r="F629" s="667"/>
      <c r="G629" s="666">
        <v>618.88</v>
      </c>
      <c r="H629" s="666">
        <v>1109.1600000000001</v>
      </c>
      <c r="I629" s="666">
        <v>96.62</v>
      </c>
      <c r="J629" s="666">
        <v>71562.759999999995</v>
      </c>
      <c r="K629" s="666">
        <v>2671.76</v>
      </c>
      <c r="L629" s="666">
        <v>1325.95</v>
      </c>
      <c r="M629" s="667"/>
      <c r="N629" s="666">
        <v>81717.119999999995</v>
      </c>
    </row>
    <row r="630" spans="1:14" ht="15" thickBot="1">
      <c r="A630" s="665" t="s">
        <v>3611</v>
      </c>
      <c r="B630" s="665" t="s">
        <v>15</v>
      </c>
      <c r="C630" s="667"/>
      <c r="D630" s="667"/>
      <c r="E630" s="667"/>
      <c r="F630" s="667"/>
      <c r="G630" s="667"/>
      <c r="H630" s="667"/>
      <c r="I630" s="667"/>
      <c r="J630" s="667"/>
      <c r="K630" s="666">
        <v>21126.560000000001</v>
      </c>
      <c r="L630" s="667"/>
      <c r="M630" s="667"/>
      <c r="N630" s="666">
        <v>21126.560000000001</v>
      </c>
    </row>
    <row r="631" spans="1:14" ht="15" thickBot="1">
      <c r="A631" s="665" t="s">
        <v>587</v>
      </c>
      <c r="B631" s="665" t="s">
        <v>14</v>
      </c>
      <c r="C631" s="666">
        <v>63.51</v>
      </c>
      <c r="D631" s="667"/>
      <c r="E631" s="667"/>
      <c r="F631" s="667"/>
      <c r="G631" s="667"/>
      <c r="H631" s="667"/>
      <c r="I631" s="666">
        <v>128612.38</v>
      </c>
      <c r="J631" s="667"/>
      <c r="K631" s="667"/>
      <c r="L631" s="667"/>
      <c r="M631" s="667"/>
      <c r="N631" s="666">
        <v>128675.89</v>
      </c>
    </row>
    <row r="632" spans="1:14" ht="15" thickBot="1">
      <c r="A632" s="665" t="s">
        <v>3154</v>
      </c>
      <c r="B632" s="665" t="s">
        <v>15</v>
      </c>
      <c r="C632" s="667"/>
      <c r="D632" s="667"/>
      <c r="E632" s="667"/>
      <c r="F632" s="667"/>
      <c r="G632" s="667"/>
      <c r="H632" s="667"/>
      <c r="I632" s="667"/>
      <c r="J632" s="667"/>
      <c r="K632" s="666">
        <v>34755.769999999997</v>
      </c>
      <c r="L632" s="667"/>
      <c r="M632" s="667"/>
      <c r="N632" s="666">
        <v>34755.769999999997</v>
      </c>
    </row>
    <row r="633" spans="1:14" ht="15" thickBot="1">
      <c r="A633" s="665" t="s">
        <v>588</v>
      </c>
      <c r="B633" s="665" t="s">
        <v>13</v>
      </c>
      <c r="C633" s="666">
        <v>33336.51</v>
      </c>
      <c r="D633" s="667"/>
      <c r="E633" s="667"/>
      <c r="F633" s="667"/>
      <c r="G633" s="667"/>
      <c r="H633" s="667"/>
      <c r="I633" s="667"/>
      <c r="J633" s="667"/>
      <c r="K633" s="666">
        <v>22278.2</v>
      </c>
      <c r="L633" s="667"/>
      <c r="M633" s="667"/>
      <c r="N633" s="666">
        <v>55614.71</v>
      </c>
    </row>
    <row r="634" spans="1:14" ht="15" thickBot="1">
      <c r="A634" s="665" t="s">
        <v>589</v>
      </c>
      <c r="B634" s="665" t="s">
        <v>13</v>
      </c>
      <c r="C634" s="666">
        <v>135308.51999999999</v>
      </c>
      <c r="D634" s="666">
        <v>2833.1</v>
      </c>
      <c r="E634" s="667"/>
      <c r="F634" s="667"/>
      <c r="G634" s="667"/>
      <c r="H634" s="667"/>
      <c r="I634" s="666">
        <v>17039.09</v>
      </c>
      <c r="J634" s="666">
        <v>6084.85</v>
      </c>
      <c r="K634" s="666">
        <v>4.2699999999999996</v>
      </c>
      <c r="L634" s="666">
        <v>679.65</v>
      </c>
      <c r="M634" s="667"/>
      <c r="N634" s="666">
        <v>161949.48000000001</v>
      </c>
    </row>
    <row r="635" spans="1:14" ht="15" thickBot="1">
      <c r="A635" s="665" t="s">
        <v>3155</v>
      </c>
      <c r="B635" s="665" t="s">
        <v>15</v>
      </c>
      <c r="C635" s="667"/>
      <c r="D635" s="667"/>
      <c r="E635" s="667"/>
      <c r="F635" s="667"/>
      <c r="G635" s="667"/>
      <c r="H635" s="667"/>
      <c r="I635" s="666">
        <v>677.12</v>
      </c>
      <c r="J635" s="667"/>
      <c r="K635" s="666">
        <v>34043.449999999997</v>
      </c>
      <c r="L635" s="667"/>
      <c r="M635" s="667"/>
      <c r="N635" s="666">
        <v>34720.57</v>
      </c>
    </row>
    <row r="636" spans="1:14" ht="15" thickBot="1">
      <c r="A636" s="665" t="s">
        <v>590</v>
      </c>
      <c r="B636" s="665" t="s">
        <v>15</v>
      </c>
      <c r="C636" s="666">
        <v>2520.1999999999998</v>
      </c>
      <c r="D636" s="666">
        <v>345.06</v>
      </c>
      <c r="E636" s="667"/>
      <c r="F636" s="667"/>
      <c r="G636" s="666">
        <v>408.95</v>
      </c>
      <c r="H636" s="666">
        <v>733.7</v>
      </c>
      <c r="I636" s="666">
        <v>59.03</v>
      </c>
      <c r="J636" s="666">
        <v>46521.16</v>
      </c>
      <c r="K636" s="666">
        <v>1759.14</v>
      </c>
      <c r="L636" s="666">
        <v>879</v>
      </c>
      <c r="M636" s="667"/>
      <c r="N636" s="666">
        <v>53226.239999999998</v>
      </c>
    </row>
    <row r="637" spans="1:14" ht="15" thickBot="1">
      <c r="A637" s="665" t="s">
        <v>591</v>
      </c>
      <c r="B637" s="665" t="s">
        <v>13</v>
      </c>
      <c r="C637" s="666">
        <v>8090.63</v>
      </c>
      <c r="D637" s="666">
        <v>1245.97</v>
      </c>
      <c r="E637" s="667"/>
      <c r="F637" s="667"/>
      <c r="G637" s="666">
        <v>339.85</v>
      </c>
      <c r="H637" s="667"/>
      <c r="I637" s="666">
        <v>103546.46</v>
      </c>
      <c r="J637" s="667"/>
      <c r="K637" s="666">
        <v>427.88</v>
      </c>
      <c r="L637" s="666">
        <v>8194.26</v>
      </c>
      <c r="M637" s="667"/>
      <c r="N637" s="666">
        <v>121845.05</v>
      </c>
    </row>
    <row r="638" spans="1:14" ht="15" thickBot="1">
      <c r="A638" s="665" t="s">
        <v>592</v>
      </c>
      <c r="B638" s="665" t="s">
        <v>13</v>
      </c>
      <c r="C638" s="666">
        <v>6307.47</v>
      </c>
      <c r="D638" s="666">
        <v>31.16</v>
      </c>
      <c r="E638" s="667"/>
      <c r="F638" s="667"/>
      <c r="G638" s="666">
        <v>701.58</v>
      </c>
      <c r="H638" s="667"/>
      <c r="I638" s="666">
        <v>145.07</v>
      </c>
      <c r="J638" s="666">
        <v>54848.33</v>
      </c>
      <c r="K638" s="666">
        <v>5.79</v>
      </c>
      <c r="L638" s="666">
        <v>155.66</v>
      </c>
      <c r="M638" s="667"/>
      <c r="N638" s="666">
        <v>62195.06</v>
      </c>
    </row>
    <row r="639" spans="1:14" ht="15" thickBot="1">
      <c r="A639" s="665" t="s">
        <v>593</v>
      </c>
      <c r="B639" s="665" t="s">
        <v>16</v>
      </c>
      <c r="C639" s="666">
        <v>27364.81</v>
      </c>
      <c r="D639" s="667"/>
      <c r="E639" s="667"/>
      <c r="F639" s="667"/>
      <c r="G639" s="667"/>
      <c r="H639" s="667"/>
      <c r="I639" s="667"/>
      <c r="J639" s="667"/>
      <c r="K639" s="666">
        <v>17026.75</v>
      </c>
      <c r="L639" s="667"/>
      <c r="M639" s="667"/>
      <c r="N639" s="666">
        <v>44391.56</v>
      </c>
    </row>
    <row r="640" spans="1:14" ht="15" thickBot="1">
      <c r="A640" s="665" t="s">
        <v>594</v>
      </c>
      <c r="B640" s="665" t="s">
        <v>16</v>
      </c>
      <c r="C640" s="667"/>
      <c r="D640" s="667"/>
      <c r="E640" s="667"/>
      <c r="F640" s="667"/>
      <c r="G640" s="667"/>
      <c r="H640" s="667"/>
      <c r="I640" s="667"/>
      <c r="J640" s="666">
        <v>102943.94</v>
      </c>
      <c r="K640" s="667"/>
      <c r="L640" s="667"/>
      <c r="M640" s="667"/>
      <c r="N640" s="666">
        <v>102943.94</v>
      </c>
    </row>
    <row r="641" spans="1:14" ht="15" thickBot="1">
      <c r="A641" s="665" t="s">
        <v>595</v>
      </c>
      <c r="B641" s="665" t="s">
        <v>13</v>
      </c>
      <c r="C641" s="666">
        <v>48536.14</v>
      </c>
      <c r="D641" s="667"/>
      <c r="E641" s="667"/>
      <c r="F641" s="667"/>
      <c r="G641" s="667"/>
      <c r="H641" s="667"/>
      <c r="I641" s="666">
        <v>9050.08</v>
      </c>
      <c r="J641" s="666">
        <v>7078.55</v>
      </c>
      <c r="K641" s="667"/>
      <c r="L641" s="667"/>
      <c r="M641" s="667"/>
      <c r="N641" s="666">
        <v>64664.77</v>
      </c>
    </row>
    <row r="642" spans="1:14" ht="15" thickBot="1">
      <c r="A642" s="665" t="s">
        <v>2973</v>
      </c>
      <c r="B642" s="665" t="s">
        <v>13</v>
      </c>
      <c r="C642" s="666">
        <v>58386.1</v>
      </c>
      <c r="D642" s="666">
        <v>1579.98</v>
      </c>
      <c r="E642" s="667"/>
      <c r="F642" s="667"/>
      <c r="G642" s="667"/>
      <c r="H642" s="667"/>
      <c r="I642" s="666">
        <v>4146.2700000000004</v>
      </c>
      <c r="J642" s="666">
        <v>2625.7</v>
      </c>
      <c r="K642" s="666">
        <v>9.24</v>
      </c>
      <c r="L642" s="666">
        <v>312.44</v>
      </c>
      <c r="M642" s="667"/>
      <c r="N642" s="666">
        <v>67059.73</v>
      </c>
    </row>
    <row r="643" spans="1:14" ht="15" thickBot="1">
      <c r="A643" s="665" t="s">
        <v>2974</v>
      </c>
      <c r="B643" s="665" t="s">
        <v>13</v>
      </c>
      <c r="C643" s="666">
        <v>67977.08</v>
      </c>
      <c r="D643" s="667"/>
      <c r="E643" s="667"/>
      <c r="F643" s="667"/>
      <c r="G643" s="667"/>
      <c r="H643" s="667"/>
      <c r="I643" s="666">
        <v>337.07</v>
      </c>
      <c r="J643" s="667"/>
      <c r="K643" s="666">
        <v>14934.51</v>
      </c>
      <c r="L643" s="667"/>
      <c r="M643" s="667"/>
      <c r="N643" s="666">
        <v>83248.66</v>
      </c>
    </row>
    <row r="644" spans="1:14" ht="15" thickBot="1">
      <c r="A644" s="665" t="s">
        <v>596</v>
      </c>
      <c r="B644" s="665" t="s">
        <v>18</v>
      </c>
      <c r="C644" s="666">
        <v>6179.09</v>
      </c>
      <c r="D644" s="666">
        <v>226.37</v>
      </c>
      <c r="E644" s="667"/>
      <c r="F644" s="667"/>
      <c r="G644" s="666">
        <v>945.59</v>
      </c>
      <c r="H644" s="666">
        <v>1309.29</v>
      </c>
      <c r="I644" s="666">
        <v>36.369999999999997</v>
      </c>
      <c r="J644" s="666">
        <v>81660.490000000005</v>
      </c>
      <c r="K644" s="666">
        <v>2713.57</v>
      </c>
      <c r="L644" s="666">
        <v>4633.53</v>
      </c>
      <c r="M644" s="667"/>
      <c r="N644" s="666">
        <v>97704.3</v>
      </c>
    </row>
    <row r="645" spans="1:14" ht="15" thickBot="1">
      <c r="A645" s="665" t="s">
        <v>597</v>
      </c>
      <c r="B645" s="665" t="s">
        <v>13</v>
      </c>
      <c r="C645" s="666">
        <v>43958.559999999998</v>
      </c>
      <c r="D645" s="667"/>
      <c r="E645" s="667"/>
      <c r="F645" s="667"/>
      <c r="G645" s="666">
        <v>444.28</v>
      </c>
      <c r="H645" s="667"/>
      <c r="I645" s="666">
        <v>291.94</v>
      </c>
      <c r="J645" s="666">
        <v>222.22</v>
      </c>
      <c r="K645" s="666">
        <v>41888.769999999997</v>
      </c>
      <c r="L645" s="666">
        <v>-377.17</v>
      </c>
      <c r="M645" s="667"/>
      <c r="N645" s="666">
        <v>86428.6</v>
      </c>
    </row>
    <row r="646" spans="1:14" ht="15" thickBot="1">
      <c r="A646" s="665" t="s">
        <v>598</v>
      </c>
      <c r="B646" s="665" t="s">
        <v>13</v>
      </c>
      <c r="C646" s="666">
        <v>51225.38</v>
      </c>
      <c r="D646" s="667"/>
      <c r="E646" s="667"/>
      <c r="F646" s="667"/>
      <c r="G646" s="667"/>
      <c r="H646" s="667"/>
      <c r="I646" s="666">
        <v>5813.98</v>
      </c>
      <c r="J646" s="666">
        <v>6011.73</v>
      </c>
      <c r="K646" s="667"/>
      <c r="L646" s="667"/>
      <c r="M646" s="667"/>
      <c r="N646" s="666">
        <v>63051.09</v>
      </c>
    </row>
    <row r="647" spans="1:14" ht="15" thickBot="1">
      <c r="A647" s="665" t="s">
        <v>599</v>
      </c>
      <c r="B647" s="665" t="s">
        <v>14</v>
      </c>
      <c r="C647" s="666">
        <v>15623.94</v>
      </c>
      <c r="D647" s="666">
        <v>2111.11</v>
      </c>
      <c r="E647" s="667"/>
      <c r="F647" s="667"/>
      <c r="G647" s="666">
        <v>37.31</v>
      </c>
      <c r="H647" s="667"/>
      <c r="I647" s="666">
        <v>122762.32</v>
      </c>
      <c r="J647" s="667"/>
      <c r="K647" s="666">
        <v>1795.49</v>
      </c>
      <c r="L647" s="666">
        <v>12116.28</v>
      </c>
      <c r="M647" s="667"/>
      <c r="N647" s="666">
        <v>154446.45000000001</v>
      </c>
    </row>
    <row r="648" spans="1:14" ht="15" thickBot="1">
      <c r="A648" s="665" t="s">
        <v>600</v>
      </c>
      <c r="B648" s="665" t="s">
        <v>13</v>
      </c>
      <c r="C648" s="666">
        <v>3413.68</v>
      </c>
      <c r="D648" s="667"/>
      <c r="E648" s="667"/>
      <c r="F648" s="667"/>
      <c r="G648" s="667"/>
      <c r="H648" s="667"/>
      <c r="I648" s="666">
        <v>83441.48</v>
      </c>
      <c r="J648" s="667"/>
      <c r="K648" s="666">
        <v>6266.24</v>
      </c>
      <c r="L648" s="667"/>
      <c r="M648" s="667"/>
      <c r="N648" s="666">
        <v>93121.4</v>
      </c>
    </row>
    <row r="649" spans="1:14" ht="15" thickBot="1">
      <c r="A649" s="665" t="s">
        <v>601</v>
      </c>
      <c r="B649" s="665" t="s">
        <v>13</v>
      </c>
      <c r="C649" s="666">
        <v>103473.95</v>
      </c>
      <c r="D649" s="667"/>
      <c r="E649" s="667"/>
      <c r="F649" s="667"/>
      <c r="G649" s="667"/>
      <c r="H649" s="667"/>
      <c r="I649" s="666">
        <v>239.5</v>
      </c>
      <c r="J649" s="667"/>
      <c r="K649" s="666">
        <v>19585.97</v>
      </c>
      <c r="L649" s="667"/>
      <c r="M649" s="667"/>
      <c r="N649" s="666">
        <v>123299.42</v>
      </c>
    </row>
    <row r="650" spans="1:14" ht="15" thickBot="1">
      <c r="A650" s="665" t="s">
        <v>602</v>
      </c>
      <c r="B650" s="665" t="s">
        <v>13</v>
      </c>
      <c r="C650" s="666">
        <v>69658.320000000007</v>
      </c>
      <c r="D650" s="667"/>
      <c r="E650" s="667"/>
      <c r="F650" s="667"/>
      <c r="G650" s="667"/>
      <c r="H650" s="667"/>
      <c r="I650" s="667"/>
      <c r="J650" s="667"/>
      <c r="K650" s="666">
        <v>34689.65</v>
      </c>
      <c r="L650" s="667"/>
      <c r="M650" s="667"/>
      <c r="N650" s="666">
        <v>104347.97</v>
      </c>
    </row>
    <row r="651" spans="1:14" ht="15" thickBot="1">
      <c r="A651" s="665" t="s">
        <v>603</v>
      </c>
      <c r="B651" s="665" t="s">
        <v>13</v>
      </c>
      <c r="C651" s="666">
        <v>29046.43</v>
      </c>
      <c r="D651" s="666">
        <v>323.66000000000003</v>
      </c>
      <c r="E651" s="667"/>
      <c r="F651" s="667"/>
      <c r="G651" s="667"/>
      <c r="H651" s="667"/>
      <c r="I651" s="666">
        <v>16915.560000000001</v>
      </c>
      <c r="J651" s="666">
        <v>13081.17</v>
      </c>
      <c r="K651" s="666">
        <v>5418.42</v>
      </c>
      <c r="L651" s="666">
        <v>15.42</v>
      </c>
      <c r="M651" s="667"/>
      <c r="N651" s="666">
        <v>64800.66</v>
      </c>
    </row>
    <row r="652" spans="1:14" ht="15" thickBot="1">
      <c r="A652" s="665" t="s">
        <v>604</v>
      </c>
      <c r="B652" s="665" t="s">
        <v>13</v>
      </c>
      <c r="C652" s="666">
        <v>81687.73</v>
      </c>
      <c r="D652" s="667"/>
      <c r="E652" s="667"/>
      <c r="F652" s="667"/>
      <c r="G652" s="667"/>
      <c r="H652" s="667"/>
      <c r="I652" s="667"/>
      <c r="J652" s="667"/>
      <c r="K652" s="666">
        <v>42755.51</v>
      </c>
      <c r="L652" s="667"/>
      <c r="M652" s="667"/>
      <c r="N652" s="666">
        <v>124443.24</v>
      </c>
    </row>
    <row r="653" spans="1:14" ht="15" thickBot="1">
      <c r="A653" s="665" t="s">
        <v>605</v>
      </c>
      <c r="B653" s="665" t="s">
        <v>13</v>
      </c>
      <c r="C653" s="667"/>
      <c r="D653" s="667"/>
      <c r="E653" s="667"/>
      <c r="F653" s="667"/>
      <c r="G653" s="667"/>
      <c r="H653" s="667"/>
      <c r="I653" s="666">
        <v>96733.88</v>
      </c>
      <c r="J653" s="667"/>
      <c r="K653" s="667"/>
      <c r="L653" s="667"/>
      <c r="M653" s="667"/>
      <c r="N653" s="666">
        <v>96733.88</v>
      </c>
    </row>
    <row r="654" spans="1:14" ht="15" thickBot="1">
      <c r="A654" s="665" t="s">
        <v>606</v>
      </c>
      <c r="B654" s="665" t="s">
        <v>14</v>
      </c>
      <c r="C654" s="666">
        <v>68777.42</v>
      </c>
      <c r="D654" s="666">
        <v>8582.07</v>
      </c>
      <c r="E654" s="667"/>
      <c r="F654" s="667"/>
      <c r="G654" s="666">
        <v>102.17</v>
      </c>
      <c r="H654" s="667"/>
      <c r="I654" s="666">
        <v>23177.42</v>
      </c>
      <c r="J654" s="667"/>
      <c r="K654" s="666">
        <v>3435.38</v>
      </c>
      <c r="L654" s="666">
        <v>1220.1199999999999</v>
      </c>
      <c r="M654" s="666">
        <v>69.08</v>
      </c>
      <c r="N654" s="666">
        <v>105363.66</v>
      </c>
    </row>
    <row r="655" spans="1:14" ht="15" thickBot="1">
      <c r="A655" s="665" t="s">
        <v>607</v>
      </c>
      <c r="B655" s="665" t="s">
        <v>13</v>
      </c>
      <c r="C655" s="666">
        <v>170.79</v>
      </c>
      <c r="D655" s="667"/>
      <c r="E655" s="667"/>
      <c r="F655" s="666">
        <v>41128.629999999997</v>
      </c>
      <c r="G655" s="667"/>
      <c r="H655" s="666">
        <v>4154.05</v>
      </c>
      <c r="I655" s="666">
        <v>1.71</v>
      </c>
      <c r="J655" s="666">
        <v>0.44</v>
      </c>
      <c r="K655" s="666">
        <v>26024.3</v>
      </c>
      <c r="L655" s="667"/>
      <c r="M655" s="667"/>
      <c r="N655" s="666">
        <v>71479.92</v>
      </c>
    </row>
    <row r="656" spans="1:14" ht="15" thickBot="1">
      <c r="A656" s="665" t="s">
        <v>608</v>
      </c>
      <c r="B656" s="665" t="s">
        <v>13</v>
      </c>
      <c r="C656" s="666">
        <v>773.51</v>
      </c>
      <c r="D656" s="667"/>
      <c r="E656" s="667"/>
      <c r="F656" s="667"/>
      <c r="G656" s="666">
        <v>219.59</v>
      </c>
      <c r="H656" s="667"/>
      <c r="I656" s="666">
        <v>108131.19</v>
      </c>
      <c r="J656" s="667"/>
      <c r="K656" s="667"/>
      <c r="L656" s="667"/>
      <c r="M656" s="667"/>
      <c r="N656" s="666">
        <v>109124.29</v>
      </c>
    </row>
    <row r="657" spans="1:14" ht="15" thickBot="1">
      <c r="A657" s="665" t="s">
        <v>609</v>
      </c>
      <c r="B657" s="665" t="s">
        <v>14</v>
      </c>
      <c r="C657" s="666">
        <v>6966.23</v>
      </c>
      <c r="D657" s="667"/>
      <c r="E657" s="667"/>
      <c r="F657" s="667"/>
      <c r="G657" s="667"/>
      <c r="H657" s="667"/>
      <c r="I657" s="666">
        <v>112753.4</v>
      </c>
      <c r="J657" s="667"/>
      <c r="K657" s="667"/>
      <c r="L657" s="666">
        <v>14074.08</v>
      </c>
      <c r="M657" s="667"/>
      <c r="N657" s="666">
        <v>133793.71</v>
      </c>
    </row>
    <row r="658" spans="1:14" ht="15" thickBot="1">
      <c r="A658" s="665" t="s">
        <v>610</v>
      </c>
      <c r="B658" s="665" t="s">
        <v>13</v>
      </c>
      <c r="C658" s="666">
        <v>35636.400000000001</v>
      </c>
      <c r="D658" s="666">
        <v>508.53</v>
      </c>
      <c r="E658" s="667"/>
      <c r="F658" s="667"/>
      <c r="G658" s="667"/>
      <c r="H658" s="667"/>
      <c r="I658" s="666">
        <v>28673.43</v>
      </c>
      <c r="J658" s="666">
        <v>1459.99</v>
      </c>
      <c r="K658" s="666">
        <v>-1.71</v>
      </c>
      <c r="L658" s="666">
        <v>1438.71</v>
      </c>
      <c r="M658" s="667"/>
      <c r="N658" s="666">
        <v>67715.350000000006</v>
      </c>
    </row>
    <row r="659" spans="1:14" ht="15" thickBot="1">
      <c r="A659" s="665" t="s">
        <v>3612</v>
      </c>
      <c r="B659" s="665" t="s">
        <v>13</v>
      </c>
      <c r="C659" s="666">
        <v>8277.61</v>
      </c>
      <c r="D659" s="666">
        <v>133.62</v>
      </c>
      <c r="E659" s="667"/>
      <c r="F659" s="667"/>
      <c r="G659" s="667"/>
      <c r="H659" s="667"/>
      <c r="I659" s="666">
        <v>26.71</v>
      </c>
      <c r="J659" s="666">
        <v>388.57</v>
      </c>
      <c r="K659" s="667"/>
      <c r="L659" s="666">
        <v>4.5599999999999996</v>
      </c>
      <c r="M659" s="667"/>
      <c r="N659" s="666">
        <v>8831.07</v>
      </c>
    </row>
    <row r="660" spans="1:14" ht="15" thickBot="1">
      <c r="A660" s="665" t="s">
        <v>611</v>
      </c>
      <c r="B660" s="665" t="s">
        <v>13</v>
      </c>
      <c r="C660" s="666">
        <v>1794.8</v>
      </c>
      <c r="D660" s="667"/>
      <c r="E660" s="667"/>
      <c r="F660" s="667"/>
      <c r="G660" s="667"/>
      <c r="H660" s="667"/>
      <c r="I660" s="666">
        <v>80014.02</v>
      </c>
      <c r="J660" s="667"/>
      <c r="K660" s="666">
        <v>5636.38</v>
      </c>
      <c r="L660" s="667"/>
      <c r="M660" s="667"/>
      <c r="N660" s="666">
        <v>87445.2</v>
      </c>
    </row>
    <row r="661" spans="1:14" ht="15" thickBot="1">
      <c r="A661" s="665" t="s">
        <v>3613</v>
      </c>
      <c r="B661" s="665" t="s">
        <v>13</v>
      </c>
      <c r="C661" s="666">
        <v>13696.73</v>
      </c>
      <c r="D661" s="667"/>
      <c r="E661" s="667"/>
      <c r="F661" s="667"/>
      <c r="G661" s="667"/>
      <c r="H661" s="667"/>
      <c r="I661" s="667"/>
      <c r="J661" s="667"/>
      <c r="K661" s="666">
        <v>32538.44</v>
      </c>
      <c r="L661" s="667"/>
      <c r="M661" s="667"/>
      <c r="N661" s="666">
        <v>46235.17</v>
      </c>
    </row>
    <row r="662" spans="1:14" ht="15" thickBot="1">
      <c r="A662" s="665" t="s">
        <v>612</v>
      </c>
      <c r="B662" s="665" t="s">
        <v>13</v>
      </c>
      <c r="C662" s="666">
        <v>5596.23</v>
      </c>
      <c r="D662" s="667"/>
      <c r="E662" s="667"/>
      <c r="F662" s="667"/>
      <c r="G662" s="667"/>
      <c r="H662" s="666">
        <v>1148.1099999999999</v>
      </c>
      <c r="I662" s="667"/>
      <c r="J662" s="666">
        <v>48653.98</v>
      </c>
      <c r="K662" s="666">
        <v>2007.51</v>
      </c>
      <c r="L662" s="667"/>
      <c r="M662" s="667"/>
      <c r="N662" s="666">
        <v>57405.83</v>
      </c>
    </row>
    <row r="663" spans="1:14" ht="15" thickBot="1">
      <c r="A663" s="665" t="s">
        <v>613</v>
      </c>
      <c r="B663" s="665" t="s">
        <v>14</v>
      </c>
      <c r="C663" s="666">
        <v>10315.790000000001</v>
      </c>
      <c r="D663" s="667"/>
      <c r="E663" s="667"/>
      <c r="F663" s="667"/>
      <c r="G663" s="667"/>
      <c r="H663" s="667"/>
      <c r="I663" s="666">
        <v>107277.47</v>
      </c>
      <c r="J663" s="667"/>
      <c r="K663" s="667"/>
      <c r="L663" s="667"/>
      <c r="M663" s="667"/>
      <c r="N663" s="666">
        <v>117593.26</v>
      </c>
    </row>
    <row r="664" spans="1:14" ht="15" thickBot="1">
      <c r="A664" s="665" t="s">
        <v>3614</v>
      </c>
      <c r="B664" s="665" t="s">
        <v>16</v>
      </c>
      <c r="C664" s="667"/>
      <c r="D664" s="667"/>
      <c r="E664" s="667"/>
      <c r="F664" s="667"/>
      <c r="G664" s="667"/>
      <c r="H664" s="667"/>
      <c r="I664" s="667"/>
      <c r="J664" s="667"/>
      <c r="K664" s="667"/>
      <c r="L664" s="666">
        <v>31536.18</v>
      </c>
      <c r="M664" s="667"/>
      <c r="N664" s="666">
        <v>31536.18</v>
      </c>
    </row>
    <row r="665" spans="1:14" ht="15" thickBot="1">
      <c r="A665" s="665" t="s">
        <v>614</v>
      </c>
      <c r="B665" s="665" t="s">
        <v>16</v>
      </c>
      <c r="C665" s="666">
        <v>41514.870000000003</v>
      </c>
      <c r="D665" s="667"/>
      <c r="E665" s="667"/>
      <c r="F665" s="667"/>
      <c r="G665" s="667"/>
      <c r="H665" s="667"/>
      <c r="I665" s="666">
        <v>2333.4299999999998</v>
      </c>
      <c r="J665" s="667"/>
      <c r="K665" s="666">
        <v>24129.43</v>
      </c>
      <c r="L665" s="667"/>
      <c r="M665" s="667"/>
      <c r="N665" s="666">
        <v>67977.73</v>
      </c>
    </row>
    <row r="666" spans="1:14" ht="15" thickBot="1">
      <c r="A666" s="665" t="s">
        <v>615</v>
      </c>
      <c r="B666" s="665" t="s">
        <v>13</v>
      </c>
      <c r="C666" s="666">
        <v>40078.82</v>
      </c>
      <c r="D666" s="666">
        <v>646.34</v>
      </c>
      <c r="E666" s="667"/>
      <c r="F666" s="667"/>
      <c r="G666" s="666">
        <v>317.73</v>
      </c>
      <c r="H666" s="667"/>
      <c r="I666" s="666">
        <v>6267.64</v>
      </c>
      <c r="J666" s="666">
        <v>11831.78</v>
      </c>
      <c r="K666" s="667"/>
      <c r="L666" s="666">
        <v>2.9</v>
      </c>
      <c r="M666" s="667"/>
      <c r="N666" s="666">
        <v>59145.21</v>
      </c>
    </row>
    <row r="667" spans="1:14" ht="15" thickBot="1">
      <c r="A667" s="665" t="s">
        <v>3156</v>
      </c>
      <c r="B667" s="665" t="s">
        <v>13</v>
      </c>
      <c r="C667" s="666">
        <v>32476.71</v>
      </c>
      <c r="D667" s="666">
        <v>15.8</v>
      </c>
      <c r="E667" s="667"/>
      <c r="F667" s="666">
        <v>27.14</v>
      </c>
      <c r="G667" s="666">
        <v>2.08</v>
      </c>
      <c r="H667" s="667"/>
      <c r="I667" s="666">
        <v>72.64</v>
      </c>
      <c r="J667" s="666">
        <v>3582.98</v>
      </c>
      <c r="K667" s="666">
        <v>10532.03</v>
      </c>
      <c r="L667" s="666">
        <v>99.85</v>
      </c>
      <c r="M667" s="667"/>
      <c r="N667" s="666">
        <v>46809.23</v>
      </c>
    </row>
    <row r="668" spans="1:14" ht="15" thickBot="1">
      <c r="A668" s="665" t="s">
        <v>616</v>
      </c>
      <c r="B668" s="665" t="s">
        <v>15</v>
      </c>
      <c r="C668" s="667"/>
      <c r="D668" s="667"/>
      <c r="E668" s="667"/>
      <c r="F668" s="667"/>
      <c r="G668" s="667"/>
      <c r="H668" s="667"/>
      <c r="I668" s="667"/>
      <c r="J668" s="667"/>
      <c r="K668" s="666">
        <v>53318.87</v>
      </c>
      <c r="L668" s="667"/>
      <c r="M668" s="667"/>
      <c r="N668" s="666">
        <v>53318.87</v>
      </c>
    </row>
    <row r="669" spans="1:14" ht="15" thickBot="1">
      <c r="A669" s="665" t="s">
        <v>617</v>
      </c>
      <c r="B669" s="665" t="s">
        <v>17</v>
      </c>
      <c r="C669" s="666">
        <v>12827.01</v>
      </c>
      <c r="D669" s="666">
        <v>2276.3000000000002</v>
      </c>
      <c r="E669" s="667"/>
      <c r="F669" s="667"/>
      <c r="G669" s="666">
        <v>342.49</v>
      </c>
      <c r="H669" s="667"/>
      <c r="I669" s="666">
        <v>13.06</v>
      </c>
      <c r="J669" s="666">
        <v>52032.15</v>
      </c>
      <c r="K669" s="667"/>
      <c r="L669" s="666">
        <v>662.43</v>
      </c>
      <c r="M669" s="667"/>
      <c r="N669" s="666">
        <v>68153.440000000002</v>
      </c>
    </row>
    <row r="670" spans="1:14" ht="15" thickBot="1">
      <c r="A670" s="665" t="s">
        <v>618</v>
      </c>
      <c r="B670" s="665" t="s">
        <v>13</v>
      </c>
      <c r="C670" s="666">
        <v>33785.360000000001</v>
      </c>
      <c r="D670" s="666">
        <v>1779.34</v>
      </c>
      <c r="E670" s="667"/>
      <c r="F670" s="667"/>
      <c r="G670" s="666">
        <v>89.4</v>
      </c>
      <c r="H670" s="667"/>
      <c r="I670" s="666">
        <v>20600.939999999999</v>
      </c>
      <c r="J670" s="667"/>
      <c r="K670" s="666">
        <v>43016.85</v>
      </c>
      <c r="L670" s="666">
        <v>1624.57</v>
      </c>
      <c r="M670" s="666">
        <v>945.59</v>
      </c>
      <c r="N670" s="666">
        <v>101842.05</v>
      </c>
    </row>
    <row r="671" spans="1:14" ht="15" thickBot="1">
      <c r="A671" s="665" t="s">
        <v>2975</v>
      </c>
      <c r="B671" s="665" t="s">
        <v>13</v>
      </c>
      <c r="C671" s="666">
        <v>54405.82</v>
      </c>
      <c r="D671" s="666">
        <v>2463.3000000000002</v>
      </c>
      <c r="E671" s="667"/>
      <c r="F671" s="667"/>
      <c r="G671" s="667"/>
      <c r="H671" s="667"/>
      <c r="I671" s="666">
        <v>-1917.15</v>
      </c>
      <c r="J671" s="666">
        <v>7987.99</v>
      </c>
      <c r="K671" s="666">
        <v>79.91</v>
      </c>
      <c r="L671" s="666">
        <v>-65.650000000000006</v>
      </c>
      <c r="M671" s="667"/>
      <c r="N671" s="666">
        <v>62954.22</v>
      </c>
    </row>
    <row r="672" spans="1:14" ht="15" thickBot="1">
      <c r="A672" s="665" t="s">
        <v>619</v>
      </c>
      <c r="B672" s="665" t="s">
        <v>14</v>
      </c>
      <c r="C672" s="666">
        <v>0.38</v>
      </c>
      <c r="D672" s="667"/>
      <c r="E672" s="667"/>
      <c r="F672" s="667"/>
      <c r="G672" s="667"/>
      <c r="H672" s="667"/>
      <c r="I672" s="666">
        <v>113520.53</v>
      </c>
      <c r="J672" s="667"/>
      <c r="K672" s="667"/>
      <c r="L672" s="666">
        <v>2970.1</v>
      </c>
      <c r="M672" s="667"/>
      <c r="N672" s="666">
        <v>116491.01</v>
      </c>
    </row>
    <row r="673" spans="1:14" ht="15" thickBot="1">
      <c r="A673" s="665" t="s">
        <v>620</v>
      </c>
      <c r="B673" s="665" t="s">
        <v>14</v>
      </c>
      <c r="C673" s="666">
        <v>121318.14</v>
      </c>
      <c r="D673" s="667"/>
      <c r="E673" s="667"/>
      <c r="F673" s="667"/>
      <c r="G673" s="667"/>
      <c r="H673" s="667"/>
      <c r="I673" s="666">
        <v>2597.88</v>
      </c>
      <c r="J673" s="667"/>
      <c r="K673" s="666">
        <v>15545.3</v>
      </c>
      <c r="L673" s="667"/>
      <c r="M673" s="667"/>
      <c r="N673" s="666">
        <v>139461.32</v>
      </c>
    </row>
    <row r="674" spans="1:14" ht="15" thickBot="1">
      <c r="A674" s="665" t="s">
        <v>621</v>
      </c>
      <c r="B674" s="665" t="s">
        <v>13</v>
      </c>
      <c r="C674" s="667"/>
      <c r="D674" s="667"/>
      <c r="E674" s="667"/>
      <c r="F674" s="667"/>
      <c r="G674" s="667"/>
      <c r="H674" s="667"/>
      <c r="I674" s="667"/>
      <c r="J674" s="666">
        <v>82655.66</v>
      </c>
      <c r="K674" s="667"/>
      <c r="L674" s="667"/>
      <c r="M674" s="667"/>
      <c r="N674" s="666">
        <v>82655.66</v>
      </c>
    </row>
    <row r="675" spans="1:14" ht="15" thickBot="1">
      <c r="A675" s="665" t="s">
        <v>622</v>
      </c>
      <c r="B675" s="665" t="s">
        <v>18</v>
      </c>
      <c r="C675" s="666">
        <v>3728.26</v>
      </c>
      <c r="D675" s="666">
        <v>229.61</v>
      </c>
      <c r="E675" s="667"/>
      <c r="F675" s="667"/>
      <c r="G675" s="666">
        <v>262.67</v>
      </c>
      <c r="H675" s="666">
        <v>1175.3699999999999</v>
      </c>
      <c r="I675" s="666">
        <v>38.880000000000003</v>
      </c>
      <c r="J675" s="666">
        <v>58379.12</v>
      </c>
      <c r="K675" s="666">
        <v>2106.5300000000002</v>
      </c>
      <c r="L675" s="666">
        <v>1437.44</v>
      </c>
      <c r="M675" s="667"/>
      <c r="N675" s="666">
        <v>67357.88</v>
      </c>
    </row>
    <row r="676" spans="1:14" ht="15" thickBot="1">
      <c r="A676" s="665" t="s">
        <v>623</v>
      </c>
      <c r="B676" s="665" t="s">
        <v>13</v>
      </c>
      <c r="C676" s="667"/>
      <c r="D676" s="667"/>
      <c r="E676" s="667"/>
      <c r="F676" s="667"/>
      <c r="G676" s="667"/>
      <c r="H676" s="667"/>
      <c r="I676" s="667"/>
      <c r="J676" s="667"/>
      <c r="K676" s="666">
        <v>16560.72</v>
      </c>
      <c r="L676" s="667"/>
      <c r="M676" s="666">
        <v>89221.18</v>
      </c>
      <c r="N676" s="666">
        <v>105781.9</v>
      </c>
    </row>
    <row r="677" spans="1:14" ht="15" thickBot="1">
      <c r="A677" s="665" t="s">
        <v>624</v>
      </c>
      <c r="B677" s="665" t="s">
        <v>13</v>
      </c>
      <c r="C677" s="666">
        <v>36118.89</v>
      </c>
      <c r="D677" s="666">
        <v>454.23</v>
      </c>
      <c r="E677" s="667"/>
      <c r="F677" s="667"/>
      <c r="G677" s="667"/>
      <c r="H677" s="667"/>
      <c r="I677" s="666">
        <v>2384.4</v>
      </c>
      <c r="J677" s="666">
        <v>36553.699999999997</v>
      </c>
      <c r="K677" s="666">
        <v>1.1200000000000001</v>
      </c>
      <c r="L677" s="666">
        <v>124.64</v>
      </c>
      <c r="M677" s="667"/>
      <c r="N677" s="666">
        <v>75636.98</v>
      </c>
    </row>
    <row r="678" spans="1:14" ht="15" thickBot="1">
      <c r="A678" s="665" t="s">
        <v>625</v>
      </c>
      <c r="B678" s="665" t="s">
        <v>13</v>
      </c>
      <c r="C678" s="667"/>
      <c r="D678" s="667"/>
      <c r="E678" s="667"/>
      <c r="F678" s="667"/>
      <c r="G678" s="667"/>
      <c r="H678" s="667"/>
      <c r="I678" s="667"/>
      <c r="J678" s="667"/>
      <c r="K678" s="666">
        <v>146815.79</v>
      </c>
      <c r="L678" s="667"/>
      <c r="M678" s="667"/>
      <c r="N678" s="666">
        <v>146815.79</v>
      </c>
    </row>
    <row r="679" spans="1:14" ht="15" thickBot="1">
      <c r="A679" s="665" t="s">
        <v>626</v>
      </c>
      <c r="B679" s="665" t="s">
        <v>13</v>
      </c>
      <c r="C679" s="666">
        <v>47828.97</v>
      </c>
      <c r="D679" s="667"/>
      <c r="E679" s="667"/>
      <c r="F679" s="667"/>
      <c r="G679" s="667"/>
      <c r="H679" s="667"/>
      <c r="I679" s="667"/>
      <c r="J679" s="667"/>
      <c r="K679" s="666">
        <v>32915.69</v>
      </c>
      <c r="L679" s="667"/>
      <c r="M679" s="667"/>
      <c r="N679" s="666">
        <v>80744.66</v>
      </c>
    </row>
    <row r="680" spans="1:14" ht="15" thickBot="1">
      <c r="A680" s="665" t="s">
        <v>627</v>
      </c>
      <c r="B680" s="665" t="s">
        <v>16</v>
      </c>
      <c r="C680" s="667"/>
      <c r="D680" s="667"/>
      <c r="E680" s="667"/>
      <c r="F680" s="667"/>
      <c r="G680" s="667"/>
      <c r="H680" s="667"/>
      <c r="I680" s="667"/>
      <c r="J680" s="666">
        <v>101469.96</v>
      </c>
      <c r="K680" s="667"/>
      <c r="L680" s="667"/>
      <c r="M680" s="667"/>
      <c r="N680" s="666">
        <v>101469.96</v>
      </c>
    </row>
    <row r="681" spans="1:14" ht="15" thickBot="1">
      <c r="A681" s="665" t="s">
        <v>628</v>
      </c>
      <c r="B681" s="665" t="s">
        <v>14</v>
      </c>
      <c r="C681" s="666">
        <v>60959.26</v>
      </c>
      <c r="D681" s="666">
        <v>9166.25</v>
      </c>
      <c r="E681" s="667"/>
      <c r="F681" s="667"/>
      <c r="G681" s="666">
        <v>50.47</v>
      </c>
      <c r="H681" s="667"/>
      <c r="I681" s="666">
        <v>14669.26</v>
      </c>
      <c r="J681" s="667"/>
      <c r="K681" s="666">
        <v>2926.76</v>
      </c>
      <c r="L681" s="666">
        <v>4001.62</v>
      </c>
      <c r="M681" s="666">
        <v>208.8</v>
      </c>
      <c r="N681" s="666">
        <v>91982.42</v>
      </c>
    </row>
    <row r="682" spans="1:14" ht="15" thickBot="1">
      <c r="A682" s="665" t="s">
        <v>629</v>
      </c>
      <c r="B682" s="665" t="s">
        <v>15</v>
      </c>
      <c r="C682" s="666">
        <v>38308.800000000003</v>
      </c>
      <c r="D682" s="667"/>
      <c r="E682" s="667"/>
      <c r="F682" s="667"/>
      <c r="G682" s="667"/>
      <c r="H682" s="667"/>
      <c r="I682" s="666">
        <v>6278.23</v>
      </c>
      <c r="J682" s="666">
        <v>7731.61</v>
      </c>
      <c r="K682" s="667"/>
      <c r="L682" s="667"/>
      <c r="M682" s="667"/>
      <c r="N682" s="666">
        <v>52318.64</v>
      </c>
    </row>
    <row r="683" spans="1:14" ht="15" thickBot="1">
      <c r="A683" s="665" t="s">
        <v>630</v>
      </c>
      <c r="B683" s="665" t="s">
        <v>13</v>
      </c>
      <c r="C683" s="666">
        <v>35.92</v>
      </c>
      <c r="D683" s="667"/>
      <c r="E683" s="667"/>
      <c r="F683" s="666">
        <v>86295.87</v>
      </c>
      <c r="G683" s="667"/>
      <c r="H683" s="667"/>
      <c r="I683" s="666">
        <v>721.87</v>
      </c>
      <c r="J683" s="666">
        <v>46.56</v>
      </c>
      <c r="K683" s="666">
        <v>1490.98</v>
      </c>
      <c r="L683" s="667"/>
      <c r="M683" s="667"/>
      <c r="N683" s="666">
        <v>88591.2</v>
      </c>
    </row>
    <row r="684" spans="1:14" ht="15" thickBot="1">
      <c r="A684" s="665" t="s">
        <v>631</v>
      </c>
      <c r="B684" s="665" t="s">
        <v>14</v>
      </c>
      <c r="C684" s="666">
        <v>76425.17</v>
      </c>
      <c r="D684" s="666">
        <v>3171.18</v>
      </c>
      <c r="E684" s="667"/>
      <c r="F684" s="667"/>
      <c r="G684" s="666">
        <v>209.37</v>
      </c>
      <c r="H684" s="667"/>
      <c r="I684" s="666">
        <v>57382.41</v>
      </c>
      <c r="J684" s="667"/>
      <c r="K684" s="667"/>
      <c r="L684" s="666">
        <v>687.64</v>
      </c>
      <c r="M684" s="666">
        <v>29.83</v>
      </c>
      <c r="N684" s="666">
        <v>137905.60000000001</v>
      </c>
    </row>
    <row r="685" spans="1:14" ht="15" thickBot="1">
      <c r="A685" s="665" t="s">
        <v>632</v>
      </c>
      <c r="B685" s="665" t="s">
        <v>15</v>
      </c>
      <c r="C685" s="667"/>
      <c r="D685" s="667"/>
      <c r="E685" s="667"/>
      <c r="F685" s="667"/>
      <c r="G685" s="667"/>
      <c r="H685" s="667"/>
      <c r="I685" s="667"/>
      <c r="J685" s="667"/>
      <c r="K685" s="666">
        <v>77252.429999999993</v>
      </c>
      <c r="L685" s="667"/>
      <c r="M685" s="667"/>
      <c r="N685" s="666">
        <v>77252.429999999993</v>
      </c>
    </row>
    <row r="686" spans="1:14" ht="15" thickBot="1">
      <c r="A686" s="665" t="s">
        <v>3615</v>
      </c>
      <c r="B686" s="665" t="s">
        <v>14</v>
      </c>
      <c r="C686" s="666">
        <v>29934.7</v>
      </c>
      <c r="D686" s="666">
        <v>2925.63</v>
      </c>
      <c r="E686" s="667"/>
      <c r="F686" s="667"/>
      <c r="G686" s="667"/>
      <c r="H686" s="667"/>
      <c r="I686" s="667"/>
      <c r="J686" s="667"/>
      <c r="K686" s="666">
        <v>3166.8</v>
      </c>
      <c r="L686" s="666">
        <v>1860.44</v>
      </c>
      <c r="M686" s="667"/>
      <c r="N686" s="666">
        <v>37887.57</v>
      </c>
    </row>
    <row r="687" spans="1:14" ht="15" thickBot="1">
      <c r="A687" s="665" t="s">
        <v>3615</v>
      </c>
      <c r="B687" s="665" t="s">
        <v>19</v>
      </c>
      <c r="C687" s="666">
        <v>0</v>
      </c>
      <c r="D687" s="667"/>
      <c r="E687" s="667"/>
      <c r="F687" s="667"/>
      <c r="G687" s="667"/>
      <c r="H687" s="667"/>
      <c r="I687" s="667"/>
      <c r="J687" s="667"/>
      <c r="K687" s="666">
        <v>0</v>
      </c>
      <c r="L687" s="667"/>
      <c r="M687" s="667"/>
      <c r="N687" s="666">
        <v>0</v>
      </c>
    </row>
    <row r="688" spans="1:14" ht="15" thickBot="1">
      <c r="A688" s="665" t="s">
        <v>633</v>
      </c>
      <c r="B688" s="665" t="s">
        <v>14</v>
      </c>
      <c r="C688" s="666">
        <v>14380.5</v>
      </c>
      <c r="D688" s="666">
        <v>1872.42</v>
      </c>
      <c r="E688" s="667"/>
      <c r="F688" s="667"/>
      <c r="G688" s="666">
        <v>73.790000000000006</v>
      </c>
      <c r="H688" s="667"/>
      <c r="I688" s="666">
        <v>202432.05</v>
      </c>
      <c r="J688" s="667"/>
      <c r="K688" s="666">
        <v>194.92</v>
      </c>
      <c r="L688" s="666">
        <v>14413.41</v>
      </c>
      <c r="M688" s="667"/>
      <c r="N688" s="666">
        <v>233367.09</v>
      </c>
    </row>
    <row r="689" spans="1:14" ht="15" thickBot="1">
      <c r="A689" s="665" t="s">
        <v>634</v>
      </c>
      <c r="B689" s="665" t="s">
        <v>15</v>
      </c>
      <c r="C689" s="666">
        <v>60866.45</v>
      </c>
      <c r="D689" s="667"/>
      <c r="E689" s="667"/>
      <c r="F689" s="667"/>
      <c r="G689" s="667"/>
      <c r="H689" s="667"/>
      <c r="I689" s="666">
        <v>2156.29</v>
      </c>
      <c r="J689" s="667"/>
      <c r="K689" s="667"/>
      <c r="L689" s="667"/>
      <c r="M689" s="667"/>
      <c r="N689" s="666">
        <v>63022.74</v>
      </c>
    </row>
    <row r="690" spans="1:14" ht="15" thickBot="1">
      <c r="A690" s="665" t="s">
        <v>635</v>
      </c>
      <c r="B690" s="665" t="s">
        <v>15</v>
      </c>
      <c r="C690" s="666">
        <v>1.07</v>
      </c>
      <c r="D690" s="666">
        <v>4.41</v>
      </c>
      <c r="E690" s="667"/>
      <c r="F690" s="666">
        <v>0.09</v>
      </c>
      <c r="G690" s="666">
        <v>0.22</v>
      </c>
      <c r="H690" s="667"/>
      <c r="I690" s="666">
        <v>50734.76</v>
      </c>
      <c r="J690" s="667"/>
      <c r="K690" s="666">
        <v>0.35</v>
      </c>
      <c r="L690" s="667"/>
      <c r="M690" s="667"/>
      <c r="N690" s="666">
        <v>50740.9</v>
      </c>
    </row>
    <row r="691" spans="1:14" ht="15" thickBot="1">
      <c r="A691" s="665" t="s">
        <v>636</v>
      </c>
      <c r="B691" s="665" t="s">
        <v>13</v>
      </c>
      <c r="C691" s="666">
        <v>62747</v>
      </c>
      <c r="D691" s="667"/>
      <c r="E691" s="667"/>
      <c r="F691" s="667"/>
      <c r="G691" s="667"/>
      <c r="H691" s="667"/>
      <c r="I691" s="667"/>
      <c r="J691" s="667"/>
      <c r="K691" s="666">
        <v>19536.93</v>
      </c>
      <c r="L691" s="667"/>
      <c r="M691" s="667"/>
      <c r="N691" s="666">
        <v>82283.929999999993</v>
      </c>
    </row>
    <row r="692" spans="1:14" ht="15" thickBot="1">
      <c r="A692" s="665" t="s">
        <v>637</v>
      </c>
      <c r="B692" s="665" t="s">
        <v>13</v>
      </c>
      <c r="C692" s="666">
        <v>57832.04</v>
      </c>
      <c r="D692" s="666">
        <v>91.41</v>
      </c>
      <c r="E692" s="667"/>
      <c r="F692" s="667"/>
      <c r="G692" s="667"/>
      <c r="H692" s="667"/>
      <c r="I692" s="666">
        <v>-781.74</v>
      </c>
      <c r="J692" s="666">
        <v>836.5</v>
      </c>
      <c r="K692" s="666">
        <v>-1.19</v>
      </c>
      <c r="L692" s="666">
        <v>-76.78</v>
      </c>
      <c r="M692" s="667"/>
      <c r="N692" s="666">
        <v>57900.24</v>
      </c>
    </row>
    <row r="693" spans="1:14" ht="15" thickBot="1">
      <c r="A693" s="665" t="s">
        <v>638</v>
      </c>
      <c r="B693" s="665" t="s">
        <v>18</v>
      </c>
      <c r="C693" s="666">
        <v>4482.33</v>
      </c>
      <c r="D693" s="666">
        <v>184.7</v>
      </c>
      <c r="E693" s="667"/>
      <c r="F693" s="667"/>
      <c r="G693" s="666">
        <v>532.75</v>
      </c>
      <c r="H693" s="666">
        <v>1346.13</v>
      </c>
      <c r="I693" s="666">
        <v>28.15</v>
      </c>
      <c r="J693" s="666">
        <v>54832.01</v>
      </c>
      <c r="K693" s="666">
        <v>4966.13</v>
      </c>
      <c r="L693" s="666">
        <v>1845.74</v>
      </c>
      <c r="M693" s="667"/>
      <c r="N693" s="666">
        <v>68217.94</v>
      </c>
    </row>
    <row r="694" spans="1:14" ht="15" thickBot="1">
      <c r="A694" s="665" t="s">
        <v>639</v>
      </c>
      <c r="B694" s="665" t="s">
        <v>15</v>
      </c>
      <c r="C694" s="666">
        <v>68916.14</v>
      </c>
      <c r="D694" s="667"/>
      <c r="E694" s="667"/>
      <c r="F694" s="667"/>
      <c r="G694" s="667"/>
      <c r="H694" s="667"/>
      <c r="I694" s="666">
        <v>2481.59</v>
      </c>
      <c r="J694" s="667"/>
      <c r="K694" s="667"/>
      <c r="L694" s="667"/>
      <c r="M694" s="667"/>
      <c r="N694" s="666">
        <v>71397.73</v>
      </c>
    </row>
    <row r="695" spans="1:14" ht="15" thickBot="1">
      <c r="A695" s="665" t="s">
        <v>3157</v>
      </c>
      <c r="B695" s="665" t="s">
        <v>15</v>
      </c>
      <c r="C695" s="666">
        <v>397.05</v>
      </c>
      <c r="D695" s="667"/>
      <c r="E695" s="667"/>
      <c r="F695" s="667"/>
      <c r="G695" s="667"/>
      <c r="H695" s="667"/>
      <c r="I695" s="666">
        <v>191.96</v>
      </c>
      <c r="J695" s="667"/>
      <c r="K695" s="666">
        <v>35265.26</v>
      </c>
      <c r="L695" s="667"/>
      <c r="M695" s="667"/>
      <c r="N695" s="666">
        <v>35854.269999999997</v>
      </c>
    </row>
    <row r="696" spans="1:14" ht="15" thickBot="1">
      <c r="A696" s="665" t="s">
        <v>640</v>
      </c>
      <c r="B696" s="665" t="s">
        <v>13</v>
      </c>
      <c r="C696" s="666">
        <v>48542.92</v>
      </c>
      <c r="D696" s="667"/>
      <c r="E696" s="667"/>
      <c r="F696" s="667"/>
      <c r="G696" s="667"/>
      <c r="H696" s="667"/>
      <c r="I696" s="666">
        <v>15193.14</v>
      </c>
      <c r="J696" s="666">
        <v>7091.49</v>
      </c>
      <c r="K696" s="667"/>
      <c r="L696" s="667"/>
      <c r="M696" s="667"/>
      <c r="N696" s="666">
        <v>70827.55</v>
      </c>
    </row>
    <row r="697" spans="1:14" ht="15" thickBot="1">
      <c r="A697" s="665" t="s">
        <v>641</v>
      </c>
      <c r="B697" s="665" t="s">
        <v>13</v>
      </c>
      <c r="C697" s="666">
        <v>84.14</v>
      </c>
      <c r="D697" s="667"/>
      <c r="E697" s="667"/>
      <c r="F697" s="667"/>
      <c r="G697" s="667"/>
      <c r="H697" s="667"/>
      <c r="I697" s="666">
        <v>67472.160000000003</v>
      </c>
      <c r="J697" s="667"/>
      <c r="K697" s="666">
        <v>3829.73</v>
      </c>
      <c r="L697" s="667"/>
      <c r="M697" s="667"/>
      <c r="N697" s="666">
        <v>71386.03</v>
      </c>
    </row>
    <row r="698" spans="1:14" ht="15" thickBot="1">
      <c r="A698" s="665" t="s">
        <v>642</v>
      </c>
      <c r="B698" s="665" t="s">
        <v>14</v>
      </c>
      <c r="C698" s="666">
        <v>-431.75</v>
      </c>
      <c r="D698" s="666">
        <v>-47.17</v>
      </c>
      <c r="E698" s="667"/>
      <c r="F698" s="667"/>
      <c r="G698" s="666">
        <v>-12.97</v>
      </c>
      <c r="H698" s="667"/>
      <c r="I698" s="666">
        <v>70986.070000000007</v>
      </c>
      <c r="J698" s="667"/>
      <c r="K698" s="666">
        <v>-1.51</v>
      </c>
      <c r="L698" s="666">
        <v>-5.59</v>
      </c>
      <c r="M698" s="666">
        <v>-51.25</v>
      </c>
      <c r="N698" s="666">
        <v>70435.83</v>
      </c>
    </row>
    <row r="699" spans="1:14" ht="15" thickBot="1">
      <c r="A699" s="665" t="s">
        <v>3158</v>
      </c>
      <c r="B699" s="665" t="s">
        <v>14</v>
      </c>
      <c r="C699" s="666">
        <v>-65.12</v>
      </c>
      <c r="D699" s="666">
        <v>-0.9</v>
      </c>
      <c r="E699" s="667"/>
      <c r="F699" s="666">
        <v>100.93</v>
      </c>
      <c r="G699" s="666">
        <v>421.47</v>
      </c>
      <c r="H699" s="667"/>
      <c r="I699" s="666">
        <v>1204.57</v>
      </c>
      <c r="J699" s="667"/>
      <c r="K699" s="666">
        <v>41781.910000000003</v>
      </c>
      <c r="L699" s="666">
        <v>-12.35</v>
      </c>
      <c r="M699" s="666">
        <v>-0.17</v>
      </c>
      <c r="N699" s="666">
        <v>43430.34</v>
      </c>
    </row>
    <row r="700" spans="1:14" ht="15" thickBot="1">
      <c r="A700" s="665" t="s">
        <v>643</v>
      </c>
      <c r="B700" s="665" t="s">
        <v>14</v>
      </c>
      <c r="C700" s="666">
        <v>11873.41</v>
      </c>
      <c r="D700" s="666">
        <v>3782.54</v>
      </c>
      <c r="E700" s="667"/>
      <c r="F700" s="666">
        <v>-0.09</v>
      </c>
      <c r="G700" s="666">
        <v>311.13</v>
      </c>
      <c r="H700" s="667"/>
      <c r="I700" s="666">
        <v>80929</v>
      </c>
      <c r="J700" s="667"/>
      <c r="K700" s="666">
        <v>-2</v>
      </c>
      <c r="L700" s="667"/>
      <c r="M700" s="667"/>
      <c r="N700" s="666">
        <v>96893.99</v>
      </c>
    </row>
    <row r="701" spans="1:14" ht="15" thickBot="1">
      <c r="A701" s="665" t="s">
        <v>2976</v>
      </c>
      <c r="B701" s="665" t="s">
        <v>13</v>
      </c>
      <c r="C701" s="666">
        <v>62581.1</v>
      </c>
      <c r="D701" s="666">
        <v>1.97</v>
      </c>
      <c r="E701" s="667"/>
      <c r="F701" s="667"/>
      <c r="G701" s="667"/>
      <c r="H701" s="667"/>
      <c r="I701" s="666">
        <v>324.95999999999998</v>
      </c>
      <c r="J701" s="667"/>
      <c r="K701" s="667"/>
      <c r="L701" s="666">
        <v>-21.69</v>
      </c>
      <c r="M701" s="667"/>
      <c r="N701" s="666">
        <v>62886.34</v>
      </c>
    </row>
    <row r="702" spans="1:14" ht="15" thickBot="1">
      <c r="A702" s="665" t="s">
        <v>644</v>
      </c>
      <c r="B702" s="665" t="s">
        <v>13</v>
      </c>
      <c r="C702" s="666">
        <v>28180.1</v>
      </c>
      <c r="D702" s="666">
        <v>7636.02</v>
      </c>
      <c r="E702" s="667"/>
      <c r="F702" s="667"/>
      <c r="G702" s="666">
        <v>297.83</v>
      </c>
      <c r="H702" s="667"/>
      <c r="I702" s="667"/>
      <c r="J702" s="666">
        <v>15495.73</v>
      </c>
      <c r="K702" s="666">
        <v>9.4700000000000006</v>
      </c>
      <c r="L702" s="666">
        <v>275.79000000000002</v>
      </c>
      <c r="M702" s="667"/>
      <c r="N702" s="666">
        <v>51894.94</v>
      </c>
    </row>
    <row r="703" spans="1:14" ht="15" thickBot="1">
      <c r="A703" s="665" t="s">
        <v>645</v>
      </c>
      <c r="B703" s="665" t="s">
        <v>13</v>
      </c>
      <c r="C703" s="666">
        <v>66993.03</v>
      </c>
      <c r="D703" s="667"/>
      <c r="E703" s="667"/>
      <c r="F703" s="667"/>
      <c r="G703" s="667"/>
      <c r="H703" s="667"/>
      <c r="I703" s="666">
        <v>591.24</v>
      </c>
      <c r="J703" s="667"/>
      <c r="K703" s="666">
        <v>41685.120000000003</v>
      </c>
      <c r="L703" s="667"/>
      <c r="M703" s="667"/>
      <c r="N703" s="666">
        <v>109269.39</v>
      </c>
    </row>
    <row r="704" spans="1:14" ht="15" thickBot="1">
      <c r="A704" s="665" t="s">
        <v>2977</v>
      </c>
      <c r="B704" s="665" t="s">
        <v>13</v>
      </c>
      <c r="C704" s="666">
        <v>30841.77</v>
      </c>
      <c r="D704" s="666">
        <v>2045.03</v>
      </c>
      <c r="E704" s="667"/>
      <c r="F704" s="667"/>
      <c r="G704" s="667"/>
      <c r="H704" s="667"/>
      <c r="I704" s="666">
        <v>2274.0500000000002</v>
      </c>
      <c r="J704" s="666">
        <v>357.07</v>
      </c>
      <c r="K704" s="666">
        <v>2.02</v>
      </c>
      <c r="L704" s="666">
        <v>227.1</v>
      </c>
      <c r="M704" s="667"/>
      <c r="N704" s="666">
        <v>35747.040000000001</v>
      </c>
    </row>
    <row r="705" spans="1:14" ht="15" thickBot="1">
      <c r="A705" s="665" t="s">
        <v>2977</v>
      </c>
      <c r="B705" s="665" t="s">
        <v>15</v>
      </c>
      <c r="C705" s="666">
        <v>11256.41</v>
      </c>
      <c r="D705" s="667"/>
      <c r="E705" s="667"/>
      <c r="F705" s="667"/>
      <c r="G705" s="667"/>
      <c r="H705" s="667"/>
      <c r="I705" s="666">
        <v>1932.01</v>
      </c>
      <c r="J705" s="666">
        <v>2185.35</v>
      </c>
      <c r="K705" s="667"/>
      <c r="L705" s="667"/>
      <c r="M705" s="667"/>
      <c r="N705" s="666">
        <v>15373.77</v>
      </c>
    </row>
    <row r="706" spans="1:14" ht="15" thickBot="1">
      <c r="A706" s="665" t="s">
        <v>646</v>
      </c>
      <c r="B706" s="665" t="s">
        <v>13</v>
      </c>
      <c r="C706" s="666">
        <v>-307.8</v>
      </c>
      <c r="D706" s="667"/>
      <c r="E706" s="667"/>
      <c r="F706" s="666">
        <v>15784.36</v>
      </c>
      <c r="G706" s="667"/>
      <c r="H706" s="666">
        <v>1923.46</v>
      </c>
      <c r="I706" s="666">
        <v>-105.12</v>
      </c>
      <c r="J706" s="666">
        <v>-1.77</v>
      </c>
      <c r="K706" s="666">
        <v>2992.72</v>
      </c>
      <c r="L706" s="667"/>
      <c r="M706" s="667"/>
      <c r="N706" s="666">
        <v>20285.849999999999</v>
      </c>
    </row>
    <row r="707" spans="1:14" ht="15" thickBot="1">
      <c r="A707" s="665" t="s">
        <v>647</v>
      </c>
      <c r="B707" s="665" t="s">
        <v>13</v>
      </c>
      <c r="C707" s="667"/>
      <c r="D707" s="667"/>
      <c r="E707" s="667"/>
      <c r="F707" s="666">
        <v>4751.09</v>
      </c>
      <c r="G707" s="667"/>
      <c r="H707" s="667"/>
      <c r="I707" s="666">
        <v>437.33</v>
      </c>
      <c r="J707" s="667"/>
      <c r="K707" s="666">
        <v>54743.35</v>
      </c>
      <c r="L707" s="667"/>
      <c r="M707" s="667"/>
      <c r="N707" s="666">
        <v>59931.77</v>
      </c>
    </row>
    <row r="708" spans="1:14" ht="15" thickBot="1">
      <c r="A708" s="665" t="s">
        <v>648</v>
      </c>
      <c r="B708" s="665" t="s">
        <v>15</v>
      </c>
      <c r="C708" s="667"/>
      <c r="D708" s="667"/>
      <c r="E708" s="667"/>
      <c r="F708" s="667"/>
      <c r="G708" s="667"/>
      <c r="H708" s="667"/>
      <c r="I708" s="666">
        <v>305.14</v>
      </c>
      <c r="J708" s="667"/>
      <c r="K708" s="666">
        <v>54772.4</v>
      </c>
      <c r="L708" s="667"/>
      <c r="M708" s="667"/>
      <c r="N708" s="666">
        <v>55077.54</v>
      </c>
    </row>
    <row r="709" spans="1:14" ht="15" thickBot="1">
      <c r="A709" s="665" t="s">
        <v>649</v>
      </c>
      <c r="B709" s="665" t="s">
        <v>16</v>
      </c>
      <c r="C709" s="666">
        <v>14258.09</v>
      </c>
      <c r="D709" s="666">
        <v>591.25</v>
      </c>
      <c r="E709" s="667"/>
      <c r="F709" s="667"/>
      <c r="G709" s="667"/>
      <c r="H709" s="667"/>
      <c r="I709" s="666">
        <v>1626.67</v>
      </c>
      <c r="J709" s="666">
        <v>860.25</v>
      </c>
      <c r="K709" s="666">
        <v>3.03</v>
      </c>
      <c r="L709" s="666">
        <v>121.17</v>
      </c>
      <c r="M709" s="667"/>
      <c r="N709" s="666">
        <v>17460.46</v>
      </c>
    </row>
    <row r="710" spans="1:14" ht="15" thickBot="1">
      <c r="A710" s="665" t="s">
        <v>650</v>
      </c>
      <c r="B710" s="665" t="s">
        <v>13</v>
      </c>
      <c r="C710" s="666">
        <v>25353.91</v>
      </c>
      <c r="D710" s="666">
        <v>35.83</v>
      </c>
      <c r="E710" s="667"/>
      <c r="F710" s="667"/>
      <c r="G710" s="666">
        <v>0.46</v>
      </c>
      <c r="H710" s="667"/>
      <c r="I710" s="666">
        <v>21585.81</v>
      </c>
      <c r="J710" s="666">
        <v>96.44</v>
      </c>
      <c r="K710" s="666">
        <v>101.71</v>
      </c>
      <c r="L710" s="666">
        <v>742.49</v>
      </c>
      <c r="M710" s="667"/>
      <c r="N710" s="666">
        <v>47916.65</v>
      </c>
    </row>
    <row r="711" spans="1:14" ht="15" thickBot="1">
      <c r="A711" s="665" t="s">
        <v>651</v>
      </c>
      <c r="B711" s="665" t="s">
        <v>13</v>
      </c>
      <c r="C711" s="666">
        <v>37921.089999999997</v>
      </c>
      <c r="D711" s="667"/>
      <c r="E711" s="667"/>
      <c r="F711" s="667"/>
      <c r="G711" s="667"/>
      <c r="H711" s="667"/>
      <c r="I711" s="667"/>
      <c r="J711" s="667"/>
      <c r="K711" s="666">
        <v>30421.360000000001</v>
      </c>
      <c r="L711" s="667"/>
      <c r="M711" s="667"/>
      <c r="N711" s="666">
        <v>68342.45</v>
      </c>
    </row>
    <row r="712" spans="1:14" ht="15" thickBot="1">
      <c r="A712" s="665" t="s">
        <v>652</v>
      </c>
      <c r="B712" s="665" t="s">
        <v>13</v>
      </c>
      <c r="C712" s="666">
        <v>20943.21</v>
      </c>
      <c r="D712" s="667"/>
      <c r="E712" s="667"/>
      <c r="F712" s="667"/>
      <c r="G712" s="667"/>
      <c r="H712" s="667"/>
      <c r="I712" s="667"/>
      <c r="J712" s="667"/>
      <c r="K712" s="666">
        <v>7500.58</v>
      </c>
      <c r="L712" s="667"/>
      <c r="M712" s="666">
        <v>14680.35</v>
      </c>
      <c r="N712" s="666">
        <v>43124.14</v>
      </c>
    </row>
    <row r="713" spans="1:14" ht="15" thickBot="1">
      <c r="A713" s="665" t="s">
        <v>653</v>
      </c>
      <c r="B713" s="665" t="s">
        <v>16</v>
      </c>
      <c r="C713" s="666">
        <v>1.51</v>
      </c>
      <c r="D713" s="667"/>
      <c r="E713" s="667"/>
      <c r="F713" s="666">
        <v>29671.77</v>
      </c>
      <c r="G713" s="667"/>
      <c r="H713" s="667"/>
      <c r="I713" s="666">
        <v>1.96</v>
      </c>
      <c r="J713" s="666">
        <v>2.44</v>
      </c>
      <c r="K713" s="666">
        <v>53.62</v>
      </c>
      <c r="L713" s="667"/>
      <c r="M713" s="667"/>
      <c r="N713" s="666">
        <v>29731.3</v>
      </c>
    </row>
    <row r="714" spans="1:14" ht="15" thickBot="1">
      <c r="A714" s="665" t="s">
        <v>654</v>
      </c>
      <c r="B714" s="665" t="s">
        <v>13</v>
      </c>
      <c r="C714" s="666">
        <v>2.81</v>
      </c>
      <c r="D714" s="667"/>
      <c r="E714" s="667"/>
      <c r="F714" s="667"/>
      <c r="G714" s="666">
        <v>0.12</v>
      </c>
      <c r="H714" s="666">
        <v>16.86</v>
      </c>
      <c r="I714" s="666">
        <v>85166.18</v>
      </c>
      <c r="J714" s="666">
        <v>0.06</v>
      </c>
      <c r="K714" s="667"/>
      <c r="L714" s="667"/>
      <c r="M714" s="667"/>
      <c r="N714" s="666">
        <v>85186.03</v>
      </c>
    </row>
    <row r="715" spans="1:14" ht="15" thickBot="1">
      <c r="A715" s="665" t="s">
        <v>655</v>
      </c>
      <c r="B715" s="665" t="s">
        <v>13</v>
      </c>
      <c r="C715" s="667"/>
      <c r="D715" s="667"/>
      <c r="E715" s="667"/>
      <c r="F715" s="667"/>
      <c r="G715" s="667"/>
      <c r="H715" s="667"/>
      <c r="I715" s="667"/>
      <c r="J715" s="667"/>
      <c r="K715" s="666">
        <v>25314.74</v>
      </c>
      <c r="L715" s="666">
        <v>582.9</v>
      </c>
      <c r="M715" s="667"/>
      <c r="N715" s="666">
        <v>25897.64</v>
      </c>
    </row>
    <row r="716" spans="1:14" ht="15" thickBot="1">
      <c r="A716" s="665" t="s">
        <v>655</v>
      </c>
      <c r="B716" s="665" t="s">
        <v>16</v>
      </c>
      <c r="C716" s="667"/>
      <c r="D716" s="667"/>
      <c r="E716" s="667"/>
      <c r="F716" s="667"/>
      <c r="G716" s="667"/>
      <c r="H716" s="667"/>
      <c r="I716" s="667"/>
      <c r="J716" s="667"/>
      <c r="K716" s="666">
        <v>27677.26</v>
      </c>
      <c r="L716" s="666">
        <v>47.23</v>
      </c>
      <c r="M716" s="667"/>
      <c r="N716" s="666">
        <v>27724.49</v>
      </c>
    </row>
    <row r="717" spans="1:14" ht="15" thickBot="1">
      <c r="A717" s="665" t="s">
        <v>656</v>
      </c>
      <c r="B717" s="665" t="s">
        <v>17</v>
      </c>
      <c r="C717" s="666">
        <v>3679.02</v>
      </c>
      <c r="D717" s="666">
        <v>173.02</v>
      </c>
      <c r="E717" s="667"/>
      <c r="F717" s="667"/>
      <c r="G717" s="666">
        <v>780.48</v>
      </c>
      <c r="H717" s="666">
        <v>2255.46</v>
      </c>
      <c r="I717" s="666">
        <v>37.020000000000003</v>
      </c>
      <c r="J717" s="666">
        <v>70223.06</v>
      </c>
      <c r="K717" s="666">
        <v>4515.67</v>
      </c>
      <c r="L717" s="666">
        <v>1681.28</v>
      </c>
      <c r="M717" s="667"/>
      <c r="N717" s="666">
        <v>83345.009999999995</v>
      </c>
    </row>
    <row r="718" spans="1:14" ht="15" thickBot="1">
      <c r="A718" s="665" t="s">
        <v>657</v>
      </c>
      <c r="B718" s="665" t="s">
        <v>13</v>
      </c>
      <c r="C718" s="666">
        <v>69273.88</v>
      </c>
      <c r="D718" s="667"/>
      <c r="E718" s="667"/>
      <c r="F718" s="666">
        <v>2891.32</v>
      </c>
      <c r="G718" s="667"/>
      <c r="H718" s="666">
        <v>9388.9</v>
      </c>
      <c r="I718" s="666">
        <v>822.43</v>
      </c>
      <c r="J718" s="666">
        <v>138.06</v>
      </c>
      <c r="K718" s="666">
        <v>3246.06</v>
      </c>
      <c r="L718" s="667"/>
      <c r="M718" s="667"/>
      <c r="N718" s="666">
        <v>85760.65</v>
      </c>
    </row>
    <row r="719" spans="1:14" ht="15" thickBot="1">
      <c r="A719" s="665" t="s">
        <v>658</v>
      </c>
      <c r="B719" s="665" t="s">
        <v>13</v>
      </c>
      <c r="C719" s="667"/>
      <c r="D719" s="667"/>
      <c r="E719" s="667"/>
      <c r="F719" s="667"/>
      <c r="G719" s="667"/>
      <c r="H719" s="667"/>
      <c r="I719" s="667"/>
      <c r="J719" s="667"/>
      <c r="K719" s="666">
        <v>73073.759999999995</v>
      </c>
      <c r="L719" s="667"/>
      <c r="M719" s="667"/>
      <c r="N719" s="666">
        <v>73073.759999999995</v>
      </c>
    </row>
    <row r="720" spans="1:14" ht="15" thickBot="1">
      <c r="A720" s="665" t="s">
        <v>659</v>
      </c>
      <c r="B720" s="665" t="s">
        <v>16</v>
      </c>
      <c r="C720" s="666">
        <v>2088.65</v>
      </c>
      <c r="D720" s="667"/>
      <c r="E720" s="667"/>
      <c r="F720" s="666">
        <v>16227.54</v>
      </c>
      <c r="G720" s="667"/>
      <c r="H720" s="667"/>
      <c r="I720" s="667"/>
      <c r="J720" s="667"/>
      <c r="K720" s="666">
        <v>36616.269999999997</v>
      </c>
      <c r="L720" s="667"/>
      <c r="M720" s="667"/>
      <c r="N720" s="666">
        <v>54932.46</v>
      </c>
    </row>
    <row r="721" spans="1:14" ht="15" thickBot="1">
      <c r="A721" s="665" t="s">
        <v>660</v>
      </c>
      <c r="B721" s="665" t="s">
        <v>13</v>
      </c>
      <c r="C721" s="667"/>
      <c r="D721" s="667"/>
      <c r="E721" s="667"/>
      <c r="F721" s="667"/>
      <c r="G721" s="667"/>
      <c r="H721" s="667"/>
      <c r="I721" s="666">
        <v>2456.16</v>
      </c>
      <c r="J721" s="667"/>
      <c r="K721" s="666">
        <v>64459.51</v>
      </c>
      <c r="L721" s="667"/>
      <c r="M721" s="667"/>
      <c r="N721" s="666">
        <v>66915.67</v>
      </c>
    </row>
    <row r="722" spans="1:14" ht="15" thickBot="1">
      <c r="A722" s="665" t="s">
        <v>3616</v>
      </c>
      <c r="B722" s="665" t="s">
        <v>13</v>
      </c>
      <c r="C722" s="666">
        <v>6132.64</v>
      </c>
      <c r="D722" s="667"/>
      <c r="E722" s="667"/>
      <c r="F722" s="667"/>
      <c r="G722" s="667"/>
      <c r="H722" s="666">
        <v>6493.38</v>
      </c>
      <c r="I722" s="667"/>
      <c r="J722" s="667"/>
      <c r="K722" s="666">
        <v>5411.16</v>
      </c>
      <c r="L722" s="667"/>
      <c r="M722" s="667"/>
      <c r="N722" s="666">
        <v>18037.18</v>
      </c>
    </row>
    <row r="723" spans="1:14" ht="15" thickBot="1">
      <c r="A723" s="665" t="s">
        <v>661</v>
      </c>
      <c r="B723" s="665" t="s">
        <v>13</v>
      </c>
      <c r="C723" s="667"/>
      <c r="D723" s="667"/>
      <c r="E723" s="667"/>
      <c r="F723" s="667"/>
      <c r="G723" s="667"/>
      <c r="H723" s="667"/>
      <c r="I723" s="667"/>
      <c r="J723" s="667"/>
      <c r="K723" s="666">
        <v>242562.8</v>
      </c>
      <c r="L723" s="667"/>
      <c r="M723" s="667"/>
      <c r="N723" s="666">
        <v>242562.8</v>
      </c>
    </row>
    <row r="724" spans="1:14" ht="15" thickBot="1">
      <c r="A724" s="665" t="s">
        <v>662</v>
      </c>
      <c r="B724" s="665" t="s">
        <v>14</v>
      </c>
      <c r="C724" s="666">
        <v>8.9</v>
      </c>
      <c r="D724" s="666">
        <v>7.0000000000000007E-2</v>
      </c>
      <c r="E724" s="667"/>
      <c r="F724" s="667"/>
      <c r="G724" s="666">
        <v>2.2200000000000002</v>
      </c>
      <c r="H724" s="666">
        <v>1.83</v>
      </c>
      <c r="I724" s="666">
        <v>21872.79</v>
      </c>
      <c r="J724" s="667"/>
      <c r="K724" s="667"/>
      <c r="L724" s="667"/>
      <c r="M724" s="667"/>
      <c r="N724" s="666">
        <v>21885.81</v>
      </c>
    </row>
    <row r="725" spans="1:14" ht="15" thickBot="1">
      <c r="A725" s="665" t="s">
        <v>663</v>
      </c>
      <c r="B725" s="665" t="s">
        <v>17</v>
      </c>
      <c r="C725" s="666">
        <v>13472.09</v>
      </c>
      <c r="D725" s="667"/>
      <c r="E725" s="667"/>
      <c r="F725" s="667"/>
      <c r="G725" s="667"/>
      <c r="H725" s="667"/>
      <c r="I725" s="667"/>
      <c r="J725" s="666">
        <v>32744.67</v>
      </c>
      <c r="K725" s="666">
        <v>9899.7900000000009</v>
      </c>
      <c r="L725" s="667"/>
      <c r="M725" s="667"/>
      <c r="N725" s="666">
        <v>56116.55</v>
      </c>
    </row>
    <row r="726" spans="1:14" ht="15" thickBot="1">
      <c r="A726" s="665" t="s">
        <v>3617</v>
      </c>
      <c r="B726" s="665" t="s">
        <v>13</v>
      </c>
      <c r="C726" s="667"/>
      <c r="D726" s="667"/>
      <c r="E726" s="667"/>
      <c r="F726" s="667"/>
      <c r="G726" s="667"/>
      <c r="H726" s="667"/>
      <c r="I726" s="666">
        <v>64952.639999999999</v>
      </c>
      <c r="J726" s="667"/>
      <c r="K726" s="666">
        <v>5971.86</v>
      </c>
      <c r="L726" s="667"/>
      <c r="M726" s="667"/>
      <c r="N726" s="666">
        <v>70924.5</v>
      </c>
    </row>
    <row r="727" spans="1:14" ht="15" thickBot="1">
      <c r="A727" s="665" t="s">
        <v>664</v>
      </c>
      <c r="B727" s="665" t="s">
        <v>13</v>
      </c>
      <c r="C727" s="666">
        <v>30597.17</v>
      </c>
      <c r="D727" s="667"/>
      <c r="E727" s="667"/>
      <c r="F727" s="667"/>
      <c r="G727" s="667"/>
      <c r="H727" s="667"/>
      <c r="I727" s="666">
        <v>1840.98</v>
      </c>
      <c r="J727" s="666">
        <v>2531.35</v>
      </c>
      <c r="K727" s="666">
        <v>4533.46</v>
      </c>
      <c r="L727" s="667"/>
      <c r="M727" s="666">
        <v>8620.68</v>
      </c>
      <c r="N727" s="666">
        <v>48123.64</v>
      </c>
    </row>
    <row r="728" spans="1:14" ht="15" thickBot="1">
      <c r="A728" s="665" t="s">
        <v>665</v>
      </c>
      <c r="B728" s="665" t="s">
        <v>17</v>
      </c>
      <c r="C728" s="666">
        <v>1892.29</v>
      </c>
      <c r="D728" s="666">
        <v>799.45</v>
      </c>
      <c r="E728" s="667"/>
      <c r="F728" s="667"/>
      <c r="G728" s="666">
        <v>542.41</v>
      </c>
      <c r="H728" s="666">
        <v>299.14999999999998</v>
      </c>
      <c r="I728" s="666">
        <v>21.95</v>
      </c>
      <c r="J728" s="666">
        <v>68732.41</v>
      </c>
      <c r="K728" s="666">
        <v>702.09</v>
      </c>
      <c r="L728" s="666">
        <v>2834.38</v>
      </c>
      <c r="M728" s="667"/>
      <c r="N728" s="666">
        <v>75824.13</v>
      </c>
    </row>
    <row r="729" spans="1:14" ht="15" thickBot="1">
      <c r="A729" s="665" t="s">
        <v>3159</v>
      </c>
      <c r="B729" s="665" t="s">
        <v>15</v>
      </c>
      <c r="C729" s="667"/>
      <c r="D729" s="667"/>
      <c r="E729" s="667"/>
      <c r="F729" s="667"/>
      <c r="G729" s="667"/>
      <c r="H729" s="667"/>
      <c r="I729" s="666">
        <v>431.48</v>
      </c>
      <c r="J729" s="667"/>
      <c r="K729" s="666">
        <v>39081.58</v>
      </c>
      <c r="L729" s="667"/>
      <c r="M729" s="667"/>
      <c r="N729" s="666">
        <v>39513.06</v>
      </c>
    </row>
    <row r="730" spans="1:14" ht="15" thickBot="1">
      <c r="A730" s="665" t="s">
        <v>666</v>
      </c>
      <c r="B730" s="665" t="s">
        <v>14</v>
      </c>
      <c r="C730" s="666">
        <v>11138.39</v>
      </c>
      <c r="D730" s="666">
        <v>133.58000000000001</v>
      </c>
      <c r="E730" s="667"/>
      <c r="F730" s="667"/>
      <c r="G730" s="666">
        <v>584.37</v>
      </c>
      <c r="H730" s="667"/>
      <c r="I730" s="666">
        <v>67849.919999999998</v>
      </c>
      <c r="J730" s="667"/>
      <c r="K730" s="666">
        <v>-0.25</v>
      </c>
      <c r="L730" s="666">
        <v>1095.8399999999999</v>
      </c>
      <c r="M730" s="666">
        <v>-2.73</v>
      </c>
      <c r="N730" s="666">
        <v>80799.12</v>
      </c>
    </row>
    <row r="731" spans="1:14" ht="15" thickBot="1">
      <c r="A731" s="665" t="s">
        <v>667</v>
      </c>
      <c r="B731" s="665" t="s">
        <v>15</v>
      </c>
      <c r="C731" s="666">
        <v>3704.92</v>
      </c>
      <c r="D731" s="667"/>
      <c r="E731" s="667"/>
      <c r="F731" s="667"/>
      <c r="G731" s="667"/>
      <c r="H731" s="667"/>
      <c r="I731" s="667"/>
      <c r="J731" s="667"/>
      <c r="K731" s="666">
        <v>53514.45</v>
      </c>
      <c r="L731" s="666">
        <v>1720.95</v>
      </c>
      <c r="M731" s="667"/>
      <c r="N731" s="666">
        <v>58940.32</v>
      </c>
    </row>
    <row r="732" spans="1:14" ht="15" thickBot="1">
      <c r="A732" s="665" t="s">
        <v>3160</v>
      </c>
      <c r="B732" s="665" t="s">
        <v>18</v>
      </c>
      <c r="C732" s="666">
        <v>13407.71</v>
      </c>
      <c r="D732" s="666">
        <v>1297.01</v>
      </c>
      <c r="E732" s="667"/>
      <c r="F732" s="667"/>
      <c r="G732" s="666">
        <v>1028.31</v>
      </c>
      <c r="H732" s="666">
        <v>92.28</v>
      </c>
      <c r="I732" s="667"/>
      <c r="J732" s="666">
        <v>24390.880000000001</v>
      </c>
      <c r="K732" s="666">
        <v>635.59</v>
      </c>
      <c r="L732" s="666">
        <v>2440.4499999999998</v>
      </c>
      <c r="M732" s="667"/>
      <c r="N732" s="666">
        <v>43292.23</v>
      </c>
    </row>
    <row r="733" spans="1:14" ht="15" thickBot="1">
      <c r="A733" s="665" t="s">
        <v>668</v>
      </c>
      <c r="B733" s="665" t="s">
        <v>13</v>
      </c>
      <c r="C733" s="666">
        <v>76666.78</v>
      </c>
      <c r="D733" s="667"/>
      <c r="E733" s="667"/>
      <c r="F733" s="666">
        <v>467.13</v>
      </c>
      <c r="G733" s="667"/>
      <c r="H733" s="667"/>
      <c r="I733" s="666">
        <v>934.8</v>
      </c>
      <c r="J733" s="667"/>
      <c r="K733" s="666">
        <v>32841.54</v>
      </c>
      <c r="L733" s="667"/>
      <c r="M733" s="667"/>
      <c r="N733" s="666">
        <v>110910.25</v>
      </c>
    </row>
    <row r="734" spans="1:14" ht="15" thickBot="1">
      <c r="A734" s="665" t="s">
        <v>669</v>
      </c>
      <c r="B734" s="665" t="s">
        <v>16</v>
      </c>
      <c r="C734" s="666">
        <v>8285.09</v>
      </c>
      <c r="D734" s="667"/>
      <c r="E734" s="667"/>
      <c r="F734" s="667"/>
      <c r="G734" s="667"/>
      <c r="H734" s="667"/>
      <c r="I734" s="667"/>
      <c r="J734" s="667"/>
      <c r="K734" s="666">
        <v>6086.1</v>
      </c>
      <c r="L734" s="667"/>
      <c r="M734" s="667"/>
      <c r="N734" s="666">
        <v>14371.19</v>
      </c>
    </row>
    <row r="735" spans="1:14" ht="15" thickBot="1">
      <c r="A735" s="665" t="s">
        <v>670</v>
      </c>
      <c r="B735" s="665" t="s">
        <v>13</v>
      </c>
      <c r="C735" s="666">
        <v>76780.009999999995</v>
      </c>
      <c r="D735" s="667"/>
      <c r="E735" s="667"/>
      <c r="F735" s="667"/>
      <c r="G735" s="666">
        <v>0.94</v>
      </c>
      <c r="H735" s="667"/>
      <c r="I735" s="666">
        <v>24.85</v>
      </c>
      <c r="J735" s="666">
        <v>0.47</v>
      </c>
      <c r="K735" s="666">
        <v>7845.01</v>
      </c>
      <c r="L735" s="666">
        <v>-754.91</v>
      </c>
      <c r="M735" s="667"/>
      <c r="N735" s="666">
        <v>83896.37</v>
      </c>
    </row>
    <row r="736" spans="1:14" ht="15" thickBot="1">
      <c r="A736" s="665" t="s">
        <v>671</v>
      </c>
      <c r="B736" s="665" t="s">
        <v>14</v>
      </c>
      <c r="C736" s="666">
        <v>2077.7399999999998</v>
      </c>
      <c r="D736" s="666">
        <v>446.67</v>
      </c>
      <c r="E736" s="667"/>
      <c r="F736" s="667"/>
      <c r="G736" s="666">
        <v>13.82</v>
      </c>
      <c r="H736" s="666">
        <v>0.35</v>
      </c>
      <c r="I736" s="666">
        <v>80620.570000000007</v>
      </c>
      <c r="J736" s="667"/>
      <c r="K736" s="667"/>
      <c r="L736" s="667"/>
      <c r="M736" s="667"/>
      <c r="N736" s="666">
        <v>83159.149999999994</v>
      </c>
    </row>
    <row r="737" spans="1:14" ht="15" thickBot="1">
      <c r="A737" s="665" t="s">
        <v>2978</v>
      </c>
      <c r="B737" s="665" t="s">
        <v>13</v>
      </c>
      <c r="C737" s="666">
        <v>60908.29</v>
      </c>
      <c r="D737" s="666">
        <v>610.09</v>
      </c>
      <c r="E737" s="667"/>
      <c r="F737" s="667"/>
      <c r="G737" s="667"/>
      <c r="H737" s="667"/>
      <c r="I737" s="666">
        <v>-11.55</v>
      </c>
      <c r="J737" s="666">
        <v>166.89</v>
      </c>
      <c r="K737" s="667"/>
      <c r="L737" s="666">
        <v>-6.03</v>
      </c>
      <c r="M737" s="667"/>
      <c r="N737" s="666">
        <v>61667.69</v>
      </c>
    </row>
    <row r="738" spans="1:14" ht="15" thickBot="1">
      <c r="A738" s="665" t="s">
        <v>672</v>
      </c>
      <c r="B738" s="665" t="s">
        <v>13</v>
      </c>
      <c r="C738" s="666">
        <v>29217.57</v>
      </c>
      <c r="D738" s="667"/>
      <c r="E738" s="667"/>
      <c r="F738" s="667"/>
      <c r="G738" s="667"/>
      <c r="H738" s="667"/>
      <c r="I738" s="666">
        <v>1579.36</v>
      </c>
      <c r="J738" s="667"/>
      <c r="K738" s="666">
        <v>19886.310000000001</v>
      </c>
      <c r="L738" s="667"/>
      <c r="M738" s="667"/>
      <c r="N738" s="666">
        <v>50683.24</v>
      </c>
    </row>
    <row r="739" spans="1:14" ht="15" thickBot="1">
      <c r="A739" s="665" t="s">
        <v>673</v>
      </c>
      <c r="B739" s="665" t="s">
        <v>13</v>
      </c>
      <c r="C739" s="666">
        <v>713.3</v>
      </c>
      <c r="D739" s="667"/>
      <c r="E739" s="667"/>
      <c r="F739" s="667"/>
      <c r="G739" s="667"/>
      <c r="H739" s="667"/>
      <c r="I739" s="666">
        <v>82552.539999999994</v>
      </c>
      <c r="J739" s="667"/>
      <c r="K739" s="666">
        <v>6233.12</v>
      </c>
      <c r="L739" s="667"/>
      <c r="M739" s="667"/>
      <c r="N739" s="666">
        <v>89498.96</v>
      </c>
    </row>
    <row r="740" spans="1:14" ht="15" thickBot="1">
      <c r="A740" s="665" t="s">
        <v>674</v>
      </c>
      <c r="B740" s="665" t="s">
        <v>13</v>
      </c>
      <c r="C740" s="666">
        <v>1714.96</v>
      </c>
      <c r="D740" s="667"/>
      <c r="E740" s="667"/>
      <c r="F740" s="667"/>
      <c r="G740" s="667"/>
      <c r="H740" s="667"/>
      <c r="I740" s="667"/>
      <c r="J740" s="667"/>
      <c r="K740" s="666">
        <v>59162.81</v>
      </c>
      <c r="L740" s="667"/>
      <c r="M740" s="667"/>
      <c r="N740" s="666">
        <v>60877.77</v>
      </c>
    </row>
    <row r="741" spans="1:14" ht="15" thickBot="1">
      <c r="A741" s="665" t="s">
        <v>675</v>
      </c>
      <c r="B741" s="665" t="s">
        <v>15</v>
      </c>
      <c r="C741" s="666">
        <v>3538.38</v>
      </c>
      <c r="D741" s="667"/>
      <c r="E741" s="667"/>
      <c r="F741" s="667"/>
      <c r="G741" s="667"/>
      <c r="H741" s="667"/>
      <c r="I741" s="666">
        <v>488.73</v>
      </c>
      <c r="J741" s="667"/>
      <c r="K741" s="666">
        <v>52385.58</v>
      </c>
      <c r="L741" s="667"/>
      <c r="M741" s="667"/>
      <c r="N741" s="666">
        <v>56412.69</v>
      </c>
    </row>
    <row r="742" spans="1:14" ht="15" thickBot="1">
      <c r="A742" s="665" t="s">
        <v>2979</v>
      </c>
      <c r="B742" s="665" t="s">
        <v>13</v>
      </c>
      <c r="C742" s="666">
        <v>13703.69</v>
      </c>
      <c r="D742" s="666">
        <v>855.09</v>
      </c>
      <c r="E742" s="667"/>
      <c r="F742" s="667"/>
      <c r="G742" s="667"/>
      <c r="H742" s="667"/>
      <c r="I742" s="666">
        <v>1207.8599999999999</v>
      </c>
      <c r="J742" s="666">
        <v>477.86</v>
      </c>
      <c r="K742" s="666">
        <v>0.46</v>
      </c>
      <c r="L742" s="666">
        <v>117.21</v>
      </c>
      <c r="M742" s="667"/>
      <c r="N742" s="666">
        <v>16362.17</v>
      </c>
    </row>
    <row r="743" spans="1:14" ht="15" thickBot="1">
      <c r="A743" s="665" t="s">
        <v>676</v>
      </c>
      <c r="B743" s="665" t="s">
        <v>14</v>
      </c>
      <c r="C743" s="666">
        <v>108304.64</v>
      </c>
      <c r="D743" s="666">
        <v>17416</v>
      </c>
      <c r="E743" s="667"/>
      <c r="F743" s="667"/>
      <c r="G743" s="666">
        <v>434.15</v>
      </c>
      <c r="H743" s="667"/>
      <c r="I743" s="666">
        <v>22002.35</v>
      </c>
      <c r="J743" s="667"/>
      <c r="K743" s="666">
        <v>5.86</v>
      </c>
      <c r="L743" s="666">
        <v>620.98</v>
      </c>
      <c r="M743" s="667"/>
      <c r="N743" s="666">
        <v>148783.98000000001</v>
      </c>
    </row>
    <row r="744" spans="1:14" ht="15" thickBot="1">
      <c r="A744" s="665" t="s">
        <v>677</v>
      </c>
      <c r="B744" s="665" t="s">
        <v>15</v>
      </c>
      <c r="C744" s="667"/>
      <c r="D744" s="667"/>
      <c r="E744" s="667"/>
      <c r="F744" s="667"/>
      <c r="G744" s="667"/>
      <c r="H744" s="667"/>
      <c r="I744" s="667"/>
      <c r="J744" s="667"/>
      <c r="K744" s="666">
        <v>44950.54</v>
      </c>
      <c r="L744" s="667"/>
      <c r="M744" s="667"/>
      <c r="N744" s="666">
        <v>44950.54</v>
      </c>
    </row>
    <row r="745" spans="1:14" ht="15" thickBot="1">
      <c r="A745" s="665" t="s">
        <v>678</v>
      </c>
      <c r="B745" s="665" t="s">
        <v>15</v>
      </c>
      <c r="C745" s="666">
        <v>4139.55</v>
      </c>
      <c r="D745" s="666">
        <v>620.16999999999996</v>
      </c>
      <c r="E745" s="667"/>
      <c r="F745" s="667"/>
      <c r="G745" s="666">
        <v>175.41</v>
      </c>
      <c r="H745" s="667"/>
      <c r="I745" s="666">
        <v>48339.99</v>
      </c>
      <c r="J745" s="667"/>
      <c r="K745" s="666">
        <v>209.75</v>
      </c>
      <c r="L745" s="666">
        <v>4207.76</v>
      </c>
      <c r="M745" s="667"/>
      <c r="N745" s="666">
        <v>57692.63</v>
      </c>
    </row>
    <row r="746" spans="1:14" ht="15" thickBot="1">
      <c r="A746" s="665" t="s">
        <v>2980</v>
      </c>
      <c r="B746" s="665" t="s">
        <v>13</v>
      </c>
      <c r="C746" s="666">
        <v>75979.179999999993</v>
      </c>
      <c r="D746" s="666">
        <v>9934.64</v>
      </c>
      <c r="E746" s="667"/>
      <c r="F746" s="667"/>
      <c r="G746" s="667"/>
      <c r="H746" s="667"/>
      <c r="I746" s="667"/>
      <c r="J746" s="667"/>
      <c r="K746" s="667"/>
      <c r="L746" s="667"/>
      <c r="M746" s="667"/>
      <c r="N746" s="666">
        <v>85913.82</v>
      </c>
    </row>
    <row r="747" spans="1:14" ht="15" thickBot="1">
      <c r="A747" s="665" t="s">
        <v>679</v>
      </c>
      <c r="B747" s="665" t="s">
        <v>14</v>
      </c>
      <c r="C747" s="666">
        <v>73972.679999999993</v>
      </c>
      <c r="D747" s="666">
        <v>14420.09</v>
      </c>
      <c r="E747" s="667"/>
      <c r="F747" s="667"/>
      <c r="G747" s="666">
        <v>20.48</v>
      </c>
      <c r="H747" s="667"/>
      <c r="I747" s="666">
        <v>27764.03</v>
      </c>
      <c r="J747" s="667"/>
      <c r="K747" s="666">
        <v>10.53</v>
      </c>
      <c r="L747" s="666">
        <v>419.79</v>
      </c>
      <c r="M747" s="666">
        <v>7032.65</v>
      </c>
      <c r="N747" s="666">
        <v>123640.25</v>
      </c>
    </row>
    <row r="748" spans="1:14" ht="15" thickBot="1">
      <c r="A748" s="665" t="s">
        <v>680</v>
      </c>
      <c r="B748" s="665" t="s">
        <v>14</v>
      </c>
      <c r="C748" s="666">
        <v>84488.1</v>
      </c>
      <c r="D748" s="666">
        <v>614.77</v>
      </c>
      <c r="E748" s="667"/>
      <c r="F748" s="667"/>
      <c r="G748" s="666">
        <v>862.12</v>
      </c>
      <c r="H748" s="667"/>
      <c r="I748" s="666">
        <v>40064.410000000003</v>
      </c>
      <c r="J748" s="667"/>
      <c r="K748" s="666">
        <v>6.85</v>
      </c>
      <c r="L748" s="666">
        <v>589.26</v>
      </c>
      <c r="M748" s="666">
        <v>395.4</v>
      </c>
      <c r="N748" s="666">
        <v>127020.91</v>
      </c>
    </row>
    <row r="749" spans="1:14" ht="15" thickBot="1">
      <c r="A749" s="665" t="s">
        <v>681</v>
      </c>
      <c r="B749" s="665" t="s">
        <v>17</v>
      </c>
      <c r="C749" s="666">
        <v>2988.81</v>
      </c>
      <c r="D749" s="666">
        <v>355.45</v>
      </c>
      <c r="E749" s="667"/>
      <c r="F749" s="667"/>
      <c r="G749" s="666">
        <v>628.29999999999995</v>
      </c>
      <c r="H749" s="666">
        <v>869.99</v>
      </c>
      <c r="I749" s="666">
        <v>46.33</v>
      </c>
      <c r="J749" s="666">
        <v>59807.29</v>
      </c>
      <c r="K749" s="666">
        <v>3376.37</v>
      </c>
      <c r="L749" s="666">
        <v>1188.53</v>
      </c>
      <c r="M749" s="667"/>
      <c r="N749" s="666">
        <v>69261.070000000007</v>
      </c>
    </row>
    <row r="750" spans="1:14" ht="15" thickBot="1">
      <c r="A750" s="665" t="s">
        <v>682</v>
      </c>
      <c r="B750" s="665" t="s">
        <v>13</v>
      </c>
      <c r="C750" s="666">
        <v>86675.05</v>
      </c>
      <c r="D750" s="666">
        <v>172.55</v>
      </c>
      <c r="E750" s="667"/>
      <c r="F750" s="667"/>
      <c r="G750" s="666">
        <v>28.44</v>
      </c>
      <c r="H750" s="666">
        <v>253.7</v>
      </c>
      <c r="I750" s="666">
        <v>1773.63</v>
      </c>
      <c r="J750" s="666">
        <v>1479.3</v>
      </c>
      <c r="K750" s="667"/>
      <c r="L750" s="666">
        <v>2504.16</v>
      </c>
      <c r="M750" s="667"/>
      <c r="N750" s="666">
        <v>92886.83</v>
      </c>
    </row>
    <row r="751" spans="1:14" ht="15" thickBot="1">
      <c r="A751" s="665" t="s">
        <v>683</v>
      </c>
      <c r="B751" s="665" t="s">
        <v>13</v>
      </c>
      <c r="C751" s="666">
        <v>28595.15</v>
      </c>
      <c r="D751" s="667"/>
      <c r="E751" s="667"/>
      <c r="F751" s="667"/>
      <c r="G751" s="667"/>
      <c r="H751" s="667"/>
      <c r="I751" s="666">
        <v>1266.93</v>
      </c>
      <c r="J751" s="666">
        <v>194.91</v>
      </c>
      <c r="K751" s="666">
        <v>45036.57</v>
      </c>
      <c r="L751" s="667"/>
      <c r="M751" s="667"/>
      <c r="N751" s="666">
        <v>75093.56</v>
      </c>
    </row>
    <row r="752" spans="1:14" ht="15" thickBot="1">
      <c r="A752" s="665" t="s">
        <v>684</v>
      </c>
      <c r="B752" s="665" t="s">
        <v>14</v>
      </c>
      <c r="C752" s="666">
        <v>13887.18</v>
      </c>
      <c r="D752" s="667"/>
      <c r="E752" s="667"/>
      <c r="F752" s="667"/>
      <c r="G752" s="667"/>
      <c r="H752" s="667"/>
      <c r="I752" s="666">
        <v>90441.61</v>
      </c>
      <c r="J752" s="667"/>
      <c r="K752" s="667"/>
      <c r="L752" s="666">
        <v>22555.09</v>
      </c>
      <c r="M752" s="667"/>
      <c r="N752" s="666">
        <v>126883.88</v>
      </c>
    </row>
    <row r="753" spans="1:14" ht="15" thickBot="1">
      <c r="A753" s="665" t="s">
        <v>3618</v>
      </c>
      <c r="B753" s="665" t="s">
        <v>13</v>
      </c>
      <c r="C753" s="666">
        <v>4914.8</v>
      </c>
      <c r="D753" s="667"/>
      <c r="E753" s="667"/>
      <c r="F753" s="667"/>
      <c r="G753" s="667"/>
      <c r="H753" s="667"/>
      <c r="I753" s="667"/>
      <c r="J753" s="667"/>
      <c r="K753" s="666">
        <v>7606.96</v>
      </c>
      <c r="L753" s="667"/>
      <c r="M753" s="667"/>
      <c r="N753" s="666">
        <v>12521.76</v>
      </c>
    </row>
    <row r="754" spans="1:14" ht="15" thickBot="1">
      <c r="A754" s="665" t="s">
        <v>685</v>
      </c>
      <c r="B754" s="665" t="s">
        <v>14</v>
      </c>
      <c r="C754" s="666">
        <v>89425.59</v>
      </c>
      <c r="D754" s="666">
        <v>7912.72</v>
      </c>
      <c r="E754" s="667"/>
      <c r="F754" s="667"/>
      <c r="G754" s="666">
        <v>42.72</v>
      </c>
      <c r="H754" s="667"/>
      <c r="I754" s="666">
        <v>22070.74</v>
      </c>
      <c r="J754" s="667"/>
      <c r="K754" s="666">
        <v>3.64</v>
      </c>
      <c r="L754" s="666">
        <v>989.37</v>
      </c>
      <c r="M754" s="666">
        <v>63.83</v>
      </c>
      <c r="N754" s="666">
        <v>120508.61</v>
      </c>
    </row>
    <row r="755" spans="1:14" ht="15" thickBot="1">
      <c r="A755" s="665" t="s">
        <v>3619</v>
      </c>
      <c r="B755" s="665" t="s">
        <v>15</v>
      </c>
      <c r="C755" s="667"/>
      <c r="D755" s="667"/>
      <c r="E755" s="667"/>
      <c r="F755" s="667"/>
      <c r="G755" s="667"/>
      <c r="H755" s="667"/>
      <c r="I755" s="667"/>
      <c r="J755" s="667"/>
      <c r="K755" s="666">
        <v>16462.21</v>
      </c>
      <c r="L755" s="667"/>
      <c r="M755" s="667"/>
      <c r="N755" s="666">
        <v>16462.21</v>
      </c>
    </row>
    <row r="756" spans="1:14" ht="15" thickBot="1">
      <c r="A756" s="665" t="s">
        <v>686</v>
      </c>
      <c r="B756" s="665" t="s">
        <v>18</v>
      </c>
      <c r="C756" s="666">
        <v>19556.07</v>
      </c>
      <c r="D756" s="666">
        <v>1112.03</v>
      </c>
      <c r="E756" s="667"/>
      <c r="F756" s="667"/>
      <c r="G756" s="666">
        <v>1183.83</v>
      </c>
      <c r="H756" s="667"/>
      <c r="I756" s="666">
        <v>97.25</v>
      </c>
      <c r="J756" s="666">
        <v>74671.64</v>
      </c>
      <c r="K756" s="667"/>
      <c r="L756" s="666">
        <v>1292.24</v>
      </c>
      <c r="M756" s="667"/>
      <c r="N756" s="666">
        <v>97913.06</v>
      </c>
    </row>
    <row r="757" spans="1:14" ht="15" thickBot="1">
      <c r="A757" s="665" t="s">
        <v>687</v>
      </c>
      <c r="B757" s="665" t="s">
        <v>13</v>
      </c>
      <c r="C757" s="666">
        <v>60934.5</v>
      </c>
      <c r="D757" s="666">
        <v>3701.06</v>
      </c>
      <c r="E757" s="667"/>
      <c r="F757" s="667"/>
      <c r="G757" s="667"/>
      <c r="H757" s="667"/>
      <c r="I757" s="666">
        <v>1357.2</v>
      </c>
      <c r="J757" s="666">
        <v>1373.67</v>
      </c>
      <c r="K757" s="667"/>
      <c r="L757" s="667"/>
      <c r="M757" s="667"/>
      <c r="N757" s="666">
        <v>67366.429999999993</v>
      </c>
    </row>
    <row r="758" spans="1:14" ht="15" thickBot="1">
      <c r="A758" s="665" t="s">
        <v>3620</v>
      </c>
      <c r="B758" s="665" t="s">
        <v>13</v>
      </c>
      <c r="C758" s="667"/>
      <c r="D758" s="667"/>
      <c r="E758" s="667"/>
      <c r="F758" s="667"/>
      <c r="G758" s="667"/>
      <c r="H758" s="667"/>
      <c r="I758" s="667"/>
      <c r="J758" s="666">
        <v>2088.2399999999998</v>
      </c>
      <c r="K758" s="666">
        <v>48766.62</v>
      </c>
      <c r="L758" s="667"/>
      <c r="M758" s="667"/>
      <c r="N758" s="666">
        <v>50854.86</v>
      </c>
    </row>
    <row r="759" spans="1:14" ht="15" thickBot="1">
      <c r="A759" s="665" t="s">
        <v>688</v>
      </c>
      <c r="B759" s="665" t="s">
        <v>15</v>
      </c>
      <c r="C759" s="667"/>
      <c r="D759" s="667"/>
      <c r="E759" s="667"/>
      <c r="F759" s="667"/>
      <c r="G759" s="667"/>
      <c r="H759" s="667"/>
      <c r="I759" s="667"/>
      <c r="J759" s="667"/>
      <c r="K759" s="667"/>
      <c r="L759" s="667"/>
      <c r="M759" s="666">
        <v>50160.7</v>
      </c>
      <c r="N759" s="666">
        <v>50160.7</v>
      </c>
    </row>
    <row r="760" spans="1:14" ht="15" thickBot="1">
      <c r="A760" s="665" t="s">
        <v>689</v>
      </c>
      <c r="B760" s="665" t="s">
        <v>13</v>
      </c>
      <c r="C760" s="667"/>
      <c r="D760" s="666">
        <v>17647.62</v>
      </c>
      <c r="E760" s="667"/>
      <c r="F760" s="667"/>
      <c r="G760" s="666">
        <v>2.15</v>
      </c>
      <c r="H760" s="667"/>
      <c r="I760" s="667"/>
      <c r="J760" s="666">
        <v>20062.78</v>
      </c>
      <c r="K760" s="666">
        <v>17061.23</v>
      </c>
      <c r="L760" s="667"/>
      <c r="M760" s="666">
        <v>2792.13</v>
      </c>
      <c r="N760" s="666">
        <v>57565.91</v>
      </c>
    </row>
    <row r="761" spans="1:14" ht="15" thickBot="1">
      <c r="A761" s="665" t="s">
        <v>3161</v>
      </c>
      <c r="B761" s="665" t="s">
        <v>15</v>
      </c>
      <c r="C761" s="667"/>
      <c r="D761" s="667"/>
      <c r="E761" s="667"/>
      <c r="F761" s="667"/>
      <c r="G761" s="667"/>
      <c r="H761" s="667"/>
      <c r="I761" s="666">
        <v>382.17</v>
      </c>
      <c r="J761" s="667"/>
      <c r="K761" s="666">
        <v>18078.07</v>
      </c>
      <c r="L761" s="667"/>
      <c r="M761" s="667"/>
      <c r="N761" s="666">
        <v>18460.240000000002</v>
      </c>
    </row>
    <row r="762" spans="1:14" ht="15" thickBot="1">
      <c r="A762" s="665" t="s">
        <v>690</v>
      </c>
      <c r="B762" s="665" t="s">
        <v>13</v>
      </c>
      <c r="C762" s="666">
        <v>-304.94</v>
      </c>
      <c r="D762" s="667"/>
      <c r="E762" s="667"/>
      <c r="F762" s="667"/>
      <c r="G762" s="667"/>
      <c r="H762" s="667"/>
      <c r="I762" s="666">
        <v>135.99</v>
      </c>
      <c r="J762" s="666">
        <v>49.45</v>
      </c>
      <c r="K762" s="666">
        <v>119.5</v>
      </c>
      <c r="L762" s="667"/>
      <c r="M762" s="667"/>
      <c r="N762" s="666">
        <v>0</v>
      </c>
    </row>
    <row r="763" spans="1:14" ht="15" thickBot="1">
      <c r="A763" s="665" t="s">
        <v>691</v>
      </c>
      <c r="B763" s="665" t="s">
        <v>13</v>
      </c>
      <c r="C763" s="667"/>
      <c r="D763" s="667"/>
      <c r="E763" s="667"/>
      <c r="F763" s="667"/>
      <c r="G763" s="667"/>
      <c r="H763" s="667"/>
      <c r="I763" s="667"/>
      <c r="J763" s="667"/>
      <c r="K763" s="666">
        <v>113011.66</v>
      </c>
      <c r="L763" s="667"/>
      <c r="M763" s="667"/>
      <c r="N763" s="666">
        <v>113011.66</v>
      </c>
    </row>
    <row r="764" spans="1:14" ht="15" thickBot="1">
      <c r="A764" s="665" t="s">
        <v>692</v>
      </c>
      <c r="B764" s="665" t="s">
        <v>13</v>
      </c>
      <c r="C764" s="666">
        <v>39.72</v>
      </c>
      <c r="D764" s="667"/>
      <c r="E764" s="667"/>
      <c r="F764" s="667"/>
      <c r="G764" s="666">
        <v>3.84</v>
      </c>
      <c r="H764" s="666">
        <v>64.05</v>
      </c>
      <c r="I764" s="666">
        <v>86451.41</v>
      </c>
      <c r="J764" s="666">
        <v>1.92</v>
      </c>
      <c r="K764" s="667"/>
      <c r="L764" s="667"/>
      <c r="M764" s="667"/>
      <c r="N764" s="666">
        <v>86560.94</v>
      </c>
    </row>
    <row r="765" spans="1:14" ht="15" thickBot="1">
      <c r="A765" s="665" t="s">
        <v>3162</v>
      </c>
      <c r="B765" s="665" t="s">
        <v>13</v>
      </c>
      <c r="C765" s="666">
        <v>72.12</v>
      </c>
      <c r="D765" s="667"/>
      <c r="E765" s="667"/>
      <c r="F765" s="666">
        <v>84204.41</v>
      </c>
      <c r="G765" s="667"/>
      <c r="H765" s="666">
        <v>83.88</v>
      </c>
      <c r="I765" s="666">
        <v>10.74</v>
      </c>
      <c r="J765" s="666">
        <v>1.03</v>
      </c>
      <c r="K765" s="666">
        <v>-101.31</v>
      </c>
      <c r="L765" s="667"/>
      <c r="M765" s="667"/>
      <c r="N765" s="666">
        <v>84270.87</v>
      </c>
    </row>
    <row r="766" spans="1:14" ht="15" thickBot="1">
      <c r="A766" s="665" t="s">
        <v>693</v>
      </c>
      <c r="B766" s="665" t="s">
        <v>13</v>
      </c>
      <c r="C766" s="666">
        <v>15744.2</v>
      </c>
      <c r="D766" s="667"/>
      <c r="E766" s="667"/>
      <c r="F766" s="667"/>
      <c r="G766" s="667"/>
      <c r="H766" s="667"/>
      <c r="I766" s="666">
        <v>7731.92</v>
      </c>
      <c r="J766" s="667"/>
      <c r="K766" s="666">
        <v>30689.01</v>
      </c>
      <c r="L766" s="667"/>
      <c r="M766" s="667"/>
      <c r="N766" s="666">
        <v>54165.13</v>
      </c>
    </row>
    <row r="767" spans="1:14" ht="15" thickBot="1">
      <c r="A767" s="665" t="s">
        <v>694</v>
      </c>
      <c r="B767" s="665" t="s">
        <v>13</v>
      </c>
      <c r="C767" s="666">
        <v>57956.7</v>
      </c>
      <c r="D767" s="667"/>
      <c r="E767" s="667"/>
      <c r="F767" s="667"/>
      <c r="G767" s="667"/>
      <c r="H767" s="667"/>
      <c r="I767" s="666">
        <v>10823.75</v>
      </c>
      <c r="J767" s="666">
        <v>8465.1</v>
      </c>
      <c r="K767" s="667"/>
      <c r="L767" s="667"/>
      <c r="M767" s="667"/>
      <c r="N767" s="666">
        <v>77245.55</v>
      </c>
    </row>
    <row r="768" spans="1:14" ht="15" thickBot="1">
      <c r="A768" s="665" t="s">
        <v>2981</v>
      </c>
      <c r="B768" s="665" t="s">
        <v>13</v>
      </c>
      <c r="C768" s="666">
        <v>69951</v>
      </c>
      <c r="D768" s="666">
        <v>3113.9</v>
      </c>
      <c r="E768" s="667"/>
      <c r="F768" s="667"/>
      <c r="G768" s="667"/>
      <c r="H768" s="667"/>
      <c r="I768" s="666">
        <v>17725.810000000001</v>
      </c>
      <c r="J768" s="666">
        <v>1860.98</v>
      </c>
      <c r="K768" s="666">
        <v>5.81</v>
      </c>
      <c r="L768" s="666">
        <v>3176.66</v>
      </c>
      <c r="M768" s="667"/>
      <c r="N768" s="666">
        <v>95834.16</v>
      </c>
    </row>
    <row r="769" spans="1:14" ht="15" thickBot="1">
      <c r="A769" s="665" t="s">
        <v>695</v>
      </c>
      <c r="B769" s="665" t="s">
        <v>14</v>
      </c>
      <c r="C769" s="666">
        <v>23117.07</v>
      </c>
      <c r="D769" s="666">
        <v>32.4</v>
      </c>
      <c r="E769" s="667"/>
      <c r="F769" s="667"/>
      <c r="G769" s="666">
        <v>10.31</v>
      </c>
      <c r="H769" s="667"/>
      <c r="I769" s="666">
        <v>43148.72</v>
      </c>
      <c r="J769" s="667"/>
      <c r="K769" s="666">
        <v>0.78</v>
      </c>
      <c r="L769" s="666">
        <v>50.2</v>
      </c>
      <c r="M769" s="666">
        <v>50.47</v>
      </c>
      <c r="N769" s="666">
        <v>66409.95</v>
      </c>
    </row>
    <row r="770" spans="1:14" ht="15" thickBot="1">
      <c r="A770" s="665" t="s">
        <v>696</v>
      </c>
      <c r="B770" s="665" t="s">
        <v>13</v>
      </c>
      <c r="C770" s="666">
        <v>34035.83</v>
      </c>
      <c r="D770" s="667"/>
      <c r="E770" s="667"/>
      <c r="F770" s="667"/>
      <c r="G770" s="667"/>
      <c r="H770" s="667"/>
      <c r="I770" s="667"/>
      <c r="J770" s="667"/>
      <c r="K770" s="666">
        <v>23394.1</v>
      </c>
      <c r="L770" s="667"/>
      <c r="M770" s="667"/>
      <c r="N770" s="666">
        <v>57429.93</v>
      </c>
    </row>
    <row r="771" spans="1:14" ht="15" thickBot="1">
      <c r="A771" s="665" t="s">
        <v>697</v>
      </c>
      <c r="B771" s="665" t="s">
        <v>15</v>
      </c>
      <c r="C771" s="666">
        <v>3628.74</v>
      </c>
      <c r="D771" s="666">
        <v>552.17999999999995</v>
      </c>
      <c r="E771" s="667"/>
      <c r="F771" s="667"/>
      <c r="G771" s="666">
        <v>155.12</v>
      </c>
      <c r="H771" s="667"/>
      <c r="I771" s="666">
        <v>43665.91</v>
      </c>
      <c r="J771" s="667"/>
      <c r="K771" s="666">
        <v>186.52</v>
      </c>
      <c r="L771" s="666">
        <v>3724.82</v>
      </c>
      <c r="M771" s="667"/>
      <c r="N771" s="666">
        <v>51913.29</v>
      </c>
    </row>
    <row r="772" spans="1:14" ht="15" thickBot="1">
      <c r="A772" s="665" t="s">
        <v>698</v>
      </c>
      <c r="B772" s="665" t="s">
        <v>13</v>
      </c>
      <c r="C772" s="666">
        <v>89308.96</v>
      </c>
      <c r="D772" s="667"/>
      <c r="E772" s="667"/>
      <c r="F772" s="666">
        <v>52.4</v>
      </c>
      <c r="G772" s="667"/>
      <c r="H772" s="667"/>
      <c r="I772" s="667"/>
      <c r="J772" s="667"/>
      <c r="K772" s="666">
        <v>4179.32</v>
      </c>
      <c r="L772" s="667"/>
      <c r="M772" s="667"/>
      <c r="N772" s="666">
        <v>93540.68</v>
      </c>
    </row>
    <row r="773" spans="1:14" ht="15" thickBot="1">
      <c r="A773" s="665" t="s">
        <v>699</v>
      </c>
      <c r="B773" s="665" t="s">
        <v>16</v>
      </c>
      <c r="C773" s="666">
        <v>76.25</v>
      </c>
      <c r="D773" s="667"/>
      <c r="E773" s="667"/>
      <c r="F773" s="666">
        <v>49310.43</v>
      </c>
      <c r="G773" s="667"/>
      <c r="H773" s="667"/>
      <c r="I773" s="666">
        <v>-0.67</v>
      </c>
      <c r="J773" s="666">
        <v>0.15</v>
      </c>
      <c r="K773" s="666">
        <v>158.01</v>
      </c>
      <c r="L773" s="667"/>
      <c r="M773" s="667"/>
      <c r="N773" s="666">
        <v>49544.17</v>
      </c>
    </row>
    <row r="774" spans="1:14" ht="15" thickBot="1">
      <c r="A774" s="665" t="s">
        <v>700</v>
      </c>
      <c r="B774" s="665" t="s">
        <v>13</v>
      </c>
      <c r="C774" s="666">
        <v>84757.27</v>
      </c>
      <c r="D774" s="667"/>
      <c r="E774" s="667"/>
      <c r="F774" s="667"/>
      <c r="G774" s="667"/>
      <c r="H774" s="667"/>
      <c r="I774" s="666">
        <v>10683.87</v>
      </c>
      <c r="J774" s="666">
        <v>9942.52</v>
      </c>
      <c r="K774" s="667"/>
      <c r="L774" s="667"/>
      <c r="M774" s="667"/>
      <c r="N774" s="666">
        <v>105383.66</v>
      </c>
    </row>
    <row r="775" spans="1:14" ht="15" thickBot="1">
      <c r="A775" s="665" t="s">
        <v>701</v>
      </c>
      <c r="B775" s="665" t="s">
        <v>13</v>
      </c>
      <c r="C775" s="666">
        <v>39495.339999999997</v>
      </c>
      <c r="D775" s="666">
        <v>2555.8000000000002</v>
      </c>
      <c r="E775" s="667"/>
      <c r="F775" s="667"/>
      <c r="G775" s="667"/>
      <c r="H775" s="667"/>
      <c r="I775" s="666">
        <v>204.9</v>
      </c>
      <c r="J775" s="666">
        <v>18132.43</v>
      </c>
      <c r="K775" s="666">
        <v>2.0699999999999998</v>
      </c>
      <c r="L775" s="666">
        <v>18.59</v>
      </c>
      <c r="M775" s="667"/>
      <c r="N775" s="666">
        <v>60409.13</v>
      </c>
    </row>
    <row r="776" spans="1:14" ht="15" thickBot="1">
      <c r="A776" s="665" t="s">
        <v>702</v>
      </c>
      <c r="B776" s="665" t="s">
        <v>13</v>
      </c>
      <c r="C776" s="667"/>
      <c r="D776" s="667"/>
      <c r="E776" s="667"/>
      <c r="F776" s="667"/>
      <c r="G776" s="667"/>
      <c r="H776" s="667"/>
      <c r="I776" s="666">
        <v>120418.6</v>
      </c>
      <c r="J776" s="667"/>
      <c r="K776" s="666">
        <v>1047.92</v>
      </c>
      <c r="L776" s="667"/>
      <c r="M776" s="667"/>
      <c r="N776" s="666">
        <v>121466.52</v>
      </c>
    </row>
    <row r="777" spans="1:14" ht="15" thickBot="1">
      <c r="A777" s="665" t="s">
        <v>3621</v>
      </c>
      <c r="B777" s="665" t="s">
        <v>14</v>
      </c>
      <c r="C777" s="666">
        <v>320.97000000000003</v>
      </c>
      <c r="D777" s="667"/>
      <c r="E777" s="667"/>
      <c r="F777" s="667"/>
      <c r="G777" s="667"/>
      <c r="H777" s="667"/>
      <c r="I777" s="666">
        <v>3210.03</v>
      </c>
      <c r="J777" s="667"/>
      <c r="K777" s="667"/>
      <c r="L777" s="667"/>
      <c r="M777" s="667"/>
      <c r="N777" s="666">
        <v>3531</v>
      </c>
    </row>
    <row r="778" spans="1:14" ht="15" thickBot="1">
      <c r="A778" s="665" t="s">
        <v>703</v>
      </c>
      <c r="B778" s="665" t="s">
        <v>14</v>
      </c>
      <c r="C778" s="666">
        <v>2527.66</v>
      </c>
      <c r="D778" s="667"/>
      <c r="E778" s="667"/>
      <c r="F778" s="667"/>
      <c r="G778" s="666">
        <v>657.02</v>
      </c>
      <c r="H778" s="667"/>
      <c r="I778" s="666">
        <v>100151.67999999999</v>
      </c>
      <c r="J778" s="667"/>
      <c r="K778" s="667"/>
      <c r="L778" s="667"/>
      <c r="M778" s="667"/>
      <c r="N778" s="666">
        <v>103336.36</v>
      </c>
    </row>
    <row r="779" spans="1:14" ht="15" thickBot="1">
      <c r="A779" s="665" t="s">
        <v>704</v>
      </c>
      <c r="B779" s="665" t="s">
        <v>13</v>
      </c>
      <c r="C779" s="666">
        <v>62296.15</v>
      </c>
      <c r="D779" s="666">
        <v>-123.36</v>
      </c>
      <c r="E779" s="667"/>
      <c r="F779" s="666">
        <v>-82.29</v>
      </c>
      <c r="G779" s="666">
        <v>38.74</v>
      </c>
      <c r="H779" s="667"/>
      <c r="I779" s="666">
        <v>3260.39</v>
      </c>
      <c r="J779" s="666">
        <v>-34.72</v>
      </c>
      <c r="K779" s="666">
        <v>-519.95000000000005</v>
      </c>
      <c r="L779" s="666">
        <v>622.39</v>
      </c>
      <c r="M779" s="667"/>
      <c r="N779" s="666">
        <v>65457.35</v>
      </c>
    </row>
    <row r="780" spans="1:14" ht="15" thickBot="1">
      <c r="A780" s="665" t="s">
        <v>3622</v>
      </c>
      <c r="B780" s="665" t="s">
        <v>15</v>
      </c>
      <c r="C780" s="666">
        <v>9811.61</v>
      </c>
      <c r="D780" s="667"/>
      <c r="E780" s="667"/>
      <c r="F780" s="667"/>
      <c r="G780" s="667"/>
      <c r="H780" s="667"/>
      <c r="I780" s="666">
        <v>440.92</v>
      </c>
      <c r="J780" s="667"/>
      <c r="K780" s="667"/>
      <c r="L780" s="667"/>
      <c r="M780" s="667"/>
      <c r="N780" s="666">
        <v>10252.530000000001</v>
      </c>
    </row>
    <row r="781" spans="1:14" ht="15" thickBot="1">
      <c r="A781" s="665" t="s">
        <v>705</v>
      </c>
      <c r="B781" s="665" t="s">
        <v>14</v>
      </c>
      <c r="C781" s="666">
        <v>15385.99</v>
      </c>
      <c r="D781" s="666">
        <v>-9.15</v>
      </c>
      <c r="E781" s="667"/>
      <c r="F781" s="667"/>
      <c r="G781" s="666">
        <v>452.12</v>
      </c>
      <c r="H781" s="667"/>
      <c r="I781" s="666">
        <v>74667.67</v>
      </c>
      <c r="J781" s="667"/>
      <c r="K781" s="666">
        <v>-0.23</v>
      </c>
      <c r="L781" s="666">
        <v>111.92</v>
      </c>
      <c r="M781" s="666">
        <v>-13.55</v>
      </c>
      <c r="N781" s="666">
        <v>90594.77</v>
      </c>
    </row>
    <row r="782" spans="1:14" ht="15" thickBot="1">
      <c r="A782" s="665" t="s">
        <v>706</v>
      </c>
      <c r="B782" s="665" t="s">
        <v>14</v>
      </c>
      <c r="C782" s="666">
        <v>7.22</v>
      </c>
      <c r="D782" s="666">
        <v>0.08</v>
      </c>
      <c r="E782" s="667"/>
      <c r="F782" s="666">
        <v>0.4</v>
      </c>
      <c r="G782" s="666">
        <v>371.61</v>
      </c>
      <c r="H782" s="667"/>
      <c r="I782" s="666">
        <v>2207.6999999999998</v>
      </c>
      <c r="J782" s="667"/>
      <c r="K782" s="666">
        <v>54384.03</v>
      </c>
      <c r="L782" s="666">
        <v>0.68</v>
      </c>
      <c r="M782" s="666">
        <v>0.02</v>
      </c>
      <c r="N782" s="666">
        <v>56971.74</v>
      </c>
    </row>
    <row r="783" spans="1:14" ht="15" thickBot="1">
      <c r="A783" s="665" t="s">
        <v>3623</v>
      </c>
      <c r="B783" s="665" t="s">
        <v>15</v>
      </c>
      <c r="C783" s="667"/>
      <c r="D783" s="667"/>
      <c r="E783" s="667"/>
      <c r="F783" s="667"/>
      <c r="G783" s="667"/>
      <c r="H783" s="667"/>
      <c r="I783" s="667"/>
      <c r="J783" s="667"/>
      <c r="K783" s="666">
        <v>16495.38</v>
      </c>
      <c r="L783" s="667"/>
      <c r="M783" s="667"/>
      <c r="N783" s="666">
        <v>16495.38</v>
      </c>
    </row>
    <row r="784" spans="1:14" ht="15" thickBot="1">
      <c r="A784" s="665" t="s">
        <v>3624</v>
      </c>
      <c r="B784" s="665" t="s">
        <v>13</v>
      </c>
      <c r="C784" s="666">
        <v>24683.06</v>
      </c>
      <c r="D784" s="667"/>
      <c r="E784" s="667"/>
      <c r="F784" s="667"/>
      <c r="G784" s="667"/>
      <c r="H784" s="667"/>
      <c r="I784" s="667"/>
      <c r="J784" s="667"/>
      <c r="K784" s="666">
        <v>11707.57</v>
      </c>
      <c r="L784" s="667"/>
      <c r="M784" s="666">
        <v>20032.36</v>
      </c>
      <c r="N784" s="666">
        <v>56422.99</v>
      </c>
    </row>
    <row r="785" spans="1:14" ht="15" thickBot="1">
      <c r="A785" s="665" t="s">
        <v>707</v>
      </c>
      <c r="B785" s="665" t="s">
        <v>13</v>
      </c>
      <c r="C785" s="666">
        <v>2889.24</v>
      </c>
      <c r="D785" s="667"/>
      <c r="E785" s="667"/>
      <c r="F785" s="667"/>
      <c r="G785" s="667"/>
      <c r="H785" s="667"/>
      <c r="I785" s="666">
        <v>21010.32</v>
      </c>
      <c r="J785" s="666">
        <v>37987.64</v>
      </c>
      <c r="K785" s="667"/>
      <c r="L785" s="667"/>
      <c r="M785" s="667"/>
      <c r="N785" s="666">
        <v>61887.199999999997</v>
      </c>
    </row>
    <row r="786" spans="1:14" ht="15" thickBot="1">
      <c r="A786" s="665" t="s">
        <v>708</v>
      </c>
      <c r="B786" s="665" t="s">
        <v>16</v>
      </c>
      <c r="C786" s="667"/>
      <c r="D786" s="667"/>
      <c r="E786" s="667"/>
      <c r="F786" s="667"/>
      <c r="G786" s="667"/>
      <c r="H786" s="667"/>
      <c r="I786" s="666">
        <v>148.94999999999999</v>
      </c>
      <c r="J786" s="667"/>
      <c r="K786" s="666">
        <v>59999.53</v>
      </c>
      <c r="L786" s="667"/>
      <c r="M786" s="667"/>
      <c r="N786" s="666">
        <v>60148.480000000003</v>
      </c>
    </row>
    <row r="787" spans="1:14" ht="15" thickBot="1">
      <c r="A787" s="665" t="s">
        <v>709</v>
      </c>
      <c r="B787" s="665" t="s">
        <v>13</v>
      </c>
      <c r="C787" s="666">
        <v>36853.31</v>
      </c>
      <c r="D787" s="667"/>
      <c r="E787" s="667"/>
      <c r="F787" s="667"/>
      <c r="G787" s="667"/>
      <c r="H787" s="667"/>
      <c r="I787" s="666">
        <v>16131.81</v>
      </c>
      <c r="J787" s="666">
        <v>6272.79</v>
      </c>
      <c r="K787" s="666">
        <v>16099.25</v>
      </c>
      <c r="L787" s="667"/>
      <c r="M787" s="667"/>
      <c r="N787" s="666">
        <v>75357.16</v>
      </c>
    </row>
    <row r="788" spans="1:14" ht="15" thickBot="1">
      <c r="A788" s="665" t="s">
        <v>3163</v>
      </c>
      <c r="B788" s="665" t="s">
        <v>15</v>
      </c>
      <c r="C788" s="667"/>
      <c r="D788" s="667"/>
      <c r="E788" s="667"/>
      <c r="F788" s="667"/>
      <c r="G788" s="667"/>
      <c r="H788" s="667"/>
      <c r="I788" s="666">
        <v>482.28</v>
      </c>
      <c r="J788" s="667"/>
      <c r="K788" s="666">
        <v>38321.589999999997</v>
      </c>
      <c r="L788" s="667"/>
      <c r="M788" s="667"/>
      <c r="N788" s="666">
        <v>38803.870000000003</v>
      </c>
    </row>
    <row r="789" spans="1:14" ht="15" thickBot="1">
      <c r="A789" s="665" t="s">
        <v>710</v>
      </c>
      <c r="B789" s="665" t="s">
        <v>13</v>
      </c>
      <c r="C789" s="666">
        <v>68094.080000000002</v>
      </c>
      <c r="D789" s="666">
        <v>209.23</v>
      </c>
      <c r="E789" s="667"/>
      <c r="F789" s="667"/>
      <c r="G789" s="667"/>
      <c r="H789" s="667"/>
      <c r="I789" s="666">
        <v>1583.56</v>
      </c>
      <c r="J789" s="667"/>
      <c r="K789" s="666">
        <v>26157.96</v>
      </c>
      <c r="L789" s="667"/>
      <c r="M789" s="667"/>
      <c r="N789" s="666">
        <v>96044.83</v>
      </c>
    </row>
    <row r="790" spans="1:14" ht="15" thickBot="1">
      <c r="A790" s="665" t="s">
        <v>3164</v>
      </c>
      <c r="B790" s="665" t="s">
        <v>13</v>
      </c>
      <c r="C790" s="666">
        <v>70013.05</v>
      </c>
      <c r="D790" s="666">
        <v>4290.21</v>
      </c>
      <c r="E790" s="667"/>
      <c r="F790" s="667"/>
      <c r="G790" s="667"/>
      <c r="H790" s="667"/>
      <c r="I790" s="667"/>
      <c r="J790" s="666">
        <v>1692.09</v>
      </c>
      <c r="K790" s="667"/>
      <c r="L790" s="667"/>
      <c r="M790" s="667"/>
      <c r="N790" s="666">
        <v>75995.350000000006</v>
      </c>
    </row>
    <row r="791" spans="1:14" ht="15" thickBot="1">
      <c r="A791" s="665" t="s">
        <v>711</v>
      </c>
      <c r="B791" s="665" t="s">
        <v>13</v>
      </c>
      <c r="C791" s="667"/>
      <c r="D791" s="667"/>
      <c r="E791" s="667"/>
      <c r="F791" s="666">
        <v>103137.5</v>
      </c>
      <c r="G791" s="667"/>
      <c r="H791" s="667"/>
      <c r="I791" s="666">
        <v>55.12</v>
      </c>
      <c r="J791" s="667"/>
      <c r="K791" s="666">
        <v>112.19</v>
      </c>
      <c r="L791" s="667"/>
      <c r="M791" s="667"/>
      <c r="N791" s="666">
        <v>103304.81</v>
      </c>
    </row>
    <row r="792" spans="1:14" ht="15" thickBot="1">
      <c r="A792" s="665" t="s">
        <v>712</v>
      </c>
      <c r="B792" s="665" t="s">
        <v>15</v>
      </c>
      <c r="C792" s="667"/>
      <c r="D792" s="667"/>
      <c r="E792" s="667"/>
      <c r="F792" s="667"/>
      <c r="G792" s="667"/>
      <c r="H792" s="667"/>
      <c r="I792" s="666">
        <v>798.64</v>
      </c>
      <c r="J792" s="667"/>
      <c r="K792" s="666">
        <v>53296.14</v>
      </c>
      <c r="L792" s="667"/>
      <c r="M792" s="667"/>
      <c r="N792" s="666">
        <v>54094.78</v>
      </c>
    </row>
    <row r="793" spans="1:14" ht="15" thickBot="1">
      <c r="A793" s="665" t="s">
        <v>713</v>
      </c>
      <c r="B793" s="665" t="s">
        <v>16</v>
      </c>
      <c r="C793" s="667"/>
      <c r="D793" s="667"/>
      <c r="E793" s="667"/>
      <c r="F793" s="667"/>
      <c r="G793" s="666">
        <v>55333.32</v>
      </c>
      <c r="H793" s="667"/>
      <c r="I793" s="666">
        <v>393.31</v>
      </c>
      <c r="J793" s="667"/>
      <c r="K793" s="667"/>
      <c r="L793" s="667"/>
      <c r="M793" s="667"/>
      <c r="N793" s="666">
        <v>55726.63</v>
      </c>
    </row>
    <row r="794" spans="1:14" ht="15" thickBot="1">
      <c r="A794" s="665" t="s">
        <v>714</v>
      </c>
      <c r="B794" s="665" t="s">
        <v>16</v>
      </c>
      <c r="C794" s="666">
        <v>37009.629999999997</v>
      </c>
      <c r="D794" s="667"/>
      <c r="E794" s="667"/>
      <c r="F794" s="667"/>
      <c r="G794" s="667"/>
      <c r="H794" s="667"/>
      <c r="I794" s="666">
        <v>2318.1999999999998</v>
      </c>
      <c r="J794" s="667"/>
      <c r="K794" s="666">
        <v>23629.25</v>
      </c>
      <c r="L794" s="667"/>
      <c r="M794" s="667"/>
      <c r="N794" s="666">
        <v>62957.08</v>
      </c>
    </row>
    <row r="795" spans="1:14" ht="15" thickBot="1">
      <c r="A795" s="665" t="s">
        <v>3165</v>
      </c>
      <c r="B795" s="665" t="s">
        <v>13</v>
      </c>
      <c r="C795" s="666">
        <v>59041.22</v>
      </c>
      <c r="D795" s="666">
        <v>-81.91</v>
      </c>
      <c r="E795" s="667"/>
      <c r="F795" s="667"/>
      <c r="G795" s="667"/>
      <c r="H795" s="667"/>
      <c r="I795" s="666">
        <v>193.57</v>
      </c>
      <c r="J795" s="667"/>
      <c r="K795" s="666">
        <v>4131.49</v>
      </c>
      <c r="L795" s="666">
        <v>-18.579999999999998</v>
      </c>
      <c r="M795" s="667"/>
      <c r="N795" s="666">
        <v>63265.79</v>
      </c>
    </row>
    <row r="796" spans="1:14" ht="15" thickBot="1">
      <c r="A796" s="665" t="s">
        <v>715</v>
      </c>
      <c r="B796" s="665" t="s">
        <v>15</v>
      </c>
      <c r="C796" s="667"/>
      <c r="D796" s="667"/>
      <c r="E796" s="667"/>
      <c r="F796" s="667"/>
      <c r="G796" s="667"/>
      <c r="H796" s="667"/>
      <c r="I796" s="666">
        <v>75.650000000000006</v>
      </c>
      <c r="J796" s="667"/>
      <c r="K796" s="666">
        <v>12900.74</v>
      </c>
      <c r="L796" s="666">
        <v>223.18</v>
      </c>
      <c r="M796" s="667"/>
      <c r="N796" s="666">
        <v>13199.57</v>
      </c>
    </row>
    <row r="797" spans="1:14" ht="15" thickBot="1">
      <c r="A797" s="665" t="s">
        <v>715</v>
      </c>
      <c r="B797" s="665" t="s">
        <v>16</v>
      </c>
      <c r="C797" s="666">
        <v>23043.42</v>
      </c>
      <c r="D797" s="666">
        <v>1045.22</v>
      </c>
      <c r="E797" s="667"/>
      <c r="F797" s="667"/>
      <c r="G797" s="667"/>
      <c r="H797" s="667"/>
      <c r="I797" s="666">
        <v>3377.11</v>
      </c>
      <c r="J797" s="666">
        <v>1355.27</v>
      </c>
      <c r="K797" s="666">
        <v>6.06</v>
      </c>
      <c r="L797" s="666">
        <v>203.21</v>
      </c>
      <c r="M797" s="667"/>
      <c r="N797" s="666">
        <v>29030.29</v>
      </c>
    </row>
    <row r="798" spans="1:14" ht="15" thickBot="1">
      <c r="A798" s="665" t="s">
        <v>716</v>
      </c>
      <c r="B798" s="665" t="s">
        <v>13</v>
      </c>
      <c r="C798" s="666">
        <v>791.15</v>
      </c>
      <c r="D798" s="667"/>
      <c r="E798" s="667"/>
      <c r="F798" s="667"/>
      <c r="G798" s="667"/>
      <c r="H798" s="667"/>
      <c r="I798" s="667"/>
      <c r="J798" s="667"/>
      <c r="K798" s="666">
        <v>596.83000000000004</v>
      </c>
      <c r="L798" s="667"/>
      <c r="M798" s="667"/>
      <c r="N798" s="666">
        <v>1387.98</v>
      </c>
    </row>
    <row r="799" spans="1:14" ht="15" thickBot="1">
      <c r="A799" s="665" t="s">
        <v>717</v>
      </c>
      <c r="B799" s="665" t="s">
        <v>16</v>
      </c>
      <c r="C799" s="666">
        <v>10960.2</v>
      </c>
      <c r="D799" s="667"/>
      <c r="E799" s="667"/>
      <c r="F799" s="667"/>
      <c r="G799" s="666">
        <v>52.96</v>
      </c>
      <c r="H799" s="667"/>
      <c r="I799" s="666">
        <v>777.93</v>
      </c>
      <c r="J799" s="666">
        <v>26.48</v>
      </c>
      <c r="K799" s="666">
        <v>30941.56</v>
      </c>
      <c r="L799" s="666">
        <v>-298.60000000000002</v>
      </c>
      <c r="M799" s="667"/>
      <c r="N799" s="666">
        <v>42460.53</v>
      </c>
    </row>
    <row r="800" spans="1:14" ht="15" thickBot="1">
      <c r="A800" s="665" t="s">
        <v>3625</v>
      </c>
      <c r="B800" s="665" t="s">
        <v>14</v>
      </c>
      <c r="C800" s="666">
        <v>0.69</v>
      </c>
      <c r="D800" s="667"/>
      <c r="E800" s="667"/>
      <c r="F800" s="667"/>
      <c r="G800" s="666">
        <v>0.9</v>
      </c>
      <c r="H800" s="667"/>
      <c r="I800" s="666">
        <v>2.5299999999999998</v>
      </c>
      <c r="J800" s="667"/>
      <c r="K800" s="666">
        <v>2730.13</v>
      </c>
      <c r="L800" s="666">
        <v>0.53</v>
      </c>
      <c r="M800" s="667"/>
      <c r="N800" s="666">
        <v>2734.78</v>
      </c>
    </row>
    <row r="801" spans="1:14" ht="15" thickBot="1">
      <c r="A801" s="665" t="s">
        <v>3625</v>
      </c>
      <c r="B801" s="665" t="s">
        <v>19</v>
      </c>
      <c r="C801" s="666">
        <v>-1.4</v>
      </c>
      <c r="D801" s="667"/>
      <c r="E801" s="667"/>
      <c r="F801" s="667"/>
      <c r="G801" s="666">
        <v>-1.83</v>
      </c>
      <c r="H801" s="667"/>
      <c r="I801" s="666">
        <v>-5.17</v>
      </c>
      <c r="J801" s="667"/>
      <c r="K801" s="666">
        <v>9.5</v>
      </c>
      <c r="L801" s="666">
        <v>-1.08</v>
      </c>
      <c r="M801" s="667"/>
      <c r="N801" s="666">
        <v>0.02</v>
      </c>
    </row>
    <row r="802" spans="1:14" ht="15" thickBot="1">
      <c r="A802" s="665" t="s">
        <v>718</v>
      </c>
      <c r="B802" s="665" t="s">
        <v>14</v>
      </c>
      <c r="C802" s="666">
        <v>98.22</v>
      </c>
      <c r="D802" s="666">
        <v>1.62</v>
      </c>
      <c r="E802" s="667"/>
      <c r="F802" s="666">
        <v>0.39</v>
      </c>
      <c r="G802" s="666">
        <v>220.61</v>
      </c>
      <c r="H802" s="667"/>
      <c r="I802" s="666">
        <v>6401.64</v>
      </c>
      <c r="J802" s="667"/>
      <c r="K802" s="666">
        <v>52675.26</v>
      </c>
      <c r="L802" s="666">
        <v>4.01</v>
      </c>
      <c r="M802" s="666">
        <v>4.0999999999999996</v>
      </c>
      <c r="N802" s="666">
        <v>59405.85</v>
      </c>
    </row>
    <row r="803" spans="1:14" ht="15" thickBot="1">
      <c r="A803" s="665" t="s">
        <v>719</v>
      </c>
      <c r="B803" s="665" t="s">
        <v>13</v>
      </c>
      <c r="C803" s="666">
        <v>53437.47</v>
      </c>
      <c r="D803" s="667"/>
      <c r="E803" s="667"/>
      <c r="F803" s="667"/>
      <c r="G803" s="667"/>
      <c r="H803" s="667"/>
      <c r="I803" s="667"/>
      <c r="J803" s="667"/>
      <c r="K803" s="666">
        <v>34175.39</v>
      </c>
      <c r="L803" s="667"/>
      <c r="M803" s="667"/>
      <c r="N803" s="666">
        <v>87612.86</v>
      </c>
    </row>
    <row r="804" spans="1:14" ht="15" thickBot="1">
      <c r="A804" s="665" t="s">
        <v>3626</v>
      </c>
      <c r="B804" s="665" t="s">
        <v>13</v>
      </c>
      <c r="C804" s="666">
        <v>15606.04</v>
      </c>
      <c r="D804" s="667"/>
      <c r="E804" s="667"/>
      <c r="F804" s="667"/>
      <c r="G804" s="667"/>
      <c r="H804" s="667"/>
      <c r="I804" s="667"/>
      <c r="J804" s="667"/>
      <c r="K804" s="666">
        <v>10523.45</v>
      </c>
      <c r="L804" s="667"/>
      <c r="M804" s="667"/>
      <c r="N804" s="666">
        <v>26129.49</v>
      </c>
    </row>
    <row r="805" spans="1:14" ht="15" thickBot="1">
      <c r="A805" s="665" t="s">
        <v>720</v>
      </c>
      <c r="B805" s="665" t="s">
        <v>15</v>
      </c>
      <c r="C805" s="667"/>
      <c r="D805" s="667"/>
      <c r="E805" s="667"/>
      <c r="F805" s="667"/>
      <c r="G805" s="667"/>
      <c r="H805" s="667"/>
      <c r="I805" s="666">
        <v>271.76</v>
      </c>
      <c r="J805" s="667"/>
      <c r="K805" s="666">
        <v>18769.189999999999</v>
      </c>
      <c r="L805" s="667"/>
      <c r="M805" s="667"/>
      <c r="N805" s="666">
        <v>19040.95</v>
      </c>
    </row>
    <row r="806" spans="1:14" ht="15" thickBot="1">
      <c r="A806" s="665" t="s">
        <v>721</v>
      </c>
      <c r="B806" s="665" t="s">
        <v>15</v>
      </c>
      <c r="C806" s="666">
        <v>0.52</v>
      </c>
      <c r="D806" s="666">
        <v>0.01</v>
      </c>
      <c r="E806" s="667"/>
      <c r="F806" s="667"/>
      <c r="G806" s="667"/>
      <c r="H806" s="667"/>
      <c r="I806" s="666">
        <v>54143.1</v>
      </c>
      <c r="J806" s="667"/>
      <c r="K806" s="667"/>
      <c r="L806" s="666">
        <v>-20.13</v>
      </c>
      <c r="M806" s="667"/>
      <c r="N806" s="666">
        <v>54123.5</v>
      </c>
    </row>
    <row r="807" spans="1:14" ht="15" thickBot="1">
      <c r="A807" s="665" t="s">
        <v>722</v>
      </c>
      <c r="B807" s="665" t="s">
        <v>13</v>
      </c>
      <c r="C807" s="666">
        <v>12910.99</v>
      </c>
      <c r="D807" s="666">
        <v>97.53</v>
      </c>
      <c r="E807" s="667"/>
      <c r="F807" s="667"/>
      <c r="G807" s="666">
        <v>217.37</v>
      </c>
      <c r="H807" s="667"/>
      <c r="I807" s="666">
        <v>18133.02</v>
      </c>
      <c r="J807" s="666">
        <v>6317.94</v>
      </c>
      <c r="K807" s="666">
        <v>190.31</v>
      </c>
      <c r="L807" s="666">
        <v>-55.9</v>
      </c>
      <c r="M807" s="667"/>
      <c r="N807" s="666">
        <v>37811.26</v>
      </c>
    </row>
    <row r="808" spans="1:14" ht="15" thickBot="1">
      <c r="A808" s="665" t="s">
        <v>722</v>
      </c>
      <c r="B808" s="665" t="s">
        <v>14</v>
      </c>
      <c r="C808" s="666">
        <v>5637.09</v>
      </c>
      <c r="D808" s="666">
        <v>798.35</v>
      </c>
      <c r="E808" s="667"/>
      <c r="F808" s="667"/>
      <c r="G808" s="666">
        <v>69.510000000000005</v>
      </c>
      <c r="H808" s="667"/>
      <c r="I808" s="666">
        <v>85455.94</v>
      </c>
      <c r="J808" s="666">
        <v>-742.98</v>
      </c>
      <c r="K808" s="666">
        <v>502.38</v>
      </c>
      <c r="L808" s="666">
        <v>9001.85</v>
      </c>
      <c r="M808" s="667"/>
      <c r="N808" s="666">
        <v>100722.14</v>
      </c>
    </row>
    <row r="809" spans="1:14" ht="15" thickBot="1">
      <c r="A809" s="665" t="s">
        <v>3627</v>
      </c>
      <c r="B809" s="665" t="s">
        <v>15</v>
      </c>
      <c r="C809" s="666">
        <v>909.09</v>
      </c>
      <c r="D809" s="667"/>
      <c r="E809" s="667"/>
      <c r="F809" s="667"/>
      <c r="G809" s="667"/>
      <c r="H809" s="667"/>
      <c r="I809" s="667"/>
      <c r="J809" s="667"/>
      <c r="K809" s="666">
        <v>2587.41</v>
      </c>
      <c r="L809" s="667"/>
      <c r="M809" s="667"/>
      <c r="N809" s="666">
        <v>3496.5</v>
      </c>
    </row>
    <row r="810" spans="1:14" ht="15" thickBot="1">
      <c r="A810" s="665" t="s">
        <v>723</v>
      </c>
      <c r="B810" s="665" t="s">
        <v>13</v>
      </c>
      <c r="C810" s="666">
        <v>2270.48</v>
      </c>
      <c r="D810" s="667"/>
      <c r="E810" s="667"/>
      <c r="F810" s="667"/>
      <c r="G810" s="667"/>
      <c r="H810" s="666">
        <v>29875.38</v>
      </c>
      <c r="I810" s="667"/>
      <c r="J810" s="667"/>
      <c r="K810" s="666">
        <v>17903.88</v>
      </c>
      <c r="L810" s="667"/>
      <c r="M810" s="667"/>
      <c r="N810" s="666">
        <v>50049.74</v>
      </c>
    </row>
    <row r="811" spans="1:14" ht="15" thickBot="1">
      <c r="A811" s="665" t="s">
        <v>724</v>
      </c>
      <c r="B811" s="665" t="s">
        <v>15</v>
      </c>
      <c r="C811" s="667"/>
      <c r="D811" s="667"/>
      <c r="E811" s="667"/>
      <c r="F811" s="667"/>
      <c r="G811" s="667"/>
      <c r="H811" s="667"/>
      <c r="I811" s="666">
        <v>242.04</v>
      </c>
      <c r="J811" s="667"/>
      <c r="K811" s="666">
        <v>64870.95</v>
      </c>
      <c r="L811" s="667"/>
      <c r="M811" s="667"/>
      <c r="N811" s="666">
        <v>65112.99</v>
      </c>
    </row>
    <row r="812" spans="1:14" ht="15" thickBot="1">
      <c r="A812" s="665" t="s">
        <v>3628</v>
      </c>
      <c r="B812" s="665" t="s">
        <v>13</v>
      </c>
      <c r="C812" s="666">
        <v>5163.63</v>
      </c>
      <c r="D812" s="666">
        <v>155.61000000000001</v>
      </c>
      <c r="E812" s="667"/>
      <c r="F812" s="667"/>
      <c r="G812" s="667"/>
      <c r="H812" s="667"/>
      <c r="I812" s="666">
        <v>1700.62</v>
      </c>
      <c r="J812" s="666">
        <v>298.52</v>
      </c>
      <c r="K812" s="666">
        <v>-2.72</v>
      </c>
      <c r="L812" s="666">
        <v>17.690000000000001</v>
      </c>
      <c r="M812" s="667"/>
      <c r="N812" s="666">
        <v>7333.35</v>
      </c>
    </row>
    <row r="813" spans="1:14" ht="15" thickBot="1">
      <c r="A813" s="665" t="s">
        <v>3628</v>
      </c>
      <c r="B813" s="665" t="s">
        <v>19</v>
      </c>
      <c r="C813" s="666">
        <v>231.18</v>
      </c>
      <c r="D813" s="666">
        <v>-5.49</v>
      </c>
      <c r="E813" s="667"/>
      <c r="F813" s="667"/>
      <c r="G813" s="667"/>
      <c r="H813" s="667"/>
      <c r="I813" s="666">
        <v>-202.05</v>
      </c>
      <c r="J813" s="666">
        <v>-22.64</v>
      </c>
      <c r="K813" s="667"/>
      <c r="L813" s="666">
        <v>-0.68</v>
      </c>
      <c r="M813" s="667"/>
      <c r="N813" s="666">
        <v>0.32</v>
      </c>
    </row>
    <row r="814" spans="1:14" ht="15" thickBot="1">
      <c r="A814" s="665" t="s">
        <v>725</v>
      </c>
      <c r="B814" s="665" t="s">
        <v>15</v>
      </c>
      <c r="C814" s="667"/>
      <c r="D814" s="667"/>
      <c r="E814" s="667"/>
      <c r="F814" s="667"/>
      <c r="G814" s="667"/>
      <c r="H814" s="667"/>
      <c r="I814" s="666">
        <v>176.38</v>
      </c>
      <c r="J814" s="667"/>
      <c r="K814" s="666">
        <v>42760.639999999999</v>
      </c>
      <c r="L814" s="666">
        <v>749.02</v>
      </c>
      <c r="M814" s="667"/>
      <c r="N814" s="666">
        <v>43686.04</v>
      </c>
    </row>
    <row r="815" spans="1:14" ht="15" thickBot="1">
      <c r="A815" s="665" t="s">
        <v>2982</v>
      </c>
      <c r="B815" s="665" t="s">
        <v>13</v>
      </c>
      <c r="C815" s="666">
        <v>77058.399999999994</v>
      </c>
      <c r="D815" s="666">
        <v>1103.68</v>
      </c>
      <c r="E815" s="667"/>
      <c r="F815" s="667"/>
      <c r="G815" s="667"/>
      <c r="H815" s="667"/>
      <c r="I815" s="666">
        <v>89.77</v>
      </c>
      <c r="J815" s="666">
        <v>3363.58</v>
      </c>
      <c r="K815" s="667"/>
      <c r="L815" s="666">
        <v>29.37</v>
      </c>
      <c r="M815" s="667"/>
      <c r="N815" s="666">
        <v>81644.800000000003</v>
      </c>
    </row>
    <row r="816" spans="1:14" ht="15" thickBot="1">
      <c r="A816" s="665" t="s">
        <v>726</v>
      </c>
      <c r="B816" s="665" t="s">
        <v>13</v>
      </c>
      <c r="C816" s="666">
        <v>36793.08</v>
      </c>
      <c r="D816" s="666">
        <v>1250.07</v>
      </c>
      <c r="E816" s="667"/>
      <c r="F816" s="667"/>
      <c r="G816" s="667"/>
      <c r="H816" s="667"/>
      <c r="I816" s="666">
        <v>6026.54</v>
      </c>
      <c r="J816" s="666">
        <v>2595.77</v>
      </c>
      <c r="K816" s="666">
        <v>2.12</v>
      </c>
      <c r="L816" s="666">
        <v>323.42</v>
      </c>
      <c r="M816" s="667"/>
      <c r="N816" s="666">
        <v>46991</v>
      </c>
    </row>
    <row r="817" spans="1:14" ht="15" thickBot="1">
      <c r="A817" s="665" t="s">
        <v>727</v>
      </c>
      <c r="B817" s="665" t="s">
        <v>13</v>
      </c>
      <c r="C817" s="666">
        <v>76744.479999999996</v>
      </c>
      <c r="D817" s="666">
        <v>2261.63</v>
      </c>
      <c r="E817" s="667"/>
      <c r="F817" s="667"/>
      <c r="G817" s="667"/>
      <c r="H817" s="667"/>
      <c r="I817" s="666">
        <v>8923.2900000000009</v>
      </c>
      <c r="J817" s="666">
        <v>1680.74</v>
      </c>
      <c r="K817" s="666">
        <v>-1.34</v>
      </c>
      <c r="L817" s="666">
        <v>326.68</v>
      </c>
      <c r="M817" s="667"/>
      <c r="N817" s="666">
        <v>89935.48</v>
      </c>
    </row>
    <row r="818" spans="1:14" ht="15" thickBot="1">
      <c r="A818" s="665" t="s">
        <v>3166</v>
      </c>
      <c r="B818" s="665" t="s">
        <v>15</v>
      </c>
      <c r="C818" s="667"/>
      <c r="D818" s="667"/>
      <c r="E818" s="667"/>
      <c r="F818" s="667"/>
      <c r="G818" s="667"/>
      <c r="H818" s="667"/>
      <c r="I818" s="666">
        <v>306.32</v>
      </c>
      <c r="J818" s="667"/>
      <c r="K818" s="666">
        <v>38302.86</v>
      </c>
      <c r="L818" s="667"/>
      <c r="M818" s="667"/>
      <c r="N818" s="666">
        <v>38609.18</v>
      </c>
    </row>
    <row r="819" spans="1:14" ht="15" thickBot="1">
      <c r="A819" s="665" t="s">
        <v>728</v>
      </c>
      <c r="B819" s="665" t="s">
        <v>13</v>
      </c>
      <c r="C819" s="666">
        <v>22690.92</v>
      </c>
      <c r="D819" s="667"/>
      <c r="E819" s="667"/>
      <c r="F819" s="667"/>
      <c r="G819" s="667"/>
      <c r="H819" s="667"/>
      <c r="I819" s="666">
        <v>2643.07</v>
      </c>
      <c r="J819" s="667"/>
      <c r="K819" s="666">
        <v>33607.160000000003</v>
      </c>
      <c r="L819" s="667"/>
      <c r="M819" s="667"/>
      <c r="N819" s="666">
        <v>58941.15</v>
      </c>
    </row>
    <row r="820" spans="1:14" ht="15" thickBot="1">
      <c r="A820" s="665" t="s">
        <v>729</v>
      </c>
      <c r="B820" s="665" t="s">
        <v>16</v>
      </c>
      <c r="C820" s="666">
        <v>28667.439999999999</v>
      </c>
      <c r="D820" s="666">
        <v>613.91</v>
      </c>
      <c r="E820" s="667"/>
      <c r="F820" s="667"/>
      <c r="G820" s="667"/>
      <c r="H820" s="666">
        <v>719.15</v>
      </c>
      <c r="I820" s="666">
        <v>3269.97</v>
      </c>
      <c r="J820" s="666">
        <v>1257.33</v>
      </c>
      <c r="K820" s="666">
        <v>432.09</v>
      </c>
      <c r="L820" s="666">
        <v>156.53</v>
      </c>
      <c r="M820" s="667"/>
      <c r="N820" s="666">
        <v>35116.42</v>
      </c>
    </row>
    <row r="821" spans="1:14" ht="15" thickBot="1">
      <c r="A821" s="665" t="s">
        <v>730</v>
      </c>
      <c r="B821" s="665" t="s">
        <v>13</v>
      </c>
      <c r="C821" s="667"/>
      <c r="D821" s="667"/>
      <c r="E821" s="667"/>
      <c r="F821" s="667"/>
      <c r="G821" s="666">
        <v>98966.81</v>
      </c>
      <c r="H821" s="667"/>
      <c r="I821" s="667"/>
      <c r="J821" s="667"/>
      <c r="K821" s="667"/>
      <c r="L821" s="667"/>
      <c r="M821" s="667"/>
      <c r="N821" s="666">
        <v>98966.81</v>
      </c>
    </row>
    <row r="822" spans="1:14" ht="15" thickBot="1">
      <c r="A822" s="665" t="s">
        <v>2983</v>
      </c>
      <c r="B822" s="665" t="s">
        <v>13</v>
      </c>
      <c r="C822" s="666">
        <v>5069.6099999999997</v>
      </c>
      <c r="D822" s="666">
        <v>53.22</v>
      </c>
      <c r="E822" s="667"/>
      <c r="F822" s="667"/>
      <c r="G822" s="667"/>
      <c r="H822" s="667"/>
      <c r="I822" s="666">
        <v>1479.58</v>
      </c>
      <c r="J822" s="667"/>
      <c r="K822" s="667"/>
      <c r="L822" s="666">
        <v>6.5</v>
      </c>
      <c r="M822" s="667"/>
      <c r="N822" s="666">
        <v>6608.91</v>
      </c>
    </row>
    <row r="823" spans="1:14" ht="15" thickBot="1">
      <c r="A823" s="665" t="s">
        <v>731</v>
      </c>
      <c r="B823" s="665" t="s">
        <v>13</v>
      </c>
      <c r="C823" s="666">
        <v>21123.93</v>
      </c>
      <c r="D823" s="667"/>
      <c r="E823" s="667"/>
      <c r="F823" s="667"/>
      <c r="G823" s="667"/>
      <c r="H823" s="667"/>
      <c r="I823" s="666">
        <v>25794.01</v>
      </c>
      <c r="J823" s="666">
        <v>21397.37</v>
      </c>
      <c r="K823" s="666">
        <v>22117.15</v>
      </c>
      <c r="L823" s="667"/>
      <c r="M823" s="667"/>
      <c r="N823" s="666">
        <v>90432.46</v>
      </c>
    </row>
    <row r="824" spans="1:14" ht="15" thickBot="1">
      <c r="A824" s="665" t="s">
        <v>732</v>
      </c>
      <c r="B824" s="665" t="s">
        <v>13</v>
      </c>
      <c r="C824" s="666">
        <v>65709.05</v>
      </c>
      <c r="D824" s="667"/>
      <c r="E824" s="667"/>
      <c r="F824" s="667"/>
      <c r="G824" s="667"/>
      <c r="H824" s="667"/>
      <c r="I824" s="666">
        <v>121.26</v>
      </c>
      <c r="J824" s="667"/>
      <c r="K824" s="666">
        <v>43016.81</v>
      </c>
      <c r="L824" s="667"/>
      <c r="M824" s="667"/>
      <c r="N824" s="666">
        <v>108847.12</v>
      </c>
    </row>
    <row r="825" spans="1:14" ht="15" thickBot="1">
      <c r="A825" s="665" t="s">
        <v>733</v>
      </c>
      <c r="B825" s="665" t="s">
        <v>13</v>
      </c>
      <c r="C825" s="666">
        <v>58948.34</v>
      </c>
      <c r="D825" s="667"/>
      <c r="E825" s="667"/>
      <c r="F825" s="667"/>
      <c r="G825" s="667"/>
      <c r="H825" s="667"/>
      <c r="I825" s="666">
        <v>10166.34</v>
      </c>
      <c r="J825" s="667"/>
      <c r="K825" s="667"/>
      <c r="L825" s="667"/>
      <c r="M825" s="667"/>
      <c r="N825" s="666">
        <v>69114.679999999993</v>
      </c>
    </row>
    <row r="826" spans="1:14" ht="15" thickBot="1">
      <c r="A826" s="665" t="s">
        <v>734</v>
      </c>
      <c r="B826" s="665" t="s">
        <v>13</v>
      </c>
      <c r="C826" s="666">
        <v>36842.120000000003</v>
      </c>
      <c r="D826" s="667"/>
      <c r="E826" s="667"/>
      <c r="F826" s="667"/>
      <c r="G826" s="667"/>
      <c r="H826" s="667"/>
      <c r="I826" s="666">
        <v>4730.93</v>
      </c>
      <c r="J826" s="666">
        <v>17620.189999999999</v>
      </c>
      <c r="K826" s="667"/>
      <c r="L826" s="667"/>
      <c r="M826" s="667"/>
      <c r="N826" s="666">
        <v>59193.24</v>
      </c>
    </row>
    <row r="827" spans="1:14" ht="15" thickBot="1">
      <c r="A827" s="665" t="s">
        <v>735</v>
      </c>
      <c r="B827" s="665" t="s">
        <v>14</v>
      </c>
      <c r="C827" s="666">
        <v>10632.19</v>
      </c>
      <c r="D827" s="666">
        <v>61.94</v>
      </c>
      <c r="E827" s="667"/>
      <c r="F827" s="667"/>
      <c r="G827" s="666">
        <v>192.55</v>
      </c>
      <c r="H827" s="667"/>
      <c r="I827" s="666">
        <v>17869.080000000002</v>
      </c>
      <c r="J827" s="667"/>
      <c r="K827" s="667"/>
      <c r="L827" s="666">
        <v>122.34</v>
      </c>
      <c r="M827" s="666">
        <v>40.869999999999997</v>
      </c>
      <c r="N827" s="666">
        <v>28918.97</v>
      </c>
    </row>
    <row r="828" spans="1:14" ht="15" thickBot="1">
      <c r="A828" s="665" t="s">
        <v>736</v>
      </c>
      <c r="B828" s="665" t="s">
        <v>13</v>
      </c>
      <c r="C828" s="667"/>
      <c r="D828" s="667"/>
      <c r="E828" s="667"/>
      <c r="F828" s="667"/>
      <c r="G828" s="667"/>
      <c r="H828" s="667"/>
      <c r="I828" s="666">
        <v>97804.45</v>
      </c>
      <c r="J828" s="667"/>
      <c r="K828" s="666">
        <v>707.69</v>
      </c>
      <c r="L828" s="667"/>
      <c r="M828" s="667"/>
      <c r="N828" s="666">
        <v>98512.14</v>
      </c>
    </row>
    <row r="829" spans="1:14" ht="15" thickBot="1">
      <c r="A829" s="665" t="s">
        <v>737</v>
      </c>
      <c r="B829" s="665" t="s">
        <v>13</v>
      </c>
      <c r="C829" s="666">
        <v>11560.65</v>
      </c>
      <c r="D829" s="666">
        <v>11.05</v>
      </c>
      <c r="E829" s="667"/>
      <c r="F829" s="667"/>
      <c r="G829" s="667"/>
      <c r="H829" s="667"/>
      <c r="I829" s="666">
        <v>1633.5</v>
      </c>
      <c r="J829" s="666">
        <v>35.33</v>
      </c>
      <c r="K829" s="666">
        <v>0.38</v>
      </c>
      <c r="L829" s="666">
        <v>0.13</v>
      </c>
      <c r="M829" s="667"/>
      <c r="N829" s="666">
        <v>13241.04</v>
      </c>
    </row>
    <row r="830" spans="1:14" ht="15" thickBot="1">
      <c r="A830" s="665" t="s">
        <v>738</v>
      </c>
      <c r="B830" s="665" t="s">
        <v>13</v>
      </c>
      <c r="C830" s="666">
        <v>23.66</v>
      </c>
      <c r="D830" s="667"/>
      <c r="E830" s="667"/>
      <c r="F830" s="666">
        <v>7476.3</v>
      </c>
      <c r="G830" s="667"/>
      <c r="H830" s="667"/>
      <c r="I830" s="666">
        <v>1687.93</v>
      </c>
      <c r="J830" s="667"/>
      <c r="K830" s="666">
        <v>52877.91</v>
      </c>
      <c r="L830" s="667"/>
      <c r="M830" s="667"/>
      <c r="N830" s="666">
        <v>62065.8</v>
      </c>
    </row>
    <row r="831" spans="1:14" ht="15" thickBot="1">
      <c r="A831" s="665" t="s">
        <v>739</v>
      </c>
      <c r="B831" s="665" t="s">
        <v>13</v>
      </c>
      <c r="C831" s="666">
        <v>6696.1</v>
      </c>
      <c r="D831" s="666">
        <v>1028.29</v>
      </c>
      <c r="E831" s="667"/>
      <c r="F831" s="667"/>
      <c r="G831" s="666">
        <v>283.70999999999998</v>
      </c>
      <c r="H831" s="667"/>
      <c r="I831" s="666">
        <v>88541.53</v>
      </c>
      <c r="J831" s="667"/>
      <c r="K831" s="666">
        <v>358.92</v>
      </c>
      <c r="L831" s="666">
        <v>6828.79</v>
      </c>
      <c r="M831" s="667"/>
      <c r="N831" s="666">
        <v>103737.34</v>
      </c>
    </row>
    <row r="832" spans="1:14" ht="15" thickBot="1">
      <c r="A832" s="665" t="s">
        <v>740</v>
      </c>
      <c r="B832" s="665" t="s">
        <v>13</v>
      </c>
      <c r="C832" s="666">
        <v>54336.29</v>
      </c>
      <c r="D832" s="666">
        <v>263.3</v>
      </c>
      <c r="E832" s="667"/>
      <c r="F832" s="666">
        <v>4.76</v>
      </c>
      <c r="G832" s="667"/>
      <c r="H832" s="667"/>
      <c r="I832" s="666">
        <v>4192.92</v>
      </c>
      <c r="J832" s="667"/>
      <c r="K832" s="667"/>
      <c r="L832" s="666">
        <v>1124.76</v>
      </c>
      <c r="M832" s="667"/>
      <c r="N832" s="666">
        <v>59922.03</v>
      </c>
    </row>
    <row r="833" spans="1:14" ht="15" thickBot="1">
      <c r="A833" s="665" t="s">
        <v>741</v>
      </c>
      <c r="B833" s="665" t="s">
        <v>14</v>
      </c>
      <c r="C833" s="666">
        <v>54585.06</v>
      </c>
      <c r="D833" s="666">
        <v>435.35</v>
      </c>
      <c r="E833" s="667"/>
      <c r="F833" s="667"/>
      <c r="G833" s="666">
        <v>786.55</v>
      </c>
      <c r="H833" s="667"/>
      <c r="I833" s="666">
        <v>90800.08</v>
      </c>
      <c r="J833" s="667"/>
      <c r="K833" s="667"/>
      <c r="L833" s="666">
        <v>310.33</v>
      </c>
      <c r="M833" s="666">
        <v>818.17</v>
      </c>
      <c r="N833" s="666">
        <v>147735.54</v>
      </c>
    </row>
    <row r="834" spans="1:14" ht="15" thickBot="1">
      <c r="A834" s="665" t="s">
        <v>742</v>
      </c>
      <c r="B834" s="665" t="s">
        <v>14</v>
      </c>
      <c r="C834" s="666">
        <v>95362.49</v>
      </c>
      <c r="D834" s="666">
        <v>7151.52</v>
      </c>
      <c r="E834" s="667"/>
      <c r="F834" s="667"/>
      <c r="G834" s="666">
        <v>96.13</v>
      </c>
      <c r="H834" s="667"/>
      <c r="I834" s="666">
        <v>21944.63</v>
      </c>
      <c r="J834" s="667"/>
      <c r="K834" s="666">
        <v>9.2799999999999994</v>
      </c>
      <c r="L834" s="666">
        <v>204.78</v>
      </c>
      <c r="M834" s="667"/>
      <c r="N834" s="666">
        <v>124768.83</v>
      </c>
    </row>
    <row r="835" spans="1:14" ht="15" thickBot="1">
      <c r="A835" s="665" t="s">
        <v>743</v>
      </c>
      <c r="B835" s="665" t="s">
        <v>13</v>
      </c>
      <c r="C835" s="666">
        <v>-2.17</v>
      </c>
      <c r="D835" s="667"/>
      <c r="E835" s="667"/>
      <c r="F835" s="666">
        <v>63740.81</v>
      </c>
      <c r="G835" s="667"/>
      <c r="H835" s="667"/>
      <c r="I835" s="666">
        <v>-2.5499999999999998</v>
      </c>
      <c r="J835" s="666">
        <v>-2.89</v>
      </c>
      <c r="K835" s="666">
        <v>-138.47999999999999</v>
      </c>
      <c r="L835" s="667"/>
      <c r="M835" s="667"/>
      <c r="N835" s="666">
        <v>63594.720000000001</v>
      </c>
    </row>
    <row r="836" spans="1:14" ht="15" thickBot="1">
      <c r="A836" s="665" t="s">
        <v>744</v>
      </c>
      <c r="B836" s="665" t="s">
        <v>13</v>
      </c>
      <c r="C836" s="666">
        <v>10436.32</v>
      </c>
      <c r="D836" s="667"/>
      <c r="E836" s="667"/>
      <c r="F836" s="667"/>
      <c r="G836" s="667"/>
      <c r="H836" s="667"/>
      <c r="I836" s="667"/>
      <c r="J836" s="667"/>
      <c r="K836" s="666">
        <v>69768.479999999996</v>
      </c>
      <c r="L836" s="667"/>
      <c r="M836" s="667"/>
      <c r="N836" s="666">
        <v>80204.800000000003</v>
      </c>
    </row>
    <row r="837" spans="1:14" ht="15" thickBot="1">
      <c r="A837" s="665" t="s">
        <v>2984</v>
      </c>
      <c r="B837" s="665" t="s">
        <v>13</v>
      </c>
      <c r="C837" s="666">
        <v>64023.38</v>
      </c>
      <c r="D837" s="666">
        <v>1081.0999999999999</v>
      </c>
      <c r="E837" s="667"/>
      <c r="F837" s="667"/>
      <c r="G837" s="667"/>
      <c r="H837" s="667"/>
      <c r="I837" s="666">
        <v>410.57</v>
      </c>
      <c r="J837" s="666">
        <v>-280.17</v>
      </c>
      <c r="K837" s="666">
        <v>-39.35</v>
      </c>
      <c r="L837" s="666">
        <v>132.44</v>
      </c>
      <c r="M837" s="667"/>
      <c r="N837" s="666">
        <v>65327.97</v>
      </c>
    </row>
    <row r="838" spans="1:14" ht="15" thickBot="1">
      <c r="A838" s="665" t="s">
        <v>745</v>
      </c>
      <c r="B838" s="665" t="s">
        <v>13</v>
      </c>
      <c r="C838" s="666">
        <v>16873.169999999998</v>
      </c>
      <c r="D838" s="666">
        <v>191.08</v>
      </c>
      <c r="E838" s="667"/>
      <c r="F838" s="667"/>
      <c r="G838" s="667"/>
      <c r="H838" s="666">
        <v>22.02</v>
      </c>
      <c r="I838" s="666">
        <v>70898.33</v>
      </c>
      <c r="J838" s="666">
        <v>755.17</v>
      </c>
      <c r="K838" s="666">
        <v>70.510000000000005</v>
      </c>
      <c r="L838" s="666">
        <v>688.21</v>
      </c>
      <c r="M838" s="667"/>
      <c r="N838" s="666">
        <v>89498.49</v>
      </c>
    </row>
    <row r="839" spans="1:14" ht="15" thickBot="1">
      <c r="A839" s="665" t="s">
        <v>3629</v>
      </c>
      <c r="B839" s="665" t="s">
        <v>14</v>
      </c>
      <c r="C839" s="666">
        <v>0.74</v>
      </c>
      <c r="D839" s="667"/>
      <c r="E839" s="667"/>
      <c r="F839" s="667"/>
      <c r="G839" s="666">
        <v>0.96</v>
      </c>
      <c r="H839" s="667"/>
      <c r="I839" s="666">
        <v>2.72</v>
      </c>
      <c r="J839" s="667"/>
      <c r="K839" s="666">
        <v>2547.4699999999998</v>
      </c>
      <c r="L839" s="666">
        <v>0.56999999999999995</v>
      </c>
      <c r="M839" s="667"/>
      <c r="N839" s="666">
        <v>2552.46</v>
      </c>
    </row>
    <row r="840" spans="1:14" ht="15" thickBot="1">
      <c r="A840" s="665" t="s">
        <v>3629</v>
      </c>
      <c r="B840" s="665" t="s">
        <v>19</v>
      </c>
      <c r="C840" s="666">
        <v>-1.4</v>
      </c>
      <c r="D840" s="667"/>
      <c r="E840" s="667"/>
      <c r="F840" s="667"/>
      <c r="G840" s="666">
        <v>-1.83</v>
      </c>
      <c r="H840" s="667"/>
      <c r="I840" s="666">
        <v>-5.17</v>
      </c>
      <c r="J840" s="667"/>
      <c r="K840" s="666">
        <v>9.5</v>
      </c>
      <c r="L840" s="666">
        <v>-1.08</v>
      </c>
      <c r="M840" s="667"/>
      <c r="N840" s="666">
        <v>0.02</v>
      </c>
    </row>
    <row r="841" spans="1:14" ht="15" thickBot="1">
      <c r="A841" s="665" t="s">
        <v>746</v>
      </c>
      <c r="B841" s="665" t="s">
        <v>13</v>
      </c>
      <c r="C841" s="666">
        <v>59738.7</v>
      </c>
      <c r="D841" s="667"/>
      <c r="E841" s="667"/>
      <c r="F841" s="667"/>
      <c r="G841" s="667"/>
      <c r="H841" s="667"/>
      <c r="I841" s="667"/>
      <c r="J841" s="667"/>
      <c r="K841" s="666">
        <v>29243.05</v>
      </c>
      <c r="L841" s="667"/>
      <c r="M841" s="667"/>
      <c r="N841" s="666">
        <v>88981.75</v>
      </c>
    </row>
    <row r="842" spans="1:14" ht="15" thickBot="1">
      <c r="A842" s="665" t="s">
        <v>747</v>
      </c>
      <c r="B842" s="665" t="s">
        <v>13</v>
      </c>
      <c r="C842" s="667"/>
      <c r="D842" s="667"/>
      <c r="E842" s="667"/>
      <c r="F842" s="667"/>
      <c r="G842" s="667"/>
      <c r="H842" s="667"/>
      <c r="I842" s="667"/>
      <c r="J842" s="666">
        <v>55913.47</v>
      </c>
      <c r="K842" s="667"/>
      <c r="L842" s="667"/>
      <c r="M842" s="667"/>
      <c r="N842" s="666">
        <v>55913.47</v>
      </c>
    </row>
    <row r="843" spans="1:14" ht="15" thickBot="1">
      <c r="A843" s="665" t="s">
        <v>748</v>
      </c>
      <c r="B843" s="665" t="s">
        <v>18</v>
      </c>
      <c r="C843" s="666">
        <v>5316.28</v>
      </c>
      <c r="D843" s="666">
        <v>1133.46</v>
      </c>
      <c r="E843" s="667"/>
      <c r="F843" s="667"/>
      <c r="G843" s="666">
        <v>185.52</v>
      </c>
      <c r="H843" s="667"/>
      <c r="I843" s="666">
        <v>18.079999999999998</v>
      </c>
      <c r="J843" s="666">
        <v>50817.72</v>
      </c>
      <c r="K843" s="667"/>
      <c r="L843" s="666">
        <v>350.56</v>
      </c>
      <c r="M843" s="667"/>
      <c r="N843" s="666">
        <v>57821.62</v>
      </c>
    </row>
    <row r="844" spans="1:14" ht="15" thickBot="1">
      <c r="A844" s="665" t="s">
        <v>749</v>
      </c>
      <c r="B844" s="665" t="s">
        <v>17</v>
      </c>
      <c r="C844" s="667"/>
      <c r="D844" s="667"/>
      <c r="E844" s="667"/>
      <c r="F844" s="667"/>
      <c r="G844" s="666">
        <v>57769.52</v>
      </c>
      <c r="H844" s="667"/>
      <c r="I844" s="667"/>
      <c r="J844" s="666">
        <v>28893.360000000001</v>
      </c>
      <c r="K844" s="667"/>
      <c r="L844" s="666">
        <v>0</v>
      </c>
      <c r="M844" s="667"/>
      <c r="N844" s="666">
        <v>86662.88</v>
      </c>
    </row>
    <row r="845" spans="1:14" ht="15" thickBot="1">
      <c r="A845" s="665" t="s">
        <v>750</v>
      </c>
      <c r="B845" s="665" t="s">
        <v>15</v>
      </c>
      <c r="C845" s="666">
        <v>-8761.4699999999993</v>
      </c>
      <c r="D845" s="666">
        <v>-509.05</v>
      </c>
      <c r="E845" s="667"/>
      <c r="F845" s="667"/>
      <c r="G845" s="666">
        <v>-189.36</v>
      </c>
      <c r="H845" s="667"/>
      <c r="I845" s="666">
        <v>57047.95</v>
      </c>
      <c r="J845" s="667"/>
      <c r="K845" s="666">
        <v>-15.01</v>
      </c>
      <c r="L845" s="666">
        <v>-130.33000000000001</v>
      </c>
      <c r="M845" s="666">
        <v>-788.07</v>
      </c>
      <c r="N845" s="666">
        <v>46654.66</v>
      </c>
    </row>
    <row r="846" spans="1:14" ht="15" thickBot="1">
      <c r="A846" s="665" t="s">
        <v>3630</v>
      </c>
      <c r="B846" s="665" t="s">
        <v>13</v>
      </c>
      <c r="C846" s="666">
        <v>14516.85</v>
      </c>
      <c r="D846" s="666">
        <v>132.38999999999999</v>
      </c>
      <c r="E846" s="667"/>
      <c r="F846" s="667"/>
      <c r="G846" s="667"/>
      <c r="H846" s="667"/>
      <c r="I846" s="666">
        <v>691.29</v>
      </c>
      <c r="J846" s="666">
        <v>280.82</v>
      </c>
      <c r="K846" s="666">
        <v>0.2</v>
      </c>
      <c r="L846" s="666">
        <v>33.67</v>
      </c>
      <c r="M846" s="667"/>
      <c r="N846" s="666">
        <v>15655.22</v>
      </c>
    </row>
    <row r="847" spans="1:14" ht="15" thickBot="1">
      <c r="A847" s="665" t="s">
        <v>3630</v>
      </c>
      <c r="B847" s="665" t="s">
        <v>19</v>
      </c>
      <c r="C847" s="666">
        <v>69.22</v>
      </c>
      <c r="D847" s="666">
        <v>-8.89</v>
      </c>
      <c r="E847" s="667"/>
      <c r="F847" s="667"/>
      <c r="G847" s="667"/>
      <c r="H847" s="667"/>
      <c r="I847" s="666">
        <v>-39.68</v>
      </c>
      <c r="J847" s="666">
        <v>-16.89</v>
      </c>
      <c r="K847" s="667"/>
      <c r="L847" s="666">
        <v>-4.05</v>
      </c>
      <c r="M847" s="667"/>
      <c r="N847" s="666">
        <v>-0.28999999999999998</v>
      </c>
    </row>
    <row r="848" spans="1:14" ht="15" thickBot="1">
      <c r="A848" s="665" t="s">
        <v>751</v>
      </c>
      <c r="B848" s="665" t="s">
        <v>15</v>
      </c>
      <c r="C848" s="667"/>
      <c r="D848" s="667"/>
      <c r="E848" s="667"/>
      <c r="F848" s="667"/>
      <c r="G848" s="667"/>
      <c r="H848" s="667"/>
      <c r="I848" s="667"/>
      <c r="J848" s="667"/>
      <c r="K848" s="666">
        <v>31429.98</v>
      </c>
      <c r="L848" s="667"/>
      <c r="M848" s="667"/>
      <c r="N848" s="666">
        <v>31429.98</v>
      </c>
    </row>
    <row r="849" spans="1:14" ht="15" thickBot="1">
      <c r="A849" s="665" t="s">
        <v>752</v>
      </c>
      <c r="B849" s="665" t="s">
        <v>13</v>
      </c>
      <c r="C849" s="667"/>
      <c r="D849" s="667"/>
      <c r="E849" s="667"/>
      <c r="F849" s="667"/>
      <c r="G849" s="667"/>
      <c r="H849" s="667"/>
      <c r="I849" s="667"/>
      <c r="J849" s="666">
        <v>10430.85</v>
      </c>
      <c r="K849" s="667"/>
      <c r="L849" s="667"/>
      <c r="M849" s="667"/>
      <c r="N849" s="666">
        <v>10430.85</v>
      </c>
    </row>
    <row r="850" spans="1:14" ht="15" thickBot="1">
      <c r="A850" s="665" t="s">
        <v>753</v>
      </c>
      <c r="B850" s="665" t="s">
        <v>16</v>
      </c>
      <c r="C850" s="666">
        <v>31017.05</v>
      </c>
      <c r="D850" s="666">
        <v>1198.6099999999999</v>
      </c>
      <c r="E850" s="667"/>
      <c r="F850" s="666">
        <v>810.49</v>
      </c>
      <c r="G850" s="666">
        <v>119.55</v>
      </c>
      <c r="H850" s="667"/>
      <c r="I850" s="666">
        <v>2956.53</v>
      </c>
      <c r="J850" s="666">
        <v>651.54</v>
      </c>
      <c r="K850" s="666">
        <v>6780.22</v>
      </c>
      <c r="L850" s="666">
        <v>120.27</v>
      </c>
      <c r="M850" s="667"/>
      <c r="N850" s="666">
        <v>43654.26</v>
      </c>
    </row>
    <row r="851" spans="1:14" ht="15" thickBot="1">
      <c r="A851" s="665" t="s">
        <v>754</v>
      </c>
      <c r="B851" s="665" t="s">
        <v>13</v>
      </c>
      <c r="C851" s="666">
        <v>-11.3</v>
      </c>
      <c r="D851" s="667"/>
      <c r="E851" s="667"/>
      <c r="F851" s="666">
        <v>44655.199999999997</v>
      </c>
      <c r="G851" s="667"/>
      <c r="H851" s="667"/>
      <c r="I851" s="666">
        <v>-21.74</v>
      </c>
      <c r="J851" s="666">
        <v>-7.34</v>
      </c>
      <c r="K851" s="666">
        <v>-584.66999999999996</v>
      </c>
      <c r="L851" s="667"/>
      <c r="M851" s="667"/>
      <c r="N851" s="666">
        <v>44030.15</v>
      </c>
    </row>
    <row r="852" spans="1:14" ht="15" thickBot="1">
      <c r="A852" s="665" t="s">
        <v>754</v>
      </c>
      <c r="B852" s="665" t="s">
        <v>16</v>
      </c>
      <c r="C852" s="666">
        <v>5.32</v>
      </c>
      <c r="D852" s="667"/>
      <c r="E852" s="667"/>
      <c r="F852" s="666">
        <v>8272.25</v>
      </c>
      <c r="G852" s="667"/>
      <c r="H852" s="667"/>
      <c r="I852" s="666">
        <v>21.74</v>
      </c>
      <c r="J852" s="667"/>
      <c r="K852" s="666">
        <v>406.25</v>
      </c>
      <c r="L852" s="667"/>
      <c r="M852" s="667"/>
      <c r="N852" s="666">
        <v>8705.56</v>
      </c>
    </row>
    <row r="853" spans="1:14" ht="15" thickBot="1">
      <c r="A853" s="665" t="s">
        <v>755</v>
      </c>
      <c r="B853" s="665" t="s">
        <v>13</v>
      </c>
      <c r="C853" s="666">
        <v>86889.52</v>
      </c>
      <c r="D853" s="667"/>
      <c r="E853" s="667"/>
      <c r="F853" s="667"/>
      <c r="G853" s="667"/>
      <c r="H853" s="667"/>
      <c r="I853" s="667"/>
      <c r="J853" s="667"/>
      <c r="K853" s="666">
        <v>13049.44</v>
      </c>
      <c r="L853" s="667"/>
      <c r="M853" s="667"/>
      <c r="N853" s="666">
        <v>99938.96</v>
      </c>
    </row>
    <row r="854" spans="1:14" ht="15" thickBot="1">
      <c r="A854" s="665" t="s">
        <v>756</v>
      </c>
      <c r="B854" s="665" t="s">
        <v>13</v>
      </c>
      <c r="C854" s="666">
        <v>16255.41</v>
      </c>
      <c r="D854" s="666">
        <v>684.65</v>
      </c>
      <c r="E854" s="667"/>
      <c r="F854" s="667"/>
      <c r="G854" s="667"/>
      <c r="H854" s="667"/>
      <c r="I854" s="666">
        <v>1850.73</v>
      </c>
      <c r="J854" s="666">
        <v>983.13</v>
      </c>
      <c r="K854" s="666">
        <v>3.81</v>
      </c>
      <c r="L854" s="666">
        <v>141.47999999999999</v>
      </c>
      <c r="M854" s="667"/>
      <c r="N854" s="666">
        <v>19919.21</v>
      </c>
    </row>
    <row r="855" spans="1:14" ht="15" thickBot="1">
      <c r="A855" s="665" t="s">
        <v>756</v>
      </c>
      <c r="B855" s="665" t="s">
        <v>16</v>
      </c>
      <c r="C855" s="666">
        <v>24710.92</v>
      </c>
      <c r="D855" s="666">
        <v>691.27</v>
      </c>
      <c r="E855" s="667"/>
      <c r="F855" s="667"/>
      <c r="G855" s="667"/>
      <c r="H855" s="667"/>
      <c r="I855" s="666">
        <v>5426.24</v>
      </c>
      <c r="J855" s="666">
        <v>1959.9</v>
      </c>
      <c r="K855" s="666">
        <v>-1.04</v>
      </c>
      <c r="L855" s="666">
        <v>196.67</v>
      </c>
      <c r="M855" s="667"/>
      <c r="N855" s="666">
        <v>32983.96</v>
      </c>
    </row>
    <row r="856" spans="1:14" ht="15" thickBot="1">
      <c r="A856" s="665" t="s">
        <v>757</v>
      </c>
      <c r="B856" s="665" t="s">
        <v>15</v>
      </c>
      <c r="C856" s="667"/>
      <c r="D856" s="667"/>
      <c r="E856" s="667"/>
      <c r="F856" s="667"/>
      <c r="G856" s="667"/>
      <c r="H856" s="667"/>
      <c r="I856" s="667"/>
      <c r="J856" s="667"/>
      <c r="K856" s="666">
        <v>5960.64</v>
      </c>
      <c r="L856" s="667"/>
      <c r="M856" s="667"/>
      <c r="N856" s="666">
        <v>5960.64</v>
      </c>
    </row>
    <row r="857" spans="1:14" ht="15" thickBot="1">
      <c r="A857" s="665" t="s">
        <v>758</v>
      </c>
      <c r="B857" s="665" t="s">
        <v>14</v>
      </c>
      <c r="C857" s="666">
        <v>85390.51</v>
      </c>
      <c r="D857" s="666">
        <v>13045.05</v>
      </c>
      <c r="E857" s="667"/>
      <c r="F857" s="667"/>
      <c r="G857" s="666">
        <v>943.74</v>
      </c>
      <c r="H857" s="667"/>
      <c r="I857" s="666">
        <v>57380.33</v>
      </c>
      <c r="J857" s="667"/>
      <c r="K857" s="666">
        <v>104.68</v>
      </c>
      <c r="L857" s="666">
        <v>10030.31</v>
      </c>
      <c r="M857" s="666">
        <v>166.52</v>
      </c>
      <c r="N857" s="666">
        <v>167061.14000000001</v>
      </c>
    </row>
    <row r="858" spans="1:14" ht="15" thickBot="1">
      <c r="A858" s="665" t="s">
        <v>759</v>
      </c>
      <c r="B858" s="665" t="s">
        <v>17</v>
      </c>
      <c r="C858" s="666">
        <v>2718.73</v>
      </c>
      <c r="D858" s="666">
        <v>340.87</v>
      </c>
      <c r="E858" s="667"/>
      <c r="F858" s="667"/>
      <c r="G858" s="666">
        <v>458.87</v>
      </c>
      <c r="H858" s="666">
        <v>1476.43</v>
      </c>
      <c r="I858" s="666">
        <v>54.83</v>
      </c>
      <c r="J858" s="666">
        <v>68109.81</v>
      </c>
      <c r="K858" s="666">
        <v>2164.6999999999998</v>
      </c>
      <c r="L858" s="666">
        <v>2022.35</v>
      </c>
      <c r="M858" s="667"/>
      <c r="N858" s="666">
        <v>77346.59</v>
      </c>
    </row>
    <row r="859" spans="1:14" ht="15" thickBot="1">
      <c r="A859" s="665" t="s">
        <v>2985</v>
      </c>
      <c r="B859" s="665" t="s">
        <v>13</v>
      </c>
      <c r="C859" s="667"/>
      <c r="D859" s="667"/>
      <c r="E859" s="667"/>
      <c r="F859" s="667"/>
      <c r="G859" s="667"/>
      <c r="H859" s="667"/>
      <c r="I859" s="666">
        <v>93639.039999999994</v>
      </c>
      <c r="J859" s="667"/>
      <c r="K859" s="666">
        <v>782.31</v>
      </c>
      <c r="L859" s="667"/>
      <c r="M859" s="667"/>
      <c r="N859" s="666">
        <v>94421.35</v>
      </c>
    </row>
    <row r="860" spans="1:14" ht="15" thickBot="1">
      <c r="A860" s="665" t="s">
        <v>760</v>
      </c>
      <c r="B860" s="665" t="s">
        <v>16</v>
      </c>
      <c r="C860" s="667"/>
      <c r="D860" s="667"/>
      <c r="E860" s="667"/>
      <c r="F860" s="667"/>
      <c r="G860" s="667"/>
      <c r="H860" s="667"/>
      <c r="I860" s="666">
        <v>92274.26</v>
      </c>
      <c r="J860" s="667"/>
      <c r="K860" s="666">
        <v>1046.7</v>
      </c>
      <c r="L860" s="667"/>
      <c r="M860" s="667"/>
      <c r="N860" s="666">
        <v>93320.960000000006</v>
      </c>
    </row>
    <row r="861" spans="1:14" ht="15" thickBot="1">
      <c r="A861" s="665" t="s">
        <v>2986</v>
      </c>
      <c r="B861" s="665" t="s">
        <v>13</v>
      </c>
      <c r="C861" s="666">
        <v>59753.48</v>
      </c>
      <c r="D861" s="666">
        <v>1278.31</v>
      </c>
      <c r="E861" s="667"/>
      <c r="F861" s="667"/>
      <c r="G861" s="667"/>
      <c r="H861" s="667"/>
      <c r="I861" s="666">
        <v>3773.18</v>
      </c>
      <c r="J861" s="666">
        <v>815.74</v>
      </c>
      <c r="K861" s="666">
        <v>-1.46</v>
      </c>
      <c r="L861" s="666">
        <v>75.09</v>
      </c>
      <c r="M861" s="667"/>
      <c r="N861" s="666">
        <v>65694.34</v>
      </c>
    </row>
    <row r="862" spans="1:14" ht="15" thickBot="1">
      <c r="A862" s="665" t="s">
        <v>761</v>
      </c>
      <c r="B862" s="665" t="s">
        <v>13</v>
      </c>
      <c r="C862" s="667"/>
      <c r="D862" s="667"/>
      <c r="E862" s="667"/>
      <c r="F862" s="667"/>
      <c r="G862" s="667"/>
      <c r="H862" s="667"/>
      <c r="I862" s="666">
        <v>65291.79</v>
      </c>
      <c r="J862" s="667"/>
      <c r="K862" s="666">
        <v>3400.16</v>
      </c>
      <c r="L862" s="667"/>
      <c r="M862" s="667"/>
      <c r="N862" s="666">
        <v>68691.95</v>
      </c>
    </row>
    <row r="863" spans="1:14" ht="15" thickBot="1">
      <c r="A863" s="665" t="s">
        <v>762</v>
      </c>
      <c r="B863" s="665" t="s">
        <v>13</v>
      </c>
      <c r="C863" s="666">
        <v>2898.13</v>
      </c>
      <c r="D863" s="667"/>
      <c r="E863" s="667"/>
      <c r="F863" s="667"/>
      <c r="G863" s="667"/>
      <c r="H863" s="667"/>
      <c r="I863" s="666">
        <v>25901.33</v>
      </c>
      <c r="J863" s="666">
        <v>21551.05</v>
      </c>
      <c r="K863" s="666">
        <v>22102.89</v>
      </c>
      <c r="L863" s="667"/>
      <c r="M863" s="667"/>
      <c r="N863" s="666">
        <v>72453.399999999994</v>
      </c>
    </row>
    <row r="864" spans="1:14" ht="15" thickBot="1">
      <c r="A864" s="665" t="s">
        <v>763</v>
      </c>
      <c r="B864" s="665" t="s">
        <v>18</v>
      </c>
      <c r="C864" s="666">
        <v>3353.68</v>
      </c>
      <c r="D864" s="666">
        <v>146.32</v>
      </c>
      <c r="E864" s="667"/>
      <c r="F864" s="667"/>
      <c r="G864" s="666">
        <v>527.53</v>
      </c>
      <c r="H864" s="666">
        <v>1606.58</v>
      </c>
      <c r="I864" s="666">
        <v>20.36</v>
      </c>
      <c r="J864" s="666">
        <v>66912.03</v>
      </c>
      <c r="K864" s="666">
        <v>1997.34</v>
      </c>
      <c r="L864" s="666">
        <v>2016.92</v>
      </c>
      <c r="M864" s="667"/>
      <c r="N864" s="666">
        <v>76580.759999999995</v>
      </c>
    </row>
    <row r="865" spans="1:14" ht="15" thickBot="1">
      <c r="A865" s="665" t="s">
        <v>764</v>
      </c>
      <c r="B865" s="665" t="s">
        <v>15</v>
      </c>
      <c r="C865" s="666">
        <v>14872.19</v>
      </c>
      <c r="D865" s="667"/>
      <c r="E865" s="667"/>
      <c r="F865" s="667"/>
      <c r="G865" s="667"/>
      <c r="H865" s="667"/>
      <c r="I865" s="666">
        <v>623.70000000000005</v>
      </c>
      <c r="J865" s="667"/>
      <c r="K865" s="666">
        <v>12707.61</v>
      </c>
      <c r="L865" s="667"/>
      <c r="M865" s="667"/>
      <c r="N865" s="666">
        <v>28203.5</v>
      </c>
    </row>
    <row r="866" spans="1:14" ht="15" thickBot="1">
      <c r="A866" s="665" t="s">
        <v>765</v>
      </c>
      <c r="B866" s="665" t="s">
        <v>15</v>
      </c>
      <c r="C866" s="667"/>
      <c r="D866" s="667"/>
      <c r="E866" s="667"/>
      <c r="F866" s="667"/>
      <c r="G866" s="667"/>
      <c r="H866" s="667"/>
      <c r="I866" s="667"/>
      <c r="J866" s="667"/>
      <c r="K866" s="666">
        <v>34785.17</v>
      </c>
      <c r="L866" s="667"/>
      <c r="M866" s="667"/>
      <c r="N866" s="666">
        <v>34785.17</v>
      </c>
    </row>
    <row r="867" spans="1:14" ht="15" thickBot="1">
      <c r="A867" s="665" t="s">
        <v>766</v>
      </c>
      <c r="B867" s="665" t="s">
        <v>13</v>
      </c>
      <c r="C867" s="666">
        <v>34.200000000000003</v>
      </c>
      <c r="D867" s="667"/>
      <c r="E867" s="667"/>
      <c r="F867" s="667"/>
      <c r="G867" s="666">
        <v>3</v>
      </c>
      <c r="H867" s="666">
        <v>86.52</v>
      </c>
      <c r="I867" s="666">
        <v>70118.03</v>
      </c>
      <c r="J867" s="666">
        <v>1.5</v>
      </c>
      <c r="K867" s="667"/>
      <c r="L867" s="667"/>
      <c r="M867" s="667"/>
      <c r="N867" s="666">
        <v>70243.25</v>
      </c>
    </row>
    <row r="868" spans="1:14" ht="15" thickBot="1">
      <c r="A868" s="665" t="s">
        <v>767</v>
      </c>
      <c r="B868" s="665" t="s">
        <v>13</v>
      </c>
      <c r="C868" s="666">
        <v>52285.25</v>
      </c>
      <c r="D868" s="666">
        <v>1178.95</v>
      </c>
      <c r="E868" s="667"/>
      <c r="F868" s="667"/>
      <c r="G868" s="667"/>
      <c r="H868" s="667"/>
      <c r="I868" s="666">
        <v>21463.7</v>
      </c>
      <c r="J868" s="666">
        <v>524.84</v>
      </c>
      <c r="K868" s="666">
        <v>1.01</v>
      </c>
      <c r="L868" s="666">
        <v>705.08</v>
      </c>
      <c r="M868" s="667"/>
      <c r="N868" s="666">
        <v>76158.83</v>
      </c>
    </row>
    <row r="869" spans="1:14" ht="15" thickBot="1">
      <c r="A869" s="665" t="s">
        <v>3631</v>
      </c>
      <c r="B869" s="665" t="s">
        <v>13</v>
      </c>
      <c r="C869" s="667"/>
      <c r="D869" s="667"/>
      <c r="E869" s="667"/>
      <c r="F869" s="667"/>
      <c r="G869" s="667"/>
      <c r="H869" s="667"/>
      <c r="I869" s="667"/>
      <c r="J869" s="667"/>
      <c r="K869" s="666">
        <v>3988.97</v>
      </c>
      <c r="L869" s="667"/>
      <c r="M869" s="667"/>
      <c r="N869" s="666">
        <v>3988.97</v>
      </c>
    </row>
    <row r="870" spans="1:14" ht="15" thickBot="1">
      <c r="A870" s="665" t="s">
        <v>768</v>
      </c>
      <c r="B870" s="665" t="s">
        <v>14</v>
      </c>
      <c r="C870" s="666">
        <v>60680.32</v>
      </c>
      <c r="D870" s="666">
        <v>7152.79</v>
      </c>
      <c r="E870" s="667"/>
      <c r="F870" s="667"/>
      <c r="G870" s="666">
        <v>21.93</v>
      </c>
      <c r="H870" s="667"/>
      <c r="I870" s="666">
        <v>31264.27</v>
      </c>
      <c r="J870" s="667"/>
      <c r="K870" s="666">
        <v>6.73</v>
      </c>
      <c r="L870" s="666">
        <v>201.97</v>
      </c>
      <c r="M870" s="667"/>
      <c r="N870" s="666">
        <v>99328.01</v>
      </c>
    </row>
    <row r="871" spans="1:14" ht="15" thickBot="1">
      <c r="A871" s="665" t="s">
        <v>769</v>
      </c>
      <c r="B871" s="665" t="s">
        <v>13</v>
      </c>
      <c r="C871" s="666">
        <v>39575.760000000002</v>
      </c>
      <c r="D871" s="667"/>
      <c r="E871" s="667"/>
      <c r="F871" s="667"/>
      <c r="G871" s="667"/>
      <c r="H871" s="667"/>
      <c r="I871" s="667"/>
      <c r="J871" s="667"/>
      <c r="K871" s="666">
        <v>21179.48</v>
      </c>
      <c r="L871" s="667"/>
      <c r="M871" s="667"/>
      <c r="N871" s="666">
        <v>60755.24</v>
      </c>
    </row>
    <row r="872" spans="1:14" ht="15" thickBot="1">
      <c r="A872" s="665" t="s">
        <v>770</v>
      </c>
      <c r="B872" s="665" t="s">
        <v>15</v>
      </c>
      <c r="C872" s="667"/>
      <c r="D872" s="667"/>
      <c r="E872" s="667"/>
      <c r="F872" s="667"/>
      <c r="G872" s="667"/>
      <c r="H872" s="667"/>
      <c r="I872" s="667"/>
      <c r="J872" s="667"/>
      <c r="K872" s="666">
        <v>59408.25</v>
      </c>
      <c r="L872" s="667"/>
      <c r="M872" s="667"/>
      <c r="N872" s="666">
        <v>59408.25</v>
      </c>
    </row>
    <row r="873" spans="1:14" ht="15" thickBot="1">
      <c r="A873" s="665" t="s">
        <v>771</v>
      </c>
      <c r="B873" s="665" t="s">
        <v>14</v>
      </c>
      <c r="C873" s="666">
        <v>13647.67</v>
      </c>
      <c r="D873" s="666">
        <v>3.03</v>
      </c>
      <c r="E873" s="667"/>
      <c r="F873" s="667"/>
      <c r="G873" s="666">
        <v>353.7</v>
      </c>
      <c r="H873" s="667"/>
      <c r="I873" s="666">
        <v>48418.23</v>
      </c>
      <c r="J873" s="667"/>
      <c r="K873" s="666">
        <v>0.31</v>
      </c>
      <c r="L873" s="666">
        <v>55.29</v>
      </c>
      <c r="M873" s="666">
        <v>3.58</v>
      </c>
      <c r="N873" s="666">
        <v>62481.81</v>
      </c>
    </row>
    <row r="874" spans="1:14" ht="15" thickBot="1">
      <c r="A874" s="665" t="s">
        <v>772</v>
      </c>
      <c r="B874" s="665" t="s">
        <v>14</v>
      </c>
      <c r="C874" s="666">
        <v>10464.530000000001</v>
      </c>
      <c r="D874" s="666">
        <v>-34.25</v>
      </c>
      <c r="E874" s="667"/>
      <c r="F874" s="667"/>
      <c r="G874" s="667"/>
      <c r="H874" s="667"/>
      <c r="I874" s="666">
        <v>69514.03</v>
      </c>
      <c r="J874" s="667"/>
      <c r="K874" s="667"/>
      <c r="L874" s="666">
        <v>4264.6000000000004</v>
      </c>
      <c r="M874" s="667"/>
      <c r="N874" s="666">
        <v>84208.91</v>
      </c>
    </row>
    <row r="875" spans="1:14" ht="15" thickBot="1">
      <c r="A875" s="665" t="s">
        <v>773</v>
      </c>
      <c r="B875" s="665" t="s">
        <v>13</v>
      </c>
      <c r="C875" s="666">
        <v>88443.93</v>
      </c>
      <c r="D875" s="666">
        <v>34.82</v>
      </c>
      <c r="E875" s="667"/>
      <c r="F875" s="667"/>
      <c r="G875" s="666">
        <v>-7.46</v>
      </c>
      <c r="H875" s="666">
        <v>147.56</v>
      </c>
      <c r="I875" s="666">
        <v>326.41000000000003</v>
      </c>
      <c r="J875" s="666">
        <v>676.85</v>
      </c>
      <c r="K875" s="667"/>
      <c r="L875" s="666">
        <v>63.28</v>
      </c>
      <c r="M875" s="667"/>
      <c r="N875" s="666">
        <v>89685.39</v>
      </c>
    </row>
    <row r="876" spans="1:14" ht="15" thickBot="1">
      <c r="A876" s="665" t="s">
        <v>774</v>
      </c>
      <c r="B876" s="665" t="s">
        <v>17</v>
      </c>
      <c r="C876" s="667"/>
      <c r="D876" s="667"/>
      <c r="E876" s="667"/>
      <c r="F876" s="667"/>
      <c r="G876" s="666">
        <v>59936.4</v>
      </c>
      <c r="H876" s="667"/>
      <c r="I876" s="667"/>
      <c r="J876" s="666">
        <v>29977.19</v>
      </c>
      <c r="K876" s="667"/>
      <c r="L876" s="666">
        <v>0</v>
      </c>
      <c r="M876" s="667"/>
      <c r="N876" s="666">
        <v>89913.59</v>
      </c>
    </row>
    <row r="877" spans="1:14" ht="15" thickBot="1">
      <c r="A877" s="665" t="s">
        <v>775</v>
      </c>
      <c r="B877" s="665" t="s">
        <v>14</v>
      </c>
      <c r="C877" s="666">
        <v>6201.11</v>
      </c>
      <c r="D877" s="666">
        <v>1837.66</v>
      </c>
      <c r="E877" s="667"/>
      <c r="F877" s="667"/>
      <c r="G877" s="666">
        <v>1117.92</v>
      </c>
      <c r="H877" s="667"/>
      <c r="I877" s="666">
        <v>134370.01</v>
      </c>
      <c r="J877" s="667"/>
      <c r="K877" s="666">
        <v>314.45999999999998</v>
      </c>
      <c r="L877" s="666">
        <v>8208.9699999999993</v>
      </c>
      <c r="M877" s="667"/>
      <c r="N877" s="666">
        <v>152050.13</v>
      </c>
    </row>
    <row r="878" spans="1:14" ht="15" thickBot="1">
      <c r="A878" s="665" t="s">
        <v>3632</v>
      </c>
      <c r="B878" s="665" t="s">
        <v>14</v>
      </c>
      <c r="C878" s="666">
        <v>-14.83</v>
      </c>
      <c r="D878" s="667"/>
      <c r="E878" s="667"/>
      <c r="F878" s="667"/>
      <c r="G878" s="666">
        <v>0.52</v>
      </c>
      <c r="H878" s="666">
        <v>-2.4700000000000002</v>
      </c>
      <c r="I878" s="666">
        <v>8943.0400000000009</v>
      </c>
      <c r="J878" s="667"/>
      <c r="K878" s="667"/>
      <c r="L878" s="667"/>
      <c r="M878" s="667"/>
      <c r="N878" s="666">
        <v>8926.26</v>
      </c>
    </row>
    <row r="879" spans="1:14" ht="15" thickBot="1">
      <c r="A879" s="665" t="s">
        <v>3632</v>
      </c>
      <c r="B879" s="665" t="s">
        <v>19</v>
      </c>
      <c r="C879" s="667"/>
      <c r="D879" s="667"/>
      <c r="E879" s="667"/>
      <c r="F879" s="667"/>
      <c r="G879" s="666">
        <v>-5.15</v>
      </c>
      <c r="H879" s="666">
        <v>-0.41</v>
      </c>
      <c r="I879" s="666">
        <v>5.61</v>
      </c>
      <c r="J879" s="667"/>
      <c r="K879" s="667"/>
      <c r="L879" s="667"/>
      <c r="M879" s="667"/>
      <c r="N879" s="666">
        <v>0.05</v>
      </c>
    </row>
    <row r="880" spans="1:14" ht="15" thickBot="1">
      <c r="A880" s="665" t="s">
        <v>776</v>
      </c>
      <c r="B880" s="665" t="s">
        <v>13</v>
      </c>
      <c r="C880" s="667"/>
      <c r="D880" s="667"/>
      <c r="E880" s="667"/>
      <c r="F880" s="667"/>
      <c r="G880" s="667"/>
      <c r="H880" s="667"/>
      <c r="I880" s="667"/>
      <c r="J880" s="667"/>
      <c r="K880" s="666">
        <v>69844.929999999993</v>
      </c>
      <c r="L880" s="667"/>
      <c r="M880" s="667"/>
      <c r="N880" s="666">
        <v>69844.929999999993</v>
      </c>
    </row>
    <row r="881" spans="1:14" ht="15" thickBot="1">
      <c r="A881" s="665" t="s">
        <v>777</v>
      </c>
      <c r="B881" s="665" t="s">
        <v>16</v>
      </c>
      <c r="C881" s="667"/>
      <c r="D881" s="667"/>
      <c r="E881" s="667"/>
      <c r="F881" s="667"/>
      <c r="G881" s="667"/>
      <c r="H881" s="667"/>
      <c r="I881" s="666">
        <v>69400.75</v>
      </c>
      <c r="J881" s="667"/>
      <c r="K881" s="666">
        <v>1043.32</v>
      </c>
      <c r="L881" s="667"/>
      <c r="M881" s="667"/>
      <c r="N881" s="666">
        <v>70444.070000000007</v>
      </c>
    </row>
    <row r="882" spans="1:14" ht="15" thickBot="1">
      <c r="A882" s="665" t="s">
        <v>3633</v>
      </c>
      <c r="B882" s="665" t="s">
        <v>15</v>
      </c>
      <c r="C882" s="666">
        <v>5128.88</v>
      </c>
      <c r="D882" s="667"/>
      <c r="E882" s="667"/>
      <c r="F882" s="667"/>
      <c r="G882" s="667"/>
      <c r="H882" s="667"/>
      <c r="I882" s="667"/>
      <c r="J882" s="667"/>
      <c r="K882" s="666">
        <v>17831.16</v>
      </c>
      <c r="L882" s="667"/>
      <c r="M882" s="667"/>
      <c r="N882" s="666">
        <v>22960.04</v>
      </c>
    </row>
    <row r="883" spans="1:14" ht="15" thickBot="1">
      <c r="A883" s="665" t="s">
        <v>3633</v>
      </c>
      <c r="B883" s="665" t="s">
        <v>16</v>
      </c>
      <c r="C883" s="666">
        <v>2968.73</v>
      </c>
      <c r="D883" s="667"/>
      <c r="E883" s="667"/>
      <c r="F883" s="667"/>
      <c r="G883" s="667"/>
      <c r="H883" s="667"/>
      <c r="I883" s="666">
        <v>3067.69</v>
      </c>
      <c r="J883" s="666">
        <v>989.57</v>
      </c>
      <c r="K883" s="666">
        <v>2869.77</v>
      </c>
      <c r="L883" s="667"/>
      <c r="M883" s="667"/>
      <c r="N883" s="666">
        <v>9895.76</v>
      </c>
    </row>
    <row r="884" spans="1:14" ht="15" thickBot="1">
      <c r="A884" s="665" t="s">
        <v>3633</v>
      </c>
      <c r="B884" s="665" t="s">
        <v>19</v>
      </c>
      <c r="C884" s="666">
        <v>-310.33</v>
      </c>
      <c r="D884" s="667"/>
      <c r="E884" s="667"/>
      <c r="F884" s="667"/>
      <c r="G884" s="667"/>
      <c r="H884" s="667"/>
      <c r="I884" s="667"/>
      <c r="J884" s="667"/>
      <c r="K884" s="666">
        <v>310.33</v>
      </c>
      <c r="L884" s="667"/>
      <c r="M884" s="667"/>
      <c r="N884" s="666">
        <v>0</v>
      </c>
    </row>
    <row r="885" spans="1:14" ht="15" thickBot="1">
      <c r="A885" s="665" t="s">
        <v>778</v>
      </c>
      <c r="B885" s="665" t="s">
        <v>13</v>
      </c>
      <c r="C885" s="666">
        <v>86541.8</v>
      </c>
      <c r="D885" s="666">
        <v>3102.6</v>
      </c>
      <c r="E885" s="667"/>
      <c r="F885" s="667"/>
      <c r="G885" s="667"/>
      <c r="H885" s="666">
        <v>6.44</v>
      </c>
      <c r="I885" s="666">
        <v>42252.23</v>
      </c>
      <c r="J885" s="666">
        <v>7114.62</v>
      </c>
      <c r="K885" s="666">
        <v>26599.37</v>
      </c>
      <c r="L885" s="666">
        <v>12698.05</v>
      </c>
      <c r="M885" s="666">
        <v>0.45</v>
      </c>
      <c r="N885" s="666">
        <v>178315.56</v>
      </c>
    </row>
    <row r="886" spans="1:14" ht="15" thickBot="1">
      <c r="A886" s="665" t="s">
        <v>3167</v>
      </c>
      <c r="B886" s="665" t="s">
        <v>13</v>
      </c>
      <c r="C886" s="667"/>
      <c r="D886" s="667"/>
      <c r="E886" s="667"/>
      <c r="F886" s="667"/>
      <c r="G886" s="667"/>
      <c r="H886" s="667"/>
      <c r="I886" s="666">
        <v>906.44</v>
      </c>
      <c r="J886" s="667"/>
      <c r="K886" s="666">
        <v>68462.210000000006</v>
      </c>
      <c r="L886" s="667"/>
      <c r="M886" s="667"/>
      <c r="N886" s="666">
        <v>69368.649999999994</v>
      </c>
    </row>
    <row r="887" spans="1:14" ht="15" thickBot="1">
      <c r="A887" s="665" t="s">
        <v>779</v>
      </c>
      <c r="B887" s="665" t="s">
        <v>13</v>
      </c>
      <c r="C887" s="666">
        <v>74222.759999999995</v>
      </c>
      <c r="D887" s="666">
        <v>2.54</v>
      </c>
      <c r="E887" s="667"/>
      <c r="F887" s="667"/>
      <c r="G887" s="667"/>
      <c r="H887" s="667"/>
      <c r="I887" s="666">
        <v>1440.72</v>
      </c>
      <c r="J887" s="667"/>
      <c r="K887" s="667"/>
      <c r="L887" s="666">
        <v>11045.12</v>
      </c>
      <c r="M887" s="667"/>
      <c r="N887" s="666">
        <v>86711.14</v>
      </c>
    </row>
    <row r="888" spans="1:14" ht="15" thickBot="1">
      <c r="A888" s="665" t="s">
        <v>2987</v>
      </c>
      <c r="B888" s="665" t="s">
        <v>16</v>
      </c>
      <c r="C888" s="666">
        <v>45487.62</v>
      </c>
      <c r="D888" s="666">
        <v>179.51</v>
      </c>
      <c r="E888" s="667"/>
      <c r="F888" s="667"/>
      <c r="G888" s="667"/>
      <c r="H888" s="666">
        <v>286.88</v>
      </c>
      <c r="I888" s="666">
        <v>3472.8</v>
      </c>
      <c r="J888" s="666">
        <v>1257.71</v>
      </c>
      <c r="K888" s="666">
        <v>178.99</v>
      </c>
      <c r="L888" s="666">
        <v>528.16999999999996</v>
      </c>
      <c r="M888" s="667"/>
      <c r="N888" s="666">
        <v>51391.68</v>
      </c>
    </row>
    <row r="889" spans="1:14" ht="15" thickBot="1">
      <c r="A889" s="665" t="s">
        <v>780</v>
      </c>
      <c r="B889" s="665" t="s">
        <v>16</v>
      </c>
      <c r="C889" s="667"/>
      <c r="D889" s="667"/>
      <c r="E889" s="667"/>
      <c r="F889" s="667"/>
      <c r="G889" s="667"/>
      <c r="H889" s="667"/>
      <c r="I889" s="667"/>
      <c r="J889" s="667"/>
      <c r="K889" s="666">
        <v>59607.96</v>
      </c>
      <c r="L889" s="667"/>
      <c r="M889" s="667"/>
      <c r="N889" s="666">
        <v>59607.96</v>
      </c>
    </row>
    <row r="890" spans="1:14" ht="15" thickBot="1">
      <c r="A890" s="665" t="s">
        <v>781</v>
      </c>
      <c r="B890" s="665" t="s">
        <v>18</v>
      </c>
      <c r="C890" s="666">
        <v>35564.11</v>
      </c>
      <c r="D890" s="666">
        <v>6540.82</v>
      </c>
      <c r="E890" s="667"/>
      <c r="F890" s="667"/>
      <c r="G890" s="666">
        <v>186.45</v>
      </c>
      <c r="H890" s="667"/>
      <c r="I890" s="667"/>
      <c r="J890" s="666">
        <v>13116.88</v>
      </c>
      <c r="K890" s="666">
        <v>-1.49</v>
      </c>
      <c r="L890" s="666">
        <v>-41.07</v>
      </c>
      <c r="M890" s="667"/>
      <c r="N890" s="666">
        <v>55365.7</v>
      </c>
    </row>
    <row r="891" spans="1:14" ht="15" thickBot="1">
      <c r="A891" s="665" t="s">
        <v>2988</v>
      </c>
      <c r="B891" s="665" t="s">
        <v>13</v>
      </c>
      <c r="C891" s="666">
        <v>73384.56</v>
      </c>
      <c r="D891" s="666">
        <v>3757.93</v>
      </c>
      <c r="E891" s="667"/>
      <c r="F891" s="667"/>
      <c r="G891" s="667"/>
      <c r="H891" s="667"/>
      <c r="I891" s="667"/>
      <c r="J891" s="666">
        <v>33731.550000000003</v>
      </c>
      <c r="K891" s="667"/>
      <c r="L891" s="667"/>
      <c r="M891" s="667"/>
      <c r="N891" s="666">
        <v>110874.04</v>
      </c>
    </row>
    <row r="892" spans="1:14" ht="15" thickBot="1">
      <c r="A892" s="665" t="s">
        <v>782</v>
      </c>
      <c r="B892" s="665" t="s">
        <v>13</v>
      </c>
      <c r="C892" s="666">
        <v>38386.39</v>
      </c>
      <c r="D892" s="667"/>
      <c r="E892" s="667"/>
      <c r="F892" s="667"/>
      <c r="G892" s="667"/>
      <c r="H892" s="667"/>
      <c r="I892" s="667"/>
      <c r="J892" s="667"/>
      <c r="K892" s="666">
        <v>25539.02</v>
      </c>
      <c r="L892" s="667"/>
      <c r="M892" s="667"/>
      <c r="N892" s="666">
        <v>63925.41</v>
      </c>
    </row>
    <row r="893" spans="1:14" ht="15" thickBot="1">
      <c r="A893" s="665" t="s">
        <v>783</v>
      </c>
      <c r="B893" s="665" t="s">
        <v>13</v>
      </c>
      <c r="C893" s="666">
        <v>2639.17</v>
      </c>
      <c r="D893" s="666">
        <v>27.52</v>
      </c>
      <c r="E893" s="667"/>
      <c r="F893" s="667"/>
      <c r="G893" s="667"/>
      <c r="H893" s="667"/>
      <c r="I893" s="666">
        <v>72891.64</v>
      </c>
      <c r="J893" s="666">
        <v>85.26</v>
      </c>
      <c r="K893" s="666">
        <v>0.14000000000000001</v>
      </c>
      <c r="L893" s="666">
        <v>541.11</v>
      </c>
      <c r="M893" s="667"/>
      <c r="N893" s="666">
        <v>76184.84</v>
      </c>
    </row>
    <row r="894" spans="1:14" ht="15" thickBot="1">
      <c r="A894" s="665" t="s">
        <v>784</v>
      </c>
      <c r="B894" s="665" t="s">
        <v>15</v>
      </c>
      <c r="C894" s="666">
        <v>43641.51</v>
      </c>
      <c r="D894" s="667"/>
      <c r="E894" s="667"/>
      <c r="F894" s="667"/>
      <c r="G894" s="667"/>
      <c r="H894" s="667"/>
      <c r="I894" s="666">
        <v>88.72</v>
      </c>
      <c r="J894" s="667"/>
      <c r="K894" s="666">
        <v>20233.55</v>
      </c>
      <c r="L894" s="667"/>
      <c r="M894" s="667"/>
      <c r="N894" s="666">
        <v>63963.78</v>
      </c>
    </row>
    <row r="895" spans="1:14" ht="15" thickBot="1">
      <c r="A895" s="665" t="s">
        <v>785</v>
      </c>
      <c r="B895" s="665" t="s">
        <v>13</v>
      </c>
      <c r="C895" s="666">
        <v>2.77</v>
      </c>
      <c r="D895" s="667"/>
      <c r="E895" s="667"/>
      <c r="F895" s="667"/>
      <c r="G895" s="667"/>
      <c r="H895" s="667"/>
      <c r="I895" s="666">
        <v>1844.65</v>
      </c>
      <c r="J895" s="667"/>
      <c r="K895" s="666">
        <v>40869.83</v>
      </c>
      <c r="L895" s="666">
        <v>50848.51</v>
      </c>
      <c r="M895" s="667"/>
      <c r="N895" s="666">
        <v>93565.759999999995</v>
      </c>
    </row>
    <row r="896" spans="1:14" ht="15" thickBot="1">
      <c r="A896" s="665" t="s">
        <v>786</v>
      </c>
      <c r="B896" s="665" t="s">
        <v>13</v>
      </c>
      <c r="C896" s="666">
        <v>71478.53</v>
      </c>
      <c r="D896" s="667"/>
      <c r="E896" s="667"/>
      <c r="F896" s="667"/>
      <c r="G896" s="667"/>
      <c r="H896" s="667"/>
      <c r="I896" s="666">
        <v>18586.849999999999</v>
      </c>
      <c r="J896" s="666">
        <v>6244.17</v>
      </c>
      <c r="K896" s="666">
        <v>22876.240000000002</v>
      </c>
      <c r="L896" s="667"/>
      <c r="M896" s="667"/>
      <c r="N896" s="666">
        <v>119185.79</v>
      </c>
    </row>
    <row r="897" spans="1:14" ht="15" thickBot="1">
      <c r="A897" s="665" t="s">
        <v>787</v>
      </c>
      <c r="B897" s="665" t="s">
        <v>14</v>
      </c>
      <c r="C897" s="666">
        <v>84675.5</v>
      </c>
      <c r="D897" s="667"/>
      <c r="E897" s="667"/>
      <c r="F897" s="667"/>
      <c r="G897" s="667"/>
      <c r="H897" s="667"/>
      <c r="I897" s="667"/>
      <c r="J897" s="667"/>
      <c r="K897" s="666">
        <v>35094.07</v>
      </c>
      <c r="L897" s="667"/>
      <c r="M897" s="667"/>
      <c r="N897" s="666">
        <v>119769.57</v>
      </c>
    </row>
    <row r="898" spans="1:14" ht="15" thickBot="1">
      <c r="A898" s="665" t="s">
        <v>788</v>
      </c>
      <c r="B898" s="665" t="s">
        <v>13</v>
      </c>
      <c r="C898" s="666">
        <v>31806.959999999999</v>
      </c>
      <c r="D898" s="667"/>
      <c r="E898" s="667"/>
      <c r="F898" s="667"/>
      <c r="G898" s="667"/>
      <c r="H898" s="667"/>
      <c r="I898" s="667"/>
      <c r="J898" s="667"/>
      <c r="K898" s="666">
        <v>140629.54999999999</v>
      </c>
      <c r="L898" s="666">
        <v>2483.11</v>
      </c>
      <c r="M898" s="667"/>
      <c r="N898" s="666">
        <v>174919.62</v>
      </c>
    </row>
    <row r="899" spans="1:14" ht="15" thickBot="1">
      <c r="A899" s="665" t="s">
        <v>789</v>
      </c>
      <c r="B899" s="665" t="s">
        <v>14</v>
      </c>
      <c r="C899" s="666">
        <v>10413.6</v>
      </c>
      <c r="D899" s="667"/>
      <c r="E899" s="667"/>
      <c r="F899" s="667"/>
      <c r="G899" s="667"/>
      <c r="H899" s="667"/>
      <c r="I899" s="666">
        <v>106699.52</v>
      </c>
      <c r="J899" s="667"/>
      <c r="K899" s="667"/>
      <c r="L899" s="667"/>
      <c r="M899" s="667"/>
      <c r="N899" s="666">
        <v>117113.12</v>
      </c>
    </row>
    <row r="900" spans="1:14" ht="15" thickBot="1">
      <c r="A900" s="665" t="s">
        <v>790</v>
      </c>
      <c r="B900" s="665" t="s">
        <v>17</v>
      </c>
      <c r="C900" s="666">
        <v>4777.22</v>
      </c>
      <c r="D900" s="666">
        <v>3.72</v>
      </c>
      <c r="E900" s="667"/>
      <c r="F900" s="667"/>
      <c r="G900" s="666">
        <v>479.21</v>
      </c>
      <c r="H900" s="667"/>
      <c r="I900" s="666">
        <v>36.5</v>
      </c>
      <c r="J900" s="666">
        <v>33838.769999999997</v>
      </c>
      <c r="K900" s="666">
        <v>0.37</v>
      </c>
      <c r="L900" s="666">
        <v>8.67</v>
      </c>
      <c r="M900" s="667"/>
      <c r="N900" s="666">
        <v>39144.46</v>
      </c>
    </row>
    <row r="901" spans="1:14" ht="15" thickBot="1">
      <c r="A901" s="665" t="s">
        <v>3634</v>
      </c>
      <c r="B901" s="665" t="s">
        <v>15</v>
      </c>
      <c r="C901" s="666">
        <v>3382.73</v>
      </c>
      <c r="D901" s="667"/>
      <c r="E901" s="667"/>
      <c r="F901" s="667"/>
      <c r="G901" s="667"/>
      <c r="H901" s="667"/>
      <c r="I901" s="666">
        <v>160.33000000000001</v>
      </c>
      <c r="J901" s="667"/>
      <c r="K901" s="667"/>
      <c r="L901" s="667"/>
      <c r="M901" s="667"/>
      <c r="N901" s="666">
        <v>3543.06</v>
      </c>
    </row>
    <row r="902" spans="1:14" ht="15" thickBot="1">
      <c r="A902" s="665" t="s">
        <v>791</v>
      </c>
      <c r="B902" s="665" t="s">
        <v>13</v>
      </c>
      <c r="C902" s="666">
        <v>43521.16</v>
      </c>
      <c r="D902" s="667"/>
      <c r="E902" s="667"/>
      <c r="F902" s="667"/>
      <c r="G902" s="667"/>
      <c r="H902" s="667"/>
      <c r="I902" s="666">
        <v>19698.810000000001</v>
      </c>
      <c r="J902" s="667"/>
      <c r="K902" s="667"/>
      <c r="L902" s="667"/>
      <c r="M902" s="667"/>
      <c r="N902" s="666">
        <v>63219.97</v>
      </c>
    </row>
    <row r="903" spans="1:14" ht="15" thickBot="1">
      <c r="A903" s="665" t="s">
        <v>792</v>
      </c>
      <c r="B903" s="665" t="s">
        <v>16</v>
      </c>
      <c r="C903" s="667"/>
      <c r="D903" s="667"/>
      <c r="E903" s="667"/>
      <c r="F903" s="666">
        <v>73.08</v>
      </c>
      <c r="G903" s="667"/>
      <c r="H903" s="667"/>
      <c r="I903" s="666">
        <v>809.75</v>
      </c>
      <c r="J903" s="667"/>
      <c r="K903" s="666">
        <v>47594.720000000001</v>
      </c>
      <c r="L903" s="667"/>
      <c r="M903" s="667"/>
      <c r="N903" s="666">
        <v>48477.55</v>
      </c>
    </row>
    <row r="904" spans="1:14" ht="15" thickBot="1">
      <c r="A904" s="665" t="s">
        <v>3635</v>
      </c>
      <c r="B904" s="665" t="s">
        <v>16</v>
      </c>
      <c r="C904" s="666">
        <v>1358.19</v>
      </c>
      <c r="D904" s="667"/>
      <c r="E904" s="667"/>
      <c r="F904" s="666">
        <v>8326.89</v>
      </c>
      <c r="G904" s="667"/>
      <c r="H904" s="667"/>
      <c r="I904" s="667"/>
      <c r="J904" s="667"/>
      <c r="K904" s="666">
        <v>2636.48</v>
      </c>
      <c r="L904" s="667"/>
      <c r="M904" s="667"/>
      <c r="N904" s="666">
        <v>12321.56</v>
      </c>
    </row>
    <row r="905" spans="1:14" ht="15" thickBot="1">
      <c r="A905" s="665" t="s">
        <v>3635</v>
      </c>
      <c r="B905" s="665" t="s">
        <v>19</v>
      </c>
      <c r="C905" s="666">
        <v>-388.85</v>
      </c>
      <c r="D905" s="667"/>
      <c r="E905" s="667"/>
      <c r="F905" s="666">
        <v>1143.68</v>
      </c>
      <c r="G905" s="667"/>
      <c r="H905" s="667"/>
      <c r="I905" s="667"/>
      <c r="J905" s="667"/>
      <c r="K905" s="666">
        <v>-754.83</v>
      </c>
      <c r="L905" s="667"/>
      <c r="M905" s="667"/>
      <c r="N905" s="666">
        <v>0</v>
      </c>
    </row>
    <row r="906" spans="1:14" ht="15" thickBot="1">
      <c r="A906" s="665" t="s">
        <v>793</v>
      </c>
      <c r="B906" s="665" t="s">
        <v>13</v>
      </c>
      <c r="C906" s="666">
        <v>69371.78</v>
      </c>
      <c r="D906" s="667"/>
      <c r="E906" s="667"/>
      <c r="F906" s="667"/>
      <c r="G906" s="667"/>
      <c r="H906" s="667"/>
      <c r="I906" s="667"/>
      <c r="J906" s="667"/>
      <c r="K906" s="666">
        <v>33139.199999999997</v>
      </c>
      <c r="L906" s="667"/>
      <c r="M906" s="667"/>
      <c r="N906" s="666">
        <v>102510.98</v>
      </c>
    </row>
    <row r="907" spans="1:14" ht="15" thickBot="1">
      <c r="A907" s="665" t="s">
        <v>794</v>
      </c>
      <c r="B907" s="665" t="s">
        <v>14</v>
      </c>
      <c r="C907" s="666">
        <v>14209.97</v>
      </c>
      <c r="D907" s="666">
        <v>143.53</v>
      </c>
      <c r="E907" s="667"/>
      <c r="F907" s="667"/>
      <c r="G907" s="666">
        <v>862.94</v>
      </c>
      <c r="H907" s="667"/>
      <c r="I907" s="666">
        <v>79706.83</v>
      </c>
      <c r="J907" s="667"/>
      <c r="K907" s="666">
        <v>0.91</v>
      </c>
      <c r="L907" s="666">
        <v>380.36</v>
      </c>
      <c r="M907" s="666">
        <v>101.52</v>
      </c>
      <c r="N907" s="666">
        <v>95406.06</v>
      </c>
    </row>
    <row r="908" spans="1:14" ht="15" thickBot="1">
      <c r="A908" s="665" t="s">
        <v>3636</v>
      </c>
      <c r="B908" s="665" t="s">
        <v>15</v>
      </c>
      <c r="C908" s="667"/>
      <c r="D908" s="667"/>
      <c r="E908" s="667"/>
      <c r="F908" s="667"/>
      <c r="G908" s="667"/>
      <c r="H908" s="667"/>
      <c r="I908" s="667"/>
      <c r="J908" s="667"/>
      <c r="K908" s="666">
        <v>21825.53</v>
      </c>
      <c r="L908" s="667"/>
      <c r="M908" s="667"/>
      <c r="N908" s="666">
        <v>21825.53</v>
      </c>
    </row>
    <row r="909" spans="1:14" ht="15" thickBot="1">
      <c r="A909" s="665" t="s">
        <v>795</v>
      </c>
      <c r="B909" s="665" t="s">
        <v>13</v>
      </c>
      <c r="C909" s="666">
        <v>88686.080000000002</v>
      </c>
      <c r="D909" s="666">
        <v>21.13</v>
      </c>
      <c r="E909" s="667"/>
      <c r="F909" s="667"/>
      <c r="G909" s="667"/>
      <c r="H909" s="667"/>
      <c r="I909" s="666">
        <v>2948.1</v>
      </c>
      <c r="J909" s="667"/>
      <c r="K909" s="666">
        <v>18.600000000000001</v>
      </c>
      <c r="L909" s="666">
        <v>101.74</v>
      </c>
      <c r="M909" s="667"/>
      <c r="N909" s="666">
        <v>91775.65</v>
      </c>
    </row>
    <row r="910" spans="1:14" ht="15" thickBot="1">
      <c r="A910" s="665" t="s">
        <v>796</v>
      </c>
      <c r="B910" s="665" t="s">
        <v>17</v>
      </c>
      <c r="C910" s="667"/>
      <c r="D910" s="667"/>
      <c r="E910" s="667"/>
      <c r="F910" s="667"/>
      <c r="G910" s="666">
        <v>50572.08</v>
      </c>
      <c r="H910" s="667"/>
      <c r="I910" s="667"/>
      <c r="J910" s="666">
        <v>25293.42</v>
      </c>
      <c r="K910" s="667"/>
      <c r="L910" s="666">
        <v>0</v>
      </c>
      <c r="M910" s="667"/>
      <c r="N910" s="666">
        <v>75865.5</v>
      </c>
    </row>
    <row r="911" spans="1:14" ht="15" thickBot="1">
      <c r="A911" s="665" t="s">
        <v>3637</v>
      </c>
      <c r="B911" s="665" t="s">
        <v>16</v>
      </c>
      <c r="C911" s="666">
        <v>40511.5</v>
      </c>
      <c r="D911" s="666">
        <v>0.59</v>
      </c>
      <c r="E911" s="667"/>
      <c r="F911" s="667"/>
      <c r="G911" s="667"/>
      <c r="H911" s="667"/>
      <c r="I911" s="666">
        <v>1173.92</v>
      </c>
      <c r="J911" s="667"/>
      <c r="K911" s="667"/>
      <c r="L911" s="666">
        <v>2338.77</v>
      </c>
      <c r="M911" s="667"/>
      <c r="N911" s="666">
        <v>44024.78</v>
      </c>
    </row>
    <row r="912" spans="1:14" ht="15" thickBot="1">
      <c r="A912" s="665" t="s">
        <v>3637</v>
      </c>
      <c r="B912" s="665" t="s">
        <v>19</v>
      </c>
      <c r="C912" s="666">
        <v>142.44</v>
      </c>
      <c r="D912" s="667"/>
      <c r="E912" s="667"/>
      <c r="F912" s="667"/>
      <c r="G912" s="667"/>
      <c r="H912" s="667"/>
      <c r="I912" s="666">
        <v>-101.93</v>
      </c>
      <c r="J912" s="667"/>
      <c r="K912" s="667"/>
      <c r="L912" s="666">
        <v>-40.479999999999997</v>
      </c>
      <c r="M912" s="667"/>
      <c r="N912" s="666">
        <v>0.03</v>
      </c>
    </row>
    <row r="913" spans="1:14" ht="15" thickBot="1">
      <c r="A913" s="665" t="s">
        <v>797</v>
      </c>
      <c r="B913" s="665" t="s">
        <v>14</v>
      </c>
      <c r="C913" s="666">
        <v>100187.14</v>
      </c>
      <c r="D913" s="666">
        <v>23319.360000000001</v>
      </c>
      <c r="E913" s="667"/>
      <c r="F913" s="667"/>
      <c r="G913" s="666">
        <v>40.659999999999997</v>
      </c>
      <c r="H913" s="667"/>
      <c r="I913" s="666">
        <v>46504.74</v>
      </c>
      <c r="J913" s="667"/>
      <c r="K913" s="666">
        <v>14.98</v>
      </c>
      <c r="L913" s="666">
        <v>903.39</v>
      </c>
      <c r="M913" s="666">
        <v>247.73</v>
      </c>
      <c r="N913" s="666">
        <v>171218</v>
      </c>
    </row>
    <row r="914" spans="1:14" ht="15" thickBot="1">
      <c r="A914" s="665" t="s">
        <v>798</v>
      </c>
      <c r="B914" s="665" t="s">
        <v>17</v>
      </c>
      <c r="C914" s="666">
        <v>8258.4599999999991</v>
      </c>
      <c r="D914" s="666">
        <v>8.19</v>
      </c>
      <c r="E914" s="667"/>
      <c r="F914" s="667"/>
      <c r="G914" s="666">
        <v>328.77</v>
      </c>
      <c r="H914" s="667"/>
      <c r="I914" s="666">
        <v>38.82</v>
      </c>
      <c r="J914" s="666">
        <v>54623.1</v>
      </c>
      <c r="K914" s="666">
        <v>1.7</v>
      </c>
      <c r="L914" s="666">
        <v>39.85</v>
      </c>
      <c r="M914" s="667"/>
      <c r="N914" s="666">
        <v>63298.89</v>
      </c>
    </row>
    <row r="915" spans="1:14" ht="15" thickBot="1">
      <c r="A915" s="665" t="s">
        <v>799</v>
      </c>
      <c r="B915" s="665" t="s">
        <v>14</v>
      </c>
      <c r="C915" s="666">
        <v>0.01</v>
      </c>
      <c r="D915" s="666">
        <v>58052.37</v>
      </c>
      <c r="E915" s="667"/>
      <c r="F915" s="667"/>
      <c r="G915" s="667"/>
      <c r="H915" s="667"/>
      <c r="I915" s="666">
        <v>0.17</v>
      </c>
      <c r="J915" s="667"/>
      <c r="K915" s="666">
        <v>74.47</v>
      </c>
      <c r="L915" s="667"/>
      <c r="M915" s="667"/>
      <c r="N915" s="666">
        <v>58127.02</v>
      </c>
    </row>
    <row r="916" spans="1:14" ht="15" thickBot="1">
      <c r="A916" s="665" t="s">
        <v>3168</v>
      </c>
      <c r="B916" s="665" t="s">
        <v>13</v>
      </c>
      <c r="C916" s="666">
        <v>79965.5</v>
      </c>
      <c r="D916" s="667"/>
      <c r="E916" s="667"/>
      <c r="F916" s="666">
        <v>399.93</v>
      </c>
      <c r="G916" s="667"/>
      <c r="H916" s="667"/>
      <c r="I916" s="667"/>
      <c r="J916" s="667"/>
      <c r="K916" s="666">
        <v>27213.86</v>
      </c>
      <c r="L916" s="667"/>
      <c r="M916" s="667"/>
      <c r="N916" s="666">
        <v>107579.29</v>
      </c>
    </row>
    <row r="917" spans="1:14" ht="15" thickBot="1">
      <c r="A917" s="665" t="s">
        <v>800</v>
      </c>
      <c r="B917" s="665" t="s">
        <v>13</v>
      </c>
      <c r="C917" s="666">
        <v>70192.899999999994</v>
      </c>
      <c r="D917" s="667"/>
      <c r="E917" s="667"/>
      <c r="F917" s="667"/>
      <c r="G917" s="667"/>
      <c r="H917" s="667"/>
      <c r="I917" s="666">
        <v>12868.24</v>
      </c>
      <c r="J917" s="666">
        <v>10145.959999999999</v>
      </c>
      <c r="K917" s="667"/>
      <c r="L917" s="667"/>
      <c r="M917" s="667"/>
      <c r="N917" s="666">
        <v>93207.1</v>
      </c>
    </row>
    <row r="918" spans="1:14" ht="15" thickBot="1">
      <c r="A918" s="665" t="s">
        <v>801</v>
      </c>
      <c r="B918" s="665" t="s">
        <v>13</v>
      </c>
      <c r="C918" s="667"/>
      <c r="D918" s="667"/>
      <c r="E918" s="667"/>
      <c r="F918" s="667"/>
      <c r="G918" s="667"/>
      <c r="H918" s="667"/>
      <c r="I918" s="667"/>
      <c r="J918" s="667"/>
      <c r="K918" s="666">
        <v>113457.16</v>
      </c>
      <c r="L918" s="667"/>
      <c r="M918" s="667"/>
      <c r="N918" s="666">
        <v>113457.16</v>
      </c>
    </row>
    <row r="919" spans="1:14" ht="15" thickBot="1">
      <c r="A919" s="665" t="s">
        <v>802</v>
      </c>
      <c r="B919" s="665" t="s">
        <v>13</v>
      </c>
      <c r="C919" s="666">
        <v>92610.84</v>
      </c>
      <c r="D919" s="666">
        <v>246.01</v>
      </c>
      <c r="E919" s="667"/>
      <c r="F919" s="667"/>
      <c r="G919" s="666">
        <v>86.1</v>
      </c>
      <c r="H919" s="666">
        <v>515.27</v>
      </c>
      <c r="I919" s="666">
        <v>757.41</v>
      </c>
      <c r="J919" s="666">
        <v>12060.23</v>
      </c>
      <c r="K919" s="667"/>
      <c r="L919" s="666">
        <v>399.04</v>
      </c>
      <c r="M919" s="667"/>
      <c r="N919" s="666">
        <v>106674.9</v>
      </c>
    </row>
    <row r="920" spans="1:14" ht="15" thickBot="1">
      <c r="A920" s="665" t="s">
        <v>2989</v>
      </c>
      <c r="B920" s="665" t="s">
        <v>13</v>
      </c>
      <c r="C920" s="667"/>
      <c r="D920" s="667"/>
      <c r="E920" s="667"/>
      <c r="F920" s="667"/>
      <c r="G920" s="667"/>
      <c r="H920" s="667"/>
      <c r="I920" s="666">
        <v>73905.97</v>
      </c>
      <c r="J920" s="667"/>
      <c r="K920" s="666">
        <v>640.04</v>
      </c>
      <c r="L920" s="667"/>
      <c r="M920" s="667"/>
      <c r="N920" s="666">
        <v>74546.009999999995</v>
      </c>
    </row>
    <row r="921" spans="1:14" ht="15" thickBot="1">
      <c r="A921" s="665" t="s">
        <v>803</v>
      </c>
      <c r="B921" s="665" t="s">
        <v>14</v>
      </c>
      <c r="C921" s="666">
        <v>113196.55</v>
      </c>
      <c r="D921" s="666">
        <v>3092.43</v>
      </c>
      <c r="E921" s="667"/>
      <c r="F921" s="667"/>
      <c r="G921" s="667"/>
      <c r="H921" s="667"/>
      <c r="I921" s="666">
        <v>617.51</v>
      </c>
      <c r="J921" s="667"/>
      <c r="K921" s="666">
        <v>24529.599999999999</v>
      </c>
      <c r="L921" s="666">
        <v>1578.37</v>
      </c>
      <c r="M921" s="667"/>
      <c r="N921" s="666">
        <v>143014.46</v>
      </c>
    </row>
    <row r="922" spans="1:14" ht="15" thickBot="1">
      <c r="A922" s="665" t="s">
        <v>804</v>
      </c>
      <c r="B922" s="665" t="s">
        <v>13</v>
      </c>
      <c r="C922" s="666">
        <v>19407.939999999999</v>
      </c>
      <c r="D922" s="667"/>
      <c r="E922" s="667"/>
      <c r="F922" s="667"/>
      <c r="G922" s="667"/>
      <c r="H922" s="667"/>
      <c r="I922" s="666">
        <v>881.3</v>
      </c>
      <c r="J922" s="667"/>
      <c r="K922" s="666">
        <v>87404.02</v>
      </c>
      <c r="L922" s="667"/>
      <c r="M922" s="667"/>
      <c r="N922" s="666">
        <v>107693.26</v>
      </c>
    </row>
    <row r="923" spans="1:14" ht="15" thickBot="1">
      <c r="A923" s="665" t="s">
        <v>2990</v>
      </c>
      <c r="B923" s="665" t="s">
        <v>13</v>
      </c>
      <c r="C923" s="666">
        <v>35355.410000000003</v>
      </c>
      <c r="D923" s="666">
        <v>200.59</v>
      </c>
      <c r="E923" s="667"/>
      <c r="F923" s="667"/>
      <c r="G923" s="667"/>
      <c r="H923" s="667"/>
      <c r="I923" s="666">
        <v>28616.95</v>
      </c>
      <c r="J923" s="666">
        <v>385</v>
      </c>
      <c r="K923" s="666">
        <v>0.45</v>
      </c>
      <c r="L923" s="666">
        <v>226.39</v>
      </c>
      <c r="M923" s="667"/>
      <c r="N923" s="666">
        <v>64784.79</v>
      </c>
    </row>
    <row r="924" spans="1:14" ht="15" thickBot="1">
      <c r="A924" s="665" t="s">
        <v>805</v>
      </c>
      <c r="B924" s="665" t="s">
        <v>15</v>
      </c>
      <c r="C924" s="667"/>
      <c r="D924" s="667"/>
      <c r="E924" s="667"/>
      <c r="F924" s="666">
        <v>10344.969999999999</v>
      </c>
      <c r="G924" s="667"/>
      <c r="H924" s="667"/>
      <c r="I924" s="667"/>
      <c r="J924" s="667"/>
      <c r="K924" s="666">
        <v>31365.19</v>
      </c>
      <c r="L924" s="667"/>
      <c r="M924" s="667"/>
      <c r="N924" s="666">
        <v>41710.160000000003</v>
      </c>
    </row>
    <row r="925" spans="1:14" ht="15" thickBot="1">
      <c r="A925" s="665" t="s">
        <v>806</v>
      </c>
      <c r="B925" s="665" t="s">
        <v>13</v>
      </c>
      <c r="C925" s="666">
        <v>4244.88</v>
      </c>
      <c r="D925" s="667"/>
      <c r="E925" s="667"/>
      <c r="F925" s="667"/>
      <c r="G925" s="667"/>
      <c r="H925" s="666">
        <v>56707.79</v>
      </c>
      <c r="I925" s="666">
        <v>0.09</v>
      </c>
      <c r="J925" s="667"/>
      <c r="K925" s="666">
        <v>33983.18</v>
      </c>
      <c r="L925" s="667"/>
      <c r="M925" s="667"/>
      <c r="N925" s="666">
        <v>94935.94</v>
      </c>
    </row>
    <row r="926" spans="1:14" ht="15" thickBot="1">
      <c r="A926" s="665" t="s">
        <v>807</v>
      </c>
      <c r="B926" s="665" t="s">
        <v>13</v>
      </c>
      <c r="C926" s="666">
        <v>38539.06</v>
      </c>
      <c r="D926" s="667"/>
      <c r="E926" s="667"/>
      <c r="F926" s="667"/>
      <c r="G926" s="667"/>
      <c r="H926" s="667"/>
      <c r="I926" s="667"/>
      <c r="J926" s="667"/>
      <c r="K926" s="666">
        <v>12648.67</v>
      </c>
      <c r="L926" s="667"/>
      <c r="M926" s="667"/>
      <c r="N926" s="666">
        <v>51187.73</v>
      </c>
    </row>
    <row r="927" spans="1:14" ht="15" thickBot="1">
      <c r="A927" s="665" t="s">
        <v>807</v>
      </c>
      <c r="B927" s="665" t="s">
        <v>16</v>
      </c>
      <c r="C927" s="666">
        <v>1597</v>
      </c>
      <c r="D927" s="667"/>
      <c r="E927" s="667"/>
      <c r="F927" s="667"/>
      <c r="G927" s="667"/>
      <c r="H927" s="667"/>
      <c r="I927" s="667"/>
      <c r="J927" s="667"/>
      <c r="K927" s="666">
        <v>1204.76</v>
      </c>
      <c r="L927" s="667"/>
      <c r="M927" s="667"/>
      <c r="N927" s="666">
        <v>2801.76</v>
      </c>
    </row>
    <row r="928" spans="1:14" ht="15" thickBot="1">
      <c r="A928" s="665" t="s">
        <v>808</v>
      </c>
      <c r="B928" s="665" t="s">
        <v>13</v>
      </c>
      <c r="C928" s="667"/>
      <c r="D928" s="667"/>
      <c r="E928" s="667"/>
      <c r="F928" s="667"/>
      <c r="G928" s="667"/>
      <c r="H928" s="667"/>
      <c r="I928" s="667"/>
      <c r="J928" s="667"/>
      <c r="K928" s="666">
        <v>59290.400000000001</v>
      </c>
      <c r="L928" s="667"/>
      <c r="M928" s="667"/>
      <c r="N928" s="666">
        <v>59290.400000000001</v>
      </c>
    </row>
    <row r="929" spans="1:14" ht="15" thickBot="1">
      <c r="A929" s="665" t="s">
        <v>809</v>
      </c>
      <c r="B929" s="665" t="s">
        <v>13</v>
      </c>
      <c r="C929" s="666">
        <v>53142.76</v>
      </c>
      <c r="D929" s="666">
        <v>258.42</v>
      </c>
      <c r="E929" s="667"/>
      <c r="F929" s="666">
        <v>57.15</v>
      </c>
      <c r="G929" s="666">
        <v>15.6</v>
      </c>
      <c r="H929" s="667"/>
      <c r="I929" s="666">
        <v>508.12</v>
      </c>
      <c r="J929" s="666">
        <v>48.59</v>
      </c>
      <c r="K929" s="666">
        <v>2984.1</v>
      </c>
      <c r="L929" s="666">
        <v>104.91</v>
      </c>
      <c r="M929" s="667"/>
      <c r="N929" s="666">
        <v>57119.65</v>
      </c>
    </row>
    <row r="930" spans="1:14" ht="15" thickBot="1">
      <c r="A930" s="665" t="s">
        <v>810</v>
      </c>
      <c r="B930" s="665" t="s">
        <v>13</v>
      </c>
      <c r="C930" s="666">
        <v>82829.47</v>
      </c>
      <c r="D930" s="667"/>
      <c r="E930" s="667"/>
      <c r="F930" s="667"/>
      <c r="G930" s="667"/>
      <c r="H930" s="667"/>
      <c r="I930" s="666">
        <v>16391.310000000001</v>
      </c>
      <c r="J930" s="667"/>
      <c r="K930" s="667"/>
      <c r="L930" s="667"/>
      <c r="M930" s="667"/>
      <c r="N930" s="666">
        <v>99220.78</v>
      </c>
    </row>
    <row r="931" spans="1:14" ht="15" thickBot="1">
      <c r="A931" s="665" t="s">
        <v>811</v>
      </c>
      <c r="B931" s="665" t="s">
        <v>14</v>
      </c>
      <c r="C931" s="666">
        <v>19636.98</v>
      </c>
      <c r="D931" s="666">
        <v>2951.06</v>
      </c>
      <c r="E931" s="667"/>
      <c r="F931" s="667"/>
      <c r="G931" s="666">
        <v>426.22</v>
      </c>
      <c r="H931" s="667"/>
      <c r="I931" s="666">
        <v>133839.85</v>
      </c>
      <c r="J931" s="667"/>
      <c r="K931" s="666">
        <v>645.70000000000005</v>
      </c>
      <c r="L931" s="666">
        <v>14028.56</v>
      </c>
      <c r="M931" s="667"/>
      <c r="N931" s="666">
        <v>171528.37</v>
      </c>
    </row>
    <row r="932" spans="1:14" ht="15" thickBot="1">
      <c r="A932" s="665" t="s">
        <v>812</v>
      </c>
      <c r="B932" s="665" t="s">
        <v>15</v>
      </c>
      <c r="C932" s="666">
        <v>48379.83</v>
      </c>
      <c r="D932" s="667"/>
      <c r="E932" s="667"/>
      <c r="F932" s="667"/>
      <c r="G932" s="667"/>
      <c r="H932" s="667"/>
      <c r="I932" s="666">
        <v>1756.05</v>
      </c>
      <c r="J932" s="667"/>
      <c r="K932" s="667"/>
      <c r="L932" s="667"/>
      <c r="M932" s="667"/>
      <c r="N932" s="666">
        <v>50135.88</v>
      </c>
    </row>
    <row r="933" spans="1:14" ht="15" thickBot="1">
      <c r="A933" s="665" t="s">
        <v>813</v>
      </c>
      <c r="B933" s="665" t="s">
        <v>13</v>
      </c>
      <c r="C933" s="666">
        <v>4615.63</v>
      </c>
      <c r="D933" s="667"/>
      <c r="E933" s="667"/>
      <c r="F933" s="667"/>
      <c r="G933" s="667"/>
      <c r="H933" s="667"/>
      <c r="I933" s="666">
        <v>48536.57</v>
      </c>
      <c r="J933" s="666">
        <v>34441.07</v>
      </c>
      <c r="K933" s="666">
        <v>35059.5</v>
      </c>
      <c r="L933" s="667"/>
      <c r="M933" s="667"/>
      <c r="N933" s="666">
        <v>122652.77</v>
      </c>
    </row>
    <row r="934" spans="1:14" ht="15" thickBot="1">
      <c r="A934" s="665" t="s">
        <v>814</v>
      </c>
      <c r="B934" s="665" t="s">
        <v>13</v>
      </c>
      <c r="C934" s="666">
        <v>2030.2</v>
      </c>
      <c r="D934" s="667"/>
      <c r="E934" s="667"/>
      <c r="F934" s="667"/>
      <c r="G934" s="667"/>
      <c r="H934" s="667"/>
      <c r="I934" s="666">
        <v>820.45</v>
      </c>
      <c r="J934" s="666">
        <v>331.34</v>
      </c>
      <c r="K934" s="666">
        <v>61940.5</v>
      </c>
      <c r="L934" s="667"/>
      <c r="M934" s="667"/>
      <c r="N934" s="666">
        <v>65122.49</v>
      </c>
    </row>
    <row r="935" spans="1:14" ht="15" thickBot="1">
      <c r="A935" s="665" t="s">
        <v>3638</v>
      </c>
      <c r="B935" s="665" t="s">
        <v>13</v>
      </c>
      <c r="C935" s="667"/>
      <c r="D935" s="667"/>
      <c r="E935" s="667"/>
      <c r="F935" s="666">
        <v>6747.63</v>
      </c>
      <c r="G935" s="667"/>
      <c r="H935" s="667"/>
      <c r="I935" s="667"/>
      <c r="J935" s="667"/>
      <c r="K935" s="666">
        <v>-20.010000000000002</v>
      </c>
      <c r="L935" s="667"/>
      <c r="M935" s="667"/>
      <c r="N935" s="666">
        <v>6727.62</v>
      </c>
    </row>
    <row r="936" spans="1:14" ht="15" thickBot="1">
      <c r="A936" s="665" t="s">
        <v>3638</v>
      </c>
      <c r="B936" s="665" t="s">
        <v>19</v>
      </c>
      <c r="C936" s="667"/>
      <c r="D936" s="667"/>
      <c r="E936" s="667"/>
      <c r="F936" s="666">
        <v>0.04</v>
      </c>
      <c r="G936" s="667"/>
      <c r="H936" s="667"/>
      <c r="I936" s="667"/>
      <c r="J936" s="667"/>
      <c r="K936" s="667"/>
      <c r="L936" s="667"/>
      <c r="M936" s="667"/>
      <c r="N936" s="666">
        <v>0.04</v>
      </c>
    </row>
    <row r="937" spans="1:14" ht="15" thickBot="1">
      <c r="A937" s="665" t="s">
        <v>815</v>
      </c>
      <c r="B937" s="665" t="s">
        <v>15</v>
      </c>
      <c r="C937" s="667"/>
      <c r="D937" s="667"/>
      <c r="E937" s="667"/>
      <c r="F937" s="667"/>
      <c r="G937" s="667"/>
      <c r="H937" s="667"/>
      <c r="I937" s="666">
        <v>417.66</v>
      </c>
      <c r="J937" s="667"/>
      <c r="K937" s="666">
        <v>44043.040000000001</v>
      </c>
      <c r="L937" s="667"/>
      <c r="M937" s="667"/>
      <c r="N937" s="666">
        <v>44460.7</v>
      </c>
    </row>
    <row r="938" spans="1:14" ht="15" thickBot="1">
      <c r="A938" s="665" t="s">
        <v>816</v>
      </c>
      <c r="B938" s="665" t="s">
        <v>16</v>
      </c>
      <c r="C938" s="666">
        <v>27149.34</v>
      </c>
      <c r="D938" s="667"/>
      <c r="E938" s="667"/>
      <c r="F938" s="667"/>
      <c r="G938" s="667"/>
      <c r="H938" s="667"/>
      <c r="I938" s="667"/>
      <c r="J938" s="667"/>
      <c r="K938" s="666">
        <v>18624.79</v>
      </c>
      <c r="L938" s="667"/>
      <c r="M938" s="667"/>
      <c r="N938" s="666">
        <v>45774.13</v>
      </c>
    </row>
    <row r="939" spans="1:14" ht="15" thickBot="1">
      <c r="A939" s="665" t="s">
        <v>817</v>
      </c>
      <c r="B939" s="665" t="s">
        <v>13</v>
      </c>
      <c r="C939" s="666">
        <v>52062.8</v>
      </c>
      <c r="D939" s="667"/>
      <c r="E939" s="667"/>
      <c r="F939" s="667"/>
      <c r="G939" s="667"/>
      <c r="H939" s="667"/>
      <c r="I939" s="666">
        <v>778.54</v>
      </c>
      <c r="J939" s="667"/>
      <c r="K939" s="666">
        <v>30073.56</v>
      </c>
      <c r="L939" s="667"/>
      <c r="M939" s="667"/>
      <c r="N939" s="666">
        <v>82914.899999999994</v>
      </c>
    </row>
    <row r="940" spans="1:14" ht="15" thickBot="1">
      <c r="A940" s="665" t="s">
        <v>818</v>
      </c>
      <c r="B940" s="665" t="s">
        <v>18</v>
      </c>
      <c r="C940" s="666">
        <v>2754.4</v>
      </c>
      <c r="D940" s="666">
        <v>321.64999999999998</v>
      </c>
      <c r="E940" s="667"/>
      <c r="F940" s="667"/>
      <c r="G940" s="666">
        <v>288.91000000000003</v>
      </c>
      <c r="H940" s="666">
        <v>173.42</v>
      </c>
      <c r="I940" s="666">
        <v>11.91</v>
      </c>
      <c r="J940" s="666">
        <v>44599.18</v>
      </c>
      <c r="K940" s="666">
        <v>311.79000000000002</v>
      </c>
      <c r="L940" s="666">
        <v>3349.19</v>
      </c>
      <c r="M940" s="667"/>
      <c r="N940" s="666">
        <v>51810.45</v>
      </c>
    </row>
    <row r="941" spans="1:14" ht="15" thickBot="1">
      <c r="A941" s="665" t="s">
        <v>819</v>
      </c>
      <c r="B941" s="665" t="s">
        <v>14</v>
      </c>
      <c r="C941" s="666">
        <v>17417.13</v>
      </c>
      <c r="D941" s="666">
        <v>-5.31</v>
      </c>
      <c r="E941" s="667"/>
      <c r="F941" s="667"/>
      <c r="G941" s="666">
        <v>44.04</v>
      </c>
      <c r="H941" s="667"/>
      <c r="I941" s="666">
        <v>62609.57</v>
      </c>
      <c r="J941" s="667"/>
      <c r="K941" s="666">
        <v>-0.24</v>
      </c>
      <c r="L941" s="666">
        <v>317.74</v>
      </c>
      <c r="M941" s="666">
        <v>-4.9400000000000004</v>
      </c>
      <c r="N941" s="666">
        <v>80377.990000000005</v>
      </c>
    </row>
    <row r="942" spans="1:14" ht="15" thickBot="1">
      <c r="A942" s="665" t="s">
        <v>3639</v>
      </c>
      <c r="B942" s="665" t="s">
        <v>15</v>
      </c>
      <c r="C942" s="667"/>
      <c r="D942" s="667"/>
      <c r="E942" s="667"/>
      <c r="F942" s="667"/>
      <c r="G942" s="667"/>
      <c r="H942" s="667"/>
      <c r="I942" s="667"/>
      <c r="J942" s="667"/>
      <c r="K942" s="666">
        <v>21346.82</v>
      </c>
      <c r="L942" s="667"/>
      <c r="M942" s="667"/>
      <c r="N942" s="666">
        <v>21346.82</v>
      </c>
    </row>
    <row r="943" spans="1:14" ht="15" thickBot="1">
      <c r="A943" s="665" t="s">
        <v>820</v>
      </c>
      <c r="B943" s="665" t="s">
        <v>14</v>
      </c>
      <c r="C943" s="666">
        <v>6254.45</v>
      </c>
      <c r="D943" s="666">
        <v>29.97</v>
      </c>
      <c r="E943" s="667"/>
      <c r="F943" s="667"/>
      <c r="G943" s="667"/>
      <c r="H943" s="667"/>
      <c r="I943" s="666">
        <v>149422.17000000001</v>
      </c>
      <c r="J943" s="667"/>
      <c r="K943" s="667"/>
      <c r="L943" s="667"/>
      <c r="M943" s="667"/>
      <c r="N943" s="666">
        <v>155706.59</v>
      </c>
    </row>
    <row r="944" spans="1:14" ht="15" thickBot="1">
      <c r="A944" s="665" t="s">
        <v>3169</v>
      </c>
      <c r="B944" s="665" t="s">
        <v>15</v>
      </c>
      <c r="C944" s="667"/>
      <c r="D944" s="667"/>
      <c r="E944" s="667"/>
      <c r="F944" s="667"/>
      <c r="G944" s="667"/>
      <c r="H944" s="667"/>
      <c r="I944" s="667"/>
      <c r="J944" s="667"/>
      <c r="K944" s="666">
        <v>35496.51</v>
      </c>
      <c r="L944" s="667"/>
      <c r="M944" s="667"/>
      <c r="N944" s="666">
        <v>35496.51</v>
      </c>
    </row>
    <row r="945" spans="1:14" ht="15" thickBot="1">
      <c r="A945" s="665" t="s">
        <v>821</v>
      </c>
      <c r="B945" s="665" t="s">
        <v>16</v>
      </c>
      <c r="C945" s="667"/>
      <c r="D945" s="667"/>
      <c r="E945" s="667"/>
      <c r="F945" s="667"/>
      <c r="G945" s="667"/>
      <c r="H945" s="667"/>
      <c r="I945" s="667"/>
      <c r="J945" s="666">
        <v>106447.98</v>
      </c>
      <c r="K945" s="667"/>
      <c r="L945" s="667"/>
      <c r="M945" s="667"/>
      <c r="N945" s="666">
        <v>106447.98</v>
      </c>
    </row>
    <row r="946" spans="1:14" ht="15" thickBot="1">
      <c r="A946" s="665" t="s">
        <v>3170</v>
      </c>
      <c r="B946" s="665" t="s">
        <v>15</v>
      </c>
      <c r="C946" s="667"/>
      <c r="D946" s="667"/>
      <c r="E946" s="667"/>
      <c r="F946" s="667"/>
      <c r="G946" s="667"/>
      <c r="H946" s="667"/>
      <c r="I946" s="666">
        <v>169.05</v>
      </c>
      <c r="J946" s="667"/>
      <c r="K946" s="666">
        <v>37245.89</v>
      </c>
      <c r="L946" s="667"/>
      <c r="M946" s="667"/>
      <c r="N946" s="666">
        <v>37414.94</v>
      </c>
    </row>
    <row r="947" spans="1:14" ht="15" thickBot="1">
      <c r="A947" s="665" t="s">
        <v>822</v>
      </c>
      <c r="B947" s="665" t="s">
        <v>13</v>
      </c>
      <c r="C947" s="666">
        <v>47963.71</v>
      </c>
      <c r="D947" s="667"/>
      <c r="E947" s="667"/>
      <c r="F947" s="667"/>
      <c r="G947" s="667"/>
      <c r="H947" s="667"/>
      <c r="I947" s="666">
        <v>42326.73</v>
      </c>
      <c r="J947" s="666">
        <v>14091.62</v>
      </c>
      <c r="K947" s="666">
        <v>38991.360000000001</v>
      </c>
      <c r="L947" s="667"/>
      <c r="M947" s="667"/>
      <c r="N947" s="666">
        <v>143373.42000000001</v>
      </c>
    </row>
    <row r="948" spans="1:14" ht="15" thickBot="1">
      <c r="A948" s="665" t="s">
        <v>823</v>
      </c>
      <c r="B948" s="665" t="s">
        <v>14</v>
      </c>
      <c r="C948" s="666">
        <v>13939.48</v>
      </c>
      <c r="D948" s="666">
        <v>-6.2</v>
      </c>
      <c r="E948" s="667"/>
      <c r="F948" s="667"/>
      <c r="G948" s="666">
        <v>133.68</v>
      </c>
      <c r="H948" s="667"/>
      <c r="I948" s="666">
        <v>78520.160000000003</v>
      </c>
      <c r="J948" s="667"/>
      <c r="K948" s="666">
        <v>-0.13</v>
      </c>
      <c r="L948" s="666">
        <v>370.11</v>
      </c>
      <c r="M948" s="666">
        <v>-20.38</v>
      </c>
      <c r="N948" s="666">
        <v>92936.72</v>
      </c>
    </row>
    <row r="949" spans="1:14" ht="15" thickBot="1">
      <c r="A949" s="665" t="s">
        <v>824</v>
      </c>
      <c r="B949" s="665" t="s">
        <v>18</v>
      </c>
      <c r="C949" s="667"/>
      <c r="D949" s="666">
        <v>43660.61</v>
      </c>
      <c r="E949" s="667"/>
      <c r="F949" s="667"/>
      <c r="G949" s="666">
        <v>0.25</v>
      </c>
      <c r="H949" s="667"/>
      <c r="I949" s="667"/>
      <c r="J949" s="666">
        <v>17618.810000000001</v>
      </c>
      <c r="K949" s="666">
        <v>1442.42</v>
      </c>
      <c r="L949" s="667"/>
      <c r="M949" s="666">
        <v>315.62</v>
      </c>
      <c r="N949" s="666">
        <v>63037.71</v>
      </c>
    </row>
    <row r="950" spans="1:14" ht="15" thickBot="1">
      <c r="A950" s="665" t="s">
        <v>2991</v>
      </c>
      <c r="B950" s="665" t="s">
        <v>13</v>
      </c>
      <c r="C950" s="667"/>
      <c r="D950" s="667"/>
      <c r="E950" s="667"/>
      <c r="F950" s="667"/>
      <c r="G950" s="667"/>
      <c r="H950" s="667"/>
      <c r="I950" s="667"/>
      <c r="J950" s="667"/>
      <c r="K950" s="666">
        <v>77435.240000000005</v>
      </c>
      <c r="L950" s="666">
        <v>4803.07</v>
      </c>
      <c r="M950" s="667"/>
      <c r="N950" s="666">
        <v>82238.31</v>
      </c>
    </row>
    <row r="951" spans="1:14" ht="15" thickBot="1">
      <c r="A951" s="665" t="s">
        <v>825</v>
      </c>
      <c r="B951" s="665" t="s">
        <v>13</v>
      </c>
      <c r="C951" s="666">
        <v>35733.33</v>
      </c>
      <c r="D951" s="667"/>
      <c r="E951" s="667"/>
      <c r="F951" s="667"/>
      <c r="G951" s="667"/>
      <c r="H951" s="667"/>
      <c r="I951" s="667"/>
      <c r="J951" s="666">
        <v>312.32</v>
      </c>
      <c r="K951" s="666">
        <v>15853.4</v>
      </c>
      <c r="L951" s="667"/>
      <c r="M951" s="667"/>
      <c r="N951" s="666">
        <v>51899.05</v>
      </c>
    </row>
    <row r="952" spans="1:14" ht="15" thickBot="1">
      <c r="A952" s="665" t="s">
        <v>826</v>
      </c>
      <c r="B952" s="665" t="s">
        <v>13</v>
      </c>
      <c r="C952" s="666">
        <v>1069.48</v>
      </c>
      <c r="D952" s="666">
        <v>13.92</v>
      </c>
      <c r="E952" s="667"/>
      <c r="F952" s="666">
        <v>48.73</v>
      </c>
      <c r="G952" s="666">
        <v>321.57</v>
      </c>
      <c r="H952" s="667"/>
      <c r="I952" s="666">
        <v>2703.45</v>
      </c>
      <c r="J952" s="667"/>
      <c r="K952" s="666">
        <v>76671.350000000006</v>
      </c>
      <c r="L952" s="666">
        <v>146.02000000000001</v>
      </c>
      <c r="M952" s="666">
        <v>1.63</v>
      </c>
      <c r="N952" s="666">
        <v>80976.149999999994</v>
      </c>
    </row>
    <row r="953" spans="1:14" ht="15" thickBot="1">
      <c r="A953" s="665" t="s">
        <v>827</v>
      </c>
      <c r="B953" s="665" t="s">
        <v>13</v>
      </c>
      <c r="C953" s="666">
        <v>8042.24</v>
      </c>
      <c r="D953" s="667"/>
      <c r="E953" s="667"/>
      <c r="F953" s="667"/>
      <c r="G953" s="667"/>
      <c r="H953" s="667"/>
      <c r="I953" s="666">
        <v>82865.19</v>
      </c>
      <c r="J953" s="667"/>
      <c r="K953" s="667"/>
      <c r="L953" s="667"/>
      <c r="M953" s="667"/>
      <c r="N953" s="666">
        <v>90907.43</v>
      </c>
    </row>
    <row r="954" spans="1:14" ht="15" thickBot="1">
      <c r="A954" s="665" t="s">
        <v>828</v>
      </c>
      <c r="B954" s="665" t="s">
        <v>15</v>
      </c>
      <c r="C954" s="667"/>
      <c r="D954" s="667"/>
      <c r="E954" s="667"/>
      <c r="F954" s="667"/>
      <c r="G954" s="667"/>
      <c r="H954" s="667"/>
      <c r="I954" s="666">
        <v>111.56</v>
      </c>
      <c r="J954" s="667"/>
      <c r="K954" s="666">
        <v>56104.11</v>
      </c>
      <c r="L954" s="667"/>
      <c r="M954" s="667"/>
      <c r="N954" s="666">
        <v>56215.67</v>
      </c>
    </row>
    <row r="955" spans="1:14" ht="15" thickBot="1">
      <c r="A955" s="665" t="s">
        <v>829</v>
      </c>
      <c r="B955" s="665" t="s">
        <v>13</v>
      </c>
      <c r="C955" s="666">
        <v>596.41999999999996</v>
      </c>
      <c r="D955" s="666">
        <v>1.57</v>
      </c>
      <c r="E955" s="667"/>
      <c r="F955" s="667"/>
      <c r="G955" s="667"/>
      <c r="H955" s="667"/>
      <c r="I955" s="666">
        <v>69843.89</v>
      </c>
      <c r="J955" s="667"/>
      <c r="K955" s="667"/>
      <c r="L955" s="667"/>
      <c r="M955" s="667"/>
      <c r="N955" s="666">
        <v>70441.88</v>
      </c>
    </row>
    <row r="956" spans="1:14" ht="15" thickBot="1">
      <c r="A956" s="665" t="s">
        <v>830</v>
      </c>
      <c r="B956" s="665" t="s">
        <v>18</v>
      </c>
      <c r="C956" s="666">
        <v>5733.76</v>
      </c>
      <c r="D956" s="666">
        <v>281.33999999999997</v>
      </c>
      <c r="E956" s="667"/>
      <c r="F956" s="667"/>
      <c r="G956" s="666">
        <v>437.81</v>
      </c>
      <c r="H956" s="666">
        <v>1003.15</v>
      </c>
      <c r="I956" s="666">
        <v>54.59</v>
      </c>
      <c r="J956" s="666">
        <v>76472.800000000003</v>
      </c>
      <c r="K956" s="666">
        <v>2498.83</v>
      </c>
      <c r="L956" s="666">
        <v>1304.76</v>
      </c>
      <c r="M956" s="667"/>
      <c r="N956" s="666">
        <v>87787.04</v>
      </c>
    </row>
    <row r="957" spans="1:14" ht="15" thickBot="1">
      <c r="A957" s="665" t="s">
        <v>831</v>
      </c>
      <c r="B957" s="665" t="s">
        <v>13</v>
      </c>
      <c r="C957" s="666">
        <v>78737.94</v>
      </c>
      <c r="D957" s="667"/>
      <c r="E957" s="667"/>
      <c r="F957" s="667"/>
      <c r="G957" s="667"/>
      <c r="H957" s="667"/>
      <c r="I957" s="666">
        <v>2099.44</v>
      </c>
      <c r="J957" s="667"/>
      <c r="K957" s="666">
        <v>40208.03</v>
      </c>
      <c r="L957" s="667"/>
      <c r="M957" s="667"/>
      <c r="N957" s="666">
        <v>121045.41</v>
      </c>
    </row>
    <row r="958" spans="1:14" ht="15" thickBot="1">
      <c r="A958" s="665" t="s">
        <v>832</v>
      </c>
      <c r="B958" s="665" t="s">
        <v>13</v>
      </c>
      <c r="C958" s="667"/>
      <c r="D958" s="667"/>
      <c r="E958" s="667"/>
      <c r="F958" s="667"/>
      <c r="G958" s="667"/>
      <c r="H958" s="667"/>
      <c r="I958" s="666">
        <v>2832.14</v>
      </c>
      <c r="J958" s="667"/>
      <c r="K958" s="666">
        <v>59495.85</v>
      </c>
      <c r="L958" s="667"/>
      <c r="M958" s="667"/>
      <c r="N958" s="666">
        <v>62327.99</v>
      </c>
    </row>
    <row r="959" spans="1:14" ht="15" thickBot="1">
      <c r="A959" s="665" t="s">
        <v>833</v>
      </c>
      <c r="B959" s="665" t="s">
        <v>16</v>
      </c>
      <c r="C959" s="666">
        <v>44383.040000000001</v>
      </c>
      <c r="D959" s="667"/>
      <c r="E959" s="667"/>
      <c r="F959" s="667"/>
      <c r="G959" s="667"/>
      <c r="H959" s="667"/>
      <c r="I959" s="666">
        <v>7353.76</v>
      </c>
      <c r="J959" s="666">
        <v>2722.98</v>
      </c>
      <c r="K959" s="667"/>
      <c r="L959" s="667"/>
      <c r="M959" s="667"/>
      <c r="N959" s="666">
        <v>54459.78</v>
      </c>
    </row>
    <row r="960" spans="1:14" ht="15" thickBot="1">
      <c r="A960" s="665" t="s">
        <v>834</v>
      </c>
      <c r="B960" s="665" t="s">
        <v>13</v>
      </c>
      <c r="C960" s="667"/>
      <c r="D960" s="667"/>
      <c r="E960" s="667"/>
      <c r="F960" s="666">
        <v>27034.959999999999</v>
      </c>
      <c r="G960" s="667"/>
      <c r="H960" s="667"/>
      <c r="I960" s="667"/>
      <c r="J960" s="667"/>
      <c r="K960" s="666">
        <v>49407.72</v>
      </c>
      <c r="L960" s="667"/>
      <c r="M960" s="667"/>
      <c r="N960" s="666">
        <v>76442.679999999993</v>
      </c>
    </row>
    <row r="961" spans="1:14" ht="15" thickBot="1">
      <c r="A961" s="665" t="s">
        <v>835</v>
      </c>
      <c r="B961" s="665" t="s">
        <v>13</v>
      </c>
      <c r="C961" s="667"/>
      <c r="D961" s="667"/>
      <c r="E961" s="667"/>
      <c r="F961" s="667"/>
      <c r="G961" s="667"/>
      <c r="H961" s="667"/>
      <c r="I961" s="667"/>
      <c r="J961" s="667"/>
      <c r="K961" s="667"/>
      <c r="L961" s="666">
        <v>88034.98</v>
      </c>
      <c r="M961" s="667"/>
      <c r="N961" s="666">
        <v>88034.98</v>
      </c>
    </row>
    <row r="962" spans="1:14" ht="15" thickBot="1">
      <c r="A962" s="665" t="s">
        <v>836</v>
      </c>
      <c r="B962" s="665" t="s">
        <v>13</v>
      </c>
      <c r="C962" s="667"/>
      <c r="D962" s="667"/>
      <c r="E962" s="667"/>
      <c r="F962" s="667"/>
      <c r="G962" s="667"/>
      <c r="H962" s="667"/>
      <c r="I962" s="666">
        <v>205.04</v>
      </c>
      <c r="J962" s="667"/>
      <c r="K962" s="666">
        <v>189.27</v>
      </c>
      <c r="L962" s="667"/>
      <c r="M962" s="667"/>
      <c r="N962" s="666">
        <v>394.31</v>
      </c>
    </row>
    <row r="963" spans="1:14" ht="15" thickBot="1">
      <c r="A963" s="665" t="s">
        <v>837</v>
      </c>
      <c r="B963" s="665" t="s">
        <v>14</v>
      </c>
      <c r="C963" s="666">
        <v>22386.85</v>
      </c>
      <c r="D963" s="666">
        <v>17.190000000000001</v>
      </c>
      <c r="E963" s="667"/>
      <c r="F963" s="667"/>
      <c r="G963" s="666">
        <v>6.75</v>
      </c>
      <c r="H963" s="667"/>
      <c r="I963" s="666">
        <v>88649.43</v>
      </c>
      <c r="J963" s="667"/>
      <c r="K963" s="666">
        <v>0.63</v>
      </c>
      <c r="L963" s="666">
        <v>4.84</v>
      </c>
      <c r="M963" s="666">
        <v>29.86</v>
      </c>
      <c r="N963" s="666">
        <v>111095.55</v>
      </c>
    </row>
    <row r="964" spans="1:14" ht="15" thickBot="1">
      <c r="A964" s="665" t="s">
        <v>838</v>
      </c>
      <c r="B964" s="665" t="s">
        <v>17</v>
      </c>
      <c r="C964" s="667"/>
      <c r="D964" s="666">
        <v>25319.27</v>
      </c>
      <c r="E964" s="667"/>
      <c r="F964" s="667"/>
      <c r="G964" s="666">
        <v>-0.11</v>
      </c>
      <c r="H964" s="667"/>
      <c r="I964" s="667"/>
      <c r="J964" s="666">
        <v>19457.669999999998</v>
      </c>
      <c r="K964" s="666">
        <v>6013.24</v>
      </c>
      <c r="L964" s="667"/>
      <c r="M964" s="666">
        <v>145.79</v>
      </c>
      <c r="N964" s="666">
        <v>50935.86</v>
      </c>
    </row>
    <row r="965" spans="1:14" ht="15" thickBot="1">
      <c r="A965" s="665" t="s">
        <v>839</v>
      </c>
      <c r="B965" s="665" t="s">
        <v>13</v>
      </c>
      <c r="C965" s="666">
        <v>73039.02</v>
      </c>
      <c r="D965" s="666">
        <v>101.16</v>
      </c>
      <c r="E965" s="667"/>
      <c r="F965" s="666">
        <v>0.06</v>
      </c>
      <c r="G965" s="667"/>
      <c r="H965" s="667"/>
      <c r="I965" s="666">
        <v>6360.1</v>
      </c>
      <c r="J965" s="667"/>
      <c r="K965" s="667"/>
      <c r="L965" s="666">
        <v>110.37</v>
      </c>
      <c r="M965" s="667"/>
      <c r="N965" s="666">
        <v>79610.710000000006</v>
      </c>
    </row>
    <row r="966" spans="1:14" ht="15" thickBot="1">
      <c r="A966" s="665" t="s">
        <v>840</v>
      </c>
      <c r="B966" s="665" t="s">
        <v>13</v>
      </c>
      <c r="C966" s="666">
        <v>74103.710000000006</v>
      </c>
      <c r="D966" s="666">
        <v>-32.909999999999997</v>
      </c>
      <c r="E966" s="667"/>
      <c r="F966" s="667"/>
      <c r="G966" s="666">
        <v>-4.37</v>
      </c>
      <c r="H966" s="667"/>
      <c r="I966" s="667"/>
      <c r="J966" s="666">
        <v>-123.06</v>
      </c>
      <c r="K966" s="666">
        <v>-0.09</v>
      </c>
      <c r="L966" s="666">
        <v>13.2</v>
      </c>
      <c r="M966" s="667"/>
      <c r="N966" s="666">
        <v>73956.479999999996</v>
      </c>
    </row>
    <row r="967" spans="1:14" ht="15" thickBot="1">
      <c r="A967" s="665" t="s">
        <v>841</v>
      </c>
      <c r="B967" s="665" t="s">
        <v>14</v>
      </c>
      <c r="C967" s="666">
        <v>56838.29</v>
      </c>
      <c r="D967" s="666">
        <v>12262.21</v>
      </c>
      <c r="E967" s="667"/>
      <c r="F967" s="667"/>
      <c r="G967" s="666">
        <v>297.8</v>
      </c>
      <c r="H967" s="667"/>
      <c r="I967" s="666">
        <v>16327.88</v>
      </c>
      <c r="J967" s="667"/>
      <c r="K967" s="666">
        <v>3970.19</v>
      </c>
      <c r="L967" s="666">
        <v>533.55999999999995</v>
      </c>
      <c r="M967" s="666">
        <v>235.22</v>
      </c>
      <c r="N967" s="666">
        <v>90465.15</v>
      </c>
    </row>
    <row r="968" spans="1:14" ht="15" thickBot="1">
      <c r="A968" s="665" t="s">
        <v>842</v>
      </c>
      <c r="B968" s="665" t="s">
        <v>13</v>
      </c>
      <c r="C968" s="666">
        <v>37519.370000000003</v>
      </c>
      <c r="D968" s="667"/>
      <c r="E968" s="667"/>
      <c r="F968" s="667"/>
      <c r="G968" s="667"/>
      <c r="H968" s="667"/>
      <c r="I968" s="667"/>
      <c r="J968" s="667"/>
      <c r="K968" s="666">
        <v>12980.19</v>
      </c>
      <c r="L968" s="667"/>
      <c r="M968" s="667"/>
      <c r="N968" s="666">
        <v>50499.56</v>
      </c>
    </row>
    <row r="969" spans="1:14" ht="15" thickBot="1">
      <c r="A969" s="665" t="s">
        <v>842</v>
      </c>
      <c r="B969" s="665" t="s">
        <v>16</v>
      </c>
      <c r="C969" s="666">
        <v>1967.79</v>
      </c>
      <c r="D969" s="667"/>
      <c r="E969" s="667"/>
      <c r="F969" s="667"/>
      <c r="G969" s="667"/>
      <c r="H969" s="667"/>
      <c r="I969" s="667"/>
      <c r="J969" s="667"/>
      <c r="K969" s="666">
        <v>1424.21</v>
      </c>
      <c r="L969" s="667"/>
      <c r="M969" s="667"/>
      <c r="N969" s="666">
        <v>3392</v>
      </c>
    </row>
    <row r="970" spans="1:14" ht="15" thickBot="1">
      <c r="A970" s="665" t="s">
        <v>843</v>
      </c>
      <c r="B970" s="665" t="s">
        <v>13</v>
      </c>
      <c r="C970" s="666">
        <v>91640.12</v>
      </c>
      <c r="D970" s="666">
        <v>120.59</v>
      </c>
      <c r="E970" s="667"/>
      <c r="F970" s="667"/>
      <c r="G970" s="667"/>
      <c r="H970" s="667"/>
      <c r="I970" s="666">
        <v>4869.25</v>
      </c>
      <c r="J970" s="667"/>
      <c r="K970" s="666">
        <v>93.75</v>
      </c>
      <c r="L970" s="666">
        <v>631.37</v>
      </c>
      <c r="M970" s="667"/>
      <c r="N970" s="666">
        <v>97355.08</v>
      </c>
    </row>
    <row r="971" spans="1:14" ht="15" thickBot="1">
      <c r="A971" s="665" t="s">
        <v>844</v>
      </c>
      <c r="B971" s="665" t="s">
        <v>14</v>
      </c>
      <c r="C971" s="666">
        <v>17.649999999999999</v>
      </c>
      <c r="D971" s="667"/>
      <c r="E971" s="667"/>
      <c r="F971" s="667"/>
      <c r="G971" s="667"/>
      <c r="H971" s="667"/>
      <c r="I971" s="666">
        <v>122661.35</v>
      </c>
      <c r="J971" s="667"/>
      <c r="K971" s="667"/>
      <c r="L971" s="666">
        <v>49.34</v>
      </c>
      <c r="M971" s="667"/>
      <c r="N971" s="666">
        <v>122728.34</v>
      </c>
    </row>
    <row r="972" spans="1:14" ht="15" thickBot="1">
      <c r="A972" s="665" t="s">
        <v>845</v>
      </c>
      <c r="B972" s="665" t="s">
        <v>13</v>
      </c>
      <c r="C972" s="667"/>
      <c r="D972" s="667"/>
      <c r="E972" s="667"/>
      <c r="F972" s="667"/>
      <c r="G972" s="667"/>
      <c r="H972" s="667"/>
      <c r="I972" s="667"/>
      <c r="J972" s="667"/>
      <c r="K972" s="666">
        <v>118947.84</v>
      </c>
      <c r="L972" s="667"/>
      <c r="M972" s="667"/>
      <c r="N972" s="666">
        <v>118947.84</v>
      </c>
    </row>
    <row r="973" spans="1:14" ht="15" thickBot="1">
      <c r="A973" s="665" t="s">
        <v>3640</v>
      </c>
      <c r="B973" s="665" t="s">
        <v>15</v>
      </c>
      <c r="C973" s="667"/>
      <c r="D973" s="667"/>
      <c r="E973" s="667"/>
      <c r="F973" s="667"/>
      <c r="G973" s="667"/>
      <c r="H973" s="667"/>
      <c r="I973" s="667"/>
      <c r="J973" s="667"/>
      <c r="K973" s="666">
        <v>5642.85</v>
      </c>
      <c r="L973" s="667"/>
      <c r="M973" s="667"/>
      <c r="N973" s="666">
        <v>5642.85</v>
      </c>
    </row>
    <row r="974" spans="1:14" ht="15" thickBot="1">
      <c r="A974" s="665" t="s">
        <v>846</v>
      </c>
      <c r="B974" s="665" t="s">
        <v>15</v>
      </c>
      <c r="C974" s="667"/>
      <c r="D974" s="667"/>
      <c r="E974" s="667"/>
      <c r="F974" s="667"/>
      <c r="G974" s="667"/>
      <c r="H974" s="667"/>
      <c r="I974" s="666">
        <v>958.17</v>
      </c>
      <c r="J974" s="667"/>
      <c r="K974" s="666">
        <v>50529.05</v>
      </c>
      <c r="L974" s="667"/>
      <c r="M974" s="667"/>
      <c r="N974" s="666">
        <v>51487.22</v>
      </c>
    </row>
    <row r="975" spans="1:14" ht="15" thickBot="1">
      <c r="A975" s="665" t="s">
        <v>847</v>
      </c>
      <c r="B975" s="665" t="s">
        <v>13</v>
      </c>
      <c r="C975" s="667"/>
      <c r="D975" s="667"/>
      <c r="E975" s="667"/>
      <c r="F975" s="666">
        <v>59796.34</v>
      </c>
      <c r="G975" s="667"/>
      <c r="H975" s="667"/>
      <c r="I975" s="666">
        <v>-93.09</v>
      </c>
      <c r="J975" s="667"/>
      <c r="K975" s="666">
        <v>-11.12</v>
      </c>
      <c r="L975" s="667"/>
      <c r="M975" s="667"/>
      <c r="N975" s="666">
        <v>59692.13</v>
      </c>
    </row>
    <row r="976" spans="1:14" ht="15" thickBot="1">
      <c r="A976" s="665" t="s">
        <v>848</v>
      </c>
      <c r="B976" s="665" t="s">
        <v>15</v>
      </c>
      <c r="C976" s="667"/>
      <c r="D976" s="667"/>
      <c r="E976" s="667"/>
      <c r="F976" s="667"/>
      <c r="G976" s="667"/>
      <c r="H976" s="667"/>
      <c r="I976" s="667"/>
      <c r="J976" s="667"/>
      <c r="K976" s="666">
        <v>33472.58</v>
      </c>
      <c r="L976" s="667"/>
      <c r="M976" s="667"/>
      <c r="N976" s="666">
        <v>33472.58</v>
      </c>
    </row>
    <row r="977" spans="1:14" ht="15" thickBot="1">
      <c r="A977" s="665" t="s">
        <v>3641</v>
      </c>
      <c r="B977" s="665" t="s">
        <v>13</v>
      </c>
      <c r="C977" s="667"/>
      <c r="D977" s="667"/>
      <c r="E977" s="667"/>
      <c r="F977" s="667"/>
      <c r="G977" s="667"/>
      <c r="H977" s="667"/>
      <c r="I977" s="666">
        <v>13411.02</v>
      </c>
      <c r="J977" s="667"/>
      <c r="K977" s="666">
        <v>15920.32</v>
      </c>
      <c r="L977" s="667"/>
      <c r="M977" s="667"/>
      <c r="N977" s="666">
        <v>29331.34</v>
      </c>
    </row>
    <row r="978" spans="1:14" ht="15" thickBot="1">
      <c r="A978" s="665" t="s">
        <v>849</v>
      </c>
      <c r="B978" s="665" t="s">
        <v>16</v>
      </c>
      <c r="C978" s="667"/>
      <c r="D978" s="667"/>
      <c r="E978" s="667"/>
      <c r="F978" s="667"/>
      <c r="G978" s="667"/>
      <c r="H978" s="667"/>
      <c r="I978" s="666">
        <v>119131.24</v>
      </c>
      <c r="J978" s="667"/>
      <c r="K978" s="666">
        <v>796.39</v>
      </c>
      <c r="L978" s="667"/>
      <c r="M978" s="667"/>
      <c r="N978" s="666">
        <v>119927.63</v>
      </c>
    </row>
    <row r="979" spans="1:14" ht="15" thickBot="1">
      <c r="A979" s="665" t="s">
        <v>850</v>
      </c>
      <c r="B979" s="665" t="s">
        <v>16</v>
      </c>
      <c r="C979" s="666">
        <v>0</v>
      </c>
      <c r="D979" s="667"/>
      <c r="E979" s="667"/>
      <c r="F979" s="667"/>
      <c r="G979" s="667"/>
      <c r="H979" s="667"/>
      <c r="I979" s="666">
        <v>28899.32</v>
      </c>
      <c r="J979" s="667"/>
      <c r="K979" s="667"/>
      <c r="L979" s="667"/>
      <c r="M979" s="667"/>
      <c r="N979" s="666">
        <v>28899.32</v>
      </c>
    </row>
    <row r="980" spans="1:14" ht="15" thickBot="1">
      <c r="A980" s="665" t="s">
        <v>3642</v>
      </c>
      <c r="B980" s="665" t="s">
        <v>13</v>
      </c>
      <c r="C980" s="666">
        <v>36656.339999999997</v>
      </c>
      <c r="D980" s="666">
        <v>1014.71</v>
      </c>
      <c r="E980" s="667"/>
      <c r="F980" s="667"/>
      <c r="G980" s="667"/>
      <c r="H980" s="667"/>
      <c r="I980" s="666">
        <v>1173.68</v>
      </c>
      <c r="J980" s="666">
        <v>-59.31</v>
      </c>
      <c r="K980" s="666">
        <v>-0.13</v>
      </c>
      <c r="L980" s="666">
        <v>168.14</v>
      </c>
      <c r="M980" s="667"/>
      <c r="N980" s="666">
        <v>38953.43</v>
      </c>
    </row>
    <row r="981" spans="1:14" ht="15" thickBot="1">
      <c r="A981" s="665" t="s">
        <v>851</v>
      </c>
      <c r="B981" s="665" t="s">
        <v>13</v>
      </c>
      <c r="C981" s="666">
        <v>2105.02</v>
      </c>
      <c r="D981" s="667"/>
      <c r="E981" s="667"/>
      <c r="F981" s="667"/>
      <c r="G981" s="667"/>
      <c r="H981" s="667"/>
      <c r="I981" s="667"/>
      <c r="J981" s="667"/>
      <c r="K981" s="666">
        <v>64156.37</v>
      </c>
      <c r="L981" s="667"/>
      <c r="M981" s="667"/>
      <c r="N981" s="666">
        <v>66261.39</v>
      </c>
    </row>
    <row r="982" spans="1:14" ht="15" thickBot="1">
      <c r="A982" s="665" t="s">
        <v>852</v>
      </c>
      <c r="B982" s="665" t="s">
        <v>13</v>
      </c>
      <c r="C982" s="666">
        <v>6211.79</v>
      </c>
      <c r="D982" s="666">
        <v>284.20999999999998</v>
      </c>
      <c r="E982" s="667"/>
      <c r="F982" s="667"/>
      <c r="G982" s="667"/>
      <c r="H982" s="667"/>
      <c r="I982" s="666">
        <v>114623.98</v>
      </c>
      <c r="J982" s="667"/>
      <c r="K982" s="667"/>
      <c r="L982" s="667"/>
      <c r="M982" s="667"/>
      <c r="N982" s="666">
        <v>121119.98</v>
      </c>
    </row>
    <row r="983" spans="1:14" ht="15" thickBot="1">
      <c r="A983" s="665" t="s">
        <v>3171</v>
      </c>
      <c r="B983" s="665" t="s">
        <v>16</v>
      </c>
      <c r="C983" s="667"/>
      <c r="D983" s="667"/>
      <c r="E983" s="667"/>
      <c r="F983" s="666">
        <v>48350.51</v>
      </c>
      <c r="G983" s="667"/>
      <c r="H983" s="667"/>
      <c r="I983" s="666">
        <v>-0.14000000000000001</v>
      </c>
      <c r="J983" s="667"/>
      <c r="K983" s="667"/>
      <c r="L983" s="667"/>
      <c r="M983" s="667"/>
      <c r="N983" s="666">
        <v>48350.37</v>
      </c>
    </row>
    <row r="984" spans="1:14" ht="15" thickBot="1">
      <c r="A984" s="665" t="s">
        <v>853</v>
      </c>
      <c r="B984" s="665" t="s">
        <v>13</v>
      </c>
      <c r="C984" s="667"/>
      <c r="D984" s="667"/>
      <c r="E984" s="667"/>
      <c r="F984" s="667"/>
      <c r="G984" s="667"/>
      <c r="H984" s="667"/>
      <c r="I984" s="666">
        <v>67785.41</v>
      </c>
      <c r="J984" s="667"/>
      <c r="K984" s="666">
        <v>5049.28</v>
      </c>
      <c r="L984" s="667"/>
      <c r="M984" s="667"/>
      <c r="N984" s="666">
        <v>72834.69</v>
      </c>
    </row>
    <row r="985" spans="1:14" ht="15" thickBot="1">
      <c r="A985" s="665" t="s">
        <v>854</v>
      </c>
      <c r="B985" s="665" t="s">
        <v>13</v>
      </c>
      <c r="C985" s="666">
        <v>23963.759999999998</v>
      </c>
      <c r="D985" s="667"/>
      <c r="E985" s="667"/>
      <c r="F985" s="667"/>
      <c r="G985" s="667"/>
      <c r="H985" s="667"/>
      <c r="I985" s="667"/>
      <c r="J985" s="667"/>
      <c r="K985" s="666">
        <v>38221.11</v>
      </c>
      <c r="L985" s="667"/>
      <c r="M985" s="667"/>
      <c r="N985" s="666">
        <v>62184.87</v>
      </c>
    </row>
    <row r="986" spans="1:14" ht="15" thickBot="1">
      <c r="A986" s="665" t="s">
        <v>855</v>
      </c>
      <c r="B986" s="665" t="s">
        <v>13</v>
      </c>
      <c r="C986" s="666">
        <v>8910.5499999999993</v>
      </c>
      <c r="D986" s="666">
        <v>151.12</v>
      </c>
      <c r="E986" s="667"/>
      <c r="F986" s="667"/>
      <c r="G986" s="667"/>
      <c r="H986" s="667"/>
      <c r="I986" s="666">
        <v>3516.59</v>
      </c>
      <c r="J986" s="666">
        <v>674.06</v>
      </c>
      <c r="K986" s="666">
        <v>0</v>
      </c>
      <c r="L986" s="666">
        <v>32.06</v>
      </c>
      <c r="M986" s="667"/>
      <c r="N986" s="666">
        <v>13284.38</v>
      </c>
    </row>
    <row r="987" spans="1:14" ht="15" thickBot="1">
      <c r="A987" s="665" t="s">
        <v>856</v>
      </c>
      <c r="B987" s="665" t="s">
        <v>17</v>
      </c>
      <c r="C987" s="667"/>
      <c r="D987" s="667"/>
      <c r="E987" s="667"/>
      <c r="F987" s="667"/>
      <c r="G987" s="666">
        <v>56940.02</v>
      </c>
      <c r="H987" s="667"/>
      <c r="I987" s="667"/>
      <c r="J987" s="666">
        <v>28478.49</v>
      </c>
      <c r="K987" s="667"/>
      <c r="L987" s="666">
        <v>0</v>
      </c>
      <c r="M987" s="667"/>
      <c r="N987" s="666">
        <v>85418.51</v>
      </c>
    </row>
    <row r="988" spans="1:14" ht="15" thickBot="1">
      <c r="A988" s="665" t="s">
        <v>2992</v>
      </c>
      <c r="B988" s="665" t="s">
        <v>13</v>
      </c>
      <c r="C988" s="666">
        <v>54793.84</v>
      </c>
      <c r="D988" s="666">
        <v>820.03</v>
      </c>
      <c r="E988" s="667"/>
      <c r="F988" s="667"/>
      <c r="G988" s="667"/>
      <c r="H988" s="667"/>
      <c r="I988" s="666">
        <v>4479.32</v>
      </c>
      <c r="J988" s="666">
        <v>296.07</v>
      </c>
      <c r="K988" s="666">
        <v>0.03</v>
      </c>
      <c r="L988" s="666">
        <v>784.36</v>
      </c>
      <c r="M988" s="667"/>
      <c r="N988" s="666">
        <v>61173.65</v>
      </c>
    </row>
    <row r="989" spans="1:14" ht="15" thickBot="1">
      <c r="A989" s="665" t="s">
        <v>857</v>
      </c>
      <c r="B989" s="665" t="s">
        <v>14</v>
      </c>
      <c r="C989" s="666">
        <v>5.82</v>
      </c>
      <c r="D989" s="667"/>
      <c r="E989" s="667"/>
      <c r="F989" s="667"/>
      <c r="G989" s="667"/>
      <c r="H989" s="667"/>
      <c r="I989" s="666">
        <v>134822.60999999999</v>
      </c>
      <c r="J989" s="667"/>
      <c r="K989" s="667"/>
      <c r="L989" s="666">
        <v>23.8</v>
      </c>
      <c r="M989" s="667"/>
      <c r="N989" s="666">
        <v>134852.23000000001</v>
      </c>
    </row>
    <row r="990" spans="1:14" ht="15" thickBot="1">
      <c r="A990" s="665" t="s">
        <v>858</v>
      </c>
      <c r="B990" s="665" t="s">
        <v>13</v>
      </c>
      <c r="C990" s="666">
        <v>32811.800000000003</v>
      </c>
      <c r="D990" s="667"/>
      <c r="E990" s="667"/>
      <c r="F990" s="667"/>
      <c r="G990" s="667"/>
      <c r="H990" s="667"/>
      <c r="I990" s="666">
        <v>17027.080000000002</v>
      </c>
      <c r="J990" s="666">
        <v>3807.53</v>
      </c>
      <c r="K990" s="666">
        <v>31750.69</v>
      </c>
      <c r="L990" s="667"/>
      <c r="M990" s="667"/>
      <c r="N990" s="666">
        <v>85397.1</v>
      </c>
    </row>
    <row r="991" spans="1:14" ht="15" thickBot="1">
      <c r="A991" s="665" t="s">
        <v>2993</v>
      </c>
      <c r="B991" s="665" t="s">
        <v>13</v>
      </c>
      <c r="C991" s="666">
        <v>18129.150000000001</v>
      </c>
      <c r="D991" s="666">
        <v>126.37</v>
      </c>
      <c r="E991" s="667"/>
      <c r="F991" s="667"/>
      <c r="G991" s="666">
        <v>0.19</v>
      </c>
      <c r="H991" s="666">
        <v>19.649999999999999</v>
      </c>
      <c r="I991" s="666">
        <v>41077.370000000003</v>
      </c>
      <c r="J991" s="666">
        <v>240.34</v>
      </c>
      <c r="K991" s="666">
        <v>109.27</v>
      </c>
      <c r="L991" s="666">
        <v>1561.54</v>
      </c>
      <c r="M991" s="667"/>
      <c r="N991" s="666">
        <v>61263.88</v>
      </c>
    </row>
    <row r="992" spans="1:14" ht="15" thickBot="1">
      <c r="A992" s="665" t="s">
        <v>859</v>
      </c>
      <c r="B992" s="665" t="s">
        <v>13</v>
      </c>
      <c r="C992" s="667"/>
      <c r="D992" s="667"/>
      <c r="E992" s="667"/>
      <c r="F992" s="666">
        <v>36800.44</v>
      </c>
      <c r="G992" s="667"/>
      <c r="H992" s="667"/>
      <c r="I992" s="667"/>
      <c r="J992" s="667"/>
      <c r="K992" s="666">
        <v>-2344.08</v>
      </c>
      <c r="L992" s="667"/>
      <c r="M992" s="667"/>
      <c r="N992" s="666">
        <v>34456.36</v>
      </c>
    </row>
    <row r="993" spans="1:14" ht="15" thickBot="1">
      <c r="A993" s="665" t="s">
        <v>859</v>
      </c>
      <c r="B993" s="665" t="s">
        <v>16</v>
      </c>
      <c r="C993" s="667"/>
      <c r="D993" s="667"/>
      <c r="E993" s="667"/>
      <c r="F993" s="666">
        <v>19145.14</v>
      </c>
      <c r="G993" s="667"/>
      <c r="H993" s="667"/>
      <c r="I993" s="666">
        <v>2.17</v>
      </c>
      <c r="J993" s="667"/>
      <c r="K993" s="666">
        <v>104.61</v>
      </c>
      <c r="L993" s="667"/>
      <c r="M993" s="667"/>
      <c r="N993" s="666">
        <v>19251.919999999998</v>
      </c>
    </row>
    <row r="994" spans="1:14" ht="15" thickBot="1">
      <c r="A994" s="665" t="s">
        <v>860</v>
      </c>
      <c r="B994" s="665" t="s">
        <v>14</v>
      </c>
      <c r="C994" s="666">
        <v>11793.23</v>
      </c>
      <c r="D994" s="666">
        <v>2757.71</v>
      </c>
      <c r="E994" s="667"/>
      <c r="F994" s="666">
        <v>-0.08</v>
      </c>
      <c r="G994" s="666">
        <v>89.09</v>
      </c>
      <c r="H994" s="667"/>
      <c r="I994" s="666">
        <v>70758.399999999994</v>
      </c>
      <c r="J994" s="667"/>
      <c r="K994" s="666">
        <v>-1.83</v>
      </c>
      <c r="L994" s="667"/>
      <c r="M994" s="667"/>
      <c r="N994" s="666">
        <v>85396.52</v>
      </c>
    </row>
    <row r="995" spans="1:14" ht="15" thickBot="1">
      <c r="A995" s="665" t="s">
        <v>861</v>
      </c>
      <c r="B995" s="665" t="s">
        <v>13</v>
      </c>
      <c r="C995" s="666">
        <v>56956.17</v>
      </c>
      <c r="D995" s="666">
        <v>-2.67</v>
      </c>
      <c r="E995" s="667"/>
      <c r="F995" s="667"/>
      <c r="G995" s="666">
        <v>-4.24</v>
      </c>
      <c r="H995" s="666">
        <v>1631.35</v>
      </c>
      <c r="I995" s="666">
        <v>2296.62</v>
      </c>
      <c r="J995" s="666">
        <v>569.29</v>
      </c>
      <c r="K995" s="666">
        <v>8693.92</v>
      </c>
      <c r="L995" s="666">
        <v>-21.34</v>
      </c>
      <c r="M995" s="667"/>
      <c r="N995" s="666">
        <v>70119.100000000006</v>
      </c>
    </row>
    <row r="996" spans="1:14" ht="15" thickBot="1">
      <c r="A996" s="665" t="s">
        <v>862</v>
      </c>
      <c r="B996" s="665" t="s">
        <v>14</v>
      </c>
      <c r="C996" s="666">
        <v>7162.15</v>
      </c>
      <c r="D996" s="666">
        <v>828.32</v>
      </c>
      <c r="E996" s="667"/>
      <c r="F996" s="667"/>
      <c r="G996" s="666">
        <v>1114.9000000000001</v>
      </c>
      <c r="H996" s="667"/>
      <c r="I996" s="666">
        <v>81125.91</v>
      </c>
      <c r="J996" s="667"/>
      <c r="K996" s="666">
        <v>45.75</v>
      </c>
      <c r="L996" s="666">
        <v>5631.28</v>
      </c>
      <c r="M996" s="667"/>
      <c r="N996" s="666">
        <v>95908.31</v>
      </c>
    </row>
    <row r="997" spans="1:14" ht="15" thickBot="1">
      <c r="A997" s="665" t="s">
        <v>863</v>
      </c>
      <c r="B997" s="665" t="s">
        <v>13</v>
      </c>
      <c r="C997" s="666">
        <v>63143.15</v>
      </c>
      <c r="D997" s="666">
        <v>180.37</v>
      </c>
      <c r="E997" s="667"/>
      <c r="F997" s="667"/>
      <c r="G997" s="667"/>
      <c r="H997" s="666">
        <v>812.35</v>
      </c>
      <c r="I997" s="666">
        <v>11144.4</v>
      </c>
      <c r="J997" s="666">
        <v>5650.13</v>
      </c>
      <c r="K997" s="667"/>
      <c r="L997" s="667"/>
      <c r="M997" s="667"/>
      <c r="N997" s="666">
        <v>80930.399999999994</v>
      </c>
    </row>
    <row r="998" spans="1:14" ht="15" thickBot="1">
      <c r="A998" s="665" t="s">
        <v>864</v>
      </c>
      <c r="B998" s="665" t="s">
        <v>13</v>
      </c>
      <c r="C998" s="666">
        <v>117716.76</v>
      </c>
      <c r="D998" s="666">
        <v>30.18</v>
      </c>
      <c r="E998" s="667"/>
      <c r="F998" s="667"/>
      <c r="G998" s="666">
        <v>40.229999999999997</v>
      </c>
      <c r="H998" s="667"/>
      <c r="I998" s="666">
        <v>3183.27</v>
      </c>
      <c r="J998" s="666">
        <v>3613</v>
      </c>
      <c r="K998" s="666">
        <v>118.98</v>
      </c>
      <c r="L998" s="666">
        <v>1408.24</v>
      </c>
      <c r="M998" s="667"/>
      <c r="N998" s="666">
        <v>126110.66</v>
      </c>
    </row>
    <row r="999" spans="1:14" ht="15" thickBot="1">
      <c r="A999" s="665" t="s">
        <v>865</v>
      </c>
      <c r="B999" s="665" t="s">
        <v>13</v>
      </c>
      <c r="C999" s="666">
        <v>215.61</v>
      </c>
      <c r="D999" s="667"/>
      <c r="E999" s="667"/>
      <c r="F999" s="667"/>
      <c r="G999" s="666">
        <v>10177.620000000001</v>
      </c>
      <c r="H999" s="666">
        <v>11.12</v>
      </c>
      <c r="I999" s="666">
        <v>77257.039999999994</v>
      </c>
      <c r="J999" s="666">
        <v>5269.67</v>
      </c>
      <c r="K999" s="666">
        <v>115.19</v>
      </c>
      <c r="L999" s="666">
        <v>0</v>
      </c>
      <c r="M999" s="667"/>
      <c r="N999" s="666">
        <v>93046.25</v>
      </c>
    </row>
    <row r="1000" spans="1:14" ht="15" thickBot="1">
      <c r="A1000" s="665" t="s">
        <v>866</v>
      </c>
      <c r="B1000" s="665" t="s">
        <v>13</v>
      </c>
      <c r="C1000" s="667"/>
      <c r="D1000" s="667"/>
      <c r="E1000" s="667"/>
      <c r="F1000" s="667"/>
      <c r="G1000" s="667"/>
      <c r="H1000" s="667"/>
      <c r="I1000" s="667"/>
      <c r="J1000" s="667"/>
      <c r="K1000" s="666">
        <v>82158.84</v>
      </c>
      <c r="L1000" s="667"/>
      <c r="M1000" s="667"/>
      <c r="N1000" s="666">
        <v>82158.84</v>
      </c>
    </row>
    <row r="1001" spans="1:14" ht="15" thickBot="1">
      <c r="A1001" s="665" t="s">
        <v>867</v>
      </c>
      <c r="B1001" s="665" t="s">
        <v>13</v>
      </c>
      <c r="C1001" s="667"/>
      <c r="D1001" s="667"/>
      <c r="E1001" s="667"/>
      <c r="F1001" s="666">
        <v>2472.84</v>
      </c>
      <c r="G1001" s="667"/>
      <c r="H1001" s="667"/>
      <c r="I1001" s="667"/>
      <c r="J1001" s="667"/>
      <c r="K1001" s="667"/>
      <c r="L1001" s="667"/>
      <c r="M1001" s="667"/>
      <c r="N1001" s="666">
        <v>2472.84</v>
      </c>
    </row>
    <row r="1002" spans="1:14" ht="15" thickBot="1">
      <c r="A1002" s="665" t="s">
        <v>867</v>
      </c>
      <c r="B1002" s="665" t="s">
        <v>16</v>
      </c>
      <c r="C1002" s="667"/>
      <c r="D1002" s="667"/>
      <c r="E1002" s="667"/>
      <c r="F1002" s="666">
        <v>42558.559999999998</v>
      </c>
      <c r="G1002" s="667"/>
      <c r="H1002" s="667"/>
      <c r="I1002" s="666">
        <v>-0.09</v>
      </c>
      <c r="J1002" s="667"/>
      <c r="K1002" s="667"/>
      <c r="L1002" s="667"/>
      <c r="M1002" s="667"/>
      <c r="N1002" s="666">
        <v>42558.47</v>
      </c>
    </row>
    <row r="1003" spans="1:14" ht="15" thickBot="1">
      <c r="A1003" s="665" t="s">
        <v>868</v>
      </c>
      <c r="B1003" s="665" t="s">
        <v>16</v>
      </c>
      <c r="C1003" s="667"/>
      <c r="D1003" s="667"/>
      <c r="E1003" s="667"/>
      <c r="F1003" s="667"/>
      <c r="G1003" s="666">
        <v>52083.19</v>
      </c>
      <c r="H1003" s="667"/>
      <c r="I1003" s="667"/>
      <c r="J1003" s="667"/>
      <c r="K1003" s="667"/>
      <c r="L1003" s="667"/>
      <c r="M1003" s="667"/>
      <c r="N1003" s="666">
        <v>52083.19</v>
      </c>
    </row>
    <row r="1004" spans="1:14" ht="15" thickBot="1">
      <c r="A1004" s="665" t="s">
        <v>3643</v>
      </c>
      <c r="B1004" s="665" t="s">
        <v>15</v>
      </c>
      <c r="C1004" s="667"/>
      <c r="D1004" s="667"/>
      <c r="E1004" s="667"/>
      <c r="F1004" s="667"/>
      <c r="G1004" s="667"/>
      <c r="H1004" s="667"/>
      <c r="I1004" s="667"/>
      <c r="J1004" s="667"/>
      <c r="K1004" s="666">
        <v>5798.37</v>
      </c>
      <c r="L1004" s="667"/>
      <c r="M1004" s="667"/>
      <c r="N1004" s="666">
        <v>5798.37</v>
      </c>
    </row>
    <row r="1005" spans="1:14" ht="15" thickBot="1">
      <c r="A1005" s="665" t="s">
        <v>869</v>
      </c>
      <c r="B1005" s="665" t="s">
        <v>15</v>
      </c>
      <c r="C1005" s="667"/>
      <c r="D1005" s="667"/>
      <c r="E1005" s="667"/>
      <c r="F1005" s="667"/>
      <c r="G1005" s="667"/>
      <c r="H1005" s="667"/>
      <c r="I1005" s="666">
        <v>383.29</v>
      </c>
      <c r="J1005" s="667"/>
      <c r="K1005" s="666">
        <v>14443.68</v>
      </c>
      <c r="L1005" s="667"/>
      <c r="M1005" s="667"/>
      <c r="N1005" s="666">
        <v>14826.97</v>
      </c>
    </row>
    <row r="1006" spans="1:14" ht="15" thickBot="1">
      <c r="A1006" s="665" t="s">
        <v>869</v>
      </c>
      <c r="B1006" s="665" t="s">
        <v>16</v>
      </c>
      <c r="C1006" s="666">
        <v>25023.34</v>
      </c>
      <c r="D1006" s="666">
        <v>1114.4000000000001</v>
      </c>
      <c r="E1006" s="667"/>
      <c r="F1006" s="667"/>
      <c r="G1006" s="667"/>
      <c r="H1006" s="667"/>
      <c r="I1006" s="666">
        <v>2274.1799999999998</v>
      </c>
      <c r="J1006" s="666">
        <v>1472.65</v>
      </c>
      <c r="K1006" s="666">
        <v>7.36</v>
      </c>
      <c r="L1006" s="666">
        <v>225.32</v>
      </c>
      <c r="M1006" s="667"/>
      <c r="N1006" s="666">
        <v>30117.25</v>
      </c>
    </row>
    <row r="1007" spans="1:14" ht="15" thickBot="1">
      <c r="A1007" s="665" t="s">
        <v>870</v>
      </c>
      <c r="B1007" s="665" t="s">
        <v>13</v>
      </c>
      <c r="C1007" s="666">
        <v>26349.13</v>
      </c>
      <c r="D1007" s="666">
        <v>563.08000000000004</v>
      </c>
      <c r="E1007" s="667"/>
      <c r="F1007" s="667"/>
      <c r="G1007" s="667"/>
      <c r="H1007" s="667"/>
      <c r="I1007" s="666">
        <v>5106.87</v>
      </c>
      <c r="J1007" s="666">
        <v>1750.6</v>
      </c>
      <c r="K1007" s="666">
        <v>35266.68</v>
      </c>
      <c r="L1007" s="666">
        <v>160.63</v>
      </c>
      <c r="M1007" s="667"/>
      <c r="N1007" s="666">
        <v>69196.990000000005</v>
      </c>
    </row>
    <row r="1008" spans="1:14" ht="15" thickBot="1">
      <c r="A1008" s="665" t="s">
        <v>871</v>
      </c>
      <c r="B1008" s="665" t="s">
        <v>14</v>
      </c>
      <c r="C1008" s="666">
        <v>8299.2999999999993</v>
      </c>
      <c r="D1008" s="666">
        <v>3288.05</v>
      </c>
      <c r="E1008" s="667"/>
      <c r="F1008" s="667"/>
      <c r="G1008" s="666">
        <v>506.6</v>
      </c>
      <c r="H1008" s="667"/>
      <c r="I1008" s="666">
        <v>129770.19</v>
      </c>
      <c r="J1008" s="667"/>
      <c r="K1008" s="666">
        <v>160.15</v>
      </c>
      <c r="L1008" s="666">
        <v>6657.22</v>
      </c>
      <c r="M1008" s="667"/>
      <c r="N1008" s="666">
        <v>148681.51</v>
      </c>
    </row>
    <row r="1009" spans="1:14" ht="15" thickBot="1">
      <c r="A1009" s="665" t="s">
        <v>872</v>
      </c>
      <c r="B1009" s="665" t="s">
        <v>13</v>
      </c>
      <c r="C1009" s="666">
        <v>1115.03</v>
      </c>
      <c r="D1009" s="667"/>
      <c r="E1009" s="667"/>
      <c r="F1009" s="667"/>
      <c r="G1009" s="667"/>
      <c r="H1009" s="667"/>
      <c r="I1009" s="667"/>
      <c r="J1009" s="667"/>
      <c r="K1009" s="666">
        <v>841.16</v>
      </c>
      <c r="L1009" s="667"/>
      <c r="M1009" s="667"/>
      <c r="N1009" s="666">
        <v>1956.19</v>
      </c>
    </row>
    <row r="1010" spans="1:14" ht="15" thickBot="1">
      <c r="A1010" s="665" t="s">
        <v>873</v>
      </c>
      <c r="B1010" s="665" t="s">
        <v>13</v>
      </c>
      <c r="C1010" s="667"/>
      <c r="D1010" s="667"/>
      <c r="E1010" s="667"/>
      <c r="F1010" s="667"/>
      <c r="G1010" s="667"/>
      <c r="H1010" s="667"/>
      <c r="I1010" s="667"/>
      <c r="J1010" s="667"/>
      <c r="K1010" s="666">
        <v>105603.06</v>
      </c>
      <c r="L1010" s="667"/>
      <c r="M1010" s="667"/>
      <c r="N1010" s="666">
        <v>105603.06</v>
      </c>
    </row>
    <row r="1011" spans="1:14" ht="15" thickBot="1">
      <c r="A1011" s="665" t="s">
        <v>874</v>
      </c>
      <c r="B1011" s="665" t="s">
        <v>13</v>
      </c>
      <c r="C1011" s="666">
        <v>-0.3</v>
      </c>
      <c r="D1011" s="667"/>
      <c r="E1011" s="667"/>
      <c r="F1011" s="667"/>
      <c r="G1011" s="667"/>
      <c r="H1011" s="667"/>
      <c r="I1011" s="666">
        <v>95492.77</v>
      </c>
      <c r="J1011" s="667"/>
      <c r="K1011" s="666">
        <v>24.29</v>
      </c>
      <c r="L1011" s="667"/>
      <c r="M1011" s="667"/>
      <c r="N1011" s="666">
        <v>95516.76</v>
      </c>
    </row>
    <row r="1012" spans="1:14" ht="15" thickBot="1">
      <c r="A1012" s="665" t="s">
        <v>3644</v>
      </c>
      <c r="B1012" s="665" t="s">
        <v>13</v>
      </c>
      <c r="C1012" s="667"/>
      <c r="D1012" s="667"/>
      <c r="E1012" s="667"/>
      <c r="F1012" s="667"/>
      <c r="G1012" s="667"/>
      <c r="H1012" s="667"/>
      <c r="I1012" s="666">
        <v>35179.06</v>
      </c>
      <c r="J1012" s="667"/>
      <c r="K1012" s="666">
        <v>8794.7900000000009</v>
      </c>
      <c r="L1012" s="667"/>
      <c r="M1012" s="667"/>
      <c r="N1012" s="666">
        <v>43973.85</v>
      </c>
    </row>
    <row r="1013" spans="1:14" ht="15" thickBot="1">
      <c r="A1013" s="665" t="s">
        <v>875</v>
      </c>
      <c r="B1013" s="665" t="s">
        <v>13</v>
      </c>
      <c r="C1013" s="666">
        <v>45166.49</v>
      </c>
      <c r="D1013" s="667"/>
      <c r="E1013" s="667"/>
      <c r="F1013" s="667"/>
      <c r="G1013" s="667"/>
      <c r="H1013" s="667"/>
      <c r="I1013" s="666">
        <v>25049.57</v>
      </c>
      <c r="J1013" s="666">
        <v>8332.26</v>
      </c>
      <c r="K1013" s="666">
        <v>23085.82</v>
      </c>
      <c r="L1013" s="667"/>
      <c r="M1013" s="667"/>
      <c r="N1013" s="666">
        <v>101634.14</v>
      </c>
    </row>
    <row r="1014" spans="1:14" ht="15" thickBot="1">
      <c r="A1014" s="665" t="s">
        <v>3172</v>
      </c>
      <c r="B1014" s="665" t="s">
        <v>15</v>
      </c>
      <c r="C1014" s="667"/>
      <c r="D1014" s="667"/>
      <c r="E1014" s="667"/>
      <c r="F1014" s="667"/>
      <c r="G1014" s="667"/>
      <c r="H1014" s="666">
        <v>207.6</v>
      </c>
      <c r="I1014" s="666">
        <v>508.04</v>
      </c>
      <c r="J1014" s="667"/>
      <c r="K1014" s="666">
        <v>39009.69</v>
      </c>
      <c r="L1014" s="667"/>
      <c r="M1014" s="667"/>
      <c r="N1014" s="666">
        <v>39725.33</v>
      </c>
    </row>
    <row r="1015" spans="1:14" ht="15" thickBot="1">
      <c r="A1015" s="665" t="s">
        <v>876</v>
      </c>
      <c r="B1015" s="665" t="s">
        <v>13</v>
      </c>
      <c r="C1015" s="666">
        <v>34700.620000000003</v>
      </c>
      <c r="D1015" s="667"/>
      <c r="E1015" s="667"/>
      <c r="F1015" s="666">
        <v>-436.87</v>
      </c>
      <c r="G1015" s="667"/>
      <c r="H1015" s="666">
        <v>35097.85</v>
      </c>
      <c r="I1015" s="666">
        <v>390.25</v>
      </c>
      <c r="J1015" s="666">
        <v>-176.88</v>
      </c>
      <c r="K1015" s="666">
        <v>-296.91000000000003</v>
      </c>
      <c r="L1015" s="667"/>
      <c r="M1015" s="667"/>
      <c r="N1015" s="666">
        <v>69278.06</v>
      </c>
    </row>
    <row r="1016" spans="1:14" ht="15" thickBot="1">
      <c r="A1016" s="665" t="s">
        <v>877</v>
      </c>
      <c r="B1016" s="665" t="s">
        <v>14</v>
      </c>
      <c r="C1016" s="666">
        <v>726.91</v>
      </c>
      <c r="D1016" s="667"/>
      <c r="E1016" s="667"/>
      <c r="F1016" s="667"/>
      <c r="G1016" s="666">
        <v>-3.8</v>
      </c>
      <c r="H1016" s="667"/>
      <c r="I1016" s="666">
        <v>530.42999999999995</v>
      </c>
      <c r="J1016" s="666">
        <v>-1.9</v>
      </c>
      <c r="K1016" s="666">
        <v>43476.38</v>
      </c>
      <c r="L1016" s="666">
        <v>-1.04</v>
      </c>
      <c r="M1016" s="667"/>
      <c r="N1016" s="666">
        <v>44726.98</v>
      </c>
    </row>
    <row r="1017" spans="1:14" ht="15" thickBot="1">
      <c r="A1017" s="665" t="s">
        <v>878</v>
      </c>
      <c r="B1017" s="665" t="s">
        <v>13</v>
      </c>
      <c r="C1017" s="667"/>
      <c r="D1017" s="667"/>
      <c r="E1017" s="667"/>
      <c r="F1017" s="667"/>
      <c r="G1017" s="667"/>
      <c r="H1017" s="667"/>
      <c r="I1017" s="667"/>
      <c r="J1017" s="667"/>
      <c r="K1017" s="666">
        <v>61760.92</v>
      </c>
      <c r="L1017" s="667"/>
      <c r="M1017" s="667"/>
      <c r="N1017" s="666">
        <v>61760.92</v>
      </c>
    </row>
    <row r="1018" spans="1:14" ht="15" thickBot="1">
      <c r="A1018" s="665" t="s">
        <v>879</v>
      </c>
      <c r="B1018" s="665" t="s">
        <v>14</v>
      </c>
      <c r="C1018" s="666">
        <v>10.54</v>
      </c>
      <c r="D1018" s="666">
        <v>0.13</v>
      </c>
      <c r="E1018" s="667"/>
      <c r="F1018" s="666">
        <v>0.38</v>
      </c>
      <c r="G1018" s="666">
        <v>5.2</v>
      </c>
      <c r="H1018" s="667"/>
      <c r="I1018" s="666">
        <v>3639.62</v>
      </c>
      <c r="J1018" s="667"/>
      <c r="K1018" s="666">
        <v>52127.4</v>
      </c>
      <c r="L1018" s="666">
        <v>1.63</v>
      </c>
      <c r="M1018" s="666">
        <v>0.03</v>
      </c>
      <c r="N1018" s="666">
        <v>55784.93</v>
      </c>
    </row>
    <row r="1019" spans="1:14" ht="15" thickBot="1">
      <c r="A1019" s="665" t="s">
        <v>880</v>
      </c>
      <c r="B1019" s="665" t="s">
        <v>13</v>
      </c>
      <c r="C1019" s="667"/>
      <c r="D1019" s="667"/>
      <c r="E1019" s="667"/>
      <c r="F1019" s="667"/>
      <c r="G1019" s="667"/>
      <c r="H1019" s="667"/>
      <c r="I1019" s="667"/>
      <c r="J1019" s="667"/>
      <c r="K1019" s="666">
        <v>164280.29999999999</v>
      </c>
      <c r="L1019" s="667"/>
      <c r="M1019" s="667"/>
      <c r="N1019" s="666">
        <v>164280.29999999999</v>
      </c>
    </row>
    <row r="1020" spans="1:14" ht="15" thickBot="1">
      <c r="A1020" s="665" t="s">
        <v>3173</v>
      </c>
      <c r="B1020" s="665" t="s">
        <v>13</v>
      </c>
      <c r="C1020" s="666">
        <v>73.08</v>
      </c>
      <c r="D1020" s="667"/>
      <c r="E1020" s="667"/>
      <c r="F1020" s="667"/>
      <c r="G1020" s="666">
        <v>2.88</v>
      </c>
      <c r="H1020" s="666">
        <v>2.2999999999999998</v>
      </c>
      <c r="I1020" s="666">
        <v>80512.61</v>
      </c>
      <c r="J1020" s="666">
        <v>60.15</v>
      </c>
      <c r="K1020" s="666">
        <v>37.18</v>
      </c>
      <c r="L1020" s="666">
        <v>0</v>
      </c>
      <c r="M1020" s="667"/>
      <c r="N1020" s="666">
        <v>80688.2</v>
      </c>
    </row>
    <row r="1021" spans="1:14" ht="15" thickBot="1">
      <c r="A1021" s="665" t="s">
        <v>881</v>
      </c>
      <c r="B1021" s="665" t="s">
        <v>14</v>
      </c>
      <c r="C1021" s="666">
        <v>18674.25</v>
      </c>
      <c r="D1021" s="666">
        <v>1217.29</v>
      </c>
      <c r="E1021" s="667"/>
      <c r="F1021" s="667"/>
      <c r="G1021" s="666">
        <v>172.57</v>
      </c>
      <c r="H1021" s="667"/>
      <c r="I1021" s="666">
        <v>157381.9</v>
      </c>
      <c r="J1021" s="667"/>
      <c r="K1021" s="666">
        <v>1593.61</v>
      </c>
      <c r="L1021" s="666">
        <v>32788.15</v>
      </c>
      <c r="M1021" s="667"/>
      <c r="N1021" s="666">
        <v>211827.77</v>
      </c>
    </row>
    <row r="1022" spans="1:14" ht="15" thickBot="1">
      <c r="A1022" s="665" t="s">
        <v>882</v>
      </c>
      <c r="B1022" s="665" t="s">
        <v>14</v>
      </c>
      <c r="C1022" s="666">
        <v>8487.25</v>
      </c>
      <c r="D1022" s="666">
        <v>408.96</v>
      </c>
      <c r="E1022" s="667"/>
      <c r="F1022" s="666">
        <v>-0.09</v>
      </c>
      <c r="G1022" s="666">
        <v>310.06</v>
      </c>
      <c r="H1022" s="666">
        <v>0</v>
      </c>
      <c r="I1022" s="666">
        <v>76455.62</v>
      </c>
      <c r="J1022" s="667"/>
      <c r="K1022" s="666">
        <v>-1.24</v>
      </c>
      <c r="L1022" s="667"/>
      <c r="M1022" s="667"/>
      <c r="N1022" s="666">
        <v>85660.56</v>
      </c>
    </row>
    <row r="1023" spans="1:14" ht="15" thickBot="1">
      <c r="A1023" s="665" t="s">
        <v>2994</v>
      </c>
      <c r="B1023" s="665" t="s">
        <v>13</v>
      </c>
      <c r="C1023" s="666">
        <v>2519.86</v>
      </c>
      <c r="D1023" s="666">
        <v>-24.69</v>
      </c>
      <c r="E1023" s="667"/>
      <c r="F1023" s="667"/>
      <c r="G1023" s="667"/>
      <c r="H1023" s="667"/>
      <c r="I1023" s="666">
        <v>24.69</v>
      </c>
      <c r="J1023" s="666">
        <v>157.13</v>
      </c>
      <c r="K1023" s="667"/>
      <c r="L1023" s="666">
        <v>-1.59</v>
      </c>
      <c r="M1023" s="667"/>
      <c r="N1023" s="666">
        <v>2675.4</v>
      </c>
    </row>
    <row r="1024" spans="1:14" ht="15" thickBot="1">
      <c r="A1024" s="665" t="s">
        <v>2994</v>
      </c>
      <c r="B1024" s="665" t="s">
        <v>16</v>
      </c>
      <c r="C1024" s="666">
        <v>53163.1</v>
      </c>
      <c r="D1024" s="666">
        <v>2069.6799999999998</v>
      </c>
      <c r="E1024" s="667"/>
      <c r="F1024" s="667"/>
      <c r="G1024" s="667"/>
      <c r="H1024" s="667"/>
      <c r="I1024" s="666">
        <v>365.04</v>
      </c>
      <c r="J1024" s="666">
        <v>3921.03</v>
      </c>
      <c r="K1024" s="667"/>
      <c r="L1024" s="666">
        <v>33.08</v>
      </c>
      <c r="M1024" s="667"/>
      <c r="N1024" s="666">
        <v>59551.93</v>
      </c>
    </row>
    <row r="1025" spans="1:14" ht="15" thickBot="1">
      <c r="A1025" s="665" t="s">
        <v>3645</v>
      </c>
      <c r="B1025" s="665" t="s">
        <v>14</v>
      </c>
      <c r="C1025" s="666">
        <v>60632.02</v>
      </c>
      <c r="D1025" s="666">
        <v>12717.16</v>
      </c>
      <c r="E1025" s="667"/>
      <c r="F1025" s="667"/>
      <c r="G1025" s="666">
        <v>2.44</v>
      </c>
      <c r="H1025" s="667"/>
      <c r="I1025" s="666">
        <v>6107.04</v>
      </c>
      <c r="J1025" s="667"/>
      <c r="K1025" s="666">
        <v>3.37</v>
      </c>
      <c r="L1025" s="666">
        <v>529.04</v>
      </c>
      <c r="M1025" s="667"/>
      <c r="N1025" s="666">
        <v>79991.070000000007</v>
      </c>
    </row>
    <row r="1026" spans="1:14" ht="15" thickBot="1">
      <c r="A1026" s="665" t="s">
        <v>883</v>
      </c>
      <c r="B1026" s="665" t="s">
        <v>18</v>
      </c>
      <c r="C1026" s="666">
        <v>3580.72</v>
      </c>
      <c r="D1026" s="666">
        <v>180.29</v>
      </c>
      <c r="E1026" s="667"/>
      <c r="F1026" s="667"/>
      <c r="G1026" s="666">
        <v>292.11</v>
      </c>
      <c r="H1026" s="666">
        <v>1199.47</v>
      </c>
      <c r="I1026" s="666">
        <v>34.46</v>
      </c>
      <c r="J1026" s="666">
        <v>61590.91</v>
      </c>
      <c r="K1026" s="666">
        <v>2349.6799999999998</v>
      </c>
      <c r="L1026" s="666">
        <v>667.31</v>
      </c>
      <c r="M1026" s="667"/>
      <c r="N1026" s="666">
        <v>69894.95</v>
      </c>
    </row>
    <row r="1027" spans="1:14" ht="15" thickBot="1">
      <c r="A1027" s="665" t="s">
        <v>2995</v>
      </c>
      <c r="B1027" s="665" t="s">
        <v>13</v>
      </c>
      <c r="C1027" s="666">
        <v>13577.85</v>
      </c>
      <c r="D1027" s="667"/>
      <c r="E1027" s="667"/>
      <c r="F1027" s="667"/>
      <c r="G1027" s="667"/>
      <c r="H1027" s="667"/>
      <c r="I1027" s="666">
        <v>1495.12</v>
      </c>
      <c r="J1027" s="666">
        <v>1868.89</v>
      </c>
      <c r="K1027" s="667"/>
      <c r="L1027" s="667"/>
      <c r="M1027" s="667"/>
      <c r="N1027" s="666">
        <v>16941.86</v>
      </c>
    </row>
    <row r="1028" spans="1:14" ht="15" thickBot="1">
      <c r="A1028" s="665" t="s">
        <v>2995</v>
      </c>
      <c r="B1028" s="665" t="s">
        <v>15</v>
      </c>
      <c r="C1028" s="666">
        <v>25234.66</v>
      </c>
      <c r="D1028" s="667"/>
      <c r="E1028" s="667"/>
      <c r="F1028" s="667"/>
      <c r="G1028" s="667"/>
      <c r="H1028" s="667"/>
      <c r="I1028" s="666">
        <v>4128.29</v>
      </c>
      <c r="J1028" s="666">
        <v>5039.5</v>
      </c>
      <c r="K1028" s="667"/>
      <c r="L1028" s="667"/>
      <c r="M1028" s="667"/>
      <c r="N1028" s="666">
        <v>34402.449999999997</v>
      </c>
    </row>
    <row r="1029" spans="1:14" ht="15" thickBot="1">
      <c r="A1029" s="665" t="s">
        <v>884</v>
      </c>
      <c r="B1029" s="665" t="s">
        <v>18</v>
      </c>
      <c r="C1029" s="666">
        <v>4058.22</v>
      </c>
      <c r="D1029" s="666">
        <v>243.26</v>
      </c>
      <c r="E1029" s="667"/>
      <c r="F1029" s="667"/>
      <c r="G1029" s="666">
        <v>392.05</v>
      </c>
      <c r="H1029" s="666">
        <v>910.11</v>
      </c>
      <c r="I1029" s="666">
        <v>41.85</v>
      </c>
      <c r="J1029" s="666">
        <v>65667.61</v>
      </c>
      <c r="K1029" s="666">
        <v>5786.72</v>
      </c>
      <c r="L1029" s="666">
        <v>1691.94</v>
      </c>
      <c r="M1029" s="667"/>
      <c r="N1029" s="666">
        <v>78791.759999999995</v>
      </c>
    </row>
    <row r="1030" spans="1:14" ht="15" thickBot="1">
      <c r="A1030" s="665" t="s">
        <v>885</v>
      </c>
      <c r="B1030" s="665" t="s">
        <v>18</v>
      </c>
      <c r="C1030" s="666">
        <v>22466.66</v>
      </c>
      <c r="D1030" s="666">
        <v>1285.8699999999999</v>
      </c>
      <c r="E1030" s="667"/>
      <c r="F1030" s="667"/>
      <c r="G1030" s="666">
        <v>1316.89</v>
      </c>
      <c r="H1030" s="667"/>
      <c r="I1030" s="666">
        <v>84.75</v>
      </c>
      <c r="J1030" s="666">
        <v>74178.240000000005</v>
      </c>
      <c r="K1030" s="667"/>
      <c r="L1030" s="666">
        <v>604.04999999999995</v>
      </c>
      <c r="M1030" s="667"/>
      <c r="N1030" s="666">
        <v>99936.46</v>
      </c>
    </row>
    <row r="1031" spans="1:14" ht="15" thickBot="1">
      <c r="A1031" s="665" t="s">
        <v>886</v>
      </c>
      <c r="B1031" s="665" t="s">
        <v>13</v>
      </c>
      <c r="C1031" s="666">
        <v>4367.3</v>
      </c>
      <c r="D1031" s="666">
        <v>610.70000000000005</v>
      </c>
      <c r="E1031" s="667"/>
      <c r="F1031" s="667"/>
      <c r="G1031" s="666">
        <v>705.13</v>
      </c>
      <c r="H1031" s="666">
        <v>1270</v>
      </c>
      <c r="I1031" s="666">
        <v>108.51</v>
      </c>
      <c r="J1031" s="666">
        <v>80769.19</v>
      </c>
      <c r="K1031" s="666">
        <v>3087.41</v>
      </c>
      <c r="L1031" s="666">
        <v>1507.07</v>
      </c>
      <c r="M1031" s="667"/>
      <c r="N1031" s="666">
        <v>92425.31</v>
      </c>
    </row>
    <row r="1032" spans="1:14" ht="15" thickBot="1">
      <c r="A1032" s="665" t="s">
        <v>887</v>
      </c>
      <c r="B1032" s="665" t="s">
        <v>13</v>
      </c>
      <c r="C1032" s="666">
        <v>56589.77</v>
      </c>
      <c r="D1032" s="667"/>
      <c r="E1032" s="667"/>
      <c r="F1032" s="667"/>
      <c r="G1032" s="667"/>
      <c r="H1032" s="667"/>
      <c r="I1032" s="667"/>
      <c r="J1032" s="667"/>
      <c r="K1032" s="666">
        <v>33273.11</v>
      </c>
      <c r="L1032" s="667"/>
      <c r="M1032" s="667"/>
      <c r="N1032" s="666">
        <v>89862.88</v>
      </c>
    </row>
    <row r="1033" spans="1:14" ht="15" thickBot="1">
      <c r="A1033" s="665" t="s">
        <v>2996</v>
      </c>
      <c r="B1033" s="665" t="s">
        <v>13</v>
      </c>
      <c r="C1033" s="666">
        <v>30645.38</v>
      </c>
      <c r="D1033" s="667"/>
      <c r="E1033" s="667"/>
      <c r="F1033" s="666">
        <v>182.52</v>
      </c>
      <c r="G1033" s="667"/>
      <c r="H1033" s="667"/>
      <c r="I1033" s="667"/>
      <c r="J1033" s="667"/>
      <c r="K1033" s="666">
        <v>54439.95</v>
      </c>
      <c r="L1033" s="666">
        <v>830.2</v>
      </c>
      <c r="M1033" s="667"/>
      <c r="N1033" s="666">
        <v>86098.05</v>
      </c>
    </row>
    <row r="1034" spans="1:14" ht="15" thickBot="1">
      <c r="A1034" s="665" t="s">
        <v>888</v>
      </c>
      <c r="B1034" s="665" t="s">
        <v>13</v>
      </c>
      <c r="C1034" s="666">
        <v>64801.72</v>
      </c>
      <c r="D1034" s="666">
        <v>1347.25</v>
      </c>
      <c r="E1034" s="667"/>
      <c r="F1034" s="667"/>
      <c r="G1034" s="667"/>
      <c r="H1034" s="667"/>
      <c r="I1034" s="666">
        <v>14949.2</v>
      </c>
      <c r="J1034" s="666">
        <v>3157.51</v>
      </c>
      <c r="K1034" s="666">
        <v>9.19</v>
      </c>
      <c r="L1034" s="666">
        <v>449.77</v>
      </c>
      <c r="M1034" s="667"/>
      <c r="N1034" s="666">
        <v>84714.64</v>
      </c>
    </row>
    <row r="1035" spans="1:14" ht="15" thickBot="1">
      <c r="A1035" s="665" t="s">
        <v>889</v>
      </c>
      <c r="B1035" s="665" t="s">
        <v>14</v>
      </c>
      <c r="C1035" s="666">
        <v>25473.95</v>
      </c>
      <c r="D1035" s="666">
        <v>549.20000000000005</v>
      </c>
      <c r="E1035" s="667"/>
      <c r="F1035" s="667"/>
      <c r="G1035" s="666">
        <v>988.1</v>
      </c>
      <c r="H1035" s="667"/>
      <c r="I1035" s="666">
        <v>92922.14</v>
      </c>
      <c r="J1035" s="667"/>
      <c r="K1035" s="666">
        <v>243.93</v>
      </c>
      <c r="L1035" s="666">
        <v>13478.65</v>
      </c>
      <c r="M1035" s="666">
        <v>23.27</v>
      </c>
      <c r="N1035" s="666">
        <v>133679.24</v>
      </c>
    </row>
    <row r="1036" spans="1:14" ht="15" thickBot="1">
      <c r="A1036" s="665" t="s">
        <v>890</v>
      </c>
      <c r="B1036" s="665" t="s">
        <v>13</v>
      </c>
      <c r="C1036" s="666">
        <v>873.37</v>
      </c>
      <c r="D1036" s="667"/>
      <c r="E1036" s="667"/>
      <c r="F1036" s="667"/>
      <c r="G1036" s="667"/>
      <c r="H1036" s="667"/>
      <c r="I1036" s="667"/>
      <c r="J1036" s="667"/>
      <c r="K1036" s="666">
        <v>1351.77</v>
      </c>
      <c r="L1036" s="667"/>
      <c r="M1036" s="667"/>
      <c r="N1036" s="666">
        <v>2225.14</v>
      </c>
    </row>
    <row r="1037" spans="1:14" ht="15" thickBot="1">
      <c r="A1037" s="665" t="s">
        <v>890</v>
      </c>
      <c r="B1037" s="665" t="s">
        <v>16</v>
      </c>
      <c r="C1037" s="666">
        <v>16662.96</v>
      </c>
      <c r="D1037" s="667"/>
      <c r="E1037" s="667"/>
      <c r="F1037" s="667"/>
      <c r="G1037" s="667"/>
      <c r="H1037" s="667"/>
      <c r="I1037" s="666">
        <v>428.4</v>
      </c>
      <c r="J1037" s="667"/>
      <c r="K1037" s="666">
        <v>26259.22</v>
      </c>
      <c r="L1037" s="667"/>
      <c r="M1037" s="667"/>
      <c r="N1037" s="666">
        <v>43350.58</v>
      </c>
    </row>
    <row r="1038" spans="1:14" ht="15" thickBot="1">
      <c r="A1038" s="665" t="s">
        <v>891</v>
      </c>
      <c r="B1038" s="665" t="s">
        <v>16</v>
      </c>
      <c r="C1038" s="666">
        <v>0.1</v>
      </c>
      <c r="D1038" s="667"/>
      <c r="E1038" s="667"/>
      <c r="F1038" s="667"/>
      <c r="G1038" s="667"/>
      <c r="H1038" s="667"/>
      <c r="I1038" s="666">
        <v>462.16</v>
      </c>
      <c r="J1038" s="667"/>
      <c r="K1038" s="666">
        <v>49272.03</v>
      </c>
      <c r="L1038" s="667"/>
      <c r="M1038" s="667"/>
      <c r="N1038" s="666">
        <v>49734.29</v>
      </c>
    </row>
    <row r="1039" spans="1:14" ht="15" thickBot="1">
      <c r="A1039" s="665" t="s">
        <v>892</v>
      </c>
      <c r="B1039" s="665" t="s">
        <v>15</v>
      </c>
      <c r="C1039" s="667"/>
      <c r="D1039" s="667"/>
      <c r="E1039" s="667"/>
      <c r="F1039" s="667"/>
      <c r="G1039" s="667"/>
      <c r="H1039" s="667"/>
      <c r="I1039" s="666">
        <v>202.41</v>
      </c>
      <c r="J1039" s="667"/>
      <c r="K1039" s="666">
        <v>49112.49</v>
      </c>
      <c r="L1039" s="667"/>
      <c r="M1039" s="667"/>
      <c r="N1039" s="666">
        <v>49314.9</v>
      </c>
    </row>
    <row r="1040" spans="1:14" ht="15" thickBot="1">
      <c r="A1040" s="665" t="s">
        <v>893</v>
      </c>
      <c r="B1040" s="665" t="s">
        <v>13</v>
      </c>
      <c r="C1040" s="667"/>
      <c r="D1040" s="667"/>
      <c r="E1040" s="667"/>
      <c r="F1040" s="667"/>
      <c r="G1040" s="667"/>
      <c r="H1040" s="667"/>
      <c r="I1040" s="667"/>
      <c r="J1040" s="667"/>
      <c r="K1040" s="666">
        <v>24002.3</v>
      </c>
      <c r="L1040" s="666">
        <v>339.92</v>
      </c>
      <c r="M1040" s="667"/>
      <c r="N1040" s="666">
        <v>24342.22</v>
      </c>
    </row>
    <row r="1041" spans="1:14" ht="15" thickBot="1">
      <c r="A1041" s="665" t="s">
        <v>894</v>
      </c>
      <c r="B1041" s="665" t="s">
        <v>13</v>
      </c>
      <c r="C1041" s="667"/>
      <c r="D1041" s="667"/>
      <c r="E1041" s="667"/>
      <c r="F1041" s="667"/>
      <c r="G1041" s="667"/>
      <c r="H1041" s="667"/>
      <c r="I1041" s="667"/>
      <c r="J1041" s="667"/>
      <c r="K1041" s="666">
        <v>92460.15</v>
      </c>
      <c r="L1041" s="667"/>
      <c r="M1041" s="667"/>
      <c r="N1041" s="666">
        <v>92460.15</v>
      </c>
    </row>
    <row r="1042" spans="1:14" ht="15" thickBot="1">
      <c r="A1042" s="665" t="s">
        <v>895</v>
      </c>
      <c r="B1042" s="665" t="s">
        <v>18</v>
      </c>
      <c r="C1042" s="666">
        <v>12968.1</v>
      </c>
      <c r="D1042" s="666">
        <v>6.18</v>
      </c>
      <c r="E1042" s="667"/>
      <c r="F1042" s="667"/>
      <c r="G1042" s="666">
        <v>927.75</v>
      </c>
      <c r="H1042" s="667"/>
      <c r="I1042" s="666">
        <v>21.56</v>
      </c>
      <c r="J1042" s="666">
        <v>59708.01</v>
      </c>
      <c r="K1042" s="666">
        <v>0.9</v>
      </c>
      <c r="L1042" s="666">
        <v>29.9</v>
      </c>
      <c r="M1042" s="667"/>
      <c r="N1042" s="666">
        <v>73662.399999999994</v>
      </c>
    </row>
    <row r="1043" spans="1:14" ht="15" thickBot="1">
      <c r="A1043" s="665" t="s">
        <v>896</v>
      </c>
      <c r="B1043" s="665" t="s">
        <v>13</v>
      </c>
      <c r="C1043" s="666">
        <v>63745.31</v>
      </c>
      <c r="D1043" s="666">
        <v>556.74</v>
      </c>
      <c r="E1043" s="667"/>
      <c r="F1043" s="667"/>
      <c r="G1043" s="667"/>
      <c r="H1043" s="667"/>
      <c r="I1043" s="666">
        <v>6484.43</v>
      </c>
      <c r="J1043" s="666">
        <v>745.06</v>
      </c>
      <c r="K1043" s="666">
        <v>-1.07</v>
      </c>
      <c r="L1043" s="666">
        <v>1397.48</v>
      </c>
      <c r="M1043" s="667"/>
      <c r="N1043" s="666">
        <v>72927.95</v>
      </c>
    </row>
    <row r="1044" spans="1:14" ht="15" thickBot="1">
      <c r="A1044" s="665" t="s">
        <v>897</v>
      </c>
      <c r="B1044" s="665" t="s">
        <v>13</v>
      </c>
      <c r="C1044" s="666">
        <v>42723.92</v>
      </c>
      <c r="D1044" s="666">
        <v>1276.73</v>
      </c>
      <c r="E1044" s="667"/>
      <c r="F1044" s="667"/>
      <c r="G1044" s="667"/>
      <c r="H1044" s="667"/>
      <c r="I1044" s="666">
        <v>7313.2</v>
      </c>
      <c r="J1044" s="666">
        <v>2783.23</v>
      </c>
      <c r="K1044" s="666">
        <v>1.37</v>
      </c>
      <c r="L1044" s="666">
        <v>309.89999999999998</v>
      </c>
      <c r="M1044" s="667"/>
      <c r="N1044" s="666">
        <v>54408.35</v>
      </c>
    </row>
    <row r="1045" spans="1:14" ht="15" thickBot="1">
      <c r="A1045" s="665" t="s">
        <v>898</v>
      </c>
      <c r="B1045" s="665" t="s">
        <v>13</v>
      </c>
      <c r="C1045" s="666">
        <v>164.54</v>
      </c>
      <c r="D1045" s="667"/>
      <c r="E1045" s="667"/>
      <c r="F1045" s="667"/>
      <c r="G1045" s="666">
        <v>0.26</v>
      </c>
      <c r="H1045" s="667"/>
      <c r="I1045" s="666">
        <v>1.02</v>
      </c>
      <c r="J1045" s="666">
        <v>0.13</v>
      </c>
      <c r="K1045" s="666">
        <v>157.66</v>
      </c>
      <c r="L1045" s="666">
        <v>14.93</v>
      </c>
      <c r="M1045" s="667"/>
      <c r="N1045" s="666">
        <v>338.54</v>
      </c>
    </row>
    <row r="1046" spans="1:14" ht="15" thickBot="1">
      <c r="A1046" s="665" t="s">
        <v>899</v>
      </c>
      <c r="B1046" s="665" t="s">
        <v>13</v>
      </c>
      <c r="C1046" s="666">
        <v>41174.68</v>
      </c>
      <c r="D1046" s="666">
        <v>5239.5600000000004</v>
      </c>
      <c r="E1046" s="667"/>
      <c r="F1046" s="667"/>
      <c r="G1046" s="666">
        <v>24.74</v>
      </c>
      <c r="H1046" s="667"/>
      <c r="I1046" s="666">
        <v>143.05000000000001</v>
      </c>
      <c r="J1046" s="666">
        <v>3991.14</v>
      </c>
      <c r="K1046" s="666">
        <v>45.35</v>
      </c>
      <c r="L1046" s="666">
        <v>5465.41</v>
      </c>
      <c r="M1046" s="667"/>
      <c r="N1046" s="666">
        <v>56083.93</v>
      </c>
    </row>
    <row r="1047" spans="1:14" ht="15" thickBot="1">
      <c r="A1047" s="665" t="s">
        <v>3646</v>
      </c>
      <c r="B1047" s="665" t="s">
        <v>13</v>
      </c>
      <c r="C1047" s="666">
        <v>20716.240000000002</v>
      </c>
      <c r="D1047" s="666">
        <v>195.18</v>
      </c>
      <c r="E1047" s="667"/>
      <c r="F1047" s="667"/>
      <c r="G1047" s="667"/>
      <c r="H1047" s="667"/>
      <c r="I1047" s="666">
        <v>2968.37</v>
      </c>
      <c r="J1047" s="666">
        <v>428.09</v>
      </c>
      <c r="K1047" s="666">
        <v>0.23</v>
      </c>
      <c r="L1047" s="666">
        <v>694.66</v>
      </c>
      <c r="M1047" s="667"/>
      <c r="N1047" s="666">
        <v>25002.77</v>
      </c>
    </row>
    <row r="1048" spans="1:14" ht="15" thickBot="1">
      <c r="A1048" s="665" t="s">
        <v>900</v>
      </c>
      <c r="B1048" s="665" t="s">
        <v>13</v>
      </c>
      <c r="C1048" s="667"/>
      <c r="D1048" s="667"/>
      <c r="E1048" s="667"/>
      <c r="F1048" s="667"/>
      <c r="G1048" s="667"/>
      <c r="H1048" s="667"/>
      <c r="I1048" s="667"/>
      <c r="J1048" s="667"/>
      <c r="K1048" s="667"/>
      <c r="L1048" s="666">
        <v>83880.02</v>
      </c>
      <c r="M1048" s="667"/>
      <c r="N1048" s="666">
        <v>83880.02</v>
      </c>
    </row>
    <row r="1049" spans="1:14" ht="15" thickBot="1">
      <c r="A1049" s="665" t="s">
        <v>901</v>
      </c>
      <c r="B1049" s="665" t="s">
        <v>13</v>
      </c>
      <c r="C1049" s="667"/>
      <c r="D1049" s="667"/>
      <c r="E1049" s="667"/>
      <c r="F1049" s="667"/>
      <c r="G1049" s="667"/>
      <c r="H1049" s="667"/>
      <c r="I1049" s="667"/>
      <c r="J1049" s="667"/>
      <c r="K1049" s="666">
        <v>98180.57</v>
      </c>
      <c r="L1049" s="667"/>
      <c r="M1049" s="667"/>
      <c r="N1049" s="666">
        <v>98180.57</v>
      </c>
    </row>
    <row r="1050" spans="1:14" ht="15" thickBot="1">
      <c r="A1050" s="665" t="s">
        <v>902</v>
      </c>
      <c r="B1050" s="665" t="s">
        <v>18</v>
      </c>
      <c r="C1050" s="666">
        <v>3895.7</v>
      </c>
      <c r="D1050" s="666">
        <v>452.41</v>
      </c>
      <c r="E1050" s="667"/>
      <c r="F1050" s="667"/>
      <c r="G1050" s="666">
        <v>932.82</v>
      </c>
      <c r="H1050" s="666">
        <v>2023.33</v>
      </c>
      <c r="I1050" s="666">
        <v>62.16</v>
      </c>
      <c r="J1050" s="666">
        <v>78470.210000000006</v>
      </c>
      <c r="K1050" s="666">
        <v>2399.2399999999998</v>
      </c>
      <c r="L1050" s="666">
        <v>2701.29</v>
      </c>
      <c r="M1050" s="667"/>
      <c r="N1050" s="666">
        <v>90937.16</v>
      </c>
    </row>
    <row r="1051" spans="1:14" ht="15" thickBot="1">
      <c r="A1051" s="665" t="s">
        <v>3647</v>
      </c>
      <c r="B1051" s="665" t="s">
        <v>13</v>
      </c>
      <c r="C1051" s="666">
        <v>46648.54</v>
      </c>
      <c r="D1051" s="667"/>
      <c r="E1051" s="667"/>
      <c r="F1051" s="667"/>
      <c r="G1051" s="667"/>
      <c r="H1051" s="667"/>
      <c r="I1051" s="667"/>
      <c r="J1051" s="667"/>
      <c r="K1051" s="666">
        <v>32360.14</v>
      </c>
      <c r="L1051" s="667"/>
      <c r="M1051" s="667"/>
      <c r="N1051" s="666">
        <v>79008.679999999993</v>
      </c>
    </row>
    <row r="1052" spans="1:14" ht="15" thickBot="1">
      <c r="A1052" s="665" t="s">
        <v>903</v>
      </c>
      <c r="B1052" s="665" t="s">
        <v>13</v>
      </c>
      <c r="C1052" s="667"/>
      <c r="D1052" s="667"/>
      <c r="E1052" s="667"/>
      <c r="F1052" s="667"/>
      <c r="G1052" s="667"/>
      <c r="H1052" s="667"/>
      <c r="I1052" s="667"/>
      <c r="J1052" s="666">
        <v>82802.31</v>
      </c>
      <c r="K1052" s="667"/>
      <c r="L1052" s="667"/>
      <c r="M1052" s="667"/>
      <c r="N1052" s="666">
        <v>82802.31</v>
      </c>
    </row>
    <row r="1053" spans="1:14" ht="15" thickBot="1">
      <c r="A1053" s="665" t="s">
        <v>904</v>
      </c>
      <c r="B1053" s="665" t="s">
        <v>18</v>
      </c>
      <c r="C1053" s="666">
        <v>7650.36</v>
      </c>
      <c r="D1053" s="666">
        <v>3434.53</v>
      </c>
      <c r="E1053" s="667"/>
      <c r="F1053" s="667"/>
      <c r="G1053" s="666">
        <v>657.68</v>
      </c>
      <c r="H1053" s="666">
        <v>476.35</v>
      </c>
      <c r="I1053" s="666">
        <v>42.73</v>
      </c>
      <c r="J1053" s="666">
        <v>69709.37</v>
      </c>
      <c r="K1053" s="666">
        <v>1178.68</v>
      </c>
      <c r="L1053" s="666">
        <v>9865.98</v>
      </c>
      <c r="M1053" s="667"/>
      <c r="N1053" s="666">
        <v>93015.679999999993</v>
      </c>
    </row>
    <row r="1054" spans="1:14" ht="15" thickBot="1">
      <c r="A1054" s="665" t="s">
        <v>905</v>
      </c>
      <c r="B1054" s="665" t="s">
        <v>13</v>
      </c>
      <c r="C1054" s="667"/>
      <c r="D1054" s="667"/>
      <c r="E1054" s="667"/>
      <c r="F1054" s="667"/>
      <c r="G1054" s="667"/>
      <c r="H1054" s="666">
        <v>283.05</v>
      </c>
      <c r="I1054" s="667"/>
      <c r="J1054" s="667"/>
      <c r="K1054" s="666">
        <v>150759.87</v>
      </c>
      <c r="L1054" s="666">
        <v>19012.79</v>
      </c>
      <c r="M1054" s="667"/>
      <c r="N1054" s="666">
        <v>170055.71</v>
      </c>
    </row>
    <row r="1055" spans="1:14" ht="15" thickBot="1">
      <c r="A1055" s="665" t="s">
        <v>906</v>
      </c>
      <c r="B1055" s="665" t="s">
        <v>15</v>
      </c>
      <c r="C1055" s="667"/>
      <c r="D1055" s="667"/>
      <c r="E1055" s="667"/>
      <c r="F1055" s="667"/>
      <c r="G1055" s="667"/>
      <c r="H1055" s="667"/>
      <c r="I1055" s="666">
        <v>293.37</v>
      </c>
      <c r="J1055" s="667"/>
      <c r="K1055" s="666">
        <v>35606.769999999997</v>
      </c>
      <c r="L1055" s="666">
        <v>160.16999999999999</v>
      </c>
      <c r="M1055" s="667"/>
      <c r="N1055" s="666">
        <v>36060.31</v>
      </c>
    </row>
    <row r="1056" spans="1:14" ht="15" thickBot="1">
      <c r="A1056" s="665" t="s">
        <v>3174</v>
      </c>
      <c r="B1056" s="665" t="s">
        <v>15</v>
      </c>
      <c r="C1056" s="667"/>
      <c r="D1056" s="667"/>
      <c r="E1056" s="667"/>
      <c r="F1056" s="667"/>
      <c r="G1056" s="667"/>
      <c r="H1056" s="667"/>
      <c r="I1056" s="666">
        <v>321.66000000000003</v>
      </c>
      <c r="J1056" s="667"/>
      <c r="K1056" s="666">
        <v>40601.370000000003</v>
      </c>
      <c r="L1056" s="667"/>
      <c r="M1056" s="667"/>
      <c r="N1056" s="666">
        <v>40923.03</v>
      </c>
    </row>
    <row r="1057" spans="1:14" ht="15" thickBot="1">
      <c r="A1057" s="665" t="s">
        <v>907</v>
      </c>
      <c r="B1057" s="665" t="s">
        <v>14</v>
      </c>
      <c r="C1057" s="666">
        <v>11.1</v>
      </c>
      <c r="D1057" s="666">
        <v>0.11</v>
      </c>
      <c r="E1057" s="667"/>
      <c r="F1057" s="666">
        <v>0.57999999999999996</v>
      </c>
      <c r="G1057" s="666">
        <v>315.19</v>
      </c>
      <c r="H1057" s="667"/>
      <c r="I1057" s="666">
        <v>1396.83</v>
      </c>
      <c r="J1057" s="667"/>
      <c r="K1057" s="666">
        <v>48371.74</v>
      </c>
      <c r="L1057" s="666">
        <v>16.010000000000002</v>
      </c>
      <c r="M1057" s="666">
        <v>0.03</v>
      </c>
      <c r="N1057" s="666">
        <v>50111.59</v>
      </c>
    </row>
    <row r="1058" spans="1:14" ht="15" thickBot="1">
      <c r="A1058" s="665" t="s">
        <v>908</v>
      </c>
      <c r="B1058" s="665" t="s">
        <v>13</v>
      </c>
      <c r="C1058" s="666">
        <v>1730.92</v>
      </c>
      <c r="D1058" s="667"/>
      <c r="E1058" s="667"/>
      <c r="F1058" s="666">
        <v>17006.330000000002</v>
      </c>
      <c r="G1058" s="667"/>
      <c r="H1058" s="667"/>
      <c r="I1058" s="666">
        <v>1209.3</v>
      </c>
      <c r="J1058" s="667"/>
      <c r="K1058" s="666">
        <v>51682.06</v>
      </c>
      <c r="L1058" s="666">
        <v>6.62</v>
      </c>
      <c r="M1058" s="667"/>
      <c r="N1058" s="666">
        <v>71635.23</v>
      </c>
    </row>
    <row r="1059" spans="1:14" ht="15" thickBot="1">
      <c r="A1059" s="665" t="s">
        <v>3175</v>
      </c>
      <c r="B1059" s="665" t="s">
        <v>18</v>
      </c>
      <c r="C1059" s="666">
        <v>12769.3</v>
      </c>
      <c r="D1059" s="666">
        <v>1073.9000000000001</v>
      </c>
      <c r="E1059" s="667"/>
      <c r="F1059" s="667"/>
      <c r="G1059" s="666">
        <v>371.62</v>
      </c>
      <c r="H1059" s="666">
        <v>67.98</v>
      </c>
      <c r="I1059" s="667"/>
      <c r="J1059" s="666">
        <v>26292.5</v>
      </c>
      <c r="K1059" s="666">
        <v>423.46</v>
      </c>
      <c r="L1059" s="666">
        <v>3107.97</v>
      </c>
      <c r="M1059" s="667"/>
      <c r="N1059" s="666">
        <v>44106.73</v>
      </c>
    </row>
    <row r="1060" spans="1:14" ht="15" thickBot="1">
      <c r="A1060" s="665" t="s">
        <v>909</v>
      </c>
      <c r="B1060" s="665" t="s">
        <v>13</v>
      </c>
      <c r="C1060" s="666">
        <v>81415.41</v>
      </c>
      <c r="D1060" s="667"/>
      <c r="E1060" s="667"/>
      <c r="F1060" s="666">
        <v>8131.4</v>
      </c>
      <c r="G1060" s="667"/>
      <c r="H1060" s="667"/>
      <c r="I1060" s="667"/>
      <c r="J1060" s="667"/>
      <c r="K1060" s="666">
        <v>5032.76</v>
      </c>
      <c r="L1060" s="667"/>
      <c r="M1060" s="667"/>
      <c r="N1060" s="666">
        <v>94579.57</v>
      </c>
    </row>
    <row r="1061" spans="1:14" ht="15" thickBot="1">
      <c r="A1061" s="665" t="s">
        <v>910</v>
      </c>
      <c r="B1061" s="665" t="s">
        <v>13</v>
      </c>
      <c r="C1061" s="667"/>
      <c r="D1061" s="667"/>
      <c r="E1061" s="667"/>
      <c r="F1061" s="666">
        <v>86012.79</v>
      </c>
      <c r="G1061" s="667"/>
      <c r="H1061" s="667"/>
      <c r="I1061" s="666">
        <v>163.79</v>
      </c>
      <c r="J1061" s="667"/>
      <c r="K1061" s="666">
        <v>11.11</v>
      </c>
      <c r="L1061" s="667"/>
      <c r="M1061" s="667"/>
      <c r="N1061" s="666">
        <v>86187.69</v>
      </c>
    </row>
    <row r="1062" spans="1:14" ht="15" thickBot="1">
      <c r="A1062" s="665" t="s">
        <v>3648</v>
      </c>
      <c r="B1062" s="665" t="s">
        <v>13</v>
      </c>
      <c r="C1062" s="666">
        <v>11034.76</v>
      </c>
      <c r="D1062" s="666">
        <v>-26.04</v>
      </c>
      <c r="E1062" s="667"/>
      <c r="F1062" s="667"/>
      <c r="G1062" s="667"/>
      <c r="H1062" s="667"/>
      <c r="I1062" s="666">
        <v>-692.27</v>
      </c>
      <c r="J1062" s="667"/>
      <c r="K1062" s="667"/>
      <c r="L1062" s="666">
        <v>38.119999999999997</v>
      </c>
      <c r="M1062" s="667"/>
      <c r="N1062" s="666">
        <v>10354.57</v>
      </c>
    </row>
    <row r="1063" spans="1:14" ht="15" thickBot="1">
      <c r="A1063" s="665" t="s">
        <v>911</v>
      </c>
      <c r="B1063" s="665" t="s">
        <v>14</v>
      </c>
      <c r="C1063" s="666">
        <v>1007.42</v>
      </c>
      <c r="D1063" s="666">
        <v>89.9</v>
      </c>
      <c r="E1063" s="667"/>
      <c r="F1063" s="667"/>
      <c r="G1063" s="666">
        <v>581.36</v>
      </c>
      <c r="H1063" s="666">
        <v>0.24</v>
      </c>
      <c r="I1063" s="666">
        <v>83332.259999999995</v>
      </c>
      <c r="J1063" s="667"/>
      <c r="K1063" s="667"/>
      <c r="L1063" s="667"/>
      <c r="M1063" s="667"/>
      <c r="N1063" s="666">
        <v>85011.18</v>
      </c>
    </row>
    <row r="1064" spans="1:14" ht="15" thickBot="1">
      <c r="A1064" s="665" t="s">
        <v>2997</v>
      </c>
      <c r="B1064" s="665" t="s">
        <v>13</v>
      </c>
      <c r="C1064" s="666">
        <v>55983.23</v>
      </c>
      <c r="D1064" s="666">
        <v>3467.28</v>
      </c>
      <c r="E1064" s="667"/>
      <c r="F1064" s="667"/>
      <c r="G1064" s="667"/>
      <c r="H1064" s="667"/>
      <c r="I1064" s="667"/>
      <c r="J1064" s="666">
        <v>4324.6899999999996</v>
      </c>
      <c r="K1064" s="667"/>
      <c r="L1064" s="666">
        <v>605.04</v>
      </c>
      <c r="M1064" s="667"/>
      <c r="N1064" s="666">
        <v>64380.24</v>
      </c>
    </row>
    <row r="1065" spans="1:14" ht="15" thickBot="1">
      <c r="A1065" s="665" t="s">
        <v>912</v>
      </c>
      <c r="B1065" s="665" t="s">
        <v>18</v>
      </c>
      <c r="C1065" s="666">
        <v>34162.81</v>
      </c>
      <c r="D1065" s="666">
        <v>8263.86</v>
      </c>
      <c r="E1065" s="667"/>
      <c r="F1065" s="667"/>
      <c r="G1065" s="666">
        <v>249.77</v>
      </c>
      <c r="H1065" s="667"/>
      <c r="I1065" s="667"/>
      <c r="J1065" s="666">
        <v>10937.47</v>
      </c>
      <c r="K1065" s="666">
        <v>-1.63</v>
      </c>
      <c r="L1065" s="666">
        <v>-26.67</v>
      </c>
      <c r="M1065" s="667"/>
      <c r="N1065" s="666">
        <v>53585.61</v>
      </c>
    </row>
    <row r="1066" spans="1:14" ht="15" thickBot="1">
      <c r="A1066" s="665" t="s">
        <v>913</v>
      </c>
      <c r="B1066" s="665" t="s">
        <v>13</v>
      </c>
      <c r="C1066" s="666">
        <v>0.66</v>
      </c>
      <c r="D1066" s="667"/>
      <c r="E1066" s="667"/>
      <c r="F1066" s="667"/>
      <c r="G1066" s="666">
        <v>-10.28</v>
      </c>
      <c r="H1066" s="666">
        <v>-0.68</v>
      </c>
      <c r="I1066" s="666">
        <v>104734.84</v>
      </c>
      <c r="J1066" s="666">
        <v>6170.31</v>
      </c>
      <c r="K1066" s="666">
        <v>-10.26</v>
      </c>
      <c r="L1066" s="666">
        <v>0</v>
      </c>
      <c r="M1066" s="667"/>
      <c r="N1066" s="666">
        <v>110884.59</v>
      </c>
    </row>
    <row r="1067" spans="1:14" ht="15" thickBot="1">
      <c r="A1067" s="665" t="s">
        <v>914</v>
      </c>
      <c r="B1067" s="665" t="s">
        <v>16</v>
      </c>
      <c r="C1067" s="666">
        <v>5192.21</v>
      </c>
      <c r="D1067" s="666">
        <v>24.55</v>
      </c>
      <c r="E1067" s="667"/>
      <c r="F1067" s="667"/>
      <c r="G1067" s="666">
        <v>583.74</v>
      </c>
      <c r="H1067" s="667"/>
      <c r="I1067" s="666">
        <v>119.68</v>
      </c>
      <c r="J1067" s="666">
        <v>44534.96</v>
      </c>
      <c r="K1067" s="666">
        <v>4.7699999999999996</v>
      </c>
      <c r="L1067" s="666">
        <v>134.26</v>
      </c>
      <c r="M1067" s="667"/>
      <c r="N1067" s="666">
        <v>50594.17</v>
      </c>
    </row>
    <row r="1068" spans="1:14" ht="15" thickBot="1">
      <c r="A1068" s="665" t="s">
        <v>915</v>
      </c>
      <c r="B1068" s="665" t="s">
        <v>18</v>
      </c>
      <c r="C1068" s="666">
        <v>5939.6</v>
      </c>
      <c r="D1068" s="666">
        <v>491.13</v>
      </c>
      <c r="E1068" s="667"/>
      <c r="F1068" s="667"/>
      <c r="G1068" s="666">
        <v>684.3</v>
      </c>
      <c r="H1068" s="666">
        <v>1562.97</v>
      </c>
      <c r="I1068" s="666">
        <v>34.89</v>
      </c>
      <c r="J1068" s="666">
        <v>63498.29</v>
      </c>
      <c r="K1068" s="666">
        <v>3347.32</v>
      </c>
      <c r="L1068" s="666">
        <v>2023.91</v>
      </c>
      <c r="M1068" s="667"/>
      <c r="N1068" s="666">
        <v>77582.41</v>
      </c>
    </row>
    <row r="1069" spans="1:14" ht="15" thickBot="1">
      <c r="A1069" s="665" t="s">
        <v>916</v>
      </c>
      <c r="B1069" s="665" t="s">
        <v>13</v>
      </c>
      <c r="C1069" s="666">
        <v>64734.45</v>
      </c>
      <c r="D1069" s="667"/>
      <c r="E1069" s="667"/>
      <c r="F1069" s="667"/>
      <c r="G1069" s="667"/>
      <c r="H1069" s="667"/>
      <c r="I1069" s="667"/>
      <c r="J1069" s="667"/>
      <c r="K1069" s="666">
        <v>30256.880000000001</v>
      </c>
      <c r="L1069" s="667"/>
      <c r="M1069" s="667"/>
      <c r="N1069" s="666">
        <v>94991.33</v>
      </c>
    </row>
    <row r="1070" spans="1:14" ht="15" thickBot="1">
      <c r="A1070" s="665" t="s">
        <v>917</v>
      </c>
      <c r="B1070" s="665" t="s">
        <v>16</v>
      </c>
      <c r="C1070" s="666">
        <v>32101.49</v>
      </c>
      <c r="D1070" s="666">
        <v>420.11</v>
      </c>
      <c r="E1070" s="667"/>
      <c r="F1070" s="667"/>
      <c r="G1070" s="666">
        <v>41.82</v>
      </c>
      <c r="H1070" s="667"/>
      <c r="I1070" s="666">
        <v>4396.2700000000004</v>
      </c>
      <c r="J1070" s="666">
        <v>1657.18</v>
      </c>
      <c r="K1070" s="666">
        <v>37.44</v>
      </c>
      <c r="L1070" s="666">
        <v>1177.19</v>
      </c>
      <c r="M1070" s="667"/>
      <c r="N1070" s="666">
        <v>39831.5</v>
      </c>
    </row>
    <row r="1071" spans="1:14" ht="15" thickBot="1">
      <c r="A1071" s="665" t="s">
        <v>918</v>
      </c>
      <c r="B1071" s="665" t="s">
        <v>13</v>
      </c>
      <c r="C1071" s="667"/>
      <c r="D1071" s="667"/>
      <c r="E1071" s="667"/>
      <c r="F1071" s="667"/>
      <c r="G1071" s="667"/>
      <c r="H1071" s="667"/>
      <c r="I1071" s="667"/>
      <c r="J1071" s="667"/>
      <c r="K1071" s="666">
        <v>81118.64</v>
      </c>
      <c r="L1071" s="667"/>
      <c r="M1071" s="667"/>
      <c r="N1071" s="666">
        <v>81118.64</v>
      </c>
    </row>
    <row r="1072" spans="1:14" ht="15" thickBot="1">
      <c r="A1072" s="665" t="s">
        <v>919</v>
      </c>
      <c r="B1072" s="665" t="s">
        <v>13</v>
      </c>
      <c r="C1072" s="666">
        <v>55223.58</v>
      </c>
      <c r="D1072" s="667"/>
      <c r="E1072" s="667"/>
      <c r="F1072" s="667"/>
      <c r="G1072" s="667"/>
      <c r="H1072" s="667"/>
      <c r="I1072" s="667"/>
      <c r="J1072" s="666">
        <v>25746.49</v>
      </c>
      <c r="K1072" s="667"/>
      <c r="L1072" s="667"/>
      <c r="M1072" s="667"/>
      <c r="N1072" s="666">
        <v>80970.070000000007</v>
      </c>
    </row>
    <row r="1073" spans="1:14" ht="15" thickBot="1">
      <c r="A1073" s="665" t="s">
        <v>920</v>
      </c>
      <c r="B1073" s="665" t="s">
        <v>13</v>
      </c>
      <c r="C1073" s="667"/>
      <c r="D1073" s="667"/>
      <c r="E1073" s="667"/>
      <c r="F1073" s="667"/>
      <c r="G1073" s="667"/>
      <c r="H1073" s="667"/>
      <c r="I1073" s="667"/>
      <c r="J1073" s="667"/>
      <c r="K1073" s="666">
        <v>720068.24</v>
      </c>
      <c r="L1073" s="666">
        <v>58124.59</v>
      </c>
      <c r="M1073" s="667"/>
      <c r="N1073" s="666">
        <v>778192.83</v>
      </c>
    </row>
    <row r="1074" spans="1:14" ht="15" thickBot="1">
      <c r="A1074" s="665" t="s">
        <v>921</v>
      </c>
      <c r="B1074" s="665" t="s">
        <v>13</v>
      </c>
      <c r="C1074" s="666">
        <v>9915.83</v>
      </c>
      <c r="D1074" s="667"/>
      <c r="E1074" s="667"/>
      <c r="F1074" s="667"/>
      <c r="G1074" s="667"/>
      <c r="H1074" s="667"/>
      <c r="I1074" s="666">
        <v>21406.39</v>
      </c>
      <c r="J1074" s="666">
        <v>17711.490000000002</v>
      </c>
      <c r="K1074" s="666">
        <v>18430.939999999999</v>
      </c>
      <c r="L1074" s="667"/>
      <c r="M1074" s="667"/>
      <c r="N1074" s="666">
        <v>67464.649999999994</v>
      </c>
    </row>
    <row r="1075" spans="1:14" ht="15" thickBot="1">
      <c r="A1075" s="665" t="s">
        <v>922</v>
      </c>
      <c r="B1075" s="665" t="s">
        <v>13</v>
      </c>
      <c r="C1075" s="666">
        <v>8337.73</v>
      </c>
      <c r="D1075" s="666">
        <v>38.450000000000003</v>
      </c>
      <c r="E1075" s="667"/>
      <c r="F1075" s="667"/>
      <c r="G1075" s="666">
        <v>920.99</v>
      </c>
      <c r="H1075" s="667"/>
      <c r="I1075" s="666">
        <v>174.16</v>
      </c>
      <c r="J1075" s="666">
        <v>72879.11</v>
      </c>
      <c r="K1075" s="666">
        <v>6.96</v>
      </c>
      <c r="L1075" s="666">
        <v>240.82</v>
      </c>
      <c r="M1075" s="667"/>
      <c r="N1075" s="666">
        <v>82598.22</v>
      </c>
    </row>
    <row r="1076" spans="1:14" ht="15" thickBot="1">
      <c r="A1076" s="665" t="s">
        <v>923</v>
      </c>
      <c r="B1076" s="665" t="s">
        <v>15</v>
      </c>
      <c r="C1076" s="667"/>
      <c r="D1076" s="667"/>
      <c r="E1076" s="667"/>
      <c r="F1076" s="667"/>
      <c r="G1076" s="667"/>
      <c r="H1076" s="667"/>
      <c r="I1076" s="666">
        <v>205.04</v>
      </c>
      <c r="J1076" s="667"/>
      <c r="K1076" s="666">
        <v>54784.4</v>
      </c>
      <c r="L1076" s="667"/>
      <c r="M1076" s="667"/>
      <c r="N1076" s="666">
        <v>54989.440000000002</v>
      </c>
    </row>
    <row r="1077" spans="1:14" ht="15" thickBot="1">
      <c r="A1077" s="665" t="s">
        <v>924</v>
      </c>
      <c r="B1077" s="665" t="s">
        <v>13</v>
      </c>
      <c r="C1077" s="666">
        <v>101698.27</v>
      </c>
      <c r="D1077" s="667"/>
      <c r="E1077" s="667"/>
      <c r="F1077" s="667"/>
      <c r="G1077" s="667"/>
      <c r="H1077" s="667"/>
      <c r="I1077" s="667"/>
      <c r="J1077" s="667"/>
      <c r="K1077" s="666">
        <v>7671.88</v>
      </c>
      <c r="L1077" s="667"/>
      <c r="M1077" s="667"/>
      <c r="N1077" s="666">
        <v>109370.15</v>
      </c>
    </row>
    <row r="1078" spans="1:14" ht="15" thickBot="1">
      <c r="A1078" s="665" t="s">
        <v>925</v>
      </c>
      <c r="B1078" s="665" t="s">
        <v>16</v>
      </c>
      <c r="C1078" s="666">
        <v>17293.61</v>
      </c>
      <c r="D1078" s="666">
        <v>185.15</v>
      </c>
      <c r="E1078" s="667"/>
      <c r="F1078" s="667"/>
      <c r="G1078" s="666">
        <v>0.39</v>
      </c>
      <c r="H1078" s="666">
        <v>54.12</v>
      </c>
      <c r="I1078" s="666">
        <v>25237.02</v>
      </c>
      <c r="J1078" s="666">
        <v>336.01</v>
      </c>
      <c r="K1078" s="666">
        <v>144.9</v>
      </c>
      <c r="L1078" s="666">
        <v>2394.42</v>
      </c>
      <c r="M1078" s="667"/>
      <c r="N1078" s="666">
        <v>45645.62</v>
      </c>
    </row>
    <row r="1079" spans="1:14" ht="15" thickBot="1">
      <c r="A1079" s="665" t="s">
        <v>926</v>
      </c>
      <c r="B1079" s="665" t="s">
        <v>13</v>
      </c>
      <c r="C1079" s="667"/>
      <c r="D1079" s="667"/>
      <c r="E1079" s="667"/>
      <c r="F1079" s="667"/>
      <c r="G1079" s="667"/>
      <c r="H1079" s="667"/>
      <c r="I1079" s="667"/>
      <c r="J1079" s="667"/>
      <c r="K1079" s="666">
        <v>83358.929999999993</v>
      </c>
      <c r="L1079" s="667"/>
      <c r="M1079" s="667"/>
      <c r="N1079" s="666">
        <v>83358.929999999993</v>
      </c>
    </row>
    <row r="1080" spans="1:14" ht="15" thickBot="1">
      <c r="A1080" s="665" t="s">
        <v>927</v>
      </c>
      <c r="B1080" s="665" t="s">
        <v>13</v>
      </c>
      <c r="C1080" s="667"/>
      <c r="D1080" s="667"/>
      <c r="E1080" s="667"/>
      <c r="F1080" s="667"/>
      <c r="G1080" s="667"/>
      <c r="H1080" s="667"/>
      <c r="I1080" s="667"/>
      <c r="J1080" s="667"/>
      <c r="K1080" s="666">
        <v>78358.91</v>
      </c>
      <c r="L1080" s="667"/>
      <c r="M1080" s="667"/>
      <c r="N1080" s="666">
        <v>78358.91</v>
      </c>
    </row>
    <row r="1081" spans="1:14" ht="15" thickBot="1">
      <c r="A1081" s="665" t="s">
        <v>3649</v>
      </c>
      <c r="B1081" s="665" t="s">
        <v>14</v>
      </c>
      <c r="C1081" s="666">
        <v>-0.89</v>
      </c>
      <c r="D1081" s="667"/>
      <c r="E1081" s="667"/>
      <c r="F1081" s="666">
        <v>7.43</v>
      </c>
      <c r="G1081" s="666">
        <v>-0.85</v>
      </c>
      <c r="H1081" s="667"/>
      <c r="I1081" s="666">
        <v>-4.0599999999999996</v>
      </c>
      <c r="J1081" s="667"/>
      <c r="K1081" s="666">
        <v>10060.06</v>
      </c>
      <c r="L1081" s="666">
        <v>-2.75</v>
      </c>
      <c r="M1081" s="667"/>
      <c r="N1081" s="666">
        <v>10058.94</v>
      </c>
    </row>
    <row r="1082" spans="1:14" ht="15" thickBot="1">
      <c r="A1082" s="665" t="s">
        <v>3649</v>
      </c>
      <c r="B1082" s="665" t="s">
        <v>19</v>
      </c>
      <c r="C1082" s="666">
        <v>-1.92</v>
      </c>
      <c r="D1082" s="667"/>
      <c r="E1082" s="667"/>
      <c r="F1082" s="666">
        <v>-10.52</v>
      </c>
      <c r="G1082" s="666">
        <v>-6.52</v>
      </c>
      <c r="H1082" s="667"/>
      <c r="I1082" s="666">
        <v>-0.81</v>
      </c>
      <c r="J1082" s="667"/>
      <c r="K1082" s="666">
        <v>18.14</v>
      </c>
      <c r="L1082" s="666">
        <v>1.64</v>
      </c>
      <c r="M1082" s="667"/>
      <c r="N1082" s="666">
        <v>0.01</v>
      </c>
    </row>
    <row r="1083" spans="1:14" ht="15" thickBot="1">
      <c r="A1083" s="665" t="s">
        <v>928</v>
      </c>
      <c r="B1083" s="665" t="s">
        <v>16</v>
      </c>
      <c r="C1083" s="666">
        <v>29344.45</v>
      </c>
      <c r="D1083" s="667"/>
      <c r="E1083" s="667"/>
      <c r="F1083" s="667"/>
      <c r="G1083" s="667"/>
      <c r="H1083" s="667"/>
      <c r="I1083" s="666">
        <v>692.62</v>
      </c>
      <c r="J1083" s="667"/>
      <c r="K1083" s="666">
        <v>19438.48</v>
      </c>
      <c r="L1083" s="667"/>
      <c r="M1083" s="667"/>
      <c r="N1083" s="666">
        <v>49475.55</v>
      </c>
    </row>
    <row r="1084" spans="1:14" ht="15" thickBot="1">
      <c r="A1084" s="665" t="s">
        <v>929</v>
      </c>
      <c r="B1084" s="665" t="s">
        <v>13</v>
      </c>
      <c r="C1084" s="666">
        <v>20076.95</v>
      </c>
      <c r="D1084" s="667"/>
      <c r="E1084" s="667"/>
      <c r="F1084" s="667"/>
      <c r="G1084" s="667"/>
      <c r="H1084" s="667"/>
      <c r="I1084" s="666">
        <v>19031.78</v>
      </c>
      <c r="J1084" s="666">
        <v>6318.18</v>
      </c>
      <c r="K1084" s="666">
        <v>17556.88</v>
      </c>
      <c r="L1084" s="667"/>
      <c r="M1084" s="667"/>
      <c r="N1084" s="666">
        <v>62983.79</v>
      </c>
    </row>
    <row r="1085" spans="1:14" ht="15" thickBot="1">
      <c r="A1085" s="665" t="s">
        <v>930</v>
      </c>
      <c r="B1085" s="665" t="s">
        <v>13</v>
      </c>
      <c r="C1085" s="666">
        <v>91093.49</v>
      </c>
      <c r="D1085" s="666">
        <v>3714.62</v>
      </c>
      <c r="E1085" s="667"/>
      <c r="F1085" s="667"/>
      <c r="G1085" s="667"/>
      <c r="H1085" s="667"/>
      <c r="I1085" s="666">
        <v>13918.07</v>
      </c>
      <c r="J1085" s="666">
        <v>6435.05</v>
      </c>
      <c r="K1085" s="666">
        <v>18.14</v>
      </c>
      <c r="L1085" s="666">
        <v>761.62</v>
      </c>
      <c r="M1085" s="667"/>
      <c r="N1085" s="666">
        <v>115940.99</v>
      </c>
    </row>
    <row r="1086" spans="1:14" ht="15" thickBot="1">
      <c r="A1086" s="665" t="s">
        <v>931</v>
      </c>
      <c r="B1086" s="665" t="s">
        <v>13</v>
      </c>
      <c r="C1086" s="666">
        <v>24434.12</v>
      </c>
      <c r="D1086" s="666">
        <v>779.11</v>
      </c>
      <c r="E1086" s="667"/>
      <c r="F1086" s="667"/>
      <c r="G1086" s="667"/>
      <c r="H1086" s="667"/>
      <c r="I1086" s="666">
        <v>55922.05</v>
      </c>
      <c r="J1086" s="667"/>
      <c r="K1086" s="667"/>
      <c r="L1086" s="666">
        <v>717.84</v>
      </c>
      <c r="M1086" s="667"/>
      <c r="N1086" s="666">
        <v>81853.119999999995</v>
      </c>
    </row>
    <row r="1087" spans="1:14" ht="15" thickBot="1">
      <c r="A1087" s="665" t="s">
        <v>3650</v>
      </c>
      <c r="B1087" s="665" t="s">
        <v>15</v>
      </c>
      <c r="C1087" s="667"/>
      <c r="D1087" s="667"/>
      <c r="E1087" s="667"/>
      <c r="F1087" s="667"/>
      <c r="G1087" s="667"/>
      <c r="H1087" s="667"/>
      <c r="I1087" s="667"/>
      <c r="J1087" s="667"/>
      <c r="K1087" s="666">
        <v>16154.37</v>
      </c>
      <c r="L1087" s="667"/>
      <c r="M1087" s="667"/>
      <c r="N1087" s="666">
        <v>16154.37</v>
      </c>
    </row>
    <row r="1088" spans="1:14" ht="15" thickBot="1">
      <c r="A1088" s="665" t="s">
        <v>932</v>
      </c>
      <c r="B1088" s="665" t="s">
        <v>13</v>
      </c>
      <c r="C1088" s="666">
        <v>92100.64</v>
      </c>
      <c r="D1088" s="667"/>
      <c r="E1088" s="667"/>
      <c r="F1088" s="667"/>
      <c r="G1088" s="667"/>
      <c r="H1088" s="667"/>
      <c r="I1088" s="667"/>
      <c r="J1088" s="667"/>
      <c r="K1088" s="666">
        <v>11341.85</v>
      </c>
      <c r="L1088" s="667"/>
      <c r="M1088" s="667"/>
      <c r="N1088" s="666">
        <v>103442.49</v>
      </c>
    </row>
    <row r="1089" spans="1:14" ht="15" thickBot="1">
      <c r="A1089" s="665" t="s">
        <v>933</v>
      </c>
      <c r="B1089" s="665" t="s">
        <v>13</v>
      </c>
      <c r="C1089" s="666">
        <v>69175.41</v>
      </c>
      <c r="D1089" s="666">
        <v>983.61</v>
      </c>
      <c r="E1089" s="667"/>
      <c r="F1089" s="667"/>
      <c r="G1089" s="667"/>
      <c r="H1089" s="667"/>
      <c r="I1089" s="666">
        <v>2383.16</v>
      </c>
      <c r="J1089" s="667"/>
      <c r="K1089" s="666">
        <v>3888.27</v>
      </c>
      <c r="L1089" s="666">
        <v>1598.25</v>
      </c>
      <c r="M1089" s="667"/>
      <c r="N1089" s="666">
        <v>78028.7</v>
      </c>
    </row>
    <row r="1090" spans="1:14" ht="15" thickBot="1">
      <c r="A1090" s="665" t="s">
        <v>934</v>
      </c>
      <c r="B1090" s="665" t="s">
        <v>13</v>
      </c>
      <c r="C1090" s="666">
        <v>10112.99</v>
      </c>
      <c r="D1090" s="666">
        <v>4.28</v>
      </c>
      <c r="E1090" s="667"/>
      <c r="F1090" s="666">
        <v>45.78</v>
      </c>
      <c r="G1090" s="666">
        <v>167.89</v>
      </c>
      <c r="H1090" s="667"/>
      <c r="I1090" s="666">
        <v>561.23</v>
      </c>
      <c r="J1090" s="667"/>
      <c r="K1090" s="666">
        <v>39886.31</v>
      </c>
      <c r="L1090" s="666">
        <v>82.16</v>
      </c>
      <c r="M1090" s="666">
        <v>0.86</v>
      </c>
      <c r="N1090" s="666">
        <v>50861.5</v>
      </c>
    </row>
    <row r="1091" spans="1:14" ht="15" thickBot="1">
      <c r="A1091" s="665" t="s">
        <v>3651</v>
      </c>
      <c r="B1091" s="665" t="s">
        <v>13</v>
      </c>
      <c r="C1091" s="667"/>
      <c r="D1091" s="667"/>
      <c r="E1091" s="667"/>
      <c r="F1091" s="667"/>
      <c r="G1091" s="667"/>
      <c r="H1091" s="667"/>
      <c r="I1091" s="667"/>
      <c r="J1091" s="667"/>
      <c r="K1091" s="666">
        <v>49249.41</v>
      </c>
      <c r="L1091" s="667"/>
      <c r="M1091" s="667"/>
      <c r="N1091" s="666">
        <v>49249.41</v>
      </c>
    </row>
    <row r="1092" spans="1:14" ht="15" thickBot="1">
      <c r="A1092" s="665" t="s">
        <v>935</v>
      </c>
      <c r="B1092" s="665" t="s">
        <v>13</v>
      </c>
      <c r="C1092" s="667"/>
      <c r="D1092" s="667"/>
      <c r="E1092" s="667"/>
      <c r="F1092" s="667"/>
      <c r="G1092" s="667"/>
      <c r="H1092" s="667"/>
      <c r="I1092" s="666">
        <v>91761.22</v>
      </c>
      <c r="J1092" s="667"/>
      <c r="K1092" s="666">
        <v>6823.24</v>
      </c>
      <c r="L1092" s="667"/>
      <c r="M1092" s="667"/>
      <c r="N1092" s="666">
        <v>98584.46</v>
      </c>
    </row>
    <row r="1093" spans="1:14" ht="15" thickBot="1">
      <c r="A1093" s="665" t="s">
        <v>3176</v>
      </c>
      <c r="B1093" s="665" t="s">
        <v>15</v>
      </c>
      <c r="C1093" s="667"/>
      <c r="D1093" s="667"/>
      <c r="E1093" s="667"/>
      <c r="F1093" s="667"/>
      <c r="G1093" s="667"/>
      <c r="H1093" s="667"/>
      <c r="I1093" s="666">
        <v>684.39</v>
      </c>
      <c r="J1093" s="667"/>
      <c r="K1093" s="666">
        <v>37211.1</v>
      </c>
      <c r="L1093" s="667"/>
      <c r="M1093" s="667"/>
      <c r="N1093" s="666">
        <v>37895.49</v>
      </c>
    </row>
    <row r="1094" spans="1:14" ht="15" thickBot="1">
      <c r="A1094" s="665" t="s">
        <v>936</v>
      </c>
      <c r="B1094" s="665" t="s">
        <v>13</v>
      </c>
      <c r="C1094" s="666">
        <v>17763.060000000001</v>
      </c>
      <c r="D1094" s="666">
        <v>931.67</v>
      </c>
      <c r="E1094" s="667"/>
      <c r="F1094" s="667"/>
      <c r="G1094" s="667"/>
      <c r="H1094" s="667"/>
      <c r="I1094" s="666">
        <v>1479.52</v>
      </c>
      <c r="J1094" s="666">
        <v>970.73</v>
      </c>
      <c r="K1094" s="666">
        <v>5.32</v>
      </c>
      <c r="L1094" s="666">
        <v>174.11</v>
      </c>
      <c r="M1094" s="667"/>
      <c r="N1094" s="666">
        <v>21324.41</v>
      </c>
    </row>
    <row r="1095" spans="1:14" ht="15" thickBot="1">
      <c r="A1095" s="665" t="s">
        <v>937</v>
      </c>
      <c r="B1095" s="665" t="s">
        <v>13</v>
      </c>
      <c r="C1095" s="666">
        <v>47326.76</v>
      </c>
      <c r="D1095" s="666">
        <v>8462.51</v>
      </c>
      <c r="E1095" s="667"/>
      <c r="F1095" s="667"/>
      <c r="G1095" s="666">
        <v>294.97000000000003</v>
      </c>
      <c r="H1095" s="667"/>
      <c r="I1095" s="666">
        <v>46257.03</v>
      </c>
      <c r="J1095" s="667"/>
      <c r="K1095" s="666">
        <v>52.11</v>
      </c>
      <c r="L1095" s="666">
        <v>4922.04</v>
      </c>
      <c r="M1095" s="666">
        <v>678.56</v>
      </c>
      <c r="N1095" s="666">
        <v>107993.98</v>
      </c>
    </row>
    <row r="1096" spans="1:14" ht="15" thickBot="1">
      <c r="A1096" s="665" t="s">
        <v>938</v>
      </c>
      <c r="B1096" s="665" t="s">
        <v>15</v>
      </c>
      <c r="C1096" s="666">
        <v>39727.22</v>
      </c>
      <c r="D1096" s="667"/>
      <c r="E1096" s="667"/>
      <c r="F1096" s="667"/>
      <c r="G1096" s="667"/>
      <c r="H1096" s="667"/>
      <c r="I1096" s="666">
        <v>9625.2000000000007</v>
      </c>
      <c r="J1096" s="666">
        <v>8002.13</v>
      </c>
      <c r="K1096" s="667"/>
      <c r="L1096" s="667"/>
      <c r="M1096" s="667"/>
      <c r="N1096" s="666">
        <v>57354.55</v>
      </c>
    </row>
    <row r="1097" spans="1:14" ht="15" thickBot="1">
      <c r="A1097" s="665" t="s">
        <v>3177</v>
      </c>
      <c r="B1097" s="665" t="s">
        <v>13</v>
      </c>
      <c r="C1097" s="666">
        <v>37411.279999999999</v>
      </c>
      <c r="D1097" s="667"/>
      <c r="E1097" s="667"/>
      <c r="F1097" s="667"/>
      <c r="G1097" s="667"/>
      <c r="H1097" s="667"/>
      <c r="I1097" s="666">
        <v>16344.09</v>
      </c>
      <c r="J1097" s="666">
        <v>6352.99</v>
      </c>
      <c r="K1097" s="666">
        <v>16218.86</v>
      </c>
      <c r="L1097" s="667"/>
      <c r="M1097" s="667"/>
      <c r="N1097" s="666">
        <v>76327.22</v>
      </c>
    </row>
    <row r="1098" spans="1:14" ht="15" thickBot="1">
      <c r="A1098" s="665" t="s">
        <v>939</v>
      </c>
      <c r="B1098" s="665" t="s">
        <v>13</v>
      </c>
      <c r="C1098" s="667"/>
      <c r="D1098" s="667"/>
      <c r="E1098" s="667"/>
      <c r="F1098" s="667"/>
      <c r="G1098" s="666">
        <v>58629.52</v>
      </c>
      <c r="H1098" s="667"/>
      <c r="I1098" s="667"/>
      <c r="J1098" s="666">
        <v>29323.69</v>
      </c>
      <c r="K1098" s="667"/>
      <c r="L1098" s="666">
        <v>0</v>
      </c>
      <c r="M1098" s="667"/>
      <c r="N1098" s="666">
        <v>87953.21</v>
      </c>
    </row>
    <row r="1099" spans="1:14" ht="15" thickBot="1">
      <c r="A1099" s="665" t="s">
        <v>2998</v>
      </c>
      <c r="B1099" s="665" t="s">
        <v>13</v>
      </c>
      <c r="C1099" s="666">
        <v>71454.460000000006</v>
      </c>
      <c r="D1099" s="666">
        <v>9315.41</v>
      </c>
      <c r="E1099" s="667"/>
      <c r="F1099" s="667"/>
      <c r="G1099" s="667"/>
      <c r="H1099" s="667"/>
      <c r="I1099" s="666">
        <v>1478.25</v>
      </c>
      <c r="J1099" s="667"/>
      <c r="K1099" s="667"/>
      <c r="L1099" s="667"/>
      <c r="M1099" s="667"/>
      <c r="N1099" s="666">
        <v>82248.12</v>
      </c>
    </row>
    <row r="1100" spans="1:14" ht="15" thickBot="1">
      <c r="A1100" s="665" t="s">
        <v>940</v>
      </c>
      <c r="B1100" s="665" t="s">
        <v>13</v>
      </c>
      <c r="C1100" s="666">
        <v>23251.71</v>
      </c>
      <c r="D1100" s="667"/>
      <c r="E1100" s="667"/>
      <c r="F1100" s="667"/>
      <c r="G1100" s="667"/>
      <c r="H1100" s="667"/>
      <c r="I1100" s="667"/>
      <c r="J1100" s="667"/>
      <c r="K1100" s="666">
        <v>37285.51</v>
      </c>
      <c r="L1100" s="667"/>
      <c r="M1100" s="667"/>
      <c r="N1100" s="666">
        <v>60537.22</v>
      </c>
    </row>
    <row r="1101" spans="1:14" ht="15" thickBot="1">
      <c r="A1101" s="665" t="s">
        <v>941</v>
      </c>
      <c r="B1101" s="665" t="s">
        <v>13</v>
      </c>
      <c r="C1101" s="666">
        <v>2186.16</v>
      </c>
      <c r="D1101" s="667"/>
      <c r="E1101" s="667"/>
      <c r="F1101" s="667"/>
      <c r="G1101" s="667"/>
      <c r="H1101" s="667"/>
      <c r="I1101" s="666">
        <v>25034.92</v>
      </c>
      <c r="J1101" s="667"/>
      <c r="K1101" s="666">
        <v>40099.18</v>
      </c>
      <c r="L1101" s="667"/>
      <c r="M1101" s="667"/>
      <c r="N1101" s="666">
        <v>67320.259999999995</v>
      </c>
    </row>
    <row r="1102" spans="1:14" ht="15" thickBot="1">
      <c r="A1102" s="665" t="s">
        <v>942</v>
      </c>
      <c r="B1102" s="665" t="s">
        <v>18</v>
      </c>
      <c r="C1102" s="666">
        <v>678.11</v>
      </c>
      <c r="D1102" s="666">
        <v>83.01</v>
      </c>
      <c r="E1102" s="667"/>
      <c r="F1102" s="667"/>
      <c r="G1102" s="666">
        <v>449.66</v>
      </c>
      <c r="H1102" s="666">
        <v>188.59</v>
      </c>
      <c r="I1102" s="666">
        <v>17.350000000000001</v>
      </c>
      <c r="J1102" s="666">
        <v>50806.35</v>
      </c>
      <c r="K1102" s="666">
        <v>403.32</v>
      </c>
      <c r="L1102" s="666">
        <v>315.33</v>
      </c>
      <c r="M1102" s="667"/>
      <c r="N1102" s="666">
        <v>52941.72</v>
      </c>
    </row>
    <row r="1103" spans="1:14" ht="15" thickBot="1">
      <c r="A1103" s="665" t="s">
        <v>943</v>
      </c>
      <c r="B1103" s="665" t="s">
        <v>15</v>
      </c>
      <c r="C1103" s="666">
        <v>43547.67</v>
      </c>
      <c r="D1103" s="667"/>
      <c r="E1103" s="667"/>
      <c r="F1103" s="667"/>
      <c r="G1103" s="667"/>
      <c r="H1103" s="667"/>
      <c r="I1103" s="666">
        <v>801.58</v>
      </c>
      <c r="J1103" s="667"/>
      <c r="K1103" s="666">
        <v>2777.74</v>
      </c>
      <c r="L1103" s="667"/>
      <c r="M1103" s="667"/>
      <c r="N1103" s="666">
        <v>47126.99</v>
      </c>
    </row>
    <row r="1104" spans="1:14" ht="15" thickBot="1">
      <c r="A1104" s="665" t="s">
        <v>944</v>
      </c>
      <c r="B1104" s="665" t="s">
        <v>13</v>
      </c>
      <c r="C1104" s="667"/>
      <c r="D1104" s="667"/>
      <c r="E1104" s="667"/>
      <c r="F1104" s="667"/>
      <c r="G1104" s="667"/>
      <c r="H1104" s="667"/>
      <c r="I1104" s="667"/>
      <c r="J1104" s="667"/>
      <c r="K1104" s="666">
        <v>182984.45</v>
      </c>
      <c r="L1104" s="667"/>
      <c r="M1104" s="667"/>
      <c r="N1104" s="666">
        <v>182984.45</v>
      </c>
    </row>
    <row r="1105" spans="1:14" ht="15" thickBot="1">
      <c r="A1105" s="665" t="s">
        <v>945</v>
      </c>
      <c r="B1105" s="665" t="s">
        <v>13</v>
      </c>
      <c r="C1105" s="666">
        <v>85775.02</v>
      </c>
      <c r="D1105" s="667"/>
      <c r="E1105" s="667"/>
      <c r="F1105" s="667"/>
      <c r="G1105" s="667"/>
      <c r="H1105" s="667"/>
      <c r="I1105" s="666">
        <v>16117.75</v>
      </c>
      <c r="J1105" s="667"/>
      <c r="K1105" s="667"/>
      <c r="L1105" s="667"/>
      <c r="M1105" s="667"/>
      <c r="N1105" s="666">
        <v>101892.77</v>
      </c>
    </row>
    <row r="1106" spans="1:14" ht="15" thickBot="1">
      <c r="A1106" s="665" t="s">
        <v>946</v>
      </c>
      <c r="B1106" s="665" t="s">
        <v>13</v>
      </c>
      <c r="C1106" s="666">
        <v>60305.17</v>
      </c>
      <c r="D1106" s="667"/>
      <c r="E1106" s="667"/>
      <c r="F1106" s="667"/>
      <c r="G1106" s="667"/>
      <c r="H1106" s="667"/>
      <c r="I1106" s="666">
        <v>11262.52</v>
      </c>
      <c r="J1106" s="666">
        <v>8806.92</v>
      </c>
      <c r="K1106" s="667"/>
      <c r="L1106" s="667"/>
      <c r="M1106" s="667"/>
      <c r="N1106" s="666">
        <v>80374.61</v>
      </c>
    </row>
    <row r="1107" spans="1:14" ht="15" thickBot="1">
      <c r="A1107" s="665" t="s">
        <v>947</v>
      </c>
      <c r="B1107" s="665" t="s">
        <v>13</v>
      </c>
      <c r="C1107" s="666">
        <v>75731.33</v>
      </c>
      <c r="D1107" s="667"/>
      <c r="E1107" s="667"/>
      <c r="F1107" s="667"/>
      <c r="G1107" s="667"/>
      <c r="H1107" s="667"/>
      <c r="I1107" s="667"/>
      <c r="J1107" s="667"/>
      <c r="K1107" s="666">
        <v>40236.519999999997</v>
      </c>
      <c r="L1107" s="667"/>
      <c r="M1107" s="667"/>
      <c r="N1107" s="666">
        <v>115967.85</v>
      </c>
    </row>
    <row r="1108" spans="1:14" ht="15" thickBot="1">
      <c r="A1108" s="665" t="s">
        <v>948</v>
      </c>
      <c r="B1108" s="665" t="s">
        <v>13</v>
      </c>
      <c r="C1108" s="667"/>
      <c r="D1108" s="667"/>
      <c r="E1108" s="667"/>
      <c r="F1108" s="667"/>
      <c r="G1108" s="667"/>
      <c r="H1108" s="667"/>
      <c r="I1108" s="667"/>
      <c r="J1108" s="667"/>
      <c r="K1108" s="666">
        <v>32798.620000000003</v>
      </c>
      <c r="L1108" s="667"/>
      <c r="M1108" s="667"/>
      <c r="N1108" s="666">
        <v>32798.620000000003</v>
      </c>
    </row>
    <row r="1109" spans="1:14" ht="15" thickBot="1">
      <c r="A1109" s="665" t="s">
        <v>949</v>
      </c>
      <c r="B1109" s="665" t="s">
        <v>15</v>
      </c>
      <c r="C1109" s="667"/>
      <c r="D1109" s="667"/>
      <c r="E1109" s="667"/>
      <c r="F1109" s="667"/>
      <c r="G1109" s="667"/>
      <c r="H1109" s="667"/>
      <c r="I1109" s="666">
        <v>159.99</v>
      </c>
      <c r="J1109" s="667"/>
      <c r="K1109" s="666">
        <v>49985.58</v>
      </c>
      <c r="L1109" s="667"/>
      <c r="M1109" s="667"/>
      <c r="N1109" s="666">
        <v>50145.57</v>
      </c>
    </row>
    <row r="1110" spans="1:14" ht="15" thickBot="1">
      <c r="A1110" s="665" t="s">
        <v>950</v>
      </c>
      <c r="B1110" s="665" t="s">
        <v>14</v>
      </c>
      <c r="C1110" s="666">
        <v>16.14</v>
      </c>
      <c r="D1110" s="667"/>
      <c r="E1110" s="667"/>
      <c r="F1110" s="667"/>
      <c r="G1110" s="666">
        <v>6.31</v>
      </c>
      <c r="H1110" s="667"/>
      <c r="I1110" s="666">
        <v>102828.22</v>
      </c>
      <c r="J1110" s="667"/>
      <c r="K1110" s="667"/>
      <c r="L1110" s="667"/>
      <c r="M1110" s="667"/>
      <c r="N1110" s="666">
        <v>102850.67</v>
      </c>
    </row>
    <row r="1111" spans="1:14" ht="15" thickBot="1">
      <c r="A1111" s="665" t="s">
        <v>951</v>
      </c>
      <c r="B1111" s="665" t="s">
        <v>17</v>
      </c>
      <c r="C1111" s="666">
        <v>14955.69</v>
      </c>
      <c r="D1111" s="666">
        <v>1915.22</v>
      </c>
      <c r="E1111" s="667"/>
      <c r="F1111" s="667"/>
      <c r="G1111" s="666">
        <v>751.82</v>
      </c>
      <c r="H1111" s="667"/>
      <c r="I1111" s="666">
        <v>21.61</v>
      </c>
      <c r="J1111" s="666">
        <v>50883.08</v>
      </c>
      <c r="K1111" s="667"/>
      <c r="L1111" s="666">
        <v>623.19000000000005</v>
      </c>
      <c r="M1111" s="667"/>
      <c r="N1111" s="666">
        <v>69150.61</v>
      </c>
    </row>
    <row r="1112" spans="1:14" ht="15" thickBot="1">
      <c r="A1112" s="665" t="s">
        <v>952</v>
      </c>
      <c r="B1112" s="665" t="s">
        <v>13</v>
      </c>
      <c r="C1112" s="666">
        <v>18380.04</v>
      </c>
      <c r="D1112" s="667"/>
      <c r="E1112" s="667"/>
      <c r="F1112" s="667"/>
      <c r="G1112" s="666">
        <v>-10.23</v>
      </c>
      <c r="H1112" s="667"/>
      <c r="I1112" s="666">
        <v>47877.39</v>
      </c>
      <c r="J1112" s="667"/>
      <c r="K1112" s="667"/>
      <c r="L1112" s="667"/>
      <c r="M1112" s="667"/>
      <c r="N1112" s="666">
        <v>66247.199999999997</v>
      </c>
    </row>
    <row r="1113" spans="1:14" ht="15" thickBot="1">
      <c r="A1113" s="665" t="s">
        <v>953</v>
      </c>
      <c r="B1113" s="665" t="s">
        <v>15</v>
      </c>
      <c r="C1113" s="667"/>
      <c r="D1113" s="667"/>
      <c r="E1113" s="667"/>
      <c r="F1113" s="667"/>
      <c r="G1113" s="667"/>
      <c r="H1113" s="667"/>
      <c r="I1113" s="666">
        <v>243.25</v>
      </c>
      <c r="J1113" s="667"/>
      <c r="K1113" s="666">
        <v>55851.29</v>
      </c>
      <c r="L1113" s="667"/>
      <c r="M1113" s="667"/>
      <c r="N1113" s="666">
        <v>56094.54</v>
      </c>
    </row>
    <row r="1114" spans="1:14" ht="15" thickBot="1">
      <c r="A1114" s="665" t="s">
        <v>954</v>
      </c>
      <c r="B1114" s="665" t="s">
        <v>13</v>
      </c>
      <c r="C1114" s="666">
        <v>-91.84</v>
      </c>
      <c r="D1114" s="667"/>
      <c r="E1114" s="667"/>
      <c r="F1114" s="666">
        <v>6355.47</v>
      </c>
      <c r="G1114" s="667"/>
      <c r="H1114" s="667"/>
      <c r="I1114" s="666">
        <v>-202.4</v>
      </c>
      <c r="J1114" s="667"/>
      <c r="K1114" s="666">
        <v>51160.1</v>
      </c>
      <c r="L1114" s="667"/>
      <c r="M1114" s="667"/>
      <c r="N1114" s="666">
        <v>57221.33</v>
      </c>
    </row>
    <row r="1115" spans="1:14" ht="15" thickBot="1">
      <c r="A1115" s="665" t="s">
        <v>955</v>
      </c>
      <c r="B1115" s="665" t="s">
        <v>14</v>
      </c>
      <c r="C1115" s="666">
        <v>12016.57</v>
      </c>
      <c r="D1115" s="667"/>
      <c r="E1115" s="667"/>
      <c r="F1115" s="667"/>
      <c r="G1115" s="667"/>
      <c r="H1115" s="667"/>
      <c r="I1115" s="666">
        <v>128451.19</v>
      </c>
      <c r="J1115" s="667"/>
      <c r="K1115" s="667"/>
      <c r="L1115" s="667"/>
      <c r="M1115" s="667"/>
      <c r="N1115" s="666">
        <v>140467.76</v>
      </c>
    </row>
    <row r="1116" spans="1:14" ht="15" thickBot="1">
      <c r="A1116" s="665" t="s">
        <v>3652</v>
      </c>
      <c r="B1116" s="665" t="s">
        <v>14</v>
      </c>
      <c r="C1116" s="666">
        <v>78.66</v>
      </c>
      <c r="D1116" s="667"/>
      <c r="E1116" s="667"/>
      <c r="F1116" s="667"/>
      <c r="G1116" s="666">
        <v>233.24</v>
      </c>
      <c r="H1116" s="667"/>
      <c r="I1116" s="666">
        <v>22782.83</v>
      </c>
      <c r="J1116" s="667"/>
      <c r="K1116" s="667"/>
      <c r="L1116" s="667"/>
      <c r="M1116" s="667"/>
      <c r="N1116" s="666">
        <v>23094.73</v>
      </c>
    </row>
    <row r="1117" spans="1:14" ht="15" thickBot="1">
      <c r="A1117" s="665" t="s">
        <v>3652</v>
      </c>
      <c r="B1117" s="665" t="s">
        <v>19</v>
      </c>
      <c r="C1117" s="666">
        <v>-85.17</v>
      </c>
      <c r="D1117" s="667"/>
      <c r="E1117" s="667"/>
      <c r="F1117" s="667"/>
      <c r="G1117" s="666">
        <v>-8.52</v>
      </c>
      <c r="H1117" s="667"/>
      <c r="I1117" s="666">
        <v>93.72</v>
      </c>
      <c r="J1117" s="667"/>
      <c r="K1117" s="667"/>
      <c r="L1117" s="667"/>
      <c r="M1117" s="667"/>
      <c r="N1117" s="666">
        <v>0.03</v>
      </c>
    </row>
    <row r="1118" spans="1:14" ht="15" thickBot="1">
      <c r="A1118" s="665" t="s">
        <v>956</v>
      </c>
      <c r="B1118" s="665" t="s">
        <v>15</v>
      </c>
      <c r="C1118" s="666">
        <v>-0.9</v>
      </c>
      <c r="D1118" s="667"/>
      <c r="E1118" s="667"/>
      <c r="F1118" s="666">
        <v>-0.2</v>
      </c>
      <c r="G1118" s="666">
        <v>0.83</v>
      </c>
      <c r="H1118" s="667"/>
      <c r="I1118" s="666">
        <v>10.28</v>
      </c>
      <c r="J1118" s="667"/>
      <c r="K1118" s="666">
        <v>42791.08</v>
      </c>
      <c r="L1118" s="666">
        <v>0.14000000000000001</v>
      </c>
      <c r="M1118" s="666">
        <v>-0.02</v>
      </c>
      <c r="N1118" s="666">
        <v>42801.21</v>
      </c>
    </row>
    <row r="1119" spans="1:14" ht="15" thickBot="1">
      <c r="A1119" s="665" t="s">
        <v>3653</v>
      </c>
      <c r="B1119" s="665" t="s">
        <v>15</v>
      </c>
      <c r="C1119" s="667"/>
      <c r="D1119" s="667"/>
      <c r="E1119" s="667"/>
      <c r="F1119" s="667"/>
      <c r="G1119" s="667"/>
      <c r="H1119" s="667"/>
      <c r="I1119" s="667"/>
      <c r="J1119" s="667"/>
      <c r="K1119" s="666">
        <v>10356.59</v>
      </c>
      <c r="L1119" s="667"/>
      <c r="M1119" s="667"/>
      <c r="N1119" s="666">
        <v>10356.59</v>
      </c>
    </row>
    <row r="1120" spans="1:14" ht="15" thickBot="1">
      <c r="A1120" s="665" t="s">
        <v>957</v>
      </c>
      <c r="B1120" s="665" t="s">
        <v>13</v>
      </c>
      <c r="C1120" s="666">
        <v>57252.2</v>
      </c>
      <c r="D1120" s="667"/>
      <c r="E1120" s="667"/>
      <c r="F1120" s="667"/>
      <c r="G1120" s="667"/>
      <c r="H1120" s="667"/>
      <c r="I1120" s="666">
        <v>6051.42</v>
      </c>
      <c r="J1120" s="667"/>
      <c r="K1120" s="666">
        <v>39327.5</v>
      </c>
      <c r="L1120" s="667"/>
      <c r="M1120" s="667"/>
      <c r="N1120" s="666">
        <v>102631.12</v>
      </c>
    </row>
    <row r="1121" spans="1:14" ht="15" thickBot="1">
      <c r="A1121" s="665" t="s">
        <v>958</v>
      </c>
      <c r="B1121" s="665" t="s">
        <v>13</v>
      </c>
      <c r="C1121" s="666">
        <v>87126.16</v>
      </c>
      <c r="D1121" s="667"/>
      <c r="E1121" s="667"/>
      <c r="F1121" s="667"/>
      <c r="G1121" s="667"/>
      <c r="H1121" s="667"/>
      <c r="I1121" s="666">
        <v>4741.33</v>
      </c>
      <c r="J1121" s="666">
        <v>173.99</v>
      </c>
      <c r="K1121" s="666">
        <v>4088.7</v>
      </c>
      <c r="L1121" s="667"/>
      <c r="M1121" s="667"/>
      <c r="N1121" s="666">
        <v>96130.18</v>
      </c>
    </row>
    <row r="1122" spans="1:14" ht="15" thickBot="1">
      <c r="A1122" s="665" t="s">
        <v>959</v>
      </c>
      <c r="B1122" s="665" t="s">
        <v>15</v>
      </c>
      <c r="C1122" s="666">
        <v>34120.93</v>
      </c>
      <c r="D1122" s="667"/>
      <c r="E1122" s="667"/>
      <c r="F1122" s="667"/>
      <c r="G1122" s="667"/>
      <c r="H1122" s="667"/>
      <c r="I1122" s="666">
        <v>960.72</v>
      </c>
      <c r="J1122" s="667"/>
      <c r="K1122" s="667"/>
      <c r="L1122" s="667"/>
      <c r="M1122" s="667"/>
      <c r="N1122" s="666">
        <v>35081.65</v>
      </c>
    </row>
    <row r="1123" spans="1:14" ht="15" thickBot="1">
      <c r="A1123" s="665" t="s">
        <v>960</v>
      </c>
      <c r="B1123" s="665" t="s">
        <v>18</v>
      </c>
      <c r="C1123" s="666">
        <v>4281.6000000000004</v>
      </c>
      <c r="D1123" s="666">
        <v>1105.1500000000001</v>
      </c>
      <c r="E1123" s="667"/>
      <c r="F1123" s="667"/>
      <c r="G1123" s="666">
        <v>598.29</v>
      </c>
      <c r="H1123" s="666">
        <v>324.32</v>
      </c>
      <c r="I1123" s="666">
        <v>26.55</v>
      </c>
      <c r="J1123" s="666">
        <v>59259.21</v>
      </c>
      <c r="K1123" s="666">
        <v>721.57</v>
      </c>
      <c r="L1123" s="666">
        <v>6963.68</v>
      </c>
      <c r="M1123" s="667"/>
      <c r="N1123" s="666">
        <v>73280.37</v>
      </c>
    </row>
    <row r="1124" spans="1:14" ht="15" thickBot="1">
      <c r="A1124" s="665" t="s">
        <v>961</v>
      </c>
      <c r="B1124" s="665" t="s">
        <v>15</v>
      </c>
      <c r="C1124" s="666">
        <v>55870.67</v>
      </c>
      <c r="D1124" s="667"/>
      <c r="E1124" s="667"/>
      <c r="F1124" s="667"/>
      <c r="G1124" s="667"/>
      <c r="H1124" s="667"/>
      <c r="I1124" s="666">
        <v>1914.97</v>
      </c>
      <c r="J1124" s="667"/>
      <c r="K1124" s="667"/>
      <c r="L1124" s="667"/>
      <c r="M1124" s="667"/>
      <c r="N1124" s="666">
        <v>57785.64</v>
      </c>
    </row>
    <row r="1125" spans="1:14" ht="15" thickBot="1">
      <c r="A1125" s="665" t="s">
        <v>3178</v>
      </c>
      <c r="B1125" s="665" t="s">
        <v>15</v>
      </c>
      <c r="C1125" s="667"/>
      <c r="D1125" s="667"/>
      <c r="E1125" s="667"/>
      <c r="F1125" s="667"/>
      <c r="G1125" s="667"/>
      <c r="H1125" s="667"/>
      <c r="I1125" s="667"/>
      <c r="J1125" s="667"/>
      <c r="K1125" s="666">
        <v>1586.52</v>
      </c>
      <c r="L1125" s="667"/>
      <c r="M1125" s="667"/>
      <c r="N1125" s="666">
        <v>1586.52</v>
      </c>
    </row>
    <row r="1126" spans="1:14" ht="15" thickBot="1">
      <c r="A1126" s="665" t="s">
        <v>962</v>
      </c>
      <c r="B1126" s="665" t="s">
        <v>14</v>
      </c>
      <c r="C1126" s="666">
        <v>65403.29</v>
      </c>
      <c r="D1126" s="666">
        <v>1951.52</v>
      </c>
      <c r="E1126" s="667"/>
      <c r="F1126" s="667"/>
      <c r="G1126" s="667"/>
      <c r="H1126" s="667"/>
      <c r="I1126" s="666">
        <v>5240.5200000000004</v>
      </c>
      <c r="J1126" s="667"/>
      <c r="K1126" s="666">
        <v>15857.55</v>
      </c>
      <c r="L1126" s="666">
        <v>1474.59</v>
      </c>
      <c r="M1126" s="667"/>
      <c r="N1126" s="666">
        <v>89927.47</v>
      </c>
    </row>
    <row r="1127" spans="1:14" ht="15" thickBot="1">
      <c r="A1127" s="665" t="s">
        <v>2999</v>
      </c>
      <c r="B1127" s="665" t="s">
        <v>13</v>
      </c>
      <c r="C1127" s="666">
        <v>68017.64</v>
      </c>
      <c r="D1127" s="666">
        <v>8890.23</v>
      </c>
      <c r="E1127" s="667"/>
      <c r="F1127" s="667"/>
      <c r="G1127" s="667"/>
      <c r="H1127" s="667"/>
      <c r="I1127" s="666">
        <v>7358.4</v>
      </c>
      <c r="J1127" s="667"/>
      <c r="K1127" s="667"/>
      <c r="L1127" s="667"/>
      <c r="M1127" s="667"/>
      <c r="N1127" s="666">
        <v>84266.27</v>
      </c>
    </row>
    <row r="1128" spans="1:14" ht="15" thickBot="1">
      <c r="A1128" s="665" t="s">
        <v>963</v>
      </c>
      <c r="B1128" s="665" t="s">
        <v>18</v>
      </c>
      <c r="C1128" s="667"/>
      <c r="D1128" s="666">
        <v>21812.44</v>
      </c>
      <c r="E1128" s="667"/>
      <c r="F1128" s="667"/>
      <c r="G1128" s="666">
        <v>0.15</v>
      </c>
      <c r="H1128" s="667"/>
      <c r="I1128" s="667"/>
      <c r="J1128" s="666">
        <v>36497.83</v>
      </c>
      <c r="K1128" s="666">
        <v>1540.13</v>
      </c>
      <c r="L1128" s="667"/>
      <c r="M1128" s="666">
        <v>5412.81</v>
      </c>
      <c r="N1128" s="666">
        <v>65263.360000000001</v>
      </c>
    </row>
    <row r="1129" spans="1:14" ht="15" thickBot="1">
      <c r="A1129" s="665" t="s">
        <v>964</v>
      </c>
      <c r="B1129" s="665" t="s">
        <v>13</v>
      </c>
      <c r="C1129" s="667"/>
      <c r="D1129" s="667"/>
      <c r="E1129" s="667"/>
      <c r="F1129" s="667"/>
      <c r="G1129" s="667"/>
      <c r="H1129" s="667"/>
      <c r="I1129" s="667"/>
      <c r="J1129" s="667"/>
      <c r="K1129" s="666">
        <v>61895.82</v>
      </c>
      <c r="L1129" s="667"/>
      <c r="M1129" s="667"/>
      <c r="N1129" s="666">
        <v>61895.82</v>
      </c>
    </row>
    <row r="1130" spans="1:14" ht="15" thickBot="1">
      <c r="A1130" s="665" t="s">
        <v>965</v>
      </c>
      <c r="B1130" s="665" t="s">
        <v>13</v>
      </c>
      <c r="C1130" s="666">
        <v>90584.4</v>
      </c>
      <c r="D1130" s="667"/>
      <c r="E1130" s="667"/>
      <c r="F1130" s="667"/>
      <c r="G1130" s="667"/>
      <c r="H1130" s="667"/>
      <c r="I1130" s="667"/>
      <c r="J1130" s="667"/>
      <c r="K1130" s="666">
        <v>25590.66</v>
      </c>
      <c r="L1130" s="667"/>
      <c r="M1130" s="667"/>
      <c r="N1130" s="666">
        <v>116175.06</v>
      </c>
    </row>
    <row r="1131" spans="1:14" ht="15" thickBot="1">
      <c r="A1131" s="665" t="s">
        <v>966</v>
      </c>
      <c r="B1131" s="665" t="s">
        <v>15</v>
      </c>
      <c r="C1131" s="667"/>
      <c r="D1131" s="667"/>
      <c r="E1131" s="667"/>
      <c r="F1131" s="667"/>
      <c r="G1131" s="667"/>
      <c r="H1131" s="667"/>
      <c r="I1131" s="667"/>
      <c r="J1131" s="667"/>
      <c r="K1131" s="666">
        <v>42792.47</v>
      </c>
      <c r="L1131" s="667"/>
      <c r="M1131" s="667"/>
      <c r="N1131" s="666">
        <v>42792.47</v>
      </c>
    </row>
    <row r="1132" spans="1:14" ht="15" thickBot="1">
      <c r="A1132" s="665" t="s">
        <v>967</v>
      </c>
      <c r="B1132" s="665" t="s">
        <v>13</v>
      </c>
      <c r="C1132" s="667"/>
      <c r="D1132" s="667"/>
      <c r="E1132" s="667"/>
      <c r="F1132" s="667"/>
      <c r="G1132" s="667"/>
      <c r="H1132" s="667"/>
      <c r="I1132" s="666">
        <v>48334.04</v>
      </c>
      <c r="J1132" s="667"/>
      <c r="K1132" s="666">
        <v>3658.16</v>
      </c>
      <c r="L1132" s="667"/>
      <c r="M1132" s="667"/>
      <c r="N1132" s="666">
        <v>51992.2</v>
      </c>
    </row>
    <row r="1133" spans="1:14" ht="15" thickBot="1">
      <c r="A1133" s="665" t="s">
        <v>968</v>
      </c>
      <c r="B1133" s="665" t="s">
        <v>13</v>
      </c>
      <c r="C1133" s="666">
        <v>78286.97</v>
      </c>
      <c r="D1133" s="667"/>
      <c r="E1133" s="667"/>
      <c r="F1133" s="667"/>
      <c r="G1133" s="667"/>
      <c r="H1133" s="667"/>
      <c r="I1133" s="667"/>
      <c r="J1133" s="667"/>
      <c r="K1133" s="666">
        <v>22725.54</v>
      </c>
      <c r="L1133" s="667"/>
      <c r="M1133" s="667"/>
      <c r="N1133" s="666">
        <v>101012.51</v>
      </c>
    </row>
    <row r="1134" spans="1:14" ht="15" thickBot="1">
      <c r="A1134" s="665" t="s">
        <v>969</v>
      </c>
      <c r="B1134" s="665" t="s">
        <v>13</v>
      </c>
      <c r="C1134" s="666">
        <v>-180.62</v>
      </c>
      <c r="D1134" s="667"/>
      <c r="E1134" s="667"/>
      <c r="F1134" s="666">
        <v>3195.45</v>
      </c>
      <c r="G1134" s="667"/>
      <c r="H1134" s="667"/>
      <c r="I1134" s="667"/>
      <c r="J1134" s="667"/>
      <c r="K1134" s="666">
        <v>10354.73</v>
      </c>
      <c r="L1134" s="666">
        <v>-25.98</v>
      </c>
      <c r="M1134" s="667"/>
      <c r="N1134" s="666">
        <v>13343.58</v>
      </c>
    </row>
    <row r="1135" spans="1:14" ht="15" thickBot="1">
      <c r="A1135" s="665" t="s">
        <v>969</v>
      </c>
      <c r="B1135" s="665" t="s">
        <v>15</v>
      </c>
      <c r="C1135" s="666">
        <v>-51.31</v>
      </c>
      <c r="D1135" s="667"/>
      <c r="E1135" s="667"/>
      <c r="F1135" s="666">
        <v>0</v>
      </c>
      <c r="G1135" s="667"/>
      <c r="H1135" s="667"/>
      <c r="I1135" s="666">
        <v>121.02</v>
      </c>
      <c r="J1135" s="667"/>
      <c r="K1135" s="666">
        <v>25287.19</v>
      </c>
      <c r="L1135" s="667"/>
      <c r="M1135" s="667"/>
      <c r="N1135" s="666">
        <v>25356.9</v>
      </c>
    </row>
    <row r="1136" spans="1:14" ht="15" thickBot="1">
      <c r="A1136" s="665" t="s">
        <v>970</v>
      </c>
      <c r="B1136" s="665" t="s">
        <v>13</v>
      </c>
      <c r="C1136" s="667"/>
      <c r="D1136" s="667"/>
      <c r="E1136" s="667"/>
      <c r="F1136" s="667"/>
      <c r="G1136" s="667"/>
      <c r="H1136" s="667"/>
      <c r="I1136" s="666">
        <v>11368.89</v>
      </c>
      <c r="J1136" s="667"/>
      <c r="K1136" s="666">
        <v>45998.13</v>
      </c>
      <c r="L1136" s="667"/>
      <c r="M1136" s="667"/>
      <c r="N1136" s="666">
        <v>57367.02</v>
      </c>
    </row>
    <row r="1137" spans="1:14" ht="15" thickBot="1">
      <c r="A1137" s="665" t="s">
        <v>971</v>
      </c>
      <c r="B1137" s="665" t="s">
        <v>13</v>
      </c>
      <c r="C1137" s="667"/>
      <c r="D1137" s="667"/>
      <c r="E1137" s="667"/>
      <c r="F1137" s="667"/>
      <c r="G1137" s="667"/>
      <c r="H1137" s="667"/>
      <c r="I1137" s="667"/>
      <c r="J1137" s="666">
        <v>17265.169999999998</v>
      </c>
      <c r="K1137" s="666">
        <v>14091.41</v>
      </c>
      <c r="L1137" s="667"/>
      <c r="M1137" s="667"/>
      <c r="N1137" s="666">
        <v>31356.58</v>
      </c>
    </row>
    <row r="1138" spans="1:14" ht="15" thickBot="1">
      <c r="A1138" s="665" t="s">
        <v>972</v>
      </c>
      <c r="B1138" s="665" t="s">
        <v>15</v>
      </c>
      <c r="C1138" s="666">
        <v>48119.23</v>
      </c>
      <c r="D1138" s="667"/>
      <c r="E1138" s="667"/>
      <c r="F1138" s="667"/>
      <c r="G1138" s="667"/>
      <c r="H1138" s="667"/>
      <c r="I1138" s="666">
        <v>7883.47</v>
      </c>
      <c r="J1138" s="666">
        <v>9692.86</v>
      </c>
      <c r="K1138" s="667"/>
      <c r="L1138" s="667"/>
      <c r="M1138" s="667"/>
      <c r="N1138" s="666">
        <v>65695.56</v>
      </c>
    </row>
    <row r="1139" spans="1:14" ht="15" thickBot="1">
      <c r="A1139" s="665" t="s">
        <v>3654</v>
      </c>
      <c r="B1139" s="665" t="s">
        <v>14</v>
      </c>
      <c r="C1139" s="666">
        <v>0.65</v>
      </c>
      <c r="D1139" s="667"/>
      <c r="E1139" s="667"/>
      <c r="F1139" s="667"/>
      <c r="G1139" s="666">
        <v>0.85</v>
      </c>
      <c r="H1139" s="667"/>
      <c r="I1139" s="666">
        <v>2.39</v>
      </c>
      <c r="J1139" s="667"/>
      <c r="K1139" s="666">
        <v>2730.38</v>
      </c>
      <c r="L1139" s="666">
        <v>0.5</v>
      </c>
      <c r="M1139" s="667"/>
      <c r="N1139" s="666">
        <v>2734.77</v>
      </c>
    </row>
    <row r="1140" spans="1:14" ht="15" thickBot="1">
      <c r="A1140" s="665" t="s">
        <v>3654</v>
      </c>
      <c r="B1140" s="665" t="s">
        <v>19</v>
      </c>
      <c r="C1140" s="666">
        <v>-1.42</v>
      </c>
      <c r="D1140" s="667"/>
      <c r="E1140" s="667"/>
      <c r="F1140" s="667"/>
      <c r="G1140" s="666">
        <v>-1.85</v>
      </c>
      <c r="H1140" s="667"/>
      <c r="I1140" s="666">
        <v>-5.25</v>
      </c>
      <c r="J1140" s="667"/>
      <c r="K1140" s="666">
        <v>9.65</v>
      </c>
      <c r="L1140" s="666">
        <v>-1.1000000000000001</v>
      </c>
      <c r="M1140" s="667"/>
      <c r="N1140" s="666">
        <v>0.03</v>
      </c>
    </row>
    <row r="1141" spans="1:14" ht="15" thickBot="1">
      <c r="A1141" s="665" t="s">
        <v>973</v>
      </c>
      <c r="B1141" s="665" t="s">
        <v>13</v>
      </c>
      <c r="C1141" s="666">
        <v>63968.28</v>
      </c>
      <c r="D1141" s="667"/>
      <c r="E1141" s="667"/>
      <c r="F1141" s="667"/>
      <c r="G1141" s="667"/>
      <c r="H1141" s="667"/>
      <c r="I1141" s="666">
        <v>316.5</v>
      </c>
      <c r="J1141" s="667"/>
      <c r="K1141" s="666">
        <v>8850.69</v>
      </c>
      <c r="L1141" s="667"/>
      <c r="M1141" s="667"/>
      <c r="N1141" s="666">
        <v>73135.47</v>
      </c>
    </row>
    <row r="1142" spans="1:14" ht="15" thickBot="1">
      <c r="A1142" s="665" t="s">
        <v>974</v>
      </c>
      <c r="B1142" s="665" t="s">
        <v>18</v>
      </c>
      <c r="C1142" s="666">
        <v>7631.72</v>
      </c>
      <c r="D1142" s="666">
        <v>331.09</v>
      </c>
      <c r="E1142" s="667"/>
      <c r="F1142" s="667"/>
      <c r="G1142" s="666">
        <v>681</v>
      </c>
      <c r="H1142" s="666">
        <v>238.28</v>
      </c>
      <c r="I1142" s="666">
        <v>18.399999999999999</v>
      </c>
      <c r="J1142" s="666">
        <v>77282.009999999995</v>
      </c>
      <c r="K1142" s="666">
        <v>583.09</v>
      </c>
      <c r="L1142" s="666">
        <v>486.34</v>
      </c>
      <c r="M1142" s="667"/>
      <c r="N1142" s="666">
        <v>87251.93</v>
      </c>
    </row>
    <row r="1143" spans="1:14" ht="15" thickBot="1">
      <c r="A1143" s="665" t="s">
        <v>975</v>
      </c>
      <c r="B1143" s="665" t="s">
        <v>13</v>
      </c>
      <c r="C1143" s="666">
        <v>57945.89</v>
      </c>
      <c r="D1143" s="666">
        <v>2805.18</v>
      </c>
      <c r="E1143" s="667"/>
      <c r="F1143" s="666">
        <v>627.78</v>
      </c>
      <c r="G1143" s="666">
        <v>21.27</v>
      </c>
      <c r="H1143" s="667"/>
      <c r="I1143" s="666">
        <v>7255.56</v>
      </c>
      <c r="J1143" s="666">
        <v>125.08</v>
      </c>
      <c r="K1143" s="666">
        <v>13099.83</v>
      </c>
      <c r="L1143" s="666">
        <v>62.52</v>
      </c>
      <c r="M1143" s="667"/>
      <c r="N1143" s="666">
        <v>81943.11</v>
      </c>
    </row>
    <row r="1144" spans="1:14" ht="15" thickBot="1">
      <c r="A1144" s="665" t="s">
        <v>3655</v>
      </c>
      <c r="B1144" s="665" t="s">
        <v>13</v>
      </c>
      <c r="C1144" s="666">
        <v>19254.75</v>
      </c>
      <c r="D1144" s="667"/>
      <c r="E1144" s="667"/>
      <c r="F1144" s="667"/>
      <c r="G1144" s="667"/>
      <c r="H1144" s="667"/>
      <c r="I1144" s="667"/>
      <c r="J1144" s="667"/>
      <c r="K1144" s="666">
        <v>10709.47</v>
      </c>
      <c r="L1144" s="667"/>
      <c r="M1144" s="667"/>
      <c r="N1144" s="666">
        <v>29964.22</v>
      </c>
    </row>
    <row r="1145" spans="1:14" ht="15" thickBot="1">
      <c r="A1145" s="665" t="s">
        <v>976</v>
      </c>
      <c r="B1145" s="665" t="s">
        <v>15</v>
      </c>
      <c r="C1145" s="667"/>
      <c r="D1145" s="667"/>
      <c r="E1145" s="667"/>
      <c r="F1145" s="667"/>
      <c r="G1145" s="667"/>
      <c r="H1145" s="667"/>
      <c r="I1145" s="666">
        <v>77.819999999999993</v>
      </c>
      <c r="J1145" s="667"/>
      <c r="K1145" s="666">
        <v>41333.17</v>
      </c>
      <c r="L1145" s="667"/>
      <c r="M1145" s="667"/>
      <c r="N1145" s="666">
        <v>41410.99</v>
      </c>
    </row>
    <row r="1146" spans="1:14" ht="15" thickBot="1">
      <c r="A1146" s="665" t="s">
        <v>977</v>
      </c>
      <c r="B1146" s="665" t="s">
        <v>15</v>
      </c>
      <c r="C1146" s="667"/>
      <c r="D1146" s="667"/>
      <c r="E1146" s="667"/>
      <c r="F1146" s="667"/>
      <c r="G1146" s="667"/>
      <c r="H1146" s="667"/>
      <c r="I1146" s="666">
        <v>735.52</v>
      </c>
      <c r="J1146" s="667"/>
      <c r="K1146" s="666">
        <v>48590.9</v>
      </c>
      <c r="L1146" s="667"/>
      <c r="M1146" s="667"/>
      <c r="N1146" s="666">
        <v>49326.42</v>
      </c>
    </row>
    <row r="1147" spans="1:14" ht="15" thickBot="1">
      <c r="A1147" s="665" t="s">
        <v>977</v>
      </c>
      <c r="B1147" s="665" t="s">
        <v>16</v>
      </c>
      <c r="C1147" s="667"/>
      <c r="D1147" s="667"/>
      <c r="E1147" s="667"/>
      <c r="F1147" s="667"/>
      <c r="G1147" s="667"/>
      <c r="H1147" s="667"/>
      <c r="I1147" s="666">
        <v>16594.03</v>
      </c>
      <c r="J1147" s="667"/>
      <c r="K1147" s="667"/>
      <c r="L1147" s="667"/>
      <c r="M1147" s="667"/>
      <c r="N1147" s="666">
        <v>16594.03</v>
      </c>
    </row>
    <row r="1148" spans="1:14" ht="15" thickBot="1">
      <c r="A1148" s="665" t="s">
        <v>978</v>
      </c>
      <c r="B1148" s="665" t="s">
        <v>14</v>
      </c>
      <c r="C1148" s="666">
        <v>86420.29</v>
      </c>
      <c r="D1148" s="666">
        <v>4564.41</v>
      </c>
      <c r="E1148" s="667"/>
      <c r="F1148" s="667"/>
      <c r="G1148" s="666">
        <v>18.66</v>
      </c>
      <c r="H1148" s="667"/>
      <c r="I1148" s="666">
        <v>29619.11</v>
      </c>
      <c r="J1148" s="667"/>
      <c r="K1148" s="666">
        <v>54.33</v>
      </c>
      <c r="L1148" s="666">
        <v>962.42</v>
      </c>
      <c r="M1148" s="667"/>
      <c r="N1148" s="666">
        <v>121639.22</v>
      </c>
    </row>
    <row r="1149" spans="1:14" ht="15" thickBot="1">
      <c r="A1149" s="665" t="s">
        <v>979</v>
      </c>
      <c r="B1149" s="665" t="s">
        <v>18</v>
      </c>
      <c r="C1149" s="666">
        <v>441.09</v>
      </c>
      <c r="D1149" s="666">
        <v>77.56</v>
      </c>
      <c r="E1149" s="667"/>
      <c r="F1149" s="667"/>
      <c r="G1149" s="666">
        <v>147.81</v>
      </c>
      <c r="H1149" s="666">
        <v>122.12</v>
      </c>
      <c r="I1149" s="666">
        <v>12.69</v>
      </c>
      <c r="J1149" s="666">
        <v>15713.68</v>
      </c>
      <c r="K1149" s="666">
        <v>207.2</v>
      </c>
      <c r="L1149" s="666">
        <v>73.63</v>
      </c>
      <c r="M1149" s="667"/>
      <c r="N1149" s="666">
        <v>16795.78</v>
      </c>
    </row>
    <row r="1150" spans="1:14" ht="15" thickBot="1">
      <c r="A1150" s="665" t="s">
        <v>3656</v>
      </c>
      <c r="B1150" s="665" t="s">
        <v>13</v>
      </c>
      <c r="C1150" s="666">
        <v>22207.040000000001</v>
      </c>
      <c r="D1150" s="666">
        <v>664.92</v>
      </c>
      <c r="E1150" s="667"/>
      <c r="F1150" s="667"/>
      <c r="G1150" s="666">
        <v>24.63</v>
      </c>
      <c r="H1150" s="667"/>
      <c r="I1150" s="666">
        <v>8.99</v>
      </c>
      <c r="J1150" s="666">
        <v>9387.11</v>
      </c>
      <c r="K1150" s="667"/>
      <c r="L1150" s="666">
        <v>60.34</v>
      </c>
      <c r="M1150" s="667"/>
      <c r="N1150" s="666">
        <v>32353.03</v>
      </c>
    </row>
    <row r="1151" spans="1:14" ht="15" thickBot="1">
      <c r="A1151" s="665" t="s">
        <v>980</v>
      </c>
      <c r="B1151" s="665" t="s">
        <v>13</v>
      </c>
      <c r="C1151" s="666">
        <v>89412.18</v>
      </c>
      <c r="D1151" s="667"/>
      <c r="E1151" s="667"/>
      <c r="F1151" s="667"/>
      <c r="G1151" s="667"/>
      <c r="H1151" s="667"/>
      <c r="I1151" s="667"/>
      <c r="J1151" s="667"/>
      <c r="K1151" s="666">
        <v>10627.4</v>
      </c>
      <c r="L1151" s="667"/>
      <c r="M1151" s="667"/>
      <c r="N1151" s="666">
        <v>100039.58</v>
      </c>
    </row>
    <row r="1152" spans="1:14" ht="15" thickBot="1">
      <c r="A1152" s="665" t="s">
        <v>981</v>
      </c>
      <c r="B1152" s="665" t="s">
        <v>15</v>
      </c>
      <c r="C1152" s="667"/>
      <c r="D1152" s="667"/>
      <c r="E1152" s="667"/>
      <c r="F1152" s="667"/>
      <c r="G1152" s="667"/>
      <c r="H1152" s="667"/>
      <c r="I1152" s="666">
        <v>454.02</v>
      </c>
      <c r="J1152" s="667"/>
      <c r="K1152" s="666">
        <v>40604.550000000003</v>
      </c>
      <c r="L1152" s="666">
        <v>160.16</v>
      </c>
      <c r="M1152" s="667"/>
      <c r="N1152" s="666">
        <v>41218.730000000003</v>
      </c>
    </row>
    <row r="1153" spans="1:14" ht="15" thickBot="1">
      <c r="A1153" s="665" t="s">
        <v>982</v>
      </c>
      <c r="B1153" s="665" t="s">
        <v>15</v>
      </c>
      <c r="C1153" s="667"/>
      <c r="D1153" s="667"/>
      <c r="E1153" s="667"/>
      <c r="F1153" s="667"/>
      <c r="G1153" s="667"/>
      <c r="H1153" s="667"/>
      <c r="I1153" s="667"/>
      <c r="J1153" s="667"/>
      <c r="K1153" s="666">
        <v>7154.82</v>
      </c>
      <c r="L1153" s="667"/>
      <c r="M1153" s="667"/>
      <c r="N1153" s="666">
        <v>7154.82</v>
      </c>
    </row>
    <row r="1154" spans="1:14" ht="15" thickBot="1">
      <c r="A1154" s="665" t="s">
        <v>983</v>
      </c>
      <c r="B1154" s="665" t="s">
        <v>15</v>
      </c>
      <c r="C1154" s="667"/>
      <c r="D1154" s="667"/>
      <c r="E1154" s="667"/>
      <c r="F1154" s="666">
        <v>34401.32</v>
      </c>
      <c r="G1154" s="667"/>
      <c r="H1154" s="667"/>
      <c r="I1154" s="667"/>
      <c r="J1154" s="667"/>
      <c r="K1154" s="666">
        <v>12008.57</v>
      </c>
      <c r="L1154" s="667"/>
      <c r="M1154" s="667"/>
      <c r="N1154" s="666">
        <v>46409.89</v>
      </c>
    </row>
    <row r="1155" spans="1:14" ht="15" thickBot="1">
      <c r="A1155" s="665" t="s">
        <v>3657</v>
      </c>
      <c r="B1155" s="665" t="s">
        <v>13</v>
      </c>
      <c r="C1155" s="666">
        <v>57028.52</v>
      </c>
      <c r="D1155" s="666">
        <v>-4.09</v>
      </c>
      <c r="E1155" s="667"/>
      <c r="F1155" s="667"/>
      <c r="G1155" s="667"/>
      <c r="H1155" s="667"/>
      <c r="I1155" s="666">
        <v>7944.17</v>
      </c>
      <c r="J1155" s="666">
        <v>99.18</v>
      </c>
      <c r="K1155" s="666">
        <v>-1.2</v>
      </c>
      <c r="L1155" s="666">
        <v>8.7799999999999994</v>
      </c>
      <c r="M1155" s="667"/>
      <c r="N1155" s="666">
        <v>65075.360000000001</v>
      </c>
    </row>
    <row r="1156" spans="1:14" ht="15" thickBot="1">
      <c r="A1156" s="665" t="s">
        <v>984</v>
      </c>
      <c r="B1156" s="665" t="s">
        <v>16</v>
      </c>
      <c r="C1156" s="667"/>
      <c r="D1156" s="667"/>
      <c r="E1156" s="667"/>
      <c r="F1156" s="667"/>
      <c r="G1156" s="667"/>
      <c r="H1156" s="667"/>
      <c r="I1156" s="666">
        <v>82093.37</v>
      </c>
      <c r="J1156" s="667"/>
      <c r="K1156" s="666">
        <v>698.38</v>
      </c>
      <c r="L1156" s="667"/>
      <c r="M1156" s="667"/>
      <c r="N1156" s="666">
        <v>82791.75</v>
      </c>
    </row>
    <row r="1157" spans="1:14" ht="15" thickBot="1">
      <c r="A1157" s="665" t="s">
        <v>3179</v>
      </c>
      <c r="B1157" s="665" t="s">
        <v>15</v>
      </c>
      <c r="C1157" s="667"/>
      <c r="D1157" s="667"/>
      <c r="E1157" s="667"/>
      <c r="F1157" s="667"/>
      <c r="G1157" s="667"/>
      <c r="H1157" s="667"/>
      <c r="I1157" s="666">
        <v>128.63</v>
      </c>
      <c r="J1157" s="667"/>
      <c r="K1157" s="666">
        <v>37156.92</v>
      </c>
      <c r="L1157" s="667"/>
      <c r="M1157" s="667"/>
      <c r="N1157" s="666">
        <v>37285.550000000003</v>
      </c>
    </row>
    <row r="1158" spans="1:14" ht="15" thickBot="1">
      <c r="A1158" s="665" t="s">
        <v>985</v>
      </c>
      <c r="B1158" s="665" t="s">
        <v>14</v>
      </c>
      <c r="C1158" s="666">
        <v>62698.66</v>
      </c>
      <c r="D1158" s="666">
        <v>1662.55</v>
      </c>
      <c r="E1158" s="667"/>
      <c r="F1158" s="667"/>
      <c r="G1158" s="667"/>
      <c r="H1158" s="667"/>
      <c r="I1158" s="666">
        <v>6672.94</v>
      </c>
      <c r="J1158" s="667"/>
      <c r="K1158" s="666">
        <v>23529.64</v>
      </c>
      <c r="L1158" s="666">
        <v>1236.99</v>
      </c>
      <c r="M1158" s="667"/>
      <c r="N1158" s="666">
        <v>95800.78</v>
      </c>
    </row>
    <row r="1159" spans="1:14" ht="15" thickBot="1">
      <c r="A1159" s="665" t="s">
        <v>986</v>
      </c>
      <c r="B1159" s="665" t="s">
        <v>14</v>
      </c>
      <c r="C1159" s="666">
        <v>67.040000000000006</v>
      </c>
      <c r="D1159" s="667"/>
      <c r="E1159" s="667"/>
      <c r="F1159" s="667"/>
      <c r="G1159" s="667"/>
      <c r="H1159" s="667"/>
      <c r="I1159" s="667"/>
      <c r="J1159" s="667"/>
      <c r="K1159" s="667"/>
      <c r="L1159" s="667"/>
      <c r="M1159" s="666">
        <v>57859.040000000001</v>
      </c>
      <c r="N1159" s="666">
        <v>57926.080000000002</v>
      </c>
    </row>
    <row r="1160" spans="1:14" ht="15" thickBot="1">
      <c r="A1160" s="665" t="s">
        <v>987</v>
      </c>
      <c r="B1160" s="665" t="s">
        <v>13</v>
      </c>
      <c r="C1160" s="666">
        <v>37326.1</v>
      </c>
      <c r="D1160" s="667"/>
      <c r="E1160" s="667"/>
      <c r="F1160" s="667"/>
      <c r="G1160" s="666">
        <v>1.28</v>
      </c>
      <c r="H1160" s="667"/>
      <c r="I1160" s="666">
        <v>32.020000000000003</v>
      </c>
      <c r="J1160" s="666">
        <v>0.64</v>
      </c>
      <c r="K1160" s="666">
        <v>44241.96</v>
      </c>
      <c r="L1160" s="666">
        <v>2.87</v>
      </c>
      <c r="M1160" s="667"/>
      <c r="N1160" s="666">
        <v>81604.87</v>
      </c>
    </row>
    <row r="1161" spans="1:14" ht="15" thickBot="1">
      <c r="A1161" s="665" t="s">
        <v>988</v>
      </c>
      <c r="B1161" s="665" t="s">
        <v>15</v>
      </c>
      <c r="C1161" s="666">
        <v>58645.7</v>
      </c>
      <c r="D1161" s="667"/>
      <c r="E1161" s="667"/>
      <c r="F1161" s="667"/>
      <c r="G1161" s="667"/>
      <c r="H1161" s="667"/>
      <c r="I1161" s="666">
        <v>10200.02</v>
      </c>
      <c r="J1161" s="666">
        <v>11740.15</v>
      </c>
      <c r="K1161" s="667"/>
      <c r="L1161" s="667"/>
      <c r="M1161" s="667"/>
      <c r="N1161" s="666">
        <v>80585.87</v>
      </c>
    </row>
    <row r="1162" spans="1:14" ht="15" thickBot="1">
      <c r="A1162" s="665" t="s">
        <v>989</v>
      </c>
      <c r="B1162" s="665" t="s">
        <v>18</v>
      </c>
      <c r="C1162" s="666">
        <v>615.85</v>
      </c>
      <c r="D1162" s="666">
        <v>2.08</v>
      </c>
      <c r="E1162" s="667"/>
      <c r="F1162" s="667"/>
      <c r="G1162" s="666">
        <v>189.36</v>
      </c>
      <c r="H1162" s="667"/>
      <c r="I1162" s="666">
        <v>17.579999999999998</v>
      </c>
      <c r="J1162" s="666">
        <v>67954.13</v>
      </c>
      <c r="K1162" s="666">
        <v>0.66</v>
      </c>
      <c r="L1162" s="666">
        <v>21.35</v>
      </c>
      <c r="M1162" s="667"/>
      <c r="N1162" s="666">
        <v>68801.009999999995</v>
      </c>
    </row>
    <row r="1163" spans="1:14" ht="15" thickBot="1">
      <c r="A1163" s="665" t="s">
        <v>3000</v>
      </c>
      <c r="B1163" s="665" t="s">
        <v>13</v>
      </c>
      <c r="C1163" s="666">
        <v>61471.25</v>
      </c>
      <c r="D1163" s="666">
        <v>315.5</v>
      </c>
      <c r="E1163" s="667"/>
      <c r="F1163" s="667"/>
      <c r="G1163" s="667"/>
      <c r="H1163" s="667"/>
      <c r="I1163" s="666">
        <v>5924.92</v>
      </c>
      <c r="J1163" s="666">
        <v>945.96</v>
      </c>
      <c r="K1163" s="666">
        <v>-1.08</v>
      </c>
      <c r="L1163" s="666">
        <v>97.52</v>
      </c>
      <c r="M1163" s="667"/>
      <c r="N1163" s="666">
        <v>68754.070000000007</v>
      </c>
    </row>
    <row r="1164" spans="1:14" ht="15" thickBot="1">
      <c r="A1164" s="665" t="s">
        <v>3001</v>
      </c>
      <c r="B1164" s="665" t="s">
        <v>13</v>
      </c>
      <c r="C1164" s="666">
        <v>49584.55</v>
      </c>
      <c r="D1164" s="666">
        <v>3092.97</v>
      </c>
      <c r="E1164" s="667"/>
      <c r="F1164" s="667"/>
      <c r="G1164" s="667"/>
      <c r="H1164" s="667"/>
      <c r="I1164" s="667"/>
      <c r="J1164" s="666">
        <v>3789.9</v>
      </c>
      <c r="K1164" s="667"/>
      <c r="L1164" s="666">
        <v>532.95000000000005</v>
      </c>
      <c r="M1164" s="667"/>
      <c r="N1164" s="666">
        <v>57000.37</v>
      </c>
    </row>
    <row r="1165" spans="1:14" ht="15" thickBot="1">
      <c r="A1165" s="665" t="s">
        <v>990</v>
      </c>
      <c r="B1165" s="665" t="s">
        <v>15</v>
      </c>
      <c r="C1165" s="666">
        <v>51.86</v>
      </c>
      <c r="D1165" s="666">
        <v>0.8</v>
      </c>
      <c r="E1165" s="667"/>
      <c r="F1165" s="666">
        <v>1.7</v>
      </c>
      <c r="G1165" s="666">
        <v>15.61</v>
      </c>
      <c r="H1165" s="667"/>
      <c r="I1165" s="666">
        <v>1542.1</v>
      </c>
      <c r="J1165" s="667"/>
      <c r="K1165" s="666">
        <v>43503.86</v>
      </c>
      <c r="L1165" s="666">
        <v>6.99</v>
      </c>
      <c r="M1165" s="666">
        <v>7.0000000000000007E-2</v>
      </c>
      <c r="N1165" s="666">
        <v>45122.99</v>
      </c>
    </row>
    <row r="1166" spans="1:14" ht="15" thickBot="1">
      <c r="A1166" s="665" t="s">
        <v>991</v>
      </c>
      <c r="B1166" s="665" t="s">
        <v>15</v>
      </c>
      <c r="C1166" s="667"/>
      <c r="D1166" s="667"/>
      <c r="E1166" s="667"/>
      <c r="F1166" s="667"/>
      <c r="G1166" s="667"/>
      <c r="H1166" s="667"/>
      <c r="I1166" s="666">
        <v>369.97</v>
      </c>
      <c r="J1166" s="667"/>
      <c r="K1166" s="666">
        <v>45954.55</v>
      </c>
      <c r="L1166" s="667"/>
      <c r="M1166" s="667"/>
      <c r="N1166" s="666">
        <v>46324.52</v>
      </c>
    </row>
    <row r="1167" spans="1:14" ht="15" thickBot="1">
      <c r="A1167" s="665" t="s">
        <v>992</v>
      </c>
      <c r="B1167" s="665" t="s">
        <v>13</v>
      </c>
      <c r="C1167" s="666">
        <v>61343.24</v>
      </c>
      <c r="D1167" s="666">
        <v>201.85</v>
      </c>
      <c r="E1167" s="667"/>
      <c r="F1167" s="666">
        <v>1.49</v>
      </c>
      <c r="G1167" s="667"/>
      <c r="H1167" s="667"/>
      <c r="I1167" s="666">
        <v>1544.56</v>
      </c>
      <c r="J1167" s="667"/>
      <c r="K1167" s="667"/>
      <c r="L1167" s="666">
        <v>243.1</v>
      </c>
      <c r="M1167" s="667"/>
      <c r="N1167" s="666">
        <v>63334.239999999998</v>
      </c>
    </row>
    <row r="1168" spans="1:14" ht="15" thickBot="1">
      <c r="A1168" s="665" t="s">
        <v>993</v>
      </c>
      <c r="B1168" s="665" t="s">
        <v>14</v>
      </c>
      <c r="C1168" s="666">
        <v>10.72</v>
      </c>
      <c r="D1168" s="666">
        <v>7.0000000000000007E-2</v>
      </c>
      <c r="E1168" s="667"/>
      <c r="F1168" s="667"/>
      <c r="G1168" s="666">
        <v>215.87</v>
      </c>
      <c r="H1168" s="666">
        <v>1.55</v>
      </c>
      <c r="I1168" s="666">
        <v>25894.3</v>
      </c>
      <c r="J1168" s="667"/>
      <c r="K1168" s="667"/>
      <c r="L1168" s="667"/>
      <c r="M1168" s="667"/>
      <c r="N1168" s="666">
        <v>26122.51</v>
      </c>
    </row>
    <row r="1169" spans="1:14" ht="15" thickBot="1">
      <c r="A1169" s="665" t="s">
        <v>994</v>
      </c>
      <c r="B1169" s="665" t="s">
        <v>17</v>
      </c>
      <c r="C1169" s="666">
        <v>357.21</v>
      </c>
      <c r="D1169" s="666">
        <v>52.09</v>
      </c>
      <c r="E1169" s="667"/>
      <c r="F1169" s="667"/>
      <c r="G1169" s="666">
        <v>61.79</v>
      </c>
      <c r="H1169" s="666">
        <v>87.53</v>
      </c>
      <c r="I1169" s="666">
        <v>7.92</v>
      </c>
      <c r="J1169" s="666">
        <v>72941.72</v>
      </c>
      <c r="K1169" s="666">
        <v>257.77</v>
      </c>
      <c r="L1169" s="666">
        <v>572.6</v>
      </c>
      <c r="M1169" s="667"/>
      <c r="N1169" s="666">
        <v>74338.63</v>
      </c>
    </row>
    <row r="1170" spans="1:14" ht="15" thickBot="1">
      <c r="A1170" s="665" t="s">
        <v>995</v>
      </c>
      <c r="B1170" s="665" t="s">
        <v>13</v>
      </c>
      <c r="C1170" s="666">
        <v>96790.28</v>
      </c>
      <c r="D1170" s="666">
        <v>2668.61</v>
      </c>
      <c r="E1170" s="667"/>
      <c r="F1170" s="667"/>
      <c r="G1170" s="667"/>
      <c r="H1170" s="666">
        <v>214.04</v>
      </c>
      <c r="I1170" s="666">
        <v>2465.7600000000002</v>
      </c>
      <c r="J1170" s="666">
        <v>3567.73</v>
      </c>
      <c r="K1170" s="667"/>
      <c r="L1170" s="666">
        <v>567.79</v>
      </c>
      <c r="M1170" s="667"/>
      <c r="N1170" s="666">
        <v>106274.21</v>
      </c>
    </row>
    <row r="1171" spans="1:14" ht="15" thickBot="1">
      <c r="A1171" s="665" t="s">
        <v>996</v>
      </c>
      <c r="B1171" s="665" t="s">
        <v>13</v>
      </c>
      <c r="C1171" s="667"/>
      <c r="D1171" s="667"/>
      <c r="E1171" s="667"/>
      <c r="F1171" s="666">
        <v>86186.559999999998</v>
      </c>
      <c r="G1171" s="667"/>
      <c r="H1171" s="667"/>
      <c r="I1171" s="666">
        <v>125.33</v>
      </c>
      <c r="J1171" s="667"/>
      <c r="K1171" s="666">
        <v>10.86</v>
      </c>
      <c r="L1171" s="667"/>
      <c r="M1171" s="667"/>
      <c r="N1171" s="666">
        <v>86322.75</v>
      </c>
    </row>
    <row r="1172" spans="1:14" ht="15" thickBot="1">
      <c r="A1172" s="665" t="s">
        <v>997</v>
      </c>
      <c r="B1172" s="665" t="s">
        <v>14</v>
      </c>
      <c r="C1172" s="666">
        <v>13060.78</v>
      </c>
      <c r="D1172" s="666">
        <v>54.38</v>
      </c>
      <c r="E1172" s="667"/>
      <c r="F1172" s="667"/>
      <c r="G1172" s="666">
        <v>704.18</v>
      </c>
      <c r="H1172" s="667"/>
      <c r="I1172" s="666">
        <v>58032.03</v>
      </c>
      <c r="J1172" s="667"/>
      <c r="K1172" s="666">
        <v>1.3</v>
      </c>
      <c r="L1172" s="666">
        <v>14.73</v>
      </c>
      <c r="M1172" s="666">
        <v>80.86</v>
      </c>
      <c r="N1172" s="666">
        <v>71948.259999999995</v>
      </c>
    </row>
    <row r="1173" spans="1:14" ht="15" thickBot="1">
      <c r="A1173" s="665" t="s">
        <v>998</v>
      </c>
      <c r="B1173" s="665" t="s">
        <v>13</v>
      </c>
      <c r="C1173" s="667"/>
      <c r="D1173" s="667"/>
      <c r="E1173" s="667"/>
      <c r="F1173" s="667"/>
      <c r="G1173" s="667"/>
      <c r="H1173" s="667"/>
      <c r="I1173" s="666">
        <v>2088.1</v>
      </c>
      <c r="J1173" s="667"/>
      <c r="K1173" s="666">
        <v>73838.8</v>
      </c>
      <c r="L1173" s="667"/>
      <c r="M1173" s="667"/>
      <c r="N1173" s="666">
        <v>75926.899999999994</v>
      </c>
    </row>
    <row r="1174" spans="1:14" ht="15" thickBot="1">
      <c r="A1174" s="665" t="s">
        <v>999</v>
      </c>
      <c r="B1174" s="665" t="s">
        <v>13</v>
      </c>
      <c r="C1174" s="666">
        <v>71195.38</v>
      </c>
      <c r="D1174" s="666">
        <v>42.41</v>
      </c>
      <c r="E1174" s="667"/>
      <c r="F1174" s="666">
        <v>28.88</v>
      </c>
      <c r="G1174" s="666">
        <v>7.52</v>
      </c>
      <c r="H1174" s="667"/>
      <c r="I1174" s="666">
        <v>1112.6600000000001</v>
      </c>
      <c r="J1174" s="666">
        <v>26.42</v>
      </c>
      <c r="K1174" s="666">
        <v>1786.41</v>
      </c>
      <c r="L1174" s="666">
        <v>4.5999999999999996</v>
      </c>
      <c r="M1174" s="667"/>
      <c r="N1174" s="666">
        <v>74204.28</v>
      </c>
    </row>
    <row r="1175" spans="1:14" ht="15" thickBot="1">
      <c r="A1175" s="665" t="s">
        <v>1000</v>
      </c>
      <c r="B1175" s="665" t="s">
        <v>14</v>
      </c>
      <c r="C1175" s="666">
        <v>10040.459999999999</v>
      </c>
      <c r="D1175" s="666">
        <v>939.06</v>
      </c>
      <c r="E1175" s="667"/>
      <c r="F1175" s="667"/>
      <c r="G1175" s="666">
        <v>1238.5</v>
      </c>
      <c r="H1175" s="667"/>
      <c r="I1175" s="666">
        <v>118661.02</v>
      </c>
      <c r="J1175" s="667"/>
      <c r="K1175" s="666">
        <v>962.15</v>
      </c>
      <c r="L1175" s="666">
        <v>8494.58</v>
      </c>
      <c r="M1175" s="667"/>
      <c r="N1175" s="666">
        <v>140335.76999999999</v>
      </c>
    </row>
    <row r="1176" spans="1:14" ht="15" thickBot="1">
      <c r="A1176" s="665" t="s">
        <v>1001</v>
      </c>
      <c r="B1176" s="665" t="s">
        <v>13</v>
      </c>
      <c r="C1176" s="666">
        <v>39621.300000000003</v>
      </c>
      <c r="D1176" s="666">
        <v>568.28</v>
      </c>
      <c r="E1176" s="667"/>
      <c r="F1176" s="667"/>
      <c r="G1176" s="666">
        <v>1.07</v>
      </c>
      <c r="H1176" s="666">
        <v>120.39</v>
      </c>
      <c r="I1176" s="666">
        <v>47644.1</v>
      </c>
      <c r="J1176" s="666">
        <v>993.66</v>
      </c>
      <c r="K1176" s="666">
        <v>319.61</v>
      </c>
      <c r="L1176" s="666">
        <v>5782.95</v>
      </c>
      <c r="M1176" s="667"/>
      <c r="N1176" s="666">
        <v>95051.36</v>
      </c>
    </row>
    <row r="1177" spans="1:14" ht="15" thickBot="1">
      <c r="A1177" s="665" t="s">
        <v>1002</v>
      </c>
      <c r="B1177" s="665" t="s">
        <v>13</v>
      </c>
      <c r="C1177" s="667"/>
      <c r="D1177" s="667"/>
      <c r="E1177" s="667"/>
      <c r="F1177" s="667"/>
      <c r="G1177" s="667"/>
      <c r="H1177" s="667"/>
      <c r="I1177" s="667"/>
      <c r="J1177" s="667"/>
      <c r="K1177" s="666">
        <v>6907.68</v>
      </c>
      <c r="L1177" s="667"/>
      <c r="M1177" s="666">
        <v>76886.05</v>
      </c>
      <c r="N1177" s="666">
        <v>83793.73</v>
      </c>
    </row>
    <row r="1178" spans="1:14" ht="15" thickBot="1">
      <c r="A1178" s="665" t="s">
        <v>1003</v>
      </c>
      <c r="B1178" s="665" t="s">
        <v>14</v>
      </c>
      <c r="C1178" s="666">
        <v>17035.3</v>
      </c>
      <c r="D1178" s="666">
        <v>3292.05</v>
      </c>
      <c r="E1178" s="667"/>
      <c r="F1178" s="667"/>
      <c r="G1178" s="666">
        <v>678.63</v>
      </c>
      <c r="H1178" s="667"/>
      <c r="I1178" s="666">
        <v>148491.53</v>
      </c>
      <c r="J1178" s="667"/>
      <c r="K1178" s="666">
        <v>137.97</v>
      </c>
      <c r="L1178" s="666">
        <v>17078.75</v>
      </c>
      <c r="M1178" s="667"/>
      <c r="N1178" s="666">
        <v>186714.23</v>
      </c>
    </row>
    <row r="1179" spans="1:14" ht="15" thickBot="1">
      <c r="A1179" s="665" t="s">
        <v>1004</v>
      </c>
      <c r="B1179" s="665" t="s">
        <v>13</v>
      </c>
      <c r="C1179" s="666">
        <v>94433.34</v>
      </c>
      <c r="D1179" s="667"/>
      <c r="E1179" s="667"/>
      <c r="F1179" s="667"/>
      <c r="G1179" s="667"/>
      <c r="H1179" s="667"/>
      <c r="I1179" s="666">
        <v>14712.52</v>
      </c>
      <c r="J1179" s="667"/>
      <c r="K1179" s="667"/>
      <c r="L1179" s="667"/>
      <c r="M1179" s="667"/>
      <c r="N1179" s="666">
        <v>109145.86</v>
      </c>
    </row>
    <row r="1180" spans="1:14" ht="15" thickBot="1">
      <c r="A1180" s="665" t="s">
        <v>1005</v>
      </c>
      <c r="B1180" s="665" t="s">
        <v>13</v>
      </c>
      <c r="C1180" s="666">
        <v>4972.43</v>
      </c>
      <c r="D1180" s="667"/>
      <c r="E1180" s="667"/>
      <c r="F1180" s="667"/>
      <c r="G1180" s="667"/>
      <c r="H1180" s="666">
        <v>25025.75</v>
      </c>
      <c r="I1180" s="667"/>
      <c r="J1180" s="667"/>
      <c r="K1180" s="666">
        <v>44997.24</v>
      </c>
      <c r="L1180" s="667"/>
      <c r="M1180" s="667"/>
      <c r="N1180" s="666">
        <v>74995.42</v>
      </c>
    </row>
    <row r="1181" spans="1:14" ht="15" thickBot="1">
      <c r="A1181" s="665" t="s">
        <v>3658</v>
      </c>
      <c r="B1181" s="665" t="s">
        <v>14</v>
      </c>
      <c r="C1181" s="666">
        <v>0.7</v>
      </c>
      <c r="D1181" s="667"/>
      <c r="E1181" s="667"/>
      <c r="F1181" s="667"/>
      <c r="G1181" s="666">
        <v>0.92</v>
      </c>
      <c r="H1181" s="667"/>
      <c r="I1181" s="666">
        <v>2.58</v>
      </c>
      <c r="J1181" s="667"/>
      <c r="K1181" s="666">
        <v>2547.71</v>
      </c>
      <c r="L1181" s="666">
        <v>0.54</v>
      </c>
      <c r="M1181" s="667"/>
      <c r="N1181" s="666">
        <v>2552.4499999999998</v>
      </c>
    </row>
    <row r="1182" spans="1:14" ht="15" thickBot="1">
      <c r="A1182" s="665" t="s">
        <v>3658</v>
      </c>
      <c r="B1182" s="665" t="s">
        <v>19</v>
      </c>
      <c r="C1182" s="666">
        <v>-1.42</v>
      </c>
      <c r="D1182" s="667"/>
      <c r="E1182" s="667"/>
      <c r="F1182" s="667"/>
      <c r="G1182" s="666">
        <v>-1.85</v>
      </c>
      <c r="H1182" s="667"/>
      <c r="I1182" s="666">
        <v>-5.25</v>
      </c>
      <c r="J1182" s="667"/>
      <c r="K1182" s="666">
        <v>9.65</v>
      </c>
      <c r="L1182" s="666">
        <v>-1.1000000000000001</v>
      </c>
      <c r="M1182" s="667"/>
      <c r="N1182" s="666">
        <v>0.03</v>
      </c>
    </row>
    <row r="1183" spans="1:14" ht="15" thickBot="1">
      <c r="A1183" s="665" t="s">
        <v>1006</v>
      </c>
      <c r="B1183" s="665" t="s">
        <v>13</v>
      </c>
      <c r="C1183" s="667"/>
      <c r="D1183" s="667"/>
      <c r="E1183" s="667"/>
      <c r="F1183" s="667"/>
      <c r="G1183" s="667"/>
      <c r="H1183" s="667"/>
      <c r="I1183" s="667"/>
      <c r="J1183" s="666">
        <v>35965.24</v>
      </c>
      <c r="K1183" s="667"/>
      <c r="L1183" s="667"/>
      <c r="M1183" s="667"/>
      <c r="N1183" s="666">
        <v>35965.24</v>
      </c>
    </row>
    <row r="1184" spans="1:14" ht="15" thickBot="1">
      <c r="A1184" s="665" t="s">
        <v>1006</v>
      </c>
      <c r="B1184" s="665" t="s">
        <v>16</v>
      </c>
      <c r="C1184" s="666">
        <v>17432.63</v>
      </c>
      <c r="D1184" s="667"/>
      <c r="E1184" s="667"/>
      <c r="F1184" s="667"/>
      <c r="G1184" s="667"/>
      <c r="H1184" s="667"/>
      <c r="I1184" s="666">
        <v>2695.21</v>
      </c>
      <c r="J1184" s="666">
        <v>1059.3699999999999</v>
      </c>
      <c r="K1184" s="667"/>
      <c r="L1184" s="667"/>
      <c r="M1184" s="667"/>
      <c r="N1184" s="666">
        <v>21187.21</v>
      </c>
    </row>
    <row r="1185" spans="1:14" ht="15" thickBot="1">
      <c r="A1185" s="665" t="s">
        <v>1007</v>
      </c>
      <c r="B1185" s="665" t="s">
        <v>13</v>
      </c>
      <c r="C1185" s="666">
        <v>38911.17</v>
      </c>
      <c r="D1185" s="666">
        <v>68.47</v>
      </c>
      <c r="E1185" s="667"/>
      <c r="F1185" s="667"/>
      <c r="G1185" s="666">
        <v>0.41</v>
      </c>
      <c r="H1185" s="666">
        <v>16.48</v>
      </c>
      <c r="I1185" s="666">
        <v>45314.34</v>
      </c>
      <c r="J1185" s="666">
        <v>138.08000000000001</v>
      </c>
      <c r="K1185" s="666">
        <v>53.91</v>
      </c>
      <c r="L1185" s="666">
        <v>743.25</v>
      </c>
      <c r="M1185" s="667"/>
      <c r="N1185" s="666">
        <v>85246.11</v>
      </c>
    </row>
    <row r="1186" spans="1:14" ht="15" thickBot="1">
      <c r="A1186" s="665" t="s">
        <v>3659</v>
      </c>
      <c r="B1186" s="665" t="s">
        <v>13</v>
      </c>
      <c r="C1186" s="666">
        <v>14407.17</v>
      </c>
      <c r="D1186" s="666">
        <v>557.32000000000005</v>
      </c>
      <c r="E1186" s="667"/>
      <c r="F1186" s="667"/>
      <c r="G1186" s="667"/>
      <c r="H1186" s="667"/>
      <c r="I1186" s="666">
        <v>507.05</v>
      </c>
      <c r="J1186" s="666">
        <v>545.39</v>
      </c>
      <c r="K1186" s="666">
        <v>2.33</v>
      </c>
      <c r="L1186" s="666">
        <v>93.65</v>
      </c>
      <c r="M1186" s="667"/>
      <c r="N1186" s="666">
        <v>16112.91</v>
      </c>
    </row>
    <row r="1187" spans="1:14" ht="15" thickBot="1">
      <c r="A1187" s="665" t="s">
        <v>3659</v>
      </c>
      <c r="B1187" s="665" t="s">
        <v>19</v>
      </c>
      <c r="C1187" s="666">
        <v>10.35</v>
      </c>
      <c r="D1187" s="666">
        <v>-2.81</v>
      </c>
      <c r="E1187" s="667"/>
      <c r="F1187" s="667"/>
      <c r="G1187" s="667"/>
      <c r="H1187" s="667"/>
      <c r="I1187" s="666">
        <v>-3.73</v>
      </c>
      <c r="J1187" s="666">
        <v>-2.98</v>
      </c>
      <c r="K1187" s="666">
        <v>-0.06</v>
      </c>
      <c r="L1187" s="666">
        <v>-0.25</v>
      </c>
      <c r="M1187" s="667"/>
      <c r="N1187" s="666">
        <v>0.52</v>
      </c>
    </row>
    <row r="1188" spans="1:14" ht="15" thickBot="1">
      <c r="A1188" s="665" t="s">
        <v>1008</v>
      </c>
      <c r="B1188" s="665" t="s">
        <v>14</v>
      </c>
      <c r="C1188" s="666">
        <v>334.8</v>
      </c>
      <c r="D1188" s="666">
        <v>10.96</v>
      </c>
      <c r="E1188" s="667"/>
      <c r="F1188" s="667"/>
      <c r="G1188" s="666">
        <v>6.13</v>
      </c>
      <c r="H1188" s="667"/>
      <c r="I1188" s="666">
        <v>3399.71</v>
      </c>
      <c r="J1188" s="667"/>
      <c r="K1188" s="666">
        <v>5.91</v>
      </c>
      <c r="L1188" s="666">
        <v>69.239999999999995</v>
      </c>
      <c r="M1188" s="667"/>
      <c r="N1188" s="666">
        <v>3826.75</v>
      </c>
    </row>
    <row r="1189" spans="1:14" ht="15" thickBot="1">
      <c r="A1189" s="665" t="s">
        <v>1009</v>
      </c>
      <c r="B1189" s="665" t="s">
        <v>14</v>
      </c>
      <c r="C1189" s="666">
        <v>288.11</v>
      </c>
      <c r="D1189" s="667"/>
      <c r="E1189" s="667"/>
      <c r="F1189" s="667"/>
      <c r="G1189" s="667"/>
      <c r="H1189" s="667"/>
      <c r="I1189" s="666">
        <v>126653.39</v>
      </c>
      <c r="J1189" s="667"/>
      <c r="K1189" s="667"/>
      <c r="L1189" s="667"/>
      <c r="M1189" s="667"/>
      <c r="N1189" s="666">
        <v>126941.5</v>
      </c>
    </row>
    <row r="1190" spans="1:14" ht="15" thickBot="1">
      <c r="A1190" s="665" t="s">
        <v>1010</v>
      </c>
      <c r="B1190" s="665" t="s">
        <v>13</v>
      </c>
      <c r="C1190" s="666">
        <v>100991.96</v>
      </c>
      <c r="D1190" s="667"/>
      <c r="E1190" s="667"/>
      <c r="F1190" s="667"/>
      <c r="G1190" s="667"/>
      <c r="H1190" s="667"/>
      <c r="I1190" s="667"/>
      <c r="J1190" s="667"/>
      <c r="K1190" s="666">
        <v>15284.49</v>
      </c>
      <c r="L1190" s="667"/>
      <c r="M1190" s="667"/>
      <c r="N1190" s="666">
        <v>116276.45</v>
      </c>
    </row>
    <row r="1191" spans="1:14" ht="15" thickBot="1">
      <c r="A1191" s="665" t="s">
        <v>1011</v>
      </c>
      <c r="B1191" s="665" t="s">
        <v>13</v>
      </c>
      <c r="C1191" s="666">
        <v>60271.07</v>
      </c>
      <c r="D1191" s="666">
        <v>46.35</v>
      </c>
      <c r="E1191" s="667"/>
      <c r="F1191" s="667"/>
      <c r="G1191" s="666">
        <v>61.79</v>
      </c>
      <c r="H1191" s="667"/>
      <c r="I1191" s="666">
        <v>4208.03</v>
      </c>
      <c r="J1191" s="666">
        <v>1046.06</v>
      </c>
      <c r="K1191" s="666">
        <v>10.51</v>
      </c>
      <c r="L1191" s="666">
        <v>878.37</v>
      </c>
      <c r="M1191" s="667"/>
      <c r="N1191" s="666">
        <v>66522.179999999993</v>
      </c>
    </row>
    <row r="1192" spans="1:14" ht="15" thickBot="1">
      <c r="A1192" s="665" t="s">
        <v>1012</v>
      </c>
      <c r="B1192" s="665" t="s">
        <v>13</v>
      </c>
      <c r="C1192" s="666">
        <v>93163.520000000004</v>
      </c>
      <c r="D1192" s="667"/>
      <c r="E1192" s="667"/>
      <c r="F1192" s="667"/>
      <c r="G1192" s="667"/>
      <c r="H1192" s="667"/>
      <c r="I1192" s="667"/>
      <c r="J1192" s="667"/>
      <c r="K1192" s="666">
        <v>-30807.86</v>
      </c>
      <c r="L1192" s="667"/>
      <c r="M1192" s="667"/>
      <c r="N1192" s="666">
        <v>62355.66</v>
      </c>
    </row>
    <row r="1193" spans="1:14" ht="15" thickBot="1">
      <c r="A1193" s="665" t="s">
        <v>1013</v>
      </c>
      <c r="B1193" s="665" t="s">
        <v>13</v>
      </c>
      <c r="C1193" s="666">
        <v>61092.36</v>
      </c>
      <c r="D1193" s="666">
        <v>6584.1</v>
      </c>
      <c r="E1193" s="667"/>
      <c r="F1193" s="667"/>
      <c r="G1193" s="666">
        <v>232.01</v>
      </c>
      <c r="H1193" s="667"/>
      <c r="I1193" s="666">
        <v>53802.85</v>
      </c>
      <c r="J1193" s="667"/>
      <c r="K1193" s="666">
        <v>63.35</v>
      </c>
      <c r="L1193" s="666">
        <v>2930.05</v>
      </c>
      <c r="M1193" s="666">
        <v>1078.28</v>
      </c>
      <c r="N1193" s="666">
        <v>125783</v>
      </c>
    </row>
    <row r="1194" spans="1:14" ht="15" thickBot="1">
      <c r="A1194" s="665" t="s">
        <v>1014</v>
      </c>
      <c r="B1194" s="665" t="s">
        <v>13</v>
      </c>
      <c r="C1194" s="667"/>
      <c r="D1194" s="667"/>
      <c r="E1194" s="667"/>
      <c r="F1194" s="667"/>
      <c r="G1194" s="667"/>
      <c r="H1194" s="667"/>
      <c r="I1194" s="667"/>
      <c r="J1194" s="667"/>
      <c r="K1194" s="666">
        <v>120371.22</v>
      </c>
      <c r="L1194" s="667"/>
      <c r="M1194" s="667"/>
      <c r="N1194" s="666">
        <v>120371.22</v>
      </c>
    </row>
    <row r="1195" spans="1:14" ht="15" thickBot="1">
      <c r="A1195" s="665" t="s">
        <v>1015</v>
      </c>
      <c r="B1195" s="665" t="s">
        <v>18</v>
      </c>
      <c r="C1195" s="666">
        <v>3913.64</v>
      </c>
      <c r="D1195" s="666">
        <v>720.9</v>
      </c>
      <c r="E1195" s="667"/>
      <c r="F1195" s="667"/>
      <c r="G1195" s="666">
        <v>932.22</v>
      </c>
      <c r="H1195" s="666">
        <v>304.64999999999998</v>
      </c>
      <c r="I1195" s="666">
        <v>23.98</v>
      </c>
      <c r="J1195" s="666">
        <v>88273.83</v>
      </c>
      <c r="K1195" s="666">
        <v>710.83</v>
      </c>
      <c r="L1195" s="666">
        <v>3464.03</v>
      </c>
      <c r="M1195" s="667"/>
      <c r="N1195" s="666">
        <v>98344.08</v>
      </c>
    </row>
    <row r="1196" spans="1:14" ht="15" thickBot="1">
      <c r="A1196" s="665" t="s">
        <v>3660</v>
      </c>
      <c r="B1196" s="665" t="s">
        <v>13</v>
      </c>
      <c r="C1196" s="667"/>
      <c r="D1196" s="667"/>
      <c r="E1196" s="667"/>
      <c r="F1196" s="666">
        <v>316.86</v>
      </c>
      <c r="G1196" s="667"/>
      <c r="H1196" s="666">
        <v>-501.94</v>
      </c>
      <c r="I1196" s="667"/>
      <c r="J1196" s="667"/>
      <c r="K1196" s="666">
        <v>90531.74</v>
      </c>
      <c r="L1196" s="667"/>
      <c r="M1196" s="667"/>
      <c r="N1196" s="666">
        <v>90346.66</v>
      </c>
    </row>
    <row r="1197" spans="1:14" ht="15" thickBot="1">
      <c r="A1197" s="665" t="s">
        <v>3660</v>
      </c>
      <c r="B1197" s="665" t="s">
        <v>19</v>
      </c>
      <c r="C1197" s="667"/>
      <c r="D1197" s="667"/>
      <c r="E1197" s="667"/>
      <c r="F1197" s="667"/>
      <c r="G1197" s="667"/>
      <c r="H1197" s="667"/>
      <c r="I1197" s="667"/>
      <c r="J1197" s="667"/>
      <c r="K1197" s="666">
        <v>0</v>
      </c>
      <c r="L1197" s="667"/>
      <c r="M1197" s="667"/>
      <c r="N1197" s="666">
        <v>0</v>
      </c>
    </row>
    <row r="1198" spans="1:14" ht="15" thickBot="1">
      <c r="A1198" s="665" t="s">
        <v>1016</v>
      </c>
      <c r="B1198" s="665" t="s">
        <v>14</v>
      </c>
      <c r="C1198" s="666">
        <v>2712.14</v>
      </c>
      <c r="D1198" s="666">
        <v>408.24</v>
      </c>
      <c r="E1198" s="667"/>
      <c r="F1198" s="666">
        <v>0.64</v>
      </c>
      <c r="G1198" s="666">
        <v>15.06</v>
      </c>
      <c r="H1198" s="667"/>
      <c r="I1198" s="666">
        <v>128307.46</v>
      </c>
      <c r="J1198" s="667"/>
      <c r="K1198" s="666">
        <v>9.1999999999999993</v>
      </c>
      <c r="L1198" s="667"/>
      <c r="M1198" s="667"/>
      <c r="N1198" s="666">
        <v>131452.74</v>
      </c>
    </row>
    <row r="1199" spans="1:14" ht="15" thickBot="1">
      <c r="A1199" s="665" t="s">
        <v>1017</v>
      </c>
      <c r="B1199" s="665" t="s">
        <v>16</v>
      </c>
      <c r="C1199" s="666">
        <v>45888.77</v>
      </c>
      <c r="D1199" s="666">
        <v>33</v>
      </c>
      <c r="E1199" s="667"/>
      <c r="F1199" s="667"/>
      <c r="G1199" s="666">
        <v>2.65</v>
      </c>
      <c r="H1199" s="666">
        <v>54.45</v>
      </c>
      <c r="I1199" s="666">
        <v>64.36</v>
      </c>
      <c r="J1199" s="666">
        <v>302.70999999999998</v>
      </c>
      <c r="K1199" s="667"/>
      <c r="L1199" s="666">
        <v>26.32</v>
      </c>
      <c r="M1199" s="667"/>
      <c r="N1199" s="666">
        <v>46372.26</v>
      </c>
    </row>
    <row r="1200" spans="1:14" ht="15" thickBot="1">
      <c r="A1200" s="665" t="s">
        <v>1018</v>
      </c>
      <c r="B1200" s="665" t="s">
        <v>13</v>
      </c>
      <c r="C1200" s="666">
        <v>157.12</v>
      </c>
      <c r="D1200" s="667"/>
      <c r="E1200" s="667"/>
      <c r="F1200" s="667"/>
      <c r="G1200" s="667"/>
      <c r="H1200" s="667"/>
      <c r="I1200" s="667"/>
      <c r="J1200" s="667"/>
      <c r="K1200" s="666">
        <v>72768.899999999994</v>
      </c>
      <c r="L1200" s="667"/>
      <c r="M1200" s="667"/>
      <c r="N1200" s="666">
        <v>72926.02</v>
      </c>
    </row>
    <row r="1201" spans="1:14" ht="15" thickBot="1">
      <c r="A1201" s="665" t="s">
        <v>1019</v>
      </c>
      <c r="B1201" s="665" t="s">
        <v>13</v>
      </c>
      <c r="C1201" s="666">
        <v>36974.519999999997</v>
      </c>
      <c r="D1201" s="666">
        <v>3841.73</v>
      </c>
      <c r="E1201" s="667"/>
      <c r="F1201" s="667"/>
      <c r="G1201" s="666">
        <v>139.88999999999999</v>
      </c>
      <c r="H1201" s="667"/>
      <c r="I1201" s="666">
        <v>27961.23</v>
      </c>
      <c r="J1201" s="666">
        <v>181.36</v>
      </c>
      <c r="K1201" s="666">
        <v>747.44</v>
      </c>
      <c r="L1201" s="666">
        <v>1776.1</v>
      </c>
      <c r="M1201" s="666">
        <v>635.21</v>
      </c>
      <c r="N1201" s="666">
        <v>72257.48</v>
      </c>
    </row>
    <row r="1202" spans="1:14" ht="15" thickBot="1">
      <c r="A1202" s="665" t="s">
        <v>3180</v>
      </c>
      <c r="B1202" s="665" t="s">
        <v>17</v>
      </c>
      <c r="C1202" s="666">
        <v>14617.31</v>
      </c>
      <c r="D1202" s="666">
        <v>1266.46</v>
      </c>
      <c r="E1202" s="667"/>
      <c r="F1202" s="667"/>
      <c r="G1202" s="666">
        <v>387.27</v>
      </c>
      <c r="H1202" s="666">
        <v>71.849999999999994</v>
      </c>
      <c r="I1202" s="667"/>
      <c r="J1202" s="666">
        <v>23573.66</v>
      </c>
      <c r="K1202" s="666">
        <v>284.97000000000003</v>
      </c>
      <c r="L1202" s="666">
        <v>3133.65</v>
      </c>
      <c r="M1202" s="667"/>
      <c r="N1202" s="666">
        <v>43335.17</v>
      </c>
    </row>
    <row r="1203" spans="1:14" ht="15" thickBot="1">
      <c r="A1203" s="665" t="s">
        <v>1020</v>
      </c>
      <c r="B1203" s="665" t="s">
        <v>15</v>
      </c>
      <c r="C1203" s="667"/>
      <c r="D1203" s="667"/>
      <c r="E1203" s="667"/>
      <c r="F1203" s="667"/>
      <c r="G1203" s="667"/>
      <c r="H1203" s="667"/>
      <c r="I1203" s="666">
        <v>-8.75</v>
      </c>
      <c r="J1203" s="667"/>
      <c r="K1203" s="666">
        <v>463.18</v>
      </c>
      <c r="L1203" s="666">
        <v>-264.52</v>
      </c>
      <c r="M1203" s="667"/>
      <c r="N1203" s="666">
        <v>189.91</v>
      </c>
    </row>
    <row r="1204" spans="1:14" ht="15" thickBot="1">
      <c r="A1204" s="665" t="s">
        <v>1020</v>
      </c>
      <c r="B1204" s="665" t="s">
        <v>16</v>
      </c>
      <c r="C1204" s="666">
        <v>26.72</v>
      </c>
      <c r="D1204" s="667"/>
      <c r="E1204" s="667"/>
      <c r="F1204" s="667"/>
      <c r="G1204" s="667"/>
      <c r="H1204" s="667"/>
      <c r="I1204" s="666">
        <v>-82.91</v>
      </c>
      <c r="J1204" s="667"/>
      <c r="K1204" s="666">
        <v>28737.91</v>
      </c>
      <c r="L1204" s="666">
        <v>16202.84</v>
      </c>
      <c r="M1204" s="667"/>
      <c r="N1204" s="666">
        <v>44884.56</v>
      </c>
    </row>
    <row r="1205" spans="1:14" ht="15" thickBot="1">
      <c r="A1205" s="665" t="s">
        <v>1021</v>
      </c>
      <c r="B1205" s="665" t="s">
        <v>13</v>
      </c>
      <c r="C1205" s="666">
        <v>-914.08</v>
      </c>
      <c r="D1205" s="666">
        <v>-39.049999999999997</v>
      </c>
      <c r="E1205" s="667"/>
      <c r="F1205" s="667"/>
      <c r="G1205" s="667"/>
      <c r="H1205" s="667"/>
      <c r="I1205" s="666">
        <v>-58.76</v>
      </c>
      <c r="J1205" s="667"/>
      <c r="K1205" s="666">
        <v>54711.94</v>
      </c>
      <c r="L1205" s="666">
        <v>-7.14</v>
      </c>
      <c r="M1205" s="667"/>
      <c r="N1205" s="666">
        <v>53692.91</v>
      </c>
    </row>
    <row r="1206" spans="1:14" ht="15" thickBot="1">
      <c r="A1206" s="665" t="s">
        <v>1021</v>
      </c>
      <c r="B1206" s="665" t="s">
        <v>16</v>
      </c>
      <c r="C1206" s="666">
        <v>2701.47</v>
      </c>
      <c r="D1206" s="666">
        <v>159.31</v>
      </c>
      <c r="E1206" s="667"/>
      <c r="F1206" s="667"/>
      <c r="G1206" s="667"/>
      <c r="H1206" s="667"/>
      <c r="I1206" s="666">
        <v>65</v>
      </c>
      <c r="J1206" s="667"/>
      <c r="K1206" s="666">
        <v>3141.27</v>
      </c>
      <c r="L1206" s="666">
        <v>11.22</v>
      </c>
      <c r="M1206" s="667"/>
      <c r="N1206" s="666">
        <v>6078.27</v>
      </c>
    </row>
    <row r="1207" spans="1:14" ht="15" thickBot="1">
      <c r="A1207" s="665" t="s">
        <v>3002</v>
      </c>
      <c r="B1207" s="665" t="s">
        <v>16</v>
      </c>
      <c r="C1207" s="666">
        <v>7924.04</v>
      </c>
      <c r="D1207" s="667"/>
      <c r="E1207" s="667"/>
      <c r="F1207" s="667"/>
      <c r="G1207" s="667"/>
      <c r="H1207" s="667"/>
      <c r="I1207" s="667"/>
      <c r="J1207" s="667"/>
      <c r="K1207" s="666">
        <v>12726.54</v>
      </c>
      <c r="L1207" s="666">
        <v>23077.47</v>
      </c>
      <c r="M1207" s="667"/>
      <c r="N1207" s="666">
        <v>43728.05</v>
      </c>
    </row>
    <row r="1208" spans="1:14" ht="15" thickBot="1">
      <c r="A1208" s="665" t="s">
        <v>1022</v>
      </c>
      <c r="B1208" s="665" t="s">
        <v>14</v>
      </c>
      <c r="C1208" s="666">
        <v>15988.34</v>
      </c>
      <c r="D1208" s="666">
        <v>1377.06</v>
      </c>
      <c r="E1208" s="667"/>
      <c r="F1208" s="667"/>
      <c r="G1208" s="666">
        <v>1862.61</v>
      </c>
      <c r="H1208" s="667"/>
      <c r="I1208" s="666">
        <v>138322.19</v>
      </c>
      <c r="J1208" s="667"/>
      <c r="K1208" s="666">
        <v>1412.76</v>
      </c>
      <c r="L1208" s="666">
        <v>3913.49</v>
      </c>
      <c r="M1208" s="667"/>
      <c r="N1208" s="666">
        <v>162876.45000000001</v>
      </c>
    </row>
    <row r="1209" spans="1:14" ht="15" thickBot="1">
      <c r="A1209" s="665" t="s">
        <v>1023</v>
      </c>
      <c r="B1209" s="665" t="s">
        <v>13</v>
      </c>
      <c r="C1209" s="666">
        <v>74886.67</v>
      </c>
      <c r="D1209" s="667"/>
      <c r="E1209" s="667"/>
      <c r="F1209" s="667"/>
      <c r="G1209" s="667"/>
      <c r="H1209" s="667"/>
      <c r="I1209" s="666">
        <v>2504.77</v>
      </c>
      <c r="J1209" s="667"/>
      <c r="K1209" s="667"/>
      <c r="L1209" s="667"/>
      <c r="M1209" s="667"/>
      <c r="N1209" s="666">
        <v>77391.44</v>
      </c>
    </row>
    <row r="1210" spans="1:14" ht="15" thickBot="1">
      <c r="A1210" s="665" t="s">
        <v>3003</v>
      </c>
      <c r="B1210" s="665" t="s">
        <v>13</v>
      </c>
      <c r="C1210" s="666">
        <v>66863.23</v>
      </c>
      <c r="D1210" s="666">
        <v>280.33999999999997</v>
      </c>
      <c r="E1210" s="667"/>
      <c r="F1210" s="667"/>
      <c r="G1210" s="667"/>
      <c r="H1210" s="667"/>
      <c r="I1210" s="666">
        <v>9230.75</v>
      </c>
      <c r="J1210" s="666">
        <v>611.48</v>
      </c>
      <c r="K1210" s="666">
        <v>0.98</v>
      </c>
      <c r="L1210" s="666">
        <v>80.73</v>
      </c>
      <c r="M1210" s="667"/>
      <c r="N1210" s="666">
        <v>77067.509999999995</v>
      </c>
    </row>
    <row r="1211" spans="1:14" ht="15" thickBot="1">
      <c r="A1211" s="665" t="s">
        <v>1024</v>
      </c>
      <c r="B1211" s="665" t="s">
        <v>15</v>
      </c>
      <c r="C1211" s="667"/>
      <c r="D1211" s="667"/>
      <c r="E1211" s="667"/>
      <c r="F1211" s="667"/>
      <c r="G1211" s="667"/>
      <c r="H1211" s="667"/>
      <c r="I1211" s="667"/>
      <c r="J1211" s="667"/>
      <c r="K1211" s="666">
        <v>53290.23</v>
      </c>
      <c r="L1211" s="666">
        <v>285.43</v>
      </c>
      <c r="M1211" s="667"/>
      <c r="N1211" s="666">
        <v>53575.66</v>
      </c>
    </row>
    <row r="1212" spans="1:14" ht="15" thickBot="1">
      <c r="A1212" s="665" t="s">
        <v>1025</v>
      </c>
      <c r="B1212" s="665" t="s">
        <v>13</v>
      </c>
      <c r="C1212" s="666">
        <v>80329.990000000005</v>
      </c>
      <c r="D1212" s="667"/>
      <c r="E1212" s="667"/>
      <c r="F1212" s="666">
        <v>13600.94</v>
      </c>
      <c r="G1212" s="667"/>
      <c r="H1212" s="667"/>
      <c r="I1212" s="667"/>
      <c r="J1212" s="667"/>
      <c r="K1212" s="666">
        <v>1745.79</v>
      </c>
      <c r="L1212" s="667"/>
      <c r="M1212" s="667"/>
      <c r="N1212" s="666">
        <v>95676.72</v>
      </c>
    </row>
    <row r="1213" spans="1:14" ht="15" thickBot="1">
      <c r="A1213" s="665" t="s">
        <v>1026</v>
      </c>
      <c r="B1213" s="665" t="s">
        <v>14</v>
      </c>
      <c r="C1213" s="666">
        <v>13437.77</v>
      </c>
      <c r="D1213" s="667"/>
      <c r="E1213" s="667"/>
      <c r="F1213" s="667"/>
      <c r="G1213" s="667"/>
      <c r="H1213" s="667"/>
      <c r="I1213" s="666">
        <v>142790.17000000001</v>
      </c>
      <c r="J1213" s="667"/>
      <c r="K1213" s="667"/>
      <c r="L1213" s="667"/>
      <c r="M1213" s="667"/>
      <c r="N1213" s="666">
        <v>156227.94</v>
      </c>
    </row>
    <row r="1214" spans="1:14" ht="15" thickBot="1">
      <c r="A1214" s="665" t="s">
        <v>1027</v>
      </c>
      <c r="B1214" s="665" t="s">
        <v>13</v>
      </c>
      <c r="C1214" s="666">
        <v>3543.29</v>
      </c>
      <c r="D1214" s="667"/>
      <c r="E1214" s="667"/>
      <c r="F1214" s="667"/>
      <c r="G1214" s="667"/>
      <c r="H1214" s="667"/>
      <c r="I1214" s="666">
        <v>28349.84</v>
      </c>
      <c r="J1214" s="666">
        <v>23678.48</v>
      </c>
      <c r="K1214" s="666">
        <v>24044.11</v>
      </c>
      <c r="L1214" s="667"/>
      <c r="M1214" s="667"/>
      <c r="N1214" s="666">
        <v>79615.72</v>
      </c>
    </row>
    <row r="1215" spans="1:14" ht="15" thickBot="1">
      <c r="A1215" s="665" t="s">
        <v>1028</v>
      </c>
      <c r="B1215" s="665" t="s">
        <v>17</v>
      </c>
      <c r="C1215" s="666">
        <v>2936.27</v>
      </c>
      <c r="D1215" s="666">
        <v>6.93</v>
      </c>
      <c r="E1215" s="667"/>
      <c r="F1215" s="667"/>
      <c r="G1215" s="666">
        <v>317.11</v>
      </c>
      <c r="H1215" s="667"/>
      <c r="I1215" s="666">
        <v>277.58</v>
      </c>
      <c r="J1215" s="666">
        <v>64755.66</v>
      </c>
      <c r="K1215" s="666">
        <v>1.18</v>
      </c>
      <c r="L1215" s="666">
        <v>254.11</v>
      </c>
      <c r="M1215" s="667"/>
      <c r="N1215" s="666">
        <v>68548.84</v>
      </c>
    </row>
    <row r="1216" spans="1:14" ht="15" thickBot="1">
      <c r="A1216" s="665" t="s">
        <v>1029</v>
      </c>
      <c r="B1216" s="665" t="s">
        <v>15</v>
      </c>
      <c r="C1216" s="667"/>
      <c r="D1216" s="667"/>
      <c r="E1216" s="667"/>
      <c r="F1216" s="667"/>
      <c r="G1216" s="667"/>
      <c r="H1216" s="667"/>
      <c r="I1216" s="667"/>
      <c r="J1216" s="667"/>
      <c r="K1216" s="666">
        <v>20132.02</v>
      </c>
      <c r="L1216" s="667"/>
      <c r="M1216" s="667"/>
      <c r="N1216" s="666">
        <v>20132.02</v>
      </c>
    </row>
    <row r="1217" spans="1:14" ht="15" thickBot="1">
      <c r="A1217" s="665" t="s">
        <v>1029</v>
      </c>
      <c r="B1217" s="665" t="s">
        <v>16</v>
      </c>
      <c r="C1217" s="666">
        <v>16319.82</v>
      </c>
      <c r="D1217" s="666">
        <v>816.11</v>
      </c>
      <c r="E1217" s="667"/>
      <c r="F1217" s="667"/>
      <c r="G1217" s="667"/>
      <c r="H1217" s="667"/>
      <c r="I1217" s="666">
        <v>956.59</v>
      </c>
      <c r="J1217" s="666">
        <v>913.57</v>
      </c>
      <c r="K1217" s="666">
        <v>4.7300000000000004</v>
      </c>
      <c r="L1217" s="666">
        <v>131.82</v>
      </c>
      <c r="M1217" s="667"/>
      <c r="N1217" s="666">
        <v>19142.64</v>
      </c>
    </row>
    <row r="1218" spans="1:14" ht="15" thickBot="1">
      <c r="A1218" s="665" t="s">
        <v>1030</v>
      </c>
      <c r="B1218" s="665" t="s">
        <v>15</v>
      </c>
      <c r="C1218" s="666">
        <v>50033.78</v>
      </c>
      <c r="D1218" s="667"/>
      <c r="E1218" s="667"/>
      <c r="F1218" s="667"/>
      <c r="G1218" s="667"/>
      <c r="H1218" s="666">
        <v>268.68</v>
      </c>
      <c r="I1218" s="666">
        <v>1715.78</v>
      </c>
      <c r="J1218" s="667"/>
      <c r="K1218" s="667"/>
      <c r="L1218" s="667"/>
      <c r="M1218" s="667"/>
      <c r="N1218" s="666">
        <v>52018.239999999998</v>
      </c>
    </row>
    <row r="1219" spans="1:14" ht="15" thickBot="1">
      <c r="A1219" s="665" t="s">
        <v>1031</v>
      </c>
      <c r="B1219" s="665" t="s">
        <v>13</v>
      </c>
      <c r="C1219" s="666">
        <v>22700.19</v>
      </c>
      <c r="D1219" s="666">
        <v>525.46</v>
      </c>
      <c r="E1219" s="667"/>
      <c r="F1219" s="667"/>
      <c r="G1219" s="667"/>
      <c r="H1219" s="667"/>
      <c r="I1219" s="666">
        <v>7809.4</v>
      </c>
      <c r="J1219" s="666">
        <v>39696.14</v>
      </c>
      <c r="K1219" s="667"/>
      <c r="L1219" s="666">
        <v>55.53</v>
      </c>
      <c r="M1219" s="667"/>
      <c r="N1219" s="666">
        <v>70786.720000000001</v>
      </c>
    </row>
    <row r="1220" spans="1:14" ht="15" thickBot="1">
      <c r="A1220" s="665" t="s">
        <v>1032</v>
      </c>
      <c r="B1220" s="665" t="s">
        <v>13</v>
      </c>
      <c r="C1220" s="667"/>
      <c r="D1220" s="667"/>
      <c r="E1220" s="667"/>
      <c r="F1220" s="667"/>
      <c r="G1220" s="666">
        <v>82386.55</v>
      </c>
      <c r="H1220" s="667"/>
      <c r="I1220" s="667"/>
      <c r="J1220" s="667"/>
      <c r="K1220" s="667"/>
      <c r="L1220" s="667"/>
      <c r="M1220" s="667"/>
      <c r="N1220" s="666">
        <v>82386.55</v>
      </c>
    </row>
    <row r="1221" spans="1:14" ht="15" thickBot="1">
      <c r="A1221" s="665" t="s">
        <v>1033</v>
      </c>
      <c r="B1221" s="665" t="s">
        <v>13</v>
      </c>
      <c r="C1221" s="666">
        <v>89173.35</v>
      </c>
      <c r="D1221" s="666">
        <v>54.63</v>
      </c>
      <c r="E1221" s="667"/>
      <c r="F1221" s="667"/>
      <c r="G1221" s="666">
        <v>15.61</v>
      </c>
      <c r="H1221" s="666">
        <v>115.04</v>
      </c>
      <c r="I1221" s="666">
        <v>285.13</v>
      </c>
      <c r="J1221" s="666">
        <v>492.34</v>
      </c>
      <c r="K1221" s="667"/>
      <c r="L1221" s="666">
        <v>71.69</v>
      </c>
      <c r="M1221" s="667"/>
      <c r="N1221" s="666">
        <v>90207.79</v>
      </c>
    </row>
    <row r="1222" spans="1:14" ht="15" thickBot="1">
      <c r="A1222" s="665" t="s">
        <v>1034</v>
      </c>
      <c r="B1222" s="665" t="s">
        <v>17</v>
      </c>
      <c r="C1222" s="666">
        <v>1703.22</v>
      </c>
      <c r="D1222" s="666">
        <v>668.66</v>
      </c>
      <c r="E1222" s="667"/>
      <c r="F1222" s="667"/>
      <c r="G1222" s="666">
        <v>411.94</v>
      </c>
      <c r="H1222" s="666">
        <v>304.66000000000003</v>
      </c>
      <c r="I1222" s="666">
        <v>22.86</v>
      </c>
      <c r="J1222" s="666">
        <v>61815.42</v>
      </c>
      <c r="K1222" s="666">
        <v>655.93</v>
      </c>
      <c r="L1222" s="666">
        <v>4648.0200000000004</v>
      </c>
      <c r="M1222" s="667"/>
      <c r="N1222" s="666">
        <v>70230.710000000006</v>
      </c>
    </row>
    <row r="1223" spans="1:14" ht="15" thickBot="1">
      <c r="A1223" s="665" t="s">
        <v>1035</v>
      </c>
      <c r="B1223" s="665" t="s">
        <v>18</v>
      </c>
      <c r="C1223" s="666">
        <v>1037.05</v>
      </c>
      <c r="D1223" s="666">
        <v>4.96</v>
      </c>
      <c r="E1223" s="667"/>
      <c r="F1223" s="667"/>
      <c r="G1223" s="666">
        <v>586.41</v>
      </c>
      <c r="H1223" s="667"/>
      <c r="I1223" s="666">
        <v>24.3</v>
      </c>
      <c r="J1223" s="666">
        <v>70657.55</v>
      </c>
      <c r="K1223" s="666">
        <v>1.1100000000000001</v>
      </c>
      <c r="L1223" s="666">
        <v>25.93</v>
      </c>
      <c r="M1223" s="667"/>
      <c r="N1223" s="666">
        <v>72337.31</v>
      </c>
    </row>
    <row r="1224" spans="1:14" ht="15" thickBot="1">
      <c r="A1224" s="665" t="s">
        <v>3661</v>
      </c>
      <c r="B1224" s="665" t="s">
        <v>16</v>
      </c>
      <c r="C1224" s="667"/>
      <c r="D1224" s="667"/>
      <c r="E1224" s="667"/>
      <c r="F1224" s="667"/>
      <c r="G1224" s="667"/>
      <c r="H1224" s="667"/>
      <c r="I1224" s="666">
        <v>5358.17</v>
      </c>
      <c r="J1224" s="667"/>
      <c r="K1224" s="667"/>
      <c r="L1224" s="667"/>
      <c r="M1224" s="667"/>
      <c r="N1224" s="666">
        <v>5358.17</v>
      </c>
    </row>
    <row r="1225" spans="1:14" ht="15" thickBot="1">
      <c r="A1225" s="665" t="s">
        <v>1036</v>
      </c>
      <c r="B1225" s="665" t="s">
        <v>13</v>
      </c>
      <c r="C1225" s="666">
        <v>-191.15</v>
      </c>
      <c r="D1225" s="667"/>
      <c r="E1225" s="667"/>
      <c r="F1225" s="667"/>
      <c r="G1225" s="667"/>
      <c r="H1225" s="667"/>
      <c r="I1225" s="667"/>
      <c r="J1225" s="667"/>
      <c r="K1225" s="666">
        <v>-179.76</v>
      </c>
      <c r="L1225" s="667"/>
      <c r="M1225" s="667"/>
      <c r="N1225" s="666">
        <v>-370.91</v>
      </c>
    </row>
    <row r="1226" spans="1:14" ht="15" thickBot="1">
      <c r="A1226" s="665" t="s">
        <v>1037</v>
      </c>
      <c r="B1226" s="665" t="s">
        <v>18</v>
      </c>
      <c r="C1226" s="666">
        <v>3720.79</v>
      </c>
      <c r="D1226" s="666">
        <v>401.97</v>
      </c>
      <c r="E1226" s="667"/>
      <c r="F1226" s="667"/>
      <c r="G1226" s="666">
        <v>1251.94</v>
      </c>
      <c r="H1226" s="666">
        <v>425.65</v>
      </c>
      <c r="I1226" s="666">
        <v>24.98</v>
      </c>
      <c r="J1226" s="666">
        <v>66890.990000000005</v>
      </c>
      <c r="K1226" s="666">
        <v>706.78</v>
      </c>
      <c r="L1226" s="666">
        <v>7197.94</v>
      </c>
      <c r="M1226" s="667"/>
      <c r="N1226" s="666">
        <v>80621.039999999994</v>
      </c>
    </row>
    <row r="1227" spans="1:14" ht="15" thickBot="1">
      <c r="A1227" s="665" t="s">
        <v>1038</v>
      </c>
      <c r="B1227" s="665" t="s">
        <v>17</v>
      </c>
      <c r="C1227" s="666">
        <v>35577.379999999997</v>
      </c>
      <c r="D1227" s="666">
        <v>14452.76</v>
      </c>
      <c r="E1227" s="667"/>
      <c r="F1227" s="667"/>
      <c r="G1227" s="666">
        <v>609.4</v>
      </c>
      <c r="H1227" s="667"/>
      <c r="I1227" s="667"/>
      <c r="J1227" s="666">
        <v>23075.919999999998</v>
      </c>
      <c r="K1227" s="666">
        <v>1.38</v>
      </c>
      <c r="L1227" s="666">
        <v>584.73</v>
      </c>
      <c r="M1227" s="667"/>
      <c r="N1227" s="666">
        <v>74301.570000000007</v>
      </c>
    </row>
    <row r="1228" spans="1:14" ht="15" thickBot="1">
      <c r="A1228" s="665" t="s">
        <v>1039</v>
      </c>
      <c r="B1228" s="665" t="s">
        <v>17</v>
      </c>
      <c r="C1228" s="666">
        <v>2767.39</v>
      </c>
      <c r="D1228" s="666">
        <v>121.67</v>
      </c>
      <c r="E1228" s="667"/>
      <c r="F1228" s="667"/>
      <c r="G1228" s="666">
        <v>250.74</v>
      </c>
      <c r="H1228" s="666">
        <v>2080.92</v>
      </c>
      <c r="I1228" s="666">
        <v>20.85</v>
      </c>
      <c r="J1228" s="666">
        <v>52702.29</v>
      </c>
      <c r="K1228" s="666">
        <v>5497.97</v>
      </c>
      <c r="L1228" s="666">
        <v>988.61</v>
      </c>
      <c r="M1228" s="667"/>
      <c r="N1228" s="666">
        <v>64430.44</v>
      </c>
    </row>
    <row r="1229" spans="1:14" ht="15" thickBot="1">
      <c r="A1229" s="665" t="s">
        <v>3662</v>
      </c>
      <c r="B1229" s="665" t="s">
        <v>13</v>
      </c>
      <c r="C1229" s="666">
        <v>18268.490000000002</v>
      </c>
      <c r="D1229" s="666">
        <v>408.11</v>
      </c>
      <c r="E1229" s="667"/>
      <c r="F1229" s="667"/>
      <c r="G1229" s="667"/>
      <c r="H1229" s="667"/>
      <c r="I1229" s="666">
        <v>243.69</v>
      </c>
      <c r="J1229" s="666">
        <v>2739.41</v>
      </c>
      <c r="K1229" s="666">
        <v>4.3499999999999996</v>
      </c>
      <c r="L1229" s="666">
        <v>25.67</v>
      </c>
      <c r="M1229" s="667"/>
      <c r="N1229" s="666">
        <v>21689.72</v>
      </c>
    </row>
    <row r="1230" spans="1:14" ht="15" thickBot="1">
      <c r="A1230" s="665" t="s">
        <v>1040</v>
      </c>
      <c r="B1230" s="665" t="s">
        <v>13</v>
      </c>
      <c r="C1230" s="666">
        <v>2950.96</v>
      </c>
      <c r="D1230" s="667"/>
      <c r="E1230" s="667"/>
      <c r="F1230" s="667"/>
      <c r="G1230" s="667"/>
      <c r="H1230" s="667"/>
      <c r="I1230" s="666">
        <v>34186.769999999997</v>
      </c>
      <c r="J1230" s="666">
        <v>21926.07</v>
      </c>
      <c r="K1230" s="666">
        <v>22527.01</v>
      </c>
      <c r="L1230" s="667"/>
      <c r="M1230" s="667"/>
      <c r="N1230" s="666">
        <v>81590.81</v>
      </c>
    </row>
    <row r="1231" spans="1:14" ht="15" thickBot="1">
      <c r="A1231" s="665" t="s">
        <v>1041</v>
      </c>
      <c r="B1231" s="665" t="s">
        <v>14</v>
      </c>
      <c r="C1231" s="666">
        <v>16377.47</v>
      </c>
      <c r="D1231" s="666">
        <v>-0.43</v>
      </c>
      <c r="E1231" s="667"/>
      <c r="F1231" s="667"/>
      <c r="G1231" s="666">
        <v>948.99</v>
      </c>
      <c r="H1231" s="666">
        <v>516.71</v>
      </c>
      <c r="I1231" s="666">
        <v>76941.649999999994</v>
      </c>
      <c r="J1231" s="667"/>
      <c r="K1231" s="667"/>
      <c r="L1231" s="667"/>
      <c r="M1231" s="667"/>
      <c r="N1231" s="666">
        <v>94784.39</v>
      </c>
    </row>
    <row r="1232" spans="1:14" ht="15" thickBot="1">
      <c r="A1232" s="665" t="s">
        <v>1042</v>
      </c>
      <c r="B1232" s="665" t="s">
        <v>13</v>
      </c>
      <c r="C1232" s="666">
        <v>63153.67</v>
      </c>
      <c r="D1232" s="667"/>
      <c r="E1232" s="667"/>
      <c r="F1232" s="667"/>
      <c r="G1232" s="667"/>
      <c r="H1232" s="667"/>
      <c r="I1232" s="667"/>
      <c r="J1232" s="667"/>
      <c r="K1232" s="666">
        <v>22909.48</v>
      </c>
      <c r="L1232" s="667"/>
      <c r="M1232" s="667"/>
      <c r="N1232" s="666">
        <v>86063.15</v>
      </c>
    </row>
    <row r="1233" spans="1:14" ht="15" thickBot="1">
      <c r="A1233" s="665" t="s">
        <v>1043</v>
      </c>
      <c r="B1233" s="665" t="s">
        <v>15</v>
      </c>
      <c r="C1233" s="667"/>
      <c r="D1233" s="667"/>
      <c r="E1233" s="667"/>
      <c r="F1233" s="667"/>
      <c r="G1233" s="667"/>
      <c r="H1233" s="667"/>
      <c r="I1233" s="666">
        <v>53.97</v>
      </c>
      <c r="J1233" s="667"/>
      <c r="K1233" s="666">
        <v>62065.04</v>
      </c>
      <c r="L1233" s="667"/>
      <c r="M1233" s="667"/>
      <c r="N1233" s="666">
        <v>62119.01</v>
      </c>
    </row>
    <row r="1234" spans="1:14" ht="15" thickBot="1">
      <c r="A1234" s="665" t="s">
        <v>1044</v>
      </c>
      <c r="B1234" s="665" t="s">
        <v>13</v>
      </c>
      <c r="C1234" s="666">
        <v>1404</v>
      </c>
      <c r="D1234" s="667"/>
      <c r="E1234" s="667"/>
      <c r="F1234" s="667"/>
      <c r="G1234" s="667"/>
      <c r="H1234" s="667"/>
      <c r="I1234" s="667"/>
      <c r="J1234" s="667"/>
      <c r="K1234" s="666">
        <v>68972.31</v>
      </c>
      <c r="L1234" s="667"/>
      <c r="M1234" s="667"/>
      <c r="N1234" s="666">
        <v>70376.31</v>
      </c>
    </row>
    <row r="1235" spans="1:14" ht="15" thickBot="1">
      <c r="A1235" s="665" t="s">
        <v>3663</v>
      </c>
      <c r="B1235" s="665" t="s">
        <v>13</v>
      </c>
      <c r="C1235" s="666">
        <v>11742.32</v>
      </c>
      <c r="D1235" s="667"/>
      <c r="E1235" s="667"/>
      <c r="F1235" s="667"/>
      <c r="G1235" s="667"/>
      <c r="H1235" s="667"/>
      <c r="I1235" s="666">
        <v>1438.89</v>
      </c>
      <c r="J1235" s="666">
        <v>1798.6</v>
      </c>
      <c r="K1235" s="667"/>
      <c r="L1235" s="667"/>
      <c r="M1235" s="667"/>
      <c r="N1235" s="666">
        <v>14979.81</v>
      </c>
    </row>
    <row r="1236" spans="1:14" ht="15" thickBot="1">
      <c r="A1236" s="665" t="s">
        <v>3663</v>
      </c>
      <c r="B1236" s="665" t="s">
        <v>15</v>
      </c>
      <c r="C1236" s="666">
        <v>33543.279999999999</v>
      </c>
      <c r="D1236" s="667"/>
      <c r="E1236" s="667"/>
      <c r="F1236" s="667"/>
      <c r="G1236" s="667"/>
      <c r="H1236" s="667"/>
      <c r="I1236" s="666">
        <v>-1034.29</v>
      </c>
      <c r="J1236" s="666">
        <v>-1251.3</v>
      </c>
      <c r="K1236" s="667"/>
      <c r="L1236" s="667"/>
      <c r="M1236" s="667"/>
      <c r="N1236" s="666">
        <v>31257.69</v>
      </c>
    </row>
    <row r="1237" spans="1:14" ht="15" thickBot="1">
      <c r="A1237" s="665" t="s">
        <v>1045</v>
      </c>
      <c r="B1237" s="665" t="s">
        <v>13</v>
      </c>
      <c r="C1237" s="667"/>
      <c r="D1237" s="667"/>
      <c r="E1237" s="667"/>
      <c r="F1237" s="667"/>
      <c r="G1237" s="666">
        <v>115466.8</v>
      </c>
      <c r="H1237" s="667"/>
      <c r="I1237" s="667"/>
      <c r="J1237" s="666">
        <v>57750.54</v>
      </c>
      <c r="K1237" s="667"/>
      <c r="L1237" s="666">
        <v>0</v>
      </c>
      <c r="M1237" s="667"/>
      <c r="N1237" s="666">
        <v>173217.34</v>
      </c>
    </row>
    <row r="1238" spans="1:14" ht="15" thickBot="1">
      <c r="A1238" s="665" t="s">
        <v>1046</v>
      </c>
      <c r="B1238" s="665" t="s">
        <v>13</v>
      </c>
      <c r="C1238" s="667"/>
      <c r="D1238" s="667"/>
      <c r="E1238" s="667"/>
      <c r="F1238" s="667"/>
      <c r="G1238" s="667"/>
      <c r="H1238" s="667"/>
      <c r="I1238" s="667"/>
      <c r="J1238" s="667"/>
      <c r="K1238" s="666">
        <v>26778.54</v>
      </c>
      <c r="L1238" s="667"/>
      <c r="M1238" s="667"/>
      <c r="N1238" s="666">
        <v>26778.54</v>
      </c>
    </row>
    <row r="1239" spans="1:14" ht="15" thickBot="1">
      <c r="A1239" s="665" t="s">
        <v>1046</v>
      </c>
      <c r="B1239" s="665" t="s">
        <v>15</v>
      </c>
      <c r="C1239" s="666">
        <v>29229.42</v>
      </c>
      <c r="D1239" s="667"/>
      <c r="E1239" s="667"/>
      <c r="F1239" s="667"/>
      <c r="G1239" s="667"/>
      <c r="H1239" s="667"/>
      <c r="I1239" s="666">
        <v>861.61</v>
      </c>
      <c r="J1239" s="667"/>
      <c r="K1239" s="667"/>
      <c r="L1239" s="667"/>
      <c r="M1239" s="667"/>
      <c r="N1239" s="666">
        <v>30091.03</v>
      </c>
    </row>
    <row r="1240" spans="1:14" ht="15" thickBot="1">
      <c r="A1240" s="665" t="s">
        <v>3181</v>
      </c>
      <c r="B1240" s="665" t="s">
        <v>13</v>
      </c>
      <c r="C1240" s="667"/>
      <c r="D1240" s="667"/>
      <c r="E1240" s="667"/>
      <c r="F1240" s="667"/>
      <c r="G1240" s="667"/>
      <c r="H1240" s="667"/>
      <c r="I1240" s="666">
        <v>1208.78</v>
      </c>
      <c r="J1240" s="667"/>
      <c r="K1240" s="666">
        <v>68159.3</v>
      </c>
      <c r="L1240" s="667"/>
      <c r="M1240" s="667"/>
      <c r="N1240" s="666">
        <v>69368.08</v>
      </c>
    </row>
    <row r="1241" spans="1:14" ht="15" thickBot="1">
      <c r="A1241" s="665" t="s">
        <v>1047</v>
      </c>
      <c r="B1241" s="665" t="s">
        <v>13</v>
      </c>
      <c r="C1241" s="666">
        <v>48568.95</v>
      </c>
      <c r="D1241" s="667"/>
      <c r="E1241" s="667"/>
      <c r="F1241" s="667"/>
      <c r="G1241" s="667"/>
      <c r="H1241" s="667"/>
      <c r="I1241" s="666">
        <v>9070.93</v>
      </c>
      <c r="J1241" s="666">
        <v>7091.31</v>
      </c>
      <c r="K1241" s="667"/>
      <c r="L1241" s="667"/>
      <c r="M1241" s="667"/>
      <c r="N1241" s="666">
        <v>64731.19</v>
      </c>
    </row>
    <row r="1242" spans="1:14" ht="15" thickBot="1">
      <c r="A1242" s="665" t="s">
        <v>1048</v>
      </c>
      <c r="B1242" s="665" t="s">
        <v>16</v>
      </c>
      <c r="C1242" s="667"/>
      <c r="D1242" s="667"/>
      <c r="E1242" s="667"/>
      <c r="F1242" s="667"/>
      <c r="G1242" s="667"/>
      <c r="H1242" s="666">
        <v>8887.4</v>
      </c>
      <c r="I1242" s="666">
        <v>2956.62</v>
      </c>
      <c r="J1242" s="667"/>
      <c r="K1242" s="666">
        <v>702.13</v>
      </c>
      <c r="L1242" s="667"/>
      <c r="M1242" s="666">
        <v>141.84</v>
      </c>
      <c r="N1242" s="666">
        <v>12687.99</v>
      </c>
    </row>
    <row r="1243" spans="1:14" ht="15" thickBot="1">
      <c r="A1243" s="665" t="s">
        <v>1049</v>
      </c>
      <c r="B1243" s="665" t="s">
        <v>14</v>
      </c>
      <c r="C1243" s="666">
        <v>6.72</v>
      </c>
      <c r="D1243" s="666">
        <v>0.06</v>
      </c>
      <c r="E1243" s="667"/>
      <c r="F1243" s="666">
        <v>0.31</v>
      </c>
      <c r="G1243" s="666">
        <v>382.26</v>
      </c>
      <c r="H1243" s="667"/>
      <c r="I1243" s="666">
        <v>16.190000000000001</v>
      </c>
      <c r="J1243" s="667"/>
      <c r="K1243" s="666">
        <v>49798.82</v>
      </c>
      <c r="L1243" s="666">
        <v>0.62</v>
      </c>
      <c r="M1243" s="666">
        <v>0.02</v>
      </c>
      <c r="N1243" s="666">
        <v>50205</v>
      </c>
    </row>
    <row r="1244" spans="1:14" ht="15" thickBot="1">
      <c r="A1244" s="665" t="s">
        <v>1050</v>
      </c>
      <c r="B1244" s="665" t="s">
        <v>15</v>
      </c>
      <c r="C1244" s="666">
        <v>46475.45</v>
      </c>
      <c r="D1244" s="667"/>
      <c r="E1244" s="667"/>
      <c r="F1244" s="667"/>
      <c r="G1244" s="667"/>
      <c r="H1244" s="667"/>
      <c r="I1244" s="666">
        <v>1746.69</v>
      </c>
      <c r="J1244" s="667"/>
      <c r="K1244" s="667"/>
      <c r="L1244" s="667"/>
      <c r="M1244" s="667"/>
      <c r="N1244" s="666">
        <v>48222.14</v>
      </c>
    </row>
    <row r="1245" spans="1:14" ht="15" thickBot="1">
      <c r="A1245" s="665" t="s">
        <v>1051</v>
      </c>
      <c r="B1245" s="665" t="s">
        <v>13</v>
      </c>
      <c r="C1245" s="666">
        <v>44996.15</v>
      </c>
      <c r="D1245" s="667"/>
      <c r="E1245" s="667"/>
      <c r="F1245" s="667"/>
      <c r="G1245" s="667"/>
      <c r="H1245" s="667"/>
      <c r="I1245" s="667"/>
      <c r="J1245" s="667"/>
      <c r="K1245" s="666">
        <v>16642.23</v>
      </c>
      <c r="L1245" s="667"/>
      <c r="M1245" s="667"/>
      <c r="N1245" s="666">
        <v>61638.38</v>
      </c>
    </row>
    <row r="1246" spans="1:14" ht="15" thickBot="1">
      <c r="A1246" s="665" t="s">
        <v>1052</v>
      </c>
      <c r="B1246" s="665" t="s">
        <v>14</v>
      </c>
      <c r="C1246" s="666">
        <v>24486.62</v>
      </c>
      <c r="D1246" s="666">
        <v>2178.7600000000002</v>
      </c>
      <c r="E1246" s="667"/>
      <c r="F1246" s="667"/>
      <c r="G1246" s="666">
        <v>1821.1</v>
      </c>
      <c r="H1246" s="667"/>
      <c r="I1246" s="666">
        <v>149112.01999999999</v>
      </c>
      <c r="J1246" s="667"/>
      <c r="K1246" s="666">
        <v>115.19</v>
      </c>
      <c r="L1246" s="666">
        <v>8058.49</v>
      </c>
      <c r="M1246" s="667"/>
      <c r="N1246" s="666">
        <v>185772.18</v>
      </c>
    </row>
    <row r="1247" spans="1:14" ht="15" thickBot="1">
      <c r="A1247" s="665" t="s">
        <v>1053</v>
      </c>
      <c r="B1247" s="665" t="s">
        <v>14</v>
      </c>
      <c r="C1247" s="666">
        <v>46612.49</v>
      </c>
      <c r="D1247" s="666">
        <v>122.96</v>
      </c>
      <c r="E1247" s="667"/>
      <c r="F1247" s="667"/>
      <c r="G1247" s="666">
        <v>136.47</v>
      </c>
      <c r="H1247" s="667"/>
      <c r="I1247" s="666">
        <v>60836.89</v>
      </c>
      <c r="J1247" s="667"/>
      <c r="K1247" s="667"/>
      <c r="L1247" s="666">
        <v>1530.73</v>
      </c>
      <c r="M1247" s="666">
        <v>777.2</v>
      </c>
      <c r="N1247" s="666">
        <v>110016.74</v>
      </c>
    </row>
    <row r="1248" spans="1:14" ht="15" thickBot="1">
      <c r="A1248" s="665" t="s">
        <v>1054</v>
      </c>
      <c r="B1248" s="665" t="s">
        <v>13</v>
      </c>
      <c r="C1248" s="666">
        <v>2094.71</v>
      </c>
      <c r="D1248" s="667"/>
      <c r="E1248" s="667"/>
      <c r="F1248" s="667"/>
      <c r="G1248" s="667"/>
      <c r="H1248" s="667"/>
      <c r="I1248" s="666">
        <v>18783.669999999998</v>
      </c>
      <c r="J1248" s="666">
        <v>15627.75</v>
      </c>
      <c r="K1248" s="666">
        <v>15914.22</v>
      </c>
      <c r="L1248" s="667"/>
      <c r="M1248" s="667"/>
      <c r="N1248" s="666">
        <v>52420.35</v>
      </c>
    </row>
    <row r="1249" spans="1:14" ht="15" thickBot="1">
      <c r="A1249" s="665" t="s">
        <v>1055</v>
      </c>
      <c r="B1249" s="665" t="s">
        <v>13</v>
      </c>
      <c r="C1249" s="666">
        <v>15112.14</v>
      </c>
      <c r="D1249" s="666">
        <v>968.33</v>
      </c>
      <c r="E1249" s="667"/>
      <c r="F1249" s="667"/>
      <c r="G1249" s="667"/>
      <c r="H1249" s="667"/>
      <c r="I1249" s="666">
        <v>528.41999999999996</v>
      </c>
      <c r="J1249" s="666">
        <v>204.58</v>
      </c>
      <c r="K1249" s="666">
        <v>0.08</v>
      </c>
      <c r="L1249" s="666">
        <v>30.83</v>
      </c>
      <c r="M1249" s="667"/>
      <c r="N1249" s="666">
        <v>16844.38</v>
      </c>
    </row>
    <row r="1250" spans="1:14" ht="15" thickBot="1">
      <c r="A1250" s="665" t="s">
        <v>1055</v>
      </c>
      <c r="B1250" s="665" t="s">
        <v>15</v>
      </c>
      <c r="C1250" s="666">
        <v>38102.620000000003</v>
      </c>
      <c r="D1250" s="667"/>
      <c r="E1250" s="667"/>
      <c r="F1250" s="667"/>
      <c r="G1250" s="667"/>
      <c r="H1250" s="667"/>
      <c r="I1250" s="666">
        <v>1093.79</v>
      </c>
      <c r="J1250" s="667"/>
      <c r="K1250" s="667"/>
      <c r="L1250" s="667"/>
      <c r="M1250" s="667"/>
      <c r="N1250" s="666">
        <v>39196.410000000003</v>
      </c>
    </row>
    <row r="1251" spans="1:14" ht="15" thickBot="1">
      <c r="A1251" s="665" t="s">
        <v>1056</v>
      </c>
      <c r="B1251" s="665" t="s">
        <v>13</v>
      </c>
      <c r="C1251" s="666">
        <v>60995.56</v>
      </c>
      <c r="D1251" s="667"/>
      <c r="E1251" s="667"/>
      <c r="F1251" s="667"/>
      <c r="G1251" s="666">
        <v>2774.36</v>
      </c>
      <c r="H1251" s="666">
        <v>1399.93</v>
      </c>
      <c r="I1251" s="666">
        <v>7322.95</v>
      </c>
      <c r="J1251" s="666">
        <v>6040.45</v>
      </c>
      <c r="K1251" s="667"/>
      <c r="L1251" s="666">
        <v>0</v>
      </c>
      <c r="M1251" s="667"/>
      <c r="N1251" s="666">
        <v>78533.25</v>
      </c>
    </row>
    <row r="1252" spans="1:14" ht="15" thickBot="1">
      <c r="A1252" s="665" t="s">
        <v>1057</v>
      </c>
      <c r="B1252" s="665" t="s">
        <v>13</v>
      </c>
      <c r="C1252" s="667"/>
      <c r="D1252" s="667"/>
      <c r="E1252" s="667"/>
      <c r="F1252" s="667"/>
      <c r="G1252" s="667"/>
      <c r="H1252" s="667"/>
      <c r="I1252" s="667"/>
      <c r="J1252" s="667"/>
      <c r="K1252" s="666">
        <v>61152.35</v>
      </c>
      <c r="L1252" s="667"/>
      <c r="M1252" s="667"/>
      <c r="N1252" s="666">
        <v>61152.35</v>
      </c>
    </row>
    <row r="1253" spans="1:14" ht="15" thickBot="1">
      <c r="A1253" s="665" t="s">
        <v>1058</v>
      </c>
      <c r="B1253" s="665" t="s">
        <v>13</v>
      </c>
      <c r="C1253" s="666">
        <v>43082.51</v>
      </c>
      <c r="D1253" s="666">
        <v>1415.46</v>
      </c>
      <c r="E1253" s="667"/>
      <c r="F1253" s="667"/>
      <c r="G1253" s="667"/>
      <c r="H1253" s="667"/>
      <c r="I1253" s="666">
        <v>7988.49</v>
      </c>
      <c r="J1253" s="666">
        <v>3131.08</v>
      </c>
      <c r="K1253" s="666">
        <v>2.11</v>
      </c>
      <c r="L1253" s="666">
        <v>351.42</v>
      </c>
      <c r="M1253" s="667"/>
      <c r="N1253" s="666">
        <v>55971.07</v>
      </c>
    </row>
    <row r="1254" spans="1:14" ht="15" thickBot="1">
      <c r="A1254" s="665" t="s">
        <v>1059</v>
      </c>
      <c r="B1254" s="665" t="s">
        <v>13</v>
      </c>
      <c r="C1254" s="666">
        <v>-2360.9499999999998</v>
      </c>
      <c r="D1254" s="667"/>
      <c r="E1254" s="667"/>
      <c r="F1254" s="666">
        <v>17858.95</v>
      </c>
      <c r="G1254" s="667"/>
      <c r="H1254" s="666">
        <v>16645.47</v>
      </c>
      <c r="I1254" s="666">
        <v>-46.02</v>
      </c>
      <c r="J1254" s="666">
        <v>-10.63</v>
      </c>
      <c r="K1254" s="666">
        <v>19419.939999999999</v>
      </c>
      <c r="L1254" s="667"/>
      <c r="M1254" s="667"/>
      <c r="N1254" s="666">
        <v>51506.76</v>
      </c>
    </row>
    <row r="1255" spans="1:14" ht="15" thickBot="1">
      <c r="A1255" s="665" t="s">
        <v>1060</v>
      </c>
      <c r="B1255" s="665" t="s">
        <v>15</v>
      </c>
      <c r="C1255" s="666">
        <v>31256.04</v>
      </c>
      <c r="D1255" s="667"/>
      <c r="E1255" s="667"/>
      <c r="F1255" s="667"/>
      <c r="G1255" s="667"/>
      <c r="H1255" s="667"/>
      <c r="I1255" s="666">
        <v>1037.74</v>
      </c>
      <c r="J1255" s="667"/>
      <c r="K1255" s="667"/>
      <c r="L1255" s="667"/>
      <c r="M1255" s="667"/>
      <c r="N1255" s="666">
        <v>32293.78</v>
      </c>
    </row>
    <row r="1256" spans="1:14" ht="15" thickBot="1">
      <c r="A1256" s="665" t="s">
        <v>1061</v>
      </c>
      <c r="B1256" s="665" t="s">
        <v>13</v>
      </c>
      <c r="C1256" s="666">
        <v>41659.269999999997</v>
      </c>
      <c r="D1256" s="667"/>
      <c r="E1256" s="667"/>
      <c r="F1256" s="667"/>
      <c r="G1256" s="667"/>
      <c r="H1256" s="667"/>
      <c r="I1256" s="667"/>
      <c r="J1256" s="667"/>
      <c r="K1256" s="666">
        <v>21541.64</v>
      </c>
      <c r="L1256" s="667"/>
      <c r="M1256" s="667"/>
      <c r="N1256" s="666">
        <v>63200.91</v>
      </c>
    </row>
    <row r="1257" spans="1:14" ht="15" thickBot="1">
      <c r="A1257" s="665" t="s">
        <v>1062</v>
      </c>
      <c r="B1257" s="665" t="s">
        <v>13</v>
      </c>
      <c r="C1257" s="666">
        <v>38152.04</v>
      </c>
      <c r="D1257" s="667"/>
      <c r="E1257" s="667"/>
      <c r="F1257" s="667"/>
      <c r="G1257" s="667"/>
      <c r="H1257" s="667"/>
      <c r="I1257" s="666">
        <v>16707.47</v>
      </c>
      <c r="J1257" s="666">
        <v>6497.18</v>
      </c>
      <c r="K1257" s="666">
        <v>16694.3</v>
      </c>
      <c r="L1257" s="667"/>
      <c r="M1257" s="667"/>
      <c r="N1257" s="666">
        <v>78050.990000000005</v>
      </c>
    </row>
    <row r="1258" spans="1:14" ht="15" thickBot="1">
      <c r="A1258" s="665" t="s">
        <v>1063</v>
      </c>
      <c r="B1258" s="665" t="s">
        <v>13</v>
      </c>
      <c r="C1258" s="667"/>
      <c r="D1258" s="667"/>
      <c r="E1258" s="667"/>
      <c r="F1258" s="667"/>
      <c r="G1258" s="667"/>
      <c r="H1258" s="667"/>
      <c r="I1258" s="666">
        <v>3917.6</v>
      </c>
      <c r="J1258" s="667"/>
      <c r="K1258" s="666">
        <v>60364.52</v>
      </c>
      <c r="L1258" s="667"/>
      <c r="M1258" s="667"/>
      <c r="N1258" s="666">
        <v>64282.12</v>
      </c>
    </row>
    <row r="1259" spans="1:14" ht="15" thickBot="1">
      <c r="A1259" s="665" t="s">
        <v>1064</v>
      </c>
      <c r="B1259" s="665" t="s">
        <v>13</v>
      </c>
      <c r="C1259" s="667"/>
      <c r="D1259" s="667"/>
      <c r="E1259" s="667"/>
      <c r="F1259" s="667"/>
      <c r="G1259" s="667"/>
      <c r="H1259" s="667"/>
      <c r="I1259" s="667"/>
      <c r="J1259" s="667"/>
      <c r="K1259" s="666">
        <v>10456.25</v>
      </c>
      <c r="L1259" s="667"/>
      <c r="M1259" s="667"/>
      <c r="N1259" s="666">
        <v>10456.25</v>
      </c>
    </row>
    <row r="1260" spans="1:14" ht="15" thickBot="1">
      <c r="A1260" s="665" t="s">
        <v>1065</v>
      </c>
      <c r="B1260" s="665" t="s">
        <v>18</v>
      </c>
      <c r="C1260" s="666">
        <v>6801.88</v>
      </c>
      <c r="D1260" s="666">
        <v>3569.29</v>
      </c>
      <c r="E1260" s="667"/>
      <c r="F1260" s="667"/>
      <c r="G1260" s="666">
        <v>1231.46</v>
      </c>
      <c r="H1260" s="666">
        <v>319.89</v>
      </c>
      <c r="I1260" s="666">
        <v>23.86</v>
      </c>
      <c r="J1260" s="666">
        <v>61609.99</v>
      </c>
      <c r="K1260" s="666">
        <v>800.92</v>
      </c>
      <c r="L1260" s="666">
        <v>11585.03</v>
      </c>
      <c r="M1260" s="667"/>
      <c r="N1260" s="666">
        <v>85942.32</v>
      </c>
    </row>
    <row r="1261" spans="1:14" ht="15" thickBot="1">
      <c r="A1261" s="665" t="s">
        <v>1066</v>
      </c>
      <c r="B1261" s="665" t="s">
        <v>13</v>
      </c>
      <c r="C1261" s="666">
        <v>72449.009999999995</v>
      </c>
      <c r="D1261" s="666">
        <v>942.87</v>
      </c>
      <c r="E1261" s="667"/>
      <c r="F1261" s="667"/>
      <c r="G1261" s="667"/>
      <c r="H1261" s="666">
        <v>336.77</v>
      </c>
      <c r="I1261" s="666">
        <v>773.58</v>
      </c>
      <c r="J1261" s="666">
        <v>4465.59</v>
      </c>
      <c r="K1261" s="667"/>
      <c r="L1261" s="666">
        <v>584.63</v>
      </c>
      <c r="M1261" s="667"/>
      <c r="N1261" s="666">
        <v>79552.45</v>
      </c>
    </row>
    <row r="1262" spans="1:14" ht="15" thickBot="1">
      <c r="A1262" s="665" t="s">
        <v>1067</v>
      </c>
      <c r="B1262" s="665" t="s">
        <v>13</v>
      </c>
      <c r="C1262" s="666">
        <v>12240.34</v>
      </c>
      <c r="D1262" s="667"/>
      <c r="E1262" s="667"/>
      <c r="F1262" s="667"/>
      <c r="G1262" s="667"/>
      <c r="H1262" s="666">
        <v>1891.94</v>
      </c>
      <c r="I1262" s="667"/>
      <c r="J1262" s="666">
        <v>35027.64</v>
      </c>
      <c r="K1262" s="666">
        <v>35225.160000000003</v>
      </c>
      <c r="L1262" s="667"/>
      <c r="M1262" s="667"/>
      <c r="N1262" s="666">
        <v>84385.08</v>
      </c>
    </row>
    <row r="1263" spans="1:14" ht="15" thickBot="1">
      <c r="A1263" s="665" t="s">
        <v>3664</v>
      </c>
      <c r="B1263" s="665" t="s">
        <v>15</v>
      </c>
      <c r="C1263" s="666">
        <v>3346.21</v>
      </c>
      <c r="D1263" s="667"/>
      <c r="E1263" s="667"/>
      <c r="F1263" s="667"/>
      <c r="G1263" s="667"/>
      <c r="H1263" s="667"/>
      <c r="I1263" s="666">
        <v>158.47</v>
      </c>
      <c r="J1263" s="667"/>
      <c r="K1263" s="667"/>
      <c r="L1263" s="667"/>
      <c r="M1263" s="667"/>
      <c r="N1263" s="666">
        <v>3504.68</v>
      </c>
    </row>
    <row r="1264" spans="1:14" ht="15" thickBot="1">
      <c r="A1264" s="665" t="s">
        <v>1068</v>
      </c>
      <c r="B1264" s="665" t="s">
        <v>15</v>
      </c>
      <c r="C1264" s="667"/>
      <c r="D1264" s="667"/>
      <c r="E1264" s="667"/>
      <c r="F1264" s="667"/>
      <c r="G1264" s="667"/>
      <c r="H1264" s="667"/>
      <c r="I1264" s="666">
        <v>716.09</v>
      </c>
      <c r="J1264" s="667"/>
      <c r="K1264" s="666">
        <v>28957.99</v>
      </c>
      <c r="L1264" s="667"/>
      <c r="M1264" s="667"/>
      <c r="N1264" s="666">
        <v>29674.080000000002</v>
      </c>
    </row>
    <row r="1265" spans="1:14" ht="15" thickBot="1">
      <c r="A1265" s="665" t="s">
        <v>1069</v>
      </c>
      <c r="B1265" s="665" t="s">
        <v>13</v>
      </c>
      <c r="C1265" s="666">
        <v>50877.48</v>
      </c>
      <c r="D1265" s="666">
        <v>8107.34</v>
      </c>
      <c r="E1265" s="667"/>
      <c r="F1265" s="667"/>
      <c r="G1265" s="667"/>
      <c r="H1265" s="667"/>
      <c r="I1265" s="666">
        <v>28319.61</v>
      </c>
      <c r="J1265" s="667"/>
      <c r="K1265" s="667"/>
      <c r="L1265" s="666">
        <v>1731.98</v>
      </c>
      <c r="M1265" s="667"/>
      <c r="N1265" s="666">
        <v>89036.41</v>
      </c>
    </row>
    <row r="1266" spans="1:14" ht="15" thickBot="1">
      <c r="A1266" s="665" t="s">
        <v>3665</v>
      </c>
      <c r="B1266" s="665" t="s">
        <v>14</v>
      </c>
      <c r="C1266" s="666">
        <v>-5.66</v>
      </c>
      <c r="D1266" s="667"/>
      <c r="E1266" s="667"/>
      <c r="F1266" s="666">
        <v>-8.08</v>
      </c>
      <c r="G1266" s="666">
        <v>-13.54</v>
      </c>
      <c r="H1266" s="667"/>
      <c r="I1266" s="666">
        <v>-4.71</v>
      </c>
      <c r="J1266" s="667"/>
      <c r="K1266" s="666">
        <v>15691.24</v>
      </c>
      <c r="L1266" s="666">
        <v>-8.1300000000000008</v>
      </c>
      <c r="M1266" s="667"/>
      <c r="N1266" s="666">
        <v>15651.12</v>
      </c>
    </row>
    <row r="1267" spans="1:14" ht="15" thickBot="1">
      <c r="A1267" s="665" t="s">
        <v>1070</v>
      </c>
      <c r="B1267" s="665" t="s">
        <v>16</v>
      </c>
      <c r="C1267" s="666">
        <v>21343.45</v>
      </c>
      <c r="D1267" s="667"/>
      <c r="E1267" s="667"/>
      <c r="F1267" s="667"/>
      <c r="G1267" s="666">
        <v>6.5</v>
      </c>
      <c r="H1267" s="667"/>
      <c r="I1267" s="666">
        <v>223.37</v>
      </c>
      <c r="J1267" s="666">
        <v>3.25</v>
      </c>
      <c r="K1267" s="666">
        <v>23345.75</v>
      </c>
      <c r="L1267" s="666">
        <v>-185.6</v>
      </c>
      <c r="M1267" s="667"/>
      <c r="N1267" s="666">
        <v>44736.72</v>
      </c>
    </row>
    <row r="1268" spans="1:14" ht="15" thickBot="1">
      <c r="A1268" s="665" t="s">
        <v>1071</v>
      </c>
      <c r="B1268" s="665" t="s">
        <v>13</v>
      </c>
      <c r="C1268" s="666">
        <v>2258.59</v>
      </c>
      <c r="D1268" s="667"/>
      <c r="E1268" s="667"/>
      <c r="F1268" s="667"/>
      <c r="G1268" s="667"/>
      <c r="H1268" s="667"/>
      <c r="I1268" s="666">
        <v>51575.02</v>
      </c>
      <c r="J1268" s="667"/>
      <c r="K1268" s="666">
        <v>21787.62</v>
      </c>
      <c r="L1268" s="666">
        <v>1000.65</v>
      </c>
      <c r="M1268" s="667"/>
      <c r="N1268" s="666">
        <v>76621.88</v>
      </c>
    </row>
    <row r="1269" spans="1:14" ht="15" thickBot="1">
      <c r="A1269" s="665" t="s">
        <v>1072</v>
      </c>
      <c r="B1269" s="665" t="s">
        <v>13</v>
      </c>
      <c r="C1269" s="666">
        <v>-500.88</v>
      </c>
      <c r="D1269" s="666">
        <v>-14261.38</v>
      </c>
      <c r="E1269" s="667"/>
      <c r="F1269" s="667"/>
      <c r="G1269" s="667"/>
      <c r="H1269" s="667"/>
      <c r="I1269" s="666">
        <v>-540.66</v>
      </c>
      <c r="J1269" s="667"/>
      <c r="K1269" s="666">
        <v>74771.31</v>
      </c>
      <c r="L1269" s="667"/>
      <c r="M1269" s="667"/>
      <c r="N1269" s="666">
        <v>59468.39</v>
      </c>
    </row>
    <row r="1270" spans="1:14" ht="15" thickBot="1">
      <c r="A1270" s="665" t="s">
        <v>3666</v>
      </c>
      <c r="B1270" s="665" t="s">
        <v>15</v>
      </c>
      <c r="C1270" s="667"/>
      <c r="D1270" s="667"/>
      <c r="E1270" s="667"/>
      <c r="F1270" s="667"/>
      <c r="G1270" s="667"/>
      <c r="H1270" s="667"/>
      <c r="I1270" s="667"/>
      <c r="J1270" s="667"/>
      <c r="K1270" s="666">
        <v>21805.71</v>
      </c>
      <c r="L1270" s="667"/>
      <c r="M1270" s="667"/>
      <c r="N1270" s="666">
        <v>21805.71</v>
      </c>
    </row>
    <row r="1271" spans="1:14" ht="15" thickBot="1">
      <c r="A1271" s="665" t="s">
        <v>3667</v>
      </c>
      <c r="B1271" s="665" t="s">
        <v>13</v>
      </c>
      <c r="C1271" s="666">
        <v>9118.02</v>
      </c>
      <c r="D1271" s="666">
        <v>1615.97</v>
      </c>
      <c r="E1271" s="667"/>
      <c r="F1271" s="667"/>
      <c r="G1271" s="667"/>
      <c r="H1271" s="667"/>
      <c r="I1271" s="666">
        <v>66020.490000000005</v>
      </c>
      <c r="J1271" s="667"/>
      <c r="K1271" s="667"/>
      <c r="L1271" s="666">
        <v>-35.36</v>
      </c>
      <c r="M1271" s="667"/>
      <c r="N1271" s="666">
        <v>76719.12</v>
      </c>
    </row>
    <row r="1272" spans="1:14" ht="15" thickBot="1">
      <c r="A1272" s="665" t="s">
        <v>3667</v>
      </c>
      <c r="B1272" s="665" t="s">
        <v>19</v>
      </c>
      <c r="C1272" s="666">
        <v>-1478.76</v>
      </c>
      <c r="D1272" s="666">
        <v>-33.17</v>
      </c>
      <c r="E1272" s="667"/>
      <c r="F1272" s="667"/>
      <c r="G1272" s="667"/>
      <c r="H1272" s="667"/>
      <c r="I1272" s="666">
        <v>1511.98</v>
      </c>
      <c r="J1272" s="667"/>
      <c r="K1272" s="667"/>
      <c r="L1272" s="667"/>
      <c r="M1272" s="667"/>
      <c r="N1272" s="666">
        <v>0.05</v>
      </c>
    </row>
    <row r="1273" spans="1:14" ht="15" thickBot="1">
      <c r="A1273" s="665" t="s">
        <v>1073</v>
      </c>
      <c r="B1273" s="665" t="s">
        <v>13</v>
      </c>
      <c r="C1273" s="667"/>
      <c r="D1273" s="667"/>
      <c r="E1273" s="667"/>
      <c r="F1273" s="667"/>
      <c r="G1273" s="667"/>
      <c r="H1273" s="667"/>
      <c r="I1273" s="666">
        <v>3172.18</v>
      </c>
      <c r="J1273" s="667"/>
      <c r="K1273" s="666">
        <v>100547.49</v>
      </c>
      <c r="L1273" s="667"/>
      <c r="M1273" s="667"/>
      <c r="N1273" s="666">
        <v>103719.67</v>
      </c>
    </row>
    <row r="1274" spans="1:14" ht="15" thickBot="1">
      <c r="A1274" s="665" t="s">
        <v>3182</v>
      </c>
      <c r="B1274" s="665" t="s">
        <v>16</v>
      </c>
      <c r="C1274" s="666">
        <v>10759.3</v>
      </c>
      <c r="D1274" s="666">
        <v>327.91</v>
      </c>
      <c r="E1274" s="667"/>
      <c r="F1274" s="667"/>
      <c r="G1274" s="667"/>
      <c r="H1274" s="667"/>
      <c r="I1274" s="666">
        <v>1720.37</v>
      </c>
      <c r="J1274" s="666">
        <v>1015.64</v>
      </c>
      <c r="K1274" s="666">
        <v>0.43</v>
      </c>
      <c r="L1274" s="666">
        <v>73.319999999999993</v>
      </c>
      <c r="M1274" s="667"/>
      <c r="N1274" s="666">
        <v>13896.97</v>
      </c>
    </row>
    <row r="1275" spans="1:14" ht="15" thickBot="1">
      <c r="A1275" s="665" t="s">
        <v>1074</v>
      </c>
      <c r="B1275" s="665" t="s">
        <v>16</v>
      </c>
      <c r="C1275" s="667"/>
      <c r="D1275" s="667"/>
      <c r="E1275" s="667"/>
      <c r="F1275" s="667"/>
      <c r="G1275" s="667"/>
      <c r="H1275" s="667"/>
      <c r="I1275" s="667"/>
      <c r="J1275" s="666">
        <v>96128.37</v>
      </c>
      <c r="K1275" s="667"/>
      <c r="L1275" s="667"/>
      <c r="M1275" s="667"/>
      <c r="N1275" s="666">
        <v>96128.37</v>
      </c>
    </row>
    <row r="1276" spans="1:14" ht="15" thickBot="1">
      <c r="A1276" s="665" t="s">
        <v>1075</v>
      </c>
      <c r="B1276" s="665" t="s">
        <v>14</v>
      </c>
      <c r="C1276" s="666">
        <v>13143.35</v>
      </c>
      <c r="D1276" s="667"/>
      <c r="E1276" s="667"/>
      <c r="F1276" s="667"/>
      <c r="G1276" s="667"/>
      <c r="H1276" s="667"/>
      <c r="I1276" s="666">
        <v>140573.53</v>
      </c>
      <c r="J1276" s="667"/>
      <c r="K1276" s="667"/>
      <c r="L1276" s="667"/>
      <c r="M1276" s="667"/>
      <c r="N1276" s="666">
        <v>153716.88</v>
      </c>
    </row>
    <row r="1277" spans="1:14" ht="15" thickBot="1">
      <c r="A1277" s="665" t="s">
        <v>3004</v>
      </c>
      <c r="B1277" s="665" t="s">
        <v>13</v>
      </c>
      <c r="C1277" s="666">
        <v>56566.54</v>
      </c>
      <c r="D1277" s="666">
        <v>829.32</v>
      </c>
      <c r="E1277" s="667"/>
      <c r="F1277" s="667"/>
      <c r="G1277" s="667"/>
      <c r="H1277" s="667"/>
      <c r="I1277" s="666">
        <v>23567.599999999999</v>
      </c>
      <c r="J1277" s="666">
        <v>956.98</v>
      </c>
      <c r="K1277" s="666">
        <v>0.88</v>
      </c>
      <c r="L1277" s="666">
        <v>193.9</v>
      </c>
      <c r="M1277" s="667"/>
      <c r="N1277" s="666">
        <v>82115.22</v>
      </c>
    </row>
    <row r="1278" spans="1:14" ht="15" thickBot="1">
      <c r="A1278" s="665" t="s">
        <v>1076</v>
      </c>
      <c r="B1278" s="665" t="s">
        <v>13</v>
      </c>
      <c r="C1278" s="667"/>
      <c r="D1278" s="667"/>
      <c r="E1278" s="667"/>
      <c r="F1278" s="667"/>
      <c r="G1278" s="667"/>
      <c r="H1278" s="667"/>
      <c r="I1278" s="667"/>
      <c r="J1278" s="667"/>
      <c r="K1278" s="666">
        <v>68332.33</v>
      </c>
      <c r="L1278" s="667"/>
      <c r="M1278" s="667"/>
      <c r="N1278" s="666">
        <v>68332.33</v>
      </c>
    </row>
    <row r="1279" spans="1:14" ht="15" thickBot="1">
      <c r="A1279" s="665" t="s">
        <v>1077</v>
      </c>
      <c r="B1279" s="665" t="s">
        <v>13</v>
      </c>
      <c r="C1279" s="667"/>
      <c r="D1279" s="667"/>
      <c r="E1279" s="667"/>
      <c r="F1279" s="667"/>
      <c r="G1279" s="667"/>
      <c r="H1279" s="667"/>
      <c r="I1279" s="666">
        <v>86335.77</v>
      </c>
      <c r="J1279" s="667"/>
      <c r="K1279" s="666">
        <v>6249.08</v>
      </c>
      <c r="L1279" s="667"/>
      <c r="M1279" s="667"/>
      <c r="N1279" s="666">
        <v>92584.85</v>
      </c>
    </row>
    <row r="1280" spans="1:14" ht="15" thickBot="1">
      <c r="A1280" s="665" t="s">
        <v>1078</v>
      </c>
      <c r="B1280" s="665" t="s">
        <v>17</v>
      </c>
      <c r="C1280" s="667"/>
      <c r="D1280" s="667"/>
      <c r="E1280" s="667"/>
      <c r="F1280" s="667"/>
      <c r="G1280" s="666">
        <v>61178.74</v>
      </c>
      <c r="H1280" s="667"/>
      <c r="I1280" s="667"/>
      <c r="J1280" s="666">
        <v>30598.47</v>
      </c>
      <c r="K1280" s="667"/>
      <c r="L1280" s="666">
        <v>0</v>
      </c>
      <c r="M1280" s="667"/>
      <c r="N1280" s="666">
        <v>91777.21</v>
      </c>
    </row>
    <row r="1281" spans="1:14" ht="15" thickBot="1">
      <c r="A1281" s="665" t="s">
        <v>1079</v>
      </c>
      <c r="B1281" s="665" t="s">
        <v>15</v>
      </c>
      <c r="C1281" s="666">
        <v>47236.28</v>
      </c>
      <c r="D1281" s="667"/>
      <c r="E1281" s="667"/>
      <c r="F1281" s="667"/>
      <c r="G1281" s="667"/>
      <c r="H1281" s="667"/>
      <c r="I1281" s="666">
        <v>7735.05</v>
      </c>
      <c r="J1281" s="666">
        <v>9487.4699999999993</v>
      </c>
      <c r="K1281" s="667"/>
      <c r="L1281" s="667"/>
      <c r="M1281" s="667"/>
      <c r="N1281" s="666">
        <v>64458.8</v>
      </c>
    </row>
    <row r="1282" spans="1:14" ht="15" thickBot="1">
      <c r="A1282" s="665" t="s">
        <v>3005</v>
      </c>
      <c r="B1282" s="665" t="s">
        <v>13</v>
      </c>
      <c r="C1282" s="666">
        <v>111.06</v>
      </c>
      <c r="D1282" s="667"/>
      <c r="E1282" s="667"/>
      <c r="F1282" s="667"/>
      <c r="G1282" s="667"/>
      <c r="H1282" s="667"/>
      <c r="I1282" s="666">
        <v>2447.75</v>
      </c>
      <c r="J1282" s="667"/>
      <c r="K1282" s="666">
        <v>66989.34</v>
      </c>
      <c r="L1282" s="667"/>
      <c r="M1282" s="667"/>
      <c r="N1282" s="666">
        <v>69548.149999999994</v>
      </c>
    </row>
    <row r="1283" spans="1:14" ht="15" thickBot="1">
      <c r="A1283" s="665" t="s">
        <v>1080</v>
      </c>
      <c r="B1283" s="665" t="s">
        <v>18</v>
      </c>
      <c r="C1283" s="667"/>
      <c r="D1283" s="666">
        <v>20426.18</v>
      </c>
      <c r="E1283" s="667"/>
      <c r="F1283" s="667"/>
      <c r="G1283" s="667"/>
      <c r="H1283" s="667"/>
      <c r="I1283" s="667"/>
      <c r="J1283" s="666">
        <v>1154.52</v>
      </c>
      <c r="K1283" s="666">
        <v>818.56</v>
      </c>
      <c r="L1283" s="667"/>
      <c r="M1283" s="666">
        <v>5809.64</v>
      </c>
      <c r="N1283" s="666">
        <v>28208.9</v>
      </c>
    </row>
    <row r="1284" spans="1:14" ht="15" thickBot="1">
      <c r="A1284" s="665" t="s">
        <v>1081</v>
      </c>
      <c r="B1284" s="665" t="s">
        <v>15</v>
      </c>
      <c r="C1284" s="666">
        <v>2315.6</v>
      </c>
      <c r="D1284" s="666">
        <v>322.36</v>
      </c>
      <c r="E1284" s="667"/>
      <c r="F1284" s="667"/>
      <c r="G1284" s="666">
        <v>379.21</v>
      </c>
      <c r="H1284" s="666">
        <v>656.66</v>
      </c>
      <c r="I1284" s="666">
        <v>57.15</v>
      </c>
      <c r="J1284" s="666">
        <v>43038.28</v>
      </c>
      <c r="K1284" s="666">
        <v>1651.18</v>
      </c>
      <c r="L1284" s="666">
        <v>824.98</v>
      </c>
      <c r="M1284" s="667"/>
      <c r="N1284" s="666">
        <v>49245.42</v>
      </c>
    </row>
    <row r="1285" spans="1:14" ht="15" thickBot="1">
      <c r="A1285" s="665" t="s">
        <v>1082</v>
      </c>
      <c r="B1285" s="665" t="s">
        <v>13</v>
      </c>
      <c r="C1285" s="666">
        <v>57431.31</v>
      </c>
      <c r="D1285" s="667"/>
      <c r="E1285" s="667"/>
      <c r="F1285" s="667"/>
      <c r="G1285" s="667"/>
      <c r="H1285" s="667"/>
      <c r="I1285" s="667"/>
      <c r="J1285" s="667"/>
      <c r="K1285" s="667"/>
      <c r="L1285" s="667"/>
      <c r="M1285" s="667"/>
      <c r="N1285" s="666">
        <v>57431.31</v>
      </c>
    </row>
    <row r="1286" spans="1:14" ht="15" thickBot="1">
      <c r="A1286" s="665" t="s">
        <v>1083</v>
      </c>
      <c r="B1286" s="665" t="s">
        <v>13</v>
      </c>
      <c r="C1286" s="666">
        <v>15232.09</v>
      </c>
      <c r="D1286" s="667"/>
      <c r="E1286" s="667"/>
      <c r="F1286" s="667"/>
      <c r="G1286" s="667"/>
      <c r="H1286" s="667"/>
      <c r="I1286" s="667"/>
      <c r="J1286" s="667"/>
      <c r="K1286" s="666">
        <v>11490.88</v>
      </c>
      <c r="L1286" s="667"/>
      <c r="M1286" s="667"/>
      <c r="N1286" s="666">
        <v>26722.97</v>
      </c>
    </row>
    <row r="1287" spans="1:14" ht="15" thickBot="1">
      <c r="A1287" s="665" t="s">
        <v>1084</v>
      </c>
      <c r="B1287" s="665" t="s">
        <v>13</v>
      </c>
      <c r="C1287" s="666">
        <v>8227.1</v>
      </c>
      <c r="D1287" s="667"/>
      <c r="E1287" s="667"/>
      <c r="F1287" s="667"/>
      <c r="G1287" s="667"/>
      <c r="H1287" s="667"/>
      <c r="I1287" s="666">
        <v>2385.85</v>
      </c>
      <c r="J1287" s="667"/>
      <c r="K1287" s="666">
        <v>52364.53</v>
      </c>
      <c r="L1287" s="667"/>
      <c r="M1287" s="667"/>
      <c r="N1287" s="666">
        <v>62977.48</v>
      </c>
    </row>
    <row r="1288" spans="1:14" ht="15" thickBot="1">
      <c r="A1288" s="665" t="s">
        <v>1085</v>
      </c>
      <c r="B1288" s="665" t="s">
        <v>15</v>
      </c>
      <c r="C1288" s="666">
        <v>2010.59</v>
      </c>
      <c r="D1288" s="666">
        <v>283.61</v>
      </c>
      <c r="E1288" s="667"/>
      <c r="F1288" s="667"/>
      <c r="G1288" s="666">
        <v>343.87</v>
      </c>
      <c r="H1288" s="666">
        <v>611.16</v>
      </c>
      <c r="I1288" s="666">
        <v>55.22</v>
      </c>
      <c r="J1288" s="666">
        <v>37298.11</v>
      </c>
      <c r="K1288" s="666">
        <v>1482.5</v>
      </c>
      <c r="L1288" s="666">
        <v>703.83</v>
      </c>
      <c r="M1288" s="667"/>
      <c r="N1288" s="666">
        <v>42788.89</v>
      </c>
    </row>
    <row r="1289" spans="1:14" ht="15" thickBot="1">
      <c r="A1289" s="665" t="s">
        <v>1086</v>
      </c>
      <c r="B1289" s="665" t="s">
        <v>16</v>
      </c>
      <c r="C1289" s="666">
        <v>41692.379999999997</v>
      </c>
      <c r="D1289" s="667"/>
      <c r="E1289" s="667"/>
      <c r="F1289" s="667"/>
      <c r="G1289" s="667"/>
      <c r="H1289" s="667"/>
      <c r="I1289" s="666">
        <v>7156.17</v>
      </c>
      <c r="J1289" s="666">
        <v>2557.86</v>
      </c>
      <c r="K1289" s="667"/>
      <c r="L1289" s="667"/>
      <c r="M1289" s="667"/>
      <c r="N1289" s="666">
        <v>51406.41</v>
      </c>
    </row>
    <row r="1290" spans="1:14" ht="15" thickBot="1">
      <c r="A1290" s="665" t="s">
        <v>1087</v>
      </c>
      <c r="B1290" s="665" t="s">
        <v>14</v>
      </c>
      <c r="C1290" s="666">
        <v>53.17</v>
      </c>
      <c r="D1290" s="666">
        <v>0.42</v>
      </c>
      <c r="E1290" s="667"/>
      <c r="F1290" s="667"/>
      <c r="G1290" s="667"/>
      <c r="H1290" s="667"/>
      <c r="I1290" s="666">
        <v>127486.69</v>
      </c>
      <c r="J1290" s="667"/>
      <c r="K1290" s="667"/>
      <c r="L1290" s="666">
        <v>7050.55</v>
      </c>
      <c r="M1290" s="667"/>
      <c r="N1290" s="666">
        <v>134590.82999999999</v>
      </c>
    </row>
    <row r="1291" spans="1:14" ht="15" thickBot="1">
      <c r="A1291" s="665" t="s">
        <v>1088</v>
      </c>
      <c r="B1291" s="665" t="s">
        <v>16</v>
      </c>
      <c r="C1291" s="667"/>
      <c r="D1291" s="667"/>
      <c r="E1291" s="667"/>
      <c r="F1291" s="667"/>
      <c r="G1291" s="667"/>
      <c r="H1291" s="667"/>
      <c r="I1291" s="666">
        <v>520.26</v>
      </c>
      <c r="J1291" s="667"/>
      <c r="K1291" s="666">
        <v>50586.99</v>
      </c>
      <c r="L1291" s="667"/>
      <c r="M1291" s="667"/>
      <c r="N1291" s="666">
        <v>51107.25</v>
      </c>
    </row>
    <row r="1292" spans="1:14" ht="15" thickBot="1">
      <c r="A1292" s="665" t="s">
        <v>3668</v>
      </c>
      <c r="B1292" s="665" t="s">
        <v>13</v>
      </c>
      <c r="C1292" s="667"/>
      <c r="D1292" s="667"/>
      <c r="E1292" s="667"/>
      <c r="F1292" s="667"/>
      <c r="G1292" s="667"/>
      <c r="H1292" s="667"/>
      <c r="I1292" s="667"/>
      <c r="J1292" s="667"/>
      <c r="K1292" s="666">
        <v>10186.129999999999</v>
      </c>
      <c r="L1292" s="667"/>
      <c r="M1292" s="667"/>
      <c r="N1292" s="666">
        <v>10186.129999999999</v>
      </c>
    </row>
    <row r="1293" spans="1:14" ht="15" thickBot="1">
      <c r="A1293" s="665" t="s">
        <v>1089</v>
      </c>
      <c r="B1293" s="665" t="s">
        <v>15</v>
      </c>
      <c r="C1293" s="667"/>
      <c r="D1293" s="667"/>
      <c r="E1293" s="667"/>
      <c r="F1293" s="667"/>
      <c r="G1293" s="667"/>
      <c r="H1293" s="667"/>
      <c r="I1293" s="666">
        <v>14.8</v>
      </c>
      <c r="J1293" s="667"/>
      <c r="K1293" s="666">
        <v>54343.040000000001</v>
      </c>
      <c r="L1293" s="667"/>
      <c r="M1293" s="667"/>
      <c r="N1293" s="666">
        <v>54357.84</v>
      </c>
    </row>
    <row r="1294" spans="1:14" ht="15" thickBot="1">
      <c r="A1294" s="665" t="s">
        <v>1090</v>
      </c>
      <c r="B1294" s="665" t="s">
        <v>13</v>
      </c>
      <c r="C1294" s="666">
        <v>26557.88</v>
      </c>
      <c r="D1294" s="666">
        <v>371.68</v>
      </c>
      <c r="E1294" s="667"/>
      <c r="F1294" s="667"/>
      <c r="G1294" s="666">
        <v>5.22</v>
      </c>
      <c r="H1294" s="667"/>
      <c r="I1294" s="666">
        <v>1758.68</v>
      </c>
      <c r="J1294" s="666">
        <v>-0.89</v>
      </c>
      <c r="K1294" s="667"/>
      <c r="L1294" s="666">
        <v>0</v>
      </c>
      <c r="M1294" s="667"/>
      <c r="N1294" s="666">
        <v>28692.57</v>
      </c>
    </row>
    <row r="1295" spans="1:14" ht="15" thickBot="1">
      <c r="A1295" s="665" t="s">
        <v>3669</v>
      </c>
      <c r="B1295" s="665" t="s">
        <v>16</v>
      </c>
      <c r="C1295" s="666">
        <v>4441.24</v>
      </c>
      <c r="D1295" s="666">
        <v>103.17</v>
      </c>
      <c r="E1295" s="667"/>
      <c r="F1295" s="667"/>
      <c r="G1295" s="667"/>
      <c r="H1295" s="666">
        <v>10.56</v>
      </c>
      <c r="I1295" s="666">
        <v>3853.05</v>
      </c>
      <c r="J1295" s="666">
        <v>156.32</v>
      </c>
      <c r="K1295" s="666">
        <v>6.5</v>
      </c>
      <c r="L1295" s="666">
        <v>846.24</v>
      </c>
      <c r="M1295" s="667"/>
      <c r="N1295" s="666">
        <v>9417.08</v>
      </c>
    </row>
    <row r="1296" spans="1:14" ht="15" thickBot="1">
      <c r="A1296" s="665" t="s">
        <v>1091</v>
      </c>
      <c r="B1296" s="665" t="s">
        <v>16</v>
      </c>
      <c r="C1296" s="666">
        <v>31575.64</v>
      </c>
      <c r="D1296" s="667"/>
      <c r="E1296" s="667"/>
      <c r="F1296" s="667"/>
      <c r="G1296" s="667"/>
      <c r="H1296" s="667"/>
      <c r="I1296" s="666">
        <v>1211.31</v>
      </c>
      <c r="J1296" s="667"/>
      <c r="K1296" s="666">
        <v>21712.49</v>
      </c>
      <c r="L1296" s="667"/>
      <c r="M1296" s="667"/>
      <c r="N1296" s="666">
        <v>54499.44</v>
      </c>
    </row>
    <row r="1297" spans="1:14" ht="15" thickBot="1">
      <c r="A1297" s="665" t="s">
        <v>3670</v>
      </c>
      <c r="B1297" s="665" t="s">
        <v>13</v>
      </c>
      <c r="C1297" s="666">
        <v>548.97</v>
      </c>
      <c r="D1297" s="667"/>
      <c r="E1297" s="667"/>
      <c r="F1297" s="666">
        <v>3902.86</v>
      </c>
      <c r="G1297" s="667"/>
      <c r="H1297" s="667"/>
      <c r="I1297" s="667"/>
      <c r="J1297" s="667"/>
      <c r="K1297" s="666">
        <v>11274.66</v>
      </c>
      <c r="L1297" s="666">
        <v>275.76</v>
      </c>
      <c r="M1297" s="667"/>
      <c r="N1297" s="666">
        <v>16002.25</v>
      </c>
    </row>
    <row r="1298" spans="1:14" ht="15" thickBot="1">
      <c r="A1298" s="665" t="s">
        <v>3670</v>
      </c>
      <c r="B1298" s="665" t="s">
        <v>15</v>
      </c>
      <c r="C1298" s="666">
        <v>-70.55</v>
      </c>
      <c r="D1298" s="667"/>
      <c r="E1298" s="667"/>
      <c r="F1298" s="666">
        <v>0</v>
      </c>
      <c r="G1298" s="667"/>
      <c r="H1298" s="667"/>
      <c r="I1298" s="667"/>
      <c r="J1298" s="667"/>
      <c r="K1298" s="666">
        <v>11003.99</v>
      </c>
      <c r="L1298" s="667"/>
      <c r="M1298" s="667"/>
      <c r="N1298" s="666">
        <v>10933.44</v>
      </c>
    </row>
    <row r="1299" spans="1:14" ht="15" thickBot="1">
      <c r="A1299" s="665" t="s">
        <v>1092</v>
      </c>
      <c r="B1299" s="665" t="s">
        <v>14</v>
      </c>
      <c r="C1299" s="666">
        <v>0.04</v>
      </c>
      <c r="D1299" s="667"/>
      <c r="E1299" s="667"/>
      <c r="F1299" s="667"/>
      <c r="G1299" s="667"/>
      <c r="H1299" s="667"/>
      <c r="I1299" s="666">
        <v>90910.84</v>
      </c>
      <c r="J1299" s="667"/>
      <c r="K1299" s="667"/>
      <c r="L1299" s="667"/>
      <c r="M1299" s="667"/>
      <c r="N1299" s="666">
        <v>90910.88</v>
      </c>
    </row>
    <row r="1300" spans="1:14" ht="15" thickBot="1">
      <c r="A1300" s="665" t="s">
        <v>1093</v>
      </c>
      <c r="B1300" s="665" t="s">
        <v>13</v>
      </c>
      <c r="C1300" s="666">
        <v>102009.91</v>
      </c>
      <c r="D1300" s="666">
        <v>271.08999999999997</v>
      </c>
      <c r="E1300" s="667"/>
      <c r="F1300" s="667"/>
      <c r="G1300" s="666">
        <v>38.28</v>
      </c>
      <c r="H1300" s="666">
        <v>387.48</v>
      </c>
      <c r="I1300" s="666">
        <v>2064.63</v>
      </c>
      <c r="J1300" s="666">
        <v>1791.65</v>
      </c>
      <c r="K1300" s="667"/>
      <c r="L1300" s="666">
        <v>443.91</v>
      </c>
      <c r="M1300" s="667"/>
      <c r="N1300" s="666">
        <v>107006.95</v>
      </c>
    </row>
    <row r="1301" spans="1:14" ht="15" thickBot="1">
      <c r="A1301" s="665" t="s">
        <v>3183</v>
      </c>
      <c r="B1301" s="665" t="s">
        <v>15</v>
      </c>
      <c r="C1301" s="667"/>
      <c r="D1301" s="667"/>
      <c r="E1301" s="667"/>
      <c r="F1301" s="667"/>
      <c r="G1301" s="667"/>
      <c r="H1301" s="667"/>
      <c r="I1301" s="667"/>
      <c r="J1301" s="667"/>
      <c r="K1301" s="666">
        <v>28522.080000000002</v>
      </c>
      <c r="L1301" s="667"/>
      <c r="M1301" s="667"/>
      <c r="N1301" s="666">
        <v>28522.080000000002</v>
      </c>
    </row>
    <row r="1302" spans="1:14" ht="15" thickBot="1">
      <c r="A1302" s="665" t="s">
        <v>1094</v>
      </c>
      <c r="B1302" s="665" t="s">
        <v>13</v>
      </c>
      <c r="C1302" s="667"/>
      <c r="D1302" s="667"/>
      <c r="E1302" s="667"/>
      <c r="F1302" s="667"/>
      <c r="G1302" s="667"/>
      <c r="H1302" s="667"/>
      <c r="I1302" s="666">
        <v>75499.570000000007</v>
      </c>
      <c r="J1302" s="667"/>
      <c r="K1302" s="666">
        <v>5661.98</v>
      </c>
      <c r="L1302" s="667"/>
      <c r="M1302" s="667"/>
      <c r="N1302" s="666">
        <v>81161.55</v>
      </c>
    </row>
    <row r="1303" spans="1:14" ht="15" thickBot="1">
      <c r="A1303" s="665" t="s">
        <v>1095</v>
      </c>
      <c r="B1303" s="665" t="s">
        <v>13</v>
      </c>
      <c r="C1303" s="667"/>
      <c r="D1303" s="667"/>
      <c r="E1303" s="667"/>
      <c r="F1303" s="667"/>
      <c r="G1303" s="667"/>
      <c r="H1303" s="667"/>
      <c r="I1303" s="667"/>
      <c r="J1303" s="667"/>
      <c r="K1303" s="666">
        <v>89558.35</v>
      </c>
      <c r="L1303" s="667"/>
      <c r="M1303" s="667"/>
      <c r="N1303" s="666">
        <v>89558.35</v>
      </c>
    </row>
    <row r="1304" spans="1:14" ht="15" thickBot="1">
      <c r="A1304" s="665" t="s">
        <v>3184</v>
      </c>
      <c r="B1304" s="665" t="s">
        <v>15</v>
      </c>
      <c r="C1304" s="667"/>
      <c r="D1304" s="667"/>
      <c r="E1304" s="667"/>
      <c r="F1304" s="667"/>
      <c r="G1304" s="667"/>
      <c r="H1304" s="667"/>
      <c r="I1304" s="666">
        <v>137.91</v>
      </c>
      <c r="J1304" s="667"/>
      <c r="K1304" s="666">
        <v>37622.339999999997</v>
      </c>
      <c r="L1304" s="667"/>
      <c r="M1304" s="667"/>
      <c r="N1304" s="666">
        <v>37760.25</v>
      </c>
    </row>
    <row r="1305" spans="1:14" ht="15" thickBot="1">
      <c r="A1305" s="665" t="s">
        <v>1096</v>
      </c>
      <c r="B1305" s="665" t="s">
        <v>14</v>
      </c>
      <c r="C1305" s="666">
        <v>74479.429999999993</v>
      </c>
      <c r="D1305" s="666">
        <v>288.44</v>
      </c>
      <c r="E1305" s="667"/>
      <c r="F1305" s="667"/>
      <c r="G1305" s="667"/>
      <c r="H1305" s="667"/>
      <c r="I1305" s="666">
        <v>5234.13</v>
      </c>
      <c r="J1305" s="667"/>
      <c r="K1305" s="666">
        <v>29166.36</v>
      </c>
      <c r="L1305" s="666">
        <v>994.75</v>
      </c>
      <c r="M1305" s="667"/>
      <c r="N1305" s="666">
        <v>110163.11</v>
      </c>
    </row>
    <row r="1306" spans="1:14" ht="15" thickBot="1">
      <c r="A1306" s="665" t="s">
        <v>1097</v>
      </c>
      <c r="B1306" s="665" t="s">
        <v>14</v>
      </c>
      <c r="C1306" s="666">
        <v>6.59</v>
      </c>
      <c r="D1306" s="666">
        <v>7.0000000000000007E-2</v>
      </c>
      <c r="E1306" s="667"/>
      <c r="F1306" s="666">
        <v>238.22</v>
      </c>
      <c r="G1306" s="666">
        <v>161.80000000000001</v>
      </c>
      <c r="H1306" s="667"/>
      <c r="I1306" s="666">
        <v>1415.89</v>
      </c>
      <c r="J1306" s="667"/>
      <c r="K1306" s="666">
        <v>54277.33</v>
      </c>
      <c r="L1306" s="666">
        <v>0.7</v>
      </c>
      <c r="M1306" s="666">
        <v>0.02</v>
      </c>
      <c r="N1306" s="666">
        <v>56100.62</v>
      </c>
    </row>
    <row r="1307" spans="1:14" ht="15" thickBot="1">
      <c r="A1307" s="665" t="s">
        <v>1098</v>
      </c>
      <c r="B1307" s="665" t="s">
        <v>13</v>
      </c>
      <c r="C1307" s="666">
        <v>-0.79</v>
      </c>
      <c r="D1307" s="667"/>
      <c r="E1307" s="667"/>
      <c r="F1307" s="667"/>
      <c r="G1307" s="667"/>
      <c r="H1307" s="667"/>
      <c r="I1307" s="666">
        <v>2067.39</v>
      </c>
      <c r="J1307" s="667"/>
      <c r="K1307" s="666">
        <v>22903.279999999999</v>
      </c>
      <c r="L1307" s="666">
        <v>40959.629999999997</v>
      </c>
      <c r="M1307" s="667"/>
      <c r="N1307" s="666">
        <v>65929.509999999995</v>
      </c>
    </row>
    <row r="1308" spans="1:14" ht="15" thickBot="1">
      <c r="A1308" s="665" t="s">
        <v>1099</v>
      </c>
      <c r="B1308" s="665" t="s">
        <v>17</v>
      </c>
      <c r="C1308" s="666">
        <v>16713.18</v>
      </c>
      <c r="D1308" s="666">
        <v>1138.07</v>
      </c>
      <c r="E1308" s="667"/>
      <c r="F1308" s="667"/>
      <c r="G1308" s="666">
        <v>226.58</v>
      </c>
      <c r="H1308" s="667"/>
      <c r="I1308" s="666">
        <v>674.43</v>
      </c>
      <c r="J1308" s="666">
        <v>77813.100000000006</v>
      </c>
      <c r="K1308" s="667"/>
      <c r="L1308" s="666">
        <v>629.96</v>
      </c>
      <c r="M1308" s="667"/>
      <c r="N1308" s="666">
        <v>97195.32</v>
      </c>
    </row>
    <row r="1309" spans="1:14" ht="15" thickBot="1">
      <c r="A1309" s="665" t="s">
        <v>3006</v>
      </c>
      <c r="B1309" s="665" t="s">
        <v>13</v>
      </c>
      <c r="C1309" s="666">
        <v>78575.179999999993</v>
      </c>
      <c r="D1309" s="666">
        <v>803.26</v>
      </c>
      <c r="E1309" s="667"/>
      <c r="F1309" s="667"/>
      <c r="G1309" s="667"/>
      <c r="H1309" s="667"/>
      <c r="I1309" s="666">
        <v>1561.53</v>
      </c>
      <c r="J1309" s="666">
        <v>1134.3599999999999</v>
      </c>
      <c r="K1309" s="666">
        <v>1.1599999999999999</v>
      </c>
      <c r="L1309" s="666">
        <v>114.63</v>
      </c>
      <c r="M1309" s="667"/>
      <c r="N1309" s="666">
        <v>82190.12</v>
      </c>
    </row>
    <row r="1310" spans="1:14" ht="15" thickBot="1">
      <c r="A1310" s="665" t="s">
        <v>1100</v>
      </c>
      <c r="B1310" s="665" t="s">
        <v>13</v>
      </c>
      <c r="C1310" s="666">
        <v>11462.62</v>
      </c>
      <c r="D1310" s="666">
        <v>211.63</v>
      </c>
      <c r="E1310" s="667"/>
      <c r="F1310" s="667"/>
      <c r="G1310" s="667"/>
      <c r="H1310" s="667"/>
      <c r="I1310" s="666">
        <v>7421.25</v>
      </c>
      <c r="J1310" s="666">
        <v>423.3</v>
      </c>
      <c r="K1310" s="666">
        <v>0.37</v>
      </c>
      <c r="L1310" s="666">
        <v>62.89</v>
      </c>
      <c r="M1310" s="667"/>
      <c r="N1310" s="666">
        <v>19582.060000000001</v>
      </c>
    </row>
    <row r="1311" spans="1:14" ht="15" thickBot="1">
      <c r="A1311" s="665" t="s">
        <v>1100</v>
      </c>
      <c r="B1311" s="665" t="s">
        <v>16</v>
      </c>
      <c r="C1311" s="666">
        <v>29952.07</v>
      </c>
      <c r="D1311" s="666">
        <v>-51.09</v>
      </c>
      <c r="E1311" s="667"/>
      <c r="F1311" s="667"/>
      <c r="G1311" s="667"/>
      <c r="H1311" s="667"/>
      <c r="I1311" s="666">
        <v>6421.64</v>
      </c>
      <c r="J1311" s="666">
        <v>1783.34</v>
      </c>
      <c r="K1311" s="667"/>
      <c r="L1311" s="666">
        <v>-23.38</v>
      </c>
      <c r="M1311" s="667"/>
      <c r="N1311" s="666">
        <v>38082.58</v>
      </c>
    </row>
    <row r="1312" spans="1:14" ht="15" thickBot="1">
      <c r="A1312" s="665" t="s">
        <v>1101</v>
      </c>
      <c r="B1312" s="665" t="s">
        <v>13</v>
      </c>
      <c r="C1312" s="667"/>
      <c r="D1312" s="667"/>
      <c r="E1312" s="667"/>
      <c r="F1312" s="667"/>
      <c r="G1312" s="667"/>
      <c r="H1312" s="667"/>
      <c r="I1312" s="667"/>
      <c r="J1312" s="667"/>
      <c r="K1312" s="666">
        <v>164988.57</v>
      </c>
      <c r="L1312" s="666">
        <v>4662.0600000000004</v>
      </c>
      <c r="M1312" s="667"/>
      <c r="N1312" s="666">
        <v>169650.63</v>
      </c>
    </row>
    <row r="1313" spans="1:14" ht="15" thickBot="1">
      <c r="A1313" s="665" t="s">
        <v>1102</v>
      </c>
      <c r="B1313" s="665" t="s">
        <v>14</v>
      </c>
      <c r="C1313" s="666">
        <v>243.51</v>
      </c>
      <c r="D1313" s="666">
        <v>62220.6</v>
      </c>
      <c r="E1313" s="667"/>
      <c r="F1313" s="667"/>
      <c r="G1313" s="667"/>
      <c r="H1313" s="667"/>
      <c r="I1313" s="666">
        <v>0.44</v>
      </c>
      <c r="J1313" s="667"/>
      <c r="K1313" s="666">
        <v>1636.02</v>
      </c>
      <c r="L1313" s="667"/>
      <c r="M1313" s="667"/>
      <c r="N1313" s="666">
        <v>64100.57</v>
      </c>
    </row>
    <row r="1314" spans="1:14" ht="15" thickBot="1">
      <c r="A1314" s="665" t="s">
        <v>3007</v>
      </c>
      <c r="B1314" s="665" t="s">
        <v>13</v>
      </c>
      <c r="C1314" s="666">
        <v>98816.55</v>
      </c>
      <c r="D1314" s="667"/>
      <c r="E1314" s="667"/>
      <c r="F1314" s="667"/>
      <c r="G1314" s="667"/>
      <c r="H1314" s="667"/>
      <c r="I1314" s="667"/>
      <c r="J1314" s="667"/>
      <c r="K1314" s="666">
        <v>9585.5499999999993</v>
      </c>
      <c r="L1314" s="667"/>
      <c r="M1314" s="667"/>
      <c r="N1314" s="666">
        <v>108402.1</v>
      </c>
    </row>
    <row r="1315" spans="1:14" ht="15" thickBot="1">
      <c r="A1315" s="665" t="s">
        <v>1103</v>
      </c>
      <c r="B1315" s="665" t="s">
        <v>13</v>
      </c>
      <c r="C1315" s="666">
        <v>19.96</v>
      </c>
      <c r="D1315" s="667"/>
      <c r="E1315" s="667"/>
      <c r="F1315" s="666">
        <v>52523.79</v>
      </c>
      <c r="G1315" s="667"/>
      <c r="H1315" s="667"/>
      <c r="I1315" s="666">
        <v>79.81</v>
      </c>
      <c r="J1315" s="666">
        <v>23.39</v>
      </c>
      <c r="K1315" s="666">
        <v>582.02</v>
      </c>
      <c r="L1315" s="667"/>
      <c r="M1315" s="667"/>
      <c r="N1315" s="666">
        <v>53228.97</v>
      </c>
    </row>
    <row r="1316" spans="1:14" ht="15" thickBot="1">
      <c r="A1316" s="665" t="s">
        <v>1104</v>
      </c>
      <c r="B1316" s="665" t="s">
        <v>17</v>
      </c>
      <c r="C1316" s="666">
        <v>1016.02</v>
      </c>
      <c r="D1316" s="666">
        <v>27.63</v>
      </c>
      <c r="E1316" s="667"/>
      <c r="F1316" s="667"/>
      <c r="G1316" s="666">
        <v>36.130000000000003</v>
      </c>
      <c r="H1316" s="666">
        <v>559.89</v>
      </c>
      <c r="I1316" s="666">
        <v>11.82</v>
      </c>
      <c r="J1316" s="666">
        <v>16795.18</v>
      </c>
      <c r="K1316" s="666">
        <v>636.99</v>
      </c>
      <c r="L1316" s="666">
        <v>92.06</v>
      </c>
      <c r="M1316" s="667"/>
      <c r="N1316" s="666">
        <v>19175.72</v>
      </c>
    </row>
    <row r="1317" spans="1:14" ht="15" thickBot="1">
      <c r="A1317" s="665" t="s">
        <v>1105</v>
      </c>
      <c r="B1317" s="665" t="s">
        <v>13</v>
      </c>
      <c r="C1317" s="667"/>
      <c r="D1317" s="667"/>
      <c r="E1317" s="667"/>
      <c r="F1317" s="666">
        <v>81699.539999999994</v>
      </c>
      <c r="G1317" s="667"/>
      <c r="H1317" s="667"/>
      <c r="I1317" s="666">
        <v>129.4</v>
      </c>
      <c r="J1317" s="667"/>
      <c r="K1317" s="666">
        <v>2391.62</v>
      </c>
      <c r="L1317" s="667"/>
      <c r="M1317" s="667"/>
      <c r="N1317" s="666">
        <v>84220.56</v>
      </c>
    </row>
    <row r="1318" spans="1:14" ht="15" thickBot="1">
      <c r="A1318" s="665" t="s">
        <v>1106</v>
      </c>
      <c r="B1318" s="665" t="s">
        <v>16</v>
      </c>
      <c r="C1318" s="666">
        <v>44876.04</v>
      </c>
      <c r="D1318" s="666">
        <v>2730.71</v>
      </c>
      <c r="E1318" s="667"/>
      <c r="F1318" s="667"/>
      <c r="G1318" s="667"/>
      <c r="H1318" s="667"/>
      <c r="I1318" s="666">
        <v>1170.81</v>
      </c>
      <c r="J1318" s="666">
        <v>3520.35</v>
      </c>
      <c r="K1318" s="667"/>
      <c r="L1318" s="666">
        <v>472.78</v>
      </c>
      <c r="M1318" s="667"/>
      <c r="N1318" s="666">
        <v>52770.69</v>
      </c>
    </row>
    <row r="1319" spans="1:14" ht="15" thickBot="1">
      <c r="A1319" s="665" t="s">
        <v>1107</v>
      </c>
      <c r="B1319" s="665" t="s">
        <v>14</v>
      </c>
      <c r="C1319" s="666">
        <v>111308.5</v>
      </c>
      <c r="D1319" s="667"/>
      <c r="E1319" s="667"/>
      <c r="F1319" s="667"/>
      <c r="G1319" s="667"/>
      <c r="H1319" s="667"/>
      <c r="I1319" s="666">
        <v>96.38</v>
      </c>
      <c r="J1319" s="667"/>
      <c r="K1319" s="666">
        <v>17843.71</v>
      </c>
      <c r="L1319" s="667"/>
      <c r="M1319" s="667"/>
      <c r="N1319" s="666">
        <v>129248.59</v>
      </c>
    </row>
    <row r="1320" spans="1:14" ht="15" thickBot="1">
      <c r="A1320" s="665" t="s">
        <v>1108</v>
      </c>
      <c r="B1320" s="665" t="s">
        <v>13</v>
      </c>
      <c r="C1320" s="667"/>
      <c r="D1320" s="667"/>
      <c r="E1320" s="667"/>
      <c r="F1320" s="667"/>
      <c r="G1320" s="667"/>
      <c r="H1320" s="667"/>
      <c r="I1320" s="666">
        <v>526.32000000000005</v>
      </c>
      <c r="J1320" s="667"/>
      <c r="K1320" s="666">
        <v>66606.94</v>
      </c>
      <c r="L1320" s="667"/>
      <c r="M1320" s="667"/>
      <c r="N1320" s="666">
        <v>67133.259999999995</v>
      </c>
    </row>
    <row r="1321" spans="1:14" ht="15" thickBot="1">
      <c r="A1321" s="665" t="s">
        <v>1109</v>
      </c>
      <c r="B1321" s="665" t="s">
        <v>13</v>
      </c>
      <c r="C1321" s="667"/>
      <c r="D1321" s="667"/>
      <c r="E1321" s="667"/>
      <c r="F1321" s="666">
        <v>7620.96</v>
      </c>
      <c r="G1321" s="667"/>
      <c r="H1321" s="667"/>
      <c r="I1321" s="666">
        <v>1201.79</v>
      </c>
      <c r="J1321" s="667"/>
      <c r="K1321" s="666">
        <v>104203.05</v>
      </c>
      <c r="L1321" s="667"/>
      <c r="M1321" s="667"/>
      <c r="N1321" s="666">
        <v>113025.8</v>
      </c>
    </row>
    <row r="1322" spans="1:14" ht="15" thickBot="1">
      <c r="A1322" s="665" t="s">
        <v>1110</v>
      </c>
      <c r="B1322" s="665" t="s">
        <v>13</v>
      </c>
      <c r="C1322" s="667"/>
      <c r="D1322" s="667"/>
      <c r="E1322" s="667"/>
      <c r="F1322" s="666">
        <v>65837.17</v>
      </c>
      <c r="G1322" s="667"/>
      <c r="H1322" s="667"/>
      <c r="I1322" s="666">
        <v>8479.81</v>
      </c>
      <c r="J1322" s="667"/>
      <c r="K1322" s="666">
        <v>-2.93</v>
      </c>
      <c r="L1322" s="667"/>
      <c r="M1322" s="667"/>
      <c r="N1322" s="666">
        <v>74314.05</v>
      </c>
    </row>
    <row r="1323" spans="1:14" ht="15" thickBot="1">
      <c r="A1323" s="665" t="s">
        <v>1111</v>
      </c>
      <c r="B1323" s="665" t="s">
        <v>13</v>
      </c>
      <c r="C1323" s="666">
        <v>44814.76</v>
      </c>
      <c r="D1323" s="666">
        <v>1912.2</v>
      </c>
      <c r="E1323" s="667"/>
      <c r="F1323" s="667"/>
      <c r="G1323" s="666">
        <v>19.45</v>
      </c>
      <c r="H1323" s="667"/>
      <c r="I1323" s="666">
        <v>-91.11</v>
      </c>
      <c r="J1323" s="666">
        <v>11141.98</v>
      </c>
      <c r="K1323" s="666">
        <v>120.49</v>
      </c>
      <c r="L1323" s="666">
        <v>62.57</v>
      </c>
      <c r="M1323" s="667"/>
      <c r="N1323" s="666">
        <v>57980.34</v>
      </c>
    </row>
    <row r="1324" spans="1:14" ht="15" thickBot="1">
      <c r="A1324" s="665" t="s">
        <v>1112</v>
      </c>
      <c r="B1324" s="665" t="s">
        <v>13</v>
      </c>
      <c r="C1324" s="666">
        <v>61252.88</v>
      </c>
      <c r="D1324" s="666">
        <v>5831.98</v>
      </c>
      <c r="E1324" s="667"/>
      <c r="F1324" s="667"/>
      <c r="G1324" s="667"/>
      <c r="H1324" s="667"/>
      <c r="I1324" s="666">
        <v>1463.2</v>
      </c>
      <c r="J1324" s="666">
        <v>9985.2000000000007</v>
      </c>
      <c r="K1324" s="667"/>
      <c r="L1324" s="666">
        <v>247.95</v>
      </c>
      <c r="M1324" s="667"/>
      <c r="N1324" s="666">
        <v>78781.210000000006</v>
      </c>
    </row>
    <row r="1325" spans="1:14" ht="15" thickBot="1">
      <c r="A1325" s="665" t="s">
        <v>1113</v>
      </c>
      <c r="B1325" s="665" t="s">
        <v>13</v>
      </c>
      <c r="C1325" s="667"/>
      <c r="D1325" s="667"/>
      <c r="E1325" s="667"/>
      <c r="F1325" s="667"/>
      <c r="G1325" s="666">
        <v>66550.759999999995</v>
      </c>
      <c r="H1325" s="667"/>
      <c r="I1325" s="666">
        <v>201.84</v>
      </c>
      <c r="J1325" s="667"/>
      <c r="K1325" s="667"/>
      <c r="L1325" s="667"/>
      <c r="M1325" s="667"/>
      <c r="N1325" s="666">
        <v>66752.600000000006</v>
      </c>
    </row>
    <row r="1326" spans="1:14" ht="15" thickBot="1">
      <c r="A1326" s="665" t="s">
        <v>1114</v>
      </c>
      <c r="B1326" s="665" t="s">
        <v>15</v>
      </c>
      <c r="C1326" s="667"/>
      <c r="D1326" s="667"/>
      <c r="E1326" s="667"/>
      <c r="F1326" s="667"/>
      <c r="G1326" s="667"/>
      <c r="H1326" s="667"/>
      <c r="I1326" s="667"/>
      <c r="J1326" s="667"/>
      <c r="K1326" s="666">
        <v>35065.279999999999</v>
      </c>
      <c r="L1326" s="667"/>
      <c r="M1326" s="667"/>
      <c r="N1326" s="666">
        <v>35065.279999999999</v>
      </c>
    </row>
    <row r="1327" spans="1:14" ht="15" thickBot="1">
      <c r="A1327" s="665" t="s">
        <v>3671</v>
      </c>
      <c r="B1327" s="665" t="s">
        <v>15</v>
      </c>
      <c r="C1327" s="667"/>
      <c r="D1327" s="667"/>
      <c r="E1327" s="667"/>
      <c r="F1327" s="667"/>
      <c r="G1327" s="667"/>
      <c r="H1327" s="667"/>
      <c r="I1327" s="667"/>
      <c r="J1327" s="667"/>
      <c r="K1327" s="666">
        <v>5519.31</v>
      </c>
      <c r="L1327" s="667"/>
      <c r="M1327" s="667"/>
      <c r="N1327" s="666">
        <v>5519.31</v>
      </c>
    </row>
    <row r="1328" spans="1:14" ht="15" thickBot="1">
      <c r="A1328" s="665" t="s">
        <v>1115</v>
      </c>
      <c r="B1328" s="665" t="s">
        <v>15</v>
      </c>
      <c r="C1328" s="667"/>
      <c r="D1328" s="667"/>
      <c r="E1328" s="667"/>
      <c r="F1328" s="667"/>
      <c r="G1328" s="667"/>
      <c r="H1328" s="667"/>
      <c r="I1328" s="667"/>
      <c r="J1328" s="667"/>
      <c r="K1328" s="666">
        <v>6960.08</v>
      </c>
      <c r="L1328" s="666">
        <v>234.4</v>
      </c>
      <c r="M1328" s="667"/>
      <c r="N1328" s="666">
        <v>7194.48</v>
      </c>
    </row>
    <row r="1329" spans="1:14" ht="15" thickBot="1">
      <c r="A1329" s="665" t="s">
        <v>1115</v>
      </c>
      <c r="B1329" s="665" t="s">
        <v>16</v>
      </c>
      <c r="C1329" s="666">
        <v>1649.52</v>
      </c>
      <c r="D1329" s="667"/>
      <c r="E1329" s="667"/>
      <c r="F1329" s="667"/>
      <c r="G1329" s="667"/>
      <c r="H1329" s="667"/>
      <c r="I1329" s="667"/>
      <c r="J1329" s="667"/>
      <c r="K1329" s="666">
        <v>43987.28</v>
      </c>
      <c r="L1329" s="667"/>
      <c r="M1329" s="667"/>
      <c r="N1329" s="666">
        <v>45636.800000000003</v>
      </c>
    </row>
    <row r="1330" spans="1:14" ht="15" thickBot="1">
      <c r="A1330" s="665" t="s">
        <v>1116</v>
      </c>
      <c r="B1330" s="665" t="s">
        <v>17</v>
      </c>
      <c r="C1330" s="666">
        <v>5992.53</v>
      </c>
      <c r="D1330" s="667"/>
      <c r="E1330" s="667"/>
      <c r="F1330" s="667"/>
      <c r="G1330" s="667"/>
      <c r="H1330" s="666">
        <v>1229.56</v>
      </c>
      <c r="I1330" s="667"/>
      <c r="J1330" s="666">
        <v>52107.22</v>
      </c>
      <c r="K1330" s="666">
        <v>2148.6</v>
      </c>
      <c r="L1330" s="667"/>
      <c r="M1330" s="667"/>
      <c r="N1330" s="666">
        <v>61477.91</v>
      </c>
    </row>
    <row r="1331" spans="1:14" ht="15" thickBot="1">
      <c r="A1331" s="665" t="s">
        <v>3672</v>
      </c>
      <c r="B1331" s="665" t="s">
        <v>15</v>
      </c>
      <c r="C1331" s="667"/>
      <c r="D1331" s="667"/>
      <c r="E1331" s="667"/>
      <c r="F1331" s="667"/>
      <c r="G1331" s="667"/>
      <c r="H1331" s="667"/>
      <c r="I1331" s="667"/>
      <c r="J1331" s="667"/>
      <c r="K1331" s="666">
        <v>14135.38</v>
      </c>
      <c r="L1331" s="667"/>
      <c r="M1331" s="667"/>
      <c r="N1331" s="666">
        <v>14135.38</v>
      </c>
    </row>
    <row r="1332" spans="1:14" ht="15" thickBot="1">
      <c r="A1332" s="665" t="s">
        <v>1117</v>
      </c>
      <c r="B1332" s="665" t="s">
        <v>13</v>
      </c>
      <c r="C1332" s="667"/>
      <c r="D1332" s="667"/>
      <c r="E1332" s="667"/>
      <c r="F1332" s="667"/>
      <c r="G1332" s="667"/>
      <c r="H1332" s="667"/>
      <c r="I1332" s="666">
        <v>78073.81</v>
      </c>
      <c r="J1332" s="667"/>
      <c r="K1332" s="667"/>
      <c r="L1332" s="667"/>
      <c r="M1332" s="667"/>
      <c r="N1332" s="666">
        <v>78073.81</v>
      </c>
    </row>
    <row r="1333" spans="1:14" ht="15" thickBot="1">
      <c r="A1333" s="665" t="s">
        <v>1118</v>
      </c>
      <c r="B1333" s="665" t="s">
        <v>17</v>
      </c>
      <c r="C1333" s="667"/>
      <c r="D1333" s="667"/>
      <c r="E1333" s="667"/>
      <c r="F1333" s="667"/>
      <c r="G1333" s="666">
        <v>61634.720000000001</v>
      </c>
      <c r="H1333" s="667"/>
      <c r="I1333" s="667"/>
      <c r="J1333" s="666">
        <v>30826.57</v>
      </c>
      <c r="K1333" s="667"/>
      <c r="L1333" s="666">
        <v>0</v>
      </c>
      <c r="M1333" s="667"/>
      <c r="N1333" s="666">
        <v>92461.29</v>
      </c>
    </row>
    <row r="1334" spans="1:14" ht="15" thickBot="1">
      <c r="A1334" s="665" t="s">
        <v>1119</v>
      </c>
      <c r="B1334" s="665" t="s">
        <v>14</v>
      </c>
      <c r="C1334" s="666">
        <v>17609.29</v>
      </c>
      <c r="D1334" s="666">
        <v>2536.1999999999998</v>
      </c>
      <c r="E1334" s="667"/>
      <c r="F1334" s="667"/>
      <c r="G1334" s="666">
        <v>337.6</v>
      </c>
      <c r="H1334" s="667"/>
      <c r="I1334" s="666">
        <v>196068.22</v>
      </c>
      <c r="J1334" s="667"/>
      <c r="K1334" s="666">
        <v>1410.12</v>
      </c>
      <c r="L1334" s="666">
        <v>10732.8</v>
      </c>
      <c r="M1334" s="667"/>
      <c r="N1334" s="666">
        <v>228694.23</v>
      </c>
    </row>
    <row r="1335" spans="1:14" ht="15" thickBot="1">
      <c r="A1335" s="665" t="s">
        <v>1120</v>
      </c>
      <c r="B1335" s="665" t="s">
        <v>13</v>
      </c>
      <c r="C1335" s="666">
        <v>3980.84</v>
      </c>
      <c r="D1335" s="667"/>
      <c r="E1335" s="667"/>
      <c r="F1335" s="667"/>
      <c r="G1335" s="667"/>
      <c r="H1335" s="667"/>
      <c r="I1335" s="666">
        <v>32254.46</v>
      </c>
      <c r="J1335" s="666">
        <v>26902.720000000001</v>
      </c>
      <c r="K1335" s="666">
        <v>27416.45</v>
      </c>
      <c r="L1335" s="667"/>
      <c r="M1335" s="667"/>
      <c r="N1335" s="666">
        <v>90554.47</v>
      </c>
    </row>
    <row r="1336" spans="1:14" ht="15" thickBot="1">
      <c r="A1336" s="665" t="s">
        <v>3673</v>
      </c>
      <c r="B1336" s="665" t="s">
        <v>13</v>
      </c>
      <c r="C1336" s="666">
        <v>45430.87</v>
      </c>
      <c r="D1336" s="667"/>
      <c r="E1336" s="667"/>
      <c r="F1336" s="667"/>
      <c r="G1336" s="667"/>
      <c r="H1336" s="667"/>
      <c r="I1336" s="667"/>
      <c r="J1336" s="667"/>
      <c r="K1336" s="666">
        <v>22831.57</v>
      </c>
      <c r="L1336" s="667"/>
      <c r="M1336" s="667"/>
      <c r="N1336" s="666">
        <v>68262.44</v>
      </c>
    </row>
    <row r="1337" spans="1:14" ht="15" thickBot="1">
      <c r="A1337" s="665" t="s">
        <v>1121</v>
      </c>
      <c r="B1337" s="665" t="s">
        <v>14</v>
      </c>
      <c r="C1337" s="666">
        <v>448.57</v>
      </c>
      <c r="D1337" s="666">
        <v>15.25</v>
      </c>
      <c r="E1337" s="667"/>
      <c r="F1337" s="667"/>
      <c r="G1337" s="667"/>
      <c r="H1337" s="667"/>
      <c r="I1337" s="666">
        <v>121764.7</v>
      </c>
      <c r="J1337" s="667"/>
      <c r="K1337" s="667"/>
      <c r="L1337" s="667"/>
      <c r="M1337" s="667"/>
      <c r="N1337" s="666">
        <v>122228.52</v>
      </c>
    </row>
    <row r="1338" spans="1:14" ht="15" thickBot="1">
      <c r="A1338" s="665" t="s">
        <v>1122</v>
      </c>
      <c r="B1338" s="665" t="s">
        <v>14</v>
      </c>
      <c r="C1338" s="666">
        <v>11.14</v>
      </c>
      <c r="D1338" s="666">
        <v>0.13</v>
      </c>
      <c r="E1338" s="667"/>
      <c r="F1338" s="666">
        <v>0.51</v>
      </c>
      <c r="G1338" s="666">
        <v>444.49</v>
      </c>
      <c r="H1338" s="667"/>
      <c r="I1338" s="666">
        <v>1082.3800000000001</v>
      </c>
      <c r="J1338" s="667"/>
      <c r="K1338" s="666">
        <v>55902.52</v>
      </c>
      <c r="L1338" s="666">
        <v>1.26</v>
      </c>
      <c r="M1338" s="666">
        <v>0.03</v>
      </c>
      <c r="N1338" s="666">
        <v>57442.46</v>
      </c>
    </row>
    <row r="1339" spans="1:14" ht="15" thickBot="1">
      <c r="A1339" s="665" t="s">
        <v>1123</v>
      </c>
      <c r="B1339" s="665" t="s">
        <v>18</v>
      </c>
      <c r="C1339" s="666">
        <v>4093.58</v>
      </c>
      <c r="D1339" s="666">
        <v>280.07</v>
      </c>
      <c r="E1339" s="667"/>
      <c r="F1339" s="667"/>
      <c r="G1339" s="666">
        <v>860.58</v>
      </c>
      <c r="H1339" s="666">
        <v>1728.92</v>
      </c>
      <c r="I1339" s="666">
        <v>26.45</v>
      </c>
      <c r="J1339" s="666">
        <v>58895.26</v>
      </c>
      <c r="K1339" s="666">
        <v>1803.99</v>
      </c>
      <c r="L1339" s="666">
        <v>998.39</v>
      </c>
      <c r="M1339" s="667"/>
      <c r="N1339" s="666">
        <v>68687.240000000005</v>
      </c>
    </row>
    <row r="1340" spans="1:14" ht="15" thickBot="1">
      <c r="A1340" s="665" t="s">
        <v>3185</v>
      </c>
      <c r="B1340" s="665" t="s">
        <v>15</v>
      </c>
      <c r="C1340" s="667"/>
      <c r="D1340" s="667"/>
      <c r="E1340" s="667"/>
      <c r="F1340" s="667"/>
      <c r="G1340" s="667"/>
      <c r="H1340" s="667"/>
      <c r="I1340" s="666">
        <v>60.54</v>
      </c>
      <c r="J1340" s="667"/>
      <c r="K1340" s="666">
        <v>14889.03</v>
      </c>
      <c r="L1340" s="667"/>
      <c r="M1340" s="667"/>
      <c r="N1340" s="666">
        <v>14949.57</v>
      </c>
    </row>
    <row r="1341" spans="1:14" ht="15" thickBot="1">
      <c r="A1341" s="665" t="s">
        <v>3185</v>
      </c>
      <c r="B1341" s="665" t="s">
        <v>16</v>
      </c>
      <c r="C1341" s="666">
        <v>14992.63</v>
      </c>
      <c r="D1341" s="667"/>
      <c r="E1341" s="667"/>
      <c r="F1341" s="667"/>
      <c r="G1341" s="667"/>
      <c r="H1341" s="667"/>
      <c r="I1341" s="667"/>
      <c r="J1341" s="667"/>
      <c r="K1341" s="666">
        <v>9585.44</v>
      </c>
      <c r="L1341" s="667"/>
      <c r="M1341" s="667"/>
      <c r="N1341" s="666">
        <v>24578.07</v>
      </c>
    </row>
    <row r="1342" spans="1:14" ht="15" thickBot="1">
      <c r="A1342" s="665" t="s">
        <v>1124</v>
      </c>
      <c r="B1342" s="665" t="s">
        <v>16</v>
      </c>
      <c r="C1342" s="667"/>
      <c r="D1342" s="667"/>
      <c r="E1342" s="667"/>
      <c r="F1342" s="666">
        <v>36275.440000000002</v>
      </c>
      <c r="G1342" s="667"/>
      <c r="H1342" s="666">
        <v>-1.68</v>
      </c>
      <c r="I1342" s="666">
        <v>-0.96</v>
      </c>
      <c r="J1342" s="667"/>
      <c r="K1342" s="666">
        <v>-9.52</v>
      </c>
      <c r="L1342" s="667"/>
      <c r="M1342" s="667"/>
      <c r="N1342" s="666">
        <v>36263.279999999999</v>
      </c>
    </row>
    <row r="1343" spans="1:14" ht="15" thickBot="1">
      <c r="A1343" s="665" t="s">
        <v>3186</v>
      </c>
      <c r="B1343" s="665" t="s">
        <v>13</v>
      </c>
      <c r="C1343" s="666">
        <v>37257.760000000002</v>
      </c>
      <c r="D1343" s="667"/>
      <c r="E1343" s="667"/>
      <c r="F1343" s="667"/>
      <c r="G1343" s="667"/>
      <c r="H1343" s="667"/>
      <c r="I1343" s="666">
        <v>16245.5</v>
      </c>
      <c r="J1343" s="666">
        <v>6321.89</v>
      </c>
      <c r="K1343" s="666">
        <v>16401.7</v>
      </c>
      <c r="L1343" s="667"/>
      <c r="M1343" s="667"/>
      <c r="N1343" s="666">
        <v>76226.850000000006</v>
      </c>
    </row>
    <row r="1344" spans="1:14" ht="15" thickBot="1">
      <c r="A1344" s="665" t="s">
        <v>3008</v>
      </c>
      <c r="B1344" s="665" t="s">
        <v>13</v>
      </c>
      <c r="C1344" s="666">
        <v>59622.559999999998</v>
      </c>
      <c r="D1344" s="666">
        <v>350.7</v>
      </c>
      <c r="E1344" s="667"/>
      <c r="F1344" s="667"/>
      <c r="G1344" s="667"/>
      <c r="H1344" s="667"/>
      <c r="I1344" s="666">
        <v>12318.08</v>
      </c>
      <c r="J1344" s="666">
        <v>759.05</v>
      </c>
      <c r="K1344" s="666">
        <v>-1.66</v>
      </c>
      <c r="L1344" s="666">
        <v>169.85</v>
      </c>
      <c r="M1344" s="667"/>
      <c r="N1344" s="666">
        <v>73218.58</v>
      </c>
    </row>
    <row r="1345" spans="1:14" ht="15" thickBot="1">
      <c r="A1345" s="665" t="s">
        <v>1125</v>
      </c>
      <c r="B1345" s="665" t="s">
        <v>13</v>
      </c>
      <c r="C1345" s="666">
        <v>25376.69</v>
      </c>
      <c r="D1345" s="667"/>
      <c r="E1345" s="667"/>
      <c r="F1345" s="667"/>
      <c r="G1345" s="667"/>
      <c r="H1345" s="667"/>
      <c r="I1345" s="667"/>
      <c r="J1345" s="667"/>
      <c r="K1345" s="666">
        <v>39895.68</v>
      </c>
      <c r="L1345" s="667"/>
      <c r="M1345" s="667"/>
      <c r="N1345" s="666">
        <v>65272.37</v>
      </c>
    </row>
    <row r="1346" spans="1:14" ht="15" thickBot="1">
      <c r="A1346" s="665" t="s">
        <v>1126</v>
      </c>
      <c r="B1346" s="665" t="s">
        <v>14</v>
      </c>
      <c r="C1346" s="666">
        <v>4.32</v>
      </c>
      <c r="D1346" s="667"/>
      <c r="E1346" s="667"/>
      <c r="F1346" s="667"/>
      <c r="G1346" s="667"/>
      <c r="H1346" s="667"/>
      <c r="I1346" s="666">
        <v>128145.82</v>
      </c>
      <c r="J1346" s="667"/>
      <c r="K1346" s="667"/>
      <c r="L1346" s="666">
        <v>17.45</v>
      </c>
      <c r="M1346" s="667"/>
      <c r="N1346" s="666">
        <v>128167.59</v>
      </c>
    </row>
    <row r="1347" spans="1:14" ht="15" thickBot="1">
      <c r="A1347" s="665" t="s">
        <v>3009</v>
      </c>
      <c r="B1347" s="665" t="s">
        <v>13</v>
      </c>
      <c r="C1347" s="666">
        <v>-174.23</v>
      </c>
      <c r="D1347" s="667"/>
      <c r="E1347" s="667"/>
      <c r="F1347" s="667"/>
      <c r="G1347" s="666">
        <v>-37.24</v>
      </c>
      <c r="H1347" s="666">
        <v>-10.51</v>
      </c>
      <c r="I1347" s="666">
        <v>55496.4</v>
      </c>
      <c r="J1347" s="666">
        <v>18999.73</v>
      </c>
      <c r="K1347" s="666">
        <v>-134.78</v>
      </c>
      <c r="L1347" s="666">
        <v>0</v>
      </c>
      <c r="M1347" s="667"/>
      <c r="N1347" s="666">
        <v>74139.37</v>
      </c>
    </row>
    <row r="1348" spans="1:14" ht="15" thickBot="1">
      <c r="A1348" s="665" t="s">
        <v>1127</v>
      </c>
      <c r="B1348" s="665" t="s">
        <v>16</v>
      </c>
      <c r="C1348" s="666">
        <v>43663.02</v>
      </c>
      <c r="D1348" s="667"/>
      <c r="E1348" s="667"/>
      <c r="F1348" s="667"/>
      <c r="G1348" s="667"/>
      <c r="H1348" s="667"/>
      <c r="I1348" s="666">
        <v>7216.85</v>
      </c>
      <c r="J1348" s="666">
        <v>2677.89</v>
      </c>
      <c r="K1348" s="667"/>
      <c r="L1348" s="667"/>
      <c r="M1348" s="667"/>
      <c r="N1348" s="666">
        <v>53557.760000000002</v>
      </c>
    </row>
    <row r="1349" spans="1:14" ht="15" thickBot="1">
      <c r="A1349" s="665" t="s">
        <v>1128</v>
      </c>
      <c r="B1349" s="665" t="s">
        <v>13</v>
      </c>
      <c r="C1349" s="667"/>
      <c r="D1349" s="667"/>
      <c r="E1349" s="667"/>
      <c r="F1349" s="667"/>
      <c r="G1349" s="667"/>
      <c r="H1349" s="667"/>
      <c r="I1349" s="666">
        <v>69932.800000000003</v>
      </c>
      <c r="J1349" s="667"/>
      <c r="K1349" s="666">
        <v>5234.25</v>
      </c>
      <c r="L1349" s="667"/>
      <c r="M1349" s="667"/>
      <c r="N1349" s="666">
        <v>75167.05</v>
      </c>
    </row>
    <row r="1350" spans="1:14" ht="15" thickBot="1">
      <c r="A1350" s="665" t="s">
        <v>1129</v>
      </c>
      <c r="B1350" s="665" t="s">
        <v>13</v>
      </c>
      <c r="C1350" s="666">
        <v>5891.25</v>
      </c>
      <c r="D1350" s="667"/>
      <c r="E1350" s="667"/>
      <c r="F1350" s="667"/>
      <c r="G1350" s="667"/>
      <c r="H1350" s="667"/>
      <c r="I1350" s="666">
        <v>2846.49</v>
      </c>
      <c r="J1350" s="666">
        <v>1126.69</v>
      </c>
      <c r="K1350" s="666">
        <v>3612.73</v>
      </c>
      <c r="L1350" s="667"/>
      <c r="M1350" s="667"/>
      <c r="N1350" s="666">
        <v>13477.16</v>
      </c>
    </row>
    <row r="1351" spans="1:14" ht="15" thickBot="1">
      <c r="A1351" s="665" t="s">
        <v>1130</v>
      </c>
      <c r="B1351" s="665" t="s">
        <v>13</v>
      </c>
      <c r="C1351" s="666">
        <v>53056.59</v>
      </c>
      <c r="D1351" s="666">
        <v>0.66</v>
      </c>
      <c r="E1351" s="667"/>
      <c r="F1351" s="667"/>
      <c r="G1351" s="667"/>
      <c r="H1351" s="667"/>
      <c r="I1351" s="666">
        <v>2792.75</v>
      </c>
      <c r="J1351" s="667"/>
      <c r="K1351" s="667"/>
      <c r="L1351" s="666">
        <v>2834.41</v>
      </c>
      <c r="M1351" s="667"/>
      <c r="N1351" s="666">
        <v>58684.41</v>
      </c>
    </row>
    <row r="1352" spans="1:14" ht="15" thickBot="1">
      <c r="A1352" s="665" t="s">
        <v>1131</v>
      </c>
      <c r="B1352" s="665" t="s">
        <v>14</v>
      </c>
      <c r="C1352" s="666">
        <v>49.18</v>
      </c>
      <c r="D1352" s="666">
        <v>0.67</v>
      </c>
      <c r="E1352" s="667"/>
      <c r="F1352" s="666">
        <v>2.68</v>
      </c>
      <c r="G1352" s="666">
        <v>14.62</v>
      </c>
      <c r="H1352" s="667"/>
      <c r="I1352" s="666">
        <v>2419.77</v>
      </c>
      <c r="J1352" s="667"/>
      <c r="K1352" s="666">
        <v>55740.71</v>
      </c>
      <c r="L1352" s="666">
        <v>6.87</v>
      </c>
      <c r="M1352" s="666">
        <v>7.0000000000000007E-2</v>
      </c>
      <c r="N1352" s="666">
        <v>58234.57</v>
      </c>
    </row>
    <row r="1353" spans="1:14" ht="15" thickBot="1">
      <c r="A1353" s="665" t="s">
        <v>1132</v>
      </c>
      <c r="B1353" s="665" t="s">
        <v>13</v>
      </c>
      <c r="C1353" s="666">
        <v>32656.55</v>
      </c>
      <c r="D1353" s="667"/>
      <c r="E1353" s="667"/>
      <c r="F1353" s="667"/>
      <c r="G1353" s="667"/>
      <c r="H1353" s="667"/>
      <c r="I1353" s="667"/>
      <c r="J1353" s="667"/>
      <c r="K1353" s="666">
        <v>28698.45</v>
      </c>
      <c r="L1353" s="667"/>
      <c r="M1353" s="667"/>
      <c r="N1353" s="666">
        <v>61355</v>
      </c>
    </row>
    <row r="1354" spans="1:14" ht="15" thickBot="1">
      <c r="A1354" s="665" t="s">
        <v>1133</v>
      </c>
      <c r="B1354" s="665" t="s">
        <v>16</v>
      </c>
      <c r="C1354" s="666">
        <v>-65.319999999999993</v>
      </c>
      <c r="D1354" s="667"/>
      <c r="E1354" s="667"/>
      <c r="F1354" s="666">
        <v>7582.32</v>
      </c>
      <c r="G1354" s="667"/>
      <c r="H1354" s="666">
        <v>16725.349999999999</v>
      </c>
      <c r="I1354" s="666">
        <v>229.33</v>
      </c>
      <c r="J1354" s="666">
        <v>172.76</v>
      </c>
      <c r="K1354" s="666">
        <v>13455.08</v>
      </c>
      <c r="L1354" s="667"/>
      <c r="M1354" s="667"/>
      <c r="N1354" s="666">
        <v>38099.519999999997</v>
      </c>
    </row>
    <row r="1355" spans="1:14" ht="15" thickBot="1">
      <c r="A1355" s="665" t="s">
        <v>3674</v>
      </c>
      <c r="B1355" s="665" t="s">
        <v>16</v>
      </c>
      <c r="C1355" s="666">
        <v>19682.830000000002</v>
      </c>
      <c r="D1355" s="667"/>
      <c r="E1355" s="667"/>
      <c r="F1355" s="667"/>
      <c r="G1355" s="666">
        <v>1114.1099999999999</v>
      </c>
      <c r="H1355" s="667"/>
      <c r="I1355" s="667"/>
      <c r="J1355" s="667"/>
      <c r="K1355" s="666">
        <v>12255.33</v>
      </c>
      <c r="L1355" s="667"/>
      <c r="M1355" s="666">
        <v>4085.12</v>
      </c>
      <c r="N1355" s="666">
        <v>37137.39</v>
      </c>
    </row>
    <row r="1356" spans="1:14" ht="15" thickBot="1">
      <c r="A1356" s="665" t="s">
        <v>1134</v>
      </c>
      <c r="B1356" s="665" t="s">
        <v>13</v>
      </c>
      <c r="C1356" s="666">
        <v>8849.84</v>
      </c>
      <c r="D1356" s="667"/>
      <c r="E1356" s="667"/>
      <c r="F1356" s="667"/>
      <c r="G1356" s="666">
        <v>-0.08</v>
      </c>
      <c r="H1356" s="666">
        <v>13.24</v>
      </c>
      <c r="I1356" s="666">
        <v>65550.12</v>
      </c>
      <c r="J1356" s="666">
        <v>1855.88</v>
      </c>
      <c r="K1356" s="666">
        <v>6801.36</v>
      </c>
      <c r="L1356" s="667"/>
      <c r="M1356" s="667"/>
      <c r="N1356" s="666">
        <v>83070.36</v>
      </c>
    </row>
    <row r="1357" spans="1:14" ht="15" thickBot="1">
      <c r="A1357" s="665" t="s">
        <v>1135</v>
      </c>
      <c r="B1357" s="665" t="s">
        <v>14</v>
      </c>
      <c r="C1357" s="666">
        <v>5.44</v>
      </c>
      <c r="D1357" s="666">
        <v>0.32</v>
      </c>
      <c r="E1357" s="667"/>
      <c r="F1357" s="666">
        <v>0.39</v>
      </c>
      <c r="G1357" s="666">
        <v>30.38</v>
      </c>
      <c r="H1357" s="667"/>
      <c r="I1357" s="666">
        <v>2056.21</v>
      </c>
      <c r="J1357" s="667"/>
      <c r="K1357" s="666">
        <v>53368.07</v>
      </c>
      <c r="L1357" s="666">
        <v>0.72</v>
      </c>
      <c r="M1357" s="666">
        <v>0.02</v>
      </c>
      <c r="N1357" s="666">
        <v>55461.55</v>
      </c>
    </row>
    <row r="1358" spans="1:14" ht="15" thickBot="1">
      <c r="A1358" s="665" t="s">
        <v>1136</v>
      </c>
      <c r="B1358" s="665" t="s">
        <v>13</v>
      </c>
      <c r="C1358" s="667"/>
      <c r="D1358" s="667"/>
      <c r="E1358" s="667"/>
      <c r="F1358" s="667"/>
      <c r="G1358" s="667"/>
      <c r="H1358" s="667"/>
      <c r="I1358" s="667"/>
      <c r="J1358" s="667"/>
      <c r="K1358" s="666">
        <v>38217.61</v>
      </c>
      <c r="L1358" s="667"/>
      <c r="M1358" s="667"/>
      <c r="N1358" s="666">
        <v>38217.61</v>
      </c>
    </row>
    <row r="1359" spans="1:14" ht="15" thickBot="1">
      <c r="A1359" s="665" t="s">
        <v>3675</v>
      </c>
      <c r="B1359" s="665" t="s">
        <v>15</v>
      </c>
      <c r="C1359" s="667"/>
      <c r="D1359" s="667"/>
      <c r="E1359" s="667"/>
      <c r="F1359" s="667"/>
      <c r="G1359" s="667"/>
      <c r="H1359" s="667"/>
      <c r="I1359" s="667"/>
      <c r="J1359" s="667"/>
      <c r="K1359" s="666">
        <v>5822.44</v>
      </c>
      <c r="L1359" s="667"/>
      <c r="M1359" s="667"/>
      <c r="N1359" s="666">
        <v>5822.44</v>
      </c>
    </row>
    <row r="1360" spans="1:14" ht="15" thickBot="1">
      <c r="A1360" s="665" t="s">
        <v>1137</v>
      </c>
      <c r="B1360" s="665" t="s">
        <v>15</v>
      </c>
      <c r="C1360" s="667"/>
      <c r="D1360" s="666">
        <v>4413.49</v>
      </c>
      <c r="E1360" s="667"/>
      <c r="F1360" s="667"/>
      <c r="G1360" s="666">
        <v>0.89</v>
      </c>
      <c r="H1360" s="667"/>
      <c r="I1360" s="667"/>
      <c r="J1360" s="666">
        <v>31964.59</v>
      </c>
      <c r="K1360" s="666">
        <v>4928.92</v>
      </c>
      <c r="L1360" s="667"/>
      <c r="M1360" s="666">
        <v>472.39</v>
      </c>
      <c r="N1360" s="666">
        <v>41780.28</v>
      </c>
    </row>
    <row r="1361" spans="1:14" ht="15" thickBot="1">
      <c r="A1361" s="665" t="s">
        <v>3676</v>
      </c>
      <c r="B1361" s="665" t="s">
        <v>13</v>
      </c>
      <c r="C1361" s="666">
        <v>17474.43</v>
      </c>
      <c r="D1361" s="666">
        <v>1573.86</v>
      </c>
      <c r="E1361" s="667"/>
      <c r="F1361" s="667"/>
      <c r="G1361" s="667"/>
      <c r="H1361" s="667"/>
      <c r="I1361" s="666">
        <v>-32.61</v>
      </c>
      <c r="J1361" s="667"/>
      <c r="K1361" s="666">
        <v>3940.23</v>
      </c>
      <c r="L1361" s="666">
        <v>131.82</v>
      </c>
      <c r="M1361" s="667"/>
      <c r="N1361" s="666">
        <v>23087.73</v>
      </c>
    </row>
    <row r="1362" spans="1:14" ht="15" thickBot="1">
      <c r="A1362" s="665" t="s">
        <v>1138</v>
      </c>
      <c r="B1362" s="665" t="s">
        <v>14</v>
      </c>
      <c r="C1362" s="666">
        <v>15397.3</v>
      </c>
      <c r="D1362" s="666">
        <v>2599.69</v>
      </c>
      <c r="E1362" s="667"/>
      <c r="F1362" s="667"/>
      <c r="G1362" s="666">
        <v>210.94</v>
      </c>
      <c r="H1362" s="667"/>
      <c r="I1362" s="666">
        <v>215498.77</v>
      </c>
      <c r="J1362" s="667"/>
      <c r="K1362" s="666">
        <v>230.13</v>
      </c>
      <c r="L1362" s="666">
        <v>19576.89</v>
      </c>
      <c r="M1362" s="667"/>
      <c r="N1362" s="666">
        <v>253513.72</v>
      </c>
    </row>
    <row r="1363" spans="1:14" ht="15" thickBot="1">
      <c r="A1363" s="665" t="s">
        <v>1139</v>
      </c>
      <c r="B1363" s="665" t="s">
        <v>13</v>
      </c>
      <c r="C1363" s="667"/>
      <c r="D1363" s="667"/>
      <c r="E1363" s="667"/>
      <c r="F1363" s="667"/>
      <c r="G1363" s="667"/>
      <c r="H1363" s="667"/>
      <c r="I1363" s="667"/>
      <c r="J1363" s="667"/>
      <c r="K1363" s="666">
        <v>61368.77</v>
      </c>
      <c r="L1363" s="666">
        <v>820.96</v>
      </c>
      <c r="M1363" s="667"/>
      <c r="N1363" s="666">
        <v>62189.73</v>
      </c>
    </row>
    <row r="1364" spans="1:14" ht="15" thickBot="1">
      <c r="A1364" s="665" t="s">
        <v>1140</v>
      </c>
      <c r="B1364" s="665" t="s">
        <v>13</v>
      </c>
      <c r="C1364" s="667"/>
      <c r="D1364" s="667"/>
      <c r="E1364" s="667"/>
      <c r="F1364" s="667"/>
      <c r="G1364" s="667"/>
      <c r="H1364" s="667"/>
      <c r="I1364" s="667"/>
      <c r="J1364" s="667"/>
      <c r="K1364" s="666">
        <v>132373.72</v>
      </c>
      <c r="L1364" s="667"/>
      <c r="M1364" s="667"/>
      <c r="N1364" s="666">
        <v>132373.72</v>
      </c>
    </row>
    <row r="1365" spans="1:14" ht="15" thickBot="1">
      <c r="A1365" s="665" t="s">
        <v>1141</v>
      </c>
      <c r="B1365" s="665" t="s">
        <v>18</v>
      </c>
      <c r="C1365" s="666">
        <v>4122.8999999999996</v>
      </c>
      <c r="D1365" s="666">
        <v>604.30999999999995</v>
      </c>
      <c r="E1365" s="667"/>
      <c r="F1365" s="667"/>
      <c r="G1365" s="666">
        <v>591.48</v>
      </c>
      <c r="H1365" s="666">
        <v>1505.21</v>
      </c>
      <c r="I1365" s="666">
        <v>33.78</v>
      </c>
      <c r="J1365" s="666">
        <v>77870.179999999993</v>
      </c>
      <c r="K1365" s="666">
        <v>2272.02</v>
      </c>
      <c r="L1365" s="666">
        <v>2659.9</v>
      </c>
      <c r="M1365" s="667"/>
      <c r="N1365" s="666">
        <v>89659.78</v>
      </c>
    </row>
    <row r="1366" spans="1:14" ht="15" thickBot="1">
      <c r="A1366" s="665" t="s">
        <v>1142</v>
      </c>
      <c r="B1366" s="665" t="s">
        <v>14</v>
      </c>
      <c r="C1366" s="666">
        <v>52173.18</v>
      </c>
      <c r="D1366" s="666">
        <v>263.61</v>
      </c>
      <c r="E1366" s="667"/>
      <c r="F1366" s="667"/>
      <c r="G1366" s="666">
        <v>129.69999999999999</v>
      </c>
      <c r="H1366" s="667"/>
      <c r="I1366" s="666">
        <v>138086.13</v>
      </c>
      <c r="J1366" s="667"/>
      <c r="K1366" s="667"/>
      <c r="L1366" s="666">
        <v>731.58</v>
      </c>
      <c r="M1366" s="666">
        <v>89.48</v>
      </c>
      <c r="N1366" s="666">
        <v>191473.68</v>
      </c>
    </row>
    <row r="1367" spans="1:14" ht="15" thickBot="1">
      <c r="A1367" s="665" t="s">
        <v>3187</v>
      </c>
      <c r="B1367" s="665" t="s">
        <v>15</v>
      </c>
      <c r="C1367" s="667"/>
      <c r="D1367" s="667"/>
      <c r="E1367" s="667"/>
      <c r="F1367" s="667"/>
      <c r="G1367" s="667"/>
      <c r="H1367" s="667"/>
      <c r="I1367" s="666">
        <v>487.33</v>
      </c>
      <c r="J1367" s="667"/>
      <c r="K1367" s="666">
        <v>35073.919999999998</v>
      </c>
      <c r="L1367" s="667"/>
      <c r="M1367" s="667"/>
      <c r="N1367" s="666">
        <v>35561.25</v>
      </c>
    </row>
    <row r="1368" spans="1:14" ht="15" thickBot="1">
      <c r="A1368" s="665" t="s">
        <v>1143</v>
      </c>
      <c r="B1368" s="665" t="s">
        <v>13</v>
      </c>
      <c r="C1368" s="666">
        <v>0.01</v>
      </c>
      <c r="D1368" s="667"/>
      <c r="E1368" s="667"/>
      <c r="F1368" s="666">
        <v>51528.31</v>
      </c>
      <c r="G1368" s="667"/>
      <c r="H1368" s="666">
        <v>5748.1</v>
      </c>
      <c r="I1368" s="666">
        <v>348.35</v>
      </c>
      <c r="J1368" s="666">
        <v>320.8</v>
      </c>
      <c r="K1368" s="666">
        <v>17406.14</v>
      </c>
      <c r="L1368" s="667"/>
      <c r="M1368" s="667"/>
      <c r="N1368" s="666">
        <v>75351.710000000006</v>
      </c>
    </row>
    <row r="1369" spans="1:14" ht="15" thickBot="1">
      <c r="A1369" s="665" t="s">
        <v>1144</v>
      </c>
      <c r="B1369" s="665" t="s">
        <v>14</v>
      </c>
      <c r="C1369" s="666">
        <v>-3</v>
      </c>
      <c r="D1369" s="667"/>
      <c r="E1369" s="667"/>
      <c r="F1369" s="667"/>
      <c r="G1369" s="667"/>
      <c r="H1369" s="667"/>
      <c r="I1369" s="666">
        <v>127865.03</v>
      </c>
      <c r="J1369" s="667"/>
      <c r="K1369" s="667"/>
      <c r="L1369" s="666">
        <v>-25.61</v>
      </c>
      <c r="M1369" s="667"/>
      <c r="N1369" s="666">
        <v>127836.42</v>
      </c>
    </row>
    <row r="1370" spans="1:14" ht="15" thickBot="1">
      <c r="A1370" s="665" t="s">
        <v>3188</v>
      </c>
      <c r="B1370" s="665" t="s">
        <v>16</v>
      </c>
      <c r="C1370" s="666">
        <v>24571.119999999999</v>
      </c>
      <c r="D1370" s="666">
        <v>6682.09</v>
      </c>
      <c r="E1370" s="667"/>
      <c r="F1370" s="667"/>
      <c r="G1370" s="666">
        <v>259.68</v>
      </c>
      <c r="H1370" s="667"/>
      <c r="I1370" s="667"/>
      <c r="J1370" s="666">
        <v>13597.35</v>
      </c>
      <c r="K1370" s="666">
        <v>8.5</v>
      </c>
      <c r="L1370" s="666">
        <v>222.31</v>
      </c>
      <c r="M1370" s="667"/>
      <c r="N1370" s="666">
        <v>45341.05</v>
      </c>
    </row>
    <row r="1371" spans="1:14" ht="15" thickBot="1">
      <c r="A1371" s="665" t="s">
        <v>1145</v>
      </c>
      <c r="B1371" s="665" t="s">
        <v>13</v>
      </c>
      <c r="C1371" s="666">
        <v>12746.89</v>
      </c>
      <c r="D1371" s="667"/>
      <c r="E1371" s="667"/>
      <c r="F1371" s="667"/>
      <c r="G1371" s="667"/>
      <c r="H1371" s="667"/>
      <c r="I1371" s="667"/>
      <c r="J1371" s="667"/>
      <c r="K1371" s="666">
        <v>773.5</v>
      </c>
      <c r="L1371" s="667"/>
      <c r="M1371" s="667"/>
      <c r="N1371" s="666">
        <v>13520.39</v>
      </c>
    </row>
    <row r="1372" spans="1:14" ht="15" thickBot="1">
      <c r="A1372" s="665" t="s">
        <v>1146</v>
      </c>
      <c r="B1372" s="665" t="s">
        <v>17</v>
      </c>
      <c r="C1372" s="666">
        <v>2008.1</v>
      </c>
      <c r="D1372" s="666">
        <v>106.3</v>
      </c>
      <c r="E1372" s="667"/>
      <c r="F1372" s="667"/>
      <c r="G1372" s="666">
        <v>8.6999999999999993</v>
      </c>
      <c r="H1372" s="666">
        <v>1.07</v>
      </c>
      <c r="I1372" s="667"/>
      <c r="J1372" s="666">
        <v>312.17</v>
      </c>
      <c r="K1372" s="666">
        <v>2.21</v>
      </c>
      <c r="L1372" s="666">
        <v>16.46</v>
      </c>
      <c r="M1372" s="667"/>
      <c r="N1372" s="666">
        <v>2455.0100000000002</v>
      </c>
    </row>
    <row r="1373" spans="1:14" ht="15" thickBot="1">
      <c r="A1373" s="665" t="s">
        <v>1146</v>
      </c>
      <c r="B1373" s="665" t="s">
        <v>18</v>
      </c>
      <c r="C1373" s="666">
        <v>18576.939999999999</v>
      </c>
      <c r="D1373" s="666">
        <v>1359.51</v>
      </c>
      <c r="E1373" s="667"/>
      <c r="F1373" s="667"/>
      <c r="G1373" s="666">
        <v>270.67</v>
      </c>
      <c r="H1373" s="666">
        <v>68.989999999999995</v>
      </c>
      <c r="I1373" s="667"/>
      <c r="J1373" s="666">
        <v>28328.62</v>
      </c>
      <c r="K1373" s="666">
        <v>368.96</v>
      </c>
      <c r="L1373" s="666">
        <v>3497.61</v>
      </c>
      <c r="M1373" s="667"/>
      <c r="N1373" s="666">
        <v>52471.3</v>
      </c>
    </row>
    <row r="1374" spans="1:14" ht="15" thickBot="1">
      <c r="A1374" s="665" t="s">
        <v>1147</v>
      </c>
      <c r="B1374" s="665" t="s">
        <v>14</v>
      </c>
      <c r="C1374" s="666">
        <v>5428.96</v>
      </c>
      <c r="D1374" s="666">
        <v>1237.0999999999999</v>
      </c>
      <c r="E1374" s="667"/>
      <c r="F1374" s="667"/>
      <c r="G1374" s="666">
        <v>67.89</v>
      </c>
      <c r="H1374" s="667"/>
      <c r="I1374" s="666">
        <v>197251.48</v>
      </c>
      <c r="J1374" s="667"/>
      <c r="K1374" s="666">
        <v>276.60000000000002</v>
      </c>
      <c r="L1374" s="666">
        <v>7931.73</v>
      </c>
      <c r="M1374" s="667"/>
      <c r="N1374" s="666">
        <v>212193.76</v>
      </c>
    </row>
    <row r="1375" spans="1:14" ht="15" thickBot="1">
      <c r="A1375" s="665" t="s">
        <v>1148</v>
      </c>
      <c r="B1375" s="665" t="s">
        <v>14</v>
      </c>
      <c r="C1375" s="666">
        <v>17547.599999999999</v>
      </c>
      <c r="D1375" s="666">
        <v>-5.53</v>
      </c>
      <c r="E1375" s="667"/>
      <c r="F1375" s="667"/>
      <c r="G1375" s="666">
        <v>428.59</v>
      </c>
      <c r="H1375" s="667"/>
      <c r="I1375" s="666">
        <v>46688.94</v>
      </c>
      <c r="J1375" s="667"/>
      <c r="K1375" s="666">
        <v>-0.08</v>
      </c>
      <c r="L1375" s="666">
        <v>155.85</v>
      </c>
      <c r="M1375" s="666">
        <v>-7</v>
      </c>
      <c r="N1375" s="666">
        <v>64808.37</v>
      </c>
    </row>
    <row r="1376" spans="1:14" ht="15" thickBot="1">
      <c r="A1376" s="665" t="s">
        <v>3010</v>
      </c>
      <c r="B1376" s="665" t="s">
        <v>13</v>
      </c>
      <c r="C1376" s="666">
        <v>35228.730000000003</v>
      </c>
      <c r="D1376" s="666">
        <v>2783.44</v>
      </c>
      <c r="E1376" s="667"/>
      <c r="F1376" s="667"/>
      <c r="G1376" s="667"/>
      <c r="H1376" s="667"/>
      <c r="I1376" s="666">
        <v>249.53</v>
      </c>
      <c r="J1376" s="666">
        <v>26504.880000000001</v>
      </c>
      <c r="K1376" s="667"/>
      <c r="L1376" s="666">
        <v>1.1000000000000001</v>
      </c>
      <c r="M1376" s="667"/>
      <c r="N1376" s="666">
        <v>64767.68</v>
      </c>
    </row>
    <row r="1377" spans="1:14" ht="15" thickBot="1">
      <c r="A1377" s="665" t="s">
        <v>1149</v>
      </c>
      <c r="B1377" s="665" t="s">
        <v>18</v>
      </c>
      <c r="C1377" s="667"/>
      <c r="D1377" s="666">
        <v>1253.7</v>
      </c>
      <c r="E1377" s="667"/>
      <c r="F1377" s="667"/>
      <c r="G1377" s="667"/>
      <c r="H1377" s="667"/>
      <c r="I1377" s="667"/>
      <c r="J1377" s="666">
        <v>734.17</v>
      </c>
      <c r="K1377" s="666">
        <v>32347.27</v>
      </c>
      <c r="L1377" s="667"/>
      <c r="M1377" s="666">
        <v>160.44999999999999</v>
      </c>
      <c r="N1377" s="666">
        <v>34495.589999999997</v>
      </c>
    </row>
    <row r="1378" spans="1:14" ht="15" thickBot="1">
      <c r="A1378" s="665" t="s">
        <v>3011</v>
      </c>
      <c r="B1378" s="665" t="s">
        <v>16</v>
      </c>
      <c r="C1378" s="666">
        <v>29420.86</v>
      </c>
      <c r="D1378" s="667"/>
      <c r="E1378" s="667"/>
      <c r="F1378" s="667"/>
      <c r="G1378" s="667"/>
      <c r="H1378" s="667"/>
      <c r="I1378" s="667"/>
      <c r="J1378" s="667"/>
      <c r="K1378" s="666">
        <v>20228.98</v>
      </c>
      <c r="L1378" s="667"/>
      <c r="M1378" s="667"/>
      <c r="N1378" s="666">
        <v>49649.84</v>
      </c>
    </row>
    <row r="1379" spans="1:14" ht="15" thickBot="1">
      <c r="A1379" s="665" t="s">
        <v>1150</v>
      </c>
      <c r="B1379" s="665" t="s">
        <v>15</v>
      </c>
      <c r="C1379" s="666">
        <v>51.08</v>
      </c>
      <c r="D1379" s="666">
        <v>0.52</v>
      </c>
      <c r="E1379" s="667"/>
      <c r="F1379" s="666">
        <v>2.77</v>
      </c>
      <c r="G1379" s="666">
        <v>15.41</v>
      </c>
      <c r="H1379" s="667"/>
      <c r="I1379" s="666">
        <v>112.96</v>
      </c>
      <c r="J1379" s="667"/>
      <c r="K1379" s="666">
        <v>42274.59</v>
      </c>
      <c r="L1379" s="666">
        <v>5.66</v>
      </c>
      <c r="M1379" s="666">
        <v>0.08</v>
      </c>
      <c r="N1379" s="666">
        <v>42463.07</v>
      </c>
    </row>
    <row r="1380" spans="1:14" ht="15" thickBot="1">
      <c r="A1380" s="665" t="s">
        <v>1151</v>
      </c>
      <c r="B1380" s="665" t="s">
        <v>13</v>
      </c>
      <c r="C1380" s="666">
        <v>12457.59</v>
      </c>
      <c r="D1380" s="667"/>
      <c r="E1380" s="667"/>
      <c r="F1380" s="667"/>
      <c r="G1380" s="667"/>
      <c r="H1380" s="667"/>
      <c r="I1380" s="666">
        <v>3369.17</v>
      </c>
      <c r="J1380" s="666">
        <v>252.88</v>
      </c>
      <c r="K1380" s="666">
        <v>41836.519999999997</v>
      </c>
      <c r="L1380" s="667"/>
      <c r="M1380" s="667"/>
      <c r="N1380" s="666">
        <v>57916.160000000003</v>
      </c>
    </row>
    <row r="1381" spans="1:14" ht="15" thickBot="1">
      <c r="A1381" s="665" t="s">
        <v>1152</v>
      </c>
      <c r="B1381" s="665" t="s">
        <v>15</v>
      </c>
      <c r="C1381" s="667"/>
      <c r="D1381" s="667"/>
      <c r="E1381" s="667"/>
      <c r="F1381" s="667"/>
      <c r="G1381" s="667"/>
      <c r="H1381" s="667"/>
      <c r="I1381" s="667"/>
      <c r="J1381" s="667"/>
      <c r="K1381" s="667"/>
      <c r="L1381" s="667"/>
      <c r="M1381" s="666">
        <v>49031.21</v>
      </c>
      <c r="N1381" s="666">
        <v>49031.21</v>
      </c>
    </row>
    <row r="1382" spans="1:14" ht="15" thickBot="1">
      <c r="A1382" s="665" t="s">
        <v>1153</v>
      </c>
      <c r="B1382" s="665" t="s">
        <v>16</v>
      </c>
      <c r="C1382" s="667"/>
      <c r="D1382" s="667"/>
      <c r="E1382" s="667"/>
      <c r="F1382" s="667"/>
      <c r="G1382" s="667"/>
      <c r="H1382" s="667"/>
      <c r="I1382" s="666">
        <v>154535.66</v>
      </c>
      <c r="J1382" s="667"/>
      <c r="K1382" s="666">
        <v>1407.85</v>
      </c>
      <c r="L1382" s="667"/>
      <c r="M1382" s="667"/>
      <c r="N1382" s="666">
        <v>155943.51</v>
      </c>
    </row>
    <row r="1383" spans="1:14" ht="15" thickBot="1">
      <c r="A1383" s="665" t="s">
        <v>1154</v>
      </c>
      <c r="B1383" s="665" t="s">
        <v>16</v>
      </c>
      <c r="C1383" s="667"/>
      <c r="D1383" s="667"/>
      <c r="E1383" s="667"/>
      <c r="F1383" s="667"/>
      <c r="G1383" s="667"/>
      <c r="H1383" s="667"/>
      <c r="I1383" s="667"/>
      <c r="J1383" s="667"/>
      <c r="K1383" s="666">
        <v>36943.17</v>
      </c>
      <c r="L1383" s="667"/>
      <c r="M1383" s="667"/>
      <c r="N1383" s="666">
        <v>36943.17</v>
      </c>
    </row>
    <row r="1384" spans="1:14" ht="15" thickBot="1">
      <c r="A1384" s="665" t="s">
        <v>3012</v>
      </c>
      <c r="B1384" s="665" t="s">
        <v>13</v>
      </c>
      <c r="C1384" s="667"/>
      <c r="D1384" s="667"/>
      <c r="E1384" s="667"/>
      <c r="F1384" s="666">
        <v>63245.46</v>
      </c>
      <c r="G1384" s="667"/>
      <c r="H1384" s="667"/>
      <c r="I1384" s="666">
        <v>1214.67</v>
      </c>
      <c r="J1384" s="667"/>
      <c r="K1384" s="666">
        <v>17346.34</v>
      </c>
      <c r="L1384" s="667"/>
      <c r="M1384" s="667"/>
      <c r="N1384" s="666">
        <v>81806.47</v>
      </c>
    </row>
    <row r="1385" spans="1:14" ht="15" thickBot="1">
      <c r="A1385" s="665" t="s">
        <v>1155</v>
      </c>
      <c r="B1385" s="665" t="s">
        <v>18</v>
      </c>
      <c r="C1385" s="666">
        <v>3049.11</v>
      </c>
      <c r="D1385" s="666">
        <v>111.76</v>
      </c>
      <c r="E1385" s="667"/>
      <c r="F1385" s="667"/>
      <c r="G1385" s="666">
        <v>749.12</v>
      </c>
      <c r="H1385" s="666">
        <v>1031.93</v>
      </c>
      <c r="I1385" s="666">
        <v>14.67</v>
      </c>
      <c r="J1385" s="666">
        <v>70334.080000000002</v>
      </c>
      <c r="K1385" s="666">
        <v>2003.25</v>
      </c>
      <c r="L1385" s="666">
        <v>2595.69</v>
      </c>
      <c r="M1385" s="667"/>
      <c r="N1385" s="666">
        <v>79889.61</v>
      </c>
    </row>
    <row r="1386" spans="1:14" ht="15" thickBot="1">
      <c r="A1386" s="665" t="s">
        <v>1156</v>
      </c>
      <c r="B1386" s="665" t="s">
        <v>13</v>
      </c>
      <c r="C1386" s="667"/>
      <c r="D1386" s="667"/>
      <c r="E1386" s="667"/>
      <c r="F1386" s="667"/>
      <c r="G1386" s="667"/>
      <c r="H1386" s="667"/>
      <c r="I1386" s="666">
        <v>95823.48</v>
      </c>
      <c r="J1386" s="667"/>
      <c r="K1386" s="667"/>
      <c r="L1386" s="667"/>
      <c r="M1386" s="667"/>
      <c r="N1386" s="666">
        <v>95823.48</v>
      </c>
    </row>
    <row r="1387" spans="1:14" ht="15" thickBot="1">
      <c r="A1387" s="665" t="s">
        <v>1157</v>
      </c>
      <c r="B1387" s="665" t="s">
        <v>13</v>
      </c>
      <c r="C1387" s="666">
        <v>1516.07</v>
      </c>
      <c r="D1387" s="667"/>
      <c r="E1387" s="667"/>
      <c r="F1387" s="667"/>
      <c r="G1387" s="667"/>
      <c r="H1387" s="667"/>
      <c r="I1387" s="666">
        <v>69095.460000000006</v>
      </c>
      <c r="J1387" s="667"/>
      <c r="K1387" s="667"/>
      <c r="L1387" s="667"/>
      <c r="M1387" s="667"/>
      <c r="N1387" s="666">
        <v>70611.53</v>
      </c>
    </row>
    <row r="1388" spans="1:14" ht="15" thickBot="1">
      <c r="A1388" s="665" t="s">
        <v>1158</v>
      </c>
      <c r="B1388" s="665" t="s">
        <v>13</v>
      </c>
      <c r="C1388" s="666">
        <v>50696.13</v>
      </c>
      <c r="D1388" s="667"/>
      <c r="E1388" s="667"/>
      <c r="F1388" s="667"/>
      <c r="G1388" s="667"/>
      <c r="H1388" s="667"/>
      <c r="I1388" s="667"/>
      <c r="J1388" s="667"/>
      <c r="K1388" s="666">
        <v>288.88</v>
      </c>
      <c r="L1388" s="667"/>
      <c r="M1388" s="667"/>
      <c r="N1388" s="666">
        <v>50985.01</v>
      </c>
    </row>
    <row r="1389" spans="1:14" ht="15" thickBot="1">
      <c r="A1389" s="665" t="s">
        <v>1159</v>
      </c>
      <c r="B1389" s="665" t="s">
        <v>13</v>
      </c>
      <c r="C1389" s="666">
        <v>64253.54</v>
      </c>
      <c r="D1389" s="666">
        <v>-1.04</v>
      </c>
      <c r="E1389" s="667"/>
      <c r="F1389" s="667"/>
      <c r="G1389" s="667"/>
      <c r="H1389" s="667"/>
      <c r="I1389" s="666">
        <v>1330.87</v>
      </c>
      <c r="J1389" s="667"/>
      <c r="K1389" s="667"/>
      <c r="L1389" s="666">
        <v>350.1</v>
      </c>
      <c r="M1389" s="667"/>
      <c r="N1389" s="666">
        <v>65933.47</v>
      </c>
    </row>
    <row r="1390" spans="1:14" ht="15" thickBot="1">
      <c r="A1390" s="665" t="s">
        <v>1160</v>
      </c>
      <c r="B1390" s="665" t="s">
        <v>17</v>
      </c>
      <c r="C1390" s="666">
        <v>1060.72</v>
      </c>
      <c r="D1390" s="666">
        <v>27.07</v>
      </c>
      <c r="E1390" s="667"/>
      <c r="F1390" s="667"/>
      <c r="G1390" s="666">
        <v>5.76</v>
      </c>
      <c r="H1390" s="666">
        <v>0.71</v>
      </c>
      <c r="I1390" s="667"/>
      <c r="J1390" s="666">
        <v>204.68</v>
      </c>
      <c r="K1390" s="666">
        <v>1.47</v>
      </c>
      <c r="L1390" s="666">
        <v>10.92</v>
      </c>
      <c r="M1390" s="667"/>
      <c r="N1390" s="666">
        <v>1311.33</v>
      </c>
    </row>
    <row r="1391" spans="1:14" ht="15" thickBot="1">
      <c r="A1391" s="665" t="s">
        <v>1160</v>
      </c>
      <c r="B1391" s="665" t="s">
        <v>18</v>
      </c>
      <c r="C1391" s="666">
        <v>19865.03</v>
      </c>
      <c r="D1391" s="666">
        <v>2501.66</v>
      </c>
      <c r="E1391" s="667"/>
      <c r="F1391" s="667"/>
      <c r="G1391" s="666">
        <v>342.22</v>
      </c>
      <c r="H1391" s="666">
        <v>84.73</v>
      </c>
      <c r="I1391" s="667"/>
      <c r="J1391" s="666">
        <v>25488.42</v>
      </c>
      <c r="K1391" s="666">
        <v>544.27</v>
      </c>
      <c r="L1391" s="666">
        <v>1805.92</v>
      </c>
      <c r="M1391" s="667"/>
      <c r="N1391" s="666">
        <v>50632.25</v>
      </c>
    </row>
    <row r="1392" spans="1:14" ht="15" thickBot="1">
      <c r="A1392" s="665" t="s">
        <v>1161</v>
      </c>
      <c r="B1392" s="665" t="s">
        <v>13</v>
      </c>
      <c r="C1392" s="666">
        <v>81251.08</v>
      </c>
      <c r="D1392" s="667"/>
      <c r="E1392" s="667"/>
      <c r="F1392" s="667"/>
      <c r="G1392" s="667"/>
      <c r="H1392" s="667"/>
      <c r="I1392" s="667"/>
      <c r="J1392" s="667"/>
      <c r="K1392" s="666">
        <v>41894.449999999997</v>
      </c>
      <c r="L1392" s="667"/>
      <c r="M1392" s="667"/>
      <c r="N1392" s="666">
        <v>123145.53</v>
      </c>
    </row>
    <row r="1393" spans="1:14" ht="15" thickBot="1">
      <c r="A1393" s="665" t="s">
        <v>1162</v>
      </c>
      <c r="B1393" s="665" t="s">
        <v>16</v>
      </c>
      <c r="C1393" s="667"/>
      <c r="D1393" s="667"/>
      <c r="E1393" s="667"/>
      <c r="F1393" s="667"/>
      <c r="G1393" s="667"/>
      <c r="H1393" s="667"/>
      <c r="I1393" s="667"/>
      <c r="J1393" s="667"/>
      <c r="K1393" s="666">
        <v>49666.720000000001</v>
      </c>
      <c r="L1393" s="667"/>
      <c r="M1393" s="667"/>
      <c r="N1393" s="666">
        <v>49666.720000000001</v>
      </c>
    </row>
    <row r="1394" spans="1:14" ht="15" thickBot="1">
      <c r="A1394" s="665" t="s">
        <v>1163</v>
      </c>
      <c r="B1394" s="665" t="s">
        <v>13</v>
      </c>
      <c r="C1394" s="666">
        <v>12385.17</v>
      </c>
      <c r="D1394" s="667"/>
      <c r="E1394" s="667"/>
      <c r="F1394" s="667"/>
      <c r="G1394" s="666">
        <v>701.04</v>
      </c>
      <c r="H1394" s="667"/>
      <c r="I1394" s="667"/>
      <c r="J1394" s="667"/>
      <c r="K1394" s="666">
        <v>39587.65</v>
      </c>
      <c r="L1394" s="667"/>
      <c r="M1394" s="666">
        <v>2570.5</v>
      </c>
      <c r="N1394" s="666">
        <v>55244.36</v>
      </c>
    </row>
    <row r="1395" spans="1:14" ht="15" thickBot="1">
      <c r="A1395" s="665" t="s">
        <v>1164</v>
      </c>
      <c r="B1395" s="665" t="s">
        <v>14</v>
      </c>
      <c r="C1395" s="666">
        <v>84995.45</v>
      </c>
      <c r="D1395" s="666">
        <v>7968.36</v>
      </c>
      <c r="E1395" s="667"/>
      <c r="F1395" s="667"/>
      <c r="G1395" s="666">
        <v>17.350000000000001</v>
      </c>
      <c r="H1395" s="667"/>
      <c r="I1395" s="666">
        <v>50374.879999999997</v>
      </c>
      <c r="J1395" s="667"/>
      <c r="K1395" s="666">
        <v>192.4</v>
      </c>
      <c r="L1395" s="666">
        <v>3416.27</v>
      </c>
      <c r="M1395" s="666">
        <v>43.02</v>
      </c>
      <c r="N1395" s="666">
        <v>147007.73000000001</v>
      </c>
    </row>
    <row r="1396" spans="1:14" ht="15" thickBot="1">
      <c r="A1396" s="665" t="s">
        <v>1165</v>
      </c>
      <c r="B1396" s="665" t="s">
        <v>14</v>
      </c>
      <c r="C1396" s="666">
        <v>57.2</v>
      </c>
      <c r="D1396" s="666">
        <v>0.54</v>
      </c>
      <c r="E1396" s="667"/>
      <c r="F1396" s="666">
        <v>96.1</v>
      </c>
      <c r="G1396" s="666">
        <v>1.78</v>
      </c>
      <c r="H1396" s="667"/>
      <c r="I1396" s="666">
        <v>2773.25</v>
      </c>
      <c r="J1396" s="667"/>
      <c r="K1396" s="666">
        <v>71083.66</v>
      </c>
      <c r="L1396" s="666">
        <v>-7.63</v>
      </c>
      <c r="M1396" s="666">
        <v>0</v>
      </c>
      <c r="N1396" s="666">
        <v>74004.899999999994</v>
      </c>
    </row>
    <row r="1397" spans="1:14" ht="15" thickBot="1">
      <c r="A1397" s="665" t="s">
        <v>1166</v>
      </c>
      <c r="B1397" s="665" t="s">
        <v>14</v>
      </c>
      <c r="C1397" s="666">
        <v>12187.76</v>
      </c>
      <c r="D1397" s="667"/>
      <c r="E1397" s="667"/>
      <c r="F1397" s="667"/>
      <c r="G1397" s="667"/>
      <c r="H1397" s="667"/>
      <c r="I1397" s="666">
        <v>130286.99</v>
      </c>
      <c r="J1397" s="667"/>
      <c r="K1397" s="667"/>
      <c r="L1397" s="667"/>
      <c r="M1397" s="667"/>
      <c r="N1397" s="666">
        <v>142474.75</v>
      </c>
    </row>
    <row r="1398" spans="1:14" ht="15" thickBot="1">
      <c r="A1398" s="665" t="s">
        <v>1167</v>
      </c>
      <c r="B1398" s="665" t="s">
        <v>13</v>
      </c>
      <c r="C1398" s="666">
        <v>13910.99</v>
      </c>
      <c r="D1398" s="666">
        <v>151.31</v>
      </c>
      <c r="E1398" s="667"/>
      <c r="F1398" s="667"/>
      <c r="G1398" s="667"/>
      <c r="H1398" s="666">
        <v>19.489999999999998</v>
      </c>
      <c r="I1398" s="666">
        <v>62671.63</v>
      </c>
      <c r="J1398" s="666">
        <v>506.97</v>
      </c>
      <c r="K1398" s="666">
        <v>21166.37</v>
      </c>
      <c r="L1398" s="666">
        <v>10034.98</v>
      </c>
      <c r="M1398" s="667"/>
      <c r="N1398" s="666">
        <v>108461.74</v>
      </c>
    </row>
    <row r="1399" spans="1:14" ht="15" thickBot="1">
      <c r="A1399" s="665" t="s">
        <v>1168</v>
      </c>
      <c r="B1399" s="665" t="s">
        <v>13</v>
      </c>
      <c r="C1399" s="666">
        <v>57149.47</v>
      </c>
      <c r="D1399" s="667"/>
      <c r="E1399" s="667"/>
      <c r="F1399" s="666">
        <v>7003.8</v>
      </c>
      <c r="G1399" s="667"/>
      <c r="H1399" s="667"/>
      <c r="I1399" s="666">
        <v>1026.04</v>
      </c>
      <c r="J1399" s="667"/>
      <c r="K1399" s="666">
        <v>48486.92</v>
      </c>
      <c r="L1399" s="667"/>
      <c r="M1399" s="667"/>
      <c r="N1399" s="666">
        <v>113666.23</v>
      </c>
    </row>
    <row r="1400" spans="1:14" ht="15" thickBot="1">
      <c r="A1400" s="665" t="s">
        <v>3677</v>
      </c>
      <c r="B1400" s="665" t="s">
        <v>13</v>
      </c>
      <c r="C1400" s="666">
        <v>15091.44</v>
      </c>
      <c r="D1400" s="667"/>
      <c r="E1400" s="667"/>
      <c r="F1400" s="667"/>
      <c r="G1400" s="667"/>
      <c r="H1400" s="667"/>
      <c r="I1400" s="667"/>
      <c r="J1400" s="667"/>
      <c r="K1400" s="666">
        <v>-394.52</v>
      </c>
      <c r="L1400" s="667"/>
      <c r="M1400" s="667"/>
      <c r="N1400" s="666">
        <v>14696.92</v>
      </c>
    </row>
    <row r="1401" spans="1:14" ht="15" thickBot="1">
      <c r="A1401" s="665" t="s">
        <v>3677</v>
      </c>
      <c r="B1401" s="665" t="s">
        <v>19</v>
      </c>
      <c r="C1401" s="666">
        <v>1958.8</v>
      </c>
      <c r="D1401" s="667"/>
      <c r="E1401" s="667"/>
      <c r="F1401" s="667"/>
      <c r="G1401" s="667"/>
      <c r="H1401" s="667"/>
      <c r="I1401" s="667"/>
      <c r="J1401" s="667"/>
      <c r="K1401" s="666">
        <v>-1958.8</v>
      </c>
      <c r="L1401" s="667"/>
      <c r="M1401" s="667"/>
      <c r="N1401" s="666">
        <v>0</v>
      </c>
    </row>
    <row r="1402" spans="1:14" ht="15" thickBot="1">
      <c r="A1402" s="665" t="s">
        <v>1169</v>
      </c>
      <c r="B1402" s="665" t="s">
        <v>15</v>
      </c>
      <c r="C1402" s="667"/>
      <c r="D1402" s="667"/>
      <c r="E1402" s="667"/>
      <c r="F1402" s="667"/>
      <c r="G1402" s="667"/>
      <c r="H1402" s="667"/>
      <c r="I1402" s="666">
        <v>340.47</v>
      </c>
      <c r="J1402" s="667"/>
      <c r="K1402" s="666">
        <v>40454.06</v>
      </c>
      <c r="L1402" s="667"/>
      <c r="M1402" s="667"/>
      <c r="N1402" s="666">
        <v>40794.53</v>
      </c>
    </row>
    <row r="1403" spans="1:14" ht="15" thickBot="1">
      <c r="A1403" s="665" t="s">
        <v>1170</v>
      </c>
      <c r="B1403" s="665" t="s">
        <v>13</v>
      </c>
      <c r="C1403" s="666">
        <v>109461.15</v>
      </c>
      <c r="D1403" s="667"/>
      <c r="E1403" s="667"/>
      <c r="F1403" s="667"/>
      <c r="G1403" s="667"/>
      <c r="H1403" s="667"/>
      <c r="I1403" s="666">
        <v>164.84</v>
      </c>
      <c r="J1403" s="667"/>
      <c r="K1403" s="666">
        <v>172.71</v>
      </c>
      <c r="L1403" s="667"/>
      <c r="M1403" s="667"/>
      <c r="N1403" s="666">
        <v>109798.7</v>
      </c>
    </row>
    <row r="1404" spans="1:14" ht="15" thickBot="1">
      <c r="A1404" s="665" t="s">
        <v>1171</v>
      </c>
      <c r="B1404" s="665" t="s">
        <v>14</v>
      </c>
      <c r="C1404" s="666">
        <v>42401.599999999999</v>
      </c>
      <c r="D1404" s="666">
        <v>1201.92</v>
      </c>
      <c r="E1404" s="667"/>
      <c r="F1404" s="667"/>
      <c r="G1404" s="666">
        <v>223.18</v>
      </c>
      <c r="H1404" s="667"/>
      <c r="I1404" s="666">
        <v>101305.23</v>
      </c>
      <c r="J1404" s="667"/>
      <c r="K1404" s="666">
        <v>437.36</v>
      </c>
      <c r="L1404" s="666">
        <v>14812.05</v>
      </c>
      <c r="M1404" s="666">
        <v>51.96</v>
      </c>
      <c r="N1404" s="666">
        <v>160433.29999999999</v>
      </c>
    </row>
    <row r="1405" spans="1:14" ht="15" thickBot="1">
      <c r="A1405" s="665" t="s">
        <v>3678</v>
      </c>
      <c r="B1405" s="665" t="s">
        <v>13</v>
      </c>
      <c r="C1405" s="666">
        <v>45297.41</v>
      </c>
      <c r="D1405" s="667"/>
      <c r="E1405" s="667"/>
      <c r="F1405" s="667"/>
      <c r="G1405" s="667"/>
      <c r="H1405" s="667"/>
      <c r="I1405" s="667"/>
      <c r="J1405" s="667"/>
      <c r="K1405" s="666">
        <v>665.53</v>
      </c>
      <c r="L1405" s="667"/>
      <c r="M1405" s="667"/>
      <c r="N1405" s="666">
        <v>45962.94</v>
      </c>
    </row>
    <row r="1406" spans="1:14" ht="15" thickBot="1">
      <c r="A1406" s="665" t="s">
        <v>3678</v>
      </c>
      <c r="B1406" s="665" t="s">
        <v>19</v>
      </c>
      <c r="C1406" s="666">
        <v>91.45</v>
      </c>
      <c r="D1406" s="667"/>
      <c r="E1406" s="667"/>
      <c r="F1406" s="667"/>
      <c r="G1406" s="667"/>
      <c r="H1406" s="667"/>
      <c r="I1406" s="667"/>
      <c r="J1406" s="667"/>
      <c r="K1406" s="666">
        <v>-91.45</v>
      </c>
      <c r="L1406" s="667"/>
      <c r="M1406" s="667"/>
      <c r="N1406" s="666">
        <v>0</v>
      </c>
    </row>
    <row r="1407" spans="1:14" ht="15" thickBot="1">
      <c r="A1407" s="665" t="s">
        <v>1172</v>
      </c>
      <c r="B1407" s="665" t="s">
        <v>15</v>
      </c>
      <c r="C1407" s="666">
        <v>53507.31</v>
      </c>
      <c r="D1407" s="667"/>
      <c r="E1407" s="667"/>
      <c r="F1407" s="667"/>
      <c r="G1407" s="667"/>
      <c r="H1407" s="667"/>
      <c r="I1407" s="666">
        <v>1807.65</v>
      </c>
      <c r="J1407" s="667"/>
      <c r="K1407" s="667"/>
      <c r="L1407" s="667"/>
      <c r="M1407" s="667"/>
      <c r="N1407" s="666">
        <v>55314.96</v>
      </c>
    </row>
    <row r="1408" spans="1:14" ht="15" thickBot="1">
      <c r="A1408" s="665" t="s">
        <v>1173</v>
      </c>
      <c r="B1408" s="665" t="s">
        <v>13</v>
      </c>
      <c r="C1408" s="666">
        <v>70273.89</v>
      </c>
      <c r="D1408" s="667"/>
      <c r="E1408" s="667"/>
      <c r="F1408" s="667"/>
      <c r="G1408" s="667"/>
      <c r="H1408" s="667"/>
      <c r="I1408" s="666">
        <v>1266</v>
      </c>
      <c r="J1408" s="667"/>
      <c r="K1408" s="666">
        <v>10588.64</v>
      </c>
      <c r="L1408" s="667"/>
      <c r="M1408" s="667"/>
      <c r="N1408" s="666">
        <v>82128.53</v>
      </c>
    </row>
    <row r="1409" spans="1:14" ht="15" thickBot="1">
      <c r="A1409" s="665" t="s">
        <v>3679</v>
      </c>
      <c r="B1409" s="665" t="s">
        <v>14</v>
      </c>
      <c r="C1409" s="666">
        <v>2043.16</v>
      </c>
      <c r="D1409" s="666">
        <v>3.37</v>
      </c>
      <c r="E1409" s="667"/>
      <c r="F1409" s="667"/>
      <c r="G1409" s="667"/>
      <c r="H1409" s="667"/>
      <c r="I1409" s="666">
        <v>103266.64</v>
      </c>
      <c r="J1409" s="667"/>
      <c r="K1409" s="667"/>
      <c r="L1409" s="667"/>
      <c r="M1409" s="667"/>
      <c r="N1409" s="666">
        <v>105313.17</v>
      </c>
    </row>
    <row r="1410" spans="1:14" ht="15" thickBot="1">
      <c r="A1410" s="665" t="s">
        <v>3679</v>
      </c>
      <c r="B1410" s="665" t="s">
        <v>19</v>
      </c>
      <c r="C1410" s="666">
        <v>-0.71</v>
      </c>
      <c r="D1410" s="667"/>
      <c r="E1410" s="667"/>
      <c r="F1410" s="667"/>
      <c r="G1410" s="667"/>
      <c r="H1410" s="667"/>
      <c r="I1410" s="666">
        <v>0.68</v>
      </c>
      <c r="J1410" s="667"/>
      <c r="K1410" s="667"/>
      <c r="L1410" s="667"/>
      <c r="M1410" s="667"/>
      <c r="N1410" s="666">
        <v>-0.03</v>
      </c>
    </row>
    <row r="1411" spans="1:14" ht="15" thickBot="1">
      <c r="A1411" s="665" t="s">
        <v>1174</v>
      </c>
      <c r="B1411" s="665" t="s">
        <v>13</v>
      </c>
      <c r="C1411" s="666">
        <v>566.66</v>
      </c>
      <c r="D1411" s="666">
        <v>6.37</v>
      </c>
      <c r="E1411" s="667"/>
      <c r="F1411" s="666">
        <v>44.7</v>
      </c>
      <c r="G1411" s="666">
        <v>207.52</v>
      </c>
      <c r="H1411" s="667"/>
      <c r="I1411" s="666">
        <v>1437.65</v>
      </c>
      <c r="J1411" s="667"/>
      <c r="K1411" s="666">
        <v>48550.9</v>
      </c>
      <c r="L1411" s="666">
        <v>83.02</v>
      </c>
      <c r="M1411" s="666">
        <v>1</v>
      </c>
      <c r="N1411" s="666">
        <v>50897.82</v>
      </c>
    </row>
    <row r="1412" spans="1:14" ht="15" thickBot="1">
      <c r="A1412" s="665" t="s">
        <v>1175</v>
      </c>
      <c r="B1412" s="665" t="s">
        <v>17</v>
      </c>
      <c r="C1412" s="666">
        <v>3040.83</v>
      </c>
      <c r="D1412" s="666">
        <v>246.78</v>
      </c>
      <c r="E1412" s="667"/>
      <c r="F1412" s="667"/>
      <c r="G1412" s="666">
        <v>219.17</v>
      </c>
      <c r="H1412" s="666">
        <v>1493.24</v>
      </c>
      <c r="I1412" s="666">
        <v>30.68</v>
      </c>
      <c r="J1412" s="666">
        <v>61525.69</v>
      </c>
      <c r="K1412" s="666">
        <v>3912.07</v>
      </c>
      <c r="L1412" s="666">
        <v>1729.09</v>
      </c>
      <c r="M1412" s="667"/>
      <c r="N1412" s="666">
        <v>72197.55</v>
      </c>
    </row>
    <row r="1413" spans="1:14" ht="15" thickBot="1">
      <c r="A1413" s="665" t="s">
        <v>1176</v>
      </c>
      <c r="B1413" s="665" t="s">
        <v>13</v>
      </c>
      <c r="C1413" s="666">
        <v>6926.79</v>
      </c>
      <c r="D1413" s="666">
        <v>1047.6099999999999</v>
      </c>
      <c r="E1413" s="667"/>
      <c r="F1413" s="667"/>
      <c r="G1413" s="666">
        <v>298.2</v>
      </c>
      <c r="H1413" s="667"/>
      <c r="I1413" s="666">
        <v>86776.67</v>
      </c>
      <c r="J1413" s="667"/>
      <c r="K1413" s="666">
        <v>355.63</v>
      </c>
      <c r="L1413" s="666">
        <v>7006.21</v>
      </c>
      <c r="M1413" s="667"/>
      <c r="N1413" s="666">
        <v>102411.11</v>
      </c>
    </row>
    <row r="1414" spans="1:14" ht="15" thickBot="1">
      <c r="A1414" s="665" t="s">
        <v>1177</v>
      </c>
      <c r="B1414" s="665" t="s">
        <v>13</v>
      </c>
      <c r="C1414" s="667"/>
      <c r="D1414" s="667"/>
      <c r="E1414" s="667"/>
      <c r="F1414" s="666">
        <v>58636.39</v>
      </c>
      <c r="G1414" s="667"/>
      <c r="H1414" s="667"/>
      <c r="I1414" s="666">
        <v>725.46</v>
      </c>
      <c r="J1414" s="667"/>
      <c r="K1414" s="666">
        <v>-13.07</v>
      </c>
      <c r="L1414" s="667"/>
      <c r="M1414" s="667"/>
      <c r="N1414" s="666">
        <v>59348.78</v>
      </c>
    </row>
    <row r="1415" spans="1:14" ht="15" thickBot="1">
      <c r="A1415" s="665" t="s">
        <v>1178</v>
      </c>
      <c r="B1415" s="665" t="s">
        <v>14</v>
      </c>
      <c r="C1415" s="666">
        <v>7618.65</v>
      </c>
      <c r="D1415" s="666">
        <v>497.65</v>
      </c>
      <c r="E1415" s="667"/>
      <c r="F1415" s="667"/>
      <c r="G1415" s="666">
        <v>48.02</v>
      </c>
      <c r="H1415" s="667"/>
      <c r="I1415" s="666">
        <v>109117.95</v>
      </c>
      <c r="J1415" s="667"/>
      <c r="K1415" s="666">
        <v>564.28</v>
      </c>
      <c r="L1415" s="666">
        <v>8651.61</v>
      </c>
      <c r="M1415" s="667"/>
      <c r="N1415" s="666">
        <v>126498.16</v>
      </c>
    </row>
    <row r="1416" spans="1:14" ht="15" thickBot="1">
      <c r="A1416" s="665" t="s">
        <v>1179</v>
      </c>
      <c r="B1416" s="665" t="s">
        <v>16</v>
      </c>
      <c r="C1416" s="666">
        <v>-0.91</v>
      </c>
      <c r="D1416" s="667"/>
      <c r="E1416" s="667"/>
      <c r="F1416" s="666">
        <v>45958.35</v>
      </c>
      <c r="G1416" s="667"/>
      <c r="H1416" s="667"/>
      <c r="I1416" s="666">
        <v>-1.36</v>
      </c>
      <c r="J1416" s="666">
        <v>-0.49</v>
      </c>
      <c r="K1416" s="666">
        <v>-38.799999999999997</v>
      </c>
      <c r="L1416" s="667"/>
      <c r="M1416" s="667"/>
      <c r="N1416" s="666">
        <v>45916.79</v>
      </c>
    </row>
    <row r="1417" spans="1:14" ht="15" thickBot="1">
      <c r="A1417" s="665" t="s">
        <v>1180</v>
      </c>
      <c r="B1417" s="665" t="s">
        <v>13</v>
      </c>
      <c r="C1417" s="666">
        <v>71181.759999999995</v>
      </c>
      <c r="D1417" s="666">
        <v>4358.51</v>
      </c>
      <c r="E1417" s="667"/>
      <c r="F1417" s="667"/>
      <c r="G1417" s="667"/>
      <c r="H1417" s="667"/>
      <c r="I1417" s="667"/>
      <c r="J1417" s="666">
        <v>1765.3</v>
      </c>
      <c r="K1417" s="667"/>
      <c r="L1417" s="667"/>
      <c r="M1417" s="667"/>
      <c r="N1417" s="666">
        <v>77305.570000000007</v>
      </c>
    </row>
    <row r="1418" spans="1:14" ht="15" thickBot="1">
      <c r="A1418" s="665" t="s">
        <v>3189</v>
      </c>
      <c r="B1418" s="665" t="s">
        <v>13</v>
      </c>
      <c r="C1418" s="666">
        <v>91149.15</v>
      </c>
      <c r="D1418" s="666">
        <v>12011.56</v>
      </c>
      <c r="E1418" s="667"/>
      <c r="F1418" s="667"/>
      <c r="G1418" s="667"/>
      <c r="H1418" s="667"/>
      <c r="I1418" s="666">
        <v>5177.6899999999996</v>
      </c>
      <c r="J1418" s="667"/>
      <c r="K1418" s="667"/>
      <c r="L1418" s="667"/>
      <c r="M1418" s="667"/>
      <c r="N1418" s="666">
        <v>108338.4</v>
      </c>
    </row>
    <row r="1419" spans="1:14" ht="15" thickBot="1">
      <c r="A1419" s="665" t="s">
        <v>1181</v>
      </c>
      <c r="B1419" s="665" t="s">
        <v>15</v>
      </c>
      <c r="C1419" s="666">
        <v>44777.95</v>
      </c>
      <c r="D1419" s="667"/>
      <c r="E1419" s="667"/>
      <c r="F1419" s="667"/>
      <c r="G1419" s="667"/>
      <c r="H1419" s="667"/>
      <c r="I1419" s="666">
        <v>7335.77</v>
      </c>
      <c r="J1419" s="666">
        <v>9098.26</v>
      </c>
      <c r="K1419" s="667"/>
      <c r="L1419" s="667"/>
      <c r="M1419" s="667"/>
      <c r="N1419" s="666">
        <v>61211.98</v>
      </c>
    </row>
    <row r="1420" spans="1:14" ht="15" thickBot="1">
      <c r="A1420" s="665" t="s">
        <v>3013</v>
      </c>
      <c r="B1420" s="665" t="s">
        <v>13</v>
      </c>
      <c r="C1420" s="666">
        <v>53617.57</v>
      </c>
      <c r="D1420" s="666">
        <v>3279.33</v>
      </c>
      <c r="E1420" s="667"/>
      <c r="F1420" s="667"/>
      <c r="G1420" s="667"/>
      <c r="H1420" s="667"/>
      <c r="I1420" s="667"/>
      <c r="J1420" s="666">
        <v>4097.25</v>
      </c>
      <c r="K1420" s="667"/>
      <c r="L1420" s="666">
        <v>577.76</v>
      </c>
      <c r="M1420" s="667"/>
      <c r="N1420" s="666">
        <v>61571.91</v>
      </c>
    </row>
    <row r="1421" spans="1:14" ht="15" thickBot="1">
      <c r="A1421" s="665" t="s">
        <v>1182</v>
      </c>
      <c r="B1421" s="665" t="s">
        <v>13</v>
      </c>
      <c r="C1421" s="667"/>
      <c r="D1421" s="667"/>
      <c r="E1421" s="667"/>
      <c r="F1421" s="666">
        <v>60616.11</v>
      </c>
      <c r="G1421" s="667"/>
      <c r="H1421" s="667"/>
      <c r="I1421" s="666">
        <v>2512.89</v>
      </c>
      <c r="J1421" s="667"/>
      <c r="K1421" s="666">
        <v>3.61</v>
      </c>
      <c r="L1421" s="667"/>
      <c r="M1421" s="667"/>
      <c r="N1421" s="666">
        <v>63132.61</v>
      </c>
    </row>
    <row r="1422" spans="1:14" ht="15" thickBot="1">
      <c r="A1422" s="665" t="s">
        <v>1183</v>
      </c>
      <c r="B1422" s="665" t="s">
        <v>13</v>
      </c>
      <c r="C1422" s="666">
        <v>47174.720000000001</v>
      </c>
      <c r="D1422" s="666">
        <v>48.04</v>
      </c>
      <c r="E1422" s="667"/>
      <c r="F1422" s="666">
        <v>36.51</v>
      </c>
      <c r="G1422" s="666">
        <v>3.96</v>
      </c>
      <c r="H1422" s="667"/>
      <c r="I1422" s="666">
        <v>4028.57</v>
      </c>
      <c r="J1422" s="666">
        <v>4766.01</v>
      </c>
      <c r="K1422" s="666">
        <v>5192.5200000000004</v>
      </c>
      <c r="L1422" s="666">
        <v>5.0199999999999996</v>
      </c>
      <c r="M1422" s="667"/>
      <c r="N1422" s="666">
        <v>61255.35</v>
      </c>
    </row>
    <row r="1423" spans="1:14" ht="15" thickBot="1">
      <c r="A1423" s="665" t="s">
        <v>1184</v>
      </c>
      <c r="B1423" s="665" t="s">
        <v>13</v>
      </c>
      <c r="C1423" s="666">
        <v>44741.97</v>
      </c>
      <c r="D1423" s="666">
        <v>2971.42</v>
      </c>
      <c r="E1423" s="667"/>
      <c r="F1423" s="667"/>
      <c r="G1423" s="666">
        <v>0.11</v>
      </c>
      <c r="H1423" s="667"/>
      <c r="I1423" s="666">
        <v>3024.68</v>
      </c>
      <c r="J1423" s="666">
        <v>5281.34</v>
      </c>
      <c r="K1423" s="666">
        <v>21.54</v>
      </c>
      <c r="L1423" s="666">
        <v>5702.85</v>
      </c>
      <c r="M1423" s="667"/>
      <c r="N1423" s="666">
        <v>61743.91</v>
      </c>
    </row>
    <row r="1424" spans="1:14" ht="15" thickBot="1">
      <c r="A1424" s="665" t="s">
        <v>1185</v>
      </c>
      <c r="B1424" s="665" t="s">
        <v>18</v>
      </c>
      <c r="C1424" s="666">
        <v>4412.54</v>
      </c>
      <c r="D1424" s="666">
        <v>324.62</v>
      </c>
      <c r="E1424" s="667"/>
      <c r="F1424" s="667"/>
      <c r="G1424" s="666">
        <v>362.91</v>
      </c>
      <c r="H1424" s="666">
        <v>650.91</v>
      </c>
      <c r="I1424" s="666">
        <v>49.82</v>
      </c>
      <c r="J1424" s="666">
        <v>60940.25</v>
      </c>
      <c r="K1424" s="666">
        <v>3465.03</v>
      </c>
      <c r="L1424" s="666">
        <v>1890.53</v>
      </c>
      <c r="M1424" s="667"/>
      <c r="N1424" s="666">
        <v>72096.61</v>
      </c>
    </row>
    <row r="1425" spans="1:14" ht="15" thickBot="1">
      <c r="A1425" s="665" t="s">
        <v>1186</v>
      </c>
      <c r="B1425" s="665" t="s">
        <v>13</v>
      </c>
      <c r="C1425" s="666">
        <v>7137.04</v>
      </c>
      <c r="D1425" s="666">
        <v>1511.13</v>
      </c>
      <c r="E1425" s="667"/>
      <c r="F1425" s="666">
        <v>5.32</v>
      </c>
      <c r="G1425" s="666">
        <v>104.7</v>
      </c>
      <c r="H1425" s="667"/>
      <c r="I1425" s="666">
        <v>101178.26</v>
      </c>
      <c r="J1425" s="667"/>
      <c r="K1425" s="666">
        <v>70.73</v>
      </c>
      <c r="L1425" s="667"/>
      <c r="M1425" s="667"/>
      <c r="N1425" s="666">
        <v>110007.18</v>
      </c>
    </row>
    <row r="1426" spans="1:14" ht="15" thickBot="1">
      <c r="A1426" s="665" t="s">
        <v>1187</v>
      </c>
      <c r="B1426" s="665" t="s">
        <v>13</v>
      </c>
      <c r="C1426" s="667"/>
      <c r="D1426" s="667"/>
      <c r="E1426" s="667"/>
      <c r="F1426" s="667"/>
      <c r="G1426" s="667"/>
      <c r="H1426" s="667"/>
      <c r="I1426" s="666">
        <v>1028.33</v>
      </c>
      <c r="J1426" s="666">
        <v>54007.25</v>
      </c>
      <c r="K1426" s="666">
        <v>3373.07</v>
      </c>
      <c r="L1426" s="667"/>
      <c r="M1426" s="667"/>
      <c r="N1426" s="666">
        <v>58408.65</v>
      </c>
    </row>
    <row r="1427" spans="1:14" ht="15" thickBot="1">
      <c r="A1427" s="665" t="s">
        <v>1188</v>
      </c>
      <c r="B1427" s="665" t="s">
        <v>13</v>
      </c>
      <c r="C1427" s="666">
        <v>4521.4399999999996</v>
      </c>
      <c r="D1427" s="667"/>
      <c r="E1427" s="667"/>
      <c r="F1427" s="667"/>
      <c r="G1427" s="667"/>
      <c r="H1427" s="667"/>
      <c r="I1427" s="666">
        <v>42621.46</v>
      </c>
      <c r="J1427" s="667"/>
      <c r="K1427" s="666">
        <v>38883.33</v>
      </c>
      <c r="L1427" s="667"/>
      <c r="M1427" s="667"/>
      <c r="N1427" s="666">
        <v>86026.23</v>
      </c>
    </row>
    <row r="1428" spans="1:14" ht="15" thickBot="1">
      <c r="A1428" s="665" t="s">
        <v>1189</v>
      </c>
      <c r="B1428" s="665" t="s">
        <v>18</v>
      </c>
      <c r="C1428" s="666">
        <v>13904.83</v>
      </c>
      <c r="D1428" s="666">
        <v>3.46</v>
      </c>
      <c r="E1428" s="667"/>
      <c r="F1428" s="667"/>
      <c r="G1428" s="666">
        <v>894.23</v>
      </c>
      <c r="H1428" s="667"/>
      <c r="I1428" s="666">
        <v>15.83</v>
      </c>
      <c r="J1428" s="666">
        <v>66640.47</v>
      </c>
      <c r="K1428" s="666">
        <v>0.77</v>
      </c>
      <c r="L1428" s="666">
        <v>279.42</v>
      </c>
      <c r="M1428" s="667"/>
      <c r="N1428" s="666">
        <v>81739.009999999995</v>
      </c>
    </row>
    <row r="1429" spans="1:14" ht="15" thickBot="1">
      <c r="A1429" s="665" t="s">
        <v>1190</v>
      </c>
      <c r="B1429" s="665" t="s">
        <v>13</v>
      </c>
      <c r="C1429" s="666">
        <v>19896.32</v>
      </c>
      <c r="D1429" s="667"/>
      <c r="E1429" s="667"/>
      <c r="F1429" s="667"/>
      <c r="G1429" s="667"/>
      <c r="H1429" s="667"/>
      <c r="I1429" s="666">
        <v>2910.05</v>
      </c>
      <c r="J1429" s="666">
        <v>3554.44</v>
      </c>
      <c r="K1429" s="667"/>
      <c r="L1429" s="667"/>
      <c r="M1429" s="667"/>
      <c r="N1429" s="666">
        <v>26360.81</v>
      </c>
    </row>
    <row r="1430" spans="1:14" ht="15" thickBot="1">
      <c r="A1430" s="665" t="s">
        <v>1191</v>
      </c>
      <c r="B1430" s="665" t="s">
        <v>13</v>
      </c>
      <c r="C1430" s="666">
        <v>14750.43</v>
      </c>
      <c r="D1430" s="667"/>
      <c r="E1430" s="667"/>
      <c r="F1430" s="667"/>
      <c r="G1430" s="667"/>
      <c r="H1430" s="667"/>
      <c r="I1430" s="667"/>
      <c r="J1430" s="667"/>
      <c r="K1430" s="666">
        <v>5658.43</v>
      </c>
      <c r="L1430" s="667"/>
      <c r="M1430" s="666">
        <v>40700.47</v>
      </c>
      <c r="N1430" s="666">
        <v>61109.33</v>
      </c>
    </row>
    <row r="1431" spans="1:14" ht="15" thickBot="1">
      <c r="A1431" s="665" t="s">
        <v>1192</v>
      </c>
      <c r="B1431" s="665" t="s">
        <v>16</v>
      </c>
      <c r="C1431" s="666">
        <v>6364.64</v>
      </c>
      <c r="D1431" s="667"/>
      <c r="E1431" s="667"/>
      <c r="F1431" s="667"/>
      <c r="G1431" s="667"/>
      <c r="H1431" s="666">
        <v>1025.97</v>
      </c>
      <c r="I1431" s="667"/>
      <c r="J1431" s="666">
        <v>18361.64</v>
      </c>
      <c r="K1431" s="666">
        <v>18301.47</v>
      </c>
      <c r="L1431" s="667"/>
      <c r="M1431" s="667"/>
      <c r="N1431" s="666">
        <v>44053.72</v>
      </c>
    </row>
    <row r="1432" spans="1:14" ht="15" thickBot="1">
      <c r="A1432" s="665" t="s">
        <v>1193</v>
      </c>
      <c r="B1432" s="665" t="s">
        <v>14</v>
      </c>
      <c r="C1432" s="666">
        <v>18005.91</v>
      </c>
      <c r="D1432" s="666">
        <v>2005.66</v>
      </c>
      <c r="E1432" s="667"/>
      <c r="F1432" s="667"/>
      <c r="G1432" s="666">
        <v>276.7</v>
      </c>
      <c r="H1432" s="667"/>
      <c r="I1432" s="666">
        <v>187101.84</v>
      </c>
      <c r="J1432" s="667"/>
      <c r="K1432" s="666">
        <v>2610.84</v>
      </c>
      <c r="L1432" s="666">
        <v>14881.75</v>
      </c>
      <c r="M1432" s="667"/>
      <c r="N1432" s="666">
        <v>224882.7</v>
      </c>
    </row>
    <row r="1433" spans="1:14" ht="15" thickBot="1">
      <c r="A1433" s="665" t="s">
        <v>1194</v>
      </c>
      <c r="B1433" s="665" t="s">
        <v>13</v>
      </c>
      <c r="C1433" s="666">
        <v>51791.65</v>
      </c>
      <c r="D1433" s="667"/>
      <c r="E1433" s="667"/>
      <c r="F1433" s="667"/>
      <c r="G1433" s="667"/>
      <c r="H1433" s="667"/>
      <c r="I1433" s="666">
        <v>7474.45</v>
      </c>
      <c r="J1433" s="666">
        <v>8390.01</v>
      </c>
      <c r="K1433" s="667"/>
      <c r="L1433" s="667"/>
      <c r="M1433" s="667"/>
      <c r="N1433" s="666">
        <v>67656.11</v>
      </c>
    </row>
    <row r="1434" spans="1:14" ht="15" thickBot="1">
      <c r="A1434" s="665" t="s">
        <v>3680</v>
      </c>
      <c r="B1434" s="665" t="s">
        <v>13</v>
      </c>
      <c r="C1434" s="667"/>
      <c r="D1434" s="667"/>
      <c r="E1434" s="667"/>
      <c r="F1434" s="666">
        <v>1267.44</v>
      </c>
      <c r="G1434" s="667"/>
      <c r="H1434" s="667"/>
      <c r="I1434" s="667"/>
      <c r="J1434" s="667"/>
      <c r="K1434" s="666">
        <v>17482.57</v>
      </c>
      <c r="L1434" s="667"/>
      <c r="M1434" s="667"/>
      <c r="N1434" s="666">
        <v>18750.009999999998</v>
      </c>
    </row>
    <row r="1435" spans="1:14" ht="15" thickBot="1">
      <c r="A1435" s="665" t="s">
        <v>1195</v>
      </c>
      <c r="B1435" s="665" t="s">
        <v>14</v>
      </c>
      <c r="C1435" s="666">
        <v>7708.7</v>
      </c>
      <c r="D1435" s="667"/>
      <c r="E1435" s="667"/>
      <c r="F1435" s="667"/>
      <c r="G1435" s="667"/>
      <c r="H1435" s="667"/>
      <c r="I1435" s="666">
        <v>103797.41</v>
      </c>
      <c r="J1435" s="667"/>
      <c r="K1435" s="667"/>
      <c r="L1435" s="667"/>
      <c r="M1435" s="667"/>
      <c r="N1435" s="666">
        <v>111506.11</v>
      </c>
    </row>
    <row r="1436" spans="1:14" ht="15" thickBot="1">
      <c r="A1436" s="665" t="s">
        <v>1196</v>
      </c>
      <c r="B1436" s="665" t="s">
        <v>16</v>
      </c>
      <c r="C1436" s="667"/>
      <c r="D1436" s="667"/>
      <c r="E1436" s="667"/>
      <c r="F1436" s="666">
        <v>54304.94</v>
      </c>
      <c r="G1436" s="667"/>
      <c r="H1436" s="667"/>
      <c r="I1436" s="666">
        <v>-0.09</v>
      </c>
      <c r="J1436" s="667"/>
      <c r="K1436" s="667"/>
      <c r="L1436" s="667"/>
      <c r="M1436" s="667"/>
      <c r="N1436" s="666">
        <v>54304.85</v>
      </c>
    </row>
    <row r="1437" spans="1:14" ht="15" thickBot="1">
      <c r="A1437" s="665" t="s">
        <v>1197</v>
      </c>
      <c r="B1437" s="665" t="s">
        <v>13</v>
      </c>
      <c r="C1437" s="666">
        <v>12834.43</v>
      </c>
      <c r="D1437" s="667"/>
      <c r="E1437" s="667"/>
      <c r="F1437" s="667"/>
      <c r="G1437" s="667"/>
      <c r="H1437" s="667"/>
      <c r="I1437" s="666">
        <v>30098.05</v>
      </c>
      <c r="J1437" s="667"/>
      <c r="K1437" s="666">
        <v>8639.99</v>
      </c>
      <c r="L1437" s="667"/>
      <c r="M1437" s="667"/>
      <c r="N1437" s="666">
        <v>51572.47</v>
      </c>
    </row>
    <row r="1438" spans="1:14" ht="15" thickBot="1">
      <c r="A1438" s="665" t="s">
        <v>1198</v>
      </c>
      <c r="B1438" s="665" t="s">
        <v>16</v>
      </c>
      <c r="C1438" s="667"/>
      <c r="D1438" s="667"/>
      <c r="E1438" s="667"/>
      <c r="F1438" s="667"/>
      <c r="G1438" s="667"/>
      <c r="H1438" s="667"/>
      <c r="I1438" s="666">
        <v>117296.63</v>
      </c>
      <c r="J1438" s="667"/>
      <c r="K1438" s="666">
        <v>854.94</v>
      </c>
      <c r="L1438" s="667"/>
      <c r="M1438" s="667"/>
      <c r="N1438" s="666">
        <v>118151.57</v>
      </c>
    </row>
    <row r="1439" spans="1:14" ht="15" thickBot="1">
      <c r="A1439" s="665" t="s">
        <v>3681</v>
      </c>
      <c r="B1439" s="665" t="s">
        <v>15</v>
      </c>
      <c r="C1439" s="667"/>
      <c r="D1439" s="667"/>
      <c r="E1439" s="667"/>
      <c r="F1439" s="667"/>
      <c r="G1439" s="667"/>
      <c r="H1439" s="667"/>
      <c r="I1439" s="667"/>
      <c r="J1439" s="667"/>
      <c r="K1439" s="666">
        <v>15763.83</v>
      </c>
      <c r="L1439" s="667"/>
      <c r="M1439" s="667"/>
      <c r="N1439" s="666">
        <v>15763.83</v>
      </c>
    </row>
    <row r="1440" spans="1:14" ht="15" thickBot="1">
      <c r="A1440" s="665" t="s">
        <v>1199</v>
      </c>
      <c r="B1440" s="665" t="s">
        <v>13</v>
      </c>
      <c r="C1440" s="666">
        <v>71422.539999999994</v>
      </c>
      <c r="D1440" s="667"/>
      <c r="E1440" s="667"/>
      <c r="F1440" s="667"/>
      <c r="G1440" s="667"/>
      <c r="H1440" s="667"/>
      <c r="I1440" s="666">
        <v>15255.99</v>
      </c>
      <c r="J1440" s="666">
        <v>10430.99</v>
      </c>
      <c r="K1440" s="667"/>
      <c r="L1440" s="666">
        <v>435.76</v>
      </c>
      <c r="M1440" s="667"/>
      <c r="N1440" s="666">
        <v>97545.279999999999</v>
      </c>
    </row>
    <row r="1441" spans="1:14" ht="15" thickBot="1">
      <c r="A1441" s="665" t="s">
        <v>1200</v>
      </c>
      <c r="B1441" s="665" t="s">
        <v>14</v>
      </c>
      <c r="C1441" s="666">
        <v>83393.52</v>
      </c>
      <c r="D1441" s="666">
        <v>14384.2</v>
      </c>
      <c r="E1441" s="667"/>
      <c r="F1441" s="667"/>
      <c r="G1441" s="666">
        <v>31.55</v>
      </c>
      <c r="H1441" s="667"/>
      <c r="I1441" s="666">
        <v>18609</v>
      </c>
      <c r="J1441" s="667"/>
      <c r="K1441" s="666">
        <v>8.02</v>
      </c>
      <c r="L1441" s="666">
        <v>7442.47</v>
      </c>
      <c r="M1441" s="666">
        <v>56.28</v>
      </c>
      <c r="N1441" s="666">
        <v>123925.04</v>
      </c>
    </row>
    <row r="1442" spans="1:14" ht="15" thickBot="1">
      <c r="A1442" s="665" t="s">
        <v>3682</v>
      </c>
      <c r="B1442" s="665" t="s">
        <v>13</v>
      </c>
      <c r="C1442" s="666">
        <v>40447.9</v>
      </c>
      <c r="D1442" s="667"/>
      <c r="E1442" s="667"/>
      <c r="F1442" s="667"/>
      <c r="G1442" s="667"/>
      <c r="H1442" s="667"/>
      <c r="I1442" s="666">
        <v>14780.54</v>
      </c>
      <c r="J1442" s="666">
        <v>4798.72</v>
      </c>
      <c r="K1442" s="666">
        <v>13784.46</v>
      </c>
      <c r="L1442" s="667"/>
      <c r="M1442" s="667"/>
      <c r="N1442" s="666">
        <v>73811.62</v>
      </c>
    </row>
    <row r="1443" spans="1:14" ht="15" thickBot="1">
      <c r="A1443" s="665" t="s">
        <v>1201</v>
      </c>
      <c r="B1443" s="665" t="s">
        <v>16</v>
      </c>
      <c r="C1443" s="667"/>
      <c r="D1443" s="667"/>
      <c r="E1443" s="667"/>
      <c r="F1443" s="666">
        <v>7953.1</v>
      </c>
      <c r="G1443" s="667"/>
      <c r="H1443" s="667"/>
      <c r="I1443" s="666">
        <v>113.81</v>
      </c>
      <c r="J1443" s="667"/>
      <c r="K1443" s="666">
        <v>36692.74</v>
      </c>
      <c r="L1443" s="667"/>
      <c r="M1443" s="667"/>
      <c r="N1443" s="666">
        <v>44759.65</v>
      </c>
    </row>
    <row r="1444" spans="1:14" ht="15" thickBot="1">
      <c r="A1444" s="665" t="s">
        <v>1202</v>
      </c>
      <c r="B1444" s="665" t="s">
        <v>13</v>
      </c>
      <c r="C1444" s="667"/>
      <c r="D1444" s="667"/>
      <c r="E1444" s="667"/>
      <c r="F1444" s="667"/>
      <c r="G1444" s="667"/>
      <c r="H1444" s="667"/>
      <c r="I1444" s="666">
        <v>65483.26</v>
      </c>
      <c r="J1444" s="667"/>
      <c r="K1444" s="666">
        <v>4765.04</v>
      </c>
      <c r="L1444" s="667"/>
      <c r="M1444" s="667"/>
      <c r="N1444" s="666">
        <v>70248.3</v>
      </c>
    </row>
    <row r="1445" spans="1:14" ht="15" thickBot="1">
      <c r="A1445" s="665" t="s">
        <v>3190</v>
      </c>
      <c r="B1445" s="665" t="s">
        <v>15</v>
      </c>
      <c r="C1445" s="667"/>
      <c r="D1445" s="667"/>
      <c r="E1445" s="667"/>
      <c r="F1445" s="667"/>
      <c r="G1445" s="667"/>
      <c r="H1445" s="667"/>
      <c r="I1445" s="666">
        <v>154.35</v>
      </c>
      <c r="J1445" s="667"/>
      <c r="K1445" s="666">
        <v>36834.49</v>
      </c>
      <c r="L1445" s="667"/>
      <c r="M1445" s="667"/>
      <c r="N1445" s="666">
        <v>36988.839999999997</v>
      </c>
    </row>
    <row r="1446" spans="1:14" ht="15" thickBot="1">
      <c r="A1446" s="665" t="s">
        <v>1203</v>
      </c>
      <c r="B1446" s="665" t="s">
        <v>13</v>
      </c>
      <c r="C1446" s="666">
        <v>79315.72</v>
      </c>
      <c r="D1446" s="667"/>
      <c r="E1446" s="667"/>
      <c r="F1446" s="666">
        <v>5898.8</v>
      </c>
      <c r="G1446" s="667"/>
      <c r="H1446" s="667"/>
      <c r="I1446" s="667"/>
      <c r="J1446" s="667"/>
      <c r="K1446" s="666">
        <v>21166.75</v>
      </c>
      <c r="L1446" s="667"/>
      <c r="M1446" s="667"/>
      <c r="N1446" s="666">
        <v>106381.27</v>
      </c>
    </row>
    <row r="1447" spans="1:14" ht="15" thickBot="1">
      <c r="A1447" s="665" t="s">
        <v>3191</v>
      </c>
      <c r="B1447" s="665" t="s">
        <v>16</v>
      </c>
      <c r="C1447" s="666">
        <v>51351.87</v>
      </c>
      <c r="D1447" s="667"/>
      <c r="E1447" s="667"/>
      <c r="F1447" s="667"/>
      <c r="G1447" s="667"/>
      <c r="H1447" s="667"/>
      <c r="I1447" s="666">
        <v>1584.93</v>
      </c>
      <c r="J1447" s="667"/>
      <c r="K1447" s="666">
        <v>31916.26</v>
      </c>
      <c r="L1447" s="667"/>
      <c r="M1447" s="667"/>
      <c r="N1447" s="666">
        <v>84853.06</v>
      </c>
    </row>
    <row r="1448" spans="1:14" ht="15" thickBot="1">
      <c r="A1448" s="665" t="s">
        <v>1204</v>
      </c>
      <c r="B1448" s="665" t="s">
        <v>13</v>
      </c>
      <c r="C1448" s="667"/>
      <c r="D1448" s="667"/>
      <c r="E1448" s="667"/>
      <c r="F1448" s="667"/>
      <c r="G1448" s="667"/>
      <c r="H1448" s="667"/>
      <c r="I1448" s="666">
        <v>69480.25</v>
      </c>
      <c r="J1448" s="667"/>
      <c r="K1448" s="667"/>
      <c r="L1448" s="667"/>
      <c r="M1448" s="667"/>
      <c r="N1448" s="666">
        <v>69480.25</v>
      </c>
    </row>
    <row r="1449" spans="1:14" ht="15" thickBot="1">
      <c r="A1449" s="665" t="s">
        <v>3014</v>
      </c>
      <c r="B1449" s="665" t="s">
        <v>13</v>
      </c>
      <c r="C1449" s="666">
        <v>65355.77</v>
      </c>
      <c r="D1449" s="666">
        <v>769.21</v>
      </c>
      <c r="E1449" s="667"/>
      <c r="F1449" s="667"/>
      <c r="G1449" s="667"/>
      <c r="H1449" s="667"/>
      <c r="I1449" s="666">
        <v>6906.27</v>
      </c>
      <c r="J1449" s="666">
        <v>1446.88</v>
      </c>
      <c r="K1449" s="666">
        <v>2.74</v>
      </c>
      <c r="L1449" s="666">
        <v>169.53</v>
      </c>
      <c r="M1449" s="667"/>
      <c r="N1449" s="666">
        <v>74650.399999999994</v>
      </c>
    </row>
    <row r="1450" spans="1:14" ht="15" thickBot="1">
      <c r="A1450" s="665" t="s">
        <v>1205</v>
      </c>
      <c r="B1450" s="665" t="s">
        <v>15</v>
      </c>
      <c r="C1450" s="666">
        <v>47906.33</v>
      </c>
      <c r="D1450" s="667"/>
      <c r="E1450" s="667"/>
      <c r="F1450" s="667"/>
      <c r="G1450" s="667"/>
      <c r="H1450" s="667"/>
      <c r="I1450" s="666">
        <v>7848.34</v>
      </c>
      <c r="J1450" s="666">
        <v>9648.15</v>
      </c>
      <c r="K1450" s="667"/>
      <c r="L1450" s="667"/>
      <c r="M1450" s="667"/>
      <c r="N1450" s="666">
        <v>65402.82</v>
      </c>
    </row>
    <row r="1451" spans="1:14" ht="15" thickBot="1">
      <c r="A1451" s="665" t="s">
        <v>1206</v>
      </c>
      <c r="B1451" s="665" t="s">
        <v>17</v>
      </c>
      <c r="C1451" s="666">
        <v>5682.86</v>
      </c>
      <c r="D1451" s="666">
        <v>7.16</v>
      </c>
      <c r="E1451" s="667"/>
      <c r="F1451" s="667"/>
      <c r="G1451" s="666">
        <v>247.1</v>
      </c>
      <c r="H1451" s="667"/>
      <c r="I1451" s="666">
        <v>30.99</v>
      </c>
      <c r="J1451" s="666">
        <v>62719.66</v>
      </c>
      <c r="K1451" s="666">
        <v>1.44</v>
      </c>
      <c r="L1451" s="666">
        <v>33.340000000000003</v>
      </c>
      <c r="M1451" s="667"/>
      <c r="N1451" s="666">
        <v>68722.55</v>
      </c>
    </row>
    <row r="1452" spans="1:14" ht="15" thickBot="1">
      <c r="A1452" s="665" t="s">
        <v>1207</v>
      </c>
      <c r="B1452" s="665" t="s">
        <v>13</v>
      </c>
      <c r="C1452" s="666">
        <v>1744.97</v>
      </c>
      <c r="D1452" s="667"/>
      <c r="E1452" s="667"/>
      <c r="F1452" s="667"/>
      <c r="G1452" s="667"/>
      <c r="H1452" s="667"/>
      <c r="I1452" s="666">
        <v>49557.79</v>
      </c>
      <c r="J1452" s="667"/>
      <c r="K1452" s="666">
        <v>20276.330000000002</v>
      </c>
      <c r="L1452" s="667"/>
      <c r="M1452" s="667"/>
      <c r="N1452" s="666">
        <v>71579.09</v>
      </c>
    </row>
    <row r="1453" spans="1:14" ht="15" thickBot="1">
      <c r="A1453" s="665" t="s">
        <v>1208</v>
      </c>
      <c r="B1453" s="665" t="s">
        <v>15</v>
      </c>
      <c r="C1453" s="666">
        <v>51178.65</v>
      </c>
      <c r="D1453" s="667"/>
      <c r="E1453" s="667"/>
      <c r="F1453" s="667"/>
      <c r="G1453" s="667"/>
      <c r="H1453" s="667"/>
      <c r="I1453" s="666">
        <v>1897.22</v>
      </c>
      <c r="J1453" s="667"/>
      <c r="K1453" s="667"/>
      <c r="L1453" s="667"/>
      <c r="M1453" s="667"/>
      <c r="N1453" s="666">
        <v>53075.87</v>
      </c>
    </row>
    <row r="1454" spans="1:14" ht="15" thickBot="1">
      <c r="A1454" s="665" t="s">
        <v>1209</v>
      </c>
      <c r="B1454" s="665" t="s">
        <v>13</v>
      </c>
      <c r="C1454" s="667"/>
      <c r="D1454" s="667"/>
      <c r="E1454" s="667"/>
      <c r="F1454" s="667"/>
      <c r="G1454" s="667"/>
      <c r="H1454" s="667"/>
      <c r="I1454" s="667"/>
      <c r="J1454" s="667"/>
      <c r="K1454" s="666">
        <v>81561.61</v>
      </c>
      <c r="L1454" s="667"/>
      <c r="M1454" s="667"/>
      <c r="N1454" s="666">
        <v>81561.61</v>
      </c>
    </row>
    <row r="1455" spans="1:14" ht="15" thickBot="1">
      <c r="A1455" s="665" t="s">
        <v>1210</v>
      </c>
      <c r="B1455" s="665" t="s">
        <v>15</v>
      </c>
      <c r="C1455" s="667"/>
      <c r="D1455" s="667"/>
      <c r="E1455" s="667"/>
      <c r="F1455" s="667"/>
      <c r="G1455" s="667"/>
      <c r="H1455" s="667"/>
      <c r="I1455" s="666">
        <v>932.89</v>
      </c>
      <c r="J1455" s="667"/>
      <c r="K1455" s="666">
        <v>51768.86</v>
      </c>
      <c r="L1455" s="666">
        <v>3224.9</v>
      </c>
      <c r="M1455" s="667"/>
      <c r="N1455" s="666">
        <v>55926.65</v>
      </c>
    </row>
    <row r="1456" spans="1:14" ht="15" thickBot="1">
      <c r="A1456" s="665" t="s">
        <v>1211</v>
      </c>
      <c r="B1456" s="665" t="s">
        <v>13</v>
      </c>
      <c r="C1456" s="666">
        <v>90321.77</v>
      </c>
      <c r="D1456" s="667"/>
      <c r="E1456" s="667"/>
      <c r="F1456" s="667"/>
      <c r="G1456" s="667"/>
      <c r="H1456" s="667"/>
      <c r="I1456" s="667"/>
      <c r="J1456" s="667"/>
      <c r="K1456" s="667"/>
      <c r="L1456" s="667"/>
      <c r="M1456" s="667"/>
      <c r="N1456" s="666">
        <v>90321.77</v>
      </c>
    </row>
    <row r="1457" spans="1:14" ht="15" thickBot="1">
      <c r="A1457" s="665" t="s">
        <v>1212</v>
      </c>
      <c r="B1457" s="665" t="s">
        <v>17</v>
      </c>
      <c r="C1457" s="667"/>
      <c r="D1457" s="667"/>
      <c r="E1457" s="667"/>
      <c r="F1457" s="667"/>
      <c r="G1457" s="666">
        <v>48354.27</v>
      </c>
      <c r="H1457" s="667"/>
      <c r="I1457" s="667"/>
      <c r="J1457" s="666">
        <v>24184.18</v>
      </c>
      <c r="K1457" s="667"/>
      <c r="L1457" s="666">
        <v>0</v>
      </c>
      <c r="M1457" s="667"/>
      <c r="N1457" s="666">
        <v>72538.45</v>
      </c>
    </row>
    <row r="1458" spans="1:14" ht="15" thickBot="1">
      <c r="A1458" s="665" t="s">
        <v>1213</v>
      </c>
      <c r="B1458" s="665" t="s">
        <v>14</v>
      </c>
      <c r="C1458" s="666">
        <v>48.46</v>
      </c>
      <c r="D1458" s="667"/>
      <c r="E1458" s="667"/>
      <c r="F1458" s="667"/>
      <c r="G1458" s="667"/>
      <c r="H1458" s="667"/>
      <c r="I1458" s="666">
        <v>140285.76999999999</v>
      </c>
      <c r="J1458" s="667"/>
      <c r="K1458" s="667"/>
      <c r="L1458" s="666">
        <v>3377.41</v>
      </c>
      <c r="M1458" s="667"/>
      <c r="N1458" s="666">
        <v>143711.64000000001</v>
      </c>
    </row>
    <row r="1459" spans="1:14" ht="15" thickBot="1">
      <c r="A1459" s="665" t="s">
        <v>1214</v>
      </c>
      <c r="B1459" s="665" t="s">
        <v>13</v>
      </c>
      <c r="C1459" s="666">
        <v>4817.12</v>
      </c>
      <c r="D1459" s="667"/>
      <c r="E1459" s="667"/>
      <c r="F1459" s="667"/>
      <c r="G1459" s="667"/>
      <c r="H1459" s="667"/>
      <c r="I1459" s="666">
        <v>756.56</v>
      </c>
      <c r="J1459" s="667"/>
      <c r="K1459" s="666">
        <v>51110.69</v>
      </c>
      <c r="L1459" s="667"/>
      <c r="M1459" s="667"/>
      <c r="N1459" s="666">
        <v>56684.37</v>
      </c>
    </row>
    <row r="1460" spans="1:14" ht="15" thickBot="1">
      <c r="A1460" s="665" t="s">
        <v>3683</v>
      </c>
      <c r="B1460" s="665" t="s">
        <v>13</v>
      </c>
      <c r="C1460" s="666">
        <v>936.45</v>
      </c>
      <c r="D1460" s="667"/>
      <c r="E1460" s="667"/>
      <c r="F1460" s="667"/>
      <c r="G1460" s="667"/>
      <c r="H1460" s="667"/>
      <c r="I1460" s="667"/>
      <c r="J1460" s="667"/>
      <c r="K1460" s="666">
        <v>650.75</v>
      </c>
      <c r="L1460" s="667"/>
      <c r="M1460" s="667"/>
      <c r="N1460" s="666">
        <v>1587.2</v>
      </c>
    </row>
    <row r="1461" spans="1:14" ht="15" thickBot="1">
      <c r="A1461" s="665" t="s">
        <v>3683</v>
      </c>
      <c r="B1461" s="665" t="s">
        <v>19</v>
      </c>
      <c r="C1461" s="666">
        <v>100.06</v>
      </c>
      <c r="D1461" s="667"/>
      <c r="E1461" s="667"/>
      <c r="F1461" s="667"/>
      <c r="G1461" s="667"/>
      <c r="H1461" s="667"/>
      <c r="I1461" s="667"/>
      <c r="J1461" s="667"/>
      <c r="K1461" s="666">
        <v>-100.06</v>
      </c>
      <c r="L1461" s="667"/>
      <c r="M1461" s="667"/>
      <c r="N1461" s="666">
        <v>0</v>
      </c>
    </row>
    <row r="1462" spans="1:14" ht="15" thickBot="1">
      <c r="A1462" s="665" t="s">
        <v>1215</v>
      </c>
      <c r="B1462" s="665" t="s">
        <v>14</v>
      </c>
      <c r="C1462" s="666">
        <v>10272.02</v>
      </c>
      <c r="D1462" s="666">
        <v>3414.57</v>
      </c>
      <c r="E1462" s="667"/>
      <c r="F1462" s="667"/>
      <c r="G1462" s="666">
        <v>78.239999999999995</v>
      </c>
      <c r="H1462" s="667"/>
      <c r="I1462" s="666">
        <v>8325.59</v>
      </c>
      <c r="J1462" s="667"/>
      <c r="K1462" s="666">
        <v>7.33</v>
      </c>
      <c r="L1462" s="666">
        <v>474.24</v>
      </c>
      <c r="M1462" s="666">
        <v>43658.35</v>
      </c>
      <c r="N1462" s="666">
        <v>66230.34</v>
      </c>
    </row>
    <row r="1463" spans="1:14" ht="15" thickBot="1">
      <c r="A1463" s="665" t="s">
        <v>1216</v>
      </c>
      <c r="B1463" s="665" t="s">
        <v>13</v>
      </c>
      <c r="C1463" s="666">
        <v>25432.82</v>
      </c>
      <c r="D1463" s="666">
        <v>96.35</v>
      </c>
      <c r="E1463" s="667"/>
      <c r="F1463" s="667"/>
      <c r="G1463" s="667"/>
      <c r="H1463" s="667"/>
      <c r="I1463" s="666">
        <v>34103.96</v>
      </c>
      <c r="J1463" s="666">
        <v>-295.27999999999997</v>
      </c>
      <c r="K1463" s="666">
        <v>0.28999999999999998</v>
      </c>
      <c r="L1463" s="666">
        <v>1275.1500000000001</v>
      </c>
      <c r="M1463" s="667"/>
      <c r="N1463" s="666">
        <v>60613.29</v>
      </c>
    </row>
    <row r="1464" spans="1:14" ht="15" thickBot="1">
      <c r="A1464" s="665" t="s">
        <v>1216</v>
      </c>
      <c r="B1464" s="665" t="s">
        <v>15</v>
      </c>
      <c r="C1464" s="666">
        <v>5835.37</v>
      </c>
      <c r="D1464" s="667"/>
      <c r="E1464" s="667"/>
      <c r="F1464" s="667"/>
      <c r="G1464" s="667"/>
      <c r="H1464" s="667"/>
      <c r="I1464" s="666">
        <v>192.92</v>
      </c>
      <c r="J1464" s="667"/>
      <c r="K1464" s="667"/>
      <c r="L1464" s="667"/>
      <c r="M1464" s="667"/>
      <c r="N1464" s="666">
        <v>6028.29</v>
      </c>
    </row>
    <row r="1465" spans="1:14" ht="15" thickBot="1">
      <c r="A1465" s="665" t="s">
        <v>3684</v>
      </c>
      <c r="B1465" s="665" t="s">
        <v>15</v>
      </c>
      <c r="C1465" s="666">
        <v>10478.17</v>
      </c>
      <c r="D1465" s="667"/>
      <c r="E1465" s="667"/>
      <c r="F1465" s="667"/>
      <c r="G1465" s="667"/>
      <c r="H1465" s="667"/>
      <c r="I1465" s="666">
        <v>468.41</v>
      </c>
      <c r="J1465" s="667"/>
      <c r="K1465" s="667"/>
      <c r="L1465" s="667"/>
      <c r="M1465" s="667"/>
      <c r="N1465" s="666">
        <v>10946.58</v>
      </c>
    </row>
    <row r="1466" spans="1:14" ht="15" thickBot="1">
      <c r="A1466" s="665" t="s">
        <v>1217</v>
      </c>
      <c r="B1466" s="665" t="s">
        <v>18</v>
      </c>
      <c r="C1466" s="666">
        <v>7681.01</v>
      </c>
      <c r="D1466" s="667"/>
      <c r="E1466" s="667"/>
      <c r="F1466" s="667"/>
      <c r="G1466" s="667"/>
      <c r="H1466" s="666">
        <v>1561.85</v>
      </c>
      <c r="I1466" s="667"/>
      <c r="J1466" s="666">
        <v>65982.05</v>
      </c>
      <c r="K1466" s="666">
        <v>2867.26</v>
      </c>
      <c r="L1466" s="667"/>
      <c r="M1466" s="667"/>
      <c r="N1466" s="666">
        <v>78092.17</v>
      </c>
    </row>
    <row r="1467" spans="1:14" ht="15" thickBot="1">
      <c r="A1467" s="665" t="s">
        <v>1218</v>
      </c>
      <c r="B1467" s="665" t="s">
        <v>15</v>
      </c>
      <c r="C1467" s="666">
        <v>48538.400000000001</v>
      </c>
      <c r="D1467" s="667"/>
      <c r="E1467" s="667"/>
      <c r="F1467" s="667"/>
      <c r="G1467" s="667"/>
      <c r="H1467" s="667"/>
      <c r="I1467" s="666">
        <v>7948.33</v>
      </c>
      <c r="J1467" s="666">
        <v>9749.36</v>
      </c>
      <c r="K1467" s="667"/>
      <c r="L1467" s="667"/>
      <c r="M1467" s="667"/>
      <c r="N1467" s="666">
        <v>66236.09</v>
      </c>
    </row>
    <row r="1468" spans="1:14" ht="15" thickBot="1">
      <c r="A1468" s="665" t="s">
        <v>3685</v>
      </c>
      <c r="B1468" s="665" t="s">
        <v>15</v>
      </c>
      <c r="C1468" s="667"/>
      <c r="D1468" s="667"/>
      <c r="E1468" s="667"/>
      <c r="F1468" s="667"/>
      <c r="G1468" s="667"/>
      <c r="H1468" s="667"/>
      <c r="I1468" s="667"/>
      <c r="J1468" s="667"/>
      <c r="K1468" s="666">
        <v>15550.97</v>
      </c>
      <c r="L1468" s="667"/>
      <c r="M1468" s="667"/>
      <c r="N1468" s="666">
        <v>15550.97</v>
      </c>
    </row>
    <row r="1469" spans="1:14" ht="15" thickBot="1">
      <c r="A1469" s="665" t="s">
        <v>1219</v>
      </c>
      <c r="B1469" s="665" t="s">
        <v>13</v>
      </c>
      <c r="C1469" s="666">
        <v>3816.9</v>
      </c>
      <c r="D1469" s="667"/>
      <c r="E1469" s="667"/>
      <c r="F1469" s="667"/>
      <c r="G1469" s="667"/>
      <c r="H1469" s="667"/>
      <c r="I1469" s="667"/>
      <c r="J1469" s="667"/>
      <c r="K1469" s="666">
        <v>11262.66</v>
      </c>
      <c r="L1469" s="667"/>
      <c r="M1469" s="667"/>
      <c r="N1469" s="666">
        <v>15079.56</v>
      </c>
    </row>
    <row r="1470" spans="1:14" ht="15" thickBot="1">
      <c r="A1470" s="665" t="s">
        <v>1220</v>
      </c>
      <c r="B1470" s="665" t="s">
        <v>14</v>
      </c>
      <c r="C1470" s="666">
        <v>92401.27</v>
      </c>
      <c r="D1470" s="666">
        <v>187.15</v>
      </c>
      <c r="E1470" s="667"/>
      <c r="F1470" s="667"/>
      <c r="G1470" s="666">
        <v>430.02</v>
      </c>
      <c r="H1470" s="667"/>
      <c r="I1470" s="666">
        <v>19107.91</v>
      </c>
      <c r="J1470" s="667"/>
      <c r="K1470" s="666">
        <v>3.63</v>
      </c>
      <c r="L1470" s="666">
        <v>827.3</v>
      </c>
      <c r="M1470" s="666">
        <v>285.11</v>
      </c>
      <c r="N1470" s="666">
        <v>113242.39</v>
      </c>
    </row>
    <row r="1471" spans="1:14" ht="15" thickBot="1">
      <c r="A1471" s="665" t="s">
        <v>3192</v>
      </c>
      <c r="B1471" s="665" t="s">
        <v>15</v>
      </c>
      <c r="C1471" s="667"/>
      <c r="D1471" s="667"/>
      <c r="E1471" s="667"/>
      <c r="F1471" s="667"/>
      <c r="G1471" s="667"/>
      <c r="H1471" s="667"/>
      <c r="I1471" s="666">
        <v>62.26</v>
      </c>
      <c r="J1471" s="667"/>
      <c r="K1471" s="666">
        <v>17175.97</v>
      </c>
      <c r="L1471" s="667"/>
      <c r="M1471" s="667"/>
      <c r="N1471" s="666">
        <v>17238.23</v>
      </c>
    </row>
    <row r="1472" spans="1:14" ht="15" thickBot="1">
      <c r="A1472" s="665" t="s">
        <v>1221</v>
      </c>
      <c r="B1472" s="665" t="s">
        <v>13</v>
      </c>
      <c r="C1472" s="666">
        <v>579.37</v>
      </c>
      <c r="D1472" s="667"/>
      <c r="E1472" s="667"/>
      <c r="F1472" s="667"/>
      <c r="G1472" s="666">
        <v>69.680000000000007</v>
      </c>
      <c r="H1472" s="666">
        <v>16.600000000000001</v>
      </c>
      <c r="I1472" s="666">
        <v>77354.89</v>
      </c>
      <c r="J1472" s="666">
        <v>517.55999999999995</v>
      </c>
      <c r="K1472" s="666">
        <v>329.44</v>
      </c>
      <c r="L1472" s="666">
        <v>0</v>
      </c>
      <c r="M1472" s="667"/>
      <c r="N1472" s="666">
        <v>78867.539999999994</v>
      </c>
    </row>
    <row r="1473" spans="1:14" ht="15" thickBot="1">
      <c r="A1473" s="665" t="s">
        <v>1222</v>
      </c>
      <c r="B1473" s="665" t="s">
        <v>13</v>
      </c>
      <c r="C1473" s="666">
        <v>19398.68</v>
      </c>
      <c r="D1473" s="667"/>
      <c r="E1473" s="667"/>
      <c r="F1473" s="667"/>
      <c r="G1473" s="667"/>
      <c r="H1473" s="666">
        <v>8116.4</v>
      </c>
      <c r="I1473" s="666">
        <v>10135</v>
      </c>
      <c r="J1473" s="667"/>
      <c r="K1473" s="666">
        <v>133595.34</v>
      </c>
      <c r="L1473" s="667"/>
      <c r="M1473" s="667"/>
      <c r="N1473" s="666">
        <v>171245.42</v>
      </c>
    </row>
    <row r="1474" spans="1:14" ht="15" thickBot="1">
      <c r="A1474" s="665" t="s">
        <v>3015</v>
      </c>
      <c r="B1474" s="665" t="s">
        <v>13</v>
      </c>
      <c r="C1474" s="666">
        <v>15835.52</v>
      </c>
      <c r="D1474" s="666">
        <v>31.41</v>
      </c>
      <c r="E1474" s="667"/>
      <c r="F1474" s="667"/>
      <c r="G1474" s="667"/>
      <c r="H1474" s="667"/>
      <c r="I1474" s="667"/>
      <c r="J1474" s="667"/>
      <c r="K1474" s="666">
        <v>0.15</v>
      </c>
      <c r="L1474" s="666">
        <v>25.07</v>
      </c>
      <c r="M1474" s="667"/>
      <c r="N1474" s="666">
        <v>15892.15</v>
      </c>
    </row>
    <row r="1475" spans="1:14" ht="15" thickBot="1">
      <c r="A1475" s="665" t="s">
        <v>3015</v>
      </c>
      <c r="B1475" s="665" t="s">
        <v>16</v>
      </c>
      <c r="C1475" s="666">
        <v>6311.99</v>
      </c>
      <c r="D1475" s="666">
        <v>-17.82</v>
      </c>
      <c r="E1475" s="667"/>
      <c r="F1475" s="667"/>
      <c r="G1475" s="667"/>
      <c r="H1475" s="667"/>
      <c r="I1475" s="667"/>
      <c r="J1475" s="666">
        <v>2912.14</v>
      </c>
      <c r="K1475" s="667"/>
      <c r="L1475" s="666">
        <v>-12.6</v>
      </c>
      <c r="M1475" s="667"/>
      <c r="N1475" s="666">
        <v>9193.7099999999991</v>
      </c>
    </row>
    <row r="1476" spans="1:14" ht="15" thickBot="1">
      <c r="A1476" s="665" t="s">
        <v>3016</v>
      </c>
      <c r="B1476" s="665" t="s">
        <v>13</v>
      </c>
      <c r="C1476" s="666">
        <v>46240.71</v>
      </c>
      <c r="D1476" s="666">
        <v>680.13</v>
      </c>
      <c r="E1476" s="667"/>
      <c r="F1476" s="666">
        <v>-272.38</v>
      </c>
      <c r="G1476" s="666">
        <v>-44.58</v>
      </c>
      <c r="H1476" s="667"/>
      <c r="I1476" s="666">
        <v>4320.8999999999996</v>
      </c>
      <c r="J1476" s="666">
        <v>-35.409999999999997</v>
      </c>
      <c r="K1476" s="666">
        <v>5990.72</v>
      </c>
      <c r="L1476" s="666">
        <v>60.76</v>
      </c>
      <c r="M1476" s="667"/>
      <c r="N1476" s="666">
        <v>56940.85</v>
      </c>
    </row>
    <row r="1477" spans="1:14" ht="15" thickBot="1">
      <c r="A1477" s="665" t="s">
        <v>1223</v>
      </c>
      <c r="B1477" s="665" t="s">
        <v>13</v>
      </c>
      <c r="C1477" s="666">
        <v>58277.599999999999</v>
      </c>
      <c r="D1477" s="667"/>
      <c r="E1477" s="667"/>
      <c r="F1477" s="667"/>
      <c r="G1477" s="667"/>
      <c r="H1477" s="667"/>
      <c r="I1477" s="666">
        <v>1811.68</v>
      </c>
      <c r="J1477" s="667"/>
      <c r="K1477" s="666">
        <v>41164.400000000001</v>
      </c>
      <c r="L1477" s="667"/>
      <c r="M1477" s="667"/>
      <c r="N1477" s="666">
        <v>101253.68</v>
      </c>
    </row>
    <row r="1478" spans="1:14" ht="15" thickBot="1">
      <c r="A1478" s="665" t="s">
        <v>1224</v>
      </c>
      <c r="B1478" s="665" t="s">
        <v>16</v>
      </c>
      <c r="C1478" s="666">
        <v>10783.07</v>
      </c>
      <c r="D1478" s="667"/>
      <c r="E1478" s="667"/>
      <c r="F1478" s="667"/>
      <c r="G1478" s="667"/>
      <c r="H1478" s="667"/>
      <c r="I1478" s="667"/>
      <c r="J1478" s="667"/>
      <c r="K1478" s="666">
        <v>4117.71</v>
      </c>
      <c r="L1478" s="667"/>
      <c r="M1478" s="666">
        <v>29900.46</v>
      </c>
      <c r="N1478" s="666">
        <v>44801.24</v>
      </c>
    </row>
    <row r="1479" spans="1:14" ht="15" thickBot="1">
      <c r="A1479" s="665" t="s">
        <v>1225</v>
      </c>
      <c r="B1479" s="665" t="s">
        <v>13</v>
      </c>
      <c r="C1479" s="666">
        <v>32463.69</v>
      </c>
      <c r="D1479" s="667"/>
      <c r="E1479" s="667"/>
      <c r="F1479" s="667"/>
      <c r="G1479" s="667"/>
      <c r="H1479" s="667"/>
      <c r="I1479" s="666">
        <v>32044.080000000002</v>
      </c>
      <c r="J1479" s="666">
        <v>10694.01</v>
      </c>
      <c r="K1479" s="666">
        <v>29483.41</v>
      </c>
      <c r="L1479" s="667"/>
      <c r="M1479" s="667"/>
      <c r="N1479" s="666">
        <v>104685.19</v>
      </c>
    </row>
    <row r="1480" spans="1:14" ht="15" thickBot="1">
      <c r="A1480" s="665" t="s">
        <v>1226</v>
      </c>
      <c r="B1480" s="665" t="s">
        <v>13</v>
      </c>
      <c r="C1480" s="666">
        <v>33310.019999999997</v>
      </c>
      <c r="D1480" s="667"/>
      <c r="E1480" s="667"/>
      <c r="F1480" s="667"/>
      <c r="G1480" s="667"/>
      <c r="H1480" s="667"/>
      <c r="I1480" s="667"/>
      <c r="J1480" s="667"/>
      <c r="K1480" s="666">
        <v>23689.599999999999</v>
      </c>
      <c r="L1480" s="667"/>
      <c r="M1480" s="667"/>
      <c r="N1480" s="666">
        <v>56999.62</v>
      </c>
    </row>
    <row r="1481" spans="1:14" ht="15" thickBot="1">
      <c r="A1481" s="665" t="s">
        <v>1227</v>
      </c>
      <c r="B1481" s="665" t="s">
        <v>18</v>
      </c>
      <c r="C1481" s="667"/>
      <c r="D1481" s="666">
        <v>49850.17</v>
      </c>
      <c r="E1481" s="667"/>
      <c r="F1481" s="667"/>
      <c r="G1481" s="666">
        <v>0.19</v>
      </c>
      <c r="H1481" s="667"/>
      <c r="I1481" s="667"/>
      <c r="J1481" s="666">
        <v>11613.33</v>
      </c>
      <c r="K1481" s="666">
        <v>1339.57</v>
      </c>
      <c r="L1481" s="667"/>
      <c r="M1481" s="666">
        <v>2415.5</v>
      </c>
      <c r="N1481" s="666">
        <v>65218.76</v>
      </c>
    </row>
    <row r="1482" spans="1:14" ht="15" thickBot="1">
      <c r="A1482" s="665" t="s">
        <v>1228</v>
      </c>
      <c r="B1482" s="665" t="s">
        <v>13</v>
      </c>
      <c r="C1482" s="666">
        <v>47202.05</v>
      </c>
      <c r="D1482" s="667"/>
      <c r="E1482" s="667"/>
      <c r="F1482" s="667"/>
      <c r="G1482" s="667"/>
      <c r="H1482" s="667"/>
      <c r="I1482" s="667"/>
      <c r="J1482" s="667"/>
      <c r="K1482" s="666">
        <v>31804.52</v>
      </c>
      <c r="L1482" s="667"/>
      <c r="M1482" s="667"/>
      <c r="N1482" s="666">
        <v>79006.570000000007</v>
      </c>
    </row>
    <row r="1483" spans="1:14" ht="15" thickBot="1">
      <c r="A1483" s="665" t="s">
        <v>1229</v>
      </c>
      <c r="B1483" s="665" t="s">
        <v>13</v>
      </c>
      <c r="C1483" s="666">
        <v>45439.86</v>
      </c>
      <c r="D1483" s="667"/>
      <c r="E1483" s="667"/>
      <c r="F1483" s="667"/>
      <c r="G1483" s="667"/>
      <c r="H1483" s="667"/>
      <c r="I1483" s="667"/>
      <c r="J1483" s="667"/>
      <c r="K1483" s="666">
        <v>56909.41</v>
      </c>
      <c r="L1483" s="667"/>
      <c r="M1483" s="667"/>
      <c r="N1483" s="666">
        <v>102349.27</v>
      </c>
    </row>
    <row r="1484" spans="1:14" ht="15" thickBot="1">
      <c r="A1484" s="665" t="s">
        <v>1230</v>
      </c>
      <c r="B1484" s="665" t="s">
        <v>13</v>
      </c>
      <c r="C1484" s="666">
        <v>50208.61</v>
      </c>
      <c r="D1484" s="666">
        <v>7959.36</v>
      </c>
      <c r="E1484" s="667"/>
      <c r="F1484" s="667"/>
      <c r="G1484" s="667"/>
      <c r="H1484" s="667"/>
      <c r="I1484" s="666">
        <v>31209.18</v>
      </c>
      <c r="J1484" s="667"/>
      <c r="K1484" s="667"/>
      <c r="L1484" s="666">
        <v>1815.81</v>
      </c>
      <c r="M1484" s="667"/>
      <c r="N1484" s="666">
        <v>91192.960000000006</v>
      </c>
    </row>
    <row r="1485" spans="1:14" ht="15" thickBot="1">
      <c r="A1485" s="665" t="s">
        <v>1231</v>
      </c>
      <c r="B1485" s="665" t="s">
        <v>14</v>
      </c>
      <c r="C1485" s="666">
        <v>-36.42</v>
      </c>
      <c r="D1485" s="666">
        <v>-0.56999999999999995</v>
      </c>
      <c r="E1485" s="667"/>
      <c r="F1485" s="667"/>
      <c r="G1485" s="666">
        <v>-4.2699999999999996</v>
      </c>
      <c r="H1485" s="666">
        <v>0.44</v>
      </c>
      <c r="I1485" s="666">
        <v>56539.87</v>
      </c>
      <c r="J1485" s="667"/>
      <c r="K1485" s="667"/>
      <c r="L1485" s="667"/>
      <c r="M1485" s="667"/>
      <c r="N1485" s="666">
        <v>56499.05</v>
      </c>
    </row>
    <row r="1486" spans="1:14" ht="15" thickBot="1">
      <c r="A1486" s="665" t="s">
        <v>1232</v>
      </c>
      <c r="B1486" s="665" t="s">
        <v>13</v>
      </c>
      <c r="C1486" s="667"/>
      <c r="D1486" s="667"/>
      <c r="E1486" s="667"/>
      <c r="F1486" s="667"/>
      <c r="G1486" s="667"/>
      <c r="H1486" s="667"/>
      <c r="I1486" s="667"/>
      <c r="J1486" s="666">
        <v>60320.14</v>
      </c>
      <c r="K1486" s="667"/>
      <c r="L1486" s="667"/>
      <c r="M1486" s="667"/>
      <c r="N1486" s="666">
        <v>60320.14</v>
      </c>
    </row>
    <row r="1487" spans="1:14" ht="15" thickBot="1">
      <c r="A1487" s="665" t="s">
        <v>3686</v>
      </c>
      <c r="B1487" s="665" t="s">
        <v>14</v>
      </c>
      <c r="C1487" s="666">
        <v>0.65</v>
      </c>
      <c r="D1487" s="667"/>
      <c r="E1487" s="667"/>
      <c r="F1487" s="667"/>
      <c r="G1487" s="666">
        <v>0.84</v>
      </c>
      <c r="H1487" s="667"/>
      <c r="I1487" s="666">
        <v>2.38</v>
      </c>
      <c r="J1487" s="667"/>
      <c r="K1487" s="666">
        <v>2696.23</v>
      </c>
      <c r="L1487" s="666">
        <v>0.5</v>
      </c>
      <c r="M1487" s="667"/>
      <c r="N1487" s="666">
        <v>2700.6</v>
      </c>
    </row>
    <row r="1488" spans="1:14" ht="15" thickBot="1">
      <c r="A1488" s="665" t="s">
        <v>3686</v>
      </c>
      <c r="B1488" s="665" t="s">
        <v>19</v>
      </c>
      <c r="C1488" s="666">
        <v>-1.35</v>
      </c>
      <c r="D1488" s="667"/>
      <c r="E1488" s="667"/>
      <c r="F1488" s="667"/>
      <c r="G1488" s="666">
        <v>-1.76</v>
      </c>
      <c r="H1488" s="667"/>
      <c r="I1488" s="666">
        <v>-4.97</v>
      </c>
      <c r="J1488" s="667"/>
      <c r="K1488" s="666">
        <v>9.1300000000000008</v>
      </c>
      <c r="L1488" s="666">
        <v>-1.04</v>
      </c>
      <c r="M1488" s="667"/>
      <c r="N1488" s="666">
        <v>0.01</v>
      </c>
    </row>
    <row r="1489" spans="1:14" ht="15" thickBot="1">
      <c r="A1489" s="665" t="s">
        <v>1233</v>
      </c>
      <c r="B1489" s="665" t="s">
        <v>15</v>
      </c>
      <c r="C1489" s="667"/>
      <c r="D1489" s="667"/>
      <c r="E1489" s="667"/>
      <c r="F1489" s="667"/>
      <c r="G1489" s="667"/>
      <c r="H1489" s="667"/>
      <c r="I1489" s="666">
        <v>68.569999999999993</v>
      </c>
      <c r="J1489" s="667"/>
      <c r="K1489" s="666">
        <v>56387.39</v>
      </c>
      <c r="L1489" s="667"/>
      <c r="M1489" s="667"/>
      <c r="N1489" s="666">
        <v>56455.96</v>
      </c>
    </row>
    <row r="1490" spans="1:14" ht="15" thickBot="1">
      <c r="A1490" s="665" t="s">
        <v>3687</v>
      </c>
      <c r="B1490" s="665" t="s">
        <v>13</v>
      </c>
      <c r="C1490" s="666">
        <v>21558.79</v>
      </c>
      <c r="D1490" s="667"/>
      <c r="E1490" s="667"/>
      <c r="F1490" s="667"/>
      <c r="G1490" s="667"/>
      <c r="H1490" s="667"/>
      <c r="I1490" s="667"/>
      <c r="J1490" s="667"/>
      <c r="K1490" s="666">
        <v>1722.69</v>
      </c>
      <c r="L1490" s="667"/>
      <c r="M1490" s="667"/>
      <c r="N1490" s="666">
        <v>23281.48</v>
      </c>
    </row>
    <row r="1491" spans="1:14" ht="15" thickBot="1">
      <c r="A1491" s="665" t="s">
        <v>1234</v>
      </c>
      <c r="B1491" s="665" t="s">
        <v>16</v>
      </c>
      <c r="C1491" s="667"/>
      <c r="D1491" s="667"/>
      <c r="E1491" s="667"/>
      <c r="F1491" s="667"/>
      <c r="G1491" s="667"/>
      <c r="H1491" s="667"/>
      <c r="I1491" s="667"/>
      <c r="J1491" s="667"/>
      <c r="K1491" s="666">
        <v>42583.82</v>
      </c>
      <c r="L1491" s="667"/>
      <c r="M1491" s="667"/>
      <c r="N1491" s="666">
        <v>42583.82</v>
      </c>
    </row>
    <row r="1492" spans="1:14" ht="15" thickBot="1">
      <c r="A1492" s="665" t="s">
        <v>1235</v>
      </c>
      <c r="B1492" s="665" t="s">
        <v>13</v>
      </c>
      <c r="C1492" s="667"/>
      <c r="D1492" s="667"/>
      <c r="E1492" s="667"/>
      <c r="F1492" s="667"/>
      <c r="G1492" s="667"/>
      <c r="H1492" s="667"/>
      <c r="I1492" s="667"/>
      <c r="J1492" s="667"/>
      <c r="K1492" s="666">
        <v>109282.19</v>
      </c>
      <c r="L1492" s="667"/>
      <c r="M1492" s="667"/>
      <c r="N1492" s="666">
        <v>109282.19</v>
      </c>
    </row>
    <row r="1493" spans="1:14" ht="15" thickBot="1">
      <c r="A1493" s="665" t="s">
        <v>1236</v>
      </c>
      <c r="B1493" s="665" t="s">
        <v>16</v>
      </c>
      <c r="C1493" s="667"/>
      <c r="D1493" s="667"/>
      <c r="E1493" s="667"/>
      <c r="F1493" s="666">
        <v>75349.78</v>
      </c>
      <c r="G1493" s="667"/>
      <c r="H1493" s="667"/>
      <c r="I1493" s="666">
        <v>286.99</v>
      </c>
      <c r="J1493" s="667"/>
      <c r="K1493" s="666">
        <v>14.13</v>
      </c>
      <c r="L1493" s="667"/>
      <c r="M1493" s="667"/>
      <c r="N1493" s="666">
        <v>75650.899999999994</v>
      </c>
    </row>
    <row r="1494" spans="1:14" ht="15" thickBot="1">
      <c r="A1494" s="665" t="s">
        <v>1237</v>
      </c>
      <c r="B1494" s="665" t="s">
        <v>13</v>
      </c>
      <c r="C1494" s="666">
        <v>19948.61</v>
      </c>
      <c r="D1494" s="667"/>
      <c r="E1494" s="667"/>
      <c r="F1494" s="667"/>
      <c r="G1494" s="667"/>
      <c r="H1494" s="666">
        <v>1512.21</v>
      </c>
      <c r="I1494" s="666">
        <v>12040.38</v>
      </c>
      <c r="J1494" s="667"/>
      <c r="K1494" s="666">
        <v>48317.760000000002</v>
      </c>
      <c r="L1494" s="667"/>
      <c r="M1494" s="667"/>
      <c r="N1494" s="666">
        <v>81818.960000000006</v>
      </c>
    </row>
    <row r="1495" spans="1:14" ht="15" thickBot="1">
      <c r="A1495" s="665" t="s">
        <v>3688</v>
      </c>
      <c r="B1495" s="665" t="s">
        <v>13</v>
      </c>
      <c r="C1495" s="667"/>
      <c r="D1495" s="667"/>
      <c r="E1495" s="667"/>
      <c r="F1495" s="667"/>
      <c r="G1495" s="667"/>
      <c r="H1495" s="667"/>
      <c r="I1495" s="666">
        <v>38982.120000000003</v>
      </c>
      <c r="J1495" s="667"/>
      <c r="K1495" s="666">
        <v>3584.07</v>
      </c>
      <c r="L1495" s="667"/>
      <c r="M1495" s="667"/>
      <c r="N1495" s="666">
        <v>42566.19</v>
      </c>
    </row>
    <row r="1496" spans="1:14" ht="15" thickBot="1">
      <c r="A1496" s="665" t="s">
        <v>1238</v>
      </c>
      <c r="B1496" s="665" t="s">
        <v>13</v>
      </c>
      <c r="C1496" s="666">
        <v>67819.8</v>
      </c>
      <c r="D1496" s="667"/>
      <c r="E1496" s="667"/>
      <c r="F1496" s="667"/>
      <c r="G1496" s="667"/>
      <c r="H1496" s="667"/>
      <c r="I1496" s="667"/>
      <c r="J1496" s="667"/>
      <c r="K1496" s="666">
        <v>30187.4</v>
      </c>
      <c r="L1496" s="667"/>
      <c r="M1496" s="667"/>
      <c r="N1496" s="666">
        <v>98007.2</v>
      </c>
    </row>
    <row r="1497" spans="1:14" ht="15" thickBot="1">
      <c r="A1497" s="665" t="s">
        <v>1239</v>
      </c>
      <c r="B1497" s="665" t="s">
        <v>13</v>
      </c>
      <c r="C1497" s="667"/>
      <c r="D1497" s="667"/>
      <c r="E1497" s="667"/>
      <c r="F1497" s="666">
        <v>76952.479999999996</v>
      </c>
      <c r="G1497" s="667"/>
      <c r="H1497" s="667"/>
      <c r="I1497" s="666">
        <v>2.71</v>
      </c>
      <c r="J1497" s="667"/>
      <c r="K1497" s="667"/>
      <c r="L1497" s="667"/>
      <c r="M1497" s="667"/>
      <c r="N1497" s="666">
        <v>76955.19</v>
      </c>
    </row>
    <row r="1498" spans="1:14" ht="15" thickBot="1">
      <c r="A1498" s="665" t="s">
        <v>1240</v>
      </c>
      <c r="B1498" s="665" t="s">
        <v>15</v>
      </c>
      <c r="C1498" s="667"/>
      <c r="D1498" s="667"/>
      <c r="E1498" s="667"/>
      <c r="F1498" s="667"/>
      <c r="G1498" s="667"/>
      <c r="H1498" s="667"/>
      <c r="I1498" s="666">
        <v>986.76</v>
      </c>
      <c r="J1498" s="667"/>
      <c r="K1498" s="666">
        <v>61771.82</v>
      </c>
      <c r="L1498" s="666">
        <v>3168.85</v>
      </c>
      <c r="M1498" s="667"/>
      <c r="N1498" s="666">
        <v>65927.429999999993</v>
      </c>
    </row>
    <row r="1499" spans="1:14" ht="15" thickBot="1">
      <c r="A1499" s="665" t="s">
        <v>1241</v>
      </c>
      <c r="B1499" s="665" t="s">
        <v>18</v>
      </c>
      <c r="C1499" s="667"/>
      <c r="D1499" s="666">
        <v>32429.57</v>
      </c>
      <c r="E1499" s="667"/>
      <c r="F1499" s="667"/>
      <c r="G1499" s="666">
        <v>0.14000000000000001</v>
      </c>
      <c r="H1499" s="667"/>
      <c r="I1499" s="667"/>
      <c r="J1499" s="666">
        <v>7034.16</v>
      </c>
      <c r="K1499" s="666">
        <v>1576.54</v>
      </c>
      <c r="L1499" s="667"/>
      <c r="M1499" s="666">
        <v>23088.799999999999</v>
      </c>
      <c r="N1499" s="666">
        <v>64129.21</v>
      </c>
    </row>
    <row r="1500" spans="1:14" ht="15" thickBot="1">
      <c r="A1500" s="665" t="s">
        <v>1242</v>
      </c>
      <c r="B1500" s="665" t="s">
        <v>13</v>
      </c>
      <c r="C1500" s="667"/>
      <c r="D1500" s="667"/>
      <c r="E1500" s="667"/>
      <c r="F1500" s="667"/>
      <c r="G1500" s="667"/>
      <c r="H1500" s="667"/>
      <c r="I1500" s="667"/>
      <c r="J1500" s="667"/>
      <c r="K1500" s="666">
        <v>233279.55</v>
      </c>
      <c r="L1500" s="667"/>
      <c r="M1500" s="667"/>
      <c r="N1500" s="666">
        <v>233279.55</v>
      </c>
    </row>
    <row r="1501" spans="1:14" ht="15" thickBot="1">
      <c r="A1501" s="665" t="s">
        <v>1243</v>
      </c>
      <c r="B1501" s="665" t="s">
        <v>14</v>
      </c>
      <c r="C1501" s="666">
        <v>99970.87</v>
      </c>
      <c r="D1501" s="666">
        <v>24662.61</v>
      </c>
      <c r="E1501" s="667"/>
      <c r="F1501" s="667"/>
      <c r="G1501" s="666">
        <v>961.89</v>
      </c>
      <c r="H1501" s="667"/>
      <c r="I1501" s="666">
        <v>56193.61</v>
      </c>
      <c r="J1501" s="667"/>
      <c r="K1501" s="666">
        <v>6.08</v>
      </c>
      <c r="L1501" s="666">
        <v>3239.82</v>
      </c>
      <c r="M1501" s="666">
        <v>136.19</v>
      </c>
      <c r="N1501" s="666">
        <v>185171.07</v>
      </c>
    </row>
    <row r="1502" spans="1:14" ht="15" thickBot="1">
      <c r="A1502" s="665" t="s">
        <v>1244</v>
      </c>
      <c r="B1502" s="665" t="s">
        <v>13</v>
      </c>
      <c r="C1502" s="666">
        <v>48996.91</v>
      </c>
      <c r="D1502" s="666">
        <v>518.77</v>
      </c>
      <c r="E1502" s="667"/>
      <c r="F1502" s="666">
        <v>-81.37</v>
      </c>
      <c r="G1502" s="666">
        <v>-14.4</v>
      </c>
      <c r="H1502" s="667"/>
      <c r="I1502" s="666">
        <v>19833.990000000002</v>
      </c>
      <c r="J1502" s="666">
        <v>-61.54</v>
      </c>
      <c r="K1502" s="666">
        <v>-71.790000000000006</v>
      </c>
      <c r="L1502" s="666">
        <v>105.05</v>
      </c>
      <c r="M1502" s="667"/>
      <c r="N1502" s="666">
        <v>69225.62</v>
      </c>
    </row>
    <row r="1503" spans="1:14" ht="15" thickBot="1">
      <c r="A1503" s="665" t="s">
        <v>1245</v>
      </c>
      <c r="B1503" s="665" t="s">
        <v>18</v>
      </c>
      <c r="C1503" s="666">
        <v>-1055.24</v>
      </c>
      <c r="D1503" s="666">
        <v>-4.97</v>
      </c>
      <c r="E1503" s="667"/>
      <c r="F1503" s="667"/>
      <c r="G1503" s="666">
        <v>508.2</v>
      </c>
      <c r="H1503" s="667"/>
      <c r="I1503" s="666">
        <v>-26.91</v>
      </c>
      <c r="J1503" s="666">
        <v>50744.05</v>
      </c>
      <c r="K1503" s="666">
        <v>-0.96</v>
      </c>
      <c r="L1503" s="666">
        <v>-26.26</v>
      </c>
      <c r="M1503" s="667"/>
      <c r="N1503" s="666">
        <v>50137.91</v>
      </c>
    </row>
    <row r="1504" spans="1:14" ht="15" thickBot="1">
      <c r="A1504" s="665" t="s">
        <v>3193</v>
      </c>
      <c r="B1504" s="665" t="s">
        <v>16</v>
      </c>
      <c r="C1504" s="666">
        <v>3282.37</v>
      </c>
      <c r="D1504" s="667"/>
      <c r="E1504" s="667"/>
      <c r="F1504" s="666">
        <v>40807.120000000003</v>
      </c>
      <c r="G1504" s="667"/>
      <c r="H1504" s="667"/>
      <c r="I1504" s="666">
        <v>-0.14000000000000001</v>
      </c>
      <c r="J1504" s="667"/>
      <c r="K1504" s="666">
        <v>2188.2600000000002</v>
      </c>
      <c r="L1504" s="667"/>
      <c r="M1504" s="667"/>
      <c r="N1504" s="666">
        <v>46277.61</v>
      </c>
    </row>
    <row r="1505" spans="1:14" ht="15" thickBot="1">
      <c r="A1505" s="665" t="s">
        <v>1246</v>
      </c>
      <c r="B1505" s="665" t="s">
        <v>13</v>
      </c>
      <c r="C1505" s="666">
        <v>28131.59</v>
      </c>
      <c r="D1505" s="667"/>
      <c r="E1505" s="667"/>
      <c r="F1505" s="667"/>
      <c r="G1505" s="667"/>
      <c r="H1505" s="667"/>
      <c r="I1505" s="666">
        <v>62248.47</v>
      </c>
      <c r="J1505" s="667"/>
      <c r="K1505" s="667"/>
      <c r="L1505" s="667"/>
      <c r="M1505" s="667"/>
      <c r="N1505" s="666">
        <v>90380.06</v>
      </c>
    </row>
    <row r="1506" spans="1:14" ht="15" thickBot="1">
      <c r="A1506" s="665" t="s">
        <v>1247</v>
      </c>
      <c r="B1506" s="665" t="s">
        <v>13</v>
      </c>
      <c r="C1506" s="667"/>
      <c r="D1506" s="667"/>
      <c r="E1506" s="667"/>
      <c r="F1506" s="666">
        <v>76351.63</v>
      </c>
      <c r="G1506" s="667"/>
      <c r="H1506" s="667"/>
      <c r="I1506" s="666">
        <v>55.53</v>
      </c>
      <c r="J1506" s="667"/>
      <c r="K1506" s="666">
        <v>4.63</v>
      </c>
      <c r="L1506" s="667"/>
      <c r="M1506" s="667"/>
      <c r="N1506" s="666">
        <v>76411.789999999994</v>
      </c>
    </row>
    <row r="1507" spans="1:14" ht="15" thickBot="1">
      <c r="A1507" s="665" t="s">
        <v>1248</v>
      </c>
      <c r="B1507" s="665" t="s">
        <v>14</v>
      </c>
      <c r="C1507" s="666">
        <v>56867.86</v>
      </c>
      <c r="D1507" s="666">
        <v>4273.6899999999996</v>
      </c>
      <c r="E1507" s="667"/>
      <c r="F1507" s="667"/>
      <c r="G1507" s="666">
        <v>469.56</v>
      </c>
      <c r="H1507" s="667"/>
      <c r="I1507" s="666">
        <v>43061.01</v>
      </c>
      <c r="J1507" s="667"/>
      <c r="K1507" s="666">
        <v>461.32</v>
      </c>
      <c r="L1507" s="666">
        <v>2093.71</v>
      </c>
      <c r="M1507" s="666">
        <v>35.71</v>
      </c>
      <c r="N1507" s="666">
        <v>107262.86</v>
      </c>
    </row>
    <row r="1508" spans="1:14" ht="15" thickBot="1">
      <c r="A1508" s="665" t="s">
        <v>1249</v>
      </c>
      <c r="B1508" s="665" t="s">
        <v>13</v>
      </c>
      <c r="C1508" s="666">
        <v>40808.86</v>
      </c>
      <c r="D1508" s="667"/>
      <c r="E1508" s="667"/>
      <c r="F1508" s="667"/>
      <c r="G1508" s="667"/>
      <c r="H1508" s="667"/>
      <c r="I1508" s="667"/>
      <c r="J1508" s="667"/>
      <c r="K1508" s="666">
        <v>16532</v>
      </c>
      <c r="L1508" s="667"/>
      <c r="M1508" s="667"/>
      <c r="N1508" s="666">
        <v>57340.86</v>
      </c>
    </row>
    <row r="1509" spans="1:14" ht="15" thickBot="1">
      <c r="A1509" s="665" t="s">
        <v>1250</v>
      </c>
      <c r="B1509" s="665" t="s">
        <v>13</v>
      </c>
      <c r="C1509" s="666">
        <v>-11.98</v>
      </c>
      <c r="D1509" s="666">
        <v>-0.09</v>
      </c>
      <c r="E1509" s="667"/>
      <c r="F1509" s="667"/>
      <c r="G1509" s="667"/>
      <c r="H1509" s="667"/>
      <c r="I1509" s="666">
        <v>53739.63</v>
      </c>
      <c r="J1509" s="667"/>
      <c r="K1509" s="667"/>
      <c r="L1509" s="666">
        <v>571.39</v>
      </c>
      <c r="M1509" s="667"/>
      <c r="N1509" s="666">
        <v>54298.95</v>
      </c>
    </row>
    <row r="1510" spans="1:14" ht="15" thickBot="1">
      <c r="A1510" s="665" t="s">
        <v>1251</v>
      </c>
      <c r="B1510" s="665" t="s">
        <v>15</v>
      </c>
      <c r="C1510" s="666">
        <v>63839.96</v>
      </c>
      <c r="D1510" s="667"/>
      <c r="E1510" s="667"/>
      <c r="F1510" s="667"/>
      <c r="G1510" s="667"/>
      <c r="H1510" s="667"/>
      <c r="I1510" s="666">
        <v>2203.0500000000002</v>
      </c>
      <c r="J1510" s="667"/>
      <c r="K1510" s="667"/>
      <c r="L1510" s="667"/>
      <c r="M1510" s="667"/>
      <c r="N1510" s="666">
        <v>66043.009999999995</v>
      </c>
    </row>
    <row r="1511" spans="1:14" ht="15" thickBot="1">
      <c r="A1511" s="665" t="s">
        <v>1252</v>
      </c>
      <c r="B1511" s="665" t="s">
        <v>14</v>
      </c>
      <c r="C1511" s="667"/>
      <c r="D1511" s="667"/>
      <c r="E1511" s="667"/>
      <c r="F1511" s="667"/>
      <c r="G1511" s="667"/>
      <c r="H1511" s="667"/>
      <c r="I1511" s="667"/>
      <c r="J1511" s="667"/>
      <c r="K1511" s="667"/>
      <c r="L1511" s="667"/>
      <c r="M1511" s="666">
        <v>68912.639999999999</v>
      </c>
      <c r="N1511" s="666">
        <v>68912.639999999999</v>
      </c>
    </row>
    <row r="1512" spans="1:14" ht="15" thickBot="1">
      <c r="A1512" s="665" t="s">
        <v>1253</v>
      </c>
      <c r="B1512" s="665" t="s">
        <v>14</v>
      </c>
      <c r="C1512" s="666">
        <v>37208.730000000003</v>
      </c>
      <c r="D1512" s="666">
        <v>474.39</v>
      </c>
      <c r="E1512" s="667"/>
      <c r="F1512" s="667"/>
      <c r="G1512" s="666">
        <v>9.5399999999999991</v>
      </c>
      <c r="H1512" s="667"/>
      <c r="I1512" s="666">
        <v>99450.98</v>
      </c>
      <c r="J1512" s="667"/>
      <c r="K1512" s="666">
        <v>147.04</v>
      </c>
      <c r="L1512" s="666">
        <v>5642.98</v>
      </c>
      <c r="M1512" s="667"/>
      <c r="N1512" s="666">
        <v>142933.66</v>
      </c>
    </row>
    <row r="1513" spans="1:14" ht="15" thickBot="1">
      <c r="A1513" s="665" t="s">
        <v>3017</v>
      </c>
      <c r="B1513" s="665" t="s">
        <v>16</v>
      </c>
      <c r="C1513" s="666">
        <v>47594.09</v>
      </c>
      <c r="D1513" s="666">
        <v>2934.81</v>
      </c>
      <c r="E1513" s="667"/>
      <c r="F1513" s="667"/>
      <c r="G1513" s="667"/>
      <c r="H1513" s="667"/>
      <c r="I1513" s="666">
        <v>2872.15</v>
      </c>
      <c r="J1513" s="666">
        <v>3636.04</v>
      </c>
      <c r="K1513" s="667"/>
      <c r="L1513" s="666">
        <v>501.59</v>
      </c>
      <c r="M1513" s="667"/>
      <c r="N1513" s="666">
        <v>57538.68</v>
      </c>
    </row>
    <row r="1514" spans="1:14" ht="15" thickBot="1">
      <c r="A1514" s="665" t="s">
        <v>1254</v>
      </c>
      <c r="B1514" s="665" t="s">
        <v>13</v>
      </c>
      <c r="C1514" s="666">
        <v>35227.03</v>
      </c>
      <c r="D1514" s="667"/>
      <c r="E1514" s="667"/>
      <c r="F1514" s="667"/>
      <c r="G1514" s="667"/>
      <c r="H1514" s="667"/>
      <c r="I1514" s="667"/>
      <c r="J1514" s="667"/>
      <c r="K1514" s="666">
        <v>24271.19</v>
      </c>
      <c r="L1514" s="667"/>
      <c r="M1514" s="667"/>
      <c r="N1514" s="666">
        <v>59498.22</v>
      </c>
    </row>
    <row r="1515" spans="1:14" ht="15" thickBot="1">
      <c r="A1515" s="665" t="s">
        <v>1255</v>
      </c>
      <c r="B1515" s="665" t="s">
        <v>13</v>
      </c>
      <c r="C1515" s="666">
        <v>7628.23</v>
      </c>
      <c r="D1515" s="667"/>
      <c r="E1515" s="667"/>
      <c r="F1515" s="666">
        <v>28779.919999999998</v>
      </c>
      <c r="G1515" s="667"/>
      <c r="H1515" s="667"/>
      <c r="I1515" s="666">
        <v>14.24</v>
      </c>
      <c r="J1515" s="666">
        <v>-16.93</v>
      </c>
      <c r="K1515" s="666">
        <v>63548.66</v>
      </c>
      <c r="L1515" s="667"/>
      <c r="M1515" s="667"/>
      <c r="N1515" s="666">
        <v>99954.12</v>
      </c>
    </row>
    <row r="1516" spans="1:14" ht="15" thickBot="1">
      <c r="A1516" s="665" t="s">
        <v>1256</v>
      </c>
      <c r="B1516" s="665" t="s">
        <v>13</v>
      </c>
      <c r="C1516" s="666">
        <v>40981.35</v>
      </c>
      <c r="D1516" s="667"/>
      <c r="E1516" s="667"/>
      <c r="F1516" s="667"/>
      <c r="G1516" s="667"/>
      <c r="H1516" s="667"/>
      <c r="I1516" s="666">
        <v>2571.36</v>
      </c>
      <c r="J1516" s="666">
        <v>3535.62</v>
      </c>
      <c r="K1516" s="666">
        <v>5678.88</v>
      </c>
      <c r="L1516" s="667"/>
      <c r="M1516" s="666">
        <v>10787.21</v>
      </c>
      <c r="N1516" s="666">
        <v>63554.42</v>
      </c>
    </row>
    <row r="1517" spans="1:14" ht="15" thickBot="1">
      <c r="A1517" s="665" t="s">
        <v>1257</v>
      </c>
      <c r="B1517" s="665" t="s">
        <v>13</v>
      </c>
      <c r="C1517" s="666">
        <v>-1204.58</v>
      </c>
      <c r="D1517" s="667"/>
      <c r="E1517" s="667"/>
      <c r="F1517" s="666">
        <v>2702.35</v>
      </c>
      <c r="G1517" s="667"/>
      <c r="H1517" s="666">
        <v>2180.29</v>
      </c>
      <c r="I1517" s="666">
        <v>-74.88</v>
      </c>
      <c r="J1517" s="666">
        <v>-7.15</v>
      </c>
      <c r="K1517" s="666">
        <v>1796.52</v>
      </c>
      <c r="L1517" s="667"/>
      <c r="M1517" s="667"/>
      <c r="N1517" s="666">
        <v>5392.55</v>
      </c>
    </row>
    <row r="1518" spans="1:14" ht="15" thickBot="1">
      <c r="A1518" s="665" t="s">
        <v>1257</v>
      </c>
      <c r="B1518" s="665" t="s">
        <v>16</v>
      </c>
      <c r="C1518" s="666">
        <v>1947.58</v>
      </c>
      <c r="D1518" s="667"/>
      <c r="E1518" s="667"/>
      <c r="F1518" s="666">
        <v>2644.3</v>
      </c>
      <c r="G1518" s="667"/>
      <c r="H1518" s="666">
        <v>3843.98</v>
      </c>
      <c r="I1518" s="666">
        <v>221.32</v>
      </c>
      <c r="J1518" s="666">
        <v>7.05</v>
      </c>
      <c r="K1518" s="666">
        <v>5913.61</v>
      </c>
      <c r="L1518" s="667"/>
      <c r="M1518" s="667"/>
      <c r="N1518" s="666">
        <v>14577.84</v>
      </c>
    </row>
    <row r="1519" spans="1:14" ht="15" thickBot="1">
      <c r="A1519" s="665" t="s">
        <v>1258</v>
      </c>
      <c r="B1519" s="665" t="s">
        <v>15</v>
      </c>
      <c r="C1519" s="667"/>
      <c r="D1519" s="667"/>
      <c r="E1519" s="667"/>
      <c r="F1519" s="667"/>
      <c r="G1519" s="667"/>
      <c r="H1519" s="667"/>
      <c r="I1519" s="667"/>
      <c r="J1519" s="667"/>
      <c r="K1519" s="667"/>
      <c r="L1519" s="667"/>
      <c r="M1519" s="666">
        <v>55456.959999999999</v>
      </c>
      <c r="N1519" s="666">
        <v>55456.959999999999</v>
      </c>
    </row>
    <row r="1520" spans="1:14" ht="15" thickBot="1">
      <c r="A1520" s="665" t="s">
        <v>1259</v>
      </c>
      <c r="B1520" s="665" t="s">
        <v>14</v>
      </c>
      <c r="C1520" s="666">
        <v>703.14</v>
      </c>
      <c r="D1520" s="667"/>
      <c r="E1520" s="667"/>
      <c r="F1520" s="667"/>
      <c r="G1520" s="667"/>
      <c r="H1520" s="667"/>
      <c r="I1520" s="666">
        <v>69569.52</v>
      </c>
      <c r="J1520" s="667"/>
      <c r="K1520" s="667"/>
      <c r="L1520" s="666">
        <v>26.06</v>
      </c>
      <c r="M1520" s="667"/>
      <c r="N1520" s="666">
        <v>70298.720000000001</v>
      </c>
    </row>
    <row r="1521" spans="1:14" ht="15" thickBot="1">
      <c r="A1521" s="665" t="s">
        <v>1260</v>
      </c>
      <c r="B1521" s="665" t="s">
        <v>13</v>
      </c>
      <c r="C1521" s="666">
        <v>1546.5</v>
      </c>
      <c r="D1521" s="667"/>
      <c r="E1521" s="667"/>
      <c r="F1521" s="666">
        <v>8052.98</v>
      </c>
      <c r="G1521" s="667"/>
      <c r="H1521" s="667"/>
      <c r="I1521" s="666">
        <v>2357.65</v>
      </c>
      <c r="J1521" s="667"/>
      <c r="K1521" s="666">
        <v>95114.59</v>
      </c>
      <c r="L1521" s="666">
        <v>1451.68</v>
      </c>
      <c r="M1521" s="667"/>
      <c r="N1521" s="666">
        <v>108523.4</v>
      </c>
    </row>
    <row r="1522" spans="1:14" ht="15" thickBot="1">
      <c r="A1522" s="665" t="s">
        <v>1261</v>
      </c>
      <c r="B1522" s="665" t="s">
        <v>13</v>
      </c>
      <c r="C1522" s="666">
        <v>631.54</v>
      </c>
      <c r="D1522" s="667"/>
      <c r="E1522" s="667"/>
      <c r="F1522" s="666">
        <v>30198.38</v>
      </c>
      <c r="G1522" s="667"/>
      <c r="H1522" s="666">
        <v>5666.88</v>
      </c>
      <c r="I1522" s="666">
        <v>0</v>
      </c>
      <c r="J1522" s="666">
        <v>5.14</v>
      </c>
      <c r="K1522" s="666">
        <v>9329.5499999999993</v>
      </c>
      <c r="L1522" s="667"/>
      <c r="M1522" s="667"/>
      <c r="N1522" s="666">
        <v>45831.49</v>
      </c>
    </row>
    <row r="1523" spans="1:14" ht="15" thickBot="1">
      <c r="A1523" s="665" t="s">
        <v>1262</v>
      </c>
      <c r="B1523" s="665" t="s">
        <v>13</v>
      </c>
      <c r="C1523" s="666">
        <v>17477.12</v>
      </c>
      <c r="D1523" s="666">
        <v>5313.99</v>
      </c>
      <c r="E1523" s="667"/>
      <c r="F1523" s="667"/>
      <c r="G1523" s="667"/>
      <c r="H1523" s="667"/>
      <c r="I1523" s="666">
        <v>-86.16</v>
      </c>
      <c r="J1523" s="666">
        <v>46.73</v>
      </c>
      <c r="K1523" s="666">
        <v>-0.52</v>
      </c>
      <c r="L1523" s="666">
        <v>2.76</v>
      </c>
      <c r="M1523" s="667"/>
      <c r="N1523" s="666">
        <v>22753.919999999998</v>
      </c>
    </row>
    <row r="1524" spans="1:14" ht="15" thickBot="1">
      <c r="A1524" s="665" t="s">
        <v>1262</v>
      </c>
      <c r="B1524" s="665" t="s">
        <v>16</v>
      </c>
      <c r="C1524" s="666">
        <v>17676.13</v>
      </c>
      <c r="D1524" s="666">
        <v>776.59</v>
      </c>
      <c r="E1524" s="667"/>
      <c r="F1524" s="667"/>
      <c r="G1524" s="667"/>
      <c r="H1524" s="667"/>
      <c r="I1524" s="666">
        <v>2905.53</v>
      </c>
      <c r="J1524" s="666">
        <v>1412.13</v>
      </c>
      <c r="K1524" s="666">
        <v>1.04</v>
      </c>
      <c r="L1524" s="666">
        <v>136.16999999999999</v>
      </c>
      <c r="M1524" s="667"/>
      <c r="N1524" s="666">
        <v>22907.59</v>
      </c>
    </row>
    <row r="1525" spans="1:14" ht="15" thickBot="1">
      <c r="A1525" s="665" t="s">
        <v>1263</v>
      </c>
      <c r="B1525" s="665" t="s">
        <v>15</v>
      </c>
      <c r="C1525" s="667"/>
      <c r="D1525" s="667"/>
      <c r="E1525" s="667"/>
      <c r="F1525" s="667"/>
      <c r="G1525" s="667"/>
      <c r="H1525" s="667"/>
      <c r="I1525" s="667"/>
      <c r="J1525" s="667"/>
      <c r="K1525" s="666">
        <v>58168.74</v>
      </c>
      <c r="L1525" s="667"/>
      <c r="M1525" s="667"/>
      <c r="N1525" s="666">
        <v>58168.74</v>
      </c>
    </row>
    <row r="1526" spans="1:14" ht="15" thickBot="1">
      <c r="A1526" s="665" t="s">
        <v>1264</v>
      </c>
      <c r="B1526" s="665" t="s">
        <v>13</v>
      </c>
      <c r="C1526" s="666">
        <v>-16.07</v>
      </c>
      <c r="D1526" s="667"/>
      <c r="E1526" s="667"/>
      <c r="F1526" s="666">
        <v>22227.41</v>
      </c>
      <c r="G1526" s="667"/>
      <c r="H1526" s="667"/>
      <c r="I1526" s="666">
        <v>233.89</v>
      </c>
      <c r="J1526" s="667"/>
      <c r="K1526" s="666">
        <v>-651.38</v>
      </c>
      <c r="L1526" s="667"/>
      <c r="M1526" s="667"/>
      <c r="N1526" s="666">
        <v>21793.85</v>
      </c>
    </row>
    <row r="1527" spans="1:14" ht="15" thickBot="1">
      <c r="A1527" s="665" t="s">
        <v>1265</v>
      </c>
      <c r="B1527" s="665" t="s">
        <v>13</v>
      </c>
      <c r="C1527" s="667"/>
      <c r="D1527" s="667"/>
      <c r="E1527" s="667"/>
      <c r="F1527" s="667"/>
      <c r="G1527" s="667"/>
      <c r="H1527" s="667"/>
      <c r="I1527" s="667"/>
      <c r="J1527" s="667"/>
      <c r="K1527" s="666">
        <v>265.68</v>
      </c>
      <c r="L1527" s="667"/>
      <c r="M1527" s="666">
        <v>75117.42</v>
      </c>
      <c r="N1527" s="666">
        <v>75383.100000000006</v>
      </c>
    </row>
    <row r="1528" spans="1:14" ht="15" thickBot="1">
      <c r="A1528" s="665" t="s">
        <v>1266</v>
      </c>
      <c r="B1528" s="665" t="s">
        <v>16</v>
      </c>
      <c r="C1528" s="666">
        <v>567.67999999999995</v>
      </c>
      <c r="D1528" s="667"/>
      <c r="E1528" s="667"/>
      <c r="F1528" s="667"/>
      <c r="G1528" s="667"/>
      <c r="H1528" s="667"/>
      <c r="I1528" s="666">
        <v>165516.94</v>
      </c>
      <c r="J1528" s="667"/>
      <c r="K1528" s="666">
        <v>1442.26</v>
      </c>
      <c r="L1528" s="667"/>
      <c r="M1528" s="667"/>
      <c r="N1528" s="666">
        <v>167526.88</v>
      </c>
    </row>
    <row r="1529" spans="1:14" ht="15" thickBot="1">
      <c r="A1529" s="665" t="s">
        <v>1267</v>
      </c>
      <c r="B1529" s="665" t="s">
        <v>14</v>
      </c>
      <c r="C1529" s="666">
        <v>63398.41</v>
      </c>
      <c r="D1529" s="667"/>
      <c r="E1529" s="667"/>
      <c r="F1529" s="667"/>
      <c r="G1529" s="667"/>
      <c r="H1529" s="667"/>
      <c r="I1529" s="666">
        <v>407.68</v>
      </c>
      <c r="J1529" s="667"/>
      <c r="K1529" s="666">
        <v>29134.799999999999</v>
      </c>
      <c r="L1529" s="667"/>
      <c r="M1529" s="667"/>
      <c r="N1529" s="666">
        <v>92940.89</v>
      </c>
    </row>
    <row r="1530" spans="1:14" ht="15" thickBot="1">
      <c r="A1530" s="665" t="s">
        <v>1268</v>
      </c>
      <c r="B1530" s="665" t="s">
        <v>13</v>
      </c>
      <c r="C1530" s="666">
        <v>53507.59</v>
      </c>
      <c r="D1530" s="666">
        <v>332.77</v>
      </c>
      <c r="E1530" s="667"/>
      <c r="F1530" s="666">
        <v>41.27</v>
      </c>
      <c r="G1530" s="666">
        <v>3.82</v>
      </c>
      <c r="H1530" s="667"/>
      <c r="I1530" s="666">
        <v>5590.67</v>
      </c>
      <c r="J1530" s="666">
        <v>910.82</v>
      </c>
      <c r="K1530" s="666">
        <v>12541.22</v>
      </c>
      <c r="L1530" s="666">
        <v>514.20000000000005</v>
      </c>
      <c r="M1530" s="667"/>
      <c r="N1530" s="666">
        <v>73442.36</v>
      </c>
    </row>
    <row r="1531" spans="1:14" ht="15" thickBot="1">
      <c r="A1531" s="665" t="s">
        <v>1269</v>
      </c>
      <c r="B1531" s="665" t="s">
        <v>13</v>
      </c>
      <c r="C1531" s="666">
        <v>37939.879999999997</v>
      </c>
      <c r="D1531" s="667"/>
      <c r="E1531" s="667"/>
      <c r="F1531" s="667"/>
      <c r="G1531" s="667"/>
      <c r="H1531" s="667"/>
      <c r="I1531" s="666">
        <v>740.35</v>
      </c>
      <c r="J1531" s="666">
        <v>17694.310000000001</v>
      </c>
      <c r="K1531" s="667"/>
      <c r="L1531" s="667"/>
      <c r="M1531" s="667"/>
      <c r="N1531" s="666">
        <v>56374.54</v>
      </c>
    </row>
    <row r="1532" spans="1:14" ht="15" thickBot="1">
      <c r="A1532" s="665" t="s">
        <v>1270</v>
      </c>
      <c r="B1532" s="665" t="s">
        <v>15</v>
      </c>
      <c r="C1532" s="666">
        <v>3574.11</v>
      </c>
      <c r="D1532" s="666">
        <v>542.9</v>
      </c>
      <c r="E1532" s="667"/>
      <c r="F1532" s="667"/>
      <c r="G1532" s="666">
        <v>152.09</v>
      </c>
      <c r="H1532" s="667"/>
      <c r="I1532" s="666">
        <v>48094.79</v>
      </c>
      <c r="J1532" s="667"/>
      <c r="K1532" s="666">
        <v>184.01</v>
      </c>
      <c r="L1532" s="666">
        <v>3644.9</v>
      </c>
      <c r="M1532" s="667"/>
      <c r="N1532" s="666">
        <v>56192.800000000003</v>
      </c>
    </row>
    <row r="1533" spans="1:14" ht="15" thickBot="1">
      <c r="A1533" s="665" t="s">
        <v>3689</v>
      </c>
      <c r="B1533" s="665" t="s">
        <v>14</v>
      </c>
      <c r="C1533" s="666">
        <v>1118.08</v>
      </c>
      <c r="D1533" s="666">
        <v>69.33</v>
      </c>
      <c r="E1533" s="667"/>
      <c r="F1533" s="667"/>
      <c r="G1533" s="666">
        <v>26.46</v>
      </c>
      <c r="H1533" s="667"/>
      <c r="I1533" s="666">
        <v>8685.17</v>
      </c>
      <c r="J1533" s="667"/>
      <c r="K1533" s="666">
        <v>272.10000000000002</v>
      </c>
      <c r="L1533" s="666">
        <v>616.65</v>
      </c>
      <c r="M1533" s="667"/>
      <c r="N1533" s="666">
        <v>10787.79</v>
      </c>
    </row>
    <row r="1534" spans="1:14" ht="15" thickBot="1">
      <c r="A1534" s="665" t="s">
        <v>3689</v>
      </c>
      <c r="B1534" s="665" t="s">
        <v>19</v>
      </c>
      <c r="C1534" s="666">
        <v>-42.99</v>
      </c>
      <c r="D1534" s="666">
        <v>39.630000000000003</v>
      </c>
      <c r="E1534" s="667"/>
      <c r="F1534" s="667"/>
      <c r="G1534" s="666">
        <v>-12.62</v>
      </c>
      <c r="H1534" s="667"/>
      <c r="I1534" s="666">
        <v>-229.87</v>
      </c>
      <c r="J1534" s="667"/>
      <c r="K1534" s="666">
        <v>58.56</v>
      </c>
      <c r="L1534" s="666">
        <v>186.19</v>
      </c>
      <c r="M1534" s="667"/>
      <c r="N1534" s="666">
        <v>-1.1000000000000001</v>
      </c>
    </row>
    <row r="1535" spans="1:14" ht="15" thickBot="1">
      <c r="A1535" s="665" t="s">
        <v>1271</v>
      </c>
      <c r="B1535" s="665" t="s">
        <v>13</v>
      </c>
      <c r="C1535" s="666">
        <v>1757.79</v>
      </c>
      <c r="D1535" s="667"/>
      <c r="E1535" s="667"/>
      <c r="F1535" s="667"/>
      <c r="G1535" s="667"/>
      <c r="H1535" s="667"/>
      <c r="I1535" s="666">
        <v>28489.21</v>
      </c>
      <c r="J1535" s="667"/>
      <c r="K1535" s="666">
        <v>915.99</v>
      </c>
      <c r="L1535" s="667"/>
      <c r="M1535" s="667"/>
      <c r="N1535" s="666">
        <v>31162.99</v>
      </c>
    </row>
    <row r="1536" spans="1:14" ht="15" thickBot="1">
      <c r="A1536" s="665" t="s">
        <v>1272</v>
      </c>
      <c r="B1536" s="665" t="s">
        <v>13</v>
      </c>
      <c r="C1536" s="666">
        <v>75395.78</v>
      </c>
      <c r="D1536" s="667"/>
      <c r="E1536" s="667"/>
      <c r="F1536" s="667"/>
      <c r="G1536" s="667"/>
      <c r="H1536" s="667"/>
      <c r="I1536" s="667"/>
      <c r="J1536" s="667"/>
      <c r="K1536" s="666">
        <v>5540.08</v>
      </c>
      <c r="L1536" s="666">
        <v>0</v>
      </c>
      <c r="M1536" s="667"/>
      <c r="N1536" s="666">
        <v>80935.86</v>
      </c>
    </row>
    <row r="1537" spans="1:14" ht="15" thickBot="1">
      <c r="A1537" s="665" t="s">
        <v>1273</v>
      </c>
      <c r="B1537" s="665" t="s">
        <v>14</v>
      </c>
      <c r="C1537" s="666">
        <v>636.73</v>
      </c>
      <c r="D1537" s="667"/>
      <c r="E1537" s="667"/>
      <c r="F1537" s="667"/>
      <c r="G1537" s="666">
        <v>-1.02</v>
      </c>
      <c r="H1537" s="667"/>
      <c r="I1537" s="666">
        <v>94964.9</v>
      </c>
      <c r="J1537" s="667"/>
      <c r="K1537" s="667"/>
      <c r="L1537" s="667"/>
      <c r="M1537" s="667"/>
      <c r="N1537" s="666">
        <v>95600.61</v>
      </c>
    </row>
    <row r="1538" spans="1:14" ht="15" thickBot="1">
      <c r="A1538" s="665" t="s">
        <v>3690</v>
      </c>
      <c r="B1538" s="665" t="s">
        <v>13</v>
      </c>
      <c r="C1538" s="666">
        <v>14842.81</v>
      </c>
      <c r="D1538" s="667"/>
      <c r="E1538" s="667"/>
      <c r="F1538" s="667"/>
      <c r="G1538" s="667"/>
      <c r="H1538" s="667"/>
      <c r="I1538" s="667"/>
      <c r="J1538" s="667"/>
      <c r="K1538" s="666">
        <v>10314.51</v>
      </c>
      <c r="L1538" s="667"/>
      <c r="M1538" s="667"/>
      <c r="N1538" s="666">
        <v>25157.32</v>
      </c>
    </row>
    <row r="1539" spans="1:14" ht="15" thickBot="1">
      <c r="A1539" s="665" t="s">
        <v>1274</v>
      </c>
      <c r="B1539" s="665" t="s">
        <v>18</v>
      </c>
      <c r="C1539" s="666">
        <v>11004.4</v>
      </c>
      <c r="D1539" s="666">
        <v>3.75</v>
      </c>
      <c r="E1539" s="667"/>
      <c r="F1539" s="667"/>
      <c r="G1539" s="666">
        <v>510.96</v>
      </c>
      <c r="H1539" s="667"/>
      <c r="I1539" s="666">
        <v>13.85</v>
      </c>
      <c r="J1539" s="666">
        <v>55594.09</v>
      </c>
      <c r="K1539" s="666">
        <v>0.7</v>
      </c>
      <c r="L1539" s="666">
        <v>22.19</v>
      </c>
      <c r="M1539" s="667"/>
      <c r="N1539" s="666">
        <v>67149.94</v>
      </c>
    </row>
    <row r="1540" spans="1:14" ht="15" thickBot="1">
      <c r="A1540" s="665" t="s">
        <v>1275</v>
      </c>
      <c r="B1540" s="665" t="s">
        <v>13</v>
      </c>
      <c r="C1540" s="666">
        <v>35373.35</v>
      </c>
      <c r="D1540" s="666">
        <v>10381.700000000001</v>
      </c>
      <c r="E1540" s="667"/>
      <c r="F1540" s="666">
        <v>2578.81</v>
      </c>
      <c r="G1540" s="666">
        <v>-27.06</v>
      </c>
      <c r="H1540" s="667"/>
      <c r="I1540" s="666">
        <v>3780.38</v>
      </c>
      <c r="J1540" s="666">
        <v>-116.72</v>
      </c>
      <c r="K1540" s="666">
        <v>12685.65</v>
      </c>
      <c r="L1540" s="666">
        <v>1993.7</v>
      </c>
      <c r="M1540" s="667"/>
      <c r="N1540" s="666">
        <v>66649.81</v>
      </c>
    </row>
    <row r="1541" spans="1:14" ht="15" thickBot="1">
      <c r="A1541" s="665" t="s">
        <v>1276</v>
      </c>
      <c r="B1541" s="665" t="s">
        <v>14</v>
      </c>
      <c r="C1541" s="666">
        <v>97264.06</v>
      </c>
      <c r="D1541" s="667"/>
      <c r="E1541" s="667"/>
      <c r="F1541" s="667"/>
      <c r="G1541" s="667"/>
      <c r="H1541" s="667"/>
      <c r="I1541" s="667"/>
      <c r="J1541" s="667"/>
      <c r="K1541" s="666">
        <v>16418.63</v>
      </c>
      <c r="L1541" s="667"/>
      <c r="M1541" s="667"/>
      <c r="N1541" s="666">
        <v>113682.69</v>
      </c>
    </row>
    <row r="1542" spans="1:14" ht="15" thickBot="1">
      <c r="A1542" s="665" t="s">
        <v>1277</v>
      </c>
      <c r="B1542" s="665" t="s">
        <v>13</v>
      </c>
      <c r="C1542" s="666">
        <v>48516.72</v>
      </c>
      <c r="D1542" s="667"/>
      <c r="E1542" s="667"/>
      <c r="F1542" s="667"/>
      <c r="G1542" s="667"/>
      <c r="H1542" s="667"/>
      <c r="I1542" s="667"/>
      <c r="J1542" s="666">
        <v>22625.919999999998</v>
      </c>
      <c r="K1542" s="667"/>
      <c r="L1542" s="667"/>
      <c r="M1542" s="667"/>
      <c r="N1542" s="666">
        <v>71142.64</v>
      </c>
    </row>
    <row r="1543" spans="1:14" ht="15" thickBot="1">
      <c r="A1543" s="665" t="s">
        <v>1278</v>
      </c>
      <c r="B1543" s="665" t="s">
        <v>13</v>
      </c>
      <c r="C1543" s="666">
        <v>76588.5</v>
      </c>
      <c r="D1543" s="666">
        <v>101.63</v>
      </c>
      <c r="E1543" s="667"/>
      <c r="F1543" s="667"/>
      <c r="G1543" s="666">
        <v>-14.01</v>
      </c>
      <c r="H1543" s="666">
        <v>-56.6</v>
      </c>
      <c r="I1543" s="666">
        <v>-114.08</v>
      </c>
      <c r="J1543" s="666">
        <v>-273.25</v>
      </c>
      <c r="K1543" s="667"/>
      <c r="L1543" s="666">
        <v>306.8</v>
      </c>
      <c r="M1543" s="667"/>
      <c r="N1543" s="666">
        <v>76538.990000000005</v>
      </c>
    </row>
    <row r="1544" spans="1:14" ht="15" thickBot="1">
      <c r="A1544" s="665" t="s">
        <v>1279</v>
      </c>
      <c r="B1544" s="665" t="s">
        <v>16</v>
      </c>
      <c r="C1544" s="666">
        <v>16369.38</v>
      </c>
      <c r="D1544" s="667"/>
      <c r="E1544" s="667"/>
      <c r="F1544" s="667"/>
      <c r="G1544" s="667"/>
      <c r="H1544" s="667"/>
      <c r="I1544" s="666">
        <v>2569.5</v>
      </c>
      <c r="J1544" s="666">
        <v>3173.61</v>
      </c>
      <c r="K1544" s="667"/>
      <c r="L1544" s="667"/>
      <c r="M1544" s="667"/>
      <c r="N1544" s="666">
        <v>22112.49</v>
      </c>
    </row>
    <row r="1545" spans="1:14" ht="15" thickBot="1">
      <c r="A1545" s="665" t="s">
        <v>1280</v>
      </c>
      <c r="B1545" s="665" t="s">
        <v>13</v>
      </c>
      <c r="C1545" s="666">
        <v>94380.38</v>
      </c>
      <c r="D1545" s="667"/>
      <c r="E1545" s="667"/>
      <c r="F1545" s="667"/>
      <c r="G1545" s="667"/>
      <c r="H1545" s="667"/>
      <c r="I1545" s="667"/>
      <c r="J1545" s="667"/>
      <c r="K1545" s="666">
        <v>20003.34</v>
      </c>
      <c r="L1545" s="667"/>
      <c r="M1545" s="667"/>
      <c r="N1545" s="666">
        <v>114383.72</v>
      </c>
    </row>
    <row r="1546" spans="1:14" ht="15" thickBot="1">
      <c r="A1546" s="665" t="s">
        <v>1281</v>
      </c>
      <c r="B1546" s="665" t="s">
        <v>13</v>
      </c>
      <c r="C1546" s="666">
        <v>-0.05</v>
      </c>
      <c r="D1546" s="667"/>
      <c r="E1546" s="667"/>
      <c r="F1546" s="667"/>
      <c r="G1546" s="667"/>
      <c r="H1546" s="667"/>
      <c r="I1546" s="666">
        <v>-0.01</v>
      </c>
      <c r="J1546" s="667"/>
      <c r="K1546" s="667"/>
      <c r="L1546" s="667"/>
      <c r="M1546" s="667"/>
      <c r="N1546" s="666">
        <v>-0.06</v>
      </c>
    </row>
    <row r="1547" spans="1:14" ht="15" thickBot="1">
      <c r="A1547" s="665" t="s">
        <v>1282</v>
      </c>
      <c r="B1547" s="665" t="s">
        <v>14</v>
      </c>
      <c r="C1547" s="666">
        <v>-2.75</v>
      </c>
      <c r="D1547" s="667"/>
      <c r="E1547" s="667"/>
      <c r="F1547" s="667"/>
      <c r="G1547" s="667"/>
      <c r="H1547" s="667"/>
      <c r="I1547" s="666">
        <v>90067.94</v>
      </c>
      <c r="J1547" s="667"/>
      <c r="K1547" s="667"/>
      <c r="L1547" s="666">
        <v>-22.14</v>
      </c>
      <c r="M1547" s="667"/>
      <c r="N1547" s="666">
        <v>90043.05</v>
      </c>
    </row>
    <row r="1548" spans="1:14" ht="15" thickBot="1">
      <c r="A1548" s="665" t="s">
        <v>1283</v>
      </c>
      <c r="B1548" s="665" t="s">
        <v>13</v>
      </c>
      <c r="C1548" s="667"/>
      <c r="D1548" s="667"/>
      <c r="E1548" s="667"/>
      <c r="F1548" s="667"/>
      <c r="G1548" s="667"/>
      <c r="H1548" s="667"/>
      <c r="I1548" s="667"/>
      <c r="J1548" s="667"/>
      <c r="K1548" s="666">
        <v>-1174.58</v>
      </c>
      <c r="L1548" s="667"/>
      <c r="M1548" s="667"/>
      <c r="N1548" s="666">
        <v>-1174.58</v>
      </c>
    </row>
    <row r="1549" spans="1:14" ht="15" thickBot="1">
      <c r="A1549" s="665" t="s">
        <v>1284</v>
      </c>
      <c r="B1549" s="665" t="s">
        <v>13</v>
      </c>
      <c r="C1549" s="666">
        <v>72360.33</v>
      </c>
      <c r="D1549" s="666">
        <v>763.25</v>
      </c>
      <c r="E1549" s="667"/>
      <c r="F1549" s="667"/>
      <c r="G1549" s="666">
        <v>40.33</v>
      </c>
      <c r="H1549" s="666">
        <v>330.12</v>
      </c>
      <c r="I1549" s="666">
        <v>2358.33</v>
      </c>
      <c r="J1549" s="666">
        <v>8353.92</v>
      </c>
      <c r="K1549" s="667"/>
      <c r="L1549" s="666">
        <v>223.89</v>
      </c>
      <c r="M1549" s="667"/>
      <c r="N1549" s="666">
        <v>84430.17</v>
      </c>
    </row>
    <row r="1550" spans="1:14" ht="15" thickBot="1">
      <c r="A1550" s="665" t="s">
        <v>3194</v>
      </c>
      <c r="B1550" s="665" t="s">
        <v>17</v>
      </c>
      <c r="C1550" s="666">
        <v>687.89</v>
      </c>
      <c r="D1550" s="666">
        <v>7.54</v>
      </c>
      <c r="E1550" s="667"/>
      <c r="F1550" s="667"/>
      <c r="G1550" s="666">
        <v>1.58</v>
      </c>
      <c r="H1550" s="666">
        <v>0.19</v>
      </c>
      <c r="I1550" s="667"/>
      <c r="J1550" s="666">
        <v>55.88</v>
      </c>
      <c r="K1550" s="666">
        <v>0.4</v>
      </c>
      <c r="L1550" s="666">
        <v>2.97</v>
      </c>
      <c r="M1550" s="667"/>
      <c r="N1550" s="666">
        <v>756.45</v>
      </c>
    </row>
    <row r="1551" spans="1:14" ht="15" thickBot="1">
      <c r="A1551" s="665" t="s">
        <v>3194</v>
      </c>
      <c r="B1551" s="665" t="s">
        <v>18</v>
      </c>
      <c r="C1551" s="666">
        <v>13241.04</v>
      </c>
      <c r="D1551" s="666">
        <v>1760.2</v>
      </c>
      <c r="E1551" s="667"/>
      <c r="F1551" s="667"/>
      <c r="G1551" s="666">
        <v>294.7</v>
      </c>
      <c r="H1551" s="666">
        <v>160.13999999999999</v>
      </c>
      <c r="I1551" s="667"/>
      <c r="J1551" s="666">
        <v>22600.68</v>
      </c>
      <c r="K1551" s="666">
        <v>471.39</v>
      </c>
      <c r="L1551" s="666">
        <v>2995.55</v>
      </c>
      <c r="M1551" s="667"/>
      <c r="N1551" s="666">
        <v>41523.699999999997</v>
      </c>
    </row>
    <row r="1552" spans="1:14" ht="15" thickBot="1">
      <c r="A1552" s="665" t="s">
        <v>1285</v>
      </c>
      <c r="B1552" s="665" t="s">
        <v>13</v>
      </c>
      <c r="C1552" s="666">
        <v>79118.53</v>
      </c>
      <c r="D1552" s="667"/>
      <c r="E1552" s="667"/>
      <c r="F1552" s="667"/>
      <c r="G1552" s="667"/>
      <c r="H1552" s="667"/>
      <c r="I1552" s="666">
        <v>13869.27</v>
      </c>
      <c r="J1552" s="667"/>
      <c r="K1552" s="667"/>
      <c r="L1552" s="666">
        <v>3761.56</v>
      </c>
      <c r="M1552" s="667"/>
      <c r="N1552" s="666">
        <v>96749.36</v>
      </c>
    </row>
    <row r="1553" spans="1:14" ht="15" thickBot="1">
      <c r="A1553" s="665" t="s">
        <v>1286</v>
      </c>
      <c r="B1553" s="665" t="s">
        <v>16</v>
      </c>
      <c r="C1553" s="666">
        <v>14694.78</v>
      </c>
      <c r="D1553" s="666">
        <v>7.02</v>
      </c>
      <c r="E1553" s="667"/>
      <c r="F1553" s="667"/>
      <c r="G1553" s="666">
        <v>-0.03</v>
      </c>
      <c r="H1553" s="666">
        <v>0</v>
      </c>
      <c r="I1553" s="666">
        <v>266.3</v>
      </c>
      <c r="J1553" s="666">
        <v>4.67</v>
      </c>
      <c r="K1553" s="666">
        <v>4.6900000000000004</v>
      </c>
      <c r="L1553" s="666">
        <v>22.62</v>
      </c>
      <c r="M1553" s="667"/>
      <c r="N1553" s="666">
        <v>15000.05</v>
      </c>
    </row>
    <row r="1554" spans="1:14" ht="15" thickBot="1">
      <c r="A1554" s="665" t="s">
        <v>3018</v>
      </c>
      <c r="B1554" s="665" t="s">
        <v>13</v>
      </c>
      <c r="C1554" s="666">
        <v>63641.23</v>
      </c>
      <c r="D1554" s="666">
        <v>222.39</v>
      </c>
      <c r="E1554" s="667"/>
      <c r="F1554" s="667"/>
      <c r="G1554" s="667"/>
      <c r="H1554" s="667"/>
      <c r="I1554" s="666">
        <v>4106.3900000000003</v>
      </c>
      <c r="J1554" s="666">
        <v>299.52999999999997</v>
      </c>
      <c r="K1554" s="666">
        <v>0.36</v>
      </c>
      <c r="L1554" s="666">
        <v>195.19</v>
      </c>
      <c r="M1554" s="667"/>
      <c r="N1554" s="666">
        <v>68465.09</v>
      </c>
    </row>
    <row r="1555" spans="1:14" ht="15" thickBot="1">
      <c r="A1555" s="665" t="s">
        <v>1287</v>
      </c>
      <c r="B1555" s="665" t="s">
        <v>18</v>
      </c>
      <c r="C1555" s="666">
        <v>4485.8900000000003</v>
      </c>
      <c r="D1555" s="666">
        <v>363.64</v>
      </c>
      <c r="E1555" s="667"/>
      <c r="F1555" s="667"/>
      <c r="G1555" s="666">
        <v>405.9</v>
      </c>
      <c r="H1555" s="666">
        <v>767.62</v>
      </c>
      <c r="I1555" s="666">
        <v>40.74</v>
      </c>
      <c r="J1555" s="666">
        <v>68289.69</v>
      </c>
      <c r="K1555" s="666">
        <v>4060.36</v>
      </c>
      <c r="L1555" s="666">
        <v>1452.89</v>
      </c>
      <c r="M1555" s="667"/>
      <c r="N1555" s="666">
        <v>79866.73</v>
      </c>
    </row>
    <row r="1556" spans="1:14" ht="15" thickBot="1">
      <c r="A1556" s="665" t="s">
        <v>1288</v>
      </c>
      <c r="B1556" s="665" t="s">
        <v>15</v>
      </c>
      <c r="C1556" s="667"/>
      <c r="D1556" s="667"/>
      <c r="E1556" s="667"/>
      <c r="F1556" s="667"/>
      <c r="G1556" s="667"/>
      <c r="H1556" s="667"/>
      <c r="I1556" s="666">
        <v>649.96</v>
      </c>
      <c r="J1556" s="667"/>
      <c r="K1556" s="666">
        <v>27866.799999999999</v>
      </c>
      <c r="L1556" s="667"/>
      <c r="M1556" s="667"/>
      <c r="N1556" s="666">
        <v>28516.76</v>
      </c>
    </row>
    <row r="1557" spans="1:14" ht="15" thickBot="1">
      <c r="A1557" s="665" t="s">
        <v>1289</v>
      </c>
      <c r="B1557" s="665" t="s">
        <v>15</v>
      </c>
      <c r="C1557" s="666">
        <v>35778.5</v>
      </c>
      <c r="D1557" s="667"/>
      <c r="E1557" s="667"/>
      <c r="F1557" s="667"/>
      <c r="G1557" s="667"/>
      <c r="H1557" s="667"/>
      <c r="I1557" s="666">
        <v>691.51</v>
      </c>
      <c r="J1557" s="667"/>
      <c r="K1557" s="666">
        <v>5140.21</v>
      </c>
      <c r="L1557" s="667"/>
      <c r="M1557" s="667"/>
      <c r="N1557" s="666">
        <v>41610.22</v>
      </c>
    </row>
    <row r="1558" spans="1:14" ht="15" thickBot="1">
      <c r="A1558" s="665" t="s">
        <v>1290</v>
      </c>
      <c r="B1558" s="665" t="s">
        <v>13</v>
      </c>
      <c r="C1558" s="666">
        <v>-6230.04</v>
      </c>
      <c r="D1558" s="667"/>
      <c r="E1558" s="667"/>
      <c r="F1558" s="667"/>
      <c r="G1558" s="666">
        <v>-4.08</v>
      </c>
      <c r="H1558" s="667"/>
      <c r="I1558" s="666">
        <v>-154.18</v>
      </c>
      <c r="J1558" s="666">
        <v>-2.04</v>
      </c>
      <c r="K1558" s="666">
        <v>63508.65</v>
      </c>
      <c r="L1558" s="666">
        <v>-3130.3</v>
      </c>
      <c r="M1558" s="667"/>
      <c r="N1558" s="666">
        <v>53988.01</v>
      </c>
    </row>
    <row r="1559" spans="1:14" ht="15" thickBot="1">
      <c r="A1559" s="665" t="s">
        <v>1291</v>
      </c>
      <c r="B1559" s="665" t="s">
        <v>13</v>
      </c>
      <c r="C1559" s="666">
        <v>32272.76</v>
      </c>
      <c r="D1559" s="667"/>
      <c r="E1559" s="667"/>
      <c r="F1559" s="667"/>
      <c r="G1559" s="667"/>
      <c r="H1559" s="667"/>
      <c r="I1559" s="666">
        <v>14118.62</v>
      </c>
      <c r="J1559" s="666">
        <v>5489.37</v>
      </c>
      <c r="K1559" s="666">
        <v>14066.54</v>
      </c>
      <c r="L1559" s="667"/>
      <c r="M1559" s="667"/>
      <c r="N1559" s="666">
        <v>65947.289999999994</v>
      </c>
    </row>
    <row r="1560" spans="1:14" ht="15" thickBot="1">
      <c r="A1560" s="665" t="s">
        <v>1292</v>
      </c>
      <c r="B1560" s="665" t="s">
        <v>18</v>
      </c>
      <c r="C1560" s="666">
        <v>4764.26</v>
      </c>
      <c r="D1560" s="666">
        <v>160.78</v>
      </c>
      <c r="E1560" s="667"/>
      <c r="F1560" s="667"/>
      <c r="G1560" s="666">
        <v>334.72</v>
      </c>
      <c r="H1560" s="666">
        <v>1427.74</v>
      </c>
      <c r="I1560" s="666">
        <v>23.3</v>
      </c>
      <c r="J1560" s="666">
        <v>60061.48</v>
      </c>
      <c r="K1560" s="666">
        <v>2217.0300000000002</v>
      </c>
      <c r="L1560" s="666">
        <v>1441.17</v>
      </c>
      <c r="M1560" s="667"/>
      <c r="N1560" s="666">
        <v>70430.48</v>
      </c>
    </row>
    <row r="1561" spans="1:14" ht="15" thickBot="1">
      <c r="A1561" s="665" t="s">
        <v>1293</v>
      </c>
      <c r="B1561" s="665" t="s">
        <v>16</v>
      </c>
      <c r="C1561" s="666">
        <v>41756.699999999997</v>
      </c>
      <c r="D1561" s="667"/>
      <c r="E1561" s="667"/>
      <c r="F1561" s="667"/>
      <c r="G1561" s="667"/>
      <c r="H1561" s="667"/>
      <c r="I1561" s="666">
        <v>6944.63</v>
      </c>
      <c r="J1561" s="666">
        <v>2563.21</v>
      </c>
      <c r="K1561" s="667"/>
      <c r="L1561" s="667"/>
      <c r="M1561" s="667"/>
      <c r="N1561" s="666">
        <v>51264.54</v>
      </c>
    </row>
    <row r="1562" spans="1:14" ht="15" thickBot="1">
      <c r="A1562" s="665" t="s">
        <v>1294</v>
      </c>
      <c r="B1562" s="665" t="s">
        <v>15</v>
      </c>
      <c r="C1562" s="666">
        <v>360.89</v>
      </c>
      <c r="D1562" s="667"/>
      <c r="E1562" s="667"/>
      <c r="F1562" s="667"/>
      <c r="G1562" s="667"/>
      <c r="H1562" s="667"/>
      <c r="I1562" s="666">
        <v>17.87</v>
      </c>
      <c r="J1562" s="667"/>
      <c r="K1562" s="666">
        <v>37744.65</v>
      </c>
      <c r="L1562" s="667"/>
      <c r="M1562" s="667"/>
      <c r="N1562" s="666">
        <v>38123.410000000003</v>
      </c>
    </row>
    <row r="1563" spans="1:14" ht="15" thickBot="1">
      <c r="A1563" s="665" t="s">
        <v>1295</v>
      </c>
      <c r="B1563" s="665" t="s">
        <v>13</v>
      </c>
      <c r="C1563" s="666">
        <v>54343.34</v>
      </c>
      <c r="D1563" s="667"/>
      <c r="E1563" s="667"/>
      <c r="F1563" s="667"/>
      <c r="G1563" s="667"/>
      <c r="H1563" s="667"/>
      <c r="I1563" s="667"/>
      <c r="J1563" s="666">
        <v>25361.14</v>
      </c>
      <c r="K1563" s="667"/>
      <c r="L1563" s="667"/>
      <c r="M1563" s="667"/>
      <c r="N1563" s="666">
        <v>79704.479999999996</v>
      </c>
    </row>
    <row r="1564" spans="1:14" ht="15" thickBot="1">
      <c r="A1564" s="665" t="s">
        <v>3691</v>
      </c>
      <c r="B1564" s="665" t="s">
        <v>14</v>
      </c>
      <c r="C1564" s="667"/>
      <c r="D1564" s="667"/>
      <c r="E1564" s="667"/>
      <c r="F1564" s="667"/>
      <c r="G1564" s="667"/>
      <c r="H1564" s="667"/>
      <c r="I1564" s="667"/>
      <c r="J1564" s="667"/>
      <c r="K1564" s="667"/>
      <c r="L1564" s="667"/>
      <c r="M1564" s="666">
        <v>32074</v>
      </c>
      <c r="N1564" s="666">
        <v>32074</v>
      </c>
    </row>
    <row r="1565" spans="1:14" ht="15" thickBot="1">
      <c r="A1565" s="665" t="s">
        <v>1296</v>
      </c>
      <c r="B1565" s="665" t="s">
        <v>13</v>
      </c>
      <c r="C1565" s="666">
        <v>-5.59</v>
      </c>
      <c r="D1565" s="667"/>
      <c r="E1565" s="667"/>
      <c r="F1565" s="667"/>
      <c r="G1565" s="667"/>
      <c r="H1565" s="667"/>
      <c r="I1565" s="666">
        <v>43021.49</v>
      </c>
      <c r="J1565" s="667"/>
      <c r="K1565" s="667"/>
      <c r="L1565" s="667"/>
      <c r="M1565" s="667"/>
      <c r="N1565" s="666">
        <v>43015.9</v>
      </c>
    </row>
    <row r="1566" spans="1:14" ht="15" thickBot="1">
      <c r="A1566" s="665" t="s">
        <v>1297</v>
      </c>
      <c r="B1566" s="665" t="s">
        <v>14</v>
      </c>
      <c r="C1566" s="666">
        <v>11996.25</v>
      </c>
      <c r="D1566" s="667"/>
      <c r="E1566" s="667"/>
      <c r="F1566" s="667"/>
      <c r="G1566" s="667"/>
      <c r="H1566" s="667"/>
      <c r="I1566" s="666">
        <v>131864.15</v>
      </c>
      <c r="J1566" s="667"/>
      <c r="K1566" s="667"/>
      <c r="L1566" s="667"/>
      <c r="M1566" s="667"/>
      <c r="N1566" s="666">
        <v>143860.4</v>
      </c>
    </row>
    <row r="1567" spans="1:14" ht="15" thickBot="1">
      <c r="A1567" s="665" t="s">
        <v>1298</v>
      </c>
      <c r="B1567" s="665" t="s">
        <v>13</v>
      </c>
      <c r="C1567" s="666">
        <v>50767.75</v>
      </c>
      <c r="D1567" s="667"/>
      <c r="E1567" s="667"/>
      <c r="F1567" s="667"/>
      <c r="G1567" s="667"/>
      <c r="H1567" s="667"/>
      <c r="I1567" s="667"/>
      <c r="J1567" s="667"/>
      <c r="K1567" s="666">
        <v>17474.740000000002</v>
      </c>
      <c r="L1567" s="667"/>
      <c r="M1567" s="667"/>
      <c r="N1567" s="666">
        <v>68242.490000000005</v>
      </c>
    </row>
    <row r="1568" spans="1:14" ht="15" thickBot="1">
      <c r="A1568" s="665" t="s">
        <v>1299</v>
      </c>
      <c r="B1568" s="665" t="s">
        <v>13</v>
      </c>
      <c r="C1568" s="666">
        <v>31777.82</v>
      </c>
      <c r="D1568" s="667"/>
      <c r="E1568" s="667"/>
      <c r="F1568" s="666">
        <v>22408.77</v>
      </c>
      <c r="G1568" s="667"/>
      <c r="H1568" s="667"/>
      <c r="I1568" s="667"/>
      <c r="J1568" s="667"/>
      <c r="K1568" s="666">
        <v>31828.22</v>
      </c>
      <c r="L1568" s="667"/>
      <c r="M1568" s="667"/>
      <c r="N1568" s="666">
        <v>86014.81</v>
      </c>
    </row>
    <row r="1569" spans="1:14" ht="15" thickBot="1">
      <c r="A1569" s="665" t="s">
        <v>1300</v>
      </c>
      <c r="B1569" s="665" t="s">
        <v>13</v>
      </c>
      <c r="C1569" s="667"/>
      <c r="D1569" s="667"/>
      <c r="E1569" s="667"/>
      <c r="F1569" s="667"/>
      <c r="G1569" s="667"/>
      <c r="H1569" s="667"/>
      <c r="I1569" s="667"/>
      <c r="J1569" s="667"/>
      <c r="K1569" s="666">
        <v>79590.53</v>
      </c>
      <c r="L1569" s="667"/>
      <c r="M1569" s="667"/>
      <c r="N1569" s="666">
        <v>79590.53</v>
      </c>
    </row>
    <row r="1570" spans="1:14" ht="15" thickBot="1">
      <c r="A1570" s="665" t="s">
        <v>1301</v>
      </c>
      <c r="B1570" s="665" t="s">
        <v>13</v>
      </c>
      <c r="C1570" s="666">
        <v>16786.98</v>
      </c>
      <c r="D1570" s="666">
        <v>999.19</v>
      </c>
      <c r="E1570" s="667"/>
      <c r="F1570" s="667"/>
      <c r="G1570" s="666">
        <v>352.34</v>
      </c>
      <c r="H1570" s="667"/>
      <c r="I1570" s="666">
        <v>50823.62</v>
      </c>
      <c r="J1570" s="667"/>
      <c r="K1570" s="666">
        <v>27.55</v>
      </c>
      <c r="L1570" s="666">
        <v>285.52</v>
      </c>
      <c r="M1570" s="666">
        <v>1297.72</v>
      </c>
      <c r="N1570" s="666">
        <v>70572.92</v>
      </c>
    </row>
    <row r="1571" spans="1:14" ht="15" thickBot="1">
      <c r="A1571" s="665" t="s">
        <v>1302</v>
      </c>
      <c r="B1571" s="665" t="s">
        <v>16</v>
      </c>
      <c r="C1571" s="667"/>
      <c r="D1571" s="667"/>
      <c r="E1571" s="667"/>
      <c r="F1571" s="667"/>
      <c r="G1571" s="667"/>
      <c r="H1571" s="667"/>
      <c r="I1571" s="667"/>
      <c r="J1571" s="666">
        <v>51671.49</v>
      </c>
      <c r="K1571" s="667"/>
      <c r="L1571" s="667"/>
      <c r="M1571" s="667"/>
      <c r="N1571" s="666">
        <v>51671.49</v>
      </c>
    </row>
    <row r="1572" spans="1:14" ht="15" thickBot="1">
      <c r="A1572" s="665" t="s">
        <v>3692</v>
      </c>
      <c r="B1572" s="665" t="s">
        <v>13</v>
      </c>
      <c r="C1572" s="666">
        <v>4622.34</v>
      </c>
      <c r="D1572" s="666">
        <v>151.9</v>
      </c>
      <c r="E1572" s="667"/>
      <c r="F1572" s="667"/>
      <c r="G1572" s="667"/>
      <c r="H1572" s="667"/>
      <c r="I1572" s="666">
        <v>581.22</v>
      </c>
      <c r="J1572" s="666">
        <v>265.63</v>
      </c>
      <c r="K1572" s="666">
        <v>1.87</v>
      </c>
      <c r="L1572" s="666">
        <v>43.89</v>
      </c>
      <c r="M1572" s="667"/>
      <c r="N1572" s="666">
        <v>5666.85</v>
      </c>
    </row>
    <row r="1573" spans="1:14" ht="15" thickBot="1">
      <c r="A1573" s="665" t="s">
        <v>1303</v>
      </c>
      <c r="B1573" s="665" t="s">
        <v>13</v>
      </c>
      <c r="C1573" s="666">
        <v>31685.68</v>
      </c>
      <c r="D1573" s="667"/>
      <c r="E1573" s="667"/>
      <c r="F1573" s="667"/>
      <c r="G1573" s="667"/>
      <c r="H1573" s="667"/>
      <c r="I1573" s="667"/>
      <c r="J1573" s="667"/>
      <c r="K1573" s="666">
        <v>13711.92</v>
      </c>
      <c r="L1573" s="667"/>
      <c r="M1573" s="666">
        <v>24461.42</v>
      </c>
      <c r="N1573" s="666">
        <v>69859.02</v>
      </c>
    </row>
    <row r="1574" spans="1:14" ht="15" thickBot="1">
      <c r="A1574" s="665" t="s">
        <v>1304</v>
      </c>
      <c r="B1574" s="665" t="s">
        <v>13</v>
      </c>
      <c r="C1574" s="666">
        <v>48672.61</v>
      </c>
      <c r="D1574" s="667"/>
      <c r="E1574" s="667"/>
      <c r="F1574" s="667"/>
      <c r="G1574" s="667"/>
      <c r="H1574" s="667"/>
      <c r="I1574" s="666">
        <v>17284.490000000002</v>
      </c>
      <c r="J1574" s="667"/>
      <c r="K1574" s="667"/>
      <c r="L1574" s="667"/>
      <c r="M1574" s="667"/>
      <c r="N1574" s="666">
        <v>65957.100000000006</v>
      </c>
    </row>
    <row r="1575" spans="1:14" ht="15" thickBot="1">
      <c r="A1575" s="665" t="s">
        <v>1305</v>
      </c>
      <c r="B1575" s="665" t="s">
        <v>14</v>
      </c>
      <c r="C1575" s="666">
        <v>113148.2</v>
      </c>
      <c r="D1575" s="666">
        <v>98.91</v>
      </c>
      <c r="E1575" s="667"/>
      <c r="F1575" s="667"/>
      <c r="G1575" s="666">
        <v>1380.66</v>
      </c>
      <c r="H1575" s="667"/>
      <c r="I1575" s="666">
        <v>78261.94</v>
      </c>
      <c r="J1575" s="667"/>
      <c r="K1575" s="667"/>
      <c r="L1575" s="666">
        <v>121.86</v>
      </c>
      <c r="M1575" s="666">
        <v>397.09</v>
      </c>
      <c r="N1575" s="666">
        <v>193408.66</v>
      </c>
    </row>
    <row r="1576" spans="1:14" ht="15" thickBot="1">
      <c r="A1576" s="665" t="s">
        <v>1306</v>
      </c>
      <c r="B1576" s="665" t="s">
        <v>15</v>
      </c>
      <c r="C1576" s="667"/>
      <c r="D1576" s="667"/>
      <c r="E1576" s="667"/>
      <c r="F1576" s="666">
        <v>23863.47</v>
      </c>
      <c r="G1576" s="667"/>
      <c r="H1576" s="667"/>
      <c r="I1576" s="667"/>
      <c r="J1576" s="667"/>
      <c r="K1576" s="666">
        <v>19165.75</v>
      </c>
      <c r="L1576" s="666">
        <v>29.03</v>
      </c>
      <c r="M1576" s="667"/>
      <c r="N1576" s="666">
        <v>43058.25</v>
      </c>
    </row>
    <row r="1577" spans="1:14" ht="15" thickBot="1">
      <c r="A1577" s="665" t="s">
        <v>1307</v>
      </c>
      <c r="B1577" s="665" t="s">
        <v>18</v>
      </c>
      <c r="C1577" s="666">
        <v>10416.18</v>
      </c>
      <c r="D1577" s="667"/>
      <c r="E1577" s="667"/>
      <c r="F1577" s="667"/>
      <c r="G1577" s="667"/>
      <c r="H1577" s="666">
        <v>2136.8200000000002</v>
      </c>
      <c r="I1577" s="667"/>
      <c r="J1577" s="666">
        <v>90622.26</v>
      </c>
      <c r="K1577" s="666">
        <v>3737.93</v>
      </c>
      <c r="L1577" s="667"/>
      <c r="M1577" s="667"/>
      <c r="N1577" s="666">
        <v>106913.19</v>
      </c>
    </row>
    <row r="1578" spans="1:14" ht="15" thickBot="1">
      <c r="A1578" s="665" t="s">
        <v>3693</v>
      </c>
      <c r="B1578" s="665" t="s">
        <v>16</v>
      </c>
      <c r="C1578" s="666">
        <v>4613</v>
      </c>
      <c r="D1578" s="667"/>
      <c r="E1578" s="667"/>
      <c r="F1578" s="667"/>
      <c r="G1578" s="667"/>
      <c r="H1578" s="667"/>
      <c r="I1578" s="667"/>
      <c r="J1578" s="666">
        <v>2170.84</v>
      </c>
      <c r="K1578" s="667"/>
      <c r="L1578" s="667"/>
      <c r="M1578" s="667"/>
      <c r="N1578" s="666">
        <v>6783.84</v>
      </c>
    </row>
    <row r="1579" spans="1:14" ht="15" thickBot="1">
      <c r="A1579" s="665" t="s">
        <v>1308</v>
      </c>
      <c r="B1579" s="665" t="s">
        <v>13</v>
      </c>
      <c r="C1579" s="667"/>
      <c r="D1579" s="667"/>
      <c r="E1579" s="667"/>
      <c r="F1579" s="667"/>
      <c r="G1579" s="667"/>
      <c r="H1579" s="667"/>
      <c r="I1579" s="666">
        <v>28675.22</v>
      </c>
      <c r="J1579" s="667"/>
      <c r="K1579" s="666">
        <v>26305.94</v>
      </c>
      <c r="L1579" s="667"/>
      <c r="M1579" s="667"/>
      <c r="N1579" s="666">
        <v>54981.16</v>
      </c>
    </row>
    <row r="1580" spans="1:14" ht="15" thickBot="1">
      <c r="A1580" s="665" t="s">
        <v>1309</v>
      </c>
      <c r="B1580" s="665" t="s">
        <v>14</v>
      </c>
      <c r="C1580" s="666">
        <v>84421.68</v>
      </c>
      <c r="D1580" s="666">
        <v>2763.36</v>
      </c>
      <c r="E1580" s="667"/>
      <c r="F1580" s="667"/>
      <c r="G1580" s="666">
        <v>384.92</v>
      </c>
      <c r="H1580" s="667"/>
      <c r="I1580" s="666">
        <v>4788.7700000000004</v>
      </c>
      <c r="J1580" s="666">
        <v>192.52</v>
      </c>
      <c r="K1580" s="666">
        <v>19570.48</v>
      </c>
      <c r="L1580" s="666">
        <v>0</v>
      </c>
      <c r="M1580" s="667"/>
      <c r="N1580" s="666">
        <v>112121.73</v>
      </c>
    </row>
    <row r="1581" spans="1:14" ht="15" thickBot="1">
      <c r="A1581" s="665" t="s">
        <v>1310</v>
      </c>
      <c r="B1581" s="665" t="s">
        <v>14</v>
      </c>
      <c r="C1581" s="666">
        <v>66815.56</v>
      </c>
      <c r="D1581" s="666">
        <v>8706.43</v>
      </c>
      <c r="E1581" s="667"/>
      <c r="F1581" s="667"/>
      <c r="G1581" s="666">
        <v>19.649999999999999</v>
      </c>
      <c r="H1581" s="667"/>
      <c r="I1581" s="666">
        <v>15546.82</v>
      </c>
      <c r="J1581" s="667"/>
      <c r="K1581" s="666">
        <v>14.74</v>
      </c>
      <c r="L1581" s="666">
        <v>1124.5999999999999</v>
      </c>
      <c r="M1581" s="666">
        <v>5241.53</v>
      </c>
      <c r="N1581" s="666">
        <v>97469.33</v>
      </c>
    </row>
    <row r="1582" spans="1:14" ht="15" thickBot="1">
      <c r="A1582" s="665" t="s">
        <v>1311</v>
      </c>
      <c r="B1582" s="665" t="s">
        <v>13</v>
      </c>
      <c r="C1582" s="666">
        <v>46878.7</v>
      </c>
      <c r="D1582" s="666">
        <v>488.95</v>
      </c>
      <c r="E1582" s="667"/>
      <c r="F1582" s="667"/>
      <c r="G1582" s="667"/>
      <c r="H1582" s="667"/>
      <c r="I1582" s="666">
        <v>21975.25</v>
      </c>
      <c r="J1582" s="666">
        <v>1266.75</v>
      </c>
      <c r="K1582" s="666">
        <v>-1.6</v>
      </c>
      <c r="L1582" s="666">
        <v>135.72</v>
      </c>
      <c r="M1582" s="667"/>
      <c r="N1582" s="666">
        <v>70743.77</v>
      </c>
    </row>
    <row r="1583" spans="1:14" ht="15" thickBot="1">
      <c r="A1583" s="665" t="s">
        <v>3694</v>
      </c>
      <c r="B1583" s="665" t="s">
        <v>13</v>
      </c>
      <c r="C1583" s="666">
        <v>63411.8</v>
      </c>
      <c r="D1583" s="667"/>
      <c r="E1583" s="667"/>
      <c r="F1583" s="667"/>
      <c r="G1583" s="667"/>
      <c r="H1583" s="667"/>
      <c r="I1583" s="667"/>
      <c r="J1583" s="667"/>
      <c r="K1583" s="666">
        <v>40541.96</v>
      </c>
      <c r="L1583" s="667"/>
      <c r="M1583" s="667"/>
      <c r="N1583" s="666">
        <v>103953.76</v>
      </c>
    </row>
    <row r="1584" spans="1:14" ht="15" thickBot="1">
      <c r="A1584" s="665" t="s">
        <v>1312</v>
      </c>
      <c r="B1584" s="665" t="s">
        <v>13</v>
      </c>
      <c r="C1584" s="667"/>
      <c r="D1584" s="667"/>
      <c r="E1584" s="667"/>
      <c r="F1584" s="667"/>
      <c r="G1584" s="667"/>
      <c r="H1584" s="667"/>
      <c r="I1584" s="667"/>
      <c r="J1584" s="667"/>
      <c r="K1584" s="666">
        <v>81391.39</v>
      </c>
      <c r="L1584" s="667"/>
      <c r="M1584" s="667"/>
      <c r="N1584" s="666">
        <v>81391.39</v>
      </c>
    </row>
    <row r="1585" spans="1:14" ht="15" thickBot="1">
      <c r="A1585" s="665" t="s">
        <v>1313</v>
      </c>
      <c r="B1585" s="665" t="s">
        <v>15</v>
      </c>
      <c r="C1585" s="666">
        <v>42064.06</v>
      </c>
      <c r="D1585" s="667"/>
      <c r="E1585" s="667"/>
      <c r="F1585" s="667"/>
      <c r="G1585" s="667"/>
      <c r="H1585" s="667"/>
      <c r="I1585" s="666">
        <v>1427.31</v>
      </c>
      <c r="J1585" s="667"/>
      <c r="K1585" s="667"/>
      <c r="L1585" s="667"/>
      <c r="M1585" s="667"/>
      <c r="N1585" s="666">
        <v>43491.37</v>
      </c>
    </row>
    <row r="1586" spans="1:14" ht="15" thickBot="1">
      <c r="A1586" s="665" t="s">
        <v>3695</v>
      </c>
      <c r="B1586" s="665" t="s">
        <v>14</v>
      </c>
      <c r="C1586" s="666">
        <v>159.97999999999999</v>
      </c>
      <c r="D1586" s="666">
        <v>4.4400000000000004</v>
      </c>
      <c r="E1586" s="667"/>
      <c r="F1586" s="667"/>
      <c r="G1586" s="667"/>
      <c r="H1586" s="667"/>
      <c r="I1586" s="666">
        <v>128426.9</v>
      </c>
      <c r="J1586" s="667"/>
      <c r="K1586" s="667"/>
      <c r="L1586" s="667"/>
      <c r="M1586" s="667"/>
      <c r="N1586" s="666">
        <v>128591.32</v>
      </c>
    </row>
    <row r="1587" spans="1:14" ht="15" thickBot="1">
      <c r="A1587" s="665" t="s">
        <v>3695</v>
      </c>
      <c r="B1587" s="665" t="s">
        <v>19</v>
      </c>
      <c r="C1587" s="666">
        <v>-30.21</v>
      </c>
      <c r="D1587" s="667"/>
      <c r="E1587" s="667"/>
      <c r="F1587" s="667"/>
      <c r="G1587" s="667"/>
      <c r="H1587" s="667"/>
      <c r="I1587" s="666">
        <v>30.21</v>
      </c>
      <c r="J1587" s="667"/>
      <c r="K1587" s="667"/>
      <c r="L1587" s="667"/>
      <c r="M1587" s="667"/>
      <c r="N1587" s="666">
        <v>0</v>
      </c>
    </row>
    <row r="1588" spans="1:14" ht="15" thickBot="1">
      <c r="A1588" s="665" t="s">
        <v>1314</v>
      </c>
      <c r="B1588" s="665" t="s">
        <v>15</v>
      </c>
      <c r="C1588" s="667"/>
      <c r="D1588" s="667"/>
      <c r="E1588" s="667"/>
      <c r="F1588" s="667"/>
      <c r="G1588" s="667"/>
      <c r="H1588" s="667"/>
      <c r="I1588" s="666">
        <v>582.83000000000004</v>
      </c>
      <c r="J1588" s="667"/>
      <c r="K1588" s="666">
        <v>39102.44</v>
      </c>
      <c r="L1588" s="667"/>
      <c r="M1588" s="667"/>
      <c r="N1588" s="666">
        <v>39685.269999999997</v>
      </c>
    </row>
    <row r="1589" spans="1:14" ht="15" thickBot="1">
      <c r="A1589" s="665" t="s">
        <v>1315</v>
      </c>
      <c r="B1589" s="665" t="s">
        <v>13</v>
      </c>
      <c r="C1589" s="667"/>
      <c r="D1589" s="667"/>
      <c r="E1589" s="667"/>
      <c r="F1589" s="667"/>
      <c r="G1589" s="667"/>
      <c r="H1589" s="667"/>
      <c r="I1589" s="667"/>
      <c r="J1589" s="667"/>
      <c r="K1589" s="666">
        <v>98143.11</v>
      </c>
      <c r="L1589" s="667"/>
      <c r="M1589" s="667"/>
      <c r="N1589" s="666">
        <v>98143.11</v>
      </c>
    </row>
    <row r="1590" spans="1:14" ht="15" thickBot="1">
      <c r="A1590" s="665" t="s">
        <v>3195</v>
      </c>
      <c r="B1590" s="665" t="s">
        <v>13</v>
      </c>
      <c r="C1590" s="666">
        <v>19665.099999999999</v>
      </c>
      <c r="D1590" s="667"/>
      <c r="E1590" s="667"/>
      <c r="F1590" s="667"/>
      <c r="G1590" s="667"/>
      <c r="H1590" s="667"/>
      <c r="I1590" s="667"/>
      <c r="J1590" s="667"/>
      <c r="K1590" s="666">
        <v>336.93</v>
      </c>
      <c r="L1590" s="667"/>
      <c r="M1590" s="667"/>
      <c r="N1590" s="666">
        <v>20002.03</v>
      </c>
    </row>
    <row r="1591" spans="1:14" ht="15" thickBot="1">
      <c r="A1591" s="665" t="s">
        <v>3195</v>
      </c>
      <c r="B1591" s="665" t="s">
        <v>16</v>
      </c>
      <c r="C1591" s="666">
        <v>433.65</v>
      </c>
      <c r="D1591" s="667"/>
      <c r="E1591" s="667"/>
      <c r="F1591" s="667"/>
      <c r="G1591" s="667"/>
      <c r="H1591" s="667"/>
      <c r="I1591" s="666">
        <v>1850.05</v>
      </c>
      <c r="J1591" s="666">
        <v>171.3</v>
      </c>
      <c r="K1591" s="666">
        <v>30498.19</v>
      </c>
      <c r="L1591" s="667"/>
      <c r="M1591" s="667"/>
      <c r="N1591" s="666">
        <v>32953.19</v>
      </c>
    </row>
    <row r="1592" spans="1:14" ht="15" thickBot="1">
      <c r="A1592" s="665" t="s">
        <v>3019</v>
      </c>
      <c r="B1592" s="665" t="s">
        <v>16</v>
      </c>
      <c r="C1592" s="666">
        <v>37930.42</v>
      </c>
      <c r="D1592" s="666">
        <v>1196.32</v>
      </c>
      <c r="E1592" s="667"/>
      <c r="F1592" s="667"/>
      <c r="G1592" s="667"/>
      <c r="H1592" s="667"/>
      <c r="I1592" s="666">
        <v>8200.27</v>
      </c>
      <c r="J1592" s="666">
        <v>2721.6</v>
      </c>
      <c r="K1592" s="666">
        <v>-1.67</v>
      </c>
      <c r="L1592" s="666">
        <v>291.51</v>
      </c>
      <c r="M1592" s="667"/>
      <c r="N1592" s="666">
        <v>50338.45</v>
      </c>
    </row>
    <row r="1593" spans="1:14" ht="15" thickBot="1">
      <c r="A1593" s="665" t="s">
        <v>1316</v>
      </c>
      <c r="B1593" s="665" t="s">
        <v>13</v>
      </c>
      <c r="C1593" s="667"/>
      <c r="D1593" s="667"/>
      <c r="E1593" s="667"/>
      <c r="F1593" s="667"/>
      <c r="G1593" s="667"/>
      <c r="H1593" s="667"/>
      <c r="I1593" s="666">
        <v>3074.4</v>
      </c>
      <c r="J1593" s="667"/>
      <c r="K1593" s="666">
        <v>70199.83</v>
      </c>
      <c r="L1593" s="667"/>
      <c r="M1593" s="667"/>
      <c r="N1593" s="666">
        <v>73274.23</v>
      </c>
    </row>
    <row r="1594" spans="1:14" ht="15" thickBot="1">
      <c r="A1594" s="665" t="s">
        <v>1317</v>
      </c>
      <c r="B1594" s="665" t="s">
        <v>15</v>
      </c>
      <c r="C1594" s="667"/>
      <c r="D1594" s="667"/>
      <c r="E1594" s="667"/>
      <c r="F1594" s="667"/>
      <c r="G1594" s="667"/>
      <c r="H1594" s="667"/>
      <c r="I1594" s="667"/>
      <c r="J1594" s="667"/>
      <c r="K1594" s="666">
        <v>31956.65</v>
      </c>
      <c r="L1594" s="667"/>
      <c r="M1594" s="667"/>
      <c r="N1594" s="666">
        <v>31956.65</v>
      </c>
    </row>
    <row r="1595" spans="1:14" ht="15" thickBot="1">
      <c r="A1595" s="665" t="s">
        <v>3020</v>
      </c>
      <c r="B1595" s="665" t="s">
        <v>16</v>
      </c>
      <c r="C1595" s="666">
        <v>-1.28</v>
      </c>
      <c r="D1595" s="667"/>
      <c r="E1595" s="667"/>
      <c r="F1595" s="667"/>
      <c r="G1595" s="666">
        <v>-0.09</v>
      </c>
      <c r="H1595" s="667"/>
      <c r="I1595" s="666">
        <v>8722.52</v>
      </c>
      <c r="J1595" s="667"/>
      <c r="K1595" s="667"/>
      <c r="L1595" s="667"/>
      <c r="M1595" s="667"/>
      <c r="N1595" s="666">
        <v>8721.15</v>
      </c>
    </row>
    <row r="1596" spans="1:14" ht="15" thickBot="1">
      <c r="A1596" s="665" t="s">
        <v>1318</v>
      </c>
      <c r="B1596" s="665" t="s">
        <v>14</v>
      </c>
      <c r="C1596" s="666">
        <v>15784.15</v>
      </c>
      <c r="D1596" s="666">
        <v>3653.39</v>
      </c>
      <c r="E1596" s="667"/>
      <c r="F1596" s="667"/>
      <c r="G1596" s="666">
        <v>114.67</v>
      </c>
      <c r="H1596" s="667"/>
      <c r="I1596" s="666">
        <v>160056.82999999999</v>
      </c>
      <c r="J1596" s="667"/>
      <c r="K1596" s="666">
        <v>469.35</v>
      </c>
      <c r="L1596" s="666">
        <v>18430.39</v>
      </c>
      <c r="M1596" s="667"/>
      <c r="N1596" s="666">
        <v>198508.78</v>
      </c>
    </row>
    <row r="1597" spans="1:14" ht="15" thickBot="1">
      <c r="A1597" s="665" t="s">
        <v>1319</v>
      </c>
      <c r="B1597" s="665" t="s">
        <v>13</v>
      </c>
      <c r="C1597" s="666">
        <v>31121.58</v>
      </c>
      <c r="D1597" s="667"/>
      <c r="E1597" s="667"/>
      <c r="F1597" s="667"/>
      <c r="G1597" s="667"/>
      <c r="H1597" s="667"/>
      <c r="I1597" s="667"/>
      <c r="J1597" s="667"/>
      <c r="K1597" s="666">
        <v>13463.26</v>
      </c>
      <c r="L1597" s="667"/>
      <c r="M1597" s="666">
        <v>24021.61</v>
      </c>
      <c r="N1597" s="666">
        <v>68606.45</v>
      </c>
    </row>
    <row r="1598" spans="1:14" ht="15" thickBot="1">
      <c r="A1598" s="665" t="s">
        <v>1320</v>
      </c>
      <c r="B1598" s="665" t="s">
        <v>13</v>
      </c>
      <c r="C1598" s="666">
        <v>8244.84</v>
      </c>
      <c r="D1598" s="667"/>
      <c r="E1598" s="667"/>
      <c r="F1598" s="667"/>
      <c r="G1598" s="667"/>
      <c r="H1598" s="666">
        <v>1693.29</v>
      </c>
      <c r="I1598" s="667"/>
      <c r="J1598" s="666">
        <v>71783.33</v>
      </c>
      <c r="K1598" s="666">
        <v>2943.36</v>
      </c>
      <c r="L1598" s="667"/>
      <c r="M1598" s="667"/>
      <c r="N1598" s="666">
        <v>84664.82</v>
      </c>
    </row>
    <row r="1599" spans="1:14" ht="15" thickBot="1">
      <c r="A1599" s="665" t="s">
        <v>1321</v>
      </c>
      <c r="B1599" s="665" t="s">
        <v>13</v>
      </c>
      <c r="C1599" s="666">
        <v>31069.42</v>
      </c>
      <c r="D1599" s="667"/>
      <c r="E1599" s="667"/>
      <c r="F1599" s="667"/>
      <c r="G1599" s="667"/>
      <c r="H1599" s="667"/>
      <c r="I1599" s="666">
        <v>37919.46</v>
      </c>
      <c r="J1599" s="667"/>
      <c r="K1599" s="667"/>
      <c r="L1599" s="667"/>
      <c r="M1599" s="667"/>
      <c r="N1599" s="666">
        <v>68988.88</v>
      </c>
    </row>
    <row r="1600" spans="1:14" ht="15" thickBot="1">
      <c r="A1600" s="665" t="s">
        <v>1322</v>
      </c>
      <c r="B1600" s="665" t="s">
        <v>16</v>
      </c>
      <c r="C1600" s="667"/>
      <c r="D1600" s="667"/>
      <c r="E1600" s="667"/>
      <c r="F1600" s="667"/>
      <c r="G1600" s="667"/>
      <c r="H1600" s="667"/>
      <c r="I1600" s="667"/>
      <c r="J1600" s="667"/>
      <c r="K1600" s="666">
        <v>31260.49</v>
      </c>
      <c r="L1600" s="667"/>
      <c r="M1600" s="667"/>
      <c r="N1600" s="666">
        <v>31260.49</v>
      </c>
    </row>
    <row r="1601" spans="1:14" ht="15" thickBot="1">
      <c r="A1601" s="665" t="s">
        <v>1323</v>
      </c>
      <c r="B1601" s="665" t="s">
        <v>13</v>
      </c>
      <c r="C1601" s="666">
        <v>-749.18</v>
      </c>
      <c r="D1601" s="667"/>
      <c r="E1601" s="667"/>
      <c r="F1601" s="666">
        <v>28287.72</v>
      </c>
      <c r="G1601" s="667"/>
      <c r="H1601" s="666">
        <v>-146.41</v>
      </c>
      <c r="I1601" s="666">
        <v>276.13</v>
      </c>
      <c r="J1601" s="666">
        <v>-15.15</v>
      </c>
      <c r="K1601" s="666">
        <v>33087.51</v>
      </c>
      <c r="L1601" s="667"/>
      <c r="M1601" s="667"/>
      <c r="N1601" s="666">
        <v>60740.62</v>
      </c>
    </row>
    <row r="1602" spans="1:14" ht="15" thickBot="1">
      <c r="A1602" s="665" t="s">
        <v>1324</v>
      </c>
      <c r="B1602" s="665" t="s">
        <v>15</v>
      </c>
      <c r="C1602" s="667"/>
      <c r="D1602" s="667"/>
      <c r="E1602" s="667"/>
      <c r="F1602" s="667"/>
      <c r="G1602" s="667"/>
      <c r="H1602" s="667"/>
      <c r="I1602" s="667"/>
      <c r="J1602" s="667"/>
      <c r="K1602" s="666">
        <v>49058.68</v>
      </c>
      <c r="L1602" s="667"/>
      <c r="M1602" s="667"/>
      <c r="N1602" s="666">
        <v>49058.68</v>
      </c>
    </row>
    <row r="1603" spans="1:14" ht="15" thickBot="1">
      <c r="A1603" s="665" t="s">
        <v>1325</v>
      </c>
      <c r="B1603" s="665" t="s">
        <v>13</v>
      </c>
      <c r="C1603" s="666">
        <v>43981.08</v>
      </c>
      <c r="D1603" s="667"/>
      <c r="E1603" s="667"/>
      <c r="F1603" s="667"/>
      <c r="G1603" s="667"/>
      <c r="H1603" s="667"/>
      <c r="I1603" s="667"/>
      <c r="J1603" s="667"/>
      <c r="K1603" s="666">
        <v>21097.78</v>
      </c>
      <c r="L1603" s="667"/>
      <c r="M1603" s="667"/>
      <c r="N1603" s="666">
        <v>65078.86</v>
      </c>
    </row>
    <row r="1604" spans="1:14" ht="15" thickBot="1">
      <c r="A1604" s="665" t="s">
        <v>1326</v>
      </c>
      <c r="B1604" s="665" t="s">
        <v>14</v>
      </c>
      <c r="C1604" s="666">
        <v>8194.8799999999992</v>
      </c>
      <c r="D1604" s="666">
        <v>1572.68</v>
      </c>
      <c r="E1604" s="667"/>
      <c r="F1604" s="667"/>
      <c r="G1604" s="666">
        <v>229.43</v>
      </c>
      <c r="H1604" s="667"/>
      <c r="I1604" s="666">
        <v>105175.67</v>
      </c>
      <c r="J1604" s="667"/>
      <c r="K1604" s="666">
        <v>210.84</v>
      </c>
      <c r="L1604" s="666">
        <v>8937.24</v>
      </c>
      <c r="M1604" s="667"/>
      <c r="N1604" s="666">
        <v>124320.74</v>
      </c>
    </row>
    <row r="1605" spans="1:14" ht="15" thickBot="1">
      <c r="A1605" s="665" t="s">
        <v>1327</v>
      </c>
      <c r="B1605" s="665" t="s">
        <v>13</v>
      </c>
      <c r="C1605" s="666">
        <v>20472.96</v>
      </c>
      <c r="D1605" s="667"/>
      <c r="E1605" s="667"/>
      <c r="F1605" s="667"/>
      <c r="G1605" s="667"/>
      <c r="H1605" s="667"/>
      <c r="I1605" s="667"/>
      <c r="J1605" s="667"/>
      <c r="K1605" s="666">
        <v>32270.799999999999</v>
      </c>
      <c r="L1605" s="667"/>
      <c r="M1605" s="667"/>
      <c r="N1605" s="666">
        <v>52743.76</v>
      </c>
    </row>
    <row r="1606" spans="1:14" ht="15" thickBot="1">
      <c r="A1606" s="665" t="s">
        <v>1328</v>
      </c>
      <c r="B1606" s="665" t="s">
        <v>13</v>
      </c>
      <c r="C1606" s="666">
        <v>39850.18</v>
      </c>
      <c r="D1606" s="666">
        <v>2421.4899999999998</v>
      </c>
      <c r="E1606" s="667"/>
      <c r="F1606" s="667"/>
      <c r="G1606" s="667"/>
      <c r="H1606" s="667"/>
      <c r="I1606" s="666">
        <v>1574.32</v>
      </c>
      <c r="J1606" s="666">
        <v>18200.34</v>
      </c>
      <c r="K1606" s="666">
        <v>-1.02</v>
      </c>
      <c r="L1606" s="666">
        <v>11.32</v>
      </c>
      <c r="M1606" s="667"/>
      <c r="N1606" s="666">
        <v>62056.63</v>
      </c>
    </row>
    <row r="1607" spans="1:14" ht="15" thickBot="1">
      <c r="A1607" s="665" t="s">
        <v>1329</v>
      </c>
      <c r="B1607" s="665" t="s">
        <v>13</v>
      </c>
      <c r="C1607" s="666">
        <v>30969.78</v>
      </c>
      <c r="D1607" s="667"/>
      <c r="E1607" s="667"/>
      <c r="F1607" s="667"/>
      <c r="G1607" s="667"/>
      <c r="H1607" s="667"/>
      <c r="I1607" s="666">
        <v>5632.17</v>
      </c>
      <c r="J1607" s="667"/>
      <c r="K1607" s="666">
        <v>24073.4</v>
      </c>
      <c r="L1607" s="667"/>
      <c r="M1607" s="667"/>
      <c r="N1607" s="666">
        <v>60675.35</v>
      </c>
    </row>
    <row r="1608" spans="1:14" ht="15" thickBot="1">
      <c r="A1608" s="665" t="s">
        <v>1330</v>
      </c>
      <c r="B1608" s="665" t="s">
        <v>18</v>
      </c>
      <c r="C1608" s="666">
        <v>3866.48</v>
      </c>
      <c r="D1608" s="666">
        <v>330.87</v>
      </c>
      <c r="E1608" s="667"/>
      <c r="F1608" s="667"/>
      <c r="G1608" s="666">
        <v>426.67</v>
      </c>
      <c r="H1608" s="666">
        <v>1298.92</v>
      </c>
      <c r="I1608" s="666">
        <v>50.04</v>
      </c>
      <c r="J1608" s="666">
        <v>68242.58</v>
      </c>
      <c r="K1608" s="666">
        <v>4187.32</v>
      </c>
      <c r="L1608" s="666">
        <v>1778.78</v>
      </c>
      <c r="M1608" s="667"/>
      <c r="N1608" s="666">
        <v>80181.66</v>
      </c>
    </row>
    <row r="1609" spans="1:14" ht="15" thickBot="1">
      <c r="A1609" s="665" t="s">
        <v>1331</v>
      </c>
      <c r="B1609" s="665" t="s">
        <v>13</v>
      </c>
      <c r="C1609" s="666">
        <v>-1.81</v>
      </c>
      <c r="D1609" s="667"/>
      <c r="E1609" s="667"/>
      <c r="F1609" s="666">
        <v>65066.86</v>
      </c>
      <c r="G1609" s="667"/>
      <c r="H1609" s="667"/>
      <c r="I1609" s="666">
        <v>10.57</v>
      </c>
      <c r="J1609" s="666">
        <v>4.18</v>
      </c>
      <c r="K1609" s="666">
        <v>12.65</v>
      </c>
      <c r="L1609" s="667"/>
      <c r="M1609" s="667"/>
      <c r="N1609" s="666">
        <v>65092.45</v>
      </c>
    </row>
    <row r="1610" spans="1:14" ht="15" thickBot="1">
      <c r="A1610" s="665" t="s">
        <v>1332</v>
      </c>
      <c r="B1610" s="665" t="s">
        <v>18</v>
      </c>
      <c r="C1610" s="666">
        <v>29942.92</v>
      </c>
      <c r="D1610" s="666">
        <v>8638.19</v>
      </c>
      <c r="E1610" s="667"/>
      <c r="F1610" s="667"/>
      <c r="G1610" s="666">
        <v>392.39</v>
      </c>
      <c r="H1610" s="667"/>
      <c r="I1610" s="667"/>
      <c r="J1610" s="666">
        <v>35714.79</v>
      </c>
      <c r="K1610" s="666">
        <v>73.67</v>
      </c>
      <c r="L1610" s="666">
        <v>669.07</v>
      </c>
      <c r="M1610" s="667"/>
      <c r="N1610" s="666">
        <v>75431.03</v>
      </c>
    </row>
    <row r="1611" spans="1:14" ht="15" thickBot="1">
      <c r="A1611" s="665" t="s">
        <v>3696</v>
      </c>
      <c r="B1611" s="665" t="s">
        <v>16</v>
      </c>
      <c r="C1611" s="666">
        <v>4294.2700000000004</v>
      </c>
      <c r="D1611" s="666">
        <v>47.4</v>
      </c>
      <c r="E1611" s="667"/>
      <c r="F1611" s="667"/>
      <c r="G1611" s="667"/>
      <c r="H1611" s="667"/>
      <c r="I1611" s="666">
        <v>725.22</v>
      </c>
      <c r="J1611" s="666">
        <v>90.28</v>
      </c>
      <c r="K1611" s="666">
        <v>0.27</v>
      </c>
      <c r="L1611" s="666">
        <v>7.19</v>
      </c>
      <c r="M1611" s="667"/>
      <c r="N1611" s="666">
        <v>5164.63</v>
      </c>
    </row>
    <row r="1612" spans="1:14" ht="15" thickBot="1">
      <c r="A1612" s="665" t="s">
        <v>3696</v>
      </c>
      <c r="B1612" s="665" t="s">
        <v>19</v>
      </c>
      <c r="C1612" s="666">
        <v>-39.94</v>
      </c>
      <c r="D1612" s="666">
        <v>-2.69</v>
      </c>
      <c r="E1612" s="667"/>
      <c r="F1612" s="667"/>
      <c r="G1612" s="667"/>
      <c r="H1612" s="667"/>
      <c r="I1612" s="666">
        <v>48.21</v>
      </c>
      <c r="J1612" s="666">
        <v>-5.14</v>
      </c>
      <c r="K1612" s="667"/>
      <c r="L1612" s="666">
        <v>-0.4</v>
      </c>
      <c r="M1612" s="667"/>
      <c r="N1612" s="666">
        <v>0.04</v>
      </c>
    </row>
    <row r="1613" spans="1:14" ht="15" thickBot="1">
      <c r="A1613" s="665" t="s">
        <v>1333</v>
      </c>
      <c r="B1613" s="665" t="s">
        <v>13</v>
      </c>
      <c r="C1613" s="666">
        <v>48832.55</v>
      </c>
      <c r="D1613" s="667"/>
      <c r="E1613" s="667"/>
      <c r="F1613" s="667"/>
      <c r="G1613" s="667"/>
      <c r="H1613" s="667"/>
      <c r="I1613" s="667"/>
      <c r="J1613" s="667"/>
      <c r="K1613" s="666">
        <v>27251.81</v>
      </c>
      <c r="L1613" s="667"/>
      <c r="M1613" s="667"/>
      <c r="N1613" s="666">
        <v>76084.36</v>
      </c>
    </row>
    <row r="1614" spans="1:14" ht="15" thickBot="1">
      <c r="A1614" s="665" t="s">
        <v>3021</v>
      </c>
      <c r="B1614" s="665" t="s">
        <v>13</v>
      </c>
      <c r="C1614" s="666">
        <v>13104.85</v>
      </c>
      <c r="D1614" s="666">
        <v>4353.1499999999996</v>
      </c>
      <c r="E1614" s="667"/>
      <c r="F1614" s="667"/>
      <c r="G1614" s="667"/>
      <c r="H1614" s="667"/>
      <c r="I1614" s="666">
        <v>47.5</v>
      </c>
      <c r="J1614" s="667"/>
      <c r="K1614" s="666">
        <v>1418.18</v>
      </c>
      <c r="L1614" s="666">
        <v>-12.33</v>
      </c>
      <c r="M1614" s="667"/>
      <c r="N1614" s="666">
        <v>18911.349999999999</v>
      </c>
    </row>
    <row r="1615" spans="1:14" ht="15" thickBot="1">
      <c r="A1615" s="665" t="s">
        <v>1334</v>
      </c>
      <c r="B1615" s="665" t="s">
        <v>14</v>
      </c>
      <c r="C1615" s="666">
        <v>480.71</v>
      </c>
      <c r="D1615" s="666">
        <v>354.66</v>
      </c>
      <c r="E1615" s="667"/>
      <c r="F1615" s="667"/>
      <c r="G1615" s="666">
        <v>108.42</v>
      </c>
      <c r="H1615" s="667"/>
      <c r="I1615" s="666">
        <v>26630.14</v>
      </c>
      <c r="J1615" s="667"/>
      <c r="K1615" s="666">
        <v>176.87</v>
      </c>
      <c r="L1615" s="666">
        <v>1387.93</v>
      </c>
      <c r="M1615" s="667"/>
      <c r="N1615" s="666">
        <v>29138.73</v>
      </c>
    </row>
    <row r="1616" spans="1:14" ht="15" thickBot="1">
      <c r="A1616" s="665" t="s">
        <v>3697</v>
      </c>
      <c r="B1616" s="665" t="s">
        <v>14</v>
      </c>
      <c r="C1616" s="666">
        <v>65.290000000000006</v>
      </c>
      <c r="D1616" s="666">
        <v>4.34</v>
      </c>
      <c r="E1616" s="667"/>
      <c r="F1616" s="666">
        <v>-0.12</v>
      </c>
      <c r="G1616" s="666">
        <v>388.3</v>
      </c>
      <c r="H1616" s="667"/>
      <c r="I1616" s="666">
        <v>28837.84</v>
      </c>
      <c r="J1616" s="667"/>
      <c r="K1616" s="666">
        <v>-1.23</v>
      </c>
      <c r="L1616" s="667"/>
      <c r="M1616" s="667"/>
      <c r="N1616" s="666">
        <v>29294.42</v>
      </c>
    </row>
    <row r="1617" spans="1:14" ht="15" thickBot="1">
      <c r="A1617" s="665" t="s">
        <v>3697</v>
      </c>
      <c r="B1617" s="665" t="s">
        <v>19</v>
      </c>
      <c r="C1617" s="666">
        <v>-49.01</v>
      </c>
      <c r="D1617" s="666">
        <v>-5.74</v>
      </c>
      <c r="E1617" s="667"/>
      <c r="F1617" s="667"/>
      <c r="G1617" s="667"/>
      <c r="H1617" s="667"/>
      <c r="I1617" s="666">
        <v>54.63</v>
      </c>
      <c r="J1617" s="667"/>
      <c r="K1617" s="667"/>
      <c r="L1617" s="667"/>
      <c r="M1617" s="667"/>
      <c r="N1617" s="666">
        <v>-0.12</v>
      </c>
    </row>
    <row r="1618" spans="1:14" ht="15" thickBot="1">
      <c r="A1618" s="665" t="s">
        <v>1335</v>
      </c>
      <c r="B1618" s="665" t="s">
        <v>14</v>
      </c>
      <c r="C1618" s="666">
        <v>24889</v>
      </c>
      <c r="D1618" s="666">
        <v>5853.07</v>
      </c>
      <c r="E1618" s="667"/>
      <c r="F1618" s="667"/>
      <c r="G1618" s="666">
        <v>34.880000000000003</v>
      </c>
      <c r="H1618" s="667"/>
      <c r="I1618" s="666">
        <v>23725.29</v>
      </c>
      <c r="J1618" s="667"/>
      <c r="K1618" s="666">
        <v>20.54</v>
      </c>
      <c r="L1618" s="666">
        <v>1610.12</v>
      </c>
      <c r="M1618" s="666">
        <v>51488.79</v>
      </c>
      <c r="N1618" s="666">
        <v>107621.69</v>
      </c>
    </row>
    <row r="1619" spans="1:14" ht="15" thickBot="1">
      <c r="A1619" s="665" t="s">
        <v>3698</v>
      </c>
      <c r="B1619" s="665" t="s">
        <v>15</v>
      </c>
      <c r="C1619" s="667"/>
      <c r="D1619" s="667"/>
      <c r="E1619" s="667"/>
      <c r="F1619" s="667"/>
      <c r="G1619" s="667"/>
      <c r="H1619" s="667"/>
      <c r="I1619" s="667"/>
      <c r="J1619" s="667"/>
      <c r="K1619" s="666">
        <v>18783.39</v>
      </c>
      <c r="L1619" s="667"/>
      <c r="M1619" s="667"/>
      <c r="N1619" s="666">
        <v>18783.39</v>
      </c>
    </row>
    <row r="1620" spans="1:14" ht="15" thickBot="1">
      <c r="A1620" s="665" t="s">
        <v>3698</v>
      </c>
      <c r="B1620" s="665" t="s">
        <v>16</v>
      </c>
      <c r="C1620" s="666">
        <v>3492.51</v>
      </c>
      <c r="D1620" s="667"/>
      <c r="E1620" s="667"/>
      <c r="F1620" s="667"/>
      <c r="G1620" s="667"/>
      <c r="H1620" s="667"/>
      <c r="I1620" s="666">
        <v>-202.79</v>
      </c>
      <c r="J1620" s="666">
        <v>-77.930000000000007</v>
      </c>
      <c r="K1620" s="666">
        <v>-166.18</v>
      </c>
      <c r="L1620" s="667"/>
      <c r="M1620" s="667"/>
      <c r="N1620" s="666">
        <v>3045.61</v>
      </c>
    </row>
    <row r="1621" spans="1:14" ht="15" thickBot="1">
      <c r="A1621" s="665" t="s">
        <v>1336</v>
      </c>
      <c r="B1621" s="665" t="s">
        <v>13</v>
      </c>
      <c r="C1621" s="666">
        <v>45852.72</v>
      </c>
      <c r="D1621" s="666">
        <v>1669.52</v>
      </c>
      <c r="E1621" s="667"/>
      <c r="F1621" s="667"/>
      <c r="G1621" s="667"/>
      <c r="H1621" s="667"/>
      <c r="I1621" s="666">
        <v>10235.26</v>
      </c>
      <c r="J1621" s="666">
        <v>3195.99</v>
      </c>
      <c r="K1621" s="666">
        <v>14452.83</v>
      </c>
      <c r="L1621" s="666">
        <v>259.58</v>
      </c>
      <c r="M1621" s="667"/>
      <c r="N1621" s="666">
        <v>75665.899999999994</v>
      </c>
    </row>
    <row r="1622" spans="1:14" ht="15" thickBot="1">
      <c r="A1622" s="665" t="s">
        <v>1337</v>
      </c>
      <c r="B1622" s="665" t="s">
        <v>18</v>
      </c>
      <c r="C1622" s="666">
        <v>6409.02</v>
      </c>
      <c r="D1622" s="666">
        <v>220.28</v>
      </c>
      <c r="E1622" s="667"/>
      <c r="F1622" s="667"/>
      <c r="G1622" s="666">
        <v>314.57</v>
      </c>
      <c r="H1622" s="666">
        <v>1018.64</v>
      </c>
      <c r="I1622" s="666">
        <v>35.15</v>
      </c>
      <c r="J1622" s="666">
        <v>57199.360000000001</v>
      </c>
      <c r="K1622" s="666">
        <v>2866.01</v>
      </c>
      <c r="L1622" s="666">
        <v>1341.43</v>
      </c>
      <c r="M1622" s="667"/>
      <c r="N1622" s="666">
        <v>69404.460000000006</v>
      </c>
    </row>
    <row r="1623" spans="1:14" ht="15" thickBot="1">
      <c r="A1623" s="665" t="s">
        <v>1338</v>
      </c>
      <c r="B1623" s="665" t="s">
        <v>17</v>
      </c>
      <c r="C1623" s="666">
        <v>1075.72</v>
      </c>
      <c r="D1623" s="666">
        <v>110.45</v>
      </c>
      <c r="E1623" s="667"/>
      <c r="F1623" s="667"/>
      <c r="G1623" s="666">
        <v>421.53</v>
      </c>
      <c r="H1623" s="666">
        <v>151.69999999999999</v>
      </c>
      <c r="I1623" s="666">
        <v>12.11</v>
      </c>
      <c r="J1623" s="666">
        <v>83858.929999999993</v>
      </c>
      <c r="K1623" s="666">
        <v>378.06</v>
      </c>
      <c r="L1623" s="666">
        <v>605.52</v>
      </c>
      <c r="M1623" s="667"/>
      <c r="N1623" s="666">
        <v>86614.02</v>
      </c>
    </row>
    <row r="1624" spans="1:14" ht="15" thickBot="1">
      <c r="A1624" s="665" t="s">
        <v>1339</v>
      </c>
      <c r="B1624" s="665" t="s">
        <v>13</v>
      </c>
      <c r="C1624" s="667"/>
      <c r="D1624" s="667"/>
      <c r="E1624" s="667"/>
      <c r="F1624" s="667"/>
      <c r="G1624" s="666">
        <v>51992.78</v>
      </c>
      <c r="H1624" s="667"/>
      <c r="I1624" s="667"/>
      <c r="J1624" s="666">
        <v>26004.21</v>
      </c>
      <c r="K1624" s="667"/>
      <c r="L1624" s="666">
        <v>0</v>
      </c>
      <c r="M1624" s="667"/>
      <c r="N1624" s="666">
        <v>77996.990000000005</v>
      </c>
    </row>
    <row r="1625" spans="1:14" ht="15" thickBot="1">
      <c r="A1625" s="665" t="s">
        <v>1340</v>
      </c>
      <c r="B1625" s="665" t="s">
        <v>13</v>
      </c>
      <c r="C1625" s="666">
        <v>30180.02</v>
      </c>
      <c r="D1625" s="667"/>
      <c r="E1625" s="667"/>
      <c r="F1625" s="667"/>
      <c r="G1625" s="667"/>
      <c r="H1625" s="667"/>
      <c r="I1625" s="666">
        <v>5384.3</v>
      </c>
      <c r="J1625" s="666">
        <v>4185.1099999999997</v>
      </c>
      <c r="K1625" s="667"/>
      <c r="L1625" s="667"/>
      <c r="M1625" s="667"/>
      <c r="N1625" s="666">
        <v>39749.43</v>
      </c>
    </row>
    <row r="1626" spans="1:14" ht="15" thickBot="1">
      <c r="A1626" s="665" t="s">
        <v>1341</v>
      </c>
      <c r="B1626" s="665" t="s">
        <v>14</v>
      </c>
      <c r="C1626" s="666">
        <v>14081.39</v>
      </c>
      <c r="D1626" s="666">
        <v>1915.41</v>
      </c>
      <c r="E1626" s="667"/>
      <c r="F1626" s="667"/>
      <c r="G1626" s="666">
        <v>399.16</v>
      </c>
      <c r="H1626" s="667"/>
      <c r="I1626" s="666">
        <v>149954.54999999999</v>
      </c>
      <c r="J1626" s="667"/>
      <c r="K1626" s="666">
        <v>888.97</v>
      </c>
      <c r="L1626" s="666">
        <v>12645.25</v>
      </c>
      <c r="M1626" s="667"/>
      <c r="N1626" s="666">
        <v>179884.73</v>
      </c>
    </row>
    <row r="1627" spans="1:14" ht="15" thickBot="1">
      <c r="A1627" s="665" t="s">
        <v>3196</v>
      </c>
      <c r="B1627" s="665" t="s">
        <v>16</v>
      </c>
      <c r="C1627" s="666">
        <v>2783.06</v>
      </c>
      <c r="D1627" s="667"/>
      <c r="E1627" s="667"/>
      <c r="F1627" s="667"/>
      <c r="G1627" s="667"/>
      <c r="H1627" s="666">
        <v>3037.38</v>
      </c>
      <c r="I1627" s="667"/>
      <c r="J1627" s="667"/>
      <c r="K1627" s="666">
        <v>33389.82</v>
      </c>
      <c r="L1627" s="667"/>
      <c r="M1627" s="667"/>
      <c r="N1627" s="666">
        <v>39210.26</v>
      </c>
    </row>
    <row r="1628" spans="1:14" ht="15" thickBot="1">
      <c r="A1628" s="665" t="s">
        <v>1342</v>
      </c>
      <c r="B1628" s="665" t="s">
        <v>15</v>
      </c>
      <c r="C1628" s="666">
        <v>37907.78</v>
      </c>
      <c r="D1628" s="667"/>
      <c r="E1628" s="667"/>
      <c r="F1628" s="667"/>
      <c r="G1628" s="667"/>
      <c r="H1628" s="667"/>
      <c r="I1628" s="666">
        <v>6210.5</v>
      </c>
      <c r="J1628" s="666">
        <v>7635.82</v>
      </c>
      <c r="K1628" s="667"/>
      <c r="L1628" s="667"/>
      <c r="M1628" s="667"/>
      <c r="N1628" s="666">
        <v>51754.1</v>
      </c>
    </row>
    <row r="1629" spans="1:14" ht="15" thickBot="1">
      <c r="A1629" s="665" t="s">
        <v>1343</v>
      </c>
      <c r="B1629" s="665" t="s">
        <v>15</v>
      </c>
      <c r="C1629" s="667"/>
      <c r="D1629" s="667"/>
      <c r="E1629" s="667"/>
      <c r="F1629" s="667"/>
      <c r="G1629" s="667"/>
      <c r="H1629" s="667"/>
      <c r="I1629" s="666">
        <v>576.09</v>
      </c>
      <c r="J1629" s="667"/>
      <c r="K1629" s="666">
        <v>52159.83</v>
      </c>
      <c r="L1629" s="667"/>
      <c r="M1629" s="667"/>
      <c r="N1629" s="666">
        <v>52735.92</v>
      </c>
    </row>
    <row r="1630" spans="1:14" ht="15" thickBot="1">
      <c r="A1630" s="665" t="s">
        <v>1344</v>
      </c>
      <c r="B1630" s="665" t="s">
        <v>14</v>
      </c>
      <c r="C1630" s="666">
        <v>12037.48</v>
      </c>
      <c r="D1630" s="667"/>
      <c r="E1630" s="667"/>
      <c r="F1630" s="667"/>
      <c r="G1630" s="667"/>
      <c r="H1630" s="667"/>
      <c r="I1630" s="666">
        <v>126694.35</v>
      </c>
      <c r="J1630" s="667"/>
      <c r="K1630" s="667"/>
      <c r="L1630" s="667"/>
      <c r="M1630" s="667"/>
      <c r="N1630" s="666">
        <v>138731.82999999999</v>
      </c>
    </row>
    <row r="1631" spans="1:14" ht="15" thickBot="1">
      <c r="A1631" s="665" t="s">
        <v>1345</v>
      </c>
      <c r="B1631" s="665" t="s">
        <v>13</v>
      </c>
      <c r="C1631" s="666">
        <v>43684.92</v>
      </c>
      <c r="D1631" s="666">
        <v>1445.85</v>
      </c>
      <c r="E1631" s="667"/>
      <c r="F1631" s="667"/>
      <c r="G1631" s="667"/>
      <c r="H1631" s="667"/>
      <c r="I1631" s="666">
        <v>8051.52</v>
      </c>
      <c r="J1631" s="666">
        <v>3168.92</v>
      </c>
      <c r="K1631" s="666">
        <v>1.8</v>
      </c>
      <c r="L1631" s="666">
        <v>353.59</v>
      </c>
      <c r="M1631" s="667"/>
      <c r="N1631" s="666">
        <v>56706.6</v>
      </c>
    </row>
    <row r="1632" spans="1:14" ht="15" thickBot="1">
      <c r="A1632" s="665" t="s">
        <v>1346</v>
      </c>
      <c r="B1632" s="665" t="s">
        <v>15</v>
      </c>
      <c r="C1632" s="667"/>
      <c r="D1632" s="667"/>
      <c r="E1632" s="667"/>
      <c r="F1632" s="667"/>
      <c r="G1632" s="667"/>
      <c r="H1632" s="667"/>
      <c r="I1632" s="666">
        <v>88.8</v>
      </c>
      <c r="J1632" s="667"/>
      <c r="K1632" s="666">
        <v>41817.5</v>
      </c>
      <c r="L1632" s="667"/>
      <c r="M1632" s="667"/>
      <c r="N1632" s="666">
        <v>41906.300000000003</v>
      </c>
    </row>
    <row r="1633" spans="1:14" ht="15" thickBot="1">
      <c r="A1633" s="665" t="s">
        <v>1347</v>
      </c>
      <c r="B1633" s="665" t="s">
        <v>16</v>
      </c>
      <c r="C1633" s="667"/>
      <c r="D1633" s="667"/>
      <c r="E1633" s="667"/>
      <c r="F1633" s="667"/>
      <c r="G1633" s="667"/>
      <c r="H1633" s="666">
        <v>1597.18</v>
      </c>
      <c r="I1633" s="667"/>
      <c r="J1633" s="667"/>
      <c r="K1633" s="666">
        <v>49651.15</v>
      </c>
      <c r="L1633" s="666">
        <v>28118.59</v>
      </c>
      <c r="M1633" s="667"/>
      <c r="N1633" s="666">
        <v>79366.92</v>
      </c>
    </row>
    <row r="1634" spans="1:14" ht="15" thickBot="1">
      <c r="A1634" s="665" t="s">
        <v>3022</v>
      </c>
      <c r="B1634" s="665" t="s">
        <v>13</v>
      </c>
      <c r="C1634" s="666">
        <v>79655.399999999994</v>
      </c>
      <c r="D1634" s="667"/>
      <c r="E1634" s="667"/>
      <c r="F1634" s="667"/>
      <c r="G1634" s="667"/>
      <c r="H1634" s="667"/>
      <c r="I1634" s="667"/>
      <c r="J1634" s="667"/>
      <c r="K1634" s="666">
        <v>34422.339999999997</v>
      </c>
      <c r="L1634" s="667"/>
      <c r="M1634" s="667"/>
      <c r="N1634" s="666">
        <v>114077.74</v>
      </c>
    </row>
    <row r="1635" spans="1:14" ht="15" thickBot="1">
      <c r="A1635" s="665" t="s">
        <v>1348</v>
      </c>
      <c r="B1635" s="665" t="s">
        <v>13</v>
      </c>
      <c r="C1635" s="667"/>
      <c r="D1635" s="667"/>
      <c r="E1635" s="667"/>
      <c r="F1635" s="667"/>
      <c r="G1635" s="667"/>
      <c r="H1635" s="667"/>
      <c r="I1635" s="666">
        <v>5300.88</v>
      </c>
      <c r="J1635" s="666">
        <v>245.04</v>
      </c>
      <c r="K1635" s="666">
        <v>54453.35</v>
      </c>
      <c r="L1635" s="666">
        <v>40970.239999999998</v>
      </c>
      <c r="M1635" s="667"/>
      <c r="N1635" s="666">
        <v>100969.51</v>
      </c>
    </row>
    <row r="1636" spans="1:14" ht="15" thickBot="1">
      <c r="A1636" s="665" t="s">
        <v>1349</v>
      </c>
      <c r="B1636" s="665" t="s">
        <v>13</v>
      </c>
      <c r="C1636" s="666">
        <v>69483.87</v>
      </c>
      <c r="D1636" s="666">
        <v>242.31</v>
      </c>
      <c r="E1636" s="667"/>
      <c r="F1636" s="666">
        <v>1.45</v>
      </c>
      <c r="G1636" s="667"/>
      <c r="H1636" s="667"/>
      <c r="I1636" s="666">
        <v>6959.94</v>
      </c>
      <c r="J1636" s="667"/>
      <c r="K1636" s="667"/>
      <c r="L1636" s="666">
        <v>3471.85</v>
      </c>
      <c r="M1636" s="667"/>
      <c r="N1636" s="666">
        <v>80159.42</v>
      </c>
    </row>
    <row r="1637" spans="1:14" ht="15" thickBot="1">
      <c r="A1637" s="665" t="s">
        <v>1350</v>
      </c>
      <c r="B1637" s="665" t="s">
        <v>18</v>
      </c>
      <c r="C1637" s="666">
        <v>9665.75</v>
      </c>
      <c r="D1637" s="667"/>
      <c r="E1637" s="667"/>
      <c r="F1637" s="667"/>
      <c r="G1637" s="667"/>
      <c r="H1637" s="666">
        <v>1980.25</v>
      </c>
      <c r="I1637" s="667"/>
      <c r="J1637" s="666">
        <v>83877.240000000005</v>
      </c>
      <c r="K1637" s="666">
        <v>3489.45</v>
      </c>
      <c r="L1637" s="667"/>
      <c r="M1637" s="667"/>
      <c r="N1637" s="666">
        <v>99012.69</v>
      </c>
    </row>
    <row r="1638" spans="1:14" ht="15" thickBot="1">
      <c r="A1638" s="665" t="s">
        <v>1351</v>
      </c>
      <c r="B1638" s="665" t="s">
        <v>15</v>
      </c>
      <c r="C1638" s="667"/>
      <c r="D1638" s="667"/>
      <c r="E1638" s="667"/>
      <c r="F1638" s="667"/>
      <c r="G1638" s="667"/>
      <c r="H1638" s="667"/>
      <c r="I1638" s="666">
        <v>182.84</v>
      </c>
      <c r="J1638" s="667"/>
      <c r="K1638" s="666">
        <v>56927.74</v>
      </c>
      <c r="L1638" s="667"/>
      <c r="M1638" s="667"/>
      <c r="N1638" s="666">
        <v>57110.58</v>
      </c>
    </row>
    <row r="1639" spans="1:14" ht="15" thickBot="1">
      <c r="A1639" s="665" t="s">
        <v>1352</v>
      </c>
      <c r="B1639" s="665" t="s">
        <v>13</v>
      </c>
      <c r="C1639" s="666">
        <v>2226.9899999999998</v>
      </c>
      <c r="D1639" s="667"/>
      <c r="E1639" s="667"/>
      <c r="F1639" s="667"/>
      <c r="G1639" s="667"/>
      <c r="H1639" s="667"/>
      <c r="I1639" s="666">
        <v>19919.919999999998</v>
      </c>
      <c r="J1639" s="666">
        <v>16643.990000000002</v>
      </c>
      <c r="K1639" s="666">
        <v>16884.060000000001</v>
      </c>
      <c r="L1639" s="667"/>
      <c r="M1639" s="667"/>
      <c r="N1639" s="666">
        <v>55674.96</v>
      </c>
    </row>
    <row r="1640" spans="1:14" ht="15" thickBot="1">
      <c r="A1640" s="665" t="s">
        <v>1353</v>
      </c>
      <c r="B1640" s="665" t="s">
        <v>13</v>
      </c>
      <c r="C1640" s="666">
        <v>86920.6</v>
      </c>
      <c r="D1640" s="667"/>
      <c r="E1640" s="667"/>
      <c r="F1640" s="667"/>
      <c r="G1640" s="667"/>
      <c r="H1640" s="667"/>
      <c r="I1640" s="666">
        <v>1178.7</v>
      </c>
      <c r="J1640" s="667"/>
      <c r="K1640" s="666">
        <v>54988.95</v>
      </c>
      <c r="L1640" s="667"/>
      <c r="M1640" s="667"/>
      <c r="N1640" s="666">
        <v>143088.25</v>
      </c>
    </row>
    <row r="1641" spans="1:14" ht="15" thickBot="1">
      <c r="A1641" s="665" t="s">
        <v>1354</v>
      </c>
      <c r="B1641" s="665" t="s">
        <v>14</v>
      </c>
      <c r="C1641" s="666">
        <v>8021.8</v>
      </c>
      <c r="D1641" s="666">
        <v>1149.04</v>
      </c>
      <c r="E1641" s="667"/>
      <c r="F1641" s="666">
        <v>3.6</v>
      </c>
      <c r="G1641" s="666">
        <v>227.21</v>
      </c>
      <c r="H1641" s="667"/>
      <c r="I1641" s="666">
        <v>3872.2</v>
      </c>
      <c r="J1641" s="667"/>
      <c r="K1641" s="666">
        <v>33080.769999999997</v>
      </c>
      <c r="L1641" s="666">
        <v>78.430000000000007</v>
      </c>
      <c r="M1641" s="666">
        <v>0.01</v>
      </c>
      <c r="N1641" s="666">
        <v>46433.06</v>
      </c>
    </row>
    <row r="1642" spans="1:14" ht="15" thickBot="1">
      <c r="A1642" s="665" t="s">
        <v>1355</v>
      </c>
      <c r="B1642" s="665" t="s">
        <v>14</v>
      </c>
      <c r="C1642" s="666">
        <v>58025.3</v>
      </c>
      <c r="D1642" s="666">
        <v>677.33</v>
      </c>
      <c r="E1642" s="667"/>
      <c r="F1642" s="667"/>
      <c r="G1642" s="666">
        <v>807.47</v>
      </c>
      <c r="H1642" s="667"/>
      <c r="I1642" s="666">
        <v>83141.62</v>
      </c>
      <c r="J1642" s="667"/>
      <c r="K1642" s="666">
        <v>608.79</v>
      </c>
      <c r="L1642" s="666">
        <v>16425.54</v>
      </c>
      <c r="M1642" s="666">
        <v>53.57</v>
      </c>
      <c r="N1642" s="666">
        <v>159739.62</v>
      </c>
    </row>
    <row r="1643" spans="1:14" ht="15" thickBot="1">
      <c r="A1643" s="665" t="s">
        <v>1356</v>
      </c>
      <c r="B1643" s="665" t="s">
        <v>16</v>
      </c>
      <c r="C1643" s="666">
        <v>8198.2099999999991</v>
      </c>
      <c r="D1643" s="667"/>
      <c r="E1643" s="667"/>
      <c r="F1643" s="667"/>
      <c r="G1643" s="667"/>
      <c r="H1643" s="667"/>
      <c r="I1643" s="667"/>
      <c r="J1643" s="667"/>
      <c r="K1643" s="666">
        <v>1395.87</v>
      </c>
      <c r="L1643" s="667"/>
      <c r="M1643" s="667"/>
      <c r="N1643" s="666">
        <v>9594.08</v>
      </c>
    </row>
    <row r="1644" spans="1:14" ht="15" thickBot="1">
      <c r="A1644" s="665" t="s">
        <v>1357</v>
      </c>
      <c r="B1644" s="665" t="s">
        <v>14</v>
      </c>
      <c r="C1644" s="667"/>
      <c r="D1644" s="667"/>
      <c r="E1644" s="667"/>
      <c r="F1644" s="667"/>
      <c r="G1644" s="667"/>
      <c r="H1644" s="667"/>
      <c r="I1644" s="667"/>
      <c r="J1644" s="667"/>
      <c r="K1644" s="667"/>
      <c r="L1644" s="667"/>
      <c r="M1644" s="666">
        <v>78723.86</v>
      </c>
      <c r="N1644" s="666">
        <v>78723.86</v>
      </c>
    </row>
    <row r="1645" spans="1:14" ht="15" thickBot="1">
      <c r="A1645" s="665" t="s">
        <v>3699</v>
      </c>
      <c r="B1645" s="665" t="s">
        <v>16</v>
      </c>
      <c r="C1645" s="666">
        <v>4627.24</v>
      </c>
      <c r="D1645" s="666">
        <v>83.15</v>
      </c>
      <c r="E1645" s="667"/>
      <c r="F1645" s="667"/>
      <c r="G1645" s="667"/>
      <c r="H1645" s="667"/>
      <c r="I1645" s="666">
        <v>37.35</v>
      </c>
      <c r="J1645" s="666">
        <v>486.14</v>
      </c>
      <c r="K1645" s="667"/>
      <c r="L1645" s="666">
        <v>9.99</v>
      </c>
      <c r="M1645" s="667"/>
      <c r="N1645" s="666">
        <v>5243.87</v>
      </c>
    </row>
    <row r="1646" spans="1:14" ht="15" thickBot="1">
      <c r="A1646" s="665" t="s">
        <v>1358</v>
      </c>
      <c r="B1646" s="665" t="s">
        <v>15</v>
      </c>
      <c r="C1646" s="667"/>
      <c r="D1646" s="667"/>
      <c r="E1646" s="667"/>
      <c r="F1646" s="667"/>
      <c r="G1646" s="667"/>
      <c r="H1646" s="667"/>
      <c r="I1646" s="666">
        <v>443.41</v>
      </c>
      <c r="J1646" s="667"/>
      <c r="K1646" s="666">
        <v>69765.53</v>
      </c>
      <c r="L1646" s="667"/>
      <c r="M1646" s="667"/>
      <c r="N1646" s="666">
        <v>70208.94</v>
      </c>
    </row>
    <row r="1647" spans="1:14" ht="15" thickBot="1">
      <c r="A1647" s="665" t="s">
        <v>3700</v>
      </c>
      <c r="B1647" s="665" t="s">
        <v>16</v>
      </c>
      <c r="C1647" s="666">
        <v>13532.08</v>
      </c>
      <c r="D1647" s="666">
        <v>2112.3200000000002</v>
      </c>
      <c r="E1647" s="667"/>
      <c r="F1647" s="667"/>
      <c r="G1647" s="667"/>
      <c r="H1647" s="667"/>
      <c r="I1647" s="666">
        <v>676.4</v>
      </c>
      <c r="J1647" s="666">
        <v>279.75</v>
      </c>
      <c r="K1647" s="666">
        <v>0.17</v>
      </c>
      <c r="L1647" s="666">
        <v>26.73</v>
      </c>
      <c r="M1647" s="667"/>
      <c r="N1647" s="666">
        <v>16627.45</v>
      </c>
    </row>
    <row r="1648" spans="1:14" ht="15" thickBot="1">
      <c r="A1648" s="665" t="s">
        <v>3700</v>
      </c>
      <c r="B1648" s="665" t="s">
        <v>19</v>
      </c>
      <c r="C1648" s="666">
        <v>-27.31</v>
      </c>
      <c r="D1648" s="666">
        <v>74.09</v>
      </c>
      <c r="E1648" s="667"/>
      <c r="F1648" s="667"/>
      <c r="G1648" s="667"/>
      <c r="H1648" s="667"/>
      <c r="I1648" s="666">
        <v>-30.66</v>
      </c>
      <c r="J1648" s="666">
        <v>-14.82</v>
      </c>
      <c r="K1648" s="667"/>
      <c r="L1648" s="666">
        <v>-2.21</v>
      </c>
      <c r="M1648" s="667"/>
      <c r="N1648" s="666">
        <v>-0.91</v>
      </c>
    </row>
    <row r="1649" spans="1:14" ht="15" thickBot="1">
      <c r="A1649" s="665" t="s">
        <v>1359</v>
      </c>
      <c r="B1649" s="665" t="s">
        <v>16</v>
      </c>
      <c r="C1649" s="666">
        <v>1017.9</v>
      </c>
      <c r="D1649" s="667"/>
      <c r="E1649" s="667"/>
      <c r="F1649" s="667"/>
      <c r="G1649" s="667"/>
      <c r="H1649" s="667"/>
      <c r="I1649" s="666">
        <v>98502.65</v>
      </c>
      <c r="J1649" s="667"/>
      <c r="K1649" s="666">
        <v>796.28</v>
      </c>
      <c r="L1649" s="667"/>
      <c r="M1649" s="667"/>
      <c r="N1649" s="666">
        <v>100316.83</v>
      </c>
    </row>
    <row r="1650" spans="1:14" ht="15" thickBot="1">
      <c r="A1650" s="665" t="s">
        <v>3023</v>
      </c>
      <c r="B1650" s="665" t="s">
        <v>13</v>
      </c>
      <c r="C1650" s="666">
        <v>62932.14</v>
      </c>
      <c r="D1650" s="666">
        <v>1170.6300000000001</v>
      </c>
      <c r="E1650" s="667"/>
      <c r="F1650" s="667"/>
      <c r="G1650" s="667"/>
      <c r="H1650" s="667"/>
      <c r="I1650" s="666">
        <v>25096.560000000001</v>
      </c>
      <c r="J1650" s="666">
        <v>1233.18</v>
      </c>
      <c r="K1650" s="666">
        <v>-0.98</v>
      </c>
      <c r="L1650" s="666">
        <v>1086.19</v>
      </c>
      <c r="M1650" s="667"/>
      <c r="N1650" s="666">
        <v>91517.72</v>
      </c>
    </row>
    <row r="1651" spans="1:14" ht="15" thickBot="1">
      <c r="A1651" s="665" t="s">
        <v>1360</v>
      </c>
      <c r="B1651" s="665" t="s">
        <v>15</v>
      </c>
      <c r="C1651" s="666">
        <v>453.68</v>
      </c>
      <c r="D1651" s="667"/>
      <c r="E1651" s="667"/>
      <c r="F1651" s="667"/>
      <c r="G1651" s="667"/>
      <c r="H1651" s="667"/>
      <c r="I1651" s="666">
        <v>15.38</v>
      </c>
      <c r="J1651" s="667"/>
      <c r="K1651" s="667"/>
      <c r="L1651" s="667"/>
      <c r="M1651" s="667"/>
      <c r="N1651" s="666">
        <v>469.06</v>
      </c>
    </row>
    <row r="1652" spans="1:14" ht="15" thickBot="1">
      <c r="A1652" s="665" t="s">
        <v>1361</v>
      </c>
      <c r="B1652" s="665" t="s">
        <v>17</v>
      </c>
      <c r="C1652" s="666">
        <v>1915.53</v>
      </c>
      <c r="D1652" s="666">
        <v>153.24</v>
      </c>
      <c r="E1652" s="667"/>
      <c r="F1652" s="667"/>
      <c r="G1652" s="667"/>
      <c r="H1652" s="667"/>
      <c r="I1652" s="667"/>
      <c r="J1652" s="666">
        <v>75549.25</v>
      </c>
      <c r="K1652" s="666">
        <v>10000.950000000001</v>
      </c>
      <c r="L1652" s="667"/>
      <c r="M1652" s="667"/>
      <c r="N1652" s="666">
        <v>87618.97</v>
      </c>
    </row>
    <row r="1653" spans="1:14" ht="15" thickBot="1">
      <c r="A1653" s="665" t="s">
        <v>1362</v>
      </c>
      <c r="B1653" s="665" t="s">
        <v>13</v>
      </c>
      <c r="C1653" s="666">
        <v>85107.839999999997</v>
      </c>
      <c r="D1653" s="667"/>
      <c r="E1653" s="667"/>
      <c r="F1653" s="667"/>
      <c r="G1653" s="667"/>
      <c r="H1653" s="667"/>
      <c r="I1653" s="667"/>
      <c r="J1653" s="667"/>
      <c r="K1653" s="666">
        <v>7069.1</v>
      </c>
      <c r="L1653" s="666">
        <v>1721.65</v>
      </c>
      <c r="M1653" s="667"/>
      <c r="N1653" s="666">
        <v>93898.59</v>
      </c>
    </row>
    <row r="1654" spans="1:14" ht="15" thickBot="1">
      <c r="A1654" s="665" t="s">
        <v>1363</v>
      </c>
      <c r="B1654" s="665" t="s">
        <v>17</v>
      </c>
      <c r="C1654" s="667"/>
      <c r="D1654" s="667"/>
      <c r="E1654" s="667"/>
      <c r="F1654" s="667"/>
      <c r="G1654" s="666">
        <v>57495.42</v>
      </c>
      <c r="H1654" s="667"/>
      <c r="I1654" s="667"/>
      <c r="J1654" s="666">
        <v>28756.33</v>
      </c>
      <c r="K1654" s="667"/>
      <c r="L1654" s="666">
        <v>0</v>
      </c>
      <c r="M1654" s="667"/>
      <c r="N1654" s="666">
        <v>86251.75</v>
      </c>
    </row>
    <row r="1655" spans="1:14" ht="15" thickBot="1">
      <c r="A1655" s="665" t="s">
        <v>1364</v>
      </c>
      <c r="B1655" s="665" t="s">
        <v>14</v>
      </c>
      <c r="C1655" s="666">
        <v>89.11</v>
      </c>
      <c r="D1655" s="667"/>
      <c r="E1655" s="667"/>
      <c r="F1655" s="667"/>
      <c r="G1655" s="667"/>
      <c r="H1655" s="667"/>
      <c r="I1655" s="666">
        <v>122853.8</v>
      </c>
      <c r="J1655" s="667"/>
      <c r="K1655" s="667"/>
      <c r="L1655" s="667"/>
      <c r="M1655" s="667"/>
      <c r="N1655" s="666">
        <v>122942.91</v>
      </c>
    </row>
    <row r="1656" spans="1:14" ht="15" thickBot="1">
      <c r="A1656" s="665" t="s">
        <v>1365</v>
      </c>
      <c r="B1656" s="665" t="s">
        <v>14</v>
      </c>
      <c r="C1656" s="666">
        <v>265.77999999999997</v>
      </c>
      <c r="D1656" s="666">
        <v>14.38</v>
      </c>
      <c r="E1656" s="667"/>
      <c r="F1656" s="667"/>
      <c r="G1656" s="667"/>
      <c r="H1656" s="667"/>
      <c r="I1656" s="666">
        <v>133106.9</v>
      </c>
      <c r="J1656" s="667"/>
      <c r="K1656" s="667"/>
      <c r="L1656" s="667"/>
      <c r="M1656" s="667"/>
      <c r="N1656" s="666">
        <v>133387.06</v>
      </c>
    </row>
    <row r="1657" spans="1:14" ht="15" thickBot="1">
      <c r="A1657" s="665" t="s">
        <v>1366</v>
      </c>
      <c r="B1657" s="665" t="s">
        <v>13</v>
      </c>
      <c r="C1657" s="666">
        <v>83532.67</v>
      </c>
      <c r="D1657" s="667"/>
      <c r="E1657" s="667"/>
      <c r="F1657" s="667"/>
      <c r="G1657" s="667"/>
      <c r="H1657" s="667"/>
      <c r="I1657" s="666">
        <v>14160.79</v>
      </c>
      <c r="J1657" s="667"/>
      <c r="K1657" s="667"/>
      <c r="L1657" s="667"/>
      <c r="M1657" s="667"/>
      <c r="N1657" s="666">
        <v>97693.46</v>
      </c>
    </row>
    <row r="1658" spans="1:14" ht="15" thickBot="1">
      <c r="A1658" s="665" t="s">
        <v>1367</v>
      </c>
      <c r="B1658" s="665" t="s">
        <v>14</v>
      </c>
      <c r="C1658" s="666">
        <v>73461.22</v>
      </c>
      <c r="D1658" s="666">
        <v>955.54</v>
      </c>
      <c r="E1658" s="667"/>
      <c r="F1658" s="667"/>
      <c r="G1658" s="666">
        <v>12.91</v>
      </c>
      <c r="H1658" s="667"/>
      <c r="I1658" s="666">
        <v>97071.42</v>
      </c>
      <c r="J1658" s="667"/>
      <c r="K1658" s="666">
        <v>7.28</v>
      </c>
      <c r="L1658" s="666">
        <v>6095.11</v>
      </c>
      <c r="M1658" s="666">
        <v>35.39</v>
      </c>
      <c r="N1658" s="666">
        <v>177638.87</v>
      </c>
    </row>
    <row r="1659" spans="1:14" ht="15" thickBot="1">
      <c r="A1659" s="665" t="s">
        <v>3197</v>
      </c>
      <c r="B1659" s="665" t="s">
        <v>13</v>
      </c>
      <c r="C1659" s="666">
        <v>73322.67</v>
      </c>
      <c r="D1659" s="667"/>
      <c r="E1659" s="667"/>
      <c r="F1659" s="666">
        <v>4225.6000000000004</v>
      </c>
      <c r="G1659" s="667"/>
      <c r="H1659" s="667"/>
      <c r="I1659" s="667"/>
      <c r="J1659" s="667"/>
      <c r="K1659" s="666">
        <v>15409.29</v>
      </c>
      <c r="L1659" s="667"/>
      <c r="M1659" s="667"/>
      <c r="N1659" s="666">
        <v>92957.56</v>
      </c>
    </row>
    <row r="1660" spans="1:14" ht="15" thickBot="1">
      <c r="A1660" s="665" t="s">
        <v>1368</v>
      </c>
      <c r="B1660" s="665" t="s">
        <v>15</v>
      </c>
      <c r="C1660" s="666">
        <v>49530.559999999998</v>
      </c>
      <c r="D1660" s="667"/>
      <c r="E1660" s="667"/>
      <c r="F1660" s="667"/>
      <c r="G1660" s="667"/>
      <c r="H1660" s="667"/>
      <c r="I1660" s="666">
        <v>1682.22</v>
      </c>
      <c r="J1660" s="667"/>
      <c r="K1660" s="667"/>
      <c r="L1660" s="667"/>
      <c r="M1660" s="667"/>
      <c r="N1660" s="666">
        <v>51212.78</v>
      </c>
    </row>
    <row r="1661" spans="1:14" ht="15" thickBot="1">
      <c r="A1661" s="665" t="s">
        <v>1369</v>
      </c>
      <c r="B1661" s="665" t="s">
        <v>15</v>
      </c>
      <c r="C1661" s="667"/>
      <c r="D1661" s="667"/>
      <c r="E1661" s="667"/>
      <c r="F1661" s="667"/>
      <c r="G1661" s="667"/>
      <c r="H1661" s="667"/>
      <c r="I1661" s="666">
        <v>414.43</v>
      </c>
      <c r="J1661" s="667"/>
      <c r="K1661" s="666">
        <v>55616.3</v>
      </c>
      <c r="L1661" s="667"/>
      <c r="M1661" s="667"/>
      <c r="N1661" s="666">
        <v>56030.73</v>
      </c>
    </row>
    <row r="1662" spans="1:14" ht="15" thickBot="1">
      <c r="A1662" s="665" t="s">
        <v>1370</v>
      </c>
      <c r="B1662" s="665" t="s">
        <v>13</v>
      </c>
      <c r="C1662" s="666">
        <v>35544.22</v>
      </c>
      <c r="D1662" s="667"/>
      <c r="E1662" s="667"/>
      <c r="F1662" s="667"/>
      <c r="G1662" s="667"/>
      <c r="H1662" s="667"/>
      <c r="I1662" s="666">
        <v>15649.14</v>
      </c>
      <c r="J1662" s="666">
        <v>6091.82</v>
      </c>
      <c r="K1662" s="666">
        <v>15878.02</v>
      </c>
      <c r="L1662" s="667"/>
      <c r="M1662" s="667"/>
      <c r="N1662" s="666">
        <v>73163.199999999997</v>
      </c>
    </row>
    <row r="1663" spans="1:14" ht="15" thickBot="1">
      <c r="A1663" s="665" t="s">
        <v>1371</v>
      </c>
      <c r="B1663" s="665" t="s">
        <v>13</v>
      </c>
      <c r="C1663" s="666">
        <v>29699.08</v>
      </c>
      <c r="D1663" s="667"/>
      <c r="E1663" s="667"/>
      <c r="F1663" s="667"/>
      <c r="G1663" s="667"/>
      <c r="H1663" s="667"/>
      <c r="I1663" s="666">
        <v>422.31</v>
      </c>
      <c r="J1663" s="667"/>
      <c r="K1663" s="666">
        <v>46677.52</v>
      </c>
      <c r="L1663" s="667"/>
      <c r="M1663" s="667"/>
      <c r="N1663" s="666">
        <v>76798.91</v>
      </c>
    </row>
    <row r="1664" spans="1:14" ht="15" thickBot="1">
      <c r="A1664" s="665" t="s">
        <v>3198</v>
      </c>
      <c r="B1664" s="665" t="s">
        <v>15</v>
      </c>
      <c r="C1664" s="667"/>
      <c r="D1664" s="667"/>
      <c r="E1664" s="667"/>
      <c r="F1664" s="667"/>
      <c r="G1664" s="667"/>
      <c r="H1664" s="667"/>
      <c r="I1664" s="666">
        <v>226.99</v>
      </c>
      <c r="J1664" s="667"/>
      <c r="K1664" s="666">
        <v>36184.14</v>
      </c>
      <c r="L1664" s="667"/>
      <c r="M1664" s="667"/>
      <c r="N1664" s="666">
        <v>36411.129999999997</v>
      </c>
    </row>
    <row r="1665" spans="1:14" ht="15" thickBot="1">
      <c r="A1665" s="665" t="s">
        <v>1372</v>
      </c>
      <c r="B1665" s="665" t="s">
        <v>16</v>
      </c>
      <c r="C1665" s="666">
        <v>2695.43</v>
      </c>
      <c r="D1665" s="667"/>
      <c r="E1665" s="667"/>
      <c r="F1665" s="667"/>
      <c r="G1665" s="667"/>
      <c r="H1665" s="667"/>
      <c r="I1665" s="667"/>
      <c r="J1665" s="667"/>
      <c r="K1665" s="666">
        <v>8086.29</v>
      </c>
      <c r="L1665" s="667"/>
      <c r="M1665" s="667"/>
      <c r="N1665" s="666">
        <v>10781.72</v>
      </c>
    </row>
    <row r="1666" spans="1:14" ht="15" thickBot="1">
      <c r="A1666" s="665" t="s">
        <v>1373</v>
      </c>
      <c r="B1666" s="665" t="s">
        <v>13</v>
      </c>
      <c r="C1666" s="666">
        <v>57497.91</v>
      </c>
      <c r="D1666" s="667"/>
      <c r="E1666" s="667"/>
      <c r="F1666" s="667"/>
      <c r="G1666" s="667"/>
      <c r="H1666" s="667"/>
      <c r="I1666" s="667"/>
      <c r="J1666" s="667"/>
      <c r="K1666" s="666">
        <v>40865.01</v>
      </c>
      <c r="L1666" s="667"/>
      <c r="M1666" s="667"/>
      <c r="N1666" s="666">
        <v>98362.92</v>
      </c>
    </row>
    <row r="1667" spans="1:14" ht="15" thickBot="1">
      <c r="A1667" s="665" t="s">
        <v>3024</v>
      </c>
      <c r="B1667" s="665" t="s">
        <v>13</v>
      </c>
      <c r="C1667" s="666">
        <v>60768.99</v>
      </c>
      <c r="D1667" s="666">
        <v>1423.79</v>
      </c>
      <c r="E1667" s="667"/>
      <c r="F1667" s="667"/>
      <c r="G1667" s="667"/>
      <c r="H1667" s="667"/>
      <c r="I1667" s="666">
        <v>-184.17</v>
      </c>
      <c r="J1667" s="666">
        <v>-136.88</v>
      </c>
      <c r="K1667" s="666">
        <v>-0.91</v>
      </c>
      <c r="L1667" s="666">
        <v>-7.02</v>
      </c>
      <c r="M1667" s="667"/>
      <c r="N1667" s="666">
        <v>61863.8</v>
      </c>
    </row>
    <row r="1668" spans="1:14" ht="15" thickBot="1">
      <c r="A1668" s="665" t="s">
        <v>1374</v>
      </c>
      <c r="B1668" s="665" t="s">
        <v>14</v>
      </c>
      <c r="C1668" s="666">
        <v>131393.06</v>
      </c>
      <c r="D1668" s="667"/>
      <c r="E1668" s="667"/>
      <c r="F1668" s="667"/>
      <c r="G1668" s="667"/>
      <c r="H1668" s="667"/>
      <c r="I1668" s="666">
        <v>1560.22</v>
      </c>
      <c r="J1668" s="667"/>
      <c r="K1668" s="666">
        <v>14897.66</v>
      </c>
      <c r="L1668" s="667"/>
      <c r="M1668" s="667"/>
      <c r="N1668" s="666">
        <v>147850.94</v>
      </c>
    </row>
    <row r="1669" spans="1:14" ht="15" thickBot="1">
      <c r="A1669" s="665" t="s">
        <v>3025</v>
      </c>
      <c r="B1669" s="665" t="s">
        <v>16</v>
      </c>
      <c r="C1669" s="666">
        <v>105.24</v>
      </c>
      <c r="D1669" s="667"/>
      <c r="E1669" s="667"/>
      <c r="F1669" s="667"/>
      <c r="G1669" s="667"/>
      <c r="H1669" s="667"/>
      <c r="I1669" s="667"/>
      <c r="J1669" s="667"/>
      <c r="K1669" s="666">
        <v>79.400000000000006</v>
      </c>
      <c r="L1669" s="667"/>
      <c r="M1669" s="667"/>
      <c r="N1669" s="666">
        <v>184.64</v>
      </c>
    </row>
    <row r="1670" spans="1:14" ht="15" thickBot="1">
      <c r="A1670" s="665" t="s">
        <v>1375</v>
      </c>
      <c r="B1670" s="665" t="s">
        <v>13</v>
      </c>
      <c r="C1670" s="666">
        <v>34458.93</v>
      </c>
      <c r="D1670" s="667"/>
      <c r="E1670" s="667"/>
      <c r="F1670" s="667"/>
      <c r="G1670" s="667"/>
      <c r="H1670" s="667"/>
      <c r="I1670" s="666">
        <v>19023.12</v>
      </c>
      <c r="J1670" s="666">
        <v>3590.05</v>
      </c>
      <c r="K1670" s="666">
        <v>3687.36</v>
      </c>
      <c r="L1670" s="667"/>
      <c r="M1670" s="667"/>
      <c r="N1670" s="666">
        <v>60759.46</v>
      </c>
    </row>
    <row r="1671" spans="1:14" ht="15" thickBot="1">
      <c r="A1671" s="665" t="s">
        <v>1376</v>
      </c>
      <c r="B1671" s="665" t="s">
        <v>16</v>
      </c>
      <c r="C1671" s="667"/>
      <c r="D1671" s="667"/>
      <c r="E1671" s="667"/>
      <c r="F1671" s="667"/>
      <c r="G1671" s="667"/>
      <c r="H1671" s="667"/>
      <c r="I1671" s="667"/>
      <c r="J1671" s="666">
        <v>86788.42</v>
      </c>
      <c r="K1671" s="667"/>
      <c r="L1671" s="667"/>
      <c r="M1671" s="667"/>
      <c r="N1671" s="666">
        <v>86788.42</v>
      </c>
    </row>
    <row r="1672" spans="1:14" ht="15" thickBot="1">
      <c r="A1672" s="665" t="s">
        <v>1377</v>
      </c>
      <c r="B1672" s="665" t="s">
        <v>16</v>
      </c>
      <c r="C1672" s="666">
        <v>29.35</v>
      </c>
      <c r="D1672" s="666">
        <v>0</v>
      </c>
      <c r="E1672" s="667"/>
      <c r="F1672" s="667"/>
      <c r="G1672" s="667"/>
      <c r="H1672" s="667"/>
      <c r="I1672" s="666">
        <v>40944.089999999997</v>
      </c>
      <c r="J1672" s="667"/>
      <c r="K1672" s="667"/>
      <c r="L1672" s="667"/>
      <c r="M1672" s="667"/>
      <c r="N1672" s="666">
        <v>40973.440000000002</v>
      </c>
    </row>
    <row r="1673" spans="1:14" ht="15" thickBot="1">
      <c r="A1673" s="665" t="s">
        <v>1378</v>
      </c>
      <c r="B1673" s="665" t="s">
        <v>14</v>
      </c>
      <c r="C1673" s="666">
        <v>63.79</v>
      </c>
      <c r="D1673" s="666">
        <v>0.71</v>
      </c>
      <c r="E1673" s="667"/>
      <c r="F1673" s="666">
        <v>3.84</v>
      </c>
      <c r="G1673" s="666">
        <v>22.8</v>
      </c>
      <c r="H1673" s="667"/>
      <c r="I1673" s="666">
        <v>543.14</v>
      </c>
      <c r="J1673" s="667"/>
      <c r="K1673" s="666">
        <v>55038.98</v>
      </c>
      <c r="L1673" s="666">
        <v>131.34</v>
      </c>
      <c r="M1673" s="666">
        <v>0.11</v>
      </c>
      <c r="N1673" s="666">
        <v>55804.71</v>
      </c>
    </row>
    <row r="1674" spans="1:14" ht="15" thickBot="1">
      <c r="A1674" s="665" t="s">
        <v>1379</v>
      </c>
      <c r="B1674" s="665" t="s">
        <v>13</v>
      </c>
      <c r="C1674" s="666">
        <v>12071.76</v>
      </c>
      <c r="D1674" s="667"/>
      <c r="E1674" s="667"/>
      <c r="F1674" s="667"/>
      <c r="G1674" s="667"/>
      <c r="H1674" s="667"/>
      <c r="I1674" s="666">
        <v>19.52</v>
      </c>
      <c r="J1674" s="666">
        <v>665.99</v>
      </c>
      <c r="K1674" s="666">
        <v>49615.45</v>
      </c>
      <c r="L1674" s="666">
        <v>172.32</v>
      </c>
      <c r="M1674" s="667"/>
      <c r="N1674" s="666">
        <v>62545.04</v>
      </c>
    </row>
    <row r="1675" spans="1:14" ht="15" thickBot="1">
      <c r="A1675" s="665" t="s">
        <v>1380</v>
      </c>
      <c r="B1675" s="665" t="s">
        <v>13</v>
      </c>
      <c r="C1675" s="667"/>
      <c r="D1675" s="667"/>
      <c r="E1675" s="667"/>
      <c r="F1675" s="667"/>
      <c r="G1675" s="667"/>
      <c r="H1675" s="667"/>
      <c r="I1675" s="666">
        <v>86512.12</v>
      </c>
      <c r="J1675" s="667"/>
      <c r="K1675" s="667"/>
      <c r="L1675" s="666">
        <v>8204.84</v>
      </c>
      <c r="M1675" s="667"/>
      <c r="N1675" s="666">
        <v>94716.96</v>
      </c>
    </row>
    <row r="1676" spans="1:14" ht="15" thickBot="1">
      <c r="A1676" s="665" t="s">
        <v>1381</v>
      </c>
      <c r="B1676" s="665" t="s">
        <v>13</v>
      </c>
      <c r="C1676" s="667"/>
      <c r="D1676" s="667"/>
      <c r="E1676" s="667"/>
      <c r="F1676" s="667"/>
      <c r="G1676" s="667"/>
      <c r="H1676" s="667"/>
      <c r="I1676" s="666">
        <v>1929.84</v>
      </c>
      <c r="J1676" s="667"/>
      <c r="K1676" s="666">
        <v>69633.600000000006</v>
      </c>
      <c r="L1676" s="667"/>
      <c r="M1676" s="667"/>
      <c r="N1676" s="666">
        <v>71563.44</v>
      </c>
    </row>
    <row r="1677" spans="1:14" ht="15" thickBot="1">
      <c r="A1677" s="665" t="s">
        <v>1382</v>
      </c>
      <c r="B1677" s="665" t="s">
        <v>15</v>
      </c>
      <c r="C1677" s="666">
        <v>41132.26</v>
      </c>
      <c r="D1677" s="667"/>
      <c r="E1677" s="667"/>
      <c r="F1677" s="667"/>
      <c r="G1677" s="667"/>
      <c r="H1677" s="667"/>
      <c r="I1677" s="666">
        <v>6739.25</v>
      </c>
      <c r="J1677" s="666">
        <v>8288.69</v>
      </c>
      <c r="K1677" s="667"/>
      <c r="L1677" s="667"/>
      <c r="M1677" s="667"/>
      <c r="N1677" s="666">
        <v>56160.2</v>
      </c>
    </row>
    <row r="1678" spans="1:14" ht="15" thickBot="1">
      <c r="A1678" s="665" t="s">
        <v>1383</v>
      </c>
      <c r="B1678" s="665" t="s">
        <v>13</v>
      </c>
      <c r="C1678" s="666">
        <v>167.53</v>
      </c>
      <c r="D1678" s="666">
        <v>-5.27</v>
      </c>
      <c r="E1678" s="667"/>
      <c r="F1678" s="667"/>
      <c r="G1678" s="666">
        <v>71.5</v>
      </c>
      <c r="H1678" s="666">
        <v>28.66</v>
      </c>
      <c r="I1678" s="666">
        <v>1546.72</v>
      </c>
      <c r="J1678" s="666">
        <v>1137.5</v>
      </c>
      <c r="K1678" s="666">
        <v>1376.14</v>
      </c>
      <c r="L1678" s="666">
        <v>-22.49</v>
      </c>
      <c r="M1678" s="667"/>
      <c r="N1678" s="666">
        <v>4300.29</v>
      </c>
    </row>
    <row r="1679" spans="1:14" ht="15" thickBot="1">
      <c r="A1679" s="665" t="s">
        <v>1383</v>
      </c>
      <c r="B1679" s="665" t="s">
        <v>18</v>
      </c>
      <c r="C1679" s="666">
        <v>3272.89</v>
      </c>
      <c r="D1679" s="666">
        <v>211.48</v>
      </c>
      <c r="E1679" s="667"/>
      <c r="F1679" s="667"/>
      <c r="G1679" s="666">
        <v>429.97</v>
      </c>
      <c r="H1679" s="666">
        <v>1865.48</v>
      </c>
      <c r="I1679" s="666">
        <v>26.04</v>
      </c>
      <c r="J1679" s="666">
        <v>71357.06</v>
      </c>
      <c r="K1679" s="666">
        <v>4530.75</v>
      </c>
      <c r="L1679" s="666">
        <v>2284.4299999999998</v>
      </c>
      <c r="M1679" s="667"/>
      <c r="N1679" s="666">
        <v>83978.1</v>
      </c>
    </row>
    <row r="1680" spans="1:14" ht="15" thickBot="1">
      <c r="A1680" s="665" t="s">
        <v>3701</v>
      </c>
      <c r="B1680" s="665" t="s">
        <v>15</v>
      </c>
      <c r="C1680" s="667"/>
      <c r="D1680" s="667"/>
      <c r="E1680" s="667"/>
      <c r="F1680" s="667"/>
      <c r="G1680" s="667"/>
      <c r="H1680" s="667"/>
      <c r="I1680" s="667"/>
      <c r="J1680" s="667"/>
      <c r="K1680" s="666">
        <v>5789.96</v>
      </c>
      <c r="L1680" s="667"/>
      <c r="M1680" s="667"/>
      <c r="N1680" s="666">
        <v>5789.96</v>
      </c>
    </row>
    <row r="1681" spans="1:14" ht="15" thickBot="1">
      <c r="A1681" s="665" t="s">
        <v>3702</v>
      </c>
      <c r="B1681" s="665" t="s">
        <v>13</v>
      </c>
      <c r="C1681" s="666">
        <v>16064.51</v>
      </c>
      <c r="D1681" s="667"/>
      <c r="E1681" s="667"/>
      <c r="F1681" s="667"/>
      <c r="G1681" s="667"/>
      <c r="H1681" s="667"/>
      <c r="I1681" s="667"/>
      <c r="J1681" s="667"/>
      <c r="K1681" s="666">
        <v>34637.71</v>
      </c>
      <c r="L1681" s="667"/>
      <c r="M1681" s="667"/>
      <c r="N1681" s="666">
        <v>50702.22</v>
      </c>
    </row>
    <row r="1682" spans="1:14" ht="15" thickBot="1">
      <c r="A1682" s="665" t="s">
        <v>1384</v>
      </c>
      <c r="B1682" s="665" t="s">
        <v>13</v>
      </c>
      <c r="C1682" s="666">
        <v>169.3</v>
      </c>
      <c r="D1682" s="667"/>
      <c r="E1682" s="667"/>
      <c r="F1682" s="666">
        <v>9810.1</v>
      </c>
      <c r="G1682" s="667"/>
      <c r="H1682" s="667"/>
      <c r="I1682" s="666">
        <v>1012.27</v>
      </c>
      <c r="J1682" s="667"/>
      <c r="K1682" s="666">
        <v>70925.11</v>
      </c>
      <c r="L1682" s="667"/>
      <c r="M1682" s="667"/>
      <c r="N1682" s="666">
        <v>81916.78</v>
      </c>
    </row>
    <row r="1683" spans="1:14" ht="15" thickBot="1">
      <c r="A1683" s="665" t="s">
        <v>1385</v>
      </c>
      <c r="B1683" s="665" t="s">
        <v>13</v>
      </c>
      <c r="C1683" s="666">
        <v>24523.98</v>
      </c>
      <c r="D1683" s="667"/>
      <c r="E1683" s="667"/>
      <c r="F1683" s="667"/>
      <c r="G1683" s="666">
        <v>137.38</v>
      </c>
      <c r="H1683" s="667"/>
      <c r="I1683" s="666">
        <v>1746.66</v>
      </c>
      <c r="J1683" s="666">
        <v>68.709999999999994</v>
      </c>
      <c r="K1683" s="666">
        <v>69434.240000000005</v>
      </c>
      <c r="L1683" s="666">
        <v>-462.03</v>
      </c>
      <c r="M1683" s="667"/>
      <c r="N1683" s="666">
        <v>95448.94</v>
      </c>
    </row>
    <row r="1684" spans="1:14" ht="15" thickBot="1">
      <c r="A1684" s="665" t="s">
        <v>3703</v>
      </c>
      <c r="B1684" s="665" t="s">
        <v>16</v>
      </c>
      <c r="C1684" s="667"/>
      <c r="D1684" s="667"/>
      <c r="E1684" s="667"/>
      <c r="F1684" s="667"/>
      <c r="G1684" s="667"/>
      <c r="H1684" s="666">
        <v>5482.71</v>
      </c>
      <c r="I1684" s="666">
        <v>4256.24</v>
      </c>
      <c r="J1684" s="667"/>
      <c r="K1684" s="666">
        <v>676.45</v>
      </c>
      <c r="L1684" s="667"/>
      <c r="M1684" s="666">
        <v>158.53</v>
      </c>
      <c r="N1684" s="666">
        <v>10573.93</v>
      </c>
    </row>
    <row r="1685" spans="1:14" ht="15" thickBot="1">
      <c r="A1685" s="665" t="s">
        <v>3703</v>
      </c>
      <c r="B1685" s="665" t="s">
        <v>19</v>
      </c>
      <c r="C1685" s="667"/>
      <c r="D1685" s="667"/>
      <c r="E1685" s="667"/>
      <c r="F1685" s="667"/>
      <c r="G1685" s="667"/>
      <c r="H1685" s="666">
        <v>34.33</v>
      </c>
      <c r="I1685" s="666">
        <v>-34.33</v>
      </c>
      <c r="J1685" s="667"/>
      <c r="K1685" s="667"/>
      <c r="L1685" s="667"/>
      <c r="M1685" s="667"/>
      <c r="N1685" s="666">
        <v>0</v>
      </c>
    </row>
    <row r="1686" spans="1:14" ht="15" thickBot="1">
      <c r="A1686" s="665" t="s">
        <v>1386</v>
      </c>
      <c r="B1686" s="665" t="s">
        <v>13</v>
      </c>
      <c r="C1686" s="666">
        <v>7791.15</v>
      </c>
      <c r="D1686" s="666">
        <v>885.04</v>
      </c>
      <c r="E1686" s="667"/>
      <c r="F1686" s="667"/>
      <c r="G1686" s="666">
        <v>665.96</v>
      </c>
      <c r="H1686" s="667"/>
      <c r="I1686" s="666">
        <v>225.42</v>
      </c>
      <c r="J1686" s="666">
        <v>43794.83</v>
      </c>
      <c r="K1686" s="667"/>
      <c r="L1686" s="666">
        <v>277.36</v>
      </c>
      <c r="M1686" s="667"/>
      <c r="N1686" s="666">
        <v>53639.76</v>
      </c>
    </row>
    <row r="1687" spans="1:14" ht="15" thickBot="1">
      <c r="A1687" s="665" t="s">
        <v>1387</v>
      </c>
      <c r="B1687" s="665" t="s">
        <v>14</v>
      </c>
      <c r="C1687" s="666">
        <v>19809.599999999999</v>
      </c>
      <c r="D1687" s="666">
        <v>-2.92</v>
      </c>
      <c r="E1687" s="667"/>
      <c r="F1687" s="667"/>
      <c r="G1687" s="666">
        <v>685.21</v>
      </c>
      <c r="H1687" s="667"/>
      <c r="I1687" s="666">
        <v>59964.62</v>
      </c>
      <c r="J1687" s="667"/>
      <c r="K1687" s="666">
        <v>1</v>
      </c>
      <c r="L1687" s="666">
        <v>-46.34</v>
      </c>
      <c r="M1687" s="666">
        <v>-10.130000000000001</v>
      </c>
      <c r="N1687" s="666">
        <v>80401.039999999994</v>
      </c>
    </row>
    <row r="1688" spans="1:14" ht="15" thickBot="1">
      <c r="A1688" s="665" t="s">
        <v>3199</v>
      </c>
      <c r="B1688" s="665" t="s">
        <v>15</v>
      </c>
      <c r="C1688" s="667"/>
      <c r="D1688" s="667"/>
      <c r="E1688" s="667"/>
      <c r="F1688" s="667"/>
      <c r="G1688" s="667"/>
      <c r="H1688" s="667"/>
      <c r="I1688" s="667"/>
      <c r="J1688" s="667"/>
      <c r="K1688" s="666">
        <v>144.08000000000001</v>
      </c>
      <c r="L1688" s="667"/>
      <c r="M1688" s="667"/>
      <c r="N1688" s="666">
        <v>144.08000000000001</v>
      </c>
    </row>
    <row r="1689" spans="1:14" ht="15" thickBot="1">
      <c r="A1689" s="665" t="s">
        <v>1388</v>
      </c>
      <c r="B1689" s="665" t="s">
        <v>13</v>
      </c>
      <c r="C1689" s="666">
        <v>16611.740000000002</v>
      </c>
      <c r="D1689" s="666">
        <v>190.29</v>
      </c>
      <c r="E1689" s="667"/>
      <c r="F1689" s="667"/>
      <c r="G1689" s="667"/>
      <c r="H1689" s="667"/>
      <c r="I1689" s="666">
        <v>58290.879999999997</v>
      </c>
      <c r="J1689" s="667"/>
      <c r="K1689" s="667"/>
      <c r="L1689" s="666">
        <v>652.83000000000004</v>
      </c>
      <c r="M1689" s="667"/>
      <c r="N1689" s="666">
        <v>75745.740000000005</v>
      </c>
    </row>
    <row r="1690" spans="1:14" ht="15" thickBot="1">
      <c r="A1690" s="665" t="s">
        <v>1389</v>
      </c>
      <c r="B1690" s="665" t="s">
        <v>15</v>
      </c>
      <c r="C1690" s="667"/>
      <c r="D1690" s="667"/>
      <c r="E1690" s="667"/>
      <c r="F1690" s="667"/>
      <c r="G1690" s="667"/>
      <c r="H1690" s="667"/>
      <c r="I1690" s="666">
        <v>102.85</v>
      </c>
      <c r="J1690" s="667"/>
      <c r="K1690" s="666">
        <v>56611.12</v>
      </c>
      <c r="L1690" s="667"/>
      <c r="M1690" s="667"/>
      <c r="N1690" s="666">
        <v>56713.97</v>
      </c>
    </row>
    <row r="1691" spans="1:14" ht="15" thickBot="1">
      <c r="A1691" s="665" t="s">
        <v>1390</v>
      </c>
      <c r="B1691" s="665" t="s">
        <v>16</v>
      </c>
      <c r="C1691" s="667"/>
      <c r="D1691" s="667"/>
      <c r="E1691" s="667"/>
      <c r="F1691" s="666">
        <v>53589.13</v>
      </c>
      <c r="G1691" s="667"/>
      <c r="H1691" s="667"/>
      <c r="I1691" s="666">
        <v>0.18</v>
      </c>
      <c r="J1691" s="667"/>
      <c r="K1691" s="667"/>
      <c r="L1691" s="667"/>
      <c r="M1691" s="667"/>
      <c r="N1691" s="666">
        <v>53589.31</v>
      </c>
    </row>
    <row r="1692" spans="1:14" ht="15" thickBot="1">
      <c r="A1692" s="665" t="s">
        <v>1391</v>
      </c>
      <c r="B1692" s="665" t="s">
        <v>16</v>
      </c>
      <c r="C1692" s="666">
        <v>35299.040000000001</v>
      </c>
      <c r="D1692" s="666">
        <v>873.05</v>
      </c>
      <c r="E1692" s="667"/>
      <c r="F1692" s="667"/>
      <c r="G1692" s="667"/>
      <c r="H1692" s="667"/>
      <c r="I1692" s="666">
        <v>4462.53</v>
      </c>
      <c r="J1692" s="666">
        <v>3675.25</v>
      </c>
      <c r="K1692" s="666">
        <v>6.09</v>
      </c>
      <c r="L1692" s="666">
        <v>143.35</v>
      </c>
      <c r="M1692" s="667"/>
      <c r="N1692" s="666">
        <v>44459.31</v>
      </c>
    </row>
    <row r="1693" spans="1:14" ht="15" thickBot="1">
      <c r="A1693" s="665" t="s">
        <v>1392</v>
      </c>
      <c r="B1693" s="665" t="s">
        <v>18</v>
      </c>
      <c r="C1693" s="666">
        <v>4774.2700000000004</v>
      </c>
      <c r="D1693" s="666">
        <v>277.14999999999998</v>
      </c>
      <c r="E1693" s="667"/>
      <c r="F1693" s="667"/>
      <c r="G1693" s="666">
        <v>659.79</v>
      </c>
      <c r="H1693" s="666">
        <v>1499.97</v>
      </c>
      <c r="I1693" s="666">
        <v>34.549999999999997</v>
      </c>
      <c r="J1693" s="666">
        <v>66947.039999999994</v>
      </c>
      <c r="K1693" s="666">
        <v>3890.03</v>
      </c>
      <c r="L1693" s="666">
        <v>1465.12</v>
      </c>
      <c r="M1693" s="667"/>
      <c r="N1693" s="666">
        <v>79547.92</v>
      </c>
    </row>
    <row r="1694" spans="1:14" ht="15" thickBot="1">
      <c r="A1694" s="665" t="s">
        <v>3026</v>
      </c>
      <c r="B1694" s="665" t="s">
        <v>13</v>
      </c>
      <c r="C1694" s="666">
        <v>62300.37</v>
      </c>
      <c r="D1694" s="666">
        <v>481.87</v>
      </c>
      <c r="E1694" s="667"/>
      <c r="F1694" s="667"/>
      <c r="G1694" s="667"/>
      <c r="H1694" s="667"/>
      <c r="I1694" s="666">
        <v>18953.810000000001</v>
      </c>
      <c r="J1694" s="666">
        <v>426.56</v>
      </c>
      <c r="K1694" s="666">
        <v>-0.23</v>
      </c>
      <c r="L1694" s="666">
        <v>833.28</v>
      </c>
      <c r="M1694" s="667"/>
      <c r="N1694" s="666">
        <v>82995.66</v>
      </c>
    </row>
    <row r="1695" spans="1:14" ht="15" thickBot="1">
      <c r="A1695" s="665" t="s">
        <v>1393</v>
      </c>
      <c r="B1695" s="665" t="s">
        <v>13</v>
      </c>
      <c r="C1695" s="666">
        <v>3976.58</v>
      </c>
      <c r="D1695" s="667"/>
      <c r="E1695" s="667"/>
      <c r="F1695" s="667"/>
      <c r="G1695" s="667"/>
      <c r="H1695" s="666">
        <v>709.64</v>
      </c>
      <c r="I1695" s="667"/>
      <c r="J1695" s="666">
        <v>11713.3</v>
      </c>
      <c r="K1695" s="666">
        <v>11410.93</v>
      </c>
      <c r="L1695" s="667"/>
      <c r="M1695" s="667"/>
      <c r="N1695" s="666">
        <v>27810.45</v>
      </c>
    </row>
    <row r="1696" spans="1:14" ht="15" thickBot="1">
      <c r="A1696" s="665" t="s">
        <v>1393</v>
      </c>
      <c r="B1696" s="665" t="s">
        <v>16</v>
      </c>
      <c r="C1696" s="666">
        <v>2946.83</v>
      </c>
      <c r="D1696" s="667"/>
      <c r="E1696" s="667"/>
      <c r="F1696" s="667"/>
      <c r="G1696" s="667"/>
      <c r="H1696" s="667"/>
      <c r="I1696" s="666">
        <v>1617.25</v>
      </c>
      <c r="J1696" s="666">
        <v>653.12</v>
      </c>
      <c r="K1696" s="666">
        <v>2558.06</v>
      </c>
      <c r="L1696" s="667"/>
      <c r="M1696" s="667"/>
      <c r="N1696" s="666">
        <v>7775.26</v>
      </c>
    </row>
    <row r="1697" spans="1:14" ht="15" thickBot="1">
      <c r="A1697" s="665" t="s">
        <v>3027</v>
      </c>
      <c r="B1697" s="665" t="s">
        <v>13</v>
      </c>
      <c r="C1697" s="666">
        <v>48933.4</v>
      </c>
      <c r="D1697" s="666">
        <v>81.5</v>
      </c>
      <c r="E1697" s="667"/>
      <c r="F1697" s="667"/>
      <c r="G1697" s="667"/>
      <c r="H1697" s="667"/>
      <c r="I1697" s="666">
        <v>205.41</v>
      </c>
      <c r="J1697" s="667"/>
      <c r="K1697" s="666">
        <v>17540.11</v>
      </c>
      <c r="L1697" s="666">
        <v>74.97</v>
      </c>
      <c r="M1697" s="667"/>
      <c r="N1697" s="666">
        <v>66835.39</v>
      </c>
    </row>
    <row r="1698" spans="1:14" ht="15" thickBot="1">
      <c r="A1698" s="665" t="s">
        <v>3704</v>
      </c>
      <c r="B1698" s="665" t="s">
        <v>13</v>
      </c>
      <c r="C1698" s="666">
        <v>10608.28</v>
      </c>
      <c r="D1698" s="666">
        <v>296.52</v>
      </c>
      <c r="E1698" s="667"/>
      <c r="F1698" s="667"/>
      <c r="G1698" s="667"/>
      <c r="H1698" s="667"/>
      <c r="I1698" s="666">
        <v>223.44</v>
      </c>
      <c r="J1698" s="666">
        <v>2364.02</v>
      </c>
      <c r="K1698" s="666">
        <v>0.06</v>
      </c>
      <c r="L1698" s="666">
        <v>41.75</v>
      </c>
      <c r="M1698" s="667"/>
      <c r="N1698" s="666">
        <v>13534.07</v>
      </c>
    </row>
    <row r="1699" spans="1:14" ht="15" thickBot="1">
      <c r="A1699" s="665" t="s">
        <v>1394</v>
      </c>
      <c r="B1699" s="665" t="s">
        <v>14</v>
      </c>
      <c r="C1699" s="666">
        <v>112107.9</v>
      </c>
      <c r="D1699" s="666">
        <v>20523.7</v>
      </c>
      <c r="E1699" s="667"/>
      <c r="F1699" s="667"/>
      <c r="G1699" s="666">
        <v>185.09</v>
      </c>
      <c r="H1699" s="667"/>
      <c r="I1699" s="666">
        <v>32296.26</v>
      </c>
      <c r="J1699" s="667"/>
      <c r="K1699" s="666">
        <v>16.43</v>
      </c>
      <c r="L1699" s="666">
        <v>878.56</v>
      </c>
      <c r="M1699" s="666">
        <v>323.76</v>
      </c>
      <c r="N1699" s="666">
        <v>166331.70000000001</v>
      </c>
    </row>
    <row r="1700" spans="1:14" ht="15" thickBot="1">
      <c r="A1700" s="665" t="s">
        <v>3705</v>
      </c>
      <c r="B1700" s="665" t="s">
        <v>16</v>
      </c>
      <c r="C1700" s="666">
        <v>185.51</v>
      </c>
      <c r="D1700" s="666">
        <v>0.43</v>
      </c>
      <c r="E1700" s="667"/>
      <c r="F1700" s="666">
        <v>61.14</v>
      </c>
      <c r="G1700" s="666">
        <v>0.34</v>
      </c>
      <c r="H1700" s="667"/>
      <c r="I1700" s="666">
        <v>997.38</v>
      </c>
      <c r="J1700" s="667"/>
      <c r="K1700" s="666">
        <v>692.89</v>
      </c>
      <c r="L1700" s="667"/>
      <c r="M1700" s="667"/>
      <c r="N1700" s="666">
        <v>1937.69</v>
      </c>
    </row>
    <row r="1701" spans="1:14" ht="15" thickBot="1">
      <c r="A1701" s="665" t="s">
        <v>1395</v>
      </c>
      <c r="B1701" s="665" t="s">
        <v>13</v>
      </c>
      <c r="C1701" s="666">
        <v>64771.85</v>
      </c>
      <c r="D1701" s="667"/>
      <c r="E1701" s="667"/>
      <c r="F1701" s="667"/>
      <c r="G1701" s="667"/>
      <c r="H1701" s="667"/>
      <c r="I1701" s="667"/>
      <c r="J1701" s="667"/>
      <c r="K1701" s="666">
        <v>46282.64</v>
      </c>
      <c r="L1701" s="667"/>
      <c r="M1701" s="667"/>
      <c r="N1701" s="666">
        <v>111054.49</v>
      </c>
    </row>
    <row r="1702" spans="1:14" ht="15" thickBot="1">
      <c r="A1702" s="665" t="s">
        <v>1396</v>
      </c>
      <c r="B1702" s="665" t="s">
        <v>14</v>
      </c>
      <c r="C1702" s="666">
        <v>92803.27</v>
      </c>
      <c r="D1702" s="666">
        <v>2361.23</v>
      </c>
      <c r="E1702" s="667"/>
      <c r="F1702" s="667"/>
      <c r="G1702" s="667"/>
      <c r="H1702" s="667"/>
      <c r="I1702" s="666">
        <v>751.37</v>
      </c>
      <c r="J1702" s="667"/>
      <c r="K1702" s="666">
        <v>14099.18</v>
      </c>
      <c r="L1702" s="667"/>
      <c r="M1702" s="667"/>
      <c r="N1702" s="666">
        <v>110015.05</v>
      </c>
    </row>
    <row r="1703" spans="1:14" ht="15" thickBot="1">
      <c r="A1703" s="665" t="s">
        <v>1397</v>
      </c>
      <c r="B1703" s="665" t="s">
        <v>17</v>
      </c>
      <c r="C1703" s="666">
        <v>3062.58</v>
      </c>
      <c r="D1703" s="666">
        <v>173.38</v>
      </c>
      <c r="E1703" s="667"/>
      <c r="F1703" s="667"/>
      <c r="G1703" s="666">
        <v>338.55</v>
      </c>
      <c r="H1703" s="666">
        <v>1965.35</v>
      </c>
      <c r="I1703" s="666">
        <v>25.42</v>
      </c>
      <c r="J1703" s="666">
        <v>70281.47</v>
      </c>
      <c r="K1703" s="666">
        <v>4832.76</v>
      </c>
      <c r="L1703" s="666">
        <v>1473.75</v>
      </c>
      <c r="M1703" s="667"/>
      <c r="N1703" s="666">
        <v>82153.259999999995</v>
      </c>
    </row>
    <row r="1704" spans="1:14" ht="15" thickBot="1">
      <c r="A1704" s="665" t="s">
        <v>1398</v>
      </c>
      <c r="B1704" s="665" t="s">
        <v>13</v>
      </c>
      <c r="C1704" s="667"/>
      <c r="D1704" s="667"/>
      <c r="E1704" s="667"/>
      <c r="F1704" s="667"/>
      <c r="G1704" s="667"/>
      <c r="H1704" s="667"/>
      <c r="I1704" s="667"/>
      <c r="J1704" s="667"/>
      <c r="K1704" s="666">
        <v>244092.54</v>
      </c>
      <c r="L1704" s="667"/>
      <c r="M1704" s="667"/>
      <c r="N1704" s="666">
        <v>244092.54</v>
      </c>
    </row>
    <row r="1705" spans="1:14" ht="15" thickBot="1">
      <c r="A1705" s="665" t="s">
        <v>1399</v>
      </c>
      <c r="B1705" s="665" t="s">
        <v>13</v>
      </c>
      <c r="C1705" s="666">
        <v>62347.45</v>
      </c>
      <c r="D1705" s="667"/>
      <c r="E1705" s="667"/>
      <c r="F1705" s="667"/>
      <c r="G1705" s="667"/>
      <c r="H1705" s="667"/>
      <c r="I1705" s="667"/>
      <c r="J1705" s="667"/>
      <c r="K1705" s="666">
        <v>34753.49</v>
      </c>
      <c r="L1705" s="667"/>
      <c r="M1705" s="667"/>
      <c r="N1705" s="666">
        <v>97100.94</v>
      </c>
    </row>
    <row r="1706" spans="1:14" ht="15" thickBot="1">
      <c r="A1706" s="665" t="s">
        <v>1400</v>
      </c>
      <c r="B1706" s="665" t="s">
        <v>15</v>
      </c>
      <c r="C1706" s="666">
        <v>1180.5</v>
      </c>
      <c r="D1706" s="666">
        <v>188.69</v>
      </c>
      <c r="E1706" s="667"/>
      <c r="F1706" s="667"/>
      <c r="G1706" s="666">
        <v>215.2</v>
      </c>
      <c r="H1706" s="666">
        <v>284.62</v>
      </c>
      <c r="I1706" s="666">
        <v>50.93</v>
      </c>
      <c r="J1706" s="666">
        <v>22971.77</v>
      </c>
      <c r="K1706" s="666">
        <v>908.19</v>
      </c>
      <c r="L1706" s="666">
        <v>486.17</v>
      </c>
      <c r="M1706" s="667"/>
      <c r="N1706" s="666">
        <v>26286.07</v>
      </c>
    </row>
    <row r="1707" spans="1:14" ht="15" thickBot="1">
      <c r="A1707" s="665" t="s">
        <v>1401</v>
      </c>
      <c r="B1707" s="665" t="s">
        <v>16</v>
      </c>
      <c r="C1707" s="666">
        <v>22620.25</v>
      </c>
      <c r="D1707" s="667"/>
      <c r="E1707" s="667"/>
      <c r="F1707" s="666">
        <v>2524.1999999999998</v>
      </c>
      <c r="G1707" s="666">
        <v>1280.4000000000001</v>
      </c>
      <c r="H1707" s="667"/>
      <c r="I1707" s="667"/>
      <c r="J1707" s="667"/>
      <c r="K1707" s="666">
        <v>14084.31</v>
      </c>
      <c r="L1707" s="667"/>
      <c r="M1707" s="666">
        <v>4694.7700000000004</v>
      </c>
      <c r="N1707" s="666">
        <v>45203.93</v>
      </c>
    </row>
    <row r="1708" spans="1:14" ht="15" thickBot="1">
      <c r="A1708" s="665" t="s">
        <v>3706</v>
      </c>
      <c r="B1708" s="665" t="s">
        <v>15</v>
      </c>
      <c r="C1708" s="667"/>
      <c r="D1708" s="667"/>
      <c r="E1708" s="667"/>
      <c r="F1708" s="667"/>
      <c r="G1708" s="667"/>
      <c r="H1708" s="667"/>
      <c r="I1708" s="667"/>
      <c r="J1708" s="667"/>
      <c r="K1708" s="666">
        <v>5811</v>
      </c>
      <c r="L1708" s="667"/>
      <c r="M1708" s="667"/>
      <c r="N1708" s="666">
        <v>5811</v>
      </c>
    </row>
    <row r="1709" spans="1:14" ht="15" thickBot="1">
      <c r="A1709" s="665" t="s">
        <v>1402</v>
      </c>
      <c r="B1709" s="665" t="s">
        <v>13</v>
      </c>
      <c r="C1709" s="666">
        <v>61316.13</v>
      </c>
      <c r="D1709" s="666">
        <v>280.14</v>
      </c>
      <c r="E1709" s="667"/>
      <c r="F1709" s="666">
        <v>4.3499999999999996</v>
      </c>
      <c r="G1709" s="667"/>
      <c r="H1709" s="667"/>
      <c r="I1709" s="666">
        <v>2431.41</v>
      </c>
      <c r="J1709" s="667"/>
      <c r="K1709" s="667"/>
      <c r="L1709" s="666">
        <v>281.2</v>
      </c>
      <c r="M1709" s="667"/>
      <c r="N1709" s="666">
        <v>64313.23</v>
      </c>
    </row>
    <row r="1710" spans="1:14" ht="15" thickBot="1">
      <c r="A1710" s="665" t="s">
        <v>1403</v>
      </c>
      <c r="B1710" s="665" t="s">
        <v>14</v>
      </c>
      <c r="C1710" s="666">
        <v>363.09</v>
      </c>
      <c r="D1710" s="666">
        <v>1.34</v>
      </c>
      <c r="E1710" s="667"/>
      <c r="F1710" s="667"/>
      <c r="G1710" s="666">
        <v>235.21</v>
      </c>
      <c r="H1710" s="666">
        <v>2.2000000000000002</v>
      </c>
      <c r="I1710" s="666">
        <v>93039.360000000001</v>
      </c>
      <c r="J1710" s="667"/>
      <c r="K1710" s="667"/>
      <c r="L1710" s="667"/>
      <c r="M1710" s="667"/>
      <c r="N1710" s="666">
        <v>93641.2</v>
      </c>
    </row>
    <row r="1711" spans="1:14" ht="15" thickBot="1">
      <c r="A1711" s="665" t="s">
        <v>1404</v>
      </c>
      <c r="B1711" s="665" t="s">
        <v>13</v>
      </c>
      <c r="C1711" s="666">
        <v>10870.44</v>
      </c>
      <c r="D1711" s="666">
        <v>22391.95</v>
      </c>
      <c r="E1711" s="667"/>
      <c r="F1711" s="666">
        <v>11008.82</v>
      </c>
      <c r="G1711" s="666">
        <v>16.8</v>
      </c>
      <c r="H1711" s="667"/>
      <c r="I1711" s="666">
        <v>11131.97</v>
      </c>
      <c r="J1711" s="666">
        <v>100.84</v>
      </c>
      <c r="K1711" s="666">
        <v>19559.150000000001</v>
      </c>
      <c r="L1711" s="666">
        <v>18.399999999999999</v>
      </c>
      <c r="M1711" s="667"/>
      <c r="N1711" s="666">
        <v>75098.37</v>
      </c>
    </row>
    <row r="1712" spans="1:14" ht="15" thickBot="1">
      <c r="A1712" s="665" t="s">
        <v>1405</v>
      </c>
      <c r="B1712" s="665" t="s">
        <v>13</v>
      </c>
      <c r="C1712" s="666">
        <v>19714.080000000002</v>
      </c>
      <c r="D1712" s="667"/>
      <c r="E1712" s="667"/>
      <c r="F1712" s="667"/>
      <c r="G1712" s="667"/>
      <c r="H1712" s="667"/>
      <c r="I1712" s="666">
        <v>34902.199999999997</v>
      </c>
      <c r="J1712" s="666">
        <v>30386.77</v>
      </c>
      <c r="K1712" s="667"/>
      <c r="L1712" s="667"/>
      <c r="M1712" s="667"/>
      <c r="N1712" s="666">
        <v>85003.05</v>
      </c>
    </row>
    <row r="1713" spans="1:14" ht="15" thickBot="1">
      <c r="A1713" s="665" t="s">
        <v>1406</v>
      </c>
      <c r="B1713" s="665" t="s">
        <v>14</v>
      </c>
      <c r="C1713" s="666">
        <v>64011.93</v>
      </c>
      <c r="D1713" s="666">
        <v>16393.990000000002</v>
      </c>
      <c r="E1713" s="667"/>
      <c r="F1713" s="667"/>
      <c r="G1713" s="666">
        <v>235.73</v>
      </c>
      <c r="H1713" s="667"/>
      <c r="I1713" s="666">
        <v>27473.47</v>
      </c>
      <c r="J1713" s="667"/>
      <c r="K1713" s="666">
        <v>8.31</v>
      </c>
      <c r="L1713" s="666">
        <v>2595.11</v>
      </c>
      <c r="M1713" s="666">
        <v>3598.22</v>
      </c>
      <c r="N1713" s="666">
        <v>114316.76</v>
      </c>
    </row>
    <row r="1714" spans="1:14" ht="15" thickBot="1">
      <c r="A1714" s="665" t="s">
        <v>1407</v>
      </c>
      <c r="B1714" s="665" t="s">
        <v>15</v>
      </c>
      <c r="C1714" s="666">
        <v>0.98</v>
      </c>
      <c r="D1714" s="667"/>
      <c r="E1714" s="667"/>
      <c r="F1714" s="667"/>
      <c r="G1714" s="666">
        <v>0.57999999999999996</v>
      </c>
      <c r="H1714" s="667"/>
      <c r="I1714" s="666">
        <v>51425.55</v>
      </c>
      <c r="J1714" s="667"/>
      <c r="K1714" s="667"/>
      <c r="L1714" s="667"/>
      <c r="M1714" s="667"/>
      <c r="N1714" s="666">
        <v>51427.11</v>
      </c>
    </row>
    <row r="1715" spans="1:14" ht="15" thickBot="1">
      <c r="A1715" s="665" t="s">
        <v>1408</v>
      </c>
      <c r="B1715" s="665" t="s">
        <v>18</v>
      </c>
      <c r="C1715" s="666">
        <v>9968.0300000000007</v>
      </c>
      <c r="D1715" s="666">
        <v>256.5</v>
      </c>
      <c r="E1715" s="667"/>
      <c r="F1715" s="667"/>
      <c r="G1715" s="666">
        <v>374.35</v>
      </c>
      <c r="H1715" s="666">
        <v>1950.81</v>
      </c>
      <c r="I1715" s="666">
        <v>44.71</v>
      </c>
      <c r="J1715" s="666">
        <v>93099.18</v>
      </c>
      <c r="K1715" s="666">
        <v>4680.63</v>
      </c>
      <c r="L1715" s="666">
        <v>1561.49</v>
      </c>
      <c r="M1715" s="667"/>
      <c r="N1715" s="666">
        <v>111935.7</v>
      </c>
    </row>
    <row r="1716" spans="1:14" ht="15" thickBot="1">
      <c r="A1716" s="665" t="s">
        <v>1409</v>
      </c>
      <c r="B1716" s="665" t="s">
        <v>13</v>
      </c>
      <c r="C1716" s="666">
        <v>-4.97</v>
      </c>
      <c r="D1716" s="666">
        <v>-0.6</v>
      </c>
      <c r="E1716" s="667"/>
      <c r="F1716" s="667"/>
      <c r="G1716" s="666">
        <v>-0.67</v>
      </c>
      <c r="H1716" s="666">
        <v>-1.4</v>
      </c>
      <c r="I1716" s="666">
        <v>79117.3</v>
      </c>
      <c r="J1716" s="667"/>
      <c r="K1716" s="667"/>
      <c r="L1716" s="667"/>
      <c r="M1716" s="667"/>
      <c r="N1716" s="666">
        <v>79109.66</v>
      </c>
    </row>
    <row r="1717" spans="1:14" ht="15" thickBot="1">
      <c r="A1717" s="665" t="s">
        <v>3200</v>
      </c>
      <c r="B1717" s="665" t="s">
        <v>15</v>
      </c>
      <c r="C1717" s="667"/>
      <c r="D1717" s="667"/>
      <c r="E1717" s="667"/>
      <c r="F1717" s="667"/>
      <c r="G1717" s="667"/>
      <c r="H1717" s="667"/>
      <c r="I1717" s="667"/>
      <c r="J1717" s="667"/>
      <c r="K1717" s="666">
        <v>9676.7999999999993</v>
      </c>
      <c r="L1717" s="667"/>
      <c r="M1717" s="667"/>
      <c r="N1717" s="666">
        <v>9676.7999999999993</v>
      </c>
    </row>
    <row r="1718" spans="1:14" ht="15" thickBot="1">
      <c r="A1718" s="665" t="s">
        <v>1410</v>
      </c>
      <c r="B1718" s="665" t="s">
        <v>13</v>
      </c>
      <c r="C1718" s="666">
        <v>46734.77</v>
      </c>
      <c r="D1718" s="666">
        <v>3749.66</v>
      </c>
      <c r="E1718" s="667"/>
      <c r="F1718" s="667"/>
      <c r="G1718" s="666">
        <v>1095.58</v>
      </c>
      <c r="H1718" s="667"/>
      <c r="I1718" s="666">
        <v>132.13999999999999</v>
      </c>
      <c r="J1718" s="666">
        <v>9383.3700000000008</v>
      </c>
      <c r="K1718" s="666">
        <v>99.37</v>
      </c>
      <c r="L1718" s="666">
        <v>959.84</v>
      </c>
      <c r="M1718" s="667"/>
      <c r="N1718" s="666">
        <v>62154.73</v>
      </c>
    </row>
    <row r="1719" spans="1:14" ht="15" thickBot="1">
      <c r="A1719" s="665" t="s">
        <v>1411</v>
      </c>
      <c r="B1719" s="665" t="s">
        <v>13</v>
      </c>
      <c r="C1719" s="666">
        <v>3262.77</v>
      </c>
      <c r="D1719" s="666">
        <v>463.35</v>
      </c>
      <c r="E1719" s="667"/>
      <c r="F1719" s="667"/>
      <c r="G1719" s="666">
        <v>151.9</v>
      </c>
      <c r="H1719" s="667"/>
      <c r="I1719" s="666">
        <v>54498.7</v>
      </c>
      <c r="J1719" s="667"/>
      <c r="K1719" s="666">
        <v>185.31</v>
      </c>
      <c r="L1719" s="666">
        <v>3193.27</v>
      </c>
      <c r="M1719" s="667"/>
      <c r="N1719" s="666">
        <v>61755.3</v>
      </c>
    </row>
    <row r="1720" spans="1:14" ht="15" thickBot="1">
      <c r="A1720" s="665" t="s">
        <v>1412</v>
      </c>
      <c r="B1720" s="665" t="s">
        <v>13</v>
      </c>
      <c r="C1720" s="666">
        <v>59504.36</v>
      </c>
      <c r="D1720" s="667"/>
      <c r="E1720" s="667"/>
      <c r="F1720" s="666">
        <v>2869.64</v>
      </c>
      <c r="G1720" s="667"/>
      <c r="H1720" s="666">
        <v>7327.35</v>
      </c>
      <c r="I1720" s="666">
        <v>3080.68</v>
      </c>
      <c r="J1720" s="666">
        <v>1736.46</v>
      </c>
      <c r="K1720" s="666">
        <v>5777.56</v>
      </c>
      <c r="L1720" s="667"/>
      <c r="M1720" s="667"/>
      <c r="N1720" s="666">
        <v>80296.05</v>
      </c>
    </row>
    <row r="1721" spans="1:14" ht="15" thickBot="1">
      <c r="A1721" s="665" t="s">
        <v>3201</v>
      </c>
      <c r="B1721" s="665" t="s">
        <v>14</v>
      </c>
      <c r="C1721" s="666">
        <v>88151.08</v>
      </c>
      <c r="D1721" s="666">
        <v>23355.42</v>
      </c>
      <c r="E1721" s="667"/>
      <c r="F1721" s="667"/>
      <c r="G1721" s="666">
        <v>234.79</v>
      </c>
      <c r="H1721" s="667"/>
      <c r="I1721" s="666">
        <v>47304.480000000003</v>
      </c>
      <c r="J1721" s="667"/>
      <c r="K1721" s="666">
        <v>9.36</v>
      </c>
      <c r="L1721" s="666">
        <v>3896.83</v>
      </c>
      <c r="M1721" s="666">
        <v>95.71</v>
      </c>
      <c r="N1721" s="666">
        <v>163047.67000000001</v>
      </c>
    </row>
    <row r="1722" spans="1:14" ht="15" thickBot="1">
      <c r="A1722" s="665" t="s">
        <v>1413</v>
      </c>
      <c r="B1722" s="665" t="s">
        <v>13</v>
      </c>
      <c r="C1722" s="666">
        <v>51620.76</v>
      </c>
      <c r="D1722" s="667"/>
      <c r="E1722" s="667"/>
      <c r="F1722" s="667"/>
      <c r="G1722" s="667"/>
      <c r="H1722" s="667"/>
      <c r="I1722" s="666">
        <v>540.83000000000004</v>
      </c>
      <c r="J1722" s="666">
        <v>24089.69</v>
      </c>
      <c r="K1722" s="667"/>
      <c r="L1722" s="667"/>
      <c r="M1722" s="667"/>
      <c r="N1722" s="666">
        <v>76251.28</v>
      </c>
    </row>
    <row r="1723" spans="1:14" ht="15" thickBot="1">
      <c r="A1723" s="665" t="s">
        <v>1414</v>
      </c>
      <c r="B1723" s="665" t="s">
        <v>14</v>
      </c>
      <c r="C1723" s="666">
        <v>0.43</v>
      </c>
      <c r="D1723" s="666">
        <v>51967.77</v>
      </c>
      <c r="E1723" s="667"/>
      <c r="F1723" s="667"/>
      <c r="G1723" s="667"/>
      <c r="H1723" s="667"/>
      <c r="I1723" s="666">
        <v>0.54</v>
      </c>
      <c r="J1723" s="667"/>
      <c r="K1723" s="666">
        <v>10452.43</v>
      </c>
      <c r="L1723" s="667"/>
      <c r="M1723" s="667"/>
      <c r="N1723" s="666">
        <v>62421.17</v>
      </c>
    </row>
    <row r="1724" spans="1:14" ht="15" thickBot="1">
      <c r="A1724" s="665" t="s">
        <v>3028</v>
      </c>
      <c r="B1724" s="665" t="s">
        <v>13</v>
      </c>
      <c r="C1724" s="666">
        <v>31045.81</v>
      </c>
      <c r="D1724" s="666">
        <v>645.12</v>
      </c>
      <c r="E1724" s="667"/>
      <c r="F1724" s="667"/>
      <c r="G1724" s="667"/>
      <c r="H1724" s="667"/>
      <c r="I1724" s="666">
        <v>10152.870000000001</v>
      </c>
      <c r="J1724" s="666">
        <v>2564.16</v>
      </c>
      <c r="K1724" s="666">
        <v>-8.36</v>
      </c>
      <c r="L1724" s="666">
        <v>177.45</v>
      </c>
      <c r="M1724" s="667"/>
      <c r="N1724" s="666">
        <v>44577.05</v>
      </c>
    </row>
    <row r="1725" spans="1:14" ht="15" thickBot="1">
      <c r="A1725" s="665" t="s">
        <v>1415</v>
      </c>
      <c r="B1725" s="665" t="s">
        <v>18</v>
      </c>
      <c r="C1725" s="666">
        <v>4462.59</v>
      </c>
      <c r="D1725" s="666">
        <v>189.38</v>
      </c>
      <c r="E1725" s="667"/>
      <c r="F1725" s="667"/>
      <c r="G1725" s="666">
        <v>409.77</v>
      </c>
      <c r="H1725" s="666">
        <v>1714.04</v>
      </c>
      <c r="I1725" s="666">
        <v>26.2</v>
      </c>
      <c r="J1725" s="666">
        <v>62241.63</v>
      </c>
      <c r="K1725" s="666">
        <v>4027.99</v>
      </c>
      <c r="L1725" s="666">
        <v>957.36</v>
      </c>
      <c r="M1725" s="667"/>
      <c r="N1725" s="666">
        <v>74028.960000000006</v>
      </c>
    </row>
    <row r="1726" spans="1:14" ht="15" thickBot="1">
      <c r="A1726" s="665" t="s">
        <v>3202</v>
      </c>
      <c r="B1726" s="665" t="s">
        <v>13</v>
      </c>
      <c r="C1726" s="666">
        <v>96326.52</v>
      </c>
      <c r="D1726" s="666">
        <v>12656.62</v>
      </c>
      <c r="E1726" s="667"/>
      <c r="F1726" s="667"/>
      <c r="G1726" s="667"/>
      <c r="H1726" s="667"/>
      <c r="I1726" s="666">
        <v>3815.14</v>
      </c>
      <c r="J1726" s="667"/>
      <c r="K1726" s="667"/>
      <c r="L1726" s="667"/>
      <c r="M1726" s="667"/>
      <c r="N1726" s="666">
        <v>112798.28</v>
      </c>
    </row>
    <row r="1727" spans="1:14" ht="15" thickBot="1">
      <c r="A1727" s="665" t="s">
        <v>3029</v>
      </c>
      <c r="B1727" s="665" t="s">
        <v>13</v>
      </c>
      <c r="C1727" s="666">
        <v>3850.08</v>
      </c>
      <c r="D1727" s="667"/>
      <c r="E1727" s="667"/>
      <c r="F1727" s="667"/>
      <c r="G1727" s="667"/>
      <c r="H1727" s="667"/>
      <c r="I1727" s="667"/>
      <c r="J1727" s="667"/>
      <c r="K1727" s="666">
        <v>65157.9</v>
      </c>
      <c r="L1727" s="667"/>
      <c r="M1727" s="667"/>
      <c r="N1727" s="666">
        <v>69007.98</v>
      </c>
    </row>
    <row r="1728" spans="1:14" ht="15" thickBot="1">
      <c r="A1728" s="665" t="s">
        <v>1416</v>
      </c>
      <c r="B1728" s="665" t="s">
        <v>13</v>
      </c>
      <c r="C1728" s="666">
        <v>4591.7</v>
      </c>
      <c r="D1728" s="666">
        <v>918.88</v>
      </c>
      <c r="E1728" s="667"/>
      <c r="F1728" s="666">
        <v>2.89</v>
      </c>
      <c r="G1728" s="666">
        <v>62.58</v>
      </c>
      <c r="H1728" s="667"/>
      <c r="I1728" s="666">
        <v>60134.07</v>
      </c>
      <c r="J1728" s="667"/>
      <c r="K1728" s="666">
        <v>40.409999999999997</v>
      </c>
      <c r="L1728" s="667"/>
      <c r="M1728" s="667"/>
      <c r="N1728" s="666">
        <v>65750.53</v>
      </c>
    </row>
    <row r="1729" spans="1:14" ht="15" thickBot="1">
      <c r="A1729" s="665" t="s">
        <v>1417</v>
      </c>
      <c r="B1729" s="665" t="s">
        <v>15</v>
      </c>
      <c r="C1729" s="667"/>
      <c r="D1729" s="667"/>
      <c r="E1729" s="667"/>
      <c r="F1729" s="667"/>
      <c r="G1729" s="667"/>
      <c r="H1729" s="667"/>
      <c r="I1729" s="667"/>
      <c r="J1729" s="667"/>
      <c r="K1729" s="666">
        <v>0</v>
      </c>
      <c r="L1729" s="667"/>
      <c r="M1729" s="667"/>
      <c r="N1729" s="666">
        <v>0</v>
      </c>
    </row>
    <row r="1730" spans="1:14" ht="15" thickBot="1">
      <c r="A1730" s="665" t="s">
        <v>1418</v>
      </c>
      <c r="B1730" s="665" t="s">
        <v>13</v>
      </c>
      <c r="C1730" s="667"/>
      <c r="D1730" s="667"/>
      <c r="E1730" s="667"/>
      <c r="F1730" s="666">
        <v>21409.78</v>
      </c>
      <c r="G1730" s="667"/>
      <c r="H1730" s="667"/>
      <c r="I1730" s="666">
        <v>1086.18</v>
      </c>
      <c r="J1730" s="666">
        <v>123.83</v>
      </c>
      <c r="K1730" s="666">
        <v>31313.46</v>
      </c>
      <c r="L1730" s="667"/>
      <c r="M1730" s="667"/>
      <c r="N1730" s="666">
        <v>53933.25</v>
      </c>
    </row>
    <row r="1731" spans="1:14" ht="15" thickBot="1">
      <c r="A1731" s="665" t="s">
        <v>1419</v>
      </c>
      <c r="B1731" s="665" t="s">
        <v>13</v>
      </c>
      <c r="C1731" s="666">
        <v>44395.98</v>
      </c>
      <c r="D1731" s="667"/>
      <c r="E1731" s="667"/>
      <c r="F1731" s="667"/>
      <c r="G1731" s="667"/>
      <c r="H1731" s="667"/>
      <c r="I1731" s="667"/>
      <c r="J1731" s="667"/>
      <c r="K1731" s="666">
        <v>41223.29</v>
      </c>
      <c r="L1731" s="667"/>
      <c r="M1731" s="667"/>
      <c r="N1731" s="666">
        <v>85619.27</v>
      </c>
    </row>
    <row r="1732" spans="1:14" ht="15" thickBot="1">
      <c r="A1732" s="665" t="s">
        <v>1420</v>
      </c>
      <c r="B1732" s="665" t="s">
        <v>18</v>
      </c>
      <c r="C1732" s="667"/>
      <c r="D1732" s="666">
        <v>28155.61</v>
      </c>
      <c r="E1732" s="667"/>
      <c r="F1732" s="667"/>
      <c r="G1732" s="666">
        <v>19.61</v>
      </c>
      <c r="H1732" s="667"/>
      <c r="I1732" s="667"/>
      <c r="J1732" s="666">
        <v>18246.400000000001</v>
      </c>
      <c r="K1732" s="666">
        <v>8294.02</v>
      </c>
      <c r="L1732" s="667"/>
      <c r="M1732" s="666">
        <v>-544.27</v>
      </c>
      <c r="N1732" s="666">
        <v>54171.37</v>
      </c>
    </row>
    <row r="1733" spans="1:14" ht="15" thickBot="1">
      <c r="A1733" s="665" t="s">
        <v>1421</v>
      </c>
      <c r="B1733" s="665" t="s">
        <v>14</v>
      </c>
      <c r="C1733" s="666">
        <v>89704.09</v>
      </c>
      <c r="D1733" s="666">
        <v>144.24</v>
      </c>
      <c r="E1733" s="667"/>
      <c r="F1733" s="667"/>
      <c r="G1733" s="667"/>
      <c r="H1733" s="667"/>
      <c r="I1733" s="666">
        <v>3318.04</v>
      </c>
      <c r="J1733" s="667"/>
      <c r="K1733" s="666">
        <v>20398.88</v>
      </c>
      <c r="L1733" s="667"/>
      <c r="M1733" s="667"/>
      <c r="N1733" s="666">
        <v>113565.25</v>
      </c>
    </row>
    <row r="1734" spans="1:14" ht="15" thickBot="1">
      <c r="A1734" s="665" t="s">
        <v>1422</v>
      </c>
      <c r="B1734" s="665" t="s">
        <v>13</v>
      </c>
      <c r="C1734" s="666">
        <v>78974.740000000005</v>
      </c>
      <c r="D1734" s="667"/>
      <c r="E1734" s="667"/>
      <c r="F1734" s="666">
        <v>1757.19</v>
      </c>
      <c r="G1734" s="667"/>
      <c r="H1734" s="667"/>
      <c r="I1734" s="667"/>
      <c r="J1734" s="667"/>
      <c r="K1734" s="666">
        <v>28730.61</v>
      </c>
      <c r="L1734" s="667"/>
      <c r="M1734" s="667"/>
      <c r="N1734" s="666">
        <v>109462.54</v>
      </c>
    </row>
    <row r="1735" spans="1:14" ht="15" thickBot="1">
      <c r="A1735" s="665" t="s">
        <v>1423</v>
      </c>
      <c r="B1735" s="665" t="s">
        <v>16</v>
      </c>
      <c r="C1735" s="666">
        <v>-0.16</v>
      </c>
      <c r="D1735" s="667"/>
      <c r="E1735" s="667"/>
      <c r="F1735" s="667"/>
      <c r="G1735" s="667"/>
      <c r="H1735" s="667"/>
      <c r="I1735" s="666">
        <v>-16.739999999999998</v>
      </c>
      <c r="J1735" s="667"/>
      <c r="K1735" s="666">
        <v>33991.74</v>
      </c>
      <c r="L1735" s="666">
        <v>14002.93</v>
      </c>
      <c r="M1735" s="667"/>
      <c r="N1735" s="666">
        <v>47977.77</v>
      </c>
    </row>
    <row r="1736" spans="1:14" ht="15" thickBot="1">
      <c r="A1736" s="665" t="s">
        <v>1424</v>
      </c>
      <c r="B1736" s="665" t="s">
        <v>13</v>
      </c>
      <c r="C1736" s="667"/>
      <c r="D1736" s="667"/>
      <c r="E1736" s="667"/>
      <c r="F1736" s="667"/>
      <c r="G1736" s="667"/>
      <c r="H1736" s="667"/>
      <c r="I1736" s="667"/>
      <c r="J1736" s="667"/>
      <c r="K1736" s="666">
        <v>155260.74</v>
      </c>
      <c r="L1736" s="666">
        <v>9310.56</v>
      </c>
      <c r="M1736" s="667"/>
      <c r="N1736" s="666">
        <v>164571.29999999999</v>
      </c>
    </row>
    <row r="1737" spans="1:14" ht="15" thickBot="1">
      <c r="A1737" s="665" t="s">
        <v>1425</v>
      </c>
      <c r="B1737" s="665" t="s">
        <v>13</v>
      </c>
      <c r="C1737" s="666">
        <v>25459.51</v>
      </c>
      <c r="D1737" s="666">
        <v>698.05</v>
      </c>
      <c r="E1737" s="667"/>
      <c r="F1737" s="667"/>
      <c r="G1737" s="667"/>
      <c r="H1737" s="667"/>
      <c r="I1737" s="666">
        <v>4819.13</v>
      </c>
      <c r="J1737" s="666">
        <v>53813.51</v>
      </c>
      <c r="K1737" s="666">
        <v>-1.1599999999999999</v>
      </c>
      <c r="L1737" s="666">
        <v>154.24</v>
      </c>
      <c r="M1737" s="667"/>
      <c r="N1737" s="666">
        <v>84943.28</v>
      </c>
    </row>
    <row r="1738" spans="1:14" ht="15" thickBot="1">
      <c r="A1738" s="665" t="s">
        <v>1426</v>
      </c>
      <c r="B1738" s="665" t="s">
        <v>16</v>
      </c>
      <c r="C1738" s="666">
        <v>789.53</v>
      </c>
      <c r="D1738" s="667"/>
      <c r="E1738" s="667"/>
      <c r="F1738" s="667"/>
      <c r="G1738" s="667"/>
      <c r="H1738" s="667"/>
      <c r="I1738" s="666">
        <v>156664.24</v>
      </c>
      <c r="J1738" s="667"/>
      <c r="K1738" s="666">
        <v>1173.56</v>
      </c>
      <c r="L1738" s="667"/>
      <c r="M1738" s="667"/>
      <c r="N1738" s="666">
        <v>158627.32999999999</v>
      </c>
    </row>
    <row r="1739" spans="1:14" ht="15" thickBot="1">
      <c r="A1739" s="665" t="s">
        <v>1427</v>
      </c>
      <c r="B1739" s="665" t="s">
        <v>14</v>
      </c>
      <c r="C1739" s="666">
        <v>6.68</v>
      </c>
      <c r="D1739" s="666">
        <v>7.0000000000000007E-2</v>
      </c>
      <c r="E1739" s="667"/>
      <c r="F1739" s="666">
        <v>1.17</v>
      </c>
      <c r="G1739" s="666">
        <v>209.15</v>
      </c>
      <c r="H1739" s="667"/>
      <c r="I1739" s="666">
        <v>2739.87</v>
      </c>
      <c r="J1739" s="667"/>
      <c r="K1739" s="666">
        <v>50057.75</v>
      </c>
      <c r="L1739" s="666">
        <v>0.51</v>
      </c>
      <c r="M1739" s="666">
        <v>59.48</v>
      </c>
      <c r="N1739" s="666">
        <v>53074.68</v>
      </c>
    </row>
    <row r="1740" spans="1:14" ht="15" thickBot="1">
      <c r="A1740" s="665" t="s">
        <v>3707</v>
      </c>
      <c r="B1740" s="665" t="s">
        <v>16</v>
      </c>
      <c r="C1740" s="666">
        <v>15271.45</v>
      </c>
      <c r="D1740" s="666">
        <v>475.05</v>
      </c>
      <c r="E1740" s="667"/>
      <c r="F1740" s="667"/>
      <c r="G1740" s="667"/>
      <c r="H1740" s="667"/>
      <c r="I1740" s="666">
        <v>2485.33</v>
      </c>
      <c r="J1740" s="666">
        <v>1029.99</v>
      </c>
      <c r="K1740" s="666">
        <v>0.76</v>
      </c>
      <c r="L1740" s="666">
        <v>139.68</v>
      </c>
      <c r="M1740" s="667"/>
      <c r="N1740" s="666">
        <v>19402.259999999998</v>
      </c>
    </row>
    <row r="1741" spans="1:14" ht="15" thickBot="1">
      <c r="A1741" s="665" t="s">
        <v>1428</v>
      </c>
      <c r="B1741" s="665" t="s">
        <v>18</v>
      </c>
      <c r="C1741" s="666">
        <v>7364.63</v>
      </c>
      <c r="D1741" s="667"/>
      <c r="E1741" s="667"/>
      <c r="F1741" s="667"/>
      <c r="G1741" s="667"/>
      <c r="H1741" s="666">
        <v>1514.23</v>
      </c>
      <c r="I1741" s="667"/>
      <c r="J1741" s="666">
        <v>64216.99</v>
      </c>
      <c r="K1741" s="666">
        <v>2615.46</v>
      </c>
      <c r="L1741" s="667"/>
      <c r="M1741" s="667"/>
      <c r="N1741" s="666">
        <v>75711.31</v>
      </c>
    </row>
    <row r="1742" spans="1:14" ht="15" thickBot="1">
      <c r="A1742" s="665" t="s">
        <v>1429</v>
      </c>
      <c r="B1742" s="665" t="s">
        <v>13</v>
      </c>
      <c r="C1742" s="666">
        <v>30960.39</v>
      </c>
      <c r="D1742" s="667"/>
      <c r="E1742" s="667"/>
      <c r="F1742" s="667"/>
      <c r="G1742" s="667"/>
      <c r="H1742" s="667"/>
      <c r="I1742" s="666">
        <v>1851.66</v>
      </c>
      <c r="J1742" s="667"/>
      <c r="K1742" s="666">
        <v>48669.81</v>
      </c>
      <c r="L1742" s="667"/>
      <c r="M1742" s="667"/>
      <c r="N1742" s="666">
        <v>81481.86</v>
      </c>
    </row>
    <row r="1743" spans="1:14" ht="15" thickBot="1">
      <c r="A1743" s="665" t="s">
        <v>3708</v>
      </c>
      <c r="B1743" s="665" t="s">
        <v>13</v>
      </c>
      <c r="C1743" s="667"/>
      <c r="D1743" s="667"/>
      <c r="E1743" s="667"/>
      <c r="F1743" s="666">
        <v>2183.7600000000002</v>
      </c>
      <c r="G1743" s="667"/>
      <c r="H1743" s="667"/>
      <c r="I1743" s="667"/>
      <c r="J1743" s="667"/>
      <c r="K1743" s="666">
        <v>43931.14</v>
      </c>
      <c r="L1743" s="667"/>
      <c r="M1743" s="667"/>
      <c r="N1743" s="666">
        <v>46114.9</v>
      </c>
    </row>
    <row r="1744" spans="1:14" ht="15" thickBot="1">
      <c r="A1744" s="665" t="s">
        <v>1430</v>
      </c>
      <c r="B1744" s="665" t="s">
        <v>13</v>
      </c>
      <c r="C1744" s="667"/>
      <c r="D1744" s="667"/>
      <c r="E1744" s="667"/>
      <c r="F1744" s="667"/>
      <c r="G1744" s="667"/>
      <c r="H1744" s="667"/>
      <c r="I1744" s="666">
        <v>57344.87</v>
      </c>
      <c r="J1744" s="666">
        <v>61960.55</v>
      </c>
      <c r="K1744" s="666">
        <v>19789.34</v>
      </c>
      <c r="L1744" s="667"/>
      <c r="M1744" s="667"/>
      <c r="N1744" s="666">
        <v>139094.76</v>
      </c>
    </row>
    <row r="1745" spans="1:14" ht="15" thickBot="1">
      <c r="A1745" s="665" t="s">
        <v>3203</v>
      </c>
      <c r="B1745" s="665" t="s">
        <v>15</v>
      </c>
      <c r="C1745" s="667"/>
      <c r="D1745" s="667"/>
      <c r="E1745" s="667"/>
      <c r="F1745" s="667"/>
      <c r="G1745" s="667"/>
      <c r="H1745" s="667"/>
      <c r="I1745" s="666">
        <v>198.44</v>
      </c>
      <c r="J1745" s="667"/>
      <c r="K1745" s="666">
        <v>38061.870000000003</v>
      </c>
      <c r="L1745" s="667"/>
      <c r="M1745" s="667"/>
      <c r="N1745" s="666">
        <v>38260.31</v>
      </c>
    </row>
    <row r="1746" spans="1:14" ht="15" thickBot="1">
      <c r="A1746" s="665" t="s">
        <v>1431</v>
      </c>
      <c r="B1746" s="665" t="s">
        <v>13</v>
      </c>
      <c r="C1746" s="667"/>
      <c r="D1746" s="667"/>
      <c r="E1746" s="667"/>
      <c r="F1746" s="667"/>
      <c r="G1746" s="667"/>
      <c r="H1746" s="667"/>
      <c r="I1746" s="667"/>
      <c r="J1746" s="667"/>
      <c r="K1746" s="666">
        <v>90786.07</v>
      </c>
      <c r="L1746" s="667"/>
      <c r="M1746" s="667"/>
      <c r="N1746" s="666">
        <v>90786.07</v>
      </c>
    </row>
    <row r="1747" spans="1:14" ht="15" thickBot="1">
      <c r="A1747" s="665" t="s">
        <v>1432</v>
      </c>
      <c r="B1747" s="665" t="s">
        <v>14</v>
      </c>
      <c r="C1747" s="666">
        <v>160.87</v>
      </c>
      <c r="D1747" s="666">
        <v>0.66</v>
      </c>
      <c r="E1747" s="667"/>
      <c r="F1747" s="666">
        <v>3.05</v>
      </c>
      <c r="G1747" s="666">
        <v>291</v>
      </c>
      <c r="H1747" s="667"/>
      <c r="I1747" s="666">
        <v>1764.26</v>
      </c>
      <c r="J1747" s="667"/>
      <c r="K1747" s="666">
        <v>57777.15</v>
      </c>
      <c r="L1747" s="666">
        <v>6.9</v>
      </c>
      <c r="M1747" s="666">
        <v>0.08</v>
      </c>
      <c r="N1747" s="666">
        <v>60003.97</v>
      </c>
    </row>
    <row r="1748" spans="1:14" ht="15" thickBot="1">
      <c r="A1748" s="665" t="s">
        <v>1433</v>
      </c>
      <c r="B1748" s="665" t="s">
        <v>18</v>
      </c>
      <c r="C1748" s="666">
        <v>9263.4500000000007</v>
      </c>
      <c r="D1748" s="667"/>
      <c r="E1748" s="667"/>
      <c r="F1748" s="667"/>
      <c r="G1748" s="667"/>
      <c r="H1748" s="666">
        <v>1903.19</v>
      </c>
      <c r="I1748" s="667"/>
      <c r="J1748" s="666">
        <v>80691.77</v>
      </c>
      <c r="K1748" s="666">
        <v>3301.35</v>
      </c>
      <c r="L1748" s="667"/>
      <c r="M1748" s="667"/>
      <c r="N1748" s="666">
        <v>95159.76</v>
      </c>
    </row>
    <row r="1749" spans="1:14" ht="15" thickBot="1">
      <c r="A1749" s="665" t="s">
        <v>1434</v>
      </c>
      <c r="B1749" s="665" t="s">
        <v>13</v>
      </c>
      <c r="C1749" s="666">
        <v>82272.850000000006</v>
      </c>
      <c r="D1749" s="667"/>
      <c r="E1749" s="667"/>
      <c r="F1749" s="666">
        <v>1277.2</v>
      </c>
      <c r="G1749" s="667"/>
      <c r="H1749" s="667"/>
      <c r="I1749" s="667"/>
      <c r="J1749" s="667"/>
      <c r="K1749" s="666">
        <v>27225.21</v>
      </c>
      <c r="L1749" s="667"/>
      <c r="M1749" s="667"/>
      <c r="N1749" s="666">
        <v>110775.26</v>
      </c>
    </row>
    <row r="1750" spans="1:14" ht="15" thickBot="1">
      <c r="A1750" s="665" t="s">
        <v>3030</v>
      </c>
      <c r="B1750" s="665" t="s">
        <v>13</v>
      </c>
      <c r="C1750" s="666">
        <v>72968.39</v>
      </c>
      <c r="D1750" s="666">
        <v>636.96</v>
      </c>
      <c r="E1750" s="667"/>
      <c r="F1750" s="666">
        <v>7.03</v>
      </c>
      <c r="G1750" s="667"/>
      <c r="H1750" s="667"/>
      <c r="I1750" s="666">
        <v>8310.5300000000007</v>
      </c>
      <c r="J1750" s="667"/>
      <c r="K1750" s="667"/>
      <c r="L1750" s="666">
        <v>644.26</v>
      </c>
      <c r="M1750" s="667"/>
      <c r="N1750" s="666">
        <v>82567.17</v>
      </c>
    </row>
    <row r="1751" spans="1:14" ht="15" thickBot="1">
      <c r="A1751" s="665" t="s">
        <v>1435</v>
      </c>
      <c r="B1751" s="665" t="s">
        <v>13</v>
      </c>
      <c r="C1751" s="666">
        <v>76085.86</v>
      </c>
      <c r="D1751" s="667"/>
      <c r="E1751" s="667"/>
      <c r="F1751" s="667"/>
      <c r="G1751" s="667"/>
      <c r="H1751" s="667"/>
      <c r="I1751" s="667"/>
      <c r="J1751" s="667"/>
      <c r="K1751" s="666">
        <v>41057.629999999997</v>
      </c>
      <c r="L1751" s="667"/>
      <c r="M1751" s="667"/>
      <c r="N1751" s="666">
        <v>117143.49</v>
      </c>
    </row>
    <row r="1752" spans="1:14" ht="15" thickBot="1">
      <c r="A1752" s="665" t="s">
        <v>1436</v>
      </c>
      <c r="B1752" s="665" t="s">
        <v>13</v>
      </c>
      <c r="C1752" s="666">
        <v>28137.83</v>
      </c>
      <c r="D1752" s="667"/>
      <c r="E1752" s="667"/>
      <c r="F1752" s="667"/>
      <c r="G1752" s="667"/>
      <c r="H1752" s="667"/>
      <c r="I1752" s="667"/>
      <c r="J1752" s="667"/>
      <c r="K1752" s="666">
        <v>44168.639999999999</v>
      </c>
      <c r="L1752" s="667"/>
      <c r="M1752" s="667"/>
      <c r="N1752" s="666">
        <v>72306.47</v>
      </c>
    </row>
    <row r="1753" spans="1:14" ht="15" thickBot="1">
      <c r="A1753" s="665" t="s">
        <v>1437</v>
      </c>
      <c r="B1753" s="665" t="s">
        <v>13</v>
      </c>
      <c r="C1753" s="666">
        <v>1044.28</v>
      </c>
      <c r="D1753" s="667"/>
      <c r="E1753" s="667"/>
      <c r="F1753" s="666">
        <v>103652.31</v>
      </c>
      <c r="G1753" s="667"/>
      <c r="H1753" s="666">
        <v>1175.3800000000001</v>
      </c>
      <c r="I1753" s="666">
        <v>585.84</v>
      </c>
      <c r="J1753" s="666">
        <v>19.61</v>
      </c>
      <c r="K1753" s="666">
        <v>2705.41</v>
      </c>
      <c r="L1753" s="667"/>
      <c r="M1753" s="667"/>
      <c r="N1753" s="666">
        <v>109182.83</v>
      </c>
    </row>
    <row r="1754" spans="1:14" ht="15" thickBot="1">
      <c r="A1754" s="665" t="s">
        <v>1438</v>
      </c>
      <c r="B1754" s="665" t="s">
        <v>13</v>
      </c>
      <c r="C1754" s="666">
        <v>75894.820000000007</v>
      </c>
      <c r="D1754" s="666">
        <v>2775.61</v>
      </c>
      <c r="E1754" s="667"/>
      <c r="F1754" s="667"/>
      <c r="G1754" s="666">
        <v>538.88</v>
      </c>
      <c r="H1754" s="666">
        <v>136.93</v>
      </c>
      <c r="I1754" s="666">
        <v>2066.91</v>
      </c>
      <c r="J1754" s="666">
        <v>31532.26</v>
      </c>
      <c r="K1754" s="666">
        <v>1009.35</v>
      </c>
      <c r="L1754" s="666">
        <v>1532.91</v>
      </c>
      <c r="M1754" s="667"/>
      <c r="N1754" s="666">
        <v>115487.67</v>
      </c>
    </row>
    <row r="1755" spans="1:14" ht="15" thickBot="1">
      <c r="A1755" s="665" t="s">
        <v>1439</v>
      </c>
      <c r="B1755" s="665" t="s">
        <v>18</v>
      </c>
      <c r="C1755" s="666">
        <v>5744.92</v>
      </c>
      <c r="D1755" s="666">
        <v>214.51</v>
      </c>
      <c r="E1755" s="667"/>
      <c r="F1755" s="667"/>
      <c r="G1755" s="666">
        <v>592.78</v>
      </c>
      <c r="H1755" s="666">
        <v>2207.85</v>
      </c>
      <c r="I1755" s="666">
        <v>26.18</v>
      </c>
      <c r="J1755" s="666">
        <v>70138.86</v>
      </c>
      <c r="K1755" s="666">
        <v>2560.9499999999998</v>
      </c>
      <c r="L1755" s="666">
        <v>3306.9</v>
      </c>
      <c r="M1755" s="667"/>
      <c r="N1755" s="666">
        <v>84792.95</v>
      </c>
    </row>
    <row r="1756" spans="1:14" ht="15" thickBot="1">
      <c r="A1756" s="665" t="s">
        <v>1440</v>
      </c>
      <c r="B1756" s="665" t="s">
        <v>15</v>
      </c>
      <c r="C1756" s="667"/>
      <c r="D1756" s="667"/>
      <c r="E1756" s="667"/>
      <c r="F1756" s="667"/>
      <c r="G1756" s="667"/>
      <c r="H1756" s="667"/>
      <c r="I1756" s="667"/>
      <c r="J1756" s="667"/>
      <c r="K1756" s="666">
        <v>50678.55</v>
      </c>
      <c r="L1756" s="667"/>
      <c r="M1756" s="667"/>
      <c r="N1756" s="666">
        <v>50678.55</v>
      </c>
    </row>
    <row r="1757" spans="1:14" ht="15" thickBot="1">
      <c r="A1757" s="665" t="s">
        <v>1441</v>
      </c>
      <c r="B1757" s="665" t="s">
        <v>13</v>
      </c>
      <c r="C1757" s="666">
        <v>4495.99</v>
      </c>
      <c r="D1757" s="667"/>
      <c r="E1757" s="667"/>
      <c r="F1757" s="667"/>
      <c r="G1757" s="667"/>
      <c r="H1757" s="666">
        <v>919.08</v>
      </c>
      <c r="I1757" s="667"/>
      <c r="J1757" s="666">
        <v>103113.17</v>
      </c>
      <c r="K1757" s="666">
        <v>1639.41</v>
      </c>
      <c r="L1757" s="667"/>
      <c r="M1757" s="667"/>
      <c r="N1757" s="666">
        <v>110167.65</v>
      </c>
    </row>
    <row r="1758" spans="1:14" ht="15" thickBot="1">
      <c r="A1758" s="665" t="s">
        <v>1442</v>
      </c>
      <c r="B1758" s="665" t="s">
        <v>13</v>
      </c>
      <c r="C1758" s="666">
        <v>79205.86</v>
      </c>
      <c r="D1758" s="667"/>
      <c r="E1758" s="667"/>
      <c r="F1758" s="667"/>
      <c r="G1758" s="667"/>
      <c r="H1758" s="667"/>
      <c r="I1758" s="667"/>
      <c r="J1758" s="667"/>
      <c r="K1758" s="666">
        <v>20226.259999999998</v>
      </c>
      <c r="L1758" s="667"/>
      <c r="M1758" s="667"/>
      <c r="N1758" s="666">
        <v>99432.12</v>
      </c>
    </row>
    <row r="1759" spans="1:14" ht="15" thickBot="1">
      <c r="A1759" s="665" t="s">
        <v>3709</v>
      </c>
      <c r="B1759" s="665" t="s">
        <v>13</v>
      </c>
      <c r="C1759" s="666">
        <v>154.76</v>
      </c>
      <c r="D1759" s="666">
        <v>1.84</v>
      </c>
      <c r="E1759" s="667"/>
      <c r="F1759" s="667"/>
      <c r="G1759" s="667"/>
      <c r="H1759" s="666">
        <v>4.04</v>
      </c>
      <c r="I1759" s="666">
        <v>190.5</v>
      </c>
      <c r="J1759" s="666">
        <v>3.33</v>
      </c>
      <c r="K1759" s="666">
        <v>1.01</v>
      </c>
      <c r="L1759" s="666">
        <v>11.75</v>
      </c>
      <c r="M1759" s="667"/>
      <c r="N1759" s="666">
        <v>367.23</v>
      </c>
    </row>
    <row r="1760" spans="1:14" ht="15" thickBot="1">
      <c r="A1760" s="665" t="s">
        <v>1443</v>
      </c>
      <c r="B1760" s="665" t="s">
        <v>14</v>
      </c>
      <c r="C1760" s="666">
        <v>18035.79</v>
      </c>
      <c r="D1760" s="666">
        <v>3329.91</v>
      </c>
      <c r="E1760" s="667"/>
      <c r="F1760" s="667"/>
      <c r="G1760" s="666">
        <v>49.25</v>
      </c>
      <c r="H1760" s="667"/>
      <c r="I1760" s="666">
        <v>143012.17000000001</v>
      </c>
      <c r="J1760" s="667"/>
      <c r="K1760" s="666">
        <v>578.4</v>
      </c>
      <c r="L1760" s="666">
        <v>13050.32</v>
      </c>
      <c r="M1760" s="667"/>
      <c r="N1760" s="666">
        <v>178055.84</v>
      </c>
    </row>
    <row r="1761" spans="1:14" ht="15" thickBot="1">
      <c r="A1761" s="665" t="s">
        <v>1444</v>
      </c>
      <c r="B1761" s="665" t="s">
        <v>13</v>
      </c>
      <c r="C1761" s="667"/>
      <c r="D1761" s="667"/>
      <c r="E1761" s="667"/>
      <c r="F1761" s="666">
        <v>66148.679999999993</v>
      </c>
      <c r="G1761" s="667"/>
      <c r="H1761" s="667"/>
      <c r="I1761" s="666">
        <v>46.13</v>
      </c>
      <c r="J1761" s="667"/>
      <c r="K1761" s="667"/>
      <c r="L1761" s="667"/>
      <c r="M1761" s="667"/>
      <c r="N1761" s="666">
        <v>66194.81</v>
      </c>
    </row>
    <row r="1762" spans="1:14" ht="15" thickBot="1">
      <c r="A1762" s="665" t="s">
        <v>1445</v>
      </c>
      <c r="B1762" s="665" t="s">
        <v>14</v>
      </c>
      <c r="C1762" s="666">
        <v>102.66</v>
      </c>
      <c r="D1762" s="667"/>
      <c r="E1762" s="667"/>
      <c r="F1762" s="667"/>
      <c r="G1762" s="667"/>
      <c r="H1762" s="667"/>
      <c r="I1762" s="667"/>
      <c r="J1762" s="666">
        <v>51.41</v>
      </c>
      <c r="K1762" s="667"/>
      <c r="L1762" s="667"/>
      <c r="M1762" s="666">
        <v>68561.98</v>
      </c>
      <c r="N1762" s="666">
        <v>68716.05</v>
      </c>
    </row>
    <row r="1763" spans="1:14" ht="15" thickBot="1">
      <c r="A1763" s="665" t="s">
        <v>3710</v>
      </c>
      <c r="B1763" s="665" t="s">
        <v>16</v>
      </c>
      <c r="C1763" s="667"/>
      <c r="D1763" s="667"/>
      <c r="E1763" s="667"/>
      <c r="F1763" s="667"/>
      <c r="G1763" s="667"/>
      <c r="H1763" s="667"/>
      <c r="I1763" s="666">
        <v>5735.33</v>
      </c>
      <c r="J1763" s="667"/>
      <c r="K1763" s="666">
        <v>527.30999999999995</v>
      </c>
      <c r="L1763" s="667"/>
      <c r="M1763" s="667"/>
      <c r="N1763" s="666">
        <v>6262.64</v>
      </c>
    </row>
    <row r="1764" spans="1:14" ht="15" thickBot="1">
      <c r="A1764" s="665" t="s">
        <v>1446</v>
      </c>
      <c r="B1764" s="665" t="s">
        <v>13</v>
      </c>
      <c r="C1764" s="666">
        <v>63963.63</v>
      </c>
      <c r="D1764" s="666">
        <v>14.7</v>
      </c>
      <c r="E1764" s="667"/>
      <c r="F1764" s="667"/>
      <c r="G1764" s="667"/>
      <c r="H1764" s="667"/>
      <c r="I1764" s="666">
        <v>1592.67</v>
      </c>
      <c r="J1764" s="667"/>
      <c r="K1764" s="666">
        <v>19.399999999999999</v>
      </c>
      <c r="L1764" s="666">
        <v>91.15</v>
      </c>
      <c r="M1764" s="667"/>
      <c r="N1764" s="666">
        <v>65681.55</v>
      </c>
    </row>
    <row r="1765" spans="1:14" ht="15" thickBot="1">
      <c r="A1765" s="665" t="s">
        <v>1447</v>
      </c>
      <c r="B1765" s="665" t="s">
        <v>13</v>
      </c>
      <c r="C1765" s="666">
        <v>295.23</v>
      </c>
      <c r="D1765" s="667"/>
      <c r="E1765" s="667"/>
      <c r="F1765" s="667"/>
      <c r="G1765" s="667"/>
      <c r="H1765" s="667"/>
      <c r="I1765" s="667"/>
      <c r="J1765" s="667"/>
      <c r="K1765" s="666">
        <v>85.17</v>
      </c>
      <c r="L1765" s="667"/>
      <c r="M1765" s="666">
        <v>187.36</v>
      </c>
      <c r="N1765" s="666">
        <v>567.76</v>
      </c>
    </row>
    <row r="1766" spans="1:14" ht="15" thickBot="1">
      <c r="A1766" s="665" t="s">
        <v>1448</v>
      </c>
      <c r="B1766" s="665" t="s">
        <v>15</v>
      </c>
      <c r="C1766" s="666">
        <v>45686.26</v>
      </c>
      <c r="D1766" s="667"/>
      <c r="E1766" s="667"/>
      <c r="F1766" s="667"/>
      <c r="G1766" s="667"/>
      <c r="H1766" s="667"/>
      <c r="I1766" s="666">
        <v>7484.97</v>
      </c>
      <c r="J1766" s="666">
        <v>9203.7800000000007</v>
      </c>
      <c r="K1766" s="667"/>
      <c r="L1766" s="667"/>
      <c r="M1766" s="667"/>
      <c r="N1766" s="666">
        <v>62375.01</v>
      </c>
    </row>
    <row r="1767" spans="1:14" ht="15" thickBot="1">
      <c r="A1767" s="665" t="s">
        <v>1449</v>
      </c>
      <c r="B1767" s="665" t="s">
        <v>15</v>
      </c>
      <c r="C1767" s="666">
        <v>51693.58</v>
      </c>
      <c r="D1767" s="667"/>
      <c r="E1767" s="667"/>
      <c r="F1767" s="667"/>
      <c r="G1767" s="667"/>
      <c r="H1767" s="667"/>
      <c r="I1767" s="666">
        <v>8468.85</v>
      </c>
      <c r="J1767" s="666">
        <v>10411.34</v>
      </c>
      <c r="K1767" s="667"/>
      <c r="L1767" s="667"/>
      <c r="M1767" s="667"/>
      <c r="N1767" s="666">
        <v>70573.77</v>
      </c>
    </row>
    <row r="1768" spans="1:14" ht="15" thickBot="1">
      <c r="A1768" s="665" t="s">
        <v>1450</v>
      </c>
      <c r="B1768" s="665" t="s">
        <v>17</v>
      </c>
      <c r="C1768" s="666">
        <v>2660.7</v>
      </c>
      <c r="D1768" s="666">
        <v>137.43</v>
      </c>
      <c r="E1768" s="667"/>
      <c r="F1768" s="667"/>
      <c r="G1768" s="666">
        <v>317.69</v>
      </c>
      <c r="H1768" s="666">
        <v>2303.14</v>
      </c>
      <c r="I1768" s="666">
        <v>23.96</v>
      </c>
      <c r="J1768" s="666">
        <v>55650.13</v>
      </c>
      <c r="K1768" s="666">
        <v>6153.98</v>
      </c>
      <c r="L1768" s="666">
        <v>1110.2</v>
      </c>
      <c r="M1768" s="667"/>
      <c r="N1768" s="666">
        <v>68357.23</v>
      </c>
    </row>
    <row r="1769" spans="1:14" ht="15" thickBot="1">
      <c r="A1769" s="665" t="s">
        <v>3711</v>
      </c>
      <c r="B1769" s="665" t="s">
        <v>15</v>
      </c>
      <c r="C1769" s="667"/>
      <c r="D1769" s="667"/>
      <c r="E1769" s="667"/>
      <c r="F1769" s="667"/>
      <c r="G1769" s="667"/>
      <c r="H1769" s="667"/>
      <c r="I1769" s="667"/>
      <c r="J1769" s="667"/>
      <c r="K1769" s="666">
        <v>13010.31</v>
      </c>
      <c r="L1769" s="667"/>
      <c r="M1769" s="667"/>
      <c r="N1769" s="666">
        <v>13010.31</v>
      </c>
    </row>
    <row r="1770" spans="1:14" ht="15" thickBot="1">
      <c r="A1770" s="665" t="s">
        <v>3711</v>
      </c>
      <c r="B1770" s="665" t="s">
        <v>19</v>
      </c>
      <c r="C1770" s="667"/>
      <c r="D1770" s="667"/>
      <c r="E1770" s="667"/>
      <c r="F1770" s="667"/>
      <c r="G1770" s="667"/>
      <c r="H1770" s="667"/>
      <c r="I1770" s="667"/>
      <c r="J1770" s="667"/>
      <c r="K1770" s="666">
        <v>0</v>
      </c>
      <c r="L1770" s="667"/>
      <c r="M1770" s="667"/>
      <c r="N1770" s="666">
        <v>0</v>
      </c>
    </row>
    <row r="1771" spans="1:14" ht="15" thickBot="1">
      <c r="A1771" s="665" t="s">
        <v>1451</v>
      </c>
      <c r="B1771" s="665" t="s">
        <v>14</v>
      </c>
      <c r="C1771" s="666">
        <v>8.9600000000000009</v>
      </c>
      <c r="D1771" s="667"/>
      <c r="E1771" s="667"/>
      <c r="F1771" s="667"/>
      <c r="G1771" s="666">
        <v>84.32</v>
      </c>
      <c r="H1771" s="667"/>
      <c r="I1771" s="666">
        <v>56288.34</v>
      </c>
      <c r="J1771" s="667"/>
      <c r="K1771" s="667"/>
      <c r="L1771" s="667"/>
      <c r="M1771" s="667"/>
      <c r="N1771" s="666">
        <v>56381.62</v>
      </c>
    </row>
    <row r="1772" spans="1:14" ht="15" thickBot="1">
      <c r="A1772" s="665" t="s">
        <v>1452</v>
      </c>
      <c r="B1772" s="665" t="s">
        <v>17</v>
      </c>
      <c r="C1772" s="666">
        <v>2439.06</v>
      </c>
      <c r="D1772" s="666">
        <v>286.98</v>
      </c>
      <c r="E1772" s="667"/>
      <c r="F1772" s="667"/>
      <c r="G1772" s="666">
        <v>337.38</v>
      </c>
      <c r="H1772" s="666">
        <v>996.48</v>
      </c>
      <c r="I1772" s="666">
        <v>48.59</v>
      </c>
      <c r="J1772" s="666">
        <v>67290.28</v>
      </c>
      <c r="K1772" s="666">
        <v>2611.9</v>
      </c>
      <c r="L1772" s="666">
        <v>1582.68</v>
      </c>
      <c r="M1772" s="667"/>
      <c r="N1772" s="666">
        <v>75593.350000000006</v>
      </c>
    </row>
    <row r="1773" spans="1:14" ht="15" thickBot="1">
      <c r="A1773" s="665" t="s">
        <v>1453</v>
      </c>
      <c r="B1773" s="665" t="s">
        <v>14</v>
      </c>
      <c r="C1773" s="666">
        <v>74411.94</v>
      </c>
      <c r="D1773" s="666">
        <v>13866.31</v>
      </c>
      <c r="E1773" s="667"/>
      <c r="F1773" s="667"/>
      <c r="G1773" s="666">
        <v>219.43</v>
      </c>
      <c r="H1773" s="667"/>
      <c r="I1773" s="666">
        <v>29370.3</v>
      </c>
      <c r="J1773" s="667"/>
      <c r="K1773" s="666">
        <v>9.4</v>
      </c>
      <c r="L1773" s="666">
        <v>754.75</v>
      </c>
      <c r="M1773" s="666">
        <v>24.9</v>
      </c>
      <c r="N1773" s="666">
        <v>118657.03</v>
      </c>
    </row>
    <row r="1774" spans="1:14" ht="15" thickBot="1">
      <c r="A1774" s="665" t="s">
        <v>1454</v>
      </c>
      <c r="B1774" s="665" t="s">
        <v>18</v>
      </c>
      <c r="C1774" s="666">
        <v>11860.26</v>
      </c>
      <c r="D1774" s="666">
        <v>1621.31</v>
      </c>
      <c r="E1774" s="667"/>
      <c r="F1774" s="667"/>
      <c r="G1774" s="666">
        <v>1551.99</v>
      </c>
      <c r="H1774" s="667"/>
      <c r="I1774" s="666">
        <v>63.92</v>
      </c>
      <c r="J1774" s="666">
        <v>69221.45</v>
      </c>
      <c r="K1774" s="667"/>
      <c r="L1774" s="666">
        <v>3223.55</v>
      </c>
      <c r="M1774" s="667"/>
      <c r="N1774" s="666">
        <v>87542.48</v>
      </c>
    </row>
    <row r="1775" spans="1:14" ht="15" thickBot="1">
      <c r="A1775" s="665" t="s">
        <v>3712</v>
      </c>
      <c r="B1775" s="665" t="s">
        <v>13</v>
      </c>
      <c r="C1775" s="666">
        <v>2708.86</v>
      </c>
      <c r="D1775" s="667"/>
      <c r="E1775" s="667"/>
      <c r="F1775" s="667"/>
      <c r="G1775" s="667"/>
      <c r="H1775" s="667"/>
      <c r="I1775" s="666">
        <v>24447.8</v>
      </c>
      <c r="J1775" s="667"/>
      <c r="K1775" s="666">
        <v>22231.87</v>
      </c>
      <c r="L1775" s="667"/>
      <c r="M1775" s="667"/>
      <c r="N1775" s="666">
        <v>49388.53</v>
      </c>
    </row>
    <row r="1776" spans="1:14" ht="15" thickBot="1">
      <c r="A1776" s="665" t="s">
        <v>1455</v>
      </c>
      <c r="B1776" s="665" t="s">
        <v>15</v>
      </c>
      <c r="C1776" s="667"/>
      <c r="D1776" s="667"/>
      <c r="E1776" s="667"/>
      <c r="F1776" s="667"/>
      <c r="G1776" s="667"/>
      <c r="H1776" s="667"/>
      <c r="I1776" s="667"/>
      <c r="J1776" s="667"/>
      <c r="K1776" s="666">
        <v>42878.12</v>
      </c>
      <c r="L1776" s="667"/>
      <c r="M1776" s="667"/>
      <c r="N1776" s="666">
        <v>42878.12</v>
      </c>
    </row>
    <row r="1777" spans="1:14" ht="15" thickBot="1">
      <c r="A1777" s="665" t="s">
        <v>3204</v>
      </c>
      <c r="B1777" s="665" t="s">
        <v>15</v>
      </c>
      <c r="C1777" s="667"/>
      <c r="D1777" s="667"/>
      <c r="E1777" s="667"/>
      <c r="F1777" s="667"/>
      <c r="G1777" s="667"/>
      <c r="H1777" s="667"/>
      <c r="I1777" s="666">
        <v>75.650000000000006</v>
      </c>
      <c r="J1777" s="667"/>
      <c r="K1777" s="666">
        <v>36279.06</v>
      </c>
      <c r="L1777" s="667"/>
      <c r="M1777" s="667"/>
      <c r="N1777" s="666">
        <v>36354.71</v>
      </c>
    </row>
    <row r="1778" spans="1:14" ht="15" thickBot="1">
      <c r="A1778" s="665" t="s">
        <v>1456</v>
      </c>
      <c r="B1778" s="665" t="s">
        <v>13</v>
      </c>
      <c r="C1778" s="666">
        <v>39376.269999999997</v>
      </c>
      <c r="D1778" s="667"/>
      <c r="E1778" s="667"/>
      <c r="F1778" s="667"/>
      <c r="G1778" s="667"/>
      <c r="H1778" s="667"/>
      <c r="I1778" s="666">
        <v>24268.31</v>
      </c>
      <c r="J1778" s="666">
        <v>7973.19</v>
      </c>
      <c r="K1778" s="666">
        <v>22502.78</v>
      </c>
      <c r="L1778" s="667"/>
      <c r="M1778" s="667"/>
      <c r="N1778" s="666">
        <v>94120.55</v>
      </c>
    </row>
    <row r="1779" spans="1:14" ht="15" thickBot="1">
      <c r="A1779" s="665" t="s">
        <v>3205</v>
      </c>
      <c r="B1779" s="665" t="s">
        <v>13</v>
      </c>
      <c r="C1779" s="666">
        <v>10691.19</v>
      </c>
      <c r="D1779" s="667"/>
      <c r="E1779" s="667"/>
      <c r="F1779" s="667"/>
      <c r="G1779" s="667"/>
      <c r="H1779" s="667"/>
      <c r="I1779" s="666">
        <v>5305.42</v>
      </c>
      <c r="J1779" s="666">
        <v>2109.36</v>
      </c>
      <c r="K1779" s="666">
        <v>56936.15</v>
      </c>
      <c r="L1779" s="667"/>
      <c r="M1779" s="667"/>
      <c r="N1779" s="666">
        <v>75042.12</v>
      </c>
    </row>
    <row r="1780" spans="1:14" ht="15" thickBot="1">
      <c r="A1780" s="665" t="s">
        <v>1457</v>
      </c>
      <c r="B1780" s="665" t="s">
        <v>13</v>
      </c>
      <c r="C1780" s="666">
        <v>59337.51</v>
      </c>
      <c r="D1780" s="667"/>
      <c r="E1780" s="667"/>
      <c r="F1780" s="667"/>
      <c r="G1780" s="667"/>
      <c r="H1780" s="667"/>
      <c r="I1780" s="666">
        <v>13795.07</v>
      </c>
      <c r="J1780" s="666">
        <v>8666.6299999999992</v>
      </c>
      <c r="K1780" s="667"/>
      <c r="L1780" s="667"/>
      <c r="M1780" s="667"/>
      <c r="N1780" s="666">
        <v>81799.210000000006</v>
      </c>
    </row>
    <row r="1781" spans="1:14" ht="15" thickBot="1">
      <c r="A1781" s="665" t="s">
        <v>1458</v>
      </c>
      <c r="B1781" s="665" t="s">
        <v>14</v>
      </c>
      <c r="C1781" s="666">
        <v>123614.35</v>
      </c>
      <c r="D1781" s="666">
        <v>23316.1</v>
      </c>
      <c r="E1781" s="667"/>
      <c r="F1781" s="667"/>
      <c r="G1781" s="666">
        <v>432.23</v>
      </c>
      <c r="H1781" s="667"/>
      <c r="I1781" s="666">
        <v>28807.55</v>
      </c>
      <c r="J1781" s="667"/>
      <c r="K1781" s="666">
        <v>8.26</v>
      </c>
      <c r="L1781" s="666">
        <v>503.65</v>
      </c>
      <c r="M1781" s="666">
        <v>161.04</v>
      </c>
      <c r="N1781" s="666">
        <v>176843.18</v>
      </c>
    </row>
    <row r="1782" spans="1:14" ht="15" thickBot="1">
      <c r="A1782" s="665" t="s">
        <v>3031</v>
      </c>
      <c r="B1782" s="665" t="s">
        <v>13</v>
      </c>
      <c r="C1782" s="666">
        <v>58538.62</v>
      </c>
      <c r="D1782" s="666">
        <v>2649.39</v>
      </c>
      <c r="E1782" s="667"/>
      <c r="F1782" s="667"/>
      <c r="G1782" s="667"/>
      <c r="H1782" s="667"/>
      <c r="I1782" s="666">
        <v>16707.23</v>
      </c>
      <c r="J1782" s="666">
        <v>744.05</v>
      </c>
      <c r="K1782" s="666">
        <v>1.76</v>
      </c>
      <c r="L1782" s="666">
        <v>536.96</v>
      </c>
      <c r="M1782" s="667"/>
      <c r="N1782" s="666">
        <v>79178.009999999995</v>
      </c>
    </row>
    <row r="1783" spans="1:14" ht="15" thickBot="1">
      <c r="A1783" s="665" t="s">
        <v>1459</v>
      </c>
      <c r="B1783" s="665" t="s">
        <v>13</v>
      </c>
      <c r="C1783" s="666">
        <v>1110.48</v>
      </c>
      <c r="D1783" s="667"/>
      <c r="E1783" s="667"/>
      <c r="F1783" s="666">
        <v>10262.120000000001</v>
      </c>
      <c r="G1783" s="667"/>
      <c r="H1783" s="667"/>
      <c r="I1783" s="666">
        <v>2129.71</v>
      </c>
      <c r="J1783" s="667"/>
      <c r="K1783" s="666">
        <v>74592.679999999993</v>
      </c>
      <c r="L1783" s="667"/>
      <c r="M1783" s="667"/>
      <c r="N1783" s="666">
        <v>88094.99</v>
      </c>
    </row>
    <row r="1784" spans="1:14" ht="15" thickBot="1">
      <c r="A1784" s="665" t="s">
        <v>1460</v>
      </c>
      <c r="B1784" s="665" t="s">
        <v>13</v>
      </c>
      <c r="C1784" s="667"/>
      <c r="D1784" s="667"/>
      <c r="E1784" s="667"/>
      <c r="F1784" s="667"/>
      <c r="G1784" s="667"/>
      <c r="H1784" s="666">
        <v>7456.67</v>
      </c>
      <c r="I1784" s="667"/>
      <c r="J1784" s="667"/>
      <c r="K1784" s="666">
        <v>100125.02</v>
      </c>
      <c r="L1784" s="667"/>
      <c r="M1784" s="667"/>
      <c r="N1784" s="666">
        <v>107581.69</v>
      </c>
    </row>
    <row r="1785" spans="1:14" ht="15" thickBot="1">
      <c r="A1785" s="665" t="s">
        <v>1461</v>
      </c>
      <c r="B1785" s="665" t="s">
        <v>13</v>
      </c>
      <c r="C1785" s="666">
        <v>71485.55</v>
      </c>
      <c r="D1785" s="667"/>
      <c r="E1785" s="667"/>
      <c r="F1785" s="667"/>
      <c r="G1785" s="667"/>
      <c r="H1785" s="667"/>
      <c r="I1785" s="667"/>
      <c r="J1785" s="667"/>
      <c r="K1785" s="666">
        <v>29607.47</v>
      </c>
      <c r="L1785" s="667"/>
      <c r="M1785" s="667"/>
      <c r="N1785" s="666">
        <v>101093.02</v>
      </c>
    </row>
    <row r="1786" spans="1:14" ht="15" thickBot="1">
      <c r="A1786" s="665" t="s">
        <v>1462</v>
      </c>
      <c r="B1786" s="665" t="s">
        <v>13</v>
      </c>
      <c r="C1786" s="666">
        <v>71523.33</v>
      </c>
      <c r="D1786" s="667"/>
      <c r="E1786" s="667"/>
      <c r="F1786" s="666">
        <v>25063.94</v>
      </c>
      <c r="G1786" s="667"/>
      <c r="H1786" s="667"/>
      <c r="I1786" s="667"/>
      <c r="J1786" s="667"/>
      <c r="K1786" s="666">
        <v>5133.92</v>
      </c>
      <c r="L1786" s="667"/>
      <c r="M1786" s="667"/>
      <c r="N1786" s="666">
        <v>101721.19</v>
      </c>
    </row>
    <row r="1787" spans="1:14" ht="15" thickBot="1">
      <c r="A1787" s="665" t="s">
        <v>1463</v>
      </c>
      <c r="B1787" s="665" t="s">
        <v>13</v>
      </c>
      <c r="C1787" s="667"/>
      <c r="D1787" s="667"/>
      <c r="E1787" s="667"/>
      <c r="F1787" s="667"/>
      <c r="G1787" s="667"/>
      <c r="H1787" s="667"/>
      <c r="I1787" s="667"/>
      <c r="J1787" s="667"/>
      <c r="K1787" s="666">
        <v>78576.55</v>
      </c>
      <c r="L1787" s="667"/>
      <c r="M1787" s="667"/>
      <c r="N1787" s="666">
        <v>78576.55</v>
      </c>
    </row>
    <row r="1788" spans="1:14" ht="15" thickBot="1">
      <c r="A1788" s="665" t="s">
        <v>1464</v>
      </c>
      <c r="B1788" s="665" t="s">
        <v>13</v>
      </c>
      <c r="C1788" s="667"/>
      <c r="D1788" s="667"/>
      <c r="E1788" s="667"/>
      <c r="F1788" s="667"/>
      <c r="G1788" s="667"/>
      <c r="H1788" s="667"/>
      <c r="I1788" s="667"/>
      <c r="J1788" s="667"/>
      <c r="K1788" s="667"/>
      <c r="L1788" s="666">
        <v>146170.67000000001</v>
      </c>
      <c r="M1788" s="667"/>
      <c r="N1788" s="666">
        <v>146170.67000000001</v>
      </c>
    </row>
    <row r="1789" spans="1:14" ht="15" thickBot="1">
      <c r="A1789" s="665" t="s">
        <v>1465</v>
      </c>
      <c r="B1789" s="665" t="s">
        <v>14</v>
      </c>
      <c r="C1789" s="666">
        <v>6743.42</v>
      </c>
      <c r="D1789" s="666">
        <v>2200.4299999999998</v>
      </c>
      <c r="E1789" s="667"/>
      <c r="F1789" s="667"/>
      <c r="G1789" s="666">
        <v>43.16</v>
      </c>
      <c r="H1789" s="667"/>
      <c r="I1789" s="666">
        <v>201706.95</v>
      </c>
      <c r="J1789" s="667"/>
      <c r="K1789" s="666">
        <v>1044.72</v>
      </c>
      <c r="L1789" s="666">
        <v>15384.07</v>
      </c>
      <c r="M1789" s="667"/>
      <c r="N1789" s="666">
        <v>227122.75</v>
      </c>
    </row>
    <row r="1790" spans="1:14" ht="15" thickBot="1">
      <c r="A1790" s="665" t="s">
        <v>1466</v>
      </c>
      <c r="B1790" s="665" t="s">
        <v>14</v>
      </c>
      <c r="C1790" s="666">
        <v>78.650000000000006</v>
      </c>
      <c r="D1790" s="666">
        <v>1.04</v>
      </c>
      <c r="E1790" s="667"/>
      <c r="F1790" s="667"/>
      <c r="G1790" s="666">
        <v>13.19</v>
      </c>
      <c r="H1790" s="666">
        <v>1.23</v>
      </c>
      <c r="I1790" s="666">
        <v>107626.97</v>
      </c>
      <c r="J1790" s="667"/>
      <c r="K1790" s="667"/>
      <c r="L1790" s="667"/>
      <c r="M1790" s="667"/>
      <c r="N1790" s="666">
        <v>107721.08</v>
      </c>
    </row>
    <row r="1791" spans="1:14" ht="15" thickBot="1">
      <c r="A1791" s="665" t="s">
        <v>1467</v>
      </c>
      <c r="B1791" s="665" t="s">
        <v>13</v>
      </c>
      <c r="C1791" s="666">
        <v>112724.56</v>
      </c>
      <c r="D1791" s="667"/>
      <c r="E1791" s="667"/>
      <c r="F1791" s="667"/>
      <c r="G1791" s="667"/>
      <c r="H1791" s="667"/>
      <c r="I1791" s="666">
        <v>4908.57</v>
      </c>
      <c r="J1791" s="667"/>
      <c r="K1791" s="666">
        <v>-9508.01</v>
      </c>
      <c r="L1791" s="667"/>
      <c r="M1791" s="667"/>
      <c r="N1791" s="666">
        <v>108125.12</v>
      </c>
    </row>
    <row r="1792" spans="1:14" ht="15" thickBot="1">
      <c r="A1792" s="665" t="s">
        <v>1468</v>
      </c>
      <c r="B1792" s="665" t="s">
        <v>13</v>
      </c>
      <c r="C1792" s="667"/>
      <c r="D1792" s="667"/>
      <c r="E1792" s="667"/>
      <c r="F1792" s="667"/>
      <c r="G1792" s="667"/>
      <c r="H1792" s="667"/>
      <c r="I1792" s="666">
        <v>74544.44</v>
      </c>
      <c r="J1792" s="667"/>
      <c r="K1792" s="666">
        <v>5538.01</v>
      </c>
      <c r="L1792" s="667"/>
      <c r="M1792" s="667"/>
      <c r="N1792" s="666">
        <v>80082.45</v>
      </c>
    </row>
    <row r="1793" spans="1:14" ht="15" thickBot="1">
      <c r="A1793" s="665" t="s">
        <v>1469</v>
      </c>
      <c r="B1793" s="665" t="s">
        <v>13</v>
      </c>
      <c r="C1793" s="666">
        <v>11397.1</v>
      </c>
      <c r="D1793" s="667"/>
      <c r="E1793" s="667"/>
      <c r="F1793" s="666">
        <v>4482.47</v>
      </c>
      <c r="G1793" s="667"/>
      <c r="H1793" s="667"/>
      <c r="I1793" s="666">
        <v>5720.76</v>
      </c>
      <c r="J1793" s="666">
        <v>511.79</v>
      </c>
      <c r="K1793" s="666">
        <v>86986.95</v>
      </c>
      <c r="L1793" s="667"/>
      <c r="M1793" s="667"/>
      <c r="N1793" s="666">
        <v>109099.07</v>
      </c>
    </row>
    <row r="1794" spans="1:14" ht="15" thickBot="1">
      <c r="A1794" s="665" t="s">
        <v>3713</v>
      </c>
      <c r="B1794" s="665" t="s">
        <v>13</v>
      </c>
      <c r="C1794" s="666">
        <v>2479.34</v>
      </c>
      <c r="D1794" s="667"/>
      <c r="E1794" s="667"/>
      <c r="F1794" s="667"/>
      <c r="G1794" s="667"/>
      <c r="H1794" s="667"/>
      <c r="I1794" s="666">
        <v>54.59</v>
      </c>
      <c r="J1794" s="667"/>
      <c r="K1794" s="667"/>
      <c r="L1794" s="666">
        <v>124.55</v>
      </c>
      <c r="M1794" s="667"/>
      <c r="N1794" s="666">
        <v>2658.48</v>
      </c>
    </row>
    <row r="1795" spans="1:14" ht="15" thickBot="1">
      <c r="A1795" s="665" t="s">
        <v>1470</v>
      </c>
      <c r="B1795" s="665" t="s">
        <v>14</v>
      </c>
      <c r="C1795" s="666">
        <v>3550.5</v>
      </c>
      <c r="D1795" s="666">
        <v>0.5</v>
      </c>
      <c r="E1795" s="667"/>
      <c r="F1795" s="667"/>
      <c r="G1795" s="666">
        <v>838.17</v>
      </c>
      <c r="H1795" s="666">
        <v>0.78</v>
      </c>
      <c r="I1795" s="666">
        <v>74553.350000000006</v>
      </c>
      <c r="J1795" s="667"/>
      <c r="K1795" s="667"/>
      <c r="L1795" s="667"/>
      <c r="M1795" s="667"/>
      <c r="N1795" s="666">
        <v>78943.3</v>
      </c>
    </row>
    <row r="1796" spans="1:14" ht="15" thickBot="1">
      <c r="A1796" s="665" t="s">
        <v>1471</v>
      </c>
      <c r="B1796" s="665" t="s">
        <v>13</v>
      </c>
      <c r="C1796" s="666">
        <v>124.44</v>
      </c>
      <c r="D1796" s="667"/>
      <c r="E1796" s="667"/>
      <c r="F1796" s="667"/>
      <c r="G1796" s="667"/>
      <c r="H1796" s="667"/>
      <c r="I1796" s="666">
        <v>75578.84</v>
      </c>
      <c r="J1796" s="667"/>
      <c r="K1796" s="666">
        <v>26576.959999999999</v>
      </c>
      <c r="L1796" s="667"/>
      <c r="M1796" s="667"/>
      <c r="N1796" s="666">
        <v>102280.24</v>
      </c>
    </row>
    <row r="1797" spans="1:14" ht="15" thickBot="1">
      <c r="A1797" s="665" t="s">
        <v>3714</v>
      </c>
      <c r="B1797" s="665" t="s">
        <v>13</v>
      </c>
      <c r="C1797" s="666">
        <v>10695.79</v>
      </c>
      <c r="D1797" s="667"/>
      <c r="E1797" s="667"/>
      <c r="F1797" s="667"/>
      <c r="G1797" s="667"/>
      <c r="H1797" s="667"/>
      <c r="I1797" s="667"/>
      <c r="J1797" s="667"/>
      <c r="K1797" s="666">
        <v>17508.09</v>
      </c>
      <c r="L1797" s="667"/>
      <c r="M1797" s="667"/>
      <c r="N1797" s="666">
        <v>28203.88</v>
      </c>
    </row>
    <row r="1798" spans="1:14" ht="15" thickBot="1">
      <c r="A1798" s="665" t="s">
        <v>1472</v>
      </c>
      <c r="B1798" s="665" t="s">
        <v>13</v>
      </c>
      <c r="C1798" s="666">
        <v>2395.11</v>
      </c>
      <c r="D1798" s="667"/>
      <c r="E1798" s="667"/>
      <c r="F1798" s="667"/>
      <c r="G1798" s="667"/>
      <c r="H1798" s="667"/>
      <c r="I1798" s="667"/>
      <c r="J1798" s="667"/>
      <c r="K1798" s="666">
        <v>690.9</v>
      </c>
      <c r="L1798" s="667"/>
      <c r="M1798" s="666">
        <v>1519.97</v>
      </c>
      <c r="N1798" s="666">
        <v>4605.9799999999996</v>
      </c>
    </row>
    <row r="1799" spans="1:14" ht="15" thickBot="1">
      <c r="A1799" s="665" t="s">
        <v>1473</v>
      </c>
      <c r="B1799" s="665" t="s">
        <v>13</v>
      </c>
      <c r="C1799" s="666">
        <v>51422.32</v>
      </c>
      <c r="D1799" s="666">
        <v>591.17999999999995</v>
      </c>
      <c r="E1799" s="667"/>
      <c r="F1799" s="667"/>
      <c r="G1799" s="666">
        <v>1.31</v>
      </c>
      <c r="H1799" s="666">
        <v>154.75</v>
      </c>
      <c r="I1799" s="666">
        <v>61204.07</v>
      </c>
      <c r="J1799" s="666">
        <v>1282.6500000000001</v>
      </c>
      <c r="K1799" s="666">
        <v>471.05</v>
      </c>
      <c r="L1799" s="666">
        <v>6878.33</v>
      </c>
      <c r="M1799" s="667"/>
      <c r="N1799" s="666">
        <v>122005.66</v>
      </c>
    </row>
    <row r="1800" spans="1:14" ht="15" thickBot="1">
      <c r="A1800" s="665" t="s">
        <v>3715</v>
      </c>
      <c r="B1800" s="665" t="s">
        <v>13</v>
      </c>
      <c r="C1800" s="666">
        <v>1116.24</v>
      </c>
      <c r="D1800" s="667"/>
      <c r="E1800" s="667"/>
      <c r="F1800" s="666">
        <v>7549.39</v>
      </c>
      <c r="G1800" s="667"/>
      <c r="H1800" s="667"/>
      <c r="I1800" s="667"/>
      <c r="J1800" s="667"/>
      <c r="K1800" s="666">
        <v>15441.28</v>
      </c>
      <c r="L1800" s="666">
        <v>-13.3</v>
      </c>
      <c r="M1800" s="667"/>
      <c r="N1800" s="666">
        <v>24093.61</v>
      </c>
    </row>
    <row r="1801" spans="1:14" ht="15" thickBot="1">
      <c r="A1801" s="665" t="s">
        <v>3715</v>
      </c>
      <c r="B1801" s="665" t="s">
        <v>19</v>
      </c>
      <c r="C1801" s="667"/>
      <c r="D1801" s="667"/>
      <c r="E1801" s="667"/>
      <c r="F1801" s="666">
        <v>0</v>
      </c>
      <c r="G1801" s="667"/>
      <c r="H1801" s="667"/>
      <c r="I1801" s="667"/>
      <c r="J1801" s="667"/>
      <c r="K1801" s="666">
        <v>0</v>
      </c>
      <c r="L1801" s="667"/>
      <c r="M1801" s="667"/>
      <c r="N1801" s="666">
        <v>0</v>
      </c>
    </row>
    <row r="1802" spans="1:14" ht="15" thickBot="1">
      <c r="A1802" s="665" t="s">
        <v>1474</v>
      </c>
      <c r="B1802" s="665" t="s">
        <v>13</v>
      </c>
      <c r="C1802" s="666">
        <v>45729.45</v>
      </c>
      <c r="D1802" s="667"/>
      <c r="E1802" s="667"/>
      <c r="F1802" s="667"/>
      <c r="G1802" s="667"/>
      <c r="H1802" s="667"/>
      <c r="I1802" s="667"/>
      <c r="J1802" s="667"/>
      <c r="K1802" s="666">
        <v>56397.93</v>
      </c>
      <c r="L1802" s="667"/>
      <c r="M1802" s="667"/>
      <c r="N1802" s="666">
        <v>102127.38</v>
      </c>
    </row>
    <row r="1803" spans="1:14" ht="15" thickBot="1">
      <c r="A1803" s="665" t="s">
        <v>1475</v>
      </c>
      <c r="B1803" s="665" t="s">
        <v>16</v>
      </c>
      <c r="C1803" s="667"/>
      <c r="D1803" s="667"/>
      <c r="E1803" s="667"/>
      <c r="F1803" s="667"/>
      <c r="G1803" s="667"/>
      <c r="H1803" s="667"/>
      <c r="I1803" s="667"/>
      <c r="J1803" s="667"/>
      <c r="K1803" s="666">
        <v>52727.01</v>
      </c>
      <c r="L1803" s="667"/>
      <c r="M1803" s="667"/>
      <c r="N1803" s="666">
        <v>52727.01</v>
      </c>
    </row>
    <row r="1804" spans="1:14" ht="15" thickBot="1">
      <c r="A1804" s="665" t="s">
        <v>3716</v>
      </c>
      <c r="B1804" s="665" t="s">
        <v>15</v>
      </c>
      <c r="C1804" s="666">
        <v>36000.79</v>
      </c>
      <c r="D1804" s="667"/>
      <c r="E1804" s="667"/>
      <c r="F1804" s="667"/>
      <c r="G1804" s="667"/>
      <c r="H1804" s="667"/>
      <c r="I1804" s="666">
        <v>1257.96</v>
      </c>
      <c r="J1804" s="667"/>
      <c r="K1804" s="667"/>
      <c r="L1804" s="667"/>
      <c r="M1804" s="667"/>
      <c r="N1804" s="666">
        <v>37258.75</v>
      </c>
    </row>
    <row r="1805" spans="1:14" ht="15" thickBot="1">
      <c r="A1805" s="665" t="s">
        <v>1476</v>
      </c>
      <c r="B1805" s="665" t="s">
        <v>13</v>
      </c>
      <c r="C1805" s="666">
        <v>47865.53</v>
      </c>
      <c r="D1805" s="666">
        <v>875.96</v>
      </c>
      <c r="E1805" s="667"/>
      <c r="F1805" s="667"/>
      <c r="G1805" s="667"/>
      <c r="H1805" s="667"/>
      <c r="I1805" s="666">
        <v>43157.48</v>
      </c>
      <c r="J1805" s="667"/>
      <c r="K1805" s="667"/>
      <c r="L1805" s="666">
        <v>256.73</v>
      </c>
      <c r="M1805" s="667"/>
      <c r="N1805" s="666">
        <v>92155.7</v>
      </c>
    </row>
    <row r="1806" spans="1:14" ht="15" thickBot="1">
      <c r="A1806" s="665" t="s">
        <v>1477</v>
      </c>
      <c r="B1806" s="665" t="s">
        <v>13</v>
      </c>
      <c r="C1806" s="666">
        <v>24997.84</v>
      </c>
      <c r="D1806" s="667"/>
      <c r="E1806" s="667"/>
      <c r="F1806" s="667"/>
      <c r="G1806" s="667"/>
      <c r="H1806" s="667"/>
      <c r="I1806" s="666">
        <v>13134.02</v>
      </c>
      <c r="J1806" s="666">
        <v>11082.73</v>
      </c>
      <c r="K1806" s="666">
        <v>10953.59</v>
      </c>
      <c r="L1806" s="667"/>
      <c r="M1806" s="667"/>
      <c r="N1806" s="666">
        <v>60168.18</v>
      </c>
    </row>
    <row r="1807" spans="1:14" ht="15" thickBot="1">
      <c r="A1807" s="665" t="s">
        <v>3206</v>
      </c>
      <c r="B1807" s="665" t="s">
        <v>15</v>
      </c>
      <c r="C1807" s="667"/>
      <c r="D1807" s="667"/>
      <c r="E1807" s="667"/>
      <c r="F1807" s="667"/>
      <c r="G1807" s="667"/>
      <c r="H1807" s="667"/>
      <c r="I1807" s="666">
        <v>136.16999999999999</v>
      </c>
      <c r="J1807" s="667"/>
      <c r="K1807" s="666">
        <v>7891.92</v>
      </c>
      <c r="L1807" s="667"/>
      <c r="M1807" s="667"/>
      <c r="N1807" s="666">
        <v>8028.09</v>
      </c>
    </row>
    <row r="1808" spans="1:14" ht="15" thickBot="1">
      <c r="A1808" s="665" t="s">
        <v>1478</v>
      </c>
      <c r="B1808" s="665" t="s">
        <v>13</v>
      </c>
      <c r="C1808" s="667"/>
      <c r="D1808" s="667"/>
      <c r="E1808" s="667"/>
      <c r="F1808" s="666">
        <v>80556.160000000003</v>
      </c>
      <c r="G1808" s="667"/>
      <c r="H1808" s="667"/>
      <c r="I1808" s="666">
        <v>4.25</v>
      </c>
      <c r="J1808" s="667"/>
      <c r="K1808" s="667"/>
      <c r="L1808" s="667"/>
      <c r="M1808" s="667"/>
      <c r="N1808" s="666">
        <v>80560.41</v>
      </c>
    </row>
    <row r="1809" spans="1:14" ht="15" thickBot="1">
      <c r="A1809" s="665" t="s">
        <v>1479</v>
      </c>
      <c r="B1809" s="665" t="s">
        <v>13</v>
      </c>
      <c r="C1809" s="667"/>
      <c r="D1809" s="667"/>
      <c r="E1809" s="667"/>
      <c r="F1809" s="667"/>
      <c r="G1809" s="667"/>
      <c r="H1809" s="667"/>
      <c r="I1809" s="667"/>
      <c r="J1809" s="666">
        <v>69826.509999999995</v>
      </c>
      <c r="K1809" s="667"/>
      <c r="L1809" s="667"/>
      <c r="M1809" s="667"/>
      <c r="N1809" s="666">
        <v>69826.509999999995</v>
      </c>
    </row>
    <row r="1810" spans="1:14" ht="15" thickBot="1">
      <c r="A1810" s="665" t="s">
        <v>1480</v>
      </c>
      <c r="B1810" s="665" t="s">
        <v>17</v>
      </c>
      <c r="C1810" s="666">
        <v>237.71</v>
      </c>
      <c r="D1810" s="667"/>
      <c r="E1810" s="667"/>
      <c r="F1810" s="667"/>
      <c r="G1810" s="667"/>
      <c r="H1810" s="667"/>
      <c r="I1810" s="667"/>
      <c r="J1810" s="666">
        <v>4530.1400000000003</v>
      </c>
      <c r="K1810" s="666">
        <v>0.19</v>
      </c>
      <c r="L1810" s="667"/>
      <c r="M1810" s="667"/>
      <c r="N1810" s="666">
        <v>4768.04</v>
      </c>
    </row>
    <row r="1811" spans="1:14" ht="15" thickBot="1">
      <c r="A1811" s="665" t="s">
        <v>1481</v>
      </c>
      <c r="B1811" s="665" t="s">
        <v>13</v>
      </c>
      <c r="C1811" s="666">
        <v>32146.91</v>
      </c>
      <c r="D1811" s="666">
        <v>1099.1400000000001</v>
      </c>
      <c r="E1811" s="667"/>
      <c r="F1811" s="667"/>
      <c r="G1811" s="667"/>
      <c r="H1811" s="667"/>
      <c r="I1811" s="666">
        <v>6033.68</v>
      </c>
      <c r="J1811" s="666">
        <v>2316.34</v>
      </c>
      <c r="K1811" s="666">
        <v>1.81</v>
      </c>
      <c r="L1811" s="666">
        <v>275.43</v>
      </c>
      <c r="M1811" s="667"/>
      <c r="N1811" s="666">
        <v>41873.31</v>
      </c>
    </row>
    <row r="1812" spans="1:14" ht="15" thickBot="1">
      <c r="A1812" s="665" t="s">
        <v>3032</v>
      </c>
      <c r="B1812" s="665" t="s">
        <v>13</v>
      </c>
      <c r="C1812" s="666">
        <v>50266.02</v>
      </c>
      <c r="D1812" s="666">
        <v>879.98</v>
      </c>
      <c r="E1812" s="667"/>
      <c r="F1812" s="667"/>
      <c r="G1812" s="667"/>
      <c r="H1812" s="667"/>
      <c r="I1812" s="666">
        <v>6577.65</v>
      </c>
      <c r="J1812" s="666">
        <v>336.44</v>
      </c>
      <c r="K1812" s="666">
        <v>1913.84</v>
      </c>
      <c r="L1812" s="666">
        <v>1441.42</v>
      </c>
      <c r="M1812" s="667"/>
      <c r="N1812" s="666">
        <v>61415.35</v>
      </c>
    </row>
    <row r="1813" spans="1:14" ht="15" thickBot="1">
      <c r="A1813" s="665" t="s">
        <v>1482</v>
      </c>
      <c r="B1813" s="665" t="s">
        <v>15</v>
      </c>
      <c r="C1813" s="666">
        <v>49817.11</v>
      </c>
      <c r="D1813" s="667"/>
      <c r="E1813" s="667"/>
      <c r="F1813" s="667"/>
      <c r="G1813" s="667"/>
      <c r="H1813" s="666">
        <v>246.29</v>
      </c>
      <c r="I1813" s="666">
        <v>1716.57</v>
      </c>
      <c r="J1813" s="667"/>
      <c r="K1813" s="667"/>
      <c r="L1813" s="666">
        <v>236.8</v>
      </c>
      <c r="M1813" s="667"/>
      <c r="N1813" s="666">
        <v>52016.77</v>
      </c>
    </row>
    <row r="1814" spans="1:14" ht="15" thickBot="1">
      <c r="A1814" s="665" t="s">
        <v>1483</v>
      </c>
      <c r="B1814" s="665" t="s">
        <v>16</v>
      </c>
      <c r="C1814" s="667"/>
      <c r="D1814" s="667"/>
      <c r="E1814" s="667"/>
      <c r="F1814" s="666">
        <v>49680.21</v>
      </c>
      <c r="G1814" s="667"/>
      <c r="H1814" s="667"/>
      <c r="I1814" s="666">
        <v>24.67</v>
      </c>
      <c r="J1814" s="667"/>
      <c r="K1814" s="667"/>
      <c r="L1814" s="667"/>
      <c r="M1814" s="667"/>
      <c r="N1814" s="666">
        <v>49704.88</v>
      </c>
    </row>
    <row r="1815" spans="1:14" ht="15" thickBot="1">
      <c r="A1815" s="665" t="s">
        <v>1484</v>
      </c>
      <c r="B1815" s="665" t="s">
        <v>13</v>
      </c>
      <c r="C1815" s="667"/>
      <c r="D1815" s="667"/>
      <c r="E1815" s="667"/>
      <c r="F1815" s="667"/>
      <c r="G1815" s="667"/>
      <c r="H1815" s="667"/>
      <c r="I1815" s="666">
        <v>93938.31</v>
      </c>
      <c r="J1815" s="667"/>
      <c r="K1815" s="666">
        <v>6952.85</v>
      </c>
      <c r="L1815" s="667"/>
      <c r="M1815" s="667"/>
      <c r="N1815" s="666">
        <v>100891.16</v>
      </c>
    </row>
    <row r="1816" spans="1:14" ht="15" thickBot="1">
      <c r="A1816" s="665" t="s">
        <v>1485</v>
      </c>
      <c r="B1816" s="665" t="s">
        <v>14</v>
      </c>
      <c r="C1816" s="666">
        <v>4818.54</v>
      </c>
      <c r="D1816" s="666">
        <v>228.42</v>
      </c>
      <c r="E1816" s="667"/>
      <c r="F1816" s="667"/>
      <c r="G1816" s="666">
        <v>76.86</v>
      </c>
      <c r="H1816" s="667"/>
      <c r="I1816" s="666">
        <v>106551.94</v>
      </c>
      <c r="J1816" s="667"/>
      <c r="K1816" s="666">
        <v>5.81</v>
      </c>
      <c r="L1816" s="666">
        <v>208.2</v>
      </c>
      <c r="M1816" s="666">
        <v>314.70999999999998</v>
      </c>
      <c r="N1816" s="666">
        <v>112204.48</v>
      </c>
    </row>
    <row r="1817" spans="1:14" ht="15" thickBot="1">
      <c r="A1817" s="665" t="s">
        <v>1486</v>
      </c>
      <c r="B1817" s="665" t="s">
        <v>13</v>
      </c>
      <c r="C1817" s="666">
        <v>73480.31</v>
      </c>
      <c r="D1817" s="666">
        <v>2218.8000000000002</v>
      </c>
      <c r="E1817" s="667"/>
      <c r="F1817" s="667"/>
      <c r="G1817" s="667"/>
      <c r="H1817" s="667"/>
      <c r="I1817" s="666">
        <v>12689.89</v>
      </c>
      <c r="J1817" s="666">
        <v>5736.39</v>
      </c>
      <c r="K1817" s="666">
        <v>4.5</v>
      </c>
      <c r="L1817" s="666">
        <v>677.83</v>
      </c>
      <c r="M1817" s="667"/>
      <c r="N1817" s="666">
        <v>94807.72</v>
      </c>
    </row>
    <row r="1818" spans="1:14" ht="15" thickBot="1">
      <c r="A1818" s="665" t="s">
        <v>1487</v>
      </c>
      <c r="B1818" s="665" t="s">
        <v>14</v>
      </c>
      <c r="C1818" s="666">
        <v>1535.78</v>
      </c>
      <c r="D1818" s="666">
        <v>562.99</v>
      </c>
      <c r="E1818" s="667"/>
      <c r="F1818" s="666">
        <v>0.56000000000000005</v>
      </c>
      <c r="G1818" s="666">
        <v>11.23</v>
      </c>
      <c r="H1818" s="667"/>
      <c r="I1818" s="666">
        <v>90733.14</v>
      </c>
      <c r="J1818" s="667"/>
      <c r="K1818" s="666">
        <v>7.27</v>
      </c>
      <c r="L1818" s="667"/>
      <c r="M1818" s="667"/>
      <c r="N1818" s="666">
        <v>92850.97</v>
      </c>
    </row>
    <row r="1819" spans="1:14" ht="15" thickBot="1">
      <c r="A1819" s="665" t="s">
        <v>1488</v>
      </c>
      <c r="B1819" s="665" t="s">
        <v>13</v>
      </c>
      <c r="C1819" s="666">
        <v>59734.97</v>
      </c>
      <c r="D1819" s="666">
        <v>-10.54</v>
      </c>
      <c r="E1819" s="667"/>
      <c r="F1819" s="667"/>
      <c r="G1819" s="667"/>
      <c r="H1819" s="667"/>
      <c r="I1819" s="666">
        <v>1354.87</v>
      </c>
      <c r="J1819" s="667"/>
      <c r="K1819" s="666">
        <v>1909.26</v>
      </c>
      <c r="L1819" s="666">
        <v>10.029999999999999</v>
      </c>
      <c r="M1819" s="667"/>
      <c r="N1819" s="666">
        <v>62998.59</v>
      </c>
    </row>
    <row r="1820" spans="1:14" ht="15" thickBot="1">
      <c r="A1820" s="665" t="s">
        <v>1489</v>
      </c>
      <c r="B1820" s="665" t="s">
        <v>13</v>
      </c>
      <c r="C1820" s="667"/>
      <c r="D1820" s="667"/>
      <c r="E1820" s="667"/>
      <c r="F1820" s="666">
        <v>23176.38</v>
      </c>
      <c r="G1820" s="667"/>
      <c r="H1820" s="666">
        <v>1415.78</v>
      </c>
      <c r="I1820" s="667"/>
      <c r="J1820" s="667"/>
      <c r="K1820" s="666">
        <v>83830.36</v>
      </c>
      <c r="L1820" s="667"/>
      <c r="M1820" s="667"/>
      <c r="N1820" s="666">
        <v>108422.52</v>
      </c>
    </row>
    <row r="1821" spans="1:14" ht="15" thickBot="1">
      <c r="A1821" s="665" t="s">
        <v>3717</v>
      </c>
      <c r="B1821" s="665" t="s">
        <v>13</v>
      </c>
      <c r="C1821" s="667"/>
      <c r="D1821" s="667"/>
      <c r="E1821" s="667"/>
      <c r="F1821" s="667"/>
      <c r="G1821" s="667"/>
      <c r="H1821" s="667"/>
      <c r="I1821" s="667"/>
      <c r="J1821" s="667"/>
      <c r="K1821" s="666">
        <v>42307.45</v>
      </c>
      <c r="L1821" s="667"/>
      <c r="M1821" s="667"/>
      <c r="N1821" s="666">
        <v>42307.45</v>
      </c>
    </row>
    <row r="1822" spans="1:14" ht="15" thickBot="1">
      <c r="A1822" s="665" t="s">
        <v>1490</v>
      </c>
      <c r="B1822" s="665" t="s">
        <v>15</v>
      </c>
      <c r="C1822" s="667"/>
      <c r="D1822" s="667"/>
      <c r="E1822" s="667"/>
      <c r="F1822" s="667"/>
      <c r="G1822" s="667"/>
      <c r="H1822" s="667"/>
      <c r="I1822" s="666">
        <v>59.2</v>
      </c>
      <c r="J1822" s="667"/>
      <c r="K1822" s="666">
        <v>40020.379999999997</v>
      </c>
      <c r="L1822" s="667"/>
      <c r="M1822" s="667"/>
      <c r="N1822" s="666">
        <v>40079.58</v>
      </c>
    </row>
    <row r="1823" spans="1:14" ht="15" thickBot="1">
      <c r="A1823" s="665" t="s">
        <v>1491</v>
      </c>
      <c r="B1823" s="665" t="s">
        <v>13</v>
      </c>
      <c r="C1823" s="666">
        <v>24073.48</v>
      </c>
      <c r="D1823" s="667"/>
      <c r="E1823" s="667"/>
      <c r="F1823" s="667"/>
      <c r="G1823" s="667"/>
      <c r="H1823" s="667"/>
      <c r="I1823" s="667"/>
      <c r="J1823" s="667"/>
      <c r="K1823" s="666">
        <v>63220.21</v>
      </c>
      <c r="L1823" s="667"/>
      <c r="M1823" s="667"/>
      <c r="N1823" s="666">
        <v>87293.69</v>
      </c>
    </row>
    <row r="1824" spans="1:14" ht="15" thickBot="1">
      <c r="A1824" s="665" t="s">
        <v>1492</v>
      </c>
      <c r="B1824" s="665" t="s">
        <v>14</v>
      </c>
      <c r="C1824" s="666">
        <v>0.23</v>
      </c>
      <c r="D1824" s="666">
        <v>57241.27</v>
      </c>
      <c r="E1824" s="667"/>
      <c r="F1824" s="667"/>
      <c r="G1824" s="667"/>
      <c r="H1824" s="667"/>
      <c r="I1824" s="666">
        <v>5251.57</v>
      </c>
      <c r="J1824" s="667"/>
      <c r="K1824" s="666">
        <v>8431.49</v>
      </c>
      <c r="L1824" s="667"/>
      <c r="M1824" s="667"/>
      <c r="N1824" s="666">
        <v>70924.56</v>
      </c>
    </row>
    <row r="1825" spans="1:14" ht="15" thickBot="1">
      <c r="A1825" s="665" t="s">
        <v>1493</v>
      </c>
      <c r="B1825" s="665" t="s">
        <v>16</v>
      </c>
      <c r="C1825" s="667"/>
      <c r="D1825" s="667"/>
      <c r="E1825" s="667"/>
      <c r="F1825" s="667"/>
      <c r="G1825" s="667"/>
      <c r="H1825" s="667"/>
      <c r="I1825" s="666">
        <v>53674.1</v>
      </c>
      <c r="J1825" s="667"/>
      <c r="K1825" s="666">
        <v>1167.07</v>
      </c>
      <c r="L1825" s="667"/>
      <c r="M1825" s="667"/>
      <c r="N1825" s="666">
        <v>54841.17</v>
      </c>
    </row>
    <row r="1826" spans="1:14" ht="15" thickBot="1">
      <c r="A1826" s="665" t="s">
        <v>1494</v>
      </c>
      <c r="B1826" s="665" t="s">
        <v>13</v>
      </c>
      <c r="C1826" s="666">
        <v>57838.76</v>
      </c>
      <c r="D1826" s="666">
        <v>3702.63</v>
      </c>
      <c r="E1826" s="667"/>
      <c r="F1826" s="667"/>
      <c r="G1826" s="667"/>
      <c r="H1826" s="667"/>
      <c r="I1826" s="666">
        <v>12367.21</v>
      </c>
      <c r="J1826" s="666">
        <v>9342.85</v>
      </c>
      <c r="K1826" s="666">
        <v>-0.57999999999999996</v>
      </c>
      <c r="L1826" s="666">
        <v>104.32</v>
      </c>
      <c r="M1826" s="667"/>
      <c r="N1826" s="666">
        <v>83355.19</v>
      </c>
    </row>
    <row r="1827" spans="1:14" ht="15" thickBot="1">
      <c r="A1827" s="665" t="s">
        <v>3718</v>
      </c>
      <c r="B1827" s="665" t="s">
        <v>14</v>
      </c>
      <c r="C1827" s="666">
        <v>0.65</v>
      </c>
      <c r="D1827" s="667"/>
      <c r="E1827" s="667"/>
      <c r="F1827" s="667"/>
      <c r="G1827" s="666">
        <v>0.85</v>
      </c>
      <c r="H1827" s="667"/>
      <c r="I1827" s="666">
        <v>2.39</v>
      </c>
      <c r="J1827" s="667"/>
      <c r="K1827" s="666">
        <v>2730.38</v>
      </c>
      <c r="L1827" s="666">
        <v>0.5</v>
      </c>
      <c r="M1827" s="667"/>
      <c r="N1827" s="666">
        <v>2734.77</v>
      </c>
    </row>
    <row r="1828" spans="1:14" ht="15" thickBot="1">
      <c r="A1828" s="665" t="s">
        <v>3718</v>
      </c>
      <c r="B1828" s="665" t="s">
        <v>19</v>
      </c>
      <c r="C1828" s="666">
        <v>-1.42</v>
      </c>
      <c r="D1828" s="667"/>
      <c r="E1828" s="667"/>
      <c r="F1828" s="667"/>
      <c r="G1828" s="666">
        <v>-1.85</v>
      </c>
      <c r="H1828" s="667"/>
      <c r="I1828" s="666">
        <v>-5.25</v>
      </c>
      <c r="J1828" s="667"/>
      <c r="K1828" s="666">
        <v>9.65</v>
      </c>
      <c r="L1828" s="666">
        <v>-1.1000000000000001</v>
      </c>
      <c r="M1828" s="667"/>
      <c r="N1828" s="666">
        <v>0.03</v>
      </c>
    </row>
    <row r="1829" spans="1:14" ht="15" thickBot="1">
      <c r="A1829" s="665" t="s">
        <v>1495</v>
      </c>
      <c r="B1829" s="665" t="s">
        <v>13</v>
      </c>
      <c r="C1829" s="666">
        <v>77933.289999999994</v>
      </c>
      <c r="D1829" s="667"/>
      <c r="E1829" s="667"/>
      <c r="F1829" s="667"/>
      <c r="G1829" s="667"/>
      <c r="H1829" s="667"/>
      <c r="I1829" s="667"/>
      <c r="J1829" s="667"/>
      <c r="K1829" s="666">
        <v>39182.01</v>
      </c>
      <c r="L1829" s="667"/>
      <c r="M1829" s="667"/>
      <c r="N1829" s="666">
        <v>117115.3</v>
      </c>
    </row>
    <row r="1830" spans="1:14" ht="15" thickBot="1">
      <c r="A1830" s="665" t="s">
        <v>1496</v>
      </c>
      <c r="B1830" s="665" t="s">
        <v>15</v>
      </c>
      <c r="C1830" s="667"/>
      <c r="D1830" s="667"/>
      <c r="E1830" s="667"/>
      <c r="F1830" s="667"/>
      <c r="G1830" s="667"/>
      <c r="H1830" s="667"/>
      <c r="I1830" s="666">
        <v>270.99</v>
      </c>
      <c r="J1830" s="667"/>
      <c r="K1830" s="666">
        <v>58598.84</v>
      </c>
      <c r="L1830" s="667"/>
      <c r="M1830" s="667"/>
      <c r="N1830" s="666">
        <v>58869.83</v>
      </c>
    </row>
    <row r="1831" spans="1:14" ht="15" thickBot="1">
      <c r="A1831" s="665" t="s">
        <v>1497</v>
      </c>
      <c r="B1831" s="665" t="s">
        <v>14</v>
      </c>
      <c r="C1831" s="666">
        <v>93582.92</v>
      </c>
      <c r="D1831" s="666">
        <v>1222.1500000000001</v>
      </c>
      <c r="E1831" s="667"/>
      <c r="F1831" s="667"/>
      <c r="G1831" s="666">
        <v>178.46</v>
      </c>
      <c r="H1831" s="667"/>
      <c r="I1831" s="666">
        <v>100157.77</v>
      </c>
      <c r="J1831" s="667"/>
      <c r="K1831" s="666">
        <v>1.03</v>
      </c>
      <c r="L1831" s="666">
        <v>13717.67</v>
      </c>
      <c r="M1831" s="666">
        <v>14.09</v>
      </c>
      <c r="N1831" s="666">
        <v>208874.09</v>
      </c>
    </row>
    <row r="1832" spans="1:14" ht="15" thickBot="1">
      <c r="A1832" s="665" t="s">
        <v>3719</v>
      </c>
      <c r="B1832" s="665" t="s">
        <v>16</v>
      </c>
      <c r="C1832" s="666">
        <v>5957.71</v>
      </c>
      <c r="D1832" s="666">
        <v>402.8</v>
      </c>
      <c r="E1832" s="667"/>
      <c r="F1832" s="667"/>
      <c r="G1832" s="666">
        <v>1.62</v>
      </c>
      <c r="H1832" s="667"/>
      <c r="I1832" s="666">
        <v>9.1199999999999992</v>
      </c>
      <c r="J1832" s="666">
        <v>923.46</v>
      </c>
      <c r="K1832" s="667"/>
      <c r="L1832" s="666">
        <v>44.61</v>
      </c>
      <c r="M1832" s="667"/>
      <c r="N1832" s="666">
        <v>7339.32</v>
      </c>
    </row>
    <row r="1833" spans="1:14" ht="15" thickBot="1">
      <c r="A1833" s="665" t="s">
        <v>1498</v>
      </c>
      <c r="B1833" s="665" t="s">
        <v>13</v>
      </c>
      <c r="C1833" s="666">
        <v>32700.55</v>
      </c>
      <c r="D1833" s="667"/>
      <c r="E1833" s="667"/>
      <c r="F1833" s="667"/>
      <c r="G1833" s="667"/>
      <c r="H1833" s="667"/>
      <c r="I1833" s="666">
        <v>41863.49</v>
      </c>
      <c r="J1833" s="667"/>
      <c r="K1833" s="667"/>
      <c r="L1833" s="667"/>
      <c r="M1833" s="667"/>
      <c r="N1833" s="666">
        <v>74564.039999999994</v>
      </c>
    </row>
    <row r="1834" spans="1:14" ht="15" thickBot="1">
      <c r="A1834" s="665" t="s">
        <v>1499</v>
      </c>
      <c r="B1834" s="665" t="s">
        <v>14</v>
      </c>
      <c r="C1834" s="666">
        <v>11.98</v>
      </c>
      <c r="D1834" s="666">
        <v>0.14000000000000001</v>
      </c>
      <c r="E1834" s="667"/>
      <c r="F1834" s="666">
        <v>45.15</v>
      </c>
      <c r="G1834" s="666">
        <v>194.66</v>
      </c>
      <c r="H1834" s="667"/>
      <c r="I1834" s="666">
        <v>2143.59</v>
      </c>
      <c r="J1834" s="667"/>
      <c r="K1834" s="666">
        <v>56292.63</v>
      </c>
      <c r="L1834" s="666">
        <v>90.6</v>
      </c>
      <c r="M1834" s="666">
        <v>0.02</v>
      </c>
      <c r="N1834" s="666">
        <v>58778.77</v>
      </c>
    </row>
    <row r="1835" spans="1:14" ht="15" thickBot="1">
      <c r="A1835" s="665" t="s">
        <v>3720</v>
      </c>
      <c r="B1835" s="665" t="s">
        <v>15</v>
      </c>
      <c r="C1835" s="667"/>
      <c r="D1835" s="667"/>
      <c r="E1835" s="667"/>
      <c r="F1835" s="666">
        <v>577.91999999999996</v>
      </c>
      <c r="G1835" s="667"/>
      <c r="H1835" s="667"/>
      <c r="I1835" s="667"/>
      <c r="J1835" s="667"/>
      <c r="K1835" s="666">
        <v>14097.4</v>
      </c>
      <c r="L1835" s="667"/>
      <c r="M1835" s="667"/>
      <c r="N1835" s="666">
        <v>14675.32</v>
      </c>
    </row>
    <row r="1836" spans="1:14" ht="15" thickBot="1">
      <c r="A1836" s="665" t="s">
        <v>3720</v>
      </c>
      <c r="B1836" s="665" t="s">
        <v>19</v>
      </c>
      <c r="C1836" s="667"/>
      <c r="D1836" s="667"/>
      <c r="E1836" s="667"/>
      <c r="F1836" s="667"/>
      <c r="G1836" s="667"/>
      <c r="H1836" s="667"/>
      <c r="I1836" s="667"/>
      <c r="J1836" s="667"/>
      <c r="K1836" s="666">
        <v>0</v>
      </c>
      <c r="L1836" s="667"/>
      <c r="M1836" s="667"/>
      <c r="N1836" s="666">
        <v>0</v>
      </c>
    </row>
    <row r="1837" spans="1:14" ht="15" thickBot="1">
      <c r="A1837" s="665" t="s">
        <v>1500</v>
      </c>
      <c r="B1837" s="665" t="s">
        <v>13</v>
      </c>
      <c r="C1837" s="667"/>
      <c r="D1837" s="667"/>
      <c r="E1837" s="667"/>
      <c r="F1837" s="666">
        <v>86054.88</v>
      </c>
      <c r="G1837" s="667"/>
      <c r="H1837" s="667"/>
      <c r="I1837" s="666">
        <v>0.65</v>
      </c>
      <c r="J1837" s="667"/>
      <c r="K1837" s="667"/>
      <c r="L1837" s="667"/>
      <c r="M1837" s="667"/>
      <c r="N1837" s="666">
        <v>86055.53</v>
      </c>
    </row>
    <row r="1838" spans="1:14" ht="15" thickBot="1">
      <c r="A1838" s="665" t="s">
        <v>1501</v>
      </c>
      <c r="B1838" s="665" t="s">
        <v>13</v>
      </c>
      <c r="C1838" s="666">
        <v>12776.5</v>
      </c>
      <c r="D1838" s="667"/>
      <c r="E1838" s="667"/>
      <c r="F1838" s="667"/>
      <c r="G1838" s="667"/>
      <c r="H1838" s="667"/>
      <c r="I1838" s="667"/>
      <c r="J1838" s="667"/>
      <c r="K1838" s="666">
        <v>4909.04</v>
      </c>
      <c r="L1838" s="667"/>
      <c r="M1838" s="666">
        <v>33645.78</v>
      </c>
      <c r="N1838" s="666">
        <v>51331.32</v>
      </c>
    </row>
    <row r="1839" spans="1:14" ht="15" thickBot="1">
      <c r="A1839" s="665" t="s">
        <v>1502</v>
      </c>
      <c r="B1839" s="665" t="s">
        <v>13</v>
      </c>
      <c r="C1839" s="666">
        <v>34934.97</v>
      </c>
      <c r="D1839" s="667"/>
      <c r="E1839" s="667"/>
      <c r="F1839" s="667"/>
      <c r="G1839" s="666">
        <v>1977.45</v>
      </c>
      <c r="H1839" s="667"/>
      <c r="I1839" s="667"/>
      <c r="J1839" s="667"/>
      <c r="K1839" s="666">
        <v>21751.97</v>
      </c>
      <c r="L1839" s="667"/>
      <c r="M1839" s="666">
        <v>7250.66</v>
      </c>
      <c r="N1839" s="666">
        <v>65915.05</v>
      </c>
    </row>
    <row r="1840" spans="1:14" ht="15" thickBot="1">
      <c r="A1840" s="665" t="s">
        <v>3207</v>
      </c>
      <c r="B1840" s="665" t="s">
        <v>16</v>
      </c>
      <c r="C1840" s="666">
        <v>4818.6899999999996</v>
      </c>
      <c r="D1840" s="667"/>
      <c r="E1840" s="667"/>
      <c r="F1840" s="667"/>
      <c r="G1840" s="667"/>
      <c r="H1840" s="667"/>
      <c r="I1840" s="667"/>
      <c r="J1840" s="667"/>
      <c r="K1840" s="666">
        <v>7615.58</v>
      </c>
      <c r="L1840" s="666">
        <v>35195.730000000003</v>
      </c>
      <c r="M1840" s="667"/>
      <c r="N1840" s="666">
        <v>47630</v>
      </c>
    </row>
    <row r="1841" spans="1:14" ht="15" thickBot="1">
      <c r="A1841" s="665" t="s">
        <v>1503</v>
      </c>
      <c r="B1841" s="665" t="s">
        <v>13</v>
      </c>
      <c r="C1841" s="666">
        <v>38899.019999999997</v>
      </c>
      <c r="D1841" s="667"/>
      <c r="E1841" s="667"/>
      <c r="F1841" s="667"/>
      <c r="G1841" s="667"/>
      <c r="H1841" s="667"/>
      <c r="I1841" s="667"/>
      <c r="J1841" s="667"/>
      <c r="K1841" s="666">
        <v>26784.27</v>
      </c>
      <c r="L1841" s="667"/>
      <c r="M1841" s="667"/>
      <c r="N1841" s="666">
        <v>65683.289999999994</v>
      </c>
    </row>
    <row r="1842" spans="1:14" ht="15" thickBot="1">
      <c r="A1842" s="665" t="s">
        <v>1504</v>
      </c>
      <c r="B1842" s="665" t="s">
        <v>15</v>
      </c>
      <c r="C1842" s="667"/>
      <c r="D1842" s="667"/>
      <c r="E1842" s="667"/>
      <c r="F1842" s="666">
        <v>262.56</v>
      </c>
      <c r="G1842" s="667"/>
      <c r="H1842" s="667"/>
      <c r="I1842" s="667"/>
      <c r="J1842" s="667"/>
      <c r="K1842" s="666">
        <v>44615.63</v>
      </c>
      <c r="L1842" s="667"/>
      <c r="M1842" s="667"/>
      <c r="N1842" s="666">
        <v>44878.19</v>
      </c>
    </row>
    <row r="1843" spans="1:14" ht="15" thickBot="1">
      <c r="A1843" s="665" t="s">
        <v>1505</v>
      </c>
      <c r="B1843" s="665" t="s">
        <v>14</v>
      </c>
      <c r="C1843" s="666">
        <v>100.82</v>
      </c>
      <c r="D1843" s="667"/>
      <c r="E1843" s="667"/>
      <c r="F1843" s="667"/>
      <c r="G1843" s="667"/>
      <c r="H1843" s="667"/>
      <c r="I1843" s="667"/>
      <c r="J1843" s="667"/>
      <c r="K1843" s="667"/>
      <c r="L1843" s="667"/>
      <c r="M1843" s="666">
        <v>59898.53</v>
      </c>
      <c r="N1843" s="666">
        <v>59999.35</v>
      </c>
    </row>
    <row r="1844" spans="1:14" ht="15" thickBot="1">
      <c r="A1844" s="665" t="s">
        <v>1506</v>
      </c>
      <c r="B1844" s="665" t="s">
        <v>17</v>
      </c>
      <c r="C1844" s="666">
        <v>2758.73</v>
      </c>
      <c r="D1844" s="666">
        <v>162.04</v>
      </c>
      <c r="E1844" s="667"/>
      <c r="F1844" s="667"/>
      <c r="G1844" s="666">
        <v>134.72999999999999</v>
      </c>
      <c r="H1844" s="666">
        <v>1724.56</v>
      </c>
      <c r="I1844" s="666">
        <v>14.09</v>
      </c>
      <c r="J1844" s="666">
        <v>62781.85</v>
      </c>
      <c r="K1844" s="666">
        <v>3315.59</v>
      </c>
      <c r="L1844" s="666">
        <v>1432.32</v>
      </c>
      <c r="M1844" s="667"/>
      <c r="N1844" s="666">
        <v>72323.91</v>
      </c>
    </row>
    <row r="1845" spans="1:14" ht="15" thickBot="1">
      <c r="A1845" s="665" t="s">
        <v>1507</v>
      </c>
      <c r="B1845" s="665" t="s">
        <v>13</v>
      </c>
      <c r="C1845" s="667"/>
      <c r="D1845" s="667"/>
      <c r="E1845" s="667"/>
      <c r="F1845" s="667"/>
      <c r="G1845" s="667"/>
      <c r="H1845" s="667"/>
      <c r="I1845" s="667"/>
      <c r="J1845" s="667"/>
      <c r="K1845" s="666">
        <v>396959.22</v>
      </c>
      <c r="L1845" s="666">
        <v>34970.97</v>
      </c>
      <c r="M1845" s="667"/>
      <c r="N1845" s="666">
        <v>431930.19</v>
      </c>
    </row>
    <row r="1846" spans="1:14" ht="15" thickBot="1">
      <c r="A1846" s="665" t="s">
        <v>1508</v>
      </c>
      <c r="B1846" s="665" t="s">
        <v>17</v>
      </c>
      <c r="C1846" s="666">
        <v>6461.43</v>
      </c>
      <c r="D1846" s="666">
        <v>3.79</v>
      </c>
      <c r="E1846" s="667"/>
      <c r="F1846" s="667"/>
      <c r="G1846" s="666">
        <v>1332.83</v>
      </c>
      <c r="H1846" s="667"/>
      <c r="I1846" s="666">
        <v>14.03</v>
      </c>
      <c r="J1846" s="666">
        <v>49109.18</v>
      </c>
      <c r="K1846" s="666">
        <v>0.21</v>
      </c>
      <c r="L1846" s="666">
        <v>92.33</v>
      </c>
      <c r="M1846" s="667"/>
      <c r="N1846" s="666">
        <v>57013.8</v>
      </c>
    </row>
    <row r="1847" spans="1:14" ht="15" thickBot="1">
      <c r="A1847" s="665" t="s">
        <v>1509</v>
      </c>
      <c r="B1847" s="665" t="s">
        <v>13</v>
      </c>
      <c r="C1847" s="666">
        <v>38906.28</v>
      </c>
      <c r="D1847" s="666">
        <v>3668.04</v>
      </c>
      <c r="E1847" s="667"/>
      <c r="F1847" s="667"/>
      <c r="G1847" s="667"/>
      <c r="H1847" s="667"/>
      <c r="I1847" s="666">
        <v>1941.08</v>
      </c>
      <c r="J1847" s="666">
        <v>11752.26</v>
      </c>
      <c r="K1847" s="666">
        <v>2.12</v>
      </c>
      <c r="L1847" s="666">
        <v>28.26</v>
      </c>
      <c r="M1847" s="667"/>
      <c r="N1847" s="666">
        <v>56298.04</v>
      </c>
    </row>
    <row r="1848" spans="1:14" ht="15" thickBot="1">
      <c r="A1848" s="665" t="s">
        <v>1510</v>
      </c>
      <c r="B1848" s="665" t="s">
        <v>13</v>
      </c>
      <c r="C1848" s="666">
        <v>32142.12</v>
      </c>
      <c r="D1848" s="666">
        <v>7671.9</v>
      </c>
      <c r="E1848" s="667"/>
      <c r="F1848" s="666">
        <v>14255.8</v>
      </c>
      <c r="G1848" s="666">
        <v>5431.98</v>
      </c>
      <c r="H1848" s="667"/>
      <c r="I1848" s="666">
        <v>1410.27</v>
      </c>
      <c r="J1848" s="666">
        <v>2872.02</v>
      </c>
      <c r="K1848" s="666">
        <v>16533.150000000001</v>
      </c>
      <c r="L1848" s="666">
        <v>30.6</v>
      </c>
      <c r="M1848" s="667"/>
      <c r="N1848" s="666">
        <v>80347.839999999997</v>
      </c>
    </row>
    <row r="1849" spans="1:14" ht="15" thickBot="1">
      <c r="A1849" s="665" t="s">
        <v>3033</v>
      </c>
      <c r="B1849" s="665" t="s">
        <v>13</v>
      </c>
      <c r="C1849" s="666">
        <v>55751.7</v>
      </c>
      <c r="D1849" s="666">
        <v>1763.81</v>
      </c>
      <c r="E1849" s="667"/>
      <c r="F1849" s="667"/>
      <c r="G1849" s="667"/>
      <c r="H1849" s="667"/>
      <c r="I1849" s="666">
        <v>2445.0700000000002</v>
      </c>
      <c r="J1849" s="666">
        <v>189.64</v>
      </c>
      <c r="K1849" s="666">
        <v>0.81</v>
      </c>
      <c r="L1849" s="666">
        <v>872.63</v>
      </c>
      <c r="M1849" s="667"/>
      <c r="N1849" s="666">
        <v>61023.66</v>
      </c>
    </row>
    <row r="1850" spans="1:14" ht="15" thickBot="1">
      <c r="A1850" s="665" t="s">
        <v>1511</v>
      </c>
      <c r="B1850" s="665" t="s">
        <v>13</v>
      </c>
      <c r="C1850" s="666">
        <v>69625.5</v>
      </c>
      <c r="D1850" s="666">
        <v>4470</v>
      </c>
      <c r="E1850" s="667"/>
      <c r="F1850" s="667"/>
      <c r="G1850" s="666">
        <v>89.65</v>
      </c>
      <c r="H1850" s="667"/>
      <c r="I1850" s="666">
        <v>19761.099999999999</v>
      </c>
      <c r="J1850" s="667"/>
      <c r="K1850" s="666">
        <v>103.62</v>
      </c>
      <c r="L1850" s="666">
        <v>1243.95</v>
      </c>
      <c r="M1850" s="666">
        <v>2056.6999999999998</v>
      </c>
      <c r="N1850" s="666">
        <v>97350.52</v>
      </c>
    </row>
    <row r="1851" spans="1:14" ht="15" thickBot="1">
      <c r="A1851" s="665" t="s">
        <v>1512</v>
      </c>
      <c r="B1851" s="665" t="s">
        <v>14</v>
      </c>
      <c r="C1851" s="666">
        <v>8.2799999999999994</v>
      </c>
      <c r="D1851" s="666">
        <v>0.1</v>
      </c>
      <c r="E1851" s="667"/>
      <c r="F1851" s="666">
        <v>0.39</v>
      </c>
      <c r="G1851" s="666">
        <v>307.88</v>
      </c>
      <c r="H1851" s="667"/>
      <c r="I1851" s="666">
        <v>584.82000000000005</v>
      </c>
      <c r="J1851" s="667"/>
      <c r="K1851" s="666">
        <v>49399.38</v>
      </c>
      <c r="L1851" s="666">
        <v>532.39</v>
      </c>
      <c r="M1851" s="666">
        <v>0.02</v>
      </c>
      <c r="N1851" s="666">
        <v>50833.26</v>
      </c>
    </row>
    <row r="1852" spans="1:14" ht="15" thickBot="1">
      <c r="A1852" s="665" t="s">
        <v>1513</v>
      </c>
      <c r="B1852" s="665" t="s">
        <v>14</v>
      </c>
      <c r="C1852" s="666">
        <v>66110.929999999993</v>
      </c>
      <c r="D1852" s="667"/>
      <c r="E1852" s="667"/>
      <c r="F1852" s="667"/>
      <c r="G1852" s="667"/>
      <c r="H1852" s="667"/>
      <c r="I1852" s="667"/>
      <c r="J1852" s="667"/>
      <c r="K1852" s="666">
        <v>22380.32</v>
      </c>
      <c r="L1852" s="667"/>
      <c r="M1852" s="667"/>
      <c r="N1852" s="666">
        <v>88491.25</v>
      </c>
    </row>
    <row r="1853" spans="1:14" ht="15" thickBot="1">
      <c r="A1853" s="665" t="s">
        <v>1514</v>
      </c>
      <c r="B1853" s="665" t="s">
        <v>13</v>
      </c>
      <c r="C1853" s="666">
        <v>68201.460000000006</v>
      </c>
      <c r="D1853" s="667"/>
      <c r="E1853" s="667"/>
      <c r="F1853" s="667"/>
      <c r="G1853" s="667"/>
      <c r="H1853" s="667"/>
      <c r="I1853" s="666">
        <v>2265.2800000000002</v>
      </c>
      <c r="J1853" s="667"/>
      <c r="K1853" s="667"/>
      <c r="L1853" s="667"/>
      <c r="M1853" s="667"/>
      <c r="N1853" s="666">
        <v>70466.740000000005</v>
      </c>
    </row>
    <row r="1854" spans="1:14" ht="15" thickBot="1">
      <c r="A1854" s="665" t="s">
        <v>1515</v>
      </c>
      <c r="B1854" s="665" t="s">
        <v>17</v>
      </c>
      <c r="C1854" s="666">
        <v>10429.879999999999</v>
      </c>
      <c r="D1854" s="666">
        <v>990.39</v>
      </c>
      <c r="E1854" s="667"/>
      <c r="F1854" s="667"/>
      <c r="G1854" s="666">
        <v>651.87</v>
      </c>
      <c r="H1854" s="667"/>
      <c r="I1854" s="666">
        <v>13.91</v>
      </c>
      <c r="J1854" s="666">
        <v>59455.71</v>
      </c>
      <c r="K1854" s="667"/>
      <c r="L1854" s="666">
        <v>1626.69</v>
      </c>
      <c r="M1854" s="667"/>
      <c r="N1854" s="666">
        <v>73168.45</v>
      </c>
    </row>
    <row r="1855" spans="1:14" ht="15" thickBot="1">
      <c r="A1855" s="665" t="s">
        <v>1516</v>
      </c>
      <c r="B1855" s="665" t="s">
        <v>13</v>
      </c>
      <c r="C1855" s="666">
        <v>15706.33</v>
      </c>
      <c r="D1855" s="667"/>
      <c r="E1855" s="667"/>
      <c r="F1855" s="667"/>
      <c r="G1855" s="667"/>
      <c r="H1855" s="667"/>
      <c r="I1855" s="666">
        <v>5279.1</v>
      </c>
      <c r="J1855" s="666">
        <v>4545.8999999999996</v>
      </c>
      <c r="K1855" s="666">
        <v>28158.880000000001</v>
      </c>
      <c r="L1855" s="667"/>
      <c r="M1855" s="667"/>
      <c r="N1855" s="666">
        <v>53690.21</v>
      </c>
    </row>
    <row r="1856" spans="1:14" ht="15" thickBot="1">
      <c r="A1856" s="665" t="s">
        <v>1517</v>
      </c>
      <c r="B1856" s="665" t="s">
        <v>13</v>
      </c>
      <c r="C1856" s="666">
        <v>65245.43</v>
      </c>
      <c r="D1856" s="667"/>
      <c r="E1856" s="667"/>
      <c r="F1856" s="667"/>
      <c r="G1856" s="667"/>
      <c r="H1856" s="667"/>
      <c r="I1856" s="666">
        <v>6553.72</v>
      </c>
      <c r="J1856" s="666">
        <v>2171.16</v>
      </c>
      <c r="K1856" s="666">
        <v>6052.09</v>
      </c>
      <c r="L1856" s="667"/>
      <c r="M1856" s="667"/>
      <c r="N1856" s="666">
        <v>80022.399999999994</v>
      </c>
    </row>
    <row r="1857" spans="1:14" ht="15" thickBot="1">
      <c r="A1857" s="665" t="s">
        <v>3208</v>
      </c>
      <c r="B1857" s="665" t="s">
        <v>18</v>
      </c>
      <c r="C1857" s="666">
        <v>20944.66</v>
      </c>
      <c r="D1857" s="666">
        <v>2564.0500000000002</v>
      </c>
      <c r="E1857" s="667"/>
      <c r="F1857" s="667"/>
      <c r="G1857" s="666">
        <v>304.83</v>
      </c>
      <c r="H1857" s="666">
        <v>73.290000000000006</v>
      </c>
      <c r="I1857" s="667"/>
      <c r="J1857" s="666">
        <v>40957.360000000001</v>
      </c>
      <c r="K1857" s="666">
        <v>487.41</v>
      </c>
      <c r="L1857" s="666">
        <v>6338.52</v>
      </c>
      <c r="M1857" s="667"/>
      <c r="N1857" s="666">
        <v>71670.12</v>
      </c>
    </row>
    <row r="1858" spans="1:14" ht="15" thickBot="1">
      <c r="A1858" s="665" t="s">
        <v>1518</v>
      </c>
      <c r="B1858" s="665" t="s">
        <v>13</v>
      </c>
      <c r="C1858" s="666">
        <v>79774.44</v>
      </c>
      <c r="D1858" s="667"/>
      <c r="E1858" s="667"/>
      <c r="F1858" s="667"/>
      <c r="G1858" s="667"/>
      <c r="H1858" s="667"/>
      <c r="I1858" s="667"/>
      <c r="J1858" s="667"/>
      <c r="K1858" s="666">
        <v>7660.52</v>
      </c>
      <c r="L1858" s="667"/>
      <c r="M1858" s="667"/>
      <c r="N1858" s="666">
        <v>87434.96</v>
      </c>
    </row>
    <row r="1859" spans="1:14" ht="15" thickBot="1">
      <c r="A1859" s="665" t="s">
        <v>1519</v>
      </c>
      <c r="B1859" s="665" t="s">
        <v>14</v>
      </c>
      <c r="C1859" s="666">
        <v>32173.06</v>
      </c>
      <c r="D1859" s="666">
        <v>2036.83</v>
      </c>
      <c r="E1859" s="667"/>
      <c r="F1859" s="667"/>
      <c r="G1859" s="666">
        <v>34.78</v>
      </c>
      <c r="H1859" s="667"/>
      <c r="I1859" s="666">
        <v>23449.5</v>
      </c>
      <c r="J1859" s="667"/>
      <c r="K1859" s="666">
        <v>2.5099999999999998</v>
      </c>
      <c r="L1859" s="666">
        <v>131.34</v>
      </c>
      <c r="M1859" s="667"/>
      <c r="N1859" s="666">
        <v>57828.02</v>
      </c>
    </row>
    <row r="1860" spans="1:14" ht="15" thickBot="1">
      <c r="A1860" s="665" t="s">
        <v>1520</v>
      </c>
      <c r="B1860" s="665" t="s">
        <v>13</v>
      </c>
      <c r="C1860" s="666">
        <v>64845.53</v>
      </c>
      <c r="D1860" s="666">
        <v>-225.96</v>
      </c>
      <c r="E1860" s="667"/>
      <c r="F1860" s="667"/>
      <c r="G1860" s="667"/>
      <c r="H1860" s="667"/>
      <c r="I1860" s="666">
        <v>-713.86</v>
      </c>
      <c r="J1860" s="666">
        <v>-471.7</v>
      </c>
      <c r="K1860" s="666">
        <v>-0.6</v>
      </c>
      <c r="L1860" s="666">
        <v>-36.450000000000003</v>
      </c>
      <c r="M1860" s="667"/>
      <c r="N1860" s="666">
        <v>63396.959999999999</v>
      </c>
    </row>
    <row r="1861" spans="1:14" ht="15" thickBot="1">
      <c r="A1861" s="665" t="s">
        <v>1521</v>
      </c>
      <c r="B1861" s="665" t="s">
        <v>13</v>
      </c>
      <c r="C1861" s="666">
        <v>92563.29</v>
      </c>
      <c r="D1861" s="666">
        <v>970.7</v>
      </c>
      <c r="E1861" s="667"/>
      <c r="F1861" s="667"/>
      <c r="G1861" s="666">
        <v>-7.1</v>
      </c>
      <c r="H1861" s="667"/>
      <c r="I1861" s="666">
        <v>484.32</v>
      </c>
      <c r="J1861" s="666">
        <v>-97.94</v>
      </c>
      <c r="K1861" s="667"/>
      <c r="L1861" s="666">
        <v>16.899999999999999</v>
      </c>
      <c r="M1861" s="667"/>
      <c r="N1861" s="666">
        <v>93930.17</v>
      </c>
    </row>
    <row r="1862" spans="1:14" ht="15" thickBot="1">
      <c r="A1862" s="665" t="s">
        <v>1522</v>
      </c>
      <c r="B1862" s="665" t="s">
        <v>14</v>
      </c>
      <c r="C1862" s="666">
        <v>9567.56</v>
      </c>
      <c r="D1862" s="666">
        <v>2135.31</v>
      </c>
      <c r="E1862" s="667"/>
      <c r="F1862" s="667"/>
      <c r="G1862" s="666">
        <v>163.08000000000001</v>
      </c>
      <c r="H1862" s="667"/>
      <c r="I1862" s="666">
        <v>154286.82999999999</v>
      </c>
      <c r="J1862" s="667"/>
      <c r="K1862" s="666">
        <v>496.76</v>
      </c>
      <c r="L1862" s="666">
        <v>7410.22</v>
      </c>
      <c r="M1862" s="667"/>
      <c r="N1862" s="666">
        <v>174059.76</v>
      </c>
    </row>
    <row r="1863" spans="1:14" ht="15" thickBot="1">
      <c r="A1863" s="665" t="s">
        <v>1523</v>
      </c>
      <c r="B1863" s="665" t="s">
        <v>13</v>
      </c>
      <c r="C1863" s="666">
        <v>6433.61</v>
      </c>
      <c r="D1863" s="666">
        <v>4264</v>
      </c>
      <c r="E1863" s="667"/>
      <c r="F1863" s="667"/>
      <c r="G1863" s="667"/>
      <c r="H1863" s="667"/>
      <c r="I1863" s="666">
        <v>70963.600000000006</v>
      </c>
      <c r="J1863" s="667"/>
      <c r="K1863" s="667"/>
      <c r="L1863" s="666">
        <v>180.38</v>
      </c>
      <c r="M1863" s="667"/>
      <c r="N1863" s="666">
        <v>81841.59</v>
      </c>
    </row>
    <row r="1864" spans="1:14" ht="15" thickBot="1">
      <c r="A1864" s="665" t="s">
        <v>1524</v>
      </c>
      <c r="B1864" s="665" t="s">
        <v>13</v>
      </c>
      <c r="C1864" s="666">
        <v>57798.41</v>
      </c>
      <c r="D1864" s="666">
        <v>410.89</v>
      </c>
      <c r="E1864" s="667"/>
      <c r="F1864" s="667"/>
      <c r="G1864" s="667"/>
      <c r="H1864" s="667"/>
      <c r="I1864" s="666">
        <v>154.13</v>
      </c>
      <c r="J1864" s="667"/>
      <c r="K1864" s="666">
        <v>14580.13</v>
      </c>
      <c r="L1864" s="666">
        <v>391.24</v>
      </c>
      <c r="M1864" s="667"/>
      <c r="N1864" s="666">
        <v>73334.8</v>
      </c>
    </row>
    <row r="1865" spans="1:14" ht="15" thickBot="1">
      <c r="A1865" s="665" t="s">
        <v>3721</v>
      </c>
      <c r="B1865" s="665" t="s">
        <v>14</v>
      </c>
      <c r="C1865" s="666">
        <v>0.65</v>
      </c>
      <c r="D1865" s="667"/>
      <c r="E1865" s="667"/>
      <c r="F1865" s="667"/>
      <c r="G1865" s="666">
        <v>0.85</v>
      </c>
      <c r="H1865" s="667"/>
      <c r="I1865" s="666">
        <v>2.39</v>
      </c>
      <c r="J1865" s="667"/>
      <c r="K1865" s="666">
        <v>2730.38</v>
      </c>
      <c r="L1865" s="666">
        <v>0.5</v>
      </c>
      <c r="M1865" s="667"/>
      <c r="N1865" s="666">
        <v>2734.77</v>
      </c>
    </row>
    <row r="1866" spans="1:14" ht="15" thickBot="1">
      <c r="A1866" s="665" t="s">
        <v>3721</v>
      </c>
      <c r="B1866" s="665" t="s">
        <v>19</v>
      </c>
      <c r="C1866" s="666">
        <v>-1.42</v>
      </c>
      <c r="D1866" s="667"/>
      <c r="E1866" s="667"/>
      <c r="F1866" s="667"/>
      <c r="G1866" s="666">
        <v>-1.85</v>
      </c>
      <c r="H1866" s="667"/>
      <c r="I1866" s="666">
        <v>-5.25</v>
      </c>
      <c r="J1866" s="667"/>
      <c r="K1866" s="666">
        <v>9.65</v>
      </c>
      <c r="L1866" s="666">
        <v>-1.1000000000000001</v>
      </c>
      <c r="M1866" s="667"/>
      <c r="N1866" s="666">
        <v>0.03</v>
      </c>
    </row>
    <row r="1867" spans="1:14" ht="15" thickBot="1">
      <c r="A1867" s="665" t="s">
        <v>1525</v>
      </c>
      <c r="B1867" s="665" t="s">
        <v>13</v>
      </c>
      <c r="C1867" s="666">
        <v>64101.09</v>
      </c>
      <c r="D1867" s="667"/>
      <c r="E1867" s="667"/>
      <c r="F1867" s="666">
        <v>4274.57</v>
      </c>
      <c r="G1867" s="667"/>
      <c r="H1867" s="667"/>
      <c r="I1867" s="667"/>
      <c r="J1867" s="667"/>
      <c r="K1867" s="666">
        <v>21985.7</v>
      </c>
      <c r="L1867" s="667"/>
      <c r="M1867" s="667"/>
      <c r="N1867" s="666">
        <v>90361.36</v>
      </c>
    </row>
    <row r="1868" spans="1:14" ht="15" thickBot="1">
      <c r="A1868" s="665" t="s">
        <v>1526</v>
      </c>
      <c r="B1868" s="665" t="s">
        <v>14</v>
      </c>
      <c r="C1868" s="666">
        <v>1198.28</v>
      </c>
      <c r="D1868" s="667"/>
      <c r="E1868" s="667"/>
      <c r="F1868" s="667"/>
      <c r="G1868" s="666">
        <v>2.62</v>
      </c>
      <c r="H1868" s="667"/>
      <c r="I1868" s="666">
        <v>7664.3</v>
      </c>
      <c r="J1868" s="666">
        <v>1.31</v>
      </c>
      <c r="K1868" s="666">
        <v>65347</v>
      </c>
      <c r="L1868" s="666">
        <v>12.87</v>
      </c>
      <c r="M1868" s="667"/>
      <c r="N1868" s="666">
        <v>74226.38</v>
      </c>
    </row>
    <row r="1869" spans="1:14" ht="15" thickBot="1">
      <c r="A1869" s="665" t="s">
        <v>1527</v>
      </c>
      <c r="B1869" s="665" t="s">
        <v>14</v>
      </c>
      <c r="C1869" s="666">
        <v>13891.54</v>
      </c>
      <c r="D1869" s="666">
        <v>2824.21</v>
      </c>
      <c r="E1869" s="667"/>
      <c r="F1869" s="667"/>
      <c r="G1869" s="666">
        <v>108.14</v>
      </c>
      <c r="H1869" s="667"/>
      <c r="I1869" s="666">
        <v>171470.9</v>
      </c>
      <c r="J1869" s="667"/>
      <c r="K1869" s="666">
        <v>402.19</v>
      </c>
      <c r="L1869" s="666">
        <v>12480.75</v>
      </c>
      <c r="M1869" s="667"/>
      <c r="N1869" s="666">
        <v>201177.73</v>
      </c>
    </row>
    <row r="1870" spans="1:14" ht="15" thickBot="1">
      <c r="A1870" s="665" t="s">
        <v>3722</v>
      </c>
      <c r="B1870" s="665" t="s">
        <v>13</v>
      </c>
      <c r="C1870" s="666">
        <v>16600.490000000002</v>
      </c>
      <c r="D1870" s="667"/>
      <c r="E1870" s="667"/>
      <c r="F1870" s="667"/>
      <c r="G1870" s="667"/>
      <c r="H1870" s="667"/>
      <c r="I1870" s="667"/>
      <c r="J1870" s="667"/>
      <c r="K1870" s="666">
        <v>9424.89</v>
      </c>
      <c r="L1870" s="667"/>
      <c r="M1870" s="667"/>
      <c r="N1870" s="666">
        <v>26025.38</v>
      </c>
    </row>
    <row r="1871" spans="1:14" ht="15" thickBot="1">
      <c r="A1871" s="665" t="s">
        <v>3722</v>
      </c>
      <c r="B1871" s="665" t="s">
        <v>19</v>
      </c>
      <c r="C1871" s="666">
        <v>267.3</v>
      </c>
      <c r="D1871" s="667"/>
      <c r="E1871" s="667"/>
      <c r="F1871" s="667"/>
      <c r="G1871" s="667"/>
      <c r="H1871" s="667"/>
      <c r="I1871" s="667"/>
      <c r="J1871" s="667"/>
      <c r="K1871" s="666">
        <v>-267.3</v>
      </c>
      <c r="L1871" s="667"/>
      <c r="M1871" s="667"/>
      <c r="N1871" s="666">
        <v>0</v>
      </c>
    </row>
    <row r="1872" spans="1:14" ht="15" thickBot="1">
      <c r="A1872" s="665" t="s">
        <v>1528</v>
      </c>
      <c r="B1872" s="665" t="s">
        <v>15</v>
      </c>
      <c r="C1872" s="667"/>
      <c r="D1872" s="667"/>
      <c r="E1872" s="667"/>
      <c r="F1872" s="667"/>
      <c r="G1872" s="667"/>
      <c r="H1872" s="667"/>
      <c r="I1872" s="666">
        <v>289.08999999999997</v>
      </c>
      <c r="J1872" s="667"/>
      <c r="K1872" s="666">
        <v>44572.81</v>
      </c>
      <c r="L1872" s="667"/>
      <c r="M1872" s="667"/>
      <c r="N1872" s="666">
        <v>44861.9</v>
      </c>
    </row>
    <row r="1873" spans="1:14" ht="15" thickBot="1">
      <c r="A1873" s="665" t="s">
        <v>1529</v>
      </c>
      <c r="B1873" s="665" t="s">
        <v>18</v>
      </c>
      <c r="C1873" s="666">
        <v>22595.81</v>
      </c>
      <c r="D1873" s="666">
        <v>3152.85</v>
      </c>
      <c r="E1873" s="667"/>
      <c r="F1873" s="667"/>
      <c r="G1873" s="666">
        <v>902.06</v>
      </c>
      <c r="H1873" s="667"/>
      <c r="I1873" s="666">
        <v>57.81</v>
      </c>
      <c r="J1873" s="666">
        <v>65700.19</v>
      </c>
      <c r="K1873" s="667"/>
      <c r="L1873" s="666">
        <v>76.75</v>
      </c>
      <c r="M1873" s="667"/>
      <c r="N1873" s="666">
        <v>92485.47</v>
      </c>
    </row>
    <row r="1874" spans="1:14" ht="15" thickBot="1">
      <c r="A1874" s="665" t="s">
        <v>1530</v>
      </c>
      <c r="B1874" s="665" t="s">
        <v>13</v>
      </c>
      <c r="C1874" s="667"/>
      <c r="D1874" s="667"/>
      <c r="E1874" s="667"/>
      <c r="F1874" s="667"/>
      <c r="G1874" s="667"/>
      <c r="H1874" s="667"/>
      <c r="I1874" s="667"/>
      <c r="J1874" s="667"/>
      <c r="K1874" s="666">
        <v>58333.65</v>
      </c>
      <c r="L1874" s="667"/>
      <c r="M1874" s="667"/>
      <c r="N1874" s="666">
        <v>58333.65</v>
      </c>
    </row>
    <row r="1875" spans="1:14" ht="15" thickBot="1">
      <c r="A1875" s="665" t="s">
        <v>1531</v>
      </c>
      <c r="B1875" s="665" t="s">
        <v>18</v>
      </c>
      <c r="C1875" s="666">
        <v>2805.6</v>
      </c>
      <c r="D1875" s="666">
        <v>13.69</v>
      </c>
      <c r="E1875" s="667"/>
      <c r="F1875" s="667"/>
      <c r="G1875" s="666">
        <v>1245.1500000000001</v>
      </c>
      <c r="H1875" s="667"/>
      <c r="I1875" s="666">
        <v>67.86</v>
      </c>
      <c r="J1875" s="666">
        <v>64835.64</v>
      </c>
      <c r="K1875" s="666">
        <v>2.5499999999999998</v>
      </c>
      <c r="L1875" s="666">
        <v>64.349999999999994</v>
      </c>
      <c r="M1875" s="667"/>
      <c r="N1875" s="666">
        <v>69034.84</v>
      </c>
    </row>
    <row r="1876" spans="1:14" ht="15" thickBot="1">
      <c r="A1876" s="665" t="s">
        <v>1532</v>
      </c>
      <c r="B1876" s="665" t="s">
        <v>15</v>
      </c>
      <c r="C1876" s="666">
        <v>2399.48</v>
      </c>
      <c r="D1876" s="666">
        <v>337.7</v>
      </c>
      <c r="E1876" s="667"/>
      <c r="F1876" s="667"/>
      <c r="G1876" s="666">
        <v>395.84</v>
      </c>
      <c r="H1876" s="666">
        <v>660.85</v>
      </c>
      <c r="I1876" s="666">
        <v>54.48</v>
      </c>
      <c r="J1876" s="666">
        <v>44405.82</v>
      </c>
      <c r="K1876" s="666">
        <v>1722.31</v>
      </c>
      <c r="L1876" s="666">
        <v>854.02</v>
      </c>
      <c r="M1876" s="667"/>
      <c r="N1876" s="666">
        <v>50830.5</v>
      </c>
    </row>
    <row r="1877" spans="1:14" ht="15" thickBot="1">
      <c r="A1877" s="665" t="s">
        <v>1533</v>
      </c>
      <c r="B1877" s="665" t="s">
        <v>14</v>
      </c>
      <c r="C1877" s="666">
        <v>12913.98</v>
      </c>
      <c r="D1877" s="666">
        <v>2695.26</v>
      </c>
      <c r="E1877" s="667"/>
      <c r="F1877" s="667"/>
      <c r="G1877" s="666">
        <v>49.3</v>
      </c>
      <c r="H1877" s="667"/>
      <c r="I1877" s="666">
        <v>160303.72</v>
      </c>
      <c r="J1877" s="667"/>
      <c r="K1877" s="666">
        <v>662.52</v>
      </c>
      <c r="L1877" s="666">
        <v>13791.67</v>
      </c>
      <c r="M1877" s="667"/>
      <c r="N1877" s="666">
        <v>190416.45</v>
      </c>
    </row>
    <row r="1878" spans="1:14" ht="15" thickBot="1">
      <c r="A1878" s="665" t="s">
        <v>1534</v>
      </c>
      <c r="B1878" s="665" t="s">
        <v>13</v>
      </c>
      <c r="C1878" s="666">
        <v>8128.36</v>
      </c>
      <c r="D1878" s="667"/>
      <c r="E1878" s="667"/>
      <c r="F1878" s="667"/>
      <c r="G1878" s="667"/>
      <c r="H1878" s="667"/>
      <c r="I1878" s="666">
        <v>33493.07</v>
      </c>
      <c r="J1878" s="666">
        <v>25369.47</v>
      </c>
      <c r="K1878" s="666">
        <v>26074.69</v>
      </c>
      <c r="L1878" s="667"/>
      <c r="M1878" s="667"/>
      <c r="N1878" s="666">
        <v>93065.59</v>
      </c>
    </row>
    <row r="1879" spans="1:14" ht="15" thickBot="1">
      <c r="A1879" s="665" t="s">
        <v>1535</v>
      </c>
      <c r="B1879" s="665" t="s">
        <v>13</v>
      </c>
      <c r="C1879" s="666">
        <v>95543.44</v>
      </c>
      <c r="D1879" s="667"/>
      <c r="E1879" s="667"/>
      <c r="F1879" s="667"/>
      <c r="G1879" s="667"/>
      <c r="H1879" s="667"/>
      <c r="I1879" s="667"/>
      <c r="J1879" s="667"/>
      <c r="K1879" s="666">
        <v>24082.5</v>
      </c>
      <c r="L1879" s="667"/>
      <c r="M1879" s="667"/>
      <c r="N1879" s="666">
        <v>119625.94</v>
      </c>
    </row>
    <row r="1880" spans="1:14" ht="15" thickBot="1">
      <c r="A1880" s="665" t="s">
        <v>1536</v>
      </c>
      <c r="B1880" s="665" t="s">
        <v>17</v>
      </c>
      <c r="C1880" s="666">
        <v>2574.9299999999998</v>
      </c>
      <c r="D1880" s="666">
        <v>444.01</v>
      </c>
      <c r="E1880" s="667"/>
      <c r="F1880" s="667"/>
      <c r="G1880" s="666">
        <v>620.79999999999995</v>
      </c>
      <c r="H1880" s="666">
        <v>1634.25</v>
      </c>
      <c r="I1880" s="666">
        <v>31.85</v>
      </c>
      <c r="J1880" s="666">
        <v>63955.32</v>
      </c>
      <c r="K1880" s="666">
        <v>3180.11</v>
      </c>
      <c r="L1880" s="666">
        <v>690.95</v>
      </c>
      <c r="M1880" s="667"/>
      <c r="N1880" s="666">
        <v>73132.22</v>
      </c>
    </row>
    <row r="1881" spans="1:14" ht="15" thickBot="1">
      <c r="A1881" s="665" t="s">
        <v>3209</v>
      </c>
      <c r="B1881" s="665" t="s">
        <v>17</v>
      </c>
      <c r="C1881" s="666">
        <v>770.81</v>
      </c>
      <c r="D1881" s="666">
        <v>-0.91</v>
      </c>
      <c r="E1881" s="667"/>
      <c r="F1881" s="667"/>
      <c r="G1881" s="666">
        <v>-0.18</v>
      </c>
      <c r="H1881" s="666">
        <v>-0.02</v>
      </c>
      <c r="I1881" s="667"/>
      <c r="J1881" s="666">
        <v>-6.21</v>
      </c>
      <c r="K1881" s="666">
        <v>-0.04</v>
      </c>
      <c r="L1881" s="666">
        <v>-0.35</v>
      </c>
      <c r="M1881" s="667"/>
      <c r="N1881" s="666">
        <v>763.1</v>
      </c>
    </row>
    <row r="1882" spans="1:14" ht="15" thickBot="1">
      <c r="A1882" s="665" t="s">
        <v>3209</v>
      </c>
      <c r="B1882" s="665" t="s">
        <v>18</v>
      </c>
      <c r="C1882" s="666">
        <v>16527.84</v>
      </c>
      <c r="D1882" s="666">
        <v>1460.45</v>
      </c>
      <c r="E1882" s="667"/>
      <c r="F1882" s="667"/>
      <c r="G1882" s="666">
        <v>407.62</v>
      </c>
      <c r="H1882" s="666">
        <v>101.11</v>
      </c>
      <c r="I1882" s="667"/>
      <c r="J1882" s="666">
        <v>19574.36</v>
      </c>
      <c r="K1882" s="666">
        <v>270.69</v>
      </c>
      <c r="L1882" s="666">
        <v>1981.71</v>
      </c>
      <c r="M1882" s="667"/>
      <c r="N1882" s="666">
        <v>40323.78</v>
      </c>
    </row>
    <row r="1883" spans="1:14" ht="15" thickBot="1">
      <c r="A1883" s="665" t="s">
        <v>1537</v>
      </c>
      <c r="B1883" s="665" t="s">
        <v>14</v>
      </c>
      <c r="C1883" s="666">
        <v>77695.320000000007</v>
      </c>
      <c r="D1883" s="666">
        <v>13062.96</v>
      </c>
      <c r="E1883" s="667"/>
      <c r="F1883" s="667"/>
      <c r="G1883" s="666">
        <v>132.71</v>
      </c>
      <c r="H1883" s="667"/>
      <c r="I1883" s="666">
        <v>20399.61</v>
      </c>
      <c r="J1883" s="667"/>
      <c r="K1883" s="666">
        <v>3.91</v>
      </c>
      <c r="L1883" s="666">
        <v>464.66</v>
      </c>
      <c r="M1883" s="667"/>
      <c r="N1883" s="666">
        <v>111759.17</v>
      </c>
    </row>
    <row r="1884" spans="1:14" ht="15" thickBot="1">
      <c r="A1884" s="665" t="s">
        <v>1538</v>
      </c>
      <c r="B1884" s="665" t="s">
        <v>13</v>
      </c>
      <c r="C1884" s="667"/>
      <c r="D1884" s="667"/>
      <c r="E1884" s="667"/>
      <c r="F1884" s="666">
        <v>44422.62</v>
      </c>
      <c r="G1884" s="667"/>
      <c r="H1884" s="667"/>
      <c r="I1884" s="666">
        <v>2924.52</v>
      </c>
      <c r="J1884" s="667"/>
      <c r="K1884" s="666">
        <v>39058.589999999997</v>
      </c>
      <c r="L1884" s="667"/>
      <c r="M1884" s="667"/>
      <c r="N1884" s="666">
        <v>86405.73</v>
      </c>
    </row>
    <row r="1885" spans="1:14" ht="15" thickBot="1">
      <c r="A1885" s="665" t="s">
        <v>1539</v>
      </c>
      <c r="B1885" s="665" t="s">
        <v>13</v>
      </c>
      <c r="C1885" s="666">
        <v>6269.23</v>
      </c>
      <c r="D1885" s="667"/>
      <c r="E1885" s="667"/>
      <c r="F1885" s="667"/>
      <c r="G1885" s="667"/>
      <c r="H1885" s="667"/>
      <c r="I1885" s="666">
        <v>1074.24</v>
      </c>
      <c r="J1885" s="667"/>
      <c r="K1885" s="666">
        <v>51543.79</v>
      </c>
      <c r="L1885" s="667"/>
      <c r="M1885" s="667"/>
      <c r="N1885" s="666">
        <v>58887.26</v>
      </c>
    </row>
    <row r="1886" spans="1:14" ht="15" thickBot="1">
      <c r="A1886" s="665" t="s">
        <v>3034</v>
      </c>
      <c r="B1886" s="665" t="s">
        <v>13</v>
      </c>
      <c r="C1886" s="666">
        <v>50476.53</v>
      </c>
      <c r="D1886" s="666">
        <v>63.03</v>
      </c>
      <c r="E1886" s="667"/>
      <c r="F1886" s="667"/>
      <c r="G1886" s="666">
        <v>7.58</v>
      </c>
      <c r="H1886" s="666">
        <v>274.52999999999997</v>
      </c>
      <c r="I1886" s="666">
        <v>499.6</v>
      </c>
      <c r="J1886" s="666">
        <v>941.83</v>
      </c>
      <c r="K1886" s="667"/>
      <c r="L1886" s="666">
        <v>117.93</v>
      </c>
      <c r="M1886" s="667"/>
      <c r="N1886" s="666">
        <v>52381.03</v>
      </c>
    </row>
    <row r="1887" spans="1:14" ht="15" thickBot="1">
      <c r="A1887" s="665" t="s">
        <v>1540</v>
      </c>
      <c r="B1887" s="665" t="s">
        <v>15</v>
      </c>
      <c r="C1887" s="667"/>
      <c r="D1887" s="667"/>
      <c r="E1887" s="667"/>
      <c r="F1887" s="667"/>
      <c r="G1887" s="667"/>
      <c r="H1887" s="667"/>
      <c r="I1887" s="666">
        <v>329.1</v>
      </c>
      <c r="J1887" s="667"/>
      <c r="K1887" s="666">
        <v>45052.44</v>
      </c>
      <c r="L1887" s="667"/>
      <c r="M1887" s="667"/>
      <c r="N1887" s="666">
        <v>45381.54</v>
      </c>
    </row>
    <row r="1888" spans="1:14" ht="15" thickBot="1">
      <c r="A1888" s="665" t="s">
        <v>1541</v>
      </c>
      <c r="B1888" s="665" t="s">
        <v>13</v>
      </c>
      <c r="C1888" s="666">
        <v>13025.21</v>
      </c>
      <c r="D1888" s="666">
        <v>667.95</v>
      </c>
      <c r="E1888" s="667"/>
      <c r="F1888" s="667"/>
      <c r="G1888" s="666">
        <v>1324.92</v>
      </c>
      <c r="H1888" s="667"/>
      <c r="I1888" s="666">
        <v>329.97</v>
      </c>
      <c r="J1888" s="666">
        <v>96839.12</v>
      </c>
      <c r="K1888" s="666">
        <v>7.48</v>
      </c>
      <c r="L1888" s="666">
        <v>412.71</v>
      </c>
      <c r="M1888" s="667"/>
      <c r="N1888" s="666">
        <v>112607.36</v>
      </c>
    </row>
    <row r="1889" spans="1:14" ht="15" thickBot="1">
      <c r="A1889" s="665" t="s">
        <v>3035</v>
      </c>
      <c r="B1889" s="665" t="s">
        <v>13</v>
      </c>
      <c r="C1889" s="666">
        <v>63343.76</v>
      </c>
      <c r="D1889" s="666">
        <v>171.57</v>
      </c>
      <c r="E1889" s="667"/>
      <c r="F1889" s="667"/>
      <c r="G1889" s="667"/>
      <c r="H1889" s="667"/>
      <c r="I1889" s="666">
        <v>976.2</v>
      </c>
      <c r="J1889" s="666">
        <v>-373.6</v>
      </c>
      <c r="K1889" s="666">
        <v>1.1299999999999999</v>
      </c>
      <c r="L1889" s="666">
        <v>-36.76</v>
      </c>
      <c r="M1889" s="667"/>
      <c r="N1889" s="666">
        <v>64082.3</v>
      </c>
    </row>
    <row r="1890" spans="1:14" ht="15" thickBot="1">
      <c r="A1890" s="665" t="s">
        <v>1542</v>
      </c>
      <c r="B1890" s="665" t="s">
        <v>16</v>
      </c>
      <c r="C1890" s="667"/>
      <c r="D1890" s="667"/>
      <c r="E1890" s="667"/>
      <c r="F1890" s="667"/>
      <c r="G1890" s="667"/>
      <c r="H1890" s="667"/>
      <c r="I1890" s="667"/>
      <c r="J1890" s="666">
        <v>57745.4</v>
      </c>
      <c r="K1890" s="667"/>
      <c r="L1890" s="667"/>
      <c r="M1890" s="667"/>
      <c r="N1890" s="666">
        <v>57745.4</v>
      </c>
    </row>
    <row r="1891" spans="1:14" ht="15" thickBot="1">
      <c r="A1891" s="665" t="s">
        <v>1543</v>
      </c>
      <c r="B1891" s="665" t="s">
        <v>13</v>
      </c>
      <c r="C1891" s="666">
        <v>64395.87</v>
      </c>
      <c r="D1891" s="666">
        <v>2875.31</v>
      </c>
      <c r="E1891" s="667"/>
      <c r="F1891" s="667"/>
      <c r="G1891" s="667"/>
      <c r="H1891" s="667"/>
      <c r="I1891" s="666">
        <v>2365.4699999999998</v>
      </c>
      <c r="J1891" s="666">
        <v>972.05</v>
      </c>
      <c r="K1891" s="666">
        <v>1.7</v>
      </c>
      <c r="L1891" s="666">
        <v>136.78</v>
      </c>
      <c r="M1891" s="667"/>
      <c r="N1891" s="666">
        <v>70747.179999999993</v>
      </c>
    </row>
    <row r="1892" spans="1:14" ht="15" thickBot="1">
      <c r="A1892" s="665" t="s">
        <v>1544</v>
      </c>
      <c r="B1892" s="665" t="s">
        <v>13</v>
      </c>
      <c r="C1892" s="666">
        <v>74673.8</v>
      </c>
      <c r="D1892" s="666">
        <v>4541.17</v>
      </c>
      <c r="E1892" s="667"/>
      <c r="F1892" s="667"/>
      <c r="G1892" s="667"/>
      <c r="H1892" s="667"/>
      <c r="I1892" s="667"/>
      <c r="J1892" s="666">
        <v>1740.67</v>
      </c>
      <c r="K1892" s="667"/>
      <c r="L1892" s="667"/>
      <c r="M1892" s="667"/>
      <c r="N1892" s="666">
        <v>80955.64</v>
      </c>
    </row>
    <row r="1893" spans="1:14" ht="15" thickBot="1">
      <c r="A1893" s="665" t="s">
        <v>1545</v>
      </c>
      <c r="B1893" s="665" t="s">
        <v>18</v>
      </c>
      <c r="C1893" s="666">
        <v>10284.780000000001</v>
      </c>
      <c r="D1893" s="666">
        <v>313.20999999999998</v>
      </c>
      <c r="E1893" s="667"/>
      <c r="F1893" s="667"/>
      <c r="G1893" s="666">
        <v>252.49</v>
      </c>
      <c r="H1893" s="666">
        <v>220.14</v>
      </c>
      <c r="I1893" s="666">
        <v>14.56</v>
      </c>
      <c r="J1893" s="666">
        <v>67650.259999999995</v>
      </c>
      <c r="K1893" s="666">
        <v>549.1</v>
      </c>
      <c r="L1893" s="666">
        <v>1078.8499999999999</v>
      </c>
      <c r="M1893" s="667"/>
      <c r="N1893" s="666">
        <v>80363.39</v>
      </c>
    </row>
    <row r="1894" spans="1:14" ht="15" thickBot="1">
      <c r="A1894" s="665" t="s">
        <v>1546</v>
      </c>
      <c r="B1894" s="665" t="s">
        <v>18</v>
      </c>
      <c r="C1894" s="666">
        <v>4391.3500000000004</v>
      </c>
      <c r="D1894" s="666">
        <v>212.01</v>
      </c>
      <c r="E1894" s="667"/>
      <c r="F1894" s="667"/>
      <c r="G1894" s="666">
        <v>359.66</v>
      </c>
      <c r="H1894" s="666">
        <v>1360.72</v>
      </c>
      <c r="I1894" s="666">
        <v>43.8</v>
      </c>
      <c r="J1894" s="666">
        <v>64623.54</v>
      </c>
      <c r="K1894" s="666">
        <v>3732.82</v>
      </c>
      <c r="L1894" s="666">
        <v>1453.43</v>
      </c>
      <c r="M1894" s="667"/>
      <c r="N1894" s="666">
        <v>76177.33</v>
      </c>
    </row>
    <row r="1895" spans="1:14" ht="15" thickBot="1">
      <c r="A1895" s="665" t="s">
        <v>1547</v>
      </c>
      <c r="B1895" s="665" t="s">
        <v>13</v>
      </c>
      <c r="C1895" s="666">
        <v>78360.7</v>
      </c>
      <c r="D1895" s="667"/>
      <c r="E1895" s="667"/>
      <c r="F1895" s="667"/>
      <c r="G1895" s="667"/>
      <c r="H1895" s="667"/>
      <c r="I1895" s="666">
        <v>14810.88</v>
      </c>
      <c r="J1895" s="666">
        <v>14920.22</v>
      </c>
      <c r="K1895" s="667"/>
      <c r="L1895" s="667"/>
      <c r="M1895" s="667"/>
      <c r="N1895" s="666">
        <v>108091.8</v>
      </c>
    </row>
    <row r="1896" spans="1:14" ht="15" thickBot="1">
      <c r="A1896" s="665" t="s">
        <v>1548</v>
      </c>
      <c r="B1896" s="665" t="s">
        <v>17</v>
      </c>
      <c r="C1896" s="666">
        <v>2313.8200000000002</v>
      </c>
      <c r="D1896" s="666">
        <v>913.22</v>
      </c>
      <c r="E1896" s="667"/>
      <c r="F1896" s="667"/>
      <c r="G1896" s="666">
        <v>480.5</v>
      </c>
      <c r="H1896" s="666">
        <v>263.3</v>
      </c>
      <c r="I1896" s="666">
        <v>24.14</v>
      </c>
      <c r="J1896" s="666">
        <v>73606.58</v>
      </c>
      <c r="K1896" s="666">
        <v>573.26</v>
      </c>
      <c r="L1896" s="666">
        <v>3770.69</v>
      </c>
      <c r="M1896" s="667"/>
      <c r="N1896" s="666">
        <v>81945.509999999995</v>
      </c>
    </row>
    <row r="1897" spans="1:14" ht="15" thickBot="1">
      <c r="A1897" s="665" t="s">
        <v>1549</v>
      </c>
      <c r="B1897" s="665" t="s">
        <v>13</v>
      </c>
      <c r="C1897" s="666">
        <v>91062.11</v>
      </c>
      <c r="D1897" s="667"/>
      <c r="E1897" s="667"/>
      <c r="F1897" s="667"/>
      <c r="G1897" s="667"/>
      <c r="H1897" s="667"/>
      <c r="I1897" s="666">
        <v>384.2</v>
      </c>
      <c r="J1897" s="667"/>
      <c r="K1897" s="666">
        <v>64416.32</v>
      </c>
      <c r="L1897" s="667"/>
      <c r="M1897" s="667"/>
      <c r="N1897" s="666">
        <v>155862.63</v>
      </c>
    </row>
    <row r="1898" spans="1:14" ht="15" thickBot="1">
      <c r="A1898" s="665" t="s">
        <v>1550</v>
      </c>
      <c r="B1898" s="665" t="s">
        <v>15</v>
      </c>
      <c r="C1898" s="667"/>
      <c r="D1898" s="667"/>
      <c r="E1898" s="667"/>
      <c r="F1898" s="667"/>
      <c r="G1898" s="667"/>
      <c r="H1898" s="667"/>
      <c r="I1898" s="666">
        <v>1611.09</v>
      </c>
      <c r="J1898" s="667"/>
      <c r="K1898" s="666">
        <v>59999</v>
      </c>
      <c r="L1898" s="667"/>
      <c r="M1898" s="667"/>
      <c r="N1898" s="666">
        <v>61610.09</v>
      </c>
    </row>
    <row r="1899" spans="1:14" ht="15" thickBot="1">
      <c r="A1899" s="665" t="s">
        <v>1551</v>
      </c>
      <c r="B1899" s="665" t="s">
        <v>18</v>
      </c>
      <c r="C1899" s="666">
        <v>18555.900000000001</v>
      </c>
      <c r="D1899" s="666">
        <v>2631.66</v>
      </c>
      <c r="E1899" s="667"/>
      <c r="F1899" s="667"/>
      <c r="G1899" s="666">
        <v>287.64999999999998</v>
      </c>
      <c r="H1899" s="666">
        <v>75.33</v>
      </c>
      <c r="I1899" s="667"/>
      <c r="J1899" s="666">
        <v>26806.58</v>
      </c>
      <c r="K1899" s="666">
        <v>644.99</v>
      </c>
      <c r="L1899" s="666">
        <v>2111.61</v>
      </c>
      <c r="M1899" s="667"/>
      <c r="N1899" s="666">
        <v>51113.72</v>
      </c>
    </row>
    <row r="1900" spans="1:14" ht="15" thickBot="1">
      <c r="A1900" s="665" t="s">
        <v>1552</v>
      </c>
      <c r="B1900" s="665" t="s">
        <v>16</v>
      </c>
      <c r="C1900" s="666">
        <v>2823.77</v>
      </c>
      <c r="D1900" s="666">
        <v>375.37</v>
      </c>
      <c r="E1900" s="667"/>
      <c r="F1900" s="667"/>
      <c r="G1900" s="666">
        <v>11.54</v>
      </c>
      <c r="H1900" s="667"/>
      <c r="I1900" s="666">
        <v>1654.42</v>
      </c>
      <c r="J1900" s="667"/>
      <c r="K1900" s="666">
        <v>2.38</v>
      </c>
      <c r="L1900" s="666">
        <v>148.69</v>
      </c>
      <c r="M1900" s="666">
        <v>40.68</v>
      </c>
      <c r="N1900" s="666">
        <v>5056.8500000000004</v>
      </c>
    </row>
    <row r="1901" spans="1:14" ht="15" thickBot="1">
      <c r="A1901" s="665" t="s">
        <v>1553</v>
      </c>
      <c r="B1901" s="665" t="s">
        <v>13</v>
      </c>
      <c r="C1901" s="666">
        <v>2906.64</v>
      </c>
      <c r="D1901" s="667"/>
      <c r="E1901" s="667"/>
      <c r="F1901" s="667"/>
      <c r="G1901" s="667"/>
      <c r="H1901" s="667"/>
      <c r="I1901" s="666">
        <v>40935.919999999998</v>
      </c>
      <c r="J1901" s="667"/>
      <c r="K1901" s="666">
        <v>37307.480000000003</v>
      </c>
      <c r="L1901" s="667"/>
      <c r="M1901" s="667"/>
      <c r="N1901" s="666">
        <v>81150.039999999994</v>
      </c>
    </row>
    <row r="1902" spans="1:14" ht="15" thickBot="1">
      <c r="A1902" s="665" t="s">
        <v>1554</v>
      </c>
      <c r="B1902" s="665" t="s">
        <v>14</v>
      </c>
      <c r="C1902" s="666">
        <v>80580.88</v>
      </c>
      <c r="D1902" s="667"/>
      <c r="E1902" s="667"/>
      <c r="F1902" s="667"/>
      <c r="G1902" s="667"/>
      <c r="H1902" s="667"/>
      <c r="I1902" s="667"/>
      <c r="J1902" s="667"/>
      <c r="K1902" s="666">
        <v>18732.3</v>
      </c>
      <c r="L1902" s="666">
        <v>1129.55</v>
      </c>
      <c r="M1902" s="667"/>
      <c r="N1902" s="666">
        <v>100442.73</v>
      </c>
    </row>
    <row r="1903" spans="1:14" ht="15" thickBot="1">
      <c r="A1903" s="665" t="s">
        <v>1555</v>
      </c>
      <c r="B1903" s="665" t="s">
        <v>15</v>
      </c>
      <c r="C1903" s="667"/>
      <c r="D1903" s="666">
        <v>2358.9899999999998</v>
      </c>
      <c r="E1903" s="667"/>
      <c r="F1903" s="667"/>
      <c r="G1903" s="666">
        <v>0.28000000000000003</v>
      </c>
      <c r="H1903" s="667"/>
      <c r="I1903" s="667"/>
      <c r="J1903" s="666">
        <v>2619.6999999999998</v>
      </c>
      <c r="K1903" s="666">
        <v>41961.79</v>
      </c>
      <c r="L1903" s="667"/>
      <c r="M1903" s="666">
        <v>378.76</v>
      </c>
      <c r="N1903" s="666">
        <v>47319.519999999997</v>
      </c>
    </row>
    <row r="1904" spans="1:14" ht="15" thickBot="1">
      <c r="A1904" s="665" t="s">
        <v>3723</v>
      </c>
      <c r="B1904" s="665" t="s">
        <v>13</v>
      </c>
      <c r="C1904" s="666">
        <v>6313.84</v>
      </c>
      <c r="D1904" s="667"/>
      <c r="E1904" s="667"/>
      <c r="F1904" s="667"/>
      <c r="G1904" s="667"/>
      <c r="H1904" s="667"/>
      <c r="I1904" s="667"/>
      <c r="J1904" s="667"/>
      <c r="K1904" s="666">
        <v>38.64</v>
      </c>
      <c r="L1904" s="667"/>
      <c r="M1904" s="667"/>
      <c r="N1904" s="666">
        <v>6352.48</v>
      </c>
    </row>
    <row r="1905" spans="1:14" ht="15" thickBot="1">
      <c r="A1905" s="665" t="s">
        <v>3723</v>
      </c>
      <c r="B1905" s="665" t="s">
        <v>16</v>
      </c>
      <c r="C1905" s="666">
        <v>7517.58</v>
      </c>
      <c r="D1905" s="667"/>
      <c r="E1905" s="667"/>
      <c r="F1905" s="667"/>
      <c r="G1905" s="667"/>
      <c r="H1905" s="667"/>
      <c r="I1905" s="667"/>
      <c r="J1905" s="667"/>
      <c r="K1905" s="666">
        <v>2120.34</v>
      </c>
      <c r="L1905" s="667"/>
      <c r="M1905" s="667"/>
      <c r="N1905" s="666">
        <v>9637.92</v>
      </c>
    </row>
    <row r="1906" spans="1:14" ht="15" thickBot="1">
      <c r="A1906" s="665" t="s">
        <v>1556</v>
      </c>
      <c r="B1906" s="665" t="s">
        <v>13</v>
      </c>
      <c r="C1906" s="666">
        <v>16197.98</v>
      </c>
      <c r="D1906" s="667"/>
      <c r="E1906" s="667"/>
      <c r="F1906" s="667"/>
      <c r="G1906" s="667"/>
      <c r="H1906" s="667"/>
      <c r="I1906" s="666">
        <v>5281.86</v>
      </c>
      <c r="J1906" s="666">
        <v>2126.11</v>
      </c>
      <c r="K1906" s="666">
        <v>113555.47</v>
      </c>
      <c r="L1906" s="667"/>
      <c r="M1906" s="667"/>
      <c r="N1906" s="666">
        <v>137161.42000000001</v>
      </c>
    </row>
    <row r="1907" spans="1:14" ht="15" thickBot="1">
      <c r="A1907" s="665" t="s">
        <v>1557</v>
      </c>
      <c r="B1907" s="665" t="s">
        <v>14</v>
      </c>
      <c r="C1907" s="666">
        <v>11674.02</v>
      </c>
      <c r="D1907" s="667"/>
      <c r="E1907" s="667"/>
      <c r="F1907" s="667"/>
      <c r="G1907" s="667"/>
      <c r="H1907" s="667"/>
      <c r="I1907" s="666">
        <v>129614.11</v>
      </c>
      <c r="J1907" s="667"/>
      <c r="K1907" s="667"/>
      <c r="L1907" s="667"/>
      <c r="M1907" s="667"/>
      <c r="N1907" s="666">
        <v>141288.13</v>
      </c>
    </row>
    <row r="1908" spans="1:14" ht="15" thickBot="1">
      <c r="A1908" s="665" t="s">
        <v>3724</v>
      </c>
      <c r="B1908" s="665" t="s">
        <v>13</v>
      </c>
      <c r="C1908" s="666">
        <v>1560.91</v>
      </c>
      <c r="D1908" s="667"/>
      <c r="E1908" s="667"/>
      <c r="F1908" s="667"/>
      <c r="G1908" s="667"/>
      <c r="H1908" s="667"/>
      <c r="I1908" s="666">
        <v>14048.28</v>
      </c>
      <c r="J1908" s="666">
        <v>12097.15</v>
      </c>
      <c r="K1908" s="666">
        <v>11316.68</v>
      </c>
      <c r="L1908" s="667"/>
      <c r="M1908" s="667"/>
      <c r="N1908" s="666">
        <v>39023.019999999997</v>
      </c>
    </row>
    <row r="1909" spans="1:14" ht="15" thickBot="1">
      <c r="A1909" s="665" t="s">
        <v>1558</v>
      </c>
      <c r="B1909" s="665" t="s">
        <v>14</v>
      </c>
      <c r="C1909" s="666">
        <v>6084.69</v>
      </c>
      <c r="D1909" s="667"/>
      <c r="E1909" s="667"/>
      <c r="F1909" s="667"/>
      <c r="G1909" s="667"/>
      <c r="H1909" s="667"/>
      <c r="I1909" s="666">
        <v>88460.47</v>
      </c>
      <c r="J1909" s="667"/>
      <c r="K1909" s="667"/>
      <c r="L1909" s="666">
        <v>25552.59</v>
      </c>
      <c r="M1909" s="667"/>
      <c r="N1909" s="666">
        <v>120097.75</v>
      </c>
    </row>
    <row r="1910" spans="1:14" ht="15" thickBot="1">
      <c r="A1910" s="665" t="s">
        <v>1559</v>
      </c>
      <c r="B1910" s="665" t="s">
        <v>13</v>
      </c>
      <c r="C1910" s="666">
        <v>23720.98</v>
      </c>
      <c r="D1910" s="666">
        <v>1357.08</v>
      </c>
      <c r="E1910" s="667"/>
      <c r="F1910" s="667"/>
      <c r="G1910" s="666">
        <v>507.59</v>
      </c>
      <c r="H1910" s="667"/>
      <c r="I1910" s="666">
        <v>72735.41</v>
      </c>
      <c r="J1910" s="667"/>
      <c r="K1910" s="666">
        <v>37.46</v>
      </c>
      <c r="L1910" s="666">
        <v>338.45</v>
      </c>
      <c r="M1910" s="666">
        <v>2049.56</v>
      </c>
      <c r="N1910" s="666">
        <v>100746.53</v>
      </c>
    </row>
    <row r="1911" spans="1:14" ht="15" thickBot="1">
      <c r="A1911" s="665" t="s">
        <v>3725</v>
      </c>
      <c r="B1911" s="665" t="s">
        <v>13</v>
      </c>
      <c r="C1911" s="666">
        <v>2543.31</v>
      </c>
      <c r="D1911" s="667"/>
      <c r="E1911" s="667"/>
      <c r="F1911" s="667"/>
      <c r="G1911" s="667"/>
      <c r="H1911" s="667"/>
      <c r="I1911" s="666">
        <v>45980.98</v>
      </c>
      <c r="J1911" s="667"/>
      <c r="K1911" s="666">
        <v>41929.230000000003</v>
      </c>
      <c r="L1911" s="667"/>
      <c r="M1911" s="667"/>
      <c r="N1911" s="666">
        <v>90453.52</v>
      </c>
    </row>
    <row r="1912" spans="1:14" ht="15" thickBot="1">
      <c r="A1912" s="665" t="s">
        <v>1560</v>
      </c>
      <c r="B1912" s="665" t="s">
        <v>13</v>
      </c>
      <c r="C1912" s="666">
        <v>60288.52</v>
      </c>
      <c r="D1912" s="667"/>
      <c r="E1912" s="667"/>
      <c r="F1912" s="667"/>
      <c r="G1912" s="667"/>
      <c r="H1912" s="667"/>
      <c r="I1912" s="666">
        <v>97.82</v>
      </c>
      <c r="J1912" s="667"/>
      <c r="K1912" s="666">
        <v>23205.29</v>
      </c>
      <c r="L1912" s="667"/>
      <c r="M1912" s="667"/>
      <c r="N1912" s="666">
        <v>83591.63</v>
      </c>
    </row>
    <row r="1913" spans="1:14" ht="15" thickBot="1">
      <c r="A1913" s="665" t="s">
        <v>1561</v>
      </c>
      <c r="B1913" s="665" t="s">
        <v>14</v>
      </c>
      <c r="C1913" s="666">
        <v>11260.51</v>
      </c>
      <c r="D1913" s="666">
        <v>765.75</v>
      </c>
      <c r="E1913" s="667"/>
      <c r="F1913" s="667"/>
      <c r="G1913" s="666">
        <v>2225.12</v>
      </c>
      <c r="H1913" s="667"/>
      <c r="I1913" s="666">
        <v>146992.42000000001</v>
      </c>
      <c r="J1913" s="667"/>
      <c r="K1913" s="666">
        <v>161.91</v>
      </c>
      <c r="L1913" s="666">
        <v>4329.72</v>
      </c>
      <c r="M1913" s="667"/>
      <c r="N1913" s="666">
        <v>165735.43</v>
      </c>
    </row>
    <row r="1914" spans="1:14" ht="15" thickBot="1">
      <c r="A1914" s="665" t="s">
        <v>1562</v>
      </c>
      <c r="B1914" s="665" t="s">
        <v>13</v>
      </c>
      <c r="C1914" s="667"/>
      <c r="D1914" s="667"/>
      <c r="E1914" s="667"/>
      <c r="F1914" s="666">
        <v>56181.94</v>
      </c>
      <c r="G1914" s="667"/>
      <c r="H1914" s="667"/>
      <c r="I1914" s="666">
        <v>-92.51</v>
      </c>
      <c r="J1914" s="667"/>
      <c r="K1914" s="667"/>
      <c r="L1914" s="667"/>
      <c r="M1914" s="667"/>
      <c r="N1914" s="666">
        <v>56089.43</v>
      </c>
    </row>
    <row r="1915" spans="1:14" ht="15" thickBot="1">
      <c r="A1915" s="665" t="s">
        <v>1563</v>
      </c>
      <c r="B1915" s="665" t="s">
        <v>13</v>
      </c>
      <c r="C1915" s="666">
        <v>87659.98</v>
      </c>
      <c r="D1915" s="667"/>
      <c r="E1915" s="667"/>
      <c r="F1915" s="667"/>
      <c r="G1915" s="667"/>
      <c r="H1915" s="667"/>
      <c r="I1915" s="666">
        <v>16691.23</v>
      </c>
      <c r="J1915" s="667"/>
      <c r="K1915" s="667"/>
      <c r="L1915" s="666">
        <v>811.69</v>
      </c>
      <c r="M1915" s="667"/>
      <c r="N1915" s="666">
        <v>105162.9</v>
      </c>
    </row>
    <row r="1916" spans="1:14" ht="15" thickBot="1">
      <c r="A1916" s="665" t="s">
        <v>3210</v>
      </c>
      <c r="B1916" s="665" t="s">
        <v>16</v>
      </c>
      <c r="C1916" s="667"/>
      <c r="D1916" s="667"/>
      <c r="E1916" s="667"/>
      <c r="F1916" s="666">
        <v>43200.75</v>
      </c>
      <c r="G1916" s="667"/>
      <c r="H1916" s="666">
        <v>-4.2699999999999996</v>
      </c>
      <c r="I1916" s="666">
        <v>-5.36</v>
      </c>
      <c r="J1916" s="667"/>
      <c r="K1916" s="666">
        <v>-92.85</v>
      </c>
      <c r="L1916" s="667"/>
      <c r="M1916" s="667"/>
      <c r="N1916" s="666">
        <v>43098.27</v>
      </c>
    </row>
    <row r="1917" spans="1:14" ht="15" thickBot="1">
      <c r="A1917" s="665" t="s">
        <v>1564</v>
      </c>
      <c r="B1917" s="665" t="s">
        <v>16</v>
      </c>
      <c r="C1917" s="666">
        <v>443.7</v>
      </c>
      <c r="D1917" s="667"/>
      <c r="E1917" s="667"/>
      <c r="F1917" s="667"/>
      <c r="G1917" s="667"/>
      <c r="H1917" s="667"/>
      <c r="I1917" s="666">
        <v>127672.56</v>
      </c>
      <c r="J1917" s="667"/>
      <c r="K1917" s="666">
        <v>1121.8399999999999</v>
      </c>
      <c r="L1917" s="667"/>
      <c r="M1917" s="667"/>
      <c r="N1917" s="666">
        <v>129238.1</v>
      </c>
    </row>
    <row r="1918" spans="1:14" ht="15" thickBot="1">
      <c r="A1918" s="665" t="s">
        <v>1565</v>
      </c>
      <c r="B1918" s="665" t="s">
        <v>15</v>
      </c>
      <c r="C1918" s="667"/>
      <c r="D1918" s="667"/>
      <c r="E1918" s="667"/>
      <c r="F1918" s="667"/>
      <c r="G1918" s="667"/>
      <c r="H1918" s="667"/>
      <c r="I1918" s="666">
        <v>1541.83</v>
      </c>
      <c r="J1918" s="667"/>
      <c r="K1918" s="666">
        <v>62684.78</v>
      </c>
      <c r="L1918" s="667"/>
      <c r="M1918" s="667"/>
      <c r="N1918" s="666">
        <v>64226.61</v>
      </c>
    </row>
    <row r="1919" spans="1:14" ht="15" thickBot="1">
      <c r="A1919" s="665" t="s">
        <v>1566</v>
      </c>
      <c r="B1919" s="665" t="s">
        <v>15</v>
      </c>
      <c r="C1919" s="667"/>
      <c r="D1919" s="667"/>
      <c r="E1919" s="667"/>
      <c r="F1919" s="667"/>
      <c r="G1919" s="667"/>
      <c r="H1919" s="667"/>
      <c r="I1919" s="666">
        <v>257</v>
      </c>
      <c r="J1919" s="667"/>
      <c r="K1919" s="666">
        <v>40199.370000000003</v>
      </c>
      <c r="L1919" s="667"/>
      <c r="M1919" s="667"/>
      <c r="N1919" s="666">
        <v>40456.370000000003</v>
      </c>
    </row>
    <row r="1920" spans="1:14" ht="15" thickBot="1">
      <c r="A1920" s="665" t="s">
        <v>3036</v>
      </c>
      <c r="B1920" s="665" t="s">
        <v>13</v>
      </c>
      <c r="C1920" s="666">
        <v>17253.32</v>
      </c>
      <c r="D1920" s="666">
        <v>6234.92</v>
      </c>
      <c r="E1920" s="667"/>
      <c r="F1920" s="667"/>
      <c r="G1920" s="667"/>
      <c r="H1920" s="667"/>
      <c r="I1920" s="666">
        <v>-7.49</v>
      </c>
      <c r="J1920" s="666">
        <v>5.88</v>
      </c>
      <c r="K1920" s="666">
        <v>-7.0000000000000007E-2</v>
      </c>
      <c r="L1920" s="666">
        <v>0.55000000000000004</v>
      </c>
      <c r="M1920" s="667"/>
      <c r="N1920" s="666">
        <v>23487.11</v>
      </c>
    </row>
    <row r="1921" spans="1:14" ht="15" thickBot="1">
      <c r="A1921" s="665" t="s">
        <v>3036</v>
      </c>
      <c r="B1921" s="665" t="s">
        <v>16</v>
      </c>
      <c r="C1921" s="666">
        <v>17693.02</v>
      </c>
      <c r="D1921" s="666">
        <v>385.63</v>
      </c>
      <c r="E1921" s="667"/>
      <c r="F1921" s="667"/>
      <c r="G1921" s="667"/>
      <c r="H1921" s="667"/>
      <c r="I1921" s="666">
        <v>5732.45</v>
      </c>
      <c r="J1921" s="666">
        <v>1433.09</v>
      </c>
      <c r="K1921" s="666">
        <v>-3.73</v>
      </c>
      <c r="L1921" s="666">
        <v>119.63</v>
      </c>
      <c r="M1921" s="667"/>
      <c r="N1921" s="666">
        <v>25360.09</v>
      </c>
    </row>
    <row r="1922" spans="1:14" ht="15" thickBot="1">
      <c r="A1922" s="665" t="s">
        <v>1567</v>
      </c>
      <c r="B1922" s="665" t="s">
        <v>13</v>
      </c>
      <c r="C1922" s="666">
        <v>1481.18</v>
      </c>
      <c r="D1922" s="667"/>
      <c r="E1922" s="667"/>
      <c r="F1922" s="667"/>
      <c r="G1922" s="667"/>
      <c r="H1922" s="667"/>
      <c r="I1922" s="666">
        <v>84858.54</v>
      </c>
      <c r="J1922" s="667"/>
      <c r="K1922" s="666">
        <v>6326.74</v>
      </c>
      <c r="L1922" s="667"/>
      <c r="M1922" s="667"/>
      <c r="N1922" s="666">
        <v>92666.46</v>
      </c>
    </row>
    <row r="1923" spans="1:14" ht="15" thickBot="1">
      <c r="A1923" s="665" t="s">
        <v>1568</v>
      </c>
      <c r="B1923" s="665" t="s">
        <v>13</v>
      </c>
      <c r="C1923" s="666">
        <v>43366.2</v>
      </c>
      <c r="D1923" s="667"/>
      <c r="E1923" s="667"/>
      <c r="F1923" s="666">
        <v>-1535.1</v>
      </c>
      <c r="G1923" s="667"/>
      <c r="H1923" s="667"/>
      <c r="I1923" s="667"/>
      <c r="J1923" s="667"/>
      <c r="K1923" s="666">
        <v>41303.14</v>
      </c>
      <c r="L1923" s="667"/>
      <c r="M1923" s="667"/>
      <c r="N1923" s="666">
        <v>83134.240000000005</v>
      </c>
    </row>
    <row r="1924" spans="1:14" ht="15" thickBot="1">
      <c r="A1924" s="665" t="s">
        <v>1569</v>
      </c>
      <c r="B1924" s="665" t="s">
        <v>13</v>
      </c>
      <c r="C1924" s="666">
        <v>64598.720000000001</v>
      </c>
      <c r="D1924" s="667"/>
      <c r="E1924" s="667"/>
      <c r="F1924" s="667"/>
      <c r="G1924" s="667"/>
      <c r="H1924" s="667"/>
      <c r="I1924" s="666">
        <v>10536.35</v>
      </c>
      <c r="J1924" s="667"/>
      <c r="K1924" s="667"/>
      <c r="L1924" s="667"/>
      <c r="M1924" s="667"/>
      <c r="N1924" s="666">
        <v>75135.070000000007</v>
      </c>
    </row>
    <row r="1925" spans="1:14" ht="15" thickBot="1">
      <c r="A1925" s="665" t="s">
        <v>3037</v>
      </c>
      <c r="B1925" s="665" t="s">
        <v>16</v>
      </c>
      <c r="C1925" s="666">
        <v>11147.03</v>
      </c>
      <c r="D1925" s="667"/>
      <c r="E1925" s="667"/>
      <c r="F1925" s="667"/>
      <c r="G1925" s="667"/>
      <c r="H1925" s="667"/>
      <c r="I1925" s="667"/>
      <c r="J1925" s="666">
        <v>29754.86</v>
      </c>
      <c r="K1925" s="667"/>
      <c r="L1925" s="667"/>
      <c r="M1925" s="667"/>
      <c r="N1925" s="666">
        <v>40901.89</v>
      </c>
    </row>
    <row r="1926" spans="1:14" ht="15" thickBot="1">
      <c r="A1926" s="665" t="s">
        <v>1570</v>
      </c>
      <c r="B1926" s="665" t="s">
        <v>13</v>
      </c>
      <c r="C1926" s="667"/>
      <c r="D1926" s="667"/>
      <c r="E1926" s="667"/>
      <c r="F1926" s="667"/>
      <c r="G1926" s="667"/>
      <c r="H1926" s="667"/>
      <c r="I1926" s="666">
        <v>53921.9</v>
      </c>
      <c r="J1926" s="667"/>
      <c r="K1926" s="667"/>
      <c r="L1926" s="667"/>
      <c r="M1926" s="667"/>
      <c r="N1926" s="666">
        <v>53921.9</v>
      </c>
    </row>
    <row r="1927" spans="1:14" ht="15" thickBot="1">
      <c r="A1927" s="665" t="s">
        <v>1571</v>
      </c>
      <c r="B1927" s="665" t="s">
        <v>17</v>
      </c>
      <c r="C1927" s="666">
        <v>3012.61</v>
      </c>
      <c r="D1927" s="666">
        <v>225.34</v>
      </c>
      <c r="E1927" s="667"/>
      <c r="F1927" s="667"/>
      <c r="G1927" s="666">
        <v>799.97</v>
      </c>
      <c r="H1927" s="666">
        <v>1385.94</v>
      </c>
      <c r="I1927" s="666">
        <v>32.57</v>
      </c>
      <c r="J1927" s="666">
        <v>65293.45</v>
      </c>
      <c r="K1927" s="666">
        <v>1770.11</v>
      </c>
      <c r="L1927" s="666">
        <v>2031.24</v>
      </c>
      <c r="M1927" s="667"/>
      <c r="N1927" s="666">
        <v>74551.23</v>
      </c>
    </row>
    <row r="1928" spans="1:14" ht="15" thickBot="1">
      <c r="A1928" s="665" t="s">
        <v>1572</v>
      </c>
      <c r="B1928" s="665" t="s">
        <v>13</v>
      </c>
      <c r="C1928" s="666">
        <v>53405.97</v>
      </c>
      <c r="D1928" s="666">
        <v>99.2</v>
      </c>
      <c r="E1928" s="667"/>
      <c r="F1928" s="666">
        <v>-119.77</v>
      </c>
      <c r="G1928" s="666">
        <v>-20.239999999999998</v>
      </c>
      <c r="H1928" s="667"/>
      <c r="I1928" s="666">
        <v>-343.51</v>
      </c>
      <c r="J1928" s="666">
        <v>5809.39</v>
      </c>
      <c r="K1928" s="666">
        <v>6322.44</v>
      </c>
      <c r="L1928" s="666">
        <v>-18.329999999999998</v>
      </c>
      <c r="M1928" s="667"/>
      <c r="N1928" s="666">
        <v>65135.15</v>
      </c>
    </row>
    <row r="1929" spans="1:14" ht="15" thickBot="1">
      <c r="A1929" s="665" t="s">
        <v>1573</v>
      </c>
      <c r="B1929" s="665" t="s">
        <v>13</v>
      </c>
      <c r="C1929" s="667"/>
      <c r="D1929" s="667"/>
      <c r="E1929" s="667"/>
      <c r="F1929" s="666">
        <v>1498.07</v>
      </c>
      <c r="G1929" s="667"/>
      <c r="H1929" s="667"/>
      <c r="I1929" s="667"/>
      <c r="J1929" s="667"/>
      <c r="K1929" s="666">
        <v>61962.73</v>
      </c>
      <c r="L1929" s="667"/>
      <c r="M1929" s="667"/>
      <c r="N1929" s="666">
        <v>63460.800000000003</v>
      </c>
    </row>
    <row r="1930" spans="1:14" ht="15" thickBot="1">
      <c r="A1930" s="665" t="s">
        <v>1574</v>
      </c>
      <c r="B1930" s="665" t="s">
        <v>13</v>
      </c>
      <c r="C1930" s="666">
        <v>92622.31</v>
      </c>
      <c r="D1930" s="667"/>
      <c r="E1930" s="667"/>
      <c r="F1930" s="667"/>
      <c r="G1930" s="667"/>
      <c r="H1930" s="667"/>
      <c r="I1930" s="667"/>
      <c r="J1930" s="666">
        <v>45096.72</v>
      </c>
      <c r="K1930" s="667"/>
      <c r="L1930" s="667"/>
      <c r="M1930" s="667"/>
      <c r="N1930" s="666">
        <v>137719.03</v>
      </c>
    </row>
    <row r="1931" spans="1:14" ht="15" thickBot="1">
      <c r="A1931" s="665" t="s">
        <v>1575</v>
      </c>
      <c r="B1931" s="665" t="s">
        <v>13</v>
      </c>
      <c r="C1931" s="666">
        <v>102146.51</v>
      </c>
      <c r="D1931" s="667"/>
      <c r="E1931" s="667"/>
      <c r="F1931" s="667"/>
      <c r="G1931" s="667"/>
      <c r="H1931" s="667"/>
      <c r="I1931" s="667"/>
      <c r="J1931" s="667"/>
      <c r="K1931" s="666">
        <v>8228.75</v>
      </c>
      <c r="L1931" s="667"/>
      <c r="M1931" s="667"/>
      <c r="N1931" s="666">
        <v>110375.26</v>
      </c>
    </row>
    <row r="1932" spans="1:14" ht="15" thickBot="1">
      <c r="A1932" s="665" t="s">
        <v>1576</v>
      </c>
      <c r="B1932" s="665" t="s">
        <v>13</v>
      </c>
      <c r="C1932" s="667"/>
      <c r="D1932" s="667"/>
      <c r="E1932" s="667"/>
      <c r="F1932" s="667"/>
      <c r="G1932" s="667"/>
      <c r="H1932" s="666">
        <v>45429.38</v>
      </c>
      <c r="I1932" s="667"/>
      <c r="J1932" s="667"/>
      <c r="K1932" s="666">
        <v>181717.55</v>
      </c>
      <c r="L1932" s="667"/>
      <c r="M1932" s="667"/>
      <c r="N1932" s="666">
        <v>227146.93</v>
      </c>
    </row>
    <row r="1933" spans="1:14" ht="15" thickBot="1">
      <c r="A1933" s="665" t="s">
        <v>1577</v>
      </c>
      <c r="B1933" s="665" t="s">
        <v>13</v>
      </c>
      <c r="C1933" s="666">
        <v>39147.58</v>
      </c>
      <c r="D1933" s="666">
        <v>3418.83</v>
      </c>
      <c r="E1933" s="667"/>
      <c r="F1933" s="667"/>
      <c r="G1933" s="666">
        <v>0.2</v>
      </c>
      <c r="H1933" s="666">
        <v>-0.2</v>
      </c>
      <c r="I1933" s="666">
        <v>25356.32</v>
      </c>
      <c r="J1933" s="666">
        <v>9268.89</v>
      </c>
      <c r="K1933" s="666">
        <v>369.68</v>
      </c>
      <c r="L1933" s="666">
        <v>433.05</v>
      </c>
      <c r="M1933" s="667"/>
      <c r="N1933" s="666">
        <v>77994.350000000006</v>
      </c>
    </row>
    <row r="1934" spans="1:14" ht="15" thickBot="1">
      <c r="A1934" s="665" t="s">
        <v>1578</v>
      </c>
      <c r="B1934" s="665" t="s">
        <v>18</v>
      </c>
      <c r="C1934" s="666">
        <v>4379.6499999999996</v>
      </c>
      <c r="D1934" s="666">
        <v>445.73</v>
      </c>
      <c r="E1934" s="667"/>
      <c r="F1934" s="667"/>
      <c r="G1934" s="666">
        <v>618.54</v>
      </c>
      <c r="H1934" s="666">
        <v>1058.3399999999999</v>
      </c>
      <c r="I1934" s="666">
        <v>32.5</v>
      </c>
      <c r="J1934" s="666">
        <v>81555.539999999994</v>
      </c>
      <c r="K1934" s="666">
        <v>3583.21</v>
      </c>
      <c r="L1934" s="666">
        <v>3158.92</v>
      </c>
      <c r="M1934" s="667"/>
      <c r="N1934" s="666">
        <v>94832.43</v>
      </c>
    </row>
    <row r="1935" spans="1:14" ht="15" thickBot="1">
      <c r="A1935" s="665" t="s">
        <v>1579</v>
      </c>
      <c r="B1935" s="665" t="s">
        <v>16</v>
      </c>
      <c r="C1935" s="666">
        <v>1459.16</v>
      </c>
      <c r="D1935" s="667"/>
      <c r="E1935" s="667"/>
      <c r="F1935" s="667"/>
      <c r="G1935" s="667"/>
      <c r="H1935" s="667"/>
      <c r="I1935" s="666">
        <v>9544.2199999999993</v>
      </c>
      <c r="J1935" s="667"/>
      <c r="K1935" s="666">
        <v>35953.99</v>
      </c>
      <c r="L1935" s="667"/>
      <c r="M1935" s="667"/>
      <c r="N1935" s="666">
        <v>46957.37</v>
      </c>
    </row>
    <row r="1936" spans="1:14" ht="15" thickBot="1">
      <c r="A1936" s="665" t="s">
        <v>1580</v>
      </c>
      <c r="B1936" s="665" t="s">
        <v>14</v>
      </c>
      <c r="C1936" s="666">
        <v>82.48</v>
      </c>
      <c r="D1936" s="667"/>
      <c r="E1936" s="667"/>
      <c r="F1936" s="667"/>
      <c r="G1936" s="666">
        <v>808.45</v>
      </c>
      <c r="H1936" s="667"/>
      <c r="I1936" s="666">
        <v>98456.68</v>
      </c>
      <c r="J1936" s="667"/>
      <c r="K1936" s="667"/>
      <c r="L1936" s="667"/>
      <c r="M1936" s="667"/>
      <c r="N1936" s="666">
        <v>99347.61</v>
      </c>
    </row>
    <row r="1937" spans="1:14" ht="15" thickBot="1">
      <c r="A1937" s="665" t="s">
        <v>3726</v>
      </c>
      <c r="B1937" s="665" t="s">
        <v>13</v>
      </c>
      <c r="C1937" s="666">
        <v>2807.13</v>
      </c>
      <c r="D1937" s="667"/>
      <c r="E1937" s="667"/>
      <c r="F1937" s="667"/>
      <c r="G1937" s="667"/>
      <c r="H1937" s="667"/>
      <c r="I1937" s="666">
        <v>2191.81</v>
      </c>
      <c r="J1937" s="666">
        <v>1203.26</v>
      </c>
      <c r="K1937" s="667"/>
      <c r="L1937" s="666">
        <v>14.38</v>
      </c>
      <c r="M1937" s="667"/>
      <c r="N1937" s="666">
        <v>6216.58</v>
      </c>
    </row>
    <row r="1938" spans="1:14" ht="15" thickBot="1">
      <c r="A1938" s="665" t="s">
        <v>1581</v>
      </c>
      <c r="B1938" s="665" t="s">
        <v>13</v>
      </c>
      <c r="C1938" s="666">
        <v>9963.91</v>
      </c>
      <c r="D1938" s="667"/>
      <c r="E1938" s="667"/>
      <c r="F1938" s="667"/>
      <c r="G1938" s="667"/>
      <c r="H1938" s="667"/>
      <c r="I1938" s="667"/>
      <c r="J1938" s="667"/>
      <c r="K1938" s="666">
        <v>60822.82</v>
      </c>
      <c r="L1938" s="667"/>
      <c r="M1938" s="667"/>
      <c r="N1938" s="666">
        <v>70786.73</v>
      </c>
    </row>
    <row r="1939" spans="1:14" ht="15" thickBot="1">
      <c r="A1939" s="665" t="s">
        <v>1582</v>
      </c>
      <c r="B1939" s="665" t="s">
        <v>14</v>
      </c>
      <c r="C1939" s="666">
        <v>5577.09</v>
      </c>
      <c r="D1939" s="666">
        <v>708.69</v>
      </c>
      <c r="E1939" s="667"/>
      <c r="F1939" s="667"/>
      <c r="G1939" s="666">
        <v>415.82</v>
      </c>
      <c r="H1939" s="667"/>
      <c r="I1939" s="666">
        <v>113160.68</v>
      </c>
      <c r="J1939" s="667"/>
      <c r="K1939" s="666">
        <v>767.14</v>
      </c>
      <c r="L1939" s="666">
        <v>8599.82</v>
      </c>
      <c r="M1939" s="667"/>
      <c r="N1939" s="666">
        <v>129229.24</v>
      </c>
    </row>
    <row r="1940" spans="1:14" ht="15" thickBot="1">
      <c r="A1940" s="665" t="s">
        <v>3727</v>
      </c>
      <c r="B1940" s="665" t="s">
        <v>13</v>
      </c>
      <c r="C1940" s="666">
        <v>15161.09</v>
      </c>
      <c r="D1940" s="666">
        <v>384.7</v>
      </c>
      <c r="E1940" s="667"/>
      <c r="F1940" s="667"/>
      <c r="G1940" s="667"/>
      <c r="H1940" s="667"/>
      <c r="I1940" s="666">
        <v>2643.3</v>
      </c>
      <c r="J1940" s="666">
        <v>438.52</v>
      </c>
      <c r="K1940" s="666">
        <v>0.34</v>
      </c>
      <c r="L1940" s="666">
        <v>89.21</v>
      </c>
      <c r="M1940" s="667"/>
      <c r="N1940" s="666">
        <v>18717.16</v>
      </c>
    </row>
    <row r="1941" spans="1:14" ht="15" thickBot="1">
      <c r="A1941" s="665" t="s">
        <v>3727</v>
      </c>
      <c r="B1941" s="665" t="s">
        <v>19</v>
      </c>
      <c r="C1941" s="666">
        <v>-104.84</v>
      </c>
      <c r="D1941" s="666">
        <v>-12.78</v>
      </c>
      <c r="E1941" s="667"/>
      <c r="F1941" s="667"/>
      <c r="G1941" s="667"/>
      <c r="H1941" s="667"/>
      <c r="I1941" s="666">
        <v>147.66999999999999</v>
      </c>
      <c r="J1941" s="666">
        <v>-24.44</v>
      </c>
      <c r="K1941" s="667"/>
      <c r="L1941" s="666">
        <v>-5.83</v>
      </c>
      <c r="M1941" s="667"/>
      <c r="N1941" s="666">
        <v>-0.22</v>
      </c>
    </row>
    <row r="1942" spans="1:14" ht="15" thickBot="1">
      <c r="A1942" s="665" t="s">
        <v>1583</v>
      </c>
      <c r="B1942" s="665" t="s">
        <v>13</v>
      </c>
      <c r="C1942" s="666">
        <v>29100.53</v>
      </c>
      <c r="D1942" s="667"/>
      <c r="E1942" s="667"/>
      <c r="F1942" s="667"/>
      <c r="G1942" s="667"/>
      <c r="H1942" s="667"/>
      <c r="I1942" s="667"/>
      <c r="J1942" s="667"/>
      <c r="K1942" s="666">
        <v>69193.23</v>
      </c>
      <c r="L1942" s="667"/>
      <c r="M1942" s="667"/>
      <c r="N1942" s="666">
        <v>98293.759999999995</v>
      </c>
    </row>
    <row r="1943" spans="1:14" ht="15" thickBot="1">
      <c r="A1943" s="665" t="s">
        <v>1584</v>
      </c>
      <c r="B1943" s="665" t="s">
        <v>14</v>
      </c>
      <c r="C1943" s="666">
        <v>112480.96000000001</v>
      </c>
      <c r="D1943" s="666">
        <v>21034.55</v>
      </c>
      <c r="E1943" s="667"/>
      <c r="F1943" s="667"/>
      <c r="G1943" s="666">
        <v>190.48</v>
      </c>
      <c r="H1943" s="667"/>
      <c r="I1943" s="666">
        <v>42810.52</v>
      </c>
      <c r="J1943" s="667"/>
      <c r="K1943" s="666">
        <v>16.440000000000001</v>
      </c>
      <c r="L1943" s="666">
        <v>1018.77</v>
      </c>
      <c r="M1943" s="666">
        <v>324.58999999999997</v>
      </c>
      <c r="N1943" s="666">
        <v>177876.31</v>
      </c>
    </row>
    <row r="1944" spans="1:14" ht="15" thickBot="1">
      <c r="A1944" s="665" t="s">
        <v>3728</v>
      </c>
      <c r="B1944" s="665" t="s">
        <v>15</v>
      </c>
      <c r="C1944" s="667"/>
      <c r="D1944" s="667"/>
      <c r="E1944" s="667"/>
      <c r="F1944" s="667"/>
      <c r="G1944" s="667"/>
      <c r="H1944" s="667"/>
      <c r="I1944" s="667"/>
      <c r="J1944" s="667"/>
      <c r="K1944" s="666">
        <v>21518.63</v>
      </c>
      <c r="L1944" s="667"/>
      <c r="M1944" s="667"/>
      <c r="N1944" s="666">
        <v>21518.63</v>
      </c>
    </row>
    <row r="1945" spans="1:14" ht="15" thickBot="1">
      <c r="A1945" s="665" t="s">
        <v>1585</v>
      </c>
      <c r="B1945" s="665" t="s">
        <v>13</v>
      </c>
      <c r="C1945" s="666">
        <v>49933.64</v>
      </c>
      <c r="D1945" s="666">
        <v>2280.5300000000002</v>
      </c>
      <c r="E1945" s="667"/>
      <c r="F1945" s="667"/>
      <c r="G1945" s="667"/>
      <c r="H1945" s="667"/>
      <c r="I1945" s="666">
        <v>13885.2</v>
      </c>
      <c r="J1945" s="666">
        <v>1619.6</v>
      </c>
      <c r="K1945" s="666">
        <v>12.77</v>
      </c>
      <c r="L1945" s="666">
        <v>1395.12</v>
      </c>
      <c r="M1945" s="667"/>
      <c r="N1945" s="666">
        <v>69126.86</v>
      </c>
    </row>
    <row r="1946" spans="1:14" ht="15" thickBot="1">
      <c r="A1946" s="665" t="s">
        <v>1586</v>
      </c>
      <c r="B1946" s="665" t="s">
        <v>13</v>
      </c>
      <c r="C1946" s="666">
        <v>17690.25</v>
      </c>
      <c r="D1946" s="666">
        <v>223.37</v>
      </c>
      <c r="E1946" s="667"/>
      <c r="F1946" s="667"/>
      <c r="G1946" s="667"/>
      <c r="H1946" s="666">
        <v>29.19</v>
      </c>
      <c r="I1946" s="666">
        <v>78503.72</v>
      </c>
      <c r="J1946" s="666">
        <v>867.51</v>
      </c>
      <c r="K1946" s="666">
        <v>78.239999999999995</v>
      </c>
      <c r="L1946" s="666">
        <v>703.98</v>
      </c>
      <c r="M1946" s="667"/>
      <c r="N1946" s="666">
        <v>98096.26</v>
      </c>
    </row>
    <row r="1947" spans="1:14" ht="15" thickBot="1">
      <c r="A1947" s="665" t="s">
        <v>3729</v>
      </c>
      <c r="B1947" s="665" t="s">
        <v>15</v>
      </c>
      <c r="C1947" s="666">
        <v>43358.41</v>
      </c>
      <c r="D1947" s="667"/>
      <c r="E1947" s="667"/>
      <c r="F1947" s="667"/>
      <c r="G1947" s="667"/>
      <c r="H1947" s="667"/>
      <c r="I1947" s="666">
        <v>-756.79</v>
      </c>
      <c r="J1947" s="666">
        <v>-901.08</v>
      </c>
      <c r="K1947" s="667"/>
      <c r="L1947" s="667"/>
      <c r="M1947" s="667"/>
      <c r="N1947" s="666">
        <v>41700.54</v>
      </c>
    </row>
    <row r="1948" spans="1:14" ht="15" thickBot="1">
      <c r="A1948" s="665" t="s">
        <v>1587</v>
      </c>
      <c r="B1948" s="665" t="s">
        <v>13</v>
      </c>
      <c r="C1948" s="666">
        <v>7037.32</v>
      </c>
      <c r="D1948" s="667"/>
      <c r="E1948" s="667"/>
      <c r="F1948" s="667"/>
      <c r="G1948" s="667"/>
      <c r="H1948" s="667"/>
      <c r="I1948" s="666">
        <v>7293.75</v>
      </c>
      <c r="J1948" s="666">
        <v>2357.65</v>
      </c>
      <c r="K1948" s="666">
        <v>6816.51</v>
      </c>
      <c r="L1948" s="667"/>
      <c r="M1948" s="667"/>
      <c r="N1948" s="666">
        <v>23505.23</v>
      </c>
    </row>
    <row r="1949" spans="1:14" ht="15" thickBot="1">
      <c r="A1949" s="665" t="s">
        <v>3211</v>
      </c>
      <c r="B1949" s="665" t="s">
        <v>16</v>
      </c>
      <c r="C1949" s="666">
        <v>25704.16</v>
      </c>
      <c r="D1949" s="667"/>
      <c r="E1949" s="667"/>
      <c r="F1949" s="667"/>
      <c r="G1949" s="666">
        <v>1454.98</v>
      </c>
      <c r="H1949" s="667"/>
      <c r="I1949" s="667"/>
      <c r="J1949" s="667"/>
      <c r="K1949" s="666">
        <v>16004.46</v>
      </c>
      <c r="L1949" s="667"/>
      <c r="M1949" s="666">
        <v>5334.82</v>
      </c>
      <c r="N1949" s="666">
        <v>48498.42</v>
      </c>
    </row>
    <row r="1950" spans="1:14" ht="15" thickBot="1">
      <c r="A1950" s="665" t="s">
        <v>1588</v>
      </c>
      <c r="B1950" s="665" t="s">
        <v>13</v>
      </c>
      <c r="C1950" s="666">
        <v>65039.29</v>
      </c>
      <c r="D1950" s="666">
        <v>282.5</v>
      </c>
      <c r="E1950" s="667"/>
      <c r="F1950" s="667"/>
      <c r="G1950" s="667"/>
      <c r="H1950" s="667"/>
      <c r="I1950" s="666">
        <v>6600.57</v>
      </c>
      <c r="J1950" s="667"/>
      <c r="K1950" s="666">
        <v>84.66</v>
      </c>
      <c r="L1950" s="666">
        <v>140.52000000000001</v>
      </c>
      <c r="M1950" s="667"/>
      <c r="N1950" s="666">
        <v>72147.539999999994</v>
      </c>
    </row>
    <row r="1951" spans="1:14" ht="15" thickBot="1">
      <c r="A1951" s="665" t="s">
        <v>1589</v>
      </c>
      <c r="B1951" s="665" t="s">
        <v>13</v>
      </c>
      <c r="C1951" s="666">
        <v>62446.04</v>
      </c>
      <c r="D1951" s="666">
        <v>335.52</v>
      </c>
      <c r="E1951" s="667"/>
      <c r="F1951" s="666">
        <v>3.54</v>
      </c>
      <c r="G1951" s="667"/>
      <c r="H1951" s="667"/>
      <c r="I1951" s="666">
        <v>3651.07</v>
      </c>
      <c r="J1951" s="667"/>
      <c r="K1951" s="667"/>
      <c r="L1951" s="666">
        <v>494.83</v>
      </c>
      <c r="M1951" s="667"/>
      <c r="N1951" s="666">
        <v>66931</v>
      </c>
    </row>
    <row r="1952" spans="1:14" ht="15" thickBot="1">
      <c r="A1952" s="665" t="s">
        <v>1590</v>
      </c>
      <c r="B1952" s="665" t="s">
        <v>14</v>
      </c>
      <c r="C1952" s="666">
        <v>15444.1</v>
      </c>
      <c r="D1952" s="666">
        <v>-30.66</v>
      </c>
      <c r="E1952" s="667"/>
      <c r="F1952" s="667"/>
      <c r="G1952" s="666">
        <v>108.62</v>
      </c>
      <c r="H1952" s="667"/>
      <c r="I1952" s="666">
        <v>21217.03</v>
      </c>
      <c r="J1952" s="667"/>
      <c r="K1952" s="666">
        <v>26581.54</v>
      </c>
      <c r="L1952" s="666">
        <v>-4.6100000000000003</v>
      </c>
      <c r="M1952" s="666">
        <v>-65.69</v>
      </c>
      <c r="N1952" s="666">
        <v>63250.33</v>
      </c>
    </row>
    <row r="1953" spans="1:14" ht="15" thickBot="1">
      <c r="A1953" s="665" t="s">
        <v>1591</v>
      </c>
      <c r="B1953" s="665" t="s">
        <v>13</v>
      </c>
      <c r="C1953" s="667"/>
      <c r="D1953" s="667"/>
      <c r="E1953" s="667"/>
      <c r="F1953" s="667"/>
      <c r="G1953" s="667"/>
      <c r="H1953" s="667"/>
      <c r="I1953" s="666">
        <v>1082.9000000000001</v>
      </c>
      <c r="J1953" s="666">
        <v>41872.6</v>
      </c>
      <c r="K1953" s="666">
        <v>59601.01</v>
      </c>
      <c r="L1953" s="667"/>
      <c r="M1953" s="667"/>
      <c r="N1953" s="666">
        <v>102556.51</v>
      </c>
    </row>
    <row r="1954" spans="1:14" ht="15" thickBot="1">
      <c r="A1954" s="665" t="s">
        <v>1592</v>
      </c>
      <c r="B1954" s="665" t="s">
        <v>13</v>
      </c>
      <c r="C1954" s="666">
        <v>52503.37</v>
      </c>
      <c r="D1954" s="666">
        <v>3202.07</v>
      </c>
      <c r="E1954" s="667"/>
      <c r="F1954" s="667"/>
      <c r="G1954" s="667"/>
      <c r="H1954" s="667"/>
      <c r="I1954" s="667"/>
      <c r="J1954" s="666">
        <v>1683.76</v>
      </c>
      <c r="K1954" s="667"/>
      <c r="L1954" s="667"/>
      <c r="M1954" s="667"/>
      <c r="N1954" s="666">
        <v>57389.2</v>
      </c>
    </row>
    <row r="1955" spans="1:14" ht="15" thickBot="1">
      <c r="A1955" s="665" t="s">
        <v>3038</v>
      </c>
      <c r="B1955" s="665" t="s">
        <v>16</v>
      </c>
      <c r="C1955" s="666">
        <v>-0.34</v>
      </c>
      <c r="D1955" s="667"/>
      <c r="E1955" s="667"/>
      <c r="F1955" s="667"/>
      <c r="G1955" s="667"/>
      <c r="H1955" s="667"/>
      <c r="I1955" s="666">
        <v>2900.68</v>
      </c>
      <c r="J1955" s="667"/>
      <c r="K1955" s="666">
        <v>47303.45</v>
      </c>
      <c r="L1955" s="666">
        <v>-879.56</v>
      </c>
      <c r="M1955" s="667"/>
      <c r="N1955" s="666">
        <v>49324.23</v>
      </c>
    </row>
    <row r="1956" spans="1:14" ht="15" thickBot="1">
      <c r="A1956" s="665" t="s">
        <v>1593</v>
      </c>
      <c r="B1956" s="665" t="s">
        <v>13</v>
      </c>
      <c r="C1956" s="666">
        <v>1257.79</v>
      </c>
      <c r="D1956" s="667"/>
      <c r="E1956" s="667"/>
      <c r="F1956" s="667"/>
      <c r="G1956" s="667"/>
      <c r="H1956" s="667"/>
      <c r="I1956" s="667"/>
      <c r="J1956" s="667"/>
      <c r="K1956" s="666">
        <v>92262.93</v>
      </c>
      <c r="L1956" s="667"/>
      <c r="M1956" s="667"/>
      <c r="N1956" s="666">
        <v>93520.72</v>
      </c>
    </row>
    <row r="1957" spans="1:14" ht="15" thickBot="1">
      <c r="A1957" s="665" t="s">
        <v>1594</v>
      </c>
      <c r="B1957" s="665" t="s">
        <v>17</v>
      </c>
      <c r="C1957" s="666">
        <v>2630.64</v>
      </c>
      <c r="D1957" s="666">
        <v>434.68</v>
      </c>
      <c r="E1957" s="667"/>
      <c r="F1957" s="667"/>
      <c r="G1957" s="666">
        <v>432.62</v>
      </c>
      <c r="H1957" s="666">
        <v>999.11</v>
      </c>
      <c r="I1957" s="666">
        <v>54.33</v>
      </c>
      <c r="J1957" s="666">
        <v>70572.320000000007</v>
      </c>
      <c r="K1957" s="666">
        <v>2107.48</v>
      </c>
      <c r="L1957" s="666">
        <v>982.43</v>
      </c>
      <c r="M1957" s="667"/>
      <c r="N1957" s="666">
        <v>78213.61</v>
      </c>
    </row>
    <row r="1958" spans="1:14" ht="15" thickBot="1">
      <c r="A1958" s="665" t="s">
        <v>1595</v>
      </c>
      <c r="B1958" s="665" t="s">
        <v>13</v>
      </c>
      <c r="C1958" s="666">
        <v>31953.66</v>
      </c>
      <c r="D1958" s="667"/>
      <c r="E1958" s="667"/>
      <c r="F1958" s="667"/>
      <c r="G1958" s="667"/>
      <c r="H1958" s="667"/>
      <c r="I1958" s="666">
        <v>16516.36</v>
      </c>
      <c r="J1958" s="666">
        <v>3711.18</v>
      </c>
      <c r="K1958" s="666">
        <v>30646.78</v>
      </c>
      <c r="L1958" s="667"/>
      <c r="M1958" s="667"/>
      <c r="N1958" s="666">
        <v>82827.98</v>
      </c>
    </row>
    <row r="1959" spans="1:14" ht="15" thickBot="1">
      <c r="A1959" s="665" t="s">
        <v>1596</v>
      </c>
      <c r="B1959" s="665" t="s">
        <v>13</v>
      </c>
      <c r="C1959" s="666">
        <v>63649.440000000002</v>
      </c>
      <c r="D1959" s="666">
        <v>1.96</v>
      </c>
      <c r="E1959" s="667"/>
      <c r="F1959" s="667"/>
      <c r="G1959" s="667"/>
      <c r="H1959" s="667"/>
      <c r="I1959" s="666">
        <v>200.25</v>
      </c>
      <c r="J1959" s="667"/>
      <c r="K1959" s="666">
        <v>-3.69</v>
      </c>
      <c r="L1959" s="666">
        <v>-4.93</v>
      </c>
      <c r="M1959" s="667"/>
      <c r="N1959" s="666">
        <v>63843.03</v>
      </c>
    </row>
    <row r="1960" spans="1:14" ht="15" thickBot="1">
      <c r="A1960" s="665" t="s">
        <v>1597</v>
      </c>
      <c r="B1960" s="665" t="s">
        <v>13</v>
      </c>
      <c r="C1960" s="667"/>
      <c r="D1960" s="667"/>
      <c r="E1960" s="667"/>
      <c r="F1960" s="667"/>
      <c r="G1960" s="667"/>
      <c r="H1960" s="667"/>
      <c r="I1960" s="667"/>
      <c r="J1960" s="667"/>
      <c r="K1960" s="667"/>
      <c r="L1960" s="666">
        <v>40220.57</v>
      </c>
      <c r="M1960" s="667"/>
      <c r="N1960" s="666">
        <v>40220.57</v>
      </c>
    </row>
    <row r="1961" spans="1:14" ht="15" thickBot="1">
      <c r="A1961" s="665" t="s">
        <v>1598</v>
      </c>
      <c r="B1961" s="665" t="s">
        <v>13</v>
      </c>
      <c r="C1961" s="666">
        <v>16478.54</v>
      </c>
      <c r="D1961" s="667"/>
      <c r="E1961" s="667"/>
      <c r="F1961" s="667"/>
      <c r="G1961" s="666">
        <v>87.78</v>
      </c>
      <c r="H1961" s="667"/>
      <c r="I1961" s="666">
        <v>1158.01</v>
      </c>
      <c r="J1961" s="666">
        <v>43.9</v>
      </c>
      <c r="K1961" s="666">
        <v>47253</v>
      </c>
      <c r="L1961" s="666">
        <v>-346.9</v>
      </c>
      <c r="M1961" s="667"/>
      <c r="N1961" s="666">
        <v>64674.33</v>
      </c>
    </row>
    <row r="1962" spans="1:14" ht="15" thickBot="1">
      <c r="A1962" s="665" t="s">
        <v>1599</v>
      </c>
      <c r="B1962" s="665" t="s">
        <v>14</v>
      </c>
      <c r="C1962" s="666">
        <v>10438.629999999999</v>
      </c>
      <c r="D1962" s="666">
        <v>-0.42</v>
      </c>
      <c r="E1962" s="667"/>
      <c r="F1962" s="667"/>
      <c r="G1962" s="666">
        <v>-5.54</v>
      </c>
      <c r="H1962" s="666">
        <v>-0.26</v>
      </c>
      <c r="I1962" s="666">
        <v>72962.58</v>
      </c>
      <c r="J1962" s="667"/>
      <c r="K1962" s="667"/>
      <c r="L1962" s="667"/>
      <c r="M1962" s="667"/>
      <c r="N1962" s="666">
        <v>83394.990000000005</v>
      </c>
    </row>
    <row r="1963" spans="1:14" ht="15" thickBot="1">
      <c r="A1963" s="665" t="s">
        <v>1600</v>
      </c>
      <c r="B1963" s="665" t="s">
        <v>13</v>
      </c>
      <c r="C1963" s="666">
        <v>49581.43</v>
      </c>
      <c r="D1963" s="666">
        <v>7743.16</v>
      </c>
      <c r="E1963" s="667"/>
      <c r="F1963" s="667"/>
      <c r="G1963" s="666">
        <v>225.08</v>
      </c>
      <c r="H1963" s="667"/>
      <c r="I1963" s="666">
        <v>43575.89</v>
      </c>
      <c r="J1963" s="667"/>
      <c r="K1963" s="666">
        <v>117.03</v>
      </c>
      <c r="L1963" s="666">
        <v>3207.67</v>
      </c>
      <c r="M1963" s="666">
        <v>2048.73</v>
      </c>
      <c r="N1963" s="666">
        <v>106498.99</v>
      </c>
    </row>
    <row r="1964" spans="1:14" ht="15" thickBot="1">
      <c r="A1964" s="665" t="s">
        <v>1601</v>
      </c>
      <c r="B1964" s="665" t="s">
        <v>18</v>
      </c>
      <c r="C1964" s="666">
        <v>4324.63</v>
      </c>
      <c r="D1964" s="666">
        <v>550.1</v>
      </c>
      <c r="E1964" s="667"/>
      <c r="F1964" s="667"/>
      <c r="G1964" s="666">
        <v>1464.06</v>
      </c>
      <c r="H1964" s="666">
        <v>1293</v>
      </c>
      <c r="I1964" s="666">
        <v>38.26</v>
      </c>
      <c r="J1964" s="666">
        <v>85450.13</v>
      </c>
      <c r="K1964" s="666">
        <v>1391.71</v>
      </c>
      <c r="L1964" s="666">
        <v>2316.91</v>
      </c>
      <c r="M1964" s="667"/>
      <c r="N1964" s="666">
        <v>96828.800000000003</v>
      </c>
    </row>
    <row r="1965" spans="1:14" ht="15" thickBot="1">
      <c r="A1965" s="665" t="s">
        <v>1602</v>
      </c>
      <c r="B1965" s="665" t="s">
        <v>13</v>
      </c>
      <c r="C1965" s="666">
        <v>1142.32</v>
      </c>
      <c r="D1965" s="667"/>
      <c r="E1965" s="667"/>
      <c r="F1965" s="667"/>
      <c r="G1965" s="666">
        <v>0.57999999999999996</v>
      </c>
      <c r="H1965" s="666">
        <v>824.52</v>
      </c>
      <c r="I1965" s="666">
        <v>93014.64</v>
      </c>
      <c r="J1965" s="666">
        <v>0.28999999999999998</v>
      </c>
      <c r="K1965" s="667"/>
      <c r="L1965" s="667"/>
      <c r="M1965" s="667"/>
      <c r="N1965" s="666">
        <v>94982.35</v>
      </c>
    </row>
    <row r="1966" spans="1:14" ht="15" thickBot="1">
      <c r="A1966" s="665" t="s">
        <v>1603</v>
      </c>
      <c r="B1966" s="665" t="s">
        <v>16</v>
      </c>
      <c r="C1966" s="667"/>
      <c r="D1966" s="667"/>
      <c r="E1966" s="667"/>
      <c r="F1966" s="666">
        <v>45040.08</v>
      </c>
      <c r="G1966" s="667"/>
      <c r="H1966" s="667"/>
      <c r="I1966" s="666">
        <v>-183.37</v>
      </c>
      <c r="J1966" s="667"/>
      <c r="K1966" s="667"/>
      <c r="L1966" s="667"/>
      <c r="M1966" s="667"/>
      <c r="N1966" s="666">
        <v>44856.71</v>
      </c>
    </row>
    <row r="1967" spans="1:14" ht="15" thickBot="1">
      <c r="A1967" s="665" t="s">
        <v>3730</v>
      </c>
      <c r="B1967" s="665" t="s">
        <v>13</v>
      </c>
      <c r="C1967" s="666">
        <v>4731.05</v>
      </c>
      <c r="D1967" s="667"/>
      <c r="E1967" s="667"/>
      <c r="F1967" s="667"/>
      <c r="G1967" s="667"/>
      <c r="H1967" s="667"/>
      <c r="I1967" s="667"/>
      <c r="J1967" s="667"/>
      <c r="K1967" s="666">
        <v>7322.58</v>
      </c>
      <c r="L1967" s="667"/>
      <c r="M1967" s="667"/>
      <c r="N1967" s="666">
        <v>12053.63</v>
      </c>
    </row>
    <row r="1968" spans="1:14" ht="15" thickBot="1">
      <c r="A1968" s="665" t="s">
        <v>1604</v>
      </c>
      <c r="B1968" s="665" t="s">
        <v>15</v>
      </c>
      <c r="C1968" s="667"/>
      <c r="D1968" s="667"/>
      <c r="E1968" s="667"/>
      <c r="F1968" s="667"/>
      <c r="G1968" s="667"/>
      <c r="H1968" s="667"/>
      <c r="I1968" s="666">
        <v>342.93</v>
      </c>
      <c r="J1968" s="667"/>
      <c r="K1968" s="666">
        <v>41630.07</v>
      </c>
      <c r="L1968" s="667"/>
      <c r="M1968" s="667"/>
      <c r="N1968" s="666">
        <v>41973</v>
      </c>
    </row>
    <row r="1969" spans="1:14" ht="15" thickBot="1">
      <c r="A1969" s="665" t="s">
        <v>3731</v>
      </c>
      <c r="B1969" s="665" t="s">
        <v>13</v>
      </c>
      <c r="C1969" s="666">
        <v>21096.98</v>
      </c>
      <c r="D1969" s="666">
        <v>664.87</v>
      </c>
      <c r="E1969" s="667"/>
      <c r="F1969" s="667"/>
      <c r="G1969" s="667"/>
      <c r="H1969" s="667"/>
      <c r="I1969" s="666">
        <v>977.36</v>
      </c>
      <c r="J1969" s="666">
        <v>692.03</v>
      </c>
      <c r="K1969" s="666">
        <v>6.27</v>
      </c>
      <c r="L1969" s="666">
        <v>96.34</v>
      </c>
      <c r="M1969" s="667"/>
      <c r="N1969" s="666">
        <v>23533.85</v>
      </c>
    </row>
    <row r="1970" spans="1:14" ht="15" thickBot="1">
      <c r="A1970" s="665" t="s">
        <v>3731</v>
      </c>
      <c r="B1970" s="665" t="s">
        <v>19</v>
      </c>
      <c r="C1970" s="666">
        <v>25.73</v>
      </c>
      <c r="D1970" s="666">
        <v>-7.3</v>
      </c>
      <c r="E1970" s="667"/>
      <c r="F1970" s="667"/>
      <c r="G1970" s="667"/>
      <c r="H1970" s="667"/>
      <c r="I1970" s="666">
        <v>-9.69</v>
      </c>
      <c r="J1970" s="666">
        <v>-7.79</v>
      </c>
      <c r="K1970" s="666">
        <v>-0.17</v>
      </c>
      <c r="L1970" s="666">
        <v>-0.64</v>
      </c>
      <c r="M1970" s="667"/>
      <c r="N1970" s="666">
        <v>0.14000000000000001</v>
      </c>
    </row>
    <row r="1971" spans="1:14" ht="15" thickBot="1">
      <c r="A1971" s="665" t="s">
        <v>1605</v>
      </c>
      <c r="B1971" s="665" t="s">
        <v>13</v>
      </c>
      <c r="C1971" s="666">
        <v>59956.17</v>
      </c>
      <c r="D1971" s="666">
        <v>148.22</v>
      </c>
      <c r="E1971" s="667"/>
      <c r="F1971" s="666">
        <v>-84.8</v>
      </c>
      <c r="G1971" s="666">
        <v>-15.12</v>
      </c>
      <c r="H1971" s="667"/>
      <c r="I1971" s="666">
        <v>6774.38</v>
      </c>
      <c r="J1971" s="666">
        <v>-63.4</v>
      </c>
      <c r="K1971" s="666">
        <v>2881.21</v>
      </c>
      <c r="L1971" s="666">
        <v>-13.19</v>
      </c>
      <c r="M1971" s="667"/>
      <c r="N1971" s="666">
        <v>69583.47</v>
      </c>
    </row>
    <row r="1972" spans="1:14" ht="15" thickBot="1">
      <c r="A1972" s="665" t="s">
        <v>1606</v>
      </c>
      <c r="B1972" s="665" t="s">
        <v>14</v>
      </c>
      <c r="C1972" s="666">
        <v>128.74</v>
      </c>
      <c r="D1972" s="667"/>
      <c r="E1972" s="667"/>
      <c r="F1972" s="667"/>
      <c r="G1972" s="666">
        <v>131.69</v>
      </c>
      <c r="H1972" s="667"/>
      <c r="I1972" s="666">
        <v>66582.570000000007</v>
      </c>
      <c r="J1972" s="667"/>
      <c r="K1972" s="667"/>
      <c r="L1972" s="667"/>
      <c r="M1972" s="667"/>
      <c r="N1972" s="666">
        <v>66843</v>
      </c>
    </row>
    <row r="1973" spans="1:14" ht="15" thickBot="1">
      <c r="A1973" s="665" t="s">
        <v>3732</v>
      </c>
      <c r="B1973" s="665" t="s">
        <v>13</v>
      </c>
      <c r="C1973" s="666">
        <v>885.86</v>
      </c>
      <c r="D1973" s="667"/>
      <c r="E1973" s="667"/>
      <c r="F1973" s="667"/>
      <c r="G1973" s="667"/>
      <c r="H1973" s="667"/>
      <c r="I1973" s="666">
        <v>7972.78</v>
      </c>
      <c r="J1973" s="666">
        <v>6865.45</v>
      </c>
      <c r="K1973" s="666">
        <v>6422.51</v>
      </c>
      <c r="L1973" s="667"/>
      <c r="M1973" s="667"/>
      <c r="N1973" s="666">
        <v>22146.6</v>
      </c>
    </row>
    <row r="1974" spans="1:14" ht="15" thickBot="1">
      <c r="A1974" s="665" t="s">
        <v>3732</v>
      </c>
      <c r="B1974" s="665" t="s">
        <v>16</v>
      </c>
      <c r="C1974" s="666">
        <v>271.92</v>
      </c>
      <c r="D1974" s="667"/>
      <c r="E1974" s="667"/>
      <c r="F1974" s="667"/>
      <c r="G1974" s="667"/>
      <c r="H1974" s="667"/>
      <c r="I1974" s="666">
        <v>2447.2800000000002</v>
      </c>
      <c r="J1974" s="666">
        <v>2107.38</v>
      </c>
      <c r="K1974" s="666">
        <v>1971.42</v>
      </c>
      <c r="L1974" s="667"/>
      <c r="M1974" s="667"/>
      <c r="N1974" s="666">
        <v>6798</v>
      </c>
    </row>
    <row r="1975" spans="1:14" ht="15" thickBot="1">
      <c r="A1975" s="665" t="s">
        <v>1607</v>
      </c>
      <c r="B1975" s="665" t="s">
        <v>15</v>
      </c>
      <c r="C1975" s="666">
        <v>48588.83</v>
      </c>
      <c r="D1975" s="667"/>
      <c r="E1975" s="667"/>
      <c r="F1975" s="667"/>
      <c r="G1975" s="667"/>
      <c r="H1975" s="667"/>
      <c r="I1975" s="666">
        <v>1647.78</v>
      </c>
      <c r="J1975" s="667"/>
      <c r="K1975" s="667"/>
      <c r="L1975" s="666">
        <v>652.49</v>
      </c>
      <c r="M1975" s="667"/>
      <c r="N1975" s="666">
        <v>50889.1</v>
      </c>
    </row>
    <row r="1976" spans="1:14" ht="15" thickBot="1">
      <c r="A1976" s="665" t="s">
        <v>1608</v>
      </c>
      <c r="B1976" s="665" t="s">
        <v>14</v>
      </c>
      <c r="C1976" s="666">
        <v>4084.41</v>
      </c>
      <c r="D1976" s="666">
        <v>48.47</v>
      </c>
      <c r="E1976" s="667"/>
      <c r="F1976" s="667"/>
      <c r="G1976" s="667"/>
      <c r="H1976" s="667"/>
      <c r="I1976" s="666">
        <v>135741.22</v>
      </c>
      <c r="J1976" s="667"/>
      <c r="K1976" s="667"/>
      <c r="L1976" s="667"/>
      <c r="M1976" s="667"/>
      <c r="N1976" s="666">
        <v>139874.1</v>
      </c>
    </row>
    <row r="1977" spans="1:14" ht="15" thickBot="1">
      <c r="A1977" s="665" t="s">
        <v>1609</v>
      </c>
      <c r="B1977" s="665" t="s">
        <v>13</v>
      </c>
      <c r="C1977" s="666">
        <v>55616.58</v>
      </c>
      <c r="D1977" s="666">
        <v>5262.02</v>
      </c>
      <c r="E1977" s="667"/>
      <c r="F1977" s="667"/>
      <c r="G1977" s="666">
        <v>153.53</v>
      </c>
      <c r="H1977" s="667"/>
      <c r="I1977" s="666">
        <v>34398.43</v>
      </c>
      <c r="J1977" s="667"/>
      <c r="K1977" s="666">
        <v>45.86</v>
      </c>
      <c r="L1977" s="666">
        <v>922.73</v>
      </c>
      <c r="M1977" s="667"/>
      <c r="N1977" s="666">
        <v>96399.15</v>
      </c>
    </row>
    <row r="1978" spans="1:14" ht="15" thickBot="1">
      <c r="A1978" s="665" t="s">
        <v>1610</v>
      </c>
      <c r="B1978" s="665" t="s">
        <v>14</v>
      </c>
      <c r="C1978" s="667"/>
      <c r="D1978" s="667"/>
      <c r="E1978" s="667"/>
      <c r="F1978" s="667"/>
      <c r="G1978" s="667"/>
      <c r="H1978" s="667"/>
      <c r="I1978" s="667"/>
      <c r="J1978" s="667"/>
      <c r="K1978" s="667"/>
      <c r="L1978" s="667"/>
      <c r="M1978" s="666">
        <v>59424.79</v>
      </c>
      <c r="N1978" s="666">
        <v>59424.79</v>
      </c>
    </row>
    <row r="1979" spans="1:14" ht="15" thickBot="1">
      <c r="A1979" s="665" t="s">
        <v>3212</v>
      </c>
      <c r="B1979" s="665" t="s">
        <v>13</v>
      </c>
      <c r="C1979" s="666">
        <v>70642.53</v>
      </c>
      <c r="D1979" s="666">
        <v>6229.72</v>
      </c>
      <c r="E1979" s="667"/>
      <c r="F1979" s="667"/>
      <c r="G1979" s="667"/>
      <c r="H1979" s="667"/>
      <c r="I1979" s="666">
        <v>-169.45</v>
      </c>
      <c r="J1979" s="666">
        <v>2085.09</v>
      </c>
      <c r="K1979" s="666">
        <v>0.01</v>
      </c>
      <c r="L1979" s="666">
        <v>-4.0999999999999996</v>
      </c>
      <c r="M1979" s="667"/>
      <c r="N1979" s="666">
        <v>78783.8</v>
      </c>
    </row>
    <row r="1980" spans="1:14" ht="15" thickBot="1">
      <c r="A1980" s="665" t="s">
        <v>1611</v>
      </c>
      <c r="B1980" s="665" t="s">
        <v>13</v>
      </c>
      <c r="C1980" s="666">
        <v>100055.22</v>
      </c>
      <c r="D1980" s="667"/>
      <c r="E1980" s="667"/>
      <c r="F1980" s="667"/>
      <c r="G1980" s="667"/>
      <c r="H1980" s="667"/>
      <c r="I1980" s="667"/>
      <c r="J1980" s="667"/>
      <c r="K1980" s="666">
        <v>15166.74</v>
      </c>
      <c r="L1980" s="667"/>
      <c r="M1980" s="667"/>
      <c r="N1980" s="666">
        <v>115221.96</v>
      </c>
    </row>
    <row r="1981" spans="1:14" ht="15" thickBot="1">
      <c r="A1981" s="665" t="s">
        <v>3213</v>
      </c>
      <c r="B1981" s="665" t="s">
        <v>15</v>
      </c>
      <c r="C1981" s="667"/>
      <c r="D1981" s="667"/>
      <c r="E1981" s="667"/>
      <c r="F1981" s="667"/>
      <c r="G1981" s="667"/>
      <c r="H1981" s="667"/>
      <c r="I1981" s="666">
        <v>338.52</v>
      </c>
      <c r="J1981" s="667"/>
      <c r="K1981" s="666">
        <v>38950.269999999997</v>
      </c>
      <c r="L1981" s="667"/>
      <c r="M1981" s="667"/>
      <c r="N1981" s="666">
        <v>39288.79</v>
      </c>
    </row>
    <row r="1982" spans="1:14" ht="15" thickBot="1">
      <c r="A1982" s="665" t="s">
        <v>1612</v>
      </c>
      <c r="B1982" s="665" t="s">
        <v>13</v>
      </c>
      <c r="C1982" s="667"/>
      <c r="D1982" s="667"/>
      <c r="E1982" s="667"/>
      <c r="F1982" s="667"/>
      <c r="G1982" s="667"/>
      <c r="H1982" s="667"/>
      <c r="I1982" s="666">
        <v>75873.5</v>
      </c>
      <c r="J1982" s="667"/>
      <c r="K1982" s="667"/>
      <c r="L1982" s="667"/>
      <c r="M1982" s="667"/>
      <c r="N1982" s="666">
        <v>75873.5</v>
      </c>
    </row>
    <row r="1983" spans="1:14" ht="15" thickBot="1">
      <c r="A1983" s="665" t="s">
        <v>1613</v>
      </c>
      <c r="B1983" s="665" t="s">
        <v>14</v>
      </c>
      <c r="C1983" s="667"/>
      <c r="D1983" s="667"/>
      <c r="E1983" s="667"/>
      <c r="F1983" s="667"/>
      <c r="G1983" s="667"/>
      <c r="H1983" s="667"/>
      <c r="I1983" s="667"/>
      <c r="J1983" s="667"/>
      <c r="K1983" s="667"/>
      <c r="L1983" s="667"/>
      <c r="M1983" s="666">
        <v>82318.86</v>
      </c>
      <c r="N1983" s="666">
        <v>82318.86</v>
      </c>
    </row>
    <row r="1984" spans="1:14" ht="15" thickBot="1">
      <c r="A1984" s="665" t="s">
        <v>3039</v>
      </c>
      <c r="B1984" s="665" t="s">
        <v>13</v>
      </c>
      <c r="C1984" s="666">
        <v>50330.559999999998</v>
      </c>
      <c r="D1984" s="666">
        <v>622.21</v>
      </c>
      <c r="E1984" s="667"/>
      <c r="F1984" s="667"/>
      <c r="G1984" s="667"/>
      <c r="H1984" s="667"/>
      <c r="I1984" s="666">
        <v>4215.87</v>
      </c>
      <c r="J1984" s="666">
        <v>1535.74</v>
      </c>
      <c r="K1984" s="666">
        <v>-1.31</v>
      </c>
      <c r="L1984" s="666">
        <v>116.15</v>
      </c>
      <c r="M1984" s="667"/>
      <c r="N1984" s="666">
        <v>56819.22</v>
      </c>
    </row>
    <row r="1985" spans="1:14" ht="15" thickBot="1">
      <c r="A1985" s="665" t="s">
        <v>1614</v>
      </c>
      <c r="B1985" s="665" t="s">
        <v>13</v>
      </c>
      <c r="C1985" s="667"/>
      <c r="D1985" s="667"/>
      <c r="E1985" s="667"/>
      <c r="F1985" s="667"/>
      <c r="G1985" s="667"/>
      <c r="H1985" s="667"/>
      <c r="I1985" s="667"/>
      <c r="J1985" s="666">
        <v>75584.11</v>
      </c>
      <c r="K1985" s="667"/>
      <c r="L1985" s="667"/>
      <c r="M1985" s="667"/>
      <c r="N1985" s="666">
        <v>75584.11</v>
      </c>
    </row>
    <row r="1986" spans="1:14" ht="15" thickBot="1">
      <c r="A1986" s="665" t="s">
        <v>1615</v>
      </c>
      <c r="B1986" s="665" t="s">
        <v>13</v>
      </c>
      <c r="C1986" s="666">
        <v>102551.65</v>
      </c>
      <c r="D1986" s="667"/>
      <c r="E1986" s="667"/>
      <c r="F1986" s="667"/>
      <c r="G1986" s="667"/>
      <c r="H1986" s="667"/>
      <c r="I1986" s="667"/>
      <c r="J1986" s="667"/>
      <c r="K1986" s="666">
        <v>11222.45</v>
      </c>
      <c r="L1986" s="667"/>
      <c r="M1986" s="667"/>
      <c r="N1986" s="666">
        <v>113774.1</v>
      </c>
    </row>
    <row r="1987" spans="1:14" ht="15" thickBot="1">
      <c r="A1987" s="665" t="s">
        <v>1616</v>
      </c>
      <c r="B1987" s="665" t="s">
        <v>13</v>
      </c>
      <c r="C1987" s="667"/>
      <c r="D1987" s="667"/>
      <c r="E1987" s="667"/>
      <c r="F1987" s="667"/>
      <c r="G1987" s="667"/>
      <c r="H1987" s="667"/>
      <c r="I1987" s="667"/>
      <c r="J1987" s="667"/>
      <c r="K1987" s="667"/>
      <c r="L1987" s="666">
        <v>71278.289999999994</v>
      </c>
      <c r="M1987" s="667"/>
      <c r="N1987" s="666">
        <v>71278.289999999994</v>
      </c>
    </row>
    <row r="1988" spans="1:14" ht="15" thickBot="1">
      <c r="A1988" s="665" t="s">
        <v>1617</v>
      </c>
      <c r="B1988" s="665" t="s">
        <v>13</v>
      </c>
      <c r="C1988" s="667"/>
      <c r="D1988" s="667"/>
      <c r="E1988" s="667"/>
      <c r="F1988" s="667"/>
      <c r="G1988" s="667"/>
      <c r="H1988" s="667"/>
      <c r="I1988" s="667"/>
      <c r="J1988" s="667"/>
      <c r="K1988" s="666">
        <v>72747.820000000007</v>
      </c>
      <c r="L1988" s="667"/>
      <c r="M1988" s="667"/>
      <c r="N1988" s="666">
        <v>72747.820000000007</v>
      </c>
    </row>
    <row r="1989" spans="1:14" ht="15" thickBot="1">
      <c r="A1989" s="665" t="s">
        <v>3040</v>
      </c>
      <c r="B1989" s="665" t="s">
        <v>13</v>
      </c>
      <c r="C1989" s="666">
        <v>72332.06</v>
      </c>
      <c r="D1989" s="667"/>
      <c r="E1989" s="667"/>
      <c r="F1989" s="667"/>
      <c r="G1989" s="667"/>
      <c r="H1989" s="667"/>
      <c r="I1989" s="667"/>
      <c r="J1989" s="667"/>
      <c r="K1989" s="666">
        <v>30731.89</v>
      </c>
      <c r="L1989" s="667"/>
      <c r="M1989" s="667"/>
      <c r="N1989" s="666">
        <v>103063.95</v>
      </c>
    </row>
    <row r="1990" spans="1:14" ht="15" thickBot="1">
      <c r="A1990" s="665" t="s">
        <v>1618</v>
      </c>
      <c r="B1990" s="665" t="s">
        <v>18</v>
      </c>
      <c r="C1990" s="666">
        <v>2886.38</v>
      </c>
      <c r="D1990" s="666">
        <v>161.46</v>
      </c>
      <c r="E1990" s="667"/>
      <c r="F1990" s="667"/>
      <c r="G1990" s="666">
        <v>788.31</v>
      </c>
      <c r="H1990" s="666">
        <v>881.68</v>
      </c>
      <c r="I1990" s="666">
        <v>25.97</v>
      </c>
      <c r="J1990" s="666">
        <v>70601.5</v>
      </c>
      <c r="K1990" s="666">
        <v>3060.14</v>
      </c>
      <c r="L1990" s="666">
        <v>1011.9</v>
      </c>
      <c r="M1990" s="667"/>
      <c r="N1990" s="666">
        <v>79417.34</v>
      </c>
    </row>
    <row r="1991" spans="1:14" ht="15" thickBot="1">
      <c r="A1991" s="665" t="s">
        <v>1619</v>
      </c>
      <c r="B1991" s="665" t="s">
        <v>13</v>
      </c>
      <c r="C1991" s="666">
        <v>60309.16</v>
      </c>
      <c r="D1991" s="667"/>
      <c r="E1991" s="667"/>
      <c r="F1991" s="667"/>
      <c r="G1991" s="667"/>
      <c r="H1991" s="667"/>
      <c r="I1991" s="666">
        <v>10395.16</v>
      </c>
      <c r="J1991" s="666">
        <v>12138.29</v>
      </c>
      <c r="K1991" s="667"/>
      <c r="L1991" s="667"/>
      <c r="M1991" s="667"/>
      <c r="N1991" s="666">
        <v>82842.61</v>
      </c>
    </row>
    <row r="1992" spans="1:14" ht="15" thickBot="1">
      <c r="A1992" s="665" t="s">
        <v>1620</v>
      </c>
      <c r="B1992" s="665" t="s">
        <v>13</v>
      </c>
      <c r="C1992" s="666">
        <v>5414.98</v>
      </c>
      <c r="D1992" s="667"/>
      <c r="E1992" s="667"/>
      <c r="F1992" s="666">
        <v>76063.94</v>
      </c>
      <c r="G1992" s="667"/>
      <c r="H1992" s="667"/>
      <c r="I1992" s="667"/>
      <c r="J1992" s="667"/>
      <c r="K1992" s="666">
        <v>35136.44</v>
      </c>
      <c r="L1992" s="667"/>
      <c r="M1992" s="667"/>
      <c r="N1992" s="666">
        <v>116615.36</v>
      </c>
    </row>
    <row r="1993" spans="1:14" ht="15" thickBot="1">
      <c r="A1993" s="665" t="s">
        <v>1621</v>
      </c>
      <c r="B1993" s="665" t="s">
        <v>14</v>
      </c>
      <c r="C1993" s="666">
        <v>70.19</v>
      </c>
      <c r="D1993" s="666">
        <v>1.05</v>
      </c>
      <c r="E1993" s="667"/>
      <c r="F1993" s="666">
        <v>57.54</v>
      </c>
      <c r="G1993" s="666">
        <v>63.91</v>
      </c>
      <c r="H1993" s="667"/>
      <c r="I1993" s="666">
        <v>2535.2399999999998</v>
      </c>
      <c r="J1993" s="667"/>
      <c r="K1993" s="666">
        <v>57423.05</v>
      </c>
      <c r="L1993" s="666">
        <v>10.33</v>
      </c>
      <c r="M1993" s="666">
        <v>0.11</v>
      </c>
      <c r="N1993" s="666">
        <v>60161.42</v>
      </c>
    </row>
    <row r="1994" spans="1:14" ht="15" thickBot="1">
      <c r="A1994" s="665" t="s">
        <v>1622</v>
      </c>
      <c r="B1994" s="665" t="s">
        <v>13</v>
      </c>
      <c r="C1994" s="666">
        <v>48599.08</v>
      </c>
      <c r="D1994" s="666">
        <v>438.46</v>
      </c>
      <c r="E1994" s="667"/>
      <c r="F1994" s="667"/>
      <c r="G1994" s="667"/>
      <c r="H1994" s="667"/>
      <c r="I1994" s="666">
        <v>46954.49</v>
      </c>
      <c r="J1994" s="667"/>
      <c r="K1994" s="667"/>
      <c r="L1994" s="666">
        <v>52.09</v>
      </c>
      <c r="M1994" s="667"/>
      <c r="N1994" s="666">
        <v>96044.12</v>
      </c>
    </row>
    <row r="1995" spans="1:14" ht="15" thickBot="1">
      <c r="A1995" s="665" t="s">
        <v>1623</v>
      </c>
      <c r="B1995" s="665" t="s">
        <v>13</v>
      </c>
      <c r="C1995" s="666">
        <v>8618.44</v>
      </c>
      <c r="D1995" s="667"/>
      <c r="E1995" s="667"/>
      <c r="F1995" s="667"/>
      <c r="G1995" s="667"/>
      <c r="H1995" s="667"/>
      <c r="I1995" s="666">
        <v>7751.72</v>
      </c>
      <c r="J1995" s="667"/>
      <c r="K1995" s="667"/>
      <c r="L1995" s="667"/>
      <c r="M1995" s="667"/>
      <c r="N1995" s="666">
        <v>16370.16</v>
      </c>
    </row>
    <row r="1996" spans="1:14" ht="15" thickBot="1">
      <c r="A1996" s="665" t="s">
        <v>1624</v>
      </c>
      <c r="B1996" s="665" t="s">
        <v>13</v>
      </c>
      <c r="C1996" s="666">
        <v>1545.55</v>
      </c>
      <c r="D1996" s="667"/>
      <c r="E1996" s="667"/>
      <c r="F1996" s="666">
        <v>52817.79</v>
      </c>
      <c r="G1996" s="667"/>
      <c r="H1996" s="666">
        <v>9335.86</v>
      </c>
      <c r="I1996" s="666">
        <v>3241.4</v>
      </c>
      <c r="J1996" s="666">
        <v>4.17</v>
      </c>
      <c r="K1996" s="666">
        <v>19327.240000000002</v>
      </c>
      <c r="L1996" s="667"/>
      <c r="M1996" s="667"/>
      <c r="N1996" s="666">
        <v>86272.01</v>
      </c>
    </row>
    <row r="1997" spans="1:14" ht="15" thickBot="1">
      <c r="A1997" s="665" t="s">
        <v>1625</v>
      </c>
      <c r="B1997" s="665" t="s">
        <v>13</v>
      </c>
      <c r="C1997" s="666">
        <v>20651.189999999999</v>
      </c>
      <c r="D1997" s="667"/>
      <c r="E1997" s="667"/>
      <c r="F1997" s="667"/>
      <c r="G1997" s="667"/>
      <c r="H1997" s="667"/>
      <c r="I1997" s="666">
        <v>33327.65</v>
      </c>
      <c r="J1997" s="667"/>
      <c r="K1997" s="666">
        <v>12466.41</v>
      </c>
      <c r="L1997" s="667"/>
      <c r="M1997" s="667"/>
      <c r="N1997" s="666">
        <v>66445.25</v>
      </c>
    </row>
    <row r="1998" spans="1:14" ht="15" thickBot="1">
      <c r="A1998" s="665" t="s">
        <v>1626</v>
      </c>
      <c r="B1998" s="665" t="s">
        <v>18</v>
      </c>
      <c r="C1998" s="666">
        <v>3505.84</v>
      </c>
      <c r="D1998" s="666">
        <v>240.2</v>
      </c>
      <c r="E1998" s="667"/>
      <c r="F1998" s="667"/>
      <c r="G1998" s="666">
        <v>283.89999999999998</v>
      </c>
      <c r="H1998" s="666">
        <v>3001.23</v>
      </c>
      <c r="I1998" s="666">
        <v>40.32</v>
      </c>
      <c r="J1998" s="666">
        <v>71546.990000000005</v>
      </c>
      <c r="K1998" s="666">
        <v>2566.9</v>
      </c>
      <c r="L1998" s="666">
        <v>1501.48</v>
      </c>
      <c r="M1998" s="667"/>
      <c r="N1998" s="666">
        <v>82686.86</v>
      </c>
    </row>
    <row r="1999" spans="1:14" ht="15" thickBot="1">
      <c r="A1999" s="665" t="s">
        <v>1627</v>
      </c>
      <c r="B1999" s="665" t="s">
        <v>17</v>
      </c>
      <c r="C1999" s="666">
        <v>1737.72</v>
      </c>
      <c r="D1999" s="666">
        <v>180.19</v>
      </c>
      <c r="E1999" s="667"/>
      <c r="F1999" s="667"/>
      <c r="G1999" s="666">
        <v>292.35000000000002</v>
      </c>
      <c r="H1999" s="666">
        <v>1411.97</v>
      </c>
      <c r="I1999" s="666">
        <v>18.149999999999999</v>
      </c>
      <c r="J1999" s="666">
        <v>60448.86</v>
      </c>
      <c r="K1999" s="666">
        <v>4529.68</v>
      </c>
      <c r="L1999" s="666">
        <v>626.01</v>
      </c>
      <c r="M1999" s="667"/>
      <c r="N1999" s="666">
        <v>69244.929999999993</v>
      </c>
    </row>
    <row r="2000" spans="1:14" ht="15" thickBot="1">
      <c r="A2000" s="665" t="s">
        <v>1628</v>
      </c>
      <c r="B2000" s="665" t="s">
        <v>14</v>
      </c>
      <c r="C2000" s="666">
        <v>3893.5</v>
      </c>
      <c r="D2000" s="666">
        <v>1241.3</v>
      </c>
      <c r="E2000" s="667"/>
      <c r="F2000" s="667"/>
      <c r="G2000" s="666">
        <v>3523.68</v>
      </c>
      <c r="H2000" s="667"/>
      <c r="I2000" s="666">
        <v>148369.13</v>
      </c>
      <c r="J2000" s="667"/>
      <c r="K2000" s="666">
        <v>535.44000000000005</v>
      </c>
      <c r="L2000" s="666">
        <v>6281.32</v>
      </c>
      <c r="M2000" s="667"/>
      <c r="N2000" s="666">
        <v>163844.37</v>
      </c>
    </row>
    <row r="2001" spans="1:14" ht="15" thickBot="1">
      <c r="A2001" s="665" t="s">
        <v>3733</v>
      </c>
      <c r="B2001" s="665" t="s">
        <v>15</v>
      </c>
      <c r="C2001" s="667"/>
      <c r="D2001" s="667"/>
      <c r="E2001" s="667"/>
      <c r="F2001" s="667"/>
      <c r="G2001" s="667"/>
      <c r="H2001" s="667"/>
      <c r="I2001" s="667"/>
      <c r="J2001" s="667"/>
      <c r="K2001" s="666">
        <v>1887</v>
      </c>
      <c r="L2001" s="667"/>
      <c r="M2001" s="667"/>
      <c r="N2001" s="666">
        <v>1887</v>
      </c>
    </row>
    <row r="2002" spans="1:14" ht="15" thickBot="1">
      <c r="A2002" s="665" t="s">
        <v>1629</v>
      </c>
      <c r="B2002" s="665" t="s">
        <v>18</v>
      </c>
      <c r="C2002" s="666">
        <v>11053.94</v>
      </c>
      <c r="D2002" s="666">
        <v>11.08</v>
      </c>
      <c r="E2002" s="667"/>
      <c r="F2002" s="667"/>
      <c r="G2002" s="666">
        <v>1572.98</v>
      </c>
      <c r="H2002" s="667"/>
      <c r="I2002" s="666">
        <v>56.97</v>
      </c>
      <c r="J2002" s="666">
        <v>66174.02</v>
      </c>
      <c r="K2002" s="666">
        <v>2.67</v>
      </c>
      <c r="L2002" s="666">
        <v>604.41</v>
      </c>
      <c r="M2002" s="667"/>
      <c r="N2002" s="666">
        <v>79476.070000000007</v>
      </c>
    </row>
    <row r="2003" spans="1:14" ht="15" thickBot="1">
      <c r="A2003" s="665" t="s">
        <v>3734</v>
      </c>
      <c r="B2003" s="665" t="s">
        <v>13</v>
      </c>
      <c r="C2003" s="667"/>
      <c r="D2003" s="667"/>
      <c r="E2003" s="667"/>
      <c r="F2003" s="667"/>
      <c r="G2003" s="667"/>
      <c r="H2003" s="667"/>
      <c r="I2003" s="667"/>
      <c r="J2003" s="667"/>
      <c r="K2003" s="666">
        <v>30261.88</v>
      </c>
      <c r="L2003" s="667"/>
      <c r="M2003" s="667"/>
      <c r="N2003" s="666">
        <v>30261.88</v>
      </c>
    </row>
    <row r="2004" spans="1:14" ht="15" thickBot="1">
      <c r="A2004" s="665" t="s">
        <v>1630</v>
      </c>
      <c r="B2004" s="665" t="s">
        <v>16</v>
      </c>
      <c r="C2004" s="667"/>
      <c r="D2004" s="667"/>
      <c r="E2004" s="667"/>
      <c r="F2004" s="667"/>
      <c r="G2004" s="667"/>
      <c r="H2004" s="667"/>
      <c r="I2004" s="667"/>
      <c r="J2004" s="667"/>
      <c r="K2004" s="666">
        <v>11530.17</v>
      </c>
      <c r="L2004" s="667"/>
      <c r="M2004" s="667"/>
      <c r="N2004" s="666">
        <v>11530.17</v>
      </c>
    </row>
    <row r="2005" spans="1:14" ht="15" thickBot="1">
      <c r="A2005" s="665" t="s">
        <v>1631</v>
      </c>
      <c r="B2005" s="665" t="s">
        <v>13</v>
      </c>
      <c r="C2005" s="666">
        <v>6275.78</v>
      </c>
      <c r="D2005" s="666">
        <v>30.82</v>
      </c>
      <c r="E2005" s="667"/>
      <c r="F2005" s="667"/>
      <c r="G2005" s="666">
        <v>680.9</v>
      </c>
      <c r="H2005" s="667"/>
      <c r="I2005" s="666">
        <v>138.31</v>
      </c>
      <c r="J2005" s="666">
        <v>54835.71</v>
      </c>
      <c r="K2005" s="666">
        <v>4.54</v>
      </c>
      <c r="L2005" s="666">
        <v>187.02</v>
      </c>
      <c r="M2005" s="667"/>
      <c r="N2005" s="666">
        <v>62153.08</v>
      </c>
    </row>
    <row r="2006" spans="1:14" ht="15" thickBot="1">
      <c r="A2006" s="665" t="s">
        <v>1632</v>
      </c>
      <c r="B2006" s="665" t="s">
        <v>13</v>
      </c>
      <c r="C2006" s="666">
        <v>14662.06</v>
      </c>
      <c r="D2006" s="667"/>
      <c r="E2006" s="667"/>
      <c r="F2006" s="667"/>
      <c r="G2006" s="667"/>
      <c r="H2006" s="666">
        <v>43199.3</v>
      </c>
      <c r="I2006" s="667"/>
      <c r="J2006" s="666">
        <v>196.8</v>
      </c>
      <c r="K2006" s="666">
        <v>37216.06</v>
      </c>
      <c r="L2006" s="667"/>
      <c r="M2006" s="667"/>
      <c r="N2006" s="666">
        <v>95274.22</v>
      </c>
    </row>
    <row r="2007" spans="1:14" ht="15" thickBot="1">
      <c r="A2007" s="665" t="s">
        <v>3214</v>
      </c>
      <c r="B2007" s="665" t="s">
        <v>15</v>
      </c>
      <c r="C2007" s="667"/>
      <c r="D2007" s="667"/>
      <c r="E2007" s="667"/>
      <c r="F2007" s="667"/>
      <c r="G2007" s="667"/>
      <c r="H2007" s="667"/>
      <c r="I2007" s="666">
        <v>300.12</v>
      </c>
      <c r="J2007" s="667"/>
      <c r="K2007" s="666">
        <v>12294.14</v>
      </c>
      <c r="L2007" s="667"/>
      <c r="M2007" s="667"/>
      <c r="N2007" s="666">
        <v>12594.26</v>
      </c>
    </row>
    <row r="2008" spans="1:14" ht="15" thickBot="1">
      <c r="A2008" s="665" t="s">
        <v>1633</v>
      </c>
      <c r="B2008" s="665" t="s">
        <v>13</v>
      </c>
      <c r="C2008" s="666">
        <v>49496.24</v>
      </c>
      <c r="D2008" s="667"/>
      <c r="E2008" s="667"/>
      <c r="F2008" s="667"/>
      <c r="G2008" s="667"/>
      <c r="H2008" s="667"/>
      <c r="I2008" s="667"/>
      <c r="J2008" s="667"/>
      <c r="K2008" s="666">
        <v>21548.86</v>
      </c>
      <c r="L2008" s="667"/>
      <c r="M2008" s="667"/>
      <c r="N2008" s="666">
        <v>71045.100000000006</v>
      </c>
    </row>
    <row r="2009" spans="1:14" ht="15" thickBot="1">
      <c r="A2009" s="665" t="s">
        <v>1634</v>
      </c>
      <c r="B2009" s="665" t="s">
        <v>14</v>
      </c>
      <c r="C2009" s="666">
        <v>8.84</v>
      </c>
      <c r="D2009" s="666">
        <v>0.12</v>
      </c>
      <c r="E2009" s="667"/>
      <c r="F2009" s="667"/>
      <c r="G2009" s="666">
        <v>87.77</v>
      </c>
      <c r="H2009" s="667"/>
      <c r="I2009" s="666">
        <v>11.26</v>
      </c>
      <c r="J2009" s="667"/>
      <c r="K2009" s="666">
        <v>19071.34</v>
      </c>
      <c r="L2009" s="666">
        <v>0.54</v>
      </c>
      <c r="M2009" s="666">
        <v>0.01</v>
      </c>
      <c r="N2009" s="666">
        <v>19179.88</v>
      </c>
    </row>
    <row r="2010" spans="1:14" ht="15" thickBot="1">
      <c r="A2010" s="665" t="s">
        <v>3215</v>
      </c>
      <c r="B2010" s="665" t="s">
        <v>16</v>
      </c>
      <c r="C2010" s="666">
        <v>30907.55</v>
      </c>
      <c r="D2010" s="666">
        <v>1190.28</v>
      </c>
      <c r="E2010" s="667"/>
      <c r="F2010" s="666">
        <v>811.08</v>
      </c>
      <c r="G2010" s="666">
        <v>124.65</v>
      </c>
      <c r="H2010" s="667"/>
      <c r="I2010" s="666">
        <v>2937.15</v>
      </c>
      <c r="J2010" s="666">
        <v>634.70000000000005</v>
      </c>
      <c r="K2010" s="666">
        <v>6741.4</v>
      </c>
      <c r="L2010" s="666">
        <v>123.47</v>
      </c>
      <c r="M2010" s="667"/>
      <c r="N2010" s="666">
        <v>43470.28</v>
      </c>
    </row>
    <row r="2011" spans="1:14" ht="15" thickBot="1">
      <c r="A2011" s="665" t="s">
        <v>1635</v>
      </c>
      <c r="B2011" s="665" t="s">
        <v>17</v>
      </c>
      <c r="C2011" s="666">
        <v>559.12</v>
      </c>
      <c r="D2011" s="667"/>
      <c r="E2011" s="667"/>
      <c r="F2011" s="667"/>
      <c r="G2011" s="667"/>
      <c r="H2011" s="666">
        <v>0.94</v>
      </c>
      <c r="I2011" s="667"/>
      <c r="J2011" s="666">
        <v>1299.76</v>
      </c>
      <c r="K2011" s="666">
        <v>1638.59</v>
      </c>
      <c r="L2011" s="667"/>
      <c r="M2011" s="667"/>
      <c r="N2011" s="666">
        <v>3498.41</v>
      </c>
    </row>
    <row r="2012" spans="1:14" ht="15" thickBot="1">
      <c r="A2012" s="665" t="s">
        <v>1636</v>
      </c>
      <c r="B2012" s="665" t="s">
        <v>13</v>
      </c>
      <c r="C2012" s="666">
        <v>4050.6</v>
      </c>
      <c r="D2012" s="667"/>
      <c r="E2012" s="667"/>
      <c r="F2012" s="667"/>
      <c r="G2012" s="667"/>
      <c r="H2012" s="667"/>
      <c r="I2012" s="667"/>
      <c r="J2012" s="667"/>
      <c r="K2012" s="666">
        <v>91351.42</v>
      </c>
      <c r="L2012" s="667"/>
      <c r="M2012" s="667"/>
      <c r="N2012" s="666">
        <v>95402.02</v>
      </c>
    </row>
    <row r="2013" spans="1:14" ht="15" thickBot="1">
      <c r="A2013" s="665" t="s">
        <v>1637</v>
      </c>
      <c r="B2013" s="665" t="s">
        <v>18</v>
      </c>
      <c r="C2013" s="666">
        <v>4124.42</v>
      </c>
      <c r="D2013" s="666">
        <v>240.36</v>
      </c>
      <c r="E2013" s="667"/>
      <c r="F2013" s="667"/>
      <c r="G2013" s="666">
        <v>377.07</v>
      </c>
      <c r="H2013" s="666">
        <v>3130.22</v>
      </c>
      <c r="I2013" s="666">
        <v>41.61</v>
      </c>
      <c r="J2013" s="666">
        <v>85042.43</v>
      </c>
      <c r="K2013" s="666">
        <v>3265.2</v>
      </c>
      <c r="L2013" s="666">
        <v>3708.9</v>
      </c>
      <c r="M2013" s="667"/>
      <c r="N2013" s="666">
        <v>99930.21</v>
      </c>
    </row>
    <row r="2014" spans="1:14" ht="15" thickBot="1">
      <c r="A2014" s="665" t="s">
        <v>1638</v>
      </c>
      <c r="B2014" s="665" t="s">
        <v>13</v>
      </c>
      <c r="C2014" s="667"/>
      <c r="D2014" s="667"/>
      <c r="E2014" s="667"/>
      <c r="F2014" s="667"/>
      <c r="G2014" s="667"/>
      <c r="H2014" s="667"/>
      <c r="I2014" s="667"/>
      <c r="J2014" s="666">
        <v>68221.87</v>
      </c>
      <c r="K2014" s="667"/>
      <c r="L2014" s="667"/>
      <c r="M2014" s="667"/>
      <c r="N2014" s="666">
        <v>68221.87</v>
      </c>
    </row>
    <row r="2015" spans="1:14" ht="15" thickBot="1">
      <c r="A2015" s="665" t="s">
        <v>3041</v>
      </c>
      <c r="B2015" s="665" t="s">
        <v>13</v>
      </c>
      <c r="C2015" s="666">
        <v>51031.14</v>
      </c>
      <c r="D2015" s="666">
        <v>2299.8200000000002</v>
      </c>
      <c r="E2015" s="667"/>
      <c r="F2015" s="667"/>
      <c r="G2015" s="667"/>
      <c r="H2015" s="667"/>
      <c r="I2015" s="666">
        <v>2254.7600000000002</v>
      </c>
      <c r="J2015" s="666">
        <v>23550.66</v>
      </c>
      <c r="K2015" s="666">
        <v>0.24</v>
      </c>
      <c r="L2015" s="666">
        <v>53.83</v>
      </c>
      <c r="M2015" s="667"/>
      <c r="N2015" s="666">
        <v>79190.45</v>
      </c>
    </row>
    <row r="2016" spans="1:14" ht="15" thickBot="1">
      <c r="A2016" s="665" t="s">
        <v>1639</v>
      </c>
      <c r="B2016" s="665" t="s">
        <v>14</v>
      </c>
      <c r="C2016" s="666">
        <v>4.32</v>
      </c>
      <c r="D2016" s="667"/>
      <c r="E2016" s="667"/>
      <c r="F2016" s="667"/>
      <c r="G2016" s="667"/>
      <c r="H2016" s="667"/>
      <c r="I2016" s="666">
        <v>137142.43</v>
      </c>
      <c r="J2016" s="667"/>
      <c r="K2016" s="667"/>
      <c r="L2016" s="666">
        <v>20.94</v>
      </c>
      <c r="M2016" s="667"/>
      <c r="N2016" s="666">
        <v>137167.69</v>
      </c>
    </row>
    <row r="2017" spans="1:14" ht="15" thickBot="1">
      <c r="A2017" s="665" t="s">
        <v>1640</v>
      </c>
      <c r="B2017" s="665" t="s">
        <v>13</v>
      </c>
      <c r="C2017" s="666">
        <v>8571.2199999999993</v>
      </c>
      <c r="D2017" s="667"/>
      <c r="E2017" s="667"/>
      <c r="F2017" s="667"/>
      <c r="G2017" s="667"/>
      <c r="H2017" s="666">
        <v>1284.1300000000001</v>
      </c>
      <c r="I2017" s="667"/>
      <c r="J2017" s="666">
        <v>23716.07</v>
      </c>
      <c r="K2017" s="666">
        <v>23834.560000000001</v>
      </c>
      <c r="L2017" s="667"/>
      <c r="M2017" s="667"/>
      <c r="N2017" s="666">
        <v>57405.98</v>
      </c>
    </row>
    <row r="2018" spans="1:14" ht="15" thickBot="1">
      <c r="A2018" s="665" t="s">
        <v>1641</v>
      </c>
      <c r="B2018" s="665" t="s">
        <v>13</v>
      </c>
      <c r="C2018" s="667"/>
      <c r="D2018" s="667"/>
      <c r="E2018" s="667"/>
      <c r="F2018" s="667"/>
      <c r="G2018" s="667"/>
      <c r="H2018" s="667"/>
      <c r="I2018" s="666">
        <v>80560.42</v>
      </c>
      <c r="J2018" s="667"/>
      <c r="K2018" s="667"/>
      <c r="L2018" s="667"/>
      <c r="M2018" s="667"/>
      <c r="N2018" s="666">
        <v>80560.42</v>
      </c>
    </row>
    <row r="2019" spans="1:14" ht="15" thickBot="1">
      <c r="A2019" s="665" t="s">
        <v>1642</v>
      </c>
      <c r="B2019" s="665" t="s">
        <v>14</v>
      </c>
      <c r="C2019" s="666">
        <v>11094.89</v>
      </c>
      <c r="D2019" s="667"/>
      <c r="E2019" s="667"/>
      <c r="F2019" s="667"/>
      <c r="G2019" s="667"/>
      <c r="H2019" s="667"/>
      <c r="I2019" s="666">
        <v>116249.16</v>
      </c>
      <c r="J2019" s="667"/>
      <c r="K2019" s="667"/>
      <c r="L2019" s="667"/>
      <c r="M2019" s="667"/>
      <c r="N2019" s="666">
        <v>127344.05</v>
      </c>
    </row>
    <row r="2020" spans="1:14" ht="15" thickBot="1">
      <c r="A2020" s="665" t="s">
        <v>1643</v>
      </c>
      <c r="B2020" s="665" t="s">
        <v>13</v>
      </c>
      <c r="C2020" s="667"/>
      <c r="D2020" s="667"/>
      <c r="E2020" s="667"/>
      <c r="F2020" s="667"/>
      <c r="G2020" s="667"/>
      <c r="H2020" s="667"/>
      <c r="I2020" s="667"/>
      <c r="J2020" s="667"/>
      <c r="K2020" s="666">
        <v>54554.59</v>
      </c>
      <c r="L2020" s="667"/>
      <c r="M2020" s="667"/>
      <c r="N2020" s="666">
        <v>54554.59</v>
      </c>
    </row>
    <row r="2021" spans="1:14" ht="15" thickBot="1">
      <c r="A2021" s="665" t="s">
        <v>3042</v>
      </c>
      <c r="B2021" s="665" t="s">
        <v>13</v>
      </c>
      <c r="C2021" s="666">
        <v>77034.7</v>
      </c>
      <c r="D2021" s="666">
        <v>391.06</v>
      </c>
      <c r="E2021" s="667"/>
      <c r="F2021" s="667"/>
      <c r="G2021" s="667"/>
      <c r="H2021" s="667"/>
      <c r="I2021" s="666">
        <v>17525.13</v>
      </c>
      <c r="J2021" s="667"/>
      <c r="K2021" s="667"/>
      <c r="L2021" s="666">
        <v>57.37</v>
      </c>
      <c r="M2021" s="667"/>
      <c r="N2021" s="666">
        <v>95008.26</v>
      </c>
    </row>
    <row r="2022" spans="1:14" ht="15" thickBot="1">
      <c r="A2022" s="665" t="s">
        <v>1644</v>
      </c>
      <c r="B2022" s="665" t="s">
        <v>13</v>
      </c>
      <c r="C2022" s="666">
        <v>66393.8</v>
      </c>
      <c r="D2022" s="667"/>
      <c r="E2022" s="667"/>
      <c r="F2022" s="667"/>
      <c r="G2022" s="667"/>
      <c r="H2022" s="667"/>
      <c r="I2022" s="667"/>
      <c r="J2022" s="667"/>
      <c r="K2022" s="666">
        <v>25904.6</v>
      </c>
      <c r="L2022" s="667"/>
      <c r="M2022" s="667"/>
      <c r="N2022" s="666">
        <v>92298.4</v>
      </c>
    </row>
    <row r="2023" spans="1:14" ht="15" thickBot="1">
      <c r="A2023" s="665" t="s">
        <v>1645</v>
      </c>
      <c r="B2023" s="665" t="s">
        <v>13</v>
      </c>
      <c r="C2023" s="666">
        <v>80857.88</v>
      </c>
      <c r="D2023" s="667"/>
      <c r="E2023" s="667"/>
      <c r="F2023" s="667"/>
      <c r="G2023" s="667"/>
      <c r="H2023" s="667"/>
      <c r="I2023" s="667"/>
      <c r="J2023" s="667"/>
      <c r="K2023" s="666">
        <v>19559.349999999999</v>
      </c>
      <c r="L2023" s="667"/>
      <c r="M2023" s="667"/>
      <c r="N2023" s="666">
        <v>100417.23</v>
      </c>
    </row>
    <row r="2024" spans="1:14" ht="15" thickBot="1">
      <c r="A2024" s="665" t="s">
        <v>1646</v>
      </c>
      <c r="B2024" s="665" t="s">
        <v>14</v>
      </c>
      <c r="C2024" s="666">
        <v>15144.04</v>
      </c>
      <c r="D2024" s="666">
        <v>1240.6300000000001</v>
      </c>
      <c r="E2024" s="667"/>
      <c r="F2024" s="667"/>
      <c r="G2024" s="666">
        <v>60.82</v>
      </c>
      <c r="H2024" s="667"/>
      <c r="I2024" s="666">
        <v>181187.92</v>
      </c>
      <c r="J2024" s="667"/>
      <c r="K2024" s="666">
        <v>622.33000000000004</v>
      </c>
      <c r="L2024" s="666">
        <v>16989.650000000001</v>
      </c>
      <c r="M2024" s="667"/>
      <c r="N2024" s="666">
        <v>215245.39</v>
      </c>
    </row>
    <row r="2025" spans="1:14" ht="15" thickBot="1">
      <c r="A2025" s="665" t="s">
        <v>1647</v>
      </c>
      <c r="B2025" s="665" t="s">
        <v>16</v>
      </c>
      <c r="C2025" s="666">
        <v>37051.9</v>
      </c>
      <c r="D2025" s="667"/>
      <c r="E2025" s="667"/>
      <c r="F2025" s="667"/>
      <c r="G2025" s="667"/>
      <c r="H2025" s="667"/>
      <c r="I2025" s="666">
        <v>1590.39</v>
      </c>
      <c r="J2025" s="667"/>
      <c r="K2025" s="666">
        <v>13653.58</v>
      </c>
      <c r="L2025" s="667"/>
      <c r="M2025" s="667"/>
      <c r="N2025" s="666">
        <v>52295.87</v>
      </c>
    </row>
    <row r="2026" spans="1:14" ht="15" thickBot="1">
      <c r="A2026" s="665" t="s">
        <v>1648</v>
      </c>
      <c r="B2026" s="665" t="s">
        <v>13</v>
      </c>
      <c r="C2026" s="666">
        <v>48510.84</v>
      </c>
      <c r="D2026" s="666">
        <v>2710.2</v>
      </c>
      <c r="E2026" s="667"/>
      <c r="F2026" s="667"/>
      <c r="G2026" s="666">
        <v>1474.91</v>
      </c>
      <c r="H2026" s="666">
        <v>-17.72</v>
      </c>
      <c r="I2026" s="666">
        <v>45.01</v>
      </c>
      <c r="J2026" s="666">
        <v>17111.689999999999</v>
      </c>
      <c r="K2026" s="667"/>
      <c r="L2026" s="666">
        <v>-19.79</v>
      </c>
      <c r="M2026" s="667"/>
      <c r="N2026" s="666">
        <v>69815.14</v>
      </c>
    </row>
    <row r="2027" spans="1:14" ht="15" thickBot="1">
      <c r="A2027" s="665" t="s">
        <v>1649</v>
      </c>
      <c r="B2027" s="665" t="s">
        <v>14</v>
      </c>
      <c r="C2027" s="666">
        <v>68822.509999999995</v>
      </c>
      <c r="D2027" s="666">
        <v>748.64</v>
      </c>
      <c r="E2027" s="667"/>
      <c r="F2027" s="667"/>
      <c r="G2027" s="667"/>
      <c r="H2027" s="667"/>
      <c r="I2027" s="666">
        <v>6817.06</v>
      </c>
      <c r="J2027" s="667"/>
      <c r="K2027" s="666">
        <v>30960.33</v>
      </c>
      <c r="L2027" s="666">
        <v>1514.64</v>
      </c>
      <c r="M2027" s="667"/>
      <c r="N2027" s="666">
        <v>108863.18</v>
      </c>
    </row>
    <row r="2028" spans="1:14" ht="15" thickBot="1">
      <c r="A2028" s="665" t="s">
        <v>1650</v>
      </c>
      <c r="B2028" s="665" t="s">
        <v>14</v>
      </c>
      <c r="C2028" s="666">
        <v>108532.13</v>
      </c>
      <c r="D2028" s="666">
        <v>11040.1</v>
      </c>
      <c r="E2028" s="667"/>
      <c r="F2028" s="667"/>
      <c r="G2028" s="666">
        <v>18.71</v>
      </c>
      <c r="H2028" s="667"/>
      <c r="I2028" s="666">
        <v>29678.9</v>
      </c>
      <c r="J2028" s="667"/>
      <c r="K2028" s="666">
        <v>9.08</v>
      </c>
      <c r="L2028" s="666">
        <v>599.95000000000005</v>
      </c>
      <c r="M2028" s="667"/>
      <c r="N2028" s="666">
        <v>149878.87</v>
      </c>
    </row>
    <row r="2029" spans="1:14" ht="15" thickBot="1">
      <c r="A2029" s="665" t="s">
        <v>1651</v>
      </c>
      <c r="B2029" s="665" t="s">
        <v>13</v>
      </c>
      <c r="C2029" s="666">
        <v>46130.67</v>
      </c>
      <c r="D2029" s="667"/>
      <c r="E2029" s="667"/>
      <c r="F2029" s="667"/>
      <c r="G2029" s="667"/>
      <c r="H2029" s="667"/>
      <c r="I2029" s="666">
        <v>2898.66</v>
      </c>
      <c r="J2029" s="666">
        <v>3985.65</v>
      </c>
      <c r="K2029" s="666">
        <v>6492.57</v>
      </c>
      <c r="L2029" s="667"/>
      <c r="M2029" s="666">
        <v>12222.71</v>
      </c>
      <c r="N2029" s="666">
        <v>71730.259999999995</v>
      </c>
    </row>
    <row r="2030" spans="1:14" ht="15" thickBot="1">
      <c r="A2030" s="665" t="s">
        <v>1652</v>
      </c>
      <c r="B2030" s="665" t="s">
        <v>14</v>
      </c>
      <c r="C2030" s="666">
        <v>11563.34</v>
      </c>
      <c r="D2030" s="666">
        <v>1678.4</v>
      </c>
      <c r="E2030" s="667"/>
      <c r="F2030" s="667"/>
      <c r="G2030" s="666">
        <v>1821.48</v>
      </c>
      <c r="H2030" s="667"/>
      <c r="I2030" s="666">
        <v>175819.55</v>
      </c>
      <c r="J2030" s="667"/>
      <c r="K2030" s="666">
        <v>652.44000000000005</v>
      </c>
      <c r="L2030" s="666">
        <v>9128.2099999999991</v>
      </c>
      <c r="M2030" s="667"/>
      <c r="N2030" s="666">
        <v>200663.42</v>
      </c>
    </row>
    <row r="2031" spans="1:14" ht="15" thickBot="1">
      <c r="A2031" s="665" t="s">
        <v>1653</v>
      </c>
      <c r="B2031" s="665" t="s">
        <v>17</v>
      </c>
      <c r="C2031" s="666">
        <v>2604.92</v>
      </c>
      <c r="D2031" s="666">
        <v>212.05</v>
      </c>
      <c r="E2031" s="667"/>
      <c r="F2031" s="667"/>
      <c r="G2031" s="666">
        <v>348.6</v>
      </c>
      <c r="H2031" s="666">
        <v>1189.22</v>
      </c>
      <c r="I2031" s="666">
        <v>32.07</v>
      </c>
      <c r="J2031" s="666">
        <v>60419.39</v>
      </c>
      <c r="K2031" s="666">
        <v>2624.33</v>
      </c>
      <c r="L2031" s="666">
        <v>2421.4299999999998</v>
      </c>
      <c r="M2031" s="667"/>
      <c r="N2031" s="666">
        <v>69852.009999999995</v>
      </c>
    </row>
    <row r="2032" spans="1:14" ht="15" thickBot="1">
      <c r="A2032" s="665" t="s">
        <v>1654</v>
      </c>
      <c r="B2032" s="665" t="s">
        <v>13</v>
      </c>
      <c r="C2032" s="666">
        <v>71235.360000000001</v>
      </c>
      <c r="D2032" s="666">
        <v>14655.95</v>
      </c>
      <c r="E2032" s="667"/>
      <c r="F2032" s="667"/>
      <c r="G2032" s="667"/>
      <c r="H2032" s="666">
        <v>27017.98</v>
      </c>
      <c r="I2032" s="667"/>
      <c r="J2032" s="667"/>
      <c r="K2032" s="666">
        <v>215390.7</v>
      </c>
      <c r="L2032" s="666">
        <v>10126.14</v>
      </c>
      <c r="M2032" s="667"/>
      <c r="N2032" s="666">
        <v>338426.13</v>
      </c>
    </row>
    <row r="2033" spans="1:14" ht="15" thickBot="1">
      <c r="A2033" s="665" t="s">
        <v>1655</v>
      </c>
      <c r="B2033" s="665" t="s">
        <v>18</v>
      </c>
      <c r="C2033" s="666">
        <v>2615.48</v>
      </c>
      <c r="D2033" s="666">
        <v>11.6</v>
      </c>
      <c r="E2033" s="667"/>
      <c r="F2033" s="667"/>
      <c r="G2033" s="666">
        <v>411.07</v>
      </c>
      <c r="H2033" s="667"/>
      <c r="I2033" s="666">
        <v>57.79</v>
      </c>
      <c r="J2033" s="666">
        <v>67365.5</v>
      </c>
      <c r="K2033" s="666">
        <v>1.75</v>
      </c>
      <c r="L2033" s="666">
        <v>65.45</v>
      </c>
      <c r="M2033" s="667"/>
      <c r="N2033" s="666">
        <v>70528.639999999999</v>
      </c>
    </row>
    <row r="2034" spans="1:14" ht="15" thickBot="1">
      <c r="A2034" s="665" t="s">
        <v>1656</v>
      </c>
      <c r="B2034" s="665" t="s">
        <v>15</v>
      </c>
      <c r="C2034" s="666">
        <v>-8571.67</v>
      </c>
      <c r="D2034" s="666">
        <v>-477.63</v>
      </c>
      <c r="E2034" s="667"/>
      <c r="F2034" s="667"/>
      <c r="G2034" s="666">
        <v>-183.89</v>
      </c>
      <c r="H2034" s="667"/>
      <c r="I2034" s="666">
        <v>55428.49</v>
      </c>
      <c r="J2034" s="667"/>
      <c r="K2034" s="666">
        <v>-14.26</v>
      </c>
      <c r="L2034" s="666">
        <v>-122.06</v>
      </c>
      <c r="M2034" s="666">
        <v>-714</v>
      </c>
      <c r="N2034" s="666">
        <v>45344.98</v>
      </c>
    </row>
    <row r="2035" spans="1:14" ht="15" thickBot="1">
      <c r="A2035" s="665" t="s">
        <v>3216</v>
      </c>
      <c r="B2035" s="665" t="s">
        <v>14</v>
      </c>
      <c r="C2035" s="666">
        <v>-104.99</v>
      </c>
      <c r="D2035" s="666">
        <v>-1.42</v>
      </c>
      <c r="E2035" s="667"/>
      <c r="F2035" s="666">
        <v>73.62</v>
      </c>
      <c r="G2035" s="666">
        <v>471.03</v>
      </c>
      <c r="H2035" s="667"/>
      <c r="I2035" s="666">
        <v>-12.65</v>
      </c>
      <c r="J2035" s="667"/>
      <c r="K2035" s="666">
        <v>47399.199999999997</v>
      </c>
      <c r="L2035" s="666">
        <v>-12.56</v>
      </c>
      <c r="M2035" s="666">
        <v>-0.15</v>
      </c>
      <c r="N2035" s="666">
        <v>47812.08</v>
      </c>
    </row>
    <row r="2036" spans="1:14" ht="15" thickBot="1">
      <c r="A2036" s="665" t="s">
        <v>1657</v>
      </c>
      <c r="B2036" s="665" t="s">
        <v>13</v>
      </c>
      <c r="C2036" s="666">
        <v>-6.14</v>
      </c>
      <c r="D2036" s="667"/>
      <c r="E2036" s="667"/>
      <c r="F2036" s="666">
        <v>55694.53</v>
      </c>
      <c r="G2036" s="667"/>
      <c r="H2036" s="667"/>
      <c r="I2036" s="666">
        <v>-11.25</v>
      </c>
      <c r="J2036" s="666">
        <v>-6.92</v>
      </c>
      <c r="K2036" s="666">
        <v>-294.33999999999997</v>
      </c>
      <c r="L2036" s="667"/>
      <c r="M2036" s="667"/>
      <c r="N2036" s="666">
        <v>55375.88</v>
      </c>
    </row>
    <row r="2037" spans="1:14" ht="15" thickBot="1">
      <c r="A2037" s="665" t="s">
        <v>1658</v>
      </c>
      <c r="B2037" s="665" t="s">
        <v>14</v>
      </c>
      <c r="C2037" s="666">
        <v>15997.45</v>
      </c>
      <c r="D2037" s="666">
        <v>3624.84</v>
      </c>
      <c r="E2037" s="667"/>
      <c r="F2037" s="666">
        <v>-0.08</v>
      </c>
      <c r="G2037" s="666">
        <v>89.14</v>
      </c>
      <c r="H2037" s="667"/>
      <c r="I2037" s="666">
        <v>67838.429999999993</v>
      </c>
      <c r="J2037" s="667"/>
      <c r="K2037" s="666">
        <v>-1.53</v>
      </c>
      <c r="L2037" s="667"/>
      <c r="M2037" s="667"/>
      <c r="N2037" s="666">
        <v>87548.25</v>
      </c>
    </row>
    <row r="2038" spans="1:14" ht="15" thickBot="1">
      <c r="A2038" s="665" t="s">
        <v>3735</v>
      </c>
      <c r="B2038" s="665" t="s">
        <v>15</v>
      </c>
      <c r="C2038" s="667"/>
      <c r="D2038" s="667"/>
      <c r="E2038" s="667"/>
      <c r="F2038" s="667"/>
      <c r="G2038" s="667"/>
      <c r="H2038" s="667"/>
      <c r="I2038" s="667"/>
      <c r="J2038" s="667"/>
      <c r="K2038" s="666">
        <v>5786.97</v>
      </c>
      <c r="L2038" s="667"/>
      <c r="M2038" s="667"/>
      <c r="N2038" s="666">
        <v>5786.97</v>
      </c>
    </row>
    <row r="2039" spans="1:14" ht="15" thickBot="1">
      <c r="A2039" s="665" t="s">
        <v>3043</v>
      </c>
      <c r="B2039" s="665" t="s">
        <v>13</v>
      </c>
      <c r="C2039" s="666">
        <v>58969.71</v>
      </c>
      <c r="D2039" s="666">
        <v>60.41</v>
      </c>
      <c r="E2039" s="667"/>
      <c r="F2039" s="667"/>
      <c r="G2039" s="667"/>
      <c r="H2039" s="667"/>
      <c r="I2039" s="666">
        <v>3994.14</v>
      </c>
      <c r="J2039" s="666">
        <v>115.4</v>
      </c>
      <c r="K2039" s="666">
        <v>-0.14000000000000001</v>
      </c>
      <c r="L2039" s="666">
        <v>11.01</v>
      </c>
      <c r="M2039" s="667"/>
      <c r="N2039" s="666">
        <v>63150.53</v>
      </c>
    </row>
    <row r="2040" spans="1:14" ht="15" thickBot="1">
      <c r="A2040" s="665" t="s">
        <v>1659</v>
      </c>
      <c r="B2040" s="665" t="s">
        <v>13</v>
      </c>
      <c r="C2040" s="666">
        <v>27874.38</v>
      </c>
      <c r="D2040" s="666">
        <v>239</v>
      </c>
      <c r="E2040" s="667"/>
      <c r="F2040" s="667"/>
      <c r="G2040" s="666">
        <v>412.7</v>
      </c>
      <c r="H2040" s="667"/>
      <c r="I2040" s="666">
        <v>11785.86</v>
      </c>
      <c r="J2040" s="666">
        <v>43824.54</v>
      </c>
      <c r="K2040" s="667"/>
      <c r="L2040" s="666">
        <v>37.07</v>
      </c>
      <c r="M2040" s="667"/>
      <c r="N2040" s="666">
        <v>84173.55</v>
      </c>
    </row>
    <row r="2041" spans="1:14" ht="15" thickBot="1">
      <c r="A2041" s="665" t="s">
        <v>1660</v>
      </c>
      <c r="B2041" s="665" t="s">
        <v>13</v>
      </c>
      <c r="C2041" s="666">
        <v>1209.46</v>
      </c>
      <c r="D2041" s="667"/>
      <c r="E2041" s="667"/>
      <c r="F2041" s="667"/>
      <c r="G2041" s="667"/>
      <c r="H2041" s="667"/>
      <c r="I2041" s="666">
        <v>108837.2</v>
      </c>
      <c r="J2041" s="667"/>
      <c r="K2041" s="667"/>
      <c r="L2041" s="667"/>
      <c r="M2041" s="667"/>
      <c r="N2041" s="666">
        <v>110046.66</v>
      </c>
    </row>
    <row r="2042" spans="1:14" ht="15" thickBot="1">
      <c r="A2042" s="665" t="s">
        <v>1661</v>
      </c>
      <c r="B2042" s="665" t="s">
        <v>18</v>
      </c>
      <c r="C2042" s="666">
        <v>7174.66</v>
      </c>
      <c r="D2042" s="666">
        <v>422.05</v>
      </c>
      <c r="E2042" s="667"/>
      <c r="F2042" s="667"/>
      <c r="G2042" s="666">
        <v>767.83</v>
      </c>
      <c r="H2042" s="666">
        <v>1749.43</v>
      </c>
      <c r="I2042" s="666">
        <v>60.65</v>
      </c>
      <c r="J2042" s="666">
        <v>97745.14</v>
      </c>
      <c r="K2042" s="666">
        <v>3394.5</v>
      </c>
      <c r="L2042" s="666">
        <v>3668.73</v>
      </c>
      <c r="M2042" s="667"/>
      <c r="N2042" s="666">
        <v>114982.99</v>
      </c>
    </row>
    <row r="2043" spans="1:14" ht="15" thickBot="1">
      <c r="A2043" s="665" t="s">
        <v>3736</v>
      </c>
      <c r="B2043" s="665" t="s">
        <v>16</v>
      </c>
      <c r="C2043" s="667"/>
      <c r="D2043" s="667"/>
      <c r="E2043" s="667"/>
      <c r="F2043" s="667"/>
      <c r="G2043" s="667"/>
      <c r="H2043" s="667"/>
      <c r="I2043" s="667"/>
      <c r="J2043" s="667"/>
      <c r="K2043" s="666">
        <v>31492.27</v>
      </c>
      <c r="L2043" s="667"/>
      <c r="M2043" s="667"/>
      <c r="N2043" s="666">
        <v>31492.27</v>
      </c>
    </row>
    <row r="2044" spans="1:14" ht="15" thickBot="1">
      <c r="A2044" s="665" t="s">
        <v>1662</v>
      </c>
      <c r="B2044" s="665" t="s">
        <v>18</v>
      </c>
      <c r="C2044" s="666">
        <v>4436.18</v>
      </c>
      <c r="D2044" s="666">
        <v>194.31</v>
      </c>
      <c r="E2044" s="667"/>
      <c r="F2044" s="667"/>
      <c r="G2044" s="666">
        <v>997.17</v>
      </c>
      <c r="H2044" s="666">
        <v>2744.56</v>
      </c>
      <c r="I2044" s="666">
        <v>32</v>
      </c>
      <c r="J2044" s="666">
        <v>74297.759999999995</v>
      </c>
      <c r="K2044" s="666">
        <v>6209.16</v>
      </c>
      <c r="L2044" s="666">
        <v>1365.7</v>
      </c>
      <c r="M2044" s="667"/>
      <c r="N2044" s="666">
        <v>90276.84</v>
      </c>
    </row>
    <row r="2045" spans="1:14" ht="15" thickBot="1">
      <c r="A2045" s="665" t="s">
        <v>3217</v>
      </c>
      <c r="B2045" s="665" t="s">
        <v>15</v>
      </c>
      <c r="C2045" s="667"/>
      <c r="D2045" s="667"/>
      <c r="E2045" s="667"/>
      <c r="F2045" s="667"/>
      <c r="G2045" s="667"/>
      <c r="H2045" s="667"/>
      <c r="I2045" s="666">
        <v>75.650000000000006</v>
      </c>
      <c r="J2045" s="667"/>
      <c r="K2045" s="666">
        <v>36928.67</v>
      </c>
      <c r="L2045" s="667"/>
      <c r="M2045" s="667"/>
      <c r="N2045" s="666">
        <v>37004.32</v>
      </c>
    </row>
    <row r="2046" spans="1:14" ht="15" thickBot="1">
      <c r="A2046" s="665" t="s">
        <v>3044</v>
      </c>
      <c r="B2046" s="665" t="s">
        <v>16</v>
      </c>
      <c r="C2046" s="666">
        <v>32073.42</v>
      </c>
      <c r="D2046" s="666">
        <v>4.88</v>
      </c>
      <c r="E2046" s="667"/>
      <c r="F2046" s="667"/>
      <c r="G2046" s="667"/>
      <c r="H2046" s="666">
        <v>0</v>
      </c>
      <c r="I2046" s="666">
        <v>2734.43</v>
      </c>
      <c r="J2046" s="666">
        <v>27.23</v>
      </c>
      <c r="K2046" s="666">
        <v>45.17</v>
      </c>
      <c r="L2046" s="666">
        <v>6.28</v>
      </c>
      <c r="M2046" s="667"/>
      <c r="N2046" s="666">
        <v>34891.410000000003</v>
      </c>
    </row>
    <row r="2047" spans="1:14" ht="15" thickBot="1">
      <c r="A2047" s="665" t="s">
        <v>1663</v>
      </c>
      <c r="B2047" s="665" t="s">
        <v>14</v>
      </c>
      <c r="C2047" s="666">
        <v>11832.44</v>
      </c>
      <c r="D2047" s="666">
        <v>5010.17</v>
      </c>
      <c r="E2047" s="667"/>
      <c r="F2047" s="667"/>
      <c r="G2047" s="666">
        <v>201.79</v>
      </c>
      <c r="H2047" s="667"/>
      <c r="I2047" s="666">
        <v>218784.69</v>
      </c>
      <c r="J2047" s="667"/>
      <c r="K2047" s="666">
        <v>1466.85</v>
      </c>
      <c r="L2047" s="666">
        <v>22770.92</v>
      </c>
      <c r="M2047" s="667"/>
      <c r="N2047" s="666">
        <v>260066.86</v>
      </c>
    </row>
    <row r="2048" spans="1:14" ht="15" thickBot="1">
      <c r="A2048" s="665" t="s">
        <v>1664</v>
      </c>
      <c r="B2048" s="665" t="s">
        <v>18</v>
      </c>
      <c r="C2048" s="666">
        <v>27411.67</v>
      </c>
      <c r="D2048" s="667"/>
      <c r="E2048" s="667"/>
      <c r="F2048" s="667"/>
      <c r="G2048" s="667"/>
      <c r="H2048" s="667"/>
      <c r="I2048" s="667"/>
      <c r="J2048" s="666">
        <v>25779.27</v>
      </c>
      <c r="K2048" s="666">
        <v>150.38</v>
      </c>
      <c r="L2048" s="667"/>
      <c r="M2048" s="667"/>
      <c r="N2048" s="666">
        <v>53341.32</v>
      </c>
    </row>
    <row r="2049" spans="1:14" ht="15" thickBot="1">
      <c r="A2049" s="665" t="s">
        <v>3045</v>
      </c>
      <c r="B2049" s="665" t="s">
        <v>13</v>
      </c>
      <c r="C2049" s="666">
        <v>90501.06</v>
      </c>
      <c r="D2049" s="666">
        <v>255.67</v>
      </c>
      <c r="E2049" s="667"/>
      <c r="F2049" s="667"/>
      <c r="G2049" s="667"/>
      <c r="H2049" s="667"/>
      <c r="I2049" s="666">
        <v>41.88</v>
      </c>
      <c r="J2049" s="666">
        <v>1000.41</v>
      </c>
      <c r="K2049" s="667"/>
      <c r="L2049" s="666">
        <v>11.79</v>
      </c>
      <c r="M2049" s="667"/>
      <c r="N2049" s="666">
        <v>91810.81</v>
      </c>
    </row>
    <row r="2050" spans="1:14" ht="15" thickBot="1">
      <c r="A2050" s="665" t="s">
        <v>1665</v>
      </c>
      <c r="B2050" s="665" t="s">
        <v>13</v>
      </c>
      <c r="C2050" s="666">
        <v>88500.92</v>
      </c>
      <c r="D2050" s="667"/>
      <c r="E2050" s="667"/>
      <c r="F2050" s="667"/>
      <c r="G2050" s="667"/>
      <c r="H2050" s="667"/>
      <c r="I2050" s="667"/>
      <c r="J2050" s="667"/>
      <c r="K2050" s="666">
        <v>21041.27</v>
      </c>
      <c r="L2050" s="667"/>
      <c r="M2050" s="667"/>
      <c r="N2050" s="666">
        <v>109542.19</v>
      </c>
    </row>
    <row r="2051" spans="1:14" ht="15" thickBot="1">
      <c r="A2051" s="665" t="s">
        <v>3046</v>
      </c>
      <c r="B2051" s="665" t="s">
        <v>14</v>
      </c>
      <c r="C2051" s="666">
        <v>-166.31</v>
      </c>
      <c r="D2051" s="666">
        <v>-2.2599999999999998</v>
      </c>
      <c r="E2051" s="667"/>
      <c r="F2051" s="666">
        <v>106.71</v>
      </c>
      <c r="G2051" s="666">
        <v>1057.8</v>
      </c>
      <c r="H2051" s="667"/>
      <c r="I2051" s="666">
        <v>960.93</v>
      </c>
      <c r="J2051" s="667"/>
      <c r="K2051" s="666">
        <v>50088.91</v>
      </c>
      <c r="L2051" s="666">
        <v>-12.19</v>
      </c>
      <c r="M2051" s="666">
        <v>-0.25</v>
      </c>
      <c r="N2051" s="666">
        <v>52033.34</v>
      </c>
    </row>
    <row r="2052" spans="1:14" ht="15" thickBot="1">
      <c r="A2052" s="665" t="s">
        <v>1666</v>
      </c>
      <c r="B2052" s="665" t="s">
        <v>18</v>
      </c>
      <c r="C2052" s="666">
        <v>8113.66</v>
      </c>
      <c r="D2052" s="667"/>
      <c r="E2052" s="667"/>
      <c r="F2052" s="667"/>
      <c r="G2052" s="667"/>
      <c r="H2052" s="666">
        <v>1667.82</v>
      </c>
      <c r="I2052" s="667"/>
      <c r="J2052" s="666">
        <v>70724.84</v>
      </c>
      <c r="K2052" s="666">
        <v>2884.74</v>
      </c>
      <c r="L2052" s="667"/>
      <c r="M2052" s="667"/>
      <c r="N2052" s="666">
        <v>83391.06</v>
      </c>
    </row>
    <row r="2053" spans="1:14" ht="15" thickBot="1">
      <c r="A2053" s="665" t="s">
        <v>1667</v>
      </c>
      <c r="B2053" s="665" t="s">
        <v>13</v>
      </c>
      <c r="C2053" s="666">
        <v>87707.27</v>
      </c>
      <c r="D2053" s="667"/>
      <c r="E2053" s="667"/>
      <c r="F2053" s="667"/>
      <c r="G2053" s="667"/>
      <c r="H2053" s="667"/>
      <c r="I2053" s="667"/>
      <c r="J2053" s="667"/>
      <c r="K2053" s="666">
        <v>25578.07</v>
      </c>
      <c r="L2053" s="667"/>
      <c r="M2053" s="667"/>
      <c r="N2053" s="666">
        <v>113285.34</v>
      </c>
    </row>
    <row r="2054" spans="1:14" ht="15" thickBot="1">
      <c r="A2054" s="665" t="s">
        <v>1668</v>
      </c>
      <c r="B2054" s="665" t="s">
        <v>16</v>
      </c>
      <c r="C2054" s="666">
        <v>1384.79</v>
      </c>
      <c r="D2054" s="667"/>
      <c r="E2054" s="667"/>
      <c r="F2054" s="667"/>
      <c r="G2054" s="667"/>
      <c r="H2054" s="667"/>
      <c r="I2054" s="666">
        <v>114051.62</v>
      </c>
      <c r="J2054" s="667"/>
      <c r="K2054" s="666">
        <v>799.46</v>
      </c>
      <c r="L2054" s="667"/>
      <c r="M2054" s="667"/>
      <c r="N2054" s="666">
        <v>116235.87</v>
      </c>
    </row>
    <row r="2055" spans="1:14" ht="15" thickBot="1">
      <c r="A2055" s="665" t="s">
        <v>1669</v>
      </c>
      <c r="B2055" s="665" t="s">
        <v>14</v>
      </c>
      <c r="C2055" s="666">
        <v>11410.27</v>
      </c>
      <c r="D2055" s="667"/>
      <c r="E2055" s="667"/>
      <c r="F2055" s="667"/>
      <c r="G2055" s="667"/>
      <c r="H2055" s="667"/>
      <c r="I2055" s="666">
        <v>121216.3</v>
      </c>
      <c r="J2055" s="667"/>
      <c r="K2055" s="667"/>
      <c r="L2055" s="667"/>
      <c r="M2055" s="667"/>
      <c r="N2055" s="666">
        <v>132626.57</v>
      </c>
    </row>
    <row r="2056" spans="1:14" ht="15" thickBot="1">
      <c r="A2056" s="665" t="s">
        <v>1670</v>
      </c>
      <c r="B2056" s="665" t="s">
        <v>17</v>
      </c>
      <c r="C2056" s="666">
        <v>3484.08</v>
      </c>
      <c r="D2056" s="666">
        <v>426.51</v>
      </c>
      <c r="E2056" s="667"/>
      <c r="F2056" s="667"/>
      <c r="G2056" s="666">
        <v>1468.28</v>
      </c>
      <c r="H2056" s="666">
        <v>892.26</v>
      </c>
      <c r="I2056" s="666">
        <v>233.13</v>
      </c>
      <c r="J2056" s="666">
        <v>65783.100000000006</v>
      </c>
      <c r="K2056" s="666">
        <v>2057.0300000000002</v>
      </c>
      <c r="L2056" s="666">
        <v>1471.16</v>
      </c>
      <c r="M2056" s="667"/>
      <c r="N2056" s="666">
        <v>75815.55</v>
      </c>
    </row>
    <row r="2057" spans="1:14" ht="15" thickBot="1">
      <c r="A2057" s="665" t="s">
        <v>1671</v>
      </c>
      <c r="B2057" s="665" t="s">
        <v>15</v>
      </c>
      <c r="C2057" s="666">
        <v>48114.6</v>
      </c>
      <c r="D2057" s="667"/>
      <c r="E2057" s="667"/>
      <c r="F2057" s="667"/>
      <c r="G2057" s="667"/>
      <c r="H2057" s="667"/>
      <c r="I2057" s="666">
        <v>7882.89</v>
      </c>
      <c r="J2057" s="666">
        <v>9693.27</v>
      </c>
      <c r="K2057" s="667"/>
      <c r="L2057" s="667"/>
      <c r="M2057" s="667"/>
      <c r="N2057" s="666">
        <v>65690.759999999995</v>
      </c>
    </row>
    <row r="2058" spans="1:14" ht="15" thickBot="1">
      <c r="A2058" s="665" t="s">
        <v>1672</v>
      </c>
      <c r="B2058" s="665" t="s">
        <v>13</v>
      </c>
      <c r="C2058" s="666">
        <v>101288.64</v>
      </c>
      <c r="D2058" s="667"/>
      <c r="E2058" s="667"/>
      <c r="F2058" s="667"/>
      <c r="G2058" s="667"/>
      <c r="H2058" s="667"/>
      <c r="I2058" s="666">
        <v>16131.73</v>
      </c>
      <c r="J2058" s="667"/>
      <c r="K2058" s="666">
        <v>379.84</v>
      </c>
      <c r="L2058" s="667"/>
      <c r="M2058" s="667"/>
      <c r="N2058" s="666">
        <v>117800.21</v>
      </c>
    </row>
    <row r="2059" spans="1:14" ht="15" thickBot="1">
      <c r="A2059" s="665" t="s">
        <v>3737</v>
      </c>
      <c r="B2059" s="665" t="s">
        <v>13</v>
      </c>
      <c r="C2059" s="666">
        <v>292.47000000000003</v>
      </c>
      <c r="D2059" s="667"/>
      <c r="E2059" s="667"/>
      <c r="F2059" s="667"/>
      <c r="G2059" s="667"/>
      <c r="H2059" s="667"/>
      <c r="I2059" s="667"/>
      <c r="J2059" s="667"/>
      <c r="K2059" s="666">
        <v>239.29</v>
      </c>
      <c r="L2059" s="667"/>
      <c r="M2059" s="667"/>
      <c r="N2059" s="666">
        <v>531.76</v>
      </c>
    </row>
    <row r="2060" spans="1:14" ht="15" thickBot="1">
      <c r="A2060" s="665" t="s">
        <v>1673</v>
      </c>
      <c r="B2060" s="665" t="s">
        <v>14</v>
      </c>
      <c r="C2060" s="666">
        <v>12196.53</v>
      </c>
      <c r="D2060" s="667"/>
      <c r="E2060" s="667"/>
      <c r="F2060" s="667"/>
      <c r="G2060" s="667"/>
      <c r="H2060" s="667"/>
      <c r="I2060" s="666">
        <v>126281.53</v>
      </c>
      <c r="J2060" s="667"/>
      <c r="K2060" s="667"/>
      <c r="L2060" s="667"/>
      <c r="M2060" s="667"/>
      <c r="N2060" s="666">
        <v>138478.06</v>
      </c>
    </row>
    <row r="2061" spans="1:14" ht="15" thickBot="1">
      <c r="A2061" s="665" t="s">
        <v>1674</v>
      </c>
      <c r="B2061" s="665" t="s">
        <v>13</v>
      </c>
      <c r="C2061" s="666">
        <v>2021.83</v>
      </c>
      <c r="D2061" s="667"/>
      <c r="E2061" s="667"/>
      <c r="F2061" s="667"/>
      <c r="G2061" s="667"/>
      <c r="H2061" s="667"/>
      <c r="I2061" s="666">
        <v>511.38</v>
      </c>
      <c r="J2061" s="667"/>
      <c r="K2061" s="666">
        <v>73406.47</v>
      </c>
      <c r="L2061" s="667"/>
      <c r="M2061" s="667"/>
      <c r="N2061" s="666">
        <v>75939.679999999993</v>
      </c>
    </row>
    <row r="2062" spans="1:14" ht="15" thickBot="1">
      <c r="A2062" s="665" t="s">
        <v>3738</v>
      </c>
      <c r="B2062" s="665" t="s">
        <v>16</v>
      </c>
      <c r="C2062" s="666">
        <v>4049.34</v>
      </c>
      <c r="D2062" s="666">
        <v>1262.1199999999999</v>
      </c>
      <c r="E2062" s="667"/>
      <c r="F2062" s="667"/>
      <c r="G2062" s="667"/>
      <c r="H2062" s="667"/>
      <c r="I2062" s="666">
        <v>20.04</v>
      </c>
      <c r="J2062" s="667"/>
      <c r="K2062" s="666">
        <v>2385.96</v>
      </c>
      <c r="L2062" s="666">
        <v>232.12</v>
      </c>
      <c r="M2062" s="667"/>
      <c r="N2062" s="666">
        <v>7949.58</v>
      </c>
    </row>
    <row r="2063" spans="1:14" ht="15" thickBot="1">
      <c r="A2063" s="665" t="s">
        <v>3738</v>
      </c>
      <c r="B2063" s="665" t="s">
        <v>19</v>
      </c>
      <c r="C2063" s="666">
        <v>-226.85</v>
      </c>
      <c r="D2063" s="666">
        <v>-64.86</v>
      </c>
      <c r="E2063" s="667"/>
      <c r="F2063" s="667"/>
      <c r="G2063" s="667"/>
      <c r="H2063" s="667"/>
      <c r="I2063" s="666">
        <v>-22.88</v>
      </c>
      <c r="J2063" s="667"/>
      <c r="K2063" s="666">
        <v>333.06</v>
      </c>
      <c r="L2063" s="666">
        <v>-18.850000000000001</v>
      </c>
      <c r="M2063" s="667"/>
      <c r="N2063" s="666">
        <v>-0.38</v>
      </c>
    </row>
    <row r="2064" spans="1:14" ht="15" thickBot="1">
      <c r="A2064" s="665" t="s">
        <v>1675</v>
      </c>
      <c r="B2064" s="665" t="s">
        <v>14</v>
      </c>
      <c r="C2064" s="666">
        <v>96304.45</v>
      </c>
      <c r="D2064" s="666">
        <v>1543.45</v>
      </c>
      <c r="E2064" s="667"/>
      <c r="F2064" s="667"/>
      <c r="G2064" s="666">
        <v>167.12</v>
      </c>
      <c r="H2064" s="667"/>
      <c r="I2064" s="666">
        <v>95876.5</v>
      </c>
      <c r="J2064" s="667"/>
      <c r="K2064" s="666">
        <v>8.9600000000000009</v>
      </c>
      <c r="L2064" s="666">
        <v>532.65</v>
      </c>
      <c r="M2064" s="666">
        <v>23.08</v>
      </c>
      <c r="N2064" s="666">
        <v>194456.21</v>
      </c>
    </row>
    <row r="2065" spans="1:14" ht="15" thickBot="1">
      <c r="A2065" s="665" t="s">
        <v>1676</v>
      </c>
      <c r="B2065" s="665" t="s">
        <v>15</v>
      </c>
      <c r="C2065" s="667"/>
      <c r="D2065" s="667"/>
      <c r="E2065" s="667"/>
      <c r="F2065" s="666">
        <v>25896.76</v>
      </c>
      <c r="G2065" s="667"/>
      <c r="H2065" s="667"/>
      <c r="I2065" s="667"/>
      <c r="J2065" s="667"/>
      <c r="K2065" s="666">
        <v>8544.26</v>
      </c>
      <c r="L2065" s="667"/>
      <c r="M2065" s="667"/>
      <c r="N2065" s="666">
        <v>34441.019999999997</v>
      </c>
    </row>
    <row r="2066" spans="1:14" ht="15" thickBot="1">
      <c r="A2066" s="665" t="s">
        <v>1677</v>
      </c>
      <c r="B2066" s="665" t="s">
        <v>16</v>
      </c>
      <c r="C2066" s="666">
        <v>36405.230000000003</v>
      </c>
      <c r="D2066" s="666">
        <v>324.72000000000003</v>
      </c>
      <c r="E2066" s="667"/>
      <c r="F2066" s="667"/>
      <c r="G2066" s="667"/>
      <c r="H2066" s="667"/>
      <c r="I2066" s="666">
        <v>13.7</v>
      </c>
      <c r="J2066" s="667"/>
      <c r="K2066" s="666">
        <v>994.47</v>
      </c>
      <c r="L2066" s="666">
        <v>601.79999999999995</v>
      </c>
      <c r="M2066" s="667"/>
      <c r="N2066" s="666">
        <v>38339.919999999998</v>
      </c>
    </row>
    <row r="2067" spans="1:14" ht="15" thickBot="1">
      <c r="A2067" s="665" t="s">
        <v>1678</v>
      </c>
      <c r="B2067" s="665" t="s">
        <v>17</v>
      </c>
      <c r="C2067" s="666">
        <v>9142.5</v>
      </c>
      <c r="D2067" s="666">
        <v>7.17</v>
      </c>
      <c r="E2067" s="667"/>
      <c r="F2067" s="667"/>
      <c r="G2067" s="666">
        <v>735.98</v>
      </c>
      <c r="H2067" s="667"/>
      <c r="I2067" s="666">
        <v>34.659999999999997</v>
      </c>
      <c r="J2067" s="666">
        <v>51477.120000000003</v>
      </c>
      <c r="K2067" s="666">
        <v>0.86</v>
      </c>
      <c r="L2067" s="666">
        <v>1099.92</v>
      </c>
      <c r="M2067" s="667"/>
      <c r="N2067" s="666">
        <v>62498.21</v>
      </c>
    </row>
    <row r="2068" spans="1:14" ht="15" thickBot="1">
      <c r="A2068" s="665" t="s">
        <v>1679</v>
      </c>
      <c r="B2068" s="665" t="s">
        <v>15</v>
      </c>
      <c r="C2068" s="666">
        <v>61608.77</v>
      </c>
      <c r="D2068" s="667"/>
      <c r="E2068" s="667"/>
      <c r="F2068" s="667"/>
      <c r="G2068" s="667"/>
      <c r="H2068" s="667"/>
      <c r="I2068" s="666">
        <v>10094.44</v>
      </c>
      <c r="J2068" s="666">
        <v>12417.21</v>
      </c>
      <c r="K2068" s="667"/>
      <c r="L2068" s="667"/>
      <c r="M2068" s="667"/>
      <c r="N2068" s="666">
        <v>84120.42</v>
      </c>
    </row>
    <row r="2069" spans="1:14" ht="15" thickBot="1">
      <c r="A2069" s="665" t="s">
        <v>3739</v>
      </c>
      <c r="B2069" s="665" t="s">
        <v>15</v>
      </c>
      <c r="C2069" s="666">
        <v>22542.47</v>
      </c>
      <c r="D2069" s="667"/>
      <c r="E2069" s="667"/>
      <c r="F2069" s="667"/>
      <c r="G2069" s="667"/>
      <c r="H2069" s="667"/>
      <c r="I2069" s="666">
        <v>-786.09</v>
      </c>
      <c r="J2069" s="666">
        <v>-982.6</v>
      </c>
      <c r="K2069" s="667"/>
      <c r="L2069" s="667"/>
      <c r="M2069" s="667"/>
      <c r="N2069" s="666">
        <v>20773.78</v>
      </c>
    </row>
    <row r="2070" spans="1:14" ht="15" thickBot="1">
      <c r="A2070" s="665" t="s">
        <v>3739</v>
      </c>
      <c r="B2070" s="665" t="s">
        <v>19</v>
      </c>
      <c r="C2070" s="666">
        <v>946.06</v>
      </c>
      <c r="D2070" s="667"/>
      <c r="E2070" s="667"/>
      <c r="F2070" s="667"/>
      <c r="G2070" s="667"/>
      <c r="H2070" s="667"/>
      <c r="I2070" s="666">
        <v>-420.47</v>
      </c>
      <c r="J2070" s="666">
        <v>-525.59</v>
      </c>
      <c r="K2070" s="667"/>
      <c r="L2070" s="667"/>
      <c r="M2070" s="667"/>
      <c r="N2070" s="666">
        <v>0</v>
      </c>
    </row>
    <row r="2071" spans="1:14" ht="15" thickBot="1">
      <c r="A2071" s="665" t="s">
        <v>1680</v>
      </c>
      <c r="B2071" s="665" t="s">
        <v>14</v>
      </c>
      <c r="C2071" s="666">
        <v>26284.44</v>
      </c>
      <c r="D2071" s="666">
        <v>276.05</v>
      </c>
      <c r="E2071" s="667"/>
      <c r="F2071" s="667"/>
      <c r="G2071" s="666">
        <v>168.35</v>
      </c>
      <c r="H2071" s="667"/>
      <c r="I2071" s="666">
        <v>104365.31</v>
      </c>
      <c r="J2071" s="667"/>
      <c r="K2071" s="666">
        <v>9.49</v>
      </c>
      <c r="L2071" s="666">
        <v>812.01</v>
      </c>
      <c r="M2071" s="666">
        <v>558.20000000000005</v>
      </c>
      <c r="N2071" s="666">
        <v>132473.85</v>
      </c>
    </row>
    <row r="2072" spans="1:14" ht="15" thickBot="1">
      <c r="A2072" s="665" t="s">
        <v>3218</v>
      </c>
      <c r="B2072" s="665" t="s">
        <v>15</v>
      </c>
      <c r="C2072" s="667"/>
      <c r="D2072" s="667"/>
      <c r="E2072" s="667"/>
      <c r="F2072" s="667"/>
      <c r="G2072" s="667"/>
      <c r="H2072" s="667"/>
      <c r="I2072" s="666">
        <v>121.06</v>
      </c>
      <c r="J2072" s="667"/>
      <c r="K2072" s="666">
        <v>37481.120000000003</v>
      </c>
      <c r="L2072" s="667"/>
      <c r="M2072" s="667"/>
      <c r="N2072" s="666">
        <v>37602.18</v>
      </c>
    </row>
    <row r="2073" spans="1:14" ht="15" thickBot="1">
      <c r="A2073" s="665" t="s">
        <v>1681</v>
      </c>
      <c r="B2073" s="665" t="s">
        <v>13</v>
      </c>
      <c r="C2073" s="666">
        <v>56179.33</v>
      </c>
      <c r="D2073" s="666">
        <v>3142.28</v>
      </c>
      <c r="E2073" s="667"/>
      <c r="F2073" s="666">
        <v>1.23</v>
      </c>
      <c r="G2073" s="667"/>
      <c r="H2073" s="667"/>
      <c r="I2073" s="666">
        <v>2608.98</v>
      </c>
      <c r="J2073" s="667"/>
      <c r="K2073" s="667"/>
      <c r="L2073" s="666">
        <v>183.42</v>
      </c>
      <c r="M2073" s="667"/>
      <c r="N2073" s="666">
        <v>62115.24</v>
      </c>
    </row>
    <row r="2074" spans="1:14" ht="15" thickBot="1">
      <c r="A2074" s="665" t="s">
        <v>1682</v>
      </c>
      <c r="B2074" s="665" t="s">
        <v>13</v>
      </c>
      <c r="C2074" s="666">
        <v>58012.42</v>
      </c>
      <c r="D2074" s="666">
        <v>111.12</v>
      </c>
      <c r="E2074" s="667"/>
      <c r="F2074" s="667"/>
      <c r="G2074" s="666">
        <v>0.08</v>
      </c>
      <c r="H2074" s="667"/>
      <c r="I2074" s="666">
        <v>4672.46</v>
      </c>
      <c r="J2074" s="666">
        <v>167.12</v>
      </c>
      <c r="K2074" s="666">
        <v>45.06</v>
      </c>
      <c r="L2074" s="666">
        <v>946.23</v>
      </c>
      <c r="M2074" s="667"/>
      <c r="N2074" s="666">
        <v>63954.49</v>
      </c>
    </row>
    <row r="2075" spans="1:14" ht="15" thickBot="1">
      <c r="A2075" s="665" t="s">
        <v>3219</v>
      </c>
      <c r="B2075" s="665" t="s">
        <v>14</v>
      </c>
      <c r="C2075" s="666">
        <v>16.11</v>
      </c>
      <c r="D2075" s="666">
        <v>0.27</v>
      </c>
      <c r="E2075" s="667"/>
      <c r="F2075" s="667"/>
      <c r="G2075" s="667"/>
      <c r="H2075" s="667"/>
      <c r="I2075" s="666">
        <v>127812.12</v>
      </c>
      <c r="J2075" s="667"/>
      <c r="K2075" s="667"/>
      <c r="L2075" s="666">
        <v>6488.03</v>
      </c>
      <c r="M2075" s="667"/>
      <c r="N2075" s="666">
        <v>134316.53</v>
      </c>
    </row>
    <row r="2076" spans="1:14" ht="15" thickBot="1">
      <c r="A2076" s="665" t="s">
        <v>1683</v>
      </c>
      <c r="B2076" s="665" t="s">
        <v>13</v>
      </c>
      <c r="C2076" s="666">
        <v>45677.87</v>
      </c>
      <c r="D2076" s="666">
        <v>1298.4100000000001</v>
      </c>
      <c r="E2076" s="667"/>
      <c r="F2076" s="667"/>
      <c r="G2076" s="667"/>
      <c r="H2076" s="667"/>
      <c r="I2076" s="666">
        <v>34192.629999999997</v>
      </c>
      <c r="J2076" s="666">
        <v>1066.3499999999999</v>
      </c>
      <c r="K2076" s="666">
        <v>1.99</v>
      </c>
      <c r="L2076" s="666">
        <v>2060.9699999999998</v>
      </c>
      <c r="M2076" s="667"/>
      <c r="N2076" s="666">
        <v>84298.22</v>
      </c>
    </row>
    <row r="2077" spans="1:14" ht="15" thickBot="1">
      <c r="A2077" s="665" t="s">
        <v>1684</v>
      </c>
      <c r="B2077" s="665" t="s">
        <v>13</v>
      </c>
      <c r="C2077" s="666">
        <v>68057.97</v>
      </c>
      <c r="D2077" s="667"/>
      <c r="E2077" s="667"/>
      <c r="F2077" s="667"/>
      <c r="G2077" s="667"/>
      <c r="H2077" s="667"/>
      <c r="I2077" s="666">
        <v>2787.77</v>
      </c>
      <c r="J2077" s="667"/>
      <c r="K2077" s="666">
        <v>12091.54</v>
      </c>
      <c r="L2077" s="667"/>
      <c r="M2077" s="667"/>
      <c r="N2077" s="666">
        <v>82937.279999999999</v>
      </c>
    </row>
    <row r="2078" spans="1:14" ht="15" thickBot="1">
      <c r="A2078" s="665" t="s">
        <v>1685</v>
      </c>
      <c r="B2078" s="665" t="s">
        <v>14</v>
      </c>
      <c r="C2078" s="666">
        <v>85468.58</v>
      </c>
      <c r="D2078" s="666">
        <v>12815.71</v>
      </c>
      <c r="E2078" s="667"/>
      <c r="F2078" s="667"/>
      <c r="G2078" s="666">
        <v>339.46</v>
      </c>
      <c r="H2078" s="667"/>
      <c r="I2078" s="666">
        <v>35657</v>
      </c>
      <c r="J2078" s="667"/>
      <c r="K2078" s="666">
        <v>12.64</v>
      </c>
      <c r="L2078" s="666">
        <v>1336.45</v>
      </c>
      <c r="M2078" s="666">
        <v>-275.77</v>
      </c>
      <c r="N2078" s="666">
        <v>135354.07</v>
      </c>
    </row>
    <row r="2079" spans="1:14" ht="15" thickBot="1">
      <c r="A2079" s="665" t="s">
        <v>1686</v>
      </c>
      <c r="B2079" s="665" t="s">
        <v>13</v>
      </c>
      <c r="C2079" s="667"/>
      <c r="D2079" s="667"/>
      <c r="E2079" s="667"/>
      <c r="F2079" s="667"/>
      <c r="G2079" s="667"/>
      <c r="H2079" s="667"/>
      <c r="I2079" s="667"/>
      <c r="J2079" s="667"/>
      <c r="K2079" s="666">
        <v>71647.95</v>
      </c>
      <c r="L2079" s="667"/>
      <c r="M2079" s="667"/>
      <c r="N2079" s="666">
        <v>71647.95</v>
      </c>
    </row>
    <row r="2080" spans="1:14" ht="15" thickBot="1">
      <c r="A2080" s="665" t="s">
        <v>1687</v>
      </c>
      <c r="B2080" s="665" t="s">
        <v>18</v>
      </c>
      <c r="C2080" s="666">
        <v>11034.68</v>
      </c>
      <c r="D2080" s="666">
        <v>2023.48</v>
      </c>
      <c r="E2080" s="667"/>
      <c r="F2080" s="667"/>
      <c r="G2080" s="666">
        <v>1567.06</v>
      </c>
      <c r="H2080" s="667"/>
      <c r="I2080" s="666">
        <v>8.24</v>
      </c>
      <c r="J2080" s="666">
        <v>54443.47</v>
      </c>
      <c r="K2080" s="667"/>
      <c r="L2080" s="666">
        <v>236.32</v>
      </c>
      <c r="M2080" s="667"/>
      <c r="N2080" s="666">
        <v>69313.25</v>
      </c>
    </row>
    <row r="2081" spans="1:14" ht="15" thickBot="1">
      <c r="A2081" s="665" t="s">
        <v>3047</v>
      </c>
      <c r="B2081" s="665" t="s">
        <v>13</v>
      </c>
      <c r="C2081" s="667"/>
      <c r="D2081" s="667"/>
      <c r="E2081" s="667"/>
      <c r="F2081" s="667"/>
      <c r="G2081" s="667"/>
      <c r="H2081" s="667"/>
      <c r="I2081" s="667"/>
      <c r="J2081" s="667"/>
      <c r="K2081" s="666">
        <v>58009.97</v>
      </c>
      <c r="L2081" s="666">
        <v>7414.36</v>
      </c>
      <c r="M2081" s="667"/>
      <c r="N2081" s="666">
        <v>65424.33</v>
      </c>
    </row>
    <row r="2082" spans="1:14" ht="15" thickBot="1">
      <c r="A2082" s="665" t="s">
        <v>1688</v>
      </c>
      <c r="B2082" s="665" t="s">
        <v>16</v>
      </c>
      <c r="C2082" s="666">
        <v>278.62</v>
      </c>
      <c r="D2082" s="667"/>
      <c r="E2082" s="667"/>
      <c r="F2082" s="667"/>
      <c r="G2082" s="667"/>
      <c r="H2082" s="667"/>
      <c r="I2082" s="666">
        <v>86179.15</v>
      </c>
      <c r="J2082" s="667"/>
      <c r="K2082" s="666">
        <v>776.33</v>
      </c>
      <c r="L2082" s="667"/>
      <c r="M2082" s="667"/>
      <c r="N2082" s="666">
        <v>87234.1</v>
      </c>
    </row>
    <row r="2083" spans="1:14" ht="15" thickBot="1">
      <c r="A2083" s="665" t="s">
        <v>1689</v>
      </c>
      <c r="B2083" s="665" t="s">
        <v>13</v>
      </c>
      <c r="C2083" s="666">
        <v>14430.8</v>
      </c>
      <c r="D2083" s="666">
        <v>27319.62</v>
      </c>
      <c r="E2083" s="667"/>
      <c r="F2083" s="667"/>
      <c r="G2083" s="667"/>
      <c r="H2083" s="667"/>
      <c r="I2083" s="666">
        <v>626.4</v>
      </c>
      <c r="J2083" s="667"/>
      <c r="K2083" s="666">
        <v>48261.79</v>
      </c>
      <c r="L2083" s="667"/>
      <c r="M2083" s="667"/>
      <c r="N2083" s="666">
        <v>90638.61</v>
      </c>
    </row>
    <row r="2084" spans="1:14" ht="15" thickBot="1">
      <c r="A2084" s="665" t="s">
        <v>1690</v>
      </c>
      <c r="B2084" s="665" t="s">
        <v>13</v>
      </c>
      <c r="C2084" s="666">
        <v>40878.720000000001</v>
      </c>
      <c r="D2084" s="667"/>
      <c r="E2084" s="667"/>
      <c r="F2084" s="666">
        <v>474.92</v>
      </c>
      <c r="G2084" s="667"/>
      <c r="H2084" s="667"/>
      <c r="I2084" s="667"/>
      <c r="J2084" s="667"/>
      <c r="K2084" s="666">
        <v>23521.52</v>
      </c>
      <c r="L2084" s="667"/>
      <c r="M2084" s="667"/>
      <c r="N2084" s="666">
        <v>64875.16</v>
      </c>
    </row>
    <row r="2085" spans="1:14" ht="15" thickBot="1">
      <c r="A2085" s="665" t="s">
        <v>1691</v>
      </c>
      <c r="B2085" s="665" t="s">
        <v>18</v>
      </c>
      <c r="C2085" s="666">
        <v>4262.3100000000004</v>
      </c>
      <c r="D2085" s="666">
        <v>149.78</v>
      </c>
      <c r="E2085" s="667"/>
      <c r="F2085" s="667"/>
      <c r="G2085" s="666">
        <v>174.14</v>
      </c>
      <c r="H2085" s="666">
        <v>1348.06</v>
      </c>
      <c r="I2085" s="666">
        <v>26.17</v>
      </c>
      <c r="J2085" s="666">
        <v>67114.81</v>
      </c>
      <c r="K2085" s="666">
        <v>2119.96</v>
      </c>
      <c r="L2085" s="666">
        <v>1272.72</v>
      </c>
      <c r="M2085" s="667"/>
      <c r="N2085" s="666">
        <v>76467.95</v>
      </c>
    </row>
    <row r="2086" spans="1:14" ht="15" thickBot="1">
      <c r="A2086" s="665" t="s">
        <v>3048</v>
      </c>
      <c r="B2086" s="665" t="s">
        <v>14</v>
      </c>
      <c r="C2086" s="667"/>
      <c r="D2086" s="667"/>
      <c r="E2086" s="667"/>
      <c r="F2086" s="667"/>
      <c r="G2086" s="666">
        <v>-2.56</v>
      </c>
      <c r="H2086" s="667"/>
      <c r="I2086" s="666">
        <v>6220.31</v>
      </c>
      <c r="J2086" s="667"/>
      <c r="K2086" s="667"/>
      <c r="L2086" s="667"/>
      <c r="M2086" s="667"/>
      <c r="N2086" s="666">
        <v>6217.75</v>
      </c>
    </row>
    <row r="2087" spans="1:14" ht="15" thickBot="1">
      <c r="A2087" s="665" t="s">
        <v>1692</v>
      </c>
      <c r="B2087" s="665" t="s">
        <v>13</v>
      </c>
      <c r="C2087" s="667"/>
      <c r="D2087" s="667"/>
      <c r="E2087" s="667"/>
      <c r="F2087" s="666">
        <v>85651.27</v>
      </c>
      <c r="G2087" s="667"/>
      <c r="H2087" s="667"/>
      <c r="I2087" s="666">
        <v>133.77000000000001</v>
      </c>
      <c r="J2087" s="667"/>
      <c r="K2087" s="666">
        <v>14</v>
      </c>
      <c r="L2087" s="667"/>
      <c r="M2087" s="667"/>
      <c r="N2087" s="666">
        <v>85799.039999999994</v>
      </c>
    </row>
    <row r="2088" spans="1:14" ht="15" thickBot="1">
      <c r="A2088" s="665" t="s">
        <v>1693</v>
      </c>
      <c r="B2088" s="665" t="s">
        <v>13</v>
      </c>
      <c r="C2088" s="666">
        <v>71550.539999999994</v>
      </c>
      <c r="D2088" s="667"/>
      <c r="E2088" s="667"/>
      <c r="F2088" s="667"/>
      <c r="G2088" s="667"/>
      <c r="H2088" s="667"/>
      <c r="I2088" s="667"/>
      <c r="J2088" s="666">
        <v>30346.560000000001</v>
      </c>
      <c r="K2088" s="667"/>
      <c r="L2088" s="667"/>
      <c r="M2088" s="667"/>
      <c r="N2088" s="666">
        <v>101897.1</v>
      </c>
    </row>
    <row r="2089" spans="1:14" ht="15" thickBot="1">
      <c r="A2089" s="665" t="s">
        <v>1694</v>
      </c>
      <c r="B2089" s="665" t="s">
        <v>15</v>
      </c>
      <c r="C2089" s="667"/>
      <c r="D2089" s="667"/>
      <c r="E2089" s="667"/>
      <c r="F2089" s="667"/>
      <c r="G2089" s="667"/>
      <c r="H2089" s="667"/>
      <c r="I2089" s="666">
        <v>814.37</v>
      </c>
      <c r="J2089" s="667"/>
      <c r="K2089" s="666">
        <v>37606.6</v>
      </c>
      <c r="L2089" s="667"/>
      <c r="M2089" s="667"/>
      <c r="N2089" s="666">
        <v>38420.97</v>
      </c>
    </row>
    <row r="2090" spans="1:14" ht="15" thickBot="1">
      <c r="A2090" s="665" t="s">
        <v>1695</v>
      </c>
      <c r="B2090" s="665" t="s">
        <v>13</v>
      </c>
      <c r="C2090" s="666">
        <v>44842.99</v>
      </c>
      <c r="D2090" s="667"/>
      <c r="E2090" s="667"/>
      <c r="F2090" s="667"/>
      <c r="G2090" s="667"/>
      <c r="H2090" s="667"/>
      <c r="I2090" s="667"/>
      <c r="J2090" s="667"/>
      <c r="K2090" s="666">
        <v>30440.639999999999</v>
      </c>
      <c r="L2090" s="667"/>
      <c r="M2090" s="667"/>
      <c r="N2090" s="666">
        <v>75283.63</v>
      </c>
    </row>
    <row r="2091" spans="1:14" ht="15" thickBot="1">
      <c r="A2091" s="665" t="s">
        <v>1696</v>
      </c>
      <c r="B2091" s="665" t="s">
        <v>16</v>
      </c>
      <c r="C2091" s="667"/>
      <c r="D2091" s="667"/>
      <c r="E2091" s="667"/>
      <c r="F2091" s="667"/>
      <c r="G2091" s="667"/>
      <c r="H2091" s="667"/>
      <c r="I2091" s="666">
        <v>42174.92</v>
      </c>
      <c r="J2091" s="667"/>
      <c r="K2091" s="667"/>
      <c r="L2091" s="667"/>
      <c r="M2091" s="667"/>
      <c r="N2091" s="666">
        <v>42174.92</v>
      </c>
    </row>
    <row r="2092" spans="1:14" ht="15" thickBot="1">
      <c r="A2092" s="665" t="s">
        <v>1697</v>
      </c>
      <c r="B2092" s="665" t="s">
        <v>13</v>
      </c>
      <c r="C2092" s="666">
        <v>1469.79</v>
      </c>
      <c r="D2092" s="667"/>
      <c r="E2092" s="667"/>
      <c r="F2092" s="667"/>
      <c r="G2092" s="667"/>
      <c r="H2092" s="667"/>
      <c r="I2092" s="666">
        <v>13111.95</v>
      </c>
      <c r="J2092" s="666">
        <v>10809.96</v>
      </c>
      <c r="K2092" s="666">
        <v>11353.09</v>
      </c>
      <c r="L2092" s="667"/>
      <c r="M2092" s="667"/>
      <c r="N2092" s="666">
        <v>36744.79</v>
      </c>
    </row>
    <row r="2093" spans="1:14" ht="15" thickBot="1">
      <c r="A2093" s="665" t="s">
        <v>1697</v>
      </c>
      <c r="B2093" s="665" t="s">
        <v>16</v>
      </c>
      <c r="C2093" s="666">
        <v>277.08999999999997</v>
      </c>
      <c r="D2093" s="667"/>
      <c r="E2093" s="667"/>
      <c r="F2093" s="667"/>
      <c r="G2093" s="667"/>
      <c r="H2093" s="667"/>
      <c r="I2093" s="666">
        <v>2493.7800000000002</v>
      </c>
      <c r="J2093" s="666">
        <v>2147.42</v>
      </c>
      <c r="K2093" s="666">
        <v>2008.88</v>
      </c>
      <c r="L2093" s="667"/>
      <c r="M2093" s="667"/>
      <c r="N2093" s="666">
        <v>6927.17</v>
      </c>
    </row>
    <row r="2094" spans="1:14" ht="15" thickBot="1">
      <c r="A2094" s="665" t="s">
        <v>1698</v>
      </c>
      <c r="B2094" s="665" t="s">
        <v>13</v>
      </c>
      <c r="C2094" s="666">
        <v>78917.39</v>
      </c>
      <c r="D2094" s="667"/>
      <c r="E2094" s="667"/>
      <c r="F2094" s="667"/>
      <c r="G2094" s="667"/>
      <c r="H2094" s="667"/>
      <c r="I2094" s="666">
        <v>2161.5</v>
      </c>
      <c r="J2094" s="667"/>
      <c r="K2094" s="666">
        <v>16431.27</v>
      </c>
      <c r="L2094" s="667"/>
      <c r="M2094" s="667"/>
      <c r="N2094" s="666">
        <v>97510.16</v>
      </c>
    </row>
    <row r="2095" spans="1:14" ht="15" thickBot="1">
      <c r="A2095" s="665" t="s">
        <v>1699</v>
      </c>
      <c r="B2095" s="665" t="s">
        <v>14</v>
      </c>
      <c r="C2095" s="666">
        <v>0.57999999999999996</v>
      </c>
      <c r="D2095" s="667"/>
      <c r="E2095" s="667"/>
      <c r="F2095" s="667"/>
      <c r="G2095" s="667"/>
      <c r="H2095" s="667"/>
      <c r="I2095" s="666">
        <v>4651.17</v>
      </c>
      <c r="J2095" s="667"/>
      <c r="K2095" s="667"/>
      <c r="L2095" s="667"/>
      <c r="M2095" s="667"/>
      <c r="N2095" s="666">
        <v>4651.75</v>
      </c>
    </row>
    <row r="2096" spans="1:14" ht="15" thickBot="1">
      <c r="A2096" s="665" t="s">
        <v>3740</v>
      </c>
      <c r="B2096" s="665" t="s">
        <v>13</v>
      </c>
      <c r="C2096" s="666">
        <v>446.4</v>
      </c>
      <c r="D2096" s="667"/>
      <c r="E2096" s="667"/>
      <c r="F2096" s="667"/>
      <c r="G2096" s="667"/>
      <c r="H2096" s="667"/>
      <c r="I2096" s="666">
        <v>461.28</v>
      </c>
      <c r="J2096" s="666">
        <v>148.80000000000001</v>
      </c>
      <c r="K2096" s="666">
        <v>431.52</v>
      </c>
      <c r="L2096" s="667"/>
      <c r="M2096" s="667"/>
      <c r="N2096" s="666">
        <v>1488</v>
      </c>
    </row>
    <row r="2097" spans="1:14" ht="15" thickBot="1">
      <c r="A2097" s="665" t="s">
        <v>1700</v>
      </c>
      <c r="B2097" s="665" t="s">
        <v>14</v>
      </c>
      <c r="C2097" s="666">
        <v>12512.4</v>
      </c>
      <c r="D2097" s="666">
        <v>4523.9399999999996</v>
      </c>
      <c r="E2097" s="667"/>
      <c r="F2097" s="667"/>
      <c r="G2097" s="666">
        <v>45.02</v>
      </c>
      <c r="H2097" s="667"/>
      <c r="I2097" s="666">
        <v>156915.48000000001</v>
      </c>
      <c r="J2097" s="667"/>
      <c r="K2097" s="666">
        <v>149.32</v>
      </c>
      <c r="L2097" s="666">
        <v>12966.05</v>
      </c>
      <c r="M2097" s="667"/>
      <c r="N2097" s="666">
        <v>187112.21</v>
      </c>
    </row>
    <row r="2098" spans="1:14" ht="15" thickBot="1">
      <c r="A2098" s="665" t="s">
        <v>1701</v>
      </c>
      <c r="B2098" s="665" t="s">
        <v>17</v>
      </c>
      <c r="C2098" s="666">
        <v>3349.37</v>
      </c>
      <c r="D2098" s="666">
        <v>-403.63</v>
      </c>
      <c r="E2098" s="667"/>
      <c r="F2098" s="667"/>
      <c r="G2098" s="666">
        <v>160.94999999999999</v>
      </c>
      <c r="H2098" s="667"/>
      <c r="I2098" s="666">
        <v>67.11</v>
      </c>
      <c r="J2098" s="666">
        <v>30361.22</v>
      </c>
      <c r="K2098" s="666">
        <v>734.16</v>
      </c>
      <c r="L2098" s="666">
        <v>5.64</v>
      </c>
      <c r="M2098" s="666">
        <v>-55.45</v>
      </c>
      <c r="N2098" s="666">
        <v>34219.370000000003</v>
      </c>
    </row>
    <row r="2099" spans="1:14" ht="15" thickBot="1">
      <c r="A2099" s="665" t="s">
        <v>1701</v>
      </c>
      <c r="B2099" s="665" t="s">
        <v>18</v>
      </c>
      <c r="C2099" s="666">
        <v>171.23</v>
      </c>
      <c r="D2099" s="666">
        <v>1343.91</v>
      </c>
      <c r="E2099" s="667"/>
      <c r="F2099" s="667"/>
      <c r="G2099" s="666">
        <v>449.66</v>
      </c>
      <c r="H2099" s="667"/>
      <c r="I2099" s="666">
        <v>-40.6</v>
      </c>
      <c r="J2099" s="666">
        <v>1647.09</v>
      </c>
      <c r="K2099" s="666">
        <v>31608.77</v>
      </c>
      <c r="L2099" s="666">
        <v>-0.56999999999999995</v>
      </c>
      <c r="M2099" s="666">
        <v>163.79</v>
      </c>
      <c r="N2099" s="666">
        <v>35343.279999999999</v>
      </c>
    </row>
    <row r="2100" spans="1:14" ht="15" thickBot="1">
      <c r="A2100" s="665" t="s">
        <v>3741</v>
      </c>
      <c r="B2100" s="665" t="s">
        <v>15</v>
      </c>
      <c r="C2100" s="666">
        <v>9541.25</v>
      </c>
      <c r="D2100" s="667"/>
      <c r="E2100" s="667"/>
      <c r="F2100" s="667"/>
      <c r="G2100" s="667"/>
      <c r="H2100" s="667"/>
      <c r="I2100" s="666">
        <v>430.44</v>
      </c>
      <c r="J2100" s="667"/>
      <c r="K2100" s="667"/>
      <c r="L2100" s="667"/>
      <c r="M2100" s="667"/>
      <c r="N2100" s="666">
        <v>9971.69</v>
      </c>
    </row>
    <row r="2101" spans="1:14" ht="15" thickBot="1">
      <c r="A2101" s="665" t="s">
        <v>1702</v>
      </c>
      <c r="B2101" s="665" t="s">
        <v>16</v>
      </c>
      <c r="C2101" s="666">
        <v>191.25</v>
      </c>
      <c r="D2101" s="667"/>
      <c r="E2101" s="667"/>
      <c r="F2101" s="666">
        <v>11515.09</v>
      </c>
      <c r="G2101" s="667"/>
      <c r="H2101" s="667"/>
      <c r="I2101" s="666">
        <v>388.88</v>
      </c>
      <c r="J2101" s="667"/>
      <c r="K2101" s="666">
        <v>38033.46</v>
      </c>
      <c r="L2101" s="667"/>
      <c r="M2101" s="667"/>
      <c r="N2101" s="666">
        <v>50128.68</v>
      </c>
    </row>
    <row r="2102" spans="1:14" ht="15" thickBot="1">
      <c r="A2102" s="665" t="s">
        <v>3742</v>
      </c>
      <c r="B2102" s="665" t="s">
        <v>15</v>
      </c>
      <c r="C2102" s="667"/>
      <c r="D2102" s="667"/>
      <c r="E2102" s="667"/>
      <c r="F2102" s="667"/>
      <c r="G2102" s="667"/>
      <c r="H2102" s="667"/>
      <c r="I2102" s="667"/>
      <c r="J2102" s="667"/>
      <c r="K2102" s="666">
        <v>13544.94</v>
      </c>
      <c r="L2102" s="667"/>
      <c r="M2102" s="667"/>
      <c r="N2102" s="666">
        <v>13544.94</v>
      </c>
    </row>
    <row r="2103" spans="1:14" ht="15" thickBot="1">
      <c r="A2103" s="665" t="s">
        <v>3742</v>
      </c>
      <c r="B2103" s="665" t="s">
        <v>19</v>
      </c>
      <c r="C2103" s="667"/>
      <c r="D2103" s="667"/>
      <c r="E2103" s="667"/>
      <c r="F2103" s="667"/>
      <c r="G2103" s="667"/>
      <c r="H2103" s="667"/>
      <c r="I2103" s="667"/>
      <c r="J2103" s="667"/>
      <c r="K2103" s="666">
        <v>0</v>
      </c>
      <c r="L2103" s="667"/>
      <c r="M2103" s="667"/>
      <c r="N2103" s="666">
        <v>0</v>
      </c>
    </row>
    <row r="2104" spans="1:14" ht="15" thickBot="1">
      <c r="A2104" s="665" t="s">
        <v>3743</v>
      </c>
      <c r="B2104" s="665" t="s">
        <v>15</v>
      </c>
      <c r="C2104" s="666">
        <v>9659.76</v>
      </c>
      <c r="D2104" s="667"/>
      <c r="E2104" s="667"/>
      <c r="F2104" s="667"/>
      <c r="G2104" s="667"/>
      <c r="H2104" s="667"/>
      <c r="I2104" s="666">
        <v>264.26</v>
      </c>
      <c r="J2104" s="667"/>
      <c r="K2104" s="667"/>
      <c r="L2104" s="667"/>
      <c r="M2104" s="667"/>
      <c r="N2104" s="666">
        <v>9924.02</v>
      </c>
    </row>
    <row r="2105" spans="1:14" ht="15" thickBot="1">
      <c r="A2105" s="665" t="s">
        <v>1703</v>
      </c>
      <c r="B2105" s="665" t="s">
        <v>13</v>
      </c>
      <c r="C2105" s="666">
        <v>70584.38</v>
      </c>
      <c r="D2105" s="667"/>
      <c r="E2105" s="667"/>
      <c r="F2105" s="667"/>
      <c r="G2105" s="667"/>
      <c r="H2105" s="667"/>
      <c r="I2105" s="666">
        <v>19970.490000000002</v>
      </c>
      <c r="J2105" s="667"/>
      <c r="K2105" s="667"/>
      <c r="L2105" s="667"/>
      <c r="M2105" s="667"/>
      <c r="N2105" s="666">
        <v>90554.87</v>
      </c>
    </row>
    <row r="2106" spans="1:14" ht="15" thickBot="1">
      <c r="A2106" s="665" t="s">
        <v>1704</v>
      </c>
      <c r="B2106" s="665" t="s">
        <v>13</v>
      </c>
      <c r="C2106" s="667"/>
      <c r="D2106" s="667"/>
      <c r="E2106" s="667"/>
      <c r="F2106" s="667"/>
      <c r="G2106" s="667"/>
      <c r="H2106" s="666">
        <v>70863.839999999997</v>
      </c>
      <c r="I2106" s="667"/>
      <c r="J2106" s="667"/>
      <c r="K2106" s="666">
        <v>20940.48</v>
      </c>
      <c r="L2106" s="667"/>
      <c r="M2106" s="667"/>
      <c r="N2106" s="666">
        <v>91804.32</v>
      </c>
    </row>
    <row r="2107" spans="1:14" ht="15" thickBot="1">
      <c r="A2107" s="665" t="s">
        <v>1705</v>
      </c>
      <c r="B2107" s="665" t="s">
        <v>13</v>
      </c>
      <c r="C2107" s="666">
        <v>94.64</v>
      </c>
      <c r="D2107" s="667"/>
      <c r="E2107" s="667"/>
      <c r="F2107" s="666">
        <v>4712.04</v>
      </c>
      <c r="G2107" s="667"/>
      <c r="H2107" s="667"/>
      <c r="I2107" s="666">
        <v>2058.71</v>
      </c>
      <c r="J2107" s="667"/>
      <c r="K2107" s="666">
        <v>52556.99</v>
      </c>
      <c r="L2107" s="667"/>
      <c r="M2107" s="667"/>
      <c r="N2107" s="666">
        <v>59422.38</v>
      </c>
    </row>
    <row r="2108" spans="1:14" ht="15" thickBot="1">
      <c r="A2108" s="665" t="s">
        <v>1706</v>
      </c>
      <c r="B2108" s="665" t="s">
        <v>13</v>
      </c>
      <c r="C2108" s="666">
        <v>47369.23</v>
      </c>
      <c r="D2108" s="667"/>
      <c r="E2108" s="667"/>
      <c r="F2108" s="667"/>
      <c r="G2108" s="667"/>
      <c r="H2108" s="667"/>
      <c r="I2108" s="666">
        <v>431</v>
      </c>
      <c r="J2108" s="666">
        <v>22097.54</v>
      </c>
      <c r="K2108" s="667"/>
      <c r="L2108" s="667"/>
      <c r="M2108" s="667"/>
      <c r="N2108" s="666">
        <v>69897.77</v>
      </c>
    </row>
    <row r="2109" spans="1:14" ht="15" thickBot="1">
      <c r="A2109" s="665" t="s">
        <v>3220</v>
      </c>
      <c r="B2109" s="665" t="s">
        <v>15</v>
      </c>
      <c r="C2109" s="667"/>
      <c r="D2109" s="667"/>
      <c r="E2109" s="667"/>
      <c r="F2109" s="667"/>
      <c r="G2109" s="667"/>
      <c r="H2109" s="667"/>
      <c r="I2109" s="667"/>
      <c r="J2109" s="667"/>
      <c r="K2109" s="666">
        <v>38640.31</v>
      </c>
      <c r="L2109" s="667"/>
      <c r="M2109" s="667"/>
      <c r="N2109" s="666">
        <v>38640.31</v>
      </c>
    </row>
    <row r="2110" spans="1:14" ht="15" thickBot="1">
      <c r="A2110" s="665" t="s">
        <v>1707</v>
      </c>
      <c r="B2110" s="665" t="s">
        <v>14</v>
      </c>
      <c r="C2110" s="666">
        <v>11931.95</v>
      </c>
      <c r="D2110" s="667"/>
      <c r="E2110" s="667"/>
      <c r="F2110" s="667"/>
      <c r="G2110" s="667"/>
      <c r="H2110" s="667"/>
      <c r="I2110" s="666">
        <v>124512.67</v>
      </c>
      <c r="J2110" s="667"/>
      <c r="K2110" s="667"/>
      <c r="L2110" s="667"/>
      <c r="M2110" s="667"/>
      <c r="N2110" s="666">
        <v>136444.62</v>
      </c>
    </row>
    <row r="2111" spans="1:14" ht="15" thickBot="1">
      <c r="A2111" s="665" t="s">
        <v>1708</v>
      </c>
      <c r="B2111" s="665" t="s">
        <v>13</v>
      </c>
      <c r="C2111" s="666">
        <v>69506.45</v>
      </c>
      <c r="D2111" s="666">
        <v>2.5299999999999998</v>
      </c>
      <c r="E2111" s="667"/>
      <c r="F2111" s="667"/>
      <c r="G2111" s="667"/>
      <c r="H2111" s="667"/>
      <c r="I2111" s="666">
        <v>3744.19</v>
      </c>
      <c r="J2111" s="667"/>
      <c r="K2111" s="667"/>
      <c r="L2111" s="666">
        <v>9874.35</v>
      </c>
      <c r="M2111" s="667"/>
      <c r="N2111" s="666">
        <v>83127.520000000004</v>
      </c>
    </row>
    <row r="2112" spans="1:14" ht="15" thickBot="1">
      <c r="A2112" s="665" t="s">
        <v>1709</v>
      </c>
      <c r="B2112" s="665" t="s">
        <v>13</v>
      </c>
      <c r="C2112" s="666">
        <v>40139.18</v>
      </c>
      <c r="D2112" s="667"/>
      <c r="E2112" s="667"/>
      <c r="F2112" s="667"/>
      <c r="G2112" s="667"/>
      <c r="H2112" s="667"/>
      <c r="I2112" s="667"/>
      <c r="J2112" s="667"/>
      <c r="K2112" s="666">
        <v>33187.56</v>
      </c>
      <c r="L2112" s="667"/>
      <c r="M2112" s="667"/>
      <c r="N2112" s="666">
        <v>73326.740000000005</v>
      </c>
    </row>
    <row r="2113" spans="1:14" ht="15" thickBot="1">
      <c r="A2113" s="665" t="s">
        <v>3221</v>
      </c>
      <c r="B2113" s="665" t="s">
        <v>13</v>
      </c>
      <c r="C2113" s="666">
        <v>84222.46</v>
      </c>
      <c r="D2113" s="666">
        <v>357.32</v>
      </c>
      <c r="E2113" s="667"/>
      <c r="F2113" s="667"/>
      <c r="G2113" s="667"/>
      <c r="H2113" s="667"/>
      <c r="I2113" s="666">
        <v>43.18</v>
      </c>
      <c r="J2113" s="666">
        <v>1299.03</v>
      </c>
      <c r="K2113" s="667"/>
      <c r="L2113" s="666">
        <v>19.68</v>
      </c>
      <c r="M2113" s="667"/>
      <c r="N2113" s="666">
        <v>85941.67</v>
      </c>
    </row>
    <row r="2114" spans="1:14" ht="15" thickBot="1">
      <c r="A2114" s="665" t="s">
        <v>1710</v>
      </c>
      <c r="B2114" s="665" t="s">
        <v>17</v>
      </c>
      <c r="C2114" s="666">
        <v>5033.5600000000004</v>
      </c>
      <c r="D2114" s="666">
        <v>586.45000000000005</v>
      </c>
      <c r="E2114" s="667"/>
      <c r="F2114" s="667"/>
      <c r="G2114" s="666">
        <v>609.88</v>
      </c>
      <c r="H2114" s="666">
        <v>1227.51</v>
      </c>
      <c r="I2114" s="666">
        <v>93.36</v>
      </c>
      <c r="J2114" s="666">
        <v>76998.84</v>
      </c>
      <c r="K2114" s="666">
        <v>2573.84</v>
      </c>
      <c r="L2114" s="666">
        <v>3352.28</v>
      </c>
      <c r="M2114" s="667"/>
      <c r="N2114" s="666">
        <v>90475.72</v>
      </c>
    </row>
    <row r="2115" spans="1:14" ht="15" thickBot="1">
      <c r="A2115" s="665" t="s">
        <v>3222</v>
      </c>
      <c r="B2115" s="665" t="s">
        <v>13</v>
      </c>
      <c r="C2115" s="666">
        <v>56657.19</v>
      </c>
      <c r="D2115" s="666">
        <v>3504.08</v>
      </c>
      <c r="E2115" s="667"/>
      <c r="F2115" s="667"/>
      <c r="G2115" s="667"/>
      <c r="H2115" s="667"/>
      <c r="I2115" s="666">
        <v>2992.5</v>
      </c>
      <c r="J2115" s="666">
        <v>4313.59</v>
      </c>
      <c r="K2115" s="667"/>
      <c r="L2115" s="666">
        <v>606.62</v>
      </c>
      <c r="M2115" s="667"/>
      <c r="N2115" s="666">
        <v>68073.98</v>
      </c>
    </row>
    <row r="2116" spans="1:14" ht="15" thickBot="1">
      <c r="A2116" s="665" t="s">
        <v>3049</v>
      </c>
      <c r="B2116" s="665" t="s">
        <v>13</v>
      </c>
      <c r="C2116" s="666">
        <v>60946.53</v>
      </c>
      <c r="D2116" s="666">
        <v>3892.53</v>
      </c>
      <c r="E2116" s="667"/>
      <c r="F2116" s="667"/>
      <c r="G2116" s="667"/>
      <c r="H2116" s="667"/>
      <c r="I2116" s="666">
        <v>8557.77</v>
      </c>
      <c r="J2116" s="666">
        <v>1072.54</v>
      </c>
      <c r="K2116" s="666">
        <v>3.4</v>
      </c>
      <c r="L2116" s="666">
        <v>901.44</v>
      </c>
      <c r="M2116" s="667"/>
      <c r="N2116" s="666">
        <v>75374.210000000006</v>
      </c>
    </row>
    <row r="2117" spans="1:14" ht="15" thickBot="1">
      <c r="A2117" s="665" t="s">
        <v>1711</v>
      </c>
      <c r="B2117" s="665" t="s">
        <v>13</v>
      </c>
      <c r="C2117" s="666">
        <v>45209.66</v>
      </c>
      <c r="D2117" s="666">
        <v>4.68</v>
      </c>
      <c r="E2117" s="667"/>
      <c r="F2117" s="667"/>
      <c r="G2117" s="666">
        <v>1.86</v>
      </c>
      <c r="H2117" s="666">
        <v>14.28</v>
      </c>
      <c r="I2117" s="666">
        <v>5663.25</v>
      </c>
      <c r="J2117" s="666">
        <v>3284.61</v>
      </c>
      <c r="K2117" s="667"/>
      <c r="L2117" s="666">
        <v>7.57</v>
      </c>
      <c r="M2117" s="667"/>
      <c r="N2117" s="666">
        <v>54185.91</v>
      </c>
    </row>
    <row r="2118" spans="1:14" ht="15" thickBot="1">
      <c r="A2118" s="665" t="s">
        <v>1712</v>
      </c>
      <c r="B2118" s="665" t="s">
        <v>16</v>
      </c>
      <c r="C2118" s="666">
        <v>24494.36</v>
      </c>
      <c r="D2118" s="667"/>
      <c r="E2118" s="667"/>
      <c r="F2118" s="667"/>
      <c r="G2118" s="667"/>
      <c r="H2118" s="667"/>
      <c r="I2118" s="666">
        <v>1127.07</v>
      </c>
      <c r="J2118" s="667"/>
      <c r="K2118" s="666">
        <v>16819.919999999998</v>
      </c>
      <c r="L2118" s="667"/>
      <c r="M2118" s="667"/>
      <c r="N2118" s="666">
        <v>42441.35</v>
      </c>
    </row>
    <row r="2119" spans="1:14" ht="15" thickBot="1">
      <c r="A2119" s="665" t="s">
        <v>1713</v>
      </c>
      <c r="B2119" s="665" t="s">
        <v>13</v>
      </c>
      <c r="C2119" s="666">
        <v>88705.73</v>
      </c>
      <c r="D2119" s="666">
        <v>11665.23</v>
      </c>
      <c r="E2119" s="667"/>
      <c r="F2119" s="667"/>
      <c r="G2119" s="667"/>
      <c r="H2119" s="667"/>
      <c r="I2119" s="666">
        <v>14325.55</v>
      </c>
      <c r="J2119" s="667"/>
      <c r="K2119" s="667"/>
      <c r="L2119" s="667"/>
      <c r="M2119" s="667"/>
      <c r="N2119" s="666">
        <v>114696.51</v>
      </c>
    </row>
    <row r="2120" spans="1:14" ht="15" thickBot="1">
      <c r="A2120" s="665" t="s">
        <v>1714</v>
      </c>
      <c r="B2120" s="665" t="s">
        <v>13</v>
      </c>
      <c r="C2120" s="666">
        <v>72349.47</v>
      </c>
      <c r="D2120" s="667"/>
      <c r="E2120" s="667"/>
      <c r="F2120" s="667"/>
      <c r="G2120" s="667"/>
      <c r="H2120" s="667"/>
      <c r="I2120" s="667"/>
      <c r="J2120" s="667"/>
      <c r="K2120" s="666">
        <v>17969.79</v>
      </c>
      <c r="L2120" s="667"/>
      <c r="M2120" s="667"/>
      <c r="N2120" s="666">
        <v>90319.26</v>
      </c>
    </row>
    <row r="2121" spans="1:14" ht="15" thickBot="1">
      <c r="A2121" s="665" t="s">
        <v>1715</v>
      </c>
      <c r="B2121" s="665" t="s">
        <v>15</v>
      </c>
      <c r="C2121" s="667"/>
      <c r="D2121" s="667"/>
      <c r="E2121" s="667"/>
      <c r="F2121" s="667"/>
      <c r="G2121" s="667"/>
      <c r="H2121" s="667"/>
      <c r="I2121" s="667"/>
      <c r="J2121" s="667"/>
      <c r="K2121" s="666">
        <v>0.35</v>
      </c>
      <c r="L2121" s="667"/>
      <c r="M2121" s="667"/>
      <c r="N2121" s="666">
        <v>0.35</v>
      </c>
    </row>
    <row r="2122" spans="1:14" ht="15" thickBot="1">
      <c r="A2122" s="665" t="s">
        <v>1716</v>
      </c>
      <c r="B2122" s="665" t="s">
        <v>13</v>
      </c>
      <c r="C2122" s="666">
        <v>67.14</v>
      </c>
      <c r="D2122" s="667"/>
      <c r="E2122" s="667"/>
      <c r="F2122" s="667"/>
      <c r="G2122" s="667"/>
      <c r="H2122" s="667"/>
      <c r="I2122" s="666">
        <v>70928.56</v>
      </c>
      <c r="J2122" s="667"/>
      <c r="K2122" s="667"/>
      <c r="L2122" s="667"/>
      <c r="M2122" s="667"/>
      <c r="N2122" s="666">
        <v>70995.7</v>
      </c>
    </row>
    <row r="2123" spans="1:14" ht="15" thickBot="1">
      <c r="A2123" s="665" t="s">
        <v>1717</v>
      </c>
      <c r="B2123" s="665" t="s">
        <v>13</v>
      </c>
      <c r="C2123" s="667"/>
      <c r="D2123" s="667"/>
      <c r="E2123" s="667"/>
      <c r="F2123" s="667"/>
      <c r="G2123" s="667"/>
      <c r="H2123" s="667"/>
      <c r="I2123" s="666">
        <v>12387.38</v>
      </c>
      <c r="J2123" s="667"/>
      <c r="K2123" s="666">
        <v>449.28</v>
      </c>
      <c r="L2123" s="667"/>
      <c r="M2123" s="667"/>
      <c r="N2123" s="666">
        <v>12836.66</v>
      </c>
    </row>
    <row r="2124" spans="1:14" ht="15" thickBot="1">
      <c r="A2124" s="665" t="s">
        <v>1717</v>
      </c>
      <c r="B2124" s="665" t="s">
        <v>14</v>
      </c>
      <c r="C2124" s="666">
        <v>374.85</v>
      </c>
      <c r="D2124" s="667"/>
      <c r="E2124" s="667"/>
      <c r="F2124" s="667"/>
      <c r="G2124" s="667"/>
      <c r="H2124" s="667"/>
      <c r="I2124" s="666">
        <v>3748.92</v>
      </c>
      <c r="J2124" s="667"/>
      <c r="K2124" s="667"/>
      <c r="L2124" s="667"/>
      <c r="M2124" s="667"/>
      <c r="N2124" s="666">
        <v>4123.7700000000004</v>
      </c>
    </row>
    <row r="2125" spans="1:14" ht="15" thickBot="1">
      <c r="A2125" s="665" t="s">
        <v>1717</v>
      </c>
      <c r="B2125" s="665" t="s">
        <v>16</v>
      </c>
      <c r="C2125" s="667"/>
      <c r="D2125" s="667"/>
      <c r="E2125" s="667"/>
      <c r="F2125" s="667"/>
      <c r="G2125" s="667"/>
      <c r="H2125" s="667"/>
      <c r="I2125" s="666">
        <v>77253.95</v>
      </c>
      <c r="J2125" s="667"/>
      <c r="K2125" s="666">
        <v>157.44</v>
      </c>
      <c r="L2125" s="667"/>
      <c r="M2125" s="667"/>
      <c r="N2125" s="666">
        <v>77411.39</v>
      </c>
    </row>
    <row r="2126" spans="1:14" ht="15" thickBot="1">
      <c r="A2126" s="665" t="s">
        <v>1718</v>
      </c>
      <c r="B2126" s="665" t="s">
        <v>13</v>
      </c>
      <c r="C2126" s="666">
        <v>8781.68</v>
      </c>
      <c r="D2126" s="667"/>
      <c r="E2126" s="667"/>
      <c r="F2126" s="667"/>
      <c r="G2126" s="667"/>
      <c r="H2126" s="667"/>
      <c r="I2126" s="666">
        <v>1663.52</v>
      </c>
      <c r="J2126" s="667"/>
      <c r="K2126" s="666">
        <v>72623.87</v>
      </c>
      <c r="L2126" s="667"/>
      <c r="M2126" s="667"/>
      <c r="N2126" s="666">
        <v>83069.070000000007</v>
      </c>
    </row>
    <row r="2127" spans="1:14" ht="15" thickBot="1">
      <c r="A2127" s="665" t="s">
        <v>1719</v>
      </c>
      <c r="B2127" s="665" t="s">
        <v>13</v>
      </c>
      <c r="C2127" s="666">
        <v>794.64</v>
      </c>
      <c r="D2127" s="667"/>
      <c r="E2127" s="667"/>
      <c r="F2127" s="666">
        <v>74889.789999999994</v>
      </c>
      <c r="G2127" s="667"/>
      <c r="H2127" s="666">
        <v>897.68</v>
      </c>
      <c r="I2127" s="666">
        <v>386.57</v>
      </c>
      <c r="J2127" s="666">
        <v>14.21</v>
      </c>
      <c r="K2127" s="666">
        <v>1935.24</v>
      </c>
      <c r="L2127" s="667"/>
      <c r="M2127" s="667"/>
      <c r="N2127" s="666">
        <v>78918.13</v>
      </c>
    </row>
    <row r="2128" spans="1:14" ht="15" thickBot="1">
      <c r="A2128" s="665" t="s">
        <v>3744</v>
      </c>
      <c r="B2128" s="665" t="s">
        <v>16</v>
      </c>
      <c r="C2128" s="667"/>
      <c r="D2128" s="667"/>
      <c r="E2128" s="667"/>
      <c r="F2128" s="667"/>
      <c r="G2128" s="667"/>
      <c r="H2128" s="667"/>
      <c r="I2128" s="667"/>
      <c r="J2128" s="667"/>
      <c r="K2128" s="667"/>
      <c r="L2128" s="666">
        <v>2054.67</v>
      </c>
      <c r="M2128" s="667"/>
      <c r="N2128" s="666">
        <v>2054.67</v>
      </c>
    </row>
    <row r="2129" spans="1:14" ht="15" thickBot="1">
      <c r="A2129" s="665" t="s">
        <v>1720</v>
      </c>
      <c r="B2129" s="665" t="s">
        <v>13</v>
      </c>
      <c r="C2129" s="666">
        <v>61321.16</v>
      </c>
      <c r="D2129" s="667"/>
      <c r="E2129" s="667"/>
      <c r="F2129" s="666">
        <v>159.94999999999999</v>
      </c>
      <c r="G2129" s="667"/>
      <c r="H2129" s="667"/>
      <c r="I2129" s="666">
        <v>1503.36</v>
      </c>
      <c r="J2129" s="667"/>
      <c r="K2129" s="666">
        <v>47805.63</v>
      </c>
      <c r="L2129" s="667"/>
      <c r="M2129" s="667"/>
      <c r="N2129" s="666">
        <v>110790.1</v>
      </c>
    </row>
    <row r="2130" spans="1:14" ht="15" thickBot="1">
      <c r="A2130" s="665" t="s">
        <v>1721</v>
      </c>
      <c r="B2130" s="665" t="s">
        <v>16</v>
      </c>
      <c r="C2130" s="667"/>
      <c r="D2130" s="667"/>
      <c r="E2130" s="667"/>
      <c r="F2130" s="667"/>
      <c r="G2130" s="667"/>
      <c r="H2130" s="667"/>
      <c r="I2130" s="666">
        <v>104430.92</v>
      </c>
      <c r="J2130" s="667"/>
      <c r="K2130" s="666">
        <v>813.86</v>
      </c>
      <c r="L2130" s="667"/>
      <c r="M2130" s="667"/>
      <c r="N2130" s="666">
        <v>105244.78</v>
      </c>
    </row>
    <row r="2131" spans="1:14" ht="15" thickBot="1">
      <c r="A2131" s="665" t="s">
        <v>1722</v>
      </c>
      <c r="B2131" s="665" t="s">
        <v>13</v>
      </c>
      <c r="C2131" s="666">
        <v>259.3</v>
      </c>
      <c r="D2131" s="667"/>
      <c r="E2131" s="667"/>
      <c r="F2131" s="666">
        <v>27766.080000000002</v>
      </c>
      <c r="G2131" s="667"/>
      <c r="H2131" s="666">
        <v>21936.43</v>
      </c>
      <c r="I2131" s="667"/>
      <c r="J2131" s="666">
        <v>160.4</v>
      </c>
      <c r="K2131" s="666">
        <v>24480.7</v>
      </c>
      <c r="L2131" s="667"/>
      <c r="M2131" s="667"/>
      <c r="N2131" s="666">
        <v>74602.91</v>
      </c>
    </row>
    <row r="2132" spans="1:14" ht="15" thickBot="1">
      <c r="A2132" s="665" t="s">
        <v>1723</v>
      </c>
      <c r="B2132" s="665" t="s">
        <v>13</v>
      </c>
      <c r="C2132" s="667"/>
      <c r="D2132" s="667"/>
      <c r="E2132" s="667"/>
      <c r="F2132" s="667"/>
      <c r="G2132" s="667"/>
      <c r="H2132" s="667"/>
      <c r="I2132" s="666">
        <v>2314.1999999999998</v>
      </c>
      <c r="J2132" s="667"/>
      <c r="K2132" s="666">
        <v>70149.25</v>
      </c>
      <c r="L2132" s="667"/>
      <c r="M2132" s="667"/>
      <c r="N2132" s="666">
        <v>72463.45</v>
      </c>
    </row>
    <row r="2133" spans="1:14" ht="15" thickBot="1">
      <c r="A2133" s="665" t="s">
        <v>3745</v>
      </c>
      <c r="B2133" s="665" t="s">
        <v>13</v>
      </c>
      <c r="C2133" s="667"/>
      <c r="D2133" s="667"/>
      <c r="E2133" s="667"/>
      <c r="F2133" s="666">
        <v>16329.04</v>
      </c>
      <c r="G2133" s="667"/>
      <c r="H2133" s="667"/>
      <c r="I2133" s="667"/>
      <c r="J2133" s="667"/>
      <c r="K2133" s="666">
        <v>-6.86</v>
      </c>
      <c r="L2133" s="667"/>
      <c r="M2133" s="667"/>
      <c r="N2133" s="666">
        <v>16322.18</v>
      </c>
    </row>
    <row r="2134" spans="1:14" ht="15" thickBot="1">
      <c r="A2134" s="665" t="s">
        <v>1724</v>
      </c>
      <c r="B2134" s="665" t="s">
        <v>14</v>
      </c>
      <c r="C2134" s="666">
        <v>8553.86</v>
      </c>
      <c r="D2134" s="667"/>
      <c r="E2134" s="667"/>
      <c r="F2134" s="667"/>
      <c r="G2134" s="667"/>
      <c r="H2134" s="667"/>
      <c r="I2134" s="666">
        <v>86250.91</v>
      </c>
      <c r="J2134" s="667"/>
      <c r="K2134" s="667"/>
      <c r="L2134" s="667"/>
      <c r="M2134" s="667"/>
      <c r="N2134" s="666">
        <v>94804.77</v>
      </c>
    </row>
    <row r="2135" spans="1:14" ht="15" thickBot="1">
      <c r="A2135" s="665" t="s">
        <v>1725</v>
      </c>
      <c r="B2135" s="665" t="s">
        <v>13</v>
      </c>
      <c r="C2135" s="666">
        <v>81470.11</v>
      </c>
      <c r="D2135" s="667"/>
      <c r="E2135" s="667"/>
      <c r="F2135" s="667"/>
      <c r="G2135" s="667"/>
      <c r="H2135" s="667"/>
      <c r="I2135" s="666">
        <v>15214.39</v>
      </c>
      <c r="J2135" s="666">
        <v>11903.79</v>
      </c>
      <c r="K2135" s="667"/>
      <c r="L2135" s="667"/>
      <c r="M2135" s="667"/>
      <c r="N2135" s="666">
        <v>108588.29</v>
      </c>
    </row>
    <row r="2136" spans="1:14" ht="15" thickBot="1">
      <c r="A2136" s="665" t="s">
        <v>3746</v>
      </c>
      <c r="B2136" s="665" t="s">
        <v>13</v>
      </c>
      <c r="C2136" s="666">
        <v>3997</v>
      </c>
      <c r="D2136" s="667"/>
      <c r="E2136" s="667"/>
      <c r="F2136" s="667"/>
      <c r="G2136" s="667"/>
      <c r="H2136" s="667"/>
      <c r="I2136" s="667"/>
      <c r="J2136" s="667"/>
      <c r="K2136" s="666">
        <v>26998.1</v>
      </c>
      <c r="L2136" s="667"/>
      <c r="M2136" s="667"/>
      <c r="N2136" s="666">
        <v>30995.1</v>
      </c>
    </row>
    <row r="2137" spans="1:14" ht="15" thickBot="1">
      <c r="A2137" s="665" t="s">
        <v>1726</v>
      </c>
      <c r="B2137" s="665" t="s">
        <v>13</v>
      </c>
      <c r="C2137" s="666">
        <v>1389.21</v>
      </c>
      <c r="D2137" s="667"/>
      <c r="E2137" s="667"/>
      <c r="F2137" s="666">
        <v>136664.42000000001</v>
      </c>
      <c r="G2137" s="667"/>
      <c r="H2137" s="666">
        <v>1565.88</v>
      </c>
      <c r="I2137" s="666">
        <v>810.37</v>
      </c>
      <c r="J2137" s="666">
        <v>25.92</v>
      </c>
      <c r="K2137" s="666">
        <v>3561.38</v>
      </c>
      <c r="L2137" s="667"/>
      <c r="M2137" s="667"/>
      <c r="N2137" s="666">
        <v>144017.18</v>
      </c>
    </row>
    <row r="2138" spans="1:14" ht="15" thickBot="1">
      <c r="A2138" s="665" t="s">
        <v>1727</v>
      </c>
      <c r="B2138" s="665" t="s">
        <v>13</v>
      </c>
      <c r="C2138" s="667"/>
      <c r="D2138" s="667"/>
      <c r="E2138" s="667"/>
      <c r="F2138" s="667"/>
      <c r="G2138" s="667"/>
      <c r="H2138" s="667"/>
      <c r="I2138" s="666">
        <v>48931.05</v>
      </c>
      <c r="J2138" s="667"/>
      <c r="K2138" s="667"/>
      <c r="L2138" s="667"/>
      <c r="M2138" s="667"/>
      <c r="N2138" s="666">
        <v>48931.05</v>
      </c>
    </row>
    <row r="2139" spans="1:14" ht="15" thickBot="1">
      <c r="A2139" s="665" t="s">
        <v>1728</v>
      </c>
      <c r="B2139" s="665" t="s">
        <v>14</v>
      </c>
      <c r="C2139" s="666">
        <v>19172.95</v>
      </c>
      <c r="D2139" s="666">
        <v>707.26</v>
      </c>
      <c r="E2139" s="667"/>
      <c r="F2139" s="667"/>
      <c r="G2139" s="666">
        <v>568.25</v>
      </c>
      <c r="H2139" s="667"/>
      <c r="I2139" s="666">
        <v>207283.91</v>
      </c>
      <c r="J2139" s="667"/>
      <c r="K2139" s="666">
        <v>251.19</v>
      </c>
      <c r="L2139" s="666">
        <v>25117.34</v>
      </c>
      <c r="M2139" s="667"/>
      <c r="N2139" s="666">
        <v>253100.9</v>
      </c>
    </row>
    <row r="2140" spans="1:14" ht="15" thickBot="1">
      <c r="A2140" s="665" t="s">
        <v>1729</v>
      </c>
      <c r="B2140" s="665" t="s">
        <v>14</v>
      </c>
      <c r="C2140" s="666">
        <v>5457.32</v>
      </c>
      <c r="D2140" s="666">
        <v>543.23</v>
      </c>
      <c r="E2140" s="667"/>
      <c r="F2140" s="667"/>
      <c r="G2140" s="666">
        <v>8.5500000000000007</v>
      </c>
      <c r="H2140" s="667"/>
      <c r="I2140" s="666">
        <v>39932.39</v>
      </c>
      <c r="J2140" s="667"/>
      <c r="K2140" s="666">
        <v>4396.54</v>
      </c>
      <c r="L2140" s="666">
        <v>316.92</v>
      </c>
      <c r="M2140" s="666">
        <v>13160.48</v>
      </c>
      <c r="N2140" s="666">
        <v>63815.43</v>
      </c>
    </row>
    <row r="2141" spans="1:14" ht="15" thickBot="1">
      <c r="A2141" s="665" t="s">
        <v>1730</v>
      </c>
      <c r="B2141" s="665" t="s">
        <v>15</v>
      </c>
      <c r="C2141" s="666">
        <v>45735.97</v>
      </c>
      <c r="D2141" s="667"/>
      <c r="E2141" s="667"/>
      <c r="F2141" s="667"/>
      <c r="G2141" s="667"/>
      <c r="H2141" s="667"/>
      <c r="I2141" s="666">
        <v>1569.36</v>
      </c>
      <c r="J2141" s="667"/>
      <c r="K2141" s="667"/>
      <c r="L2141" s="666">
        <v>194.72</v>
      </c>
      <c r="M2141" s="667"/>
      <c r="N2141" s="666">
        <v>47500.05</v>
      </c>
    </row>
    <row r="2142" spans="1:14" ht="15" thickBot="1">
      <c r="A2142" s="665" t="s">
        <v>3747</v>
      </c>
      <c r="B2142" s="665" t="s">
        <v>16</v>
      </c>
      <c r="C2142" s="666">
        <v>27790.23</v>
      </c>
      <c r="D2142" s="666">
        <v>143.16</v>
      </c>
      <c r="E2142" s="667"/>
      <c r="F2142" s="667"/>
      <c r="G2142" s="666">
        <v>17.91</v>
      </c>
      <c r="H2142" s="666">
        <v>233.41</v>
      </c>
      <c r="I2142" s="666">
        <v>365.14</v>
      </c>
      <c r="J2142" s="666">
        <v>1320.4</v>
      </c>
      <c r="K2142" s="667"/>
      <c r="L2142" s="666">
        <v>118.19</v>
      </c>
      <c r="M2142" s="667"/>
      <c r="N2142" s="666">
        <v>29988.44</v>
      </c>
    </row>
    <row r="2143" spans="1:14" ht="15" thickBot="1">
      <c r="A2143" s="665" t="s">
        <v>1731</v>
      </c>
      <c r="B2143" s="665" t="s">
        <v>16</v>
      </c>
      <c r="C2143" s="667"/>
      <c r="D2143" s="667"/>
      <c r="E2143" s="667"/>
      <c r="F2143" s="666">
        <v>41024.410000000003</v>
      </c>
      <c r="G2143" s="667"/>
      <c r="H2143" s="666">
        <v>0.22</v>
      </c>
      <c r="I2143" s="666">
        <v>-10.26</v>
      </c>
      <c r="J2143" s="667"/>
      <c r="K2143" s="666">
        <v>-84.12</v>
      </c>
      <c r="L2143" s="667"/>
      <c r="M2143" s="667"/>
      <c r="N2143" s="666">
        <v>40930.25</v>
      </c>
    </row>
    <row r="2144" spans="1:14" ht="15" thickBot="1">
      <c r="A2144" s="665" t="s">
        <v>1732</v>
      </c>
      <c r="B2144" s="665" t="s">
        <v>16</v>
      </c>
      <c r="C2144" s="667"/>
      <c r="D2144" s="667"/>
      <c r="E2144" s="667"/>
      <c r="F2144" s="667"/>
      <c r="G2144" s="667"/>
      <c r="H2144" s="667"/>
      <c r="I2144" s="667"/>
      <c r="J2144" s="667"/>
      <c r="K2144" s="666">
        <v>44191.29</v>
      </c>
      <c r="L2144" s="667"/>
      <c r="M2144" s="667"/>
      <c r="N2144" s="666">
        <v>44191.29</v>
      </c>
    </row>
    <row r="2145" spans="1:14" ht="15" thickBot="1">
      <c r="A2145" s="665" t="s">
        <v>1733</v>
      </c>
      <c r="B2145" s="665" t="s">
        <v>13</v>
      </c>
      <c r="C2145" s="667"/>
      <c r="D2145" s="667"/>
      <c r="E2145" s="667"/>
      <c r="F2145" s="667"/>
      <c r="G2145" s="667"/>
      <c r="H2145" s="667"/>
      <c r="I2145" s="667"/>
      <c r="J2145" s="667"/>
      <c r="K2145" s="666">
        <v>94210.03</v>
      </c>
      <c r="L2145" s="667"/>
      <c r="M2145" s="667"/>
      <c r="N2145" s="666">
        <v>94210.03</v>
      </c>
    </row>
    <row r="2146" spans="1:14" ht="15" thickBot="1">
      <c r="A2146" s="665" t="s">
        <v>1734</v>
      </c>
      <c r="B2146" s="665" t="s">
        <v>13</v>
      </c>
      <c r="C2146" s="666">
        <v>33790.65</v>
      </c>
      <c r="D2146" s="666">
        <v>5834.68</v>
      </c>
      <c r="E2146" s="667"/>
      <c r="F2146" s="667"/>
      <c r="G2146" s="667"/>
      <c r="H2146" s="667"/>
      <c r="I2146" s="666">
        <v>65139.59</v>
      </c>
      <c r="J2146" s="667"/>
      <c r="K2146" s="667"/>
      <c r="L2146" s="666">
        <v>319.19</v>
      </c>
      <c r="M2146" s="667"/>
      <c r="N2146" s="666">
        <v>105084.11</v>
      </c>
    </row>
    <row r="2147" spans="1:14" ht="15" thickBot="1">
      <c r="A2147" s="665" t="s">
        <v>3223</v>
      </c>
      <c r="B2147" s="665" t="s">
        <v>15</v>
      </c>
      <c r="C2147" s="667"/>
      <c r="D2147" s="667"/>
      <c r="E2147" s="667"/>
      <c r="F2147" s="667"/>
      <c r="G2147" s="667"/>
      <c r="H2147" s="667"/>
      <c r="I2147" s="666">
        <v>131.66</v>
      </c>
      <c r="J2147" s="667"/>
      <c r="K2147" s="666">
        <v>30925.48</v>
      </c>
      <c r="L2147" s="667"/>
      <c r="M2147" s="667"/>
      <c r="N2147" s="666">
        <v>31057.14</v>
      </c>
    </row>
    <row r="2148" spans="1:14" ht="15" thickBot="1">
      <c r="A2148" s="665" t="s">
        <v>3223</v>
      </c>
      <c r="B2148" s="665" t="s">
        <v>16</v>
      </c>
      <c r="C2148" s="667"/>
      <c r="D2148" s="667"/>
      <c r="E2148" s="667"/>
      <c r="F2148" s="667"/>
      <c r="G2148" s="667"/>
      <c r="H2148" s="667"/>
      <c r="I2148" s="667"/>
      <c r="J2148" s="667"/>
      <c r="K2148" s="666">
        <v>6999.48</v>
      </c>
      <c r="L2148" s="667"/>
      <c r="M2148" s="667"/>
      <c r="N2148" s="666">
        <v>6999.48</v>
      </c>
    </row>
    <row r="2149" spans="1:14" ht="15" thickBot="1">
      <c r="A2149" s="665" t="s">
        <v>1735</v>
      </c>
      <c r="B2149" s="665" t="s">
        <v>13</v>
      </c>
      <c r="C2149" s="667"/>
      <c r="D2149" s="667"/>
      <c r="E2149" s="667"/>
      <c r="F2149" s="667"/>
      <c r="G2149" s="667"/>
      <c r="H2149" s="667"/>
      <c r="I2149" s="666">
        <v>88121.37</v>
      </c>
      <c r="J2149" s="667"/>
      <c r="K2149" s="666">
        <v>6410.2</v>
      </c>
      <c r="L2149" s="667"/>
      <c r="M2149" s="667"/>
      <c r="N2149" s="666">
        <v>94531.57</v>
      </c>
    </row>
    <row r="2150" spans="1:14" ht="15" thickBot="1">
      <c r="A2150" s="665" t="s">
        <v>3050</v>
      </c>
      <c r="B2150" s="665" t="s">
        <v>13</v>
      </c>
      <c r="C2150" s="666">
        <v>62606.93</v>
      </c>
      <c r="D2150" s="666">
        <v>-106.61</v>
      </c>
      <c r="E2150" s="667"/>
      <c r="F2150" s="667"/>
      <c r="G2150" s="666">
        <v>-26.74</v>
      </c>
      <c r="H2150" s="666">
        <v>-227.65</v>
      </c>
      <c r="I2150" s="666">
        <v>-464.36</v>
      </c>
      <c r="J2150" s="666">
        <v>-996.39</v>
      </c>
      <c r="K2150" s="667"/>
      <c r="L2150" s="666">
        <v>-163.34</v>
      </c>
      <c r="M2150" s="667"/>
      <c r="N2150" s="666">
        <v>60621.84</v>
      </c>
    </row>
    <row r="2151" spans="1:14" ht="15" thickBot="1">
      <c r="A2151" s="665" t="s">
        <v>1736</v>
      </c>
      <c r="B2151" s="665" t="s">
        <v>13</v>
      </c>
      <c r="C2151" s="667"/>
      <c r="D2151" s="667"/>
      <c r="E2151" s="667"/>
      <c r="F2151" s="666">
        <v>60432.31</v>
      </c>
      <c r="G2151" s="667"/>
      <c r="H2151" s="667"/>
      <c r="I2151" s="666">
        <v>0</v>
      </c>
      <c r="J2151" s="667"/>
      <c r="K2151" s="666">
        <v>3278.14</v>
      </c>
      <c r="L2151" s="667"/>
      <c r="M2151" s="667"/>
      <c r="N2151" s="666">
        <v>63710.45</v>
      </c>
    </row>
    <row r="2152" spans="1:14" ht="15" thickBot="1">
      <c r="A2152" s="665" t="s">
        <v>1737</v>
      </c>
      <c r="B2152" s="665" t="s">
        <v>18</v>
      </c>
      <c r="C2152" s="666">
        <v>19091.2</v>
      </c>
      <c r="D2152" s="666">
        <v>4822.43</v>
      </c>
      <c r="E2152" s="667"/>
      <c r="F2152" s="667"/>
      <c r="G2152" s="666">
        <v>223.17</v>
      </c>
      <c r="H2152" s="667"/>
      <c r="I2152" s="666">
        <v>194.6</v>
      </c>
      <c r="J2152" s="666">
        <v>54183.38</v>
      </c>
      <c r="K2152" s="667"/>
      <c r="L2152" s="666">
        <v>1187.26</v>
      </c>
      <c r="M2152" s="667"/>
      <c r="N2152" s="666">
        <v>79702.039999999994</v>
      </c>
    </row>
    <row r="2153" spans="1:14" ht="15" thickBot="1">
      <c r="A2153" s="665" t="s">
        <v>3051</v>
      </c>
      <c r="B2153" s="665" t="s">
        <v>13</v>
      </c>
      <c r="C2153" s="666">
        <v>65289.14</v>
      </c>
      <c r="D2153" s="666">
        <v>2578.6999999999998</v>
      </c>
      <c r="E2153" s="667"/>
      <c r="F2153" s="667"/>
      <c r="G2153" s="667"/>
      <c r="H2153" s="667"/>
      <c r="I2153" s="666">
        <v>765.1</v>
      </c>
      <c r="J2153" s="666">
        <v>265.02</v>
      </c>
      <c r="K2153" s="666">
        <v>1.4</v>
      </c>
      <c r="L2153" s="666">
        <v>80.45</v>
      </c>
      <c r="M2153" s="667"/>
      <c r="N2153" s="666">
        <v>68979.81</v>
      </c>
    </row>
    <row r="2154" spans="1:14" ht="15" thickBot="1">
      <c r="A2154" s="665" t="s">
        <v>1738</v>
      </c>
      <c r="B2154" s="665" t="s">
        <v>18</v>
      </c>
      <c r="C2154" s="666">
        <v>10481.299999999999</v>
      </c>
      <c r="D2154" s="666">
        <v>1542.11</v>
      </c>
      <c r="E2154" s="667"/>
      <c r="F2154" s="667"/>
      <c r="G2154" s="666">
        <v>337.76</v>
      </c>
      <c r="H2154" s="667"/>
      <c r="I2154" s="666">
        <v>18.05</v>
      </c>
      <c r="J2154" s="666">
        <v>72838.39</v>
      </c>
      <c r="K2154" s="667"/>
      <c r="L2154" s="666">
        <v>30.11</v>
      </c>
      <c r="M2154" s="667"/>
      <c r="N2154" s="666">
        <v>85247.72</v>
      </c>
    </row>
    <row r="2155" spans="1:14" ht="15" thickBot="1">
      <c r="A2155" s="665" t="s">
        <v>1739</v>
      </c>
      <c r="B2155" s="665" t="s">
        <v>16</v>
      </c>
      <c r="C2155" s="666">
        <v>6191.24</v>
      </c>
      <c r="D2155" s="667"/>
      <c r="E2155" s="667"/>
      <c r="F2155" s="667"/>
      <c r="G2155" s="667"/>
      <c r="H2155" s="666">
        <v>974.21</v>
      </c>
      <c r="I2155" s="667"/>
      <c r="J2155" s="666">
        <v>17777.939999999999</v>
      </c>
      <c r="K2155" s="666">
        <v>17811.2</v>
      </c>
      <c r="L2155" s="667"/>
      <c r="M2155" s="667"/>
      <c r="N2155" s="666">
        <v>42754.59</v>
      </c>
    </row>
    <row r="2156" spans="1:14" ht="15" thickBot="1">
      <c r="A2156" s="665" t="s">
        <v>1740</v>
      </c>
      <c r="B2156" s="665" t="s">
        <v>13</v>
      </c>
      <c r="C2156" s="666">
        <v>-1.05</v>
      </c>
      <c r="D2156" s="667"/>
      <c r="E2156" s="667"/>
      <c r="F2156" s="666">
        <v>70201.73</v>
      </c>
      <c r="G2156" s="667"/>
      <c r="H2156" s="667"/>
      <c r="I2156" s="666">
        <v>-1.1499999999999999</v>
      </c>
      <c r="J2156" s="666">
        <v>605.09</v>
      </c>
      <c r="K2156" s="666">
        <v>-86.29</v>
      </c>
      <c r="L2156" s="667"/>
      <c r="M2156" s="667"/>
      <c r="N2156" s="666">
        <v>70718.33</v>
      </c>
    </row>
    <row r="2157" spans="1:14" ht="15" thickBot="1">
      <c r="A2157" s="665" t="s">
        <v>1741</v>
      </c>
      <c r="B2157" s="665" t="s">
        <v>13</v>
      </c>
      <c r="C2157" s="667"/>
      <c r="D2157" s="667"/>
      <c r="E2157" s="667"/>
      <c r="F2157" s="667"/>
      <c r="G2157" s="667"/>
      <c r="H2157" s="667"/>
      <c r="I2157" s="666">
        <v>48276.12</v>
      </c>
      <c r="J2157" s="667"/>
      <c r="K2157" s="667"/>
      <c r="L2157" s="667"/>
      <c r="M2157" s="667"/>
      <c r="N2157" s="666">
        <v>48276.12</v>
      </c>
    </row>
    <row r="2158" spans="1:14" ht="15" thickBot="1">
      <c r="A2158" s="665" t="s">
        <v>1742</v>
      </c>
      <c r="B2158" s="665" t="s">
        <v>13</v>
      </c>
      <c r="C2158" s="666">
        <v>21966.13</v>
      </c>
      <c r="D2158" s="666">
        <v>5193.43</v>
      </c>
      <c r="E2158" s="667"/>
      <c r="F2158" s="667"/>
      <c r="G2158" s="666">
        <v>577.42999999999995</v>
      </c>
      <c r="H2158" s="666">
        <v>940.19</v>
      </c>
      <c r="I2158" s="666">
        <v>69.25</v>
      </c>
      <c r="J2158" s="666">
        <v>53955.23</v>
      </c>
      <c r="K2158" s="666">
        <v>1619.24</v>
      </c>
      <c r="L2158" s="666">
        <v>848.56</v>
      </c>
      <c r="M2158" s="667"/>
      <c r="N2158" s="666">
        <v>85169.46</v>
      </c>
    </row>
    <row r="2159" spans="1:14" ht="15" thickBot="1">
      <c r="A2159" s="665" t="s">
        <v>1743</v>
      </c>
      <c r="B2159" s="665" t="s">
        <v>17</v>
      </c>
      <c r="C2159" s="666">
        <v>3956.43</v>
      </c>
      <c r="D2159" s="666">
        <v>48.95</v>
      </c>
      <c r="E2159" s="667"/>
      <c r="F2159" s="667"/>
      <c r="G2159" s="666">
        <v>375.43</v>
      </c>
      <c r="H2159" s="667"/>
      <c r="I2159" s="666">
        <v>49.93</v>
      </c>
      <c r="J2159" s="666">
        <v>63550.64</v>
      </c>
      <c r="K2159" s="666">
        <v>2.77</v>
      </c>
      <c r="L2159" s="666">
        <v>148.30000000000001</v>
      </c>
      <c r="M2159" s="667"/>
      <c r="N2159" s="666">
        <v>68132.45</v>
      </c>
    </row>
    <row r="2160" spans="1:14" ht="15" thickBot="1">
      <c r="A2160" s="665" t="s">
        <v>1744</v>
      </c>
      <c r="B2160" s="665" t="s">
        <v>16</v>
      </c>
      <c r="C2160" s="666">
        <v>33275.230000000003</v>
      </c>
      <c r="D2160" s="666">
        <v>871.54</v>
      </c>
      <c r="E2160" s="667"/>
      <c r="F2160" s="667"/>
      <c r="G2160" s="667"/>
      <c r="H2160" s="667"/>
      <c r="I2160" s="666">
        <v>9472.06</v>
      </c>
      <c r="J2160" s="666">
        <v>2456.61</v>
      </c>
      <c r="K2160" s="666">
        <v>-2.19</v>
      </c>
      <c r="L2160" s="666">
        <v>273.86</v>
      </c>
      <c r="M2160" s="667"/>
      <c r="N2160" s="666">
        <v>46347.11</v>
      </c>
    </row>
    <row r="2161" spans="1:14" ht="15" thickBot="1">
      <c r="A2161" s="665" t="s">
        <v>1745</v>
      </c>
      <c r="B2161" s="665" t="s">
        <v>13</v>
      </c>
      <c r="C2161" s="666">
        <v>2432.96</v>
      </c>
      <c r="D2161" s="667"/>
      <c r="E2161" s="667"/>
      <c r="F2161" s="667"/>
      <c r="G2161" s="667"/>
      <c r="H2161" s="667"/>
      <c r="I2161" s="666">
        <v>21741.68</v>
      </c>
      <c r="J2161" s="666">
        <v>18080.54</v>
      </c>
      <c r="K2161" s="666">
        <v>18568.810000000001</v>
      </c>
      <c r="L2161" s="667"/>
      <c r="M2161" s="667"/>
      <c r="N2161" s="666">
        <v>60823.99</v>
      </c>
    </row>
    <row r="2162" spans="1:14" ht="15" thickBot="1">
      <c r="A2162" s="665" t="s">
        <v>1746</v>
      </c>
      <c r="B2162" s="665" t="s">
        <v>15</v>
      </c>
      <c r="C2162" s="667"/>
      <c r="D2162" s="667"/>
      <c r="E2162" s="667"/>
      <c r="F2162" s="667"/>
      <c r="G2162" s="667"/>
      <c r="H2162" s="667"/>
      <c r="I2162" s="667"/>
      <c r="J2162" s="667"/>
      <c r="K2162" s="666">
        <v>59409.97</v>
      </c>
      <c r="L2162" s="666">
        <v>3058.28</v>
      </c>
      <c r="M2162" s="667"/>
      <c r="N2162" s="666">
        <v>62468.25</v>
      </c>
    </row>
    <row r="2163" spans="1:14" ht="15" thickBot="1">
      <c r="A2163" s="665" t="s">
        <v>1747</v>
      </c>
      <c r="B2163" s="665" t="s">
        <v>16</v>
      </c>
      <c r="C2163" s="667"/>
      <c r="D2163" s="667"/>
      <c r="E2163" s="667"/>
      <c r="F2163" s="667"/>
      <c r="G2163" s="667"/>
      <c r="H2163" s="667"/>
      <c r="I2163" s="666">
        <v>96187.96</v>
      </c>
      <c r="J2163" s="667"/>
      <c r="K2163" s="666">
        <v>646.52</v>
      </c>
      <c r="L2163" s="667"/>
      <c r="M2163" s="667"/>
      <c r="N2163" s="666">
        <v>96834.48</v>
      </c>
    </row>
    <row r="2164" spans="1:14" ht="15" thickBot="1">
      <c r="A2164" s="665" t="s">
        <v>1748</v>
      </c>
      <c r="B2164" s="665" t="s">
        <v>14</v>
      </c>
      <c r="C2164" s="666">
        <v>18707.38</v>
      </c>
      <c r="D2164" s="666">
        <v>15.01</v>
      </c>
      <c r="E2164" s="667"/>
      <c r="F2164" s="667"/>
      <c r="G2164" s="666">
        <v>434.97</v>
      </c>
      <c r="H2164" s="667"/>
      <c r="I2164" s="666">
        <v>75123.12</v>
      </c>
      <c r="J2164" s="667"/>
      <c r="K2164" s="666">
        <v>0.1</v>
      </c>
      <c r="L2164" s="666">
        <v>255.82</v>
      </c>
      <c r="M2164" s="666">
        <v>29.62</v>
      </c>
      <c r="N2164" s="666">
        <v>94566.02</v>
      </c>
    </row>
    <row r="2165" spans="1:14" ht="15" thickBot="1">
      <c r="A2165" s="665" t="s">
        <v>1749</v>
      </c>
      <c r="B2165" s="665" t="s">
        <v>13</v>
      </c>
      <c r="C2165" s="667"/>
      <c r="D2165" s="667"/>
      <c r="E2165" s="667"/>
      <c r="F2165" s="667"/>
      <c r="G2165" s="667"/>
      <c r="H2165" s="667"/>
      <c r="I2165" s="667"/>
      <c r="J2165" s="667"/>
      <c r="K2165" s="666">
        <v>86031.32</v>
      </c>
      <c r="L2165" s="666">
        <v>980.16</v>
      </c>
      <c r="M2165" s="667"/>
      <c r="N2165" s="666">
        <v>87011.48</v>
      </c>
    </row>
    <row r="2166" spans="1:14" ht="15" thickBot="1">
      <c r="A2166" s="665" t="s">
        <v>1750</v>
      </c>
      <c r="B2166" s="665" t="s">
        <v>15</v>
      </c>
      <c r="C2166" s="667"/>
      <c r="D2166" s="667"/>
      <c r="E2166" s="667"/>
      <c r="F2166" s="667"/>
      <c r="G2166" s="667"/>
      <c r="H2166" s="667"/>
      <c r="I2166" s="667"/>
      <c r="J2166" s="667"/>
      <c r="K2166" s="667"/>
      <c r="L2166" s="667"/>
      <c r="M2166" s="666">
        <v>49731.37</v>
      </c>
      <c r="N2166" s="666">
        <v>49731.37</v>
      </c>
    </row>
    <row r="2167" spans="1:14" ht="15" thickBot="1">
      <c r="A2167" s="665" t="s">
        <v>1751</v>
      </c>
      <c r="B2167" s="665" t="s">
        <v>13</v>
      </c>
      <c r="C2167" s="666">
        <v>47223.69</v>
      </c>
      <c r="D2167" s="666">
        <v>2.76</v>
      </c>
      <c r="E2167" s="667"/>
      <c r="F2167" s="667"/>
      <c r="G2167" s="666">
        <v>3.69</v>
      </c>
      <c r="H2167" s="667"/>
      <c r="I2167" s="666">
        <v>200.59</v>
      </c>
      <c r="J2167" s="666">
        <v>4590.7299999999996</v>
      </c>
      <c r="K2167" s="666">
        <v>-9.7100000000000009</v>
      </c>
      <c r="L2167" s="666">
        <v>6.71</v>
      </c>
      <c r="M2167" s="667"/>
      <c r="N2167" s="666">
        <v>52018.46</v>
      </c>
    </row>
    <row r="2168" spans="1:14" ht="15" thickBot="1">
      <c r="A2168" s="665" t="s">
        <v>3748</v>
      </c>
      <c r="B2168" s="665" t="s">
        <v>13</v>
      </c>
      <c r="C2168" s="666">
        <v>2071.7600000000002</v>
      </c>
      <c r="D2168" s="667"/>
      <c r="E2168" s="667"/>
      <c r="F2168" s="667"/>
      <c r="G2168" s="667"/>
      <c r="H2168" s="667"/>
      <c r="I2168" s="666">
        <v>854</v>
      </c>
      <c r="J2168" s="666">
        <v>328.16</v>
      </c>
      <c r="K2168" s="666">
        <v>699.82</v>
      </c>
      <c r="L2168" s="667"/>
      <c r="M2168" s="667"/>
      <c r="N2168" s="666">
        <v>3953.74</v>
      </c>
    </row>
    <row r="2169" spans="1:14" ht="15" thickBot="1">
      <c r="A2169" s="665" t="s">
        <v>1752</v>
      </c>
      <c r="B2169" s="665" t="s">
        <v>13</v>
      </c>
      <c r="C2169" s="666">
        <v>18895.12</v>
      </c>
      <c r="D2169" s="667"/>
      <c r="E2169" s="667"/>
      <c r="F2169" s="667"/>
      <c r="G2169" s="667"/>
      <c r="H2169" s="667"/>
      <c r="I2169" s="667"/>
      <c r="J2169" s="667"/>
      <c r="K2169" s="666">
        <v>52341.17</v>
      </c>
      <c r="L2169" s="667"/>
      <c r="M2169" s="667"/>
      <c r="N2169" s="666">
        <v>71236.289999999994</v>
      </c>
    </row>
    <row r="2170" spans="1:14" ht="15" thickBot="1">
      <c r="A2170" s="665" t="s">
        <v>1753</v>
      </c>
      <c r="B2170" s="665" t="s">
        <v>17</v>
      </c>
      <c r="C2170" s="666">
        <v>2325.39</v>
      </c>
      <c r="D2170" s="666">
        <v>608.07000000000005</v>
      </c>
      <c r="E2170" s="667"/>
      <c r="F2170" s="667"/>
      <c r="G2170" s="666">
        <v>1178.4000000000001</v>
      </c>
      <c r="H2170" s="667"/>
      <c r="I2170" s="666">
        <v>52.72</v>
      </c>
      <c r="J2170" s="666">
        <v>76596.44</v>
      </c>
      <c r="K2170" s="667"/>
      <c r="L2170" s="666">
        <v>57.33</v>
      </c>
      <c r="M2170" s="667"/>
      <c r="N2170" s="666">
        <v>80818.350000000006</v>
      </c>
    </row>
    <row r="2171" spans="1:14" ht="15" thickBot="1">
      <c r="A2171" s="665" t="s">
        <v>1754</v>
      </c>
      <c r="B2171" s="665" t="s">
        <v>14</v>
      </c>
      <c r="C2171" s="666">
        <v>7848.76</v>
      </c>
      <c r="D2171" s="666">
        <v>1270.82</v>
      </c>
      <c r="E2171" s="667"/>
      <c r="F2171" s="667"/>
      <c r="G2171" s="666">
        <v>212.61</v>
      </c>
      <c r="H2171" s="667"/>
      <c r="I2171" s="666">
        <v>130059.34</v>
      </c>
      <c r="J2171" s="667"/>
      <c r="K2171" s="666">
        <v>1028.53</v>
      </c>
      <c r="L2171" s="666">
        <v>8651.2199999999993</v>
      </c>
      <c r="M2171" s="667"/>
      <c r="N2171" s="666">
        <v>149071.28</v>
      </c>
    </row>
    <row r="2172" spans="1:14" ht="15" thickBot="1">
      <c r="A2172" s="665" t="s">
        <v>3749</v>
      </c>
      <c r="B2172" s="665" t="s">
        <v>13</v>
      </c>
      <c r="C2172" s="666">
        <v>16365.87</v>
      </c>
      <c r="D2172" s="666">
        <v>174.4</v>
      </c>
      <c r="E2172" s="667"/>
      <c r="F2172" s="667"/>
      <c r="G2172" s="667"/>
      <c r="H2172" s="667"/>
      <c r="I2172" s="666">
        <v>881.44</v>
      </c>
      <c r="J2172" s="666">
        <v>380.09</v>
      </c>
      <c r="K2172" s="666">
        <v>-7.0000000000000007E-2</v>
      </c>
      <c r="L2172" s="666">
        <v>54.72</v>
      </c>
      <c r="M2172" s="667"/>
      <c r="N2172" s="666">
        <v>17856.45</v>
      </c>
    </row>
    <row r="2173" spans="1:14" ht="15" thickBot="1">
      <c r="A2173" s="665" t="s">
        <v>3749</v>
      </c>
      <c r="B2173" s="665" t="s">
        <v>19</v>
      </c>
      <c r="C2173" s="666">
        <v>190.22</v>
      </c>
      <c r="D2173" s="666">
        <v>-24.09</v>
      </c>
      <c r="E2173" s="667"/>
      <c r="F2173" s="667"/>
      <c r="G2173" s="667"/>
      <c r="H2173" s="667"/>
      <c r="I2173" s="666">
        <v>-108.09</v>
      </c>
      <c r="J2173" s="666">
        <v>-46.09</v>
      </c>
      <c r="K2173" s="667"/>
      <c r="L2173" s="666">
        <v>-11</v>
      </c>
      <c r="M2173" s="667"/>
      <c r="N2173" s="666">
        <v>0.95</v>
      </c>
    </row>
    <row r="2174" spans="1:14" ht="15" thickBot="1">
      <c r="A2174" s="665" t="s">
        <v>1755</v>
      </c>
      <c r="B2174" s="665" t="s">
        <v>15</v>
      </c>
      <c r="C2174" s="667"/>
      <c r="D2174" s="667"/>
      <c r="E2174" s="667"/>
      <c r="F2174" s="667"/>
      <c r="G2174" s="667"/>
      <c r="H2174" s="667"/>
      <c r="I2174" s="666">
        <v>489.27</v>
      </c>
      <c r="J2174" s="667"/>
      <c r="K2174" s="666">
        <v>52475.21</v>
      </c>
      <c r="L2174" s="667"/>
      <c r="M2174" s="667"/>
      <c r="N2174" s="666">
        <v>52964.480000000003</v>
      </c>
    </row>
    <row r="2175" spans="1:14" ht="15" thickBot="1">
      <c r="A2175" s="665" t="s">
        <v>1756</v>
      </c>
      <c r="B2175" s="665" t="s">
        <v>13</v>
      </c>
      <c r="C2175" s="666">
        <v>87119.7</v>
      </c>
      <c r="D2175" s="667"/>
      <c r="E2175" s="667"/>
      <c r="F2175" s="667"/>
      <c r="G2175" s="667"/>
      <c r="H2175" s="667"/>
      <c r="I2175" s="667"/>
      <c r="J2175" s="667"/>
      <c r="K2175" s="666">
        <v>35991.33</v>
      </c>
      <c r="L2175" s="667"/>
      <c r="M2175" s="667"/>
      <c r="N2175" s="666">
        <v>123111.03</v>
      </c>
    </row>
    <row r="2176" spans="1:14" ht="15" thickBot="1">
      <c r="A2176" s="665" t="s">
        <v>1757</v>
      </c>
      <c r="B2176" s="665" t="s">
        <v>13</v>
      </c>
      <c r="C2176" s="666">
        <v>10992.6</v>
      </c>
      <c r="D2176" s="667"/>
      <c r="E2176" s="667"/>
      <c r="F2176" s="667"/>
      <c r="G2176" s="667"/>
      <c r="H2176" s="667"/>
      <c r="I2176" s="666">
        <v>104084.34</v>
      </c>
      <c r="J2176" s="667"/>
      <c r="K2176" s="667"/>
      <c r="L2176" s="667"/>
      <c r="M2176" s="667"/>
      <c r="N2176" s="666">
        <v>115076.94</v>
      </c>
    </row>
    <row r="2177" spans="1:14" ht="15" thickBot="1">
      <c r="A2177" s="665" t="s">
        <v>1758</v>
      </c>
      <c r="B2177" s="665" t="s">
        <v>13</v>
      </c>
      <c r="C2177" s="666">
        <v>60253.17</v>
      </c>
      <c r="D2177" s="666">
        <v>1577.52</v>
      </c>
      <c r="E2177" s="667"/>
      <c r="F2177" s="667"/>
      <c r="G2177" s="667"/>
      <c r="H2177" s="667"/>
      <c r="I2177" s="666">
        <v>24370.11</v>
      </c>
      <c r="J2177" s="666">
        <v>4488.05</v>
      </c>
      <c r="K2177" s="666">
        <v>-6.13</v>
      </c>
      <c r="L2177" s="666">
        <v>488.28</v>
      </c>
      <c r="M2177" s="667"/>
      <c r="N2177" s="666">
        <v>91171</v>
      </c>
    </row>
    <row r="2178" spans="1:14" ht="15" thickBot="1">
      <c r="A2178" s="665" t="s">
        <v>3750</v>
      </c>
      <c r="B2178" s="665" t="s">
        <v>13</v>
      </c>
      <c r="C2178" s="666">
        <v>24209.62</v>
      </c>
      <c r="D2178" s="666">
        <v>1063.98</v>
      </c>
      <c r="E2178" s="667"/>
      <c r="F2178" s="667"/>
      <c r="G2178" s="667"/>
      <c r="H2178" s="667"/>
      <c r="I2178" s="666">
        <v>1089.32</v>
      </c>
      <c r="J2178" s="666">
        <v>1064.29</v>
      </c>
      <c r="K2178" s="666">
        <v>6.55</v>
      </c>
      <c r="L2178" s="666">
        <v>160.54</v>
      </c>
      <c r="M2178" s="667"/>
      <c r="N2178" s="666">
        <v>27594.3</v>
      </c>
    </row>
    <row r="2179" spans="1:14" ht="15" thickBot="1">
      <c r="A2179" s="665" t="s">
        <v>1759</v>
      </c>
      <c r="B2179" s="665" t="s">
        <v>13</v>
      </c>
      <c r="C2179" s="666">
        <v>302.95</v>
      </c>
      <c r="D2179" s="667"/>
      <c r="E2179" s="667"/>
      <c r="F2179" s="667"/>
      <c r="G2179" s="667"/>
      <c r="H2179" s="667"/>
      <c r="I2179" s="666">
        <v>6627.52</v>
      </c>
      <c r="J2179" s="666">
        <v>1969.17</v>
      </c>
      <c r="K2179" s="666">
        <v>78184.91</v>
      </c>
      <c r="L2179" s="667"/>
      <c r="M2179" s="667"/>
      <c r="N2179" s="666">
        <v>87084.55</v>
      </c>
    </row>
    <row r="2180" spans="1:14" ht="15" thickBot="1">
      <c r="A2180" s="665" t="s">
        <v>1760</v>
      </c>
      <c r="B2180" s="665" t="s">
        <v>15</v>
      </c>
      <c r="C2180" s="667"/>
      <c r="D2180" s="667"/>
      <c r="E2180" s="667"/>
      <c r="F2180" s="667"/>
      <c r="G2180" s="667"/>
      <c r="H2180" s="667"/>
      <c r="I2180" s="666">
        <v>473.8</v>
      </c>
      <c r="J2180" s="667"/>
      <c r="K2180" s="666">
        <v>43790.16</v>
      </c>
      <c r="L2180" s="667"/>
      <c r="M2180" s="667"/>
      <c r="N2180" s="666">
        <v>44263.96</v>
      </c>
    </row>
    <row r="2181" spans="1:14" ht="15" thickBot="1">
      <c r="A2181" s="665" t="s">
        <v>1761</v>
      </c>
      <c r="B2181" s="665" t="s">
        <v>13</v>
      </c>
      <c r="C2181" s="666">
        <v>55299.86</v>
      </c>
      <c r="D2181" s="667"/>
      <c r="E2181" s="667"/>
      <c r="F2181" s="667"/>
      <c r="G2181" s="667"/>
      <c r="H2181" s="667"/>
      <c r="I2181" s="667"/>
      <c r="J2181" s="667"/>
      <c r="K2181" s="666">
        <v>53425.2</v>
      </c>
      <c r="L2181" s="667"/>
      <c r="M2181" s="667"/>
      <c r="N2181" s="666">
        <v>108725.06</v>
      </c>
    </row>
    <row r="2182" spans="1:14" ht="15" thickBot="1">
      <c r="A2182" s="665" t="s">
        <v>3751</v>
      </c>
      <c r="B2182" s="665" t="s">
        <v>14</v>
      </c>
      <c r="C2182" s="666">
        <v>6845.21</v>
      </c>
      <c r="D2182" s="667"/>
      <c r="E2182" s="667"/>
      <c r="F2182" s="667"/>
      <c r="G2182" s="667"/>
      <c r="H2182" s="667"/>
      <c r="I2182" s="666">
        <v>78403.539999999994</v>
      </c>
      <c r="J2182" s="667"/>
      <c r="K2182" s="667"/>
      <c r="L2182" s="667"/>
      <c r="M2182" s="667"/>
      <c r="N2182" s="666">
        <v>85248.75</v>
      </c>
    </row>
    <row r="2183" spans="1:14" ht="15" thickBot="1">
      <c r="A2183" s="665" t="s">
        <v>3751</v>
      </c>
      <c r="B2183" s="665" t="s">
        <v>19</v>
      </c>
      <c r="C2183" s="666">
        <v>-80.400000000000006</v>
      </c>
      <c r="D2183" s="667"/>
      <c r="E2183" s="667"/>
      <c r="F2183" s="667"/>
      <c r="G2183" s="667"/>
      <c r="H2183" s="667"/>
      <c r="I2183" s="666">
        <v>80.41</v>
      </c>
      <c r="J2183" s="667"/>
      <c r="K2183" s="667"/>
      <c r="L2183" s="667"/>
      <c r="M2183" s="667"/>
      <c r="N2183" s="666">
        <v>0.01</v>
      </c>
    </row>
    <row r="2184" spans="1:14" ht="15" thickBot="1">
      <c r="A2184" s="665" t="s">
        <v>1762</v>
      </c>
      <c r="B2184" s="665" t="s">
        <v>14</v>
      </c>
      <c r="C2184" s="666">
        <v>723.78</v>
      </c>
      <c r="D2184" s="666">
        <v>19515.66</v>
      </c>
      <c r="E2184" s="667"/>
      <c r="F2184" s="667"/>
      <c r="G2184" s="666">
        <v>18.2</v>
      </c>
      <c r="H2184" s="667"/>
      <c r="I2184" s="666">
        <v>21084.1</v>
      </c>
      <c r="J2184" s="667"/>
      <c r="K2184" s="666">
        <v>1.74</v>
      </c>
      <c r="L2184" s="666">
        <v>14.43</v>
      </c>
      <c r="M2184" s="666">
        <v>25985.71</v>
      </c>
      <c r="N2184" s="666">
        <v>67343.62</v>
      </c>
    </row>
    <row r="2185" spans="1:14" ht="15" thickBot="1">
      <c r="A2185" s="665" t="s">
        <v>1763</v>
      </c>
      <c r="B2185" s="665" t="s">
        <v>13</v>
      </c>
      <c r="C2185" s="666">
        <v>15320.56</v>
      </c>
      <c r="D2185" s="667"/>
      <c r="E2185" s="667"/>
      <c r="F2185" s="667"/>
      <c r="G2185" s="667"/>
      <c r="H2185" s="667"/>
      <c r="I2185" s="667"/>
      <c r="J2185" s="667"/>
      <c r="K2185" s="666">
        <v>24123.23</v>
      </c>
      <c r="L2185" s="666">
        <v>118331.32</v>
      </c>
      <c r="M2185" s="667"/>
      <c r="N2185" s="666">
        <v>157775.10999999999</v>
      </c>
    </row>
    <row r="2186" spans="1:14" ht="15" thickBot="1">
      <c r="A2186" s="665" t="s">
        <v>3224</v>
      </c>
      <c r="B2186" s="665" t="s">
        <v>17</v>
      </c>
      <c r="C2186" s="666">
        <v>13707.28</v>
      </c>
      <c r="D2186" s="666">
        <v>1450.76</v>
      </c>
      <c r="E2186" s="667"/>
      <c r="F2186" s="667"/>
      <c r="G2186" s="666">
        <v>252.76</v>
      </c>
      <c r="H2186" s="666">
        <v>47.77</v>
      </c>
      <c r="I2186" s="667"/>
      <c r="J2186" s="666">
        <v>23073.72</v>
      </c>
      <c r="K2186" s="666">
        <v>322.10000000000002</v>
      </c>
      <c r="L2186" s="666">
        <v>1700.71</v>
      </c>
      <c r="M2186" s="667"/>
      <c r="N2186" s="666">
        <v>40555.1</v>
      </c>
    </row>
    <row r="2187" spans="1:14" ht="15" thickBot="1">
      <c r="A2187" s="665" t="s">
        <v>1764</v>
      </c>
      <c r="B2187" s="665" t="s">
        <v>14</v>
      </c>
      <c r="C2187" s="666">
        <v>85656.92</v>
      </c>
      <c r="D2187" s="667"/>
      <c r="E2187" s="667"/>
      <c r="F2187" s="667"/>
      <c r="G2187" s="667"/>
      <c r="H2187" s="667"/>
      <c r="I2187" s="666">
        <v>1133.95</v>
      </c>
      <c r="J2187" s="667"/>
      <c r="K2187" s="666">
        <v>18932.37</v>
      </c>
      <c r="L2187" s="666">
        <v>2109.06</v>
      </c>
      <c r="M2187" s="667"/>
      <c r="N2187" s="666">
        <v>107832.3</v>
      </c>
    </row>
    <row r="2188" spans="1:14" ht="15" thickBot="1">
      <c r="A2188" s="665" t="s">
        <v>1765</v>
      </c>
      <c r="B2188" s="665" t="s">
        <v>13</v>
      </c>
      <c r="C2188" s="666">
        <v>77817.06</v>
      </c>
      <c r="D2188" s="667"/>
      <c r="E2188" s="667"/>
      <c r="F2188" s="667"/>
      <c r="G2188" s="667"/>
      <c r="H2188" s="667"/>
      <c r="I2188" s="667"/>
      <c r="J2188" s="667"/>
      <c r="K2188" s="666">
        <v>31839.26</v>
      </c>
      <c r="L2188" s="667"/>
      <c r="M2188" s="667"/>
      <c r="N2188" s="666">
        <v>109656.32000000001</v>
      </c>
    </row>
    <row r="2189" spans="1:14" ht="15" thickBot="1">
      <c r="A2189" s="665" t="s">
        <v>1766</v>
      </c>
      <c r="B2189" s="665" t="s">
        <v>13</v>
      </c>
      <c r="C2189" s="667"/>
      <c r="D2189" s="667"/>
      <c r="E2189" s="667"/>
      <c r="F2189" s="667"/>
      <c r="G2189" s="667"/>
      <c r="H2189" s="667"/>
      <c r="I2189" s="666">
        <v>22598.5</v>
      </c>
      <c r="J2189" s="667"/>
      <c r="K2189" s="667"/>
      <c r="L2189" s="667"/>
      <c r="M2189" s="667"/>
      <c r="N2189" s="666">
        <v>22598.5</v>
      </c>
    </row>
    <row r="2190" spans="1:14" ht="15" thickBot="1">
      <c r="A2190" s="665" t="s">
        <v>3052</v>
      </c>
      <c r="B2190" s="665" t="s">
        <v>13</v>
      </c>
      <c r="C2190" s="666">
        <v>84056.25</v>
      </c>
      <c r="D2190" s="666">
        <v>1704.36</v>
      </c>
      <c r="E2190" s="667"/>
      <c r="F2190" s="667"/>
      <c r="G2190" s="667"/>
      <c r="H2190" s="667"/>
      <c r="I2190" s="666">
        <v>1735.59</v>
      </c>
      <c r="J2190" s="666">
        <v>1028.58</v>
      </c>
      <c r="K2190" s="666">
        <v>77.36</v>
      </c>
      <c r="L2190" s="666">
        <v>112.72</v>
      </c>
      <c r="M2190" s="667"/>
      <c r="N2190" s="666">
        <v>88714.86</v>
      </c>
    </row>
    <row r="2191" spans="1:14" ht="15" thickBot="1">
      <c r="A2191" s="665" t="s">
        <v>1767</v>
      </c>
      <c r="B2191" s="665" t="s">
        <v>13</v>
      </c>
      <c r="C2191" s="667"/>
      <c r="D2191" s="667"/>
      <c r="E2191" s="667"/>
      <c r="F2191" s="667"/>
      <c r="G2191" s="667"/>
      <c r="H2191" s="667"/>
      <c r="I2191" s="667"/>
      <c r="J2191" s="667"/>
      <c r="K2191" s="666">
        <v>93390.55</v>
      </c>
      <c r="L2191" s="667"/>
      <c r="M2191" s="667"/>
      <c r="N2191" s="666">
        <v>93390.55</v>
      </c>
    </row>
    <row r="2192" spans="1:14" ht="15" thickBot="1">
      <c r="A2192" s="665" t="s">
        <v>1768</v>
      </c>
      <c r="B2192" s="665" t="s">
        <v>13</v>
      </c>
      <c r="C2192" s="667"/>
      <c r="D2192" s="667"/>
      <c r="E2192" s="667"/>
      <c r="F2192" s="667"/>
      <c r="G2192" s="667"/>
      <c r="H2192" s="667"/>
      <c r="I2192" s="667"/>
      <c r="J2192" s="667"/>
      <c r="K2192" s="666">
        <v>140356.29</v>
      </c>
      <c r="L2192" s="667"/>
      <c r="M2192" s="667"/>
      <c r="N2192" s="666">
        <v>140356.29</v>
      </c>
    </row>
    <row r="2193" spans="1:14" ht="15" thickBot="1">
      <c r="A2193" s="665" t="s">
        <v>1769</v>
      </c>
      <c r="B2193" s="665" t="s">
        <v>14</v>
      </c>
      <c r="C2193" s="667"/>
      <c r="D2193" s="667"/>
      <c r="E2193" s="667"/>
      <c r="F2193" s="667"/>
      <c r="G2193" s="667"/>
      <c r="H2193" s="667"/>
      <c r="I2193" s="667"/>
      <c r="J2193" s="667"/>
      <c r="K2193" s="667"/>
      <c r="L2193" s="667"/>
      <c r="M2193" s="666">
        <v>70215.58</v>
      </c>
      <c r="N2193" s="666">
        <v>70215.58</v>
      </c>
    </row>
    <row r="2194" spans="1:14" ht="15" thickBot="1">
      <c r="A2194" s="665" t="s">
        <v>1770</v>
      </c>
      <c r="B2194" s="665" t="s">
        <v>13</v>
      </c>
      <c r="C2194" s="667"/>
      <c r="D2194" s="667"/>
      <c r="E2194" s="667"/>
      <c r="F2194" s="667"/>
      <c r="G2194" s="667"/>
      <c r="H2194" s="667"/>
      <c r="I2194" s="667"/>
      <c r="J2194" s="667"/>
      <c r="K2194" s="667"/>
      <c r="L2194" s="666">
        <v>64078.48</v>
      </c>
      <c r="M2194" s="667"/>
      <c r="N2194" s="666">
        <v>64078.48</v>
      </c>
    </row>
    <row r="2195" spans="1:14" ht="15" thickBot="1">
      <c r="A2195" s="665" t="s">
        <v>1771</v>
      </c>
      <c r="B2195" s="665" t="s">
        <v>13</v>
      </c>
      <c r="C2195" s="666">
        <v>3118.45</v>
      </c>
      <c r="D2195" s="667"/>
      <c r="E2195" s="667"/>
      <c r="F2195" s="667"/>
      <c r="G2195" s="667"/>
      <c r="H2195" s="667"/>
      <c r="I2195" s="666">
        <v>25069.82</v>
      </c>
      <c r="J2195" s="666">
        <v>20923.439999999999</v>
      </c>
      <c r="K2195" s="666">
        <v>21287.73</v>
      </c>
      <c r="L2195" s="667"/>
      <c r="M2195" s="667"/>
      <c r="N2195" s="666">
        <v>70399.44</v>
      </c>
    </row>
    <row r="2196" spans="1:14" ht="15" thickBot="1">
      <c r="A2196" s="665" t="s">
        <v>1772</v>
      </c>
      <c r="B2196" s="665" t="s">
        <v>13</v>
      </c>
      <c r="C2196" s="666">
        <v>34913.129999999997</v>
      </c>
      <c r="D2196" s="667"/>
      <c r="E2196" s="667"/>
      <c r="F2196" s="667"/>
      <c r="G2196" s="667"/>
      <c r="H2196" s="667"/>
      <c r="I2196" s="667"/>
      <c r="J2196" s="667"/>
      <c r="K2196" s="666">
        <v>144381.81</v>
      </c>
      <c r="L2196" s="667"/>
      <c r="M2196" s="667"/>
      <c r="N2196" s="666">
        <v>179294.94</v>
      </c>
    </row>
    <row r="2197" spans="1:14" ht="15" thickBot="1">
      <c r="A2197" s="665" t="s">
        <v>1773</v>
      </c>
      <c r="B2197" s="665" t="s">
        <v>14</v>
      </c>
      <c r="C2197" s="666">
        <v>8621.76</v>
      </c>
      <c r="D2197" s="666">
        <v>2604.3200000000002</v>
      </c>
      <c r="E2197" s="667"/>
      <c r="F2197" s="667"/>
      <c r="G2197" s="666">
        <v>47.26</v>
      </c>
      <c r="H2197" s="667"/>
      <c r="I2197" s="666">
        <v>172558.27</v>
      </c>
      <c r="J2197" s="667"/>
      <c r="K2197" s="666">
        <v>198.74</v>
      </c>
      <c r="L2197" s="666">
        <v>17131.84</v>
      </c>
      <c r="M2197" s="667"/>
      <c r="N2197" s="666">
        <v>201162.19</v>
      </c>
    </row>
    <row r="2198" spans="1:14" ht="15" thickBot="1">
      <c r="A2198" s="665" t="s">
        <v>1774</v>
      </c>
      <c r="B2198" s="665" t="s">
        <v>13</v>
      </c>
      <c r="C2198" s="666">
        <v>46120.26</v>
      </c>
      <c r="D2198" s="666">
        <v>369.87</v>
      </c>
      <c r="E2198" s="667"/>
      <c r="F2198" s="667"/>
      <c r="G2198" s="667"/>
      <c r="H2198" s="667"/>
      <c r="I2198" s="666">
        <v>33428.15</v>
      </c>
      <c r="J2198" s="666">
        <v>56.53</v>
      </c>
      <c r="K2198" s="666">
        <v>0.93</v>
      </c>
      <c r="L2198" s="666">
        <v>-1.8</v>
      </c>
      <c r="M2198" s="667"/>
      <c r="N2198" s="666">
        <v>79973.94</v>
      </c>
    </row>
    <row r="2199" spans="1:14" ht="15" thickBot="1">
      <c r="A2199" s="665" t="s">
        <v>1775</v>
      </c>
      <c r="B2199" s="665" t="s">
        <v>15</v>
      </c>
      <c r="C2199" s="666">
        <v>34625.72</v>
      </c>
      <c r="D2199" s="667"/>
      <c r="E2199" s="667"/>
      <c r="F2199" s="667"/>
      <c r="G2199" s="667"/>
      <c r="H2199" s="667"/>
      <c r="I2199" s="666">
        <v>1221.02</v>
      </c>
      <c r="J2199" s="667"/>
      <c r="K2199" s="666">
        <v>2980.6</v>
      </c>
      <c r="L2199" s="667"/>
      <c r="M2199" s="667"/>
      <c r="N2199" s="666">
        <v>38827.339999999997</v>
      </c>
    </row>
    <row r="2200" spans="1:14" ht="15" thickBot="1">
      <c r="A2200" s="665" t="s">
        <v>1776</v>
      </c>
      <c r="B2200" s="665" t="s">
        <v>15</v>
      </c>
      <c r="C2200" s="667"/>
      <c r="D2200" s="667"/>
      <c r="E2200" s="667"/>
      <c r="F2200" s="667"/>
      <c r="G2200" s="667"/>
      <c r="H2200" s="667"/>
      <c r="I2200" s="667"/>
      <c r="J2200" s="667"/>
      <c r="K2200" s="666">
        <v>55673.1</v>
      </c>
      <c r="L2200" s="667"/>
      <c r="M2200" s="667"/>
      <c r="N2200" s="666">
        <v>55673.1</v>
      </c>
    </row>
    <row r="2201" spans="1:14" ht="15" thickBot="1">
      <c r="A2201" s="665" t="s">
        <v>1777</v>
      </c>
      <c r="B2201" s="665" t="s">
        <v>14</v>
      </c>
      <c r="C2201" s="666">
        <v>13513.34</v>
      </c>
      <c r="D2201" s="667"/>
      <c r="E2201" s="667"/>
      <c r="F2201" s="667"/>
      <c r="G2201" s="667"/>
      <c r="H2201" s="667"/>
      <c r="I2201" s="666">
        <v>138937.1</v>
      </c>
      <c r="J2201" s="667"/>
      <c r="K2201" s="667"/>
      <c r="L2201" s="667"/>
      <c r="M2201" s="667"/>
      <c r="N2201" s="666">
        <v>152450.44</v>
      </c>
    </row>
    <row r="2202" spans="1:14" ht="15" thickBot="1">
      <c r="A2202" s="665" t="s">
        <v>1778</v>
      </c>
      <c r="B2202" s="665" t="s">
        <v>14</v>
      </c>
      <c r="C2202" s="667"/>
      <c r="D2202" s="667"/>
      <c r="E2202" s="667"/>
      <c r="F2202" s="667"/>
      <c r="G2202" s="667"/>
      <c r="H2202" s="667"/>
      <c r="I2202" s="667"/>
      <c r="J2202" s="667"/>
      <c r="K2202" s="667"/>
      <c r="L2202" s="667"/>
      <c r="M2202" s="666">
        <v>69021.7</v>
      </c>
      <c r="N2202" s="666">
        <v>69021.7</v>
      </c>
    </row>
    <row r="2203" spans="1:14" ht="15" thickBot="1">
      <c r="A2203" s="665" t="s">
        <v>3752</v>
      </c>
      <c r="B2203" s="665" t="s">
        <v>16</v>
      </c>
      <c r="C2203" s="666">
        <v>2042.58</v>
      </c>
      <c r="D2203" s="667"/>
      <c r="E2203" s="667"/>
      <c r="F2203" s="667"/>
      <c r="G2203" s="667"/>
      <c r="H2203" s="667"/>
      <c r="I2203" s="667"/>
      <c r="J2203" s="667"/>
      <c r="K2203" s="666">
        <v>1419.42</v>
      </c>
      <c r="L2203" s="667"/>
      <c r="M2203" s="667"/>
      <c r="N2203" s="666">
        <v>3462</v>
      </c>
    </row>
    <row r="2204" spans="1:14" ht="15" thickBot="1">
      <c r="A2204" s="665" t="s">
        <v>1779</v>
      </c>
      <c r="B2204" s="665" t="s">
        <v>13</v>
      </c>
      <c r="C2204" s="666">
        <v>8277.52</v>
      </c>
      <c r="D2204" s="667"/>
      <c r="E2204" s="667"/>
      <c r="F2204" s="667"/>
      <c r="G2204" s="667"/>
      <c r="H2204" s="667"/>
      <c r="I2204" s="666">
        <v>86460.05</v>
      </c>
      <c r="J2204" s="667"/>
      <c r="K2204" s="667"/>
      <c r="L2204" s="667"/>
      <c r="M2204" s="667"/>
      <c r="N2204" s="666">
        <v>94737.57</v>
      </c>
    </row>
    <row r="2205" spans="1:14" ht="15" thickBot="1">
      <c r="A2205" s="665" t="s">
        <v>1780</v>
      </c>
      <c r="B2205" s="665" t="s">
        <v>14</v>
      </c>
      <c r="C2205" s="666">
        <v>7273.26</v>
      </c>
      <c r="D2205" s="666">
        <v>2771.93</v>
      </c>
      <c r="E2205" s="667"/>
      <c r="F2205" s="667"/>
      <c r="G2205" s="666">
        <v>48.24</v>
      </c>
      <c r="H2205" s="667"/>
      <c r="I2205" s="666">
        <v>68578.850000000006</v>
      </c>
      <c r="J2205" s="667"/>
      <c r="K2205" s="666">
        <v>82.65</v>
      </c>
      <c r="L2205" s="666">
        <v>8068.86</v>
      </c>
      <c r="M2205" s="667"/>
      <c r="N2205" s="666">
        <v>86823.79</v>
      </c>
    </row>
    <row r="2206" spans="1:14" ht="15" thickBot="1">
      <c r="A2206" s="665" t="s">
        <v>1781</v>
      </c>
      <c r="B2206" s="665" t="s">
        <v>16</v>
      </c>
      <c r="C2206" s="667"/>
      <c r="D2206" s="667"/>
      <c r="E2206" s="667"/>
      <c r="F2206" s="667"/>
      <c r="G2206" s="667"/>
      <c r="H2206" s="667"/>
      <c r="I2206" s="667"/>
      <c r="J2206" s="667"/>
      <c r="K2206" s="666">
        <v>13500</v>
      </c>
      <c r="L2206" s="667"/>
      <c r="M2206" s="667"/>
      <c r="N2206" s="666">
        <v>13500</v>
      </c>
    </row>
    <row r="2207" spans="1:14" ht="15" thickBot="1">
      <c r="A2207" s="665" t="s">
        <v>1782</v>
      </c>
      <c r="B2207" s="665" t="s">
        <v>13</v>
      </c>
      <c r="C2207" s="666">
        <v>29706.080000000002</v>
      </c>
      <c r="D2207" s="666">
        <v>37.22</v>
      </c>
      <c r="E2207" s="667"/>
      <c r="F2207" s="666">
        <v>30.76</v>
      </c>
      <c r="G2207" s="666">
        <v>2.1</v>
      </c>
      <c r="H2207" s="667"/>
      <c r="I2207" s="666">
        <v>1122.8699999999999</v>
      </c>
      <c r="J2207" s="666">
        <v>27.73</v>
      </c>
      <c r="K2207" s="666">
        <v>23799.360000000001</v>
      </c>
      <c r="L2207" s="666">
        <v>3.41</v>
      </c>
      <c r="M2207" s="667"/>
      <c r="N2207" s="666">
        <v>54729.53</v>
      </c>
    </row>
    <row r="2208" spans="1:14" ht="15" thickBot="1">
      <c r="A2208" s="665" t="s">
        <v>1783</v>
      </c>
      <c r="B2208" s="665" t="s">
        <v>13</v>
      </c>
      <c r="C2208" s="667"/>
      <c r="D2208" s="667"/>
      <c r="E2208" s="667"/>
      <c r="F2208" s="666">
        <v>94730.38</v>
      </c>
      <c r="G2208" s="667"/>
      <c r="H2208" s="667"/>
      <c r="I2208" s="666">
        <v>1507.68</v>
      </c>
      <c r="J2208" s="667"/>
      <c r="K2208" s="666">
        <v>22.99</v>
      </c>
      <c r="L2208" s="667"/>
      <c r="M2208" s="667"/>
      <c r="N2208" s="666">
        <v>96261.05</v>
      </c>
    </row>
    <row r="2209" spans="1:14" ht="15" thickBot="1">
      <c r="A2209" s="665" t="s">
        <v>1784</v>
      </c>
      <c r="B2209" s="665" t="s">
        <v>13</v>
      </c>
      <c r="C2209" s="666">
        <v>21011.03</v>
      </c>
      <c r="D2209" s="666">
        <v>4268.55</v>
      </c>
      <c r="E2209" s="667"/>
      <c r="F2209" s="667"/>
      <c r="G2209" s="667"/>
      <c r="H2209" s="667"/>
      <c r="I2209" s="666">
        <v>-3133.7</v>
      </c>
      <c r="J2209" s="666">
        <v>33764.51</v>
      </c>
      <c r="K2209" s="666">
        <v>1.8</v>
      </c>
      <c r="L2209" s="666">
        <v>-82.62</v>
      </c>
      <c r="M2209" s="667"/>
      <c r="N2209" s="666">
        <v>55829.57</v>
      </c>
    </row>
    <row r="2210" spans="1:14" ht="15" thickBot="1">
      <c r="A2210" s="665" t="s">
        <v>1785</v>
      </c>
      <c r="B2210" s="665" t="s">
        <v>13</v>
      </c>
      <c r="C2210" s="666">
        <v>290.3</v>
      </c>
      <c r="D2210" s="667"/>
      <c r="E2210" s="667"/>
      <c r="F2210" s="667"/>
      <c r="G2210" s="666">
        <v>36.200000000000003</v>
      </c>
      <c r="H2210" s="666">
        <v>11.89</v>
      </c>
      <c r="I2210" s="666">
        <v>40117.51</v>
      </c>
      <c r="J2210" s="666">
        <v>37473.46</v>
      </c>
      <c r="K2210" s="666">
        <v>183.43</v>
      </c>
      <c r="L2210" s="666">
        <v>0</v>
      </c>
      <c r="M2210" s="667"/>
      <c r="N2210" s="666">
        <v>78112.789999999994</v>
      </c>
    </row>
    <row r="2211" spans="1:14" ht="15" thickBot="1">
      <c r="A2211" s="665" t="s">
        <v>1786</v>
      </c>
      <c r="B2211" s="665" t="s">
        <v>13</v>
      </c>
      <c r="C2211" s="666">
        <v>4627.7</v>
      </c>
      <c r="D2211" s="667"/>
      <c r="E2211" s="667"/>
      <c r="F2211" s="667"/>
      <c r="G2211" s="667"/>
      <c r="H2211" s="667"/>
      <c r="I2211" s="667"/>
      <c r="J2211" s="666">
        <v>61820.62</v>
      </c>
      <c r="K2211" s="667"/>
      <c r="L2211" s="667"/>
      <c r="M2211" s="667"/>
      <c r="N2211" s="666">
        <v>66448.320000000007</v>
      </c>
    </row>
    <row r="2212" spans="1:14" ht="15" thickBot="1">
      <c r="A2212" s="665" t="s">
        <v>3225</v>
      </c>
      <c r="B2212" s="665" t="s">
        <v>17</v>
      </c>
      <c r="C2212" s="666">
        <v>762.67</v>
      </c>
      <c r="D2212" s="666">
        <v>1.52</v>
      </c>
      <c r="E2212" s="667"/>
      <c r="F2212" s="667"/>
      <c r="G2212" s="666">
        <v>0.34</v>
      </c>
      <c r="H2212" s="666">
        <v>0.04</v>
      </c>
      <c r="I2212" s="667"/>
      <c r="J2212" s="666">
        <v>11.82</v>
      </c>
      <c r="K2212" s="666">
        <v>0.09</v>
      </c>
      <c r="L2212" s="666">
        <v>0.65</v>
      </c>
      <c r="M2212" s="667"/>
      <c r="N2212" s="666">
        <v>777.13</v>
      </c>
    </row>
    <row r="2213" spans="1:14" ht="15" thickBot="1">
      <c r="A2213" s="665" t="s">
        <v>3225</v>
      </c>
      <c r="B2213" s="665" t="s">
        <v>18</v>
      </c>
      <c r="C2213" s="666">
        <v>13825.63</v>
      </c>
      <c r="D2213" s="666">
        <v>1288.3900000000001</v>
      </c>
      <c r="E2213" s="667"/>
      <c r="F2213" s="667"/>
      <c r="G2213" s="666">
        <v>201.47</v>
      </c>
      <c r="H2213" s="666">
        <v>104.78</v>
      </c>
      <c r="I2213" s="667"/>
      <c r="J2213" s="666">
        <v>21629.14</v>
      </c>
      <c r="K2213" s="666">
        <v>418.81</v>
      </c>
      <c r="L2213" s="666">
        <v>2589.84</v>
      </c>
      <c r="M2213" s="667"/>
      <c r="N2213" s="666">
        <v>40058.06</v>
      </c>
    </row>
    <row r="2214" spans="1:14" ht="15" thickBot="1">
      <c r="A2214" s="665" t="s">
        <v>1787</v>
      </c>
      <c r="B2214" s="665" t="s">
        <v>14</v>
      </c>
      <c r="C2214" s="666">
        <v>5693.94</v>
      </c>
      <c r="D2214" s="666">
        <v>2253.37</v>
      </c>
      <c r="E2214" s="667"/>
      <c r="F2214" s="667"/>
      <c r="G2214" s="666">
        <v>2830.8</v>
      </c>
      <c r="H2214" s="667"/>
      <c r="I2214" s="666">
        <v>216334.78</v>
      </c>
      <c r="J2214" s="667"/>
      <c r="K2214" s="666">
        <v>877.89</v>
      </c>
      <c r="L2214" s="666">
        <v>9312.2000000000007</v>
      </c>
      <c r="M2214" s="667"/>
      <c r="N2214" s="666">
        <v>237302.98</v>
      </c>
    </row>
    <row r="2215" spans="1:14" ht="15" thickBot="1">
      <c r="A2215" s="665" t="s">
        <v>1788</v>
      </c>
      <c r="B2215" s="665" t="s">
        <v>17</v>
      </c>
      <c r="C2215" s="666">
        <v>5492.7</v>
      </c>
      <c r="D2215" s="666">
        <v>4.9800000000000004</v>
      </c>
      <c r="E2215" s="667"/>
      <c r="F2215" s="667"/>
      <c r="G2215" s="666">
        <v>364.03</v>
      </c>
      <c r="H2215" s="667"/>
      <c r="I2215" s="666">
        <v>18.93</v>
      </c>
      <c r="J2215" s="666">
        <v>59053.96</v>
      </c>
      <c r="K2215" s="666">
        <v>0.93</v>
      </c>
      <c r="L2215" s="666">
        <v>2969.48</v>
      </c>
      <c r="M2215" s="667"/>
      <c r="N2215" s="666">
        <v>67905.009999999995</v>
      </c>
    </row>
    <row r="2216" spans="1:14" ht="15" thickBot="1">
      <c r="A2216" s="665" t="s">
        <v>1789</v>
      </c>
      <c r="B2216" s="665" t="s">
        <v>15</v>
      </c>
      <c r="C2216" s="666">
        <v>102.54</v>
      </c>
      <c r="D2216" s="667"/>
      <c r="E2216" s="667"/>
      <c r="F2216" s="667"/>
      <c r="G2216" s="667"/>
      <c r="H2216" s="667"/>
      <c r="I2216" s="666">
        <v>377.03</v>
      </c>
      <c r="J2216" s="667"/>
      <c r="K2216" s="666">
        <v>79584.38</v>
      </c>
      <c r="L2216" s="667"/>
      <c r="M2216" s="667"/>
      <c r="N2216" s="666">
        <v>80063.95</v>
      </c>
    </row>
    <row r="2217" spans="1:14" ht="15" thickBot="1">
      <c r="A2217" s="665" t="s">
        <v>3226</v>
      </c>
      <c r="B2217" s="665" t="s">
        <v>13</v>
      </c>
      <c r="C2217" s="666">
        <v>48510.73</v>
      </c>
      <c r="D2217" s="666">
        <v>239.04</v>
      </c>
      <c r="E2217" s="667"/>
      <c r="F2217" s="667"/>
      <c r="G2217" s="667"/>
      <c r="H2217" s="667"/>
      <c r="I2217" s="666">
        <v>11061.86</v>
      </c>
      <c r="J2217" s="666">
        <v>553.87</v>
      </c>
      <c r="K2217" s="666">
        <v>0.31</v>
      </c>
      <c r="L2217" s="666">
        <v>478.71</v>
      </c>
      <c r="M2217" s="667"/>
      <c r="N2217" s="666">
        <v>60844.52</v>
      </c>
    </row>
    <row r="2218" spans="1:14" ht="15" thickBot="1">
      <c r="A2218" s="665" t="s">
        <v>1790</v>
      </c>
      <c r="B2218" s="665" t="s">
        <v>13</v>
      </c>
      <c r="C2218" s="666">
        <v>40701.43</v>
      </c>
      <c r="D2218" s="667"/>
      <c r="E2218" s="667"/>
      <c r="F2218" s="667"/>
      <c r="G2218" s="667"/>
      <c r="H2218" s="667"/>
      <c r="I2218" s="667"/>
      <c r="J2218" s="667"/>
      <c r="K2218" s="666">
        <v>17669.87</v>
      </c>
      <c r="L2218" s="667"/>
      <c r="M2218" s="666">
        <v>31475.31</v>
      </c>
      <c r="N2218" s="666">
        <v>89846.61</v>
      </c>
    </row>
    <row r="2219" spans="1:14" ht="15" thickBot="1">
      <c r="A2219" s="665" t="s">
        <v>1791</v>
      </c>
      <c r="B2219" s="665" t="s">
        <v>13</v>
      </c>
      <c r="C2219" s="666">
        <v>18.09</v>
      </c>
      <c r="D2219" s="667"/>
      <c r="E2219" s="667"/>
      <c r="F2219" s="667"/>
      <c r="G2219" s="667"/>
      <c r="H2219" s="667"/>
      <c r="I2219" s="666">
        <v>70222.02</v>
      </c>
      <c r="J2219" s="667"/>
      <c r="K2219" s="666">
        <v>1279.96</v>
      </c>
      <c r="L2219" s="667"/>
      <c r="M2219" s="667"/>
      <c r="N2219" s="666">
        <v>71520.070000000007</v>
      </c>
    </row>
    <row r="2220" spans="1:14" ht="15" thickBot="1">
      <c r="A2220" s="665" t="s">
        <v>1792</v>
      </c>
      <c r="B2220" s="665" t="s">
        <v>13</v>
      </c>
      <c r="C2220" s="666">
        <v>22960.95</v>
      </c>
      <c r="D2220" s="667"/>
      <c r="E2220" s="667"/>
      <c r="F2220" s="667"/>
      <c r="G2220" s="667"/>
      <c r="H2220" s="667"/>
      <c r="I2220" s="666">
        <v>3744.2</v>
      </c>
      <c r="J2220" s="666">
        <v>45940.959999999999</v>
      </c>
      <c r="K2220" s="667"/>
      <c r="L2220" s="667"/>
      <c r="M2220" s="667"/>
      <c r="N2220" s="666">
        <v>72646.11</v>
      </c>
    </row>
    <row r="2221" spans="1:14" ht="15" thickBot="1">
      <c r="A2221" s="665" t="s">
        <v>3053</v>
      </c>
      <c r="B2221" s="665" t="s">
        <v>13</v>
      </c>
      <c r="C2221" s="666">
        <v>58421.29</v>
      </c>
      <c r="D2221" s="666">
        <v>1661.65</v>
      </c>
      <c r="E2221" s="667"/>
      <c r="F2221" s="667"/>
      <c r="G2221" s="667"/>
      <c r="H2221" s="667"/>
      <c r="I2221" s="666">
        <v>4712.42</v>
      </c>
      <c r="J2221" s="666">
        <v>-299.97000000000003</v>
      </c>
      <c r="K2221" s="666">
        <v>0.5</v>
      </c>
      <c r="L2221" s="666">
        <v>3.06</v>
      </c>
      <c r="M2221" s="667"/>
      <c r="N2221" s="666">
        <v>64498.95</v>
      </c>
    </row>
    <row r="2222" spans="1:14" ht="15" thickBot="1">
      <c r="A2222" s="665" t="s">
        <v>1793</v>
      </c>
      <c r="B2222" s="665" t="s">
        <v>13</v>
      </c>
      <c r="C2222" s="666">
        <v>2375.71</v>
      </c>
      <c r="D2222" s="666">
        <v>334.95</v>
      </c>
      <c r="E2222" s="667"/>
      <c r="F2222" s="667"/>
      <c r="G2222" s="666">
        <v>390.24</v>
      </c>
      <c r="H2222" s="666">
        <v>673.14</v>
      </c>
      <c r="I2222" s="666">
        <v>59.91</v>
      </c>
      <c r="J2222" s="666">
        <v>43910.66</v>
      </c>
      <c r="K2222" s="666">
        <v>1689.99</v>
      </c>
      <c r="L2222" s="666">
        <v>846.86</v>
      </c>
      <c r="M2222" s="667"/>
      <c r="N2222" s="666">
        <v>50281.46</v>
      </c>
    </row>
    <row r="2223" spans="1:14" ht="15" thickBot="1">
      <c r="A2223" s="665" t="s">
        <v>1794</v>
      </c>
      <c r="B2223" s="665" t="s">
        <v>16</v>
      </c>
      <c r="C2223" s="666">
        <v>31967.37</v>
      </c>
      <c r="D2223" s="667"/>
      <c r="E2223" s="667"/>
      <c r="F2223" s="667"/>
      <c r="G2223" s="667"/>
      <c r="H2223" s="667"/>
      <c r="I2223" s="666">
        <v>2914.96</v>
      </c>
      <c r="J2223" s="667"/>
      <c r="K2223" s="666">
        <v>19071.759999999998</v>
      </c>
      <c r="L2223" s="667"/>
      <c r="M2223" s="667"/>
      <c r="N2223" s="666">
        <v>53954.09</v>
      </c>
    </row>
    <row r="2224" spans="1:14" ht="15" thickBot="1">
      <c r="A2224" s="665" t="s">
        <v>1795</v>
      </c>
      <c r="B2224" s="665" t="s">
        <v>15</v>
      </c>
      <c r="C2224" s="667"/>
      <c r="D2224" s="667"/>
      <c r="E2224" s="667"/>
      <c r="F2224" s="667"/>
      <c r="G2224" s="667"/>
      <c r="H2224" s="667"/>
      <c r="I2224" s="667"/>
      <c r="J2224" s="667"/>
      <c r="K2224" s="666">
        <v>14589.49</v>
      </c>
      <c r="L2224" s="667"/>
      <c r="M2224" s="667"/>
      <c r="N2224" s="666">
        <v>14589.49</v>
      </c>
    </row>
    <row r="2225" spans="1:14" ht="15" thickBot="1">
      <c r="A2225" s="665" t="s">
        <v>1795</v>
      </c>
      <c r="B2225" s="665" t="s">
        <v>16</v>
      </c>
      <c r="C2225" s="667"/>
      <c r="D2225" s="667"/>
      <c r="E2225" s="667"/>
      <c r="F2225" s="666">
        <v>20232.2</v>
      </c>
      <c r="G2225" s="667"/>
      <c r="H2225" s="666">
        <v>-6.32</v>
      </c>
      <c r="I2225" s="666">
        <v>-5.83</v>
      </c>
      <c r="J2225" s="667"/>
      <c r="K2225" s="666">
        <v>5690.27</v>
      </c>
      <c r="L2225" s="667"/>
      <c r="M2225" s="667"/>
      <c r="N2225" s="666">
        <v>25910.32</v>
      </c>
    </row>
    <row r="2226" spans="1:14" ht="15" thickBot="1">
      <c r="A2226" s="665" t="s">
        <v>1796</v>
      </c>
      <c r="B2226" s="665" t="s">
        <v>14</v>
      </c>
      <c r="C2226" s="666">
        <v>21179.439999999999</v>
      </c>
      <c r="D2226" s="666">
        <v>902.87</v>
      </c>
      <c r="E2226" s="667"/>
      <c r="F2226" s="667"/>
      <c r="G2226" s="667"/>
      <c r="H2226" s="667"/>
      <c r="I2226" s="666">
        <v>106364.27</v>
      </c>
      <c r="J2226" s="667"/>
      <c r="K2226" s="667"/>
      <c r="L2226" s="667"/>
      <c r="M2226" s="667"/>
      <c r="N2226" s="666">
        <v>128446.58</v>
      </c>
    </row>
    <row r="2227" spans="1:14" ht="15" thickBot="1">
      <c r="A2227" s="665" t="s">
        <v>1797</v>
      </c>
      <c r="B2227" s="665" t="s">
        <v>17</v>
      </c>
      <c r="C2227" s="666">
        <v>32104.99</v>
      </c>
      <c r="D2227" s="666">
        <v>13773.77</v>
      </c>
      <c r="E2227" s="667"/>
      <c r="F2227" s="667"/>
      <c r="G2227" s="666">
        <v>369.73</v>
      </c>
      <c r="H2227" s="667"/>
      <c r="I2227" s="667"/>
      <c r="J2227" s="666">
        <v>25901.97</v>
      </c>
      <c r="K2227" s="666">
        <v>1.31</v>
      </c>
      <c r="L2227" s="666">
        <v>416.67</v>
      </c>
      <c r="M2227" s="667"/>
      <c r="N2227" s="666">
        <v>72568.44</v>
      </c>
    </row>
    <row r="2228" spans="1:14" ht="15" thickBot="1">
      <c r="A2228" s="665" t="s">
        <v>1798</v>
      </c>
      <c r="B2228" s="665" t="s">
        <v>13</v>
      </c>
      <c r="C2228" s="666">
        <v>58395.48</v>
      </c>
      <c r="D2228" s="666">
        <v>148.97</v>
      </c>
      <c r="E2228" s="667"/>
      <c r="F2228" s="666">
        <v>1.47</v>
      </c>
      <c r="G2228" s="667"/>
      <c r="H2228" s="667"/>
      <c r="I2228" s="666">
        <v>3451.43</v>
      </c>
      <c r="J2228" s="667"/>
      <c r="K2228" s="667"/>
      <c r="L2228" s="666">
        <v>258.11</v>
      </c>
      <c r="M2228" s="667"/>
      <c r="N2228" s="666">
        <v>62255.46</v>
      </c>
    </row>
    <row r="2229" spans="1:14" ht="15" thickBot="1">
      <c r="A2229" s="665" t="s">
        <v>3753</v>
      </c>
      <c r="B2229" s="665" t="s">
        <v>13</v>
      </c>
      <c r="C2229" s="666">
        <v>1710.52</v>
      </c>
      <c r="D2229" s="667"/>
      <c r="E2229" s="667"/>
      <c r="F2229" s="667"/>
      <c r="G2229" s="667"/>
      <c r="H2229" s="667"/>
      <c r="I2229" s="667"/>
      <c r="J2229" s="667"/>
      <c r="K2229" s="666">
        <v>2647.49</v>
      </c>
      <c r="L2229" s="667"/>
      <c r="M2229" s="667"/>
      <c r="N2229" s="666">
        <v>4358.01</v>
      </c>
    </row>
    <row r="2230" spans="1:14" ht="15" thickBot="1">
      <c r="A2230" s="665" t="s">
        <v>1799</v>
      </c>
      <c r="B2230" s="665" t="s">
        <v>13</v>
      </c>
      <c r="C2230" s="666">
        <v>12994.44</v>
      </c>
      <c r="D2230" s="667"/>
      <c r="E2230" s="667"/>
      <c r="F2230" s="667"/>
      <c r="G2230" s="667"/>
      <c r="H2230" s="667"/>
      <c r="I2230" s="667"/>
      <c r="J2230" s="667"/>
      <c r="K2230" s="666">
        <v>4979.21</v>
      </c>
      <c r="L2230" s="667"/>
      <c r="M2230" s="666">
        <v>37721.129999999997</v>
      </c>
      <c r="N2230" s="666">
        <v>55694.78</v>
      </c>
    </row>
    <row r="2231" spans="1:14" ht="15" thickBot="1">
      <c r="A2231" s="665" t="s">
        <v>1800</v>
      </c>
      <c r="B2231" s="665" t="s">
        <v>15</v>
      </c>
      <c r="C2231" s="667"/>
      <c r="D2231" s="667"/>
      <c r="E2231" s="667"/>
      <c r="F2231" s="667"/>
      <c r="G2231" s="667"/>
      <c r="H2231" s="667"/>
      <c r="I2231" s="666">
        <v>822.84</v>
      </c>
      <c r="J2231" s="667"/>
      <c r="K2231" s="666">
        <v>47678.15</v>
      </c>
      <c r="L2231" s="667"/>
      <c r="M2231" s="667"/>
      <c r="N2231" s="666">
        <v>48500.99</v>
      </c>
    </row>
    <row r="2232" spans="1:14" ht="15" thickBot="1">
      <c r="A2232" s="665" t="s">
        <v>3754</v>
      </c>
      <c r="B2232" s="665" t="s">
        <v>13</v>
      </c>
      <c r="C2232" s="666">
        <v>32644.11</v>
      </c>
      <c r="D2232" s="666">
        <v>4552.84</v>
      </c>
      <c r="E2232" s="667"/>
      <c r="F2232" s="667"/>
      <c r="G2232" s="667"/>
      <c r="H2232" s="667"/>
      <c r="I2232" s="667"/>
      <c r="J2232" s="667"/>
      <c r="K2232" s="667"/>
      <c r="L2232" s="667"/>
      <c r="M2232" s="667"/>
      <c r="N2232" s="666">
        <v>37196.949999999997</v>
      </c>
    </row>
    <row r="2233" spans="1:14" ht="15" thickBot="1">
      <c r="A2233" s="665" t="s">
        <v>1801</v>
      </c>
      <c r="B2233" s="665" t="s">
        <v>13</v>
      </c>
      <c r="C2233" s="666">
        <v>51737.4</v>
      </c>
      <c r="D2233" s="666">
        <v>695.01</v>
      </c>
      <c r="E2233" s="667"/>
      <c r="F2233" s="667"/>
      <c r="G2233" s="666">
        <v>-48.85</v>
      </c>
      <c r="H2233" s="667"/>
      <c r="I2233" s="666">
        <v>84.26</v>
      </c>
      <c r="J2233" s="666">
        <v>8284.5300000000007</v>
      </c>
      <c r="K2233" s="666">
        <v>121.18</v>
      </c>
      <c r="L2233" s="666">
        <v>1140.31</v>
      </c>
      <c r="M2233" s="667"/>
      <c r="N2233" s="666">
        <v>62013.84</v>
      </c>
    </row>
    <row r="2234" spans="1:14" ht="15" thickBot="1">
      <c r="A2234" s="665" t="s">
        <v>1802</v>
      </c>
      <c r="B2234" s="665" t="s">
        <v>13</v>
      </c>
      <c r="C2234" s="666">
        <v>2346.36</v>
      </c>
      <c r="D2234" s="667"/>
      <c r="E2234" s="667"/>
      <c r="F2234" s="667"/>
      <c r="G2234" s="667"/>
      <c r="H2234" s="666">
        <v>12876.15</v>
      </c>
      <c r="I2234" s="667"/>
      <c r="J2234" s="667"/>
      <c r="K2234" s="666">
        <v>7743.96</v>
      </c>
      <c r="L2234" s="667"/>
      <c r="M2234" s="667"/>
      <c r="N2234" s="666">
        <v>22966.47</v>
      </c>
    </row>
    <row r="2235" spans="1:14" ht="15" thickBot="1">
      <c r="A2235" s="665" t="s">
        <v>1803</v>
      </c>
      <c r="B2235" s="665" t="s">
        <v>13</v>
      </c>
      <c r="C2235" s="666">
        <v>52582.63</v>
      </c>
      <c r="D2235" s="666">
        <v>5327.82</v>
      </c>
      <c r="E2235" s="667"/>
      <c r="F2235" s="667"/>
      <c r="G2235" s="667"/>
      <c r="H2235" s="667"/>
      <c r="I2235" s="666">
        <v>65.8</v>
      </c>
      <c r="J2235" s="667"/>
      <c r="K2235" s="666">
        <v>-557.87</v>
      </c>
      <c r="L2235" s="666">
        <v>645.04999999999995</v>
      </c>
      <c r="M2235" s="667"/>
      <c r="N2235" s="666">
        <v>58063.43</v>
      </c>
    </row>
    <row r="2236" spans="1:14" ht="15" thickBot="1">
      <c r="A2236" s="665" t="s">
        <v>1804</v>
      </c>
      <c r="B2236" s="665" t="s">
        <v>13</v>
      </c>
      <c r="C2236" s="667"/>
      <c r="D2236" s="667"/>
      <c r="E2236" s="667"/>
      <c r="F2236" s="666">
        <v>41348.199999999997</v>
      </c>
      <c r="G2236" s="667"/>
      <c r="H2236" s="667"/>
      <c r="I2236" s="666">
        <v>1874.83</v>
      </c>
      <c r="J2236" s="667"/>
      <c r="K2236" s="666">
        <v>15688.95</v>
      </c>
      <c r="L2236" s="667"/>
      <c r="M2236" s="667"/>
      <c r="N2236" s="666">
        <v>58911.98</v>
      </c>
    </row>
    <row r="2237" spans="1:14" ht="15" thickBot="1">
      <c r="A2237" s="665" t="s">
        <v>3755</v>
      </c>
      <c r="B2237" s="665" t="s">
        <v>16</v>
      </c>
      <c r="C2237" s="666">
        <v>21829.91</v>
      </c>
      <c r="D2237" s="666">
        <v>341.92</v>
      </c>
      <c r="E2237" s="667"/>
      <c r="F2237" s="667"/>
      <c r="G2237" s="666">
        <v>9.57</v>
      </c>
      <c r="H2237" s="667"/>
      <c r="I2237" s="666">
        <v>2216.27</v>
      </c>
      <c r="J2237" s="666">
        <v>1111.93</v>
      </c>
      <c r="K2237" s="666">
        <v>1.7</v>
      </c>
      <c r="L2237" s="666">
        <v>533.92999999999995</v>
      </c>
      <c r="M2237" s="667"/>
      <c r="N2237" s="666">
        <v>26045.23</v>
      </c>
    </row>
    <row r="2238" spans="1:14" ht="15" thickBot="1">
      <c r="A2238" s="665" t="s">
        <v>1805</v>
      </c>
      <c r="B2238" s="665" t="s">
        <v>13</v>
      </c>
      <c r="C2238" s="666">
        <v>40208.15</v>
      </c>
      <c r="D2238" s="666">
        <v>12.72</v>
      </c>
      <c r="E2238" s="667"/>
      <c r="F2238" s="667"/>
      <c r="G2238" s="666">
        <v>16.96</v>
      </c>
      <c r="H2238" s="667"/>
      <c r="I2238" s="666">
        <v>1908.9</v>
      </c>
      <c r="J2238" s="666">
        <v>1.02</v>
      </c>
      <c r="K2238" s="666">
        <v>43847.77</v>
      </c>
      <c r="L2238" s="666">
        <v>262.77</v>
      </c>
      <c r="M2238" s="667"/>
      <c r="N2238" s="666">
        <v>86258.29</v>
      </c>
    </row>
    <row r="2239" spans="1:14" ht="15" thickBot="1">
      <c r="A2239" s="665" t="s">
        <v>1806</v>
      </c>
      <c r="B2239" s="665" t="s">
        <v>15</v>
      </c>
      <c r="C2239" s="666">
        <v>62054.1</v>
      </c>
      <c r="D2239" s="667"/>
      <c r="E2239" s="667"/>
      <c r="F2239" s="667"/>
      <c r="G2239" s="667"/>
      <c r="H2239" s="667"/>
      <c r="I2239" s="666">
        <v>2085.4</v>
      </c>
      <c r="J2239" s="667"/>
      <c r="K2239" s="667"/>
      <c r="L2239" s="666">
        <v>118.8</v>
      </c>
      <c r="M2239" s="667"/>
      <c r="N2239" s="666">
        <v>64258.3</v>
      </c>
    </row>
    <row r="2240" spans="1:14" ht="15" thickBot="1">
      <c r="A2240" s="665" t="s">
        <v>1807</v>
      </c>
      <c r="B2240" s="665" t="s">
        <v>14</v>
      </c>
      <c r="C2240" s="666">
        <v>133.57</v>
      </c>
      <c r="D2240" s="667"/>
      <c r="E2240" s="667"/>
      <c r="F2240" s="667"/>
      <c r="G2240" s="667"/>
      <c r="H2240" s="667"/>
      <c r="I2240" s="666">
        <v>89711.34</v>
      </c>
      <c r="J2240" s="667"/>
      <c r="K2240" s="667"/>
      <c r="L2240" s="667"/>
      <c r="M2240" s="667"/>
      <c r="N2240" s="666">
        <v>89844.91</v>
      </c>
    </row>
    <row r="2241" spans="1:14" ht="15" thickBot="1">
      <c r="A2241" s="665" t="s">
        <v>3756</v>
      </c>
      <c r="B2241" s="665" t="s">
        <v>13</v>
      </c>
      <c r="C2241" s="667"/>
      <c r="D2241" s="667"/>
      <c r="E2241" s="667"/>
      <c r="F2241" s="667"/>
      <c r="G2241" s="667"/>
      <c r="H2241" s="667"/>
      <c r="I2241" s="667"/>
      <c r="J2241" s="667"/>
      <c r="K2241" s="666">
        <v>105889.12</v>
      </c>
      <c r="L2241" s="667"/>
      <c r="M2241" s="667"/>
      <c r="N2241" s="666">
        <v>105889.12</v>
      </c>
    </row>
    <row r="2242" spans="1:14" ht="15" thickBot="1">
      <c r="A2242" s="665" t="s">
        <v>3756</v>
      </c>
      <c r="B2242" s="665" t="s">
        <v>19</v>
      </c>
      <c r="C2242" s="667"/>
      <c r="D2242" s="667"/>
      <c r="E2242" s="667"/>
      <c r="F2242" s="667"/>
      <c r="G2242" s="667"/>
      <c r="H2242" s="667"/>
      <c r="I2242" s="667"/>
      <c r="J2242" s="667"/>
      <c r="K2242" s="666">
        <v>0</v>
      </c>
      <c r="L2242" s="667"/>
      <c r="M2242" s="667"/>
      <c r="N2242" s="666">
        <v>0</v>
      </c>
    </row>
    <row r="2243" spans="1:14" ht="15" thickBot="1">
      <c r="A2243" s="665" t="s">
        <v>1808</v>
      </c>
      <c r="B2243" s="665" t="s">
        <v>16</v>
      </c>
      <c r="C2243" s="666">
        <v>6821.53</v>
      </c>
      <c r="D2243" s="667"/>
      <c r="E2243" s="667"/>
      <c r="F2243" s="667"/>
      <c r="G2243" s="667"/>
      <c r="H2243" s="667"/>
      <c r="I2243" s="666">
        <v>1273.3499999999999</v>
      </c>
      <c r="J2243" s="666">
        <v>1000.49</v>
      </c>
      <c r="K2243" s="667"/>
      <c r="L2243" s="667"/>
      <c r="M2243" s="667"/>
      <c r="N2243" s="666">
        <v>9095.3700000000008</v>
      </c>
    </row>
    <row r="2244" spans="1:14" ht="15" thickBot="1">
      <c r="A2244" s="665" t="s">
        <v>1809</v>
      </c>
      <c r="B2244" s="665" t="s">
        <v>13</v>
      </c>
      <c r="C2244" s="666">
        <v>26387.74</v>
      </c>
      <c r="D2244" s="666">
        <v>1544.13</v>
      </c>
      <c r="E2244" s="667"/>
      <c r="F2244" s="667"/>
      <c r="G2244" s="667"/>
      <c r="H2244" s="667"/>
      <c r="I2244" s="666">
        <v>36483.86</v>
      </c>
      <c r="J2244" s="666">
        <v>1850.18</v>
      </c>
      <c r="K2244" s="666">
        <v>-5.91</v>
      </c>
      <c r="L2244" s="666">
        <v>1465.15</v>
      </c>
      <c r="M2244" s="667"/>
      <c r="N2244" s="666">
        <v>67725.149999999994</v>
      </c>
    </row>
    <row r="2245" spans="1:14" ht="15" thickBot="1">
      <c r="A2245" s="665" t="s">
        <v>3757</v>
      </c>
      <c r="B2245" s="665" t="s">
        <v>13</v>
      </c>
      <c r="C2245" s="666">
        <v>26012.91</v>
      </c>
      <c r="D2245" s="667"/>
      <c r="E2245" s="667"/>
      <c r="F2245" s="667"/>
      <c r="G2245" s="667"/>
      <c r="H2245" s="667"/>
      <c r="I2245" s="666">
        <v>10722.87</v>
      </c>
      <c r="J2245" s="666">
        <v>4120.3599999999997</v>
      </c>
      <c r="K2245" s="666">
        <v>8786.7999999999993</v>
      </c>
      <c r="L2245" s="667"/>
      <c r="M2245" s="667"/>
      <c r="N2245" s="666">
        <v>49642.94</v>
      </c>
    </row>
    <row r="2246" spans="1:14" ht="15" thickBot="1">
      <c r="A2246" s="665" t="s">
        <v>1810</v>
      </c>
      <c r="B2246" s="665" t="s">
        <v>13</v>
      </c>
      <c r="C2246" s="666">
        <v>59055.9</v>
      </c>
      <c r="D2246" s="666">
        <v>900.47</v>
      </c>
      <c r="E2246" s="667"/>
      <c r="F2246" s="667"/>
      <c r="G2246" s="666">
        <v>777.83</v>
      </c>
      <c r="H2246" s="667"/>
      <c r="I2246" s="666">
        <v>24542.69</v>
      </c>
      <c r="J2246" s="666">
        <v>33275.919999999998</v>
      </c>
      <c r="K2246" s="667"/>
      <c r="L2246" s="666">
        <v>47.03</v>
      </c>
      <c r="M2246" s="667"/>
      <c r="N2246" s="666">
        <v>118599.84</v>
      </c>
    </row>
    <row r="2247" spans="1:14" ht="15" thickBot="1">
      <c r="A2247" s="665" t="s">
        <v>3227</v>
      </c>
      <c r="B2247" s="665" t="s">
        <v>13</v>
      </c>
      <c r="C2247" s="666">
        <v>77098.210000000006</v>
      </c>
      <c r="D2247" s="667"/>
      <c r="E2247" s="667"/>
      <c r="F2247" s="667"/>
      <c r="G2247" s="667"/>
      <c r="H2247" s="667"/>
      <c r="I2247" s="666">
        <v>8746.9599999999991</v>
      </c>
      <c r="J2247" s="666">
        <v>9052.57</v>
      </c>
      <c r="K2247" s="667"/>
      <c r="L2247" s="667"/>
      <c r="M2247" s="667"/>
      <c r="N2247" s="666">
        <v>94897.74</v>
      </c>
    </row>
    <row r="2248" spans="1:14" ht="15" thickBot="1">
      <c r="A2248" s="665" t="s">
        <v>1811</v>
      </c>
      <c r="B2248" s="665" t="s">
        <v>13</v>
      </c>
      <c r="C2248" s="666">
        <v>30400.69</v>
      </c>
      <c r="D2248" s="667"/>
      <c r="E2248" s="667"/>
      <c r="F2248" s="667"/>
      <c r="G2248" s="667"/>
      <c r="H2248" s="667"/>
      <c r="I2248" s="666">
        <v>25270.28</v>
      </c>
      <c r="J2248" s="666">
        <v>8414.5400000000009</v>
      </c>
      <c r="K2248" s="666">
        <v>23276.95</v>
      </c>
      <c r="L2248" s="667"/>
      <c r="M2248" s="667"/>
      <c r="N2248" s="666">
        <v>87362.46</v>
      </c>
    </row>
    <row r="2249" spans="1:14" ht="15" thickBot="1">
      <c r="A2249" s="665" t="s">
        <v>1812</v>
      </c>
      <c r="B2249" s="665" t="s">
        <v>16</v>
      </c>
      <c r="C2249" s="666">
        <v>6208.96</v>
      </c>
      <c r="D2249" s="666">
        <v>0.24</v>
      </c>
      <c r="E2249" s="667"/>
      <c r="F2249" s="666">
        <v>0.48</v>
      </c>
      <c r="G2249" s="666">
        <v>2.5099999999999998</v>
      </c>
      <c r="H2249" s="667"/>
      <c r="I2249" s="666">
        <v>51.78</v>
      </c>
      <c r="J2249" s="667"/>
      <c r="K2249" s="666">
        <v>36907.08</v>
      </c>
      <c r="L2249" s="666">
        <v>1.31</v>
      </c>
      <c r="M2249" s="666">
        <v>0</v>
      </c>
      <c r="N2249" s="666">
        <v>43172.36</v>
      </c>
    </row>
    <row r="2250" spans="1:14" ht="15" thickBot="1">
      <c r="A2250" s="665" t="s">
        <v>1813</v>
      </c>
      <c r="B2250" s="665" t="s">
        <v>16</v>
      </c>
      <c r="C2250" s="667"/>
      <c r="D2250" s="667"/>
      <c r="E2250" s="667"/>
      <c r="F2250" s="667"/>
      <c r="G2250" s="667"/>
      <c r="H2250" s="667"/>
      <c r="I2250" s="666">
        <v>148343.66</v>
      </c>
      <c r="J2250" s="667"/>
      <c r="K2250" s="666">
        <v>1198.29</v>
      </c>
      <c r="L2250" s="667"/>
      <c r="M2250" s="667"/>
      <c r="N2250" s="666">
        <v>149541.95000000001</v>
      </c>
    </row>
    <row r="2251" spans="1:14" ht="15" thickBot="1">
      <c r="A2251" s="665" t="s">
        <v>3054</v>
      </c>
      <c r="B2251" s="665" t="s">
        <v>16</v>
      </c>
      <c r="C2251" s="666">
        <v>34492.589999999997</v>
      </c>
      <c r="D2251" s="666">
        <v>1781.44</v>
      </c>
      <c r="E2251" s="667"/>
      <c r="F2251" s="667"/>
      <c r="G2251" s="667"/>
      <c r="H2251" s="667"/>
      <c r="I2251" s="666">
        <v>6265.64</v>
      </c>
      <c r="J2251" s="666">
        <v>2571.41</v>
      </c>
      <c r="K2251" s="666">
        <v>1.54</v>
      </c>
      <c r="L2251" s="666">
        <v>295.06</v>
      </c>
      <c r="M2251" s="667"/>
      <c r="N2251" s="666">
        <v>45407.68</v>
      </c>
    </row>
    <row r="2252" spans="1:14" ht="15" thickBot="1">
      <c r="A2252" s="665" t="s">
        <v>1814</v>
      </c>
      <c r="B2252" s="665" t="s">
        <v>13</v>
      </c>
      <c r="C2252" s="666">
        <v>15139.33</v>
      </c>
      <c r="D2252" s="667"/>
      <c r="E2252" s="667"/>
      <c r="F2252" s="667"/>
      <c r="G2252" s="667"/>
      <c r="H2252" s="667"/>
      <c r="I2252" s="667"/>
      <c r="J2252" s="667"/>
      <c r="K2252" s="666">
        <v>35470.9</v>
      </c>
      <c r="L2252" s="667"/>
      <c r="M2252" s="667"/>
      <c r="N2252" s="666">
        <v>50610.23</v>
      </c>
    </row>
    <row r="2253" spans="1:14" ht="15" thickBot="1">
      <c r="A2253" s="665" t="s">
        <v>1815</v>
      </c>
      <c r="B2253" s="665" t="s">
        <v>13</v>
      </c>
      <c r="C2253" s="666">
        <v>2826.61</v>
      </c>
      <c r="D2253" s="667"/>
      <c r="E2253" s="667"/>
      <c r="F2253" s="666">
        <v>28266.86</v>
      </c>
      <c r="G2253" s="667"/>
      <c r="H2253" s="666">
        <v>30052.19</v>
      </c>
      <c r="I2253" s="666">
        <v>1652.03</v>
      </c>
      <c r="J2253" s="667"/>
      <c r="K2253" s="666">
        <v>33316.9</v>
      </c>
      <c r="L2253" s="667"/>
      <c r="M2253" s="667"/>
      <c r="N2253" s="666">
        <v>96114.59</v>
      </c>
    </row>
    <row r="2254" spans="1:14" ht="15" thickBot="1">
      <c r="A2254" s="665" t="s">
        <v>1816</v>
      </c>
      <c r="B2254" s="665" t="s">
        <v>16</v>
      </c>
      <c r="C2254" s="666">
        <v>24002.59</v>
      </c>
      <c r="D2254" s="667"/>
      <c r="E2254" s="667"/>
      <c r="F2254" s="667"/>
      <c r="G2254" s="666">
        <v>1358.63</v>
      </c>
      <c r="H2254" s="667"/>
      <c r="I2254" s="667"/>
      <c r="J2254" s="667"/>
      <c r="K2254" s="666">
        <v>14944.99</v>
      </c>
      <c r="L2254" s="667"/>
      <c r="M2254" s="666">
        <v>4981.6499999999996</v>
      </c>
      <c r="N2254" s="666">
        <v>45287.86</v>
      </c>
    </row>
    <row r="2255" spans="1:14" ht="15" thickBot="1">
      <c r="A2255" s="665" t="s">
        <v>1817</v>
      </c>
      <c r="B2255" s="665" t="s">
        <v>13</v>
      </c>
      <c r="C2255" s="666">
        <v>80467.91</v>
      </c>
      <c r="D2255" s="667"/>
      <c r="E2255" s="667"/>
      <c r="F2255" s="667"/>
      <c r="G2255" s="667"/>
      <c r="H2255" s="667"/>
      <c r="I2255" s="667"/>
      <c r="J2255" s="667"/>
      <c r="K2255" s="666">
        <v>-2212.9299999999998</v>
      </c>
      <c r="L2255" s="667"/>
      <c r="M2255" s="667"/>
      <c r="N2255" s="666">
        <v>78254.98</v>
      </c>
    </row>
    <row r="2256" spans="1:14" ht="15" thickBot="1">
      <c r="A2256" s="665" t="s">
        <v>3055</v>
      </c>
      <c r="B2256" s="665" t="s">
        <v>13</v>
      </c>
      <c r="C2256" s="666">
        <v>49243.42</v>
      </c>
      <c r="D2256" s="666">
        <v>992.53</v>
      </c>
      <c r="E2256" s="667"/>
      <c r="F2256" s="667"/>
      <c r="G2256" s="667"/>
      <c r="H2256" s="667"/>
      <c r="I2256" s="666">
        <v>12684.32</v>
      </c>
      <c r="J2256" s="666">
        <v>1875.87</v>
      </c>
      <c r="K2256" s="666">
        <v>6.11</v>
      </c>
      <c r="L2256" s="666">
        <v>769.59</v>
      </c>
      <c r="M2256" s="667"/>
      <c r="N2256" s="666">
        <v>65571.839999999997</v>
      </c>
    </row>
    <row r="2257" spans="1:14" ht="15" thickBot="1">
      <c r="A2257" s="665" t="s">
        <v>1818</v>
      </c>
      <c r="B2257" s="665" t="s">
        <v>13</v>
      </c>
      <c r="C2257" s="666">
        <v>62539.95</v>
      </c>
      <c r="D2257" s="666">
        <v>-7.03</v>
      </c>
      <c r="E2257" s="667"/>
      <c r="F2257" s="667"/>
      <c r="G2257" s="666">
        <v>-1.7</v>
      </c>
      <c r="H2257" s="666">
        <v>-1.84</v>
      </c>
      <c r="I2257" s="666">
        <v>2720.64</v>
      </c>
      <c r="J2257" s="666">
        <v>-31.88</v>
      </c>
      <c r="K2257" s="667"/>
      <c r="L2257" s="666">
        <v>6192.77</v>
      </c>
      <c r="M2257" s="667"/>
      <c r="N2257" s="666">
        <v>71410.91</v>
      </c>
    </row>
    <row r="2258" spans="1:14" ht="15" thickBot="1">
      <c r="A2258" s="665" t="s">
        <v>1819</v>
      </c>
      <c r="B2258" s="665" t="s">
        <v>16</v>
      </c>
      <c r="C2258" s="666">
        <v>29824.29</v>
      </c>
      <c r="D2258" s="667"/>
      <c r="E2258" s="667"/>
      <c r="F2258" s="667"/>
      <c r="G2258" s="667"/>
      <c r="H2258" s="667"/>
      <c r="I2258" s="666">
        <v>1958.12</v>
      </c>
      <c r="J2258" s="667"/>
      <c r="K2258" s="666">
        <v>20174.77</v>
      </c>
      <c r="L2258" s="667"/>
      <c r="M2258" s="667"/>
      <c r="N2258" s="666">
        <v>51957.18</v>
      </c>
    </row>
    <row r="2259" spans="1:14" ht="15" thickBot="1">
      <c r="A2259" s="665" t="s">
        <v>1820</v>
      </c>
      <c r="B2259" s="665" t="s">
        <v>16</v>
      </c>
      <c r="C2259" s="666">
        <v>432.43</v>
      </c>
      <c r="D2259" s="667"/>
      <c r="E2259" s="667"/>
      <c r="F2259" s="666">
        <v>42894.15</v>
      </c>
      <c r="G2259" s="667"/>
      <c r="H2259" s="666">
        <v>486.32</v>
      </c>
      <c r="I2259" s="666">
        <v>244.91</v>
      </c>
      <c r="J2259" s="666">
        <v>8.08</v>
      </c>
      <c r="K2259" s="666">
        <v>833.28</v>
      </c>
      <c r="L2259" s="667"/>
      <c r="M2259" s="667"/>
      <c r="N2259" s="666">
        <v>44899.17</v>
      </c>
    </row>
    <row r="2260" spans="1:14" ht="15" thickBot="1">
      <c r="A2260" s="665" t="s">
        <v>1821</v>
      </c>
      <c r="B2260" s="665" t="s">
        <v>14</v>
      </c>
      <c r="C2260" s="666">
        <v>477.27</v>
      </c>
      <c r="D2260" s="667"/>
      <c r="E2260" s="667"/>
      <c r="F2260" s="667"/>
      <c r="G2260" s="666">
        <v>278.14999999999998</v>
      </c>
      <c r="H2260" s="667"/>
      <c r="I2260" s="666">
        <v>114900.73</v>
      </c>
      <c r="J2260" s="667"/>
      <c r="K2260" s="667"/>
      <c r="L2260" s="667"/>
      <c r="M2260" s="667"/>
      <c r="N2260" s="666">
        <v>115656.15</v>
      </c>
    </row>
    <row r="2261" spans="1:14" ht="15" thickBot="1">
      <c r="A2261" s="665" t="s">
        <v>1822</v>
      </c>
      <c r="B2261" s="665" t="s">
        <v>13</v>
      </c>
      <c r="C2261" s="666">
        <v>17153.14</v>
      </c>
      <c r="D2261" s="666">
        <v>963.75</v>
      </c>
      <c r="E2261" s="667"/>
      <c r="F2261" s="667"/>
      <c r="G2261" s="667"/>
      <c r="H2261" s="667"/>
      <c r="I2261" s="666">
        <v>10619.66</v>
      </c>
      <c r="J2261" s="666">
        <v>672.4</v>
      </c>
      <c r="K2261" s="666">
        <v>-2.7</v>
      </c>
      <c r="L2261" s="666">
        <v>116.13</v>
      </c>
      <c r="M2261" s="667"/>
      <c r="N2261" s="666">
        <v>29522.38</v>
      </c>
    </row>
    <row r="2262" spans="1:14" ht="15" thickBot="1">
      <c r="A2262" s="665" t="s">
        <v>1823</v>
      </c>
      <c r="B2262" s="665" t="s">
        <v>13</v>
      </c>
      <c r="C2262" s="666">
        <v>288.5</v>
      </c>
      <c r="D2262" s="667"/>
      <c r="E2262" s="667"/>
      <c r="F2262" s="667"/>
      <c r="G2262" s="666">
        <v>18.739999999999998</v>
      </c>
      <c r="H2262" s="666">
        <v>2.61</v>
      </c>
      <c r="I2262" s="666">
        <v>68564.86</v>
      </c>
      <c r="J2262" s="666">
        <v>6729.82</v>
      </c>
      <c r="K2262" s="666">
        <v>165.52</v>
      </c>
      <c r="L2262" s="666">
        <v>0</v>
      </c>
      <c r="M2262" s="667"/>
      <c r="N2262" s="666">
        <v>75770.05</v>
      </c>
    </row>
    <row r="2263" spans="1:14" ht="15" thickBot="1">
      <c r="A2263" s="665" t="s">
        <v>1824</v>
      </c>
      <c r="B2263" s="665" t="s">
        <v>15</v>
      </c>
      <c r="C2263" s="667"/>
      <c r="D2263" s="667"/>
      <c r="E2263" s="667"/>
      <c r="F2263" s="667"/>
      <c r="G2263" s="667"/>
      <c r="H2263" s="667"/>
      <c r="I2263" s="667"/>
      <c r="J2263" s="667"/>
      <c r="K2263" s="666">
        <v>32492.99</v>
      </c>
      <c r="L2263" s="667"/>
      <c r="M2263" s="667"/>
      <c r="N2263" s="666">
        <v>32492.99</v>
      </c>
    </row>
    <row r="2264" spans="1:14" ht="15" thickBot="1">
      <c r="A2264" s="665" t="s">
        <v>1825</v>
      </c>
      <c r="B2264" s="665" t="s">
        <v>13</v>
      </c>
      <c r="C2264" s="666">
        <v>53554.559999999998</v>
      </c>
      <c r="D2264" s="667"/>
      <c r="E2264" s="667"/>
      <c r="F2264" s="667"/>
      <c r="G2264" s="667"/>
      <c r="H2264" s="667"/>
      <c r="I2264" s="667"/>
      <c r="J2264" s="667"/>
      <c r="K2264" s="666">
        <v>32526.45</v>
      </c>
      <c r="L2264" s="667"/>
      <c r="M2264" s="667"/>
      <c r="N2264" s="666">
        <v>86081.01</v>
      </c>
    </row>
    <row r="2265" spans="1:14" ht="15" thickBot="1">
      <c r="A2265" s="665" t="s">
        <v>1826</v>
      </c>
      <c r="B2265" s="665" t="s">
        <v>14</v>
      </c>
      <c r="C2265" s="666">
        <v>932.42</v>
      </c>
      <c r="D2265" s="666">
        <v>0.18</v>
      </c>
      <c r="E2265" s="667"/>
      <c r="F2265" s="667"/>
      <c r="G2265" s="667"/>
      <c r="H2265" s="667"/>
      <c r="I2265" s="666">
        <v>94057.600000000006</v>
      </c>
      <c r="J2265" s="667"/>
      <c r="K2265" s="667"/>
      <c r="L2265" s="666">
        <v>15314.11</v>
      </c>
      <c r="M2265" s="667"/>
      <c r="N2265" s="666">
        <v>110304.31</v>
      </c>
    </row>
    <row r="2266" spans="1:14" ht="15" thickBot="1">
      <c r="A2266" s="665" t="s">
        <v>1827</v>
      </c>
      <c r="B2266" s="665" t="s">
        <v>13</v>
      </c>
      <c r="C2266" s="666">
        <v>8773.49</v>
      </c>
      <c r="D2266" s="667"/>
      <c r="E2266" s="667"/>
      <c r="F2266" s="667"/>
      <c r="G2266" s="667"/>
      <c r="H2266" s="667"/>
      <c r="I2266" s="666">
        <v>93470.25</v>
      </c>
      <c r="J2266" s="667"/>
      <c r="K2266" s="667"/>
      <c r="L2266" s="667"/>
      <c r="M2266" s="667"/>
      <c r="N2266" s="666">
        <v>102243.74</v>
      </c>
    </row>
    <row r="2267" spans="1:14" ht="15" thickBot="1">
      <c r="A2267" s="665" t="s">
        <v>1828</v>
      </c>
      <c r="B2267" s="665" t="s">
        <v>15</v>
      </c>
      <c r="C2267" s="666">
        <v>52788.14</v>
      </c>
      <c r="D2267" s="667"/>
      <c r="E2267" s="667"/>
      <c r="F2267" s="667"/>
      <c r="G2267" s="667"/>
      <c r="H2267" s="667"/>
      <c r="I2267" s="666">
        <v>3364.77</v>
      </c>
      <c r="J2267" s="667"/>
      <c r="K2267" s="667"/>
      <c r="L2267" s="667"/>
      <c r="M2267" s="667"/>
      <c r="N2267" s="666">
        <v>56152.91</v>
      </c>
    </row>
    <row r="2268" spans="1:14" ht="15" thickBot="1">
      <c r="A2268" s="665" t="s">
        <v>1829</v>
      </c>
      <c r="B2268" s="665" t="s">
        <v>15</v>
      </c>
      <c r="C2268" s="667"/>
      <c r="D2268" s="667"/>
      <c r="E2268" s="667"/>
      <c r="F2268" s="667"/>
      <c r="G2268" s="667"/>
      <c r="H2268" s="666">
        <v>367.26</v>
      </c>
      <c r="I2268" s="666">
        <v>1045.79</v>
      </c>
      <c r="J2268" s="667"/>
      <c r="K2268" s="666">
        <v>58176.76</v>
      </c>
      <c r="L2268" s="667"/>
      <c r="M2268" s="667"/>
      <c r="N2268" s="666">
        <v>59589.81</v>
      </c>
    </row>
    <row r="2269" spans="1:14" ht="15" thickBot="1">
      <c r="A2269" s="665" t="s">
        <v>3758</v>
      </c>
      <c r="B2269" s="665" t="s">
        <v>13</v>
      </c>
      <c r="C2269" s="666">
        <v>37789.199999999997</v>
      </c>
      <c r="D2269" s="666">
        <v>33.79</v>
      </c>
      <c r="E2269" s="667"/>
      <c r="F2269" s="667"/>
      <c r="G2269" s="667"/>
      <c r="H2269" s="667"/>
      <c r="I2269" s="666">
        <v>112.95</v>
      </c>
      <c r="J2269" s="666">
        <v>158.69999999999999</v>
      </c>
      <c r="K2269" s="667"/>
      <c r="L2269" s="666">
        <v>646.87</v>
      </c>
      <c r="M2269" s="667"/>
      <c r="N2269" s="666">
        <v>38741.51</v>
      </c>
    </row>
    <row r="2270" spans="1:14" ht="15" thickBot="1">
      <c r="A2270" s="665" t="s">
        <v>1830</v>
      </c>
      <c r="B2270" s="665" t="s">
        <v>15</v>
      </c>
      <c r="C2270" s="667"/>
      <c r="D2270" s="667"/>
      <c r="E2270" s="667"/>
      <c r="F2270" s="667"/>
      <c r="G2270" s="667"/>
      <c r="H2270" s="667"/>
      <c r="I2270" s="666">
        <v>23.35</v>
      </c>
      <c r="J2270" s="667"/>
      <c r="K2270" s="666">
        <v>41469.040000000001</v>
      </c>
      <c r="L2270" s="667"/>
      <c r="M2270" s="667"/>
      <c r="N2270" s="666">
        <v>41492.39</v>
      </c>
    </row>
    <row r="2271" spans="1:14" ht="15" thickBot="1">
      <c r="A2271" s="665" t="s">
        <v>1831</v>
      </c>
      <c r="B2271" s="665" t="s">
        <v>14</v>
      </c>
      <c r="C2271" s="666">
        <v>11670.4</v>
      </c>
      <c r="D2271" s="667"/>
      <c r="E2271" s="667"/>
      <c r="F2271" s="667"/>
      <c r="G2271" s="667"/>
      <c r="H2271" s="667"/>
      <c r="I2271" s="666">
        <v>119953.25</v>
      </c>
      <c r="J2271" s="667"/>
      <c r="K2271" s="667"/>
      <c r="L2271" s="667"/>
      <c r="M2271" s="667"/>
      <c r="N2271" s="666">
        <v>131623.65</v>
      </c>
    </row>
    <row r="2272" spans="1:14" ht="15" thickBot="1">
      <c r="A2272" s="665" t="s">
        <v>3759</v>
      </c>
      <c r="B2272" s="665" t="s">
        <v>13</v>
      </c>
      <c r="C2272" s="666">
        <v>-1099.24</v>
      </c>
      <c r="D2272" s="667"/>
      <c r="E2272" s="667"/>
      <c r="F2272" s="666">
        <v>13980.41</v>
      </c>
      <c r="G2272" s="667"/>
      <c r="H2272" s="666">
        <v>1560.91</v>
      </c>
      <c r="I2272" s="666">
        <v>-8.6999999999999993</v>
      </c>
      <c r="J2272" s="666">
        <v>-4.8499999999999996</v>
      </c>
      <c r="K2272" s="666">
        <v>6178.66</v>
      </c>
      <c r="L2272" s="667"/>
      <c r="M2272" s="667"/>
      <c r="N2272" s="666">
        <v>20607.189999999999</v>
      </c>
    </row>
    <row r="2273" spans="1:14" ht="15" thickBot="1">
      <c r="A2273" s="665" t="s">
        <v>1832</v>
      </c>
      <c r="B2273" s="665" t="s">
        <v>13</v>
      </c>
      <c r="C2273" s="666">
        <v>72267.58</v>
      </c>
      <c r="D2273" s="667"/>
      <c r="E2273" s="667"/>
      <c r="F2273" s="667"/>
      <c r="G2273" s="667"/>
      <c r="H2273" s="667"/>
      <c r="I2273" s="667"/>
      <c r="J2273" s="667"/>
      <c r="K2273" s="666">
        <v>25155.18</v>
      </c>
      <c r="L2273" s="667"/>
      <c r="M2273" s="667"/>
      <c r="N2273" s="666">
        <v>97422.76</v>
      </c>
    </row>
    <row r="2274" spans="1:14" ht="15" thickBot="1">
      <c r="A2274" s="665" t="s">
        <v>1833</v>
      </c>
      <c r="B2274" s="665" t="s">
        <v>16</v>
      </c>
      <c r="C2274" s="666">
        <v>50531.53</v>
      </c>
      <c r="D2274" s="666">
        <v>194.23</v>
      </c>
      <c r="E2274" s="667"/>
      <c r="F2274" s="667"/>
      <c r="G2274" s="667"/>
      <c r="H2274" s="666">
        <v>1.48</v>
      </c>
      <c r="I2274" s="666">
        <v>3140.2</v>
      </c>
      <c r="J2274" s="666">
        <v>587.54999999999995</v>
      </c>
      <c r="K2274" s="666">
        <v>138.51</v>
      </c>
      <c r="L2274" s="666">
        <v>172.97</v>
      </c>
      <c r="M2274" s="667"/>
      <c r="N2274" s="666">
        <v>54766.47</v>
      </c>
    </row>
    <row r="2275" spans="1:14" ht="15" thickBot="1">
      <c r="A2275" s="665" t="s">
        <v>1834</v>
      </c>
      <c r="B2275" s="665" t="s">
        <v>13</v>
      </c>
      <c r="C2275" s="666">
        <v>19752.560000000001</v>
      </c>
      <c r="D2275" s="667"/>
      <c r="E2275" s="667"/>
      <c r="F2275" s="667"/>
      <c r="G2275" s="667"/>
      <c r="H2275" s="667"/>
      <c r="I2275" s="666">
        <v>54131.86</v>
      </c>
      <c r="J2275" s="667"/>
      <c r="K2275" s="667"/>
      <c r="L2275" s="667"/>
      <c r="M2275" s="667"/>
      <c r="N2275" s="666">
        <v>73884.42</v>
      </c>
    </row>
    <row r="2276" spans="1:14" ht="15" thickBot="1">
      <c r="A2276" s="665" t="s">
        <v>1835</v>
      </c>
      <c r="B2276" s="665" t="s">
        <v>14</v>
      </c>
      <c r="C2276" s="666">
        <v>624.24</v>
      </c>
      <c r="D2276" s="667"/>
      <c r="E2276" s="667"/>
      <c r="F2276" s="667"/>
      <c r="G2276" s="666">
        <v>180.29</v>
      </c>
      <c r="H2276" s="667"/>
      <c r="I2276" s="666">
        <v>95824.14</v>
      </c>
      <c r="J2276" s="667"/>
      <c r="K2276" s="667"/>
      <c r="L2276" s="667"/>
      <c r="M2276" s="667"/>
      <c r="N2276" s="666">
        <v>96628.67</v>
      </c>
    </row>
    <row r="2277" spans="1:14" ht="15" thickBot="1">
      <c r="A2277" s="665" t="s">
        <v>3760</v>
      </c>
      <c r="B2277" s="665" t="s">
        <v>13</v>
      </c>
      <c r="C2277" s="666">
        <v>8949.5</v>
      </c>
      <c r="D2277" s="667"/>
      <c r="E2277" s="667"/>
      <c r="F2277" s="667"/>
      <c r="G2277" s="667"/>
      <c r="H2277" s="667"/>
      <c r="I2277" s="667"/>
      <c r="J2277" s="667"/>
      <c r="K2277" s="666">
        <v>39373.980000000003</v>
      </c>
      <c r="L2277" s="667"/>
      <c r="M2277" s="667"/>
      <c r="N2277" s="666">
        <v>48323.48</v>
      </c>
    </row>
    <row r="2278" spans="1:14" ht="15" thickBot="1">
      <c r="A2278" s="665" t="s">
        <v>1836</v>
      </c>
      <c r="B2278" s="665" t="s">
        <v>13</v>
      </c>
      <c r="C2278" s="666">
        <v>8434.0300000000007</v>
      </c>
      <c r="D2278" s="667"/>
      <c r="E2278" s="667"/>
      <c r="F2278" s="667"/>
      <c r="G2278" s="667"/>
      <c r="H2278" s="667"/>
      <c r="I2278" s="667"/>
      <c r="J2278" s="667"/>
      <c r="K2278" s="666">
        <v>3716.81</v>
      </c>
      <c r="L2278" s="667"/>
      <c r="M2278" s="666">
        <v>34804.85</v>
      </c>
      <c r="N2278" s="666">
        <v>46955.69</v>
      </c>
    </row>
    <row r="2279" spans="1:14" ht="15" thickBot="1">
      <c r="A2279" s="665" t="s">
        <v>1836</v>
      </c>
      <c r="B2279" s="665" t="s">
        <v>14</v>
      </c>
      <c r="C2279" s="667"/>
      <c r="D2279" s="667"/>
      <c r="E2279" s="667"/>
      <c r="F2279" s="667"/>
      <c r="G2279" s="667"/>
      <c r="H2279" s="667"/>
      <c r="I2279" s="667"/>
      <c r="J2279" s="667"/>
      <c r="K2279" s="667"/>
      <c r="L2279" s="667"/>
      <c r="M2279" s="666">
        <v>11467.75</v>
      </c>
      <c r="N2279" s="666">
        <v>11467.75</v>
      </c>
    </row>
    <row r="2280" spans="1:14" ht="15" thickBot="1">
      <c r="A2280" s="665" t="s">
        <v>1837</v>
      </c>
      <c r="B2280" s="665" t="s">
        <v>13</v>
      </c>
      <c r="C2280" s="667"/>
      <c r="D2280" s="667"/>
      <c r="E2280" s="667"/>
      <c r="F2280" s="667"/>
      <c r="G2280" s="667"/>
      <c r="H2280" s="667"/>
      <c r="I2280" s="666">
        <v>253.92</v>
      </c>
      <c r="J2280" s="667"/>
      <c r="K2280" s="666">
        <v>90505.13</v>
      </c>
      <c r="L2280" s="667"/>
      <c r="M2280" s="667"/>
      <c r="N2280" s="666">
        <v>90759.05</v>
      </c>
    </row>
    <row r="2281" spans="1:14" ht="15" thickBot="1">
      <c r="A2281" s="665" t="s">
        <v>1838</v>
      </c>
      <c r="B2281" s="665" t="s">
        <v>15</v>
      </c>
      <c r="C2281" s="666">
        <v>45974.05</v>
      </c>
      <c r="D2281" s="667"/>
      <c r="E2281" s="667"/>
      <c r="F2281" s="667"/>
      <c r="G2281" s="667"/>
      <c r="H2281" s="667"/>
      <c r="I2281" s="666">
        <v>8794.6</v>
      </c>
      <c r="J2281" s="666">
        <v>9258.83</v>
      </c>
      <c r="K2281" s="667"/>
      <c r="L2281" s="667"/>
      <c r="M2281" s="667"/>
      <c r="N2281" s="666">
        <v>64027.48</v>
      </c>
    </row>
    <row r="2282" spans="1:14" ht="15" thickBot="1">
      <c r="A2282" s="665" t="s">
        <v>3761</v>
      </c>
      <c r="B2282" s="665" t="s">
        <v>15</v>
      </c>
      <c r="C2282" s="666">
        <v>34749.53</v>
      </c>
      <c r="D2282" s="667"/>
      <c r="E2282" s="667"/>
      <c r="F2282" s="667"/>
      <c r="G2282" s="667"/>
      <c r="H2282" s="667"/>
      <c r="I2282" s="666">
        <v>-1412.96</v>
      </c>
      <c r="J2282" s="666">
        <v>-1721.28</v>
      </c>
      <c r="K2282" s="667"/>
      <c r="L2282" s="667"/>
      <c r="M2282" s="667"/>
      <c r="N2282" s="666">
        <v>31615.29</v>
      </c>
    </row>
    <row r="2283" spans="1:14" ht="15" thickBot="1">
      <c r="A2283" s="665" t="s">
        <v>1839</v>
      </c>
      <c r="B2283" s="665" t="s">
        <v>13</v>
      </c>
      <c r="C2283" s="666">
        <v>7370.17</v>
      </c>
      <c r="D2283" s="667"/>
      <c r="E2283" s="667"/>
      <c r="F2283" s="667"/>
      <c r="G2283" s="667"/>
      <c r="H2283" s="667"/>
      <c r="I2283" s="666">
        <v>4699.9799999999996</v>
      </c>
      <c r="J2283" s="666">
        <v>1543.31</v>
      </c>
      <c r="K2283" s="666">
        <v>56615.01</v>
      </c>
      <c r="L2283" s="667"/>
      <c r="M2283" s="667"/>
      <c r="N2283" s="666">
        <v>70228.47</v>
      </c>
    </row>
    <row r="2284" spans="1:14" ht="15" thickBot="1">
      <c r="A2284" s="665" t="s">
        <v>3228</v>
      </c>
      <c r="B2284" s="665" t="s">
        <v>15</v>
      </c>
      <c r="C2284" s="667"/>
      <c r="D2284" s="667"/>
      <c r="E2284" s="667"/>
      <c r="F2284" s="667"/>
      <c r="G2284" s="667"/>
      <c r="H2284" s="667"/>
      <c r="I2284" s="667"/>
      <c r="J2284" s="667"/>
      <c r="K2284" s="666">
        <v>10587.44</v>
      </c>
      <c r="L2284" s="667"/>
      <c r="M2284" s="667"/>
      <c r="N2284" s="666">
        <v>10587.44</v>
      </c>
    </row>
    <row r="2285" spans="1:14" ht="15" thickBot="1">
      <c r="A2285" s="665" t="s">
        <v>1840</v>
      </c>
      <c r="B2285" s="665" t="s">
        <v>16</v>
      </c>
      <c r="C2285" s="666">
        <v>930.51</v>
      </c>
      <c r="D2285" s="667"/>
      <c r="E2285" s="667"/>
      <c r="F2285" s="667"/>
      <c r="G2285" s="667"/>
      <c r="H2285" s="667"/>
      <c r="I2285" s="666">
        <v>107298.9</v>
      </c>
      <c r="J2285" s="667"/>
      <c r="K2285" s="666">
        <v>819.78</v>
      </c>
      <c r="L2285" s="667"/>
      <c r="M2285" s="667"/>
      <c r="N2285" s="666">
        <v>109049.19</v>
      </c>
    </row>
    <row r="2286" spans="1:14" ht="15" thickBot="1">
      <c r="A2286" s="665" t="s">
        <v>1841</v>
      </c>
      <c r="B2286" s="665" t="s">
        <v>15</v>
      </c>
      <c r="C2286" s="667"/>
      <c r="D2286" s="667"/>
      <c r="E2286" s="667"/>
      <c r="F2286" s="667"/>
      <c r="G2286" s="667"/>
      <c r="H2286" s="667"/>
      <c r="I2286" s="667"/>
      <c r="J2286" s="667"/>
      <c r="K2286" s="666">
        <v>43186.61</v>
      </c>
      <c r="L2286" s="667"/>
      <c r="M2286" s="667"/>
      <c r="N2286" s="666">
        <v>43186.61</v>
      </c>
    </row>
    <row r="2287" spans="1:14" ht="15" thickBot="1">
      <c r="A2287" s="665" t="s">
        <v>1842</v>
      </c>
      <c r="B2287" s="665" t="s">
        <v>13</v>
      </c>
      <c r="C2287" s="667"/>
      <c r="D2287" s="667"/>
      <c r="E2287" s="667"/>
      <c r="F2287" s="667"/>
      <c r="G2287" s="667"/>
      <c r="H2287" s="667"/>
      <c r="I2287" s="667"/>
      <c r="J2287" s="667"/>
      <c r="K2287" s="666">
        <v>76660.12</v>
      </c>
      <c r="L2287" s="667"/>
      <c r="M2287" s="667"/>
      <c r="N2287" s="666">
        <v>76660.12</v>
      </c>
    </row>
    <row r="2288" spans="1:14" ht="15" thickBot="1">
      <c r="A2288" s="665" t="s">
        <v>1843</v>
      </c>
      <c r="B2288" s="665" t="s">
        <v>13</v>
      </c>
      <c r="C2288" s="666">
        <v>39543.699999999997</v>
      </c>
      <c r="D2288" s="666">
        <v>712.06</v>
      </c>
      <c r="E2288" s="667"/>
      <c r="F2288" s="667"/>
      <c r="G2288" s="667"/>
      <c r="H2288" s="667"/>
      <c r="I2288" s="666">
        <v>19393.09</v>
      </c>
      <c r="J2288" s="666">
        <v>15338.64</v>
      </c>
      <c r="K2288" s="666">
        <v>13877.91</v>
      </c>
      <c r="L2288" s="666">
        <v>30.55</v>
      </c>
      <c r="M2288" s="667"/>
      <c r="N2288" s="666">
        <v>88895.95</v>
      </c>
    </row>
    <row r="2289" spans="1:14" ht="15" thickBot="1">
      <c r="A2289" s="665" t="s">
        <v>3056</v>
      </c>
      <c r="B2289" s="665" t="s">
        <v>13</v>
      </c>
      <c r="C2289" s="666">
        <v>41901.32</v>
      </c>
      <c r="D2289" s="667"/>
      <c r="E2289" s="667"/>
      <c r="F2289" s="667"/>
      <c r="G2289" s="667"/>
      <c r="H2289" s="667"/>
      <c r="I2289" s="666">
        <v>19460.46</v>
      </c>
      <c r="J2289" s="666">
        <v>962.97</v>
      </c>
      <c r="K2289" s="666">
        <v>22149.69</v>
      </c>
      <c r="L2289" s="667"/>
      <c r="M2289" s="667"/>
      <c r="N2289" s="666">
        <v>84474.44</v>
      </c>
    </row>
    <row r="2290" spans="1:14" ht="15" thickBot="1">
      <c r="A2290" s="665" t="s">
        <v>1844</v>
      </c>
      <c r="B2290" s="665" t="s">
        <v>13</v>
      </c>
      <c r="C2290" s="666">
        <v>0.01</v>
      </c>
      <c r="D2290" s="667"/>
      <c r="E2290" s="667"/>
      <c r="F2290" s="667"/>
      <c r="G2290" s="667"/>
      <c r="H2290" s="667"/>
      <c r="I2290" s="666">
        <v>0</v>
      </c>
      <c r="J2290" s="666">
        <v>0</v>
      </c>
      <c r="K2290" s="666">
        <v>0.01</v>
      </c>
      <c r="L2290" s="667"/>
      <c r="M2290" s="667"/>
      <c r="N2290" s="666">
        <v>0.02</v>
      </c>
    </row>
    <row r="2291" spans="1:14" ht="15" thickBot="1">
      <c r="A2291" s="665" t="s">
        <v>1845</v>
      </c>
      <c r="B2291" s="665" t="s">
        <v>13</v>
      </c>
      <c r="C2291" s="666">
        <v>31330.99</v>
      </c>
      <c r="D2291" s="667"/>
      <c r="E2291" s="667"/>
      <c r="F2291" s="667"/>
      <c r="G2291" s="667"/>
      <c r="H2291" s="667"/>
      <c r="I2291" s="666">
        <v>13718.73</v>
      </c>
      <c r="J2291" s="666">
        <v>5334.79</v>
      </c>
      <c r="K2291" s="666">
        <v>13703.05</v>
      </c>
      <c r="L2291" s="667"/>
      <c r="M2291" s="667"/>
      <c r="N2291" s="666">
        <v>64087.56</v>
      </c>
    </row>
    <row r="2292" spans="1:14" ht="15" thickBot="1">
      <c r="A2292" s="665" t="s">
        <v>3057</v>
      </c>
      <c r="B2292" s="665" t="s">
        <v>13</v>
      </c>
      <c r="C2292" s="666">
        <v>54883.41</v>
      </c>
      <c r="D2292" s="666">
        <v>656.5</v>
      </c>
      <c r="E2292" s="667"/>
      <c r="F2292" s="667"/>
      <c r="G2292" s="667"/>
      <c r="H2292" s="667"/>
      <c r="I2292" s="666">
        <v>6560.49</v>
      </c>
      <c r="J2292" s="666">
        <v>115.57</v>
      </c>
      <c r="K2292" s="666">
        <v>0.66</v>
      </c>
      <c r="L2292" s="666">
        <v>247.05</v>
      </c>
      <c r="M2292" s="667"/>
      <c r="N2292" s="666">
        <v>62463.68</v>
      </c>
    </row>
    <row r="2293" spans="1:14" ht="15" thickBot="1">
      <c r="A2293" s="665" t="s">
        <v>1846</v>
      </c>
      <c r="B2293" s="665" t="s">
        <v>18</v>
      </c>
      <c r="C2293" s="666">
        <v>5168.3500000000004</v>
      </c>
      <c r="D2293" s="666">
        <v>342.07</v>
      </c>
      <c r="E2293" s="667"/>
      <c r="F2293" s="667"/>
      <c r="G2293" s="666">
        <v>489.47</v>
      </c>
      <c r="H2293" s="666">
        <v>875.17</v>
      </c>
      <c r="I2293" s="666">
        <v>54.88</v>
      </c>
      <c r="J2293" s="666">
        <v>77564.42</v>
      </c>
      <c r="K2293" s="666">
        <v>2094.0300000000002</v>
      </c>
      <c r="L2293" s="666">
        <v>1697.47</v>
      </c>
      <c r="M2293" s="667"/>
      <c r="N2293" s="666">
        <v>88285.86</v>
      </c>
    </row>
    <row r="2294" spans="1:14" ht="15" thickBot="1">
      <c r="A2294" s="665" t="s">
        <v>1847</v>
      </c>
      <c r="B2294" s="665" t="s">
        <v>15</v>
      </c>
      <c r="C2294" s="666">
        <v>62004.91</v>
      </c>
      <c r="D2294" s="667"/>
      <c r="E2294" s="667"/>
      <c r="F2294" s="667"/>
      <c r="G2294" s="667"/>
      <c r="H2294" s="667"/>
      <c r="I2294" s="666">
        <v>2102.98</v>
      </c>
      <c r="J2294" s="667"/>
      <c r="K2294" s="667"/>
      <c r="L2294" s="667"/>
      <c r="M2294" s="667"/>
      <c r="N2294" s="666">
        <v>64107.89</v>
      </c>
    </row>
    <row r="2295" spans="1:14" ht="15" thickBot="1">
      <c r="A2295" s="665" t="s">
        <v>1848</v>
      </c>
      <c r="B2295" s="665" t="s">
        <v>13</v>
      </c>
      <c r="C2295" s="666">
        <v>71661.73</v>
      </c>
      <c r="D2295" s="666">
        <v>6807.06</v>
      </c>
      <c r="E2295" s="667"/>
      <c r="F2295" s="667"/>
      <c r="G2295" s="667"/>
      <c r="H2295" s="667"/>
      <c r="I2295" s="666">
        <v>1185.25</v>
      </c>
      <c r="J2295" s="666">
        <v>11404.05</v>
      </c>
      <c r="K2295" s="666">
        <v>254.67</v>
      </c>
      <c r="L2295" s="666">
        <v>269.58</v>
      </c>
      <c r="M2295" s="667"/>
      <c r="N2295" s="666">
        <v>91582.34</v>
      </c>
    </row>
    <row r="2296" spans="1:14" ht="15" thickBot="1">
      <c r="A2296" s="665" t="s">
        <v>1849</v>
      </c>
      <c r="B2296" s="665" t="s">
        <v>17</v>
      </c>
      <c r="C2296" s="666">
        <v>1574.87</v>
      </c>
      <c r="D2296" s="666">
        <v>559.52</v>
      </c>
      <c r="E2296" s="667"/>
      <c r="F2296" s="667"/>
      <c r="G2296" s="666">
        <v>219.28</v>
      </c>
      <c r="H2296" s="666">
        <v>275.99</v>
      </c>
      <c r="I2296" s="666">
        <v>20.78</v>
      </c>
      <c r="J2296" s="666">
        <v>81672.27</v>
      </c>
      <c r="K2296" s="666">
        <v>624.91</v>
      </c>
      <c r="L2296" s="666">
        <v>4624.8100000000004</v>
      </c>
      <c r="M2296" s="667"/>
      <c r="N2296" s="666">
        <v>89572.43</v>
      </c>
    </row>
    <row r="2297" spans="1:14" ht="15" thickBot="1">
      <c r="A2297" s="665" t="s">
        <v>1850</v>
      </c>
      <c r="B2297" s="665" t="s">
        <v>13</v>
      </c>
      <c r="C2297" s="667"/>
      <c r="D2297" s="667"/>
      <c r="E2297" s="667"/>
      <c r="F2297" s="666">
        <v>77735.95</v>
      </c>
      <c r="G2297" s="667"/>
      <c r="H2297" s="667"/>
      <c r="I2297" s="666">
        <v>45.94</v>
      </c>
      <c r="J2297" s="667"/>
      <c r="K2297" s="666">
        <v>3.86</v>
      </c>
      <c r="L2297" s="667"/>
      <c r="M2297" s="667"/>
      <c r="N2297" s="666">
        <v>77785.75</v>
      </c>
    </row>
    <row r="2298" spans="1:14" ht="15" thickBot="1">
      <c r="A2298" s="665" t="s">
        <v>1851</v>
      </c>
      <c r="B2298" s="665" t="s">
        <v>14</v>
      </c>
      <c r="C2298" s="666">
        <v>12.76</v>
      </c>
      <c r="D2298" s="666">
        <v>7.0000000000000007E-2</v>
      </c>
      <c r="E2298" s="667"/>
      <c r="F2298" s="667"/>
      <c r="G2298" s="666">
        <v>215.92</v>
      </c>
      <c r="H2298" s="666">
        <v>1.62</v>
      </c>
      <c r="I2298" s="666">
        <v>26850.23</v>
      </c>
      <c r="J2298" s="667"/>
      <c r="K2298" s="667"/>
      <c r="L2298" s="667"/>
      <c r="M2298" s="667"/>
      <c r="N2298" s="666">
        <v>27080.6</v>
      </c>
    </row>
    <row r="2299" spans="1:14" ht="15" thickBot="1">
      <c r="A2299" s="665" t="s">
        <v>1852</v>
      </c>
      <c r="B2299" s="665" t="s">
        <v>13</v>
      </c>
      <c r="C2299" s="666">
        <v>71341.62</v>
      </c>
      <c r="D2299" s="666">
        <v>4331.97</v>
      </c>
      <c r="E2299" s="667"/>
      <c r="F2299" s="667"/>
      <c r="G2299" s="667"/>
      <c r="H2299" s="667"/>
      <c r="I2299" s="666">
        <v>3778.88</v>
      </c>
      <c r="J2299" s="666">
        <v>1545.22</v>
      </c>
      <c r="K2299" s="667"/>
      <c r="L2299" s="667"/>
      <c r="M2299" s="667"/>
      <c r="N2299" s="666">
        <v>80997.69</v>
      </c>
    </row>
    <row r="2300" spans="1:14" ht="15" thickBot="1">
      <c r="A2300" s="665" t="s">
        <v>1853</v>
      </c>
      <c r="B2300" s="665" t="s">
        <v>14</v>
      </c>
      <c r="C2300" s="666">
        <v>2800.83</v>
      </c>
      <c r="D2300" s="666">
        <v>271.93</v>
      </c>
      <c r="E2300" s="667"/>
      <c r="F2300" s="666">
        <v>-0.13</v>
      </c>
      <c r="G2300" s="666">
        <v>158.24</v>
      </c>
      <c r="H2300" s="667"/>
      <c r="I2300" s="666">
        <v>92552.07</v>
      </c>
      <c r="J2300" s="667"/>
      <c r="K2300" s="666">
        <v>-2.15</v>
      </c>
      <c r="L2300" s="667"/>
      <c r="M2300" s="667"/>
      <c r="N2300" s="666">
        <v>95780.79</v>
      </c>
    </row>
    <row r="2301" spans="1:14" ht="15" thickBot="1">
      <c r="A2301" s="665" t="s">
        <v>1854</v>
      </c>
      <c r="B2301" s="665" t="s">
        <v>13</v>
      </c>
      <c r="C2301" s="666">
        <v>87370.83</v>
      </c>
      <c r="D2301" s="666">
        <v>1133.6199999999999</v>
      </c>
      <c r="E2301" s="667"/>
      <c r="F2301" s="667"/>
      <c r="G2301" s="666">
        <v>86.88</v>
      </c>
      <c r="H2301" s="666">
        <v>15.37</v>
      </c>
      <c r="I2301" s="666">
        <v>11095.31</v>
      </c>
      <c r="J2301" s="666">
        <v>4379.49</v>
      </c>
      <c r="K2301" s="666">
        <v>113.39</v>
      </c>
      <c r="L2301" s="666">
        <v>2858.62</v>
      </c>
      <c r="M2301" s="667"/>
      <c r="N2301" s="666">
        <v>107053.51</v>
      </c>
    </row>
    <row r="2302" spans="1:14" ht="15" thickBot="1">
      <c r="A2302" s="665" t="s">
        <v>1855</v>
      </c>
      <c r="B2302" s="665" t="s">
        <v>13</v>
      </c>
      <c r="C2302" s="667"/>
      <c r="D2302" s="667"/>
      <c r="E2302" s="667"/>
      <c r="F2302" s="666">
        <v>63907.38</v>
      </c>
      <c r="G2302" s="667"/>
      <c r="H2302" s="667"/>
      <c r="I2302" s="667"/>
      <c r="J2302" s="667"/>
      <c r="K2302" s="667"/>
      <c r="L2302" s="667"/>
      <c r="M2302" s="667"/>
      <c r="N2302" s="666">
        <v>63907.38</v>
      </c>
    </row>
    <row r="2303" spans="1:14" ht="15" thickBot="1">
      <c r="A2303" s="665" t="s">
        <v>1856</v>
      </c>
      <c r="B2303" s="665" t="s">
        <v>18</v>
      </c>
      <c r="C2303" s="666">
        <v>316.69</v>
      </c>
      <c r="D2303" s="666">
        <v>677.47</v>
      </c>
      <c r="E2303" s="667"/>
      <c r="F2303" s="667"/>
      <c r="G2303" s="666">
        <v>499.89</v>
      </c>
      <c r="H2303" s="666">
        <v>81.66</v>
      </c>
      <c r="I2303" s="666">
        <v>5.17</v>
      </c>
      <c r="J2303" s="666">
        <v>84296.94</v>
      </c>
      <c r="K2303" s="666">
        <v>221.86</v>
      </c>
      <c r="L2303" s="666">
        <v>107.02</v>
      </c>
      <c r="M2303" s="667"/>
      <c r="N2303" s="666">
        <v>86206.7</v>
      </c>
    </row>
    <row r="2304" spans="1:14" ht="15" thickBot="1">
      <c r="A2304" s="665" t="s">
        <v>1857</v>
      </c>
      <c r="B2304" s="665" t="s">
        <v>14</v>
      </c>
      <c r="C2304" s="666">
        <v>99.74</v>
      </c>
      <c r="D2304" s="666">
        <v>1.2</v>
      </c>
      <c r="E2304" s="667"/>
      <c r="F2304" s="667"/>
      <c r="G2304" s="667"/>
      <c r="H2304" s="667"/>
      <c r="I2304" s="666">
        <v>99692.99</v>
      </c>
      <c r="J2304" s="667"/>
      <c r="K2304" s="667"/>
      <c r="L2304" s="666">
        <v>12926.27</v>
      </c>
      <c r="M2304" s="667"/>
      <c r="N2304" s="666">
        <v>112720.2</v>
      </c>
    </row>
    <row r="2305" spans="1:14" ht="15" thickBot="1">
      <c r="A2305" s="665" t="s">
        <v>1858</v>
      </c>
      <c r="B2305" s="665" t="s">
        <v>13</v>
      </c>
      <c r="C2305" s="666">
        <v>101734.01</v>
      </c>
      <c r="D2305" s="667"/>
      <c r="E2305" s="667"/>
      <c r="F2305" s="667"/>
      <c r="G2305" s="667"/>
      <c r="H2305" s="667"/>
      <c r="I2305" s="667"/>
      <c r="J2305" s="667"/>
      <c r="K2305" s="666">
        <v>44858.86</v>
      </c>
      <c r="L2305" s="667"/>
      <c r="M2305" s="667"/>
      <c r="N2305" s="666">
        <v>146592.87</v>
      </c>
    </row>
    <row r="2306" spans="1:14" ht="15" thickBot="1">
      <c r="A2306" s="665" t="s">
        <v>1859</v>
      </c>
      <c r="B2306" s="665" t="s">
        <v>14</v>
      </c>
      <c r="C2306" s="666">
        <v>2890.44</v>
      </c>
      <c r="D2306" s="666">
        <v>2771.24</v>
      </c>
      <c r="E2306" s="667"/>
      <c r="F2306" s="667"/>
      <c r="G2306" s="666">
        <v>272.42</v>
      </c>
      <c r="H2306" s="667"/>
      <c r="I2306" s="666">
        <v>138266.73000000001</v>
      </c>
      <c r="J2306" s="667"/>
      <c r="K2306" s="666">
        <v>759.48</v>
      </c>
      <c r="L2306" s="666">
        <v>7140.62</v>
      </c>
      <c r="M2306" s="667"/>
      <c r="N2306" s="666">
        <v>152100.93</v>
      </c>
    </row>
    <row r="2307" spans="1:14" ht="15" thickBot="1">
      <c r="A2307" s="665" t="s">
        <v>3762</v>
      </c>
      <c r="B2307" s="665" t="s">
        <v>13</v>
      </c>
      <c r="C2307" s="666">
        <v>14637.51</v>
      </c>
      <c r="D2307" s="667"/>
      <c r="E2307" s="667"/>
      <c r="F2307" s="667"/>
      <c r="G2307" s="667"/>
      <c r="H2307" s="667"/>
      <c r="I2307" s="667"/>
      <c r="J2307" s="667"/>
      <c r="K2307" s="666">
        <v>25363.05</v>
      </c>
      <c r="L2307" s="667"/>
      <c r="M2307" s="667"/>
      <c r="N2307" s="666">
        <v>40000.559999999998</v>
      </c>
    </row>
    <row r="2308" spans="1:14" ht="15" thickBot="1">
      <c r="A2308" s="665" t="s">
        <v>1860</v>
      </c>
      <c r="B2308" s="665" t="s">
        <v>14</v>
      </c>
      <c r="C2308" s="666">
        <v>600.84</v>
      </c>
      <c r="D2308" s="667"/>
      <c r="E2308" s="667"/>
      <c r="F2308" s="667"/>
      <c r="G2308" s="667"/>
      <c r="H2308" s="667"/>
      <c r="I2308" s="667"/>
      <c r="J2308" s="667"/>
      <c r="K2308" s="667"/>
      <c r="L2308" s="667"/>
      <c r="M2308" s="666">
        <v>31928.799999999999</v>
      </c>
      <c r="N2308" s="666">
        <v>32529.64</v>
      </c>
    </row>
    <row r="2309" spans="1:14" ht="15" thickBot="1">
      <c r="A2309" s="665" t="s">
        <v>1861</v>
      </c>
      <c r="B2309" s="665" t="s">
        <v>15</v>
      </c>
      <c r="C2309" s="667"/>
      <c r="D2309" s="667"/>
      <c r="E2309" s="667"/>
      <c r="F2309" s="667"/>
      <c r="G2309" s="667"/>
      <c r="H2309" s="667"/>
      <c r="I2309" s="666">
        <v>79.319999999999993</v>
      </c>
      <c r="J2309" s="667"/>
      <c r="K2309" s="666">
        <v>61910.26</v>
      </c>
      <c r="L2309" s="667"/>
      <c r="M2309" s="667"/>
      <c r="N2309" s="666">
        <v>61989.58</v>
      </c>
    </row>
    <row r="2310" spans="1:14" ht="15" thickBot="1">
      <c r="A2310" s="665" t="s">
        <v>1862</v>
      </c>
      <c r="B2310" s="665" t="s">
        <v>13</v>
      </c>
      <c r="C2310" s="666">
        <v>3717.21</v>
      </c>
      <c r="D2310" s="666">
        <v>520.92999999999995</v>
      </c>
      <c r="E2310" s="667"/>
      <c r="F2310" s="667"/>
      <c r="G2310" s="666">
        <v>605.4</v>
      </c>
      <c r="H2310" s="666">
        <v>1054.25</v>
      </c>
      <c r="I2310" s="666">
        <v>94.79</v>
      </c>
      <c r="J2310" s="666">
        <v>68383.009999999995</v>
      </c>
      <c r="K2310" s="666">
        <v>2599.5</v>
      </c>
      <c r="L2310" s="666">
        <v>1324.31</v>
      </c>
      <c r="M2310" s="667"/>
      <c r="N2310" s="666">
        <v>78299.399999999994</v>
      </c>
    </row>
    <row r="2311" spans="1:14" ht="15" thickBot="1">
      <c r="A2311" s="665" t="s">
        <v>1863</v>
      </c>
      <c r="B2311" s="665" t="s">
        <v>13</v>
      </c>
      <c r="C2311" s="666">
        <v>58806.84</v>
      </c>
      <c r="D2311" s="666">
        <v>2.89</v>
      </c>
      <c r="E2311" s="667"/>
      <c r="F2311" s="667"/>
      <c r="G2311" s="667"/>
      <c r="H2311" s="667"/>
      <c r="I2311" s="666">
        <v>2804.61</v>
      </c>
      <c r="J2311" s="667"/>
      <c r="K2311" s="667"/>
      <c r="L2311" s="666">
        <v>3787.2</v>
      </c>
      <c r="M2311" s="667"/>
      <c r="N2311" s="666">
        <v>65401.54</v>
      </c>
    </row>
    <row r="2312" spans="1:14" ht="15" thickBot="1">
      <c r="A2312" s="665" t="s">
        <v>3763</v>
      </c>
      <c r="B2312" s="665" t="s">
        <v>14</v>
      </c>
      <c r="C2312" s="666">
        <v>15.92</v>
      </c>
      <c r="D2312" s="666">
        <v>0.78</v>
      </c>
      <c r="E2312" s="667"/>
      <c r="F2312" s="667"/>
      <c r="G2312" s="666">
        <v>4.46</v>
      </c>
      <c r="H2312" s="666">
        <v>1.34</v>
      </c>
      <c r="I2312" s="666">
        <v>27839.54</v>
      </c>
      <c r="J2312" s="667"/>
      <c r="K2312" s="667"/>
      <c r="L2312" s="667"/>
      <c r="M2312" s="667"/>
      <c r="N2312" s="666">
        <v>27862.04</v>
      </c>
    </row>
    <row r="2313" spans="1:14" ht="15" thickBot="1">
      <c r="A2313" s="665" t="s">
        <v>3763</v>
      </c>
      <c r="B2313" s="665" t="s">
        <v>19</v>
      </c>
      <c r="C2313" s="667"/>
      <c r="D2313" s="667"/>
      <c r="E2313" s="667"/>
      <c r="F2313" s="667"/>
      <c r="G2313" s="666">
        <v>-2.94</v>
      </c>
      <c r="H2313" s="667"/>
      <c r="I2313" s="666">
        <v>2.88</v>
      </c>
      <c r="J2313" s="667"/>
      <c r="K2313" s="667"/>
      <c r="L2313" s="667"/>
      <c r="M2313" s="667"/>
      <c r="N2313" s="666">
        <v>-0.06</v>
      </c>
    </row>
    <row r="2314" spans="1:14" ht="15" thickBot="1">
      <c r="A2314" s="665" t="s">
        <v>1864</v>
      </c>
      <c r="B2314" s="665" t="s">
        <v>13</v>
      </c>
      <c r="C2314" s="666">
        <v>63.46</v>
      </c>
      <c r="D2314" s="666">
        <v>53048.5</v>
      </c>
      <c r="E2314" s="667"/>
      <c r="F2314" s="667"/>
      <c r="G2314" s="667"/>
      <c r="H2314" s="667"/>
      <c r="I2314" s="666">
        <v>4361.45</v>
      </c>
      <c r="J2314" s="667"/>
      <c r="K2314" s="666">
        <v>18943.77</v>
      </c>
      <c r="L2314" s="667"/>
      <c r="M2314" s="667"/>
      <c r="N2314" s="666">
        <v>76417.179999999993</v>
      </c>
    </row>
    <row r="2315" spans="1:14" ht="15" thickBot="1">
      <c r="A2315" s="665" t="s">
        <v>1865</v>
      </c>
      <c r="B2315" s="665" t="s">
        <v>13</v>
      </c>
      <c r="C2315" s="666">
        <v>41302.85</v>
      </c>
      <c r="D2315" s="666">
        <v>7.74</v>
      </c>
      <c r="E2315" s="667"/>
      <c r="F2315" s="667"/>
      <c r="G2315" s="667"/>
      <c r="H2315" s="667"/>
      <c r="I2315" s="666">
        <v>3177.41</v>
      </c>
      <c r="J2315" s="667"/>
      <c r="K2315" s="666">
        <v>567.49</v>
      </c>
      <c r="L2315" s="666">
        <v>2916.2</v>
      </c>
      <c r="M2315" s="667"/>
      <c r="N2315" s="666">
        <v>47971.69</v>
      </c>
    </row>
    <row r="2316" spans="1:14" ht="15" thickBot="1">
      <c r="A2316" s="665" t="s">
        <v>1866</v>
      </c>
      <c r="B2316" s="665" t="s">
        <v>14</v>
      </c>
      <c r="C2316" s="666">
        <v>17601.59</v>
      </c>
      <c r="D2316" s="666">
        <v>545.17999999999995</v>
      </c>
      <c r="E2316" s="667"/>
      <c r="F2316" s="667"/>
      <c r="G2316" s="667"/>
      <c r="H2316" s="667"/>
      <c r="I2316" s="666">
        <v>103709.3</v>
      </c>
      <c r="J2316" s="667"/>
      <c r="K2316" s="667"/>
      <c r="L2316" s="667"/>
      <c r="M2316" s="667"/>
      <c r="N2316" s="666">
        <v>121856.07</v>
      </c>
    </row>
    <row r="2317" spans="1:14" ht="15" thickBot="1">
      <c r="A2317" s="665" t="s">
        <v>1867</v>
      </c>
      <c r="B2317" s="665" t="s">
        <v>13</v>
      </c>
      <c r="C2317" s="667"/>
      <c r="D2317" s="667"/>
      <c r="E2317" s="667"/>
      <c r="F2317" s="666">
        <v>8062.68</v>
      </c>
      <c r="G2317" s="667"/>
      <c r="H2317" s="667"/>
      <c r="I2317" s="666">
        <v>672.61</v>
      </c>
      <c r="J2317" s="667"/>
      <c r="K2317" s="666">
        <v>58737.75</v>
      </c>
      <c r="L2317" s="667"/>
      <c r="M2317" s="667"/>
      <c r="N2317" s="666">
        <v>67473.039999999994</v>
      </c>
    </row>
    <row r="2318" spans="1:14" ht="15" thickBot="1">
      <c r="A2318" s="665" t="s">
        <v>3229</v>
      </c>
      <c r="B2318" s="665" t="s">
        <v>13</v>
      </c>
      <c r="C2318" s="666">
        <v>57354.96</v>
      </c>
      <c r="D2318" s="666">
        <v>1110.49</v>
      </c>
      <c r="E2318" s="667"/>
      <c r="F2318" s="667"/>
      <c r="G2318" s="667"/>
      <c r="H2318" s="667"/>
      <c r="I2318" s="666">
        <v>31102.14</v>
      </c>
      <c r="J2318" s="666">
        <v>1609.11</v>
      </c>
      <c r="K2318" s="666">
        <v>-2.31</v>
      </c>
      <c r="L2318" s="666">
        <v>354.49</v>
      </c>
      <c r="M2318" s="667"/>
      <c r="N2318" s="666">
        <v>91528.88</v>
      </c>
    </row>
    <row r="2319" spans="1:14" ht="15" thickBot="1">
      <c r="A2319" s="665" t="s">
        <v>1868</v>
      </c>
      <c r="B2319" s="665" t="s">
        <v>13</v>
      </c>
      <c r="C2319" s="666">
        <v>44807.57</v>
      </c>
      <c r="D2319" s="667"/>
      <c r="E2319" s="667"/>
      <c r="F2319" s="667"/>
      <c r="G2319" s="667"/>
      <c r="H2319" s="667"/>
      <c r="I2319" s="667"/>
      <c r="J2319" s="667"/>
      <c r="K2319" s="666">
        <v>119889.09</v>
      </c>
      <c r="L2319" s="667"/>
      <c r="M2319" s="667"/>
      <c r="N2319" s="666">
        <v>164696.66</v>
      </c>
    </row>
    <row r="2320" spans="1:14" ht="15" thickBot="1">
      <c r="A2320" s="665" t="s">
        <v>1869</v>
      </c>
      <c r="B2320" s="665" t="s">
        <v>14</v>
      </c>
      <c r="C2320" s="666">
        <v>989.78</v>
      </c>
      <c r="D2320" s="666">
        <v>910.93</v>
      </c>
      <c r="E2320" s="667"/>
      <c r="F2320" s="666">
        <v>0</v>
      </c>
      <c r="G2320" s="666">
        <v>-0.72</v>
      </c>
      <c r="H2320" s="667"/>
      <c r="I2320" s="666">
        <v>109147.92</v>
      </c>
      <c r="J2320" s="667"/>
      <c r="K2320" s="666">
        <v>-0.06</v>
      </c>
      <c r="L2320" s="667"/>
      <c r="M2320" s="667"/>
      <c r="N2320" s="666">
        <v>111047.85</v>
      </c>
    </row>
    <row r="2321" spans="1:14" ht="15" thickBot="1">
      <c r="A2321" s="665" t="s">
        <v>3230</v>
      </c>
      <c r="B2321" s="665" t="s">
        <v>15</v>
      </c>
      <c r="C2321" s="666">
        <v>35140.5</v>
      </c>
      <c r="D2321" s="667"/>
      <c r="E2321" s="667"/>
      <c r="F2321" s="667"/>
      <c r="G2321" s="667"/>
      <c r="H2321" s="667"/>
      <c r="I2321" s="666">
        <v>1252.3</v>
      </c>
      <c r="J2321" s="667"/>
      <c r="K2321" s="666">
        <v>7442.73</v>
      </c>
      <c r="L2321" s="667"/>
      <c r="M2321" s="667"/>
      <c r="N2321" s="666">
        <v>43835.53</v>
      </c>
    </row>
    <row r="2322" spans="1:14" ht="15" thickBot="1">
      <c r="A2322" s="665" t="s">
        <v>1870</v>
      </c>
      <c r="B2322" s="665" t="s">
        <v>14</v>
      </c>
      <c r="C2322" s="666">
        <v>6813.22</v>
      </c>
      <c r="D2322" s="666">
        <v>909.24</v>
      </c>
      <c r="E2322" s="667"/>
      <c r="F2322" s="667"/>
      <c r="G2322" s="666">
        <v>20.57</v>
      </c>
      <c r="H2322" s="667"/>
      <c r="I2322" s="666">
        <v>6519.34</v>
      </c>
      <c r="J2322" s="667"/>
      <c r="K2322" s="666">
        <v>2.5</v>
      </c>
      <c r="L2322" s="666">
        <v>107.31</v>
      </c>
      <c r="M2322" s="666">
        <v>295.63</v>
      </c>
      <c r="N2322" s="666">
        <v>14667.81</v>
      </c>
    </row>
    <row r="2323" spans="1:14" ht="15" thickBot="1">
      <c r="A2323" s="665" t="s">
        <v>3058</v>
      </c>
      <c r="B2323" s="665" t="s">
        <v>13</v>
      </c>
      <c r="C2323" s="666">
        <v>65622.87</v>
      </c>
      <c r="D2323" s="666">
        <v>3804.94</v>
      </c>
      <c r="E2323" s="667"/>
      <c r="F2323" s="667"/>
      <c r="G2323" s="667"/>
      <c r="H2323" s="667"/>
      <c r="I2323" s="666">
        <v>1807.24</v>
      </c>
      <c r="J2323" s="666">
        <v>272.23</v>
      </c>
      <c r="K2323" s="666">
        <v>7.66</v>
      </c>
      <c r="L2323" s="666">
        <v>60.55</v>
      </c>
      <c r="M2323" s="667"/>
      <c r="N2323" s="666">
        <v>71575.490000000005</v>
      </c>
    </row>
    <row r="2324" spans="1:14" ht="15" thickBot="1">
      <c r="A2324" s="665" t="s">
        <v>1871</v>
      </c>
      <c r="B2324" s="665" t="s">
        <v>13</v>
      </c>
      <c r="C2324" s="666">
        <v>64142.29</v>
      </c>
      <c r="D2324" s="666">
        <v>235.33</v>
      </c>
      <c r="E2324" s="667"/>
      <c r="F2324" s="667"/>
      <c r="G2324" s="666">
        <v>67.06</v>
      </c>
      <c r="H2324" s="666">
        <v>668.18</v>
      </c>
      <c r="I2324" s="666">
        <v>3953.01</v>
      </c>
      <c r="J2324" s="666">
        <v>2502.34</v>
      </c>
      <c r="K2324" s="667"/>
      <c r="L2324" s="666">
        <v>474.49</v>
      </c>
      <c r="M2324" s="667"/>
      <c r="N2324" s="666">
        <v>72042.7</v>
      </c>
    </row>
    <row r="2325" spans="1:14" ht="15" thickBot="1">
      <c r="A2325" s="665" t="s">
        <v>1872</v>
      </c>
      <c r="B2325" s="665" t="s">
        <v>13</v>
      </c>
      <c r="C2325" s="667"/>
      <c r="D2325" s="667"/>
      <c r="E2325" s="667"/>
      <c r="F2325" s="667"/>
      <c r="G2325" s="667"/>
      <c r="H2325" s="667"/>
      <c r="I2325" s="667"/>
      <c r="J2325" s="667"/>
      <c r="K2325" s="666">
        <v>89131.76</v>
      </c>
      <c r="L2325" s="667"/>
      <c r="M2325" s="667"/>
      <c r="N2325" s="666">
        <v>89131.76</v>
      </c>
    </row>
    <row r="2326" spans="1:14" ht="15" thickBot="1">
      <c r="A2326" s="665" t="s">
        <v>1873</v>
      </c>
      <c r="B2326" s="665" t="s">
        <v>15</v>
      </c>
      <c r="C2326" s="666">
        <v>2359.59</v>
      </c>
      <c r="D2326" s="666">
        <v>328.99</v>
      </c>
      <c r="E2326" s="667"/>
      <c r="F2326" s="667"/>
      <c r="G2326" s="666">
        <v>390.34</v>
      </c>
      <c r="H2326" s="666">
        <v>686.39</v>
      </c>
      <c r="I2326" s="666">
        <v>60.42</v>
      </c>
      <c r="J2326" s="666">
        <v>43579.39</v>
      </c>
      <c r="K2326" s="666">
        <v>1662.19</v>
      </c>
      <c r="L2326" s="666">
        <v>832.51</v>
      </c>
      <c r="M2326" s="667"/>
      <c r="N2326" s="666">
        <v>49899.82</v>
      </c>
    </row>
    <row r="2327" spans="1:14" ht="15" thickBot="1">
      <c r="A2327" s="665" t="s">
        <v>3059</v>
      </c>
      <c r="B2327" s="665" t="s">
        <v>13</v>
      </c>
      <c r="C2327" s="666">
        <v>90116.54</v>
      </c>
      <c r="D2327" s="667"/>
      <c r="E2327" s="667"/>
      <c r="F2327" s="667"/>
      <c r="G2327" s="667"/>
      <c r="H2327" s="667"/>
      <c r="I2327" s="667"/>
      <c r="J2327" s="667"/>
      <c r="K2327" s="666">
        <v>10461.129999999999</v>
      </c>
      <c r="L2327" s="667"/>
      <c r="M2327" s="667"/>
      <c r="N2327" s="666">
        <v>100577.67</v>
      </c>
    </row>
    <row r="2328" spans="1:14" ht="15" thickBot="1">
      <c r="A2328" s="665" t="s">
        <v>1874</v>
      </c>
      <c r="B2328" s="665" t="s">
        <v>13</v>
      </c>
      <c r="C2328" s="667"/>
      <c r="D2328" s="667"/>
      <c r="E2328" s="667"/>
      <c r="F2328" s="666">
        <v>77266.600000000006</v>
      </c>
      <c r="G2328" s="667"/>
      <c r="H2328" s="667"/>
      <c r="I2328" s="666">
        <v>1.24</v>
      </c>
      <c r="J2328" s="667"/>
      <c r="K2328" s="667"/>
      <c r="L2328" s="667"/>
      <c r="M2328" s="667"/>
      <c r="N2328" s="666">
        <v>77267.839999999997</v>
      </c>
    </row>
    <row r="2329" spans="1:14" ht="15" thickBot="1">
      <c r="A2329" s="665" t="s">
        <v>1875</v>
      </c>
      <c r="B2329" s="665" t="s">
        <v>15</v>
      </c>
      <c r="C2329" s="666">
        <v>53008.02</v>
      </c>
      <c r="D2329" s="667"/>
      <c r="E2329" s="667"/>
      <c r="F2329" s="667"/>
      <c r="G2329" s="667"/>
      <c r="H2329" s="667"/>
      <c r="I2329" s="666">
        <v>1800.72</v>
      </c>
      <c r="J2329" s="667"/>
      <c r="K2329" s="667"/>
      <c r="L2329" s="667"/>
      <c r="M2329" s="667"/>
      <c r="N2329" s="666">
        <v>54808.74</v>
      </c>
    </row>
    <row r="2330" spans="1:14" ht="15" thickBot="1">
      <c r="A2330" s="665" t="s">
        <v>1876</v>
      </c>
      <c r="B2330" s="665" t="s">
        <v>13</v>
      </c>
      <c r="C2330" s="666">
        <v>63722.400000000001</v>
      </c>
      <c r="D2330" s="667"/>
      <c r="E2330" s="667"/>
      <c r="F2330" s="667"/>
      <c r="G2330" s="667"/>
      <c r="H2330" s="667"/>
      <c r="I2330" s="666">
        <v>32673.98</v>
      </c>
      <c r="J2330" s="667"/>
      <c r="K2330" s="666">
        <v>7128.1</v>
      </c>
      <c r="L2330" s="667"/>
      <c r="M2330" s="667"/>
      <c r="N2330" s="666">
        <v>103524.48</v>
      </c>
    </row>
    <row r="2331" spans="1:14" ht="15" thickBot="1">
      <c r="A2331" s="665" t="s">
        <v>1877</v>
      </c>
      <c r="B2331" s="665" t="s">
        <v>14</v>
      </c>
      <c r="C2331" s="666">
        <v>12383.45</v>
      </c>
      <c r="D2331" s="667"/>
      <c r="E2331" s="667"/>
      <c r="F2331" s="667"/>
      <c r="G2331" s="667"/>
      <c r="H2331" s="667"/>
      <c r="I2331" s="666">
        <v>132709.07</v>
      </c>
      <c r="J2331" s="667"/>
      <c r="K2331" s="667"/>
      <c r="L2331" s="667"/>
      <c r="M2331" s="667"/>
      <c r="N2331" s="666">
        <v>145092.51999999999</v>
      </c>
    </row>
    <row r="2332" spans="1:14" ht="15" thickBot="1">
      <c r="A2332" s="665" t="s">
        <v>1878</v>
      </c>
      <c r="B2332" s="665" t="s">
        <v>14</v>
      </c>
      <c r="C2332" s="666">
        <v>17038.12</v>
      </c>
      <c r="D2332" s="666">
        <v>1852.21</v>
      </c>
      <c r="E2332" s="667"/>
      <c r="F2332" s="667"/>
      <c r="G2332" s="666">
        <v>396.72</v>
      </c>
      <c r="H2332" s="667"/>
      <c r="I2332" s="666">
        <v>142909.79</v>
      </c>
      <c r="J2332" s="667"/>
      <c r="K2332" s="666">
        <v>2205.3200000000002</v>
      </c>
      <c r="L2332" s="666">
        <v>11811.17</v>
      </c>
      <c r="M2332" s="667"/>
      <c r="N2332" s="666">
        <v>176213.33</v>
      </c>
    </row>
    <row r="2333" spans="1:14" ht="15" thickBot="1">
      <c r="A2333" s="665" t="s">
        <v>1879</v>
      </c>
      <c r="B2333" s="665" t="s">
        <v>13</v>
      </c>
      <c r="C2333" s="667"/>
      <c r="D2333" s="667"/>
      <c r="E2333" s="667"/>
      <c r="F2333" s="667"/>
      <c r="G2333" s="667"/>
      <c r="H2333" s="667"/>
      <c r="I2333" s="667"/>
      <c r="J2333" s="667"/>
      <c r="K2333" s="666">
        <v>99102.22</v>
      </c>
      <c r="L2333" s="667"/>
      <c r="M2333" s="667"/>
      <c r="N2333" s="666">
        <v>99102.22</v>
      </c>
    </row>
    <row r="2334" spans="1:14" ht="15" thickBot="1">
      <c r="A2334" s="665" t="s">
        <v>1880</v>
      </c>
      <c r="B2334" s="665" t="s">
        <v>14</v>
      </c>
      <c r="C2334" s="666">
        <v>2764.54</v>
      </c>
      <c r="D2334" s="666">
        <v>15.43</v>
      </c>
      <c r="E2334" s="667"/>
      <c r="F2334" s="667"/>
      <c r="G2334" s="667"/>
      <c r="H2334" s="667"/>
      <c r="I2334" s="666">
        <v>146344.89000000001</v>
      </c>
      <c r="J2334" s="667"/>
      <c r="K2334" s="667"/>
      <c r="L2334" s="667"/>
      <c r="M2334" s="667"/>
      <c r="N2334" s="666">
        <v>149124.85999999999</v>
      </c>
    </row>
    <row r="2335" spans="1:14" ht="15" thickBot="1">
      <c r="A2335" s="665" t="s">
        <v>1881</v>
      </c>
      <c r="B2335" s="665" t="s">
        <v>13</v>
      </c>
      <c r="C2335" s="666">
        <v>49440.06</v>
      </c>
      <c r="D2335" s="666">
        <v>6964.08</v>
      </c>
      <c r="E2335" s="667"/>
      <c r="F2335" s="667"/>
      <c r="G2335" s="667"/>
      <c r="H2335" s="667"/>
      <c r="I2335" s="666">
        <v>68.86</v>
      </c>
      <c r="J2335" s="667"/>
      <c r="K2335" s="666">
        <v>-776.89</v>
      </c>
      <c r="L2335" s="666">
        <v>2459.44</v>
      </c>
      <c r="M2335" s="667"/>
      <c r="N2335" s="666">
        <v>58155.55</v>
      </c>
    </row>
    <row r="2336" spans="1:14" ht="15" thickBot="1">
      <c r="A2336" s="665" t="s">
        <v>3060</v>
      </c>
      <c r="B2336" s="665" t="s">
        <v>13</v>
      </c>
      <c r="C2336" s="666">
        <v>83228.95</v>
      </c>
      <c r="D2336" s="666">
        <v>1573.21</v>
      </c>
      <c r="E2336" s="667"/>
      <c r="F2336" s="667"/>
      <c r="G2336" s="667"/>
      <c r="H2336" s="667"/>
      <c r="I2336" s="666">
        <v>9027.16</v>
      </c>
      <c r="J2336" s="666">
        <v>2637.98</v>
      </c>
      <c r="K2336" s="666">
        <v>6.44</v>
      </c>
      <c r="L2336" s="666">
        <v>315.41000000000003</v>
      </c>
      <c r="M2336" s="667"/>
      <c r="N2336" s="666">
        <v>96789.15</v>
      </c>
    </row>
    <row r="2337" spans="1:14" ht="15" thickBot="1">
      <c r="A2337" s="665" t="s">
        <v>1882</v>
      </c>
      <c r="B2337" s="665" t="s">
        <v>17</v>
      </c>
      <c r="C2337" s="666">
        <v>7059.51</v>
      </c>
      <c r="D2337" s="666">
        <v>916.37</v>
      </c>
      <c r="E2337" s="667"/>
      <c r="F2337" s="667"/>
      <c r="G2337" s="666">
        <v>1042.68</v>
      </c>
      <c r="H2337" s="666">
        <v>357.66</v>
      </c>
      <c r="I2337" s="666">
        <v>35.35</v>
      </c>
      <c r="J2337" s="666">
        <v>56355.15</v>
      </c>
      <c r="K2337" s="666">
        <v>872.2</v>
      </c>
      <c r="L2337" s="666">
        <v>7959.07</v>
      </c>
      <c r="M2337" s="667"/>
      <c r="N2337" s="666">
        <v>74597.990000000005</v>
      </c>
    </row>
    <row r="2338" spans="1:14" ht="15" thickBot="1">
      <c r="A2338" s="665" t="s">
        <v>1883</v>
      </c>
      <c r="B2338" s="665" t="s">
        <v>13</v>
      </c>
      <c r="C2338" s="666">
        <v>8215.84</v>
      </c>
      <c r="D2338" s="666">
        <v>390.48</v>
      </c>
      <c r="E2338" s="667"/>
      <c r="F2338" s="666">
        <v>8079.2</v>
      </c>
      <c r="G2338" s="667"/>
      <c r="H2338" s="667"/>
      <c r="I2338" s="667"/>
      <c r="J2338" s="667"/>
      <c r="K2338" s="666">
        <v>84504.59</v>
      </c>
      <c r="L2338" s="666">
        <v>629.44000000000005</v>
      </c>
      <c r="M2338" s="667"/>
      <c r="N2338" s="666">
        <v>101819.55</v>
      </c>
    </row>
    <row r="2339" spans="1:14" ht="15" thickBot="1">
      <c r="A2339" s="665" t="s">
        <v>3764</v>
      </c>
      <c r="B2339" s="665" t="s">
        <v>15</v>
      </c>
      <c r="C2339" s="667"/>
      <c r="D2339" s="667"/>
      <c r="E2339" s="667"/>
      <c r="F2339" s="667"/>
      <c r="G2339" s="667"/>
      <c r="H2339" s="667"/>
      <c r="I2339" s="667"/>
      <c r="J2339" s="667"/>
      <c r="K2339" s="666">
        <v>4904.9399999999996</v>
      </c>
      <c r="L2339" s="667"/>
      <c r="M2339" s="667"/>
      <c r="N2339" s="666">
        <v>4904.9399999999996</v>
      </c>
    </row>
    <row r="2340" spans="1:14" ht="15" thickBot="1">
      <c r="A2340" s="665" t="s">
        <v>1884</v>
      </c>
      <c r="B2340" s="665" t="s">
        <v>16</v>
      </c>
      <c r="C2340" s="666">
        <v>25663.39</v>
      </c>
      <c r="D2340" s="667"/>
      <c r="E2340" s="667"/>
      <c r="F2340" s="667"/>
      <c r="G2340" s="667"/>
      <c r="H2340" s="667"/>
      <c r="I2340" s="666">
        <v>719.86</v>
      </c>
      <c r="J2340" s="667"/>
      <c r="K2340" s="666">
        <v>17676.060000000001</v>
      </c>
      <c r="L2340" s="667"/>
      <c r="M2340" s="667"/>
      <c r="N2340" s="666">
        <v>44059.31</v>
      </c>
    </row>
    <row r="2341" spans="1:14" ht="15" thickBot="1">
      <c r="A2341" s="665" t="s">
        <v>1885</v>
      </c>
      <c r="B2341" s="665" t="s">
        <v>13</v>
      </c>
      <c r="C2341" s="667"/>
      <c r="D2341" s="667"/>
      <c r="E2341" s="667"/>
      <c r="F2341" s="667"/>
      <c r="G2341" s="667"/>
      <c r="H2341" s="667"/>
      <c r="I2341" s="666">
        <v>81219.149999999994</v>
      </c>
      <c r="J2341" s="667"/>
      <c r="K2341" s="667"/>
      <c r="L2341" s="667"/>
      <c r="M2341" s="667"/>
      <c r="N2341" s="666">
        <v>81219.149999999994</v>
      </c>
    </row>
    <row r="2342" spans="1:14" ht="15" thickBot="1">
      <c r="A2342" s="665" t="s">
        <v>1886</v>
      </c>
      <c r="B2342" s="665" t="s">
        <v>14</v>
      </c>
      <c r="C2342" s="666">
        <v>5.71</v>
      </c>
      <c r="D2342" s="666">
        <v>7.0000000000000007E-2</v>
      </c>
      <c r="E2342" s="667"/>
      <c r="F2342" s="666">
        <v>238.16</v>
      </c>
      <c r="G2342" s="666">
        <v>405.65</v>
      </c>
      <c r="H2342" s="667"/>
      <c r="I2342" s="666">
        <v>2227.6999999999998</v>
      </c>
      <c r="J2342" s="667"/>
      <c r="K2342" s="666">
        <v>50736.58</v>
      </c>
      <c r="L2342" s="666">
        <v>0.77</v>
      </c>
      <c r="M2342" s="666">
        <v>0.02</v>
      </c>
      <c r="N2342" s="666">
        <v>53614.66</v>
      </c>
    </row>
    <row r="2343" spans="1:14" ht="15" thickBot="1">
      <c r="A2343" s="665" t="s">
        <v>3765</v>
      </c>
      <c r="B2343" s="665" t="s">
        <v>16</v>
      </c>
      <c r="C2343" s="666">
        <v>10017.92</v>
      </c>
      <c r="D2343" s="666">
        <v>44.86</v>
      </c>
      <c r="E2343" s="667"/>
      <c r="F2343" s="667"/>
      <c r="G2343" s="667"/>
      <c r="H2343" s="667"/>
      <c r="I2343" s="666">
        <v>316.97000000000003</v>
      </c>
      <c r="J2343" s="667"/>
      <c r="K2343" s="667"/>
      <c r="L2343" s="666">
        <v>59.76</v>
      </c>
      <c r="M2343" s="667"/>
      <c r="N2343" s="666">
        <v>10439.51</v>
      </c>
    </row>
    <row r="2344" spans="1:14" ht="15" thickBot="1">
      <c r="A2344" s="665" t="s">
        <v>3765</v>
      </c>
      <c r="B2344" s="665" t="s">
        <v>19</v>
      </c>
      <c r="C2344" s="666">
        <v>19.16</v>
      </c>
      <c r="D2344" s="666">
        <v>-6.31</v>
      </c>
      <c r="E2344" s="667"/>
      <c r="F2344" s="667"/>
      <c r="G2344" s="667"/>
      <c r="H2344" s="667"/>
      <c r="I2344" s="666">
        <v>-7.01</v>
      </c>
      <c r="J2344" s="667"/>
      <c r="K2344" s="667"/>
      <c r="L2344" s="666">
        <v>-5.88</v>
      </c>
      <c r="M2344" s="667"/>
      <c r="N2344" s="666">
        <v>-0.04</v>
      </c>
    </row>
    <row r="2345" spans="1:14" ht="15" thickBot="1">
      <c r="A2345" s="665" t="s">
        <v>1887</v>
      </c>
      <c r="B2345" s="665" t="s">
        <v>13</v>
      </c>
      <c r="C2345" s="666">
        <v>1464.18</v>
      </c>
      <c r="D2345" s="667"/>
      <c r="E2345" s="667"/>
      <c r="F2345" s="667"/>
      <c r="G2345" s="666">
        <v>32.270000000000003</v>
      </c>
      <c r="H2345" s="667"/>
      <c r="I2345" s="666">
        <v>84570.55</v>
      </c>
      <c r="J2345" s="667"/>
      <c r="K2345" s="667"/>
      <c r="L2345" s="667"/>
      <c r="M2345" s="667"/>
      <c r="N2345" s="666">
        <v>86067</v>
      </c>
    </row>
    <row r="2346" spans="1:14" ht="15" thickBot="1">
      <c r="A2346" s="665" t="s">
        <v>1888</v>
      </c>
      <c r="B2346" s="665" t="s">
        <v>13</v>
      </c>
      <c r="C2346" s="666">
        <v>59064.33</v>
      </c>
      <c r="D2346" s="667"/>
      <c r="E2346" s="667"/>
      <c r="F2346" s="667"/>
      <c r="G2346" s="667"/>
      <c r="H2346" s="667"/>
      <c r="I2346" s="667"/>
      <c r="J2346" s="666">
        <v>27533.33</v>
      </c>
      <c r="K2346" s="667"/>
      <c r="L2346" s="667"/>
      <c r="M2346" s="667"/>
      <c r="N2346" s="666">
        <v>86597.66</v>
      </c>
    </row>
    <row r="2347" spans="1:14" ht="15" thickBot="1">
      <c r="A2347" s="665" t="s">
        <v>1889</v>
      </c>
      <c r="B2347" s="665" t="s">
        <v>18</v>
      </c>
      <c r="C2347" s="666">
        <v>2394.23</v>
      </c>
      <c r="D2347" s="666">
        <v>134.25</v>
      </c>
      <c r="E2347" s="667"/>
      <c r="F2347" s="667"/>
      <c r="G2347" s="666">
        <v>146.37</v>
      </c>
      <c r="H2347" s="666">
        <v>776.06</v>
      </c>
      <c r="I2347" s="666">
        <v>18.96</v>
      </c>
      <c r="J2347" s="666">
        <v>51177.88</v>
      </c>
      <c r="K2347" s="666">
        <v>2029.22</v>
      </c>
      <c r="L2347" s="666">
        <v>960.03</v>
      </c>
      <c r="M2347" s="667"/>
      <c r="N2347" s="666">
        <v>57637</v>
      </c>
    </row>
    <row r="2348" spans="1:14" ht="15" thickBot="1">
      <c r="A2348" s="665" t="s">
        <v>1890</v>
      </c>
      <c r="B2348" s="665" t="s">
        <v>14</v>
      </c>
      <c r="C2348" s="666">
        <v>17319.34</v>
      </c>
      <c r="D2348" s="666">
        <v>4018.98</v>
      </c>
      <c r="E2348" s="667"/>
      <c r="F2348" s="667"/>
      <c r="G2348" s="666">
        <v>14.32</v>
      </c>
      <c r="H2348" s="667"/>
      <c r="I2348" s="666">
        <v>10402.36</v>
      </c>
      <c r="J2348" s="667"/>
      <c r="K2348" s="666">
        <v>7.97</v>
      </c>
      <c r="L2348" s="666">
        <v>1461.08</v>
      </c>
      <c r="M2348" s="666">
        <v>48878.29</v>
      </c>
      <c r="N2348" s="666">
        <v>82102.34</v>
      </c>
    </row>
    <row r="2349" spans="1:14" ht="15" thickBot="1">
      <c r="A2349" s="665" t="s">
        <v>1891</v>
      </c>
      <c r="B2349" s="665" t="s">
        <v>13</v>
      </c>
      <c r="C2349" s="667"/>
      <c r="D2349" s="667"/>
      <c r="E2349" s="667"/>
      <c r="F2349" s="667"/>
      <c r="G2349" s="667"/>
      <c r="H2349" s="667"/>
      <c r="I2349" s="666">
        <v>83318.350000000006</v>
      </c>
      <c r="J2349" s="667"/>
      <c r="K2349" s="666">
        <v>6027.19</v>
      </c>
      <c r="L2349" s="667"/>
      <c r="M2349" s="667"/>
      <c r="N2349" s="666">
        <v>89345.54</v>
      </c>
    </row>
    <row r="2350" spans="1:14" ht="15" thickBot="1">
      <c r="A2350" s="665" t="s">
        <v>1892</v>
      </c>
      <c r="B2350" s="665" t="s">
        <v>13</v>
      </c>
      <c r="C2350" s="666">
        <v>9152.9500000000007</v>
      </c>
      <c r="D2350" s="667"/>
      <c r="E2350" s="667"/>
      <c r="F2350" s="667"/>
      <c r="G2350" s="667"/>
      <c r="H2350" s="667"/>
      <c r="I2350" s="667"/>
      <c r="J2350" s="667"/>
      <c r="K2350" s="666">
        <v>13279.27</v>
      </c>
      <c r="L2350" s="667"/>
      <c r="M2350" s="667"/>
      <c r="N2350" s="666">
        <v>22432.22</v>
      </c>
    </row>
    <row r="2351" spans="1:14" ht="15" thickBot="1">
      <c r="A2351" s="665" t="s">
        <v>1893</v>
      </c>
      <c r="B2351" s="665" t="s">
        <v>13</v>
      </c>
      <c r="C2351" s="666">
        <v>8134.8</v>
      </c>
      <c r="D2351" s="667"/>
      <c r="E2351" s="667"/>
      <c r="F2351" s="667"/>
      <c r="G2351" s="667"/>
      <c r="H2351" s="667"/>
      <c r="I2351" s="666">
        <v>84483.11</v>
      </c>
      <c r="J2351" s="667"/>
      <c r="K2351" s="667"/>
      <c r="L2351" s="667"/>
      <c r="M2351" s="667"/>
      <c r="N2351" s="666">
        <v>92617.91</v>
      </c>
    </row>
    <row r="2352" spans="1:14" ht="15" thickBot="1">
      <c r="A2352" s="665" t="s">
        <v>1894</v>
      </c>
      <c r="B2352" s="665" t="s">
        <v>15</v>
      </c>
      <c r="C2352" s="667"/>
      <c r="D2352" s="667"/>
      <c r="E2352" s="667"/>
      <c r="F2352" s="667"/>
      <c r="G2352" s="667"/>
      <c r="H2352" s="667"/>
      <c r="I2352" s="666">
        <v>565.44000000000005</v>
      </c>
      <c r="J2352" s="667"/>
      <c r="K2352" s="666">
        <v>48759.97</v>
      </c>
      <c r="L2352" s="667"/>
      <c r="M2352" s="667"/>
      <c r="N2352" s="666">
        <v>49325.41</v>
      </c>
    </row>
    <row r="2353" spans="1:14" ht="15" thickBot="1">
      <c r="A2353" s="665" t="s">
        <v>3231</v>
      </c>
      <c r="B2353" s="665" t="s">
        <v>13</v>
      </c>
      <c r="C2353" s="666">
        <v>62173.06</v>
      </c>
      <c r="D2353" s="666">
        <v>-75.83</v>
      </c>
      <c r="E2353" s="667"/>
      <c r="F2353" s="667"/>
      <c r="G2353" s="667"/>
      <c r="H2353" s="667"/>
      <c r="I2353" s="666">
        <v>-23.45</v>
      </c>
      <c r="J2353" s="667"/>
      <c r="K2353" s="666">
        <v>1178.69</v>
      </c>
      <c r="L2353" s="666">
        <v>536.98</v>
      </c>
      <c r="M2353" s="667"/>
      <c r="N2353" s="666">
        <v>63789.45</v>
      </c>
    </row>
    <row r="2354" spans="1:14" ht="15" thickBot="1">
      <c r="A2354" s="665" t="s">
        <v>1895</v>
      </c>
      <c r="B2354" s="665" t="s">
        <v>13</v>
      </c>
      <c r="C2354" s="666">
        <v>102547.15</v>
      </c>
      <c r="D2354" s="666">
        <v>16.829999999999998</v>
      </c>
      <c r="E2354" s="667"/>
      <c r="F2354" s="667"/>
      <c r="G2354" s="667"/>
      <c r="H2354" s="666">
        <v>75.59</v>
      </c>
      <c r="I2354" s="666">
        <v>2156.4699999999998</v>
      </c>
      <c r="J2354" s="666">
        <v>132.19</v>
      </c>
      <c r="K2354" s="667"/>
      <c r="L2354" s="666">
        <v>39.47</v>
      </c>
      <c r="M2354" s="667"/>
      <c r="N2354" s="666">
        <v>104967.7</v>
      </c>
    </row>
    <row r="2355" spans="1:14" ht="15" thickBot="1">
      <c r="A2355" s="665" t="s">
        <v>3061</v>
      </c>
      <c r="B2355" s="665" t="s">
        <v>13</v>
      </c>
      <c r="C2355" s="666">
        <v>56598.25</v>
      </c>
      <c r="D2355" s="666">
        <v>280.48</v>
      </c>
      <c r="E2355" s="667"/>
      <c r="F2355" s="667"/>
      <c r="G2355" s="667"/>
      <c r="H2355" s="667"/>
      <c r="I2355" s="666">
        <v>19835.27</v>
      </c>
      <c r="J2355" s="666">
        <v>383</v>
      </c>
      <c r="K2355" s="666">
        <v>0.65</v>
      </c>
      <c r="L2355" s="666">
        <v>1650.04</v>
      </c>
      <c r="M2355" s="667"/>
      <c r="N2355" s="666">
        <v>78747.69</v>
      </c>
    </row>
    <row r="2356" spans="1:14" ht="15" thickBot="1">
      <c r="A2356" s="665" t="s">
        <v>1896</v>
      </c>
      <c r="B2356" s="665" t="s">
        <v>15</v>
      </c>
      <c r="C2356" s="667"/>
      <c r="D2356" s="667"/>
      <c r="E2356" s="667"/>
      <c r="F2356" s="667"/>
      <c r="G2356" s="667"/>
      <c r="H2356" s="667"/>
      <c r="I2356" s="666">
        <v>141.19999999999999</v>
      </c>
      <c r="J2356" s="667"/>
      <c r="K2356" s="666">
        <v>30756.36</v>
      </c>
      <c r="L2356" s="667"/>
      <c r="M2356" s="667"/>
      <c r="N2356" s="666">
        <v>30897.56</v>
      </c>
    </row>
    <row r="2357" spans="1:14" ht="15" thickBot="1">
      <c r="A2357" s="665" t="s">
        <v>1897</v>
      </c>
      <c r="B2357" s="665" t="s">
        <v>14</v>
      </c>
      <c r="C2357" s="666">
        <v>1565.26</v>
      </c>
      <c r="D2357" s="667"/>
      <c r="E2357" s="667"/>
      <c r="F2357" s="667"/>
      <c r="G2357" s="667"/>
      <c r="H2357" s="667"/>
      <c r="I2357" s="666">
        <v>113491.02</v>
      </c>
      <c r="J2357" s="667"/>
      <c r="K2357" s="667"/>
      <c r="L2357" s="666">
        <v>867.57</v>
      </c>
      <c r="M2357" s="667"/>
      <c r="N2357" s="666">
        <v>115923.85</v>
      </c>
    </row>
    <row r="2358" spans="1:14" ht="15" thickBot="1">
      <c r="A2358" s="665" t="s">
        <v>3062</v>
      </c>
      <c r="B2358" s="665" t="s">
        <v>13</v>
      </c>
      <c r="C2358" s="666">
        <v>43050.82</v>
      </c>
      <c r="D2358" s="666">
        <v>1765.1</v>
      </c>
      <c r="E2358" s="667"/>
      <c r="F2358" s="667"/>
      <c r="G2358" s="667"/>
      <c r="H2358" s="667"/>
      <c r="I2358" s="666">
        <v>129.59</v>
      </c>
      <c r="J2358" s="666">
        <v>16664.05</v>
      </c>
      <c r="K2358" s="666">
        <v>-0.74</v>
      </c>
      <c r="L2358" s="666">
        <v>13.07</v>
      </c>
      <c r="M2358" s="667"/>
      <c r="N2358" s="666">
        <v>61621.89</v>
      </c>
    </row>
    <row r="2359" spans="1:14" ht="15" thickBot="1">
      <c r="A2359" s="665" t="s">
        <v>1898</v>
      </c>
      <c r="B2359" s="665" t="s">
        <v>15</v>
      </c>
      <c r="C2359" s="666">
        <v>66397.59</v>
      </c>
      <c r="D2359" s="667"/>
      <c r="E2359" s="667"/>
      <c r="F2359" s="667"/>
      <c r="G2359" s="667"/>
      <c r="H2359" s="667"/>
      <c r="I2359" s="666">
        <v>2238.63</v>
      </c>
      <c r="J2359" s="667"/>
      <c r="K2359" s="667"/>
      <c r="L2359" s="667"/>
      <c r="M2359" s="667"/>
      <c r="N2359" s="666">
        <v>68636.22</v>
      </c>
    </row>
    <row r="2360" spans="1:14" ht="15" thickBot="1">
      <c r="A2360" s="665" t="s">
        <v>1899</v>
      </c>
      <c r="B2360" s="665" t="s">
        <v>16</v>
      </c>
      <c r="C2360" s="667"/>
      <c r="D2360" s="667"/>
      <c r="E2360" s="667"/>
      <c r="F2360" s="667"/>
      <c r="G2360" s="667"/>
      <c r="H2360" s="667"/>
      <c r="I2360" s="666">
        <v>34964.660000000003</v>
      </c>
      <c r="J2360" s="667"/>
      <c r="K2360" s="667"/>
      <c r="L2360" s="667"/>
      <c r="M2360" s="667"/>
      <c r="N2360" s="666">
        <v>34964.660000000003</v>
      </c>
    </row>
    <row r="2361" spans="1:14" ht="15" thickBot="1">
      <c r="A2361" s="665" t="s">
        <v>1900</v>
      </c>
      <c r="B2361" s="665" t="s">
        <v>13</v>
      </c>
      <c r="C2361" s="667"/>
      <c r="D2361" s="667"/>
      <c r="E2361" s="667"/>
      <c r="F2361" s="667"/>
      <c r="G2361" s="667"/>
      <c r="H2361" s="667"/>
      <c r="I2361" s="667"/>
      <c r="J2361" s="667"/>
      <c r="K2361" s="666">
        <v>55542.21</v>
      </c>
      <c r="L2361" s="667"/>
      <c r="M2361" s="667"/>
      <c r="N2361" s="666">
        <v>55542.21</v>
      </c>
    </row>
    <row r="2362" spans="1:14" ht="15" thickBot="1">
      <c r="A2362" s="665" t="s">
        <v>1901</v>
      </c>
      <c r="B2362" s="665" t="s">
        <v>18</v>
      </c>
      <c r="C2362" s="666">
        <v>3759.18</v>
      </c>
      <c r="D2362" s="666">
        <v>159.94999999999999</v>
      </c>
      <c r="E2362" s="667"/>
      <c r="F2362" s="667"/>
      <c r="G2362" s="666">
        <v>728.56</v>
      </c>
      <c r="H2362" s="666">
        <v>309.05</v>
      </c>
      <c r="I2362" s="666">
        <v>30.31</v>
      </c>
      <c r="J2362" s="666">
        <v>85423.97</v>
      </c>
      <c r="K2362" s="666">
        <v>832.51</v>
      </c>
      <c r="L2362" s="666">
        <v>1199.82</v>
      </c>
      <c r="M2362" s="667"/>
      <c r="N2362" s="666">
        <v>92443.35</v>
      </c>
    </row>
    <row r="2363" spans="1:14" ht="15" thickBot="1">
      <c r="A2363" s="665" t="s">
        <v>1902</v>
      </c>
      <c r="B2363" s="665" t="s">
        <v>13</v>
      </c>
      <c r="C2363" s="666">
        <v>49488.17</v>
      </c>
      <c r="D2363" s="667"/>
      <c r="E2363" s="667"/>
      <c r="F2363" s="667"/>
      <c r="G2363" s="667"/>
      <c r="H2363" s="667"/>
      <c r="I2363" s="666">
        <v>9490.83</v>
      </c>
      <c r="J2363" s="667"/>
      <c r="K2363" s="667"/>
      <c r="L2363" s="667"/>
      <c r="M2363" s="667"/>
      <c r="N2363" s="666">
        <v>58979</v>
      </c>
    </row>
    <row r="2364" spans="1:14" ht="15" thickBot="1">
      <c r="A2364" s="665" t="s">
        <v>1903</v>
      </c>
      <c r="B2364" s="665" t="s">
        <v>18</v>
      </c>
      <c r="C2364" s="666">
        <v>3881.57</v>
      </c>
      <c r="D2364" s="666">
        <v>288</v>
      </c>
      <c r="E2364" s="667"/>
      <c r="F2364" s="667"/>
      <c r="G2364" s="666">
        <v>621.64</v>
      </c>
      <c r="H2364" s="666">
        <v>1306.53</v>
      </c>
      <c r="I2364" s="666">
        <v>47.34</v>
      </c>
      <c r="J2364" s="666">
        <v>80086.05</v>
      </c>
      <c r="K2364" s="666">
        <v>5910.14</v>
      </c>
      <c r="L2364" s="666">
        <v>2616.4699999999998</v>
      </c>
      <c r="M2364" s="667"/>
      <c r="N2364" s="666">
        <v>94757.74</v>
      </c>
    </row>
    <row r="2365" spans="1:14" ht="15" thickBot="1">
      <c r="A2365" s="665" t="s">
        <v>1904</v>
      </c>
      <c r="B2365" s="665" t="s">
        <v>15</v>
      </c>
      <c r="C2365" s="666">
        <v>3618.15</v>
      </c>
      <c r="D2365" s="666">
        <v>549.04999999999995</v>
      </c>
      <c r="E2365" s="667"/>
      <c r="F2365" s="667"/>
      <c r="G2365" s="666">
        <v>150.11000000000001</v>
      </c>
      <c r="H2365" s="667"/>
      <c r="I2365" s="666">
        <v>42197.19</v>
      </c>
      <c r="J2365" s="667"/>
      <c r="K2365" s="666">
        <v>186.04</v>
      </c>
      <c r="L2365" s="666">
        <v>3719.39</v>
      </c>
      <c r="M2365" s="667"/>
      <c r="N2365" s="666">
        <v>50419.93</v>
      </c>
    </row>
    <row r="2366" spans="1:14" ht="15" thickBot="1">
      <c r="A2366" s="665" t="s">
        <v>1905</v>
      </c>
      <c r="B2366" s="665" t="s">
        <v>13</v>
      </c>
      <c r="C2366" s="666">
        <v>5632.37</v>
      </c>
      <c r="D2366" s="666">
        <v>150.83000000000001</v>
      </c>
      <c r="E2366" s="667"/>
      <c r="F2366" s="667"/>
      <c r="G2366" s="667"/>
      <c r="H2366" s="667"/>
      <c r="I2366" s="666">
        <v>1054.53</v>
      </c>
      <c r="J2366" s="666">
        <v>486.77</v>
      </c>
      <c r="K2366" s="667"/>
      <c r="L2366" s="666">
        <v>24.1</v>
      </c>
      <c r="M2366" s="667"/>
      <c r="N2366" s="666">
        <v>7348.6</v>
      </c>
    </row>
    <row r="2367" spans="1:14" ht="15" thickBot="1">
      <c r="A2367" s="665" t="s">
        <v>1906</v>
      </c>
      <c r="B2367" s="665" t="s">
        <v>13</v>
      </c>
      <c r="C2367" s="666">
        <v>67528.600000000006</v>
      </c>
      <c r="D2367" s="666">
        <v>1758.96</v>
      </c>
      <c r="E2367" s="667"/>
      <c r="F2367" s="667"/>
      <c r="G2367" s="667"/>
      <c r="H2367" s="667"/>
      <c r="I2367" s="666">
        <v>2856.57</v>
      </c>
      <c r="J2367" s="666">
        <v>4039.28</v>
      </c>
      <c r="K2367" s="666">
        <v>22.08</v>
      </c>
      <c r="L2367" s="666">
        <v>12.88</v>
      </c>
      <c r="M2367" s="666">
        <v>4.2</v>
      </c>
      <c r="N2367" s="666">
        <v>76222.570000000007</v>
      </c>
    </row>
    <row r="2368" spans="1:14" ht="15" thickBot="1">
      <c r="A2368" s="665" t="s">
        <v>3766</v>
      </c>
      <c r="B2368" s="665" t="s">
        <v>15</v>
      </c>
      <c r="C2368" s="667"/>
      <c r="D2368" s="667"/>
      <c r="E2368" s="667"/>
      <c r="F2368" s="667"/>
      <c r="G2368" s="667"/>
      <c r="H2368" s="667"/>
      <c r="I2368" s="667"/>
      <c r="J2368" s="667"/>
      <c r="K2368" s="666">
        <v>5818.83</v>
      </c>
      <c r="L2368" s="667"/>
      <c r="M2368" s="667"/>
      <c r="N2368" s="666">
        <v>5818.83</v>
      </c>
    </row>
    <row r="2369" spans="1:14" ht="15" thickBot="1">
      <c r="A2369" s="665" t="s">
        <v>1907</v>
      </c>
      <c r="B2369" s="665" t="s">
        <v>13</v>
      </c>
      <c r="C2369" s="666">
        <v>-0.37</v>
      </c>
      <c r="D2369" s="667"/>
      <c r="E2369" s="667"/>
      <c r="F2369" s="666">
        <v>32240.2</v>
      </c>
      <c r="G2369" s="667"/>
      <c r="H2369" s="667"/>
      <c r="I2369" s="667"/>
      <c r="J2369" s="666">
        <v>-8.5</v>
      </c>
      <c r="K2369" s="666">
        <v>37.68</v>
      </c>
      <c r="L2369" s="667"/>
      <c r="M2369" s="667"/>
      <c r="N2369" s="666">
        <v>32269.01</v>
      </c>
    </row>
    <row r="2370" spans="1:14" ht="15" thickBot="1">
      <c r="A2370" s="665" t="s">
        <v>1907</v>
      </c>
      <c r="B2370" s="665" t="s">
        <v>16</v>
      </c>
      <c r="C2370" s="667"/>
      <c r="D2370" s="667"/>
      <c r="E2370" s="667"/>
      <c r="F2370" s="666">
        <v>21611.53</v>
      </c>
      <c r="G2370" s="667"/>
      <c r="H2370" s="667"/>
      <c r="I2370" s="666">
        <v>-0.11</v>
      </c>
      <c r="J2370" s="667"/>
      <c r="K2370" s="667"/>
      <c r="L2370" s="667"/>
      <c r="M2370" s="667"/>
      <c r="N2370" s="666">
        <v>21611.42</v>
      </c>
    </row>
    <row r="2371" spans="1:14" ht="15" thickBot="1">
      <c r="A2371" s="665" t="s">
        <v>1908</v>
      </c>
      <c r="B2371" s="665" t="s">
        <v>15</v>
      </c>
      <c r="C2371" s="666">
        <v>55204.2</v>
      </c>
      <c r="D2371" s="667"/>
      <c r="E2371" s="667"/>
      <c r="F2371" s="667"/>
      <c r="G2371" s="667"/>
      <c r="H2371" s="667"/>
      <c r="I2371" s="666">
        <v>2025.33</v>
      </c>
      <c r="J2371" s="667"/>
      <c r="K2371" s="667"/>
      <c r="L2371" s="667"/>
      <c r="M2371" s="667"/>
      <c r="N2371" s="666">
        <v>57229.53</v>
      </c>
    </row>
    <row r="2372" spans="1:14" ht="15" thickBot="1">
      <c r="A2372" s="665" t="s">
        <v>1909</v>
      </c>
      <c r="B2372" s="665" t="s">
        <v>13</v>
      </c>
      <c r="C2372" s="666">
        <v>76293.52</v>
      </c>
      <c r="D2372" s="667"/>
      <c r="E2372" s="667"/>
      <c r="F2372" s="667"/>
      <c r="G2372" s="667"/>
      <c r="H2372" s="667"/>
      <c r="I2372" s="666">
        <v>589.22</v>
      </c>
      <c r="J2372" s="667"/>
      <c r="K2372" s="666">
        <v>1510.29</v>
      </c>
      <c r="L2372" s="667"/>
      <c r="M2372" s="667"/>
      <c r="N2372" s="666">
        <v>78393.03</v>
      </c>
    </row>
    <row r="2373" spans="1:14" ht="15" thickBot="1">
      <c r="A2373" s="665" t="s">
        <v>1910</v>
      </c>
      <c r="B2373" s="665" t="s">
        <v>18</v>
      </c>
      <c r="C2373" s="666">
        <v>21497.42</v>
      </c>
      <c r="D2373" s="666">
        <v>3178.34</v>
      </c>
      <c r="E2373" s="667"/>
      <c r="F2373" s="667"/>
      <c r="G2373" s="666">
        <v>2258.5300000000002</v>
      </c>
      <c r="H2373" s="667"/>
      <c r="I2373" s="666">
        <v>3127.36</v>
      </c>
      <c r="J2373" s="666">
        <v>60162.26</v>
      </c>
      <c r="K2373" s="667"/>
      <c r="L2373" s="666">
        <v>130.57</v>
      </c>
      <c r="M2373" s="667"/>
      <c r="N2373" s="666">
        <v>90354.48</v>
      </c>
    </row>
    <row r="2374" spans="1:14" ht="15" thickBot="1">
      <c r="A2374" s="665" t="s">
        <v>3767</v>
      </c>
      <c r="B2374" s="665" t="s">
        <v>16</v>
      </c>
      <c r="C2374" s="666">
        <v>14904.61</v>
      </c>
      <c r="D2374" s="667"/>
      <c r="E2374" s="667"/>
      <c r="F2374" s="667"/>
      <c r="G2374" s="667"/>
      <c r="H2374" s="667"/>
      <c r="I2374" s="667"/>
      <c r="J2374" s="667"/>
      <c r="K2374" s="666">
        <v>3197.51</v>
      </c>
      <c r="L2374" s="667"/>
      <c r="M2374" s="667"/>
      <c r="N2374" s="666">
        <v>18102.12</v>
      </c>
    </row>
    <row r="2375" spans="1:14" ht="15" thickBot="1">
      <c r="A2375" s="665" t="s">
        <v>1911</v>
      </c>
      <c r="B2375" s="665" t="s">
        <v>13</v>
      </c>
      <c r="C2375" s="666">
        <v>3924.18</v>
      </c>
      <c r="D2375" s="667"/>
      <c r="E2375" s="667"/>
      <c r="F2375" s="667"/>
      <c r="G2375" s="667"/>
      <c r="H2375" s="667"/>
      <c r="I2375" s="666">
        <v>35064.81</v>
      </c>
      <c r="J2375" s="666">
        <v>29147.98</v>
      </c>
      <c r="K2375" s="666">
        <v>29967.71</v>
      </c>
      <c r="L2375" s="667"/>
      <c r="M2375" s="667"/>
      <c r="N2375" s="666">
        <v>98104.68</v>
      </c>
    </row>
    <row r="2376" spans="1:14" ht="15" thickBot="1">
      <c r="A2376" s="665" t="s">
        <v>3768</v>
      </c>
      <c r="B2376" s="665" t="s">
        <v>13</v>
      </c>
      <c r="C2376" s="666">
        <v>22101.21</v>
      </c>
      <c r="D2376" s="667"/>
      <c r="E2376" s="667"/>
      <c r="F2376" s="667"/>
      <c r="G2376" s="667"/>
      <c r="H2376" s="667"/>
      <c r="I2376" s="666">
        <v>9110.3799999999992</v>
      </c>
      <c r="J2376" s="666">
        <v>3500.77</v>
      </c>
      <c r="K2376" s="666">
        <v>7465.47</v>
      </c>
      <c r="L2376" s="667"/>
      <c r="M2376" s="667"/>
      <c r="N2376" s="666">
        <v>42177.83</v>
      </c>
    </row>
    <row r="2377" spans="1:14" ht="15" thickBot="1">
      <c r="A2377" s="665" t="s">
        <v>1912</v>
      </c>
      <c r="B2377" s="665" t="s">
        <v>18</v>
      </c>
      <c r="C2377" s="666">
        <v>2312.5</v>
      </c>
      <c r="D2377" s="666">
        <v>106.89</v>
      </c>
      <c r="E2377" s="667"/>
      <c r="F2377" s="667"/>
      <c r="G2377" s="666">
        <v>473.77</v>
      </c>
      <c r="H2377" s="666">
        <v>960.55</v>
      </c>
      <c r="I2377" s="666">
        <v>16.43</v>
      </c>
      <c r="J2377" s="666">
        <v>62474.3</v>
      </c>
      <c r="K2377" s="666">
        <v>2292.63</v>
      </c>
      <c r="L2377" s="666">
        <v>1916.86</v>
      </c>
      <c r="M2377" s="667"/>
      <c r="N2377" s="666">
        <v>70553.929999999993</v>
      </c>
    </row>
    <row r="2378" spans="1:14" ht="15" thickBot="1">
      <c r="A2378" s="665" t="s">
        <v>1913</v>
      </c>
      <c r="B2378" s="665" t="s">
        <v>13</v>
      </c>
      <c r="C2378" s="666">
        <v>83458.58</v>
      </c>
      <c r="D2378" s="666">
        <v>10897.1</v>
      </c>
      <c r="E2378" s="667"/>
      <c r="F2378" s="667"/>
      <c r="G2378" s="667"/>
      <c r="H2378" s="667"/>
      <c r="I2378" s="666">
        <v>5099.83</v>
      </c>
      <c r="J2378" s="667"/>
      <c r="K2378" s="667"/>
      <c r="L2378" s="667"/>
      <c r="M2378" s="667"/>
      <c r="N2378" s="666">
        <v>99455.51</v>
      </c>
    </row>
    <row r="2379" spans="1:14" ht="15" thickBot="1">
      <c r="A2379" s="665" t="s">
        <v>3232</v>
      </c>
      <c r="B2379" s="665" t="s">
        <v>15</v>
      </c>
      <c r="C2379" s="667"/>
      <c r="D2379" s="667"/>
      <c r="E2379" s="667"/>
      <c r="F2379" s="667"/>
      <c r="G2379" s="667"/>
      <c r="H2379" s="667"/>
      <c r="I2379" s="666">
        <v>90.78</v>
      </c>
      <c r="J2379" s="667"/>
      <c r="K2379" s="666">
        <v>36226.480000000003</v>
      </c>
      <c r="L2379" s="667"/>
      <c r="M2379" s="667"/>
      <c r="N2379" s="666">
        <v>36317.26</v>
      </c>
    </row>
    <row r="2380" spans="1:14" ht="15" thickBot="1">
      <c r="A2380" s="665" t="s">
        <v>1914</v>
      </c>
      <c r="B2380" s="665" t="s">
        <v>13</v>
      </c>
      <c r="C2380" s="667"/>
      <c r="D2380" s="667"/>
      <c r="E2380" s="667"/>
      <c r="F2380" s="667"/>
      <c r="G2380" s="667"/>
      <c r="H2380" s="667"/>
      <c r="I2380" s="667"/>
      <c r="J2380" s="667"/>
      <c r="K2380" s="666">
        <v>97208.74</v>
      </c>
      <c r="L2380" s="667"/>
      <c r="M2380" s="667"/>
      <c r="N2380" s="666">
        <v>97208.74</v>
      </c>
    </row>
    <row r="2381" spans="1:14" ht="15" thickBot="1">
      <c r="A2381" s="665" t="s">
        <v>3233</v>
      </c>
      <c r="B2381" s="665" t="s">
        <v>17</v>
      </c>
      <c r="C2381" s="666">
        <v>11890.88</v>
      </c>
      <c r="D2381" s="666">
        <v>2012.85</v>
      </c>
      <c r="E2381" s="667"/>
      <c r="F2381" s="667"/>
      <c r="G2381" s="666">
        <v>357.95</v>
      </c>
      <c r="H2381" s="666">
        <v>28.25</v>
      </c>
      <c r="I2381" s="667"/>
      <c r="J2381" s="666">
        <v>24835.54</v>
      </c>
      <c r="K2381" s="666">
        <v>621.58000000000004</v>
      </c>
      <c r="L2381" s="666">
        <v>1982.52</v>
      </c>
      <c r="M2381" s="667"/>
      <c r="N2381" s="666">
        <v>41729.57</v>
      </c>
    </row>
    <row r="2382" spans="1:14" ht="15" thickBot="1">
      <c r="A2382" s="665" t="s">
        <v>3233</v>
      </c>
      <c r="B2382" s="665" t="s">
        <v>18</v>
      </c>
      <c r="C2382" s="666">
        <v>409.35</v>
      </c>
      <c r="D2382" s="666">
        <v>175.66</v>
      </c>
      <c r="E2382" s="667"/>
      <c r="F2382" s="667"/>
      <c r="G2382" s="666">
        <v>4.24</v>
      </c>
      <c r="H2382" s="666">
        <v>0.52</v>
      </c>
      <c r="I2382" s="667"/>
      <c r="J2382" s="666">
        <v>150.53</v>
      </c>
      <c r="K2382" s="666">
        <v>1.08</v>
      </c>
      <c r="L2382" s="666">
        <v>8.02</v>
      </c>
      <c r="M2382" s="667"/>
      <c r="N2382" s="666">
        <v>749.4</v>
      </c>
    </row>
    <row r="2383" spans="1:14" ht="15" thickBot="1">
      <c r="A2383" s="665" t="s">
        <v>1915</v>
      </c>
      <c r="B2383" s="665" t="s">
        <v>13</v>
      </c>
      <c r="C2383" s="666">
        <v>37424.22</v>
      </c>
      <c r="D2383" s="667"/>
      <c r="E2383" s="667"/>
      <c r="F2383" s="667"/>
      <c r="G2383" s="667"/>
      <c r="H2383" s="667"/>
      <c r="I2383" s="666">
        <v>42587.9</v>
      </c>
      <c r="J2383" s="667"/>
      <c r="K2383" s="667"/>
      <c r="L2383" s="667"/>
      <c r="M2383" s="667"/>
      <c r="N2383" s="666">
        <v>80012.12</v>
      </c>
    </row>
    <row r="2384" spans="1:14" ht="15" thickBot="1">
      <c r="A2384" s="665" t="s">
        <v>1916</v>
      </c>
      <c r="B2384" s="665" t="s">
        <v>18</v>
      </c>
      <c r="C2384" s="666">
        <v>8234.42</v>
      </c>
      <c r="D2384" s="667"/>
      <c r="E2384" s="667"/>
      <c r="F2384" s="667"/>
      <c r="G2384" s="667"/>
      <c r="H2384" s="666">
        <v>1288.6500000000001</v>
      </c>
      <c r="I2384" s="667"/>
      <c r="J2384" s="666">
        <v>25745.09</v>
      </c>
      <c r="K2384" s="666">
        <v>24151.59</v>
      </c>
      <c r="L2384" s="667"/>
      <c r="M2384" s="667"/>
      <c r="N2384" s="666">
        <v>59419.75</v>
      </c>
    </row>
    <row r="2385" spans="1:14" ht="15" thickBot="1">
      <c r="A2385" s="665" t="s">
        <v>1917</v>
      </c>
      <c r="B2385" s="665" t="s">
        <v>14</v>
      </c>
      <c r="C2385" s="666">
        <v>16643.990000000002</v>
      </c>
      <c r="D2385" s="666">
        <v>830.09</v>
      </c>
      <c r="E2385" s="667"/>
      <c r="F2385" s="667"/>
      <c r="G2385" s="666">
        <v>1772.55</v>
      </c>
      <c r="H2385" s="667"/>
      <c r="I2385" s="666">
        <v>116305.47</v>
      </c>
      <c r="J2385" s="667"/>
      <c r="K2385" s="666">
        <v>711.98</v>
      </c>
      <c r="L2385" s="666">
        <v>3307.81</v>
      </c>
      <c r="M2385" s="667"/>
      <c r="N2385" s="666">
        <v>139571.89000000001</v>
      </c>
    </row>
    <row r="2386" spans="1:14" ht="15" thickBot="1">
      <c r="A2386" s="665" t="s">
        <v>1918</v>
      </c>
      <c r="B2386" s="665" t="s">
        <v>17</v>
      </c>
      <c r="C2386" s="666">
        <v>9195.7999999999993</v>
      </c>
      <c r="D2386" s="666">
        <v>541.26</v>
      </c>
      <c r="E2386" s="667"/>
      <c r="F2386" s="667"/>
      <c r="G2386" s="666">
        <v>1590.85</v>
      </c>
      <c r="H2386" s="667"/>
      <c r="I2386" s="666">
        <v>25.83</v>
      </c>
      <c r="J2386" s="666">
        <v>71103</v>
      </c>
      <c r="K2386" s="667"/>
      <c r="L2386" s="666">
        <v>46.41</v>
      </c>
      <c r="M2386" s="667"/>
      <c r="N2386" s="666">
        <v>82503.149999999994</v>
      </c>
    </row>
    <row r="2387" spans="1:14" ht="15" thickBot="1">
      <c r="A2387" s="665" t="s">
        <v>3063</v>
      </c>
      <c r="B2387" s="665" t="s">
        <v>13</v>
      </c>
      <c r="C2387" s="666">
        <v>60564.6</v>
      </c>
      <c r="D2387" s="666">
        <v>1648.4</v>
      </c>
      <c r="E2387" s="667"/>
      <c r="F2387" s="667"/>
      <c r="G2387" s="667"/>
      <c r="H2387" s="667"/>
      <c r="I2387" s="666">
        <v>1172.05</v>
      </c>
      <c r="J2387" s="666">
        <v>914.26</v>
      </c>
      <c r="K2387" s="666">
        <v>1.41</v>
      </c>
      <c r="L2387" s="666">
        <v>78.91</v>
      </c>
      <c r="M2387" s="667"/>
      <c r="N2387" s="666">
        <v>64379.63</v>
      </c>
    </row>
    <row r="2388" spans="1:14" ht="15" thickBot="1">
      <c r="A2388" s="665" t="s">
        <v>1919</v>
      </c>
      <c r="B2388" s="665" t="s">
        <v>13</v>
      </c>
      <c r="C2388" s="666">
        <v>70444.11</v>
      </c>
      <c r="D2388" s="667"/>
      <c r="E2388" s="667"/>
      <c r="F2388" s="667"/>
      <c r="G2388" s="667"/>
      <c r="H2388" s="667"/>
      <c r="I2388" s="666">
        <v>2122.1999999999998</v>
      </c>
      <c r="J2388" s="667"/>
      <c r="K2388" s="666">
        <v>32150.82</v>
      </c>
      <c r="L2388" s="667"/>
      <c r="M2388" s="667"/>
      <c r="N2388" s="666">
        <v>104717.13</v>
      </c>
    </row>
    <row r="2389" spans="1:14" ht="15" thickBot="1">
      <c r="A2389" s="665" t="s">
        <v>3064</v>
      </c>
      <c r="B2389" s="665" t="s">
        <v>13</v>
      </c>
      <c r="C2389" s="666">
        <v>63776.79</v>
      </c>
      <c r="D2389" s="666">
        <v>1104.25</v>
      </c>
      <c r="E2389" s="667"/>
      <c r="F2389" s="667"/>
      <c r="G2389" s="667"/>
      <c r="H2389" s="667"/>
      <c r="I2389" s="666">
        <v>7657.65</v>
      </c>
      <c r="J2389" s="666">
        <v>1790.44</v>
      </c>
      <c r="K2389" s="666">
        <v>5.66</v>
      </c>
      <c r="L2389" s="666">
        <v>212.32</v>
      </c>
      <c r="M2389" s="667"/>
      <c r="N2389" s="666">
        <v>74547.11</v>
      </c>
    </row>
    <row r="2390" spans="1:14" ht="15" thickBot="1">
      <c r="A2390" s="665" t="s">
        <v>3065</v>
      </c>
      <c r="B2390" s="665" t="s">
        <v>13</v>
      </c>
      <c r="C2390" s="666">
        <v>1101.57</v>
      </c>
      <c r="D2390" s="667"/>
      <c r="E2390" s="667"/>
      <c r="F2390" s="667"/>
      <c r="G2390" s="667"/>
      <c r="H2390" s="667"/>
      <c r="I2390" s="667"/>
      <c r="J2390" s="667"/>
      <c r="K2390" s="666">
        <v>38123.61</v>
      </c>
      <c r="L2390" s="667"/>
      <c r="M2390" s="667"/>
      <c r="N2390" s="666">
        <v>39225.18</v>
      </c>
    </row>
    <row r="2391" spans="1:14" ht="15" thickBot="1">
      <c r="A2391" s="665" t="s">
        <v>1920</v>
      </c>
      <c r="B2391" s="665" t="s">
        <v>13</v>
      </c>
      <c r="C2391" s="666">
        <v>1495.31</v>
      </c>
      <c r="D2391" s="666">
        <v>17.87</v>
      </c>
      <c r="E2391" s="667"/>
      <c r="F2391" s="666">
        <v>90.51</v>
      </c>
      <c r="G2391" s="666">
        <v>432.69</v>
      </c>
      <c r="H2391" s="667"/>
      <c r="I2391" s="666">
        <v>2969.95</v>
      </c>
      <c r="J2391" s="667"/>
      <c r="K2391" s="666">
        <v>104176.47</v>
      </c>
      <c r="L2391" s="666">
        <v>189.23</v>
      </c>
      <c r="M2391" s="666">
        <v>1.9</v>
      </c>
      <c r="N2391" s="666">
        <v>109373.93</v>
      </c>
    </row>
    <row r="2392" spans="1:14" ht="15" thickBot="1">
      <c r="A2392" s="665" t="s">
        <v>1921</v>
      </c>
      <c r="B2392" s="665" t="s">
        <v>13</v>
      </c>
      <c r="C2392" s="667"/>
      <c r="D2392" s="667"/>
      <c r="E2392" s="667"/>
      <c r="F2392" s="666">
        <v>61971.05</v>
      </c>
      <c r="G2392" s="667"/>
      <c r="H2392" s="667"/>
      <c r="I2392" s="666">
        <v>346.3</v>
      </c>
      <c r="J2392" s="667"/>
      <c r="K2392" s="667"/>
      <c r="L2392" s="667"/>
      <c r="M2392" s="667"/>
      <c r="N2392" s="666">
        <v>62317.35</v>
      </c>
    </row>
    <row r="2393" spans="1:14" ht="15" thickBot="1">
      <c r="A2393" s="665" t="s">
        <v>1922</v>
      </c>
      <c r="B2393" s="665" t="s">
        <v>14</v>
      </c>
      <c r="C2393" s="666">
        <v>1.04</v>
      </c>
      <c r="D2393" s="666">
        <v>0</v>
      </c>
      <c r="E2393" s="667"/>
      <c r="F2393" s="666">
        <v>76.88</v>
      </c>
      <c r="G2393" s="666">
        <v>144.36000000000001</v>
      </c>
      <c r="H2393" s="667"/>
      <c r="I2393" s="666">
        <v>0.36</v>
      </c>
      <c r="J2393" s="667"/>
      <c r="K2393" s="666">
        <v>72240.679999999993</v>
      </c>
      <c r="L2393" s="666">
        <v>0.09</v>
      </c>
      <c r="M2393" s="666">
        <v>0</v>
      </c>
      <c r="N2393" s="666">
        <v>72463.41</v>
      </c>
    </row>
    <row r="2394" spans="1:14" ht="15" thickBot="1">
      <c r="A2394" s="665" t="s">
        <v>1923</v>
      </c>
      <c r="B2394" s="665" t="s">
        <v>13</v>
      </c>
      <c r="C2394" s="666">
        <v>38591.69</v>
      </c>
      <c r="D2394" s="666">
        <v>232.7</v>
      </c>
      <c r="E2394" s="667"/>
      <c r="F2394" s="667"/>
      <c r="G2394" s="666">
        <v>0.17</v>
      </c>
      <c r="H2394" s="666">
        <v>1311.71</v>
      </c>
      <c r="I2394" s="666">
        <v>42515.6</v>
      </c>
      <c r="J2394" s="666">
        <v>1000.77</v>
      </c>
      <c r="K2394" s="666">
        <v>1364.32</v>
      </c>
      <c r="L2394" s="666">
        <v>15763.88</v>
      </c>
      <c r="M2394" s="667"/>
      <c r="N2394" s="666">
        <v>100780.84</v>
      </c>
    </row>
    <row r="2395" spans="1:14" ht="15" thickBot="1">
      <c r="A2395" s="665" t="s">
        <v>1924</v>
      </c>
      <c r="B2395" s="665" t="s">
        <v>16</v>
      </c>
      <c r="C2395" s="667"/>
      <c r="D2395" s="667"/>
      <c r="E2395" s="667"/>
      <c r="F2395" s="667"/>
      <c r="G2395" s="667"/>
      <c r="H2395" s="667"/>
      <c r="I2395" s="667"/>
      <c r="J2395" s="667"/>
      <c r="K2395" s="666">
        <v>46922.400000000001</v>
      </c>
      <c r="L2395" s="667"/>
      <c r="M2395" s="667"/>
      <c r="N2395" s="666">
        <v>46922.400000000001</v>
      </c>
    </row>
    <row r="2396" spans="1:14" ht="15" thickBot="1">
      <c r="A2396" s="665" t="s">
        <v>1925</v>
      </c>
      <c r="B2396" s="665" t="s">
        <v>13</v>
      </c>
      <c r="C2396" s="666">
        <v>3852.88</v>
      </c>
      <c r="D2396" s="667"/>
      <c r="E2396" s="667"/>
      <c r="F2396" s="667"/>
      <c r="G2396" s="667"/>
      <c r="H2396" s="667"/>
      <c r="I2396" s="667"/>
      <c r="J2396" s="667"/>
      <c r="K2396" s="666">
        <v>74561.710000000006</v>
      </c>
      <c r="L2396" s="667"/>
      <c r="M2396" s="667"/>
      <c r="N2396" s="666">
        <v>78414.59</v>
      </c>
    </row>
    <row r="2397" spans="1:14" ht="15" thickBot="1">
      <c r="A2397" s="665" t="s">
        <v>1926</v>
      </c>
      <c r="B2397" s="665" t="s">
        <v>13</v>
      </c>
      <c r="C2397" s="666">
        <v>51321.1</v>
      </c>
      <c r="D2397" s="666">
        <v>869.6</v>
      </c>
      <c r="E2397" s="667"/>
      <c r="F2397" s="667"/>
      <c r="G2397" s="667"/>
      <c r="H2397" s="667"/>
      <c r="I2397" s="666">
        <v>13794.4</v>
      </c>
      <c r="J2397" s="666">
        <v>4507.3</v>
      </c>
      <c r="K2397" s="666">
        <v>12825.03</v>
      </c>
      <c r="L2397" s="667"/>
      <c r="M2397" s="667"/>
      <c r="N2397" s="666">
        <v>83317.429999999993</v>
      </c>
    </row>
    <row r="2398" spans="1:14" ht="15" thickBot="1">
      <c r="A2398" s="665" t="s">
        <v>1927</v>
      </c>
      <c r="B2398" s="665" t="s">
        <v>14</v>
      </c>
      <c r="C2398" s="666">
        <v>11762.54</v>
      </c>
      <c r="D2398" s="666">
        <v>1484.08</v>
      </c>
      <c r="E2398" s="667"/>
      <c r="F2398" s="667"/>
      <c r="G2398" s="666">
        <v>45.33</v>
      </c>
      <c r="H2398" s="667"/>
      <c r="I2398" s="666">
        <v>128066.25</v>
      </c>
      <c r="J2398" s="667"/>
      <c r="K2398" s="666">
        <v>151.69</v>
      </c>
      <c r="L2398" s="666">
        <v>5914.66</v>
      </c>
      <c r="M2398" s="667"/>
      <c r="N2398" s="666">
        <v>147424.54999999999</v>
      </c>
    </row>
    <row r="2399" spans="1:14" ht="15" thickBot="1">
      <c r="A2399" s="665" t="s">
        <v>1928</v>
      </c>
      <c r="B2399" s="665" t="s">
        <v>13</v>
      </c>
      <c r="C2399" s="666">
        <v>71014.12</v>
      </c>
      <c r="D2399" s="666">
        <v>499.97</v>
      </c>
      <c r="E2399" s="667"/>
      <c r="F2399" s="667"/>
      <c r="G2399" s="667"/>
      <c r="H2399" s="667"/>
      <c r="I2399" s="666">
        <v>660.51</v>
      </c>
      <c r="J2399" s="667"/>
      <c r="K2399" s="666">
        <v>1272.04</v>
      </c>
      <c r="L2399" s="666">
        <v>696.44</v>
      </c>
      <c r="M2399" s="667"/>
      <c r="N2399" s="666">
        <v>74143.08</v>
      </c>
    </row>
    <row r="2400" spans="1:14" ht="15" thickBot="1">
      <c r="A2400" s="665" t="s">
        <v>1929</v>
      </c>
      <c r="B2400" s="665" t="s">
        <v>13</v>
      </c>
      <c r="C2400" s="667"/>
      <c r="D2400" s="667"/>
      <c r="E2400" s="667"/>
      <c r="F2400" s="667"/>
      <c r="G2400" s="667"/>
      <c r="H2400" s="667"/>
      <c r="I2400" s="667"/>
      <c r="J2400" s="667"/>
      <c r="K2400" s="666">
        <v>63111.58</v>
      </c>
      <c r="L2400" s="667"/>
      <c r="M2400" s="667"/>
      <c r="N2400" s="666">
        <v>63111.58</v>
      </c>
    </row>
    <row r="2401" spans="1:14" ht="15" thickBot="1">
      <c r="A2401" s="665" t="s">
        <v>1930</v>
      </c>
      <c r="B2401" s="665" t="s">
        <v>13</v>
      </c>
      <c r="C2401" s="667"/>
      <c r="D2401" s="667"/>
      <c r="E2401" s="667"/>
      <c r="F2401" s="667"/>
      <c r="G2401" s="667"/>
      <c r="H2401" s="667"/>
      <c r="I2401" s="667"/>
      <c r="J2401" s="667"/>
      <c r="K2401" s="666">
        <v>75680.73</v>
      </c>
      <c r="L2401" s="667"/>
      <c r="M2401" s="667"/>
      <c r="N2401" s="666">
        <v>75680.73</v>
      </c>
    </row>
    <row r="2402" spans="1:14" ht="15" thickBot="1">
      <c r="A2402" s="665" t="s">
        <v>1931</v>
      </c>
      <c r="B2402" s="665" t="s">
        <v>13</v>
      </c>
      <c r="C2402" s="666">
        <v>28744.1</v>
      </c>
      <c r="D2402" s="666">
        <v>71.52</v>
      </c>
      <c r="E2402" s="667"/>
      <c r="F2402" s="667"/>
      <c r="G2402" s="667"/>
      <c r="H2402" s="666">
        <v>378.46</v>
      </c>
      <c r="I2402" s="666">
        <v>1278.72</v>
      </c>
      <c r="J2402" s="666">
        <v>305.69</v>
      </c>
      <c r="K2402" s="666">
        <v>49156.79</v>
      </c>
      <c r="L2402" s="666">
        <v>23.99</v>
      </c>
      <c r="M2402" s="667"/>
      <c r="N2402" s="666">
        <v>79959.27</v>
      </c>
    </row>
    <row r="2403" spans="1:14" ht="15" thickBot="1">
      <c r="A2403" s="665" t="s">
        <v>1932</v>
      </c>
      <c r="B2403" s="665" t="s">
        <v>13</v>
      </c>
      <c r="C2403" s="666">
        <v>78218.990000000005</v>
      </c>
      <c r="D2403" s="667"/>
      <c r="E2403" s="667"/>
      <c r="F2403" s="667"/>
      <c r="G2403" s="667"/>
      <c r="H2403" s="667"/>
      <c r="I2403" s="667"/>
      <c r="J2403" s="667"/>
      <c r="K2403" s="666">
        <v>35549.43</v>
      </c>
      <c r="L2403" s="667"/>
      <c r="M2403" s="667"/>
      <c r="N2403" s="666">
        <v>113768.42</v>
      </c>
    </row>
    <row r="2404" spans="1:14" ht="15" thickBot="1">
      <c r="A2404" s="665" t="s">
        <v>3769</v>
      </c>
      <c r="B2404" s="665" t="s">
        <v>16</v>
      </c>
      <c r="C2404" s="666">
        <v>9940.06</v>
      </c>
      <c r="D2404" s="666">
        <v>122.82</v>
      </c>
      <c r="E2404" s="667"/>
      <c r="F2404" s="667"/>
      <c r="G2404" s="667"/>
      <c r="H2404" s="667"/>
      <c r="I2404" s="666">
        <v>31.02</v>
      </c>
      <c r="J2404" s="667"/>
      <c r="K2404" s="666">
        <v>752.13</v>
      </c>
      <c r="L2404" s="666">
        <v>36.020000000000003</v>
      </c>
      <c r="M2404" s="667"/>
      <c r="N2404" s="666">
        <v>10882.05</v>
      </c>
    </row>
    <row r="2405" spans="1:14" ht="15" thickBot="1">
      <c r="A2405" s="665" t="s">
        <v>3769</v>
      </c>
      <c r="B2405" s="665" t="s">
        <v>19</v>
      </c>
      <c r="C2405" s="666">
        <v>273.49</v>
      </c>
      <c r="D2405" s="666">
        <v>-53.51</v>
      </c>
      <c r="E2405" s="667"/>
      <c r="F2405" s="667"/>
      <c r="G2405" s="667"/>
      <c r="H2405" s="667"/>
      <c r="I2405" s="666">
        <v>-18.87</v>
      </c>
      <c r="J2405" s="667"/>
      <c r="K2405" s="666">
        <v>-185.75</v>
      </c>
      <c r="L2405" s="666">
        <v>-15.55</v>
      </c>
      <c r="M2405" s="667"/>
      <c r="N2405" s="666">
        <v>-0.19</v>
      </c>
    </row>
    <row r="2406" spans="1:14" ht="15" thickBot="1">
      <c r="A2406" s="665" t="s">
        <v>1933</v>
      </c>
      <c r="B2406" s="665" t="s">
        <v>13</v>
      </c>
      <c r="C2406" s="667"/>
      <c r="D2406" s="667"/>
      <c r="E2406" s="667"/>
      <c r="F2406" s="666">
        <v>87132.12</v>
      </c>
      <c r="G2406" s="667"/>
      <c r="H2406" s="667"/>
      <c r="I2406" s="666">
        <v>1994.12</v>
      </c>
      <c r="J2406" s="667"/>
      <c r="K2406" s="666">
        <v>-11.5</v>
      </c>
      <c r="L2406" s="667"/>
      <c r="M2406" s="667"/>
      <c r="N2406" s="666">
        <v>89114.74</v>
      </c>
    </row>
    <row r="2407" spans="1:14" ht="15" thickBot="1">
      <c r="A2407" s="665" t="s">
        <v>1934</v>
      </c>
      <c r="B2407" s="665" t="s">
        <v>15</v>
      </c>
      <c r="C2407" s="666">
        <v>47458.51</v>
      </c>
      <c r="D2407" s="667"/>
      <c r="E2407" s="667"/>
      <c r="F2407" s="667"/>
      <c r="G2407" s="667"/>
      <c r="H2407" s="667"/>
      <c r="I2407" s="666">
        <v>7975.14</v>
      </c>
      <c r="J2407" s="666">
        <v>9561.25</v>
      </c>
      <c r="K2407" s="667"/>
      <c r="L2407" s="667"/>
      <c r="M2407" s="667"/>
      <c r="N2407" s="666">
        <v>64994.9</v>
      </c>
    </row>
    <row r="2408" spans="1:14" ht="15" thickBot="1">
      <c r="A2408" s="665" t="s">
        <v>3770</v>
      </c>
      <c r="B2408" s="665" t="s">
        <v>15</v>
      </c>
      <c r="C2408" s="667"/>
      <c r="D2408" s="667"/>
      <c r="E2408" s="667"/>
      <c r="F2408" s="667"/>
      <c r="G2408" s="667"/>
      <c r="H2408" s="667"/>
      <c r="I2408" s="667"/>
      <c r="J2408" s="667"/>
      <c r="K2408" s="666">
        <v>12076.18</v>
      </c>
      <c r="L2408" s="667"/>
      <c r="M2408" s="667"/>
      <c r="N2408" s="666">
        <v>12076.18</v>
      </c>
    </row>
    <row r="2409" spans="1:14" ht="15" thickBot="1">
      <c r="A2409" s="665" t="s">
        <v>3770</v>
      </c>
      <c r="B2409" s="665" t="s">
        <v>19</v>
      </c>
      <c r="C2409" s="667"/>
      <c r="D2409" s="667"/>
      <c r="E2409" s="667"/>
      <c r="F2409" s="667"/>
      <c r="G2409" s="667"/>
      <c r="H2409" s="667"/>
      <c r="I2409" s="667"/>
      <c r="J2409" s="667"/>
      <c r="K2409" s="666">
        <v>0</v>
      </c>
      <c r="L2409" s="667"/>
      <c r="M2409" s="667"/>
      <c r="N2409" s="666">
        <v>0</v>
      </c>
    </row>
    <row r="2410" spans="1:14" ht="15" thickBot="1">
      <c r="A2410" s="665" t="s">
        <v>1935</v>
      </c>
      <c r="B2410" s="665" t="s">
        <v>13</v>
      </c>
      <c r="C2410" s="666">
        <v>71263.22</v>
      </c>
      <c r="D2410" s="667"/>
      <c r="E2410" s="667"/>
      <c r="F2410" s="667"/>
      <c r="G2410" s="667"/>
      <c r="H2410" s="667"/>
      <c r="I2410" s="667"/>
      <c r="J2410" s="667"/>
      <c r="K2410" s="666">
        <v>28021.47</v>
      </c>
      <c r="L2410" s="667"/>
      <c r="M2410" s="667"/>
      <c r="N2410" s="666">
        <v>99284.69</v>
      </c>
    </row>
    <row r="2411" spans="1:14" ht="15" thickBot="1">
      <c r="A2411" s="665" t="s">
        <v>1936</v>
      </c>
      <c r="B2411" s="665" t="s">
        <v>13</v>
      </c>
      <c r="C2411" s="667"/>
      <c r="D2411" s="667"/>
      <c r="E2411" s="667"/>
      <c r="F2411" s="666">
        <v>69136.289999999994</v>
      </c>
      <c r="G2411" s="667"/>
      <c r="H2411" s="667"/>
      <c r="I2411" s="666">
        <v>-13.22</v>
      </c>
      <c r="J2411" s="667"/>
      <c r="K2411" s="666">
        <v>-5.25</v>
      </c>
      <c r="L2411" s="667"/>
      <c r="M2411" s="667"/>
      <c r="N2411" s="666">
        <v>69117.820000000007</v>
      </c>
    </row>
    <row r="2412" spans="1:14" ht="15" thickBot="1">
      <c r="A2412" s="665" t="s">
        <v>1937</v>
      </c>
      <c r="B2412" s="665" t="s">
        <v>15</v>
      </c>
      <c r="C2412" s="666">
        <v>44661.72</v>
      </c>
      <c r="D2412" s="667"/>
      <c r="E2412" s="667"/>
      <c r="F2412" s="667"/>
      <c r="G2412" s="667"/>
      <c r="H2412" s="667"/>
      <c r="I2412" s="666">
        <v>7313.94</v>
      </c>
      <c r="J2412" s="666">
        <v>8973.7900000000009</v>
      </c>
      <c r="K2412" s="667"/>
      <c r="L2412" s="667"/>
      <c r="M2412" s="667"/>
      <c r="N2412" s="666">
        <v>60949.45</v>
      </c>
    </row>
    <row r="2413" spans="1:14" ht="15" thickBot="1">
      <c r="A2413" s="665" t="s">
        <v>3771</v>
      </c>
      <c r="B2413" s="665" t="s">
        <v>13</v>
      </c>
      <c r="C2413" s="666">
        <v>3263.92</v>
      </c>
      <c r="D2413" s="667"/>
      <c r="E2413" s="667"/>
      <c r="F2413" s="667"/>
      <c r="G2413" s="667"/>
      <c r="H2413" s="667"/>
      <c r="I2413" s="667"/>
      <c r="J2413" s="667"/>
      <c r="K2413" s="666">
        <v>5051.8100000000004</v>
      </c>
      <c r="L2413" s="667"/>
      <c r="M2413" s="667"/>
      <c r="N2413" s="666">
        <v>8315.73</v>
      </c>
    </row>
    <row r="2414" spans="1:14" ht="15" thickBot="1">
      <c r="A2414" s="665" t="s">
        <v>1938</v>
      </c>
      <c r="B2414" s="665" t="s">
        <v>13</v>
      </c>
      <c r="C2414" s="666">
        <v>94256.61</v>
      </c>
      <c r="D2414" s="666">
        <v>2442.73</v>
      </c>
      <c r="E2414" s="667"/>
      <c r="F2414" s="667"/>
      <c r="G2414" s="667"/>
      <c r="H2414" s="667"/>
      <c r="I2414" s="666">
        <v>23751.59</v>
      </c>
      <c r="J2414" s="666">
        <v>6994</v>
      </c>
      <c r="K2414" s="666">
        <v>-7.91</v>
      </c>
      <c r="L2414" s="666">
        <v>735.37</v>
      </c>
      <c r="M2414" s="667"/>
      <c r="N2414" s="666">
        <v>128172.39</v>
      </c>
    </row>
    <row r="2415" spans="1:14" ht="15" thickBot="1">
      <c r="A2415" s="665" t="s">
        <v>1939</v>
      </c>
      <c r="B2415" s="665" t="s">
        <v>13</v>
      </c>
      <c r="C2415" s="666">
        <v>4213.38</v>
      </c>
      <c r="D2415" s="666">
        <v>599.94000000000005</v>
      </c>
      <c r="E2415" s="667"/>
      <c r="F2415" s="667"/>
      <c r="G2415" s="666">
        <v>687.5</v>
      </c>
      <c r="H2415" s="666">
        <v>1179.04</v>
      </c>
      <c r="I2415" s="666">
        <v>105.62</v>
      </c>
      <c r="J2415" s="666">
        <v>78306.92</v>
      </c>
      <c r="K2415" s="666">
        <v>3053.96</v>
      </c>
      <c r="L2415" s="666">
        <v>1504.98</v>
      </c>
      <c r="M2415" s="667"/>
      <c r="N2415" s="666">
        <v>89651.34</v>
      </c>
    </row>
    <row r="2416" spans="1:14" ht="15" thickBot="1">
      <c r="A2416" s="665" t="s">
        <v>1940</v>
      </c>
      <c r="B2416" s="665" t="s">
        <v>14</v>
      </c>
      <c r="C2416" s="666">
        <v>1732.89</v>
      </c>
      <c r="D2416" s="666">
        <v>60.8</v>
      </c>
      <c r="E2416" s="667"/>
      <c r="F2416" s="667"/>
      <c r="G2416" s="666">
        <v>1218.06</v>
      </c>
      <c r="H2416" s="666">
        <v>62.16</v>
      </c>
      <c r="I2416" s="666">
        <v>63737.04</v>
      </c>
      <c r="J2416" s="667"/>
      <c r="K2416" s="667"/>
      <c r="L2416" s="667"/>
      <c r="M2416" s="667"/>
      <c r="N2416" s="666">
        <v>66810.95</v>
      </c>
    </row>
    <row r="2417" spans="1:14" ht="15" thickBot="1">
      <c r="A2417" s="665" t="s">
        <v>1941</v>
      </c>
      <c r="B2417" s="665" t="s">
        <v>13</v>
      </c>
      <c r="C2417" s="666">
        <v>53987.62</v>
      </c>
      <c r="D2417" s="667"/>
      <c r="E2417" s="667"/>
      <c r="F2417" s="667"/>
      <c r="G2417" s="667"/>
      <c r="H2417" s="667"/>
      <c r="I2417" s="667"/>
      <c r="J2417" s="667"/>
      <c r="K2417" s="666">
        <v>68280.44</v>
      </c>
      <c r="L2417" s="667"/>
      <c r="M2417" s="667"/>
      <c r="N2417" s="666">
        <v>122268.06</v>
      </c>
    </row>
    <row r="2418" spans="1:14" ht="15" thickBot="1">
      <c r="A2418" s="665" t="s">
        <v>1942</v>
      </c>
      <c r="B2418" s="665" t="s">
        <v>14</v>
      </c>
      <c r="C2418" s="666">
        <v>15932.69</v>
      </c>
      <c r="D2418" s="666">
        <v>-6.98</v>
      </c>
      <c r="E2418" s="667"/>
      <c r="F2418" s="667"/>
      <c r="G2418" s="666">
        <v>751.15</v>
      </c>
      <c r="H2418" s="667"/>
      <c r="I2418" s="666">
        <v>75441.649999999994</v>
      </c>
      <c r="J2418" s="667"/>
      <c r="K2418" s="666">
        <v>-0.25</v>
      </c>
      <c r="L2418" s="666">
        <v>888.94</v>
      </c>
      <c r="M2418" s="666">
        <v>-10.92</v>
      </c>
      <c r="N2418" s="666">
        <v>92996.28</v>
      </c>
    </row>
    <row r="2419" spans="1:14" ht="15" thickBot="1">
      <c r="A2419" s="665" t="s">
        <v>1943</v>
      </c>
      <c r="B2419" s="665" t="s">
        <v>15</v>
      </c>
      <c r="C2419" s="667"/>
      <c r="D2419" s="667"/>
      <c r="E2419" s="667"/>
      <c r="F2419" s="667"/>
      <c r="G2419" s="667"/>
      <c r="H2419" s="667"/>
      <c r="I2419" s="667"/>
      <c r="J2419" s="667"/>
      <c r="K2419" s="666">
        <v>0</v>
      </c>
      <c r="L2419" s="667"/>
      <c r="M2419" s="667"/>
      <c r="N2419" s="666">
        <v>0</v>
      </c>
    </row>
    <row r="2420" spans="1:14" ht="15" thickBot="1">
      <c r="A2420" s="665" t="s">
        <v>1944</v>
      </c>
      <c r="B2420" s="665" t="s">
        <v>13</v>
      </c>
      <c r="C2420" s="666">
        <v>4251.79</v>
      </c>
      <c r="D2420" s="666">
        <v>235.44</v>
      </c>
      <c r="E2420" s="667"/>
      <c r="F2420" s="667"/>
      <c r="G2420" s="667"/>
      <c r="H2420" s="667"/>
      <c r="I2420" s="666">
        <v>78945.36</v>
      </c>
      <c r="J2420" s="667"/>
      <c r="K2420" s="667"/>
      <c r="L2420" s="667"/>
      <c r="M2420" s="667"/>
      <c r="N2420" s="666">
        <v>83432.59</v>
      </c>
    </row>
    <row r="2421" spans="1:14" ht="15" thickBot="1">
      <c r="A2421" s="665" t="s">
        <v>1945</v>
      </c>
      <c r="B2421" s="665" t="s">
        <v>13</v>
      </c>
      <c r="C2421" s="667"/>
      <c r="D2421" s="667"/>
      <c r="E2421" s="667"/>
      <c r="F2421" s="667"/>
      <c r="G2421" s="667"/>
      <c r="H2421" s="667"/>
      <c r="I2421" s="666">
        <v>77632.06</v>
      </c>
      <c r="J2421" s="667"/>
      <c r="K2421" s="666">
        <v>5773.95</v>
      </c>
      <c r="L2421" s="667"/>
      <c r="M2421" s="667"/>
      <c r="N2421" s="666">
        <v>83406.009999999995</v>
      </c>
    </row>
    <row r="2422" spans="1:14" ht="15" thickBot="1">
      <c r="A2422" s="665" t="s">
        <v>1946</v>
      </c>
      <c r="B2422" s="665" t="s">
        <v>13</v>
      </c>
      <c r="C2422" s="666">
        <v>69322.399999999994</v>
      </c>
      <c r="D2422" s="667"/>
      <c r="E2422" s="667"/>
      <c r="F2422" s="667"/>
      <c r="G2422" s="667"/>
      <c r="H2422" s="667"/>
      <c r="I2422" s="666">
        <v>1107.75</v>
      </c>
      <c r="J2422" s="667"/>
      <c r="K2422" s="666">
        <v>9848.82</v>
      </c>
      <c r="L2422" s="667"/>
      <c r="M2422" s="667"/>
      <c r="N2422" s="666">
        <v>80278.97</v>
      </c>
    </row>
    <row r="2423" spans="1:14" ht="15" thickBot="1">
      <c r="A2423" s="665" t="s">
        <v>3066</v>
      </c>
      <c r="B2423" s="665" t="s">
        <v>13</v>
      </c>
      <c r="C2423" s="666">
        <v>52289.59</v>
      </c>
      <c r="D2423" s="666">
        <v>3209.43</v>
      </c>
      <c r="E2423" s="667"/>
      <c r="F2423" s="667"/>
      <c r="G2423" s="667"/>
      <c r="H2423" s="667"/>
      <c r="I2423" s="666">
        <v>2754.84</v>
      </c>
      <c r="J2423" s="666">
        <v>3979.66</v>
      </c>
      <c r="K2423" s="667"/>
      <c r="L2423" s="666">
        <v>568.86</v>
      </c>
      <c r="M2423" s="667"/>
      <c r="N2423" s="666">
        <v>62802.38</v>
      </c>
    </row>
    <row r="2424" spans="1:14" ht="15" thickBot="1">
      <c r="A2424" s="665" t="s">
        <v>1947</v>
      </c>
      <c r="B2424" s="665" t="s">
        <v>13</v>
      </c>
      <c r="C2424" s="666">
        <v>1.25</v>
      </c>
      <c r="D2424" s="667"/>
      <c r="E2424" s="667"/>
      <c r="F2424" s="666">
        <v>33022.050000000003</v>
      </c>
      <c r="G2424" s="667"/>
      <c r="H2424" s="667"/>
      <c r="I2424" s="666">
        <v>-10.59</v>
      </c>
      <c r="J2424" s="666">
        <v>3.64</v>
      </c>
      <c r="K2424" s="666">
        <v>-187.25</v>
      </c>
      <c r="L2424" s="667"/>
      <c r="M2424" s="667"/>
      <c r="N2424" s="666">
        <v>32829.1</v>
      </c>
    </row>
    <row r="2425" spans="1:14" ht="15" thickBot="1">
      <c r="A2425" s="665" t="s">
        <v>1948</v>
      </c>
      <c r="B2425" s="665" t="s">
        <v>14</v>
      </c>
      <c r="C2425" s="666">
        <v>37139.69</v>
      </c>
      <c r="D2425" s="666">
        <v>124.12</v>
      </c>
      <c r="E2425" s="667"/>
      <c r="F2425" s="667"/>
      <c r="G2425" s="666">
        <v>709.87</v>
      </c>
      <c r="H2425" s="667"/>
      <c r="I2425" s="666">
        <v>76935.38</v>
      </c>
      <c r="J2425" s="667"/>
      <c r="K2425" s="666">
        <v>0.97</v>
      </c>
      <c r="L2425" s="666">
        <v>844.7</v>
      </c>
      <c r="M2425" s="666">
        <v>138.82</v>
      </c>
      <c r="N2425" s="666">
        <v>115893.55</v>
      </c>
    </row>
    <row r="2426" spans="1:14" ht="15" thickBot="1">
      <c r="A2426" s="665" t="s">
        <v>1949</v>
      </c>
      <c r="B2426" s="665" t="s">
        <v>17</v>
      </c>
      <c r="C2426" s="666">
        <v>7991.43</v>
      </c>
      <c r="D2426" s="666">
        <v>122.39</v>
      </c>
      <c r="E2426" s="667"/>
      <c r="F2426" s="667"/>
      <c r="G2426" s="666">
        <v>3288.26</v>
      </c>
      <c r="H2426" s="667"/>
      <c r="I2426" s="666">
        <v>32.4</v>
      </c>
      <c r="J2426" s="666">
        <v>56968.09</v>
      </c>
      <c r="K2426" s="666">
        <v>3.83</v>
      </c>
      <c r="L2426" s="666">
        <v>443.56</v>
      </c>
      <c r="M2426" s="667"/>
      <c r="N2426" s="666">
        <v>68849.960000000006</v>
      </c>
    </row>
    <row r="2427" spans="1:14" ht="15" thickBot="1">
      <c r="A2427" s="665" t="s">
        <v>1950</v>
      </c>
      <c r="B2427" s="665" t="s">
        <v>13</v>
      </c>
      <c r="C2427" s="666">
        <v>32016.61</v>
      </c>
      <c r="D2427" s="667"/>
      <c r="E2427" s="667"/>
      <c r="F2427" s="667"/>
      <c r="G2427" s="667"/>
      <c r="H2427" s="667"/>
      <c r="I2427" s="667"/>
      <c r="J2427" s="667"/>
      <c r="K2427" s="666">
        <v>85800.55</v>
      </c>
      <c r="L2427" s="667"/>
      <c r="M2427" s="667"/>
      <c r="N2427" s="666">
        <v>117817.16</v>
      </c>
    </row>
    <row r="2428" spans="1:14" ht="15" thickBot="1">
      <c r="A2428" s="665" t="s">
        <v>1951</v>
      </c>
      <c r="B2428" s="665" t="s">
        <v>13</v>
      </c>
      <c r="C2428" s="666">
        <v>42720.81</v>
      </c>
      <c r="D2428" s="667"/>
      <c r="E2428" s="667"/>
      <c r="F2428" s="666">
        <v>1332.1</v>
      </c>
      <c r="G2428" s="667"/>
      <c r="H2428" s="667"/>
      <c r="I2428" s="667"/>
      <c r="J2428" s="667"/>
      <c r="K2428" s="666">
        <v>45556.19</v>
      </c>
      <c r="L2428" s="667"/>
      <c r="M2428" s="667"/>
      <c r="N2428" s="666">
        <v>89609.1</v>
      </c>
    </row>
    <row r="2429" spans="1:14" ht="15" thickBot="1">
      <c r="A2429" s="665" t="s">
        <v>1952</v>
      </c>
      <c r="B2429" s="665" t="s">
        <v>14</v>
      </c>
      <c r="C2429" s="666">
        <v>7469.93</v>
      </c>
      <c r="D2429" s="666">
        <v>1075.54</v>
      </c>
      <c r="E2429" s="667"/>
      <c r="F2429" s="667"/>
      <c r="G2429" s="666">
        <v>1461.32</v>
      </c>
      <c r="H2429" s="667"/>
      <c r="I2429" s="666">
        <v>146752.81</v>
      </c>
      <c r="J2429" s="667"/>
      <c r="K2429" s="666">
        <v>287.47000000000003</v>
      </c>
      <c r="L2429" s="666">
        <v>4239.38</v>
      </c>
      <c r="M2429" s="667"/>
      <c r="N2429" s="666">
        <v>161286.45000000001</v>
      </c>
    </row>
    <row r="2430" spans="1:14" ht="15" thickBot="1">
      <c r="A2430" s="665" t="s">
        <v>1953</v>
      </c>
      <c r="B2430" s="665" t="s">
        <v>13</v>
      </c>
      <c r="C2430" s="666">
        <v>61638.71</v>
      </c>
      <c r="D2430" s="667"/>
      <c r="E2430" s="667"/>
      <c r="F2430" s="667"/>
      <c r="G2430" s="667"/>
      <c r="H2430" s="667"/>
      <c r="I2430" s="666">
        <v>712.26</v>
      </c>
      <c r="J2430" s="667"/>
      <c r="K2430" s="666">
        <v>43398.49</v>
      </c>
      <c r="L2430" s="667"/>
      <c r="M2430" s="667"/>
      <c r="N2430" s="666">
        <v>105749.46</v>
      </c>
    </row>
    <row r="2431" spans="1:14" ht="15" thickBot="1">
      <c r="A2431" s="665" t="s">
        <v>1954</v>
      </c>
      <c r="B2431" s="665" t="s">
        <v>13</v>
      </c>
      <c r="C2431" s="666">
        <v>47407.77</v>
      </c>
      <c r="D2431" s="667"/>
      <c r="E2431" s="667"/>
      <c r="F2431" s="667"/>
      <c r="G2431" s="667"/>
      <c r="H2431" s="667"/>
      <c r="I2431" s="666">
        <v>17714.3</v>
      </c>
      <c r="J2431" s="666">
        <v>5859.24</v>
      </c>
      <c r="K2431" s="666">
        <v>16371.29</v>
      </c>
      <c r="L2431" s="667"/>
      <c r="M2431" s="667"/>
      <c r="N2431" s="666">
        <v>87352.6</v>
      </c>
    </row>
    <row r="2432" spans="1:14" ht="15" thickBot="1">
      <c r="A2432" s="665" t="s">
        <v>1955</v>
      </c>
      <c r="B2432" s="665" t="s">
        <v>13</v>
      </c>
      <c r="C2432" s="666">
        <v>62767.79</v>
      </c>
      <c r="D2432" s="666">
        <v>3801.68</v>
      </c>
      <c r="E2432" s="667"/>
      <c r="F2432" s="667"/>
      <c r="G2432" s="667"/>
      <c r="H2432" s="667"/>
      <c r="I2432" s="667"/>
      <c r="J2432" s="666">
        <v>1489.59</v>
      </c>
      <c r="K2432" s="667"/>
      <c r="L2432" s="667"/>
      <c r="M2432" s="667"/>
      <c r="N2432" s="666">
        <v>68059.06</v>
      </c>
    </row>
    <row r="2433" spans="1:14" ht="15" thickBot="1">
      <c r="A2433" s="665" t="s">
        <v>1956</v>
      </c>
      <c r="B2433" s="665" t="s">
        <v>13</v>
      </c>
      <c r="C2433" s="666">
        <v>5004.05</v>
      </c>
      <c r="D2433" s="666">
        <v>701.32</v>
      </c>
      <c r="E2433" s="667"/>
      <c r="F2433" s="667"/>
      <c r="G2433" s="666">
        <v>816.87</v>
      </c>
      <c r="H2433" s="666">
        <v>1436.57</v>
      </c>
      <c r="I2433" s="666">
        <v>127.86</v>
      </c>
      <c r="J2433" s="666">
        <v>94490.5</v>
      </c>
      <c r="K2433" s="666">
        <v>3631.47</v>
      </c>
      <c r="L2433" s="666">
        <v>1781.74</v>
      </c>
      <c r="M2433" s="667"/>
      <c r="N2433" s="666">
        <v>107990.38</v>
      </c>
    </row>
    <row r="2434" spans="1:14" ht="15" thickBot="1">
      <c r="A2434" s="665" t="s">
        <v>3772</v>
      </c>
      <c r="B2434" s="665" t="s">
        <v>13</v>
      </c>
      <c r="C2434" s="666">
        <v>207.14</v>
      </c>
      <c r="D2434" s="667"/>
      <c r="E2434" s="667"/>
      <c r="F2434" s="666">
        <v>563.66</v>
      </c>
      <c r="G2434" s="667"/>
      <c r="H2434" s="666">
        <v>260.69</v>
      </c>
      <c r="I2434" s="667"/>
      <c r="J2434" s="666">
        <v>4.5199999999999996</v>
      </c>
      <c r="K2434" s="666">
        <v>451.98</v>
      </c>
      <c r="L2434" s="667"/>
      <c r="M2434" s="667"/>
      <c r="N2434" s="666">
        <v>1487.99</v>
      </c>
    </row>
    <row r="2435" spans="1:14" ht="15" thickBot="1">
      <c r="A2435" s="665" t="s">
        <v>3772</v>
      </c>
      <c r="B2435" s="665" t="s">
        <v>19</v>
      </c>
      <c r="C2435" s="666">
        <v>-218.33</v>
      </c>
      <c r="D2435" s="667"/>
      <c r="E2435" s="667"/>
      <c r="F2435" s="666">
        <v>-5.97</v>
      </c>
      <c r="G2435" s="667"/>
      <c r="H2435" s="666">
        <v>391.79</v>
      </c>
      <c r="I2435" s="667"/>
      <c r="J2435" s="666">
        <v>-4.7699999999999996</v>
      </c>
      <c r="K2435" s="666">
        <v>-162.72999999999999</v>
      </c>
      <c r="L2435" s="667"/>
      <c r="M2435" s="667"/>
      <c r="N2435" s="666">
        <v>-0.01</v>
      </c>
    </row>
    <row r="2436" spans="1:14" ht="15" thickBot="1">
      <c r="A2436" s="665" t="s">
        <v>1957</v>
      </c>
      <c r="B2436" s="665" t="s">
        <v>14</v>
      </c>
      <c r="C2436" s="666">
        <v>16710.11</v>
      </c>
      <c r="D2436" s="666">
        <v>890.3</v>
      </c>
      <c r="E2436" s="667"/>
      <c r="F2436" s="667"/>
      <c r="G2436" s="666">
        <v>160.32</v>
      </c>
      <c r="H2436" s="667"/>
      <c r="I2436" s="666">
        <v>152219.85</v>
      </c>
      <c r="J2436" s="667"/>
      <c r="K2436" s="666">
        <v>529.86</v>
      </c>
      <c r="L2436" s="666">
        <v>27471.71</v>
      </c>
      <c r="M2436" s="667"/>
      <c r="N2436" s="666">
        <v>197982.15</v>
      </c>
    </row>
    <row r="2437" spans="1:14" ht="15" thickBot="1">
      <c r="A2437" s="665" t="s">
        <v>1958</v>
      </c>
      <c r="B2437" s="665" t="s">
        <v>13</v>
      </c>
      <c r="C2437" s="666">
        <v>75001.95</v>
      </c>
      <c r="D2437" s="666">
        <v>36.36</v>
      </c>
      <c r="E2437" s="667"/>
      <c r="F2437" s="667"/>
      <c r="G2437" s="667"/>
      <c r="H2437" s="667"/>
      <c r="I2437" s="666">
        <v>2158.9</v>
      </c>
      <c r="J2437" s="667"/>
      <c r="K2437" s="666">
        <v>40.36</v>
      </c>
      <c r="L2437" s="666">
        <v>167.32</v>
      </c>
      <c r="M2437" s="667"/>
      <c r="N2437" s="666">
        <v>77404.89</v>
      </c>
    </row>
    <row r="2438" spans="1:14" ht="15" thickBot="1">
      <c r="A2438" s="665" t="s">
        <v>1959</v>
      </c>
      <c r="B2438" s="665" t="s">
        <v>13</v>
      </c>
      <c r="C2438" s="666">
        <v>44744.26</v>
      </c>
      <c r="D2438" s="667"/>
      <c r="E2438" s="667"/>
      <c r="F2438" s="667"/>
      <c r="G2438" s="666">
        <v>19.920000000000002</v>
      </c>
      <c r="H2438" s="666">
        <v>418.18</v>
      </c>
      <c r="I2438" s="666">
        <v>48567.53</v>
      </c>
      <c r="J2438" s="666">
        <v>184.67</v>
      </c>
      <c r="K2438" s="666">
        <v>116.25</v>
      </c>
      <c r="L2438" s="666">
        <v>0</v>
      </c>
      <c r="M2438" s="667"/>
      <c r="N2438" s="666">
        <v>94050.81</v>
      </c>
    </row>
    <row r="2439" spans="1:14" ht="15" thickBot="1">
      <c r="A2439" s="665" t="s">
        <v>3773</v>
      </c>
      <c r="B2439" s="665" t="s">
        <v>16</v>
      </c>
      <c r="C2439" s="666">
        <v>8567.0300000000007</v>
      </c>
      <c r="D2439" s="667"/>
      <c r="E2439" s="667"/>
      <c r="F2439" s="667"/>
      <c r="G2439" s="667"/>
      <c r="H2439" s="667"/>
      <c r="I2439" s="667"/>
      <c r="J2439" s="667"/>
      <c r="K2439" s="666">
        <v>4428.2299999999996</v>
      </c>
      <c r="L2439" s="667"/>
      <c r="M2439" s="667"/>
      <c r="N2439" s="666">
        <v>12995.26</v>
      </c>
    </row>
    <row r="2440" spans="1:14" ht="15" thickBot="1">
      <c r="A2440" s="665" t="s">
        <v>3773</v>
      </c>
      <c r="B2440" s="665" t="s">
        <v>19</v>
      </c>
      <c r="C2440" s="666">
        <v>798.41</v>
      </c>
      <c r="D2440" s="667"/>
      <c r="E2440" s="667"/>
      <c r="F2440" s="667"/>
      <c r="G2440" s="667"/>
      <c r="H2440" s="667"/>
      <c r="I2440" s="667"/>
      <c r="J2440" s="667"/>
      <c r="K2440" s="666">
        <v>-798.41</v>
      </c>
      <c r="L2440" s="667"/>
      <c r="M2440" s="667"/>
      <c r="N2440" s="666">
        <v>0</v>
      </c>
    </row>
    <row r="2441" spans="1:14" ht="15" thickBot="1">
      <c r="A2441" s="665" t="s">
        <v>1960</v>
      </c>
      <c r="B2441" s="665" t="s">
        <v>18</v>
      </c>
      <c r="C2441" s="666">
        <v>10663.97</v>
      </c>
      <c r="D2441" s="667"/>
      <c r="E2441" s="667"/>
      <c r="F2441" s="667"/>
      <c r="G2441" s="667"/>
      <c r="H2441" s="666">
        <v>1544.22</v>
      </c>
      <c r="I2441" s="667"/>
      <c r="J2441" s="666">
        <v>30993.57</v>
      </c>
      <c r="K2441" s="666">
        <v>32505.23</v>
      </c>
      <c r="L2441" s="667"/>
      <c r="M2441" s="667"/>
      <c r="N2441" s="666">
        <v>75706.990000000005</v>
      </c>
    </row>
    <row r="2442" spans="1:14" ht="15" thickBot="1">
      <c r="A2442" s="665" t="s">
        <v>3774</v>
      </c>
      <c r="B2442" s="665" t="s">
        <v>15</v>
      </c>
      <c r="C2442" s="667"/>
      <c r="D2442" s="667"/>
      <c r="E2442" s="667"/>
      <c r="F2442" s="667"/>
      <c r="G2442" s="667"/>
      <c r="H2442" s="667"/>
      <c r="I2442" s="667"/>
      <c r="J2442" s="667"/>
      <c r="K2442" s="666">
        <v>4282.3999999999996</v>
      </c>
      <c r="L2442" s="667"/>
      <c r="M2442" s="667"/>
      <c r="N2442" s="666">
        <v>4282.3999999999996</v>
      </c>
    </row>
    <row r="2443" spans="1:14" ht="15" thickBot="1">
      <c r="A2443" s="665" t="s">
        <v>3774</v>
      </c>
      <c r="B2443" s="665" t="s">
        <v>19</v>
      </c>
      <c r="C2443" s="667"/>
      <c r="D2443" s="667"/>
      <c r="E2443" s="667"/>
      <c r="F2443" s="667"/>
      <c r="G2443" s="667"/>
      <c r="H2443" s="667"/>
      <c r="I2443" s="667"/>
      <c r="J2443" s="667"/>
      <c r="K2443" s="666">
        <v>0</v>
      </c>
      <c r="L2443" s="667"/>
      <c r="M2443" s="667"/>
      <c r="N2443" s="666">
        <v>0</v>
      </c>
    </row>
    <row r="2444" spans="1:14" ht="15" thickBot="1">
      <c r="A2444" s="665" t="s">
        <v>1961</v>
      </c>
      <c r="B2444" s="665" t="s">
        <v>13</v>
      </c>
      <c r="C2444" s="666">
        <v>75401.399999999994</v>
      </c>
      <c r="D2444" s="666">
        <v>462.98</v>
      </c>
      <c r="E2444" s="667"/>
      <c r="F2444" s="667"/>
      <c r="G2444" s="666">
        <v>58.85</v>
      </c>
      <c r="H2444" s="667"/>
      <c r="I2444" s="666">
        <v>8243.68</v>
      </c>
      <c r="J2444" s="667"/>
      <c r="K2444" s="666">
        <v>112486.54</v>
      </c>
      <c r="L2444" s="666">
        <v>428.84</v>
      </c>
      <c r="M2444" s="666">
        <v>66.41</v>
      </c>
      <c r="N2444" s="666">
        <v>197148.7</v>
      </c>
    </row>
    <row r="2445" spans="1:14" ht="15" thickBot="1">
      <c r="A2445" s="665" t="s">
        <v>1962</v>
      </c>
      <c r="B2445" s="665" t="s">
        <v>14</v>
      </c>
      <c r="C2445" s="667"/>
      <c r="D2445" s="667"/>
      <c r="E2445" s="667"/>
      <c r="F2445" s="667"/>
      <c r="G2445" s="667"/>
      <c r="H2445" s="667"/>
      <c r="I2445" s="667"/>
      <c r="J2445" s="667"/>
      <c r="K2445" s="667"/>
      <c r="L2445" s="667"/>
      <c r="M2445" s="666">
        <v>63758.78</v>
      </c>
      <c r="N2445" s="666">
        <v>63758.78</v>
      </c>
    </row>
    <row r="2446" spans="1:14" ht="15" thickBot="1">
      <c r="A2446" s="665" t="s">
        <v>1963</v>
      </c>
      <c r="B2446" s="665" t="s">
        <v>13</v>
      </c>
      <c r="C2446" s="667"/>
      <c r="D2446" s="667"/>
      <c r="E2446" s="667"/>
      <c r="F2446" s="666">
        <v>15.99</v>
      </c>
      <c r="G2446" s="667"/>
      <c r="H2446" s="666">
        <v>-9.34</v>
      </c>
      <c r="I2446" s="667"/>
      <c r="J2446" s="667"/>
      <c r="K2446" s="666">
        <v>17787.55</v>
      </c>
      <c r="L2446" s="667"/>
      <c r="M2446" s="667"/>
      <c r="N2446" s="666">
        <v>17794.2</v>
      </c>
    </row>
    <row r="2447" spans="1:14" ht="15" thickBot="1">
      <c r="A2447" s="665" t="s">
        <v>1963</v>
      </c>
      <c r="B2447" s="665" t="s">
        <v>16</v>
      </c>
      <c r="C2447" s="667"/>
      <c r="D2447" s="667"/>
      <c r="E2447" s="667"/>
      <c r="F2447" s="666">
        <v>32784.19</v>
      </c>
      <c r="G2447" s="667"/>
      <c r="H2447" s="666">
        <v>10.039999999999999</v>
      </c>
      <c r="I2447" s="666">
        <v>14.03</v>
      </c>
      <c r="J2447" s="667"/>
      <c r="K2447" s="666">
        <v>69.81</v>
      </c>
      <c r="L2447" s="667"/>
      <c r="M2447" s="667"/>
      <c r="N2447" s="666">
        <v>32878.07</v>
      </c>
    </row>
    <row r="2448" spans="1:14" ht="15" thickBot="1">
      <c r="A2448" s="665" t="s">
        <v>1964</v>
      </c>
      <c r="B2448" s="665" t="s">
        <v>13</v>
      </c>
      <c r="C2448" s="666">
        <v>27781.07</v>
      </c>
      <c r="D2448" s="666">
        <v>1611.53</v>
      </c>
      <c r="E2448" s="667"/>
      <c r="F2448" s="667"/>
      <c r="G2448" s="666">
        <v>596.12</v>
      </c>
      <c r="H2448" s="667"/>
      <c r="I2448" s="666">
        <v>82178.929999999993</v>
      </c>
      <c r="J2448" s="667"/>
      <c r="K2448" s="666">
        <v>45.74</v>
      </c>
      <c r="L2448" s="666">
        <v>429.53</v>
      </c>
      <c r="M2448" s="666">
        <v>2453.13</v>
      </c>
      <c r="N2448" s="666">
        <v>115096.05</v>
      </c>
    </row>
    <row r="2449" spans="1:14" ht="15" thickBot="1">
      <c r="A2449" s="665" t="s">
        <v>1965</v>
      </c>
      <c r="B2449" s="665" t="s">
        <v>13</v>
      </c>
      <c r="C2449" s="667"/>
      <c r="D2449" s="667"/>
      <c r="E2449" s="667"/>
      <c r="F2449" s="667"/>
      <c r="G2449" s="667"/>
      <c r="H2449" s="667"/>
      <c r="I2449" s="667"/>
      <c r="J2449" s="666">
        <v>57546.34</v>
      </c>
      <c r="K2449" s="667"/>
      <c r="L2449" s="667"/>
      <c r="M2449" s="667"/>
      <c r="N2449" s="666">
        <v>57546.34</v>
      </c>
    </row>
    <row r="2450" spans="1:14" ht="15" thickBot="1">
      <c r="A2450" s="665" t="s">
        <v>3775</v>
      </c>
      <c r="B2450" s="665" t="s">
        <v>13</v>
      </c>
      <c r="C2450" s="666">
        <v>34297.83</v>
      </c>
      <c r="D2450" s="667"/>
      <c r="E2450" s="667"/>
      <c r="F2450" s="667"/>
      <c r="G2450" s="667"/>
      <c r="H2450" s="667"/>
      <c r="I2450" s="667"/>
      <c r="J2450" s="667"/>
      <c r="K2450" s="666">
        <v>22207.56</v>
      </c>
      <c r="L2450" s="667"/>
      <c r="M2450" s="667"/>
      <c r="N2450" s="666">
        <v>56505.39</v>
      </c>
    </row>
    <row r="2451" spans="1:14" ht="15" thickBot="1">
      <c r="A2451" s="665" t="s">
        <v>1966</v>
      </c>
      <c r="B2451" s="665" t="s">
        <v>14</v>
      </c>
      <c r="C2451" s="666">
        <v>9498.2000000000007</v>
      </c>
      <c r="D2451" s="666">
        <v>4145.12</v>
      </c>
      <c r="E2451" s="667"/>
      <c r="F2451" s="667"/>
      <c r="G2451" s="666">
        <v>69.63</v>
      </c>
      <c r="H2451" s="667"/>
      <c r="I2451" s="666">
        <v>175265.6</v>
      </c>
      <c r="J2451" s="667"/>
      <c r="K2451" s="666">
        <v>159.46</v>
      </c>
      <c r="L2451" s="666">
        <v>10464.26</v>
      </c>
      <c r="M2451" s="667"/>
      <c r="N2451" s="666">
        <v>199602.27</v>
      </c>
    </row>
    <row r="2452" spans="1:14" ht="15" thickBot="1">
      <c r="A2452" s="665" t="s">
        <v>3234</v>
      </c>
      <c r="B2452" s="665" t="s">
        <v>15</v>
      </c>
      <c r="C2452" s="666">
        <v>408.43</v>
      </c>
      <c r="D2452" s="667"/>
      <c r="E2452" s="667"/>
      <c r="F2452" s="667"/>
      <c r="G2452" s="667"/>
      <c r="H2452" s="667"/>
      <c r="I2452" s="666">
        <v>223.09</v>
      </c>
      <c r="J2452" s="667"/>
      <c r="K2452" s="666">
        <v>38770.19</v>
      </c>
      <c r="L2452" s="666">
        <v>546.03</v>
      </c>
      <c r="M2452" s="667"/>
      <c r="N2452" s="666">
        <v>39947.74</v>
      </c>
    </row>
    <row r="2453" spans="1:14" ht="15" thickBot="1">
      <c r="A2453" s="665" t="s">
        <v>1967</v>
      </c>
      <c r="B2453" s="665" t="s">
        <v>13</v>
      </c>
      <c r="C2453" s="666">
        <v>7093.57</v>
      </c>
      <c r="D2453" s="666">
        <v>1089.8</v>
      </c>
      <c r="E2453" s="667"/>
      <c r="F2453" s="667"/>
      <c r="G2453" s="666">
        <v>307.67</v>
      </c>
      <c r="H2453" s="667"/>
      <c r="I2453" s="666">
        <v>91485.08</v>
      </c>
      <c r="J2453" s="667"/>
      <c r="K2453" s="666">
        <v>360.25</v>
      </c>
      <c r="L2453" s="666">
        <v>7240.61</v>
      </c>
      <c r="M2453" s="667"/>
      <c r="N2453" s="666">
        <v>107576.98</v>
      </c>
    </row>
    <row r="2454" spans="1:14" ht="15" thickBot="1">
      <c r="A2454" s="665" t="s">
        <v>1968</v>
      </c>
      <c r="B2454" s="665" t="s">
        <v>13</v>
      </c>
      <c r="C2454" s="667"/>
      <c r="D2454" s="667"/>
      <c r="E2454" s="667"/>
      <c r="F2454" s="667"/>
      <c r="G2454" s="667"/>
      <c r="H2454" s="667"/>
      <c r="I2454" s="667"/>
      <c r="J2454" s="667"/>
      <c r="K2454" s="666">
        <v>81311.11</v>
      </c>
      <c r="L2454" s="667"/>
      <c r="M2454" s="667"/>
      <c r="N2454" s="666">
        <v>81311.11</v>
      </c>
    </row>
    <row r="2455" spans="1:14" ht="15" thickBot="1">
      <c r="A2455" s="665" t="s">
        <v>3776</v>
      </c>
      <c r="B2455" s="665" t="s">
        <v>13</v>
      </c>
      <c r="C2455" s="667"/>
      <c r="D2455" s="667"/>
      <c r="E2455" s="667"/>
      <c r="F2455" s="667"/>
      <c r="G2455" s="667"/>
      <c r="H2455" s="667"/>
      <c r="I2455" s="667"/>
      <c r="J2455" s="667"/>
      <c r="K2455" s="666">
        <v>62832.26</v>
      </c>
      <c r="L2455" s="667"/>
      <c r="M2455" s="667"/>
      <c r="N2455" s="666">
        <v>62832.26</v>
      </c>
    </row>
    <row r="2456" spans="1:14" ht="15" thickBot="1">
      <c r="A2456" s="665" t="s">
        <v>3235</v>
      </c>
      <c r="B2456" s="665" t="s">
        <v>13</v>
      </c>
      <c r="C2456" s="667"/>
      <c r="D2456" s="667"/>
      <c r="E2456" s="667"/>
      <c r="F2456" s="666">
        <v>56412.639999999999</v>
      </c>
      <c r="G2456" s="667"/>
      <c r="H2456" s="667"/>
      <c r="I2456" s="666">
        <v>-144.4</v>
      </c>
      <c r="J2456" s="667"/>
      <c r="K2456" s="666">
        <v>-19.739999999999998</v>
      </c>
      <c r="L2456" s="667"/>
      <c r="M2456" s="667"/>
      <c r="N2456" s="666">
        <v>56248.5</v>
      </c>
    </row>
    <row r="2457" spans="1:14" ht="15" thickBot="1">
      <c r="A2457" s="665" t="s">
        <v>1969</v>
      </c>
      <c r="B2457" s="665" t="s">
        <v>15</v>
      </c>
      <c r="C2457" s="667"/>
      <c r="D2457" s="667"/>
      <c r="E2457" s="667"/>
      <c r="F2457" s="667"/>
      <c r="G2457" s="667"/>
      <c r="H2457" s="667"/>
      <c r="I2457" s="666">
        <v>118.77</v>
      </c>
      <c r="J2457" s="667"/>
      <c r="K2457" s="666">
        <v>44852.08</v>
      </c>
      <c r="L2457" s="667"/>
      <c r="M2457" s="667"/>
      <c r="N2457" s="666">
        <v>44970.85</v>
      </c>
    </row>
    <row r="2458" spans="1:14" ht="15" thickBot="1">
      <c r="A2458" s="665" t="s">
        <v>1970</v>
      </c>
      <c r="B2458" s="665" t="s">
        <v>14</v>
      </c>
      <c r="C2458" s="666">
        <v>75457.31</v>
      </c>
      <c r="D2458" s="667"/>
      <c r="E2458" s="667"/>
      <c r="F2458" s="667"/>
      <c r="G2458" s="666">
        <v>64.099999999999994</v>
      </c>
      <c r="H2458" s="667"/>
      <c r="I2458" s="666">
        <v>7716.81</v>
      </c>
      <c r="J2458" s="666">
        <v>32.06</v>
      </c>
      <c r="K2458" s="666">
        <v>33337.33</v>
      </c>
      <c r="L2458" s="666">
        <v>0</v>
      </c>
      <c r="M2458" s="667"/>
      <c r="N2458" s="666">
        <v>116607.61</v>
      </c>
    </row>
    <row r="2459" spans="1:14" ht="15" thickBot="1">
      <c r="A2459" s="665" t="s">
        <v>1971</v>
      </c>
      <c r="B2459" s="665" t="s">
        <v>13</v>
      </c>
      <c r="C2459" s="667"/>
      <c r="D2459" s="667"/>
      <c r="E2459" s="667"/>
      <c r="F2459" s="666">
        <v>18999.080000000002</v>
      </c>
      <c r="G2459" s="667"/>
      <c r="H2459" s="667"/>
      <c r="I2459" s="666">
        <v>312.45</v>
      </c>
      <c r="J2459" s="667"/>
      <c r="K2459" s="667"/>
      <c r="L2459" s="667"/>
      <c r="M2459" s="667"/>
      <c r="N2459" s="666">
        <v>19311.53</v>
      </c>
    </row>
    <row r="2460" spans="1:14" ht="15" thickBot="1">
      <c r="A2460" s="665" t="s">
        <v>3067</v>
      </c>
      <c r="B2460" s="665" t="s">
        <v>13</v>
      </c>
      <c r="C2460" s="666">
        <v>62877.43</v>
      </c>
      <c r="D2460" s="666">
        <v>38.369999999999997</v>
      </c>
      <c r="E2460" s="667"/>
      <c r="F2460" s="667"/>
      <c r="G2460" s="667"/>
      <c r="H2460" s="667"/>
      <c r="I2460" s="666">
        <v>6836.2</v>
      </c>
      <c r="J2460" s="666">
        <v>172.66</v>
      </c>
      <c r="K2460" s="666">
        <v>-0.04</v>
      </c>
      <c r="L2460" s="666">
        <v>428.82</v>
      </c>
      <c r="M2460" s="667"/>
      <c r="N2460" s="666">
        <v>70353.440000000002</v>
      </c>
    </row>
    <row r="2461" spans="1:14" ht="15" thickBot="1">
      <c r="A2461" s="665" t="s">
        <v>1972</v>
      </c>
      <c r="B2461" s="665" t="s">
        <v>13</v>
      </c>
      <c r="C2461" s="666">
        <v>46972.85</v>
      </c>
      <c r="D2461" s="667"/>
      <c r="E2461" s="667"/>
      <c r="F2461" s="667"/>
      <c r="G2461" s="667"/>
      <c r="H2461" s="667"/>
      <c r="I2461" s="667"/>
      <c r="J2461" s="667"/>
      <c r="K2461" s="666">
        <v>48095.29</v>
      </c>
      <c r="L2461" s="667"/>
      <c r="M2461" s="667"/>
      <c r="N2461" s="666">
        <v>95068.14</v>
      </c>
    </row>
    <row r="2462" spans="1:14" ht="15" thickBot="1">
      <c r="A2462" s="665" t="s">
        <v>1973</v>
      </c>
      <c r="B2462" s="665" t="s">
        <v>13</v>
      </c>
      <c r="C2462" s="666">
        <v>12.06</v>
      </c>
      <c r="D2462" s="667"/>
      <c r="E2462" s="667"/>
      <c r="F2462" s="666">
        <v>33715.24</v>
      </c>
      <c r="G2462" s="667"/>
      <c r="H2462" s="667"/>
      <c r="I2462" s="666">
        <v>44.14</v>
      </c>
      <c r="J2462" s="667"/>
      <c r="K2462" s="666">
        <v>46853.96</v>
      </c>
      <c r="L2462" s="667"/>
      <c r="M2462" s="667"/>
      <c r="N2462" s="666">
        <v>80625.399999999994</v>
      </c>
    </row>
    <row r="2463" spans="1:14" ht="15" thickBot="1">
      <c r="A2463" s="665" t="s">
        <v>1974</v>
      </c>
      <c r="B2463" s="665" t="s">
        <v>13</v>
      </c>
      <c r="C2463" s="666">
        <v>62178.91</v>
      </c>
      <c r="D2463" s="667"/>
      <c r="E2463" s="667"/>
      <c r="F2463" s="667"/>
      <c r="G2463" s="667"/>
      <c r="H2463" s="667"/>
      <c r="I2463" s="666">
        <v>11413.54</v>
      </c>
      <c r="J2463" s="666">
        <v>8925.09</v>
      </c>
      <c r="K2463" s="667"/>
      <c r="L2463" s="667"/>
      <c r="M2463" s="667"/>
      <c r="N2463" s="666">
        <v>82517.539999999994</v>
      </c>
    </row>
    <row r="2464" spans="1:14" ht="15" thickBot="1">
      <c r="A2464" s="665" t="s">
        <v>1975</v>
      </c>
      <c r="B2464" s="665" t="s">
        <v>13</v>
      </c>
      <c r="C2464" s="666">
        <v>73089.039999999994</v>
      </c>
      <c r="D2464" s="666">
        <v>2613.44</v>
      </c>
      <c r="E2464" s="667"/>
      <c r="F2464" s="667"/>
      <c r="G2464" s="667"/>
      <c r="H2464" s="667"/>
      <c r="I2464" s="666">
        <v>18370.41</v>
      </c>
      <c r="J2464" s="666">
        <v>4362.46</v>
      </c>
      <c r="K2464" s="666">
        <v>11.62</v>
      </c>
      <c r="L2464" s="666">
        <v>566.45000000000005</v>
      </c>
      <c r="M2464" s="667"/>
      <c r="N2464" s="666">
        <v>99013.42</v>
      </c>
    </row>
    <row r="2465" spans="1:14" ht="15" thickBot="1">
      <c r="A2465" s="665" t="s">
        <v>1976</v>
      </c>
      <c r="B2465" s="665" t="s">
        <v>15</v>
      </c>
      <c r="C2465" s="666">
        <v>3731.31</v>
      </c>
      <c r="D2465" s="667"/>
      <c r="E2465" s="667"/>
      <c r="F2465" s="667"/>
      <c r="G2465" s="667"/>
      <c r="H2465" s="667"/>
      <c r="I2465" s="666">
        <v>123.45</v>
      </c>
      <c r="J2465" s="667"/>
      <c r="K2465" s="667"/>
      <c r="L2465" s="667"/>
      <c r="M2465" s="667"/>
      <c r="N2465" s="666">
        <v>3854.76</v>
      </c>
    </row>
    <row r="2466" spans="1:14" ht="15" thickBot="1">
      <c r="A2466" s="665" t="s">
        <v>1976</v>
      </c>
      <c r="B2466" s="665" t="s">
        <v>16</v>
      </c>
      <c r="C2466" s="666">
        <v>27138.81</v>
      </c>
      <c r="D2466" s="667"/>
      <c r="E2466" s="667"/>
      <c r="F2466" s="667"/>
      <c r="G2466" s="667"/>
      <c r="H2466" s="667"/>
      <c r="I2466" s="666">
        <v>1254.3800000000001</v>
      </c>
      <c r="J2466" s="667"/>
      <c r="K2466" s="666">
        <v>17295.82</v>
      </c>
      <c r="L2466" s="667"/>
      <c r="M2466" s="667"/>
      <c r="N2466" s="666">
        <v>45689.01</v>
      </c>
    </row>
    <row r="2467" spans="1:14" ht="15" thickBot="1">
      <c r="A2467" s="665" t="s">
        <v>1977</v>
      </c>
      <c r="B2467" s="665" t="s">
        <v>15</v>
      </c>
      <c r="C2467" s="667"/>
      <c r="D2467" s="667"/>
      <c r="E2467" s="667"/>
      <c r="F2467" s="667"/>
      <c r="G2467" s="667"/>
      <c r="H2467" s="667"/>
      <c r="I2467" s="666">
        <v>660.57</v>
      </c>
      <c r="J2467" s="667"/>
      <c r="K2467" s="666">
        <v>54311.33</v>
      </c>
      <c r="L2467" s="667"/>
      <c r="M2467" s="667"/>
      <c r="N2467" s="666">
        <v>54971.9</v>
      </c>
    </row>
    <row r="2468" spans="1:14" ht="15" thickBot="1">
      <c r="A2468" s="665" t="s">
        <v>1978</v>
      </c>
      <c r="B2468" s="665" t="s">
        <v>15</v>
      </c>
      <c r="C2468" s="667"/>
      <c r="D2468" s="667"/>
      <c r="E2468" s="667"/>
      <c r="F2468" s="667"/>
      <c r="G2468" s="667"/>
      <c r="H2468" s="667"/>
      <c r="I2468" s="667"/>
      <c r="J2468" s="667"/>
      <c r="K2468" s="666">
        <v>16589.990000000002</v>
      </c>
      <c r="L2468" s="667"/>
      <c r="M2468" s="667"/>
      <c r="N2468" s="666">
        <v>16589.990000000002</v>
      </c>
    </row>
    <row r="2469" spans="1:14" ht="15" thickBot="1">
      <c r="A2469" s="665" t="s">
        <v>1978</v>
      </c>
      <c r="B2469" s="665" t="s">
        <v>16</v>
      </c>
      <c r="C2469" s="667"/>
      <c r="D2469" s="667"/>
      <c r="E2469" s="667"/>
      <c r="F2469" s="666">
        <v>30605.88</v>
      </c>
      <c r="G2469" s="667"/>
      <c r="H2469" s="666">
        <v>7.43</v>
      </c>
      <c r="I2469" s="666">
        <v>-5.0599999999999996</v>
      </c>
      <c r="J2469" s="667"/>
      <c r="K2469" s="666">
        <v>32.21</v>
      </c>
      <c r="L2469" s="667"/>
      <c r="M2469" s="667"/>
      <c r="N2469" s="666">
        <v>30640.46</v>
      </c>
    </row>
    <row r="2470" spans="1:14" ht="15" thickBot="1">
      <c r="A2470" s="665" t="s">
        <v>3068</v>
      </c>
      <c r="B2470" s="665" t="s">
        <v>13</v>
      </c>
      <c r="C2470" s="666">
        <v>54944.68</v>
      </c>
      <c r="D2470" s="666">
        <v>532.48</v>
      </c>
      <c r="E2470" s="667"/>
      <c r="F2470" s="667"/>
      <c r="G2470" s="667"/>
      <c r="H2470" s="667"/>
      <c r="I2470" s="666">
        <v>29541.02</v>
      </c>
      <c r="J2470" s="666">
        <v>964.98</v>
      </c>
      <c r="K2470" s="666">
        <v>-0.68</v>
      </c>
      <c r="L2470" s="666">
        <v>129.01</v>
      </c>
      <c r="M2470" s="667"/>
      <c r="N2470" s="666">
        <v>86111.49</v>
      </c>
    </row>
    <row r="2471" spans="1:14" ht="15" thickBot="1">
      <c r="A2471" s="665" t="s">
        <v>1979</v>
      </c>
      <c r="B2471" s="665" t="s">
        <v>13</v>
      </c>
      <c r="C2471" s="667"/>
      <c r="D2471" s="667"/>
      <c r="E2471" s="667"/>
      <c r="F2471" s="667"/>
      <c r="G2471" s="667"/>
      <c r="H2471" s="667"/>
      <c r="I2471" s="667"/>
      <c r="J2471" s="667"/>
      <c r="K2471" s="666">
        <v>50405.32</v>
      </c>
      <c r="L2471" s="667"/>
      <c r="M2471" s="667"/>
      <c r="N2471" s="666">
        <v>50405.32</v>
      </c>
    </row>
    <row r="2472" spans="1:14" ht="15" thickBot="1">
      <c r="A2472" s="665" t="s">
        <v>1980</v>
      </c>
      <c r="B2472" s="665" t="s">
        <v>13</v>
      </c>
      <c r="C2472" s="666">
        <v>58802.97</v>
      </c>
      <c r="D2472" s="666">
        <v>5483.07</v>
      </c>
      <c r="E2472" s="667"/>
      <c r="F2472" s="667"/>
      <c r="G2472" s="666">
        <v>432.22</v>
      </c>
      <c r="H2472" s="666">
        <v>19.02</v>
      </c>
      <c r="I2472" s="666">
        <v>81077.78</v>
      </c>
      <c r="J2472" s="666">
        <v>253.82</v>
      </c>
      <c r="K2472" s="666">
        <v>234.95</v>
      </c>
      <c r="L2472" s="666">
        <v>5833.75</v>
      </c>
      <c r="M2472" s="666">
        <v>1030.23</v>
      </c>
      <c r="N2472" s="666">
        <v>153167.81</v>
      </c>
    </row>
    <row r="2473" spans="1:14" ht="15" thickBot="1">
      <c r="A2473" s="665" t="s">
        <v>3777</v>
      </c>
      <c r="B2473" s="665" t="s">
        <v>13</v>
      </c>
      <c r="C2473" s="667"/>
      <c r="D2473" s="667"/>
      <c r="E2473" s="667"/>
      <c r="F2473" s="667"/>
      <c r="G2473" s="667"/>
      <c r="H2473" s="667"/>
      <c r="I2473" s="667"/>
      <c r="J2473" s="667"/>
      <c r="K2473" s="666">
        <v>4087.2</v>
      </c>
      <c r="L2473" s="667"/>
      <c r="M2473" s="667"/>
      <c r="N2473" s="666">
        <v>4087.2</v>
      </c>
    </row>
    <row r="2474" spans="1:14" ht="15" thickBot="1">
      <c r="A2474" s="665" t="s">
        <v>1981</v>
      </c>
      <c r="B2474" s="665" t="s">
        <v>13</v>
      </c>
      <c r="C2474" s="666">
        <v>31493.35</v>
      </c>
      <c r="D2474" s="667"/>
      <c r="E2474" s="667"/>
      <c r="F2474" s="667"/>
      <c r="G2474" s="667"/>
      <c r="H2474" s="667"/>
      <c r="I2474" s="667"/>
      <c r="J2474" s="667"/>
      <c r="K2474" s="666">
        <v>21361.57</v>
      </c>
      <c r="L2474" s="667"/>
      <c r="M2474" s="667"/>
      <c r="N2474" s="666">
        <v>52854.92</v>
      </c>
    </row>
    <row r="2475" spans="1:14" ht="15" thickBot="1">
      <c r="A2475" s="665" t="s">
        <v>1982</v>
      </c>
      <c r="B2475" s="665" t="s">
        <v>13</v>
      </c>
      <c r="C2475" s="666">
        <v>6401.31</v>
      </c>
      <c r="D2475" s="667"/>
      <c r="E2475" s="667"/>
      <c r="F2475" s="667"/>
      <c r="G2475" s="667"/>
      <c r="H2475" s="667"/>
      <c r="I2475" s="666">
        <v>43214.26</v>
      </c>
      <c r="J2475" s="666">
        <v>26038.03</v>
      </c>
      <c r="K2475" s="666">
        <v>26108.38</v>
      </c>
      <c r="L2475" s="667"/>
      <c r="M2475" s="667"/>
      <c r="N2475" s="666">
        <v>101761.98</v>
      </c>
    </row>
    <row r="2476" spans="1:14" ht="15" thickBot="1">
      <c r="A2476" s="665" t="s">
        <v>1983</v>
      </c>
      <c r="B2476" s="665" t="s">
        <v>13</v>
      </c>
      <c r="C2476" s="666">
        <v>81501.64</v>
      </c>
      <c r="D2476" s="666">
        <v>4988.9799999999996</v>
      </c>
      <c r="E2476" s="667"/>
      <c r="F2476" s="667"/>
      <c r="G2476" s="667"/>
      <c r="H2476" s="667"/>
      <c r="I2476" s="667"/>
      <c r="J2476" s="666">
        <v>1878.02</v>
      </c>
      <c r="K2476" s="667"/>
      <c r="L2476" s="667"/>
      <c r="M2476" s="667"/>
      <c r="N2476" s="666">
        <v>88368.639999999999</v>
      </c>
    </row>
    <row r="2477" spans="1:14" ht="15" thickBot="1">
      <c r="A2477" s="665" t="s">
        <v>1984</v>
      </c>
      <c r="B2477" s="665" t="s">
        <v>13</v>
      </c>
      <c r="C2477" s="666">
        <v>2720.38</v>
      </c>
      <c r="D2477" s="667"/>
      <c r="E2477" s="667"/>
      <c r="F2477" s="667"/>
      <c r="G2477" s="667"/>
      <c r="H2477" s="667"/>
      <c r="I2477" s="666">
        <v>24325.49</v>
      </c>
      <c r="J2477" s="666">
        <v>20293.13</v>
      </c>
      <c r="K2477" s="666">
        <v>20670.64</v>
      </c>
      <c r="L2477" s="667"/>
      <c r="M2477" s="667"/>
      <c r="N2477" s="666">
        <v>68009.64</v>
      </c>
    </row>
    <row r="2478" spans="1:14" ht="15" thickBot="1">
      <c r="A2478" s="665" t="s">
        <v>3778</v>
      </c>
      <c r="B2478" s="665" t="s">
        <v>13</v>
      </c>
      <c r="C2478" s="666">
        <v>16660.36</v>
      </c>
      <c r="D2478" s="666">
        <v>53.89</v>
      </c>
      <c r="E2478" s="667"/>
      <c r="F2478" s="667"/>
      <c r="G2478" s="667"/>
      <c r="H2478" s="667"/>
      <c r="I2478" s="666">
        <v>2360.42</v>
      </c>
      <c r="J2478" s="667"/>
      <c r="K2478" s="667"/>
      <c r="L2478" s="666">
        <v>98.41</v>
      </c>
      <c r="M2478" s="667"/>
      <c r="N2478" s="666">
        <v>19173.080000000002</v>
      </c>
    </row>
    <row r="2479" spans="1:14" ht="15" thickBot="1">
      <c r="A2479" s="665" t="s">
        <v>3778</v>
      </c>
      <c r="B2479" s="665" t="s">
        <v>19</v>
      </c>
      <c r="C2479" s="666">
        <v>13.99</v>
      </c>
      <c r="D2479" s="666">
        <v>-0.34</v>
      </c>
      <c r="E2479" s="667"/>
      <c r="F2479" s="667"/>
      <c r="G2479" s="667"/>
      <c r="H2479" s="667"/>
      <c r="I2479" s="666">
        <v>-10.5</v>
      </c>
      <c r="J2479" s="667"/>
      <c r="K2479" s="667"/>
      <c r="L2479" s="666">
        <v>-3.17</v>
      </c>
      <c r="M2479" s="667"/>
      <c r="N2479" s="666">
        <v>-0.02</v>
      </c>
    </row>
    <row r="2480" spans="1:14" ht="15" thickBot="1">
      <c r="A2480" s="665" t="s">
        <v>1985</v>
      </c>
      <c r="B2480" s="665" t="s">
        <v>15</v>
      </c>
      <c r="C2480" s="667"/>
      <c r="D2480" s="667"/>
      <c r="E2480" s="667"/>
      <c r="F2480" s="666">
        <v>31.6</v>
      </c>
      <c r="G2480" s="667"/>
      <c r="H2480" s="667"/>
      <c r="I2480" s="667"/>
      <c r="J2480" s="667"/>
      <c r="K2480" s="666">
        <v>34388.31</v>
      </c>
      <c r="L2480" s="667"/>
      <c r="M2480" s="667"/>
      <c r="N2480" s="666">
        <v>34419.910000000003</v>
      </c>
    </row>
    <row r="2481" spans="1:14" ht="15" thickBot="1">
      <c r="A2481" s="665" t="s">
        <v>1986</v>
      </c>
      <c r="B2481" s="665" t="s">
        <v>13</v>
      </c>
      <c r="C2481" s="666">
        <v>101045.28</v>
      </c>
      <c r="D2481" s="667"/>
      <c r="E2481" s="667"/>
      <c r="F2481" s="667"/>
      <c r="G2481" s="667"/>
      <c r="H2481" s="667"/>
      <c r="I2481" s="667"/>
      <c r="J2481" s="667"/>
      <c r="K2481" s="666">
        <v>2446.0500000000002</v>
      </c>
      <c r="L2481" s="667"/>
      <c r="M2481" s="667"/>
      <c r="N2481" s="666">
        <v>103491.33</v>
      </c>
    </row>
    <row r="2482" spans="1:14" ht="15" thickBot="1">
      <c r="A2482" s="665" t="s">
        <v>1987</v>
      </c>
      <c r="B2482" s="665" t="s">
        <v>13</v>
      </c>
      <c r="C2482" s="666">
        <v>69572.210000000006</v>
      </c>
      <c r="D2482" s="667"/>
      <c r="E2482" s="667"/>
      <c r="F2482" s="667"/>
      <c r="G2482" s="667"/>
      <c r="H2482" s="667"/>
      <c r="I2482" s="667"/>
      <c r="J2482" s="666">
        <v>33878.269999999997</v>
      </c>
      <c r="K2482" s="667"/>
      <c r="L2482" s="667"/>
      <c r="M2482" s="667"/>
      <c r="N2482" s="666">
        <v>103450.48</v>
      </c>
    </row>
    <row r="2483" spans="1:14" ht="15" thickBot="1">
      <c r="A2483" s="665" t="s">
        <v>3779</v>
      </c>
      <c r="B2483" s="665" t="s">
        <v>14</v>
      </c>
      <c r="C2483" s="666">
        <v>58718.19</v>
      </c>
      <c r="D2483" s="666">
        <v>6947.84</v>
      </c>
      <c r="E2483" s="667"/>
      <c r="F2483" s="667"/>
      <c r="G2483" s="666">
        <v>18.29</v>
      </c>
      <c r="H2483" s="667"/>
      <c r="I2483" s="666">
        <v>2923.43</v>
      </c>
      <c r="J2483" s="667"/>
      <c r="K2483" s="666">
        <v>3.27</v>
      </c>
      <c r="L2483" s="666">
        <v>225.09</v>
      </c>
      <c r="M2483" s="666">
        <v>67.790000000000006</v>
      </c>
      <c r="N2483" s="666">
        <v>68903.899999999994</v>
      </c>
    </row>
    <row r="2484" spans="1:14" ht="15" thickBot="1">
      <c r="A2484" s="665" t="s">
        <v>3779</v>
      </c>
      <c r="B2484" s="665" t="s">
        <v>19</v>
      </c>
      <c r="C2484" s="666">
        <v>693.91</v>
      </c>
      <c r="D2484" s="666">
        <v>-196.5</v>
      </c>
      <c r="E2484" s="667"/>
      <c r="F2484" s="667"/>
      <c r="G2484" s="666">
        <v>-0.79</v>
      </c>
      <c r="H2484" s="667"/>
      <c r="I2484" s="666">
        <v>-487.32</v>
      </c>
      <c r="J2484" s="667"/>
      <c r="K2484" s="666">
        <v>-1.19</v>
      </c>
      <c r="L2484" s="666">
        <v>-4.3600000000000003</v>
      </c>
      <c r="M2484" s="666">
        <v>-3.71</v>
      </c>
      <c r="N2484" s="666">
        <v>0.04</v>
      </c>
    </row>
    <row r="2485" spans="1:14" ht="15" thickBot="1">
      <c r="A2485" s="665" t="s">
        <v>1988</v>
      </c>
      <c r="B2485" s="665" t="s">
        <v>13</v>
      </c>
      <c r="C2485" s="666">
        <v>-2.17</v>
      </c>
      <c r="D2485" s="667"/>
      <c r="E2485" s="667"/>
      <c r="F2485" s="667"/>
      <c r="G2485" s="667"/>
      <c r="H2485" s="667"/>
      <c r="I2485" s="666">
        <v>50960.79</v>
      </c>
      <c r="J2485" s="667"/>
      <c r="K2485" s="667"/>
      <c r="L2485" s="667"/>
      <c r="M2485" s="667"/>
      <c r="N2485" s="666">
        <v>50958.62</v>
      </c>
    </row>
    <row r="2486" spans="1:14" ht="15" thickBot="1">
      <c r="A2486" s="665" t="s">
        <v>1989</v>
      </c>
      <c r="B2486" s="665" t="s">
        <v>13</v>
      </c>
      <c r="C2486" s="666">
        <v>40463.83</v>
      </c>
      <c r="D2486" s="666">
        <v>523.39</v>
      </c>
      <c r="E2486" s="667"/>
      <c r="F2486" s="667"/>
      <c r="G2486" s="666">
        <v>358.44</v>
      </c>
      <c r="H2486" s="667"/>
      <c r="I2486" s="666">
        <v>14663.85</v>
      </c>
      <c r="J2486" s="666">
        <v>21707.93</v>
      </c>
      <c r="K2486" s="667"/>
      <c r="L2486" s="666">
        <v>33.51</v>
      </c>
      <c r="M2486" s="667"/>
      <c r="N2486" s="666">
        <v>77750.95</v>
      </c>
    </row>
    <row r="2487" spans="1:14" ht="15" thickBot="1">
      <c r="A2487" s="665" t="s">
        <v>1990</v>
      </c>
      <c r="B2487" s="665" t="s">
        <v>15</v>
      </c>
      <c r="C2487" s="667"/>
      <c r="D2487" s="667"/>
      <c r="E2487" s="667"/>
      <c r="F2487" s="667"/>
      <c r="G2487" s="667"/>
      <c r="H2487" s="667"/>
      <c r="I2487" s="666">
        <v>197.11</v>
      </c>
      <c r="J2487" s="667"/>
      <c r="K2487" s="666">
        <v>52352.63</v>
      </c>
      <c r="L2487" s="667"/>
      <c r="M2487" s="667"/>
      <c r="N2487" s="666">
        <v>52549.74</v>
      </c>
    </row>
    <row r="2488" spans="1:14" ht="15" thickBot="1">
      <c r="A2488" s="665" t="s">
        <v>1991</v>
      </c>
      <c r="B2488" s="665" t="s">
        <v>15</v>
      </c>
      <c r="C2488" s="666">
        <v>59669.74</v>
      </c>
      <c r="D2488" s="667"/>
      <c r="E2488" s="667"/>
      <c r="F2488" s="667"/>
      <c r="G2488" s="667"/>
      <c r="H2488" s="667"/>
      <c r="I2488" s="666">
        <v>2036.04</v>
      </c>
      <c r="J2488" s="667"/>
      <c r="K2488" s="667"/>
      <c r="L2488" s="667"/>
      <c r="M2488" s="667"/>
      <c r="N2488" s="666">
        <v>61705.78</v>
      </c>
    </row>
    <row r="2489" spans="1:14" ht="15" thickBot="1">
      <c r="A2489" s="665" t="s">
        <v>3780</v>
      </c>
      <c r="B2489" s="665" t="s">
        <v>16</v>
      </c>
      <c r="C2489" s="667"/>
      <c r="D2489" s="667"/>
      <c r="E2489" s="667"/>
      <c r="F2489" s="667"/>
      <c r="G2489" s="667"/>
      <c r="H2489" s="667"/>
      <c r="I2489" s="667"/>
      <c r="J2489" s="667"/>
      <c r="K2489" s="666">
        <v>48973.47</v>
      </c>
      <c r="L2489" s="667"/>
      <c r="M2489" s="667"/>
      <c r="N2489" s="666">
        <v>48973.47</v>
      </c>
    </row>
    <row r="2490" spans="1:14" ht="15" thickBot="1">
      <c r="A2490" s="665" t="s">
        <v>1992</v>
      </c>
      <c r="B2490" s="665" t="s">
        <v>15</v>
      </c>
      <c r="C2490" s="666">
        <v>66355.710000000006</v>
      </c>
      <c r="D2490" s="667"/>
      <c r="E2490" s="667"/>
      <c r="F2490" s="667"/>
      <c r="G2490" s="667"/>
      <c r="H2490" s="667"/>
      <c r="I2490" s="666">
        <v>2308.65</v>
      </c>
      <c r="J2490" s="667"/>
      <c r="K2490" s="667"/>
      <c r="L2490" s="667"/>
      <c r="M2490" s="667"/>
      <c r="N2490" s="666">
        <v>68664.36</v>
      </c>
    </row>
    <row r="2491" spans="1:14" ht="15" thickBot="1">
      <c r="A2491" s="665" t="s">
        <v>1993</v>
      </c>
      <c r="B2491" s="665" t="s">
        <v>13</v>
      </c>
      <c r="C2491" s="666">
        <v>64463.87</v>
      </c>
      <c r="D2491" s="667"/>
      <c r="E2491" s="667"/>
      <c r="F2491" s="667"/>
      <c r="G2491" s="667"/>
      <c r="H2491" s="667"/>
      <c r="I2491" s="666">
        <v>40619.199999999997</v>
      </c>
      <c r="J2491" s="667"/>
      <c r="K2491" s="667"/>
      <c r="L2491" s="667"/>
      <c r="M2491" s="667"/>
      <c r="N2491" s="666">
        <v>105083.07</v>
      </c>
    </row>
    <row r="2492" spans="1:14" ht="15" thickBot="1">
      <c r="A2492" s="665" t="s">
        <v>1994</v>
      </c>
      <c r="B2492" s="665" t="s">
        <v>13</v>
      </c>
      <c r="C2492" s="666">
        <v>90399.13</v>
      </c>
      <c r="D2492" s="667"/>
      <c r="E2492" s="667"/>
      <c r="F2492" s="667"/>
      <c r="G2492" s="667"/>
      <c r="H2492" s="667"/>
      <c r="I2492" s="666">
        <v>10043.74</v>
      </c>
      <c r="J2492" s="667"/>
      <c r="K2492" s="667"/>
      <c r="L2492" s="666">
        <v>49.98</v>
      </c>
      <c r="M2492" s="667"/>
      <c r="N2492" s="666">
        <v>100492.85</v>
      </c>
    </row>
    <row r="2493" spans="1:14" ht="15" thickBot="1">
      <c r="A2493" s="665" t="s">
        <v>1995</v>
      </c>
      <c r="B2493" s="665" t="s">
        <v>13</v>
      </c>
      <c r="C2493" s="666">
        <v>57395.27</v>
      </c>
      <c r="D2493" s="666">
        <v>511.29</v>
      </c>
      <c r="E2493" s="667"/>
      <c r="F2493" s="667"/>
      <c r="G2493" s="666">
        <v>46.3</v>
      </c>
      <c r="H2493" s="667"/>
      <c r="I2493" s="666">
        <v>86.46</v>
      </c>
      <c r="J2493" s="666">
        <v>2422.5700000000002</v>
      </c>
      <c r="K2493" s="666">
        <v>86.34</v>
      </c>
      <c r="L2493" s="666">
        <v>145.97</v>
      </c>
      <c r="M2493" s="667"/>
      <c r="N2493" s="666">
        <v>60694.2</v>
      </c>
    </row>
    <row r="2494" spans="1:14" ht="15" thickBot="1">
      <c r="A2494" s="665" t="s">
        <v>3236</v>
      </c>
      <c r="B2494" s="665" t="s">
        <v>15</v>
      </c>
      <c r="C2494" s="667"/>
      <c r="D2494" s="667"/>
      <c r="E2494" s="667"/>
      <c r="F2494" s="667"/>
      <c r="G2494" s="667"/>
      <c r="H2494" s="667"/>
      <c r="I2494" s="666">
        <v>231.74</v>
      </c>
      <c r="J2494" s="667"/>
      <c r="K2494" s="666">
        <v>38304.6</v>
      </c>
      <c r="L2494" s="667"/>
      <c r="M2494" s="667"/>
      <c r="N2494" s="666">
        <v>38536.339999999997</v>
      </c>
    </row>
    <row r="2495" spans="1:14" ht="15" thickBot="1">
      <c r="A2495" s="665" t="s">
        <v>3069</v>
      </c>
      <c r="B2495" s="665" t="s">
        <v>13</v>
      </c>
      <c r="C2495" s="666">
        <v>54849.52</v>
      </c>
      <c r="D2495" s="666">
        <v>658.82</v>
      </c>
      <c r="E2495" s="667"/>
      <c r="F2495" s="666">
        <v>2462.92</v>
      </c>
      <c r="G2495" s="667"/>
      <c r="H2495" s="667"/>
      <c r="I2495" s="666">
        <v>1676.25</v>
      </c>
      <c r="J2495" s="666">
        <v>626.99</v>
      </c>
      <c r="K2495" s="666">
        <v>1.57</v>
      </c>
      <c r="L2495" s="666">
        <v>135.85</v>
      </c>
      <c r="M2495" s="667"/>
      <c r="N2495" s="666">
        <v>60411.92</v>
      </c>
    </row>
    <row r="2496" spans="1:14" ht="15" thickBot="1">
      <c r="A2496" s="665" t="s">
        <v>1996</v>
      </c>
      <c r="B2496" s="665" t="s">
        <v>14</v>
      </c>
      <c r="C2496" s="666">
        <v>55427.6</v>
      </c>
      <c r="D2496" s="666">
        <v>4551.22</v>
      </c>
      <c r="E2496" s="667"/>
      <c r="F2496" s="667"/>
      <c r="G2496" s="666">
        <v>337.23</v>
      </c>
      <c r="H2496" s="667"/>
      <c r="I2496" s="666">
        <v>29935.13</v>
      </c>
      <c r="J2496" s="667"/>
      <c r="K2496" s="666">
        <v>5.58</v>
      </c>
      <c r="L2496" s="666">
        <v>277.10000000000002</v>
      </c>
      <c r="M2496" s="666">
        <v>35.11</v>
      </c>
      <c r="N2496" s="666">
        <v>90568.97</v>
      </c>
    </row>
    <row r="2497" spans="1:14" ht="15" thickBot="1">
      <c r="A2497" s="665" t="s">
        <v>1997</v>
      </c>
      <c r="B2497" s="665" t="s">
        <v>13</v>
      </c>
      <c r="C2497" s="667"/>
      <c r="D2497" s="667"/>
      <c r="E2497" s="667"/>
      <c r="F2497" s="667"/>
      <c r="G2497" s="667"/>
      <c r="H2497" s="667"/>
      <c r="I2497" s="667"/>
      <c r="J2497" s="667"/>
      <c r="K2497" s="666">
        <v>26533.73</v>
      </c>
      <c r="L2497" s="667"/>
      <c r="M2497" s="667"/>
      <c r="N2497" s="666">
        <v>26533.73</v>
      </c>
    </row>
    <row r="2498" spans="1:14" ht="15" thickBot="1">
      <c r="A2498" s="665" t="s">
        <v>1998</v>
      </c>
      <c r="B2498" s="665" t="s">
        <v>13</v>
      </c>
      <c r="C2498" s="667"/>
      <c r="D2498" s="667"/>
      <c r="E2498" s="667"/>
      <c r="F2498" s="667"/>
      <c r="G2498" s="667"/>
      <c r="H2498" s="667"/>
      <c r="I2498" s="667"/>
      <c r="J2498" s="667"/>
      <c r="K2498" s="666">
        <v>68541.63</v>
      </c>
      <c r="L2498" s="667"/>
      <c r="M2498" s="667"/>
      <c r="N2498" s="666">
        <v>68541.63</v>
      </c>
    </row>
    <row r="2499" spans="1:14" ht="15" thickBot="1">
      <c r="A2499" s="665" t="s">
        <v>1999</v>
      </c>
      <c r="B2499" s="665" t="s">
        <v>13</v>
      </c>
      <c r="C2499" s="666">
        <v>72678.41</v>
      </c>
      <c r="D2499" s="667"/>
      <c r="E2499" s="667"/>
      <c r="F2499" s="667"/>
      <c r="G2499" s="667"/>
      <c r="H2499" s="667"/>
      <c r="I2499" s="667"/>
      <c r="J2499" s="667"/>
      <c r="K2499" s="666">
        <v>18014.240000000002</v>
      </c>
      <c r="L2499" s="667"/>
      <c r="M2499" s="667"/>
      <c r="N2499" s="666">
        <v>90692.65</v>
      </c>
    </row>
    <row r="2500" spans="1:14" ht="15" thickBot="1">
      <c r="A2500" s="665" t="s">
        <v>3070</v>
      </c>
      <c r="B2500" s="665" t="s">
        <v>13</v>
      </c>
      <c r="C2500" s="666">
        <v>61901.54</v>
      </c>
      <c r="D2500" s="666">
        <v>1823.69</v>
      </c>
      <c r="E2500" s="667"/>
      <c r="F2500" s="667"/>
      <c r="G2500" s="667"/>
      <c r="H2500" s="667"/>
      <c r="I2500" s="666">
        <v>10473.18</v>
      </c>
      <c r="J2500" s="666">
        <v>1025.83</v>
      </c>
      <c r="K2500" s="666">
        <v>-1.23</v>
      </c>
      <c r="L2500" s="666">
        <v>220.48</v>
      </c>
      <c r="M2500" s="667"/>
      <c r="N2500" s="666">
        <v>75443.490000000005</v>
      </c>
    </row>
    <row r="2501" spans="1:14" ht="15" thickBot="1">
      <c r="A2501" s="665" t="s">
        <v>2000</v>
      </c>
      <c r="B2501" s="665" t="s">
        <v>13</v>
      </c>
      <c r="C2501" s="666">
        <v>8696.2800000000007</v>
      </c>
      <c r="D2501" s="667"/>
      <c r="E2501" s="667"/>
      <c r="F2501" s="667"/>
      <c r="G2501" s="667"/>
      <c r="H2501" s="667"/>
      <c r="I2501" s="666">
        <v>45129.87</v>
      </c>
      <c r="J2501" s="666">
        <v>41489.17</v>
      </c>
      <c r="K2501" s="667"/>
      <c r="L2501" s="667"/>
      <c r="M2501" s="667"/>
      <c r="N2501" s="666">
        <v>95315.32</v>
      </c>
    </row>
    <row r="2502" spans="1:14" ht="15" thickBot="1">
      <c r="A2502" s="665" t="s">
        <v>2001</v>
      </c>
      <c r="B2502" s="665" t="s">
        <v>13</v>
      </c>
      <c r="C2502" s="666">
        <v>7177.38</v>
      </c>
      <c r="D2502" s="666">
        <v>833.73</v>
      </c>
      <c r="E2502" s="667"/>
      <c r="F2502" s="667"/>
      <c r="G2502" s="666">
        <v>642.79</v>
      </c>
      <c r="H2502" s="667"/>
      <c r="I2502" s="666">
        <v>228.21</v>
      </c>
      <c r="J2502" s="666">
        <v>40937.839999999997</v>
      </c>
      <c r="K2502" s="667"/>
      <c r="L2502" s="666">
        <v>269.48</v>
      </c>
      <c r="M2502" s="667"/>
      <c r="N2502" s="666">
        <v>50089.43</v>
      </c>
    </row>
    <row r="2503" spans="1:14" ht="15" thickBot="1">
      <c r="A2503" s="665" t="s">
        <v>2002</v>
      </c>
      <c r="B2503" s="665" t="s">
        <v>13</v>
      </c>
      <c r="C2503" s="666">
        <v>8630.9599999999991</v>
      </c>
      <c r="D2503" s="667"/>
      <c r="E2503" s="667"/>
      <c r="F2503" s="667"/>
      <c r="G2503" s="667"/>
      <c r="H2503" s="667"/>
      <c r="I2503" s="666">
        <v>90404.55</v>
      </c>
      <c r="J2503" s="667"/>
      <c r="K2503" s="667"/>
      <c r="L2503" s="667"/>
      <c r="M2503" s="667"/>
      <c r="N2503" s="666">
        <v>99035.51</v>
      </c>
    </row>
    <row r="2504" spans="1:14" ht="15" thickBot="1">
      <c r="A2504" s="665" t="s">
        <v>2003</v>
      </c>
      <c r="B2504" s="665" t="s">
        <v>13</v>
      </c>
      <c r="C2504" s="666">
        <v>-0.02</v>
      </c>
      <c r="D2504" s="666">
        <v>0</v>
      </c>
      <c r="E2504" s="667"/>
      <c r="F2504" s="667"/>
      <c r="G2504" s="667"/>
      <c r="H2504" s="667"/>
      <c r="I2504" s="666">
        <v>0</v>
      </c>
      <c r="J2504" s="666">
        <v>0</v>
      </c>
      <c r="K2504" s="666">
        <v>0</v>
      </c>
      <c r="L2504" s="666">
        <v>0</v>
      </c>
      <c r="M2504" s="667"/>
      <c r="N2504" s="666">
        <v>-0.02</v>
      </c>
    </row>
    <row r="2505" spans="1:14" ht="15" thickBot="1">
      <c r="A2505" s="665" t="s">
        <v>2004</v>
      </c>
      <c r="B2505" s="665" t="s">
        <v>13</v>
      </c>
      <c r="C2505" s="667"/>
      <c r="D2505" s="667"/>
      <c r="E2505" s="667"/>
      <c r="F2505" s="666">
        <v>5616.01</v>
      </c>
      <c r="G2505" s="667"/>
      <c r="H2505" s="667"/>
      <c r="I2505" s="666">
        <v>643.28</v>
      </c>
      <c r="J2505" s="667"/>
      <c r="K2505" s="666">
        <v>63199.9</v>
      </c>
      <c r="L2505" s="667"/>
      <c r="M2505" s="667"/>
      <c r="N2505" s="666">
        <v>69459.19</v>
      </c>
    </row>
    <row r="2506" spans="1:14" ht="15" thickBot="1">
      <c r="A2506" s="665" t="s">
        <v>2005</v>
      </c>
      <c r="B2506" s="665" t="s">
        <v>13</v>
      </c>
      <c r="C2506" s="666">
        <v>1140.48</v>
      </c>
      <c r="D2506" s="667"/>
      <c r="E2506" s="667"/>
      <c r="F2506" s="667"/>
      <c r="G2506" s="667"/>
      <c r="H2506" s="667"/>
      <c r="I2506" s="667"/>
      <c r="J2506" s="667"/>
      <c r="K2506" s="666">
        <v>69217.350000000006</v>
      </c>
      <c r="L2506" s="666">
        <v>7737.6</v>
      </c>
      <c r="M2506" s="667"/>
      <c r="N2506" s="666">
        <v>78095.429999999993</v>
      </c>
    </row>
    <row r="2507" spans="1:14" ht="15" thickBot="1">
      <c r="A2507" s="665" t="s">
        <v>2006</v>
      </c>
      <c r="B2507" s="665" t="s">
        <v>13</v>
      </c>
      <c r="C2507" s="666">
        <v>322.49</v>
      </c>
      <c r="D2507" s="667"/>
      <c r="E2507" s="667"/>
      <c r="F2507" s="667"/>
      <c r="G2507" s="666">
        <v>48.88</v>
      </c>
      <c r="H2507" s="666">
        <v>7.58</v>
      </c>
      <c r="I2507" s="666">
        <v>37669.629999999997</v>
      </c>
      <c r="J2507" s="666">
        <v>334.5</v>
      </c>
      <c r="K2507" s="666">
        <v>203.08</v>
      </c>
      <c r="L2507" s="666">
        <v>0</v>
      </c>
      <c r="M2507" s="667"/>
      <c r="N2507" s="666">
        <v>38586.160000000003</v>
      </c>
    </row>
    <row r="2508" spans="1:14" ht="15" thickBot="1">
      <c r="A2508" s="665" t="s">
        <v>2007</v>
      </c>
      <c r="B2508" s="665" t="s">
        <v>15</v>
      </c>
      <c r="C2508" s="666">
        <v>30873.200000000001</v>
      </c>
      <c r="D2508" s="667"/>
      <c r="E2508" s="667"/>
      <c r="F2508" s="667"/>
      <c r="G2508" s="667"/>
      <c r="H2508" s="667"/>
      <c r="I2508" s="666">
        <v>5060.25</v>
      </c>
      <c r="J2508" s="666">
        <v>6235.41</v>
      </c>
      <c r="K2508" s="667"/>
      <c r="L2508" s="667"/>
      <c r="M2508" s="667"/>
      <c r="N2508" s="666">
        <v>42168.86</v>
      </c>
    </row>
    <row r="2509" spans="1:14" ht="15" thickBot="1">
      <c r="A2509" s="665" t="s">
        <v>2008</v>
      </c>
      <c r="B2509" s="665" t="s">
        <v>15</v>
      </c>
      <c r="C2509" s="667"/>
      <c r="D2509" s="667"/>
      <c r="E2509" s="667"/>
      <c r="F2509" s="667"/>
      <c r="G2509" s="667"/>
      <c r="H2509" s="667"/>
      <c r="I2509" s="667"/>
      <c r="J2509" s="667"/>
      <c r="K2509" s="666">
        <v>22385.14</v>
      </c>
      <c r="L2509" s="667"/>
      <c r="M2509" s="667"/>
      <c r="N2509" s="666">
        <v>22385.14</v>
      </c>
    </row>
    <row r="2510" spans="1:14" ht="15" thickBot="1">
      <c r="A2510" s="665" t="s">
        <v>2009</v>
      </c>
      <c r="B2510" s="665" t="s">
        <v>14</v>
      </c>
      <c r="C2510" s="666">
        <v>47751.24</v>
      </c>
      <c r="D2510" s="666">
        <v>8367.36</v>
      </c>
      <c r="E2510" s="667"/>
      <c r="F2510" s="667"/>
      <c r="G2510" s="666">
        <v>58.03</v>
      </c>
      <c r="H2510" s="667"/>
      <c r="I2510" s="666">
        <v>28505.05</v>
      </c>
      <c r="J2510" s="667"/>
      <c r="K2510" s="666">
        <v>8.3000000000000007</v>
      </c>
      <c r="L2510" s="666">
        <v>1462.09</v>
      </c>
      <c r="M2510" s="666">
        <v>30277.54</v>
      </c>
      <c r="N2510" s="666">
        <v>116429.61</v>
      </c>
    </row>
    <row r="2511" spans="1:14" ht="15" thickBot="1">
      <c r="A2511" s="665" t="s">
        <v>2010</v>
      </c>
      <c r="B2511" s="665" t="s">
        <v>13</v>
      </c>
      <c r="C2511" s="666">
        <v>6767.79</v>
      </c>
      <c r="D2511" s="666">
        <v>1050.6600000000001</v>
      </c>
      <c r="E2511" s="667"/>
      <c r="F2511" s="667"/>
      <c r="G2511" s="666">
        <v>282.08999999999997</v>
      </c>
      <c r="H2511" s="667"/>
      <c r="I2511" s="666">
        <v>88858.84</v>
      </c>
      <c r="J2511" s="667"/>
      <c r="K2511" s="666">
        <v>357.23</v>
      </c>
      <c r="L2511" s="666">
        <v>6991.73</v>
      </c>
      <c r="M2511" s="667"/>
      <c r="N2511" s="666">
        <v>104308.34</v>
      </c>
    </row>
    <row r="2512" spans="1:14" ht="15" thickBot="1">
      <c r="A2512" s="665" t="s">
        <v>2011</v>
      </c>
      <c r="B2512" s="665" t="s">
        <v>17</v>
      </c>
      <c r="C2512" s="666">
        <v>750.4</v>
      </c>
      <c r="D2512" s="666">
        <v>92.19</v>
      </c>
      <c r="E2512" s="667"/>
      <c r="F2512" s="667"/>
      <c r="G2512" s="666">
        <v>221.17</v>
      </c>
      <c r="H2512" s="666">
        <v>171.95</v>
      </c>
      <c r="I2512" s="666">
        <v>12.93</v>
      </c>
      <c r="J2512" s="666">
        <v>74852.83</v>
      </c>
      <c r="K2512" s="666">
        <v>457.82</v>
      </c>
      <c r="L2512" s="666">
        <v>264.56</v>
      </c>
      <c r="M2512" s="667"/>
      <c r="N2512" s="666">
        <v>76823.850000000006</v>
      </c>
    </row>
    <row r="2513" spans="1:14" ht="15" thickBot="1">
      <c r="A2513" s="665" t="s">
        <v>2012</v>
      </c>
      <c r="B2513" s="665" t="s">
        <v>13</v>
      </c>
      <c r="C2513" s="666">
        <v>0.01</v>
      </c>
      <c r="D2513" s="667"/>
      <c r="E2513" s="667"/>
      <c r="F2513" s="667"/>
      <c r="G2513" s="667"/>
      <c r="H2513" s="667"/>
      <c r="I2513" s="666">
        <v>0.01</v>
      </c>
      <c r="J2513" s="667"/>
      <c r="K2513" s="667"/>
      <c r="L2513" s="667"/>
      <c r="M2513" s="667"/>
      <c r="N2513" s="666">
        <v>0.02</v>
      </c>
    </row>
    <row r="2514" spans="1:14" ht="15" thickBot="1">
      <c r="A2514" s="665" t="s">
        <v>2013</v>
      </c>
      <c r="B2514" s="665" t="s">
        <v>15</v>
      </c>
      <c r="C2514" s="666">
        <v>59577.75</v>
      </c>
      <c r="D2514" s="667"/>
      <c r="E2514" s="667"/>
      <c r="F2514" s="667"/>
      <c r="G2514" s="667"/>
      <c r="H2514" s="667"/>
      <c r="I2514" s="666">
        <v>9760.25</v>
      </c>
      <c r="J2514" s="666">
        <v>11997.53</v>
      </c>
      <c r="K2514" s="667"/>
      <c r="L2514" s="667"/>
      <c r="M2514" s="667"/>
      <c r="N2514" s="666">
        <v>81335.53</v>
      </c>
    </row>
    <row r="2515" spans="1:14" ht="15" thickBot="1">
      <c r="A2515" s="665" t="s">
        <v>2014</v>
      </c>
      <c r="B2515" s="665" t="s">
        <v>13</v>
      </c>
      <c r="C2515" s="667"/>
      <c r="D2515" s="667"/>
      <c r="E2515" s="667"/>
      <c r="F2515" s="666">
        <v>65985.429999999993</v>
      </c>
      <c r="G2515" s="667"/>
      <c r="H2515" s="667"/>
      <c r="I2515" s="666">
        <v>46.95</v>
      </c>
      <c r="J2515" s="667"/>
      <c r="K2515" s="667"/>
      <c r="L2515" s="667"/>
      <c r="M2515" s="667"/>
      <c r="N2515" s="666">
        <v>66032.38</v>
      </c>
    </row>
    <row r="2516" spans="1:14" ht="15" thickBot="1">
      <c r="A2516" s="665" t="s">
        <v>2015</v>
      </c>
      <c r="B2516" s="665" t="s">
        <v>14</v>
      </c>
      <c r="C2516" s="666">
        <v>13241.46</v>
      </c>
      <c r="D2516" s="666">
        <v>3099.21</v>
      </c>
      <c r="E2516" s="667"/>
      <c r="F2516" s="667"/>
      <c r="G2516" s="666">
        <v>104.25</v>
      </c>
      <c r="H2516" s="667"/>
      <c r="I2516" s="666">
        <v>111087.14</v>
      </c>
      <c r="J2516" s="667"/>
      <c r="K2516" s="666">
        <v>525.01</v>
      </c>
      <c r="L2516" s="666">
        <v>8713.6200000000008</v>
      </c>
      <c r="M2516" s="667"/>
      <c r="N2516" s="666">
        <v>136770.69</v>
      </c>
    </row>
    <row r="2517" spans="1:14" ht="15" thickBot="1">
      <c r="A2517" s="665" t="s">
        <v>3781</v>
      </c>
      <c r="B2517" s="665" t="s">
        <v>14</v>
      </c>
      <c r="C2517" s="666">
        <v>0.69</v>
      </c>
      <c r="D2517" s="667"/>
      <c r="E2517" s="667"/>
      <c r="F2517" s="667"/>
      <c r="G2517" s="666">
        <v>0.9</v>
      </c>
      <c r="H2517" s="667"/>
      <c r="I2517" s="666">
        <v>2.5299999999999998</v>
      </c>
      <c r="J2517" s="667"/>
      <c r="K2517" s="666">
        <v>2730.11</v>
      </c>
      <c r="L2517" s="666">
        <v>0.53</v>
      </c>
      <c r="M2517" s="667"/>
      <c r="N2517" s="666">
        <v>2734.76</v>
      </c>
    </row>
    <row r="2518" spans="1:14" ht="15" thickBot="1">
      <c r="A2518" s="665" t="s">
        <v>3781</v>
      </c>
      <c r="B2518" s="665" t="s">
        <v>19</v>
      </c>
      <c r="C2518" s="666">
        <v>-1.4</v>
      </c>
      <c r="D2518" s="667"/>
      <c r="E2518" s="667"/>
      <c r="F2518" s="667"/>
      <c r="G2518" s="666">
        <v>-1.83</v>
      </c>
      <c r="H2518" s="667"/>
      <c r="I2518" s="666">
        <v>-5.17</v>
      </c>
      <c r="J2518" s="667"/>
      <c r="K2518" s="666">
        <v>9.49</v>
      </c>
      <c r="L2518" s="666">
        <v>-1.08</v>
      </c>
      <c r="M2518" s="667"/>
      <c r="N2518" s="666">
        <v>0.01</v>
      </c>
    </row>
    <row r="2519" spans="1:14" ht="15" thickBot="1">
      <c r="A2519" s="665" t="s">
        <v>2016</v>
      </c>
      <c r="B2519" s="665" t="s">
        <v>13</v>
      </c>
      <c r="C2519" s="666">
        <v>73535.98</v>
      </c>
      <c r="D2519" s="667"/>
      <c r="E2519" s="667"/>
      <c r="F2519" s="667"/>
      <c r="G2519" s="667"/>
      <c r="H2519" s="667"/>
      <c r="I2519" s="666">
        <v>15014.97</v>
      </c>
      <c r="J2519" s="667"/>
      <c r="K2519" s="667"/>
      <c r="L2519" s="667"/>
      <c r="M2519" s="667"/>
      <c r="N2519" s="666">
        <v>88550.95</v>
      </c>
    </row>
    <row r="2520" spans="1:14" ht="15" thickBot="1">
      <c r="A2520" s="665" t="s">
        <v>2017</v>
      </c>
      <c r="B2520" s="665" t="s">
        <v>14</v>
      </c>
      <c r="C2520" s="666">
        <v>742.46</v>
      </c>
      <c r="D2520" s="666">
        <v>0.71</v>
      </c>
      <c r="E2520" s="667"/>
      <c r="F2520" s="667"/>
      <c r="G2520" s="666">
        <v>402.91</v>
      </c>
      <c r="H2520" s="666">
        <v>134.07</v>
      </c>
      <c r="I2520" s="666">
        <v>74742.080000000002</v>
      </c>
      <c r="J2520" s="667"/>
      <c r="K2520" s="667"/>
      <c r="L2520" s="667"/>
      <c r="M2520" s="667"/>
      <c r="N2520" s="666">
        <v>76022.23</v>
      </c>
    </row>
    <row r="2521" spans="1:14" ht="15" thickBot="1">
      <c r="A2521" s="665" t="s">
        <v>3782</v>
      </c>
      <c r="B2521" s="665" t="s">
        <v>13</v>
      </c>
      <c r="C2521" s="666">
        <v>14486.18</v>
      </c>
      <c r="D2521" s="666">
        <v>271.33</v>
      </c>
      <c r="E2521" s="667"/>
      <c r="F2521" s="667"/>
      <c r="G2521" s="667"/>
      <c r="H2521" s="667"/>
      <c r="I2521" s="666">
        <v>405.42</v>
      </c>
      <c r="J2521" s="666">
        <v>295.10000000000002</v>
      </c>
      <c r="K2521" s="666">
        <v>2.31</v>
      </c>
      <c r="L2521" s="666">
        <v>1027.8900000000001</v>
      </c>
      <c r="M2521" s="667"/>
      <c r="N2521" s="666">
        <v>16488.23</v>
      </c>
    </row>
    <row r="2522" spans="1:14" ht="15" thickBot="1">
      <c r="A2522" s="665" t="s">
        <v>3783</v>
      </c>
      <c r="B2522" s="665" t="s">
        <v>13</v>
      </c>
      <c r="C2522" s="667"/>
      <c r="D2522" s="667"/>
      <c r="E2522" s="667"/>
      <c r="F2522" s="666">
        <v>28602.14</v>
      </c>
      <c r="G2522" s="667"/>
      <c r="H2522" s="667"/>
      <c r="I2522" s="667"/>
      <c r="J2522" s="667"/>
      <c r="K2522" s="666">
        <v>-20.010000000000002</v>
      </c>
      <c r="L2522" s="667"/>
      <c r="M2522" s="667"/>
      <c r="N2522" s="666">
        <v>28582.13</v>
      </c>
    </row>
    <row r="2523" spans="1:14" ht="15" thickBot="1">
      <c r="A2523" s="665" t="s">
        <v>3783</v>
      </c>
      <c r="B2523" s="665" t="s">
        <v>19</v>
      </c>
      <c r="C2523" s="667"/>
      <c r="D2523" s="667"/>
      <c r="E2523" s="667"/>
      <c r="F2523" s="666">
        <v>0</v>
      </c>
      <c r="G2523" s="667"/>
      <c r="H2523" s="667"/>
      <c r="I2523" s="667"/>
      <c r="J2523" s="667"/>
      <c r="K2523" s="667"/>
      <c r="L2523" s="667"/>
      <c r="M2523" s="667"/>
      <c r="N2523" s="666">
        <v>0</v>
      </c>
    </row>
    <row r="2524" spans="1:14" ht="15" thickBot="1">
      <c r="A2524" s="665" t="s">
        <v>2018</v>
      </c>
      <c r="B2524" s="665" t="s">
        <v>13</v>
      </c>
      <c r="C2524" s="667"/>
      <c r="D2524" s="667"/>
      <c r="E2524" s="667"/>
      <c r="F2524" s="666">
        <v>57754.17</v>
      </c>
      <c r="G2524" s="667"/>
      <c r="H2524" s="667"/>
      <c r="I2524" s="666">
        <v>-168.94</v>
      </c>
      <c r="J2524" s="667"/>
      <c r="K2524" s="666">
        <v>-8.77</v>
      </c>
      <c r="L2524" s="667"/>
      <c r="M2524" s="667"/>
      <c r="N2524" s="666">
        <v>57576.46</v>
      </c>
    </row>
    <row r="2525" spans="1:14" ht="15" thickBot="1">
      <c r="A2525" s="665" t="s">
        <v>2019</v>
      </c>
      <c r="B2525" s="665" t="s">
        <v>15</v>
      </c>
      <c r="C2525" s="667"/>
      <c r="D2525" s="667"/>
      <c r="E2525" s="667"/>
      <c r="F2525" s="667"/>
      <c r="G2525" s="667"/>
      <c r="H2525" s="667"/>
      <c r="I2525" s="667"/>
      <c r="J2525" s="667"/>
      <c r="K2525" s="666">
        <v>65727.03</v>
      </c>
      <c r="L2525" s="667"/>
      <c r="M2525" s="667"/>
      <c r="N2525" s="666">
        <v>65727.03</v>
      </c>
    </row>
    <row r="2526" spans="1:14" ht="15" thickBot="1">
      <c r="A2526" s="665" t="s">
        <v>2020</v>
      </c>
      <c r="B2526" s="665" t="s">
        <v>13</v>
      </c>
      <c r="C2526" s="666">
        <v>18110.22</v>
      </c>
      <c r="D2526" s="667"/>
      <c r="E2526" s="667"/>
      <c r="F2526" s="667"/>
      <c r="G2526" s="667"/>
      <c r="H2526" s="666">
        <v>3039.31</v>
      </c>
      <c r="I2526" s="667"/>
      <c r="J2526" s="667"/>
      <c r="K2526" s="666">
        <v>152449.18</v>
      </c>
      <c r="L2526" s="666">
        <v>9644.51</v>
      </c>
      <c r="M2526" s="667"/>
      <c r="N2526" s="666">
        <v>183243.22</v>
      </c>
    </row>
    <row r="2527" spans="1:14" ht="15" thickBot="1">
      <c r="A2527" s="665" t="s">
        <v>2021</v>
      </c>
      <c r="B2527" s="665" t="s">
        <v>15</v>
      </c>
      <c r="C2527" s="666">
        <v>40549.14</v>
      </c>
      <c r="D2527" s="667"/>
      <c r="E2527" s="667"/>
      <c r="F2527" s="667"/>
      <c r="G2527" s="667"/>
      <c r="H2527" s="667"/>
      <c r="I2527" s="666">
        <v>6643.24</v>
      </c>
      <c r="J2527" s="666">
        <v>8167.9</v>
      </c>
      <c r="K2527" s="667"/>
      <c r="L2527" s="667"/>
      <c r="M2527" s="667"/>
      <c r="N2527" s="666">
        <v>55360.28</v>
      </c>
    </row>
    <row r="2528" spans="1:14" ht="15" thickBot="1">
      <c r="A2528" s="665" t="s">
        <v>3784</v>
      </c>
      <c r="B2528" s="665" t="s">
        <v>13</v>
      </c>
      <c r="C2528" s="667"/>
      <c r="D2528" s="667"/>
      <c r="E2528" s="667"/>
      <c r="F2528" s="666">
        <v>38906.28</v>
      </c>
      <c r="G2528" s="667"/>
      <c r="H2528" s="667"/>
      <c r="I2528" s="666">
        <v>815.95</v>
      </c>
      <c r="J2528" s="667"/>
      <c r="K2528" s="666">
        <v>10311.52</v>
      </c>
      <c r="L2528" s="667"/>
      <c r="M2528" s="667"/>
      <c r="N2528" s="666">
        <v>50033.75</v>
      </c>
    </row>
    <row r="2529" spans="1:14" ht="15" thickBot="1">
      <c r="A2529" s="665" t="s">
        <v>3784</v>
      </c>
      <c r="B2529" s="665" t="s">
        <v>19</v>
      </c>
      <c r="C2529" s="667"/>
      <c r="D2529" s="667"/>
      <c r="E2529" s="667"/>
      <c r="F2529" s="666">
        <v>1050.56</v>
      </c>
      <c r="G2529" s="667"/>
      <c r="H2529" s="667"/>
      <c r="I2529" s="667"/>
      <c r="J2529" s="667"/>
      <c r="K2529" s="666">
        <v>-1050.56</v>
      </c>
      <c r="L2529" s="667"/>
      <c r="M2529" s="667"/>
      <c r="N2529" s="666">
        <v>0</v>
      </c>
    </row>
    <row r="2530" spans="1:14" ht="15" thickBot="1">
      <c r="A2530" s="665" t="s">
        <v>2022</v>
      </c>
      <c r="B2530" s="665" t="s">
        <v>13</v>
      </c>
      <c r="C2530" s="667"/>
      <c r="D2530" s="667"/>
      <c r="E2530" s="667"/>
      <c r="F2530" s="667"/>
      <c r="G2530" s="667"/>
      <c r="H2530" s="667"/>
      <c r="I2530" s="667"/>
      <c r="J2530" s="667"/>
      <c r="K2530" s="666">
        <v>54084.480000000003</v>
      </c>
      <c r="L2530" s="667"/>
      <c r="M2530" s="667"/>
      <c r="N2530" s="666">
        <v>54084.480000000003</v>
      </c>
    </row>
    <row r="2531" spans="1:14" ht="15" thickBot="1">
      <c r="A2531" s="665" t="s">
        <v>2023</v>
      </c>
      <c r="B2531" s="665" t="s">
        <v>18</v>
      </c>
      <c r="C2531" s="666">
        <v>1971.43</v>
      </c>
      <c r="D2531" s="666">
        <v>3.6</v>
      </c>
      <c r="E2531" s="667"/>
      <c r="F2531" s="667"/>
      <c r="G2531" s="666">
        <v>646.17999999999995</v>
      </c>
      <c r="H2531" s="667"/>
      <c r="I2531" s="666">
        <v>15.32</v>
      </c>
      <c r="J2531" s="666">
        <v>61743.29</v>
      </c>
      <c r="K2531" s="666">
        <v>0.56000000000000005</v>
      </c>
      <c r="L2531" s="666">
        <v>22.76</v>
      </c>
      <c r="M2531" s="667"/>
      <c r="N2531" s="666">
        <v>64403.14</v>
      </c>
    </row>
    <row r="2532" spans="1:14" ht="15" thickBot="1">
      <c r="A2532" s="665" t="s">
        <v>2024</v>
      </c>
      <c r="B2532" s="665" t="s">
        <v>16</v>
      </c>
      <c r="C2532" s="667"/>
      <c r="D2532" s="667"/>
      <c r="E2532" s="667"/>
      <c r="F2532" s="666">
        <v>52491.9</v>
      </c>
      <c r="G2532" s="667"/>
      <c r="H2532" s="666">
        <v>303.77999999999997</v>
      </c>
      <c r="I2532" s="666">
        <v>455.91</v>
      </c>
      <c r="J2532" s="667"/>
      <c r="K2532" s="666">
        <v>115.38</v>
      </c>
      <c r="L2532" s="667"/>
      <c r="M2532" s="667"/>
      <c r="N2532" s="666">
        <v>53366.97</v>
      </c>
    </row>
    <row r="2533" spans="1:14" ht="15" thickBot="1">
      <c r="A2533" s="665" t="s">
        <v>2025</v>
      </c>
      <c r="B2533" s="665" t="s">
        <v>13</v>
      </c>
      <c r="C2533" s="666">
        <v>20900.98</v>
      </c>
      <c r="D2533" s="667"/>
      <c r="E2533" s="667"/>
      <c r="F2533" s="667"/>
      <c r="G2533" s="667"/>
      <c r="H2533" s="667"/>
      <c r="I2533" s="667"/>
      <c r="J2533" s="667"/>
      <c r="K2533" s="666">
        <v>61061.25</v>
      </c>
      <c r="L2533" s="667"/>
      <c r="M2533" s="667"/>
      <c r="N2533" s="666">
        <v>81962.23</v>
      </c>
    </row>
    <row r="2534" spans="1:14" ht="15" thickBot="1">
      <c r="A2534" s="665" t="s">
        <v>2026</v>
      </c>
      <c r="B2534" s="665" t="s">
        <v>13</v>
      </c>
      <c r="C2534" s="667"/>
      <c r="D2534" s="667"/>
      <c r="E2534" s="667"/>
      <c r="F2534" s="667"/>
      <c r="G2534" s="667"/>
      <c r="H2534" s="667"/>
      <c r="I2534" s="667"/>
      <c r="J2534" s="667"/>
      <c r="K2534" s="667"/>
      <c r="L2534" s="666">
        <v>107965.44</v>
      </c>
      <c r="M2534" s="667"/>
      <c r="N2534" s="666">
        <v>107965.44</v>
      </c>
    </row>
    <row r="2535" spans="1:14" ht="15" thickBot="1">
      <c r="A2535" s="665" t="s">
        <v>2027</v>
      </c>
      <c r="B2535" s="665" t="s">
        <v>13</v>
      </c>
      <c r="C2535" s="666">
        <v>72686.399999999994</v>
      </c>
      <c r="D2535" s="666">
        <v>4435.88</v>
      </c>
      <c r="E2535" s="667"/>
      <c r="F2535" s="667"/>
      <c r="G2535" s="667"/>
      <c r="H2535" s="667"/>
      <c r="I2535" s="667"/>
      <c r="J2535" s="666">
        <v>1713.98</v>
      </c>
      <c r="K2535" s="667"/>
      <c r="L2535" s="667"/>
      <c r="M2535" s="667"/>
      <c r="N2535" s="666">
        <v>78836.259999999995</v>
      </c>
    </row>
    <row r="2536" spans="1:14" ht="15" thickBot="1">
      <c r="A2536" s="665" t="s">
        <v>3237</v>
      </c>
      <c r="B2536" s="665" t="s">
        <v>17</v>
      </c>
      <c r="C2536" s="666">
        <v>781.24</v>
      </c>
      <c r="D2536" s="666">
        <v>0.36</v>
      </c>
      <c r="E2536" s="667"/>
      <c r="F2536" s="667"/>
      <c r="G2536" s="666">
        <v>0.08</v>
      </c>
      <c r="H2536" s="666">
        <v>0.01</v>
      </c>
      <c r="I2536" s="667"/>
      <c r="J2536" s="666">
        <v>2.57</v>
      </c>
      <c r="K2536" s="666">
        <v>0.02</v>
      </c>
      <c r="L2536" s="666">
        <v>0.06</v>
      </c>
      <c r="M2536" s="667"/>
      <c r="N2536" s="666">
        <v>784.34</v>
      </c>
    </row>
    <row r="2537" spans="1:14" ht="15" thickBot="1">
      <c r="A2537" s="665" t="s">
        <v>3237</v>
      </c>
      <c r="B2537" s="665" t="s">
        <v>18</v>
      </c>
      <c r="C2537" s="666">
        <v>13601.1</v>
      </c>
      <c r="D2537" s="666">
        <v>1032.42</v>
      </c>
      <c r="E2537" s="667"/>
      <c r="F2537" s="667"/>
      <c r="G2537" s="666">
        <v>176.81</v>
      </c>
      <c r="H2537" s="666">
        <v>46.13</v>
      </c>
      <c r="I2537" s="667"/>
      <c r="J2537" s="666">
        <v>23238.959999999999</v>
      </c>
      <c r="K2537" s="666">
        <v>354.61</v>
      </c>
      <c r="L2537" s="666">
        <v>2913.1</v>
      </c>
      <c r="M2537" s="667"/>
      <c r="N2537" s="666">
        <v>41363.129999999997</v>
      </c>
    </row>
    <row r="2538" spans="1:14" ht="15" thickBot="1">
      <c r="A2538" s="665" t="s">
        <v>2028</v>
      </c>
      <c r="B2538" s="665" t="s">
        <v>13</v>
      </c>
      <c r="C2538" s="667"/>
      <c r="D2538" s="667"/>
      <c r="E2538" s="667"/>
      <c r="F2538" s="667"/>
      <c r="G2538" s="667"/>
      <c r="H2538" s="666">
        <v>3169.96</v>
      </c>
      <c r="I2538" s="667"/>
      <c r="J2538" s="667"/>
      <c r="K2538" s="666">
        <v>82571.570000000007</v>
      </c>
      <c r="L2538" s="667"/>
      <c r="M2538" s="667"/>
      <c r="N2538" s="666">
        <v>85741.53</v>
      </c>
    </row>
    <row r="2539" spans="1:14" ht="15" thickBot="1">
      <c r="A2539" s="665" t="s">
        <v>2029</v>
      </c>
      <c r="B2539" s="665" t="s">
        <v>13</v>
      </c>
      <c r="C2539" s="666">
        <v>66462.38</v>
      </c>
      <c r="D2539" s="667"/>
      <c r="E2539" s="667"/>
      <c r="F2539" s="667"/>
      <c r="G2539" s="667"/>
      <c r="H2539" s="667"/>
      <c r="I2539" s="667"/>
      <c r="J2539" s="667"/>
      <c r="K2539" s="666">
        <v>22679.99</v>
      </c>
      <c r="L2539" s="667"/>
      <c r="M2539" s="667"/>
      <c r="N2539" s="666">
        <v>89142.37</v>
      </c>
    </row>
    <row r="2540" spans="1:14" ht="15" thickBot="1">
      <c r="A2540" s="665" t="s">
        <v>2030</v>
      </c>
      <c r="B2540" s="665" t="s">
        <v>14</v>
      </c>
      <c r="C2540" s="666">
        <v>71781.31</v>
      </c>
      <c r="D2540" s="666">
        <v>5721.04</v>
      </c>
      <c r="E2540" s="667"/>
      <c r="F2540" s="667"/>
      <c r="G2540" s="666">
        <v>609.51</v>
      </c>
      <c r="H2540" s="667"/>
      <c r="I2540" s="666">
        <v>36016.97</v>
      </c>
      <c r="J2540" s="667"/>
      <c r="K2540" s="666">
        <v>9.86</v>
      </c>
      <c r="L2540" s="666">
        <v>1288.67</v>
      </c>
      <c r="M2540" s="666">
        <v>96.21</v>
      </c>
      <c r="N2540" s="666">
        <v>115523.57</v>
      </c>
    </row>
    <row r="2541" spans="1:14" ht="15" thickBot="1">
      <c r="A2541" s="665" t="s">
        <v>2031</v>
      </c>
      <c r="B2541" s="665" t="s">
        <v>18</v>
      </c>
      <c r="C2541" s="666">
        <v>31095.19</v>
      </c>
      <c r="D2541" s="666">
        <v>12620.98</v>
      </c>
      <c r="E2541" s="667"/>
      <c r="F2541" s="667"/>
      <c r="G2541" s="666">
        <v>413.21</v>
      </c>
      <c r="H2541" s="667"/>
      <c r="I2541" s="667"/>
      <c r="J2541" s="666">
        <v>19413.62</v>
      </c>
      <c r="K2541" s="666">
        <v>1.63</v>
      </c>
      <c r="L2541" s="666">
        <v>39.11</v>
      </c>
      <c r="M2541" s="667"/>
      <c r="N2541" s="666">
        <v>63583.74</v>
      </c>
    </row>
    <row r="2542" spans="1:14" ht="15" thickBot="1">
      <c r="A2542" s="665" t="s">
        <v>2032</v>
      </c>
      <c r="B2542" s="665" t="s">
        <v>14</v>
      </c>
      <c r="C2542" s="666">
        <v>20502.759999999998</v>
      </c>
      <c r="D2542" s="666">
        <v>3349.23</v>
      </c>
      <c r="E2542" s="667"/>
      <c r="F2542" s="667"/>
      <c r="G2542" s="666">
        <v>98.8</v>
      </c>
      <c r="H2542" s="667"/>
      <c r="I2542" s="666">
        <v>147448.91</v>
      </c>
      <c r="J2542" s="667"/>
      <c r="K2542" s="666">
        <v>111.03</v>
      </c>
      <c r="L2542" s="666">
        <v>11448.82</v>
      </c>
      <c r="M2542" s="667"/>
      <c r="N2542" s="666">
        <v>182959.55</v>
      </c>
    </row>
    <row r="2543" spans="1:14" ht="15" thickBot="1">
      <c r="A2543" s="665" t="s">
        <v>2033</v>
      </c>
      <c r="B2543" s="665" t="s">
        <v>13</v>
      </c>
      <c r="C2543" s="666">
        <v>55379.49</v>
      </c>
      <c r="D2543" s="667"/>
      <c r="E2543" s="667"/>
      <c r="F2543" s="667"/>
      <c r="G2543" s="667"/>
      <c r="H2543" s="667"/>
      <c r="I2543" s="666">
        <v>10281.129999999999</v>
      </c>
      <c r="J2543" s="667"/>
      <c r="K2543" s="667"/>
      <c r="L2543" s="667"/>
      <c r="M2543" s="667"/>
      <c r="N2543" s="666">
        <v>65660.62</v>
      </c>
    </row>
    <row r="2544" spans="1:14" ht="15" thickBot="1">
      <c r="A2544" s="665" t="s">
        <v>3071</v>
      </c>
      <c r="B2544" s="665" t="s">
        <v>13</v>
      </c>
      <c r="C2544" s="667"/>
      <c r="D2544" s="667"/>
      <c r="E2544" s="667"/>
      <c r="F2544" s="667"/>
      <c r="G2544" s="667"/>
      <c r="H2544" s="667"/>
      <c r="I2544" s="667"/>
      <c r="J2544" s="667"/>
      <c r="K2544" s="666">
        <v>80737.67</v>
      </c>
      <c r="L2544" s="666">
        <v>15118.28</v>
      </c>
      <c r="M2544" s="667"/>
      <c r="N2544" s="666">
        <v>95855.95</v>
      </c>
    </row>
    <row r="2545" spans="1:14" ht="15" thickBot="1">
      <c r="A2545" s="665" t="s">
        <v>2034</v>
      </c>
      <c r="B2545" s="665" t="s">
        <v>15</v>
      </c>
      <c r="C2545" s="666">
        <v>41560.71</v>
      </c>
      <c r="D2545" s="667"/>
      <c r="E2545" s="667"/>
      <c r="F2545" s="667"/>
      <c r="G2545" s="667"/>
      <c r="H2545" s="667"/>
      <c r="I2545" s="666">
        <v>6809.53</v>
      </c>
      <c r="J2545" s="666">
        <v>8375.85</v>
      </c>
      <c r="K2545" s="667"/>
      <c r="L2545" s="667"/>
      <c r="M2545" s="667"/>
      <c r="N2545" s="666">
        <v>56746.09</v>
      </c>
    </row>
    <row r="2546" spans="1:14" ht="15" thickBot="1">
      <c r="A2546" s="665" t="s">
        <v>2035</v>
      </c>
      <c r="B2546" s="665" t="s">
        <v>14</v>
      </c>
      <c r="C2546" s="666">
        <v>7638.03</v>
      </c>
      <c r="D2546" s="666">
        <v>2020.9</v>
      </c>
      <c r="E2546" s="667"/>
      <c r="F2546" s="667"/>
      <c r="G2546" s="666">
        <v>470.74</v>
      </c>
      <c r="H2546" s="667"/>
      <c r="I2546" s="666">
        <v>154600.98000000001</v>
      </c>
      <c r="J2546" s="667"/>
      <c r="K2546" s="666">
        <v>89.56</v>
      </c>
      <c r="L2546" s="666">
        <v>9984.56</v>
      </c>
      <c r="M2546" s="667"/>
      <c r="N2546" s="666">
        <v>174804.77</v>
      </c>
    </row>
    <row r="2547" spans="1:14" ht="15" thickBot="1">
      <c r="A2547" s="665" t="s">
        <v>2036</v>
      </c>
      <c r="B2547" s="665" t="s">
        <v>13</v>
      </c>
      <c r="C2547" s="666">
        <v>64331.99</v>
      </c>
      <c r="D2547" s="667"/>
      <c r="E2547" s="667"/>
      <c r="F2547" s="667"/>
      <c r="G2547" s="667"/>
      <c r="H2547" s="667"/>
      <c r="I2547" s="667"/>
      <c r="J2547" s="667"/>
      <c r="K2547" s="666">
        <v>28146.97</v>
      </c>
      <c r="L2547" s="667"/>
      <c r="M2547" s="667"/>
      <c r="N2547" s="666">
        <v>92478.96</v>
      </c>
    </row>
    <row r="2548" spans="1:14" ht="15" thickBot="1">
      <c r="A2548" s="665" t="s">
        <v>3072</v>
      </c>
      <c r="B2548" s="665" t="s">
        <v>13</v>
      </c>
      <c r="C2548" s="666">
        <v>70351.06</v>
      </c>
      <c r="D2548" s="666">
        <v>73.12</v>
      </c>
      <c r="E2548" s="667"/>
      <c r="F2548" s="667"/>
      <c r="G2548" s="667"/>
      <c r="H2548" s="667"/>
      <c r="I2548" s="666">
        <v>2041.66</v>
      </c>
      <c r="J2548" s="666">
        <v>231.1</v>
      </c>
      <c r="K2548" s="666">
        <v>-0.55000000000000004</v>
      </c>
      <c r="L2548" s="666">
        <v>16.27</v>
      </c>
      <c r="M2548" s="667"/>
      <c r="N2548" s="666">
        <v>72712.66</v>
      </c>
    </row>
    <row r="2549" spans="1:14" ht="15" thickBot="1">
      <c r="A2549" s="665" t="s">
        <v>2037</v>
      </c>
      <c r="B2549" s="665" t="s">
        <v>14</v>
      </c>
      <c r="C2549" s="666">
        <v>13061.47</v>
      </c>
      <c r="D2549" s="666">
        <v>6218.87</v>
      </c>
      <c r="E2549" s="667"/>
      <c r="F2549" s="667"/>
      <c r="G2549" s="667"/>
      <c r="H2549" s="667"/>
      <c r="I2549" s="666">
        <v>96768.62</v>
      </c>
      <c r="J2549" s="667"/>
      <c r="K2549" s="667"/>
      <c r="L2549" s="666">
        <v>1085.78</v>
      </c>
      <c r="M2549" s="667"/>
      <c r="N2549" s="666">
        <v>117134.74</v>
      </c>
    </row>
    <row r="2550" spans="1:14" ht="15" thickBot="1">
      <c r="A2550" s="665" t="s">
        <v>2038</v>
      </c>
      <c r="B2550" s="665" t="s">
        <v>13</v>
      </c>
      <c r="C2550" s="666">
        <v>19189.919999999998</v>
      </c>
      <c r="D2550" s="666">
        <v>438.5</v>
      </c>
      <c r="E2550" s="667"/>
      <c r="F2550" s="667"/>
      <c r="G2550" s="666">
        <v>160.36000000000001</v>
      </c>
      <c r="H2550" s="667"/>
      <c r="I2550" s="666">
        <v>34.1</v>
      </c>
      <c r="J2550" s="666">
        <v>18887.419999999998</v>
      </c>
      <c r="K2550" s="667"/>
      <c r="L2550" s="666">
        <v>247.4</v>
      </c>
      <c r="M2550" s="667"/>
      <c r="N2550" s="666">
        <v>38957.699999999997</v>
      </c>
    </row>
    <row r="2551" spans="1:14" ht="15" thickBot="1">
      <c r="A2551" s="665" t="s">
        <v>2039</v>
      </c>
      <c r="B2551" s="665" t="s">
        <v>13</v>
      </c>
      <c r="C2551" s="666">
        <v>103314.48</v>
      </c>
      <c r="D2551" s="666">
        <v>485.71</v>
      </c>
      <c r="E2551" s="667"/>
      <c r="F2551" s="667"/>
      <c r="G2551" s="666">
        <v>110.16</v>
      </c>
      <c r="H2551" s="666">
        <v>981</v>
      </c>
      <c r="I2551" s="666">
        <v>2895.97</v>
      </c>
      <c r="J2551" s="666">
        <v>4414.6899999999996</v>
      </c>
      <c r="K2551" s="667"/>
      <c r="L2551" s="666">
        <v>640.54</v>
      </c>
      <c r="M2551" s="667"/>
      <c r="N2551" s="666">
        <v>112842.55</v>
      </c>
    </row>
    <row r="2552" spans="1:14" ht="15" thickBot="1">
      <c r="A2552" s="665" t="s">
        <v>2040</v>
      </c>
      <c r="B2552" s="665" t="s">
        <v>13</v>
      </c>
      <c r="C2552" s="666">
        <v>2919.89</v>
      </c>
      <c r="D2552" s="667"/>
      <c r="E2552" s="667"/>
      <c r="F2552" s="667"/>
      <c r="G2552" s="667"/>
      <c r="H2552" s="667"/>
      <c r="I2552" s="666">
        <v>26104.61</v>
      </c>
      <c r="J2552" s="666">
        <v>21757.37</v>
      </c>
      <c r="K2552" s="666">
        <v>22215.18</v>
      </c>
      <c r="L2552" s="667"/>
      <c r="M2552" s="667"/>
      <c r="N2552" s="666">
        <v>72997.05</v>
      </c>
    </row>
    <row r="2553" spans="1:14" ht="15" thickBot="1">
      <c r="A2553" s="665" t="s">
        <v>2041</v>
      </c>
      <c r="B2553" s="665" t="s">
        <v>18</v>
      </c>
      <c r="C2553" s="666">
        <v>19949.490000000002</v>
      </c>
      <c r="D2553" s="666">
        <v>1661.77</v>
      </c>
      <c r="E2553" s="667"/>
      <c r="F2553" s="667"/>
      <c r="G2553" s="666">
        <v>559.12</v>
      </c>
      <c r="H2553" s="667"/>
      <c r="I2553" s="666">
        <v>371.32</v>
      </c>
      <c r="J2553" s="666">
        <v>49650.48</v>
      </c>
      <c r="K2553" s="667"/>
      <c r="L2553" s="666">
        <v>374.71</v>
      </c>
      <c r="M2553" s="667"/>
      <c r="N2553" s="666">
        <v>72566.89</v>
      </c>
    </row>
    <row r="2554" spans="1:14" ht="15" thickBot="1">
      <c r="A2554" s="665" t="s">
        <v>2042</v>
      </c>
      <c r="B2554" s="665" t="s">
        <v>14</v>
      </c>
      <c r="C2554" s="666">
        <v>6032.79</v>
      </c>
      <c r="D2554" s="666">
        <v>1416.85</v>
      </c>
      <c r="E2554" s="667"/>
      <c r="F2554" s="667"/>
      <c r="G2554" s="666">
        <v>983.52</v>
      </c>
      <c r="H2554" s="667"/>
      <c r="I2554" s="666">
        <v>170855.79</v>
      </c>
      <c r="J2554" s="667"/>
      <c r="K2554" s="666">
        <v>453.91</v>
      </c>
      <c r="L2554" s="666">
        <v>6043.38</v>
      </c>
      <c r="M2554" s="667"/>
      <c r="N2554" s="666">
        <v>185786.23999999999</v>
      </c>
    </row>
    <row r="2555" spans="1:14" ht="15" thickBot="1">
      <c r="A2555" s="665" t="s">
        <v>2043</v>
      </c>
      <c r="B2555" s="665" t="s">
        <v>13</v>
      </c>
      <c r="C2555" s="666">
        <v>60250.63</v>
      </c>
      <c r="D2555" s="666">
        <v>494.16</v>
      </c>
      <c r="E2555" s="667"/>
      <c r="F2555" s="667"/>
      <c r="G2555" s="667"/>
      <c r="H2555" s="667"/>
      <c r="I2555" s="666">
        <v>2746</v>
      </c>
      <c r="J2555" s="667"/>
      <c r="K2555" s="666">
        <v>-113.76</v>
      </c>
      <c r="L2555" s="666">
        <v>760.86</v>
      </c>
      <c r="M2555" s="667"/>
      <c r="N2555" s="666">
        <v>64137.89</v>
      </c>
    </row>
    <row r="2556" spans="1:14" ht="15" thickBot="1">
      <c r="A2556" s="665" t="s">
        <v>2044</v>
      </c>
      <c r="B2556" s="665" t="s">
        <v>13</v>
      </c>
      <c r="C2556" s="666">
        <v>73354.73</v>
      </c>
      <c r="D2556" s="666">
        <v>-38.840000000000003</v>
      </c>
      <c r="E2556" s="667"/>
      <c r="F2556" s="667"/>
      <c r="G2556" s="666">
        <v>-4.59</v>
      </c>
      <c r="H2556" s="666">
        <v>-14.85</v>
      </c>
      <c r="I2556" s="666">
        <v>-156.36000000000001</v>
      </c>
      <c r="J2556" s="666">
        <v>-269</v>
      </c>
      <c r="K2556" s="667"/>
      <c r="L2556" s="666">
        <v>-0.59</v>
      </c>
      <c r="M2556" s="667"/>
      <c r="N2556" s="666">
        <v>72870.5</v>
      </c>
    </row>
    <row r="2557" spans="1:14" ht="15" thickBot="1">
      <c r="A2557" s="665" t="s">
        <v>2045</v>
      </c>
      <c r="B2557" s="665" t="s">
        <v>14</v>
      </c>
      <c r="C2557" s="666">
        <v>-32.71</v>
      </c>
      <c r="D2557" s="666">
        <v>-0.63</v>
      </c>
      <c r="E2557" s="667"/>
      <c r="F2557" s="667"/>
      <c r="G2557" s="666">
        <v>-3.37</v>
      </c>
      <c r="H2557" s="666">
        <v>0.22</v>
      </c>
      <c r="I2557" s="666">
        <v>54467.45</v>
      </c>
      <c r="J2557" s="667"/>
      <c r="K2557" s="667"/>
      <c r="L2557" s="667"/>
      <c r="M2557" s="667"/>
      <c r="N2557" s="666">
        <v>54430.96</v>
      </c>
    </row>
    <row r="2558" spans="1:14" ht="15" thickBot="1">
      <c r="A2558" s="665" t="s">
        <v>3785</v>
      </c>
      <c r="B2558" s="665" t="s">
        <v>14</v>
      </c>
      <c r="C2558" s="666">
        <v>0.65</v>
      </c>
      <c r="D2558" s="667"/>
      <c r="E2558" s="667"/>
      <c r="F2558" s="667"/>
      <c r="G2558" s="666">
        <v>0.85</v>
      </c>
      <c r="H2558" s="667"/>
      <c r="I2558" s="666">
        <v>2.39</v>
      </c>
      <c r="J2558" s="667"/>
      <c r="K2558" s="666">
        <v>2730.38</v>
      </c>
      <c r="L2558" s="666">
        <v>0.5</v>
      </c>
      <c r="M2558" s="667"/>
      <c r="N2558" s="666">
        <v>2734.77</v>
      </c>
    </row>
    <row r="2559" spans="1:14" ht="15" thickBot="1">
      <c r="A2559" s="665" t="s">
        <v>3785</v>
      </c>
      <c r="B2559" s="665" t="s">
        <v>19</v>
      </c>
      <c r="C2559" s="666">
        <v>-1.42</v>
      </c>
      <c r="D2559" s="667"/>
      <c r="E2559" s="667"/>
      <c r="F2559" s="667"/>
      <c r="G2559" s="666">
        <v>-1.85</v>
      </c>
      <c r="H2559" s="667"/>
      <c r="I2559" s="666">
        <v>-5.25</v>
      </c>
      <c r="J2559" s="667"/>
      <c r="K2559" s="666">
        <v>9.6300000000000008</v>
      </c>
      <c r="L2559" s="666">
        <v>-1.1000000000000001</v>
      </c>
      <c r="M2559" s="667"/>
      <c r="N2559" s="666">
        <v>0.01</v>
      </c>
    </row>
    <row r="2560" spans="1:14" ht="15" thickBot="1">
      <c r="A2560" s="665" t="s">
        <v>2046</v>
      </c>
      <c r="B2560" s="665" t="s">
        <v>13</v>
      </c>
      <c r="C2560" s="666">
        <v>55478.95</v>
      </c>
      <c r="D2560" s="667"/>
      <c r="E2560" s="667"/>
      <c r="F2560" s="666">
        <v>1903.32</v>
      </c>
      <c r="G2560" s="667"/>
      <c r="H2560" s="667"/>
      <c r="I2560" s="667"/>
      <c r="J2560" s="667"/>
      <c r="K2560" s="666">
        <v>50386.27</v>
      </c>
      <c r="L2560" s="667"/>
      <c r="M2560" s="667"/>
      <c r="N2560" s="666">
        <v>107768.54</v>
      </c>
    </row>
    <row r="2561" spans="1:14" ht="15" thickBot="1">
      <c r="A2561" s="665" t="s">
        <v>2047</v>
      </c>
      <c r="B2561" s="665" t="s">
        <v>15</v>
      </c>
      <c r="C2561" s="667"/>
      <c r="D2561" s="667"/>
      <c r="E2561" s="667"/>
      <c r="F2561" s="667"/>
      <c r="G2561" s="667"/>
      <c r="H2561" s="667"/>
      <c r="I2561" s="666">
        <v>322.10000000000002</v>
      </c>
      <c r="J2561" s="667"/>
      <c r="K2561" s="666">
        <v>46272.08</v>
      </c>
      <c r="L2561" s="667"/>
      <c r="M2561" s="667"/>
      <c r="N2561" s="666">
        <v>46594.18</v>
      </c>
    </row>
    <row r="2562" spans="1:14" ht="15" thickBot="1">
      <c r="A2562" s="665" t="s">
        <v>3786</v>
      </c>
      <c r="B2562" s="665" t="s">
        <v>16</v>
      </c>
      <c r="C2562" s="666">
        <v>15652.48</v>
      </c>
      <c r="D2562" s="667"/>
      <c r="E2562" s="667"/>
      <c r="F2562" s="667"/>
      <c r="G2562" s="667"/>
      <c r="H2562" s="667"/>
      <c r="I2562" s="667"/>
      <c r="J2562" s="667"/>
      <c r="K2562" s="666">
        <v>634.55999999999995</v>
      </c>
      <c r="L2562" s="667"/>
      <c r="M2562" s="667"/>
      <c r="N2562" s="666">
        <v>16287.04</v>
      </c>
    </row>
    <row r="2563" spans="1:14" ht="15" thickBot="1">
      <c r="A2563" s="665" t="s">
        <v>2048</v>
      </c>
      <c r="B2563" s="665" t="s">
        <v>13</v>
      </c>
      <c r="C2563" s="666">
        <v>52240.51</v>
      </c>
      <c r="D2563" s="667"/>
      <c r="E2563" s="667"/>
      <c r="F2563" s="667"/>
      <c r="G2563" s="667"/>
      <c r="H2563" s="667"/>
      <c r="I2563" s="666">
        <v>31335.03</v>
      </c>
      <c r="J2563" s="666">
        <v>9835.7900000000009</v>
      </c>
      <c r="K2563" s="666">
        <v>26972.61</v>
      </c>
      <c r="L2563" s="667"/>
      <c r="M2563" s="667"/>
      <c r="N2563" s="666">
        <v>120383.94</v>
      </c>
    </row>
    <row r="2564" spans="1:14" ht="15" thickBot="1">
      <c r="A2564" s="665" t="s">
        <v>2049</v>
      </c>
      <c r="B2564" s="665" t="s">
        <v>13</v>
      </c>
      <c r="C2564" s="666">
        <v>11870.73</v>
      </c>
      <c r="D2564" s="666">
        <v>56.43</v>
      </c>
      <c r="E2564" s="667"/>
      <c r="F2564" s="667"/>
      <c r="G2564" s="666">
        <v>0.08</v>
      </c>
      <c r="H2564" s="666">
        <v>11.18</v>
      </c>
      <c r="I2564" s="666">
        <v>53615.92</v>
      </c>
      <c r="J2564" s="666">
        <v>83.98</v>
      </c>
      <c r="K2564" s="666">
        <v>52.62</v>
      </c>
      <c r="L2564" s="666">
        <v>650.03</v>
      </c>
      <c r="M2564" s="667"/>
      <c r="N2564" s="666">
        <v>66340.97</v>
      </c>
    </row>
    <row r="2565" spans="1:14" ht="15" thickBot="1">
      <c r="A2565" s="665" t="s">
        <v>2050</v>
      </c>
      <c r="B2565" s="665" t="s">
        <v>13</v>
      </c>
      <c r="C2565" s="666">
        <v>2.35</v>
      </c>
      <c r="D2565" s="667"/>
      <c r="E2565" s="667"/>
      <c r="F2565" s="667"/>
      <c r="G2565" s="667"/>
      <c r="H2565" s="667"/>
      <c r="I2565" s="666">
        <v>88254.33</v>
      </c>
      <c r="J2565" s="667"/>
      <c r="K2565" s="667"/>
      <c r="L2565" s="666">
        <v>12.23</v>
      </c>
      <c r="M2565" s="667"/>
      <c r="N2565" s="666">
        <v>88268.91</v>
      </c>
    </row>
    <row r="2566" spans="1:14" ht="15" thickBot="1">
      <c r="A2566" s="665" t="s">
        <v>2051</v>
      </c>
      <c r="B2566" s="665" t="s">
        <v>13</v>
      </c>
      <c r="C2566" s="666">
        <v>78507.97</v>
      </c>
      <c r="D2566" s="667"/>
      <c r="E2566" s="667"/>
      <c r="F2566" s="667"/>
      <c r="G2566" s="667"/>
      <c r="H2566" s="667"/>
      <c r="I2566" s="666">
        <v>13200.31</v>
      </c>
      <c r="J2566" s="667"/>
      <c r="K2566" s="667"/>
      <c r="L2566" s="667"/>
      <c r="M2566" s="667"/>
      <c r="N2566" s="666">
        <v>91708.28</v>
      </c>
    </row>
    <row r="2567" spans="1:14" ht="15" thickBot="1">
      <c r="A2567" s="665" t="s">
        <v>2052</v>
      </c>
      <c r="B2567" s="665" t="s">
        <v>13</v>
      </c>
      <c r="C2567" s="666">
        <v>52566.48</v>
      </c>
      <c r="D2567" s="666">
        <v>-242.68</v>
      </c>
      <c r="E2567" s="667"/>
      <c r="F2567" s="666">
        <v>-215.28</v>
      </c>
      <c r="G2567" s="666">
        <v>-47.02</v>
      </c>
      <c r="H2567" s="667"/>
      <c r="I2567" s="666">
        <v>8018.29</v>
      </c>
      <c r="J2567" s="666">
        <v>4554.1099999999997</v>
      </c>
      <c r="K2567" s="666">
        <v>7303.85</v>
      </c>
      <c r="L2567" s="666">
        <v>-32.32</v>
      </c>
      <c r="M2567" s="667"/>
      <c r="N2567" s="666">
        <v>71905.429999999993</v>
      </c>
    </row>
    <row r="2568" spans="1:14" ht="15" thickBot="1">
      <c r="A2568" s="665" t="s">
        <v>2053</v>
      </c>
      <c r="B2568" s="665" t="s">
        <v>13</v>
      </c>
      <c r="C2568" s="666">
        <v>47384.11</v>
      </c>
      <c r="D2568" s="666">
        <v>-362.57</v>
      </c>
      <c r="E2568" s="667"/>
      <c r="F2568" s="666">
        <v>-242.89</v>
      </c>
      <c r="G2568" s="666">
        <v>-39.340000000000003</v>
      </c>
      <c r="H2568" s="667"/>
      <c r="I2568" s="666">
        <v>-871.8</v>
      </c>
      <c r="J2568" s="666">
        <v>-188.15</v>
      </c>
      <c r="K2568" s="666">
        <v>13428.31</v>
      </c>
      <c r="L2568" s="666">
        <v>41.96</v>
      </c>
      <c r="M2568" s="667"/>
      <c r="N2568" s="666">
        <v>59149.63</v>
      </c>
    </row>
    <row r="2569" spans="1:14" ht="15" thickBot="1">
      <c r="A2569" s="665" t="s">
        <v>2054</v>
      </c>
      <c r="B2569" s="665" t="s">
        <v>13</v>
      </c>
      <c r="C2569" s="666">
        <v>38415.56</v>
      </c>
      <c r="D2569" s="667"/>
      <c r="E2569" s="667"/>
      <c r="F2569" s="667"/>
      <c r="G2569" s="667"/>
      <c r="H2569" s="667"/>
      <c r="I2569" s="667"/>
      <c r="J2569" s="667"/>
      <c r="K2569" s="666">
        <v>26506.28</v>
      </c>
      <c r="L2569" s="667"/>
      <c r="M2569" s="667"/>
      <c r="N2569" s="666">
        <v>64921.84</v>
      </c>
    </row>
    <row r="2570" spans="1:14" ht="15" thickBot="1">
      <c r="A2570" s="665" t="s">
        <v>3238</v>
      </c>
      <c r="B2570" s="665" t="s">
        <v>13</v>
      </c>
      <c r="C2570" s="666">
        <v>9.0500000000000007</v>
      </c>
      <c r="D2570" s="667"/>
      <c r="E2570" s="667"/>
      <c r="F2570" s="666">
        <v>71528.25</v>
      </c>
      <c r="G2570" s="667"/>
      <c r="H2570" s="667"/>
      <c r="I2570" s="666">
        <v>1.76</v>
      </c>
      <c r="J2570" s="666">
        <v>2.61</v>
      </c>
      <c r="K2570" s="666">
        <v>40.44</v>
      </c>
      <c r="L2570" s="667"/>
      <c r="M2570" s="667"/>
      <c r="N2570" s="666">
        <v>71582.11</v>
      </c>
    </row>
    <row r="2571" spans="1:14" ht="15" thickBot="1">
      <c r="A2571" s="665" t="s">
        <v>3073</v>
      </c>
      <c r="B2571" s="665" t="s">
        <v>16</v>
      </c>
      <c r="C2571" s="666">
        <v>5437.65</v>
      </c>
      <c r="D2571" s="666">
        <v>207.59</v>
      </c>
      <c r="E2571" s="667"/>
      <c r="F2571" s="667"/>
      <c r="G2571" s="667"/>
      <c r="H2571" s="667"/>
      <c r="I2571" s="666">
        <v>1514.27</v>
      </c>
      <c r="J2571" s="666">
        <v>525.5</v>
      </c>
      <c r="K2571" s="667"/>
      <c r="L2571" s="666">
        <v>30.77</v>
      </c>
      <c r="M2571" s="667"/>
      <c r="N2571" s="666">
        <v>7715.78</v>
      </c>
    </row>
    <row r="2572" spans="1:14" ht="15" thickBot="1">
      <c r="A2572" s="665" t="s">
        <v>2055</v>
      </c>
      <c r="B2572" s="665" t="s">
        <v>14</v>
      </c>
      <c r="C2572" s="667"/>
      <c r="D2572" s="667"/>
      <c r="E2572" s="667"/>
      <c r="F2572" s="667"/>
      <c r="G2572" s="667"/>
      <c r="H2572" s="667"/>
      <c r="I2572" s="667"/>
      <c r="J2572" s="667"/>
      <c r="K2572" s="667"/>
      <c r="L2572" s="667"/>
      <c r="M2572" s="666">
        <v>69145.87</v>
      </c>
      <c r="N2572" s="666">
        <v>69145.87</v>
      </c>
    </row>
    <row r="2573" spans="1:14" ht="15" thickBot="1">
      <c r="A2573" s="665" t="s">
        <v>3074</v>
      </c>
      <c r="B2573" s="665" t="s">
        <v>13</v>
      </c>
      <c r="C2573" s="666">
        <v>78610.23</v>
      </c>
      <c r="D2573" s="666">
        <v>1565.3</v>
      </c>
      <c r="E2573" s="667"/>
      <c r="F2573" s="667"/>
      <c r="G2573" s="667"/>
      <c r="H2573" s="667"/>
      <c r="I2573" s="666">
        <v>4630.57</v>
      </c>
      <c r="J2573" s="666">
        <v>733.1</v>
      </c>
      <c r="K2573" s="666">
        <v>1.38</v>
      </c>
      <c r="L2573" s="666">
        <v>753.14</v>
      </c>
      <c r="M2573" s="667"/>
      <c r="N2573" s="666">
        <v>86293.72</v>
      </c>
    </row>
    <row r="2574" spans="1:14" ht="15" thickBot="1">
      <c r="A2574" s="665" t="s">
        <v>2056</v>
      </c>
      <c r="B2574" s="665" t="s">
        <v>13</v>
      </c>
      <c r="C2574" s="666">
        <v>40591.300000000003</v>
      </c>
      <c r="D2574" s="667"/>
      <c r="E2574" s="667"/>
      <c r="F2574" s="667"/>
      <c r="G2574" s="667"/>
      <c r="H2574" s="667"/>
      <c r="I2574" s="666">
        <v>9070.75</v>
      </c>
      <c r="J2574" s="666">
        <v>3545.94</v>
      </c>
      <c r="K2574" s="666">
        <v>15523.57</v>
      </c>
      <c r="L2574" s="667"/>
      <c r="M2574" s="667"/>
      <c r="N2574" s="666">
        <v>68731.56</v>
      </c>
    </row>
    <row r="2575" spans="1:14" ht="15" thickBot="1">
      <c r="A2575" s="665" t="s">
        <v>2057</v>
      </c>
      <c r="B2575" s="665" t="s">
        <v>13</v>
      </c>
      <c r="C2575" s="666">
        <v>60347.44</v>
      </c>
      <c r="D2575" s="666">
        <v>167.12</v>
      </c>
      <c r="E2575" s="667"/>
      <c r="F2575" s="667"/>
      <c r="G2575" s="667"/>
      <c r="H2575" s="667"/>
      <c r="I2575" s="666">
        <v>5586.42</v>
      </c>
      <c r="J2575" s="666">
        <v>538.95000000000005</v>
      </c>
      <c r="K2575" s="667"/>
      <c r="L2575" s="666">
        <v>4703.88</v>
      </c>
      <c r="M2575" s="667"/>
      <c r="N2575" s="666">
        <v>71343.81</v>
      </c>
    </row>
    <row r="2576" spans="1:14" ht="15" thickBot="1">
      <c r="A2576" s="665" t="s">
        <v>2058</v>
      </c>
      <c r="B2576" s="665" t="s">
        <v>13</v>
      </c>
      <c r="C2576" s="667"/>
      <c r="D2576" s="667"/>
      <c r="E2576" s="667"/>
      <c r="F2576" s="667"/>
      <c r="G2576" s="667"/>
      <c r="H2576" s="666">
        <v>4818.34</v>
      </c>
      <c r="I2576" s="667"/>
      <c r="J2576" s="667"/>
      <c r="K2576" s="666">
        <v>126160.08</v>
      </c>
      <c r="L2576" s="667"/>
      <c r="M2576" s="667"/>
      <c r="N2576" s="666">
        <v>130978.42</v>
      </c>
    </row>
    <row r="2577" spans="1:14" ht="15" thickBot="1">
      <c r="A2577" s="665" t="s">
        <v>2059</v>
      </c>
      <c r="B2577" s="665" t="s">
        <v>17</v>
      </c>
      <c r="C2577" s="666">
        <v>3582.6</v>
      </c>
      <c r="D2577" s="666">
        <v>264.63</v>
      </c>
      <c r="E2577" s="667"/>
      <c r="F2577" s="667"/>
      <c r="G2577" s="666">
        <v>303.58999999999997</v>
      </c>
      <c r="H2577" s="666">
        <v>1474.58</v>
      </c>
      <c r="I2577" s="666">
        <v>37.090000000000003</v>
      </c>
      <c r="J2577" s="666">
        <v>74744.12</v>
      </c>
      <c r="K2577" s="666">
        <v>6646.35</v>
      </c>
      <c r="L2577" s="666">
        <v>1664.89</v>
      </c>
      <c r="M2577" s="667"/>
      <c r="N2577" s="666">
        <v>88717.85</v>
      </c>
    </row>
    <row r="2578" spans="1:14" ht="15" thickBot="1">
      <c r="A2578" s="665" t="s">
        <v>2060</v>
      </c>
      <c r="B2578" s="665" t="s">
        <v>13</v>
      </c>
      <c r="C2578" s="666">
        <v>24065.32</v>
      </c>
      <c r="D2578" s="667"/>
      <c r="E2578" s="667"/>
      <c r="F2578" s="667"/>
      <c r="G2578" s="667"/>
      <c r="H2578" s="667"/>
      <c r="I2578" s="666">
        <v>52992.09</v>
      </c>
      <c r="J2578" s="667"/>
      <c r="K2578" s="667"/>
      <c r="L2578" s="667"/>
      <c r="M2578" s="667"/>
      <c r="N2578" s="666">
        <v>77057.41</v>
      </c>
    </row>
    <row r="2579" spans="1:14" ht="15" thickBot="1">
      <c r="A2579" s="665" t="s">
        <v>2061</v>
      </c>
      <c r="B2579" s="665" t="s">
        <v>13</v>
      </c>
      <c r="C2579" s="667"/>
      <c r="D2579" s="667"/>
      <c r="E2579" s="667"/>
      <c r="F2579" s="667"/>
      <c r="G2579" s="667"/>
      <c r="H2579" s="667"/>
      <c r="I2579" s="667"/>
      <c r="J2579" s="667"/>
      <c r="K2579" s="667"/>
      <c r="L2579" s="667"/>
      <c r="M2579" s="666">
        <v>59536.59</v>
      </c>
      <c r="N2579" s="666">
        <v>59536.59</v>
      </c>
    </row>
    <row r="2580" spans="1:14" ht="15" thickBot="1">
      <c r="A2580" s="665" t="s">
        <v>2062</v>
      </c>
      <c r="B2580" s="665" t="s">
        <v>13</v>
      </c>
      <c r="C2580" s="667"/>
      <c r="D2580" s="667"/>
      <c r="E2580" s="667"/>
      <c r="F2580" s="667"/>
      <c r="G2580" s="667"/>
      <c r="H2580" s="667"/>
      <c r="I2580" s="666">
        <v>36213.01</v>
      </c>
      <c r="J2580" s="667"/>
      <c r="K2580" s="666">
        <v>46219.3</v>
      </c>
      <c r="L2580" s="667"/>
      <c r="M2580" s="667"/>
      <c r="N2580" s="666">
        <v>82432.31</v>
      </c>
    </row>
    <row r="2581" spans="1:14" ht="15" thickBot="1">
      <c r="A2581" s="665" t="s">
        <v>2063</v>
      </c>
      <c r="B2581" s="665" t="s">
        <v>16</v>
      </c>
      <c r="C2581" s="666">
        <v>37026.81</v>
      </c>
      <c r="D2581" s="666">
        <v>1603.39</v>
      </c>
      <c r="E2581" s="667"/>
      <c r="F2581" s="667"/>
      <c r="G2581" s="667"/>
      <c r="H2581" s="667"/>
      <c r="I2581" s="666">
        <v>32.96</v>
      </c>
      <c r="J2581" s="667"/>
      <c r="K2581" s="666">
        <v>13694.56</v>
      </c>
      <c r="L2581" s="666">
        <v>158.91999999999999</v>
      </c>
      <c r="M2581" s="667"/>
      <c r="N2581" s="666">
        <v>52516.639999999999</v>
      </c>
    </row>
    <row r="2582" spans="1:14" ht="15" thickBot="1">
      <c r="A2582" s="665" t="s">
        <v>2064</v>
      </c>
      <c r="B2582" s="665" t="s">
        <v>14</v>
      </c>
      <c r="C2582" s="666">
        <v>53136.37</v>
      </c>
      <c r="D2582" s="666">
        <v>237.84</v>
      </c>
      <c r="E2582" s="667"/>
      <c r="F2582" s="667"/>
      <c r="G2582" s="666">
        <v>1322.16</v>
      </c>
      <c r="H2582" s="667"/>
      <c r="I2582" s="666">
        <v>53770.7</v>
      </c>
      <c r="J2582" s="667"/>
      <c r="K2582" s="666">
        <v>6.45</v>
      </c>
      <c r="L2582" s="666">
        <v>200.69</v>
      </c>
      <c r="M2582" s="666">
        <v>335.51</v>
      </c>
      <c r="N2582" s="666">
        <v>109009.72</v>
      </c>
    </row>
    <row r="2583" spans="1:14" ht="15" thickBot="1">
      <c r="A2583" s="665" t="s">
        <v>2065</v>
      </c>
      <c r="B2583" s="665" t="s">
        <v>13</v>
      </c>
      <c r="C2583" s="667"/>
      <c r="D2583" s="667"/>
      <c r="E2583" s="667"/>
      <c r="F2583" s="667"/>
      <c r="G2583" s="667"/>
      <c r="H2583" s="667"/>
      <c r="I2583" s="666">
        <v>13601.02</v>
      </c>
      <c r="J2583" s="667"/>
      <c r="K2583" s="666">
        <v>54980.7</v>
      </c>
      <c r="L2583" s="666">
        <v>3565.96</v>
      </c>
      <c r="M2583" s="667"/>
      <c r="N2583" s="666">
        <v>72147.679999999993</v>
      </c>
    </row>
    <row r="2584" spans="1:14" ht="15" thickBot="1">
      <c r="A2584" s="665" t="s">
        <v>2066</v>
      </c>
      <c r="B2584" s="665" t="s">
        <v>17</v>
      </c>
      <c r="C2584" s="666">
        <v>36859.26</v>
      </c>
      <c r="D2584" s="666">
        <v>14328.37</v>
      </c>
      <c r="E2584" s="667"/>
      <c r="F2584" s="667"/>
      <c r="G2584" s="666">
        <v>40.340000000000003</v>
      </c>
      <c r="H2584" s="667"/>
      <c r="I2584" s="667"/>
      <c r="J2584" s="666">
        <v>14911.52</v>
      </c>
      <c r="K2584" s="666">
        <v>1.39</v>
      </c>
      <c r="L2584" s="666">
        <v>29.01</v>
      </c>
      <c r="M2584" s="667"/>
      <c r="N2584" s="666">
        <v>66169.89</v>
      </c>
    </row>
    <row r="2585" spans="1:14" ht="15" thickBot="1">
      <c r="A2585" s="665" t="s">
        <v>3787</v>
      </c>
      <c r="B2585" s="665" t="s">
        <v>14</v>
      </c>
      <c r="C2585" s="666">
        <v>19262.97</v>
      </c>
      <c r="D2585" s="666">
        <v>1175.01</v>
      </c>
      <c r="E2585" s="667"/>
      <c r="F2585" s="667"/>
      <c r="G2585" s="666">
        <v>1738.09</v>
      </c>
      <c r="H2585" s="667"/>
      <c r="I2585" s="666">
        <v>138643.88</v>
      </c>
      <c r="J2585" s="667"/>
      <c r="K2585" s="666">
        <v>761.09</v>
      </c>
      <c r="L2585" s="666">
        <v>12106.22</v>
      </c>
      <c r="M2585" s="667"/>
      <c r="N2585" s="666">
        <v>173687.26</v>
      </c>
    </row>
    <row r="2586" spans="1:14" ht="15" thickBot="1">
      <c r="A2586" s="665" t="s">
        <v>2067</v>
      </c>
      <c r="B2586" s="665" t="s">
        <v>13</v>
      </c>
      <c r="C2586" s="666">
        <v>52334.97</v>
      </c>
      <c r="D2586" s="666">
        <v>178.87</v>
      </c>
      <c r="E2586" s="667"/>
      <c r="F2586" s="667"/>
      <c r="G2586" s="667"/>
      <c r="H2586" s="666">
        <v>592.63</v>
      </c>
      <c r="I2586" s="666">
        <v>12932.9</v>
      </c>
      <c r="J2586" s="666">
        <v>64.81</v>
      </c>
      <c r="K2586" s="666">
        <v>-6.62</v>
      </c>
      <c r="L2586" s="666">
        <v>79.64</v>
      </c>
      <c r="M2586" s="667"/>
      <c r="N2586" s="666">
        <v>66177.2</v>
      </c>
    </row>
    <row r="2587" spans="1:14" ht="15" thickBot="1">
      <c r="A2587" s="665" t="s">
        <v>3788</v>
      </c>
      <c r="B2587" s="665" t="s">
        <v>16</v>
      </c>
      <c r="C2587" s="667"/>
      <c r="D2587" s="667"/>
      <c r="E2587" s="667"/>
      <c r="F2587" s="667"/>
      <c r="G2587" s="667"/>
      <c r="H2587" s="667"/>
      <c r="I2587" s="667"/>
      <c r="J2587" s="666">
        <v>5249.4</v>
      </c>
      <c r="K2587" s="667"/>
      <c r="L2587" s="667"/>
      <c r="M2587" s="667"/>
      <c r="N2587" s="666">
        <v>5249.4</v>
      </c>
    </row>
    <row r="2588" spans="1:14" ht="15" thickBot="1">
      <c r="A2588" s="665" t="s">
        <v>2068</v>
      </c>
      <c r="B2588" s="665" t="s">
        <v>13</v>
      </c>
      <c r="C2588" s="667"/>
      <c r="D2588" s="667"/>
      <c r="E2588" s="667"/>
      <c r="F2588" s="667"/>
      <c r="G2588" s="667"/>
      <c r="H2588" s="667"/>
      <c r="I2588" s="667"/>
      <c r="J2588" s="667"/>
      <c r="K2588" s="666">
        <v>81960.05</v>
      </c>
      <c r="L2588" s="667"/>
      <c r="M2588" s="667"/>
      <c r="N2588" s="666">
        <v>81960.05</v>
      </c>
    </row>
    <row r="2589" spans="1:14" ht="15" thickBot="1">
      <c r="A2589" s="665" t="s">
        <v>2069</v>
      </c>
      <c r="B2589" s="665" t="s">
        <v>13</v>
      </c>
      <c r="C2589" s="666">
        <v>452.58</v>
      </c>
      <c r="D2589" s="667"/>
      <c r="E2589" s="667"/>
      <c r="F2589" s="666">
        <v>23055.08</v>
      </c>
      <c r="G2589" s="667"/>
      <c r="H2589" s="667"/>
      <c r="I2589" s="666">
        <v>612.85</v>
      </c>
      <c r="J2589" s="667"/>
      <c r="K2589" s="666">
        <v>72490.490000000005</v>
      </c>
      <c r="L2589" s="666">
        <v>42.55</v>
      </c>
      <c r="M2589" s="667"/>
      <c r="N2589" s="666">
        <v>96653.55</v>
      </c>
    </row>
    <row r="2590" spans="1:14" ht="15" thickBot="1">
      <c r="A2590" s="665" t="s">
        <v>2070</v>
      </c>
      <c r="B2590" s="665" t="s">
        <v>14</v>
      </c>
      <c r="C2590" s="666">
        <v>6.57</v>
      </c>
      <c r="D2590" s="666">
        <v>7.0000000000000007E-2</v>
      </c>
      <c r="E2590" s="667"/>
      <c r="F2590" s="666">
        <v>59.86</v>
      </c>
      <c r="G2590" s="666">
        <v>312.42</v>
      </c>
      <c r="H2590" s="667"/>
      <c r="I2590" s="666">
        <v>13.61</v>
      </c>
      <c r="J2590" s="667"/>
      <c r="K2590" s="666">
        <v>54119.14</v>
      </c>
      <c r="L2590" s="666">
        <v>0.71</v>
      </c>
      <c r="M2590" s="666">
        <v>0.02</v>
      </c>
      <c r="N2590" s="666">
        <v>54512.4</v>
      </c>
    </row>
    <row r="2591" spans="1:14" ht="15" thickBot="1">
      <c r="A2591" s="665" t="s">
        <v>2071</v>
      </c>
      <c r="B2591" s="665" t="s">
        <v>18</v>
      </c>
      <c r="C2591" s="667"/>
      <c r="D2591" s="666">
        <v>2044.58</v>
      </c>
      <c r="E2591" s="667"/>
      <c r="F2591" s="667"/>
      <c r="G2591" s="666">
        <v>0.3</v>
      </c>
      <c r="H2591" s="667"/>
      <c r="I2591" s="667"/>
      <c r="J2591" s="666">
        <v>4973.7</v>
      </c>
      <c r="K2591" s="666">
        <v>60071.15</v>
      </c>
      <c r="L2591" s="667"/>
      <c r="M2591" s="666">
        <v>303.79000000000002</v>
      </c>
      <c r="N2591" s="666">
        <v>67393.52</v>
      </c>
    </row>
    <row r="2592" spans="1:14" ht="15" thickBot="1">
      <c r="A2592" s="665" t="s">
        <v>3789</v>
      </c>
      <c r="B2592" s="665" t="s">
        <v>13</v>
      </c>
      <c r="C2592" s="666">
        <v>21001.93</v>
      </c>
      <c r="D2592" s="666">
        <v>94.72</v>
      </c>
      <c r="E2592" s="667"/>
      <c r="F2592" s="667"/>
      <c r="G2592" s="667"/>
      <c r="H2592" s="667"/>
      <c r="I2592" s="667"/>
      <c r="J2592" s="667"/>
      <c r="K2592" s="666">
        <v>1.06</v>
      </c>
      <c r="L2592" s="666">
        <v>32.93</v>
      </c>
      <c r="M2592" s="667"/>
      <c r="N2592" s="666">
        <v>21130.639999999999</v>
      </c>
    </row>
    <row r="2593" spans="1:14" ht="15" thickBot="1">
      <c r="A2593" s="665" t="s">
        <v>3789</v>
      </c>
      <c r="B2593" s="665" t="s">
        <v>19</v>
      </c>
      <c r="C2593" s="666">
        <v>1.1399999999999999</v>
      </c>
      <c r="D2593" s="667"/>
      <c r="E2593" s="667"/>
      <c r="F2593" s="667"/>
      <c r="G2593" s="667"/>
      <c r="H2593" s="667"/>
      <c r="I2593" s="667"/>
      <c r="J2593" s="667"/>
      <c r="K2593" s="667"/>
      <c r="L2593" s="666">
        <v>-1.1399999999999999</v>
      </c>
      <c r="M2593" s="667"/>
      <c r="N2593" s="666">
        <v>0</v>
      </c>
    </row>
    <row r="2594" spans="1:14" ht="15" thickBot="1">
      <c r="A2594" s="665" t="s">
        <v>2072</v>
      </c>
      <c r="B2594" s="665" t="s">
        <v>13</v>
      </c>
      <c r="C2594" s="667"/>
      <c r="D2594" s="667"/>
      <c r="E2594" s="667"/>
      <c r="F2594" s="666">
        <v>51500.91</v>
      </c>
      <c r="G2594" s="667"/>
      <c r="H2594" s="667"/>
      <c r="I2594" s="666">
        <v>-136.62</v>
      </c>
      <c r="J2594" s="667"/>
      <c r="K2594" s="667"/>
      <c r="L2594" s="667"/>
      <c r="M2594" s="667"/>
      <c r="N2594" s="666">
        <v>51364.29</v>
      </c>
    </row>
    <row r="2595" spans="1:14" ht="15" thickBot="1">
      <c r="A2595" s="665" t="s">
        <v>2073</v>
      </c>
      <c r="B2595" s="665" t="s">
        <v>13</v>
      </c>
      <c r="C2595" s="667"/>
      <c r="D2595" s="667"/>
      <c r="E2595" s="667"/>
      <c r="F2595" s="667"/>
      <c r="G2595" s="667"/>
      <c r="H2595" s="667"/>
      <c r="I2595" s="667"/>
      <c r="J2595" s="667"/>
      <c r="K2595" s="666">
        <v>63506.43</v>
      </c>
      <c r="L2595" s="667"/>
      <c r="M2595" s="667"/>
      <c r="N2595" s="666">
        <v>63506.43</v>
      </c>
    </row>
    <row r="2596" spans="1:14" ht="15" thickBot="1">
      <c r="A2596" s="665" t="s">
        <v>3790</v>
      </c>
      <c r="B2596" s="665" t="s">
        <v>13</v>
      </c>
      <c r="C2596" s="666">
        <v>-4702</v>
      </c>
      <c r="D2596" s="667"/>
      <c r="E2596" s="667"/>
      <c r="F2596" s="667"/>
      <c r="G2596" s="667"/>
      <c r="H2596" s="667"/>
      <c r="I2596" s="667"/>
      <c r="J2596" s="667"/>
      <c r="K2596" s="666">
        <v>37691.949999999997</v>
      </c>
      <c r="L2596" s="667"/>
      <c r="M2596" s="667"/>
      <c r="N2596" s="666">
        <v>32989.949999999997</v>
      </c>
    </row>
    <row r="2597" spans="1:14" ht="15" thickBot="1">
      <c r="A2597" s="665" t="s">
        <v>3790</v>
      </c>
      <c r="B2597" s="665" t="s">
        <v>19</v>
      </c>
      <c r="C2597" s="666">
        <v>-618.44000000000005</v>
      </c>
      <c r="D2597" s="667"/>
      <c r="E2597" s="667"/>
      <c r="F2597" s="667"/>
      <c r="G2597" s="667"/>
      <c r="H2597" s="667"/>
      <c r="I2597" s="667"/>
      <c r="J2597" s="667"/>
      <c r="K2597" s="666">
        <v>618.47</v>
      </c>
      <c r="L2597" s="667"/>
      <c r="M2597" s="667"/>
      <c r="N2597" s="666">
        <v>0.03</v>
      </c>
    </row>
    <row r="2598" spans="1:14" ht="15" thickBot="1">
      <c r="A2598" s="665" t="s">
        <v>2074</v>
      </c>
      <c r="B2598" s="665" t="s">
        <v>15</v>
      </c>
      <c r="C2598" s="666">
        <v>0.71</v>
      </c>
      <c r="D2598" s="667"/>
      <c r="E2598" s="667"/>
      <c r="F2598" s="667"/>
      <c r="G2598" s="667"/>
      <c r="H2598" s="667"/>
      <c r="I2598" s="666">
        <v>60238.2</v>
      </c>
      <c r="J2598" s="667"/>
      <c r="K2598" s="667"/>
      <c r="L2598" s="667"/>
      <c r="M2598" s="667"/>
      <c r="N2598" s="666">
        <v>60238.91</v>
      </c>
    </row>
    <row r="2599" spans="1:14" ht="15" thickBot="1">
      <c r="A2599" s="665" t="s">
        <v>2075</v>
      </c>
      <c r="B2599" s="665" t="s">
        <v>14</v>
      </c>
      <c r="C2599" s="666">
        <v>3.3</v>
      </c>
      <c r="D2599" s="667"/>
      <c r="E2599" s="667"/>
      <c r="F2599" s="667"/>
      <c r="G2599" s="667"/>
      <c r="H2599" s="667"/>
      <c r="I2599" s="666">
        <v>127676.75</v>
      </c>
      <c r="J2599" s="667"/>
      <c r="K2599" s="667"/>
      <c r="L2599" s="666">
        <v>2425.77</v>
      </c>
      <c r="M2599" s="667"/>
      <c r="N2599" s="666">
        <v>130105.82</v>
      </c>
    </row>
    <row r="2600" spans="1:14" ht="15" thickBot="1">
      <c r="A2600" s="665" t="s">
        <v>2076</v>
      </c>
      <c r="B2600" s="665" t="s">
        <v>13</v>
      </c>
      <c r="C2600" s="666">
        <v>26162.5</v>
      </c>
      <c r="D2600" s="666">
        <v>4691.1400000000003</v>
      </c>
      <c r="E2600" s="667"/>
      <c r="F2600" s="667"/>
      <c r="G2600" s="666">
        <v>1109.3399999999999</v>
      </c>
      <c r="H2600" s="666">
        <v>1055.99</v>
      </c>
      <c r="I2600" s="666">
        <v>177.6</v>
      </c>
      <c r="J2600" s="666">
        <v>125150.26</v>
      </c>
      <c r="K2600" s="666">
        <v>5862.61</v>
      </c>
      <c r="L2600" s="666">
        <v>1874.35</v>
      </c>
      <c r="M2600" s="666">
        <v>279.02999999999997</v>
      </c>
      <c r="N2600" s="666">
        <v>166362.82</v>
      </c>
    </row>
    <row r="2601" spans="1:14" ht="15" thickBot="1">
      <c r="A2601" s="665" t="s">
        <v>3791</v>
      </c>
      <c r="B2601" s="665" t="s">
        <v>13</v>
      </c>
      <c r="C2601" s="666">
        <v>78508.75</v>
      </c>
      <c r="D2601" s="667"/>
      <c r="E2601" s="667"/>
      <c r="F2601" s="667"/>
      <c r="G2601" s="667"/>
      <c r="H2601" s="667"/>
      <c r="I2601" s="667"/>
      <c r="J2601" s="667"/>
      <c r="K2601" s="666">
        <v>20107.68</v>
      </c>
      <c r="L2601" s="667"/>
      <c r="M2601" s="667"/>
      <c r="N2601" s="666">
        <v>98616.43</v>
      </c>
    </row>
    <row r="2602" spans="1:14" ht="15" thickBot="1">
      <c r="A2602" s="665" t="s">
        <v>3791</v>
      </c>
      <c r="B2602" s="665" t="s">
        <v>19</v>
      </c>
      <c r="C2602" s="666">
        <v>559</v>
      </c>
      <c r="D2602" s="667"/>
      <c r="E2602" s="667"/>
      <c r="F2602" s="667"/>
      <c r="G2602" s="667"/>
      <c r="H2602" s="667"/>
      <c r="I2602" s="667"/>
      <c r="J2602" s="667"/>
      <c r="K2602" s="666">
        <v>-559</v>
      </c>
      <c r="L2602" s="667"/>
      <c r="M2602" s="667"/>
      <c r="N2602" s="666">
        <v>0</v>
      </c>
    </row>
    <row r="2603" spans="1:14" ht="15" thickBot="1">
      <c r="A2603" s="665" t="s">
        <v>2077</v>
      </c>
      <c r="B2603" s="665" t="s">
        <v>13</v>
      </c>
      <c r="C2603" s="666">
        <v>78121.399999999994</v>
      </c>
      <c r="D2603" s="667"/>
      <c r="E2603" s="667"/>
      <c r="F2603" s="667"/>
      <c r="G2603" s="667"/>
      <c r="H2603" s="667"/>
      <c r="I2603" s="666">
        <v>389.5</v>
      </c>
      <c r="J2603" s="667"/>
      <c r="K2603" s="666">
        <v>43754.89</v>
      </c>
      <c r="L2603" s="667"/>
      <c r="M2603" s="667"/>
      <c r="N2603" s="666">
        <v>122265.79</v>
      </c>
    </row>
    <row r="2604" spans="1:14" ht="15" thickBot="1">
      <c r="A2604" s="665" t="s">
        <v>2078</v>
      </c>
      <c r="B2604" s="665" t="s">
        <v>13</v>
      </c>
      <c r="C2604" s="667"/>
      <c r="D2604" s="667"/>
      <c r="E2604" s="667"/>
      <c r="F2604" s="666">
        <v>27680.37</v>
      </c>
      <c r="G2604" s="667"/>
      <c r="H2604" s="667"/>
      <c r="I2604" s="667"/>
      <c r="J2604" s="667"/>
      <c r="K2604" s="666">
        <v>52306.51</v>
      </c>
      <c r="L2604" s="667"/>
      <c r="M2604" s="667"/>
      <c r="N2604" s="666">
        <v>79986.880000000005</v>
      </c>
    </row>
    <row r="2605" spans="1:14" ht="15" thickBot="1">
      <c r="A2605" s="665" t="s">
        <v>2079</v>
      </c>
      <c r="B2605" s="665" t="s">
        <v>13</v>
      </c>
      <c r="C2605" s="667"/>
      <c r="D2605" s="667"/>
      <c r="E2605" s="667"/>
      <c r="F2605" s="666">
        <v>102800.69</v>
      </c>
      <c r="G2605" s="667"/>
      <c r="H2605" s="667"/>
      <c r="I2605" s="666">
        <v>665.86</v>
      </c>
      <c r="J2605" s="667"/>
      <c r="K2605" s="666">
        <v>3.41</v>
      </c>
      <c r="L2605" s="667"/>
      <c r="M2605" s="667"/>
      <c r="N2605" s="666">
        <v>103469.96</v>
      </c>
    </row>
    <row r="2606" spans="1:14" ht="15" thickBot="1">
      <c r="A2606" s="665" t="s">
        <v>2080</v>
      </c>
      <c r="B2606" s="665" t="s">
        <v>18</v>
      </c>
      <c r="C2606" s="666">
        <v>17451.38</v>
      </c>
      <c r="D2606" s="666">
        <v>-3.65</v>
      </c>
      <c r="E2606" s="667"/>
      <c r="F2606" s="667"/>
      <c r="G2606" s="666">
        <v>302.91000000000003</v>
      </c>
      <c r="H2606" s="667"/>
      <c r="I2606" s="666">
        <v>-17.190000000000001</v>
      </c>
      <c r="J2606" s="666">
        <v>35719.32</v>
      </c>
      <c r="K2606" s="666">
        <v>-0.61</v>
      </c>
      <c r="L2606" s="666">
        <v>121.8</v>
      </c>
      <c r="M2606" s="667"/>
      <c r="N2606" s="666">
        <v>53573.96</v>
      </c>
    </row>
    <row r="2607" spans="1:14" ht="15" thickBot="1">
      <c r="A2607" s="665" t="s">
        <v>3239</v>
      </c>
      <c r="B2607" s="665" t="s">
        <v>13</v>
      </c>
      <c r="C2607" s="666">
        <v>42120.66</v>
      </c>
      <c r="D2607" s="667"/>
      <c r="E2607" s="667"/>
      <c r="F2607" s="667"/>
      <c r="G2607" s="667"/>
      <c r="H2607" s="667"/>
      <c r="I2607" s="666">
        <v>9322.4</v>
      </c>
      <c r="J2607" s="666">
        <v>3103.42</v>
      </c>
      <c r="K2607" s="666">
        <v>8588.1</v>
      </c>
      <c r="L2607" s="667"/>
      <c r="M2607" s="667"/>
      <c r="N2607" s="666">
        <v>63134.58</v>
      </c>
    </row>
    <row r="2608" spans="1:14" ht="15" thickBot="1">
      <c r="A2608" s="665" t="s">
        <v>3075</v>
      </c>
      <c r="B2608" s="665" t="s">
        <v>16</v>
      </c>
      <c r="C2608" s="666">
        <v>31622.84</v>
      </c>
      <c r="D2608" s="666">
        <v>822.72</v>
      </c>
      <c r="E2608" s="667"/>
      <c r="F2608" s="667"/>
      <c r="G2608" s="667"/>
      <c r="H2608" s="667"/>
      <c r="I2608" s="666">
        <v>9391.24</v>
      </c>
      <c r="J2608" s="666">
        <v>2338.11</v>
      </c>
      <c r="K2608" s="666">
        <v>-2.23</v>
      </c>
      <c r="L2608" s="666">
        <v>255.44</v>
      </c>
      <c r="M2608" s="667"/>
      <c r="N2608" s="666">
        <v>44428.12</v>
      </c>
    </row>
    <row r="2609" spans="1:14" ht="15" thickBot="1">
      <c r="A2609" s="665" t="s">
        <v>2081</v>
      </c>
      <c r="B2609" s="665" t="s">
        <v>13</v>
      </c>
      <c r="C2609" s="666">
        <v>6435.34</v>
      </c>
      <c r="D2609" s="667"/>
      <c r="E2609" s="667"/>
      <c r="F2609" s="667"/>
      <c r="G2609" s="667"/>
      <c r="H2609" s="667"/>
      <c r="I2609" s="666">
        <v>38370.9</v>
      </c>
      <c r="J2609" s="666">
        <v>35461.550000000003</v>
      </c>
      <c r="K2609" s="667"/>
      <c r="L2609" s="667"/>
      <c r="M2609" s="667"/>
      <c r="N2609" s="666">
        <v>80267.789999999994</v>
      </c>
    </row>
    <row r="2610" spans="1:14" ht="15" thickBot="1">
      <c r="A2610" s="665" t="s">
        <v>2082</v>
      </c>
      <c r="B2610" s="665" t="s">
        <v>13</v>
      </c>
      <c r="C2610" s="666">
        <v>664</v>
      </c>
      <c r="D2610" s="666">
        <v>24876.31</v>
      </c>
      <c r="E2610" s="667"/>
      <c r="F2610" s="667"/>
      <c r="G2610" s="667"/>
      <c r="H2610" s="667"/>
      <c r="I2610" s="666">
        <v>2484.6</v>
      </c>
      <c r="J2610" s="667"/>
      <c r="K2610" s="666">
        <v>93231.16</v>
      </c>
      <c r="L2610" s="667"/>
      <c r="M2610" s="667"/>
      <c r="N2610" s="666">
        <v>121256.07</v>
      </c>
    </row>
    <row r="2611" spans="1:14" ht="15" thickBot="1">
      <c r="A2611" s="665" t="s">
        <v>3076</v>
      </c>
      <c r="B2611" s="665" t="s">
        <v>13</v>
      </c>
      <c r="C2611" s="666">
        <v>58154.62</v>
      </c>
      <c r="D2611" s="666">
        <v>1225.73</v>
      </c>
      <c r="E2611" s="667"/>
      <c r="F2611" s="667"/>
      <c r="G2611" s="667"/>
      <c r="H2611" s="667"/>
      <c r="I2611" s="666">
        <v>9092.49</v>
      </c>
      <c r="J2611" s="666">
        <v>-113.5</v>
      </c>
      <c r="K2611" s="666">
        <v>-0.09</v>
      </c>
      <c r="L2611" s="666">
        <v>1578.79</v>
      </c>
      <c r="M2611" s="667"/>
      <c r="N2611" s="666">
        <v>69938.039999999994</v>
      </c>
    </row>
    <row r="2612" spans="1:14" ht="15" thickBot="1">
      <c r="A2612" s="665" t="s">
        <v>2083</v>
      </c>
      <c r="B2612" s="665" t="s">
        <v>16</v>
      </c>
      <c r="C2612" s="666">
        <v>38257.96</v>
      </c>
      <c r="D2612" s="667"/>
      <c r="E2612" s="667"/>
      <c r="F2612" s="667"/>
      <c r="G2612" s="667"/>
      <c r="H2612" s="667"/>
      <c r="I2612" s="666">
        <v>3246.09</v>
      </c>
      <c r="J2612" s="667"/>
      <c r="K2612" s="666">
        <v>26190.1</v>
      </c>
      <c r="L2612" s="667"/>
      <c r="M2612" s="667"/>
      <c r="N2612" s="666">
        <v>67694.149999999994</v>
      </c>
    </row>
    <row r="2613" spans="1:14" ht="15" thickBot="1">
      <c r="A2613" s="665" t="s">
        <v>2084</v>
      </c>
      <c r="B2613" s="665" t="s">
        <v>16</v>
      </c>
      <c r="C2613" s="667"/>
      <c r="D2613" s="667"/>
      <c r="E2613" s="667"/>
      <c r="F2613" s="667"/>
      <c r="G2613" s="667"/>
      <c r="H2613" s="667"/>
      <c r="I2613" s="666">
        <v>78511.47</v>
      </c>
      <c r="J2613" s="667"/>
      <c r="K2613" s="666">
        <v>814.05</v>
      </c>
      <c r="L2613" s="667"/>
      <c r="M2613" s="667"/>
      <c r="N2613" s="666">
        <v>79325.52</v>
      </c>
    </row>
    <row r="2614" spans="1:14" ht="15" thickBot="1">
      <c r="A2614" s="665" t="s">
        <v>2085</v>
      </c>
      <c r="B2614" s="665" t="s">
        <v>13</v>
      </c>
      <c r="C2614" s="666">
        <v>24761.27</v>
      </c>
      <c r="D2614" s="667"/>
      <c r="E2614" s="667"/>
      <c r="F2614" s="667"/>
      <c r="G2614" s="667"/>
      <c r="H2614" s="667"/>
      <c r="I2614" s="667"/>
      <c r="J2614" s="667"/>
      <c r="K2614" s="666">
        <v>38963.339999999997</v>
      </c>
      <c r="L2614" s="667"/>
      <c r="M2614" s="667"/>
      <c r="N2614" s="666">
        <v>63724.61</v>
      </c>
    </row>
    <row r="2615" spans="1:14" ht="15" thickBot="1">
      <c r="A2615" s="665" t="s">
        <v>2086</v>
      </c>
      <c r="B2615" s="665" t="s">
        <v>13</v>
      </c>
      <c r="C2615" s="666">
        <v>46059.28</v>
      </c>
      <c r="D2615" s="667"/>
      <c r="E2615" s="667"/>
      <c r="F2615" s="667"/>
      <c r="G2615" s="667"/>
      <c r="H2615" s="667"/>
      <c r="I2615" s="667"/>
      <c r="J2615" s="667"/>
      <c r="K2615" s="666">
        <v>22289.48</v>
      </c>
      <c r="L2615" s="667"/>
      <c r="M2615" s="667"/>
      <c r="N2615" s="666">
        <v>68348.759999999995</v>
      </c>
    </row>
    <row r="2616" spans="1:14" ht="15" thickBot="1">
      <c r="A2616" s="665" t="s">
        <v>2087</v>
      </c>
      <c r="B2616" s="665" t="s">
        <v>13</v>
      </c>
      <c r="C2616" s="666">
        <v>82671.16</v>
      </c>
      <c r="D2616" s="666">
        <v>51.98</v>
      </c>
      <c r="E2616" s="667"/>
      <c r="F2616" s="667"/>
      <c r="G2616" s="667"/>
      <c r="H2616" s="666">
        <v>240.87</v>
      </c>
      <c r="I2616" s="666">
        <v>2368.7800000000002</v>
      </c>
      <c r="J2616" s="666">
        <v>855.94</v>
      </c>
      <c r="K2616" s="667"/>
      <c r="L2616" s="666">
        <v>47.96</v>
      </c>
      <c r="M2616" s="667"/>
      <c r="N2616" s="666">
        <v>86236.69</v>
      </c>
    </row>
    <row r="2617" spans="1:14" ht="15" thickBot="1">
      <c r="A2617" s="665" t="s">
        <v>2088</v>
      </c>
      <c r="B2617" s="665" t="s">
        <v>13</v>
      </c>
      <c r="C2617" s="667"/>
      <c r="D2617" s="667"/>
      <c r="E2617" s="667"/>
      <c r="F2617" s="667"/>
      <c r="G2617" s="667"/>
      <c r="H2617" s="667"/>
      <c r="I2617" s="667"/>
      <c r="J2617" s="667"/>
      <c r="K2617" s="666">
        <v>68018.740000000005</v>
      </c>
      <c r="L2617" s="667"/>
      <c r="M2617" s="667"/>
      <c r="N2617" s="666">
        <v>68018.740000000005</v>
      </c>
    </row>
    <row r="2618" spans="1:14" ht="15" thickBot="1">
      <c r="A2618" s="665" t="s">
        <v>2089</v>
      </c>
      <c r="B2618" s="665" t="s">
        <v>14</v>
      </c>
      <c r="C2618" s="666">
        <v>49700.28</v>
      </c>
      <c r="D2618" s="666">
        <v>95.71</v>
      </c>
      <c r="E2618" s="667"/>
      <c r="F2618" s="667"/>
      <c r="G2618" s="666">
        <v>0.92</v>
      </c>
      <c r="H2618" s="667"/>
      <c r="I2618" s="666">
        <v>104254.1</v>
      </c>
      <c r="J2618" s="667"/>
      <c r="K2618" s="666">
        <v>0.78</v>
      </c>
      <c r="L2618" s="666">
        <v>9467.2999999999993</v>
      </c>
      <c r="M2618" s="666">
        <v>4.25</v>
      </c>
      <c r="N2618" s="666">
        <v>163523.34</v>
      </c>
    </row>
    <row r="2619" spans="1:14" ht="15" thickBot="1">
      <c r="A2619" s="665" t="s">
        <v>2090</v>
      </c>
      <c r="B2619" s="665" t="s">
        <v>13</v>
      </c>
      <c r="C2619" s="666">
        <v>4630.6400000000003</v>
      </c>
      <c r="D2619" s="666">
        <v>664.97</v>
      </c>
      <c r="E2619" s="667"/>
      <c r="F2619" s="667"/>
      <c r="G2619" s="666">
        <v>762.33</v>
      </c>
      <c r="H2619" s="666">
        <v>1279.96</v>
      </c>
      <c r="I2619" s="666">
        <v>120.14</v>
      </c>
      <c r="J2619" s="666">
        <v>90122.73</v>
      </c>
      <c r="K2619" s="666">
        <v>3398.65</v>
      </c>
      <c r="L2619" s="666">
        <v>1668.65</v>
      </c>
      <c r="M2619" s="667"/>
      <c r="N2619" s="666">
        <v>102648.07</v>
      </c>
    </row>
    <row r="2620" spans="1:14" ht="15" thickBot="1">
      <c r="A2620" s="665" t="s">
        <v>2091</v>
      </c>
      <c r="B2620" s="665" t="s">
        <v>16</v>
      </c>
      <c r="C2620" s="666">
        <v>4972.6899999999996</v>
      </c>
      <c r="D2620" s="667"/>
      <c r="E2620" s="667"/>
      <c r="F2620" s="667"/>
      <c r="G2620" s="667"/>
      <c r="H2620" s="667"/>
      <c r="I2620" s="667"/>
      <c r="J2620" s="666">
        <v>119460.73</v>
      </c>
      <c r="K2620" s="667"/>
      <c r="L2620" s="667"/>
      <c r="M2620" s="667"/>
      <c r="N2620" s="666">
        <v>124433.42</v>
      </c>
    </row>
    <row r="2621" spans="1:14" ht="15" thickBot="1">
      <c r="A2621" s="665" t="s">
        <v>2092</v>
      </c>
      <c r="B2621" s="665" t="s">
        <v>13</v>
      </c>
      <c r="C2621" s="666">
        <v>64795.53</v>
      </c>
      <c r="D2621" s="667"/>
      <c r="E2621" s="667"/>
      <c r="F2621" s="667"/>
      <c r="G2621" s="667"/>
      <c r="H2621" s="667"/>
      <c r="I2621" s="667"/>
      <c r="J2621" s="667"/>
      <c r="K2621" s="667"/>
      <c r="L2621" s="667"/>
      <c r="M2621" s="667"/>
      <c r="N2621" s="666">
        <v>64795.53</v>
      </c>
    </row>
    <row r="2622" spans="1:14" ht="15" thickBot="1">
      <c r="A2622" s="665" t="s">
        <v>2093</v>
      </c>
      <c r="B2622" s="665" t="s">
        <v>18</v>
      </c>
      <c r="C2622" s="666">
        <v>4435.8500000000004</v>
      </c>
      <c r="D2622" s="666">
        <v>3780.68</v>
      </c>
      <c r="E2622" s="667"/>
      <c r="F2622" s="667"/>
      <c r="G2622" s="666">
        <v>266.27</v>
      </c>
      <c r="H2622" s="666">
        <v>304.64999999999998</v>
      </c>
      <c r="I2622" s="666">
        <v>25.53</v>
      </c>
      <c r="J2622" s="666">
        <v>60570.51</v>
      </c>
      <c r="K2622" s="666">
        <v>760.88</v>
      </c>
      <c r="L2622" s="666">
        <v>9402.34</v>
      </c>
      <c r="M2622" s="667"/>
      <c r="N2622" s="666">
        <v>79546.710000000006</v>
      </c>
    </row>
    <row r="2623" spans="1:14" ht="15" thickBot="1">
      <c r="A2623" s="665" t="s">
        <v>2094</v>
      </c>
      <c r="B2623" s="665" t="s">
        <v>13</v>
      </c>
      <c r="C2623" s="666">
        <v>0.82</v>
      </c>
      <c r="D2623" s="667"/>
      <c r="E2623" s="667"/>
      <c r="F2623" s="666">
        <v>68197.94</v>
      </c>
      <c r="G2623" s="667"/>
      <c r="H2623" s="667"/>
      <c r="I2623" s="666">
        <v>-0.61</v>
      </c>
      <c r="J2623" s="666">
        <v>0.94</v>
      </c>
      <c r="K2623" s="666">
        <v>-8.65</v>
      </c>
      <c r="L2623" s="667"/>
      <c r="M2623" s="667"/>
      <c r="N2623" s="666">
        <v>68190.44</v>
      </c>
    </row>
    <row r="2624" spans="1:14" ht="15" thickBot="1">
      <c r="A2624" s="665" t="s">
        <v>3792</v>
      </c>
      <c r="B2624" s="665" t="s">
        <v>13</v>
      </c>
      <c r="C2624" s="666">
        <v>8580.36</v>
      </c>
      <c r="D2624" s="667"/>
      <c r="E2624" s="667"/>
      <c r="F2624" s="667"/>
      <c r="G2624" s="667"/>
      <c r="H2624" s="667"/>
      <c r="I2624" s="667"/>
      <c r="J2624" s="667"/>
      <c r="K2624" s="666">
        <v>5485.8</v>
      </c>
      <c r="L2624" s="667"/>
      <c r="M2624" s="667"/>
      <c r="N2624" s="666">
        <v>14066.16</v>
      </c>
    </row>
    <row r="2625" spans="1:14" ht="15" thickBot="1">
      <c r="A2625" s="665" t="s">
        <v>2095</v>
      </c>
      <c r="B2625" s="665" t="s">
        <v>13</v>
      </c>
      <c r="C2625" s="666">
        <v>66513.55</v>
      </c>
      <c r="D2625" s="666">
        <v>2403.2600000000002</v>
      </c>
      <c r="E2625" s="667"/>
      <c r="F2625" s="666">
        <v>1.07</v>
      </c>
      <c r="G2625" s="667"/>
      <c r="H2625" s="667"/>
      <c r="I2625" s="666">
        <v>4242.57</v>
      </c>
      <c r="J2625" s="667"/>
      <c r="K2625" s="667"/>
      <c r="L2625" s="666">
        <v>135.99</v>
      </c>
      <c r="M2625" s="667"/>
      <c r="N2625" s="666">
        <v>73296.44</v>
      </c>
    </row>
    <row r="2626" spans="1:14" ht="15" thickBot="1">
      <c r="A2626" s="665" t="s">
        <v>2096</v>
      </c>
      <c r="B2626" s="665" t="s">
        <v>14</v>
      </c>
      <c r="C2626" s="666">
        <v>70390.45</v>
      </c>
      <c r="D2626" s="666">
        <v>768.16</v>
      </c>
      <c r="E2626" s="667"/>
      <c r="F2626" s="667"/>
      <c r="G2626" s="667"/>
      <c r="H2626" s="667"/>
      <c r="I2626" s="666">
        <v>8285.2800000000007</v>
      </c>
      <c r="J2626" s="667"/>
      <c r="K2626" s="666">
        <v>16409.04</v>
      </c>
      <c r="L2626" s="666">
        <v>1044.47</v>
      </c>
      <c r="M2626" s="667"/>
      <c r="N2626" s="666">
        <v>96897.4</v>
      </c>
    </row>
    <row r="2627" spans="1:14" ht="15" thickBot="1">
      <c r="A2627" s="665" t="s">
        <v>3793</v>
      </c>
      <c r="B2627" s="665" t="s">
        <v>16</v>
      </c>
      <c r="C2627" s="666">
        <v>6051.49</v>
      </c>
      <c r="D2627" s="666">
        <v>328.03</v>
      </c>
      <c r="E2627" s="667"/>
      <c r="F2627" s="667"/>
      <c r="G2627" s="666">
        <v>12.02</v>
      </c>
      <c r="H2627" s="667"/>
      <c r="I2627" s="666">
        <v>10.02</v>
      </c>
      <c r="J2627" s="666">
        <v>3605.89</v>
      </c>
      <c r="K2627" s="667"/>
      <c r="L2627" s="666">
        <v>85.53</v>
      </c>
      <c r="M2627" s="667"/>
      <c r="N2627" s="666">
        <v>10092.98</v>
      </c>
    </row>
    <row r="2628" spans="1:14" ht="15" thickBot="1">
      <c r="A2628" s="665" t="s">
        <v>3793</v>
      </c>
      <c r="B2628" s="665" t="s">
        <v>19</v>
      </c>
      <c r="C2628" s="666">
        <v>-876.16</v>
      </c>
      <c r="D2628" s="666">
        <v>-7.96</v>
      </c>
      <c r="E2628" s="667"/>
      <c r="F2628" s="667"/>
      <c r="G2628" s="667"/>
      <c r="H2628" s="667"/>
      <c r="I2628" s="667"/>
      <c r="J2628" s="666">
        <v>934.66</v>
      </c>
      <c r="K2628" s="667"/>
      <c r="L2628" s="666">
        <v>-50.51</v>
      </c>
      <c r="M2628" s="667"/>
      <c r="N2628" s="666">
        <v>0.03</v>
      </c>
    </row>
    <row r="2629" spans="1:14" ht="15" thickBot="1">
      <c r="A2629" s="665" t="s">
        <v>2097</v>
      </c>
      <c r="B2629" s="665" t="s">
        <v>15</v>
      </c>
      <c r="C2629" s="666">
        <v>50695.68</v>
      </c>
      <c r="D2629" s="667"/>
      <c r="E2629" s="667"/>
      <c r="F2629" s="667"/>
      <c r="G2629" s="667"/>
      <c r="H2629" s="667"/>
      <c r="I2629" s="666">
        <v>1817.59</v>
      </c>
      <c r="J2629" s="667"/>
      <c r="K2629" s="667"/>
      <c r="L2629" s="667"/>
      <c r="M2629" s="667"/>
      <c r="N2629" s="666">
        <v>52513.27</v>
      </c>
    </row>
    <row r="2630" spans="1:14" ht="15" thickBot="1">
      <c r="A2630" s="665" t="s">
        <v>2098</v>
      </c>
      <c r="B2630" s="665" t="s">
        <v>15</v>
      </c>
      <c r="C2630" s="667"/>
      <c r="D2630" s="667"/>
      <c r="E2630" s="667"/>
      <c r="F2630" s="667"/>
      <c r="G2630" s="667"/>
      <c r="H2630" s="667"/>
      <c r="I2630" s="667"/>
      <c r="J2630" s="667"/>
      <c r="K2630" s="666">
        <v>18152.61</v>
      </c>
      <c r="L2630" s="667"/>
      <c r="M2630" s="667"/>
      <c r="N2630" s="666">
        <v>18152.61</v>
      </c>
    </row>
    <row r="2631" spans="1:14" ht="15" thickBot="1">
      <c r="A2631" s="665" t="s">
        <v>3794</v>
      </c>
      <c r="B2631" s="665" t="s">
        <v>15</v>
      </c>
      <c r="C2631" s="667"/>
      <c r="D2631" s="667"/>
      <c r="E2631" s="667"/>
      <c r="F2631" s="667"/>
      <c r="G2631" s="667"/>
      <c r="H2631" s="667"/>
      <c r="I2631" s="667"/>
      <c r="J2631" s="667"/>
      <c r="K2631" s="666">
        <v>21205.68</v>
      </c>
      <c r="L2631" s="667"/>
      <c r="M2631" s="667"/>
      <c r="N2631" s="666">
        <v>21205.68</v>
      </c>
    </row>
    <row r="2632" spans="1:14" ht="15" thickBot="1">
      <c r="A2632" s="665" t="s">
        <v>2099</v>
      </c>
      <c r="B2632" s="665" t="s">
        <v>14</v>
      </c>
      <c r="C2632" s="666">
        <v>3249.04</v>
      </c>
      <c r="D2632" s="667"/>
      <c r="E2632" s="667"/>
      <c r="F2632" s="667"/>
      <c r="G2632" s="667"/>
      <c r="H2632" s="667"/>
      <c r="I2632" s="666">
        <v>115132.6</v>
      </c>
      <c r="J2632" s="667"/>
      <c r="K2632" s="667"/>
      <c r="L2632" s="667"/>
      <c r="M2632" s="667"/>
      <c r="N2632" s="666">
        <v>118381.64</v>
      </c>
    </row>
    <row r="2633" spans="1:14" ht="15" thickBot="1">
      <c r="A2633" s="665" t="s">
        <v>3795</v>
      </c>
      <c r="B2633" s="665" t="s">
        <v>15</v>
      </c>
      <c r="C2633" s="666">
        <v>28353.15</v>
      </c>
      <c r="D2633" s="667"/>
      <c r="E2633" s="667"/>
      <c r="F2633" s="667"/>
      <c r="G2633" s="667"/>
      <c r="H2633" s="667"/>
      <c r="I2633" s="666">
        <v>-1008</v>
      </c>
      <c r="J2633" s="666">
        <v>-1218.6300000000001</v>
      </c>
      <c r="K2633" s="666">
        <v>1558.08</v>
      </c>
      <c r="L2633" s="667"/>
      <c r="M2633" s="667"/>
      <c r="N2633" s="666">
        <v>27684.6</v>
      </c>
    </row>
    <row r="2634" spans="1:14" ht="15" thickBot="1">
      <c r="A2634" s="665" t="s">
        <v>3795</v>
      </c>
      <c r="B2634" s="665" t="s">
        <v>16</v>
      </c>
      <c r="C2634" s="666">
        <v>964.45</v>
      </c>
      <c r="D2634" s="667"/>
      <c r="E2634" s="667"/>
      <c r="F2634" s="667"/>
      <c r="G2634" s="667"/>
      <c r="H2634" s="667"/>
      <c r="I2634" s="666">
        <v>-433.01</v>
      </c>
      <c r="J2634" s="666">
        <v>-535.59</v>
      </c>
      <c r="K2634" s="666">
        <v>9669.77</v>
      </c>
      <c r="L2634" s="666">
        <v>7054.37</v>
      </c>
      <c r="M2634" s="667"/>
      <c r="N2634" s="666">
        <v>16719.990000000002</v>
      </c>
    </row>
    <row r="2635" spans="1:14" ht="15" thickBot="1">
      <c r="A2635" s="665" t="s">
        <v>2100</v>
      </c>
      <c r="B2635" s="665" t="s">
        <v>13</v>
      </c>
      <c r="C2635" s="666">
        <v>59229.94</v>
      </c>
      <c r="D2635" s="667"/>
      <c r="E2635" s="667"/>
      <c r="F2635" s="667"/>
      <c r="G2635" s="667"/>
      <c r="H2635" s="667"/>
      <c r="I2635" s="666">
        <v>20644.52</v>
      </c>
      <c r="J2635" s="666">
        <v>8605.81</v>
      </c>
      <c r="K2635" s="667"/>
      <c r="L2635" s="667"/>
      <c r="M2635" s="667"/>
      <c r="N2635" s="666">
        <v>88480.27</v>
      </c>
    </row>
    <row r="2636" spans="1:14" ht="15" thickBot="1">
      <c r="A2636" s="665" t="s">
        <v>2101</v>
      </c>
      <c r="B2636" s="665" t="s">
        <v>18</v>
      </c>
      <c r="C2636" s="666">
        <v>6573.41</v>
      </c>
      <c r="D2636" s="666">
        <v>1307.1099999999999</v>
      </c>
      <c r="E2636" s="667"/>
      <c r="F2636" s="667"/>
      <c r="G2636" s="666">
        <v>1105.1099999999999</v>
      </c>
      <c r="H2636" s="666">
        <v>253.74</v>
      </c>
      <c r="I2636" s="666">
        <v>23.2</v>
      </c>
      <c r="J2636" s="666">
        <v>61956.49</v>
      </c>
      <c r="K2636" s="666">
        <v>593.04999999999995</v>
      </c>
      <c r="L2636" s="666">
        <v>6547.42</v>
      </c>
      <c r="M2636" s="667"/>
      <c r="N2636" s="666">
        <v>78359.53</v>
      </c>
    </row>
    <row r="2637" spans="1:14" ht="15" thickBot="1">
      <c r="A2637" s="665" t="s">
        <v>3240</v>
      </c>
      <c r="B2637" s="665" t="s">
        <v>15</v>
      </c>
      <c r="C2637" s="667"/>
      <c r="D2637" s="667"/>
      <c r="E2637" s="667"/>
      <c r="F2637" s="667"/>
      <c r="G2637" s="667"/>
      <c r="H2637" s="667"/>
      <c r="I2637" s="666">
        <v>166.45</v>
      </c>
      <c r="J2637" s="667"/>
      <c r="K2637" s="666">
        <v>37567.25</v>
      </c>
      <c r="L2637" s="667"/>
      <c r="M2637" s="667"/>
      <c r="N2637" s="666">
        <v>37733.699999999997</v>
      </c>
    </row>
    <row r="2638" spans="1:14" ht="15" thickBot="1">
      <c r="A2638" s="665" t="s">
        <v>2102</v>
      </c>
      <c r="B2638" s="665" t="s">
        <v>13</v>
      </c>
      <c r="C2638" s="666">
        <v>59320.1</v>
      </c>
      <c r="D2638" s="666">
        <v>459.62</v>
      </c>
      <c r="E2638" s="667"/>
      <c r="F2638" s="667"/>
      <c r="G2638" s="667"/>
      <c r="H2638" s="667"/>
      <c r="I2638" s="666">
        <v>9567.34</v>
      </c>
      <c r="J2638" s="666">
        <v>295.89</v>
      </c>
      <c r="K2638" s="666">
        <v>2.72</v>
      </c>
      <c r="L2638" s="666">
        <v>799.02</v>
      </c>
      <c r="M2638" s="667"/>
      <c r="N2638" s="666">
        <v>70444.69</v>
      </c>
    </row>
    <row r="2639" spans="1:14" ht="15" thickBot="1">
      <c r="A2639" s="665" t="s">
        <v>3077</v>
      </c>
      <c r="B2639" s="665" t="s">
        <v>16</v>
      </c>
      <c r="C2639" s="666">
        <v>54495.040000000001</v>
      </c>
      <c r="D2639" s="666">
        <v>3249.29</v>
      </c>
      <c r="E2639" s="667"/>
      <c r="F2639" s="667"/>
      <c r="G2639" s="667"/>
      <c r="H2639" s="667"/>
      <c r="I2639" s="667"/>
      <c r="J2639" s="666">
        <v>4321.53</v>
      </c>
      <c r="K2639" s="667"/>
      <c r="L2639" s="666">
        <v>543.34</v>
      </c>
      <c r="M2639" s="667"/>
      <c r="N2639" s="666">
        <v>62609.2</v>
      </c>
    </row>
    <row r="2640" spans="1:14" ht="15" thickBot="1">
      <c r="A2640" s="665" t="s">
        <v>2103</v>
      </c>
      <c r="B2640" s="665" t="s">
        <v>14</v>
      </c>
      <c r="C2640" s="666">
        <v>25.21</v>
      </c>
      <c r="D2640" s="667"/>
      <c r="E2640" s="667"/>
      <c r="F2640" s="667"/>
      <c r="G2640" s="667"/>
      <c r="H2640" s="667"/>
      <c r="I2640" s="666">
        <v>108.95</v>
      </c>
      <c r="J2640" s="667"/>
      <c r="K2640" s="667"/>
      <c r="L2640" s="667"/>
      <c r="M2640" s="666">
        <v>70321.37</v>
      </c>
      <c r="N2640" s="666">
        <v>70455.53</v>
      </c>
    </row>
    <row r="2641" spans="1:14" ht="15" thickBot="1">
      <c r="A2641" s="665" t="s">
        <v>2104</v>
      </c>
      <c r="B2641" s="665" t="s">
        <v>13</v>
      </c>
      <c r="C2641" s="666">
        <v>56165.46</v>
      </c>
      <c r="D2641" s="666">
        <v>3870.92</v>
      </c>
      <c r="E2641" s="667"/>
      <c r="F2641" s="667"/>
      <c r="G2641" s="667"/>
      <c r="H2641" s="667"/>
      <c r="I2641" s="666">
        <v>13869.58</v>
      </c>
      <c r="J2641" s="666">
        <v>4960.6000000000004</v>
      </c>
      <c r="K2641" s="666">
        <v>1.45</v>
      </c>
      <c r="L2641" s="666">
        <v>2.46</v>
      </c>
      <c r="M2641" s="667"/>
      <c r="N2641" s="666">
        <v>78870.47</v>
      </c>
    </row>
    <row r="2642" spans="1:14" ht="15" thickBot="1">
      <c r="A2642" s="665" t="s">
        <v>2105</v>
      </c>
      <c r="B2642" s="665" t="s">
        <v>15</v>
      </c>
      <c r="C2642" s="666">
        <v>24511.42</v>
      </c>
      <c r="D2642" s="667"/>
      <c r="E2642" s="667"/>
      <c r="F2642" s="667"/>
      <c r="G2642" s="667"/>
      <c r="H2642" s="667"/>
      <c r="I2642" s="667"/>
      <c r="J2642" s="667"/>
      <c r="K2642" s="666">
        <v>2691.64</v>
      </c>
      <c r="L2642" s="667"/>
      <c r="M2642" s="667"/>
      <c r="N2642" s="666">
        <v>27203.06</v>
      </c>
    </row>
    <row r="2643" spans="1:14" ht="15" thickBot="1">
      <c r="A2643" s="665" t="s">
        <v>3078</v>
      </c>
      <c r="B2643" s="665" t="s">
        <v>13</v>
      </c>
      <c r="C2643" s="666">
        <v>50653.04</v>
      </c>
      <c r="D2643" s="666">
        <v>1283.22</v>
      </c>
      <c r="E2643" s="667"/>
      <c r="F2643" s="667"/>
      <c r="G2643" s="667"/>
      <c r="H2643" s="667"/>
      <c r="I2643" s="666">
        <v>12937.19</v>
      </c>
      <c r="J2643" s="666">
        <v>775.28</v>
      </c>
      <c r="K2643" s="666">
        <v>1.37</v>
      </c>
      <c r="L2643" s="666">
        <v>88.43</v>
      </c>
      <c r="M2643" s="667"/>
      <c r="N2643" s="666">
        <v>65738.53</v>
      </c>
    </row>
    <row r="2644" spans="1:14" ht="15" thickBot="1">
      <c r="A2644" s="665" t="s">
        <v>2106</v>
      </c>
      <c r="B2644" s="665" t="s">
        <v>16</v>
      </c>
      <c r="C2644" s="667"/>
      <c r="D2644" s="667"/>
      <c r="E2644" s="667"/>
      <c r="F2644" s="667"/>
      <c r="G2644" s="667"/>
      <c r="H2644" s="667"/>
      <c r="I2644" s="667"/>
      <c r="J2644" s="667"/>
      <c r="K2644" s="666">
        <v>61036.11</v>
      </c>
      <c r="L2644" s="667"/>
      <c r="M2644" s="667"/>
      <c r="N2644" s="666">
        <v>61036.11</v>
      </c>
    </row>
    <row r="2645" spans="1:14" ht="15" thickBot="1">
      <c r="A2645" s="665" t="s">
        <v>2107</v>
      </c>
      <c r="B2645" s="665" t="s">
        <v>13</v>
      </c>
      <c r="C2645" s="666">
        <v>67506.84</v>
      </c>
      <c r="D2645" s="666">
        <v>88.38</v>
      </c>
      <c r="E2645" s="667"/>
      <c r="F2645" s="667"/>
      <c r="G2645" s="667"/>
      <c r="H2645" s="666">
        <v>460.36</v>
      </c>
      <c r="I2645" s="666">
        <v>7139.32</v>
      </c>
      <c r="J2645" s="666">
        <v>2509.7600000000002</v>
      </c>
      <c r="K2645" s="667"/>
      <c r="L2645" s="667"/>
      <c r="M2645" s="667"/>
      <c r="N2645" s="666">
        <v>77704.66</v>
      </c>
    </row>
    <row r="2646" spans="1:14" ht="15" thickBot="1">
      <c r="A2646" s="665" t="s">
        <v>2108</v>
      </c>
      <c r="B2646" s="665" t="s">
        <v>13</v>
      </c>
      <c r="C2646" s="667"/>
      <c r="D2646" s="667"/>
      <c r="E2646" s="667"/>
      <c r="F2646" s="667"/>
      <c r="G2646" s="667"/>
      <c r="H2646" s="667"/>
      <c r="I2646" s="667"/>
      <c r="J2646" s="667"/>
      <c r="K2646" s="666">
        <v>59732.62</v>
      </c>
      <c r="L2646" s="667"/>
      <c r="M2646" s="667"/>
      <c r="N2646" s="666">
        <v>59732.62</v>
      </c>
    </row>
    <row r="2647" spans="1:14" ht="15" thickBot="1">
      <c r="A2647" s="665" t="s">
        <v>2109</v>
      </c>
      <c r="B2647" s="665" t="s">
        <v>13</v>
      </c>
      <c r="C2647" s="667"/>
      <c r="D2647" s="667"/>
      <c r="E2647" s="667"/>
      <c r="F2647" s="667"/>
      <c r="G2647" s="667"/>
      <c r="H2647" s="667"/>
      <c r="I2647" s="666">
        <v>1023.4</v>
      </c>
      <c r="J2647" s="667"/>
      <c r="K2647" s="666">
        <v>47443.79</v>
      </c>
      <c r="L2647" s="667"/>
      <c r="M2647" s="667"/>
      <c r="N2647" s="666">
        <v>48467.19</v>
      </c>
    </row>
    <row r="2648" spans="1:14" ht="15" thickBot="1">
      <c r="A2648" s="665" t="s">
        <v>2110</v>
      </c>
      <c r="B2648" s="665" t="s">
        <v>13</v>
      </c>
      <c r="C2648" s="666">
        <v>60658.49</v>
      </c>
      <c r="D2648" s="666">
        <v>2869.15</v>
      </c>
      <c r="E2648" s="667"/>
      <c r="F2648" s="667"/>
      <c r="G2648" s="666">
        <v>27.51</v>
      </c>
      <c r="H2648" s="667"/>
      <c r="I2648" s="666">
        <v>12519.73</v>
      </c>
      <c r="J2648" s="666">
        <v>5843.91</v>
      </c>
      <c r="K2648" s="666">
        <v>127.93</v>
      </c>
      <c r="L2648" s="666">
        <v>541.80999999999995</v>
      </c>
      <c r="M2648" s="667"/>
      <c r="N2648" s="666">
        <v>82588.53</v>
      </c>
    </row>
    <row r="2649" spans="1:14" ht="15" thickBot="1">
      <c r="A2649" s="665" t="s">
        <v>2111</v>
      </c>
      <c r="B2649" s="665" t="s">
        <v>14</v>
      </c>
      <c r="C2649" s="666">
        <v>10445.74</v>
      </c>
      <c r="D2649" s="666">
        <v>1918.56</v>
      </c>
      <c r="E2649" s="667"/>
      <c r="F2649" s="666">
        <v>7.79</v>
      </c>
      <c r="G2649" s="666">
        <v>500.51</v>
      </c>
      <c r="H2649" s="667"/>
      <c r="I2649" s="666">
        <v>1879.37</v>
      </c>
      <c r="J2649" s="667"/>
      <c r="K2649" s="666">
        <v>46724.73</v>
      </c>
      <c r="L2649" s="666">
        <v>168.38</v>
      </c>
      <c r="M2649" s="666">
        <v>0.11</v>
      </c>
      <c r="N2649" s="666">
        <v>61645.19</v>
      </c>
    </row>
    <row r="2650" spans="1:14" ht="15" thickBot="1">
      <c r="A2650" s="665" t="s">
        <v>2112</v>
      </c>
      <c r="B2650" s="665" t="s">
        <v>16</v>
      </c>
      <c r="C2650" s="666">
        <v>35633.24</v>
      </c>
      <c r="D2650" s="667"/>
      <c r="E2650" s="667"/>
      <c r="F2650" s="667"/>
      <c r="G2650" s="667"/>
      <c r="H2650" s="667"/>
      <c r="I2650" s="667"/>
      <c r="J2650" s="667"/>
      <c r="K2650" s="666">
        <v>11364.55</v>
      </c>
      <c r="L2650" s="667"/>
      <c r="M2650" s="667"/>
      <c r="N2650" s="666">
        <v>46997.79</v>
      </c>
    </row>
    <row r="2651" spans="1:14" ht="15" thickBot="1">
      <c r="A2651" s="665" t="s">
        <v>3796</v>
      </c>
      <c r="B2651" s="665" t="s">
        <v>14</v>
      </c>
      <c r="C2651" s="666">
        <v>8857.2199999999993</v>
      </c>
      <c r="D2651" s="666">
        <v>778.36</v>
      </c>
      <c r="E2651" s="667"/>
      <c r="F2651" s="667"/>
      <c r="G2651" s="666">
        <v>301.79000000000002</v>
      </c>
      <c r="H2651" s="667"/>
      <c r="I2651" s="666">
        <v>46777.17</v>
      </c>
      <c r="J2651" s="667"/>
      <c r="K2651" s="666">
        <v>77.44</v>
      </c>
      <c r="L2651" s="666">
        <v>12014.35</v>
      </c>
      <c r="M2651" s="667"/>
      <c r="N2651" s="666">
        <v>68806.33</v>
      </c>
    </row>
    <row r="2652" spans="1:14" ht="15" thickBot="1">
      <c r="A2652" s="665" t="s">
        <v>2113</v>
      </c>
      <c r="B2652" s="665" t="s">
        <v>16</v>
      </c>
      <c r="C2652" s="667"/>
      <c r="D2652" s="667"/>
      <c r="E2652" s="667"/>
      <c r="F2652" s="667"/>
      <c r="G2652" s="667"/>
      <c r="H2652" s="667"/>
      <c r="I2652" s="667"/>
      <c r="J2652" s="667"/>
      <c r="K2652" s="666">
        <v>59514.37</v>
      </c>
      <c r="L2652" s="667"/>
      <c r="M2652" s="667"/>
      <c r="N2652" s="666">
        <v>59514.37</v>
      </c>
    </row>
    <row r="2653" spans="1:14" ht="15" thickBot="1">
      <c r="A2653" s="665" t="s">
        <v>3797</v>
      </c>
      <c r="B2653" s="665" t="s">
        <v>13</v>
      </c>
      <c r="C2653" s="667"/>
      <c r="D2653" s="667"/>
      <c r="E2653" s="667"/>
      <c r="F2653" s="667"/>
      <c r="G2653" s="667"/>
      <c r="H2653" s="667"/>
      <c r="I2653" s="667"/>
      <c r="J2653" s="667"/>
      <c r="K2653" s="666">
        <v>14716.76</v>
      </c>
      <c r="L2653" s="667"/>
      <c r="M2653" s="667"/>
      <c r="N2653" s="666">
        <v>14716.76</v>
      </c>
    </row>
    <row r="2654" spans="1:14" ht="15" thickBot="1">
      <c r="A2654" s="665" t="s">
        <v>2114</v>
      </c>
      <c r="B2654" s="665" t="s">
        <v>16</v>
      </c>
      <c r="C2654" s="667"/>
      <c r="D2654" s="667"/>
      <c r="E2654" s="667"/>
      <c r="F2654" s="667"/>
      <c r="G2654" s="667"/>
      <c r="H2654" s="667"/>
      <c r="I2654" s="666">
        <v>1879.71</v>
      </c>
      <c r="J2654" s="667"/>
      <c r="K2654" s="666">
        <v>44931.58</v>
      </c>
      <c r="L2654" s="667"/>
      <c r="M2654" s="667"/>
      <c r="N2654" s="666">
        <v>46811.29</v>
      </c>
    </row>
    <row r="2655" spans="1:14" ht="15" thickBot="1">
      <c r="A2655" s="665" t="s">
        <v>2115</v>
      </c>
      <c r="B2655" s="665" t="s">
        <v>14</v>
      </c>
      <c r="C2655" s="666">
        <v>10.7</v>
      </c>
      <c r="D2655" s="666">
        <v>0.06</v>
      </c>
      <c r="E2655" s="667"/>
      <c r="F2655" s="667"/>
      <c r="G2655" s="666">
        <v>216.01</v>
      </c>
      <c r="H2655" s="666">
        <v>1.72</v>
      </c>
      <c r="I2655" s="666">
        <v>23696.78</v>
      </c>
      <c r="J2655" s="667"/>
      <c r="K2655" s="667"/>
      <c r="L2655" s="667"/>
      <c r="M2655" s="667"/>
      <c r="N2655" s="666">
        <v>23925.27</v>
      </c>
    </row>
    <row r="2656" spans="1:14" ht="15" thickBot="1">
      <c r="A2656" s="665" t="s">
        <v>3798</v>
      </c>
      <c r="B2656" s="665" t="s">
        <v>16</v>
      </c>
      <c r="C2656" s="666">
        <v>9968.69</v>
      </c>
      <c r="D2656" s="667"/>
      <c r="E2656" s="667"/>
      <c r="F2656" s="667"/>
      <c r="G2656" s="667"/>
      <c r="H2656" s="667"/>
      <c r="I2656" s="667"/>
      <c r="J2656" s="667"/>
      <c r="K2656" s="666">
        <v>6645.79</v>
      </c>
      <c r="L2656" s="667"/>
      <c r="M2656" s="667"/>
      <c r="N2656" s="666">
        <v>16614.48</v>
      </c>
    </row>
    <row r="2657" spans="1:14" ht="15" thickBot="1">
      <c r="A2657" s="665" t="s">
        <v>2116</v>
      </c>
      <c r="B2657" s="665" t="s">
        <v>13</v>
      </c>
      <c r="C2657" s="666">
        <v>24068.35</v>
      </c>
      <c r="D2657" s="667"/>
      <c r="E2657" s="667"/>
      <c r="F2657" s="667"/>
      <c r="G2657" s="667"/>
      <c r="H2657" s="667"/>
      <c r="I2657" s="666">
        <v>986.06</v>
      </c>
      <c r="J2657" s="667"/>
      <c r="K2657" s="666">
        <v>68876.62</v>
      </c>
      <c r="L2657" s="667"/>
      <c r="M2657" s="667"/>
      <c r="N2657" s="666">
        <v>93931.03</v>
      </c>
    </row>
    <row r="2658" spans="1:14" ht="15" thickBot="1">
      <c r="A2658" s="665" t="s">
        <v>3799</v>
      </c>
      <c r="B2658" s="665" t="s">
        <v>13</v>
      </c>
      <c r="C2658" s="666">
        <v>32883.69</v>
      </c>
      <c r="D2658" s="666">
        <v>595.20000000000005</v>
      </c>
      <c r="E2658" s="667"/>
      <c r="F2658" s="667"/>
      <c r="G2658" s="667"/>
      <c r="H2658" s="667"/>
      <c r="I2658" s="666">
        <v>2139.2800000000002</v>
      </c>
      <c r="J2658" s="666">
        <v>570.20000000000005</v>
      </c>
      <c r="K2658" s="666">
        <v>0.3</v>
      </c>
      <c r="L2658" s="666">
        <v>74.06</v>
      </c>
      <c r="M2658" s="667"/>
      <c r="N2658" s="666">
        <v>36262.730000000003</v>
      </c>
    </row>
    <row r="2659" spans="1:14" ht="15" thickBot="1">
      <c r="A2659" s="665" t="s">
        <v>2117</v>
      </c>
      <c r="B2659" s="665" t="s">
        <v>14</v>
      </c>
      <c r="C2659" s="666">
        <v>7422.52</v>
      </c>
      <c r="D2659" s="666">
        <v>1632.06</v>
      </c>
      <c r="E2659" s="667"/>
      <c r="F2659" s="667"/>
      <c r="G2659" s="666">
        <v>62.01</v>
      </c>
      <c r="H2659" s="667"/>
      <c r="I2659" s="666">
        <v>124648.62</v>
      </c>
      <c r="J2659" s="667"/>
      <c r="K2659" s="666">
        <v>273.08999999999997</v>
      </c>
      <c r="L2659" s="666">
        <v>8775.5400000000009</v>
      </c>
      <c r="M2659" s="667"/>
      <c r="N2659" s="666">
        <v>142813.84</v>
      </c>
    </row>
    <row r="2660" spans="1:14" ht="15" thickBot="1">
      <c r="A2660" s="665" t="s">
        <v>3241</v>
      </c>
      <c r="B2660" s="665" t="s">
        <v>13</v>
      </c>
      <c r="C2660" s="666">
        <v>69605.100000000006</v>
      </c>
      <c r="D2660" s="666">
        <v>890.49</v>
      </c>
      <c r="E2660" s="667"/>
      <c r="F2660" s="667"/>
      <c r="G2660" s="667"/>
      <c r="H2660" s="667"/>
      <c r="I2660" s="666">
        <v>10573.94</v>
      </c>
      <c r="J2660" s="666">
        <v>1731.38</v>
      </c>
      <c r="K2660" s="666">
        <v>5.01</v>
      </c>
      <c r="L2660" s="666">
        <v>461.94</v>
      </c>
      <c r="M2660" s="667"/>
      <c r="N2660" s="666">
        <v>83267.86</v>
      </c>
    </row>
    <row r="2661" spans="1:14" ht="15" thickBot="1">
      <c r="A2661" s="665" t="s">
        <v>2118</v>
      </c>
      <c r="B2661" s="665" t="s">
        <v>16</v>
      </c>
      <c r="C2661" s="666">
        <v>30465.15</v>
      </c>
      <c r="D2661" s="667"/>
      <c r="E2661" s="667"/>
      <c r="F2661" s="667"/>
      <c r="G2661" s="667"/>
      <c r="H2661" s="667"/>
      <c r="I2661" s="667"/>
      <c r="J2661" s="667"/>
      <c r="K2661" s="666">
        <v>20818.95</v>
      </c>
      <c r="L2661" s="667"/>
      <c r="M2661" s="667"/>
      <c r="N2661" s="666">
        <v>51284.1</v>
      </c>
    </row>
    <row r="2662" spans="1:14" ht="15" thickBot="1">
      <c r="A2662" s="665" t="s">
        <v>2119</v>
      </c>
      <c r="B2662" s="665" t="s">
        <v>13</v>
      </c>
      <c r="C2662" s="666">
        <v>69819.360000000001</v>
      </c>
      <c r="D2662" s="666">
        <v>1.37</v>
      </c>
      <c r="E2662" s="667"/>
      <c r="F2662" s="667"/>
      <c r="G2662" s="667"/>
      <c r="H2662" s="667"/>
      <c r="I2662" s="666">
        <v>4021.66</v>
      </c>
      <c r="J2662" s="667"/>
      <c r="K2662" s="667"/>
      <c r="L2662" s="666">
        <v>750.7</v>
      </c>
      <c r="M2662" s="667"/>
      <c r="N2662" s="666">
        <v>74593.09</v>
      </c>
    </row>
    <row r="2663" spans="1:14" ht="15" thickBot="1">
      <c r="A2663" s="665" t="s">
        <v>3242</v>
      </c>
      <c r="B2663" s="665" t="s">
        <v>15</v>
      </c>
      <c r="C2663" s="667"/>
      <c r="D2663" s="667"/>
      <c r="E2663" s="667"/>
      <c r="F2663" s="667"/>
      <c r="G2663" s="667"/>
      <c r="H2663" s="667"/>
      <c r="I2663" s="667"/>
      <c r="J2663" s="667"/>
      <c r="K2663" s="666">
        <v>29738.37</v>
      </c>
      <c r="L2663" s="667"/>
      <c r="M2663" s="667"/>
      <c r="N2663" s="666">
        <v>29738.37</v>
      </c>
    </row>
    <row r="2664" spans="1:14" ht="15" thickBot="1">
      <c r="A2664" s="665" t="s">
        <v>2120</v>
      </c>
      <c r="B2664" s="665" t="s">
        <v>13</v>
      </c>
      <c r="C2664" s="666">
        <v>134420.67000000001</v>
      </c>
      <c r="D2664" s="666">
        <v>997.48</v>
      </c>
      <c r="E2664" s="667"/>
      <c r="F2664" s="666">
        <v>10.39</v>
      </c>
      <c r="G2664" s="667"/>
      <c r="H2664" s="667"/>
      <c r="I2664" s="666">
        <v>13252.97</v>
      </c>
      <c r="J2664" s="667"/>
      <c r="K2664" s="667"/>
      <c r="L2664" s="666">
        <v>980.5</v>
      </c>
      <c r="M2664" s="667"/>
      <c r="N2664" s="666">
        <v>149662.01</v>
      </c>
    </row>
    <row r="2665" spans="1:14" ht="15" thickBot="1">
      <c r="A2665" s="665" t="s">
        <v>2121</v>
      </c>
      <c r="B2665" s="665" t="s">
        <v>13</v>
      </c>
      <c r="C2665" s="667"/>
      <c r="D2665" s="667"/>
      <c r="E2665" s="667"/>
      <c r="F2665" s="667"/>
      <c r="G2665" s="667"/>
      <c r="H2665" s="667"/>
      <c r="I2665" s="667"/>
      <c r="J2665" s="667"/>
      <c r="K2665" s="666">
        <v>57750.1</v>
      </c>
      <c r="L2665" s="667"/>
      <c r="M2665" s="667"/>
      <c r="N2665" s="666">
        <v>57750.1</v>
      </c>
    </row>
    <row r="2666" spans="1:14" ht="15" thickBot="1">
      <c r="A2666" s="665" t="s">
        <v>2122</v>
      </c>
      <c r="B2666" s="665" t="s">
        <v>13</v>
      </c>
      <c r="C2666" s="666">
        <v>9228</v>
      </c>
      <c r="D2666" s="666">
        <v>44.77</v>
      </c>
      <c r="E2666" s="667"/>
      <c r="F2666" s="667"/>
      <c r="G2666" s="666">
        <v>1027.17</v>
      </c>
      <c r="H2666" s="667"/>
      <c r="I2666" s="666">
        <v>222.7</v>
      </c>
      <c r="J2666" s="666">
        <v>79409.2</v>
      </c>
      <c r="K2666" s="666">
        <v>7.67</v>
      </c>
      <c r="L2666" s="666">
        <v>241.05</v>
      </c>
      <c r="M2666" s="667"/>
      <c r="N2666" s="666">
        <v>90180.56</v>
      </c>
    </row>
    <row r="2667" spans="1:14" ht="15" thickBot="1">
      <c r="A2667" s="665" t="s">
        <v>2123</v>
      </c>
      <c r="B2667" s="665" t="s">
        <v>15</v>
      </c>
      <c r="C2667" s="666">
        <v>50926.16</v>
      </c>
      <c r="D2667" s="667"/>
      <c r="E2667" s="667"/>
      <c r="F2667" s="667"/>
      <c r="G2667" s="667"/>
      <c r="H2667" s="667"/>
      <c r="I2667" s="666">
        <v>8345.2199999999993</v>
      </c>
      <c r="J2667" s="666">
        <v>10272.129999999999</v>
      </c>
      <c r="K2667" s="667"/>
      <c r="L2667" s="667"/>
      <c r="M2667" s="667"/>
      <c r="N2667" s="666">
        <v>69543.509999999995</v>
      </c>
    </row>
    <row r="2668" spans="1:14" ht="15" thickBot="1">
      <c r="A2668" s="665" t="s">
        <v>3079</v>
      </c>
      <c r="B2668" s="665" t="s">
        <v>13</v>
      </c>
      <c r="C2668" s="666">
        <v>60066.48</v>
      </c>
      <c r="D2668" s="666">
        <v>2757.21</v>
      </c>
      <c r="E2668" s="667"/>
      <c r="F2668" s="667"/>
      <c r="G2668" s="667"/>
      <c r="H2668" s="667"/>
      <c r="I2668" s="666">
        <v>5752.23</v>
      </c>
      <c r="J2668" s="666">
        <v>3332.03</v>
      </c>
      <c r="K2668" s="666">
        <v>10.3</v>
      </c>
      <c r="L2668" s="666">
        <v>374.27</v>
      </c>
      <c r="M2668" s="667"/>
      <c r="N2668" s="666">
        <v>72292.52</v>
      </c>
    </row>
    <row r="2669" spans="1:14" ht="15" thickBot="1">
      <c r="A2669" s="665" t="s">
        <v>2124</v>
      </c>
      <c r="B2669" s="665" t="s">
        <v>13</v>
      </c>
      <c r="C2669" s="666">
        <v>38557.519999999997</v>
      </c>
      <c r="D2669" s="666">
        <v>1192.72</v>
      </c>
      <c r="E2669" s="667"/>
      <c r="F2669" s="667"/>
      <c r="G2669" s="667"/>
      <c r="H2669" s="667"/>
      <c r="I2669" s="666">
        <v>6181.99</v>
      </c>
      <c r="J2669" s="666">
        <v>2482.87</v>
      </c>
      <c r="K2669" s="666">
        <v>2.31</v>
      </c>
      <c r="L2669" s="666">
        <v>289.38</v>
      </c>
      <c r="M2669" s="667"/>
      <c r="N2669" s="666">
        <v>48706.79</v>
      </c>
    </row>
    <row r="2670" spans="1:14" ht="15" thickBot="1">
      <c r="A2670" s="665" t="s">
        <v>2125</v>
      </c>
      <c r="B2670" s="665" t="s">
        <v>13</v>
      </c>
      <c r="C2670" s="666">
        <v>94268.47</v>
      </c>
      <c r="D2670" s="667"/>
      <c r="E2670" s="667"/>
      <c r="F2670" s="667"/>
      <c r="G2670" s="667"/>
      <c r="H2670" s="667"/>
      <c r="I2670" s="666">
        <v>11900.03</v>
      </c>
      <c r="J2670" s="667"/>
      <c r="K2670" s="667"/>
      <c r="L2670" s="667"/>
      <c r="M2670" s="667"/>
      <c r="N2670" s="666">
        <v>106168.5</v>
      </c>
    </row>
    <row r="2671" spans="1:14" ht="15" thickBot="1">
      <c r="A2671" s="665" t="s">
        <v>2126</v>
      </c>
      <c r="B2671" s="665" t="s">
        <v>13</v>
      </c>
      <c r="C2671" s="667"/>
      <c r="D2671" s="667"/>
      <c r="E2671" s="667"/>
      <c r="F2671" s="667"/>
      <c r="G2671" s="667"/>
      <c r="H2671" s="667"/>
      <c r="I2671" s="667"/>
      <c r="J2671" s="667"/>
      <c r="K2671" s="666">
        <v>92812.08</v>
      </c>
      <c r="L2671" s="666">
        <v>2509.5700000000002</v>
      </c>
      <c r="M2671" s="667"/>
      <c r="N2671" s="666">
        <v>95321.65</v>
      </c>
    </row>
    <row r="2672" spans="1:14" ht="15" thickBot="1">
      <c r="A2672" s="665" t="s">
        <v>2127</v>
      </c>
      <c r="B2672" s="665" t="s">
        <v>13</v>
      </c>
      <c r="C2672" s="666">
        <v>82383.509999999995</v>
      </c>
      <c r="D2672" s="667"/>
      <c r="E2672" s="667"/>
      <c r="F2672" s="667"/>
      <c r="G2672" s="667"/>
      <c r="H2672" s="667"/>
      <c r="I2672" s="666">
        <v>1101.7</v>
      </c>
      <c r="J2672" s="667"/>
      <c r="K2672" s="666">
        <v>36631.26</v>
      </c>
      <c r="L2672" s="667"/>
      <c r="M2672" s="667"/>
      <c r="N2672" s="666">
        <v>120116.47</v>
      </c>
    </row>
    <row r="2673" spans="1:14" ht="15" thickBot="1">
      <c r="A2673" s="665" t="s">
        <v>3080</v>
      </c>
      <c r="B2673" s="665" t="s">
        <v>15</v>
      </c>
      <c r="C2673" s="666">
        <v>33285.300000000003</v>
      </c>
      <c r="D2673" s="667"/>
      <c r="E2673" s="667"/>
      <c r="F2673" s="667"/>
      <c r="G2673" s="667"/>
      <c r="H2673" s="667"/>
      <c r="I2673" s="666">
        <v>5454.07</v>
      </c>
      <c r="J2673" s="666">
        <v>6711.28</v>
      </c>
      <c r="K2673" s="667"/>
      <c r="L2673" s="667"/>
      <c r="M2673" s="667"/>
      <c r="N2673" s="666">
        <v>45450.65</v>
      </c>
    </row>
    <row r="2674" spans="1:14" ht="15" thickBot="1">
      <c r="A2674" s="665" t="s">
        <v>2128</v>
      </c>
      <c r="B2674" s="665" t="s">
        <v>13</v>
      </c>
      <c r="C2674" s="666">
        <v>63388.160000000003</v>
      </c>
      <c r="D2674" s="667"/>
      <c r="E2674" s="667"/>
      <c r="F2674" s="667"/>
      <c r="G2674" s="667"/>
      <c r="H2674" s="667"/>
      <c r="I2674" s="667"/>
      <c r="J2674" s="667"/>
      <c r="K2674" s="666">
        <v>17869.41</v>
      </c>
      <c r="L2674" s="667"/>
      <c r="M2674" s="667"/>
      <c r="N2674" s="666">
        <v>81257.570000000007</v>
      </c>
    </row>
    <row r="2675" spans="1:14" ht="15" thickBot="1">
      <c r="A2675" s="665" t="s">
        <v>2129</v>
      </c>
      <c r="B2675" s="665" t="s">
        <v>13</v>
      </c>
      <c r="C2675" s="666">
        <v>86094.8</v>
      </c>
      <c r="D2675" s="667"/>
      <c r="E2675" s="667"/>
      <c r="F2675" s="667"/>
      <c r="G2675" s="667"/>
      <c r="H2675" s="667"/>
      <c r="I2675" s="666">
        <v>432.23</v>
      </c>
      <c r="J2675" s="667"/>
      <c r="K2675" s="666">
        <v>38519.26</v>
      </c>
      <c r="L2675" s="667"/>
      <c r="M2675" s="667"/>
      <c r="N2675" s="666">
        <v>125046.29</v>
      </c>
    </row>
    <row r="2676" spans="1:14" ht="15" thickBot="1">
      <c r="A2676" s="665" t="s">
        <v>2130</v>
      </c>
      <c r="B2676" s="665" t="s">
        <v>13</v>
      </c>
      <c r="C2676" s="666">
        <v>31.76</v>
      </c>
      <c r="D2676" s="667"/>
      <c r="E2676" s="667"/>
      <c r="F2676" s="667"/>
      <c r="G2676" s="666">
        <v>3.9</v>
      </c>
      <c r="H2676" s="666">
        <v>0.35</v>
      </c>
      <c r="I2676" s="666">
        <v>106009.57</v>
      </c>
      <c r="J2676" s="666">
        <v>1.95</v>
      </c>
      <c r="K2676" s="667"/>
      <c r="L2676" s="667"/>
      <c r="M2676" s="667"/>
      <c r="N2676" s="666">
        <v>106047.53</v>
      </c>
    </row>
    <row r="2677" spans="1:14" ht="15" thickBot="1">
      <c r="A2677" s="665" t="s">
        <v>2131</v>
      </c>
      <c r="B2677" s="665" t="s">
        <v>16</v>
      </c>
      <c r="C2677" s="666">
        <v>44454.13</v>
      </c>
      <c r="D2677" s="667"/>
      <c r="E2677" s="667"/>
      <c r="F2677" s="667"/>
      <c r="G2677" s="667"/>
      <c r="H2677" s="667"/>
      <c r="I2677" s="666">
        <v>1545.04</v>
      </c>
      <c r="J2677" s="667"/>
      <c r="K2677" s="667"/>
      <c r="L2677" s="667"/>
      <c r="M2677" s="667"/>
      <c r="N2677" s="666">
        <v>45999.17</v>
      </c>
    </row>
    <row r="2678" spans="1:14" ht="15" thickBot="1">
      <c r="A2678" s="665" t="s">
        <v>2132</v>
      </c>
      <c r="B2678" s="665" t="s">
        <v>17</v>
      </c>
      <c r="C2678" s="666">
        <v>6401.45</v>
      </c>
      <c r="D2678" s="666">
        <v>1935.92</v>
      </c>
      <c r="E2678" s="667"/>
      <c r="F2678" s="667"/>
      <c r="G2678" s="666">
        <v>847.64</v>
      </c>
      <c r="H2678" s="667"/>
      <c r="I2678" s="666">
        <v>90.1</v>
      </c>
      <c r="J2678" s="666">
        <v>67100.05</v>
      </c>
      <c r="K2678" s="667"/>
      <c r="L2678" s="666">
        <v>126.61</v>
      </c>
      <c r="M2678" s="667"/>
      <c r="N2678" s="666">
        <v>76501.77</v>
      </c>
    </row>
    <row r="2679" spans="1:14" ht="15" thickBot="1">
      <c r="A2679" s="665" t="s">
        <v>2133</v>
      </c>
      <c r="B2679" s="665" t="s">
        <v>13</v>
      </c>
      <c r="C2679" s="666">
        <v>91475.93</v>
      </c>
      <c r="D2679" s="666">
        <v>430.28</v>
      </c>
      <c r="E2679" s="667"/>
      <c r="F2679" s="666">
        <v>4.0999999999999996</v>
      </c>
      <c r="G2679" s="667"/>
      <c r="H2679" s="667"/>
      <c r="I2679" s="666">
        <v>7744.05</v>
      </c>
      <c r="J2679" s="667"/>
      <c r="K2679" s="667"/>
      <c r="L2679" s="666">
        <v>1284.6400000000001</v>
      </c>
      <c r="M2679" s="667"/>
      <c r="N2679" s="666">
        <v>100939</v>
      </c>
    </row>
    <row r="2680" spans="1:14" ht="15" thickBot="1">
      <c r="A2680" s="665" t="s">
        <v>2134</v>
      </c>
      <c r="B2680" s="665" t="s">
        <v>13</v>
      </c>
      <c r="C2680" s="667"/>
      <c r="D2680" s="667"/>
      <c r="E2680" s="667"/>
      <c r="F2680" s="667"/>
      <c r="G2680" s="667"/>
      <c r="H2680" s="667"/>
      <c r="I2680" s="667"/>
      <c r="J2680" s="667"/>
      <c r="K2680" s="666">
        <v>16490.45</v>
      </c>
      <c r="L2680" s="666">
        <v>2336.4</v>
      </c>
      <c r="M2680" s="667"/>
      <c r="N2680" s="666">
        <v>18826.849999999999</v>
      </c>
    </row>
    <row r="2681" spans="1:14" ht="15" thickBot="1">
      <c r="A2681" s="665" t="s">
        <v>2135</v>
      </c>
      <c r="B2681" s="665" t="s">
        <v>13</v>
      </c>
      <c r="C2681" s="666">
        <v>2038.52</v>
      </c>
      <c r="D2681" s="667"/>
      <c r="E2681" s="667"/>
      <c r="F2681" s="667"/>
      <c r="G2681" s="667"/>
      <c r="H2681" s="667"/>
      <c r="I2681" s="666">
        <v>79691.039999999994</v>
      </c>
      <c r="J2681" s="667"/>
      <c r="K2681" s="666">
        <v>28085.95</v>
      </c>
      <c r="L2681" s="667"/>
      <c r="M2681" s="667"/>
      <c r="N2681" s="666">
        <v>109815.51</v>
      </c>
    </row>
    <row r="2682" spans="1:14" ht="15" thickBot="1">
      <c r="A2682" s="665" t="s">
        <v>2136</v>
      </c>
      <c r="B2682" s="665" t="s">
        <v>13</v>
      </c>
      <c r="C2682" s="666">
        <v>54768.55</v>
      </c>
      <c r="D2682" s="667"/>
      <c r="E2682" s="667"/>
      <c r="F2682" s="667"/>
      <c r="G2682" s="667"/>
      <c r="H2682" s="667"/>
      <c r="I2682" s="666">
        <v>27388.880000000001</v>
      </c>
      <c r="J2682" s="666">
        <v>9127.59</v>
      </c>
      <c r="K2682" s="666">
        <v>25217.94</v>
      </c>
      <c r="L2682" s="667"/>
      <c r="M2682" s="667"/>
      <c r="N2682" s="666">
        <v>116502.96</v>
      </c>
    </row>
    <row r="2683" spans="1:14" ht="15" thickBot="1">
      <c r="A2683" s="665" t="s">
        <v>2137</v>
      </c>
      <c r="B2683" s="665" t="s">
        <v>13</v>
      </c>
      <c r="C2683" s="666">
        <v>69698.31</v>
      </c>
      <c r="D2683" s="667"/>
      <c r="E2683" s="667"/>
      <c r="F2683" s="667"/>
      <c r="G2683" s="667"/>
      <c r="H2683" s="667"/>
      <c r="I2683" s="667"/>
      <c r="J2683" s="667"/>
      <c r="K2683" s="666">
        <v>919.75</v>
      </c>
      <c r="L2683" s="667"/>
      <c r="M2683" s="667"/>
      <c r="N2683" s="666">
        <v>70618.06</v>
      </c>
    </row>
    <row r="2684" spans="1:14" ht="15" thickBot="1">
      <c r="A2684" s="665" t="s">
        <v>2138</v>
      </c>
      <c r="B2684" s="665" t="s">
        <v>17</v>
      </c>
      <c r="C2684" s="666">
        <v>4143.3</v>
      </c>
      <c r="D2684" s="666">
        <v>170.1</v>
      </c>
      <c r="E2684" s="667"/>
      <c r="F2684" s="667"/>
      <c r="G2684" s="666">
        <v>1572.87</v>
      </c>
      <c r="H2684" s="666">
        <v>1560.38</v>
      </c>
      <c r="I2684" s="666">
        <v>1872.88</v>
      </c>
      <c r="J2684" s="666">
        <v>65646.8</v>
      </c>
      <c r="K2684" s="666">
        <v>5152.41</v>
      </c>
      <c r="L2684" s="666">
        <v>2300.0700000000002</v>
      </c>
      <c r="M2684" s="667"/>
      <c r="N2684" s="666">
        <v>82418.81</v>
      </c>
    </row>
    <row r="2685" spans="1:14" ht="15" thickBot="1">
      <c r="A2685" s="665" t="s">
        <v>2139</v>
      </c>
      <c r="B2685" s="665" t="s">
        <v>16</v>
      </c>
      <c r="C2685" s="666">
        <v>436.91</v>
      </c>
      <c r="D2685" s="667"/>
      <c r="E2685" s="667"/>
      <c r="F2685" s="666">
        <v>42283.91</v>
      </c>
      <c r="G2685" s="667"/>
      <c r="H2685" s="666">
        <v>493.83</v>
      </c>
      <c r="I2685" s="666">
        <v>287.86</v>
      </c>
      <c r="J2685" s="666">
        <v>7.89</v>
      </c>
      <c r="K2685" s="666">
        <v>1302.28</v>
      </c>
      <c r="L2685" s="667"/>
      <c r="M2685" s="667"/>
      <c r="N2685" s="666">
        <v>44812.68</v>
      </c>
    </row>
    <row r="2686" spans="1:14" ht="15" thickBot="1">
      <c r="A2686" s="665" t="s">
        <v>2140</v>
      </c>
      <c r="B2686" s="665" t="s">
        <v>14</v>
      </c>
      <c r="C2686" s="666">
        <v>54951.44</v>
      </c>
      <c r="D2686" s="666">
        <v>140.37</v>
      </c>
      <c r="E2686" s="667"/>
      <c r="F2686" s="667"/>
      <c r="G2686" s="667"/>
      <c r="H2686" s="667"/>
      <c r="I2686" s="666">
        <v>4499.99</v>
      </c>
      <c r="J2686" s="667"/>
      <c r="K2686" s="666">
        <v>15448.23</v>
      </c>
      <c r="L2686" s="667"/>
      <c r="M2686" s="667"/>
      <c r="N2686" s="666">
        <v>75040.03</v>
      </c>
    </row>
    <row r="2687" spans="1:14" ht="15" thickBot="1">
      <c r="A2687" s="665" t="s">
        <v>3800</v>
      </c>
      <c r="B2687" s="665" t="s">
        <v>15</v>
      </c>
      <c r="C2687" s="667"/>
      <c r="D2687" s="667"/>
      <c r="E2687" s="667"/>
      <c r="F2687" s="667"/>
      <c r="G2687" s="667"/>
      <c r="H2687" s="667"/>
      <c r="I2687" s="667"/>
      <c r="J2687" s="667"/>
      <c r="K2687" s="666">
        <v>5786.05</v>
      </c>
      <c r="L2687" s="667"/>
      <c r="M2687" s="667"/>
      <c r="N2687" s="666">
        <v>5786.05</v>
      </c>
    </row>
    <row r="2688" spans="1:14" ht="15" thickBot="1">
      <c r="A2688" s="665" t="s">
        <v>2141</v>
      </c>
      <c r="B2688" s="665" t="s">
        <v>13</v>
      </c>
      <c r="C2688" s="666">
        <v>46843.44</v>
      </c>
      <c r="D2688" s="667"/>
      <c r="E2688" s="667"/>
      <c r="F2688" s="667"/>
      <c r="G2688" s="667"/>
      <c r="H2688" s="667"/>
      <c r="I2688" s="666">
        <v>2832.04</v>
      </c>
      <c r="J2688" s="667"/>
      <c r="K2688" s="666">
        <v>819.27</v>
      </c>
      <c r="L2688" s="667"/>
      <c r="M2688" s="667"/>
      <c r="N2688" s="666">
        <v>50494.75</v>
      </c>
    </row>
    <row r="2689" spans="1:14" ht="15" thickBot="1">
      <c r="A2689" s="665" t="s">
        <v>2142</v>
      </c>
      <c r="B2689" s="665" t="s">
        <v>13</v>
      </c>
      <c r="C2689" s="666">
        <v>96581.02</v>
      </c>
      <c r="D2689" s="666">
        <v>873.44</v>
      </c>
      <c r="E2689" s="667"/>
      <c r="F2689" s="666">
        <v>9.66</v>
      </c>
      <c r="G2689" s="667"/>
      <c r="H2689" s="667"/>
      <c r="I2689" s="666">
        <v>9009.06</v>
      </c>
      <c r="J2689" s="667"/>
      <c r="K2689" s="667"/>
      <c r="L2689" s="666">
        <v>917.86</v>
      </c>
      <c r="M2689" s="667"/>
      <c r="N2689" s="666">
        <v>107391.03999999999</v>
      </c>
    </row>
    <row r="2690" spans="1:14" ht="15" thickBot="1">
      <c r="A2690" s="665" t="s">
        <v>3801</v>
      </c>
      <c r="B2690" s="665" t="s">
        <v>15</v>
      </c>
      <c r="C2690" s="667"/>
      <c r="D2690" s="667"/>
      <c r="E2690" s="667"/>
      <c r="F2690" s="667"/>
      <c r="G2690" s="667"/>
      <c r="H2690" s="667"/>
      <c r="I2690" s="667"/>
      <c r="J2690" s="667"/>
      <c r="K2690" s="666">
        <v>14223.25</v>
      </c>
      <c r="L2690" s="667"/>
      <c r="M2690" s="667"/>
      <c r="N2690" s="666">
        <v>14223.25</v>
      </c>
    </row>
    <row r="2691" spans="1:14" ht="15" thickBot="1">
      <c r="A2691" s="665" t="s">
        <v>2143</v>
      </c>
      <c r="B2691" s="665" t="s">
        <v>13</v>
      </c>
      <c r="C2691" s="666">
        <v>14872.46</v>
      </c>
      <c r="D2691" s="667"/>
      <c r="E2691" s="667"/>
      <c r="F2691" s="667"/>
      <c r="G2691" s="667"/>
      <c r="H2691" s="666">
        <v>32495.02</v>
      </c>
      <c r="I2691" s="666">
        <v>3642.63</v>
      </c>
      <c r="J2691" s="667"/>
      <c r="K2691" s="666">
        <v>26859.03</v>
      </c>
      <c r="L2691" s="667"/>
      <c r="M2691" s="667"/>
      <c r="N2691" s="666">
        <v>77869.14</v>
      </c>
    </row>
    <row r="2692" spans="1:14" ht="15" thickBot="1">
      <c r="A2692" s="665" t="s">
        <v>2144</v>
      </c>
      <c r="B2692" s="665" t="s">
        <v>16</v>
      </c>
      <c r="C2692" s="666">
        <v>48301.53</v>
      </c>
      <c r="D2692" s="666">
        <v>466.34</v>
      </c>
      <c r="E2692" s="667"/>
      <c r="F2692" s="666">
        <v>4.6100000000000003</v>
      </c>
      <c r="G2692" s="667"/>
      <c r="H2692" s="667"/>
      <c r="I2692" s="666">
        <v>4157.16</v>
      </c>
      <c r="J2692" s="667"/>
      <c r="K2692" s="667"/>
      <c r="L2692" s="666">
        <v>500.8</v>
      </c>
      <c r="M2692" s="667"/>
      <c r="N2692" s="666">
        <v>53430.44</v>
      </c>
    </row>
    <row r="2693" spans="1:14" ht="15" thickBot="1">
      <c r="A2693" s="665" t="s">
        <v>3802</v>
      </c>
      <c r="B2693" s="665" t="s">
        <v>14</v>
      </c>
      <c r="C2693" s="667"/>
      <c r="D2693" s="667"/>
      <c r="E2693" s="667"/>
      <c r="F2693" s="667"/>
      <c r="G2693" s="667"/>
      <c r="H2693" s="667"/>
      <c r="I2693" s="667"/>
      <c r="J2693" s="667"/>
      <c r="K2693" s="667"/>
      <c r="L2693" s="667"/>
      <c r="M2693" s="666">
        <v>36116.5</v>
      </c>
      <c r="N2693" s="666">
        <v>36116.5</v>
      </c>
    </row>
    <row r="2694" spans="1:14" ht="15" thickBot="1">
      <c r="A2694" s="665" t="s">
        <v>3802</v>
      </c>
      <c r="B2694" s="665" t="s">
        <v>19</v>
      </c>
      <c r="C2694" s="667"/>
      <c r="D2694" s="667"/>
      <c r="E2694" s="667"/>
      <c r="F2694" s="667"/>
      <c r="G2694" s="667"/>
      <c r="H2694" s="667"/>
      <c r="I2694" s="667"/>
      <c r="J2694" s="667"/>
      <c r="K2694" s="667"/>
      <c r="L2694" s="667"/>
      <c r="M2694" s="666">
        <v>0</v>
      </c>
      <c r="N2694" s="666">
        <v>0</v>
      </c>
    </row>
    <row r="2695" spans="1:14" ht="15" thickBot="1">
      <c r="A2695" s="665" t="s">
        <v>2145</v>
      </c>
      <c r="B2695" s="665" t="s">
        <v>13</v>
      </c>
      <c r="C2695" s="666">
        <v>5313.12</v>
      </c>
      <c r="D2695" s="667"/>
      <c r="E2695" s="667"/>
      <c r="F2695" s="667"/>
      <c r="G2695" s="667"/>
      <c r="H2695" s="667"/>
      <c r="I2695" s="667"/>
      <c r="J2695" s="667"/>
      <c r="K2695" s="666">
        <v>54563.29</v>
      </c>
      <c r="L2695" s="667"/>
      <c r="M2695" s="667"/>
      <c r="N2695" s="666">
        <v>59876.41</v>
      </c>
    </row>
    <row r="2696" spans="1:14" ht="15" thickBot="1">
      <c r="A2696" s="665" t="s">
        <v>2146</v>
      </c>
      <c r="B2696" s="665" t="s">
        <v>13</v>
      </c>
      <c r="C2696" s="666">
        <v>17924.95</v>
      </c>
      <c r="D2696" s="667"/>
      <c r="E2696" s="667"/>
      <c r="F2696" s="667"/>
      <c r="G2696" s="667"/>
      <c r="H2696" s="667"/>
      <c r="I2696" s="666">
        <v>28039.59</v>
      </c>
      <c r="J2696" s="667"/>
      <c r="K2696" s="666">
        <v>27920.62</v>
      </c>
      <c r="L2696" s="667"/>
      <c r="M2696" s="667"/>
      <c r="N2696" s="666">
        <v>73885.16</v>
      </c>
    </row>
    <row r="2697" spans="1:14" ht="15" thickBot="1">
      <c r="A2697" s="665" t="s">
        <v>2147</v>
      </c>
      <c r="B2697" s="665" t="s">
        <v>13</v>
      </c>
      <c r="C2697" s="666">
        <v>22173.72</v>
      </c>
      <c r="D2697" s="667"/>
      <c r="E2697" s="667"/>
      <c r="F2697" s="667"/>
      <c r="G2697" s="667"/>
      <c r="H2697" s="667"/>
      <c r="I2697" s="667"/>
      <c r="J2697" s="667"/>
      <c r="K2697" s="666">
        <v>40592.81</v>
      </c>
      <c r="L2697" s="667"/>
      <c r="M2697" s="667"/>
      <c r="N2697" s="666">
        <v>62766.53</v>
      </c>
    </row>
    <row r="2698" spans="1:14" ht="15" thickBot="1">
      <c r="A2698" s="665" t="s">
        <v>3243</v>
      </c>
      <c r="B2698" s="665" t="s">
        <v>13</v>
      </c>
      <c r="C2698" s="666">
        <v>55597.96</v>
      </c>
      <c r="D2698" s="666">
        <v>2227.37</v>
      </c>
      <c r="E2698" s="667"/>
      <c r="F2698" s="667"/>
      <c r="G2698" s="667"/>
      <c r="H2698" s="667"/>
      <c r="I2698" s="666">
        <v>6410.43</v>
      </c>
      <c r="J2698" s="666">
        <v>3883.84</v>
      </c>
      <c r="K2698" s="666">
        <v>10.039999999999999</v>
      </c>
      <c r="L2698" s="666">
        <v>450.93</v>
      </c>
      <c r="M2698" s="667"/>
      <c r="N2698" s="666">
        <v>68580.570000000007</v>
      </c>
    </row>
    <row r="2699" spans="1:14" ht="15" thickBot="1">
      <c r="A2699" s="665" t="s">
        <v>2148</v>
      </c>
      <c r="B2699" s="665" t="s">
        <v>16</v>
      </c>
      <c r="C2699" s="666">
        <v>28581.73</v>
      </c>
      <c r="D2699" s="667"/>
      <c r="E2699" s="667"/>
      <c r="F2699" s="667"/>
      <c r="G2699" s="667"/>
      <c r="H2699" s="667"/>
      <c r="I2699" s="666">
        <v>216.82</v>
      </c>
      <c r="J2699" s="667"/>
      <c r="K2699" s="666">
        <v>19653.439999999999</v>
      </c>
      <c r="L2699" s="667"/>
      <c r="M2699" s="667"/>
      <c r="N2699" s="666">
        <v>48451.99</v>
      </c>
    </row>
    <row r="2700" spans="1:14" ht="15" thickBot="1">
      <c r="A2700" s="665" t="s">
        <v>3244</v>
      </c>
      <c r="B2700" s="665" t="s">
        <v>14</v>
      </c>
      <c r="C2700" s="666">
        <v>-113.27</v>
      </c>
      <c r="D2700" s="666">
        <v>-1.47</v>
      </c>
      <c r="E2700" s="667"/>
      <c r="F2700" s="666">
        <v>257.73</v>
      </c>
      <c r="G2700" s="666">
        <v>-21.8</v>
      </c>
      <c r="H2700" s="667"/>
      <c r="I2700" s="666">
        <v>1303.1099999999999</v>
      </c>
      <c r="J2700" s="667"/>
      <c r="K2700" s="666">
        <v>47391.34</v>
      </c>
      <c r="L2700" s="666">
        <v>-12.22</v>
      </c>
      <c r="M2700" s="666">
        <v>-0.18</v>
      </c>
      <c r="N2700" s="666">
        <v>48803.24</v>
      </c>
    </row>
    <row r="2701" spans="1:14" ht="15" thickBot="1">
      <c r="A2701" s="665" t="s">
        <v>2149</v>
      </c>
      <c r="B2701" s="665" t="s">
        <v>16</v>
      </c>
      <c r="C2701" s="666">
        <v>9253.5499999999993</v>
      </c>
      <c r="D2701" s="666">
        <v>124.33</v>
      </c>
      <c r="E2701" s="667"/>
      <c r="F2701" s="667"/>
      <c r="G2701" s="667"/>
      <c r="H2701" s="666">
        <v>14.36</v>
      </c>
      <c r="I2701" s="666">
        <v>40446.79</v>
      </c>
      <c r="J2701" s="666">
        <v>448.28</v>
      </c>
      <c r="K2701" s="666">
        <v>44.23</v>
      </c>
      <c r="L2701" s="666">
        <v>289.68</v>
      </c>
      <c r="M2701" s="667"/>
      <c r="N2701" s="666">
        <v>50621.22</v>
      </c>
    </row>
    <row r="2702" spans="1:14" ht="15" thickBot="1">
      <c r="A2702" s="665" t="s">
        <v>2150</v>
      </c>
      <c r="B2702" s="665" t="s">
        <v>14</v>
      </c>
      <c r="C2702" s="666">
        <v>26641.43</v>
      </c>
      <c r="D2702" s="666">
        <v>-7.31</v>
      </c>
      <c r="E2702" s="667"/>
      <c r="F2702" s="667"/>
      <c r="G2702" s="666">
        <v>614.22</v>
      </c>
      <c r="H2702" s="667"/>
      <c r="I2702" s="666">
        <v>69729.539999999994</v>
      </c>
      <c r="J2702" s="667"/>
      <c r="K2702" s="666">
        <v>-0.08</v>
      </c>
      <c r="L2702" s="666">
        <v>66.88</v>
      </c>
      <c r="M2702" s="666">
        <v>5932.43</v>
      </c>
      <c r="N2702" s="666">
        <v>102977.11</v>
      </c>
    </row>
    <row r="2703" spans="1:14" ht="15" thickBot="1">
      <c r="A2703" s="665" t="s">
        <v>2151</v>
      </c>
      <c r="B2703" s="665" t="s">
        <v>13</v>
      </c>
      <c r="C2703" s="666">
        <v>28424.7</v>
      </c>
      <c r="D2703" s="667"/>
      <c r="E2703" s="667"/>
      <c r="F2703" s="667"/>
      <c r="G2703" s="667"/>
      <c r="H2703" s="667"/>
      <c r="I2703" s="667"/>
      <c r="J2703" s="667"/>
      <c r="K2703" s="666">
        <v>14938.22</v>
      </c>
      <c r="L2703" s="667"/>
      <c r="M2703" s="667"/>
      <c r="N2703" s="666">
        <v>43362.92</v>
      </c>
    </row>
    <row r="2704" spans="1:14" ht="15" thickBot="1">
      <c r="A2704" s="665" t="s">
        <v>3081</v>
      </c>
      <c r="B2704" s="665" t="s">
        <v>13</v>
      </c>
      <c r="C2704" s="666">
        <v>60635.040000000001</v>
      </c>
      <c r="D2704" s="666">
        <v>1746.22</v>
      </c>
      <c r="E2704" s="667"/>
      <c r="F2704" s="667"/>
      <c r="G2704" s="667"/>
      <c r="H2704" s="667"/>
      <c r="I2704" s="666">
        <v>13790.58</v>
      </c>
      <c r="J2704" s="666">
        <v>234.13</v>
      </c>
      <c r="K2704" s="666">
        <v>-0.06</v>
      </c>
      <c r="L2704" s="666">
        <v>1428.86</v>
      </c>
      <c r="M2704" s="667"/>
      <c r="N2704" s="666">
        <v>77834.77</v>
      </c>
    </row>
    <row r="2705" spans="1:14" ht="15" thickBot="1">
      <c r="A2705" s="665" t="s">
        <v>2152</v>
      </c>
      <c r="B2705" s="665" t="s">
        <v>14</v>
      </c>
      <c r="C2705" s="666">
        <v>5.25</v>
      </c>
      <c r="D2705" s="667"/>
      <c r="E2705" s="667"/>
      <c r="F2705" s="667"/>
      <c r="G2705" s="667"/>
      <c r="H2705" s="667"/>
      <c r="I2705" s="666">
        <v>116072.83</v>
      </c>
      <c r="J2705" s="667"/>
      <c r="K2705" s="667"/>
      <c r="L2705" s="666">
        <v>21.72</v>
      </c>
      <c r="M2705" s="667"/>
      <c r="N2705" s="666">
        <v>116099.8</v>
      </c>
    </row>
    <row r="2706" spans="1:14" ht="15" thickBot="1">
      <c r="A2706" s="665" t="s">
        <v>2153</v>
      </c>
      <c r="B2706" s="665" t="s">
        <v>13</v>
      </c>
      <c r="C2706" s="666">
        <v>15074.35</v>
      </c>
      <c r="D2706" s="667"/>
      <c r="E2706" s="667"/>
      <c r="F2706" s="667"/>
      <c r="G2706" s="667"/>
      <c r="H2706" s="667"/>
      <c r="I2706" s="667"/>
      <c r="J2706" s="667"/>
      <c r="K2706" s="666">
        <v>62996.7</v>
      </c>
      <c r="L2706" s="667"/>
      <c r="M2706" s="667"/>
      <c r="N2706" s="666">
        <v>78071.05</v>
      </c>
    </row>
    <row r="2707" spans="1:14" ht="15" thickBot="1">
      <c r="A2707" s="665" t="s">
        <v>2154</v>
      </c>
      <c r="B2707" s="665" t="s">
        <v>13</v>
      </c>
      <c r="C2707" s="666">
        <v>13290.09</v>
      </c>
      <c r="D2707" s="666">
        <v>1490.64</v>
      </c>
      <c r="E2707" s="667"/>
      <c r="F2707" s="667"/>
      <c r="G2707" s="666">
        <v>1173.82</v>
      </c>
      <c r="H2707" s="667"/>
      <c r="I2707" s="666">
        <v>426.95</v>
      </c>
      <c r="J2707" s="666">
        <v>75643.460000000006</v>
      </c>
      <c r="K2707" s="667"/>
      <c r="L2707" s="666">
        <v>498.83</v>
      </c>
      <c r="M2707" s="667"/>
      <c r="N2707" s="666">
        <v>92523.79</v>
      </c>
    </row>
    <row r="2708" spans="1:14" ht="15" thickBot="1">
      <c r="A2708" s="665" t="s">
        <v>2155</v>
      </c>
      <c r="B2708" s="665" t="s">
        <v>18</v>
      </c>
      <c r="C2708" s="666">
        <v>341.29</v>
      </c>
      <c r="D2708" s="666">
        <v>50.2</v>
      </c>
      <c r="E2708" s="667"/>
      <c r="F2708" s="667"/>
      <c r="G2708" s="666">
        <v>275.64999999999998</v>
      </c>
      <c r="H2708" s="666">
        <v>89.39</v>
      </c>
      <c r="I2708" s="666">
        <v>7.43</v>
      </c>
      <c r="J2708" s="666">
        <v>85984.85</v>
      </c>
      <c r="K2708" s="666">
        <v>242.68</v>
      </c>
      <c r="L2708" s="666">
        <v>327.14</v>
      </c>
      <c r="M2708" s="667"/>
      <c r="N2708" s="666">
        <v>87318.63</v>
      </c>
    </row>
    <row r="2709" spans="1:14" ht="15" thickBot="1">
      <c r="A2709" s="665" t="s">
        <v>2156</v>
      </c>
      <c r="B2709" s="665" t="s">
        <v>13</v>
      </c>
      <c r="C2709" s="667"/>
      <c r="D2709" s="667"/>
      <c r="E2709" s="667"/>
      <c r="F2709" s="667"/>
      <c r="G2709" s="667"/>
      <c r="H2709" s="666">
        <v>-1721.4</v>
      </c>
      <c r="I2709" s="667"/>
      <c r="J2709" s="667"/>
      <c r="K2709" s="666">
        <v>87330.34</v>
      </c>
      <c r="L2709" s="667"/>
      <c r="M2709" s="667"/>
      <c r="N2709" s="666">
        <v>85608.94</v>
      </c>
    </row>
    <row r="2710" spans="1:14" ht="15" thickBot="1">
      <c r="A2710" s="665" t="s">
        <v>2157</v>
      </c>
      <c r="B2710" s="665" t="s">
        <v>18</v>
      </c>
      <c r="C2710" s="666">
        <v>6912.87</v>
      </c>
      <c r="D2710" s="667"/>
      <c r="E2710" s="667"/>
      <c r="F2710" s="667"/>
      <c r="G2710" s="667"/>
      <c r="H2710" s="666">
        <v>1407.99</v>
      </c>
      <c r="I2710" s="667"/>
      <c r="J2710" s="666">
        <v>59516.17</v>
      </c>
      <c r="K2710" s="666">
        <v>2561.91</v>
      </c>
      <c r="L2710" s="667"/>
      <c r="M2710" s="667"/>
      <c r="N2710" s="666">
        <v>70398.94</v>
      </c>
    </row>
    <row r="2711" spans="1:14" ht="15" thickBot="1">
      <c r="A2711" s="665" t="s">
        <v>2158</v>
      </c>
      <c r="B2711" s="665" t="s">
        <v>13</v>
      </c>
      <c r="C2711" s="666">
        <v>76744.33</v>
      </c>
      <c r="D2711" s="667"/>
      <c r="E2711" s="667"/>
      <c r="F2711" s="667"/>
      <c r="G2711" s="667"/>
      <c r="H2711" s="667"/>
      <c r="I2711" s="667"/>
      <c r="J2711" s="667"/>
      <c r="K2711" s="666">
        <v>29764.61</v>
      </c>
      <c r="L2711" s="667"/>
      <c r="M2711" s="667"/>
      <c r="N2711" s="666">
        <v>106508.94</v>
      </c>
    </row>
    <row r="2712" spans="1:14" ht="15" thickBot="1">
      <c r="A2712" s="665" t="s">
        <v>2159</v>
      </c>
      <c r="B2712" s="665" t="s">
        <v>13</v>
      </c>
      <c r="C2712" s="666">
        <v>95501.24</v>
      </c>
      <c r="D2712" s="666">
        <v>3536.96</v>
      </c>
      <c r="E2712" s="667"/>
      <c r="F2712" s="667"/>
      <c r="G2712" s="667"/>
      <c r="H2712" s="667"/>
      <c r="I2712" s="666">
        <v>1513.45</v>
      </c>
      <c r="J2712" s="667"/>
      <c r="K2712" s="666">
        <v>11250.73</v>
      </c>
      <c r="L2712" s="666">
        <v>1229.52</v>
      </c>
      <c r="M2712" s="667"/>
      <c r="N2712" s="666">
        <v>113031.9</v>
      </c>
    </row>
    <row r="2713" spans="1:14" ht="15" thickBot="1">
      <c r="A2713" s="665" t="s">
        <v>2160</v>
      </c>
      <c r="B2713" s="665" t="s">
        <v>16</v>
      </c>
      <c r="C2713" s="666">
        <v>129.28</v>
      </c>
      <c r="D2713" s="667"/>
      <c r="E2713" s="667"/>
      <c r="F2713" s="666">
        <v>30171.3</v>
      </c>
      <c r="G2713" s="667"/>
      <c r="H2713" s="666">
        <v>155.07</v>
      </c>
      <c r="I2713" s="666">
        <v>327.2</v>
      </c>
      <c r="J2713" s="666">
        <v>0.01</v>
      </c>
      <c r="K2713" s="666">
        <v>635.91</v>
      </c>
      <c r="L2713" s="667"/>
      <c r="M2713" s="667"/>
      <c r="N2713" s="666">
        <v>31418.77</v>
      </c>
    </row>
    <row r="2714" spans="1:14" ht="15" thickBot="1">
      <c r="A2714" s="665" t="s">
        <v>2161</v>
      </c>
      <c r="B2714" s="665" t="s">
        <v>13</v>
      </c>
      <c r="C2714" s="666">
        <v>59466.48</v>
      </c>
      <c r="D2714" s="666">
        <v>80.83</v>
      </c>
      <c r="E2714" s="667"/>
      <c r="F2714" s="667"/>
      <c r="G2714" s="667"/>
      <c r="H2714" s="667"/>
      <c r="I2714" s="666">
        <v>425.98</v>
      </c>
      <c r="J2714" s="666">
        <v>15227.61</v>
      </c>
      <c r="K2714" s="667"/>
      <c r="L2714" s="667"/>
      <c r="M2714" s="667"/>
      <c r="N2714" s="666">
        <v>75200.899999999994</v>
      </c>
    </row>
    <row r="2715" spans="1:14" ht="15" thickBot="1">
      <c r="A2715" s="665" t="s">
        <v>2162</v>
      </c>
      <c r="B2715" s="665" t="s">
        <v>13</v>
      </c>
      <c r="C2715" s="666">
        <v>72096.679999999993</v>
      </c>
      <c r="D2715" s="667"/>
      <c r="E2715" s="667"/>
      <c r="F2715" s="667"/>
      <c r="G2715" s="667"/>
      <c r="H2715" s="667"/>
      <c r="I2715" s="666">
        <v>10714.84</v>
      </c>
      <c r="J2715" s="667"/>
      <c r="K2715" s="667"/>
      <c r="L2715" s="667"/>
      <c r="M2715" s="667"/>
      <c r="N2715" s="666">
        <v>82811.520000000004</v>
      </c>
    </row>
    <row r="2716" spans="1:14" ht="15" thickBot="1">
      <c r="A2716" s="665" t="s">
        <v>2163</v>
      </c>
      <c r="B2716" s="665" t="s">
        <v>13</v>
      </c>
      <c r="C2716" s="666">
        <v>50489.71</v>
      </c>
      <c r="D2716" s="667"/>
      <c r="E2716" s="667"/>
      <c r="F2716" s="667"/>
      <c r="G2716" s="667"/>
      <c r="H2716" s="667"/>
      <c r="I2716" s="667"/>
      <c r="J2716" s="667"/>
      <c r="K2716" s="666">
        <v>26009.88</v>
      </c>
      <c r="L2716" s="667"/>
      <c r="M2716" s="667"/>
      <c r="N2716" s="666">
        <v>76499.59</v>
      </c>
    </row>
    <row r="2717" spans="1:14" ht="15" thickBot="1">
      <c r="A2717" s="665" t="s">
        <v>2164</v>
      </c>
      <c r="B2717" s="665" t="s">
        <v>14</v>
      </c>
      <c r="C2717" s="666">
        <v>10734.9</v>
      </c>
      <c r="D2717" s="667"/>
      <c r="E2717" s="667"/>
      <c r="F2717" s="667"/>
      <c r="G2717" s="667"/>
      <c r="H2717" s="667"/>
      <c r="I2717" s="666">
        <v>111779.7</v>
      </c>
      <c r="J2717" s="667"/>
      <c r="K2717" s="667"/>
      <c r="L2717" s="667"/>
      <c r="M2717" s="667"/>
      <c r="N2717" s="666">
        <v>122514.6</v>
      </c>
    </row>
    <row r="2718" spans="1:14" ht="15" thickBot="1">
      <c r="A2718" s="665" t="s">
        <v>2165</v>
      </c>
      <c r="B2718" s="665" t="s">
        <v>13</v>
      </c>
      <c r="C2718" s="667"/>
      <c r="D2718" s="667"/>
      <c r="E2718" s="667"/>
      <c r="F2718" s="667"/>
      <c r="G2718" s="667"/>
      <c r="H2718" s="667"/>
      <c r="I2718" s="667"/>
      <c r="J2718" s="667"/>
      <c r="K2718" s="666">
        <v>60391.34</v>
      </c>
      <c r="L2718" s="667"/>
      <c r="M2718" s="667"/>
      <c r="N2718" s="666">
        <v>60391.34</v>
      </c>
    </row>
    <row r="2719" spans="1:14" ht="15" thickBot="1">
      <c r="A2719" s="665" t="s">
        <v>3803</v>
      </c>
      <c r="B2719" s="665" t="s">
        <v>15</v>
      </c>
      <c r="C2719" s="667"/>
      <c r="D2719" s="667"/>
      <c r="E2719" s="667"/>
      <c r="F2719" s="667"/>
      <c r="G2719" s="667"/>
      <c r="H2719" s="667"/>
      <c r="I2719" s="667"/>
      <c r="J2719" s="667"/>
      <c r="K2719" s="666">
        <v>5518.57</v>
      </c>
      <c r="L2719" s="667"/>
      <c r="M2719" s="667"/>
      <c r="N2719" s="666">
        <v>5518.57</v>
      </c>
    </row>
    <row r="2720" spans="1:14" ht="15" thickBot="1">
      <c r="A2720" s="665" t="s">
        <v>2166</v>
      </c>
      <c r="B2720" s="665" t="s">
        <v>16</v>
      </c>
      <c r="C2720" s="666">
        <v>0.78</v>
      </c>
      <c r="D2720" s="667"/>
      <c r="E2720" s="667"/>
      <c r="F2720" s="667"/>
      <c r="G2720" s="667"/>
      <c r="H2720" s="667"/>
      <c r="I2720" s="666">
        <v>78.17</v>
      </c>
      <c r="J2720" s="667"/>
      <c r="K2720" s="666">
        <v>45786.43</v>
      </c>
      <c r="L2720" s="666">
        <v>8590.66</v>
      </c>
      <c r="M2720" s="667"/>
      <c r="N2720" s="666">
        <v>54456.04</v>
      </c>
    </row>
    <row r="2721" spans="1:14" ht="15" thickBot="1">
      <c r="A2721" s="665" t="s">
        <v>2167</v>
      </c>
      <c r="B2721" s="665" t="s">
        <v>13</v>
      </c>
      <c r="C2721" s="666">
        <v>23766.82</v>
      </c>
      <c r="D2721" s="667"/>
      <c r="E2721" s="667"/>
      <c r="F2721" s="667"/>
      <c r="G2721" s="667"/>
      <c r="H2721" s="667"/>
      <c r="I2721" s="666">
        <v>2107.67</v>
      </c>
      <c r="J2721" s="666">
        <v>822</v>
      </c>
      <c r="K2721" s="666">
        <v>1921.28</v>
      </c>
      <c r="L2721" s="667"/>
      <c r="M2721" s="667"/>
      <c r="N2721" s="666">
        <v>28617.77</v>
      </c>
    </row>
    <row r="2722" spans="1:14" ht="15" thickBot="1">
      <c r="A2722" s="665" t="s">
        <v>3804</v>
      </c>
      <c r="B2722" s="665" t="s">
        <v>16</v>
      </c>
      <c r="C2722" s="666">
        <v>10825.05</v>
      </c>
      <c r="D2722" s="667"/>
      <c r="E2722" s="667"/>
      <c r="F2722" s="667"/>
      <c r="G2722" s="667"/>
      <c r="H2722" s="667"/>
      <c r="I2722" s="667"/>
      <c r="J2722" s="667"/>
      <c r="K2722" s="666">
        <v>4855.8999999999996</v>
      </c>
      <c r="L2722" s="667"/>
      <c r="M2722" s="667"/>
      <c r="N2722" s="666">
        <v>15680.95</v>
      </c>
    </row>
    <row r="2723" spans="1:14" ht="15" thickBot="1">
      <c r="A2723" s="665" t="s">
        <v>2168</v>
      </c>
      <c r="B2723" s="665" t="s">
        <v>13</v>
      </c>
      <c r="C2723" s="667"/>
      <c r="D2723" s="667"/>
      <c r="E2723" s="667"/>
      <c r="F2723" s="667"/>
      <c r="G2723" s="667"/>
      <c r="H2723" s="667"/>
      <c r="I2723" s="667"/>
      <c r="J2723" s="667"/>
      <c r="K2723" s="666">
        <v>72181.710000000006</v>
      </c>
      <c r="L2723" s="667"/>
      <c r="M2723" s="667"/>
      <c r="N2723" s="666">
        <v>72181.710000000006</v>
      </c>
    </row>
    <row r="2724" spans="1:14" ht="15" thickBot="1">
      <c r="A2724" s="665" t="s">
        <v>2169</v>
      </c>
      <c r="B2724" s="665" t="s">
        <v>15</v>
      </c>
      <c r="C2724" s="667"/>
      <c r="D2724" s="667"/>
      <c r="E2724" s="667"/>
      <c r="F2724" s="667"/>
      <c r="G2724" s="667"/>
      <c r="H2724" s="667"/>
      <c r="I2724" s="667"/>
      <c r="J2724" s="667"/>
      <c r="K2724" s="666">
        <v>53140.2</v>
      </c>
      <c r="L2724" s="667"/>
      <c r="M2724" s="667"/>
      <c r="N2724" s="666">
        <v>53140.2</v>
      </c>
    </row>
    <row r="2725" spans="1:14" ht="15" thickBot="1">
      <c r="A2725" s="665" t="s">
        <v>3805</v>
      </c>
      <c r="B2725" s="665" t="s">
        <v>13</v>
      </c>
      <c r="C2725" s="666">
        <v>20352.54</v>
      </c>
      <c r="D2725" s="667"/>
      <c r="E2725" s="667"/>
      <c r="F2725" s="667"/>
      <c r="G2725" s="667"/>
      <c r="H2725" s="667"/>
      <c r="I2725" s="667"/>
      <c r="J2725" s="667"/>
      <c r="K2725" s="666">
        <v>12844.98</v>
      </c>
      <c r="L2725" s="667"/>
      <c r="M2725" s="666">
        <v>16858.14</v>
      </c>
      <c r="N2725" s="666">
        <v>50055.66</v>
      </c>
    </row>
    <row r="2726" spans="1:14" ht="15" thickBot="1">
      <c r="A2726" s="665" t="s">
        <v>2170</v>
      </c>
      <c r="B2726" s="665" t="s">
        <v>13</v>
      </c>
      <c r="C2726" s="666">
        <v>55477.25</v>
      </c>
      <c r="D2726" s="666">
        <v>1549.13</v>
      </c>
      <c r="E2726" s="667"/>
      <c r="F2726" s="666">
        <v>0.73</v>
      </c>
      <c r="G2726" s="667"/>
      <c r="H2726" s="667"/>
      <c r="I2726" s="666">
        <v>1028.28</v>
      </c>
      <c r="J2726" s="667"/>
      <c r="K2726" s="667"/>
      <c r="L2726" s="666">
        <v>64.75</v>
      </c>
      <c r="M2726" s="667"/>
      <c r="N2726" s="666">
        <v>58120.14</v>
      </c>
    </row>
    <row r="2727" spans="1:14" ht="15" thickBot="1">
      <c r="A2727" s="665" t="s">
        <v>3245</v>
      </c>
      <c r="B2727" s="665" t="s">
        <v>15</v>
      </c>
      <c r="C2727" s="667"/>
      <c r="D2727" s="667"/>
      <c r="E2727" s="667"/>
      <c r="F2727" s="667"/>
      <c r="G2727" s="667"/>
      <c r="H2727" s="667"/>
      <c r="I2727" s="667"/>
      <c r="J2727" s="667"/>
      <c r="K2727" s="666">
        <v>720.4</v>
      </c>
      <c r="L2727" s="667"/>
      <c r="M2727" s="667"/>
      <c r="N2727" s="666">
        <v>720.4</v>
      </c>
    </row>
    <row r="2728" spans="1:14" ht="15" thickBot="1">
      <c r="A2728" s="665" t="s">
        <v>2171</v>
      </c>
      <c r="B2728" s="665" t="s">
        <v>16</v>
      </c>
      <c r="C2728" s="667"/>
      <c r="D2728" s="667"/>
      <c r="E2728" s="667"/>
      <c r="F2728" s="667"/>
      <c r="G2728" s="667"/>
      <c r="H2728" s="667"/>
      <c r="I2728" s="667"/>
      <c r="J2728" s="666">
        <v>45378.17</v>
      </c>
      <c r="K2728" s="667"/>
      <c r="L2728" s="667"/>
      <c r="M2728" s="667"/>
      <c r="N2728" s="666">
        <v>45378.17</v>
      </c>
    </row>
    <row r="2729" spans="1:14" ht="15" thickBot="1">
      <c r="A2729" s="665" t="s">
        <v>2172</v>
      </c>
      <c r="B2729" s="665" t="s">
        <v>14</v>
      </c>
      <c r="C2729" s="666">
        <v>109839.26</v>
      </c>
      <c r="D2729" s="666">
        <v>12399.98</v>
      </c>
      <c r="E2729" s="667"/>
      <c r="F2729" s="667"/>
      <c r="G2729" s="666">
        <v>25.73</v>
      </c>
      <c r="H2729" s="667"/>
      <c r="I2729" s="666">
        <v>32926.74</v>
      </c>
      <c r="J2729" s="667"/>
      <c r="K2729" s="666">
        <v>12.64</v>
      </c>
      <c r="L2729" s="666">
        <v>3757.89</v>
      </c>
      <c r="M2729" s="666">
        <v>63.44</v>
      </c>
      <c r="N2729" s="666">
        <v>159025.68</v>
      </c>
    </row>
    <row r="2730" spans="1:14" ht="15" thickBot="1">
      <c r="A2730" s="665" t="s">
        <v>3082</v>
      </c>
      <c r="B2730" s="665" t="s">
        <v>13</v>
      </c>
      <c r="C2730" s="666">
        <v>74634.12</v>
      </c>
      <c r="D2730" s="666">
        <v>2029.54</v>
      </c>
      <c r="E2730" s="667"/>
      <c r="F2730" s="667"/>
      <c r="G2730" s="667"/>
      <c r="H2730" s="667"/>
      <c r="I2730" s="666">
        <v>28324.959999999999</v>
      </c>
      <c r="J2730" s="666">
        <v>2709.25</v>
      </c>
      <c r="K2730" s="666">
        <v>-3.09</v>
      </c>
      <c r="L2730" s="666">
        <v>350.97</v>
      </c>
      <c r="M2730" s="667"/>
      <c r="N2730" s="666">
        <v>108045.75</v>
      </c>
    </row>
    <row r="2731" spans="1:14" ht="15" thickBot="1">
      <c r="A2731" s="665" t="s">
        <v>3246</v>
      </c>
      <c r="B2731" s="665" t="s">
        <v>17</v>
      </c>
      <c r="C2731" s="666">
        <v>12941.84</v>
      </c>
      <c r="D2731" s="666">
        <v>1846.09</v>
      </c>
      <c r="E2731" s="667"/>
      <c r="F2731" s="667"/>
      <c r="G2731" s="666">
        <v>286.45</v>
      </c>
      <c r="H2731" s="666">
        <v>59.24</v>
      </c>
      <c r="I2731" s="667"/>
      <c r="J2731" s="666">
        <v>23406.639999999999</v>
      </c>
      <c r="K2731" s="666">
        <v>507.22</v>
      </c>
      <c r="L2731" s="666">
        <v>2940.07</v>
      </c>
      <c r="M2731" s="667"/>
      <c r="N2731" s="666">
        <v>41987.55</v>
      </c>
    </row>
    <row r="2732" spans="1:14" ht="15" thickBot="1">
      <c r="A2732" s="665" t="s">
        <v>3246</v>
      </c>
      <c r="B2732" s="665" t="s">
        <v>18</v>
      </c>
      <c r="C2732" s="666">
        <v>398.77</v>
      </c>
      <c r="D2732" s="666">
        <v>86.07</v>
      </c>
      <c r="E2732" s="667"/>
      <c r="F2732" s="667"/>
      <c r="G2732" s="666">
        <v>5.86</v>
      </c>
      <c r="H2732" s="666">
        <v>0.72</v>
      </c>
      <c r="I2732" s="667"/>
      <c r="J2732" s="666">
        <v>266.48</v>
      </c>
      <c r="K2732" s="666">
        <v>1.49</v>
      </c>
      <c r="L2732" s="666">
        <v>11.09</v>
      </c>
      <c r="M2732" s="667"/>
      <c r="N2732" s="666">
        <v>770.48</v>
      </c>
    </row>
    <row r="2733" spans="1:14" ht="15" thickBot="1">
      <c r="A2733" s="665" t="s">
        <v>2173</v>
      </c>
      <c r="B2733" s="665" t="s">
        <v>13</v>
      </c>
      <c r="C2733" s="666">
        <v>59946.57</v>
      </c>
      <c r="D2733" s="666">
        <v>729.82</v>
      </c>
      <c r="E2733" s="667"/>
      <c r="F2733" s="667"/>
      <c r="G2733" s="666">
        <v>331.07</v>
      </c>
      <c r="H2733" s="667"/>
      <c r="I2733" s="666">
        <v>61515.85</v>
      </c>
      <c r="J2733" s="667"/>
      <c r="K2733" s="667"/>
      <c r="L2733" s="666">
        <v>559.62</v>
      </c>
      <c r="M2733" s="666">
        <v>389.26</v>
      </c>
      <c r="N2733" s="666">
        <v>123472.19</v>
      </c>
    </row>
    <row r="2734" spans="1:14" ht="15" thickBot="1">
      <c r="A2734" s="665" t="s">
        <v>2174</v>
      </c>
      <c r="B2734" s="665" t="s">
        <v>13</v>
      </c>
      <c r="C2734" s="667"/>
      <c r="D2734" s="667"/>
      <c r="E2734" s="667"/>
      <c r="F2734" s="667"/>
      <c r="G2734" s="667"/>
      <c r="H2734" s="667"/>
      <c r="I2734" s="666">
        <v>4015.04</v>
      </c>
      <c r="J2734" s="667"/>
      <c r="K2734" s="666">
        <v>87758.080000000002</v>
      </c>
      <c r="L2734" s="667"/>
      <c r="M2734" s="667"/>
      <c r="N2734" s="666">
        <v>91773.119999999995</v>
      </c>
    </row>
    <row r="2735" spans="1:14" ht="15" thickBot="1">
      <c r="A2735" s="665" t="s">
        <v>2175</v>
      </c>
      <c r="B2735" s="665" t="s">
        <v>18</v>
      </c>
      <c r="C2735" s="666">
        <v>5763.89</v>
      </c>
      <c r="D2735" s="666">
        <v>242.51</v>
      </c>
      <c r="E2735" s="667"/>
      <c r="F2735" s="667"/>
      <c r="G2735" s="666">
        <v>1245.27</v>
      </c>
      <c r="H2735" s="666">
        <v>1745.22</v>
      </c>
      <c r="I2735" s="666">
        <v>30.19</v>
      </c>
      <c r="J2735" s="666">
        <v>73179.73</v>
      </c>
      <c r="K2735" s="666">
        <v>3726.56</v>
      </c>
      <c r="L2735" s="666">
        <v>1528.25</v>
      </c>
      <c r="M2735" s="667"/>
      <c r="N2735" s="666">
        <v>87461.62</v>
      </c>
    </row>
    <row r="2736" spans="1:14" ht="15" thickBot="1">
      <c r="A2736" s="665" t="s">
        <v>2176</v>
      </c>
      <c r="B2736" s="665" t="s">
        <v>15</v>
      </c>
      <c r="C2736" s="667"/>
      <c r="D2736" s="667"/>
      <c r="E2736" s="667"/>
      <c r="F2736" s="667"/>
      <c r="G2736" s="667"/>
      <c r="H2736" s="667"/>
      <c r="I2736" s="666">
        <v>118.26</v>
      </c>
      <c r="J2736" s="667"/>
      <c r="K2736" s="666">
        <v>62188.85</v>
      </c>
      <c r="L2736" s="667"/>
      <c r="M2736" s="667"/>
      <c r="N2736" s="666">
        <v>62307.11</v>
      </c>
    </row>
    <row r="2737" spans="1:14" ht="15" thickBot="1">
      <c r="A2737" s="665" t="s">
        <v>3083</v>
      </c>
      <c r="B2737" s="665" t="s">
        <v>13</v>
      </c>
      <c r="C2737" s="666">
        <v>31552.32</v>
      </c>
      <c r="D2737" s="666">
        <v>528.27</v>
      </c>
      <c r="E2737" s="667"/>
      <c r="F2737" s="667"/>
      <c r="G2737" s="667"/>
      <c r="H2737" s="667"/>
      <c r="I2737" s="666">
        <v>203.09</v>
      </c>
      <c r="J2737" s="666">
        <v>-120</v>
      </c>
      <c r="K2737" s="666">
        <v>0.41</v>
      </c>
      <c r="L2737" s="666">
        <v>16.91</v>
      </c>
      <c r="M2737" s="667"/>
      <c r="N2737" s="666">
        <v>32181</v>
      </c>
    </row>
    <row r="2738" spans="1:14" ht="15" thickBot="1">
      <c r="A2738" s="665" t="s">
        <v>3083</v>
      </c>
      <c r="B2738" s="665" t="s">
        <v>16</v>
      </c>
      <c r="C2738" s="666">
        <v>18229.53</v>
      </c>
      <c r="D2738" s="666">
        <v>41.37</v>
      </c>
      <c r="E2738" s="667"/>
      <c r="F2738" s="667"/>
      <c r="G2738" s="667"/>
      <c r="H2738" s="667"/>
      <c r="I2738" s="666">
        <v>3.82</v>
      </c>
      <c r="J2738" s="666">
        <v>191.73</v>
      </c>
      <c r="K2738" s="667"/>
      <c r="L2738" s="666">
        <v>-0.8</v>
      </c>
      <c r="M2738" s="667"/>
      <c r="N2738" s="666">
        <v>18465.650000000001</v>
      </c>
    </row>
    <row r="2739" spans="1:14" ht="15" thickBot="1">
      <c r="A2739" s="665" t="s">
        <v>2177</v>
      </c>
      <c r="B2739" s="665" t="s">
        <v>13</v>
      </c>
      <c r="C2739" s="666">
        <v>35681.71</v>
      </c>
      <c r="D2739" s="666">
        <v>786.06</v>
      </c>
      <c r="E2739" s="667"/>
      <c r="F2739" s="667"/>
      <c r="G2739" s="667"/>
      <c r="H2739" s="667"/>
      <c r="I2739" s="666">
        <v>8363.6200000000008</v>
      </c>
      <c r="J2739" s="666">
        <v>2789.34</v>
      </c>
      <c r="K2739" s="666">
        <v>5279.74</v>
      </c>
      <c r="L2739" s="666">
        <v>215.3</v>
      </c>
      <c r="M2739" s="667"/>
      <c r="N2739" s="666">
        <v>53115.77</v>
      </c>
    </row>
    <row r="2740" spans="1:14" ht="15" thickBot="1">
      <c r="A2740" s="665" t="s">
        <v>2178</v>
      </c>
      <c r="B2740" s="665" t="s">
        <v>13</v>
      </c>
      <c r="C2740" s="666">
        <v>62805.85</v>
      </c>
      <c r="D2740" s="667"/>
      <c r="E2740" s="667"/>
      <c r="F2740" s="667"/>
      <c r="G2740" s="667"/>
      <c r="H2740" s="667"/>
      <c r="I2740" s="666">
        <v>2144.04</v>
      </c>
      <c r="J2740" s="667"/>
      <c r="K2740" s="667"/>
      <c r="L2740" s="667"/>
      <c r="M2740" s="667"/>
      <c r="N2740" s="666">
        <v>64949.89</v>
      </c>
    </row>
    <row r="2741" spans="1:14" ht="15" thickBot="1">
      <c r="A2741" s="665" t="s">
        <v>3084</v>
      </c>
      <c r="B2741" s="665" t="s">
        <v>16</v>
      </c>
      <c r="C2741" s="666">
        <v>7229.38</v>
      </c>
      <c r="D2741" s="667"/>
      <c r="E2741" s="667"/>
      <c r="F2741" s="667"/>
      <c r="G2741" s="667"/>
      <c r="H2741" s="667"/>
      <c r="I2741" s="667"/>
      <c r="J2741" s="667"/>
      <c r="K2741" s="666">
        <v>17367.43</v>
      </c>
      <c r="L2741" s="667"/>
      <c r="M2741" s="667"/>
      <c r="N2741" s="666">
        <v>24596.81</v>
      </c>
    </row>
    <row r="2742" spans="1:14" ht="15" thickBot="1">
      <c r="A2742" s="665" t="s">
        <v>2179</v>
      </c>
      <c r="B2742" s="665" t="s">
        <v>13</v>
      </c>
      <c r="C2742" s="666">
        <v>39449.800000000003</v>
      </c>
      <c r="D2742" s="666">
        <v>281.85000000000002</v>
      </c>
      <c r="E2742" s="667"/>
      <c r="F2742" s="666">
        <v>2.71</v>
      </c>
      <c r="G2742" s="667"/>
      <c r="H2742" s="667"/>
      <c r="I2742" s="666">
        <v>23231.75</v>
      </c>
      <c r="J2742" s="667"/>
      <c r="K2742" s="666">
        <v>3864.18</v>
      </c>
      <c r="L2742" s="666">
        <v>100.75</v>
      </c>
      <c r="M2742" s="667"/>
      <c r="N2742" s="666">
        <v>66931.039999999994</v>
      </c>
    </row>
    <row r="2743" spans="1:14" ht="15" thickBot="1">
      <c r="A2743" s="665" t="s">
        <v>2180</v>
      </c>
      <c r="B2743" s="665" t="s">
        <v>13</v>
      </c>
      <c r="C2743" s="666">
        <v>143.49</v>
      </c>
      <c r="D2743" s="667"/>
      <c r="E2743" s="667"/>
      <c r="F2743" s="667"/>
      <c r="G2743" s="667"/>
      <c r="H2743" s="667"/>
      <c r="I2743" s="667"/>
      <c r="J2743" s="667"/>
      <c r="K2743" s="666">
        <v>87472.34</v>
      </c>
      <c r="L2743" s="667"/>
      <c r="M2743" s="667"/>
      <c r="N2743" s="666">
        <v>87615.83</v>
      </c>
    </row>
    <row r="2744" spans="1:14" ht="15" thickBot="1">
      <c r="A2744" s="665" t="s">
        <v>2181</v>
      </c>
      <c r="B2744" s="665" t="s">
        <v>14</v>
      </c>
      <c r="C2744" s="666">
        <v>5.85</v>
      </c>
      <c r="D2744" s="666">
        <v>7.0000000000000007E-2</v>
      </c>
      <c r="E2744" s="667"/>
      <c r="F2744" s="666">
        <v>0.35</v>
      </c>
      <c r="G2744" s="666">
        <v>705.05</v>
      </c>
      <c r="H2744" s="667"/>
      <c r="I2744" s="666">
        <v>189.02</v>
      </c>
      <c r="J2744" s="667"/>
      <c r="K2744" s="666">
        <v>53428.160000000003</v>
      </c>
      <c r="L2744" s="666">
        <v>0.64</v>
      </c>
      <c r="M2744" s="666">
        <v>0.02</v>
      </c>
      <c r="N2744" s="666">
        <v>54329.16</v>
      </c>
    </row>
    <row r="2745" spans="1:14" ht="15" thickBot="1">
      <c r="A2745" s="665" t="s">
        <v>2182</v>
      </c>
      <c r="B2745" s="665" t="s">
        <v>14</v>
      </c>
      <c r="C2745" s="666">
        <v>27.53</v>
      </c>
      <c r="D2745" s="666">
        <v>48153.72</v>
      </c>
      <c r="E2745" s="667"/>
      <c r="F2745" s="667"/>
      <c r="G2745" s="667"/>
      <c r="H2745" s="667"/>
      <c r="I2745" s="666">
        <v>19.899999999999999</v>
      </c>
      <c r="J2745" s="667"/>
      <c r="K2745" s="666">
        <v>7842.86</v>
      </c>
      <c r="L2745" s="667"/>
      <c r="M2745" s="667"/>
      <c r="N2745" s="666">
        <v>56044.01</v>
      </c>
    </row>
    <row r="2746" spans="1:14" ht="15" thickBot="1">
      <c r="A2746" s="665" t="s">
        <v>3085</v>
      </c>
      <c r="B2746" s="665" t="s">
        <v>13</v>
      </c>
      <c r="C2746" s="666">
        <v>32887.370000000003</v>
      </c>
      <c r="D2746" s="667"/>
      <c r="E2746" s="667"/>
      <c r="F2746" s="667"/>
      <c r="G2746" s="667"/>
      <c r="H2746" s="666">
        <v>12739.61</v>
      </c>
      <c r="I2746" s="666">
        <v>2391.1799999999998</v>
      </c>
      <c r="J2746" s="667"/>
      <c r="K2746" s="666">
        <v>15943.93</v>
      </c>
      <c r="L2746" s="667"/>
      <c r="M2746" s="667"/>
      <c r="N2746" s="666">
        <v>63962.09</v>
      </c>
    </row>
    <row r="2747" spans="1:14" ht="15" thickBot="1">
      <c r="A2747" s="665" t="s">
        <v>2183</v>
      </c>
      <c r="B2747" s="665" t="s">
        <v>13</v>
      </c>
      <c r="C2747" s="666">
        <v>19055.89</v>
      </c>
      <c r="D2747" s="667"/>
      <c r="E2747" s="667"/>
      <c r="F2747" s="667"/>
      <c r="G2747" s="667"/>
      <c r="H2747" s="667"/>
      <c r="I2747" s="667"/>
      <c r="J2747" s="667"/>
      <c r="K2747" s="666">
        <v>29494.14</v>
      </c>
      <c r="L2747" s="667"/>
      <c r="M2747" s="667"/>
      <c r="N2747" s="666">
        <v>48550.03</v>
      </c>
    </row>
    <row r="2748" spans="1:14" ht="15" thickBot="1">
      <c r="A2748" s="665" t="s">
        <v>2183</v>
      </c>
      <c r="B2748" s="665" t="s">
        <v>14</v>
      </c>
      <c r="C2748" s="666">
        <v>-1.25</v>
      </c>
      <c r="D2748" s="667"/>
      <c r="E2748" s="667"/>
      <c r="F2748" s="667"/>
      <c r="G2748" s="666">
        <v>-0.31</v>
      </c>
      <c r="H2748" s="667"/>
      <c r="I2748" s="666">
        <v>13498.18</v>
      </c>
      <c r="J2748" s="667"/>
      <c r="K2748" s="667"/>
      <c r="L2748" s="667"/>
      <c r="M2748" s="667"/>
      <c r="N2748" s="666">
        <v>13496.62</v>
      </c>
    </row>
    <row r="2749" spans="1:14" ht="15" thickBot="1">
      <c r="A2749" s="665" t="s">
        <v>2184</v>
      </c>
      <c r="B2749" s="665" t="s">
        <v>13</v>
      </c>
      <c r="C2749" s="667"/>
      <c r="D2749" s="667"/>
      <c r="E2749" s="667"/>
      <c r="F2749" s="667"/>
      <c r="G2749" s="667"/>
      <c r="H2749" s="667"/>
      <c r="I2749" s="667"/>
      <c r="J2749" s="667"/>
      <c r="K2749" s="666">
        <v>180191.73</v>
      </c>
      <c r="L2749" s="667"/>
      <c r="M2749" s="667"/>
      <c r="N2749" s="666">
        <v>180191.73</v>
      </c>
    </row>
    <row r="2750" spans="1:14" ht="15" thickBot="1">
      <c r="A2750" s="665" t="s">
        <v>2185</v>
      </c>
      <c r="B2750" s="665" t="s">
        <v>15</v>
      </c>
      <c r="C2750" s="666">
        <v>40793.919999999998</v>
      </c>
      <c r="D2750" s="667"/>
      <c r="E2750" s="667"/>
      <c r="F2750" s="667"/>
      <c r="G2750" s="667"/>
      <c r="H2750" s="667"/>
      <c r="I2750" s="667"/>
      <c r="J2750" s="667"/>
      <c r="K2750" s="666">
        <v>35058.730000000003</v>
      </c>
      <c r="L2750" s="667"/>
      <c r="M2750" s="667"/>
      <c r="N2750" s="666">
        <v>75852.649999999994</v>
      </c>
    </row>
    <row r="2751" spans="1:14" ht="15" thickBot="1">
      <c r="A2751" s="665" t="s">
        <v>2186</v>
      </c>
      <c r="B2751" s="665" t="s">
        <v>15</v>
      </c>
      <c r="C2751" s="666">
        <v>287.58999999999997</v>
      </c>
      <c r="D2751" s="666">
        <v>0.53</v>
      </c>
      <c r="E2751" s="667"/>
      <c r="F2751" s="667"/>
      <c r="G2751" s="667"/>
      <c r="H2751" s="667"/>
      <c r="I2751" s="666">
        <v>55028.5</v>
      </c>
      <c r="J2751" s="667"/>
      <c r="K2751" s="667"/>
      <c r="L2751" s="667"/>
      <c r="M2751" s="667"/>
      <c r="N2751" s="666">
        <v>55316.62</v>
      </c>
    </row>
    <row r="2752" spans="1:14" ht="15" thickBot="1">
      <c r="A2752" s="665" t="s">
        <v>2187</v>
      </c>
      <c r="B2752" s="665" t="s">
        <v>18</v>
      </c>
      <c r="C2752" s="666">
        <v>7840.4</v>
      </c>
      <c r="D2752" s="667"/>
      <c r="E2752" s="667"/>
      <c r="F2752" s="667"/>
      <c r="G2752" s="667"/>
      <c r="H2752" s="666">
        <v>1612.08</v>
      </c>
      <c r="I2752" s="667"/>
      <c r="J2752" s="666">
        <v>68367.19</v>
      </c>
      <c r="K2752" s="666">
        <v>2784.19</v>
      </c>
      <c r="L2752" s="667"/>
      <c r="M2752" s="667"/>
      <c r="N2752" s="666">
        <v>80603.86</v>
      </c>
    </row>
    <row r="2753" spans="1:14" ht="15" thickBot="1">
      <c r="A2753" s="665" t="s">
        <v>2188</v>
      </c>
      <c r="B2753" s="665" t="s">
        <v>14</v>
      </c>
      <c r="C2753" s="666">
        <v>56580.35</v>
      </c>
      <c r="D2753" s="666">
        <v>2816.69</v>
      </c>
      <c r="E2753" s="667"/>
      <c r="F2753" s="667"/>
      <c r="G2753" s="666">
        <v>765.36</v>
      </c>
      <c r="H2753" s="667"/>
      <c r="I2753" s="666">
        <v>64827.02</v>
      </c>
      <c r="J2753" s="667"/>
      <c r="K2753" s="667"/>
      <c r="L2753" s="666">
        <v>34.56</v>
      </c>
      <c r="M2753" s="666">
        <v>21.42</v>
      </c>
      <c r="N2753" s="666">
        <v>125045.4</v>
      </c>
    </row>
    <row r="2754" spans="1:14" ht="15" thickBot="1">
      <c r="A2754" s="665" t="s">
        <v>2189</v>
      </c>
      <c r="B2754" s="665" t="s">
        <v>13</v>
      </c>
      <c r="C2754" s="667"/>
      <c r="D2754" s="667"/>
      <c r="E2754" s="667"/>
      <c r="F2754" s="667"/>
      <c r="G2754" s="667"/>
      <c r="H2754" s="667"/>
      <c r="I2754" s="667"/>
      <c r="J2754" s="667"/>
      <c r="K2754" s="666">
        <v>70189.649999999994</v>
      </c>
      <c r="L2754" s="667"/>
      <c r="M2754" s="667"/>
      <c r="N2754" s="666">
        <v>70189.649999999994</v>
      </c>
    </row>
    <row r="2755" spans="1:14" ht="15" thickBot="1">
      <c r="A2755" s="665" t="s">
        <v>2190</v>
      </c>
      <c r="B2755" s="665" t="s">
        <v>13</v>
      </c>
      <c r="C2755" s="666">
        <v>48124.24</v>
      </c>
      <c r="D2755" s="666">
        <v>0.78</v>
      </c>
      <c r="E2755" s="667"/>
      <c r="F2755" s="667"/>
      <c r="G2755" s="667"/>
      <c r="H2755" s="667"/>
      <c r="I2755" s="666">
        <v>2498.54</v>
      </c>
      <c r="J2755" s="667"/>
      <c r="K2755" s="667"/>
      <c r="L2755" s="666">
        <v>14822.34</v>
      </c>
      <c r="M2755" s="667"/>
      <c r="N2755" s="666">
        <v>65445.9</v>
      </c>
    </row>
    <row r="2756" spans="1:14" ht="15" thickBot="1">
      <c r="A2756" s="665" t="s">
        <v>2191</v>
      </c>
      <c r="B2756" s="665" t="s">
        <v>13</v>
      </c>
      <c r="C2756" s="666">
        <v>44937.4</v>
      </c>
      <c r="D2756" s="666">
        <v>5251.43</v>
      </c>
      <c r="E2756" s="667"/>
      <c r="F2756" s="667"/>
      <c r="G2756" s="667"/>
      <c r="H2756" s="667"/>
      <c r="I2756" s="666">
        <v>332.57</v>
      </c>
      <c r="J2756" s="666">
        <v>11467.02</v>
      </c>
      <c r="K2756" s="666">
        <v>-0.26</v>
      </c>
      <c r="L2756" s="666">
        <v>-18.649999999999999</v>
      </c>
      <c r="M2756" s="667"/>
      <c r="N2756" s="666">
        <v>61969.51</v>
      </c>
    </row>
    <row r="2757" spans="1:14" ht="15" thickBot="1">
      <c r="A2757" s="665" t="s">
        <v>2192</v>
      </c>
      <c r="B2757" s="665" t="s">
        <v>13</v>
      </c>
      <c r="C2757" s="666">
        <v>-1.07</v>
      </c>
      <c r="D2757" s="667"/>
      <c r="E2757" s="667"/>
      <c r="F2757" s="667"/>
      <c r="G2757" s="667"/>
      <c r="H2757" s="667"/>
      <c r="I2757" s="666">
        <v>112415.34</v>
      </c>
      <c r="J2757" s="667"/>
      <c r="K2757" s="667"/>
      <c r="L2757" s="666">
        <v>-7.76</v>
      </c>
      <c r="M2757" s="667"/>
      <c r="N2757" s="666">
        <v>112406.51</v>
      </c>
    </row>
    <row r="2758" spans="1:14" ht="15" thickBot="1">
      <c r="A2758" s="665" t="s">
        <v>2193</v>
      </c>
      <c r="B2758" s="665" t="s">
        <v>13</v>
      </c>
      <c r="C2758" s="667"/>
      <c r="D2758" s="667"/>
      <c r="E2758" s="667"/>
      <c r="F2758" s="667"/>
      <c r="G2758" s="667"/>
      <c r="H2758" s="667"/>
      <c r="I2758" s="666">
        <v>83517.48</v>
      </c>
      <c r="J2758" s="667"/>
      <c r="K2758" s="666">
        <v>29512.799999999999</v>
      </c>
      <c r="L2758" s="667"/>
      <c r="M2758" s="667"/>
      <c r="N2758" s="666">
        <v>113030.28</v>
      </c>
    </row>
    <row r="2759" spans="1:14" ht="15" thickBot="1">
      <c r="A2759" s="665" t="s">
        <v>2194</v>
      </c>
      <c r="B2759" s="665" t="s">
        <v>13</v>
      </c>
      <c r="C2759" s="666">
        <v>48953.13</v>
      </c>
      <c r="D2759" s="667"/>
      <c r="E2759" s="667"/>
      <c r="F2759" s="667"/>
      <c r="G2759" s="667"/>
      <c r="H2759" s="667"/>
      <c r="I2759" s="666">
        <v>7957.08</v>
      </c>
      <c r="J2759" s="666">
        <v>9791.59</v>
      </c>
      <c r="K2759" s="667"/>
      <c r="L2759" s="667"/>
      <c r="M2759" s="667"/>
      <c r="N2759" s="666">
        <v>66701.8</v>
      </c>
    </row>
    <row r="2760" spans="1:14" ht="15" thickBot="1">
      <c r="A2760" s="665" t="s">
        <v>2195</v>
      </c>
      <c r="B2760" s="665" t="s">
        <v>14</v>
      </c>
      <c r="C2760" s="666">
        <v>11094.66</v>
      </c>
      <c r="D2760" s="666">
        <v>2531.79</v>
      </c>
      <c r="E2760" s="667"/>
      <c r="F2760" s="667"/>
      <c r="G2760" s="666">
        <v>116.75</v>
      </c>
      <c r="H2760" s="667"/>
      <c r="I2760" s="666">
        <v>179740.19</v>
      </c>
      <c r="J2760" s="667"/>
      <c r="K2760" s="666">
        <v>2190.73</v>
      </c>
      <c r="L2760" s="666">
        <v>17410.68</v>
      </c>
      <c r="M2760" s="667"/>
      <c r="N2760" s="666">
        <v>213084.79999999999</v>
      </c>
    </row>
    <row r="2761" spans="1:14" ht="15" thickBot="1">
      <c r="A2761" s="665" t="s">
        <v>2196</v>
      </c>
      <c r="B2761" s="665" t="s">
        <v>13</v>
      </c>
      <c r="C2761" s="666">
        <v>1.1299999999999999</v>
      </c>
      <c r="D2761" s="667"/>
      <c r="E2761" s="667"/>
      <c r="F2761" s="666">
        <v>70657.11</v>
      </c>
      <c r="G2761" s="667"/>
      <c r="H2761" s="667"/>
      <c r="I2761" s="666">
        <v>12.67</v>
      </c>
      <c r="J2761" s="666">
        <v>1.71</v>
      </c>
      <c r="K2761" s="666">
        <v>61.59</v>
      </c>
      <c r="L2761" s="667"/>
      <c r="M2761" s="667"/>
      <c r="N2761" s="666">
        <v>70734.210000000006</v>
      </c>
    </row>
    <row r="2762" spans="1:14" ht="15" thickBot="1">
      <c r="A2762" s="665" t="s">
        <v>2197</v>
      </c>
      <c r="B2762" s="665" t="s">
        <v>15</v>
      </c>
      <c r="C2762" s="667"/>
      <c r="D2762" s="667"/>
      <c r="E2762" s="667"/>
      <c r="F2762" s="667"/>
      <c r="G2762" s="667"/>
      <c r="H2762" s="667"/>
      <c r="I2762" s="667"/>
      <c r="J2762" s="667"/>
      <c r="K2762" s="666">
        <v>28268.48</v>
      </c>
      <c r="L2762" s="667"/>
      <c r="M2762" s="667"/>
      <c r="N2762" s="666">
        <v>28268.48</v>
      </c>
    </row>
    <row r="2763" spans="1:14" ht="15" thickBot="1">
      <c r="A2763" s="665" t="s">
        <v>3806</v>
      </c>
      <c r="B2763" s="665" t="s">
        <v>13</v>
      </c>
      <c r="C2763" s="667"/>
      <c r="D2763" s="667"/>
      <c r="E2763" s="667"/>
      <c r="F2763" s="666">
        <v>13619.35</v>
      </c>
      <c r="G2763" s="667"/>
      <c r="H2763" s="667"/>
      <c r="I2763" s="667"/>
      <c r="J2763" s="667"/>
      <c r="K2763" s="666">
        <v>821.4</v>
      </c>
      <c r="L2763" s="667"/>
      <c r="M2763" s="667"/>
      <c r="N2763" s="666">
        <v>14440.75</v>
      </c>
    </row>
    <row r="2764" spans="1:14" ht="15" thickBot="1">
      <c r="A2764" s="665" t="s">
        <v>2198</v>
      </c>
      <c r="B2764" s="665" t="s">
        <v>15</v>
      </c>
      <c r="C2764" s="667"/>
      <c r="D2764" s="667"/>
      <c r="E2764" s="667"/>
      <c r="F2764" s="667"/>
      <c r="G2764" s="667"/>
      <c r="H2764" s="667"/>
      <c r="I2764" s="666">
        <v>10.09</v>
      </c>
      <c r="J2764" s="667"/>
      <c r="K2764" s="666">
        <v>40681.82</v>
      </c>
      <c r="L2764" s="667"/>
      <c r="M2764" s="667"/>
      <c r="N2764" s="666">
        <v>40691.910000000003</v>
      </c>
    </row>
    <row r="2765" spans="1:14" ht="15" thickBot="1">
      <c r="A2765" s="665" t="s">
        <v>2199</v>
      </c>
      <c r="B2765" s="665" t="s">
        <v>15</v>
      </c>
      <c r="C2765" s="667"/>
      <c r="D2765" s="667"/>
      <c r="E2765" s="667"/>
      <c r="F2765" s="667"/>
      <c r="G2765" s="667"/>
      <c r="H2765" s="667"/>
      <c r="I2765" s="667"/>
      <c r="J2765" s="667"/>
      <c r="K2765" s="666">
        <v>26976.78</v>
      </c>
      <c r="L2765" s="667"/>
      <c r="M2765" s="667"/>
      <c r="N2765" s="666">
        <v>26976.78</v>
      </c>
    </row>
    <row r="2766" spans="1:14" ht="15" thickBot="1">
      <c r="A2766" s="665" t="s">
        <v>3807</v>
      </c>
      <c r="B2766" s="665" t="s">
        <v>13</v>
      </c>
      <c r="C2766" s="666">
        <v>25136.32</v>
      </c>
      <c r="D2766" s="667"/>
      <c r="E2766" s="667"/>
      <c r="F2766" s="667"/>
      <c r="G2766" s="667"/>
      <c r="H2766" s="667"/>
      <c r="I2766" s="667"/>
      <c r="J2766" s="667"/>
      <c r="K2766" s="666">
        <v>38905.24</v>
      </c>
      <c r="L2766" s="667"/>
      <c r="M2766" s="667"/>
      <c r="N2766" s="666">
        <v>64041.56</v>
      </c>
    </row>
    <row r="2767" spans="1:14" ht="15" thickBot="1">
      <c r="A2767" s="665" t="s">
        <v>2200</v>
      </c>
      <c r="B2767" s="665" t="s">
        <v>13</v>
      </c>
      <c r="C2767" s="667"/>
      <c r="D2767" s="667"/>
      <c r="E2767" s="667"/>
      <c r="F2767" s="666">
        <v>22510.639999999999</v>
      </c>
      <c r="G2767" s="667"/>
      <c r="H2767" s="667"/>
      <c r="I2767" s="666">
        <v>3561.84</v>
      </c>
      <c r="J2767" s="666">
        <v>350.05</v>
      </c>
      <c r="K2767" s="666">
        <v>85774.97</v>
      </c>
      <c r="L2767" s="667"/>
      <c r="M2767" s="667"/>
      <c r="N2767" s="666">
        <v>112197.5</v>
      </c>
    </row>
    <row r="2768" spans="1:14" ht="15" thickBot="1">
      <c r="A2768" s="665" t="s">
        <v>2201</v>
      </c>
      <c r="B2768" s="665" t="s">
        <v>13</v>
      </c>
      <c r="C2768" s="666">
        <v>-25.74</v>
      </c>
      <c r="D2768" s="667"/>
      <c r="E2768" s="667"/>
      <c r="F2768" s="667"/>
      <c r="G2768" s="666">
        <v>92.08</v>
      </c>
      <c r="H2768" s="666">
        <v>4534.74</v>
      </c>
      <c r="I2768" s="666">
        <v>70639.820000000007</v>
      </c>
      <c r="J2768" s="666">
        <v>46.05</v>
      </c>
      <c r="K2768" s="667"/>
      <c r="L2768" s="666">
        <v>0</v>
      </c>
      <c r="M2768" s="667"/>
      <c r="N2768" s="666">
        <v>75286.95</v>
      </c>
    </row>
    <row r="2769" spans="1:14" ht="15" thickBot="1">
      <c r="A2769" s="665" t="s">
        <v>2202</v>
      </c>
      <c r="B2769" s="665" t="s">
        <v>13</v>
      </c>
      <c r="C2769" s="666">
        <v>13952.82</v>
      </c>
      <c r="D2769" s="666">
        <v>1364.02</v>
      </c>
      <c r="E2769" s="667"/>
      <c r="F2769" s="667"/>
      <c r="G2769" s="666">
        <v>1218.44</v>
      </c>
      <c r="H2769" s="667"/>
      <c r="I2769" s="666">
        <v>432.64</v>
      </c>
      <c r="J2769" s="666">
        <v>75178.78</v>
      </c>
      <c r="K2769" s="667"/>
      <c r="L2769" s="666">
        <v>462.34</v>
      </c>
      <c r="M2769" s="667"/>
      <c r="N2769" s="666">
        <v>92609.04</v>
      </c>
    </row>
    <row r="2770" spans="1:14" ht="15" thickBot="1">
      <c r="A2770" s="665" t="s">
        <v>2203</v>
      </c>
      <c r="B2770" s="665" t="s">
        <v>14</v>
      </c>
      <c r="C2770" s="666">
        <v>12183.4</v>
      </c>
      <c r="D2770" s="666">
        <v>1445.67</v>
      </c>
      <c r="E2770" s="667"/>
      <c r="F2770" s="667"/>
      <c r="G2770" s="666">
        <v>2445.79</v>
      </c>
      <c r="H2770" s="667"/>
      <c r="I2770" s="666">
        <v>146941.84</v>
      </c>
      <c r="J2770" s="667"/>
      <c r="K2770" s="666">
        <v>521.76</v>
      </c>
      <c r="L2770" s="666">
        <v>8914.92</v>
      </c>
      <c r="M2770" s="667"/>
      <c r="N2770" s="666">
        <v>172453.38</v>
      </c>
    </row>
    <row r="2771" spans="1:14" ht="15" thickBot="1">
      <c r="A2771" s="665" t="s">
        <v>2204</v>
      </c>
      <c r="B2771" s="665" t="s">
        <v>13</v>
      </c>
      <c r="C2771" s="666">
        <v>55252.7</v>
      </c>
      <c r="D2771" s="667"/>
      <c r="E2771" s="667"/>
      <c r="F2771" s="667"/>
      <c r="G2771" s="667"/>
      <c r="H2771" s="667"/>
      <c r="I2771" s="667"/>
      <c r="J2771" s="667"/>
      <c r="K2771" s="666">
        <v>92508.37</v>
      </c>
      <c r="L2771" s="667"/>
      <c r="M2771" s="667"/>
      <c r="N2771" s="666">
        <v>147761.07</v>
      </c>
    </row>
    <row r="2772" spans="1:14" ht="15" thickBot="1">
      <c r="A2772" s="665" t="s">
        <v>3808</v>
      </c>
      <c r="B2772" s="665" t="s">
        <v>14</v>
      </c>
      <c r="C2772" s="666">
        <v>91623.57</v>
      </c>
      <c r="D2772" s="666">
        <v>15308.55</v>
      </c>
      <c r="E2772" s="667"/>
      <c r="F2772" s="667"/>
      <c r="G2772" s="666">
        <v>17.760000000000002</v>
      </c>
      <c r="H2772" s="667"/>
      <c r="I2772" s="666">
        <v>24363.63</v>
      </c>
      <c r="J2772" s="667"/>
      <c r="K2772" s="666">
        <v>8.43</v>
      </c>
      <c r="L2772" s="666">
        <v>1903.47</v>
      </c>
      <c r="M2772" s="666">
        <v>59.65</v>
      </c>
      <c r="N2772" s="666">
        <v>133285.06</v>
      </c>
    </row>
    <row r="2773" spans="1:14" ht="15" thickBot="1">
      <c r="A2773" s="665" t="s">
        <v>2205</v>
      </c>
      <c r="B2773" s="665" t="s">
        <v>13</v>
      </c>
      <c r="C2773" s="667"/>
      <c r="D2773" s="667"/>
      <c r="E2773" s="667"/>
      <c r="F2773" s="667"/>
      <c r="G2773" s="667"/>
      <c r="H2773" s="667"/>
      <c r="I2773" s="666">
        <v>2146.7199999999998</v>
      </c>
      <c r="J2773" s="667"/>
      <c r="K2773" s="666">
        <v>51159.3</v>
      </c>
      <c r="L2773" s="667"/>
      <c r="M2773" s="667"/>
      <c r="N2773" s="666">
        <v>53306.02</v>
      </c>
    </row>
    <row r="2774" spans="1:14" ht="15" thickBot="1">
      <c r="A2774" s="665" t="s">
        <v>2206</v>
      </c>
      <c r="B2774" s="665" t="s">
        <v>13</v>
      </c>
      <c r="C2774" s="666">
        <v>33363.56</v>
      </c>
      <c r="D2774" s="666">
        <v>13897.12</v>
      </c>
      <c r="E2774" s="667"/>
      <c r="F2774" s="667"/>
      <c r="G2774" s="666">
        <v>398.81</v>
      </c>
      <c r="H2774" s="667"/>
      <c r="I2774" s="666">
        <v>23.55</v>
      </c>
      <c r="J2774" s="666">
        <v>49186.09</v>
      </c>
      <c r="K2774" s="666">
        <v>8004.05</v>
      </c>
      <c r="L2774" s="666">
        <v>403.88</v>
      </c>
      <c r="M2774" s="666">
        <v>1312.61</v>
      </c>
      <c r="N2774" s="666">
        <v>106589.67</v>
      </c>
    </row>
    <row r="2775" spans="1:14" ht="15" thickBot="1">
      <c r="A2775" s="665" t="s">
        <v>2207</v>
      </c>
      <c r="B2775" s="665" t="s">
        <v>17</v>
      </c>
      <c r="C2775" s="666">
        <v>3214.29</v>
      </c>
      <c r="D2775" s="666">
        <v>10.96</v>
      </c>
      <c r="E2775" s="667"/>
      <c r="F2775" s="667"/>
      <c r="G2775" s="666">
        <v>202.51</v>
      </c>
      <c r="H2775" s="667"/>
      <c r="I2775" s="666">
        <v>40.770000000000003</v>
      </c>
      <c r="J2775" s="666">
        <v>65710.649999999994</v>
      </c>
      <c r="K2775" s="666">
        <v>2.78</v>
      </c>
      <c r="L2775" s="666">
        <v>852.21</v>
      </c>
      <c r="M2775" s="667"/>
      <c r="N2775" s="666">
        <v>70034.17</v>
      </c>
    </row>
    <row r="2776" spans="1:14" ht="15" thickBot="1">
      <c r="A2776" s="665" t="s">
        <v>3247</v>
      </c>
      <c r="B2776" s="665" t="s">
        <v>15</v>
      </c>
      <c r="C2776" s="667"/>
      <c r="D2776" s="667"/>
      <c r="E2776" s="667"/>
      <c r="F2776" s="667"/>
      <c r="G2776" s="667"/>
      <c r="H2776" s="667"/>
      <c r="I2776" s="666">
        <v>378.32</v>
      </c>
      <c r="J2776" s="667"/>
      <c r="K2776" s="666">
        <v>36335.800000000003</v>
      </c>
      <c r="L2776" s="667"/>
      <c r="M2776" s="667"/>
      <c r="N2776" s="666">
        <v>36714.120000000003</v>
      </c>
    </row>
    <row r="2777" spans="1:14" ht="15" thickBot="1">
      <c r="A2777" s="665" t="s">
        <v>2208</v>
      </c>
      <c r="B2777" s="665" t="s">
        <v>13</v>
      </c>
      <c r="C2777" s="666">
        <v>42469.36</v>
      </c>
      <c r="D2777" s="667"/>
      <c r="E2777" s="667"/>
      <c r="F2777" s="667"/>
      <c r="G2777" s="667"/>
      <c r="H2777" s="667"/>
      <c r="I2777" s="666">
        <v>5598.86</v>
      </c>
      <c r="J2777" s="666">
        <v>4996.1000000000004</v>
      </c>
      <c r="K2777" s="667"/>
      <c r="L2777" s="667"/>
      <c r="M2777" s="667"/>
      <c r="N2777" s="666">
        <v>53064.32</v>
      </c>
    </row>
    <row r="2778" spans="1:14" ht="15" thickBot="1">
      <c r="A2778" s="665" t="s">
        <v>2209</v>
      </c>
      <c r="B2778" s="665" t="s">
        <v>16</v>
      </c>
      <c r="C2778" s="666">
        <v>27.25</v>
      </c>
      <c r="D2778" s="667"/>
      <c r="E2778" s="667"/>
      <c r="F2778" s="667"/>
      <c r="G2778" s="667"/>
      <c r="H2778" s="667"/>
      <c r="I2778" s="666">
        <v>37.93</v>
      </c>
      <c r="J2778" s="667"/>
      <c r="K2778" s="666">
        <v>28311.51</v>
      </c>
      <c r="L2778" s="666">
        <v>22990.13</v>
      </c>
      <c r="M2778" s="667"/>
      <c r="N2778" s="666">
        <v>51366.82</v>
      </c>
    </row>
    <row r="2779" spans="1:14" ht="15" thickBot="1">
      <c r="A2779" s="665" t="s">
        <v>3248</v>
      </c>
      <c r="B2779" s="665" t="s">
        <v>13</v>
      </c>
      <c r="C2779" s="666">
        <v>68350.73</v>
      </c>
      <c r="D2779" s="667"/>
      <c r="E2779" s="667"/>
      <c r="F2779" s="667"/>
      <c r="G2779" s="667"/>
      <c r="H2779" s="667"/>
      <c r="I2779" s="667"/>
      <c r="J2779" s="667"/>
      <c r="K2779" s="666">
        <v>47227.18</v>
      </c>
      <c r="L2779" s="667"/>
      <c r="M2779" s="667"/>
      <c r="N2779" s="666">
        <v>115577.91</v>
      </c>
    </row>
    <row r="2780" spans="1:14" ht="15" thickBot="1">
      <c r="A2780" s="665" t="s">
        <v>2210</v>
      </c>
      <c r="B2780" s="665" t="s">
        <v>15</v>
      </c>
      <c r="C2780" s="666">
        <v>11992.78</v>
      </c>
      <c r="D2780" s="667"/>
      <c r="E2780" s="667"/>
      <c r="F2780" s="667"/>
      <c r="G2780" s="667"/>
      <c r="H2780" s="667"/>
      <c r="I2780" s="667"/>
      <c r="J2780" s="667"/>
      <c r="K2780" s="666">
        <v>39105.81</v>
      </c>
      <c r="L2780" s="667"/>
      <c r="M2780" s="667"/>
      <c r="N2780" s="666">
        <v>51098.59</v>
      </c>
    </row>
    <row r="2781" spans="1:14" ht="15" thickBot="1">
      <c r="A2781" s="665" t="s">
        <v>2211</v>
      </c>
      <c r="B2781" s="665" t="s">
        <v>13</v>
      </c>
      <c r="C2781" s="666">
        <v>6632.11</v>
      </c>
      <c r="D2781" s="666">
        <v>123.41</v>
      </c>
      <c r="E2781" s="667"/>
      <c r="F2781" s="667"/>
      <c r="G2781" s="667"/>
      <c r="H2781" s="667"/>
      <c r="I2781" s="666">
        <v>187.11</v>
      </c>
      <c r="J2781" s="667"/>
      <c r="K2781" s="666">
        <v>2261.7199999999998</v>
      </c>
      <c r="L2781" s="666">
        <v>27.15</v>
      </c>
      <c r="M2781" s="667"/>
      <c r="N2781" s="666">
        <v>9231.5</v>
      </c>
    </row>
    <row r="2782" spans="1:14" ht="15" thickBot="1">
      <c r="A2782" s="665" t="s">
        <v>2212</v>
      </c>
      <c r="B2782" s="665" t="s">
        <v>15</v>
      </c>
      <c r="C2782" s="667"/>
      <c r="D2782" s="667"/>
      <c r="E2782" s="667"/>
      <c r="F2782" s="667"/>
      <c r="G2782" s="667"/>
      <c r="H2782" s="667"/>
      <c r="I2782" s="667"/>
      <c r="J2782" s="667"/>
      <c r="K2782" s="666">
        <v>1804.8</v>
      </c>
      <c r="L2782" s="667"/>
      <c r="M2782" s="667"/>
      <c r="N2782" s="666">
        <v>1804.8</v>
      </c>
    </row>
    <row r="2783" spans="1:14" ht="15" thickBot="1">
      <c r="A2783" s="665" t="s">
        <v>2212</v>
      </c>
      <c r="B2783" s="665" t="s">
        <v>16</v>
      </c>
      <c r="C2783" s="667"/>
      <c r="D2783" s="667"/>
      <c r="E2783" s="667"/>
      <c r="F2783" s="667"/>
      <c r="G2783" s="667"/>
      <c r="H2783" s="667"/>
      <c r="I2783" s="666">
        <v>7903.25</v>
      </c>
      <c r="J2783" s="667"/>
      <c r="K2783" s="666">
        <v>32145.68</v>
      </c>
      <c r="L2783" s="667"/>
      <c r="M2783" s="667"/>
      <c r="N2783" s="666">
        <v>40048.93</v>
      </c>
    </row>
    <row r="2784" spans="1:14" ht="15" thickBot="1">
      <c r="A2784" s="665" t="s">
        <v>2213</v>
      </c>
      <c r="B2784" s="665" t="s">
        <v>16</v>
      </c>
      <c r="C2784" s="666">
        <v>13921.42</v>
      </c>
      <c r="D2784" s="667"/>
      <c r="E2784" s="667"/>
      <c r="F2784" s="667"/>
      <c r="G2784" s="667"/>
      <c r="H2784" s="667"/>
      <c r="I2784" s="666">
        <v>103.63</v>
      </c>
      <c r="J2784" s="667"/>
      <c r="K2784" s="666">
        <v>39053.800000000003</v>
      </c>
      <c r="L2784" s="666">
        <v>-884.96</v>
      </c>
      <c r="M2784" s="667"/>
      <c r="N2784" s="666">
        <v>52193.89</v>
      </c>
    </row>
    <row r="2785" spans="1:14" ht="15" thickBot="1">
      <c r="A2785" s="665" t="s">
        <v>2214</v>
      </c>
      <c r="B2785" s="665" t="s">
        <v>13</v>
      </c>
      <c r="C2785" s="667"/>
      <c r="D2785" s="667"/>
      <c r="E2785" s="667"/>
      <c r="F2785" s="667"/>
      <c r="G2785" s="667"/>
      <c r="H2785" s="667"/>
      <c r="I2785" s="667"/>
      <c r="J2785" s="667"/>
      <c r="K2785" s="666">
        <v>191753.04</v>
      </c>
      <c r="L2785" s="666">
        <v>941.67</v>
      </c>
      <c r="M2785" s="667"/>
      <c r="N2785" s="666">
        <v>192694.71</v>
      </c>
    </row>
    <row r="2786" spans="1:14" ht="15" thickBot="1">
      <c r="A2786" s="665" t="s">
        <v>2215</v>
      </c>
      <c r="B2786" s="665" t="s">
        <v>13</v>
      </c>
      <c r="C2786" s="666">
        <v>443.55</v>
      </c>
      <c r="D2786" s="667"/>
      <c r="E2786" s="667"/>
      <c r="F2786" s="667"/>
      <c r="G2786" s="667"/>
      <c r="H2786" s="667"/>
      <c r="I2786" s="667"/>
      <c r="J2786" s="667"/>
      <c r="K2786" s="666">
        <v>334.61</v>
      </c>
      <c r="L2786" s="667"/>
      <c r="M2786" s="667"/>
      <c r="N2786" s="666">
        <v>778.16</v>
      </c>
    </row>
    <row r="2787" spans="1:14" ht="15" thickBot="1">
      <c r="A2787" s="665" t="s">
        <v>2216</v>
      </c>
      <c r="B2787" s="665" t="s">
        <v>16</v>
      </c>
      <c r="C2787" s="667"/>
      <c r="D2787" s="667"/>
      <c r="E2787" s="667"/>
      <c r="F2787" s="666">
        <v>44418.98</v>
      </c>
      <c r="G2787" s="667"/>
      <c r="H2787" s="666">
        <v>-4.93</v>
      </c>
      <c r="I2787" s="666">
        <v>0.55000000000000004</v>
      </c>
      <c r="J2787" s="667"/>
      <c r="K2787" s="666">
        <v>-14.93</v>
      </c>
      <c r="L2787" s="667"/>
      <c r="M2787" s="667"/>
      <c r="N2787" s="666">
        <v>44399.67</v>
      </c>
    </row>
    <row r="2788" spans="1:14" ht="15" thickBot="1">
      <c r="A2788" s="665" t="s">
        <v>2217</v>
      </c>
      <c r="B2788" s="665" t="s">
        <v>13</v>
      </c>
      <c r="C2788" s="666">
        <v>83732.12</v>
      </c>
      <c r="D2788" s="667"/>
      <c r="E2788" s="667"/>
      <c r="F2788" s="666">
        <v>7357.72</v>
      </c>
      <c r="G2788" s="667"/>
      <c r="H2788" s="667"/>
      <c r="I2788" s="667"/>
      <c r="J2788" s="667"/>
      <c r="K2788" s="666">
        <v>16254.74</v>
      </c>
      <c r="L2788" s="667"/>
      <c r="M2788" s="667"/>
      <c r="N2788" s="666">
        <v>107344.58</v>
      </c>
    </row>
    <row r="2789" spans="1:14" ht="15" thickBot="1">
      <c r="A2789" s="665" t="s">
        <v>2218</v>
      </c>
      <c r="B2789" s="665" t="s">
        <v>13</v>
      </c>
      <c r="C2789" s="666">
        <v>7.97</v>
      </c>
      <c r="D2789" s="667"/>
      <c r="E2789" s="667"/>
      <c r="F2789" s="666">
        <v>75552.320000000007</v>
      </c>
      <c r="G2789" s="667"/>
      <c r="H2789" s="667"/>
      <c r="I2789" s="666">
        <v>18.079999999999998</v>
      </c>
      <c r="J2789" s="666">
        <v>25.23</v>
      </c>
      <c r="K2789" s="666">
        <v>360.4</v>
      </c>
      <c r="L2789" s="667"/>
      <c r="M2789" s="667"/>
      <c r="N2789" s="666">
        <v>75964</v>
      </c>
    </row>
    <row r="2790" spans="1:14" ht="15" thickBot="1">
      <c r="A2790" s="665" t="s">
        <v>2219</v>
      </c>
      <c r="B2790" s="665" t="s">
        <v>13</v>
      </c>
      <c r="C2790" s="666">
        <v>51724.03</v>
      </c>
      <c r="D2790" s="667"/>
      <c r="E2790" s="667"/>
      <c r="F2790" s="667"/>
      <c r="G2790" s="667"/>
      <c r="H2790" s="667"/>
      <c r="I2790" s="667"/>
      <c r="J2790" s="667"/>
      <c r="K2790" s="666">
        <v>39420.46</v>
      </c>
      <c r="L2790" s="667"/>
      <c r="M2790" s="667"/>
      <c r="N2790" s="666">
        <v>91144.49</v>
      </c>
    </row>
    <row r="2791" spans="1:14" ht="15" thickBot="1">
      <c r="A2791" s="665" t="s">
        <v>2220</v>
      </c>
      <c r="B2791" s="665" t="s">
        <v>15</v>
      </c>
      <c r="C2791" s="666">
        <v>50854.83</v>
      </c>
      <c r="D2791" s="667"/>
      <c r="E2791" s="667"/>
      <c r="F2791" s="667"/>
      <c r="G2791" s="667"/>
      <c r="H2791" s="667"/>
      <c r="I2791" s="666">
        <v>1743.77</v>
      </c>
      <c r="J2791" s="667"/>
      <c r="K2791" s="667"/>
      <c r="L2791" s="667"/>
      <c r="M2791" s="667"/>
      <c r="N2791" s="666">
        <v>52598.6</v>
      </c>
    </row>
    <row r="2792" spans="1:14" ht="15" thickBot="1">
      <c r="A2792" s="665" t="s">
        <v>2221</v>
      </c>
      <c r="B2792" s="665" t="s">
        <v>13</v>
      </c>
      <c r="C2792" s="667"/>
      <c r="D2792" s="667"/>
      <c r="E2792" s="667"/>
      <c r="F2792" s="667"/>
      <c r="G2792" s="667"/>
      <c r="H2792" s="667"/>
      <c r="I2792" s="667"/>
      <c r="J2792" s="667"/>
      <c r="K2792" s="666">
        <v>153557.43</v>
      </c>
      <c r="L2792" s="667"/>
      <c r="M2792" s="667"/>
      <c r="N2792" s="666">
        <v>153557.43</v>
      </c>
    </row>
    <row r="2793" spans="1:14" ht="15" thickBot="1">
      <c r="A2793" s="665" t="s">
        <v>2222</v>
      </c>
      <c r="B2793" s="665" t="s">
        <v>13</v>
      </c>
      <c r="C2793" s="666">
        <v>51959.38</v>
      </c>
      <c r="D2793" s="667"/>
      <c r="E2793" s="667"/>
      <c r="F2793" s="667"/>
      <c r="G2793" s="667"/>
      <c r="H2793" s="667"/>
      <c r="I2793" s="667"/>
      <c r="J2793" s="667"/>
      <c r="K2793" s="666">
        <v>35631.53</v>
      </c>
      <c r="L2793" s="667"/>
      <c r="M2793" s="667"/>
      <c r="N2793" s="666">
        <v>87590.91</v>
      </c>
    </row>
    <row r="2794" spans="1:14" ht="15" thickBot="1">
      <c r="A2794" s="665" t="s">
        <v>2223</v>
      </c>
      <c r="B2794" s="665" t="s">
        <v>13</v>
      </c>
      <c r="C2794" s="666">
        <v>54369.79</v>
      </c>
      <c r="D2794" s="666">
        <v>934.97</v>
      </c>
      <c r="E2794" s="667"/>
      <c r="F2794" s="666">
        <v>1.71</v>
      </c>
      <c r="G2794" s="667"/>
      <c r="H2794" s="667"/>
      <c r="I2794" s="666">
        <v>4399.93</v>
      </c>
      <c r="J2794" s="666">
        <v>1045.6199999999999</v>
      </c>
      <c r="K2794" s="666">
        <v>4.28</v>
      </c>
      <c r="L2794" s="666">
        <v>300.27999999999997</v>
      </c>
      <c r="M2794" s="667"/>
      <c r="N2794" s="666">
        <v>61056.58</v>
      </c>
    </row>
    <row r="2795" spans="1:14" ht="15" thickBot="1">
      <c r="A2795" s="665" t="s">
        <v>3809</v>
      </c>
      <c r="B2795" s="665" t="s">
        <v>13</v>
      </c>
      <c r="C2795" s="666">
        <v>1465.08</v>
      </c>
      <c r="D2795" s="666">
        <v>251.54</v>
      </c>
      <c r="E2795" s="667"/>
      <c r="F2795" s="667"/>
      <c r="G2795" s="666">
        <v>291.06</v>
      </c>
      <c r="H2795" s="666">
        <v>190.31</v>
      </c>
      <c r="I2795" s="666">
        <v>22.77</v>
      </c>
      <c r="J2795" s="666">
        <v>27886.33</v>
      </c>
      <c r="K2795" s="666">
        <v>1132.05</v>
      </c>
      <c r="L2795" s="666">
        <v>579.91</v>
      </c>
      <c r="M2795" s="667"/>
      <c r="N2795" s="666">
        <v>31819.05</v>
      </c>
    </row>
    <row r="2796" spans="1:14" ht="15" thickBot="1">
      <c r="A2796" s="665" t="s">
        <v>3809</v>
      </c>
      <c r="B2796" s="665" t="s">
        <v>3553</v>
      </c>
      <c r="C2796" s="666">
        <v>-56.54</v>
      </c>
      <c r="D2796" s="666">
        <v>-7.5</v>
      </c>
      <c r="E2796" s="667"/>
      <c r="F2796" s="667"/>
      <c r="G2796" s="666">
        <v>-7.78</v>
      </c>
      <c r="H2796" s="666">
        <v>-5.45</v>
      </c>
      <c r="I2796" s="666">
        <v>-0.38</v>
      </c>
      <c r="J2796" s="666">
        <v>117.7</v>
      </c>
      <c r="K2796" s="666">
        <v>-22.79</v>
      </c>
      <c r="L2796" s="666">
        <v>-16.59</v>
      </c>
      <c r="M2796" s="667"/>
      <c r="N2796" s="666">
        <v>0.67</v>
      </c>
    </row>
    <row r="2797" spans="1:14" ht="15" thickBot="1">
      <c r="A2797" s="665" t="s">
        <v>2224</v>
      </c>
      <c r="B2797" s="665" t="s">
        <v>14</v>
      </c>
      <c r="C2797" s="666">
        <v>5.75</v>
      </c>
      <c r="D2797" s="666">
        <v>0.06</v>
      </c>
      <c r="E2797" s="667"/>
      <c r="F2797" s="666">
        <v>134.1</v>
      </c>
      <c r="G2797" s="666">
        <v>60.83</v>
      </c>
      <c r="H2797" s="667"/>
      <c r="I2797" s="666">
        <v>13.16</v>
      </c>
      <c r="J2797" s="667"/>
      <c r="K2797" s="666">
        <v>50874.59</v>
      </c>
      <c r="L2797" s="666">
        <v>0.71</v>
      </c>
      <c r="M2797" s="666">
        <v>0.02</v>
      </c>
      <c r="N2797" s="666">
        <v>51089.22</v>
      </c>
    </row>
    <row r="2798" spans="1:14" ht="15" thickBot="1">
      <c r="A2798" s="665" t="s">
        <v>2225</v>
      </c>
      <c r="B2798" s="665" t="s">
        <v>15</v>
      </c>
      <c r="C2798" s="667"/>
      <c r="D2798" s="667"/>
      <c r="E2798" s="667"/>
      <c r="F2798" s="667"/>
      <c r="G2798" s="667"/>
      <c r="H2798" s="667"/>
      <c r="I2798" s="666">
        <v>140.09</v>
      </c>
      <c r="J2798" s="667"/>
      <c r="K2798" s="666">
        <v>44014.46</v>
      </c>
      <c r="L2798" s="667"/>
      <c r="M2798" s="667"/>
      <c r="N2798" s="666">
        <v>44154.55</v>
      </c>
    </row>
    <row r="2799" spans="1:14" ht="15" thickBot="1">
      <c r="A2799" s="665" t="s">
        <v>2226</v>
      </c>
      <c r="B2799" s="665" t="s">
        <v>15</v>
      </c>
      <c r="C2799" s="667"/>
      <c r="D2799" s="667"/>
      <c r="E2799" s="667"/>
      <c r="F2799" s="667"/>
      <c r="G2799" s="667"/>
      <c r="H2799" s="667"/>
      <c r="I2799" s="666">
        <v>274.26</v>
      </c>
      <c r="J2799" s="667"/>
      <c r="K2799" s="666">
        <v>56010.09</v>
      </c>
      <c r="L2799" s="667"/>
      <c r="M2799" s="667"/>
      <c r="N2799" s="666">
        <v>56284.35</v>
      </c>
    </row>
    <row r="2800" spans="1:14" ht="15" thickBot="1">
      <c r="A2800" s="665" t="s">
        <v>2227</v>
      </c>
      <c r="B2800" s="665" t="s">
        <v>14</v>
      </c>
      <c r="C2800" s="666">
        <v>6.29</v>
      </c>
      <c r="D2800" s="666">
        <v>0.04</v>
      </c>
      <c r="E2800" s="667"/>
      <c r="F2800" s="666">
        <v>3.87</v>
      </c>
      <c r="G2800" s="666">
        <v>939.46</v>
      </c>
      <c r="H2800" s="667"/>
      <c r="I2800" s="666">
        <v>13.81</v>
      </c>
      <c r="J2800" s="667"/>
      <c r="K2800" s="666">
        <v>51934.66</v>
      </c>
      <c r="L2800" s="666">
        <v>237.38</v>
      </c>
      <c r="M2800" s="666">
        <v>0.02</v>
      </c>
      <c r="N2800" s="666">
        <v>53135.53</v>
      </c>
    </row>
    <row r="2801" spans="1:14" ht="15" thickBot="1">
      <c r="A2801" s="665" t="s">
        <v>2228</v>
      </c>
      <c r="B2801" s="665" t="s">
        <v>13</v>
      </c>
      <c r="C2801" s="667"/>
      <c r="D2801" s="667"/>
      <c r="E2801" s="667"/>
      <c r="F2801" s="667"/>
      <c r="G2801" s="667"/>
      <c r="H2801" s="667"/>
      <c r="I2801" s="667"/>
      <c r="J2801" s="667"/>
      <c r="K2801" s="666">
        <v>68605.679999999993</v>
      </c>
      <c r="L2801" s="667"/>
      <c r="M2801" s="667"/>
      <c r="N2801" s="666">
        <v>68605.679999999993</v>
      </c>
    </row>
    <row r="2802" spans="1:14" ht="15" thickBot="1">
      <c r="A2802" s="665" t="s">
        <v>2229</v>
      </c>
      <c r="B2802" s="665" t="s">
        <v>15</v>
      </c>
      <c r="C2802" s="667"/>
      <c r="D2802" s="667"/>
      <c r="E2802" s="667"/>
      <c r="F2802" s="667"/>
      <c r="G2802" s="667"/>
      <c r="H2802" s="667"/>
      <c r="I2802" s="667"/>
      <c r="J2802" s="667"/>
      <c r="K2802" s="666">
        <v>58883.95</v>
      </c>
      <c r="L2802" s="666">
        <v>781.33</v>
      </c>
      <c r="M2802" s="667"/>
      <c r="N2802" s="666">
        <v>59665.279999999999</v>
      </c>
    </row>
    <row r="2803" spans="1:14" ht="15" thickBot="1">
      <c r="A2803" s="665" t="s">
        <v>2230</v>
      </c>
      <c r="B2803" s="665" t="s">
        <v>13</v>
      </c>
      <c r="C2803" s="666">
        <v>93391.86</v>
      </c>
      <c r="D2803" s="666">
        <v>881.82</v>
      </c>
      <c r="E2803" s="667"/>
      <c r="F2803" s="666">
        <v>10.3</v>
      </c>
      <c r="G2803" s="667"/>
      <c r="H2803" s="667"/>
      <c r="I2803" s="666">
        <v>11225.03</v>
      </c>
      <c r="J2803" s="667"/>
      <c r="K2803" s="667"/>
      <c r="L2803" s="666">
        <v>884</v>
      </c>
      <c r="M2803" s="667"/>
      <c r="N2803" s="666">
        <v>106393.01</v>
      </c>
    </row>
    <row r="2804" spans="1:14" ht="15" thickBot="1">
      <c r="A2804" s="665" t="s">
        <v>2231</v>
      </c>
      <c r="B2804" s="665" t="s">
        <v>13</v>
      </c>
      <c r="C2804" s="667"/>
      <c r="D2804" s="667"/>
      <c r="E2804" s="667"/>
      <c r="F2804" s="667"/>
      <c r="G2804" s="667"/>
      <c r="H2804" s="667"/>
      <c r="I2804" s="667"/>
      <c r="J2804" s="667"/>
      <c r="K2804" s="666">
        <v>16073.64</v>
      </c>
      <c r="L2804" s="667"/>
      <c r="M2804" s="666">
        <v>71096.679999999993</v>
      </c>
      <c r="N2804" s="666">
        <v>87170.32</v>
      </c>
    </row>
    <row r="2805" spans="1:14" ht="15" thickBot="1">
      <c r="A2805" s="665" t="s">
        <v>3810</v>
      </c>
      <c r="B2805" s="665" t="s">
        <v>15</v>
      </c>
      <c r="C2805" s="667"/>
      <c r="D2805" s="667"/>
      <c r="E2805" s="667"/>
      <c r="F2805" s="667"/>
      <c r="G2805" s="667"/>
      <c r="H2805" s="667"/>
      <c r="I2805" s="667"/>
      <c r="J2805" s="667"/>
      <c r="K2805" s="666">
        <v>15566.14</v>
      </c>
      <c r="L2805" s="667"/>
      <c r="M2805" s="667"/>
      <c r="N2805" s="666">
        <v>15566.14</v>
      </c>
    </row>
    <row r="2806" spans="1:14" ht="15" thickBot="1">
      <c r="A2806" s="665" t="s">
        <v>2232</v>
      </c>
      <c r="B2806" s="665" t="s">
        <v>14</v>
      </c>
      <c r="C2806" s="666">
        <v>941.86</v>
      </c>
      <c r="D2806" s="666">
        <v>1882.68</v>
      </c>
      <c r="E2806" s="667"/>
      <c r="F2806" s="667"/>
      <c r="G2806" s="667"/>
      <c r="H2806" s="667"/>
      <c r="I2806" s="666">
        <v>142089.56</v>
      </c>
      <c r="J2806" s="667"/>
      <c r="K2806" s="667"/>
      <c r="L2806" s="667"/>
      <c r="M2806" s="667"/>
      <c r="N2806" s="666">
        <v>144914.1</v>
      </c>
    </row>
    <row r="2807" spans="1:14" ht="15" thickBot="1">
      <c r="A2807" s="665" t="s">
        <v>3811</v>
      </c>
      <c r="B2807" s="665" t="s">
        <v>16</v>
      </c>
      <c r="C2807" s="666">
        <v>31983.55</v>
      </c>
      <c r="D2807" s="666">
        <v>615.11</v>
      </c>
      <c r="E2807" s="667"/>
      <c r="F2807" s="667"/>
      <c r="G2807" s="666">
        <v>12.44</v>
      </c>
      <c r="H2807" s="666">
        <v>2.14</v>
      </c>
      <c r="I2807" s="666">
        <v>2409.5</v>
      </c>
      <c r="J2807" s="666">
        <v>548.85</v>
      </c>
      <c r="K2807" s="666">
        <v>12.7</v>
      </c>
      <c r="L2807" s="666">
        <v>585.9</v>
      </c>
      <c r="M2807" s="667"/>
      <c r="N2807" s="666">
        <v>36170.19</v>
      </c>
    </row>
    <row r="2808" spans="1:14" ht="15" thickBot="1">
      <c r="A2808" s="665" t="s">
        <v>3811</v>
      </c>
      <c r="B2808" s="665" t="s">
        <v>19</v>
      </c>
      <c r="C2808" s="666">
        <v>255.2</v>
      </c>
      <c r="D2808" s="667"/>
      <c r="E2808" s="667"/>
      <c r="F2808" s="667"/>
      <c r="G2808" s="667"/>
      <c r="H2808" s="667"/>
      <c r="I2808" s="666">
        <v>-234.94</v>
      </c>
      <c r="J2808" s="666">
        <v>0.19</v>
      </c>
      <c r="K2808" s="666">
        <v>-1.68</v>
      </c>
      <c r="L2808" s="666">
        <v>-18.77</v>
      </c>
      <c r="M2808" s="667"/>
      <c r="N2808" s="666">
        <v>0</v>
      </c>
    </row>
    <row r="2809" spans="1:14" ht="15" thickBot="1">
      <c r="A2809" s="665" t="s">
        <v>2233</v>
      </c>
      <c r="B2809" s="665" t="s">
        <v>15</v>
      </c>
      <c r="C2809" s="666">
        <v>2361.19</v>
      </c>
      <c r="D2809" s="666">
        <v>331.36</v>
      </c>
      <c r="E2809" s="667"/>
      <c r="F2809" s="667"/>
      <c r="G2809" s="666">
        <v>386.58</v>
      </c>
      <c r="H2809" s="666">
        <v>665.48</v>
      </c>
      <c r="I2809" s="666">
        <v>1295.23</v>
      </c>
      <c r="J2809" s="666">
        <v>43750.35</v>
      </c>
      <c r="K2809" s="666">
        <v>1668.07</v>
      </c>
      <c r="L2809" s="666">
        <v>837.96</v>
      </c>
      <c r="M2809" s="667"/>
      <c r="N2809" s="666">
        <v>51296.22</v>
      </c>
    </row>
    <row r="2810" spans="1:14" ht="15" thickBot="1">
      <c r="A2810" s="665" t="s">
        <v>3249</v>
      </c>
      <c r="B2810" s="665" t="s">
        <v>15</v>
      </c>
      <c r="C2810" s="667"/>
      <c r="D2810" s="667"/>
      <c r="E2810" s="667"/>
      <c r="F2810" s="667"/>
      <c r="G2810" s="667"/>
      <c r="H2810" s="667"/>
      <c r="I2810" s="666">
        <v>390.05</v>
      </c>
      <c r="J2810" s="667"/>
      <c r="K2810" s="666">
        <v>38740.269999999997</v>
      </c>
      <c r="L2810" s="667"/>
      <c r="M2810" s="667"/>
      <c r="N2810" s="666">
        <v>39130.32</v>
      </c>
    </row>
    <row r="2811" spans="1:14" ht="15" thickBot="1">
      <c r="A2811" s="665" t="s">
        <v>2234</v>
      </c>
      <c r="B2811" s="665" t="s">
        <v>13</v>
      </c>
      <c r="C2811" s="667"/>
      <c r="D2811" s="667"/>
      <c r="E2811" s="667"/>
      <c r="F2811" s="667"/>
      <c r="G2811" s="667"/>
      <c r="H2811" s="667"/>
      <c r="I2811" s="667"/>
      <c r="J2811" s="667"/>
      <c r="K2811" s="667"/>
      <c r="L2811" s="666">
        <v>51138.04</v>
      </c>
      <c r="M2811" s="667"/>
      <c r="N2811" s="666">
        <v>51138.04</v>
      </c>
    </row>
    <row r="2812" spans="1:14" ht="15" thickBot="1">
      <c r="A2812" s="665" t="s">
        <v>2235</v>
      </c>
      <c r="B2812" s="665" t="s">
        <v>16</v>
      </c>
      <c r="C2812" s="667"/>
      <c r="D2812" s="667"/>
      <c r="E2812" s="667"/>
      <c r="F2812" s="667"/>
      <c r="G2812" s="667"/>
      <c r="H2812" s="667"/>
      <c r="I2812" s="667"/>
      <c r="J2812" s="667"/>
      <c r="K2812" s="666">
        <v>86896.53</v>
      </c>
      <c r="L2812" s="667"/>
      <c r="M2812" s="667"/>
      <c r="N2812" s="666">
        <v>86896.53</v>
      </c>
    </row>
    <row r="2813" spans="1:14" ht="15" thickBot="1">
      <c r="A2813" s="665" t="s">
        <v>2236</v>
      </c>
      <c r="B2813" s="665" t="s">
        <v>15</v>
      </c>
      <c r="C2813" s="666">
        <v>45.24</v>
      </c>
      <c r="D2813" s="666">
        <v>0.69</v>
      </c>
      <c r="E2813" s="667"/>
      <c r="F2813" s="667"/>
      <c r="G2813" s="666">
        <v>4.78</v>
      </c>
      <c r="H2813" s="667"/>
      <c r="I2813" s="666">
        <v>65.48</v>
      </c>
      <c r="J2813" s="667"/>
      <c r="K2813" s="666">
        <v>13962.21</v>
      </c>
      <c r="L2813" s="666">
        <v>2.52</v>
      </c>
      <c r="M2813" s="666">
        <v>0</v>
      </c>
      <c r="N2813" s="666">
        <v>14080.92</v>
      </c>
    </row>
    <row r="2814" spans="1:14" ht="15" thickBot="1">
      <c r="A2814" s="665" t="s">
        <v>2237</v>
      </c>
      <c r="B2814" s="665" t="s">
        <v>15</v>
      </c>
      <c r="C2814" s="667"/>
      <c r="D2814" s="667"/>
      <c r="E2814" s="667"/>
      <c r="F2814" s="667"/>
      <c r="G2814" s="667"/>
      <c r="H2814" s="667"/>
      <c r="I2814" s="667"/>
      <c r="J2814" s="667"/>
      <c r="K2814" s="666">
        <v>47772.04</v>
      </c>
      <c r="L2814" s="667"/>
      <c r="M2814" s="667"/>
      <c r="N2814" s="666">
        <v>47772.04</v>
      </c>
    </row>
    <row r="2815" spans="1:14" ht="15" thickBot="1">
      <c r="A2815" s="665" t="s">
        <v>3250</v>
      </c>
      <c r="B2815" s="665" t="s">
        <v>16</v>
      </c>
      <c r="C2815" s="666">
        <v>0</v>
      </c>
      <c r="D2815" s="667"/>
      <c r="E2815" s="667"/>
      <c r="F2815" s="667"/>
      <c r="G2815" s="666">
        <v>0</v>
      </c>
      <c r="H2815" s="667"/>
      <c r="I2815" s="666">
        <v>4791.8900000000003</v>
      </c>
      <c r="J2815" s="667"/>
      <c r="K2815" s="667"/>
      <c r="L2815" s="667"/>
      <c r="M2815" s="667"/>
      <c r="N2815" s="666">
        <v>4791.8900000000003</v>
      </c>
    </row>
    <row r="2816" spans="1:14" ht="15" thickBot="1">
      <c r="A2816" s="665" t="s">
        <v>2238</v>
      </c>
      <c r="B2816" s="665" t="s">
        <v>13</v>
      </c>
      <c r="C2816" s="666">
        <v>524.15</v>
      </c>
      <c r="D2816" s="667"/>
      <c r="E2816" s="667"/>
      <c r="F2816" s="667"/>
      <c r="G2816" s="667"/>
      <c r="H2816" s="667"/>
      <c r="I2816" s="666">
        <v>126875.97</v>
      </c>
      <c r="J2816" s="667"/>
      <c r="K2816" s="666">
        <v>1057.76</v>
      </c>
      <c r="L2816" s="667"/>
      <c r="M2816" s="667"/>
      <c r="N2816" s="666">
        <v>128457.88</v>
      </c>
    </row>
    <row r="2817" spans="1:14" ht="15" thickBot="1">
      <c r="A2817" s="665" t="s">
        <v>2239</v>
      </c>
      <c r="B2817" s="665" t="s">
        <v>18</v>
      </c>
      <c r="C2817" s="666">
        <v>8506.57</v>
      </c>
      <c r="D2817" s="667"/>
      <c r="E2817" s="667"/>
      <c r="F2817" s="667"/>
      <c r="G2817" s="667"/>
      <c r="H2817" s="666">
        <v>1747.07</v>
      </c>
      <c r="I2817" s="667"/>
      <c r="J2817" s="666">
        <v>74063.61</v>
      </c>
      <c r="K2817" s="666">
        <v>3036.51</v>
      </c>
      <c r="L2817" s="667"/>
      <c r="M2817" s="667"/>
      <c r="N2817" s="666">
        <v>87353.76</v>
      </c>
    </row>
    <row r="2818" spans="1:14" ht="15" thickBot="1">
      <c r="A2818" s="665" t="s">
        <v>2240</v>
      </c>
      <c r="B2818" s="665" t="s">
        <v>17</v>
      </c>
      <c r="C2818" s="666">
        <v>8419.06</v>
      </c>
      <c r="D2818" s="666">
        <v>108.03</v>
      </c>
      <c r="E2818" s="667"/>
      <c r="F2818" s="667"/>
      <c r="G2818" s="666">
        <v>592.82000000000005</v>
      </c>
      <c r="H2818" s="667"/>
      <c r="I2818" s="666">
        <v>409.28</v>
      </c>
      <c r="J2818" s="666">
        <v>61969.47</v>
      </c>
      <c r="K2818" s="666">
        <v>3.04</v>
      </c>
      <c r="L2818" s="666">
        <v>99.06</v>
      </c>
      <c r="M2818" s="667"/>
      <c r="N2818" s="666">
        <v>71600.759999999995</v>
      </c>
    </row>
    <row r="2819" spans="1:14" ht="15" thickBot="1">
      <c r="A2819" s="665" t="s">
        <v>3812</v>
      </c>
      <c r="B2819" s="665" t="s">
        <v>13</v>
      </c>
      <c r="C2819" s="666">
        <v>60320.65</v>
      </c>
      <c r="D2819" s="666">
        <v>791.22</v>
      </c>
      <c r="E2819" s="667"/>
      <c r="F2819" s="667"/>
      <c r="G2819" s="667"/>
      <c r="H2819" s="667"/>
      <c r="I2819" s="666">
        <v>18753.490000000002</v>
      </c>
      <c r="J2819" s="666">
        <v>2082.5300000000002</v>
      </c>
      <c r="K2819" s="666">
        <v>-3.86</v>
      </c>
      <c r="L2819" s="666">
        <v>368.9</v>
      </c>
      <c r="M2819" s="667"/>
      <c r="N2819" s="666">
        <v>82312.929999999993</v>
      </c>
    </row>
    <row r="2820" spans="1:14" ht="15" thickBot="1">
      <c r="A2820" s="665" t="s">
        <v>2241</v>
      </c>
      <c r="B2820" s="665" t="s">
        <v>14</v>
      </c>
      <c r="C2820" s="666">
        <v>5.47</v>
      </c>
      <c r="D2820" s="666">
        <v>7.0000000000000007E-2</v>
      </c>
      <c r="E2820" s="667"/>
      <c r="F2820" s="666">
        <v>0.34</v>
      </c>
      <c r="G2820" s="666">
        <v>62.08</v>
      </c>
      <c r="H2820" s="667"/>
      <c r="I2820" s="666">
        <v>1167.31</v>
      </c>
      <c r="J2820" s="667"/>
      <c r="K2820" s="666">
        <v>46761.760000000002</v>
      </c>
      <c r="L2820" s="666">
        <v>0.68</v>
      </c>
      <c r="M2820" s="666">
        <v>0.02</v>
      </c>
      <c r="N2820" s="666">
        <v>47997.73</v>
      </c>
    </row>
    <row r="2821" spans="1:14" ht="15" thickBot="1">
      <c r="A2821" s="665" t="s">
        <v>2242</v>
      </c>
      <c r="B2821" s="665" t="s">
        <v>13</v>
      </c>
      <c r="C2821" s="666">
        <v>81334.289999999994</v>
      </c>
      <c r="D2821" s="667"/>
      <c r="E2821" s="667"/>
      <c r="F2821" s="667"/>
      <c r="G2821" s="667"/>
      <c r="H2821" s="667"/>
      <c r="I2821" s="667"/>
      <c r="J2821" s="667"/>
      <c r="K2821" s="666">
        <v>51140.75</v>
      </c>
      <c r="L2821" s="667"/>
      <c r="M2821" s="667"/>
      <c r="N2821" s="666">
        <v>132475.04</v>
      </c>
    </row>
    <row r="2822" spans="1:14" ht="15" thickBot="1">
      <c r="A2822" s="665" t="s">
        <v>2243</v>
      </c>
      <c r="B2822" s="665" t="s">
        <v>13</v>
      </c>
      <c r="C2822" s="666">
        <v>51739.519999999997</v>
      </c>
      <c r="D2822" s="667"/>
      <c r="E2822" s="667"/>
      <c r="F2822" s="667"/>
      <c r="G2822" s="667"/>
      <c r="H2822" s="667"/>
      <c r="I2822" s="667"/>
      <c r="J2822" s="667"/>
      <c r="K2822" s="666">
        <v>87800.22</v>
      </c>
      <c r="L2822" s="667"/>
      <c r="M2822" s="667"/>
      <c r="N2822" s="666">
        <v>139539.74</v>
      </c>
    </row>
    <row r="2823" spans="1:14" ht="15" thickBot="1">
      <c r="A2823" s="665" t="s">
        <v>2244</v>
      </c>
      <c r="B2823" s="665" t="s">
        <v>14</v>
      </c>
      <c r="C2823" s="666">
        <v>10623.81</v>
      </c>
      <c r="D2823" s="666">
        <v>39.44</v>
      </c>
      <c r="E2823" s="667"/>
      <c r="F2823" s="667"/>
      <c r="G2823" s="666">
        <v>429.73</v>
      </c>
      <c r="H2823" s="667"/>
      <c r="I2823" s="666">
        <v>59910.92</v>
      </c>
      <c r="J2823" s="667"/>
      <c r="K2823" s="666">
        <v>1.42</v>
      </c>
      <c r="L2823" s="666">
        <v>14.82</v>
      </c>
      <c r="M2823" s="666">
        <v>77.31</v>
      </c>
      <c r="N2823" s="666">
        <v>71097.45</v>
      </c>
    </row>
    <row r="2824" spans="1:14" ht="15" thickBot="1">
      <c r="A2824" s="665" t="s">
        <v>2245</v>
      </c>
      <c r="B2824" s="665" t="s">
        <v>13</v>
      </c>
      <c r="C2824" s="666">
        <v>45335.15</v>
      </c>
      <c r="D2824" s="667"/>
      <c r="E2824" s="667"/>
      <c r="F2824" s="667"/>
      <c r="G2824" s="667"/>
      <c r="H2824" s="667"/>
      <c r="I2824" s="666">
        <v>18242.439999999999</v>
      </c>
      <c r="J2824" s="666">
        <v>7103.01</v>
      </c>
      <c r="K2824" s="666">
        <v>18575</v>
      </c>
      <c r="L2824" s="667"/>
      <c r="M2824" s="667"/>
      <c r="N2824" s="666">
        <v>89255.6</v>
      </c>
    </row>
    <row r="2825" spans="1:14" ht="15" thickBot="1">
      <c r="A2825" s="665" t="s">
        <v>2246</v>
      </c>
      <c r="B2825" s="665" t="s">
        <v>13</v>
      </c>
      <c r="C2825" s="667"/>
      <c r="D2825" s="667"/>
      <c r="E2825" s="667"/>
      <c r="F2825" s="667"/>
      <c r="G2825" s="667"/>
      <c r="H2825" s="667"/>
      <c r="I2825" s="666">
        <v>2339.1999999999998</v>
      </c>
      <c r="J2825" s="667"/>
      <c r="K2825" s="666">
        <v>113500.41</v>
      </c>
      <c r="L2825" s="667"/>
      <c r="M2825" s="667"/>
      <c r="N2825" s="666">
        <v>115839.61</v>
      </c>
    </row>
    <row r="2826" spans="1:14" ht="15" thickBot="1">
      <c r="A2826" s="665" t="s">
        <v>2247</v>
      </c>
      <c r="B2826" s="665" t="s">
        <v>13</v>
      </c>
      <c r="C2826" s="666">
        <v>38559.699999999997</v>
      </c>
      <c r="D2826" s="667"/>
      <c r="E2826" s="667"/>
      <c r="F2826" s="667"/>
      <c r="G2826" s="667"/>
      <c r="H2826" s="667"/>
      <c r="I2826" s="666">
        <v>3459.61</v>
      </c>
      <c r="J2826" s="666">
        <v>2461.66</v>
      </c>
      <c r="K2826" s="666">
        <v>6802.65</v>
      </c>
      <c r="L2826" s="667"/>
      <c r="M2826" s="666">
        <v>11455.39</v>
      </c>
      <c r="N2826" s="666">
        <v>62739.01</v>
      </c>
    </row>
    <row r="2827" spans="1:14" ht="15" thickBot="1">
      <c r="A2827" s="665" t="s">
        <v>2248</v>
      </c>
      <c r="B2827" s="665" t="s">
        <v>13</v>
      </c>
      <c r="C2827" s="666">
        <v>67650.25</v>
      </c>
      <c r="D2827" s="667"/>
      <c r="E2827" s="667"/>
      <c r="F2827" s="667"/>
      <c r="G2827" s="667"/>
      <c r="H2827" s="667"/>
      <c r="I2827" s="667"/>
      <c r="J2827" s="666">
        <v>31615.46</v>
      </c>
      <c r="K2827" s="667"/>
      <c r="L2827" s="667"/>
      <c r="M2827" s="667"/>
      <c r="N2827" s="666">
        <v>99265.71</v>
      </c>
    </row>
    <row r="2828" spans="1:14" ht="15" thickBot="1">
      <c r="A2828" s="665" t="s">
        <v>2249</v>
      </c>
      <c r="B2828" s="665" t="s">
        <v>16</v>
      </c>
      <c r="C2828" s="667"/>
      <c r="D2828" s="667"/>
      <c r="E2828" s="667"/>
      <c r="F2828" s="667"/>
      <c r="G2828" s="667"/>
      <c r="H2828" s="667"/>
      <c r="I2828" s="667"/>
      <c r="J2828" s="666">
        <v>46573.22</v>
      </c>
      <c r="K2828" s="667"/>
      <c r="L2828" s="667"/>
      <c r="M2828" s="667"/>
      <c r="N2828" s="666">
        <v>46573.22</v>
      </c>
    </row>
    <row r="2829" spans="1:14" ht="15" thickBot="1">
      <c r="A2829" s="665" t="s">
        <v>2250</v>
      </c>
      <c r="B2829" s="665" t="s">
        <v>13</v>
      </c>
      <c r="C2829" s="666">
        <v>6.15</v>
      </c>
      <c r="D2829" s="667"/>
      <c r="E2829" s="667"/>
      <c r="F2829" s="667"/>
      <c r="G2829" s="667"/>
      <c r="H2829" s="667"/>
      <c r="I2829" s="666">
        <v>138638.07</v>
      </c>
      <c r="J2829" s="667"/>
      <c r="K2829" s="667"/>
      <c r="L2829" s="667"/>
      <c r="M2829" s="667"/>
      <c r="N2829" s="666">
        <v>138644.22</v>
      </c>
    </row>
    <row r="2830" spans="1:14" ht="15" thickBot="1">
      <c r="A2830" s="665" t="s">
        <v>2251</v>
      </c>
      <c r="B2830" s="665" t="s">
        <v>14</v>
      </c>
      <c r="C2830" s="667"/>
      <c r="D2830" s="667"/>
      <c r="E2830" s="667"/>
      <c r="F2830" s="667"/>
      <c r="G2830" s="667"/>
      <c r="H2830" s="667"/>
      <c r="I2830" s="667"/>
      <c r="J2830" s="667"/>
      <c r="K2830" s="667"/>
      <c r="L2830" s="667"/>
      <c r="M2830" s="666">
        <v>65040.08</v>
      </c>
      <c r="N2830" s="666">
        <v>65040.08</v>
      </c>
    </row>
    <row r="2831" spans="1:14" ht="15" thickBot="1">
      <c r="A2831" s="665" t="s">
        <v>2252</v>
      </c>
      <c r="B2831" s="665" t="s">
        <v>15</v>
      </c>
      <c r="C2831" s="667"/>
      <c r="D2831" s="667"/>
      <c r="E2831" s="667"/>
      <c r="F2831" s="667"/>
      <c r="G2831" s="667"/>
      <c r="H2831" s="667"/>
      <c r="I2831" s="667"/>
      <c r="J2831" s="667"/>
      <c r="K2831" s="666">
        <v>35384.730000000003</v>
      </c>
      <c r="L2831" s="667"/>
      <c r="M2831" s="667"/>
      <c r="N2831" s="666">
        <v>35384.730000000003</v>
      </c>
    </row>
    <row r="2832" spans="1:14" ht="15" thickBot="1">
      <c r="A2832" s="665" t="s">
        <v>3813</v>
      </c>
      <c r="B2832" s="665" t="s">
        <v>13</v>
      </c>
      <c r="C2832" s="666">
        <v>1746.81</v>
      </c>
      <c r="D2832" s="667"/>
      <c r="E2832" s="667"/>
      <c r="F2832" s="667"/>
      <c r="G2832" s="667"/>
      <c r="H2832" s="667"/>
      <c r="I2832" s="666">
        <v>720.07</v>
      </c>
      <c r="J2832" s="666">
        <v>276.69</v>
      </c>
      <c r="K2832" s="666">
        <v>590.04</v>
      </c>
      <c r="L2832" s="667"/>
      <c r="M2832" s="667"/>
      <c r="N2832" s="666">
        <v>3333.61</v>
      </c>
    </row>
    <row r="2833" spans="1:14" ht="15" thickBot="1">
      <c r="A2833" s="665" t="s">
        <v>2253</v>
      </c>
      <c r="B2833" s="665" t="s">
        <v>13</v>
      </c>
      <c r="C2833" s="666">
        <v>11008.47</v>
      </c>
      <c r="D2833" s="667"/>
      <c r="E2833" s="667"/>
      <c r="F2833" s="667"/>
      <c r="G2833" s="667"/>
      <c r="H2833" s="667"/>
      <c r="I2833" s="666">
        <v>5895.53</v>
      </c>
      <c r="J2833" s="666">
        <v>2122.02</v>
      </c>
      <c r="K2833" s="666">
        <v>5211.03</v>
      </c>
      <c r="L2833" s="667"/>
      <c r="M2833" s="667"/>
      <c r="N2833" s="666">
        <v>24237.05</v>
      </c>
    </row>
    <row r="2834" spans="1:14" ht="15" thickBot="1">
      <c r="A2834" s="665" t="s">
        <v>2254</v>
      </c>
      <c r="B2834" s="665" t="s">
        <v>16</v>
      </c>
      <c r="C2834" s="667"/>
      <c r="D2834" s="667"/>
      <c r="E2834" s="667"/>
      <c r="F2834" s="667"/>
      <c r="G2834" s="667"/>
      <c r="H2834" s="667"/>
      <c r="I2834" s="666">
        <v>107806.12</v>
      </c>
      <c r="J2834" s="667"/>
      <c r="K2834" s="666">
        <v>726.93</v>
      </c>
      <c r="L2834" s="667"/>
      <c r="M2834" s="667"/>
      <c r="N2834" s="666">
        <v>108533.05</v>
      </c>
    </row>
    <row r="2835" spans="1:14" ht="15" thickBot="1">
      <c r="A2835" s="665" t="s">
        <v>3814</v>
      </c>
      <c r="B2835" s="665" t="s">
        <v>13</v>
      </c>
      <c r="C2835" s="666">
        <v>8822.18</v>
      </c>
      <c r="D2835" s="667"/>
      <c r="E2835" s="667"/>
      <c r="F2835" s="667"/>
      <c r="G2835" s="667"/>
      <c r="H2835" s="667"/>
      <c r="I2835" s="667"/>
      <c r="J2835" s="667"/>
      <c r="K2835" s="666">
        <v>17125.39</v>
      </c>
      <c r="L2835" s="667"/>
      <c r="M2835" s="667"/>
      <c r="N2835" s="666">
        <v>25947.57</v>
      </c>
    </row>
    <row r="2836" spans="1:14" ht="15" thickBot="1">
      <c r="A2836" s="665" t="s">
        <v>2255</v>
      </c>
      <c r="B2836" s="665" t="s">
        <v>13</v>
      </c>
      <c r="C2836" s="666">
        <v>47116.53</v>
      </c>
      <c r="D2836" s="667"/>
      <c r="E2836" s="667"/>
      <c r="F2836" s="667"/>
      <c r="G2836" s="667"/>
      <c r="H2836" s="667"/>
      <c r="I2836" s="667"/>
      <c r="J2836" s="666">
        <v>21973.99</v>
      </c>
      <c r="K2836" s="667"/>
      <c r="L2836" s="667"/>
      <c r="M2836" s="667"/>
      <c r="N2836" s="666">
        <v>69090.52</v>
      </c>
    </row>
    <row r="2837" spans="1:14" ht="15" thickBot="1">
      <c r="A2837" s="665" t="s">
        <v>3815</v>
      </c>
      <c r="B2837" s="665" t="s">
        <v>13</v>
      </c>
      <c r="C2837" s="666">
        <v>39665.89</v>
      </c>
      <c r="D2837" s="667"/>
      <c r="E2837" s="667"/>
      <c r="F2837" s="667"/>
      <c r="G2837" s="667"/>
      <c r="H2837" s="667"/>
      <c r="I2837" s="667"/>
      <c r="J2837" s="667"/>
      <c r="K2837" s="666">
        <v>4996.1000000000004</v>
      </c>
      <c r="L2837" s="667"/>
      <c r="M2837" s="667"/>
      <c r="N2837" s="666">
        <v>44661.99</v>
      </c>
    </row>
    <row r="2838" spans="1:14" ht="15" thickBot="1">
      <c r="A2838" s="665" t="s">
        <v>2256</v>
      </c>
      <c r="B2838" s="665" t="s">
        <v>13</v>
      </c>
      <c r="C2838" s="666">
        <v>43406.95</v>
      </c>
      <c r="D2838" s="667"/>
      <c r="E2838" s="667"/>
      <c r="F2838" s="667"/>
      <c r="G2838" s="667"/>
      <c r="H2838" s="667"/>
      <c r="I2838" s="667"/>
      <c r="J2838" s="666">
        <v>20261.91</v>
      </c>
      <c r="K2838" s="667"/>
      <c r="L2838" s="667"/>
      <c r="M2838" s="667"/>
      <c r="N2838" s="666">
        <v>63668.86</v>
      </c>
    </row>
    <row r="2839" spans="1:14" ht="15" thickBot="1">
      <c r="A2839" s="665" t="s">
        <v>3816</v>
      </c>
      <c r="B2839" s="665" t="s">
        <v>13</v>
      </c>
      <c r="C2839" s="666">
        <v>12317.77</v>
      </c>
      <c r="D2839" s="667"/>
      <c r="E2839" s="667"/>
      <c r="F2839" s="667"/>
      <c r="G2839" s="667"/>
      <c r="H2839" s="667"/>
      <c r="I2839" s="667"/>
      <c r="J2839" s="667"/>
      <c r="K2839" s="666">
        <v>19065.060000000001</v>
      </c>
      <c r="L2839" s="667"/>
      <c r="M2839" s="667"/>
      <c r="N2839" s="666">
        <v>31382.83</v>
      </c>
    </row>
    <row r="2840" spans="1:14" ht="15" thickBot="1">
      <c r="A2840" s="665" t="s">
        <v>2257</v>
      </c>
      <c r="B2840" s="665" t="s">
        <v>15</v>
      </c>
      <c r="C2840" s="667"/>
      <c r="D2840" s="667"/>
      <c r="E2840" s="667"/>
      <c r="F2840" s="667"/>
      <c r="G2840" s="667"/>
      <c r="H2840" s="667"/>
      <c r="I2840" s="666">
        <v>186.32</v>
      </c>
      <c r="J2840" s="667"/>
      <c r="K2840" s="666">
        <v>44505.3</v>
      </c>
      <c r="L2840" s="667"/>
      <c r="M2840" s="667"/>
      <c r="N2840" s="666">
        <v>44691.62</v>
      </c>
    </row>
    <row r="2841" spans="1:14" ht="15" thickBot="1">
      <c r="A2841" s="665" t="s">
        <v>2258</v>
      </c>
      <c r="B2841" s="665" t="s">
        <v>15</v>
      </c>
      <c r="C2841" s="666">
        <v>594.30999999999995</v>
      </c>
      <c r="D2841" s="667"/>
      <c r="E2841" s="667"/>
      <c r="F2841" s="667"/>
      <c r="G2841" s="667"/>
      <c r="H2841" s="667"/>
      <c r="I2841" s="666">
        <v>433.95</v>
      </c>
      <c r="J2841" s="667"/>
      <c r="K2841" s="666">
        <v>65493.2</v>
      </c>
      <c r="L2841" s="667"/>
      <c r="M2841" s="667"/>
      <c r="N2841" s="666">
        <v>66521.460000000006</v>
      </c>
    </row>
    <row r="2842" spans="1:14" ht="15" thickBot="1">
      <c r="A2842" s="665" t="s">
        <v>2259</v>
      </c>
      <c r="B2842" s="665" t="s">
        <v>13</v>
      </c>
      <c r="C2842" s="666">
        <v>30673.69</v>
      </c>
      <c r="D2842" s="666">
        <v>2028.58</v>
      </c>
      <c r="E2842" s="667"/>
      <c r="F2842" s="667"/>
      <c r="G2842" s="666">
        <v>0.23</v>
      </c>
      <c r="H2842" s="666">
        <v>32.42</v>
      </c>
      <c r="I2842" s="666">
        <v>27624.81</v>
      </c>
      <c r="J2842" s="666">
        <v>301.87</v>
      </c>
      <c r="K2842" s="666">
        <v>133.27000000000001</v>
      </c>
      <c r="L2842" s="666">
        <v>2044.09</v>
      </c>
      <c r="M2842" s="667"/>
      <c r="N2842" s="666">
        <v>62838.96</v>
      </c>
    </row>
    <row r="2843" spans="1:14" ht="15" thickBot="1">
      <c r="A2843" s="665" t="s">
        <v>2260</v>
      </c>
      <c r="B2843" s="665" t="s">
        <v>13</v>
      </c>
      <c r="C2843" s="666">
        <v>59019.19</v>
      </c>
      <c r="D2843" s="666">
        <v>335.52</v>
      </c>
      <c r="E2843" s="667"/>
      <c r="F2843" s="666">
        <v>5.83</v>
      </c>
      <c r="G2843" s="667"/>
      <c r="H2843" s="667"/>
      <c r="I2843" s="666">
        <v>4397.1400000000003</v>
      </c>
      <c r="J2843" s="667"/>
      <c r="K2843" s="667"/>
      <c r="L2843" s="666">
        <v>575.66999999999996</v>
      </c>
      <c r="M2843" s="667"/>
      <c r="N2843" s="666">
        <v>64333.35</v>
      </c>
    </row>
    <row r="2844" spans="1:14" ht="15" thickBot="1">
      <c r="A2844" s="665" t="s">
        <v>3086</v>
      </c>
      <c r="B2844" s="665" t="s">
        <v>13</v>
      </c>
      <c r="C2844" s="666">
        <v>8704.1200000000008</v>
      </c>
      <c r="D2844" s="666">
        <v>19011.259999999998</v>
      </c>
      <c r="E2844" s="667"/>
      <c r="F2844" s="667"/>
      <c r="G2844" s="667"/>
      <c r="H2844" s="667"/>
      <c r="I2844" s="666">
        <v>42.57</v>
      </c>
      <c r="J2844" s="666">
        <v>46.4</v>
      </c>
      <c r="K2844" s="666">
        <v>-2.35</v>
      </c>
      <c r="L2844" s="666">
        <v>-29.46</v>
      </c>
      <c r="M2844" s="667"/>
      <c r="N2844" s="666">
        <v>27772.54</v>
      </c>
    </row>
    <row r="2845" spans="1:14" ht="15" thickBot="1">
      <c r="A2845" s="665" t="s">
        <v>3086</v>
      </c>
      <c r="B2845" s="665" t="s">
        <v>16</v>
      </c>
      <c r="C2845" s="666">
        <v>9822.4</v>
      </c>
      <c r="D2845" s="666">
        <v>8045.58</v>
      </c>
      <c r="E2845" s="667"/>
      <c r="F2845" s="667"/>
      <c r="G2845" s="667"/>
      <c r="H2845" s="667"/>
      <c r="I2845" s="666">
        <v>1305.97</v>
      </c>
      <c r="J2845" s="666">
        <v>1891.53</v>
      </c>
      <c r="K2845" s="666">
        <v>0.75</v>
      </c>
      <c r="L2845" s="666">
        <v>65.510000000000005</v>
      </c>
      <c r="M2845" s="667"/>
      <c r="N2845" s="666">
        <v>21131.74</v>
      </c>
    </row>
    <row r="2846" spans="1:14" ht="15" thickBot="1">
      <c r="A2846" s="665" t="s">
        <v>2261</v>
      </c>
      <c r="B2846" s="665" t="s">
        <v>15</v>
      </c>
      <c r="C2846" s="667"/>
      <c r="D2846" s="667"/>
      <c r="E2846" s="667"/>
      <c r="F2846" s="667"/>
      <c r="G2846" s="667"/>
      <c r="H2846" s="667"/>
      <c r="I2846" s="667"/>
      <c r="J2846" s="667"/>
      <c r="K2846" s="666">
        <v>61596.45</v>
      </c>
      <c r="L2846" s="667"/>
      <c r="M2846" s="667"/>
      <c r="N2846" s="666">
        <v>61596.45</v>
      </c>
    </row>
    <row r="2847" spans="1:14" ht="15" thickBot="1">
      <c r="A2847" s="665" t="s">
        <v>3087</v>
      </c>
      <c r="B2847" s="665" t="s">
        <v>13</v>
      </c>
      <c r="C2847" s="666">
        <v>75301.119999999995</v>
      </c>
      <c r="D2847" s="667"/>
      <c r="E2847" s="667"/>
      <c r="F2847" s="667"/>
      <c r="G2847" s="667"/>
      <c r="H2847" s="667"/>
      <c r="I2847" s="667"/>
      <c r="J2847" s="667"/>
      <c r="K2847" s="666">
        <v>44779.63</v>
      </c>
      <c r="L2847" s="667"/>
      <c r="M2847" s="667"/>
      <c r="N2847" s="666">
        <v>120080.75</v>
      </c>
    </row>
    <row r="2848" spans="1:14" ht="15" thickBot="1">
      <c r="A2848" s="665" t="s">
        <v>3817</v>
      </c>
      <c r="B2848" s="665" t="s">
        <v>14</v>
      </c>
      <c r="C2848" s="666">
        <v>401.33</v>
      </c>
      <c r="D2848" s="666">
        <v>121.31</v>
      </c>
      <c r="E2848" s="667"/>
      <c r="F2848" s="667"/>
      <c r="G2848" s="666">
        <v>18.54</v>
      </c>
      <c r="H2848" s="667"/>
      <c r="I2848" s="666">
        <v>8682.09</v>
      </c>
      <c r="J2848" s="667"/>
      <c r="K2848" s="666">
        <v>20.8</v>
      </c>
      <c r="L2848" s="666">
        <v>563.19000000000005</v>
      </c>
      <c r="M2848" s="667"/>
      <c r="N2848" s="666">
        <v>9807.26</v>
      </c>
    </row>
    <row r="2849" spans="1:14" ht="15" thickBot="1">
      <c r="A2849" s="665" t="s">
        <v>2262</v>
      </c>
      <c r="B2849" s="665" t="s">
        <v>13</v>
      </c>
      <c r="C2849" s="666">
        <v>47350.67</v>
      </c>
      <c r="D2849" s="666">
        <v>1821.92</v>
      </c>
      <c r="E2849" s="667"/>
      <c r="F2849" s="667"/>
      <c r="G2849" s="666">
        <v>-21.01</v>
      </c>
      <c r="H2849" s="666">
        <v>-111.79</v>
      </c>
      <c r="I2849" s="666">
        <v>1124.3699999999999</v>
      </c>
      <c r="J2849" s="666">
        <v>11348.75</v>
      </c>
      <c r="K2849" s="667"/>
      <c r="L2849" s="666">
        <v>-95.38</v>
      </c>
      <c r="M2849" s="667"/>
      <c r="N2849" s="666">
        <v>61417.53</v>
      </c>
    </row>
    <row r="2850" spans="1:14" ht="15" thickBot="1">
      <c r="A2850" s="665" t="s">
        <v>2263</v>
      </c>
      <c r="B2850" s="665" t="s">
        <v>16</v>
      </c>
      <c r="C2850" s="666">
        <v>21647.94</v>
      </c>
      <c r="D2850" s="667"/>
      <c r="E2850" s="667"/>
      <c r="F2850" s="667"/>
      <c r="G2850" s="666">
        <v>1225.3599999999999</v>
      </c>
      <c r="H2850" s="667"/>
      <c r="I2850" s="667"/>
      <c r="J2850" s="667"/>
      <c r="K2850" s="666">
        <v>13478.91</v>
      </c>
      <c r="L2850" s="667"/>
      <c r="M2850" s="666">
        <v>4492.96</v>
      </c>
      <c r="N2850" s="666">
        <v>40845.17</v>
      </c>
    </row>
    <row r="2851" spans="1:14" ht="15" thickBot="1">
      <c r="A2851" s="665" t="s">
        <v>2264</v>
      </c>
      <c r="B2851" s="665" t="s">
        <v>13</v>
      </c>
      <c r="C2851" s="667"/>
      <c r="D2851" s="667"/>
      <c r="E2851" s="667"/>
      <c r="F2851" s="667"/>
      <c r="G2851" s="667"/>
      <c r="H2851" s="667"/>
      <c r="I2851" s="667"/>
      <c r="J2851" s="667"/>
      <c r="K2851" s="666">
        <v>66781.919999999998</v>
      </c>
      <c r="L2851" s="667"/>
      <c r="M2851" s="667"/>
      <c r="N2851" s="666">
        <v>66781.919999999998</v>
      </c>
    </row>
    <row r="2852" spans="1:14" ht="15" thickBot="1">
      <c r="A2852" s="665" t="s">
        <v>2265</v>
      </c>
      <c r="B2852" s="665" t="s">
        <v>13</v>
      </c>
      <c r="C2852" s="666">
        <v>3434.87</v>
      </c>
      <c r="D2852" s="667"/>
      <c r="E2852" s="667"/>
      <c r="F2852" s="667"/>
      <c r="G2852" s="667"/>
      <c r="H2852" s="667"/>
      <c r="I2852" s="666">
        <v>31503.45</v>
      </c>
      <c r="J2852" s="666">
        <v>25576.39</v>
      </c>
      <c r="K2852" s="666">
        <v>26155.81</v>
      </c>
      <c r="L2852" s="667"/>
      <c r="M2852" s="667"/>
      <c r="N2852" s="666">
        <v>86670.52</v>
      </c>
    </row>
    <row r="2853" spans="1:14" ht="15" thickBot="1">
      <c r="A2853" s="665" t="s">
        <v>2266</v>
      </c>
      <c r="B2853" s="665" t="s">
        <v>13</v>
      </c>
      <c r="C2853" s="666">
        <v>2806.5</v>
      </c>
      <c r="D2853" s="667"/>
      <c r="E2853" s="667"/>
      <c r="F2853" s="666">
        <v>40667.07</v>
      </c>
      <c r="G2853" s="667"/>
      <c r="H2853" s="666">
        <v>15026.03</v>
      </c>
      <c r="I2853" s="666">
        <v>648.87</v>
      </c>
      <c r="J2853" s="666">
        <v>12.92</v>
      </c>
      <c r="K2853" s="666">
        <v>22435.49</v>
      </c>
      <c r="L2853" s="667"/>
      <c r="M2853" s="667"/>
      <c r="N2853" s="666">
        <v>81596.88</v>
      </c>
    </row>
    <row r="2854" spans="1:14" ht="15" thickBot="1">
      <c r="A2854" s="665" t="s">
        <v>2267</v>
      </c>
      <c r="B2854" s="665" t="s">
        <v>14</v>
      </c>
      <c r="C2854" s="666">
        <v>56644.84</v>
      </c>
      <c r="D2854" s="666">
        <v>9704.1</v>
      </c>
      <c r="E2854" s="667"/>
      <c r="F2854" s="667"/>
      <c r="G2854" s="666">
        <v>33.020000000000003</v>
      </c>
      <c r="H2854" s="667"/>
      <c r="I2854" s="666">
        <v>30095.21</v>
      </c>
      <c r="J2854" s="667"/>
      <c r="K2854" s="666">
        <v>7.92</v>
      </c>
      <c r="L2854" s="666">
        <v>3608.69</v>
      </c>
      <c r="M2854" s="666">
        <v>15063.28</v>
      </c>
      <c r="N2854" s="666">
        <v>115157.06</v>
      </c>
    </row>
    <row r="2855" spans="1:14" ht="15" thickBot="1">
      <c r="A2855" s="665" t="s">
        <v>2268</v>
      </c>
      <c r="B2855" s="665" t="s">
        <v>13</v>
      </c>
      <c r="C2855" s="667"/>
      <c r="D2855" s="667"/>
      <c r="E2855" s="667"/>
      <c r="F2855" s="667"/>
      <c r="G2855" s="667"/>
      <c r="H2855" s="666">
        <v>26197.45</v>
      </c>
      <c r="I2855" s="667"/>
      <c r="J2855" s="667"/>
      <c r="K2855" s="666">
        <v>109431.94</v>
      </c>
      <c r="L2855" s="667"/>
      <c r="M2855" s="667"/>
      <c r="N2855" s="666">
        <v>135629.39000000001</v>
      </c>
    </row>
    <row r="2856" spans="1:14" ht="15" thickBot="1">
      <c r="A2856" s="665" t="s">
        <v>2269</v>
      </c>
      <c r="B2856" s="665" t="s">
        <v>18</v>
      </c>
      <c r="C2856" s="666">
        <v>2158.42</v>
      </c>
      <c r="D2856" s="666">
        <v>239.84</v>
      </c>
      <c r="E2856" s="667"/>
      <c r="F2856" s="667"/>
      <c r="G2856" s="666">
        <v>300.52</v>
      </c>
      <c r="H2856" s="666">
        <v>976.42</v>
      </c>
      <c r="I2856" s="666">
        <v>14.12</v>
      </c>
      <c r="J2856" s="666">
        <v>57807.09</v>
      </c>
      <c r="K2856" s="666">
        <v>3351.39</v>
      </c>
      <c r="L2856" s="666">
        <v>1130.2</v>
      </c>
      <c r="M2856" s="667"/>
      <c r="N2856" s="666">
        <v>65978</v>
      </c>
    </row>
    <row r="2857" spans="1:14" ht="15" thickBot="1">
      <c r="A2857" s="665" t="s">
        <v>3818</v>
      </c>
      <c r="B2857" s="665" t="s">
        <v>14</v>
      </c>
      <c r="C2857" s="666">
        <v>0.65</v>
      </c>
      <c r="D2857" s="667"/>
      <c r="E2857" s="667"/>
      <c r="F2857" s="667"/>
      <c r="G2857" s="666">
        <v>0.85</v>
      </c>
      <c r="H2857" s="667"/>
      <c r="I2857" s="666">
        <v>2.39</v>
      </c>
      <c r="J2857" s="667"/>
      <c r="K2857" s="666">
        <v>2730.38</v>
      </c>
      <c r="L2857" s="666">
        <v>0.5</v>
      </c>
      <c r="M2857" s="667"/>
      <c r="N2857" s="666">
        <v>2734.77</v>
      </c>
    </row>
    <row r="2858" spans="1:14" ht="15" thickBot="1">
      <c r="A2858" s="665" t="s">
        <v>3818</v>
      </c>
      <c r="B2858" s="665" t="s">
        <v>19</v>
      </c>
      <c r="C2858" s="666">
        <v>-1.42</v>
      </c>
      <c r="D2858" s="667"/>
      <c r="E2858" s="667"/>
      <c r="F2858" s="667"/>
      <c r="G2858" s="666">
        <v>-1.85</v>
      </c>
      <c r="H2858" s="667"/>
      <c r="I2858" s="666">
        <v>-5.25</v>
      </c>
      <c r="J2858" s="667"/>
      <c r="K2858" s="666">
        <v>9.64</v>
      </c>
      <c r="L2858" s="666">
        <v>-1.1000000000000001</v>
      </c>
      <c r="M2858" s="667"/>
      <c r="N2858" s="666">
        <v>0.02</v>
      </c>
    </row>
    <row r="2859" spans="1:14" ht="15" thickBot="1">
      <c r="A2859" s="665" t="s">
        <v>2270</v>
      </c>
      <c r="B2859" s="665" t="s">
        <v>13</v>
      </c>
      <c r="C2859" s="666">
        <v>88135.6</v>
      </c>
      <c r="D2859" s="667"/>
      <c r="E2859" s="667"/>
      <c r="F2859" s="667"/>
      <c r="G2859" s="667"/>
      <c r="H2859" s="667"/>
      <c r="I2859" s="667"/>
      <c r="J2859" s="667"/>
      <c r="K2859" s="666">
        <v>66139.240000000005</v>
      </c>
      <c r="L2859" s="667"/>
      <c r="M2859" s="667"/>
      <c r="N2859" s="666">
        <v>154274.84</v>
      </c>
    </row>
    <row r="2860" spans="1:14" ht="15" thickBot="1">
      <c r="A2860" s="665" t="s">
        <v>2271</v>
      </c>
      <c r="B2860" s="665" t="s">
        <v>14</v>
      </c>
      <c r="C2860" s="666">
        <v>9893.67</v>
      </c>
      <c r="D2860" s="666">
        <v>1454.97</v>
      </c>
      <c r="E2860" s="667"/>
      <c r="F2860" s="667"/>
      <c r="G2860" s="666">
        <v>81.3</v>
      </c>
      <c r="H2860" s="667"/>
      <c r="I2860" s="666">
        <v>164648.6</v>
      </c>
      <c r="J2860" s="667"/>
      <c r="K2860" s="666">
        <v>197.09</v>
      </c>
      <c r="L2860" s="666">
        <v>7759.4</v>
      </c>
      <c r="M2860" s="667"/>
      <c r="N2860" s="666">
        <v>184035.03</v>
      </c>
    </row>
    <row r="2861" spans="1:14" ht="15" thickBot="1">
      <c r="A2861" s="665" t="s">
        <v>3819</v>
      </c>
      <c r="B2861" s="665" t="s">
        <v>16</v>
      </c>
      <c r="C2861" s="666">
        <v>7803.55</v>
      </c>
      <c r="D2861" s="667"/>
      <c r="E2861" s="667"/>
      <c r="F2861" s="667"/>
      <c r="G2861" s="667"/>
      <c r="H2861" s="667"/>
      <c r="I2861" s="666">
        <v>1064.1199999999999</v>
      </c>
      <c r="J2861" s="667"/>
      <c r="K2861" s="667"/>
      <c r="L2861" s="667"/>
      <c r="M2861" s="667"/>
      <c r="N2861" s="666">
        <v>8867.67</v>
      </c>
    </row>
    <row r="2862" spans="1:14" ht="15" thickBot="1">
      <c r="A2862" s="665" t="s">
        <v>2272</v>
      </c>
      <c r="B2862" s="665" t="s">
        <v>18</v>
      </c>
      <c r="C2862" s="666">
        <v>11429.81</v>
      </c>
      <c r="D2862" s="666">
        <v>4.6500000000000004</v>
      </c>
      <c r="E2862" s="667"/>
      <c r="F2862" s="667"/>
      <c r="G2862" s="666">
        <v>1442.5</v>
      </c>
      <c r="H2862" s="667"/>
      <c r="I2862" s="666">
        <v>31.12</v>
      </c>
      <c r="J2862" s="666">
        <v>37008.879999999997</v>
      </c>
      <c r="K2862" s="666">
        <v>0.83</v>
      </c>
      <c r="L2862" s="666">
        <v>24.85</v>
      </c>
      <c r="M2862" s="667"/>
      <c r="N2862" s="666">
        <v>49942.64</v>
      </c>
    </row>
    <row r="2863" spans="1:14" ht="15" thickBot="1">
      <c r="A2863" s="665" t="s">
        <v>2273</v>
      </c>
      <c r="B2863" s="665" t="s">
        <v>15</v>
      </c>
      <c r="C2863" s="667"/>
      <c r="D2863" s="667"/>
      <c r="E2863" s="667"/>
      <c r="F2863" s="667"/>
      <c r="G2863" s="667"/>
      <c r="H2863" s="667"/>
      <c r="I2863" s="666">
        <v>237.47</v>
      </c>
      <c r="J2863" s="667"/>
      <c r="K2863" s="666">
        <v>40931.18</v>
      </c>
      <c r="L2863" s="667"/>
      <c r="M2863" s="667"/>
      <c r="N2863" s="666">
        <v>41168.65</v>
      </c>
    </row>
    <row r="2864" spans="1:14" ht="15" thickBot="1">
      <c r="A2864" s="665" t="s">
        <v>3820</v>
      </c>
      <c r="B2864" s="665" t="s">
        <v>14</v>
      </c>
      <c r="C2864" s="666">
        <v>1081.31</v>
      </c>
      <c r="D2864" s="667"/>
      <c r="E2864" s="667"/>
      <c r="F2864" s="667"/>
      <c r="G2864" s="667"/>
      <c r="H2864" s="667"/>
      <c r="I2864" s="666">
        <v>32995.949999999997</v>
      </c>
      <c r="J2864" s="667"/>
      <c r="K2864" s="667"/>
      <c r="L2864" s="666">
        <v>28452.07</v>
      </c>
      <c r="M2864" s="667"/>
      <c r="N2864" s="666">
        <v>62529.33</v>
      </c>
    </row>
    <row r="2865" spans="1:14" ht="15" thickBot="1">
      <c r="A2865" s="665" t="s">
        <v>3820</v>
      </c>
      <c r="B2865" s="665" t="s">
        <v>19</v>
      </c>
      <c r="C2865" s="666">
        <v>-94.49</v>
      </c>
      <c r="D2865" s="667"/>
      <c r="E2865" s="667"/>
      <c r="F2865" s="667"/>
      <c r="G2865" s="667"/>
      <c r="H2865" s="667"/>
      <c r="I2865" s="666">
        <v>-801.61</v>
      </c>
      <c r="J2865" s="667"/>
      <c r="K2865" s="667"/>
      <c r="L2865" s="666">
        <v>896.12</v>
      </c>
      <c r="M2865" s="667"/>
      <c r="N2865" s="666">
        <v>0.02</v>
      </c>
    </row>
    <row r="2866" spans="1:14" ht="15" thickBot="1">
      <c r="A2866" s="665" t="s">
        <v>2274</v>
      </c>
      <c r="B2866" s="665" t="s">
        <v>13</v>
      </c>
      <c r="C2866" s="666">
        <v>64988.55</v>
      </c>
      <c r="D2866" s="667"/>
      <c r="E2866" s="667"/>
      <c r="F2866" s="667"/>
      <c r="G2866" s="667"/>
      <c r="H2866" s="667"/>
      <c r="I2866" s="667"/>
      <c r="J2866" s="666">
        <v>320.94</v>
      </c>
      <c r="K2866" s="666">
        <v>26023.599999999999</v>
      </c>
      <c r="L2866" s="667"/>
      <c r="M2866" s="667"/>
      <c r="N2866" s="666">
        <v>91333.09</v>
      </c>
    </row>
    <row r="2867" spans="1:14" ht="15" thickBot="1">
      <c r="A2867" s="665" t="s">
        <v>2275</v>
      </c>
      <c r="B2867" s="665" t="s">
        <v>13</v>
      </c>
      <c r="C2867" s="666">
        <v>37.78</v>
      </c>
      <c r="D2867" s="666">
        <v>0.6</v>
      </c>
      <c r="E2867" s="667"/>
      <c r="F2867" s="667"/>
      <c r="G2867" s="667"/>
      <c r="H2867" s="667"/>
      <c r="I2867" s="666">
        <v>99199.8</v>
      </c>
      <c r="J2867" s="667"/>
      <c r="K2867" s="667"/>
      <c r="L2867" s="666">
        <v>5626.02</v>
      </c>
      <c r="M2867" s="667"/>
      <c r="N2867" s="666">
        <v>104864.2</v>
      </c>
    </row>
    <row r="2868" spans="1:14" ht="15" thickBot="1">
      <c r="A2868" s="665" t="s">
        <v>3821</v>
      </c>
      <c r="B2868" s="665" t="s">
        <v>15</v>
      </c>
      <c r="C2868" s="666">
        <v>2042.98</v>
      </c>
      <c r="D2868" s="667"/>
      <c r="E2868" s="667"/>
      <c r="F2868" s="666">
        <v>4.49</v>
      </c>
      <c r="G2868" s="667"/>
      <c r="H2868" s="667"/>
      <c r="I2868" s="667"/>
      <c r="J2868" s="667"/>
      <c r="K2868" s="666">
        <v>8633.85</v>
      </c>
      <c r="L2868" s="667"/>
      <c r="M2868" s="667"/>
      <c r="N2868" s="666">
        <v>10681.32</v>
      </c>
    </row>
    <row r="2869" spans="1:14" ht="15" thickBot="1">
      <c r="A2869" s="665" t="s">
        <v>3821</v>
      </c>
      <c r="B2869" s="665" t="s">
        <v>16</v>
      </c>
      <c r="C2869" s="667"/>
      <c r="D2869" s="667"/>
      <c r="E2869" s="667"/>
      <c r="F2869" s="666">
        <v>23872.2</v>
      </c>
      <c r="G2869" s="667"/>
      <c r="H2869" s="666">
        <v>-6.75</v>
      </c>
      <c r="I2869" s="666">
        <v>-5.4</v>
      </c>
      <c r="J2869" s="667"/>
      <c r="K2869" s="666">
        <v>-36.799999999999997</v>
      </c>
      <c r="L2869" s="667"/>
      <c r="M2869" s="667"/>
      <c r="N2869" s="666">
        <v>23823.25</v>
      </c>
    </row>
    <row r="2870" spans="1:14" ht="15" thickBot="1">
      <c r="A2870" s="665" t="s">
        <v>3821</v>
      </c>
      <c r="B2870" s="665" t="s">
        <v>19</v>
      </c>
      <c r="C2870" s="666">
        <v>-199.09</v>
      </c>
      <c r="D2870" s="667"/>
      <c r="E2870" s="667"/>
      <c r="F2870" s="667"/>
      <c r="G2870" s="667"/>
      <c r="H2870" s="667"/>
      <c r="I2870" s="667"/>
      <c r="J2870" s="667"/>
      <c r="K2870" s="666">
        <v>199.09</v>
      </c>
      <c r="L2870" s="667"/>
      <c r="M2870" s="667"/>
      <c r="N2870" s="666">
        <v>0</v>
      </c>
    </row>
    <row r="2871" spans="1:14" ht="15" thickBot="1">
      <c r="A2871" s="665" t="s">
        <v>2276</v>
      </c>
      <c r="B2871" s="665" t="s">
        <v>18</v>
      </c>
      <c r="C2871" s="666">
        <v>964.49</v>
      </c>
      <c r="D2871" s="666">
        <v>3.76</v>
      </c>
      <c r="E2871" s="667"/>
      <c r="F2871" s="667"/>
      <c r="G2871" s="666">
        <v>525.46</v>
      </c>
      <c r="H2871" s="667"/>
      <c r="I2871" s="666">
        <v>19.899999999999999</v>
      </c>
      <c r="J2871" s="666">
        <v>66392.149999999994</v>
      </c>
      <c r="K2871" s="666">
        <v>0.75</v>
      </c>
      <c r="L2871" s="666">
        <v>22.01</v>
      </c>
      <c r="M2871" s="667"/>
      <c r="N2871" s="666">
        <v>67928.52</v>
      </c>
    </row>
    <row r="2872" spans="1:14" ht="15" thickBot="1">
      <c r="A2872" s="665" t="s">
        <v>2277</v>
      </c>
      <c r="B2872" s="665" t="s">
        <v>18</v>
      </c>
      <c r="C2872" s="666">
        <v>3270.37</v>
      </c>
      <c r="D2872" s="666">
        <v>6.73</v>
      </c>
      <c r="E2872" s="667"/>
      <c r="F2872" s="667"/>
      <c r="G2872" s="666">
        <v>329.29</v>
      </c>
      <c r="H2872" s="667"/>
      <c r="I2872" s="666">
        <v>25.2</v>
      </c>
      <c r="J2872" s="666">
        <v>66249</v>
      </c>
      <c r="K2872" s="666">
        <v>0.56999999999999995</v>
      </c>
      <c r="L2872" s="666">
        <v>178.14</v>
      </c>
      <c r="M2872" s="667"/>
      <c r="N2872" s="666">
        <v>70059.3</v>
      </c>
    </row>
    <row r="2873" spans="1:14" ht="15" thickBot="1">
      <c r="A2873" s="665" t="s">
        <v>3251</v>
      </c>
      <c r="B2873" s="665" t="s">
        <v>17</v>
      </c>
      <c r="C2873" s="666">
        <v>764.06</v>
      </c>
      <c r="D2873" s="666">
        <v>-1.54</v>
      </c>
      <c r="E2873" s="667"/>
      <c r="F2873" s="667"/>
      <c r="G2873" s="666">
        <v>-0.34</v>
      </c>
      <c r="H2873" s="666">
        <v>-0.04</v>
      </c>
      <c r="I2873" s="667"/>
      <c r="J2873" s="666">
        <v>-12.04</v>
      </c>
      <c r="K2873" s="666">
        <v>-0.09</v>
      </c>
      <c r="L2873" s="666">
        <v>-0.65</v>
      </c>
      <c r="M2873" s="667"/>
      <c r="N2873" s="666">
        <v>749.36</v>
      </c>
    </row>
    <row r="2874" spans="1:14" ht="15" thickBot="1">
      <c r="A2874" s="665" t="s">
        <v>3251</v>
      </c>
      <c r="B2874" s="665" t="s">
        <v>18</v>
      </c>
      <c r="C2874" s="666">
        <v>14199.63</v>
      </c>
      <c r="D2874" s="666">
        <v>1738.14</v>
      </c>
      <c r="E2874" s="667"/>
      <c r="F2874" s="667"/>
      <c r="G2874" s="666">
        <v>130.56</v>
      </c>
      <c r="H2874" s="666">
        <v>25.34</v>
      </c>
      <c r="I2874" s="667"/>
      <c r="J2874" s="666">
        <v>22293.11</v>
      </c>
      <c r="K2874" s="666">
        <v>239.25</v>
      </c>
      <c r="L2874" s="666">
        <v>2641.78</v>
      </c>
      <c r="M2874" s="667"/>
      <c r="N2874" s="666">
        <v>41267.81</v>
      </c>
    </row>
    <row r="2875" spans="1:14" ht="15" thickBot="1">
      <c r="A2875" s="665" t="s">
        <v>2278</v>
      </c>
      <c r="B2875" s="665" t="s">
        <v>13</v>
      </c>
      <c r="C2875" s="666">
        <v>45232.51</v>
      </c>
      <c r="D2875" s="666">
        <v>46.46</v>
      </c>
      <c r="E2875" s="667"/>
      <c r="F2875" s="667"/>
      <c r="G2875" s="666">
        <v>39.9</v>
      </c>
      <c r="H2875" s="667"/>
      <c r="I2875" s="666">
        <v>4698.96</v>
      </c>
      <c r="J2875" s="666">
        <v>880.94</v>
      </c>
      <c r="K2875" s="666">
        <v>3691.56</v>
      </c>
      <c r="L2875" s="666">
        <v>484.65</v>
      </c>
      <c r="M2875" s="667"/>
      <c r="N2875" s="666">
        <v>55074.98</v>
      </c>
    </row>
    <row r="2876" spans="1:14" ht="15" thickBot="1">
      <c r="A2876" s="665" t="s">
        <v>2279</v>
      </c>
      <c r="B2876" s="665" t="s">
        <v>15</v>
      </c>
      <c r="C2876" s="667"/>
      <c r="D2876" s="667"/>
      <c r="E2876" s="667"/>
      <c r="F2876" s="667"/>
      <c r="G2876" s="667"/>
      <c r="H2876" s="667"/>
      <c r="I2876" s="666">
        <v>11.43</v>
      </c>
      <c r="J2876" s="667"/>
      <c r="K2876" s="666">
        <v>51809.87</v>
      </c>
      <c r="L2876" s="667"/>
      <c r="M2876" s="667"/>
      <c r="N2876" s="666">
        <v>51821.3</v>
      </c>
    </row>
    <row r="2877" spans="1:14" ht="15" thickBot="1">
      <c r="A2877" s="665" t="s">
        <v>2280</v>
      </c>
      <c r="B2877" s="665" t="s">
        <v>14</v>
      </c>
      <c r="C2877" s="666">
        <v>6548.03</v>
      </c>
      <c r="D2877" s="666">
        <v>1102.17</v>
      </c>
      <c r="E2877" s="667"/>
      <c r="F2877" s="667"/>
      <c r="G2877" s="666">
        <v>80.67</v>
      </c>
      <c r="H2877" s="667"/>
      <c r="I2877" s="666">
        <v>118620.46</v>
      </c>
      <c r="J2877" s="667"/>
      <c r="K2877" s="666">
        <v>412.58</v>
      </c>
      <c r="L2877" s="666">
        <v>11388.2</v>
      </c>
      <c r="M2877" s="667"/>
      <c r="N2877" s="666">
        <v>138152.10999999999</v>
      </c>
    </row>
    <row r="2878" spans="1:14" ht="15" thickBot="1">
      <c r="A2878" s="665" t="s">
        <v>2281</v>
      </c>
      <c r="B2878" s="665" t="s">
        <v>13</v>
      </c>
      <c r="C2878" s="666">
        <v>8787.8799999999992</v>
      </c>
      <c r="D2878" s="667"/>
      <c r="E2878" s="667"/>
      <c r="F2878" s="666">
        <v>62041.09</v>
      </c>
      <c r="G2878" s="667"/>
      <c r="H2878" s="667"/>
      <c r="I2878" s="667"/>
      <c r="J2878" s="667"/>
      <c r="K2878" s="666">
        <v>6641.8</v>
      </c>
      <c r="L2878" s="667"/>
      <c r="M2878" s="667"/>
      <c r="N2878" s="666">
        <v>77470.77</v>
      </c>
    </row>
    <row r="2879" spans="1:14" ht="15" thickBot="1">
      <c r="A2879" s="665" t="s">
        <v>3088</v>
      </c>
      <c r="B2879" s="665" t="s">
        <v>13</v>
      </c>
      <c r="C2879" s="666">
        <v>1271.79</v>
      </c>
      <c r="D2879" s="667"/>
      <c r="E2879" s="667"/>
      <c r="F2879" s="667"/>
      <c r="G2879" s="667"/>
      <c r="H2879" s="667"/>
      <c r="I2879" s="666">
        <v>40674.54</v>
      </c>
      <c r="J2879" s="667"/>
      <c r="K2879" s="666">
        <v>16672.18</v>
      </c>
      <c r="L2879" s="667"/>
      <c r="M2879" s="667"/>
      <c r="N2879" s="666">
        <v>58618.51</v>
      </c>
    </row>
    <row r="2880" spans="1:14" ht="15" thickBot="1">
      <c r="A2880" s="665" t="s">
        <v>2282</v>
      </c>
      <c r="B2880" s="665" t="s">
        <v>13</v>
      </c>
      <c r="C2880" s="666">
        <v>7319.38</v>
      </c>
      <c r="D2880" s="667"/>
      <c r="E2880" s="667"/>
      <c r="F2880" s="667"/>
      <c r="G2880" s="667"/>
      <c r="H2880" s="667"/>
      <c r="I2880" s="667"/>
      <c r="J2880" s="667"/>
      <c r="K2880" s="666">
        <v>11925.61</v>
      </c>
      <c r="L2880" s="667"/>
      <c r="M2880" s="667"/>
      <c r="N2880" s="666">
        <v>19244.990000000002</v>
      </c>
    </row>
    <row r="2881" spans="1:14" ht="15" thickBot="1">
      <c r="A2881" s="665" t="s">
        <v>2283</v>
      </c>
      <c r="B2881" s="665" t="s">
        <v>13</v>
      </c>
      <c r="C2881" s="666">
        <v>-0.38</v>
      </c>
      <c r="D2881" s="667"/>
      <c r="E2881" s="667"/>
      <c r="F2881" s="667"/>
      <c r="G2881" s="667"/>
      <c r="H2881" s="667"/>
      <c r="I2881" s="666">
        <v>110988.09</v>
      </c>
      <c r="J2881" s="667"/>
      <c r="K2881" s="666">
        <v>7737.54</v>
      </c>
      <c r="L2881" s="667"/>
      <c r="M2881" s="667"/>
      <c r="N2881" s="666">
        <v>118725.25</v>
      </c>
    </row>
    <row r="2882" spans="1:14" ht="15" thickBot="1">
      <c r="A2882" s="665" t="s">
        <v>2284</v>
      </c>
      <c r="B2882" s="665" t="s">
        <v>13</v>
      </c>
      <c r="C2882" s="666">
        <v>2733.42</v>
      </c>
      <c r="D2882" s="666">
        <v>-17.87</v>
      </c>
      <c r="E2882" s="667"/>
      <c r="F2882" s="667"/>
      <c r="G2882" s="667"/>
      <c r="H2882" s="667"/>
      <c r="I2882" s="666">
        <v>4642.7</v>
      </c>
      <c r="J2882" s="667"/>
      <c r="K2882" s="667"/>
      <c r="L2882" s="666">
        <v>71.97</v>
      </c>
      <c r="M2882" s="667"/>
      <c r="N2882" s="666">
        <v>7430.22</v>
      </c>
    </row>
    <row r="2883" spans="1:14" ht="15" thickBot="1">
      <c r="A2883" s="665" t="s">
        <v>2284</v>
      </c>
      <c r="B2883" s="665" t="s">
        <v>16</v>
      </c>
      <c r="C2883" s="666">
        <v>17166.599999999999</v>
      </c>
      <c r="D2883" s="666">
        <v>288.58999999999997</v>
      </c>
      <c r="E2883" s="667"/>
      <c r="F2883" s="667"/>
      <c r="G2883" s="667"/>
      <c r="H2883" s="667"/>
      <c r="I2883" s="666">
        <v>24923.49</v>
      </c>
      <c r="J2883" s="667"/>
      <c r="K2883" s="667"/>
      <c r="L2883" s="666">
        <v>382.12</v>
      </c>
      <c r="M2883" s="667"/>
      <c r="N2883" s="666">
        <v>42760.800000000003</v>
      </c>
    </row>
    <row r="2884" spans="1:14" ht="15" thickBot="1">
      <c r="A2884" s="665" t="s">
        <v>2285</v>
      </c>
      <c r="B2884" s="665" t="s">
        <v>15</v>
      </c>
      <c r="C2884" s="666">
        <v>39295.89</v>
      </c>
      <c r="D2884" s="667"/>
      <c r="E2884" s="667"/>
      <c r="F2884" s="667"/>
      <c r="G2884" s="667"/>
      <c r="H2884" s="667"/>
      <c r="I2884" s="666">
        <v>6437.98</v>
      </c>
      <c r="J2884" s="666">
        <v>7915.93</v>
      </c>
      <c r="K2884" s="667"/>
      <c r="L2884" s="667"/>
      <c r="M2884" s="667"/>
      <c r="N2884" s="666">
        <v>53649.8</v>
      </c>
    </row>
    <row r="2885" spans="1:14" ht="15" thickBot="1">
      <c r="A2885" s="665" t="s">
        <v>3089</v>
      </c>
      <c r="B2885" s="665" t="s">
        <v>13</v>
      </c>
      <c r="C2885" s="666">
        <v>21319.3</v>
      </c>
      <c r="D2885" s="667"/>
      <c r="E2885" s="667"/>
      <c r="F2885" s="667"/>
      <c r="G2885" s="667"/>
      <c r="H2885" s="667"/>
      <c r="I2885" s="667"/>
      <c r="J2885" s="667"/>
      <c r="K2885" s="667"/>
      <c r="L2885" s="667"/>
      <c r="M2885" s="667"/>
      <c r="N2885" s="666">
        <v>21319.3</v>
      </c>
    </row>
    <row r="2886" spans="1:14" ht="15" thickBot="1">
      <c r="A2886" s="665" t="s">
        <v>3089</v>
      </c>
      <c r="B2886" s="665" t="s">
        <v>16</v>
      </c>
      <c r="C2886" s="667"/>
      <c r="D2886" s="667"/>
      <c r="E2886" s="667"/>
      <c r="F2886" s="667"/>
      <c r="G2886" s="667"/>
      <c r="H2886" s="667"/>
      <c r="I2886" s="667"/>
      <c r="J2886" s="667"/>
      <c r="K2886" s="666">
        <v>36164.97</v>
      </c>
      <c r="L2886" s="667"/>
      <c r="M2886" s="667"/>
      <c r="N2886" s="666">
        <v>36164.97</v>
      </c>
    </row>
    <row r="2887" spans="1:14" ht="15" thickBot="1">
      <c r="A2887" s="665" t="s">
        <v>2286</v>
      </c>
      <c r="B2887" s="665" t="s">
        <v>14</v>
      </c>
      <c r="C2887" s="666">
        <v>4099.1400000000003</v>
      </c>
      <c r="D2887" s="666">
        <v>1.62</v>
      </c>
      <c r="E2887" s="667"/>
      <c r="F2887" s="667"/>
      <c r="G2887" s="666">
        <v>35.840000000000003</v>
      </c>
      <c r="H2887" s="667"/>
      <c r="I2887" s="666">
        <v>4660</v>
      </c>
      <c r="J2887" s="667"/>
      <c r="K2887" s="666">
        <v>0</v>
      </c>
      <c r="L2887" s="666">
        <v>281.20999999999998</v>
      </c>
      <c r="M2887" s="666">
        <v>1.27</v>
      </c>
      <c r="N2887" s="666">
        <v>9079.08</v>
      </c>
    </row>
    <row r="2888" spans="1:14" ht="15" thickBot="1">
      <c r="A2888" s="665" t="s">
        <v>2287</v>
      </c>
      <c r="B2888" s="665" t="s">
        <v>13</v>
      </c>
      <c r="C2888" s="666">
        <v>7210.68</v>
      </c>
      <c r="D2888" s="666">
        <v>116.09</v>
      </c>
      <c r="E2888" s="667"/>
      <c r="F2888" s="667"/>
      <c r="G2888" s="667"/>
      <c r="H2888" s="667"/>
      <c r="I2888" s="666">
        <v>10853.53</v>
      </c>
      <c r="J2888" s="666">
        <v>214.43</v>
      </c>
      <c r="K2888" s="666">
        <v>-0.05</v>
      </c>
      <c r="L2888" s="666">
        <v>165.1</v>
      </c>
      <c r="M2888" s="667"/>
      <c r="N2888" s="666">
        <v>18559.78</v>
      </c>
    </row>
    <row r="2889" spans="1:14" ht="15" thickBot="1">
      <c r="A2889" s="665" t="s">
        <v>2287</v>
      </c>
      <c r="B2889" s="665" t="s">
        <v>15</v>
      </c>
      <c r="C2889" s="666">
        <v>18057.189999999999</v>
      </c>
      <c r="D2889" s="666">
        <v>-1.1599999999999999</v>
      </c>
      <c r="E2889" s="667"/>
      <c r="F2889" s="667"/>
      <c r="G2889" s="666">
        <v>-5.55</v>
      </c>
      <c r="H2889" s="667"/>
      <c r="I2889" s="666">
        <v>7550.52</v>
      </c>
      <c r="J2889" s="667"/>
      <c r="K2889" s="666">
        <v>6015.85</v>
      </c>
      <c r="L2889" s="666">
        <v>169.2</v>
      </c>
      <c r="M2889" s="667"/>
      <c r="N2889" s="666">
        <v>31786.05</v>
      </c>
    </row>
    <row r="2890" spans="1:14" ht="15" thickBot="1">
      <c r="A2890" s="665" t="s">
        <v>2288</v>
      </c>
      <c r="B2890" s="665" t="s">
        <v>14</v>
      </c>
      <c r="C2890" s="666">
        <v>88989.53</v>
      </c>
      <c r="D2890" s="667"/>
      <c r="E2890" s="667"/>
      <c r="F2890" s="667"/>
      <c r="G2890" s="667"/>
      <c r="H2890" s="667"/>
      <c r="I2890" s="666">
        <v>2367.61</v>
      </c>
      <c r="J2890" s="667"/>
      <c r="K2890" s="666">
        <v>13990.32</v>
      </c>
      <c r="L2890" s="666">
        <v>3908.44</v>
      </c>
      <c r="M2890" s="667"/>
      <c r="N2890" s="666">
        <v>109255.9</v>
      </c>
    </row>
    <row r="2891" spans="1:14" ht="15" thickBot="1">
      <c r="A2891" s="665" t="s">
        <v>2289</v>
      </c>
      <c r="B2891" s="665" t="s">
        <v>13</v>
      </c>
      <c r="C2891" s="667"/>
      <c r="D2891" s="667"/>
      <c r="E2891" s="667"/>
      <c r="F2891" s="667"/>
      <c r="G2891" s="667"/>
      <c r="H2891" s="667"/>
      <c r="I2891" s="666">
        <v>70431.210000000006</v>
      </c>
      <c r="J2891" s="667"/>
      <c r="K2891" s="666">
        <v>5254.72</v>
      </c>
      <c r="L2891" s="667"/>
      <c r="M2891" s="667"/>
      <c r="N2891" s="666">
        <v>75685.929999999993</v>
      </c>
    </row>
    <row r="2892" spans="1:14" ht="15" thickBot="1">
      <c r="A2892" s="665" t="s">
        <v>2290</v>
      </c>
      <c r="B2892" s="665" t="s">
        <v>13</v>
      </c>
      <c r="C2892" s="666">
        <v>92000.81</v>
      </c>
      <c r="D2892" s="667"/>
      <c r="E2892" s="667"/>
      <c r="F2892" s="667"/>
      <c r="G2892" s="667"/>
      <c r="H2892" s="667"/>
      <c r="I2892" s="667"/>
      <c r="J2892" s="667"/>
      <c r="K2892" s="666">
        <v>52591.31</v>
      </c>
      <c r="L2892" s="667"/>
      <c r="M2892" s="667"/>
      <c r="N2892" s="666">
        <v>144592.12</v>
      </c>
    </row>
    <row r="2893" spans="1:14" ht="15" thickBot="1">
      <c r="A2893" s="665" t="s">
        <v>2291</v>
      </c>
      <c r="B2893" s="665" t="s">
        <v>13</v>
      </c>
      <c r="C2893" s="666">
        <v>-1818.67</v>
      </c>
      <c r="D2893" s="666">
        <v>-52.37</v>
      </c>
      <c r="E2893" s="667"/>
      <c r="F2893" s="667"/>
      <c r="G2893" s="667"/>
      <c r="H2893" s="667"/>
      <c r="I2893" s="666">
        <v>-1136.93</v>
      </c>
      <c r="J2893" s="666">
        <v>15963.86</v>
      </c>
      <c r="K2893" s="666">
        <v>1.27</v>
      </c>
      <c r="L2893" s="666">
        <v>-16.05</v>
      </c>
      <c r="M2893" s="667"/>
      <c r="N2893" s="666">
        <v>12941.11</v>
      </c>
    </row>
    <row r="2894" spans="1:14" ht="15" thickBot="1">
      <c r="A2894" s="665" t="s">
        <v>3822</v>
      </c>
      <c r="B2894" s="665" t="s">
        <v>14</v>
      </c>
      <c r="C2894" s="666">
        <v>0.65</v>
      </c>
      <c r="D2894" s="667"/>
      <c r="E2894" s="667"/>
      <c r="F2894" s="667"/>
      <c r="G2894" s="666">
        <v>0.85</v>
      </c>
      <c r="H2894" s="667"/>
      <c r="I2894" s="666">
        <v>2.39</v>
      </c>
      <c r="J2894" s="667"/>
      <c r="K2894" s="666">
        <v>2730.38</v>
      </c>
      <c r="L2894" s="666">
        <v>0.5</v>
      </c>
      <c r="M2894" s="667"/>
      <c r="N2894" s="666">
        <v>2734.77</v>
      </c>
    </row>
    <row r="2895" spans="1:14" ht="15" thickBot="1">
      <c r="A2895" s="665" t="s">
        <v>3822</v>
      </c>
      <c r="B2895" s="665" t="s">
        <v>19</v>
      </c>
      <c r="C2895" s="666">
        <v>-1.42</v>
      </c>
      <c r="D2895" s="667"/>
      <c r="E2895" s="667"/>
      <c r="F2895" s="667"/>
      <c r="G2895" s="666">
        <v>-1.85</v>
      </c>
      <c r="H2895" s="667"/>
      <c r="I2895" s="666">
        <v>-5.25</v>
      </c>
      <c r="J2895" s="667"/>
      <c r="K2895" s="666">
        <v>9.64</v>
      </c>
      <c r="L2895" s="666">
        <v>-1.1000000000000001</v>
      </c>
      <c r="M2895" s="667"/>
      <c r="N2895" s="666">
        <v>0.02</v>
      </c>
    </row>
    <row r="2896" spans="1:14" ht="15" thickBot="1">
      <c r="A2896" s="665" t="s">
        <v>2292</v>
      </c>
      <c r="B2896" s="665" t="s">
        <v>13</v>
      </c>
      <c r="C2896" s="666">
        <v>12385.04</v>
      </c>
      <c r="D2896" s="667"/>
      <c r="E2896" s="667"/>
      <c r="F2896" s="667"/>
      <c r="G2896" s="667"/>
      <c r="H2896" s="667"/>
      <c r="I2896" s="667"/>
      <c r="J2896" s="667"/>
      <c r="K2896" s="666">
        <v>101254.93</v>
      </c>
      <c r="L2896" s="667"/>
      <c r="M2896" s="667"/>
      <c r="N2896" s="666">
        <v>113639.97</v>
      </c>
    </row>
    <row r="2897" spans="1:14" ht="15" thickBot="1">
      <c r="A2897" s="665" t="s">
        <v>2293</v>
      </c>
      <c r="B2897" s="665" t="s">
        <v>17</v>
      </c>
      <c r="C2897" s="666">
        <v>3246.65</v>
      </c>
      <c r="D2897" s="666">
        <v>254.84</v>
      </c>
      <c r="E2897" s="667"/>
      <c r="F2897" s="667"/>
      <c r="G2897" s="666">
        <v>318.22000000000003</v>
      </c>
      <c r="H2897" s="666">
        <v>1587.17</v>
      </c>
      <c r="I2897" s="666">
        <v>45.29</v>
      </c>
      <c r="J2897" s="666">
        <v>62405.49</v>
      </c>
      <c r="K2897" s="666">
        <v>4815.7299999999996</v>
      </c>
      <c r="L2897" s="666">
        <v>1732.78</v>
      </c>
      <c r="M2897" s="667"/>
      <c r="N2897" s="666">
        <v>74406.17</v>
      </c>
    </row>
    <row r="2898" spans="1:14" ht="15" thickBot="1">
      <c r="A2898" s="665" t="s">
        <v>2294</v>
      </c>
      <c r="B2898" s="665" t="s">
        <v>13</v>
      </c>
      <c r="C2898" s="666">
        <v>-0.43</v>
      </c>
      <c r="D2898" s="667"/>
      <c r="E2898" s="667"/>
      <c r="F2898" s="666">
        <v>69935.98</v>
      </c>
      <c r="G2898" s="667"/>
      <c r="H2898" s="667"/>
      <c r="I2898" s="666">
        <v>-1.3</v>
      </c>
      <c r="J2898" s="667"/>
      <c r="K2898" s="666">
        <v>-89.76</v>
      </c>
      <c r="L2898" s="667"/>
      <c r="M2898" s="667"/>
      <c r="N2898" s="666">
        <v>69844.490000000005</v>
      </c>
    </row>
    <row r="2899" spans="1:14" ht="15" thickBot="1">
      <c r="A2899" s="665" t="s">
        <v>2295</v>
      </c>
      <c r="B2899" s="665" t="s">
        <v>13</v>
      </c>
      <c r="C2899" s="666">
        <v>73966.740000000005</v>
      </c>
      <c r="D2899" s="666">
        <v>1167.3499999999999</v>
      </c>
      <c r="E2899" s="667"/>
      <c r="F2899" s="667"/>
      <c r="G2899" s="667"/>
      <c r="H2899" s="667"/>
      <c r="I2899" s="666">
        <v>11202.15</v>
      </c>
      <c r="J2899" s="666">
        <v>1986.13</v>
      </c>
      <c r="K2899" s="666">
        <v>5.83</v>
      </c>
      <c r="L2899" s="666">
        <v>1503.32</v>
      </c>
      <c r="M2899" s="667"/>
      <c r="N2899" s="666">
        <v>89831.52</v>
      </c>
    </row>
    <row r="2900" spans="1:14" ht="15" thickBot="1">
      <c r="A2900" s="665" t="s">
        <v>3823</v>
      </c>
      <c r="B2900" s="665" t="s">
        <v>13</v>
      </c>
      <c r="C2900" s="666">
        <v>19242.169999999998</v>
      </c>
      <c r="D2900" s="667"/>
      <c r="E2900" s="667"/>
      <c r="F2900" s="667"/>
      <c r="G2900" s="667"/>
      <c r="H2900" s="667"/>
      <c r="I2900" s="667"/>
      <c r="J2900" s="667"/>
      <c r="K2900" s="666">
        <v>12205.97</v>
      </c>
      <c r="L2900" s="667"/>
      <c r="M2900" s="667"/>
      <c r="N2900" s="666">
        <v>31448.14</v>
      </c>
    </row>
    <row r="2901" spans="1:14" ht="15" thickBot="1">
      <c r="A2901" s="665" t="s">
        <v>2296</v>
      </c>
      <c r="B2901" s="665" t="s">
        <v>13</v>
      </c>
      <c r="C2901" s="667"/>
      <c r="D2901" s="667"/>
      <c r="E2901" s="667"/>
      <c r="F2901" s="667"/>
      <c r="G2901" s="667"/>
      <c r="H2901" s="667"/>
      <c r="I2901" s="667"/>
      <c r="J2901" s="667"/>
      <c r="K2901" s="666">
        <v>180009.25</v>
      </c>
      <c r="L2901" s="667"/>
      <c r="M2901" s="667"/>
      <c r="N2901" s="666">
        <v>180009.25</v>
      </c>
    </row>
    <row r="2902" spans="1:14" ht="15" thickBot="1">
      <c r="A2902" s="665" t="s">
        <v>2297</v>
      </c>
      <c r="B2902" s="665" t="s">
        <v>13</v>
      </c>
      <c r="C2902" s="667"/>
      <c r="D2902" s="667"/>
      <c r="E2902" s="667"/>
      <c r="F2902" s="666">
        <v>84559.79</v>
      </c>
      <c r="G2902" s="667"/>
      <c r="H2902" s="667"/>
      <c r="I2902" s="666">
        <v>1362.9</v>
      </c>
      <c r="J2902" s="667"/>
      <c r="K2902" s="666">
        <v>-15.29</v>
      </c>
      <c r="L2902" s="667"/>
      <c r="M2902" s="667"/>
      <c r="N2902" s="666">
        <v>85907.4</v>
      </c>
    </row>
    <row r="2903" spans="1:14" ht="15" thickBot="1">
      <c r="A2903" s="665" t="s">
        <v>2298</v>
      </c>
      <c r="B2903" s="665" t="s">
        <v>14</v>
      </c>
      <c r="C2903" s="666">
        <v>2.36</v>
      </c>
      <c r="D2903" s="666">
        <v>0</v>
      </c>
      <c r="E2903" s="667"/>
      <c r="F2903" s="666">
        <v>0</v>
      </c>
      <c r="G2903" s="666">
        <v>0.3</v>
      </c>
      <c r="H2903" s="667"/>
      <c r="I2903" s="666">
        <v>1.23</v>
      </c>
      <c r="J2903" s="667"/>
      <c r="K2903" s="666">
        <v>68950.95</v>
      </c>
      <c r="L2903" s="666">
        <v>0.09</v>
      </c>
      <c r="M2903" s="666">
        <v>0</v>
      </c>
      <c r="N2903" s="666">
        <v>68954.929999999993</v>
      </c>
    </row>
    <row r="2904" spans="1:14" ht="15" thickBot="1">
      <c r="A2904" s="665" t="s">
        <v>2299</v>
      </c>
      <c r="B2904" s="665" t="s">
        <v>13</v>
      </c>
      <c r="C2904" s="666">
        <v>61877.91</v>
      </c>
      <c r="D2904" s="667"/>
      <c r="E2904" s="667"/>
      <c r="F2904" s="666">
        <v>53.98</v>
      </c>
      <c r="G2904" s="667"/>
      <c r="H2904" s="667"/>
      <c r="I2904" s="667"/>
      <c r="J2904" s="667"/>
      <c r="K2904" s="666">
        <v>25691.17</v>
      </c>
      <c r="L2904" s="667"/>
      <c r="M2904" s="667"/>
      <c r="N2904" s="666">
        <v>87623.06</v>
      </c>
    </row>
    <row r="2905" spans="1:14" ht="15" thickBot="1">
      <c r="A2905" s="665" t="s">
        <v>3824</v>
      </c>
      <c r="B2905" s="665" t="s">
        <v>16</v>
      </c>
      <c r="C2905" s="666">
        <v>16761.93</v>
      </c>
      <c r="D2905" s="667"/>
      <c r="E2905" s="667"/>
      <c r="F2905" s="667"/>
      <c r="G2905" s="667"/>
      <c r="H2905" s="667"/>
      <c r="I2905" s="667"/>
      <c r="J2905" s="667"/>
      <c r="K2905" s="666">
        <v>11648.12</v>
      </c>
      <c r="L2905" s="667"/>
      <c r="M2905" s="667"/>
      <c r="N2905" s="666">
        <v>28410.05</v>
      </c>
    </row>
    <row r="2906" spans="1:14" ht="15" thickBot="1">
      <c r="A2906" s="665" t="s">
        <v>2300</v>
      </c>
      <c r="B2906" s="665" t="s">
        <v>13</v>
      </c>
      <c r="C2906" s="666">
        <v>115834.62</v>
      </c>
      <c r="D2906" s="666">
        <v>1311.34</v>
      </c>
      <c r="E2906" s="667"/>
      <c r="F2906" s="666">
        <v>2.36</v>
      </c>
      <c r="G2906" s="666">
        <v>157.30000000000001</v>
      </c>
      <c r="H2906" s="666">
        <v>199.77</v>
      </c>
      <c r="I2906" s="666">
        <v>21005.81</v>
      </c>
      <c r="J2906" s="666">
        <v>4280.63</v>
      </c>
      <c r="K2906" s="666">
        <v>14204.43</v>
      </c>
      <c r="L2906" s="666">
        <v>3566.92</v>
      </c>
      <c r="M2906" s="667"/>
      <c r="N2906" s="666">
        <v>160563.18</v>
      </c>
    </row>
    <row r="2907" spans="1:14" ht="15" thickBot="1">
      <c r="A2907" s="665" t="s">
        <v>2301</v>
      </c>
      <c r="B2907" s="665" t="s">
        <v>14</v>
      </c>
      <c r="C2907" s="666">
        <v>13270.77</v>
      </c>
      <c r="D2907" s="666">
        <v>268.72000000000003</v>
      </c>
      <c r="E2907" s="667"/>
      <c r="F2907" s="667"/>
      <c r="G2907" s="666">
        <v>437.71</v>
      </c>
      <c r="H2907" s="667"/>
      <c r="I2907" s="666">
        <v>123163.6</v>
      </c>
      <c r="J2907" s="667"/>
      <c r="K2907" s="666">
        <v>3.66</v>
      </c>
      <c r="L2907" s="666">
        <v>3127.45</v>
      </c>
      <c r="M2907" s="667"/>
      <c r="N2907" s="666">
        <v>140271.91</v>
      </c>
    </row>
    <row r="2908" spans="1:14" ht="15" thickBot="1">
      <c r="A2908" s="665" t="s">
        <v>2302</v>
      </c>
      <c r="B2908" s="665" t="s">
        <v>13</v>
      </c>
      <c r="C2908" s="667"/>
      <c r="D2908" s="667"/>
      <c r="E2908" s="667"/>
      <c r="F2908" s="667"/>
      <c r="G2908" s="667"/>
      <c r="H2908" s="667"/>
      <c r="I2908" s="666">
        <v>4259.62</v>
      </c>
      <c r="J2908" s="667"/>
      <c r="K2908" s="666">
        <v>391.64</v>
      </c>
      <c r="L2908" s="667"/>
      <c r="M2908" s="667"/>
      <c r="N2908" s="666">
        <v>4651.26</v>
      </c>
    </row>
    <row r="2909" spans="1:14" ht="15" thickBot="1">
      <c r="A2909" s="665" t="s">
        <v>2303</v>
      </c>
      <c r="B2909" s="665" t="s">
        <v>13</v>
      </c>
      <c r="C2909" s="666">
        <v>176.05</v>
      </c>
      <c r="D2909" s="667"/>
      <c r="E2909" s="667"/>
      <c r="F2909" s="667"/>
      <c r="G2909" s="667"/>
      <c r="H2909" s="667"/>
      <c r="I2909" s="667"/>
      <c r="J2909" s="667"/>
      <c r="K2909" s="666">
        <v>67875.45</v>
      </c>
      <c r="L2909" s="667"/>
      <c r="M2909" s="667"/>
      <c r="N2909" s="666">
        <v>68051.5</v>
      </c>
    </row>
    <row r="2910" spans="1:14" ht="15" thickBot="1">
      <c r="A2910" s="665" t="s">
        <v>2304</v>
      </c>
      <c r="B2910" s="665" t="s">
        <v>15</v>
      </c>
      <c r="C2910" s="666">
        <v>49837.64</v>
      </c>
      <c r="D2910" s="667"/>
      <c r="E2910" s="667"/>
      <c r="F2910" s="667"/>
      <c r="G2910" s="667"/>
      <c r="H2910" s="667"/>
      <c r="I2910" s="666">
        <v>8163.51</v>
      </c>
      <c r="J2910" s="666">
        <v>10028.14</v>
      </c>
      <c r="K2910" s="667"/>
      <c r="L2910" s="667"/>
      <c r="M2910" s="667"/>
      <c r="N2910" s="666">
        <v>68029.289999999994</v>
      </c>
    </row>
    <row r="2911" spans="1:14" ht="15" thickBot="1">
      <c r="A2911" s="665" t="s">
        <v>2305</v>
      </c>
      <c r="B2911" s="665" t="s">
        <v>14</v>
      </c>
      <c r="C2911" s="666">
        <v>21453.49</v>
      </c>
      <c r="D2911" s="666">
        <v>1474.79</v>
      </c>
      <c r="E2911" s="667"/>
      <c r="F2911" s="667"/>
      <c r="G2911" s="666">
        <v>75.150000000000006</v>
      </c>
      <c r="H2911" s="667"/>
      <c r="I2911" s="666">
        <v>178270.89</v>
      </c>
      <c r="J2911" s="667"/>
      <c r="K2911" s="666">
        <v>853.26</v>
      </c>
      <c r="L2911" s="666">
        <v>16385.2</v>
      </c>
      <c r="M2911" s="667"/>
      <c r="N2911" s="666">
        <v>218512.78</v>
      </c>
    </row>
    <row r="2912" spans="1:14" ht="15" thickBot="1">
      <c r="A2912" s="665" t="s">
        <v>3090</v>
      </c>
      <c r="B2912" s="665" t="s">
        <v>16</v>
      </c>
      <c r="C2912" s="666">
        <v>39584.58</v>
      </c>
      <c r="D2912" s="666">
        <v>1297.77</v>
      </c>
      <c r="E2912" s="667"/>
      <c r="F2912" s="667"/>
      <c r="G2912" s="667"/>
      <c r="H2912" s="667"/>
      <c r="I2912" s="666">
        <v>11713.84</v>
      </c>
      <c r="J2912" s="666">
        <v>2880.86</v>
      </c>
      <c r="K2912" s="666">
        <v>1.95</v>
      </c>
      <c r="L2912" s="666">
        <v>321.88</v>
      </c>
      <c r="M2912" s="667"/>
      <c r="N2912" s="666">
        <v>55800.88</v>
      </c>
    </row>
    <row r="2913" spans="1:14" ht="15" thickBot="1">
      <c r="A2913" s="665" t="s">
        <v>2306</v>
      </c>
      <c r="B2913" s="665" t="s">
        <v>13</v>
      </c>
      <c r="C2913" s="666">
        <v>36131.75</v>
      </c>
      <c r="D2913" s="667"/>
      <c r="E2913" s="667"/>
      <c r="F2913" s="667"/>
      <c r="G2913" s="667"/>
      <c r="H2913" s="667"/>
      <c r="I2913" s="666">
        <v>22073.9</v>
      </c>
      <c r="J2913" s="667"/>
      <c r="K2913" s="667"/>
      <c r="L2913" s="667"/>
      <c r="M2913" s="667"/>
      <c r="N2913" s="666">
        <v>58205.65</v>
      </c>
    </row>
    <row r="2914" spans="1:14" ht="15" thickBot="1">
      <c r="A2914" s="665" t="s">
        <v>2307</v>
      </c>
      <c r="B2914" s="665" t="s">
        <v>16</v>
      </c>
      <c r="C2914" s="666">
        <v>0</v>
      </c>
      <c r="D2914" s="667"/>
      <c r="E2914" s="667"/>
      <c r="F2914" s="666">
        <v>38649.53</v>
      </c>
      <c r="G2914" s="667"/>
      <c r="H2914" s="666">
        <v>15467.7</v>
      </c>
      <c r="I2914" s="666">
        <v>14.84</v>
      </c>
      <c r="J2914" s="666">
        <v>182.52</v>
      </c>
      <c r="K2914" s="666">
        <v>5789.48</v>
      </c>
      <c r="L2914" s="667"/>
      <c r="M2914" s="667"/>
      <c r="N2914" s="666">
        <v>60104.07</v>
      </c>
    </row>
    <row r="2915" spans="1:14" ht="15" thickBot="1">
      <c r="A2915" s="665" t="s">
        <v>2308</v>
      </c>
      <c r="B2915" s="665" t="s">
        <v>17</v>
      </c>
      <c r="C2915" s="666">
        <v>7050.03</v>
      </c>
      <c r="D2915" s="666">
        <v>493.83</v>
      </c>
      <c r="E2915" s="667"/>
      <c r="F2915" s="667"/>
      <c r="G2915" s="666">
        <v>1007.35</v>
      </c>
      <c r="H2915" s="667"/>
      <c r="I2915" s="666">
        <v>368.89</v>
      </c>
      <c r="J2915" s="666">
        <v>58781.83</v>
      </c>
      <c r="K2915" s="667"/>
      <c r="L2915" s="666">
        <v>203.31</v>
      </c>
      <c r="M2915" s="667"/>
      <c r="N2915" s="666">
        <v>67905.240000000005</v>
      </c>
    </row>
    <row r="2916" spans="1:14" ht="15" thickBot="1">
      <c r="A2916" s="665" t="s">
        <v>3091</v>
      </c>
      <c r="B2916" s="665" t="s">
        <v>13</v>
      </c>
      <c r="C2916" s="666">
        <v>88136.38</v>
      </c>
      <c r="D2916" s="666">
        <v>184.59</v>
      </c>
      <c r="E2916" s="667"/>
      <c r="F2916" s="667"/>
      <c r="G2916" s="667"/>
      <c r="H2916" s="667"/>
      <c r="I2916" s="666">
        <v>9837.64</v>
      </c>
      <c r="J2916" s="666">
        <v>806.58</v>
      </c>
      <c r="K2916" s="666">
        <v>-0.31</v>
      </c>
      <c r="L2916" s="666">
        <v>58.62</v>
      </c>
      <c r="M2916" s="667"/>
      <c r="N2916" s="666">
        <v>99023.5</v>
      </c>
    </row>
    <row r="2917" spans="1:14" ht="15" thickBot="1">
      <c r="A2917" s="665" t="s">
        <v>2309</v>
      </c>
      <c r="B2917" s="665" t="s">
        <v>13</v>
      </c>
      <c r="C2917" s="666">
        <v>46275.05</v>
      </c>
      <c r="D2917" s="666">
        <v>92.09</v>
      </c>
      <c r="E2917" s="667"/>
      <c r="F2917" s="667"/>
      <c r="G2917" s="666">
        <v>22.42</v>
      </c>
      <c r="H2917" s="666">
        <v>11074.43</v>
      </c>
      <c r="I2917" s="666">
        <v>4062.17</v>
      </c>
      <c r="J2917" s="666">
        <v>739.3</v>
      </c>
      <c r="K2917" s="667"/>
      <c r="L2917" s="666">
        <v>1716.6</v>
      </c>
      <c r="M2917" s="667"/>
      <c r="N2917" s="666">
        <v>63982.06</v>
      </c>
    </row>
    <row r="2918" spans="1:14" ht="15" thickBot="1">
      <c r="A2918" s="665" t="s">
        <v>2310</v>
      </c>
      <c r="B2918" s="665" t="s">
        <v>13</v>
      </c>
      <c r="C2918" s="666">
        <v>50449.04</v>
      </c>
      <c r="D2918" s="667"/>
      <c r="E2918" s="667"/>
      <c r="F2918" s="667"/>
      <c r="G2918" s="667"/>
      <c r="H2918" s="667"/>
      <c r="I2918" s="666">
        <v>8426.6299999999992</v>
      </c>
      <c r="J2918" s="666">
        <v>6575.62</v>
      </c>
      <c r="K2918" s="667"/>
      <c r="L2918" s="667"/>
      <c r="M2918" s="667"/>
      <c r="N2918" s="666">
        <v>65451.29</v>
      </c>
    </row>
    <row r="2919" spans="1:14" ht="15" thickBot="1">
      <c r="A2919" s="665" t="s">
        <v>2311</v>
      </c>
      <c r="B2919" s="665" t="s">
        <v>13</v>
      </c>
      <c r="C2919" s="666">
        <v>47666.28</v>
      </c>
      <c r="D2919" s="667"/>
      <c r="E2919" s="667"/>
      <c r="F2919" s="667"/>
      <c r="G2919" s="667"/>
      <c r="H2919" s="667"/>
      <c r="I2919" s="667"/>
      <c r="J2919" s="667"/>
      <c r="K2919" s="666">
        <v>24155.03</v>
      </c>
      <c r="L2919" s="667"/>
      <c r="M2919" s="667"/>
      <c r="N2919" s="666">
        <v>71821.31</v>
      </c>
    </row>
    <row r="2920" spans="1:14" ht="15" thickBot="1">
      <c r="A2920" s="665" t="s">
        <v>3252</v>
      </c>
      <c r="B2920" s="665" t="s">
        <v>13</v>
      </c>
      <c r="C2920" s="666">
        <v>87340.77</v>
      </c>
      <c r="D2920" s="666">
        <v>11361.58</v>
      </c>
      <c r="E2920" s="667"/>
      <c r="F2920" s="667"/>
      <c r="G2920" s="667"/>
      <c r="H2920" s="667"/>
      <c r="I2920" s="666">
        <v>1128.9100000000001</v>
      </c>
      <c r="J2920" s="667"/>
      <c r="K2920" s="667"/>
      <c r="L2920" s="667"/>
      <c r="M2920" s="667"/>
      <c r="N2920" s="666">
        <v>99831.26</v>
      </c>
    </row>
    <row r="2921" spans="1:14" ht="15" thickBot="1">
      <c r="A2921" s="665" t="s">
        <v>2312</v>
      </c>
      <c r="B2921" s="665" t="s">
        <v>13</v>
      </c>
      <c r="C2921" s="666">
        <v>7358.76</v>
      </c>
      <c r="D2921" s="667"/>
      <c r="E2921" s="667"/>
      <c r="F2921" s="666">
        <v>9970.2999999999993</v>
      </c>
      <c r="G2921" s="667"/>
      <c r="H2921" s="667"/>
      <c r="I2921" s="666">
        <v>2609.7199999999998</v>
      </c>
      <c r="J2921" s="667"/>
      <c r="K2921" s="666">
        <v>88137.55</v>
      </c>
      <c r="L2921" s="666">
        <v>46.84</v>
      </c>
      <c r="M2921" s="667"/>
      <c r="N2921" s="666">
        <v>108123.17</v>
      </c>
    </row>
    <row r="2922" spans="1:14" ht="15" thickBot="1">
      <c r="A2922" s="665" t="s">
        <v>2313</v>
      </c>
      <c r="B2922" s="665" t="s">
        <v>13</v>
      </c>
      <c r="C2922" s="666">
        <v>5216.07</v>
      </c>
      <c r="D2922" s="667"/>
      <c r="E2922" s="667"/>
      <c r="F2922" s="667"/>
      <c r="G2922" s="667"/>
      <c r="H2922" s="667"/>
      <c r="I2922" s="667"/>
      <c r="J2922" s="667"/>
      <c r="K2922" s="666">
        <v>10125.33</v>
      </c>
      <c r="L2922" s="667"/>
      <c r="M2922" s="667"/>
      <c r="N2922" s="666">
        <v>15341.4</v>
      </c>
    </row>
    <row r="2923" spans="1:14" ht="15" thickBot="1">
      <c r="A2923" s="665" t="s">
        <v>2313</v>
      </c>
      <c r="B2923" s="665" t="s">
        <v>16</v>
      </c>
      <c r="C2923" s="666">
        <v>4079.64</v>
      </c>
      <c r="D2923" s="667"/>
      <c r="E2923" s="667"/>
      <c r="F2923" s="666">
        <v>408.45</v>
      </c>
      <c r="G2923" s="667"/>
      <c r="H2923" s="667"/>
      <c r="I2923" s="667"/>
      <c r="J2923" s="667"/>
      <c r="K2923" s="666">
        <v>8656.23</v>
      </c>
      <c r="L2923" s="667"/>
      <c r="M2923" s="667"/>
      <c r="N2923" s="666">
        <v>13144.32</v>
      </c>
    </row>
    <row r="2924" spans="1:14" ht="15" thickBot="1">
      <c r="A2924" s="665" t="s">
        <v>2314</v>
      </c>
      <c r="B2924" s="665" t="s">
        <v>16</v>
      </c>
      <c r="C2924" s="666">
        <v>44425.120000000003</v>
      </c>
      <c r="D2924" s="666">
        <v>292.10000000000002</v>
      </c>
      <c r="E2924" s="667"/>
      <c r="F2924" s="667"/>
      <c r="G2924" s="667"/>
      <c r="H2924" s="666">
        <v>23.86</v>
      </c>
      <c r="I2924" s="666">
        <v>2473.6999999999998</v>
      </c>
      <c r="J2924" s="666">
        <v>3455.97</v>
      </c>
      <c r="K2924" s="666">
        <v>1593.71</v>
      </c>
      <c r="L2924" s="666">
        <v>218.09</v>
      </c>
      <c r="M2924" s="667"/>
      <c r="N2924" s="666">
        <v>52482.55</v>
      </c>
    </row>
    <row r="2925" spans="1:14" ht="15" thickBot="1">
      <c r="A2925" s="665" t="s">
        <v>2315</v>
      </c>
      <c r="B2925" s="665" t="s">
        <v>14</v>
      </c>
      <c r="C2925" s="666">
        <v>12087.31</v>
      </c>
      <c r="D2925" s="667"/>
      <c r="E2925" s="667"/>
      <c r="F2925" s="667"/>
      <c r="G2925" s="667"/>
      <c r="H2925" s="667"/>
      <c r="I2925" s="666">
        <v>123498.37</v>
      </c>
      <c r="J2925" s="667"/>
      <c r="K2925" s="667"/>
      <c r="L2925" s="667"/>
      <c r="M2925" s="667"/>
      <c r="N2925" s="666">
        <v>135585.68</v>
      </c>
    </row>
    <row r="2926" spans="1:14" ht="15" thickBot="1">
      <c r="A2926" s="665" t="s">
        <v>2316</v>
      </c>
      <c r="B2926" s="665" t="s">
        <v>16</v>
      </c>
      <c r="C2926" s="666">
        <v>42430.68</v>
      </c>
      <c r="D2926" s="666">
        <v>1409.07</v>
      </c>
      <c r="E2926" s="667"/>
      <c r="F2926" s="667"/>
      <c r="G2926" s="667"/>
      <c r="H2926" s="667"/>
      <c r="I2926" s="666">
        <v>7963.24</v>
      </c>
      <c r="J2926" s="666">
        <v>3079.57</v>
      </c>
      <c r="K2926" s="666">
        <v>1.99</v>
      </c>
      <c r="L2926" s="666">
        <v>347.7</v>
      </c>
      <c r="M2926" s="667"/>
      <c r="N2926" s="666">
        <v>55232.25</v>
      </c>
    </row>
    <row r="2927" spans="1:14" ht="15" thickBot="1">
      <c r="A2927" s="665" t="s">
        <v>2317</v>
      </c>
      <c r="B2927" s="665" t="s">
        <v>13</v>
      </c>
      <c r="C2927" s="666">
        <v>1480.05</v>
      </c>
      <c r="D2927" s="667"/>
      <c r="E2927" s="667"/>
      <c r="F2927" s="667"/>
      <c r="G2927" s="667"/>
      <c r="H2927" s="667"/>
      <c r="I2927" s="666">
        <v>16320.57</v>
      </c>
      <c r="J2927" s="667"/>
      <c r="K2927" s="667"/>
      <c r="L2927" s="667"/>
      <c r="M2927" s="667"/>
      <c r="N2927" s="666">
        <v>17800.62</v>
      </c>
    </row>
    <row r="2928" spans="1:14" ht="15" thickBot="1">
      <c r="A2928" s="665" t="s">
        <v>2318</v>
      </c>
      <c r="B2928" s="665" t="s">
        <v>13</v>
      </c>
      <c r="C2928" s="666">
        <v>42292.66</v>
      </c>
      <c r="D2928" s="666">
        <v>118.12</v>
      </c>
      <c r="E2928" s="667"/>
      <c r="F2928" s="666">
        <v>-93.96</v>
      </c>
      <c r="G2928" s="666">
        <v>-15.82</v>
      </c>
      <c r="H2928" s="667"/>
      <c r="I2928" s="666">
        <v>1608.29</v>
      </c>
      <c r="J2928" s="666">
        <v>172.89</v>
      </c>
      <c r="K2928" s="666">
        <v>12173.93</v>
      </c>
      <c r="L2928" s="666">
        <v>379.89</v>
      </c>
      <c r="M2928" s="667"/>
      <c r="N2928" s="666">
        <v>56636</v>
      </c>
    </row>
    <row r="2929" spans="1:14" ht="15" thickBot="1">
      <c r="A2929" s="665" t="s">
        <v>2319</v>
      </c>
      <c r="B2929" s="665" t="s">
        <v>15</v>
      </c>
      <c r="C2929" s="666">
        <v>26492.37</v>
      </c>
      <c r="D2929" s="666">
        <v>2840.33</v>
      </c>
      <c r="E2929" s="667"/>
      <c r="F2929" s="667"/>
      <c r="G2929" s="666">
        <v>104.19</v>
      </c>
      <c r="H2929" s="667"/>
      <c r="I2929" s="666">
        <v>18408.21</v>
      </c>
      <c r="J2929" s="667"/>
      <c r="K2929" s="666">
        <v>26.73</v>
      </c>
      <c r="L2929" s="666">
        <v>1280.1300000000001</v>
      </c>
      <c r="M2929" s="666">
        <v>449.95</v>
      </c>
      <c r="N2929" s="666">
        <v>49601.91</v>
      </c>
    </row>
    <row r="2930" spans="1:14" ht="15" thickBot="1">
      <c r="A2930" s="665" t="s">
        <v>2320</v>
      </c>
      <c r="B2930" s="665" t="s">
        <v>13</v>
      </c>
      <c r="C2930" s="667"/>
      <c r="D2930" s="667"/>
      <c r="E2930" s="667"/>
      <c r="F2930" s="667"/>
      <c r="G2930" s="667"/>
      <c r="H2930" s="667"/>
      <c r="I2930" s="666">
        <v>94263.17</v>
      </c>
      <c r="J2930" s="667"/>
      <c r="K2930" s="666">
        <v>800.28</v>
      </c>
      <c r="L2930" s="667"/>
      <c r="M2930" s="667"/>
      <c r="N2930" s="666">
        <v>95063.45</v>
      </c>
    </row>
    <row r="2931" spans="1:14" ht="15" thickBot="1">
      <c r="A2931" s="665" t="s">
        <v>3825</v>
      </c>
      <c r="B2931" s="665" t="s">
        <v>13</v>
      </c>
      <c r="C2931" s="666">
        <v>4927.22</v>
      </c>
      <c r="D2931" s="667"/>
      <c r="E2931" s="667"/>
      <c r="F2931" s="667"/>
      <c r="G2931" s="667"/>
      <c r="H2931" s="667"/>
      <c r="I2931" s="667"/>
      <c r="J2931" s="667"/>
      <c r="K2931" s="666">
        <v>3424</v>
      </c>
      <c r="L2931" s="667"/>
      <c r="M2931" s="667"/>
      <c r="N2931" s="666">
        <v>8351.2199999999993</v>
      </c>
    </row>
    <row r="2932" spans="1:14" ht="15" thickBot="1">
      <c r="A2932" s="665" t="s">
        <v>2321</v>
      </c>
      <c r="B2932" s="665" t="s">
        <v>13</v>
      </c>
      <c r="C2932" s="666">
        <v>78785.960000000006</v>
      </c>
      <c r="D2932" s="667"/>
      <c r="E2932" s="667"/>
      <c r="F2932" s="667"/>
      <c r="G2932" s="667"/>
      <c r="H2932" s="667"/>
      <c r="I2932" s="667"/>
      <c r="J2932" s="667"/>
      <c r="K2932" s="666">
        <v>15446.34</v>
      </c>
      <c r="L2932" s="667"/>
      <c r="M2932" s="667"/>
      <c r="N2932" s="666">
        <v>94232.3</v>
      </c>
    </row>
    <row r="2933" spans="1:14" ht="15" thickBot="1">
      <c r="A2933" s="665" t="s">
        <v>3826</v>
      </c>
      <c r="B2933" s="665" t="s">
        <v>16</v>
      </c>
      <c r="C2933" s="667"/>
      <c r="D2933" s="667"/>
      <c r="E2933" s="667"/>
      <c r="F2933" s="666">
        <v>9884.42</v>
      </c>
      <c r="G2933" s="667"/>
      <c r="H2933" s="667"/>
      <c r="I2933" s="667"/>
      <c r="J2933" s="667"/>
      <c r="K2933" s="666">
        <v>-3.1</v>
      </c>
      <c r="L2933" s="667"/>
      <c r="M2933" s="667"/>
      <c r="N2933" s="666">
        <v>9881.32</v>
      </c>
    </row>
    <row r="2934" spans="1:14" ht="15" thickBot="1">
      <c r="A2934" s="665" t="s">
        <v>3826</v>
      </c>
      <c r="B2934" s="665" t="s">
        <v>19</v>
      </c>
      <c r="C2934" s="667"/>
      <c r="D2934" s="667"/>
      <c r="E2934" s="667"/>
      <c r="F2934" s="666">
        <v>-0.01</v>
      </c>
      <c r="G2934" s="667"/>
      <c r="H2934" s="667"/>
      <c r="I2934" s="667"/>
      <c r="J2934" s="667"/>
      <c r="K2934" s="667"/>
      <c r="L2934" s="667"/>
      <c r="M2934" s="667"/>
      <c r="N2934" s="666">
        <v>-0.01</v>
      </c>
    </row>
    <row r="2935" spans="1:14" ht="15" thickBot="1">
      <c r="A2935" s="665" t="s">
        <v>2322</v>
      </c>
      <c r="B2935" s="665" t="s">
        <v>13</v>
      </c>
      <c r="C2935" s="666">
        <v>57613.34</v>
      </c>
      <c r="D2935" s="667"/>
      <c r="E2935" s="667"/>
      <c r="F2935" s="667"/>
      <c r="G2935" s="667"/>
      <c r="H2935" s="667"/>
      <c r="I2935" s="667"/>
      <c r="J2935" s="667"/>
      <c r="K2935" s="666">
        <v>35236.18</v>
      </c>
      <c r="L2935" s="667"/>
      <c r="M2935" s="667"/>
      <c r="N2935" s="666">
        <v>92849.52</v>
      </c>
    </row>
    <row r="2936" spans="1:14" ht="15" thickBot="1">
      <c r="A2936" s="665" t="s">
        <v>2323</v>
      </c>
      <c r="B2936" s="665" t="s">
        <v>14</v>
      </c>
      <c r="C2936" s="666">
        <v>82.57</v>
      </c>
      <c r="D2936" s="667"/>
      <c r="E2936" s="667"/>
      <c r="F2936" s="667"/>
      <c r="G2936" s="666">
        <v>-2.99</v>
      </c>
      <c r="H2936" s="667"/>
      <c r="I2936" s="666">
        <v>80888.12</v>
      </c>
      <c r="J2936" s="667"/>
      <c r="K2936" s="667"/>
      <c r="L2936" s="667"/>
      <c r="M2936" s="667"/>
      <c r="N2936" s="666">
        <v>80967.7</v>
      </c>
    </row>
    <row r="2937" spans="1:14" ht="15" thickBot="1">
      <c r="A2937" s="665" t="s">
        <v>2324</v>
      </c>
      <c r="B2937" s="665" t="s">
        <v>14</v>
      </c>
      <c r="C2937" s="666">
        <v>10552.89</v>
      </c>
      <c r="D2937" s="666">
        <v>5302.81</v>
      </c>
      <c r="E2937" s="667"/>
      <c r="F2937" s="667"/>
      <c r="G2937" s="667"/>
      <c r="H2937" s="667"/>
      <c r="I2937" s="666">
        <v>119978.56</v>
      </c>
      <c r="J2937" s="667"/>
      <c r="K2937" s="667"/>
      <c r="L2937" s="666">
        <v>29.44</v>
      </c>
      <c r="M2937" s="667"/>
      <c r="N2937" s="666">
        <v>135863.70000000001</v>
      </c>
    </row>
    <row r="2938" spans="1:14" ht="15" thickBot="1">
      <c r="A2938" s="665" t="s">
        <v>3827</v>
      </c>
      <c r="B2938" s="665" t="s">
        <v>15</v>
      </c>
      <c r="C2938" s="667"/>
      <c r="D2938" s="667"/>
      <c r="E2938" s="667"/>
      <c r="F2938" s="667"/>
      <c r="G2938" s="667"/>
      <c r="H2938" s="667"/>
      <c r="I2938" s="667"/>
      <c r="J2938" s="667"/>
      <c r="K2938" s="666">
        <v>22810.86</v>
      </c>
      <c r="L2938" s="667"/>
      <c r="M2938" s="667"/>
      <c r="N2938" s="666">
        <v>22810.86</v>
      </c>
    </row>
    <row r="2939" spans="1:14" ht="15" thickBot="1">
      <c r="A2939" s="665" t="s">
        <v>2325</v>
      </c>
      <c r="B2939" s="665" t="s">
        <v>13</v>
      </c>
      <c r="C2939" s="667"/>
      <c r="D2939" s="667"/>
      <c r="E2939" s="667"/>
      <c r="F2939" s="667"/>
      <c r="G2939" s="667"/>
      <c r="H2939" s="667"/>
      <c r="I2939" s="666">
        <v>63131.8</v>
      </c>
      <c r="J2939" s="667"/>
      <c r="K2939" s="666">
        <v>556.29</v>
      </c>
      <c r="L2939" s="667"/>
      <c r="M2939" s="667"/>
      <c r="N2939" s="666">
        <v>63688.09</v>
      </c>
    </row>
    <row r="2940" spans="1:14" ht="15" thickBot="1">
      <c r="A2940" s="665" t="s">
        <v>2326</v>
      </c>
      <c r="B2940" s="665" t="s">
        <v>13</v>
      </c>
      <c r="C2940" s="666">
        <v>4081.31</v>
      </c>
      <c r="D2940" s="667"/>
      <c r="E2940" s="667"/>
      <c r="F2940" s="667"/>
      <c r="G2940" s="667"/>
      <c r="H2940" s="667"/>
      <c r="I2940" s="666">
        <v>29565.38</v>
      </c>
      <c r="J2940" s="666">
        <v>27268.36</v>
      </c>
      <c r="K2940" s="667"/>
      <c r="L2940" s="667"/>
      <c r="M2940" s="667"/>
      <c r="N2940" s="666">
        <v>60915.05</v>
      </c>
    </row>
    <row r="2941" spans="1:14" ht="15" thickBot="1">
      <c r="A2941" s="665" t="s">
        <v>2327</v>
      </c>
      <c r="B2941" s="665" t="s">
        <v>14</v>
      </c>
      <c r="C2941" s="666">
        <v>79002.649999999994</v>
      </c>
      <c r="D2941" s="666">
        <v>8936.33</v>
      </c>
      <c r="E2941" s="667"/>
      <c r="F2941" s="667"/>
      <c r="G2941" s="666">
        <v>57.12</v>
      </c>
      <c r="H2941" s="667"/>
      <c r="I2941" s="666">
        <v>31120.45</v>
      </c>
      <c r="J2941" s="667"/>
      <c r="K2941" s="666">
        <v>7.89</v>
      </c>
      <c r="L2941" s="666">
        <v>598.75</v>
      </c>
      <c r="M2941" s="666">
        <v>25.9</v>
      </c>
      <c r="N2941" s="666">
        <v>119749.09</v>
      </c>
    </row>
    <row r="2942" spans="1:14" ht="15" thickBot="1">
      <c r="A2942" s="665" t="s">
        <v>3828</v>
      </c>
      <c r="B2942" s="665" t="s">
        <v>14</v>
      </c>
      <c r="C2942" s="666">
        <v>22892.12</v>
      </c>
      <c r="D2942" s="667"/>
      <c r="E2942" s="667"/>
      <c r="F2942" s="667"/>
      <c r="G2942" s="667"/>
      <c r="H2942" s="667"/>
      <c r="I2942" s="666">
        <v>-217.98</v>
      </c>
      <c r="J2942" s="666">
        <v>-240.78</v>
      </c>
      <c r="K2942" s="667"/>
      <c r="L2942" s="667"/>
      <c r="M2942" s="667"/>
      <c r="N2942" s="666">
        <v>22433.360000000001</v>
      </c>
    </row>
    <row r="2943" spans="1:14" ht="15" thickBot="1">
      <c r="A2943" s="665" t="s">
        <v>3828</v>
      </c>
      <c r="B2943" s="665" t="s">
        <v>15</v>
      </c>
      <c r="C2943" s="666">
        <v>22361.55</v>
      </c>
      <c r="D2943" s="667"/>
      <c r="E2943" s="667"/>
      <c r="F2943" s="667"/>
      <c r="G2943" s="667"/>
      <c r="H2943" s="667"/>
      <c r="I2943" s="666">
        <v>2661.18</v>
      </c>
      <c r="J2943" s="666">
        <v>3326.47</v>
      </c>
      <c r="K2943" s="667"/>
      <c r="L2943" s="667"/>
      <c r="M2943" s="667"/>
      <c r="N2943" s="666">
        <v>28349.200000000001</v>
      </c>
    </row>
    <row r="2944" spans="1:14" ht="15" thickBot="1">
      <c r="A2944" s="665" t="s">
        <v>3828</v>
      </c>
      <c r="B2944" s="665" t="s">
        <v>19</v>
      </c>
      <c r="C2944" s="666">
        <v>343.41</v>
      </c>
      <c r="D2944" s="667"/>
      <c r="E2944" s="667"/>
      <c r="F2944" s="667"/>
      <c r="G2944" s="667"/>
      <c r="H2944" s="667"/>
      <c r="I2944" s="666">
        <v>-158.5</v>
      </c>
      <c r="J2944" s="666">
        <v>-184.91</v>
      </c>
      <c r="K2944" s="667"/>
      <c r="L2944" s="667"/>
      <c r="M2944" s="667"/>
      <c r="N2944" s="666">
        <v>0</v>
      </c>
    </row>
    <row r="2945" spans="1:14" ht="15" thickBot="1">
      <c r="A2945" s="665" t="s">
        <v>2328</v>
      </c>
      <c r="B2945" s="665" t="s">
        <v>17</v>
      </c>
      <c r="C2945" s="666">
        <v>2040.59</v>
      </c>
      <c r="D2945" s="666">
        <v>309.94</v>
      </c>
      <c r="E2945" s="667"/>
      <c r="F2945" s="667"/>
      <c r="G2945" s="666">
        <v>415.93</v>
      </c>
      <c r="H2945" s="666">
        <v>170.39</v>
      </c>
      <c r="I2945" s="666">
        <v>12.98</v>
      </c>
      <c r="J2945" s="666">
        <v>61838.26</v>
      </c>
      <c r="K2945" s="666">
        <v>389.16</v>
      </c>
      <c r="L2945" s="666">
        <v>6390.88</v>
      </c>
      <c r="M2945" s="667"/>
      <c r="N2945" s="666">
        <v>71568.13</v>
      </c>
    </row>
    <row r="2946" spans="1:14" ht="15" thickBot="1">
      <c r="A2946" s="665" t="s">
        <v>2329</v>
      </c>
      <c r="B2946" s="665" t="s">
        <v>13</v>
      </c>
      <c r="C2946" s="666">
        <v>38955.480000000003</v>
      </c>
      <c r="D2946" s="667"/>
      <c r="E2946" s="667"/>
      <c r="F2946" s="667"/>
      <c r="G2946" s="667"/>
      <c r="H2946" s="667"/>
      <c r="I2946" s="666">
        <v>5420.16</v>
      </c>
      <c r="J2946" s="667"/>
      <c r="K2946" s="667"/>
      <c r="L2946" s="667"/>
      <c r="M2946" s="667"/>
      <c r="N2946" s="666">
        <v>44375.64</v>
      </c>
    </row>
    <row r="2947" spans="1:14" ht="15" thickBot="1">
      <c r="A2947" s="665" t="s">
        <v>2330</v>
      </c>
      <c r="B2947" s="665" t="s">
        <v>16</v>
      </c>
      <c r="C2947" s="667"/>
      <c r="D2947" s="667"/>
      <c r="E2947" s="667"/>
      <c r="F2947" s="667"/>
      <c r="G2947" s="667"/>
      <c r="H2947" s="667"/>
      <c r="I2947" s="667"/>
      <c r="J2947" s="667"/>
      <c r="K2947" s="666">
        <v>79976.429999999993</v>
      </c>
      <c r="L2947" s="667"/>
      <c r="M2947" s="667"/>
      <c r="N2947" s="666">
        <v>79976.429999999993</v>
      </c>
    </row>
    <row r="2948" spans="1:14" ht="15" thickBot="1">
      <c r="A2948" s="665" t="s">
        <v>2331</v>
      </c>
      <c r="B2948" s="665" t="s">
        <v>15</v>
      </c>
      <c r="C2948" s="667"/>
      <c r="D2948" s="667"/>
      <c r="E2948" s="667"/>
      <c r="F2948" s="667"/>
      <c r="G2948" s="667"/>
      <c r="H2948" s="667"/>
      <c r="I2948" s="667"/>
      <c r="J2948" s="667"/>
      <c r="K2948" s="666">
        <v>33541.72</v>
      </c>
      <c r="L2948" s="667"/>
      <c r="M2948" s="667"/>
      <c r="N2948" s="666">
        <v>33541.72</v>
      </c>
    </row>
    <row r="2949" spans="1:14" ht="15" thickBot="1">
      <c r="A2949" s="665" t="s">
        <v>3253</v>
      </c>
      <c r="B2949" s="665" t="s">
        <v>15</v>
      </c>
      <c r="C2949" s="666">
        <v>-74.56</v>
      </c>
      <c r="D2949" s="666">
        <v>-0.91</v>
      </c>
      <c r="E2949" s="667"/>
      <c r="F2949" s="666">
        <v>-6.21</v>
      </c>
      <c r="G2949" s="666">
        <v>-23.47</v>
      </c>
      <c r="H2949" s="667"/>
      <c r="I2949" s="666">
        <v>-147.79</v>
      </c>
      <c r="J2949" s="667"/>
      <c r="K2949" s="666">
        <v>31288.400000000001</v>
      </c>
      <c r="L2949" s="666">
        <v>-9.7799999999999994</v>
      </c>
      <c r="M2949" s="666">
        <v>-0.14000000000000001</v>
      </c>
      <c r="N2949" s="666">
        <v>31025.54</v>
      </c>
    </row>
    <row r="2950" spans="1:14" ht="15" thickBot="1">
      <c r="A2950" s="665" t="s">
        <v>2332</v>
      </c>
      <c r="B2950" s="665" t="s">
        <v>14</v>
      </c>
      <c r="C2950" s="666">
        <v>50.58</v>
      </c>
      <c r="D2950" s="666">
        <v>0.43</v>
      </c>
      <c r="E2950" s="667"/>
      <c r="F2950" s="667"/>
      <c r="G2950" s="667"/>
      <c r="H2950" s="667"/>
      <c r="I2950" s="666">
        <v>145109.26999999999</v>
      </c>
      <c r="J2950" s="667"/>
      <c r="K2950" s="667"/>
      <c r="L2950" s="666">
        <v>8996.19</v>
      </c>
      <c r="M2950" s="667"/>
      <c r="N2950" s="666">
        <v>154156.47</v>
      </c>
    </row>
    <row r="2951" spans="1:14" ht="15" thickBot="1">
      <c r="A2951" s="665" t="s">
        <v>3092</v>
      </c>
      <c r="B2951" s="665" t="s">
        <v>16</v>
      </c>
      <c r="C2951" s="666">
        <v>20253.37</v>
      </c>
      <c r="D2951" s="666">
        <v>538.16999999999996</v>
      </c>
      <c r="E2951" s="667"/>
      <c r="F2951" s="667"/>
      <c r="G2951" s="667"/>
      <c r="H2951" s="667"/>
      <c r="I2951" s="666">
        <v>6117.93</v>
      </c>
      <c r="J2951" s="666">
        <v>1103.76</v>
      </c>
      <c r="K2951" s="666">
        <v>-3</v>
      </c>
      <c r="L2951" s="666">
        <v>102.62</v>
      </c>
      <c r="M2951" s="667"/>
      <c r="N2951" s="666">
        <v>28112.85</v>
      </c>
    </row>
    <row r="2952" spans="1:14" ht="15" thickBot="1">
      <c r="A2952" s="665" t="s">
        <v>2333</v>
      </c>
      <c r="B2952" s="665" t="s">
        <v>18</v>
      </c>
      <c r="C2952" s="666">
        <v>33597.17</v>
      </c>
      <c r="D2952" s="666">
        <v>13303.34</v>
      </c>
      <c r="E2952" s="667"/>
      <c r="F2952" s="667"/>
      <c r="G2952" s="666">
        <v>119.11</v>
      </c>
      <c r="H2952" s="667"/>
      <c r="I2952" s="667"/>
      <c r="J2952" s="666">
        <v>23855.06</v>
      </c>
      <c r="K2952" s="666">
        <v>1.22</v>
      </c>
      <c r="L2952" s="666">
        <v>342.85</v>
      </c>
      <c r="M2952" s="667"/>
      <c r="N2952" s="666">
        <v>71218.75</v>
      </c>
    </row>
    <row r="2953" spans="1:14" ht="15" thickBot="1">
      <c r="A2953" s="665" t="s">
        <v>3093</v>
      </c>
      <c r="B2953" s="665" t="s">
        <v>13</v>
      </c>
      <c r="C2953" s="666">
        <v>50216.53</v>
      </c>
      <c r="D2953" s="667"/>
      <c r="E2953" s="667"/>
      <c r="F2953" s="667"/>
      <c r="G2953" s="667"/>
      <c r="H2953" s="667"/>
      <c r="I2953" s="667"/>
      <c r="J2953" s="667"/>
      <c r="K2953" s="666">
        <v>53381.62</v>
      </c>
      <c r="L2953" s="667"/>
      <c r="M2953" s="667"/>
      <c r="N2953" s="666">
        <v>103598.15</v>
      </c>
    </row>
    <row r="2954" spans="1:14" ht="15" thickBot="1">
      <c r="A2954" s="665" t="s">
        <v>2334</v>
      </c>
      <c r="B2954" s="665" t="s">
        <v>13</v>
      </c>
      <c r="C2954" s="666">
        <v>74268.23</v>
      </c>
      <c r="D2954" s="667"/>
      <c r="E2954" s="667"/>
      <c r="F2954" s="667"/>
      <c r="G2954" s="667"/>
      <c r="H2954" s="667"/>
      <c r="I2954" s="666">
        <v>3758.4</v>
      </c>
      <c r="J2954" s="667"/>
      <c r="K2954" s="666">
        <v>68755.570000000007</v>
      </c>
      <c r="L2954" s="667"/>
      <c r="M2954" s="667"/>
      <c r="N2954" s="666">
        <v>146782.20000000001</v>
      </c>
    </row>
    <row r="2955" spans="1:14" ht="15" thickBot="1">
      <c r="A2955" s="665" t="s">
        <v>2335</v>
      </c>
      <c r="B2955" s="665" t="s">
        <v>15</v>
      </c>
      <c r="C2955" s="666">
        <v>47774.32</v>
      </c>
      <c r="D2955" s="667"/>
      <c r="E2955" s="667"/>
      <c r="F2955" s="667"/>
      <c r="G2955" s="667"/>
      <c r="H2955" s="667"/>
      <c r="I2955" s="666">
        <v>7829.23</v>
      </c>
      <c r="J2955" s="666">
        <v>9640.0400000000009</v>
      </c>
      <c r="K2955" s="667"/>
      <c r="L2955" s="667"/>
      <c r="M2955" s="667"/>
      <c r="N2955" s="666">
        <v>65243.59</v>
      </c>
    </row>
    <row r="2956" spans="1:14" ht="15" thickBot="1">
      <c r="A2956" s="665" t="s">
        <v>2336</v>
      </c>
      <c r="B2956" s="665" t="s">
        <v>13</v>
      </c>
      <c r="C2956" s="666">
        <v>14057.81</v>
      </c>
      <c r="D2956" s="666">
        <v>797.02</v>
      </c>
      <c r="E2956" s="667"/>
      <c r="F2956" s="667"/>
      <c r="G2956" s="666">
        <v>296</v>
      </c>
      <c r="H2956" s="667"/>
      <c r="I2956" s="666">
        <v>42422.86</v>
      </c>
      <c r="J2956" s="667"/>
      <c r="K2956" s="666">
        <v>19.579999999999998</v>
      </c>
      <c r="L2956" s="666">
        <v>202.39</v>
      </c>
      <c r="M2956" s="666">
        <v>1216.49</v>
      </c>
      <c r="N2956" s="666">
        <v>59012.15</v>
      </c>
    </row>
    <row r="2957" spans="1:14" ht="15" thickBot="1">
      <c r="A2957" s="665" t="s">
        <v>2337</v>
      </c>
      <c r="B2957" s="665" t="s">
        <v>15</v>
      </c>
      <c r="C2957" s="666">
        <v>33.06</v>
      </c>
      <c r="D2957" s="666">
        <v>0.33</v>
      </c>
      <c r="E2957" s="667"/>
      <c r="F2957" s="667"/>
      <c r="G2957" s="666">
        <v>6.2</v>
      </c>
      <c r="H2957" s="666">
        <v>0.59</v>
      </c>
      <c r="I2957" s="666">
        <v>52889.440000000002</v>
      </c>
      <c r="J2957" s="667"/>
      <c r="K2957" s="667"/>
      <c r="L2957" s="667"/>
      <c r="M2957" s="667"/>
      <c r="N2957" s="666">
        <v>52929.62</v>
      </c>
    </row>
    <row r="2958" spans="1:14" ht="15" thickBot="1">
      <c r="A2958" s="665" t="s">
        <v>2338</v>
      </c>
      <c r="B2958" s="665" t="s">
        <v>13</v>
      </c>
      <c r="C2958" s="666">
        <v>55367.78</v>
      </c>
      <c r="D2958" s="667"/>
      <c r="E2958" s="667"/>
      <c r="F2958" s="667"/>
      <c r="G2958" s="667"/>
      <c r="H2958" s="667"/>
      <c r="I2958" s="667"/>
      <c r="J2958" s="667"/>
      <c r="K2958" s="667"/>
      <c r="L2958" s="667"/>
      <c r="M2958" s="667"/>
      <c r="N2958" s="666">
        <v>55367.78</v>
      </c>
    </row>
    <row r="2959" spans="1:14" ht="15" thickBot="1">
      <c r="A2959" s="665" t="s">
        <v>2339</v>
      </c>
      <c r="B2959" s="665" t="s">
        <v>16</v>
      </c>
      <c r="C2959" s="667"/>
      <c r="D2959" s="667"/>
      <c r="E2959" s="667"/>
      <c r="F2959" s="667"/>
      <c r="G2959" s="667"/>
      <c r="H2959" s="667"/>
      <c r="I2959" s="666">
        <v>39896.93</v>
      </c>
      <c r="J2959" s="667"/>
      <c r="K2959" s="666">
        <v>842.18</v>
      </c>
      <c r="L2959" s="667"/>
      <c r="M2959" s="667"/>
      <c r="N2959" s="666">
        <v>40739.11</v>
      </c>
    </row>
    <row r="2960" spans="1:14" ht="15" thickBot="1">
      <c r="A2960" s="665" t="s">
        <v>2340</v>
      </c>
      <c r="B2960" s="665" t="s">
        <v>13</v>
      </c>
      <c r="C2960" s="666">
        <v>21520.58</v>
      </c>
      <c r="D2960" s="666">
        <v>82.84</v>
      </c>
      <c r="E2960" s="667"/>
      <c r="F2960" s="667"/>
      <c r="G2960" s="666">
        <v>0.35</v>
      </c>
      <c r="H2960" s="666">
        <v>29.04</v>
      </c>
      <c r="I2960" s="666">
        <v>28475.79</v>
      </c>
      <c r="J2960" s="666">
        <v>159.58000000000001</v>
      </c>
      <c r="K2960" s="666">
        <v>83.09</v>
      </c>
      <c r="L2960" s="666">
        <v>38964.31</v>
      </c>
      <c r="M2960" s="667"/>
      <c r="N2960" s="666">
        <v>89315.58</v>
      </c>
    </row>
    <row r="2961" spans="1:14" ht="15" thickBot="1">
      <c r="A2961" s="665" t="s">
        <v>2341</v>
      </c>
      <c r="B2961" s="665" t="s">
        <v>13</v>
      </c>
      <c r="C2961" s="666">
        <v>39342.22</v>
      </c>
      <c r="D2961" s="666">
        <v>368.07</v>
      </c>
      <c r="E2961" s="667"/>
      <c r="F2961" s="666">
        <v>-75.510000000000005</v>
      </c>
      <c r="G2961" s="666">
        <v>-13.46</v>
      </c>
      <c r="H2961" s="667"/>
      <c r="I2961" s="666">
        <v>2244.3200000000002</v>
      </c>
      <c r="J2961" s="666">
        <v>1254.76</v>
      </c>
      <c r="K2961" s="666">
        <v>14711.92</v>
      </c>
      <c r="L2961" s="666">
        <v>94.07</v>
      </c>
      <c r="M2961" s="667"/>
      <c r="N2961" s="666">
        <v>57926.39</v>
      </c>
    </row>
    <row r="2962" spans="1:14" ht="15" thickBot="1">
      <c r="A2962" s="665" t="s">
        <v>2342</v>
      </c>
      <c r="B2962" s="665" t="s">
        <v>18</v>
      </c>
      <c r="C2962" s="666">
        <v>4767.45</v>
      </c>
      <c r="D2962" s="666">
        <v>194.7</v>
      </c>
      <c r="E2962" s="667"/>
      <c r="F2962" s="667"/>
      <c r="G2962" s="666">
        <v>1188.97</v>
      </c>
      <c r="H2962" s="666">
        <v>2350.9499999999998</v>
      </c>
      <c r="I2962" s="666">
        <v>27.71</v>
      </c>
      <c r="J2962" s="666">
        <v>72962.759999999995</v>
      </c>
      <c r="K2962" s="666">
        <v>2308.77</v>
      </c>
      <c r="L2962" s="666">
        <v>2030.86</v>
      </c>
      <c r="M2962" s="667"/>
      <c r="N2962" s="666">
        <v>85832.17</v>
      </c>
    </row>
    <row r="2963" spans="1:14" ht="15" thickBot="1">
      <c r="A2963" s="665" t="s">
        <v>2343</v>
      </c>
      <c r="B2963" s="665" t="s">
        <v>14</v>
      </c>
      <c r="C2963" s="666">
        <v>16464.77</v>
      </c>
      <c r="D2963" s="666">
        <v>1211.55</v>
      </c>
      <c r="E2963" s="667"/>
      <c r="F2963" s="667"/>
      <c r="G2963" s="666">
        <v>1492.56</v>
      </c>
      <c r="H2963" s="667"/>
      <c r="I2963" s="666">
        <v>126126.77</v>
      </c>
      <c r="J2963" s="667"/>
      <c r="K2963" s="666">
        <v>887.98</v>
      </c>
      <c r="L2963" s="666">
        <v>4776.6400000000003</v>
      </c>
      <c r="M2963" s="667"/>
      <c r="N2963" s="666">
        <v>150960.26999999999</v>
      </c>
    </row>
    <row r="2964" spans="1:14" ht="15" thickBot="1">
      <c r="A2964" s="665" t="s">
        <v>2344</v>
      </c>
      <c r="B2964" s="665" t="s">
        <v>13</v>
      </c>
      <c r="C2964" s="666">
        <v>18609</v>
      </c>
      <c r="D2964" s="667"/>
      <c r="E2964" s="667"/>
      <c r="F2964" s="667"/>
      <c r="G2964" s="667"/>
      <c r="H2964" s="667"/>
      <c r="I2964" s="666">
        <v>3477.19</v>
      </c>
      <c r="J2964" s="666">
        <v>2705.5</v>
      </c>
      <c r="K2964" s="667"/>
      <c r="L2964" s="667"/>
      <c r="M2964" s="667"/>
      <c r="N2964" s="666">
        <v>24791.69</v>
      </c>
    </row>
    <row r="2965" spans="1:14" ht="15" thickBot="1">
      <c r="A2965" s="665" t="s">
        <v>2344</v>
      </c>
      <c r="B2965" s="665" t="s">
        <v>16</v>
      </c>
      <c r="C2965" s="667"/>
      <c r="D2965" s="667"/>
      <c r="E2965" s="667"/>
      <c r="F2965" s="666">
        <v>14763.01</v>
      </c>
      <c r="G2965" s="667"/>
      <c r="H2965" s="667"/>
      <c r="I2965" s="667"/>
      <c r="J2965" s="667"/>
      <c r="K2965" s="666">
        <v>279.52</v>
      </c>
      <c r="L2965" s="667"/>
      <c r="M2965" s="667"/>
      <c r="N2965" s="666">
        <v>15042.53</v>
      </c>
    </row>
    <row r="2966" spans="1:14" ht="15" thickBot="1">
      <c r="A2966" s="665" t="s">
        <v>2345</v>
      </c>
      <c r="B2966" s="665" t="s">
        <v>14</v>
      </c>
      <c r="C2966" s="666">
        <v>46149.21</v>
      </c>
      <c r="D2966" s="666">
        <v>1087.7</v>
      </c>
      <c r="E2966" s="667"/>
      <c r="F2966" s="667"/>
      <c r="G2966" s="666">
        <v>263.69</v>
      </c>
      <c r="H2966" s="667"/>
      <c r="I2966" s="666">
        <v>82318.38</v>
      </c>
      <c r="J2966" s="667"/>
      <c r="K2966" s="666">
        <v>247.62</v>
      </c>
      <c r="L2966" s="666">
        <v>1756.3</v>
      </c>
      <c r="M2966" s="667"/>
      <c r="N2966" s="666">
        <v>131822.9</v>
      </c>
    </row>
    <row r="2967" spans="1:14" ht="15" thickBot="1">
      <c r="A2967" s="665" t="s">
        <v>2346</v>
      </c>
      <c r="B2967" s="665" t="s">
        <v>14</v>
      </c>
      <c r="C2967" s="666">
        <v>4.1399999999999997</v>
      </c>
      <c r="D2967" s="667"/>
      <c r="E2967" s="667"/>
      <c r="F2967" s="667"/>
      <c r="G2967" s="667"/>
      <c r="H2967" s="667"/>
      <c r="I2967" s="666">
        <v>126083.86</v>
      </c>
      <c r="J2967" s="667"/>
      <c r="K2967" s="667"/>
      <c r="L2967" s="666">
        <v>25.95</v>
      </c>
      <c r="M2967" s="667"/>
      <c r="N2967" s="666">
        <v>126113.95</v>
      </c>
    </row>
    <row r="2968" spans="1:14" ht="15" thickBot="1">
      <c r="A2968" s="665" t="s">
        <v>2347</v>
      </c>
      <c r="B2968" s="665" t="s">
        <v>13</v>
      </c>
      <c r="C2968" s="667"/>
      <c r="D2968" s="667"/>
      <c r="E2968" s="667"/>
      <c r="F2968" s="667"/>
      <c r="G2968" s="667"/>
      <c r="H2968" s="667"/>
      <c r="I2968" s="666">
        <v>789.38</v>
      </c>
      <c r="J2968" s="667"/>
      <c r="K2968" s="666">
        <v>64222.31</v>
      </c>
      <c r="L2968" s="667"/>
      <c r="M2968" s="667"/>
      <c r="N2968" s="666">
        <v>65011.69</v>
      </c>
    </row>
    <row r="2969" spans="1:14" ht="15" thickBot="1">
      <c r="A2969" s="665" t="s">
        <v>3094</v>
      </c>
      <c r="B2969" s="665" t="s">
        <v>13</v>
      </c>
      <c r="C2969" s="666">
        <v>93010.02</v>
      </c>
      <c r="D2969" s="666">
        <v>12206.64</v>
      </c>
      <c r="E2969" s="667"/>
      <c r="F2969" s="667"/>
      <c r="G2969" s="667"/>
      <c r="H2969" s="667"/>
      <c r="I2969" s="666">
        <v>8292.09</v>
      </c>
      <c r="J2969" s="667"/>
      <c r="K2969" s="667"/>
      <c r="L2969" s="667"/>
      <c r="M2969" s="667"/>
      <c r="N2969" s="666">
        <v>113508.75</v>
      </c>
    </row>
    <row r="2970" spans="1:14" ht="15" thickBot="1">
      <c r="A2970" s="665" t="s">
        <v>3829</v>
      </c>
      <c r="B2970" s="665" t="s">
        <v>13</v>
      </c>
      <c r="C2970" s="666">
        <v>-40.03</v>
      </c>
      <c r="D2970" s="667"/>
      <c r="E2970" s="667"/>
      <c r="F2970" s="667"/>
      <c r="G2970" s="666">
        <v>-3.52</v>
      </c>
      <c r="H2970" s="667"/>
      <c r="I2970" s="666">
        <v>6849.77</v>
      </c>
      <c r="J2970" s="667"/>
      <c r="K2970" s="667"/>
      <c r="L2970" s="667"/>
      <c r="M2970" s="667"/>
      <c r="N2970" s="666">
        <v>6806.22</v>
      </c>
    </row>
    <row r="2971" spans="1:14" ht="15" thickBot="1">
      <c r="A2971" s="665" t="s">
        <v>3829</v>
      </c>
      <c r="B2971" s="665" t="s">
        <v>19</v>
      </c>
      <c r="C2971" s="667"/>
      <c r="D2971" s="667"/>
      <c r="E2971" s="667"/>
      <c r="F2971" s="667"/>
      <c r="G2971" s="666">
        <v>-5.31</v>
      </c>
      <c r="H2971" s="667"/>
      <c r="I2971" s="666">
        <v>5.33</v>
      </c>
      <c r="J2971" s="667"/>
      <c r="K2971" s="667"/>
      <c r="L2971" s="667"/>
      <c r="M2971" s="667"/>
      <c r="N2971" s="666">
        <v>0.02</v>
      </c>
    </row>
    <row r="2972" spans="1:14" ht="15" thickBot="1">
      <c r="A2972" s="665" t="s">
        <v>2348</v>
      </c>
      <c r="B2972" s="665" t="s">
        <v>13</v>
      </c>
      <c r="C2972" s="666">
        <v>54025.06</v>
      </c>
      <c r="D2972" s="667"/>
      <c r="E2972" s="667"/>
      <c r="F2972" s="667"/>
      <c r="G2972" s="667"/>
      <c r="H2972" s="667"/>
      <c r="I2972" s="667"/>
      <c r="J2972" s="667"/>
      <c r="K2972" s="666">
        <v>26000.12</v>
      </c>
      <c r="L2972" s="667"/>
      <c r="M2972" s="667"/>
      <c r="N2972" s="666">
        <v>80025.179999999993</v>
      </c>
    </row>
    <row r="2973" spans="1:14" ht="15" thickBot="1">
      <c r="A2973" s="665" t="s">
        <v>2349</v>
      </c>
      <c r="B2973" s="665" t="s">
        <v>13</v>
      </c>
      <c r="C2973" s="666">
        <v>10723.42</v>
      </c>
      <c r="D2973" s="666">
        <v>272.14999999999998</v>
      </c>
      <c r="E2973" s="667"/>
      <c r="F2973" s="667"/>
      <c r="G2973" s="667"/>
      <c r="H2973" s="667"/>
      <c r="I2973" s="666">
        <v>52083.92</v>
      </c>
      <c r="J2973" s="667"/>
      <c r="K2973" s="667"/>
      <c r="L2973" s="666">
        <v>8.8000000000000007</v>
      </c>
      <c r="M2973" s="667"/>
      <c r="N2973" s="666">
        <v>63088.29</v>
      </c>
    </row>
    <row r="2974" spans="1:14" ht="15" thickBot="1">
      <c r="A2974" s="665" t="s">
        <v>3830</v>
      </c>
      <c r="B2974" s="665" t="s">
        <v>13</v>
      </c>
      <c r="C2974" s="666">
        <v>-24.04</v>
      </c>
      <c r="D2974" s="666">
        <v>0.7</v>
      </c>
      <c r="E2974" s="667"/>
      <c r="F2974" s="667"/>
      <c r="G2974" s="666">
        <v>0.12</v>
      </c>
      <c r="H2974" s="666">
        <v>0.86</v>
      </c>
      <c r="I2974" s="666">
        <v>6702.82</v>
      </c>
      <c r="J2974" s="667"/>
      <c r="K2974" s="667"/>
      <c r="L2974" s="667"/>
      <c r="M2974" s="667"/>
      <c r="N2974" s="666">
        <v>6680.46</v>
      </c>
    </row>
    <row r="2975" spans="1:14" ht="15" thickBot="1">
      <c r="A2975" s="665" t="s">
        <v>3830</v>
      </c>
      <c r="B2975" s="665" t="s">
        <v>19</v>
      </c>
      <c r="C2975" s="667"/>
      <c r="D2975" s="667"/>
      <c r="E2975" s="667"/>
      <c r="F2975" s="667"/>
      <c r="G2975" s="667"/>
      <c r="H2975" s="667"/>
      <c r="I2975" s="666">
        <v>0.02</v>
      </c>
      <c r="J2975" s="667"/>
      <c r="K2975" s="667"/>
      <c r="L2975" s="667"/>
      <c r="M2975" s="667"/>
      <c r="N2975" s="666">
        <v>0.02</v>
      </c>
    </row>
    <row r="2976" spans="1:14" ht="15" thickBot="1">
      <c r="A2976" s="665" t="s">
        <v>2350</v>
      </c>
      <c r="B2976" s="665" t="s">
        <v>13</v>
      </c>
      <c r="C2976" s="666">
        <v>54756.04</v>
      </c>
      <c r="D2976" s="666">
        <v>1060.69</v>
      </c>
      <c r="E2976" s="667"/>
      <c r="F2976" s="666">
        <v>2.2799999999999998</v>
      </c>
      <c r="G2976" s="667"/>
      <c r="H2976" s="667"/>
      <c r="I2976" s="666">
        <v>6424.72</v>
      </c>
      <c r="J2976" s="667"/>
      <c r="K2976" s="667"/>
      <c r="L2976" s="666">
        <v>248.28</v>
      </c>
      <c r="M2976" s="667"/>
      <c r="N2976" s="666">
        <v>62492.01</v>
      </c>
    </row>
    <row r="2977" spans="1:14" ht="15" thickBot="1">
      <c r="A2977" s="665" t="s">
        <v>2351</v>
      </c>
      <c r="B2977" s="665" t="s">
        <v>14</v>
      </c>
      <c r="C2977" s="666">
        <v>108543.77</v>
      </c>
      <c r="D2977" s="666">
        <v>12913.24</v>
      </c>
      <c r="E2977" s="667"/>
      <c r="F2977" s="667"/>
      <c r="G2977" s="666">
        <v>68.19</v>
      </c>
      <c r="H2977" s="667"/>
      <c r="I2977" s="666">
        <v>25012.31</v>
      </c>
      <c r="J2977" s="667"/>
      <c r="K2977" s="666">
        <v>8.2899999999999991</v>
      </c>
      <c r="L2977" s="666">
        <v>166.29</v>
      </c>
      <c r="M2977" s="667"/>
      <c r="N2977" s="666">
        <v>146712.09</v>
      </c>
    </row>
    <row r="2978" spans="1:14" ht="15" thickBot="1">
      <c r="A2978" s="665" t="s">
        <v>2352</v>
      </c>
      <c r="B2978" s="665" t="s">
        <v>13</v>
      </c>
      <c r="C2978" s="666">
        <v>59443.51</v>
      </c>
      <c r="D2978" s="666">
        <v>284.67</v>
      </c>
      <c r="E2978" s="667"/>
      <c r="F2978" s="667"/>
      <c r="G2978" s="666">
        <v>36.909999999999997</v>
      </c>
      <c r="H2978" s="667"/>
      <c r="I2978" s="666">
        <v>6916.79</v>
      </c>
      <c r="J2978" s="666">
        <v>1189.3699999999999</v>
      </c>
      <c r="K2978" s="667"/>
      <c r="L2978" s="666">
        <v>10.36</v>
      </c>
      <c r="M2978" s="667"/>
      <c r="N2978" s="666">
        <v>67881.61</v>
      </c>
    </row>
    <row r="2979" spans="1:14" ht="15" thickBot="1">
      <c r="A2979" s="665" t="s">
        <v>3831</v>
      </c>
      <c r="B2979" s="665" t="s">
        <v>15</v>
      </c>
      <c r="C2979" s="667"/>
      <c r="D2979" s="667"/>
      <c r="E2979" s="667"/>
      <c r="F2979" s="667"/>
      <c r="G2979" s="667"/>
      <c r="H2979" s="667"/>
      <c r="I2979" s="667"/>
      <c r="J2979" s="667"/>
      <c r="K2979" s="666">
        <v>21338.720000000001</v>
      </c>
      <c r="L2979" s="667"/>
      <c r="M2979" s="667"/>
      <c r="N2979" s="666">
        <v>21338.720000000001</v>
      </c>
    </row>
    <row r="2980" spans="1:14" ht="15" thickBot="1">
      <c r="A2980" s="665" t="s">
        <v>2353</v>
      </c>
      <c r="B2980" s="665" t="s">
        <v>13</v>
      </c>
      <c r="C2980" s="666">
        <v>9.7899999999999991</v>
      </c>
      <c r="D2980" s="667"/>
      <c r="E2980" s="667"/>
      <c r="F2980" s="667"/>
      <c r="G2980" s="667"/>
      <c r="H2980" s="667"/>
      <c r="I2980" s="666">
        <v>2467.59</v>
      </c>
      <c r="J2980" s="667"/>
      <c r="K2980" s="666">
        <v>56647.05</v>
      </c>
      <c r="L2980" s="666">
        <v>26059.17</v>
      </c>
      <c r="M2980" s="667"/>
      <c r="N2980" s="666">
        <v>85183.6</v>
      </c>
    </row>
    <row r="2981" spans="1:14" ht="15" thickBot="1">
      <c r="A2981" s="665" t="s">
        <v>2354</v>
      </c>
      <c r="B2981" s="665" t="s">
        <v>14</v>
      </c>
      <c r="C2981" s="666">
        <v>110.02</v>
      </c>
      <c r="D2981" s="667"/>
      <c r="E2981" s="667"/>
      <c r="F2981" s="667"/>
      <c r="G2981" s="667"/>
      <c r="H2981" s="667"/>
      <c r="I2981" s="666">
        <v>130081.48</v>
      </c>
      <c r="J2981" s="667"/>
      <c r="K2981" s="667"/>
      <c r="L2981" s="667"/>
      <c r="M2981" s="667"/>
      <c r="N2981" s="666">
        <v>130191.5</v>
      </c>
    </row>
    <row r="2982" spans="1:14" ht="15" thickBot="1">
      <c r="A2982" s="665" t="s">
        <v>2355</v>
      </c>
      <c r="B2982" s="665" t="s">
        <v>14</v>
      </c>
      <c r="C2982" s="666">
        <v>9908.2099999999991</v>
      </c>
      <c r="D2982" s="666">
        <v>0</v>
      </c>
      <c r="E2982" s="667"/>
      <c r="F2982" s="667"/>
      <c r="G2982" s="667"/>
      <c r="H2982" s="667"/>
      <c r="I2982" s="666">
        <v>91311.93</v>
      </c>
      <c r="J2982" s="667"/>
      <c r="K2982" s="667"/>
      <c r="L2982" s="667"/>
      <c r="M2982" s="667"/>
      <c r="N2982" s="666">
        <v>101220.14</v>
      </c>
    </row>
    <row r="2983" spans="1:14" ht="15" thickBot="1">
      <c r="A2983" s="665" t="s">
        <v>2356</v>
      </c>
      <c r="B2983" s="665" t="s">
        <v>13</v>
      </c>
      <c r="C2983" s="667"/>
      <c r="D2983" s="667"/>
      <c r="E2983" s="667"/>
      <c r="F2983" s="667"/>
      <c r="G2983" s="667"/>
      <c r="H2983" s="667"/>
      <c r="I2983" s="666">
        <v>131651.64000000001</v>
      </c>
      <c r="J2983" s="667"/>
      <c r="K2983" s="667"/>
      <c r="L2983" s="667"/>
      <c r="M2983" s="667"/>
      <c r="N2983" s="666">
        <v>131651.64000000001</v>
      </c>
    </row>
    <row r="2984" spans="1:14" ht="15" thickBot="1">
      <c r="A2984" s="665" t="s">
        <v>2357</v>
      </c>
      <c r="B2984" s="665" t="s">
        <v>13</v>
      </c>
      <c r="C2984" s="666">
        <v>54627.33</v>
      </c>
      <c r="D2984" s="667"/>
      <c r="E2984" s="667"/>
      <c r="F2984" s="667"/>
      <c r="G2984" s="667"/>
      <c r="H2984" s="667"/>
      <c r="I2984" s="667"/>
      <c r="J2984" s="667"/>
      <c r="K2984" s="666">
        <v>34228.85</v>
      </c>
      <c r="L2984" s="667"/>
      <c r="M2984" s="667"/>
      <c r="N2984" s="666">
        <v>88856.18</v>
      </c>
    </row>
    <row r="2985" spans="1:14" ht="15" thickBot="1">
      <c r="A2985" s="665" t="s">
        <v>2358</v>
      </c>
      <c r="B2985" s="665" t="s">
        <v>16</v>
      </c>
      <c r="C2985" s="666">
        <v>47820</v>
      </c>
      <c r="D2985" s="667"/>
      <c r="E2985" s="667"/>
      <c r="F2985" s="667"/>
      <c r="G2985" s="667"/>
      <c r="H2985" s="667"/>
      <c r="I2985" s="667"/>
      <c r="J2985" s="667"/>
      <c r="K2985" s="666">
        <v>0</v>
      </c>
      <c r="L2985" s="667"/>
      <c r="M2985" s="667"/>
      <c r="N2985" s="666">
        <v>47820</v>
      </c>
    </row>
    <row r="2986" spans="1:14" ht="15" thickBot="1">
      <c r="A2986" s="665" t="s">
        <v>3254</v>
      </c>
      <c r="B2986" s="665" t="s">
        <v>15</v>
      </c>
      <c r="C2986" s="667"/>
      <c r="D2986" s="667"/>
      <c r="E2986" s="667"/>
      <c r="F2986" s="667"/>
      <c r="G2986" s="667"/>
      <c r="H2986" s="667"/>
      <c r="I2986" s="666">
        <v>199.98</v>
      </c>
      <c r="J2986" s="667"/>
      <c r="K2986" s="666">
        <v>36819.99</v>
      </c>
      <c r="L2986" s="667"/>
      <c r="M2986" s="667"/>
      <c r="N2986" s="666">
        <v>37019.97</v>
      </c>
    </row>
    <row r="2987" spans="1:14" ht="15" thickBot="1">
      <c r="A2987" s="665" t="s">
        <v>2359</v>
      </c>
      <c r="B2987" s="665" t="s">
        <v>13</v>
      </c>
      <c r="C2987" s="667"/>
      <c r="D2987" s="667"/>
      <c r="E2987" s="667"/>
      <c r="F2987" s="666">
        <v>76886.13</v>
      </c>
      <c r="G2987" s="667"/>
      <c r="H2987" s="667"/>
      <c r="I2987" s="666">
        <v>93.25</v>
      </c>
      <c r="J2987" s="667"/>
      <c r="K2987" s="666">
        <v>4.83</v>
      </c>
      <c r="L2987" s="667"/>
      <c r="M2987" s="667"/>
      <c r="N2987" s="666">
        <v>76984.210000000006</v>
      </c>
    </row>
    <row r="2988" spans="1:14" ht="15" thickBot="1">
      <c r="A2988" s="665" t="s">
        <v>2360</v>
      </c>
      <c r="B2988" s="665" t="s">
        <v>14</v>
      </c>
      <c r="C2988" s="666">
        <v>-0.48</v>
      </c>
      <c r="D2988" s="666">
        <v>564.6</v>
      </c>
      <c r="E2988" s="667"/>
      <c r="F2988" s="666">
        <v>134.19</v>
      </c>
      <c r="G2988" s="666">
        <v>223.14</v>
      </c>
      <c r="H2988" s="667"/>
      <c r="I2988" s="666">
        <v>5507.67</v>
      </c>
      <c r="J2988" s="667"/>
      <c r="K2988" s="666">
        <v>53275.8</v>
      </c>
      <c r="L2988" s="666">
        <v>1.93</v>
      </c>
      <c r="M2988" s="666">
        <v>0.02</v>
      </c>
      <c r="N2988" s="666">
        <v>59706.87</v>
      </c>
    </row>
    <row r="2989" spans="1:14" ht="15" thickBot="1">
      <c r="A2989" s="665" t="s">
        <v>3095</v>
      </c>
      <c r="B2989" s="665" t="s">
        <v>16</v>
      </c>
      <c r="C2989" s="666">
        <v>51313.46</v>
      </c>
      <c r="D2989" s="666">
        <v>3136.41</v>
      </c>
      <c r="E2989" s="667"/>
      <c r="F2989" s="667"/>
      <c r="G2989" s="667"/>
      <c r="H2989" s="667"/>
      <c r="I2989" s="666">
        <v>1702</v>
      </c>
      <c r="J2989" s="666">
        <v>3879.47</v>
      </c>
      <c r="K2989" s="667"/>
      <c r="L2989" s="666">
        <v>567.78</v>
      </c>
      <c r="M2989" s="667"/>
      <c r="N2989" s="666">
        <v>60599.12</v>
      </c>
    </row>
    <row r="2990" spans="1:14" ht="15" thickBot="1">
      <c r="A2990" s="665" t="s">
        <v>2361</v>
      </c>
      <c r="B2990" s="665" t="s">
        <v>13</v>
      </c>
      <c r="C2990" s="666">
        <v>3472.61</v>
      </c>
      <c r="D2990" s="667"/>
      <c r="E2990" s="667"/>
      <c r="F2990" s="667"/>
      <c r="G2990" s="667"/>
      <c r="H2990" s="667"/>
      <c r="I2990" s="666">
        <v>25.83</v>
      </c>
      <c r="J2990" s="667"/>
      <c r="K2990" s="667"/>
      <c r="L2990" s="666">
        <v>0</v>
      </c>
      <c r="M2990" s="667"/>
      <c r="N2990" s="666">
        <v>3498.44</v>
      </c>
    </row>
    <row r="2991" spans="1:14" ht="15" thickBot="1">
      <c r="A2991" s="665" t="s">
        <v>2362</v>
      </c>
      <c r="B2991" s="665" t="s">
        <v>13</v>
      </c>
      <c r="C2991" s="666">
        <v>44772.52</v>
      </c>
      <c r="D2991" s="667"/>
      <c r="E2991" s="667"/>
      <c r="F2991" s="667"/>
      <c r="G2991" s="667"/>
      <c r="H2991" s="667"/>
      <c r="I2991" s="667"/>
      <c r="J2991" s="666">
        <v>20856.27</v>
      </c>
      <c r="K2991" s="667"/>
      <c r="L2991" s="667"/>
      <c r="M2991" s="667"/>
      <c r="N2991" s="666">
        <v>65628.789999999994</v>
      </c>
    </row>
    <row r="2992" spans="1:14" ht="15" thickBot="1">
      <c r="A2992" s="665" t="s">
        <v>2363</v>
      </c>
      <c r="B2992" s="665" t="s">
        <v>13</v>
      </c>
      <c r="C2992" s="666">
        <v>71539.31</v>
      </c>
      <c r="D2992" s="667"/>
      <c r="E2992" s="667"/>
      <c r="F2992" s="667"/>
      <c r="G2992" s="667"/>
      <c r="H2992" s="667"/>
      <c r="I2992" s="667"/>
      <c r="J2992" s="667"/>
      <c r="K2992" s="666">
        <v>40609.83</v>
      </c>
      <c r="L2992" s="667"/>
      <c r="M2992" s="667"/>
      <c r="N2992" s="666">
        <v>112149.14</v>
      </c>
    </row>
    <row r="2993" spans="1:14" ht="15" thickBot="1">
      <c r="A2993" s="665" t="s">
        <v>2364</v>
      </c>
      <c r="B2993" s="665" t="s">
        <v>15</v>
      </c>
      <c r="C2993" s="666">
        <v>50041.8</v>
      </c>
      <c r="D2993" s="667"/>
      <c r="E2993" s="667"/>
      <c r="F2993" s="667"/>
      <c r="G2993" s="667"/>
      <c r="H2993" s="667"/>
      <c r="I2993" s="666">
        <v>8198.0400000000009</v>
      </c>
      <c r="J2993" s="666">
        <v>10077.18</v>
      </c>
      <c r="K2993" s="667"/>
      <c r="L2993" s="667"/>
      <c r="M2993" s="667"/>
      <c r="N2993" s="666">
        <v>68317.02</v>
      </c>
    </row>
    <row r="2994" spans="1:14" ht="15" thickBot="1">
      <c r="A2994" s="665" t="s">
        <v>2365</v>
      </c>
      <c r="B2994" s="665" t="s">
        <v>16</v>
      </c>
      <c r="C2994" s="667"/>
      <c r="D2994" s="667"/>
      <c r="E2994" s="667"/>
      <c r="F2994" s="666">
        <v>40755.17</v>
      </c>
      <c r="G2994" s="667"/>
      <c r="H2994" s="667"/>
      <c r="I2994" s="666">
        <v>-2.96</v>
      </c>
      <c r="J2994" s="667"/>
      <c r="K2994" s="666">
        <v>3901.85</v>
      </c>
      <c r="L2994" s="667"/>
      <c r="M2994" s="667"/>
      <c r="N2994" s="666">
        <v>44654.06</v>
      </c>
    </row>
    <row r="2995" spans="1:14" ht="15" thickBot="1">
      <c r="A2995" s="665" t="s">
        <v>2366</v>
      </c>
      <c r="B2995" s="665" t="s">
        <v>15</v>
      </c>
      <c r="C2995" s="666">
        <v>27330.48</v>
      </c>
      <c r="D2995" s="667"/>
      <c r="E2995" s="667"/>
      <c r="F2995" s="667"/>
      <c r="G2995" s="667"/>
      <c r="H2995" s="667"/>
      <c r="I2995" s="666">
        <v>245.87</v>
      </c>
      <c r="J2995" s="667"/>
      <c r="K2995" s="666">
        <v>5725.7</v>
      </c>
      <c r="L2995" s="667"/>
      <c r="M2995" s="667"/>
      <c r="N2995" s="666">
        <v>33302.050000000003</v>
      </c>
    </row>
    <row r="2996" spans="1:14" ht="15" thickBot="1">
      <c r="A2996" s="665" t="s">
        <v>2367</v>
      </c>
      <c r="B2996" s="665" t="s">
        <v>13</v>
      </c>
      <c r="C2996" s="667"/>
      <c r="D2996" s="667"/>
      <c r="E2996" s="667"/>
      <c r="F2996" s="667"/>
      <c r="G2996" s="667"/>
      <c r="H2996" s="667"/>
      <c r="I2996" s="667"/>
      <c r="J2996" s="667"/>
      <c r="K2996" s="666">
        <v>183921.33</v>
      </c>
      <c r="L2996" s="667"/>
      <c r="M2996" s="667"/>
      <c r="N2996" s="666">
        <v>183921.33</v>
      </c>
    </row>
    <row r="2997" spans="1:14" ht="15" thickBot="1">
      <c r="A2997" s="665" t="s">
        <v>2368</v>
      </c>
      <c r="B2997" s="665" t="s">
        <v>13</v>
      </c>
      <c r="C2997" s="666">
        <v>23330.99</v>
      </c>
      <c r="D2997" s="667"/>
      <c r="E2997" s="667"/>
      <c r="F2997" s="667"/>
      <c r="G2997" s="667"/>
      <c r="H2997" s="666">
        <v>38835.24</v>
      </c>
      <c r="I2997" s="667"/>
      <c r="J2997" s="667"/>
      <c r="K2997" s="666">
        <v>32085.78</v>
      </c>
      <c r="L2997" s="667"/>
      <c r="M2997" s="667"/>
      <c r="N2997" s="666">
        <v>94252.01</v>
      </c>
    </row>
    <row r="2998" spans="1:14" ht="15" thickBot="1">
      <c r="A2998" s="665" t="s">
        <v>2369</v>
      </c>
      <c r="B2998" s="665" t="s">
        <v>14</v>
      </c>
      <c r="C2998" s="666">
        <v>71290.58</v>
      </c>
      <c r="D2998" s="666">
        <v>784.2</v>
      </c>
      <c r="E2998" s="667"/>
      <c r="F2998" s="667"/>
      <c r="G2998" s="666">
        <v>32</v>
      </c>
      <c r="H2998" s="667"/>
      <c r="I2998" s="666">
        <v>327.88</v>
      </c>
      <c r="J2998" s="666">
        <v>16.010000000000002</v>
      </c>
      <c r="K2998" s="666">
        <v>16703.84</v>
      </c>
      <c r="L2998" s="666">
        <v>0</v>
      </c>
      <c r="M2998" s="667"/>
      <c r="N2998" s="666">
        <v>89154.51</v>
      </c>
    </row>
    <row r="2999" spans="1:14" ht="15" thickBot="1">
      <c r="A2999" s="665" t="s">
        <v>2370</v>
      </c>
      <c r="B2999" s="665" t="s">
        <v>13</v>
      </c>
      <c r="C2999" s="666">
        <v>13982.26</v>
      </c>
      <c r="D2999" s="667"/>
      <c r="E2999" s="667"/>
      <c r="F2999" s="667"/>
      <c r="G2999" s="667"/>
      <c r="H2999" s="666">
        <v>53281.760000000002</v>
      </c>
      <c r="I2999" s="667"/>
      <c r="J2999" s="667"/>
      <c r="K2999" s="666">
        <v>30384.57</v>
      </c>
      <c r="L2999" s="667"/>
      <c r="M2999" s="667"/>
      <c r="N2999" s="666">
        <v>97648.59</v>
      </c>
    </row>
    <row r="3000" spans="1:14" ht="15" thickBot="1">
      <c r="A3000" s="665" t="s">
        <v>2371</v>
      </c>
      <c r="B3000" s="665" t="s">
        <v>13</v>
      </c>
      <c r="C3000" s="666">
        <v>75869.41</v>
      </c>
      <c r="D3000" s="666">
        <v>2547.7800000000002</v>
      </c>
      <c r="E3000" s="667"/>
      <c r="F3000" s="667"/>
      <c r="G3000" s="667"/>
      <c r="H3000" s="667"/>
      <c r="I3000" s="667"/>
      <c r="J3000" s="667"/>
      <c r="K3000" s="666">
        <v>32727.06</v>
      </c>
      <c r="L3000" s="667"/>
      <c r="M3000" s="667"/>
      <c r="N3000" s="666">
        <v>111144.25</v>
      </c>
    </row>
    <row r="3001" spans="1:14" ht="15" thickBot="1">
      <c r="A3001" s="665" t="s">
        <v>2372</v>
      </c>
      <c r="B3001" s="665" t="s">
        <v>13</v>
      </c>
      <c r="C3001" s="666">
        <v>4173.95</v>
      </c>
      <c r="D3001" s="666">
        <v>578.49</v>
      </c>
      <c r="E3001" s="667"/>
      <c r="F3001" s="667"/>
      <c r="G3001" s="666">
        <v>678.51</v>
      </c>
      <c r="H3001" s="666">
        <v>1192.08</v>
      </c>
      <c r="I3001" s="666">
        <v>98.93</v>
      </c>
      <c r="J3001" s="666">
        <v>78299.570000000007</v>
      </c>
      <c r="K3001" s="666">
        <v>2966.63</v>
      </c>
      <c r="L3001" s="666">
        <v>1476.4</v>
      </c>
      <c r="M3001" s="667"/>
      <c r="N3001" s="666">
        <v>89464.56</v>
      </c>
    </row>
    <row r="3002" spans="1:14" ht="15" thickBot="1">
      <c r="A3002" s="665" t="s">
        <v>2373</v>
      </c>
      <c r="B3002" s="665" t="s">
        <v>14</v>
      </c>
      <c r="C3002" s="666">
        <v>14583.47</v>
      </c>
      <c r="D3002" s="666">
        <v>1.97</v>
      </c>
      <c r="E3002" s="667"/>
      <c r="F3002" s="666">
        <v>3.89</v>
      </c>
      <c r="G3002" s="666">
        <v>205.42</v>
      </c>
      <c r="H3002" s="667"/>
      <c r="I3002" s="666">
        <v>307.29000000000002</v>
      </c>
      <c r="J3002" s="667"/>
      <c r="K3002" s="666">
        <v>43636.24</v>
      </c>
      <c r="L3002" s="666">
        <v>-2.17</v>
      </c>
      <c r="M3002" s="666">
        <v>338.49</v>
      </c>
      <c r="N3002" s="666">
        <v>59074.6</v>
      </c>
    </row>
    <row r="3003" spans="1:14" ht="15" thickBot="1">
      <c r="A3003" s="665" t="s">
        <v>2374</v>
      </c>
      <c r="B3003" s="665" t="s">
        <v>14</v>
      </c>
      <c r="C3003" s="666">
        <v>186.32</v>
      </c>
      <c r="D3003" s="667"/>
      <c r="E3003" s="667"/>
      <c r="F3003" s="667"/>
      <c r="G3003" s="667"/>
      <c r="H3003" s="667"/>
      <c r="I3003" s="666">
        <v>111913.22</v>
      </c>
      <c r="J3003" s="667"/>
      <c r="K3003" s="667"/>
      <c r="L3003" s="667"/>
      <c r="M3003" s="667"/>
      <c r="N3003" s="666">
        <v>112099.54</v>
      </c>
    </row>
    <row r="3004" spans="1:14" ht="15" thickBot="1">
      <c r="A3004" s="665" t="s">
        <v>2375</v>
      </c>
      <c r="B3004" s="665" t="s">
        <v>14</v>
      </c>
      <c r="C3004" s="666">
        <v>47.24</v>
      </c>
      <c r="D3004" s="666">
        <v>0.43</v>
      </c>
      <c r="E3004" s="667"/>
      <c r="F3004" s="667"/>
      <c r="G3004" s="667"/>
      <c r="H3004" s="667"/>
      <c r="I3004" s="666">
        <v>129834.43</v>
      </c>
      <c r="J3004" s="667"/>
      <c r="K3004" s="667"/>
      <c r="L3004" s="666">
        <v>10034.120000000001</v>
      </c>
      <c r="M3004" s="667"/>
      <c r="N3004" s="666">
        <v>139916.22</v>
      </c>
    </row>
    <row r="3005" spans="1:14" ht="15" thickBot="1">
      <c r="A3005" s="665" t="s">
        <v>2376</v>
      </c>
      <c r="B3005" s="665" t="s">
        <v>13</v>
      </c>
      <c r="C3005" s="666">
        <v>3735.25</v>
      </c>
      <c r="D3005" s="667"/>
      <c r="E3005" s="667"/>
      <c r="F3005" s="667"/>
      <c r="G3005" s="667"/>
      <c r="H3005" s="667"/>
      <c r="I3005" s="666">
        <v>33407.31</v>
      </c>
      <c r="J3005" s="666">
        <v>27898.41</v>
      </c>
      <c r="K3005" s="666">
        <v>28340.28</v>
      </c>
      <c r="L3005" s="667"/>
      <c r="M3005" s="667"/>
      <c r="N3005" s="666">
        <v>93381.25</v>
      </c>
    </row>
    <row r="3006" spans="1:14" ht="15" thickBot="1">
      <c r="A3006" s="665" t="s">
        <v>3832</v>
      </c>
      <c r="B3006" s="665" t="s">
        <v>16</v>
      </c>
      <c r="C3006" s="666">
        <v>5671.38</v>
      </c>
      <c r="D3006" s="666">
        <v>361.21</v>
      </c>
      <c r="E3006" s="667"/>
      <c r="F3006" s="667"/>
      <c r="G3006" s="667"/>
      <c r="H3006" s="667"/>
      <c r="I3006" s="666">
        <v>5.56</v>
      </c>
      <c r="J3006" s="666">
        <v>548.73</v>
      </c>
      <c r="K3006" s="667"/>
      <c r="L3006" s="666">
        <v>102.65</v>
      </c>
      <c r="M3006" s="667"/>
      <c r="N3006" s="666">
        <v>6689.53</v>
      </c>
    </row>
    <row r="3007" spans="1:14" ht="15" thickBot="1">
      <c r="A3007" s="665" t="s">
        <v>3832</v>
      </c>
      <c r="B3007" s="665" t="s">
        <v>19</v>
      </c>
      <c r="C3007" s="666">
        <v>3.16</v>
      </c>
      <c r="D3007" s="666">
        <v>-2.46</v>
      </c>
      <c r="E3007" s="667"/>
      <c r="F3007" s="667"/>
      <c r="G3007" s="667"/>
      <c r="H3007" s="667"/>
      <c r="I3007" s="666">
        <v>-1.43</v>
      </c>
      <c r="J3007" s="666">
        <v>1.97</v>
      </c>
      <c r="K3007" s="667"/>
      <c r="L3007" s="666">
        <v>-0.81</v>
      </c>
      <c r="M3007" s="667"/>
      <c r="N3007" s="666">
        <v>0.43</v>
      </c>
    </row>
    <row r="3008" spans="1:14" ht="15" thickBot="1">
      <c r="A3008" s="665" t="s">
        <v>2377</v>
      </c>
      <c r="B3008" s="665" t="s">
        <v>13</v>
      </c>
      <c r="C3008" s="666">
        <v>60707.5</v>
      </c>
      <c r="D3008" s="667"/>
      <c r="E3008" s="667"/>
      <c r="F3008" s="667"/>
      <c r="G3008" s="667"/>
      <c r="H3008" s="667"/>
      <c r="I3008" s="667"/>
      <c r="J3008" s="666">
        <v>31345.08</v>
      </c>
      <c r="K3008" s="667"/>
      <c r="L3008" s="667"/>
      <c r="M3008" s="667"/>
      <c r="N3008" s="666">
        <v>92052.58</v>
      </c>
    </row>
    <row r="3009" spans="1:14" ht="15" thickBot="1">
      <c r="A3009" s="665" t="s">
        <v>2378</v>
      </c>
      <c r="B3009" s="665" t="s">
        <v>13</v>
      </c>
      <c r="C3009" s="666">
        <v>81784.28</v>
      </c>
      <c r="D3009" s="667"/>
      <c r="E3009" s="667"/>
      <c r="F3009" s="667"/>
      <c r="G3009" s="667"/>
      <c r="H3009" s="667"/>
      <c r="I3009" s="666">
        <v>17488.45</v>
      </c>
      <c r="J3009" s="666">
        <v>12773.86</v>
      </c>
      <c r="K3009" s="667"/>
      <c r="L3009" s="667"/>
      <c r="M3009" s="667"/>
      <c r="N3009" s="666">
        <v>112046.59</v>
      </c>
    </row>
    <row r="3010" spans="1:14" ht="15" thickBot="1">
      <c r="A3010" s="665" t="s">
        <v>3833</v>
      </c>
      <c r="B3010" s="665" t="s">
        <v>13</v>
      </c>
      <c r="C3010" s="666">
        <v>1833.88</v>
      </c>
      <c r="D3010" s="667"/>
      <c r="E3010" s="667"/>
      <c r="F3010" s="667"/>
      <c r="G3010" s="667"/>
      <c r="H3010" s="667"/>
      <c r="I3010" s="666">
        <v>18340.84</v>
      </c>
      <c r="J3010" s="667"/>
      <c r="K3010" s="667"/>
      <c r="L3010" s="667"/>
      <c r="M3010" s="667"/>
      <c r="N3010" s="666">
        <v>20174.72</v>
      </c>
    </row>
    <row r="3011" spans="1:14" ht="15" thickBot="1">
      <c r="A3011" s="665" t="s">
        <v>2379</v>
      </c>
      <c r="B3011" s="665" t="s">
        <v>13</v>
      </c>
      <c r="C3011" s="666">
        <v>7.14</v>
      </c>
      <c r="D3011" s="667"/>
      <c r="E3011" s="667"/>
      <c r="F3011" s="666">
        <v>86102.34</v>
      </c>
      <c r="G3011" s="667"/>
      <c r="H3011" s="667"/>
      <c r="I3011" s="666">
        <v>11.73</v>
      </c>
      <c r="J3011" s="666">
        <v>12.15</v>
      </c>
      <c r="K3011" s="666">
        <v>2026.09</v>
      </c>
      <c r="L3011" s="667"/>
      <c r="M3011" s="667"/>
      <c r="N3011" s="666">
        <v>88159.45</v>
      </c>
    </row>
    <row r="3012" spans="1:14" ht="15" thickBot="1">
      <c r="A3012" s="665" t="s">
        <v>2380</v>
      </c>
      <c r="B3012" s="665" t="s">
        <v>13</v>
      </c>
      <c r="C3012" s="666">
        <v>22325.54</v>
      </c>
      <c r="D3012" s="666">
        <v>257.5</v>
      </c>
      <c r="E3012" s="667"/>
      <c r="F3012" s="667"/>
      <c r="G3012" s="666">
        <v>0.75</v>
      </c>
      <c r="H3012" s="666">
        <v>48.73</v>
      </c>
      <c r="I3012" s="666">
        <v>32393.05</v>
      </c>
      <c r="J3012" s="666">
        <v>442.24</v>
      </c>
      <c r="K3012" s="666">
        <v>671.58</v>
      </c>
      <c r="L3012" s="666">
        <v>2979.81</v>
      </c>
      <c r="M3012" s="667"/>
      <c r="N3012" s="666">
        <v>59119.199999999997</v>
      </c>
    </row>
    <row r="3013" spans="1:14" ht="15" thickBot="1">
      <c r="A3013" s="665" t="s">
        <v>2381</v>
      </c>
      <c r="B3013" s="665" t="s">
        <v>14</v>
      </c>
      <c r="C3013" s="666">
        <v>33024.839999999997</v>
      </c>
      <c r="D3013" s="666">
        <v>4654.84</v>
      </c>
      <c r="E3013" s="667"/>
      <c r="F3013" s="667"/>
      <c r="G3013" s="666">
        <v>150.91999999999999</v>
      </c>
      <c r="H3013" s="667"/>
      <c r="I3013" s="666">
        <v>22840.04</v>
      </c>
      <c r="J3013" s="667"/>
      <c r="K3013" s="666">
        <v>71.180000000000007</v>
      </c>
      <c r="L3013" s="666">
        <v>1277.98</v>
      </c>
      <c r="M3013" s="666">
        <v>2127.44</v>
      </c>
      <c r="N3013" s="666">
        <v>64147.24</v>
      </c>
    </row>
    <row r="3014" spans="1:14" ht="15" thickBot="1">
      <c r="A3014" s="665" t="s">
        <v>2382</v>
      </c>
      <c r="B3014" s="665" t="s">
        <v>14</v>
      </c>
      <c r="C3014" s="666">
        <v>12.63</v>
      </c>
      <c r="D3014" s="666">
        <v>0.09</v>
      </c>
      <c r="E3014" s="667"/>
      <c r="F3014" s="666">
        <v>104.32</v>
      </c>
      <c r="G3014" s="666">
        <v>62.87</v>
      </c>
      <c r="H3014" s="667"/>
      <c r="I3014" s="666">
        <v>4721.68</v>
      </c>
      <c r="J3014" s="667"/>
      <c r="K3014" s="666">
        <v>55709.75</v>
      </c>
      <c r="L3014" s="666">
        <v>330.43</v>
      </c>
      <c r="M3014" s="666">
        <v>0.02</v>
      </c>
      <c r="N3014" s="666">
        <v>60941.79</v>
      </c>
    </row>
    <row r="3015" spans="1:14" ht="15" thickBot="1">
      <c r="A3015" s="665" t="s">
        <v>3834</v>
      </c>
      <c r="B3015" s="665" t="s">
        <v>13</v>
      </c>
      <c r="C3015" s="667"/>
      <c r="D3015" s="667"/>
      <c r="E3015" s="667"/>
      <c r="F3015" s="667"/>
      <c r="G3015" s="667"/>
      <c r="H3015" s="667"/>
      <c r="I3015" s="667"/>
      <c r="J3015" s="667"/>
      <c r="K3015" s="666">
        <v>51445.63</v>
      </c>
      <c r="L3015" s="667"/>
      <c r="M3015" s="667"/>
      <c r="N3015" s="666">
        <v>51445.63</v>
      </c>
    </row>
    <row r="3016" spans="1:14" ht="15" thickBot="1">
      <c r="A3016" s="665" t="s">
        <v>2383</v>
      </c>
      <c r="B3016" s="665" t="s">
        <v>13</v>
      </c>
      <c r="C3016" s="667"/>
      <c r="D3016" s="667"/>
      <c r="E3016" s="667"/>
      <c r="F3016" s="666">
        <v>7572.08</v>
      </c>
      <c r="G3016" s="667"/>
      <c r="H3016" s="667"/>
      <c r="I3016" s="666">
        <v>1865.76</v>
      </c>
      <c r="J3016" s="667"/>
      <c r="K3016" s="666">
        <v>67905.289999999994</v>
      </c>
      <c r="L3016" s="667"/>
      <c r="M3016" s="667"/>
      <c r="N3016" s="666">
        <v>77343.13</v>
      </c>
    </row>
    <row r="3017" spans="1:14" ht="15" thickBot="1">
      <c r="A3017" s="665" t="s">
        <v>2384</v>
      </c>
      <c r="B3017" s="665" t="s">
        <v>14</v>
      </c>
      <c r="C3017" s="666">
        <v>3901.88</v>
      </c>
      <c r="D3017" s="667"/>
      <c r="E3017" s="667"/>
      <c r="F3017" s="667"/>
      <c r="G3017" s="667"/>
      <c r="H3017" s="667"/>
      <c r="I3017" s="666">
        <v>132483.35999999999</v>
      </c>
      <c r="J3017" s="667"/>
      <c r="K3017" s="667"/>
      <c r="L3017" s="667"/>
      <c r="M3017" s="667"/>
      <c r="N3017" s="666">
        <v>136385.24</v>
      </c>
    </row>
    <row r="3018" spans="1:14" ht="15" thickBot="1">
      <c r="A3018" s="665" t="s">
        <v>3255</v>
      </c>
      <c r="B3018" s="665" t="s">
        <v>13</v>
      </c>
      <c r="C3018" s="666">
        <v>59306.57</v>
      </c>
      <c r="D3018" s="666">
        <v>5965.11</v>
      </c>
      <c r="E3018" s="667"/>
      <c r="F3018" s="667"/>
      <c r="G3018" s="667"/>
      <c r="H3018" s="667"/>
      <c r="I3018" s="666">
        <v>-493.07</v>
      </c>
      <c r="J3018" s="666">
        <v>-461.58</v>
      </c>
      <c r="K3018" s="666">
        <v>-0.79</v>
      </c>
      <c r="L3018" s="666">
        <v>-49.78</v>
      </c>
      <c r="M3018" s="667"/>
      <c r="N3018" s="666">
        <v>64266.46</v>
      </c>
    </row>
    <row r="3019" spans="1:14" ht="15" thickBot="1">
      <c r="A3019" s="665" t="s">
        <v>2385</v>
      </c>
      <c r="B3019" s="665" t="s">
        <v>13</v>
      </c>
      <c r="C3019" s="666">
        <v>91549.9</v>
      </c>
      <c r="D3019" s="666">
        <v>414.81</v>
      </c>
      <c r="E3019" s="667"/>
      <c r="F3019" s="667"/>
      <c r="G3019" s="666">
        <v>97.85</v>
      </c>
      <c r="H3019" s="666">
        <v>793.05</v>
      </c>
      <c r="I3019" s="666">
        <v>2131.61</v>
      </c>
      <c r="J3019" s="666">
        <v>3868.86</v>
      </c>
      <c r="K3019" s="667"/>
      <c r="L3019" s="666">
        <v>571.36</v>
      </c>
      <c r="M3019" s="667"/>
      <c r="N3019" s="666">
        <v>99427.44</v>
      </c>
    </row>
    <row r="3020" spans="1:14" ht="15" thickBot="1">
      <c r="A3020" s="665" t="s">
        <v>2386</v>
      </c>
      <c r="B3020" s="665" t="s">
        <v>15</v>
      </c>
      <c r="C3020" s="667"/>
      <c r="D3020" s="667"/>
      <c r="E3020" s="667"/>
      <c r="F3020" s="667"/>
      <c r="G3020" s="667"/>
      <c r="H3020" s="667"/>
      <c r="I3020" s="666">
        <v>1129.72</v>
      </c>
      <c r="J3020" s="667"/>
      <c r="K3020" s="666">
        <v>49477.19</v>
      </c>
      <c r="L3020" s="667"/>
      <c r="M3020" s="667"/>
      <c r="N3020" s="666">
        <v>50606.91</v>
      </c>
    </row>
    <row r="3021" spans="1:14" ht="15" thickBot="1">
      <c r="A3021" s="665" t="s">
        <v>2387</v>
      </c>
      <c r="B3021" s="665" t="s">
        <v>14</v>
      </c>
      <c r="C3021" s="666">
        <v>10.57</v>
      </c>
      <c r="D3021" s="667"/>
      <c r="E3021" s="667"/>
      <c r="F3021" s="667"/>
      <c r="G3021" s="666">
        <v>5.0599999999999996</v>
      </c>
      <c r="H3021" s="667"/>
      <c r="I3021" s="666">
        <v>60082.52</v>
      </c>
      <c r="J3021" s="667"/>
      <c r="K3021" s="667"/>
      <c r="L3021" s="667"/>
      <c r="M3021" s="667"/>
      <c r="N3021" s="666">
        <v>60098.15</v>
      </c>
    </row>
    <row r="3022" spans="1:14" ht="15" thickBot="1">
      <c r="A3022" s="665" t="s">
        <v>3256</v>
      </c>
      <c r="B3022" s="665" t="s">
        <v>15</v>
      </c>
      <c r="C3022" s="667"/>
      <c r="D3022" s="667"/>
      <c r="E3022" s="667"/>
      <c r="F3022" s="667"/>
      <c r="G3022" s="667"/>
      <c r="H3022" s="667"/>
      <c r="I3022" s="667"/>
      <c r="J3022" s="667"/>
      <c r="K3022" s="666">
        <v>23280.35</v>
      </c>
      <c r="L3022" s="667"/>
      <c r="M3022" s="667"/>
      <c r="N3022" s="666">
        <v>23280.35</v>
      </c>
    </row>
    <row r="3023" spans="1:14" ht="15" thickBot="1">
      <c r="A3023" s="665" t="s">
        <v>2388</v>
      </c>
      <c r="B3023" s="665" t="s">
        <v>13</v>
      </c>
      <c r="C3023" s="666">
        <v>0.08</v>
      </c>
      <c r="D3023" s="667"/>
      <c r="E3023" s="667"/>
      <c r="F3023" s="667"/>
      <c r="G3023" s="667"/>
      <c r="H3023" s="667"/>
      <c r="I3023" s="667"/>
      <c r="J3023" s="667"/>
      <c r="K3023" s="666">
        <v>0.18</v>
      </c>
      <c r="L3023" s="667"/>
      <c r="M3023" s="667"/>
      <c r="N3023" s="666">
        <v>0.26</v>
      </c>
    </row>
    <row r="3024" spans="1:14" ht="15" thickBot="1">
      <c r="A3024" s="665" t="s">
        <v>2389</v>
      </c>
      <c r="B3024" s="665" t="s">
        <v>13</v>
      </c>
      <c r="C3024" s="666">
        <v>5207.29</v>
      </c>
      <c r="D3024" s="667"/>
      <c r="E3024" s="667"/>
      <c r="F3024" s="667"/>
      <c r="G3024" s="667"/>
      <c r="H3024" s="667"/>
      <c r="I3024" s="666">
        <v>56489.919999999998</v>
      </c>
      <c r="J3024" s="667"/>
      <c r="K3024" s="667"/>
      <c r="L3024" s="667"/>
      <c r="M3024" s="667"/>
      <c r="N3024" s="666">
        <v>61697.21</v>
      </c>
    </row>
    <row r="3025" spans="1:14" ht="15" thickBot="1">
      <c r="A3025" s="665" t="s">
        <v>2390</v>
      </c>
      <c r="B3025" s="665" t="s">
        <v>14</v>
      </c>
      <c r="C3025" s="666">
        <v>24226.75</v>
      </c>
      <c r="D3025" s="666">
        <v>525.78</v>
      </c>
      <c r="E3025" s="667"/>
      <c r="F3025" s="667"/>
      <c r="G3025" s="666">
        <v>653.01</v>
      </c>
      <c r="H3025" s="667"/>
      <c r="I3025" s="666">
        <v>52896.02</v>
      </c>
      <c r="J3025" s="667"/>
      <c r="K3025" s="666">
        <v>172.51</v>
      </c>
      <c r="L3025" s="666">
        <v>1700.87</v>
      </c>
      <c r="M3025" s="667"/>
      <c r="N3025" s="666">
        <v>80174.94</v>
      </c>
    </row>
    <row r="3026" spans="1:14" ht="15" thickBot="1">
      <c r="A3026" s="665" t="s">
        <v>3096</v>
      </c>
      <c r="B3026" s="665" t="s">
        <v>13</v>
      </c>
      <c r="C3026" s="666">
        <v>81249.279999999999</v>
      </c>
      <c r="D3026" s="666">
        <v>698.66</v>
      </c>
      <c r="E3026" s="667"/>
      <c r="F3026" s="667"/>
      <c r="G3026" s="667"/>
      <c r="H3026" s="667"/>
      <c r="I3026" s="666">
        <v>17315.54</v>
      </c>
      <c r="J3026" s="667"/>
      <c r="K3026" s="667"/>
      <c r="L3026" s="666">
        <v>2.78</v>
      </c>
      <c r="M3026" s="667"/>
      <c r="N3026" s="666">
        <v>99266.26</v>
      </c>
    </row>
    <row r="3027" spans="1:14" ht="15" thickBot="1">
      <c r="A3027" s="665" t="s">
        <v>3097</v>
      </c>
      <c r="B3027" s="665" t="s">
        <v>13</v>
      </c>
      <c r="C3027" s="666">
        <v>84735.62</v>
      </c>
      <c r="D3027" s="666">
        <v>3483.96</v>
      </c>
      <c r="E3027" s="667"/>
      <c r="F3027" s="667"/>
      <c r="G3027" s="667"/>
      <c r="H3027" s="667"/>
      <c r="I3027" s="666">
        <v>9694.2999999999993</v>
      </c>
      <c r="J3027" s="666">
        <v>6002.16</v>
      </c>
      <c r="K3027" s="666">
        <v>15.92</v>
      </c>
      <c r="L3027" s="666">
        <v>692.76</v>
      </c>
      <c r="M3027" s="667"/>
      <c r="N3027" s="666">
        <v>104624.72</v>
      </c>
    </row>
    <row r="3028" spans="1:14" ht="15" thickBot="1">
      <c r="A3028" s="665" t="s">
        <v>2391</v>
      </c>
      <c r="B3028" s="665" t="s">
        <v>13</v>
      </c>
      <c r="C3028" s="666">
        <v>13897.32</v>
      </c>
      <c r="D3028" s="667"/>
      <c r="E3028" s="667"/>
      <c r="F3028" s="667"/>
      <c r="G3028" s="667"/>
      <c r="H3028" s="667"/>
      <c r="I3028" s="666">
        <v>18342.72</v>
      </c>
      <c r="J3028" s="666">
        <v>15179.47</v>
      </c>
      <c r="K3028" s="666">
        <v>15788.29</v>
      </c>
      <c r="L3028" s="667"/>
      <c r="M3028" s="667"/>
      <c r="N3028" s="666">
        <v>63207.8</v>
      </c>
    </row>
    <row r="3029" spans="1:14" ht="15" thickBot="1">
      <c r="A3029" s="665" t="s">
        <v>2392</v>
      </c>
      <c r="B3029" s="665" t="s">
        <v>15</v>
      </c>
      <c r="C3029" s="666">
        <v>3387.81</v>
      </c>
      <c r="D3029" s="666">
        <v>517.39</v>
      </c>
      <c r="E3029" s="667"/>
      <c r="F3029" s="667"/>
      <c r="G3029" s="666">
        <v>145.36000000000001</v>
      </c>
      <c r="H3029" s="667"/>
      <c r="I3029" s="666">
        <v>40718.129999999997</v>
      </c>
      <c r="J3029" s="667"/>
      <c r="K3029" s="666">
        <v>174.8</v>
      </c>
      <c r="L3029" s="666">
        <v>3482.31</v>
      </c>
      <c r="M3029" s="667"/>
      <c r="N3029" s="666">
        <v>48425.8</v>
      </c>
    </row>
    <row r="3030" spans="1:14" ht="15" thickBot="1">
      <c r="A3030" s="665" t="s">
        <v>2393</v>
      </c>
      <c r="B3030" s="665" t="s">
        <v>13</v>
      </c>
      <c r="C3030" s="666">
        <v>7718.9</v>
      </c>
      <c r="D3030" s="667"/>
      <c r="E3030" s="667"/>
      <c r="F3030" s="667"/>
      <c r="G3030" s="667"/>
      <c r="H3030" s="666">
        <v>99632.57</v>
      </c>
      <c r="I3030" s="667"/>
      <c r="J3030" s="667"/>
      <c r="K3030" s="666">
        <v>59711.31</v>
      </c>
      <c r="L3030" s="667"/>
      <c r="M3030" s="667"/>
      <c r="N3030" s="666">
        <v>167062.78</v>
      </c>
    </row>
    <row r="3031" spans="1:14" ht="15" thickBot="1">
      <c r="A3031" s="665" t="s">
        <v>3098</v>
      </c>
      <c r="B3031" s="665" t="s">
        <v>13</v>
      </c>
      <c r="C3031" s="666">
        <v>33383.760000000002</v>
      </c>
      <c r="D3031" s="667"/>
      <c r="E3031" s="667"/>
      <c r="F3031" s="667"/>
      <c r="G3031" s="667"/>
      <c r="H3031" s="667"/>
      <c r="I3031" s="667"/>
      <c r="J3031" s="667"/>
      <c r="K3031" s="666">
        <v>54678.62</v>
      </c>
      <c r="L3031" s="667"/>
      <c r="M3031" s="667"/>
      <c r="N3031" s="666">
        <v>88062.38</v>
      </c>
    </row>
    <row r="3032" spans="1:14" ht="15" thickBot="1">
      <c r="A3032" s="665" t="s">
        <v>2394</v>
      </c>
      <c r="B3032" s="665" t="s">
        <v>13</v>
      </c>
      <c r="C3032" s="666">
        <v>21957.39</v>
      </c>
      <c r="D3032" s="667"/>
      <c r="E3032" s="667"/>
      <c r="F3032" s="667"/>
      <c r="G3032" s="666">
        <v>1242.8800000000001</v>
      </c>
      <c r="H3032" s="667"/>
      <c r="I3032" s="667"/>
      <c r="J3032" s="667"/>
      <c r="K3032" s="666">
        <v>42028.97</v>
      </c>
      <c r="L3032" s="667"/>
      <c r="M3032" s="666">
        <v>4557.1899999999996</v>
      </c>
      <c r="N3032" s="666">
        <v>69786.429999999993</v>
      </c>
    </row>
    <row r="3033" spans="1:14" ht="15" thickBot="1">
      <c r="A3033" s="665" t="s">
        <v>2395</v>
      </c>
      <c r="B3033" s="665" t="s">
        <v>13</v>
      </c>
      <c r="C3033" s="667"/>
      <c r="D3033" s="667"/>
      <c r="E3033" s="667"/>
      <c r="F3033" s="667"/>
      <c r="G3033" s="667"/>
      <c r="H3033" s="667"/>
      <c r="I3033" s="667"/>
      <c r="J3033" s="667"/>
      <c r="K3033" s="666">
        <v>77766.84</v>
      </c>
      <c r="L3033" s="667"/>
      <c r="M3033" s="667"/>
      <c r="N3033" s="666">
        <v>77766.84</v>
      </c>
    </row>
    <row r="3034" spans="1:14" ht="15" thickBot="1">
      <c r="A3034" s="665" t="s">
        <v>2396</v>
      </c>
      <c r="B3034" s="665" t="s">
        <v>16</v>
      </c>
      <c r="C3034" s="667"/>
      <c r="D3034" s="667"/>
      <c r="E3034" s="667"/>
      <c r="F3034" s="667"/>
      <c r="G3034" s="667"/>
      <c r="H3034" s="667"/>
      <c r="I3034" s="666">
        <v>33194</v>
      </c>
      <c r="J3034" s="667"/>
      <c r="K3034" s="666">
        <v>9700.5499999999993</v>
      </c>
      <c r="L3034" s="667"/>
      <c r="M3034" s="667"/>
      <c r="N3034" s="666">
        <v>42894.55</v>
      </c>
    </row>
    <row r="3035" spans="1:14" ht="15" thickBot="1">
      <c r="A3035" s="665" t="s">
        <v>2397</v>
      </c>
      <c r="B3035" s="665" t="s">
        <v>13</v>
      </c>
      <c r="C3035" s="666">
        <v>60995.98</v>
      </c>
      <c r="D3035" s="667"/>
      <c r="E3035" s="667"/>
      <c r="F3035" s="667"/>
      <c r="G3035" s="667"/>
      <c r="H3035" s="667"/>
      <c r="I3035" s="667"/>
      <c r="J3035" s="667"/>
      <c r="K3035" s="666">
        <v>26080.25</v>
      </c>
      <c r="L3035" s="667"/>
      <c r="M3035" s="667"/>
      <c r="N3035" s="666">
        <v>87076.23</v>
      </c>
    </row>
    <row r="3036" spans="1:14" ht="15" thickBot="1">
      <c r="A3036" s="665" t="s">
        <v>2398</v>
      </c>
      <c r="B3036" s="665" t="s">
        <v>13</v>
      </c>
      <c r="C3036" s="666">
        <v>45349.7</v>
      </c>
      <c r="D3036" s="667"/>
      <c r="E3036" s="667"/>
      <c r="F3036" s="667"/>
      <c r="G3036" s="667"/>
      <c r="H3036" s="667"/>
      <c r="I3036" s="666">
        <v>8234.1299999999992</v>
      </c>
      <c r="J3036" s="666">
        <v>3511.17</v>
      </c>
      <c r="K3036" s="666">
        <v>5766.76</v>
      </c>
      <c r="L3036" s="667"/>
      <c r="M3036" s="666">
        <v>9711.01</v>
      </c>
      <c r="N3036" s="666">
        <v>72572.77</v>
      </c>
    </row>
    <row r="3037" spans="1:14" ht="15" thickBot="1">
      <c r="A3037" s="665" t="s">
        <v>2399</v>
      </c>
      <c r="B3037" s="665" t="s">
        <v>13</v>
      </c>
      <c r="C3037" s="666">
        <v>73459.44</v>
      </c>
      <c r="D3037" s="667"/>
      <c r="E3037" s="667"/>
      <c r="F3037" s="667"/>
      <c r="G3037" s="667"/>
      <c r="H3037" s="667"/>
      <c r="I3037" s="666">
        <v>100.4</v>
      </c>
      <c r="J3037" s="667"/>
      <c r="K3037" s="666">
        <v>1773.78</v>
      </c>
      <c r="L3037" s="667"/>
      <c r="M3037" s="667"/>
      <c r="N3037" s="666">
        <v>75333.62</v>
      </c>
    </row>
    <row r="3038" spans="1:14" ht="15" thickBot="1">
      <c r="A3038" s="665" t="s">
        <v>2400</v>
      </c>
      <c r="B3038" s="665" t="s">
        <v>13</v>
      </c>
      <c r="C3038" s="666">
        <v>61575.87</v>
      </c>
      <c r="D3038" s="666">
        <v>281.24</v>
      </c>
      <c r="E3038" s="667"/>
      <c r="F3038" s="667"/>
      <c r="G3038" s="667"/>
      <c r="H3038" s="667"/>
      <c r="I3038" s="666">
        <v>3012.68</v>
      </c>
      <c r="J3038" s="666">
        <v>641.32000000000005</v>
      </c>
      <c r="K3038" s="666">
        <v>0.88</v>
      </c>
      <c r="L3038" s="666">
        <v>422.13</v>
      </c>
      <c r="M3038" s="667"/>
      <c r="N3038" s="666">
        <v>65934.12</v>
      </c>
    </row>
    <row r="3039" spans="1:14" ht="15" thickBot="1">
      <c r="A3039" s="665" t="s">
        <v>2401</v>
      </c>
      <c r="B3039" s="665" t="s">
        <v>13</v>
      </c>
      <c r="C3039" s="666">
        <v>52235.040000000001</v>
      </c>
      <c r="D3039" s="667"/>
      <c r="E3039" s="667"/>
      <c r="F3039" s="667"/>
      <c r="G3039" s="667"/>
      <c r="H3039" s="667"/>
      <c r="I3039" s="666">
        <v>16666.63</v>
      </c>
      <c r="J3039" s="666">
        <v>5466.43</v>
      </c>
      <c r="K3039" s="666">
        <v>15138.88</v>
      </c>
      <c r="L3039" s="667"/>
      <c r="M3039" s="667"/>
      <c r="N3039" s="666">
        <v>89506.98</v>
      </c>
    </row>
    <row r="3040" spans="1:14" ht="15" thickBot="1">
      <c r="A3040" s="665" t="s">
        <v>2402</v>
      </c>
      <c r="B3040" s="665" t="s">
        <v>15</v>
      </c>
      <c r="C3040" s="666">
        <v>50066.18</v>
      </c>
      <c r="D3040" s="667"/>
      <c r="E3040" s="667"/>
      <c r="F3040" s="667"/>
      <c r="G3040" s="667"/>
      <c r="H3040" s="667"/>
      <c r="I3040" s="666">
        <v>8202.75</v>
      </c>
      <c r="J3040" s="666">
        <v>10087.370000000001</v>
      </c>
      <c r="K3040" s="667"/>
      <c r="L3040" s="667"/>
      <c r="M3040" s="667"/>
      <c r="N3040" s="666">
        <v>68356.3</v>
      </c>
    </row>
    <row r="3041" spans="1:14" ht="15" thickBot="1">
      <c r="A3041" s="665" t="s">
        <v>2403</v>
      </c>
      <c r="B3041" s="665" t="s">
        <v>13</v>
      </c>
      <c r="C3041" s="666">
        <v>91810.98</v>
      </c>
      <c r="D3041" s="667"/>
      <c r="E3041" s="667"/>
      <c r="F3041" s="667"/>
      <c r="G3041" s="667"/>
      <c r="H3041" s="667"/>
      <c r="I3041" s="666">
        <v>8079.37</v>
      </c>
      <c r="J3041" s="666">
        <v>2694.24</v>
      </c>
      <c r="K3041" s="666">
        <v>7436.65</v>
      </c>
      <c r="L3041" s="667"/>
      <c r="M3041" s="667"/>
      <c r="N3041" s="666">
        <v>110021.24</v>
      </c>
    </row>
    <row r="3042" spans="1:14" ht="15" thickBot="1">
      <c r="A3042" s="665" t="s">
        <v>2404</v>
      </c>
      <c r="B3042" s="665" t="s">
        <v>14</v>
      </c>
      <c r="C3042" s="666">
        <v>80040.070000000007</v>
      </c>
      <c r="D3042" s="667"/>
      <c r="E3042" s="667"/>
      <c r="F3042" s="667"/>
      <c r="G3042" s="667"/>
      <c r="H3042" s="667"/>
      <c r="I3042" s="666">
        <v>6348.68</v>
      </c>
      <c r="J3042" s="667"/>
      <c r="K3042" s="666">
        <v>22648.32</v>
      </c>
      <c r="L3042" s="667"/>
      <c r="M3042" s="667"/>
      <c r="N3042" s="666">
        <v>109037.07</v>
      </c>
    </row>
    <row r="3043" spans="1:14" ht="15" thickBot="1">
      <c r="A3043" s="665" t="s">
        <v>2405</v>
      </c>
      <c r="B3043" s="665" t="s">
        <v>13</v>
      </c>
      <c r="C3043" s="666">
        <v>-4.8099999999999996</v>
      </c>
      <c r="D3043" s="667"/>
      <c r="E3043" s="667"/>
      <c r="F3043" s="667"/>
      <c r="G3043" s="667"/>
      <c r="H3043" s="667"/>
      <c r="I3043" s="666">
        <v>65086.720000000001</v>
      </c>
      <c r="J3043" s="667"/>
      <c r="K3043" s="667"/>
      <c r="L3043" s="666">
        <v>9.6999999999999993</v>
      </c>
      <c r="M3043" s="667"/>
      <c r="N3043" s="666">
        <v>65091.61</v>
      </c>
    </row>
    <row r="3044" spans="1:14" ht="15" thickBot="1">
      <c r="A3044" s="665" t="s">
        <v>2406</v>
      </c>
      <c r="B3044" s="665" t="s">
        <v>15</v>
      </c>
      <c r="C3044" s="666">
        <v>51727</v>
      </c>
      <c r="D3044" s="667"/>
      <c r="E3044" s="667"/>
      <c r="F3044" s="667"/>
      <c r="G3044" s="667"/>
      <c r="H3044" s="667"/>
      <c r="I3044" s="666">
        <v>8474.02</v>
      </c>
      <c r="J3044" s="666">
        <v>10415.9</v>
      </c>
      <c r="K3044" s="667"/>
      <c r="L3044" s="667"/>
      <c r="M3044" s="667"/>
      <c r="N3044" s="666">
        <v>70616.92</v>
      </c>
    </row>
    <row r="3045" spans="1:14" ht="15" thickBot="1">
      <c r="A3045" s="665" t="s">
        <v>2407</v>
      </c>
      <c r="B3045" s="665" t="s">
        <v>16</v>
      </c>
      <c r="C3045" s="667"/>
      <c r="D3045" s="667"/>
      <c r="E3045" s="667"/>
      <c r="F3045" s="667"/>
      <c r="G3045" s="667"/>
      <c r="H3045" s="667"/>
      <c r="I3045" s="667"/>
      <c r="J3045" s="667"/>
      <c r="K3045" s="666">
        <v>29000</v>
      </c>
      <c r="L3045" s="667"/>
      <c r="M3045" s="667"/>
      <c r="N3045" s="666">
        <v>29000</v>
      </c>
    </row>
    <row r="3046" spans="1:14" ht="15" thickBot="1">
      <c r="A3046" s="665" t="s">
        <v>3835</v>
      </c>
      <c r="B3046" s="665" t="s">
        <v>15</v>
      </c>
      <c r="C3046" s="667"/>
      <c r="D3046" s="667"/>
      <c r="E3046" s="667"/>
      <c r="F3046" s="667"/>
      <c r="G3046" s="667"/>
      <c r="H3046" s="667"/>
      <c r="I3046" s="667"/>
      <c r="J3046" s="667"/>
      <c r="K3046" s="666">
        <v>5811.63</v>
      </c>
      <c r="L3046" s="667"/>
      <c r="M3046" s="667"/>
      <c r="N3046" s="666">
        <v>5811.63</v>
      </c>
    </row>
    <row r="3047" spans="1:14" ht="15" thickBot="1">
      <c r="A3047" s="665" t="s">
        <v>2408</v>
      </c>
      <c r="B3047" s="665" t="s">
        <v>15</v>
      </c>
      <c r="C3047" s="666">
        <v>602.97</v>
      </c>
      <c r="D3047" s="667"/>
      <c r="E3047" s="667"/>
      <c r="F3047" s="667"/>
      <c r="G3047" s="667"/>
      <c r="H3047" s="667"/>
      <c r="I3047" s="666">
        <v>20.16</v>
      </c>
      <c r="J3047" s="667"/>
      <c r="K3047" s="667"/>
      <c r="L3047" s="667"/>
      <c r="M3047" s="667"/>
      <c r="N3047" s="666">
        <v>623.13</v>
      </c>
    </row>
    <row r="3048" spans="1:14" ht="15" thickBot="1">
      <c r="A3048" s="665" t="s">
        <v>2408</v>
      </c>
      <c r="B3048" s="665" t="s">
        <v>16</v>
      </c>
      <c r="C3048" s="666">
        <v>39585.160000000003</v>
      </c>
      <c r="D3048" s="667"/>
      <c r="E3048" s="667"/>
      <c r="F3048" s="667"/>
      <c r="G3048" s="667"/>
      <c r="H3048" s="667"/>
      <c r="I3048" s="666">
        <v>6569.01</v>
      </c>
      <c r="J3048" s="666">
        <v>2429.17</v>
      </c>
      <c r="K3048" s="667"/>
      <c r="L3048" s="667"/>
      <c r="M3048" s="667"/>
      <c r="N3048" s="666">
        <v>48583.34</v>
      </c>
    </row>
    <row r="3049" spans="1:14" ht="15" thickBot="1">
      <c r="A3049" s="665" t="s">
        <v>3836</v>
      </c>
      <c r="B3049" s="665" t="s">
        <v>16</v>
      </c>
      <c r="C3049" s="667"/>
      <c r="D3049" s="667"/>
      <c r="E3049" s="667"/>
      <c r="F3049" s="666">
        <v>4074.88</v>
      </c>
      <c r="G3049" s="667"/>
      <c r="H3049" s="667"/>
      <c r="I3049" s="667"/>
      <c r="J3049" s="667"/>
      <c r="K3049" s="666">
        <v>15556.82</v>
      </c>
      <c r="L3049" s="667"/>
      <c r="M3049" s="667"/>
      <c r="N3049" s="666">
        <v>19631.7</v>
      </c>
    </row>
    <row r="3050" spans="1:14" ht="15" thickBot="1">
      <c r="A3050" s="665" t="s">
        <v>3836</v>
      </c>
      <c r="B3050" s="665" t="s">
        <v>19</v>
      </c>
      <c r="C3050" s="667"/>
      <c r="D3050" s="667"/>
      <c r="E3050" s="667"/>
      <c r="F3050" s="666">
        <v>230.4</v>
      </c>
      <c r="G3050" s="667"/>
      <c r="H3050" s="667"/>
      <c r="I3050" s="667"/>
      <c r="J3050" s="667"/>
      <c r="K3050" s="666">
        <v>-230.4</v>
      </c>
      <c r="L3050" s="667"/>
      <c r="M3050" s="667"/>
      <c r="N3050" s="666">
        <v>0</v>
      </c>
    </row>
    <row r="3051" spans="1:14" ht="15" thickBot="1">
      <c r="A3051" s="665" t="s">
        <v>2409</v>
      </c>
      <c r="B3051" s="665" t="s">
        <v>14</v>
      </c>
      <c r="C3051" s="666">
        <v>16092.17</v>
      </c>
      <c r="D3051" s="666">
        <v>2521.46</v>
      </c>
      <c r="E3051" s="667"/>
      <c r="F3051" s="667"/>
      <c r="G3051" s="666">
        <v>84.9</v>
      </c>
      <c r="H3051" s="667"/>
      <c r="I3051" s="666">
        <v>140351.76</v>
      </c>
      <c r="J3051" s="667"/>
      <c r="K3051" s="666">
        <v>419.81</v>
      </c>
      <c r="L3051" s="666">
        <v>24135.49</v>
      </c>
      <c r="M3051" s="667"/>
      <c r="N3051" s="666">
        <v>183605.59</v>
      </c>
    </row>
    <row r="3052" spans="1:14" ht="15" thickBot="1">
      <c r="A3052" s="665" t="s">
        <v>2410</v>
      </c>
      <c r="B3052" s="665" t="s">
        <v>15</v>
      </c>
      <c r="C3052" s="667"/>
      <c r="D3052" s="667"/>
      <c r="E3052" s="667"/>
      <c r="F3052" s="667"/>
      <c r="G3052" s="667"/>
      <c r="H3052" s="667"/>
      <c r="I3052" s="667"/>
      <c r="J3052" s="667"/>
      <c r="K3052" s="667"/>
      <c r="L3052" s="667"/>
      <c r="M3052" s="666">
        <v>50195.47</v>
      </c>
      <c r="N3052" s="666">
        <v>50195.47</v>
      </c>
    </row>
    <row r="3053" spans="1:14" ht="15" thickBot="1">
      <c r="A3053" s="665" t="s">
        <v>3837</v>
      </c>
      <c r="B3053" s="665" t="s">
        <v>14</v>
      </c>
      <c r="C3053" s="667"/>
      <c r="D3053" s="667"/>
      <c r="E3053" s="667"/>
      <c r="F3053" s="667"/>
      <c r="G3053" s="667"/>
      <c r="H3053" s="667"/>
      <c r="I3053" s="667"/>
      <c r="J3053" s="667"/>
      <c r="K3053" s="667"/>
      <c r="L3053" s="667"/>
      <c r="M3053" s="666">
        <v>35539</v>
      </c>
      <c r="N3053" s="666">
        <v>35539</v>
      </c>
    </row>
    <row r="3054" spans="1:14" ht="15" thickBot="1">
      <c r="A3054" s="665" t="s">
        <v>3837</v>
      </c>
      <c r="B3054" s="665" t="s">
        <v>19</v>
      </c>
      <c r="C3054" s="667"/>
      <c r="D3054" s="667"/>
      <c r="E3054" s="667"/>
      <c r="F3054" s="667"/>
      <c r="G3054" s="667"/>
      <c r="H3054" s="667"/>
      <c r="I3054" s="667"/>
      <c r="J3054" s="667"/>
      <c r="K3054" s="667"/>
      <c r="L3054" s="667"/>
      <c r="M3054" s="666">
        <v>0</v>
      </c>
      <c r="N3054" s="666">
        <v>0</v>
      </c>
    </row>
    <row r="3055" spans="1:14" ht="15" thickBot="1">
      <c r="A3055" s="665" t="s">
        <v>2411</v>
      </c>
      <c r="B3055" s="665" t="s">
        <v>14</v>
      </c>
      <c r="C3055" s="666">
        <v>81833.47</v>
      </c>
      <c r="D3055" s="666">
        <v>12371.61</v>
      </c>
      <c r="E3055" s="667"/>
      <c r="F3055" s="667"/>
      <c r="G3055" s="666">
        <v>46.97</v>
      </c>
      <c r="H3055" s="667"/>
      <c r="I3055" s="666">
        <v>39058.239999999998</v>
      </c>
      <c r="J3055" s="667"/>
      <c r="K3055" s="666">
        <v>12.36</v>
      </c>
      <c r="L3055" s="666">
        <v>7055.73</v>
      </c>
      <c r="M3055" s="666">
        <v>105.74</v>
      </c>
      <c r="N3055" s="666">
        <v>140484.12</v>
      </c>
    </row>
    <row r="3056" spans="1:14" ht="15" thickBot="1">
      <c r="A3056" s="665" t="s">
        <v>3257</v>
      </c>
      <c r="B3056" s="665" t="s">
        <v>15</v>
      </c>
      <c r="C3056" s="666">
        <v>10938.11</v>
      </c>
      <c r="D3056" s="667"/>
      <c r="E3056" s="667"/>
      <c r="F3056" s="667"/>
      <c r="G3056" s="667"/>
      <c r="H3056" s="667"/>
      <c r="I3056" s="666">
        <v>463.32</v>
      </c>
      <c r="J3056" s="667"/>
      <c r="K3056" s="666">
        <v>22253.38</v>
      </c>
      <c r="L3056" s="667"/>
      <c r="M3056" s="667"/>
      <c r="N3056" s="666">
        <v>33654.81</v>
      </c>
    </row>
    <row r="3057" spans="1:14" ht="15" thickBot="1">
      <c r="A3057" s="665" t="s">
        <v>2412</v>
      </c>
      <c r="B3057" s="665" t="s">
        <v>13</v>
      </c>
      <c r="C3057" s="666">
        <v>62410.95</v>
      </c>
      <c r="D3057" s="667"/>
      <c r="E3057" s="667"/>
      <c r="F3057" s="667"/>
      <c r="G3057" s="667"/>
      <c r="H3057" s="667"/>
      <c r="I3057" s="666">
        <v>30956.15</v>
      </c>
      <c r="J3057" s="666">
        <v>9217.76</v>
      </c>
      <c r="K3057" s="666">
        <v>25300.12</v>
      </c>
      <c r="L3057" s="667"/>
      <c r="M3057" s="667"/>
      <c r="N3057" s="666">
        <v>127884.98</v>
      </c>
    </row>
    <row r="3058" spans="1:14" ht="15" thickBot="1">
      <c r="A3058" s="665" t="s">
        <v>2413</v>
      </c>
      <c r="B3058" s="665" t="s">
        <v>15</v>
      </c>
      <c r="C3058" s="666">
        <v>3067.62</v>
      </c>
      <c r="D3058" s="666">
        <v>469.16</v>
      </c>
      <c r="E3058" s="667"/>
      <c r="F3058" s="667"/>
      <c r="G3058" s="666">
        <v>132.27000000000001</v>
      </c>
      <c r="H3058" s="667"/>
      <c r="I3058" s="666">
        <v>36125.08</v>
      </c>
      <c r="J3058" s="667"/>
      <c r="K3058" s="666">
        <v>157.06</v>
      </c>
      <c r="L3058" s="666">
        <v>3135.28</v>
      </c>
      <c r="M3058" s="667"/>
      <c r="N3058" s="666">
        <v>43086.47</v>
      </c>
    </row>
    <row r="3059" spans="1:14" ht="15" thickBot="1">
      <c r="A3059" s="665" t="s">
        <v>3258</v>
      </c>
      <c r="B3059" s="665" t="s">
        <v>16</v>
      </c>
      <c r="C3059" s="667"/>
      <c r="D3059" s="667"/>
      <c r="E3059" s="667"/>
      <c r="F3059" s="667"/>
      <c r="G3059" s="667"/>
      <c r="H3059" s="667"/>
      <c r="I3059" s="667"/>
      <c r="J3059" s="667"/>
      <c r="K3059" s="666">
        <v>42517.77</v>
      </c>
      <c r="L3059" s="667"/>
      <c r="M3059" s="667"/>
      <c r="N3059" s="666">
        <v>42517.77</v>
      </c>
    </row>
    <row r="3060" spans="1:14" ht="15" thickBot="1">
      <c r="A3060" s="665" t="s">
        <v>2414</v>
      </c>
      <c r="B3060" s="665" t="s">
        <v>14</v>
      </c>
      <c r="C3060" s="666">
        <v>5.2</v>
      </c>
      <c r="D3060" s="666">
        <v>1.08</v>
      </c>
      <c r="E3060" s="667"/>
      <c r="F3060" s="667"/>
      <c r="G3060" s="666">
        <v>0.19</v>
      </c>
      <c r="H3060" s="667"/>
      <c r="I3060" s="666">
        <v>108.05</v>
      </c>
      <c r="J3060" s="667"/>
      <c r="K3060" s="666">
        <v>0.4</v>
      </c>
      <c r="L3060" s="666">
        <v>6.24</v>
      </c>
      <c r="M3060" s="667"/>
      <c r="N3060" s="666">
        <v>121.16</v>
      </c>
    </row>
    <row r="3061" spans="1:14" ht="15" thickBot="1">
      <c r="A3061" s="665" t="s">
        <v>2415</v>
      </c>
      <c r="B3061" s="665" t="s">
        <v>14</v>
      </c>
      <c r="C3061" s="666">
        <v>114745.34</v>
      </c>
      <c r="D3061" s="666">
        <v>59.23</v>
      </c>
      <c r="E3061" s="667"/>
      <c r="F3061" s="667"/>
      <c r="G3061" s="666">
        <v>74.930000000000007</v>
      </c>
      <c r="H3061" s="667"/>
      <c r="I3061" s="666">
        <v>63282.65</v>
      </c>
      <c r="J3061" s="667"/>
      <c r="K3061" s="667"/>
      <c r="L3061" s="666">
        <v>949.23</v>
      </c>
      <c r="M3061" s="666">
        <v>37.450000000000003</v>
      </c>
      <c r="N3061" s="666">
        <v>179148.83</v>
      </c>
    </row>
    <row r="3062" spans="1:14" ht="15" thickBot="1">
      <c r="A3062" s="665" t="s">
        <v>2416</v>
      </c>
      <c r="B3062" s="665" t="s">
        <v>14</v>
      </c>
      <c r="C3062" s="666">
        <v>27212.37</v>
      </c>
      <c r="D3062" s="666">
        <v>223.82</v>
      </c>
      <c r="E3062" s="667"/>
      <c r="F3062" s="667"/>
      <c r="G3062" s="666">
        <v>1727.28</v>
      </c>
      <c r="H3062" s="667"/>
      <c r="I3062" s="666">
        <v>89157.6</v>
      </c>
      <c r="J3062" s="667"/>
      <c r="K3062" s="666">
        <v>1.06</v>
      </c>
      <c r="L3062" s="666">
        <v>1595.35</v>
      </c>
      <c r="M3062" s="666">
        <v>40.880000000000003</v>
      </c>
      <c r="N3062" s="666">
        <v>119958.36</v>
      </c>
    </row>
    <row r="3063" spans="1:14" ht="15" thickBot="1">
      <c r="A3063" s="665" t="s">
        <v>3099</v>
      </c>
      <c r="B3063" s="665" t="s">
        <v>16</v>
      </c>
      <c r="C3063" s="666">
        <v>40633.279999999999</v>
      </c>
      <c r="D3063" s="666">
        <v>2444.8200000000002</v>
      </c>
      <c r="E3063" s="667"/>
      <c r="F3063" s="667"/>
      <c r="G3063" s="667"/>
      <c r="H3063" s="667"/>
      <c r="I3063" s="666">
        <v>719.91</v>
      </c>
      <c r="J3063" s="666">
        <v>7253.94</v>
      </c>
      <c r="K3063" s="667"/>
      <c r="L3063" s="666">
        <v>60.26</v>
      </c>
      <c r="M3063" s="667"/>
      <c r="N3063" s="666">
        <v>51112.21</v>
      </c>
    </row>
    <row r="3064" spans="1:14" ht="15" thickBot="1">
      <c r="A3064" s="665" t="s">
        <v>2417</v>
      </c>
      <c r="B3064" s="665" t="s">
        <v>13</v>
      </c>
      <c r="C3064" s="667"/>
      <c r="D3064" s="667"/>
      <c r="E3064" s="667"/>
      <c r="F3064" s="666">
        <v>59459.69</v>
      </c>
      <c r="G3064" s="667"/>
      <c r="H3064" s="667"/>
      <c r="I3064" s="666">
        <v>834.02</v>
      </c>
      <c r="J3064" s="667"/>
      <c r="K3064" s="666">
        <v>0.48</v>
      </c>
      <c r="L3064" s="667"/>
      <c r="M3064" s="667"/>
      <c r="N3064" s="666">
        <v>60294.19</v>
      </c>
    </row>
    <row r="3065" spans="1:14" ht="15" thickBot="1">
      <c r="A3065" s="665" t="s">
        <v>2418</v>
      </c>
      <c r="B3065" s="665" t="s">
        <v>13</v>
      </c>
      <c r="C3065" s="666">
        <v>48007.57</v>
      </c>
      <c r="D3065" s="666">
        <v>1.76</v>
      </c>
      <c r="E3065" s="667"/>
      <c r="F3065" s="667"/>
      <c r="G3065" s="667"/>
      <c r="H3065" s="667"/>
      <c r="I3065" s="666">
        <v>16848.89</v>
      </c>
      <c r="J3065" s="667"/>
      <c r="K3065" s="667"/>
      <c r="L3065" s="666">
        <v>1403.88</v>
      </c>
      <c r="M3065" s="667"/>
      <c r="N3065" s="666">
        <v>66262.100000000006</v>
      </c>
    </row>
    <row r="3066" spans="1:14" ht="15" thickBot="1">
      <c r="A3066" s="665" t="s">
        <v>2419</v>
      </c>
      <c r="B3066" s="665" t="s">
        <v>13</v>
      </c>
      <c r="C3066" s="666">
        <v>-9.24</v>
      </c>
      <c r="D3066" s="667"/>
      <c r="E3066" s="667"/>
      <c r="F3066" s="666">
        <v>42183.040000000001</v>
      </c>
      <c r="G3066" s="667"/>
      <c r="H3066" s="667"/>
      <c r="I3066" s="666">
        <v>-58.66</v>
      </c>
      <c r="J3066" s="667"/>
      <c r="K3066" s="666">
        <v>-518.55999999999995</v>
      </c>
      <c r="L3066" s="667"/>
      <c r="M3066" s="667"/>
      <c r="N3066" s="666">
        <v>41596.58</v>
      </c>
    </row>
    <row r="3067" spans="1:14" ht="15" thickBot="1">
      <c r="A3067" s="665" t="s">
        <v>2420</v>
      </c>
      <c r="B3067" s="665" t="s">
        <v>16</v>
      </c>
      <c r="C3067" s="667"/>
      <c r="D3067" s="667"/>
      <c r="E3067" s="667"/>
      <c r="F3067" s="667"/>
      <c r="G3067" s="667"/>
      <c r="H3067" s="667"/>
      <c r="I3067" s="667"/>
      <c r="J3067" s="667"/>
      <c r="K3067" s="666">
        <v>35115.519999999997</v>
      </c>
      <c r="L3067" s="667"/>
      <c r="M3067" s="667"/>
      <c r="N3067" s="666">
        <v>35115.519999999997</v>
      </c>
    </row>
    <row r="3068" spans="1:14" ht="15" thickBot="1">
      <c r="A3068" s="665" t="s">
        <v>2421</v>
      </c>
      <c r="B3068" s="665" t="s">
        <v>18</v>
      </c>
      <c r="C3068" s="666">
        <v>12567.51</v>
      </c>
      <c r="D3068" s="666">
        <v>83.28</v>
      </c>
      <c r="E3068" s="667"/>
      <c r="F3068" s="667"/>
      <c r="G3068" s="666">
        <v>941.91</v>
      </c>
      <c r="H3068" s="667"/>
      <c r="I3068" s="666">
        <v>37.31</v>
      </c>
      <c r="J3068" s="666">
        <v>64467.47</v>
      </c>
      <c r="K3068" s="666">
        <v>2.58</v>
      </c>
      <c r="L3068" s="666">
        <v>369.36</v>
      </c>
      <c r="M3068" s="667"/>
      <c r="N3068" s="666">
        <v>78469.42</v>
      </c>
    </row>
    <row r="3069" spans="1:14" ht="15" thickBot="1">
      <c r="A3069" s="665" t="s">
        <v>3100</v>
      </c>
      <c r="B3069" s="665" t="s">
        <v>16</v>
      </c>
      <c r="C3069" s="666">
        <v>12680.75</v>
      </c>
      <c r="D3069" s="667"/>
      <c r="E3069" s="667"/>
      <c r="F3069" s="667"/>
      <c r="G3069" s="667"/>
      <c r="H3069" s="667"/>
      <c r="I3069" s="666">
        <v>576.96</v>
      </c>
      <c r="J3069" s="667"/>
      <c r="K3069" s="666">
        <v>35244.550000000003</v>
      </c>
      <c r="L3069" s="667"/>
      <c r="M3069" s="667"/>
      <c r="N3069" s="666">
        <v>48502.26</v>
      </c>
    </row>
    <row r="3070" spans="1:14" ht="15" thickBot="1">
      <c r="A3070" s="665" t="s">
        <v>2422</v>
      </c>
      <c r="B3070" s="665" t="s">
        <v>18</v>
      </c>
      <c r="C3070" s="666">
        <v>1953.32</v>
      </c>
      <c r="D3070" s="666">
        <v>128.52000000000001</v>
      </c>
      <c r="E3070" s="667"/>
      <c r="F3070" s="667"/>
      <c r="G3070" s="666">
        <v>957.46</v>
      </c>
      <c r="H3070" s="666">
        <v>668.04</v>
      </c>
      <c r="I3070" s="666">
        <v>21.55</v>
      </c>
      <c r="J3070" s="666">
        <v>66757.98</v>
      </c>
      <c r="K3070" s="666">
        <v>2235.02</v>
      </c>
      <c r="L3070" s="666">
        <v>884.23</v>
      </c>
      <c r="M3070" s="667"/>
      <c r="N3070" s="666">
        <v>73606.12</v>
      </c>
    </row>
    <row r="3071" spans="1:14" ht="15" thickBot="1">
      <c r="A3071" s="665" t="s">
        <v>2423</v>
      </c>
      <c r="B3071" s="665" t="s">
        <v>13</v>
      </c>
      <c r="C3071" s="667"/>
      <c r="D3071" s="667"/>
      <c r="E3071" s="667"/>
      <c r="F3071" s="667"/>
      <c r="G3071" s="666">
        <v>100895.47</v>
      </c>
      <c r="H3071" s="667"/>
      <c r="I3071" s="667"/>
      <c r="J3071" s="666">
        <v>50462.720000000001</v>
      </c>
      <c r="K3071" s="667"/>
      <c r="L3071" s="666">
        <v>0</v>
      </c>
      <c r="M3071" s="667"/>
      <c r="N3071" s="666">
        <v>151358.19</v>
      </c>
    </row>
    <row r="3072" spans="1:14" ht="15" thickBot="1">
      <c r="A3072" s="665" t="s">
        <v>2424</v>
      </c>
      <c r="B3072" s="665" t="s">
        <v>13</v>
      </c>
      <c r="C3072" s="666">
        <v>34636.629999999997</v>
      </c>
      <c r="D3072" s="667"/>
      <c r="E3072" s="667"/>
      <c r="F3072" s="667"/>
      <c r="G3072" s="667"/>
      <c r="H3072" s="667"/>
      <c r="I3072" s="666">
        <v>643.20000000000005</v>
      </c>
      <c r="J3072" s="667"/>
      <c r="K3072" s="666">
        <v>14255.19</v>
      </c>
      <c r="L3072" s="667"/>
      <c r="M3072" s="667"/>
      <c r="N3072" s="666">
        <v>49535.02</v>
      </c>
    </row>
    <row r="3073" spans="1:14" ht="15" thickBot="1">
      <c r="A3073" s="665" t="s">
        <v>2425</v>
      </c>
      <c r="B3073" s="665" t="s">
        <v>13</v>
      </c>
      <c r="C3073" s="667"/>
      <c r="D3073" s="667"/>
      <c r="E3073" s="667"/>
      <c r="F3073" s="667"/>
      <c r="G3073" s="667"/>
      <c r="H3073" s="667"/>
      <c r="I3073" s="667"/>
      <c r="J3073" s="667"/>
      <c r="K3073" s="666">
        <v>70961.81</v>
      </c>
      <c r="L3073" s="667"/>
      <c r="M3073" s="667"/>
      <c r="N3073" s="666">
        <v>70961.81</v>
      </c>
    </row>
    <row r="3074" spans="1:14" ht="15" thickBot="1">
      <c r="A3074" s="665" t="s">
        <v>2426</v>
      </c>
      <c r="B3074" s="665" t="s">
        <v>13</v>
      </c>
      <c r="C3074" s="666">
        <v>-0.24</v>
      </c>
      <c r="D3074" s="667"/>
      <c r="E3074" s="667"/>
      <c r="F3074" s="667"/>
      <c r="G3074" s="666">
        <v>0.61</v>
      </c>
      <c r="H3074" s="667"/>
      <c r="I3074" s="666">
        <v>79953.33</v>
      </c>
      <c r="J3074" s="667"/>
      <c r="K3074" s="667"/>
      <c r="L3074" s="667"/>
      <c r="M3074" s="667"/>
      <c r="N3074" s="666">
        <v>79953.7</v>
      </c>
    </row>
    <row r="3075" spans="1:14" ht="15" thickBot="1">
      <c r="A3075" s="665" t="s">
        <v>2427</v>
      </c>
      <c r="B3075" s="665" t="s">
        <v>16</v>
      </c>
      <c r="C3075" s="667"/>
      <c r="D3075" s="667"/>
      <c r="E3075" s="667"/>
      <c r="F3075" s="666">
        <v>51537.83</v>
      </c>
      <c r="G3075" s="667"/>
      <c r="H3075" s="667"/>
      <c r="I3075" s="666">
        <v>0.2</v>
      </c>
      <c r="J3075" s="667"/>
      <c r="K3075" s="667"/>
      <c r="L3075" s="667"/>
      <c r="M3075" s="667"/>
      <c r="N3075" s="666">
        <v>51538.03</v>
      </c>
    </row>
    <row r="3076" spans="1:14" ht="15" thickBot="1">
      <c r="A3076" s="665" t="s">
        <v>2428</v>
      </c>
      <c r="B3076" s="665" t="s">
        <v>13</v>
      </c>
      <c r="C3076" s="666">
        <v>91533.759999999995</v>
      </c>
      <c r="D3076" s="667"/>
      <c r="E3076" s="667"/>
      <c r="F3076" s="667"/>
      <c r="G3076" s="667"/>
      <c r="H3076" s="667"/>
      <c r="I3076" s="667"/>
      <c r="J3076" s="667"/>
      <c r="K3076" s="666">
        <v>23903.72</v>
      </c>
      <c r="L3076" s="667"/>
      <c r="M3076" s="667"/>
      <c r="N3076" s="666">
        <v>115437.48</v>
      </c>
    </row>
    <row r="3077" spans="1:14" ht="15" thickBot="1">
      <c r="A3077" s="665" t="s">
        <v>2429</v>
      </c>
      <c r="B3077" s="665" t="s">
        <v>14</v>
      </c>
      <c r="C3077" s="666">
        <v>7307.04</v>
      </c>
      <c r="D3077" s="666">
        <v>1448.62</v>
      </c>
      <c r="E3077" s="667"/>
      <c r="F3077" s="667"/>
      <c r="G3077" s="666">
        <v>80.2</v>
      </c>
      <c r="H3077" s="667"/>
      <c r="I3077" s="666">
        <v>126465.01</v>
      </c>
      <c r="J3077" s="667"/>
      <c r="K3077" s="666">
        <v>742.75</v>
      </c>
      <c r="L3077" s="666">
        <v>8289.7099999999991</v>
      </c>
      <c r="M3077" s="667"/>
      <c r="N3077" s="666">
        <v>144333.32999999999</v>
      </c>
    </row>
    <row r="3078" spans="1:14" ht="15" thickBot="1">
      <c r="A3078" s="665" t="s">
        <v>2430</v>
      </c>
      <c r="B3078" s="665" t="s">
        <v>14</v>
      </c>
      <c r="C3078" s="666">
        <v>75793.240000000005</v>
      </c>
      <c r="D3078" s="666">
        <v>288.77999999999997</v>
      </c>
      <c r="E3078" s="667"/>
      <c r="F3078" s="667"/>
      <c r="G3078" s="666">
        <v>881.18</v>
      </c>
      <c r="H3078" s="667"/>
      <c r="I3078" s="666">
        <v>1531.69</v>
      </c>
      <c r="J3078" s="666">
        <v>440.73</v>
      </c>
      <c r="K3078" s="666">
        <v>28898.26</v>
      </c>
      <c r="L3078" s="666">
        <v>0</v>
      </c>
      <c r="M3078" s="667"/>
      <c r="N3078" s="666">
        <v>107833.88</v>
      </c>
    </row>
    <row r="3079" spans="1:14" ht="15" thickBot="1">
      <c r="A3079" s="665" t="s">
        <v>2431</v>
      </c>
      <c r="B3079" s="665" t="s">
        <v>15</v>
      </c>
      <c r="C3079" s="667"/>
      <c r="D3079" s="667"/>
      <c r="E3079" s="667"/>
      <c r="F3079" s="667"/>
      <c r="G3079" s="667"/>
      <c r="H3079" s="667"/>
      <c r="I3079" s="667"/>
      <c r="J3079" s="667"/>
      <c r="K3079" s="666">
        <v>31051.26</v>
      </c>
      <c r="L3079" s="667"/>
      <c r="M3079" s="667"/>
      <c r="N3079" s="666">
        <v>31051.26</v>
      </c>
    </row>
    <row r="3080" spans="1:14" ht="15" thickBot="1">
      <c r="A3080" s="665" t="s">
        <v>2432</v>
      </c>
      <c r="B3080" s="665" t="s">
        <v>13</v>
      </c>
      <c r="C3080" s="666">
        <v>51509.29</v>
      </c>
      <c r="D3080" s="667"/>
      <c r="E3080" s="667"/>
      <c r="F3080" s="667"/>
      <c r="G3080" s="667"/>
      <c r="H3080" s="667"/>
      <c r="I3080" s="666">
        <v>9619.89</v>
      </c>
      <c r="J3080" s="666">
        <v>7521.88</v>
      </c>
      <c r="K3080" s="667"/>
      <c r="L3080" s="667"/>
      <c r="M3080" s="667"/>
      <c r="N3080" s="666">
        <v>68651.06</v>
      </c>
    </row>
    <row r="3081" spans="1:14" ht="15" thickBot="1">
      <c r="A3081" s="665" t="s">
        <v>3101</v>
      </c>
      <c r="B3081" s="665" t="s">
        <v>16</v>
      </c>
      <c r="C3081" s="666">
        <v>13183.53</v>
      </c>
      <c r="D3081" s="667"/>
      <c r="E3081" s="667"/>
      <c r="F3081" s="667"/>
      <c r="G3081" s="667"/>
      <c r="H3081" s="667"/>
      <c r="I3081" s="667"/>
      <c r="J3081" s="666">
        <v>35231.050000000003</v>
      </c>
      <c r="K3081" s="667"/>
      <c r="L3081" s="667"/>
      <c r="M3081" s="667"/>
      <c r="N3081" s="666">
        <v>48414.58</v>
      </c>
    </row>
    <row r="3082" spans="1:14" ht="15" thickBot="1">
      <c r="A3082" s="665" t="s">
        <v>2433</v>
      </c>
      <c r="B3082" s="665" t="s">
        <v>13</v>
      </c>
      <c r="C3082" s="666">
        <v>37206.949999999997</v>
      </c>
      <c r="D3082" s="666">
        <v>414.4</v>
      </c>
      <c r="E3082" s="667"/>
      <c r="F3082" s="667"/>
      <c r="G3082" s="666">
        <v>1.01</v>
      </c>
      <c r="H3082" s="666">
        <v>79.39</v>
      </c>
      <c r="I3082" s="666">
        <v>65563.539999999994</v>
      </c>
      <c r="J3082" s="666">
        <v>688.15</v>
      </c>
      <c r="K3082" s="666">
        <v>284.24</v>
      </c>
      <c r="L3082" s="666">
        <v>5466.66</v>
      </c>
      <c r="M3082" s="667"/>
      <c r="N3082" s="666">
        <v>109704.34</v>
      </c>
    </row>
    <row r="3083" spans="1:14" ht="15" thickBot="1">
      <c r="A3083" s="665" t="s">
        <v>3838</v>
      </c>
      <c r="B3083" s="665" t="s">
        <v>13</v>
      </c>
      <c r="C3083" s="666">
        <v>420.86</v>
      </c>
      <c r="D3083" s="667"/>
      <c r="E3083" s="667"/>
      <c r="F3083" s="667"/>
      <c r="G3083" s="667"/>
      <c r="H3083" s="666">
        <v>9138.73</v>
      </c>
      <c r="I3083" s="667"/>
      <c r="J3083" s="667"/>
      <c r="K3083" s="666">
        <v>5471.22</v>
      </c>
      <c r="L3083" s="667"/>
      <c r="M3083" s="667"/>
      <c r="N3083" s="666">
        <v>15030.81</v>
      </c>
    </row>
    <row r="3084" spans="1:14" ht="15" thickBot="1">
      <c r="A3084" s="665" t="s">
        <v>2434</v>
      </c>
      <c r="B3084" s="665" t="s">
        <v>15</v>
      </c>
      <c r="C3084" s="667"/>
      <c r="D3084" s="667"/>
      <c r="E3084" s="667"/>
      <c r="F3084" s="667"/>
      <c r="G3084" s="667"/>
      <c r="H3084" s="667"/>
      <c r="I3084" s="666">
        <v>45.39</v>
      </c>
      <c r="J3084" s="667"/>
      <c r="K3084" s="666">
        <v>7435.08</v>
      </c>
      <c r="L3084" s="667"/>
      <c r="M3084" s="667"/>
      <c r="N3084" s="666">
        <v>7480.47</v>
      </c>
    </row>
    <row r="3085" spans="1:14" ht="15" thickBot="1">
      <c r="A3085" s="665" t="s">
        <v>2435</v>
      </c>
      <c r="B3085" s="665" t="s">
        <v>13</v>
      </c>
      <c r="C3085" s="666">
        <v>35475.160000000003</v>
      </c>
      <c r="D3085" s="667"/>
      <c r="E3085" s="667"/>
      <c r="F3085" s="667"/>
      <c r="G3085" s="667"/>
      <c r="H3085" s="667"/>
      <c r="I3085" s="666">
        <v>27292.9</v>
      </c>
      <c r="J3085" s="666">
        <v>9121.64</v>
      </c>
      <c r="K3085" s="666">
        <v>25093.66</v>
      </c>
      <c r="L3085" s="667"/>
      <c r="M3085" s="667"/>
      <c r="N3085" s="666">
        <v>96983.360000000001</v>
      </c>
    </row>
    <row r="3086" spans="1:14" ht="15" thickBot="1">
      <c r="A3086" s="665" t="s">
        <v>2436</v>
      </c>
      <c r="B3086" s="665" t="s">
        <v>14</v>
      </c>
      <c r="C3086" s="666">
        <v>13816.02</v>
      </c>
      <c r="D3086" s="666">
        <v>14.32</v>
      </c>
      <c r="E3086" s="667"/>
      <c r="F3086" s="667"/>
      <c r="G3086" s="666">
        <v>52.54</v>
      </c>
      <c r="H3086" s="667"/>
      <c r="I3086" s="666">
        <v>71974.94</v>
      </c>
      <c r="J3086" s="667"/>
      <c r="K3086" s="666">
        <v>0.39</v>
      </c>
      <c r="L3086" s="666">
        <v>4</v>
      </c>
      <c r="M3086" s="666">
        <v>7777.99</v>
      </c>
      <c r="N3086" s="666">
        <v>93640.2</v>
      </c>
    </row>
    <row r="3087" spans="1:14" ht="15" thickBot="1">
      <c r="A3087" s="665" t="s">
        <v>3839</v>
      </c>
      <c r="B3087" s="665" t="s">
        <v>13</v>
      </c>
      <c r="C3087" s="666">
        <v>16959.3</v>
      </c>
      <c r="D3087" s="666">
        <v>4784.25</v>
      </c>
      <c r="E3087" s="667"/>
      <c r="F3087" s="667"/>
      <c r="G3087" s="667"/>
      <c r="H3087" s="667"/>
      <c r="I3087" s="666">
        <v>140.76</v>
      </c>
      <c r="J3087" s="666">
        <v>4193.3500000000004</v>
      </c>
      <c r="K3087" s="666">
        <v>-0.3</v>
      </c>
      <c r="L3087" s="666">
        <v>8.56</v>
      </c>
      <c r="M3087" s="667"/>
      <c r="N3087" s="666">
        <v>26085.919999999998</v>
      </c>
    </row>
    <row r="3088" spans="1:14" ht="15" thickBot="1">
      <c r="A3088" s="665" t="s">
        <v>2437</v>
      </c>
      <c r="B3088" s="665" t="s">
        <v>17</v>
      </c>
      <c r="C3088" s="666">
        <v>5051.71</v>
      </c>
      <c r="D3088" s="666">
        <v>552.59</v>
      </c>
      <c r="E3088" s="667"/>
      <c r="F3088" s="667"/>
      <c r="G3088" s="666">
        <v>927.21</v>
      </c>
      <c r="H3088" s="667"/>
      <c r="I3088" s="666">
        <v>114.54</v>
      </c>
      <c r="J3088" s="666">
        <v>69809.08</v>
      </c>
      <c r="K3088" s="667"/>
      <c r="L3088" s="666">
        <v>601.09</v>
      </c>
      <c r="M3088" s="667"/>
      <c r="N3088" s="666">
        <v>77056.22</v>
      </c>
    </row>
    <row r="3089" spans="1:14" ht="15" thickBot="1">
      <c r="A3089" s="665" t="s">
        <v>2438</v>
      </c>
      <c r="B3089" s="665" t="s">
        <v>17</v>
      </c>
      <c r="C3089" s="666">
        <v>2377.0100000000002</v>
      </c>
      <c r="D3089" s="666">
        <v>977.86</v>
      </c>
      <c r="E3089" s="667"/>
      <c r="F3089" s="667"/>
      <c r="G3089" s="666">
        <v>744.13</v>
      </c>
      <c r="H3089" s="666">
        <v>370.23</v>
      </c>
      <c r="I3089" s="666">
        <v>29.29</v>
      </c>
      <c r="J3089" s="666">
        <v>62456.55</v>
      </c>
      <c r="K3089" s="666">
        <v>832.26</v>
      </c>
      <c r="L3089" s="666">
        <v>5845.77</v>
      </c>
      <c r="M3089" s="667"/>
      <c r="N3089" s="666">
        <v>73633.100000000006</v>
      </c>
    </row>
    <row r="3090" spans="1:14" ht="15" thickBot="1">
      <c r="A3090" s="665" t="s">
        <v>2439</v>
      </c>
      <c r="B3090" s="665" t="s">
        <v>18</v>
      </c>
      <c r="C3090" s="666">
        <v>4134.97</v>
      </c>
      <c r="D3090" s="666">
        <v>225.38</v>
      </c>
      <c r="E3090" s="667"/>
      <c r="F3090" s="667"/>
      <c r="G3090" s="666">
        <v>823.49</v>
      </c>
      <c r="H3090" s="666">
        <v>2461.71</v>
      </c>
      <c r="I3090" s="666">
        <v>41.37</v>
      </c>
      <c r="J3090" s="666">
        <v>61710.21</v>
      </c>
      <c r="K3090" s="666">
        <v>4741.37</v>
      </c>
      <c r="L3090" s="666">
        <v>1679.69</v>
      </c>
      <c r="M3090" s="667"/>
      <c r="N3090" s="666">
        <v>75818.19</v>
      </c>
    </row>
    <row r="3091" spans="1:14" ht="15" thickBot="1">
      <c r="A3091" s="665" t="s">
        <v>3840</v>
      </c>
      <c r="B3091" s="665" t="s">
        <v>16</v>
      </c>
      <c r="C3091" s="666">
        <v>9504.65</v>
      </c>
      <c r="D3091" s="666">
        <v>2002.72</v>
      </c>
      <c r="E3091" s="667"/>
      <c r="F3091" s="667"/>
      <c r="G3091" s="667"/>
      <c r="H3091" s="667"/>
      <c r="I3091" s="666">
        <v>-2.82</v>
      </c>
      <c r="J3091" s="667"/>
      <c r="K3091" s="666">
        <v>22557.040000000001</v>
      </c>
      <c r="L3091" s="666">
        <v>317.02</v>
      </c>
      <c r="M3091" s="667"/>
      <c r="N3091" s="666">
        <v>34378.61</v>
      </c>
    </row>
    <row r="3092" spans="1:14" ht="15" thickBot="1">
      <c r="A3092" s="665" t="s">
        <v>2440</v>
      </c>
      <c r="B3092" s="665" t="s">
        <v>15</v>
      </c>
      <c r="C3092" s="666">
        <v>50300.13</v>
      </c>
      <c r="D3092" s="667"/>
      <c r="E3092" s="667"/>
      <c r="F3092" s="667"/>
      <c r="G3092" s="667"/>
      <c r="H3092" s="667"/>
      <c r="I3092" s="666">
        <v>8237.6200000000008</v>
      </c>
      <c r="J3092" s="666">
        <v>10109.06</v>
      </c>
      <c r="K3092" s="667"/>
      <c r="L3092" s="667"/>
      <c r="M3092" s="667"/>
      <c r="N3092" s="666">
        <v>68646.81</v>
      </c>
    </row>
    <row r="3093" spans="1:14" ht="15" thickBot="1">
      <c r="A3093" s="665" t="s">
        <v>2441</v>
      </c>
      <c r="B3093" s="665" t="s">
        <v>13</v>
      </c>
      <c r="C3093" s="666">
        <v>70620.02</v>
      </c>
      <c r="D3093" s="666">
        <v>4253.28</v>
      </c>
      <c r="E3093" s="667"/>
      <c r="F3093" s="667"/>
      <c r="G3093" s="667"/>
      <c r="H3093" s="667"/>
      <c r="I3093" s="667"/>
      <c r="J3093" s="666">
        <v>1573.62</v>
      </c>
      <c r="K3093" s="667"/>
      <c r="L3093" s="667"/>
      <c r="M3093" s="667"/>
      <c r="N3093" s="666">
        <v>76446.92</v>
      </c>
    </row>
    <row r="3094" spans="1:14" ht="15" thickBot="1">
      <c r="A3094" s="665" t="s">
        <v>3259</v>
      </c>
      <c r="B3094" s="665" t="s">
        <v>15</v>
      </c>
      <c r="C3094" s="667"/>
      <c r="D3094" s="667"/>
      <c r="E3094" s="667"/>
      <c r="F3094" s="667"/>
      <c r="G3094" s="667"/>
      <c r="H3094" s="667"/>
      <c r="I3094" s="666">
        <v>584.57000000000005</v>
      </c>
      <c r="J3094" s="667"/>
      <c r="K3094" s="666">
        <v>42756.14</v>
      </c>
      <c r="L3094" s="666">
        <v>971.27</v>
      </c>
      <c r="M3094" s="667"/>
      <c r="N3094" s="666">
        <v>44311.98</v>
      </c>
    </row>
    <row r="3095" spans="1:14" ht="15" thickBot="1">
      <c r="A3095" s="665" t="s">
        <v>3260</v>
      </c>
      <c r="B3095" s="665" t="s">
        <v>17</v>
      </c>
      <c r="C3095" s="666">
        <v>15422.19</v>
      </c>
      <c r="D3095" s="666">
        <v>1667.56</v>
      </c>
      <c r="E3095" s="667"/>
      <c r="F3095" s="667"/>
      <c r="G3095" s="666">
        <v>480.69</v>
      </c>
      <c r="H3095" s="666">
        <v>91.92</v>
      </c>
      <c r="I3095" s="667"/>
      <c r="J3095" s="666">
        <v>20876.57</v>
      </c>
      <c r="K3095" s="666">
        <v>588.09</v>
      </c>
      <c r="L3095" s="666">
        <v>1521.8</v>
      </c>
      <c r="M3095" s="667"/>
      <c r="N3095" s="666">
        <v>40648.82</v>
      </c>
    </row>
    <row r="3096" spans="1:14" ht="15" thickBot="1">
      <c r="A3096" s="665" t="s">
        <v>2442</v>
      </c>
      <c r="B3096" s="665" t="s">
        <v>14</v>
      </c>
      <c r="C3096" s="666">
        <v>2583.1799999999998</v>
      </c>
      <c r="D3096" s="666">
        <v>625.66999999999996</v>
      </c>
      <c r="E3096" s="667"/>
      <c r="F3096" s="667"/>
      <c r="G3096" s="666">
        <v>225.82</v>
      </c>
      <c r="H3096" s="667"/>
      <c r="I3096" s="666">
        <v>168987.04</v>
      </c>
      <c r="J3096" s="667"/>
      <c r="K3096" s="666">
        <v>139.74</v>
      </c>
      <c r="L3096" s="666">
        <v>6532.89</v>
      </c>
      <c r="M3096" s="667"/>
      <c r="N3096" s="666">
        <v>179094.34</v>
      </c>
    </row>
    <row r="3097" spans="1:14" ht="15" thickBot="1">
      <c r="A3097" s="665" t="s">
        <v>2443</v>
      </c>
      <c r="B3097" s="665" t="s">
        <v>18</v>
      </c>
      <c r="C3097" s="666">
        <v>6404.84</v>
      </c>
      <c r="D3097" s="666">
        <v>262.52999999999997</v>
      </c>
      <c r="E3097" s="667"/>
      <c r="F3097" s="667"/>
      <c r="G3097" s="666">
        <v>266.95</v>
      </c>
      <c r="H3097" s="666">
        <v>903.67</v>
      </c>
      <c r="I3097" s="666">
        <v>30.01</v>
      </c>
      <c r="J3097" s="666">
        <v>70711.039999999994</v>
      </c>
      <c r="K3097" s="666">
        <v>3389.89</v>
      </c>
      <c r="L3097" s="666">
        <v>1941.1</v>
      </c>
      <c r="M3097" s="667"/>
      <c r="N3097" s="666">
        <v>83910.03</v>
      </c>
    </row>
    <row r="3098" spans="1:14" ht="15" thickBot="1">
      <c r="A3098" s="665" t="s">
        <v>2444</v>
      </c>
      <c r="B3098" s="665" t="s">
        <v>16</v>
      </c>
      <c r="C3098" s="666">
        <v>41213.79</v>
      </c>
      <c r="D3098" s="666">
        <v>17.41</v>
      </c>
      <c r="E3098" s="667"/>
      <c r="F3098" s="667"/>
      <c r="G3098" s="667"/>
      <c r="H3098" s="667"/>
      <c r="I3098" s="666">
        <v>8150</v>
      </c>
      <c r="J3098" s="666">
        <v>6690.41</v>
      </c>
      <c r="K3098" s="667"/>
      <c r="L3098" s="666">
        <v>-3.39</v>
      </c>
      <c r="M3098" s="667"/>
      <c r="N3098" s="666">
        <v>56068.22</v>
      </c>
    </row>
    <row r="3099" spans="1:14" ht="15" thickBot="1">
      <c r="A3099" s="665" t="s">
        <v>3102</v>
      </c>
      <c r="B3099" s="665" t="s">
        <v>16</v>
      </c>
      <c r="C3099" s="666">
        <v>29664.68</v>
      </c>
      <c r="D3099" s="666">
        <v>359.01</v>
      </c>
      <c r="E3099" s="667"/>
      <c r="F3099" s="667"/>
      <c r="G3099" s="667"/>
      <c r="H3099" s="667"/>
      <c r="I3099" s="666">
        <v>18063.07</v>
      </c>
      <c r="J3099" s="667"/>
      <c r="K3099" s="667"/>
      <c r="L3099" s="666">
        <v>24.89</v>
      </c>
      <c r="M3099" s="667"/>
      <c r="N3099" s="666">
        <v>48111.65</v>
      </c>
    </row>
    <row r="3100" spans="1:14" ht="15" thickBot="1">
      <c r="A3100" s="665" t="s">
        <v>2445</v>
      </c>
      <c r="B3100" s="665" t="s">
        <v>14</v>
      </c>
      <c r="C3100" s="666">
        <v>313.06</v>
      </c>
      <c r="D3100" s="667"/>
      <c r="E3100" s="667"/>
      <c r="F3100" s="667"/>
      <c r="G3100" s="666">
        <v>-2.5299999999999998</v>
      </c>
      <c r="H3100" s="667"/>
      <c r="I3100" s="666">
        <v>85987.89</v>
      </c>
      <c r="J3100" s="667"/>
      <c r="K3100" s="667"/>
      <c r="L3100" s="667"/>
      <c r="M3100" s="667"/>
      <c r="N3100" s="666">
        <v>86298.42</v>
      </c>
    </row>
    <row r="3101" spans="1:14" ht="15" thickBot="1">
      <c r="A3101" s="665" t="s">
        <v>3103</v>
      </c>
      <c r="B3101" s="665" t="s">
        <v>13</v>
      </c>
      <c r="C3101" s="666">
        <v>5562.02</v>
      </c>
      <c r="D3101" s="667"/>
      <c r="E3101" s="667"/>
      <c r="F3101" s="667"/>
      <c r="G3101" s="667"/>
      <c r="H3101" s="666">
        <v>1148.53</v>
      </c>
      <c r="I3101" s="667"/>
      <c r="J3101" s="666">
        <v>48780.2</v>
      </c>
      <c r="K3101" s="666">
        <v>1935.79</v>
      </c>
      <c r="L3101" s="667"/>
      <c r="M3101" s="667"/>
      <c r="N3101" s="666">
        <v>57426.54</v>
      </c>
    </row>
    <row r="3102" spans="1:14" ht="15" thickBot="1">
      <c r="A3102" s="665" t="s">
        <v>2446</v>
      </c>
      <c r="B3102" s="665" t="s">
        <v>13</v>
      </c>
      <c r="C3102" s="666">
        <v>77202.34</v>
      </c>
      <c r="D3102" s="666">
        <v>103.84</v>
      </c>
      <c r="E3102" s="667"/>
      <c r="F3102" s="667"/>
      <c r="G3102" s="667"/>
      <c r="H3102" s="667"/>
      <c r="I3102" s="667"/>
      <c r="J3102" s="667"/>
      <c r="K3102" s="666">
        <v>3605.63</v>
      </c>
      <c r="L3102" s="667"/>
      <c r="M3102" s="667"/>
      <c r="N3102" s="666">
        <v>80911.81</v>
      </c>
    </row>
    <row r="3103" spans="1:14" ht="15" thickBot="1">
      <c r="A3103" s="665" t="s">
        <v>2447</v>
      </c>
      <c r="B3103" s="665" t="s">
        <v>13</v>
      </c>
      <c r="C3103" s="667"/>
      <c r="D3103" s="667"/>
      <c r="E3103" s="667"/>
      <c r="F3103" s="667"/>
      <c r="G3103" s="667"/>
      <c r="H3103" s="667"/>
      <c r="I3103" s="667"/>
      <c r="J3103" s="667"/>
      <c r="K3103" s="666">
        <v>125697.56</v>
      </c>
      <c r="L3103" s="667"/>
      <c r="M3103" s="667"/>
      <c r="N3103" s="666">
        <v>125697.56</v>
      </c>
    </row>
    <row r="3104" spans="1:14" ht="15" thickBot="1">
      <c r="A3104" s="665" t="s">
        <v>3104</v>
      </c>
      <c r="B3104" s="665" t="s">
        <v>13</v>
      </c>
      <c r="C3104" s="666">
        <v>-551.07000000000005</v>
      </c>
      <c r="D3104" s="667"/>
      <c r="E3104" s="667"/>
      <c r="F3104" s="666">
        <v>48608.53</v>
      </c>
      <c r="G3104" s="667"/>
      <c r="H3104" s="666">
        <v>5374.26</v>
      </c>
      <c r="I3104" s="666">
        <v>1763.36</v>
      </c>
      <c r="J3104" s="666">
        <v>-2.93</v>
      </c>
      <c r="K3104" s="666">
        <v>18250.41</v>
      </c>
      <c r="L3104" s="667"/>
      <c r="M3104" s="667"/>
      <c r="N3104" s="666">
        <v>73442.559999999998</v>
      </c>
    </row>
    <row r="3105" spans="1:14" ht="15" thickBot="1">
      <c r="A3105" s="665" t="s">
        <v>2448</v>
      </c>
      <c r="B3105" s="665" t="s">
        <v>14</v>
      </c>
      <c r="C3105" s="666">
        <v>21247.91</v>
      </c>
      <c r="D3105" s="666">
        <v>2563.85</v>
      </c>
      <c r="E3105" s="667"/>
      <c r="F3105" s="667"/>
      <c r="G3105" s="666">
        <v>192.2</v>
      </c>
      <c r="H3105" s="667"/>
      <c r="I3105" s="666">
        <v>175669.9</v>
      </c>
      <c r="J3105" s="667"/>
      <c r="K3105" s="666">
        <v>1534.69</v>
      </c>
      <c r="L3105" s="666">
        <v>18360.689999999999</v>
      </c>
      <c r="M3105" s="667"/>
      <c r="N3105" s="666">
        <v>219569.24</v>
      </c>
    </row>
    <row r="3106" spans="1:14" ht="15" thickBot="1">
      <c r="A3106" s="665" t="s">
        <v>2449</v>
      </c>
      <c r="B3106" s="665" t="s">
        <v>13</v>
      </c>
      <c r="C3106" s="666">
        <v>87960.85</v>
      </c>
      <c r="D3106" s="667"/>
      <c r="E3106" s="667"/>
      <c r="F3106" s="667"/>
      <c r="G3106" s="667"/>
      <c r="H3106" s="667"/>
      <c r="I3106" s="667"/>
      <c r="J3106" s="667"/>
      <c r="K3106" s="666">
        <v>12386.03</v>
      </c>
      <c r="L3106" s="667"/>
      <c r="M3106" s="667"/>
      <c r="N3106" s="666">
        <v>100346.88</v>
      </c>
    </row>
    <row r="3107" spans="1:14" ht="15" thickBot="1">
      <c r="A3107" s="665" t="s">
        <v>2450</v>
      </c>
      <c r="B3107" s="665" t="s">
        <v>13</v>
      </c>
      <c r="C3107" s="666">
        <v>49574.67</v>
      </c>
      <c r="D3107" s="667"/>
      <c r="E3107" s="667"/>
      <c r="F3107" s="667"/>
      <c r="G3107" s="667"/>
      <c r="H3107" s="667"/>
      <c r="I3107" s="667"/>
      <c r="J3107" s="667"/>
      <c r="K3107" s="666">
        <v>34148.400000000001</v>
      </c>
      <c r="L3107" s="667"/>
      <c r="M3107" s="667"/>
      <c r="N3107" s="666">
        <v>83723.070000000007</v>
      </c>
    </row>
    <row r="3108" spans="1:14" ht="15" thickBot="1">
      <c r="A3108" s="665" t="s">
        <v>2451</v>
      </c>
      <c r="B3108" s="665" t="s">
        <v>14</v>
      </c>
      <c r="C3108" s="666">
        <v>9.7899999999999991</v>
      </c>
      <c r="D3108" s="666">
        <v>0.11</v>
      </c>
      <c r="E3108" s="667"/>
      <c r="F3108" s="666">
        <v>0.68</v>
      </c>
      <c r="G3108" s="666">
        <v>713.03</v>
      </c>
      <c r="H3108" s="667"/>
      <c r="I3108" s="666">
        <v>2325.29</v>
      </c>
      <c r="J3108" s="667"/>
      <c r="K3108" s="666">
        <v>52477.39</v>
      </c>
      <c r="L3108" s="666">
        <v>1.26</v>
      </c>
      <c r="M3108" s="666">
        <v>0.02</v>
      </c>
      <c r="N3108" s="666">
        <v>55527.57</v>
      </c>
    </row>
    <row r="3109" spans="1:14" ht="15" thickBot="1">
      <c r="A3109" s="665" t="s">
        <v>2452</v>
      </c>
      <c r="B3109" s="665" t="s">
        <v>17</v>
      </c>
      <c r="C3109" s="666">
        <v>14723.93</v>
      </c>
      <c r="D3109" s="667"/>
      <c r="E3109" s="667"/>
      <c r="F3109" s="667"/>
      <c r="G3109" s="667"/>
      <c r="H3109" s="667"/>
      <c r="I3109" s="667"/>
      <c r="J3109" s="666">
        <v>36735.08</v>
      </c>
      <c r="K3109" s="666">
        <v>322.14</v>
      </c>
      <c r="L3109" s="667"/>
      <c r="M3109" s="667"/>
      <c r="N3109" s="666">
        <v>51781.15</v>
      </c>
    </row>
    <row r="3110" spans="1:14" ht="15" thickBot="1">
      <c r="A3110" s="665" t="s">
        <v>2453</v>
      </c>
      <c r="B3110" s="665" t="s">
        <v>13</v>
      </c>
      <c r="C3110" s="666">
        <v>41599.97</v>
      </c>
      <c r="D3110" s="666">
        <v>267.74</v>
      </c>
      <c r="E3110" s="667"/>
      <c r="F3110" s="667"/>
      <c r="G3110" s="666">
        <v>0.5</v>
      </c>
      <c r="H3110" s="666">
        <v>51.23</v>
      </c>
      <c r="I3110" s="666">
        <v>53848.19</v>
      </c>
      <c r="J3110" s="666">
        <v>451.75</v>
      </c>
      <c r="K3110" s="666">
        <v>239.55</v>
      </c>
      <c r="L3110" s="666">
        <v>3282.67</v>
      </c>
      <c r="M3110" s="667"/>
      <c r="N3110" s="666">
        <v>99741.6</v>
      </c>
    </row>
    <row r="3111" spans="1:14" ht="15" thickBot="1">
      <c r="A3111" s="665" t="s">
        <v>2454</v>
      </c>
      <c r="B3111" s="665" t="s">
        <v>13</v>
      </c>
      <c r="C3111" s="666">
        <v>50116.51</v>
      </c>
      <c r="D3111" s="666">
        <v>8019.73</v>
      </c>
      <c r="E3111" s="667"/>
      <c r="F3111" s="667"/>
      <c r="G3111" s="667"/>
      <c r="H3111" s="667"/>
      <c r="I3111" s="666">
        <v>33307.620000000003</v>
      </c>
      <c r="J3111" s="667"/>
      <c r="K3111" s="667"/>
      <c r="L3111" s="666">
        <v>1784.11</v>
      </c>
      <c r="M3111" s="667"/>
      <c r="N3111" s="666">
        <v>93227.97</v>
      </c>
    </row>
    <row r="3112" spans="1:14" ht="15" thickBot="1">
      <c r="A3112" s="665" t="s">
        <v>2455</v>
      </c>
      <c r="B3112" s="665" t="s">
        <v>16</v>
      </c>
      <c r="C3112" s="667"/>
      <c r="D3112" s="667"/>
      <c r="E3112" s="667"/>
      <c r="F3112" s="666">
        <v>50466.29</v>
      </c>
      <c r="G3112" s="667"/>
      <c r="H3112" s="666">
        <v>303.51</v>
      </c>
      <c r="I3112" s="666">
        <v>14.72</v>
      </c>
      <c r="J3112" s="667"/>
      <c r="K3112" s="666">
        <v>552.79</v>
      </c>
      <c r="L3112" s="667"/>
      <c r="M3112" s="667"/>
      <c r="N3112" s="666">
        <v>51337.31</v>
      </c>
    </row>
    <row r="3113" spans="1:14" ht="15" thickBot="1">
      <c r="A3113" s="665" t="s">
        <v>2456</v>
      </c>
      <c r="B3113" s="665" t="s">
        <v>15</v>
      </c>
      <c r="C3113" s="666">
        <v>7959.69</v>
      </c>
      <c r="D3113" s="666">
        <v>166.24</v>
      </c>
      <c r="E3113" s="667"/>
      <c r="F3113" s="667"/>
      <c r="G3113" s="666">
        <v>200</v>
      </c>
      <c r="H3113" s="666">
        <v>128.1</v>
      </c>
      <c r="I3113" s="666">
        <v>16.420000000000002</v>
      </c>
      <c r="J3113" s="666">
        <v>18596.060000000001</v>
      </c>
      <c r="K3113" s="666">
        <v>26074.69</v>
      </c>
      <c r="L3113" s="666">
        <v>398.14</v>
      </c>
      <c r="M3113" s="667"/>
      <c r="N3113" s="666">
        <v>53539.34</v>
      </c>
    </row>
    <row r="3114" spans="1:14" ht="15" thickBot="1">
      <c r="A3114" s="665" t="s">
        <v>2457</v>
      </c>
      <c r="B3114" s="665" t="s">
        <v>14</v>
      </c>
      <c r="C3114" s="666">
        <v>11633.65</v>
      </c>
      <c r="D3114" s="667"/>
      <c r="E3114" s="667"/>
      <c r="F3114" s="667"/>
      <c r="G3114" s="667"/>
      <c r="H3114" s="667"/>
      <c r="I3114" s="666">
        <v>130210.62</v>
      </c>
      <c r="J3114" s="667"/>
      <c r="K3114" s="667"/>
      <c r="L3114" s="667"/>
      <c r="M3114" s="667"/>
      <c r="N3114" s="666">
        <v>141844.26999999999</v>
      </c>
    </row>
    <row r="3115" spans="1:14" ht="15" thickBot="1">
      <c r="A3115" s="665" t="s">
        <v>2458</v>
      </c>
      <c r="B3115" s="665" t="s">
        <v>13</v>
      </c>
      <c r="C3115" s="666">
        <v>4388.9799999999996</v>
      </c>
      <c r="D3115" s="667"/>
      <c r="E3115" s="667"/>
      <c r="F3115" s="666">
        <v>8625.1</v>
      </c>
      <c r="G3115" s="667"/>
      <c r="H3115" s="667"/>
      <c r="I3115" s="666">
        <v>2649.14</v>
      </c>
      <c r="J3115" s="666">
        <v>1629.01</v>
      </c>
      <c r="K3115" s="667"/>
      <c r="L3115" s="666">
        <v>15.37</v>
      </c>
      <c r="M3115" s="667"/>
      <c r="N3115" s="666">
        <v>17307.599999999999</v>
      </c>
    </row>
    <row r="3116" spans="1:14" ht="15" thickBot="1">
      <c r="A3116" s="665" t="s">
        <v>2458</v>
      </c>
      <c r="B3116" s="665" t="s">
        <v>16</v>
      </c>
      <c r="C3116" s="667"/>
      <c r="D3116" s="667"/>
      <c r="E3116" s="667"/>
      <c r="F3116" s="666">
        <v>37898.94</v>
      </c>
      <c r="G3116" s="667"/>
      <c r="H3116" s="667"/>
      <c r="I3116" s="666">
        <v>0.27</v>
      </c>
      <c r="J3116" s="667"/>
      <c r="K3116" s="667"/>
      <c r="L3116" s="667"/>
      <c r="M3116" s="667"/>
      <c r="N3116" s="666">
        <v>37899.21</v>
      </c>
    </row>
    <row r="3117" spans="1:14" ht="15" thickBot="1">
      <c r="A3117" s="665" t="s">
        <v>2459</v>
      </c>
      <c r="B3117" s="665" t="s">
        <v>14</v>
      </c>
      <c r="C3117" s="666">
        <v>103009</v>
      </c>
      <c r="D3117" s="666">
        <v>13065.27</v>
      </c>
      <c r="E3117" s="667"/>
      <c r="F3117" s="667"/>
      <c r="G3117" s="666">
        <v>265.06</v>
      </c>
      <c r="H3117" s="667"/>
      <c r="I3117" s="666">
        <v>32808.86</v>
      </c>
      <c r="J3117" s="667"/>
      <c r="K3117" s="666">
        <v>7.72</v>
      </c>
      <c r="L3117" s="666">
        <v>203.16</v>
      </c>
      <c r="M3117" s="667"/>
      <c r="N3117" s="666">
        <v>149359.07</v>
      </c>
    </row>
    <row r="3118" spans="1:14" ht="15" thickBot="1">
      <c r="A3118" s="665" t="s">
        <v>2460</v>
      </c>
      <c r="B3118" s="665" t="s">
        <v>13</v>
      </c>
      <c r="C3118" s="666">
        <v>49486.31</v>
      </c>
      <c r="D3118" s="667"/>
      <c r="E3118" s="667"/>
      <c r="F3118" s="667"/>
      <c r="G3118" s="667"/>
      <c r="H3118" s="667"/>
      <c r="I3118" s="667"/>
      <c r="J3118" s="667"/>
      <c r="K3118" s="666">
        <v>27266.53</v>
      </c>
      <c r="L3118" s="667"/>
      <c r="M3118" s="667"/>
      <c r="N3118" s="666">
        <v>76752.84</v>
      </c>
    </row>
    <row r="3119" spans="1:14" ht="15" thickBot="1">
      <c r="A3119" s="665" t="s">
        <v>2461</v>
      </c>
      <c r="B3119" s="665" t="s">
        <v>13</v>
      </c>
      <c r="C3119" s="666">
        <v>42955.88</v>
      </c>
      <c r="D3119" s="667"/>
      <c r="E3119" s="667"/>
      <c r="F3119" s="667"/>
      <c r="G3119" s="667"/>
      <c r="H3119" s="667"/>
      <c r="I3119" s="666">
        <v>18551.849999999999</v>
      </c>
      <c r="J3119" s="666">
        <v>7219.95</v>
      </c>
      <c r="K3119" s="666">
        <v>18753.259999999998</v>
      </c>
      <c r="L3119" s="667"/>
      <c r="M3119" s="667"/>
      <c r="N3119" s="666">
        <v>87480.94</v>
      </c>
    </row>
    <row r="3120" spans="1:14" ht="15" thickBot="1">
      <c r="A3120" s="665" t="s">
        <v>2462</v>
      </c>
      <c r="B3120" s="665" t="s">
        <v>17</v>
      </c>
      <c r="C3120" s="666">
        <v>3556.79</v>
      </c>
      <c r="D3120" s="666">
        <v>1865.17</v>
      </c>
      <c r="E3120" s="667"/>
      <c r="F3120" s="667"/>
      <c r="G3120" s="666">
        <v>534.27</v>
      </c>
      <c r="H3120" s="666">
        <v>248.76</v>
      </c>
      <c r="I3120" s="666">
        <v>25.28</v>
      </c>
      <c r="J3120" s="666">
        <v>51647.37</v>
      </c>
      <c r="K3120" s="666">
        <v>602.45000000000005</v>
      </c>
      <c r="L3120" s="666">
        <v>3855.74</v>
      </c>
      <c r="M3120" s="667"/>
      <c r="N3120" s="666">
        <v>62335.83</v>
      </c>
    </row>
    <row r="3121" spans="1:14" ht="15" thickBot="1">
      <c r="A3121" s="665" t="s">
        <v>2463</v>
      </c>
      <c r="B3121" s="665" t="s">
        <v>18</v>
      </c>
      <c r="C3121" s="666">
        <v>1846.1</v>
      </c>
      <c r="D3121" s="666">
        <v>560.11</v>
      </c>
      <c r="E3121" s="667"/>
      <c r="F3121" s="667"/>
      <c r="G3121" s="666">
        <v>1548.03</v>
      </c>
      <c r="H3121" s="666">
        <v>820.81</v>
      </c>
      <c r="I3121" s="666">
        <v>23.46</v>
      </c>
      <c r="J3121" s="666">
        <v>72150.22</v>
      </c>
      <c r="K3121" s="666">
        <v>1336.43</v>
      </c>
      <c r="L3121" s="666">
        <v>1149.48</v>
      </c>
      <c r="M3121" s="667"/>
      <c r="N3121" s="666">
        <v>79434.64</v>
      </c>
    </row>
    <row r="3122" spans="1:14" ht="15" thickBot="1">
      <c r="A3122" s="665" t="s">
        <v>3841</v>
      </c>
      <c r="B3122" s="665" t="s">
        <v>15</v>
      </c>
      <c r="C3122" s="666">
        <v>-2.09</v>
      </c>
      <c r="D3122" s="667"/>
      <c r="E3122" s="667"/>
      <c r="F3122" s="666">
        <v>-2.33</v>
      </c>
      <c r="G3122" s="666">
        <v>-6.31</v>
      </c>
      <c r="H3122" s="667"/>
      <c r="I3122" s="666">
        <v>-2.48</v>
      </c>
      <c r="J3122" s="667"/>
      <c r="K3122" s="666">
        <v>6132.43</v>
      </c>
      <c r="L3122" s="666">
        <v>-0.78</v>
      </c>
      <c r="M3122" s="667"/>
      <c r="N3122" s="666">
        <v>6118.44</v>
      </c>
    </row>
    <row r="3123" spans="1:14" ht="15" thickBot="1">
      <c r="A3123" s="665" t="s">
        <v>2464</v>
      </c>
      <c r="B3123" s="665" t="s">
        <v>15</v>
      </c>
      <c r="C3123" s="666">
        <v>42435.32</v>
      </c>
      <c r="D3123" s="667"/>
      <c r="E3123" s="667"/>
      <c r="F3123" s="667"/>
      <c r="G3123" s="667"/>
      <c r="H3123" s="667"/>
      <c r="I3123" s="666">
        <v>1469.59</v>
      </c>
      <c r="J3123" s="667"/>
      <c r="K3123" s="667"/>
      <c r="L3123" s="667"/>
      <c r="M3123" s="667"/>
      <c r="N3123" s="666">
        <v>43904.91</v>
      </c>
    </row>
    <row r="3124" spans="1:14" ht="15" thickBot="1">
      <c r="A3124" s="665" t="s">
        <v>2465</v>
      </c>
      <c r="B3124" s="665" t="s">
        <v>13</v>
      </c>
      <c r="C3124" s="666">
        <v>1942.41</v>
      </c>
      <c r="D3124" s="666">
        <v>256.57</v>
      </c>
      <c r="E3124" s="667"/>
      <c r="F3124" s="667"/>
      <c r="G3124" s="666">
        <v>121.07</v>
      </c>
      <c r="H3124" s="667"/>
      <c r="I3124" s="666">
        <v>32238.13</v>
      </c>
      <c r="J3124" s="667"/>
      <c r="K3124" s="666">
        <v>53752.65</v>
      </c>
      <c r="L3124" s="666">
        <v>2185.73</v>
      </c>
      <c r="M3124" s="667"/>
      <c r="N3124" s="666">
        <v>90496.56</v>
      </c>
    </row>
    <row r="3125" spans="1:14" ht="15" thickBot="1">
      <c r="A3125" s="665" t="s">
        <v>2466</v>
      </c>
      <c r="B3125" s="665" t="s">
        <v>13</v>
      </c>
      <c r="C3125" s="666">
        <v>74752.72</v>
      </c>
      <c r="D3125" s="667"/>
      <c r="E3125" s="667"/>
      <c r="F3125" s="667"/>
      <c r="G3125" s="667"/>
      <c r="H3125" s="667"/>
      <c r="I3125" s="667"/>
      <c r="J3125" s="667"/>
      <c r="K3125" s="666">
        <v>34402.959999999999</v>
      </c>
      <c r="L3125" s="667"/>
      <c r="M3125" s="667"/>
      <c r="N3125" s="666">
        <v>109155.68</v>
      </c>
    </row>
    <row r="3126" spans="1:14" ht="15" thickBot="1">
      <c r="A3126" s="665" t="s">
        <v>3842</v>
      </c>
      <c r="B3126" s="665" t="s">
        <v>15</v>
      </c>
      <c r="C3126" s="667"/>
      <c r="D3126" s="667"/>
      <c r="E3126" s="667"/>
      <c r="F3126" s="667"/>
      <c r="G3126" s="667"/>
      <c r="H3126" s="667"/>
      <c r="I3126" s="667"/>
      <c r="J3126" s="667"/>
      <c r="K3126" s="666">
        <v>14983.83</v>
      </c>
      <c r="L3126" s="667"/>
      <c r="M3126" s="667"/>
      <c r="N3126" s="666">
        <v>14983.83</v>
      </c>
    </row>
    <row r="3127" spans="1:14" ht="15" thickBot="1">
      <c r="A3127" s="665" t="s">
        <v>2467</v>
      </c>
      <c r="B3127" s="665" t="s">
        <v>14</v>
      </c>
      <c r="C3127" s="666">
        <v>1162.6099999999999</v>
      </c>
      <c r="D3127" s="666">
        <v>300.41000000000003</v>
      </c>
      <c r="E3127" s="667"/>
      <c r="F3127" s="667"/>
      <c r="G3127" s="666">
        <v>17.100000000000001</v>
      </c>
      <c r="H3127" s="667"/>
      <c r="I3127" s="666">
        <v>37724.589999999997</v>
      </c>
      <c r="J3127" s="667"/>
      <c r="K3127" s="666">
        <v>10.97</v>
      </c>
      <c r="L3127" s="666">
        <v>998.08</v>
      </c>
      <c r="M3127" s="667"/>
      <c r="N3127" s="666">
        <v>40213.760000000002</v>
      </c>
    </row>
    <row r="3128" spans="1:14" ht="15" thickBot="1">
      <c r="A3128" s="665" t="s">
        <v>2468</v>
      </c>
      <c r="B3128" s="665" t="s">
        <v>13</v>
      </c>
      <c r="C3128" s="666">
        <v>77472.160000000003</v>
      </c>
      <c r="D3128" s="667"/>
      <c r="E3128" s="667"/>
      <c r="F3128" s="667"/>
      <c r="G3128" s="667"/>
      <c r="H3128" s="667"/>
      <c r="I3128" s="666">
        <v>970.27</v>
      </c>
      <c r="J3128" s="667"/>
      <c r="K3128" s="666">
        <v>19803.939999999999</v>
      </c>
      <c r="L3128" s="667"/>
      <c r="M3128" s="667"/>
      <c r="N3128" s="666">
        <v>98246.37</v>
      </c>
    </row>
    <row r="3129" spans="1:14" ht="15" thickBot="1">
      <c r="A3129" s="665" t="s">
        <v>3843</v>
      </c>
      <c r="B3129" s="665" t="s">
        <v>13</v>
      </c>
      <c r="C3129" s="666">
        <v>66149.37</v>
      </c>
      <c r="D3129" s="667"/>
      <c r="E3129" s="667"/>
      <c r="F3129" s="667"/>
      <c r="G3129" s="667"/>
      <c r="H3129" s="667"/>
      <c r="I3129" s="667"/>
      <c r="J3129" s="667"/>
      <c r="K3129" s="666">
        <v>19704.79</v>
      </c>
      <c r="L3129" s="667"/>
      <c r="M3129" s="667"/>
      <c r="N3129" s="666">
        <v>85854.16</v>
      </c>
    </row>
    <row r="3130" spans="1:14" ht="15" thickBot="1">
      <c r="A3130" s="665" t="s">
        <v>2469</v>
      </c>
      <c r="B3130" s="665" t="s">
        <v>15</v>
      </c>
      <c r="C3130" s="667"/>
      <c r="D3130" s="667"/>
      <c r="E3130" s="667"/>
      <c r="F3130" s="667"/>
      <c r="G3130" s="667"/>
      <c r="H3130" s="667"/>
      <c r="I3130" s="667"/>
      <c r="J3130" s="667"/>
      <c r="K3130" s="666">
        <v>62182.67</v>
      </c>
      <c r="L3130" s="667"/>
      <c r="M3130" s="667"/>
      <c r="N3130" s="666">
        <v>62182.67</v>
      </c>
    </row>
    <row r="3131" spans="1:14" ht="15" thickBot="1">
      <c r="A3131" s="665" t="s">
        <v>2470</v>
      </c>
      <c r="B3131" s="665" t="s">
        <v>17</v>
      </c>
      <c r="C3131" s="666">
        <v>5171.8599999999997</v>
      </c>
      <c r="D3131" s="667"/>
      <c r="E3131" s="667"/>
      <c r="F3131" s="667"/>
      <c r="G3131" s="667"/>
      <c r="H3131" s="666">
        <v>1081.4100000000001</v>
      </c>
      <c r="I3131" s="667"/>
      <c r="J3131" s="666">
        <v>46125.120000000003</v>
      </c>
      <c r="K3131" s="666">
        <v>1692.38</v>
      </c>
      <c r="L3131" s="667"/>
      <c r="M3131" s="667"/>
      <c r="N3131" s="666">
        <v>54070.77</v>
      </c>
    </row>
    <row r="3132" spans="1:14" ht="15" thickBot="1">
      <c r="A3132" s="665" t="s">
        <v>2471</v>
      </c>
      <c r="B3132" s="665" t="s">
        <v>17</v>
      </c>
      <c r="C3132" s="666">
        <v>2173.2399999999998</v>
      </c>
      <c r="D3132" s="666">
        <v>141.69</v>
      </c>
      <c r="E3132" s="667"/>
      <c r="F3132" s="667"/>
      <c r="G3132" s="666">
        <v>248.8</v>
      </c>
      <c r="H3132" s="666">
        <v>1732.64</v>
      </c>
      <c r="I3132" s="666">
        <v>19.78</v>
      </c>
      <c r="J3132" s="666">
        <v>60104.46</v>
      </c>
      <c r="K3132" s="666">
        <v>4409.03</v>
      </c>
      <c r="L3132" s="666">
        <v>1119.32</v>
      </c>
      <c r="M3132" s="667"/>
      <c r="N3132" s="666">
        <v>69948.960000000006</v>
      </c>
    </row>
    <row r="3133" spans="1:14" ht="15" thickBot="1">
      <c r="A3133" s="665" t="s">
        <v>2472</v>
      </c>
      <c r="B3133" s="665" t="s">
        <v>16</v>
      </c>
      <c r="C3133" s="667"/>
      <c r="D3133" s="667"/>
      <c r="E3133" s="667"/>
      <c r="F3133" s="666">
        <v>47863.96</v>
      </c>
      <c r="G3133" s="667"/>
      <c r="H3133" s="666">
        <v>-2407.39</v>
      </c>
      <c r="I3133" s="666">
        <v>-13.85</v>
      </c>
      <c r="J3133" s="667"/>
      <c r="K3133" s="666">
        <v>1632.24</v>
      </c>
      <c r="L3133" s="667"/>
      <c r="M3133" s="667"/>
      <c r="N3133" s="666">
        <v>47074.96</v>
      </c>
    </row>
    <row r="3134" spans="1:14" ht="15" thickBot="1">
      <c r="A3134" s="665" t="s">
        <v>2473</v>
      </c>
      <c r="B3134" s="665" t="s">
        <v>13</v>
      </c>
      <c r="C3134" s="666">
        <v>482.4</v>
      </c>
      <c r="D3134" s="667"/>
      <c r="E3134" s="667"/>
      <c r="F3134" s="667"/>
      <c r="G3134" s="667"/>
      <c r="H3134" s="667"/>
      <c r="I3134" s="667"/>
      <c r="J3134" s="667"/>
      <c r="K3134" s="666">
        <v>60895.3</v>
      </c>
      <c r="L3134" s="666">
        <v>11955.32</v>
      </c>
      <c r="M3134" s="667"/>
      <c r="N3134" s="666">
        <v>73333.02</v>
      </c>
    </row>
    <row r="3135" spans="1:14" ht="15" thickBot="1">
      <c r="A3135" s="665" t="s">
        <v>2474</v>
      </c>
      <c r="B3135" s="665" t="s">
        <v>14</v>
      </c>
      <c r="C3135" s="666">
        <v>11159.95</v>
      </c>
      <c r="D3135" s="667"/>
      <c r="E3135" s="667"/>
      <c r="F3135" s="667"/>
      <c r="G3135" s="667"/>
      <c r="H3135" s="667"/>
      <c r="I3135" s="666">
        <v>121995.76</v>
      </c>
      <c r="J3135" s="667"/>
      <c r="K3135" s="667"/>
      <c r="L3135" s="667"/>
      <c r="M3135" s="667"/>
      <c r="N3135" s="666">
        <v>133155.71</v>
      </c>
    </row>
    <row r="3136" spans="1:14" ht="15" thickBot="1">
      <c r="A3136" s="665" t="s">
        <v>3261</v>
      </c>
      <c r="B3136" s="665" t="s">
        <v>15</v>
      </c>
      <c r="C3136" s="667"/>
      <c r="D3136" s="667"/>
      <c r="E3136" s="667"/>
      <c r="F3136" s="667"/>
      <c r="G3136" s="667"/>
      <c r="H3136" s="666">
        <v>249.12</v>
      </c>
      <c r="I3136" s="666">
        <v>327.95</v>
      </c>
      <c r="J3136" s="667"/>
      <c r="K3136" s="666">
        <v>38737.589999999997</v>
      </c>
      <c r="L3136" s="667"/>
      <c r="M3136" s="667"/>
      <c r="N3136" s="666">
        <v>39314.660000000003</v>
      </c>
    </row>
    <row r="3137" spans="1:14" ht="15" thickBot="1">
      <c r="A3137" s="665" t="s">
        <v>2475</v>
      </c>
      <c r="B3137" s="665" t="s">
        <v>16</v>
      </c>
      <c r="C3137" s="667"/>
      <c r="D3137" s="667"/>
      <c r="E3137" s="667"/>
      <c r="F3137" s="667"/>
      <c r="G3137" s="667"/>
      <c r="H3137" s="667"/>
      <c r="I3137" s="666">
        <v>152027.82</v>
      </c>
      <c r="J3137" s="667"/>
      <c r="K3137" s="666">
        <v>1276.04</v>
      </c>
      <c r="L3137" s="667"/>
      <c r="M3137" s="667"/>
      <c r="N3137" s="666">
        <v>153303.85999999999</v>
      </c>
    </row>
    <row r="3138" spans="1:14" ht="15" thickBot="1">
      <c r="A3138" s="665" t="s">
        <v>2476</v>
      </c>
      <c r="B3138" s="665" t="s">
        <v>13</v>
      </c>
      <c r="C3138" s="666">
        <v>48620.57</v>
      </c>
      <c r="D3138" s="666">
        <v>38.909999999999997</v>
      </c>
      <c r="E3138" s="667"/>
      <c r="F3138" s="667"/>
      <c r="G3138" s="667"/>
      <c r="H3138" s="667"/>
      <c r="I3138" s="666">
        <v>7774.39</v>
      </c>
      <c r="J3138" s="666">
        <v>6805.89</v>
      </c>
      <c r="K3138" s="666">
        <v>-0.65</v>
      </c>
      <c r="L3138" s="666">
        <v>-4.24</v>
      </c>
      <c r="M3138" s="667"/>
      <c r="N3138" s="666">
        <v>63234.87</v>
      </c>
    </row>
    <row r="3139" spans="1:14" ht="15" thickBot="1">
      <c r="A3139" s="665" t="s">
        <v>2477</v>
      </c>
      <c r="B3139" s="665" t="s">
        <v>13</v>
      </c>
      <c r="C3139" s="666">
        <v>63269.66</v>
      </c>
      <c r="D3139" s="666">
        <v>48.56</v>
      </c>
      <c r="E3139" s="667"/>
      <c r="F3139" s="667"/>
      <c r="G3139" s="666">
        <v>20.350000000000001</v>
      </c>
      <c r="H3139" s="666">
        <v>90.29</v>
      </c>
      <c r="I3139" s="666">
        <v>727.84</v>
      </c>
      <c r="J3139" s="666">
        <v>7972.62</v>
      </c>
      <c r="K3139" s="667"/>
      <c r="L3139" s="666">
        <v>1105.8900000000001</v>
      </c>
      <c r="M3139" s="667"/>
      <c r="N3139" s="666">
        <v>73235.210000000006</v>
      </c>
    </row>
    <row r="3140" spans="1:14" ht="15" thickBot="1">
      <c r="A3140" s="665" t="s">
        <v>3262</v>
      </c>
      <c r="B3140" s="665" t="s">
        <v>13</v>
      </c>
      <c r="C3140" s="666">
        <v>5090.74</v>
      </c>
      <c r="D3140" s="667"/>
      <c r="E3140" s="667"/>
      <c r="F3140" s="667"/>
      <c r="G3140" s="667"/>
      <c r="H3140" s="667"/>
      <c r="I3140" s="666">
        <v>26147.49</v>
      </c>
      <c r="J3140" s="667"/>
      <c r="K3140" s="666">
        <v>9853.66</v>
      </c>
      <c r="L3140" s="667"/>
      <c r="M3140" s="667"/>
      <c r="N3140" s="666">
        <v>41091.89</v>
      </c>
    </row>
    <row r="3141" spans="1:14" ht="15" thickBot="1">
      <c r="A3141" s="665" t="s">
        <v>2478</v>
      </c>
      <c r="B3141" s="665" t="s">
        <v>13</v>
      </c>
      <c r="C3141" s="666">
        <v>77417.429999999993</v>
      </c>
      <c r="D3141" s="666">
        <v>4709.21</v>
      </c>
      <c r="E3141" s="667"/>
      <c r="F3141" s="667"/>
      <c r="G3141" s="667"/>
      <c r="H3141" s="667"/>
      <c r="I3141" s="667"/>
      <c r="J3141" s="666">
        <v>1902.11</v>
      </c>
      <c r="K3141" s="667"/>
      <c r="L3141" s="667"/>
      <c r="M3141" s="667"/>
      <c r="N3141" s="666">
        <v>84028.75</v>
      </c>
    </row>
    <row r="3142" spans="1:14" ht="15" thickBot="1">
      <c r="A3142" s="665" t="s">
        <v>2479</v>
      </c>
      <c r="B3142" s="665" t="s">
        <v>13</v>
      </c>
      <c r="C3142" s="667"/>
      <c r="D3142" s="667"/>
      <c r="E3142" s="667"/>
      <c r="F3142" s="667"/>
      <c r="G3142" s="667"/>
      <c r="H3142" s="667"/>
      <c r="I3142" s="667"/>
      <c r="J3142" s="667"/>
      <c r="K3142" s="666">
        <v>88969.41</v>
      </c>
      <c r="L3142" s="667"/>
      <c r="M3142" s="667"/>
      <c r="N3142" s="666">
        <v>88969.41</v>
      </c>
    </row>
    <row r="3143" spans="1:14" ht="15" thickBot="1">
      <c r="A3143" s="665" t="s">
        <v>2480</v>
      </c>
      <c r="B3143" s="665" t="s">
        <v>14</v>
      </c>
      <c r="C3143" s="666">
        <v>5.84</v>
      </c>
      <c r="D3143" s="666">
        <v>0.06</v>
      </c>
      <c r="E3143" s="667"/>
      <c r="F3143" s="666">
        <v>44.99</v>
      </c>
      <c r="G3143" s="666">
        <v>44.65</v>
      </c>
      <c r="H3143" s="667"/>
      <c r="I3143" s="666">
        <v>14.18</v>
      </c>
      <c r="J3143" s="667"/>
      <c r="K3143" s="666">
        <v>53400.74</v>
      </c>
      <c r="L3143" s="666">
        <v>0.72</v>
      </c>
      <c r="M3143" s="666">
        <v>0.02</v>
      </c>
      <c r="N3143" s="666">
        <v>53511.199999999997</v>
      </c>
    </row>
    <row r="3144" spans="1:14" ht="15" thickBot="1">
      <c r="A3144" s="665" t="s">
        <v>2481</v>
      </c>
      <c r="B3144" s="665" t="s">
        <v>13</v>
      </c>
      <c r="C3144" s="666">
        <v>59813.65</v>
      </c>
      <c r="D3144" s="666">
        <v>1958.42</v>
      </c>
      <c r="E3144" s="667"/>
      <c r="F3144" s="667"/>
      <c r="G3144" s="667"/>
      <c r="H3144" s="667"/>
      <c r="I3144" s="666">
        <v>8837.15</v>
      </c>
      <c r="J3144" s="666">
        <v>3889.69</v>
      </c>
      <c r="K3144" s="666">
        <v>14516.89</v>
      </c>
      <c r="L3144" s="666">
        <v>493.22</v>
      </c>
      <c r="M3144" s="667"/>
      <c r="N3144" s="666">
        <v>89509.02</v>
      </c>
    </row>
    <row r="3145" spans="1:14" ht="15" thickBot="1">
      <c r="A3145" s="665" t="s">
        <v>2482</v>
      </c>
      <c r="B3145" s="665" t="s">
        <v>13</v>
      </c>
      <c r="C3145" s="667"/>
      <c r="D3145" s="667"/>
      <c r="E3145" s="667"/>
      <c r="F3145" s="667"/>
      <c r="G3145" s="667"/>
      <c r="H3145" s="667"/>
      <c r="I3145" s="666">
        <v>49.24</v>
      </c>
      <c r="J3145" s="667"/>
      <c r="K3145" s="666">
        <v>27872.74</v>
      </c>
      <c r="L3145" s="667"/>
      <c r="M3145" s="667"/>
      <c r="N3145" s="666">
        <v>27921.98</v>
      </c>
    </row>
    <row r="3146" spans="1:14" ht="15" thickBot="1">
      <c r="A3146" s="665" t="s">
        <v>2482</v>
      </c>
      <c r="B3146" s="665" t="s">
        <v>16</v>
      </c>
      <c r="C3146" s="667"/>
      <c r="D3146" s="667"/>
      <c r="E3146" s="667"/>
      <c r="F3146" s="666">
        <v>28686.05</v>
      </c>
      <c r="G3146" s="667"/>
      <c r="H3146" s="667"/>
      <c r="I3146" s="667"/>
      <c r="J3146" s="667"/>
      <c r="K3146" s="666">
        <v>3111.6</v>
      </c>
      <c r="L3146" s="667"/>
      <c r="M3146" s="667"/>
      <c r="N3146" s="666">
        <v>31797.65</v>
      </c>
    </row>
    <row r="3147" spans="1:14" ht="15" thickBot="1">
      <c r="A3147" s="665" t="s">
        <v>2483</v>
      </c>
      <c r="B3147" s="665" t="s">
        <v>13</v>
      </c>
      <c r="C3147" s="666">
        <v>4104.17</v>
      </c>
      <c r="D3147" s="666">
        <v>570.57000000000005</v>
      </c>
      <c r="E3147" s="667"/>
      <c r="F3147" s="667"/>
      <c r="G3147" s="666">
        <v>652.32000000000005</v>
      </c>
      <c r="H3147" s="666">
        <v>1158</v>
      </c>
      <c r="I3147" s="666">
        <v>89.23</v>
      </c>
      <c r="J3147" s="666">
        <v>76165</v>
      </c>
      <c r="K3147" s="666">
        <v>2915.91</v>
      </c>
      <c r="L3147" s="666">
        <v>1420.1</v>
      </c>
      <c r="M3147" s="667"/>
      <c r="N3147" s="666">
        <v>87075.3</v>
      </c>
    </row>
    <row r="3148" spans="1:14" ht="15" thickBot="1">
      <c r="A3148" s="665" t="s">
        <v>2484</v>
      </c>
      <c r="B3148" s="665" t="s">
        <v>13</v>
      </c>
      <c r="C3148" s="666">
        <v>380.27</v>
      </c>
      <c r="D3148" s="667"/>
      <c r="E3148" s="667"/>
      <c r="F3148" s="667"/>
      <c r="G3148" s="666">
        <v>46.68</v>
      </c>
      <c r="H3148" s="666">
        <v>13.48</v>
      </c>
      <c r="I3148" s="666">
        <v>81892.69</v>
      </c>
      <c r="J3148" s="666">
        <v>382.51</v>
      </c>
      <c r="K3148" s="666">
        <v>226.78</v>
      </c>
      <c r="L3148" s="666">
        <v>0</v>
      </c>
      <c r="M3148" s="667"/>
      <c r="N3148" s="666">
        <v>82942.41</v>
      </c>
    </row>
    <row r="3149" spans="1:14" ht="15" thickBot="1">
      <c r="A3149" s="665" t="s">
        <v>2485</v>
      </c>
      <c r="B3149" s="665" t="s">
        <v>13</v>
      </c>
      <c r="C3149" s="666">
        <v>55869.94</v>
      </c>
      <c r="D3149" s="666">
        <v>4.9400000000000004</v>
      </c>
      <c r="E3149" s="667"/>
      <c r="F3149" s="667"/>
      <c r="G3149" s="667"/>
      <c r="H3149" s="667"/>
      <c r="I3149" s="666">
        <v>11407.72</v>
      </c>
      <c r="J3149" s="667"/>
      <c r="K3149" s="666">
        <v>58.2</v>
      </c>
      <c r="L3149" s="666">
        <v>89.4</v>
      </c>
      <c r="M3149" s="667"/>
      <c r="N3149" s="666">
        <v>67430.2</v>
      </c>
    </row>
    <row r="3150" spans="1:14" ht="15" thickBot="1">
      <c r="A3150" s="665" t="s">
        <v>3263</v>
      </c>
      <c r="B3150" s="665" t="s">
        <v>13</v>
      </c>
      <c r="C3150" s="666">
        <v>76341.91</v>
      </c>
      <c r="D3150" s="666">
        <v>9971.14</v>
      </c>
      <c r="E3150" s="667"/>
      <c r="F3150" s="667"/>
      <c r="G3150" s="667"/>
      <c r="H3150" s="667"/>
      <c r="I3150" s="666">
        <v>7062.75</v>
      </c>
      <c r="J3150" s="667"/>
      <c r="K3150" s="667"/>
      <c r="L3150" s="667"/>
      <c r="M3150" s="667"/>
      <c r="N3150" s="666">
        <v>93375.8</v>
      </c>
    </row>
    <row r="3151" spans="1:14" ht="15" thickBot="1">
      <c r="A3151" s="665" t="s">
        <v>2486</v>
      </c>
      <c r="B3151" s="665" t="s">
        <v>16</v>
      </c>
      <c r="C3151" s="667"/>
      <c r="D3151" s="667"/>
      <c r="E3151" s="667"/>
      <c r="F3151" s="666">
        <v>52770.52</v>
      </c>
      <c r="G3151" s="667"/>
      <c r="H3151" s="666">
        <v>8.2200000000000006</v>
      </c>
      <c r="I3151" s="666">
        <v>24.85</v>
      </c>
      <c r="J3151" s="667"/>
      <c r="K3151" s="666">
        <v>169.89</v>
      </c>
      <c r="L3151" s="667"/>
      <c r="M3151" s="667"/>
      <c r="N3151" s="666">
        <v>52973.48</v>
      </c>
    </row>
    <row r="3152" spans="1:14" ht="15" thickBot="1">
      <c r="A3152" s="665" t="s">
        <v>2487</v>
      </c>
      <c r="B3152" s="665" t="s">
        <v>14</v>
      </c>
      <c r="C3152" s="666">
        <v>-27.15</v>
      </c>
      <c r="D3152" s="666">
        <v>-0.57999999999999996</v>
      </c>
      <c r="E3152" s="667"/>
      <c r="F3152" s="667"/>
      <c r="G3152" s="666">
        <v>-3.13</v>
      </c>
      <c r="H3152" s="666">
        <v>0.96</v>
      </c>
      <c r="I3152" s="666">
        <v>51521.13</v>
      </c>
      <c r="J3152" s="667"/>
      <c r="K3152" s="667"/>
      <c r="L3152" s="667"/>
      <c r="M3152" s="667"/>
      <c r="N3152" s="666">
        <v>51491.23</v>
      </c>
    </row>
    <row r="3153" spans="1:14" ht="15" thickBot="1">
      <c r="A3153" s="665" t="s">
        <v>3105</v>
      </c>
      <c r="B3153" s="665" t="s">
        <v>13</v>
      </c>
      <c r="C3153" s="666">
        <v>63898.77</v>
      </c>
      <c r="D3153" s="666">
        <v>255.57</v>
      </c>
      <c r="E3153" s="667"/>
      <c r="F3153" s="667"/>
      <c r="G3153" s="667"/>
      <c r="H3153" s="667"/>
      <c r="I3153" s="666">
        <v>25971.919999999998</v>
      </c>
      <c r="J3153" s="666">
        <v>705.35</v>
      </c>
      <c r="K3153" s="666">
        <v>-0.6</v>
      </c>
      <c r="L3153" s="666">
        <v>646.89</v>
      </c>
      <c r="M3153" s="667"/>
      <c r="N3153" s="666">
        <v>91477.9</v>
      </c>
    </row>
    <row r="3154" spans="1:14" ht="15" thickBot="1">
      <c r="A3154" s="665" t="s">
        <v>2488</v>
      </c>
      <c r="B3154" s="665" t="s">
        <v>13</v>
      </c>
      <c r="C3154" s="666">
        <v>71082.070000000007</v>
      </c>
      <c r="D3154" s="667"/>
      <c r="E3154" s="667"/>
      <c r="F3154" s="667"/>
      <c r="G3154" s="667"/>
      <c r="H3154" s="667"/>
      <c r="I3154" s="666">
        <v>1226.8900000000001</v>
      </c>
      <c r="J3154" s="667"/>
      <c r="K3154" s="666">
        <v>10572.53</v>
      </c>
      <c r="L3154" s="666">
        <v>1524.89</v>
      </c>
      <c r="M3154" s="667"/>
      <c r="N3154" s="666">
        <v>84406.38</v>
      </c>
    </row>
    <row r="3155" spans="1:14" ht="15" thickBot="1">
      <c r="A3155" s="665" t="s">
        <v>2489</v>
      </c>
      <c r="B3155" s="665" t="s">
        <v>13</v>
      </c>
      <c r="C3155" s="666">
        <v>82762.75</v>
      </c>
      <c r="D3155" s="667"/>
      <c r="E3155" s="667"/>
      <c r="F3155" s="667"/>
      <c r="G3155" s="667"/>
      <c r="H3155" s="667"/>
      <c r="I3155" s="666">
        <v>706.16</v>
      </c>
      <c r="J3155" s="667"/>
      <c r="K3155" s="666">
        <v>72455.72</v>
      </c>
      <c r="L3155" s="667"/>
      <c r="M3155" s="667"/>
      <c r="N3155" s="666">
        <v>155924.63</v>
      </c>
    </row>
    <row r="3156" spans="1:14" ht="15" thickBot="1">
      <c r="A3156" s="665" t="s">
        <v>2490</v>
      </c>
      <c r="B3156" s="665" t="s">
        <v>15</v>
      </c>
      <c r="C3156" s="666">
        <v>-75.61</v>
      </c>
      <c r="D3156" s="666">
        <v>-1.1100000000000001</v>
      </c>
      <c r="E3156" s="667"/>
      <c r="F3156" s="666">
        <v>-4.26</v>
      </c>
      <c r="G3156" s="666">
        <v>-26.36</v>
      </c>
      <c r="H3156" s="667"/>
      <c r="I3156" s="666">
        <v>-169.49</v>
      </c>
      <c r="J3156" s="667"/>
      <c r="K3156" s="666">
        <v>44104.34</v>
      </c>
      <c r="L3156" s="666">
        <v>-11.81</v>
      </c>
      <c r="M3156" s="666">
        <v>-0.11</v>
      </c>
      <c r="N3156" s="666">
        <v>43815.59</v>
      </c>
    </row>
    <row r="3157" spans="1:14" ht="15" thickBot="1">
      <c r="A3157" s="665" t="s">
        <v>2491</v>
      </c>
      <c r="B3157" s="665" t="s">
        <v>13</v>
      </c>
      <c r="C3157" s="667"/>
      <c r="D3157" s="667"/>
      <c r="E3157" s="667"/>
      <c r="F3157" s="667"/>
      <c r="G3157" s="667"/>
      <c r="H3157" s="667"/>
      <c r="I3157" s="667"/>
      <c r="J3157" s="667"/>
      <c r="K3157" s="666">
        <v>61735.85</v>
      </c>
      <c r="L3157" s="667"/>
      <c r="M3157" s="667"/>
      <c r="N3157" s="666">
        <v>61735.85</v>
      </c>
    </row>
    <row r="3158" spans="1:14" ht="15" thickBot="1">
      <c r="A3158" s="665" t="s">
        <v>2492</v>
      </c>
      <c r="B3158" s="665" t="s">
        <v>13</v>
      </c>
      <c r="C3158" s="666">
        <v>38761.599999999999</v>
      </c>
      <c r="D3158" s="667"/>
      <c r="E3158" s="667"/>
      <c r="F3158" s="667"/>
      <c r="G3158" s="667"/>
      <c r="H3158" s="667"/>
      <c r="I3158" s="666">
        <v>17069.12</v>
      </c>
      <c r="J3158" s="666">
        <v>6644.81</v>
      </c>
      <c r="K3158" s="666">
        <v>17328.62</v>
      </c>
      <c r="L3158" s="667"/>
      <c r="M3158" s="667"/>
      <c r="N3158" s="666">
        <v>79804.149999999994</v>
      </c>
    </row>
    <row r="3159" spans="1:14" ht="15" thickBot="1">
      <c r="A3159" s="665" t="s">
        <v>2493</v>
      </c>
      <c r="B3159" s="665" t="s">
        <v>13</v>
      </c>
      <c r="C3159" s="667"/>
      <c r="D3159" s="667"/>
      <c r="E3159" s="667"/>
      <c r="F3159" s="667"/>
      <c r="G3159" s="667"/>
      <c r="H3159" s="667"/>
      <c r="I3159" s="667"/>
      <c r="J3159" s="667"/>
      <c r="K3159" s="666">
        <v>58863.71</v>
      </c>
      <c r="L3159" s="666">
        <v>2451.09</v>
      </c>
      <c r="M3159" s="667"/>
      <c r="N3159" s="666">
        <v>61314.8</v>
      </c>
    </row>
    <row r="3160" spans="1:14" ht="15" thickBot="1">
      <c r="A3160" s="665" t="s">
        <v>2494</v>
      </c>
      <c r="B3160" s="665" t="s">
        <v>14</v>
      </c>
      <c r="C3160" s="666">
        <v>7180.36</v>
      </c>
      <c r="D3160" s="666">
        <v>1593.93</v>
      </c>
      <c r="E3160" s="667"/>
      <c r="F3160" s="667"/>
      <c r="G3160" s="666">
        <v>346.7</v>
      </c>
      <c r="H3160" s="667"/>
      <c r="I3160" s="666">
        <v>170033.12</v>
      </c>
      <c r="J3160" s="667"/>
      <c r="K3160" s="666">
        <v>279.12</v>
      </c>
      <c r="L3160" s="666">
        <v>8255.49</v>
      </c>
      <c r="M3160" s="667"/>
      <c r="N3160" s="666">
        <v>187688.72</v>
      </c>
    </row>
    <row r="3161" spans="1:14" ht="15" thickBot="1">
      <c r="A3161" s="665" t="s">
        <v>2495</v>
      </c>
      <c r="B3161" s="665" t="s">
        <v>13</v>
      </c>
      <c r="C3161" s="666">
        <v>48893.9</v>
      </c>
      <c r="D3161" s="667"/>
      <c r="E3161" s="667"/>
      <c r="F3161" s="667"/>
      <c r="G3161" s="667"/>
      <c r="H3161" s="667"/>
      <c r="I3161" s="666">
        <v>6504.24</v>
      </c>
      <c r="J3161" s="666">
        <v>8063.64</v>
      </c>
      <c r="K3161" s="667"/>
      <c r="L3161" s="667"/>
      <c r="M3161" s="667"/>
      <c r="N3161" s="666">
        <v>63461.78</v>
      </c>
    </row>
    <row r="3162" spans="1:14" ht="15" thickBot="1">
      <c r="A3162" s="665" t="s">
        <v>2496</v>
      </c>
      <c r="B3162" s="665" t="s">
        <v>14</v>
      </c>
      <c r="C3162" s="666">
        <v>6748.46</v>
      </c>
      <c r="D3162" s="667"/>
      <c r="E3162" s="667"/>
      <c r="F3162" s="667"/>
      <c r="G3162" s="667"/>
      <c r="H3162" s="667"/>
      <c r="I3162" s="666">
        <v>80183.47</v>
      </c>
      <c r="J3162" s="667"/>
      <c r="K3162" s="667"/>
      <c r="L3162" s="667"/>
      <c r="M3162" s="667"/>
      <c r="N3162" s="666">
        <v>86931.93</v>
      </c>
    </row>
    <row r="3163" spans="1:14" ht="15" thickBot="1">
      <c r="A3163" s="665" t="s">
        <v>2497</v>
      </c>
      <c r="B3163" s="665" t="s">
        <v>13</v>
      </c>
      <c r="C3163" s="666">
        <v>67655.14</v>
      </c>
      <c r="D3163" s="667"/>
      <c r="E3163" s="667"/>
      <c r="F3163" s="667"/>
      <c r="G3163" s="667"/>
      <c r="H3163" s="667"/>
      <c r="I3163" s="666">
        <v>14398.52</v>
      </c>
      <c r="J3163" s="666">
        <v>9888.3799999999992</v>
      </c>
      <c r="K3163" s="667"/>
      <c r="L3163" s="667"/>
      <c r="M3163" s="667"/>
      <c r="N3163" s="666">
        <v>91942.04</v>
      </c>
    </row>
    <row r="3164" spans="1:14" ht="15" thickBot="1">
      <c r="A3164" s="665" t="s">
        <v>2498</v>
      </c>
      <c r="B3164" s="665" t="s">
        <v>13</v>
      </c>
      <c r="C3164" s="666">
        <v>3115.33</v>
      </c>
      <c r="D3164" s="667"/>
      <c r="E3164" s="667"/>
      <c r="F3164" s="667"/>
      <c r="G3164" s="667"/>
      <c r="H3164" s="667"/>
      <c r="I3164" s="666">
        <v>431.04</v>
      </c>
      <c r="J3164" s="667"/>
      <c r="K3164" s="666">
        <v>53858.63</v>
      </c>
      <c r="L3164" s="667"/>
      <c r="M3164" s="667"/>
      <c r="N3164" s="666">
        <v>57405</v>
      </c>
    </row>
    <row r="3165" spans="1:14" ht="15" thickBot="1">
      <c r="A3165" s="665" t="s">
        <v>2499</v>
      </c>
      <c r="B3165" s="665" t="s">
        <v>17</v>
      </c>
      <c r="C3165" s="666">
        <v>2928.33</v>
      </c>
      <c r="D3165" s="666">
        <v>171.99</v>
      </c>
      <c r="E3165" s="667"/>
      <c r="F3165" s="667"/>
      <c r="G3165" s="666">
        <v>457.22</v>
      </c>
      <c r="H3165" s="666">
        <v>1195.24</v>
      </c>
      <c r="I3165" s="666">
        <v>25.41</v>
      </c>
      <c r="J3165" s="666">
        <v>52606.22</v>
      </c>
      <c r="K3165" s="666">
        <v>3257.88</v>
      </c>
      <c r="L3165" s="666">
        <v>1089.0899999999999</v>
      </c>
      <c r="M3165" s="667"/>
      <c r="N3165" s="666">
        <v>61731.38</v>
      </c>
    </row>
    <row r="3166" spans="1:14" ht="15" thickBot="1">
      <c r="A3166" s="665" t="s">
        <v>2500</v>
      </c>
      <c r="B3166" s="665" t="s">
        <v>15</v>
      </c>
      <c r="C3166" s="666">
        <v>49925.81</v>
      </c>
      <c r="D3166" s="667"/>
      <c r="E3166" s="667"/>
      <c r="F3166" s="667"/>
      <c r="G3166" s="667"/>
      <c r="H3166" s="667"/>
      <c r="I3166" s="666">
        <v>8177.85</v>
      </c>
      <c r="J3166" s="666">
        <v>10045.14</v>
      </c>
      <c r="K3166" s="667"/>
      <c r="L3166" s="667"/>
      <c r="M3166" s="667"/>
      <c r="N3166" s="666">
        <v>68148.800000000003</v>
      </c>
    </row>
    <row r="3167" spans="1:14" ht="15" thickBot="1">
      <c r="A3167" s="665" t="s">
        <v>3844</v>
      </c>
      <c r="B3167" s="665" t="s">
        <v>16</v>
      </c>
      <c r="C3167" s="666">
        <v>3024</v>
      </c>
      <c r="D3167" s="667"/>
      <c r="E3167" s="667"/>
      <c r="F3167" s="667"/>
      <c r="G3167" s="667"/>
      <c r="H3167" s="667"/>
      <c r="I3167" s="667"/>
      <c r="J3167" s="666">
        <v>7776</v>
      </c>
      <c r="K3167" s="667"/>
      <c r="L3167" s="667"/>
      <c r="M3167" s="667"/>
      <c r="N3167" s="666">
        <v>10800</v>
      </c>
    </row>
    <row r="3168" spans="1:14" ht="15" thickBot="1">
      <c r="A3168" s="665" t="s">
        <v>2501</v>
      </c>
      <c r="B3168" s="665" t="s">
        <v>13</v>
      </c>
      <c r="C3168" s="666">
        <v>44204.58</v>
      </c>
      <c r="D3168" s="667"/>
      <c r="E3168" s="667"/>
      <c r="F3168" s="667"/>
      <c r="G3168" s="667"/>
      <c r="H3168" s="667"/>
      <c r="I3168" s="667"/>
      <c r="J3168" s="667"/>
      <c r="K3168" s="666">
        <v>41603.129999999997</v>
      </c>
      <c r="L3168" s="667"/>
      <c r="M3168" s="667"/>
      <c r="N3168" s="666">
        <v>85807.71</v>
      </c>
    </row>
    <row r="3169" spans="1:14" ht="15" thickBot="1">
      <c r="A3169" s="665" t="s">
        <v>2502</v>
      </c>
      <c r="B3169" s="665" t="s">
        <v>14</v>
      </c>
      <c r="C3169" s="666">
        <v>12957.05</v>
      </c>
      <c r="D3169" s="667"/>
      <c r="E3169" s="667"/>
      <c r="F3169" s="667"/>
      <c r="G3169" s="667"/>
      <c r="H3169" s="667"/>
      <c r="I3169" s="666">
        <v>141293.70000000001</v>
      </c>
      <c r="J3169" s="667"/>
      <c r="K3169" s="667"/>
      <c r="L3169" s="667"/>
      <c r="M3169" s="667"/>
      <c r="N3169" s="666">
        <v>154250.75</v>
      </c>
    </row>
    <row r="3170" spans="1:14" ht="15" thickBot="1">
      <c r="A3170" s="665" t="s">
        <v>2503</v>
      </c>
      <c r="B3170" s="665" t="s">
        <v>13</v>
      </c>
      <c r="C3170" s="667"/>
      <c r="D3170" s="667"/>
      <c r="E3170" s="667"/>
      <c r="F3170" s="666">
        <v>92349.71</v>
      </c>
      <c r="G3170" s="667"/>
      <c r="H3170" s="667"/>
      <c r="I3170" s="666">
        <v>71.91</v>
      </c>
      <c r="J3170" s="667"/>
      <c r="K3170" s="667"/>
      <c r="L3170" s="667"/>
      <c r="M3170" s="667"/>
      <c r="N3170" s="666">
        <v>92421.62</v>
      </c>
    </row>
    <row r="3171" spans="1:14" ht="15" thickBot="1">
      <c r="A3171" s="665" t="s">
        <v>2504</v>
      </c>
      <c r="B3171" s="665" t="s">
        <v>17</v>
      </c>
      <c r="C3171" s="666">
        <v>5456.05</v>
      </c>
      <c r="D3171" s="666">
        <v>115.69</v>
      </c>
      <c r="E3171" s="667"/>
      <c r="F3171" s="667"/>
      <c r="G3171" s="666">
        <v>680.98</v>
      </c>
      <c r="H3171" s="667"/>
      <c r="I3171" s="666">
        <v>35.520000000000003</v>
      </c>
      <c r="J3171" s="666">
        <v>61811.99</v>
      </c>
      <c r="K3171" s="666">
        <v>1.1299999999999999</v>
      </c>
      <c r="L3171" s="666">
        <v>511.08</v>
      </c>
      <c r="M3171" s="667"/>
      <c r="N3171" s="666">
        <v>68612.44</v>
      </c>
    </row>
    <row r="3172" spans="1:14" ht="15" thickBot="1">
      <c r="A3172" s="665" t="s">
        <v>3845</v>
      </c>
      <c r="B3172" s="665" t="s">
        <v>15</v>
      </c>
      <c r="C3172" s="667"/>
      <c r="D3172" s="667"/>
      <c r="E3172" s="667"/>
      <c r="F3172" s="667"/>
      <c r="G3172" s="667"/>
      <c r="H3172" s="667"/>
      <c r="I3172" s="667"/>
      <c r="J3172" s="667"/>
      <c r="K3172" s="666">
        <v>8677.06</v>
      </c>
      <c r="L3172" s="667"/>
      <c r="M3172" s="667"/>
      <c r="N3172" s="666">
        <v>8677.06</v>
      </c>
    </row>
    <row r="3173" spans="1:14" ht="15" thickBot="1">
      <c r="A3173" s="665" t="s">
        <v>2505</v>
      </c>
      <c r="B3173" s="665" t="s">
        <v>13</v>
      </c>
      <c r="C3173" s="666">
        <v>19692.27</v>
      </c>
      <c r="D3173" s="667"/>
      <c r="E3173" s="667"/>
      <c r="F3173" s="667"/>
      <c r="G3173" s="667"/>
      <c r="H3173" s="667"/>
      <c r="I3173" s="666">
        <v>10217.35</v>
      </c>
      <c r="J3173" s="666">
        <v>2280.3000000000002</v>
      </c>
      <c r="K3173" s="666">
        <v>19090.2</v>
      </c>
      <c r="L3173" s="667"/>
      <c r="M3173" s="667"/>
      <c r="N3173" s="666">
        <v>51280.12</v>
      </c>
    </row>
    <row r="3174" spans="1:14" ht="15" thickBot="1">
      <c r="A3174" s="665" t="s">
        <v>2506</v>
      </c>
      <c r="B3174" s="665" t="s">
        <v>13</v>
      </c>
      <c r="C3174" s="666">
        <v>-254.17</v>
      </c>
      <c r="D3174" s="666">
        <v>27.08</v>
      </c>
      <c r="E3174" s="667"/>
      <c r="F3174" s="666">
        <v>31.06</v>
      </c>
      <c r="G3174" s="666">
        <v>15.62</v>
      </c>
      <c r="H3174" s="667"/>
      <c r="I3174" s="666">
        <v>98.39</v>
      </c>
      <c r="J3174" s="666">
        <v>25.21</v>
      </c>
      <c r="K3174" s="666">
        <v>53.83</v>
      </c>
      <c r="L3174" s="666">
        <v>2.78</v>
      </c>
      <c r="M3174" s="667"/>
      <c r="N3174" s="666">
        <v>-0.2</v>
      </c>
    </row>
    <row r="3175" spans="1:14" ht="15" thickBot="1">
      <c r="A3175" s="665" t="s">
        <v>2507</v>
      </c>
      <c r="B3175" s="665" t="s">
        <v>13</v>
      </c>
      <c r="C3175" s="666">
        <v>117.84</v>
      </c>
      <c r="D3175" s="667"/>
      <c r="E3175" s="667"/>
      <c r="F3175" s="667"/>
      <c r="G3175" s="667"/>
      <c r="H3175" s="667"/>
      <c r="I3175" s="667"/>
      <c r="J3175" s="667"/>
      <c r="K3175" s="666">
        <v>63505.49</v>
      </c>
      <c r="L3175" s="667"/>
      <c r="M3175" s="667"/>
      <c r="N3175" s="666">
        <v>63623.33</v>
      </c>
    </row>
    <row r="3176" spans="1:14" ht="15" thickBot="1">
      <c r="A3176" s="665" t="s">
        <v>3846</v>
      </c>
      <c r="B3176" s="665" t="s">
        <v>15</v>
      </c>
      <c r="C3176" s="666">
        <v>36983.230000000003</v>
      </c>
      <c r="D3176" s="667"/>
      <c r="E3176" s="667"/>
      <c r="F3176" s="667"/>
      <c r="G3176" s="667"/>
      <c r="H3176" s="667"/>
      <c r="I3176" s="666">
        <v>1297.17</v>
      </c>
      <c r="J3176" s="667"/>
      <c r="K3176" s="667"/>
      <c r="L3176" s="667"/>
      <c r="M3176" s="667"/>
      <c r="N3176" s="666">
        <v>38280.400000000001</v>
      </c>
    </row>
    <row r="3177" spans="1:14" ht="15" thickBot="1">
      <c r="A3177" s="665" t="s">
        <v>2508</v>
      </c>
      <c r="B3177" s="665" t="s">
        <v>13</v>
      </c>
      <c r="C3177" s="666">
        <v>99107.6</v>
      </c>
      <c r="D3177" s="667"/>
      <c r="E3177" s="667"/>
      <c r="F3177" s="667"/>
      <c r="G3177" s="667"/>
      <c r="H3177" s="667"/>
      <c r="I3177" s="667"/>
      <c r="J3177" s="667"/>
      <c r="K3177" s="666">
        <v>5522.5</v>
      </c>
      <c r="L3177" s="667"/>
      <c r="M3177" s="667"/>
      <c r="N3177" s="666">
        <v>104630.1</v>
      </c>
    </row>
    <row r="3178" spans="1:14" ht="15" thickBot="1">
      <c r="A3178" s="665" t="s">
        <v>2509</v>
      </c>
      <c r="B3178" s="665" t="s">
        <v>17</v>
      </c>
      <c r="C3178" s="666">
        <v>20423.919999999998</v>
      </c>
      <c r="D3178" s="666">
        <v>2307.7199999999998</v>
      </c>
      <c r="E3178" s="667"/>
      <c r="F3178" s="667"/>
      <c r="G3178" s="666">
        <v>363.6</v>
      </c>
      <c r="H3178" s="666">
        <v>48.7</v>
      </c>
      <c r="I3178" s="667"/>
      <c r="J3178" s="666">
        <v>29196.58</v>
      </c>
      <c r="K3178" s="666">
        <v>362.84</v>
      </c>
      <c r="L3178" s="666">
        <v>2125.64</v>
      </c>
      <c r="M3178" s="667"/>
      <c r="N3178" s="666">
        <v>54829</v>
      </c>
    </row>
    <row r="3179" spans="1:14" ht="15" thickBot="1">
      <c r="A3179" s="665" t="s">
        <v>3264</v>
      </c>
      <c r="B3179" s="665" t="s">
        <v>15</v>
      </c>
      <c r="C3179" s="667"/>
      <c r="D3179" s="667"/>
      <c r="E3179" s="667"/>
      <c r="F3179" s="667"/>
      <c r="G3179" s="667"/>
      <c r="H3179" s="667"/>
      <c r="I3179" s="666">
        <v>138.13</v>
      </c>
      <c r="J3179" s="667"/>
      <c r="K3179" s="666">
        <v>38196.6</v>
      </c>
      <c r="L3179" s="667"/>
      <c r="M3179" s="667"/>
      <c r="N3179" s="666">
        <v>38334.730000000003</v>
      </c>
    </row>
    <row r="3180" spans="1:14" ht="15" thickBot="1">
      <c r="A3180" s="665" t="s">
        <v>2510</v>
      </c>
      <c r="B3180" s="665" t="s">
        <v>14</v>
      </c>
      <c r="C3180" s="666">
        <v>8073.31</v>
      </c>
      <c r="D3180" s="666">
        <v>4661.82</v>
      </c>
      <c r="E3180" s="667"/>
      <c r="F3180" s="667"/>
      <c r="G3180" s="667"/>
      <c r="H3180" s="667"/>
      <c r="I3180" s="666">
        <v>101916.45</v>
      </c>
      <c r="J3180" s="667"/>
      <c r="K3180" s="667"/>
      <c r="L3180" s="666">
        <v>-6.63</v>
      </c>
      <c r="M3180" s="667"/>
      <c r="N3180" s="666">
        <v>114644.95</v>
      </c>
    </row>
    <row r="3181" spans="1:14" ht="15" thickBot="1">
      <c r="A3181" s="665" t="s">
        <v>2511</v>
      </c>
      <c r="B3181" s="665" t="s">
        <v>13</v>
      </c>
      <c r="C3181" s="667"/>
      <c r="D3181" s="667"/>
      <c r="E3181" s="667"/>
      <c r="F3181" s="667"/>
      <c r="G3181" s="667"/>
      <c r="H3181" s="667"/>
      <c r="I3181" s="667"/>
      <c r="J3181" s="667"/>
      <c r="K3181" s="666">
        <v>154398.57999999999</v>
      </c>
      <c r="L3181" s="667"/>
      <c r="M3181" s="667"/>
      <c r="N3181" s="666">
        <v>154398.57999999999</v>
      </c>
    </row>
    <row r="3182" spans="1:14" ht="15" thickBot="1">
      <c r="A3182" s="665" t="s">
        <v>3265</v>
      </c>
      <c r="B3182" s="665" t="s">
        <v>15</v>
      </c>
      <c r="C3182" s="667"/>
      <c r="D3182" s="667"/>
      <c r="E3182" s="667"/>
      <c r="F3182" s="667"/>
      <c r="G3182" s="667"/>
      <c r="H3182" s="667"/>
      <c r="I3182" s="666">
        <v>336.57</v>
      </c>
      <c r="J3182" s="667"/>
      <c r="K3182" s="666">
        <v>21280.86</v>
      </c>
      <c r="L3182" s="667"/>
      <c r="M3182" s="667"/>
      <c r="N3182" s="666">
        <v>21617.43</v>
      </c>
    </row>
    <row r="3183" spans="1:14" ht="15" thickBot="1">
      <c r="A3183" s="665" t="s">
        <v>3265</v>
      </c>
      <c r="B3183" s="665" t="s">
        <v>16</v>
      </c>
      <c r="C3183" s="666">
        <v>7783.18</v>
      </c>
      <c r="D3183" s="666">
        <v>975.64</v>
      </c>
      <c r="E3183" s="667"/>
      <c r="F3183" s="667"/>
      <c r="G3183" s="666">
        <v>61.8</v>
      </c>
      <c r="H3183" s="667"/>
      <c r="I3183" s="666">
        <v>10173.08</v>
      </c>
      <c r="J3183" s="667"/>
      <c r="K3183" s="666">
        <v>32.17</v>
      </c>
      <c r="L3183" s="666">
        <v>861.55</v>
      </c>
      <c r="M3183" s="666">
        <v>179.75</v>
      </c>
      <c r="N3183" s="666">
        <v>20067.169999999998</v>
      </c>
    </row>
    <row r="3184" spans="1:14" ht="15" thickBot="1">
      <c r="A3184" s="665" t="s">
        <v>2512</v>
      </c>
      <c r="B3184" s="665" t="s">
        <v>14</v>
      </c>
      <c r="C3184" s="666">
        <v>1142.68</v>
      </c>
      <c r="D3184" s="666">
        <v>1731.8</v>
      </c>
      <c r="E3184" s="667"/>
      <c r="F3184" s="667"/>
      <c r="G3184" s="666">
        <v>177.56</v>
      </c>
      <c r="H3184" s="667"/>
      <c r="I3184" s="666">
        <v>27233.53</v>
      </c>
      <c r="J3184" s="667"/>
      <c r="K3184" s="666">
        <v>-0.59</v>
      </c>
      <c r="L3184" s="667"/>
      <c r="M3184" s="667"/>
      <c r="N3184" s="666">
        <v>30284.98</v>
      </c>
    </row>
    <row r="3185" spans="1:14" ht="15" thickBot="1">
      <c r="A3185" s="665" t="s">
        <v>2513</v>
      </c>
      <c r="B3185" s="665" t="s">
        <v>13</v>
      </c>
      <c r="C3185" s="667"/>
      <c r="D3185" s="667"/>
      <c r="E3185" s="667"/>
      <c r="F3185" s="666">
        <v>-0.02</v>
      </c>
      <c r="G3185" s="667"/>
      <c r="H3185" s="667"/>
      <c r="I3185" s="667"/>
      <c r="J3185" s="667"/>
      <c r="K3185" s="667"/>
      <c r="L3185" s="667"/>
      <c r="M3185" s="667"/>
      <c r="N3185" s="666">
        <v>-0.02</v>
      </c>
    </row>
    <row r="3186" spans="1:14" ht="15" thickBot="1">
      <c r="A3186" s="665" t="s">
        <v>3106</v>
      </c>
      <c r="B3186" s="665" t="s">
        <v>13</v>
      </c>
      <c r="C3186" s="666">
        <v>96024.92</v>
      </c>
      <c r="D3186" s="666">
        <v>12574.59</v>
      </c>
      <c r="E3186" s="667"/>
      <c r="F3186" s="667"/>
      <c r="G3186" s="667"/>
      <c r="H3186" s="667"/>
      <c r="I3186" s="666">
        <v>5456.24</v>
      </c>
      <c r="J3186" s="667"/>
      <c r="K3186" s="667"/>
      <c r="L3186" s="667"/>
      <c r="M3186" s="667"/>
      <c r="N3186" s="666">
        <v>114055.75</v>
      </c>
    </row>
    <row r="3187" spans="1:14" ht="15" thickBot="1">
      <c r="A3187" s="665" t="s">
        <v>2514</v>
      </c>
      <c r="B3187" s="665" t="s">
        <v>18</v>
      </c>
      <c r="C3187" s="666">
        <v>3236.87</v>
      </c>
      <c r="D3187" s="666">
        <v>417.79</v>
      </c>
      <c r="E3187" s="667"/>
      <c r="F3187" s="667"/>
      <c r="G3187" s="666">
        <v>338</v>
      </c>
      <c r="H3187" s="666">
        <v>596.79999999999995</v>
      </c>
      <c r="I3187" s="666">
        <v>48.35</v>
      </c>
      <c r="J3187" s="666">
        <v>95367.86</v>
      </c>
      <c r="K3187" s="666">
        <v>1472.53</v>
      </c>
      <c r="L3187" s="666">
        <v>820.07</v>
      </c>
      <c r="M3187" s="667"/>
      <c r="N3187" s="666">
        <v>102298.27</v>
      </c>
    </row>
    <row r="3188" spans="1:14" ht="15" thickBot="1">
      <c r="A3188" s="665" t="s">
        <v>2515</v>
      </c>
      <c r="B3188" s="665" t="s">
        <v>14</v>
      </c>
      <c r="C3188" s="666">
        <v>-1.57</v>
      </c>
      <c r="D3188" s="667"/>
      <c r="E3188" s="667"/>
      <c r="F3188" s="667"/>
      <c r="G3188" s="667"/>
      <c r="H3188" s="667"/>
      <c r="I3188" s="666">
        <v>141246.64000000001</v>
      </c>
      <c r="J3188" s="667"/>
      <c r="K3188" s="667"/>
      <c r="L3188" s="666">
        <v>339.23</v>
      </c>
      <c r="M3188" s="667"/>
      <c r="N3188" s="666">
        <v>141584.29999999999</v>
      </c>
    </row>
    <row r="3189" spans="1:14" ht="15" thickBot="1">
      <c r="A3189" s="665" t="s">
        <v>2516</v>
      </c>
      <c r="B3189" s="665" t="s">
        <v>13</v>
      </c>
      <c r="C3189" s="666">
        <v>48456.68</v>
      </c>
      <c r="D3189" s="666">
        <v>295.36</v>
      </c>
      <c r="E3189" s="667"/>
      <c r="F3189" s="667"/>
      <c r="G3189" s="667"/>
      <c r="H3189" s="666">
        <v>1182.67</v>
      </c>
      <c r="I3189" s="666">
        <v>9006.6299999999992</v>
      </c>
      <c r="J3189" s="666">
        <v>13775.91</v>
      </c>
      <c r="K3189" s="667"/>
      <c r="L3189" s="666">
        <v>21.41</v>
      </c>
      <c r="M3189" s="667"/>
      <c r="N3189" s="666">
        <v>72738.66</v>
      </c>
    </row>
    <row r="3190" spans="1:14" ht="15" thickBot="1">
      <c r="A3190" s="665" t="s">
        <v>2517</v>
      </c>
      <c r="B3190" s="665" t="s">
        <v>14</v>
      </c>
      <c r="C3190" s="667"/>
      <c r="D3190" s="667"/>
      <c r="E3190" s="667"/>
      <c r="F3190" s="667"/>
      <c r="G3190" s="667"/>
      <c r="H3190" s="667"/>
      <c r="I3190" s="667"/>
      <c r="J3190" s="667"/>
      <c r="K3190" s="667"/>
      <c r="L3190" s="667"/>
      <c r="M3190" s="666">
        <v>66222</v>
      </c>
      <c r="N3190" s="666">
        <v>66222</v>
      </c>
    </row>
    <row r="3191" spans="1:14" ht="15" thickBot="1">
      <c r="A3191" s="665" t="s">
        <v>2518</v>
      </c>
      <c r="B3191" s="665" t="s">
        <v>14</v>
      </c>
      <c r="C3191" s="666">
        <v>31689.22</v>
      </c>
      <c r="D3191" s="666">
        <v>7393.4</v>
      </c>
      <c r="E3191" s="667"/>
      <c r="F3191" s="667"/>
      <c r="G3191" s="666">
        <v>639.45000000000005</v>
      </c>
      <c r="H3191" s="667"/>
      <c r="I3191" s="666">
        <v>49231.89</v>
      </c>
      <c r="J3191" s="667"/>
      <c r="K3191" s="666">
        <v>24.68</v>
      </c>
      <c r="L3191" s="666">
        <v>1467.88</v>
      </c>
      <c r="M3191" s="666">
        <v>8505.42</v>
      </c>
      <c r="N3191" s="666">
        <v>98951.94</v>
      </c>
    </row>
    <row r="3192" spans="1:14" ht="15" thickBot="1">
      <c r="A3192" s="665" t="s">
        <v>2519</v>
      </c>
      <c r="B3192" s="665" t="s">
        <v>14</v>
      </c>
      <c r="C3192" s="666">
        <v>7305.32</v>
      </c>
      <c r="D3192" s="667"/>
      <c r="E3192" s="667"/>
      <c r="F3192" s="667"/>
      <c r="G3192" s="667"/>
      <c r="H3192" s="667"/>
      <c r="I3192" s="666">
        <v>93011.64</v>
      </c>
      <c r="J3192" s="667"/>
      <c r="K3192" s="667"/>
      <c r="L3192" s="667"/>
      <c r="M3192" s="667"/>
      <c r="N3192" s="666">
        <v>100316.96</v>
      </c>
    </row>
    <row r="3193" spans="1:14" ht="15" thickBot="1">
      <c r="A3193" s="665" t="s">
        <v>2520</v>
      </c>
      <c r="B3193" s="665" t="s">
        <v>13</v>
      </c>
      <c r="C3193" s="667"/>
      <c r="D3193" s="667"/>
      <c r="E3193" s="667"/>
      <c r="F3193" s="667"/>
      <c r="G3193" s="667"/>
      <c r="H3193" s="667"/>
      <c r="I3193" s="666">
        <v>904.4</v>
      </c>
      <c r="J3193" s="667"/>
      <c r="K3193" s="666">
        <v>58105.760000000002</v>
      </c>
      <c r="L3193" s="667"/>
      <c r="M3193" s="667"/>
      <c r="N3193" s="666">
        <v>59010.16</v>
      </c>
    </row>
    <row r="3194" spans="1:14" ht="15" thickBot="1">
      <c r="A3194" s="665" t="s">
        <v>2521</v>
      </c>
      <c r="B3194" s="665" t="s">
        <v>13</v>
      </c>
      <c r="C3194" s="666">
        <v>13601.49</v>
      </c>
      <c r="D3194" s="667"/>
      <c r="E3194" s="667"/>
      <c r="F3194" s="666">
        <v>64064.87</v>
      </c>
      <c r="G3194" s="667"/>
      <c r="H3194" s="667"/>
      <c r="I3194" s="667"/>
      <c r="J3194" s="667"/>
      <c r="K3194" s="666">
        <v>12525.35</v>
      </c>
      <c r="L3194" s="667"/>
      <c r="M3194" s="667"/>
      <c r="N3194" s="666">
        <v>90191.71</v>
      </c>
    </row>
    <row r="3195" spans="1:14" ht="15" thickBot="1">
      <c r="A3195" s="665" t="s">
        <v>2522</v>
      </c>
      <c r="B3195" s="665" t="s">
        <v>13</v>
      </c>
      <c r="C3195" s="666">
        <v>64762.879999999997</v>
      </c>
      <c r="D3195" s="667"/>
      <c r="E3195" s="667"/>
      <c r="F3195" s="667"/>
      <c r="G3195" s="667"/>
      <c r="H3195" s="667"/>
      <c r="I3195" s="667"/>
      <c r="J3195" s="667"/>
      <c r="K3195" s="666">
        <v>69004.179999999993</v>
      </c>
      <c r="L3195" s="667"/>
      <c r="M3195" s="667"/>
      <c r="N3195" s="666">
        <v>133767.06</v>
      </c>
    </row>
    <row r="3196" spans="1:14" ht="15" thickBot="1">
      <c r="A3196" s="665" t="s">
        <v>2523</v>
      </c>
      <c r="B3196" s="665" t="s">
        <v>15</v>
      </c>
      <c r="C3196" s="667"/>
      <c r="D3196" s="667"/>
      <c r="E3196" s="667"/>
      <c r="F3196" s="666">
        <v>218.8</v>
      </c>
      <c r="G3196" s="667"/>
      <c r="H3196" s="667"/>
      <c r="I3196" s="667"/>
      <c r="J3196" s="667"/>
      <c r="K3196" s="666">
        <v>36866.78</v>
      </c>
      <c r="L3196" s="667"/>
      <c r="M3196" s="667"/>
      <c r="N3196" s="666">
        <v>37085.58</v>
      </c>
    </row>
    <row r="3197" spans="1:14" ht="15" thickBot="1">
      <c r="A3197" s="665" t="s">
        <v>2524</v>
      </c>
      <c r="B3197" s="665" t="s">
        <v>13</v>
      </c>
      <c r="C3197" s="666">
        <v>85740.04</v>
      </c>
      <c r="D3197" s="666">
        <v>24.08</v>
      </c>
      <c r="E3197" s="667"/>
      <c r="F3197" s="667"/>
      <c r="G3197" s="667"/>
      <c r="H3197" s="666">
        <v>108.11</v>
      </c>
      <c r="I3197" s="666">
        <v>6727.75</v>
      </c>
      <c r="J3197" s="666">
        <v>265.27</v>
      </c>
      <c r="K3197" s="667"/>
      <c r="L3197" s="666">
        <v>528.6</v>
      </c>
      <c r="M3197" s="667"/>
      <c r="N3197" s="666">
        <v>93393.85</v>
      </c>
    </row>
    <row r="3198" spans="1:14" ht="15" thickBot="1">
      <c r="A3198" s="665" t="s">
        <v>2525</v>
      </c>
      <c r="B3198" s="665" t="s">
        <v>13</v>
      </c>
      <c r="C3198" s="666">
        <v>10745.18</v>
      </c>
      <c r="D3198" s="666">
        <v>8.76</v>
      </c>
      <c r="E3198" s="667"/>
      <c r="F3198" s="667"/>
      <c r="G3198" s="666">
        <v>21.23</v>
      </c>
      <c r="H3198" s="666">
        <v>52.93</v>
      </c>
      <c r="I3198" s="666">
        <v>3591.89</v>
      </c>
      <c r="J3198" s="666">
        <v>90.77</v>
      </c>
      <c r="K3198" s="667"/>
      <c r="L3198" s="666">
        <v>74.290000000000006</v>
      </c>
      <c r="M3198" s="667"/>
      <c r="N3198" s="666">
        <v>14585.05</v>
      </c>
    </row>
    <row r="3199" spans="1:14" ht="15" thickBot="1">
      <c r="A3199" s="665" t="s">
        <v>2526</v>
      </c>
      <c r="B3199" s="665" t="s">
        <v>13</v>
      </c>
      <c r="C3199" s="666">
        <v>22406.77</v>
      </c>
      <c r="D3199" s="667"/>
      <c r="E3199" s="667"/>
      <c r="F3199" s="667"/>
      <c r="G3199" s="667"/>
      <c r="H3199" s="667"/>
      <c r="I3199" s="667"/>
      <c r="J3199" s="667"/>
      <c r="K3199" s="666">
        <v>41287.629999999997</v>
      </c>
      <c r="L3199" s="667"/>
      <c r="M3199" s="667"/>
      <c r="N3199" s="666">
        <v>63694.400000000001</v>
      </c>
    </row>
    <row r="3200" spans="1:14" ht="15" thickBot="1">
      <c r="A3200" s="665" t="s">
        <v>3847</v>
      </c>
      <c r="B3200" s="665" t="s">
        <v>14</v>
      </c>
      <c r="C3200" s="666">
        <v>0.79</v>
      </c>
      <c r="D3200" s="667"/>
      <c r="E3200" s="667"/>
      <c r="F3200" s="667"/>
      <c r="G3200" s="666">
        <v>1.03</v>
      </c>
      <c r="H3200" s="667"/>
      <c r="I3200" s="666">
        <v>2.92</v>
      </c>
      <c r="J3200" s="667"/>
      <c r="K3200" s="666">
        <v>2347.75</v>
      </c>
      <c r="L3200" s="666">
        <v>0.61</v>
      </c>
      <c r="M3200" s="667"/>
      <c r="N3200" s="666">
        <v>2353.1</v>
      </c>
    </row>
    <row r="3201" spans="1:14" ht="15" thickBot="1">
      <c r="A3201" s="665" t="s">
        <v>3847</v>
      </c>
      <c r="B3201" s="665" t="s">
        <v>19</v>
      </c>
      <c r="C3201" s="666">
        <v>-1.4</v>
      </c>
      <c r="D3201" s="667"/>
      <c r="E3201" s="667"/>
      <c r="F3201" s="667"/>
      <c r="G3201" s="666">
        <v>-1.83</v>
      </c>
      <c r="H3201" s="667"/>
      <c r="I3201" s="666">
        <v>-5.17</v>
      </c>
      <c r="J3201" s="667"/>
      <c r="K3201" s="666">
        <v>9.4700000000000006</v>
      </c>
      <c r="L3201" s="666">
        <v>-1.08</v>
      </c>
      <c r="M3201" s="667"/>
      <c r="N3201" s="666">
        <v>-0.01</v>
      </c>
    </row>
    <row r="3202" spans="1:14" ht="15" thickBot="1">
      <c r="A3202" s="665" t="s">
        <v>2527</v>
      </c>
      <c r="B3202" s="665" t="s">
        <v>13</v>
      </c>
      <c r="C3202" s="666">
        <v>87924.47</v>
      </c>
      <c r="D3202" s="667"/>
      <c r="E3202" s="667"/>
      <c r="F3202" s="667"/>
      <c r="G3202" s="667"/>
      <c r="H3202" s="667"/>
      <c r="I3202" s="666">
        <v>15284</v>
      </c>
      <c r="J3202" s="667"/>
      <c r="K3202" s="667"/>
      <c r="L3202" s="667"/>
      <c r="M3202" s="667"/>
      <c r="N3202" s="666">
        <v>103208.47</v>
      </c>
    </row>
    <row r="3203" spans="1:14" ht="15" thickBot="1">
      <c r="A3203" s="665" t="s">
        <v>2528</v>
      </c>
      <c r="B3203" s="665" t="s">
        <v>13</v>
      </c>
      <c r="C3203" s="667"/>
      <c r="D3203" s="667"/>
      <c r="E3203" s="667"/>
      <c r="F3203" s="667"/>
      <c r="G3203" s="667"/>
      <c r="H3203" s="667"/>
      <c r="I3203" s="666">
        <v>12526.43</v>
      </c>
      <c r="J3203" s="667"/>
      <c r="K3203" s="666">
        <v>50757.18</v>
      </c>
      <c r="L3203" s="667"/>
      <c r="M3203" s="667"/>
      <c r="N3203" s="666">
        <v>63283.61</v>
      </c>
    </row>
    <row r="3204" spans="1:14" ht="15" thickBot="1">
      <c r="A3204" s="665" t="s">
        <v>2529</v>
      </c>
      <c r="B3204" s="665" t="s">
        <v>13</v>
      </c>
      <c r="C3204" s="666">
        <v>14067.58</v>
      </c>
      <c r="D3204" s="667"/>
      <c r="E3204" s="667"/>
      <c r="F3204" s="667"/>
      <c r="G3204" s="667"/>
      <c r="H3204" s="667"/>
      <c r="I3204" s="667"/>
      <c r="J3204" s="667"/>
      <c r="K3204" s="666">
        <v>54747.43</v>
      </c>
      <c r="L3204" s="667"/>
      <c r="M3204" s="667"/>
      <c r="N3204" s="666">
        <v>68815.009999999995</v>
      </c>
    </row>
    <row r="3205" spans="1:14" ht="15" thickBot="1">
      <c r="A3205" s="665" t="s">
        <v>2530</v>
      </c>
      <c r="B3205" s="665" t="s">
        <v>13</v>
      </c>
      <c r="C3205" s="666">
        <v>21707.119999999999</v>
      </c>
      <c r="D3205" s="667"/>
      <c r="E3205" s="667"/>
      <c r="F3205" s="667"/>
      <c r="G3205" s="667"/>
      <c r="H3205" s="667"/>
      <c r="I3205" s="666">
        <v>63511.43</v>
      </c>
      <c r="J3205" s="667"/>
      <c r="K3205" s="666">
        <v>24131.54</v>
      </c>
      <c r="L3205" s="666">
        <v>381.88</v>
      </c>
      <c r="M3205" s="667"/>
      <c r="N3205" s="666">
        <v>109731.97</v>
      </c>
    </row>
    <row r="3206" spans="1:14" ht="15" thickBot="1">
      <c r="A3206" s="665" t="s">
        <v>2531</v>
      </c>
      <c r="B3206" s="665" t="s">
        <v>15</v>
      </c>
      <c r="C3206" s="667"/>
      <c r="D3206" s="667"/>
      <c r="E3206" s="667"/>
      <c r="F3206" s="667"/>
      <c r="G3206" s="667"/>
      <c r="H3206" s="667"/>
      <c r="I3206" s="667"/>
      <c r="J3206" s="667"/>
      <c r="K3206" s="666">
        <v>55006.2</v>
      </c>
      <c r="L3206" s="667"/>
      <c r="M3206" s="667"/>
      <c r="N3206" s="666">
        <v>55006.2</v>
      </c>
    </row>
    <row r="3207" spans="1:14" ht="15" thickBot="1">
      <c r="A3207" s="665" t="s">
        <v>2532</v>
      </c>
      <c r="B3207" s="665" t="s">
        <v>16</v>
      </c>
      <c r="C3207" s="666">
        <v>1519.55</v>
      </c>
      <c r="D3207" s="667"/>
      <c r="E3207" s="667"/>
      <c r="F3207" s="667"/>
      <c r="G3207" s="667"/>
      <c r="H3207" s="667"/>
      <c r="I3207" s="666">
        <v>13585.34</v>
      </c>
      <c r="J3207" s="666">
        <v>11324.04</v>
      </c>
      <c r="K3207" s="666">
        <v>11559.46</v>
      </c>
      <c r="L3207" s="667"/>
      <c r="M3207" s="667"/>
      <c r="N3207" s="666">
        <v>37988.39</v>
      </c>
    </row>
    <row r="3208" spans="1:14" ht="15" thickBot="1">
      <c r="A3208" s="665" t="s">
        <v>2533</v>
      </c>
      <c r="B3208" s="665" t="s">
        <v>15</v>
      </c>
      <c r="C3208" s="667"/>
      <c r="D3208" s="667"/>
      <c r="E3208" s="667"/>
      <c r="F3208" s="667"/>
      <c r="G3208" s="667"/>
      <c r="H3208" s="667"/>
      <c r="I3208" s="666">
        <v>80.680000000000007</v>
      </c>
      <c r="J3208" s="667"/>
      <c r="K3208" s="666">
        <v>7748.09</v>
      </c>
      <c r="L3208" s="667"/>
      <c r="M3208" s="667"/>
      <c r="N3208" s="666">
        <v>7828.77</v>
      </c>
    </row>
    <row r="3209" spans="1:14" ht="15" thickBot="1">
      <c r="A3209" s="665" t="s">
        <v>3848</v>
      </c>
      <c r="B3209" s="665" t="s">
        <v>13</v>
      </c>
      <c r="C3209" s="666">
        <v>15308.23</v>
      </c>
      <c r="D3209" s="667"/>
      <c r="E3209" s="667"/>
      <c r="F3209" s="667"/>
      <c r="G3209" s="667"/>
      <c r="H3209" s="667"/>
      <c r="I3209" s="667"/>
      <c r="J3209" s="667"/>
      <c r="K3209" s="666">
        <v>31785.63</v>
      </c>
      <c r="L3209" s="667"/>
      <c r="M3209" s="667"/>
      <c r="N3209" s="666">
        <v>47093.86</v>
      </c>
    </row>
    <row r="3210" spans="1:14" ht="15" thickBot="1">
      <c r="A3210" s="665" t="s">
        <v>2534</v>
      </c>
      <c r="B3210" s="665" t="s">
        <v>14</v>
      </c>
      <c r="C3210" s="666">
        <v>53396.87</v>
      </c>
      <c r="D3210" s="666">
        <v>489.67</v>
      </c>
      <c r="E3210" s="667"/>
      <c r="F3210" s="667"/>
      <c r="G3210" s="666">
        <v>1.17</v>
      </c>
      <c r="H3210" s="667"/>
      <c r="I3210" s="666">
        <v>93333.49</v>
      </c>
      <c r="J3210" s="667"/>
      <c r="K3210" s="666">
        <v>817.24</v>
      </c>
      <c r="L3210" s="666">
        <v>6824.07</v>
      </c>
      <c r="M3210" s="666">
        <v>4.99</v>
      </c>
      <c r="N3210" s="666">
        <v>154867.5</v>
      </c>
    </row>
    <row r="3211" spans="1:14" ht="15" thickBot="1">
      <c r="A3211" s="665" t="s">
        <v>3849</v>
      </c>
      <c r="B3211" s="665" t="s">
        <v>13</v>
      </c>
      <c r="C3211" s="666">
        <v>35655.03</v>
      </c>
      <c r="D3211" s="667"/>
      <c r="E3211" s="667"/>
      <c r="F3211" s="667"/>
      <c r="G3211" s="667"/>
      <c r="H3211" s="667"/>
      <c r="I3211" s="666">
        <v>16763.63</v>
      </c>
      <c r="J3211" s="666">
        <v>4122.0200000000004</v>
      </c>
      <c r="K3211" s="666">
        <v>28088.15</v>
      </c>
      <c r="L3211" s="667"/>
      <c r="M3211" s="667"/>
      <c r="N3211" s="666">
        <v>84628.83</v>
      </c>
    </row>
    <row r="3212" spans="1:14" ht="15" thickBot="1">
      <c r="A3212" s="665" t="s">
        <v>2535</v>
      </c>
      <c r="B3212" s="665" t="s">
        <v>15</v>
      </c>
      <c r="C3212" s="667"/>
      <c r="D3212" s="667"/>
      <c r="E3212" s="667"/>
      <c r="F3212" s="667"/>
      <c r="G3212" s="667"/>
      <c r="H3212" s="667"/>
      <c r="I3212" s="666">
        <v>15.14</v>
      </c>
      <c r="J3212" s="667"/>
      <c r="K3212" s="666">
        <v>35115.839999999997</v>
      </c>
      <c r="L3212" s="667"/>
      <c r="M3212" s="667"/>
      <c r="N3212" s="666">
        <v>35130.980000000003</v>
      </c>
    </row>
    <row r="3213" spans="1:14" ht="15" thickBot="1">
      <c r="A3213" s="665" t="s">
        <v>2536</v>
      </c>
      <c r="B3213" s="665" t="s">
        <v>13</v>
      </c>
      <c r="C3213" s="666">
        <v>31098.52</v>
      </c>
      <c r="D3213" s="666">
        <v>557.5</v>
      </c>
      <c r="E3213" s="667"/>
      <c r="F3213" s="667"/>
      <c r="G3213" s="667"/>
      <c r="H3213" s="667"/>
      <c r="I3213" s="666">
        <v>-242.36</v>
      </c>
      <c r="J3213" s="666">
        <v>27316.5</v>
      </c>
      <c r="K3213" s="666">
        <v>1.68</v>
      </c>
      <c r="L3213" s="666">
        <v>-2.8</v>
      </c>
      <c r="M3213" s="667"/>
      <c r="N3213" s="666">
        <v>58729.04</v>
      </c>
    </row>
    <row r="3214" spans="1:14" ht="15" thickBot="1">
      <c r="A3214" s="665" t="s">
        <v>3266</v>
      </c>
      <c r="B3214" s="665" t="s">
        <v>15</v>
      </c>
      <c r="C3214" s="667"/>
      <c r="D3214" s="667"/>
      <c r="E3214" s="667"/>
      <c r="F3214" s="667"/>
      <c r="G3214" s="667"/>
      <c r="H3214" s="667"/>
      <c r="I3214" s="666">
        <v>229.59</v>
      </c>
      <c r="J3214" s="667"/>
      <c r="K3214" s="666">
        <v>28796.57</v>
      </c>
      <c r="L3214" s="667"/>
      <c r="M3214" s="667"/>
      <c r="N3214" s="666">
        <v>29026.16</v>
      </c>
    </row>
    <row r="3215" spans="1:14" ht="15" thickBot="1">
      <c r="A3215" s="665" t="s">
        <v>2537</v>
      </c>
      <c r="B3215" s="665" t="s">
        <v>13</v>
      </c>
      <c r="C3215" s="666">
        <v>58823.14</v>
      </c>
      <c r="D3215" s="667"/>
      <c r="E3215" s="667"/>
      <c r="F3215" s="667"/>
      <c r="G3215" s="666">
        <v>1.52</v>
      </c>
      <c r="H3215" s="667"/>
      <c r="I3215" s="666">
        <v>41.17</v>
      </c>
      <c r="J3215" s="666">
        <v>0.76</v>
      </c>
      <c r="K3215" s="666">
        <v>27957.32</v>
      </c>
      <c r="L3215" s="666">
        <v>17.46</v>
      </c>
      <c r="M3215" s="667"/>
      <c r="N3215" s="666">
        <v>86841.37</v>
      </c>
    </row>
    <row r="3216" spans="1:14" ht="15" thickBot="1">
      <c r="A3216" s="665" t="s">
        <v>2538</v>
      </c>
      <c r="B3216" s="665" t="s">
        <v>14</v>
      </c>
      <c r="C3216" s="666">
        <v>6934.95</v>
      </c>
      <c r="D3216" s="667"/>
      <c r="E3216" s="667"/>
      <c r="F3216" s="667"/>
      <c r="G3216" s="667"/>
      <c r="H3216" s="667"/>
      <c r="I3216" s="666">
        <v>80247.77</v>
      </c>
      <c r="J3216" s="667"/>
      <c r="K3216" s="667"/>
      <c r="L3216" s="666">
        <v>2648.88</v>
      </c>
      <c r="M3216" s="667"/>
      <c r="N3216" s="666">
        <v>89831.6</v>
      </c>
    </row>
    <row r="3217" spans="1:14" ht="15" thickBot="1">
      <c r="A3217" s="665" t="s">
        <v>2539</v>
      </c>
      <c r="B3217" s="665" t="s">
        <v>14</v>
      </c>
      <c r="C3217" s="666">
        <v>0.88</v>
      </c>
      <c r="D3217" s="666">
        <v>26462.400000000001</v>
      </c>
      <c r="E3217" s="667"/>
      <c r="F3217" s="667"/>
      <c r="G3217" s="666">
        <v>-0.04</v>
      </c>
      <c r="H3217" s="667"/>
      <c r="I3217" s="666">
        <v>18175.37</v>
      </c>
      <c r="J3217" s="667"/>
      <c r="K3217" s="666">
        <v>0.01</v>
      </c>
      <c r="L3217" s="666">
        <v>-0.01</v>
      </c>
      <c r="M3217" s="666">
        <v>-1.42</v>
      </c>
      <c r="N3217" s="666">
        <v>44637.19</v>
      </c>
    </row>
    <row r="3218" spans="1:14" ht="15" thickBot="1">
      <c r="A3218" s="665" t="s">
        <v>3107</v>
      </c>
      <c r="B3218" s="665" t="s">
        <v>13</v>
      </c>
      <c r="C3218" s="666">
        <v>724.27</v>
      </c>
      <c r="D3218" s="667"/>
      <c r="E3218" s="667"/>
      <c r="F3218" s="667"/>
      <c r="G3218" s="667"/>
      <c r="H3218" s="667"/>
      <c r="I3218" s="667"/>
      <c r="J3218" s="667"/>
      <c r="K3218" s="666">
        <v>1201.99</v>
      </c>
      <c r="L3218" s="667"/>
      <c r="M3218" s="667"/>
      <c r="N3218" s="666">
        <v>1926.26</v>
      </c>
    </row>
    <row r="3219" spans="1:14" ht="15" thickBot="1">
      <c r="A3219" s="665" t="s">
        <v>2540</v>
      </c>
      <c r="B3219" s="665" t="s">
        <v>16</v>
      </c>
      <c r="C3219" s="666">
        <v>10151.33</v>
      </c>
      <c r="D3219" s="666">
        <v>1336.58</v>
      </c>
      <c r="E3219" s="667"/>
      <c r="F3219" s="667"/>
      <c r="G3219" s="666">
        <v>383.47</v>
      </c>
      <c r="H3219" s="667"/>
      <c r="I3219" s="666">
        <v>38.1</v>
      </c>
      <c r="J3219" s="666">
        <v>33968.44</v>
      </c>
      <c r="K3219" s="667"/>
      <c r="L3219" s="666">
        <v>402.07</v>
      </c>
      <c r="M3219" s="667"/>
      <c r="N3219" s="666">
        <v>46279.99</v>
      </c>
    </row>
    <row r="3220" spans="1:14" ht="15" thickBot="1">
      <c r="A3220" s="665" t="s">
        <v>2541</v>
      </c>
      <c r="B3220" s="665" t="s">
        <v>13</v>
      </c>
      <c r="C3220" s="666">
        <v>83923.21</v>
      </c>
      <c r="D3220" s="666">
        <v>8013.73</v>
      </c>
      <c r="E3220" s="667"/>
      <c r="F3220" s="667"/>
      <c r="G3220" s="667"/>
      <c r="H3220" s="667"/>
      <c r="I3220" s="666">
        <v>4129.8900000000003</v>
      </c>
      <c r="J3220" s="666">
        <v>14180.66</v>
      </c>
      <c r="K3220" s="667"/>
      <c r="L3220" s="666">
        <v>336.81</v>
      </c>
      <c r="M3220" s="667"/>
      <c r="N3220" s="666">
        <v>110584.3</v>
      </c>
    </row>
    <row r="3221" spans="1:14" ht="15" thickBot="1">
      <c r="A3221" s="665" t="s">
        <v>2542</v>
      </c>
      <c r="B3221" s="665" t="s">
        <v>13</v>
      </c>
      <c r="C3221" s="666">
        <v>725.96</v>
      </c>
      <c r="D3221" s="667"/>
      <c r="E3221" s="667"/>
      <c r="F3221" s="667"/>
      <c r="G3221" s="667"/>
      <c r="H3221" s="666">
        <v>738.4</v>
      </c>
      <c r="I3221" s="667"/>
      <c r="J3221" s="667"/>
      <c r="K3221" s="666">
        <v>609.80999999999995</v>
      </c>
      <c r="L3221" s="667"/>
      <c r="M3221" s="667"/>
      <c r="N3221" s="666">
        <v>2074.17</v>
      </c>
    </row>
    <row r="3222" spans="1:14" ht="15" thickBot="1">
      <c r="A3222" s="665" t="s">
        <v>2543</v>
      </c>
      <c r="B3222" s="665" t="s">
        <v>13</v>
      </c>
      <c r="C3222" s="666">
        <v>78688.14</v>
      </c>
      <c r="D3222" s="666">
        <v>1572.14</v>
      </c>
      <c r="E3222" s="667"/>
      <c r="F3222" s="667"/>
      <c r="G3222" s="666">
        <v>1009.02</v>
      </c>
      <c r="H3222" s="667"/>
      <c r="I3222" s="666">
        <v>143.47</v>
      </c>
      <c r="J3222" s="666">
        <v>16383.55</v>
      </c>
      <c r="K3222" s="666">
        <v>1392.72</v>
      </c>
      <c r="L3222" s="666">
        <v>2239.5700000000002</v>
      </c>
      <c r="M3222" s="667"/>
      <c r="N3222" s="666">
        <v>101428.61</v>
      </c>
    </row>
    <row r="3223" spans="1:14" ht="15" thickBot="1">
      <c r="A3223" s="665" t="s">
        <v>3108</v>
      </c>
      <c r="B3223" s="665" t="s">
        <v>13</v>
      </c>
      <c r="C3223" s="666">
        <v>57392.94</v>
      </c>
      <c r="D3223" s="666">
        <v>1458.08</v>
      </c>
      <c r="E3223" s="667"/>
      <c r="F3223" s="667"/>
      <c r="G3223" s="667"/>
      <c r="H3223" s="667"/>
      <c r="I3223" s="666">
        <v>138.61000000000001</v>
      </c>
      <c r="J3223" s="666">
        <v>210.52</v>
      </c>
      <c r="K3223" s="666">
        <v>-0.12</v>
      </c>
      <c r="L3223" s="666">
        <v>6.7</v>
      </c>
      <c r="M3223" s="667"/>
      <c r="N3223" s="666">
        <v>59206.73</v>
      </c>
    </row>
    <row r="3224" spans="1:14" ht="15" thickBot="1">
      <c r="A3224" s="665" t="s">
        <v>2544</v>
      </c>
      <c r="B3224" s="665" t="s">
        <v>13</v>
      </c>
      <c r="C3224" s="666">
        <v>83440.539999999994</v>
      </c>
      <c r="D3224" s="667"/>
      <c r="E3224" s="667"/>
      <c r="F3224" s="667"/>
      <c r="G3224" s="667"/>
      <c r="H3224" s="667"/>
      <c r="I3224" s="667"/>
      <c r="J3224" s="667"/>
      <c r="K3224" s="666">
        <v>6536.05</v>
      </c>
      <c r="L3224" s="667"/>
      <c r="M3224" s="667"/>
      <c r="N3224" s="666">
        <v>89976.59</v>
      </c>
    </row>
    <row r="3225" spans="1:14" ht="15" thickBot="1">
      <c r="A3225" s="665" t="s">
        <v>2545</v>
      </c>
      <c r="B3225" s="665" t="s">
        <v>14</v>
      </c>
      <c r="C3225" s="666">
        <v>-4.32</v>
      </c>
      <c r="D3225" s="666">
        <v>58665.62</v>
      </c>
      <c r="E3225" s="667"/>
      <c r="F3225" s="667"/>
      <c r="G3225" s="667"/>
      <c r="H3225" s="667"/>
      <c r="I3225" s="666">
        <v>5964.13</v>
      </c>
      <c r="J3225" s="667"/>
      <c r="K3225" s="666">
        <v>2435.38</v>
      </c>
      <c r="L3225" s="667"/>
      <c r="M3225" s="667"/>
      <c r="N3225" s="666">
        <v>67060.81</v>
      </c>
    </row>
    <row r="3226" spans="1:14" ht="15" thickBot="1">
      <c r="A3226" s="665" t="s">
        <v>2546</v>
      </c>
      <c r="B3226" s="665" t="s">
        <v>16</v>
      </c>
      <c r="C3226" s="666">
        <v>37258.269999999997</v>
      </c>
      <c r="D3226" s="666">
        <v>973.07</v>
      </c>
      <c r="E3226" s="667"/>
      <c r="F3226" s="667"/>
      <c r="G3226" s="667"/>
      <c r="H3226" s="667"/>
      <c r="I3226" s="666">
        <v>8576.06</v>
      </c>
      <c r="J3226" s="666">
        <v>2657.97</v>
      </c>
      <c r="K3226" s="666">
        <v>-2.93</v>
      </c>
      <c r="L3226" s="666">
        <v>330.15</v>
      </c>
      <c r="M3226" s="667"/>
      <c r="N3226" s="666">
        <v>49792.59</v>
      </c>
    </row>
    <row r="3227" spans="1:14" ht="15" thickBot="1">
      <c r="A3227" s="665" t="s">
        <v>2547</v>
      </c>
      <c r="B3227" s="665" t="s">
        <v>13</v>
      </c>
      <c r="C3227" s="666">
        <v>22842.1</v>
      </c>
      <c r="D3227" s="667"/>
      <c r="E3227" s="667"/>
      <c r="F3227" s="667"/>
      <c r="G3227" s="667"/>
      <c r="H3227" s="667"/>
      <c r="I3227" s="666">
        <v>1770.9</v>
      </c>
      <c r="J3227" s="667"/>
      <c r="K3227" s="666">
        <v>35914.559999999998</v>
      </c>
      <c r="L3227" s="667"/>
      <c r="M3227" s="667"/>
      <c r="N3227" s="666">
        <v>60527.56</v>
      </c>
    </row>
    <row r="3228" spans="1:14" ht="15" thickBot="1">
      <c r="A3228" s="665" t="s">
        <v>2548</v>
      </c>
      <c r="B3228" s="665" t="s">
        <v>13</v>
      </c>
      <c r="C3228" s="667"/>
      <c r="D3228" s="667"/>
      <c r="E3228" s="667"/>
      <c r="F3228" s="667"/>
      <c r="G3228" s="667"/>
      <c r="H3228" s="667"/>
      <c r="I3228" s="666">
        <v>90372.65</v>
      </c>
      <c r="J3228" s="667"/>
      <c r="K3228" s="666">
        <v>-1233.21</v>
      </c>
      <c r="L3228" s="667"/>
      <c r="M3228" s="667"/>
      <c r="N3228" s="666">
        <v>89139.44</v>
      </c>
    </row>
    <row r="3229" spans="1:14" ht="15" thickBot="1">
      <c r="A3229" s="665" t="s">
        <v>2549</v>
      </c>
      <c r="B3229" s="665" t="s">
        <v>18</v>
      </c>
      <c r="C3229" s="666">
        <v>1393.58</v>
      </c>
      <c r="D3229" s="666">
        <v>263.16000000000003</v>
      </c>
      <c r="E3229" s="667"/>
      <c r="F3229" s="667"/>
      <c r="G3229" s="666">
        <v>737.11</v>
      </c>
      <c r="H3229" s="666">
        <v>254.77</v>
      </c>
      <c r="I3229" s="666">
        <v>24.01</v>
      </c>
      <c r="J3229" s="666">
        <v>60031.59</v>
      </c>
      <c r="K3229" s="666">
        <v>654.61</v>
      </c>
      <c r="L3229" s="666">
        <v>730.08</v>
      </c>
      <c r="M3229" s="667"/>
      <c r="N3229" s="666">
        <v>64088.91</v>
      </c>
    </row>
    <row r="3230" spans="1:14" ht="15" thickBot="1">
      <c r="A3230" s="665" t="s">
        <v>2550</v>
      </c>
      <c r="B3230" s="665" t="s">
        <v>15</v>
      </c>
      <c r="C3230" s="667"/>
      <c r="D3230" s="667"/>
      <c r="E3230" s="667"/>
      <c r="F3230" s="667"/>
      <c r="G3230" s="667"/>
      <c r="H3230" s="667"/>
      <c r="I3230" s="666">
        <v>412.46</v>
      </c>
      <c r="J3230" s="667"/>
      <c r="K3230" s="666">
        <v>37287.39</v>
      </c>
      <c r="L3230" s="667"/>
      <c r="M3230" s="667"/>
      <c r="N3230" s="666">
        <v>37699.85</v>
      </c>
    </row>
    <row r="3231" spans="1:14" ht="15" thickBot="1">
      <c r="A3231" s="665" t="s">
        <v>2551</v>
      </c>
      <c r="B3231" s="665" t="s">
        <v>14</v>
      </c>
      <c r="C3231" s="666">
        <v>25436.13</v>
      </c>
      <c r="D3231" s="666">
        <v>4787.03</v>
      </c>
      <c r="E3231" s="667"/>
      <c r="F3231" s="667"/>
      <c r="G3231" s="666">
        <v>889.43</v>
      </c>
      <c r="H3231" s="667"/>
      <c r="I3231" s="666">
        <v>23142.93</v>
      </c>
      <c r="J3231" s="667"/>
      <c r="K3231" s="666">
        <v>48.86</v>
      </c>
      <c r="L3231" s="666">
        <v>1628.29</v>
      </c>
      <c r="M3231" s="666">
        <v>10485.51</v>
      </c>
      <c r="N3231" s="666">
        <v>66418.179999999993</v>
      </c>
    </row>
    <row r="3232" spans="1:14" ht="15" thickBot="1">
      <c r="A3232" s="665" t="s">
        <v>2552</v>
      </c>
      <c r="B3232" s="665" t="s">
        <v>14</v>
      </c>
      <c r="C3232" s="667"/>
      <c r="D3232" s="667"/>
      <c r="E3232" s="667"/>
      <c r="F3232" s="667"/>
      <c r="G3232" s="667"/>
      <c r="H3232" s="667"/>
      <c r="I3232" s="667"/>
      <c r="J3232" s="667"/>
      <c r="K3232" s="667"/>
      <c r="L3232" s="667"/>
      <c r="M3232" s="666">
        <v>73484.98</v>
      </c>
      <c r="N3232" s="666">
        <v>73484.98</v>
      </c>
    </row>
    <row r="3233" spans="1:14" ht="15" thickBot="1">
      <c r="A3233" s="665" t="s">
        <v>2553</v>
      </c>
      <c r="B3233" s="665" t="s">
        <v>13</v>
      </c>
      <c r="C3233" s="667"/>
      <c r="D3233" s="667"/>
      <c r="E3233" s="667"/>
      <c r="F3233" s="667"/>
      <c r="G3233" s="667"/>
      <c r="H3233" s="667"/>
      <c r="I3233" s="666">
        <v>1030.46</v>
      </c>
      <c r="J3233" s="667"/>
      <c r="K3233" s="666">
        <v>55666.35</v>
      </c>
      <c r="L3233" s="667"/>
      <c r="M3233" s="667"/>
      <c r="N3233" s="666">
        <v>56696.81</v>
      </c>
    </row>
    <row r="3234" spans="1:14" ht="15" thickBot="1">
      <c r="A3234" s="665" t="s">
        <v>2554</v>
      </c>
      <c r="B3234" s="665" t="s">
        <v>17</v>
      </c>
      <c r="C3234" s="666">
        <v>3560.62</v>
      </c>
      <c r="D3234" s="666">
        <v>273.08999999999997</v>
      </c>
      <c r="E3234" s="667"/>
      <c r="F3234" s="667"/>
      <c r="G3234" s="666">
        <v>559.12</v>
      </c>
      <c r="H3234" s="666">
        <v>900.89</v>
      </c>
      <c r="I3234" s="666">
        <v>38.42</v>
      </c>
      <c r="J3234" s="666">
        <v>67809.649999999994</v>
      </c>
      <c r="K3234" s="666">
        <v>1606.43</v>
      </c>
      <c r="L3234" s="666">
        <v>2250.16</v>
      </c>
      <c r="M3234" s="667"/>
      <c r="N3234" s="666">
        <v>76998.38</v>
      </c>
    </row>
    <row r="3235" spans="1:14" ht="15" thickBot="1">
      <c r="A3235" s="665" t="s">
        <v>2555</v>
      </c>
      <c r="B3235" s="665" t="s">
        <v>13</v>
      </c>
      <c r="C3235" s="666">
        <v>3734.62</v>
      </c>
      <c r="D3235" s="667"/>
      <c r="E3235" s="667"/>
      <c r="F3235" s="667"/>
      <c r="G3235" s="667"/>
      <c r="H3235" s="667"/>
      <c r="I3235" s="667"/>
      <c r="J3235" s="667"/>
      <c r="K3235" s="666">
        <v>71839</v>
      </c>
      <c r="L3235" s="667"/>
      <c r="M3235" s="667"/>
      <c r="N3235" s="666">
        <v>75573.62</v>
      </c>
    </row>
    <row r="3236" spans="1:14" ht="15" thickBot="1">
      <c r="A3236" s="665" t="s">
        <v>2556</v>
      </c>
      <c r="B3236" s="665" t="s">
        <v>15</v>
      </c>
      <c r="C3236" s="667"/>
      <c r="D3236" s="667"/>
      <c r="E3236" s="667"/>
      <c r="F3236" s="667"/>
      <c r="G3236" s="667"/>
      <c r="H3236" s="667"/>
      <c r="I3236" s="667"/>
      <c r="J3236" s="667"/>
      <c r="K3236" s="666">
        <v>34979.56</v>
      </c>
      <c r="L3236" s="667"/>
      <c r="M3236" s="667"/>
      <c r="N3236" s="666">
        <v>34979.56</v>
      </c>
    </row>
    <row r="3237" spans="1:14" ht="15" thickBot="1">
      <c r="A3237" s="665" t="s">
        <v>2557</v>
      </c>
      <c r="B3237" s="665" t="s">
        <v>14</v>
      </c>
      <c r="C3237" s="666">
        <v>12665.3</v>
      </c>
      <c r="D3237" s="667"/>
      <c r="E3237" s="667"/>
      <c r="F3237" s="667"/>
      <c r="G3237" s="667"/>
      <c r="H3237" s="667"/>
      <c r="I3237" s="666">
        <v>134105.57999999999</v>
      </c>
      <c r="J3237" s="667"/>
      <c r="K3237" s="667"/>
      <c r="L3237" s="667"/>
      <c r="M3237" s="667"/>
      <c r="N3237" s="666">
        <v>146770.88</v>
      </c>
    </row>
    <row r="3238" spans="1:14" ht="15" thickBot="1">
      <c r="A3238" s="665" t="s">
        <v>2558</v>
      </c>
      <c r="B3238" s="665" t="s">
        <v>13</v>
      </c>
      <c r="C3238" s="666">
        <v>69938.210000000006</v>
      </c>
      <c r="D3238" s="666">
        <v>393.52</v>
      </c>
      <c r="E3238" s="667"/>
      <c r="F3238" s="667"/>
      <c r="G3238" s="667"/>
      <c r="H3238" s="667"/>
      <c r="I3238" s="666">
        <v>244.49</v>
      </c>
      <c r="J3238" s="667"/>
      <c r="K3238" s="666">
        <v>19603.23</v>
      </c>
      <c r="L3238" s="667"/>
      <c r="M3238" s="667"/>
      <c r="N3238" s="666">
        <v>90179.45</v>
      </c>
    </row>
    <row r="3239" spans="1:14" ht="15" thickBot="1">
      <c r="A3239" s="665" t="s">
        <v>2559</v>
      </c>
      <c r="B3239" s="665" t="s">
        <v>13</v>
      </c>
      <c r="C3239" s="666">
        <v>59486.05</v>
      </c>
      <c r="D3239" s="667"/>
      <c r="E3239" s="667"/>
      <c r="F3239" s="667"/>
      <c r="G3239" s="667"/>
      <c r="H3239" s="666">
        <v>895.11</v>
      </c>
      <c r="I3239" s="666">
        <v>12045.78</v>
      </c>
      <c r="J3239" s="666">
        <v>6409.03</v>
      </c>
      <c r="K3239" s="667"/>
      <c r="L3239" s="667"/>
      <c r="M3239" s="667"/>
      <c r="N3239" s="666">
        <v>78835.97</v>
      </c>
    </row>
    <row r="3240" spans="1:14" ht="15" thickBot="1">
      <c r="A3240" s="665" t="s">
        <v>3850</v>
      </c>
      <c r="B3240" s="665" t="s">
        <v>16</v>
      </c>
      <c r="C3240" s="666">
        <v>8448.58</v>
      </c>
      <c r="D3240" s="667"/>
      <c r="E3240" s="667"/>
      <c r="F3240" s="667"/>
      <c r="G3240" s="667"/>
      <c r="H3240" s="667"/>
      <c r="I3240" s="667"/>
      <c r="J3240" s="667"/>
      <c r="K3240" s="666">
        <v>2382.9299999999998</v>
      </c>
      <c r="L3240" s="667"/>
      <c r="M3240" s="667"/>
      <c r="N3240" s="666">
        <v>10831.51</v>
      </c>
    </row>
    <row r="3241" spans="1:14" ht="15" thickBot="1">
      <c r="A3241" s="665" t="s">
        <v>2560</v>
      </c>
      <c r="B3241" s="665" t="s">
        <v>16</v>
      </c>
      <c r="C3241" s="666">
        <v>15709.96</v>
      </c>
      <c r="D3241" s="666">
        <v>160.43</v>
      </c>
      <c r="E3241" s="667"/>
      <c r="F3241" s="667"/>
      <c r="G3241" s="666">
        <v>0.45</v>
      </c>
      <c r="H3241" s="666">
        <v>38.270000000000003</v>
      </c>
      <c r="I3241" s="666">
        <v>21493.13</v>
      </c>
      <c r="J3241" s="666">
        <v>294.54000000000002</v>
      </c>
      <c r="K3241" s="666">
        <v>143.30000000000001</v>
      </c>
      <c r="L3241" s="666">
        <v>1948.3</v>
      </c>
      <c r="M3241" s="667"/>
      <c r="N3241" s="666">
        <v>39788.379999999997</v>
      </c>
    </row>
    <row r="3242" spans="1:14" ht="15" thickBot="1">
      <c r="A3242" s="665" t="s">
        <v>2561</v>
      </c>
      <c r="B3242" s="665" t="s">
        <v>16</v>
      </c>
      <c r="C3242" s="666">
        <v>882.6</v>
      </c>
      <c r="D3242" s="667"/>
      <c r="E3242" s="667"/>
      <c r="F3242" s="667"/>
      <c r="G3242" s="667"/>
      <c r="H3242" s="667"/>
      <c r="I3242" s="666">
        <v>120218.96</v>
      </c>
      <c r="J3242" s="667"/>
      <c r="K3242" s="666">
        <v>863.79</v>
      </c>
      <c r="L3242" s="667"/>
      <c r="M3242" s="667"/>
      <c r="N3242" s="666">
        <v>121965.35</v>
      </c>
    </row>
    <row r="3243" spans="1:14" ht="15" thickBot="1">
      <c r="A3243" s="665" t="s">
        <v>3851</v>
      </c>
      <c r="B3243" s="665" t="s">
        <v>13</v>
      </c>
      <c r="C3243" s="666">
        <v>21640.83</v>
      </c>
      <c r="D3243" s="667"/>
      <c r="E3243" s="667"/>
      <c r="F3243" s="667"/>
      <c r="G3243" s="667"/>
      <c r="H3243" s="667"/>
      <c r="I3243" s="667"/>
      <c r="J3243" s="667"/>
      <c r="K3243" s="666">
        <v>14839.33</v>
      </c>
      <c r="L3243" s="667"/>
      <c r="M3243" s="667"/>
      <c r="N3243" s="666">
        <v>36480.160000000003</v>
      </c>
    </row>
    <row r="3244" spans="1:14" ht="15" thickBot="1">
      <c r="A3244" s="665" t="s">
        <v>2562</v>
      </c>
      <c r="B3244" s="665" t="s">
        <v>13</v>
      </c>
      <c r="C3244" s="666">
        <v>56493.66</v>
      </c>
      <c r="D3244" s="666">
        <v>1554.14</v>
      </c>
      <c r="E3244" s="667"/>
      <c r="F3244" s="667"/>
      <c r="G3244" s="667"/>
      <c r="H3244" s="667"/>
      <c r="I3244" s="666">
        <v>6320.8</v>
      </c>
      <c r="J3244" s="667"/>
      <c r="K3244" s="666">
        <v>2921.04</v>
      </c>
      <c r="L3244" s="666">
        <v>1140.32</v>
      </c>
      <c r="M3244" s="667"/>
      <c r="N3244" s="666">
        <v>68429.960000000006</v>
      </c>
    </row>
    <row r="3245" spans="1:14" ht="15" thickBot="1">
      <c r="A3245" s="665" t="s">
        <v>2563</v>
      </c>
      <c r="B3245" s="665" t="s">
        <v>13</v>
      </c>
      <c r="C3245" s="666">
        <v>565.5</v>
      </c>
      <c r="D3245" s="667"/>
      <c r="E3245" s="667"/>
      <c r="F3245" s="667"/>
      <c r="G3245" s="667"/>
      <c r="H3245" s="667"/>
      <c r="I3245" s="666">
        <v>89780.13</v>
      </c>
      <c r="J3245" s="667"/>
      <c r="K3245" s="667"/>
      <c r="L3245" s="666">
        <v>-235.12</v>
      </c>
      <c r="M3245" s="667"/>
      <c r="N3245" s="666">
        <v>90110.51</v>
      </c>
    </row>
    <row r="3246" spans="1:14" ht="15" thickBot="1">
      <c r="A3246" s="665" t="s">
        <v>2564</v>
      </c>
      <c r="B3246" s="665" t="s">
        <v>13</v>
      </c>
      <c r="C3246" s="666">
        <v>43329.47</v>
      </c>
      <c r="D3246" s="667"/>
      <c r="E3246" s="667"/>
      <c r="F3246" s="667"/>
      <c r="G3246" s="667"/>
      <c r="H3246" s="667"/>
      <c r="I3246" s="666">
        <v>6532.62</v>
      </c>
      <c r="J3246" s="666">
        <v>8030.59</v>
      </c>
      <c r="K3246" s="667"/>
      <c r="L3246" s="666">
        <v>312.64</v>
      </c>
      <c r="M3246" s="667"/>
      <c r="N3246" s="666">
        <v>58205.32</v>
      </c>
    </row>
    <row r="3247" spans="1:14" ht="15" thickBot="1">
      <c r="A3247" s="665" t="s">
        <v>2565</v>
      </c>
      <c r="B3247" s="665" t="s">
        <v>13</v>
      </c>
      <c r="C3247" s="667"/>
      <c r="D3247" s="667"/>
      <c r="E3247" s="667"/>
      <c r="F3247" s="667"/>
      <c r="G3247" s="667"/>
      <c r="H3247" s="667"/>
      <c r="I3247" s="667"/>
      <c r="J3247" s="667"/>
      <c r="K3247" s="666">
        <v>91748.76</v>
      </c>
      <c r="L3247" s="667"/>
      <c r="M3247" s="667"/>
      <c r="N3247" s="666">
        <v>91748.76</v>
      </c>
    </row>
    <row r="3248" spans="1:14" ht="15" thickBot="1">
      <c r="A3248" s="665" t="s">
        <v>2566</v>
      </c>
      <c r="B3248" s="665" t="s">
        <v>14</v>
      </c>
      <c r="C3248" s="666">
        <v>87957.36</v>
      </c>
      <c r="D3248" s="667"/>
      <c r="E3248" s="667"/>
      <c r="F3248" s="667"/>
      <c r="G3248" s="667"/>
      <c r="H3248" s="667"/>
      <c r="I3248" s="666">
        <v>9845.27</v>
      </c>
      <c r="J3248" s="667"/>
      <c r="K3248" s="666">
        <v>25177.52</v>
      </c>
      <c r="L3248" s="667"/>
      <c r="M3248" s="667"/>
      <c r="N3248" s="666">
        <v>122980.15</v>
      </c>
    </row>
    <row r="3249" spans="1:14" ht="15" thickBot="1">
      <c r="A3249" s="665" t="s">
        <v>3109</v>
      </c>
      <c r="B3249" s="665" t="s">
        <v>13</v>
      </c>
      <c r="C3249" s="666">
        <v>94291</v>
      </c>
      <c r="D3249" s="666">
        <v>12331.81</v>
      </c>
      <c r="E3249" s="667"/>
      <c r="F3249" s="667"/>
      <c r="G3249" s="667"/>
      <c r="H3249" s="667"/>
      <c r="I3249" s="666">
        <v>6773.82</v>
      </c>
      <c r="J3249" s="667"/>
      <c r="K3249" s="667"/>
      <c r="L3249" s="667"/>
      <c r="M3249" s="667"/>
      <c r="N3249" s="666">
        <v>113396.63</v>
      </c>
    </row>
    <row r="3250" spans="1:14" ht="15" thickBot="1">
      <c r="A3250" s="665" t="s">
        <v>3267</v>
      </c>
      <c r="B3250" s="665" t="s">
        <v>17</v>
      </c>
      <c r="C3250" s="666">
        <v>13590.9</v>
      </c>
      <c r="D3250" s="666">
        <v>1917.41</v>
      </c>
      <c r="E3250" s="667"/>
      <c r="F3250" s="667"/>
      <c r="G3250" s="666">
        <v>251.69</v>
      </c>
      <c r="H3250" s="666">
        <v>49.29</v>
      </c>
      <c r="I3250" s="667"/>
      <c r="J3250" s="666">
        <v>24394.44</v>
      </c>
      <c r="K3250" s="666">
        <v>354.27</v>
      </c>
      <c r="L3250" s="666">
        <v>2403.33</v>
      </c>
      <c r="M3250" s="667"/>
      <c r="N3250" s="666">
        <v>42961.33</v>
      </c>
    </row>
    <row r="3251" spans="1:14" ht="15" thickBot="1">
      <c r="A3251" s="665" t="s">
        <v>2567</v>
      </c>
      <c r="B3251" s="665" t="s">
        <v>13</v>
      </c>
      <c r="C3251" s="666">
        <v>33393.440000000002</v>
      </c>
      <c r="D3251" s="667"/>
      <c r="E3251" s="667"/>
      <c r="F3251" s="667"/>
      <c r="G3251" s="667"/>
      <c r="H3251" s="667"/>
      <c r="I3251" s="667"/>
      <c r="J3251" s="667"/>
      <c r="K3251" s="666">
        <v>20749.43</v>
      </c>
      <c r="L3251" s="667"/>
      <c r="M3251" s="667"/>
      <c r="N3251" s="666">
        <v>54142.87</v>
      </c>
    </row>
    <row r="3252" spans="1:14" ht="15" thickBot="1">
      <c r="A3252" s="665" t="s">
        <v>2568</v>
      </c>
      <c r="B3252" s="665" t="s">
        <v>15</v>
      </c>
      <c r="C3252" s="667"/>
      <c r="D3252" s="667"/>
      <c r="E3252" s="667"/>
      <c r="F3252" s="667"/>
      <c r="G3252" s="667"/>
      <c r="H3252" s="667"/>
      <c r="I3252" s="667"/>
      <c r="J3252" s="667"/>
      <c r="K3252" s="666">
        <v>53175.360000000001</v>
      </c>
      <c r="L3252" s="667"/>
      <c r="M3252" s="667"/>
      <c r="N3252" s="666">
        <v>53175.360000000001</v>
      </c>
    </row>
    <row r="3253" spans="1:14" ht="15" thickBot="1">
      <c r="A3253" s="665" t="s">
        <v>2569</v>
      </c>
      <c r="B3253" s="665" t="s">
        <v>13</v>
      </c>
      <c r="C3253" s="666">
        <v>65309.88</v>
      </c>
      <c r="D3253" s="667"/>
      <c r="E3253" s="667"/>
      <c r="F3253" s="667"/>
      <c r="G3253" s="667"/>
      <c r="H3253" s="667"/>
      <c r="I3253" s="667"/>
      <c r="J3253" s="667"/>
      <c r="K3253" s="666">
        <v>33334.21</v>
      </c>
      <c r="L3253" s="667"/>
      <c r="M3253" s="667"/>
      <c r="N3253" s="666">
        <v>98644.09</v>
      </c>
    </row>
    <row r="3254" spans="1:14" ht="15" thickBot="1">
      <c r="A3254" s="665" t="s">
        <v>2570</v>
      </c>
      <c r="B3254" s="665" t="s">
        <v>13</v>
      </c>
      <c r="C3254" s="666">
        <v>21.1</v>
      </c>
      <c r="D3254" s="667"/>
      <c r="E3254" s="667"/>
      <c r="F3254" s="667"/>
      <c r="G3254" s="666">
        <v>1.88</v>
      </c>
      <c r="H3254" s="666">
        <v>1091.8</v>
      </c>
      <c r="I3254" s="666">
        <v>77220.899999999994</v>
      </c>
      <c r="J3254" s="666">
        <v>0.94</v>
      </c>
      <c r="K3254" s="667"/>
      <c r="L3254" s="667"/>
      <c r="M3254" s="667"/>
      <c r="N3254" s="666">
        <v>78336.62</v>
      </c>
    </row>
    <row r="3255" spans="1:14" ht="15" thickBot="1">
      <c r="A3255" s="665" t="s">
        <v>2571</v>
      </c>
      <c r="B3255" s="665" t="s">
        <v>13</v>
      </c>
      <c r="C3255" s="666">
        <v>47525.89</v>
      </c>
      <c r="D3255" s="666">
        <v>809.28</v>
      </c>
      <c r="E3255" s="667"/>
      <c r="F3255" s="667"/>
      <c r="G3255" s="667"/>
      <c r="H3255" s="667"/>
      <c r="I3255" s="666">
        <v>17565.5</v>
      </c>
      <c r="J3255" s="666">
        <v>2942.36</v>
      </c>
      <c r="K3255" s="666">
        <v>-6.46</v>
      </c>
      <c r="L3255" s="666">
        <v>381.08</v>
      </c>
      <c r="M3255" s="667"/>
      <c r="N3255" s="666">
        <v>69217.649999999994</v>
      </c>
    </row>
    <row r="3256" spans="1:14" ht="15" thickBot="1">
      <c r="A3256" s="665" t="s">
        <v>2572</v>
      </c>
      <c r="B3256" s="665" t="s">
        <v>15</v>
      </c>
      <c r="C3256" s="666">
        <v>25735.03</v>
      </c>
      <c r="D3256" s="666">
        <v>6956.14</v>
      </c>
      <c r="E3256" s="667"/>
      <c r="F3256" s="667"/>
      <c r="G3256" s="666">
        <v>269.14</v>
      </c>
      <c r="H3256" s="667"/>
      <c r="I3256" s="667"/>
      <c r="J3256" s="666">
        <v>14151.4</v>
      </c>
      <c r="K3256" s="666">
        <v>8.1300000000000008</v>
      </c>
      <c r="L3256" s="666">
        <v>253.47</v>
      </c>
      <c r="M3256" s="667"/>
      <c r="N3256" s="666">
        <v>47373.31</v>
      </c>
    </row>
    <row r="3257" spans="1:14" ht="15" thickBot="1">
      <c r="A3257" s="665" t="s">
        <v>2573</v>
      </c>
      <c r="B3257" s="665" t="s">
        <v>13</v>
      </c>
      <c r="C3257" s="666">
        <v>26610.25</v>
      </c>
      <c r="D3257" s="667"/>
      <c r="E3257" s="667"/>
      <c r="F3257" s="667"/>
      <c r="G3257" s="667"/>
      <c r="H3257" s="667"/>
      <c r="I3257" s="667"/>
      <c r="J3257" s="667"/>
      <c r="K3257" s="666">
        <v>35424.51</v>
      </c>
      <c r="L3257" s="667"/>
      <c r="M3257" s="667"/>
      <c r="N3257" s="666">
        <v>62034.76</v>
      </c>
    </row>
    <row r="3258" spans="1:14" ht="15" thickBot="1">
      <c r="A3258" s="665" t="s">
        <v>2574</v>
      </c>
      <c r="B3258" s="665" t="s">
        <v>15</v>
      </c>
      <c r="C3258" s="667"/>
      <c r="D3258" s="667"/>
      <c r="E3258" s="667"/>
      <c r="F3258" s="667"/>
      <c r="G3258" s="667"/>
      <c r="H3258" s="667"/>
      <c r="I3258" s="666">
        <v>664.21</v>
      </c>
      <c r="J3258" s="667"/>
      <c r="K3258" s="666">
        <v>50589.64</v>
      </c>
      <c r="L3258" s="667"/>
      <c r="M3258" s="667"/>
      <c r="N3258" s="666">
        <v>51253.85</v>
      </c>
    </row>
    <row r="3259" spans="1:14" ht="15" thickBot="1">
      <c r="A3259" s="665" t="s">
        <v>2575</v>
      </c>
      <c r="B3259" s="665" t="s">
        <v>16</v>
      </c>
      <c r="C3259" s="666">
        <v>47351.71</v>
      </c>
      <c r="D3259" s="666">
        <v>1560.84</v>
      </c>
      <c r="E3259" s="667"/>
      <c r="F3259" s="667"/>
      <c r="G3259" s="667"/>
      <c r="H3259" s="667"/>
      <c r="I3259" s="666">
        <v>8477.06</v>
      </c>
      <c r="J3259" s="666">
        <v>3386.21</v>
      </c>
      <c r="K3259" s="666">
        <v>2.77</v>
      </c>
      <c r="L3259" s="666">
        <v>394.3</v>
      </c>
      <c r="M3259" s="667"/>
      <c r="N3259" s="666">
        <v>61172.89</v>
      </c>
    </row>
    <row r="3260" spans="1:14" ht="15" thickBot="1">
      <c r="A3260" s="665" t="s">
        <v>2576</v>
      </c>
      <c r="B3260" s="665" t="s">
        <v>13</v>
      </c>
      <c r="C3260" s="667"/>
      <c r="D3260" s="667"/>
      <c r="E3260" s="667"/>
      <c r="F3260" s="667"/>
      <c r="G3260" s="667"/>
      <c r="H3260" s="667"/>
      <c r="I3260" s="666">
        <v>87582.38</v>
      </c>
      <c r="J3260" s="667"/>
      <c r="K3260" s="666">
        <v>6367.22</v>
      </c>
      <c r="L3260" s="667"/>
      <c r="M3260" s="667"/>
      <c r="N3260" s="666">
        <v>93949.6</v>
      </c>
    </row>
    <row r="3261" spans="1:14" ht="15" thickBot="1">
      <c r="A3261" s="665" t="s">
        <v>2577</v>
      </c>
      <c r="B3261" s="665" t="s">
        <v>13</v>
      </c>
      <c r="C3261" s="666">
        <v>65307.199999999997</v>
      </c>
      <c r="D3261" s="667"/>
      <c r="E3261" s="667"/>
      <c r="F3261" s="667"/>
      <c r="G3261" s="667"/>
      <c r="H3261" s="667"/>
      <c r="I3261" s="667"/>
      <c r="J3261" s="667"/>
      <c r="K3261" s="666">
        <v>39558.03</v>
      </c>
      <c r="L3261" s="667"/>
      <c r="M3261" s="667"/>
      <c r="N3261" s="666">
        <v>104865.23</v>
      </c>
    </row>
    <row r="3262" spans="1:14" ht="15" thickBot="1">
      <c r="A3262" s="665" t="s">
        <v>2578</v>
      </c>
      <c r="B3262" s="665" t="s">
        <v>13</v>
      </c>
      <c r="C3262" s="666">
        <v>45293.24</v>
      </c>
      <c r="D3262" s="666">
        <v>175.78</v>
      </c>
      <c r="E3262" s="667"/>
      <c r="F3262" s="666">
        <v>-0.33</v>
      </c>
      <c r="G3262" s="667"/>
      <c r="H3262" s="667"/>
      <c r="I3262" s="666">
        <v>16589.57</v>
      </c>
      <c r="J3262" s="666">
        <v>128.26</v>
      </c>
      <c r="K3262" s="666">
        <v>2.59</v>
      </c>
      <c r="L3262" s="666">
        <v>100.27</v>
      </c>
      <c r="M3262" s="667"/>
      <c r="N3262" s="666">
        <v>62289.38</v>
      </c>
    </row>
    <row r="3263" spans="1:14" ht="15" thickBot="1">
      <c r="A3263" s="665" t="s">
        <v>2579</v>
      </c>
      <c r="B3263" s="665" t="s">
        <v>14</v>
      </c>
      <c r="C3263" s="666">
        <v>25683.79</v>
      </c>
      <c r="D3263" s="666">
        <v>303.94</v>
      </c>
      <c r="E3263" s="667"/>
      <c r="F3263" s="667"/>
      <c r="G3263" s="666">
        <v>837.51</v>
      </c>
      <c r="H3263" s="667"/>
      <c r="I3263" s="666">
        <v>98985.89</v>
      </c>
      <c r="J3263" s="667"/>
      <c r="K3263" s="666">
        <v>145.4</v>
      </c>
      <c r="L3263" s="666">
        <v>21695.26</v>
      </c>
      <c r="M3263" s="666">
        <v>42.52</v>
      </c>
      <c r="N3263" s="666">
        <v>147694.31</v>
      </c>
    </row>
    <row r="3264" spans="1:14" ht="15" thickBot="1">
      <c r="A3264" s="665" t="s">
        <v>3852</v>
      </c>
      <c r="B3264" s="665" t="s">
        <v>14</v>
      </c>
      <c r="C3264" s="666">
        <v>0.69</v>
      </c>
      <c r="D3264" s="667"/>
      <c r="E3264" s="667"/>
      <c r="F3264" s="667"/>
      <c r="G3264" s="666">
        <v>0.9</v>
      </c>
      <c r="H3264" s="667"/>
      <c r="I3264" s="666">
        <v>2.5299999999999998</v>
      </c>
      <c r="J3264" s="667"/>
      <c r="K3264" s="666">
        <v>2730.13</v>
      </c>
      <c r="L3264" s="666">
        <v>0.53</v>
      </c>
      <c r="M3264" s="667"/>
      <c r="N3264" s="666">
        <v>2734.78</v>
      </c>
    </row>
    <row r="3265" spans="1:14" ht="15" thickBot="1">
      <c r="A3265" s="665" t="s">
        <v>3852</v>
      </c>
      <c r="B3265" s="665" t="s">
        <v>19</v>
      </c>
      <c r="C3265" s="666">
        <v>-1.4</v>
      </c>
      <c r="D3265" s="667"/>
      <c r="E3265" s="667"/>
      <c r="F3265" s="667"/>
      <c r="G3265" s="666">
        <v>-1.83</v>
      </c>
      <c r="H3265" s="667"/>
      <c r="I3265" s="666">
        <v>-5.17</v>
      </c>
      <c r="J3265" s="667"/>
      <c r="K3265" s="666">
        <v>9.4700000000000006</v>
      </c>
      <c r="L3265" s="666">
        <v>-1.08</v>
      </c>
      <c r="M3265" s="667"/>
      <c r="N3265" s="666">
        <v>-0.01</v>
      </c>
    </row>
    <row r="3266" spans="1:14" ht="15" thickBot="1">
      <c r="A3266" s="665" t="s">
        <v>2580</v>
      </c>
      <c r="B3266" s="665" t="s">
        <v>13</v>
      </c>
      <c r="C3266" s="666">
        <v>4590.07</v>
      </c>
      <c r="D3266" s="667"/>
      <c r="E3266" s="667"/>
      <c r="F3266" s="667"/>
      <c r="G3266" s="667"/>
      <c r="H3266" s="667"/>
      <c r="I3266" s="666">
        <v>101106.65</v>
      </c>
      <c r="J3266" s="667"/>
      <c r="K3266" s="666">
        <v>7533.64</v>
      </c>
      <c r="L3266" s="667"/>
      <c r="M3266" s="667"/>
      <c r="N3266" s="666">
        <v>113230.36</v>
      </c>
    </row>
    <row r="3267" spans="1:14" ht="15" thickBot="1">
      <c r="A3267" s="665" t="s">
        <v>2581</v>
      </c>
      <c r="B3267" s="665" t="s">
        <v>15</v>
      </c>
      <c r="C3267" s="667"/>
      <c r="D3267" s="667"/>
      <c r="E3267" s="667"/>
      <c r="F3267" s="667"/>
      <c r="G3267" s="667"/>
      <c r="H3267" s="667"/>
      <c r="I3267" s="666">
        <v>484.11</v>
      </c>
      <c r="J3267" s="667"/>
      <c r="K3267" s="666">
        <v>29761.52</v>
      </c>
      <c r="L3267" s="667"/>
      <c r="M3267" s="667"/>
      <c r="N3267" s="666">
        <v>30245.63</v>
      </c>
    </row>
    <row r="3268" spans="1:14" ht="15" thickBot="1">
      <c r="A3268" s="665" t="s">
        <v>2582</v>
      </c>
      <c r="B3268" s="665" t="s">
        <v>17</v>
      </c>
      <c r="C3268" s="666">
        <v>5593.59</v>
      </c>
      <c r="D3268" s="666">
        <v>256.97000000000003</v>
      </c>
      <c r="E3268" s="667"/>
      <c r="F3268" s="667"/>
      <c r="G3268" s="666">
        <v>679.02</v>
      </c>
      <c r="H3268" s="666">
        <v>1118.58</v>
      </c>
      <c r="I3268" s="666">
        <v>33.49</v>
      </c>
      <c r="J3268" s="666">
        <v>70662.67</v>
      </c>
      <c r="K3268" s="666">
        <v>5936.38</v>
      </c>
      <c r="L3268" s="666">
        <v>2356.56</v>
      </c>
      <c r="M3268" s="667"/>
      <c r="N3268" s="666">
        <v>86637.26</v>
      </c>
    </row>
    <row r="3269" spans="1:14" ht="15" thickBot="1">
      <c r="A3269" s="665" t="s">
        <v>3853</v>
      </c>
      <c r="B3269" s="665" t="s">
        <v>16</v>
      </c>
      <c r="C3269" s="667"/>
      <c r="D3269" s="667"/>
      <c r="E3269" s="667"/>
      <c r="F3269" s="667"/>
      <c r="G3269" s="667"/>
      <c r="H3269" s="667"/>
      <c r="I3269" s="666">
        <v>33905.17</v>
      </c>
      <c r="J3269" s="667"/>
      <c r="K3269" s="667"/>
      <c r="L3269" s="667"/>
      <c r="M3269" s="667"/>
      <c r="N3269" s="666">
        <v>33905.17</v>
      </c>
    </row>
    <row r="3270" spans="1:14" ht="15" thickBot="1">
      <c r="A3270" s="665" t="s">
        <v>2583</v>
      </c>
      <c r="B3270" s="665" t="s">
        <v>14</v>
      </c>
      <c r="C3270" s="666">
        <v>10.45</v>
      </c>
      <c r="D3270" s="666">
        <v>0.11</v>
      </c>
      <c r="E3270" s="667"/>
      <c r="F3270" s="666">
        <v>0.52</v>
      </c>
      <c r="G3270" s="666">
        <v>2.4700000000000002</v>
      </c>
      <c r="H3270" s="667"/>
      <c r="I3270" s="666">
        <v>24.3</v>
      </c>
      <c r="J3270" s="667"/>
      <c r="K3270" s="666">
        <v>51334.55</v>
      </c>
      <c r="L3270" s="666">
        <v>1.08</v>
      </c>
      <c r="M3270" s="666">
        <v>0.02</v>
      </c>
      <c r="N3270" s="666">
        <v>51373.5</v>
      </c>
    </row>
    <row r="3271" spans="1:14" ht="15" thickBot="1">
      <c r="A3271" s="665" t="s">
        <v>2584</v>
      </c>
      <c r="B3271" s="665" t="s">
        <v>16</v>
      </c>
      <c r="C3271" s="667"/>
      <c r="D3271" s="667"/>
      <c r="E3271" s="667"/>
      <c r="F3271" s="667"/>
      <c r="G3271" s="667"/>
      <c r="H3271" s="667"/>
      <c r="I3271" s="667"/>
      <c r="J3271" s="667"/>
      <c r="K3271" s="666">
        <v>14500</v>
      </c>
      <c r="L3271" s="667"/>
      <c r="M3271" s="667"/>
      <c r="N3271" s="666">
        <v>14500</v>
      </c>
    </row>
    <row r="3272" spans="1:14" ht="15" thickBot="1">
      <c r="A3272" s="665" t="s">
        <v>2585</v>
      </c>
      <c r="B3272" s="665" t="s">
        <v>14</v>
      </c>
      <c r="C3272" s="666">
        <v>-2.52</v>
      </c>
      <c r="D3272" s="667"/>
      <c r="E3272" s="667"/>
      <c r="F3272" s="667"/>
      <c r="G3272" s="667"/>
      <c r="H3272" s="667"/>
      <c r="I3272" s="666">
        <v>114406.64</v>
      </c>
      <c r="J3272" s="667"/>
      <c r="K3272" s="667"/>
      <c r="L3272" s="666">
        <v>-26.72</v>
      </c>
      <c r="M3272" s="667"/>
      <c r="N3272" s="666">
        <v>114377.4</v>
      </c>
    </row>
    <row r="3273" spans="1:14" ht="15" thickBot="1">
      <c r="A3273" s="665" t="s">
        <v>3854</v>
      </c>
      <c r="B3273" s="665" t="s">
        <v>14</v>
      </c>
      <c r="C3273" s="666">
        <v>0</v>
      </c>
      <c r="D3273" s="667"/>
      <c r="E3273" s="667"/>
      <c r="F3273" s="667"/>
      <c r="G3273" s="666">
        <v>0.47</v>
      </c>
      <c r="H3273" s="667"/>
      <c r="I3273" s="666">
        <v>9013.7900000000009</v>
      </c>
      <c r="J3273" s="667"/>
      <c r="K3273" s="667"/>
      <c r="L3273" s="667"/>
      <c r="M3273" s="667"/>
      <c r="N3273" s="666">
        <v>9014.26</v>
      </c>
    </row>
    <row r="3274" spans="1:14" ht="15" thickBot="1">
      <c r="A3274" s="665" t="s">
        <v>3854</v>
      </c>
      <c r="B3274" s="665" t="s">
        <v>19</v>
      </c>
      <c r="C3274" s="667"/>
      <c r="D3274" s="667"/>
      <c r="E3274" s="667"/>
      <c r="F3274" s="667"/>
      <c r="G3274" s="666">
        <v>-2.78</v>
      </c>
      <c r="H3274" s="667"/>
      <c r="I3274" s="666">
        <v>2.73</v>
      </c>
      <c r="J3274" s="667"/>
      <c r="K3274" s="667"/>
      <c r="L3274" s="667"/>
      <c r="M3274" s="667"/>
      <c r="N3274" s="666">
        <v>-0.05</v>
      </c>
    </row>
    <row r="3275" spans="1:14" ht="15" thickBot="1">
      <c r="A3275" s="665" t="s">
        <v>2586</v>
      </c>
      <c r="B3275" s="665" t="s">
        <v>13</v>
      </c>
      <c r="C3275" s="666">
        <v>41504.480000000003</v>
      </c>
      <c r="D3275" s="667"/>
      <c r="E3275" s="667"/>
      <c r="F3275" s="667"/>
      <c r="G3275" s="667"/>
      <c r="H3275" s="667"/>
      <c r="I3275" s="667"/>
      <c r="J3275" s="667"/>
      <c r="K3275" s="666">
        <v>23928.77</v>
      </c>
      <c r="L3275" s="667"/>
      <c r="M3275" s="667"/>
      <c r="N3275" s="666">
        <v>65433.25</v>
      </c>
    </row>
    <row r="3276" spans="1:14" ht="15" thickBot="1">
      <c r="A3276" s="665" t="s">
        <v>3855</v>
      </c>
      <c r="B3276" s="665" t="s">
        <v>16</v>
      </c>
      <c r="C3276" s="667"/>
      <c r="D3276" s="667"/>
      <c r="E3276" s="667"/>
      <c r="F3276" s="666">
        <v>1037.48</v>
      </c>
      <c r="G3276" s="667"/>
      <c r="H3276" s="667"/>
      <c r="I3276" s="667"/>
      <c r="J3276" s="667"/>
      <c r="K3276" s="666">
        <v>1.32</v>
      </c>
      <c r="L3276" s="667"/>
      <c r="M3276" s="667"/>
      <c r="N3276" s="666">
        <v>1038.8</v>
      </c>
    </row>
    <row r="3277" spans="1:14" ht="15" thickBot="1">
      <c r="A3277" s="665" t="s">
        <v>2587</v>
      </c>
      <c r="B3277" s="665" t="s">
        <v>13</v>
      </c>
      <c r="C3277" s="666">
        <v>93871.92</v>
      </c>
      <c r="D3277" s="667"/>
      <c r="E3277" s="667"/>
      <c r="F3277" s="667"/>
      <c r="G3277" s="667"/>
      <c r="H3277" s="667"/>
      <c r="I3277" s="666">
        <v>11770.38</v>
      </c>
      <c r="J3277" s="667"/>
      <c r="K3277" s="666">
        <v>2813.61</v>
      </c>
      <c r="L3277" s="667"/>
      <c r="M3277" s="667"/>
      <c r="N3277" s="666">
        <v>108455.91</v>
      </c>
    </row>
    <row r="3278" spans="1:14" ht="15" thickBot="1">
      <c r="A3278" s="665" t="s">
        <v>2588</v>
      </c>
      <c r="B3278" s="665" t="s">
        <v>14</v>
      </c>
      <c r="C3278" s="666">
        <v>621.15</v>
      </c>
      <c r="D3278" s="667"/>
      <c r="E3278" s="667"/>
      <c r="F3278" s="667"/>
      <c r="G3278" s="666">
        <v>22.69</v>
      </c>
      <c r="H3278" s="667"/>
      <c r="I3278" s="666">
        <v>103129.1</v>
      </c>
      <c r="J3278" s="667"/>
      <c r="K3278" s="667"/>
      <c r="L3278" s="667"/>
      <c r="M3278" s="667"/>
      <c r="N3278" s="666">
        <v>103772.94</v>
      </c>
    </row>
    <row r="3279" spans="1:14" ht="15" thickBot="1">
      <c r="A3279" s="665" t="s">
        <v>2589</v>
      </c>
      <c r="B3279" s="665" t="s">
        <v>15</v>
      </c>
      <c r="C3279" s="666">
        <v>44392.25</v>
      </c>
      <c r="D3279" s="667"/>
      <c r="E3279" s="667"/>
      <c r="F3279" s="667"/>
      <c r="G3279" s="667"/>
      <c r="H3279" s="667"/>
      <c r="I3279" s="666">
        <v>9223.02</v>
      </c>
      <c r="J3279" s="666">
        <v>8915.2099999999991</v>
      </c>
      <c r="K3279" s="667"/>
      <c r="L3279" s="667"/>
      <c r="M3279" s="667"/>
      <c r="N3279" s="666">
        <v>62530.48</v>
      </c>
    </row>
    <row r="3280" spans="1:14" ht="15" thickBot="1">
      <c r="A3280" s="665" t="s">
        <v>2590</v>
      </c>
      <c r="B3280" s="665" t="s">
        <v>13</v>
      </c>
      <c r="C3280" s="666">
        <v>73085.73</v>
      </c>
      <c r="D3280" s="667"/>
      <c r="E3280" s="667"/>
      <c r="F3280" s="667"/>
      <c r="G3280" s="667"/>
      <c r="H3280" s="667"/>
      <c r="I3280" s="667"/>
      <c r="J3280" s="667"/>
      <c r="K3280" s="666">
        <v>43764.54</v>
      </c>
      <c r="L3280" s="667"/>
      <c r="M3280" s="667"/>
      <c r="N3280" s="666">
        <v>116850.27</v>
      </c>
    </row>
    <row r="3281" spans="1:14" ht="15" thickBot="1">
      <c r="A3281" s="665" t="s">
        <v>2591</v>
      </c>
      <c r="B3281" s="665" t="s">
        <v>14</v>
      </c>
      <c r="C3281" s="666">
        <v>12672.72</v>
      </c>
      <c r="D3281" s="667"/>
      <c r="E3281" s="667"/>
      <c r="F3281" s="667"/>
      <c r="G3281" s="667"/>
      <c r="H3281" s="667"/>
      <c r="I3281" s="666">
        <v>134774.21</v>
      </c>
      <c r="J3281" s="667"/>
      <c r="K3281" s="667"/>
      <c r="L3281" s="667"/>
      <c r="M3281" s="667"/>
      <c r="N3281" s="666">
        <v>147446.93</v>
      </c>
    </row>
    <row r="3282" spans="1:14" ht="15" thickBot="1">
      <c r="A3282" s="665" t="s">
        <v>2592</v>
      </c>
      <c r="B3282" s="665" t="s">
        <v>15</v>
      </c>
      <c r="C3282" s="667"/>
      <c r="D3282" s="667"/>
      <c r="E3282" s="667"/>
      <c r="F3282" s="667"/>
      <c r="G3282" s="667"/>
      <c r="H3282" s="667"/>
      <c r="I3282" s="667"/>
      <c r="J3282" s="667"/>
      <c r="K3282" s="666">
        <v>35882.080000000002</v>
      </c>
      <c r="L3282" s="667"/>
      <c r="M3282" s="667"/>
      <c r="N3282" s="666">
        <v>35882.080000000002</v>
      </c>
    </row>
    <row r="3283" spans="1:14" ht="15" thickBot="1">
      <c r="A3283" s="665" t="s">
        <v>3110</v>
      </c>
      <c r="B3283" s="665" t="s">
        <v>13</v>
      </c>
      <c r="C3283" s="666">
        <v>30890.07</v>
      </c>
      <c r="D3283" s="667"/>
      <c r="E3283" s="667"/>
      <c r="F3283" s="667"/>
      <c r="G3283" s="667"/>
      <c r="H3283" s="667"/>
      <c r="I3283" s="666">
        <v>20002.52</v>
      </c>
      <c r="J3283" s="666">
        <v>6625.83</v>
      </c>
      <c r="K3283" s="666">
        <v>18472.57</v>
      </c>
      <c r="L3283" s="667"/>
      <c r="M3283" s="667"/>
      <c r="N3283" s="666">
        <v>75990.990000000005</v>
      </c>
    </row>
    <row r="3284" spans="1:14" ht="15" thickBot="1">
      <c r="A3284" s="665" t="s">
        <v>2593</v>
      </c>
      <c r="B3284" s="665" t="s">
        <v>13</v>
      </c>
      <c r="C3284" s="666">
        <v>53011.86</v>
      </c>
      <c r="D3284" s="666">
        <v>5007.8900000000003</v>
      </c>
      <c r="E3284" s="667"/>
      <c r="F3284" s="667"/>
      <c r="G3284" s="666">
        <v>98.66</v>
      </c>
      <c r="H3284" s="667"/>
      <c r="I3284" s="666">
        <v>46050.05</v>
      </c>
      <c r="J3284" s="667"/>
      <c r="K3284" s="666">
        <v>60.27</v>
      </c>
      <c r="L3284" s="666">
        <v>2671.81</v>
      </c>
      <c r="M3284" s="666">
        <v>292.72000000000003</v>
      </c>
      <c r="N3284" s="666">
        <v>107193.26</v>
      </c>
    </row>
    <row r="3285" spans="1:14" ht="15" thickBot="1">
      <c r="A3285" s="665" t="s">
        <v>2594</v>
      </c>
      <c r="B3285" s="665" t="s">
        <v>13</v>
      </c>
      <c r="C3285" s="666">
        <v>2610.14</v>
      </c>
      <c r="D3285" s="666">
        <v>226.85</v>
      </c>
      <c r="E3285" s="667"/>
      <c r="F3285" s="666">
        <v>0.61</v>
      </c>
      <c r="G3285" s="666">
        <v>14.04</v>
      </c>
      <c r="H3285" s="667"/>
      <c r="I3285" s="666">
        <v>104594.45</v>
      </c>
      <c r="J3285" s="667"/>
      <c r="K3285" s="666">
        <v>11.03</v>
      </c>
      <c r="L3285" s="667"/>
      <c r="M3285" s="667"/>
      <c r="N3285" s="666">
        <v>107457.12</v>
      </c>
    </row>
    <row r="3286" spans="1:14" ht="15" thickBot="1">
      <c r="A3286" s="665" t="s">
        <v>2595</v>
      </c>
      <c r="B3286" s="665" t="s">
        <v>13</v>
      </c>
      <c r="C3286" s="667"/>
      <c r="D3286" s="667"/>
      <c r="E3286" s="667"/>
      <c r="F3286" s="667"/>
      <c r="G3286" s="667"/>
      <c r="H3286" s="667"/>
      <c r="I3286" s="666">
        <v>105446.87</v>
      </c>
      <c r="J3286" s="667"/>
      <c r="K3286" s="667"/>
      <c r="L3286" s="667"/>
      <c r="M3286" s="667"/>
      <c r="N3286" s="666">
        <v>105446.87</v>
      </c>
    </row>
    <row r="3287" spans="1:14" ht="15" thickBot="1">
      <c r="A3287" s="665" t="s">
        <v>2596</v>
      </c>
      <c r="B3287" s="665" t="s">
        <v>18</v>
      </c>
      <c r="C3287" s="666">
        <v>2305.84</v>
      </c>
      <c r="D3287" s="666">
        <v>290.26</v>
      </c>
      <c r="E3287" s="667"/>
      <c r="F3287" s="667"/>
      <c r="G3287" s="666">
        <v>255.41</v>
      </c>
      <c r="H3287" s="666">
        <v>806.93</v>
      </c>
      <c r="I3287" s="666">
        <v>31.11</v>
      </c>
      <c r="J3287" s="666">
        <v>53983.519999999997</v>
      </c>
      <c r="K3287" s="666">
        <v>4572.8500000000004</v>
      </c>
      <c r="L3287" s="666">
        <v>867.69</v>
      </c>
      <c r="M3287" s="667"/>
      <c r="N3287" s="666">
        <v>63113.61</v>
      </c>
    </row>
    <row r="3288" spans="1:14" ht="15" thickBot="1">
      <c r="A3288" s="665" t="s">
        <v>3111</v>
      </c>
      <c r="B3288" s="665" t="s">
        <v>13</v>
      </c>
      <c r="C3288" s="666">
        <v>42342.96</v>
      </c>
      <c r="D3288" s="666">
        <v>4659.43</v>
      </c>
      <c r="E3288" s="667"/>
      <c r="F3288" s="667"/>
      <c r="G3288" s="667"/>
      <c r="H3288" s="667"/>
      <c r="I3288" s="666">
        <v>331.2</v>
      </c>
      <c r="J3288" s="666">
        <v>22414.11</v>
      </c>
      <c r="K3288" s="666">
        <v>0.35</v>
      </c>
      <c r="L3288" s="666">
        <v>23.3</v>
      </c>
      <c r="M3288" s="667"/>
      <c r="N3288" s="666">
        <v>69771.350000000006</v>
      </c>
    </row>
    <row r="3289" spans="1:14" ht="15" thickBot="1">
      <c r="A3289" s="665" t="s">
        <v>2597</v>
      </c>
      <c r="B3289" s="665" t="s">
        <v>13</v>
      </c>
      <c r="C3289" s="666">
        <v>3353.39</v>
      </c>
      <c r="D3289" s="667"/>
      <c r="E3289" s="667"/>
      <c r="F3289" s="667"/>
      <c r="G3289" s="667"/>
      <c r="H3289" s="667"/>
      <c r="I3289" s="666">
        <v>24589.23</v>
      </c>
      <c r="J3289" s="666">
        <v>22408.81</v>
      </c>
      <c r="K3289" s="667"/>
      <c r="L3289" s="667"/>
      <c r="M3289" s="667"/>
      <c r="N3289" s="666">
        <v>50351.43</v>
      </c>
    </row>
    <row r="3290" spans="1:14" ht="15" thickBot="1">
      <c r="A3290" s="665" t="s">
        <v>2598</v>
      </c>
      <c r="B3290" s="665" t="s">
        <v>14</v>
      </c>
      <c r="C3290" s="666">
        <v>13742.74</v>
      </c>
      <c r="D3290" s="667"/>
      <c r="E3290" s="667"/>
      <c r="F3290" s="667"/>
      <c r="G3290" s="667"/>
      <c r="H3290" s="667"/>
      <c r="I3290" s="666">
        <v>148893.01</v>
      </c>
      <c r="J3290" s="667"/>
      <c r="K3290" s="667"/>
      <c r="L3290" s="667"/>
      <c r="M3290" s="667"/>
      <c r="N3290" s="666">
        <v>162635.75</v>
      </c>
    </row>
    <row r="3291" spans="1:14" ht="15" thickBot="1">
      <c r="A3291" s="665" t="s">
        <v>2599</v>
      </c>
      <c r="B3291" s="665" t="s">
        <v>13</v>
      </c>
      <c r="C3291" s="666">
        <v>5288.47</v>
      </c>
      <c r="D3291" s="667"/>
      <c r="E3291" s="667"/>
      <c r="F3291" s="667"/>
      <c r="G3291" s="667"/>
      <c r="H3291" s="667"/>
      <c r="I3291" s="666">
        <v>31500.83</v>
      </c>
      <c r="J3291" s="667"/>
      <c r="K3291" s="666">
        <v>28730.09</v>
      </c>
      <c r="L3291" s="667"/>
      <c r="M3291" s="667"/>
      <c r="N3291" s="666">
        <v>65519.39</v>
      </c>
    </row>
    <row r="3292" spans="1:14" ht="15" thickBot="1">
      <c r="A3292" s="665" t="s">
        <v>2600</v>
      </c>
      <c r="B3292" s="665" t="s">
        <v>13</v>
      </c>
      <c r="C3292" s="667"/>
      <c r="D3292" s="667"/>
      <c r="E3292" s="667"/>
      <c r="F3292" s="666">
        <v>65864.240000000005</v>
      </c>
      <c r="G3292" s="667"/>
      <c r="H3292" s="667"/>
      <c r="I3292" s="666">
        <v>1283.49</v>
      </c>
      <c r="J3292" s="667"/>
      <c r="K3292" s="666">
        <v>-3.25</v>
      </c>
      <c r="L3292" s="667"/>
      <c r="M3292" s="667"/>
      <c r="N3292" s="666">
        <v>67144.479999999996</v>
      </c>
    </row>
    <row r="3293" spans="1:14" ht="15" thickBot="1">
      <c r="A3293" s="665" t="s">
        <v>2601</v>
      </c>
      <c r="B3293" s="665" t="s">
        <v>14</v>
      </c>
      <c r="C3293" s="666">
        <v>32889.5</v>
      </c>
      <c r="D3293" s="666">
        <v>606.91999999999996</v>
      </c>
      <c r="E3293" s="667"/>
      <c r="F3293" s="667"/>
      <c r="G3293" s="666">
        <v>1558.07</v>
      </c>
      <c r="H3293" s="667"/>
      <c r="I3293" s="666">
        <v>85341.13</v>
      </c>
      <c r="J3293" s="667"/>
      <c r="K3293" s="666">
        <v>293.81</v>
      </c>
      <c r="L3293" s="666">
        <v>1881.77</v>
      </c>
      <c r="M3293" s="666">
        <v>63.18</v>
      </c>
      <c r="N3293" s="666">
        <v>122634.38</v>
      </c>
    </row>
    <row r="3294" spans="1:14" ht="15" thickBot="1">
      <c r="A3294" s="665" t="s">
        <v>2602</v>
      </c>
      <c r="B3294" s="665" t="s">
        <v>13</v>
      </c>
      <c r="C3294" s="666">
        <v>32462.27</v>
      </c>
      <c r="D3294" s="667"/>
      <c r="E3294" s="667"/>
      <c r="F3294" s="667"/>
      <c r="G3294" s="667"/>
      <c r="H3294" s="667"/>
      <c r="I3294" s="667"/>
      <c r="J3294" s="667"/>
      <c r="K3294" s="666">
        <v>51092.41</v>
      </c>
      <c r="L3294" s="667"/>
      <c r="M3294" s="667"/>
      <c r="N3294" s="666">
        <v>83554.679999999993</v>
      </c>
    </row>
    <row r="3295" spans="1:14" ht="15" thickBot="1">
      <c r="A3295" s="665" t="s">
        <v>2603</v>
      </c>
      <c r="B3295" s="665" t="s">
        <v>15</v>
      </c>
      <c r="C3295" s="667"/>
      <c r="D3295" s="667"/>
      <c r="E3295" s="667"/>
      <c r="F3295" s="666">
        <v>23825.14</v>
      </c>
      <c r="G3295" s="667"/>
      <c r="H3295" s="667"/>
      <c r="I3295" s="667"/>
      <c r="J3295" s="667"/>
      <c r="K3295" s="666">
        <v>10887.56</v>
      </c>
      <c r="L3295" s="667"/>
      <c r="M3295" s="667"/>
      <c r="N3295" s="666">
        <v>34712.699999999997</v>
      </c>
    </row>
    <row r="3296" spans="1:14" ht="15" thickBot="1">
      <c r="A3296" s="665" t="s">
        <v>2604</v>
      </c>
      <c r="B3296" s="665" t="s">
        <v>16</v>
      </c>
      <c r="C3296" s="667"/>
      <c r="D3296" s="667"/>
      <c r="E3296" s="667"/>
      <c r="F3296" s="667"/>
      <c r="G3296" s="667"/>
      <c r="H3296" s="667"/>
      <c r="I3296" s="667"/>
      <c r="J3296" s="667"/>
      <c r="K3296" s="666">
        <v>41688.910000000003</v>
      </c>
      <c r="L3296" s="667"/>
      <c r="M3296" s="667"/>
      <c r="N3296" s="666">
        <v>41688.910000000003</v>
      </c>
    </row>
    <row r="3297" spans="1:14" ht="15" thickBot="1">
      <c r="A3297" s="665" t="s">
        <v>3112</v>
      </c>
      <c r="B3297" s="665" t="s">
        <v>13</v>
      </c>
      <c r="C3297" s="666">
        <v>72741.070000000007</v>
      </c>
      <c r="D3297" s="666">
        <v>4299.3</v>
      </c>
      <c r="E3297" s="667"/>
      <c r="F3297" s="667"/>
      <c r="G3297" s="667"/>
      <c r="H3297" s="667"/>
      <c r="I3297" s="666">
        <v>1226.18</v>
      </c>
      <c r="J3297" s="666">
        <v>8501.06</v>
      </c>
      <c r="K3297" s="666">
        <v>0.86</v>
      </c>
      <c r="L3297" s="666">
        <v>125.42</v>
      </c>
      <c r="M3297" s="667"/>
      <c r="N3297" s="666">
        <v>86893.89</v>
      </c>
    </row>
    <row r="3298" spans="1:14" ht="15" thickBot="1">
      <c r="A3298" s="665" t="s">
        <v>2605</v>
      </c>
      <c r="B3298" s="665" t="s">
        <v>15</v>
      </c>
      <c r="C3298" s="666">
        <v>-18.97</v>
      </c>
      <c r="D3298" s="666">
        <v>-0.35</v>
      </c>
      <c r="E3298" s="667"/>
      <c r="F3298" s="666">
        <v>-0.28999999999999998</v>
      </c>
      <c r="G3298" s="666">
        <v>-4.5199999999999996</v>
      </c>
      <c r="H3298" s="667"/>
      <c r="I3298" s="666">
        <v>-32.94</v>
      </c>
      <c r="J3298" s="667"/>
      <c r="K3298" s="666">
        <v>39197.53</v>
      </c>
      <c r="L3298" s="666">
        <v>-2.44</v>
      </c>
      <c r="M3298" s="666">
        <v>-0.03</v>
      </c>
      <c r="N3298" s="666">
        <v>39137.99</v>
      </c>
    </row>
    <row r="3299" spans="1:14" ht="15" thickBot="1">
      <c r="A3299" s="665" t="s">
        <v>2606</v>
      </c>
      <c r="B3299" s="665" t="s">
        <v>18</v>
      </c>
      <c r="C3299" s="666">
        <v>2514.9499999999998</v>
      </c>
      <c r="D3299" s="666">
        <v>1019.99</v>
      </c>
      <c r="E3299" s="667"/>
      <c r="F3299" s="667"/>
      <c r="G3299" s="666">
        <v>1011.47</v>
      </c>
      <c r="H3299" s="666">
        <v>324.83</v>
      </c>
      <c r="I3299" s="666">
        <v>28.45</v>
      </c>
      <c r="J3299" s="666">
        <v>57201.56</v>
      </c>
      <c r="K3299" s="666">
        <v>888.98</v>
      </c>
      <c r="L3299" s="666">
        <v>5247.73</v>
      </c>
      <c r="M3299" s="667"/>
      <c r="N3299" s="666">
        <v>68237.960000000006</v>
      </c>
    </row>
    <row r="3300" spans="1:14" ht="15" thickBot="1">
      <c r="A3300" s="665" t="s">
        <v>2607</v>
      </c>
      <c r="B3300" s="665" t="s">
        <v>18</v>
      </c>
      <c r="C3300" s="666">
        <v>508.79</v>
      </c>
      <c r="D3300" s="666">
        <v>74.709999999999994</v>
      </c>
      <c r="E3300" s="667"/>
      <c r="F3300" s="667"/>
      <c r="G3300" s="666">
        <v>237.05</v>
      </c>
      <c r="H3300" s="666">
        <v>126.27</v>
      </c>
      <c r="I3300" s="666">
        <v>12.42</v>
      </c>
      <c r="J3300" s="666">
        <v>79731.429999999993</v>
      </c>
      <c r="K3300" s="666">
        <v>379.17</v>
      </c>
      <c r="L3300" s="666">
        <v>857.83</v>
      </c>
      <c r="M3300" s="667"/>
      <c r="N3300" s="666">
        <v>81927.67</v>
      </c>
    </row>
    <row r="3301" spans="1:14" ht="15" thickBot="1">
      <c r="A3301" s="665" t="s">
        <v>2608</v>
      </c>
      <c r="B3301" s="665" t="s">
        <v>13</v>
      </c>
      <c r="C3301" s="667"/>
      <c r="D3301" s="667"/>
      <c r="E3301" s="667"/>
      <c r="F3301" s="667"/>
      <c r="G3301" s="667"/>
      <c r="H3301" s="667"/>
      <c r="I3301" s="667"/>
      <c r="J3301" s="667"/>
      <c r="K3301" s="666">
        <v>69629.97</v>
      </c>
      <c r="L3301" s="667"/>
      <c r="M3301" s="667"/>
      <c r="N3301" s="666">
        <v>69629.97</v>
      </c>
    </row>
    <row r="3302" spans="1:14" ht="15" thickBot="1">
      <c r="A3302" s="665" t="s">
        <v>2609</v>
      </c>
      <c r="B3302" s="665" t="s">
        <v>13</v>
      </c>
      <c r="C3302" s="667"/>
      <c r="D3302" s="667"/>
      <c r="E3302" s="667"/>
      <c r="F3302" s="667"/>
      <c r="G3302" s="667"/>
      <c r="H3302" s="667"/>
      <c r="I3302" s="666">
        <v>970.9</v>
      </c>
      <c r="J3302" s="667"/>
      <c r="K3302" s="666">
        <v>53667.45</v>
      </c>
      <c r="L3302" s="667"/>
      <c r="M3302" s="667"/>
      <c r="N3302" s="666">
        <v>54638.35</v>
      </c>
    </row>
    <row r="3303" spans="1:14" ht="15" thickBot="1">
      <c r="A3303" s="665" t="s">
        <v>3856</v>
      </c>
      <c r="B3303" s="665" t="s">
        <v>13</v>
      </c>
      <c r="C3303" s="666">
        <v>4530.5600000000004</v>
      </c>
      <c r="D3303" s="666">
        <v>86.15</v>
      </c>
      <c r="E3303" s="667"/>
      <c r="F3303" s="667"/>
      <c r="G3303" s="667"/>
      <c r="H3303" s="667"/>
      <c r="I3303" s="666">
        <v>488.44</v>
      </c>
      <c r="J3303" s="666">
        <v>164.16</v>
      </c>
      <c r="K3303" s="666">
        <v>0.71</v>
      </c>
      <c r="L3303" s="666">
        <v>250.37</v>
      </c>
      <c r="M3303" s="667"/>
      <c r="N3303" s="666">
        <v>5520.39</v>
      </c>
    </row>
    <row r="3304" spans="1:14" ht="15" thickBot="1">
      <c r="A3304" s="665" t="s">
        <v>3856</v>
      </c>
      <c r="B3304" s="665" t="s">
        <v>19</v>
      </c>
      <c r="C3304" s="666">
        <v>201.5</v>
      </c>
      <c r="D3304" s="666">
        <v>-30.67</v>
      </c>
      <c r="E3304" s="667"/>
      <c r="F3304" s="667"/>
      <c r="G3304" s="667"/>
      <c r="H3304" s="667"/>
      <c r="I3304" s="666">
        <v>-174.33</v>
      </c>
      <c r="J3304" s="666">
        <v>-58.6</v>
      </c>
      <c r="K3304" s="666">
        <v>-0.25</v>
      </c>
      <c r="L3304" s="666">
        <v>63.14</v>
      </c>
      <c r="M3304" s="667"/>
      <c r="N3304" s="666">
        <v>0.79</v>
      </c>
    </row>
    <row r="3305" spans="1:14" ht="15" thickBot="1">
      <c r="A3305" s="665" t="s">
        <v>2610</v>
      </c>
      <c r="B3305" s="665" t="s">
        <v>15</v>
      </c>
      <c r="C3305" s="666">
        <v>37795.32</v>
      </c>
      <c r="D3305" s="667"/>
      <c r="E3305" s="667"/>
      <c r="F3305" s="667"/>
      <c r="G3305" s="667"/>
      <c r="H3305" s="667"/>
      <c r="I3305" s="666">
        <v>6193.91</v>
      </c>
      <c r="J3305" s="666">
        <v>7626.74</v>
      </c>
      <c r="K3305" s="667"/>
      <c r="L3305" s="667"/>
      <c r="M3305" s="667"/>
      <c r="N3305" s="666">
        <v>51615.97</v>
      </c>
    </row>
    <row r="3306" spans="1:14" ht="15" thickBot="1">
      <c r="A3306" s="665" t="s">
        <v>2611</v>
      </c>
      <c r="B3306" s="665" t="s">
        <v>13</v>
      </c>
      <c r="C3306" s="666">
        <v>533.72</v>
      </c>
      <c r="D3306" s="667"/>
      <c r="E3306" s="667"/>
      <c r="F3306" s="666">
        <v>54032.959999999999</v>
      </c>
      <c r="G3306" s="667"/>
      <c r="H3306" s="666">
        <v>603.57000000000005</v>
      </c>
      <c r="I3306" s="666">
        <v>322.81</v>
      </c>
      <c r="J3306" s="666">
        <v>9.3800000000000008</v>
      </c>
      <c r="K3306" s="666">
        <v>1413.93</v>
      </c>
      <c r="L3306" s="667"/>
      <c r="M3306" s="667"/>
      <c r="N3306" s="666">
        <v>56916.37</v>
      </c>
    </row>
    <row r="3307" spans="1:14" ht="15" thickBot="1">
      <c r="A3307" s="665" t="s">
        <v>2612</v>
      </c>
      <c r="B3307" s="665" t="s">
        <v>13</v>
      </c>
      <c r="C3307" s="666">
        <v>905.08</v>
      </c>
      <c r="D3307" s="667"/>
      <c r="E3307" s="667"/>
      <c r="F3307" s="667"/>
      <c r="G3307" s="667"/>
      <c r="H3307" s="667"/>
      <c r="I3307" s="666">
        <v>16111.9</v>
      </c>
      <c r="J3307" s="667"/>
      <c r="K3307" s="666">
        <v>65392.73</v>
      </c>
      <c r="L3307" s="667"/>
      <c r="M3307" s="667"/>
      <c r="N3307" s="666">
        <v>82409.710000000006</v>
      </c>
    </row>
    <row r="3308" spans="1:14" ht="15" thickBot="1">
      <c r="A3308" s="665" t="s">
        <v>3857</v>
      </c>
      <c r="B3308" s="665" t="s">
        <v>14</v>
      </c>
      <c r="C3308" s="666">
        <v>2798.38</v>
      </c>
      <c r="D3308" s="666">
        <v>380.92</v>
      </c>
      <c r="E3308" s="667"/>
      <c r="F3308" s="667"/>
      <c r="G3308" s="666">
        <v>50.88</v>
      </c>
      <c r="H3308" s="667"/>
      <c r="I3308" s="666">
        <v>47671.47</v>
      </c>
      <c r="J3308" s="667"/>
      <c r="K3308" s="666">
        <v>36.07</v>
      </c>
      <c r="L3308" s="666">
        <v>3441.93</v>
      </c>
      <c r="M3308" s="667"/>
      <c r="N3308" s="666">
        <v>54379.65</v>
      </c>
    </row>
    <row r="3309" spans="1:14" ht="15" thickBot="1">
      <c r="A3309" s="665" t="s">
        <v>2613</v>
      </c>
      <c r="B3309" s="665" t="s">
        <v>13</v>
      </c>
      <c r="C3309" s="666">
        <v>746.48</v>
      </c>
      <c r="D3309" s="667"/>
      <c r="E3309" s="667"/>
      <c r="F3309" s="667"/>
      <c r="G3309" s="667"/>
      <c r="H3309" s="667"/>
      <c r="I3309" s="666">
        <v>6715.31</v>
      </c>
      <c r="J3309" s="666">
        <v>5770.17</v>
      </c>
      <c r="K3309" s="666">
        <v>5430.08</v>
      </c>
      <c r="L3309" s="667"/>
      <c r="M3309" s="667"/>
      <c r="N3309" s="666">
        <v>18662.04</v>
      </c>
    </row>
    <row r="3310" spans="1:14" ht="15" thickBot="1">
      <c r="A3310" s="665" t="s">
        <v>2614</v>
      </c>
      <c r="B3310" s="665" t="s">
        <v>13</v>
      </c>
      <c r="C3310" s="666">
        <v>53002.95</v>
      </c>
      <c r="D3310" s="666">
        <v>49.5</v>
      </c>
      <c r="E3310" s="667"/>
      <c r="F3310" s="667"/>
      <c r="G3310" s="666">
        <v>0.15</v>
      </c>
      <c r="H3310" s="666">
        <v>2.09</v>
      </c>
      <c r="I3310" s="666">
        <v>33000.81</v>
      </c>
      <c r="J3310" s="666">
        <v>111.86</v>
      </c>
      <c r="K3310" s="666">
        <v>73.489999999999995</v>
      </c>
      <c r="L3310" s="666">
        <v>981.99</v>
      </c>
      <c r="M3310" s="667"/>
      <c r="N3310" s="666">
        <v>87222.84</v>
      </c>
    </row>
    <row r="3311" spans="1:14" ht="15" thickBot="1">
      <c r="A3311" s="665" t="s">
        <v>2615</v>
      </c>
      <c r="B3311" s="665" t="s">
        <v>13</v>
      </c>
      <c r="C3311" s="666">
        <v>85943.35</v>
      </c>
      <c r="D3311" s="666">
        <v>17.87</v>
      </c>
      <c r="E3311" s="667"/>
      <c r="F3311" s="667"/>
      <c r="G3311" s="666">
        <v>9.65</v>
      </c>
      <c r="H3311" s="666">
        <v>48.32</v>
      </c>
      <c r="I3311" s="666">
        <v>223.39</v>
      </c>
      <c r="J3311" s="666">
        <v>219.02</v>
      </c>
      <c r="K3311" s="667"/>
      <c r="L3311" s="666">
        <v>47.38</v>
      </c>
      <c r="M3311" s="667"/>
      <c r="N3311" s="666">
        <v>86508.98</v>
      </c>
    </row>
    <row r="3312" spans="1:14" ht="15" thickBot="1">
      <c r="A3312" s="665" t="s">
        <v>2616</v>
      </c>
      <c r="B3312" s="665" t="s">
        <v>15</v>
      </c>
      <c r="C3312" s="667"/>
      <c r="D3312" s="667"/>
      <c r="E3312" s="667"/>
      <c r="F3312" s="667"/>
      <c r="G3312" s="667"/>
      <c r="H3312" s="667"/>
      <c r="I3312" s="666">
        <v>443.86</v>
      </c>
      <c r="J3312" s="667"/>
      <c r="K3312" s="666">
        <v>69344.649999999994</v>
      </c>
      <c r="L3312" s="667"/>
      <c r="M3312" s="667"/>
      <c r="N3312" s="666">
        <v>69788.509999999995</v>
      </c>
    </row>
    <row r="3313" spans="1:14" ht="15" thickBot="1">
      <c r="A3313" s="665" t="s">
        <v>2617</v>
      </c>
      <c r="B3313" s="665" t="s">
        <v>13</v>
      </c>
      <c r="C3313" s="666">
        <v>42658.51</v>
      </c>
      <c r="D3313" s="666">
        <v>133.11000000000001</v>
      </c>
      <c r="E3313" s="667"/>
      <c r="F3313" s="666">
        <v>95.3</v>
      </c>
      <c r="G3313" s="666">
        <v>12.18</v>
      </c>
      <c r="H3313" s="667"/>
      <c r="I3313" s="666">
        <v>5804.73</v>
      </c>
      <c r="J3313" s="666">
        <v>78.099999999999994</v>
      </c>
      <c r="K3313" s="666">
        <v>31602.12</v>
      </c>
      <c r="L3313" s="666">
        <v>13.81</v>
      </c>
      <c r="M3313" s="667"/>
      <c r="N3313" s="666">
        <v>80397.86</v>
      </c>
    </row>
    <row r="3314" spans="1:14" ht="15" thickBot="1">
      <c r="A3314" s="665" t="s">
        <v>3858</v>
      </c>
      <c r="B3314" s="665" t="s">
        <v>15</v>
      </c>
      <c r="C3314" s="667"/>
      <c r="D3314" s="667"/>
      <c r="E3314" s="667"/>
      <c r="F3314" s="667"/>
      <c r="G3314" s="667"/>
      <c r="H3314" s="667"/>
      <c r="I3314" s="667"/>
      <c r="J3314" s="667"/>
      <c r="K3314" s="666">
        <v>21301.34</v>
      </c>
      <c r="L3314" s="667"/>
      <c r="M3314" s="667"/>
      <c r="N3314" s="666">
        <v>21301.34</v>
      </c>
    </row>
    <row r="3315" spans="1:14" ht="15" thickBot="1">
      <c r="A3315" s="665" t="s">
        <v>2618</v>
      </c>
      <c r="B3315" s="665" t="s">
        <v>13</v>
      </c>
      <c r="C3315" s="666">
        <v>88273.98</v>
      </c>
      <c r="D3315" s="667"/>
      <c r="E3315" s="667"/>
      <c r="F3315" s="667"/>
      <c r="G3315" s="667"/>
      <c r="H3315" s="667"/>
      <c r="I3315" s="666">
        <v>545.76</v>
      </c>
      <c r="J3315" s="667"/>
      <c r="K3315" s="666">
        <v>63237.35</v>
      </c>
      <c r="L3315" s="667"/>
      <c r="M3315" s="667"/>
      <c r="N3315" s="666">
        <v>152057.09</v>
      </c>
    </row>
    <row r="3316" spans="1:14" ht="15" thickBot="1">
      <c r="A3316" s="665" t="s">
        <v>2619</v>
      </c>
      <c r="B3316" s="665" t="s">
        <v>15</v>
      </c>
      <c r="C3316" s="666">
        <v>48347.27</v>
      </c>
      <c r="D3316" s="667"/>
      <c r="E3316" s="667"/>
      <c r="F3316" s="667"/>
      <c r="G3316" s="667"/>
      <c r="H3316" s="667"/>
      <c r="I3316" s="666">
        <v>7919.6</v>
      </c>
      <c r="J3316" s="666">
        <v>9729.7900000000009</v>
      </c>
      <c r="K3316" s="667"/>
      <c r="L3316" s="667"/>
      <c r="M3316" s="667"/>
      <c r="N3316" s="666">
        <v>65996.66</v>
      </c>
    </row>
    <row r="3317" spans="1:14" ht="15" thickBot="1">
      <c r="A3317" s="665" t="s">
        <v>2620</v>
      </c>
      <c r="B3317" s="665" t="s">
        <v>13</v>
      </c>
      <c r="C3317" s="666">
        <v>48347.4</v>
      </c>
      <c r="D3317" s="666">
        <v>184.68</v>
      </c>
      <c r="E3317" s="667"/>
      <c r="F3317" s="667"/>
      <c r="G3317" s="667"/>
      <c r="H3317" s="667"/>
      <c r="I3317" s="666">
        <v>13312.77</v>
      </c>
      <c r="J3317" s="666">
        <v>4436.3900000000003</v>
      </c>
      <c r="K3317" s="666">
        <v>12257.84</v>
      </c>
      <c r="L3317" s="667"/>
      <c r="M3317" s="667"/>
      <c r="N3317" s="666">
        <v>78539.08</v>
      </c>
    </row>
    <row r="3318" spans="1:14" ht="15" thickBot="1">
      <c r="A3318" s="665" t="s">
        <v>3859</v>
      </c>
      <c r="B3318" s="665" t="s">
        <v>13</v>
      </c>
      <c r="C3318" s="666">
        <v>25141.72</v>
      </c>
      <c r="D3318" s="666">
        <v>446.72</v>
      </c>
      <c r="E3318" s="667"/>
      <c r="F3318" s="667"/>
      <c r="G3318" s="667"/>
      <c r="H3318" s="667"/>
      <c r="I3318" s="666">
        <v>602.32000000000005</v>
      </c>
      <c r="J3318" s="666">
        <v>154.36000000000001</v>
      </c>
      <c r="K3318" s="666">
        <v>1.57</v>
      </c>
      <c r="L3318" s="666">
        <v>71.819999999999993</v>
      </c>
      <c r="M3318" s="667"/>
      <c r="N3318" s="666">
        <v>26418.51</v>
      </c>
    </row>
    <row r="3319" spans="1:14" ht="15" thickBot="1">
      <c r="A3319" s="665" t="s">
        <v>3859</v>
      </c>
      <c r="B3319" s="665" t="s">
        <v>15</v>
      </c>
      <c r="C3319" s="666">
        <v>23220.48</v>
      </c>
      <c r="D3319" s="666">
        <v>-26.49</v>
      </c>
      <c r="E3319" s="667"/>
      <c r="F3319" s="667"/>
      <c r="G3319" s="667"/>
      <c r="H3319" s="667"/>
      <c r="I3319" s="666">
        <v>-806.7</v>
      </c>
      <c r="J3319" s="666">
        <v>-958.01</v>
      </c>
      <c r="K3319" s="667"/>
      <c r="L3319" s="666">
        <v>54.42</v>
      </c>
      <c r="M3319" s="667"/>
      <c r="N3319" s="666">
        <v>21483.7</v>
      </c>
    </row>
    <row r="3320" spans="1:14" ht="15" thickBot="1">
      <c r="A3320" s="665" t="s">
        <v>3859</v>
      </c>
      <c r="B3320" s="665" t="s">
        <v>19</v>
      </c>
      <c r="C3320" s="666">
        <v>343.41</v>
      </c>
      <c r="D3320" s="667"/>
      <c r="E3320" s="667"/>
      <c r="F3320" s="667"/>
      <c r="G3320" s="667"/>
      <c r="H3320" s="667"/>
      <c r="I3320" s="666">
        <v>-158.5</v>
      </c>
      <c r="J3320" s="666">
        <v>-184.91</v>
      </c>
      <c r="K3320" s="667"/>
      <c r="L3320" s="667"/>
      <c r="M3320" s="667"/>
      <c r="N3320" s="666">
        <v>0</v>
      </c>
    </row>
    <row r="3321" spans="1:14" ht="15" thickBot="1">
      <c r="A3321" s="665" t="s">
        <v>3113</v>
      </c>
      <c r="B3321" s="665" t="s">
        <v>13</v>
      </c>
      <c r="C3321" s="666">
        <v>85560.12</v>
      </c>
      <c r="D3321" s="666">
        <v>1291.74</v>
      </c>
      <c r="E3321" s="667"/>
      <c r="F3321" s="667"/>
      <c r="G3321" s="667"/>
      <c r="H3321" s="667"/>
      <c r="I3321" s="666">
        <v>12353.57</v>
      </c>
      <c r="J3321" s="666">
        <v>2079.86</v>
      </c>
      <c r="K3321" s="666">
        <v>0.77</v>
      </c>
      <c r="L3321" s="666">
        <v>219.67</v>
      </c>
      <c r="M3321" s="667"/>
      <c r="N3321" s="666">
        <v>101505.73</v>
      </c>
    </row>
    <row r="3322" spans="1:14" ht="15" thickBot="1">
      <c r="A3322" s="665" t="s">
        <v>2621</v>
      </c>
      <c r="B3322" s="665" t="s">
        <v>13</v>
      </c>
      <c r="C3322" s="666">
        <v>83961.66</v>
      </c>
      <c r="D3322" s="667"/>
      <c r="E3322" s="667"/>
      <c r="F3322" s="666">
        <v>364.77</v>
      </c>
      <c r="G3322" s="667"/>
      <c r="H3322" s="667"/>
      <c r="I3322" s="666">
        <v>467.22</v>
      </c>
      <c r="J3322" s="667"/>
      <c r="K3322" s="666">
        <v>23539.69</v>
      </c>
      <c r="L3322" s="667"/>
      <c r="M3322" s="667"/>
      <c r="N3322" s="666">
        <v>108333.34</v>
      </c>
    </row>
    <row r="3323" spans="1:14" ht="15" thickBot="1">
      <c r="A3323" s="665" t="s">
        <v>2622</v>
      </c>
      <c r="B3323" s="665" t="s">
        <v>16</v>
      </c>
      <c r="C3323" s="667"/>
      <c r="D3323" s="667"/>
      <c r="E3323" s="667"/>
      <c r="F3323" s="667"/>
      <c r="G3323" s="666">
        <v>52179.44</v>
      </c>
      <c r="H3323" s="667"/>
      <c r="I3323" s="667"/>
      <c r="J3323" s="667"/>
      <c r="K3323" s="667"/>
      <c r="L3323" s="667"/>
      <c r="M3323" s="667"/>
      <c r="N3323" s="666">
        <v>52179.44</v>
      </c>
    </row>
    <row r="3324" spans="1:14" ht="15" thickBot="1">
      <c r="A3324" s="665" t="s">
        <v>3268</v>
      </c>
      <c r="B3324" s="665" t="s">
        <v>15</v>
      </c>
      <c r="C3324" s="666">
        <v>33432.85</v>
      </c>
      <c r="D3324" s="666">
        <v>-0.77</v>
      </c>
      <c r="E3324" s="667"/>
      <c r="F3324" s="667"/>
      <c r="G3324" s="666">
        <v>-3.73</v>
      </c>
      <c r="H3324" s="667"/>
      <c r="I3324" s="666">
        <v>1162.47</v>
      </c>
      <c r="J3324" s="667"/>
      <c r="K3324" s="666">
        <v>10516.68</v>
      </c>
      <c r="L3324" s="666">
        <v>-2.75</v>
      </c>
      <c r="M3324" s="667"/>
      <c r="N3324" s="666">
        <v>45104.75</v>
      </c>
    </row>
    <row r="3325" spans="1:14" ht="15" thickBot="1">
      <c r="A3325" s="665" t="s">
        <v>2623</v>
      </c>
      <c r="B3325" s="665" t="s">
        <v>13</v>
      </c>
      <c r="C3325" s="666">
        <v>66383.58</v>
      </c>
      <c r="D3325" s="667"/>
      <c r="E3325" s="667"/>
      <c r="F3325" s="667"/>
      <c r="G3325" s="667"/>
      <c r="H3325" s="667"/>
      <c r="I3325" s="667"/>
      <c r="J3325" s="667"/>
      <c r="K3325" s="666">
        <v>44828.02</v>
      </c>
      <c r="L3325" s="667"/>
      <c r="M3325" s="667"/>
      <c r="N3325" s="666">
        <v>111211.6</v>
      </c>
    </row>
    <row r="3326" spans="1:14" ht="15" thickBot="1">
      <c r="A3326" s="665" t="s">
        <v>2624</v>
      </c>
      <c r="B3326" s="665" t="s">
        <v>15</v>
      </c>
      <c r="C3326" s="666">
        <v>33855.51</v>
      </c>
      <c r="D3326" s="667"/>
      <c r="E3326" s="667"/>
      <c r="F3326" s="667"/>
      <c r="G3326" s="667"/>
      <c r="H3326" s="667"/>
      <c r="I3326" s="666">
        <v>8406.2099999999991</v>
      </c>
      <c r="J3326" s="666">
        <v>6805.68</v>
      </c>
      <c r="K3326" s="667"/>
      <c r="L3326" s="667"/>
      <c r="M3326" s="667"/>
      <c r="N3326" s="666">
        <v>49067.4</v>
      </c>
    </row>
    <row r="3327" spans="1:14" ht="15" thickBot="1">
      <c r="A3327" s="665" t="s">
        <v>3114</v>
      </c>
      <c r="B3327" s="665" t="s">
        <v>16</v>
      </c>
      <c r="C3327" s="666">
        <v>28937.3</v>
      </c>
      <c r="D3327" s="667"/>
      <c r="E3327" s="667"/>
      <c r="F3327" s="667"/>
      <c r="G3327" s="667"/>
      <c r="H3327" s="667"/>
      <c r="I3327" s="666">
        <v>1589.83</v>
      </c>
      <c r="J3327" s="667"/>
      <c r="K3327" s="666">
        <v>19094.810000000001</v>
      </c>
      <c r="L3327" s="667"/>
      <c r="M3327" s="667"/>
      <c r="N3327" s="666">
        <v>49621.94</v>
      </c>
    </row>
    <row r="3328" spans="1:14" ht="15" thickBot="1">
      <c r="A3328" s="665" t="s">
        <v>2625</v>
      </c>
      <c r="B3328" s="665" t="s">
        <v>14</v>
      </c>
      <c r="C3328" s="666">
        <v>63131.68</v>
      </c>
      <c r="D3328" s="666">
        <v>18511.87</v>
      </c>
      <c r="E3328" s="667"/>
      <c r="F3328" s="667"/>
      <c r="G3328" s="666">
        <v>184.71</v>
      </c>
      <c r="H3328" s="667"/>
      <c r="I3328" s="666">
        <v>24389.25</v>
      </c>
      <c r="J3328" s="667"/>
      <c r="K3328" s="666">
        <v>11.99</v>
      </c>
      <c r="L3328" s="666">
        <v>637.53</v>
      </c>
      <c r="M3328" s="666">
        <v>7530.39</v>
      </c>
      <c r="N3328" s="666">
        <v>114397.42</v>
      </c>
    </row>
    <row r="3329" spans="1:14" ht="15" thickBot="1">
      <c r="A3329" s="665" t="s">
        <v>2626</v>
      </c>
      <c r="B3329" s="665" t="s">
        <v>18</v>
      </c>
      <c r="C3329" s="666">
        <v>7641.83</v>
      </c>
      <c r="D3329" s="667"/>
      <c r="E3329" s="667"/>
      <c r="F3329" s="667"/>
      <c r="G3329" s="667"/>
      <c r="H3329" s="666">
        <v>1566.16</v>
      </c>
      <c r="I3329" s="667"/>
      <c r="J3329" s="666">
        <v>66345.36</v>
      </c>
      <c r="K3329" s="666">
        <v>2754.43</v>
      </c>
      <c r="L3329" s="667"/>
      <c r="M3329" s="667"/>
      <c r="N3329" s="666">
        <v>78307.78</v>
      </c>
    </row>
    <row r="3330" spans="1:14" ht="15" thickBot="1">
      <c r="A3330" s="665" t="s">
        <v>2627</v>
      </c>
      <c r="B3330" s="665" t="s">
        <v>13</v>
      </c>
      <c r="C3330" s="666">
        <v>55318.48</v>
      </c>
      <c r="D3330" s="666">
        <v>704.1</v>
      </c>
      <c r="E3330" s="667"/>
      <c r="F3330" s="667"/>
      <c r="G3330" s="667"/>
      <c r="H3330" s="667"/>
      <c r="I3330" s="666">
        <v>885.97</v>
      </c>
      <c r="J3330" s="666">
        <v>20580.009999999998</v>
      </c>
      <c r="K3330" s="666">
        <v>1.17</v>
      </c>
      <c r="L3330" s="666">
        <v>61.82</v>
      </c>
      <c r="M3330" s="667"/>
      <c r="N3330" s="666">
        <v>77551.55</v>
      </c>
    </row>
    <row r="3331" spans="1:14" ht="15" thickBot="1">
      <c r="A3331" s="665" t="s">
        <v>3115</v>
      </c>
      <c r="B3331" s="665" t="s">
        <v>16</v>
      </c>
      <c r="C3331" s="666">
        <v>48870.59</v>
      </c>
      <c r="D3331" s="666">
        <v>107.1</v>
      </c>
      <c r="E3331" s="667"/>
      <c r="F3331" s="667"/>
      <c r="G3331" s="667"/>
      <c r="H3331" s="667"/>
      <c r="I3331" s="666">
        <v>3181.67</v>
      </c>
      <c r="J3331" s="666">
        <v>-4.0599999999999996</v>
      </c>
      <c r="K3331" s="666">
        <v>1.1100000000000001</v>
      </c>
      <c r="L3331" s="666">
        <v>6.61</v>
      </c>
      <c r="M3331" s="667"/>
      <c r="N3331" s="666">
        <v>52163.02</v>
      </c>
    </row>
    <row r="3332" spans="1:14" ht="15" thickBot="1">
      <c r="A3332" s="665" t="s">
        <v>2628</v>
      </c>
      <c r="B3332" s="665" t="s">
        <v>13</v>
      </c>
      <c r="C3332" s="666">
        <v>17501.759999999998</v>
      </c>
      <c r="D3332" s="667"/>
      <c r="E3332" s="667"/>
      <c r="F3332" s="666">
        <v>78717.64</v>
      </c>
      <c r="G3332" s="667"/>
      <c r="H3332" s="667"/>
      <c r="I3332" s="666">
        <v>1053.08</v>
      </c>
      <c r="J3332" s="667"/>
      <c r="K3332" s="666">
        <v>17565.47</v>
      </c>
      <c r="L3332" s="667"/>
      <c r="M3332" s="667"/>
      <c r="N3332" s="666">
        <v>114837.95</v>
      </c>
    </row>
    <row r="3333" spans="1:14" ht="15" thickBot="1">
      <c r="A3333" s="665" t="s">
        <v>2629</v>
      </c>
      <c r="B3333" s="665" t="s">
        <v>15</v>
      </c>
      <c r="C3333" s="666">
        <v>53643.67</v>
      </c>
      <c r="D3333" s="667"/>
      <c r="E3333" s="667"/>
      <c r="F3333" s="667"/>
      <c r="G3333" s="667"/>
      <c r="H3333" s="667"/>
      <c r="I3333" s="666">
        <v>2116.48</v>
      </c>
      <c r="J3333" s="667"/>
      <c r="K3333" s="667"/>
      <c r="L3333" s="667"/>
      <c r="M3333" s="667"/>
      <c r="N3333" s="666">
        <v>55760.15</v>
      </c>
    </row>
    <row r="3334" spans="1:14" ht="15" thickBot="1">
      <c r="A3334" s="665" t="s">
        <v>2630</v>
      </c>
      <c r="B3334" s="665" t="s">
        <v>13</v>
      </c>
      <c r="C3334" s="667"/>
      <c r="D3334" s="667"/>
      <c r="E3334" s="667"/>
      <c r="F3334" s="666">
        <v>94819.59</v>
      </c>
      <c r="G3334" s="667"/>
      <c r="H3334" s="667"/>
      <c r="I3334" s="666">
        <v>1195.17</v>
      </c>
      <c r="J3334" s="667"/>
      <c r="K3334" s="666">
        <v>-3.91</v>
      </c>
      <c r="L3334" s="667"/>
      <c r="M3334" s="667"/>
      <c r="N3334" s="666">
        <v>96010.85</v>
      </c>
    </row>
    <row r="3335" spans="1:14" ht="15" thickBot="1">
      <c r="A3335" s="665" t="s">
        <v>2631</v>
      </c>
      <c r="B3335" s="665" t="s">
        <v>13</v>
      </c>
      <c r="C3335" s="666">
        <v>8843.43</v>
      </c>
      <c r="D3335" s="667"/>
      <c r="E3335" s="667"/>
      <c r="F3335" s="667"/>
      <c r="G3335" s="667"/>
      <c r="H3335" s="667"/>
      <c r="I3335" s="666">
        <v>98341.29</v>
      </c>
      <c r="J3335" s="667"/>
      <c r="K3335" s="667"/>
      <c r="L3335" s="667"/>
      <c r="M3335" s="667"/>
      <c r="N3335" s="666">
        <v>107184.72</v>
      </c>
    </row>
    <row r="3336" spans="1:14" ht="15" thickBot="1">
      <c r="A3336" s="665" t="s">
        <v>2632</v>
      </c>
      <c r="B3336" s="665" t="s">
        <v>13</v>
      </c>
      <c r="C3336" s="667"/>
      <c r="D3336" s="667"/>
      <c r="E3336" s="667"/>
      <c r="F3336" s="667"/>
      <c r="G3336" s="667"/>
      <c r="H3336" s="667"/>
      <c r="I3336" s="667"/>
      <c r="J3336" s="667"/>
      <c r="K3336" s="666">
        <v>272827.03000000003</v>
      </c>
      <c r="L3336" s="667"/>
      <c r="M3336" s="667"/>
      <c r="N3336" s="666">
        <v>272827.03000000003</v>
      </c>
    </row>
    <row r="3337" spans="1:14" ht="15" thickBot="1">
      <c r="A3337" s="665" t="s">
        <v>2633</v>
      </c>
      <c r="B3337" s="665" t="s">
        <v>13</v>
      </c>
      <c r="C3337" s="667"/>
      <c r="D3337" s="667"/>
      <c r="E3337" s="667"/>
      <c r="F3337" s="667"/>
      <c r="G3337" s="667"/>
      <c r="H3337" s="667"/>
      <c r="I3337" s="666">
        <v>3333.3</v>
      </c>
      <c r="J3337" s="667"/>
      <c r="K3337" s="666">
        <v>109882.99</v>
      </c>
      <c r="L3337" s="667"/>
      <c r="M3337" s="667"/>
      <c r="N3337" s="666">
        <v>113216.29</v>
      </c>
    </row>
    <row r="3338" spans="1:14" ht="15" thickBot="1">
      <c r="A3338" s="665" t="s">
        <v>2634</v>
      </c>
      <c r="B3338" s="665" t="s">
        <v>13</v>
      </c>
      <c r="C3338" s="666">
        <v>90769.73</v>
      </c>
      <c r="D3338" s="667"/>
      <c r="E3338" s="667"/>
      <c r="F3338" s="667"/>
      <c r="G3338" s="667"/>
      <c r="H3338" s="667"/>
      <c r="I3338" s="667"/>
      <c r="J3338" s="667"/>
      <c r="K3338" s="666">
        <v>23873.45</v>
      </c>
      <c r="L3338" s="667"/>
      <c r="M3338" s="667"/>
      <c r="N3338" s="666">
        <v>114643.18</v>
      </c>
    </row>
    <row r="3339" spans="1:14" ht="15" thickBot="1">
      <c r="A3339" s="665" t="s">
        <v>2635</v>
      </c>
      <c r="B3339" s="665" t="s">
        <v>13</v>
      </c>
      <c r="C3339" s="667"/>
      <c r="D3339" s="667"/>
      <c r="E3339" s="667"/>
      <c r="F3339" s="667"/>
      <c r="G3339" s="667"/>
      <c r="H3339" s="667"/>
      <c r="I3339" s="666">
        <v>231.8</v>
      </c>
      <c r="J3339" s="667"/>
      <c r="K3339" s="667"/>
      <c r="L3339" s="666">
        <v>53591.09</v>
      </c>
      <c r="M3339" s="667"/>
      <c r="N3339" s="666">
        <v>53822.89</v>
      </c>
    </row>
    <row r="3340" spans="1:14" ht="15" thickBot="1">
      <c r="A3340" s="665" t="s">
        <v>2636</v>
      </c>
      <c r="B3340" s="665" t="s">
        <v>13</v>
      </c>
      <c r="C3340" s="666">
        <v>40005.71</v>
      </c>
      <c r="D3340" s="667"/>
      <c r="E3340" s="667"/>
      <c r="F3340" s="667"/>
      <c r="G3340" s="667"/>
      <c r="H3340" s="667"/>
      <c r="I3340" s="667"/>
      <c r="J3340" s="667"/>
      <c r="K3340" s="666">
        <v>9762.68</v>
      </c>
      <c r="L3340" s="667"/>
      <c r="M3340" s="667"/>
      <c r="N3340" s="666">
        <v>49768.39</v>
      </c>
    </row>
    <row r="3341" spans="1:14" ht="15" thickBot="1">
      <c r="A3341" s="665" t="s">
        <v>2637</v>
      </c>
      <c r="B3341" s="665" t="s">
        <v>13</v>
      </c>
      <c r="C3341" s="666">
        <v>67819.87</v>
      </c>
      <c r="D3341" s="667"/>
      <c r="E3341" s="667"/>
      <c r="F3341" s="667"/>
      <c r="G3341" s="667"/>
      <c r="H3341" s="667"/>
      <c r="I3341" s="666">
        <v>1933.15</v>
      </c>
      <c r="J3341" s="666">
        <v>31641.18</v>
      </c>
      <c r="K3341" s="667"/>
      <c r="L3341" s="667"/>
      <c r="M3341" s="667"/>
      <c r="N3341" s="666">
        <v>101394.2</v>
      </c>
    </row>
    <row r="3342" spans="1:14" ht="15" thickBot="1">
      <c r="A3342" s="665" t="s">
        <v>3860</v>
      </c>
      <c r="B3342" s="665" t="s">
        <v>16</v>
      </c>
      <c r="C3342" s="666">
        <v>3598.96</v>
      </c>
      <c r="D3342" s="667"/>
      <c r="E3342" s="667"/>
      <c r="F3342" s="667"/>
      <c r="G3342" s="667"/>
      <c r="H3342" s="667"/>
      <c r="I3342" s="667"/>
      <c r="J3342" s="667"/>
      <c r="K3342" s="666">
        <v>2399.31</v>
      </c>
      <c r="L3342" s="667"/>
      <c r="M3342" s="667"/>
      <c r="N3342" s="666">
        <v>5998.27</v>
      </c>
    </row>
    <row r="3343" spans="1:14" ht="15" thickBot="1">
      <c r="A3343" s="665" t="s">
        <v>2638</v>
      </c>
      <c r="B3343" s="665" t="s">
        <v>13</v>
      </c>
      <c r="C3343" s="667"/>
      <c r="D3343" s="667"/>
      <c r="E3343" s="667"/>
      <c r="F3343" s="666">
        <v>1305</v>
      </c>
      <c r="G3343" s="667"/>
      <c r="H3343" s="667"/>
      <c r="I3343" s="667"/>
      <c r="J3343" s="667"/>
      <c r="K3343" s="666">
        <v>10860.92</v>
      </c>
      <c r="L3343" s="667"/>
      <c r="M3343" s="667"/>
      <c r="N3343" s="666">
        <v>12165.92</v>
      </c>
    </row>
    <row r="3344" spans="1:14" ht="15" thickBot="1">
      <c r="A3344" s="665" t="s">
        <v>2639</v>
      </c>
      <c r="B3344" s="665" t="s">
        <v>13</v>
      </c>
      <c r="C3344" s="666">
        <v>49653.62</v>
      </c>
      <c r="D3344" s="666">
        <v>2984.57</v>
      </c>
      <c r="E3344" s="667"/>
      <c r="F3344" s="667"/>
      <c r="G3344" s="666">
        <v>49.13</v>
      </c>
      <c r="H3344" s="667"/>
      <c r="I3344" s="667"/>
      <c r="J3344" s="666">
        <v>2508.09</v>
      </c>
      <c r="K3344" s="666">
        <v>1.26</v>
      </c>
      <c r="L3344" s="666">
        <v>52.21</v>
      </c>
      <c r="M3344" s="667"/>
      <c r="N3344" s="666">
        <v>55248.88</v>
      </c>
    </row>
    <row r="3345" spans="1:14" ht="15" thickBot="1">
      <c r="A3345" s="665" t="s">
        <v>2640</v>
      </c>
      <c r="B3345" s="665" t="s">
        <v>14</v>
      </c>
      <c r="C3345" s="666">
        <v>5.86</v>
      </c>
      <c r="D3345" s="666">
        <v>7.0000000000000007E-2</v>
      </c>
      <c r="E3345" s="667"/>
      <c r="F3345" s="666">
        <v>0.39</v>
      </c>
      <c r="G3345" s="666">
        <v>596.24</v>
      </c>
      <c r="H3345" s="667"/>
      <c r="I3345" s="666">
        <v>16.05</v>
      </c>
      <c r="J3345" s="667"/>
      <c r="K3345" s="666">
        <v>52311.59</v>
      </c>
      <c r="L3345" s="666">
        <v>0.57999999999999996</v>
      </c>
      <c r="M3345" s="666">
        <v>0.02</v>
      </c>
      <c r="N3345" s="666">
        <v>52930.8</v>
      </c>
    </row>
    <row r="3346" spans="1:14" ht="15" thickBot="1">
      <c r="A3346" s="665" t="s">
        <v>3861</v>
      </c>
      <c r="B3346" s="665" t="s">
        <v>16</v>
      </c>
      <c r="C3346" s="666">
        <v>6634.09</v>
      </c>
      <c r="D3346" s="667"/>
      <c r="E3346" s="667"/>
      <c r="F3346" s="667"/>
      <c r="G3346" s="667"/>
      <c r="H3346" s="667"/>
      <c r="I3346" s="667"/>
      <c r="J3346" s="667"/>
      <c r="K3346" s="666">
        <v>4610.1499999999996</v>
      </c>
      <c r="L3346" s="667"/>
      <c r="M3346" s="667"/>
      <c r="N3346" s="666">
        <v>11244.24</v>
      </c>
    </row>
    <row r="3347" spans="1:14" ht="15" thickBot="1">
      <c r="A3347" s="665" t="s">
        <v>2641</v>
      </c>
      <c r="B3347" s="665" t="s">
        <v>13</v>
      </c>
      <c r="C3347" s="666">
        <v>43669.41</v>
      </c>
      <c r="D3347" s="666">
        <v>1251.3699999999999</v>
      </c>
      <c r="E3347" s="667"/>
      <c r="F3347" s="667"/>
      <c r="G3347" s="667"/>
      <c r="H3347" s="667"/>
      <c r="I3347" s="666">
        <v>13737.92</v>
      </c>
      <c r="J3347" s="666">
        <v>879.46</v>
      </c>
      <c r="K3347" s="666">
        <v>12.54</v>
      </c>
      <c r="L3347" s="666">
        <v>322.32</v>
      </c>
      <c r="M3347" s="667"/>
      <c r="N3347" s="666">
        <v>59873.02</v>
      </c>
    </row>
    <row r="3348" spans="1:14" ht="15" thickBot="1">
      <c r="A3348" s="665" t="s">
        <v>2642</v>
      </c>
      <c r="B3348" s="665" t="s">
        <v>16</v>
      </c>
      <c r="C3348" s="667"/>
      <c r="D3348" s="667"/>
      <c r="E3348" s="667"/>
      <c r="F3348" s="666">
        <v>43892.160000000003</v>
      </c>
      <c r="G3348" s="667"/>
      <c r="H3348" s="667"/>
      <c r="I3348" s="666">
        <v>-119.98</v>
      </c>
      <c r="J3348" s="667"/>
      <c r="K3348" s="666">
        <v>141.08000000000001</v>
      </c>
      <c r="L3348" s="667"/>
      <c r="M3348" s="667"/>
      <c r="N3348" s="666">
        <v>43913.26</v>
      </c>
    </row>
    <row r="3349" spans="1:14" ht="15" thickBot="1">
      <c r="A3349" s="665" t="s">
        <v>2643</v>
      </c>
      <c r="B3349" s="665" t="s">
        <v>14</v>
      </c>
      <c r="C3349" s="666">
        <v>121003.26</v>
      </c>
      <c r="D3349" s="666">
        <v>118.97</v>
      </c>
      <c r="E3349" s="667"/>
      <c r="F3349" s="667"/>
      <c r="G3349" s="666">
        <v>65.260000000000005</v>
      </c>
      <c r="H3349" s="667"/>
      <c r="I3349" s="666">
        <v>53347.8</v>
      </c>
      <c r="J3349" s="667"/>
      <c r="K3349" s="667"/>
      <c r="L3349" s="666">
        <v>99.52</v>
      </c>
      <c r="M3349" s="666">
        <v>92.17</v>
      </c>
      <c r="N3349" s="666">
        <v>174726.98</v>
      </c>
    </row>
    <row r="3350" spans="1:14" ht="15" thickBot="1">
      <c r="A3350" s="665" t="s">
        <v>2644</v>
      </c>
      <c r="B3350" s="665" t="s">
        <v>14</v>
      </c>
      <c r="C3350" s="666">
        <v>65.38</v>
      </c>
      <c r="D3350" s="667"/>
      <c r="E3350" s="667"/>
      <c r="F3350" s="667"/>
      <c r="G3350" s="667"/>
      <c r="H3350" s="667"/>
      <c r="I3350" s="666">
        <v>129158.6</v>
      </c>
      <c r="J3350" s="667"/>
      <c r="K3350" s="667"/>
      <c r="L3350" s="667"/>
      <c r="M3350" s="667"/>
      <c r="N3350" s="666">
        <v>129223.98</v>
      </c>
    </row>
    <row r="3351" spans="1:14" ht="15" thickBot="1">
      <c r="A3351" s="665" t="s">
        <v>2645</v>
      </c>
      <c r="B3351" s="665" t="s">
        <v>14</v>
      </c>
      <c r="C3351" s="666">
        <v>10333.879999999999</v>
      </c>
      <c r="D3351" s="667"/>
      <c r="E3351" s="667"/>
      <c r="F3351" s="667"/>
      <c r="G3351" s="667"/>
      <c r="H3351" s="667"/>
      <c r="I3351" s="666">
        <v>106030.16</v>
      </c>
      <c r="J3351" s="667"/>
      <c r="K3351" s="667"/>
      <c r="L3351" s="667"/>
      <c r="M3351" s="667"/>
      <c r="N3351" s="666">
        <v>116364.04</v>
      </c>
    </row>
    <row r="3352" spans="1:14" ht="15" thickBot="1">
      <c r="A3352" s="665" t="s">
        <v>2646</v>
      </c>
      <c r="B3352" s="665" t="s">
        <v>15</v>
      </c>
      <c r="C3352" s="667"/>
      <c r="D3352" s="667"/>
      <c r="E3352" s="667"/>
      <c r="F3352" s="667"/>
      <c r="G3352" s="667"/>
      <c r="H3352" s="667"/>
      <c r="I3352" s="666">
        <v>236.53</v>
      </c>
      <c r="J3352" s="667"/>
      <c r="K3352" s="666">
        <v>59368.55</v>
      </c>
      <c r="L3352" s="667"/>
      <c r="M3352" s="667"/>
      <c r="N3352" s="666">
        <v>59605.08</v>
      </c>
    </row>
    <row r="3353" spans="1:14" ht="15" thickBot="1">
      <c r="A3353" s="665" t="s">
        <v>3269</v>
      </c>
      <c r="B3353" s="665" t="s">
        <v>15</v>
      </c>
      <c r="C3353" s="667"/>
      <c r="D3353" s="667"/>
      <c r="E3353" s="667"/>
      <c r="F3353" s="667"/>
      <c r="G3353" s="667"/>
      <c r="H3353" s="667"/>
      <c r="I3353" s="667"/>
      <c r="J3353" s="667"/>
      <c r="K3353" s="666">
        <v>6730.83</v>
      </c>
      <c r="L3353" s="667"/>
      <c r="M3353" s="667"/>
      <c r="N3353" s="666">
        <v>6730.83</v>
      </c>
    </row>
    <row r="3354" spans="1:14" ht="15" thickBot="1">
      <c r="A3354" s="665" t="s">
        <v>3269</v>
      </c>
      <c r="B3354" s="665" t="s">
        <v>16</v>
      </c>
      <c r="C3354" s="666">
        <v>26737.26</v>
      </c>
      <c r="D3354" s="666">
        <v>140.38</v>
      </c>
      <c r="E3354" s="667"/>
      <c r="F3354" s="667"/>
      <c r="G3354" s="666">
        <v>12.71</v>
      </c>
      <c r="H3354" s="666">
        <v>237.62</v>
      </c>
      <c r="I3354" s="666">
        <v>481.77</v>
      </c>
      <c r="J3354" s="666">
        <v>1321.28</v>
      </c>
      <c r="K3354" s="666">
        <v>0</v>
      </c>
      <c r="L3354" s="666">
        <v>113.85</v>
      </c>
      <c r="M3354" s="667"/>
      <c r="N3354" s="666">
        <v>29044.87</v>
      </c>
    </row>
    <row r="3355" spans="1:14" ht="15" thickBot="1">
      <c r="A3355" s="665" t="s">
        <v>2647</v>
      </c>
      <c r="B3355" s="665" t="s">
        <v>13</v>
      </c>
      <c r="C3355" s="666">
        <v>46952.97</v>
      </c>
      <c r="D3355" s="666">
        <v>1001.66</v>
      </c>
      <c r="E3355" s="667"/>
      <c r="F3355" s="667"/>
      <c r="G3355" s="666">
        <v>47.2</v>
      </c>
      <c r="H3355" s="667"/>
      <c r="I3355" s="666">
        <v>5588.59</v>
      </c>
      <c r="J3355" s="666">
        <v>17951.5</v>
      </c>
      <c r="K3355" s="667"/>
      <c r="L3355" s="666">
        <v>388.94</v>
      </c>
      <c r="M3355" s="667"/>
      <c r="N3355" s="666">
        <v>71930.86</v>
      </c>
    </row>
    <row r="3356" spans="1:14" ht="15" thickBot="1">
      <c r="A3356" s="665" t="s">
        <v>3270</v>
      </c>
      <c r="B3356" s="665" t="s">
        <v>15</v>
      </c>
      <c r="C3356" s="667"/>
      <c r="D3356" s="667"/>
      <c r="E3356" s="667"/>
      <c r="F3356" s="667"/>
      <c r="G3356" s="667"/>
      <c r="H3356" s="667"/>
      <c r="I3356" s="666">
        <v>559.72</v>
      </c>
      <c r="J3356" s="667"/>
      <c r="K3356" s="666">
        <v>38900.53</v>
      </c>
      <c r="L3356" s="667"/>
      <c r="M3356" s="667"/>
      <c r="N3356" s="666">
        <v>39460.25</v>
      </c>
    </row>
    <row r="3357" spans="1:14" ht="15" thickBot="1">
      <c r="A3357" s="665" t="s">
        <v>2648</v>
      </c>
      <c r="B3357" s="665" t="s">
        <v>13</v>
      </c>
      <c r="C3357" s="667"/>
      <c r="D3357" s="667"/>
      <c r="E3357" s="667"/>
      <c r="F3357" s="667"/>
      <c r="G3357" s="667"/>
      <c r="H3357" s="666">
        <v>2367.9</v>
      </c>
      <c r="I3357" s="666">
        <v>69380.87</v>
      </c>
      <c r="J3357" s="667"/>
      <c r="K3357" s="666">
        <v>5175.55</v>
      </c>
      <c r="L3357" s="667"/>
      <c r="M3357" s="667"/>
      <c r="N3357" s="666">
        <v>76924.320000000007</v>
      </c>
    </row>
    <row r="3358" spans="1:14" ht="15" thickBot="1">
      <c r="A3358" s="665" t="s">
        <v>3116</v>
      </c>
      <c r="B3358" s="665" t="s">
        <v>13</v>
      </c>
      <c r="C3358" s="666">
        <v>57745.55</v>
      </c>
      <c r="D3358" s="666">
        <v>4257.2700000000004</v>
      </c>
      <c r="E3358" s="667"/>
      <c r="F3358" s="667"/>
      <c r="G3358" s="667"/>
      <c r="H3358" s="667"/>
      <c r="I3358" s="666">
        <v>189.54</v>
      </c>
      <c r="J3358" s="666">
        <v>-80.64</v>
      </c>
      <c r="K3358" s="666">
        <v>-0.13</v>
      </c>
      <c r="L3358" s="666">
        <v>1.01</v>
      </c>
      <c r="M3358" s="667"/>
      <c r="N3358" s="666">
        <v>62112.6</v>
      </c>
    </row>
    <row r="3359" spans="1:14" ht="15" thickBot="1">
      <c r="A3359" s="665" t="s">
        <v>2649</v>
      </c>
      <c r="B3359" s="665" t="s">
        <v>14</v>
      </c>
      <c r="C3359" s="666">
        <v>12667.16</v>
      </c>
      <c r="D3359" s="666">
        <v>824.4</v>
      </c>
      <c r="E3359" s="667"/>
      <c r="F3359" s="667"/>
      <c r="G3359" s="666">
        <v>153.24</v>
      </c>
      <c r="H3359" s="667"/>
      <c r="I3359" s="666">
        <v>189088.25</v>
      </c>
      <c r="J3359" s="667"/>
      <c r="K3359" s="666">
        <v>866.82</v>
      </c>
      <c r="L3359" s="666">
        <v>12953.38</v>
      </c>
      <c r="M3359" s="667"/>
      <c r="N3359" s="666">
        <v>216553.25</v>
      </c>
    </row>
    <row r="3360" spans="1:14" ht="15" thickBot="1">
      <c r="A3360" s="665" t="s">
        <v>2650</v>
      </c>
      <c r="B3360" s="665" t="s">
        <v>13</v>
      </c>
      <c r="C3360" s="667"/>
      <c r="D3360" s="667"/>
      <c r="E3360" s="667"/>
      <c r="F3360" s="667"/>
      <c r="G3360" s="667"/>
      <c r="H3360" s="667"/>
      <c r="I3360" s="667"/>
      <c r="J3360" s="667"/>
      <c r="K3360" s="666">
        <v>51108.34</v>
      </c>
      <c r="L3360" s="667"/>
      <c r="M3360" s="667"/>
      <c r="N3360" s="666">
        <v>51108.34</v>
      </c>
    </row>
    <row r="3361" spans="1:14" ht="15" thickBot="1">
      <c r="A3361" s="665" t="s">
        <v>2651</v>
      </c>
      <c r="B3361" s="665" t="s">
        <v>13</v>
      </c>
      <c r="C3361" s="667"/>
      <c r="D3361" s="667"/>
      <c r="E3361" s="667"/>
      <c r="F3361" s="667"/>
      <c r="G3361" s="667"/>
      <c r="H3361" s="667"/>
      <c r="I3361" s="666">
        <v>58688.83</v>
      </c>
      <c r="J3361" s="667"/>
      <c r="K3361" s="666">
        <v>62931.48</v>
      </c>
      <c r="L3361" s="667"/>
      <c r="M3361" s="667"/>
      <c r="N3361" s="666">
        <v>121620.31</v>
      </c>
    </row>
    <row r="3362" spans="1:14" ht="15" thickBot="1">
      <c r="A3362" s="665" t="s">
        <v>3117</v>
      </c>
      <c r="B3362" s="665" t="s">
        <v>13</v>
      </c>
      <c r="C3362" s="666">
        <v>82562.720000000001</v>
      </c>
      <c r="D3362" s="666">
        <v>1024.9100000000001</v>
      </c>
      <c r="E3362" s="667"/>
      <c r="F3362" s="667"/>
      <c r="G3362" s="667"/>
      <c r="H3362" s="667"/>
      <c r="I3362" s="666">
        <v>9885.11</v>
      </c>
      <c r="J3362" s="666">
        <v>1801.71</v>
      </c>
      <c r="K3362" s="666">
        <v>377.26</v>
      </c>
      <c r="L3362" s="666">
        <v>731.95</v>
      </c>
      <c r="M3362" s="667"/>
      <c r="N3362" s="666">
        <v>96383.66</v>
      </c>
    </row>
    <row r="3363" spans="1:14" ht="15" thickBot="1">
      <c r="A3363" s="665" t="s">
        <v>2652</v>
      </c>
      <c r="B3363" s="665" t="s">
        <v>13</v>
      </c>
      <c r="C3363" s="666">
        <v>2261.84</v>
      </c>
      <c r="D3363" s="667"/>
      <c r="E3363" s="667"/>
      <c r="F3363" s="667"/>
      <c r="G3363" s="667"/>
      <c r="H3363" s="667"/>
      <c r="I3363" s="667"/>
      <c r="J3363" s="667"/>
      <c r="K3363" s="666">
        <v>9578.43</v>
      </c>
      <c r="L3363" s="667"/>
      <c r="M3363" s="667"/>
      <c r="N3363" s="666">
        <v>11840.27</v>
      </c>
    </row>
    <row r="3364" spans="1:14" ht="15" thickBot="1">
      <c r="A3364" s="665" t="s">
        <v>2653</v>
      </c>
      <c r="B3364" s="665" t="s">
        <v>17</v>
      </c>
      <c r="C3364" s="666">
        <v>3621.56</v>
      </c>
      <c r="D3364" s="666">
        <v>257.55</v>
      </c>
      <c r="E3364" s="667"/>
      <c r="F3364" s="667"/>
      <c r="G3364" s="666">
        <v>1040.33</v>
      </c>
      <c r="H3364" s="666">
        <v>1072</v>
      </c>
      <c r="I3364" s="666">
        <v>139.02000000000001</v>
      </c>
      <c r="J3364" s="666">
        <v>67695.31</v>
      </c>
      <c r="K3364" s="666">
        <v>4253.71</v>
      </c>
      <c r="L3364" s="666">
        <v>1908.82</v>
      </c>
      <c r="M3364" s="667"/>
      <c r="N3364" s="666">
        <v>79988.3</v>
      </c>
    </row>
    <row r="3365" spans="1:14" ht="15" thickBot="1">
      <c r="A3365" s="665" t="s">
        <v>2654</v>
      </c>
      <c r="B3365" s="665" t="s">
        <v>13</v>
      </c>
      <c r="C3365" s="666">
        <v>18159.599999999999</v>
      </c>
      <c r="D3365" s="667"/>
      <c r="E3365" s="667"/>
      <c r="F3365" s="666">
        <v>8866.9</v>
      </c>
      <c r="G3365" s="667"/>
      <c r="H3365" s="667"/>
      <c r="I3365" s="667"/>
      <c r="J3365" s="667"/>
      <c r="K3365" s="666">
        <v>42428.03</v>
      </c>
      <c r="L3365" s="667"/>
      <c r="M3365" s="667"/>
      <c r="N3365" s="666">
        <v>69454.53</v>
      </c>
    </row>
    <row r="3366" spans="1:14" ht="15" thickBot="1">
      <c r="A3366" s="665" t="s">
        <v>2655</v>
      </c>
      <c r="B3366" s="665" t="s">
        <v>14</v>
      </c>
      <c r="C3366" s="666">
        <v>20599.37</v>
      </c>
      <c r="D3366" s="666">
        <v>121.74</v>
      </c>
      <c r="E3366" s="667"/>
      <c r="F3366" s="667"/>
      <c r="G3366" s="666">
        <v>796.63</v>
      </c>
      <c r="H3366" s="667"/>
      <c r="I3366" s="666">
        <v>91211.78</v>
      </c>
      <c r="J3366" s="667"/>
      <c r="K3366" s="666">
        <v>-0.24</v>
      </c>
      <c r="L3366" s="666">
        <v>177.56</v>
      </c>
      <c r="M3366" s="666">
        <v>191.13</v>
      </c>
      <c r="N3366" s="666">
        <v>113097.97</v>
      </c>
    </row>
    <row r="3367" spans="1:14" ht="15" thickBot="1">
      <c r="A3367" s="665" t="s">
        <v>2656</v>
      </c>
      <c r="B3367" s="665" t="s">
        <v>16</v>
      </c>
      <c r="C3367" s="666">
        <v>15720.33</v>
      </c>
      <c r="D3367" s="667"/>
      <c r="E3367" s="667"/>
      <c r="F3367" s="667"/>
      <c r="G3367" s="667"/>
      <c r="H3367" s="667"/>
      <c r="I3367" s="667"/>
      <c r="J3367" s="667"/>
      <c r="K3367" s="666">
        <v>24917.52</v>
      </c>
      <c r="L3367" s="667"/>
      <c r="M3367" s="667"/>
      <c r="N3367" s="666">
        <v>40637.85</v>
      </c>
    </row>
    <row r="3368" spans="1:14" ht="15" thickBot="1">
      <c r="A3368" s="665" t="s">
        <v>2657</v>
      </c>
      <c r="B3368" s="665" t="s">
        <v>13</v>
      </c>
      <c r="C3368" s="666">
        <v>5617.55</v>
      </c>
      <c r="D3368" s="667"/>
      <c r="E3368" s="667"/>
      <c r="F3368" s="667"/>
      <c r="G3368" s="667"/>
      <c r="H3368" s="667"/>
      <c r="I3368" s="666">
        <v>17842.52</v>
      </c>
      <c r="J3368" s="667"/>
      <c r="K3368" s="667"/>
      <c r="L3368" s="667"/>
      <c r="M3368" s="667"/>
      <c r="N3368" s="666">
        <v>23460.07</v>
      </c>
    </row>
    <row r="3369" spans="1:14" ht="15" thickBot="1">
      <c r="A3369" s="665" t="s">
        <v>2658</v>
      </c>
      <c r="B3369" s="665" t="s">
        <v>14</v>
      </c>
      <c r="C3369" s="666">
        <v>0.73</v>
      </c>
      <c r="D3369" s="666">
        <v>1.27</v>
      </c>
      <c r="E3369" s="667"/>
      <c r="F3369" s="667"/>
      <c r="G3369" s="666">
        <v>0</v>
      </c>
      <c r="H3369" s="667"/>
      <c r="I3369" s="666">
        <v>8.7899999999999991</v>
      </c>
      <c r="J3369" s="667"/>
      <c r="K3369" s="667"/>
      <c r="L3369" s="667"/>
      <c r="M3369" s="667"/>
      <c r="N3369" s="666">
        <v>10.79</v>
      </c>
    </row>
    <row r="3370" spans="1:14" ht="15" thickBot="1">
      <c r="A3370" s="665" t="s">
        <v>2659</v>
      </c>
      <c r="B3370" s="665" t="s">
        <v>14</v>
      </c>
      <c r="C3370" s="666">
        <v>8.07</v>
      </c>
      <c r="D3370" s="666">
        <v>0.09</v>
      </c>
      <c r="E3370" s="667"/>
      <c r="F3370" s="666">
        <v>193.62</v>
      </c>
      <c r="G3370" s="666">
        <v>180.13</v>
      </c>
      <c r="H3370" s="667"/>
      <c r="I3370" s="666">
        <v>4346.82</v>
      </c>
      <c r="J3370" s="667"/>
      <c r="K3370" s="666">
        <v>55065</v>
      </c>
      <c r="L3370" s="666">
        <v>15.68</v>
      </c>
      <c r="M3370" s="666">
        <v>0.02</v>
      </c>
      <c r="N3370" s="666">
        <v>59809.43</v>
      </c>
    </row>
    <row r="3371" spans="1:14" ht="15" thickBot="1">
      <c r="A3371" s="665" t="s">
        <v>2660</v>
      </c>
      <c r="B3371" s="665" t="s">
        <v>13</v>
      </c>
      <c r="C3371" s="666">
        <v>31087.82</v>
      </c>
      <c r="D3371" s="667"/>
      <c r="E3371" s="667"/>
      <c r="F3371" s="667"/>
      <c r="G3371" s="667"/>
      <c r="H3371" s="667"/>
      <c r="I3371" s="667"/>
      <c r="J3371" s="666">
        <v>40007.699999999997</v>
      </c>
      <c r="K3371" s="666">
        <v>3114.99</v>
      </c>
      <c r="L3371" s="667"/>
      <c r="M3371" s="667"/>
      <c r="N3371" s="666">
        <v>74210.509999999995</v>
      </c>
    </row>
    <row r="3372" spans="1:14" ht="15" thickBot="1">
      <c r="A3372" s="665" t="s">
        <v>2661</v>
      </c>
      <c r="B3372" s="665" t="s">
        <v>14</v>
      </c>
      <c r="C3372" s="666">
        <v>4.93</v>
      </c>
      <c r="D3372" s="667"/>
      <c r="E3372" s="667"/>
      <c r="F3372" s="667"/>
      <c r="G3372" s="667"/>
      <c r="H3372" s="667"/>
      <c r="I3372" s="666">
        <v>125217.65</v>
      </c>
      <c r="J3372" s="667"/>
      <c r="K3372" s="667"/>
      <c r="L3372" s="666">
        <v>23.66</v>
      </c>
      <c r="M3372" s="667"/>
      <c r="N3372" s="666">
        <v>125246.24</v>
      </c>
    </row>
    <row r="3373" spans="1:14" ht="15" thickBot="1">
      <c r="A3373" s="665" t="s">
        <v>2662</v>
      </c>
      <c r="B3373" s="665" t="s">
        <v>13</v>
      </c>
      <c r="C3373" s="666">
        <v>65385.07</v>
      </c>
      <c r="D3373" s="666">
        <v>222.28</v>
      </c>
      <c r="E3373" s="667"/>
      <c r="F3373" s="666">
        <v>160.15</v>
      </c>
      <c r="G3373" s="666">
        <v>22.51</v>
      </c>
      <c r="H3373" s="667"/>
      <c r="I3373" s="666">
        <v>2119.5</v>
      </c>
      <c r="J3373" s="666">
        <v>882.27</v>
      </c>
      <c r="K3373" s="666">
        <v>11319.73</v>
      </c>
      <c r="L3373" s="666">
        <v>23.29</v>
      </c>
      <c r="M3373" s="667"/>
      <c r="N3373" s="666">
        <v>80134.8</v>
      </c>
    </row>
    <row r="3374" spans="1:14" ht="15" thickBot="1">
      <c r="A3374" s="665" t="s">
        <v>2663</v>
      </c>
      <c r="B3374" s="665" t="s">
        <v>13</v>
      </c>
      <c r="C3374" s="666">
        <v>40959.050000000003</v>
      </c>
      <c r="D3374" s="667"/>
      <c r="E3374" s="667"/>
      <c r="F3374" s="667"/>
      <c r="G3374" s="667"/>
      <c r="H3374" s="667"/>
      <c r="I3374" s="667"/>
      <c r="J3374" s="667"/>
      <c r="K3374" s="666">
        <v>19437.009999999998</v>
      </c>
      <c r="L3374" s="667"/>
      <c r="M3374" s="667"/>
      <c r="N3374" s="666">
        <v>60396.06</v>
      </c>
    </row>
    <row r="3375" spans="1:14" ht="15" thickBot="1">
      <c r="A3375" s="665" t="s">
        <v>2664</v>
      </c>
      <c r="B3375" s="665" t="s">
        <v>13</v>
      </c>
      <c r="C3375" s="666">
        <v>7094.36</v>
      </c>
      <c r="D3375" s="666">
        <v>342.76</v>
      </c>
      <c r="E3375" s="667"/>
      <c r="F3375" s="666">
        <v>24.97</v>
      </c>
      <c r="G3375" s="666">
        <v>359.74</v>
      </c>
      <c r="H3375" s="667"/>
      <c r="I3375" s="666">
        <v>21216.59</v>
      </c>
      <c r="J3375" s="667"/>
      <c r="K3375" s="666">
        <v>50709.43</v>
      </c>
      <c r="L3375" s="666">
        <v>213.3</v>
      </c>
      <c r="M3375" s="666">
        <v>753.83</v>
      </c>
      <c r="N3375" s="666">
        <v>80714.98</v>
      </c>
    </row>
    <row r="3376" spans="1:14" ht="15" thickBot="1">
      <c r="A3376" s="665" t="s">
        <v>2665</v>
      </c>
      <c r="B3376" s="665" t="s">
        <v>15</v>
      </c>
      <c r="C3376" s="666">
        <v>42515.1</v>
      </c>
      <c r="D3376" s="667"/>
      <c r="E3376" s="667"/>
      <c r="F3376" s="667"/>
      <c r="G3376" s="667"/>
      <c r="H3376" s="667"/>
      <c r="I3376" s="666">
        <v>1604.27</v>
      </c>
      <c r="J3376" s="667"/>
      <c r="K3376" s="667"/>
      <c r="L3376" s="667"/>
      <c r="M3376" s="667"/>
      <c r="N3376" s="666">
        <v>44119.37</v>
      </c>
    </row>
    <row r="3377" spans="1:14" ht="15" thickBot="1">
      <c r="A3377" s="665" t="s">
        <v>3862</v>
      </c>
      <c r="B3377" s="665" t="s">
        <v>16</v>
      </c>
      <c r="C3377" s="667"/>
      <c r="D3377" s="667"/>
      <c r="E3377" s="667"/>
      <c r="F3377" s="667"/>
      <c r="G3377" s="667"/>
      <c r="H3377" s="667"/>
      <c r="I3377" s="666">
        <v>36863.980000000003</v>
      </c>
      <c r="J3377" s="667"/>
      <c r="K3377" s="667"/>
      <c r="L3377" s="667"/>
      <c r="M3377" s="667"/>
      <c r="N3377" s="666">
        <v>36863.980000000003</v>
      </c>
    </row>
    <row r="3378" spans="1:14" ht="15" thickBot="1">
      <c r="A3378" s="665" t="s">
        <v>2666</v>
      </c>
      <c r="B3378" s="665" t="s">
        <v>13</v>
      </c>
      <c r="C3378" s="667"/>
      <c r="D3378" s="667"/>
      <c r="E3378" s="667"/>
      <c r="F3378" s="667"/>
      <c r="G3378" s="667"/>
      <c r="H3378" s="667"/>
      <c r="I3378" s="667"/>
      <c r="J3378" s="667"/>
      <c r="K3378" s="666">
        <v>111702.41</v>
      </c>
      <c r="L3378" s="666">
        <v>2576.6</v>
      </c>
      <c r="M3378" s="667"/>
      <c r="N3378" s="666">
        <v>114279.01</v>
      </c>
    </row>
    <row r="3379" spans="1:14" ht="15" thickBot="1">
      <c r="A3379" s="665" t="s">
        <v>2667</v>
      </c>
      <c r="B3379" s="665" t="s">
        <v>15</v>
      </c>
      <c r="C3379" s="667"/>
      <c r="D3379" s="667"/>
      <c r="E3379" s="667"/>
      <c r="F3379" s="667"/>
      <c r="G3379" s="667"/>
      <c r="H3379" s="667"/>
      <c r="I3379" s="667"/>
      <c r="J3379" s="667"/>
      <c r="K3379" s="666">
        <v>477.44</v>
      </c>
      <c r="L3379" s="667"/>
      <c r="M3379" s="667"/>
      <c r="N3379" s="666">
        <v>477.44</v>
      </c>
    </row>
    <row r="3380" spans="1:14" ht="15" thickBot="1">
      <c r="A3380" s="665" t="s">
        <v>2668</v>
      </c>
      <c r="B3380" s="665" t="s">
        <v>14</v>
      </c>
      <c r="C3380" s="666">
        <v>14494.99</v>
      </c>
      <c r="D3380" s="666">
        <v>2061.46</v>
      </c>
      <c r="E3380" s="667"/>
      <c r="F3380" s="667"/>
      <c r="G3380" s="666">
        <v>2030.56</v>
      </c>
      <c r="H3380" s="667"/>
      <c r="I3380" s="666">
        <v>169768.22</v>
      </c>
      <c r="J3380" s="667"/>
      <c r="K3380" s="666">
        <v>52.68</v>
      </c>
      <c r="L3380" s="666">
        <v>8478.9699999999993</v>
      </c>
      <c r="M3380" s="667"/>
      <c r="N3380" s="666">
        <v>196886.88</v>
      </c>
    </row>
    <row r="3381" spans="1:14" ht="15" thickBot="1">
      <c r="A3381" s="665" t="s">
        <v>3863</v>
      </c>
      <c r="B3381" s="665" t="s">
        <v>13</v>
      </c>
      <c r="C3381" s="667"/>
      <c r="D3381" s="667"/>
      <c r="E3381" s="667"/>
      <c r="F3381" s="667"/>
      <c r="G3381" s="667"/>
      <c r="H3381" s="667"/>
      <c r="I3381" s="667"/>
      <c r="J3381" s="667"/>
      <c r="K3381" s="667"/>
      <c r="L3381" s="666">
        <v>39626.769999999997</v>
      </c>
      <c r="M3381" s="667"/>
      <c r="N3381" s="666">
        <v>39626.769999999997</v>
      </c>
    </row>
    <row r="3382" spans="1:14" ht="15" thickBot="1">
      <c r="A3382" s="665" t="s">
        <v>2669</v>
      </c>
      <c r="B3382" s="665" t="s">
        <v>13</v>
      </c>
      <c r="C3382" s="666">
        <v>59157.760000000002</v>
      </c>
      <c r="D3382" s="666">
        <v>26.44</v>
      </c>
      <c r="E3382" s="667"/>
      <c r="F3382" s="666">
        <v>0.41</v>
      </c>
      <c r="G3382" s="667"/>
      <c r="H3382" s="667"/>
      <c r="I3382" s="666">
        <v>1756.14</v>
      </c>
      <c r="J3382" s="666">
        <v>575.79</v>
      </c>
      <c r="K3382" s="667"/>
      <c r="L3382" s="666">
        <v>67.94</v>
      </c>
      <c r="M3382" s="667"/>
      <c r="N3382" s="666">
        <v>61584.480000000003</v>
      </c>
    </row>
    <row r="3383" spans="1:14" ht="15" thickBot="1">
      <c r="A3383" s="665" t="s">
        <v>2670</v>
      </c>
      <c r="B3383" s="665" t="s">
        <v>14</v>
      </c>
      <c r="C3383" s="666">
        <v>912.38</v>
      </c>
      <c r="D3383" s="666">
        <v>1842.38</v>
      </c>
      <c r="E3383" s="667"/>
      <c r="F3383" s="667"/>
      <c r="G3383" s="667"/>
      <c r="H3383" s="667"/>
      <c r="I3383" s="666">
        <v>161121.25</v>
      </c>
      <c r="J3383" s="667"/>
      <c r="K3383" s="667"/>
      <c r="L3383" s="667"/>
      <c r="M3383" s="667"/>
      <c r="N3383" s="666">
        <v>163876.01</v>
      </c>
    </row>
    <row r="3384" spans="1:14" ht="15" thickBot="1">
      <c r="A3384" s="665" t="s">
        <v>2671</v>
      </c>
      <c r="B3384" s="665" t="s">
        <v>15</v>
      </c>
      <c r="C3384" s="667"/>
      <c r="D3384" s="667"/>
      <c r="E3384" s="667"/>
      <c r="F3384" s="667"/>
      <c r="G3384" s="667"/>
      <c r="H3384" s="667"/>
      <c r="I3384" s="667"/>
      <c r="J3384" s="667"/>
      <c r="K3384" s="666">
        <v>40554.54</v>
      </c>
      <c r="L3384" s="667"/>
      <c r="M3384" s="667"/>
      <c r="N3384" s="666">
        <v>40554.54</v>
      </c>
    </row>
    <row r="3385" spans="1:14" ht="15" thickBot="1">
      <c r="A3385" s="665" t="s">
        <v>3271</v>
      </c>
      <c r="B3385" s="665" t="s">
        <v>16</v>
      </c>
      <c r="C3385" s="666">
        <v>19762.919999999998</v>
      </c>
      <c r="D3385" s="667"/>
      <c r="E3385" s="667"/>
      <c r="F3385" s="667"/>
      <c r="G3385" s="667"/>
      <c r="H3385" s="667"/>
      <c r="I3385" s="667"/>
      <c r="J3385" s="667"/>
      <c r="K3385" s="666">
        <v>31114.63</v>
      </c>
      <c r="L3385" s="667"/>
      <c r="M3385" s="667"/>
      <c r="N3385" s="666">
        <v>50877.55</v>
      </c>
    </row>
    <row r="3386" spans="1:14" ht="15" thickBot="1">
      <c r="A3386" s="665" t="s">
        <v>2672</v>
      </c>
      <c r="B3386" s="665" t="s">
        <v>15</v>
      </c>
      <c r="C3386" s="667"/>
      <c r="D3386" s="667"/>
      <c r="E3386" s="667"/>
      <c r="F3386" s="667"/>
      <c r="G3386" s="667"/>
      <c r="H3386" s="667"/>
      <c r="I3386" s="666">
        <v>91.66</v>
      </c>
      <c r="J3386" s="667"/>
      <c r="K3386" s="666">
        <v>47394.19</v>
      </c>
      <c r="L3386" s="667"/>
      <c r="M3386" s="667"/>
      <c r="N3386" s="666">
        <v>47485.85</v>
      </c>
    </row>
    <row r="3387" spans="1:14" ht="15" thickBot="1">
      <c r="A3387" s="665" t="s">
        <v>2673</v>
      </c>
      <c r="B3387" s="665" t="s">
        <v>17</v>
      </c>
      <c r="C3387" s="666">
        <v>4309.33</v>
      </c>
      <c r="D3387" s="666">
        <v>2736.41</v>
      </c>
      <c r="E3387" s="667"/>
      <c r="F3387" s="667"/>
      <c r="G3387" s="666">
        <v>446.21</v>
      </c>
      <c r="H3387" s="666">
        <v>373.14</v>
      </c>
      <c r="I3387" s="666">
        <v>29.29</v>
      </c>
      <c r="J3387" s="666">
        <v>66242.490000000005</v>
      </c>
      <c r="K3387" s="666">
        <v>974.25</v>
      </c>
      <c r="L3387" s="666">
        <v>5895.08</v>
      </c>
      <c r="M3387" s="667"/>
      <c r="N3387" s="666">
        <v>81006.2</v>
      </c>
    </row>
    <row r="3388" spans="1:14" ht="15" thickBot="1">
      <c r="A3388" s="665" t="s">
        <v>2674</v>
      </c>
      <c r="B3388" s="665" t="s">
        <v>15</v>
      </c>
      <c r="C3388" s="666">
        <v>44534.32</v>
      </c>
      <c r="D3388" s="667"/>
      <c r="E3388" s="667"/>
      <c r="F3388" s="667"/>
      <c r="G3388" s="667"/>
      <c r="H3388" s="667"/>
      <c r="I3388" s="666">
        <v>7298.2</v>
      </c>
      <c r="J3388" s="666">
        <v>8985.82</v>
      </c>
      <c r="K3388" s="667"/>
      <c r="L3388" s="667"/>
      <c r="M3388" s="667"/>
      <c r="N3388" s="666">
        <v>60818.34</v>
      </c>
    </row>
    <row r="3389" spans="1:14" ht="15" thickBot="1">
      <c r="A3389" s="665" t="s">
        <v>2675</v>
      </c>
      <c r="B3389" s="665" t="s">
        <v>16</v>
      </c>
      <c r="C3389" s="667"/>
      <c r="D3389" s="667"/>
      <c r="E3389" s="667"/>
      <c r="F3389" s="667"/>
      <c r="G3389" s="667"/>
      <c r="H3389" s="667"/>
      <c r="I3389" s="667"/>
      <c r="J3389" s="666">
        <v>98674.71</v>
      </c>
      <c r="K3389" s="667"/>
      <c r="L3389" s="667"/>
      <c r="M3389" s="667"/>
      <c r="N3389" s="666">
        <v>98674.71</v>
      </c>
    </row>
    <row r="3390" spans="1:14" ht="15" thickBot="1">
      <c r="A3390" s="665" t="s">
        <v>2676</v>
      </c>
      <c r="B3390" s="665" t="s">
        <v>13</v>
      </c>
      <c r="C3390" s="666">
        <v>13694.4</v>
      </c>
      <c r="D3390" s="667"/>
      <c r="E3390" s="667"/>
      <c r="F3390" s="667"/>
      <c r="G3390" s="667"/>
      <c r="H3390" s="667"/>
      <c r="I3390" s="666">
        <v>69829.2</v>
      </c>
      <c r="J3390" s="667"/>
      <c r="K3390" s="666">
        <v>169.53</v>
      </c>
      <c r="L3390" s="667"/>
      <c r="M3390" s="667"/>
      <c r="N3390" s="666">
        <v>83693.13</v>
      </c>
    </row>
    <row r="3391" spans="1:14" ht="15" thickBot="1">
      <c r="A3391" s="665" t="s">
        <v>3118</v>
      </c>
      <c r="B3391" s="665" t="s">
        <v>13</v>
      </c>
      <c r="C3391" s="666">
        <v>68684.59</v>
      </c>
      <c r="D3391" s="666">
        <v>171.23</v>
      </c>
      <c r="E3391" s="667"/>
      <c r="F3391" s="667"/>
      <c r="G3391" s="667"/>
      <c r="H3391" s="667"/>
      <c r="I3391" s="666">
        <v>4397.3</v>
      </c>
      <c r="J3391" s="667"/>
      <c r="K3391" s="667"/>
      <c r="L3391" s="666">
        <v>-4.41</v>
      </c>
      <c r="M3391" s="667"/>
      <c r="N3391" s="666">
        <v>73248.710000000006</v>
      </c>
    </row>
    <row r="3392" spans="1:14" ht="15" thickBot="1">
      <c r="A3392" s="665" t="s">
        <v>2677</v>
      </c>
      <c r="B3392" s="665" t="s">
        <v>14</v>
      </c>
      <c r="C3392" s="666">
        <v>107772.13</v>
      </c>
      <c r="D3392" s="666">
        <v>20991.41</v>
      </c>
      <c r="E3392" s="667"/>
      <c r="F3392" s="667"/>
      <c r="G3392" s="666">
        <v>25.77</v>
      </c>
      <c r="H3392" s="667"/>
      <c r="I3392" s="666">
        <v>48522.94</v>
      </c>
      <c r="J3392" s="667"/>
      <c r="K3392" s="666">
        <v>8.82</v>
      </c>
      <c r="L3392" s="666">
        <v>719.8</v>
      </c>
      <c r="M3392" s="666">
        <v>183.65</v>
      </c>
      <c r="N3392" s="666">
        <v>178224.52</v>
      </c>
    </row>
    <row r="3393" spans="1:14" ht="15" thickBot="1">
      <c r="A3393" s="665" t="s">
        <v>2678</v>
      </c>
      <c r="B3393" s="665" t="s">
        <v>13</v>
      </c>
      <c r="C3393" s="666">
        <v>-0.6</v>
      </c>
      <c r="D3393" s="667"/>
      <c r="E3393" s="667"/>
      <c r="F3393" s="667"/>
      <c r="G3393" s="667"/>
      <c r="H3393" s="667"/>
      <c r="I3393" s="666">
        <v>89879.91</v>
      </c>
      <c r="J3393" s="667"/>
      <c r="K3393" s="667"/>
      <c r="L3393" s="666">
        <v>-3.17</v>
      </c>
      <c r="M3393" s="667"/>
      <c r="N3393" s="666">
        <v>89876.14</v>
      </c>
    </row>
    <row r="3394" spans="1:14" ht="15" thickBot="1">
      <c r="A3394" s="665" t="s">
        <v>2679</v>
      </c>
      <c r="B3394" s="665" t="s">
        <v>13</v>
      </c>
      <c r="C3394" s="666">
        <v>91917.03</v>
      </c>
      <c r="D3394" s="666">
        <v>12041.51</v>
      </c>
      <c r="E3394" s="667"/>
      <c r="F3394" s="667"/>
      <c r="G3394" s="667"/>
      <c r="H3394" s="667"/>
      <c r="I3394" s="666">
        <v>12356.96</v>
      </c>
      <c r="J3394" s="667"/>
      <c r="K3394" s="667"/>
      <c r="L3394" s="667"/>
      <c r="M3394" s="667"/>
      <c r="N3394" s="666">
        <v>116315.5</v>
      </c>
    </row>
    <row r="3395" spans="1:14" ht="15" thickBot="1">
      <c r="A3395" s="665" t="s">
        <v>2680</v>
      </c>
      <c r="B3395" s="665" t="s">
        <v>13</v>
      </c>
      <c r="C3395" s="666">
        <v>65412.28</v>
      </c>
      <c r="D3395" s="666">
        <v>4640.01</v>
      </c>
      <c r="E3395" s="667"/>
      <c r="F3395" s="667"/>
      <c r="G3395" s="667"/>
      <c r="H3395" s="667"/>
      <c r="I3395" s="666">
        <v>3179.01</v>
      </c>
      <c r="J3395" s="666">
        <v>5834.79</v>
      </c>
      <c r="K3395" s="666">
        <v>-0.86</v>
      </c>
      <c r="L3395" s="666">
        <v>196.01</v>
      </c>
      <c r="M3395" s="667"/>
      <c r="N3395" s="666">
        <v>79261.240000000005</v>
      </c>
    </row>
    <row r="3396" spans="1:14" ht="15" thickBot="1">
      <c r="A3396" s="665" t="s">
        <v>3119</v>
      </c>
      <c r="B3396" s="665" t="s">
        <v>13</v>
      </c>
      <c r="C3396" s="666">
        <v>54660.37</v>
      </c>
      <c r="D3396" s="666">
        <v>5284.34</v>
      </c>
      <c r="E3396" s="667"/>
      <c r="F3396" s="667"/>
      <c r="G3396" s="667"/>
      <c r="H3396" s="667"/>
      <c r="I3396" s="667"/>
      <c r="J3396" s="667"/>
      <c r="K3396" s="666">
        <v>13376.98</v>
      </c>
      <c r="L3396" s="666">
        <v>39.42</v>
      </c>
      <c r="M3396" s="667"/>
      <c r="N3396" s="666">
        <v>73361.11</v>
      </c>
    </row>
    <row r="3397" spans="1:14" ht="15" thickBot="1">
      <c r="A3397" s="665" t="s">
        <v>2681</v>
      </c>
      <c r="B3397" s="665" t="s">
        <v>13</v>
      </c>
      <c r="C3397" s="666">
        <v>61013.54</v>
      </c>
      <c r="D3397" s="666">
        <v>3648.76</v>
      </c>
      <c r="E3397" s="667"/>
      <c r="F3397" s="667"/>
      <c r="G3397" s="667"/>
      <c r="H3397" s="667"/>
      <c r="I3397" s="666">
        <v>3366.43</v>
      </c>
      <c r="J3397" s="666">
        <v>4883.82</v>
      </c>
      <c r="K3397" s="667"/>
      <c r="L3397" s="666">
        <v>618.92999999999995</v>
      </c>
      <c r="M3397" s="667"/>
      <c r="N3397" s="666">
        <v>73531.48</v>
      </c>
    </row>
    <row r="3398" spans="1:14" ht="15" thickBot="1">
      <c r="A3398" s="665" t="s">
        <v>2682</v>
      </c>
      <c r="B3398" s="665" t="s">
        <v>15</v>
      </c>
      <c r="C3398" s="667"/>
      <c r="D3398" s="667"/>
      <c r="E3398" s="667"/>
      <c r="F3398" s="667"/>
      <c r="G3398" s="667"/>
      <c r="H3398" s="667"/>
      <c r="I3398" s="667"/>
      <c r="J3398" s="667"/>
      <c r="K3398" s="666">
        <v>64387.92</v>
      </c>
      <c r="L3398" s="667"/>
      <c r="M3398" s="667"/>
      <c r="N3398" s="666">
        <v>64387.92</v>
      </c>
    </row>
    <row r="3399" spans="1:14" ht="15" thickBot="1">
      <c r="A3399" s="665" t="s">
        <v>2683</v>
      </c>
      <c r="B3399" s="665" t="s">
        <v>13</v>
      </c>
      <c r="C3399" s="666">
        <v>4873.97</v>
      </c>
      <c r="D3399" s="667"/>
      <c r="E3399" s="667"/>
      <c r="F3399" s="667"/>
      <c r="G3399" s="667"/>
      <c r="H3399" s="667"/>
      <c r="I3399" s="666">
        <v>43566.49</v>
      </c>
      <c r="J3399" s="666">
        <v>36276.980000000003</v>
      </c>
      <c r="K3399" s="666">
        <v>37131.83</v>
      </c>
      <c r="L3399" s="667"/>
      <c r="M3399" s="667"/>
      <c r="N3399" s="666">
        <v>121849.27</v>
      </c>
    </row>
    <row r="3400" spans="1:14" ht="15" thickBot="1">
      <c r="A3400" s="665" t="s">
        <v>2684</v>
      </c>
      <c r="B3400" s="665" t="s">
        <v>13</v>
      </c>
      <c r="C3400" s="666">
        <v>37246.800000000003</v>
      </c>
      <c r="D3400" s="667"/>
      <c r="E3400" s="667"/>
      <c r="F3400" s="667"/>
      <c r="G3400" s="667"/>
      <c r="H3400" s="667"/>
      <c r="I3400" s="667"/>
      <c r="J3400" s="667"/>
      <c r="K3400" s="666">
        <v>123095.05</v>
      </c>
      <c r="L3400" s="667"/>
      <c r="M3400" s="667"/>
      <c r="N3400" s="666">
        <v>160341.85</v>
      </c>
    </row>
    <row r="3401" spans="1:14" ht="15" thickBot="1">
      <c r="A3401" s="665" t="s">
        <v>2685</v>
      </c>
      <c r="B3401" s="665" t="s">
        <v>13</v>
      </c>
      <c r="C3401" s="666">
        <v>850.26</v>
      </c>
      <c r="D3401" s="667"/>
      <c r="E3401" s="667"/>
      <c r="F3401" s="667"/>
      <c r="G3401" s="667"/>
      <c r="H3401" s="667"/>
      <c r="I3401" s="667"/>
      <c r="J3401" s="667"/>
      <c r="K3401" s="666">
        <v>80035.31</v>
      </c>
      <c r="L3401" s="667"/>
      <c r="M3401" s="667"/>
      <c r="N3401" s="666">
        <v>80885.570000000007</v>
      </c>
    </row>
    <row r="3402" spans="1:14" ht="15" thickBot="1">
      <c r="A3402" s="665" t="s">
        <v>2686</v>
      </c>
      <c r="B3402" s="665" t="s">
        <v>13</v>
      </c>
      <c r="C3402" s="666">
        <v>2354.7800000000002</v>
      </c>
      <c r="D3402" s="667"/>
      <c r="E3402" s="667"/>
      <c r="F3402" s="667"/>
      <c r="G3402" s="667"/>
      <c r="H3402" s="667"/>
      <c r="I3402" s="667"/>
      <c r="J3402" s="667"/>
      <c r="K3402" s="666">
        <v>2571.5300000000002</v>
      </c>
      <c r="L3402" s="667"/>
      <c r="M3402" s="667"/>
      <c r="N3402" s="666">
        <v>4926.3100000000004</v>
      </c>
    </row>
    <row r="3403" spans="1:14" ht="15" thickBot="1">
      <c r="A3403" s="665" t="s">
        <v>2687</v>
      </c>
      <c r="B3403" s="665" t="s">
        <v>13</v>
      </c>
      <c r="C3403" s="666">
        <v>243.96</v>
      </c>
      <c r="D3403" s="667"/>
      <c r="E3403" s="667"/>
      <c r="F3403" s="667"/>
      <c r="G3403" s="667"/>
      <c r="H3403" s="667"/>
      <c r="I3403" s="666">
        <v>57703.67</v>
      </c>
      <c r="J3403" s="667"/>
      <c r="K3403" s="666">
        <v>873.53</v>
      </c>
      <c r="L3403" s="667"/>
      <c r="M3403" s="667"/>
      <c r="N3403" s="666">
        <v>58821.16</v>
      </c>
    </row>
    <row r="3404" spans="1:14" ht="15" thickBot="1">
      <c r="A3404" s="665" t="s">
        <v>2688</v>
      </c>
      <c r="B3404" s="665" t="s">
        <v>14</v>
      </c>
      <c r="C3404" s="666">
        <v>70.78</v>
      </c>
      <c r="D3404" s="666">
        <v>0.82</v>
      </c>
      <c r="E3404" s="667"/>
      <c r="F3404" s="666">
        <v>5.0199999999999996</v>
      </c>
      <c r="G3404" s="666">
        <v>136.58000000000001</v>
      </c>
      <c r="H3404" s="667"/>
      <c r="I3404" s="666">
        <v>1261.8</v>
      </c>
      <c r="J3404" s="667"/>
      <c r="K3404" s="666">
        <v>54032.08</v>
      </c>
      <c r="L3404" s="666">
        <v>9.36</v>
      </c>
      <c r="M3404" s="666">
        <v>0.11</v>
      </c>
      <c r="N3404" s="666">
        <v>55516.55</v>
      </c>
    </row>
    <row r="3405" spans="1:14" ht="15" thickBot="1">
      <c r="A3405" s="665" t="s">
        <v>2689</v>
      </c>
      <c r="B3405" s="665" t="s">
        <v>15</v>
      </c>
      <c r="C3405" s="666">
        <v>52356.66</v>
      </c>
      <c r="D3405" s="667"/>
      <c r="E3405" s="667"/>
      <c r="F3405" s="667"/>
      <c r="G3405" s="667"/>
      <c r="H3405" s="667"/>
      <c r="I3405" s="666">
        <v>8576.69</v>
      </c>
      <c r="J3405" s="666">
        <v>10539.19</v>
      </c>
      <c r="K3405" s="667"/>
      <c r="L3405" s="667"/>
      <c r="M3405" s="667"/>
      <c r="N3405" s="666">
        <v>71472.539999999994</v>
      </c>
    </row>
    <row r="3406" spans="1:14" ht="15" thickBot="1">
      <c r="A3406" s="665" t="s">
        <v>3864</v>
      </c>
      <c r="B3406" s="665" t="s">
        <v>15</v>
      </c>
      <c r="C3406" s="667"/>
      <c r="D3406" s="667"/>
      <c r="E3406" s="667"/>
      <c r="F3406" s="667"/>
      <c r="G3406" s="667"/>
      <c r="H3406" s="667"/>
      <c r="I3406" s="667"/>
      <c r="J3406" s="667"/>
      <c r="K3406" s="666">
        <v>5026.47</v>
      </c>
      <c r="L3406" s="667"/>
      <c r="M3406" s="667"/>
      <c r="N3406" s="666">
        <v>5026.47</v>
      </c>
    </row>
    <row r="3407" spans="1:14" ht="15" thickBot="1">
      <c r="A3407" s="665" t="s">
        <v>3865</v>
      </c>
      <c r="B3407" s="665" t="s">
        <v>13</v>
      </c>
      <c r="C3407" s="666">
        <v>17578.48</v>
      </c>
      <c r="D3407" s="666">
        <v>272.95</v>
      </c>
      <c r="E3407" s="667"/>
      <c r="F3407" s="667"/>
      <c r="G3407" s="667"/>
      <c r="H3407" s="666">
        <v>1229.1300000000001</v>
      </c>
      <c r="I3407" s="666">
        <v>358.27</v>
      </c>
      <c r="J3407" s="666">
        <v>2166.71</v>
      </c>
      <c r="K3407" s="667"/>
      <c r="L3407" s="667"/>
      <c r="M3407" s="667"/>
      <c r="N3407" s="666">
        <v>21605.54</v>
      </c>
    </row>
    <row r="3408" spans="1:14" ht="15" thickBot="1">
      <c r="A3408" s="665" t="s">
        <v>3865</v>
      </c>
      <c r="B3408" s="665" t="s">
        <v>19</v>
      </c>
      <c r="C3408" s="666">
        <v>-20.54</v>
      </c>
      <c r="D3408" s="667"/>
      <c r="E3408" s="667"/>
      <c r="F3408" s="667"/>
      <c r="G3408" s="667"/>
      <c r="H3408" s="667"/>
      <c r="I3408" s="666">
        <v>-26.11</v>
      </c>
      <c r="J3408" s="666">
        <v>46.64</v>
      </c>
      <c r="K3408" s="667"/>
      <c r="L3408" s="667"/>
      <c r="M3408" s="667"/>
      <c r="N3408" s="666">
        <v>-0.01</v>
      </c>
    </row>
    <row r="3409" spans="1:14" ht="15" thickBot="1">
      <c r="A3409" s="665" t="s">
        <v>2690</v>
      </c>
      <c r="B3409" s="665" t="s">
        <v>13</v>
      </c>
      <c r="C3409" s="666">
        <v>75824.02</v>
      </c>
      <c r="D3409" s="667"/>
      <c r="E3409" s="667"/>
      <c r="F3409" s="667"/>
      <c r="G3409" s="667"/>
      <c r="H3409" s="667"/>
      <c r="I3409" s="667"/>
      <c r="J3409" s="667"/>
      <c r="K3409" s="667"/>
      <c r="L3409" s="667"/>
      <c r="M3409" s="667"/>
      <c r="N3409" s="666">
        <v>75824.02</v>
      </c>
    </row>
    <row r="3410" spans="1:14" ht="15" thickBot="1">
      <c r="A3410" s="665" t="s">
        <v>2691</v>
      </c>
      <c r="B3410" s="665" t="s">
        <v>13</v>
      </c>
      <c r="C3410" s="666">
        <v>63478.12</v>
      </c>
      <c r="D3410" s="666">
        <v>1672.66</v>
      </c>
      <c r="E3410" s="667"/>
      <c r="F3410" s="667"/>
      <c r="G3410" s="667"/>
      <c r="H3410" s="667"/>
      <c r="I3410" s="666">
        <v>16490.990000000002</v>
      </c>
      <c r="J3410" s="666">
        <v>4707.28</v>
      </c>
      <c r="K3410" s="666">
        <v>-5.28</v>
      </c>
      <c r="L3410" s="666">
        <v>503.98</v>
      </c>
      <c r="M3410" s="667"/>
      <c r="N3410" s="666">
        <v>86847.75</v>
      </c>
    </row>
    <row r="3411" spans="1:14" ht="15" thickBot="1">
      <c r="A3411" s="665" t="s">
        <v>2692</v>
      </c>
      <c r="B3411" s="665" t="s">
        <v>13</v>
      </c>
      <c r="C3411" s="666">
        <v>35862.17</v>
      </c>
      <c r="D3411" s="667"/>
      <c r="E3411" s="667"/>
      <c r="F3411" s="667"/>
      <c r="G3411" s="667"/>
      <c r="H3411" s="667"/>
      <c r="I3411" s="666">
        <v>15667.2</v>
      </c>
      <c r="J3411" s="666">
        <v>6093.84</v>
      </c>
      <c r="K3411" s="666">
        <v>15701.52</v>
      </c>
      <c r="L3411" s="667"/>
      <c r="M3411" s="667"/>
      <c r="N3411" s="666">
        <v>73324.73</v>
      </c>
    </row>
    <row r="3412" spans="1:14" ht="15" thickBot="1">
      <c r="A3412" s="665" t="s">
        <v>3866</v>
      </c>
      <c r="B3412" s="665" t="s">
        <v>15</v>
      </c>
      <c r="C3412" s="666">
        <v>-7.11</v>
      </c>
      <c r="D3412" s="667"/>
      <c r="E3412" s="667"/>
      <c r="F3412" s="666">
        <v>-4.9400000000000004</v>
      </c>
      <c r="G3412" s="666">
        <v>-16.05</v>
      </c>
      <c r="H3412" s="667"/>
      <c r="I3412" s="666">
        <v>-57.73</v>
      </c>
      <c r="J3412" s="667"/>
      <c r="K3412" s="666">
        <v>20077.89</v>
      </c>
      <c r="L3412" s="666">
        <v>-6.83</v>
      </c>
      <c r="M3412" s="666">
        <v>-0.09</v>
      </c>
      <c r="N3412" s="666">
        <v>19985.14</v>
      </c>
    </row>
    <row r="3413" spans="1:14" ht="15" thickBot="1">
      <c r="A3413" s="665" t="s">
        <v>2693</v>
      </c>
      <c r="B3413" s="665" t="s">
        <v>17</v>
      </c>
      <c r="C3413" s="666">
        <v>2896.73</v>
      </c>
      <c r="D3413" s="666">
        <v>356.79</v>
      </c>
      <c r="E3413" s="667"/>
      <c r="F3413" s="667"/>
      <c r="G3413" s="666">
        <v>836.12</v>
      </c>
      <c r="H3413" s="666">
        <v>731.57</v>
      </c>
      <c r="I3413" s="666">
        <v>19.82</v>
      </c>
      <c r="J3413" s="666">
        <v>63689.29</v>
      </c>
      <c r="K3413" s="666">
        <v>3095.58</v>
      </c>
      <c r="L3413" s="666">
        <v>1074.75</v>
      </c>
      <c r="M3413" s="667"/>
      <c r="N3413" s="666">
        <v>72700.649999999994</v>
      </c>
    </row>
    <row r="3414" spans="1:14" ht="15" thickBot="1">
      <c r="A3414" s="665" t="s">
        <v>2694</v>
      </c>
      <c r="B3414" s="665" t="s">
        <v>13</v>
      </c>
      <c r="C3414" s="666">
        <v>5051.76</v>
      </c>
      <c r="D3414" s="667"/>
      <c r="E3414" s="667"/>
      <c r="F3414" s="667"/>
      <c r="G3414" s="667"/>
      <c r="H3414" s="667"/>
      <c r="I3414" s="666">
        <v>34787.550000000003</v>
      </c>
      <c r="J3414" s="666">
        <v>31835.57</v>
      </c>
      <c r="K3414" s="667"/>
      <c r="L3414" s="667"/>
      <c r="M3414" s="667"/>
      <c r="N3414" s="666">
        <v>71674.880000000005</v>
      </c>
    </row>
    <row r="3415" spans="1:14" ht="15" thickBot="1">
      <c r="A3415" s="665" t="s">
        <v>2695</v>
      </c>
      <c r="B3415" s="665" t="s">
        <v>13</v>
      </c>
      <c r="C3415" s="666">
        <v>8650.9500000000007</v>
      </c>
      <c r="D3415" s="666">
        <v>1350.05</v>
      </c>
      <c r="E3415" s="667"/>
      <c r="F3415" s="667"/>
      <c r="G3415" s="666">
        <v>676.14</v>
      </c>
      <c r="H3415" s="666">
        <v>901.88</v>
      </c>
      <c r="I3415" s="666">
        <v>73.23</v>
      </c>
      <c r="J3415" s="666">
        <v>63255.03</v>
      </c>
      <c r="K3415" s="666">
        <v>1521.76</v>
      </c>
      <c r="L3415" s="666">
        <v>978.93</v>
      </c>
      <c r="M3415" s="667"/>
      <c r="N3415" s="666">
        <v>77407.97</v>
      </c>
    </row>
    <row r="3416" spans="1:14" ht="15" thickBot="1">
      <c r="A3416" s="665" t="s">
        <v>3272</v>
      </c>
      <c r="B3416" s="665" t="s">
        <v>15</v>
      </c>
      <c r="C3416" s="667"/>
      <c r="D3416" s="667"/>
      <c r="E3416" s="667"/>
      <c r="F3416" s="667"/>
      <c r="G3416" s="667"/>
      <c r="H3416" s="667"/>
      <c r="I3416" s="666">
        <v>283.63</v>
      </c>
      <c r="J3416" s="667"/>
      <c r="K3416" s="666">
        <v>36289.199999999997</v>
      </c>
      <c r="L3416" s="667"/>
      <c r="M3416" s="667"/>
      <c r="N3416" s="666">
        <v>36572.83</v>
      </c>
    </row>
    <row r="3417" spans="1:14" ht="15" thickBot="1">
      <c r="A3417" s="665" t="s">
        <v>2696</v>
      </c>
      <c r="B3417" s="665" t="s">
        <v>13</v>
      </c>
      <c r="C3417" s="666">
        <v>9798.4699999999993</v>
      </c>
      <c r="D3417" s="667"/>
      <c r="E3417" s="667"/>
      <c r="F3417" s="667"/>
      <c r="G3417" s="667"/>
      <c r="H3417" s="667"/>
      <c r="I3417" s="666">
        <v>53614.04</v>
      </c>
      <c r="J3417" s="667"/>
      <c r="K3417" s="667"/>
      <c r="L3417" s="667"/>
      <c r="M3417" s="667"/>
      <c r="N3417" s="666">
        <v>63412.51</v>
      </c>
    </row>
    <row r="3418" spans="1:14" ht="15" thickBot="1">
      <c r="A3418" s="665" t="s">
        <v>2697</v>
      </c>
      <c r="B3418" s="665" t="s">
        <v>15</v>
      </c>
      <c r="C3418" s="667"/>
      <c r="D3418" s="667"/>
      <c r="E3418" s="667"/>
      <c r="F3418" s="667"/>
      <c r="G3418" s="667"/>
      <c r="H3418" s="667"/>
      <c r="I3418" s="667"/>
      <c r="J3418" s="667"/>
      <c r="K3418" s="666">
        <v>70573.72</v>
      </c>
      <c r="L3418" s="667"/>
      <c r="M3418" s="667"/>
      <c r="N3418" s="666">
        <v>70573.72</v>
      </c>
    </row>
    <row r="3419" spans="1:14" ht="15" thickBot="1">
      <c r="A3419" s="665" t="s">
        <v>2698</v>
      </c>
      <c r="B3419" s="665" t="s">
        <v>15</v>
      </c>
      <c r="C3419" s="666">
        <v>45466.15</v>
      </c>
      <c r="D3419" s="667"/>
      <c r="E3419" s="667"/>
      <c r="F3419" s="667"/>
      <c r="G3419" s="667"/>
      <c r="H3419" s="667"/>
      <c r="I3419" s="666">
        <v>7448.45</v>
      </c>
      <c r="J3419" s="666">
        <v>9155.76</v>
      </c>
      <c r="K3419" s="667"/>
      <c r="L3419" s="667"/>
      <c r="M3419" s="667"/>
      <c r="N3419" s="666">
        <v>62070.36</v>
      </c>
    </row>
    <row r="3420" spans="1:14" ht="15" thickBot="1">
      <c r="A3420" s="665" t="s">
        <v>2699</v>
      </c>
      <c r="B3420" s="665" t="s">
        <v>16</v>
      </c>
      <c r="C3420" s="666">
        <v>22888.82</v>
      </c>
      <c r="D3420" s="667"/>
      <c r="E3420" s="667"/>
      <c r="F3420" s="667"/>
      <c r="G3420" s="667"/>
      <c r="H3420" s="667"/>
      <c r="I3420" s="667"/>
      <c r="J3420" s="667"/>
      <c r="K3420" s="666">
        <v>9936.33</v>
      </c>
      <c r="L3420" s="667"/>
      <c r="M3420" s="666">
        <v>17699.939999999999</v>
      </c>
      <c r="N3420" s="666">
        <v>50525.09</v>
      </c>
    </row>
    <row r="3421" spans="1:14" ht="15" thickBot="1">
      <c r="A3421" s="665" t="s">
        <v>2700</v>
      </c>
      <c r="B3421" s="665" t="s">
        <v>13</v>
      </c>
      <c r="C3421" s="666">
        <v>51988.9</v>
      </c>
      <c r="D3421" s="666">
        <v>666.73</v>
      </c>
      <c r="E3421" s="667"/>
      <c r="F3421" s="666">
        <v>4416.8900000000003</v>
      </c>
      <c r="G3421" s="666">
        <v>71.36</v>
      </c>
      <c r="H3421" s="667"/>
      <c r="I3421" s="666">
        <v>20931.64</v>
      </c>
      <c r="J3421" s="666">
        <v>370.57</v>
      </c>
      <c r="K3421" s="666">
        <v>23071.3</v>
      </c>
      <c r="L3421" s="666">
        <v>70.31</v>
      </c>
      <c r="M3421" s="667"/>
      <c r="N3421" s="666">
        <v>101587.7</v>
      </c>
    </row>
    <row r="3422" spans="1:14" ht="15" thickBot="1">
      <c r="A3422" s="665" t="s">
        <v>3273</v>
      </c>
      <c r="B3422" s="665" t="s">
        <v>13</v>
      </c>
      <c r="C3422" s="666">
        <v>45078.21</v>
      </c>
      <c r="D3422" s="666">
        <v>248.15</v>
      </c>
      <c r="E3422" s="667"/>
      <c r="F3422" s="667"/>
      <c r="G3422" s="667"/>
      <c r="H3422" s="667"/>
      <c r="I3422" s="666">
        <v>-862.72</v>
      </c>
      <c r="J3422" s="666">
        <v>17669.490000000002</v>
      </c>
      <c r="K3422" s="666">
        <v>-0.41</v>
      </c>
      <c r="L3422" s="666">
        <v>-62.82</v>
      </c>
      <c r="M3422" s="667"/>
      <c r="N3422" s="666">
        <v>62069.9</v>
      </c>
    </row>
    <row r="3423" spans="1:14" ht="15" thickBot="1">
      <c r="A3423" s="665" t="s">
        <v>2701</v>
      </c>
      <c r="B3423" s="665" t="s">
        <v>17</v>
      </c>
      <c r="C3423" s="666">
        <v>769.16</v>
      </c>
      <c r="D3423" s="666">
        <v>241.33</v>
      </c>
      <c r="E3423" s="667"/>
      <c r="F3423" s="667"/>
      <c r="G3423" s="666">
        <v>133.13999999999999</v>
      </c>
      <c r="H3423" s="666">
        <v>103.86</v>
      </c>
      <c r="I3423" s="666">
        <v>9.16</v>
      </c>
      <c r="J3423" s="666">
        <v>71019.679999999993</v>
      </c>
      <c r="K3423" s="666">
        <v>257.88</v>
      </c>
      <c r="L3423" s="666">
        <v>929.34</v>
      </c>
      <c r="M3423" s="667"/>
      <c r="N3423" s="666">
        <v>73463.55</v>
      </c>
    </row>
    <row r="3424" spans="1:14" ht="15" thickBot="1">
      <c r="A3424" s="665" t="s">
        <v>3120</v>
      </c>
      <c r="B3424" s="665" t="s">
        <v>13</v>
      </c>
      <c r="C3424" s="666">
        <v>57379.4</v>
      </c>
      <c r="D3424" s="666">
        <v>422.83</v>
      </c>
      <c r="E3424" s="667"/>
      <c r="F3424" s="667"/>
      <c r="G3424" s="667"/>
      <c r="H3424" s="667"/>
      <c r="I3424" s="666">
        <v>10699.58</v>
      </c>
      <c r="J3424" s="666">
        <v>987.07</v>
      </c>
      <c r="K3424" s="666">
        <v>-1.45</v>
      </c>
      <c r="L3424" s="666">
        <v>475.51</v>
      </c>
      <c r="M3424" s="667"/>
      <c r="N3424" s="666">
        <v>69962.94</v>
      </c>
    </row>
    <row r="3425" spans="1:14" ht="15" thickBot="1">
      <c r="A3425" s="665" t="s">
        <v>2702</v>
      </c>
      <c r="B3425" s="665" t="s">
        <v>13</v>
      </c>
      <c r="C3425" s="666">
        <v>18531.48</v>
      </c>
      <c r="D3425" s="666">
        <v>738.96</v>
      </c>
      <c r="E3425" s="667"/>
      <c r="F3425" s="667"/>
      <c r="G3425" s="667"/>
      <c r="H3425" s="666">
        <v>20.71</v>
      </c>
      <c r="I3425" s="666">
        <v>58301.04</v>
      </c>
      <c r="J3425" s="666">
        <v>598.13</v>
      </c>
      <c r="K3425" s="666">
        <v>52.68</v>
      </c>
      <c r="L3425" s="666">
        <v>577.88</v>
      </c>
      <c r="M3425" s="667"/>
      <c r="N3425" s="666">
        <v>78820.88</v>
      </c>
    </row>
    <row r="3426" spans="1:14" ht="15" thickBot="1">
      <c r="A3426" s="665" t="s">
        <v>2703</v>
      </c>
      <c r="B3426" s="665" t="s">
        <v>13</v>
      </c>
      <c r="C3426" s="666">
        <v>82630.789999999994</v>
      </c>
      <c r="D3426" s="666">
        <v>4311.49</v>
      </c>
      <c r="E3426" s="667"/>
      <c r="F3426" s="667"/>
      <c r="G3426" s="666">
        <v>89.23</v>
      </c>
      <c r="H3426" s="667"/>
      <c r="I3426" s="666">
        <v>277.45999999999998</v>
      </c>
      <c r="J3426" s="666">
        <v>4820.78</v>
      </c>
      <c r="K3426" s="667"/>
      <c r="L3426" s="666">
        <v>2.38</v>
      </c>
      <c r="M3426" s="667"/>
      <c r="N3426" s="666">
        <v>92132.13</v>
      </c>
    </row>
    <row r="3427" spans="1:14" ht="15" thickBot="1">
      <c r="A3427" s="665" t="s">
        <v>3121</v>
      </c>
      <c r="B3427" s="665" t="s">
        <v>13</v>
      </c>
      <c r="C3427" s="667"/>
      <c r="D3427" s="667"/>
      <c r="E3427" s="667"/>
      <c r="F3427" s="667"/>
      <c r="G3427" s="667"/>
      <c r="H3427" s="667"/>
      <c r="I3427" s="667"/>
      <c r="J3427" s="667"/>
      <c r="K3427" s="666">
        <v>67356.2</v>
      </c>
      <c r="L3427" s="667"/>
      <c r="M3427" s="667"/>
      <c r="N3427" s="666">
        <v>67356.2</v>
      </c>
    </row>
    <row r="3428" spans="1:14" ht="15" thickBot="1">
      <c r="A3428" s="665" t="s">
        <v>2704</v>
      </c>
      <c r="B3428" s="665" t="s">
        <v>18</v>
      </c>
      <c r="C3428" s="666">
        <v>4750.7700000000004</v>
      </c>
      <c r="D3428" s="666">
        <v>302.8</v>
      </c>
      <c r="E3428" s="667"/>
      <c r="F3428" s="667"/>
      <c r="G3428" s="666">
        <v>474.4</v>
      </c>
      <c r="H3428" s="666">
        <v>1117.44</v>
      </c>
      <c r="I3428" s="666">
        <v>50.26</v>
      </c>
      <c r="J3428" s="666">
        <v>65656.47</v>
      </c>
      <c r="K3428" s="666">
        <v>5976.61</v>
      </c>
      <c r="L3428" s="666">
        <v>2874.13</v>
      </c>
      <c r="M3428" s="667"/>
      <c r="N3428" s="666">
        <v>81202.880000000005</v>
      </c>
    </row>
    <row r="3429" spans="1:14" ht="15" thickBot="1">
      <c r="A3429" s="665" t="s">
        <v>2705</v>
      </c>
      <c r="B3429" s="665" t="s">
        <v>13</v>
      </c>
      <c r="C3429" s="667"/>
      <c r="D3429" s="667"/>
      <c r="E3429" s="667"/>
      <c r="F3429" s="666">
        <v>119664.96000000001</v>
      </c>
      <c r="G3429" s="667"/>
      <c r="H3429" s="667"/>
      <c r="I3429" s="667"/>
      <c r="J3429" s="667"/>
      <c r="K3429" s="666">
        <v>-15807.75</v>
      </c>
      <c r="L3429" s="667"/>
      <c r="M3429" s="667"/>
      <c r="N3429" s="666">
        <v>103857.21</v>
      </c>
    </row>
    <row r="3430" spans="1:14" ht="15" thickBot="1">
      <c r="A3430" s="665" t="s">
        <v>2706</v>
      </c>
      <c r="B3430" s="665" t="s">
        <v>14</v>
      </c>
      <c r="C3430" s="666">
        <v>76309.490000000005</v>
      </c>
      <c r="D3430" s="666">
        <v>9957.5400000000009</v>
      </c>
      <c r="E3430" s="667"/>
      <c r="F3430" s="667"/>
      <c r="G3430" s="666">
        <v>104.85</v>
      </c>
      <c r="H3430" s="667"/>
      <c r="I3430" s="666">
        <v>43530.99</v>
      </c>
      <c r="J3430" s="667"/>
      <c r="K3430" s="666">
        <v>14.37</v>
      </c>
      <c r="L3430" s="666">
        <v>1193.96</v>
      </c>
      <c r="M3430" s="666">
        <v>28.15</v>
      </c>
      <c r="N3430" s="666">
        <v>131139.35</v>
      </c>
    </row>
    <row r="3431" spans="1:14" ht="15" thickBot="1">
      <c r="A3431" s="665" t="s">
        <v>2707</v>
      </c>
      <c r="B3431" s="665" t="s">
        <v>13</v>
      </c>
      <c r="C3431" s="667"/>
      <c r="D3431" s="667"/>
      <c r="E3431" s="667"/>
      <c r="F3431" s="666">
        <v>102006.02</v>
      </c>
      <c r="G3431" s="667"/>
      <c r="H3431" s="667"/>
      <c r="I3431" s="666">
        <v>50.02</v>
      </c>
      <c r="J3431" s="667"/>
      <c r="K3431" s="666">
        <v>2.61</v>
      </c>
      <c r="L3431" s="667"/>
      <c r="M3431" s="667"/>
      <c r="N3431" s="666">
        <v>102058.65</v>
      </c>
    </row>
    <row r="3432" spans="1:14" ht="15" thickBot="1">
      <c r="A3432" s="665" t="s">
        <v>2708</v>
      </c>
      <c r="B3432" s="665" t="s">
        <v>15</v>
      </c>
      <c r="C3432" s="667"/>
      <c r="D3432" s="667"/>
      <c r="E3432" s="667"/>
      <c r="F3432" s="667"/>
      <c r="G3432" s="667"/>
      <c r="H3432" s="667"/>
      <c r="I3432" s="667"/>
      <c r="J3432" s="667"/>
      <c r="K3432" s="666">
        <v>53681.29</v>
      </c>
      <c r="L3432" s="667"/>
      <c r="M3432" s="667"/>
      <c r="N3432" s="666">
        <v>53681.29</v>
      </c>
    </row>
    <row r="3433" spans="1:14" ht="15" thickBot="1">
      <c r="A3433" s="665" t="s">
        <v>2709</v>
      </c>
      <c r="B3433" s="665" t="s">
        <v>17</v>
      </c>
      <c r="C3433" s="666">
        <v>9532.8700000000008</v>
      </c>
      <c r="D3433" s="666">
        <v>3365.25</v>
      </c>
      <c r="E3433" s="667"/>
      <c r="F3433" s="667"/>
      <c r="G3433" s="666">
        <v>224.54</v>
      </c>
      <c r="H3433" s="666">
        <v>311.83</v>
      </c>
      <c r="I3433" s="666">
        <v>27.41</v>
      </c>
      <c r="J3433" s="666">
        <v>55302.36</v>
      </c>
      <c r="K3433" s="666">
        <v>764.19</v>
      </c>
      <c r="L3433" s="666">
        <v>13141.26</v>
      </c>
      <c r="M3433" s="667"/>
      <c r="N3433" s="666">
        <v>82669.710000000006</v>
      </c>
    </row>
    <row r="3434" spans="1:14" ht="15" thickBot="1">
      <c r="A3434" s="665" t="s">
        <v>2710</v>
      </c>
      <c r="B3434" s="665" t="s">
        <v>13</v>
      </c>
      <c r="C3434" s="666">
        <v>26719.61</v>
      </c>
      <c r="D3434" s="667"/>
      <c r="E3434" s="667"/>
      <c r="F3434" s="667"/>
      <c r="G3434" s="666">
        <v>-91.46</v>
      </c>
      <c r="H3434" s="666">
        <v>1891.49</v>
      </c>
      <c r="I3434" s="666">
        <v>41051.120000000003</v>
      </c>
      <c r="J3434" s="666">
        <v>-640.29999999999995</v>
      </c>
      <c r="K3434" s="666">
        <v>-381</v>
      </c>
      <c r="L3434" s="666">
        <v>0</v>
      </c>
      <c r="M3434" s="667"/>
      <c r="N3434" s="666">
        <v>68549.460000000006</v>
      </c>
    </row>
    <row r="3435" spans="1:14" ht="15" thickBot="1">
      <c r="A3435" s="665" t="s">
        <v>2711</v>
      </c>
      <c r="B3435" s="665" t="s">
        <v>13</v>
      </c>
      <c r="C3435" s="666">
        <v>34611.93</v>
      </c>
      <c r="D3435" s="667"/>
      <c r="E3435" s="667"/>
      <c r="F3435" s="667"/>
      <c r="G3435" s="667"/>
      <c r="H3435" s="667"/>
      <c r="I3435" s="666">
        <v>15142.14</v>
      </c>
      <c r="J3435" s="666">
        <v>5887.35</v>
      </c>
      <c r="K3435" s="666">
        <v>15086.92</v>
      </c>
      <c r="L3435" s="667"/>
      <c r="M3435" s="667"/>
      <c r="N3435" s="666">
        <v>70728.34</v>
      </c>
    </row>
    <row r="3436" spans="1:14" ht="15" thickBot="1">
      <c r="A3436" s="665" t="s">
        <v>2712</v>
      </c>
      <c r="B3436" s="665" t="s">
        <v>13</v>
      </c>
      <c r="C3436" s="666">
        <v>84319.13</v>
      </c>
      <c r="D3436" s="667"/>
      <c r="E3436" s="667"/>
      <c r="F3436" s="667"/>
      <c r="G3436" s="667"/>
      <c r="H3436" s="667"/>
      <c r="I3436" s="666">
        <v>11941.83</v>
      </c>
      <c r="J3436" s="666">
        <v>4588.76</v>
      </c>
      <c r="K3436" s="666">
        <v>16292.2</v>
      </c>
      <c r="L3436" s="667"/>
      <c r="M3436" s="667"/>
      <c r="N3436" s="666">
        <v>117141.92</v>
      </c>
    </row>
    <row r="3437" spans="1:14" ht="15" thickBot="1">
      <c r="A3437" s="665" t="s">
        <v>2713</v>
      </c>
      <c r="B3437" s="665" t="s">
        <v>13</v>
      </c>
      <c r="C3437" s="667"/>
      <c r="D3437" s="667"/>
      <c r="E3437" s="667"/>
      <c r="F3437" s="666">
        <v>90774.15</v>
      </c>
      <c r="G3437" s="667"/>
      <c r="H3437" s="667"/>
      <c r="I3437" s="666">
        <v>160.15</v>
      </c>
      <c r="J3437" s="667"/>
      <c r="K3437" s="666">
        <v>32.32</v>
      </c>
      <c r="L3437" s="667"/>
      <c r="M3437" s="667"/>
      <c r="N3437" s="666">
        <v>90966.62</v>
      </c>
    </row>
    <row r="3438" spans="1:14" ht="15" thickBot="1">
      <c r="A3438" s="665" t="s">
        <v>2714</v>
      </c>
      <c r="B3438" s="665" t="s">
        <v>18</v>
      </c>
      <c r="C3438" s="666">
        <v>1926.36</v>
      </c>
      <c r="D3438" s="666">
        <v>271.72000000000003</v>
      </c>
      <c r="E3438" s="667"/>
      <c r="F3438" s="667"/>
      <c r="G3438" s="666">
        <v>493.04</v>
      </c>
      <c r="H3438" s="666">
        <v>527.74</v>
      </c>
      <c r="I3438" s="666">
        <v>41.1</v>
      </c>
      <c r="J3438" s="666">
        <v>70451.78</v>
      </c>
      <c r="K3438" s="666">
        <v>1371.75</v>
      </c>
      <c r="L3438" s="666">
        <v>855.81</v>
      </c>
      <c r="M3438" s="667"/>
      <c r="N3438" s="666">
        <v>75939.3</v>
      </c>
    </row>
    <row r="3439" spans="1:14" ht="15" thickBot="1">
      <c r="A3439" s="665" t="s">
        <v>2715</v>
      </c>
      <c r="B3439" s="665" t="s">
        <v>15</v>
      </c>
      <c r="C3439" s="666">
        <v>51167.06</v>
      </c>
      <c r="D3439" s="667"/>
      <c r="E3439" s="667"/>
      <c r="F3439" s="667"/>
      <c r="G3439" s="667"/>
      <c r="H3439" s="667"/>
      <c r="I3439" s="666">
        <v>1724.09</v>
      </c>
      <c r="J3439" s="667"/>
      <c r="K3439" s="667"/>
      <c r="L3439" s="667"/>
      <c r="M3439" s="667"/>
      <c r="N3439" s="666">
        <v>52891.15</v>
      </c>
    </row>
    <row r="3440" spans="1:14" ht="15" thickBot="1">
      <c r="A3440" s="665" t="s">
        <v>3867</v>
      </c>
      <c r="B3440" s="665" t="s">
        <v>15</v>
      </c>
      <c r="C3440" s="666">
        <v>1698.54</v>
      </c>
      <c r="D3440" s="667"/>
      <c r="E3440" s="667"/>
      <c r="F3440" s="667"/>
      <c r="G3440" s="667"/>
      <c r="H3440" s="667"/>
      <c r="I3440" s="667"/>
      <c r="J3440" s="667"/>
      <c r="K3440" s="666">
        <v>4834.28</v>
      </c>
      <c r="L3440" s="667"/>
      <c r="M3440" s="667"/>
      <c r="N3440" s="666">
        <v>6532.82</v>
      </c>
    </row>
    <row r="3441" spans="1:14" ht="15" thickBot="1">
      <c r="A3441" s="665" t="s">
        <v>2716</v>
      </c>
      <c r="B3441" s="665" t="s">
        <v>13</v>
      </c>
      <c r="C3441" s="667"/>
      <c r="D3441" s="667"/>
      <c r="E3441" s="667"/>
      <c r="F3441" s="666">
        <v>43502.7</v>
      </c>
      <c r="G3441" s="667"/>
      <c r="H3441" s="667"/>
      <c r="I3441" s="666">
        <v>1673.07</v>
      </c>
      <c r="J3441" s="667"/>
      <c r="K3441" s="667"/>
      <c r="L3441" s="667"/>
      <c r="M3441" s="667"/>
      <c r="N3441" s="666">
        <v>45175.77</v>
      </c>
    </row>
    <row r="3442" spans="1:14" ht="15" thickBot="1">
      <c r="A3442" s="665" t="s">
        <v>3868</v>
      </c>
      <c r="B3442" s="665" t="s">
        <v>13</v>
      </c>
      <c r="C3442" s="667"/>
      <c r="D3442" s="667"/>
      <c r="E3442" s="667"/>
      <c r="F3442" s="667"/>
      <c r="G3442" s="667"/>
      <c r="H3442" s="667"/>
      <c r="I3442" s="666">
        <v>48055.57</v>
      </c>
      <c r="J3442" s="667"/>
      <c r="K3442" s="666">
        <v>4418.3100000000004</v>
      </c>
      <c r="L3442" s="667"/>
      <c r="M3442" s="667"/>
      <c r="N3442" s="666">
        <v>52473.88</v>
      </c>
    </row>
    <row r="3443" spans="1:14" ht="15" thickBot="1">
      <c r="A3443" s="665" t="s">
        <v>2717</v>
      </c>
      <c r="B3443" s="665" t="s">
        <v>13</v>
      </c>
      <c r="C3443" s="667"/>
      <c r="D3443" s="667"/>
      <c r="E3443" s="667"/>
      <c r="F3443" s="667"/>
      <c r="G3443" s="667"/>
      <c r="H3443" s="667"/>
      <c r="I3443" s="667"/>
      <c r="J3443" s="667"/>
      <c r="K3443" s="666">
        <v>60689.02</v>
      </c>
      <c r="L3443" s="667"/>
      <c r="M3443" s="667"/>
      <c r="N3443" s="666">
        <v>60689.02</v>
      </c>
    </row>
    <row r="3444" spans="1:14" ht="15" thickBot="1">
      <c r="A3444" s="665" t="s">
        <v>2718</v>
      </c>
      <c r="B3444" s="665" t="s">
        <v>13</v>
      </c>
      <c r="C3444" s="666">
        <v>28891.84</v>
      </c>
      <c r="D3444" s="667"/>
      <c r="E3444" s="667"/>
      <c r="F3444" s="667"/>
      <c r="G3444" s="667"/>
      <c r="H3444" s="667"/>
      <c r="I3444" s="666">
        <v>584.73</v>
      </c>
      <c r="J3444" s="666">
        <v>812.13</v>
      </c>
      <c r="K3444" s="666">
        <v>45586.559999999998</v>
      </c>
      <c r="L3444" s="667"/>
      <c r="M3444" s="667"/>
      <c r="N3444" s="666">
        <v>75875.259999999995</v>
      </c>
    </row>
    <row r="3445" spans="1:14" ht="15" thickBot="1">
      <c r="A3445" s="665" t="s">
        <v>3869</v>
      </c>
      <c r="B3445" s="665" t="s">
        <v>14</v>
      </c>
      <c r="C3445" s="666">
        <v>7252.7</v>
      </c>
      <c r="D3445" s="666">
        <v>1520.43</v>
      </c>
      <c r="E3445" s="667"/>
      <c r="F3445" s="667"/>
      <c r="G3445" s="666">
        <v>127.73</v>
      </c>
      <c r="H3445" s="667"/>
      <c r="I3445" s="666">
        <v>118530.21</v>
      </c>
      <c r="J3445" s="667"/>
      <c r="K3445" s="666">
        <v>212.19</v>
      </c>
      <c r="L3445" s="666">
        <v>9194.77</v>
      </c>
      <c r="M3445" s="667"/>
      <c r="N3445" s="666">
        <v>136838.03</v>
      </c>
    </row>
    <row r="3446" spans="1:14" ht="15" thickBot="1">
      <c r="A3446" s="665" t="s">
        <v>2719</v>
      </c>
      <c r="B3446" s="665" t="s">
        <v>15</v>
      </c>
      <c r="C3446" s="666">
        <v>50652.75</v>
      </c>
      <c r="D3446" s="667"/>
      <c r="E3446" s="667"/>
      <c r="F3446" s="667"/>
      <c r="G3446" s="667"/>
      <c r="H3446" s="667"/>
      <c r="I3446" s="666">
        <v>888.31</v>
      </c>
      <c r="J3446" s="667"/>
      <c r="K3446" s="666">
        <v>2120.9699999999998</v>
      </c>
      <c r="L3446" s="667"/>
      <c r="M3446" s="667"/>
      <c r="N3446" s="666">
        <v>53662.03</v>
      </c>
    </row>
    <row r="3447" spans="1:14" ht="15" thickBot="1">
      <c r="A3447" s="665" t="s">
        <v>2720</v>
      </c>
      <c r="B3447" s="665" t="s">
        <v>14</v>
      </c>
      <c r="C3447" s="666">
        <v>-6.18</v>
      </c>
      <c r="D3447" s="666">
        <v>0.16</v>
      </c>
      <c r="E3447" s="667"/>
      <c r="F3447" s="667"/>
      <c r="G3447" s="667"/>
      <c r="H3447" s="667"/>
      <c r="I3447" s="666">
        <v>114732.37</v>
      </c>
      <c r="J3447" s="667"/>
      <c r="K3447" s="667"/>
      <c r="L3447" s="666">
        <v>8037.6</v>
      </c>
      <c r="M3447" s="667"/>
      <c r="N3447" s="666">
        <v>122763.95</v>
      </c>
    </row>
    <row r="3448" spans="1:14" ht="15" thickBot="1">
      <c r="A3448" s="665" t="s">
        <v>2721</v>
      </c>
      <c r="B3448" s="665" t="s">
        <v>14</v>
      </c>
      <c r="C3448" s="666">
        <v>42851.92</v>
      </c>
      <c r="D3448" s="666">
        <v>16.440000000000001</v>
      </c>
      <c r="E3448" s="667"/>
      <c r="F3448" s="667"/>
      <c r="G3448" s="667"/>
      <c r="H3448" s="667"/>
      <c r="I3448" s="666">
        <v>92903.07</v>
      </c>
      <c r="J3448" s="667"/>
      <c r="K3448" s="667"/>
      <c r="L3448" s="667"/>
      <c r="M3448" s="667"/>
      <c r="N3448" s="666">
        <v>135771.43</v>
      </c>
    </row>
    <row r="3449" spans="1:14" ht="15" thickBot="1">
      <c r="A3449" s="665" t="s">
        <v>2722</v>
      </c>
      <c r="B3449" s="665" t="s">
        <v>17</v>
      </c>
      <c r="C3449" s="666">
        <v>13443.42</v>
      </c>
      <c r="D3449" s="666">
        <v>220.1</v>
      </c>
      <c r="E3449" s="667"/>
      <c r="F3449" s="667"/>
      <c r="G3449" s="666">
        <v>327.37</v>
      </c>
      <c r="H3449" s="667"/>
      <c r="I3449" s="666">
        <v>13.36</v>
      </c>
      <c r="J3449" s="666">
        <v>55802.58</v>
      </c>
      <c r="K3449" s="666">
        <v>144.03</v>
      </c>
      <c r="L3449" s="666">
        <v>1349.69</v>
      </c>
      <c r="M3449" s="667"/>
      <c r="N3449" s="666">
        <v>71300.55</v>
      </c>
    </row>
    <row r="3450" spans="1:14" ht="15" thickBot="1">
      <c r="A3450" s="665" t="s">
        <v>2723</v>
      </c>
      <c r="B3450" s="665" t="s">
        <v>16</v>
      </c>
      <c r="C3450" s="666">
        <v>158.19999999999999</v>
      </c>
      <c r="D3450" s="666">
        <v>19.2</v>
      </c>
      <c r="E3450" s="667"/>
      <c r="F3450" s="666">
        <v>0.06</v>
      </c>
      <c r="G3450" s="666">
        <v>1.41</v>
      </c>
      <c r="H3450" s="667"/>
      <c r="I3450" s="666">
        <v>39272.019999999997</v>
      </c>
      <c r="J3450" s="667"/>
      <c r="K3450" s="666">
        <v>0.71</v>
      </c>
      <c r="L3450" s="667"/>
      <c r="M3450" s="667"/>
      <c r="N3450" s="666">
        <v>39451.599999999999</v>
      </c>
    </row>
    <row r="3451" spans="1:14" ht="15" thickBot="1">
      <c r="A3451" s="665" t="s">
        <v>3274</v>
      </c>
      <c r="B3451" s="665" t="s">
        <v>15</v>
      </c>
      <c r="C3451" s="667"/>
      <c r="D3451" s="667"/>
      <c r="E3451" s="667"/>
      <c r="F3451" s="667"/>
      <c r="G3451" s="667"/>
      <c r="H3451" s="667"/>
      <c r="I3451" s="666">
        <v>465.19</v>
      </c>
      <c r="J3451" s="667"/>
      <c r="K3451" s="666">
        <v>40011.29</v>
      </c>
      <c r="L3451" s="667"/>
      <c r="M3451" s="667"/>
      <c r="N3451" s="666">
        <v>40476.480000000003</v>
      </c>
    </row>
    <row r="3452" spans="1:14" ht="15" thickBot="1">
      <c r="A3452" s="665" t="s">
        <v>2724</v>
      </c>
      <c r="B3452" s="665" t="s">
        <v>13</v>
      </c>
      <c r="C3452" s="667"/>
      <c r="D3452" s="667"/>
      <c r="E3452" s="667"/>
      <c r="F3452" s="667"/>
      <c r="G3452" s="667"/>
      <c r="H3452" s="667"/>
      <c r="I3452" s="666">
        <v>69591.149999999994</v>
      </c>
      <c r="J3452" s="667"/>
      <c r="K3452" s="666">
        <v>5277.66</v>
      </c>
      <c r="L3452" s="667"/>
      <c r="M3452" s="667"/>
      <c r="N3452" s="666">
        <v>74868.81</v>
      </c>
    </row>
    <row r="3453" spans="1:14" ht="15" thickBot="1">
      <c r="A3453" s="665" t="s">
        <v>2725</v>
      </c>
      <c r="B3453" s="665" t="s">
        <v>14</v>
      </c>
      <c r="C3453" s="666">
        <v>25486.41</v>
      </c>
      <c r="D3453" s="666">
        <v>137.91999999999999</v>
      </c>
      <c r="E3453" s="667"/>
      <c r="F3453" s="667"/>
      <c r="G3453" s="666">
        <v>3.56</v>
      </c>
      <c r="H3453" s="667"/>
      <c r="I3453" s="666">
        <v>90373.13</v>
      </c>
      <c r="J3453" s="667"/>
      <c r="K3453" s="666">
        <v>239.78</v>
      </c>
      <c r="L3453" s="666">
        <v>24818.21</v>
      </c>
      <c r="M3453" s="666">
        <v>34.01</v>
      </c>
      <c r="N3453" s="666">
        <v>141093.01999999999</v>
      </c>
    </row>
    <row r="3454" spans="1:14" ht="15" thickBot="1">
      <c r="A3454" s="665" t="s">
        <v>2726</v>
      </c>
      <c r="B3454" s="665" t="s">
        <v>18</v>
      </c>
      <c r="C3454" s="666">
        <v>-415.36</v>
      </c>
      <c r="D3454" s="666">
        <v>-4.1100000000000003</v>
      </c>
      <c r="E3454" s="667"/>
      <c r="F3454" s="667"/>
      <c r="G3454" s="666">
        <v>96.22</v>
      </c>
      <c r="H3454" s="667"/>
      <c r="I3454" s="666">
        <v>-17.440000000000001</v>
      </c>
      <c r="J3454" s="666">
        <v>49199.16</v>
      </c>
      <c r="K3454" s="666">
        <v>-0.74</v>
      </c>
      <c r="L3454" s="666">
        <v>-22.9</v>
      </c>
      <c r="M3454" s="667"/>
      <c r="N3454" s="666">
        <v>48834.83</v>
      </c>
    </row>
    <row r="3455" spans="1:14" ht="15" thickBot="1">
      <c r="A3455" s="665" t="s">
        <v>2727</v>
      </c>
      <c r="B3455" s="665" t="s">
        <v>13</v>
      </c>
      <c r="C3455" s="666">
        <v>40872.1</v>
      </c>
      <c r="D3455" s="667"/>
      <c r="E3455" s="667"/>
      <c r="F3455" s="667"/>
      <c r="G3455" s="667"/>
      <c r="H3455" s="667"/>
      <c r="I3455" s="667"/>
      <c r="J3455" s="666">
        <v>19056.87</v>
      </c>
      <c r="K3455" s="667"/>
      <c r="L3455" s="667"/>
      <c r="M3455" s="667"/>
      <c r="N3455" s="666">
        <v>59928.97</v>
      </c>
    </row>
    <row r="3456" spans="1:14" ht="15" thickBot="1">
      <c r="A3456" s="665" t="s">
        <v>3275</v>
      </c>
      <c r="B3456" s="665" t="s">
        <v>17</v>
      </c>
      <c r="C3456" s="666">
        <v>14200.95</v>
      </c>
      <c r="D3456" s="666">
        <v>1135.3900000000001</v>
      </c>
      <c r="E3456" s="667"/>
      <c r="F3456" s="667"/>
      <c r="G3456" s="666">
        <v>431.29</v>
      </c>
      <c r="H3456" s="666">
        <v>115.38</v>
      </c>
      <c r="I3456" s="667"/>
      <c r="J3456" s="666">
        <v>22444.959999999999</v>
      </c>
      <c r="K3456" s="666">
        <v>392.67</v>
      </c>
      <c r="L3456" s="666">
        <v>2007.55</v>
      </c>
      <c r="M3456" s="667"/>
      <c r="N3456" s="666">
        <v>40728.19</v>
      </c>
    </row>
    <row r="3457" spans="1:14" ht="15" thickBot="1">
      <c r="A3457" s="665" t="s">
        <v>3275</v>
      </c>
      <c r="B3457" s="665" t="s">
        <v>18</v>
      </c>
      <c r="C3457" s="666">
        <v>780.28</v>
      </c>
      <c r="D3457" s="666">
        <v>2.56</v>
      </c>
      <c r="E3457" s="667"/>
      <c r="F3457" s="667"/>
      <c r="G3457" s="666">
        <v>0.52</v>
      </c>
      <c r="H3457" s="666">
        <v>0.06</v>
      </c>
      <c r="I3457" s="667"/>
      <c r="J3457" s="666">
        <v>18.55</v>
      </c>
      <c r="K3457" s="666">
        <v>0.13</v>
      </c>
      <c r="L3457" s="666">
        <v>1.02</v>
      </c>
      <c r="M3457" s="667"/>
      <c r="N3457" s="666">
        <v>803.12</v>
      </c>
    </row>
    <row r="3458" spans="1:14" ht="15" thickBot="1">
      <c r="A3458" s="665" t="s">
        <v>2728</v>
      </c>
      <c r="B3458" s="665" t="s">
        <v>16</v>
      </c>
      <c r="C3458" s="666">
        <v>32762.79</v>
      </c>
      <c r="D3458" s="667"/>
      <c r="E3458" s="667"/>
      <c r="F3458" s="667"/>
      <c r="G3458" s="667"/>
      <c r="H3458" s="667"/>
      <c r="I3458" s="667"/>
      <c r="J3458" s="667"/>
      <c r="K3458" s="666">
        <v>22785.35</v>
      </c>
      <c r="L3458" s="667"/>
      <c r="M3458" s="667"/>
      <c r="N3458" s="666">
        <v>55548.14</v>
      </c>
    </row>
    <row r="3459" spans="1:14" ht="15" thickBot="1">
      <c r="A3459" s="665" t="s">
        <v>2729</v>
      </c>
      <c r="B3459" s="665" t="s">
        <v>13</v>
      </c>
      <c r="C3459" s="666">
        <v>33867.29</v>
      </c>
      <c r="D3459" s="667"/>
      <c r="E3459" s="667"/>
      <c r="F3459" s="667"/>
      <c r="G3459" s="667"/>
      <c r="H3459" s="667"/>
      <c r="I3459" s="666">
        <v>448.4</v>
      </c>
      <c r="J3459" s="667"/>
      <c r="K3459" s="666">
        <v>23717.42</v>
      </c>
      <c r="L3459" s="667"/>
      <c r="M3459" s="667"/>
      <c r="N3459" s="666">
        <v>58033.11</v>
      </c>
    </row>
    <row r="3460" spans="1:14" ht="15" thickBot="1">
      <c r="A3460" s="665" t="s">
        <v>3122</v>
      </c>
      <c r="B3460" s="665" t="s">
        <v>13</v>
      </c>
      <c r="C3460" s="666">
        <v>40465.519999999997</v>
      </c>
      <c r="D3460" s="666">
        <v>532.98</v>
      </c>
      <c r="E3460" s="667"/>
      <c r="F3460" s="667"/>
      <c r="G3460" s="667"/>
      <c r="H3460" s="667"/>
      <c r="I3460" s="666">
        <v>-308.54000000000002</v>
      </c>
      <c r="J3460" s="666">
        <v>19841.18</v>
      </c>
      <c r="K3460" s="666">
        <v>0.83</v>
      </c>
      <c r="L3460" s="666">
        <v>-23.85</v>
      </c>
      <c r="M3460" s="667"/>
      <c r="N3460" s="666">
        <v>60508.12</v>
      </c>
    </row>
    <row r="3461" spans="1:14" ht="15" thickBot="1">
      <c r="A3461" s="665" t="s">
        <v>2730</v>
      </c>
      <c r="B3461" s="665" t="s">
        <v>13</v>
      </c>
      <c r="C3461" s="666">
        <v>20180.64</v>
      </c>
      <c r="D3461" s="666">
        <v>-203.11</v>
      </c>
      <c r="E3461" s="667"/>
      <c r="F3461" s="666">
        <v>-0.53</v>
      </c>
      <c r="G3461" s="666">
        <v>-16.760000000000002</v>
      </c>
      <c r="H3461" s="667"/>
      <c r="I3461" s="666">
        <v>59323.69</v>
      </c>
      <c r="J3461" s="667"/>
      <c r="K3461" s="666">
        <v>251.15</v>
      </c>
      <c r="L3461" s="667"/>
      <c r="M3461" s="667"/>
      <c r="N3461" s="666">
        <v>79535.08</v>
      </c>
    </row>
    <row r="3462" spans="1:14" ht="15" thickBot="1">
      <c r="A3462" s="665" t="s">
        <v>3123</v>
      </c>
      <c r="B3462" s="665" t="s">
        <v>14</v>
      </c>
      <c r="C3462" s="666">
        <v>-128.46</v>
      </c>
      <c r="D3462" s="666">
        <v>-1.76</v>
      </c>
      <c r="E3462" s="667"/>
      <c r="F3462" s="666">
        <v>3.16</v>
      </c>
      <c r="G3462" s="666">
        <v>-10.83</v>
      </c>
      <c r="H3462" s="667"/>
      <c r="I3462" s="666">
        <v>1892.12</v>
      </c>
      <c r="J3462" s="667"/>
      <c r="K3462" s="666">
        <v>49597.38</v>
      </c>
      <c r="L3462" s="666">
        <v>-3.64</v>
      </c>
      <c r="M3462" s="666">
        <v>-0.19</v>
      </c>
      <c r="N3462" s="666">
        <v>51347.78</v>
      </c>
    </row>
    <row r="3463" spans="1:14" ht="15" thickBot="1">
      <c r="A3463" s="665" t="s">
        <v>2731</v>
      </c>
      <c r="B3463" s="665" t="s">
        <v>13</v>
      </c>
      <c r="C3463" s="666">
        <v>58208.06</v>
      </c>
      <c r="D3463" s="666">
        <v>9.32</v>
      </c>
      <c r="E3463" s="667"/>
      <c r="F3463" s="667"/>
      <c r="G3463" s="667"/>
      <c r="H3463" s="667"/>
      <c r="I3463" s="666">
        <v>4084.22</v>
      </c>
      <c r="J3463" s="667"/>
      <c r="K3463" s="666">
        <v>80.03</v>
      </c>
      <c r="L3463" s="666">
        <v>575.85</v>
      </c>
      <c r="M3463" s="667"/>
      <c r="N3463" s="666">
        <v>62957.48</v>
      </c>
    </row>
    <row r="3464" spans="1:14" ht="15" thickBot="1">
      <c r="A3464" s="665" t="s">
        <v>2732</v>
      </c>
      <c r="B3464" s="665" t="s">
        <v>18</v>
      </c>
      <c r="C3464" s="666">
        <v>5183.54</v>
      </c>
      <c r="D3464" s="666">
        <v>272.10000000000002</v>
      </c>
      <c r="E3464" s="667"/>
      <c r="F3464" s="667"/>
      <c r="G3464" s="666">
        <v>316.45</v>
      </c>
      <c r="H3464" s="666">
        <v>1963.66</v>
      </c>
      <c r="I3464" s="666">
        <v>46.14</v>
      </c>
      <c r="J3464" s="666">
        <v>73567.570000000007</v>
      </c>
      <c r="K3464" s="666">
        <v>6299.88</v>
      </c>
      <c r="L3464" s="666">
        <v>1710.31</v>
      </c>
      <c r="M3464" s="667"/>
      <c r="N3464" s="666">
        <v>89359.65</v>
      </c>
    </row>
    <row r="3465" spans="1:14" ht="15" thickBot="1">
      <c r="A3465" s="665" t="s">
        <v>2733</v>
      </c>
      <c r="B3465" s="665" t="s">
        <v>19</v>
      </c>
      <c r="C3465" s="666">
        <v>-362912.02</v>
      </c>
      <c r="D3465" s="666">
        <v>59332.73</v>
      </c>
      <c r="E3465" s="667"/>
      <c r="F3465" s="667"/>
      <c r="G3465" s="667"/>
      <c r="H3465" s="667"/>
      <c r="I3465" s="666">
        <v>87992.61</v>
      </c>
      <c r="J3465" s="666">
        <v>71381.27</v>
      </c>
      <c r="K3465" s="666">
        <v>142584.10999999999</v>
      </c>
      <c r="L3465" s="666">
        <v>1621.3</v>
      </c>
      <c r="M3465" s="667"/>
      <c r="N3465" s="666">
        <v>0</v>
      </c>
    </row>
    <row r="3466" spans="1:14" ht="15" thickBot="1">
      <c r="A3466" s="665" t="s">
        <v>2734</v>
      </c>
      <c r="B3466" s="665" t="s">
        <v>13</v>
      </c>
      <c r="C3466" s="666">
        <v>61505.33</v>
      </c>
      <c r="D3466" s="667"/>
      <c r="E3466" s="667"/>
      <c r="F3466" s="667"/>
      <c r="G3466" s="667"/>
      <c r="H3466" s="666">
        <v>1013.45</v>
      </c>
      <c r="I3466" s="666">
        <v>15525.76</v>
      </c>
      <c r="J3466" s="666">
        <v>6172.21</v>
      </c>
      <c r="K3466" s="667"/>
      <c r="L3466" s="667"/>
      <c r="M3466" s="667"/>
      <c r="N3466" s="666">
        <v>84216.75</v>
      </c>
    </row>
    <row r="3467" spans="1:14" ht="15" thickBot="1">
      <c r="A3467" s="665" t="s">
        <v>2734</v>
      </c>
      <c r="B3467" s="665" t="s">
        <v>19</v>
      </c>
      <c r="C3467" s="666">
        <v>1156287.81</v>
      </c>
      <c r="D3467" s="666">
        <v>4440920.84</v>
      </c>
      <c r="E3467" s="666">
        <v>4152271.3</v>
      </c>
      <c r="F3467" s="666">
        <v>5500.8</v>
      </c>
      <c r="G3467" s="666">
        <v>3613.39</v>
      </c>
      <c r="H3467" s="666">
        <v>-23221.14</v>
      </c>
      <c r="I3467" s="666">
        <v>-8349507.1399999997</v>
      </c>
      <c r="J3467" s="666">
        <v>-1354147.38</v>
      </c>
      <c r="K3467" s="666">
        <v>-40003.769999999997</v>
      </c>
      <c r="L3467" s="666">
        <v>5971.05</v>
      </c>
      <c r="M3467" s="666">
        <v>-22.15</v>
      </c>
      <c r="N3467" s="666">
        <v>-2336.39</v>
      </c>
    </row>
    <row r="3468" spans="1:14" ht="15" thickBot="1">
      <c r="A3468" s="665" t="s">
        <v>2735</v>
      </c>
      <c r="B3468" s="665" t="s">
        <v>19</v>
      </c>
      <c r="C3468" s="667"/>
      <c r="D3468" s="667"/>
      <c r="E3468" s="667"/>
      <c r="F3468" s="667"/>
      <c r="G3468" s="666">
        <v>81453.78</v>
      </c>
      <c r="H3468" s="667"/>
      <c r="I3468" s="667"/>
      <c r="J3468" s="666">
        <v>40738.9</v>
      </c>
      <c r="K3468" s="667"/>
      <c r="L3468" s="666">
        <v>0</v>
      </c>
      <c r="M3468" s="667"/>
      <c r="N3468" s="666">
        <v>122192.68</v>
      </c>
    </row>
  </sheetData>
  <mergeCells count="4">
    <mergeCell ref="A5:B5"/>
    <mergeCell ref="A8:B8"/>
    <mergeCell ref="A12:B12"/>
    <mergeCell ref="A17:B17"/>
  </mergeCells>
  <pageMargins left="0.75" right="0.75" top="1" bottom="1" header="0.5" footer="0.5"/>
  <pageSetup scale="5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"/>
  <sheetViews>
    <sheetView workbookViewId="0">
      <selection activeCell="J36" sqref="J36"/>
    </sheetView>
  </sheetViews>
  <sheetFormatPr defaultRowHeight="14.4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4"/>
  <sheetViews>
    <sheetView zoomScaleNormal="100" workbookViewId="0">
      <selection activeCell="I23" sqref="I23"/>
    </sheetView>
  </sheetViews>
  <sheetFormatPr defaultColWidth="9.109375" defaultRowHeight="14.4"/>
  <cols>
    <col min="1" max="1" width="29.109375" style="205" customWidth="1"/>
    <col min="2" max="2" width="12.6640625" style="205" bestFit="1" customWidth="1"/>
    <col min="3" max="3" width="12.33203125" style="205" bestFit="1" customWidth="1"/>
    <col min="4" max="4" width="8.44140625" style="205" bestFit="1" customWidth="1"/>
    <col min="5" max="5" width="13.109375" style="205" bestFit="1" customWidth="1"/>
    <col min="6" max="6" width="12.33203125" style="205" bestFit="1" customWidth="1"/>
    <col min="7" max="7" width="2" style="205" customWidth="1"/>
    <col min="8" max="8" width="27.33203125" style="205" bestFit="1" customWidth="1"/>
    <col min="9" max="9" width="12.6640625" style="205" bestFit="1" customWidth="1"/>
    <col min="10" max="10" width="11.33203125" style="205" bestFit="1" customWidth="1"/>
    <col min="11" max="11" width="12" style="205" bestFit="1" customWidth="1"/>
    <col min="12" max="12" width="13.109375" style="205" bestFit="1" customWidth="1"/>
    <col min="13" max="13" width="12.33203125" style="205" bestFit="1" customWidth="1"/>
    <col min="14" max="14" width="9.109375" style="167"/>
    <col min="15" max="15" width="23.44140625" bestFit="1" customWidth="1"/>
    <col min="16" max="17" width="10.33203125" bestFit="1" customWidth="1"/>
    <col min="18" max="18" width="8.6640625" bestFit="1" customWidth="1"/>
    <col min="19" max="19" width="10.6640625" bestFit="1" customWidth="1"/>
    <col min="20" max="20" width="10.33203125" bestFit="1" customWidth="1"/>
    <col min="26" max="256" width="9.109375" style="167"/>
    <col min="257" max="257" width="26.6640625" style="167" customWidth="1"/>
    <col min="258" max="258" width="14.33203125" style="167" bestFit="1" customWidth="1"/>
    <col min="259" max="259" width="13.44140625" style="167" customWidth="1"/>
    <col min="260" max="260" width="11.5546875" style="167" bestFit="1" customWidth="1"/>
    <col min="261" max="261" width="12" style="167" customWidth="1"/>
    <col min="262" max="262" width="14.33203125" style="167" bestFit="1" customWidth="1"/>
    <col min="263" max="263" width="3.109375" style="167" customWidth="1"/>
    <col min="264" max="264" width="30.109375" style="167" customWidth="1"/>
    <col min="265" max="266" width="14.33203125" style="167" bestFit="1" customWidth="1"/>
    <col min="267" max="267" width="11.5546875" style="167" bestFit="1" customWidth="1"/>
    <col min="268" max="268" width="12" style="167" customWidth="1"/>
    <col min="269" max="269" width="14.33203125" style="167" bestFit="1" customWidth="1"/>
    <col min="270" max="512" width="9.109375" style="167"/>
    <col min="513" max="513" width="26.6640625" style="167" customWidth="1"/>
    <col min="514" max="514" width="14.33203125" style="167" bestFit="1" customWidth="1"/>
    <col min="515" max="515" width="13.44140625" style="167" customWidth="1"/>
    <col min="516" max="516" width="11.5546875" style="167" bestFit="1" customWidth="1"/>
    <col min="517" max="517" width="12" style="167" customWidth="1"/>
    <col min="518" max="518" width="14.33203125" style="167" bestFit="1" customWidth="1"/>
    <col min="519" max="519" width="3.109375" style="167" customWidth="1"/>
    <col min="520" max="520" width="30.109375" style="167" customWidth="1"/>
    <col min="521" max="522" width="14.33203125" style="167" bestFit="1" customWidth="1"/>
    <col min="523" max="523" width="11.5546875" style="167" bestFit="1" customWidth="1"/>
    <col min="524" max="524" width="12" style="167" customWidth="1"/>
    <col min="525" max="525" width="14.33203125" style="167" bestFit="1" customWidth="1"/>
    <col min="526" max="768" width="9.109375" style="167"/>
    <col min="769" max="769" width="26.6640625" style="167" customWidth="1"/>
    <col min="770" max="770" width="14.33203125" style="167" bestFit="1" customWidth="1"/>
    <col min="771" max="771" width="13.44140625" style="167" customWidth="1"/>
    <col min="772" max="772" width="11.5546875" style="167" bestFit="1" customWidth="1"/>
    <col min="773" max="773" width="12" style="167" customWidth="1"/>
    <col min="774" max="774" width="14.33203125" style="167" bestFit="1" customWidth="1"/>
    <col min="775" max="775" width="3.109375" style="167" customWidth="1"/>
    <col min="776" max="776" width="30.109375" style="167" customWidth="1"/>
    <col min="777" max="778" width="14.33203125" style="167" bestFit="1" customWidth="1"/>
    <col min="779" max="779" width="11.5546875" style="167" bestFit="1" customWidth="1"/>
    <col min="780" max="780" width="12" style="167" customWidth="1"/>
    <col min="781" max="781" width="14.33203125" style="167" bestFit="1" customWidth="1"/>
    <col min="782" max="1024" width="9.109375" style="167"/>
    <col min="1025" max="1025" width="26.6640625" style="167" customWidth="1"/>
    <col min="1026" max="1026" width="14.33203125" style="167" bestFit="1" customWidth="1"/>
    <col min="1027" max="1027" width="13.44140625" style="167" customWidth="1"/>
    <col min="1028" max="1028" width="11.5546875" style="167" bestFit="1" customWidth="1"/>
    <col min="1029" max="1029" width="12" style="167" customWidth="1"/>
    <col min="1030" max="1030" width="14.33203125" style="167" bestFit="1" customWidth="1"/>
    <col min="1031" max="1031" width="3.109375" style="167" customWidth="1"/>
    <col min="1032" max="1032" width="30.109375" style="167" customWidth="1"/>
    <col min="1033" max="1034" width="14.33203125" style="167" bestFit="1" customWidth="1"/>
    <col min="1035" max="1035" width="11.5546875" style="167" bestFit="1" customWidth="1"/>
    <col min="1036" max="1036" width="12" style="167" customWidth="1"/>
    <col min="1037" max="1037" width="14.33203125" style="167" bestFit="1" customWidth="1"/>
    <col min="1038" max="1280" width="9.109375" style="167"/>
    <col min="1281" max="1281" width="26.6640625" style="167" customWidth="1"/>
    <col min="1282" max="1282" width="14.33203125" style="167" bestFit="1" customWidth="1"/>
    <col min="1283" max="1283" width="13.44140625" style="167" customWidth="1"/>
    <col min="1284" max="1284" width="11.5546875" style="167" bestFit="1" customWidth="1"/>
    <col min="1285" max="1285" width="12" style="167" customWidth="1"/>
    <col min="1286" max="1286" width="14.33203125" style="167" bestFit="1" customWidth="1"/>
    <col min="1287" max="1287" width="3.109375" style="167" customWidth="1"/>
    <col min="1288" max="1288" width="30.109375" style="167" customWidth="1"/>
    <col min="1289" max="1290" width="14.33203125" style="167" bestFit="1" customWidth="1"/>
    <col min="1291" max="1291" width="11.5546875" style="167" bestFit="1" customWidth="1"/>
    <col min="1292" max="1292" width="12" style="167" customWidth="1"/>
    <col min="1293" max="1293" width="14.33203125" style="167" bestFit="1" customWidth="1"/>
    <col min="1294" max="1536" width="9.109375" style="167"/>
    <col min="1537" max="1537" width="26.6640625" style="167" customWidth="1"/>
    <col min="1538" max="1538" width="14.33203125" style="167" bestFit="1" customWidth="1"/>
    <col min="1539" max="1539" width="13.44140625" style="167" customWidth="1"/>
    <col min="1540" max="1540" width="11.5546875" style="167" bestFit="1" customWidth="1"/>
    <col min="1541" max="1541" width="12" style="167" customWidth="1"/>
    <col min="1542" max="1542" width="14.33203125" style="167" bestFit="1" customWidth="1"/>
    <col min="1543" max="1543" width="3.109375" style="167" customWidth="1"/>
    <col min="1544" max="1544" width="30.109375" style="167" customWidth="1"/>
    <col min="1545" max="1546" width="14.33203125" style="167" bestFit="1" customWidth="1"/>
    <col min="1547" max="1547" width="11.5546875" style="167" bestFit="1" customWidth="1"/>
    <col min="1548" max="1548" width="12" style="167" customWidth="1"/>
    <col min="1549" max="1549" width="14.33203125" style="167" bestFit="1" customWidth="1"/>
    <col min="1550" max="1792" width="9.109375" style="167"/>
    <col min="1793" max="1793" width="26.6640625" style="167" customWidth="1"/>
    <col min="1794" max="1794" width="14.33203125" style="167" bestFit="1" customWidth="1"/>
    <col min="1795" max="1795" width="13.44140625" style="167" customWidth="1"/>
    <col min="1796" max="1796" width="11.5546875" style="167" bestFit="1" customWidth="1"/>
    <col min="1797" max="1797" width="12" style="167" customWidth="1"/>
    <col min="1798" max="1798" width="14.33203125" style="167" bestFit="1" customWidth="1"/>
    <col min="1799" max="1799" width="3.109375" style="167" customWidth="1"/>
    <col min="1800" max="1800" width="30.109375" style="167" customWidth="1"/>
    <col min="1801" max="1802" width="14.33203125" style="167" bestFit="1" customWidth="1"/>
    <col min="1803" max="1803" width="11.5546875" style="167" bestFit="1" customWidth="1"/>
    <col min="1804" max="1804" width="12" style="167" customWidth="1"/>
    <col min="1805" max="1805" width="14.33203125" style="167" bestFit="1" customWidth="1"/>
    <col min="1806" max="2048" width="9.109375" style="167"/>
    <col min="2049" max="2049" width="26.6640625" style="167" customWidth="1"/>
    <col min="2050" max="2050" width="14.33203125" style="167" bestFit="1" customWidth="1"/>
    <col min="2051" max="2051" width="13.44140625" style="167" customWidth="1"/>
    <col min="2052" max="2052" width="11.5546875" style="167" bestFit="1" customWidth="1"/>
    <col min="2053" max="2053" width="12" style="167" customWidth="1"/>
    <col min="2054" max="2054" width="14.33203125" style="167" bestFit="1" customWidth="1"/>
    <col min="2055" max="2055" width="3.109375" style="167" customWidth="1"/>
    <col min="2056" max="2056" width="30.109375" style="167" customWidth="1"/>
    <col min="2057" max="2058" width="14.33203125" style="167" bestFit="1" customWidth="1"/>
    <col min="2059" max="2059" width="11.5546875" style="167" bestFit="1" customWidth="1"/>
    <col min="2060" max="2060" width="12" style="167" customWidth="1"/>
    <col min="2061" max="2061" width="14.33203125" style="167" bestFit="1" customWidth="1"/>
    <col min="2062" max="2304" width="9.109375" style="167"/>
    <col min="2305" max="2305" width="26.6640625" style="167" customWidth="1"/>
    <col min="2306" max="2306" width="14.33203125" style="167" bestFit="1" customWidth="1"/>
    <col min="2307" max="2307" width="13.44140625" style="167" customWidth="1"/>
    <col min="2308" max="2308" width="11.5546875" style="167" bestFit="1" customWidth="1"/>
    <col min="2309" max="2309" width="12" style="167" customWidth="1"/>
    <col min="2310" max="2310" width="14.33203125" style="167" bestFit="1" customWidth="1"/>
    <col min="2311" max="2311" width="3.109375" style="167" customWidth="1"/>
    <col min="2312" max="2312" width="30.109375" style="167" customWidth="1"/>
    <col min="2313" max="2314" width="14.33203125" style="167" bestFit="1" customWidth="1"/>
    <col min="2315" max="2315" width="11.5546875" style="167" bestFit="1" customWidth="1"/>
    <col min="2316" max="2316" width="12" style="167" customWidth="1"/>
    <col min="2317" max="2317" width="14.33203125" style="167" bestFit="1" customWidth="1"/>
    <col min="2318" max="2560" width="9.109375" style="167"/>
    <col min="2561" max="2561" width="26.6640625" style="167" customWidth="1"/>
    <col min="2562" max="2562" width="14.33203125" style="167" bestFit="1" customWidth="1"/>
    <col min="2563" max="2563" width="13.44140625" style="167" customWidth="1"/>
    <col min="2564" max="2564" width="11.5546875" style="167" bestFit="1" customWidth="1"/>
    <col min="2565" max="2565" width="12" style="167" customWidth="1"/>
    <col min="2566" max="2566" width="14.33203125" style="167" bestFit="1" customWidth="1"/>
    <col min="2567" max="2567" width="3.109375" style="167" customWidth="1"/>
    <col min="2568" max="2568" width="30.109375" style="167" customWidth="1"/>
    <col min="2569" max="2570" width="14.33203125" style="167" bestFit="1" customWidth="1"/>
    <col min="2571" max="2571" width="11.5546875" style="167" bestFit="1" customWidth="1"/>
    <col min="2572" max="2572" width="12" style="167" customWidth="1"/>
    <col min="2573" max="2573" width="14.33203125" style="167" bestFit="1" customWidth="1"/>
    <col min="2574" max="2816" width="9.109375" style="167"/>
    <col min="2817" max="2817" width="26.6640625" style="167" customWidth="1"/>
    <col min="2818" max="2818" width="14.33203125" style="167" bestFit="1" customWidth="1"/>
    <col min="2819" max="2819" width="13.44140625" style="167" customWidth="1"/>
    <col min="2820" max="2820" width="11.5546875" style="167" bestFit="1" customWidth="1"/>
    <col min="2821" max="2821" width="12" style="167" customWidth="1"/>
    <col min="2822" max="2822" width="14.33203125" style="167" bestFit="1" customWidth="1"/>
    <col min="2823" max="2823" width="3.109375" style="167" customWidth="1"/>
    <col min="2824" max="2824" width="30.109375" style="167" customWidth="1"/>
    <col min="2825" max="2826" width="14.33203125" style="167" bestFit="1" customWidth="1"/>
    <col min="2827" max="2827" width="11.5546875" style="167" bestFit="1" customWidth="1"/>
    <col min="2828" max="2828" width="12" style="167" customWidth="1"/>
    <col min="2829" max="2829" width="14.33203125" style="167" bestFit="1" customWidth="1"/>
    <col min="2830" max="3072" width="9.109375" style="167"/>
    <col min="3073" max="3073" width="26.6640625" style="167" customWidth="1"/>
    <col min="3074" max="3074" width="14.33203125" style="167" bestFit="1" customWidth="1"/>
    <col min="3075" max="3075" width="13.44140625" style="167" customWidth="1"/>
    <col min="3076" max="3076" width="11.5546875" style="167" bestFit="1" customWidth="1"/>
    <col min="3077" max="3077" width="12" style="167" customWidth="1"/>
    <col min="3078" max="3078" width="14.33203125" style="167" bestFit="1" customWidth="1"/>
    <col min="3079" max="3079" width="3.109375" style="167" customWidth="1"/>
    <col min="3080" max="3080" width="30.109375" style="167" customWidth="1"/>
    <col min="3081" max="3082" width="14.33203125" style="167" bestFit="1" customWidth="1"/>
    <col min="3083" max="3083" width="11.5546875" style="167" bestFit="1" customWidth="1"/>
    <col min="3084" max="3084" width="12" style="167" customWidth="1"/>
    <col min="3085" max="3085" width="14.33203125" style="167" bestFit="1" customWidth="1"/>
    <col min="3086" max="3328" width="9.109375" style="167"/>
    <col min="3329" max="3329" width="26.6640625" style="167" customWidth="1"/>
    <col min="3330" max="3330" width="14.33203125" style="167" bestFit="1" customWidth="1"/>
    <col min="3331" max="3331" width="13.44140625" style="167" customWidth="1"/>
    <col min="3332" max="3332" width="11.5546875" style="167" bestFit="1" customWidth="1"/>
    <col min="3333" max="3333" width="12" style="167" customWidth="1"/>
    <col min="3334" max="3334" width="14.33203125" style="167" bestFit="1" customWidth="1"/>
    <col min="3335" max="3335" width="3.109375" style="167" customWidth="1"/>
    <col min="3336" max="3336" width="30.109375" style="167" customWidth="1"/>
    <col min="3337" max="3338" width="14.33203125" style="167" bestFit="1" customWidth="1"/>
    <col min="3339" max="3339" width="11.5546875" style="167" bestFit="1" customWidth="1"/>
    <col min="3340" max="3340" width="12" style="167" customWidth="1"/>
    <col min="3341" max="3341" width="14.33203125" style="167" bestFit="1" customWidth="1"/>
    <col min="3342" max="3584" width="9.109375" style="167"/>
    <col min="3585" max="3585" width="26.6640625" style="167" customWidth="1"/>
    <col min="3586" max="3586" width="14.33203125" style="167" bestFit="1" customWidth="1"/>
    <col min="3587" max="3587" width="13.44140625" style="167" customWidth="1"/>
    <col min="3588" max="3588" width="11.5546875" style="167" bestFit="1" customWidth="1"/>
    <col min="3589" max="3589" width="12" style="167" customWidth="1"/>
    <col min="3590" max="3590" width="14.33203125" style="167" bestFit="1" customWidth="1"/>
    <col min="3591" max="3591" width="3.109375" style="167" customWidth="1"/>
    <col min="3592" max="3592" width="30.109375" style="167" customWidth="1"/>
    <col min="3593" max="3594" width="14.33203125" style="167" bestFit="1" customWidth="1"/>
    <col min="3595" max="3595" width="11.5546875" style="167" bestFit="1" customWidth="1"/>
    <col min="3596" max="3596" width="12" style="167" customWidth="1"/>
    <col min="3597" max="3597" width="14.33203125" style="167" bestFit="1" customWidth="1"/>
    <col min="3598" max="3840" width="9.109375" style="167"/>
    <col min="3841" max="3841" width="26.6640625" style="167" customWidth="1"/>
    <col min="3842" max="3842" width="14.33203125" style="167" bestFit="1" customWidth="1"/>
    <col min="3843" max="3843" width="13.44140625" style="167" customWidth="1"/>
    <col min="3844" max="3844" width="11.5546875" style="167" bestFit="1" customWidth="1"/>
    <col min="3845" max="3845" width="12" style="167" customWidth="1"/>
    <col min="3846" max="3846" width="14.33203125" style="167" bestFit="1" customWidth="1"/>
    <col min="3847" max="3847" width="3.109375" style="167" customWidth="1"/>
    <col min="3848" max="3848" width="30.109375" style="167" customWidth="1"/>
    <col min="3849" max="3850" width="14.33203125" style="167" bestFit="1" customWidth="1"/>
    <col min="3851" max="3851" width="11.5546875" style="167" bestFit="1" customWidth="1"/>
    <col min="3852" max="3852" width="12" style="167" customWidth="1"/>
    <col min="3853" max="3853" width="14.33203125" style="167" bestFit="1" customWidth="1"/>
    <col min="3854" max="4096" width="9.109375" style="167"/>
    <col min="4097" max="4097" width="26.6640625" style="167" customWidth="1"/>
    <col min="4098" max="4098" width="14.33203125" style="167" bestFit="1" customWidth="1"/>
    <col min="4099" max="4099" width="13.44140625" style="167" customWidth="1"/>
    <col min="4100" max="4100" width="11.5546875" style="167" bestFit="1" customWidth="1"/>
    <col min="4101" max="4101" width="12" style="167" customWidth="1"/>
    <col min="4102" max="4102" width="14.33203125" style="167" bestFit="1" customWidth="1"/>
    <col min="4103" max="4103" width="3.109375" style="167" customWidth="1"/>
    <col min="4104" max="4104" width="30.109375" style="167" customWidth="1"/>
    <col min="4105" max="4106" width="14.33203125" style="167" bestFit="1" customWidth="1"/>
    <col min="4107" max="4107" width="11.5546875" style="167" bestFit="1" customWidth="1"/>
    <col min="4108" max="4108" width="12" style="167" customWidth="1"/>
    <col min="4109" max="4109" width="14.33203125" style="167" bestFit="1" customWidth="1"/>
    <col min="4110" max="4352" width="9.109375" style="167"/>
    <col min="4353" max="4353" width="26.6640625" style="167" customWidth="1"/>
    <col min="4354" max="4354" width="14.33203125" style="167" bestFit="1" customWidth="1"/>
    <col min="4355" max="4355" width="13.44140625" style="167" customWidth="1"/>
    <col min="4356" max="4356" width="11.5546875" style="167" bestFit="1" customWidth="1"/>
    <col min="4357" max="4357" width="12" style="167" customWidth="1"/>
    <col min="4358" max="4358" width="14.33203125" style="167" bestFit="1" customWidth="1"/>
    <col min="4359" max="4359" width="3.109375" style="167" customWidth="1"/>
    <col min="4360" max="4360" width="30.109375" style="167" customWidth="1"/>
    <col min="4361" max="4362" width="14.33203125" style="167" bestFit="1" customWidth="1"/>
    <col min="4363" max="4363" width="11.5546875" style="167" bestFit="1" customWidth="1"/>
    <col min="4364" max="4364" width="12" style="167" customWidth="1"/>
    <col min="4365" max="4365" width="14.33203125" style="167" bestFit="1" customWidth="1"/>
    <col min="4366" max="4608" width="9.109375" style="167"/>
    <col min="4609" max="4609" width="26.6640625" style="167" customWidth="1"/>
    <col min="4610" max="4610" width="14.33203125" style="167" bestFit="1" customWidth="1"/>
    <col min="4611" max="4611" width="13.44140625" style="167" customWidth="1"/>
    <col min="4612" max="4612" width="11.5546875" style="167" bestFit="1" customWidth="1"/>
    <col min="4613" max="4613" width="12" style="167" customWidth="1"/>
    <col min="4614" max="4614" width="14.33203125" style="167" bestFit="1" customWidth="1"/>
    <col min="4615" max="4615" width="3.109375" style="167" customWidth="1"/>
    <col min="4616" max="4616" width="30.109375" style="167" customWidth="1"/>
    <col min="4617" max="4618" width="14.33203125" style="167" bestFit="1" customWidth="1"/>
    <col min="4619" max="4619" width="11.5546875" style="167" bestFit="1" customWidth="1"/>
    <col min="4620" max="4620" width="12" style="167" customWidth="1"/>
    <col min="4621" max="4621" width="14.33203125" style="167" bestFit="1" customWidth="1"/>
    <col min="4622" max="4864" width="9.109375" style="167"/>
    <col min="4865" max="4865" width="26.6640625" style="167" customWidth="1"/>
    <col min="4866" max="4866" width="14.33203125" style="167" bestFit="1" customWidth="1"/>
    <col min="4867" max="4867" width="13.44140625" style="167" customWidth="1"/>
    <col min="4868" max="4868" width="11.5546875" style="167" bestFit="1" customWidth="1"/>
    <col min="4869" max="4869" width="12" style="167" customWidth="1"/>
    <col min="4870" max="4870" width="14.33203125" style="167" bestFit="1" customWidth="1"/>
    <col min="4871" max="4871" width="3.109375" style="167" customWidth="1"/>
    <col min="4872" max="4872" width="30.109375" style="167" customWidth="1"/>
    <col min="4873" max="4874" width="14.33203125" style="167" bestFit="1" customWidth="1"/>
    <col min="4875" max="4875" width="11.5546875" style="167" bestFit="1" customWidth="1"/>
    <col min="4876" max="4876" width="12" style="167" customWidth="1"/>
    <col min="4877" max="4877" width="14.33203125" style="167" bestFit="1" customWidth="1"/>
    <col min="4878" max="5120" width="9.109375" style="167"/>
    <col min="5121" max="5121" width="26.6640625" style="167" customWidth="1"/>
    <col min="5122" max="5122" width="14.33203125" style="167" bestFit="1" customWidth="1"/>
    <col min="5123" max="5123" width="13.44140625" style="167" customWidth="1"/>
    <col min="5124" max="5124" width="11.5546875" style="167" bestFit="1" customWidth="1"/>
    <col min="5125" max="5125" width="12" style="167" customWidth="1"/>
    <col min="5126" max="5126" width="14.33203125" style="167" bestFit="1" customWidth="1"/>
    <col min="5127" max="5127" width="3.109375" style="167" customWidth="1"/>
    <col min="5128" max="5128" width="30.109375" style="167" customWidth="1"/>
    <col min="5129" max="5130" width="14.33203125" style="167" bestFit="1" customWidth="1"/>
    <col min="5131" max="5131" width="11.5546875" style="167" bestFit="1" customWidth="1"/>
    <col min="5132" max="5132" width="12" style="167" customWidth="1"/>
    <col min="5133" max="5133" width="14.33203125" style="167" bestFit="1" customWidth="1"/>
    <col min="5134" max="5376" width="9.109375" style="167"/>
    <col min="5377" max="5377" width="26.6640625" style="167" customWidth="1"/>
    <col min="5378" max="5378" width="14.33203125" style="167" bestFit="1" customWidth="1"/>
    <col min="5379" max="5379" width="13.44140625" style="167" customWidth="1"/>
    <col min="5380" max="5380" width="11.5546875" style="167" bestFit="1" customWidth="1"/>
    <col min="5381" max="5381" width="12" style="167" customWidth="1"/>
    <col min="5382" max="5382" width="14.33203125" style="167" bestFit="1" customWidth="1"/>
    <col min="5383" max="5383" width="3.109375" style="167" customWidth="1"/>
    <col min="5384" max="5384" width="30.109375" style="167" customWidth="1"/>
    <col min="5385" max="5386" width="14.33203125" style="167" bestFit="1" customWidth="1"/>
    <col min="5387" max="5387" width="11.5546875" style="167" bestFit="1" customWidth="1"/>
    <col min="5388" max="5388" width="12" style="167" customWidth="1"/>
    <col min="5389" max="5389" width="14.33203125" style="167" bestFit="1" customWidth="1"/>
    <col min="5390" max="5632" width="9.109375" style="167"/>
    <col min="5633" max="5633" width="26.6640625" style="167" customWidth="1"/>
    <col min="5634" max="5634" width="14.33203125" style="167" bestFit="1" customWidth="1"/>
    <col min="5635" max="5635" width="13.44140625" style="167" customWidth="1"/>
    <col min="5636" max="5636" width="11.5546875" style="167" bestFit="1" customWidth="1"/>
    <col min="5637" max="5637" width="12" style="167" customWidth="1"/>
    <col min="5638" max="5638" width="14.33203125" style="167" bestFit="1" customWidth="1"/>
    <col min="5639" max="5639" width="3.109375" style="167" customWidth="1"/>
    <col min="5640" max="5640" width="30.109375" style="167" customWidth="1"/>
    <col min="5641" max="5642" width="14.33203125" style="167" bestFit="1" customWidth="1"/>
    <col min="5643" max="5643" width="11.5546875" style="167" bestFit="1" customWidth="1"/>
    <col min="5644" max="5644" width="12" style="167" customWidth="1"/>
    <col min="5645" max="5645" width="14.33203125" style="167" bestFit="1" customWidth="1"/>
    <col min="5646" max="5888" width="9.109375" style="167"/>
    <col min="5889" max="5889" width="26.6640625" style="167" customWidth="1"/>
    <col min="5890" max="5890" width="14.33203125" style="167" bestFit="1" customWidth="1"/>
    <col min="5891" max="5891" width="13.44140625" style="167" customWidth="1"/>
    <col min="5892" max="5892" width="11.5546875" style="167" bestFit="1" customWidth="1"/>
    <col min="5893" max="5893" width="12" style="167" customWidth="1"/>
    <col min="5894" max="5894" width="14.33203125" style="167" bestFit="1" customWidth="1"/>
    <col min="5895" max="5895" width="3.109375" style="167" customWidth="1"/>
    <col min="5896" max="5896" width="30.109375" style="167" customWidth="1"/>
    <col min="5897" max="5898" width="14.33203125" style="167" bestFit="1" customWidth="1"/>
    <col min="5899" max="5899" width="11.5546875" style="167" bestFit="1" customWidth="1"/>
    <col min="5900" max="5900" width="12" style="167" customWidth="1"/>
    <col min="5901" max="5901" width="14.33203125" style="167" bestFit="1" customWidth="1"/>
    <col min="5902" max="6144" width="9.109375" style="167"/>
    <col min="6145" max="6145" width="26.6640625" style="167" customWidth="1"/>
    <col min="6146" max="6146" width="14.33203125" style="167" bestFit="1" customWidth="1"/>
    <col min="6147" max="6147" width="13.44140625" style="167" customWidth="1"/>
    <col min="6148" max="6148" width="11.5546875" style="167" bestFit="1" customWidth="1"/>
    <col min="6149" max="6149" width="12" style="167" customWidth="1"/>
    <col min="6150" max="6150" width="14.33203125" style="167" bestFit="1" customWidth="1"/>
    <col min="6151" max="6151" width="3.109375" style="167" customWidth="1"/>
    <col min="6152" max="6152" width="30.109375" style="167" customWidth="1"/>
    <col min="6153" max="6154" width="14.33203125" style="167" bestFit="1" customWidth="1"/>
    <col min="6155" max="6155" width="11.5546875" style="167" bestFit="1" customWidth="1"/>
    <col min="6156" max="6156" width="12" style="167" customWidth="1"/>
    <col min="6157" max="6157" width="14.33203125" style="167" bestFit="1" customWidth="1"/>
    <col min="6158" max="6400" width="9.109375" style="167"/>
    <col min="6401" max="6401" width="26.6640625" style="167" customWidth="1"/>
    <col min="6402" max="6402" width="14.33203125" style="167" bestFit="1" customWidth="1"/>
    <col min="6403" max="6403" width="13.44140625" style="167" customWidth="1"/>
    <col min="6404" max="6404" width="11.5546875" style="167" bestFit="1" customWidth="1"/>
    <col min="6405" max="6405" width="12" style="167" customWidth="1"/>
    <col min="6406" max="6406" width="14.33203125" style="167" bestFit="1" customWidth="1"/>
    <col min="6407" max="6407" width="3.109375" style="167" customWidth="1"/>
    <col min="6408" max="6408" width="30.109375" style="167" customWidth="1"/>
    <col min="6409" max="6410" width="14.33203125" style="167" bestFit="1" customWidth="1"/>
    <col min="6411" max="6411" width="11.5546875" style="167" bestFit="1" customWidth="1"/>
    <col min="6412" max="6412" width="12" style="167" customWidth="1"/>
    <col min="6413" max="6413" width="14.33203125" style="167" bestFit="1" customWidth="1"/>
    <col min="6414" max="6656" width="9.109375" style="167"/>
    <col min="6657" max="6657" width="26.6640625" style="167" customWidth="1"/>
    <col min="6658" max="6658" width="14.33203125" style="167" bestFit="1" customWidth="1"/>
    <col min="6659" max="6659" width="13.44140625" style="167" customWidth="1"/>
    <col min="6660" max="6660" width="11.5546875" style="167" bestFit="1" customWidth="1"/>
    <col min="6661" max="6661" width="12" style="167" customWidth="1"/>
    <col min="6662" max="6662" width="14.33203125" style="167" bestFit="1" customWidth="1"/>
    <col min="6663" max="6663" width="3.109375" style="167" customWidth="1"/>
    <col min="6664" max="6664" width="30.109375" style="167" customWidth="1"/>
    <col min="6665" max="6666" width="14.33203125" style="167" bestFit="1" customWidth="1"/>
    <col min="6667" max="6667" width="11.5546875" style="167" bestFit="1" customWidth="1"/>
    <col min="6668" max="6668" width="12" style="167" customWidth="1"/>
    <col min="6669" max="6669" width="14.33203125" style="167" bestFit="1" customWidth="1"/>
    <col min="6670" max="6912" width="9.109375" style="167"/>
    <col min="6913" max="6913" width="26.6640625" style="167" customWidth="1"/>
    <col min="6914" max="6914" width="14.33203125" style="167" bestFit="1" customWidth="1"/>
    <col min="6915" max="6915" width="13.44140625" style="167" customWidth="1"/>
    <col min="6916" max="6916" width="11.5546875" style="167" bestFit="1" customWidth="1"/>
    <col min="6917" max="6917" width="12" style="167" customWidth="1"/>
    <col min="6918" max="6918" width="14.33203125" style="167" bestFit="1" customWidth="1"/>
    <col min="6919" max="6919" width="3.109375" style="167" customWidth="1"/>
    <col min="6920" max="6920" width="30.109375" style="167" customWidth="1"/>
    <col min="6921" max="6922" width="14.33203125" style="167" bestFit="1" customWidth="1"/>
    <col min="6923" max="6923" width="11.5546875" style="167" bestFit="1" customWidth="1"/>
    <col min="6924" max="6924" width="12" style="167" customWidth="1"/>
    <col min="6925" max="6925" width="14.33203125" style="167" bestFit="1" customWidth="1"/>
    <col min="6926" max="7168" width="9.109375" style="167"/>
    <col min="7169" max="7169" width="26.6640625" style="167" customWidth="1"/>
    <col min="7170" max="7170" width="14.33203125" style="167" bestFit="1" customWidth="1"/>
    <col min="7171" max="7171" width="13.44140625" style="167" customWidth="1"/>
    <col min="7172" max="7172" width="11.5546875" style="167" bestFit="1" customWidth="1"/>
    <col min="7173" max="7173" width="12" style="167" customWidth="1"/>
    <col min="7174" max="7174" width="14.33203125" style="167" bestFit="1" customWidth="1"/>
    <col min="7175" max="7175" width="3.109375" style="167" customWidth="1"/>
    <col min="7176" max="7176" width="30.109375" style="167" customWidth="1"/>
    <col min="7177" max="7178" width="14.33203125" style="167" bestFit="1" customWidth="1"/>
    <col min="7179" max="7179" width="11.5546875" style="167" bestFit="1" customWidth="1"/>
    <col min="7180" max="7180" width="12" style="167" customWidth="1"/>
    <col min="7181" max="7181" width="14.33203125" style="167" bestFit="1" customWidth="1"/>
    <col min="7182" max="7424" width="9.109375" style="167"/>
    <col min="7425" max="7425" width="26.6640625" style="167" customWidth="1"/>
    <col min="7426" max="7426" width="14.33203125" style="167" bestFit="1" customWidth="1"/>
    <col min="7427" max="7427" width="13.44140625" style="167" customWidth="1"/>
    <col min="7428" max="7428" width="11.5546875" style="167" bestFit="1" customWidth="1"/>
    <col min="7429" max="7429" width="12" style="167" customWidth="1"/>
    <col min="7430" max="7430" width="14.33203125" style="167" bestFit="1" customWidth="1"/>
    <col min="7431" max="7431" width="3.109375" style="167" customWidth="1"/>
    <col min="7432" max="7432" width="30.109375" style="167" customWidth="1"/>
    <col min="7433" max="7434" width="14.33203125" style="167" bestFit="1" customWidth="1"/>
    <col min="7435" max="7435" width="11.5546875" style="167" bestFit="1" customWidth="1"/>
    <col min="7436" max="7436" width="12" style="167" customWidth="1"/>
    <col min="7437" max="7437" width="14.33203125" style="167" bestFit="1" customWidth="1"/>
    <col min="7438" max="7680" width="9.109375" style="167"/>
    <col min="7681" max="7681" width="26.6640625" style="167" customWidth="1"/>
    <col min="7682" max="7682" width="14.33203125" style="167" bestFit="1" customWidth="1"/>
    <col min="7683" max="7683" width="13.44140625" style="167" customWidth="1"/>
    <col min="7684" max="7684" width="11.5546875" style="167" bestFit="1" customWidth="1"/>
    <col min="7685" max="7685" width="12" style="167" customWidth="1"/>
    <col min="7686" max="7686" width="14.33203125" style="167" bestFit="1" customWidth="1"/>
    <col min="7687" max="7687" width="3.109375" style="167" customWidth="1"/>
    <col min="7688" max="7688" width="30.109375" style="167" customWidth="1"/>
    <col min="7689" max="7690" width="14.33203125" style="167" bestFit="1" customWidth="1"/>
    <col min="7691" max="7691" width="11.5546875" style="167" bestFit="1" customWidth="1"/>
    <col min="7692" max="7692" width="12" style="167" customWidth="1"/>
    <col min="7693" max="7693" width="14.33203125" style="167" bestFit="1" customWidth="1"/>
    <col min="7694" max="7936" width="9.109375" style="167"/>
    <col min="7937" max="7937" width="26.6640625" style="167" customWidth="1"/>
    <col min="7938" max="7938" width="14.33203125" style="167" bestFit="1" customWidth="1"/>
    <col min="7939" max="7939" width="13.44140625" style="167" customWidth="1"/>
    <col min="7940" max="7940" width="11.5546875" style="167" bestFit="1" customWidth="1"/>
    <col min="7941" max="7941" width="12" style="167" customWidth="1"/>
    <col min="7942" max="7942" width="14.33203125" style="167" bestFit="1" customWidth="1"/>
    <col min="7943" max="7943" width="3.109375" style="167" customWidth="1"/>
    <col min="7944" max="7944" width="30.109375" style="167" customWidth="1"/>
    <col min="7945" max="7946" width="14.33203125" style="167" bestFit="1" customWidth="1"/>
    <col min="7947" max="7947" width="11.5546875" style="167" bestFit="1" customWidth="1"/>
    <col min="7948" max="7948" width="12" style="167" customWidth="1"/>
    <col min="7949" max="7949" width="14.33203125" style="167" bestFit="1" customWidth="1"/>
    <col min="7950" max="8192" width="9.109375" style="167"/>
    <col min="8193" max="8193" width="26.6640625" style="167" customWidth="1"/>
    <col min="8194" max="8194" width="14.33203125" style="167" bestFit="1" customWidth="1"/>
    <col min="8195" max="8195" width="13.44140625" style="167" customWidth="1"/>
    <col min="8196" max="8196" width="11.5546875" style="167" bestFit="1" customWidth="1"/>
    <col min="8197" max="8197" width="12" style="167" customWidth="1"/>
    <col min="8198" max="8198" width="14.33203125" style="167" bestFit="1" customWidth="1"/>
    <col min="8199" max="8199" width="3.109375" style="167" customWidth="1"/>
    <col min="8200" max="8200" width="30.109375" style="167" customWidth="1"/>
    <col min="8201" max="8202" width="14.33203125" style="167" bestFit="1" customWidth="1"/>
    <col min="8203" max="8203" width="11.5546875" style="167" bestFit="1" customWidth="1"/>
    <col min="8204" max="8204" width="12" style="167" customWidth="1"/>
    <col min="8205" max="8205" width="14.33203125" style="167" bestFit="1" customWidth="1"/>
    <col min="8206" max="8448" width="9.109375" style="167"/>
    <col min="8449" max="8449" width="26.6640625" style="167" customWidth="1"/>
    <col min="8450" max="8450" width="14.33203125" style="167" bestFit="1" customWidth="1"/>
    <col min="8451" max="8451" width="13.44140625" style="167" customWidth="1"/>
    <col min="8452" max="8452" width="11.5546875" style="167" bestFit="1" customWidth="1"/>
    <col min="8453" max="8453" width="12" style="167" customWidth="1"/>
    <col min="8454" max="8454" width="14.33203125" style="167" bestFit="1" customWidth="1"/>
    <col min="8455" max="8455" width="3.109375" style="167" customWidth="1"/>
    <col min="8456" max="8456" width="30.109375" style="167" customWidth="1"/>
    <col min="8457" max="8458" width="14.33203125" style="167" bestFit="1" customWidth="1"/>
    <col min="8459" max="8459" width="11.5546875" style="167" bestFit="1" customWidth="1"/>
    <col min="8460" max="8460" width="12" style="167" customWidth="1"/>
    <col min="8461" max="8461" width="14.33203125" style="167" bestFit="1" customWidth="1"/>
    <col min="8462" max="8704" width="9.109375" style="167"/>
    <col min="8705" max="8705" width="26.6640625" style="167" customWidth="1"/>
    <col min="8706" max="8706" width="14.33203125" style="167" bestFit="1" customWidth="1"/>
    <col min="8707" max="8707" width="13.44140625" style="167" customWidth="1"/>
    <col min="8708" max="8708" width="11.5546875" style="167" bestFit="1" customWidth="1"/>
    <col min="8709" max="8709" width="12" style="167" customWidth="1"/>
    <col min="8710" max="8710" width="14.33203125" style="167" bestFit="1" customWidth="1"/>
    <col min="8711" max="8711" width="3.109375" style="167" customWidth="1"/>
    <col min="8712" max="8712" width="30.109375" style="167" customWidth="1"/>
    <col min="8713" max="8714" width="14.33203125" style="167" bestFit="1" customWidth="1"/>
    <col min="8715" max="8715" width="11.5546875" style="167" bestFit="1" customWidth="1"/>
    <col min="8716" max="8716" width="12" style="167" customWidth="1"/>
    <col min="8717" max="8717" width="14.33203125" style="167" bestFit="1" customWidth="1"/>
    <col min="8718" max="8960" width="9.109375" style="167"/>
    <col min="8961" max="8961" width="26.6640625" style="167" customWidth="1"/>
    <col min="8962" max="8962" width="14.33203125" style="167" bestFit="1" customWidth="1"/>
    <col min="8963" max="8963" width="13.44140625" style="167" customWidth="1"/>
    <col min="8964" max="8964" width="11.5546875" style="167" bestFit="1" customWidth="1"/>
    <col min="8965" max="8965" width="12" style="167" customWidth="1"/>
    <col min="8966" max="8966" width="14.33203125" style="167" bestFit="1" customWidth="1"/>
    <col min="8967" max="8967" width="3.109375" style="167" customWidth="1"/>
    <col min="8968" max="8968" width="30.109375" style="167" customWidth="1"/>
    <col min="8969" max="8970" width="14.33203125" style="167" bestFit="1" customWidth="1"/>
    <col min="8971" max="8971" width="11.5546875" style="167" bestFit="1" customWidth="1"/>
    <col min="8972" max="8972" width="12" style="167" customWidth="1"/>
    <col min="8973" max="8973" width="14.33203125" style="167" bestFit="1" customWidth="1"/>
    <col min="8974" max="9216" width="9.109375" style="167"/>
    <col min="9217" max="9217" width="26.6640625" style="167" customWidth="1"/>
    <col min="9218" max="9218" width="14.33203125" style="167" bestFit="1" customWidth="1"/>
    <col min="9219" max="9219" width="13.44140625" style="167" customWidth="1"/>
    <col min="9220" max="9220" width="11.5546875" style="167" bestFit="1" customWidth="1"/>
    <col min="9221" max="9221" width="12" style="167" customWidth="1"/>
    <col min="9222" max="9222" width="14.33203125" style="167" bestFit="1" customWidth="1"/>
    <col min="9223" max="9223" width="3.109375" style="167" customWidth="1"/>
    <col min="9224" max="9224" width="30.109375" style="167" customWidth="1"/>
    <col min="9225" max="9226" width="14.33203125" style="167" bestFit="1" customWidth="1"/>
    <col min="9227" max="9227" width="11.5546875" style="167" bestFit="1" customWidth="1"/>
    <col min="9228" max="9228" width="12" style="167" customWidth="1"/>
    <col min="9229" max="9229" width="14.33203125" style="167" bestFit="1" customWidth="1"/>
    <col min="9230" max="9472" width="9.109375" style="167"/>
    <col min="9473" max="9473" width="26.6640625" style="167" customWidth="1"/>
    <col min="9474" max="9474" width="14.33203125" style="167" bestFit="1" customWidth="1"/>
    <col min="9475" max="9475" width="13.44140625" style="167" customWidth="1"/>
    <col min="9476" max="9476" width="11.5546875" style="167" bestFit="1" customWidth="1"/>
    <col min="9477" max="9477" width="12" style="167" customWidth="1"/>
    <col min="9478" max="9478" width="14.33203125" style="167" bestFit="1" customWidth="1"/>
    <col min="9479" max="9479" width="3.109375" style="167" customWidth="1"/>
    <col min="9480" max="9480" width="30.109375" style="167" customWidth="1"/>
    <col min="9481" max="9482" width="14.33203125" style="167" bestFit="1" customWidth="1"/>
    <col min="9483" max="9483" width="11.5546875" style="167" bestFit="1" customWidth="1"/>
    <col min="9484" max="9484" width="12" style="167" customWidth="1"/>
    <col min="9485" max="9485" width="14.33203125" style="167" bestFit="1" customWidth="1"/>
    <col min="9486" max="9728" width="9.109375" style="167"/>
    <col min="9729" max="9729" width="26.6640625" style="167" customWidth="1"/>
    <col min="9730" max="9730" width="14.33203125" style="167" bestFit="1" customWidth="1"/>
    <col min="9731" max="9731" width="13.44140625" style="167" customWidth="1"/>
    <col min="9732" max="9732" width="11.5546875" style="167" bestFit="1" customWidth="1"/>
    <col min="9733" max="9733" width="12" style="167" customWidth="1"/>
    <col min="9734" max="9734" width="14.33203125" style="167" bestFit="1" customWidth="1"/>
    <col min="9735" max="9735" width="3.109375" style="167" customWidth="1"/>
    <col min="9736" max="9736" width="30.109375" style="167" customWidth="1"/>
    <col min="9737" max="9738" width="14.33203125" style="167" bestFit="1" customWidth="1"/>
    <col min="9739" max="9739" width="11.5546875" style="167" bestFit="1" customWidth="1"/>
    <col min="9740" max="9740" width="12" style="167" customWidth="1"/>
    <col min="9741" max="9741" width="14.33203125" style="167" bestFit="1" customWidth="1"/>
    <col min="9742" max="9984" width="9.109375" style="167"/>
    <col min="9985" max="9985" width="26.6640625" style="167" customWidth="1"/>
    <col min="9986" max="9986" width="14.33203125" style="167" bestFit="1" customWidth="1"/>
    <col min="9987" max="9987" width="13.44140625" style="167" customWidth="1"/>
    <col min="9988" max="9988" width="11.5546875" style="167" bestFit="1" customWidth="1"/>
    <col min="9989" max="9989" width="12" style="167" customWidth="1"/>
    <col min="9990" max="9990" width="14.33203125" style="167" bestFit="1" customWidth="1"/>
    <col min="9991" max="9991" width="3.109375" style="167" customWidth="1"/>
    <col min="9992" max="9992" width="30.109375" style="167" customWidth="1"/>
    <col min="9993" max="9994" width="14.33203125" style="167" bestFit="1" customWidth="1"/>
    <col min="9995" max="9995" width="11.5546875" style="167" bestFit="1" customWidth="1"/>
    <col min="9996" max="9996" width="12" style="167" customWidth="1"/>
    <col min="9997" max="9997" width="14.33203125" style="167" bestFit="1" customWidth="1"/>
    <col min="9998" max="10240" width="9.109375" style="167"/>
    <col min="10241" max="10241" width="26.6640625" style="167" customWidth="1"/>
    <col min="10242" max="10242" width="14.33203125" style="167" bestFit="1" customWidth="1"/>
    <col min="10243" max="10243" width="13.44140625" style="167" customWidth="1"/>
    <col min="10244" max="10244" width="11.5546875" style="167" bestFit="1" customWidth="1"/>
    <col min="10245" max="10245" width="12" style="167" customWidth="1"/>
    <col min="10246" max="10246" width="14.33203125" style="167" bestFit="1" customWidth="1"/>
    <col min="10247" max="10247" width="3.109375" style="167" customWidth="1"/>
    <col min="10248" max="10248" width="30.109375" style="167" customWidth="1"/>
    <col min="10249" max="10250" width="14.33203125" style="167" bestFit="1" customWidth="1"/>
    <col min="10251" max="10251" width="11.5546875" style="167" bestFit="1" customWidth="1"/>
    <col min="10252" max="10252" width="12" style="167" customWidth="1"/>
    <col min="10253" max="10253" width="14.33203125" style="167" bestFit="1" customWidth="1"/>
    <col min="10254" max="10496" width="9.109375" style="167"/>
    <col min="10497" max="10497" width="26.6640625" style="167" customWidth="1"/>
    <col min="10498" max="10498" width="14.33203125" style="167" bestFit="1" customWidth="1"/>
    <col min="10499" max="10499" width="13.44140625" style="167" customWidth="1"/>
    <col min="10500" max="10500" width="11.5546875" style="167" bestFit="1" customWidth="1"/>
    <col min="10501" max="10501" width="12" style="167" customWidth="1"/>
    <col min="10502" max="10502" width="14.33203125" style="167" bestFit="1" customWidth="1"/>
    <col min="10503" max="10503" width="3.109375" style="167" customWidth="1"/>
    <col min="10504" max="10504" width="30.109375" style="167" customWidth="1"/>
    <col min="10505" max="10506" width="14.33203125" style="167" bestFit="1" customWidth="1"/>
    <col min="10507" max="10507" width="11.5546875" style="167" bestFit="1" customWidth="1"/>
    <col min="10508" max="10508" width="12" style="167" customWidth="1"/>
    <col min="10509" max="10509" width="14.33203125" style="167" bestFit="1" customWidth="1"/>
    <col min="10510" max="10752" width="9.109375" style="167"/>
    <col min="10753" max="10753" width="26.6640625" style="167" customWidth="1"/>
    <col min="10754" max="10754" width="14.33203125" style="167" bestFit="1" customWidth="1"/>
    <col min="10755" max="10755" width="13.44140625" style="167" customWidth="1"/>
    <col min="10756" max="10756" width="11.5546875" style="167" bestFit="1" customWidth="1"/>
    <col min="10757" max="10757" width="12" style="167" customWidth="1"/>
    <col min="10758" max="10758" width="14.33203125" style="167" bestFit="1" customWidth="1"/>
    <col min="10759" max="10759" width="3.109375" style="167" customWidth="1"/>
    <col min="10760" max="10760" width="30.109375" style="167" customWidth="1"/>
    <col min="10761" max="10762" width="14.33203125" style="167" bestFit="1" customWidth="1"/>
    <col min="10763" max="10763" width="11.5546875" style="167" bestFit="1" customWidth="1"/>
    <col min="10764" max="10764" width="12" style="167" customWidth="1"/>
    <col min="10765" max="10765" width="14.33203125" style="167" bestFit="1" customWidth="1"/>
    <col min="10766" max="11008" width="9.109375" style="167"/>
    <col min="11009" max="11009" width="26.6640625" style="167" customWidth="1"/>
    <col min="11010" max="11010" width="14.33203125" style="167" bestFit="1" customWidth="1"/>
    <col min="11011" max="11011" width="13.44140625" style="167" customWidth="1"/>
    <col min="11012" max="11012" width="11.5546875" style="167" bestFit="1" customWidth="1"/>
    <col min="11013" max="11013" width="12" style="167" customWidth="1"/>
    <col min="11014" max="11014" width="14.33203125" style="167" bestFit="1" customWidth="1"/>
    <col min="11015" max="11015" width="3.109375" style="167" customWidth="1"/>
    <col min="11016" max="11016" width="30.109375" style="167" customWidth="1"/>
    <col min="11017" max="11018" width="14.33203125" style="167" bestFit="1" customWidth="1"/>
    <col min="11019" max="11019" width="11.5546875" style="167" bestFit="1" customWidth="1"/>
    <col min="11020" max="11020" width="12" style="167" customWidth="1"/>
    <col min="11021" max="11021" width="14.33203125" style="167" bestFit="1" customWidth="1"/>
    <col min="11022" max="11264" width="9.109375" style="167"/>
    <col min="11265" max="11265" width="26.6640625" style="167" customWidth="1"/>
    <col min="11266" max="11266" width="14.33203125" style="167" bestFit="1" customWidth="1"/>
    <col min="11267" max="11267" width="13.44140625" style="167" customWidth="1"/>
    <col min="11268" max="11268" width="11.5546875" style="167" bestFit="1" customWidth="1"/>
    <col min="11269" max="11269" width="12" style="167" customWidth="1"/>
    <col min="11270" max="11270" width="14.33203125" style="167" bestFit="1" customWidth="1"/>
    <col min="11271" max="11271" width="3.109375" style="167" customWidth="1"/>
    <col min="11272" max="11272" width="30.109375" style="167" customWidth="1"/>
    <col min="11273" max="11274" width="14.33203125" style="167" bestFit="1" customWidth="1"/>
    <col min="11275" max="11275" width="11.5546875" style="167" bestFit="1" customWidth="1"/>
    <col min="11276" max="11276" width="12" style="167" customWidth="1"/>
    <col min="11277" max="11277" width="14.33203125" style="167" bestFit="1" customWidth="1"/>
    <col min="11278" max="11520" width="9.109375" style="167"/>
    <col min="11521" max="11521" width="26.6640625" style="167" customWidth="1"/>
    <col min="11522" max="11522" width="14.33203125" style="167" bestFit="1" customWidth="1"/>
    <col min="11523" max="11523" width="13.44140625" style="167" customWidth="1"/>
    <col min="11524" max="11524" width="11.5546875" style="167" bestFit="1" customWidth="1"/>
    <col min="11525" max="11525" width="12" style="167" customWidth="1"/>
    <col min="11526" max="11526" width="14.33203125" style="167" bestFit="1" customWidth="1"/>
    <col min="11527" max="11527" width="3.109375" style="167" customWidth="1"/>
    <col min="11528" max="11528" width="30.109375" style="167" customWidth="1"/>
    <col min="11529" max="11530" width="14.33203125" style="167" bestFit="1" customWidth="1"/>
    <col min="11531" max="11531" width="11.5546875" style="167" bestFit="1" customWidth="1"/>
    <col min="11532" max="11532" width="12" style="167" customWidth="1"/>
    <col min="11533" max="11533" width="14.33203125" style="167" bestFit="1" customWidth="1"/>
    <col min="11534" max="11776" width="9.109375" style="167"/>
    <col min="11777" max="11777" width="26.6640625" style="167" customWidth="1"/>
    <col min="11778" max="11778" width="14.33203125" style="167" bestFit="1" customWidth="1"/>
    <col min="11779" max="11779" width="13.44140625" style="167" customWidth="1"/>
    <col min="11780" max="11780" width="11.5546875" style="167" bestFit="1" customWidth="1"/>
    <col min="11781" max="11781" width="12" style="167" customWidth="1"/>
    <col min="11782" max="11782" width="14.33203125" style="167" bestFit="1" customWidth="1"/>
    <col min="11783" max="11783" width="3.109375" style="167" customWidth="1"/>
    <col min="11784" max="11784" width="30.109375" style="167" customWidth="1"/>
    <col min="11785" max="11786" width="14.33203125" style="167" bestFit="1" customWidth="1"/>
    <col min="11787" max="11787" width="11.5546875" style="167" bestFit="1" customWidth="1"/>
    <col min="11788" max="11788" width="12" style="167" customWidth="1"/>
    <col min="11789" max="11789" width="14.33203125" style="167" bestFit="1" customWidth="1"/>
    <col min="11790" max="12032" width="9.109375" style="167"/>
    <col min="12033" max="12033" width="26.6640625" style="167" customWidth="1"/>
    <col min="12034" max="12034" width="14.33203125" style="167" bestFit="1" customWidth="1"/>
    <col min="12035" max="12035" width="13.44140625" style="167" customWidth="1"/>
    <col min="12036" max="12036" width="11.5546875" style="167" bestFit="1" customWidth="1"/>
    <col min="12037" max="12037" width="12" style="167" customWidth="1"/>
    <col min="12038" max="12038" width="14.33203125" style="167" bestFit="1" customWidth="1"/>
    <col min="12039" max="12039" width="3.109375" style="167" customWidth="1"/>
    <col min="12040" max="12040" width="30.109375" style="167" customWidth="1"/>
    <col min="12041" max="12042" width="14.33203125" style="167" bestFit="1" customWidth="1"/>
    <col min="12043" max="12043" width="11.5546875" style="167" bestFit="1" customWidth="1"/>
    <col min="12044" max="12044" width="12" style="167" customWidth="1"/>
    <col min="12045" max="12045" width="14.33203125" style="167" bestFit="1" customWidth="1"/>
    <col min="12046" max="12288" width="9.109375" style="167"/>
    <col min="12289" max="12289" width="26.6640625" style="167" customWidth="1"/>
    <col min="12290" max="12290" width="14.33203125" style="167" bestFit="1" customWidth="1"/>
    <col min="12291" max="12291" width="13.44140625" style="167" customWidth="1"/>
    <col min="12292" max="12292" width="11.5546875" style="167" bestFit="1" customWidth="1"/>
    <col min="12293" max="12293" width="12" style="167" customWidth="1"/>
    <col min="12294" max="12294" width="14.33203125" style="167" bestFit="1" customWidth="1"/>
    <col min="12295" max="12295" width="3.109375" style="167" customWidth="1"/>
    <col min="12296" max="12296" width="30.109375" style="167" customWidth="1"/>
    <col min="12297" max="12298" width="14.33203125" style="167" bestFit="1" customWidth="1"/>
    <col min="12299" max="12299" width="11.5546875" style="167" bestFit="1" customWidth="1"/>
    <col min="12300" max="12300" width="12" style="167" customWidth="1"/>
    <col min="12301" max="12301" width="14.33203125" style="167" bestFit="1" customWidth="1"/>
    <col min="12302" max="12544" width="9.109375" style="167"/>
    <col min="12545" max="12545" width="26.6640625" style="167" customWidth="1"/>
    <col min="12546" max="12546" width="14.33203125" style="167" bestFit="1" customWidth="1"/>
    <col min="12547" max="12547" width="13.44140625" style="167" customWidth="1"/>
    <col min="12548" max="12548" width="11.5546875" style="167" bestFit="1" customWidth="1"/>
    <col min="12549" max="12549" width="12" style="167" customWidth="1"/>
    <col min="12550" max="12550" width="14.33203125" style="167" bestFit="1" customWidth="1"/>
    <col min="12551" max="12551" width="3.109375" style="167" customWidth="1"/>
    <col min="12552" max="12552" width="30.109375" style="167" customWidth="1"/>
    <col min="12553" max="12554" width="14.33203125" style="167" bestFit="1" customWidth="1"/>
    <col min="12555" max="12555" width="11.5546875" style="167" bestFit="1" customWidth="1"/>
    <col min="12556" max="12556" width="12" style="167" customWidth="1"/>
    <col min="12557" max="12557" width="14.33203125" style="167" bestFit="1" customWidth="1"/>
    <col min="12558" max="12800" width="9.109375" style="167"/>
    <col min="12801" max="12801" width="26.6640625" style="167" customWidth="1"/>
    <col min="12802" max="12802" width="14.33203125" style="167" bestFit="1" customWidth="1"/>
    <col min="12803" max="12803" width="13.44140625" style="167" customWidth="1"/>
    <col min="12804" max="12804" width="11.5546875" style="167" bestFit="1" customWidth="1"/>
    <col min="12805" max="12805" width="12" style="167" customWidth="1"/>
    <col min="12806" max="12806" width="14.33203125" style="167" bestFit="1" customWidth="1"/>
    <col min="12807" max="12807" width="3.109375" style="167" customWidth="1"/>
    <col min="12808" max="12808" width="30.109375" style="167" customWidth="1"/>
    <col min="12809" max="12810" width="14.33203125" style="167" bestFit="1" customWidth="1"/>
    <col min="12811" max="12811" width="11.5546875" style="167" bestFit="1" customWidth="1"/>
    <col min="12812" max="12812" width="12" style="167" customWidth="1"/>
    <col min="12813" max="12813" width="14.33203125" style="167" bestFit="1" customWidth="1"/>
    <col min="12814" max="13056" width="9.109375" style="167"/>
    <col min="13057" max="13057" width="26.6640625" style="167" customWidth="1"/>
    <col min="13058" max="13058" width="14.33203125" style="167" bestFit="1" customWidth="1"/>
    <col min="13059" max="13059" width="13.44140625" style="167" customWidth="1"/>
    <col min="13060" max="13060" width="11.5546875" style="167" bestFit="1" customWidth="1"/>
    <col min="13061" max="13061" width="12" style="167" customWidth="1"/>
    <col min="13062" max="13062" width="14.33203125" style="167" bestFit="1" customWidth="1"/>
    <col min="13063" max="13063" width="3.109375" style="167" customWidth="1"/>
    <col min="13064" max="13064" width="30.109375" style="167" customWidth="1"/>
    <col min="13065" max="13066" width="14.33203125" style="167" bestFit="1" customWidth="1"/>
    <col min="13067" max="13067" width="11.5546875" style="167" bestFit="1" customWidth="1"/>
    <col min="13068" max="13068" width="12" style="167" customWidth="1"/>
    <col min="13069" max="13069" width="14.33203125" style="167" bestFit="1" customWidth="1"/>
    <col min="13070" max="13312" width="9.109375" style="167"/>
    <col min="13313" max="13313" width="26.6640625" style="167" customWidth="1"/>
    <col min="13314" max="13314" width="14.33203125" style="167" bestFit="1" customWidth="1"/>
    <col min="13315" max="13315" width="13.44140625" style="167" customWidth="1"/>
    <col min="13316" max="13316" width="11.5546875" style="167" bestFit="1" customWidth="1"/>
    <col min="13317" max="13317" width="12" style="167" customWidth="1"/>
    <col min="13318" max="13318" width="14.33203125" style="167" bestFit="1" customWidth="1"/>
    <col min="13319" max="13319" width="3.109375" style="167" customWidth="1"/>
    <col min="13320" max="13320" width="30.109375" style="167" customWidth="1"/>
    <col min="13321" max="13322" width="14.33203125" style="167" bestFit="1" customWidth="1"/>
    <col min="13323" max="13323" width="11.5546875" style="167" bestFit="1" customWidth="1"/>
    <col min="13324" max="13324" width="12" style="167" customWidth="1"/>
    <col min="13325" max="13325" width="14.33203125" style="167" bestFit="1" customWidth="1"/>
    <col min="13326" max="13568" width="9.109375" style="167"/>
    <col min="13569" max="13569" width="26.6640625" style="167" customWidth="1"/>
    <col min="13570" max="13570" width="14.33203125" style="167" bestFit="1" customWidth="1"/>
    <col min="13571" max="13571" width="13.44140625" style="167" customWidth="1"/>
    <col min="13572" max="13572" width="11.5546875" style="167" bestFit="1" customWidth="1"/>
    <col min="13573" max="13573" width="12" style="167" customWidth="1"/>
    <col min="13574" max="13574" width="14.33203125" style="167" bestFit="1" customWidth="1"/>
    <col min="13575" max="13575" width="3.109375" style="167" customWidth="1"/>
    <col min="13576" max="13576" width="30.109375" style="167" customWidth="1"/>
    <col min="13577" max="13578" width="14.33203125" style="167" bestFit="1" customWidth="1"/>
    <col min="13579" max="13579" width="11.5546875" style="167" bestFit="1" customWidth="1"/>
    <col min="13580" max="13580" width="12" style="167" customWidth="1"/>
    <col min="13581" max="13581" width="14.33203125" style="167" bestFit="1" customWidth="1"/>
    <col min="13582" max="13824" width="9.109375" style="167"/>
    <col min="13825" max="13825" width="26.6640625" style="167" customWidth="1"/>
    <col min="13826" max="13826" width="14.33203125" style="167" bestFit="1" customWidth="1"/>
    <col min="13827" max="13827" width="13.44140625" style="167" customWidth="1"/>
    <col min="13828" max="13828" width="11.5546875" style="167" bestFit="1" customWidth="1"/>
    <col min="13829" max="13829" width="12" style="167" customWidth="1"/>
    <col min="13830" max="13830" width="14.33203125" style="167" bestFit="1" customWidth="1"/>
    <col min="13831" max="13831" width="3.109375" style="167" customWidth="1"/>
    <col min="13832" max="13832" width="30.109375" style="167" customWidth="1"/>
    <col min="13833" max="13834" width="14.33203125" style="167" bestFit="1" customWidth="1"/>
    <col min="13835" max="13835" width="11.5546875" style="167" bestFit="1" customWidth="1"/>
    <col min="13836" max="13836" width="12" style="167" customWidth="1"/>
    <col min="13837" max="13837" width="14.33203125" style="167" bestFit="1" customWidth="1"/>
    <col min="13838" max="14080" width="9.109375" style="167"/>
    <col min="14081" max="14081" width="26.6640625" style="167" customWidth="1"/>
    <col min="14082" max="14082" width="14.33203125" style="167" bestFit="1" customWidth="1"/>
    <col min="14083" max="14083" width="13.44140625" style="167" customWidth="1"/>
    <col min="14084" max="14084" width="11.5546875" style="167" bestFit="1" customWidth="1"/>
    <col min="14085" max="14085" width="12" style="167" customWidth="1"/>
    <col min="14086" max="14086" width="14.33203125" style="167" bestFit="1" customWidth="1"/>
    <col min="14087" max="14087" width="3.109375" style="167" customWidth="1"/>
    <col min="14088" max="14088" width="30.109375" style="167" customWidth="1"/>
    <col min="14089" max="14090" width="14.33203125" style="167" bestFit="1" customWidth="1"/>
    <col min="14091" max="14091" width="11.5546875" style="167" bestFit="1" customWidth="1"/>
    <col min="14092" max="14092" width="12" style="167" customWidth="1"/>
    <col min="14093" max="14093" width="14.33203125" style="167" bestFit="1" customWidth="1"/>
    <col min="14094" max="14336" width="9.109375" style="167"/>
    <col min="14337" max="14337" width="26.6640625" style="167" customWidth="1"/>
    <col min="14338" max="14338" width="14.33203125" style="167" bestFit="1" customWidth="1"/>
    <col min="14339" max="14339" width="13.44140625" style="167" customWidth="1"/>
    <col min="14340" max="14340" width="11.5546875" style="167" bestFit="1" customWidth="1"/>
    <col min="14341" max="14341" width="12" style="167" customWidth="1"/>
    <col min="14342" max="14342" width="14.33203125" style="167" bestFit="1" customWidth="1"/>
    <col min="14343" max="14343" width="3.109375" style="167" customWidth="1"/>
    <col min="14344" max="14344" width="30.109375" style="167" customWidth="1"/>
    <col min="14345" max="14346" width="14.33203125" style="167" bestFit="1" customWidth="1"/>
    <col min="14347" max="14347" width="11.5546875" style="167" bestFit="1" customWidth="1"/>
    <col min="14348" max="14348" width="12" style="167" customWidth="1"/>
    <col min="14349" max="14349" width="14.33203125" style="167" bestFit="1" customWidth="1"/>
    <col min="14350" max="14592" width="9.109375" style="167"/>
    <col min="14593" max="14593" width="26.6640625" style="167" customWidth="1"/>
    <col min="14594" max="14594" width="14.33203125" style="167" bestFit="1" customWidth="1"/>
    <col min="14595" max="14595" width="13.44140625" style="167" customWidth="1"/>
    <col min="14596" max="14596" width="11.5546875" style="167" bestFit="1" customWidth="1"/>
    <col min="14597" max="14597" width="12" style="167" customWidth="1"/>
    <col min="14598" max="14598" width="14.33203125" style="167" bestFit="1" customWidth="1"/>
    <col min="14599" max="14599" width="3.109375" style="167" customWidth="1"/>
    <col min="14600" max="14600" width="30.109375" style="167" customWidth="1"/>
    <col min="14601" max="14602" width="14.33203125" style="167" bestFit="1" customWidth="1"/>
    <col min="14603" max="14603" width="11.5546875" style="167" bestFit="1" customWidth="1"/>
    <col min="14604" max="14604" width="12" style="167" customWidth="1"/>
    <col min="14605" max="14605" width="14.33203125" style="167" bestFit="1" customWidth="1"/>
    <col min="14606" max="14848" width="9.109375" style="167"/>
    <col min="14849" max="14849" width="26.6640625" style="167" customWidth="1"/>
    <col min="14850" max="14850" width="14.33203125" style="167" bestFit="1" customWidth="1"/>
    <col min="14851" max="14851" width="13.44140625" style="167" customWidth="1"/>
    <col min="14852" max="14852" width="11.5546875" style="167" bestFit="1" customWidth="1"/>
    <col min="14853" max="14853" width="12" style="167" customWidth="1"/>
    <col min="14854" max="14854" width="14.33203125" style="167" bestFit="1" customWidth="1"/>
    <col min="14855" max="14855" width="3.109375" style="167" customWidth="1"/>
    <col min="14856" max="14856" width="30.109375" style="167" customWidth="1"/>
    <col min="14857" max="14858" width="14.33203125" style="167" bestFit="1" customWidth="1"/>
    <col min="14859" max="14859" width="11.5546875" style="167" bestFit="1" customWidth="1"/>
    <col min="14860" max="14860" width="12" style="167" customWidth="1"/>
    <col min="14861" max="14861" width="14.33203125" style="167" bestFit="1" customWidth="1"/>
    <col min="14862" max="15104" width="9.109375" style="167"/>
    <col min="15105" max="15105" width="26.6640625" style="167" customWidth="1"/>
    <col min="15106" max="15106" width="14.33203125" style="167" bestFit="1" customWidth="1"/>
    <col min="15107" max="15107" width="13.44140625" style="167" customWidth="1"/>
    <col min="15108" max="15108" width="11.5546875" style="167" bestFit="1" customWidth="1"/>
    <col min="15109" max="15109" width="12" style="167" customWidth="1"/>
    <col min="15110" max="15110" width="14.33203125" style="167" bestFit="1" customWidth="1"/>
    <col min="15111" max="15111" width="3.109375" style="167" customWidth="1"/>
    <col min="15112" max="15112" width="30.109375" style="167" customWidth="1"/>
    <col min="15113" max="15114" width="14.33203125" style="167" bestFit="1" customWidth="1"/>
    <col min="15115" max="15115" width="11.5546875" style="167" bestFit="1" customWidth="1"/>
    <col min="15116" max="15116" width="12" style="167" customWidth="1"/>
    <col min="15117" max="15117" width="14.33203125" style="167" bestFit="1" customWidth="1"/>
    <col min="15118" max="15360" width="9.109375" style="167"/>
    <col min="15361" max="15361" width="26.6640625" style="167" customWidth="1"/>
    <col min="15362" max="15362" width="14.33203125" style="167" bestFit="1" customWidth="1"/>
    <col min="15363" max="15363" width="13.44140625" style="167" customWidth="1"/>
    <col min="15364" max="15364" width="11.5546875" style="167" bestFit="1" customWidth="1"/>
    <col min="15365" max="15365" width="12" style="167" customWidth="1"/>
    <col min="15366" max="15366" width="14.33203125" style="167" bestFit="1" customWidth="1"/>
    <col min="15367" max="15367" width="3.109375" style="167" customWidth="1"/>
    <col min="15368" max="15368" width="30.109375" style="167" customWidth="1"/>
    <col min="15369" max="15370" width="14.33203125" style="167" bestFit="1" customWidth="1"/>
    <col min="15371" max="15371" width="11.5546875" style="167" bestFit="1" customWidth="1"/>
    <col min="15372" max="15372" width="12" style="167" customWidth="1"/>
    <col min="15373" max="15373" width="14.33203125" style="167" bestFit="1" customWidth="1"/>
    <col min="15374" max="15616" width="9.109375" style="167"/>
    <col min="15617" max="15617" width="26.6640625" style="167" customWidth="1"/>
    <col min="15618" max="15618" width="14.33203125" style="167" bestFit="1" customWidth="1"/>
    <col min="15619" max="15619" width="13.44140625" style="167" customWidth="1"/>
    <col min="15620" max="15620" width="11.5546875" style="167" bestFit="1" customWidth="1"/>
    <col min="15621" max="15621" width="12" style="167" customWidth="1"/>
    <col min="15622" max="15622" width="14.33203125" style="167" bestFit="1" customWidth="1"/>
    <col min="15623" max="15623" width="3.109375" style="167" customWidth="1"/>
    <col min="15624" max="15624" width="30.109375" style="167" customWidth="1"/>
    <col min="15625" max="15626" width="14.33203125" style="167" bestFit="1" customWidth="1"/>
    <col min="15627" max="15627" width="11.5546875" style="167" bestFit="1" customWidth="1"/>
    <col min="15628" max="15628" width="12" style="167" customWidth="1"/>
    <col min="15629" max="15629" width="14.33203125" style="167" bestFit="1" customWidth="1"/>
    <col min="15630" max="15872" width="9.109375" style="167"/>
    <col min="15873" max="15873" width="26.6640625" style="167" customWidth="1"/>
    <col min="15874" max="15874" width="14.33203125" style="167" bestFit="1" customWidth="1"/>
    <col min="15875" max="15875" width="13.44140625" style="167" customWidth="1"/>
    <col min="15876" max="15876" width="11.5546875" style="167" bestFit="1" customWidth="1"/>
    <col min="15877" max="15877" width="12" style="167" customWidth="1"/>
    <col min="15878" max="15878" width="14.33203125" style="167" bestFit="1" customWidth="1"/>
    <col min="15879" max="15879" width="3.109375" style="167" customWidth="1"/>
    <col min="15880" max="15880" width="30.109375" style="167" customWidth="1"/>
    <col min="15881" max="15882" width="14.33203125" style="167" bestFit="1" customWidth="1"/>
    <col min="15883" max="15883" width="11.5546875" style="167" bestFit="1" customWidth="1"/>
    <col min="15884" max="15884" width="12" style="167" customWidth="1"/>
    <col min="15885" max="15885" width="14.33203125" style="167" bestFit="1" customWidth="1"/>
    <col min="15886" max="16128" width="9.109375" style="167"/>
    <col min="16129" max="16129" width="26.6640625" style="167" customWidth="1"/>
    <col min="16130" max="16130" width="14.33203125" style="167" bestFit="1" customWidth="1"/>
    <col min="16131" max="16131" width="13.44140625" style="167" customWidth="1"/>
    <col min="16132" max="16132" width="11.5546875" style="167" bestFit="1" customWidth="1"/>
    <col min="16133" max="16133" width="12" style="167" customWidth="1"/>
    <col min="16134" max="16134" width="14.33203125" style="167" bestFit="1" customWidth="1"/>
    <col min="16135" max="16135" width="3.109375" style="167" customWidth="1"/>
    <col min="16136" max="16136" width="30.109375" style="167" customWidth="1"/>
    <col min="16137" max="16138" width="14.33203125" style="167" bestFit="1" customWidth="1"/>
    <col min="16139" max="16139" width="11.5546875" style="167" bestFit="1" customWidth="1"/>
    <col min="16140" max="16140" width="12" style="167" customWidth="1"/>
    <col min="16141" max="16141" width="14.33203125" style="167" bestFit="1" customWidth="1"/>
    <col min="16142" max="16384" width="9.109375" style="167"/>
  </cols>
  <sheetData>
    <row r="1" spans="1:13">
      <c r="A1" s="679" t="s">
        <v>2745</v>
      </c>
      <c r="B1" s="679"/>
      <c r="C1" s="679"/>
      <c r="D1" s="679"/>
      <c r="E1" s="679"/>
      <c r="F1" s="679"/>
      <c r="G1" s="234"/>
      <c r="H1"/>
      <c r="I1"/>
      <c r="J1"/>
      <c r="K1"/>
      <c r="L1"/>
      <c r="M1"/>
    </row>
    <row r="2" spans="1:13">
      <c r="A2" s="679" t="s">
        <v>2746</v>
      </c>
      <c r="B2" s="679"/>
      <c r="C2" s="679"/>
      <c r="D2" s="679"/>
      <c r="E2" s="679"/>
      <c r="F2" s="679"/>
      <c r="G2" s="234"/>
      <c r="H2"/>
      <c r="I2"/>
      <c r="J2"/>
      <c r="K2"/>
      <c r="L2"/>
      <c r="M2"/>
    </row>
    <row r="3" spans="1:13">
      <c r="A3" s="679" t="s">
        <v>2917</v>
      </c>
      <c r="B3" s="679"/>
      <c r="C3" s="679"/>
      <c r="D3" s="679"/>
      <c r="E3" s="679"/>
      <c r="F3" s="679"/>
      <c r="G3" s="234"/>
      <c r="H3"/>
      <c r="I3"/>
      <c r="J3"/>
      <c r="K3"/>
      <c r="L3"/>
      <c r="M3"/>
    </row>
    <row r="4" spans="1:13">
      <c r="A4" s="679"/>
      <c r="B4" s="679"/>
      <c r="C4" s="679"/>
      <c r="D4" s="679"/>
      <c r="E4" s="679"/>
      <c r="G4" s="234"/>
      <c r="H4"/>
      <c r="I4"/>
      <c r="J4"/>
      <c r="K4"/>
      <c r="L4"/>
      <c r="M4"/>
    </row>
    <row r="5" spans="1:13" ht="15.6">
      <c r="A5" s="613" t="s">
        <v>3124</v>
      </c>
      <c r="G5" s="234"/>
      <c r="H5" s="613" t="s">
        <v>3125</v>
      </c>
      <c r="I5"/>
      <c r="J5"/>
      <c r="K5"/>
      <c r="L5"/>
      <c r="M5"/>
    </row>
    <row r="6" spans="1:13">
      <c r="B6" s="110" t="s">
        <v>2897</v>
      </c>
      <c r="C6" s="110" t="s">
        <v>2756</v>
      </c>
      <c r="D6" s="110" t="s">
        <v>2758</v>
      </c>
      <c r="E6" s="110" t="s">
        <v>2761</v>
      </c>
      <c r="F6" s="110" t="s">
        <v>2762</v>
      </c>
      <c r="G6" s="234"/>
      <c r="I6" s="110" t="s">
        <v>2897</v>
      </c>
      <c r="J6" s="110" t="s">
        <v>2756</v>
      </c>
      <c r="K6" s="110" t="s">
        <v>2758</v>
      </c>
      <c r="L6" s="110" t="s">
        <v>2761</v>
      </c>
      <c r="M6" s="110" t="s">
        <v>2762</v>
      </c>
    </row>
    <row r="7" spans="1:13">
      <c r="B7" s="107"/>
      <c r="C7" s="107"/>
      <c r="D7" s="107"/>
      <c r="E7" s="107"/>
      <c r="F7" s="107"/>
      <c r="G7" s="234"/>
      <c r="I7" s="107"/>
      <c r="J7" s="107"/>
      <c r="K7" s="107"/>
      <c r="L7" s="107"/>
      <c r="M7" s="107"/>
    </row>
    <row r="8" spans="1:13">
      <c r="G8" s="234"/>
      <c r="H8" s="36" t="s">
        <v>2871</v>
      </c>
      <c r="I8" s="209">
        <f>'Sal by FERC'!C104</f>
        <v>61249.505229311442</v>
      </c>
      <c r="J8" s="209">
        <f>'Sal by FERC'!D104</f>
        <v>176.9137533906779</v>
      </c>
      <c r="K8" s="209">
        <f>'Sal by FERC'!E104</f>
        <v>36640.453899723419</v>
      </c>
      <c r="L8" s="209">
        <f>'Sal by FERC'!F104</f>
        <v>0</v>
      </c>
      <c r="M8" s="206">
        <f>'Sal by FERC'!G104</f>
        <v>98066.872882425538</v>
      </c>
    </row>
    <row r="9" spans="1:13">
      <c r="A9" s="36" t="s">
        <v>3899</v>
      </c>
      <c r="B9" s="206">
        <f>'Sal by FERC'!C14</f>
        <v>4380759.8377278037</v>
      </c>
      <c r="C9" s="206">
        <f>'Sal by FERC'!D14</f>
        <v>0</v>
      </c>
      <c r="D9" s="206">
        <f>'Sal by FERC'!E14</f>
        <v>0</v>
      </c>
      <c r="E9" s="206">
        <f>'Sal by FERC'!F14</f>
        <v>0</v>
      </c>
      <c r="F9" s="206">
        <f>'Sal by FERC'!G14</f>
        <v>4380759.8377278037</v>
      </c>
      <c r="G9" s="234"/>
      <c r="H9" s="36" t="s">
        <v>2872</v>
      </c>
      <c r="I9" s="209">
        <f>'Sal by FERC'!C109</f>
        <v>184706.61298485452</v>
      </c>
      <c r="J9" s="209">
        <f>'Sal by FERC'!D109</f>
        <v>0</v>
      </c>
      <c r="K9" s="209">
        <f>'Sal by FERC'!E109</f>
        <v>133700.43120307373</v>
      </c>
      <c r="L9" s="209">
        <f>'Sal by FERC'!F109</f>
        <v>0</v>
      </c>
      <c r="M9" s="206">
        <f>'Sal by FERC'!G109</f>
        <v>318407.04418792826</v>
      </c>
    </row>
    <row r="10" spans="1:13">
      <c r="A10" s="36" t="s">
        <v>3900</v>
      </c>
      <c r="B10" s="206">
        <f>'Sal by FERC'!C48</f>
        <v>7453029.3848217949</v>
      </c>
      <c r="C10" s="206">
        <f>'Sal by FERC'!D48</f>
        <v>13044817.275450278</v>
      </c>
      <c r="D10" s="206">
        <f>'Sal by FERC'!E48</f>
        <v>17120.376066991561</v>
      </c>
      <c r="E10" s="206">
        <f>'Sal by FERC'!F48</f>
        <v>-95687.905248737996</v>
      </c>
      <c r="F10" s="206">
        <f>'Sal by FERC'!G48</f>
        <v>20419279.131090328</v>
      </c>
      <c r="G10" s="234"/>
      <c r="H10" s="36" t="s">
        <v>2873</v>
      </c>
      <c r="I10" s="209">
        <f>'Sal by FERC'!C130</f>
        <v>359243.20270267327</v>
      </c>
      <c r="J10" s="209">
        <f>'Sal by FERC'!D130</f>
        <v>3616.5304318496801</v>
      </c>
      <c r="K10" s="209">
        <f>'Sal by FERC'!E130</f>
        <v>450056.97705523612</v>
      </c>
      <c r="L10" s="209">
        <f>'Sal by FERC'!F130</f>
        <v>48576.280798375548</v>
      </c>
      <c r="M10" s="206">
        <f>'Sal by FERC'!G130</f>
        <v>861492.99098813464</v>
      </c>
    </row>
    <row r="11" spans="1:13">
      <c r="A11" s="36" t="s">
        <v>3901</v>
      </c>
      <c r="B11" s="206">
        <f>'Sal by FERC'!C73</f>
        <v>6609601.8626951454</v>
      </c>
      <c r="C11" s="206">
        <f>'Sal by FERC'!D73</f>
        <v>2584175.1539919786</v>
      </c>
      <c r="D11" s="206">
        <f>'Sal by FERC'!E73</f>
        <v>0</v>
      </c>
      <c r="E11" s="206">
        <f>'Sal by FERC'!F73</f>
        <v>-234550.01642053569</v>
      </c>
      <c r="F11" s="206">
        <f>'Sal by FERC'!G73</f>
        <v>8959227.0002665874</v>
      </c>
      <c r="G11" s="234"/>
      <c r="H11" s="36" t="s">
        <v>2859</v>
      </c>
      <c r="I11" s="209">
        <f>'Sal by FERC'!C141</f>
        <v>0</v>
      </c>
      <c r="J11" s="209">
        <f>'Sal by FERC'!D141</f>
        <v>0</v>
      </c>
      <c r="K11" s="209">
        <f>'Sal by FERC'!E141</f>
        <v>0</v>
      </c>
      <c r="L11" s="209">
        <f>'Sal by FERC'!F141</f>
        <v>0</v>
      </c>
      <c r="M11" s="206">
        <f>'Sal by FERC'!G141</f>
        <v>0</v>
      </c>
    </row>
    <row r="12" spans="1:13">
      <c r="A12" s="36" t="s">
        <v>3902</v>
      </c>
      <c r="B12" s="206">
        <f>'Sal by FERC'!C96</f>
        <v>7460827.4710964691</v>
      </c>
      <c r="C12" s="206">
        <f>'Sal by FERC'!D96</f>
        <v>18016958.365682002</v>
      </c>
      <c r="D12" s="206">
        <f>'Sal by FERC'!E96</f>
        <v>6761.8617283374188</v>
      </c>
      <c r="E12" s="206">
        <f>'Sal by FERC'!F96</f>
        <v>-1424004.5652701571</v>
      </c>
      <c r="F12" s="206">
        <f>'Sal by FERC'!G96</f>
        <v>24060543.133236647</v>
      </c>
      <c r="G12" s="234"/>
      <c r="H12" s="36" t="s">
        <v>2860</v>
      </c>
      <c r="I12" s="209">
        <f>'Sal by FERC'!C161</f>
        <v>9730445.32717048</v>
      </c>
      <c r="J12" s="209">
        <f>'Sal by FERC'!D161</f>
        <v>1080447.2750959722</v>
      </c>
      <c r="K12" s="209">
        <f>'Sal by FERC'!E161</f>
        <v>15456353.611140015</v>
      </c>
      <c r="L12" s="209">
        <f>'Sal by FERC'!F161</f>
        <v>-112397.67933687092</v>
      </c>
      <c r="M12" s="206">
        <f>'Sal by FERC'!G161</f>
        <v>26154848.534069598</v>
      </c>
    </row>
    <row r="13" spans="1:13">
      <c r="A13" s="36" t="s">
        <v>3903</v>
      </c>
      <c r="B13" s="206">
        <f ca="1">'Sal by FERC'!C169</f>
        <v>2023470.516759248</v>
      </c>
      <c r="C13" s="206">
        <f ca="1">'Sal by FERC'!D169</f>
        <v>9009867.710894689</v>
      </c>
      <c r="D13" s="206">
        <f ca="1">'Sal by FERC'!E169</f>
        <v>0</v>
      </c>
      <c r="E13" s="206">
        <f ca="1">'Sal by FERC'!F169</f>
        <v>-2674.6722498716053</v>
      </c>
      <c r="F13" s="206">
        <f ca="1">'Sal by FERC'!G169</f>
        <v>11030663.555404065</v>
      </c>
      <c r="G13" s="234"/>
      <c r="H13" s="36" t="s">
        <v>2861</v>
      </c>
      <c r="I13" s="209">
        <f ca="1">'Sal by FERC'!C177</f>
        <v>1602905.2824957273</v>
      </c>
      <c r="J13" s="209">
        <f ca="1">'Sal by FERC'!D177</f>
        <v>5369254.9342550728</v>
      </c>
      <c r="K13" s="209">
        <f ca="1">'Sal by FERC'!E177</f>
        <v>553976.5839133379</v>
      </c>
      <c r="L13" s="209">
        <f ca="1">'Sal by FERC'!F177</f>
        <v>3829.2528499283258</v>
      </c>
      <c r="M13" s="206">
        <f ca="1">'Sal by FERC'!G177</f>
        <v>7529966.0535140662</v>
      </c>
    </row>
    <row r="14" spans="1:13">
      <c r="A14" s="36" t="s">
        <v>3904</v>
      </c>
      <c r="B14" s="206">
        <f ca="1">'Sal by FERC'!C192</f>
        <v>1214197.8197702602</v>
      </c>
      <c r="C14" s="206">
        <f ca="1">'Sal by FERC'!D192</f>
        <v>182278.4330223242</v>
      </c>
      <c r="D14" s="206">
        <f ca="1">'Sal by FERC'!E192</f>
        <v>0</v>
      </c>
      <c r="E14" s="206">
        <f ca="1">'Sal by FERC'!F192</f>
        <v>-11013.226966718754</v>
      </c>
      <c r="F14" s="206">
        <f ca="1">'Sal by FERC'!G192</f>
        <v>1385463.025825866</v>
      </c>
      <c r="G14" s="234"/>
      <c r="H14" s="36" t="s">
        <v>2862</v>
      </c>
      <c r="I14" s="209">
        <f ca="1">'Sal by FERC'!C198</f>
        <v>911070.8446432933</v>
      </c>
      <c r="J14" s="209">
        <f ca="1">'Sal by FERC'!D198</f>
        <v>131399.72195106061</v>
      </c>
      <c r="K14" s="209">
        <f ca="1">'Sal by FERC'!E198</f>
        <v>0</v>
      </c>
      <c r="L14" s="209">
        <f ca="1">'Sal by FERC'!F198</f>
        <v>-7274.026319393859</v>
      </c>
      <c r="M14" s="206">
        <f ca="1">'Sal by FERC'!G198</f>
        <v>1035196.5402749601</v>
      </c>
    </row>
    <row r="15" spans="1:13">
      <c r="A15" s="36" t="s">
        <v>3905</v>
      </c>
      <c r="B15" s="206">
        <f ca="1">'Sal by FERC'!C211</f>
        <v>132584.09913956808</v>
      </c>
      <c r="C15" s="206">
        <f ca="1">'Sal by FERC'!D211</f>
        <v>390.76303386872871</v>
      </c>
      <c r="D15" s="206">
        <f ca="1">'Sal by FERC'!E211</f>
        <v>0</v>
      </c>
      <c r="E15" s="206">
        <f ca="1">'Sal by FERC'!F211</f>
        <v>76343.005713410021</v>
      </c>
      <c r="F15" s="206">
        <f ca="1">'Sal by FERC'!G211</f>
        <v>209317.86788684683</v>
      </c>
      <c r="G15" s="234"/>
      <c r="H15" s="36" t="s">
        <v>2863</v>
      </c>
      <c r="I15" s="209">
        <f ca="1">'Sal by FERC'!C215</f>
        <v>1679.4190263789349</v>
      </c>
      <c r="J15" s="209">
        <f ca="1">'Sal by FERC'!D215</f>
        <v>0</v>
      </c>
      <c r="K15" s="209">
        <f ca="1">'Sal by FERC'!E215</f>
        <v>0</v>
      </c>
      <c r="L15" s="209">
        <f ca="1">'Sal by FERC'!F215</f>
        <v>0</v>
      </c>
      <c r="M15" s="206">
        <f ca="1">'Sal by FERC'!G215</f>
        <v>1679.4190263789349</v>
      </c>
    </row>
    <row r="16" spans="1:13">
      <c r="A16" s="36" t="s">
        <v>3906</v>
      </c>
      <c r="B16" s="206">
        <f ca="1">'Sal by FERC'!C236</f>
        <v>26542911.760575883</v>
      </c>
      <c r="C16" s="206">
        <f ca="1">'Sal by FERC'!D236</f>
        <v>582462.71228982392</v>
      </c>
      <c r="D16" s="206">
        <f ca="1">'Sal by FERC'!E236</f>
        <v>0.62129095977776383</v>
      </c>
      <c r="E16" s="206">
        <f ca="1">'Sal by FERC'!F236</f>
        <v>58296.252634964752</v>
      </c>
      <c r="F16" s="206">
        <f ca="1">'Sal by FERC'!G236</f>
        <v>27183671.346791636</v>
      </c>
      <c r="G16" s="234"/>
      <c r="H16" s="36" t="s">
        <v>2864</v>
      </c>
      <c r="I16" s="209">
        <f ca="1">'Sal by FERC'!$C$251</f>
        <v>13103624.169351263</v>
      </c>
      <c r="J16" s="209">
        <f ca="1">'Sal by FERC'!$D$251</f>
        <v>338313.20402279659</v>
      </c>
      <c r="K16" s="209">
        <f ca="1">'Sal by FERC'!$E$251</f>
        <v>172960.74526452931</v>
      </c>
      <c r="L16" s="209">
        <f ca="1">'Sal by FERC'!$F$251</f>
        <v>-5517.9990285626673</v>
      </c>
      <c r="M16" s="209">
        <f ca="1">'Sal by FERC'!$G$251</f>
        <v>13609380.119610026</v>
      </c>
    </row>
    <row r="17" spans="1:14">
      <c r="A17" s="36" t="s">
        <v>3892</v>
      </c>
      <c r="B17" s="207">
        <f ca="1">SUM(B9:B16)</f>
        <v>55817382.752586171</v>
      </c>
      <c r="C17" s="207">
        <f ca="1">SUM(C9:C16)</f>
        <v>43420950.414364971</v>
      </c>
      <c r="D17" s="207">
        <f ca="1">SUM(D9:D16)</f>
        <v>23882.859086288758</v>
      </c>
      <c r="E17" s="207">
        <f ca="1">SUM(E9:E16)</f>
        <v>-1633291.1278076463</v>
      </c>
      <c r="F17" s="207">
        <f ca="1">SUM(F9:F16)</f>
        <v>97628924.898229778</v>
      </c>
      <c r="G17" s="234"/>
      <c r="H17" s="36" t="s">
        <v>3892</v>
      </c>
      <c r="I17" s="611">
        <f ca="1">SUM(I8:I16)</f>
        <v>25954924.363603979</v>
      </c>
      <c r="J17" s="611">
        <f t="shared" ref="J17:M17" ca="1" si="0">SUM(J8:J16)</f>
        <v>6923208.579510143</v>
      </c>
      <c r="K17" s="611">
        <f t="shared" ca="1" si="0"/>
        <v>16803688.802475914</v>
      </c>
      <c r="L17" s="611">
        <f t="shared" ca="1" si="0"/>
        <v>-72784.171036523578</v>
      </c>
      <c r="M17" s="611">
        <f t="shared" ca="1" si="0"/>
        <v>49609037.574553519</v>
      </c>
      <c r="N17"/>
    </row>
    <row r="18" spans="1:14">
      <c r="A18" s="36"/>
      <c r="B18" s="610"/>
      <c r="C18" s="610"/>
      <c r="D18" s="610"/>
      <c r="E18" s="610"/>
      <c r="F18" s="610"/>
      <c r="G18" s="234"/>
      <c r="H18" s="36"/>
      <c r="I18" s="610"/>
      <c r="J18" s="610"/>
      <c r="K18" s="610"/>
      <c r="L18" s="610"/>
      <c r="M18" s="610"/>
      <c r="N18"/>
    </row>
    <row r="19" spans="1:14">
      <c r="A19" s="36" t="s">
        <v>3897</v>
      </c>
      <c r="B19" s="286">
        <f>'Non-Union Wage Incr'!G23</f>
        <v>2.98E-2</v>
      </c>
      <c r="C19" s="286">
        <f>'Union Wage Inc'!C12</f>
        <v>6.875E-3</v>
      </c>
      <c r="D19" s="286">
        <f>'Union Wage Inc'!C18</f>
        <v>0.03</v>
      </c>
      <c r="E19" s="287">
        <f ca="1">'Sal by FERC'!M337/E17</f>
        <v>4.4900066314123343E-3</v>
      </c>
      <c r="F19" s="670"/>
      <c r="G19" s="234"/>
      <c r="H19" s="36" t="s">
        <v>3898</v>
      </c>
      <c r="I19" s="286">
        <f>B19</f>
        <v>2.98E-2</v>
      </c>
      <c r="J19" s="286">
        <f>C19</f>
        <v>6.875E-3</v>
      </c>
      <c r="K19" s="286">
        <f>D19</f>
        <v>0.03</v>
      </c>
      <c r="L19" s="287">
        <f ca="1">'Sal by FERC'!M341/L17</f>
        <v>2.9254348954357069E-2</v>
      </c>
      <c r="M19" s="610"/>
      <c r="N19"/>
    </row>
    <row r="20" spans="1:14">
      <c r="A20" s="36"/>
      <c r="B20" s="36"/>
      <c r="C20" s="610"/>
      <c r="D20" s="610"/>
      <c r="E20" s="610"/>
      <c r="F20" s="610"/>
      <c r="G20" s="234"/>
      <c r="H20" s="36"/>
      <c r="I20" s="36"/>
      <c r="J20" s="610"/>
      <c r="K20" s="610"/>
      <c r="L20" s="610"/>
      <c r="M20" s="610"/>
      <c r="N20"/>
    </row>
    <row r="21" spans="1:14">
      <c r="G21" s="234"/>
      <c r="H21" s="36" t="s">
        <v>2871</v>
      </c>
      <c r="I21" s="206">
        <f>+I8*(1+I$19)</f>
        <v>63074.740485144925</v>
      </c>
      <c r="J21" s="206">
        <f>+J8*(1+J$19)</f>
        <v>178.1300354452388</v>
      </c>
      <c r="K21" s="206">
        <f>+K8*(1+K$19)</f>
        <v>37739.667516715126</v>
      </c>
      <c r="L21" s="206">
        <f ca="1">+L8*(1+L$19)</f>
        <v>0</v>
      </c>
      <c r="M21" s="610">
        <f ca="1">SUM(I21:L21)</f>
        <v>100992.53803730529</v>
      </c>
      <c r="N21"/>
    </row>
    <row r="22" spans="1:14">
      <c r="A22" s="36" t="s">
        <v>3899</v>
      </c>
      <c r="B22" s="206">
        <f t="shared" ref="B22:E29" si="1">+B9*(1+B$19)</f>
        <v>4511306.4808920929</v>
      </c>
      <c r="C22" s="206">
        <f t="shared" si="1"/>
        <v>0</v>
      </c>
      <c r="D22" s="206">
        <f t="shared" si="1"/>
        <v>0</v>
      </c>
      <c r="E22" s="206">
        <f t="shared" ca="1" si="1"/>
        <v>0</v>
      </c>
      <c r="F22" s="610">
        <f ca="1">SUM(B22:E22)</f>
        <v>4511306.4808920929</v>
      </c>
      <c r="G22" s="234"/>
      <c r="H22" s="36" t="s">
        <v>2872</v>
      </c>
      <c r="I22" s="206">
        <f t="shared" ref="I22:K29" si="2">+I9*(1+I$19)</f>
        <v>190210.87005180318</v>
      </c>
      <c r="J22" s="206">
        <f t="shared" si="2"/>
        <v>0</v>
      </c>
      <c r="K22" s="206">
        <f t="shared" si="2"/>
        <v>137711.44413916595</v>
      </c>
      <c r="L22" s="206">
        <f t="shared" ref="L22:L29" ca="1" si="3">+L9*(1+L$19)</f>
        <v>0</v>
      </c>
      <c r="M22" s="610">
        <f t="shared" ref="M22:M29" ca="1" si="4">SUM(I22:L22)</f>
        <v>327922.3141909691</v>
      </c>
      <c r="N22"/>
    </row>
    <row r="23" spans="1:14">
      <c r="A23" s="36" t="s">
        <v>3900</v>
      </c>
      <c r="B23" s="206">
        <f t="shared" si="1"/>
        <v>7675129.6604894847</v>
      </c>
      <c r="C23" s="206">
        <f t="shared" si="1"/>
        <v>13134500.394218998</v>
      </c>
      <c r="D23" s="206">
        <f t="shared" si="1"/>
        <v>17633.987349001309</v>
      </c>
      <c r="E23" s="206">
        <f ca="1">+E10*(1+E$19)</f>
        <v>-96117.544577850786</v>
      </c>
      <c r="F23" s="610">
        <f t="shared" ref="F23:F29" ca="1" si="5">SUM(B23:E23)</f>
        <v>20731146.497479629</v>
      </c>
      <c r="G23" s="234"/>
      <c r="H23" s="36" t="s">
        <v>2873</v>
      </c>
      <c r="I23" s="206">
        <f t="shared" si="2"/>
        <v>369948.65014321293</v>
      </c>
      <c r="J23" s="206">
        <f t="shared" si="2"/>
        <v>3641.3940785686464</v>
      </c>
      <c r="K23" s="206">
        <f t="shared" si="2"/>
        <v>463558.68636689323</v>
      </c>
      <c r="L23" s="206">
        <f ca="1">+L10*(1+L$19)</f>
        <v>49997.348267756061</v>
      </c>
      <c r="M23" s="610">
        <f ca="1">SUM(I23:L23)</f>
        <v>887146.07885643083</v>
      </c>
      <c r="N23"/>
    </row>
    <row r="24" spans="1:14">
      <c r="A24" s="36" t="s">
        <v>3901</v>
      </c>
      <c r="B24" s="206">
        <f t="shared" si="1"/>
        <v>6806567.9982034611</v>
      </c>
      <c r="C24" s="206">
        <f t="shared" si="1"/>
        <v>2601941.3581756735</v>
      </c>
      <c r="D24" s="206">
        <f t="shared" si="1"/>
        <v>0</v>
      </c>
      <c r="E24" s="206">
        <f t="shared" ca="1" si="1"/>
        <v>-235603.14754966178</v>
      </c>
      <c r="F24" s="610">
        <f t="shared" ca="1" si="5"/>
        <v>9172906.2088294737</v>
      </c>
      <c r="G24" s="234"/>
      <c r="H24" s="36" t="s">
        <v>2859</v>
      </c>
      <c r="I24" s="206">
        <f t="shared" si="2"/>
        <v>0</v>
      </c>
      <c r="J24" s="206">
        <f t="shared" si="2"/>
        <v>0</v>
      </c>
      <c r="K24" s="206">
        <f t="shared" si="2"/>
        <v>0</v>
      </c>
      <c r="L24" s="206">
        <f t="shared" ca="1" si="3"/>
        <v>0</v>
      </c>
      <c r="M24" s="610">
        <f t="shared" ca="1" si="4"/>
        <v>0</v>
      </c>
      <c r="N24"/>
    </row>
    <row r="25" spans="1:14">
      <c r="A25" s="36" t="s">
        <v>3902</v>
      </c>
      <c r="B25" s="206">
        <f t="shared" si="1"/>
        <v>7683160.1297351439</v>
      </c>
      <c r="C25" s="206">
        <f t="shared" si="1"/>
        <v>18140824.954446066</v>
      </c>
      <c r="D25" s="206">
        <f t="shared" si="1"/>
        <v>6964.7175801875419</v>
      </c>
      <c r="E25" s="206">
        <f t="shared" ca="1" si="1"/>
        <v>-1430398.3552113816</v>
      </c>
      <c r="F25" s="610">
        <f t="shared" ca="1" si="5"/>
        <v>24400551.446550019</v>
      </c>
      <c r="G25" s="234"/>
      <c r="H25" s="36" t="s">
        <v>2860</v>
      </c>
      <c r="I25" s="206">
        <f t="shared" si="2"/>
        <v>10020412.597920161</v>
      </c>
      <c r="J25" s="206">
        <f t="shared" si="2"/>
        <v>1087875.3501122571</v>
      </c>
      <c r="K25" s="206">
        <f t="shared" si="2"/>
        <v>15920044.219474215</v>
      </c>
      <c r="L25" s="206">
        <f t="shared" ca="1" si="3"/>
        <v>-115685.80026985166</v>
      </c>
      <c r="M25" s="610">
        <f t="shared" ca="1" si="4"/>
        <v>26912646.367236782</v>
      </c>
      <c r="N25"/>
    </row>
    <row r="26" spans="1:14">
      <c r="A26" s="36" t="s">
        <v>3903</v>
      </c>
      <c r="B26" s="206">
        <f t="shared" ca="1" si="1"/>
        <v>2083769.9381586737</v>
      </c>
      <c r="C26" s="206">
        <f t="shared" ca="1" si="1"/>
        <v>9071810.5514070895</v>
      </c>
      <c r="D26" s="206">
        <f t="shared" ca="1" si="1"/>
        <v>0</v>
      </c>
      <c r="E26" s="206">
        <f t="shared" ca="1" si="1"/>
        <v>-2686.6815460103835</v>
      </c>
      <c r="F26" s="610">
        <f t="shared" ca="1" si="5"/>
        <v>11152893.808019754</v>
      </c>
      <c r="G26" s="234"/>
      <c r="H26" s="36" t="s">
        <v>2861</v>
      </c>
      <c r="I26" s="206">
        <f t="shared" ca="1" si="2"/>
        <v>1650671.8599141</v>
      </c>
      <c r="J26" s="206">
        <f t="shared" ca="1" si="2"/>
        <v>5406168.5619280767</v>
      </c>
      <c r="K26" s="206">
        <f t="shared" ca="1" si="2"/>
        <v>570595.88143073802</v>
      </c>
      <c r="L26" s="206">
        <f t="shared" ca="1" si="3"/>
        <v>3941.2751490345954</v>
      </c>
      <c r="M26" s="610">
        <f t="shared" ca="1" si="4"/>
        <v>7631377.5784219485</v>
      </c>
      <c r="N26"/>
    </row>
    <row r="27" spans="1:14">
      <c r="A27" s="36" t="s">
        <v>3904</v>
      </c>
      <c r="B27" s="206">
        <f t="shared" ca="1" si="1"/>
        <v>1250380.9147994141</v>
      </c>
      <c r="C27" s="206">
        <f t="shared" ca="1" si="1"/>
        <v>183531.59724935266</v>
      </c>
      <c r="D27" s="206">
        <f t="shared" ca="1" si="1"/>
        <v>0</v>
      </c>
      <c r="E27" s="206">
        <f t="shared" ca="1" si="1"/>
        <v>-11062.67642883257</v>
      </c>
      <c r="F27" s="610">
        <f t="shared" ca="1" si="5"/>
        <v>1422849.8356199341</v>
      </c>
      <c r="G27" s="234"/>
      <c r="H27" s="36" t="s">
        <v>2862</v>
      </c>
      <c r="I27" s="206">
        <f t="shared" ca="1" si="2"/>
        <v>938220.75581366348</v>
      </c>
      <c r="J27" s="206">
        <f t="shared" ca="1" si="2"/>
        <v>132303.09503947414</v>
      </c>
      <c r="K27" s="206">
        <f t="shared" ca="1" si="2"/>
        <v>0</v>
      </c>
      <c r="L27" s="206">
        <f t="shared" ca="1" si="3"/>
        <v>-7486.8232236445847</v>
      </c>
      <c r="M27" s="610">
        <f t="shared" ca="1" si="4"/>
        <v>1063037.027629493</v>
      </c>
      <c r="N27"/>
    </row>
    <row r="28" spans="1:14">
      <c r="A28" s="36" t="s">
        <v>3905</v>
      </c>
      <c r="B28" s="206">
        <f t="shared" ca="1" si="1"/>
        <v>136535.10529392722</v>
      </c>
      <c r="C28" s="206">
        <f t="shared" ca="1" si="1"/>
        <v>393.4495297265762</v>
      </c>
      <c r="D28" s="206">
        <f t="shared" ca="1" si="1"/>
        <v>0</v>
      </c>
      <c r="E28" s="206">
        <f t="shared" ca="1" si="1"/>
        <v>76685.786315325182</v>
      </c>
      <c r="F28" s="610">
        <f t="shared" ca="1" si="5"/>
        <v>213614.34113897898</v>
      </c>
      <c r="G28" s="234"/>
      <c r="H28" s="36" t="s">
        <v>2863</v>
      </c>
      <c r="I28" s="206">
        <f t="shared" ca="1" si="2"/>
        <v>1729.4657133650271</v>
      </c>
      <c r="J28" s="206">
        <f t="shared" ca="1" si="2"/>
        <v>0</v>
      </c>
      <c r="K28" s="206">
        <f t="shared" ca="1" si="2"/>
        <v>0</v>
      </c>
      <c r="L28" s="206">
        <f t="shared" ca="1" si="3"/>
        <v>0</v>
      </c>
      <c r="M28" s="610">
        <f t="shared" ca="1" si="4"/>
        <v>1729.4657133650271</v>
      </c>
      <c r="N28"/>
    </row>
    <row r="29" spans="1:14">
      <c r="A29" s="36" t="s">
        <v>3906</v>
      </c>
      <c r="B29" s="206">
        <f t="shared" ca="1" si="1"/>
        <v>27333890.531041045</v>
      </c>
      <c r="C29" s="206">
        <f t="shared" ca="1" si="1"/>
        <v>586467.1434368164</v>
      </c>
      <c r="D29" s="206">
        <f t="shared" ca="1" si="1"/>
        <v>0.63992968857109678</v>
      </c>
      <c r="E29" s="206">
        <f t="shared" ca="1" si="1"/>
        <v>58558.003195882236</v>
      </c>
      <c r="F29" s="610">
        <f t="shared" ca="1" si="5"/>
        <v>27978916.317603432</v>
      </c>
      <c r="G29" s="234"/>
      <c r="H29" s="36" t="s">
        <v>2864</v>
      </c>
      <c r="I29" s="206">
        <f t="shared" ca="1" si="2"/>
        <v>13494112.169597931</v>
      </c>
      <c r="J29" s="206">
        <f t="shared" ca="1" si="2"/>
        <v>340639.1073004533</v>
      </c>
      <c r="K29" s="206">
        <f t="shared" ca="1" si="2"/>
        <v>178149.5676224652</v>
      </c>
      <c r="L29" s="206">
        <f t="shared" ca="1" si="3"/>
        <v>-5679.4244976740429</v>
      </c>
      <c r="M29" s="610">
        <f t="shared" ca="1" si="4"/>
        <v>14007221.420023177</v>
      </c>
      <c r="N29"/>
    </row>
    <row r="30" spans="1:14">
      <c r="A30" s="36" t="s">
        <v>3893</v>
      </c>
      <c r="B30" s="207">
        <f ca="1">SUM(B22:B29)</f>
        <v>57480740.758613244</v>
      </c>
      <c r="C30" s="207">
        <f ca="1">SUM(C22:C29)</f>
        <v>43719469.448463731</v>
      </c>
      <c r="D30" s="207">
        <f ca="1">SUM(D22:D29)</f>
        <v>24599.344858877423</v>
      </c>
      <c r="E30" s="207">
        <f ca="1">SUM(E22:E29)</f>
        <v>-1640624.6158025295</v>
      </c>
      <c r="F30" s="207">
        <f ca="1">SUM(F22:F29)</f>
        <v>99584184.936133325</v>
      </c>
      <c r="G30" s="234"/>
      <c r="H30" s="36" t="s">
        <v>3893</v>
      </c>
      <c r="I30" s="611">
        <f ca="1">SUM(I21:I29)</f>
        <v>26728381.109639384</v>
      </c>
      <c r="J30" s="611">
        <f t="shared" ref="J30" ca="1" si="6">SUM(J21:J29)</f>
        <v>6970805.6384942746</v>
      </c>
      <c r="K30" s="611">
        <f t="shared" ref="K30" ca="1" si="7">SUM(K21:K29)</f>
        <v>17307799.466550194</v>
      </c>
      <c r="L30" s="611">
        <f t="shared" ref="L30" ca="1" si="8">SUM(L21:L29)</f>
        <v>-74913.424574379649</v>
      </c>
      <c r="M30" s="611">
        <f t="shared" ref="M30" ca="1" si="9">SUM(M21:M29)</f>
        <v>50932072.79010947</v>
      </c>
      <c r="N30"/>
    </row>
    <row r="31" spans="1:14" ht="15" thickBot="1">
      <c r="A31" s="36" t="s">
        <v>2918</v>
      </c>
      <c r="B31" s="208">
        <f ca="1">+B30-B17</f>
        <v>1663358.0060270727</v>
      </c>
      <c r="C31" s="208">
        <f ca="1">+C30-C17</f>
        <v>298519.03409875929</v>
      </c>
      <c r="D31" s="208">
        <f ca="1">+D30-D17</f>
        <v>716.48577258866499</v>
      </c>
      <c r="E31" s="208">
        <f ca="1">+E30-E17</f>
        <v>-7333.4879948832095</v>
      </c>
      <c r="F31" s="208">
        <f ca="1">+F30-F17</f>
        <v>1955260.0379035473</v>
      </c>
      <c r="G31" s="234"/>
      <c r="H31" s="36" t="s">
        <v>2918</v>
      </c>
      <c r="I31" s="208">
        <f ca="1">+I30-I17</f>
        <v>773456.7460354045</v>
      </c>
      <c r="J31" s="208">
        <f ca="1">+J30-J17</f>
        <v>47597.058984131552</v>
      </c>
      <c r="K31" s="208">
        <f ca="1">+K30-K17</f>
        <v>504110.66407427937</v>
      </c>
      <c r="L31" s="208">
        <f ca="1">+L30-L17</f>
        <v>-2129.2535378560715</v>
      </c>
      <c r="M31" s="208">
        <f ca="1">+M30-M17</f>
        <v>1323035.215555951</v>
      </c>
      <c r="N31"/>
    </row>
    <row r="32" spans="1:14" ht="15" thickTop="1">
      <c r="A32" s="36"/>
      <c r="B32" s="390"/>
      <c r="C32" s="390"/>
      <c r="D32" s="390"/>
      <c r="E32" s="390"/>
      <c r="F32" s="390"/>
      <c r="G32" s="234"/>
      <c r="H32" s="36"/>
      <c r="I32" s="206"/>
      <c r="J32" s="206"/>
      <c r="K32" s="206"/>
      <c r="L32" s="206"/>
      <c r="M32" s="206"/>
      <c r="N32"/>
    </row>
    <row r="33" spans="2:6">
      <c r="B33" s="671"/>
      <c r="C33" s="671"/>
      <c r="D33" s="671"/>
      <c r="E33" s="671"/>
      <c r="F33" s="671"/>
    </row>
    <row r="34" spans="2:6">
      <c r="F34" s="671"/>
    </row>
  </sheetData>
  <mergeCells count="4">
    <mergeCell ref="A4:E4"/>
    <mergeCell ref="A1:F1"/>
    <mergeCell ref="A2:F2"/>
    <mergeCell ref="A3:F3"/>
  </mergeCells>
  <pageMargins left="0.7" right="0.7" top="0.75" bottom="0.75" header="0.3" footer="0.3"/>
  <pageSetup scale="6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1"/>
  <sheetViews>
    <sheetView zoomScaleNormal="100" workbookViewId="0">
      <pane xSplit="2" ySplit="11" topLeftCell="Q12" activePane="bottomRight" state="frozen"/>
      <selection activeCell="J41" sqref="J41"/>
      <selection pane="topRight" activeCell="J41" sqref="J41"/>
      <selection pane="bottomLeft" activeCell="J41" sqref="J41"/>
      <selection pane="bottomRight" activeCell="AB29" sqref="AB29"/>
    </sheetView>
  </sheetViews>
  <sheetFormatPr defaultColWidth="9.109375" defaultRowHeight="14.4" outlineLevelCol="1"/>
  <cols>
    <col min="1" max="1" width="4.5546875" style="12" bestFit="1" customWidth="1"/>
    <col min="2" max="2" width="25.88671875" style="12" customWidth="1"/>
    <col min="3" max="3" width="16.6640625" style="36" bestFit="1" customWidth="1"/>
    <col min="4" max="4" width="15.109375" style="36" bestFit="1" customWidth="1"/>
    <col min="5" max="5" width="14.33203125" style="36" customWidth="1"/>
    <col min="6" max="6" width="14" style="36" bestFit="1" customWidth="1"/>
    <col min="7" max="7" width="15.33203125" style="36" bestFit="1" customWidth="1"/>
    <col min="8" max="8" width="2.6640625" style="12" bestFit="1" customWidth="1"/>
    <col min="9" max="9" width="9.6640625" style="12" customWidth="1"/>
    <col min="10" max="10" width="13.6640625" style="36" customWidth="1"/>
    <col min="11" max="11" width="13.33203125" style="36" customWidth="1"/>
    <col min="12" max="12" width="11.5546875" style="36" customWidth="1"/>
    <col min="13" max="13" width="13.109375" style="36" customWidth="1"/>
    <col min="14" max="14" width="13.33203125" style="36" customWidth="1"/>
    <col min="15" max="15" width="2.6640625" style="36" customWidth="1"/>
    <col min="16" max="16" width="9.6640625" style="36" customWidth="1" outlineLevel="1"/>
    <col min="17" max="18" width="15.109375" style="36" customWidth="1" outlineLevel="1"/>
    <col min="19" max="19" width="14.5546875" style="36" customWidth="1" outlineLevel="1"/>
    <col min="20" max="20" width="15.109375" style="36" customWidth="1" outlineLevel="1"/>
    <col min="21" max="21" width="16" style="37" customWidth="1" outlineLevel="1"/>
    <col min="22" max="22" width="7" style="36" bestFit="1" customWidth="1"/>
    <col min="23" max="23" width="9.6640625" style="36" customWidth="1"/>
    <col min="24" max="24" width="4.33203125" style="12" customWidth="1"/>
    <col min="25" max="25" width="14" bestFit="1" customWidth="1"/>
    <col min="26" max="27" width="11.5546875" bestFit="1" customWidth="1"/>
    <col min="28" max="28" width="10.6640625" bestFit="1" customWidth="1"/>
    <col min="29" max="29" width="14" style="329" bestFit="1" customWidth="1"/>
    <col min="31" max="241" width="9.109375" style="12"/>
    <col min="242" max="242" width="4.5546875" style="12" bestFit="1" customWidth="1"/>
    <col min="243" max="243" width="26.44140625" style="12" customWidth="1"/>
    <col min="244" max="245" width="14.5546875" style="12" bestFit="1" customWidth="1"/>
    <col min="246" max="246" width="14" style="12" bestFit="1" customWidth="1"/>
    <col min="247" max="247" width="14.109375" style="12" bestFit="1" customWidth="1"/>
    <col min="248" max="248" width="15" style="12" bestFit="1" customWidth="1"/>
    <col min="249" max="249" width="2.88671875" style="12" customWidth="1"/>
    <col min="250" max="250" width="7.33203125" style="12" customWidth="1"/>
    <col min="251" max="251" width="21.109375" style="12" customWidth="1"/>
    <col min="252" max="252" width="20.33203125" style="12" customWidth="1"/>
    <col min="253" max="253" width="14" style="12" bestFit="1" customWidth="1"/>
    <col min="254" max="254" width="17.5546875" style="12" customWidth="1"/>
    <col min="255" max="255" width="13.88671875" style="12" bestFit="1" customWidth="1"/>
    <col min="256" max="256" width="3.109375" style="12" customWidth="1"/>
    <col min="257" max="257" width="8.44140625" style="12" bestFit="1" customWidth="1"/>
    <col min="258" max="258" width="14" style="12" bestFit="1" customWidth="1"/>
    <col min="259" max="259" width="19.33203125" style="12" customWidth="1"/>
    <col min="260" max="260" width="15" style="12" customWidth="1"/>
    <col min="261" max="261" width="14" style="12" bestFit="1" customWidth="1"/>
    <col min="262" max="262" width="15" style="12" bestFit="1" customWidth="1"/>
    <col min="263" max="263" width="2.5546875" style="12" customWidth="1"/>
    <col min="264" max="264" width="7.109375" style="12" customWidth="1"/>
    <col min="265" max="265" width="9.109375" style="12"/>
    <col min="266" max="266" width="10.33203125" style="12" bestFit="1" customWidth="1"/>
    <col min="267" max="497" width="9.109375" style="12"/>
    <col min="498" max="498" width="4.5546875" style="12" bestFit="1" customWidth="1"/>
    <col min="499" max="499" width="26.44140625" style="12" customWidth="1"/>
    <col min="500" max="501" width="14.5546875" style="12" bestFit="1" customWidth="1"/>
    <col min="502" max="502" width="14" style="12" bestFit="1" customWidth="1"/>
    <col min="503" max="503" width="14.109375" style="12" bestFit="1" customWidth="1"/>
    <col min="504" max="504" width="15" style="12" bestFit="1" customWidth="1"/>
    <col min="505" max="505" width="2.88671875" style="12" customWidth="1"/>
    <col min="506" max="506" width="7.33203125" style="12" customWidth="1"/>
    <col min="507" max="507" width="21.109375" style="12" customWidth="1"/>
    <col min="508" max="508" width="20.33203125" style="12" customWidth="1"/>
    <col min="509" max="509" width="14" style="12" bestFit="1" customWidth="1"/>
    <col min="510" max="510" width="17.5546875" style="12" customWidth="1"/>
    <col min="511" max="511" width="13.88671875" style="12" bestFit="1" customWidth="1"/>
    <col min="512" max="512" width="3.109375" style="12" customWidth="1"/>
    <col min="513" max="513" width="8.44140625" style="12" bestFit="1" customWidth="1"/>
    <col min="514" max="514" width="14" style="12" bestFit="1" customWidth="1"/>
    <col min="515" max="515" width="19.33203125" style="12" customWidth="1"/>
    <col min="516" max="516" width="15" style="12" customWidth="1"/>
    <col min="517" max="517" width="14" style="12" bestFit="1" customWidth="1"/>
    <col min="518" max="518" width="15" style="12" bestFit="1" customWidth="1"/>
    <col min="519" max="519" width="2.5546875" style="12" customWidth="1"/>
    <col min="520" max="520" width="7.109375" style="12" customWidth="1"/>
    <col min="521" max="521" width="9.109375" style="12"/>
    <col min="522" max="522" width="10.33203125" style="12" bestFit="1" customWidth="1"/>
    <col min="523" max="753" width="9.109375" style="12"/>
    <col min="754" max="754" width="4.5546875" style="12" bestFit="1" customWidth="1"/>
    <col min="755" max="755" width="26.44140625" style="12" customWidth="1"/>
    <col min="756" max="757" width="14.5546875" style="12" bestFit="1" customWidth="1"/>
    <col min="758" max="758" width="14" style="12" bestFit="1" customWidth="1"/>
    <col min="759" max="759" width="14.109375" style="12" bestFit="1" customWidth="1"/>
    <col min="760" max="760" width="15" style="12" bestFit="1" customWidth="1"/>
    <col min="761" max="761" width="2.88671875" style="12" customWidth="1"/>
    <col min="762" max="762" width="7.33203125" style="12" customWidth="1"/>
    <col min="763" max="763" width="21.109375" style="12" customWidth="1"/>
    <col min="764" max="764" width="20.33203125" style="12" customWidth="1"/>
    <col min="765" max="765" width="14" style="12" bestFit="1" customWidth="1"/>
    <col min="766" max="766" width="17.5546875" style="12" customWidth="1"/>
    <col min="767" max="767" width="13.88671875" style="12" bestFit="1" customWidth="1"/>
    <col min="768" max="768" width="3.109375" style="12" customWidth="1"/>
    <col min="769" max="769" width="8.44140625" style="12" bestFit="1" customWidth="1"/>
    <col min="770" max="770" width="14" style="12" bestFit="1" customWidth="1"/>
    <col min="771" max="771" width="19.33203125" style="12" customWidth="1"/>
    <col min="772" max="772" width="15" style="12" customWidth="1"/>
    <col min="773" max="773" width="14" style="12" bestFit="1" customWidth="1"/>
    <col min="774" max="774" width="15" style="12" bestFit="1" customWidth="1"/>
    <col min="775" max="775" width="2.5546875" style="12" customWidth="1"/>
    <col min="776" max="776" width="7.109375" style="12" customWidth="1"/>
    <col min="777" max="777" width="9.109375" style="12"/>
    <col min="778" max="778" width="10.33203125" style="12" bestFit="1" customWidth="1"/>
    <col min="779" max="1009" width="9.109375" style="12"/>
    <col min="1010" max="1010" width="4.5546875" style="12" bestFit="1" customWidth="1"/>
    <col min="1011" max="1011" width="26.44140625" style="12" customWidth="1"/>
    <col min="1012" max="1013" width="14.5546875" style="12" bestFit="1" customWidth="1"/>
    <col min="1014" max="1014" width="14" style="12" bestFit="1" customWidth="1"/>
    <col min="1015" max="1015" width="14.109375" style="12" bestFit="1" customWidth="1"/>
    <col min="1016" max="1016" width="15" style="12" bestFit="1" customWidth="1"/>
    <col min="1017" max="1017" width="2.88671875" style="12" customWidth="1"/>
    <col min="1018" max="1018" width="7.33203125" style="12" customWidth="1"/>
    <col min="1019" max="1019" width="21.109375" style="12" customWidth="1"/>
    <col min="1020" max="1020" width="20.33203125" style="12" customWidth="1"/>
    <col min="1021" max="1021" width="14" style="12" bestFit="1" customWidth="1"/>
    <col min="1022" max="1022" width="17.5546875" style="12" customWidth="1"/>
    <col min="1023" max="1023" width="13.88671875" style="12" bestFit="1" customWidth="1"/>
    <col min="1024" max="1024" width="3.109375" style="12" customWidth="1"/>
    <col min="1025" max="1025" width="8.44140625" style="12" bestFit="1" customWidth="1"/>
    <col min="1026" max="1026" width="14" style="12" bestFit="1" customWidth="1"/>
    <col min="1027" max="1027" width="19.33203125" style="12" customWidth="1"/>
    <col min="1028" max="1028" width="15" style="12" customWidth="1"/>
    <col min="1029" max="1029" width="14" style="12" bestFit="1" customWidth="1"/>
    <col min="1030" max="1030" width="15" style="12" bestFit="1" customWidth="1"/>
    <col min="1031" max="1031" width="2.5546875" style="12" customWidth="1"/>
    <col min="1032" max="1032" width="7.109375" style="12" customWidth="1"/>
    <col min="1033" max="1033" width="9.109375" style="12"/>
    <col min="1034" max="1034" width="10.33203125" style="12" bestFit="1" customWidth="1"/>
    <col min="1035" max="1265" width="9.109375" style="12"/>
    <col min="1266" max="1266" width="4.5546875" style="12" bestFit="1" customWidth="1"/>
    <col min="1267" max="1267" width="26.44140625" style="12" customWidth="1"/>
    <col min="1268" max="1269" width="14.5546875" style="12" bestFit="1" customWidth="1"/>
    <col min="1270" max="1270" width="14" style="12" bestFit="1" customWidth="1"/>
    <col min="1271" max="1271" width="14.109375" style="12" bestFit="1" customWidth="1"/>
    <col min="1272" max="1272" width="15" style="12" bestFit="1" customWidth="1"/>
    <col min="1273" max="1273" width="2.88671875" style="12" customWidth="1"/>
    <col min="1274" max="1274" width="7.33203125" style="12" customWidth="1"/>
    <col min="1275" max="1275" width="21.109375" style="12" customWidth="1"/>
    <col min="1276" max="1276" width="20.33203125" style="12" customWidth="1"/>
    <col min="1277" max="1277" width="14" style="12" bestFit="1" customWidth="1"/>
    <col min="1278" max="1278" width="17.5546875" style="12" customWidth="1"/>
    <col min="1279" max="1279" width="13.88671875" style="12" bestFit="1" customWidth="1"/>
    <col min="1280" max="1280" width="3.109375" style="12" customWidth="1"/>
    <col min="1281" max="1281" width="8.44140625" style="12" bestFit="1" customWidth="1"/>
    <col min="1282" max="1282" width="14" style="12" bestFit="1" customWidth="1"/>
    <col min="1283" max="1283" width="19.33203125" style="12" customWidth="1"/>
    <col min="1284" max="1284" width="15" style="12" customWidth="1"/>
    <col min="1285" max="1285" width="14" style="12" bestFit="1" customWidth="1"/>
    <col min="1286" max="1286" width="15" style="12" bestFit="1" customWidth="1"/>
    <col min="1287" max="1287" width="2.5546875" style="12" customWidth="1"/>
    <col min="1288" max="1288" width="7.109375" style="12" customWidth="1"/>
    <col min="1289" max="1289" width="9.109375" style="12"/>
    <col min="1290" max="1290" width="10.33203125" style="12" bestFit="1" customWidth="1"/>
    <col min="1291" max="1521" width="9.109375" style="12"/>
    <col min="1522" max="1522" width="4.5546875" style="12" bestFit="1" customWidth="1"/>
    <col min="1523" max="1523" width="26.44140625" style="12" customWidth="1"/>
    <col min="1524" max="1525" width="14.5546875" style="12" bestFit="1" customWidth="1"/>
    <col min="1526" max="1526" width="14" style="12" bestFit="1" customWidth="1"/>
    <col min="1527" max="1527" width="14.109375" style="12" bestFit="1" customWidth="1"/>
    <col min="1528" max="1528" width="15" style="12" bestFit="1" customWidth="1"/>
    <col min="1529" max="1529" width="2.88671875" style="12" customWidth="1"/>
    <col min="1530" max="1530" width="7.33203125" style="12" customWidth="1"/>
    <col min="1531" max="1531" width="21.109375" style="12" customWidth="1"/>
    <col min="1532" max="1532" width="20.33203125" style="12" customWidth="1"/>
    <col min="1533" max="1533" width="14" style="12" bestFit="1" customWidth="1"/>
    <col min="1534" max="1534" width="17.5546875" style="12" customWidth="1"/>
    <col min="1535" max="1535" width="13.88671875" style="12" bestFit="1" customWidth="1"/>
    <col min="1536" max="1536" width="3.109375" style="12" customWidth="1"/>
    <col min="1537" max="1537" width="8.44140625" style="12" bestFit="1" customWidth="1"/>
    <col min="1538" max="1538" width="14" style="12" bestFit="1" customWidth="1"/>
    <col min="1539" max="1539" width="19.33203125" style="12" customWidth="1"/>
    <col min="1540" max="1540" width="15" style="12" customWidth="1"/>
    <col min="1541" max="1541" width="14" style="12" bestFit="1" customWidth="1"/>
    <col min="1542" max="1542" width="15" style="12" bestFit="1" customWidth="1"/>
    <col min="1543" max="1543" width="2.5546875" style="12" customWidth="1"/>
    <col min="1544" max="1544" width="7.109375" style="12" customWidth="1"/>
    <col min="1545" max="1545" width="9.109375" style="12"/>
    <col min="1546" max="1546" width="10.33203125" style="12" bestFit="1" customWidth="1"/>
    <col min="1547" max="1777" width="9.109375" style="12"/>
    <col min="1778" max="1778" width="4.5546875" style="12" bestFit="1" customWidth="1"/>
    <col min="1779" max="1779" width="26.44140625" style="12" customWidth="1"/>
    <col min="1780" max="1781" width="14.5546875" style="12" bestFit="1" customWidth="1"/>
    <col min="1782" max="1782" width="14" style="12" bestFit="1" customWidth="1"/>
    <col min="1783" max="1783" width="14.109375" style="12" bestFit="1" customWidth="1"/>
    <col min="1784" max="1784" width="15" style="12" bestFit="1" customWidth="1"/>
    <col min="1785" max="1785" width="2.88671875" style="12" customWidth="1"/>
    <col min="1786" max="1786" width="7.33203125" style="12" customWidth="1"/>
    <col min="1787" max="1787" width="21.109375" style="12" customWidth="1"/>
    <col min="1788" max="1788" width="20.33203125" style="12" customWidth="1"/>
    <col min="1789" max="1789" width="14" style="12" bestFit="1" customWidth="1"/>
    <col min="1790" max="1790" width="17.5546875" style="12" customWidth="1"/>
    <col min="1791" max="1791" width="13.88671875" style="12" bestFit="1" customWidth="1"/>
    <col min="1792" max="1792" width="3.109375" style="12" customWidth="1"/>
    <col min="1793" max="1793" width="8.44140625" style="12" bestFit="1" customWidth="1"/>
    <col min="1794" max="1794" width="14" style="12" bestFit="1" customWidth="1"/>
    <col min="1795" max="1795" width="19.33203125" style="12" customWidth="1"/>
    <col min="1796" max="1796" width="15" style="12" customWidth="1"/>
    <col min="1797" max="1797" width="14" style="12" bestFit="1" customWidth="1"/>
    <col min="1798" max="1798" width="15" style="12" bestFit="1" customWidth="1"/>
    <col min="1799" max="1799" width="2.5546875" style="12" customWidth="1"/>
    <col min="1800" max="1800" width="7.109375" style="12" customWidth="1"/>
    <col min="1801" max="1801" width="9.109375" style="12"/>
    <col min="1802" max="1802" width="10.33203125" style="12" bestFit="1" customWidth="1"/>
    <col min="1803" max="2033" width="9.109375" style="12"/>
    <col min="2034" max="2034" width="4.5546875" style="12" bestFit="1" customWidth="1"/>
    <col min="2035" max="2035" width="26.44140625" style="12" customWidth="1"/>
    <col min="2036" max="2037" width="14.5546875" style="12" bestFit="1" customWidth="1"/>
    <col min="2038" max="2038" width="14" style="12" bestFit="1" customWidth="1"/>
    <col min="2039" max="2039" width="14.109375" style="12" bestFit="1" customWidth="1"/>
    <col min="2040" max="2040" width="15" style="12" bestFit="1" customWidth="1"/>
    <col min="2041" max="2041" width="2.88671875" style="12" customWidth="1"/>
    <col min="2042" max="2042" width="7.33203125" style="12" customWidth="1"/>
    <col min="2043" max="2043" width="21.109375" style="12" customWidth="1"/>
    <col min="2044" max="2044" width="20.33203125" style="12" customWidth="1"/>
    <col min="2045" max="2045" width="14" style="12" bestFit="1" customWidth="1"/>
    <col min="2046" max="2046" width="17.5546875" style="12" customWidth="1"/>
    <col min="2047" max="2047" width="13.88671875" style="12" bestFit="1" customWidth="1"/>
    <col min="2048" max="2048" width="3.109375" style="12" customWidth="1"/>
    <col min="2049" max="2049" width="8.44140625" style="12" bestFit="1" customWidth="1"/>
    <col min="2050" max="2050" width="14" style="12" bestFit="1" customWidth="1"/>
    <col min="2051" max="2051" width="19.33203125" style="12" customWidth="1"/>
    <col min="2052" max="2052" width="15" style="12" customWidth="1"/>
    <col min="2053" max="2053" width="14" style="12" bestFit="1" customWidth="1"/>
    <col min="2054" max="2054" width="15" style="12" bestFit="1" customWidth="1"/>
    <col min="2055" max="2055" width="2.5546875" style="12" customWidth="1"/>
    <col min="2056" max="2056" width="7.109375" style="12" customWidth="1"/>
    <col min="2057" max="2057" width="9.109375" style="12"/>
    <col min="2058" max="2058" width="10.33203125" style="12" bestFit="1" customWidth="1"/>
    <col min="2059" max="2289" width="9.109375" style="12"/>
    <col min="2290" max="2290" width="4.5546875" style="12" bestFit="1" customWidth="1"/>
    <col min="2291" max="2291" width="26.44140625" style="12" customWidth="1"/>
    <col min="2292" max="2293" width="14.5546875" style="12" bestFit="1" customWidth="1"/>
    <col min="2294" max="2294" width="14" style="12" bestFit="1" customWidth="1"/>
    <col min="2295" max="2295" width="14.109375" style="12" bestFit="1" customWidth="1"/>
    <col min="2296" max="2296" width="15" style="12" bestFit="1" customWidth="1"/>
    <col min="2297" max="2297" width="2.88671875" style="12" customWidth="1"/>
    <col min="2298" max="2298" width="7.33203125" style="12" customWidth="1"/>
    <col min="2299" max="2299" width="21.109375" style="12" customWidth="1"/>
    <col min="2300" max="2300" width="20.33203125" style="12" customWidth="1"/>
    <col min="2301" max="2301" width="14" style="12" bestFit="1" customWidth="1"/>
    <col min="2302" max="2302" width="17.5546875" style="12" customWidth="1"/>
    <col min="2303" max="2303" width="13.88671875" style="12" bestFit="1" customWidth="1"/>
    <col min="2304" max="2304" width="3.109375" style="12" customWidth="1"/>
    <col min="2305" max="2305" width="8.44140625" style="12" bestFit="1" customWidth="1"/>
    <col min="2306" max="2306" width="14" style="12" bestFit="1" customWidth="1"/>
    <col min="2307" max="2307" width="19.33203125" style="12" customWidth="1"/>
    <col min="2308" max="2308" width="15" style="12" customWidth="1"/>
    <col min="2309" max="2309" width="14" style="12" bestFit="1" customWidth="1"/>
    <col min="2310" max="2310" width="15" style="12" bestFit="1" customWidth="1"/>
    <col min="2311" max="2311" width="2.5546875" style="12" customWidth="1"/>
    <col min="2312" max="2312" width="7.109375" style="12" customWidth="1"/>
    <col min="2313" max="2313" width="9.109375" style="12"/>
    <col min="2314" max="2314" width="10.33203125" style="12" bestFit="1" customWidth="1"/>
    <col min="2315" max="2545" width="9.109375" style="12"/>
    <col min="2546" max="2546" width="4.5546875" style="12" bestFit="1" customWidth="1"/>
    <col min="2547" max="2547" width="26.44140625" style="12" customWidth="1"/>
    <col min="2548" max="2549" width="14.5546875" style="12" bestFit="1" customWidth="1"/>
    <col min="2550" max="2550" width="14" style="12" bestFit="1" customWidth="1"/>
    <col min="2551" max="2551" width="14.109375" style="12" bestFit="1" customWidth="1"/>
    <col min="2552" max="2552" width="15" style="12" bestFit="1" customWidth="1"/>
    <col min="2553" max="2553" width="2.88671875" style="12" customWidth="1"/>
    <col min="2554" max="2554" width="7.33203125" style="12" customWidth="1"/>
    <col min="2555" max="2555" width="21.109375" style="12" customWidth="1"/>
    <col min="2556" max="2556" width="20.33203125" style="12" customWidth="1"/>
    <col min="2557" max="2557" width="14" style="12" bestFit="1" customWidth="1"/>
    <col min="2558" max="2558" width="17.5546875" style="12" customWidth="1"/>
    <col min="2559" max="2559" width="13.88671875" style="12" bestFit="1" customWidth="1"/>
    <col min="2560" max="2560" width="3.109375" style="12" customWidth="1"/>
    <col min="2561" max="2561" width="8.44140625" style="12" bestFit="1" customWidth="1"/>
    <col min="2562" max="2562" width="14" style="12" bestFit="1" customWidth="1"/>
    <col min="2563" max="2563" width="19.33203125" style="12" customWidth="1"/>
    <col min="2564" max="2564" width="15" style="12" customWidth="1"/>
    <col min="2565" max="2565" width="14" style="12" bestFit="1" customWidth="1"/>
    <col min="2566" max="2566" width="15" style="12" bestFit="1" customWidth="1"/>
    <col min="2567" max="2567" width="2.5546875" style="12" customWidth="1"/>
    <col min="2568" max="2568" width="7.109375" style="12" customWidth="1"/>
    <col min="2569" max="2569" width="9.109375" style="12"/>
    <col min="2570" max="2570" width="10.33203125" style="12" bestFit="1" customWidth="1"/>
    <col min="2571" max="2801" width="9.109375" style="12"/>
    <col min="2802" max="2802" width="4.5546875" style="12" bestFit="1" customWidth="1"/>
    <col min="2803" max="2803" width="26.44140625" style="12" customWidth="1"/>
    <col min="2804" max="2805" width="14.5546875" style="12" bestFit="1" customWidth="1"/>
    <col min="2806" max="2806" width="14" style="12" bestFit="1" customWidth="1"/>
    <col min="2807" max="2807" width="14.109375" style="12" bestFit="1" customWidth="1"/>
    <col min="2808" max="2808" width="15" style="12" bestFit="1" customWidth="1"/>
    <col min="2809" max="2809" width="2.88671875" style="12" customWidth="1"/>
    <col min="2810" max="2810" width="7.33203125" style="12" customWidth="1"/>
    <col min="2811" max="2811" width="21.109375" style="12" customWidth="1"/>
    <col min="2812" max="2812" width="20.33203125" style="12" customWidth="1"/>
    <col min="2813" max="2813" width="14" style="12" bestFit="1" customWidth="1"/>
    <col min="2814" max="2814" width="17.5546875" style="12" customWidth="1"/>
    <col min="2815" max="2815" width="13.88671875" style="12" bestFit="1" customWidth="1"/>
    <col min="2816" max="2816" width="3.109375" style="12" customWidth="1"/>
    <col min="2817" max="2817" width="8.44140625" style="12" bestFit="1" customWidth="1"/>
    <col min="2818" max="2818" width="14" style="12" bestFit="1" customWidth="1"/>
    <col min="2819" max="2819" width="19.33203125" style="12" customWidth="1"/>
    <col min="2820" max="2820" width="15" style="12" customWidth="1"/>
    <col min="2821" max="2821" width="14" style="12" bestFit="1" customWidth="1"/>
    <col min="2822" max="2822" width="15" style="12" bestFit="1" customWidth="1"/>
    <col min="2823" max="2823" width="2.5546875" style="12" customWidth="1"/>
    <col min="2824" max="2824" width="7.109375" style="12" customWidth="1"/>
    <col min="2825" max="2825" width="9.109375" style="12"/>
    <col min="2826" max="2826" width="10.33203125" style="12" bestFit="1" customWidth="1"/>
    <col min="2827" max="3057" width="9.109375" style="12"/>
    <col min="3058" max="3058" width="4.5546875" style="12" bestFit="1" customWidth="1"/>
    <col min="3059" max="3059" width="26.44140625" style="12" customWidth="1"/>
    <col min="3060" max="3061" width="14.5546875" style="12" bestFit="1" customWidth="1"/>
    <col min="3062" max="3062" width="14" style="12" bestFit="1" customWidth="1"/>
    <col min="3063" max="3063" width="14.109375" style="12" bestFit="1" customWidth="1"/>
    <col min="3064" max="3064" width="15" style="12" bestFit="1" customWidth="1"/>
    <col min="3065" max="3065" width="2.88671875" style="12" customWidth="1"/>
    <col min="3066" max="3066" width="7.33203125" style="12" customWidth="1"/>
    <col min="3067" max="3067" width="21.109375" style="12" customWidth="1"/>
    <col min="3068" max="3068" width="20.33203125" style="12" customWidth="1"/>
    <col min="3069" max="3069" width="14" style="12" bestFit="1" customWidth="1"/>
    <col min="3070" max="3070" width="17.5546875" style="12" customWidth="1"/>
    <col min="3071" max="3071" width="13.88671875" style="12" bestFit="1" customWidth="1"/>
    <col min="3072" max="3072" width="3.109375" style="12" customWidth="1"/>
    <col min="3073" max="3073" width="8.44140625" style="12" bestFit="1" customWidth="1"/>
    <col min="3074" max="3074" width="14" style="12" bestFit="1" customWidth="1"/>
    <col min="3075" max="3075" width="19.33203125" style="12" customWidth="1"/>
    <col min="3076" max="3076" width="15" style="12" customWidth="1"/>
    <col min="3077" max="3077" width="14" style="12" bestFit="1" customWidth="1"/>
    <col min="3078" max="3078" width="15" style="12" bestFit="1" customWidth="1"/>
    <col min="3079" max="3079" width="2.5546875" style="12" customWidth="1"/>
    <col min="3080" max="3080" width="7.109375" style="12" customWidth="1"/>
    <col min="3081" max="3081" width="9.109375" style="12"/>
    <col min="3082" max="3082" width="10.33203125" style="12" bestFit="1" customWidth="1"/>
    <col min="3083" max="3313" width="9.109375" style="12"/>
    <col min="3314" max="3314" width="4.5546875" style="12" bestFit="1" customWidth="1"/>
    <col min="3315" max="3315" width="26.44140625" style="12" customWidth="1"/>
    <col min="3316" max="3317" width="14.5546875" style="12" bestFit="1" customWidth="1"/>
    <col min="3318" max="3318" width="14" style="12" bestFit="1" customWidth="1"/>
    <col min="3319" max="3319" width="14.109375" style="12" bestFit="1" customWidth="1"/>
    <col min="3320" max="3320" width="15" style="12" bestFit="1" customWidth="1"/>
    <col min="3321" max="3321" width="2.88671875" style="12" customWidth="1"/>
    <col min="3322" max="3322" width="7.33203125" style="12" customWidth="1"/>
    <col min="3323" max="3323" width="21.109375" style="12" customWidth="1"/>
    <col min="3324" max="3324" width="20.33203125" style="12" customWidth="1"/>
    <col min="3325" max="3325" width="14" style="12" bestFit="1" customWidth="1"/>
    <col min="3326" max="3326" width="17.5546875" style="12" customWidth="1"/>
    <col min="3327" max="3327" width="13.88671875" style="12" bestFit="1" customWidth="1"/>
    <col min="3328" max="3328" width="3.109375" style="12" customWidth="1"/>
    <col min="3329" max="3329" width="8.44140625" style="12" bestFit="1" customWidth="1"/>
    <col min="3330" max="3330" width="14" style="12" bestFit="1" customWidth="1"/>
    <col min="3331" max="3331" width="19.33203125" style="12" customWidth="1"/>
    <col min="3332" max="3332" width="15" style="12" customWidth="1"/>
    <col min="3333" max="3333" width="14" style="12" bestFit="1" customWidth="1"/>
    <col min="3334" max="3334" width="15" style="12" bestFit="1" customWidth="1"/>
    <col min="3335" max="3335" width="2.5546875" style="12" customWidth="1"/>
    <col min="3336" max="3336" width="7.109375" style="12" customWidth="1"/>
    <col min="3337" max="3337" width="9.109375" style="12"/>
    <col min="3338" max="3338" width="10.33203125" style="12" bestFit="1" customWidth="1"/>
    <col min="3339" max="3569" width="9.109375" style="12"/>
    <col min="3570" max="3570" width="4.5546875" style="12" bestFit="1" customWidth="1"/>
    <col min="3571" max="3571" width="26.44140625" style="12" customWidth="1"/>
    <col min="3572" max="3573" width="14.5546875" style="12" bestFit="1" customWidth="1"/>
    <col min="3574" max="3574" width="14" style="12" bestFit="1" customWidth="1"/>
    <col min="3575" max="3575" width="14.109375" style="12" bestFit="1" customWidth="1"/>
    <col min="3576" max="3576" width="15" style="12" bestFit="1" customWidth="1"/>
    <col min="3577" max="3577" width="2.88671875" style="12" customWidth="1"/>
    <col min="3578" max="3578" width="7.33203125" style="12" customWidth="1"/>
    <col min="3579" max="3579" width="21.109375" style="12" customWidth="1"/>
    <col min="3580" max="3580" width="20.33203125" style="12" customWidth="1"/>
    <col min="3581" max="3581" width="14" style="12" bestFit="1" customWidth="1"/>
    <col min="3582" max="3582" width="17.5546875" style="12" customWidth="1"/>
    <col min="3583" max="3583" width="13.88671875" style="12" bestFit="1" customWidth="1"/>
    <col min="3584" max="3584" width="3.109375" style="12" customWidth="1"/>
    <col min="3585" max="3585" width="8.44140625" style="12" bestFit="1" customWidth="1"/>
    <col min="3586" max="3586" width="14" style="12" bestFit="1" customWidth="1"/>
    <col min="3587" max="3587" width="19.33203125" style="12" customWidth="1"/>
    <col min="3588" max="3588" width="15" style="12" customWidth="1"/>
    <col min="3589" max="3589" width="14" style="12" bestFit="1" customWidth="1"/>
    <col min="3590" max="3590" width="15" style="12" bestFit="1" customWidth="1"/>
    <col min="3591" max="3591" width="2.5546875" style="12" customWidth="1"/>
    <col min="3592" max="3592" width="7.109375" style="12" customWidth="1"/>
    <col min="3593" max="3593" width="9.109375" style="12"/>
    <col min="3594" max="3594" width="10.33203125" style="12" bestFit="1" customWidth="1"/>
    <col min="3595" max="3825" width="9.109375" style="12"/>
    <col min="3826" max="3826" width="4.5546875" style="12" bestFit="1" customWidth="1"/>
    <col min="3827" max="3827" width="26.44140625" style="12" customWidth="1"/>
    <col min="3828" max="3829" width="14.5546875" style="12" bestFit="1" customWidth="1"/>
    <col min="3830" max="3830" width="14" style="12" bestFit="1" customWidth="1"/>
    <col min="3831" max="3831" width="14.109375" style="12" bestFit="1" customWidth="1"/>
    <col min="3832" max="3832" width="15" style="12" bestFit="1" customWidth="1"/>
    <col min="3833" max="3833" width="2.88671875" style="12" customWidth="1"/>
    <col min="3834" max="3834" width="7.33203125" style="12" customWidth="1"/>
    <col min="3835" max="3835" width="21.109375" style="12" customWidth="1"/>
    <col min="3836" max="3836" width="20.33203125" style="12" customWidth="1"/>
    <col min="3837" max="3837" width="14" style="12" bestFit="1" customWidth="1"/>
    <col min="3838" max="3838" width="17.5546875" style="12" customWidth="1"/>
    <col min="3839" max="3839" width="13.88671875" style="12" bestFit="1" customWidth="1"/>
    <col min="3840" max="3840" width="3.109375" style="12" customWidth="1"/>
    <col min="3841" max="3841" width="8.44140625" style="12" bestFit="1" customWidth="1"/>
    <col min="3842" max="3842" width="14" style="12" bestFit="1" customWidth="1"/>
    <col min="3843" max="3843" width="19.33203125" style="12" customWidth="1"/>
    <col min="3844" max="3844" width="15" style="12" customWidth="1"/>
    <col min="3845" max="3845" width="14" style="12" bestFit="1" customWidth="1"/>
    <col min="3846" max="3846" width="15" style="12" bestFit="1" customWidth="1"/>
    <col min="3847" max="3847" width="2.5546875" style="12" customWidth="1"/>
    <col min="3848" max="3848" width="7.109375" style="12" customWidth="1"/>
    <col min="3849" max="3849" width="9.109375" style="12"/>
    <col min="3850" max="3850" width="10.33203125" style="12" bestFit="1" customWidth="1"/>
    <col min="3851" max="4081" width="9.109375" style="12"/>
    <col min="4082" max="4082" width="4.5546875" style="12" bestFit="1" customWidth="1"/>
    <col min="4083" max="4083" width="26.44140625" style="12" customWidth="1"/>
    <col min="4084" max="4085" width="14.5546875" style="12" bestFit="1" customWidth="1"/>
    <col min="4086" max="4086" width="14" style="12" bestFit="1" customWidth="1"/>
    <col min="4087" max="4087" width="14.109375" style="12" bestFit="1" customWidth="1"/>
    <col min="4088" max="4088" width="15" style="12" bestFit="1" customWidth="1"/>
    <col min="4089" max="4089" width="2.88671875" style="12" customWidth="1"/>
    <col min="4090" max="4090" width="7.33203125" style="12" customWidth="1"/>
    <col min="4091" max="4091" width="21.109375" style="12" customWidth="1"/>
    <col min="4092" max="4092" width="20.33203125" style="12" customWidth="1"/>
    <col min="4093" max="4093" width="14" style="12" bestFit="1" customWidth="1"/>
    <col min="4094" max="4094" width="17.5546875" style="12" customWidth="1"/>
    <col min="4095" max="4095" width="13.88671875" style="12" bestFit="1" customWidth="1"/>
    <col min="4096" max="4096" width="3.109375" style="12" customWidth="1"/>
    <col min="4097" max="4097" width="8.44140625" style="12" bestFit="1" customWidth="1"/>
    <col min="4098" max="4098" width="14" style="12" bestFit="1" customWidth="1"/>
    <col min="4099" max="4099" width="19.33203125" style="12" customWidth="1"/>
    <col min="4100" max="4100" width="15" style="12" customWidth="1"/>
    <col min="4101" max="4101" width="14" style="12" bestFit="1" customWidth="1"/>
    <col min="4102" max="4102" width="15" style="12" bestFit="1" customWidth="1"/>
    <col min="4103" max="4103" width="2.5546875" style="12" customWidth="1"/>
    <col min="4104" max="4104" width="7.109375" style="12" customWidth="1"/>
    <col min="4105" max="4105" width="9.109375" style="12"/>
    <col min="4106" max="4106" width="10.33203125" style="12" bestFit="1" customWidth="1"/>
    <col min="4107" max="4337" width="9.109375" style="12"/>
    <col min="4338" max="4338" width="4.5546875" style="12" bestFit="1" customWidth="1"/>
    <col min="4339" max="4339" width="26.44140625" style="12" customWidth="1"/>
    <col min="4340" max="4341" width="14.5546875" style="12" bestFit="1" customWidth="1"/>
    <col min="4342" max="4342" width="14" style="12" bestFit="1" customWidth="1"/>
    <col min="4343" max="4343" width="14.109375" style="12" bestFit="1" customWidth="1"/>
    <col min="4344" max="4344" width="15" style="12" bestFit="1" customWidth="1"/>
    <col min="4345" max="4345" width="2.88671875" style="12" customWidth="1"/>
    <col min="4346" max="4346" width="7.33203125" style="12" customWidth="1"/>
    <col min="4347" max="4347" width="21.109375" style="12" customWidth="1"/>
    <col min="4348" max="4348" width="20.33203125" style="12" customWidth="1"/>
    <col min="4349" max="4349" width="14" style="12" bestFit="1" customWidth="1"/>
    <col min="4350" max="4350" width="17.5546875" style="12" customWidth="1"/>
    <col min="4351" max="4351" width="13.88671875" style="12" bestFit="1" customWidth="1"/>
    <col min="4352" max="4352" width="3.109375" style="12" customWidth="1"/>
    <col min="4353" max="4353" width="8.44140625" style="12" bestFit="1" customWidth="1"/>
    <col min="4354" max="4354" width="14" style="12" bestFit="1" customWidth="1"/>
    <col min="4355" max="4355" width="19.33203125" style="12" customWidth="1"/>
    <col min="4356" max="4356" width="15" style="12" customWidth="1"/>
    <col min="4357" max="4357" width="14" style="12" bestFit="1" customWidth="1"/>
    <col min="4358" max="4358" width="15" style="12" bestFit="1" customWidth="1"/>
    <col min="4359" max="4359" width="2.5546875" style="12" customWidth="1"/>
    <col min="4360" max="4360" width="7.109375" style="12" customWidth="1"/>
    <col min="4361" max="4361" width="9.109375" style="12"/>
    <col min="4362" max="4362" width="10.33203125" style="12" bestFit="1" customWidth="1"/>
    <col min="4363" max="4593" width="9.109375" style="12"/>
    <col min="4594" max="4594" width="4.5546875" style="12" bestFit="1" customWidth="1"/>
    <col min="4595" max="4595" width="26.44140625" style="12" customWidth="1"/>
    <col min="4596" max="4597" width="14.5546875" style="12" bestFit="1" customWidth="1"/>
    <col min="4598" max="4598" width="14" style="12" bestFit="1" customWidth="1"/>
    <col min="4599" max="4599" width="14.109375" style="12" bestFit="1" customWidth="1"/>
    <col min="4600" max="4600" width="15" style="12" bestFit="1" customWidth="1"/>
    <col min="4601" max="4601" width="2.88671875" style="12" customWidth="1"/>
    <col min="4602" max="4602" width="7.33203125" style="12" customWidth="1"/>
    <col min="4603" max="4603" width="21.109375" style="12" customWidth="1"/>
    <col min="4604" max="4604" width="20.33203125" style="12" customWidth="1"/>
    <col min="4605" max="4605" width="14" style="12" bestFit="1" customWidth="1"/>
    <col min="4606" max="4606" width="17.5546875" style="12" customWidth="1"/>
    <col min="4607" max="4607" width="13.88671875" style="12" bestFit="1" customWidth="1"/>
    <col min="4608" max="4608" width="3.109375" style="12" customWidth="1"/>
    <col min="4609" max="4609" width="8.44140625" style="12" bestFit="1" customWidth="1"/>
    <col min="4610" max="4610" width="14" style="12" bestFit="1" customWidth="1"/>
    <col min="4611" max="4611" width="19.33203125" style="12" customWidth="1"/>
    <col min="4612" max="4612" width="15" style="12" customWidth="1"/>
    <col min="4613" max="4613" width="14" style="12" bestFit="1" customWidth="1"/>
    <col min="4614" max="4614" width="15" style="12" bestFit="1" customWidth="1"/>
    <col min="4615" max="4615" width="2.5546875" style="12" customWidth="1"/>
    <col min="4616" max="4616" width="7.109375" style="12" customWidth="1"/>
    <col min="4617" max="4617" width="9.109375" style="12"/>
    <col min="4618" max="4618" width="10.33203125" style="12" bestFit="1" customWidth="1"/>
    <col min="4619" max="4849" width="9.109375" style="12"/>
    <col min="4850" max="4850" width="4.5546875" style="12" bestFit="1" customWidth="1"/>
    <col min="4851" max="4851" width="26.44140625" style="12" customWidth="1"/>
    <col min="4852" max="4853" width="14.5546875" style="12" bestFit="1" customWidth="1"/>
    <col min="4854" max="4854" width="14" style="12" bestFit="1" customWidth="1"/>
    <col min="4855" max="4855" width="14.109375" style="12" bestFit="1" customWidth="1"/>
    <col min="4856" max="4856" width="15" style="12" bestFit="1" customWidth="1"/>
    <col min="4857" max="4857" width="2.88671875" style="12" customWidth="1"/>
    <col min="4858" max="4858" width="7.33203125" style="12" customWidth="1"/>
    <col min="4859" max="4859" width="21.109375" style="12" customWidth="1"/>
    <col min="4860" max="4860" width="20.33203125" style="12" customWidth="1"/>
    <col min="4861" max="4861" width="14" style="12" bestFit="1" customWidth="1"/>
    <col min="4862" max="4862" width="17.5546875" style="12" customWidth="1"/>
    <col min="4863" max="4863" width="13.88671875" style="12" bestFit="1" customWidth="1"/>
    <col min="4864" max="4864" width="3.109375" style="12" customWidth="1"/>
    <col min="4865" max="4865" width="8.44140625" style="12" bestFit="1" customWidth="1"/>
    <col min="4866" max="4866" width="14" style="12" bestFit="1" customWidth="1"/>
    <col min="4867" max="4867" width="19.33203125" style="12" customWidth="1"/>
    <col min="4868" max="4868" width="15" style="12" customWidth="1"/>
    <col min="4869" max="4869" width="14" style="12" bestFit="1" customWidth="1"/>
    <col min="4870" max="4870" width="15" style="12" bestFit="1" customWidth="1"/>
    <col min="4871" max="4871" width="2.5546875" style="12" customWidth="1"/>
    <col min="4872" max="4872" width="7.109375" style="12" customWidth="1"/>
    <col min="4873" max="4873" width="9.109375" style="12"/>
    <col min="4874" max="4874" width="10.33203125" style="12" bestFit="1" customWidth="1"/>
    <col min="4875" max="5105" width="9.109375" style="12"/>
    <col min="5106" max="5106" width="4.5546875" style="12" bestFit="1" customWidth="1"/>
    <col min="5107" max="5107" width="26.44140625" style="12" customWidth="1"/>
    <col min="5108" max="5109" width="14.5546875" style="12" bestFit="1" customWidth="1"/>
    <col min="5110" max="5110" width="14" style="12" bestFit="1" customWidth="1"/>
    <col min="5111" max="5111" width="14.109375" style="12" bestFit="1" customWidth="1"/>
    <col min="5112" max="5112" width="15" style="12" bestFit="1" customWidth="1"/>
    <col min="5113" max="5113" width="2.88671875" style="12" customWidth="1"/>
    <col min="5114" max="5114" width="7.33203125" style="12" customWidth="1"/>
    <col min="5115" max="5115" width="21.109375" style="12" customWidth="1"/>
    <col min="5116" max="5116" width="20.33203125" style="12" customWidth="1"/>
    <col min="5117" max="5117" width="14" style="12" bestFit="1" customWidth="1"/>
    <col min="5118" max="5118" width="17.5546875" style="12" customWidth="1"/>
    <col min="5119" max="5119" width="13.88671875" style="12" bestFit="1" customWidth="1"/>
    <col min="5120" max="5120" width="3.109375" style="12" customWidth="1"/>
    <col min="5121" max="5121" width="8.44140625" style="12" bestFit="1" customWidth="1"/>
    <col min="5122" max="5122" width="14" style="12" bestFit="1" customWidth="1"/>
    <col min="5123" max="5123" width="19.33203125" style="12" customWidth="1"/>
    <col min="5124" max="5124" width="15" style="12" customWidth="1"/>
    <col min="5125" max="5125" width="14" style="12" bestFit="1" customWidth="1"/>
    <col min="5126" max="5126" width="15" style="12" bestFit="1" customWidth="1"/>
    <col min="5127" max="5127" width="2.5546875" style="12" customWidth="1"/>
    <col min="5128" max="5128" width="7.109375" style="12" customWidth="1"/>
    <col min="5129" max="5129" width="9.109375" style="12"/>
    <col min="5130" max="5130" width="10.33203125" style="12" bestFit="1" customWidth="1"/>
    <col min="5131" max="5361" width="9.109375" style="12"/>
    <col min="5362" max="5362" width="4.5546875" style="12" bestFit="1" customWidth="1"/>
    <col min="5363" max="5363" width="26.44140625" style="12" customWidth="1"/>
    <col min="5364" max="5365" width="14.5546875" style="12" bestFit="1" customWidth="1"/>
    <col min="5366" max="5366" width="14" style="12" bestFit="1" customWidth="1"/>
    <col min="5367" max="5367" width="14.109375" style="12" bestFit="1" customWidth="1"/>
    <col min="5368" max="5368" width="15" style="12" bestFit="1" customWidth="1"/>
    <col min="5369" max="5369" width="2.88671875" style="12" customWidth="1"/>
    <col min="5370" max="5370" width="7.33203125" style="12" customWidth="1"/>
    <col min="5371" max="5371" width="21.109375" style="12" customWidth="1"/>
    <col min="5372" max="5372" width="20.33203125" style="12" customWidth="1"/>
    <col min="5373" max="5373" width="14" style="12" bestFit="1" customWidth="1"/>
    <col min="5374" max="5374" width="17.5546875" style="12" customWidth="1"/>
    <col min="5375" max="5375" width="13.88671875" style="12" bestFit="1" customWidth="1"/>
    <col min="5376" max="5376" width="3.109375" style="12" customWidth="1"/>
    <col min="5377" max="5377" width="8.44140625" style="12" bestFit="1" customWidth="1"/>
    <col min="5378" max="5378" width="14" style="12" bestFit="1" customWidth="1"/>
    <col min="5379" max="5379" width="19.33203125" style="12" customWidth="1"/>
    <col min="5380" max="5380" width="15" style="12" customWidth="1"/>
    <col min="5381" max="5381" width="14" style="12" bestFit="1" customWidth="1"/>
    <col min="5382" max="5382" width="15" style="12" bestFit="1" customWidth="1"/>
    <col min="5383" max="5383" width="2.5546875" style="12" customWidth="1"/>
    <col min="5384" max="5384" width="7.109375" style="12" customWidth="1"/>
    <col min="5385" max="5385" width="9.109375" style="12"/>
    <col min="5386" max="5386" width="10.33203125" style="12" bestFit="1" customWidth="1"/>
    <col min="5387" max="5617" width="9.109375" style="12"/>
    <col min="5618" max="5618" width="4.5546875" style="12" bestFit="1" customWidth="1"/>
    <col min="5619" max="5619" width="26.44140625" style="12" customWidth="1"/>
    <col min="5620" max="5621" width="14.5546875" style="12" bestFit="1" customWidth="1"/>
    <col min="5622" max="5622" width="14" style="12" bestFit="1" customWidth="1"/>
    <col min="5623" max="5623" width="14.109375" style="12" bestFit="1" customWidth="1"/>
    <col min="5624" max="5624" width="15" style="12" bestFit="1" customWidth="1"/>
    <col min="5625" max="5625" width="2.88671875" style="12" customWidth="1"/>
    <col min="5626" max="5626" width="7.33203125" style="12" customWidth="1"/>
    <col min="5627" max="5627" width="21.109375" style="12" customWidth="1"/>
    <col min="5628" max="5628" width="20.33203125" style="12" customWidth="1"/>
    <col min="5629" max="5629" width="14" style="12" bestFit="1" customWidth="1"/>
    <col min="5630" max="5630" width="17.5546875" style="12" customWidth="1"/>
    <col min="5631" max="5631" width="13.88671875" style="12" bestFit="1" customWidth="1"/>
    <col min="5632" max="5632" width="3.109375" style="12" customWidth="1"/>
    <col min="5633" max="5633" width="8.44140625" style="12" bestFit="1" customWidth="1"/>
    <col min="5634" max="5634" width="14" style="12" bestFit="1" customWidth="1"/>
    <col min="5635" max="5635" width="19.33203125" style="12" customWidth="1"/>
    <col min="5636" max="5636" width="15" style="12" customWidth="1"/>
    <col min="5637" max="5637" width="14" style="12" bestFit="1" customWidth="1"/>
    <col min="5638" max="5638" width="15" style="12" bestFit="1" customWidth="1"/>
    <col min="5639" max="5639" width="2.5546875" style="12" customWidth="1"/>
    <col min="5640" max="5640" width="7.109375" style="12" customWidth="1"/>
    <col min="5641" max="5641" width="9.109375" style="12"/>
    <col min="5642" max="5642" width="10.33203125" style="12" bestFit="1" customWidth="1"/>
    <col min="5643" max="5873" width="9.109375" style="12"/>
    <col min="5874" max="5874" width="4.5546875" style="12" bestFit="1" customWidth="1"/>
    <col min="5875" max="5875" width="26.44140625" style="12" customWidth="1"/>
    <col min="5876" max="5877" width="14.5546875" style="12" bestFit="1" customWidth="1"/>
    <col min="5878" max="5878" width="14" style="12" bestFit="1" customWidth="1"/>
    <col min="5879" max="5879" width="14.109375" style="12" bestFit="1" customWidth="1"/>
    <col min="5880" max="5880" width="15" style="12" bestFit="1" customWidth="1"/>
    <col min="5881" max="5881" width="2.88671875" style="12" customWidth="1"/>
    <col min="5882" max="5882" width="7.33203125" style="12" customWidth="1"/>
    <col min="5883" max="5883" width="21.109375" style="12" customWidth="1"/>
    <col min="5884" max="5884" width="20.33203125" style="12" customWidth="1"/>
    <col min="5885" max="5885" width="14" style="12" bestFit="1" customWidth="1"/>
    <col min="5886" max="5886" width="17.5546875" style="12" customWidth="1"/>
    <col min="5887" max="5887" width="13.88671875" style="12" bestFit="1" customWidth="1"/>
    <col min="5888" max="5888" width="3.109375" style="12" customWidth="1"/>
    <col min="5889" max="5889" width="8.44140625" style="12" bestFit="1" customWidth="1"/>
    <col min="5890" max="5890" width="14" style="12" bestFit="1" customWidth="1"/>
    <col min="5891" max="5891" width="19.33203125" style="12" customWidth="1"/>
    <col min="5892" max="5892" width="15" style="12" customWidth="1"/>
    <col min="5893" max="5893" width="14" style="12" bestFit="1" customWidth="1"/>
    <col min="5894" max="5894" width="15" style="12" bestFit="1" customWidth="1"/>
    <col min="5895" max="5895" width="2.5546875" style="12" customWidth="1"/>
    <col min="5896" max="5896" width="7.109375" style="12" customWidth="1"/>
    <col min="5897" max="5897" width="9.109375" style="12"/>
    <col min="5898" max="5898" width="10.33203125" style="12" bestFit="1" customWidth="1"/>
    <col min="5899" max="6129" width="9.109375" style="12"/>
    <col min="6130" max="6130" width="4.5546875" style="12" bestFit="1" customWidth="1"/>
    <col min="6131" max="6131" width="26.44140625" style="12" customWidth="1"/>
    <col min="6132" max="6133" width="14.5546875" style="12" bestFit="1" customWidth="1"/>
    <col min="6134" max="6134" width="14" style="12" bestFit="1" customWidth="1"/>
    <col min="6135" max="6135" width="14.109375" style="12" bestFit="1" customWidth="1"/>
    <col min="6136" max="6136" width="15" style="12" bestFit="1" customWidth="1"/>
    <col min="6137" max="6137" width="2.88671875" style="12" customWidth="1"/>
    <col min="6138" max="6138" width="7.33203125" style="12" customWidth="1"/>
    <col min="6139" max="6139" width="21.109375" style="12" customWidth="1"/>
    <col min="6140" max="6140" width="20.33203125" style="12" customWidth="1"/>
    <col min="6141" max="6141" width="14" style="12" bestFit="1" customWidth="1"/>
    <col min="6142" max="6142" width="17.5546875" style="12" customWidth="1"/>
    <col min="6143" max="6143" width="13.88671875" style="12" bestFit="1" customWidth="1"/>
    <col min="6144" max="6144" width="3.109375" style="12" customWidth="1"/>
    <col min="6145" max="6145" width="8.44140625" style="12" bestFit="1" customWidth="1"/>
    <col min="6146" max="6146" width="14" style="12" bestFit="1" customWidth="1"/>
    <col min="6147" max="6147" width="19.33203125" style="12" customWidth="1"/>
    <col min="6148" max="6148" width="15" style="12" customWidth="1"/>
    <col min="6149" max="6149" width="14" style="12" bestFit="1" customWidth="1"/>
    <col min="6150" max="6150" width="15" style="12" bestFit="1" customWidth="1"/>
    <col min="6151" max="6151" width="2.5546875" style="12" customWidth="1"/>
    <col min="6152" max="6152" width="7.109375" style="12" customWidth="1"/>
    <col min="6153" max="6153" width="9.109375" style="12"/>
    <col min="6154" max="6154" width="10.33203125" style="12" bestFit="1" customWidth="1"/>
    <col min="6155" max="6385" width="9.109375" style="12"/>
    <col min="6386" max="6386" width="4.5546875" style="12" bestFit="1" customWidth="1"/>
    <col min="6387" max="6387" width="26.44140625" style="12" customWidth="1"/>
    <col min="6388" max="6389" width="14.5546875" style="12" bestFit="1" customWidth="1"/>
    <col min="6390" max="6390" width="14" style="12" bestFit="1" customWidth="1"/>
    <col min="6391" max="6391" width="14.109375" style="12" bestFit="1" customWidth="1"/>
    <col min="6392" max="6392" width="15" style="12" bestFit="1" customWidth="1"/>
    <col min="6393" max="6393" width="2.88671875" style="12" customWidth="1"/>
    <col min="6394" max="6394" width="7.33203125" style="12" customWidth="1"/>
    <col min="6395" max="6395" width="21.109375" style="12" customWidth="1"/>
    <col min="6396" max="6396" width="20.33203125" style="12" customWidth="1"/>
    <col min="6397" max="6397" width="14" style="12" bestFit="1" customWidth="1"/>
    <col min="6398" max="6398" width="17.5546875" style="12" customWidth="1"/>
    <col min="6399" max="6399" width="13.88671875" style="12" bestFit="1" customWidth="1"/>
    <col min="6400" max="6400" width="3.109375" style="12" customWidth="1"/>
    <col min="6401" max="6401" width="8.44140625" style="12" bestFit="1" customWidth="1"/>
    <col min="6402" max="6402" width="14" style="12" bestFit="1" customWidth="1"/>
    <col min="6403" max="6403" width="19.33203125" style="12" customWidth="1"/>
    <col min="6404" max="6404" width="15" style="12" customWidth="1"/>
    <col min="6405" max="6405" width="14" style="12" bestFit="1" customWidth="1"/>
    <col min="6406" max="6406" width="15" style="12" bestFit="1" customWidth="1"/>
    <col min="6407" max="6407" width="2.5546875" style="12" customWidth="1"/>
    <col min="6408" max="6408" width="7.109375" style="12" customWidth="1"/>
    <col min="6409" max="6409" width="9.109375" style="12"/>
    <col min="6410" max="6410" width="10.33203125" style="12" bestFit="1" customWidth="1"/>
    <col min="6411" max="6641" width="9.109375" style="12"/>
    <col min="6642" max="6642" width="4.5546875" style="12" bestFit="1" customWidth="1"/>
    <col min="6643" max="6643" width="26.44140625" style="12" customWidth="1"/>
    <col min="6644" max="6645" width="14.5546875" style="12" bestFit="1" customWidth="1"/>
    <col min="6646" max="6646" width="14" style="12" bestFit="1" customWidth="1"/>
    <col min="6647" max="6647" width="14.109375" style="12" bestFit="1" customWidth="1"/>
    <col min="6648" max="6648" width="15" style="12" bestFit="1" customWidth="1"/>
    <col min="6649" max="6649" width="2.88671875" style="12" customWidth="1"/>
    <col min="6650" max="6650" width="7.33203125" style="12" customWidth="1"/>
    <col min="6651" max="6651" width="21.109375" style="12" customWidth="1"/>
    <col min="6652" max="6652" width="20.33203125" style="12" customWidth="1"/>
    <col min="6653" max="6653" width="14" style="12" bestFit="1" customWidth="1"/>
    <col min="6654" max="6654" width="17.5546875" style="12" customWidth="1"/>
    <col min="6655" max="6655" width="13.88671875" style="12" bestFit="1" customWidth="1"/>
    <col min="6656" max="6656" width="3.109375" style="12" customWidth="1"/>
    <col min="6657" max="6657" width="8.44140625" style="12" bestFit="1" customWidth="1"/>
    <col min="6658" max="6658" width="14" style="12" bestFit="1" customWidth="1"/>
    <col min="6659" max="6659" width="19.33203125" style="12" customWidth="1"/>
    <col min="6660" max="6660" width="15" style="12" customWidth="1"/>
    <col min="6661" max="6661" width="14" style="12" bestFit="1" customWidth="1"/>
    <col min="6662" max="6662" width="15" style="12" bestFit="1" customWidth="1"/>
    <col min="6663" max="6663" width="2.5546875" style="12" customWidth="1"/>
    <col min="6664" max="6664" width="7.109375" style="12" customWidth="1"/>
    <col min="6665" max="6665" width="9.109375" style="12"/>
    <col min="6666" max="6666" width="10.33203125" style="12" bestFit="1" customWidth="1"/>
    <col min="6667" max="6897" width="9.109375" style="12"/>
    <col min="6898" max="6898" width="4.5546875" style="12" bestFit="1" customWidth="1"/>
    <col min="6899" max="6899" width="26.44140625" style="12" customWidth="1"/>
    <col min="6900" max="6901" width="14.5546875" style="12" bestFit="1" customWidth="1"/>
    <col min="6902" max="6902" width="14" style="12" bestFit="1" customWidth="1"/>
    <col min="6903" max="6903" width="14.109375" style="12" bestFit="1" customWidth="1"/>
    <col min="6904" max="6904" width="15" style="12" bestFit="1" customWidth="1"/>
    <col min="6905" max="6905" width="2.88671875" style="12" customWidth="1"/>
    <col min="6906" max="6906" width="7.33203125" style="12" customWidth="1"/>
    <col min="6907" max="6907" width="21.109375" style="12" customWidth="1"/>
    <col min="6908" max="6908" width="20.33203125" style="12" customWidth="1"/>
    <col min="6909" max="6909" width="14" style="12" bestFit="1" customWidth="1"/>
    <col min="6910" max="6910" width="17.5546875" style="12" customWidth="1"/>
    <col min="6911" max="6911" width="13.88671875" style="12" bestFit="1" customWidth="1"/>
    <col min="6912" max="6912" width="3.109375" style="12" customWidth="1"/>
    <col min="6913" max="6913" width="8.44140625" style="12" bestFit="1" customWidth="1"/>
    <col min="6914" max="6914" width="14" style="12" bestFit="1" customWidth="1"/>
    <col min="6915" max="6915" width="19.33203125" style="12" customWidth="1"/>
    <col min="6916" max="6916" width="15" style="12" customWidth="1"/>
    <col min="6917" max="6917" width="14" style="12" bestFit="1" customWidth="1"/>
    <col min="6918" max="6918" width="15" style="12" bestFit="1" customWidth="1"/>
    <col min="6919" max="6919" width="2.5546875" style="12" customWidth="1"/>
    <col min="6920" max="6920" width="7.109375" style="12" customWidth="1"/>
    <col min="6921" max="6921" width="9.109375" style="12"/>
    <col min="6922" max="6922" width="10.33203125" style="12" bestFit="1" customWidth="1"/>
    <col min="6923" max="7153" width="9.109375" style="12"/>
    <col min="7154" max="7154" width="4.5546875" style="12" bestFit="1" customWidth="1"/>
    <col min="7155" max="7155" width="26.44140625" style="12" customWidth="1"/>
    <col min="7156" max="7157" width="14.5546875" style="12" bestFit="1" customWidth="1"/>
    <col min="7158" max="7158" width="14" style="12" bestFit="1" customWidth="1"/>
    <col min="7159" max="7159" width="14.109375" style="12" bestFit="1" customWidth="1"/>
    <col min="7160" max="7160" width="15" style="12" bestFit="1" customWidth="1"/>
    <col min="7161" max="7161" width="2.88671875" style="12" customWidth="1"/>
    <col min="7162" max="7162" width="7.33203125" style="12" customWidth="1"/>
    <col min="7163" max="7163" width="21.109375" style="12" customWidth="1"/>
    <col min="7164" max="7164" width="20.33203125" style="12" customWidth="1"/>
    <col min="7165" max="7165" width="14" style="12" bestFit="1" customWidth="1"/>
    <col min="7166" max="7166" width="17.5546875" style="12" customWidth="1"/>
    <col min="7167" max="7167" width="13.88671875" style="12" bestFit="1" customWidth="1"/>
    <col min="7168" max="7168" width="3.109375" style="12" customWidth="1"/>
    <col min="7169" max="7169" width="8.44140625" style="12" bestFit="1" customWidth="1"/>
    <col min="7170" max="7170" width="14" style="12" bestFit="1" customWidth="1"/>
    <col min="7171" max="7171" width="19.33203125" style="12" customWidth="1"/>
    <col min="7172" max="7172" width="15" style="12" customWidth="1"/>
    <col min="7173" max="7173" width="14" style="12" bestFit="1" customWidth="1"/>
    <col min="7174" max="7174" width="15" style="12" bestFit="1" customWidth="1"/>
    <col min="7175" max="7175" width="2.5546875" style="12" customWidth="1"/>
    <col min="7176" max="7176" width="7.109375" style="12" customWidth="1"/>
    <col min="7177" max="7177" width="9.109375" style="12"/>
    <col min="7178" max="7178" width="10.33203125" style="12" bestFit="1" customWidth="1"/>
    <col min="7179" max="7409" width="9.109375" style="12"/>
    <col min="7410" max="7410" width="4.5546875" style="12" bestFit="1" customWidth="1"/>
    <col min="7411" max="7411" width="26.44140625" style="12" customWidth="1"/>
    <col min="7412" max="7413" width="14.5546875" style="12" bestFit="1" customWidth="1"/>
    <col min="7414" max="7414" width="14" style="12" bestFit="1" customWidth="1"/>
    <col min="7415" max="7415" width="14.109375" style="12" bestFit="1" customWidth="1"/>
    <col min="7416" max="7416" width="15" style="12" bestFit="1" customWidth="1"/>
    <col min="7417" max="7417" width="2.88671875" style="12" customWidth="1"/>
    <col min="7418" max="7418" width="7.33203125" style="12" customWidth="1"/>
    <col min="7419" max="7419" width="21.109375" style="12" customWidth="1"/>
    <col min="7420" max="7420" width="20.33203125" style="12" customWidth="1"/>
    <col min="7421" max="7421" width="14" style="12" bestFit="1" customWidth="1"/>
    <col min="7422" max="7422" width="17.5546875" style="12" customWidth="1"/>
    <col min="7423" max="7423" width="13.88671875" style="12" bestFit="1" customWidth="1"/>
    <col min="7424" max="7424" width="3.109375" style="12" customWidth="1"/>
    <col min="7425" max="7425" width="8.44140625" style="12" bestFit="1" customWidth="1"/>
    <col min="7426" max="7426" width="14" style="12" bestFit="1" customWidth="1"/>
    <col min="7427" max="7427" width="19.33203125" style="12" customWidth="1"/>
    <col min="7428" max="7428" width="15" style="12" customWidth="1"/>
    <col min="7429" max="7429" width="14" style="12" bestFit="1" customWidth="1"/>
    <col min="7430" max="7430" width="15" style="12" bestFit="1" customWidth="1"/>
    <col min="7431" max="7431" width="2.5546875" style="12" customWidth="1"/>
    <col min="7432" max="7432" width="7.109375" style="12" customWidth="1"/>
    <col min="7433" max="7433" width="9.109375" style="12"/>
    <col min="7434" max="7434" width="10.33203125" style="12" bestFit="1" customWidth="1"/>
    <col min="7435" max="7665" width="9.109375" style="12"/>
    <col min="7666" max="7666" width="4.5546875" style="12" bestFit="1" customWidth="1"/>
    <col min="7667" max="7667" width="26.44140625" style="12" customWidth="1"/>
    <col min="7668" max="7669" width="14.5546875" style="12" bestFit="1" customWidth="1"/>
    <col min="7670" max="7670" width="14" style="12" bestFit="1" customWidth="1"/>
    <col min="7671" max="7671" width="14.109375" style="12" bestFit="1" customWidth="1"/>
    <col min="7672" max="7672" width="15" style="12" bestFit="1" customWidth="1"/>
    <col min="7673" max="7673" width="2.88671875" style="12" customWidth="1"/>
    <col min="7674" max="7674" width="7.33203125" style="12" customWidth="1"/>
    <col min="7675" max="7675" width="21.109375" style="12" customWidth="1"/>
    <col min="7676" max="7676" width="20.33203125" style="12" customWidth="1"/>
    <col min="7677" max="7677" width="14" style="12" bestFit="1" customWidth="1"/>
    <col min="7678" max="7678" width="17.5546875" style="12" customWidth="1"/>
    <col min="7679" max="7679" width="13.88671875" style="12" bestFit="1" customWidth="1"/>
    <col min="7680" max="7680" width="3.109375" style="12" customWidth="1"/>
    <col min="7681" max="7681" width="8.44140625" style="12" bestFit="1" customWidth="1"/>
    <col min="7682" max="7682" width="14" style="12" bestFit="1" customWidth="1"/>
    <col min="7683" max="7683" width="19.33203125" style="12" customWidth="1"/>
    <col min="7684" max="7684" width="15" style="12" customWidth="1"/>
    <col min="7685" max="7685" width="14" style="12" bestFit="1" customWidth="1"/>
    <col min="7686" max="7686" width="15" style="12" bestFit="1" customWidth="1"/>
    <col min="7687" max="7687" width="2.5546875" style="12" customWidth="1"/>
    <col min="7688" max="7688" width="7.109375" style="12" customWidth="1"/>
    <col min="7689" max="7689" width="9.109375" style="12"/>
    <col min="7690" max="7690" width="10.33203125" style="12" bestFit="1" customWidth="1"/>
    <col min="7691" max="7921" width="9.109375" style="12"/>
    <col min="7922" max="7922" width="4.5546875" style="12" bestFit="1" customWidth="1"/>
    <col min="7923" max="7923" width="26.44140625" style="12" customWidth="1"/>
    <col min="7924" max="7925" width="14.5546875" style="12" bestFit="1" customWidth="1"/>
    <col min="7926" max="7926" width="14" style="12" bestFit="1" customWidth="1"/>
    <col min="7927" max="7927" width="14.109375" style="12" bestFit="1" customWidth="1"/>
    <col min="7928" max="7928" width="15" style="12" bestFit="1" customWidth="1"/>
    <col min="7929" max="7929" width="2.88671875" style="12" customWidth="1"/>
    <col min="7930" max="7930" width="7.33203125" style="12" customWidth="1"/>
    <col min="7931" max="7931" width="21.109375" style="12" customWidth="1"/>
    <col min="7932" max="7932" width="20.33203125" style="12" customWidth="1"/>
    <col min="7933" max="7933" width="14" style="12" bestFit="1" customWidth="1"/>
    <col min="7934" max="7934" width="17.5546875" style="12" customWidth="1"/>
    <col min="7935" max="7935" width="13.88671875" style="12" bestFit="1" customWidth="1"/>
    <col min="7936" max="7936" width="3.109375" style="12" customWidth="1"/>
    <col min="7937" max="7937" width="8.44140625" style="12" bestFit="1" customWidth="1"/>
    <col min="7938" max="7938" width="14" style="12" bestFit="1" customWidth="1"/>
    <col min="7939" max="7939" width="19.33203125" style="12" customWidth="1"/>
    <col min="7940" max="7940" width="15" style="12" customWidth="1"/>
    <col min="7941" max="7941" width="14" style="12" bestFit="1" customWidth="1"/>
    <col min="7942" max="7942" width="15" style="12" bestFit="1" customWidth="1"/>
    <col min="7943" max="7943" width="2.5546875" style="12" customWidth="1"/>
    <col min="7944" max="7944" width="7.109375" style="12" customWidth="1"/>
    <col min="7945" max="7945" width="9.109375" style="12"/>
    <col min="7946" max="7946" width="10.33203125" style="12" bestFit="1" customWidth="1"/>
    <col min="7947" max="8177" width="9.109375" style="12"/>
    <col min="8178" max="8178" width="4.5546875" style="12" bestFit="1" customWidth="1"/>
    <col min="8179" max="8179" width="26.44140625" style="12" customWidth="1"/>
    <col min="8180" max="8181" width="14.5546875" style="12" bestFit="1" customWidth="1"/>
    <col min="8182" max="8182" width="14" style="12" bestFit="1" customWidth="1"/>
    <col min="8183" max="8183" width="14.109375" style="12" bestFit="1" customWidth="1"/>
    <col min="8184" max="8184" width="15" style="12" bestFit="1" customWidth="1"/>
    <col min="8185" max="8185" width="2.88671875" style="12" customWidth="1"/>
    <col min="8186" max="8186" width="7.33203125" style="12" customWidth="1"/>
    <col min="8187" max="8187" width="21.109375" style="12" customWidth="1"/>
    <col min="8188" max="8188" width="20.33203125" style="12" customWidth="1"/>
    <col min="8189" max="8189" width="14" style="12" bestFit="1" customWidth="1"/>
    <col min="8190" max="8190" width="17.5546875" style="12" customWidth="1"/>
    <col min="8191" max="8191" width="13.88671875" style="12" bestFit="1" customWidth="1"/>
    <col min="8192" max="8192" width="3.109375" style="12" customWidth="1"/>
    <col min="8193" max="8193" width="8.44140625" style="12" bestFit="1" customWidth="1"/>
    <col min="8194" max="8194" width="14" style="12" bestFit="1" customWidth="1"/>
    <col min="8195" max="8195" width="19.33203125" style="12" customWidth="1"/>
    <col min="8196" max="8196" width="15" style="12" customWidth="1"/>
    <col min="8197" max="8197" width="14" style="12" bestFit="1" customWidth="1"/>
    <col min="8198" max="8198" width="15" style="12" bestFit="1" customWidth="1"/>
    <col min="8199" max="8199" width="2.5546875" style="12" customWidth="1"/>
    <col min="8200" max="8200" width="7.109375" style="12" customWidth="1"/>
    <col min="8201" max="8201" width="9.109375" style="12"/>
    <col min="8202" max="8202" width="10.33203125" style="12" bestFit="1" customWidth="1"/>
    <col min="8203" max="8433" width="9.109375" style="12"/>
    <col min="8434" max="8434" width="4.5546875" style="12" bestFit="1" customWidth="1"/>
    <col min="8435" max="8435" width="26.44140625" style="12" customWidth="1"/>
    <col min="8436" max="8437" width="14.5546875" style="12" bestFit="1" customWidth="1"/>
    <col min="8438" max="8438" width="14" style="12" bestFit="1" customWidth="1"/>
    <col min="8439" max="8439" width="14.109375" style="12" bestFit="1" customWidth="1"/>
    <col min="8440" max="8440" width="15" style="12" bestFit="1" customWidth="1"/>
    <col min="8441" max="8441" width="2.88671875" style="12" customWidth="1"/>
    <col min="8442" max="8442" width="7.33203125" style="12" customWidth="1"/>
    <col min="8443" max="8443" width="21.109375" style="12" customWidth="1"/>
    <col min="8444" max="8444" width="20.33203125" style="12" customWidth="1"/>
    <col min="8445" max="8445" width="14" style="12" bestFit="1" customWidth="1"/>
    <col min="8446" max="8446" width="17.5546875" style="12" customWidth="1"/>
    <col min="8447" max="8447" width="13.88671875" style="12" bestFit="1" customWidth="1"/>
    <col min="8448" max="8448" width="3.109375" style="12" customWidth="1"/>
    <col min="8449" max="8449" width="8.44140625" style="12" bestFit="1" customWidth="1"/>
    <col min="8450" max="8450" width="14" style="12" bestFit="1" customWidth="1"/>
    <col min="8451" max="8451" width="19.33203125" style="12" customWidth="1"/>
    <col min="8452" max="8452" width="15" style="12" customWidth="1"/>
    <col min="8453" max="8453" width="14" style="12" bestFit="1" customWidth="1"/>
    <col min="8454" max="8454" width="15" style="12" bestFit="1" customWidth="1"/>
    <col min="8455" max="8455" width="2.5546875" style="12" customWidth="1"/>
    <col min="8456" max="8456" width="7.109375" style="12" customWidth="1"/>
    <col min="8457" max="8457" width="9.109375" style="12"/>
    <col min="8458" max="8458" width="10.33203125" style="12" bestFit="1" customWidth="1"/>
    <col min="8459" max="8689" width="9.109375" style="12"/>
    <col min="8690" max="8690" width="4.5546875" style="12" bestFit="1" customWidth="1"/>
    <col min="8691" max="8691" width="26.44140625" style="12" customWidth="1"/>
    <col min="8692" max="8693" width="14.5546875" style="12" bestFit="1" customWidth="1"/>
    <col min="8694" max="8694" width="14" style="12" bestFit="1" customWidth="1"/>
    <col min="8695" max="8695" width="14.109375" style="12" bestFit="1" customWidth="1"/>
    <col min="8696" max="8696" width="15" style="12" bestFit="1" customWidth="1"/>
    <col min="8697" max="8697" width="2.88671875" style="12" customWidth="1"/>
    <col min="8698" max="8698" width="7.33203125" style="12" customWidth="1"/>
    <col min="8699" max="8699" width="21.109375" style="12" customWidth="1"/>
    <col min="8700" max="8700" width="20.33203125" style="12" customWidth="1"/>
    <col min="8701" max="8701" width="14" style="12" bestFit="1" customWidth="1"/>
    <col min="8702" max="8702" width="17.5546875" style="12" customWidth="1"/>
    <col min="8703" max="8703" width="13.88671875" style="12" bestFit="1" customWidth="1"/>
    <col min="8704" max="8704" width="3.109375" style="12" customWidth="1"/>
    <col min="8705" max="8705" width="8.44140625" style="12" bestFit="1" customWidth="1"/>
    <col min="8706" max="8706" width="14" style="12" bestFit="1" customWidth="1"/>
    <col min="8707" max="8707" width="19.33203125" style="12" customWidth="1"/>
    <col min="8708" max="8708" width="15" style="12" customWidth="1"/>
    <col min="8709" max="8709" width="14" style="12" bestFit="1" customWidth="1"/>
    <col min="8710" max="8710" width="15" style="12" bestFit="1" customWidth="1"/>
    <col min="8711" max="8711" width="2.5546875" style="12" customWidth="1"/>
    <col min="8712" max="8712" width="7.109375" style="12" customWidth="1"/>
    <col min="8713" max="8713" width="9.109375" style="12"/>
    <col min="8714" max="8714" width="10.33203125" style="12" bestFit="1" customWidth="1"/>
    <col min="8715" max="8945" width="9.109375" style="12"/>
    <col min="8946" max="8946" width="4.5546875" style="12" bestFit="1" customWidth="1"/>
    <col min="8947" max="8947" width="26.44140625" style="12" customWidth="1"/>
    <col min="8948" max="8949" width="14.5546875" style="12" bestFit="1" customWidth="1"/>
    <col min="8950" max="8950" width="14" style="12" bestFit="1" customWidth="1"/>
    <col min="8951" max="8951" width="14.109375" style="12" bestFit="1" customWidth="1"/>
    <col min="8952" max="8952" width="15" style="12" bestFit="1" customWidth="1"/>
    <col min="8953" max="8953" width="2.88671875" style="12" customWidth="1"/>
    <col min="8954" max="8954" width="7.33203125" style="12" customWidth="1"/>
    <col min="8955" max="8955" width="21.109375" style="12" customWidth="1"/>
    <col min="8956" max="8956" width="20.33203125" style="12" customWidth="1"/>
    <col min="8957" max="8957" width="14" style="12" bestFit="1" customWidth="1"/>
    <col min="8958" max="8958" width="17.5546875" style="12" customWidth="1"/>
    <col min="8959" max="8959" width="13.88671875" style="12" bestFit="1" customWidth="1"/>
    <col min="8960" max="8960" width="3.109375" style="12" customWidth="1"/>
    <col min="8961" max="8961" width="8.44140625" style="12" bestFit="1" customWidth="1"/>
    <col min="8962" max="8962" width="14" style="12" bestFit="1" customWidth="1"/>
    <col min="8963" max="8963" width="19.33203125" style="12" customWidth="1"/>
    <col min="8964" max="8964" width="15" style="12" customWidth="1"/>
    <col min="8965" max="8965" width="14" style="12" bestFit="1" customWidth="1"/>
    <col min="8966" max="8966" width="15" style="12" bestFit="1" customWidth="1"/>
    <col min="8967" max="8967" width="2.5546875" style="12" customWidth="1"/>
    <col min="8968" max="8968" width="7.109375" style="12" customWidth="1"/>
    <col min="8969" max="8969" width="9.109375" style="12"/>
    <col min="8970" max="8970" width="10.33203125" style="12" bestFit="1" customWidth="1"/>
    <col min="8971" max="9201" width="9.109375" style="12"/>
    <col min="9202" max="9202" width="4.5546875" style="12" bestFit="1" customWidth="1"/>
    <col min="9203" max="9203" width="26.44140625" style="12" customWidth="1"/>
    <col min="9204" max="9205" width="14.5546875" style="12" bestFit="1" customWidth="1"/>
    <col min="9206" max="9206" width="14" style="12" bestFit="1" customWidth="1"/>
    <col min="9207" max="9207" width="14.109375" style="12" bestFit="1" customWidth="1"/>
    <col min="9208" max="9208" width="15" style="12" bestFit="1" customWidth="1"/>
    <col min="9209" max="9209" width="2.88671875" style="12" customWidth="1"/>
    <col min="9210" max="9210" width="7.33203125" style="12" customWidth="1"/>
    <col min="9211" max="9211" width="21.109375" style="12" customWidth="1"/>
    <col min="9212" max="9212" width="20.33203125" style="12" customWidth="1"/>
    <col min="9213" max="9213" width="14" style="12" bestFit="1" customWidth="1"/>
    <col min="9214" max="9214" width="17.5546875" style="12" customWidth="1"/>
    <col min="9215" max="9215" width="13.88671875" style="12" bestFit="1" customWidth="1"/>
    <col min="9216" max="9216" width="3.109375" style="12" customWidth="1"/>
    <col min="9217" max="9217" width="8.44140625" style="12" bestFit="1" customWidth="1"/>
    <col min="9218" max="9218" width="14" style="12" bestFit="1" customWidth="1"/>
    <col min="9219" max="9219" width="19.33203125" style="12" customWidth="1"/>
    <col min="9220" max="9220" width="15" style="12" customWidth="1"/>
    <col min="9221" max="9221" width="14" style="12" bestFit="1" customWidth="1"/>
    <col min="9222" max="9222" width="15" style="12" bestFit="1" customWidth="1"/>
    <col min="9223" max="9223" width="2.5546875" style="12" customWidth="1"/>
    <col min="9224" max="9224" width="7.109375" style="12" customWidth="1"/>
    <col min="9225" max="9225" width="9.109375" style="12"/>
    <col min="9226" max="9226" width="10.33203125" style="12" bestFit="1" customWidth="1"/>
    <col min="9227" max="9457" width="9.109375" style="12"/>
    <col min="9458" max="9458" width="4.5546875" style="12" bestFit="1" customWidth="1"/>
    <col min="9459" max="9459" width="26.44140625" style="12" customWidth="1"/>
    <col min="9460" max="9461" width="14.5546875" style="12" bestFit="1" customWidth="1"/>
    <col min="9462" max="9462" width="14" style="12" bestFit="1" customWidth="1"/>
    <col min="9463" max="9463" width="14.109375" style="12" bestFit="1" customWidth="1"/>
    <col min="9464" max="9464" width="15" style="12" bestFit="1" customWidth="1"/>
    <col min="9465" max="9465" width="2.88671875" style="12" customWidth="1"/>
    <col min="9466" max="9466" width="7.33203125" style="12" customWidth="1"/>
    <col min="9467" max="9467" width="21.109375" style="12" customWidth="1"/>
    <col min="9468" max="9468" width="20.33203125" style="12" customWidth="1"/>
    <col min="9469" max="9469" width="14" style="12" bestFit="1" customWidth="1"/>
    <col min="9470" max="9470" width="17.5546875" style="12" customWidth="1"/>
    <col min="9471" max="9471" width="13.88671875" style="12" bestFit="1" customWidth="1"/>
    <col min="9472" max="9472" width="3.109375" style="12" customWidth="1"/>
    <col min="9473" max="9473" width="8.44140625" style="12" bestFit="1" customWidth="1"/>
    <col min="9474" max="9474" width="14" style="12" bestFit="1" customWidth="1"/>
    <col min="9475" max="9475" width="19.33203125" style="12" customWidth="1"/>
    <col min="9476" max="9476" width="15" style="12" customWidth="1"/>
    <col min="9477" max="9477" width="14" style="12" bestFit="1" customWidth="1"/>
    <col min="9478" max="9478" width="15" style="12" bestFit="1" customWidth="1"/>
    <col min="9479" max="9479" width="2.5546875" style="12" customWidth="1"/>
    <col min="9480" max="9480" width="7.109375" style="12" customWidth="1"/>
    <col min="9481" max="9481" width="9.109375" style="12"/>
    <col min="9482" max="9482" width="10.33203125" style="12" bestFit="1" customWidth="1"/>
    <col min="9483" max="9713" width="9.109375" style="12"/>
    <col min="9714" max="9714" width="4.5546875" style="12" bestFit="1" customWidth="1"/>
    <col min="9715" max="9715" width="26.44140625" style="12" customWidth="1"/>
    <col min="9716" max="9717" width="14.5546875" style="12" bestFit="1" customWidth="1"/>
    <col min="9718" max="9718" width="14" style="12" bestFit="1" customWidth="1"/>
    <col min="9719" max="9719" width="14.109375" style="12" bestFit="1" customWidth="1"/>
    <col min="9720" max="9720" width="15" style="12" bestFit="1" customWidth="1"/>
    <col min="9721" max="9721" width="2.88671875" style="12" customWidth="1"/>
    <col min="9722" max="9722" width="7.33203125" style="12" customWidth="1"/>
    <col min="9723" max="9723" width="21.109375" style="12" customWidth="1"/>
    <col min="9724" max="9724" width="20.33203125" style="12" customWidth="1"/>
    <col min="9725" max="9725" width="14" style="12" bestFit="1" customWidth="1"/>
    <col min="9726" max="9726" width="17.5546875" style="12" customWidth="1"/>
    <col min="9727" max="9727" width="13.88671875" style="12" bestFit="1" customWidth="1"/>
    <col min="9728" max="9728" width="3.109375" style="12" customWidth="1"/>
    <col min="9729" max="9729" width="8.44140625" style="12" bestFit="1" customWidth="1"/>
    <col min="9730" max="9730" width="14" style="12" bestFit="1" customWidth="1"/>
    <col min="9731" max="9731" width="19.33203125" style="12" customWidth="1"/>
    <col min="9732" max="9732" width="15" style="12" customWidth="1"/>
    <col min="9733" max="9733" width="14" style="12" bestFit="1" customWidth="1"/>
    <col min="9734" max="9734" width="15" style="12" bestFit="1" customWidth="1"/>
    <col min="9735" max="9735" width="2.5546875" style="12" customWidth="1"/>
    <col min="9736" max="9736" width="7.109375" style="12" customWidth="1"/>
    <col min="9737" max="9737" width="9.109375" style="12"/>
    <col min="9738" max="9738" width="10.33203125" style="12" bestFit="1" customWidth="1"/>
    <col min="9739" max="9969" width="9.109375" style="12"/>
    <col min="9970" max="9970" width="4.5546875" style="12" bestFit="1" customWidth="1"/>
    <col min="9971" max="9971" width="26.44140625" style="12" customWidth="1"/>
    <col min="9972" max="9973" width="14.5546875" style="12" bestFit="1" customWidth="1"/>
    <col min="9974" max="9974" width="14" style="12" bestFit="1" customWidth="1"/>
    <col min="9975" max="9975" width="14.109375" style="12" bestFit="1" customWidth="1"/>
    <col min="9976" max="9976" width="15" style="12" bestFit="1" customWidth="1"/>
    <col min="9977" max="9977" width="2.88671875" style="12" customWidth="1"/>
    <col min="9978" max="9978" width="7.33203125" style="12" customWidth="1"/>
    <col min="9979" max="9979" width="21.109375" style="12" customWidth="1"/>
    <col min="9980" max="9980" width="20.33203125" style="12" customWidth="1"/>
    <col min="9981" max="9981" width="14" style="12" bestFit="1" customWidth="1"/>
    <col min="9982" max="9982" width="17.5546875" style="12" customWidth="1"/>
    <col min="9983" max="9983" width="13.88671875" style="12" bestFit="1" customWidth="1"/>
    <col min="9984" max="9984" width="3.109375" style="12" customWidth="1"/>
    <col min="9985" max="9985" width="8.44140625" style="12" bestFit="1" customWidth="1"/>
    <col min="9986" max="9986" width="14" style="12" bestFit="1" customWidth="1"/>
    <col min="9987" max="9987" width="19.33203125" style="12" customWidth="1"/>
    <col min="9988" max="9988" width="15" style="12" customWidth="1"/>
    <col min="9989" max="9989" width="14" style="12" bestFit="1" customWidth="1"/>
    <col min="9990" max="9990" width="15" style="12" bestFit="1" customWidth="1"/>
    <col min="9991" max="9991" width="2.5546875" style="12" customWidth="1"/>
    <col min="9992" max="9992" width="7.109375" style="12" customWidth="1"/>
    <col min="9993" max="9993" width="9.109375" style="12"/>
    <col min="9994" max="9994" width="10.33203125" style="12" bestFit="1" customWidth="1"/>
    <col min="9995" max="10225" width="9.109375" style="12"/>
    <col min="10226" max="10226" width="4.5546875" style="12" bestFit="1" customWidth="1"/>
    <col min="10227" max="10227" width="26.44140625" style="12" customWidth="1"/>
    <col min="10228" max="10229" width="14.5546875" style="12" bestFit="1" customWidth="1"/>
    <col min="10230" max="10230" width="14" style="12" bestFit="1" customWidth="1"/>
    <col min="10231" max="10231" width="14.109375" style="12" bestFit="1" customWidth="1"/>
    <col min="10232" max="10232" width="15" style="12" bestFit="1" customWidth="1"/>
    <col min="10233" max="10233" width="2.88671875" style="12" customWidth="1"/>
    <col min="10234" max="10234" width="7.33203125" style="12" customWidth="1"/>
    <col min="10235" max="10235" width="21.109375" style="12" customWidth="1"/>
    <col min="10236" max="10236" width="20.33203125" style="12" customWidth="1"/>
    <col min="10237" max="10237" width="14" style="12" bestFit="1" customWidth="1"/>
    <col min="10238" max="10238" width="17.5546875" style="12" customWidth="1"/>
    <col min="10239" max="10239" width="13.88671875" style="12" bestFit="1" customWidth="1"/>
    <col min="10240" max="10240" width="3.109375" style="12" customWidth="1"/>
    <col min="10241" max="10241" width="8.44140625" style="12" bestFit="1" customWidth="1"/>
    <col min="10242" max="10242" width="14" style="12" bestFit="1" customWidth="1"/>
    <col min="10243" max="10243" width="19.33203125" style="12" customWidth="1"/>
    <col min="10244" max="10244" width="15" style="12" customWidth="1"/>
    <col min="10245" max="10245" width="14" style="12" bestFit="1" customWidth="1"/>
    <col min="10246" max="10246" width="15" style="12" bestFit="1" customWidth="1"/>
    <col min="10247" max="10247" width="2.5546875" style="12" customWidth="1"/>
    <col min="10248" max="10248" width="7.109375" style="12" customWidth="1"/>
    <col min="10249" max="10249" width="9.109375" style="12"/>
    <col min="10250" max="10250" width="10.33203125" style="12" bestFit="1" customWidth="1"/>
    <col min="10251" max="10481" width="9.109375" style="12"/>
    <col min="10482" max="10482" width="4.5546875" style="12" bestFit="1" customWidth="1"/>
    <col min="10483" max="10483" width="26.44140625" style="12" customWidth="1"/>
    <col min="10484" max="10485" width="14.5546875" style="12" bestFit="1" customWidth="1"/>
    <col min="10486" max="10486" width="14" style="12" bestFit="1" customWidth="1"/>
    <col min="10487" max="10487" width="14.109375" style="12" bestFit="1" customWidth="1"/>
    <col min="10488" max="10488" width="15" style="12" bestFit="1" customWidth="1"/>
    <col min="10489" max="10489" width="2.88671875" style="12" customWidth="1"/>
    <col min="10490" max="10490" width="7.33203125" style="12" customWidth="1"/>
    <col min="10491" max="10491" width="21.109375" style="12" customWidth="1"/>
    <col min="10492" max="10492" width="20.33203125" style="12" customWidth="1"/>
    <col min="10493" max="10493" width="14" style="12" bestFit="1" customWidth="1"/>
    <col min="10494" max="10494" width="17.5546875" style="12" customWidth="1"/>
    <col min="10495" max="10495" width="13.88671875" style="12" bestFit="1" customWidth="1"/>
    <col min="10496" max="10496" width="3.109375" style="12" customWidth="1"/>
    <col min="10497" max="10497" width="8.44140625" style="12" bestFit="1" customWidth="1"/>
    <col min="10498" max="10498" width="14" style="12" bestFit="1" customWidth="1"/>
    <col min="10499" max="10499" width="19.33203125" style="12" customWidth="1"/>
    <col min="10500" max="10500" width="15" style="12" customWidth="1"/>
    <col min="10501" max="10501" width="14" style="12" bestFit="1" customWidth="1"/>
    <col min="10502" max="10502" width="15" style="12" bestFit="1" customWidth="1"/>
    <col min="10503" max="10503" width="2.5546875" style="12" customWidth="1"/>
    <col min="10504" max="10504" width="7.109375" style="12" customWidth="1"/>
    <col min="10505" max="10505" width="9.109375" style="12"/>
    <col min="10506" max="10506" width="10.33203125" style="12" bestFit="1" customWidth="1"/>
    <col min="10507" max="10737" width="9.109375" style="12"/>
    <col min="10738" max="10738" width="4.5546875" style="12" bestFit="1" customWidth="1"/>
    <col min="10739" max="10739" width="26.44140625" style="12" customWidth="1"/>
    <col min="10740" max="10741" width="14.5546875" style="12" bestFit="1" customWidth="1"/>
    <col min="10742" max="10742" width="14" style="12" bestFit="1" customWidth="1"/>
    <col min="10743" max="10743" width="14.109375" style="12" bestFit="1" customWidth="1"/>
    <col min="10744" max="10744" width="15" style="12" bestFit="1" customWidth="1"/>
    <col min="10745" max="10745" width="2.88671875" style="12" customWidth="1"/>
    <col min="10746" max="10746" width="7.33203125" style="12" customWidth="1"/>
    <col min="10747" max="10747" width="21.109375" style="12" customWidth="1"/>
    <col min="10748" max="10748" width="20.33203125" style="12" customWidth="1"/>
    <col min="10749" max="10749" width="14" style="12" bestFit="1" customWidth="1"/>
    <col min="10750" max="10750" width="17.5546875" style="12" customWidth="1"/>
    <col min="10751" max="10751" width="13.88671875" style="12" bestFit="1" customWidth="1"/>
    <col min="10752" max="10752" width="3.109375" style="12" customWidth="1"/>
    <col min="10753" max="10753" width="8.44140625" style="12" bestFit="1" customWidth="1"/>
    <col min="10754" max="10754" width="14" style="12" bestFit="1" customWidth="1"/>
    <col min="10755" max="10755" width="19.33203125" style="12" customWidth="1"/>
    <col min="10756" max="10756" width="15" style="12" customWidth="1"/>
    <col min="10757" max="10757" width="14" style="12" bestFit="1" customWidth="1"/>
    <col min="10758" max="10758" width="15" style="12" bestFit="1" customWidth="1"/>
    <col min="10759" max="10759" width="2.5546875" style="12" customWidth="1"/>
    <col min="10760" max="10760" width="7.109375" style="12" customWidth="1"/>
    <col min="10761" max="10761" width="9.109375" style="12"/>
    <col min="10762" max="10762" width="10.33203125" style="12" bestFit="1" customWidth="1"/>
    <col min="10763" max="10993" width="9.109375" style="12"/>
    <col min="10994" max="10994" width="4.5546875" style="12" bestFit="1" customWidth="1"/>
    <col min="10995" max="10995" width="26.44140625" style="12" customWidth="1"/>
    <col min="10996" max="10997" width="14.5546875" style="12" bestFit="1" customWidth="1"/>
    <col min="10998" max="10998" width="14" style="12" bestFit="1" customWidth="1"/>
    <col min="10999" max="10999" width="14.109375" style="12" bestFit="1" customWidth="1"/>
    <col min="11000" max="11000" width="15" style="12" bestFit="1" customWidth="1"/>
    <col min="11001" max="11001" width="2.88671875" style="12" customWidth="1"/>
    <col min="11002" max="11002" width="7.33203125" style="12" customWidth="1"/>
    <col min="11003" max="11003" width="21.109375" style="12" customWidth="1"/>
    <col min="11004" max="11004" width="20.33203125" style="12" customWidth="1"/>
    <col min="11005" max="11005" width="14" style="12" bestFit="1" customWidth="1"/>
    <col min="11006" max="11006" width="17.5546875" style="12" customWidth="1"/>
    <col min="11007" max="11007" width="13.88671875" style="12" bestFit="1" customWidth="1"/>
    <col min="11008" max="11008" width="3.109375" style="12" customWidth="1"/>
    <col min="11009" max="11009" width="8.44140625" style="12" bestFit="1" customWidth="1"/>
    <col min="11010" max="11010" width="14" style="12" bestFit="1" customWidth="1"/>
    <col min="11011" max="11011" width="19.33203125" style="12" customWidth="1"/>
    <col min="11012" max="11012" width="15" style="12" customWidth="1"/>
    <col min="11013" max="11013" width="14" style="12" bestFit="1" customWidth="1"/>
    <col min="11014" max="11014" width="15" style="12" bestFit="1" customWidth="1"/>
    <col min="11015" max="11015" width="2.5546875" style="12" customWidth="1"/>
    <col min="11016" max="11016" width="7.109375" style="12" customWidth="1"/>
    <col min="11017" max="11017" width="9.109375" style="12"/>
    <col min="11018" max="11018" width="10.33203125" style="12" bestFit="1" customWidth="1"/>
    <col min="11019" max="11249" width="9.109375" style="12"/>
    <col min="11250" max="11250" width="4.5546875" style="12" bestFit="1" customWidth="1"/>
    <col min="11251" max="11251" width="26.44140625" style="12" customWidth="1"/>
    <col min="11252" max="11253" width="14.5546875" style="12" bestFit="1" customWidth="1"/>
    <col min="11254" max="11254" width="14" style="12" bestFit="1" customWidth="1"/>
    <col min="11255" max="11255" width="14.109375" style="12" bestFit="1" customWidth="1"/>
    <col min="11256" max="11256" width="15" style="12" bestFit="1" customWidth="1"/>
    <col min="11257" max="11257" width="2.88671875" style="12" customWidth="1"/>
    <col min="11258" max="11258" width="7.33203125" style="12" customWidth="1"/>
    <col min="11259" max="11259" width="21.109375" style="12" customWidth="1"/>
    <col min="11260" max="11260" width="20.33203125" style="12" customWidth="1"/>
    <col min="11261" max="11261" width="14" style="12" bestFit="1" customWidth="1"/>
    <col min="11262" max="11262" width="17.5546875" style="12" customWidth="1"/>
    <col min="11263" max="11263" width="13.88671875" style="12" bestFit="1" customWidth="1"/>
    <col min="11264" max="11264" width="3.109375" style="12" customWidth="1"/>
    <col min="11265" max="11265" width="8.44140625" style="12" bestFit="1" customWidth="1"/>
    <col min="11266" max="11266" width="14" style="12" bestFit="1" customWidth="1"/>
    <col min="11267" max="11267" width="19.33203125" style="12" customWidth="1"/>
    <col min="11268" max="11268" width="15" style="12" customWidth="1"/>
    <col min="11269" max="11269" width="14" style="12" bestFit="1" customWidth="1"/>
    <col min="11270" max="11270" width="15" style="12" bestFit="1" customWidth="1"/>
    <col min="11271" max="11271" width="2.5546875" style="12" customWidth="1"/>
    <col min="11272" max="11272" width="7.109375" style="12" customWidth="1"/>
    <col min="11273" max="11273" width="9.109375" style="12"/>
    <col min="11274" max="11274" width="10.33203125" style="12" bestFit="1" customWidth="1"/>
    <col min="11275" max="11505" width="9.109375" style="12"/>
    <col min="11506" max="11506" width="4.5546875" style="12" bestFit="1" customWidth="1"/>
    <col min="11507" max="11507" width="26.44140625" style="12" customWidth="1"/>
    <col min="11508" max="11509" width="14.5546875" style="12" bestFit="1" customWidth="1"/>
    <col min="11510" max="11510" width="14" style="12" bestFit="1" customWidth="1"/>
    <col min="11511" max="11511" width="14.109375" style="12" bestFit="1" customWidth="1"/>
    <col min="11512" max="11512" width="15" style="12" bestFit="1" customWidth="1"/>
    <col min="11513" max="11513" width="2.88671875" style="12" customWidth="1"/>
    <col min="11514" max="11514" width="7.33203125" style="12" customWidth="1"/>
    <col min="11515" max="11515" width="21.109375" style="12" customWidth="1"/>
    <col min="11516" max="11516" width="20.33203125" style="12" customWidth="1"/>
    <col min="11517" max="11517" width="14" style="12" bestFit="1" customWidth="1"/>
    <col min="11518" max="11518" width="17.5546875" style="12" customWidth="1"/>
    <col min="11519" max="11519" width="13.88671875" style="12" bestFit="1" customWidth="1"/>
    <col min="11520" max="11520" width="3.109375" style="12" customWidth="1"/>
    <col min="11521" max="11521" width="8.44140625" style="12" bestFit="1" customWidth="1"/>
    <col min="11522" max="11522" width="14" style="12" bestFit="1" customWidth="1"/>
    <col min="11523" max="11523" width="19.33203125" style="12" customWidth="1"/>
    <col min="11524" max="11524" width="15" style="12" customWidth="1"/>
    <col min="11525" max="11525" width="14" style="12" bestFit="1" customWidth="1"/>
    <col min="11526" max="11526" width="15" style="12" bestFit="1" customWidth="1"/>
    <col min="11527" max="11527" width="2.5546875" style="12" customWidth="1"/>
    <col min="11528" max="11528" width="7.109375" style="12" customWidth="1"/>
    <col min="11529" max="11529" width="9.109375" style="12"/>
    <col min="11530" max="11530" width="10.33203125" style="12" bestFit="1" customWidth="1"/>
    <col min="11531" max="11761" width="9.109375" style="12"/>
    <col min="11762" max="11762" width="4.5546875" style="12" bestFit="1" customWidth="1"/>
    <col min="11763" max="11763" width="26.44140625" style="12" customWidth="1"/>
    <col min="11764" max="11765" width="14.5546875" style="12" bestFit="1" customWidth="1"/>
    <col min="11766" max="11766" width="14" style="12" bestFit="1" customWidth="1"/>
    <col min="11767" max="11767" width="14.109375" style="12" bestFit="1" customWidth="1"/>
    <col min="11768" max="11768" width="15" style="12" bestFit="1" customWidth="1"/>
    <col min="11769" max="11769" width="2.88671875" style="12" customWidth="1"/>
    <col min="11770" max="11770" width="7.33203125" style="12" customWidth="1"/>
    <col min="11771" max="11771" width="21.109375" style="12" customWidth="1"/>
    <col min="11772" max="11772" width="20.33203125" style="12" customWidth="1"/>
    <col min="11773" max="11773" width="14" style="12" bestFit="1" customWidth="1"/>
    <col min="11774" max="11774" width="17.5546875" style="12" customWidth="1"/>
    <col min="11775" max="11775" width="13.88671875" style="12" bestFit="1" customWidth="1"/>
    <col min="11776" max="11776" width="3.109375" style="12" customWidth="1"/>
    <col min="11777" max="11777" width="8.44140625" style="12" bestFit="1" customWidth="1"/>
    <col min="11778" max="11778" width="14" style="12" bestFit="1" customWidth="1"/>
    <col min="11779" max="11779" width="19.33203125" style="12" customWidth="1"/>
    <col min="11780" max="11780" width="15" style="12" customWidth="1"/>
    <col min="11781" max="11781" width="14" style="12" bestFit="1" customWidth="1"/>
    <col min="11782" max="11782" width="15" style="12" bestFit="1" customWidth="1"/>
    <col min="11783" max="11783" width="2.5546875" style="12" customWidth="1"/>
    <col min="11784" max="11784" width="7.109375" style="12" customWidth="1"/>
    <col min="11785" max="11785" width="9.109375" style="12"/>
    <col min="11786" max="11786" width="10.33203125" style="12" bestFit="1" customWidth="1"/>
    <col min="11787" max="12017" width="9.109375" style="12"/>
    <col min="12018" max="12018" width="4.5546875" style="12" bestFit="1" customWidth="1"/>
    <col min="12019" max="12019" width="26.44140625" style="12" customWidth="1"/>
    <col min="12020" max="12021" width="14.5546875" style="12" bestFit="1" customWidth="1"/>
    <col min="12022" max="12022" width="14" style="12" bestFit="1" customWidth="1"/>
    <col min="12023" max="12023" width="14.109375" style="12" bestFit="1" customWidth="1"/>
    <col min="12024" max="12024" width="15" style="12" bestFit="1" customWidth="1"/>
    <col min="12025" max="12025" width="2.88671875" style="12" customWidth="1"/>
    <col min="12026" max="12026" width="7.33203125" style="12" customWidth="1"/>
    <col min="12027" max="12027" width="21.109375" style="12" customWidth="1"/>
    <col min="12028" max="12028" width="20.33203125" style="12" customWidth="1"/>
    <col min="12029" max="12029" width="14" style="12" bestFit="1" customWidth="1"/>
    <col min="12030" max="12030" width="17.5546875" style="12" customWidth="1"/>
    <col min="12031" max="12031" width="13.88671875" style="12" bestFit="1" customWidth="1"/>
    <col min="12032" max="12032" width="3.109375" style="12" customWidth="1"/>
    <col min="12033" max="12033" width="8.44140625" style="12" bestFit="1" customWidth="1"/>
    <col min="12034" max="12034" width="14" style="12" bestFit="1" customWidth="1"/>
    <col min="12035" max="12035" width="19.33203125" style="12" customWidth="1"/>
    <col min="12036" max="12036" width="15" style="12" customWidth="1"/>
    <col min="12037" max="12037" width="14" style="12" bestFit="1" customWidth="1"/>
    <col min="12038" max="12038" width="15" style="12" bestFit="1" customWidth="1"/>
    <col min="12039" max="12039" width="2.5546875" style="12" customWidth="1"/>
    <col min="12040" max="12040" width="7.109375" style="12" customWidth="1"/>
    <col min="12041" max="12041" width="9.109375" style="12"/>
    <col min="12042" max="12042" width="10.33203125" style="12" bestFit="1" customWidth="1"/>
    <col min="12043" max="12273" width="9.109375" style="12"/>
    <col min="12274" max="12274" width="4.5546875" style="12" bestFit="1" customWidth="1"/>
    <col min="12275" max="12275" width="26.44140625" style="12" customWidth="1"/>
    <col min="12276" max="12277" width="14.5546875" style="12" bestFit="1" customWidth="1"/>
    <col min="12278" max="12278" width="14" style="12" bestFit="1" customWidth="1"/>
    <col min="12279" max="12279" width="14.109375" style="12" bestFit="1" customWidth="1"/>
    <col min="12280" max="12280" width="15" style="12" bestFit="1" customWidth="1"/>
    <col min="12281" max="12281" width="2.88671875" style="12" customWidth="1"/>
    <col min="12282" max="12282" width="7.33203125" style="12" customWidth="1"/>
    <col min="12283" max="12283" width="21.109375" style="12" customWidth="1"/>
    <col min="12284" max="12284" width="20.33203125" style="12" customWidth="1"/>
    <col min="12285" max="12285" width="14" style="12" bestFit="1" customWidth="1"/>
    <col min="12286" max="12286" width="17.5546875" style="12" customWidth="1"/>
    <col min="12287" max="12287" width="13.88671875" style="12" bestFit="1" customWidth="1"/>
    <col min="12288" max="12288" width="3.109375" style="12" customWidth="1"/>
    <col min="12289" max="12289" width="8.44140625" style="12" bestFit="1" customWidth="1"/>
    <col min="12290" max="12290" width="14" style="12" bestFit="1" customWidth="1"/>
    <col min="12291" max="12291" width="19.33203125" style="12" customWidth="1"/>
    <col min="12292" max="12292" width="15" style="12" customWidth="1"/>
    <col min="12293" max="12293" width="14" style="12" bestFit="1" customWidth="1"/>
    <col min="12294" max="12294" width="15" style="12" bestFit="1" customWidth="1"/>
    <col min="12295" max="12295" width="2.5546875" style="12" customWidth="1"/>
    <col min="12296" max="12296" width="7.109375" style="12" customWidth="1"/>
    <col min="12297" max="12297" width="9.109375" style="12"/>
    <col min="12298" max="12298" width="10.33203125" style="12" bestFit="1" customWidth="1"/>
    <col min="12299" max="12529" width="9.109375" style="12"/>
    <col min="12530" max="12530" width="4.5546875" style="12" bestFit="1" customWidth="1"/>
    <col min="12531" max="12531" width="26.44140625" style="12" customWidth="1"/>
    <col min="12532" max="12533" width="14.5546875" style="12" bestFit="1" customWidth="1"/>
    <col min="12534" max="12534" width="14" style="12" bestFit="1" customWidth="1"/>
    <col min="12535" max="12535" width="14.109375" style="12" bestFit="1" customWidth="1"/>
    <col min="12536" max="12536" width="15" style="12" bestFit="1" customWidth="1"/>
    <col min="12537" max="12537" width="2.88671875" style="12" customWidth="1"/>
    <col min="12538" max="12538" width="7.33203125" style="12" customWidth="1"/>
    <col min="12539" max="12539" width="21.109375" style="12" customWidth="1"/>
    <col min="12540" max="12540" width="20.33203125" style="12" customWidth="1"/>
    <col min="12541" max="12541" width="14" style="12" bestFit="1" customWidth="1"/>
    <col min="12542" max="12542" width="17.5546875" style="12" customWidth="1"/>
    <col min="12543" max="12543" width="13.88671875" style="12" bestFit="1" customWidth="1"/>
    <col min="12544" max="12544" width="3.109375" style="12" customWidth="1"/>
    <col min="12545" max="12545" width="8.44140625" style="12" bestFit="1" customWidth="1"/>
    <col min="12546" max="12546" width="14" style="12" bestFit="1" customWidth="1"/>
    <col min="12547" max="12547" width="19.33203125" style="12" customWidth="1"/>
    <col min="12548" max="12548" width="15" style="12" customWidth="1"/>
    <col min="12549" max="12549" width="14" style="12" bestFit="1" customWidth="1"/>
    <col min="12550" max="12550" width="15" style="12" bestFit="1" customWidth="1"/>
    <col min="12551" max="12551" width="2.5546875" style="12" customWidth="1"/>
    <col min="12552" max="12552" width="7.109375" style="12" customWidth="1"/>
    <col min="12553" max="12553" width="9.109375" style="12"/>
    <col min="12554" max="12554" width="10.33203125" style="12" bestFit="1" customWidth="1"/>
    <col min="12555" max="12785" width="9.109375" style="12"/>
    <col min="12786" max="12786" width="4.5546875" style="12" bestFit="1" customWidth="1"/>
    <col min="12787" max="12787" width="26.44140625" style="12" customWidth="1"/>
    <col min="12788" max="12789" width="14.5546875" style="12" bestFit="1" customWidth="1"/>
    <col min="12790" max="12790" width="14" style="12" bestFit="1" customWidth="1"/>
    <col min="12791" max="12791" width="14.109375" style="12" bestFit="1" customWidth="1"/>
    <col min="12792" max="12792" width="15" style="12" bestFit="1" customWidth="1"/>
    <col min="12793" max="12793" width="2.88671875" style="12" customWidth="1"/>
    <col min="12794" max="12794" width="7.33203125" style="12" customWidth="1"/>
    <col min="12795" max="12795" width="21.109375" style="12" customWidth="1"/>
    <col min="12796" max="12796" width="20.33203125" style="12" customWidth="1"/>
    <col min="12797" max="12797" width="14" style="12" bestFit="1" customWidth="1"/>
    <col min="12798" max="12798" width="17.5546875" style="12" customWidth="1"/>
    <col min="12799" max="12799" width="13.88671875" style="12" bestFit="1" customWidth="1"/>
    <col min="12800" max="12800" width="3.109375" style="12" customWidth="1"/>
    <col min="12801" max="12801" width="8.44140625" style="12" bestFit="1" customWidth="1"/>
    <col min="12802" max="12802" width="14" style="12" bestFit="1" customWidth="1"/>
    <col min="12803" max="12803" width="19.33203125" style="12" customWidth="1"/>
    <col min="12804" max="12804" width="15" style="12" customWidth="1"/>
    <col min="12805" max="12805" width="14" style="12" bestFit="1" customWidth="1"/>
    <col min="12806" max="12806" width="15" style="12" bestFit="1" customWidth="1"/>
    <col min="12807" max="12807" width="2.5546875" style="12" customWidth="1"/>
    <col min="12808" max="12808" width="7.109375" style="12" customWidth="1"/>
    <col min="12809" max="12809" width="9.109375" style="12"/>
    <col min="12810" max="12810" width="10.33203125" style="12" bestFit="1" customWidth="1"/>
    <col min="12811" max="13041" width="9.109375" style="12"/>
    <col min="13042" max="13042" width="4.5546875" style="12" bestFit="1" customWidth="1"/>
    <col min="13043" max="13043" width="26.44140625" style="12" customWidth="1"/>
    <col min="13044" max="13045" width="14.5546875" style="12" bestFit="1" customWidth="1"/>
    <col min="13046" max="13046" width="14" style="12" bestFit="1" customWidth="1"/>
    <col min="13047" max="13047" width="14.109375" style="12" bestFit="1" customWidth="1"/>
    <col min="13048" max="13048" width="15" style="12" bestFit="1" customWidth="1"/>
    <col min="13049" max="13049" width="2.88671875" style="12" customWidth="1"/>
    <col min="13050" max="13050" width="7.33203125" style="12" customWidth="1"/>
    <col min="13051" max="13051" width="21.109375" style="12" customWidth="1"/>
    <col min="13052" max="13052" width="20.33203125" style="12" customWidth="1"/>
    <col min="13053" max="13053" width="14" style="12" bestFit="1" customWidth="1"/>
    <col min="13054" max="13054" width="17.5546875" style="12" customWidth="1"/>
    <col min="13055" max="13055" width="13.88671875" style="12" bestFit="1" customWidth="1"/>
    <col min="13056" max="13056" width="3.109375" style="12" customWidth="1"/>
    <col min="13057" max="13057" width="8.44140625" style="12" bestFit="1" customWidth="1"/>
    <col min="13058" max="13058" width="14" style="12" bestFit="1" customWidth="1"/>
    <col min="13059" max="13059" width="19.33203125" style="12" customWidth="1"/>
    <col min="13060" max="13060" width="15" style="12" customWidth="1"/>
    <col min="13061" max="13061" width="14" style="12" bestFit="1" customWidth="1"/>
    <col min="13062" max="13062" width="15" style="12" bestFit="1" customWidth="1"/>
    <col min="13063" max="13063" width="2.5546875" style="12" customWidth="1"/>
    <col min="13064" max="13064" width="7.109375" style="12" customWidth="1"/>
    <col min="13065" max="13065" width="9.109375" style="12"/>
    <col min="13066" max="13066" width="10.33203125" style="12" bestFit="1" customWidth="1"/>
    <col min="13067" max="13297" width="9.109375" style="12"/>
    <col min="13298" max="13298" width="4.5546875" style="12" bestFit="1" customWidth="1"/>
    <col min="13299" max="13299" width="26.44140625" style="12" customWidth="1"/>
    <col min="13300" max="13301" width="14.5546875" style="12" bestFit="1" customWidth="1"/>
    <col min="13302" max="13302" width="14" style="12" bestFit="1" customWidth="1"/>
    <col min="13303" max="13303" width="14.109375" style="12" bestFit="1" customWidth="1"/>
    <col min="13304" max="13304" width="15" style="12" bestFit="1" customWidth="1"/>
    <col min="13305" max="13305" width="2.88671875" style="12" customWidth="1"/>
    <col min="13306" max="13306" width="7.33203125" style="12" customWidth="1"/>
    <col min="13307" max="13307" width="21.109375" style="12" customWidth="1"/>
    <col min="13308" max="13308" width="20.33203125" style="12" customWidth="1"/>
    <col min="13309" max="13309" width="14" style="12" bestFit="1" customWidth="1"/>
    <col min="13310" max="13310" width="17.5546875" style="12" customWidth="1"/>
    <col min="13311" max="13311" width="13.88671875" style="12" bestFit="1" customWidth="1"/>
    <col min="13312" max="13312" width="3.109375" style="12" customWidth="1"/>
    <col min="13313" max="13313" width="8.44140625" style="12" bestFit="1" customWidth="1"/>
    <col min="13314" max="13314" width="14" style="12" bestFit="1" customWidth="1"/>
    <col min="13315" max="13315" width="19.33203125" style="12" customWidth="1"/>
    <col min="13316" max="13316" width="15" style="12" customWidth="1"/>
    <col min="13317" max="13317" width="14" style="12" bestFit="1" customWidth="1"/>
    <col min="13318" max="13318" width="15" style="12" bestFit="1" customWidth="1"/>
    <col min="13319" max="13319" width="2.5546875" style="12" customWidth="1"/>
    <col min="13320" max="13320" width="7.109375" style="12" customWidth="1"/>
    <col min="13321" max="13321" width="9.109375" style="12"/>
    <col min="13322" max="13322" width="10.33203125" style="12" bestFit="1" customWidth="1"/>
    <col min="13323" max="13553" width="9.109375" style="12"/>
    <col min="13554" max="13554" width="4.5546875" style="12" bestFit="1" customWidth="1"/>
    <col min="13555" max="13555" width="26.44140625" style="12" customWidth="1"/>
    <col min="13556" max="13557" width="14.5546875" style="12" bestFit="1" customWidth="1"/>
    <col min="13558" max="13558" width="14" style="12" bestFit="1" customWidth="1"/>
    <col min="13559" max="13559" width="14.109375" style="12" bestFit="1" customWidth="1"/>
    <col min="13560" max="13560" width="15" style="12" bestFit="1" customWidth="1"/>
    <col min="13561" max="13561" width="2.88671875" style="12" customWidth="1"/>
    <col min="13562" max="13562" width="7.33203125" style="12" customWidth="1"/>
    <col min="13563" max="13563" width="21.109375" style="12" customWidth="1"/>
    <col min="13564" max="13564" width="20.33203125" style="12" customWidth="1"/>
    <col min="13565" max="13565" width="14" style="12" bestFit="1" customWidth="1"/>
    <col min="13566" max="13566" width="17.5546875" style="12" customWidth="1"/>
    <col min="13567" max="13567" width="13.88671875" style="12" bestFit="1" customWidth="1"/>
    <col min="13568" max="13568" width="3.109375" style="12" customWidth="1"/>
    <col min="13569" max="13569" width="8.44140625" style="12" bestFit="1" customWidth="1"/>
    <col min="13570" max="13570" width="14" style="12" bestFit="1" customWidth="1"/>
    <col min="13571" max="13571" width="19.33203125" style="12" customWidth="1"/>
    <col min="13572" max="13572" width="15" style="12" customWidth="1"/>
    <col min="13573" max="13573" width="14" style="12" bestFit="1" customWidth="1"/>
    <col min="13574" max="13574" width="15" style="12" bestFit="1" customWidth="1"/>
    <col min="13575" max="13575" width="2.5546875" style="12" customWidth="1"/>
    <col min="13576" max="13576" width="7.109375" style="12" customWidth="1"/>
    <col min="13577" max="13577" width="9.109375" style="12"/>
    <col min="13578" max="13578" width="10.33203125" style="12" bestFit="1" customWidth="1"/>
    <col min="13579" max="13809" width="9.109375" style="12"/>
    <col min="13810" max="13810" width="4.5546875" style="12" bestFit="1" customWidth="1"/>
    <col min="13811" max="13811" width="26.44140625" style="12" customWidth="1"/>
    <col min="13812" max="13813" width="14.5546875" style="12" bestFit="1" customWidth="1"/>
    <col min="13814" max="13814" width="14" style="12" bestFit="1" customWidth="1"/>
    <col min="13815" max="13815" width="14.109375" style="12" bestFit="1" customWidth="1"/>
    <col min="13816" max="13816" width="15" style="12" bestFit="1" customWidth="1"/>
    <col min="13817" max="13817" width="2.88671875" style="12" customWidth="1"/>
    <col min="13818" max="13818" width="7.33203125" style="12" customWidth="1"/>
    <col min="13819" max="13819" width="21.109375" style="12" customWidth="1"/>
    <col min="13820" max="13820" width="20.33203125" style="12" customWidth="1"/>
    <col min="13821" max="13821" width="14" style="12" bestFit="1" customWidth="1"/>
    <col min="13822" max="13822" width="17.5546875" style="12" customWidth="1"/>
    <col min="13823" max="13823" width="13.88671875" style="12" bestFit="1" customWidth="1"/>
    <col min="13824" max="13824" width="3.109375" style="12" customWidth="1"/>
    <col min="13825" max="13825" width="8.44140625" style="12" bestFit="1" customWidth="1"/>
    <col min="13826" max="13826" width="14" style="12" bestFit="1" customWidth="1"/>
    <col min="13827" max="13827" width="19.33203125" style="12" customWidth="1"/>
    <col min="13828" max="13828" width="15" style="12" customWidth="1"/>
    <col min="13829" max="13829" width="14" style="12" bestFit="1" customWidth="1"/>
    <col min="13830" max="13830" width="15" style="12" bestFit="1" customWidth="1"/>
    <col min="13831" max="13831" width="2.5546875" style="12" customWidth="1"/>
    <col min="13832" max="13832" width="7.109375" style="12" customWidth="1"/>
    <col min="13833" max="13833" width="9.109375" style="12"/>
    <col min="13834" max="13834" width="10.33203125" style="12" bestFit="1" customWidth="1"/>
    <col min="13835" max="14065" width="9.109375" style="12"/>
    <col min="14066" max="14066" width="4.5546875" style="12" bestFit="1" customWidth="1"/>
    <col min="14067" max="14067" width="26.44140625" style="12" customWidth="1"/>
    <col min="14068" max="14069" width="14.5546875" style="12" bestFit="1" customWidth="1"/>
    <col min="14070" max="14070" width="14" style="12" bestFit="1" customWidth="1"/>
    <col min="14071" max="14071" width="14.109375" style="12" bestFit="1" customWidth="1"/>
    <col min="14072" max="14072" width="15" style="12" bestFit="1" customWidth="1"/>
    <col min="14073" max="14073" width="2.88671875" style="12" customWidth="1"/>
    <col min="14074" max="14074" width="7.33203125" style="12" customWidth="1"/>
    <col min="14075" max="14075" width="21.109375" style="12" customWidth="1"/>
    <col min="14076" max="14076" width="20.33203125" style="12" customWidth="1"/>
    <col min="14077" max="14077" width="14" style="12" bestFit="1" customWidth="1"/>
    <col min="14078" max="14078" width="17.5546875" style="12" customWidth="1"/>
    <col min="14079" max="14079" width="13.88671875" style="12" bestFit="1" customWidth="1"/>
    <col min="14080" max="14080" width="3.109375" style="12" customWidth="1"/>
    <col min="14081" max="14081" width="8.44140625" style="12" bestFit="1" customWidth="1"/>
    <col min="14082" max="14082" width="14" style="12" bestFit="1" customWidth="1"/>
    <col min="14083" max="14083" width="19.33203125" style="12" customWidth="1"/>
    <col min="14084" max="14084" width="15" style="12" customWidth="1"/>
    <col min="14085" max="14085" width="14" style="12" bestFit="1" customWidth="1"/>
    <col min="14086" max="14086" width="15" style="12" bestFit="1" customWidth="1"/>
    <col min="14087" max="14087" width="2.5546875" style="12" customWidth="1"/>
    <col min="14088" max="14088" width="7.109375" style="12" customWidth="1"/>
    <col min="14089" max="14089" width="9.109375" style="12"/>
    <col min="14090" max="14090" width="10.33203125" style="12" bestFit="1" customWidth="1"/>
    <col min="14091" max="14321" width="9.109375" style="12"/>
    <col min="14322" max="14322" width="4.5546875" style="12" bestFit="1" customWidth="1"/>
    <col min="14323" max="14323" width="26.44140625" style="12" customWidth="1"/>
    <col min="14324" max="14325" width="14.5546875" style="12" bestFit="1" customWidth="1"/>
    <col min="14326" max="14326" width="14" style="12" bestFit="1" customWidth="1"/>
    <col min="14327" max="14327" width="14.109375" style="12" bestFit="1" customWidth="1"/>
    <col min="14328" max="14328" width="15" style="12" bestFit="1" customWidth="1"/>
    <col min="14329" max="14329" width="2.88671875" style="12" customWidth="1"/>
    <col min="14330" max="14330" width="7.33203125" style="12" customWidth="1"/>
    <col min="14331" max="14331" width="21.109375" style="12" customWidth="1"/>
    <col min="14332" max="14332" width="20.33203125" style="12" customWidth="1"/>
    <col min="14333" max="14333" width="14" style="12" bestFit="1" customWidth="1"/>
    <col min="14334" max="14334" width="17.5546875" style="12" customWidth="1"/>
    <col min="14335" max="14335" width="13.88671875" style="12" bestFit="1" customWidth="1"/>
    <col min="14336" max="14336" width="3.109375" style="12" customWidth="1"/>
    <col min="14337" max="14337" width="8.44140625" style="12" bestFit="1" customWidth="1"/>
    <col min="14338" max="14338" width="14" style="12" bestFit="1" customWidth="1"/>
    <col min="14339" max="14339" width="19.33203125" style="12" customWidth="1"/>
    <col min="14340" max="14340" width="15" style="12" customWidth="1"/>
    <col min="14341" max="14341" width="14" style="12" bestFit="1" customWidth="1"/>
    <col min="14342" max="14342" width="15" style="12" bestFit="1" customWidth="1"/>
    <col min="14343" max="14343" width="2.5546875" style="12" customWidth="1"/>
    <col min="14344" max="14344" width="7.109375" style="12" customWidth="1"/>
    <col min="14345" max="14345" width="9.109375" style="12"/>
    <col min="14346" max="14346" width="10.33203125" style="12" bestFit="1" customWidth="1"/>
    <col min="14347" max="14577" width="9.109375" style="12"/>
    <col min="14578" max="14578" width="4.5546875" style="12" bestFit="1" customWidth="1"/>
    <col min="14579" max="14579" width="26.44140625" style="12" customWidth="1"/>
    <col min="14580" max="14581" width="14.5546875" style="12" bestFit="1" customWidth="1"/>
    <col min="14582" max="14582" width="14" style="12" bestFit="1" customWidth="1"/>
    <col min="14583" max="14583" width="14.109375" style="12" bestFit="1" customWidth="1"/>
    <col min="14584" max="14584" width="15" style="12" bestFit="1" customWidth="1"/>
    <col min="14585" max="14585" width="2.88671875" style="12" customWidth="1"/>
    <col min="14586" max="14586" width="7.33203125" style="12" customWidth="1"/>
    <col min="14587" max="14587" width="21.109375" style="12" customWidth="1"/>
    <col min="14588" max="14588" width="20.33203125" style="12" customWidth="1"/>
    <col min="14589" max="14589" width="14" style="12" bestFit="1" customWidth="1"/>
    <col min="14590" max="14590" width="17.5546875" style="12" customWidth="1"/>
    <col min="14591" max="14591" width="13.88671875" style="12" bestFit="1" customWidth="1"/>
    <col min="14592" max="14592" width="3.109375" style="12" customWidth="1"/>
    <col min="14593" max="14593" width="8.44140625" style="12" bestFit="1" customWidth="1"/>
    <col min="14594" max="14594" width="14" style="12" bestFit="1" customWidth="1"/>
    <col min="14595" max="14595" width="19.33203125" style="12" customWidth="1"/>
    <col min="14596" max="14596" width="15" style="12" customWidth="1"/>
    <col min="14597" max="14597" width="14" style="12" bestFit="1" customWidth="1"/>
    <col min="14598" max="14598" width="15" style="12" bestFit="1" customWidth="1"/>
    <col min="14599" max="14599" width="2.5546875" style="12" customWidth="1"/>
    <col min="14600" max="14600" width="7.109375" style="12" customWidth="1"/>
    <col min="14601" max="14601" width="9.109375" style="12"/>
    <col min="14602" max="14602" width="10.33203125" style="12" bestFit="1" customWidth="1"/>
    <col min="14603" max="14833" width="9.109375" style="12"/>
    <col min="14834" max="14834" width="4.5546875" style="12" bestFit="1" customWidth="1"/>
    <col min="14835" max="14835" width="26.44140625" style="12" customWidth="1"/>
    <col min="14836" max="14837" width="14.5546875" style="12" bestFit="1" customWidth="1"/>
    <col min="14838" max="14838" width="14" style="12" bestFit="1" customWidth="1"/>
    <col min="14839" max="14839" width="14.109375" style="12" bestFit="1" customWidth="1"/>
    <col min="14840" max="14840" width="15" style="12" bestFit="1" customWidth="1"/>
    <col min="14841" max="14841" width="2.88671875" style="12" customWidth="1"/>
    <col min="14842" max="14842" width="7.33203125" style="12" customWidth="1"/>
    <col min="14843" max="14843" width="21.109375" style="12" customWidth="1"/>
    <col min="14844" max="14844" width="20.33203125" style="12" customWidth="1"/>
    <col min="14845" max="14845" width="14" style="12" bestFit="1" customWidth="1"/>
    <col min="14846" max="14846" width="17.5546875" style="12" customWidth="1"/>
    <col min="14847" max="14847" width="13.88671875" style="12" bestFit="1" customWidth="1"/>
    <col min="14848" max="14848" width="3.109375" style="12" customWidth="1"/>
    <col min="14849" max="14849" width="8.44140625" style="12" bestFit="1" customWidth="1"/>
    <col min="14850" max="14850" width="14" style="12" bestFit="1" customWidth="1"/>
    <col min="14851" max="14851" width="19.33203125" style="12" customWidth="1"/>
    <col min="14852" max="14852" width="15" style="12" customWidth="1"/>
    <col min="14853" max="14853" width="14" style="12" bestFit="1" customWidth="1"/>
    <col min="14854" max="14854" width="15" style="12" bestFit="1" customWidth="1"/>
    <col min="14855" max="14855" width="2.5546875" style="12" customWidth="1"/>
    <col min="14856" max="14856" width="7.109375" style="12" customWidth="1"/>
    <col min="14857" max="14857" width="9.109375" style="12"/>
    <col min="14858" max="14858" width="10.33203125" style="12" bestFit="1" customWidth="1"/>
    <col min="14859" max="15089" width="9.109375" style="12"/>
    <col min="15090" max="15090" width="4.5546875" style="12" bestFit="1" customWidth="1"/>
    <col min="15091" max="15091" width="26.44140625" style="12" customWidth="1"/>
    <col min="15092" max="15093" width="14.5546875" style="12" bestFit="1" customWidth="1"/>
    <col min="15094" max="15094" width="14" style="12" bestFit="1" customWidth="1"/>
    <col min="15095" max="15095" width="14.109375" style="12" bestFit="1" customWidth="1"/>
    <col min="15096" max="15096" width="15" style="12" bestFit="1" customWidth="1"/>
    <col min="15097" max="15097" width="2.88671875" style="12" customWidth="1"/>
    <col min="15098" max="15098" width="7.33203125" style="12" customWidth="1"/>
    <col min="15099" max="15099" width="21.109375" style="12" customWidth="1"/>
    <col min="15100" max="15100" width="20.33203125" style="12" customWidth="1"/>
    <col min="15101" max="15101" width="14" style="12" bestFit="1" customWidth="1"/>
    <col min="15102" max="15102" width="17.5546875" style="12" customWidth="1"/>
    <col min="15103" max="15103" width="13.88671875" style="12" bestFit="1" customWidth="1"/>
    <col min="15104" max="15104" width="3.109375" style="12" customWidth="1"/>
    <col min="15105" max="15105" width="8.44140625" style="12" bestFit="1" customWidth="1"/>
    <col min="15106" max="15106" width="14" style="12" bestFit="1" customWidth="1"/>
    <col min="15107" max="15107" width="19.33203125" style="12" customWidth="1"/>
    <col min="15108" max="15108" width="15" style="12" customWidth="1"/>
    <col min="15109" max="15109" width="14" style="12" bestFit="1" customWidth="1"/>
    <col min="15110" max="15110" width="15" style="12" bestFit="1" customWidth="1"/>
    <col min="15111" max="15111" width="2.5546875" style="12" customWidth="1"/>
    <col min="15112" max="15112" width="7.109375" style="12" customWidth="1"/>
    <col min="15113" max="15113" width="9.109375" style="12"/>
    <col min="15114" max="15114" width="10.33203125" style="12" bestFit="1" customWidth="1"/>
    <col min="15115" max="15345" width="9.109375" style="12"/>
    <col min="15346" max="15346" width="4.5546875" style="12" bestFit="1" customWidth="1"/>
    <col min="15347" max="15347" width="26.44140625" style="12" customWidth="1"/>
    <col min="15348" max="15349" width="14.5546875" style="12" bestFit="1" customWidth="1"/>
    <col min="15350" max="15350" width="14" style="12" bestFit="1" customWidth="1"/>
    <col min="15351" max="15351" width="14.109375" style="12" bestFit="1" customWidth="1"/>
    <col min="15352" max="15352" width="15" style="12" bestFit="1" customWidth="1"/>
    <col min="15353" max="15353" width="2.88671875" style="12" customWidth="1"/>
    <col min="15354" max="15354" width="7.33203125" style="12" customWidth="1"/>
    <col min="15355" max="15355" width="21.109375" style="12" customWidth="1"/>
    <col min="15356" max="15356" width="20.33203125" style="12" customWidth="1"/>
    <col min="15357" max="15357" width="14" style="12" bestFit="1" customWidth="1"/>
    <col min="15358" max="15358" width="17.5546875" style="12" customWidth="1"/>
    <col min="15359" max="15359" width="13.88671875" style="12" bestFit="1" customWidth="1"/>
    <col min="15360" max="15360" width="3.109375" style="12" customWidth="1"/>
    <col min="15361" max="15361" width="8.44140625" style="12" bestFit="1" customWidth="1"/>
    <col min="15362" max="15362" width="14" style="12" bestFit="1" customWidth="1"/>
    <col min="15363" max="15363" width="19.33203125" style="12" customWidth="1"/>
    <col min="15364" max="15364" width="15" style="12" customWidth="1"/>
    <col min="15365" max="15365" width="14" style="12" bestFit="1" customWidth="1"/>
    <col min="15366" max="15366" width="15" style="12" bestFit="1" customWidth="1"/>
    <col min="15367" max="15367" width="2.5546875" style="12" customWidth="1"/>
    <col min="15368" max="15368" width="7.109375" style="12" customWidth="1"/>
    <col min="15369" max="15369" width="9.109375" style="12"/>
    <col min="15370" max="15370" width="10.33203125" style="12" bestFit="1" customWidth="1"/>
    <col min="15371" max="15601" width="9.109375" style="12"/>
    <col min="15602" max="15602" width="4.5546875" style="12" bestFit="1" customWidth="1"/>
    <col min="15603" max="15603" width="26.44140625" style="12" customWidth="1"/>
    <col min="15604" max="15605" width="14.5546875" style="12" bestFit="1" customWidth="1"/>
    <col min="15606" max="15606" width="14" style="12" bestFit="1" customWidth="1"/>
    <col min="15607" max="15607" width="14.109375" style="12" bestFit="1" customWidth="1"/>
    <col min="15608" max="15608" width="15" style="12" bestFit="1" customWidth="1"/>
    <col min="15609" max="15609" width="2.88671875" style="12" customWidth="1"/>
    <col min="15610" max="15610" width="7.33203125" style="12" customWidth="1"/>
    <col min="15611" max="15611" width="21.109375" style="12" customWidth="1"/>
    <col min="15612" max="15612" width="20.33203125" style="12" customWidth="1"/>
    <col min="15613" max="15613" width="14" style="12" bestFit="1" customWidth="1"/>
    <col min="15614" max="15614" width="17.5546875" style="12" customWidth="1"/>
    <col min="15615" max="15615" width="13.88671875" style="12" bestFit="1" customWidth="1"/>
    <col min="15616" max="15616" width="3.109375" style="12" customWidth="1"/>
    <col min="15617" max="15617" width="8.44140625" style="12" bestFit="1" customWidth="1"/>
    <col min="15618" max="15618" width="14" style="12" bestFit="1" customWidth="1"/>
    <col min="15619" max="15619" width="19.33203125" style="12" customWidth="1"/>
    <col min="15620" max="15620" width="15" style="12" customWidth="1"/>
    <col min="15621" max="15621" width="14" style="12" bestFit="1" customWidth="1"/>
    <col min="15622" max="15622" width="15" style="12" bestFit="1" customWidth="1"/>
    <col min="15623" max="15623" width="2.5546875" style="12" customWidth="1"/>
    <col min="15624" max="15624" width="7.109375" style="12" customWidth="1"/>
    <col min="15625" max="15625" width="9.109375" style="12"/>
    <col min="15626" max="15626" width="10.33203125" style="12" bestFit="1" customWidth="1"/>
    <col min="15627" max="15857" width="9.109375" style="12"/>
    <col min="15858" max="15858" width="4.5546875" style="12" bestFit="1" customWidth="1"/>
    <col min="15859" max="15859" width="26.44140625" style="12" customWidth="1"/>
    <col min="15860" max="15861" width="14.5546875" style="12" bestFit="1" customWidth="1"/>
    <col min="15862" max="15862" width="14" style="12" bestFit="1" customWidth="1"/>
    <col min="15863" max="15863" width="14.109375" style="12" bestFit="1" customWidth="1"/>
    <col min="15864" max="15864" width="15" style="12" bestFit="1" customWidth="1"/>
    <col min="15865" max="15865" width="2.88671875" style="12" customWidth="1"/>
    <col min="15866" max="15866" width="7.33203125" style="12" customWidth="1"/>
    <col min="15867" max="15867" width="21.109375" style="12" customWidth="1"/>
    <col min="15868" max="15868" width="20.33203125" style="12" customWidth="1"/>
    <col min="15869" max="15869" width="14" style="12" bestFit="1" customWidth="1"/>
    <col min="15870" max="15870" width="17.5546875" style="12" customWidth="1"/>
    <col min="15871" max="15871" width="13.88671875" style="12" bestFit="1" customWidth="1"/>
    <col min="15872" max="15872" width="3.109375" style="12" customWidth="1"/>
    <col min="15873" max="15873" width="8.44140625" style="12" bestFit="1" customWidth="1"/>
    <col min="15874" max="15874" width="14" style="12" bestFit="1" customWidth="1"/>
    <col min="15875" max="15875" width="19.33203125" style="12" customWidth="1"/>
    <col min="15876" max="15876" width="15" style="12" customWidth="1"/>
    <col min="15877" max="15877" width="14" style="12" bestFit="1" customWidth="1"/>
    <col min="15878" max="15878" width="15" style="12" bestFit="1" customWidth="1"/>
    <col min="15879" max="15879" width="2.5546875" style="12" customWidth="1"/>
    <col min="15880" max="15880" width="7.109375" style="12" customWidth="1"/>
    <col min="15881" max="15881" width="9.109375" style="12"/>
    <col min="15882" max="15882" width="10.33203125" style="12" bestFit="1" customWidth="1"/>
    <col min="15883" max="16113" width="9.109375" style="12"/>
    <col min="16114" max="16114" width="4.5546875" style="12" bestFit="1" customWidth="1"/>
    <col min="16115" max="16115" width="26.44140625" style="12" customWidth="1"/>
    <col min="16116" max="16117" width="14.5546875" style="12" bestFit="1" customWidth="1"/>
    <col min="16118" max="16118" width="14" style="12" bestFit="1" customWidth="1"/>
    <col min="16119" max="16119" width="14.109375" style="12" bestFit="1" customWidth="1"/>
    <col min="16120" max="16120" width="15" style="12" bestFit="1" customWidth="1"/>
    <col min="16121" max="16121" width="2.88671875" style="12" customWidth="1"/>
    <col min="16122" max="16122" width="7.33203125" style="12" customWidth="1"/>
    <col min="16123" max="16123" width="21.109375" style="12" customWidth="1"/>
    <col min="16124" max="16124" width="20.33203125" style="12" customWidth="1"/>
    <col min="16125" max="16125" width="14" style="12" bestFit="1" customWidth="1"/>
    <col min="16126" max="16126" width="17.5546875" style="12" customWidth="1"/>
    <col min="16127" max="16127" width="13.88671875" style="12" bestFit="1" customWidth="1"/>
    <col min="16128" max="16128" width="3.109375" style="12" customWidth="1"/>
    <col min="16129" max="16129" width="8.44140625" style="12" bestFit="1" customWidth="1"/>
    <col min="16130" max="16130" width="14" style="12" bestFit="1" customWidth="1"/>
    <col min="16131" max="16131" width="19.33203125" style="12" customWidth="1"/>
    <col min="16132" max="16132" width="15" style="12" customWidth="1"/>
    <col min="16133" max="16133" width="14" style="12" bestFit="1" customWidth="1"/>
    <col min="16134" max="16134" width="15" style="12" bestFit="1" customWidth="1"/>
    <col min="16135" max="16135" width="2.5546875" style="12" customWidth="1"/>
    <col min="16136" max="16136" width="7.109375" style="12" customWidth="1"/>
    <col min="16137" max="16137" width="9.109375" style="12"/>
    <col min="16138" max="16138" width="10.33203125" style="12" bestFit="1" customWidth="1"/>
    <col min="16139" max="16384" width="9.109375" style="12"/>
  </cols>
  <sheetData>
    <row r="1" spans="1:30" s="36" customFormat="1" ht="15.6">
      <c r="C1" s="684" t="s">
        <v>2745</v>
      </c>
      <c r="D1" s="684"/>
      <c r="E1" s="684"/>
      <c r="F1" s="684"/>
      <c r="G1" s="684"/>
      <c r="J1" s="684" t="s">
        <v>2745</v>
      </c>
      <c r="K1" s="684"/>
      <c r="L1" s="684"/>
      <c r="M1" s="684"/>
      <c r="N1" s="684"/>
      <c r="Q1" s="395"/>
      <c r="R1" s="685" t="s">
        <v>2745</v>
      </c>
      <c r="S1" s="685"/>
      <c r="T1" s="685"/>
      <c r="U1" s="685"/>
      <c r="V1" s="685"/>
      <c r="W1" s="685"/>
      <c r="Y1"/>
      <c r="Z1"/>
      <c r="AA1"/>
      <c r="AB1"/>
      <c r="AC1" s="329"/>
      <c r="AD1"/>
    </row>
    <row r="2" spans="1:30" s="36" customFormat="1" ht="15.6">
      <c r="C2" s="684" t="s">
        <v>2746</v>
      </c>
      <c r="D2" s="684"/>
      <c r="E2" s="684"/>
      <c r="F2" s="684"/>
      <c r="G2" s="684"/>
      <c r="J2" s="684" t="s">
        <v>2746</v>
      </c>
      <c r="K2" s="684"/>
      <c r="L2" s="684"/>
      <c r="M2" s="684"/>
      <c r="N2" s="684"/>
      <c r="Q2" s="395"/>
      <c r="R2" s="685" t="s">
        <v>2746</v>
      </c>
      <c r="S2" s="685"/>
      <c r="T2" s="685"/>
      <c r="U2" s="685"/>
      <c r="V2" s="685"/>
      <c r="W2" s="685"/>
      <c r="Y2"/>
      <c r="Z2"/>
      <c r="AA2"/>
      <c r="AB2"/>
      <c r="AC2" s="329"/>
      <c r="AD2"/>
    </row>
    <row r="3" spans="1:30" s="36" customFormat="1" ht="15.6">
      <c r="C3" s="682" t="s">
        <v>3518</v>
      </c>
      <c r="D3" s="682"/>
      <c r="E3" s="682"/>
      <c r="F3" s="682"/>
      <c r="G3" s="682"/>
      <c r="J3" s="682" t="s">
        <v>2754</v>
      </c>
      <c r="K3" s="682"/>
      <c r="L3" s="682"/>
      <c r="M3" s="682"/>
      <c r="N3" s="682"/>
      <c r="Q3" s="395"/>
      <c r="R3" s="683" t="s">
        <v>2755</v>
      </c>
      <c r="S3" s="683"/>
      <c r="T3" s="683"/>
      <c r="U3" s="683"/>
      <c r="V3" s="683"/>
      <c r="W3" s="683"/>
      <c r="Y3"/>
      <c r="Z3"/>
      <c r="AA3"/>
      <c r="AB3"/>
      <c r="AC3" s="329"/>
      <c r="AD3"/>
    </row>
    <row r="4" spans="1:30" s="36" customFormat="1" ht="15.6">
      <c r="C4" s="684" t="s">
        <v>3537</v>
      </c>
      <c r="D4" s="684"/>
      <c r="E4" s="684"/>
      <c r="F4" s="684"/>
      <c r="G4" s="684"/>
      <c r="J4" s="684" t="str">
        <f>C4</f>
        <v>Test Period:  Twelve Months Ended 09/30/2016</v>
      </c>
      <c r="K4" s="684"/>
      <c r="L4" s="684"/>
      <c r="M4" s="684"/>
      <c r="N4" s="684"/>
      <c r="Q4" s="395"/>
      <c r="R4" s="685" t="s">
        <v>3533</v>
      </c>
      <c r="S4" s="685"/>
      <c r="T4" s="685"/>
      <c r="U4" s="685"/>
      <c r="V4" s="685"/>
      <c r="W4" s="685"/>
      <c r="Y4"/>
      <c r="Z4"/>
      <c r="AA4"/>
      <c r="AB4"/>
      <c r="AC4" s="329"/>
      <c r="AD4"/>
    </row>
    <row r="5" spans="1:30" s="36" customFormat="1" ht="15" thickBot="1">
      <c r="N5" s="38"/>
      <c r="U5" s="37"/>
      <c r="Y5"/>
      <c r="Z5"/>
      <c r="AA5"/>
      <c r="AB5"/>
      <c r="AC5" s="329"/>
      <c r="AD5"/>
    </row>
    <row r="6" spans="1:30">
      <c r="K6" s="462" t="s">
        <v>2756</v>
      </c>
      <c r="L6" s="378">
        <f>'Union Wage Inc'!C12</f>
        <v>6.875E-3</v>
      </c>
    </row>
    <row r="7" spans="1:30">
      <c r="K7" s="463" t="s">
        <v>2757</v>
      </c>
      <c r="L7" s="379">
        <f>'Non-Union Wage Incr'!G23</f>
        <v>2.98E-2</v>
      </c>
    </row>
    <row r="8" spans="1:30" ht="15" thickBot="1">
      <c r="C8" s="644" t="s">
        <v>3920</v>
      </c>
      <c r="K8" s="464" t="s">
        <v>2758</v>
      </c>
      <c r="L8" s="380">
        <f>'Union Wage Inc'!C18</f>
        <v>0.03</v>
      </c>
      <c r="M8" s="61"/>
    </row>
    <row r="9" spans="1:30" ht="15" thickBot="1">
      <c r="K9" s="196"/>
      <c r="L9" s="461"/>
      <c r="M9" s="352"/>
    </row>
    <row r="10" spans="1:30" ht="15" thickBot="1">
      <c r="C10" s="686" t="s">
        <v>3555</v>
      </c>
      <c r="D10" s="687"/>
      <c r="E10" s="687"/>
      <c r="F10" s="687"/>
      <c r="G10" s="688"/>
      <c r="H10"/>
      <c r="I10"/>
      <c r="J10" s="689" t="s">
        <v>3519</v>
      </c>
      <c r="K10" s="690"/>
      <c r="L10" s="690"/>
      <c r="M10" s="690"/>
      <c r="N10" s="691"/>
      <c r="Q10" s="689" t="s">
        <v>3520</v>
      </c>
      <c r="R10" s="690"/>
      <c r="S10" s="690"/>
      <c r="T10" s="690"/>
      <c r="U10" s="691"/>
      <c r="W10" s="199"/>
      <c r="Y10" s="673" t="s">
        <v>3925</v>
      </c>
      <c r="Z10" s="674"/>
      <c r="AA10" s="674"/>
      <c r="AB10" s="674"/>
      <c r="AC10" s="675"/>
    </row>
    <row r="11" spans="1:30">
      <c r="A11" s="12" t="s">
        <v>2759</v>
      </c>
      <c r="B11" s="41" t="s">
        <v>2760</v>
      </c>
      <c r="C11" s="25" t="s">
        <v>2757</v>
      </c>
      <c r="D11" s="25" t="s">
        <v>2756</v>
      </c>
      <c r="E11" s="25" t="s">
        <v>2758</v>
      </c>
      <c r="F11" s="25" t="s">
        <v>2761</v>
      </c>
      <c r="G11" s="25" t="s">
        <v>2762</v>
      </c>
      <c r="I11" s="42" t="s">
        <v>2763</v>
      </c>
      <c r="J11" s="199" t="s">
        <v>2757</v>
      </c>
      <c r="K11" s="199" t="s">
        <v>2756</v>
      </c>
      <c r="L11" s="199" t="s">
        <v>2758</v>
      </c>
      <c r="M11" s="199" t="s">
        <v>2761</v>
      </c>
      <c r="N11" s="199" t="s">
        <v>2762</v>
      </c>
      <c r="P11" s="199" t="s">
        <v>2763</v>
      </c>
      <c r="Q11" s="199" t="s">
        <v>2757</v>
      </c>
      <c r="R11" s="199" t="s">
        <v>2756</v>
      </c>
      <c r="S11" s="199" t="s">
        <v>2758</v>
      </c>
      <c r="T11" s="199" t="s">
        <v>2761</v>
      </c>
      <c r="U11" s="199" t="s">
        <v>2762</v>
      </c>
      <c r="V11" s="199"/>
      <c r="W11" s="199" t="s">
        <v>2763</v>
      </c>
      <c r="Y11" s="641" t="s">
        <v>2897</v>
      </c>
      <c r="Z11" s="641" t="s">
        <v>2756</v>
      </c>
      <c r="AA11" s="641" t="s">
        <v>2758</v>
      </c>
      <c r="AB11" s="641" t="s">
        <v>2761</v>
      </c>
      <c r="AC11" s="672" t="s">
        <v>2762</v>
      </c>
    </row>
    <row r="12" spans="1:30">
      <c r="B12" s="41"/>
      <c r="C12" s="199"/>
      <c r="D12" s="199"/>
      <c r="E12" s="199"/>
      <c r="F12" s="199"/>
      <c r="G12" s="199"/>
      <c r="J12" s="199"/>
      <c r="K12" s="199"/>
      <c r="L12" s="199"/>
      <c r="M12" s="199"/>
      <c r="N12" s="199"/>
      <c r="Q12" s="199"/>
      <c r="R12" s="199"/>
      <c r="S12" s="199"/>
      <c r="T12" s="199"/>
      <c r="U12" s="40"/>
      <c r="X12" s="43"/>
    </row>
    <row r="13" spans="1:30">
      <c r="A13" s="12">
        <v>1</v>
      </c>
      <c r="B13" s="44">
        <v>557</v>
      </c>
      <c r="C13" s="45">
        <f>SUMIF('Labor by Employee Grp'!$A$15:$A$121,$B13,'Labor by Employee Grp'!B$15:B$121)</f>
        <v>4380759.8377278037</v>
      </c>
      <c r="D13" s="45">
        <f>SUMIF('Labor by Employee Grp'!$A$15:$A$121,$B13,'Labor by Employee Grp'!C$15:C$121)</f>
        <v>0</v>
      </c>
      <c r="E13" s="45">
        <f>SUMIF('Labor by Employee Grp'!$A$15:$A$121,$B13,'Labor by Employee Grp'!D$15:D$121)</f>
        <v>0</v>
      </c>
      <c r="F13" s="45">
        <f>SUMIF('Labor by Employee Grp'!$A$15:$A$121,$B13,'Labor by Employee Grp'!E$15:E$121)</f>
        <v>0</v>
      </c>
      <c r="G13" s="45">
        <f>SUM(C13:F13)</f>
        <v>4380759.8377278037</v>
      </c>
      <c r="H13" s="36" t="s">
        <v>2764</v>
      </c>
      <c r="I13" s="46"/>
      <c r="J13" s="45">
        <f>('Sal by FERC'!C13*$L$7)</f>
        <v>130546.64316428856</v>
      </c>
      <c r="K13" s="45">
        <f>'Sal by FERC'!D13*$L$6</f>
        <v>0</v>
      </c>
      <c r="L13" s="45">
        <f>'Sal by FERC'!E13*$L$8</f>
        <v>0</v>
      </c>
      <c r="M13" s="45">
        <f>IF(C13+D13+E13=0,0,($L$7*C13/(C13+D13+E13)+$L$6*D13/(C13+D13+E13)+$L$8*E13/(C13+D13+E13))*F13)</f>
        <v>0</v>
      </c>
      <c r="N13" s="45">
        <f>SUM(J13:M13)</f>
        <v>130546.64316428856</v>
      </c>
      <c r="O13" s="36" t="s">
        <v>2764</v>
      </c>
      <c r="P13" s="46"/>
      <c r="Q13" s="45">
        <f>'Sal by FERC'!J13+'Sal by FERC'!C13</f>
        <v>4511306.480892092</v>
      </c>
      <c r="R13" s="45">
        <f>'Sal by FERC'!K13+'Sal by FERC'!D13</f>
        <v>0</v>
      </c>
      <c r="S13" s="45">
        <f>'Sal by FERC'!L13+'Sal by FERC'!E13</f>
        <v>0</v>
      </c>
      <c r="T13" s="45">
        <f>'Sal by FERC'!M13+'Sal by FERC'!F13</f>
        <v>0</v>
      </c>
      <c r="U13" s="45">
        <f>SUM(Q13:T13)</f>
        <v>4511306.480892092</v>
      </c>
      <c r="V13" s="36" t="s">
        <v>2764</v>
      </c>
      <c r="W13" s="46"/>
      <c r="X13" s="43"/>
    </row>
    <row r="14" spans="1:30">
      <c r="A14" s="12">
        <f>+A13+1</f>
        <v>2</v>
      </c>
      <c r="B14" s="47" t="s">
        <v>2765</v>
      </c>
      <c r="C14" s="48">
        <f>SUM(C13:C13)</f>
        <v>4380759.8377278037</v>
      </c>
      <c r="D14" s="48">
        <f>SUM(D13:D13)</f>
        <v>0</v>
      </c>
      <c r="E14" s="48">
        <f>SUM(E13:E13)</f>
        <v>0</v>
      </c>
      <c r="F14" s="48">
        <f>SUM(F13:F13)</f>
        <v>0</v>
      </c>
      <c r="G14" s="48">
        <f>SUM(G13:G13)</f>
        <v>4380759.8377278037</v>
      </c>
      <c r="I14" s="49">
        <f ca="1">+G14/$G$265</f>
        <v>2.9752923527025715E-2</v>
      </c>
      <c r="J14" s="48">
        <f>SUM(J13:J13)</f>
        <v>130546.64316428856</v>
      </c>
      <c r="K14" s="48">
        <f>SUM(K13:K13)</f>
        <v>0</v>
      </c>
      <c r="L14" s="48">
        <f>SUM(L13:L13)</f>
        <v>0</v>
      </c>
      <c r="M14" s="48">
        <f>SUM(M13:M13)</f>
        <v>0</v>
      </c>
      <c r="N14" s="48">
        <f>SUM(N13:N13)</f>
        <v>130546.64316428856</v>
      </c>
      <c r="P14" s="49">
        <f ca="1">+N14/$N$265</f>
        <v>3.9821827549061037E-2</v>
      </c>
      <c r="Q14" s="48">
        <f>SUM(Q13:Q13)</f>
        <v>4511306.480892092</v>
      </c>
      <c r="R14" s="48">
        <f>SUM(R13:R13)</f>
        <v>0</v>
      </c>
      <c r="S14" s="48">
        <f>SUM(S13:S13)</f>
        <v>0</v>
      </c>
      <c r="T14" s="48">
        <f>SUM(T13:T13)</f>
        <v>0</v>
      </c>
      <c r="U14" s="48">
        <f>SUM(U13:U13)</f>
        <v>4511306.480892092</v>
      </c>
      <c r="W14" s="49">
        <f ca="1">+U14/$U$265</f>
        <v>2.9972222056370547E-2</v>
      </c>
      <c r="X14" s="43"/>
    </row>
    <row r="15" spans="1:30">
      <c r="A15" s="12">
        <f>+A14+1</f>
        <v>3</v>
      </c>
      <c r="B15" s="50"/>
      <c r="C15" s="48"/>
      <c r="D15" s="48"/>
      <c r="E15" s="48"/>
      <c r="F15" s="48"/>
      <c r="G15" s="48"/>
      <c r="I15" s="36"/>
      <c r="J15" s="48"/>
      <c r="K15" s="48"/>
      <c r="L15" s="48"/>
      <c r="M15" s="48"/>
      <c r="N15" s="48"/>
      <c r="Q15" s="48"/>
      <c r="R15" s="48"/>
      <c r="S15" s="48"/>
      <c r="T15" s="48"/>
      <c r="U15" s="48"/>
      <c r="X15" s="43"/>
    </row>
    <row r="16" spans="1:30">
      <c r="A16" s="12">
        <f>+A15+1</f>
        <v>4</v>
      </c>
      <c r="B16" s="44">
        <v>500</v>
      </c>
      <c r="C16" s="45">
        <f>SUMIF('Labor by Employee Grp'!$A$15:$A$121,$B16,'Labor by Employee Grp'!B$15:B$121)</f>
        <v>175809.03289782073</v>
      </c>
      <c r="D16" s="45">
        <f>SUMIF('Labor by Employee Grp'!$A$15:$A$121,$B16,'Labor by Employee Grp'!C$15:C$121)</f>
        <v>5838.6790656778485</v>
      </c>
      <c r="E16" s="45">
        <f>SUMIF('Labor by Employee Grp'!$A$15:$A$121,$B16,'Labor by Employee Grp'!D$15:D$121)</f>
        <v>0</v>
      </c>
      <c r="F16" s="45">
        <f>SUMIF('Labor by Employee Grp'!$A$15:$A$121,$B16,'Labor by Employee Grp'!E$15:E$121)</f>
        <v>0</v>
      </c>
      <c r="G16" s="45">
        <f>SUM(C16:F16)</f>
        <v>181647.71196349859</v>
      </c>
      <c r="H16" s="12" t="s">
        <v>2764</v>
      </c>
      <c r="I16" s="36"/>
      <c r="J16" s="45">
        <f>'Sal by FERC'!C16*$L$7</f>
        <v>5239.109180355058</v>
      </c>
      <c r="K16" s="45">
        <f>'Sal by FERC'!D16*$L$6</f>
        <v>40.140918576535206</v>
      </c>
      <c r="L16" s="45">
        <f>'Sal by FERC'!E16*$L$8</f>
        <v>0</v>
      </c>
      <c r="M16" s="45">
        <f t="shared" ref="M16:M30" si="0">IF(C16+D16+E16=0,0,($L$7*C16/(C16+D16+E16)+$L$6*D16/(C16+D16+E16)+$L$8*E16/(C16+D16+E16))*F16)</f>
        <v>0</v>
      </c>
      <c r="N16" s="45">
        <f t="shared" ref="N16:N28" si="1">SUM(J16:M16)</f>
        <v>5279.2500989315931</v>
      </c>
      <c r="O16" s="36" t="s">
        <v>2764</v>
      </c>
      <c r="Q16" s="45">
        <f>'Sal by FERC'!J16+'Sal by FERC'!C16</f>
        <v>181048.14207817579</v>
      </c>
      <c r="R16" s="45">
        <f>'Sal by FERC'!K16+'Sal by FERC'!D16</f>
        <v>5878.8199842543836</v>
      </c>
      <c r="S16" s="45">
        <f>'Sal by FERC'!L16+'Sal by FERC'!E16</f>
        <v>0</v>
      </c>
      <c r="T16" s="45">
        <f>'Sal by FERC'!M16+'Sal by FERC'!F16</f>
        <v>0</v>
      </c>
      <c r="U16" s="45">
        <f t="shared" ref="U16:U30" si="2">SUM(Q16:T16)</f>
        <v>186926.96206243016</v>
      </c>
      <c r="V16" s="36" t="s">
        <v>2764</v>
      </c>
      <c r="X16" s="43"/>
      <c r="Y16" s="651">
        <f>C16*'Summary by IS Category'!$B$19</f>
        <v>5239.109180355058</v>
      </c>
      <c r="Z16" s="651">
        <f>D16*'Summary by IS Category'!$C$19</f>
        <v>40.140918576535206</v>
      </c>
      <c r="AA16" s="651">
        <f>E16*'Summary by IS Category'!$D$19</f>
        <v>0</v>
      </c>
      <c r="AB16" s="651">
        <f ca="1">F16*'Summary by IS Category'!$E$19</f>
        <v>0</v>
      </c>
      <c r="AC16" s="552">
        <f ca="1">SUM(Y16:AB16)</f>
        <v>5279.2500989315931</v>
      </c>
    </row>
    <row r="17" spans="1:29">
      <c r="A17" s="12">
        <f>+A16+1</f>
        <v>5</v>
      </c>
      <c r="B17" s="44">
        <v>502</v>
      </c>
      <c r="C17" s="45">
        <f>SUMIF('Labor by Employee Grp'!$A$15:$A$121,$B17,'Labor by Employee Grp'!B$15:B$121)</f>
        <v>0</v>
      </c>
      <c r="D17" s="45">
        <f>SUMIF('Labor by Employee Grp'!$A$15:$A$121,$B17,'Labor by Employee Grp'!C$15:C$121)</f>
        <v>0</v>
      </c>
      <c r="E17" s="45">
        <f>SUMIF('Labor by Employee Grp'!$A$15:$A$121,$B17,'Labor by Employee Grp'!D$15:D$121)</f>
        <v>0</v>
      </c>
      <c r="F17" s="45">
        <f>SUMIF('Labor by Employee Grp'!$A$15:$A$121,$B17,'Labor by Employee Grp'!E$15:E$121)</f>
        <v>0</v>
      </c>
      <c r="G17" s="45">
        <f>SUM(C17:F17)</f>
        <v>0</v>
      </c>
      <c r="H17" s="12" t="s">
        <v>2764</v>
      </c>
      <c r="I17" s="36"/>
      <c r="J17" s="45">
        <f>'Sal by FERC'!C17*$L$7</f>
        <v>0</v>
      </c>
      <c r="K17" s="45">
        <f>'Sal by FERC'!D17*$L$6</f>
        <v>0</v>
      </c>
      <c r="L17" s="45">
        <f>'Sal by FERC'!E17*$L$8</f>
        <v>0</v>
      </c>
      <c r="M17" s="45">
        <f t="shared" si="0"/>
        <v>0</v>
      </c>
      <c r="N17" s="45">
        <f t="shared" si="1"/>
        <v>0</v>
      </c>
      <c r="O17" s="36" t="s">
        <v>2764</v>
      </c>
      <c r="Q17" s="45">
        <f>'Sal by FERC'!J17+'Sal by FERC'!C17</f>
        <v>0</v>
      </c>
      <c r="R17" s="45">
        <f>'Sal by FERC'!K17+'Sal by FERC'!D17</f>
        <v>0</v>
      </c>
      <c r="S17" s="45">
        <f>'Sal by FERC'!L17+'Sal by FERC'!E17</f>
        <v>0</v>
      </c>
      <c r="T17" s="45">
        <f>'Sal by FERC'!M17+'Sal by FERC'!F17</f>
        <v>0</v>
      </c>
      <c r="U17" s="45">
        <f t="shared" si="2"/>
        <v>0</v>
      </c>
      <c r="V17" s="36" t="s">
        <v>2764</v>
      </c>
      <c r="X17" s="43"/>
      <c r="Y17" s="651">
        <f>C17*'Summary by IS Category'!$B$19</f>
        <v>0</v>
      </c>
      <c r="Z17" s="651">
        <f>D17*'Summary by IS Category'!$C$19</f>
        <v>0</v>
      </c>
      <c r="AA17" s="651">
        <f>E17*'Summary by IS Category'!$D$19</f>
        <v>0</v>
      </c>
      <c r="AB17" s="651">
        <f ca="1">F17*'Summary by IS Category'!$E$19</f>
        <v>0</v>
      </c>
      <c r="AC17" s="552">
        <f t="shared" ref="AC17:AC48" ca="1" si="3">SUM(Y17:AB17)</f>
        <v>0</v>
      </c>
    </row>
    <row r="18" spans="1:29">
      <c r="A18" s="12">
        <f>+A16+1</f>
        <v>5</v>
      </c>
      <c r="B18" s="44">
        <v>505</v>
      </c>
      <c r="C18" s="45">
        <f>SUMIF('Labor by Employee Grp'!$A$15:$A$121,$B18,'Labor by Employee Grp'!B$15:B$121)</f>
        <v>20.448695212823758</v>
      </c>
      <c r="D18" s="45">
        <f>SUMIF('Labor by Employee Grp'!$A$15:$A$121,$B18,'Labor by Employee Grp'!C$15:C$121)</f>
        <v>106.98172760701206</v>
      </c>
      <c r="E18" s="45">
        <f>SUMIF('Labor by Employee Grp'!$A$15:$A$121,$B18,'Labor by Employee Grp'!D$15:D$121)</f>
        <v>0</v>
      </c>
      <c r="F18" s="45">
        <f>SUMIF('Labor by Employee Grp'!$A$15:$A$121,$B18,'Labor by Employee Grp'!E$15:E$121)</f>
        <v>0</v>
      </c>
      <c r="G18" s="45">
        <f>SUM(C18:F18)</f>
        <v>127.43042281983583</v>
      </c>
      <c r="H18" s="12" t="s">
        <v>2764</v>
      </c>
      <c r="I18" s="46"/>
      <c r="J18" s="45">
        <f>'Sal by FERC'!C18*$L$7</f>
        <v>0.60937111734214799</v>
      </c>
      <c r="K18" s="45">
        <f>'Sal by FERC'!D18*$L$6</f>
        <v>0.73549937729820791</v>
      </c>
      <c r="L18" s="45">
        <f>'Sal by FERC'!E18*$L$8</f>
        <v>0</v>
      </c>
      <c r="M18" s="45">
        <f t="shared" si="0"/>
        <v>0</v>
      </c>
      <c r="N18" s="45">
        <f t="shared" si="1"/>
        <v>1.344870494640356</v>
      </c>
      <c r="O18" s="36" t="s">
        <v>2764</v>
      </c>
      <c r="P18" s="46"/>
      <c r="Q18" s="45">
        <f>'Sal by FERC'!J18+'Sal by FERC'!C18</f>
        <v>21.058066330165907</v>
      </c>
      <c r="R18" s="45">
        <f>'Sal by FERC'!K18+'Sal by FERC'!D18</f>
        <v>107.71722698431027</v>
      </c>
      <c r="S18" s="45">
        <f>'Sal by FERC'!L18+'Sal by FERC'!E18</f>
        <v>0</v>
      </c>
      <c r="T18" s="45">
        <f>'Sal by FERC'!M18+'Sal by FERC'!F18</f>
        <v>0</v>
      </c>
      <c r="U18" s="45">
        <f t="shared" si="2"/>
        <v>128.77529331447619</v>
      </c>
      <c r="V18" s="36" t="s">
        <v>2764</v>
      </c>
      <c r="W18" s="46"/>
      <c r="X18" s="43"/>
      <c r="Y18" s="651">
        <f>C18*'Summary by IS Category'!$B$19</f>
        <v>0.60937111734214799</v>
      </c>
      <c r="Z18" s="651">
        <f>D18*'Summary by IS Category'!$C$19</f>
        <v>0.73549937729820791</v>
      </c>
      <c r="AA18" s="651">
        <f>E18*'Summary by IS Category'!$D$19</f>
        <v>0</v>
      </c>
      <c r="AB18" s="651">
        <f ca="1">F18*'Summary by IS Category'!$E$19</f>
        <v>0</v>
      </c>
      <c r="AC18" s="552">
        <f t="shared" ca="1" si="3"/>
        <v>1.344870494640356</v>
      </c>
    </row>
    <row r="19" spans="1:29">
      <c r="A19" s="12">
        <f>+A17+1</f>
        <v>6</v>
      </c>
      <c r="B19" s="44">
        <v>506</v>
      </c>
      <c r="C19" s="45">
        <f>SUMIF('Labor by Employee Grp'!$A$15:$A$121,$B19,'Labor by Employee Grp'!B$15:B$121)</f>
        <v>179609.79568363697</v>
      </c>
      <c r="D19" s="45">
        <f>SUMIF('Labor by Employee Grp'!$A$15:$A$121,$B19,'Labor by Employee Grp'!C$15:C$121)</f>
        <v>0</v>
      </c>
      <c r="E19" s="45">
        <f>SUMIF('Labor by Employee Grp'!$A$15:$A$121,$B19,'Labor by Employee Grp'!D$15:D$121)</f>
        <v>0</v>
      </c>
      <c r="F19" s="45">
        <f>SUMIF('Labor by Employee Grp'!$A$15:$A$121,$B19,'Labor by Employee Grp'!E$15:E$121)</f>
        <v>0</v>
      </c>
      <c r="G19" s="45">
        <f>SUM(C19:F19)</f>
        <v>179609.79568363697</v>
      </c>
      <c r="H19" s="12" t="s">
        <v>2764</v>
      </c>
      <c r="I19" s="46"/>
      <c r="J19" s="45">
        <f>'Sal by FERC'!C19*$L$7</f>
        <v>5352.3719113723819</v>
      </c>
      <c r="K19" s="45">
        <f>'Sal by FERC'!D19*$L$6</f>
        <v>0</v>
      </c>
      <c r="L19" s="45">
        <f>'Sal by FERC'!E19*$L$8</f>
        <v>0</v>
      </c>
      <c r="M19" s="45">
        <f t="shared" si="0"/>
        <v>0</v>
      </c>
      <c r="N19" s="45">
        <f t="shared" si="1"/>
        <v>5352.3719113723819</v>
      </c>
      <c r="O19" s="36" t="s">
        <v>2764</v>
      </c>
      <c r="P19" s="46"/>
      <c r="Q19" s="45">
        <f>'Sal by FERC'!J19+'Sal by FERC'!C19</f>
        <v>184962.16759500935</v>
      </c>
      <c r="R19" s="45">
        <f>'Sal by FERC'!K19+'Sal by FERC'!D19</f>
        <v>0</v>
      </c>
      <c r="S19" s="45">
        <f>'Sal by FERC'!L19+'Sal by FERC'!E19</f>
        <v>0</v>
      </c>
      <c r="T19" s="45">
        <f>'Sal by FERC'!M19+'Sal by FERC'!F19</f>
        <v>0</v>
      </c>
      <c r="U19" s="45">
        <f t="shared" si="2"/>
        <v>184962.16759500935</v>
      </c>
      <c r="V19" s="36" t="s">
        <v>2764</v>
      </c>
      <c r="W19" s="46"/>
      <c r="X19" s="43"/>
      <c r="Y19" s="651">
        <f>C19*'Summary by IS Category'!$B$19</f>
        <v>5352.3719113723819</v>
      </c>
      <c r="Z19" s="651">
        <f>D19*'Summary by IS Category'!$C$19</f>
        <v>0</v>
      </c>
      <c r="AA19" s="651">
        <f>E19*'Summary by IS Category'!$D$19</f>
        <v>0</v>
      </c>
      <c r="AB19" s="651">
        <f ca="1">F19*'Summary by IS Category'!$E$19</f>
        <v>0</v>
      </c>
      <c r="AC19" s="552">
        <f t="shared" ca="1" si="3"/>
        <v>5352.3719113723819</v>
      </c>
    </row>
    <row r="20" spans="1:29">
      <c r="A20" s="12">
        <f t="shared" ref="A20:A84" si="4">+A19+1</f>
        <v>7</v>
      </c>
      <c r="B20" s="44">
        <v>507</v>
      </c>
      <c r="C20" s="45">
        <f>SUMIF('Labor by Employee Grp'!$A$15:$A$121,$B20,'Labor by Employee Grp'!B$15:B$121)</f>
        <v>0</v>
      </c>
      <c r="D20" s="45">
        <f>SUMIF('Labor by Employee Grp'!$A$15:$A$121,$B20,'Labor by Employee Grp'!C$15:C$121)</f>
        <v>0</v>
      </c>
      <c r="E20" s="45">
        <f>SUMIF('Labor by Employee Grp'!$A$15:$A$121,$B20,'Labor by Employee Grp'!D$15:D$121)</f>
        <v>0</v>
      </c>
      <c r="F20" s="45">
        <f>SUMIF('Labor by Employee Grp'!$A$15:$A$121,$B20,'Labor by Employee Grp'!E$15:E$121)</f>
        <v>0</v>
      </c>
      <c r="G20" s="45">
        <f>SUM(C20:F20)</f>
        <v>0</v>
      </c>
      <c r="H20" s="12" t="s">
        <v>2764</v>
      </c>
      <c r="I20" s="46"/>
      <c r="J20" s="45">
        <f>'Sal by FERC'!C20*$L$7</f>
        <v>0</v>
      </c>
      <c r="K20" s="45">
        <f>'Sal by FERC'!D20*$L$6</f>
        <v>0</v>
      </c>
      <c r="L20" s="45">
        <f>'Sal by FERC'!E20*$L$8</f>
        <v>0</v>
      </c>
      <c r="M20" s="45">
        <f t="shared" si="0"/>
        <v>0</v>
      </c>
      <c r="N20" s="45">
        <f t="shared" si="1"/>
        <v>0</v>
      </c>
      <c r="O20" s="36" t="s">
        <v>2764</v>
      </c>
      <c r="P20" s="46"/>
      <c r="Q20" s="45"/>
      <c r="R20" s="45"/>
      <c r="S20" s="45"/>
      <c r="T20" s="45"/>
      <c r="U20" s="45">
        <f t="shared" si="2"/>
        <v>0</v>
      </c>
      <c r="V20" s="36" t="s">
        <v>2764</v>
      </c>
      <c r="W20" s="46"/>
      <c r="X20" s="43"/>
      <c r="Y20" s="651">
        <f>C20*'Summary by IS Category'!$B$19</f>
        <v>0</v>
      </c>
      <c r="Z20" s="651">
        <f>D20*'Summary by IS Category'!$C$19</f>
        <v>0</v>
      </c>
      <c r="AA20" s="651">
        <f>E20*'Summary by IS Category'!$D$19</f>
        <v>0</v>
      </c>
      <c r="AB20" s="651">
        <f ca="1">F20*'Summary by IS Category'!$E$19</f>
        <v>0</v>
      </c>
      <c r="AC20" s="552">
        <f t="shared" ca="1" si="3"/>
        <v>0</v>
      </c>
    </row>
    <row r="21" spans="1:29">
      <c r="A21" s="12">
        <f t="shared" si="4"/>
        <v>8</v>
      </c>
      <c r="B21" s="44">
        <v>535</v>
      </c>
      <c r="C21" s="45">
        <f>SUMIF('Labor by Employee Grp'!$A$15:$A$121,$B21,'Labor by Employee Grp'!B$15:B$121)</f>
        <v>1042190.6778085463</v>
      </c>
      <c r="D21" s="45">
        <f>SUMIF('Labor by Employee Grp'!$A$15:$A$121,$B21,'Labor by Employee Grp'!C$15:C$121)</f>
        <v>359496.59069421893</v>
      </c>
      <c r="E21" s="45">
        <f>SUMIF('Labor by Employee Grp'!$A$15:$A$121,$B21,'Labor by Employee Grp'!D$15:D$121)</f>
        <v>0</v>
      </c>
      <c r="F21" s="45">
        <f>SUMIF('Labor by Employee Grp'!$A$15:$A$121,$B21,'Labor by Employee Grp'!E$15:E$121)</f>
        <v>-1098.9546686905151</v>
      </c>
      <c r="G21" s="45">
        <f t="shared" ref="G21:G29" si="5">SUM(C21:F21)</f>
        <v>1400588.3138340749</v>
      </c>
      <c r="H21" s="12" t="s">
        <v>2764</v>
      </c>
      <c r="I21" s="36"/>
      <c r="J21" s="45">
        <f>'Sal by FERC'!C21*$L$7</f>
        <v>31057.28219869468</v>
      </c>
      <c r="K21" s="45">
        <f>'Sal by FERC'!D21*$L$6</f>
        <v>2471.539061022755</v>
      </c>
      <c r="L21" s="45">
        <f>'Sal by FERC'!E21*$L$8</f>
        <v>0</v>
      </c>
      <c r="M21" s="45">
        <f>IF(C21+D21+E21=0,0,($L$7*C21/(C21+D21+E21)+$L$6*D21/(C21+D21+E21)+$L$8*E21/(C21+D21+E21))*F21)</f>
        <v>-26.28735773452135</v>
      </c>
      <c r="N21" s="45">
        <f t="shared" si="1"/>
        <v>33502.533901982912</v>
      </c>
      <c r="O21" s="36" t="s">
        <v>2764</v>
      </c>
      <c r="Q21" s="45">
        <f>'Sal by FERC'!J21+'Sal by FERC'!C21</f>
        <v>1073247.960007241</v>
      </c>
      <c r="R21" s="45">
        <f>'Sal by FERC'!K21+'Sal by FERC'!D21</f>
        <v>361968.12975524168</v>
      </c>
      <c r="S21" s="45">
        <f>'Sal by FERC'!L21+'Sal by FERC'!E21</f>
        <v>0</v>
      </c>
      <c r="T21" s="45">
        <f>'Sal by FERC'!M21+'Sal by FERC'!F21</f>
        <v>-1125.2420264250363</v>
      </c>
      <c r="U21" s="45">
        <f t="shared" si="2"/>
        <v>1434090.8477360578</v>
      </c>
      <c r="V21" s="36" t="s">
        <v>2764</v>
      </c>
      <c r="X21" s="43"/>
      <c r="Y21" s="651">
        <f>C21*'Summary by IS Category'!$B$19</f>
        <v>31057.28219869468</v>
      </c>
      <c r="Z21" s="651">
        <f>D21*'Summary by IS Category'!$C$19</f>
        <v>2471.539061022755</v>
      </c>
      <c r="AA21" s="651">
        <f>E21*'Summary by IS Category'!$D$19</f>
        <v>0</v>
      </c>
      <c r="AB21" s="651">
        <f ca="1">F21*'Summary by IS Category'!$E$19</f>
        <v>-4.9343137500419569</v>
      </c>
      <c r="AC21" s="552">
        <f t="shared" ca="1" si="3"/>
        <v>33523.886945967395</v>
      </c>
    </row>
    <row r="22" spans="1:29">
      <c r="A22" s="12">
        <f t="shared" si="4"/>
        <v>9</v>
      </c>
      <c r="B22" s="44">
        <v>537</v>
      </c>
      <c r="C22" s="45">
        <f>SUMIF('Labor by Employee Grp'!$A$15:$A$121,$B22,'Labor by Employee Grp'!B$15:B$121)</f>
        <v>520356.04036263539</v>
      </c>
      <c r="D22" s="45">
        <f>SUMIF('Labor by Employee Grp'!$A$15:$A$121,$B22,'Labor by Employee Grp'!C$15:C$121)</f>
        <v>1149175.419628588</v>
      </c>
      <c r="E22" s="45">
        <f>SUMIF('Labor by Employee Grp'!$A$15:$A$121,$B22,'Labor by Employee Grp'!D$15:D$121)</f>
        <v>0</v>
      </c>
      <c r="F22" s="45">
        <f>SUMIF('Labor by Employee Grp'!$A$15:$A$121,$B22,'Labor by Employee Grp'!E$15:E$121)</f>
        <v>7050.552548245988</v>
      </c>
      <c r="G22" s="45">
        <f t="shared" si="5"/>
        <v>1676582.0125394694</v>
      </c>
      <c r="H22" s="12" t="s">
        <v>2764</v>
      </c>
      <c r="I22" s="36"/>
      <c r="J22" s="45">
        <f>'Sal by FERC'!C22*$L$7</f>
        <v>15506.610002806536</v>
      </c>
      <c r="K22" s="45">
        <f>'Sal by FERC'!D22*$L$6</f>
        <v>7900.5810099465425</v>
      </c>
      <c r="L22" s="45">
        <f>'Sal by FERC'!E22*$L$8</f>
        <v>0</v>
      </c>
      <c r="M22" s="45">
        <f t="shared" si="0"/>
        <v>98.850266794681644</v>
      </c>
      <c r="N22" s="45">
        <f t="shared" si="1"/>
        <v>23506.04127954776</v>
      </c>
      <c r="O22" s="36" t="s">
        <v>2764</v>
      </c>
      <c r="Q22" s="45">
        <f>'Sal by FERC'!J22+'Sal by FERC'!C22</f>
        <v>535862.65036544192</v>
      </c>
      <c r="R22" s="45">
        <f>'Sal by FERC'!K22+'Sal by FERC'!D22</f>
        <v>1157076.0006385345</v>
      </c>
      <c r="S22" s="45">
        <f>'Sal by FERC'!L22+'Sal by FERC'!E22</f>
        <v>0</v>
      </c>
      <c r="T22" s="45">
        <f>'Sal by FERC'!M22+'Sal by FERC'!F22</f>
        <v>7149.4028150406693</v>
      </c>
      <c r="U22" s="45">
        <f t="shared" si="2"/>
        <v>1700088.053819017</v>
      </c>
      <c r="V22" s="36" t="s">
        <v>2764</v>
      </c>
      <c r="X22" s="43"/>
      <c r="Y22" s="651">
        <f>C22*'Summary by IS Category'!$B$19</f>
        <v>15506.610002806536</v>
      </c>
      <c r="Z22" s="651">
        <f>D22*'Summary by IS Category'!$C$19</f>
        <v>7900.5810099465425</v>
      </c>
      <c r="AA22" s="651">
        <f>E22*'Summary by IS Category'!$D$19</f>
        <v>0</v>
      </c>
      <c r="AB22" s="651">
        <f ca="1">F22*'Summary by IS Category'!$E$19</f>
        <v>31.657027696745619</v>
      </c>
      <c r="AC22" s="552">
        <f t="shared" ca="1" si="3"/>
        <v>23438.848040449826</v>
      </c>
    </row>
    <row r="23" spans="1:29">
      <c r="A23" s="12">
        <f t="shared" si="4"/>
        <v>10</v>
      </c>
      <c r="B23" s="44">
        <v>538</v>
      </c>
      <c r="C23" s="45">
        <f>SUMIF('Labor by Employee Grp'!$A$15:$A$121,$B23,'Labor by Employee Grp'!B$15:B$121)</f>
        <v>29447.662465401852</v>
      </c>
      <c r="D23" s="45">
        <f>SUMIF('Labor by Employee Grp'!$A$15:$A$121,$B23,'Labor by Employee Grp'!C$15:C$121)</f>
        <v>228218.31942745141</v>
      </c>
      <c r="E23" s="45">
        <f>SUMIF('Labor by Employee Grp'!$A$15:$A$121,$B23,'Labor by Employee Grp'!D$15:D$121)</f>
        <v>0</v>
      </c>
      <c r="F23" s="45">
        <f>SUMIF('Labor by Employee Grp'!$A$15:$A$121,$B23,'Labor by Employee Grp'!E$15:E$121)</f>
        <v>-73.791131859564459</v>
      </c>
      <c r="G23" s="45">
        <f t="shared" si="5"/>
        <v>257592.19076099372</v>
      </c>
      <c r="H23" s="12" t="s">
        <v>2764</v>
      </c>
      <c r="I23" s="36"/>
      <c r="J23" s="45">
        <f>'Sal by FERC'!C23*$L$7</f>
        <v>877.54034146897516</v>
      </c>
      <c r="K23" s="45">
        <f>'Sal by FERC'!D23*$L$6</f>
        <v>1569.0009460637284</v>
      </c>
      <c r="L23" s="45">
        <f>'Sal by FERC'!E23*$L$8</f>
        <v>0</v>
      </c>
      <c r="M23" s="45">
        <f t="shared" si="0"/>
        <v>-0.7006475958602344</v>
      </c>
      <c r="N23" s="45">
        <f t="shared" si="1"/>
        <v>2445.8406399368437</v>
      </c>
      <c r="O23" s="36" t="s">
        <v>2764</v>
      </c>
      <c r="Q23" s="45">
        <f>'Sal by FERC'!J23+'Sal by FERC'!C23</f>
        <v>30325.202806870828</v>
      </c>
      <c r="R23" s="45">
        <f>'Sal by FERC'!K23+'Sal by FERC'!D23</f>
        <v>229787.32037351513</v>
      </c>
      <c r="S23" s="45">
        <f>'Sal by FERC'!L23+'Sal by FERC'!E23</f>
        <v>0</v>
      </c>
      <c r="T23" s="45">
        <f>'Sal by FERC'!M23+'Sal by FERC'!F23</f>
        <v>-74.491779455424691</v>
      </c>
      <c r="U23" s="45">
        <f t="shared" si="2"/>
        <v>260038.03140093054</v>
      </c>
      <c r="V23" s="36" t="s">
        <v>2764</v>
      </c>
      <c r="X23" s="43"/>
      <c r="Y23" s="651">
        <f>C23*'Summary by IS Category'!$B$19</f>
        <v>877.54034146897516</v>
      </c>
      <c r="Z23" s="651">
        <f>D23*'Summary by IS Category'!$C$19</f>
        <v>1569.0009460637284</v>
      </c>
      <c r="AA23" s="651">
        <f>E23*'Summary by IS Category'!$D$19</f>
        <v>0</v>
      </c>
      <c r="AB23" s="651">
        <f ca="1">F23*'Summary by IS Category'!$E$19</f>
        <v>-0.3313226713888664</v>
      </c>
      <c r="AC23" s="552">
        <f t="shared" ca="1" si="3"/>
        <v>2446.2099648613148</v>
      </c>
    </row>
    <row r="24" spans="1:29">
      <c r="A24" s="12">
        <f t="shared" si="4"/>
        <v>11</v>
      </c>
      <c r="B24" s="44">
        <v>539</v>
      </c>
      <c r="C24" s="45">
        <f>SUMIF('Labor by Employee Grp'!$A$15:$A$121,$B24,'Labor by Employee Grp'!B$15:B$121)</f>
        <v>887272.10501197726</v>
      </c>
      <c r="D24" s="45">
        <f>SUMIF('Labor by Employee Grp'!$A$15:$A$121,$B24,'Labor by Employee Grp'!C$15:C$121)</f>
        <v>548835.94634845376</v>
      </c>
      <c r="E24" s="45">
        <f>SUMIF('Labor by Employee Grp'!$A$15:$A$121,$B24,'Labor by Employee Grp'!D$15:D$121)</f>
        <v>0</v>
      </c>
      <c r="F24" s="45">
        <f>SUMIF('Labor by Employee Grp'!$A$15:$A$121,$B24,'Labor by Employee Grp'!E$15:E$121)</f>
        <v>-720.36266167654344</v>
      </c>
      <c r="G24" s="45">
        <f t="shared" si="5"/>
        <v>1435387.6886987546</v>
      </c>
      <c r="H24" s="12" t="s">
        <v>2764</v>
      </c>
      <c r="I24" s="46"/>
      <c r="J24" s="45">
        <f>'Sal by FERC'!C24*$L$7</f>
        <v>26440.708729356924</v>
      </c>
      <c r="K24" s="45">
        <f>'Sal by FERC'!D24*$L$6</f>
        <v>3773.2471311456197</v>
      </c>
      <c r="L24" s="45">
        <f>'Sal by FERC'!E24*$L$8</f>
        <v>0</v>
      </c>
      <c r="M24" s="45">
        <f t="shared" si="0"/>
        <v>-15.155548806255304</v>
      </c>
      <c r="N24" s="45">
        <f t="shared" si="1"/>
        <v>30198.80031169629</v>
      </c>
      <c r="O24" s="36" t="s">
        <v>2764</v>
      </c>
      <c r="P24" s="46"/>
      <c r="Q24" s="45">
        <f>'Sal by FERC'!J24+'Sal by FERC'!C24</f>
        <v>913712.81374133413</v>
      </c>
      <c r="R24" s="45">
        <f>'Sal by FERC'!K24+'Sal by FERC'!D24</f>
        <v>552609.19347959943</v>
      </c>
      <c r="S24" s="45">
        <f>'Sal by FERC'!L24+'Sal by FERC'!E24</f>
        <v>0</v>
      </c>
      <c r="T24" s="45">
        <f>'Sal by FERC'!M24+'Sal by FERC'!F24</f>
        <v>-735.51821048279874</v>
      </c>
      <c r="U24" s="45">
        <f t="shared" si="2"/>
        <v>1465586.4890104509</v>
      </c>
      <c r="V24" s="36" t="s">
        <v>2764</v>
      </c>
      <c r="W24" s="46"/>
      <c r="X24" s="43"/>
      <c r="Y24" s="651">
        <f>C24*'Summary by IS Category'!$B$19</f>
        <v>26440.708729356924</v>
      </c>
      <c r="Z24" s="651">
        <f>D24*'Summary by IS Category'!$C$19</f>
        <v>3773.2471311456197</v>
      </c>
      <c r="AA24" s="651">
        <f>E24*'Summary by IS Category'!$D$19</f>
        <v>0</v>
      </c>
      <c r="AB24" s="651">
        <f ca="1">F24*'Summary by IS Category'!$E$19</f>
        <v>-3.23443312794952</v>
      </c>
      <c r="AC24" s="552">
        <f t="shared" ca="1" si="3"/>
        <v>30210.721427374596</v>
      </c>
    </row>
    <row r="25" spans="1:29">
      <c r="A25" s="12">
        <f t="shared" si="4"/>
        <v>12</v>
      </c>
      <c r="B25" s="44">
        <v>540</v>
      </c>
      <c r="C25" s="45">
        <f>SUMIF('Labor by Employee Grp'!$A$15:$A$121,$B25,'Labor by Employee Grp'!B$15:B$121)</f>
        <v>0</v>
      </c>
      <c r="D25" s="45">
        <f>SUMIF('Labor by Employee Grp'!$A$15:$A$121,$B25,'Labor by Employee Grp'!C$15:C$121)</f>
        <v>0</v>
      </c>
      <c r="E25" s="45">
        <f>SUMIF('Labor by Employee Grp'!$A$15:$A$121,$B25,'Labor by Employee Grp'!D$15:D$121)</f>
        <v>0</v>
      </c>
      <c r="F25" s="45">
        <f>SUMIF('Labor by Employee Grp'!$A$15:$A$121,$B25,'Labor by Employee Grp'!E$15:E$121)</f>
        <v>0</v>
      </c>
      <c r="G25" s="45">
        <f t="shared" si="5"/>
        <v>0</v>
      </c>
      <c r="H25" s="12" t="s">
        <v>2764</v>
      </c>
      <c r="I25" s="46"/>
      <c r="J25" s="45">
        <f>'Sal by FERC'!C25*$L$7</f>
        <v>0</v>
      </c>
      <c r="K25" s="45">
        <f>'Sal by FERC'!D25*$L$6</f>
        <v>0</v>
      </c>
      <c r="L25" s="45">
        <f>'Sal by FERC'!E25*$L$8</f>
        <v>0</v>
      </c>
      <c r="M25" s="45">
        <f t="shared" si="0"/>
        <v>0</v>
      </c>
      <c r="N25" s="45">
        <f t="shared" si="1"/>
        <v>0</v>
      </c>
      <c r="O25" s="36" t="s">
        <v>2764</v>
      </c>
      <c r="P25" s="46"/>
      <c r="Q25" s="45">
        <f>'Sal by FERC'!J25+'Sal by FERC'!C25</f>
        <v>0</v>
      </c>
      <c r="R25" s="45">
        <f>'Sal by FERC'!K25+'Sal by FERC'!D25</f>
        <v>0</v>
      </c>
      <c r="S25" s="45">
        <f>'Sal by FERC'!L25+'Sal by FERC'!E25</f>
        <v>0</v>
      </c>
      <c r="T25" s="45">
        <f>'Sal by FERC'!M25+'Sal by FERC'!F25</f>
        <v>0</v>
      </c>
      <c r="U25" s="45">
        <f t="shared" si="2"/>
        <v>0</v>
      </c>
      <c r="V25" s="36" t="s">
        <v>2764</v>
      </c>
      <c r="W25" s="46"/>
      <c r="X25" s="43"/>
      <c r="Y25" s="651">
        <f>C25*'Summary by IS Category'!$B$19</f>
        <v>0</v>
      </c>
      <c r="Z25" s="651">
        <f>D25*'Summary by IS Category'!$C$19</f>
        <v>0</v>
      </c>
      <c r="AA25" s="651">
        <f>E25*'Summary by IS Category'!$D$19</f>
        <v>0</v>
      </c>
      <c r="AB25" s="651">
        <f ca="1">F25*'Summary by IS Category'!$E$19</f>
        <v>0</v>
      </c>
      <c r="AC25" s="552">
        <f t="shared" ca="1" si="3"/>
        <v>0</v>
      </c>
    </row>
    <row r="26" spans="1:29">
      <c r="A26" s="12">
        <f t="shared" si="4"/>
        <v>13</v>
      </c>
      <c r="B26" s="44">
        <v>546</v>
      </c>
      <c r="C26" s="45">
        <f>SUMIF('Labor by Employee Grp'!$A$15:$A$121,$B26,'Labor by Employee Grp'!B$15:B$121)</f>
        <v>2386258.5012200624</v>
      </c>
      <c r="D26" s="45">
        <f>SUMIF('Labor by Employee Grp'!$A$15:$A$121,$B26,'Labor by Employee Grp'!C$15:C$121)</f>
        <v>135574.9634357575</v>
      </c>
      <c r="E26" s="45">
        <f>SUMIF('Labor by Employee Grp'!$A$15:$A$121,$B26,'Labor by Employee Grp'!D$15:D$121)</f>
        <v>0</v>
      </c>
      <c r="F26" s="45">
        <f>SUMIF('Labor by Employee Grp'!$A$15:$A$121,$B26,'Labor by Employee Grp'!E$15:E$121)</f>
        <v>-828.68023369444347</v>
      </c>
      <c r="G26" s="45">
        <f t="shared" si="5"/>
        <v>2521004.7844221252</v>
      </c>
      <c r="H26" s="12" t="s">
        <v>2764</v>
      </c>
      <c r="I26" s="36"/>
      <c r="J26" s="45">
        <f>'Sal by FERC'!C26*$L$7</f>
        <v>71110.503336357855</v>
      </c>
      <c r="K26" s="45">
        <f>'Sal by FERC'!D26*$L$6</f>
        <v>932.07787362083275</v>
      </c>
      <c r="L26" s="45">
        <f>'Sal by FERC'!E26*$L$8</f>
        <v>0</v>
      </c>
      <c r="M26" s="45">
        <f t="shared" si="0"/>
        <v>-23.673356654890753</v>
      </c>
      <c r="N26" s="45">
        <f t="shared" si="1"/>
        <v>72018.907853323792</v>
      </c>
      <c r="O26" s="36" t="s">
        <v>2764</v>
      </c>
      <c r="Q26" s="45">
        <f>'Sal by FERC'!J26+'Sal by FERC'!C26</f>
        <v>2457369.0045564203</v>
      </c>
      <c r="R26" s="45">
        <f>'Sal by FERC'!K26+'Sal by FERC'!D26</f>
        <v>136507.04130937834</v>
      </c>
      <c r="S26" s="45">
        <f>'Sal by FERC'!L26+'Sal by FERC'!E26</f>
        <v>0</v>
      </c>
      <c r="T26" s="45">
        <f>'Sal by FERC'!M26+'Sal by FERC'!F26</f>
        <v>-852.35359034933424</v>
      </c>
      <c r="U26" s="45">
        <f t="shared" si="2"/>
        <v>2593023.6922754492</v>
      </c>
      <c r="V26" s="36" t="s">
        <v>2764</v>
      </c>
      <c r="X26" s="43"/>
      <c r="Y26" s="651">
        <f>C26*'Summary by IS Category'!$B$19</f>
        <v>71110.503336357855</v>
      </c>
      <c r="Z26" s="651">
        <f>D26*'Summary by IS Category'!$C$19</f>
        <v>932.07787362083275</v>
      </c>
      <c r="AA26" s="651">
        <f>E26*'Summary by IS Category'!$D$19</f>
        <v>0</v>
      </c>
      <c r="AB26" s="651">
        <f ca="1">F26*'Summary by IS Category'!$E$19</f>
        <v>-3.7207797446083739</v>
      </c>
      <c r="AC26" s="552">
        <f t="shared" ca="1" si="3"/>
        <v>72038.860430234083</v>
      </c>
    </row>
    <row r="27" spans="1:29">
      <c r="A27" s="12">
        <f t="shared" si="4"/>
        <v>14</v>
      </c>
      <c r="B27" s="44">
        <v>548</v>
      </c>
      <c r="C27" s="45">
        <f>SUMIF('Labor by Employee Grp'!$A$15:$A$121,$B27,'Labor by Employee Grp'!B$15:B$121)</f>
        <v>600609.50794818485</v>
      </c>
      <c r="D27" s="45">
        <f>SUMIF('Labor by Employee Grp'!$A$15:$A$121,$B27,'Labor by Employee Grp'!C$15:C$121)</f>
        <v>6060587.9750206769</v>
      </c>
      <c r="E27" s="45">
        <f>SUMIF('Labor by Employee Grp'!$A$15:$A$121,$B27,'Labor by Employee Grp'!D$15:D$121)</f>
        <v>0</v>
      </c>
      <c r="F27" s="45">
        <f>SUMIF('Labor by Employee Grp'!$A$15:$A$121,$B27,'Labor by Employee Grp'!E$15:E$121)</f>
        <v>1430.1984126963459</v>
      </c>
      <c r="G27" s="45">
        <f t="shared" si="5"/>
        <v>6662627.6813815571</v>
      </c>
      <c r="H27" s="12" t="s">
        <v>2764</v>
      </c>
      <c r="I27" s="36"/>
      <c r="J27" s="45">
        <f>'Sal by FERC'!C27*$L$7</f>
        <v>17898.163336855909</v>
      </c>
      <c r="K27" s="45">
        <f>'Sal by FERC'!D27*$L$6</f>
        <v>41666.542328267155</v>
      </c>
      <c r="L27" s="45">
        <f>'Sal by FERC'!E27*$L$8</f>
        <v>0</v>
      </c>
      <c r="M27" s="45">
        <f t="shared" si="0"/>
        <v>12.788893845707692</v>
      </c>
      <c r="N27" s="45">
        <f t="shared" si="1"/>
        <v>59577.494558968778</v>
      </c>
      <c r="O27" s="36" t="s">
        <v>2764</v>
      </c>
      <c r="Q27" s="45">
        <f>'Sal by FERC'!J27+'Sal by FERC'!C27</f>
        <v>618507.67128504079</v>
      </c>
      <c r="R27" s="45">
        <f>'Sal by FERC'!K27+'Sal by FERC'!D27</f>
        <v>6102254.5173489442</v>
      </c>
      <c r="S27" s="45">
        <f>'Sal by FERC'!L27+'Sal by FERC'!E27</f>
        <v>0</v>
      </c>
      <c r="T27" s="45">
        <f>'Sal by FERC'!M27+'Sal by FERC'!F27</f>
        <v>1442.9873065420536</v>
      </c>
      <c r="U27" s="45">
        <f t="shared" si="2"/>
        <v>6722205.1759405266</v>
      </c>
      <c r="V27" s="36" t="s">
        <v>2764</v>
      </c>
      <c r="X27" s="43"/>
      <c r="Y27" s="651">
        <f>C27*'Summary by IS Category'!$B$19</f>
        <v>17898.163336855909</v>
      </c>
      <c r="Z27" s="651">
        <f>D27*'Summary by IS Category'!$C$19</f>
        <v>41666.542328267155</v>
      </c>
      <c r="AA27" s="651">
        <f>E27*'Summary by IS Category'!$D$19</f>
        <v>0</v>
      </c>
      <c r="AB27" s="651">
        <f ca="1">F27*'Summary by IS Category'!$E$19</f>
        <v>6.4216003572419877</v>
      </c>
      <c r="AC27" s="552">
        <f t="shared" ca="1" si="3"/>
        <v>59571.127265480311</v>
      </c>
    </row>
    <row r="28" spans="1:29">
      <c r="A28" s="12">
        <f t="shared" si="4"/>
        <v>15</v>
      </c>
      <c r="B28" s="44">
        <v>549</v>
      </c>
      <c r="C28" s="45">
        <f>SUMIF('Labor by Employee Grp'!$A$15:$A$121,$B28,'Labor by Employee Grp'!B$15:B$121)</f>
        <v>241426.84069052464</v>
      </c>
      <c r="D28" s="45">
        <f>SUMIF('Labor by Employee Grp'!$A$15:$A$121,$B28,'Labor by Employee Grp'!C$15:C$121)</f>
        <v>776945.65134957375</v>
      </c>
      <c r="E28" s="45">
        <f>SUMIF('Labor by Employee Grp'!$A$15:$A$121,$B28,'Labor by Employee Grp'!D$15:D$121)</f>
        <v>0</v>
      </c>
      <c r="F28" s="45">
        <f>SUMIF('Labor by Employee Grp'!$A$15:$A$121,$B28,'Labor by Employee Grp'!E$15:E$121)</f>
        <v>1081.1091574578832</v>
      </c>
      <c r="G28" s="45">
        <f t="shared" si="5"/>
        <v>1019453.6011975562</v>
      </c>
      <c r="H28" s="12" t="s">
        <v>2764</v>
      </c>
      <c r="I28" s="46"/>
      <c r="J28" s="45">
        <f>'Sal by FERC'!C28*$L$7</f>
        <v>7194.5198525776341</v>
      </c>
      <c r="K28" s="45">
        <f>'Sal by FERC'!D28*$L$6</f>
        <v>5341.5013530283195</v>
      </c>
      <c r="L28" s="45">
        <f>'Sal by FERC'!E28*$L$8</f>
        <v>0</v>
      </c>
      <c r="M28" s="45">
        <f t="shared" si="0"/>
        <v>13.308300675243659</v>
      </c>
      <c r="N28" s="45">
        <f t="shared" si="1"/>
        <v>12549.329506281198</v>
      </c>
      <c r="O28" s="36" t="s">
        <v>2764</v>
      </c>
      <c r="P28" s="46"/>
      <c r="Q28" s="45">
        <f>'Sal by FERC'!J28+'Sal by FERC'!C28</f>
        <v>248621.36054310226</v>
      </c>
      <c r="R28" s="45">
        <f>'Sal by FERC'!K28+'Sal by FERC'!D28</f>
        <v>782287.15270260209</v>
      </c>
      <c r="S28" s="45">
        <f>'Sal by FERC'!L28+'Sal by FERC'!E28</f>
        <v>0</v>
      </c>
      <c r="T28" s="45">
        <f>'Sal by FERC'!M28+'Sal by FERC'!F28</f>
        <v>1094.4174581331267</v>
      </c>
      <c r="U28" s="45">
        <f t="shared" si="2"/>
        <v>1032002.9307038374</v>
      </c>
      <c r="V28" s="36" t="s">
        <v>2764</v>
      </c>
      <c r="W28" s="46"/>
      <c r="X28" s="43"/>
      <c r="Y28" s="651">
        <f>C28*'Summary by IS Category'!$B$19</f>
        <v>7194.5198525776341</v>
      </c>
      <c r="Z28" s="651">
        <f>D28*'Summary by IS Category'!$C$19</f>
        <v>5341.5013530283195</v>
      </c>
      <c r="AA28" s="651">
        <f>E28*'Summary by IS Category'!$D$19</f>
        <v>0</v>
      </c>
      <c r="AB28" s="651">
        <f ca="1">F28*'Summary by IS Category'!$E$19</f>
        <v>4.8541872862664972</v>
      </c>
      <c r="AC28" s="552">
        <f t="shared" ca="1" si="3"/>
        <v>12540.87539289222</v>
      </c>
    </row>
    <row r="29" spans="1:29">
      <c r="A29" s="12">
        <f t="shared" si="4"/>
        <v>16</v>
      </c>
      <c r="B29" s="44">
        <v>550</v>
      </c>
      <c r="C29" s="45">
        <f>SUMIF('Labor by Employee Grp'!$A$15:$A$121,$B29,'Labor by Employee Grp'!B$15:B$121)</f>
        <v>652.5771209291762</v>
      </c>
      <c r="D29" s="45">
        <f>SUMIF('Labor by Employee Grp'!$A$15:$A$121,$B29,'Labor by Employee Grp'!C$15:C$121)</f>
        <v>0</v>
      </c>
      <c r="E29" s="45">
        <f>SUMIF('Labor by Employee Grp'!$A$15:$A$121,$B29,'Labor by Employee Grp'!D$15:D$121)</f>
        <v>0</v>
      </c>
      <c r="F29" s="45">
        <f>SUMIF('Labor by Employee Grp'!$A$15:$A$121,$B29,'Labor by Employee Grp'!E$15:E$121)</f>
        <v>0</v>
      </c>
      <c r="G29" s="45">
        <f t="shared" si="5"/>
        <v>652.5771209291762</v>
      </c>
      <c r="H29" s="12" t="s">
        <v>2764</v>
      </c>
      <c r="I29" s="46"/>
      <c r="J29" s="45">
        <f>'Sal by FERC'!C29*$L$7</f>
        <v>19.44679820368945</v>
      </c>
      <c r="K29" s="45"/>
      <c r="L29" s="45"/>
      <c r="M29" s="45">
        <f t="shared" si="0"/>
        <v>0</v>
      </c>
      <c r="N29" s="45"/>
      <c r="O29" s="36" t="s">
        <v>2764</v>
      </c>
      <c r="P29" s="46"/>
      <c r="Q29" s="45">
        <f>'Sal by FERC'!J29+'Sal by FERC'!C29</f>
        <v>672.02391913286567</v>
      </c>
      <c r="R29" s="45">
        <f>'Sal by FERC'!K29+'Sal by FERC'!D29</f>
        <v>0</v>
      </c>
      <c r="S29" s="45">
        <f>'Sal by FERC'!L29+'Sal by FERC'!E29</f>
        <v>0</v>
      </c>
      <c r="T29" s="45">
        <f>'Sal by FERC'!M29+'Sal by FERC'!F29</f>
        <v>0</v>
      </c>
      <c r="U29" s="45">
        <f t="shared" si="2"/>
        <v>672.02391913286567</v>
      </c>
      <c r="V29" s="36" t="s">
        <v>2764</v>
      </c>
      <c r="W29" s="46"/>
      <c r="X29" s="43"/>
      <c r="Y29" s="651">
        <f>C29*'Summary by IS Category'!$B$19</f>
        <v>19.44679820368945</v>
      </c>
      <c r="Z29" s="651">
        <f>D29*'Summary by IS Category'!$C$19</f>
        <v>0</v>
      </c>
      <c r="AA29" s="651">
        <f>E29*'Summary by IS Category'!$D$19</f>
        <v>0</v>
      </c>
      <c r="AB29" s="651">
        <f ca="1">F29*'Summary by IS Category'!$E$19</f>
        <v>0</v>
      </c>
      <c r="AC29" s="552">
        <f t="shared" ca="1" si="3"/>
        <v>19.44679820368945</v>
      </c>
    </row>
    <row r="30" spans="1:29">
      <c r="A30" s="12">
        <f t="shared" si="4"/>
        <v>17</v>
      </c>
      <c r="B30" s="44">
        <v>556</v>
      </c>
      <c r="C30" s="45">
        <f>SUMIF('Labor by Employee Grp'!$A$15:$A$121,$B30,'Labor by Employee Grp'!B$15:B$121)</f>
        <v>10614.836620914273</v>
      </c>
      <c r="D30" s="45">
        <f>SUMIF('Labor by Employee Grp'!$A$15:$A$121,$B30,'Labor by Employee Grp'!C$15:C$121)</f>
        <v>8734.8468358509854</v>
      </c>
      <c r="E30" s="45">
        <f>SUMIF('Labor by Employee Grp'!$A$15:$A$121,$B30,'Labor by Employee Grp'!D$15:D$121)</f>
        <v>0</v>
      </c>
      <c r="F30" s="45">
        <f>SUMIF('Labor by Employee Grp'!$A$15:$A$121,$B30,'Labor by Employee Grp'!E$15:E$121)</f>
        <v>0</v>
      </c>
      <c r="G30" s="45">
        <f>SUM(C30:F30)</f>
        <v>19349.683456765259</v>
      </c>
      <c r="H30" s="36" t="s">
        <v>2764</v>
      </c>
      <c r="I30" s="46"/>
      <c r="J30" s="45">
        <f>'Sal by FERC'!C30*$L$7</f>
        <v>316.32213130324533</v>
      </c>
      <c r="K30" s="45">
        <f>'Sal by FERC'!D30*$L$6</f>
        <v>60.052071996475526</v>
      </c>
      <c r="L30" s="45">
        <f>'Sal by FERC'!E30*$L$8</f>
        <v>0</v>
      </c>
      <c r="M30" s="45">
        <f t="shared" si="0"/>
        <v>0</v>
      </c>
      <c r="N30" s="45">
        <f>SUM(J30:M30)</f>
        <v>376.37420329972088</v>
      </c>
      <c r="O30" s="36" t="s">
        <v>2764</v>
      </c>
      <c r="P30" s="46"/>
      <c r="Q30" s="45">
        <f>'Sal by FERC'!J30+'Sal by FERC'!C30</f>
        <v>10931.158752217518</v>
      </c>
      <c r="R30" s="45">
        <f>'Sal by FERC'!K30+'Sal by FERC'!D30</f>
        <v>8794.8989078474606</v>
      </c>
      <c r="S30" s="45">
        <f>'Sal by FERC'!L30+'Sal by FERC'!E30</f>
        <v>0</v>
      </c>
      <c r="T30" s="45">
        <f>'Sal by FERC'!M30+'Sal by FERC'!F30</f>
        <v>0</v>
      </c>
      <c r="U30" s="45">
        <f t="shared" si="2"/>
        <v>19726.05766006498</v>
      </c>
      <c r="V30" s="36" t="s">
        <v>2764</v>
      </c>
      <c r="W30" s="46"/>
      <c r="X30" s="43"/>
      <c r="Y30" s="651">
        <f>C30*'Summary by IS Category'!$B$19</f>
        <v>316.32213130324533</v>
      </c>
      <c r="Z30" s="651">
        <f>D30*'Summary by IS Category'!$C$19</f>
        <v>60.052071996475526</v>
      </c>
      <c r="AA30" s="651">
        <f>E30*'Summary by IS Category'!$D$19</f>
        <v>0</v>
      </c>
      <c r="AB30" s="651">
        <f ca="1">F30*'Summary by IS Category'!$E$19</f>
        <v>0</v>
      </c>
      <c r="AC30" s="552">
        <f t="shared" ca="1" si="3"/>
        <v>376.37420329972088</v>
      </c>
    </row>
    <row r="31" spans="1:29">
      <c r="A31" s="12">
        <f t="shared" si="4"/>
        <v>18</v>
      </c>
      <c r="B31" s="54" t="s">
        <v>2766</v>
      </c>
      <c r="C31" s="51">
        <f>SUM(C16:C30)</f>
        <v>6074268.0265258458</v>
      </c>
      <c r="D31" s="51">
        <f>SUM(D16:D30)</f>
        <v>9273515.3735338561</v>
      </c>
      <c r="E31" s="51">
        <f>SUM(E16:E30)</f>
        <v>0</v>
      </c>
      <c r="F31" s="51">
        <f>SUM(F16:F30)</f>
        <v>6840.0714224791509</v>
      </c>
      <c r="G31" s="51">
        <f>SUM(G16:G30)</f>
        <v>15354623.471482182</v>
      </c>
      <c r="H31" s="36"/>
      <c r="I31" s="49">
        <f ca="1">+G31/$G$265</f>
        <v>0.10428440609751347</v>
      </c>
      <c r="J31" s="51">
        <f>SUM(J16:J30)</f>
        <v>181013.18719047023</v>
      </c>
      <c r="K31" s="51">
        <f>SUM(K16:K30)</f>
        <v>63755.418193045261</v>
      </c>
      <c r="L31" s="51">
        <f>SUM(L16:L30)</f>
        <v>0</v>
      </c>
      <c r="M31" s="51">
        <f>SUM(M16:M30)</f>
        <v>59.130550524105352</v>
      </c>
      <c r="N31" s="51">
        <f>SUM(N16:N30)</f>
        <v>244808.28913583592</v>
      </c>
      <c r="P31" s="49">
        <f ca="1">+N31/$N$265</f>
        <v>7.4676094583906713E-2</v>
      </c>
      <c r="Q31" s="51">
        <f>SUM(Q16:Q30)</f>
        <v>6255281.213716317</v>
      </c>
      <c r="R31" s="51">
        <f>SUM(R16:R30)</f>
        <v>9337270.7917269003</v>
      </c>
      <c r="S31" s="51">
        <f>SUM(S16:S30)</f>
        <v>0</v>
      </c>
      <c r="T31" s="51">
        <f>SUM(T16:T30)</f>
        <v>6899.2019730032553</v>
      </c>
      <c r="U31" s="51">
        <f>SUM(U16:U30)</f>
        <v>15599451.207416223</v>
      </c>
      <c r="W31" s="49">
        <f ca="1">+U31/$U$265</f>
        <v>0.10363964796595698</v>
      </c>
      <c r="X31" s="43"/>
      <c r="Y31" s="651">
        <f>C31*'Summary by IS Category'!$B$19</f>
        <v>181013.1871904702</v>
      </c>
      <c r="Z31" s="651">
        <f>D31*'Summary by IS Category'!$C$19</f>
        <v>63755.418193045261</v>
      </c>
      <c r="AA31" s="651">
        <f>E31*'Summary by IS Category'!$D$19</f>
        <v>0</v>
      </c>
      <c r="AB31" s="651">
        <f ca="1">F31*'Summary by IS Category'!$E$19</f>
        <v>30.711966046265385</v>
      </c>
      <c r="AC31" s="552">
        <f t="shared" ca="1" si="3"/>
        <v>244799.31734956175</v>
      </c>
    </row>
    <row r="32" spans="1:29">
      <c r="A32" s="12">
        <f t="shared" si="4"/>
        <v>19</v>
      </c>
      <c r="B32" s="52"/>
      <c r="C32" s="45"/>
      <c r="D32" s="45"/>
      <c r="E32" s="45"/>
      <c r="F32" s="45"/>
      <c r="G32" s="45"/>
      <c r="H32" s="36"/>
      <c r="I32" s="46"/>
      <c r="J32" s="45"/>
      <c r="K32" s="45"/>
      <c r="L32" s="45"/>
      <c r="M32" s="45"/>
      <c r="N32" s="45"/>
      <c r="P32" s="46"/>
      <c r="Q32" s="45"/>
      <c r="R32" s="45"/>
      <c r="S32" s="45"/>
      <c r="T32" s="45"/>
      <c r="U32" s="45"/>
      <c r="W32" s="46"/>
      <c r="X32" s="43"/>
      <c r="Y32" s="651">
        <f>C32*'Summary by IS Category'!$B$19</f>
        <v>0</v>
      </c>
      <c r="Z32" s="651">
        <f>D32*'Summary by IS Category'!$C$19</f>
        <v>0</v>
      </c>
      <c r="AA32" s="651">
        <f>E32*'Summary by IS Category'!$D$19</f>
        <v>0</v>
      </c>
      <c r="AB32" s="651">
        <f ca="1">F32*'Summary by IS Category'!$E$19</f>
        <v>0</v>
      </c>
      <c r="AC32" s="552">
        <f t="shared" ca="1" si="3"/>
        <v>0</v>
      </c>
    </row>
    <row r="33" spans="1:29">
      <c r="A33" s="12">
        <f t="shared" si="4"/>
        <v>20</v>
      </c>
      <c r="B33" s="44">
        <v>510</v>
      </c>
      <c r="C33" s="45">
        <f>SUMIF('Labor by Employee Grp'!$A$15:$A$121,$B33,'Labor by Employee Grp'!B$15:B$121)</f>
        <v>0</v>
      </c>
      <c r="D33" s="45">
        <f>SUMIF('Labor by Employee Grp'!$A$15:$A$121,$B33,'Labor by Employee Grp'!C$15:C$121)</f>
        <v>0</v>
      </c>
      <c r="E33" s="45">
        <f>SUMIF('Labor by Employee Grp'!$A$15:$A$121,$B33,'Labor by Employee Grp'!D$15:D$121)</f>
        <v>0</v>
      </c>
      <c r="F33" s="45">
        <f>SUMIF('Labor by Employee Grp'!$A$15:$A$121,$B33,'Labor by Employee Grp'!E$15:E$121)</f>
        <v>0</v>
      </c>
      <c r="G33" s="45">
        <f t="shared" ref="G33:G46" si="6">SUM(C33:F33)</f>
        <v>0</v>
      </c>
      <c r="H33" s="12" t="s">
        <v>2767</v>
      </c>
      <c r="J33" s="45">
        <f>'Sal by FERC'!C33*$L$7</f>
        <v>0</v>
      </c>
      <c r="K33" s="45">
        <f>'Sal by FERC'!D33*$L$6</f>
        <v>0</v>
      </c>
      <c r="L33" s="45">
        <f>'Sal by FERC'!E33*$L$8</f>
        <v>0</v>
      </c>
      <c r="M33" s="45">
        <f t="shared" ref="M33:M46" si="7">IF(C33+D33+E33=0,0,($L$7*C33/(C33+D33+E33)+$L$6*D33/(C33+D33+E33)+$L$8*E33/(C33+D33+E33))*F33)</f>
        <v>0</v>
      </c>
      <c r="N33" s="45">
        <f t="shared" ref="N33:N46" si="8">SUM(J33:M33)</f>
        <v>0</v>
      </c>
      <c r="O33" s="36" t="s">
        <v>2767</v>
      </c>
      <c r="Q33" s="45">
        <f>'Sal by FERC'!J33+'Sal by FERC'!C33</f>
        <v>0</v>
      </c>
      <c r="R33" s="45">
        <f>'Sal by FERC'!K33+'Sal by FERC'!D33</f>
        <v>0</v>
      </c>
      <c r="S33" s="45">
        <f>'Sal by FERC'!L33+'Sal by FERC'!E33</f>
        <v>0</v>
      </c>
      <c r="T33" s="45">
        <f>'Sal by FERC'!M33+'Sal by FERC'!F33</f>
        <v>0</v>
      </c>
      <c r="U33" s="45">
        <f t="shared" ref="U33:U46" si="9">SUM(Q33:T33)</f>
        <v>0</v>
      </c>
      <c r="V33" s="36" t="s">
        <v>2767</v>
      </c>
      <c r="X33" s="43"/>
      <c r="Y33" s="651">
        <f>C33*'Summary by IS Category'!$B$19</f>
        <v>0</v>
      </c>
      <c r="Z33" s="651">
        <f>D33*'Summary by IS Category'!$C$19</f>
        <v>0</v>
      </c>
      <c r="AA33" s="651">
        <f>E33*'Summary by IS Category'!$D$19</f>
        <v>0</v>
      </c>
      <c r="AB33" s="651">
        <f ca="1">F33*'Summary by IS Category'!$E$19</f>
        <v>0</v>
      </c>
      <c r="AC33" s="552">
        <f t="shared" ca="1" si="3"/>
        <v>0</v>
      </c>
    </row>
    <row r="34" spans="1:29">
      <c r="A34" s="12">
        <f t="shared" si="4"/>
        <v>21</v>
      </c>
      <c r="B34" s="44">
        <v>511</v>
      </c>
      <c r="C34" s="45">
        <f>SUMIF('Labor by Employee Grp'!$A$15:$A$121,$B34,'Labor by Employee Grp'!B$15:B$121)</f>
        <v>16835.647110421265</v>
      </c>
      <c r="D34" s="45">
        <f>SUMIF('Labor by Employee Grp'!$A$15:$A$121,$B34,'Labor by Employee Grp'!C$15:C$121)</f>
        <v>99825.049641678881</v>
      </c>
      <c r="E34" s="45">
        <f>SUMIF('Labor by Employee Grp'!$A$15:$A$121,$B34,'Labor by Employee Grp'!D$15:D$121)</f>
        <v>0</v>
      </c>
      <c r="F34" s="45">
        <f>SUMIF('Labor by Employee Grp'!$A$15:$A$121,$B34,'Labor by Employee Grp'!E$15:E$121)</f>
        <v>-175.85192834612593</v>
      </c>
      <c r="G34" s="45">
        <f t="shared" si="6"/>
        <v>116484.84482375403</v>
      </c>
      <c r="H34" s="12" t="s">
        <v>2767</v>
      </c>
      <c r="J34" s="45">
        <f>'Sal by FERC'!C34*$L$7</f>
        <v>501.7022838905537</v>
      </c>
      <c r="K34" s="45">
        <f>'Sal by FERC'!D34*$L$6</f>
        <v>686.29721628654227</v>
      </c>
      <c r="L34" s="45">
        <f>'Sal by FERC'!E34*$L$8</f>
        <v>0</v>
      </c>
      <c r="M34" s="45">
        <f t="shared" si="7"/>
        <v>-1.7907659460007059</v>
      </c>
      <c r="N34" s="45">
        <f t="shared" si="8"/>
        <v>1186.2087342310954</v>
      </c>
      <c r="O34" s="36" t="s">
        <v>2767</v>
      </c>
      <c r="Q34" s="45">
        <f>'Sal by FERC'!J34+'Sal by FERC'!C34</f>
        <v>17337.349394311819</v>
      </c>
      <c r="R34" s="45">
        <f>'Sal by FERC'!K34+'Sal by FERC'!D34</f>
        <v>100511.34685796543</v>
      </c>
      <c r="S34" s="45">
        <f>'Sal by FERC'!L34+'Sal by FERC'!E34</f>
        <v>0</v>
      </c>
      <c r="T34" s="45">
        <f>'Sal by FERC'!M34+'Sal by FERC'!F34</f>
        <v>-177.64269429212663</v>
      </c>
      <c r="U34" s="45">
        <f t="shared" si="9"/>
        <v>117671.05355798513</v>
      </c>
      <c r="V34" s="36" t="s">
        <v>2767</v>
      </c>
      <c r="X34" s="43"/>
      <c r="Y34" s="651">
        <f>C34*'Summary by IS Category'!$B$19</f>
        <v>501.7022838905537</v>
      </c>
      <c r="Z34" s="651">
        <f>D34*'Summary by IS Category'!$C$19</f>
        <v>686.29721628654227</v>
      </c>
      <c r="AA34" s="651">
        <f>E34*'Summary by IS Category'!$D$19</f>
        <v>0</v>
      </c>
      <c r="AB34" s="651">
        <f ca="1">F34*'Summary by IS Category'!$E$19</f>
        <v>-0.7895763244207521</v>
      </c>
      <c r="AC34" s="552">
        <f t="shared" ca="1" si="3"/>
        <v>1187.2099238526753</v>
      </c>
    </row>
    <row r="35" spans="1:29">
      <c r="A35" s="12">
        <f t="shared" si="4"/>
        <v>22</v>
      </c>
      <c r="B35" s="44">
        <v>512</v>
      </c>
      <c r="C35" s="45">
        <f>SUMIF('Labor by Employee Grp'!$A$15:$A$121,$B35,'Labor by Employee Grp'!B$15:B$121)</f>
        <v>23846.54677286372</v>
      </c>
      <c r="D35" s="45">
        <f>SUMIF('Labor by Employee Grp'!$A$15:$A$121,$B35,'Labor by Employee Grp'!C$15:C$121)</f>
        <v>255764.82411174051</v>
      </c>
      <c r="E35" s="45">
        <f>SUMIF('Labor by Employee Grp'!$A$15:$A$121,$B35,'Labor by Employee Grp'!D$15:D$121)</f>
        <v>0</v>
      </c>
      <c r="F35" s="45">
        <f>SUMIF('Labor by Employee Grp'!$A$15:$A$121,$B35,'Labor by Employee Grp'!E$15:E$121)</f>
        <v>-1567.6533773346403</v>
      </c>
      <c r="G35" s="45">
        <f t="shared" si="6"/>
        <v>278043.71750726958</v>
      </c>
      <c r="H35" s="12" t="s">
        <v>2767</v>
      </c>
      <c r="J35" s="45">
        <f>'Sal by FERC'!C35*$L$7</f>
        <v>710.62709383133881</v>
      </c>
      <c r="K35" s="45">
        <f>'Sal by FERC'!D35*$L$6</f>
        <v>1758.383165768216</v>
      </c>
      <c r="L35" s="45">
        <f>'Sal by FERC'!E35*$L$8</f>
        <v>0</v>
      </c>
      <c r="M35" s="45">
        <f t="shared" si="7"/>
        <v>-13.842613982006112</v>
      </c>
      <c r="N35" s="45">
        <f t="shared" si="8"/>
        <v>2455.1676456175487</v>
      </c>
      <c r="O35" s="36" t="s">
        <v>2767</v>
      </c>
      <c r="Q35" s="45">
        <f>'Sal by FERC'!J35+'Sal by FERC'!C35</f>
        <v>24557.173866695059</v>
      </c>
      <c r="R35" s="45">
        <f>'Sal by FERC'!K35+'Sal by FERC'!D35</f>
        <v>257523.20727750871</v>
      </c>
      <c r="S35" s="45">
        <f>'Sal by FERC'!L35+'Sal by FERC'!E35</f>
        <v>0</v>
      </c>
      <c r="T35" s="45">
        <f>'Sal by FERC'!M35+'Sal by FERC'!F35</f>
        <v>-1581.4959913166463</v>
      </c>
      <c r="U35" s="45">
        <f t="shared" si="9"/>
        <v>280498.88515288715</v>
      </c>
      <c r="V35" s="36" t="s">
        <v>2767</v>
      </c>
      <c r="X35" s="43"/>
      <c r="Y35" s="651">
        <f>C35*'Summary by IS Category'!$B$19</f>
        <v>710.62709383133881</v>
      </c>
      <c r="Z35" s="651">
        <f>D35*'Summary by IS Category'!$C$19</f>
        <v>1758.383165768216</v>
      </c>
      <c r="AA35" s="651">
        <f>E35*'Summary by IS Category'!$D$19</f>
        <v>0</v>
      </c>
      <c r="AB35" s="651">
        <f ca="1">F35*'Summary by IS Category'!$E$19</f>
        <v>-7.0387740599884774</v>
      </c>
      <c r="AC35" s="552">
        <f t="shared" ca="1" si="3"/>
        <v>2461.9714855395664</v>
      </c>
    </row>
    <row r="36" spans="1:29">
      <c r="A36" s="12">
        <f t="shared" si="4"/>
        <v>23</v>
      </c>
      <c r="B36" s="44">
        <v>513</v>
      </c>
      <c r="C36" s="45">
        <f>SUMIF('Labor by Employee Grp'!$A$15:$A$121,$B36,'Labor by Employee Grp'!B$15:B$121)</f>
        <v>38662.043192340832</v>
      </c>
      <c r="D36" s="45">
        <f>SUMIF('Labor by Employee Grp'!$A$15:$A$121,$B36,'Labor by Employee Grp'!C$15:C$121)</f>
        <v>243253.99040777949</v>
      </c>
      <c r="E36" s="45">
        <f>SUMIF('Labor by Employee Grp'!$A$15:$A$121,$B36,'Labor by Employee Grp'!D$15:D$121)</f>
        <v>0</v>
      </c>
      <c r="F36" s="45">
        <f>SUMIF('Labor by Employee Grp'!$A$15:$A$121,$B36,'Labor by Employee Grp'!E$15:E$121)</f>
        <v>-301.98075917586578</v>
      </c>
      <c r="G36" s="45">
        <f t="shared" si="6"/>
        <v>281614.0528409445</v>
      </c>
      <c r="H36" s="12" t="s">
        <v>2767</v>
      </c>
      <c r="J36" s="45">
        <f>'Sal by FERC'!C36*$L$7</f>
        <v>1152.1288871317568</v>
      </c>
      <c r="K36" s="45">
        <f>'Sal by FERC'!D36*$L$6</f>
        <v>1672.3711840534841</v>
      </c>
      <c r="L36" s="45">
        <f>'Sal by FERC'!E36*$L$8</f>
        <v>0</v>
      </c>
      <c r="M36" s="45">
        <f t="shared" si="7"/>
        <v>-3.0255273703185424</v>
      </c>
      <c r="N36" s="45">
        <f t="shared" si="8"/>
        <v>2821.4745438149221</v>
      </c>
      <c r="O36" s="36" t="s">
        <v>2767</v>
      </c>
      <c r="Q36" s="45">
        <f>'Sal by FERC'!J36+'Sal by FERC'!C36</f>
        <v>39814.172079472592</v>
      </c>
      <c r="R36" s="45">
        <f>'Sal by FERC'!K36+'Sal by FERC'!D36</f>
        <v>244926.36159183297</v>
      </c>
      <c r="S36" s="45">
        <f>'Sal by FERC'!L36+'Sal by FERC'!E36</f>
        <v>0</v>
      </c>
      <c r="T36" s="45">
        <f>'Sal by FERC'!M36+'Sal by FERC'!F36</f>
        <v>-305.00628654618436</v>
      </c>
      <c r="U36" s="45">
        <f t="shared" si="9"/>
        <v>284435.52738475939</v>
      </c>
      <c r="V36" s="36" t="s">
        <v>2767</v>
      </c>
      <c r="X36" s="43"/>
      <c r="Y36" s="651">
        <f>C36*'Summary by IS Category'!$B$19</f>
        <v>1152.1288871317568</v>
      </c>
      <c r="Z36" s="651">
        <f>D36*'Summary by IS Category'!$C$19</f>
        <v>1672.3711840534841</v>
      </c>
      <c r="AA36" s="651">
        <f>E36*'Summary by IS Category'!$D$19</f>
        <v>0</v>
      </c>
      <c r="AB36" s="651">
        <f ca="1">F36*'Summary by IS Category'!$E$19</f>
        <v>-1.3558956112585685</v>
      </c>
      <c r="AC36" s="552">
        <f t="shared" ca="1" si="3"/>
        <v>2823.1441755739825</v>
      </c>
    </row>
    <row r="37" spans="1:29">
      <c r="A37" s="12">
        <f t="shared" si="4"/>
        <v>24</v>
      </c>
      <c r="B37" s="44">
        <v>514</v>
      </c>
      <c r="C37" s="45">
        <f>SUMIF('Labor by Employee Grp'!$A$15:$A$121,$B37,'Labor by Employee Grp'!B$15:B$121)</f>
        <v>6967.3420006686247</v>
      </c>
      <c r="D37" s="45">
        <f>SUMIF('Labor by Employee Grp'!$A$15:$A$121,$B37,'Labor by Employee Grp'!C$15:C$121)</f>
        <v>74014.297798497937</v>
      </c>
      <c r="E37" s="45">
        <f>SUMIF('Labor by Employee Grp'!$A$15:$A$121,$B37,'Labor by Employee Grp'!D$15:D$121)</f>
        <v>0</v>
      </c>
      <c r="F37" s="45">
        <f>SUMIF('Labor by Employee Grp'!$A$15:$A$121,$B37,'Labor by Employee Grp'!E$15:E$121)</f>
        <v>-49.608922780412755</v>
      </c>
      <c r="G37" s="45">
        <f t="shared" si="6"/>
        <v>80932.030876386139</v>
      </c>
      <c r="H37" s="12" t="s">
        <v>2767</v>
      </c>
      <c r="I37" s="53"/>
      <c r="J37" s="45">
        <f>'Sal by FERC'!C37*$L$7</f>
        <v>207.62679161992503</v>
      </c>
      <c r="K37" s="45">
        <f>'Sal by FERC'!D37*$L$6</f>
        <v>508.84829736467333</v>
      </c>
      <c r="L37" s="45">
        <f>'Sal by FERC'!E37*$L$8</f>
        <v>0</v>
      </c>
      <c r="M37" s="45">
        <f t="shared" si="7"/>
        <v>-0.43890883725834484</v>
      </c>
      <c r="N37" s="45">
        <f t="shared" si="8"/>
        <v>716.03618014734002</v>
      </c>
      <c r="O37" s="36" t="s">
        <v>2767</v>
      </c>
      <c r="P37" s="46"/>
      <c r="Q37" s="45">
        <f>'Sal by FERC'!J37+'Sal by FERC'!C37</f>
        <v>7174.9687922885496</v>
      </c>
      <c r="R37" s="45">
        <f>'Sal by FERC'!K37+'Sal by FERC'!D37</f>
        <v>74523.146095862612</v>
      </c>
      <c r="S37" s="45">
        <f>'Sal by FERC'!L37+'Sal by FERC'!E37</f>
        <v>0</v>
      </c>
      <c r="T37" s="45">
        <f>'Sal by FERC'!M37+'Sal by FERC'!F37</f>
        <v>-50.0478316176711</v>
      </c>
      <c r="U37" s="45">
        <f t="shared" si="9"/>
        <v>81648.067056533488</v>
      </c>
      <c r="V37" s="36" t="s">
        <v>2767</v>
      </c>
      <c r="W37" s="46"/>
      <c r="X37" s="43"/>
      <c r="Y37" s="651">
        <f>C37*'Summary by IS Category'!$B$19</f>
        <v>207.62679161992503</v>
      </c>
      <c r="Z37" s="651">
        <f>D37*'Summary by IS Category'!$C$19</f>
        <v>508.84829736467333</v>
      </c>
      <c r="AA37" s="651">
        <f>E37*'Summary by IS Category'!$D$19</f>
        <v>0</v>
      </c>
      <c r="AB37" s="651">
        <f ca="1">F37*'Summary by IS Category'!$E$19</f>
        <v>-0.22274439226127568</v>
      </c>
      <c r="AC37" s="552">
        <f t="shared" ca="1" si="3"/>
        <v>716.25234459233718</v>
      </c>
    </row>
    <row r="38" spans="1:29">
      <c r="A38" s="12">
        <f t="shared" si="4"/>
        <v>25</v>
      </c>
      <c r="B38" s="44">
        <v>541</v>
      </c>
      <c r="C38" s="45">
        <f>SUMIF('Labor by Employee Grp'!$A$15:$A$121,$B38,'Labor by Employee Grp'!B$15:B$121)</f>
        <v>-1.153164833330653</v>
      </c>
      <c r="D38" s="45">
        <f>SUMIF('Labor by Employee Grp'!$A$15:$A$121,$B38,'Labor by Employee Grp'!C$15:C$121)</f>
        <v>1502.8820496169692</v>
      </c>
      <c r="E38" s="45">
        <f>SUMIF('Labor by Employee Grp'!$A$15:$A$121,$B38,'Labor by Employee Grp'!D$15:D$121)</f>
        <v>0</v>
      </c>
      <c r="F38" s="45">
        <f>SUMIF('Labor by Employee Grp'!$A$15:$A$121,$B38,'Labor by Employee Grp'!E$15:E$121)</f>
        <v>-0.99332020296798829</v>
      </c>
      <c r="G38" s="45">
        <f t="shared" si="6"/>
        <v>1500.7355645806706</v>
      </c>
      <c r="H38" s="12" t="s">
        <v>2767</v>
      </c>
      <c r="J38" s="45">
        <f>'Sal by FERC'!C38*$L$7</f>
        <v>-3.4364312033253457E-2</v>
      </c>
      <c r="K38" s="45">
        <f>'Sal by FERC'!D38*$L$6</f>
        <v>10.332314091116663</v>
      </c>
      <c r="L38" s="45">
        <f>'Sal by FERC'!E38*$L$8</f>
        <v>0</v>
      </c>
      <c r="M38" s="45">
        <f t="shared" si="7"/>
        <v>-6.8115900735218581E-3</v>
      </c>
      <c r="N38" s="45">
        <f t="shared" si="8"/>
        <v>10.291138189009889</v>
      </c>
      <c r="O38" s="36" t="s">
        <v>2767</v>
      </c>
      <c r="Q38" s="45">
        <f>'Sal by FERC'!J38+'Sal by FERC'!C38</f>
        <v>-1.1875291453639065</v>
      </c>
      <c r="R38" s="45">
        <f>'Sal by FERC'!K38+'Sal by FERC'!D38</f>
        <v>1513.2143637080858</v>
      </c>
      <c r="S38" s="45">
        <f>'Sal by FERC'!L38+'Sal by FERC'!E38</f>
        <v>0</v>
      </c>
      <c r="T38" s="45">
        <f>'Sal by FERC'!M38+'Sal by FERC'!F38</f>
        <v>-1.0001317930415101</v>
      </c>
      <c r="U38" s="45">
        <f t="shared" si="9"/>
        <v>1511.0267027696805</v>
      </c>
      <c r="V38" s="36" t="s">
        <v>2767</v>
      </c>
      <c r="X38" s="43"/>
      <c r="Y38" s="651">
        <f>C38*'Summary by IS Category'!$B$19</f>
        <v>-3.4364312033253457E-2</v>
      </c>
      <c r="Z38" s="651">
        <f>D38*'Summary by IS Category'!$C$19</f>
        <v>10.332314091116663</v>
      </c>
      <c r="AA38" s="651">
        <f>E38*'Summary by IS Category'!$D$19</f>
        <v>0</v>
      </c>
      <c r="AB38" s="651">
        <f ca="1">F38*'Summary by IS Category'!$E$19</f>
        <v>-4.460014298442113E-3</v>
      </c>
      <c r="AC38" s="552">
        <f t="shared" ca="1" si="3"/>
        <v>10.293489764784969</v>
      </c>
    </row>
    <row r="39" spans="1:29">
      <c r="A39" s="12">
        <f t="shared" si="4"/>
        <v>26</v>
      </c>
      <c r="B39" s="44">
        <v>542</v>
      </c>
      <c r="C39" s="45">
        <f>SUMIF('Labor by Employee Grp'!$A$15:$A$121,$B39,'Labor by Employee Grp'!B$15:B$121)</f>
        <v>14779.04042628083</v>
      </c>
      <c r="D39" s="45">
        <f>SUMIF('Labor by Employee Grp'!$A$15:$A$121,$B39,'Labor by Employee Grp'!C$15:C$121)</f>
        <v>149173.41425712689</v>
      </c>
      <c r="E39" s="45">
        <f>SUMIF('Labor by Employee Grp'!$A$15:$A$121,$B39,'Labor by Employee Grp'!D$15:D$121)</f>
        <v>0</v>
      </c>
      <c r="F39" s="45">
        <f>SUMIF('Labor by Employee Grp'!$A$15:$A$121,$B39,'Labor by Employee Grp'!E$15:E$121)</f>
        <v>-313.94627150587098</v>
      </c>
      <c r="G39" s="45">
        <f t="shared" si="6"/>
        <v>163638.50841190186</v>
      </c>
      <c r="H39" s="12" t="s">
        <v>2767</v>
      </c>
      <c r="J39" s="45">
        <f>'Sal by FERC'!C39*$L$7</f>
        <v>440.41540470316875</v>
      </c>
      <c r="K39" s="45">
        <f>'Sal by FERC'!D39*$L$6</f>
        <v>1025.5672230177474</v>
      </c>
      <c r="L39" s="45">
        <f>'Sal by FERC'!E39*$L$8</f>
        <v>0</v>
      </c>
      <c r="M39" s="45">
        <f t="shared" si="7"/>
        <v>-2.8071539456611623</v>
      </c>
      <c r="N39" s="45">
        <f t="shared" si="8"/>
        <v>1463.1754737752551</v>
      </c>
      <c r="O39" s="36" t="s">
        <v>2767</v>
      </c>
      <c r="Q39" s="45">
        <f>'Sal by FERC'!J39+'Sal by FERC'!C39</f>
        <v>15219.455830983998</v>
      </c>
      <c r="R39" s="45">
        <f>'Sal by FERC'!K39+'Sal by FERC'!D39</f>
        <v>150198.98148014463</v>
      </c>
      <c r="S39" s="45">
        <f>'Sal by FERC'!L39+'Sal by FERC'!E39</f>
        <v>0</v>
      </c>
      <c r="T39" s="45">
        <f>'Sal by FERC'!M39+'Sal by FERC'!F39</f>
        <v>-316.75342545153217</v>
      </c>
      <c r="U39" s="45">
        <f t="shared" si="9"/>
        <v>165101.68388567711</v>
      </c>
      <c r="V39" s="36" t="s">
        <v>2767</v>
      </c>
      <c r="X39" s="43"/>
      <c r="Y39" s="651">
        <f>C39*'Summary by IS Category'!$B$19</f>
        <v>440.41540470316875</v>
      </c>
      <c r="Z39" s="651">
        <f>D39*'Summary by IS Category'!$C$19</f>
        <v>1025.5672230177474</v>
      </c>
      <c r="AA39" s="651">
        <f>E39*'Summary by IS Category'!$D$19</f>
        <v>0</v>
      </c>
      <c r="AB39" s="651">
        <f ca="1">F39*'Summary by IS Category'!$E$19</f>
        <v>-1.4096208409685378</v>
      </c>
      <c r="AC39" s="552">
        <f t="shared" ca="1" si="3"/>
        <v>1464.5730068799478</v>
      </c>
    </row>
    <row r="40" spans="1:29">
      <c r="A40" s="12">
        <f t="shared" si="4"/>
        <v>27</v>
      </c>
      <c r="B40" s="44">
        <v>543</v>
      </c>
      <c r="C40" s="45">
        <f>SUMIF('Labor by Employee Grp'!$A$15:$A$121,$B40,'Labor by Employee Grp'!B$15:B$121)</f>
        <v>52270.541390475868</v>
      </c>
      <c r="D40" s="45">
        <f>SUMIF('Labor by Employee Grp'!$A$15:$A$121,$B40,'Labor by Employee Grp'!C$15:C$121)</f>
        <v>274765.58957537124</v>
      </c>
      <c r="E40" s="45">
        <f>SUMIF('Labor by Employee Grp'!$A$15:$A$121,$B40,'Labor by Employee Grp'!D$15:D$121)</f>
        <v>0</v>
      </c>
      <c r="F40" s="45">
        <f>SUMIF('Labor by Employee Grp'!$A$15:$A$121,$B40,'Labor by Employee Grp'!E$15:E$121)</f>
        <v>1013.2094419745426</v>
      </c>
      <c r="G40" s="45">
        <f t="shared" si="6"/>
        <v>328049.34040782164</v>
      </c>
      <c r="H40" s="12" t="s">
        <v>2767</v>
      </c>
      <c r="J40" s="45">
        <f>'Sal by FERC'!C40*$L$7</f>
        <v>1557.662133436181</v>
      </c>
      <c r="K40" s="45">
        <f>'Sal by FERC'!D40*$L$6</f>
        <v>1889.0134283306772</v>
      </c>
      <c r="L40" s="45">
        <f>'Sal by FERC'!E40*$L$8</f>
        <v>0</v>
      </c>
      <c r="M40" s="45">
        <f t="shared" si="7"/>
        <v>10.6783437422998</v>
      </c>
      <c r="N40" s="45">
        <f t="shared" si="8"/>
        <v>3457.3539055091578</v>
      </c>
      <c r="O40" s="36" t="s">
        <v>2767</v>
      </c>
      <c r="Q40" s="45">
        <f>'Sal by FERC'!J40+'Sal by FERC'!C40</f>
        <v>53828.203523912052</v>
      </c>
      <c r="R40" s="45">
        <f>'Sal by FERC'!K40+'Sal by FERC'!D40</f>
        <v>276654.60300370189</v>
      </c>
      <c r="S40" s="45">
        <f>'Sal by FERC'!L40+'Sal by FERC'!E40</f>
        <v>0</v>
      </c>
      <c r="T40" s="45">
        <f>'Sal by FERC'!M40+'Sal by FERC'!F40</f>
        <v>1023.8877857168425</v>
      </c>
      <c r="U40" s="45">
        <f t="shared" si="9"/>
        <v>331506.69431333081</v>
      </c>
      <c r="V40" s="36" t="s">
        <v>2767</v>
      </c>
      <c r="X40" s="43"/>
      <c r="Y40" s="651">
        <f>C40*'Summary by IS Category'!$B$19</f>
        <v>1557.662133436181</v>
      </c>
      <c r="Z40" s="651">
        <f>D40*'Summary by IS Category'!$C$19</f>
        <v>1889.0134283306772</v>
      </c>
      <c r="AA40" s="651">
        <f>E40*'Summary by IS Category'!$D$19</f>
        <v>0</v>
      </c>
      <c r="AB40" s="651">
        <f ca="1">F40*'Summary by IS Category'!$E$19</f>
        <v>4.5493171134752872</v>
      </c>
      <c r="AC40" s="552">
        <f t="shared" ca="1" si="3"/>
        <v>3451.2248788803336</v>
      </c>
    </row>
    <row r="41" spans="1:29">
      <c r="A41" s="12">
        <f t="shared" si="4"/>
        <v>28</v>
      </c>
      <c r="B41" s="44">
        <v>544</v>
      </c>
      <c r="C41" s="45">
        <f>SUMIF('Labor by Employee Grp'!$A$15:$A$121,$B41,'Labor by Employee Grp'!B$15:B$121)</f>
        <v>285078.47968953045</v>
      </c>
      <c r="D41" s="45">
        <f>SUMIF('Labor by Employee Grp'!$A$15:$A$121,$B41,'Labor by Employee Grp'!C$15:C$121)</f>
        <v>450652.30696354824</v>
      </c>
      <c r="E41" s="45">
        <f>SUMIF('Labor by Employee Grp'!$A$15:$A$121,$B41,'Labor by Employee Grp'!D$15:D$121)</f>
        <v>0</v>
      </c>
      <c r="F41" s="45">
        <f>SUMIF('Labor by Employee Grp'!$A$15:$A$121,$B41,'Labor by Employee Grp'!E$15:E$121)</f>
        <v>-911.85652885101592</v>
      </c>
      <c r="G41" s="45">
        <f t="shared" si="6"/>
        <v>734818.93012422766</v>
      </c>
      <c r="H41" s="12" t="s">
        <v>2767</v>
      </c>
      <c r="J41" s="45">
        <f>'Sal by FERC'!C41*$L$7</f>
        <v>8495.3386947480067</v>
      </c>
      <c r="K41" s="45">
        <f>'Sal by FERC'!D41*$L$6</f>
        <v>3098.2346103743944</v>
      </c>
      <c r="L41" s="45">
        <f>'Sal by FERC'!E41*$L$8</f>
        <v>0</v>
      </c>
      <c r="M41" s="45">
        <f t="shared" si="7"/>
        <v>-14.368945411514508</v>
      </c>
      <c r="N41" s="45">
        <f t="shared" si="8"/>
        <v>11579.204359710888</v>
      </c>
      <c r="O41" s="36" t="s">
        <v>2767</v>
      </c>
      <c r="Q41" s="45">
        <f>'Sal by FERC'!J41+'Sal by FERC'!C41</f>
        <v>293573.81838427845</v>
      </c>
      <c r="R41" s="45">
        <f>'Sal by FERC'!K41+'Sal by FERC'!D41</f>
        <v>453750.54157392262</v>
      </c>
      <c r="S41" s="45">
        <f>'Sal by FERC'!L41+'Sal by FERC'!E41</f>
        <v>0</v>
      </c>
      <c r="T41" s="45">
        <f>'Sal by FERC'!M41+'Sal by FERC'!F41</f>
        <v>-926.22547426253038</v>
      </c>
      <c r="U41" s="45">
        <f t="shared" si="9"/>
        <v>746398.13448393857</v>
      </c>
      <c r="V41" s="36" t="s">
        <v>2767</v>
      </c>
      <c r="X41" s="43"/>
      <c r="Y41" s="651">
        <f>C41*'Summary by IS Category'!$B$19</f>
        <v>8495.3386947480067</v>
      </c>
      <c r="Z41" s="651">
        <f>D41*'Summary by IS Category'!$C$19</f>
        <v>3098.2346103743944</v>
      </c>
      <c r="AA41" s="651">
        <f>E41*'Summary by IS Category'!$D$19</f>
        <v>0</v>
      </c>
      <c r="AB41" s="651">
        <f ca="1">F41*'Summary by IS Category'!$E$19</f>
        <v>-4.0942418614376939</v>
      </c>
      <c r="AC41" s="552">
        <f t="shared" ca="1" si="3"/>
        <v>11589.479063260964</v>
      </c>
    </row>
    <row r="42" spans="1:29">
      <c r="A42" s="12">
        <f t="shared" si="4"/>
        <v>29</v>
      </c>
      <c r="B42" s="44">
        <v>545</v>
      </c>
      <c r="C42" s="45">
        <f>SUMIF('Labor by Employee Grp'!$A$15:$A$121,$B42,'Labor by Employee Grp'!B$15:B$121)</f>
        <v>371186.80490084522</v>
      </c>
      <c r="D42" s="45">
        <f>SUMIF('Labor by Employee Grp'!$A$15:$A$121,$B42,'Labor by Employee Grp'!C$15:C$121)</f>
        <v>946401.9676854175</v>
      </c>
      <c r="E42" s="45">
        <f>SUMIF('Labor by Employee Grp'!$A$15:$A$121,$B42,'Labor by Employee Grp'!D$15:D$121)</f>
        <v>0</v>
      </c>
      <c r="F42" s="45">
        <f>SUMIF('Labor by Employee Grp'!$A$15:$A$121,$B42,'Labor by Employee Grp'!E$15:E$121)</f>
        <v>1447.1990308827749</v>
      </c>
      <c r="G42" s="45">
        <f t="shared" si="6"/>
        <v>1319035.9716171455</v>
      </c>
      <c r="H42" s="12" t="s">
        <v>2767</v>
      </c>
      <c r="I42" s="53"/>
      <c r="J42" s="45">
        <f>'Sal by FERC'!C42*$L$7</f>
        <v>11061.366786045188</v>
      </c>
      <c r="K42" s="45">
        <f>'Sal by FERC'!D42*$L$6</f>
        <v>6506.5135278372454</v>
      </c>
      <c r="L42" s="45">
        <f>'Sal by FERC'!E42*$L$8</f>
        <v>0</v>
      </c>
      <c r="M42" s="45">
        <f t="shared" si="7"/>
        <v>19.296020043500107</v>
      </c>
      <c r="N42" s="45">
        <f t="shared" si="8"/>
        <v>17587.176333925934</v>
      </c>
      <c r="O42" s="36" t="s">
        <v>2767</v>
      </c>
      <c r="P42" s="46"/>
      <c r="Q42" s="45">
        <f>'Sal by FERC'!J42+'Sal by FERC'!C42</f>
        <v>382248.17168689042</v>
      </c>
      <c r="R42" s="45">
        <f>'Sal by FERC'!K42+'Sal by FERC'!D42</f>
        <v>952908.48121325474</v>
      </c>
      <c r="S42" s="45">
        <f>'Sal by FERC'!L42+'Sal by FERC'!E42</f>
        <v>0</v>
      </c>
      <c r="T42" s="45">
        <f>'Sal by FERC'!M42+'Sal by FERC'!F42</f>
        <v>1466.4950509262749</v>
      </c>
      <c r="U42" s="45">
        <f t="shared" si="9"/>
        <v>1336623.1479510714</v>
      </c>
      <c r="V42" s="36" t="s">
        <v>2767</v>
      </c>
      <c r="W42" s="46"/>
      <c r="X42" s="43"/>
      <c r="Y42" s="651">
        <f>C42*'Summary by IS Category'!$B$19</f>
        <v>11061.366786045188</v>
      </c>
      <c r="Z42" s="651">
        <f>D42*'Summary by IS Category'!$C$19</f>
        <v>6506.5135278372454</v>
      </c>
      <c r="AA42" s="651">
        <f>E42*'Summary by IS Category'!$D$19</f>
        <v>0</v>
      </c>
      <c r="AB42" s="651">
        <f ca="1">F42*'Summary by IS Category'!$E$19</f>
        <v>6.4979332456371628</v>
      </c>
      <c r="AC42" s="552">
        <f t="shared" ca="1" si="3"/>
        <v>17574.378247128072</v>
      </c>
    </row>
    <row r="43" spans="1:29">
      <c r="A43" s="12">
        <f t="shared" si="4"/>
        <v>30</v>
      </c>
      <c r="B43" s="44">
        <v>551</v>
      </c>
      <c r="C43" s="45">
        <f>SUMIF('Labor by Employee Grp'!$A$15:$A$121,$B43,'Labor by Employee Grp'!B$15:B$121)</f>
        <v>330298.58270649629</v>
      </c>
      <c r="D43" s="45">
        <f>SUMIF('Labor by Employee Grp'!$A$15:$A$121,$B43,'Labor by Employee Grp'!C$15:C$121)</f>
        <v>525.27229031891113</v>
      </c>
      <c r="E43" s="45">
        <f>SUMIF('Labor by Employee Grp'!$A$15:$A$121,$B43,'Labor by Employee Grp'!D$15:D$121)</f>
        <v>0</v>
      </c>
      <c r="F43" s="45">
        <f>SUMIF('Labor by Employee Grp'!$A$15:$A$121,$B43,'Labor by Employee Grp'!E$15:E$121)</f>
        <v>15.071065148479821</v>
      </c>
      <c r="G43" s="45">
        <f t="shared" si="6"/>
        <v>330838.92606196366</v>
      </c>
      <c r="H43" s="12" t="s">
        <v>2767</v>
      </c>
      <c r="J43" s="45">
        <f>'Sal by FERC'!C43*$L$7</f>
        <v>9842.8977646535895</v>
      </c>
      <c r="K43" s="45">
        <f>'Sal by FERC'!D43*$L$6</f>
        <v>3.6112469959425142</v>
      </c>
      <c r="L43" s="45">
        <f>'Sal by FERC'!E43*$L$8</f>
        <v>0</v>
      </c>
      <c r="M43" s="45">
        <f t="shared" si="7"/>
        <v>0.44856916016861104</v>
      </c>
      <c r="N43" s="45">
        <f t="shared" si="8"/>
        <v>9846.9575808097015</v>
      </c>
      <c r="O43" s="36" t="s">
        <v>2767</v>
      </c>
      <c r="Q43" s="45">
        <f>'Sal by FERC'!J43+'Sal by FERC'!C43</f>
        <v>340141.4804711499</v>
      </c>
      <c r="R43" s="45">
        <f>'Sal by FERC'!K43+'Sal by FERC'!D43</f>
        <v>528.8835373148537</v>
      </c>
      <c r="S43" s="45">
        <f>'Sal by FERC'!L43+'Sal by FERC'!E43</f>
        <v>0</v>
      </c>
      <c r="T43" s="45">
        <f>'Sal by FERC'!M43+'Sal by FERC'!F43</f>
        <v>15.519634308648433</v>
      </c>
      <c r="U43" s="45">
        <f t="shared" si="9"/>
        <v>340685.88364277338</v>
      </c>
      <c r="V43" s="36" t="s">
        <v>2767</v>
      </c>
      <c r="X43" s="43"/>
      <c r="Y43" s="651">
        <f>C43*'Summary by IS Category'!$B$19</f>
        <v>9842.8977646535895</v>
      </c>
      <c r="Z43" s="651">
        <f>D43*'Summary by IS Category'!$C$19</f>
        <v>3.6112469959425142</v>
      </c>
      <c r="AA43" s="651">
        <f>E43*'Summary by IS Category'!$D$19</f>
        <v>0</v>
      </c>
      <c r="AB43" s="651">
        <f ca="1">F43*'Summary by IS Category'!$E$19</f>
        <v>6.7669182459121707E-2</v>
      </c>
      <c r="AC43" s="552">
        <f t="shared" ca="1" si="3"/>
        <v>9846.5766808319913</v>
      </c>
    </row>
    <row r="44" spans="1:29">
      <c r="A44" s="12">
        <f t="shared" si="4"/>
        <v>31</v>
      </c>
      <c r="B44" s="44">
        <v>552</v>
      </c>
      <c r="C44" s="45">
        <f>SUMIF('Labor by Employee Grp'!$A$15:$A$121,$B44,'Labor by Employee Grp'!B$15:B$121)</f>
        <v>25285.114193706908</v>
      </c>
      <c r="D44" s="45">
        <f>SUMIF('Labor by Employee Grp'!$A$15:$A$121,$B44,'Labor by Employee Grp'!C$15:C$121)</f>
        <v>141789.66557688991</v>
      </c>
      <c r="E44" s="45">
        <f>SUMIF('Labor by Employee Grp'!$A$15:$A$121,$B44,'Labor by Employee Grp'!D$15:D$121)</f>
        <v>0</v>
      </c>
      <c r="F44" s="45">
        <f>SUMIF('Labor by Employee Grp'!$A$15:$A$121,$B44,'Labor by Employee Grp'!E$15:E$121)</f>
        <v>-341.55372266422262</v>
      </c>
      <c r="G44" s="45">
        <f t="shared" si="6"/>
        <v>166733.22604793261</v>
      </c>
      <c r="H44" s="12" t="s">
        <v>2767</v>
      </c>
      <c r="J44" s="45">
        <f>'Sal by FERC'!C44*$L$7</f>
        <v>753.49640297246583</v>
      </c>
      <c r="K44" s="45">
        <f>'Sal by FERC'!D44*$L$6</f>
        <v>974.80395084111808</v>
      </c>
      <c r="L44" s="45">
        <f>'Sal by FERC'!E44*$L$8</f>
        <v>0</v>
      </c>
      <c r="M44" s="45">
        <f t="shared" si="7"/>
        <v>-3.5331928645211943</v>
      </c>
      <c r="N44" s="45">
        <f t="shared" si="8"/>
        <v>1724.7671609490628</v>
      </c>
      <c r="O44" s="36" t="s">
        <v>2767</v>
      </c>
      <c r="Q44" s="45">
        <f>'Sal by FERC'!J44+'Sal by FERC'!C44</f>
        <v>26038.610596679373</v>
      </c>
      <c r="R44" s="45">
        <f>'Sal by FERC'!K44+'Sal by FERC'!D44</f>
        <v>142764.46952773104</v>
      </c>
      <c r="S44" s="45">
        <f>'Sal by FERC'!L44+'Sal by FERC'!E44</f>
        <v>0</v>
      </c>
      <c r="T44" s="45">
        <f>'Sal by FERC'!M44+'Sal by FERC'!F44</f>
        <v>-345.08691552874382</v>
      </c>
      <c r="U44" s="45">
        <f t="shared" si="9"/>
        <v>168457.99320888167</v>
      </c>
      <c r="V44" s="36" t="s">
        <v>2767</v>
      </c>
      <c r="X44" s="43"/>
      <c r="Y44" s="651">
        <f>C44*'Summary by IS Category'!$B$19</f>
        <v>753.49640297246583</v>
      </c>
      <c r="Z44" s="651">
        <f>D44*'Summary by IS Category'!$C$19</f>
        <v>974.80395084111808</v>
      </c>
      <c r="AA44" s="651">
        <f>E44*'Summary by IS Category'!$D$19</f>
        <v>0</v>
      </c>
      <c r="AB44" s="651">
        <f ca="1">F44*'Summary by IS Category'!$E$19</f>
        <v>-1.5335784797459289</v>
      </c>
      <c r="AC44" s="552">
        <f t="shared" ca="1" si="3"/>
        <v>1726.766775333838</v>
      </c>
    </row>
    <row r="45" spans="1:29">
      <c r="A45" s="12">
        <f t="shared" si="4"/>
        <v>32</v>
      </c>
      <c r="B45" s="44">
        <v>553</v>
      </c>
      <c r="C45" s="45">
        <f>SUMIF('Labor by Employee Grp'!$A$15:$A$121,$B45,'Labor by Employee Grp'!B$15:B$121)</f>
        <v>169739.04723453452</v>
      </c>
      <c r="D45" s="45">
        <f>SUMIF('Labor by Employee Grp'!$A$15:$A$121,$B45,'Labor by Employee Grp'!C$15:C$121)</f>
        <v>954139.2356006488</v>
      </c>
      <c r="E45" s="45">
        <f>SUMIF('Labor by Employee Grp'!$A$15:$A$121,$B45,'Labor by Employee Grp'!D$15:D$121)</f>
        <v>17120.376066991561</v>
      </c>
      <c r="F45" s="45">
        <f>SUMIF('Labor by Employee Grp'!$A$15:$A$121,$B45,'Labor by Employee Grp'!E$15:E$121)</f>
        <v>-101478.71084762222</v>
      </c>
      <c r="G45" s="45">
        <f t="shared" si="6"/>
        <v>1039519.9480545525</v>
      </c>
      <c r="H45" s="12" t="s">
        <v>2767</v>
      </c>
      <c r="J45" s="45">
        <f>'Sal by FERC'!C45*$L$7</f>
        <v>5058.2236075891287</v>
      </c>
      <c r="K45" s="45">
        <f>'Sal by FERC'!D45*$L$6</f>
        <v>6559.7072447544606</v>
      </c>
      <c r="L45" s="45">
        <f>'Sal by FERC'!E45*$L$8</f>
        <v>513.61128200974679</v>
      </c>
      <c r="M45" s="45">
        <f t="shared" si="7"/>
        <v>-1078.9611773709696</v>
      </c>
      <c r="N45" s="45">
        <f t="shared" si="8"/>
        <v>11052.580956982367</v>
      </c>
      <c r="O45" s="36" t="s">
        <v>2767</v>
      </c>
      <c r="Q45" s="45">
        <f>'Sal by FERC'!J45+'Sal by FERC'!C45</f>
        <v>174797.27084212366</v>
      </c>
      <c r="R45" s="45">
        <f>'Sal by FERC'!K45+'Sal by FERC'!D45</f>
        <v>960698.94284540322</v>
      </c>
      <c r="S45" s="45">
        <f>'Sal by FERC'!L45+'Sal by FERC'!E45</f>
        <v>17633.987349001309</v>
      </c>
      <c r="T45" s="45">
        <f>'Sal by FERC'!M45+'Sal by FERC'!F45</f>
        <v>-102557.6720249932</v>
      </c>
      <c r="U45" s="45">
        <f t="shared" si="9"/>
        <v>1050572.529011535</v>
      </c>
      <c r="V45" s="36" t="s">
        <v>2767</v>
      </c>
      <c r="X45" s="43"/>
      <c r="Y45" s="651">
        <f>C45*'Summary by IS Category'!$B$19</f>
        <v>5058.2236075891287</v>
      </c>
      <c r="Z45" s="651">
        <f>D45*'Summary by IS Category'!$C$19</f>
        <v>6559.7072447544606</v>
      </c>
      <c r="AA45" s="651">
        <f>E45*'Summary by IS Category'!$D$19</f>
        <v>513.61128200974679</v>
      </c>
      <c r="AB45" s="651">
        <f ca="1">F45*'Summary by IS Category'!$E$19</f>
        <v>-455.64008465299855</v>
      </c>
      <c r="AC45" s="552">
        <f t="shared" ca="1" si="3"/>
        <v>11675.902049700338</v>
      </c>
    </row>
    <row r="46" spans="1:29">
      <c r="A46" s="12">
        <f t="shared" si="4"/>
        <v>33</v>
      </c>
      <c r="B46" s="44">
        <v>554</v>
      </c>
      <c r="C46" s="45">
        <f>SUMIF('Labor by Employee Grp'!$A$15:$A$121,$B46,'Labor by Employee Grp'!B$15:B$121)</f>
        <v>43813.321842617639</v>
      </c>
      <c r="D46" s="45">
        <f>SUMIF('Labor by Employee Grp'!$A$15:$A$121,$B46,'Labor by Employee Grp'!C$15:C$121)</f>
        <v>179493.40595778576</v>
      </c>
      <c r="E46" s="45">
        <f>SUMIF('Labor by Employee Grp'!$A$15:$A$121,$B46,'Labor by Employee Grp'!D$15:D$121)</f>
        <v>0</v>
      </c>
      <c r="F46" s="45">
        <f>SUMIF('Labor by Employee Grp'!$A$15:$A$121,$B46,'Labor by Employee Grp'!E$15:E$121)</f>
        <v>138.6994692604037</v>
      </c>
      <c r="G46" s="45">
        <f t="shared" si="6"/>
        <v>223445.42726966381</v>
      </c>
      <c r="H46" s="12" t="s">
        <v>2767</v>
      </c>
      <c r="I46" s="53"/>
      <c r="J46" s="45">
        <f>'Sal by FERC'!C46*$L$7</f>
        <v>1305.6369909100056</v>
      </c>
      <c r="K46" s="45">
        <f>'Sal by FERC'!D46*$L$6</f>
        <v>1234.017165959777</v>
      </c>
      <c r="L46" s="45">
        <f>'Sal by FERC'!E46*$L$8</f>
        <v>0</v>
      </c>
      <c r="M46" s="45">
        <f t="shared" si="7"/>
        <v>1.5774208288863769</v>
      </c>
      <c r="N46" s="45">
        <f t="shared" si="8"/>
        <v>2541.2315776986688</v>
      </c>
      <c r="O46" s="36" t="s">
        <v>2767</v>
      </c>
      <c r="P46" s="46"/>
      <c r="Q46" s="45">
        <f>'Sal by FERC'!J46+'Sal by FERC'!C46</f>
        <v>45118.958833527642</v>
      </c>
      <c r="R46" s="45">
        <f>'Sal by FERC'!K46+'Sal by FERC'!D46</f>
        <v>180727.42312374554</v>
      </c>
      <c r="S46" s="45">
        <f>'Sal by FERC'!L46+'Sal by FERC'!E46</f>
        <v>0</v>
      </c>
      <c r="T46" s="45">
        <f>'Sal by FERC'!M46+'Sal by FERC'!F46</f>
        <v>140.27689008929008</v>
      </c>
      <c r="U46" s="45">
        <f t="shared" si="9"/>
        <v>225986.65884736247</v>
      </c>
      <c r="V46" s="36" t="s">
        <v>2767</v>
      </c>
      <c r="W46" s="46"/>
      <c r="X46" s="43"/>
      <c r="Y46" s="651">
        <f>C46*'Summary by IS Category'!$B$19</f>
        <v>1305.6369909100056</v>
      </c>
      <c r="Z46" s="651">
        <f>D46*'Summary by IS Category'!$C$19</f>
        <v>1234.017165959777</v>
      </c>
      <c r="AA46" s="651">
        <f>E46*'Summary by IS Category'!$D$19</f>
        <v>0</v>
      </c>
      <c r="AB46" s="651">
        <f ca="1">F46*'Summary by IS Category'!$E$19</f>
        <v>0.62276153675258383</v>
      </c>
      <c r="AC46" s="552">
        <f t="shared" ca="1" si="3"/>
        <v>2540.2769184065351</v>
      </c>
    </row>
    <row r="47" spans="1:29">
      <c r="A47" s="12">
        <f t="shared" si="4"/>
        <v>34</v>
      </c>
      <c r="B47" s="54" t="s">
        <v>2768</v>
      </c>
      <c r="C47" s="656">
        <f>SUM(C33:C46)</f>
        <v>1378761.3582959489</v>
      </c>
      <c r="D47" s="656">
        <f>SUM(D33:D46)</f>
        <v>3771301.9019164215</v>
      </c>
      <c r="E47" s="656">
        <f>SUM(E33:E46)</f>
        <v>17120.376066991561</v>
      </c>
      <c r="F47" s="656">
        <f>SUM(F33:F46)</f>
        <v>-102527.97667121714</v>
      </c>
      <c r="G47" s="656">
        <f>SUM(G33:G46)</f>
        <v>5064655.6596081443</v>
      </c>
      <c r="I47" s="49">
        <f ca="1">+G47/$G$265</f>
        <v>3.4397757035956933E-2</v>
      </c>
      <c r="J47" s="51">
        <f>SUM(J33:J46)</f>
        <v>41087.088477219266</v>
      </c>
      <c r="K47" s="51">
        <f>SUM(K33:K46)</f>
        <v>25927.70057567539</v>
      </c>
      <c r="L47" s="51">
        <f>SUM(L33:L46)</f>
        <v>513.61128200974679</v>
      </c>
      <c r="M47" s="51">
        <f>SUM(M33:M46)</f>
        <v>-1086.7747435434687</v>
      </c>
      <c r="N47" s="51">
        <f>SUM(N33:N46)</f>
        <v>66441.625591360949</v>
      </c>
      <c r="P47" s="49">
        <f ca="1">+N47/$N$265</f>
        <v>2.0267292151271727E-2</v>
      </c>
      <c r="Q47" s="51">
        <f>'Sal by FERC'!J47+'Sal by FERC'!C47</f>
        <v>1419848.4467731682</v>
      </c>
      <c r="R47" s="51">
        <f>'Sal by FERC'!K47+'Sal by FERC'!D47</f>
        <v>3797229.6024920968</v>
      </c>
      <c r="S47" s="51">
        <f>'Sal by FERC'!L47+'Sal by FERC'!E47</f>
        <v>17633.987349001309</v>
      </c>
      <c r="T47" s="51">
        <f>'Sal by FERC'!M47+'Sal by FERC'!F47</f>
        <v>-103614.75141476061</v>
      </c>
      <c r="U47" s="51">
        <f>SUM(U33:U46)</f>
        <v>5131097.2851995053</v>
      </c>
      <c r="W47" s="49">
        <f ca="1">+U47/$U$265</f>
        <v>3.4089988759626065E-2</v>
      </c>
      <c r="X47" s="43"/>
      <c r="Y47" s="651">
        <f>C47*'Summary by IS Category'!$B$19</f>
        <v>41087.08847721928</v>
      </c>
      <c r="Z47" s="651">
        <f>D47*'Summary by IS Category'!$C$19</f>
        <v>25927.700575675397</v>
      </c>
      <c r="AA47" s="651">
        <f>E47*'Summary by IS Category'!$D$19</f>
        <v>513.61128200974679</v>
      </c>
      <c r="AB47" s="651">
        <f ca="1">F47*'Summary by IS Category'!$E$19</f>
        <v>-460.35129515905408</v>
      </c>
      <c r="AC47" s="552">
        <f t="shared" ca="1" si="3"/>
        <v>67068.049039745369</v>
      </c>
    </row>
    <row r="48" spans="1:29">
      <c r="A48" s="12">
        <f t="shared" si="4"/>
        <v>35</v>
      </c>
      <c r="B48" s="47" t="s">
        <v>2769</v>
      </c>
      <c r="C48" s="168">
        <f>+C31+C47</f>
        <v>7453029.3848217949</v>
      </c>
      <c r="D48" s="168">
        <f>+D31+D47</f>
        <v>13044817.275450278</v>
      </c>
      <c r="E48" s="168">
        <f>+E31+E47</f>
        <v>17120.376066991561</v>
      </c>
      <c r="F48" s="168">
        <f>+F31+F47</f>
        <v>-95687.905248737996</v>
      </c>
      <c r="G48" s="168">
        <f>+G31+G47</f>
        <v>20419279.131090328</v>
      </c>
      <c r="J48" s="48">
        <f>+J31+J47</f>
        <v>222100.27566768951</v>
      </c>
      <c r="K48" s="48">
        <f>+K31+K47</f>
        <v>89683.118768720655</v>
      </c>
      <c r="L48" s="48">
        <f>+L31+L47</f>
        <v>513.61128200974679</v>
      </c>
      <c r="M48" s="48">
        <f>+M31+M47</f>
        <v>-1027.6441930193635</v>
      </c>
      <c r="N48" s="48">
        <f>+N31+N47</f>
        <v>311249.91472719685</v>
      </c>
      <c r="Q48" s="48">
        <f>+Q31+Q47</f>
        <v>7675129.6604894847</v>
      </c>
      <c r="R48" s="48">
        <f>+R31+R47</f>
        <v>13134500.394218996</v>
      </c>
      <c r="S48" s="48">
        <f>+S31+S47</f>
        <v>17633.987349001309</v>
      </c>
      <c r="T48" s="48">
        <f>+T31+T47</f>
        <v>-96715.54944175735</v>
      </c>
      <c r="U48" s="48">
        <f>+U31+U47</f>
        <v>20730548.49261573</v>
      </c>
      <c r="X48" s="43"/>
      <c r="Y48" s="651">
        <f>C48*'Summary by IS Category'!$B$19</f>
        <v>222100.27566768948</v>
      </c>
      <c r="Z48" s="651">
        <f>D48*'Summary by IS Category'!$C$19</f>
        <v>89683.118768720669</v>
      </c>
      <c r="AA48" s="651">
        <f>E48*'Summary by IS Category'!$D$19</f>
        <v>513.61128200974679</v>
      </c>
      <c r="AB48" s="651">
        <f ca="1">F48*'Summary by IS Category'!$E$19</f>
        <v>-429.63932911278869</v>
      </c>
      <c r="AC48" s="552">
        <f t="shared" ca="1" si="3"/>
        <v>311867.36638930714</v>
      </c>
    </row>
    <row r="49" spans="1:29">
      <c r="A49" s="12">
        <f t="shared" si="4"/>
        <v>36</v>
      </c>
      <c r="B49" s="54"/>
      <c r="C49" s="48"/>
      <c r="D49" s="48"/>
      <c r="E49" s="48"/>
      <c r="F49" s="48"/>
      <c r="G49" s="48"/>
      <c r="J49" s="48"/>
      <c r="K49" s="48"/>
      <c r="L49" s="48"/>
      <c r="M49" s="48"/>
      <c r="N49" s="48"/>
      <c r="Q49" s="48"/>
      <c r="R49" s="48"/>
      <c r="S49" s="48"/>
      <c r="T49" s="48"/>
      <c r="U49" s="48"/>
      <c r="X49" s="43"/>
    </row>
    <row r="50" spans="1:29">
      <c r="A50" s="12">
        <f t="shared" si="4"/>
        <v>37</v>
      </c>
      <c r="B50" s="54" t="s">
        <v>2766</v>
      </c>
      <c r="C50" s="51">
        <f>+C14+C31</f>
        <v>10455027.864253649</v>
      </c>
      <c r="D50" s="51">
        <f>+D14+D31</f>
        <v>9273515.3735338561</v>
      </c>
      <c r="E50" s="51">
        <f>+E14+E31</f>
        <v>0</v>
      </c>
      <c r="F50" s="51">
        <f>+F14+F31</f>
        <v>6840.0714224791509</v>
      </c>
      <c r="G50" s="51">
        <f>+G14+G31</f>
        <v>19735383.309209988</v>
      </c>
      <c r="I50" s="49">
        <f ca="1">+G50/$G$265</f>
        <v>0.13403732962453921</v>
      </c>
      <c r="J50" s="51">
        <f>+J14+J31</f>
        <v>311559.83035475877</v>
      </c>
      <c r="K50" s="51">
        <f>+K14+K31</f>
        <v>63755.418193045261</v>
      </c>
      <c r="L50" s="51">
        <f>+L14+L31</f>
        <v>0</v>
      </c>
      <c r="M50" s="51">
        <f>+M14+M31</f>
        <v>59.130550524105352</v>
      </c>
      <c r="N50" s="51">
        <f>+N14+N31</f>
        <v>375354.93230012449</v>
      </c>
      <c r="P50" s="49">
        <f ca="1">+N50/$N$265</f>
        <v>0.11449792213296775</v>
      </c>
      <c r="Q50" s="51">
        <f>+Q14+Q31</f>
        <v>10766587.694608409</v>
      </c>
      <c r="R50" s="51">
        <f>+R14+R31</f>
        <v>9337270.7917269003</v>
      </c>
      <c r="S50" s="51">
        <f>+S14+S31</f>
        <v>0</v>
      </c>
      <c r="T50" s="51">
        <f>+T14+T31</f>
        <v>6899.2019730032553</v>
      </c>
      <c r="U50" s="51">
        <f>+U14+U31</f>
        <v>20110757.688308313</v>
      </c>
      <c r="W50" s="49">
        <f ca="1">+U50/$U$265</f>
        <v>0.13361187002232752</v>
      </c>
      <c r="X50" s="43"/>
    </row>
    <row r="51" spans="1:29">
      <c r="A51" s="12">
        <f t="shared" si="4"/>
        <v>38</v>
      </c>
      <c r="B51" s="54" t="s">
        <v>2768</v>
      </c>
      <c r="C51" s="51">
        <f>+C47</f>
        <v>1378761.3582959489</v>
      </c>
      <c r="D51" s="51">
        <f>+D47</f>
        <v>3771301.9019164215</v>
      </c>
      <c r="E51" s="51">
        <f>+E47</f>
        <v>17120.376066991561</v>
      </c>
      <c r="F51" s="51">
        <f>+F47</f>
        <v>-102527.97667121714</v>
      </c>
      <c r="G51" s="51">
        <f>+G47</f>
        <v>5064655.6596081443</v>
      </c>
      <c r="I51" s="49">
        <f ca="1">+G51/$G$265</f>
        <v>3.4397757035956933E-2</v>
      </c>
      <c r="J51" s="51">
        <f>+J47</f>
        <v>41087.088477219266</v>
      </c>
      <c r="K51" s="51">
        <f>+K47</f>
        <v>25927.70057567539</v>
      </c>
      <c r="L51" s="51">
        <f>+L47</f>
        <v>513.61128200974679</v>
      </c>
      <c r="M51" s="51">
        <f>+M47</f>
        <v>-1086.7747435434687</v>
      </c>
      <c r="N51" s="51">
        <f>+N47</f>
        <v>66441.625591360949</v>
      </c>
      <c r="P51" s="49">
        <f ca="1">+N51/$N$265</f>
        <v>2.0267292151271727E-2</v>
      </c>
      <c r="Q51" s="51">
        <f>+Q47</f>
        <v>1419848.4467731682</v>
      </c>
      <c r="R51" s="51">
        <f>+R47</f>
        <v>3797229.6024920968</v>
      </c>
      <c r="S51" s="51">
        <f>+S47</f>
        <v>17633.987349001309</v>
      </c>
      <c r="T51" s="51">
        <f>+T47</f>
        <v>-103614.75141476061</v>
      </c>
      <c r="U51" s="51">
        <f>+U47</f>
        <v>5131097.2851995053</v>
      </c>
      <c r="W51" s="49">
        <f ca="1">+U51/$U$265</f>
        <v>3.4089988759626065E-2</v>
      </c>
      <c r="X51" s="43"/>
    </row>
    <row r="52" spans="1:29">
      <c r="A52" s="12">
        <f t="shared" si="4"/>
        <v>39</v>
      </c>
      <c r="B52" s="54" t="s">
        <v>2770</v>
      </c>
      <c r="C52" s="51">
        <f>SUM(C50:C51)</f>
        <v>11833789.222549599</v>
      </c>
      <c r="D52" s="51">
        <f>SUM(D50:D51)</f>
        <v>13044817.275450278</v>
      </c>
      <c r="E52" s="51">
        <f>SUM(E50:E51)</f>
        <v>17120.376066991561</v>
      </c>
      <c r="F52" s="51">
        <f>SUM(F50:F51)</f>
        <v>-95687.905248737996</v>
      </c>
      <c r="G52" s="51">
        <f>SUM(G50:G51)</f>
        <v>24800038.968818132</v>
      </c>
      <c r="J52" s="51">
        <f>SUM(J50:J51)</f>
        <v>352646.91883197805</v>
      </c>
      <c r="K52" s="51">
        <f>SUM(K50:K51)</f>
        <v>89683.118768720655</v>
      </c>
      <c r="L52" s="51">
        <f>SUM(L50:L51)</f>
        <v>513.61128200974679</v>
      </c>
      <c r="M52" s="51">
        <f>SUM(M50:M51)</f>
        <v>-1027.6441930193635</v>
      </c>
      <c r="N52" s="51">
        <f>SUM(N50:N51)</f>
        <v>441796.55789148546</v>
      </c>
      <c r="Q52" s="51">
        <f>SUM(Q50:Q51)</f>
        <v>12186436.141381577</v>
      </c>
      <c r="R52" s="51">
        <f>SUM(R50:R51)</f>
        <v>13134500.394218996</v>
      </c>
      <c r="S52" s="51">
        <f>SUM(S50:S51)</f>
        <v>17633.987349001309</v>
      </c>
      <c r="T52" s="51">
        <f>SUM(T50:T51)</f>
        <v>-96715.54944175735</v>
      </c>
      <c r="U52" s="51">
        <f>SUM(U50:U51)</f>
        <v>25241854.973507818</v>
      </c>
      <c r="X52" s="43"/>
    </row>
    <row r="53" spans="1:29">
      <c r="A53" s="12">
        <f t="shared" si="4"/>
        <v>40</v>
      </c>
      <c r="B53" s="52"/>
      <c r="C53" s="45"/>
      <c r="D53" s="45"/>
      <c r="E53" s="45"/>
      <c r="F53" s="45"/>
      <c r="G53" s="45"/>
      <c r="J53" s="45"/>
      <c r="K53" s="45"/>
      <c r="L53" s="45"/>
      <c r="M53" s="45"/>
      <c r="N53" s="45"/>
      <c r="Q53" s="45"/>
      <c r="R53" s="45"/>
      <c r="S53" s="45"/>
      <c r="T53" s="45"/>
      <c r="U53" s="45"/>
      <c r="X53" s="43"/>
    </row>
    <row r="54" spans="1:29">
      <c r="A54" s="12">
        <f t="shared" si="4"/>
        <v>41</v>
      </c>
      <c r="B54" s="44">
        <v>560</v>
      </c>
      <c r="C54" s="45">
        <f>SUMIF('Labor by Employee Grp'!$A$15:$A$121,$B54,'Labor by Employee Grp'!B$15:B$121)</f>
        <v>2012479.6101233622</v>
      </c>
      <c r="D54" s="45">
        <f>SUMIF('Labor by Employee Grp'!$A$15:$A$121,$B54,'Labor by Employee Grp'!C$15:C$121)</f>
        <v>0</v>
      </c>
      <c r="E54" s="45">
        <f>SUMIF('Labor by Employee Grp'!$A$15:$A$121,$B54,'Labor by Employee Grp'!D$15:D$121)</f>
        <v>0</v>
      </c>
      <c r="F54" s="45">
        <f>SUMIF('Labor by Employee Grp'!$A$15:$A$121,$B54,'Labor by Employee Grp'!E$15:E$121)</f>
        <v>-2044.0931330777571</v>
      </c>
      <c r="G54" s="45">
        <f t="shared" ref="G54:G65" si="10">SUM(C54:F54)</f>
        <v>2010435.5169902844</v>
      </c>
      <c r="H54" s="12" t="s">
        <v>2764</v>
      </c>
      <c r="J54" s="45">
        <f>'Sal by FERC'!C54*$L$7</f>
        <v>59971.892381676189</v>
      </c>
      <c r="K54" s="45">
        <f>'Sal by FERC'!D54*$L$6</f>
        <v>0</v>
      </c>
      <c r="L54" s="45">
        <f>'Sal by FERC'!E54*$L$8</f>
        <v>0</v>
      </c>
      <c r="M54" s="45">
        <f t="shared" ref="M54:M65" si="11">IF(C54+D54+E54=0,0,($L$7*C54/(C54+D54+E54)+$L$6*D54/(C54+D54+E54)+$L$8*E54/(C54+D54+E54))*F54)</f>
        <v>-60.913975365717157</v>
      </c>
      <c r="N54" s="45">
        <f t="shared" ref="N54:N65" si="12">SUM(J54:M54)</f>
        <v>59910.978406310474</v>
      </c>
      <c r="O54" s="36" t="s">
        <v>2764</v>
      </c>
      <c r="Q54" s="45">
        <f>'Sal by FERC'!J54+'Sal by FERC'!C54</f>
        <v>2072451.5025050384</v>
      </c>
      <c r="R54" s="45">
        <f>'Sal by FERC'!K54+'Sal by FERC'!D54</f>
        <v>0</v>
      </c>
      <c r="S54" s="45">
        <f>'Sal by FERC'!L54+'Sal by FERC'!E54</f>
        <v>0</v>
      </c>
      <c r="T54" s="45">
        <f>'Sal by FERC'!M54+'Sal by FERC'!F54</f>
        <v>-2105.0071084434744</v>
      </c>
      <c r="U54" s="45">
        <f t="shared" ref="U54:U65" si="13">SUM(Q54:T54)</f>
        <v>2070346.495396595</v>
      </c>
      <c r="V54" s="36" t="s">
        <v>2764</v>
      </c>
      <c r="X54" s="43"/>
      <c r="Y54" s="651">
        <f>C54*'Summary by IS Category'!$B$19</f>
        <v>59971.892381676189</v>
      </c>
      <c r="Z54" s="651">
        <f>D54*'Summary by IS Category'!$C$19</f>
        <v>0</v>
      </c>
      <c r="AA54" s="651">
        <f>E54*'Summary by IS Category'!$D$19</f>
        <v>0</v>
      </c>
      <c r="AB54" s="651">
        <f ca="1">F54*'Summary by IS Category'!$E$19</f>
        <v>-9.1779917227435437</v>
      </c>
      <c r="AC54" s="552">
        <f t="shared" ref="AC54" ca="1" si="14">SUM(Y54:AB54)</f>
        <v>59962.714389953442</v>
      </c>
    </row>
    <row r="55" spans="1:29">
      <c r="A55" s="12">
        <f t="shared" si="4"/>
        <v>42</v>
      </c>
      <c r="B55" s="44">
        <v>5611</v>
      </c>
      <c r="C55" s="45">
        <f>SUMIF('Labor by Employee Grp'!$A$15:$A$121,$B55,'Labor by Employee Grp'!B$15:B$121)</f>
        <v>2437.6991178722219</v>
      </c>
      <c r="D55" s="45">
        <f>SUMIF('Labor by Employee Grp'!$A$15:$A$121,$B55,'Labor by Employee Grp'!C$15:C$121)</f>
        <v>0</v>
      </c>
      <c r="E55" s="45">
        <f>SUMIF('Labor by Employee Grp'!$A$15:$A$121,$B55,'Labor by Employee Grp'!D$15:D$121)</f>
        <v>0</v>
      </c>
      <c r="F55" s="45">
        <f>SUMIF('Labor by Employee Grp'!$A$15:$A$121,$B55,'Labor by Employee Grp'!E$15:E$121)</f>
        <v>0</v>
      </c>
      <c r="G55" s="45">
        <f t="shared" si="10"/>
        <v>2437.6991178722219</v>
      </c>
      <c r="H55" s="12" t="s">
        <v>2764</v>
      </c>
      <c r="J55" s="45">
        <f>'Sal by FERC'!C55*$L$7</f>
        <v>72.643433712592213</v>
      </c>
      <c r="K55" s="45">
        <f>'Sal by FERC'!D55*$L$6</f>
        <v>0</v>
      </c>
      <c r="L55" s="45">
        <f>'Sal by FERC'!E55*$L$8</f>
        <v>0</v>
      </c>
      <c r="M55" s="45">
        <f t="shared" si="11"/>
        <v>0</v>
      </c>
      <c r="N55" s="45">
        <f t="shared" si="12"/>
        <v>72.643433712592213</v>
      </c>
      <c r="O55" s="36" t="s">
        <v>2764</v>
      </c>
      <c r="Q55" s="45">
        <f>'Sal by FERC'!J55+'Sal by FERC'!C55</f>
        <v>2510.3425515848139</v>
      </c>
      <c r="R55" s="45">
        <f>'Sal by FERC'!K55+'Sal by FERC'!D55</f>
        <v>0</v>
      </c>
      <c r="S55" s="45">
        <f>'Sal by FERC'!L55+'Sal by FERC'!E55</f>
        <v>0</v>
      </c>
      <c r="T55" s="45">
        <f>'Sal by FERC'!M55+'Sal by FERC'!F55</f>
        <v>0</v>
      </c>
      <c r="U55" s="45">
        <f t="shared" si="13"/>
        <v>2510.3425515848139</v>
      </c>
      <c r="V55" s="36" t="s">
        <v>2764</v>
      </c>
      <c r="X55" s="43"/>
      <c r="Y55" s="651">
        <f>C55*'Summary by IS Category'!$B$19</f>
        <v>72.643433712592213</v>
      </c>
      <c r="Z55" s="651">
        <f>D55*'Summary by IS Category'!$C$19</f>
        <v>0</v>
      </c>
      <c r="AA55" s="651">
        <f>E55*'Summary by IS Category'!$D$19</f>
        <v>0</v>
      </c>
      <c r="AB55" s="651">
        <f ca="1">F55*'Summary by IS Category'!$E$19</f>
        <v>0</v>
      </c>
      <c r="AC55" s="552">
        <f t="shared" ref="AC55:AC73" ca="1" si="15">SUM(Y55:AB55)</f>
        <v>72.643433712592213</v>
      </c>
    </row>
    <row r="56" spans="1:29">
      <c r="A56" s="12">
        <f t="shared" si="4"/>
        <v>43</v>
      </c>
      <c r="B56" s="44">
        <v>5612</v>
      </c>
      <c r="C56" s="45">
        <f>SUMIF('Labor by Employee Grp'!$A$15:$A$121,$B56,'Labor by Employee Grp'!B$15:B$121)</f>
        <v>2691452.1945535857</v>
      </c>
      <c r="D56" s="45">
        <f>SUMIF('Labor by Employee Grp'!$A$15:$A$121,$B56,'Labor by Employee Grp'!C$15:C$121)</f>
        <v>0</v>
      </c>
      <c r="E56" s="45">
        <f>SUMIF('Labor by Employee Grp'!$A$15:$A$121,$B56,'Labor by Employee Grp'!D$15:D$121)</f>
        <v>0</v>
      </c>
      <c r="F56" s="45">
        <f>SUMIF('Labor by Employee Grp'!$A$15:$A$121,$B56,'Labor by Employee Grp'!E$15:E$121)</f>
        <v>0</v>
      </c>
      <c r="G56" s="45">
        <f t="shared" si="10"/>
        <v>2691452.1945535857</v>
      </c>
      <c r="H56" s="12" t="s">
        <v>2764</v>
      </c>
      <c r="J56" s="45">
        <f>'Sal by FERC'!C56*$L$7</f>
        <v>80205.275397696852</v>
      </c>
      <c r="K56" s="45">
        <f>'Sal by FERC'!D56*$L$6</f>
        <v>0</v>
      </c>
      <c r="L56" s="45">
        <f>'Sal by FERC'!E56*$L$8</f>
        <v>0</v>
      </c>
      <c r="M56" s="45">
        <f t="shared" si="11"/>
        <v>0</v>
      </c>
      <c r="N56" s="45">
        <f t="shared" si="12"/>
        <v>80205.275397696852</v>
      </c>
      <c r="O56" s="36" t="s">
        <v>2764</v>
      </c>
      <c r="Q56" s="45">
        <f>'Sal by FERC'!J56+'Sal by FERC'!C56</f>
        <v>2771657.4699512827</v>
      </c>
      <c r="R56" s="45">
        <f>'Sal by FERC'!K56+'Sal by FERC'!D56</f>
        <v>0</v>
      </c>
      <c r="S56" s="45">
        <f>'Sal by FERC'!L56+'Sal by FERC'!E56</f>
        <v>0</v>
      </c>
      <c r="T56" s="45">
        <f>'Sal by FERC'!M56+'Sal by FERC'!F56</f>
        <v>0</v>
      </c>
      <c r="U56" s="45">
        <f t="shared" si="13"/>
        <v>2771657.4699512827</v>
      </c>
      <c r="V56" s="36" t="s">
        <v>2764</v>
      </c>
      <c r="X56" s="43"/>
      <c r="Y56" s="651">
        <f>C56*'Summary by IS Category'!$B$19</f>
        <v>80205.275397696852</v>
      </c>
      <c r="Z56" s="651">
        <f>D56*'Summary by IS Category'!$C$19</f>
        <v>0</v>
      </c>
      <c r="AA56" s="651">
        <f>E56*'Summary by IS Category'!$D$19</f>
        <v>0</v>
      </c>
      <c r="AB56" s="651">
        <f ca="1">F56*'Summary by IS Category'!$E$19</f>
        <v>0</v>
      </c>
      <c r="AC56" s="552">
        <f t="shared" ca="1" si="15"/>
        <v>80205.275397696852</v>
      </c>
    </row>
    <row r="57" spans="1:29">
      <c r="A57" s="12">
        <f t="shared" si="4"/>
        <v>44</v>
      </c>
      <c r="B57" s="44">
        <v>5613</v>
      </c>
      <c r="C57" s="45">
        <f>SUMIF('Labor by Employee Grp'!$A$15:$A$121,$B57,'Labor by Employee Grp'!B$15:B$121)</f>
        <v>815781.82243174734</v>
      </c>
      <c r="D57" s="45">
        <f>SUMIF('Labor by Employee Grp'!$A$15:$A$121,$B57,'Labor by Employee Grp'!C$15:C$121)</f>
        <v>3530.3170887162169</v>
      </c>
      <c r="E57" s="45">
        <f>SUMIF('Labor by Employee Grp'!$A$15:$A$121,$B57,'Labor by Employee Grp'!D$15:D$121)</f>
        <v>0</v>
      </c>
      <c r="F57" s="45">
        <f>SUMIF('Labor by Employee Grp'!$A$15:$A$121,$B57,'Labor by Employee Grp'!E$15:E$121)</f>
        <v>0</v>
      </c>
      <c r="G57" s="45">
        <f t="shared" si="10"/>
        <v>819312.13952046353</v>
      </c>
      <c r="H57" s="12" t="s">
        <v>2764</v>
      </c>
      <c r="J57" s="45">
        <f>'Sal by FERC'!C57*$L$7</f>
        <v>24310.29830846607</v>
      </c>
      <c r="K57" s="45">
        <f>'Sal by FERC'!D57*$L$6</f>
        <v>24.270929984923992</v>
      </c>
      <c r="L57" s="45">
        <f>'Sal by FERC'!E57*$L$8</f>
        <v>0</v>
      </c>
      <c r="M57" s="45">
        <f t="shared" si="11"/>
        <v>0</v>
      </c>
      <c r="N57" s="45">
        <f t="shared" si="12"/>
        <v>24334.569238450993</v>
      </c>
      <c r="O57" s="36" t="s">
        <v>2764</v>
      </c>
      <c r="Q57" s="45">
        <f>'Sal by FERC'!J57+'Sal by FERC'!C57</f>
        <v>840092.12074021343</v>
      </c>
      <c r="R57" s="45">
        <f>'Sal by FERC'!K57+'Sal by FERC'!D57</f>
        <v>3554.5880187011408</v>
      </c>
      <c r="S57" s="45">
        <f>'Sal by FERC'!L57+'Sal by FERC'!E57</f>
        <v>0</v>
      </c>
      <c r="T57" s="45">
        <f>'Sal by FERC'!M57+'Sal by FERC'!F57</f>
        <v>0</v>
      </c>
      <c r="U57" s="45">
        <f t="shared" si="13"/>
        <v>843646.70875891461</v>
      </c>
      <c r="V57" s="36" t="s">
        <v>2764</v>
      </c>
      <c r="X57" s="43"/>
      <c r="Y57" s="651">
        <f>C57*'Summary by IS Category'!$B$19</f>
        <v>24310.29830846607</v>
      </c>
      <c r="Z57" s="651">
        <f>D57*'Summary by IS Category'!$C$19</f>
        <v>24.270929984923992</v>
      </c>
      <c r="AA57" s="651">
        <f>E57*'Summary by IS Category'!$D$19</f>
        <v>0</v>
      </c>
      <c r="AB57" s="651">
        <f ca="1">F57*'Summary by IS Category'!$E$19</f>
        <v>0</v>
      </c>
      <c r="AC57" s="552">
        <f t="shared" ca="1" si="15"/>
        <v>24334.569238450993</v>
      </c>
    </row>
    <row r="58" spans="1:29">
      <c r="A58" s="12">
        <f t="shared" si="4"/>
        <v>45</v>
      </c>
      <c r="B58" s="44">
        <v>5615</v>
      </c>
      <c r="C58" s="45">
        <f>SUMIF('Labor by Employee Grp'!$A$15:$A$121,$B58,'Labor by Employee Grp'!B$15:B$121)</f>
        <v>62948.585145224984</v>
      </c>
      <c r="D58" s="45">
        <f>SUMIF('Labor by Employee Grp'!$A$15:$A$121,$B58,'Labor by Employee Grp'!C$15:C$121)</f>
        <v>0</v>
      </c>
      <c r="E58" s="45">
        <f>SUMIF('Labor by Employee Grp'!$A$15:$A$121,$B58,'Labor by Employee Grp'!D$15:D$121)</f>
        <v>0</v>
      </c>
      <c r="F58" s="45">
        <f>SUMIF('Labor by Employee Grp'!$A$15:$A$121,$B58,'Labor by Employee Grp'!E$15:E$121)</f>
        <v>-740.12630847352727</v>
      </c>
      <c r="G58" s="45">
        <f t="shared" si="10"/>
        <v>62208.458836751459</v>
      </c>
      <c r="H58" s="36" t="s">
        <v>2764</v>
      </c>
      <c r="I58" s="36"/>
      <c r="J58" s="45">
        <f>'Sal by FERC'!C58*$L$7</f>
        <v>1875.8678373277046</v>
      </c>
      <c r="K58" s="45">
        <f>'Sal by FERC'!D58*$L$6</f>
        <v>0</v>
      </c>
      <c r="L58" s="45">
        <f>'Sal by FERC'!E58*$L$8</f>
        <v>0</v>
      </c>
      <c r="M58" s="45">
        <f t="shared" si="11"/>
        <v>-22.055763992511114</v>
      </c>
      <c r="N58" s="45">
        <f t="shared" ref="N58" si="16">SUM(J58:M58)</f>
        <v>1853.8120733351934</v>
      </c>
      <c r="O58" s="36" t="s">
        <v>2764</v>
      </c>
      <c r="Q58" s="45">
        <f>'Sal by FERC'!J58+'Sal by FERC'!C58</f>
        <v>64824.452982552692</v>
      </c>
      <c r="R58" s="45">
        <f>'Sal by FERC'!K58+'Sal by FERC'!D58</f>
        <v>0</v>
      </c>
      <c r="S58" s="45">
        <f>'Sal by FERC'!L58+'Sal by FERC'!E58</f>
        <v>0</v>
      </c>
      <c r="T58" s="45">
        <f>'Sal by FERC'!M58+'Sal by FERC'!F58</f>
        <v>-762.18207246603833</v>
      </c>
      <c r="U58" s="45">
        <f t="shared" ref="U58" si="17">SUM(Q58:T58)</f>
        <v>64062.270910086656</v>
      </c>
      <c r="V58" s="36" t="s">
        <v>2764</v>
      </c>
      <c r="X58" s="37"/>
      <c r="Y58" s="651">
        <f>C58*'Summary by IS Category'!$B$19</f>
        <v>1875.8678373277046</v>
      </c>
      <c r="Z58" s="651">
        <f>D58*'Summary by IS Category'!$C$19</f>
        <v>0</v>
      </c>
      <c r="AA58" s="651">
        <f>E58*'Summary by IS Category'!$D$19</f>
        <v>0</v>
      </c>
      <c r="AB58" s="651">
        <f ca="1">F58*'Summary by IS Category'!$E$19</f>
        <v>-3.3231720331288686</v>
      </c>
      <c r="AC58" s="552">
        <f t="shared" ca="1" si="15"/>
        <v>1872.5446652945757</v>
      </c>
    </row>
    <row r="59" spans="1:29">
      <c r="A59" s="12">
        <f t="shared" si="4"/>
        <v>46</v>
      </c>
      <c r="B59" s="44">
        <v>5616</v>
      </c>
      <c r="C59" s="45">
        <f>SUMIF('Labor by Employee Grp'!$A$15:$A$121,$B59,'Labor by Employee Grp'!B$15:B$121)</f>
        <v>4125.2930553468468</v>
      </c>
      <c r="D59" s="45">
        <f>SUMIF('Labor by Employee Grp'!$A$15:$A$121,$B59,'Labor by Employee Grp'!C$15:C$121)</f>
        <v>0</v>
      </c>
      <c r="E59" s="45">
        <f>SUMIF('Labor by Employee Grp'!$A$15:$A$121,$B59,'Labor by Employee Grp'!D$15:D$121)</f>
        <v>0</v>
      </c>
      <c r="F59" s="45">
        <f>SUMIF('Labor by Employee Grp'!$A$15:$A$121,$B59,'Labor by Employee Grp'!E$15:E$121)</f>
        <v>0</v>
      </c>
      <c r="G59" s="45">
        <f t="shared" si="10"/>
        <v>4125.2930553468468</v>
      </c>
      <c r="H59" s="36" t="s">
        <v>2764</v>
      </c>
      <c r="I59" s="36"/>
      <c r="J59" s="45">
        <f>'Sal by FERC'!C59*$L$7</f>
        <v>122.93373304933604</v>
      </c>
      <c r="K59" s="45">
        <f>'Sal by FERC'!D59*$L$6</f>
        <v>0</v>
      </c>
      <c r="L59" s="45">
        <f>'Sal by FERC'!E59*$L$8</f>
        <v>0</v>
      </c>
      <c r="M59" s="45">
        <f t="shared" si="11"/>
        <v>0</v>
      </c>
      <c r="N59" s="45">
        <f t="shared" si="12"/>
        <v>122.93373304933604</v>
      </c>
      <c r="O59" s="36" t="s">
        <v>2764</v>
      </c>
      <c r="Q59" s="45">
        <f>'Sal by FERC'!J59+'Sal by FERC'!C59</f>
        <v>4248.2267883961831</v>
      </c>
      <c r="R59" s="45">
        <f>'Sal by FERC'!K59+'Sal by FERC'!D59</f>
        <v>0</v>
      </c>
      <c r="S59" s="45">
        <f>'Sal by FERC'!L59+'Sal by FERC'!E59</f>
        <v>0</v>
      </c>
      <c r="T59" s="45">
        <f>'Sal by FERC'!M59+'Sal by FERC'!F59</f>
        <v>0</v>
      </c>
      <c r="U59" s="45">
        <f t="shared" si="13"/>
        <v>4248.2267883961831</v>
      </c>
      <c r="V59" s="36" t="s">
        <v>2764</v>
      </c>
      <c r="X59" s="37"/>
      <c r="Y59" s="651">
        <f>C59*'Summary by IS Category'!$B$19</f>
        <v>122.93373304933604</v>
      </c>
      <c r="Z59" s="651">
        <f>D59*'Summary by IS Category'!$C$19</f>
        <v>0</v>
      </c>
      <c r="AA59" s="651">
        <f>E59*'Summary by IS Category'!$D$19</f>
        <v>0</v>
      </c>
      <c r="AB59" s="651">
        <f ca="1">F59*'Summary by IS Category'!$E$19</f>
        <v>0</v>
      </c>
      <c r="AC59" s="552">
        <f t="shared" ca="1" si="15"/>
        <v>122.93373304933604</v>
      </c>
    </row>
    <row r="60" spans="1:29">
      <c r="A60" s="12">
        <f t="shared" si="4"/>
        <v>47</v>
      </c>
      <c r="B60" s="44">
        <v>5617</v>
      </c>
      <c r="C60" s="45">
        <f>SUMIF('Labor by Employee Grp'!$A$15:$A$121,$B60,'Labor by Employee Grp'!B$15:B$121)</f>
        <v>50783.404036949622</v>
      </c>
      <c r="D60" s="45">
        <f>SUMIF('Labor by Employee Grp'!$A$15:$A$121,$B60,'Labor by Employee Grp'!C$15:C$121)</f>
        <v>0</v>
      </c>
      <c r="E60" s="45">
        <f>SUMIF('Labor by Employee Grp'!$A$15:$A$121,$B60,'Labor by Employee Grp'!D$15:D$121)</f>
        <v>0</v>
      </c>
      <c r="F60" s="45">
        <f>SUMIF('Labor by Employee Grp'!$A$15:$A$121,$B60,'Labor by Employee Grp'!E$15:E$121)</f>
        <v>-1022.0808189596706</v>
      </c>
      <c r="G60" s="45">
        <f t="shared" si="10"/>
        <v>49761.32321798995</v>
      </c>
      <c r="H60" s="36" t="s">
        <v>2764</v>
      </c>
      <c r="I60" s="36"/>
      <c r="J60" s="45">
        <f>'Sal by FERC'!C60*$L$7</f>
        <v>1513.3454403010987</v>
      </c>
      <c r="K60" s="45">
        <f>'Sal by FERC'!D60*$L$6</f>
        <v>0</v>
      </c>
      <c r="L60" s="45">
        <f>'Sal by FERC'!E60*$L$8</f>
        <v>0</v>
      </c>
      <c r="M60" s="45">
        <f t="shared" si="11"/>
        <v>-30.458008404998186</v>
      </c>
      <c r="N60" s="45">
        <f t="shared" ref="N60" si="18">SUM(J60:M60)</f>
        <v>1482.8874318961005</v>
      </c>
      <c r="O60" s="36" t="s">
        <v>2764</v>
      </c>
      <c r="Q60" s="45">
        <f>'Sal by FERC'!J60+'Sal by FERC'!C60</f>
        <v>52296.74947725072</v>
      </c>
      <c r="R60" s="45">
        <f>'Sal by FERC'!K60+'Sal by FERC'!D60</f>
        <v>0</v>
      </c>
      <c r="S60" s="45">
        <f>'Sal by FERC'!L60+'Sal by FERC'!E60</f>
        <v>0</v>
      </c>
      <c r="T60" s="45">
        <f>'Sal by FERC'!M60+'Sal by FERC'!F60</f>
        <v>-1052.5388273646688</v>
      </c>
      <c r="U60" s="45">
        <f t="shared" ref="U60" si="19">SUM(Q60:T60)</f>
        <v>51244.210649886052</v>
      </c>
      <c r="V60" s="36" t="s">
        <v>2764</v>
      </c>
      <c r="X60" s="37"/>
      <c r="Y60" s="651">
        <f>C60*'Summary by IS Category'!$B$19</f>
        <v>1513.3454403010987</v>
      </c>
      <c r="Z60" s="651">
        <f>D60*'Summary by IS Category'!$C$19</f>
        <v>0</v>
      </c>
      <c r="AA60" s="651">
        <f>E60*'Summary by IS Category'!$D$19</f>
        <v>0</v>
      </c>
      <c r="AB60" s="651">
        <f ca="1">F60*'Summary by IS Category'!$E$19</f>
        <v>-4.5891496549682707</v>
      </c>
      <c r="AC60" s="552">
        <f t="shared" ca="1" si="15"/>
        <v>1508.7562906461305</v>
      </c>
    </row>
    <row r="61" spans="1:29">
      <c r="A61" s="12">
        <f t="shared" si="4"/>
        <v>48</v>
      </c>
      <c r="B61" s="44">
        <v>5618</v>
      </c>
      <c r="C61" s="45">
        <f>SUMIF('Labor by Employee Grp'!$A$15:$A$121,$B61,'Labor by Employee Grp'!B$15:B$121)</f>
        <v>0</v>
      </c>
      <c r="D61" s="45">
        <f>SUMIF('Labor by Employee Grp'!$A$15:$A$121,$B61,'Labor by Employee Grp'!C$15:C$121)</f>
        <v>0</v>
      </c>
      <c r="E61" s="45">
        <f>SUMIF('Labor by Employee Grp'!$A$15:$A$121,$B61,'Labor by Employee Grp'!D$15:D$121)</f>
        <v>0</v>
      </c>
      <c r="F61" s="45">
        <f>SUMIF('Labor by Employee Grp'!$A$15:$A$121,$B61,'Labor by Employee Grp'!E$15:E$121)</f>
        <v>0</v>
      </c>
      <c r="G61" s="45">
        <f t="shared" si="10"/>
        <v>0</v>
      </c>
      <c r="H61" s="12" t="s">
        <v>2764</v>
      </c>
      <c r="J61" s="45">
        <f>'Sal by FERC'!C61*$L$7</f>
        <v>0</v>
      </c>
      <c r="K61" s="45">
        <f>'Sal by FERC'!D61*$L$6</f>
        <v>0</v>
      </c>
      <c r="L61" s="45">
        <f>'Sal by FERC'!E61*$L$8</f>
        <v>0</v>
      </c>
      <c r="M61" s="45">
        <f t="shared" si="11"/>
        <v>0</v>
      </c>
      <c r="N61" s="45">
        <f t="shared" si="12"/>
        <v>0</v>
      </c>
      <c r="O61" s="36" t="s">
        <v>2764</v>
      </c>
      <c r="Q61" s="45">
        <f>'Sal by FERC'!J61+'Sal by FERC'!C61</f>
        <v>0</v>
      </c>
      <c r="R61" s="45">
        <f>'Sal by FERC'!K61+'Sal by FERC'!D61</f>
        <v>0</v>
      </c>
      <c r="S61" s="45">
        <f>'Sal by FERC'!L61+'Sal by FERC'!E61</f>
        <v>0</v>
      </c>
      <c r="T61" s="45">
        <f>'Sal by FERC'!M61+'Sal by FERC'!F61</f>
        <v>0</v>
      </c>
      <c r="U61" s="45">
        <f t="shared" si="13"/>
        <v>0</v>
      </c>
      <c r="V61" s="36" t="s">
        <v>2764</v>
      </c>
      <c r="X61" s="43"/>
      <c r="Y61" s="651">
        <f>C61*'Summary by IS Category'!$B$19</f>
        <v>0</v>
      </c>
      <c r="Z61" s="651">
        <f>D61*'Summary by IS Category'!$C$19</f>
        <v>0</v>
      </c>
      <c r="AA61" s="651">
        <f>E61*'Summary by IS Category'!$D$19</f>
        <v>0</v>
      </c>
      <c r="AB61" s="651">
        <f ca="1">F61*'Summary by IS Category'!$E$19</f>
        <v>0</v>
      </c>
      <c r="AC61" s="552">
        <f t="shared" ca="1" si="15"/>
        <v>0</v>
      </c>
    </row>
    <row r="62" spans="1:29">
      <c r="A62" s="12">
        <f t="shared" si="4"/>
        <v>49</v>
      </c>
      <c r="B62" s="44">
        <v>561</v>
      </c>
      <c r="C62" s="45">
        <f>SUMIF('Labor by Employee Grp'!$A$15:$A$121,$B62,'Labor by Employee Grp'!B$15:B$121)</f>
        <v>0</v>
      </c>
      <c r="D62" s="45">
        <f>SUMIF('Labor by Employee Grp'!$A$15:$A$121,$B62,'Labor by Employee Grp'!C$15:C$121)</f>
        <v>0</v>
      </c>
      <c r="E62" s="45">
        <f>SUMIF('Labor by Employee Grp'!$A$15:$A$121,$B62,'Labor by Employee Grp'!D$15:D$121)</f>
        <v>0</v>
      </c>
      <c r="F62" s="45">
        <f>SUMIF('Labor by Employee Grp'!$A$15:$A$121,$B62,'Labor by Employee Grp'!E$15:E$121)</f>
        <v>0</v>
      </c>
      <c r="G62" s="45">
        <f t="shared" si="10"/>
        <v>0</v>
      </c>
      <c r="H62" s="12" t="s">
        <v>2764</v>
      </c>
      <c r="J62" s="45">
        <f>'Sal by FERC'!C62*$L$7</f>
        <v>0</v>
      </c>
      <c r="K62" s="45">
        <f>'Sal by FERC'!D62*$L$6</f>
        <v>0</v>
      </c>
      <c r="L62" s="45">
        <f>'Sal by FERC'!E62*$L$8</f>
        <v>0</v>
      </c>
      <c r="M62" s="45">
        <f t="shared" si="11"/>
        <v>0</v>
      </c>
      <c r="N62" s="45">
        <f t="shared" si="12"/>
        <v>0</v>
      </c>
      <c r="O62" s="36" t="s">
        <v>2764</v>
      </c>
      <c r="Q62" s="45">
        <f>'Sal by FERC'!J62+'Sal by FERC'!C62</f>
        <v>0</v>
      </c>
      <c r="R62" s="45">
        <f>'Sal by FERC'!K62+'Sal by FERC'!D62</f>
        <v>0</v>
      </c>
      <c r="S62" s="45">
        <f>'Sal by FERC'!L62+'Sal by FERC'!E62</f>
        <v>0</v>
      </c>
      <c r="T62" s="45">
        <f>'Sal by FERC'!M62+'Sal by FERC'!F62</f>
        <v>0</v>
      </c>
      <c r="U62" s="45">
        <f t="shared" si="13"/>
        <v>0</v>
      </c>
      <c r="V62" s="36" t="s">
        <v>2764</v>
      </c>
      <c r="X62" s="43"/>
      <c r="Y62" s="651">
        <f>C62*'Summary by IS Category'!$B$19</f>
        <v>0</v>
      </c>
      <c r="Z62" s="651">
        <f>D62*'Summary by IS Category'!$C$19</f>
        <v>0</v>
      </c>
      <c r="AA62" s="651">
        <f>E62*'Summary by IS Category'!$D$19</f>
        <v>0</v>
      </c>
      <c r="AB62" s="651">
        <f ca="1">F62*'Summary by IS Category'!$E$19</f>
        <v>0</v>
      </c>
      <c r="AC62" s="552">
        <f t="shared" ca="1" si="15"/>
        <v>0</v>
      </c>
    </row>
    <row r="63" spans="1:29">
      <c r="A63" s="12">
        <f t="shared" si="4"/>
        <v>50</v>
      </c>
      <c r="B63" s="44">
        <v>562</v>
      </c>
      <c r="C63" s="45">
        <f>SUMIF('Labor by Employee Grp'!$A$15:$A$121,$B63,'Labor by Employee Grp'!B$15:B$121)</f>
        <v>69037.900591311482</v>
      </c>
      <c r="D63" s="45">
        <f>SUMIF('Labor by Employee Grp'!$A$15:$A$121,$B63,'Labor by Employee Grp'!C$15:C$121)</f>
        <v>716786.25224691478</v>
      </c>
      <c r="E63" s="45">
        <f>SUMIF('Labor by Employee Grp'!$A$15:$A$121,$B63,'Labor by Employee Grp'!D$15:D$121)</f>
        <v>0</v>
      </c>
      <c r="F63" s="45">
        <f>SUMIF('Labor by Employee Grp'!$A$15:$A$121,$B63,'Labor by Employee Grp'!E$15:E$121)</f>
        <v>-323.70821143159083</v>
      </c>
      <c r="G63" s="45">
        <f t="shared" si="10"/>
        <v>785500.44462679466</v>
      </c>
      <c r="H63" s="12" t="s">
        <v>2764</v>
      </c>
      <c r="J63" s="45">
        <f>'Sal by FERC'!C63*$L$7</f>
        <v>2057.329437621082</v>
      </c>
      <c r="K63" s="45">
        <f>'Sal by FERC'!D63*$L$6</f>
        <v>4927.9054841975394</v>
      </c>
      <c r="L63" s="45">
        <f>'Sal by FERC'!E63*$L$8</f>
        <v>0</v>
      </c>
      <c r="M63" s="45">
        <f t="shared" si="11"/>
        <v>-2.8774604277617462</v>
      </c>
      <c r="N63" s="45">
        <f t="shared" si="12"/>
        <v>6982.3574613908595</v>
      </c>
      <c r="O63" s="36" t="s">
        <v>2764</v>
      </c>
      <c r="Q63" s="45">
        <f>'Sal by FERC'!J63+'Sal by FERC'!C63</f>
        <v>71095.230028932565</v>
      </c>
      <c r="R63" s="45">
        <f>'Sal by FERC'!K63+'Sal by FERC'!D63</f>
        <v>721714.15773111233</v>
      </c>
      <c r="S63" s="45">
        <f>'Sal by FERC'!L63+'Sal by FERC'!E63</f>
        <v>0</v>
      </c>
      <c r="T63" s="45">
        <f>'Sal by FERC'!M63+'Sal by FERC'!F63</f>
        <v>-326.58567185935254</v>
      </c>
      <c r="U63" s="45">
        <f t="shared" si="13"/>
        <v>792482.80208818556</v>
      </c>
      <c r="V63" s="36" t="s">
        <v>2764</v>
      </c>
      <c r="X63" s="43"/>
      <c r="Y63" s="651">
        <f>C63*'Summary by IS Category'!$B$19</f>
        <v>2057.329437621082</v>
      </c>
      <c r="Z63" s="651">
        <f>D63*'Summary by IS Category'!$C$19</f>
        <v>4927.9054841975394</v>
      </c>
      <c r="AA63" s="651">
        <f>E63*'Summary by IS Category'!$D$19</f>
        <v>0</v>
      </c>
      <c r="AB63" s="651">
        <f ca="1">F63*'Summary by IS Category'!$E$19</f>
        <v>-1.4534520159704687</v>
      </c>
      <c r="AC63" s="552">
        <f t="shared" ca="1" si="15"/>
        <v>6983.7814698026505</v>
      </c>
    </row>
    <row r="64" spans="1:29">
      <c r="A64" s="12">
        <f t="shared" si="4"/>
        <v>51</v>
      </c>
      <c r="B64" s="44">
        <v>563</v>
      </c>
      <c r="C64" s="45">
        <f>SUMIF('Labor by Employee Grp'!$A$15:$A$121,$B64,'Labor by Employee Grp'!B$15:B$121)</f>
        <v>8518.2002743415869</v>
      </c>
      <c r="D64" s="45">
        <f>SUMIF('Labor by Employee Grp'!$A$15:$A$121,$B64,'Labor by Employee Grp'!C$15:C$121)</f>
        <v>139038.0886923534</v>
      </c>
      <c r="E64" s="45">
        <f>SUMIF('Labor by Employee Grp'!$A$15:$A$121,$B64,'Labor by Employee Grp'!D$15:D$121)</f>
        <v>0</v>
      </c>
      <c r="F64" s="45">
        <f>SUMIF('Labor by Employee Grp'!$A$15:$A$121,$B64,'Labor by Employee Grp'!E$15:E$121)</f>
        <v>-42.084807679770172</v>
      </c>
      <c r="G64" s="45">
        <f t="shared" si="10"/>
        <v>147514.20415901521</v>
      </c>
      <c r="H64" s="12" t="s">
        <v>2764</v>
      </c>
      <c r="J64" s="45">
        <f>'Sal by FERC'!C64*$L$7</f>
        <v>253.84236817537928</v>
      </c>
      <c r="K64" s="45">
        <f>'Sal by FERC'!D64*$L$6</f>
        <v>955.88685975992962</v>
      </c>
      <c r="L64" s="45">
        <f>'Sal by FERC'!E64*$L$8</f>
        <v>0</v>
      </c>
      <c r="M64" s="45">
        <f t="shared" si="11"/>
        <v>-0.34502915639024728</v>
      </c>
      <c r="N64" s="45">
        <f t="shared" si="12"/>
        <v>1209.3841987789187</v>
      </c>
      <c r="O64" s="36" t="s">
        <v>2764</v>
      </c>
      <c r="Q64" s="45">
        <f>'Sal by FERC'!J64+'Sal by FERC'!C64</f>
        <v>8772.0426425169662</v>
      </c>
      <c r="R64" s="45">
        <f>'Sal by FERC'!K64+'Sal by FERC'!D64</f>
        <v>139993.97555211332</v>
      </c>
      <c r="S64" s="45">
        <f>'Sal by FERC'!L64+'Sal by FERC'!E64</f>
        <v>0</v>
      </c>
      <c r="T64" s="45">
        <f>'Sal by FERC'!M64+'Sal by FERC'!F64</f>
        <v>-42.429836836160419</v>
      </c>
      <c r="U64" s="45">
        <f t="shared" si="13"/>
        <v>148723.58835779413</v>
      </c>
      <c r="V64" s="36" t="s">
        <v>2764</v>
      </c>
      <c r="X64" s="43"/>
      <c r="Y64" s="651">
        <f>C64*'Summary by IS Category'!$B$19</f>
        <v>253.84236817537928</v>
      </c>
      <c r="Z64" s="651">
        <f>D64*'Summary by IS Category'!$C$19</f>
        <v>955.88685975992962</v>
      </c>
      <c r="AA64" s="651">
        <f>E64*'Summary by IS Category'!$D$19</f>
        <v>0</v>
      </c>
      <c r="AB64" s="651">
        <f ca="1">F64*'Summary by IS Category'!$E$19</f>
        <v>-0.18896106556388081</v>
      </c>
      <c r="AC64" s="552">
        <f t="shared" ca="1" si="15"/>
        <v>1209.540266869745</v>
      </c>
    </row>
    <row r="65" spans="1:29">
      <c r="A65" s="12">
        <f t="shared" si="4"/>
        <v>52</v>
      </c>
      <c r="B65" s="44">
        <v>566</v>
      </c>
      <c r="C65" s="45">
        <f>SUMIF('Labor by Employee Grp'!$A$15:$A$121,$B65,'Labor by Employee Grp'!B$15:B$121)</f>
        <v>428671.74073564389</v>
      </c>
      <c r="D65" s="45">
        <f>SUMIF('Labor by Employee Grp'!$A$15:$A$121,$B65,'Labor by Employee Grp'!C$15:C$121)</f>
        <v>0</v>
      </c>
      <c r="E65" s="45">
        <f>SUMIF('Labor by Employee Grp'!$A$15:$A$121,$B65,'Labor by Employee Grp'!D$15:D$121)</f>
        <v>0</v>
      </c>
      <c r="F65" s="45">
        <f>SUMIF('Labor by Employee Grp'!$A$15:$A$121,$B65,'Labor by Employee Grp'!E$15:E$121)</f>
        <v>-6340.3971079654611</v>
      </c>
      <c r="G65" s="45">
        <f t="shared" si="10"/>
        <v>422331.34362767841</v>
      </c>
      <c r="H65" s="12" t="s">
        <v>2764</v>
      </c>
      <c r="I65" s="53"/>
      <c r="J65" s="45">
        <f>'Sal by FERC'!C65*$L$7</f>
        <v>12774.417873922188</v>
      </c>
      <c r="K65" s="45">
        <f>'Sal by FERC'!D65*$L$6</f>
        <v>0</v>
      </c>
      <c r="L65" s="45">
        <f>'Sal by FERC'!E65*$L$8</f>
        <v>0</v>
      </c>
      <c r="M65" s="45">
        <f t="shared" si="11"/>
        <v>-188.94383381737075</v>
      </c>
      <c r="N65" s="45">
        <f t="shared" si="12"/>
        <v>12585.474040104817</v>
      </c>
      <c r="O65" s="36" t="s">
        <v>2764</v>
      </c>
      <c r="P65" s="46"/>
      <c r="Q65" s="45">
        <f>'Sal by FERC'!J65+'Sal by FERC'!C65</f>
        <v>441446.1586095661</v>
      </c>
      <c r="R65" s="45">
        <f>'Sal by FERC'!K65+'Sal by FERC'!D65</f>
        <v>0</v>
      </c>
      <c r="S65" s="45">
        <f>'Sal by FERC'!L65+'Sal by FERC'!E65</f>
        <v>0</v>
      </c>
      <c r="T65" s="45">
        <f>'Sal by FERC'!M65+'Sal by FERC'!F65</f>
        <v>-6529.3409417828316</v>
      </c>
      <c r="U65" s="45">
        <f t="shared" si="13"/>
        <v>434916.8176677833</v>
      </c>
      <c r="V65" s="36" t="s">
        <v>2764</v>
      </c>
      <c r="W65" s="46"/>
      <c r="X65" s="43"/>
      <c r="Y65" s="651">
        <f>C65*'Summary by IS Category'!$B$19</f>
        <v>12774.417873922188</v>
      </c>
      <c r="Z65" s="651">
        <f>D65*'Summary by IS Category'!$C$19</f>
        <v>0</v>
      </c>
      <c r="AA65" s="651">
        <f>E65*'Summary by IS Category'!$D$19</f>
        <v>0</v>
      </c>
      <c r="AB65" s="651">
        <f ca="1">F65*'Summary by IS Category'!$E$19</f>
        <v>-28.468425060552505</v>
      </c>
      <c r="AC65" s="552">
        <f t="shared" ca="1" si="15"/>
        <v>12745.949448861635</v>
      </c>
    </row>
    <row r="66" spans="1:29">
      <c r="A66" s="12">
        <f t="shared" si="4"/>
        <v>53</v>
      </c>
      <c r="B66" s="54" t="s">
        <v>2766</v>
      </c>
      <c r="C66" s="51">
        <f>SUM(C54:C65)</f>
        <v>6146236.4500653856</v>
      </c>
      <c r="D66" s="51">
        <f>SUM(D54:D65)</f>
        <v>859354.65802798443</v>
      </c>
      <c r="E66" s="51">
        <f>SUM(E54:E65)</f>
        <v>0</v>
      </c>
      <c r="F66" s="51">
        <f>SUM(F54:F65)</f>
        <v>-10512.490387587777</v>
      </c>
      <c r="G66" s="51">
        <f>SUM(G54:G65)</f>
        <v>6995078.6177057819</v>
      </c>
      <c r="H66" s="12" t="s">
        <v>2764</v>
      </c>
      <c r="I66" s="49">
        <f ca="1">+G66/$G$265</f>
        <v>4.7508662169912945E-2</v>
      </c>
      <c r="J66" s="51">
        <f>SUM(J54:J65)</f>
        <v>183157.84621194852</v>
      </c>
      <c r="K66" s="51">
        <f>SUM(K54:K65)</f>
        <v>5908.0632739423927</v>
      </c>
      <c r="L66" s="51">
        <f>SUM(L54:L65)</f>
        <v>0</v>
      </c>
      <c r="M66" s="51">
        <f>SUM(M54:M65)</f>
        <v>-305.59407116474921</v>
      </c>
      <c r="N66" s="51">
        <f>SUM(N54:N65)</f>
        <v>188760.31541472612</v>
      </c>
      <c r="O66" s="36" t="s">
        <v>2764</v>
      </c>
      <c r="P66" s="49">
        <f ca="1">+N66/$N$265</f>
        <v>5.7579272406813063E-2</v>
      </c>
      <c r="Q66" s="51">
        <f>SUM(Q54:Q65)</f>
        <v>6329394.2962773349</v>
      </c>
      <c r="R66" s="51">
        <f>SUM(R54:R65)</f>
        <v>865262.72130192677</v>
      </c>
      <c r="S66" s="51">
        <f>SUM(S54:S65)</f>
        <v>0</v>
      </c>
      <c r="T66" s="51">
        <f>SUM(T54:T65)</f>
        <v>-10818.084458752526</v>
      </c>
      <c r="U66" s="51">
        <f>SUM(U54:U65)</f>
        <v>7183838.9331205087</v>
      </c>
      <c r="V66" s="36" t="s">
        <v>2764</v>
      </c>
      <c r="W66" s="49">
        <f ca="1">+U66/$U$265</f>
        <v>4.7727995566843019E-2</v>
      </c>
      <c r="X66" s="43"/>
      <c r="Y66" s="651">
        <f>C66*'Summary by IS Category'!$B$19</f>
        <v>183157.84621194849</v>
      </c>
      <c r="Z66" s="651">
        <f>D66*'Summary by IS Category'!$C$19</f>
        <v>5908.0632739423927</v>
      </c>
      <c r="AA66" s="651">
        <f>E66*'Summary by IS Category'!$D$19</f>
        <v>0</v>
      </c>
      <c r="AB66" s="651">
        <f ca="1">F66*'Summary by IS Category'!$E$19</f>
        <v>-47.201151552927541</v>
      </c>
      <c r="AC66" s="552">
        <f t="shared" ca="1" si="15"/>
        <v>189018.70833433795</v>
      </c>
    </row>
    <row r="67" spans="1:29">
      <c r="A67" s="12">
        <f t="shared" si="4"/>
        <v>54</v>
      </c>
      <c r="B67" s="52"/>
      <c r="C67" s="45"/>
      <c r="D67" s="45"/>
      <c r="E67" s="45"/>
      <c r="F67" s="45"/>
      <c r="G67" s="45"/>
      <c r="I67" s="53"/>
      <c r="J67" s="45"/>
      <c r="K67" s="45"/>
      <c r="L67" s="45"/>
      <c r="M67" s="45"/>
      <c r="N67" s="45"/>
      <c r="P67" s="46"/>
      <c r="Q67" s="45"/>
      <c r="R67" s="45"/>
      <c r="S67" s="45"/>
      <c r="T67" s="45"/>
      <c r="U67" s="45"/>
      <c r="W67" s="46"/>
      <c r="X67" s="43"/>
      <c r="Y67" s="651">
        <f>C67*'Summary by IS Category'!$B$19</f>
        <v>0</v>
      </c>
      <c r="Z67" s="651">
        <f>D67*'Summary by IS Category'!$C$19</f>
        <v>0</v>
      </c>
      <c r="AA67" s="651">
        <f>E67*'Summary by IS Category'!$D$19</f>
        <v>0</v>
      </c>
      <c r="AB67" s="651">
        <f ca="1">F67*'Summary by IS Category'!$E$19</f>
        <v>0</v>
      </c>
      <c r="AC67" s="552">
        <f t="shared" ca="1" si="15"/>
        <v>0</v>
      </c>
    </row>
    <row r="68" spans="1:29">
      <c r="A68" s="12">
        <f t="shared" si="4"/>
        <v>55</v>
      </c>
      <c r="B68" s="44">
        <v>5692</v>
      </c>
      <c r="C68" s="45">
        <f>SUMIF('Labor by Employee Grp'!$A$15:$A$121,$B68,'Labor by Employee Grp'!B$15:B$121)</f>
        <v>0</v>
      </c>
      <c r="D68" s="45">
        <f>SUMIF('Labor by Employee Grp'!$A$15:$A$121,$B68,'Labor by Employee Grp'!C$15:C$121)</f>
        <v>0</v>
      </c>
      <c r="E68" s="45">
        <f>SUMIF('Labor by Employee Grp'!$A$15:$A$121,$B68,'Labor by Employee Grp'!D$15:D$121)</f>
        <v>0</v>
      </c>
      <c r="F68" s="45">
        <f>SUMIF('Labor by Employee Grp'!$A$15:$A$121,$B68,'Labor by Employee Grp'!E$15:E$121)</f>
        <v>0</v>
      </c>
      <c r="G68" s="45">
        <f>SUM(C68:F68)</f>
        <v>0</v>
      </c>
      <c r="H68" s="12" t="s">
        <v>2767</v>
      </c>
      <c r="J68" s="45">
        <f>'Sal by FERC'!C68*$L$7</f>
        <v>0</v>
      </c>
      <c r="K68" s="45">
        <f>'Sal by FERC'!D68*$L$6</f>
        <v>0</v>
      </c>
      <c r="L68" s="45">
        <f>'Sal by FERC'!E68*$L$8</f>
        <v>0</v>
      </c>
      <c r="M68" s="45">
        <f>IF(C68+D68+E68=0,0,($L$7*C68/(C68+D68+E68)+$L$6*D68/(C68+D68+E68)+$L$8*E68/(C68+D68+E68))*F68)</f>
        <v>0</v>
      </c>
      <c r="N68" s="45">
        <f>SUM(J68:M68)</f>
        <v>0</v>
      </c>
      <c r="O68" s="36" t="s">
        <v>2767</v>
      </c>
      <c r="Q68" s="45">
        <f>'Sal by FERC'!J68+'Sal by FERC'!C68</f>
        <v>0</v>
      </c>
      <c r="R68" s="45">
        <f>'Sal by FERC'!K68+'Sal by FERC'!D68</f>
        <v>0</v>
      </c>
      <c r="S68" s="45">
        <f>'Sal by FERC'!L68+'Sal by FERC'!E68</f>
        <v>0</v>
      </c>
      <c r="T68" s="45">
        <f>'Sal by FERC'!M68+'Sal by FERC'!F68</f>
        <v>0</v>
      </c>
      <c r="U68" s="45">
        <f>SUM(Q68:T68)</f>
        <v>0</v>
      </c>
      <c r="V68" s="36" t="s">
        <v>2767</v>
      </c>
      <c r="X68" s="43"/>
      <c r="Y68" s="651">
        <f>C68*'Summary by IS Category'!$B$19</f>
        <v>0</v>
      </c>
      <c r="Z68" s="651">
        <f>D68*'Summary by IS Category'!$C$19</f>
        <v>0</v>
      </c>
      <c r="AA68" s="651">
        <f>E68*'Summary by IS Category'!$D$19</f>
        <v>0</v>
      </c>
      <c r="AB68" s="651">
        <f ca="1">F68*'Summary by IS Category'!$E$19</f>
        <v>0</v>
      </c>
      <c r="AC68" s="552">
        <f t="shared" ca="1" si="15"/>
        <v>0</v>
      </c>
    </row>
    <row r="69" spans="1:29">
      <c r="A69" s="12">
        <f t="shared" si="4"/>
        <v>56</v>
      </c>
      <c r="B69" s="44">
        <v>570</v>
      </c>
      <c r="C69" s="45">
        <f>SUMIF('Labor by Employee Grp'!$A$15:$A$121,$B69,'Labor by Employee Grp'!B$15:B$121)</f>
        <v>153898.35302580567</v>
      </c>
      <c r="D69" s="45">
        <f>SUMIF('Labor by Employee Grp'!$A$15:$A$121,$B69,'Labor by Employee Grp'!C$15:C$121)</f>
        <v>1262805.0854123833</v>
      </c>
      <c r="E69" s="45">
        <f>SUMIF('Labor by Employee Grp'!$A$15:$A$121,$B69,'Labor by Employee Grp'!D$15:D$121)</f>
        <v>0</v>
      </c>
      <c r="F69" s="45">
        <f>SUMIF('Labor by Employee Grp'!$A$15:$A$121,$B69,'Labor by Employee Grp'!E$15:E$121)</f>
        <v>3891.5659533358394</v>
      </c>
      <c r="G69" s="45">
        <f>SUM(C69:F69)</f>
        <v>1420595.0043915247</v>
      </c>
      <c r="H69" s="12" t="s">
        <v>2767</v>
      </c>
      <c r="J69" s="45">
        <f>'Sal by FERC'!C69*$L$7</f>
        <v>4586.1709201690092</v>
      </c>
      <c r="K69" s="45">
        <f>'Sal by FERC'!D69*$L$6</f>
        <v>8681.7849622101348</v>
      </c>
      <c r="L69" s="45">
        <f>'Sal by FERC'!E69*$L$8</f>
        <v>0</v>
      </c>
      <c r="M69" s="45">
        <f>IF(C69+D69+E69=0,0,($L$7*C69/(C69+D69+E69)+$L$6*D69/(C69+D69+E69)+$L$8*E69/(C69+D69+E69))*F69)</f>
        <v>36.445966023171628</v>
      </c>
      <c r="N69" s="45">
        <f>SUM(J69:M69)</f>
        <v>13304.401848402316</v>
      </c>
      <c r="O69" s="36" t="s">
        <v>2767</v>
      </c>
      <c r="Q69" s="45">
        <f>'Sal by FERC'!J69+'Sal by FERC'!C69</f>
        <v>158484.52394597468</v>
      </c>
      <c r="R69" s="45">
        <f>'Sal by FERC'!K69+'Sal by FERC'!D69</f>
        <v>1271486.8703745934</v>
      </c>
      <c r="S69" s="45">
        <f>'Sal by FERC'!L69+'Sal by FERC'!E69</f>
        <v>0</v>
      </c>
      <c r="T69" s="45">
        <f>'Sal by FERC'!M69+'Sal by FERC'!F69</f>
        <v>3928.0119193590108</v>
      </c>
      <c r="U69" s="45">
        <f>SUM(Q69:T69)</f>
        <v>1433899.406239927</v>
      </c>
      <c r="V69" s="36" t="s">
        <v>2767</v>
      </c>
      <c r="X69" s="43"/>
      <c r="Y69" s="651">
        <f>C69*'Summary by IS Category'!$B$19</f>
        <v>4586.1709201690092</v>
      </c>
      <c r="Z69" s="651">
        <f>D69*'Summary by IS Category'!$C$19</f>
        <v>8681.7849622101348</v>
      </c>
      <c r="AA69" s="651">
        <f>E69*'Summary by IS Category'!$D$19</f>
        <v>0</v>
      </c>
      <c r="AB69" s="651">
        <f ca="1">F69*'Summary by IS Category'!$E$19</f>
        <v>17.47315693705638</v>
      </c>
      <c r="AC69" s="552">
        <f t="shared" ca="1" si="15"/>
        <v>13285.429039316201</v>
      </c>
    </row>
    <row r="70" spans="1:29">
      <c r="A70" s="12">
        <f t="shared" si="4"/>
        <v>57</v>
      </c>
      <c r="B70" s="44">
        <v>571</v>
      </c>
      <c r="C70" s="45">
        <f>SUMIF('Labor by Employee Grp'!$A$15:$A$121,$B70,'Labor by Employee Grp'!B$15:B$121)</f>
        <v>309467.05960395397</v>
      </c>
      <c r="D70" s="45">
        <f>SUMIF('Labor by Employee Grp'!$A$15:$A$121,$B70,'Labor by Employee Grp'!C$15:C$121)</f>
        <v>462015.41055161104</v>
      </c>
      <c r="E70" s="45">
        <f>SUMIF('Labor by Employee Grp'!$A$15:$A$121,$B70,'Labor by Employee Grp'!D$15:D$121)</f>
        <v>0</v>
      </c>
      <c r="F70" s="45">
        <f>SUMIF('Labor by Employee Grp'!$A$15:$A$121,$B70,'Labor by Employee Grp'!E$15:E$121)</f>
        <v>-227929.09198628375</v>
      </c>
      <c r="G70" s="45">
        <f>SUM(C70:F70)</f>
        <v>543553.37816928129</v>
      </c>
      <c r="H70" s="12" t="s">
        <v>2767</v>
      </c>
      <c r="I70" s="53"/>
      <c r="J70" s="45">
        <f>'Sal by FERC'!C70*$L$7</f>
        <v>9222.1183761978282</v>
      </c>
      <c r="K70" s="45">
        <f>'Sal by FERC'!D70*$L$6</f>
        <v>3176.3559475423258</v>
      </c>
      <c r="L70" s="45">
        <f>'Sal by FERC'!E70*$L$8</f>
        <v>0</v>
      </c>
      <c r="M70" s="45">
        <f>IF(C70+D70+E70=0,0,($L$7*C70/(C70+D70+E70)+$L$6*D70/(C70+D70+E70)+$L$8*E70/(C70+D70+E70))*F70)</f>
        <v>-3663.0423942821481</v>
      </c>
      <c r="N70" s="45">
        <f>SUM(J70:M70)</f>
        <v>8735.4319294580055</v>
      </c>
      <c r="O70" s="36" t="s">
        <v>2767</v>
      </c>
      <c r="P70" s="46"/>
      <c r="Q70" s="45">
        <f>'Sal by FERC'!J70+'Sal by FERC'!C70</f>
        <v>318689.17798015178</v>
      </c>
      <c r="R70" s="45">
        <f>'Sal by FERC'!K70+'Sal by FERC'!D70</f>
        <v>465191.7664991534</v>
      </c>
      <c r="S70" s="45">
        <f>'Sal by FERC'!L70+'Sal by FERC'!E70</f>
        <v>0</v>
      </c>
      <c r="T70" s="45">
        <f>'Sal by FERC'!M70+'Sal by FERC'!F70</f>
        <v>-231592.1343805659</v>
      </c>
      <c r="U70" s="45">
        <f>SUM(Q70:T70)</f>
        <v>552288.81009873934</v>
      </c>
      <c r="V70" s="36" t="s">
        <v>2767</v>
      </c>
      <c r="W70" s="46"/>
      <c r="X70" s="43"/>
      <c r="Y70" s="651">
        <f>C70*'Summary by IS Category'!$B$19</f>
        <v>9222.1183761978282</v>
      </c>
      <c r="Z70" s="651">
        <f>D70*'Summary by IS Category'!$C$19</f>
        <v>3176.3559475423258</v>
      </c>
      <c r="AA70" s="651">
        <f>E70*'Summary by IS Category'!$D$19</f>
        <v>0</v>
      </c>
      <c r="AB70" s="651">
        <f ca="1">F70*'Summary by IS Category'!$E$19</f>
        <v>-1023.403134510206</v>
      </c>
      <c r="AC70" s="552">
        <f t="shared" ca="1" si="15"/>
        <v>11375.071189229948</v>
      </c>
    </row>
    <row r="71" spans="1:29">
      <c r="A71" s="12">
        <f t="shared" si="4"/>
        <v>58</v>
      </c>
      <c r="B71" s="44">
        <v>572</v>
      </c>
      <c r="C71" s="45">
        <f>SUMIF('Labor by Employee Grp'!$A$15:$A$121,$B71,'Labor by Employee Grp'!B$15:B$121)</f>
        <v>0</v>
      </c>
      <c r="D71" s="45">
        <f>SUMIF('Labor by Employee Grp'!$A$15:$A$121,$B71,'Labor by Employee Grp'!C$15:C$121)</f>
        <v>0</v>
      </c>
      <c r="E71" s="45">
        <f>SUMIF('Labor by Employee Grp'!$A$15:$A$121,$B71,'Labor by Employee Grp'!D$15:D$121)</f>
        <v>0</v>
      </c>
      <c r="F71" s="45">
        <f>SUMIF('Labor by Employee Grp'!$A$15:$A$121,$B71,'Labor by Employee Grp'!E$15:E$121)</f>
        <v>0</v>
      </c>
      <c r="G71" s="45">
        <f>SUM(C71:F71)</f>
        <v>0</v>
      </c>
      <c r="H71" s="12" t="s">
        <v>2767</v>
      </c>
      <c r="I71" s="53"/>
      <c r="J71" s="45">
        <f>'Sal by FERC'!C71*$L$7</f>
        <v>0</v>
      </c>
      <c r="K71" s="45">
        <f>'Sal by FERC'!D71*$L$6</f>
        <v>0</v>
      </c>
      <c r="L71" s="45">
        <f>'Sal by FERC'!E71*$L$8</f>
        <v>0</v>
      </c>
      <c r="M71" s="45">
        <f>IF(C71+D71+E71=0,0,($L$7*C71/(C71+D71+E71)+$L$6*D71/(C71+D71+E71)+$L$8*E71/(C71+D71+E71))*F71)</f>
        <v>0</v>
      </c>
      <c r="N71" s="45">
        <f>SUM(J71:M71)</f>
        <v>0</v>
      </c>
      <c r="O71" s="36" t="s">
        <v>2767</v>
      </c>
      <c r="P71" s="46"/>
      <c r="Q71" s="45">
        <f>'Sal by FERC'!J71+'Sal by FERC'!C71</f>
        <v>0</v>
      </c>
      <c r="R71" s="45">
        <f>'Sal by FERC'!K71+'Sal by FERC'!D71</f>
        <v>0</v>
      </c>
      <c r="S71" s="45">
        <f>'Sal by FERC'!L71+'Sal by FERC'!E71</f>
        <v>0</v>
      </c>
      <c r="T71" s="45">
        <f>'Sal by FERC'!M71+'Sal by FERC'!F71</f>
        <v>0</v>
      </c>
      <c r="U71" s="45">
        <f>SUM(Q71:T71)</f>
        <v>0</v>
      </c>
      <c r="V71" s="36" t="s">
        <v>2767</v>
      </c>
      <c r="W71" s="46"/>
      <c r="X71" s="43"/>
      <c r="Y71" s="651">
        <f>C71*'Summary by IS Category'!$B$19</f>
        <v>0</v>
      </c>
      <c r="Z71" s="651">
        <f>D71*'Summary by IS Category'!$C$19</f>
        <v>0</v>
      </c>
      <c r="AA71" s="651">
        <f>E71*'Summary by IS Category'!$D$19</f>
        <v>0</v>
      </c>
      <c r="AB71" s="651">
        <f ca="1">F71*'Summary by IS Category'!$E$19</f>
        <v>0</v>
      </c>
      <c r="AC71" s="552">
        <f t="shared" ca="1" si="15"/>
        <v>0</v>
      </c>
    </row>
    <row r="72" spans="1:29">
      <c r="A72" s="12">
        <f t="shared" si="4"/>
        <v>59</v>
      </c>
      <c r="B72" s="54" t="s">
        <v>2768</v>
      </c>
      <c r="C72" s="51">
        <f>SUM(C68:C71)</f>
        <v>463365.41262975964</v>
      </c>
      <c r="D72" s="51">
        <f>SUM(D68:D71)</f>
        <v>1724820.4959639944</v>
      </c>
      <c r="E72" s="51">
        <f>SUM(E68:E71)</f>
        <v>0</v>
      </c>
      <c r="F72" s="51">
        <f>SUM(F68:F71)</f>
        <v>-224037.52603294791</v>
      </c>
      <c r="G72" s="51">
        <f>SUM(G68:G71)</f>
        <v>1964148.3825608059</v>
      </c>
      <c r="H72" s="12" t="s">
        <v>2767</v>
      </c>
      <c r="I72" s="49">
        <f ca="1">+G72/$G$265</f>
        <v>1.3339958999526875E-2</v>
      </c>
      <c r="J72" s="51">
        <f>SUM(J68:J71)</f>
        <v>13808.289296366838</v>
      </c>
      <c r="K72" s="51">
        <f>SUM(K68:K71)</f>
        <v>11858.140909752461</v>
      </c>
      <c r="L72" s="51">
        <f>SUM(L68:L71)</f>
        <v>0</v>
      </c>
      <c r="M72" s="51">
        <f>SUM(M68:M71)</f>
        <v>-3626.5964282589766</v>
      </c>
      <c r="N72" s="51">
        <f>SUM(N68:N71)</f>
        <v>22039.833777860324</v>
      </c>
      <c r="O72" s="36" t="s">
        <v>2767</v>
      </c>
      <c r="P72" s="49">
        <f ca="1">+N72/$N$265</f>
        <v>6.7230105549892271E-3</v>
      </c>
      <c r="Q72" s="51">
        <f>SUM(Q68:Q71)</f>
        <v>477173.70192612649</v>
      </c>
      <c r="R72" s="51">
        <f>SUM(R68:R71)</f>
        <v>1736678.6368737468</v>
      </c>
      <c r="S72" s="51">
        <f>SUM(S68:S71)</f>
        <v>0</v>
      </c>
      <c r="T72" s="51">
        <f>SUM(T68:T71)</f>
        <v>-227664.12246120689</v>
      </c>
      <c r="U72" s="51">
        <f>SUM(U68:U71)</f>
        <v>1986188.2163386664</v>
      </c>
      <c r="V72" s="36" t="s">
        <v>2767</v>
      </c>
      <c r="W72" s="49">
        <f ca="1">+U72/$U$265</f>
        <v>1.3195839058595095E-2</v>
      </c>
      <c r="X72" s="43"/>
      <c r="Y72" s="651">
        <f>C72*'Summary by IS Category'!$B$19</f>
        <v>13808.289296366836</v>
      </c>
      <c r="Z72" s="651">
        <f>D72*'Summary by IS Category'!$C$19</f>
        <v>11858.140909752461</v>
      </c>
      <c r="AA72" s="651">
        <f>E72*'Summary by IS Category'!$D$19</f>
        <v>0</v>
      </c>
      <c r="AB72" s="651">
        <f ca="1">F72*'Summary by IS Category'!$E$19</f>
        <v>-1005.9299775731496</v>
      </c>
      <c r="AC72" s="552">
        <f t="shared" ca="1" si="15"/>
        <v>24660.500228546149</v>
      </c>
    </row>
    <row r="73" spans="1:29">
      <c r="A73" s="12">
        <f t="shared" si="4"/>
        <v>60</v>
      </c>
      <c r="B73" s="47" t="s">
        <v>2771</v>
      </c>
      <c r="C73" s="48">
        <f>+C66+C72</f>
        <v>6609601.8626951454</v>
      </c>
      <c r="D73" s="48">
        <f>+D66+D72</f>
        <v>2584175.1539919786</v>
      </c>
      <c r="E73" s="48">
        <f>+E66+E72</f>
        <v>0</v>
      </c>
      <c r="F73" s="48">
        <f>+F66+F72</f>
        <v>-234550.01642053569</v>
      </c>
      <c r="G73" s="48">
        <f>+G66+G72</f>
        <v>8959227.0002665874</v>
      </c>
      <c r="H73" s="12" t="s">
        <v>2767</v>
      </c>
      <c r="J73" s="48">
        <f>+J66+J72</f>
        <v>196966.13550831535</v>
      </c>
      <c r="K73" s="48">
        <f>+K66+K72</f>
        <v>17766.204183694856</v>
      </c>
      <c r="L73" s="48">
        <f>+L66+L72</f>
        <v>0</v>
      </c>
      <c r="M73" s="48">
        <f>+M66+M72</f>
        <v>-3932.1904994237257</v>
      </c>
      <c r="N73" s="48">
        <f>+N66+N72</f>
        <v>210800.14919258645</v>
      </c>
      <c r="O73" s="36" t="s">
        <v>2767</v>
      </c>
      <c r="Q73" s="48">
        <f>+Q66+Q72</f>
        <v>6806567.9982034611</v>
      </c>
      <c r="R73" s="48">
        <f>+R66+R72</f>
        <v>2601941.3581756735</v>
      </c>
      <c r="S73" s="48">
        <f>+S66+S72</f>
        <v>0</v>
      </c>
      <c r="T73" s="48">
        <f>+T66+T72</f>
        <v>-238482.20691995943</v>
      </c>
      <c r="U73" s="48">
        <f>+U66+U72</f>
        <v>9170027.1494591758</v>
      </c>
      <c r="V73" s="36" t="s">
        <v>2767</v>
      </c>
      <c r="X73" s="43"/>
      <c r="Y73" s="651">
        <f>C73*'Summary by IS Category'!$B$19</f>
        <v>196966.13550831535</v>
      </c>
      <c r="Z73" s="651">
        <f>D73*'Summary by IS Category'!$C$19</f>
        <v>17766.204183694852</v>
      </c>
      <c r="AA73" s="651">
        <f>E73*'Summary by IS Category'!$D$19</f>
        <v>0</v>
      </c>
      <c r="AB73" s="651">
        <f ca="1">F73*'Summary by IS Category'!$E$19</f>
        <v>-1053.1311291260772</v>
      </c>
      <c r="AC73" s="552">
        <f t="shared" ca="1" si="15"/>
        <v>213679.20856288413</v>
      </c>
    </row>
    <row r="74" spans="1:29">
      <c r="A74" s="12">
        <f t="shared" si="4"/>
        <v>61</v>
      </c>
      <c r="B74" s="52"/>
      <c r="C74" s="45"/>
      <c r="D74" s="45"/>
      <c r="E74" s="45"/>
      <c r="F74" s="45"/>
      <c r="G74" s="45"/>
      <c r="J74" s="45"/>
      <c r="K74" s="45"/>
      <c r="L74" s="45"/>
      <c r="M74" s="45"/>
      <c r="N74" s="45"/>
      <c r="Q74" s="45"/>
      <c r="R74" s="45"/>
      <c r="S74" s="45"/>
      <c r="T74" s="45"/>
      <c r="U74" s="45"/>
      <c r="X74" s="43"/>
    </row>
    <row r="75" spans="1:29">
      <c r="A75" s="12">
        <f t="shared" si="4"/>
        <v>62</v>
      </c>
      <c r="B75" s="44">
        <v>580</v>
      </c>
      <c r="C75" s="45">
        <f>SUMIF('Labor by Employee Grp'!$A$15:$A$121,$B75,'Labor by Employee Grp'!B$15:B$121)</f>
        <v>873687.45791618712</v>
      </c>
      <c r="D75" s="45">
        <f>SUMIF('Labor by Employee Grp'!$A$15:$A$121,$B75,'Labor by Employee Grp'!C$15:C$121)</f>
        <v>0</v>
      </c>
      <c r="E75" s="45">
        <f>SUMIF('Labor by Employee Grp'!$A$15:$A$121,$B75,'Labor by Employee Grp'!D$15:D$121)</f>
        <v>0</v>
      </c>
      <c r="F75" s="45">
        <f>SUMIF('Labor by Employee Grp'!$A$15:$A$121,$B75,'Labor by Employee Grp'!E$15:E$121)</f>
        <v>1979.0249510465553</v>
      </c>
      <c r="G75" s="45">
        <f t="shared" ref="G75:G83" si="20">SUM(C75:F75)</f>
        <v>875666.48286723369</v>
      </c>
      <c r="H75" s="12" t="s">
        <v>2764</v>
      </c>
      <c r="J75" s="45">
        <f>'Sal by FERC'!C75*$L$7</f>
        <v>26035.886245902377</v>
      </c>
      <c r="K75" s="45">
        <f>'Sal by FERC'!D75*$L$6</f>
        <v>0</v>
      </c>
      <c r="L75" s="45">
        <f>'Sal by FERC'!E75*$L$8</f>
        <v>0</v>
      </c>
      <c r="M75" s="45">
        <f>IF(C75+D75+E75=0,0,($L$7*C75/(C75+D75+E75)+$L$6*D75/(C75+D75+E75)+$L$8*E75/(C75+D75+E75))*F75)</f>
        <v>58.974943541187351</v>
      </c>
      <c r="N75" s="45">
        <f t="shared" ref="N75:N83" si="21">SUM(J75:M75)</f>
        <v>26094.861189443563</v>
      </c>
      <c r="O75" s="36" t="s">
        <v>2764</v>
      </c>
      <c r="Q75" s="45">
        <f>'Sal by FERC'!J75+'Sal by FERC'!C75</f>
        <v>899723.34416208952</v>
      </c>
      <c r="R75" s="45">
        <f>'Sal by FERC'!K75+'Sal by FERC'!D75</f>
        <v>0</v>
      </c>
      <c r="S75" s="45">
        <f>'Sal by FERC'!L75+'Sal by FERC'!E75</f>
        <v>0</v>
      </c>
      <c r="T75" s="45">
        <f>'Sal by FERC'!M75+'Sal by FERC'!F75</f>
        <v>2037.9998945877426</v>
      </c>
      <c r="U75" s="45">
        <f t="shared" ref="U75:U83" si="22">SUM(Q75:T75)</f>
        <v>901761.34405667731</v>
      </c>
      <c r="V75" s="36" t="s">
        <v>2764</v>
      </c>
      <c r="X75" s="43"/>
      <c r="Y75" s="651">
        <f>C75*'Summary by IS Category'!$B$19</f>
        <v>26035.886245902377</v>
      </c>
      <c r="Z75" s="651">
        <f>D75*'Summary by IS Category'!$C$19</f>
        <v>0</v>
      </c>
      <c r="AA75" s="651">
        <f>E75*'Summary by IS Category'!$D$19</f>
        <v>0</v>
      </c>
      <c r="AB75" s="651">
        <f ca="1">F75*'Summary by IS Category'!$E$19</f>
        <v>8.885835153929504</v>
      </c>
      <c r="AC75" s="552">
        <f t="shared" ref="AC75:AC96" ca="1" si="23">SUM(Y75:AB75)</f>
        <v>26044.772081056308</v>
      </c>
    </row>
    <row r="76" spans="1:29">
      <c r="A76" s="12">
        <f t="shared" si="4"/>
        <v>63</v>
      </c>
      <c r="B76" s="44">
        <v>581</v>
      </c>
      <c r="C76" s="45">
        <f>SUMIF('Labor by Employee Grp'!$A$15:$A$121,$B76,'Labor by Employee Grp'!B$15:B$121)</f>
        <v>498050.64701088698</v>
      </c>
      <c r="D76" s="45">
        <f>SUMIF('Labor by Employee Grp'!$A$15:$A$121,$B76,'Labor by Employee Grp'!C$15:C$121)</f>
        <v>2265188.4218345666</v>
      </c>
      <c r="E76" s="45">
        <f>SUMIF('Labor by Employee Grp'!$A$15:$A$121,$B76,'Labor by Employee Grp'!D$15:D$121)</f>
        <v>0</v>
      </c>
      <c r="F76" s="45">
        <f>SUMIF('Labor by Employee Grp'!$A$15:$A$121,$B76,'Labor by Employee Grp'!E$15:E$121)</f>
        <v>-411.01763203039781</v>
      </c>
      <c r="G76" s="45">
        <f t="shared" si="20"/>
        <v>2762828.0512134233</v>
      </c>
      <c r="H76" s="12" t="s">
        <v>2764</v>
      </c>
      <c r="J76" s="45">
        <f>'Sal by FERC'!C76*$L$7</f>
        <v>14841.909280924432</v>
      </c>
      <c r="K76" s="45">
        <f>'Sal by FERC'!D76*$L$6</f>
        <v>15573.170400112645</v>
      </c>
      <c r="L76" s="45">
        <f>'Sal by FERC'!E76*$L$8</f>
        <v>0</v>
      </c>
      <c r="M76" s="45">
        <f t="shared" ref="M76:M83" si="24">IF(C76+D76+E76=0,0,($L$7*C76/(C76+D76+E76)+$L$6*D76/(C76+D76+E76)+$L$8*E76/(C76+D76+E76))*F76)</f>
        <v>-4.5240870286836943</v>
      </c>
      <c r="N76" s="45">
        <f t="shared" si="21"/>
        <v>30410.555594008394</v>
      </c>
      <c r="O76" s="36" t="s">
        <v>2764</v>
      </c>
      <c r="Q76" s="45">
        <f>'Sal by FERC'!J76+'Sal by FERC'!C76</f>
        <v>512892.5562918114</v>
      </c>
      <c r="R76" s="45">
        <f>'Sal by FERC'!K76+'Sal by FERC'!D76</f>
        <v>2280761.5922346795</v>
      </c>
      <c r="S76" s="45">
        <f>'Sal by FERC'!L76+'Sal by FERC'!E76</f>
        <v>0</v>
      </c>
      <c r="T76" s="45">
        <f>'Sal by FERC'!M76+'Sal by FERC'!F76</f>
        <v>-415.54171905908152</v>
      </c>
      <c r="U76" s="45">
        <f t="shared" si="22"/>
        <v>2793238.6068074317</v>
      </c>
      <c r="V76" s="36" t="s">
        <v>2764</v>
      </c>
      <c r="X76" s="43"/>
      <c r="Y76" s="651">
        <f>C76*'Summary by IS Category'!$B$19</f>
        <v>14841.909280924432</v>
      </c>
      <c r="Z76" s="651">
        <f>D76*'Summary by IS Category'!$C$19</f>
        <v>15573.170400112645</v>
      </c>
      <c r="AA76" s="651">
        <f>E76*'Summary by IS Category'!$D$19</f>
        <v>0</v>
      </c>
      <c r="AB76" s="651">
        <f ca="1">F76*'Summary by IS Category'!$E$19</f>
        <v>-1.8454718934438807</v>
      </c>
      <c r="AC76" s="552">
        <f t="shared" ca="1" si="23"/>
        <v>30413.234209143633</v>
      </c>
    </row>
    <row r="77" spans="1:29">
      <c r="A77" s="12">
        <f t="shared" si="4"/>
        <v>64</v>
      </c>
      <c r="B77" s="44">
        <v>582</v>
      </c>
      <c r="C77" s="45">
        <f>SUMIF('Labor by Employee Grp'!$A$15:$A$121,$B77,'Labor by Employee Grp'!B$15:B$121)</f>
        <v>56752.778922896148</v>
      </c>
      <c r="D77" s="45">
        <f>SUMIF('Labor by Employee Grp'!$A$15:$A$121,$B77,'Labor by Employee Grp'!C$15:C$121)</f>
        <v>573837.45049800293</v>
      </c>
      <c r="E77" s="45">
        <f>SUMIF('Labor by Employee Grp'!$A$15:$A$121,$B77,'Labor by Employee Grp'!D$15:D$121)</f>
        <v>0</v>
      </c>
      <c r="F77" s="45">
        <f>SUMIF('Labor by Employee Grp'!$A$15:$A$121,$B77,'Labor by Employee Grp'!E$15:E$121)</f>
        <v>-150.44804959205956</v>
      </c>
      <c r="G77" s="45">
        <f t="shared" si="20"/>
        <v>630439.78137130698</v>
      </c>
      <c r="H77" s="12" t="s">
        <v>2764</v>
      </c>
      <c r="J77" s="45">
        <f>'Sal by FERC'!C77*$L$7</f>
        <v>1691.2328119023052</v>
      </c>
      <c r="K77" s="45">
        <f>'Sal by FERC'!D77*$L$6</f>
        <v>3945.1324721737701</v>
      </c>
      <c r="L77" s="45">
        <f>'Sal by FERC'!E77*$L$8</f>
        <v>0</v>
      </c>
      <c r="M77" s="45">
        <f t="shared" si="24"/>
        <v>-1.3447404101969367</v>
      </c>
      <c r="N77" s="45">
        <f t="shared" si="21"/>
        <v>5635.020543665878</v>
      </c>
      <c r="O77" s="36" t="s">
        <v>2764</v>
      </c>
      <c r="Q77" s="45">
        <f>'Sal by FERC'!J77+'Sal by FERC'!C77</f>
        <v>58444.011734798456</v>
      </c>
      <c r="R77" s="45">
        <f>'Sal by FERC'!K77+'Sal by FERC'!D77</f>
        <v>577782.58297017671</v>
      </c>
      <c r="S77" s="45">
        <f>'Sal by FERC'!L77+'Sal by FERC'!E77</f>
        <v>0</v>
      </c>
      <c r="T77" s="45">
        <f>'Sal by FERC'!M77+'Sal by FERC'!F77</f>
        <v>-151.79279000225651</v>
      </c>
      <c r="U77" s="45">
        <f t="shared" si="22"/>
        <v>636074.80191497284</v>
      </c>
      <c r="V77" s="36" t="s">
        <v>2764</v>
      </c>
      <c r="X77" s="43"/>
      <c r="Y77" s="651">
        <f>C77*'Summary by IS Category'!$B$19</f>
        <v>1691.2328119023052</v>
      </c>
      <c r="Z77" s="651">
        <f>D77*'Summary by IS Category'!$C$19</f>
        <v>3945.1324721737701</v>
      </c>
      <c r="AA77" s="651">
        <f>E77*'Summary by IS Category'!$D$19</f>
        <v>0</v>
      </c>
      <c r="AB77" s="651">
        <f ca="1">F77*'Summary by IS Category'!$E$19</f>
        <v>-0.67551274035139919</v>
      </c>
      <c r="AC77" s="552">
        <f t="shared" ca="1" si="23"/>
        <v>5635.6897713357239</v>
      </c>
    </row>
    <row r="78" spans="1:29">
      <c r="A78" s="12">
        <f t="shared" si="4"/>
        <v>65</v>
      </c>
      <c r="B78" s="44">
        <v>583</v>
      </c>
      <c r="C78" s="45">
        <f>SUMIF('Labor by Employee Grp'!$A$15:$A$121,$B78,'Labor by Employee Grp'!B$15:B$121)</f>
        <v>217847.89666383524</v>
      </c>
      <c r="D78" s="45">
        <f>SUMIF('Labor by Employee Grp'!$A$15:$A$121,$B78,'Labor by Employee Grp'!C$15:C$121)</f>
        <v>2168778.0873614312</v>
      </c>
      <c r="E78" s="45">
        <f>SUMIF('Labor by Employee Grp'!$A$15:$A$121,$B78,'Labor by Employee Grp'!D$15:D$121)</f>
        <v>0</v>
      </c>
      <c r="F78" s="45">
        <f>SUMIF('Labor by Employee Grp'!$A$15:$A$121,$B78,'Labor by Employee Grp'!E$15:E$121)</f>
        <v>305.47450609664975</v>
      </c>
      <c r="G78" s="45">
        <f t="shared" si="20"/>
        <v>2386931.4585313629</v>
      </c>
      <c r="H78" s="12" t="s">
        <v>2764</v>
      </c>
      <c r="J78" s="45">
        <f>'Sal by FERC'!C78*$L$7</f>
        <v>6491.8673205822906</v>
      </c>
      <c r="K78" s="45">
        <f>'Sal by FERC'!D78*$L$6</f>
        <v>14910.34935060984</v>
      </c>
      <c r="L78" s="45">
        <f>'Sal by FERC'!E78*$L$8</f>
        <v>0</v>
      </c>
      <c r="M78" s="45">
        <f t="shared" si="24"/>
        <v>2.7393615969852294</v>
      </c>
      <c r="N78" s="45">
        <f t="shared" si="21"/>
        <v>21404.956032789116</v>
      </c>
      <c r="O78" s="36" t="s">
        <v>2764</v>
      </c>
      <c r="Q78" s="45">
        <f>'Sal by FERC'!J78+'Sal by FERC'!C78</f>
        <v>224339.76398441754</v>
      </c>
      <c r="R78" s="45">
        <f>'Sal by FERC'!K78+'Sal by FERC'!D78</f>
        <v>2183688.436712041</v>
      </c>
      <c r="S78" s="45">
        <f>'Sal by FERC'!L78+'Sal by FERC'!E78</f>
        <v>0</v>
      </c>
      <c r="T78" s="45">
        <f>'Sal by FERC'!M78+'Sal by FERC'!F78</f>
        <v>308.213867693635</v>
      </c>
      <c r="U78" s="45">
        <f t="shared" si="22"/>
        <v>2408336.4145641522</v>
      </c>
      <c r="V78" s="36" t="s">
        <v>2764</v>
      </c>
      <c r="X78" s="43"/>
      <c r="Y78" s="651">
        <f>C78*'Summary by IS Category'!$B$19</f>
        <v>6491.8673205822906</v>
      </c>
      <c r="Z78" s="651">
        <f>D78*'Summary by IS Category'!$C$19</f>
        <v>14910.34935060984</v>
      </c>
      <c r="AA78" s="651">
        <f>E78*'Summary by IS Category'!$D$19</f>
        <v>0</v>
      </c>
      <c r="AB78" s="651">
        <f ca="1">F78*'Summary by IS Category'!$E$19</f>
        <v>1.371582558101365</v>
      </c>
      <c r="AC78" s="552">
        <f t="shared" ca="1" si="23"/>
        <v>21403.588253750233</v>
      </c>
    </row>
    <row r="79" spans="1:29">
      <c r="A79" s="12">
        <f t="shared" si="4"/>
        <v>66</v>
      </c>
      <c r="B79" s="44">
        <v>584</v>
      </c>
      <c r="C79" s="45">
        <f>SUMIF('Labor by Employee Grp'!$A$15:$A$121,$B79,'Labor by Employee Grp'!B$15:B$121)</f>
        <v>17790.75302925898</v>
      </c>
      <c r="D79" s="45">
        <f>SUMIF('Labor by Employee Grp'!$A$15:$A$121,$B79,'Labor by Employee Grp'!C$15:C$121)</f>
        <v>211799.95814206544</v>
      </c>
      <c r="E79" s="45">
        <f>SUMIF('Labor by Employee Grp'!$A$15:$A$121,$B79,'Labor by Employee Grp'!D$15:D$121)</f>
        <v>0</v>
      </c>
      <c r="F79" s="45">
        <f>SUMIF('Labor by Employee Grp'!$A$15:$A$121,$B79,'Labor by Employee Grp'!E$15:E$121)</f>
        <v>107.63252360206006</v>
      </c>
      <c r="G79" s="45">
        <f t="shared" si="20"/>
        <v>229698.34369492647</v>
      </c>
      <c r="H79" s="12" t="s">
        <v>2764</v>
      </c>
      <c r="J79" s="45">
        <f>'Sal by FERC'!C79*$L$7</f>
        <v>530.16444027191756</v>
      </c>
      <c r="K79" s="45">
        <f>'Sal by FERC'!D79*$L$6</f>
        <v>1456.1247122267</v>
      </c>
      <c r="L79" s="45">
        <f>'Sal by FERC'!E79*$L$8</f>
        <v>0</v>
      </c>
      <c r="M79" s="45">
        <f t="shared" si="24"/>
        <v>0.93117579973560072</v>
      </c>
      <c r="N79" s="45">
        <f t="shared" si="21"/>
        <v>1987.2203282983533</v>
      </c>
      <c r="O79" s="36" t="s">
        <v>2764</v>
      </c>
      <c r="Q79" s="45">
        <f>'Sal by FERC'!J79+'Sal by FERC'!C79</f>
        <v>18320.917469530898</v>
      </c>
      <c r="R79" s="45">
        <f>'Sal by FERC'!K79+'Sal by FERC'!D79</f>
        <v>213256.08285429215</v>
      </c>
      <c r="S79" s="45">
        <f>'Sal by FERC'!L79+'Sal by FERC'!E79</f>
        <v>0</v>
      </c>
      <c r="T79" s="45">
        <f>'Sal by FERC'!M79+'Sal by FERC'!F79</f>
        <v>108.56369940179566</v>
      </c>
      <c r="U79" s="45">
        <f t="shared" si="22"/>
        <v>231685.56402322484</v>
      </c>
      <c r="V79" s="36" t="s">
        <v>2764</v>
      </c>
      <c r="X79" s="43"/>
      <c r="Y79" s="651">
        <f>C79*'Summary by IS Category'!$B$19</f>
        <v>530.16444027191756</v>
      </c>
      <c r="Z79" s="651">
        <f>D79*'Summary by IS Category'!$C$19</f>
        <v>1456.1247122267</v>
      </c>
      <c r="AA79" s="651">
        <f>E79*'Summary by IS Category'!$D$19</f>
        <v>0</v>
      </c>
      <c r="AB79" s="651">
        <f ca="1">F79*'Summary by IS Category'!$E$19</f>
        <v>0.48327074472889425</v>
      </c>
      <c r="AC79" s="552">
        <f t="shared" ca="1" si="23"/>
        <v>1986.7724232433466</v>
      </c>
    </row>
    <row r="80" spans="1:29">
      <c r="A80" s="12">
        <f t="shared" si="4"/>
        <v>67</v>
      </c>
      <c r="B80" s="44">
        <v>585</v>
      </c>
      <c r="C80" s="45">
        <f>SUMIF('Labor by Employee Grp'!$A$15:$A$121,$B80,'Labor by Employee Grp'!B$15:B$121)</f>
        <v>40386.412812272465</v>
      </c>
      <c r="D80" s="45">
        <f>SUMIF('Labor by Employee Grp'!$A$15:$A$121,$B80,'Labor by Employee Grp'!C$15:C$121)</f>
        <v>0</v>
      </c>
      <c r="E80" s="45">
        <f>SUMIF('Labor by Employee Grp'!$A$15:$A$121,$B80,'Labor by Employee Grp'!D$15:D$121)</f>
        <v>0</v>
      </c>
      <c r="F80" s="45">
        <f>SUMIF('Labor by Employee Grp'!$A$15:$A$121,$B80,'Labor by Employee Grp'!E$15:E$121)</f>
        <v>0</v>
      </c>
      <c r="G80" s="45">
        <f t="shared" si="20"/>
        <v>40386.412812272465</v>
      </c>
      <c r="H80" s="12" t="s">
        <v>2764</v>
      </c>
      <c r="J80" s="45">
        <f>'Sal by FERC'!C80*$L$7</f>
        <v>1203.5151018057195</v>
      </c>
      <c r="K80" s="45">
        <f>'Sal by FERC'!D80*$L$6</f>
        <v>0</v>
      </c>
      <c r="L80" s="45">
        <f>'Sal by FERC'!E80*$L$8</f>
        <v>0</v>
      </c>
      <c r="M80" s="45">
        <f t="shared" si="24"/>
        <v>0</v>
      </c>
      <c r="N80" s="45">
        <f t="shared" si="21"/>
        <v>1203.5151018057195</v>
      </c>
      <c r="O80" s="36" t="s">
        <v>2764</v>
      </c>
      <c r="Q80" s="45">
        <f>'Sal by FERC'!J80+'Sal by FERC'!C80</f>
        <v>41589.927914078187</v>
      </c>
      <c r="R80" s="45">
        <f>'Sal by FERC'!K80+'Sal by FERC'!D80</f>
        <v>0</v>
      </c>
      <c r="S80" s="45">
        <f>'Sal by FERC'!L80+'Sal by FERC'!E80</f>
        <v>0</v>
      </c>
      <c r="T80" s="45">
        <f>'Sal by FERC'!M80+'Sal by FERC'!F80</f>
        <v>0</v>
      </c>
      <c r="U80" s="45">
        <f t="shared" si="22"/>
        <v>41589.927914078187</v>
      </c>
      <c r="V80" s="36" t="s">
        <v>2764</v>
      </c>
      <c r="X80" s="43"/>
      <c r="Y80" s="651">
        <f>C80*'Summary by IS Category'!$B$19</f>
        <v>1203.5151018057195</v>
      </c>
      <c r="Z80" s="651">
        <f>D80*'Summary by IS Category'!$C$19</f>
        <v>0</v>
      </c>
      <c r="AA80" s="651">
        <f>E80*'Summary by IS Category'!$D$19</f>
        <v>0</v>
      </c>
      <c r="AB80" s="651">
        <f ca="1">F80*'Summary by IS Category'!$E$19</f>
        <v>0</v>
      </c>
      <c r="AC80" s="552">
        <f t="shared" ca="1" si="23"/>
        <v>1203.5151018057195</v>
      </c>
    </row>
    <row r="81" spans="1:29">
      <c r="A81" s="12">
        <f t="shared" si="4"/>
        <v>68</v>
      </c>
      <c r="B81" s="44">
        <v>586</v>
      </c>
      <c r="C81" s="45">
        <f>SUMIF('Labor by Employee Grp'!$A$15:$A$121,$B81,'Labor by Employee Grp'!B$15:B$121)</f>
        <v>264713.48597564874</v>
      </c>
      <c r="D81" s="45">
        <f>SUMIF('Labor by Employee Grp'!$A$15:$A$121,$B81,'Labor by Employee Grp'!C$15:C$121)+'Manual JEs Reclass '!D10</f>
        <v>-1399208.6262890669</v>
      </c>
      <c r="E81" s="45">
        <f>SUMIF('Labor by Employee Grp'!$A$15:$A$121,$B81,'Labor by Employee Grp'!D$15:D$121)</f>
        <v>0</v>
      </c>
      <c r="F81" s="45">
        <f>SUMIF('Labor by Employee Grp'!$A$15:$A$121,$B81,'Labor by Employee Grp'!E$15:E$121)-'Manual JEs Reclass '!D10</f>
        <v>-938570.1060369378</v>
      </c>
      <c r="G81" s="45">
        <f t="shared" si="20"/>
        <v>-2073065.2463503559</v>
      </c>
      <c r="H81" s="12" t="s">
        <v>2764</v>
      </c>
      <c r="J81" s="45">
        <f>'Sal by FERC'!C81*$L$7</f>
        <v>7888.4618820743326</v>
      </c>
      <c r="K81" s="45">
        <f>'Sal by FERC'!D81*$L$6</f>
        <v>-9619.5593057373353</v>
      </c>
      <c r="L81" s="45">
        <f>'Sal by FERC'!E81*$L$8</f>
        <v>0</v>
      </c>
      <c r="M81" s="45">
        <f t="shared" si="24"/>
        <v>-1432.1403721824631</v>
      </c>
      <c r="N81" s="45">
        <f t="shared" si="21"/>
        <v>-3163.2377958454658</v>
      </c>
      <c r="O81" s="36" t="s">
        <v>2764</v>
      </c>
      <c r="Q81" s="45">
        <f>'Sal by FERC'!J81+'Sal by FERC'!C81</f>
        <v>272601.94785772305</v>
      </c>
      <c r="R81" s="45">
        <f>'Sal by FERC'!K81+'Sal by FERC'!D81</f>
        <v>-1408828.1855948041</v>
      </c>
      <c r="S81" s="45">
        <f>'Sal by FERC'!L81+'Sal by FERC'!E81</f>
        <v>0</v>
      </c>
      <c r="T81" s="45">
        <f>'Sal by FERC'!M81+'Sal by FERC'!F81</f>
        <v>-940002.24640912027</v>
      </c>
      <c r="U81" s="45">
        <f t="shared" si="22"/>
        <v>-2076228.4841462013</v>
      </c>
      <c r="V81" s="36" t="s">
        <v>2764</v>
      </c>
      <c r="X81" s="43"/>
      <c r="Y81" s="651">
        <f>C81*'Summary by IS Category'!$B$19</f>
        <v>7888.4618820743326</v>
      </c>
      <c r="Z81" s="651">
        <f>D81*'Summary by IS Category'!$C$19</f>
        <v>-9619.5593057373353</v>
      </c>
      <c r="AA81" s="651">
        <f>E81*'Summary by IS Category'!$D$19</f>
        <v>0</v>
      </c>
      <c r="AB81" s="651">
        <f ca="1">F81*'Summary by IS Category'!$E$19</f>
        <v>-4214.1860001512287</v>
      </c>
      <c r="AC81" s="552">
        <f t="shared" ca="1" si="23"/>
        <v>-5945.2834238142314</v>
      </c>
    </row>
    <row r="82" spans="1:29">
      <c r="A82" s="12">
        <f t="shared" si="4"/>
        <v>69</v>
      </c>
      <c r="B82" s="44">
        <v>587</v>
      </c>
      <c r="C82" s="45">
        <f>SUMIF('Labor by Employee Grp'!$A$15:$A$121,$B82,'Labor by Employee Grp'!B$15:B$121)</f>
        <v>427631.49471619091</v>
      </c>
      <c r="D82" s="45">
        <f>SUMIF('Labor by Employee Grp'!$A$15:$A$121,$B82,'Labor by Employee Grp'!C$15:C$121)</f>
        <v>3203832.6957444875</v>
      </c>
      <c r="E82" s="45">
        <f>SUMIF('Labor by Employee Grp'!$A$15:$A$121,$B82,'Labor by Employee Grp'!D$15:D$121)</f>
        <v>0</v>
      </c>
      <c r="F82" s="45">
        <f>SUMIF('Labor by Employee Grp'!$A$15:$A$121,$B82,'Labor by Employee Grp'!E$15:E$121)</f>
        <v>4248.6246051452408</v>
      </c>
      <c r="G82" s="45">
        <f t="shared" si="20"/>
        <v>3635712.8150658235</v>
      </c>
      <c r="H82" s="12" t="s">
        <v>2764</v>
      </c>
      <c r="J82" s="45">
        <f>'Sal by FERC'!C82*$L$7</f>
        <v>12743.418542542489</v>
      </c>
      <c r="K82" s="45">
        <f>'Sal by FERC'!D82*$L$6</f>
        <v>22026.349783243353</v>
      </c>
      <c r="L82" s="45">
        <f>'Sal by FERC'!E82*$L$8</f>
        <v>0</v>
      </c>
      <c r="M82" s="45">
        <f t="shared" si="24"/>
        <v>40.678824153679329</v>
      </c>
      <c r="N82" s="45">
        <f t="shared" si="21"/>
        <v>34810.447149939522</v>
      </c>
      <c r="O82" s="36" t="s">
        <v>2764</v>
      </c>
      <c r="Q82" s="45">
        <f>'Sal by FERC'!J82+'Sal by FERC'!C82</f>
        <v>440374.9132587334</v>
      </c>
      <c r="R82" s="45">
        <f>'Sal by FERC'!K82+'Sal by FERC'!D82</f>
        <v>3225859.0455277306</v>
      </c>
      <c r="S82" s="45">
        <f>'Sal by FERC'!L82+'Sal by FERC'!E82</f>
        <v>0</v>
      </c>
      <c r="T82" s="45">
        <f>'Sal by FERC'!M82+'Sal by FERC'!F82</f>
        <v>4289.3034292989205</v>
      </c>
      <c r="U82" s="45">
        <f t="shared" si="22"/>
        <v>3670523.2622157629</v>
      </c>
      <c r="V82" s="36" t="s">
        <v>2764</v>
      </c>
      <c r="X82" s="43"/>
      <c r="Y82" s="651">
        <f>C82*'Summary by IS Category'!$B$19</f>
        <v>12743.418542542489</v>
      </c>
      <c r="Z82" s="651">
        <f>D82*'Summary by IS Category'!$C$19</f>
        <v>22026.349783243353</v>
      </c>
      <c r="AA82" s="651">
        <f>E82*'Summary by IS Category'!$D$19</f>
        <v>0</v>
      </c>
      <c r="AB82" s="651">
        <f ca="1">F82*'Summary by IS Category'!$E$19</f>
        <v>19.076352651483742</v>
      </c>
      <c r="AC82" s="552">
        <f t="shared" ca="1" si="23"/>
        <v>34788.84467843733</v>
      </c>
    </row>
    <row r="83" spans="1:29">
      <c r="A83" s="12">
        <f t="shared" si="4"/>
        <v>70</v>
      </c>
      <c r="B83" s="44">
        <v>588</v>
      </c>
      <c r="C83" s="45">
        <f>SUMIF('Labor by Employee Grp'!$A$15:$A$121,$B83,'Labor by Employee Grp'!B$15:B$121)</f>
        <v>3076762.0375177036</v>
      </c>
      <c r="D83" s="45">
        <f>SUMIF('Labor by Employee Grp'!$A$15:$A$121,$B83,'Labor by Employee Grp'!C$15:C$121)</f>
        <v>702286.43755493034</v>
      </c>
      <c r="E83" s="45">
        <f>SUMIF('Labor by Employee Grp'!$A$15:$A$121,$B83,'Labor by Employee Grp'!D$15:D$121)</f>
        <v>566.04408853498796</v>
      </c>
      <c r="F83" s="45">
        <f>SUMIF('Labor by Employee Grp'!$A$15:$A$121,$B83,'Labor by Employee Grp'!E$15:E$121)</f>
        <v>50958.182722777601</v>
      </c>
      <c r="G83" s="45">
        <f t="shared" si="20"/>
        <v>3830572.7018839465</v>
      </c>
      <c r="H83" s="12" t="s">
        <v>2764</v>
      </c>
      <c r="I83" s="53"/>
      <c r="J83" s="45">
        <f>('Sal by FERC'!C83)*$L$7</f>
        <v>91687.508718027573</v>
      </c>
      <c r="K83" s="45">
        <f>'Sal by FERC'!D83*$L$6</f>
        <v>4828.2192581901463</v>
      </c>
      <c r="L83" s="45">
        <f>'Sal by FERC'!E83*$L$8</f>
        <v>16.981322656049638</v>
      </c>
      <c r="M83" s="45">
        <f t="shared" si="24"/>
        <v>1301.4902483411224</v>
      </c>
      <c r="N83" s="45">
        <f t="shared" si="21"/>
        <v>97834.199547214899</v>
      </c>
      <c r="O83" s="36" t="s">
        <v>2764</v>
      </c>
      <c r="P83" s="46"/>
      <c r="Q83" s="45">
        <f>'Sal by FERC'!J83+'Sal by FERC'!C83</f>
        <v>3168449.5462357313</v>
      </c>
      <c r="R83" s="45">
        <f>'Sal by FERC'!K83+'Sal by FERC'!D83</f>
        <v>707114.65681312047</v>
      </c>
      <c r="S83" s="45">
        <f>'Sal by FERC'!L83+'Sal by FERC'!E83</f>
        <v>583.02541119103762</v>
      </c>
      <c r="T83" s="45">
        <f>'Sal by FERC'!M83+'Sal by FERC'!F83</f>
        <v>52259.672971118722</v>
      </c>
      <c r="U83" s="45">
        <f t="shared" si="22"/>
        <v>3928406.9014311614</v>
      </c>
      <c r="V83" s="36" t="s">
        <v>2764</v>
      </c>
      <c r="W83" s="46"/>
      <c r="X83" s="43"/>
      <c r="Y83" s="651">
        <f>C83*'Summary by IS Category'!$B$19</f>
        <v>91687.508718027573</v>
      </c>
      <c r="Z83" s="651">
        <f>D83*'Summary by IS Category'!$C$19</f>
        <v>4828.2192581901463</v>
      </c>
      <c r="AA83" s="651">
        <f>E83*'Summary by IS Category'!$D$19</f>
        <v>16.981322656049638</v>
      </c>
      <c r="AB83" s="651">
        <f ca="1">F83*'Summary by IS Category'!$E$19</f>
        <v>228.80257834999287</v>
      </c>
      <c r="AC83" s="552">
        <f t="shared" ca="1" si="23"/>
        <v>96761.511877223762</v>
      </c>
    </row>
    <row r="84" spans="1:29">
      <c r="A84" s="12">
        <f t="shared" si="4"/>
        <v>71</v>
      </c>
      <c r="B84" s="44">
        <v>589</v>
      </c>
      <c r="C84" s="45">
        <f>SUMIF('Labor by Employee Grp'!$A$15:$A$121,$B84,'Labor by Employee Grp'!B$15:B$121)</f>
        <v>162.69899876199807</v>
      </c>
      <c r="D84" s="45">
        <f>SUMIF('Labor by Employee Grp'!$A$15:$A$121,$B84,'Labor by Employee Grp'!C$15:C$121)</f>
        <v>0</v>
      </c>
      <c r="E84" s="45">
        <f>SUMIF('Labor by Employee Grp'!$A$15:$A$121,$B84,'Labor by Employee Grp'!D$15:D$121)</f>
        <v>0</v>
      </c>
      <c r="F84" s="45">
        <f>SUMIF('Labor by Employee Grp'!$A$15:$A$121,$B84,'Labor by Employee Grp'!E$15:E$121)</f>
        <v>0</v>
      </c>
      <c r="G84" s="45">
        <f t="shared" ref="G84" si="25">SUM(C84:F84)</f>
        <v>162.69899876199807</v>
      </c>
      <c r="H84" s="12" t="s">
        <v>2764</v>
      </c>
      <c r="I84" s="53"/>
      <c r="J84" s="45">
        <f>('Sal by FERC'!C84)*$L$7</f>
        <v>4.8484301631075422</v>
      </c>
      <c r="K84" s="45">
        <f>'Sal by FERC'!D84*$L$6</f>
        <v>0</v>
      </c>
      <c r="L84" s="45">
        <f>'Sal by FERC'!E84*$L$8</f>
        <v>0</v>
      </c>
      <c r="M84" s="45">
        <f t="shared" ref="M84" si="26">IF(C84+D84+E84=0,0,($L$7*C84/(C84+D84+E84)+$L$6*D84/(C84+D84+E84)+$L$8*E84/(C84+D84+E84))*F84)</f>
        <v>0</v>
      </c>
      <c r="N84" s="45">
        <f>SUM(J84:M84)</f>
        <v>4.8484301631075422</v>
      </c>
      <c r="P84" s="46"/>
      <c r="Q84" s="45">
        <f>'Sal by FERC'!J84+'Sal by FERC'!C84</f>
        <v>167.54742892510561</v>
      </c>
      <c r="R84" s="45">
        <f>'Sal by FERC'!K84+'Sal by FERC'!D84</f>
        <v>0</v>
      </c>
      <c r="S84" s="45">
        <f>'Sal by FERC'!L84+'Sal by FERC'!E84</f>
        <v>0</v>
      </c>
      <c r="T84" s="45">
        <f>'Sal by FERC'!M84+'Sal by FERC'!F84</f>
        <v>0</v>
      </c>
      <c r="U84" s="45">
        <f t="shared" ref="U84" si="27">SUM(Q84:T84)</f>
        <v>167.54742892510561</v>
      </c>
      <c r="V84" s="36" t="s">
        <v>2764</v>
      </c>
      <c r="W84" s="46"/>
      <c r="X84" s="43"/>
      <c r="Y84" s="651">
        <f>C84*'Summary by IS Category'!$B$19</f>
        <v>4.8484301631075422</v>
      </c>
      <c r="Z84" s="651">
        <f>D84*'Summary by IS Category'!$C$19</f>
        <v>0</v>
      </c>
      <c r="AA84" s="651">
        <f>E84*'Summary by IS Category'!$D$19</f>
        <v>0</v>
      </c>
      <c r="AB84" s="651">
        <f ca="1">F84*'Summary by IS Category'!$E$19</f>
        <v>0</v>
      </c>
      <c r="AC84" s="552">
        <f t="shared" ca="1" si="23"/>
        <v>4.8484301631075422</v>
      </c>
    </row>
    <row r="85" spans="1:29">
      <c r="A85" s="12">
        <f t="shared" ref="A85:A152" si="28">+A84+1</f>
        <v>72</v>
      </c>
      <c r="B85" s="54" t="s">
        <v>2766</v>
      </c>
      <c r="C85" s="51">
        <f>SUM(C75:C84)</f>
        <v>5473785.6635636427</v>
      </c>
      <c r="D85" s="51">
        <f t="shared" ref="D85:F85" si="29">SUM(D75:D84)</f>
        <v>7726514.4248464173</v>
      </c>
      <c r="E85" s="51">
        <f t="shared" si="29"/>
        <v>566.04408853498796</v>
      </c>
      <c r="F85" s="51">
        <f t="shared" si="29"/>
        <v>-881532.63240989216</v>
      </c>
      <c r="G85" s="51">
        <f>SUM(G75:G84)</f>
        <v>12319333.500088701</v>
      </c>
      <c r="I85" s="49">
        <f ca="1">+G85/$G$265</f>
        <v>8.3669546176760701E-2</v>
      </c>
      <c r="J85" s="51">
        <f>SUM(J75:J84)</f>
        <v>163118.81277419656</v>
      </c>
      <c r="K85" s="51">
        <f t="shared" ref="K85:N85" si="30">SUM(K75:K84)</f>
        <v>53119.786670819129</v>
      </c>
      <c r="L85" s="51">
        <f t="shared" si="30"/>
        <v>16.981322656049638</v>
      </c>
      <c r="M85" s="51">
        <f t="shared" si="30"/>
        <v>-33.194646188633669</v>
      </c>
      <c r="N85" s="51">
        <f t="shared" si="30"/>
        <v>216222.38612148311</v>
      </c>
      <c r="P85" s="49">
        <f ca="1">+N85/$N$265</f>
        <v>6.5956277110398989E-2</v>
      </c>
      <c r="Q85" s="51">
        <f>SUM(Q75:Q84)</f>
        <v>5636904.4763378398</v>
      </c>
      <c r="R85" s="51">
        <f t="shared" ref="R85:T85" si="31">SUM(R75:R84)</f>
        <v>7779634.2115172371</v>
      </c>
      <c r="S85" s="51">
        <f t="shared" si="31"/>
        <v>583.02541119103762</v>
      </c>
      <c r="T85" s="51">
        <f t="shared" si="31"/>
        <v>-881565.8270560808</v>
      </c>
      <c r="U85" s="51">
        <f>SUM(U75:U84)</f>
        <v>12535555.886210186</v>
      </c>
      <c r="W85" s="49">
        <f ca="1">+U85/$U$265</f>
        <v>8.3283737474479411E-2</v>
      </c>
      <c r="X85" s="43"/>
      <c r="Y85" s="651">
        <f>C85*'Summary by IS Category'!$B$19</f>
        <v>163118.81277419656</v>
      </c>
      <c r="Z85" s="651">
        <f>D85*'Summary by IS Category'!$C$19</f>
        <v>53119.786670819121</v>
      </c>
      <c r="AA85" s="651">
        <f>E85*'Summary by IS Category'!$D$19</f>
        <v>16.981322656049638</v>
      </c>
      <c r="AB85" s="651">
        <f ca="1">F85*'Summary by IS Category'!$E$19</f>
        <v>-3958.0873653267872</v>
      </c>
      <c r="AC85" s="552">
        <f t="shared" ca="1" si="23"/>
        <v>212297.49340234493</v>
      </c>
    </row>
    <row r="86" spans="1:29">
      <c r="A86" s="12">
        <f t="shared" si="28"/>
        <v>73</v>
      </c>
      <c r="B86" s="44"/>
      <c r="C86" s="55"/>
      <c r="D86" s="55"/>
      <c r="E86" s="55"/>
      <c r="F86" s="55"/>
      <c r="G86" s="55"/>
      <c r="I86" s="53"/>
      <c r="J86" s="55"/>
      <c r="K86" s="55"/>
      <c r="L86" s="55"/>
      <c r="M86" s="55"/>
      <c r="N86" s="55"/>
      <c r="P86" s="46"/>
      <c r="Q86" s="55"/>
      <c r="R86" s="55"/>
      <c r="S86" s="55"/>
      <c r="T86" s="55"/>
      <c r="U86" s="55"/>
      <c r="W86" s="46"/>
      <c r="X86" s="43"/>
      <c r="Y86" s="651">
        <f>C86*'Summary by IS Category'!$B$19</f>
        <v>0</v>
      </c>
      <c r="Z86" s="651">
        <f>D86*'Summary by IS Category'!$C$19</f>
        <v>0</v>
      </c>
      <c r="AA86" s="651">
        <f>E86*'Summary by IS Category'!$D$19</f>
        <v>0</v>
      </c>
      <c r="AB86" s="651">
        <f ca="1">F86*'Summary by IS Category'!$E$19</f>
        <v>0</v>
      </c>
      <c r="AC86" s="552">
        <f t="shared" ca="1" si="23"/>
        <v>0</v>
      </c>
    </row>
    <row r="87" spans="1:29">
      <c r="A87" s="12">
        <f t="shared" si="28"/>
        <v>74</v>
      </c>
      <c r="B87" s="44">
        <v>590</v>
      </c>
      <c r="C87" s="45">
        <f>SUMIF('Labor by Employee Grp'!$A$15:$A$121,$B87,'Labor by Employee Grp'!B$15:B$121)</f>
        <v>0</v>
      </c>
      <c r="D87" s="45">
        <f>SUMIF('Labor by Employee Grp'!$A$15:$A$121,$B87,'Labor by Employee Grp'!C$15:C$121)</f>
        <v>0</v>
      </c>
      <c r="E87" s="45">
        <f>SUMIF('Labor by Employee Grp'!$A$15:$A$121,$B87,'Labor by Employee Grp'!D$15:D$121)</f>
        <v>0</v>
      </c>
      <c r="F87" s="45">
        <f>SUMIF('Labor by Employee Grp'!$A$15:$A$121,$B87,'Labor by Employee Grp'!E$15:E$121)</f>
        <v>0</v>
      </c>
      <c r="G87" s="45">
        <f t="shared" ref="G87:G94" si="32">SUM(C87:F87)</f>
        <v>0</v>
      </c>
      <c r="H87" s="12" t="s">
        <v>2767</v>
      </c>
      <c r="J87" s="45">
        <f>'Sal by FERC'!C87*$L$7</f>
        <v>0</v>
      </c>
      <c r="K87" s="45">
        <f>'Sal by FERC'!D87*$L$6</f>
        <v>0</v>
      </c>
      <c r="L87" s="45">
        <f>'Sal by FERC'!E87*$L$8</f>
        <v>0</v>
      </c>
      <c r="M87" s="45">
        <f t="shared" ref="M87:M94" si="33">IF(C87+D87+E87=0,0,($L$7*C87/(C87+D87+E87)+$L$6*D87/(C87+D87+E87)+$L$8*E87/(C87+D87+E87))*F87)</f>
        <v>0</v>
      </c>
      <c r="N87" s="45">
        <f t="shared" ref="N87:N94" si="34">SUM(J87:M87)</f>
        <v>0</v>
      </c>
      <c r="O87" s="36" t="s">
        <v>2767</v>
      </c>
      <c r="Q87" s="45">
        <f>'Sal by FERC'!J87+'Sal by FERC'!C87</f>
        <v>0</v>
      </c>
      <c r="R87" s="45">
        <f>'Sal by FERC'!K87+'Sal by FERC'!D87</f>
        <v>0</v>
      </c>
      <c r="S87" s="45">
        <f>'Sal by FERC'!L87+'Sal by FERC'!E87</f>
        <v>0</v>
      </c>
      <c r="T87" s="45">
        <f>'Sal by FERC'!M87+'Sal by FERC'!F87</f>
        <v>0</v>
      </c>
      <c r="U87" s="45">
        <f t="shared" ref="U87:U94" si="35">SUM(Q87:T87)</f>
        <v>0</v>
      </c>
      <c r="V87" s="36" t="s">
        <v>2767</v>
      </c>
      <c r="X87" s="43"/>
      <c r="Y87" s="651">
        <f>C87*'Summary by IS Category'!$B$19</f>
        <v>0</v>
      </c>
      <c r="Z87" s="651">
        <f>D87*'Summary by IS Category'!$C$19</f>
        <v>0</v>
      </c>
      <c r="AA87" s="651">
        <f>E87*'Summary by IS Category'!$D$19</f>
        <v>0</v>
      </c>
      <c r="AB87" s="651">
        <f ca="1">F87*'Summary by IS Category'!$E$19</f>
        <v>0</v>
      </c>
      <c r="AC87" s="552">
        <f t="shared" ca="1" si="23"/>
        <v>0</v>
      </c>
    </row>
    <row r="88" spans="1:29">
      <c r="A88" s="12">
        <f t="shared" si="28"/>
        <v>75</v>
      </c>
      <c r="B88" s="44">
        <v>591</v>
      </c>
      <c r="C88" s="45">
        <f>SUMIF('Labor by Employee Grp'!$A$15:$A$121,$B88,'Labor by Employee Grp'!B$15:B$121)</f>
        <v>0</v>
      </c>
      <c r="D88" s="45">
        <f>SUMIF('Labor by Employee Grp'!$A$15:$A$121,$B88,'Labor by Employee Grp'!C$15:C$121)</f>
        <v>0</v>
      </c>
      <c r="E88" s="45">
        <f>SUMIF('Labor by Employee Grp'!$A$15:$A$121,$B88,'Labor by Employee Grp'!D$15:D$121)</f>
        <v>0</v>
      </c>
      <c r="F88" s="45">
        <f>SUMIF('Labor by Employee Grp'!$A$15:$A$121,$B88,'Labor by Employee Grp'!E$15:E$121)</f>
        <v>0</v>
      </c>
      <c r="G88" s="45">
        <f t="shared" si="32"/>
        <v>0</v>
      </c>
      <c r="H88" s="12" t="s">
        <v>2767</v>
      </c>
      <c r="J88" s="45">
        <f>'Sal by FERC'!C88*$L$7</f>
        <v>0</v>
      </c>
      <c r="K88" s="45">
        <f>'Sal by FERC'!D88*$L$6</f>
        <v>0</v>
      </c>
      <c r="L88" s="45">
        <f>'Sal by FERC'!E88*$L$8</f>
        <v>0</v>
      </c>
      <c r="M88" s="45">
        <f t="shared" si="33"/>
        <v>0</v>
      </c>
      <c r="N88" s="45">
        <f t="shared" si="34"/>
        <v>0</v>
      </c>
      <c r="O88" s="36" t="s">
        <v>2767</v>
      </c>
      <c r="Q88" s="45">
        <f>'Sal by FERC'!J88+'Sal by FERC'!C88</f>
        <v>0</v>
      </c>
      <c r="R88" s="45">
        <f>'Sal by FERC'!K88+'Sal by FERC'!D88</f>
        <v>0</v>
      </c>
      <c r="S88" s="45">
        <f>'Sal by FERC'!L88+'Sal by FERC'!E88</f>
        <v>0</v>
      </c>
      <c r="T88" s="45">
        <f>'Sal by FERC'!M88+'Sal by FERC'!F88</f>
        <v>0</v>
      </c>
      <c r="U88" s="45">
        <f t="shared" si="35"/>
        <v>0</v>
      </c>
      <c r="V88" s="36" t="s">
        <v>2767</v>
      </c>
      <c r="X88" s="43"/>
      <c r="Y88" s="651">
        <f>C88*'Summary by IS Category'!$B$19</f>
        <v>0</v>
      </c>
      <c r="Z88" s="651">
        <f>D88*'Summary by IS Category'!$C$19</f>
        <v>0</v>
      </c>
      <c r="AA88" s="651">
        <f>E88*'Summary by IS Category'!$D$19</f>
        <v>0</v>
      </c>
      <c r="AB88" s="651">
        <f ca="1">F88*'Summary by IS Category'!$E$19</f>
        <v>0</v>
      </c>
      <c r="AC88" s="552">
        <f t="shared" ca="1" si="23"/>
        <v>0</v>
      </c>
    </row>
    <row r="89" spans="1:29">
      <c r="A89" s="12">
        <f t="shared" si="28"/>
        <v>76</v>
      </c>
      <c r="B89" s="44">
        <v>592</v>
      </c>
      <c r="C89" s="45">
        <f>SUMIF('Labor by Employee Grp'!$A$15:$A$121,$B89,'Labor by Employee Grp'!B$15:B$121)</f>
        <v>90264.411192953572</v>
      </c>
      <c r="D89" s="45">
        <f>SUMIF('Labor by Employee Grp'!$A$15:$A$121,$B89,'Labor by Employee Grp'!C$15:C$121)</f>
        <v>913332.87669199274</v>
      </c>
      <c r="E89" s="45">
        <f>SUMIF('Labor by Employee Grp'!$A$15:$A$121,$B89,'Labor by Employee Grp'!D$15:D$121)</f>
        <v>0</v>
      </c>
      <c r="F89" s="45">
        <f>SUMIF('Labor by Employee Grp'!$A$15:$A$121,$B89,'Labor by Employee Grp'!E$15:E$121)</f>
        <v>2326.9724589252846</v>
      </c>
      <c r="G89" s="45">
        <f t="shared" si="32"/>
        <v>1005924.2603438717</v>
      </c>
      <c r="H89" s="12" t="s">
        <v>2767</v>
      </c>
      <c r="J89" s="45">
        <f>'Sal by FERC'!C89*$L$7</f>
        <v>2689.8794535500165</v>
      </c>
      <c r="K89" s="45">
        <f>'Sal by FERC'!D89*$L$6</f>
        <v>6279.1635272574504</v>
      </c>
      <c r="L89" s="45">
        <f>'Sal by FERC'!E89*$L$8</f>
        <v>0</v>
      </c>
      <c r="M89" s="45">
        <f t="shared" si="33"/>
        <v>20.795907134464837</v>
      </c>
      <c r="N89" s="45">
        <f t="shared" si="34"/>
        <v>8989.8388879419308</v>
      </c>
      <c r="O89" s="36" t="s">
        <v>2767</v>
      </c>
      <c r="Q89" s="45">
        <f>'Sal by FERC'!J89+'Sal by FERC'!C89</f>
        <v>92954.290646503592</v>
      </c>
      <c r="R89" s="45">
        <f>'Sal by FERC'!K89+'Sal by FERC'!D89</f>
        <v>919612.04021925025</v>
      </c>
      <c r="S89" s="45">
        <f>'Sal by FERC'!L89+'Sal by FERC'!E89</f>
        <v>0</v>
      </c>
      <c r="T89" s="45">
        <f>'Sal by FERC'!M89+'Sal by FERC'!F89</f>
        <v>2347.7683660597495</v>
      </c>
      <c r="U89" s="45">
        <f t="shared" si="35"/>
        <v>1014914.0992318136</v>
      </c>
      <c r="V89" s="36" t="s">
        <v>2767</v>
      </c>
      <c r="X89" s="43"/>
      <c r="Y89" s="651">
        <f>C89*'Summary by IS Category'!$B$19</f>
        <v>2689.8794535500165</v>
      </c>
      <c r="Z89" s="651">
        <f>D89*'Summary by IS Category'!$C$19</f>
        <v>6279.1635272574504</v>
      </c>
      <c r="AA89" s="651">
        <f>E89*'Summary by IS Category'!$D$19</f>
        <v>0</v>
      </c>
      <c r="AB89" s="651">
        <f ca="1">F89*'Summary by IS Category'!$E$19</f>
        <v>10.448121771688394</v>
      </c>
      <c r="AC89" s="552">
        <f t="shared" ca="1" si="23"/>
        <v>8979.4911025791534</v>
      </c>
    </row>
    <row r="90" spans="1:29">
      <c r="A90" s="12">
        <f t="shared" si="28"/>
        <v>77</v>
      </c>
      <c r="B90" s="44">
        <v>593</v>
      </c>
      <c r="C90" s="45">
        <f>SUMIF('Labor by Employee Grp'!$A$15:$A$121,$B90,'Labor by Employee Grp'!B$15:B$121)+'Manual JEs Reclass '!F11</f>
        <v>1266360.8723622833</v>
      </c>
      <c r="D90" s="45">
        <f>SUMIF('Labor by Employee Grp'!$A$15:$A$121,$B90,'Labor by Employee Grp'!C$15:C$121)+'Manual JEs Reclass '!D11</f>
        <v>5556950.0477728415</v>
      </c>
      <c r="E90" s="45">
        <f>SUMIF('Labor by Employee Grp'!$A$15:$A$121,$B90,'Labor by Employee Grp'!D$15:D$121)</f>
        <v>6195.8176398024307</v>
      </c>
      <c r="F90" s="45">
        <f>SUMIF('Labor by Employee Grp'!$A$15:$A$121,$B90,'Labor by Employee Grp'!E$15:E$121)-'Manual JEs Reclass '!C11</f>
        <v>-549948.53985326877</v>
      </c>
      <c r="G90" s="45">
        <f t="shared" si="32"/>
        <v>6279558.1979216579</v>
      </c>
      <c r="H90" s="12" t="s">
        <v>2767</v>
      </c>
      <c r="J90" s="45">
        <f>('Sal by FERC'!C90)*$L$7</f>
        <v>37737.55399639604</v>
      </c>
      <c r="K90" s="45">
        <f>'Sal by FERC'!D90*$L$6</f>
        <v>38204.031578438284</v>
      </c>
      <c r="L90" s="45">
        <f>'Sal by FERC'!E90*$L$8</f>
        <v>185.87452919407292</v>
      </c>
      <c r="M90" s="45">
        <f t="shared" si="33"/>
        <v>-6130.1917011635469</v>
      </c>
      <c r="N90" s="45">
        <f t="shared" si="34"/>
        <v>69997.268402864836</v>
      </c>
      <c r="O90" s="36" t="s">
        <v>2767</v>
      </c>
      <c r="Q90" s="45">
        <f>'Sal by FERC'!J90+'Sal by FERC'!C90</f>
        <v>1304098.4263586793</v>
      </c>
      <c r="R90" s="45">
        <f>'Sal by FERC'!K90+'Sal by FERC'!D90</f>
        <v>5595154.0793512799</v>
      </c>
      <c r="S90" s="45">
        <f>'Sal by FERC'!L90+'Sal by FERC'!E90</f>
        <v>6381.6921689965038</v>
      </c>
      <c r="T90" s="45">
        <f>'Sal by FERC'!M90+'Sal by FERC'!F90</f>
        <v>-556078.73155443231</v>
      </c>
      <c r="U90" s="45">
        <f t="shared" si="35"/>
        <v>6349555.4663245231</v>
      </c>
      <c r="V90" s="36" t="s">
        <v>2767</v>
      </c>
      <c r="X90" s="43"/>
      <c r="Y90" s="651">
        <f>C90*'Summary by IS Category'!$B$19</f>
        <v>37737.55399639604</v>
      </c>
      <c r="Z90" s="651">
        <f>D90*'Summary by IS Category'!$C$19</f>
        <v>38204.031578438284</v>
      </c>
      <c r="AA90" s="651">
        <f>E90*'Summary by IS Category'!$D$19</f>
        <v>185.87452919407292</v>
      </c>
      <c r="AB90" s="651">
        <f ca="1">F90*'Summary by IS Category'!$E$19</f>
        <v>-2469.272590876707</v>
      </c>
      <c r="AC90" s="552">
        <f t="shared" ca="1" si="23"/>
        <v>73658.187513151686</v>
      </c>
    </row>
    <row r="91" spans="1:29">
      <c r="A91" s="12">
        <f t="shared" si="28"/>
        <v>78</v>
      </c>
      <c r="B91" s="44">
        <v>594</v>
      </c>
      <c r="C91" s="45">
        <f>SUMIF('Labor by Employee Grp'!$A$15:$A$121,$B91,'Labor by Employee Grp'!B$15:B$121)</f>
        <v>397355.59729856486</v>
      </c>
      <c r="D91" s="45">
        <f>SUMIF('Labor by Employee Grp'!$A$15:$A$121,$B91,'Labor by Employee Grp'!C$15:C$121)</f>
        <v>3330070.4378548716</v>
      </c>
      <c r="E91" s="45">
        <f>SUMIF('Labor by Employee Grp'!$A$15:$A$121,$B91,'Labor by Employee Grp'!D$15:D$121)</f>
        <v>0</v>
      </c>
      <c r="F91" s="45">
        <f>SUMIF('Labor by Employee Grp'!$A$15:$A$121,$B91,'Labor by Employee Grp'!E$15:E$121)</f>
        <v>4806.5394524789281</v>
      </c>
      <c r="G91" s="45">
        <f t="shared" si="32"/>
        <v>3732232.5746059152</v>
      </c>
      <c r="H91" s="12" t="s">
        <v>2767</v>
      </c>
      <c r="J91" s="45">
        <f>'Sal by FERC'!C91*$L$7</f>
        <v>11841.196799497233</v>
      </c>
      <c r="K91" s="45">
        <f>'Sal by FERC'!D91*$L$6</f>
        <v>22894.234260252244</v>
      </c>
      <c r="L91" s="45">
        <f>'Sal by FERC'!E91*$L$8</f>
        <v>0</v>
      </c>
      <c r="M91" s="45">
        <f t="shared" si="33"/>
        <v>44.791558092091066</v>
      </c>
      <c r="N91" s="45">
        <f t="shared" si="34"/>
        <v>34780.222617841566</v>
      </c>
      <c r="O91" s="36" t="s">
        <v>2767</v>
      </c>
      <c r="Q91" s="45">
        <f>'Sal by FERC'!J91+'Sal by FERC'!C91</f>
        <v>409196.79409806209</v>
      </c>
      <c r="R91" s="45">
        <f>'Sal by FERC'!K91+'Sal by FERC'!D91</f>
        <v>3352964.6721151238</v>
      </c>
      <c r="S91" s="45">
        <f>'Sal by FERC'!L91+'Sal by FERC'!E91</f>
        <v>0</v>
      </c>
      <c r="T91" s="45">
        <f>'Sal by FERC'!M91+'Sal by FERC'!F91</f>
        <v>4851.3310105710189</v>
      </c>
      <c r="U91" s="45">
        <f t="shared" si="35"/>
        <v>3767012.797223757</v>
      </c>
      <c r="V91" s="36" t="s">
        <v>2767</v>
      </c>
      <c r="X91" s="43"/>
      <c r="Y91" s="651">
        <f>C91*'Summary by IS Category'!$B$19</f>
        <v>11841.196799497233</v>
      </c>
      <c r="Z91" s="651">
        <f>D91*'Summary by IS Category'!$C$19</f>
        <v>22894.234260252244</v>
      </c>
      <c r="AA91" s="651">
        <f>E91*'Summary by IS Category'!$D$19</f>
        <v>0</v>
      </c>
      <c r="AB91" s="651">
        <f ca="1">F91*'Summary by IS Category'!$E$19</f>
        <v>21.581394015775398</v>
      </c>
      <c r="AC91" s="552">
        <f t="shared" ca="1" si="23"/>
        <v>34757.012453765252</v>
      </c>
    </row>
    <row r="92" spans="1:29">
      <c r="A92" s="12">
        <f t="shared" si="28"/>
        <v>79</v>
      </c>
      <c r="B92" s="44">
        <v>595</v>
      </c>
      <c r="C92" s="45">
        <f>SUMIF('Labor by Employee Grp'!$A$15:$A$121,$B92,'Labor by Employee Grp'!B$15:B$121)</f>
        <v>7833.1061886072066</v>
      </c>
      <c r="D92" s="45">
        <f>SUMIF('Labor by Employee Grp'!$A$15:$A$121,$B92,'Labor by Employee Grp'!C$15:C$121)</f>
        <v>134440.97995807035</v>
      </c>
      <c r="E92" s="45">
        <f>SUMIF('Labor by Employee Grp'!$A$15:$A$121,$B92,'Labor by Employee Grp'!D$15:D$121)</f>
        <v>0</v>
      </c>
      <c r="F92" s="45">
        <f>SUMIF('Labor by Employee Grp'!$A$15:$A$121,$B92,'Labor by Employee Grp'!E$15:E$121)</f>
        <v>-38.93358496690621</v>
      </c>
      <c r="G92" s="45">
        <f t="shared" si="32"/>
        <v>142235.15256171065</v>
      </c>
      <c r="H92" s="12" t="s">
        <v>2767</v>
      </c>
      <c r="J92" s="45">
        <f>'Sal by FERC'!C92*$L$7</f>
        <v>233.42656442049477</v>
      </c>
      <c r="K92" s="45">
        <f>'Sal by FERC'!D92*$L$6</f>
        <v>924.28173721173368</v>
      </c>
      <c r="L92" s="45">
        <f>'Sal by FERC'!E92*$L$8</f>
        <v>0</v>
      </c>
      <c r="M92" s="45">
        <f t="shared" si="33"/>
        <v>-0.31680916566930012</v>
      </c>
      <c r="N92" s="45">
        <f t="shared" si="34"/>
        <v>1157.3914924665592</v>
      </c>
      <c r="O92" s="36" t="s">
        <v>2767</v>
      </c>
      <c r="Q92" s="45">
        <f>'Sal by FERC'!J92+'Sal by FERC'!C92</f>
        <v>8066.5327530277018</v>
      </c>
      <c r="R92" s="45">
        <f>'Sal by FERC'!K92+'Sal by FERC'!D92</f>
        <v>135365.2616952821</v>
      </c>
      <c r="S92" s="45">
        <f>'Sal by FERC'!L92+'Sal by FERC'!E92</f>
        <v>0</v>
      </c>
      <c r="T92" s="45">
        <f>'Sal by FERC'!M92+'Sal by FERC'!F92</f>
        <v>-39.250394132575508</v>
      </c>
      <c r="U92" s="45">
        <f t="shared" si="35"/>
        <v>143392.54405417724</v>
      </c>
      <c r="V92" s="36" t="s">
        <v>2767</v>
      </c>
      <c r="X92" s="43"/>
      <c r="Y92" s="651">
        <f>C92*'Summary by IS Category'!$B$19</f>
        <v>233.42656442049477</v>
      </c>
      <c r="Z92" s="651">
        <f>D92*'Summary by IS Category'!$C$19</f>
        <v>924.28173721173368</v>
      </c>
      <c r="AA92" s="651">
        <f>E92*'Summary by IS Category'!$D$19</f>
        <v>0</v>
      </c>
      <c r="AB92" s="651">
        <f ca="1">F92*'Summary by IS Category'!$E$19</f>
        <v>-0.17481205468606445</v>
      </c>
      <c r="AC92" s="552">
        <f t="shared" ca="1" si="23"/>
        <v>1157.5334895775425</v>
      </c>
    </row>
    <row r="93" spans="1:29">
      <c r="A93" s="12">
        <f t="shared" si="28"/>
        <v>80</v>
      </c>
      <c r="B93" s="44">
        <v>596</v>
      </c>
      <c r="C93" s="45">
        <f>SUMIF('Labor by Employee Grp'!$A$15:$A$121,$B93,'Labor by Employee Grp'!B$15:B$121)</f>
        <v>183935.84217724574</v>
      </c>
      <c r="D93" s="45">
        <f>SUMIF('Labor by Employee Grp'!$A$15:$A$121,$B93,'Labor by Employee Grp'!C$15:C$121)</f>
        <v>-4.5669894389332795</v>
      </c>
      <c r="E93" s="45">
        <f>SUMIF('Labor by Employee Grp'!$A$15:$A$121,$B93,'Labor by Employee Grp'!D$15:D$121)</f>
        <v>0</v>
      </c>
      <c r="F93" s="45">
        <f>SUMIF('Labor by Employee Grp'!$A$15:$A$121,$B93,'Labor by Employee Grp'!E$15:E$121)</f>
        <v>456.50484684217327</v>
      </c>
      <c r="G93" s="45">
        <f t="shared" si="32"/>
        <v>184387.78003464898</v>
      </c>
      <c r="H93" s="12" t="s">
        <v>2767</v>
      </c>
      <c r="J93" s="45">
        <f>'Sal by FERC'!C93*$L$7</f>
        <v>5481.2880968819227</v>
      </c>
      <c r="K93" s="45">
        <f>'Sal by FERC'!D93*$L$6</f>
        <v>-3.1398052392666298E-2</v>
      </c>
      <c r="L93" s="45">
        <f>'Sal by FERC'!E93*$L$8</f>
        <v>0</v>
      </c>
      <c r="M93" s="45">
        <f t="shared" si="33"/>
        <v>13.604104289750982</v>
      </c>
      <c r="N93" s="45">
        <f t="shared" si="34"/>
        <v>5494.8608031192816</v>
      </c>
      <c r="O93" s="36" t="s">
        <v>2767</v>
      </c>
      <c r="Q93" s="45">
        <f>'Sal by FERC'!J93+'Sal by FERC'!C93</f>
        <v>189417.13027412764</v>
      </c>
      <c r="R93" s="45">
        <f>'Sal by FERC'!K93+'Sal by FERC'!D93</f>
        <v>-4.5983874913259459</v>
      </c>
      <c r="S93" s="45">
        <f>'Sal by FERC'!L93+'Sal by FERC'!E93</f>
        <v>0</v>
      </c>
      <c r="T93" s="45">
        <f>'Sal by FERC'!M93+'Sal by FERC'!F93</f>
        <v>470.10895113192424</v>
      </c>
      <c r="U93" s="45">
        <f t="shared" si="35"/>
        <v>189882.64083776824</v>
      </c>
      <c r="V93" s="36" t="s">
        <v>2767</v>
      </c>
      <c r="X93" s="43"/>
      <c r="Y93" s="651">
        <f>C93*'Summary by IS Category'!$B$19</f>
        <v>5481.2880968819227</v>
      </c>
      <c r="Z93" s="651">
        <f>D93*'Summary by IS Category'!$C$19</f>
        <v>-3.1398052392666298E-2</v>
      </c>
      <c r="AA93" s="651">
        <f>E93*'Summary by IS Category'!$D$19</f>
        <v>0</v>
      </c>
      <c r="AB93" s="651">
        <f ca="1">F93*'Summary by IS Category'!$E$19</f>
        <v>2.0497097895932299</v>
      </c>
      <c r="AC93" s="552">
        <f t="shared" ca="1" si="23"/>
        <v>5483.3064086191234</v>
      </c>
    </row>
    <row r="94" spans="1:29">
      <c r="A94" s="12">
        <f t="shared" si="28"/>
        <v>81</v>
      </c>
      <c r="B94" s="44">
        <v>597</v>
      </c>
      <c r="C94" s="45">
        <f>SUMIF('Labor by Employee Grp'!$A$15:$A$121,$B94,'Labor by Employee Grp'!B$15:B$121)</f>
        <v>41291.978313171348</v>
      </c>
      <c r="D94" s="45">
        <f>SUMIF('Labor by Employee Grp'!$A$15:$A$121,$B94,'Labor by Employee Grp'!C$15:C$121)</f>
        <v>355654.165547246</v>
      </c>
      <c r="E94" s="45">
        <f>SUMIF('Labor by Employee Grp'!$A$15:$A$121,$B94,'Labor by Employee Grp'!D$15:D$121)</f>
        <v>0</v>
      </c>
      <c r="F94" s="45">
        <f>SUMIF('Labor by Employee Grp'!$A$15:$A$121,$B94,'Labor by Employee Grp'!E$15:E$121)</f>
        <v>-74.47618027540446</v>
      </c>
      <c r="G94" s="45">
        <f t="shared" si="32"/>
        <v>396871.66768014198</v>
      </c>
      <c r="H94" s="12" t="s">
        <v>2767</v>
      </c>
      <c r="I94" s="53"/>
      <c r="J94" s="45">
        <f>'Sal by FERC'!C94*$L$7</f>
        <v>1230.5009537325061</v>
      </c>
      <c r="K94" s="45">
        <f>'Sal by FERC'!D94*$L$6</f>
        <v>2445.1223881373162</v>
      </c>
      <c r="L94" s="45">
        <f>'Sal by FERC'!E94*$L$8</f>
        <v>0</v>
      </c>
      <c r="M94" s="45">
        <f t="shared" si="33"/>
        <v>-0.68963105163667238</v>
      </c>
      <c r="N94" s="45">
        <f t="shared" si="34"/>
        <v>3674.9337108181853</v>
      </c>
      <c r="O94" s="36" t="s">
        <v>2767</v>
      </c>
      <c r="P94" s="46"/>
      <c r="Q94" s="45">
        <f>'Sal by FERC'!J94+'Sal by FERC'!C94</f>
        <v>42522.479266903858</v>
      </c>
      <c r="R94" s="45">
        <f>'Sal by FERC'!K94+'Sal by FERC'!D94</f>
        <v>358099.28793538333</v>
      </c>
      <c r="S94" s="45">
        <f>'Sal by FERC'!L94+'Sal by FERC'!E94</f>
        <v>0</v>
      </c>
      <c r="T94" s="45">
        <f>'Sal by FERC'!M94+'Sal by FERC'!F94</f>
        <v>-75.165811327041126</v>
      </c>
      <c r="U94" s="45">
        <f t="shared" si="35"/>
        <v>400546.60139096016</v>
      </c>
      <c r="V94" s="36" t="s">
        <v>2767</v>
      </c>
      <c r="W94" s="46"/>
      <c r="X94" s="43"/>
      <c r="Y94" s="651">
        <f>C94*'Summary by IS Category'!$B$19</f>
        <v>1230.5009537325061</v>
      </c>
      <c r="Z94" s="651">
        <f>D94*'Summary by IS Category'!$C$19</f>
        <v>2445.1223881373162</v>
      </c>
      <c r="AA94" s="651">
        <f>E94*'Summary by IS Category'!$D$19</f>
        <v>0</v>
      </c>
      <c r="AB94" s="651">
        <f ca="1">F94*'Summary by IS Category'!$E$19</f>
        <v>-0.33439854331882651</v>
      </c>
      <c r="AC94" s="552">
        <f t="shared" ca="1" si="23"/>
        <v>3675.2889433265032</v>
      </c>
    </row>
    <row r="95" spans="1:29">
      <c r="A95" s="12">
        <f t="shared" si="28"/>
        <v>82</v>
      </c>
      <c r="B95" s="54" t="s">
        <v>2768</v>
      </c>
      <c r="C95" s="51">
        <f>SUM(C87:C94)</f>
        <v>1987041.807532826</v>
      </c>
      <c r="D95" s="51">
        <f>SUM(D87:D94)</f>
        <v>10290443.940835584</v>
      </c>
      <c r="E95" s="51">
        <f>SUM(E87:E94)</f>
        <v>6195.8176398024307</v>
      </c>
      <c r="F95" s="51">
        <f>SUM(F87:F94)</f>
        <v>-542471.93286026479</v>
      </c>
      <c r="G95" s="51">
        <f>SUM(G87:G94)</f>
        <v>11741209.633147947</v>
      </c>
      <c r="I95" s="49">
        <f ca="1">+G95/$G$265</f>
        <v>7.9743086877599872E-2</v>
      </c>
      <c r="J95" s="51">
        <f>SUM(J87:J94)</f>
        <v>59213.845864478215</v>
      </c>
      <c r="K95" s="51">
        <f>SUM(K87:K94)</f>
        <v>70746.802093244623</v>
      </c>
      <c r="L95" s="51">
        <f>SUM(L87:L94)</f>
        <v>185.87452919407292</v>
      </c>
      <c r="M95" s="51">
        <f>SUM(M87:M94)</f>
        <v>-6052.0065718645455</v>
      </c>
      <c r="N95" s="51">
        <f>SUM(N87:N94)</f>
        <v>124094.51591505235</v>
      </c>
      <c r="P95" s="49">
        <f ca="1">+N95/$N$265</f>
        <v>3.7853676607635937E-2</v>
      </c>
      <c r="Q95" s="51">
        <f>SUM(Q87:Q94)</f>
        <v>2046255.6533973042</v>
      </c>
      <c r="R95" s="51">
        <f>SUM(R87:R94)</f>
        <v>10361190.742928829</v>
      </c>
      <c r="S95" s="51">
        <f>SUM(S87:S94)</f>
        <v>6381.6921689965038</v>
      </c>
      <c r="T95" s="51">
        <f>SUM(T87:T94)</f>
        <v>-548523.93943212926</v>
      </c>
      <c r="U95" s="51">
        <f>SUM(U87:U94)</f>
        <v>11865304.149062999</v>
      </c>
      <c r="W95" s="49">
        <f ca="1">+U95/$U$265</f>
        <v>7.8830718380225567E-2</v>
      </c>
      <c r="X95" s="43"/>
      <c r="Y95" s="651">
        <f>C95*'Summary by IS Category'!$B$19</f>
        <v>59213.845864478215</v>
      </c>
      <c r="Z95" s="651">
        <f>D95*'Summary by IS Category'!$C$19</f>
        <v>70746.802093244638</v>
      </c>
      <c r="AA95" s="651">
        <f>E95*'Summary by IS Category'!$D$19</f>
        <v>185.87452919407292</v>
      </c>
      <c r="AB95" s="651">
        <f ca="1">F95*'Summary by IS Category'!$E$19</f>
        <v>-2435.7025758976556</v>
      </c>
      <c r="AC95" s="552">
        <f t="shared" ca="1" si="23"/>
        <v>127710.81991101928</v>
      </c>
    </row>
    <row r="96" spans="1:29">
      <c r="A96" s="12">
        <f t="shared" si="28"/>
        <v>83</v>
      </c>
      <c r="B96" s="47" t="s">
        <v>2772</v>
      </c>
      <c r="C96" s="48">
        <f>+C85+C95</f>
        <v>7460827.4710964691</v>
      </c>
      <c r="D96" s="48">
        <f>+D85+D95</f>
        <v>18016958.365682002</v>
      </c>
      <c r="E96" s="48">
        <f>+E85+E95</f>
        <v>6761.8617283374188</v>
      </c>
      <c r="F96" s="48">
        <f>+F85+F95</f>
        <v>-1424004.5652701571</v>
      </c>
      <c r="G96" s="48">
        <f>+G85+G95</f>
        <v>24060543.133236647</v>
      </c>
      <c r="J96" s="48">
        <f>+J85+J95</f>
        <v>222332.65863867477</v>
      </c>
      <c r="K96" s="48">
        <f>+K85+K95</f>
        <v>123866.58876406375</v>
      </c>
      <c r="L96" s="48">
        <f>+L85+L95</f>
        <v>202.85585185012255</v>
      </c>
      <c r="M96" s="48">
        <f>+M85+M95</f>
        <v>-6085.2012180531792</v>
      </c>
      <c r="N96" s="48">
        <f>+N85+N95</f>
        <v>340316.90203653544</v>
      </c>
      <c r="Q96" s="48">
        <f>+Q85+Q95</f>
        <v>7683160.1297351439</v>
      </c>
      <c r="R96" s="48">
        <f>+R85+R95</f>
        <v>18140824.954446066</v>
      </c>
      <c r="S96" s="48">
        <f>+S85+S95</f>
        <v>6964.7175801875419</v>
      </c>
      <c r="T96" s="48">
        <f>+T85+T95</f>
        <v>-1430089.7664882101</v>
      </c>
      <c r="U96" s="48">
        <f>+U85+U95</f>
        <v>24400860.035273187</v>
      </c>
      <c r="X96" s="43"/>
      <c r="Y96" s="651">
        <f>C96*'Summary by IS Category'!$B$19</f>
        <v>222332.65863867477</v>
      </c>
      <c r="Z96" s="651">
        <f>D96*'Summary by IS Category'!$C$19</f>
        <v>123866.58876406377</v>
      </c>
      <c r="AA96" s="651">
        <f>E96*'Summary by IS Category'!$D$19</f>
        <v>202.85585185012255</v>
      </c>
      <c r="AB96" s="651">
        <f ca="1">F96*'Summary by IS Category'!$E$19</f>
        <v>-6393.7899412244433</v>
      </c>
      <c r="AC96" s="552">
        <f t="shared" ca="1" si="23"/>
        <v>340008.31331336423</v>
      </c>
    </row>
    <row r="97" spans="1:29">
      <c r="A97" s="12">
        <f t="shared" si="28"/>
        <v>84</v>
      </c>
      <c r="B97" s="52"/>
      <c r="C97" s="45"/>
      <c r="D97" s="45"/>
      <c r="E97" s="45"/>
      <c r="F97" s="45"/>
      <c r="G97" s="45"/>
      <c r="J97" s="45"/>
      <c r="K97" s="45"/>
      <c r="L97" s="45"/>
      <c r="M97" s="45"/>
      <c r="N97" s="45"/>
      <c r="Q97" s="45"/>
      <c r="R97" s="45"/>
      <c r="S97" s="45"/>
      <c r="T97" s="45"/>
      <c r="U97" s="45"/>
      <c r="X97" s="43"/>
    </row>
    <row r="98" spans="1:29">
      <c r="A98" s="12">
        <f t="shared" si="28"/>
        <v>85</v>
      </c>
      <c r="B98" s="44">
        <v>717</v>
      </c>
      <c r="C98" s="45">
        <f>SUMIF('Labor by Employee Grp'!$A$15:$A$121,$B98,'Labor by Employee Grp'!B$15:B$121)</f>
        <v>61249.505229311442</v>
      </c>
      <c r="D98" s="45">
        <f>SUMIF('Labor by Employee Grp'!$A$15:$A$121,$B98,'Labor by Employee Grp'!C$15:C$121)</f>
        <v>176.9137533906779</v>
      </c>
      <c r="E98" s="45">
        <f>SUMIF('Labor by Employee Grp'!$A$15:$A$121,$B98,'Labor by Employee Grp'!D$15:D$121)</f>
        <v>36640.453899723419</v>
      </c>
      <c r="F98" s="45">
        <f>SUMIF('Labor by Employee Grp'!$A$15:$A$121,$B98,'Labor by Employee Grp'!E$15:E$121)</f>
        <v>0</v>
      </c>
      <c r="G98" s="45">
        <f>SUM(C98:F98)</f>
        <v>98066.872882425538</v>
      </c>
      <c r="H98" s="12" t="s">
        <v>2764</v>
      </c>
      <c r="J98" s="45">
        <f>'Sal by FERC'!C98*$L$7</f>
        <v>1825.235255833481</v>
      </c>
      <c r="K98" s="45">
        <f>'Sal by FERC'!D98*$L$6</f>
        <v>1.2162820545609105</v>
      </c>
      <c r="L98" s="45">
        <f>'Sal by FERC'!E98*$L$8</f>
        <v>1099.2136169917026</v>
      </c>
      <c r="M98" s="45">
        <f>IF(C98+D98+E98=0,0,($L$7*C98/(C98+D98+E98)+$L$6*D98/(C98+D98+E98)+$L$8*E98/(C98+D98+E98))*F98)</f>
        <v>0</v>
      </c>
      <c r="N98" s="45">
        <f>SUM(J98:M98)</f>
        <v>2925.6651548797445</v>
      </c>
      <c r="O98" s="36" t="s">
        <v>2764</v>
      </c>
      <c r="Q98" s="45">
        <f>'Sal by FERC'!J98+'Sal by FERC'!C98</f>
        <v>63074.740485144925</v>
      </c>
      <c r="R98" s="45">
        <f>'Sal by FERC'!K98+'Sal by FERC'!D98</f>
        <v>178.1300354452388</v>
      </c>
      <c r="S98" s="45">
        <f>'Sal by FERC'!L98+'Sal by FERC'!E98</f>
        <v>37739.667516715119</v>
      </c>
      <c r="T98" s="45">
        <f>'Sal by FERC'!M98+'Sal by FERC'!F98</f>
        <v>0</v>
      </c>
      <c r="U98" s="45">
        <f>SUM(Q98:T98)</f>
        <v>100992.53803730529</v>
      </c>
      <c r="V98" s="36" t="s">
        <v>2764</v>
      </c>
      <c r="X98" s="43"/>
      <c r="Y98" s="651">
        <f>C98*'Summary by IS Category'!$B$19</f>
        <v>1825.235255833481</v>
      </c>
      <c r="Z98" s="651">
        <f>D98*'Summary by IS Category'!$C$19</f>
        <v>1.2162820545609105</v>
      </c>
      <c r="AA98" s="651">
        <f>E98*'Summary by IS Category'!$D$19</f>
        <v>1099.2136169917026</v>
      </c>
      <c r="AB98" s="651">
        <f ca="1">F98*'Summary by IS Category'!$E$19</f>
        <v>0</v>
      </c>
      <c r="AC98" s="552">
        <f t="shared" ref="AC98:AC104" ca="1" si="36">SUM(Y98:AB98)</f>
        <v>2925.6651548797445</v>
      </c>
    </row>
    <row r="99" spans="1:29">
      <c r="A99" s="12">
        <f t="shared" si="28"/>
        <v>86</v>
      </c>
      <c r="B99" s="54" t="s">
        <v>2766</v>
      </c>
      <c r="C99" s="51">
        <f>SUM(C98:C98)</f>
        <v>61249.505229311442</v>
      </c>
      <c r="D99" s="51">
        <f>SUM(D98:D98)</f>
        <v>176.9137533906779</v>
      </c>
      <c r="E99" s="51">
        <f>SUM(E98:E98)</f>
        <v>36640.453899723419</v>
      </c>
      <c r="F99" s="51">
        <f>SUM(F98:F98)</f>
        <v>0</v>
      </c>
      <c r="G99" s="51">
        <f>SUM(G98:G98)</f>
        <v>98066.872882425538</v>
      </c>
      <c r="I99" s="49">
        <f ca="1">+G99/$G$265</f>
        <v>6.6604339828835277E-4</v>
      </c>
      <c r="J99" s="51">
        <f>SUM(J98:J98)</f>
        <v>1825.235255833481</v>
      </c>
      <c r="K99" s="51">
        <f>SUM(K98:K98)</f>
        <v>1.2162820545609105</v>
      </c>
      <c r="L99" s="51">
        <f>SUM(L98:L98)</f>
        <v>1099.2136169917026</v>
      </c>
      <c r="M99" s="51">
        <f>SUM(M98:M98)</f>
        <v>0</v>
      </c>
      <c r="N99" s="51">
        <f>SUM(N98:N98)</f>
        <v>2925.6651548797445</v>
      </c>
      <c r="P99" s="49">
        <f ca="1">+N99/$N$265</f>
        <v>8.9244219874194772E-4</v>
      </c>
      <c r="Q99" s="51">
        <f>SUM(Q98:Q98)</f>
        <v>63074.740485144925</v>
      </c>
      <c r="R99" s="51">
        <f>SUM(R98:R98)</f>
        <v>178.1300354452388</v>
      </c>
      <c r="S99" s="51">
        <f>SUM(S98:S98)</f>
        <v>37739.667516715119</v>
      </c>
      <c r="T99" s="51">
        <f>SUM(T98:T98)</f>
        <v>0</v>
      </c>
      <c r="U99" s="51">
        <f>SUM(U98:U98)</f>
        <v>100992.53803730529</v>
      </c>
      <c r="W99" s="49">
        <f ca="1">+U99/$U$265</f>
        <v>6.7097431507069595E-4</v>
      </c>
      <c r="X99" s="43"/>
      <c r="Y99" s="651">
        <f>C99*'Summary by IS Category'!$B$19</f>
        <v>1825.235255833481</v>
      </c>
      <c r="Z99" s="651">
        <f>D99*'Summary by IS Category'!$C$19</f>
        <v>1.2162820545609105</v>
      </c>
      <c r="AA99" s="651">
        <f>E99*'Summary by IS Category'!$D$19</f>
        <v>1099.2136169917026</v>
      </c>
      <c r="AB99" s="651">
        <f ca="1">F99*'Summary by IS Category'!$E$19</f>
        <v>0</v>
      </c>
      <c r="AC99" s="552">
        <f t="shared" ca="1" si="36"/>
        <v>2925.6651548797445</v>
      </c>
    </row>
    <row r="100" spans="1:29">
      <c r="A100" s="12">
        <f t="shared" si="28"/>
        <v>87</v>
      </c>
      <c r="B100" s="44"/>
      <c r="C100" s="45"/>
      <c r="D100" s="45"/>
      <c r="E100" s="45"/>
      <c r="F100" s="45"/>
      <c r="G100" s="45"/>
      <c r="J100" s="45"/>
      <c r="K100" s="45"/>
      <c r="L100" s="45"/>
      <c r="M100" s="45"/>
      <c r="N100" s="45"/>
      <c r="Q100" s="45"/>
      <c r="R100" s="45"/>
      <c r="S100" s="45"/>
      <c r="T100" s="45"/>
      <c r="U100" s="45"/>
      <c r="X100" s="43"/>
      <c r="Y100" s="651">
        <f>C100*'Summary by IS Category'!$B$19</f>
        <v>0</v>
      </c>
      <c r="Z100" s="651">
        <f>D100*'Summary by IS Category'!$C$19</f>
        <v>0</v>
      </c>
      <c r="AA100" s="651">
        <f>E100*'Summary by IS Category'!$D$19</f>
        <v>0</v>
      </c>
      <c r="AB100" s="651">
        <f ca="1">F100*'Summary by IS Category'!$E$19</f>
        <v>0</v>
      </c>
      <c r="AC100" s="552">
        <f t="shared" ca="1" si="36"/>
        <v>0</v>
      </c>
    </row>
    <row r="101" spans="1:29">
      <c r="A101" s="12">
        <f t="shared" si="28"/>
        <v>88</v>
      </c>
      <c r="B101" s="44">
        <v>741</v>
      </c>
      <c r="C101" s="45">
        <f>SUMIF('Labor by Employee Grp'!$A$15:$A$121,$B101,'Labor by Employee Grp'!B$15:B$121)</f>
        <v>0</v>
      </c>
      <c r="D101" s="45">
        <f>SUMIF('Labor by Employee Grp'!$A$15:$A$121,$B101,'Labor by Employee Grp'!C$15:C$121)</f>
        <v>0</v>
      </c>
      <c r="E101" s="45">
        <f>SUMIF('Labor by Employee Grp'!$A$15:$A$121,$B101,'Labor by Employee Grp'!D$15:D$121)</f>
        <v>0</v>
      </c>
      <c r="F101" s="45">
        <f>SUMIF('Labor by Employee Grp'!$A$15:$A$121,$B101,'Labor by Employee Grp'!E$15:E$121)</f>
        <v>0</v>
      </c>
      <c r="G101" s="45">
        <f>SUM(C101:F101)</f>
        <v>0</v>
      </c>
      <c r="H101" s="12" t="s">
        <v>2767</v>
      </c>
      <c r="J101" s="45">
        <f>'Sal by FERC'!C101*$L$7</f>
        <v>0</v>
      </c>
      <c r="K101" s="45">
        <f>'Sal by FERC'!D101*$L$6</f>
        <v>0</v>
      </c>
      <c r="L101" s="45">
        <f>'Sal by FERC'!E101*$L$8</f>
        <v>0</v>
      </c>
      <c r="M101" s="45">
        <f>IF(C101+D101+E101=0,0,($L$7*C101/(C101+D101+E101)+$L$6*D101/(C101+D101+E101)+$L$8*E101/(C101+D101+E101))*F101)</f>
        <v>0</v>
      </c>
      <c r="N101" s="45">
        <f>SUM(J101:M101)</f>
        <v>0</v>
      </c>
      <c r="O101" s="36" t="s">
        <v>2767</v>
      </c>
      <c r="Q101" s="45">
        <f>'Sal by FERC'!J101+'Sal by FERC'!C101</f>
        <v>0</v>
      </c>
      <c r="R101" s="45">
        <f>'Sal by FERC'!K101+'Sal by FERC'!D101</f>
        <v>0</v>
      </c>
      <c r="S101" s="45">
        <f>'Sal by FERC'!L101+'Sal by FERC'!E101</f>
        <v>0</v>
      </c>
      <c r="T101" s="45">
        <f>'Sal by FERC'!M101+'Sal by FERC'!F101</f>
        <v>0</v>
      </c>
      <c r="U101" s="45">
        <f>SUM(Q101:T101)</f>
        <v>0</v>
      </c>
      <c r="V101" s="36" t="s">
        <v>2767</v>
      </c>
      <c r="X101" s="43"/>
      <c r="Y101" s="651">
        <f>C101*'Summary by IS Category'!$B$19</f>
        <v>0</v>
      </c>
      <c r="Z101" s="651">
        <f>D101*'Summary by IS Category'!$C$19</f>
        <v>0</v>
      </c>
      <c r="AA101" s="651">
        <f>E101*'Summary by IS Category'!$D$19</f>
        <v>0</v>
      </c>
      <c r="AB101" s="651">
        <f ca="1">F101*'Summary by IS Category'!$E$19</f>
        <v>0</v>
      </c>
      <c r="AC101" s="552">
        <f t="shared" ca="1" si="36"/>
        <v>0</v>
      </c>
    </row>
    <row r="102" spans="1:29">
      <c r="A102" s="12">
        <f t="shared" si="28"/>
        <v>89</v>
      </c>
      <c r="B102" s="44">
        <v>742</v>
      </c>
      <c r="C102" s="45">
        <f>SUMIF('Labor by Employee Grp'!$A$15:$A$121,$B102,'Labor by Employee Grp'!B$15:B$121)</f>
        <v>0</v>
      </c>
      <c r="D102" s="45">
        <f>SUMIF('Labor by Employee Grp'!$A$15:$A$121,$B102,'Labor by Employee Grp'!C$15:C$121)</f>
        <v>0</v>
      </c>
      <c r="E102" s="45">
        <f>SUMIF('Labor by Employee Grp'!$A$15:$A$121,$B102,'Labor by Employee Grp'!D$15:D$121)</f>
        <v>0</v>
      </c>
      <c r="F102" s="45">
        <f>SUMIF('Labor by Employee Grp'!$A$15:$A$121,$B102,'Labor by Employee Grp'!E$15:E$121)</f>
        <v>0</v>
      </c>
      <c r="G102" s="45">
        <f>SUM(C102:F102)</f>
        <v>0</v>
      </c>
      <c r="H102" s="12" t="s">
        <v>2767</v>
      </c>
      <c r="I102" s="53"/>
      <c r="J102" s="45">
        <f>'Sal by FERC'!C102*$L$7</f>
        <v>0</v>
      </c>
      <c r="K102" s="45">
        <f>'Sal by FERC'!D102*$L$6</f>
        <v>0</v>
      </c>
      <c r="L102" s="45">
        <f>'Sal by FERC'!E102*$L$8</f>
        <v>0</v>
      </c>
      <c r="M102" s="45">
        <f>IF(C102+D102+E102=0,0,($L$7*C102/(C102+D102+E102)+$L$6*D102/(C102+D102+E102)+$L$8*E102/(C102+D102+E102))*F102)</f>
        <v>0</v>
      </c>
      <c r="N102" s="45">
        <f>SUM(J102:M102)</f>
        <v>0</v>
      </c>
      <c r="O102" s="36" t="s">
        <v>2767</v>
      </c>
      <c r="P102" s="46"/>
      <c r="Q102" s="45">
        <f>'Sal by FERC'!J102+'Sal by FERC'!C102</f>
        <v>0</v>
      </c>
      <c r="R102" s="45">
        <f>'Sal by FERC'!K102+'Sal by FERC'!D102</f>
        <v>0</v>
      </c>
      <c r="S102" s="45">
        <f>'Sal by FERC'!L102+'Sal by FERC'!E102</f>
        <v>0</v>
      </c>
      <c r="T102" s="45">
        <f>'Sal by FERC'!M102+'Sal by FERC'!F102</f>
        <v>0</v>
      </c>
      <c r="U102" s="45">
        <f>SUM(Q102:T102)</f>
        <v>0</v>
      </c>
      <c r="V102" s="36" t="s">
        <v>2767</v>
      </c>
      <c r="W102" s="46"/>
      <c r="X102" s="43"/>
      <c r="Y102" s="651">
        <f>C102*'Summary by IS Category'!$B$19</f>
        <v>0</v>
      </c>
      <c r="Z102" s="651">
        <f>D102*'Summary by IS Category'!$C$19</f>
        <v>0</v>
      </c>
      <c r="AA102" s="651">
        <f>E102*'Summary by IS Category'!$D$19</f>
        <v>0</v>
      </c>
      <c r="AB102" s="651">
        <f ca="1">F102*'Summary by IS Category'!$E$19</f>
        <v>0</v>
      </c>
      <c r="AC102" s="552">
        <f t="shared" ca="1" si="36"/>
        <v>0</v>
      </c>
    </row>
    <row r="103" spans="1:29">
      <c r="A103" s="12">
        <f t="shared" si="28"/>
        <v>90</v>
      </c>
      <c r="B103" s="54" t="s">
        <v>2768</v>
      </c>
      <c r="C103" s="51">
        <f>SUM(C101:C102)</f>
        <v>0</v>
      </c>
      <c r="D103" s="51">
        <f>SUM(D101:D102)</f>
        <v>0</v>
      </c>
      <c r="E103" s="51">
        <f>SUM(E101:E102)</f>
        <v>0</v>
      </c>
      <c r="F103" s="51">
        <f>SUM(F101:F102)</f>
        <v>0</v>
      </c>
      <c r="G103" s="45">
        <f>SUM(C103:F103)</f>
        <v>0</v>
      </c>
      <c r="H103" s="56"/>
      <c r="I103" s="49">
        <f ca="1">+G103/$G$265</f>
        <v>0</v>
      </c>
      <c r="J103" s="51">
        <f>SUM(J101:J102)</f>
        <v>0</v>
      </c>
      <c r="K103" s="51">
        <f>SUM(K101:K102)</f>
        <v>0</v>
      </c>
      <c r="L103" s="51">
        <f>SUM(L101:L102)</f>
        <v>0</v>
      </c>
      <c r="M103" s="51">
        <v>0</v>
      </c>
      <c r="N103" s="45">
        <f>SUM(N101:N102)</f>
        <v>0</v>
      </c>
      <c r="O103" s="57"/>
      <c r="P103" s="49">
        <f ca="1">+N103/$N$265</f>
        <v>0</v>
      </c>
      <c r="Q103" s="51">
        <f t="shared" ref="Q103:V103" si="37">SUM(Q101:Q102)</f>
        <v>0</v>
      </c>
      <c r="R103" s="51">
        <f t="shared" si="37"/>
        <v>0</v>
      </c>
      <c r="S103" s="51">
        <f t="shared" si="37"/>
        <v>0</v>
      </c>
      <c r="T103" s="51">
        <f t="shared" si="37"/>
        <v>0</v>
      </c>
      <c r="U103" s="45">
        <f t="shared" si="37"/>
        <v>0</v>
      </c>
      <c r="V103" s="57">
        <f t="shared" si="37"/>
        <v>0</v>
      </c>
      <c r="W103" s="49">
        <f ca="1">+U103/$U$265</f>
        <v>0</v>
      </c>
      <c r="X103" s="43"/>
      <c r="Y103" s="651">
        <f>C103*'Summary by IS Category'!$B$19</f>
        <v>0</v>
      </c>
      <c r="Z103" s="651">
        <f>D103*'Summary by IS Category'!$C$19</f>
        <v>0</v>
      </c>
      <c r="AA103" s="651">
        <f>E103*'Summary by IS Category'!$D$19</f>
        <v>0</v>
      </c>
      <c r="AB103" s="651">
        <f ca="1">F103*'Summary by IS Category'!$E$19</f>
        <v>0</v>
      </c>
      <c r="AC103" s="552">
        <f t="shared" ca="1" si="36"/>
        <v>0</v>
      </c>
    </row>
    <row r="104" spans="1:29">
      <c r="A104" s="12">
        <f t="shared" si="28"/>
        <v>91</v>
      </c>
      <c r="B104" s="47" t="s">
        <v>2773</v>
      </c>
      <c r="C104" s="48">
        <f>+C99+C103</f>
        <v>61249.505229311442</v>
      </c>
      <c r="D104" s="48">
        <f>+D99+D103</f>
        <v>176.9137533906779</v>
      </c>
      <c r="E104" s="48">
        <f>+E99+E103</f>
        <v>36640.453899723419</v>
      </c>
      <c r="F104" s="48">
        <f>+F99+F103</f>
        <v>0</v>
      </c>
      <c r="G104" s="48">
        <f>+G99+G103</f>
        <v>98066.872882425538</v>
      </c>
      <c r="J104" s="48">
        <f>+J99+J103</f>
        <v>1825.235255833481</v>
      </c>
      <c r="K104" s="48">
        <f>+K99+K103</f>
        <v>1.2162820545609105</v>
      </c>
      <c r="L104" s="48">
        <f>+L99+L103</f>
        <v>1099.2136169917026</v>
      </c>
      <c r="M104" s="48">
        <f>+M99+M103</f>
        <v>0</v>
      </c>
      <c r="N104" s="48">
        <f>+N99+N103</f>
        <v>2925.6651548797445</v>
      </c>
      <c r="Q104" s="48">
        <f>+Q99+Q103</f>
        <v>63074.740485144925</v>
      </c>
      <c r="R104" s="48">
        <f>+R99+R103</f>
        <v>178.1300354452388</v>
      </c>
      <c r="S104" s="48">
        <f>+S99+S103</f>
        <v>37739.667516715119</v>
      </c>
      <c r="T104" s="48">
        <f>+T99+T103</f>
        <v>0</v>
      </c>
      <c r="U104" s="48">
        <f>+U99+U103</f>
        <v>100992.53803730529</v>
      </c>
      <c r="X104" s="43"/>
      <c r="Y104" s="651">
        <f>C104*'Summary by IS Category'!$B$19</f>
        <v>1825.235255833481</v>
      </c>
      <c r="Z104" s="651">
        <f>D104*'Summary by IS Category'!$C$19</f>
        <v>1.2162820545609105</v>
      </c>
      <c r="AA104" s="651">
        <f>E104*'Summary by IS Category'!$D$19</f>
        <v>1099.2136169917026</v>
      </c>
      <c r="AB104" s="651">
        <f ca="1">F104*'Summary by IS Category'!$E$19</f>
        <v>0</v>
      </c>
      <c r="AC104" s="552">
        <f t="shared" ca="1" si="36"/>
        <v>2925.6651548797445</v>
      </c>
    </row>
    <row r="105" spans="1:29">
      <c r="A105" s="12">
        <f t="shared" si="28"/>
        <v>92</v>
      </c>
      <c r="B105" s="52"/>
      <c r="C105" s="45"/>
      <c r="D105" s="45"/>
      <c r="E105" s="45"/>
      <c r="F105" s="45"/>
      <c r="G105" s="45"/>
      <c r="J105" s="45"/>
      <c r="K105" s="45"/>
      <c r="L105" s="45"/>
      <c r="M105" s="45"/>
      <c r="N105" s="45"/>
      <c r="Q105" s="45"/>
      <c r="R105" s="45"/>
      <c r="S105" s="45"/>
      <c r="T105" s="45"/>
      <c r="U105" s="45"/>
      <c r="X105" s="43"/>
    </row>
    <row r="106" spans="1:29">
      <c r="A106" s="12">
        <f t="shared" si="28"/>
        <v>93</v>
      </c>
      <c r="B106" s="44">
        <v>8072</v>
      </c>
      <c r="C106" s="45">
        <f>SUMIF('Labor by Employee Grp'!$A$15:$A$121,$B106,'Labor by Employee Grp'!B$15:B$121)</f>
        <v>29477.884518013994</v>
      </c>
      <c r="D106" s="45">
        <f>SUMIF('Labor by Employee Grp'!$A$15:$A$121,$B106,'Labor by Employee Grp'!C$15:C$121)</f>
        <v>0</v>
      </c>
      <c r="E106" s="45">
        <f>SUMIF('Labor by Employee Grp'!$A$15:$A$121,$B106,'Labor by Employee Grp'!D$15:D$121)</f>
        <v>133700.43120307373</v>
      </c>
      <c r="F106" s="45">
        <f>SUMIF('Labor by Employee Grp'!$A$15:$A$121,$B106,'Labor by Employee Grp'!E$15:E$121)</f>
        <v>0</v>
      </c>
      <c r="G106" s="45">
        <f>SUM(C106:F106)</f>
        <v>163178.31572108774</v>
      </c>
      <c r="H106" s="12" t="s">
        <v>2764</v>
      </c>
      <c r="J106" s="45">
        <f>'Sal by FERC'!C106*$L$7</f>
        <v>878.44095863681707</v>
      </c>
      <c r="K106" s="45">
        <f>'Sal by FERC'!D106*$L$6</f>
        <v>0</v>
      </c>
      <c r="L106" s="45">
        <f>'Sal by FERC'!E106*$L$8</f>
        <v>4011.0129360922119</v>
      </c>
      <c r="M106" s="45">
        <f>IF(C106+D106+E106=0,0,($L$7*C106/(C106+D106+E106)+$L$6*D106/(C106+D106+E106)+$L$8*E106/(C106+D106+E106))*F106)</f>
        <v>0</v>
      </c>
      <c r="N106" s="45">
        <f>SUM(J106:M106)</f>
        <v>4889.4538947290293</v>
      </c>
      <c r="O106" s="36" t="s">
        <v>2764</v>
      </c>
      <c r="Q106" s="45">
        <f>'Sal by FERC'!J106+'Sal by FERC'!C106</f>
        <v>30356.325476650811</v>
      </c>
      <c r="R106" s="45">
        <f>'Sal by FERC'!K106+'Sal by FERC'!D106</f>
        <v>0</v>
      </c>
      <c r="S106" s="45">
        <f>'Sal by FERC'!L106+'Sal by FERC'!E106</f>
        <v>137711.44413916595</v>
      </c>
      <c r="T106" s="45">
        <f>'Sal by FERC'!M106+'Sal by FERC'!F106</f>
        <v>0</v>
      </c>
      <c r="U106" s="45">
        <f>SUM(Q106:T106)</f>
        <v>168067.76961581677</v>
      </c>
      <c r="V106" s="36" t="s">
        <v>2764</v>
      </c>
      <c r="X106" s="43"/>
      <c r="Y106" s="651">
        <f>C106*'Summary by IS Category'!$B$19</f>
        <v>878.44095863681707</v>
      </c>
      <c r="Z106" s="651">
        <f>D106*'Summary by IS Category'!$C$19</f>
        <v>0</v>
      </c>
      <c r="AA106" s="651">
        <f>E106*'Summary by IS Category'!$D$19</f>
        <v>4011.0129360922119</v>
      </c>
      <c r="AB106" s="651">
        <f ca="1">F106*'Summary by IS Category'!$E$19</f>
        <v>0</v>
      </c>
      <c r="AC106" s="552">
        <f t="shared" ref="AC106:AC169" ca="1" si="38">SUM(Y106:AB106)</f>
        <v>4889.4538947290293</v>
      </c>
    </row>
    <row r="107" spans="1:29">
      <c r="A107" s="12">
        <f t="shared" si="28"/>
        <v>94</v>
      </c>
      <c r="B107" s="44">
        <v>8074</v>
      </c>
      <c r="C107" s="45">
        <f>SUMIF('Labor by Employee Grp'!$A$15:$A$121,$B107,'Labor by Employee Grp'!B$15:B$121)</f>
        <v>155228.72846684052</v>
      </c>
      <c r="D107" s="45">
        <f>SUMIF('Labor by Employee Grp'!$A$15:$A$121,$B107,'Labor by Employee Grp'!C$15:C$121)</f>
        <v>0</v>
      </c>
      <c r="E107" s="45">
        <f>SUMIF('Labor by Employee Grp'!$A$15:$A$121,$B107,'Labor by Employee Grp'!D$15:D$121)</f>
        <v>0</v>
      </c>
      <c r="F107" s="45">
        <f>SUMIF('Labor by Employee Grp'!$A$15:$A$121,$B107,'Labor by Employee Grp'!E$15:E$121)</f>
        <v>0</v>
      </c>
      <c r="G107" s="45">
        <f>SUM(C107:F107)</f>
        <v>155228.72846684052</v>
      </c>
      <c r="H107" s="12" t="s">
        <v>2764</v>
      </c>
      <c r="I107" s="53"/>
      <c r="J107" s="45">
        <f>'Sal by FERC'!C107*$L$7</f>
        <v>4625.8161083118475</v>
      </c>
      <c r="K107" s="45">
        <f>'Sal by FERC'!D107*$L$6</f>
        <v>0</v>
      </c>
      <c r="L107" s="45">
        <f>'Sal by FERC'!E107*$L$8</f>
        <v>0</v>
      </c>
      <c r="M107" s="45">
        <f>IF(C107+D107+E107=0,0,($L$7*C107/(C107+D107+E107)+$L$6*D107/(C107+D107+E107)+$L$8*E107/(C107+D107+E107))*F107)</f>
        <v>0</v>
      </c>
      <c r="N107" s="45">
        <f>SUM(J107:M107)</f>
        <v>4625.8161083118475</v>
      </c>
      <c r="O107" s="36" t="s">
        <v>2764</v>
      </c>
      <c r="P107" s="46"/>
      <c r="Q107" s="45">
        <f>'Sal by FERC'!J107+'Sal by FERC'!C107</f>
        <v>159854.54457515237</v>
      </c>
      <c r="R107" s="45">
        <f>'Sal by FERC'!K107+'Sal by FERC'!D107</f>
        <v>0</v>
      </c>
      <c r="S107" s="45">
        <f>'Sal by FERC'!L107+'Sal by FERC'!E107</f>
        <v>0</v>
      </c>
      <c r="T107" s="45">
        <f>'Sal by FERC'!M107+'Sal by FERC'!F107</f>
        <v>0</v>
      </c>
      <c r="U107" s="45">
        <f>SUM(Q107:T107)</f>
        <v>159854.54457515237</v>
      </c>
      <c r="V107" s="36" t="s">
        <v>2764</v>
      </c>
      <c r="W107" s="46"/>
      <c r="X107" s="43"/>
      <c r="Y107" s="651">
        <f>C107*'Summary by IS Category'!$B$19</f>
        <v>4625.8161083118475</v>
      </c>
      <c r="Z107" s="651">
        <f>D107*'Summary by IS Category'!$C$19</f>
        <v>0</v>
      </c>
      <c r="AA107" s="651">
        <f>E107*'Summary by IS Category'!$D$19</f>
        <v>0</v>
      </c>
      <c r="AB107" s="651">
        <f ca="1">F107*'Summary by IS Category'!$E$19</f>
        <v>0</v>
      </c>
      <c r="AC107" s="552">
        <f t="shared" ca="1" si="38"/>
        <v>4625.8161083118475</v>
      </c>
    </row>
    <row r="108" spans="1:29">
      <c r="A108" s="12">
        <f t="shared" si="28"/>
        <v>95</v>
      </c>
      <c r="B108" s="54" t="s">
        <v>2766</v>
      </c>
      <c r="C108" s="51">
        <f>SUM(C106:C107)</f>
        <v>184706.61298485452</v>
      </c>
      <c r="D108" s="51">
        <f>SUM(D106:D107)</f>
        <v>0</v>
      </c>
      <c r="E108" s="51">
        <f>SUM(E106:E107)</f>
        <v>133700.43120307373</v>
      </c>
      <c r="F108" s="51">
        <f>SUM(F106:F107)</f>
        <v>0</v>
      </c>
      <c r="G108" s="51">
        <f>SUM(G106:G107)</f>
        <v>318407.04418792826</v>
      </c>
      <c r="H108" s="36"/>
      <c r="I108" s="49">
        <f ca="1">+G108/$G$265</f>
        <v>2.1625336213599486E-3</v>
      </c>
      <c r="J108" s="51">
        <f>SUM(J106:J107)</f>
        <v>5504.2570669486649</v>
      </c>
      <c r="K108" s="51">
        <f>SUM(K106:K107)</f>
        <v>0</v>
      </c>
      <c r="L108" s="51">
        <f>SUM(L106:L107)</f>
        <v>4011.0129360922119</v>
      </c>
      <c r="M108" s="51">
        <f>IF(C108+D108+E108=0,0,($L$7*C108/(C108+D108+E108)+$L$6*D108/(C108+D108+E108)+$L$8*E108/(C108+D108+E108))*F108)</f>
        <v>0</v>
      </c>
      <c r="N108" s="51">
        <f>SUM(N106:N107)</f>
        <v>9515.2700030408778</v>
      </c>
      <c r="P108" s="49">
        <f ca="1">+N108/$N$265</f>
        <v>2.9025291800647453E-3</v>
      </c>
      <c r="Q108" s="51">
        <f>SUM(Q106:Q107)</f>
        <v>190210.87005180318</v>
      </c>
      <c r="R108" s="51">
        <f>SUM(R106:R107)</f>
        <v>0</v>
      </c>
      <c r="S108" s="51">
        <f>SUM(S106:S107)</f>
        <v>137711.44413916595</v>
      </c>
      <c r="T108" s="51">
        <f>SUM(T106:T107)</f>
        <v>0</v>
      </c>
      <c r="U108" s="51">
        <f>SUM(U106:U107)</f>
        <v>327922.3141909691</v>
      </c>
      <c r="W108" s="49">
        <f ca="1">+U108/$U$265</f>
        <v>2.178650566038927E-3</v>
      </c>
      <c r="X108" s="43"/>
      <c r="Y108" s="651">
        <f>C108*'Summary by IS Category'!$B$19</f>
        <v>5504.2570669486649</v>
      </c>
      <c r="Z108" s="651">
        <f>D108*'Summary by IS Category'!$C$19</f>
        <v>0</v>
      </c>
      <c r="AA108" s="651">
        <f>E108*'Summary by IS Category'!$D$19</f>
        <v>4011.0129360922119</v>
      </c>
      <c r="AB108" s="651">
        <f ca="1">F108*'Summary by IS Category'!$E$19</f>
        <v>0</v>
      </c>
      <c r="AC108" s="552">
        <f t="shared" ca="1" si="38"/>
        <v>9515.2700030408778</v>
      </c>
    </row>
    <row r="109" spans="1:29">
      <c r="A109" s="12">
        <f t="shared" si="28"/>
        <v>96</v>
      </c>
      <c r="B109" s="47" t="s">
        <v>2774</v>
      </c>
      <c r="C109" s="48">
        <f>+C108</f>
        <v>184706.61298485452</v>
      </c>
      <c r="D109" s="48">
        <f>+D108</f>
        <v>0</v>
      </c>
      <c r="E109" s="48">
        <f>+E108</f>
        <v>133700.43120307373</v>
      </c>
      <c r="F109" s="48">
        <f>+F108</f>
        <v>0</v>
      </c>
      <c r="G109" s="48">
        <f>+G108</f>
        <v>318407.04418792826</v>
      </c>
      <c r="H109" s="36"/>
      <c r="I109" s="36"/>
      <c r="J109" s="48">
        <f>+J108</f>
        <v>5504.2570669486649</v>
      </c>
      <c r="K109" s="48">
        <f>+K108</f>
        <v>0</v>
      </c>
      <c r="L109" s="48">
        <f>+L108</f>
        <v>4011.0129360922119</v>
      </c>
      <c r="M109" s="48">
        <f>+M108</f>
        <v>0</v>
      </c>
      <c r="N109" s="48">
        <f>+N108</f>
        <v>9515.2700030408778</v>
      </c>
      <c r="Q109" s="48">
        <f>+Q108</f>
        <v>190210.87005180318</v>
      </c>
      <c r="R109" s="48">
        <f>+R108</f>
        <v>0</v>
      </c>
      <c r="S109" s="48">
        <f>+S108</f>
        <v>137711.44413916595</v>
      </c>
      <c r="T109" s="48">
        <f>+T108</f>
        <v>0</v>
      </c>
      <c r="U109" s="48">
        <f>+U108</f>
        <v>327922.3141909691</v>
      </c>
      <c r="X109" s="43"/>
      <c r="Y109" s="651">
        <f>C109*'Summary by IS Category'!$B$19</f>
        <v>5504.2570669486649</v>
      </c>
      <c r="Z109" s="651">
        <f>D109*'Summary by IS Category'!$C$19</f>
        <v>0</v>
      </c>
      <c r="AA109" s="651">
        <f>E109*'Summary by IS Category'!$D$19</f>
        <v>4011.0129360922119</v>
      </c>
      <c r="AB109" s="651">
        <f ca="1">F109*'Summary by IS Category'!$E$19</f>
        <v>0</v>
      </c>
      <c r="AC109" s="552">
        <f t="shared" ca="1" si="38"/>
        <v>9515.2700030408778</v>
      </c>
    </row>
    <row r="110" spans="1:29">
      <c r="A110" s="12">
        <f t="shared" si="28"/>
        <v>97</v>
      </c>
      <c r="B110" s="52"/>
      <c r="C110" s="45"/>
      <c r="D110" s="45"/>
      <c r="E110" s="45"/>
      <c r="F110" s="45"/>
      <c r="G110" s="45"/>
      <c r="J110" s="45"/>
      <c r="K110" s="45"/>
      <c r="L110" s="45"/>
      <c r="M110" s="45"/>
      <c r="N110" s="45"/>
      <c r="Q110" s="45"/>
      <c r="R110" s="45"/>
      <c r="S110" s="45"/>
      <c r="T110" s="45"/>
      <c r="U110" s="45"/>
      <c r="X110" s="43"/>
      <c r="Y110" s="651">
        <f>C110*'Summary by IS Category'!$B$19</f>
        <v>0</v>
      </c>
      <c r="Z110" s="651">
        <f>D110*'Summary by IS Category'!$C$19</f>
        <v>0</v>
      </c>
      <c r="AA110" s="651">
        <f>E110*'Summary by IS Category'!$D$19</f>
        <v>0</v>
      </c>
      <c r="AB110" s="651">
        <f ca="1">F110*'Summary by IS Category'!$E$19</f>
        <v>0</v>
      </c>
      <c r="AC110" s="552">
        <f t="shared" ca="1" si="38"/>
        <v>0</v>
      </c>
    </row>
    <row r="111" spans="1:29">
      <c r="A111" s="12">
        <f t="shared" si="28"/>
        <v>98</v>
      </c>
      <c r="B111" s="44">
        <v>814</v>
      </c>
      <c r="C111" s="45">
        <f>SUMIF('Labor by Employee Grp'!$A$15:$A$121,$B111,'Labor by Employee Grp'!B$15:B$121)</f>
        <v>123304.66164807149</v>
      </c>
      <c r="D111" s="45">
        <f>SUMIF('Labor by Employee Grp'!$A$15:$A$121,$B111,'Labor by Employee Grp'!C$15:C$121)</f>
        <v>0</v>
      </c>
      <c r="E111" s="45">
        <f>SUMIF('Labor by Employee Grp'!$A$15:$A$121,$B111,'Labor by Employee Grp'!D$15:D$121)</f>
        <v>1399.9192727162181</v>
      </c>
      <c r="F111" s="45">
        <f>SUMIF('Labor by Employee Grp'!$A$15:$A$121,$B111,'Labor by Employee Grp'!E$15:E$121)</f>
        <v>11140.474270388297</v>
      </c>
      <c r="G111" s="45">
        <f>SUM(C111:F111)</f>
        <v>135845.05519117601</v>
      </c>
      <c r="H111" s="36" t="s">
        <v>2764</v>
      </c>
      <c r="I111" s="43"/>
      <c r="J111" s="45">
        <f>'Sal by FERC'!C111*$L$7</f>
        <v>3674.4789171125303</v>
      </c>
      <c r="K111" s="45">
        <f>'Sal by FERC'!D111*$L$6</f>
        <v>0</v>
      </c>
      <c r="L111" s="45">
        <f>'Sal by FERC'!E111*$L$8</f>
        <v>41.997578181486539</v>
      </c>
      <c r="M111" s="45">
        <f>IF(C111+D111+E111=0,0,($L$7*C111/(C111+D111+E111)+$L$6*D111/(C111+D111+E111)+$L$8*E111/(C111+D111+E111))*F111)</f>
        <v>332.01114559396365</v>
      </c>
      <c r="N111" s="45">
        <f>SUM(J111:M111)</f>
        <v>4048.4876408879804</v>
      </c>
      <c r="O111" s="36" t="s">
        <v>2764</v>
      </c>
      <c r="P111" s="46"/>
      <c r="Q111" s="45">
        <f>'Sal by FERC'!J111+'Sal by FERC'!C111</f>
        <v>126979.14056518402</v>
      </c>
      <c r="R111" s="45">
        <f>'Sal by FERC'!K111+'Sal by FERC'!D111</f>
        <v>0</v>
      </c>
      <c r="S111" s="45">
        <f>'Sal by FERC'!L111+'Sal by FERC'!E111</f>
        <v>1441.9168508977045</v>
      </c>
      <c r="T111" s="45">
        <f>'Sal by FERC'!M111+'Sal by FERC'!F111</f>
        <v>11472.485415982261</v>
      </c>
      <c r="U111" s="45">
        <f>SUM(Q111:T111)</f>
        <v>139893.54283206398</v>
      </c>
      <c r="V111" s="36" t="s">
        <v>2764</v>
      </c>
      <c r="W111" s="46"/>
      <c r="X111" s="43"/>
      <c r="Y111" s="651">
        <f>Q111-C111</f>
        <v>3674.4789171125303</v>
      </c>
      <c r="Z111" s="651">
        <f t="shared" ref="Z111:Z114" si="39">R111-D111</f>
        <v>0</v>
      </c>
      <c r="AA111" s="651">
        <f t="shared" ref="AA111:AA114" si="40">S111-E111</f>
        <v>41.99757818148646</v>
      </c>
      <c r="AB111" s="651">
        <f t="shared" ref="AB111:AB114" si="41">T111-F111</f>
        <v>332.0111455939641</v>
      </c>
      <c r="AC111" s="552">
        <f t="shared" si="38"/>
        <v>4048.4876408879809</v>
      </c>
    </row>
    <row r="112" spans="1:29">
      <c r="A112" s="12">
        <f t="shared" si="28"/>
        <v>99</v>
      </c>
      <c r="B112" s="44">
        <v>818</v>
      </c>
      <c r="C112" s="45">
        <f>SUMIF('Labor by Employee Grp'!$A$15:$A$121,$B112,'Labor by Employee Grp'!B$15:B$121)</f>
        <v>268.59606637726353</v>
      </c>
      <c r="D112" s="45">
        <f>SUMIF('Labor by Employee Grp'!$A$15:$A$121,$B112,'Labor by Employee Grp'!C$15:C$121)</f>
        <v>4.3728923877786148</v>
      </c>
      <c r="E112" s="45">
        <f>SUMIF('Labor by Employee Grp'!$A$15:$A$121,$B112,'Labor by Employee Grp'!D$15:D$121)</f>
        <v>153511.1979135937</v>
      </c>
      <c r="F112" s="45">
        <f>SUMIF('Labor by Employee Grp'!$A$15:$A$121,$B112,'Labor by Employee Grp'!E$15:E$121)</f>
        <v>15680.586976473456</v>
      </c>
      <c r="G112" s="45">
        <f>SUM(C112:F112)</f>
        <v>169464.75384883219</v>
      </c>
      <c r="H112" s="36" t="s">
        <v>2764</v>
      </c>
      <c r="I112" s="43"/>
      <c r="J112" s="45">
        <f>'Sal by FERC'!C112*$L$7</f>
        <v>8.0041627780424527</v>
      </c>
      <c r="K112" s="45">
        <f>'Sal by FERC'!D112*$L$6</f>
        <v>3.0063635165977976E-2</v>
      </c>
      <c r="L112" s="45">
        <f>'Sal by FERC'!E112*$L$8</f>
        <v>4605.3359374078109</v>
      </c>
      <c r="M112" s="45">
        <f>IF(C112+D112+E112=0,0,($L$7*C112/(C112+D112+E112)+$L$6*D112/(C112+D112+E112)+$L$8*E112/(C112+D112+E112))*F112)</f>
        <v>470.40182080971817</v>
      </c>
      <c r="N112" s="45">
        <f>SUM(J112:M112)</f>
        <v>5083.7719846307373</v>
      </c>
      <c r="O112" s="36" t="s">
        <v>2764</v>
      </c>
      <c r="P112" s="46"/>
      <c r="Q112" s="45">
        <f>'Sal by FERC'!J112+'Sal by FERC'!C112</f>
        <v>276.60022915530595</v>
      </c>
      <c r="R112" s="45">
        <f>'Sal by FERC'!K112+'Sal by FERC'!D112</f>
        <v>4.4029560229445925</v>
      </c>
      <c r="S112" s="45">
        <f>'Sal by FERC'!L112+'Sal by FERC'!E112</f>
        <v>158116.5338510015</v>
      </c>
      <c r="T112" s="45">
        <f>'Sal by FERC'!M112+'Sal by FERC'!F112</f>
        <v>16150.988797283175</v>
      </c>
      <c r="U112" s="45">
        <f>SUM(Q112:T112)</f>
        <v>174548.52583346292</v>
      </c>
      <c r="V112" s="36" t="s">
        <v>2764</v>
      </c>
      <c r="W112" s="46"/>
      <c r="X112" s="43"/>
      <c r="Y112" s="651">
        <f t="shared" ref="Y112:Y114" si="42">Q112-C112</f>
        <v>8.0041627780424278</v>
      </c>
      <c r="Z112" s="651">
        <f t="shared" si="39"/>
        <v>3.0063635165977765E-2</v>
      </c>
      <c r="AA112" s="651">
        <f t="shared" si="40"/>
        <v>4605.3359374077991</v>
      </c>
      <c r="AB112" s="651">
        <f t="shared" si="41"/>
        <v>470.40182080971863</v>
      </c>
      <c r="AC112" s="552">
        <f t="shared" si="38"/>
        <v>5083.7719846307264</v>
      </c>
    </row>
    <row r="113" spans="1:29">
      <c r="A113" s="12">
        <f t="shared" si="28"/>
        <v>100</v>
      </c>
      <c r="B113" s="44">
        <v>824</v>
      </c>
      <c r="C113" s="45">
        <f>SUMIF('Labor by Employee Grp'!$A$15:$A$121,$B113,'Labor by Employee Grp'!B$15:B$121)</f>
        <v>5026.24589691241</v>
      </c>
      <c r="D113" s="45">
        <f>SUMIF('Labor by Employee Grp'!$A$15:$A$121,$B113,'Labor by Employee Grp'!C$15:C$121)</f>
        <v>1061.6994523424169</v>
      </c>
      <c r="E113" s="45">
        <f>SUMIF('Labor by Employee Grp'!$A$15:$A$121,$B113,'Labor by Employee Grp'!D$15:D$121)</f>
        <v>0</v>
      </c>
      <c r="F113" s="45">
        <f>SUMIF('Labor by Employee Grp'!$A$15:$A$121,$B113,'Labor by Employee Grp'!E$15:E$121)</f>
        <v>1.1417473597333199E-2</v>
      </c>
      <c r="G113" s="45">
        <f>SUM(C113:F113)</f>
        <v>6087.9567667284246</v>
      </c>
      <c r="H113" s="36"/>
      <c r="I113" s="43"/>
      <c r="J113" s="45">
        <f>'Sal by FERC'!C113*$L$7</f>
        <v>149.78212772798983</v>
      </c>
      <c r="K113" s="45"/>
      <c r="L113" s="45"/>
      <c r="M113" s="45">
        <f>IF(C113+D113+E113=0,0,($L$7*C113/(C113+D113+E113)+$L$6*D113/(C113+D113+E113)+$L$8*E113/(C113+D113+E113))*F113)</f>
        <v>2.9459392674755484E-4</v>
      </c>
      <c r="N113" s="45">
        <f>SUM(J113:M113)</f>
        <v>149.78242232191658</v>
      </c>
      <c r="P113" s="46"/>
      <c r="Q113" s="45">
        <f>'Sal by FERC'!J113+'Sal by FERC'!C113</f>
        <v>5176.0280246404</v>
      </c>
      <c r="R113" s="45">
        <f>'Sal by FERC'!K113+'Sal by FERC'!D113</f>
        <v>1061.6994523424169</v>
      </c>
      <c r="S113" s="45">
        <f>'Sal by FERC'!L113+'Sal by FERC'!E113</f>
        <v>0</v>
      </c>
      <c r="T113" s="45">
        <f>'Sal by FERC'!M113+'Sal by FERC'!F113</f>
        <v>1.1712067524080754E-2</v>
      </c>
      <c r="U113" s="45">
        <f>SUM(Q113:T113)</f>
        <v>6237.7391890503404</v>
      </c>
      <c r="W113" s="46"/>
      <c r="X113" s="43"/>
      <c r="Y113" s="651">
        <f t="shared" si="42"/>
        <v>149.78212772798997</v>
      </c>
      <c r="Z113" s="651">
        <f t="shared" si="39"/>
        <v>0</v>
      </c>
      <c r="AA113" s="651">
        <f t="shared" si="40"/>
        <v>0</v>
      </c>
      <c r="AB113" s="651">
        <f t="shared" si="41"/>
        <v>2.9459392674755468E-4</v>
      </c>
      <c r="AC113" s="552">
        <f t="shared" si="38"/>
        <v>149.78242232191673</v>
      </c>
    </row>
    <row r="114" spans="1:29">
      <c r="A114" s="12">
        <f t="shared" si="28"/>
        <v>101</v>
      </c>
      <c r="B114" s="44">
        <v>841</v>
      </c>
      <c r="C114" s="45">
        <f>SUMIF('Labor by Employee Grp'!$A$15:$A$121,$B114,'Labor by Employee Grp'!B$15:B$121)</f>
        <v>113617.48333946695</v>
      </c>
      <c r="D114" s="45">
        <f>SUMIF('Labor by Employee Grp'!$A$15:$A$121,$B114,'Labor by Employee Grp'!C$15:C$121)</f>
        <v>2550.4580871194848</v>
      </c>
      <c r="E114" s="45">
        <f>SUMIF('Labor by Employee Grp'!$A$15:$A$121,$B114,'Labor by Employee Grp'!D$15:D$121)</f>
        <v>162625.32180487449</v>
      </c>
      <c r="F114" s="45">
        <f>SUMIF('Labor by Employee Grp'!$A$15:$A$121,$B114,'Labor by Employee Grp'!E$15:E$121)</f>
        <v>0</v>
      </c>
      <c r="G114" s="45">
        <f>SUM(C114:F114)</f>
        <v>278793.26323146094</v>
      </c>
      <c r="H114" s="36" t="s">
        <v>2764</v>
      </c>
      <c r="I114" s="43"/>
      <c r="J114" s="45">
        <f>'Sal by FERC'!C114*$L$7</f>
        <v>3385.8010035161151</v>
      </c>
      <c r="K114" s="45">
        <f>'Sal by FERC'!D114*$L$6</f>
        <v>17.534399348946458</v>
      </c>
      <c r="L114" s="45">
        <f>'Sal by FERC'!E114*$L$8</f>
        <v>4878.7596541462344</v>
      </c>
      <c r="M114" s="45">
        <f>IF(C114+D114+E114=0,0,($L$7*C114/(C114+D114+E114)+$L$6*D114/(C114+D114+E114)+$L$8*E114/(C114+D114+E114))*F114)</f>
        <v>0</v>
      </c>
      <c r="N114" s="45">
        <f>SUM(J114:M114)</f>
        <v>8282.0950570112964</v>
      </c>
      <c r="O114" s="36" t="s">
        <v>2764</v>
      </c>
      <c r="P114" s="46"/>
      <c r="Q114" s="45">
        <f>'Sal by FERC'!J114+'Sal by FERC'!C114</f>
        <v>117003.28434298307</v>
      </c>
      <c r="R114" s="45">
        <f>'Sal by FERC'!K114+'Sal by FERC'!D114</f>
        <v>2567.9924864684313</v>
      </c>
      <c r="S114" s="45">
        <f>'Sal by FERC'!L114+'Sal by FERC'!E114</f>
        <v>167504.08145902073</v>
      </c>
      <c r="T114" s="45">
        <f>'Sal by FERC'!M114+'Sal by FERC'!F114</f>
        <v>0</v>
      </c>
      <c r="U114" s="45">
        <f>SUM(Q114:T114)</f>
        <v>287075.35828847223</v>
      </c>
      <c r="V114" s="36" t="s">
        <v>2764</v>
      </c>
      <c r="W114" s="46"/>
      <c r="X114" s="43"/>
      <c r="Y114" s="651">
        <f t="shared" si="42"/>
        <v>3385.8010035161133</v>
      </c>
      <c r="Z114" s="651">
        <f t="shared" si="39"/>
        <v>17.534399348946408</v>
      </c>
      <c r="AA114" s="651">
        <f t="shared" si="40"/>
        <v>4878.7596541462408</v>
      </c>
      <c r="AB114" s="651">
        <f t="shared" si="41"/>
        <v>0</v>
      </c>
      <c r="AC114" s="552">
        <f t="shared" si="38"/>
        <v>8282.0950570113</v>
      </c>
    </row>
    <row r="115" spans="1:29">
      <c r="A115" s="12">
        <f t="shared" si="28"/>
        <v>102</v>
      </c>
      <c r="B115" s="54" t="s">
        <v>2766</v>
      </c>
      <c r="C115" s="51">
        <f>SUM(C111:C114)</f>
        <v>242216.98695082811</v>
      </c>
      <c r="D115" s="51">
        <f>SUM(D111:D114)</f>
        <v>3616.5304318496801</v>
      </c>
      <c r="E115" s="51">
        <f>SUM(E111:E114)</f>
        <v>317536.4389911844</v>
      </c>
      <c r="F115" s="51">
        <f>SUM(F111:F114)</f>
        <v>26821.072664335352</v>
      </c>
      <c r="G115" s="51">
        <f>SUM(G111:G114)</f>
        <v>590191.02903819759</v>
      </c>
      <c r="H115" s="36"/>
      <c r="I115" s="49">
        <f ca="1">+G115/$G$265</f>
        <v>4.0084161660909525E-3</v>
      </c>
      <c r="J115" s="51">
        <f>SUM(J111:J114)</f>
        <v>7218.0662111346774</v>
      </c>
      <c r="K115" s="51">
        <f>SUM(K111:K114)</f>
        <v>17.564462984112435</v>
      </c>
      <c r="L115" s="51">
        <f>SUM(L111:L114)</f>
        <v>9526.0931697355318</v>
      </c>
      <c r="M115" s="51">
        <f>SUM(M111:M114)</f>
        <v>802.41326099760852</v>
      </c>
      <c r="N115" s="51">
        <f>SUM(N111:N114)</f>
        <v>17564.137104851929</v>
      </c>
      <c r="P115" s="49">
        <f ca="1">+N115/$N$265</f>
        <v>5.3577481724846878E-3</v>
      </c>
      <c r="Q115" s="51">
        <f>SUM(Q111:Q114)</f>
        <v>249435.0531619628</v>
      </c>
      <c r="R115" s="51">
        <f>SUM(R111:R114)</f>
        <v>3634.0948948337928</v>
      </c>
      <c r="S115" s="51">
        <f>SUM(S111:S114)</f>
        <v>327062.53216091997</v>
      </c>
      <c r="T115" s="51">
        <f>SUM(T111:T114)</f>
        <v>27623.48592533296</v>
      </c>
      <c r="U115" s="51">
        <f>SUM(U111:U114)</f>
        <v>607755.16614304949</v>
      </c>
      <c r="W115" s="49">
        <f ca="1">+U115/$U$265</f>
        <v>4.037804319591198E-3</v>
      </c>
      <c r="X115" s="43"/>
      <c r="Y115" s="651">
        <f>C115*'Summary by IS Category'!$B$19</f>
        <v>7218.0662111346774</v>
      </c>
      <c r="Z115" s="651">
        <f>D115*'Summary by IS Category'!$C$19</f>
        <v>24.86364671896655</v>
      </c>
      <c r="AA115" s="651">
        <f>E115*'Summary by IS Category'!$D$19</f>
        <v>9526.0931697355318</v>
      </c>
      <c r="AB115" s="651">
        <f ca="1">F115*'Summary by IS Category'!$E$19</f>
        <v>120.42679412445781</v>
      </c>
      <c r="AC115" s="552">
        <f t="shared" ca="1" si="38"/>
        <v>16889.449821713632</v>
      </c>
    </row>
    <row r="116" spans="1:29">
      <c r="A116" s="12">
        <f t="shared" si="28"/>
        <v>103</v>
      </c>
      <c r="B116" s="44"/>
      <c r="C116" s="45"/>
      <c r="D116" s="45"/>
      <c r="E116" s="45"/>
      <c r="F116" s="45"/>
      <c r="G116" s="45"/>
      <c r="H116" s="36"/>
      <c r="I116" s="53"/>
      <c r="J116" s="45"/>
      <c r="K116" s="45"/>
      <c r="L116" s="45"/>
      <c r="M116" s="45"/>
      <c r="N116" s="45"/>
      <c r="P116" s="46"/>
      <c r="Q116" s="45"/>
      <c r="R116" s="45"/>
      <c r="S116" s="45"/>
      <c r="T116" s="45"/>
      <c r="U116" s="45"/>
      <c r="W116" s="46"/>
      <c r="X116" s="43"/>
      <c r="Y116" s="651">
        <f>C116*'Summary by IS Category'!$B$19</f>
        <v>0</v>
      </c>
      <c r="Z116" s="651">
        <f>D116*'Summary by IS Category'!$C$19</f>
        <v>0</v>
      </c>
      <c r="AA116" s="651">
        <f>E116*'Summary by IS Category'!$D$19</f>
        <v>0</v>
      </c>
      <c r="AB116" s="651">
        <f ca="1">F116*'Summary by IS Category'!$E$19</f>
        <v>0</v>
      </c>
      <c r="AC116" s="552">
        <f t="shared" ca="1" si="38"/>
        <v>0</v>
      </c>
    </row>
    <row r="117" spans="1:29">
      <c r="A117" s="12">
        <f t="shared" si="28"/>
        <v>104</v>
      </c>
      <c r="B117" s="44">
        <v>830</v>
      </c>
      <c r="C117" s="45">
        <f>SUMIF('Labor by Employee Grp'!$A$15:$A$121,$B117,'Labor by Employee Grp'!B$15:B$121)</f>
        <v>116518.89173002126</v>
      </c>
      <c r="D117" s="45">
        <f>SUMIF('Labor by Employee Grp'!$A$15:$A$121,$B117,'Labor by Employee Grp'!C$15:C$121)</f>
        <v>0</v>
      </c>
      <c r="E117" s="45">
        <f>SUMIF('Labor by Employee Grp'!$A$15:$A$121,$B117,'Labor by Employee Grp'!D$15:D$121)</f>
        <v>1388.2734496469384</v>
      </c>
      <c r="F117" s="45">
        <f>SUMIF('Labor by Employee Grp'!$A$15:$A$121,$B117,'Labor by Employee Grp'!E$15:E$121)</f>
        <v>11020.179768566795</v>
      </c>
      <c r="G117" s="45">
        <f t="shared" ref="G117:G128" si="43">SUM(C117:F117)</f>
        <v>128927.344948235</v>
      </c>
      <c r="H117" s="36" t="s">
        <v>2767</v>
      </c>
      <c r="I117" s="53"/>
      <c r="J117" s="45">
        <f>'Sal by FERC'!C117*$L$7</f>
        <v>3472.2629735546338</v>
      </c>
      <c r="K117" s="45">
        <f>'Sal by FERC'!D117*$L$6</f>
        <v>0</v>
      </c>
      <c r="L117" s="45">
        <f>'Sal by FERC'!E117*$L$8</f>
        <v>41.648203489408154</v>
      </c>
      <c r="M117" s="45">
        <f t="shared" ref="M117:M128" si="44">IF(C117+D117+E117=0,0,($L$7*C117/(C117+D117+E117)+$L$6*D117/(C117+D117+E117)+$L$8*E117/(C117+D117+E117))*F117)</f>
        <v>328.42730806727093</v>
      </c>
      <c r="N117" s="45">
        <f t="shared" ref="N117:N128" si="45">SUM(J117:M117)</f>
        <v>3842.3384851113128</v>
      </c>
      <c r="O117" s="36" t="s">
        <v>2767</v>
      </c>
      <c r="P117" s="46"/>
      <c r="Q117" s="45">
        <f>'Sal by FERC'!J117+'Sal by FERC'!C117</f>
        <v>119991.1547035759</v>
      </c>
      <c r="R117" s="45">
        <f>'Sal by FERC'!K117+'Sal by FERC'!D117</f>
        <v>0</v>
      </c>
      <c r="S117" s="45">
        <f>'Sal by FERC'!L117+'Sal by FERC'!E117</f>
        <v>1429.9216531363465</v>
      </c>
      <c r="T117" s="45">
        <f>'Sal by FERC'!M117+'Sal by FERC'!F117</f>
        <v>11348.607076634065</v>
      </c>
      <c r="U117" s="45">
        <f t="shared" ref="U117:U128" si="46">SUM(Q117:T117)</f>
        <v>132769.6834333463</v>
      </c>
      <c r="V117" s="36" t="s">
        <v>2767</v>
      </c>
      <c r="W117" s="46"/>
      <c r="X117" s="43"/>
      <c r="Y117" s="651">
        <f t="shared" ref="Y117:Y123" si="47">Q117-C117</f>
        <v>3472.2629735546361</v>
      </c>
      <c r="Z117" s="651">
        <f t="shared" ref="Z117:Z123" si="48">R117-D117</f>
        <v>0</v>
      </c>
      <c r="AA117" s="651">
        <f t="shared" ref="AA117:AA123" si="49">S117-E117</f>
        <v>41.648203489408161</v>
      </c>
      <c r="AB117" s="651">
        <f t="shared" ref="AB117:AB123" si="50">T117-F117</f>
        <v>328.42730806727013</v>
      </c>
      <c r="AC117" s="552">
        <f t="shared" si="38"/>
        <v>3842.3384851113142</v>
      </c>
    </row>
    <row r="118" spans="1:29">
      <c r="A118" s="12">
        <f t="shared" si="28"/>
        <v>105</v>
      </c>
      <c r="B118" s="44">
        <v>831</v>
      </c>
      <c r="C118" s="45">
        <f>SUMIF('Labor by Employee Grp'!$A$15:$A$121,$B118,'Labor by Employee Grp'!B$15:B$121)</f>
        <v>5.5717271154986019</v>
      </c>
      <c r="D118" s="45">
        <f>SUMIF('Labor by Employee Grp'!$A$15:$A$121,$B118,'Labor by Employee Grp'!C$15:C$121)</f>
        <v>0</v>
      </c>
      <c r="E118" s="45">
        <f>SUMIF('Labor by Employee Grp'!$A$15:$A$121,$B118,'Labor by Employee Grp'!D$15:D$121)</f>
        <v>4085.800014173672</v>
      </c>
      <c r="F118" s="45">
        <f>SUMIF('Labor by Employee Grp'!$A$15:$A$121,$B118,'Labor by Employee Grp'!E$15:E$121)</f>
        <v>675.13804875750679</v>
      </c>
      <c r="G118" s="45">
        <f t="shared" ref="G118:G120" si="51">SUM(C118:F118)</f>
        <v>4766.5097900466772</v>
      </c>
      <c r="H118" s="36" t="s">
        <v>2767</v>
      </c>
      <c r="I118" s="53"/>
      <c r="J118" s="45">
        <f>'Sal by FERC'!C118*$L$7</f>
        <v>0.16603746804185834</v>
      </c>
      <c r="K118" s="45">
        <f>'Sal by FERC'!D118*$L$6</f>
        <v>0</v>
      </c>
      <c r="L118" s="45">
        <f>'Sal by FERC'!E118*$L$8</f>
        <v>122.57400042521016</v>
      </c>
      <c r="M118" s="45">
        <f t="shared" ref="M118:M120" si="52">IF(C118+D118+E118=0,0,($L$7*C118/(C118+D118+E118)+$L$6*D118/(C118+D118+E118)+$L$8*E118/(C118+D118+E118))*F118)</f>
        <v>20.253957578922368</v>
      </c>
      <c r="N118" s="45">
        <f t="shared" ref="N118:N120" si="53">SUM(J118:M118)</f>
        <v>142.99399547217439</v>
      </c>
      <c r="O118" s="36" t="s">
        <v>2767</v>
      </c>
      <c r="P118" s="46"/>
      <c r="Q118" s="45">
        <f>'Sal by FERC'!J118+'Sal by FERC'!C118</f>
        <v>5.7377645835404598</v>
      </c>
      <c r="R118" s="45">
        <f>'Sal by FERC'!K118+'Sal by FERC'!D118</f>
        <v>0</v>
      </c>
      <c r="S118" s="45">
        <f>'Sal by FERC'!L118+'Sal by FERC'!E118</f>
        <v>4208.3740145988822</v>
      </c>
      <c r="T118" s="45">
        <f>'Sal by FERC'!M118+'Sal by FERC'!F118</f>
        <v>695.39200633642918</v>
      </c>
      <c r="U118" s="45">
        <f t="shared" ref="U118:U120" si="54">SUM(Q118:T118)</f>
        <v>4909.5037855188521</v>
      </c>
      <c r="V118" s="36" t="s">
        <v>2767</v>
      </c>
      <c r="W118" s="46"/>
      <c r="X118" s="43"/>
      <c r="Y118" s="651">
        <f t="shared" si="47"/>
        <v>0.16603746804185793</v>
      </c>
      <c r="Z118" s="651">
        <f t="shared" si="48"/>
        <v>0</v>
      </c>
      <c r="AA118" s="651">
        <f t="shared" si="49"/>
        <v>122.57400042521022</v>
      </c>
      <c r="AB118" s="651">
        <f t="shared" si="50"/>
        <v>20.253957578922382</v>
      </c>
      <c r="AC118" s="552">
        <f t="shared" si="38"/>
        <v>142.99399547217445</v>
      </c>
    </row>
    <row r="119" spans="1:29">
      <c r="A119" s="12">
        <f t="shared" si="28"/>
        <v>106</v>
      </c>
      <c r="B119" s="44">
        <v>832</v>
      </c>
      <c r="C119" s="45">
        <f>SUMIF('Labor by Employee Grp'!$A$15:$A$121,$B119,'Labor by Employee Grp'!B$15:B$121)</f>
        <v>127.19065587429183</v>
      </c>
      <c r="D119" s="45">
        <f>SUMIF('Labor by Employee Grp'!$A$15:$A$121,$B119,'Labor by Employee Grp'!C$15:C$121)</f>
        <v>0</v>
      </c>
      <c r="E119" s="45">
        <f>SUMIF('Labor by Employee Grp'!$A$15:$A$121,$B119,'Labor by Employee Grp'!D$15:D$121)</f>
        <v>11300.524415275715</v>
      </c>
      <c r="F119" s="45">
        <f>SUMIF('Labor by Employee Grp'!$A$15:$A$121,$B119,'Labor by Employee Grp'!E$15:E$121)</f>
        <v>1719.6884557567291</v>
      </c>
      <c r="G119" s="45">
        <f t="shared" si="51"/>
        <v>13147.403526906735</v>
      </c>
      <c r="H119" s="36" t="s">
        <v>2767</v>
      </c>
      <c r="I119" s="53"/>
      <c r="J119" s="45">
        <f>'Sal by FERC'!C119*$L$7</f>
        <v>3.7902815450538965</v>
      </c>
      <c r="K119" s="45">
        <f>'Sal by FERC'!D119*$L$6</f>
        <v>0</v>
      </c>
      <c r="L119" s="45">
        <f>'Sal by FERC'!E119*$L$8</f>
        <v>339.01573245827143</v>
      </c>
      <c r="M119" s="45">
        <f t="shared" si="52"/>
        <v>51.58682564056727</v>
      </c>
      <c r="N119" s="45">
        <f t="shared" si="53"/>
        <v>394.39283964389261</v>
      </c>
      <c r="O119" s="36" t="s">
        <v>2767</v>
      </c>
      <c r="P119" s="46"/>
      <c r="Q119" s="45">
        <f>'Sal by FERC'!J119+'Sal by FERC'!C119</f>
        <v>130.98093741934574</v>
      </c>
      <c r="R119" s="45">
        <f>'Sal by FERC'!K119+'Sal by FERC'!D119</f>
        <v>0</v>
      </c>
      <c r="S119" s="45">
        <f>'Sal by FERC'!L119+'Sal by FERC'!E119</f>
        <v>11639.540147733986</v>
      </c>
      <c r="T119" s="45">
        <f>'Sal by FERC'!M119+'Sal by FERC'!F119</f>
        <v>1771.2752813972963</v>
      </c>
      <c r="U119" s="45">
        <f t="shared" si="54"/>
        <v>13541.796366550629</v>
      </c>
      <c r="V119" s="36" t="s">
        <v>2767</v>
      </c>
      <c r="W119" s="46"/>
      <c r="X119" s="43"/>
      <c r="Y119" s="651">
        <f t="shared" si="47"/>
        <v>3.7902815450539009</v>
      </c>
      <c r="Z119" s="651">
        <f t="shared" si="48"/>
        <v>0</v>
      </c>
      <c r="AA119" s="651">
        <f t="shared" si="49"/>
        <v>339.01573245827058</v>
      </c>
      <c r="AB119" s="651">
        <f t="shared" si="50"/>
        <v>51.586825640567213</v>
      </c>
      <c r="AC119" s="552">
        <f t="shared" si="38"/>
        <v>394.3928396438917</v>
      </c>
    </row>
    <row r="120" spans="1:29">
      <c r="A120" s="12">
        <f t="shared" si="28"/>
        <v>107</v>
      </c>
      <c r="B120" s="44">
        <v>833</v>
      </c>
      <c r="C120" s="45">
        <f>SUMIF('Labor by Employee Grp'!$A$15:$A$121,$B120,'Labor by Employee Grp'!B$15:B$121)</f>
        <v>-36.136303935559575</v>
      </c>
      <c r="D120" s="45">
        <f>SUMIF('Labor by Employee Grp'!$A$15:$A$121,$B120,'Labor by Employee Grp'!C$15:C$121)</f>
        <v>0</v>
      </c>
      <c r="E120" s="45">
        <f>SUMIF('Labor by Employee Grp'!$A$15:$A$121,$B120,'Labor by Employee Grp'!D$15:D$121)</f>
        <v>6772.251629310992</v>
      </c>
      <c r="F120" s="45">
        <f>SUMIF('Labor by Employee Grp'!$A$15:$A$121,$B120,'Labor by Employee Grp'!E$15:E$121)</f>
        <v>1156.7841724610075</v>
      </c>
      <c r="G120" s="45">
        <f t="shared" si="51"/>
        <v>7892.8994978364408</v>
      </c>
      <c r="H120" s="36" t="s">
        <v>2767</v>
      </c>
      <c r="I120" s="53"/>
      <c r="J120" s="45">
        <f>'Sal by FERC'!C120*$L$7</f>
        <v>-1.0768618572796753</v>
      </c>
      <c r="K120" s="45">
        <f>'Sal by FERC'!D120*$L$6</f>
        <v>0</v>
      </c>
      <c r="L120" s="45">
        <f>'Sal by FERC'!E120*$L$8</f>
        <v>203.16754887932976</v>
      </c>
      <c r="M120" s="45">
        <f t="shared" si="52"/>
        <v>34.704766301763009</v>
      </c>
      <c r="N120" s="45">
        <f t="shared" si="53"/>
        <v>236.79545332381309</v>
      </c>
      <c r="O120" s="36" t="s">
        <v>2767</v>
      </c>
      <c r="P120" s="46"/>
      <c r="Q120" s="45">
        <f>'Sal by FERC'!J120+'Sal by FERC'!C120</f>
        <v>-37.213165792839249</v>
      </c>
      <c r="R120" s="45">
        <f>'Sal by FERC'!K120+'Sal by FERC'!D120</f>
        <v>0</v>
      </c>
      <c r="S120" s="45">
        <f>'Sal by FERC'!L120+'Sal by FERC'!E120</f>
        <v>6975.4191781903219</v>
      </c>
      <c r="T120" s="45">
        <f>'Sal by FERC'!M120+'Sal by FERC'!F120</f>
        <v>1191.4889387627704</v>
      </c>
      <c r="U120" s="45">
        <f t="shared" si="54"/>
        <v>8129.6949511602525</v>
      </c>
      <c r="V120" s="36" t="s">
        <v>2767</v>
      </c>
      <c r="W120" s="46"/>
      <c r="X120" s="43"/>
      <c r="Y120" s="651">
        <f t="shared" si="47"/>
        <v>-1.076861857279674</v>
      </c>
      <c r="Z120" s="651">
        <f t="shared" si="48"/>
        <v>0</v>
      </c>
      <c r="AA120" s="651">
        <f t="shared" si="49"/>
        <v>203.16754887932984</v>
      </c>
      <c r="AB120" s="651">
        <f t="shared" si="50"/>
        <v>34.704766301762902</v>
      </c>
      <c r="AC120" s="552">
        <f t="shared" si="38"/>
        <v>236.79545332381306</v>
      </c>
    </row>
    <row r="121" spans="1:29">
      <c r="A121" s="12">
        <f t="shared" si="28"/>
        <v>108</v>
      </c>
      <c r="B121" s="44">
        <v>834</v>
      </c>
      <c r="C121" s="45">
        <f>SUMIF('Labor by Employee Grp'!$A$15:$A$121,$B121,'Labor by Employee Grp'!B$15:B$121)</f>
        <v>413.57514611620047</v>
      </c>
      <c r="D121" s="45">
        <f>SUMIF('Labor by Employee Grp'!$A$15:$A$121,$B121,'Labor by Employee Grp'!C$15:C$121)</f>
        <v>0</v>
      </c>
      <c r="E121" s="45">
        <f>SUMIF('Labor by Employee Grp'!$A$15:$A$121,$B121,'Labor by Employee Grp'!D$15:D$121)</f>
        <v>107235.68647223755</v>
      </c>
      <c r="F121" s="45">
        <f>SUMIF('Labor by Employee Grp'!$A$15:$A$121,$B121,'Labor by Employee Grp'!E$15:E$121)</f>
        <v>6916.5799130548812</v>
      </c>
      <c r="G121" s="45">
        <f t="shared" si="43"/>
        <v>114565.84153140863</v>
      </c>
      <c r="H121" s="36" t="s">
        <v>2767</v>
      </c>
      <c r="I121" s="53"/>
      <c r="J121" s="45">
        <f>'Sal by FERC'!C121*$L$7</f>
        <v>12.324539354262773</v>
      </c>
      <c r="K121" s="45">
        <f>'Sal by FERC'!D121*$L$6</f>
        <v>0</v>
      </c>
      <c r="L121" s="45">
        <f>'Sal by FERC'!E121*$L$8</f>
        <v>3217.0705941671263</v>
      </c>
      <c r="M121" s="45">
        <f t="shared" si="44"/>
        <v>207.4920828627678</v>
      </c>
      <c r="N121" s="45">
        <f t="shared" si="45"/>
        <v>3436.887216384157</v>
      </c>
      <c r="O121" s="36" t="s">
        <v>2767</v>
      </c>
      <c r="P121" s="46"/>
      <c r="Q121" s="45">
        <f>'Sal by FERC'!J121+'Sal by FERC'!C121</f>
        <v>425.89968547046323</v>
      </c>
      <c r="R121" s="45">
        <f>'Sal by FERC'!K121+'Sal by FERC'!D121</f>
        <v>0</v>
      </c>
      <c r="S121" s="45">
        <f>'Sal by FERC'!L121+'Sal by FERC'!E121</f>
        <v>110452.75706640468</v>
      </c>
      <c r="T121" s="45">
        <f>'Sal by FERC'!M121+'Sal by FERC'!F121</f>
        <v>7124.0719959176495</v>
      </c>
      <c r="U121" s="45">
        <f t="shared" si="46"/>
        <v>118002.72874779279</v>
      </c>
      <c r="V121" s="36" t="s">
        <v>2767</v>
      </c>
      <c r="W121" s="46"/>
      <c r="X121" s="43"/>
      <c r="Y121" s="651">
        <f t="shared" si="47"/>
        <v>12.324539354262754</v>
      </c>
      <c r="Z121" s="651">
        <f t="shared" si="48"/>
        <v>0</v>
      </c>
      <c r="AA121" s="651">
        <f t="shared" si="49"/>
        <v>3217.0705941671331</v>
      </c>
      <c r="AB121" s="651">
        <f t="shared" si="50"/>
        <v>207.49208286276826</v>
      </c>
      <c r="AC121" s="552">
        <f t="shared" si="38"/>
        <v>3436.8872163841643</v>
      </c>
    </row>
    <row r="122" spans="1:29">
      <c r="A122" s="12">
        <f t="shared" si="28"/>
        <v>109</v>
      </c>
      <c r="B122" s="44">
        <v>835</v>
      </c>
      <c r="C122" s="45">
        <f>SUMIF('Labor by Employee Grp'!$A$15:$A$121,$B122,'Labor by Employee Grp'!B$15:B$121)</f>
        <v>-0.27401936633599677</v>
      </c>
      <c r="D122" s="45">
        <f>SUMIF('Labor by Employee Grp'!$A$15:$A$121,$B122,'Labor by Employee Grp'!C$15:C$121)</f>
        <v>0</v>
      </c>
      <c r="E122" s="45">
        <f>SUMIF('Labor by Employee Grp'!$A$15:$A$121,$B122,'Labor by Employee Grp'!D$15:D$121)</f>
        <v>56.333814729242008</v>
      </c>
      <c r="F122" s="45">
        <f>SUMIF('Labor by Employee Grp'!$A$15:$A$121,$B122,'Labor by Employee Grp'!E$15:E$121)</f>
        <v>9.3394934026185563</v>
      </c>
      <c r="G122" s="45">
        <f t="shared" si="43"/>
        <v>65.39928876552456</v>
      </c>
      <c r="H122" s="36" t="s">
        <v>2767</v>
      </c>
      <c r="I122" s="53"/>
      <c r="J122" s="45">
        <f>'Sal by FERC'!C122*$L$7</f>
        <v>-8.1657771168127044E-3</v>
      </c>
      <c r="K122" s="45">
        <f>'Sal by FERC'!D122*$L$6</f>
        <v>0</v>
      </c>
      <c r="L122" s="45">
        <f>'Sal by FERC'!E122*$L$8</f>
        <v>1.6900144418772602</v>
      </c>
      <c r="M122" s="45">
        <f t="shared" si="44"/>
        <v>0.28019393233687295</v>
      </c>
      <c r="N122" s="45">
        <f t="shared" si="45"/>
        <v>1.9620425970973205</v>
      </c>
      <c r="O122" s="36" t="s">
        <v>2767</v>
      </c>
      <c r="P122" s="46"/>
      <c r="Q122" s="45">
        <f>'Sal by FERC'!J122+'Sal by FERC'!C122</f>
        <v>-0.28218514345280948</v>
      </c>
      <c r="R122" s="45">
        <f>'Sal by FERC'!K122+'Sal by FERC'!D122</f>
        <v>0</v>
      </c>
      <c r="S122" s="45">
        <f>'Sal by FERC'!L122+'Sal by FERC'!E122</f>
        <v>58.023829171119267</v>
      </c>
      <c r="T122" s="45">
        <f>'Sal by FERC'!M122+'Sal by FERC'!F122</f>
        <v>9.6196873349554295</v>
      </c>
      <c r="U122" s="45">
        <f t="shared" si="46"/>
        <v>67.361331362621883</v>
      </c>
      <c r="V122" s="36" t="s">
        <v>2767</v>
      </c>
      <c r="W122" s="46"/>
      <c r="X122" s="43"/>
      <c r="Y122" s="651">
        <f t="shared" si="47"/>
        <v>-8.1657771168127113E-3</v>
      </c>
      <c r="Z122" s="651">
        <f t="shared" si="48"/>
        <v>0</v>
      </c>
      <c r="AA122" s="651">
        <f t="shared" si="49"/>
        <v>1.6900144418772598</v>
      </c>
      <c r="AB122" s="651">
        <f t="shared" si="50"/>
        <v>0.28019393233687317</v>
      </c>
      <c r="AC122" s="552">
        <f t="shared" si="38"/>
        <v>1.9620425970973203</v>
      </c>
    </row>
    <row r="123" spans="1:29">
      <c r="A123" s="12">
        <f t="shared" si="28"/>
        <v>110</v>
      </c>
      <c r="B123" s="44">
        <v>836</v>
      </c>
      <c r="C123" s="45">
        <f>SUMIF('Labor by Employee Grp'!$A$15:$A$121,$B123,'Labor by Employee Grp'!B$15:B$121)</f>
        <v>-2.6031839801919694</v>
      </c>
      <c r="D123" s="45">
        <f>SUMIF('Labor by Employee Grp'!$A$15:$A$121,$B123,'Labor by Employee Grp'!C$15:C$121)</f>
        <v>0</v>
      </c>
      <c r="E123" s="45">
        <f>SUMIF('Labor by Employee Grp'!$A$15:$A$121,$B123,'Labor by Employee Grp'!D$15:D$121)</f>
        <v>1681.6682686776096</v>
      </c>
      <c r="F123" s="45">
        <f>SUMIF('Labor by Employee Grp'!$A$15:$A$121,$B123,'Labor by Employee Grp'!E$15:E$121)</f>
        <v>257.49828204065562</v>
      </c>
      <c r="G123" s="45">
        <f t="shared" ref="G123" si="55">SUM(C123:F123)</f>
        <v>1936.5633667380732</v>
      </c>
      <c r="H123" s="36" t="s">
        <v>2767</v>
      </c>
      <c r="I123" s="53"/>
      <c r="J123" s="45">
        <f>'Sal by FERC'!C123*$L$7</f>
        <v>-7.7574882609720688E-2</v>
      </c>
      <c r="K123" s="45">
        <f>'Sal by FERC'!D123*$L$6</f>
        <v>0</v>
      </c>
      <c r="L123" s="45">
        <f>'Sal by FERC'!E123*$L$8</f>
        <v>50.450048060328285</v>
      </c>
      <c r="M123" s="45">
        <f t="shared" ref="M123" si="56">IF(C123+D123+E123=0,0,($L$7*C123/(C123+D123+E123)+$L$6*D123/(C123+D123+E123)+$L$8*E123/(C123+D123+E123))*F123)</f>
        <v>7.7250283051052735</v>
      </c>
      <c r="N123" s="45">
        <f t="shared" ref="N123" si="57">SUM(J123:M123)</f>
        <v>58.097501482823837</v>
      </c>
      <c r="O123" s="36" t="s">
        <v>2767</v>
      </c>
      <c r="P123" s="46"/>
      <c r="Q123" s="45">
        <f>'Sal by FERC'!J123+'Sal by FERC'!C123</f>
        <v>-2.6807588628016901</v>
      </c>
      <c r="R123" s="45">
        <f>'Sal by FERC'!K123+'Sal by FERC'!D123</f>
        <v>0</v>
      </c>
      <c r="S123" s="45">
        <f>'Sal by FERC'!L123+'Sal by FERC'!E123</f>
        <v>1732.1183167379379</v>
      </c>
      <c r="T123" s="45">
        <f>'Sal by FERC'!M123+'Sal by FERC'!F123</f>
        <v>265.22331034576092</v>
      </c>
      <c r="U123" s="45">
        <f t="shared" ref="U123" si="58">SUM(Q123:T123)</f>
        <v>1994.6608682208971</v>
      </c>
      <c r="V123" s="36" t="s">
        <v>2767</v>
      </c>
      <c r="W123" s="46"/>
      <c r="X123" s="43"/>
      <c r="Y123" s="651">
        <f t="shared" si="47"/>
        <v>-7.7574882609720675E-2</v>
      </c>
      <c r="Z123" s="651">
        <f t="shared" si="48"/>
        <v>0</v>
      </c>
      <c r="AA123" s="651">
        <f t="shared" si="49"/>
        <v>50.450048060328299</v>
      </c>
      <c r="AB123" s="651">
        <f t="shared" si="50"/>
        <v>7.7250283051052975</v>
      </c>
      <c r="AC123" s="552">
        <f t="shared" si="38"/>
        <v>58.097501482823873</v>
      </c>
    </row>
    <row r="124" spans="1:29">
      <c r="A124" s="12">
        <f t="shared" si="28"/>
        <v>111</v>
      </c>
      <c r="B124" s="44">
        <v>8432</v>
      </c>
      <c r="C124" s="45">
        <f>SUMIF('Labor by Employee Grp'!$A$15:$A$121,$B124,'Labor by Employee Grp'!B$15:B$121)</f>
        <v>0</v>
      </c>
      <c r="D124" s="45">
        <f>SUMIF('Labor by Employee Grp'!$A$15:$A$121,$B124,'Labor by Employee Grp'!C$15:C$121)</f>
        <v>0</v>
      </c>
      <c r="E124" s="45">
        <f>SUMIF('Labor by Employee Grp'!$A$15:$A$121,$B124,'Labor by Employee Grp'!D$15:D$121)</f>
        <v>0</v>
      </c>
      <c r="F124" s="45">
        <f>SUMIF('Labor by Employee Grp'!$A$15:$A$121,$B124,'Labor by Employee Grp'!E$15:E$121)</f>
        <v>0</v>
      </c>
      <c r="G124" s="45">
        <f t="shared" si="43"/>
        <v>0</v>
      </c>
      <c r="H124" s="36" t="s">
        <v>2767</v>
      </c>
      <c r="J124" s="45">
        <f>'Sal by FERC'!C124*$L$7</f>
        <v>0</v>
      </c>
      <c r="K124" s="45">
        <f>'Sal by FERC'!D124*$L$6</f>
        <v>0</v>
      </c>
      <c r="L124" s="45">
        <f>'Sal by FERC'!E124*$L$8</f>
        <v>0</v>
      </c>
      <c r="M124" s="45">
        <f t="shared" si="44"/>
        <v>0</v>
      </c>
      <c r="N124" s="45">
        <f t="shared" si="45"/>
        <v>0</v>
      </c>
      <c r="O124" s="36" t="s">
        <v>2767</v>
      </c>
      <c r="Q124" s="45">
        <f>'Sal by FERC'!J124+'Sal by FERC'!C124</f>
        <v>0</v>
      </c>
      <c r="R124" s="45">
        <f>'Sal by FERC'!K124+'Sal by FERC'!D124</f>
        <v>0</v>
      </c>
      <c r="S124" s="45">
        <f>'Sal by FERC'!L124+'Sal by FERC'!E124</f>
        <v>0</v>
      </c>
      <c r="T124" s="45">
        <f>'Sal by FERC'!M124+'Sal by FERC'!F124</f>
        <v>0</v>
      </c>
      <c r="U124" s="45">
        <f t="shared" si="46"/>
        <v>0</v>
      </c>
      <c r="V124" s="36" t="s">
        <v>2767</v>
      </c>
      <c r="X124" s="43"/>
      <c r="Y124" s="651">
        <f>C124*'Summary by IS Category'!$B$19</f>
        <v>0</v>
      </c>
      <c r="Z124" s="651">
        <f>D124*'Summary by IS Category'!$C$19</f>
        <v>0</v>
      </c>
      <c r="AA124" s="651">
        <f>E124*'Summary by IS Category'!$D$19</f>
        <v>0</v>
      </c>
      <c r="AB124" s="651">
        <f ca="1">F124*'Summary by IS Category'!$E$19</f>
        <v>0</v>
      </c>
      <c r="AC124" s="552">
        <f t="shared" ca="1" si="38"/>
        <v>0</v>
      </c>
    </row>
    <row r="125" spans="1:29">
      <c r="A125" s="12">
        <f t="shared" si="28"/>
        <v>112</v>
      </c>
      <c r="B125" s="44">
        <v>8433</v>
      </c>
      <c r="C125" s="45">
        <f>SUMIF('Labor by Employee Grp'!$A$15:$A$121,$B125,'Labor by Employee Grp'!B$15:B$121)</f>
        <v>0</v>
      </c>
      <c r="D125" s="45">
        <f>SUMIF('Labor by Employee Grp'!$A$15:$A$121,$B125,'Labor by Employee Grp'!C$15:C$121)</f>
        <v>0</v>
      </c>
      <c r="E125" s="45">
        <f>SUMIF('Labor by Employee Grp'!$A$15:$A$121,$B125,'Labor by Employee Grp'!D$15:D$121)</f>
        <v>0</v>
      </c>
      <c r="F125" s="45">
        <f>SUMIF('Labor by Employee Grp'!$A$15:$A$121,$B125,'Labor by Employee Grp'!E$15:E$121)</f>
        <v>0</v>
      </c>
      <c r="G125" s="45">
        <f t="shared" si="43"/>
        <v>0</v>
      </c>
      <c r="H125" s="36" t="s">
        <v>2767</v>
      </c>
      <c r="J125" s="45">
        <f>'Sal by FERC'!C125*$L$7</f>
        <v>0</v>
      </c>
      <c r="K125" s="45">
        <f>'Sal by FERC'!D125*$L$6</f>
        <v>0</v>
      </c>
      <c r="L125" s="45">
        <f>'Sal by FERC'!E125*$L$8</f>
        <v>0</v>
      </c>
      <c r="M125" s="45">
        <f t="shared" si="44"/>
        <v>0</v>
      </c>
      <c r="N125" s="45">
        <f t="shared" si="45"/>
        <v>0</v>
      </c>
      <c r="O125" s="36" t="s">
        <v>2767</v>
      </c>
      <c r="Q125" s="45">
        <f>'Sal by FERC'!J125+'Sal by FERC'!C125</f>
        <v>0</v>
      </c>
      <c r="R125" s="45">
        <f>'Sal by FERC'!K125+'Sal by FERC'!D125</f>
        <v>0</v>
      </c>
      <c r="S125" s="45">
        <f>'Sal by FERC'!L125+'Sal by FERC'!E125</f>
        <v>0</v>
      </c>
      <c r="T125" s="45">
        <f>'Sal by FERC'!M125+'Sal by FERC'!F125</f>
        <v>0</v>
      </c>
      <c r="U125" s="45">
        <f t="shared" si="46"/>
        <v>0</v>
      </c>
      <c r="V125" s="36" t="s">
        <v>2767</v>
      </c>
      <c r="X125" s="43"/>
      <c r="Y125" s="651">
        <f>C125*'Summary by IS Category'!$B$19</f>
        <v>0</v>
      </c>
      <c r="Z125" s="651">
        <f>D125*'Summary by IS Category'!$C$19</f>
        <v>0</v>
      </c>
      <c r="AA125" s="651">
        <f>E125*'Summary by IS Category'!$D$19</f>
        <v>0</v>
      </c>
      <c r="AB125" s="651">
        <f ca="1">F125*'Summary by IS Category'!$E$19</f>
        <v>0</v>
      </c>
      <c r="AC125" s="552">
        <f t="shared" ca="1" si="38"/>
        <v>0</v>
      </c>
    </row>
    <row r="126" spans="1:29">
      <c r="A126" s="12">
        <f t="shared" si="28"/>
        <v>113</v>
      </c>
      <c r="B126" s="44">
        <v>8436</v>
      </c>
      <c r="C126" s="45">
        <f>SUMIF('Labor by Employee Grp'!$A$15:$A$121,$B126,'Labor by Employee Grp'!B$15:B$121)</f>
        <v>0</v>
      </c>
      <c r="D126" s="45">
        <f>SUMIF('Labor by Employee Grp'!$A$15:$A$121,$B126,'Labor by Employee Grp'!C$15:C$121)</f>
        <v>0</v>
      </c>
      <c r="E126" s="45">
        <f>SUMIF('Labor by Employee Grp'!$A$15:$A$121,$B126,'Labor by Employee Grp'!D$15:D$121)</f>
        <v>0</v>
      </c>
      <c r="F126" s="45">
        <f>SUMIF('Labor by Employee Grp'!$A$15:$A$121,$B126,'Labor by Employee Grp'!E$15:E$121)</f>
        <v>0</v>
      </c>
      <c r="G126" s="45">
        <f t="shared" si="43"/>
        <v>0</v>
      </c>
      <c r="H126" s="36" t="s">
        <v>2767</v>
      </c>
      <c r="J126" s="45">
        <f>'Sal by FERC'!C126*$L$7</f>
        <v>0</v>
      </c>
      <c r="K126" s="45">
        <f>'Sal by FERC'!D126*$L$6</f>
        <v>0</v>
      </c>
      <c r="L126" s="45">
        <f>'Sal by FERC'!E126*$L$8</f>
        <v>0</v>
      </c>
      <c r="M126" s="45">
        <f t="shared" si="44"/>
        <v>0</v>
      </c>
      <c r="N126" s="45">
        <f t="shared" si="45"/>
        <v>0</v>
      </c>
      <c r="O126" s="36" t="s">
        <v>2767</v>
      </c>
      <c r="Q126" s="45">
        <f>'Sal by FERC'!J126+'Sal by FERC'!C126</f>
        <v>0</v>
      </c>
      <c r="R126" s="45">
        <f>'Sal by FERC'!K126+'Sal by FERC'!D126</f>
        <v>0</v>
      </c>
      <c r="S126" s="45">
        <f>'Sal by FERC'!L126+'Sal by FERC'!E126</f>
        <v>0</v>
      </c>
      <c r="T126" s="45">
        <f>'Sal by FERC'!M126+'Sal by FERC'!F126</f>
        <v>0</v>
      </c>
      <c r="U126" s="45">
        <f t="shared" si="46"/>
        <v>0</v>
      </c>
      <c r="V126" s="36" t="s">
        <v>2767</v>
      </c>
      <c r="X126" s="43"/>
      <c r="Y126" s="651">
        <f>C126*'Summary by IS Category'!$B$19</f>
        <v>0</v>
      </c>
      <c r="Z126" s="651">
        <f>D126*'Summary by IS Category'!$C$19</f>
        <v>0</v>
      </c>
      <c r="AA126" s="651">
        <f>E126*'Summary by IS Category'!$D$19</f>
        <v>0</v>
      </c>
      <c r="AB126" s="651">
        <f ca="1">F126*'Summary by IS Category'!$E$19</f>
        <v>0</v>
      </c>
      <c r="AC126" s="552">
        <f t="shared" ca="1" si="38"/>
        <v>0</v>
      </c>
    </row>
    <row r="127" spans="1:29">
      <c r="A127" s="12">
        <f t="shared" si="28"/>
        <v>114</v>
      </c>
      <c r="B127" s="44">
        <v>8438</v>
      </c>
      <c r="C127" s="45">
        <f>SUMIF('Labor by Employee Grp'!$A$15:$A$121,$B127,'Labor by Employee Grp'!B$15:B$121)</f>
        <v>0</v>
      </c>
      <c r="D127" s="45">
        <f>SUMIF('Labor by Employee Grp'!$A$15:$A$121,$B127,'Labor by Employee Grp'!C$15:C$121)</f>
        <v>0</v>
      </c>
      <c r="E127" s="45">
        <f>SUMIF('Labor by Employee Grp'!$A$15:$A$121,$B127,'Labor by Employee Grp'!D$15:D$121)</f>
        <v>0</v>
      </c>
      <c r="F127" s="45">
        <f>SUMIF('Labor by Employee Grp'!$A$15:$A$121,$B127,'Labor by Employee Grp'!E$15:E$121)</f>
        <v>0</v>
      </c>
      <c r="G127" s="45">
        <f t="shared" si="43"/>
        <v>0</v>
      </c>
      <c r="H127" s="36" t="s">
        <v>2767</v>
      </c>
      <c r="J127" s="45">
        <f>'Sal by FERC'!C127*$L$7</f>
        <v>0</v>
      </c>
      <c r="K127" s="45">
        <f>'Sal by FERC'!D127*$L$6</f>
        <v>0</v>
      </c>
      <c r="L127" s="45">
        <f>'Sal by FERC'!E127*$L$8</f>
        <v>0</v>
      </c>
      <c r="M127" s="45">
        <f t="shared" si="44"/>
        <v>0</v>
      </c>
      <c r="N127" s="45">
        <f t="shared" si="45"/>
        <v>0</v>
      </c>
      <c r="O127" s="36" t="s">
        <v>2767</v>
      </c>
      <c r="Q127" s="45">
        <f>'Sal by FERC'!J127+'Sal by FERC'!C127</f>
        <v>0</v>
      </c>
      <c r="R127" s="45">
        <f>'Sal by FERC'!K127+'Sal by FERC'!D127</f>
        <v>0</v>
      </c>
      <c r="S127" s="45">
        <f>'Sal by FERC'!L127+'Sal by FERC'!E127</f>
        <v>0</v>
      </c>
      <c r="T127" s="45">
        <f>'Sal by FERC'!M127+'Sal by FERC'!F127</f>
        <v>0</v>
      </c>
      <c r="U127" s="45">
        <f t="shared" si="46"/>
        <v>0</v>
      </c>
      <c r="V127" s="36" t="s">
        <v>2767</v>
      </c>
      <c r="X127" s="43"/>
      <c r="Y127" s="651">
        <f>C127*'Summary by IS Category'!$B$19</f>
        <v>0</v>
      </c>
      <c r="Z127" s="651">
        <f>D127*'Summary by IS Category'!$C$19</f>
        <v>0</v>
      </c>
      <c r="AA127" s="651">
        <f>E127*'Summary by IS Category'!$D$19</f>
        <v>0</v>
      </c>
      <c r="AB127" s="651">
        <f ca="1">F127*'Summary by IS Category'!$E$19</f>
        <v>0</v>
      </c>
      <c r="AC127" s="552">
        <f t="shared" ca="1" si="38"/>
        <v>0</v>
      </c>
    </row>
    <row r="128" spans="1:29">
      <c r="A128" s="12">
        <f t="shared" si="28"/>
        <v>115</v>
      </c>
      <c r="B128" s="44">
        <v>8439</v>
      </c>
      <c r="C128" s="45">
        <f>SUMIF('Labor by Employee Grp'!$A$15:$A$121,$B128,'Labor by Employee Grp'!B$15:B$121)</f>
        <v>0</v>
      </c>
      <c r="D128" s="45">
        <f>SUMIF('Labor by Employee Grp'!$A$15:$A$121,$B128,'Labor by Employee Grp'!C$15:C$121)</f>
        <v>0</v>
      </c>
      <c r="E128" s="45">
        <f>SUMIF('Labor by Employee Grp'!$A$15:$A$121,$B128,'Labor by Employee Grp'!D$15:D$121)</f>
        <v>0</v>
      </c>
      <c r="F128" s="45">
        <f>SUMIF('Labor by Employee Grp'!$A$15:$A$121,$B128,'Labor by Employee Grp'!E$15:E$121)</f>
        <v>0</v>
      </c>
      <c r="G128" s="45">
        <f t="shared" si="43"/>
        <v>0</v>
      </c>
      <c r="H128" s="36" t="s">
        <v>2767</v>
      </c>
      <c r="I128" s="53"/>
      <c r="J128" s="45">
        <f>'Sal by FERC'!C128*$L$7</f>
        <v>0</v>
      </c>
      <c r="K128" s="45">
        <f>'Sal by FERC'!D128*$L$6</f>
        <v>0</v>
      </c>
      <c r="L128" s="45">
        <f>'Sal by FERC'!E128*$L$8</f>
        <v>0</v>
      </c>
      <c r="M128" s="45">
        <f t="shared" si="44"/>
        <v>0</v>
      </c>
      <c r="N128" s="45">
        <f t="shared" si="45"/>
        <v>0</v>
      </c>
      <c r="O128" s="36" t="s">
        <v>2767</v>
      </c>
      <c r="P128" s="46"/>
      <c r="Q128" s="45">
        <f>'Sal by FERC'!J128+'Sal by FERC'!C128</f>
        <v>0</v>
      </c>
      <c r="R128" s="45">
        <f>'Sal by FERC'!K128+'Sal by FERC'!D128</f>
        <v>0</v>
      </c>
      <c r="S128" s="45">
        <f>'Sal by FERC'!L128+'Sal by FERC'!E128</f>
        <v>0</v>
      </c>
      <c r="T128" s="45">
        <f>'Sal by FERC'!M128+'Sal by FERC'!F128</f>
        <v>0</v>
      </c>
      <c r="U128" s="45">
        <f t="shared" si="46"/>
        <v>0</v>
      </c>
      <c r="V128" s="36" t="s">
        <v>2767</v>
      </c>
      <c r="W128" s="46"/>
      <c r="X128" s="43"/>
      <c r="Y128" s="651">
        <f>C128*'Summary by IS Category'!$B$19</f>
        <v>0</v>
      </c>
      <c r="Z128" s="651">
        <f>D128*'Summary by IS Category'!$C$19</f>
        <v>0</v>
      </c>
      <c r="AA128" s="651">
        <f>E128*'Summary by IS Category'!$D$19</f>
        <v>0</v>
      </c>
      <c r="AB128" s="651">
        <f ca="1">F128*'Summary by IS Category'!$E$19</f>
        <v>0</v>
      </c>
      <c r="AC128" s="552">
        <f t="shared" ca="1" si="38"/>
        <v>0</v>
      </c>
    </row>
    <row r="129" spans="1:29">
      <c r="A129" s="12">
        <f t="shared" si="28"/>
        <v>116</v>
      </c>
      <c r="B129" s="54" t="s">
        <v>2768</v>
      </c>
      <c r="C129" s="51">
        <f>SUM(C117:C128)</f>
        <v>117026.21575184517</v>
      </c>
      <c r="D129" s="51">
        <f>SUM(D117:D128)</f>
        <v>0</v>
      </c>
      <c r="E129" s="51">
        <f>SUM(E117:E128)</f>
        <v>132520.53806405171</v>
      </c>
      <c r="F129" s="51">
        <f>SUM(F117:F128)</f>
        <v>21755.208134040193</v>
      </c>
      <c r="G129" s="51">
        <f>SUM(G117:G128)</f>
        <v>271301.9619499371</v>
      </c>
      <c r="H129" s="36"/>
      <c r="I129" s="49">
        <f ca="1">+G129/$G$265</f>
        <v>1.8426087769320147E-3</v>
      </c>
      <c r="J129" s="51">
        <f>SUM(J117:J128)</f>
        <v>3487.3812294049862</v>
      </c>
      <c r="K129" s="51">
        <f>SUM(K117:K128)</f>
        <v>0</v>
      </c>
      <c r="L129" s="51">
        <f>SUM(L117:L128)</f>
        <v>3975.6161419215514</v>
      </c>
      <c r="M129" s="51">
        <f>SUM(M117:M128)</f>
        <v>650.47016268873347</v>
      </c>
      <c r="N129" s="51">
        <f>SUM(N117:N128)</f>
        <v>8113.4675340152708</v>
      </c>
      <c r="P129" s="49">
        <f ca="1">+N129/$N$265</f>
        <v>2.4749246486396423E-3</v>
      </c>
      <c r="Q129" s="51">
        <f>SUM(Q117:Q128)</f>
        <v>120513.59698125014</v>
      </c>
      <c r="R129" s="51">
        <f>SUM(R117:R128)</f>
        <v>0</v>
      </c>
      <c r="S129" s="51">
        <f>SUM(S117:S128)</f>
        <v>136496.15420597326</v>
      </c>
      <c r="T129" s="51">
        <f>SUM(T117:T128)</f>
        <v>22405.678296728925</v>
      </c>
      <c r="U129" s="51">
        <f>SUM(U117:U128)</f>
        <v>279415.42948395235</v>
      </c>
      <c r="W129" s="49">
        <f ca="1">+U129/$U$265</f>
        <v>1.8563804817829852E-3</v>
      </c>
      <c r="X129" s="43"/>
      <c r="Y129" s="651">
        <f>C129*'Summary by IS Category'!$B$19</f>
        <v>3487.3812294049862</v>
      </c>
      <c r="Z129" s="651">
        <f>D129*'Summary by IS Category'!$C$19</f>
        <v>0</v>
      </c>
      <c r="AA129" s="651">
        <f>E129*'Summary by IS Category'!$D$19</f>
        <v>3975.6161419215514</v>
      </c>
      <c r="AB129" s="651">
        <f ca="1">F129*'Summary by IS Category'!$E$19</f>
        <v>97.681028789596027</v>
      </c>
      <c r="AC129" s="552">
        <f t="shared" ca="1" si="38"/>
        <v>7560.6784001161332</v>
      </c>
    </row>
    <row r="130" spans="1:29">
      <c r="A130" s="12">
        <f t="shared" si="28"/>
        <v>117</v>
      </c>
      <c r="B130" s="47" t="s">
        <v>2775</v>
      </c>
      <c r="C130" s="48">
        <f>+C115+C129</f>
        <v>359243.20270267327</v>
      </c>
      <c r="D130" s="48">
        <f>+D115+D129</f>
        <v>3616.5304318496801</v>
      </c>
      <c r="E130" s="48">
        <f>+E115+E129</f>
        <v>450056.97705523612</v>
      </c>
      <c r="F130" s="48">
        <f>+F115+F129</f>
        <v>48576.280798375548</v>
      </c>
      <c r="G130" s="48">
        <f>+G115+G129</f>
        <v>861492.99098813464</v>
      </c>
      <c r="H130" s="36"/>
      <c r="J130" s="48">
        <f>+J115+J129</f>
        <v>10705.447440539663</v>
      </c>
      <c r="K130" s="48">
        <f>+K115+K129</f>
        <v>17.564462984112435</v>
      </c>
      <c r="L130" s="48">
        <f>+L115+L129</f>
        <v>13501.709311657083</v>
      </c>
      <c r="M130" s="48">
        <f>+M115+M129</f>
        <v>1452.883423686342</v>
      </c>
      <c r="N130" s="48">
        <f>+N115+N129</f>
        <v>25677.6046388672</v>
      </c>
      <c r="Q130" s="48">
        <f>+Q115+Q129</f>
        <v>369948.65014321293</v>
      </c>
      <c r="R130" s="48">
        <f>+R115+R129</f>
        <v>3634.0948948337928</v>
      </c>
      <c r="S130" s="48">
        <f>+S115+S129</f>
        <v>463558.68636689323</v>
      </c>
      <c r="T130" s="48">
        <f>+T115+T129</f>
        <v>50029.164222061881</v>
      </c>
      <c r="U130" s="48">
        <f>+U115+U129</f>
        <v>887170.59562700184</v>
      </c>
      <c r="X130" s="43"/>
      <c r="Y130" s="651">
        <f>C130*'Summary by IS Category'!$B$19</f>
        <v>10705.447440539663</v>
      </c>
      <c r="Z130" s="651">
        <f>D130*'Summary by IS Category'!$C$19</f>
        <v>24.86364671896655</v>
      </c>
      <c r="AA130" s="651">
        <f>E130*'Summary by IS Category'!$D$19</f>
        <v>13501.709311657083</v>
      </c>
      <c r="AB130" s="651">
        <f ca="1">F130*'Summary by IS Category'!$E$19</f>
        <v>218.10782291405386</v>
      </c>
      <c r="AC130" s="552">
        <f t="shared" ca="1" si="38"/>
        <v>24450.128221829767</v>
      </c>
    </row>
    <row r="131" spans="1:29">
      <c r="A131" s="12">
        <f t="shared" si="28"/>
        <v>118</v>
      </c>
      <c r="B131" s="52"/>
      <c r="C131" s="45"/>
      <c r="D131" s="45"/>
      <c r="E131" s="45"/>
      <c r="F131" s="45"/>
      <c r="G131" s="45"/>
      <c r="J131" s="45">
        <f>J129/C129</f>
        <v>2.98E-2</v>
      </c>
      <c r="K131" s="45"/>
      <c r="L131" s="45"/>
      <c r="M131" s="45"/>
      <c r="N131" s="45"/>
      <c r="Q131" s="45"/>
      <c r="R131" s="45"/>
      <c r="S131" s="45"/>
      <c r="T131" s="45"/>
      <c r="U131" s="45"/>
      <c r="X131" s="43"/>
      <c r="Y131" s="651">
        <f>C131*'Summary by IS Category'!$B$19</f>
        <v>0</v>
      </c>
      <c r="Z131" s="651">
        <f>D131*'Summary by IS Category'!$C$19</f>
        <v>0</v>
      </c>
      <c r="AA131" s="651">
        <f>E131*'Summary by IS Category'!$D$19</f>
        <v>0</v>
      </c>
      <c r="AB131" s="651">
        <f ca="1">F131*'Summary by IS Category'!$E$19</f>
        <v>0</v>
      </c>
      <c r="AC131" s="552">
        <f t="shared" ca="1" si="38"/>
        <v>0</v>
      </c>
    </row>
    <row r="132" spans="1:29">
      <c r="A132" s="12">
        <f t="shared" si="28"/>
        <v>119</v>
      </c>
      <c r="B132" s="44">
        <v>856</v>
      </c>
      <c r="C132" s="45">
        <f>SUMIF('Labor by Employee Grp'!$A$15:$A$121,$B132,'Labor by Employee Grp'!B$15:B$121)</f>
        <v>0</v>
      </c>
      <c r="D132" s="45">
        <f>SUMIF('Labor by Employee Grp'!$A$15:$A$121,$B132,'Labor by Employee Grp'!C$15:C$121)</f>
        <v>0</v>
      </c>
      <c r="E132" s="45">
        <f>SUMIF('Labor by Employee Grp'!$A$15:$A$121,$B132,'Labor by Employee Grp'!D$15:D$121)</f>
        <v>0</v>
      </c>
      <c r="F132" s="45">
        <f>SUMIF('Labor by Employee Grp'!$A$15:$A$121,$B132,'Labor by Employee Grp'!E$15:E$121)</f>
        <v>0</v>
      </c>
      <c r="G132" s="45">
        <f>SUM(C132:F132)</f>
        <v>0</v>
      </c>
      <c r="H132" s="12" t="s">
        <v>2764</v>
      </c>
      <c r="J132" s="45">
        <f>'Sal by FERC'!C132*$L$7</f>
        <v>0</v>
      </c>
      <c r="K132" s="45">
        <f>'Sal by FERC'!D132*$L$6</f>
        <v>0</v>
      </c>
      <c r="L132" s="45">
        <f>'Sal by FERC'!E132*$L$8</f>
        <v>0</v>
      </c>
      <c r="M132" s="45">
        <f>IF(C132+D132+E132=0,0,($L$7*C132/(C132+D132+E132)+$L$6*D132/(C132+D132+E132)+$L$8*E132/(C132+D132+E132))*F132)</f>
        <v>0</v>
      </c>
      <c r="N132" s="45">
        <f>SUM(J132:M132)</f>
        <v>0</v>
      </c>
      <c r="O132" s="36" t="s">
        <v>2764</v>
      </c>
      <c r="Q132" s="45">
        <f>'Sal by FERC'!J132+'Sal by FERC'!C132</f>
        <v>0</v>
      </c>
      <c r="R132" s="45">
        <f>'Sal by FERC'!K132+'Sal by FERC'!D132</f>
        <v>0</v>
      </c>
      <c r="S132" s="45">
        <f>'Sal by FERC'!L132+'Sal by FERC'!E132</f>
        <v>0</v>
      </c>
      <c r="T132" s="45">
        <f>'Sal by FERC'!M132+'Sal by FERC'!F132</f>
        <v>0</v>
      </c>
      <c r="U132" s="45">
        <f>SUM(Q132:T132)</f>
        <v>0</v>
      </c>
      <c r="V132" s="36" t="s">
        <v>2764</v>
      </c>
      <c r="X132" s="43"/>
      <c r="Y132" s="651">
        <f>C132*'Summary by IS Category'!$B$19</f>
        <v>0</v>
      </c>
      <c r="Z132" s="651">
        <f>D132*'Summary by IS Category'!$C$19</f>
        <v>0</v>
      </c>
      <c r="AA132" s="651">
        <f>E132*'Summary by IS Category'!$D$19</f>
        <v>0</v>
      </c>
      <c r="AB132" s="651">
        <f ca="1">F132*'Summary by IS Category'!$E$19</f>
        <v>0</v>
      </c>
      <c r="AC132" s="552">
        <f t="shared" ca="1" si="38"/>
        <v>0</v>
      </c>
    </row>
    <row r="133" spans="1:29">
      <c r="A133" s="12">
        <f t="shared" si="28"/>
        <v>120</v>
      </c>
      <c r="B133" s="44">
        <v>857</v>
      </c>
      <c r="C133" s="45">
        <f>SUMIF('Labor by Employee Grp'!$A$15:$A$121,$B133,'Labor by Employee Grp'!B$15:B$121)</f>
        <v>0</v>
      </c>
      <c r="D133" s="45">
        <f>SUMIF('Labor by Employee Grp'!$A$15:$A$121,$B133,'Labor by Employee Grp'!C$15:C$121)</f>
        <v>0</v>
      </c>
      <c r="E133" s="45">
        <f>SUMIF('Labor by Employee Grp'!$A$15:$A$121,$B133,'Labor by Employee Grp'!D$15:D$121)</f>
        <v>0</v>
      </c>
      <c r="F133" s="45">
        <f>SUMIF('Labor by Employee Grp'!$A$15:$A$121,$B133,'Labor by Employee Grp'!E$15:E$121)</f>
        <v>0</v>
      </c>
      <c r="G133" s="45">
        <f>SUM(C133:F133)</f>
        <v>0</v>
      </c>
      <c r="H133" s="12" t="s">
        <v>2764</v>
      </c>
      <c r="I133" s="53"/>
      <c r="J133" s="45">
        <f>'Sal by FERC'!C133*$L$7</f>
        <v>0</v>
      </c>
      <c r="K133" s="45">
        <f>'Sal by FERC'!D133*$L$6</f>
        <v>0</v>
      </c>
      <c r="L133" s="45">
        <f>'Sal by FERC'!E133*$L$8</f>
        <v>0</v>
      </c>
      <c r="M133" s="45">
        <f>IF(C133+D133+E133=0,0,($L$7*C133/(C133+D133+E133)+$L$6*D133/(C133+D133+E133)+$L$8*E133/(C133+D133+E133))*F133)</f>
        <v>0</v>
      </c>
      <c r="N133" s="45">
        <f>SUM(J133:M133)</f>
        <v>0</v>
      </c>
      <c r="O133" s="36" t="s">
        <v>2764</v>
      </c>
      <c r="P133" s="46"/>
      <c r="Q133" s="45">
        <f>'Sal by FERC'!J133+'Sal by FERC'!C133</f>
        <v>0</v>
      </c>
      <c r="R133" s="45">
        <f>'Sal by FERC'!K133+'Sal by FERC'!D133</f>
        <v>0</v>
      </c>
      <c r="S133" s="45">
        <f>'Sal by FERC'!L133+'Sal by FERC'!E133</f>
        <v>0</v>
      </c>
      <c r="T133" s="45">
        <f>'Sal by FERC'!M133+'Sal by FERC'!F133</f>
        <v>0</v>
      </c>
      <c r="U133" s="45">
        <f>SUM(Q133:T133)</f>
        <v>0</v>
      </c>
      <c r="V133" s="36" t="s">
        <v>2764</v>
      </c>
      <c r="W133" s="46"/>
      <c r="X133" s="43"/>
      <c r="Y133" s="651">
        <f>C133*'Summary by IS Category'!$B$19</f>
        <v>0</v>
      </c>
      <c r="Z133" s="651">
        <f>D133*'Summary by IS Category'!$C$19</f>
        <v>0</v>
      </c>
      <c r="AA133" s="651">
        <f>E133*'Summary by IS Category'!$D$19</f>
        <v>0</v>
      </c>
      <c r="AB133" s="651">
        <f ca="1">F133*'Summary by IS Category'!$E$19</f>
        <v>0</v>
      </c>
      <c r="AC133" s="552">
        <f t="shared" ca="1" si="38"/>
        <v>0</v>
      </c>
    </row>
    <row r="134" spans="1:29">
      <c r="A134" s="12">
        <f t="shared" si="28"/>
        <v>121</v>
      </c>
      <c r="B134" s="54" t="s">
        <v>2766</v>
      </c>
      <c r="C134" s="48">
        <f>SUM(C132:C133)</f>
        <v>0</v>
      </c>
      <c r="D134" s="48">
        <f>SUM(D132:D133)</f>
        <v>0</v>
      </c>
      <c r="E134" s="48">
        <f>SUM(E132:E133)</f>
        <v>0</v>
      </c>
      <c r="F134" s="48">
        <f>SUM(F132:F133)</f>
        <v>0</v>
      </c>
      <c r="G134" s="48">
        <f>SUM(G132:G133)</f>
        <v>0</v>
      </c>
      <c r="I134" s="49">
        <f ca="1">+G134/$G$265</f>
        <v>0</v>
      </c>
      <c r="J134" s="48">
        <f>SUM(J132:J133)</f>
        <v>0</v>
      </c>
      <c r="K134" s="48">
        <f>SUM(K132:K133)</f>
        <v>0</v>
      </c>
      <c r="L134" s="48">
        <f>SUM(L132:L133)</f>
        <v>0</v>
      </c>
      <c r="M134" s="48">
        <f>SUM(M132:M133)</f>
        <v>0</v>
      </c>
      <c r="N134" s="48">
        <f>SUM(N132:N133)</f>
        <v>0</v>
      </c>
      <c r="P134" s="49">
        <f ca="1">+N134/$N$265</f>
        <v>0</v>
      </c>
      <c r="Q134" s="48">
        <f>SUM(Q132:Q133)</f>
        <v>0</v>
      </c>
      <c r="R134" s="48">
        <f>SUM(R132:R133)</f>
        <v>0</v>
      </c>
      <c r="S134" s="48">
        <f>SUM(S132:S133)</f>
        <v>0</v>
      </c>
      <c r="T134" s="48">
        <f>SUM(T132:T133)</f>
        <v>0</v>
      </c>
      <c r="U134" s="48">
        <f>SUM(U132:U133)</f>
        <v>0</v>
      </c>
      <c r="W134" s="49">
        <f ca="1">+U134/$U$265</f>
        <v>0</v>
      </c>
      <c r="X134" s="43"/>
      <c r="Y134" s="651">
        <f>C134*'Summary by IS Category'!$B$19</f>
        <v>0</v>
      </c>
      <c r="Z134" s="651">
        <f>D134*'Summary by IS Category'!$C$19</f>
        <v>0</v>
      </c>
      <c r="AA134" s="651">
        <f>E134*'Summary by IS Category'!$D$19</f>
        <v>0</v>
      </c>
      <c r="AB134" s="651">
        <f ca="1">F134*'Summary by IS Category'!$E$19</f>
        <v>0</v>
      </c>
      <c r="AC134" s="552">
        <f t="shared" ca="1" si="38"/>
        <v>0</v>
      </c>
    </row>
    <row r="135" spans="1:29">
      <c r="A135" s="12">
        <f t="shared" si="28"/>
        <v>122</v>
      </c>
      <c r="B135" s="44"/>
      <c r="C135" s="45"/>
      <c r="D135" s="45"/>
      <c r="E135" s="45"/>
      <c r="F135" s="45"/>
      <c r="G135" s="45"/>
      <c r="I135" s="53"/>
      <c r="J135" s="45"/>
      <c r="K135" s="45"/>
      <c r="L135" s="45"/>
      <c r="M135" s="45"/>
      <c r="N135" s="45"/>
      <c r="P135" s="46"/>
      <c r="Q135" s="45"/>
      <c r="R135" s="45"/>
      <c r="S135" s="45"/>
      <c r="T135" s="45"/>
      <c r="U135" s="45"/>
      <c r="W135" s="46"/>
      <c r="X135" s="43"/>
      <c r="Y135" s="651">
        <f>C135*'Summary by IS Category'!$B$19</f>
        <v>0</v>
      </c>
      <c r="Z135" s="651">
        <f>D135*'Summary by IS Category'!$C$19</f>
        <v>0</v>
      </c>
      <c r="AA135" s="651">
        <f>E135*'Summary by IS Category'!$D$19</f>
        <v>0</v>
      </c>
      <c r="AB135" s="651">
        <f ca="1">F135*'Summary by IS Category'!$E$19</f>
        <v>0</v>
      </c>
      <c r="AC135" s="552">
        <f t="shared" ca="1" si="38"/>
        <v>0</v>
      </c>
    </row>
    <row r="136" spans="1:29">
      <c r="A136" s="12">
        <f t="shared" si="28"/>
        <v>123</v>
      </c>
      <c r="B136" s="44">
        <v>862</v>
      </c>
      <c r="C136" s="45">
        <f>SUMIF('Labor by Employee Grp'!$A$15:$A$121,$B136,'Labor by Employee Grp'!B$15:B$121)</f>
        <v>0</v>
      </c>
      <c r="D136" s="45">
        <f>SUMIF('Labor by Employee Grp'!$A$15:$A$121,$B136,'Labor by Employee Grp'!C$15:C$121)</f>
        <v>0</v>
      </c>
      <c r="E136" s="45">
        <f>SUMIF('Labor by Employee Grp'!$A$15:$A$121,$B136,'Labor by Employee Grp'!D$15:D$121)</f>
        <v>0</v>
      </c>
      <c r="F136" s="45">
        <f>SUMIF('Labor by Employee Grp'!$A$15:$A$121,$B136,'Labor by Employee Grp'!E$15:E$121)</f>
        <v>0</v>
      </c>
      <c r="G136" s="45">
        <f>SUM(C136:F136)</f>
        <v>0</v>
      </c>
      <c r="H136" s="12" t="s">
        <v>2767</v>
      </c>
      <c r="J136" s="45">
        <f>'Sal by FERC'!C136*$L$7</f>
        <v>0</v>
      </c>
      <c r="K136" s="45">
        <f>'Sal by FERC'!D136*$L$6</f>
        <v>0</v>
      </c>
      <c r="L136" s="45">
        <f>'Sal by FERC'!E136*$L$8</f>
        <v>0</v>
      </c>
      <c r="M136" s="45">
        <f>IF(C136+D136+E136=0,0,($L$7*C136/(C136+D136+E136)+$L$6*D136/(C136+D136+E136)+$L$8*E136/(C136+D136+E136))*F136)</f>
        <v>0</v>
      </c>
      <c r="N136" s="45">
        <f>SUM(J136:M136)</f>
        <v>0</v>
      </c>
      <c r="O136" s="36" t="s">
        <v>2767</v>
      </c>
      <c r="Q136" s="45">
        <f>'Sal by FERC'!J136+'Sal by FERC'!C136</f>
        <v>0</v>
      </c>
      <c r="R136" s="45">
        <f>'Sal by FERC'!K136+'Sal by FERC'!D136</f>
        <v>0</v>
      </c>
      <c r="S136" s="45">
        <f>'Sal by FERC'!L136+'Sal by FERC'!E136</f>
        <v>0</v>
      </c>
      <c r="T136" s="45">
        <f>'Sal by FERC'!M136+'Sal by FERC'!F136</f>
        <v>0</v>
      </c>
      <c r="U136" s="45">
        <f>SUM(Q136:T136)</f>
        <v>0</v>
      </c>
      <c r="V136" s="36" t="s">
        <v>2767</v>
      </c>
      <c r="X136" s="43"/>
      <c r="Y136" s="651">
        <f>C136*'Summary by IS Category'!$B$19</f>
        <v>0</v>
      </c>
      <c r="Z136" s="651">
        <f>D136*'Summary by IS Category'!$C$19</f>
        <v>0</v>
      </c>
      <c r="AA136" s="651">
        <f>E136*'Summary by IS Category'!$D$19</f>
        <v>0</v>
      </c>
      <c r="AB136" s="651">
        <f ca="1">F136*'Summary by IS Category'!$E$19</f>
        <v>0</v>
      </c>
      <c r="AC136" s="552">
        <f t="shared" ca="1" si="38"/>
        <v>0</v>
      </c>
    </row>
    <row r="137" spans="1:29">
      <c r="A137" s="12">
        <f t="shared" si="28"/>
        <v>124</v>
      </c>
      <c r="B137" s="44">
        <v>863</v>
      </c>
      <c r="C137" s="45">
        <f>SUMIF('Labor by Employee Grp'!$A$15:$A$121,$B137,'Labor by Employee Grp'!B$15:B$121)</f>
        <v>0</v>
      </c>
      <c r="D137" s="45">
        <f>SUMIF('Labor by Employee Grp'!$A$15:$A$121,$B137,'Labor by Employee Grp'!C$15:C$121)</f>
        <v>0</v>
      </c>
      <c r="E137" s="45">
        <f>SUMIF('Labor by Employee Grp'!$A$15:$A$121,$B137,'Labor by Employee Grp'!D$15:D$121)</f>
        <v>0</v>
      </c>
      <c r="F137" s="45">
        <f>SUMIF('Labor by Employee Grp'!$A$15:$A$121,$B137,'Labor by Employee Grp'!E$15:E$121)</f>
        <v>0</v>
      </c>
      <c r="G137" s="45">
        <f>SUM(C137:F137)</f>
        <v>0</v>
      </c>
      <c r="H137" s="12" t="s">
        <v>2767</v>
      </c>
      <c r="J137" s="45">
        <f>'Sal by FERC'!C137*$L$7</f>
        <v>0</v>
      </c>
      <c r="K137" s="45">
        <f>'Sal by FERC'!D137*$L$6</f>
        <v>0</v>
      </c>
      <c r="L137" s="45">
        <f>'Sal by FERC'!E137*$L$8</f>
        <v>0</v>
      </c>
      <c r="M137" s="45">
        <f>IF(C137+D137+E137=0,0,($L$7*C137/(C137+D137+E137)+$L$6*D137/(C137+D137+E137)+$L$8*E137/(C137+D137+E137))*F137)</f>
        <v>0</v>
      </c>
      <c r="N137" s="45">
        <f>SUM(J137:M137)</f>
        <v>0</v>
      </c>
      <c r="O137" s="36" t="s">
        <v>2767</v>
      </c>
      <c r="Q137" s="45">
        <f>'Sal by FERC'!J137+'Sal by FERC'!C137</f>
        <v>0</v>
      </c>
      <c r="R137" s="45">
        <f>'Sal by FERC'!K137+'Sal by FERC'!D137</f>
        <v>0</v>
      </c>
      <c r="S137" s="45">
        <f>'Sal by FERC'!L137+'Sal by FERC'!E137</f>
        <v>0</v>
      </c>
      <c r="T137" s="45">
        <f>'Sal by FERC'!M137+'Sal by FERC'!F137</f>
        <v>0</v>
      </c>
      <c r="U137" s="45">
        <f>SUM(Q137:T137)</f>
        <v>0</v>
      </c>
      <c r="V137" s="36" t="s">
        <v>2767</v>
      </c>
      <c r="X137" s="43"/>
      <c r="Y137" s="651">
        <f>C137*'Summary by IS Category'!$B$19</f>
        <v>0</v>
      </c>
      <c r="Z137" s="651">
        <f>D137*'Summary by IS Category'!$C$19</f>
        <v>0</v>
      </c>
      <c r="AA137" s="651">
        <f>E137*'Summary by IS Category'!$D$19</f>
        <v>0</v>
      </c>
      <c r="AB137" s="651">
        <f ca="1">F137*'Summary by IS Category'!$E$19</f>
        <v>0</v>
      </c>
      <c r="AC137" s="552">
        <f t="shared" ca="1" si="38"/>
        <v>0</v>
      </c>
    </row>
    <row r="138" spans="1:29">
      <c r="A138" s="12">
        <f t="shared" si="28"/>
        <v>125</v>
      </c>
      <c r="B138" s="44">
        <v>865</v>
      </c>
      <c r="C138" s="45">
        <f>SUMIF('Labor by Employee Grp'!$A$15:$A$121,$B138,'Labor by Employee Grp'!B$15:B$121)</f>
        <v>0</v>
      </c>
      <c r="D138" s="45">
        <f>SUMIF('Labor by Employee Grp'!$A$15:$A$121,$B138,'Labor by Employee Grp'!C$15:C$121)</f>
        <v>0</v>
      </c>
      <c r="E138" s="45">
        <f>SUMIF('Labor by Employee Grp'!$A$15:$A$121,$B138,'Labor by Employee Grp'!D$15:D$121)</f>
        <v>0</v>
      </c>
      <c r="F138" s="45">
        <f>SUMIF('Labor by Employee Grp'!$A$15:$A$121,$B138,'Labor by Employee Grp'!E$15:E$121)</f>
        <v>0</v>
      </c>
      <c r="G138" s="45">
        <f>SUM(C138:F138)</f>
        <v>0</v>
      </c>
      <c r="H138" s="12" t="s">
        <v>2767</v>
      </c>
      <c r="J138" s="45">
        <f>'Sal by FERC'!C138*$L$7</f>
        <v>0</v>
      </c>
      <c r="K138" s="45">
        <f>'Sal by FERC'!D138*$L$6</f>
        <v>0</v>
      </c>
      <c r="L138" s="45">
        <f>'Sal by FERC'!E138*$L$8</f>
        <v>0</v>
      </c>
      <c r="M138" s="45">
        <f>IF(C138+D138+E138=0,0,($L$7*C138/(C138+D138+E138)+$L$6*D138/(C138+D138+E138)+$L$8*E138/(C138+D138+E138))*F138)</f>
        <v>0</v>
      </c>
      <c r="N138" s="45">
        <f>SUM(J138:M138)</f>
        <v>0</v>
      </c>
      <c r="O138" s="36" t="s">
        <v>2767</v>
      </c>
      <c r="Q138" s="45">
        <f>'Sal by FERC'!J138+'Sal by FERC'!C138</f>
        <v>0</v>
      </c>
      <c r="R138" s="45">
        <f>'Sal by FERC'!K138+'Sal by FERC'!D138</f>
        <v>0</v>
      </c>
      <c r="S138" s="45">
        <f>'Sal by FERC'!L138+'Sal by FERC'!E138</f>
        <v>0</v>
      </c>
      <c r="T138" s="45">
        <f>'Sal by FERC'!M138+'Sal by FERC'!F138</f>
        <v>0</v>
      </c>
      <c r="U138" s="45">
        <f>SUM(Q138:T138)</f>
        <v>0</v>
      </c>
      <c r="V138" s="36" t="s">
        <v>2767</v>
      </c>
      <c r="X138" s="43"/>
      <c r="Y138" s="651">
        <f>C138*'Summary by IS Category'!$B$19</f>
        <v>0</v>
      </c>
      <c r="Z138" s="651">
        <f>D138*'Summary by IS Category'!$C$19</f>
        <v>0</v>
      </c>
      <c r="AA138" s="651">
        <f>E138*'Summary by IS Category'!$D$19</f>
        <v>0</v>
      </c>
      <c r="AB138" s="651">
        <f ca="1">F138*'Summary by IS Category'!$E$19</f>
        <v>0</v>
      </c>
      <c r="AC138" s="552">
        <f t="shared" ca="1" si="38"/>
        <v>0</v>
      </c>
    </row>
    <row r="139" spans="1:29">
      <c r="A139" s="12">
        <f t="shared" si="28"/>
        <v>126</v>
      </c>
      <c r="B139" s="44">
        <v>867</v>
      </c>
      <c r="C139" s="45">
        <f>SUMIF('Labor by Employee Grp'!$A$15:$A$121,$B139,'Labor by Employee Grp'!B$15:B$121)</f>
        <v>0</v>
      </c>
      <c r="D139" s="45">
        <f>SUMIF('Labor by Employee Grp'!$A$15:$A$121,$B139,'Labor by Employee Grp'!C$15:C$121)</f>
        <v>0</v>
      </c>
      <c r="E139" s="45">
        <f>SUMIF('Labor by Employee Grp'!$A$15:$A$121,$B139,'Labor by Employee Grp'!D$15:D$121)</f>
        <v>0</v>
      </c>
      <c r="F139" s="45">
        <f>SUMIF('Labor by Employee Grp'!$A$15:$A$121,$B139,'Labor by Employee Grp'!E$15:E$121)</f>
        <v>0</v>
      </c>
      <c r="G139" s="45">
        <f>SUM(C139:F139)</f>
        <v>0</v>
      </c>
      <c r="H139" s="12" t="s">
        <v>2767</v>
      </c>
      <c r="I139" s="53"/>
      <c r="J139" s="45">
        <f>'Sal by FERC'!C139*$L$7</f>
        <v>0</v>
      </c>
      <c r="K139" s="45">
        <f>'Sal by FERC'!D139*$L$6</f>
        <v>0</v>
      </c>
      <c r="L139" s="45">
        <f>'Sal by FERC'!E139*$L$8</f>
        <v>0</v>
      </c>
      <c r="M139" s="45">
        <f>IF(C139+D139+E139=0,0,($L$7*C139/(C139+D139+E139)+$L$6*D139/(C139+D139+E139)+$L$8*E139/(C139+D139+E139))*F139)</f>
        <v>0</v>
      </c>
      <c r="N139" s="45">
        <f>SUM(J139:M139)</f>
        <v>0</v>
      </c>
      <c r="O139" s="36" t="s">
        <v>2767</v>
      </c>
      <c r="P139" s="46"/>
      <c r="Q139" s="45">
        <f>'Sal by FERC'!J139+'Sal by FERC'!C139</f>
        <v>0</v>
      </c>
      <c r="R139" s="45">
        <f>'Sal by FERC'!K139+'Sal by FERC'!D139</f>
        <v>0</v>
      </c>
      <c r="S139" s="45">
        <f>'Sal by FERC'!L139+'Sal by FERC'!E139</f>
        <v>0</v>
      </c>
      <c r="T139" s="45">
        <f>'Sal by FERC'!M139+'Sal by FERC'!F139</f>
        <v>0</v>
      </c>
      <c r="U139" s="45">
        <f>SUM(Q139:T139)</f>
        <v>0</v>
      </c>
      <c r="V139" s="36" t="s">
        <v>2767</v>
      </c>
      <c r="W139" s="46"/>
      <c r="X139" s="43"/>
      <c r="Y139" s="651">
        <f>C139*'Summary by IS Category'!$B$19</f>
        <v>0</v>
      </c>
      <c r="Z139" s="651">
        <f>D139*'Summary by IS Category'!$C$19</f>
        <v>0</v>
      </c>
      <c r="AA139" s="651">
        <f>E139*'Summary by IS Category'!$D$19</f>
        <v>0</v>
      </c>
      <c r="AB139" s="651">
        <f ca="1">F139*'Summary by IS Category'!$E$19</f>
        <v>0</v>
      </c>
      <c r="AC139" s="552">
        <f t="shared" ca="1" si="38"/>
        <v>0</v>
      </c>
    </row>
    <row r="140" spans="1:29">
      <c r="A140" s="12">
        <f t="shared" si="28"/>
        <v>127</v>
      </c>
      <c r="B140" s="54" t="s">
        <v>2768</v>
      </c>
      <c r="C140" s="51">
        <f>SUM(C136:C139)</f>
        <v>0</v>
      </c>
      <c r="D140" s="51">
        <f>SUM(D136:D139)</f>
        <v>0</v>
      </c>
      <c r="E140" s="51">
        <f>SUM(E136:E139)</f>
        <v>0</v>
      </c>
      <c r="F140" s="51">
        <f>SUM(F136:F139)</f>
        <v>0</v>
      </c>
      <c r="G140" s="51">
        <f>SUM(G136:G139)</f>
        <v>0</v>
      </c>
      <c r="I140" s="49">
        <f ca="1">+G140/$G$265</f>
        <v>0</v>
      </c>
      <c r="J140" s="51">
        <f>SUM(J136:J139)</f>
        <v>0</v>
      </c>
      <c r="K140" s="51">
        <f>SUM(K136:K139)</f>
        <v>0</v>
      </c>
      <c r="L140" s="51">
        <f>SUM(L136:L139)</f>
        <v>0</v>
      </c>
      <c r="M140" s="51">
        <f>IF(C140+D140+E140=0,0,($L$7*C140/(C140+D140+E140)+$L$6*D140/(C140+D140+E140)+$L$8*E140/(C140+D140+E140))*F140)</f>
        <v>0</v>
      </c>
      <c r="N140" s="51">
        <f>SUM(N136:N139)</f>
        <v>0</v>
      </c>
      <c r="P140" s="49">
        <f ca="1">+N140/$N$265</f>
        <v>0</v>
      </c>
      <c r="Q140" s="51">
        <f>SUM(Q136:Q139)</f>
        <v>0</v>
      </c>
      <c r="R140" s="51">
        <f>SUM(R136:R139)</f>
        <v>0</v>
      </c>
      <c r="S140" s="51">
        <f>SUM(S136:S139)</f>
        <v>0</v>
      </c>
      <c r="T140" s="51">
        <f>SUM(T136:T139)</f>
        <v>0</v>
      </c>
      <c r="U140" s="51">
        <f>SUM(U136:U139)</f>
        <v>0</v>
      </c>
      <c r="W140" s="49">
        <f ca="1">+U140/$U$265</f>
        <v>0</v>
      </c>
      <c r="X140" s="43"/>
      <c r="Y140" s="651">
        <f>C140*'Summary by IS Category'!$B$19</f>
        <v>0</v>
      </c>
      <c r="Z140" s="651">
        <f>D140*'Summary by IS Category'!$C$19</f>
        <v>0</v>
      </c>
      <c r="AA140" s="651">
        <f>E140*'Summary by IS Category'!$D$19</f>
        <v>0</v>
      </c>
      <c r="AB140" s="651">
        <f ca="1">F140*'Summary by IS Category'!$E$19</f>
        <v>0</v>
      </c>
      <c r="AC140" s="552">
        <f t="shared" ca="1" si="38"/>
        <v>0</v>
      </c>
    </row>
    <row r="141" spans="1:29">
      <c r="A141" s="12">
        <f t="shared" si="28"/>
        <v>128</v>
      </c>
      <c r="B141" s="47" t="s">
        <v>2771</v>
      </c>
      <c r="C141" s="48">
        <f>+C134+C140</f>
        <v>0</v>
      </c>
      <c r="D141" s="48">
        <f>+D134+D140</f>
        <v>0</v>
      </c>
      <c r="E141" s="48">
        <f>+E134+E140</f>
        <v>0</v>
      </c>
      <c r="F141" s="48">
        <f>+F134+F140</f>
        <v>0</v>
      </c>
      <c r="G141" s="48">
        <f>+G134+G140</f>
        <v>0</v>
      </c>
      <c r="J141" s="48">
        <f>+J134+J140</f>
        <v>0</v>
      </c>
      <c r="K141" s="48">
        <f>+K134+K140</f>
        <v>0</v>
      </c>
      <c r="L141" s="48">
        <f>+L134+L140</f>
        <v>0</v>
      </c>
      <c r="M141" s="48">
        <f>+M134+M140</f>
        <v>0</v>
      </c>
      <c r="N141" s="48">
        <f>+N134+N140</f>
        <v>0</v>
      </c>
      <c r="Q141" s="48">
        <f>+Q134+Q140</f>
        <v>0</v>
      </c>
      <c r="R141" s="48">
        <f>+R134+R140</f>
        <v>0</v>
      </c>
      <c r="S141" s="48">
        <f>+S134+S140</f>
        <v>0</v>
      </c>
      <c r="T141" s="48">
        <f>+T134+T140</f>
        <v>0</v>
      </c>
      <c r="U141" s="48">
        <f>+U134+U140</f>
        <v>0</v>
      </c>
      <c r="X141" s="43"/>
      <c r="Y141" s="651">
        <f>C141*'Summary by IS Category'!$B$19</f>
        <v>0</v>
      </c>
      <c r="Z141" s="651">
        <f>D141*'Summary by IS Category'!$C$19</f>
        <v>0</v>
      </c>
      <c r="AA141" s="651">
        <f>E141*'Summary by IS Category'!$D$19</f>
        <v>0</v>
      </c>
      <c r="AB141" s="651">
        <f ca="1">F141*'Summary by IS Category'!$E$19</f>
        <v>0</v>
      </c>
      <c r="AC141" s="552">
        <f t="shared" ca="1" si="38"/>
        <v>0</v>
      </c>
    </row>
    <row r="142" spans="1:29">
      <c r="A142" s="12">
        <f t="shared" si="28"/>
        <v>129</v>
      </c>
      <c r="B142" s="52"/>
      <c r="C142" s="45"/>
      <c r="D142" s="45"/>
      <c r="E142" s="45"/>
      <c r="F142" s="45"/>
      <c r="G142" s="45"/>
      <c r="J142" s="45"/>
      <c r="K142" s="45"/>
      <c r="L142" s="45"/>
      <c r="M142" s="45"/>
      <c r="N142" s="45"/>
      <c r="Q142" s="45"/>
      <c r="R142" s="45"/>
      <c r="S142" s="45"/>
      <c r="T142" s="45"/>
      <c r="U142" s="45"/>
      <c r="X142" s="43"/>
      <c r="Y142" s="651">
        <f>C142*'Summary by IS Category'!$B$19</f>
        <v>0</v>
      </c>
      <c r="Z142" s="651">
        <f>D142*'Summary by IS Category'!$C$19</f>
        <v>0</v>
      </c>
      <c r="AA142" s="651">
        <f>E142*'Summary by IS Category'!$D$19</f>
        <v>0</v>
      </c>
      <c r="AB142" s="651">
        <f ca="1">F142*'Summary by IS Category'!$E$19</f>
        <v>0</v>
      </c>
      <c r="AC142" s="552">
        <f t="shared" ca="1" si="38"/>
        <v>0</v>
      </c>
    </row>
    <row r="143" spans="1:29">
      <c r="A143" s="12">
        <f t="shared" si="28"/>
        <v>130</v>
      </c>
      <c r="B143" s="44">
        <v>870</v>
      </c>
      <c r="C143" s="45">
        <f>SUMIF('Labor by Employee Grp'!$A$15:$A$121,$B143,'Labor by Employee Grp'!B$15:B$121)</f>
        <v>1402806.5348569853</v>
      </c>
      <c r="D143" s="45">
        <f>SUMIF('Labor by Employee Grp'!$A$15:$A$121,$B143,'Labor by Employee Grp'!C$15:C$121)</f>
        <v>312.58759214778826</v>
      </c>
      <c r="E143" s="45">
        <f>SUMIF('Labor by Employee Grp'!$A$15:$A$121,$B143,'Labor by Employee Grp'!D$15:D$121)</f>
        <v>7851.3627288893431</v>
      </c>
      <c r="F143" s="45">
        <f>SUMIF('Labor by Employee Grp'!$A$15:$A$121,$B143,'Labor by Employee Grp'!E$15:E$121)</f>
        <v>2531.2310615815754</v>
      </c>
      <c r="G143" s="45">
        <f t="shared" ref="G143:G151" si="59">SUM(C143:F143)</f>
        <v>1413501.7162396039</v>
      </c>
      <c r="H143" s="12" t="s">
        <v>2764</v>
      </c>
      <c r="J143" s="45">
        <f>'Sal by FERC'!C143*$L$7</f>
        <v>41803.634738738161</v>
      </c>
      <c r="K143" s="45">
        <f>'Sal by FERC'!D143*$L$6</f>
        <v>2.1490396960160445</v>
      </c>
      <c r="L143" s="45">
        <f>'Sal by FERC'!E143*$L$8</f>
        <v>235.54088186668028</v>
      </c>
      <c r="M143" s="45">
        <f t="shared" ref="M143:M151" si="60">IF(C143+D143+E143=0,0,($L$7*C143/(C143+D143+E143)+$L$6*D143/(C143+D143+E143)+$L$8*E143/(C143+D143+E143))*F143)</f>
        <v>75.420646971763148</v>
      </c>
      <c r="N143" s="45">
        <f t="shared" ref="N143:N151" si="61">SUM(J143:M143)</f>
        <v>42116.74530727262</v>
      </c>
      <c r="O143" s="36" t="s">
        <v>2764</v>
      </c>
      <c r="Q143" s="45">
        <f>'Sal by FERC'!J143+'Sal by FERC'!C143</f>
        <v>1444610.1695957235</v>
      </c>
      <c r="R143" s="45">
        <f>'Sal by FERC'!K143+'Sal by FERC'!D143</f>
        <v>314.73663184380428</v>
      </c>
      <c r="S143" s="45">
        <f>'Sal by FERC'!L143+'Sal by FERC'!E143</f>
        <v>8086.9036107560232</v>
      </c>
      <c r="T143" s="45">
        <f>'Sal by FERC'!M143+'Sal by FERC'!F143</f>
        <v>2606.6517085533387</v>
      </c>
      <c r="U143" s="45">
        <f t="shared" ref="U143:U151" si="62">SUM(Q143:T143)</f>
        <v>1455618.4615468765</v>
      </c>
      <c r="V143" s="36" t="s">
        <v>2764</v>
      </c>
      <c r="X143" s="43"/>
      <c r="Y143" s="651">
        <f t="shared" ref="Y143:Y151" si="63">Q143-C143</f>
        <v>41803.634738738183</v>
      </c>
      <c r="Z143" s="651">
        <f t="shared" ref="Z143:Z151" si="64">R143-D143</f>
        <v>2.1490396960160183</v>
      </c>
      <c r="AA143" s="651">
        <f t="shared" ref="AA143:AA151" si="65">S143-E143</f>
        <v>235.54088186668014</v>
      </c>
      <c r="AB143" s="651">
        <f t="shared" ref="AB143:AB151" si="66">T143-F143</f>
        <v>75.42064697176329</v>
      </c>
      <c r="AC143" s="552">
        <f t="shared" si="38"/>
        <v>42116.745307272635</v>
      </c>
    </row>
    <row r="144" spans="1:29">
      <c r="A144" s="12">
        <f t="shared" si="28"/>
        <v>131</v>
      </c>
      <c r="B144" s="44">
        <v>871</v>
      </c>
      <c r="C144" s="45">
        <f>SUMIF('Labor by Employee Grp'!$A$15:$A$121,$B144,'Labor by Employee Grp'!B$15:B$121)</f>
        <v>1049693.5335733509</v>
      </c>
      <c r="D144" s="45">
        <f>SUMIF('Labor by Employee Grp'!$A$15:$A$121,$B144,'Labor by Employee Grp'!C$15:C$121)</f>
        <v>0</v>
      </c>
      <c r="E144" s="45">
        <f>SUMIF('Labor by Employee Grp'!$A$15:$A$121,$B144,'Labor by Employee Grp'!D$15:D$121)</f>
        <v>0</v>
      </c>
      <c r="F144" s="45">
        <f>SUMIF('Labor by Employee Grp'!$A$15:$A$121,$B144,'Labor by Employee Grp'!E$15:E$121)</f>
        <v>0</v>
      </c>
      <c r="G144" s="45">
        <f t="shared" si="59"/>
        <v>1049693.5335733509</v>
      </c>
      <c r="H144" s="12" t="s">
        <v>2764</v>
      </c>
      <c r="J144" s="45">
        <f>'Sal by FERC'!C144*$L$7</f>
        <v>31280.867300485857</v>
      </c>
      <c r="K144" s="45">
        <f>'Sal by FERC'!D144*$L$6</f>
        <v>0</v>
      </c>
      <c r="L144" s="45">
        <f>'Sal by FERC'!E144*$L$8</f>
        <v>0</v>
      </c>
      <c r="M144" s="45">
        <f t="shared" si="60"/>
        <v>0</v>
      </c>
      <c r="N144" s="45">
        <f t="shared" si="61"/>
        <v>31280.867300485857</v>
      </c>
      <c r="O144" s="36" t="s">
        <v>2764</v>
      </c>
      <c r="Q144" s="45">
        <f>'Sal by FERC'!J144+'Sal by FERC'!C144</f>
        <v>1080974.4008738368</v>
      </c>
      <c r="R144" s="45">
        <f>'Sal by FERC'!K144+'Sal by FERC'!D144</f>
        <v>0</v>
      </c>
      <c r="S144" s="45">
        <f>'Sal by FERC'!L144+'Sal by FERC'!E144</f>
        <v>0</v>
      </c>
      <c r="T144" s="45">
        <f>'Sal by FERC'!M144+'Sal by FERC'!F144</f>
        <v>0</v>
      </c>
      <c r="U144" s="45">
        <f t="shared" si="62"/>
        <v>1080974.4008738368</v>
      </c>
      <c r="V144" s="36" t="s">
        <v>2764</v>
      </c>
      <c r="X144" s="43"/>
      <c r="Y144" s="651">
        <f t="shared" si="63"/>
        <v>31280.867300485959</v>
      </c>
      <c r="Z144" s="651">
        <f t="shared" si="64"/>
        <v>0</v>
      </c>
      <c r="AA144" s="651">
        <f t="shared" si="65"/>
        <v>0</v>
      </c>
      <c r="AB144" s="651">
        <f t="shared" si="66"/>
        <v>0</v>
      </c>
      <c r="AC144" s="552">
        <f t="shared" si="38"/>
        <v>31280.867300485959</v>
      </c>
    </row>
    <row r="145" spans="1:29">
      <c r="A145" s="12">
        <f t="shared" si="28"/>
        <v>132</v>
      </c>
      <c r="B145" s="44">
        <v>874</v>
      </c>
      <c r="C145" s="45">
        <f>SUMIF('Labor by Employee Grp'!$A$15:$A$121,$B145,'Labor by Employee Grp'!B$15:B$121)</f>
        <v>1856081.6296028921</v>
      </c>
      <c r="D145" s="45">
        <f>SUMIF('Labor by Employee Grp'!$A$15:$A$121,$B145,'Labor by Employee Grp'!C$15:C$121)</f>
        <v>140756.12161443851</v>
      </c>
      <c r="E145" s="45">
        <f>SUMIF('Labor by Employee Grp'!$A$15:$A$121,$B145,'Labor by Employee Grp'!D$15:D$121)</f>
        <v>4141424.6439478891</v>
      </c>
      <c r="F145" s="45">
        <f>SUMIF('Labor by Employee Grp'!$A$15:$A$121,$B145,'Labor by Employee Grp'!E$15:E$121)</f>
        <v>-9214.1523774670331</v>
      </c>
      <c r="G145" s="45">
        <f t="shared" si="59"/>
        <v>6129048.2427877532</v>
      </c>
      <c r="H145" s="12" t="s">
        <v>2764</v>
      </c>
      <c r="J145" s="45">
        <f>'Sal by FERC'!C145*$L$7</f>
        <v>55311.232562166188</v>
      </c>
      <c r="K145" s="45">
        <f>'Sal by FERC'!D145*$L$6</f>
        <v>967.69833609926479</v>
      </c>
      <c r="L145" s="45">
        <f>'Sal by FERC'!E145*$L$8</f>
        <v>124242.73931843667</v>
      </c>
      <c r="M145" s="45">
        <f t="shared" si="60"/>
        <v>-270.98127608909004</v>
      </c>
      <c r="N145" s="45">
        <f t="shared" si="61"/>
        <v>180250.68894061304</v>
      </c>
      <c r="O145" s="36" t="s">
        <v>2764</v>
      </c>
      <c r="Q145" s="45">
        <f>'Sal by FERC'!J145+'Sal by FERC'!C145</f>
        <v>1911392.8621650583</v>
      </c>
      <c r="R145" s="45">
        <f>'Sal by FERC'!K145+'Sal by FERC'!D145</f>
        <v>141723.81995053779</v>
      </c>
      <c r="S145" s="45">
        <f>'Sal by FERC'!L145+'Sal by FERC'!E145</f>
        <v>4265667.383266326</v>
      </c>
      <c r="T145" s="45">
        <f>'Sal by FERC'!M145+'Sal by FERC'!F145</f>
        <v>-9485.133653556124</v>
      </c>
      <c r="U145" s="45">
        <f t="shared" si="62"/>
        <v>6309298.9317283658</v>
      </c>
      <c r="V145" s="36" t="s">
        <v>2764</v>
      </c>
      <c r="X145" s="43"/>
      <c r="Y145" s="651">
        <f t="shared" si="63"/>
        <v>55311.232562166173</v>
      </c>
      <c r="Z145" s="651">
        <f t="shared" si="64"/>
        <v>967.69833609927446</v>
      </c>
      <c r="AA145" s="651">
        <f t="shared" si="65"/>
        <v>124242.73931843694</v>
      </c>
      <c r="AB145" s="651">
        <f t="shared" si="66"/>
        <v>-270.9812760890909</v>
      </c>
      <c r="AC145" s="552">
        <f t="shared" si="38"/>
        <v>180250.6889406133</v>
      </c>
    </row>
    <row r="146" spans="1:29">
      <c r="A146" s="12">
        <f t="shared" si="28"/>
        <v>133</v>
      </c>
      <c r="B146" s="44">
        <v>875</v>
      </c>
      <c r="C146" s="45">
        <f>SUMIF('Labor by Employee Grp'!$A$15:$A$121,$B146,'Labor by Employee Grp'!B$15:B$121)</f>
        <v>406747.21146815526</v>
      </c>
      <c r="D146" s="45">
        <f>SUMIF('Labor by Employee Grp'!$A$15:$A$121,$B146,'Labor by Employee Grp'!C$15:C$121)</f>
        <v>7588.3840595219663</v>
      </c>
      <c r="E146" s="45">
        <f>SUMIF('Labor by Employee Grp'!$A$15:$A$121,$B146,'Labor by Employee Grp'!D$15:D$121)</f>
        <v>1132293.3947404143</v>
      </c>
      <c r="F146" s="45">
        <f>SUMIF('Labor by Employee Grp'!$A$15:$A$121,$B146,'Labor by Employee Grp'!E$15:E$121)</f>
        <v>1272.3518402132145</v>
      </c>
      <c r="G146" s="45">
        <f t="shared" si="59"/>
        <v>1547901.3421083048</v>
      </c>
      <c r="H146" s="12" t="s">
        <v>2764</v>
      </c>
      <c r="J146" s="45">
        <f>'Sal by FERC'!C146*$L$7</f>
        <v>12121.066901751026</v>
      </c>
      <c r="K146" s="45">
        <f>'Sal by FERC'!D146*$L$6</f>
        <v>52.170140409213516</v>
      </c>
      <c r="L146" s="45">
        <f>'Sal by FERC'!E146*$L$8</f>
        <v>33968.80184221243</v>
      </c>
      <c r="M146" s="45">
        <f t="shared" si="60"/>
        <v>37.95927042305388</v>
      </c>
      <c r="N146" s="45">
        <f t="shared" si="61"/>
        <v>46179.998154795721</v>
      </c>
      <c r="O146" s="36" t="s">
        <v>2764</v>
      </c>
      <c r="Q146" s="45">
        <f>'Sal by FERC'!J146+'Sal by FERC'!C146</f>
        <v>418868.2783699063</v>
      </c>
      <c r="R146" s="45">
        <f>'Sal by FERC'!K146+'Sal by FERC'!D146</f>
        <v>7640.5541999311799</v>
      </c>
      <c r="S146" s="45">
        <f>'Sal by FERC'!L146+'Sal by FERC'!E146</f>
        <v>1166262.1965826268</v>
      </c>
      <c r="T146" s="45">
        <f>'Sal by FERC'!M146+'Sal by FERC'!F146</f>
        <v>1310.3111106362683</v>
      </c>
      <c r="U146" s="45">
        <f t="shared" si="62"/>
        <v>1594081.3402631003</v>
      </c>
      <c r="V146" s="36" t="s">
        <v>2764</v>
      </c>
      <c r="X146" s="43"/>
      <c r="Y146" s="651">
        <f t="shared" si="63"/>
        <v>12121.066901751037</v>
      </c>
      <c r="Z146" s="651">
        <f t="shared" si="64"/>
        <v>52.170140409213673</v>
      </c>
      <c r="AA146" s="651">
        <f t="shared" si="65"/>
        <v>33968.801842212444</v>
      </c>
      <c r="AB146" s="651">
        <f t="shared" si="66"/>
        <v>37.959270423053795</v>
      </c>
      <c r="AC146" s="552">
        <f t="shared" si="38"/>
        <v>46179.99815479575</v>
      </c>
    </row>
    <row r="147" spans="1:29">
      <c r="A147" s="12">
        <f t="shared" si="28"/>
        <v>134</v>
      </c>
      <c r="B147" s="44">
        <v>876</v>
      </c>
      <c r="C147" s="45">
        <f>SUMIF('Labor by Employee Grp'!$A$15:$A$121,$B147,'Labor by Employee Grp'!B$15:B$121)</f>
        <v>8777.2627502650776</v>
      </c>
      <c r="D147" s="45">
        <f>SUMIF('Labor by Employee Grp'!$A$15:$A$121,$B147,'Labor by Employee Grp'!C$15:C$121)</f>
        <v>1171.4442085599835</v>
      </c>
      <c r="E147" s="45">
        <f>SUMIF('Labor by Employee Grp'!$A$15:$A$121,$B147,'Labor by Employee Grp'!D$15:D$121)</f>
        <v>50740.965287588333</v>
      </c>
      <c r="F147" s="45">
        <f>SUMIF('Labor by Employee Grp'!$A$15:$A$121,$B147,'Labor by Employee Grp'!E$15:E$121)</f>
        <v>0</v>
      </c>
      <c r="G147" s="45">
        <f t="shared" si="59"/>
        <v>60689.672246413393</v>
      </c>
      <c r="H147" s="12" t="s">
        <v>2764</v>
      </c>
      <c r="J147" s="45">
        <f>'Sal by FERC'!C147*$L$7</f>
        <v>261.56242995789933</v>
      </c>
      <c r="K147" s="45">
        <f>'Sal by FERC'!D147*$L$6</f>
        <v>8.053678933849886</v>
      </c>
      <c r="L147" s="45">
        <f>'Sal by FERC'!E147*$L$8</f>
        <v>1522.2289586276499</v>
      </c>
      <c r="M147" s="45">
        <f t="shared" si="60"/>
        <v>0</v>
      </c>
      <c r="N147" s="45">
        <f t="shared" si="61"/>
        <v>1791.8450675193992</v>
      </c>
      <c r="O147" s="36" t="s">
        <v>2764</v>
      </c>
      <c r="Q147" s="45">
        <f>'Sal by FERC'!J147+'Sal by FERC'!C147</f>
        <v>9038.825180222977</v>
      </c>
      <c r="R147" s="45">
        <f>'Sal by FERC'!K147+'Sal by FERC'!D147</f>
        <v>1179.4978874938333</v>
      </c>
      <c r="S147" s="45">
        <f>'Sal by FERC'!L147+'Sal by FERC'!E147</f>
        <v>52263.194246215986</v>
      </c>
      <c r="T147" s="45">
        <f>'Sal by FERC'!M147+'Sal by FERC'!F147</f>
        <v>0</v>
      </c>
      <c r="U147" s="45">
        <f t="shared" si="62"/>
        <v>62481.517313932796</v>
      </c>
      <c r="V147" s="36" t="s">
        <v>2764</v>
      </c>
      <c r="X147" s="43"/>
      <c r="Y147" s="651">
        <f t="shared" si="63"/>
        <v>261.56242995789944</v>
      </c>
      <c r="Z147" s="651">
        <f t="shared" si="64"/>
        <v>8.0536789338498238</v>
      </c>
      <c r="AA147" s="651">
        <f t="shared" si="65"/>
        <v>1522.2289586276529</v>
      </c>
      <c r="AB147" s="651">
        <f t="shared" si="66"/>
        <v>0</v>
      </c>
      <c r="AC147" s="552">
        <f t="shared" si="38"/>
        <v>1791.8450675194022</v>
      </c>
    </row>
    <row r="148" spans="1:29">
      <c r="A148" s="12">
        <f t="shared" si="28"/>
        <v>135</v>
      </c>
      <c r="B148" s="44">
        <v>878</v>
      </c>
      <c r="C148" s="45">
        <f>SUMIF('Labor by Employee Grp'!$A$15:$A$121,$B148,'Labor by Employee Grp'!B$15:B$121)</f>
        <v>775905.64509706618</v>
      </c>
      <c r="D148" s="45">
        <f>SUMIF('Labor by Employee Grp'!$A$15:$A$121,$B148,'Labor by Employee Grp'!C$15:C$121)</f>
        <v>228174.636173468</v>
      </c>
      <c r="E148" s="45">
        <f>SUMIF('Labor by Employee Grp'!$A$15:$A$121,$B148,'Labor by Employee Grp'!D$15:D$121)+'Manual JEs Reclass '!E12</f>
        <v>2595609.6785015147</v>
      </c>
      <c r="F148" s="45">
        <f>SUMIF('Labor by Employee Grp'!$A$15:$A$121,$B148,'Labor by Employee Grp'!E$15:E$121)-'Manual JEs Reclass '!C12</f>
        <v>-191627.67317168182</v>
      </c>
      <c r="G148" s="45">
        <f t="shared" si="59"/>
        <v>3408062.2866003672</v>
      </c>
      <c r="H148" s="12" t="s">
        <v>2764</v>
      </c>
      <c r="J148" s="45">
        <f>'Sal by FERC'!C148*$L$7</f>
        <v>23121.988223892571</v>
      </c>
      <c r="K148" s="45">
        <f>'Sal by FERC'!D148*$L$6</f>
        <v>1568.7006236925924</v>
      </c>
      <c r="L148" s="45">
        <f>'Sal by FERC'!E148*$L$8</f>
        <v>77868.290355045436</v>
      </c>
      <c r="M148" s="45">
        <f t="shared" si="60"/>
        <v>-5459.6753517926718</v>
      </c>
      <c r="N148" s="45">
        <f t="shared" si="61"/>
        <v>97099.303850837925</v>
      </c>
      <c r="O148" s="36" t="s">
        <v>2764</v>
      </c>
      <c r="Q148" s="45">
        <f>'Sal by FERC'!J148+'Sal by FERC'!C148</f>
        <v>799027.6333209587</v>
      </c>
      <c r="R148" s="45">
        <f>'Sal by FERC'!K148+'Sal by FERC'!D148</f>
        <v>229743.33679716059</v>
      </c>
      <c r="S148" s="45">
        <f>'Sal by FERC'!L148+'Sal by FERC'!E148</f>
        <v>2673477.9688565601</v>
      </c>
      <c r="T148" s="45">
        <f>'Sal by FERC'!M148+'Sal by FERC'!F148</f>
        <v>-197087.3485234745</v>
      </c>
      <c r="U148" s="45">
        <f t="shared" si="62"/>
        <v>3505161.5904512051</v>
      </c>
      <c r="V148" s="36" t="s">
        <v>2764</v>
      </c>
      <c r="X148" s="43"/>
      <c r="Y148" s="651">
        <f t="shared" si="63"/>
        <v>23121.98822389252</v>
      </c>
      <c r="Z148" s="651">
        <f t="shared" si="64"/>
        <v>1568.7006236925954</v>
      </c>
      <c r="AA148" s="651">
        <f t="shared" si="65"/>
        <v>77868.290355045348</v>
      </c>
      <c r="AB148" s="651">
        <f t="shared" si="66"/>
        <v>-5459.6753517926845</v>
      </c>
      <c r="AC148" s="552">
        <f t="shared" si="38"/>
        <v>97099.303850837779</v>
      </c>
    </row>
    <row r="149" spans="1:29">
      <c r="A149" s="12">
        <f t="shared" si="28"/>
        <v>136</v>
      </c>
      <c r="B149" s="44">
        <v>879</v>
      </c>
      <c r="C149" s="45">
        <f>SUMIF('Labor by Employee Grp'!$A$15:$A$121,$B149,'Labor by Employee Grp'!B$15:B$121)</f>
        <v>449373.18456149189</v>
      </c>
      <c r="D149" s="45">
        <f>SUMIF('Labor by Employee Grp'!$A$15:$A$121,$B149,'Labor by Employee Grp'!C$15:C$121)</f>
        <v>113244.55439935725</v>
      </c>
      <c r="E149" s="45">
        <f>SUMIF('Labor by Employee Grp'!$A$15:$A$121,$B149,'Labor by Employee Grp'!D$15:D$121)</f>
        <v>3409738.1433749842</v>
      </c>
      <c r="F149" s="45">
        <f>SUMIF('Labor by Employee Grp'!$A$15:$A$121,$B149,'Labor by Employee Grp'!E$15:E$121)</f>
        <v>0</v>
      </c>
      <c r="G149" s="45">
        <f t="shared" si="59"/>
        <v>3972355.8823358333</v>
      </c>
      <c r="H149" s="12" t="s">
        <v>2764</v>
      </c>
      <c r="J149" s="45">
        <f>'Sal by FERC'!C149*$L$7</f>
        <v>13391.320899932458</v>
      </c>
      <c r="K149" s="45">
        <f>'Sal by FERC'!D149*$L$6</f>
        <v>778.5563114955811</v>
      </c>
      <c r="L149" s="45">
        <f>'Sal by FERC'!E149*$L$8</f>
        <v>102292.14430124951</v>
      </c>
      <c r="M149" s="45">
        <f t="shared" si="60"/>
        <v>0</v>
      </c>
      <c r="N149" s="45">
        <f t="shared" si="61"/>
        <v>116462.02151267756</v>
      </c>
      <c r="O149" s="36" t="s">
        <v>2764</v>
      </c>
      <c r="Q149" s="45">
        <f>'Sal by FERC'!J149+'Sal by FERC'!C149</f>
        <v>462764.50546142436</v>
      </c>
      <c r="R149" s="45">
        <f>'Sal by FERC'!K149+'Sal by FERC'!D149</f>
        <v>114023.11071085284</v>
      </c>
      <c r="S149" s="45">
        <f>'Sal by FERC'!L149+'Sal by FERC'!E149</f>
        <v>3512030.2876762338</v>
      </c>
      <c r="T149" s="45">
        <f>'Sal by FERC'!M149+'Sal by FERC'!F149</f>
        <v>0</v>
      </c>
      <c r="U149" s="45">
        <f t="shared" si="62"/>
        <v>4088817.9038485112</v>
      </c>
      <c r="V149" s="36" t="s">
        <v>2764</v>
      </c>
      <c r="X149" s="43"/>
      <c r="Y149" s="651">
        <f t="shared" si="63"/>
        <v>13391.320899932471</v>
      </c>
      <c r="Z149" s="651">
        <f t="shared" si="64"/>
        <v>778.55631149558758</v>
      </c>
      <c r="AA149" s="651">
        <f t="shared" si="65"/>
        <v>102292.14430124965</v>
      </c>
      <c r="AB149" s="651">
        <f t="shared" si="66"/>
        <v>0</v>
      </c>
      <c r="AC149" s="552">
        <f t="shared" si="38"/>
        <v>116462.0215126777</v>
      </c>
    </row>
    <row r="150" spans="1:29">
      <c r="A150" s="12">
        <f t="shared" si="28"/>
        <v>137</v>
      </c>
      <c r="B150" s="44">
        <v>880</v>
      </c>
      <c r="C150" s="45">
        <f>SUMIF('Labor by Employee Grp'!$A$15:$A$121,$B150,'Labor by Employee Grp'!B$15:B$121)</f>
        <v>2244424.8326999284</v>
      </c>
      <c r="D150" s="45">
        <f>SUMIF('Labor by Employee Grp'!$A$15:$A$121,$B150,'Labor by Employee Grp'!C$15:C$121)</f>
        <v>475030.25721005275</v>
      </c>
      <c r="E150" s="45">
        <f>SUMIF('Labor by Employee Grp'!$A$15:$A$121,$B150,'Labor by Employee Grp'!D$15:D$121)</f>
        <v>460451.04540667241</v>
      </c>
      <c r="F150" s="45">
        <f>SUMIF('Labor by Employee Grp'!$A$15:$A$121,$B150,'Labor by Employee Grp'!E$15:E$121)</f>
        <v>55356.821513518204</v>
      </c>
      <c r="G150" s="45">
        <f t="shared" si="59"/>
        <v>3235262.9568301714</v>
      </c>
      <c r="H150" s="12" t="s">
        <v>2764</v>
      </c>
      <c r="I150" s="53"/>
      <c r="J150" s="45">
        <f>'Sal by FERC'!C150*$L$7</f>
        <v>66883.860014457867</v>
      </c>
      <c r="K150" s="45">
        <f>'Sal by FERC'!D150*$L$6</f>
        <v>3265.8330183191129</v>
      </c>
      <c r="L150" s="45">
        <f>'Sal by FERC'!E150*$L$8</f>
        <v>13813.531362200172</v>
      </c>
      <c r="M150" s="45">
        <f t="shared" si="60"/>
        <v>1461.6586241057046</v>
      </c>
      <c r="N150" s="45">
        <f t="shared" si="61"/>
        <v>85424.883019082859</v>
      </c>
      <c r="O150" s="36" t="s">
        <v>2764</v>
      </c>
      <c r="P150" s="46"/>
      <c r="Q150" s="45">
        <f>'Sal by FERC'!J150+'Sal by FERC'!C150</f>
        <v>2311308.6927143862</v>
      </c>
      <c r="R150" s="45">
        <f>'Sal by FERC'!K150+'Sal by FERC'!D150</f>
        <v>478296.09022837185</v>
      </c>
      <c r="S150" s="45">
        <f>'Sal by FERC'!L150+'Sal by FERC'!E150</f>
        <v>474264.57676887256</v>
      </c>
      <c r="T150" s="45">
        <f>'Sal by FERC'!M150+'Sal by FERC'!F150</f>
        <v>56818.480137623905</v>
      </c>
      <c r="U150" s="45">
        <f t="shared" si="62"/>
        <v>3320687.8398492541</v>
      </c>
      <c r="V150" s="36" t="s">
        <v>2764</v>
      </c>
      <c r="W150" s="46"/>
      <c r="X150" s="43"/>
      <c r="Y150" s="651">
        <f t="shared" si="63"/>
        <v>66883.860014457721</v>
      </c>
      <c r="Z150" s="651">
        <f t="shared" si="64"/>
        <v>3265.8330183190992</v>
      </c>
      <c r="AA150" s="651">
        <f t="shared" si="65"/>
        <v>13813.531362200156</v>
      </c>
      <c r="AB150" s="651">
        <f t="shared" si="66"/>
        <v>1461.6586241057012</v>
      </c>
      <c r="AC150" s="552">
        <f t="shared" si="38"/>
        <v>85424.883019082685</v>
      </c>
    </row>
    <row r="151" spans="1:29">
      <c r="A151" s="12">
        <f t="shared" si="28"/>
        <v>138</v>
      </c>
      <c r="B151" s="44">
        <v>881</v>
      </c>
      <c r="C151" s="45">
        <f>SUMIF('Labor by Employee Grp'!$A$15:$A$121,$B151,'Labor by Employee Grp'!B$15:B$121)</f>
        <v>0</v>
      </c>
      <c r="D151" s="45">
        <f>SUMIF('Labor by Employee Grp'!$A$15:$A$121,$B151,'Labor by Employee Grp'!C$15:C$121)</f>
        <v>0</v>
      </c>
      <c r="E151" s="45">
        <f>SUMIF('Labor by Employee Grp'!$A$15:$A$121,$B151,'Labor by Employee Grp'!D$15:D$121)</f>
        <v>0</v>
      </c>
      <c r="F151" s="45">
        <f>SUMIF('Labor by Employee Grp'!$A$15:$A$121,$B151,'Labor by Employee Grp'!E$15:E$121)</f>
        <v>0</v>
      </c>
      <c r="G151" s="45">
        <f t="shared" si="59"/>
        <v>0</v>
      </c>
      <c r="H151" s="12" t="s">
        <v>2764</v>
      </c>
      <c r="I151" s="53"/>
      <c r="J151" s="45">
        <f>'Sal by FERC'!C151*$L$7</f>
        <v>0</v>
      </c>
      <c r="K151" s="45">
        <f>'Sal by FERC'!D151*$L$6</f>
        <v>0</v>
      </c>
      <c r="L151" s="45">
        <f>'Sal by FERC'!E151*$L$8</f>
        <v>0</v>
      </c>
      <c r="M151" s="45">
        <f t="shared" si="60"/>
        <v>0</v>
      </c>
      <c r="N151" s="45">
        <f t="shared" si="61"/>
        <v>0</v>
      </c>
      <c r="O151" s="36" t="s">
        <v>2764</v>
      </c>
      <c r="P151" s="46"/>
      <c r="Q151" s="45">
        <f>'Sal by FERC'!J151+'Sal by FERC'!C151</f>
        <v>0</v>
      </c>
      <c r="R151" s="45">
        <f>'Sal by FERC'!K151+'Sal by FERC'!D151</f>
        <v>0</v>
      </c>
      <c r="S151" s="45">
        <f>'Sal by FERC'!L151+'Sal by FERC'!E151</f>
        <v>0</v>
      </c>
      <c r="T151" s="45">
        <f>'Sal by FERC'!M151+'Sal by FERC'!F151</f>
        <v>0</v>
      </c>
      <c r="U151" s="45">
        <f t="shared" si="62"/>
        <v>0</v>
      </c>
      <c r="V151" s="36" t="s">
        <v>2764</v>
      </c>
      <c r="W151" s="46"/>
      <c r="X151" s="43"/>
      <c r="Y151" s="651">
        <f t="shared" si="63"/>
        <v>0</v>
      </c>
      <c r="Z151" s="651">
        <f t="shared" si="64"/>
        <v>0</v>
      </c>
      <c r="AA151" s="651">
        <f t="shared" si="65"/>
        <v>0</v>
      </c>
      <c r="AB151" s="651">
        <f t="shared" si="66"/>
        <v>0</v>
      </c>
      <c r="AC151" s="552">
        <f t="shared" si="38"/>
        <v>0</v>
      </c>
    </row>
    <row r="152" spans="1:29">
      <c r="A152" s="12">
        <f t="shared" si="28"/>
        <v>139</v>
      </c>
      <c r="B152" s="54" t="s">
        <v>2766</v>
      </c>
      <c r="C152" s="51">
        <f>SUM(C143:C151)</f>
        <v>8193809.8346101353</v>
      </c>
      <c r="D152" s="51">
        <f>SUM(D143:D151)</f>
        <v>966277.98525754618</v>
      </c>
      <c r="E152" s="51">
        <f>SUM(E143:E151)</f>
        <v>11798109.233987954</v>
      </c>
      <c r="F152" s="51">
        <f>SUM(F143:F151)</f>
        <v>-141681.42113383586</v>
      </c>
      <c r="G152" s="51">
        <f>SUM(G143:G151)</f>
        <v>20816515.6327218</v>
      </c>
      <c r="I152" s="49">
        <f ca="1">+G152/$G$265</f>
        <v>0.14138008488517151</v>
      </c>
      <c r="J152" s="51">
        <f>SUM(J143:J151)</f>
        <v>244175.53307138206</v>
      </c>
      <c r="K152" s="51">
        <f>SUM(K143:K151)</f>
        <v>6643.1611486456313</v>
      </c>
      <c r="L152" s="51">
        <f>SUM(L143:L151)</f>
        <v>353943.27701963851</v>
      </c>
      <c r="M152" s="51">
        <f>SUM(M143:M151)</f>
        <v>-4155.6180863812397</v>
      </c>
      <c r="N152" s="51">
        <f>SUM(N143:N151)</f>
        <v>600606.35315328499</v>
      </c>
      <c r="P152" s="49">
        <f ca="1">+N152/$N$265</f>
        <v>0.18320840766500232</v>
      </c>
      <c r="Q152" s="51">
        <f>SUM(Q143:Q151)</f>
        <v>8437985.3676815163</v>
      </c>
      <c r="R152" s="51">
        <f>SUM(R143:R151)</f>
        <v>972921.14640619187</v>
      </c>
      <c r="S152" s="51">
        <f>SUM(S143:S151)</f>
        <v>12152052.51100759</v>
      </c>
      <c r="T152" s="51">
        <f>SUM(T143:T151)</f>
        <v>-145837.03922021712</v>
      </c>
      <c r="U152" s="51">
        <f>SUM(U143:U151)</f>
        <v>21417121.985875085</v>
      </c>
      <c r="W152" s="49">
        <f ca="1">+U152/$U$265</f>
        <v>0.14229109431777887</v>
      </c>
      <c r="X152" s="43"/>
      <c r="Y152" s="651">
        <f>C152*'Summary by IS Category'!$B$19</f>
        <v>244175.53307138203</v>
      </c>
      <c r="Z152" s="651">
        <f>D152*'Summary by IS Category'!$C$19</f>
        <v>6643.1611486456304</v>
      </c>
      <c r="AA152" s="651">
        <f>E152*'Summary by IS Category'!$D$19</f>
        <v>353943.27701963857</v>
      </c>
      <c r="AB152" s="651">
        <f ca="1">F152*'Summary by IS Category'!$E$19</f>
        <v>-636.15052043884668</v>
      </c>
      <c r="AC152" s="552">
        <f t="shared" ca="1" si="38"/>
        <v>604125.82071922743</v>
      </c>
    </row>
    <row r="153" spans="1:29">
      <c r="A153" s="12">
        <f t="shared" ref="A153:A216" si="67">+A152+1</f>
        <v>140</v>
      </c>
      <c r="B153" s="44"/>
      <c r="C153" s="45"/>
      <c r="D153" s="45"/>
      <c r="E153" s="45"/>
      <c r="F153" s="45"/>
      <c r="G153" s="45"/>
      <c r="I153" s="53"/>
      <c r="J153" s="45"/>
      <c r="K153" s="45"/>
      <c r="L153" s="45"/>
      <c r="M153" s="45"/>
      <c r="N153" s="45"/>
      <c r="P153" s="46"/>
      <c r="Q153" s="45"/>
      <c r="R153" s="45"/>
      <c r="S153" s="45"/>
      <c r="T153" s="45"/>
      <c r="U153" s="45"/>
      <c r="W153" s="46"/>
      <c r="X153" s="43"/>
      <c r="Y153" s="651">
        <f>C153*'Summary by IS Category'!$B$19</f>
        <v>0</v>
      </c>
      <c r="Z153" s="651">
        <f>D153*'Summary by IS Category'!$C$19</f>
        <v>0</v>
      </c>
      <c r="AA153" s="651">
        <f>E153*'Summary by IS Category'!$D$19</f>
        <v>0</v>
      </c>
      <c r="AB153" s="651">
        <f ca="1">F153*'Summary by IS Category'!$E$19</f>
        <v>0</v>
      </c>
      <c r="AC153" s="552">
        <f t="shared" ca="1" si="38"/>
        <v>0</v>
      </c>
    </row>
    <row r="154" spans="1:29">
      <c r="A154" s="12">
        <f t="shared" si="67"/>
        <v>141</v>
      </c>
      <c r="B154" s="44">
        <v>887</v>
      </c>
      <c r="C154" s="45">
        <f>SUMIF('Labor by Employee Grp'!$A$15:$A$121,$B154,'Labor by Employee Grp'!B$15:B$121)</f>
        <v>808699.50647195382</v>
      </c>
      <c r="D154" s="45">
        <f>SUMIF('Labor by Employee Grp'!$A$15:$A$121,$B154,'Labor by Employee Grp'!C$15:C$121)</f>
        <v>55161.263025743072</v>
      </c>
      <c r="E154" s="45">
        <f>SUMIF('Labor by Employee Grp'!$A$15:$A$121,$B154,'Labor by Employee Grp'!D$15:D$121)</f>
        <v>1423241.6889461225</v>
      </c>
      <c r="F154" s="45">
        <f>SUMIF('Labor by Employee Grp'!$A$15:$A$121,$B154,'Labor by Employee Grp'!E$15:E$121)</f>
        <v>23424.568366179876</v>
      </c>
      <c r="G154" s="45">
        <f t="shared" ref="G154:G159" si="68">SUM(C154:F154)</f>
        <v>2310527.0268099993</v>
      </c>
      <c r="H154" s="12" t="s">
        <v>2767</v>
      </c>
      <c r="J154" s="45">
        <f>'Sal by FERC'!C154*$L$7</f>
        <v>24099.245292864223</v>
      </c>
      <c r="K154" s="45">
        <f>'Sal by FERC'!D154*$L$6</f>
        <v>379.2336833019836</v>
      </c>
      <c r="L154" s="45">
        <f>'Sal by FERC'!E154*$L$8</f>
        <v>42697.250668383676</v>
      </c>
      <c r="M154" s="45">
        <f t="shared" ref="M154:M159" si="69">IF(C154+D154+E154=0,0,($L$7*C154/(C154+D154+E154)+$L$6*D154/(C154+D154+E154)+$L$8*E154/(C154+D154+E154))*F154)</f>
        <v>688.01573178206081</v>
      </c>
      <c r="N154" s="45">
        <f t="shared" ref="N154:N159" si="70">SUM(J154:M154)</f>
        <v>67863.745376331935</v>
      </c>
      <c r="O154" s="36" t="s">
        <v>2767</v>
      </c>
      <c r="Q154" s="45">
        <f>'Sal by FERC'!J154+'Sal by FERC'!C154</f>
        <v>832798.75176481809</v>
      </c>
      <c r="R154" s="45">
        <f>'Sal by FERC'!K154+'Sal by FERC'!D154</f>
        <v>55540.496709045059</v>
      </c>
      <c r="S154" s="45">
        <f>'Sal by FERC'!L154+'Sal by FERC'!E154</f>
        <v>1465938.9396145062</v>
      </c>
      <c r="T154" s="45">
        <f>'Sal by FERC'!M154+'Sal by FERC'!F154</f>
        <v>24112.584097961935</v>
      </c>
      <c r="U154" s="45">
        <f t="shared" ref="U154:U159" si="71">SUM(Q154:T154)</f>
        <v>2378390.7721863315</v>
      </c>
      <c r="V154" s="36" t="s">
        <v>2767</v>
      </c>
      <c r="X154" s="43"/>
      <c r="Y154" s="651">
        <f t="shared" ref="Y154:Y159" si="72">Q154-C154</f>
        <v>24099.245292864274</v>
      </c>
      <c r="Z154" s="651">
        <f t="shared" ref="Z154:Z159" si="73">R154-D154</f>
        <v>379.23368330198718</v>
      </c>
      <c r="AA154" s="651">
        <f t="shared" ref="AA154:AA159" si="74">S154-E154</f>
        <v>42697.250668383669</v>
      </c>
      <c r="AB154" s="651">
        <f t="shared" ref="AB154:AB159" si="75">T154-F154</f>
        <v>688.01573178205945</v>
      </c>
      <c r="AC154" s="552">
        <f t="shared" si="38"/>
        <v>67863.745376331979</v>
      </c>
    </row>
    <row r="155" spans="1:29">
      <c r="A155" s="12">
        <f t="shared" si="67"/>
        <v>142</v>
      </c>
      <c r="B155" s="44">
        <v>889</v>
      </c>
      <c r="C155" s="45">
        <f>SUMIF('Labor by Employee Grp'!$A$15:$A$121,$B155,'Labor by Employee Grp'!B$15:B$121)</f>
        <v>158153.86236753012</v>
      </c>
      <c r="D155" s="45">
        <f>SUMIF('Labor by Employee Grp'!$A$15:$A$121,$B155,'Labor by Employee Grp'!C$15:C$121)</f>
        <v>170.55422059696332</v>
      </c>
      <c r="E155" s="45">
        <f>SUMIF('Labor by Employee Grp'!$A$15:$A$121,$B155,'Labor by Employee Grp'!D$15:D$121)</f>
        <v>304526.04514744563</v>
      </c>
      <c r="F155" s="45">
        <f>SUMIF('Labor by Employee Grp'!$A$15:$A$121,$B155,'Labor by Employee Grp'!E$15:E$121)</f>
        <v>-107.86087307400673</v>
      </c>
      <c r="G155" s="45">
        <f t="shared" si="68"/>
        <v>462742.60086249874</v>
      </c>
      <c r="H155" s="12" t="s">
        <v>2767</v>
      </c>
      <c r="J155" s="45">
        <f>'Sal by FERC'!C155*$L$7</f>
        <v>4712.9850985523972</v>
      </c>
      <c r="K155" s="45">
        <f>'Sal by FERC'!D155*$L$6</f>
        <v>1.1725602666041228</v>
      </c>
      <c r="L155" s="45">
        <f>'Sal by FERC'!E155*$L$8</f>
        <v>9135.7813544233686</v>
      </c>
      <c r="M155" s="45">
        <f t="shared" si="69"/>
        <v>-3.2275359700159876</v>
      </c>
      <c r="N155" s="45">
        <f t="shared" si="70"/>
        <v>13846.711477272353</v>
      </c>
      <c r="O155" s="36" t="s">
        <v>2767</v>
      </c>
      <c r="Q155" s="45">
        <f>'Sal by FERC'!J155+'Sal by FERC'!C155</f>
        <v>162866.84746608252</v>
      </c>
      <c r="R155" s="45">
        <f>'Sal by FERC'!K155+'Sal by FERC'!D155</f>
        <v>171.72678086356746</v>
      </c>
      <c r="S155" s="45">
        <f>'Sal by FERC'!L155+'Sal by FERC'!E155</f>
        <v>313661.82650186901</v>
      </c>
      <c r="T155" s="45">
        <f>'Sal by FERC'!M155+'Sal by FERC'!F155</f>
        <v>-111.08840904402273</v>
      </c>
      <c r="U155" s="45">
        <f t="shared" si="71"/>
        <v>476589.31233977107</v>
      </c>
      <c r="V155" s="36" t="s">
        <v>2767</v>
      </c>
      <c r="X155" s="43"/>
      <c r="Y155" s="651">
        <f t="shared" si="72"/>
        <v>4712.9850985523954</v>
      </c>
      <c r="Z155" s="651">
        <f t="shared" si="73"/>
        <v>1.1725602666041368</v>
      </c>
      <c r="AA155" s="651">
        <f t="shared" si="74"/>
        <v>9135.7813544233795</v>
      </c>
      <c r="AB155" s="651">
        <f t="shared" si="75"/>
        <v>-3.2275359700159925</v>
      </c>
      <c r="AC155" s="552">
        <f t="shared" si="38"/>
        <v>13846.711477272363</v>
      </c>
    </row>
    <row r="156" spans="1:29">
      <c r="A156" s="12">
        <f t="shared" si="67"/>
        <v>143</v>
      </c>
      <c r="B156" s="44">
        <v>890</v>
      </c>
      <c r="C156" s="45">
        <f>SUMIF('Labor by Employee Grp'!$A$15:$A$121,$B156,'Labor by Employee Grp'!B$15:B$121)</f>
        <v>71541.113172685204</v>
      </c>
      <c r="D156" s="45">
        <f>SUMIF('Labor by Employee Grp'!$A$15:$A$121,$B156,'Labor by Employee Grp'!C$15:C$121)</f>
        <v>12173.744213473354</v>
      </c>
      <c r="E156" s="45">
        <f>SUMIF('Labor by Employee Grp'!$A$15:$A$121,$B156,'Labor by Employee Grp'!D$15:D$121)</f>
        <v>277401.59879215556</v>
      </c>
      <c r="F156" s="45">
        <f>SUMIF('Labor by Employee Grp'!$A$15:$A$121,$B156,'Labor by Employee Grp'!E$15:E$121)</f>
        <v>0</v>
      </c>
      <c r="G156" s="45">
        <f t="shared" si="68"/>
        <v>361116.45617831411</v>
      </c>
      <c r="H156" s="12" t="s">
        <v>2767</v>
      </c>
      <c r="J156" s="45">
        <f>'Sal by FERC'!C156*$L$7</f>
        <v>2131.925172546019</v>
      </c>
      <c r="K156" s="45">
        <f>'Sal by FERC'!D156*$L$6</f>
        <v>83.694491467629305</v>
      </c>
      <c r="L156" s="45">
        <f>'Sal by FERC'!E156*$L$8</f>
        <v>8322.0479637646658</v>
      </c>
      <c r="M156" s="45">
        <f t="shared" si="69"/>
        <v>0</v>
      </c>
      <c r="N156" s="45">
        <f t="shared" si="70"/>
        <v>10537.667627778314</v>
      </c>
      <c r="O156" s="36" t="s">
        <v>2767</v>
      </c>
      <c r="Q156" s="45">
        <f>'Sal by FERC'!J156+'Sal by FERC'!C156</f>
        <v>73673.038345231224</v>
      </c>
      <c r="R156" s="45">
        <f>'Sal by FERC'!K156+'Sal by FERC'!D156</f>
        <v>12257.438704940983</v>
      </c>
      <c r="S156" s="45">
        <f>'Sal by FERC'!L156+'Sal by FERC'!E156</f>
        <v>285723.64675592026</v>
      </c>
      <c r="T156" s="45">
        <f>'Sal by FERC'!M156+'Sal by FERC'!F156</f>
        <v>0</v>
      </c>
      <c r="U156" s="45">
        <f t="shared" si="71"/>
        <v>371654.12380609248</v>
      </c>
      <c r="V156" s="36" t="s">
        <v>2767</v>
      </c>
      <c r="X156" s="43"/>
      <c r="Y156" s="651">
        <f t="shared" si="72"/>
        <v>2131.9251725460199</v>
      </c>
      <c r="Z156" s="651">
        <f t="shared" si="73"/>
        <v>83.694491467629632</v>
      </c>
      <c r="AA156" s="651">
        <f t="shared" si="74"/>
        <v>8322.0479637646931</v>
      </c>
      <c r="AB156" s="651">
        <f t="shared" si="75"/>
        <v>0</v>
      </c>
      <c r="AC156" s="552">
        <f t="shared" si="38"/>
        <v>10537.667627778343</v>
      </c>
    </row>
    <row r="157" spans="1:29">
      <c r="A157" s="12">
        <f t="shared" si="67"/>
        <v>144</v>
      </c>
      <c r="B157" s="44">
        <v>892</v>
      </c>
      <c r="C157" s="45">
        <f>SUMIF('Labor by Employee Grp'!$A$15:$A$121,$B157,'Labor by Employee Grp'!B$15:B$121)</f>
        <v>274180.39838361356</v>
      </c>
      <c r="D157" s="45">
        <f>SUMIF('Labor by Employee Grp'!$A$15:$A$121,$B157,'Labor by Employee Grp'!C$15:C$121)</f>
        <v>15204.478327464662</v>
      </c>
      <c r="E157" s="45">
        <f>SUMIF('Labor by Employee Grp'!$A$15:$A$121,$B157,'Labor by Employee Grp'!D$15:D$121)</f>
        <v>457267.59116584319</v>
      </c>
      <c r="F157" s="45">
        <f>SUMIF('Labor by Employee Grp'!$A$15:$A$121,$B157,'Labor by Employee Grp'!E$15:E$121)</f>
        <v>5722.5405242457755</v>
      </c>
      <c r="G157" s="45">
        <f t="shared" si="68"/>
        <v>752375.00840116723</v>
      </c>
      <c r="H157" s="12" t="s">
        <v>2767</v>
      </c>
      <c r="J157" s="45">
        <f>'Sal by FERC'!C157*$L$7</f>
        <v>8170.5758718316838</v>
      </c>
      <c r="K157" s="45">
        <f>'Sal by FERC'!D157*$L$6</f>
        <v>104.53078850131955</v>
      </c>
      <c r="L157" s="45">
        <f>'Sal by FERC'!E157*$L$8</f>
        <v>13718.027734975296</v>
      </c>
      <c r="M157" s="45">
        <f t="shared" si="69"/>
        <v>168.56115562063823</v>
      </c>
      <c r="N157" s="45">
        <f t="shared" si="70"/>
        <v>22161.695550928936</v>
      </c>
      <c r="O157" s="36" t="s">
        <v>2767</v>
      </c>
      <c r="Q157" s="45">
        <f>'Sal by FERC'!J157+'Sal by FERC'!C157</f>
        <v>282350.97425544524</v>
      </c>
      <c r="R157" s="45">
        <f>'Sal by FERC'!K157+'Sal by FERC'!D157</f>
        <v>15309.009115965981</v>
      </c>
      <c r="S157" s="45">
        <f>'Sal by FERC'!L157+'Sal by FERC'!E157</f>
        <v>470985.61890081846</v>
      </c>
      <c r="T157" s="45">
        <f>'Sal by FERC'!M157+'Sal by FERC'!F157</f>
        <v>5891.1016798664141</v>
      </c>
      <c r="U157" s="45">
        <f t="shared" si="71"/>
        <v>774536.70395209617</v>
      </c>
      <c r="V157" s="36" t="s">
        <v>2767</v>
      </c>
      <c r="X157" s="43"/>
      <c r="Y157" s="651">
        <f t="shared" si="72"/>
        <v>8170.5758718316793</v>
      </c>
      <c r="Z157" s="651">
        <f t="shared" si="73"/>
        <v>104.53078850131897</v>
      </c>
      <c r="AA157" s="651">
        <f t="shared" si="74"/>
        <v>13718.027734975272</v>
      </c>
      <c r="AB157" s="651">
        <f t="shared" si="75"/>
        <v>168.5611556206386</v>
      </c>
      <c r="AC157" s="552">
        <f t="shared" si="38"/>
        <v>22161.695550928907</v>
      </c>
    </row>
    <row r="158" spans="1:29">
      <c r="A158" s="12">
        <f t="shared" si="67"/>
        <v>145</v>
      </c>
      <c r="B158" s="44">
        <v>893</v>
      </c>
      <c r="C158" s="45">
        <f>SUMIF('Labor by Employee Grp'!$A$15:$A$121,$B158,'Labor by Employee Grp'!B$15:B$121)</f>
        <v>109629.05154013133</v>
      </c>
      <c r="D158" s="45">
        <f>SUMIF('Labor by Employee Grp'!$A$15:$A$121,$B158,'Labor by Employee Grp'!C$15:C$121)</f>
        <v>19091.602883571137</v>
      </c>
      <c r="E158" s="45">
        <f>SUMIF('Labor by Employee Grp'!$A$15:$A$121,$B158,'Labor by Employee Grp'!D$15:D$121)</f>
        <v>556615.73293536133</v>
      </c>
      <c r="F158" s="45">
        <f>SUMIF('Labor by Employee Grp'!$A$15:$A$121,$B158,'Labor by Employee Grp'!E$15:E$121)</f>
        <v>252.77144797135966</v>
      </c>
      <c r="G158" s="45">
        <f t="shared" si="68"/>
        <v>685589.15880703519</v>
      </c>
      <c r="H158" s="12" t="s">
        <v>2767</v>
      </c>
      <c r="J158" s="45">
        <f>'Sal by FERC'!C158*$L$7</f>
        <v>3266.9457358959139</v>
      </c>
      <c r="K158" s="45">
        <f>'Sal by FERC'!D158*$L$6</f>
        <v>131.25476982455157</v>
      </c>
      <c r="L158" s="45">
        <f>'Sal by FERC'!E158*$L$8</f>
        <v>16698.471988060839</v>
      </c>
      <c r="M158" s="45">
        <f t="shared" si="69"/>
        <v>7.4122213548801907</v>
      </c>
      <c r="N158" s="45">
        <f t="shared" si="70"/>
        <v>20104.084715136185</v>
      </c>
      <c r="O158" s="36" t="s">
        <v>2767</v>
      </c>
      <c r="Q158" s="45">
        <f>'Sal by FERC'!J158+'Sal by FERC'!C158</f>
        <v>112895.99727602725</v>
      </c>
      <c r="R158" s="45">
        <f>'Sal by FERC'!K158+'Sal by FERC'!D158</f>
        <v>19222.857653395688</v>
      </c>
      <c r="S158" s="45">
        <f>'Sal by FERC'!L158+'Sal by FERC'!E158</f>
        <v>573314.20492342219</v>
      </c>
      <c r="T158" s="45">
        <f>'Sal by FERC'!M158+'Sal by FERC'!F158</f>
        <v>260.18366932623985</v>
      </c>
      <c r="U158" s="45">
        <f t="shared" si="71"/>
        <v>705693.2435221714</v>
      </c>
      <c r="V158" s="36" t="s">
        <v>2767</v>
      </c>
      <c r="X158" s="43"/>
      <c r="Y158" s="651">
        <f t="shared" si="72"/>
        <v>3266.9457358959189</v>
      </c>
      <c r="Z158" s="651">
        <f t="shared" si="73"/>
        <v>131.25476982455075</v>
      </c>
      <c r="AA158" s="651">
        <f t="shared" si="74"/>
        <v>16698.471988060861</v>
      </c>
      <c r="AB158" s="651">
        <f t="shared" si="75"/>
        <v>7.4122213548801881</v>
      </c>
      <c r="AC158" s="552">
        <f t="shared" si="38"/>
        <v>20104.08471513621</v>
      </c>
    </row>
    <row r="159" spans="1:29">
      <c r="A159" s="12">
        <f t="shared" si="67"/>
        <v>146</v>
      </c>
      <c r="B159" s="44">
        <v>894</v>
      </c>
      <c r="C159" s="45">
        <f>SUMIF('Labor by Employee Grp'!$A$15:$A$121,$B159,'Labor by Employee Grp'!B$15:B$121)</f>
        <v>114431.56062443041</v>
      </c>
      <c r="D159" s="45">
        <f>SUMIF('Labor by Employee Grp'!$A$15:$A$121,$B159,'Labor by Employee Grp'!C$15:C$121)</f>
        <v>12367.647167576864</v>
      </c>
      <c r="E159" s="45">
        <f>SUMIF('Labor by Employee Grp'!$A$15:$A$121,$B159,'Labor by Employee Grp'!D$15:D$121)</f>
        <v>639191.72016513301</v>
      </c>
      <c r="F159" s="45">
        <f>SUMIF('Labor by Employee Grp'!$A$15:$A$121,$B159,'Labor by Employee Grp'!E$15:E$121)</f>
        <v>-8.2776683580665686</v>
      </c>
      <c r="G159" s="45">
        <f t="shared" si="68"/>
        <v>765982.6502887822</v>
      </c>
      <c r="H159" s="12" t="s">
        <v>2767</v>
      </c>
      <c r="I159" s="53"/>
      <c r="J159" s="45">
        <f>'Sal by FERC'!C159*$L$7</f>
        <v>3410.0605066080261</v>
      </c>
      <c r="K159" s="45">
        <f>'Sal by FERC'!D159*$L$6</f>
        <v>85.027574277090949</v>
      </c>
      <c r="L159" s="45">
        <f>'Sal by FERC'!E159*$L$8</f>
        <v>19175.751604953988</v>
      </c>
      <c r="M159" s="45">
        <f t="shared" si="69"/>
        <v>-0.24499205600091714</v>
      </c>
      <c r="N159" s="45">
        <f t="shared" si="70"/>
        <v>22670.594693783107</v>
      </c>
      <c r="O159" s="36" t="s">
        <v>2767</v>
      </c>
      <c r="P159" s="46"/>
      <c r="Q159" s="45">
        <f>'Sal by FERC'!J159+'Sal by FERC'!C159</f>
        <v>117841.62113103844</v>
      </c>
      <c r="R159" s="45">
        <f>'Sal by FERC'!K159+'Sal by FERC'!D159</f>
        <v>12452.674741853956</v>
      </c>
      <c r="S159" s="45">
        <f>'Sal by FERC'!L159+'Sal by FERC'!E159</f>
        <v>658367.47177008702</v>
      </c>
      <c r="T159" s="45">
        <f>'Sal by FERC'!M159+'Sal by FERC'!F159</f>
        <v>-8.5226604140674862</v>
      </c>
      <c r="U159" s="45">
        <f t="shared" si="71"/>
        <v>788653.24498256529</v>
      </c>
      <c r="V159" s="36" t="s">
        <v>2767</v>
      </c>
      <c r="W159" s="46"/>
      <c r="X159" s="43"/>
      <c r="Y159" s="651">
        <f t="shared" si="72"/>
        <v>3410.0605066080316</v>
      </c>
      <c r="Z159" s="651">
        <f t="shared" si="73"/>
        <v>85.027574277091844</v>
      </c>
      <c r="AA159" s="651">
        <f t="shared" si="74"/>
        <v>19175.751604954014</v>
      </c>
      <c r="AB159" s="651">
        <f t="shared" si="75"/>
        <v>-0.24499205600091756</v>
      </c>
      <c r="AC159" s="552">
        <f t="shared" si="38"/>
        <v>22670.594693783136</v>
      </c>
    </row>
    <row r="160" spans="1:29">
      <c r="A160" s="12">
        <f t="shared" si="67"/>
        <v>147</v>
      </c>
      <c r="B160" s="54" t="s">
        <v>2768</v>
      </c>
      <c r="C160" s="51">
        <f>SUM(C154:C159)</f>
        <v>1536635.4925603443</v>
      </c>
      <c r="D160" s="51">
        <f>SUM(D154:D159)</f>
        <v>114169.28983842605</v>
      </c>
      <c r="E160" s="51">
        <f>SUM(E154:E159)</f>
        <v>3658244.3771520616</v>
      </c>
      <c r="F160" s="51">
        <f>SUM(F154:F159)</f>
        <v>29283.74179696494</v>
      </c>
      <c r="G160" s="51">
        <f>SUM(G154:G159)</f>
        <v>5338332.9013477964</v>
      </c>
      <c r="H160" s="12" t="s">
        <v>2767</v>
      </c>
      <c r="I160" s="49">
        <f ca="1">+G160/$G$265</f>
        <v>3.6256498064040917E-2</v>
      </c>
      <c r="J160" s="51">
        <f>SUM(J154:J159)</f>
        <v>45791.737678298261</v>
      </c>
      <c r="K160" s="51">
        <f>SUM(K154:K159)</f>
        <v>784.9138676391791</v>
      </c>
      <c r="L160" s="51">
        <f>SUM(L154:L159)</f>
        <v>109747.33131456183</v>
      </c>
      <c r="M160" s="51">
        <f>SUM(M154:M159)</f>
        <v>860.51658073156239</v>
      </c>
      <c r="N160" s="51">
        <f>SUM(N154:N159)</f>
        <v>157184.49944123084</v>
      </c>
      <c r="O160" s="36" t="s">
        <v>2767</v>
      </c>
      <c r="P160" s="49">
        <f ca="1">+N160/$N$265</f>
        <v>4.794741464364552E-2</v>
      </c>
      <c r="Q160" s="51">
        <f>SUM(Q154:Q159)</f>
        <v>1582427.2302386428</v>
      </c>
      <c r="R160" s="51">
        <f>SUM(R154:R159)</f>
        <v>114954.20370606522</v>
      </c>
      <c r="S160" s="51">
        <f>SUM(S154:S159)</f>
        <v>3767991.708466623</v>
      </c>
      <c r="T160" s="51">
        <f>SUM(T154:T159)</f>
        <v>30144.2583776965</v>
      </c>
      <c r="U160" s="51">
        <f>SUM(U154:U159)</f>
        <v>5495517.400789028</v>
      </c>
      <c r="V160" s="36" t="s">
        <v>2767</v>
      </c>
      <c r="W160" s="49">
        <f ca="1">+U160/$U$265</f>
        <v>3.6511123451432134E-2</v>
      </c>
      <c r="X160" s="43"/>
      <c r="Y160" s="651">
        <f>C160*'Summary by IS Category'!$B$19</f>
        <v>45791.737678298261</v>
      </c>
      <c r="Z160" s="651">
        <f>D160*'Summary by IS Category'!$C$19</f>
        <v>784.9138676391791</v>
      </c>
      <c r="AA160" s="651">
        <f>E160*'Summary by IS Category'!$D$19</f>
        <v>109747.33131456184</v>
      </c>
      <c r="AB160" s="651">
        <f ca="1">F160*'Summary by IS Category'!$E$19</f>
        <v>131.48419486093911</v>
      </c>
      <c r="AC160" s="552">
        <f t="shared" ca="1" si="38"/>
        <v>156455.46705536023</v>
      </c>
    </row>
    <row r="161" spans="1:29">
      <c r="A161" s="12">
        <f t="shared" si="67"/>
        <v>148</v>
      </c>
      <c r="B161" s="47" t="s">
        <v>2772</v>
      </c>
      <c r="C161" s="48">
        <f>+C152+C160</f>
        <v>9730445.32717048</v>
      </c>
      <c r="D161" s="48">
        <f>+D152+D160</f>
        <v>1080447.2750959722</v>
      </c>
      <c r="E161" s="48">
        <f>+E152+E160</f>
        <v>15456353.611140015</v>
      </c>
      <c r="F161" s="48">
        <f>+F152+F160</f>
        <v>-112397.67933687092</v>
      </c>
      <c r="G161" s="48">
        <f>+G152+G160</f>
        <v>26154848.534069598</v>
      </c>
      <c r="J161" s="48">
        <f>+J152+J160</f>
        <v>289967.27074968035</v>
      </c>
      <c r="K161" s="48">
        <f>+K152+K160</f>
        <v>7428.0750162848108</v>
      </c>
      <c r="L161" s="48">
        <f>+L152+L160</f>
        <v>463690.60833420034</v>
      </c>
      <c r="M161" s="48">
        <f>+M152+M160</f>
        <v>-3295.1015056496772</v>
      </c>
      <c r="N161" s="48">
        <f>+N152+N160</f>
        <v>757790.85259451577</v>
      </c>
      <c r="Q161" s="48">
        <f>+Q152+Q160</f>
        <v>10020412.597920159</v>
      </c>
      <c r="R161" s="48">
        <f>+R152+R160</f>
        <v>1087875.3501122571</v>
      </c>
      <c r="S161" s="48">
        <f>+S152+S160</f>
        <v>15920044.219474213</v>
      </c>
      <c r="T161" s="48">
        <f>+T152+T160</f>
        <v>-115692.78084252062</v>
      </c>
      <c r="U161" s="48">
        <f>+U152+U160</f>
        <v>26912639.386664115</v>
      </c>
      <c r="X161" s="43"/>
      <c r="Y161" s="651">
        <f>C161*'Summary by IS Category'!$B$19</f>
        <v>289967.27074968029</v>
      </c>
      <c r="Z161" s="651">
        <f>D161*'Summary by IS Category'!$C$19</f>
        <v>7428.075016284809</v>
      </c>
      <c r="AA161" s="651">
        <f>E161*'Summary by IS Category'!$D$19</f>
        <v>463690.6083342004</v>
      </c>
      <c r="AB161" s="651">
        <f ca="1">F161*'Summary by IS Category'!$E$19</f>
        <v>-504.66632557790751</v>
      </c>
      <c r="AC161" s="552">
        <f t="shared" ca="1" si="38"/>
        <v>760581.28777458763</v>
      </c>
    </row>
    <row r="162" spans="1:29">
      <c r="A162" s="12">
        <f t="shared" si="67"/>
        <v>149</v>
      </c>
      <c r="B162" s="52"/>
      <c r="C162" s="45"/>
      <c r="D162" s="45"/>
      <c r="E162" s="45"/>
      <c r="F162" s="45"/>
      <c r="G162" s="45"/>
      <c r="J162" s="45"/>
      <c r="K162" s="45"/>
      <c r="L162" s="45"/>
      <c r="M162" s="45"/>
      <c r="N162" s="45"/>
      <c r="Q162" s="45"/>
      <c r="R162" s="45"/>
      <c r="S162" s="45"/>
      <c r="T162" s="45"/>
      <c r="U162" s="45"/>
      <c r="X162" s="43"/>
      <c r="Y162" s="651">
        <f>C162*'Summary by IS Category'!$B$19</f>
        <v>0</v>
      </c>
      <c r="Z162" s="651">
        <f>D162*'Summary by IS Category'!$C$19</f>
        <v>0</v>
      </c>
      <c r="AA162" s="651">
        <f>E162*'Summary by IS Category'!$D$19</f>
        <v>0</v>
      </c>
      <c r="AB162" s="651">
        <f ca="1">F162*'Summary by IS Category'!$E$19</f>
        <v>0</v>
      </c>
      <c r="AC162" s="552">
        <f t="shared" ca="1" si="38"/>
        <v>0</v>
      </c>
    </row>
    <row r="163" spans="1:29">
      <c r="A163" s="12">
        <f t="shared" si="67"/>
        <v>150</v>
      </c>
      <c r="B163" s="44" t="s">
        <v>99</v>
      </c>
      <c r="C163" s="45">
        <f>SUMIF('Labor by Employee Grp'!$A$15:$A$121,$B163,'Labor by Employee Grp'!B$15:B$121)</f>
        <v>27645.870957006704</v>
      </c>
      <c r="D163" s="45">
        <f>SUMIF('Labor by Employee Grp'!$A$15:$A$121,$B163,'Labor by Employee Grp'!C$15:C$121)</f>
        <v>224786.42096114423</v>
      </c>
      <c r="E163" s="45">
        <f>SUMIF('Labor by Employee Grp'!$A$15:$A$121,$B163,'Labor by Employee Grp'!D$15:D$121)</f>
        <v>0</v>
      </c>
      <c r="F163" s="45">
        <f>SUMIF('Labor by Employee Grp'!$A$15:$A$121,$B163,'Labor by Employee Grp'!E$15:E$121)</f>
        <v>-709.90425586138622</v>
      </c>
      <c r="G163" s="45">
        <f t="shared" ref="G163:G168" si="76">SUM(C163:F163)</f>
        <v>251722.38766228955</v>
      </c>
      <c r="H163" s="12" t="s">
        <v>2764</v>
      </c>
      <c r="J163" s="45">
        <f>'Sal by FERC'!C163*$L$7</f>
        <v>823.84695451879975</v>
      </c>
      <c r="K163" s="45">
        <f>'Sal by FERC'!D163*$L$6</f>
        <v>1545.4066441078667</v>
      </c>
      <c r="L163" s="45">
        <f>'Sal by FERC'!E163*$L$8</f>
        <v>0</v>
      </c>
      <c r="M163" s="45">
        <f>IF(C163+D163+E163=0,0,($L$7*C163/(C163+D163+E163)+$L$6*D163/(C163+D163+E163)+$L$8*E163/(C163+D163+E163))*F163)</f>
        <v>-6.6629479140700871</v>
      </c>
      <c r="N163" s="45">
        <f t="shared" ref="N163:N168" si="77">SUM(J163:M163)</f>
        <v>2362.5906507125965</v>
      </c>
      <c r="O163" s="36" t="s">
        <v>2764</v>
      </c>
      <c r="Q163" s="45">
        <f>'Sal by FERC'!J163+'Sal by FERC'!C163</f>
        <v>28469.717911525502</v>
      </c>
      <c r="R163" s="45">
        <f>'Sal by FERC'!K163+'Sal by FERC'!D163</f>
        <v>226331.8276052521</v>
      </c>
      <c r="S163" s="45">
        <f>'Sal by FERC'!L163+'Sal by FERC'!E163</f>
        <v>0</v>
      </c>
      <c r="T163" s="45">
        <f>'Sal by FERC'!M163+'Sal by FERC'!F163</f>
        <v>-716.56720377545628</v>
      </c>
      <c r="U163" s="45">
        <f t="shared" ref="U163:U168" si="78">SUM(Q163:T163)</f>
        <v>254084.97831300215</v>
      </c>
      <c r="V163" s="36" t="s">
        <v>2764</v>
      </c>
      <c r="X163" s="43"/>
      <c r="Y163" s="651">
        <f>C163*'Summary by IS Category'!$B$19</f>
        <v>823.84695451879975</v>
      </c>
      <c r="Z163" s="651">
        <f>D163*'Summary by IS Category'!$C$19</f>
        <v>1545.4066441078667</v>
      </c>
      <c r="AA163" s="651">
        <f>E163*'Summary by IS Category'!$D$19</f>
        <v>0</v>
      </c>
      <c r="AB163" s="651">
        <f ca="1">F163*'Summary by IS Category'!$E$19</f>
        <v>-3.1874748164854627</v>
      </c>
      <c r="AC163" s="552">
        <f t="shared" ca="1" si="38"/>
        <v>2366.0661238101811</v>
      </c>
    </row>
    <row r="164" spans="1:29">
      <c r="A164" s="12">
        <f t="shared" si="67"/>
        <v>151</v>
      </c>
      <c r="B164" s="44" t="s">
        <v>102</v>
      </c>
      <c r="C164" s="45">
        <f>SUMIF('Labor by Employee Grp'!$A$15:$A$121,$B164,'Labor by Employee Grp'!B$15:B$121)</f>
        <v>455304.50500793842</v>
      </c>
      <c r="D164" s="45">
        <f>SUMIF('Labor by Employee Grp'!$A$15:$A$121,$B164,'Labor by Employee Grp'!C$15:C$121)</f>
        <v>1485334.6486199636</v>
      </c>
      <c r="E164" s="45">
        <f>SUMIF('Labor by Employee Grp'!$A$15:$A$121,$B164,'Labor by Employee Grp'!D$15:D$121)</f>
        <v>0</v>
      </c>
      <c r="F164" s="45">
        <f>SUMIF('Labor by Employee Grp'!$A$15:$A$121,$B164,'Labor by Employee Grp'!E$15:E$121)</f>
        <v>-7094.9322681188232</v>
      </c>
      <c r="G164" s="45">
        <f t="shared" si="76"/>
        <v>1933544.2213597833</v>
      </c>
      <c r="H164" s="12" t="s">
        <v>2764</v>
      </c>
      <c r="I164" s="53"/>
      <c r="J164" s="45">
        <f>'Sal by FERC'!C164*$L$7</f>
        <v>13568.074249236564</v>
      </c>
      <c r="K164" s="45">
        <f>'Sal by FERC'!D164*$L$6</f>
        <v>10211.67570926225</v>
      </c>
      <c r="L164" s="45">
        <f>'Sal by FERC'!E164*$L$8</f>
        <v>0</v>
      </c>
      <c r="M164" s="45">
        <f t="shared" ref="M164:M168" si="79">IF(C164+D164+E164=0,0,($L$7*C164/(C164+D164+E164)+$L$6*D164/(C164+D164+E164)+$L$8*E164/(C164+D164+E164))*F164)</f>
        <v>-86.93822083974095</v>
      </c>
      <c r="N164" s="45">
        <f t="shared" si="77"/>
        <v>23692.811737659074</v>
      </c>
      <c r="O164" s="36" t="s">
        <v>2764</v>
      </c>
      <c r="P164" s="46"/>
      <c r="Q164" s="45">
        <f>'Sal by FERC'!J164+'Sal by FERC'!C164</f>
        <v>468872.57925717498</v>
      </c>
      <c r="R164" s="45">
        <f>'Sal by FERC'!K164+'Sal by FERC'!D164</f>
        <v>1495546.3243292258</v>
      </c>
      <c r="S164" s="45">
        <f>'Sal by FERC'!L164+'Sal by FERC'!E164</f>
        <v>0</v>
      </c>
      <c r="T164" s="45">
        <f>'Sal by FERC'!M164+'Sal by FERC'!F164</f>
        <v>-7181.8704889585642</v>
      </c>
      <c r="U164" s="45">
        <f t="shared" si="78"/>
        <v>1957237.033097442</v>
      </c>
      <c r="V164" s="36" t="s">
        <v>2764</v>
      </c>
      <c r="W164" s="46"/>
      <c r="X164" s="43"/>
      <c r="Y164" s="651">
        <f>C164*'Summary by IS Category'!$B$19</f>
        <v>13568.074249236564</v>
      </c>
      <c r="Z164" s="651">
        <f>D164*'Summary by IS Category'!$C$19</f>
        <v>10211.67570926225</v>
      </c>
      <c r="AA164" s="651">
        <f>E164*'Summary by IS Category'!$D$19</f>
        <v>0</v>
      </c>
      <c r="AB164" s="651">
        <f ca="1">F164*'Summary by IS Category'!$E$19</f>
        <v>-31.856292933274869</v>
      </c>
      <c r="AC164" s="552">
        <f t="shared" ca="1" si="38"/>
        <v>23747.893665565538</v>
      </c>
    </row>
    <row r="165" spans="1:29">
      <c r="A165" s="12">
        <f t="shared" si="67"/>
        <v>152</v>
      </c>
      <c r="B165" s="391" t="s">
        <v>97</v>
      </c>
      <c r="C165" s="392">
        <f ca="1">SUMIF('Labor by Employee Grp'!$A$15:$A$121,$B165,'Labor by Employee Grp'!B$15:B$121)*$E$364</f>
        <v>126939.46215904348</v>
      </c>
      <c r="D165" s="392">
        <f ca="1">SUMIF('Labor by Employee Grp'!$A$15:$A$121,$B165,'Labor by Employee Grp'!C$15:C$121)*$E$364</f>
        <v>0</v>
      </c>
      <c r="E165" s="392">
        <f ca="1">SUMIF('Labor by Employee Grp'!$A$15:$A$121,$B165,'Labor by Employee Grp'!D$15:D$121)*$E$364</f>
        <v>0</v>
      </c>
      <c r="F165" s="392">
        <f ca="1">SUMIF('Labor by Employee Grp'!$A$15:$A$121,$B165,'Labor by Employee Grp'!E$15:E$121)*$E$364</f>
        <v>0</v>
      </c>
      <c r="G165" s="392">
        <f ca="1">SUM(C165:F165)</f>
        <v>126939.46215904348</v>
      </c>
      <c r="H165" s="12" t="s">
        <v>2764</v>
      </c>
      <c r="J165" s="392">
        <f ca="1">'Sal by FERC'!C165*$L$7</f>
        <v>3782.7959723394956</v>
      </c>
      <c r="K165" s="392">
        <f ca="1">'Sal by FERC'!D165*$L$6</f>
        <v>0</v>
      </c>
      <c r="L165" s="392">
        <f ca="1">'Sal by FERC'!E165*$L$8</f>
        <v>0</v>
      </c>
      <c r="M165" s="392">
        <f t="shared" ca="1" si="79"/>
        <v>0</v>
      </c>
      <c r="N165" s="392">
        <f t="shared" ca="1" si="77"/>
        <v>3782.7959723394956</v>
      </c>
      <c r="O165" s="36" t="s">
        <v>2764</v>
      </c>
      <c r="Q165" s="392">
        <f ca="1">'Sal by FERC'!J165+'Sal by FERC'!C165</f>
        <v>130722.25813138297</v>
      </c>
      <c r="R165" s="392">
        <f ca="1">'Sal by FERC'!K165+'Sal by FERC'!D165</f>
        <v>0</v>
      </c>
      <c r="S165" s="392">
        <f ca="1">'Sal by FERC'!L165+'Sal by FERC'!E165</f>
        <v>0</v>
      </c>
      <c r="T165" s="392">
        <f ca="1">'Sal by FERC'!M165+'Sal by FERC'!F165</f>
        <v>0</v>
      </c>
      <c r="U165" s="392">
        <f t="shared" ca="1" si="78"/>
        <v>130722.25813138297</v>
      </c>
      <c r="V165" s="36" t="s">
        <v>2764</v>
      </c>
      <c r="X165" s="43"/>
      <c r="Y165" s="651">
        <f ca="1">C165*'Summary by IS Category'!$B$19</f>
        <v>3782.7959723394956</v>
      </c>
      <c r="Z165" s="651">
        <f ca="1">D165*'Summary by IS Category'!$C$19</f>
        <v>0</v>
      </c>
      <c r="AA165" s="651">
        <f ca="1">E165*'Summary by IS Category'!$D$19</f>
        <v>0</v>
      </c>
      <c r="AB165" s="651">
        <f ca="1">F165*'Summary by IS Category'!$E$19</f>
        <v>0</v>
      </c>
      <c r="AC165" s="552">
        <f t="shared" ca="1" si="38"/>
        <v>3782.7959723394956</v>
      </c>
    </row>
    <row r="166" spans="1:29">
      <c r="A166" s="12">
        <f t="shared" si="67"/>
        <v>153</v>
      </c>
      <c r="B166" s="391" t="s">
        <v>98</v>
      </c>
      <c r="C166" s="392">
        <f ca="1">SUMIF('Labor by Employee Grp'!$A$15:$A$121,$B166,'Labor by Employee Grp'!B$15:B$121)*$E$364</f>
        <v>49662.170068401501</v>
      </c>
      <c r="D166" s="392">
        <f ca="1">SUMIF('Labor by Employee Grp'!$A$15:$A$121,$B166,'Labor by Employee Grp'!C$15:C$121)*$E$364</f>
        <v>231122.87961159222</v>
      </c>
      <c r="E166" s="392">
        <f ca="1">SUMIF('Labor by Employee Grp'!$A$15:$A$121,$B166,'Labor by Employee Grp'!D$15:D$121)*$E$364</f>
        <v>0</v>
      </c>
      <c r="F166" s="392">
        <f ca="1">SUMIF('Labor by Employee Grp'!$A$15:$A$121,$B166,'Labor by Employee Grp'!E$15:E$121)*$E$364</f>
        <v>43.709363462019198</v>
      </c>
      <c r="G166" s="392">
        <f t="shared" ca="1" si="76"/>
        <v>280828.75904345571</v>
      </c>
      <c r="H166" s="12" t="s">
        <v>2764</v>
      </c>
      <c r="J166" s="392">
        <f ca="1">'Sal by FERC'!C166*$L$7</f>
        <v>1479.9326680383647</v>
      </c>
      <c r="K166" s="392">
        <f ca="1">'Sal by FERC'!D166*$L$6</f>
        <v>1588.9697973296966</v>
      </c>
      <c r="L166" s="392">
        <f ca="1">'Sal by FERC'!E166*$L$8</f>
        <v>0</v>
      </c>
      <c r="M166" s="392">
        <f t="shared" ca="1" si="79"/>
        <v>0.47773118063492459</v>
      </c>
      <c r="N166" s="392">
        <f t="shared" ca="1" si="77"/>
        <v>3069.3801965486964</v>
      </c>
      <c r="O166" s="36" t="s">
        <v>2764</v>
      </c>
      <c r="Q166" s="392">
        <f ca="1">'Sal by FERC'!J166+'Sal by FERC'!C166</f>
        <v>51142.102736439869</v>
      </c>
      <c r="R166" s="392">
        <f ca="1">'Sal by FERC'!K166+'Sal by FERC'!D166</f>
        <v>232711.8494089219</v>
      </c>
      <c r="S166" s="392">
        <f ca="1">'Sal by FERC'!L166+'Sal by FERC'!E166</f>
        <v>0</v>
      </c>
      <c r="T166" s="392">
        <f ca="1">'Sal by FERC'!M166+'Sal by FERC'!F166</f>
        <v>44.187094642654124</v>
      </c>
      <c r="U166" s="392">
        <f t="shared" ca="1" si="78"/>
        <v>283898.13924000441</v>
      </c>
      <c r="V166" s="36" t="s">
        <v>2764</v>
      </c>
      <c r="X166" s="43"/>
      <c r="Y166" s="651">
        <f ca="1">C166*'Summary by IS Category'!$B$19</f>
        <v>1479.9326680383647</v>
      </c>
      <c r="Z166" s="651">
        <f ca="1">D166*'Summary by IS Category'!$C$19</f>
        <v>1588.9697973296966</v>
      </c>
      <c r="AA166" s="651">
        <f ca="1">E166*'Summary by IS Category'!$D$19</f>
        <v>0</v>
      </c>
      <c r="AB166" s="651">
        <f ca="1">F166*'Summary by IS Category'!$E$19</f>
        <v>0.19625533179927818</v>
      </c>
      <c r="AC166" s="552">
        <f t="shared" ca="1" si="38"/>
        <v>3069.0987206998607</v>
      </c>
    </row>
    <row r="167" spans="1:29">
      <c r="A167" s="12">
        <f t="shared" si="67"/>
        <v>154</v>
      </c>
      <c r="B167" s="391" t="s">
        <v>101</v>
      </c>
      <c r="C167" s="392">
        <f ca="1">SUMIF('Labor by Employee Grp'!$A$15:$A$121,$B167,'Labor by Employee Grp'!B$15:B$121)*$E$364</f>
        <v>1363918.508566858</v>
      </c>
      <c r="D167" s="392">
        <f ca="1">SUMIF('Labor by Employee Grp'!$A$15:$A$121,$B167,'Labor by Employee Grp'!C$15:C$121)*$E$364</f>
        <v>7068623.761701989</v>
      </c>
      <c r="E167" s="392">
        <f ca="1">SUMIF('Labor by Employee Grp'!$A$15:$A$121,$B167,'Labor by Employee Grp'!D$15:D$121)*$E$364</f>
        <v>0</v>
      </c>
      <c r="F167" s="392">
        <f ca="1">SUMIF('Labor by Employee Grp'!$A$15:$A$121,$B167,'Labor by Employee Grp'!E$15:E$121)*$E$364</f>
        <v>5086.4549106465847</v>
      </c>
      <c r="G167" s="392">
        <f t="shared" ca="1" si="76"/>
        <v>8437628.7251794934</v>
      </c>
      <c r="H167" s="12" t="s">
        <v>2764</v>
      </c>
      <c r="I167" s="53"/>
      <c r="J167" s="392">
        <f ca="1">'Sal by FERC'!C167*$L$7</f>
        <v>40644.771555292369</v>
      </c>
      <c r="K167" s="392">
        <f ca="1">'Sal by FERC'!D167*$L$6</f>
        <v>48596.788361701176</v>
      </c>
      <c r="L167" s="392">
        <f ca="1">'Sal by FERC'!E167*$L$8</f>
        <v>0</v>
      </c>
      <c r="M167" s="392">
        <f t="shared" ca="1" si="79"/>
        <v>53.829931250268288</v>
      </c>
      <c r="N167" s="392">
        <f t="shared" ca="1" si="77"/>
        <v>89295.389848243809</v>
      </c>
      <c r="O167" s="36" t="s">
        <v>2764</v>
      </c>
      <c r="P167" s="46"/>
      <c r="Q167" s="392">
        <f ca="1">'Sal by FERC'!J167+'Sal by FERC'!C167</f>
        <v>1404563.2801221504</v>
      </c>
      <c r="R167" s="392">
        <f ca="1">'Sal by FERC'!K167+'Sal by FERC'!D167</f>
        <v>7117220.5500636902</v>
      </c>
      <c r="S167" s="392">
        <f ca="1">'Sal by FERC'!L167+'Sal by FERC'!E167</f>
        <v>0</v>
      </c>
      <c r="T167" s="392">
        <f ca="1">'Sal by FERC'!M167+'Sal by FERC'!F167</f>
        <v>5140.2848418968533</v>
      </c>
      <c r="U167" s="392">
        <f t="shared" ca="1" si="78"/>
        <v>8526924.1150277369</v>
      </c>
      <c r="V167" s="36" t="s">
        <v>2764</v>
      </c>
      <c r="W167" s="46"/>
      <c r="X167" s="43"/>
      <c r="Y167" s="651">
        <f ca="1">C167*'Summary by IS Category'!$B$19</f>
        <v>40644.771555292369</v>
      </c>
      <c r="Z167" s="651">
        <f ca="1">D167*'Summary by IS Category'!$C$19</f>
        <v>48596.788361701176</v>
      </c>
      <c r="AA167" s="651">
        <f ca="1">E167*'Summary by IS Category'!$D$19</f>
        <v>0</v>
      </c>
      <c r="AB167" s="651">
        <f ca="1">F167*'Summary by IS Category'!$E$19</f>
        <v>22.838216279182998</v>
      </c>
      <c r="AC167" s="552">
        <f t="shared" ca="1" si="38"/>
        <v>89264.398133272727</v>
      </c>
    </row>
    <row r="168" spans="1:29">
      <c r="A168" s="12">
        <f t="shared" si="67"/>
        <v>155</v>
      </c>
      <c r="B168" s="391" t="s">
        <v>2776</v>
      </c>
      <c r="C168" s="392">
        <f ca="1">SUMIF('Labor by Employee Grp'!$A$15:$A$121,$B168,'Labor by Employee Grp'!B$15:B$121)*$E$364</f>
        <v>0</v>
      </c>
      <c r="D168" s="392">
        <f ca="1">SUMIF('Labor by Employee Grp'!$A$15:$A$121,$B168,'Labor by Employee Grp'!C$15:C$121)*$E$364</f>
        <v>0</v>
      </c>
      <c r="E168" s="392">
        <f ca="1">SUMIF('Labor by Employee Grp'!$A$15:$A$121,$B168,'Labor by Employee Grp'!D$15:D$121)*$E$364</f>
        <v>0</v>
      </c>
      <c r="F168" s="392">
        <f ca="1">SUMIF('Labor by Employee Grp'!$A$15:$A$121,$B168,'Labor by Employee Grp'!E$15:E$121)*$E$364</f>
        <v>0</v>
      </c>
      <c r="G168" s="392">
        <f t="shared" ca="1" si="76"/>
        <v>0</v>
      </c>
      <c r="H168" s="12" t="s">
        <v>2764</v>
      </c>
      <c r="I168" s="53"/>
      <c r="J168" s="392">
        <f ca="1">'Sal by FERC'!C168*$L$7</f>
        <v>0</v>
      </c>
      <c r="K168" s="392">
        <f ca="1">'Sal by FERC'!D168*$L$6</f>
        <v>0</v>
      </c>
      <c r="L168" s="392">
        <f ca="1">'Sal by FERC'!E168*$L$8</f>
        <v>0</v>
      </c>
      <c r="M168" s="392">
        <f t="shared" ca="1" si="79"/>
        <v>0</v>
      </c>
      <c r="N168" s="392">
        <f t="shared" ca="1" si="77"/>
        <v>0</v>
      </c>
      <c r="O168" s="36" t="s">
        <v>2764</v>
      </c>
      <c r="P168" s="46"/>
      <c r="Q168" s="392">
        <f ca="1">'Sal by FERC'!J168+'Sal by FERC'!C168</f>
        <v>0</v>
      </c>
      <c r="R168" s="392">
        <f ca="1">'Sal by FERC'!K168+'Sal by FERC'!D168</f>
        <v>0</v>
      </c>
      <c r="S168" s="392">
        <f ca="1">'Sal by FERC'!L168+'Sal by FERC'!E168</f>
        <v>0</v>
      </c>
      <c r="T168" s="392">
        <f ca="1">'Sal by FERC'!M168+'Sal by FERC'!F168</f>
        <v>0</v>
      </c>
      <c r="U168" s="392">
        <f t="shared" ca="1" si="78"/>
        <v>0</v>
      </c>
      <c r="V168" s="36" t="s">
        <v>2764</v>
      </c>
      <c r="W168" s="46"/>
      <c r="X168" s="43"/>
      <c r="Y168" s="651">
        <f ca="1">C168*'Summary by IS Category'!$B$19</f>
        <v>0</v>
      </c>
      <c r="Z168" s="651">
        <f ca="1">D168*'Summary by IS Category'!$C$19</f>
        <v>0</v>
      </c>
      <c r="AA168" s="651">
        <f ca="1">E168*'Summary by IS Category'!$D$19</f>
        <v>0</v>
      </c>
      <c r="AB168" s="651">
        <f ca="1">F168*'Summary by IS Category'!$E$19</f>
        <v>0</v>
      </c>
      <c r="AC168" s="552">
        <f t="shared" ca="1" si="38"/>
        <v>0</v>
      </c>
    </row>
    <row r="169" spans="1:29">
      <c r="A169" s="12">
        <f t="shared" si="67"/>
        <v>156</v>
      </c>
      <c r="B169" s="47" t="s">
        <v>2777</v>
      </c>
      <c r="C169" s="48">
        <f ca="1">SUM(C163:C168)</f>
        <v>2023470.516759248</v>
      </c>
      <c r="D169" s="48">
        <f ca="1">SUM(D163:D168)</f>
        <v>9009867.710894689</v>
      </c>
      <c r="E169" s="48">
        <f ca="1">SUM(E163:E168)</f>
        <v>0</v>
      </c>
      <c r="F169" s="48">
        <f ca="1">SUM(F163:F168)</f>
        <v>-2674.6722498716053</v>
      </c>
      <c r="G169" s="48">
        <f ca="1">SUM(G163:G168)</f>
        <v>11030663.555404065</v>
      </c>
      <c r="H169" s="36"/>
      <c r="I169" s="49">
        <f ca="1">+G169/$G$265</f>
        <v>7.4917252114535787E-2</v>
      </c>
      <c r="J169" s="48">
        <f ca="1">SUM(J163:J168)</f>
        <v>60299.421399425592</v>
      </c>
      <c r="K169" s="48">
        <f ca="1">SUM(K163:K168)</f>
        <v>61942.840512400988</v>
      </c>
      <c r="L169" s="48">
        <f ca="1">SUM(L163:L168)</f>
        <v>0</v>
      </c>
      <c r="M169" s="48">
        <f ca="1">SUM(M163:M168)</f>
        <v>-39.293506322907831</v>
      </c>
      <c r="N169" s="48">
        <f ca="1">SUM(N163:N168)</f>
        <v>122202.96840550368</v>
      </c>
      <c r="P169" s="49">
        <f ca="1">+N169/$N$265</f>
        <v>3.7276680701036409E-2</v>
      </c>
      <c r="Q169" s="48">
        <f ca="1">SUM(Q163:Q168)</f>
        <v>2083769.9381586737</v>
      </c>
      <c r="R169" s="48">
        <f ca="1">SUM(R163:R168)</f>
        <v>9071810.5514070895</v>
      </c>
      <c r="S169" s="48">
        <f ca="1">SUM(S163:S168)</f>
        <v>0</v>
      </c>
      <c r="T169" s="48">
        <f ca="1">SUM(T163:T168)</f>
        <v>-2713.9657561945132</v>
      </c>
      <c r="U169" s="48">
        <f ca="1">SUM(U163:U168)</f>
        <v>11152866.523809569</v>
      </c>
      <c r="W169" s="49">
        <f ca="1">+U169/$U$265</f>
        <v>7.4097424644618728E-2</v>
      </c>
      <c r="X169" s="43"/>
      <c r="Y169" s="651">
        <f ca="1">C169*'Summary by IS Category'!$B$19</f>
        <v>60299.421399425592</v>
      </c>
      <c r="Z169" s="651">
        <f ca="1">D169*'Summary by IS Category'!$C$19</f>
        <v>61942.840512400988</v>
      </c>
      <c r="AA169" s="651">
        <f ca="1">E169*'Summary by IS Category'!$D$19</f>
        <v>0</v>
      </c>
      <c r="AB169" s="651">
        <f ca="1">F169*'Summary by IS Category'!$E$19</f>
        <v>-12.009296138778057</v>
      </c>
      <c r="AC169" s="552">
        <f t="shared" ca="1" si="38"/>
        <v>122230.25261568782</v>
      </c>
    </row>
    <row r="170" spans="1:29">
      <c r="A170" s="12">
        <f t="shared" si="67"/>
        <v>157</v>
      </c>
      <c r="B170" s="52"/>
      <c r="C170" s="45"/>
      <c r="D170" s="45"/>
      <c r="E170" s="45"/>
      <c r="F170" s="45"/>
      <c r="G170" s="45"/>
      <c r="J170" s="45"/>
      <c r="K170" s="45"/>
      <c r="L170" s="45"/>
      <c r="M170" s="45"/>
      <c r="N170" s="45"/>
      <c r="Q170" s="45"/>
      <c r="R170" s="45"/>
      <c r="S170" s="45"/>
      <c r="T170" s="45"/>
      <c r="U170" s="45"/>
      <c r="X170" s="43"/>
      <c r="Y170" s="651">
        <f>C170*'Summary by IS Category'!$B$19</f>
        <v>0</v>
      </c>
      <c r="Z170" s="651">
        <f>D170*'Summary by IS Category'!$C$19</f>
        <v>0</v>
      </c>
      <c r="AA170" s="651">
        <f>E170*'Summary by IS Category'!$D$19</f>
        <v>0</v>
      </c>
      <c r="AB170" s="651">
        <f ca="1">F170*'Summary by IS Category'!$E$19</f>
        <v>0</v>
      </c>
      <c r="AC170" s="552">
        <f t="shared" ref="AC170:AC233" ca="1" si="80">SUM(Y170:AB170)</f>
        <v>0</v>
      </c>
    </row>
    <row r="171" spans="1:29">
      <c r="A171" s="12">
        <f t="shared" si="67"/>
        <v>158</v>
      </c>
      <c r="B171" s="44" t="s">
        <v>100</v>
      </c>
      <c r="C171" s="45">
        <f>SUMIF('Labor by Employee Grp'!$A$15:$A$121,$B171,'Labor by Employee Grp'!B$15:B$121)</f>
        <v>173401.43024035107</v>
      </c>
      <c r="D171" s="45">
        <f>SUMIF('Labor by Employee Grp'!$A$15:$A$121,$B171,'Labor by Employee Grp'!C$15:C$121)</f>
        <v>858.12589810196596</v>
      </c>
      <c r="E171" s="45">
        <f>SUMIF('Labor by Employee Grp'!$A$15:$A$121,$B171,'Labor by Employee Grp'!D$15:D$121)</f>
        <v>102985.15514900157</v>
      </c>
      <c r="F171" s="45">
        <f>SUMIF('Labor by Employee Grp'!$A$15:$A$121,$B171,'Labor by Employee Grp'!E$15:E$121)</f>
        <v>0</v>
      </c>
      <c r="G171" s="45">
        <f t="shared" ref="G171:G176" si="81">SUM(C171:F171)</f>
        <v>277244.71128745459</v>
      </c>
      <c r="H171" s="12" t="s">
        <v>2764</v>
      </c>
      <c r="J171" s="45">
        <f>'Sal by FERC'!C171*$L$7</f>
        <v>5167.3626211624614</v>
      </c>
      <c r="K171" s="45">
        <f>'Sal by FERC'!D171*$L$6</f>
        <v>5.8996155494510161</v>
      </c>
      <c r="L171" s="45">
        <f>'Sal by FERC'!E171*$L$8</f>
        <v>3089.5546544700469</v>
      </c>
      <c r="M171" s="45">
        <f t="shared" ref="M171:M176" si="82">IF(C171+D171+E171=0,0,($L$7*C171/(C171+D171+E171)+$L$6*D171/(C171+D171+E171)+$L$8*E171/(C171+D171+E171))*F171)</f>
        <v>0</v>
      </c>
      <c r="N171" s="45">
        <f t="shared" ref="N171:N176" si="83">SUM(J171:M171)</f>
        <v>8262.8168911819594</v>
      </c>
      <c r="O171" s="36" t="s">
        <v>2764</v>
      </c>
      <c r="Q171" s="45">
        <f>'Sal by FERC'!J171+'Sal by FERC'!C171</f>
        <v>178568.79286151353</v>
      </c>
      <c r="R171" s="45">
        <f>'Sal by FERC'!K171+'Sal by FERC'!D171</f>
        <v>864.02551365141699</v>
      </c>
      <c r="S171" s="45">
        <f>'Sal by FERC'!L171+'Sal by FERC'!E171</f>
        <v>106074.70980347162</v>
      </c>
      <c r="T171" s="45">
        <f>'Sal by FERC'!M171+'Sal by FERC'!F171</f>
        <v>0</v>
      </c>
      <c r="U171" s="45">
        <f t="shared" ref="U171:U176" si="84">SUM(Q171:T171)</f>
        <v>285507.52817863657</v>
      </c>
      <c r="V171" s="36" t="s">
        <v>2764</v>
      </c>
      <c r="X171" s="43"/>
      <c r="Y171" s="651">
        <f t="shared" ref="Y171:Y175" si="85">Q171-C171</f>
        <v>5167.3626211624651</v>
      </c>
      <c r="Z171" s="651">
        <f t="shared" ref="Z171:Z175" si="86">R171-D171</f>
        <v>5.8996155494510276</v>
      </c>
      <c r="AA171" s="651">
        <f t="shared" ref="AA171:AA175" si="87">S171-E171</f>
        <v>3089.5546544700483</v>
      </c>
      <c r="AB171" s="651">
        <f t="shared" ref="AB171:AB175" si="88">T171-F171</f>
        <v>0</v>
      </c>
      <c r="AC171" s="552">
        <f t="shared" si="80"/>
        <v>8262.8168911819648</v>
      </c>
    </row>
    <row r="172" spans="1:29">
      <c r="A172" s="12">
        <f t="shared" si="67"/>
        <v>159</v>
      </c>
      <c r="B172" s="44" t="s">
        <v>103</v>
      </c>
      <c r="C172" s="45">
        <f>SUMIF('Labor by Employee Grp'!$A$15:$A$121,$B172,'Labor by Employee Grp'!B$15:B$121)</f>
        <v>318982.621866917</v>
      </c>
      <c r="D172" s="45">
        <f>SUMIF('Labor by Employee Grp'!$A$15:$A$121,$B172,'Labor by Employee Grp'!C$15:C$121)</f>
        <v>106197.75819992479</v>
      </c>
      <c r="E172" s="45">
        <f>SUMIF('Labor by Employee Grp'!$A$15:$A$121,$B172,'Labor by Employee Grp'!D$15:D$121)</f>
        <v>450991.42876433628</v>
      </c>
      <c r="F172" s="45">
        <f>SUMIF('Labor by Employee Grp'!$A$15:$A$121,$B172,'Labor by Employee Grp'!E$15:E$121)</f>
        <v>131.04976195019046</v>
      </c>
      <c r="G172" s="45">
        <f t="shared" si="81"/>
        <v>876302.85859312827</v>
      </c>
      <c r="H172" s="12" t="s">
        <v>2764</v>
      </c>
      <c r="I172" s="53"/>
      <c r="J172" s="45">
        <f>'Sal by FERC'!C172*$L$7</f>
        <v>9505.6821316341266</v>
      </c>
      <c r="K172" s="45">
        <f>'Sal by FERC'!D172*$L$6</f>
        <v>730.10958762448297</v>
      </c>
      <c r="L172" s="45">
        <f>'Sal by FERC'!E172*$L$8</f>
        <v>13529.742862930088</v>
      </c>
      <c r="M172" s="45">
        <f t="shared" si="82"/>
        <v>3.5546312015785797</v>
      </c>
      <c r="N172" s="45">
        <f t="shared" si="83"/>
        <v>23769.089213390278</v>
      </c>
      <c r="O172" s="36" t="s">
        <v>2764</v>
      </c>
      <c r="P172" s="46"/>
      <c r="Q172" s="45">
        <f>'Sal by FERC'!J172+'Sal by FERC'!C172</f>
        <v>328488.30399855116</v>
      </c>
      <c r="R172" s="45">
        <f>'Sal by FERC'!K172+'Sal by FERC'!D172</f>
        <v>106927.86778754927</v>
      </c>
      <c r="S172" s="45">
        <f>'Sal by FERC'!L172+'Sal by FERC'!E172</f>
        <v>464521.17162726639</v>
      </c>
      <c r="T172" s="45">
        <f>'Sal by FERC'!M172+'Sal by FERC'!F172</f>
        <v>134.60439315176905</v>
      </c>
      <c r="U172" s="45">
        <f t="shared" si="84"/>
        <v>900071.94780651864</v>
      </c>
      <c r="V172" s="36" t="s">
        <v>2764</v>
      </c>
      <c r="W172" s="46"/>
      <c r="X172" s="43"/>
      <c r="Y172" s="651">
        <f t="shared" si="85"/>
        <v>9505.682131634152</v>
      </c>
      <c r="Z172" s="651">
        <f t="shared" si="86"/>
        <v>730.1095876244799</v>
      </c>
      <c r="AA172" s="651">
        <f t="shared" si="87"/>
        <v>13529.742862930114</v>
      </c>
      <c r="AB172" s="651">
        <f t="shared" si="88"/>
        <v>3.5546312015785873</v>
      </c>
      <c r="AC172" s="552">
        <f t="shared" si="80"/>
        <v>23769.089213390325</v>
      </c>
    </row>
    <row r="173" spans="1:29">
      <c r="A173" s="12">
        <f t="shared" si="67"/>
        <v>160</v>
      </c>
      <c r="B173" s="391" t="s">
        <v>97</v>
      </c>
      <c r="C173" s="392">
        <f ca="1">SUMIF('Labor by Employee Grp'!$A$15:$A$121,$B173,'Labor by Employee Grp'!B$15:B$121)*$F$364</f>
        <v>91507.383752234251</v>
      </c>
      <c r="D173" s="392">
        <f ca="1">SUMIF('Labor by Employee Grp'!$A$15:$A$121,$B173,'Labor by Employee Grp'!C$15:C$121)*$F$364</f>
        <v>0</v>
      </c>
      <c r="E173" s="392">
        <f ca="1">SUMIF('Labor by Employee Grp'!$A$15:$A$121,$B173,'Labor by Employee Grp'!D$15:D$121)*$F$364</f>
        <v>0</v>
      </c>
      <c r="F173" s="392">
        <f ca="1">SUMIF('Labor by Employee Grp'!$A$15:$A$121,$B173,'Labor by Employee Grp'!E$15:E$121)*$F$364</f>
        <v>0</v>
      </c>
      <c r="G173" s="392">
        <f t="shared" ca="1" si="81"/>
        <v>91507.383752234251</v>
      </c>
      <c r="H173" s="12" t="s">
        <v>2764</v>
      </c>
      <c r="J173" s="392">
        <f ca="1">'Sal by FERC'!C173*$L$7</f>
        <v>2726.9200358165808</v>
      </c>
      <c r="K173" s="392">
        <f ca="1">'Sal by FERC'!D173*$L$6</f>
        <v>0</v>
      </c>
      <c r="L173" s="392">
        <f ca="1">'Sal by FERC'!E173*$L$8</f>
        <v>0</v>
      </c>
      <c r="M173" s="392">
        <f t="shared" ca="1" si="82"/>
        <v>0</v>
      </c>
      <c r="N173" s="392">
        <f t="shared" ca="1" si="83"/>
        <v>2726.9200358165808</v>
      </c>
      <c r="O173" s="36" t="s">
        <v>2764</v>
      </c>
      <c r="Q173" s="392">
        <f ca="1">'Sal by FERC'!J173+'Sal by FERC'!C173</f>
        <v>94234.303788050835</v>
      </c>
      <c r="R173" s="392">
        <f ca="1">'Sal by FERC'!K173+'Sal by FERC'!D173</f>
        <v>0</v>
      </c>
      <c r="S173" s="392">
        <f ca="1">'Sal by FERC'!L173+'Sal by FERC'!E173</f>
        <v>0</v>
      </c>
      <c r="T173" s="392">
        <f ca="1">'Sal by FERC'!M173+'Sal by FERC'!F173</f>
        <v>0</v>
      </c>
      <c r="U173" s="392">
        <f t="shared" ca="1" si="84"/>
        <v>94234.303788050835</v>
      </c>
      <c r="V173" s="36" t="s">
        <v>2764</v>
      </c>
      <c r="X173" s="43"/>
      <c r="Y173" s="651">
        <f t="shared" ca="1" si="85"/>
        <v>2726.9200358165835</v>
      </c>
      <c r="Z173" s="651">
        <f t="shared" ca="1" si="86"/>
        <v>0</v>
      </c>
      <c r="AA173" s="651">
        <f t="shared" ca="1" si="87"/>
        <v>0</v>
      </c>
      <c r="AB173" s="651">
        <f t="shared" ca="1" si="88"/>
        <v>0</v>
      </c>
      <c r="AC173" s="552">
        <f t="shared" ca="1" si="80"/>
        <v>2726.9200358165835</v>
      </c>
    </row>
    <row r="174" spans="1:29">
      <c r="A174" s="12">
        <f t="shared" si="67"/>
        <v>161</v>
      </c>
      <c r="B174" s="391" t="s">
        <v>98</v>
      </c>
      <c r="C174" s="392">
        <f ca="1">SUMIF('Labor by Employee Grp'!$A$15:$A$121,$B174,'Labor by Employee Grp'!B$15:B$121)*$F$364</f>
        <v>35800.177321723269</v>
      </c>
      <c r="D174" s="392">
        <f ca="1">SUMIF('Labor by Employee Grp'!$A$15:$A$121,$B174,'Labor by Employee Grp'!C$15:C$121)*$F$364</f>
        <v>166610.52188830837</v>
      </c>
      <c r="E174" s="392">
        <f ca="1">SUMIF('Labor by Employee Grp'!$A$15:$A$121,$B174,'Labor by Employee Grp'!D$15:D$121)*$F$364</f>
        <v>0</v>
      </c>
      <c r="F174" s="392">
        <f ca="1">SUMIF('Labor by Employee Grp'!$A$15:$A$121,$B174,'Labor by Employee Grp'!E$15:E$121)*$F$364</f>
        <v>31.508952597211913</v>
      </c>
      <c r="G174" s="392">
        <f t="shared" ca="1" si="81"/>
        <v>202442.20816262887</v>
      </c>
      <c r="H174" s="12" t="s">
        <v>2764</v>
      </c>
      <c r="J174" s="392">
        <f ca="1">'Sal by FERC'!C174*$L$7</f>
        <v>1066.8452841873534</v>
      </c>
      <c r="K174" s="392">
        <f ca="1">'Sal by FERC'!D174*$L$6</f>
        <v>1145.44733798212</v>
      </c>
      <c r="L174" s="392">
        <f ca="1">'Sal by FERC'!E174*$L$8</f>
        <v>0</v>
      </c>
      <c r="M174" s="392">
        <f t="shared" ca="1" si="82"/>
        <v>0.34438408461189113</v>
      </c>
      <c r="N174" s="392">
        <f t="shared" ca="1" si="83"/>
        <v>2212.6370062540855</v>
      </c>
      <c r="O174" s="36" t="s">
        <v>2764</v>
      </c>
      <c r="Q174" s="392">
        <f ca="1">'Sal by FERC'!J174+'Sal by FERC'!C174</f>
        <v>36867.022605910621</v>
      </c>
      <c r="R174" s="392">
        <f ca="1">'Sal by FERC'!K174+'Sal by FERC'!D174</f>
        <v>167755.9692262905</v>
      </c>
      <c r="S174" s="392">
        <f ca="1">'Sal by FERC'!L174+'Sal by FERC'!E174</f>
        <v>0</v>
      </c>
      <c r="T174" s="392">
        <f ca="1">'Sal by FERC'!M174+'Sal by FERC'!F174</f>
        <v>31.853336681823805</v>
      </c>
      <c r="U174" s="392">
        <f t="shared" ca="1" si="84"/>
        <v>204654.84516888295</v>
      </c>
      <c r="V174" s="36" t="s">
        <v>2764</v>
      </c>
      <c r="X174" s="43"/>
      <c r="Y174" s="651">
        <f t="shared" ca="1" si="85"/>
        <v>1066.8452841873514</v>
      </c>
      <c r="Z174" s="651">
        <f t="shared" ca="1" si="86"/>
        <v>1145.4473379821284</v>
      </c>
      <c r="AA174" s="651">
        <f t="shared" ca="1" si="87"/>
        <v>0</v>
      </c>
      <c r="AB174" s="651">
        <f t="shared" ca="1" si="88"/>
        <v>0.3443840846118924</v>
      </c>
      <c r="AC174" s="552">
        <f t="shared" ca="1" si="80"/>
        <v>2212.6370062540918</v>
      </c>
    </row>
    <row r="175" spans="1:29">
      <c r="A175" s="12">
        <f t="shared" si="67"/>
        <v>162</v>
      </c>
      <c r="B175" s="391" t="s">
        <v>101</v>
      </c>
      <c r="C175" s="392">
        <f ca="1">SUMIF('Labor by Employee Grp'!$A$15:$A$121,$B175,'Labor by Employee Grp'!B$15:B$121)*$F$364</f>
        <v>983213.66931450157</v>
      </c>
      <c r="D175" s="392">
        <f ca="1">SUMIF('Labor by Employee Grp'!$A$15:$A$121,$B175,'Labor by Employee Grp'!C$15:C$121)*$F$364</f>
        <v>5095588.5282687377</v>
      </c>
      <c r="E175" s="392">
        <f ca="1">SUMIF('Labor by Employee Grp'!$A$15:$A$121,$B175,'Labor by Employee Grp'!D$15:D$121)*$F$364</f>
        <v>0</v>
      </c>
      <c r="F175" s="392">
        <f ca="1">SUMIF('Labor by Employee Grp'!$A$15:$A$121,$B175,'Labor by Employee Grp'!E$15:E$121)*$F$364</f>
        <v>3666.6941353809234</v>
      </c>
      <c r="G175" s="392">
        <f t="shared" ca="1" si="81"/>
        <v>6082468.8917186204</v>
      </c>
      <c r="H175" s="12" t="s">
        <v>2764</v>
      </c>
      <c r="I175" s="53"/>
      <c r="J175" s="392">
        <f ca="1">'Sal by FERC'!C175*$L$7</f>
        <v>29299.767345572149</v>
      </c>
      <c r="K175" s="392">
        <f ca="1">'Sal by FERC'!D175*$L$6</f>
        <v>35032.171131847572</v>
      </c>
      <c r="L175" s="392">
        <f ca="1">'Sal by FERC'!E175*$L$8</f>
        <v>0</v>
      </c>
      <c r="M175" s="392">
        <f t="shared" ca="1" si="82"/>
        <v>38.804608846562353</v>
      </c>
      <c r="N175" s="392">
        <f t="shared" ca="1" si="83"/>
        <v>64370.743086266288</v>
      </c>
      <c r="O175" s="36" t="s">
        <v>2764</v>
      </c>
      <c r="P175" s="46"/>
      <c r="Q175" s="392">
        <f ca="1">'Sal by FERC'!J175+'Sal by FERC'!C175</f>
        <v>1012513.4366600737</v>
      </c>
      <c r="R175" s="392">
        <f ca="1">'Sal by FERC'!K175+'Sal by FERC'!D175</f>
        <v>5130620.6994005851</v>
      </c>
      <c r="S175" s="392">
        <f ca="1">'Sal by FERC'!L175+'Sal by FERC'!E175</f>
        <v>0</v>
      </c>
      <c r="T175" s="392">
        <f ca="1">'Sal by FERC'!M175+'Sal by FERC'!F175</f>
        <v>3705.4987442274855</v>
      </c>
      <c r="U175" s="392">
        <f t="shared" ca="1" si="84"/>
        <v>6146839.6348048868</v>
      </c>
      <c r="V175" s="36" t="s">
        <v>2764</v>
      </c>
      <c r="W175" s="46"/>
      <c r="X175" s="43"/>
      <c r="Y175" s="651">
        <f t="shared" ca="1" si="85"/>
        <v>29299.767345572123</v>
      </c>
      <c r="Z175" s="651">
        <f t="shared" ca="1" si="86"/>
        <v>35032.171131847426</v>
      </c>
      <c r="AA175" s="651">
        <f t="shared" ca="1" si="87"/>
        <v>0</v>
      </c>
      <c r="AB175" s="651">
        <f t="shared" ca="1" si="88"/>
        <v>38.804608846562132</v>
      </c>
      <c r="AC175" s="552">
        <f t="shared" ca="1" si="80"/>
        <v>64370.743086266113</v>
      </c>
    </row>
    <row r="176" spans="1:29">
      <c r="A176" s="12">
        <f t="shared" si="67"/>
        <v>163</v>
      </c>
      <c r="B176" s="391" t="s">
        <v>2776</v>
      </c>
      <c r="C176" s="392">
        <f ca="1">SUMIF('Labor by Employee Grp'!$A$15:$A$121,$B176,'Labor by Employee Grp'!B$15:B$121)*$F$364</f>
        <v>0</v>
      </c>
      <c r="D176" s="392">
        <f ca="1">SUMIF('Labor by Employee Grp'!$A$15:$A$121,$B176,'Labor by Employee Grp'!C$15:C$121)*$F$364</f>
        <v>0</v>
      </c>
      <c r="E176" s="392">
        <f ca="1">SUMIF('Labor by Employee Grp'!$A$15:$A$121,$B176,'Labor by Employee Grp'!D$15:D$121)*$F$364</f>
        <v>0</v>
      </c>
      <c r="F176" s="392">
        <f ca="1">SUMIF('Labor by Employee Grp'!$A$15:$A$121,$B176,'Labor by Employee Grp'!E$15:E$121)*$F$364</f>
        <v>0</v>
      </c>
      <c r="G176" s="392">
        <f t="shared" ca="1" si="81"/>
        <v>0</v>
      </c>
      <c r="H176" s="12" t="s">
        <v>2764</v>
      </c>
      <c r="I176" s="53"/>
      <c r="J176" s="392">
        <f ca="1">'Sal by FERC'!C176*$L$7</f>
        <v>0</v>
      </c>
      <c r="K176" s="392">
        <f ca="1">'Sal by FERC'!D176*$L$6</f>
        <v>0</v>
      </c>
      <c r="L176" s="392">
        <f ca="1">'Sal by FERC'!E176*$L$8</f>
        <v>0</v>
      </c>
      <c r="M176" s="392">
        <f t="shared" ca="1" si="82"/>
        <v>0</v>
      </c>
      <c r="N176" s="392">
        <f t="shared" ca="1" si="83"/>
        <v>0</v>
      </c>
      <c r="O176" s="36" t="s">
        <v>2764</v>
      </c>
      <c r="P176" s="46"/>
      <c r="Q176" s="392">
        <f ca="1">'Sal by FERC'!J176+'Sal by FERC'!C176</f>
        <v>0</v>
      </c>
      <c r="R176" s="392">
        <f ca="1">'Sal by FERC'!K176+'Sal by FERC'!D176</f>
        <v>0</v>
      </c>
      <c r="S176" s="392">
        <f ca="1">'Sal by FERC'!L176+'Sal by FERC'!E176</f>
        <v>0</v>
      </c>
      <c r="T176" s="392">
        <f ca="1">'Sal by FERC'!M176+'Sal by FERC'!F176</f>
        <v>0</v>
      </c>
      <c r="U176" s="392">
        <f t="shared" ca="1" si="84"/>
        <v>0</v>
      </c>
      <c r="V176" s="36" t="s">
        <v>2764</v>
      </c>
      <c r="W176" s="46"/>
      <c r="X176" s="43"/>
      <c r="Y176" s="651">
        <f ca="1">C176*'Summary by IS Category'!$B$19</f>
        <v>0</v>
      </c>
      <c r="Z176" s="651">
        <f ca="1">D176*'Summary by IS Category'!$C$19</f>
        <v>0</v>
      </c>
      <c r="AA176" s="651">
        <f ca="1">E176*'Summary by IS Category'!$D$19</f>
        <v>0</v>
      </c>
      <c r="AB176" s="651">
        <f ca="1">F176*'Summary by IS Category'!$E$19</f>
        <v>0</v>
      </c>
      <c r="AC176" s="552">
        <f t="shared" ca="1" si="80"/>
        <v>0</v>
      </c>
    </row>
    <row r="177" spans="1:29">
      <c r="A177" s="12">
        <f t="shared" si="67"/>
        <v>164</v>
      </c>
      <c r="B177" s="47" t="s">
        <v>2778</v>
      </c>
      <c r="C177" s="48">
        <f ca="1">SUM(C171:C176)</f>
        <v>1602905.2824957273</v>
      </c>
      <c r="D177" s="48">
        <f ca="1">SUM(D171:D176)</f>
        <v>5369254.9342550728</v>
      </c>
      <c r="E177" s="48">
        <f ca="1">SUM(E171:E176)</f>
        <v>553976.5839133379</v>
      </c>
      <c r="F177" s="48">
        <f ca="1">SUM(F171:F176)</f>
        <v>3829.2528499283258</v>
      </c>
      <c r="G177" s="48">
        <f ca="1">SUM(G171:G176)</f>
        <v>7529966.0535140662</v>
      </c>
      <c r="I177" s="49">
        <f ca="1">+G177/$G$265</f>
        <v>5.1141471445626453E-2</v>
      </c>
      <c r="J177" s="48">
        <f ca="1">SUM(J171:J176)</f>
        <v>47766.577418372675</v>
      </c>
      <c r="K177" s="48">
        <f ca="1">SUM(K171:K176)</f>
        <v>36913.627673003626</v>
      </c>
      <c r="L177" s="48">
        <f ca="1">SUM(L171:L176)</f>
        <v>16619.297517400137</v>
      </c>
      <c r="M177" s="48">
        <f ca="1">SUM(M171:M176)</f>
        <v>42.703624132752822</v>
      </c>
      <c r="N177" s="48">
        <f ca="1">SUM(N171:N176)</f>
        <v>101342.2062329092</v>
      </c>
      <c r="P177" s="49">
        <f ca="1">+N177/$N$265</f>
        <v>3.0913333060349792E-2</v>
      </c>
      <c r="Q177" s="48">
        <f ca="1">SUM(Q171:Q176)</f>
        <v>1650671.8599140998</v>
      </c>
      <c r="R177" s="48">
        <f ca="1">SUM(R171:R176)</f>
        <v>5406168.5619280767</v>
      </c>
      <c r="S177" s="48">
        <f ca="1">SUM(S171:S176)</f>
        <v>570595.88143073802</v>
      </c>
      <c r="T177" s="48">
        <f ca="1">SUM(T171:T176)</f>
        <v>3871.9564740610786</v>
      </c>
      <c r="U177" s="48">
        <f ca="1">SUM(U171:U176)</f>
        <v>7631308.2597469762</v>
      </c>
      <c r="W177" s="49">
        <f ca="1">+U177/$U$265</f>
        <v>5.0700892681651989E-2</v>
      </c>
      <c r="X177" s="43"/>
      <c r="Y177" s="651">
        <f ca="1">C177*'Summary by IS Category'!$B$19</f>
        <v>47766.577418372675</v>
      </c>
      <c r="Z177" s="651">
        <f ca="1">D177*'Summary by IS Category'!$C$19</f>
        <v>36913.627673003626</v>
      </c>
      <c r="AA177" s="651">
        <f ca="1">E177*'Summary by IS Category'!$D$19</f>
        <v>16619.297517400137</v>
      </c>
      <c r="AB177" s="651">
        <f ca="1">F177*'Summary by IS Category'!$E$19</f>
        <v>17.193370689532763</v>
      </c>
      <c r="AC177" s="552">
        <f t="shared" ca="1" si="80"/>
        <v>101316.69597946596</v>
      </c>
    </row>
    <row r="178" spans="1:29">
      <c r="A178" s="12">
        <f t="shared" si="67"/>
        <v>165</v>
      </c>
      <c r="B178" s="44"/>
      <c r="C178" s="45"/>
      <c r="D178" s="45"/>
      <c r="E178" s="45"/>
      <c r="F178" s="45"/>
      <c r="G178" s="45"/>
      <c r="J178" s="45"/>
      <c r="K178" s="45"/>
      <c r="L178" s="45"/>
      <c r="M178" s="45"/>
      <c r="N178" s="45"/>
      <c r="Q178" s="45"/>
      <c r="R178" s="45"/>
      <c r="S178" s="45"/>
      <c r="T178" s="45"/>
      <c r="U178" s="45"/>
      <c r="X178" s="43"/>
      <c r="Y178" s="651">
        <f>C178*'Summary by IS Category'!$B$19</f>
        <v>0</v>
      </c>
      <c r="Z178" s="651">
        <f>D178*'Summary by IS Category'!$C$19</f>
        <v>0</v>
      </c>
      <c r="AA178" s="651">
        <f>E178*'Summary by IS Category'!$D$19</f>
        <v>0</v>
      </c>
      <c r="AB178" s="651">
        <f ca="1">F178*'Summary by IS Category'!$E$19</f>
        <v>0</v>
      </c>
      <c r="AC178" s="552">
        <f t="shared" ca="1" si="80"/>
        <v>0</v>
      </c>
    </row>
    <row r="179" spans="1:29">
      <c r="A179" s="12">
        <f t="shared" si="67"/>
        <v>166</v>
      </c>
      <c r="B179" s="391" t="s">
        <v>97</v>
      </c>
      <c r="C179" s="392">
        <f ca="1">C165+C173</f>
        <v>218446.84591127775</v>
      </c>
      <c r="D179" s="392">
        <f t="shared" ref="D179:F179" ca="1" si="89">D165+D173</f>
        <v>0</v>
      </c>
      <c r="E179" s="392">
        <f t="shared" ca="1" si="89"/>
        <v>0</v>
      </c>
      <c r="F179" s="392">
        <f t="shared" ca="1" si="89"/>
        <v>0</v>
      </c>
      <c r="G179" s="392">
        <f ca="1">SUM(C179:F179)</f>
        <v>218446.84591127775</v>
      </c>
      <c r="H179" s="12" t="s">
        <v>2764</v>
      </c>
      <c r="J179" s="392">
        <f ca="1">'Sal by FERC'!C179*$L$7</f>
        <v>6509.7160081560769</v>
      </c>
      <c r="K179" s="392">
        <f ca="1">'Sal by FERC'!D179*$L$6</f>
        <v>0</v>
      </c>
      <c r="L179" s="392">
        <f ca="1">'Sal by FERC'!E179*$L$8</f>
        <v>0</v>
      </c>
      <c r="M179" s="392">
        <f ca="1">IF(C179+D179+E179=0,0,($L$7*C179/(C179+D179+E179)+$L$6*D179/(C179+D179+E179)+$L$8*E179/(C179+D179+E179))*F179)</f>
        <v>0</v>
      </c>
      <c r="N179" s="392">
        <f ca="1">SUM(J179:M179)</f>
        <v>6509.7160081560769</v>
      </c>
      <c r="O179" s="36" t="s">
        <v>2764</v>
      </c>
      <c r="Q179" s="392">
        <f ca="1">'Sal by FERC'!J179+'Sal by FERC'!C179</f>
        <v>224956.56191943382</v>
      </c>
      <c r="R179" s="392">
        <f ca="1">'Sal by FERC'!K179+'Sal by FERC'!D179</f>
        <v>0</v>
      </c>
      <c r="S179" s="392">
        <f ca="1">'Sal by FERC'!L179+'Sal by FERC'!E179</f>
        <v>0</v>
      </c>
      <c r="T179" s="392">
        <f ca="1">'Sal by FERC'!M179+'Sal by FERC'!F179</f>
        <v>0</v>
      </c>
      <c r="U179" s="392">
        <f ca="1">SUM(Q179:T179)</f>
        <v>224956.56191943382</v>
      </c>
      <c r="V179" s="36" t="s">
        <v>2764</v>
      </c>
      <c r="X179" s="43"/>
      <c r="Y179" s="651">
        <f ca="1">C179*'Summary by IS Category'!$B$19</f>
        <v>6509.7160081560769</v>
      </c>
      <c r="Z179" s="651">
        <f ca="1">D179*'Summary by IS Category'!$C$19</f>
        <v>0</v>
      </c>
      <c r="AA179" s="651">
        <f ca="1">E179*'Summary by IS Category'!$D$19</f>
        <v>0</v>
      </c>
      <c r="AB179" s="651">
        <f ca="1">F179*'Summary by IS Category'!$E$19</f>
        <v>0</v>
      </c>
      <c r="AC179" s="552">
        <f t="shared" ca="1" si="80"/>
        <v>6509.7160081560769</v>
      </c>
    </row>
    <row r="180" spans="1:29">
      <c r="A180" s="12">
        <f t="shared" si="67"/>
        <v>167</v>
      </c>
      <c r="B180" s="391" t="s">
        <v>98</v>
      </c>
      <c r="C180" s="392">
        <f ca="1">C166+C174</f>
        <v>85462.347390124778</v>
      </c>
      <c r="D180" s="392">
        <f t="shared" ref="D180:F180" ca="1" si="90">D166+D174</f>
        <v>397733.40149990062</v>
      </c>
      <c r="E180" s="392">
        <f t="shared" ca="1" si="90"/>
        <v>0</v>
      </c>
      <c r="F180" s="392">
        <f t="shared" ca="1" si="90"/>
        <v>75.218316059231114</v>
      </c>
      <c r="G180" s="392">
        <f ca="1">SUM(C180:F180)</f>
        <v>483270.96720608464</v>
      </c>
      <c r="H180" s="12" t="s">
        <v>2764</v>
      </c>
      <c r="J180" s="392">
        <f ca="1">'Sal by FERC'!C180*$L$7</f>
        <v>2546.7779522257183</v>
      </c>
      <c r="K180" s="392">
        <f ca="1">'Sal by FERC'!D180*$L$6</f>
        <v>2734.4171353118168</v>
      </c>
      <c r="L180" s="392">
        <f ca="1">'Sal by FERC'!E180*$L$8</f>
        <v>0</v>
      </c>
      <c r="M180" s="392">
        <f ca="1">IF(C180+D180+E180=0,0,($L$7*C180/(C180+D180+E180)+$L$6*D180/(C180+D180+E180)+$L$8*E180/(C180+D180+E180))*F180)</f>
        <v>0.82211526524681577</v>
      </c>
      <c r="N180" s="392">
        <f ca="1">SUM(J180:M180)</f>
        <v>5282.0172028027819</v>
      </c>
      <c r="O180" s="36" t="s">
        <v>2764</v>
      </c>
      <c r="Q180" s="392">
        <f ca="1">'Sal by FERC'!J180+'Sal by FERC'!C180</f>
        <v>88009.125342350497</v>
      </c>
      <c r="R180" s="392">
        <f ca="1">'Sal by FERC'!K180+'Sal by FERC'!D180</f>
        <v>400467.81863521243</v>
      </c>
      <c r="S180" s="392">
        <f ca="1">'Sal by FERC'!L180+'Sal by FERC'!E180</f>
        <v>0</v>
      </c>
      <c r="T180" s="392">
        <f ca="1">'Sal by FERC'!M180+'Sal by FERC'!F180</f>
        <v>76.040431324477936</v>
      </c>
      <c r="U180" s="392">
        <f ca="1">SUM(Q180:T180)</f>
        <v>488552.98440888739</v>
      </c>
      <c r="V180" s="36" t="s">
        <v>2764</v>
      </c>
      <c r="X180" s="43"/>
      <c r="Y180" s="651">
        <f ca="1">C180*'Summary by IS Category'!$B$19</f>
        <v>2546.7779522257183</v>
      </c>
      <c r="Z180" s="651">
        <f ca="1">D180*'Summary by IS Category'!$C$19</f>
        <v>2734.4171353118168</v>
      </c>
      <c r="AA180" s="651">
        <f ca="1">E180*'Summary by IS Category'!$D$19</f>
        <v>0</v>
      </c>
      <c r="AB180" s="651">
        <f ca="1">F180*'Summary by IS Category'!$E$19</f>
        <v>0.33773073790961655</v>
      </c>
      <c r="AC180" s="552">
        <f t="shared" ca="1" si="80"/>
        <v>5281.5328182754447</v>
      </c>
    </row>
    <row r="181" spans="1:29">
      <c r="A181" s="12">
        <f t="shared" si="67"/>
        <v>168</v>
      </c>
      <c r="B181" s="391" t="s">
        <v>101</v>
      </c>
      <c r="C181" s="392">
        <f ca="1">C167+C175</f>
        <v>2347132.1778813596</v>
      </c>
      <c r="D181" s="392">
        <f t="shared" ref="D181:F181" ca="1" si="91">D167+D175</f>
        <v>12164212.289970726</v>
      </c>
      <c r="E181" s="392">
        <f t="shared" ca="1" si="91"/>
        <v>0</v>
      </c>
      <c r="F181" s="392">
        <f t="shared" ca="1" si="91"/>
        <v>8753.149046027509</v>
      </c>
      <c r="G181" s="392">
        <f ca="1">SUM(C181:F181)</f>
        <v>14520097.616898114</v>
      </c>
      <c r="H181" s="12" t="s">
        <v>2764</v>
      </c>
      <c r="I181" s="53"/>
      <c r="J181" s="392">
        <f ca="1">'Sal by FERC'!C181*$L$7</f>
        <v>69944.538900864514</v>
      </c>
      <c r="K181" s="392">
        <f ca="1">'Sal by FERC'!D181*$L$6</f>
        <v>83628.95949354874</v>
      </c>
      <c r="L181" s="392">
        <f ca="1">'Sal by FERC'!E181*$L$8</f>
        <v>0</v>
      </c>
      <c r="M181" s="392">
        <f ca="1">IF(C181+D181+E181=0,0,($L$7*C181/(C181+D181+E181)+$L$6*D181/(C181+D181+E181)+$L$8*E181/(C181+D181+E181))*F181)</f>
        <v>92.634540096830648</v>
      </c>
      <c r="N181" s="392">
        <f ca="1">SUM(J181:M181)</f>
        <v>153666.1329345101</v>
      </c>
      <c r="O181" s="36" t="s">
        <v>2764</v>
      </c>
      <c r="P181" s="46"/>
      <c r="Q181" s="392">
        <f ca="1">'Sal by FERC'!J181+'Sal by FERC'!C181</f>
        <v>2417076.7167822239</v>
      </c>
      <c r="R181" s="392">
        <f ca="1">'Sal by FERC'!K181+'Sal by FERC'!D181</f>
        <v>12247841.249464275</v>
      </c>
      <c r="S181" s="392">
        <f ca="1">'Sal by FERC'!L181+'Sal by FERC'!E181</f>
        <v>0</v>
      </c>
      <c r="T181" s="392">
        <f ca="1">'Sal by FERC'!M181+'Sal by FERC'!F181</f>
        <v>8845.7835861243402</v>
      </c>
      <c r="U181" s="392">
        <f ca="1">SUM(Q181:T181)</f>
        <v>14673763.749832623</v>
      </c>
      <c r="V181" s="36" t="s">
        <v>2764</v>
      </c>
      <c r="W181" s="46"/>
      <c r="X181" s="43"/>
      <c r="Y181" s="651">
        <f ca="1">C181*'Summary by IS Category'!$B$19</f>
        <v>69944.538900864514</v>
      </c>
      <c r="Z181" s="651">
        <f ca="1">D181*'Summary by IS Category'!$C$19</f>
        <v>83628.95949354874</v>
      </c>
      <c r="AA181" s="651">
        <f ca="1">E181*'Summary by IS Category'!$D$19</f>
        <v>0</v>
      </c>
      <c r="AB181" s="651">
        <f ca="1">F181*'Summary by IS Category'!$E$19</f>
        <v>39.301697262404062</v>
      </c>
      <c r="AC181" s="552">
        <f t="shared" ca="1" si="80"/>
        <v>153612.80009167569</v>
      </c>
    </row>
    <row r="182" spans="1:29">
      <c r="A182" s="12">
        <f t="shared" si="67"/>
        <v>169</v>
      </c>
      <c r="B182" s="391" t="s">
        <v>2776</v>
      </c>
      <c r="C182" s="392">
        <f ca="1">C168+C176</f>
        <v>0</v>
      </c>
      <c r="D182" s="392">
        <f t="shared" ref="D182:F182" ca="1" si="92">D168+D176</f>
        <v>0</v>
      </c>
      <c r="E182" s="392">
        <f t="shared" ca="1" si="92"/>
        <v>0</v>
      </c>
      <c r="F182" s="392">
        <f t="shared" ca="1" si="92"/>
        <v>0</v>
      </c>
      <c r="G182" s="392">
        <f ca="1">SUM(C182:F182)</f>
        <v>0</v>
      </c>
      <c r="H182" s="12" t="s">
        <v>2764</v>
      </c>
      <c r="I182" s="53"/>
      <c r="J182" s="392">
        <f ca="1">J168+J176</f>
        <v>0</v>
      </c>
      <c r="K182" s="392">
        <f ca="1">K168+K176</f>
        <v>0</v>
      </c>
      <c r="L182" s="392">
        <f ca="1">L168+L176</f>
        <v>0</v>
      </c>
      <c r="M182" s="392">
        <f ca="1">IF(C182+D182+E182=0,0,($L$7*C182/(C182+D182+E182)+$L$6*D182/(C182+D182+E182)+$L$8*E182/(C182+D182+E182))*F182)</f>
        <v>0</v>
      </c>
      <c r="N182" s="392">
        <f ca="1">SUM(J182:M182)</f>
        <v>0</v>
      </c>
      <c r="O182" s="36" t="s">
        <v>2764</v>
      </c>
      <c r="P182" s="46"/>
      <c r="Q182" s="392">
        <f ca="1">'Sal by FERC'!J182+'Sal by FERC'!C182</f>
        <v>0</v>
      </c>
      <c r="R182" s="392">
        <f ca="1">'Sal by FERC'!K182+'Sal by FERC'!D182</f>
        <v>0</v>
      </c>
      <c r="S182" s="392">
        <f ca="1">'Sal by FERC'!L182+'Sal by FERC'!E182</f>
        <v>0</v>
      </c>
      <c r="T182" s="392">
        <f ca="1">'Sal by FERC'!M182+'Sal by FERC'!F182</f>
        <v>0</v>
      </c>
      <c r="U182" s="392">
        <f ca="1">SUM(Q182:T182)</f>
        <v>0</v>
      </c>
      <c r="V182" s="36" t="s">
        <v>2764</v>
      </c>
      <c r="W182" s="46"/>
      <c r="X182" s="43"/>
      <c r="Y182" s="651">
        <f ca="1">C182*'Summary by IS Category'!$B$19</f>
        <v>0</v>
      </c>
      <c r="Z182" s="651">
        <f ca="1">D182*'Summary by IS Category'!$C$19</f>
        <v>0</v>
      </c>
      <c r="AA182" s="651">
        <f ca="1">E182*'Summary by IS Category'!$D$19</f>
        <v>0</v>
      </c>
      <c r="AB182" s="651">
        <f ca="1">F182*'Summary by IS Category'!$E$19</f>
        <v>0</v>
      </c>
      <c r="AC182" s="552">
        <f t="shared" ca="1" si="80"/>
        <v>0</v>
      </c>
    </row>
    <row r="183" spans="1:29">
      <c r="A183" s="12">
        <f t="shared" si="67"/>
        <v>170</v>
      </c>
      <c r="B183" s="391" t="s">
        <v>2779</v>
      </c>
      <c r="C183" s="392">
        <f ca="1">-C165-C166-C167-C168-C173-C174-C175-C176</f>
        <v>-2651041.3711827621</v>
      </c>
      <c r="D183" s="392">
        <f ca="1">-D165-D166-D167-D168-D173-D174-D175-D176</f>
        <v>-12561945.691470627</v>
      </c>
      <c r="E183" s="392">
        <f ca="1">-E165-E166-E167-E168-E173-E174-E175-E176</f>
        <v>0</v>
      </c>
      <c r="F183" s="392">
        <f ca="1">-F165-F166-F167-F168-F173-F174-F175-F176</f>
        <v>-8828.3673620867394</v>
      </c>
      <c r="G183" s="392">
        <f ca="1">-G165-G166-G167-G168-G173-G174-G175-G176</f>
        <v>-15221815.430015475</v>
      </c>
      <c r="J183" s="392">
        <f ca="1">-J165-J166-J167-J168-J173-J174-J175-J176</f>
        <v>-79001.03286124632</v>
      </c>
      <c r="K183" s="392">
        <f ca="1">-K165-K166-K167-K168-K173-K174-K175-K176</f>
        <v>-86363.376628860569</v>
      </c>
      <c r="L183" s="392">
        <f ca="1">-L165-L166-L167-L168-L173-L174-L175-L176</f>
        <v>0</v>
      </c>
      <c r="M183" s="392">
        <f ca="1">-M165-M166-M167-M168-M173-M174-M175-M176</f>
        <v>-93.456655362077456</v>
      </c>
      <c r="N183" s="392">
        <f ca="1">-N165-N166-N167-N168-N173-N174-N175-N176</f>
        <v>-165457.86614546896</v>
      </c>
      <c r="Q183" s="392">
        <f ca="1">-Q165-Q166-Q167-Q168-Q173-Q174-Q175-Q176</f>
        <v>-2730042.4040440083</v>
      </c>
      <c r="R183" s="392">
        <f ca="1">-R165-R166-R167-R168-R173-R174-R175-R176</f>
        <v>-12648309.068099488</v>
      </c>
      <c r="S183" s="392">
        <f ca="1">-S165-S166-S167-S168-S173-S174-S175-S176</f>
        <v>0</v>
      </c>
      <c r="T183" s="392">
        <f ca="1">-T165-T166-T167-T168-T173-T174-T175-T176</f>
        <v>-8921.8240174488164</v>
      </c>
      <c r="U183" s="392">
        <f ca="1">-U165-U166-U167-U168-U173-U174-U175-U176</f>
        <v>-15387273.296160944</v>
      </c>
      <c r="X183" s="43"/>
      <c r="Y183" s="651">
        <f ca="1">C183*'Summary by IS Category'!$B$19</f>
        <v>-79001.032861246305</v>
      </c>
      <c r="Z183" s="651">
        <f ca="1">D183*'Summary by IS Category'!$C$19</f>
        <v>-86363.376628860555</v>
      </c>
      <c r="AA183" s="651">
        <f ca="1">E183*'Summary by IS Category'!$D$19</f>
        <v>0</v>
      </c>
      <c r="AB183" s="651">
        <f ca="1">F183*'Summary by IS Category'!$E$19</f>
        <v>-39.639428000313679</v>
      </c>
      <c r="AC183" s="552">
        <f t="shared" ca="1" si="80"/>
        <v>-165404.04891810718</v>
      </c>
    </row>
    <row r="184" spans="1:29">
      <c r="A184" s="12">
        <f t="shared" si="67"/>
        <v>171</v>
      </c>
      <c r="B184" s="393" t="s">
        <v>2780</v>
      </c>
      <c r="C184" s="394">
        <f ca="1">SUM(C179:C183)</f>
        <v>0</v>
      </c>
      <c r="D184" s="394">
        <f ca="1">SUM(D179:D183)</f>
        <v>0</v>
      </c>
      <c r="E184" s="394">
        <f ca="1">SUM(E179:E183)</f>
        <v>0</v>
      </c>
      <c r="F184" s="394">
        <f ca="1">SUM(F179:F183)</f>
        <v>0</v>
      </c>
      <c r="G184" s="394">
        <f ca="1">SUM(G179:G183)</f>
        <v>0</v>
      </c>
      <c r="I184" s="49"/>
      <c r="J184" s="394">
        <f ca="1">SUM(J179:J183)</f>
        <v>0</v>
      </c>
      <c r="K184" s="394">
        <f ca="1">SUM(K179:K183)</f>
        <v>0</v>
      </c>
      <c r="L184" s="394">
        <f ca="1">SUM(L179:L183)</f>
        <v>0</v>
      </c>
      <c r="M184" s="394">
        <v>0</v>
      </c>
      <c r="N184" s="394">
        <f ca="1">SUM(N179:N183)</f>
        <v>0</v>
      </c>
      <c r="P184" s="49"/>
      <c r="Q184" s="394">
        <f ca="1">SUM(Q179:Q183)</f>
        <v>0</v>
      </c>
      <c r="R184" s="394">
        <f ca="1">SUM(R179:R183)</f>
        <v>0</v>
      </c>
      <c r="S184" s="394">
        <f ca="1">SUM(S179:S183)</f>
        <v>0</v>
      </c>
      <c r="T184" s="394">
        <f ca="1">SUM(T179:T183)</f>
        <v>0</v>
      </c>
      <c r="U184" s="394">
        <f ca="1">SUM(U179:U183)</f>
        <v>0</v>
      </c>
      <c r="W184" s="49"/>
      <c r="X184" s="43"/>
      <c r="Y184" s="651">
        <f ca="1">C184*'Summary by IS Category'!$B$19</f>
        <v>0</v>
      </c>
      <c r="Z184" s="651">
        <f ca="1">D184*'Summary by IS Category'!$C$19</f>
        <v>0</v>
      </c>
      <c r="AA184" s="651">
        <f ca="1">E184*'Summary by IS Category'!$D$19</f>
        <v>0</v>
      </c>
      <c r="AB184" s="651">
        <f ca="1">F184*'Summary by IS Category'!$E$19</f>
        <v>0</v>
      </c>
      <c r="AC184" s="552">
        <f t="shared" ca="1" si="80"/>
        <v>0</v>
      </c>
    </row>
    <row r="185" spans="1:29">
      <c r="A185" s="12">
        <f t="shared" si="67"/>
        <v>172</v>
      </c>
      <c r="B185" s="393" t="s">
        <v>2781</v>
      </c>
      <c r="C185" s="394">
        <f ca="1">+C169+C177+C184</f>
        <v>3626375.7992549753</v>
      </c>
      <c r="D185" s="394">
        <f ca="1">+D169+D177+D184</f>
        <v>14379122.645149762</v>
      </c>
      <c r="E185" s="394">
        <f ca="1">+E169+E177+E184</f>
        <v>553976.5839133379</v>
      </c>
      <c r="F185" s="394">
        <f ca="1">+F169+F177+F184</f>
        <v>1154.5806000567204</v>
      </c>
      <c r="G185" s="394">
        <f ca="1">+G169+G177+G184</f>
        <v>18560629.60891813</v>
      </c>
      <c r="J185" s="394">
        <f ca="1">+J169+J177+J184</f>
        <v>108065.99881779827</v>
      </c>
      <c r="K185" s="394">
        <f ca="1">+K169+K177+K184</f>
        <v>98856.468185404607</v>
      </c>
      <c r="L185" s="394">
        <f ca="1">+L169+L177+L184</f>
        <v>16619.297517400137</v>
      </c>
      <c r="M185" s="394">
        <f ca="1">+M169+M177+M184</f>
        <v>3.4101178098449907</v>
      </c>
      <c r="N185" s="394">
        <f ca="1">+N169+N177+N184</f>
        <v>223545.17463841289</v>
      </c>
      <c r="Q185" s="394">
        <f ca="1">+Q169+Q177+Q184</f>
        <v>3734441.7980727735</v>
      </c>
      <c r="R185" s="394">
        <f ca="1">+R169+R177+R184</f>
        <v>14477979.113335166</v>
      </c>
      <c r="S185" s="394">
        <f ca="1">+S169+S177+S184</f>
        <v>570595.88143073802</v>
      </c>
      <c r="T185" s="394">
        <f ca="1">+T169+T177+T184</f>
        <v>1157.9907178665653</v>
      </c>
      <c r="U185" s="394">
        <f ca="1">+U169+U177+U184</f>
        <v>18784174.783556543</v>
      </c>
      <c r="X185" s="43"/>
      <c r="Y185" s="651">
        <f ca="1">C185*'Summary by IS Category'!$B$19</f>
        <v>108065.99881779826</v>
      </c>
      <c r="Z185" s="651">
        <f ca="1">D185*'Summary by IS Category'!$C$19</f>
        <v>98856.468185404607</v>
      </c>
      <c r="AA185" s="651">
        <f ca="1">E185*'Summary by IS Category'!$D$19</f>
        <v>16619.297517400137</v>
      </c>
      <c r="AB185" s="651">
        <f ca="1">F185*'Summary by IS Category'!$E$19</f>
        <v>5.1840745507547066</v>
      </c>
      <c r="AC185" s="552">
        <f t="shared" ca="1" si="80"/>
        <v>223546.94859515378</v>
      </c>
    </row>
    <row r="186" spans="1:29">
      <c r="A186" s="12">
        <f t="shared" si="67"/>
        <v>173</v>
      </c>
      <c r="B186" s="52"/>
      <c r="C186" s="45"/>
      <c r="D186" s="45"/>
      <c r="E186" s="45"/>
      <c r="F186" s="45"/>
      <c r="G186" s="45"/>
      <c r="J186" s="45"/>
      <c r="K186" s="45"/>
      <c r="L186" s="45"/>
      <c r="M186" s="45"/>
      <c r="N186" s="45"/>
      <c r="Q186" s="45"/>
      <c r="R186" s="45"/>
      <c r="S186" s="45"/>
      <c r="T186" s="45"/>
      <c r="U186" s="45"/>
      <c r="X186" s="43"/>
      <c r="Y186" s="651">
        <f>C186*'Summary by IS Category'!$B$19</f>
        <v>0</v>
      </c>
      <c r="Z186" s="651">
        <f>D186*'Summary by IS Category'!$C$19</f>
        <v>0</v>
      </c>
      <c r="AA186" s="651">
        <f>E186*'Summary by IS Category'!$D$19</f>
        <v>0</v>
      </c>
      <c r="AB186" s="651">
        <f ca="1">F186*'Summary by IS Category'!$E$19</f>
        <v>0</v>
      </c>
      <c r="AC186" s="552">
        <f t="shared" ca="1" si="80"/>
        <v>0</v>
      </c>
    </row>
    <row r="187" spans="1:29">
      <c r="A187" s="12">
        <f t="shared" si="67"/>
        <v>174</v>
      </c>
      <c r="B187" s="44" t="s">
        <v>105</v>
      </c>
      <c r="C187" s="45">
        <f>SUMIF('Labor by Employee Grp'!$A$15:$A$121,$B187,'Labor by Employee Grp'!B$15:B$121)</f>
        <v>305533.23758083442</v>
      </c>
      <c r="D187" s="45">
        <f>SUMIF('Labor by Employee Grp'!$A$15:$A$121,$B187,'Labor by Employee Grp'!C$15:C$121)</f>
        <v>-2.397669455439972</v>
      </c>
      <c r="E187" s="45">
        <f>SUMIF('Labor by Employee Grp'!$A$15:$A$121,$B187,'Labor by Employee Grp'!D$15:D$121)</f>
        <v>0</v>
      </c>
      <c r="F187" s="45">
        <f>SUMIF('Labor by Employee Grp'!$A$15:$A$121,$B187,'Labor by Employee Grp'!E$15:E$121)</f>
        <v>-19.306947853090438</v>
      </c>
      <c r="G187" s="45">
        <f>SUM(C187:F187)</f>
        <v>305511.53296352591</v>
      </c>
      <c r="H187" s="12" t="s">
        <v>2764</v>
      </c>
      <c r="I187" s="53"/>
      <c r="J187" s="45">
        <f>('Sal by FERC'!C187)*$L$7</f>
        <v>9104.890479908865</v>
      </c>
      <c r="K187" s="45">
        <f>'Sal by FERC'!D187*$L$6</f>
        <v>-1.6483977506149806E-2</v>
      </c>
      <c r="L187" s="45">
        <f>'Sal by FERC'!E187*$L$8</f>
        <v>0</v>
      </c>
      <c r="M187" s="45">
        <f>IF(C187+D187+E187=0,0,($L$7*C187/(C187+D187+E187)+$L$6*D187/(C187+D187+E187)+$L$8*E187/(C187+D187+E187))*F187)</f>
        <v>-0.57535051944148763</v>
      </c>
      <c r="N187" s="45">
        <f>SUM(J187:M187)</f>
        <v>9104.2986454119182</v>
      </c>
      <c r="O187" s="36" t="s">
        <v>2764</v>
      </c>
      <c r="P187" s="46"/>
      <c r="Q187" s="45">
        <f>'Sal by FERC'!J187+'Sal by FERC'!C187</f>
        <v>314638.12806074327</v>
      </c>
      <c r="R187" s="45">
        <f>'Sal by FERC'!K187+'Sal by FERC'!D187</f>
        <v>-2.4141534329461218</v>
      </c>
      <c r="S187" s="45">
        <f>'Sal by FERC'!L187+'Sal by FERC'!E187</f>
        <v>0</v>
      </c>
      <c r="T187" s="45">
        <f>'Sal by FERC'!M187+'Sal by FERC'!F187</f>
        <v>-19.882298372531928</v>
      </c>
      <c r="U187" s="45">
        <f>SUM(Q187:T187)</f>
        <v>314615.83160893782</v>
      </c>
      <c r="V187" s="36" t="s">
        <v>2764</v>
      </c>
      <c r="W187" s="46"/>
      <c r="X187" s="43"/>
      <c r="Y187" s="651">
        <f>C187*'Summary by IS Category'!$B$19</f>
        <v>9104.890479908865</v>
      </c>
      <c r="Z187" s="651">
        <f>D187*'Summary by IS Category'!$C$19</f>
        <v>-1.6483977506149806E-2</v>
      </c>
      <c r="AA187" s="651">
        <f>E187*'Summary by IS Category'!$D$19</f>
        <v>0</v>
      </c>
      <c r="AB187" s="651">
        <f ca="1">F187*'Summary by IS Category'!$E$19</f>
        <v>-8.6688323892708197E-2</v>
      </c>
      <c r="AC187" s="552">
        <f t="shared" ca="1" si="80"/>
        <v>9104.7873076074666</v>
      </c>
    </row>
    <row r="188" spans="1:29">
      <c r="A188" s="12">
        <f t="shared" si="67"/>
        <v>175</v>
      </c>
      <c r="B188" s="391" t="s">
        <v>104</v>
      </c>
      <c r="C188" s="392">
        <f ca="1">SUMIF('Labor by Employee Grp'!$A$15:$A$121,$B188,'Labor by Employee Grp'!B$15:B$121)*$E$364</f>
        <v>447189.01804317703</v>
      </c>
      <c r="D188" s="392">
        <f ca="1">SUMIF('Labor by Employee Grp'!$A$15:$A$121,$B188,'Labor by Employee Grp'!C$15:C$121)*$E$364</f>
        <v>182280.83069177964</v>
      </c>
      <c r="E188" s="392">
        <f ca="1">SUMIF('Labor by Employee Grp'!$A$15:$A$121,$B188,'Labor by Employee Grp'!D$15:D$121)*$E$364</f>
        <v>0</v>
      </c>
      <c r="F188" s="392">
        <f ca="1">SUMIF('Labor by Employee Grp'!$A$15:$A$121,$B188,'Labor by Employee Grp'!E$15:E$121)*$E$364</f>
        <v>-10463.018447088596</v>
      </c>
      <c r="G188" s="392">
        <f ca="1">SUM(C188:F188)</f>
        <v>619006.83028786816</v>
      </c>
      <c r="H188" s="12" t="s">
        <v>2764</v>
      </c>
      <c r="J188" s="392">
        <f ca="1">('Sal by FERC'!C188)*$L$7</f>
        <v>13326.232737686676</v>
      </c>
      <c r="K188" s="392">
        <f ca="1">'Sal by FERC'!D188*$L$6</f>
        <v>1253.1807110059851</v>
      </c>
      <c r="L188" s="392">
        <f ca="1">'Sal by FERC'!E188*$L$8</f>
        <v>0</v>
      </c>
      <c r="M188" s="392">
        <f ca="1">IF(C188+D188+E188=0,0,($L$7*C188/(C188+D188+E188)+$L$6*D188/(C188+D188+E188)+$L$8*E188/(C188+D188+E188))*F188)</f>
        <v>-242.33832989454754</v>
      </c>
      <c r="N188" s="392">
        <f ca="1">SUM(J188:M188)</f>
        <v>14337.075118798113</v>
      </c>
      <c r="O188" s="36" t="s">
        <v>2764</v>
      </c>
      <c r="Q188" s="392">
        <f ca="1">'Sal by FERC'!J188+'Sal by FERC'!C188</f>
        <v>460515.25078086369</v>
      </c>
      <c r="R188" s="392">
        <f ca="1">'Sal by FERC'!K188+'Sal by FERC'!D188</f>
        <v>183534.01140278563</v>
      </c>
      <c r="S188" s="392">
        <f ca="1">'Sal by FERC'!L188+'Sal by FERC'!E188</f>
        <v>0</v>
      </c>
      <c r="T188" s="392">
        <f ca="1">'Sal by FERC'!M188+'Sal by FERC'!F188</f>
        <v>-10705.356776983144</v>
      </c>
      <c r="U188" s="392">
        <f ca="1">SUM(Q188:T188)</f>
        <v>633343.90540666622</v>
      </c>
      <c r="V188" s="36" t="s">
        <v>2764</v>
      </c>
      <c r="X188" s="43"/>
      <c r="Y188" s="651">
        <f ca="1">C188*'Summary by IS Category'!$B$19</f>
        <v>13326.232737686676</v>
      </c>
      <c r="Z188" s="651">
        <f ca="1">D188*'Summary by IS Category'!$C$19</f>
        <v>1253.1807110059851</v>
      </c>
      <c r="AA188" s="651">
        <f ca="1">E188*'Summary by IS Category'!$D$19</f>
        <v>0</v>
      </c>
      <c r="AB188" s="651">
        <f ca="1">F188*'Summary by IS Category'!$E$19</f>
        <v>-46.979022212017377</v>
      </c>
      <c r="AC188" s="552">
        <f t="shared" ca="1" si="80"/>
        <v>14532.434426480644</v>
      </c>
    </row>
    <row r="189" spans="1:29">
      <c r="A189" s="12">
        <f t="shared" si="67"/>
        <v>176</v>
      </c>
      <c r="B189" s="52" t="s">
        <v>2782</v>
      </c>
      <c r="C189" s="45">
        <f>SUMIF('Labor by Employee Grp'!$A$15:$A$121,$B189,'Labor by Employee Grp'!B$15:B$121)</f>
        <v>0</v>
      </c>
      <c r="D189" s="45">
        <f>SUMIF('Labor by Employee Grp'!$A$15:$A$121,$B189,'Labor by Employee Grp'!C$15:C$121)</f>
        <v>0</v>
      </c>
      <c r="E189" s="45">
        <f>SUMIF('Labor by Employee Grp'!$A$15:$A$121,$B189,'Labor by Employee Grp'!D$15:D$121)</f>
        <v>0</v>
      </c>
      <c r="F189" s="45">
        <f>SUMIF('Labor by Employee Grp'!$A$15:$A$121,$B189,'Labor by Employee Grp'!E$15:E$121)</f>
        <v>0</v>
      </c>
      <c r="G189" s="45">
        <f>SUM(C189:F189)</f>
        <v>0</v>
      </c>
      <c r="H189" s="12" t="s">
        <v>2764</v>
      </c>
      <c r="I189" s="53"/>
      <c r="J189" s="45">
        <f>('Sal by FERC'!C189)*$L$7</f>
        <v>0</v>
      </c>
      <c r="K189" s="45">
        <f>'Sal by FERC'!D189*$L$6</f>
        <v>0</v>
      </c>
      <c r="L189" s="45">
        <f>'Sal by FERC'!E189*$L$8</f>
        <v>0</v>
      </c>
      <c r="M189" s="45">
        <f>IF(C189+D189+E189=0,0,($L$7*C189/(C189+D189+E189)+$L$6*D189/(C189+D189+E189)+$L$8*E189/(C189+D189+E189))*F189)</f>
        <v>0</v>
      </c>
      <c r="N189" s="45">
        <f>SUM(J189:M189)</f>
        <v>0</v>
      </c>
      <c r="O189" s="36" t="s">
        <v>2764</v>
      </c>
      <c r="P189" s="46"/>
      <c r="Q189" s="45">
        <f>'Sal by FERC'!J189+'Sal by FERC'!C189</f>
        <v>0</v>
      </c>
      <c r="R189" s="45">
        <f>'Sal by FERC'!K189+'Sal by FERC'!D189</f>
        <v>0</v>
      </c>
      <c r="S189" s="45">
        <f>'Sal by FERC'!L189+'Sal by FERC'!E189</f>
        <v>0</v>
      </c>
      <c r="T189" s="45">
        <f>'Sal by FERC'!M189+'Sal by FERC'!F189</f>
        <v>0</v>
      </c>
      <c r="U189" s="45">
        <f>SUM(Q189:T189)</f>
        <v>0</v>
      </c>
      <c r="X189" s="43"/>
      <c r="Y189" s="651">
        <f>C189*'Summary by IS Category'!$B$19</f>
        <v>0</v>
      </c>
      <c r="Z189" s="651">
        <f>D189*'Summary by IS Category'!$C$19</f>
        <v>0</v>
      </c>
      <c r="AA189" s="651">
        <f>E189*'Summary by IS Category'!$D$19</f>
        <v>0</v>
      </c>
      <c r="AB189" s="651">
        <f ca="1">F189*'Summary by IS Category'!$E$19</f>
        <v>0</v>
      </c>
      <c r="AC189" s="552">
        <f t="shared" ca="1" si="80"/>
        <v>0</v>
      </c>
    </row>
    <row r="190" spans="1:29">
      <c r="A190" s="12">
        <f t="shared" si="67"/>
        <v>177</v>
      </c>
      <c r="B190" s="391" t="s">
        <v>107</v>
      </c>
      <c r="C190" s="392">
        <f ca="1">SUMIF('Labor by Employee Grp'!$A$15:$A$121,$B190,'Labor by Employee Grp'!B$15:B$121)*$E$364</f>
        <v>384926.36999970005</v>
      </c>
      <c r="D190" s="392">
        <f ca="1">SUMIF('Labor by Employee Grp'!$A$15:$A$121,$B190,'Labor by Employee Grp'!C$15:C$121)*$E$364</f>
        <v>0</v>
      </c>
      <c r="E190" s="392">
        <f ca="1">SUMIF('Labor by Employee Grp'!$A$15:$A$121,$B190,'Labor by Employee Grp'!D$15:D$121)*$E$364</f>
        <v>0</v>
      </c>
      <c r="F190" s="392">
        <f ca="1">SUMIF('Labor by Employee Grp'!$A$15:$A$121,$B190,'Labor by Employee Grp'!E$15:E$121)*$E$364</f>
        <v>-530.90157177706647</v>
      </c>
      <c r="G190" s="392">
        <f ca="1">SUM(C190:F190)</f>
        <v>384395.46842792298</v>
      </c>
      <c r="H190" s="12" t="s">
        <v>2764</v>
      </c>
      <c r="J190" s="392">
        <f ca="1">('Sal by FERC'!C190)*$L$7</f>
        <v>11470.805825991061</v>
      </c>
      <c r="K190" s="392">
        <f ca="1">'Sal by FERC'!D190*$L$6</f>
        <v>0</v>
      </c>
      <c r="L190" s="392">
        <f ca="1">'Sal by FERC'!E190*$L$8</f>
        <v>0</v>
      </c>
      <c r="M190" s="392">
        <f ca="1">IF(C190+D190+E190=0,0,($L$7*C190/(C190+D190+E190)+$L$6*D190/(C190+D190+E190)+$L$8*E190/(C190+D190+E190))*F190)</f>
        <v>-15.820866838956581</v>
      </c>
      <c r="N190" s="392">
        <f ca="1">SUM(J190:M190)</f>
        <v>11454.984959152105</v>
      </c>
      <c r="Q190" s="392">
        <f ca="1">'Sal by FERC'!J190+'Sal by FERC'!C190</f>
        <v>396397.17582569108</v>
      </c>
      <c r="R190" s="392">
        <f ca="1">'Sal by FERC'!K190+'Sal by FERC'!D190</f>
        <v>0</v>
      </c>
      <c r="S190" s="392">
        <f ca="1">'Sal by FERC'!L190+'Sal by FERC'!E190</f>
        <v>0</v>
      </c>
      <c r="T190" s="392">
        <f ca="1">'Sal by FERC'!M190+'Sal by FERC'!F190</f>
        <v>-546.72243861602306</v>
      </c>
      <c r="U190" s="392">
        <f ca="1">SUM(Q190:T190)</f>
        <v>395850.45338707505</v>
      </c>
      <c r="X190" s="43"/>
      <c r="Y190" s="651">
        <f ca="1">C190*'Summary by IS Category'!$B$19</f>
        <v>11470.805825991061</v>
      </c>
      <c r="Z190" s="651">
        <f ca="1">D190*'Summary by IS Category'!$C$19</f>
        <v>0</v>
      </c>
      <c r="AA190" s="651">
        <f ca="1">E190*'Summary by IS Category'!$D$19</f>
        <v>0</v>
      </c>
      <c r="AB190" s="651">
        <f ca="1">F190*'Summary by IS Category'!$E$19</f>
        <v>-2.3837515779062599</v>
      </c>
      <c r="AC190" s="552">
        <f t="shared" ca="1" si="80"/>
        <v>11468.422074413154</v>
      </c>
    </row>
    <row r="191" spans="1:29">
      <c r="A191" s="12">
        <f t="shared" si="67"/>
        <v>178</v>
      </c>
      <c r="B191" s="391" t="s">
        <v>108</v>
      </c>
      <c r="C191" s="392">
        <f ca="1">SUMIF('Labor by Employee Grp'!$A$15:$A$121,$B191,'Labor by Employee Grp'!B$15:B$121)*$E$364</f>
        <v>76549.194146548849</v>
      </c>
      <c r="D191" s="392">
        <f ca="1">SUMIF('Labor by Employee Grp'!$A$15:$A$121,$B191,'Labor by Employee Grp'!C$15:C$121)*$E$364</f>
        <v>0</v>
      </c>
      <c r="E191" s="392">
        <f ca="1">SUMIF('Labor by Employee Grp'!$A$15:$A$121,$B191,'Labor by Employee Grp'!D$15:D$121)*$E$364</f>
        <v>0</v>
      </c>
      <c r="F191" s="392">
        <f ca="1">SUMIF('Labor by Employee Grp'!$A$15:$A$121,$B191,'Labor by Employee Grp'!E$15:E$121)*$E$364</f>
        <v>0</v>
      </c>
      <c r="G191" s="392">
        <f ca="1">SUM(C191:F191)</f>
        <v>76549.194146548849</v>
      </c>
      <c r="J191" s="392">
        <f ca="1">('Sal by FERC'!C191)*$L$7</f>
        <v>2281.1659855671555</v>
      </c>
      <c r="K191" s="392">
        <f ca="1">'Sal by FERC'!D191*$L$6</f>
        <v>0</v>
      </c>
      <c r="L191" s="392">
        <f ca="1">'Sal by FERC'!E191*$L$8</f>
        <v>0</v>
      </c>
      <c r="M191" s="392">
        <f ca="1">IF(C191+D191+E191=0,0,($L$7*C191/(C191+D191+E191)+$L$6*D191/(C191+D191+E191)+$L$8*E191/(C191+D191+E191))*F191)</f>
        <v>0</v>
      </c>
      <c r="N191" s="392">
        <f ca="1">SUM(J191:M191)</f>
        <v>2281.1659855671555</v>
      </c>
      <c r="Q191" s="392">
        <f ca="1">'Sal by FERC'!J191+'Sal by FERC'!C191</f>
        <v>78830.360132116009</v>
      </c>
      <c r="R191" s="392">
        <f ca="1">'Sal by FERC'!K191+'Sal by FERC'!D191</f>
        <v>0</v>
      </c>
      <c r="S191" s="392">
        <f ca="1">'Sal by FERC'!L191+'Sal by FERC'!E191</f>
        <v>0</v>
      </c>
      <c r="T191" s="392">
        <f ca="1">'Sal by FERC'!M191+'Sal by FERC'!F191</f>
        <v>0</v>
      </c>
      <c r="U191" s="392">
        <f ca="1">SUM(Q191:T191)</f>
        <v>78830.360132116009</v>
      </c>
      <c r="V191" s="36" t="s">
        <v>2764</v>
      </c>
      <c r="X191" s="43"/>
      <c r="Y191" s="651">
        <f ca="1">C191*'Summary by IS Category'!$B$19</f>
        <v>2281.1659855671555</v>
      </c>
      <c r="Z191" s="651">
        <f ca="1">D191*'Summary by IS Category'!$C$19</f>
        <v>0</v>
      </c>
      <c r="AA191" s="651">
        <f ca="1">E191*'Summary by IS Category'!$D$19</f>
        <v>0</v>
      </c>
      <c r="AB191" s="651">
        <f ca="1">F191*'Summary by IS Category'!$E$19</f>
        <v>0</v>
      </c>
      <c r="AC191" s="552">
        <f t="shared" ca="1" si="80"/>
        <v>2281.1659855671555</v>
      </c>
    </row>
    <row r="192" spans="1:29">
      <c r="A192" s="12">
        <f t="shared" si="67"/>
        <v>179</v>
      </c>
      <c r="B192" s="59" t="s">
        <v>2783</v>
      </c>
      <c r="C192" s="48">
        <f ca="1">SUM(C187:C191)</f>
        <v>1214197.8197702602</v>
      </c>
      <c r="D192" s="48">
        <f ca="1">SUM(D187:D191)</f>
        <v>182278.4330223242</v>
      </c>
      <c r="E192" s="48">
        <f ca="1">SUM(E187:E191)</f>
        <v>0</v>
      </c>
      <c r="F192" s="48">
        <f ca="1">SUM(F187:F191)</f>
        <v>-11013.226966718754</v>
      </c>
      <c r="G192" s="48">
        <f ca="1">SUM(G187:G191)</f>
        <v>1385463.025825866</v>
      </c>
      <c r="H192" s="36"/>
      <c r="I192" s="49">
        <f ca="1">+G192/$G$265</f>
        <v>9.4096862151428276E-3</v>
      </c>
      <c r="J192" s="48">
        <f ca="1">SUM(J187:J191)</f>
        <v>36183.095029153752</v>
      </c>
      <c r="K192" s="48">
        <f ca="1">SUM(K187:K191)</f>
        <v>1253.164227028479</v>
      </c>
      <c r="L192" s="48">
        <f ca="1">SUM(L187:L191)</f>
        <v>0</v>
      </c>
      <c r="M192" s="48">
        <f ca="1">SUM(M187:M191)</f>
        <v>-258.73454725294562</v>
      </c>
      <c r="N192" s="48">
        <f ca="1">SUM(N187:N191)</f>
        <v>37177.52470892929</v>
      </c>
      <c r="O192" s="36" t="s">
        <v>2764</v>
      </c>
      <c r="P192" s="49">
        <f ca="1">+N192/$N$265</f>
        <v>1.1340597825995474E-2</v>
      </c>
      <c r="Q192" s="48">
        <f ca="1">SUM(Q187:Q191)</f>
        <v>1250380.9147994141</v>
      </c>
      <c r="R192" s="48">
        <f ca="1">SUM(R187:R191)</f>
        <v>183531.59724935269</v>
      </c>
      <c r="S192" s="48">
        <f ca="1">SUM(S187:S191)</f>
        <v>0</v>
      </c>
      <c r="T192" s="48">
        <f ca="1">SUM(T187:T191)</f>
        <v>-11271.961513971699</v>
      </c>
      <c r="U192" s="48">
        <f ca="1">SUM(U187:U191)</f>
        <v>1422640.550534795</v>
      </c>
      <c r="W192" s="49">
        <f ca="1">+U192/$U$265</f>
        <v>9.4517405695288288E-3</v>
      </c>
      <c r="X192" s="43"/>
      <c r="Y192" s="651">
        <f ca="1">C192*'Summary by IS Category'!$B$19</f>
        <v>36183.095029153752</v>
      </c>
      <c r="Z192" s="651">
        <f ca="1">D192*'Summary by IS Category'!$C$19</f>
        <v>1253.164227028479</v>
      </c>
      <c r="AA192" s="651">
        <f ca="1">E192*'Summary by IS Category'!$D$19</f>
        <v>0</v>
      </c>
      <c r="AB192" s="651">
        <f ca="1">F192*'Summary by IS Category'!$E$19</f>
        <v>-49.449462113816352</v>
      </c>
      <c r="AC192" s="552">
        <f t="shared" ca="1" si="80"/>
        <v>37386.809794068417</v>
      </c>
    </row>
    <row r="193" spans="1:29">
      <c r="A193" s="12">
        <f t="shared" si="67"/>
        <v>180</v>
      </c>
      <c r="B193" s="52"/>
      <c r="C193" s="45"/>
      <c r="D193" s="45"/>
      <c r="E193" s="45"/>
      <c r="F193" s="45"/>
      <c r="G193" s="45"/>
      <c r="J193" s="45"/>
      <c r="K193" s="45"/>
      <c r="L193" s="45"/>
      <c r="M193" s="45"/>
      <c r="N193" s="45"/>
      <c r="O193" s="36" t="s">
        <v>2764</v>
      </c>
      <c r="Q193" s="45"/>
      <c r="R193" s="45"/>
      <c r="S193" s="45"/>
      <c r="T193" s="45"/>
      <c r="U193" s="45"/>
      <c r="X193" s="43"/>
      <c r="Y193" s="651">
        <f>C193*'Summary by IS Category'!$B$19</f>
        <v>0</v>
      </c>
      <c r="Z193" s="651">
        <f>D193*'Summary by IS Category'!$C$19</f>
        <v>0</v>
      </c>
      <c r="AA193" s="651">
        <f>E193*'Summary by IS Category'!$D$19</f>
        <v>0</v>
      </c>
      <c r="AB193" s="651">
        <f ca="1">F193*'Summary by IS Category'!$E$19</f>
        <v>0</v>
      </c>
      <c r="AC193" s="552">
        <f t="shared" ca="1" si="80"/>
        <v>0</v>
      </c>
    </row>
    <row r="194" spans="1:29">
      <c r="A194" s="12">
        <f t="shared" si="67"/>
        <v>181</v>
      </c>
      <c r="B194" s="44" t="s">
        <v>106</v>
      </c>
      <c r="C194" s="45">
        <f>SUMIF('Labor by Employee Grp'!$A$15:$A$121,$B194,'Labor by Employee Grp'!B$15:B$121)</f>
        <v>256037.98716755671</v>
      </c>
      <c r="D194" s="45">
        <f>SUMIF('Labor by Employee Grp'!$A$15:$A$121,$B194,'Labor by Employee Grp'!C$15:C$121)</f>
        <v>-1.826795775573312</v>
      </c>
      <c r="E194" s="45">
        <f>SUMIF('Labor by Employee Grp'!$A$15:$A$121,$B194,'Labor by Employee Grp'!D$15:D$121)</f>
        <v>0</v>
      </c>
      <c r="F194" s="45">
        <f>SUMIF('Labor by Employee Grp'!$A$15:$A$121,$B194,'Labor by Employee Grp'!E$15:E$121)</f>
        <v>651.20702409749629</v>
      </c>
      <c r="G194" s="45">
        <f>SUM(C194:F194)</f>
        <v>256687.36739587865</v>
      </c>
      <c r="H194" s="12" t="s">
        <v>2764</v>
      </c>
      <c r="I194" s="53"/>
      <c r="J194" s="45">
        <f>('Sal by FERC'!C194)*$L$7</f>
        <v>7629.9320175931898</v>
      </c>
      <c r="K194" s="45">
        <f>'Sal by FERC'!D194*$L$6</f>
        <v>-1.2559220957066519E-2</v>
      </c>
      <c r="L194" s="45">
        <f>'Sal by FERC'!E194*$L$8</f>
        <v>0</v>
      </c>
      <c r="M194" s="45">
        <f>IF(C194+D194+E194=0,0,($L$7*C194/(C194+D194+E194)+$L$6*D194/(C194+D194+E194)+$L$8*E194/(C194+D194+E194))*F194)</f>
        <v>19.406075834660811</v>
      </c>
      <c r="N194" s="45">
        <f>SUM(J194:M194)</f>
        <v>7649.3255342068933</v>
      </c>
      <c r="O194" s="36" t="s">
        <v>2764</v>
      </c>
      <c r="P194" s="46"/>
      <c r="Q194" s="45">
        <f>'Sal by FERC'!J194+'Sal by FERC'!C194</f>
        <v>263667.91918514989</v>
      </c>
      <c r="R194" s="45">
        <f>'Sal by FERC'!K194+'Sal by FERC'!D194</f>
        <v>-1.8393549965303784</v>
      </c>
      <c r="S194" s="45">
        <f>'Sal by FERC'!L194+'Sal by FERC'!E194</f>
        <v>0</v>
      </c>
      <c r="T194" s="45">
        <f>'Sal by FERC'!M194+'Sal by FERC'!F194</f>
        <v>670.61309993215707</v>
      </c>
      <c r="U194" s="45">
        <f>SUM(Q194:T194)</f>
        <v>264336.69293008553</v>
      </c>
      <c r="V194" s="36" t="s">
        <v>2764</v>
      </c>
      <c r="W194" s="46"/>
      <c r="X194" s="43"/>
      <c r="Y194" s="651">
        <f t="shared" ref="Y194:Y197" si="93">Q194-C194</f>
        <v>7629.9320175931789</v>
      </c>
      <c r="Z194" s="651">
        <f t="shared" ref="Z194:Z197" si="94">R194-D194</f>
        <v>-1.2559220957066408E-2</v>
      </c>
      <c r="AA194" s="651">
        <f t="shared" ref="AA194:AA197" si="95">S194-E194</f>
        <v>0</v>
      </c>
      <c r="AB194" s="651">
        <f t="shared" ref="AB194:AB197" si="96">T194-F194</f>
        <v>19.406075834660783</v>
      </c>
      <c r="AC194" s="552">
        <f t="shared" si="80"/>
        <v>7649.3255342068824</v>
      </c>
    </row>
    <row r="195" spans="1:29">
      <c r="A195" s="12">
        <f t="shared" si="67"/>
        <v>182</v>
      </c>
      <c r="B195" s="391" t="s">
        <v>104</v>
      </c>
      <c r="C195" s="392">
        <f ca="1">SUMIF('Labor by Employee Grp'!$A$15:$A$121,$B195,'Labor by Employee Grp'!B$15:B$121)*$F$364</f>
        <v>322367.02746220422</v>
      </c>
      <c r="D195" s="392">
        <f ca="1">SUMIF('Labor by Employee Grp'!$A$15:$A$121,$B195,'Labor by Employee Grp'!C$15:C$121)*$F$364</f>
        <v>131401.54874683617</v>
      </c>
      <c r="E195" s="392">
        <f ca="1">SUMIF('Labor by Employee Grp'!$A$15:$A$121,$B195,'Labor by Employee Grp'!D$15:D$121)*$F$364</f>
        <v>0</v>
      </c>
      <c r="F195" s="392">
        <f ca="1">SUMIF('Labor by Employee Grp'!$A$15:$A$121,$B195,'Labor by Employee Grp'!E$15:E$121)*$F$364</f>
        <v>-7542.5200954834163</v>
      </c>
      <c r="G195" s="392">
        <f ca="1">SUM(C195:F195)</f>
        <v>446226.05611355696</v>
      </c>
      <c r="H195" s="12" t="s">
        <v>2764</v>
      </c>
      <c r="J195" s="392">
        <f ca="1">('Sal by FERC'!C195)*$L$7</f>
        <v>9606.5374183736858</v>
      </c>
      <c r="K195" s="392">
        <f ca="1">'Sal by FERC'!D195*$L$6</f>
        <v>903.3856476344987</v>
      </c>
      <c r="L195" s="392">
        <f ca="1">'Sal by FERC'!E195*$L$8</f>
        <v>0</v>
      </c>
      <c r="M195" s="392">
        <f ca="1">IF(C195+D195+E195=0,0,($L$7*C195/(C195+D195+E195)+$L$6*D195/(C195+D195+E195)+$L$8*E195/(C195+D195+E195))*F195)</f>
        <v>-174.69545068460849</v>
      </c>
      <c r="N195" s="392">
        <f ca="1">SUM(J195:M195)</f>
        <v>10335.227615323576</v>
      </c>
      <c r="Q195" s="392">
        <f ca="1">'Sal by FERC'!J195+'Sal by FERC'!C195</f>
        <v>331973.56488057791</v>
      </c>
      <c r="R195" s="392">
        <f ca="1">'Sal by FERC'!K195+'Sal by FERC'!D195</f>
        <v>132304.93439447068</v>
      </c>
      <c r="S195" s="392">
        <f ca="1">'Sal by FERC'!L195+'Sal by FERC'!E195</f>
        <v>0</v>
      </c>
      <c r="T195" s="392">
        <f ca="1">'Sal by FERC'!M195+'Sal by FERC'!F195</f>
        <v>-7717.215546168025</v>
      </c>
      <c r="U195" s="392">
        <f ca="1">SUM(Q195:T195)</f>
        <v>456561.28372888057</v>
      </c>
      <c r="V195" s="36" t="s">
        <v>2764</v>
      </c>
      <c r="X195" s="43"/>
      <c r="Y195" s="651">
        <f t="shared" ca="1" si="93"/>
        <v>9606.5374183736858</v>
      </c>
      <c r="Z195" s="651">
        <f t="shared" ca="1" si="94"/>
        <v>903.38564763450995</v>
      </c>
      <c r="AA195" s="651">
        <f t="shared" ca="1" si="95"/>
        <v>0</v>
      </c>
      <c r="AB195" s="651">
        <f t="shared" ca="1" si="96"/>
        <v>-174.69545068460866</v>
      </c>
      <c r="AC195" s="552">
        <f t="shared" ca="1" si="80"/>
        <v>10335.227615323587</v>
      </c>
    </row>
    <row r="196" spans="1:29">
      <c r="A196" s="12">
        <f t="shared" si="67"/>
        <v>183</v>
      </c>
      <c r="B196" s="391" t="s">
        <v>107</v>
      </c>
      <c r="C196" s="392">
        <f ca="1">SUMIF('Labor by Employee Grp'!$A$15:$A$121,$B196,'Labor by Employee Grp'!B$15:B$121)*$F$364</f>
        <v>277483.49060897325</v>
      </c>
      <c r="D196" s="392">
        <f ca="1">SUMIF('Labor by Employee Grp'!$A$15:$A$121,$B196,'Labor by Employee Grp'!C$15:C$121)*$F$364</f>
        <v>0</v>
      </c>
      <c r="E196" s="392">
        <f ca="1">SUMIF('Labor by Employee Grp'!$A$15:$A$121,$B196,'Labor by Employee Grp'!D$15:D$121)*$F$364</f>
        <v>0</v>
      </c>
      <c r="F196" s="392">
        <f ca="1">SUMIF('Labor by Employee Grp'!$A$15:$A$121,$B196,'Labor by Employee Grp'!E$15:E$121)*$F$364</f>
        <v>-382.71324800793872</v>
      </c>
      <c r="G196" s="392">
        <f ca="1">SUM(C196:F196)</f>
        <v>277100.77736096532</v>
      </c>
      <c r="H196" s="12" t="s">
        <v>2764</v>
      </c>
      <c r="J196" s="392">
        <f ca="1">'Sal by FERC'!C196*$L$7</f>
        <v>8269.0080201474029</v>
      </c>
      <c r="K196" s="392">
        <f ca="1">'Sal by FERC'!D196*$L$6</f>
        <v>0</v>
      </c>
      <c r="L196" s="392">
        <f ca="1">'Sal by FERC'!E196*$L$8</f>
        <v>0</v>
      </c>
      <c r="M196" s="392">
        <f ca="1">IF(C196+D196+E196=0,0,($L$7*C196/(C196+D196+E196)+$L$6*D196/(C196+D196+E196)+$L$8*E196/(C196+D196+E196))*F196)</f>
        <v>-11.404854790636573</v>
      </c>
      <c r="N196" s="392">
        <f ca="1">SUM(J196:M196)</f>
        <v>8257.6031653567661</v>
      </c>
      <c r="Q196" s="392">
        <f ca="1">'Sal by FERC'!J196+'Sal by FERC'!C196</f>
        <v>285752.49862912064</v>
      </c>
      <c r="R196" s="392">
        <f ca="1">'Sal by FERC'!K196+'Sal by FERC'!D196</f>
        <v>0</v>
      </c>
      <c r="S196" s="392">
        <f ca="1">'Sal by FERC'!L196+'Sal by FERC'!E196</f>
        <v>0</v>
      </c>
      <c r="T196" s="392">
        <f ca="1">'Sal by FERC'!M196+'Sal by FERC'!F196</f>
        <v>-394.11810279857531</v>
      </c>
      <c r="U196" s="392">
        <f ca="1">SUM(Q196:T196)</f>
        <v>285358.38052632206</v>
      </c>
      <c r="V196" s="36" t="s">
        <v>2764</v>
      </c>
      <c r="X196" s="43"/>
      <c r="Y196" s="651">
        <f t="shared" ca="1" si="93"/>
        <v>8269.0080201473902</v>
      </c>
      <c r="Z196" s="651">
        <f t="shared" ca="1" si="94"/>
        <v>0</v>
      </c>
      <c r="AA196" s="651">
        <f t="shared" ca="1" si="95"/>
        <v>0</v>
      </c>
      <c r="AB196" s="651">
        <f t="shared" ca="1" si="96"/>
        <v>-11.404854790636591</v>
      </c>
      <c r="AC196" s="552">
        <f t="shared" ca="1" si="80"/>
        <v>8257.6031653567534</v>
      </c>
    </row>
    <row r="197" spans="1:29">
      <c r="A197" s="12">
        <f t="shared" si="67"/>
        <v>184</v>
      </c>
      <c r="B197" s="391" t="s">
        <v>108</v>
      </c>
      <c r="C197" s="392">
        <f ca="1">SUMIF('Labor by Employee Grp'!$A$15:$A$121,$B197,'Labor by Employee Grp'!B$15:B$121)*$F$364</f>
        <v>55182.339404559141</v>
      </c>
      <c r="D197" s="392">
        <f ca="1">SUMIF('Labor by Employee Grp'!$A$15:$A$121,$B197,'Labor by Employee Grp'!C$15:C$121)*$F$364</f>
        <v>0</v>
      </c>
      <c r="E197" s="392">
        <f ca="1">SUMIF('Labor by Employee Grp'!$A$15:$A$121,$B197,'Labor by Employee Grp'!D$15:D$121)*$F$364</f>
        <v>0</v>
      </c>
      <c r="F197" s="392">
        <f ca="1">SUMIF('Labor by Employee Grp'!$A$15:$A$121,$B197,'Labor by Employee Grp'!E$15:E$121)*$F$364</f>
        <v>0</v>
      </c>
      <c r="G197" s="392">
        <f ca="1">SUM(C197:F197)</f>
        <v>55182.339404559141</v>
      </c>
      <c r="J197" s="392">
        <f ca="1">'Sal by FERC'!C197*$L$7</f>
        <v>1644.4337142558625</v>
      </c>
      <c r="K197" s="392">
        <f ca="1">'Sal by FERC'!D197*$L$6</f>
        <v>0</v>
      </c>
      <c r="L197" s="392">
        <f ca="1">'Sal by FERC'!E197*$L$8</f>
        <v>0</v>
      </c>
      <c r="M197" s="392">
        <f ca="1">IF(C197+D197+E197=0,0,($L$7*C197/(C197+D197+E197)+$L$6*D197/(C197+D197+E197)+$L$8*E197/(C197+D197+E197))*F197)</f>
        <v>0</v>
      </c>
      <c r="N197" s="392">
        <f ca="1">SUM(J197:M197)</f>
        <v>1644.4337142558625</v>
      </c>
      <c r="Q197" s="392">
        <f ca="1">'Sal by FERC'!J197+'Sal by FERC'!C197</f>
        <v>56826.773118815006</v>
      </c>
      <c r="R197" s="392">
        <f ca="1">'Sal by FERC'!K197+'Sal by FERC'!D197</f>
        <v>0</v>
      </c>
      <c r="S197" s="392">
        <f ca="1">'Sal by FERC'!L197+'Sal by FERC'!E197</f>
        <v>0</v>
      </c>
      <c r="T197" s="392">
        <f ca="1">'Sal by FERC'!M197+'Sal by FERC'!F197</f>
        <v>0</v>
      </c>
      <c r="U197" s="392">
        <f ca="1">SUM(Q197:T197)</f>
        <v>56826.773118815006</v>
      </c>
      <c r="X197" s="43"/>
      <c r="Y197" s="651">
        <f t="shared" ca="1" si="93"/>
        <v>1644.4337142558652</v>
      </c>
      <c r="Z197" s="651">
        <f t="shared" ca="1" si="94"/>
        <v>0</v>
      </c>
      <c r="AA197" s="651">
        <f t="shared" ca="1" si="95"/>
        <v>0</v>
      </c>
      <c r="AB197" s="651">
        <f t="shared" ca="1" si="96"/>
        <v>0</v>
      </c>
      <c r="AC197" s="552">
        <f t="shared" ca="1" si="80"/>
        <v>1644.4337142558652</v>
      </c>
    </row>
    <row r="198" spans="1:29">
      <c r="A198" s="12">
        <f t="shared" si="67"/>
        <v>185</v>
      </c>
      <c r="B198" s="59" t="s">
        <v>2784</v>
      </c>
      <c r="C198" s="48">
        <f ca="1">SUM(C194:C197)</f>
        <v>911070.8446432933</v>
      </c>
      <c r="D198" s="48">
        <f ca="1">SUM(D194:D197)</f>
        <v>131399.72195106061</v>
      </c>
      <c r="E198" s="48">
        <f ca="1">SUM(E194:E197)</f>
        <v>0</v>
      </c>
      <c r="F198" s="48">
        <f ca="1">SUM(F194:F197)</f>
        <v>-7274.026319393859</v>
      </c>
      <c r="G198" s="48">
        <f ca="1">SUM(G194:G197)</f>
        <v>1035196.5402749601</v>
      </c>
      <c r="I198" s="49">
        <f ca="1">+G198/$G$265</f>
        <v>7.030771975442913E-3</v>
      </c>
      <c r="J198" s="48">
        <f ca="1">SUM(J194:J197)</f>
        <v>27149.911170370138</v>
      </c>
      <c r="K198" s="48">
        <f ca="1">SUM(K194:K197)</f>
        <v>903.37308841354161</v>
      </c>
      <c r="L198" s="48">
        <f ca="1">SUM(L194:L197)</f>
        <v>0</v>
      </c>
      <c r="M198" s="48">
        <f ca="1">SUM(M194:M197)</f>
        <v>-166.69422964058424</v>
      </c>
      <c r="N198" s="48">
        <f ca="1">SUM(N194:N197)</f>
        <v>27886.590029143095</v>
      </c>
      <c r="O198" s="36" t="s">
        <v>2764</v>
      </c>
      <c r="P198" s="49">
        <f ca="1">+N198/$N$265</f>
        <v>8.5064996858967932E-3</v>
      </c>
      <c r="Q198" s="48">
        <f ca="1">SUM(Q194:Q197)</f>
        <v>938220.75581366348</v>
      </c>
      <c r="R198" s="48">
        <f ca="1">SUM(R194:R197)</f>
        <v>132303.09503947414</v>
      </c>
      <c r="S198" s="48">
        <f ca="1">SUM(S194:S197)</f>
        <v>0</v>
      </c>
      <c r="T198" s="48">
        <f ca="1">SUM(T194:T197)</f>
        <v>-7440.7205490344431</v>
      </c>
      <c r="U198" s="48">
        <f ca="1">SUM(U194:U197)</f>
        <v>1063083.1303041033</v>
      </c>
      <c r="W198" s="49">
        <f ca="1">+U198/$U$265</f>
        <v>7.0629126575225097E-3</v>
      </c>
      <c r="X198" s="43"/>
      <c r="Y198" s="651">
        <f ca="1">C198*'Summary by IS Category'!$B$19</f>
        <v>27149.911170370142</v>
      </c>
      <c r="Z198" s="651">
        <f ca="1">D198*'Summary by IS Category'!$C$19</f>
        <v>903.37308841354172</v>
      </c>
      <c r="AA198" s="651">
        <f ca="1">E198*'Summary by IS Category'!$D$19</f>
        <v>0</v>
      </c>
      <c r="AB198" s="651">
        <f ca="1">F198*'Summary by IS Category'!$E$19</f>
        <v>-32.660426411146283</v>
      </c>
      <c r="AC198" s="552">
        <f t="shared" ca="1" si="80"/>
        <v>28020.623832372537</v>
      </c>
    </row>
    <row r="199" spans="1:29">
      <c r="A199" s="12">
        <f t="shared" si="67"/>
        <v>186</v>
      </c>
      <c r="B199" s="52"/>
      <c r="C199" s="45"/>
      <c r="D199" s="45"/>
      <c r="E199" s="45"/>
      <c r="F199" s="45"/>
      <c r="G199" s="45"/>
      <c r="J199" s="45"/>
      <c r="K199" s="45"/>
      <c r="L199" s="45"/>
      <c r="M199" s="45"/>
      <c r="N199" s="45"/>
      <c r="O199" s="36" t="s">
        <v>2764</v>
      </c>
      <c r="Q199" s="45"/>
      <c r="R199" s="45"/>
      <c r="S199" s="45"/>
      <c r="T199" s="45"/>
      <c r="U199" s="45"/>
      <c r="X199" s="43"/>
      <c r="Y199" s="651">
        <f>C199*'Summary by IS Category'!$B$19</f>
        <v>0</v>
      </c>
      <c r="Z199" s="651">
        <f>D199*'Summary by IS Category'!$C$19</f>
        <v>0</v>
      </c>
      <c r="AA199" s="651">
        <f>E199*'Summary by IS Category'!$D$19</f>
        <v>0</v>
      </c>
      <c r="AB199" s="651">
        <f ca="1">F199*'Summary by IS Category'!$E$19</f>
        <v>0</v>
      </c>
      <c r="AC199" s="552">
        <f t="shared" ca="1" si="80"/>
        <v>0</v>
      </c>
    </row>
    <row r="200" spans="1:29">
      <c r="A200" s="12">
        <f t="shared" si="67"/>
        <v>187</v>
      </c>
      <c r="B200" s="391" t="s">
        <v>104</v>
      </c>
      <c r="C200" s="392">
        <f ca="1">C188+C195</f>
        <v>769556.04550538119</v>
      </c>
      <c r="D200" s="392">
        <f t="shared" ref="D200:F200" ca="1" si="97">D188+D195</f>
        <v>313682.37943861581</v>
      </c>
      <c r="E200" s="392">
        <f t="shared" ca="1" si="97"/>
        <v>0</v>
      </c>
      <c r="F200" s="392">
        <f t="shared" ca="1" si="97"/>
        <v>-18005.538542572012</v>
      </c>
      <c r="G200" s="392">
        <f ca="1">SUM(C200:F200)</f>
        <v>1065232.8864014251</v>
      </c>
      <c r="H200" s="36" t="s">
        <v>2764</v>
      </c>
      <c r="J200" s="392">
        <f ca="1">J188+J195</f>
        <v>22932.77015606036</v>
      </c>
      <c r="K200" s="392">
        <f ca="1">K188+K195</f>
        <v>2156.5663586404839</v>
      </c>
      <c r="L200" s="392">
        <f ca="1">L188+L195</f>
        <v>0</v>
      </c>
      <c r="M200" s="392">
        <f ca="1">IF(C200+D200+E200=0,0,($L$7*C200/(C200+D200+E200)+$L$6*D200/(C200+D200+E200)+$L$8*E200/(C200+D200+E200))*F200)</f>
        <v>-417.03378057915597</v>
      </c>
      <c r="N200" s="392">
        <f ca="1">N188+N195</f>
        <v>24672.302734121688</v>
      </c>
      <c r="Q200" s="392">
        <f ca="1">'Sal by FERC'!J200+'Sal by FERC'!C200</f>
        <v>792488.81566144153</v>
      </c>
      <c r="R200" s="392">
        <f ca="1">'Sal by FERC'!K200+'Sal by FERC'!D200</f>
        <v>315838.94579725631</v>
      </c>
      <c r="S200" s="392">
        <f ca="1">'Sal by FERC'!L200+'Sal by FERC'!E200</f>
        <v>0</v>
      </c>
      <c r="T200" s="392">
        <f ca="1">'Sal by FERC'!M200+'Sal by FERC'!F200</f>
        <v>-18422.572323151169</v>
      </c>
      <c r="U200" s="392">
        <f ca="1">SUM(Q200:T200)</f>
        <v>1089905.1891355466</v>
      </c>
      <c r="V200" s="36" t="s">
        <v>2764</v>
      </c>
      <c r="X200" s="43"/>
      <c r="Y200" s="651">
        <f ca="1">C200*'Summary by IS Category'!$B$19</f>
        <v>22932.77015606036</v>
      </c>
      <c r="Z200" s="651">
        <f ca="1">D200*'Summary by IS Category'!$C$19</f>
        <v>2156.5663586404839</v>
      </c>
      <c r="AA200" s="651">
        <f ca="1">E200*'Summary by IS Category'!$D$19</f>
        <v>0</v>
      </c>
      <c r="AB200" s="651">
        <f ca="1">F200*'Summary by IS Category'!$E$19</f>
        <v>-80.844987458298718</v>
      </c>
      <c r="AC200" s="552">
        <f t="shared" ca="1" si="80"/>
        <v>25008.491527242546</v>
      </c>
    </row>
    <row r="201" spans="1:29">
      <c r="A201" s="12">
        <f t="shared" si="67"/>
        <v>188</v>
      </c>
      <c r="B201" s="391" t="s">
        <v>107</v>
      </c>
      <c r="C201" s="392">
        <f ca="1">C190+C196</f>
        <v>662409.86060867331</v>
      </c>
      <c r="D201" s="392">
        <f t="shared" ref="D201:F201" ca="1" si="98">D190+D196</f>
        <v>0</v>
      </c>
      <c r="E201" s="392">
        <f t="shared" ca="1" si="98"/>
        <v>0</v>
      </c>
      <c r="F201" s="392">
        <f t="shared" ca="1" si="98"/>
        <v>-913.61481978500524</v>
      </c>
      <c r="G201" s="392">
        <f ca="1">SUM(C201:F201)</f>
        <v>661496.24578888831</v>
      </c>
      <c r="H201" s="36" t="s">
        <v>2764</v>
      </c>
      <c r="J201" s="392">
        <f t="shared" ref="J201:L202" ca="1" si="99">J190+J196</f>
        <v>19739.813846138466</v>
      </c>
      <c r="K201" s="392">
        <f t="shared" ca="1" si="99"/>
        <v>0</v>
      </c>
      <c r="L201" s="392">
        <f t="shared" ca="1" si="99"/>
        <v>0</v>
      </c>
      <c r="M201" s="392">
        <f ca="1">IF(C201+D201+E201=0,0,($L$7*C201/(C201+D201+E201)+$L$6*D201/(C201+D201+E201)+$L$8*E201/(C201+D201+E201))*F201)</f>
        <v>-27.22572162959316</v>
      </c>
      <c r="N201" s="392">
        <f ca="1">N190+N196</f>
        <v>19712.588124508871</v>
      </c>
      <c r="Q201" s="392">
        <f ca="1">'Sal by FERC'!J201+'Sal by FERC'!C201</f>
        <v>682149.67445481173</v>
      </c>
      <c r="R201" s="392">
        <f ca="1">'Sal by FERC'!K201+'Sal by FERC'!D201</f>
        <v>0</v>
      </c>
      <c r="S201" s="392">
        <f ca="1">'Sal by FERC'!L201+'Sal by FERC'!E201</f>
        <v>0</v>
      </c>
      <c r="T201" s="392">
        <f ca="1">'Sal by FERC'!M201+'Sal by FERC'!F201</f>
        <v>-940.84054141459842</v>
      </c>
      <c r="U201" s="392">
        <f ca="1">SUM(Q201:T201)</f>
        <v>681208.83391339716</v>
      </c>
      <c r="V201" s="36" t="s">
        <v>2764</v>
      </c>
      <c r="X201" s="43"/>
      <c r="Y201" s="651">
        <f ca="1">C201*'Summary by IS Category'!$B$19</f>
        <v>19739.813846138466</v>
      </c>
      <c r="Z201" s="651">
        <f ca="1">D201*'Summary by IS Category'!$C$19</f>
        <v>0</v>
      </c>
      <c r="AA201" s="651">
        <f ca="1">E201*'Summary by IS Category'!$D$19</f>
        <v>0</v>
      </c>
      <c r="AB201" s="651">
        <f ca="1">F201*'Summary by IS Category'!$E$19</f>
        <v>-4.1021365993912582</v>
      </c>
      <c r="AC201" s="552">
        <f t="shared" ca="1" si="80"/>
        <v>19735.711709539075</v>
      </c>
    </row>
    <row r="202" spans="1:29">
      <c r="A202" s="12">
        <f t="shared" si="67"/>
        <v>189</v>
      </c>
      <c r="B202" s="391" t="s">
        <v>108</v>
      </c>
      <c r="C202" s="392">
        <f ca="1">C191+C197</f>
        <v>131731.53355110798</v>
      </c>
      <c r="D202" s="392">
        <f t="shared" ref="D202:F202" ca="1" si="100">D191+D197</f>
        <v>0</v>
      </c>
      <c r="E202" s="392">
        <f t="shared" ca="1" si="100"/>
        <v>0</v>
      </c>
      <c r="F202" s="392">
        <f t="shared" ca="1" si="100"/>
        <v>0</v>
      </c>
      <c r="G202" s="392">
        <f ca="1">SUM(C202:F202)</f>
        <v>131731.53355110798</v>
      </c>
      <c r="H202" s="36"/>
      <c r="J202" s="392">
        <f t="shared" ca="1" si="99"/>
        <v>3925.599699823018</v>
      </c>
      <c r="K202" s="392">
        <f t="shared" ca="1" si="99"/>
        <v>0</v>
      </c>
      <c r="L202" s="392">
        <f t="shared" ca="1" si="99"/>
        <v>0</v>
      </c>
      <c r="M202" s="392">
        <f ca="1">IF(C202+D202+E202=0,0,($L$7*C202/(C202+D202+E202)+$L$6*D202/(C202+D202+E202)+$L$8*E202/(C202+D202+E202))*F202)</f>
        <v>0</v>
      </c>
      <c r="N202" s="392">
        <f ca="1">N191+N197</f>
        <v>3925.599699823018</v>
      </c>
      <c r="Q202" s="392">
        <f ca="1">'Sal by FERC'!J202+'Sal by FERC'!C202</f>
        <v>135657.13325093099</v>
      </c>
      <c r="R202" s="392">
        <f ca="1">'Sal by FERC'!K202+'Sal by FERC'!D202</f>
        <v>0</v>
      </c>
      <c r="S202" s="392">
        <f ca="1">'Sal by FERC'!L202+'Sal by FERC'!E202</f>
        <v>0</v>
      </c>
      <c r="T202" s="392">
        <f ca="1">'Sal by FERC'!M202+'Sal by FERC'!F202</f>
        <v>0</v>
      </c>
      <c r="U202" s="392">
        <f ca="1">SUM(Q202:T202)</f>
        <v>135657.13325093099</v>
      </c>
      <c r="X202" s="43"/>
      <c r="Y202" s="651">
        <f ca="1">C202*'Summary by IS Category'!$B$19</f>
        <v>3925.5996998230175</v>
      </c>
      <c r="Z202" s="651">
        <f ca="1">D202*'Summary by IS Category'!$C$19</f>
        <v>0</v>
      </c>
      <c r="AA202" s="651">
        <f ca="1">E202*'Summary by IS Category'!$D$19</f>
        <v>0</v>
      </c>
      <c r="AB202" s="651">
        <f ca="1">F202*'Summary by IS Category'!$E$19</f>
        <v>0</v>
      </c>
      <c r="AC202" s="552">
        <f t="shared" ca="1" si="80"/>
        <v>3925.5996998230175</v>
      </c>
    </row>
    <row r="203" spans="1:29">
      <c r="A203" s="12">
        <f t="shared" si="67"/>
        <v>190</v>
      </c>
      <c r="B203" s="391" t="s">
        <v>2779</v>
      </c>
      <c r="C203" s="392">
        <f ca="1">-C188-C190-C195-C196-C191-C197</f>
        <v>-1563697.4396651627</v>
      </c>
      <c r="D203" s="392">
        <f t="shared" ref="D203:G203" ca="1" si="101">-D188-D190-D195-D196-D191-D197</f>
        <v>-313682.37943861581</v>
      </c>
      <c r="E203" s="392">
        <f t="shared" ca="1" si="101"/>
        <v>0</v>
      </c>
      <c r="F203" s="392">
        <f t="shared" ca="1" si="101"/>
        <v>18919.153362357018</v>
      </c>
      <c r="G203" s="392">
        <f t="shared" ca="1" si="101"/>
        <v>-1858460.6657414215</v>
      </c>
      <c r="H203" s="36"/>
      <c r="J203" s="392">
        <f ca="1">-J188-J190-J195-J196</f>
        <v>-42672.584002198826</v>
      </c>
      <c r="K203" s="392">
        <f ca="1">-K188-K190-K195-K196</f>
        <v>-2156.5663586404839</v>
      </c>
      <c r="L203" s="392">
        <f ca="1">-L188-L190-L195-L196</f>
        <v>0</v>
      </c>
      <c r="M203" s="392">
        <f ca="1">-M188-M190-M195-M196</f>
        <v>444.25950220874921</v>
      </c>
      <c r="N203" s="392">
        <f ca="1">-N188-N190-N195-N196</f>
        <v>-44384.890858630562</v>
      </c>
      <c r="Q203" s="392">
        <f ca="1">'Sal by FERC'!J203+'Sal by FERC'!C203</f>
        <v>-1606370.0236673616</v>
      </c>
      <c r="R203" s="392">
        <f ca="1">'Sal by FERC'!K203+'Sal by FERC'!D203</f>
        <v>-315838.94579725631</v>
      </c>
      <c r="S203" s="392">
        <f ca="1">'Sal by FERC'!L203+'Sal by FERC'!E203</f>
        <v>0</v>
      </c>
      <c r="T203" s="392">
        <f ca="1">'Sal by FERC'!M203+'Sal by FERC'!F203</f>
        <v>19363.412864565766</v>
      </c>
      <c r="U203" s="392">
        <f ca="1">SUM(Q203:T203)</f>
        <v>-1902845.5566000519</v>
      </c>
      <c r="X203" s="43"/>
      <c r="Y203" s="651">
        <f ca="1">C203*'Summary by IS Category'!$B$19</f>
        <v>-46598.183702021852</v>
      </c>
      <c r="Z203" s="651">
        <f ca="1">D203*'Summary by IS Category'!$C$19</f>
        <v>-2156.5663586404839</v>
      </c>
      <c r="AA203" s="651">
        <f ca="1">E203*'Summary by IS Category'!$D$19</f>
        <v>0</v>
      </c>
      <c r="AB203" s="651">
        <f ca="1">F203*'Summary by IS Category'!$E$19</f>
        <v>84.947124057689976</v>
      </c>
      <c r="AC203" s="552">
        <f t="shared" ca="1" si="80"/>
        <v>-48669.802936604647</v>
      </c>
    </row>
    <row r="204" spans="1:29">
      <c r="A204" s="12">
        <f t="shared" si="67"/>
        <v>191</v>
      </c>
      <c r="B204" s="393" t="s">
        <v>2780</v>
      </c>
      <c r="C204" s="394">
        <f ca="1">SUM(C200:C203)</f>
        <v>0</v>
      </c>
      <c r="D204" s="394">
        <f t="shared" ref="D204:G204" ca="1" si="102">SUM(D200:D203)</f>
        <v>0</v>
      </c>
      <c r="E204" s="394">
        <f t="shared" ca="1" si="102"/>
        <v>0</v>
      </c>
      <c r="F204" s="394">
        <f t="shared" ca="1" si="102"/>
        <v>0</v>
      </c>
      <c r="G204" s="394">
        <f t="shared" ca="1" si="102"/>
        <v>0</v>
      </c>
      <c r="H204" s="36"/>
      <c r="I204" s="49"/>
      <c r="J204" s="394">
        <f ca="1">SUM(J200:J202)</f>
        <v>46598.183702021845</v>
      </c>
      <c r="K204" s="394"/>
      <c r="L204" s="394"/>
      <c r="M204" s="394"/>
      <c r="N204" s="394"/>
      <c r="O204" s="36" t="s">
        <v>2764</v>
      </c>
      <c r="P204" s="49"/>
      <c r="Q204" s="394"/>
      <c r="R204" s="394"/>
      <c r="S204" s="394"/>
      <c r="T204" s="394"/>
      <c r="U204" s="394"/>
      <c r="W204" s="49"/>
      <c r="X204" s="43"/>
      <c r="Y204" s="651">
        <f ca="1">C204*'Summary by IS Category'!$B$19</f>
        <v>0</v>
      </c>
      <c r="Z204" s="651">
        <f ca="1">D204*'Summary by IS Category'!$C$19</f>
        <v>0</v>
      </c>
      <c r="AA204" s="651">
        <f ca="1">E204*'Summary by IS Category'!$D$19</f>
        <v>0</v>
      </c>
      <c r="AB204" s="651">
        <f ca="1">F204*'Summary by IS Category'!$E$19</f>
        <v>0</v>
      </c>
      <c r="AC204" s="552">
        <f t="shared" ca="1" si="80"/>
        <v>0</v>
      </c>
    </row>
    <row r="205" spans="1:29" ht="27">
      <c r="A205" s="12">
        <f t="shared" si="67"/>
        <v>192</v>
      </c>
      <c r="B205" s="60" t="s">
        <v>2785</v>
      </c>
      <c r="C205" s="51">
        <f ca="1">+C192+C198+C204</f>
        <v>2125268.6644135537</v>
      </c>
      <c r="D205" s="51">
        <f ca="1">+D192+D198+D204</f>
        <v>313678.15497338481</v>
      </c>
      <c r="E205" s="51">
        <f ca="1">+E192+E198+E204</f>
        <v>0</v>
      </c>
      <c r="F205" s="51">
        <f ca="1">+F192+F198+F204</f>
        <v>-18287.253286112613</v>
      </c>
      <c r="G205" s="51">
        <f ca="1">+G192+G198+G204</f>
        <v>2420659.566100826</v>
      </c>
      <c r="J205" s="51">
        <f ca="1">+J192+J198+J204</f>
        <v>109931.18990154573</v>
      </c>
      <c r="K205" s="51">
        <f ca="1">+K192+K198+K204</f>
        <v>2156.5373154420204</v>
      </c>
      <c r="L205" s="51">
        <f ca="1">+L192+L198+L204</f>
        <v>0</v>
      </c>
      <c r="M205" s="51">
        <f ca="1">+M192+M198+M204</f>
        <v>-425.42877689352986</v>
      </c>
      <c r="N205" s="51">
        <f ca="1">+N192+N198+N204</f>
        <v>65064.114738072385</v>
      </c>
      <c r="Q205" s="51">
        <f ca="1">+Q192+Q198+Q204</f>
        <v>2188601.6706130775</v>
      </c>
      <c r="R205" s="51">
        <f ca="1">+R192+R198+R204</f>
        <v>315834.6922888268</v>
      </c>
      <c r="S205" s="51">
        <f ca="1">+S192+S198+S204</f>
        <v>0</v>
      </c>
      <c r="T205" s="51">
        <f ca="1">+T192+T198+T204</f>
        <v>-18712.682063006141</v>
      </c>
      <c r="U205" s="51">
        <f ca="1">+U192+U198+U204</f>
        <v>2485723.6808388983</v>
      </c>
      <c r="X205" s="43"/>
      <c r="Y205" s="651">
        <f ca="1">C205*'Summary by IS Category'!$B$19</f>
        <v>63333.006199523901</v>
      </c>
      <c r="Z205" s="651">
        <f ca="1">D205*'Summary by IS Category'!$C$19</f>
        <v>2156.5373154420204</v>
      </c>
      <c r="AA205" s="651">
        <f ca="1">E205*'Summary by IS Category'!$D$19</f>
        <v>0</v>
      </c>
      <c r="AB205" s="651">
        <f ca="1">F205*'Summary by IS Category'!$E$19</f>
        <v>-82.109888524962628</v>
      </c>
      <c r="AC205" s="552">
        <f t="shared" ca="1" si="80"/>
        <v>65407.433626440965</v>
      </c>
    </row>
    <row r="206" spans="1:29">
      <c r="A206" s="12">
        <f t="shared" si="67"/>
        <v>193</v>
      </c>
      <c r="B206" s="52"/>
      <c r="C206" s="45"/>
      <c r="D206" s="45"/>
      <c r="E206" s="45"/>
      <c r="F206" s="45"/>
      <c r="G206" s="45"/>
      <c r="J206" s="45"/>
      <c r="K206" s="45"/>
      <c r="L206" s="45"/>
      <c r="M206" s="45"/>
      <c r="N206" s="45"/>
      <c r="Q206" s="45"/>
      <c r="R206" s="45"/>
      <c r="S206" s="45"/>
      <c r="T206" s="45"/>
      <c r="U206" s="45"/>
      <c r="X206" s="43"/>
      <c r="Y206" s="651">
        <f>C206*'Summary by IS Category'!$B$19</f>
        <v>0</v>
      </c>
      <c r="Z206" s="651">
        <f>D206*'Summary by IS Category'!$C$19</f>
        <v>0</v>
      </c>
      <c r="AA206" s="651">
        <f>E206*'Summary by IS Category'!$D$19</f>
        <v>0</v>
      </c>
      <c r="AB206" s="651">
        <f ca="1">F206*'Summary by IS Category'!$E$19</f>
        <v>0</v>
      </c>
      <c r="AC206" s="552">
        <f t="shared" ca="1" si="80"/>
        <v>0</v>
      </c>
    </row>
    <row r="207" spans="1:29">
      <c r="A207" s="12">
        <f t="shared" si="67"/>
        <v>194</v>
      </c>
      <c r="B207" s="44" t="s">
        <v>109</v>
      </c>
      <c r="C207" s="45">
        <f>SUMIF('Labor by Employee Grp'!$A$15:$A$121,$B207,'Labor by Employee Grp'!B$15:B$121)</f>
        <v>132584.09913956808</v>
      </c>
      <c r="D207" s="45">
        <f>SUMIF('Labor by Employee Grp'!$A$15:$A$121,$B207,'Labor by Employee Grp'!C$15:C$121)</f>
        <v>390.76303386872871</v>
      </c>
      <c r="E207" s="45">
        <f>SUMIF('Labor by Employee Grp'!$A$15:$A$121,$B207,'Labor by Employee Grp'!D$15:D$121)</f>
        <v>0</v>
      </c>
      <c r="F207" s="45">
        <f>SUMIF('Labor by Employee Grp'!$A$15:$A$121,$B207,'Labor by Employee Grp'!E$15:E$121)</f>
        <v>76343.005713410021</v>
      </c>
      <c r="G207" s="45">
        <f>SUM(C207:F207)</f>
        <v>209317.86788684683</v>
      </c>
      <c r="H207" s="12" t="s">
        <v>2764</v>
      </c>
      <c r="J207" s="45">
        <f>('Sal by FERC'!C207)*$L$7</f>
        <v>3951.0061543591287</v>
      </c>
      <c r="K207" s="45">
        <f>'Sal by FERC'!D207*$L$6</f>
        <v>2.6864958578475098</v>
      </c>
      <c r="L207" s="45">
        <f>'Sal by FERC'!E207*$L$8</f>
        <v>0</v>
      </c>
      <c r="M207" s="45">
        <f>IF(C207+D207+E207=0,0,($L$7*C207/(C207+D207+E207)+$L$6*D207/(C207+D207+E207)+$L$8*E207/(C207+D207+E207))*F207)</f>
        <v>2269.8784992226679</v>
      </c>
      <c r="N207" s="45">
        <f>SUM(J207:M207)</f>
        <v>6223.5711494396437</v>
      </c>
      <c r="O207" s="36" t="s">
        <v>2764</v>
      </c>
      <c r="Q207" s="45">
        <f>'Sal by FERC'!J207+'Sal by FERC'!C207</f>
        <v>136535.10529392719</v>
      </c>
      <c r="R207" s="45">
        <f>'Sal by FERC'!K207+'Sal by FERC'!D207</f>
        <v>393.4495297265762</v>
      </c>
      <c r="S207" s="45">
        <f>'Sal by FERC'!L207+'Sal by FERC'!E207</f>
        <v>0</v>
      </c>
      <c r="T207" s="45">
        <f>'Sal by FERC'!M207+'Sal by FERC'!F207</f>
        <v>78612.884212632693</v>
      </c>
      <c r="U207" s="45">
        <f>SUM(Q207:T207)</f>
        <v>215541.43903628647</v>
      </c>
      <c r="V207" s="36" t="s">
        <v>2764</v>
      </c>
      <c r="X207" s="43"/>
      <c r="Y207" s="651">
        <f>C207*'Summary by IS Category'!$B$19</f>
        <v>3951.0061543591287</v>
      </c>
      <c r="Z207" s="651">
        <f>D207*'Summary by IS Category'!$C$19</f>
        <v>2.6864958578475098</v>
      </c>
      <c r="AA207" s="651">
        <f>E207*'Summary by IS Category'!$D$19</f>
        <v>0</v>
      </c>
      <c r="AB207" s="651">
        <f ca="1">F207*'Summary by IS Category'!$E$19</f>
        <v>342.78060191516073</v>
      </c>
      <c r="AC207" s="552">
        <f t="shared" ca="1" si="80"/>
        <v>4296.4732521321366</v>
      </c>
    </row>
    <row r="208" spans="1:29">
      <c r="A208" s="12">
        <f t="shared" si="67"/>
        <v>195</v>
      </c>
      <c r="B208" s="44" t="s">
        <v>2786</v>
      </c>
      <c r="C208" s="45">
        <f>SUMIF('Labor by Employee Grp'!$A$15:$A$121,$B208,'Labor by Employee Grp'!B$15:B$121)</f>
        <v>0</v>
      </c>
      <c r="D208" s="45">
        <f>SUMIF('Labor by Employee Grp'!$A$15:$A$121,$B208,'Labor by Employee Grp'!C$15:C$121)</f>
        <v>0</v>
      </c>
      <c r="E208" s="45">
        <f>SUMIF('Labor by Employee Grp'!$A$15:$A$121,$B208,'Labor by Employee Grp'!D$15:D$121)</f>
        <v>0</v>
      </c>
      <c r="F208" s="45">
        <f>SUMIF('Labor by Employee Grp'!$A$15:$A$121,$B208,'Labor by Employee Grp'!E$15:E$121)</f>
        <v>0</v>
      </c>
      <c r="G208" s="45">
        <f>SUM(C208:F208)</f>
        <v>0</v>
      </c>
      <c r="H208" s="12" t="s">
        <v>2764</v>
      </c>
      <c r="J208" s="45">
        <f>'Sal by FERC'!C208*$L$7</f>
        <v>0</v>
      </c>
      <c r="K208" s="45">
        <f>'Sal by FERC'!D208*$L$6</f>
        <v>0</v>
      </c>
      <c r="L208" s="45">
        <f>'Sal by FERC'!E208*$L$8</f>
        <v>0</v>
      </c>
      <c r="M208" s="45">
        <f>IF(C208+D208+E208=0,0,($L$7*C208/(C208+D208+E208)+$L$6*D208/(C208+D208+E208)+$L$8*E208/(C208+D208+E208))*F208)</f>
        <v>0</v>
      </c>
      <c r="N208" s="45">
        <f>SUM(J208:M208)</f>
        <v>0</v>
      </c>
      <c r="O208" s="36" t="s">
        <v>2764</v>
      </c>
      <c r="Q208" s="45">
        <f>'Sal by FERC'!J208+'Sal by FERC'!C208</f>
        <v>0</v>
      </c>
      <c r="R208" s="45">
        <f>'Sal by FERC'!K208+'Sal by FERC'!D208</f>
        <v>0</v>
      </c>
      <c r="S208" s="45">
        <f>'Sal by FERC'!L208+'Sal by FERC'!E208</f>
        <v>0</v>
      </c>
      <c r="T208" s="45">
        <f>'Sal by FERC'!M208+'Sal by FERC'!F208</f>
        <v>0</v>
      </c>
      <c r="U208" s="45">
        <f>SUM(Q208:T208)</f>
        <v>0</v>
      </c>
      <c r="V208" s="36" t="s">
        <v>2764</v>
      </c>
      <c r="X208" s="43"/>
      <c r="Y208" s="651">
        <f>C208*'Summary by IS Category'!$B$19</f>
        <v>0</v>
      </c>
      <c r="Z208" s="651">
        <f>D208*'Summary by IS Category'!$C$19</f>
        <v>0</v>
      </c>
      <c r="AA208" s="651">
        <f>E208*'Summary by IS Category'!$D$19</f>
        <v>0</v>
      </c>
      <c r="AB208" s="651">
        <f ca="1">F208*'Summary by IS Category'!$E$19</f>
        <v>0</v>
      </c>
      <c r="AC208" s="552">
        <f t="shared" ca="1" si="80"/>
        <v>0</v>
      </c>
    </row>
    <row r="209" spans="1:29">
      <c r="A209" s="12">
        <f t="shared" si="67"/>
        <v>196</v>
      </c>
      <c r="B209" s="44" t="s">
        <v>2742</v>
      </c>
      <c r="C209" s="45">
        <f>SUMIF('Labor by Employee Grp'!$A$15:$A$121,$B209,'Labor by Employee Grp'!B$15:B$121)</f>
        <v>0</v>
      </c>
      <c r="D209" s="45">
        <f>SUMIF('Labor by Employee Grp'!$A$15:$A$121,$B209,'Labor by Employee Grp'!C$15:C$121)</f>
        <v>0</v>
      </c>
      <c r="E209" s="45">
        <f>SUMIF('Labor by Employee Grp'!$A$15:$A$121,$B209,'Labor by Employee Grp'!D$15:D$121)</f>
        <v>0</v>
      </c>
      <c r="F209" s="45">
        <f>SUMIF('Labor by Employee Grp'!$A$15:$A$121,$B209,'Labor by Employee Grp'!E$15:E$121)</f>
        <v>0</v>
      </c>
      <c r="G209" s="45">
        <f>SUM(C209:F209)</f>
        <v>0</v>
      </c>
      <c r="H209" s="12" t="s">
        <v>2764</v>
      </c>
      <c r="I209" s="53"/>
      <c r="J209" s="45">
        <f>'Sal by FERC'!C209*$L$7</f>
        <v>0</v>
      </c>
      <c r="K209" s="45">
        <f>'Sal by FERC'!D209*$L$6</f>
        <v>0</v>
      </c>
      <c r="L209" s="45">
        <f>'Sal by FERC'!E209*$L$8</f>
        <v>0</v>
      </c>
      <c r="M209" s="45">
        <f>IF(C209+D209+E209=0,0,($L$7*C209/(C209+D209+E209)+$L$6*D209/(C209+D209+E209)+$L$8*E209/(C209+D209+E209))*F209)</f>
        <v>0</v>
      </c>
      <c r="N209" s="45">
        <f>SUM(J209:M209)</f>
        <v>0</v>
      </c>
      <c r="P209" s="46"/>
      <c r="Q209" s="45">
        <f>'Sal by FERC'!J209+'Sal by FERC'!C209</f>
        <v>0</v>
      </c>
      <c r="R209" s="45">
        <f>'Sal by FERC'!K209+'Sal by FERC'!D209</f>
        <v>0</v>
      </c>
      <c r="S209" s="45">
        <f>'Sal by FERC'!L209+'Sal by FERC'!E209</f>
        <v>0</v>
      </c>
      <c r="T209" s="45">
        <f>'Sal by FERC'!M209+'Sal by FERC'!F209</f>
        <v>0</v>
      </c>
      <c r="U209" s="45">
        <f>SUM(Q209:T209)</f>
        <v>0</v>
      </c>
      <c r="V209" s="36" t="s">
        <v>2764</v>
      </c>
      <c r="W209" s="46"/>
      <c r="X209" s="43"/>
      <c r="Y209" s="651">
        <f>C209*'Summary by IS Category'!$B$19</f>
        <v>0</v>
      </c>
      <c r="Z209" s="651">
        <f>D209*'Summary by IS Category'!$C$19</f>
        <v>0</v>
      </c>
      <c r="AA209" s="651">
        <f>E209*'Summary by IS Category'!$D$19</f>
        <v>0</v>
      </c>
      <c r="AB209" s="651">
        <f ca="1">F209*'Summary by IS Category'!$E$19</f>
        <v>0</v>
      </c>
      <c r="AC209" s="552">
        <f t="shared" ca="1" si="80"/>
        <v>0</v>
      </c>
    </row>
    <row r="210" spans="1:29">
      <c r="A210" s="12">
        <f t="shared" si="67"/>
        <v>197</v>
      </c>
      <c r="B210" s="396" t="s">
        <v>2787</v>
      </c>
      <c r="C210" s="397">
        <f ca="1">SUMIF('Labor by Employee Grp'!$A$15:$A$121,$B210,'Labor by Employee Grp'!B$15:B$121)*$E$364</f>
        <v>0</v>
      </c>
      <c r="D210" s="397">
        <f ca="1">SUMIF('Labor by Employee Grp'!$A$15:$A$121,$B210,'Labor by Employee Grp'!C$15:C$121)*$E$364</f>
        <v>0</v>
      </c>
      <c r="E210" s="397">
        <f ca="1">SUMIF('Labor by Employee Grp'!$A$15:$A$121,$B210,'Labor by Employee Grp'!D$15:D$121)*$E$364</f>
        <v>0</v>
      </c>
      <c r="F210" s="397">
        <f ca="1">SUMIF('Labor by Employee Grp'!$A$15:$A$121,$B210,'Labor by Employee Grp'!E$15:E$121)*$E$364</f>
        <v>0</v>
      </c>
      <c r="G210" s="397">
        <f ca="1">SUM(C210:F210)</f>
        <v>0</v>
      </c>
      <c r="H210" s="12" t="s">
        <v>2764</v>
      </c>
      <c r="I210" s="53"/>
      <c r="J210" s="397">
        <f ca="1">'Sal by FERC'!C210*$L$7</f>
        <v>0</v>
      </c>
      <c r="K210" s="397">
        <f ca="1">'Sal by FERC'!D210*$L$6</f>
        <v>0</v>
      </c>
      <c r="L210" s="397">
        <f ca="1">'Sal by FERC'!E210*$L$8</f>
        <v>0</v>
      </c>
      <c r="M210" s="397">
        <f ca="1">IF(C210+D210+E210=0,0,($L$7*C210/(C210+D210+E210)+$L$6*D210/(C210+D210+E210)+$L$8*E210/(C210+D210+E210))*F210)</f>
        <v>0</v>
      </c>
      <c r="N210" s="397">
        <f ca="1">SUM(J210:M210)</f>
        <v>0</v>
      </c>
      <c r="P210" s="46"/>
      <c r="Q210" s="397">
        <f ca="1">'Sal by FERC'!J210+'Sal by FERC'!C210</f>
        <v>0</v>
      </c>
      <c r="R210" s="397">
        <f ca="1">'Sal by FERC'!K210+'Sal by FERC'!D210</f>
        <v>0</v>
      </c>
      <c r="S210" s="397">
        <f ca="1">'Sal by FERC'!L210+'Sal by FERC'!E210</f>
        <v>0</v>
      </c>
      <c r="T210" s="397">
        <f ca="1">'Sal by FERC'!M210+'Sal by FERC'!F210</f>
        <v>0</v>
      </c>
      <c r="U210" s="397">
        <f ca="1">SUM(Q210:T210)</f>
        <v>0</v>
      </c>
      <c r="V210" s="36" t="s">
        <v>2764</v>
      </c>
      <c r="W210" s="46"/>
      <c r="X210" s="43"/>
      <c r="Y210" s="651">
        <f ca="1">C210*'Summary by IS Category'!$B$19</f>
        <v>0</v>
      </c>
      <c r="Z210" s="651">
        <f ca="1">D210*'Summary by IS Category'!$C$19</f>
        <v>0</v>
      </c>
      <c r="AA210" s="651">
        <f ca="1">E210*'Summary by IS Category'!$D$19</f>
        <v>0</v>
      </c>
      <c r="AB210" s="651">
        <f ca="1">F210*'Summary by IS Category'!$E$19</f>
        <v>0</v>
      </c>
      <c r="AC210" s="552">
        <f t="shared" ca="1" si="80"/>
        <v>0</v>
      </c>
    </row>
    <row r="211" spans="1:29">
      <c r="A211" s="12">
        <f t="shared" si="67"/>
        <v>198</v>
      </c>
      <c r="B211" s="47" t="s">
        <v>2788</v>
      </c>
      <c r="C211" s="48">
        <f ca="1">SUM(C207:C210)</f>
        <v>132584.09913956808</v>
      </c>
      <c r="D211" s="48">
        <f ca="1">SUM(D207:D210)</f>
        <v>390.76303386872871</v>
      </c>
      <c r="E211" s="48">
        <f ca="1">SUM(E207:E210)</f>
        <v>0</v>
      </c>
      <c r="F211" s="48">
        <f ca="1">SUM(F207:F210)</f>
        <v>76343.005713410021</v>
      </c>
      <c r="G211" s="48">
        <f ca="1">SUM(G207:G210)</f>
        <v>209317.86788684683</v>
      </c>
      <c r="I211" s="49">
        <f ca="1">+G211/$G$265</f>
        <v>1.4216297507209726E-3</v>
      </c>
      <c r="J211" s="48">
        <f ca="1">SUM(J207:J210)</f>
        <v>3951.0061543591287</v>
      </c>
      <c r="K211" s="48">
        <f ca="1">SUM(K207:K210)</f>
        <v>2.6864958578475098</v>
      </c>
      <c r="L211" s="48">
        <f ca="1">SUM(L207:L210)</f>
        <v>0</v>
      </c>
      <c r="M211" s="48">
        <f ca="1">SUM(M207:M210)</f>
        <v>2269.8784992226679</v>
      </c>
      <c r="N211" s="48">
        <f ca="1">SUM(N207:N210)</f>
        <v>6223.5711494396437</v>
      </c>
      <c r="O211" s="36" t="s">
        <v>2764</v>
      </c>
      <c r="P211" s="49">
        <f ca="1">+N211/$N$265</f>
        <v>1.8984323996780702E-3</v>
      </c>
      <c r="Q211" s="48">
        <f ca="1">SUM(Q207:Q210)</f>
        <v>136535.10529392719</v>
      </c>
      <c r="R211" s="48">
        <f ca="1">SUM(R207:R210)</f>
        <v>393.4495297265762</v>
      </c>
      <c r="S211" s="48">
        <f ca="1">SUM(S207:S210)</f>
        <v>0</v>
      </c>
      <c r="T211" s="48">
        <f ca="1">SUM(T207:T210)</f>
        <v>78612.884212632693</v>
      </c>
      <c r="U211" s="48">
        <f ca="1">SUM(U207:U210)</f>
        <v>215541.43903628647</v>
      </c>
      <c r="W211" s="49">
        <f ca="1">+U211/$U$265</f>
        <v>1.4320144065822244E-3</v>
      </c>
      <c r="X211" s="43"/>
      <c r="Y211" s="651">
        <f ca="1">C211*'Summary by IS Category'!$B$19</f>
        <v>3951.0061543591287</v>
      </c>
      <c r="Z211" s="651">
        <f ca="1">D211*'Summary by IS Category'!$C$19</f>
        <v>2.6864958578475098</v>
      </c>
      <c r="AA211" s="651">
        <f ca="1">E211*'Summary by IS Category'!$D$19</f>
        <v>0</v>
      </c>
      <c r="AB211" s="651">
        <f ca="1">F211*'Summary by IS Category'!$E$19</f>
        <v>342.78060191516073</v>
      </c>
      <c r="AC211" s="552">
        <f t="shared" ca="1" si="80"/>
        <v>4296.4732521321366</v>
      </c>
    </row>
    <row r="212" spans="1:29">
      <c r="A212" s="12">
        <f t="shared" si="67"/>
        <v>199</v>
      </c>
      <c r="B212" s="52"/>
      <c r="C212" s="45"/>
      <c r="D212" s="45"/>
      <c r="E212" s="45"/>
      <c r="F212" s="45"/>
      <c r="G212" s="45"/>
      <c r="J212" s="45"/>
      <c r="K212" s="45"/>
      <c r="L212" s="45"/>
      <c r="M212" s="45"/>
      <c r="N212" s="45"/>
      <c r="Q212" s="45"/>
      <c r="R212" s="45"/>
      <c r="S212" s="45"/>
      <c r="T212" s="45"/>
      <c r="U212" s="45"/>
      <c r="X212" s="43"/>
      <c r="Y212" s="651">
        <f>C212*'Summary by IS Category'!$B$19</f>
        <v>0</v>
      </c>
      <c r="Z212" s="651">
        <f>D212*'Summary by IS Category'!$C$19</f>
        <v>0</v>
      </c>
      <c r="AA212" s="651">
        <f>E212*'Summary by IS Category'!$D$19</f>
        <v>0</v>
      </c>
      <c r="AB212" s="651">
        <f ca="1">F212*'Summary by IS Category'!$E$19</f>
        <v>0</v>
      </c>
      <c r="AC212" s="552">
        <f t="shared" ca="1" si="80"/>
        <v>0</v>
      </c>
    </row>
    <row r="213" spans="1:29">
      <c r="A213" s="12">
        <f t="shared" si="67"/>
        <v>200</v>
      </c>
      <c r="B213" s="44" t="s">
        <v>110</v>
      </c>
      <c r="C213" s="45">
        <f>SUMIF('Labor by Employee Grp'!$A$15:$A$121,$B213,'Labor by Employee Grp'!B$15:B$121)</f>
        <v>1679.4190263789349</v>
      </c>
      <c r="D213" s="45">
        <f>SUMIF('Labor by Employee Grp'!$A$15:$A$121,$B213,'Labor by Employee Grp'!C$15:C$121)</f>
        <v>0</v>
      </c>
      <c r="E213" s="45">
        <f>SUMIF('Labor by Employee Grp'!$A$15:$A$121,$B213,'Labor by Employee Grp'!D$15:D$121)</f>
        <v>0</v>
      </c>
      <c r="F213" s="45">
        <f>SUMIF('Labor by Employee Grp'!$A$15:$A$121,$B213,'Labor by Employee Grp'!E$15:E$121)</f>
        <v>0</v>
      </c>
      <c r="G213" s="45">
        <f>SUM(C213:F213)</f>
        <v>1679.4190263789349</v>
      </c>
      <c r="H213" s="12" t="s">
        <v>2764</v>
      </c>
      <c r="I213" s="53"/>
      <c r="J213" s="45">
        <f>'Sal by FERC'!C213*$L$7</f>
        <v>50.046686986092261</v>
      </c>
      <c r="K213" s="45">
        <f>'Sal by FERC'!D213*$L$6</f>
        <v>0</v>
      </c>
      <c r="L213" s="45">
        <f>'Sal by FERC'!E213*$L$8</f>
        <v>0</v>
      </c>
      <c r="M213" s="45">
        <f>IF(C213+D213+E213=0,0,($L$7*C213/(C213+D213+E213)+$L$6*D213/(C213+D213+E213)+$L$8*E213/(C213+D213+E213))*F213)</f>
        <v>0</v>
      </c>
      <c r="N213" s="45">
        <f>SUM(J213:M213)</f>
        <v>50.046686986092261</v>
      </c>
      <c r="P213" s="46"/>
      <c r="Q213" s="45">
        <f>'Sal by FERC'!J213+'Sal by FERC'!C213</f>
        <v>1729.4657133650271</v>
      </c>
      <c r="R213" s="45">
        <f>'Sal by FERC'!K213+'Sal by FERC'!D213</f>
        <v>0</v>
      </c>
      <c r="S213" s="45">
        <f>'Sal by FERC'!L213+'Sal by FERC'!E213</f>
        <v>0</v>
      </c>
      <c r="T213" s="45">
        <f>'Sal by FERC'!M213+'Sal by FERC'!F213</f>
        <v>0</v>
      </c>
      <c r="U213" s="45">
        <f>SUM(Q213:T213)</f>
        <v>1729.4657133650271</v>
      </c>
      <c r="V213" s="36" t="s">
        <v>2764</v>
      </c>
      <c r="W213" s="46"/>
      <c r="X213" s="43"/>
      <c r="Y213" s="651">
        <f t="shared" ref="Y213:AB213" si="103">Q213-C213</f>
        <v>50.046686986092254</v>
      </c>
      <c r="Z213" s="651">
        <f t="shared" si="103"/>
        <v>0</v>
      </c>
      <c r="AA213" s="651">
        <f t="shared" si="103"/>
        <v>0</v>
      </c>
      <c r="AB213" s="651">
        <f t="shared" si="103"/>
        <v>0</v>
      </c>
      <c r="AC213" s="552">
        <f t="shared" si="80"/>
        <v>50.046686986092254</v>
      </c>
    </row>
    <row r="214" spans="1:29">
      <c r="A214" s="12">
        <f t="shared" si="67"/>
        <v>201</v>
      </c>
      <c r="B214" s="396" t="s">
        <v>2787</v>
      </c>
      <c r="C214" s="397">
        <f ca="1">SUMIF('Labor by Employee Grp'!$A$15:$A$121,$B214,'Labor by Employee Grp'!B$15:B$121)*$F$364</f>
        <v>0</v>
      </c>
      <c r="D214" s="397">
        <f ca="1">SUMIF('Labor by Employee Grp'!$A$15:$A$121,$B214,'Labor by Employee Grp'!C$15:C$121)*$F$364</f>
        <v>0</v>
      </c>
      <c r="E214" s="397">
        <f ca="1">SUMIF('Labor by Employee Grp'!$A$15:$A$121,$B214,'Labor by Employee Grp'!D$15:D$121)*$F$364</f>
        <v>0</v>
      </c>
      <c r="F214" s="397">
        <f ca="1">SUMIF('Labor by Employee Grp'!$A$15:$A$121,$B214,'Labor by Employee Grp'!E$15:E$121)*$F$364</f>
        <v>0</v>
      </c>
      <c r="G214" s="397">
        <f ca="1">SUM(C214:F214)</f>
        <v>0</v>
      </c>
      <c r="H214" s="12" t="s">
        <v>2764</v>
      </c>
      <c r="I214" s="53"/>
      <c r="J214" s="397">
        <f ca="1">'Sal by FERC'!C214*$L$7</f>
        <v>0</v>
      </c>
      <c r="K214" s="397">
        <f ca="1">'Sal by FERC'!D214*$L$6</f>
        <v>0</v>
      </c>
      <c r="L214" s="397">
        <f ca="1">'Sal by FERC'!E214*$L$8</f>
        <v>0</v>
      </c>
      <c r="M214" s="397">
        <f ca="1">IF(C214+D214+E214=0,0,($L$7*C214/(C214+D214+E214)+$L$6*D214/(C214+D214+E214)+$L$8*E214/(C214+D214+E214))*F214)</f>
        <v>0</v>
      </c>
      <c r="N214" s="397">
        <f ca="1">SUM(J214:M214)</f>
        <v>0</v>
      </c>
      <c r="P214" s="46"/>
      <c r="Q214" s="397">
        <f ca="1">'Sal by FERC'!J214+'Sal by FERC'!C214</f>
        <v>0</v>
      </c>
      <c r="R214" s="397">
        <f ca="1">'Sal by FERC'!K214+'Sal by FERC'!D214</f>
        <v>0</v>
      </c>
      <c r="S214" s="397">
        <f ca="1">'Sal by FERC'!L214+'Sal by FERC'!E214</f>
        <v>0</v>
      </c>
      <c r="T214" s="397">
        <f ca="1">'Sal by FERC'!M214+'Sal by FERC'!F214</f>
        <v>0</v>
      </c>
      <c r="U214" s="397">
        <f ca="1">SUM(Q214:T214)</f>
        <v>0</v>
      </c>
      <c r="V214" s="36" t="s">
        <v>2764</v>
      </c>
      <c r="W214" s="46"/>
      <c r="X214" s="43"/>
      <c r="Y214" s="651">
        <f ca="1">C214*'Summary by IS Category'!$B$19</f>
        <v>0</v>
      </c>
      <c r="Z214" s="651">
        <f ca="1">D214*'Summary by IS Category'!$C$19</f>
        <v>0</v>
      </c>
      <c r="AA214" s="651">
        <f ca="1">E214*'Summary by IS Category'!$D$19</f>
        <v>0</v>
      </c>
      <c r="AB214" s="651">
        <f ca="1">F214*'Summary by IS Category'!$E$19</f>
        <v>0</v>
      </c>
      <c r="AC214" s="552">
        <f t="shared" ca="1" si="80"/>
        <v>0</v>
      </c>
    </row>
    <row r="215" spans="1:29">
      <c r="A215" s="12">
        <f t="shared" si="67"/>
        <v>202</v>
      </c>
      <c r="B215" s="47" t="s">
        <v>2789</v>
      </c>
      <c r="C215" s="48">
        <f ca="1">SUM(C213:C214)</f>
        <v>1679.4190263789349</v>
      </c>
      <c r="D215" s="48">
        <f ca="1">SUM(D213:D214)</f>
        <v>0</v>
      </c>
      <c r="E215" s="48">
        <f ca="1">SUM(E213:E214)</f>
        <v>0</v>
      </c>
      <c r="F215" s="48">
        <f ca="1">SUM(F213:F214)</f>
        <v>0</v>
      </c>
      <c r="G215" s="48">
        <f ca="1">SUM(G213:G214)</f>
        <v>1679.4190263789349</v>
      </c>
      <c r="I215" s="49">
        <f ca="1">+G215/$G$265</f>
        <v>1.140615503076778E-5</v>
      </c>
      <c r="J215" s="48">
        <f ca="1">SUM(J213:J214)</f>
        <v>50.046686986092261</v>
      </c>
      <c r="K215" s="48">
        <f ca="1">SUM(K213:K214)</f>
        <v>0</v>
      </c>
      <c r="L215" s="48">
        <f ca="1">SUM(L213:L214)</f>
        <v>0</v>
      </c>
      <c r="M215" s="48">
        <f ca="1">SUM(M213:M214)</f>
        <v>0</v>
      </c>
      <c r="N215" s="48">
        <f ca="1">SUM(N213:N214)</f>
        <v>50.046686986092261</v>
      </c>
      <c r="P215" s="49">
        <f ca="1">+N215/$N$265</f>
        <v>1.526619521004414E-5</v>
      </c>
      <c r="Q215" s="48">
        <f ca="1">SUM(Q213:Q214)</f>
        <v>1729.4657133650271</v>
      </c>
      <c r="R215" s="48">
        <f ca="1">SUM(R213:R214)</f>
        <v>0</v>
      </c>
      <c r="S215" s="48">
        <f ca="1">SUM(S213:S214)</f>
        <v>0</v>
      </c>
      <c r="T215" s="48">
        <f ca="1">SUM(T213:T214)</f>
        <v>0</v>
      </c>
      <c r="U215" s="48">
        <f ca="1">SUM(U213:U214)</f>
        <v>1729.4657133650271</v>
      </c>
      <c r="W215" s="49">
        <f ca="1">+U215/$U$265</f>
        <v>1.1490225862377133E-5</v>
      </c>
      <c r="X215" s="43"/>
      <c r="Y215" s="651">
        <f ca="1">C215*'Summary by IS Category'!$B$19</f>
        <v>50.046686986092261</v>
      </c>
      <c r="Z215" s="651">
        <f ca="1">D215*'Summary by IS Category'!$C$19</f>
        <v>0</v>
      </c>
      <c r="AA215" s="651">
        <f ca="1">E215*'Summary by IS Category'!$D$19</f>
        <v>0</v>
      </c>
      <c r="AB215" s="651">
        <f ca="1">F215*'Summary by IS Category'!$E$19</f>
        <v>0</v>
      </c>
      <c r="AC215" s="552">
        <f t="shared" ca="1" si="80"/>
        <v>50.046686986092261</v>
      </c>
    </row>
    <row r="216" spans="1:29">
      <c r="A216" s="12">
        <f t="shared" si="67"/>
        <v>203</v>
      </c>
      <c r="B216" s="52"/>
      <c r="C216" s="45"/>
      <c r="D216" s="45"/>
      <c r="E216" s="45"/>
      <c r="F216" s="45"/>
      <c r="G216" s="45"/>
      <c r="J216" s="45"/>
      <c r="K216" s="45"/>
      <c r="L216" s="45"/>
      <c r="M216" s="45"/>
      <c r="N216" s="45"/>
      <c r="O216" s="36" t="s">
        <v>2764</v>
      </c>
      <c r="Q216" s="45"/>
      <c r="R216" s="45"/>
      <c r="S216" s="45"/>
      <c r="T216" s="45"/>
      <c r="U216" s="45"/>
      <c r="X216" s="43"/>
      <c r="Y216" s="651">
        <f>C216*'Summary by IS Category'!$B$19</f>
        <v>0</v>
      </c>
      <c r="Z216" s="651">
        <f>D216*'Summary by IS Category'!$C$19</f>
        <v>0</v>
      </c>
      <c r="AA216" s="651">
        <f>E216*'Summary by IS Category'!$D$19</f>
        <v>0</v>
      </c>
      <c r="AB216" s="651">
        <f ca="1">F216*'Summary by IS Category'!$E$19</f>
        <v>0</v>
      </c>
      <c r="AC216" s="552">
        <f t="shared" ca="1" si="80"/>
        <v>0</v>
      </c>
    </row>
    <row r="217" spans="1:29">
      <c r="A217" s="12">
        <f t="shared" ref="A217:A280" si="104">+A216+1</f>
        <v>204</v>
      </c>
      <c r="B217" s="396" t="s">
        <v>2787</v>
      </c>
      <c r="C217" s="397">
        <f ca="1">C210+C214</f>
        <v>0</v>
      </c>
      <c r="D217" s="397">
        <f t="shared" ref="D217:F217" ca="1" si="105">D210+D214</f>
        <v>0</v>
      </c>
      <c r="E217" s="397">
        <f t="shared" ca="1" si="105"/>
        <v>0</v>
      </c>
      <c r="F217" s="397">
        <f t="shared" ca="1" si="105"/>
        <v>0</v>
      </c>
      <c r="G217" s="397">
        <f ca="1">SUM(C217:F217)</f>
        <v>0</v>
      </c>
      <c r="H217" s="12" t="s">
        <v>2764</v>
      </c>
      <c r="I217" s="53"/>
      <c r="J217" s="397">
        <f ca="1">J210+J214</f>
        <v>0</v>
      </c>
      <c r="K217" s="397">
        <f ca="1">K210+K214</f>
        <v>0</v>
      </c>
      <c r="L217" s="397">
        <f ca="1">L210+L214</f>
        <v>0</v>
      </c>
      <c r="M217" s="397">
        <f ca="1">M210+M214</f>
        <v>0</v>
      </c>
      <c r="N217" s="397">
        <f ca="1">SUM(J217:M217)</f>
        <v>0</v>
      </c>
      <c r="O217" s="36" t="s">
        <v>2764</v>
      </c>
      <c r="P217" s="46"/>
      <c r="Q217" s="397">
        <f ca="1">'Sal by FERC'!J217+'Sal by FERC'!C217</f>
        <v>0</v>
      </c>
      <c r="R217" s="397">
        <f ca="1">'Sal by FERC'!K217+'Sal by FERC'!D217</f>
        <v>0</v>
      </c>
      <c r="S217" s="397">
        <f ca="1">'Sal by FERC'!L217+'Sal by FERC'!E217</f>
        <v>0</v>
      </c>
      <c r="T217" s="397">
        <f ca="1">'Sal by FERC'!M217+'Sal by FERC'!F217</f>
        <v>0</v>
      </c>
      <c r="U217" s="397">
        <f ca="1">SUM(Q217:T217)</f>
        <v>0</v>
      </c>
      <c r="V217" s="36" t="s">
        <v>2764</v>
      </c>
      <c r="W217" s="46"/>
      <c r="X217" s="43"/>
      <c r="Y217" s="651">
        <f ca="1">C217*'Summary by IS Category'!$B$19</f>
        <v>0</v>
      </c>
      <c r="Z217" s="651">
        <f ca="1">D217*'Summary by IS Category'!$C$19</f>
        <v>0</v>
      </c>
      <c r="AA217" s="651">
        <f ca="1">E217*'Summary by IS Category'!$D$19</f>
        <v>0</v>
      </c>
      <c r="AB217" s="651">
        <f ca="1">F217*'Summary by IS Category'!$E$19</f>
        <v>0</v>
      </c>
      <c r="AC217" s="552">
        <f t="shared" ca="1" si="80"/>
        <v>0</v>
      </c>
    </row>
    <row r="218" spans="1:29">
      <c r="A218" s="12">
        <f t="shared" si="104"/>
        <v>205</v>
      </c>
      <c r="B218" s="396" t="s">
        <v>2779</v>
      </c>
      <c r="C218" s="397">
        <f ca="1">-C210-C214</f>
        <v>0</v>
      </c>
      <c r="D218" s="397">
        <f ca="1">-D210-D214</f>
        <v>0</v>
      </c>
      <c r="E218" s="397">
        <f ca="1">-E210-E214</f>
        <v>0</v>
      </c>
      <c r="F218" s="397">
        <f ca="1">-F210-F214</f>
        <v>0</v>
      </c>
      <c r="G218" s="397">
        <f ca="1">-G210-G214</f>
        <v>0</v>
      </c>
      <c r="J218" s="397">
        <f ca="1">-J210-J214</f>
        <v>0</v>
      </c>
      <c r="K218" s="397">
        <f ca="1">-K210-K214</f>
        <v>0</v>
      </c>
      <c r="L218" s="397">
        <f ca="1">-L210-L214</f>
        <v>0</v>
      </c>
      <c r="M218" s="397">
        <f ca="1">-M210-M214</f>
        <v>0</v>
      </c>
      <c r="N218" s="397">
        <f ca="1">-N210-N214</f>
        <v>0</v>
      </c>
      <c r="O218" s="36" t="s">
        <v>2764</v>
      </c>
      <c r="Q218" s="397">
        <f ca="1">-Q210-Q214</f>
        <v>0</v>
      </c>
      <c r="R218" s="397">
        <f ca="1">-R210-R214</f>
        <v>0</v>
      </c>
      <c r="S218" s="397">
        <f ca="1">-S210-S214</f>
        <v>0</v>
      </c>
      <c r="T218" s="397">
        <f ca="1">-T210-T214</f>
        <v>0</v>
      </c>
      <c r="U218" s="397">
        <f ca="1">-U210-U214</f>
        <v>0</v>
      </c>
      <c r="X218" s="43"/>
      <c r="Y218" s="651">
        <f ca="1">C218*'Summary by IS Category'!$B$19</f>
        <v>0</v>
      </c>
      <c r="Z218" s="651">
        <f ca="1">D218*'Summary by IS Category'!$C$19</f>
        <v>0</v>
      </c>
      <c r="AA218" s="651">
        <f ca="1">E218*'Summary by IS Category'!$D$19</f>
        <v>0</v>
      </c>
      <c r="AB218" s="651">
        <f ca="1">F218*'Summary by IS Category'!$E$19</f>
        <v>0</v>
      </c>
      <c r="AC218" s="552">
        <f t="shared" ca="1" si="80"/>
        <v>0</v>
      </c>
    </row>
    <row r="219" spans="1:29">
      <c r="A219" s="12">
        <f t="shared" si="104"/>
        <v>206</v>
      </c>
      <c r="B219" s="50" t="s">
        <v>2780</v>
      </c>
      <c r="C219" s="48">
        <f ca="1">SUM(C217:C218)</f>
        <v>0</v>
      </c>
      <c r="D219" s="48">
        <f ca="1">SUM(D217:D218)</f>
        <v>0</v>
      </c>
      <c r="E219" s="48">
        <f ca="1">SUM(E217:E218)</f>
        <v>0</v>
      </c>
      <c r="F219" s="48">
        <f ca="1">SUM(F217:F218)</f>
        <v>0</v>
      </c>
      <c r="G219" s="48">
        <f ca="1">SUM(G217:G218)</f>
        <v>0</v>
      </c>
      <c r="I219" s="49"/>
      <c r="J219" s="48">
        <f ca="1">SUM(J217:J218)</f>
        <v>0</v>
      </c>
      <c r="K219" s="48">
        <f ca="1">SUM(K217:K218)</f>
        <v>0</v>
      </c>
      <c r="L219" s="48">
        <f ca="1">SUM(L217:L218)</f>
        <v>0</v>
      </c>
      <c r="M219" s="48">
        <v>0</v>
      </c>
      <c r="N219" s="48">
        <f ca="1">SUM(N217:N218)</f>
        <v>0</v>
      </c>
      <c r="O219" s="36" t="s">
        <v>2764</v>
      </c>
      <c r="P219" s="49"/>
      <c r="Q219" s="48">
        <f ca="1">SUM(Q217:Q218)</f>
        <v>0</v>
      </c>
      <c r="R219" s="48">
        <f ca="1">SUM(R217:R218)</f>
        <v>0</v>
      </c>
      <c r="S219" s="48">
        <f ca="1">SUM(S217:S218)</f>
        <v>0</v>
      </c>
      <c r="T219" s="48">
        <f ca="1">SUM(T217:T218)</f>
        <v>0</v>
      </c>
      <c r="U219" s="48">
        <f ca="1">SUM(U217:U218)</f>
        <v>0</v>
      </c>
      <c r="W219" s="49"/>
      <c r="X219" s="43"/>
      <c r="Y219" s="651">
        <f ca="1">C219*'Summary by IS Category'!$B$19</f>
        <v>0</v>
      </c>
      <c r="Z219" s="651">
        <f ca="1">D219*'Summary by IS Category'!$C$19</f>
        <v>0</v>
      </c>
      <c r="AA219" s="651">
        <f ca="1">E219*'Summary by IS Category'!$D$19</f>
        <v>0</v>
      </c>
      <c r="AB219" s="651">
        <f ca="1">F219*'Summary by IS Category'!$E$19</f>
        <v>0</v>
      </c>
      <c r="AC219" s="552">
        <f t="shared" ca="1" si="80"/>
        <v>0</v>
      </c>
    </row>
    <row r="220" spans="1:29">
      <c r="A220" s="12">
        <f t="shared" si="104"/>
        <v>207</v>
      </c>
      <c r="B220" s="47" t="s">
        <v>2790</v>
      </c>
      <c r="C220" s="51">
        <f ca="1">+C211+C215+C219</f>
        <v>134263.518165947</v>
      </c>
      <c r="D220" s="51">
        <f ca="1">+D211+D215+D219</f>
        <v>390.76303386872871</v>
      </c>
      <c r="E220" s="51">
        <f ca="1">+E211+E215+E219</f>
        <v>0</v>
      </c>
      <c r="F220" s="51">
        <f ca="1">+F211+F215+F219</f>
        <v>76343.005713410021</v>
      </c>
      <c r="G220" s="51">
        <f ca="1">+G211+G215+G219</f>
        <v>210997.28691322575</v>
      </c>
      <c r="J220" s="51">
        <f ca="1">+J211+J215+J219</f>
        <v>4001.0528413452212</v>
      </c>
      <c r="K220" s="51">
        <f ca="1">+K211+K215+K219</f>
        <v>2.6864958578475098</v>
      </c>
      <c r="L220" s="51">
        <f ca="1">+L211+L215+L219</f>
        <v>0</v>
      </c>
      <c r="M220" s="51">
        <f ca="1">+M211+M215+M219</f>
        <v>2269.8784992226679</v>
      </c>
      <c r="N220" s="51">
        <f ca="1">+N211+N215+N219</f>
        <v>6273.6178364257357</v>
      </c>
      <c r="O220" s="36" t="s">
        <v>2764</v>
      </c>
      <c r="Q220" s="51">
        <f ca="1">+Q211+Q215+Q219</f>
        <v>138264.57100729222</v>
      </c>
      <c r="R220" s="51">
        <f ca="1">+R211+R215+R219</f>
        <v>393.4495297265762</v>
      </c>
      <c r="S220" s="51">
        <f ca="1">+S211+S215+S219</f>
        <v>0</v>
      </c>
      <c r="T220" s="51">
        <f ca="1">+T211+T215+T219</f>
        <v>78612.884212632693</v>
      </c>
      <c r="U220" s="51">
        <f ca="1">+U211+U215+U219</f>
        <v>217270.9047496515</v>
      </c>
      <c r="X220" s="43"/>
      <c r="Y220" s="651">
        <f ca="1">C220*'Summary by IS Category'!$B$19</f>
        <v>4001.0528413452207</v>
      </c>
      <c r="Z220" s="651">
        <f ca="1">D220*'Summary by IS Category'!$C$19</f>
        <v>2.6864958578475098</v>
      </c>
      <c r="AA220" s="651">
        <f ca="1">E220*'Summary by IS Category'!$D$19</f>
        <v>0</v>
      </c>
      <c r="AB220" s="651">
        <f ca="1">F220*'Summary by IS Category'!$E$19</f>
        <v>342.78060191516073</v>
      </c>
      <c r="AC220" s="552">
        <f t="shared" ca="1" si="80"/>
        <v>4346.5199391182286</v>
      </c>
    </row>
    <row r="221" spans="1:29">
      <c r="A221" s="12">
        <f t="shared" si="104"/>
        <v>208</v>
      </c>
      <c r="B221" s="52"/>
      <c r="C221" s="45"/>
      <c r="D221" s="45"/>
      <c r="E221" s="45"/>
      <c r="F221" s="45"/>
      <c r="G221" s="45"/>
      <c r="J221" s="45"/>
      <c r="K221" s="45"/>
      <c r="L221" s="45"/>
      <c r="M221" s="45"/>
      <c r="N221" s="45"/>
      <c r="O221" s="36" t="s">
        <v>2764</v>
      </c>
      <c r="Q221" s="45"/>
      <c r="R221" s="45"/>
      <c r="S221" s="45"/>
      <c r="T221" s="45"/>
      <c r="U221" s="45"/>
      <c r="X221" s="43"/>
      <c r="Y221" s="651">
        <f>C221*'Summary by IS Category'!$B$19</f>
        <v>0</v>
      </c>
      <c r="Z221" s="651">
        <f>D221*'Summary by IS Category'!$C$19</f>
        <v>0</v>
      </c>
      <c r="AA221" s="651">
        <f>E221*'Summary by IS Category'!$D$19</f>
        <v>0</v>
      </c>
      <c r="AB221" s="651">
        <f ca="1">F221*'Summary by IS Category'!$E$19</f>
        <v>0</v>
      </c>
      <c r="AC221" s="552">
        <f t="shared" ca="1" si="80"/>
        <v>0</v>
      </c>
    </row>
    <row r="222" spans="1:29">
      <c r="A222" s="12">
        <f t="shared" si="104"/>
        <v>209</v>
      </c>
      <c r="B222" s="44" t="s">
        <v>112</v>
      </c>
      <c r="C222" s="45">
        <f>SUMIF('Labor by Employee Grp'!$A$15:$A$121,$B222,'Labor by Employee Grp'!B$15:B$121)</f>
        <v>3176056.8482680484</v>
      </c>
      <c r="D222" s="45">
        <f>SUMIF('Labor by Employee Grp'!$A$15:$A$121,$B222,'Labor by Employee Grp'!C$15:C$121)</f>
        <v>2.1693199834933075</v>
      </c>
      <c r="E222" s="45">
        <f>SUMIF('Labor by Employee Grp'!$A$15:$A$121,$B222,'Labor by Employee Grp'!D$15:D$121)</f>
        <v>0</v>
      </c>
      <c r="F222" s="45">
        <f>SUMIF('Labor by Employee Grp'!$A$15:$A$121,$B222,'Labor by Employee Grp'!E$15:E$121)</f>
        <v>67657.630790656272</v>
      </c>
      <c r="G222" s="45">
        <f t="shared" ref="G222:G229" si="106">SUM(C222:F222)</f>
        <v>3243716.6483786884</v>
      </c>
      <c r="H222" s="12" t="s">
        <v>2764</v>
      </c>
      <c r="J222" s="45">
        <f>('Sal by FERC'!C222)*$L$7</f>
        <v>94646.494078387841</v>
      </c>
      <c r="K222" s="45">
        <f>'Sal by FERC'!D222*$L$6</f>
        <v>1.4914074886516488E-2</v>
      </c>
      <c r="L222" s="45">
        <f>'Sal by FERC'!E222*$L$8</f>
        <v>0</v>
      </c>
      <c r="M222" s="45">
        <f t="shared" ref="M222:M229" si="107">IF(C222+D222+E222=0,0,($L$7*C222/(C222+D222+E222)+$L$6*D222/(C222+D222+E222)+$L$8*E222/(C222+D222+E222))*F222)</f>
        <v>2016.1963381585942</v>
      </c>
      <c r="N222" s="45">
        <f t="shared" ref="N222:N229" si="108">SUM(J222:M222)</f>
        <v>96662.70533062132</v>
      </c>
      <c r="O222" s="36" t="s">
        <v>2764</v>
      </c>
      <c r="Q222" s="45">
        <f>'Sal by FERC'!J222+'Sal by FERC'!C222</f>
        <v>3270703.3423464363</v>
      </c>
      <c r="R222" s="45">
        <f>'Sal by FERC'!K222+'Sal by FERC'!D222</f>
        <v>2.1842340583798241</v>
      </c>
      <c r="S222" s="45">
        <f>'Sal by FERC'!L222+'Sal by FERC'!E222</f>
        <v>0</v>
      </c>
      <c r="T222" s="45">
        <f>'Sal by FERC'!M222+'Sal by FERC'!F222</f>
        <v>69673.827128814868</v>
      </c>
      <c r="U222" s="45">
        <f t="shared" ref="U222:U229" si="109">SUM(Q222:T222)</f>
        <v>3340379.3537093098</v>
      </c>
      <c r="V222" s="36" t="s">
        <v>2764</v>
      </c>
      <c r="X222" s="43"/>
      <c r="Y222" s="651">
        <f>C222*'Summary by IS Category'!$B$19</f>
        <v>94646.494078387841</v>
      </c>
      <c r="Z222" s="651">
        <f>D222*'Summary by IS Category'!$C$19</f>
        <v>1.4914074886516488E-2</v>
      </c>
      <c r="AA222" s="651">
        <f>E222*'Summary by IS Category'!$D$19</f>
        <v>0</v>
      </c>
      <c r="AB222" s="651">
        <f ca="1">F222*'Summary by IS Category'!$E$19</f>
        <v>303.78321091569399</v>
      </c>
      <c r="AC222" s="552">
        <f t="shared" ca="1" si="80"/>
        <v>94950.292203378413</v>
      </c>
    </row>
    <row r="223" spans="1:29">
      <c r="A223" s="12">
        <f t="shared" si="104"/>
        <v>210</v>
      </c>
      <c r="B223" s="44" t="s">
        <v>114</v>
      </c>
      <c r="C223" s="45">
        <f>SUMIF('Labor by Employee Grp'!$A$15:$A$121,$B223,'Labor by Employee Grp'!B$15:B$121)</f>
        <v>278179.95080223295</v>
      </c>
      <c r="D223" s="45">
        <f>SUMIF('Labor by Employee Grp'!$A$15:$A$121,$B223,'Labor by Employee Grp'!C$15:C$121)</f>
        <v>0</v>
      </c>
      <c r="E223" s="45">
        <f>SUMIF('Labor by Employee Grp'!$A$15:$A$121,$B223,'Labor by Employee Grp'!D$15:D$121)</f>
        <v>0</v>
      </c>
      <c r="F223" s="45">
        <f>SUMIF('Labor by Employee Grp'!$A$15:$A$121,$B223,'Labor by Employee Grp'!E$15:E$121)</f>
        <v>0</v>
      </c>
      <c r="G223" s="45">
        <f t="shared" si="106"/>
        <v>278179.95080223295</v>
      </c>
      <c r="H223" s="12" t="s">
        <v>2764</v>
      </c>
      <c r="J223" s="45">
        <f>('Sal by FERC'!C223)*$L$7</f>
        <v>8289.7625339065416</v>
      </c>
      <c r="K223" s="45">
        <f>'Sal by FERC'!D223*$L$6</f>
        <v>0</v>
      </c>
      <c r="L223" s="45">
        <f>'Sal by FERC'!E223*$L$8</f>
        <v>0</v>
      </c>
      <c r="M223" s="45">
        <f t="shared" si="107"/>
        <v>0</v>
      </c>
      <c r="N223" s="45">
        <f t="shared" si="108"/>
        <v>8289.7625339065416</v>
      </c>
      <c r="O223" s="36" t="s">
        <v>2764</v>
      </c>
      <c r="Q223" s="45">
        <f>'Sal by FERC'!J223+'Sal by FERC'!C223</f>
        <v>286469.71333613951</v>
      </c>
      <c r="R223" s="45">
        <f>'Sal by FERC'!K223+'Sal by FERC'!D223</f>
        <v>0</v>
      </c>
      <c r="S223" s="45">
        <f>'Sal by FERC'!L223+'Sal by FERC'!E223</f>
        <v>0</v>
      </c>
      <c r="T223" s="45">
        <f>'Sal by FERC'!M223+'Sal by FERC'!F223</f>
        <v>0</v>
      </c>
      <c r="U223" s="45">
        <f t="shared" si="109"/>
        <v>286469.71333613951</v>
      </c>
      <c r="V223" s="36" t="s">
        <v>2764</v>
      </c>
      <c r="X223" s="43"/>
      <c r="Y223" s="651">
        <f>C223*'Summary by IS Category'!$B$19</f>
        <v>8289.7625339065416</v>
      </c>
      <c r="Z223" s="651">
        <f>D223*'Summary by IS Category'!$C$19</f>
        <v>0</v>
      </c>
      <c r="AA223" s="651">
        <f>E223*'Summary by IS Category'!$D$19</f>
        <v>0</v>
      </c>
      <c r="AB223" s="651">
        <f ca="1">F223*'Summary by IS Category'!$E$19</f>
        <v>0</v>
      </c>
      <c r="AC223" s="552">
        <f t="shared" ca="1" si="80"/>
        <v>8289.7625339065416</v>
      </c>
    </row>
    <row r="224" spans="1:29">
      <c r="A224" s="12">
        <f t="shared" si="104"/>
        <v>211</v>
      </c>
      <c r="B224" s="44" t="s">
        <v>117</v>
      </c>
      <c r="C224" s="45">
        <f>SUMIF('Labor by Employee Grp'!$A$15:$A$121,$B224,'Labor by Employee Grp'!B$15:B$121)</f>
        <v>92255.630005802072</v>
      </c>
      <c r="D224" s="45">
        <f>SUMIF('Labor by Employee Grp'!$A$15:$A$121,$B224,'Labor by Employee Grp'!C$15:C$121)</f>
        <v>0</v>
      </c>
      <c r="E224" s="45">
        <f>SUMIF('Labor by Employee Grp'!$A$15:$A$121,$B224,'Labor by Employee Grp'!D$15:D$121)</f>
        <v>0</v>
      </c>
      <c r="F224" s="45">
        <f>SUMIF('Labor by Employee Grp'!$A$15:$A$121,$B224,'Labor by Employee Grp'!E$15:E$121)</f>
        <v>0</v>
      </c>
      <c r="G224" s="45">
        <f t="shared" si="106"/>
        <v>92255.630005802072</v>
      </c>
      <c r="H224" s="12" t="s">
        <v>2764</v>
      </c>
      <c r="I224" s="53"/>
      <c r="J224" s="45">
        <f>('Sal by FERC'!C224)*$L$7</f>
        <v>2749.217774172902</v>
      </c>
      <c r="K224" s="45">
        <f>'Sal by FERC'!D224*$L$6</f>
        <v>0</v>
      </c>
      <c r="L224" s="45">
        <f>'Sal by FERC'!E224*$L$8</f>
        <v>0</v>
      </c>
      <c r="M224" s="45">
        <f t="shared" si="107"/>
        <v>0</v>
      </c>
      <c r="N224" s="45">
        <f t="shared" si="108"/>
        <v>2749.217774172902</v>
      </c>
      <c r="O224" s="36" t="s">
        <v>2764</v>
      </c>
      <c r="P224" s="46"/>
      <c r="Q224" s="45">
        <f>'Sal by FERC'!J224+'Sal by FERC'!C224</f>
        <v>95004.847779974967</v>
      </c>
      <c r="R224" s="45">
        <f>'Sal by FERC'!K224+'Sal by FERC'!D224</f>
        <v>0</v>
      </c>
      <c r="S224" s="45">
        <f>'Sal by FERC'!L224+'Sal by FERC'!E224</f>
        <v>0</v>
      </c>
      <c r="T224" s="45">
        <f>'Sal by FERC'!M224+'Sal by FERC'!F224</f>
        <v>0</v>
      </c>
      <c r="U224" s="45">
        <f t="shared" si="109"/>
        <v>95004.847779974967</v>
      </c>
      <c r="V224" s="36" t="s">
        <v>2764</v>
      </c>
      <c r="W224" s="46"/>
      <c r="X224" s="43"/>
      <c r="Y224" s="651">
        <f>C224*'Summary by IS Category'!$B$19</f>
        <v>2749.217774172902</v>
      </c>
      <c r="Z224" s="651">
        <f>D224*'Summary by IS Category'!$C$19</f>
        <v>0</v>
      </c>
      <c r="AA224" s="651">
        <f>E224*'Summary by IS Category'!$D$19</f>
        <v>0</v>
      </c>
      <c r="AB224" s="651">
        <f ca="1">F224*'Summary by IS Category'!$E$19</f>
        <v>0</v>
      </c>
      <c r="AC224" s="552">
        <f t="shared" ca="1" si="80"/>
        <v>2749.217774172902</v>
      </c>
    </row>
    <row r="225" spans="1:29">
      <c r="A225" s="12">
        <f t="shared" si="104"/>
        <v>212</v>
      </c>
      <c r="B225" s="396" t="s">
        <v>111</v>
      </c>
      <c r="C225" s="397">
        <f ca="1">SUMIF('Labor by Employee Grp'!$A$15:$A$121,$B225,'Labor by Employee Grp'!B$15:B$121)*$E$367</f>
        <v>22816665.410060134</v>
      </c>
      <c r="D225" s="397">
        <f ca="1">SUMIF('Labor by Employee Grp'!$A$15:$A$121,$B225,'Labor by Employee Grp'!C$15:C$121)*$E$367</f>
        <v>491764.6346772688</v>
      </c>
      <c r="E225" s="397">
        <f ca="1">SUMIF('Labor by Employee Grp'!$A$15:$A$121,$B225,'Labor by Employee Grp'!D$15:D$121)*$E$367</f>
        <v>0.62129095977776383</v>
      </c>
      <c r="F225" s="397">
        <f ca="1">SUMIF('Labor by Employee Grp'!$A$15:$A$121,$B225,'Labor by Employee Grp'!E$15:E$121)*$E$367</f>
        <v>-11647.172877260959</v>
      </c>
      <c r="G225" s="397">
        <f t="shared" ca="1" si="106"/>
        <v>23296783.493151102</v>
      </c>
      <c r="H225" s="12" t="s">
        <v>2764</v>
      </c>
      <c r="J225" s="397">
        <f ca="1">('Sal by FERC'!C225)*$L$7</f>
        <v>679936.62921979197</v>
      </c>
      <c r="K225" s="397">
        <f ca="1">'Sal by FERC'!D225*$L$6</f>
        <v>3380.8818634062231</v>
      </c>
      <c r="L225" s="397">
        <f ca="1">'Sal by FERC'!E225*$L$8</f>
        <v>1.8638728793332913E-2</v>
      </c>
      <c r="M225" s="397">
        <f t="shared" ca="1" si="107"/>
        <v>-341.45230593897861</v>
      </c>
      <c r="N225" s="397">
        <f t="shared" ca="1" si="108"/>
        <v>682976.07741598808</v>
      </c>
      <c r="Q225" s="397">
        <f ca="1">'Sal by FERC'!J225+'Sal by FERC'!C225</f>
        <v>23496602.039279927</v>
      </c>
      <c r="R225" s="397">
        <f ca="1">'Sal by FERC'!K225+'Sal by FERC'!D225</f>
        <v>495145.51654067502</v>
      </c>
      <c r="S225" s="397">
        <f ca="1">'Sal by FERC'!L225+'Sal by FERC'!E225</f>
        <v>0.63992968857109678</v>
      </c>
      <c r="T225" s="397">
        <f ca="1">'Sal by FERC'!M225+'Sal by FERC'!F225</f>
        <v>-11988.625183199938</v>
      </c>
      <c r="U225" s="397">
        <f t="shared" ca="1" si="109"/>
        <v>23979759.570567094</v>
      </c>
      <c r="V225" s="36" t="s">
        <v>2764</v>
      </c>
      <c r="X225" s="43"/>
      <c r="Y225" s="651">
        <f ca="1">C225*'Summary by IS Category'!$B$19</f>
        <v>679936.62921979197</v>
      </c>
      <c r="Z225" s="651">
        <f ca="1">D225*'Summary by IS Category'!$C$19</f>
        <v>3380.8818634062231</v>
      </c>
      <c r="AA225" s="651">
        <f ca="1">E225*'Summary by IS Category'!$D$19</f>
        <v>1.8638728793332913E-2</v>
      </c>
      <c r="AB225" s="651">
        <f ca="1">F225*'Summary by IS Category'!$E$19</f>
        <v>-52.295883456107582</v>
      </c>
      <c r="AC225" s="552">
        <f t="shared" ca="1" si="80"/>
        <v>683265.23383847089</v>
      </c>
    </row>
    <row r="226" spans="1:29">
      <c r="A226" s="12">
        <f t="shared" si="104"/>
        <v>213</v>
      </c>
      <c r="B226" s="396" t="s">
        <v>2743</v>
      </c>
      <c r="C226" s="397">
        <f ca="1">SUMIF('Labor by Employee Grp'!$A$15:$A$121,$B226,'Labor by Employee Grp'!B$15:B$121)*$E$367</f>
        <v>0</v>
      </c>
      <c r="D226" s="397">
        <f ca="1">SUMIF('Labor by Employee Grp'!$A$15:$A$121,$B226,'Labor by Employee Grp'!C$15:C$121)*$E$367</f>
        <v>0</v>
      </c>
      <c r="E226" s="397">
        <f ca="1">SUMIF('Labor by Employee Grp'!$A$15:$A$121,$B226,'Labor by Employee Grp'!D$15:D$121)*$E$367</f>
        <v>0</v>
      </c>
      <c r="F226" s="397">
        <f ca="1">SUMIF('Labor by Employee Grp'!$A$15:$A$121,$B226,'Labor by Employee Grp'!E$15:E$121)*$E$367</f>
        <v>0</v>
      </c>
      <c r="G226" s="397">
        <f t="shared" ca="1" si="106"/>
        <v>0</v>
      </c>
      <c r="H226" s="12" t="s">
        <v>2764</v>
      </c>
      <c r="J226" s="397">
        <f ca="1">'Sal by FERC'!C226*$L$7</f>
        <v>0</v>
      </c>
      <c r="K226" s="397">
        <f ca="1">'Sal by FERC'!D226*$L$6</f>
        <v>0</v>
      </c>
      <c r="L226" s="397">
        <f ca="1">'Sal by FERC'!E226*$L$8</f>
        <v>0</v>
      </c>
      <c r="M226" s="397">
        <f t="shared" ca="1" si="107"/>
        <v>0</v>
      </c>
      <c r="N226" s="397">
        <f t="shared" ca="1" si="108"/>
        <v>0</v>
      </c>
      <c r="O226" s="36" t="s">
        <v>2767</v>
      </c>
      <c r="Q226" s="397">
        <f ca="1">'Sal by FERC'!J226+'Sal by FERC'!C226</f>
        <v>0</v>
      </c>
      <c r="R226" s="397">
        <f ca="1">'Sal by FERC'!K226+'Sal by FERC'!D226</f>
        <v>0</v>
      </c>
      <c r="S226" s="397">
        <f ca="1">'Sal by FERC'!L226+'Sal by FERC'!E226</f>
        <v>0</v>
      </c>
      <c r="T226" s="397">
        <f ca="1">'Sal by FERC'!M226+'Sal by FERC'!F226</f>
        <v>0</v>
      </c>
      <c r="U226" s="397">
        <f t="shared" ca="1" si="109"/>
        <v>0</v>
      </c>
      <c r="V226" s="36" t="s">
        <v>2764</v>
      </c>
      <c r="X226" s="43"/>
      <c r="Y226" s="651">
        <f ca="1">C226*'Summary by IS Category'!$B$19</f>
        <v>0</v>
      </c>
      <c r="Z226" s="651">
        <f ca="1">D226*'Summary by IS Category'!$C$19</f>
        <v>0</v>
      </c>
      <c r="AA226" s="651">
        <f ca="1">E226*'Summary by IS Category'!$D$19</f>
        <v>0</v>
      </c>
      <c r="AB226" s="651">
        <f ca="1">F226*'Summary by IS Category'!$E$19</f>
        <v>0</v>
      </c>
      <c r="AC226" s="552">
        <f t="shared" ca="1" si="80"/>
        <v>0</v>
      </c>
    </row>
    <row r="227" spans="1:29">
      <c r="A227" s="12">
        <f t="shared" si="104"/>
        <v>214</v>
      </c>
      <c r="B227" s="396" t="s">
        <v>116</v>
      </c>
      <c r="C227" s="397">
        <f ca="1">SUMIF('Labor by Employee Grp'!$A$15:$A$121,$B227,'Labor by Employee Grp'!B$15:B$121)*$E$367</f>
        <v>0</v>
      </c>
      <c r="D227" s="397">
        <f ca="1">SUMIF('Labor by Employee Grp'!$A$15:$A$121,$B227,'Labor by Employee Grp'!C$15:C$121)*$E$367</f>
        <v>0</v>
      </c>
      <c r="E227" s="397">
        <f ca="1">SUMIF('Labor by Employee Grp'!$A$15:$A$121,$B227,'Labor by Employee Grp'!D$15:D$121)*$E$367</f>
        <v>0</v>
      </c>
      <c r="F227" s="397">
        <f ca="1">SUMIF('Labor by Employee Grp'!$A$15:$A$121,$B227,'Labor by Employee Grp'!E$15:E$121)*$E$367</f>
        <v>0</v>
      </c>
      <c r="G227" s="397">
        <f t="shared" ca="1" si="106"/>
        <v>0</v>
      </c>
      <c r="H227" s="12" t="s">
        <v>2764</v>
      </c>
      <c r="J227" s="397">
        <f ca="1">'Sal by FERC'!C227*$L$7</f>
        <v>0</v>
      </c>
      <c r="K227" s="397">
        <f ca="1">'Sal by FERC'!D227*$L$6</f>
        <v>0</v>
      </c>
      <c r="L227" s="397">
        <f ca="1">'Sal by FERC'!E227*$L$8</f>
        <v>0</v>
      </c>
      <c r="M227" s="397">
        <f t="shared" ca="1" si="107"/>
        <v>0</v>
      </c>
      <c r="N227" s="397">
        <f t="shared" ca="1" si="108"/>
        <v>0</v>
      </c>
      <c r="O227" s="36" t="s">
        <v>2767</v>
      </c>
      <c r="Q227" s="397">
        <f ca="1">'Sal by FERC'!J227+'Sal by FERC'!C227</f>
        <v>0</v>
      </c>
      <c r="R227" s="397">
        <f ca="1">'Sal by FERC'!K227+'Sal by FERC'!D227</f>
        <v>0</v>
      </c>
      <c r="S227" s="397">
        <f ca="1">'Sal by FERC'!L227+'Sal by FERC'!E227</f>
        <v>0</v>
      </c>
      <c r="T227" s="397">
        <f ca="1">'Sal by FERC'!M227+'Sal by FERC'!F227</f>
        <v>0</v>
      </c>
      <c r="U227" s="397">
        <f t="shared" ca="1" si="109"/>
        <v>0</v>
      </c>
      <c r="V227" s="36" t="s">
        <v>2764</v>
      </c>
      <c r="X227" s="43"/>
      <c r="Y227" s="651">
        <f ca="1">C227*'Summary by IS Category'!$B$19</f>
        <v>0</v>
      </c>
      <c r="Z227" s="651">
        <f ca="1">D227*'Summary by IS Category'!$C$19</f>
        <v>0</v>
      </c>
      <c r="AA227" s="651">
        <f ca="1">E227*'Summary by IS Category'!$D$19</f>
        <v>0</v>
      </c>
      <c r="AB227" s="651">
        <f ca="1">F227*'Summary by IS Category'!$E$19</f>
        <v>0</v>
      </c>
      <c r="AC227" s="552">
        <f t="shared" ca="1" si="80"/>
        <v>0</v>
      </c>
    </row>
    <row r="228" spans="1:29">
      <c r="A228" s="12">
        <f t="shared" si="104"/>
        <v>215</v>
      </c>
      <c r="B228" s="396" t="s">
        <v>2744</v>
      </c>
      <c r="C228" s="397">
        <f ca="1">SUMIF('Labor by Employee Grp'!$A$15:$A$121,$B228,'Labor by Employee Grp'!B$15:B$121)*$E$367</f>
        <v>0</v>
      </c>
      <c r="D228" s="397">
        <f ca="1">SUMIF('Labor by Employee Grp'!$A$15:$A$121,$B228,'Labor by Employee Grp'!C$15:C$121)*$E$367</f>
        <v>0</v>
      </c>
      <c r="E228" s="397">
        <f ca="1">SUMIF('Labor by Employee Grp'!$A$15:$A$121,$B228,'Labor by Employee Grp'!D$15:D$121)*$E$367</f>
        <v>0</v>
      </c>
      <c r="F228" s="397">
        <f ca="1">SUMIF('Labor by Employee Grp'!$A$15:$A$121,$B228,'Labor by Employee Grp'!E$15:E$121)*$E$367</f>
        <v>0</v>
      </c>
      <c r="G228" s="397">
        <f t="shared" ca="1" si="106"/>
        <v>0</v>
      </c>
      <c r="H228" s="12" t="s">
        <v>2764</v>
      </c>
      <c r="I228" s="53"/>
      <c r="J228" s="397">
        <f ca="1">'Sal by FERC'!C228*$L$7</f>
        <v>0</v>
      </c>
      <c r="K228" s="397">
        <f ca="1">'Sal by FERC'!D228*$L$6</f>
        <v>0</v>
      </c>
      <c r="L228" s="397">
        <f ca="1">'Sal by FERC'!E228*$L$8</f>
        <v>0</v>
      </c>
      <c r="M228" s="397">
        <f t="shared" ca="1" si="107"/>
        <v>0</v>
      </c>
      <c r="N228" s="397">
        <f t="shared" ca="1" si="108"/>
        <v>0</v>
      </c>
      <c r="O228" s="36" t="s">
        <v>2767</v>
      </c>
      <c r="P228" s="46"/>
      <c r="Q228" s="397">
        <f ca="1">'Sal by FERC'!J228+'Sal by FERC'!C228</f>
        <v>0</v>
      </c>
      <c r="R228" s="397">
        <f ca="1">'Sal by FERC'!K228+'Sal by FERC'!D228</f>
        <v>0</v>
      </c>
      <c r="S228" s="397">
        <f ca="1">'Sal by FERC'!L228+'Sal by FERC'!E228</f>
        <v>0</v>
      </c>
      <c r="T228" s="397">
        <f ca="1">'Sal by FERC'!M228+'Sal by FERC'!F228</f>
        <v>0</v>
      </c>
      <c r="U228" s="397">
        <f t="shared" ca="1" si="109"/>
        <v>0</v>
      </c>
      <c r="V228" s="36" t="s">
        <v>2764</v>
      </c>
      <c r="W228" s="46"/>
      <c r="X228" s="43"/>
      <c r="Y228" s="651">
        <f ca="1">C228*'Summary by IS Category'!$B$19</f>
        <v>0</v>
      </c>
      <c r="Z228" s="651">
        <f ca="1">D228*'Summary by IS Category'!$C$19</f>
        <v>0</v>
      </c>
      <c r="AA228" s="651">
        <f ca="1">E228*'Summary by IS Category'!$D$19</f>
        <v>0</v>
      </c>
      <c r="AB228" s="651">
        <f ca="1">F228*'Summary by IS Category'!$E$19</f>
        <v>0</v>
      </c>
      <c r="AC228" s="552">
        <f t="shared" ca="1" si="80"/>
        <v>0</v>
      </c>
    </row>
    <row r="229" spans="1:29">
      <c r="A229" s="12">
        <f t="shared" si="104"/>
        <v>216</v>
      </c>
      <c r="B229" s="396" t="s">
        <v>119</v>
      </c>
      <c r="C229" s="397">
        <f ca="1">SUMIF('Labor by Employee Grp'!$A$15:$A$121,$B229,'Labor by Employee Grp'!B$15:B$121)*$E$367</f>
        <v>611.74915787697933</v>
      </c>
      <c r="D229" s="397">
        <f ca="1">SUMIF('Labor by Employee Grp'!$A$15:$A$121,$B229,'Labor by Employee Grp'!C$15:C$121)*$E$367</f>
        <v>4.1035884380383161</v>
      </c>
      <c r="E229" s="397">
        <f ca="1">SUMIF('Labor by Employee Grp'!$A$15:$A$121,$B229,'Labor by Employee Grp'!D$15:D$121)*$E$367</f>
        <v>0</v>
      </c>
      <c r="F229" s="397">
        <f ca="1">SUMIF('Labor by Employee Grp'!$A$15:$A$121,$B229,'Labor by Employee Grp'!E$15:E$121)*$E$367</f>
        <v>0</v>
      </c>
      <c r="G229" s="397">
        <f t="shared" ca="1" si="106"/>
        <v>615.85274631501761</v>
      </c>
      <c r="H229" s="12" t="s">
        <v>2764</v>
      </c>
      <c r="I229" s="53"/>
      <c r="J229" s="397">
        <f ca="1">'Sal by FERC'!C229*$L$7</f>
        <v>18.230124904733984</v>
      </c>
      <c r="K229" s="397">
        <f ca="1">'Sal by FERC'!D229*$L$6</f>
        <v>2.8212170511513424E-2</v>
      </c>
      <c r="L229" s="397">
        <f ca="1">'Sal by FERC'!E229*$L$8</f>
        <v>0</v>
      </c>
      <c r="M229" s="397">
        <f t="shared" ca="1" si="107"/>
        <v>0</v>
      </c>
      <c r="N229" s="397">
        <f t="shared" ca="1" si="108"/>
        <v>18.258337075245496</v>
      </c>
      <c r="P229" s="46"/>
      <c r="Q229" s="397">
        <f ca="1">'Sal by FERC'!J229+'Sal by FERC'!C229</f>
        <v>629.97928278171332</v>
      </c>
      <c r="R229" s="397">
        <f ca="1">'Sal by FERC'!K229+'Sal by FERC'!D229</f>
        <v>4.1318006085498293</v>
      </c>
      <c r="S229" s="397">
        <f ca="1">'Sal by FERC'!L229+'Sal by FERC'!E229</f>
        <v>0</v>
      </c>
      <c r="T229" s="397">
        <f ca="1">'Sal by FERC'!M229+'Sal by FERC'!F229</f>
        <v>0</v>
      </c>
      <c r="U229" s="397">
        <f t="shared" ca="1" si="109"/>
        <v>634.11108339026316</v>
      </c>
      <c r="V229" s="36" t="s">
        <v>2764</v>
      </c>
      <c r="W229" s="46"/>
      <c r="X229" s="43"/>
      <c r="Y229" s="651">
        <f ca="1">C229*'Summary by IS Category'!$B$19</f>
        <v>18.230124904733984</v>
      </c>
      <c r="Z229" s="651">
        <f ca="1">D229*'Summary by IS Category'!$C$19</f>
        <v>2.8212170511513424E-2</v>
      </c>
      <c r="AA229" s="651">
        <f ca="1">E229*'Summary by IS Category'!$D$19</f>
        <v>0</v>
      </c>
      <c r="AB229" s="651">
        <f ca="1">F229*'Summary by IS Category'!$E$19</f>
        <v>0</v>
      </c>
      <c r="AC229" s="552">
        <f t="shared" ca="1" si="80"/>
        <v>18.258337075245496</v>
      </c>
    </row>
    <row r="230" spans="1:29">
      <c r="A230" s="12">
        <f t="shared" si="104"/>
        <v>217</v>
      </c>
      <c r="B230" s="54" t="s">
        <v>2791</v>
      </c>
      <c r="C230" s="51">
        <f ca="1">SUM(C222:C229)</f>
        <v>26363769.588294093</v>
      </c>
      <c r="D230" s="51">
        <f ca="1">SUM(D222:D229)</f>
        <v>491770.90758569032</v>
      </c>
      <c r="E230" s="51">
        <f ca="1">SUM(E222:E229)</f>
        <v>0.62129095977776383</v>
      </c>
      <c r="F230" s="51">
        <f ca="1">SUM(F222:F229)</f>
        <v>56010.457913395316</v>
      </c>
      <c r="G230" s="51">
        <f ca="1">SUM(G222:G229)</f>
        <v>26911551.575084142</v>
      </c>
      <c r="H230" s="12" t="s">
        <v>2764</v>
      </c>
      <c r="I230" s="49">
        <f ca="1">+G230/$G$265</f>
        <v>0.18277590319180559</v>
      </c>
      <c r="J230" s="51">
        <f ca="1">SUM(J222:J229)</f>
        <v>785640.33373116399</v>
      </c>
      <c r="K230" s="51">
        <f ca="1">SUM(K222:K229)</f>
        <v>3380.9249896516208</v>
      </c>
      <c r="L230" s="51">
        <f ca="1">SUM(L222:L229)</f>
        <v>1.8638728793332913E-2</v>
      </c>
      <c r="M230" s="51">
        <f ca="1">SUM(M222:M229)</f>
        <v>1674.7440322196157</v>
      </c>
      <c r="N230" s="51">
        <f ca="1">SUM(N222:N229)</f>
        <v>790696.02139176405</v>
      </c>
      <c r="P230" s="49">
        <f ca="1">+N230/$N$265</f>
        <v>0.24119318463031045</v>
      </c>
      <c r="Q230" s="51">
        <f ca="1">SUM(Q222:Q229)</f>
        <v>27149409.92202526</v>
      </c>
      <c r="R230" s="51">
        <f ca="1">SUM(R222:R229)</f>
        <v>495151.83257534192</v>
      </c>
      <c r="S230" s="51">
        <f ca="1">SUM(S222:S229)</f>
        <v>0.63992968857109678</v>
      </c>
      <c r="T230" s="51">
        <f ca="1">SUM(T222:T229)</f>
        <v>57685.201945614928</v>
      </c>
      <c r="U230" s="51">
        <f ca="1">SUM(U222:U229)</f>
        <v>27702247.59647591</v>
      </c>
      <c r="V230" s="36" t="s">
        <v>2764</v>
      </c>
      <c r="W230" s="49">
        <f ca="1">+U230/$U$265</f>
        <v>0.18404821750393366</v>
      </c>
      <c r="X230" s="43"/>
      <c r="Y230" s="651">
        <f ca="1">C230*'Summary by IS Category'!$B$19</f>
        <v>785640.33373116399</v>
      </c>
      <c r="Z230" s="651">
        <f ca="1">D230*'Summary by IS Category'!$C$19</f>
        <v>3380.9249896516208</v>
      </c>
      <c r="AA230" s="651">
        <f ca="1">E230*'Summary by IS Category'!$D$19</f>
        <v>1.8638728793332913E-2</v>
      </c>
      <c r="AB230" s="651">
        <f ca="1">F230*'Summary by IS Category'!$E$19</f>
        <v>251.48732745958642</v>
      </c>
      <c r="AC230" s="552">
        <f t="shared" ca="1" si="80"/>
        <v>789272.76468700403</v>
      </c>
    </row>
    <row r="231" spans="1:29">
      <c r="A231" s="12">
        <f t="shared" si="104"/>
        <v>218</v>
      </c>
      <c r="B231" s="52"/>
      <c r="C231" s="45"/>
      <c r="D231" s="45"/>
      <c r="E231" s="45"/>
      <c r="F231" s="45"/>
      <c r="G231" s="45"/>
      <c r="I231" s="53"/>
      <c r="J231" s="45"/>
      <c r="K231" s="45"/>
      <c r="L231" s="45"/>
      <c r="M231" s="45"/>
      <c r="N231" s="45"/>
      <c r="O231" s="36" t="s">
        <v>2764</v>
      </c>
      <c r="P231" s="46"/>
      <c r="Q231" s="45"/>
      <c r="R231" s="45"/>
      <c r="S231" s="45"/>
      <c r="T231" s="45"/>
      <c r="U231" s="45"/>
      <c r="W231" s="46"/>
      <c r="X231" s="43"/>
      <c r="Y231" s="651">
        <f>C231*'Summary by IS Category'!$B$19</f>
        <v>0</v>
      </c>
      <c r="Z231" s="651">
        <f>D231*'Summary by IS Category'!$C$19</f>
        <v>0</v>
      </c>
      <c r="AA231" s="651">
        <f>E231*'Summary by IS Category'!$D$19</f>
        <v>0</v>
      </c>
      <c r="AB231" s="651">
        <f ca="1">F231*'Summary by IS Category'!$E$19</f>
        <v>0</v>
      </c>
      <c r="AC231" s="552">
        <f t="shared" ca="1" si="80"/>
        <v>0</v>
      </c>
    </row>
    <row r="232" spans="1:29">
      <c r="A232" s="12">
        <f t="shared" si="104"/>
        <v>219</v>
      </c>
      <c r="B232" s="514" t="s">
        <v>122</v>
      </c>
      <c r="C232" s="516">
        <f>SUMIF('Labor by Employee Grp'!$A$15:$A$121,$B232,'Labor by Employee Grp'!B$15:B$121)</f>
        <v>6950.5697319541423</v>
      </c>
      <c r="D232" s="516">
        <f>SUMIF('Labor by Employee Grp'!$A$15:$A$121,$B232,'Labor by Employee Grp'!C$15:C$121)</f>
        <v>59.804726702831296</v>
      </c>
      <c r="E232" s="516">
        <f>SUMIF('Labor by Employee Grp'!$A$15:$A$121,$B232,'Labor by Employee Grp'!D$15:D$121)</f>
        <v>0</v>
      </c>
      <c r="F232" s="516">
        <f>SUMIF('Labor by Employee Grp'!$A$15:$A$121,$B232,'Labor by Employee Grp'!E$15:E$121)</f>
        <v>1933.4920663403907</v>
      </c>
      <c r="G232" s="516">
        <f>SUM(C232:F232)</f>
        <v>8943.8665249973637</v>
      </c>
      <c r="H232" s="12" t="s">
        <v>2767</v>
      </c>
      <c r="I232" s="53"/>
      <c r="J232" s="45">
        <f>'Sal by FERC'!C232*$L$7</f>
        <v>207.12697801223345</v>
      </c>
      <c r="K232" s="45">
        <f>'Sal by FERC'!D232*$L$6</f>
        <v>0.41115749608196517</v>
      </c>
      <c r="L232" s="45">
        <f>'Sal by FERC'!E232*$L$8</f>
        <v>0</v>
      </c>
      <c r="M232" s="45">
        <f>IF(C232+D232+E232=0,0,($L$7*C232/(C232+D232+E232)+$L$6*D232/(C232+D232+E232)+$L$8*E232/(C232+D232+E232))*F232)</f>
        <v>57.239929312603302</v>
      </c>
      <c r="N232" s="45">
        <f>SUM(J232:M232)</f>
        <v>264.7780648209187</v>
      </c>
      <c r="O232" s="36" t="s">
        <v>2764</v>
      </c>
      <c r="P232" s="46"/>
      <c r="Q232" s="45">
        <f>'Sal by FERC'!J232+'Sal by FERC'!C232</f>
        <v>7157.6967099663761</v>
      </c>
      <c r="R232" s="45">
        <f>'Sal by FERC'!K232+'Sal by FERC'!D232</f>
        <v>60.215884198913258</v>
      </c>
      <c r="S232" s="45">
        <f>'Sal by FERC'!L232+'Sal by FERC'!E232</f>
        <v>0</v>
      </c>
      <c r="T232" s="45">
        <f>'Sal by FERC'!M232+'Sal by FERC'!F232</f>
        <v>1990.7319956529941</v>
      </c>
      <c r="U232" s="45">
        <f>SUM(Q232:T232)</f>
        <v>9208.6445898182828</v>
      </c>
      <c r="V232" s="36" t="s">
        <v>2767</v>
      </c>
      <c r="W232" s="46"/>
      <c r="X232" s="43"/>
      <c r="Y232" s="651">
        <f>C232*'Summary by IS Category'!$B$19</f>
        <v>207.12697801223345</v>
      </c>
      <c r="Z232" s="651">
        <f>D232*'Summary by IS Category'!$C$19</f>
        <v>0.41115749608196517</v>
      </c>
      <c r="AA232" s="651">
        <f>E232*'Summary by IS Category'!$D$19</f>
        <v>0</v>
      </c>
      <c r="AB232" s="651">
        <f ca="1">F232*'Summary by IS Category'!$E$19</f>
        <v>8.6813921996514907</v>
      </c>
      <c r="AC232" s="552">
        <f t="shared" ca="1" si="80"/>
        <v>216.2195277079669</v>
      </c>
    </row>
    <row r="233" spans="1:29">
      <c r="A233" s="12">
        <f t="shared" si="104"/>
        <v>220</v>
      </c>
      <c r="B233" s="515" t="s">
        <v>121</v>
      </c>
      <c r="C233" s="397">
        <f ca="1">SUMIF('Labor by Employee Grp'!$A$15:$A$121,$B233,'Labor by Employee Grp'!B$15:B$121)*$E$367</f>
        <v>172191.6025498361</v>
      </c>
      <c r="D233" s="397">
        <f ca="1">SUMIF('Labor by Employee Grp'!$A$15:$A$121,$B233,'Labor by Employee Grp'!C$15:C$121)*$E$367</f>
        <v>90631.999977430765</v>
      </c>
      <c r="E233" s="397">
        <f ca="1">SUMIF('Labor by Employee Grp'!$A$15:$A$121,$B233,'Labor by Employee Grp'!D$15:D$121)*$E$367</f>
        <v>0</v>
      </c>
      <c r="F233" s="397">
        <f ca="1">SUMIF('Labor by Employee Grp'!$A$15:$A$121,$B233,'Labor by Employee Grp'!E$15:E$121)*$E$367</f>
        <v>352.30265522904284</v>
      </c>
      <c r="G233" s="397">
        <f ca="1">SUM(C233:F233)</f>
        <v>263175.90518249589</v>
      </c>
      <c r="H233" s="12" t="s">
        <v>2767</v>
      </c>
      <c r="I233" s="53"/>
      <c r="J233" s="397">
        <f ca="1">'Sal by FERC'!C233*$L$7</f>
        <v>5131.3097559851158</v>
      </c>
      <c r="K233" s="397">
        <f ca="1">'Sal by FERC'!D233*$L$6</f>
        <v>623.09499984483648</v>
      </c>
      <c r="L233" s="397">
        <f ca="1">'Sal by FERC'!E233*$L$8</f>
        <v>0</v>
      </c>
      <c r="M233" s="397">
        <f ca="1">IF(C233+D233+E233=0,0,($L$7*C233/(C233+D233+E233)+$L$6*D233/(C233+D233+E233)+$L$8*E233/(C233+D233+E233))*F233)</f>
        <v>7.7135084339740798</v>
      </c>
      <c r="N233" s="397">
        <f ca="1">SUM(J233:M233)</f>
        <v>5762.1182642639269</v>
      </c>
      <c r="O233" s="36" t="s">
        <v>2764</v>
      </c>
      <c r="P233" s="46"/>
      <c r="Q233" s="397">
        <f ca="1">'Sal by FERC'!J233+'Sal by FERC'!C233</f>
        <v>177322.9123058212</v>
      </c>
      <c r="R233" s="397">
        <f ca="1">'Sal by FERC'!K233+'Sal by FERC'!D233</f>
        <v>91255.094977275599</v>
      </c>
      <c r="S233" s="397">
        <f ca="1">'Sal by FERC'!L233+'Sal by FERC'!E233</f>
        <v>0</v>
      </c>
      <c r="T233" s="397">
        <f ca="1">'Sal by FERC'!M233+'Sal by FERC'!F233</f>
        <v>360.01616366301693</v>
      </c>
      <c r="U233" s="397">
        <f ca="1">SUM(Q233:T233)</f>
        <v>268938.02344675979</v>
      </c>
      <c r="V233" s="36" t="s">
        <v>2767</v>
      </c>
      <c r="W233" s="46"/>
      <c r="X233" s="43"/>
      <c r="Y233" s="651">
        <f ca="1">C233*'Summary by IS Category'!$B$19</f>
        <v>5131.3097559851158</v>
      </c>
      <c r="Z233" s="651">
        <f ca="1">D233*'Summary by IS Category'!$C$19</f>
        <v>623.09499984483648</v>
      </c>
      <c r="AA233" s="651">
        <f ca="1">E233*'Summary by IS Category'!$D$19</f>
        <v>0</v>
      </c>
      <c r="AB233" s="651">
        <f ca="1">F233*'Summary by IS Category'!$E$19</f>
        <v>1.5818412582425756</v>
      </c>
      <c r="AC233" s="552">
        <f t="shared" ca="1" si="80"/>
        <v>5755.9865970881956</v>
      </c>
    </row>
    <row r="234" spans="1:29">
      <c r="A234" s="12">
        <f t="shared" si="104"/>
        <v>221</v>
      </c>
      <c r="B234" s="44" t="s">
        <v>2920</v>
      </c>
      <c r="C234" s="45">
        <f>SUMIF('Labor by Employee Grp'!$A$15:$A$121,$B234,'Labor by Employee Grp'!B$15:B$121)</f>
        <v>0</v>
      </c>
      <c r="D234" s="45">
        <f>SUMIF('Labor by Employee Grp'!$A$15:$A$121,$B234,'Labor by Employee Grp'!C$15:C$121)</f>
        <v>0</v>
      </c>
      <c r="E234" s="45">
        <f>SUMIF('Labor by Employee Grp'!$A$15:$A$121,$B234,'Labor by Employee Grp'!D$15:D$121)</f>
        <v>0</v>
      </c>
      <c r="F234" s="45">
        <f>SUMIF('Labor by Employee Grp'!$A$15:$A$121,$B234,'Labor by Employee Grp'!E$15:E$121)</f>
        <v>0</v>
      </c>
      <c r="G234" s="45">
        <f>SUM(C234:F234)</f>
        <v>0</v>
      </c>
      <c r="H234" s="12" t="s">
        <v>2767</v>
      </c>
      <c r="I234" s="53"/>
      <c r="J234" s="45">
        <f>'Sal by FERC'!C234*$L$7</f>
        <v>0</v>
      </c>
      <c r="K234" s="45">
        <f>'Sal by FERC'!D234*$L$6</f>
        <v>0</v>
      </c>
      <c r="L234" s="45">
        <f>'Sal by FERC'!E234*$L$8</f>
        <v>0</v>
      </c>
      <c r="M234" s="45">
        <f>IF(C234+D234+E234=0,0,($L$7*C234/(C234+D234+E234)+$L$6*D234/(C234+D234+E234)+$L$8*E234/(C234+D234+E234))*F234)</f>
        <v>0</v>
      </c>
      <c r="N234" s="45">
        <f>SUM(J234:M234)</f>
        <v>0</v>
      </c>
      <c r="O234" s="36" t="s">
        <v>2764</v>
      </c>
      <c r="P234" s="46"/>
      <c r="Q234" s="45">
        <f>'Sal by FERC'!J234+'Sal by FERC'!C234</f>
        <v>0</v>
      </c>
      <c r="R234" s="45">
        <f>'Sal by FERC'!K234+'Sal by FERC'!D234</f>
        <v>0</v>
      </c>
      <c r="S234" s="45">
        <f>'Sal by FERC'!L234+'Sal by FERC'!E234</f>
        <v>0</v>
      </c>
      <c r="T234" s="45">
        <f>'Sal by FERC'!M234+'Sal by FERC'!F234</f>
        <v>0</v>
      </c>
      <c r="U234" s="45">
        <f>SUM(Q234:T234)</f>
        <v>0</v>
      </c>
      <c r="V234" s="36" t="s">
        <v>2767</v>
      </c>
      <c r="W234" s="46"/>
      <c r="X234" s="43"/>
      <c r="Y234" s="651">
        <f>C234*'Summary by IS Category'!$B$19</f>
        <v>0</v>
      </c>
      <c r="Z234" s="651">
        <f>D234*'Summary by IS Category'!$C$19</f>
        <v>0</v>
      </c>
      <c r="AA234" s="651">
        <f>E234*'Summary by IS Category'!$D$19</f>
        <v>0</v>
      </c>
      <c r="AB234" s="651">
        <f ca="1">F234*'Summary by IS Category'!$E$19</f>
        <v>0</v>
      </c>
      <c r="AC234" s="552">
        <f t="shared" ref="AC234:AC267" ca="1" si="110">SUM(Y234:AB234)</f>
        <v>0</v>
      </c>
    </row>
    <row r="235" spans="1:29">
      <c r="A235" s="12">
        <f t="shared" si="104"/>
        <v>222</v>
      </c>
      <c r="B235" s="50" t="s">
        <v>2792</v>
      </c>
      <c r="C235" s="51">
        <f ca="1">SUM(C232:C234)</f>
        <v>179142.17228179023</v>
      </c>
      <c r="D235" s="51">
        <f t="shared" ref="D235:F235" ca="1" si="111">SUM(D232:D234)</f>
        <v>90691.804704133596</v>
      </c>
      <c r="E235" s="51">
        <f t="shared" ca="1" si="111"/>
        <v>0</v>
      </c>
      <c r="F235" s="51">
        <f t="shared" ca="1" si="111"/>
        <v>2285.7947215694335</v>
      </c>
      <c r="G235" s="51">
        <f ca="1">SUM(G232:G234)</f>
        <v>272119.77170749323</v>
      </c>
      <c r="H235" s="12" t="s">
        <v>2767</v>
      </c>
      <c r="I235" s="49">
        <f ca="1">+G235/$G$265</f>
        <v>1.8481631172924859E-3</v>
      </c>
      <c r="J235" s="51">
        <f ca="1">SUM(J232:J234)</f>
        <v>5338.4367339973496</v>
      </c>
      <c r="K235" s="51">
        <f t="shared" ref="K235:N235" ca="1" si="112">SUM(K232:K234)</f>
        <v>623.50615734091843</v>
      </c>
      <c r="L235" s="51">
        <f t="shared" ca="1" si="112"/>
        <v>0</v>
      </c>
      <c r="M235" s="51">
        <f t="shared" ca="1" si="112"/>
        <v>64.953437746577379</v>
      </c>
      <c r="N235" s="51">
        <f t="shared" ca="1" si="112"/>
        <v>6026.896329084846</v>
      </c>
      <c r="O235" s="36" t="s">
        <v>2764</v>
      </c>
      <c r="P235" s="49">
        <f ca="1">+N235/$N$265</f>
        <v>1.8384388939886511E-3</v>
      </c>
      <c r="Q235" s="51">
        <f ca="1">SUM(Q232:Q234)</f>
        <v>184480.60901578757</v>
      </c>
      <c r="R235" s="51">
        <f t="shared" ref="R235:U235" ca="1" si="113">SUM(R232:R234)</f>
        <v>91315.310861474514</v>
      </c>
      <c r="S235" s="51">
        <f t="shared" ca="1" si="113"/>
        <v>0</v>
      </c>
      <c r="T235" s="51">
        <f t="shared" ca="1" si="113"/>
        <v>2350.748159316011</v>
      </c>
      <c r="U235" s="51">
        <f t="shared" ca="1" si="113"/>
        <v>278146.66803657805</v>
      </c>
      <c r="V235" s="36" t="s">
        <v>2767</v>
      </c>
      <c r="W235" s="49">
        <f ca="1">+U235/$U$265</f>
        <v>1.8479510833374721E-3</v>
      </c>
      <c r="X235" s="43"/>
      <c r="Y235" s="651">
        <f ca="1">C235*'Summary by IS Category'!$B$19</f>
        <v>5338.4367339973487</v>
      </c>
      <c r="Z235" s="651">
        <f ca="1">D235*'Summary by IS Category'!$C$19</f>
        <v>623.50615734091843</v>
      </c>
      <c r="AA235" s="651">
        <f ca="1">E235*'Summary by IS Category'!$D$19</f>
        <v>0</v>
      </c>
      <c r="AB235" s="651">
        <f ca="1">F235*'Summary by IS Category'!$E$19</f>
        <v>10.263233457894067</v>
      </c>
      <c r="AC235" s="552">
        <f t="shared" ca="1" si="110"/>
        <v>5972.206124796161</v>
      </c>
    </row>
    <row r="236" spans="1:29">
      <c r="A236" s="12">
        <f t="shared" si="104"/>
        <v>223</v>
      </c>
      <c r="B236" s="47" t="s">
        <v>2793</v>
      </c>
      <c r="C236" s="48">
        <f ca="1">+C230+C235</f>
        <v>26542911.760575883</v>
      </c>
      <c r="D236" s="48">
        <f ca="1">+D230+D235</f>
        <v>582462.71228982392</v>
      </c>
      <c r="E236" s="48">
        <f ca="1">+E230+E235</f>
        <v>0.62129095977776383</v>
      </c>
      <c r="F236" s="48">
        <f ca="1">+F230+F235</f>
        <v>58296.252634964752</v>
      </c>
      <c r="G236" s="48">
        <f ca="1">+G230+G235</f>
        <v>27183671.346791636</v>
      </c>
      <c r="J236" s="48">
        <f ca="1">+J230+J235</f>
        <v>790978.7704651613</v>
      </c>
      <c r="K236" s="48">
        <f ca="1">+K230+K235</f>
        <v>4004.4311469925392</v>
      </c>
      <c r="L236" s="48">
        <f ca="1">+L230+L235</f>
        <v>1.8638728793332913E-2</v>
      </c>
      <c r="M236" s="48">
        <f ca="1">+M230+M235</f>
        <v>1739.6974699661932</v>
      </c>
      <c r="N236" s="48">
        <f ca="1">+N230+N235</f>
        <v>796722.91772084893</v>
      </c>
      <c r="O236" s="36" t="s">
        <v>2764</v>
      </c>
      <c r="Q236" s="48">
        <f ca="1">+Q230+Q235</f>
        <v>27333890.531041048</v>
      </c>
      <c r="R236" s="48">
        <f ca="1">+R230+R235</f>
        <v>586467.1434368164</v>
      </c>
      <c r="S236" s="48">
        <f ca="1">+S230+S235</f>
        <v>0.63992968857109678</v>
      </c>
      <c r="T236" s="48">
        <f ca="1">+T230+T235</f>
        <v>60035.95010493094</v>
      </c>
      <c r="U236" s="48">
        <f ca="1">+U230+U235</f>
        <v>27980394.264512487</v>
      </c>
      <c r="X236" s="43"/>
      <c r="Y236" s="651">
        <f ca="1">C236*'Summary by IS Category'!$B$19</f>
        <v>790978.7704651613</v>
      </c>
      <c r="Z236" s="651">
        <f ca="1">D236*'Summary by IS Category'!$C$19</f>
        <v>4004.4311469925397</v>
      </c>
      <c r="AA236" s="651">
        <f ca="1">E236*'Summary by IS Category'!$D$19</f>
        <v>1.8638728793332913E-2</v>
      </c>
      <c r="AB236" s="651">
        <f ca="1">F236*'Summary by IS Category'!$E$19</f>
        <v>261.75056091748053</v>
      </c>
      <c r="AC236" s="552">
        <f t="shared" ca="1" si="110"/>
        <v>795244.97081179998</v>
      </c>
    </row>
    <row r="237" spans="1:29">
      <c r="A237" s="12">
        <f t="shared" si="104"/>
        <v>224</v>
      </c>
      <c r="B237" s="52"/>
      <c r="C237" s="45"/>
      <c r="D237" s="45"/>
      <c r="E237" s="45"/>
      <c r="F237" s="45"/>
      <c r="G237" s="45"/>
      <c r="J237" s="45"/>
      <c r="K237" s="45"/>
      <c r="L237" s="45"/>
      <c r="M237" s="45"/>
      <c r="N237" s="45"/>
      <c r="O237" s="36" t="s">
        <v>2764</v>
      </c>
      <c r="Q237" s="45"/>
      <c r="R237" s="45"/>
      <c r="S237" s="45"/>
      <c r="T237" s="45"/>
      <c r="U237" s="45"/>
      <c r="X237" s="43"/>
      <c r="Y237" s="651">
        <f>C237*'Summary by IS Category'!$B$19</f>
        <v>0</v>
      </c>
      <c r="Z237" s="651">
        <f>D237*'Summary by IS Category'!$C$19</f>
        <v>0</v>
      </c>
      <c r="AA237" s="651">
        <f>E237*'Summary by IS Category'!$D$19</f>
        <v>0</v>
      </c>
      <c r="AB237" s="651">
        <f ca="1">F237*'Summary by IS Category'!$E$19</f>
        <v>0</v>
      </c>
      <c r="AC237" s="552">
        <f t="shared" ca="1" si="110"/>
        <v>0</v>
      </c>
    </row>
    <row r="238" spans="1:29">
      <c r="A238" s="12">
        <f t="shared" si="104"/>
        <v>225</v>
      </c>
      <c r="B238" s="44" t="s">
        <v>113</v>
      </c>
      <c r="C238" s="45">
        <f>SUMIF('Labor by Employee Grp'!$A$15:$A$121,$B238,'Labor by Employee Grp'!B$15:B$121)</f>
        <v>1545404.4205548833</v>
      </c>
      <c r="D238" s="45">
        <f>SUMIF('Labor by Employee Grp'!$A$15:$A$121,$B238,'Labor by Employee Grp'!C$15:C$121)</f>
        <v>-5.7087367986665999E-2</v>
      </c>
      <c r="E238" s="45">
        <f>SUMIF('Labor by Employee Grp'!$A$15:$A$121,$B238,'Labor by Employee Grp'!D$15:D$121)</f>
        <v>0</v>
      </c>
      <c r="F238" s="45">
        <f>SUMIF('Labor by Employee Grp'!$A$15:$A$121,$B238,'Labor by Employee Grp'!E$15:E$121)</f>
        <v>-2.2834947194666399E-2</v>
      </c>
      <c r="G238" s="45">
        <f t="shared" ref="G238:G245" si="114">SUM(C238:F238)</f>
        <v>1545404.3406325681</v>
      </c>
      <c r="H238" s="12" t="s">
        <v>2764</v>
      </c>
      <c r="J238" s="45">
        <f>('Sal by FERC'!C238)*$L$7</f>
        <v>46053.051732535525</v>
      </c>
      <c r="K238" s="45">
        <f>'Sal by FERC'!D238*$L$6</f>
        <v>-3.9247565490832872E-4</v>
      </c>
      <c r="L238" s="45">
        <f>'Sal by FERC'!E238*$L$8</f>
        <v>0</v>
      </c>
      <c r="M238" s="45">
        <f t="shared" ref="M238:M245" si="115">IF(C238+D238+E238=0,0,($L$7*C238/(C238+D238+E238)+$L$6*D238/(C238+D238+E238)+$L$8*E238/(C238+D238+E238))*F238)</f>
        <v>-6.8048144573886664E-4</v>
      </c>
      <c r="N238" s="45">
        <f t="shared" ref="N238:N245" si="116">SUM(J238:M238)</f>
        <v>46053.050659578425</v>
      </c>
      <c r="O238" s="36" t="s">
        <v>2764</v>
      </c>
      <c r="Q238" s="45">
        <f>'Sal by FERC'!J238+'Sal by FERC'!C238</f>
        <v>1591457.4722874188</v>
      </c>
      <c r="R238" s="45">
        <f>'Sal by FERC'!K238+'Sal by FERC'!D238</f>
        <v>-5.7479843641574324E-2</v>
      </c>
      <c r="S238" s="45">
        <f>'Sal by FERC'!L238+'Sal by FERC'!E238</f>
        <v>0</v>
      </c>
      <c r="T238" s="45">
        <f>'Sal by FERC'!M238+'Sal by FERC'!F238</f>
        <v>-2.3515428640405265E-2</v>
      </c>
      <c r="U238" s="45">
        <f t="shared" ref="U238:U245" si="117">SUM(Q238:T238)</f>
        <v>1591457.3912921464</v>
      </c>
      <c r="V238" s="36" t="s">
        <v>2764</v>
      </c>
      <c r="X238" s="43"/>
      <c r="Y238" s="651">
        <f t="shared" ref="Y238:Y241" si="118">Q238-C238</f>
        <v>46053.051732535474</v>
      </c>
      <c r="Z238" s="651">
        <f t="shared" ref="Z238:Z241" si="119">R238-D238</f>
        <v>-3.9247565490832526E-4</v>
      </c>
      <c r="AA238" s="651">
        <f t="shared" ref="AA238:AA241" si="120">S238-E238</f>
        <v>0</v>
      </c>
      <c r="AB238" s="651">
        <f t="shared" ref="AB238:AB241" si="121">T238-F238</f>
        <v>-6.804814457388661E-4</v>
      </c>
      <c r="AC238" s="552">
        <f t="shared" si="110"/>
        <v>46053.050659578374</v>
      </c>
    </row>
    <row r="239" spans="1:29">
      <c r="A239" s="12">
        <f t="shared" si="104"/>
        <v>226</v>
      </c>
      <c r="B239" s="44" t="s">
        <v>115</v>
      </c>
      <c r="C239" s="45">
        <f>SUMIF('Labor by Employee Grp'!$A$15:$A$121,$B239,'Labor by Employee Grp'!B$15:B$121)</f>
        <v>213609.57061987481</v>
      </c>
      <c r="D239" s="45">
        <f>SUMIF('Labor by Employee Grp'!$A$15:$A$121,$B239,'Labor by Employee Grp'!C$15:C$121)</f>
        <v>0</v>
      </c>
      <c r="E239" s="45">
        <f>SUMIF('Labor by Employee Grp'!$A$15:$A$121,$B239,'Labor by Employee Grp'!D$15:D$121)</f>
        <v>0</v>
      </c>
      <c r="F239" s="45">
        <f>SUMIF('Labor by Employee Grp'!$A$15:$A$121,$B239,'Labor by Employee Grp'!E$15:E$121)</f>
        <v>0</v>
      </c>
      <c r="G239" s="45">
        <f t="shared" si="114"/>
        <v>213609.57061987481</v>
      </c>
      <c r="H239" s="12" t="s">
        <v>2764</v>
      </c>
      <c r="J239" s="45">
        <f>'Sal by FERC'!C239*$L$7</f>
        <v>6365.5652044722692</v>
      </c>
      <c r="K239" s="45">
        <f>'Sal by FERC'!D239*$L$6</f>
        <v>0</v>
      </c>
      <c r="L239" s="45">
        <f>'Sal by FERC'!E239*$L$8</f>
        <v>0</v>
      </c>
      <c r="M239" s="45">
        <f t="shared" si="115"/>
        <v>0</v>
      </c>
      <c r="N239" s="45">
        <f t="shared" si="116"/>
        <v>6365.5652044722692</v>
      </c>
      <c r="O239" s="36" t="s">
        <v>2764</v>
      </c>
      <c r="Q239" s="45">
        <f>'Sal by FERC'!J239+'Sal by FERC'!C239</f>
        <v>219975.13582434709</v>
      </c>
      <c r="R239" s="45">
        <f>'Sal by FERC'!K239+'Sal by FERC'!D239</f>
        <v>0</v>
      </c>
      <c r="S239" s="45">
        <f>'Sal by FERC'!L239+'Sal by FERC'!E239</f>
        <v>0</v>
      </c>
      <c r="T239" s="45">
        <f>'Sal by FERC'!M239+'Sal by FERC'!F239</f>
        <v>0</v>
      </c>
      <c r="U239" s="45">
        <f t="shared" si="117"/>
        <v>219975.13582434709</v>
      </c>
      <c r="V239" s="36" t="s">
        <v>2764</v>
      </c>
      <c r="X239" s="43"/>
      <c r="Y239" s="651">
        <f t="shared" si="118"/>
        <v>6365.565204472281</v>
      </c>
      <c r="Z239" s="651">
        <f t="shared" si="119"/>
        <v>0</v>
      </c>
      <c r="AA239" s="651">
        <f t="shared" si="120"/>
        <v>0</v>
      </c>
      <c r="AB239" s="651">
        <f t="shared" si="121"/>
        <v>0</v>
      </c>
      <c r="AC239" s="552">
        <f t="shared" si="110"/>
        <v>6365.565204472281</v>
      </c>
    </row>
    <row r="240" spans="1:29">
      <c r="A240" s="12">
        <f t="shared" si="104"/>
        <v>227</v>
      </c>
      <c r="B240" s="44" t="s">
        <v>118</v>
      </c>
      <c r="C240" s="45">
        <f>SUMIF('Labor by Employee Grp'!$A$15:$A$121,$B240,'Labor by Employee Grp'!B$15:B$121)</f>
        <v>68673.135144823886</v>
      </c>
      <c r="D240" s="45">
        <f>SUMIF('Labor by Employee Grp'!$A$15:$A$121,$B240,'Labor by Employee Grp'!C$15:C$121)</f>
        <v>0</v>
      </c>
      <c r="E240" s="45">
        <f>SUMIF('Labor by Employee Grp'!$A$15:$A$121,$B240,'Labor by Employee Grp'!D$15:D$121)</f>
        <v>0</v>
      </c>
      <c r="F240" s="45">
        <f>SUMIF('Labor by Employee Grp'!$A$15:$A$121,$B240,'Labor by Employee Grp'!E$15:E$121)</f>
        <v>0</v>
      </c>
      <c r="G240" s="45">
        <f t="shared" si="114"/>
        <v>68673.135144823886</v>
      </c>
      <c r="H240" s="12" t="s">
        <v>2764</v>
      </c>
      <c r="I240" s="53"/>
      <c r="J240" s="45">
        <f>'Sal by FERC'!C240*$L$7</f>
        <v>2046.4594273157518</v>
      </c>
      <c r="K240" s="45">
        <f>'Sal by FERC'!D240*$L$6</f>
        <v>0</v>
      </c>
      <c r="L240" s="45">
        <f>'Sal by FERC'!E240*$L$8</f>
        <v>0</v>
      </c>
      <c r="M240" s="45">
        <f t="shared" si="115"/>
        <v>0</v>
      </c>
      <c r="N240" s="45">
        <f t="shared" si="116"/>
        <v>2046.4594273157518</v>
      </c>
      <c r="P240" s="46"/>
      <c r="Q240" s="45">
        <f>'Sal by FERC'!J240+'Sal by FERC'!C240</f>
        <v>70719.594572139642</v>
      </c>
      <c r="R240" s="45">
        <f>'Sal by FERC'!K240+'Sal by FERC'!D240</f>
        <v>0</v>
      </c>
      <c r="S240" s="45">
        <f>'Sal by FERC'!L240+'Sal by FERC'!E240</f>
        <v>0</v>
      </c>
      <c r="T240" s="45">
        <f>'Sal by FERC'!M240+'Sal by FERC'!F240</f>
        <v>0</v>
      </c>
      <c r="U240" s="45">
        <f t="shared" si="117"/>
        <v>70719.594572139642</v>
      </c>
      <c r="V240" s="36" t="s">
        <v>2764</v>
      </c>
      <c r="W240" s="46"/>
      <c r="X240" s="43"/>
      <c r="Y240" s="651">
        <f t="shared" si="118"/>
        <v>2046.4594273157563</v>
      </c>
      <c r="Z240" s="651">
        <f t="shared" si="119"/>
        <v>0</v>
      </c>
      <c r="AA240" s="651">
        <f t="shared" si="120"/>
        <v>0</v>
      </c>
      <c r="AB240" s="651">
        <f t="shared" si="121"/>
        <v>0</v>
      </c>
      <c r="AC240" s="552">
        <f t="shared" si="110"/>
        <v>2046.4594273157563</v>
      </c>
    </row>
    <row r="241" spans="1:29">
      <c r="A241" s="12">
        <f t="shared" si="104"/>
        <v>228</v>
      </c>
      <c r="B241" s="396" t="s">
        <v>111</v>
      </c>
      <c r="C241" s="397">
        <f ca="1">SUMIF('Labor by Employee Grp'!$A$15:$A$121,$B241,'Labor by Employee Grp'!B$15:B$121)*$F$367</f>
        <v>11146813.91423301</v>
      </c>
      <c r="D241" s="397">
        <f ca="1">SUMIF('Labor by Employee Grp'!$A$15:$A$121,$B241,'Labor by Employee Grp'!C$15:C$121)*$F$367</f>
        <v>240245.83670896044</v>
      </c>
      <c r="E241" s="397">
        <f ca="1">SUMIF('Labor by Employee Grp'!$A$15:$A$121,$B241,'Labor by Employee Grp'!D$15:D$121)*$F$367</f>
        <v>0.30352440160622524</v>
      </c>
      <c r="F241" s="397">
        <f ca="1">SUMIF('Labor by Employee Grp'!$A$15:$A$121,$B241,'Labor by Employee Grp'!E$15:E$121)*$F$367</f>
        <v>-5690.0895181855412</v>
      </c>
      <c r="G241" s="397">
        <f t="shared" ca="1" si="114"/>
        <v>11381369.964948187</v>
      </c>
      <c r="H241" s="12" t="s">
        <v>2764</v>
      </c>
      <c r="J241" s="397">
        <f ca="1">'Sal by FERC'!C241*$L$7</f>
        <v>332175.05464414373</v>
      </c>
      <c r="K241" s="397">
        <f ca="1">'Sal by FERC'!D241*$L$6</f>
        <v>1651.690127374103</v>
      </c>
      <c r="L241" s="397">
        <f ca="1">'Sal by FERC'!E241*$L$8</f>
        <v>9.1057320481867567E-3</v>
      </c>
      <c r="M241" s="397">
        <f t="shared" ca="1" si="115"/>
        <v>-166.81251385705983</v>
      </c>
      <c r="N241" s="397">
        <f t="shared" ca="1" si="116"/>
        <v>333659.94136339281</v>
      </c>
      <c r="Q241" s="397">
        <f ca="1">'Sal by FERC'!J241+'Sal by FERC'!C241</f>
        <v>11478988.968877153</v>
      </c>
      <c r="R241" s="397">
        <f ca="1">'Sal by FERC'!K241+'Sal by FERC'!D241</f>
        <v>241897.52683633455</v>
      </c>
      <c r="S241" s="397">
        <f ca="1">'Sal by FERC'!L241+'Sal by FERC'!E241</f>
        <v>0.312630133654412</v>
      </c>
      <c r="T241" s="397">
        <f ca="1">'Sal by FERC'!M241+'Sal by FERC'!F241</f>
        <v>-5856.9020320426007</v>
      </c>
      <c r="U241" s="397">
        <f t="shared" ca="1" si="117"/>
        <v>11715029.906311579</v>
      </c>
      <c r="V241" s="36" t="s">
        <v>2764</v>
      </c>
      <c r="X241" s="43"/>
      <c r="Y241" s="651">
        <f t="shared" ca="1" si="118"/>
        <v>332175.05464414321</v>
      </c>
      <c r="Z241" s="651">
        <f t="shared" ca="1" si="119"/>
        <v>1651.6901273741096</v>
      </c>
      <c r="AA241" s="651">
        <f t="shared" ca="1" si="120"/>
        <v>9.1057320481867654E-3</v>
      </c>
      <c r="AB241" s="651">
        <f t="shared" ca="1" si="121"/>
        <v>-166.81251385705946</v>
      </c>
      <c r="AC241" s="552">
        <f t="shared" ca="1" si="110"/>
        <v>333659.94136339234</v>
      </c>
    </row>
    <row r="242" spans="1:29">
      <c r="A242" s="12">
        <f t="shared" si="104"/>
        <v>229</v>
      </c>
      <c r="B242" s="396" t="s">
        <v>2743</v>
      </c>
      <c r="C242" s="397">
        <f ca="1">SUMIF('Labor by Employee Grp'!$A$15:$A$121,$B242,'Labor by Employee Grp'!B$15:B$121)*$F$367</f>
        <v>0</v>
      </c>
      <c r="D242" s="397">
        <f ca="1">SUMIF('Labor by Employee Grp'!$A$15:$A$121,$B242,'Labor by Employee Grp'!C$15:C$121)*$F$367</f>
        <v>0</v>
      </c>
      <c r="E242" s="397">
        <f ca="1">SUMIF('Labor by Employee Grp'!$A$15:$A$121,$B242,'Labor by Employee Grp'!D$15:D$121)*$F$367</f>
        <v>0</v>
      </c>
      <c r="F242" s="397">
        <f ca="1">SUMIF('Labor by Employee Grp'!$A$15:$A$121,$B242,'Labor by Employee Grp'!E$15:E$121)*$F$367</f>
        <v>0</v>
      </c>
      <c r="G242" s="397">
        <f t="shared" ca="1" si="114"/>
        <v>0</v>
      </c>
      <c r="H242" s="12" t="s">
        <v>2764</v>
      </c>
      <c r="J242" s="397">
        <f ca="1">'Sal by FERC'!C242*$L$7</f>
        <v>0</v>
      </c>
      <c r="K242" s="397">
        <f ca="1">'Sal by FERC'!D242*$L$6</f>
        <v>0</v>
      </c>
      <c r="L242" s="397">
        <f ca="1">'Sal by FERC'!E242*$L$8</f>
        <v>0</v>
      </c>
      <c r="M242" s="397">
        <f t="shared" ca="1" si="115"/>
        <v>0</v>
      </c>
      <c r="N242" s="397">
        <f t="shared" ca="1" si="116"/>
        <v>0</v>
      </c>
      <c r="O242" s="36" t="s">
        <v>2767</v>
      </c>
      <c r="Q242" s="397">
        <f ca="1">'Sal by FERC'!J242+'Sal by FERC'!C242</f>
        <v>0</v>
      </c>
      <c r="R242" s="397">
        <f ca="1">'Sal by FERC'!K242+'Sal by FERC'!D242</f>
        <v>0</v>
      </c>
      <c r="S242" s="397">
        <f ca="1">'Sal by FERC'!L242+'Sal by FERC'!E242</f>
        <v>0</v>
      </c>
      <c r="T242" s="397">
        <f ca="1">'Sal by FERC'!M242+'Sal by FERC'!F242</f>
        <v>0</v>
      </c>
      <c r="U242" s="397">
        <f t="shared" ca="1" si="117"/>
        <v>0</v>
      </c>
      <c r="V242" s="36" t="s">
        <v>2764</v>
      </c>
      <c r="X242" s="43"/>
      <c r="Y242" s="651">
        <f ca="1">C242*'Summary by IS Category'!$B$19</f>
        <v>0</v>
      </c>
      <c r="Z242" s="651">
        <f ca="1">D242*'Summary by IS Category'!$C$19</f>
        <v>0</v>
      </c>
      <c r="AA242" s="651">
        <f ca="1">E242*'Summary by IS Category'!$D$19</f>
        <v>0</v>
      </c>
      <c r="AB242" s="651">
        <f ca="1">F242*'Summary by IS Category'!$E$19</f>
        <v>0</v>
      </c>
      <c r="AC242" s="552">
        <f t="shared" ca="1" si="110"/>
        <v>0</v>
      </c>
    </row>
    <row r="243" spans="1:29">
      <c r="A243" s="12">
        <f t="shared" si="104"/>
        <v>230</v>
      </c>
      <c r="B243" s="396" t="s">
        <v>116</v>
      </c>
      <c r="C243" s="397">
        <f ca="1">SUMIF('Labor by Employee Grp'!$A$15:$A$121,$B243,'Labor by Employee Grp'!B$15:B$121)*$F$367</f>
        <v>0</v>
      </c>
      <c r="D243" s="397">
        <f ca="1">SUMIF('Labor by Employee Grp'!$A$15:$A$121,$B243,'Labor by Employee Grp'!C$15:C$121)*$F$367</f>
        <v>0</v>
      </c>
      <c r="E243" s="397">
        <f ca="1">SUMIF('Labor by Employee Grp'!$A$15:$A$121,$B243,'Labor by Employee Grp'!D$15:D$121)*$F$367</f>
        <v>0</v>
      </c>
      <c r="F243" s="397">
        <f ca="1">SUMIF('Labor by Employee Grp'!$A$15:$A$121,$B243,'Labor by Employee Grp'!E$15:E$121)*$F$367</f>
        <v>0</v>
      </c>
      <c r="G243" s="397">
        <f t="shared" ca="1" si="114"/>
        <v>0</v>
      </c>
      <c r="H243" s="12" t="s">
        <v>2764</v>
      </c>
      <c r="J243" s="397">
        <f ca="1">'Sal by FERC'!C243*$L$7</f>
        <v>0</v>
      </c>
      <c r="K243" s="397">
        <f ca="1">'Sal by FERC'!D243*$L$6</f>
        <v>0</v>
      </c>
      <c r="L243" s="397">
        <f ca="1">'Sal by FERC'!E243*$L$8</f>
        <v>0</v>
      </c>
      <c r="M243" s="397">
        <f t="shared" ca="1" si="115"/>
        <v>0</v>
      </c>
      <c r="N243" s="397">
        <f t="shared" ca="1" si="116"/>
        <v>0</v>
      </c>
      <c r="O243" s="36" t="s">
        <v>2767</v>
      </c>
      <c r="Q243" s="397">
        <f ca="1">'Sal by FERC'!J243+'Sal by FERC'!C243</f>
        <v>0</v>
      </c>
      <c r="R243" s="397">
        <f ca="1">'Sal by FERC'!K243+'Sal by FERC'!D243</f>
        <v>0</v>
      </c>
      <c r="S243" s="397">
        <f ca="1">'Sal by FERC'!L243+'Sal by FERC'!E243</f>
        <v>0</v>
      </c>
      <c r="T243" s="397">
        <f ca="1">'Sal by FERC'!M243+'Sal by FERC'!F243</f>
        <v>0</v>
      </c>
      <c r="U243" s="397">
        <f t="shared" ca="1" si="117"/>
        <v>0</v>
      </c>
      <c r="V243" s="36" t="s">
        <v>2764</v>
      </c>
      <c r="X243" s="43"/>
      <c r="Y243" s="651">
        <f ca="1">C243*'Summary by IS Category'!$B$19</f>
        <v>0</v>
      </c>
      <c r="Z243" s="651">
        <f ca="1">D243*'Summary by IS Category'!$C$19</f>
        <v>0</v>
      </c>
      <c r="AA243" s="651">
        <f ca="1">E243*'Summary by IS Category'!$D$19</f>
        <v>0</v>
      </c>
      <c r="AB243" s="651">
        <f ca="1">F243*'Summary by IS Category'!$E$19</f>
        <v>0</v>
      </c>
      <c r="AC243" s="552">
        <f t="shared" ca="1" si="110"/>
        <v>0</v>
      </c>
    </row>
    <row r="244" spans="1:29">
      <c r="A244" s="12">
        <f t="shared" si="104"/>
        <v>231</v>
      </c>
      <c r="B244" s="396" t="s">
        <v>2744</v>
      </c>
      <c r="C244" s="397">
        <f ca="1">SUMIF('Labor by Employee Grp'!$A$15:$A$121,$B244,'Labor by Employee Grp'!B$15:B$121)*$F$367</f>
        <v>0</v>
      </c>
      <c r="D244" s="397">
        <f ca="1">SUMIF('Labor by Employee Grp'!$A$15:$A$121,$B244,'Labor by Employee Grp'!C$15:C$121)*$F$367</f>
        <v>0</v>
      </c>
      <c r="E244" s="397">
        <f ca="1">SUMIF('Labor by Employee Grp'!$A$15:$A$121,$B244,'Labor by Employee Grp'!D$15:D$121)*$F$367</f>
        <v>0</v>
      </c>
      <c r="F244" s="397">
        <f ca="1">SUMIF('Labor by Employee Grp'!$A$15:$A$121,$B244,'Labor by Employee Grp'!E$15:E$121)*$F$367</f>
        <v>0</v>
      </c>
      <c r="G244" s="397">
        <f t="shared" ca="1" si="114"/>
        <v>0</v>
      </c>
      <c r="H244" s="12" t="s">
        <v>2764</v>
      </c>
      <c r="I244" s="53"/>
      <c r="J244" s="397">
        <f ca="1">'Sal by FERC'!C244*$L$7</f>
        <v>0</v>
      </c>
      <c r="K244" s="397">
        <f ca="1">'Sal by FERC'!D244*$L$6</f>
        <v>0</v>
      </c>
      <c r="L244" s="397">
        <f ca="1">'Sal by FERC'!E244*$L$8</f>
        <v>0</v>
      </c>
      <c r="M244" s="397">
        <f t="shared" ca="1" si="115"/>
        <v>0</v>
      </c>
      <c r="N244" s="397">
        <f t="shared" ca="1" si="116"/>
        <v>0</v>
      </c>
      <c r="P244" s="46"/>
      <c r="Q244" s="397">
        <f ca="1">'Sal by FERC'!J244+'Sal by FERC'!C244</f>
        <v>0</v>
      </c>
      <c r="R244" s="397">
        <f ca="1">'Sal by FERC'!K244+'Sal by FERC'!D244</f>
        <v>0</v>
      </c>
      <c r="S244" s="397">
        <f ca="1">'Sal by FERC'!L244+'Sal by FERC'!E244</f>
        <v>0</v>
      </c>
      <c r="T244" s="397">
        <f ca="1">'Sal by FERC'!M244+'Sal by FERC'!F244</f>
        <v>0</v>
      </c>
      <c r="U244" s="397">
        <f t="shared" ca="1" si="117"/>
        <v>0</v>
      </c>
      <c r="V244" s="36" t="s">
        <v>2764</v>
      </c>
      <c r="W244" s="46"/>
      <c r="X244" s="43"/>
      <c r="Y244" s="651">
        <f ca="1">C244*'Summary by IS Category'!$B$19</f>
        <v>0</v>
      </c>
      <c r="Z244" s="651">
        <f ca="1">D244*'Summary by IS Category'!$C$19</f>
        <v>0</v>
      </c>
      <c r="AA244" s="651">
        <f ca="1">E244*'Summary by IS Category'!$D$19</f>
        <v>0</v>
      </c>
      <c r="AB244" s="651">
        <f ca="1">F244*'Summary by IS Category'!$E$19</f>
        <v>0</v>
      </c>
      <c r="AC244" s="552">
        <f t="shared" ca="1" si="110"/>
        <v>0</v>
      </c>
    </row>
    <row r="245" spans="1:29">
      <c r="A245" s="12">
        <f t="shared" si="104"/>
        <v>232</v>
      </c>
      <c r="B245" s="396" t="s">
        <v>119</v>
      </c>
      <c r="C245" s="397">
        <f ca="1">SUMIF('Labor by Employee Grp'!$A$15:$A$121,$B245,'Labor by Employee Grp'!B$15:B$121)*$F$367</f>
        <v>298.8628663519271</v>
      </c>
      <c r="D245" s="397">
        <f ca="1">SUMIF('Labor by Employee Grp'!$A$15:$A$121,$B245,'Labor by Employee Grp'!C$15:C$121)*$F$367</f>
        <v>2.0047599365349442</v>
      </c>
      <c r="E245" s="397">
        <f ca="1">SUMIF('Labor by Employee Grp'!$A$15:$A$121,$B245,'Labor by Employee Grp'!D$15:D$121)*$F$367</f>
        <v>0</v>
      </c>
      <c r="F245" s="397">
        <f ca="1">SUMIF('Labor by Employee Grp'!$A$15:$A$121,$B245,'Labor by Employee Grp'!E$15:E$121)*$F$367</f>
        <v>0</v>
      </c>
      <c r="G245" s="397">
        <f t="shared" ca="1" si="114"/>
        <v>300.86762628846202</v>
      </c>
      <c r="H245" s="12" t="s">
        <v>2764</v>
      </c>
      <c r="I245" s="53"/>
      <c r="J245" s="397">
        <f ca="1">'Sal by FERC'!C245*$L$7</f>
        <v>8.9061134172874272</v>
      </c>
      <c r="K245" s="397">
        <f ca="1">'Sal by FERC'!D245*$L$6</f>
        <v>1.3782724563677741E-2</v>
      </c>
      <c r="L245" s="397">
        <f ca="1">'Sal by FERC'!E245*$L$8</f>
        <v>0</v>
      </c>
      <c r="M245" s="397">
        <f t="shared" ca="1" si="115"/>
        <v>0</v>
      </c>
      <c r="N245" s="397">
        <f t="shared" ca="1" si="116"/>
        <v>8.9198961418511047</v>
      </c>
      <c r="P245" s="46"/>
      <c r="Q245" s="397">
        <f ca="1">'Sal by FERC'!J245+'Sal by FERC'!C245</f>
        <v>307.76897976921452</v>
      </c>
      <c r="R245" s="397">
        <f ca="1">'Sal by FERC'!K245+'Sal by FERC'!D245</f>
        <v>2.0185426610986221</v>
      </c>
      <c r="S245" s="397">
        <f ca="1">'Sal by FERC'!L245+'Sal by FERC'!E245</f>
        <v>0</v>
      </c>
      <c r="T245" s="397">
        <f ca="1">'Sal by FERC'!M245+'Sal by FERC'!F245</f>
        <v>0</v>
      </c>
      <c r="U245" s="397">
        <f t="shared" ca="1" si="117"/>
        <v>309.78752243031317</v>
      </c>
      <c r="V245" s="36" t="s">
        <v>2764</v>
      </c>
      <c r="W245" s="46"/>
      <c r="X245" s="43"/>
      <c r="Y245" s="651">
        <f t="shared" ref="Y245:AB245" ca="1" si="122">Q245-C245</f>
        <v>8.906113417287429</v>
      </c>
      <c r="Z245" s="651">
        <f t="shared" ca="1" si="122"/>
        <v>1.3782724563677906E-2</v>
      </c>
      <c r="AA245" s="651">
        <f t="shared" ca="1" si="122"/>
        <v>0</v>
      </c>
      <c r="AB245" s="651">
        <f t="shared" ca="1" si="122"/>
        <v>0</v>
      </c>
      <c r="AC245" s="552">
        <f t="shared" ca="1" si="110"/>
        <v>8.9198961418511065</v>
      </c>
    </row>
    <row r="246" spans="1:29">
      <c r="A246" s="12">
        <f t="shared" si="104"/>
        <v>233</v>
      </c>
      <c r="B246" s="50" t="s">
        <v>2794</v>
      </c>
      <c r="C246" s="48">
        <f ca="1">SUM(C238:C245)</f>
        <v>12974799.903418943</v>
      </c>
      <c r="D246" s="48">
        <f ca="1">SUM(D238:D245)</f>
        <v>240247.784381529</v>
      </c>
      <c r="E246" s="48">
        <f ca="1">SUM(E238:E245)</f>
        <v>0.30352440160622524</v>
      </c>
      <c r="F246" s="48">
        <f ca="1">SUM(F238:F245)</f>
        <v>-5690.1123531327357</v>
      </c>
      <c r="G246" s="51">
        <f ca="1">SUM(G238:G245)</f>
        <v>13209357.878971742</v>
      </c>
      <c r="I246" s="49">
        <f ca="1">+G246/$G$265</f>
        <v>8.9714348508547662E-2</v>
      </c>
      <c r="J246" s="48">
        <f ca="1">SUM(J238:J245)</f>
        <v>386649.03712188458</v>
      </c>
      <c r="K246" s="48">
        <f ca="1">SUM(K238:K245)</f>
        <v>1651.7035176230117</v>
      </c>
      <c r="L246" s="48">
        <f ca="1">SUM(L238:L245)</f>
        <v>9.1057320481867567E-3</v>
      </c>
      <c r="M246" s="48">
        <f ca="1">SUM(M238:M245)</f>
        <v>-166.81319433850555</v>
      </c>
      <c r="N246" s="51">
        <f ca="1">SUM(N238:N245)</f>
        <v>388133.9365509011</v>
      </c>
      <c r="P246" s="49">
        <f ca="1">+N246/$N$265</f>
        <v>0.11839601779585456</v>
      </c>
      <c r="Q246" s="48">
        <f ca="1">SUM(Q238:Q245)</f>
        <v>13361448.940540828</v>
      </c>
      <c r="R246" s="48">
        <f ca="1">SUM(R238:R245)</f>
        <v>241899.48789915201</v>
      </c>
      <c r="S246" s="48">
        <f ca="1">SUM(S238:S245)</f>
        <v>0.312630133654412</v>
      </c>
      <c r="T246" s="48">
        <f ca="1">SUM(T238:T245)</f>
        <v>-5856.9255474712409</v>
      </c>
      <c r="U246" s="51">
        <f ca="1">SUM(U238:U245)</f>
        <v>13597491.815522643</v>
      </c>
      <c r="W246" s="49">
        <f ca="1">+U246/$U$265</f>
        <v>9.0339028357021539E-2</v>
      </c>
      <c r="X246" s="43"/>
      <c r="Y246" s="651">
        <f ca="1">C246*'Summary by IS Category'!$B$19</f>
        <v>386649.03712188452</v>
      </c>
      <c r="Z246" s="651">
        <f ca="1">D246*'Summary by IS Category'!$C$19</f>
        <v>1651.7035176230117</v>
      </c>
      <c r="AA246" s="651">
        <f ca="1">E246*'Summary by IS Category'!$D$19</f>
        <v>9.1057320481867567E-3</v>
      </c>
      <c r="AB246" s="651">
        <f ca="1">F246*'Summary by IS Category'!$E$19</f>
        <v>-25.548642199047226</v>
      </c>
      <c r="AC246" s="552">
        <f t="shared" ca="1" si="110"/>
        <v>388275.20110304054</v>
      </c>
    </row>
    <row r="247" spans="1:29">
      <c r="A247" s="12">
        <f t="shared" si="104"/>
        <v>234</v>
      </c>
      <c r="B247" s="52"/>
      <c r="C247" s="45"/>
      <c r="D247" s="45"/>
      <c r="E247" s="45"/>
      <c r="F247" s="45"/>
      <c r="G247" s="45"/>
      <c r="I247" s="53"/>
      <c r="J247" s="45"/>
      <c r="K247" s="45"/>
      <c r="L247" s="45"/>
      <c r="M247" s="45"/>
      <c r="N247" s="45"/>
      <c r="O247" s="36" t="s">
        <v>2764</v>
      </c>
      <c r="P247" s="46"/>
      <c r="Q247" s="45"/>
      <c r="R247" s="45"/>
      <c r="S247" s="45"/>
      <c r="T247" s="45"/>
      <c r="U247" s="45"/>
      <c r="W247" s="46"/>
      <c r="X247" s="43"/>
      <c r="Y247" s="651">
        <f>C247*'Summary by IS Category'!$B$19</f>
        <v>0</v>
      </c>
      <c r="Z247" s="651">
        <f>D247*'Summary by IS Category'!$C$19</f>
        <v>0</v>
      </c>
      <c r="AA247" s="651">
        <f>E247*'Summary by IS Category'!$D$19</f>
        <v>0</v>
      </c>
      <c r="AB247" s="651">
        <f ca="1">F247*'Summary by IS Category'!$E$19</f>
        <v>0</v>
      </c>
      <c r="AC247" s="552">
        <f t="shared" ca="1" si="110"/>
        <v>0</v>
      </c>
    </row>
    <row r="248" spans="1:29">
      <c r="A248" s="12">
        <f t="shared" si="104"/>
        <v>235</v>
      </c>
      <c r="B248" s="44" t="s">
        <v>120</v>
      </c>
      <c r="C248" s="45">
        <f>SUMIF('Labor by Employee Grp'!$A$15:$A$121,$B248,'Labor by Employee Grp'!B$15:B$121)</f>
        <v>44702.080822381256</v>
      </c>
      <c r="D248" s="45">
        <f>SUMIF('Labor by Employee Grp'!$A$15:$A$121,$B248,'Labor by Employee Grp'!C$15:C$121)</f>
        <v>53788.220485874983</v>
      </c>
      <c r="E248" s="45">
        <f>SUMIF('Labor by Employee Grp'!$A$15:$A$121,$B248,'Labor by Employee Grp'!D$15:D$121)</f>
        <v>172960.44174012772</v>
      </c>
      <c r="F248" s="45">
        <f>SUMIF('Labor by Employee Grp'!$A$15:$A$121,$B248,'Labor by Employee Grp'!E$15:E$121)</f>
        <v>0</v>
      </c>
      <c r="G248" s="45">
        <f>SUM(C248:F248)</f>
        <v>271450.74304838397</v>
      </c>
      <c r="H248" s="12" t="s">
        <v>2767</v>
      </c>
      <c r="I248" s="53"/>
      <c r="J248" s="45">
        <f>'Sal by FERC'!C248*$L$7</f>
        <v>1332.1220085069615</v>
      </c>
      <c r="K248" s="45">
        <f>'Sal by FERC'!D248*$L$6</f>
        <v>369.7940158403905</v>
      </c>
      <c r="L248" s="45">
        <f>'Sal by FERC'!E248*$L$8</f>
        <v>5188.8132522038313</v>
      </c>
      <c r="M248" s="45">
        <f>IF(C248+D248+E248=0,0,($L$7*C248/(C248+D248+E248)+$L$6*D248/(C248+D248+E248)+$L$8*E248/(C248+D248+E248))*F248)</f>
        <v>0</v>
      </c>
      <c r="N248" s="45">
        <f>SUM(J248:M248)</f>
        <v>6890.7292765511829</v>
      </c>
      <c r="O248" s="36" t="s">
        <v>2764</v>
      </c>
      <c r="P248" s="46"/>
      <c r="Q248" s="45">
        <f>'Sal by FERC'!J248+'Sal by FERC'!C248</f>
        <v>46034.202830888215</v>
      </c>
      <c r="R248" s="45">
        <f>'Sal by FERC'!K248+'Sal by FERC'!D248</f>
        <v>54158.01450171537</v>
      </c>
      <c r="S248" s="45">
        <f>'Sal by FERC'!L248+'Sal by FERC'!E248</f>
        <v>178149.25499233155</v>
      </c>
      <c r="T248" s="45">
        <f>'Sal by FERC'!M248+'Sal by FERC'!F248</f>
        <v>0</v>
      </c>
      <c r="U248" s="45">
        <f>SUM(Q248:T248)</f>
        <v>278341.47232493514</v>
      </c>
      <c r="V248" s="36" t="s">
        <v>2767</v>
      </c>
      <c r="W248" s="46"/>
      <c r="X248" s="43"/>
      <c r="Y248" s="651">
        <f t="shared" ref="Y248:Y249" si="123">Q248-C248</f>
        <v>1332.1220085069581</v>
      </c>
      <c r="Z248" s="651">
        <f t="shared" ref="Z248:Z249" si="124">R248-D248</f>
        <v>369.79401584038715</v>
      </c>
      <c r="AA248" s="651">
        <f t="shared" ref="AA248:AA249" si="125">S248-E248</f>
        <v>5188.8132522038359</v>
      </c>
      <c r="AB248" s="651">
        <f t="shared" ref="AB248:AB249" si="126">T248-F248</f>
        <v>0</v>
      </c>
      <c r="AC248" s="552">
        <f t="shared" si="110"/>
        <v>6890.7292765511811</v>
      </c>
    </row>
    <row r="249" spans="1:29">
      <c r="A249" s="12">
        <f t="shared" si="104"/>
        <v>236</v>
      </c>
      <c r="B249" s="396" t="s">
        <v>121</v>
      </c>
      <c r="C249" s="397">
        <f ca="1">SUMIF('Labor by Employee Grp'!$A$15:$A$121,$B249,'Labor by Employee Grp'!B$15:B$121)*$F$367</f>
        <v>84122.185109937796</v>
      </c>
      <c r="D249" s="397">
        <f ca="1">SUMIF('Labor by Employee Grp'!$A$15:$A$121,$B249,'Labor by Employee Grp'!C$15:C$121)*$F$367</f>
        <v>44277.199155392642</v>
      </c>
      <c r="E249" s="397">
        <f ca="1">SUMIF('Labor by Employee Grp'!$A$15:$A$121,$B249,'Labor by Employee Grp'!D$15:D$121)*$F$367</f>
        <v>0</v>
      </c>
      <c r="F249" s="397">
        <f ca="1">SUMIF('Labor by Employee Grp'!$A$15:$A$121,$B249,'Labor by Employee Grp'!E$15:E$121)*$F$367</f>
        <v>172.11332457006827</v>
      </c>
      <c r="G249" s="397">
        <f ca="1">SUM(C249:F249)</f>
        <v>128571.49758990051</v>
      </c>
      <c r="H249" s="12" t="s">
        <v>2767</v>
      </c>
      <c r="I249" s="53"/>
      <c r="J249" s="397">
        <f ca="1">'Sal by FERC'!C249*$L$7</f>
        <v>2506.8411162761463</v>
      </c>
      <c r="K249" s="397">
        <f ca="1">'Sal by FERC'!D249*$L$6</f>
        <v>304.40574419332444</v>
      </c>
      <c r="L249" s="397">
        <f ca="1">'Sal by FERC'!E249*$L$8</f>
        <v>0</v>
      </c>
      <c r="M249" s="397">
        <f ca="1">IF(C249+D249+E249=0,0,($L$7*C249/(C249+D249+E249)+$L$6*D249/(C249+D249+E249)+$L$8*E249/(C249+D249+E249))*F249)</f>
        <v>3.7683439536026988</v>
      </c>
      <c r="N249" s="397">
        <f ca="1">SUM(J249:M249)</f>
        <v>2815.0152044230736</v>
      </c>
      <c r="O249" s="36" t="s">
        <v>2764</v>
      </c>
      <c r="P249" s="46"/>
      <c r="Q249" s="397">
        <f ca="1">'Sal by FERC'!J249+'Sal by FERC'!C249</f>
        <v>86629.026226213944</v>
      </c>
      <c r="R249" s="397">
        <f ca="1">'Sal by FERC'!K249+'Sal by FERC'!D249</f>
        <v>44581.604899585967</v>
      </c>
      <c r="S249" s="397">
        <f ca="1">'Sal by FERC'!L249+'Sal by FERC'!E249</f>
        <v>0</v>
      </c>
      <c r="T249" s="397">
        <f ca="1">'Sal by FERC'!M249+'Sal by FERC'!F249</f>
        <v>175.88166852367098</v>
      </c>
      <c r="U249" s="397">
        <f ca="1">SUM(Q249:T249)</f>
        <v>131386.51279432359</v>
      </c>
      <c r="V249" s="36" t="s">
        <v>2767</v>
      </c>
      <c r="W249" s="46"/>
      <c r="X249" s="43"/>
      <c r="Y249" s="651">
        <f t="shared" ca="1" si="123"/>
        <v>2506.8411162761477</v>
      </c>
      <c r="Z249" s="651">
        <f t="shared" ca="1" si="124"/>
        <v>304.40574419332552</v>
      </c>
      <c r="AA249" s="651">
        <f t="shared" ca="1" si="125"/>
        <v>0</v>
      </c>
      <c r="AB249" s="651">
        <f t="shared" ca="1" si="126"/>
        <v>3.7683439536027095</v>
      </c>
      <c r="AC249" s="552">
        <f t="shared" ca="1" si="110"/>
        <v>2815.0152044230758</v>
      </c>
    </row>
    <row r="250" spans="1:29">
      <c r="A250" s="12">
        <f t="shared" si="104"/>
        <v>237</v>
      </c>
      <c r="B250" s="50" t="s">
        <v>2795</v>
      </c>
      <c r="C250" s="51">
        <f ca="1">SUM(C248:C249)</f>
        <v>128824.26593231905</v>
      </c>
      <c r="D250" s="51">
        <f ca="1">SUM(D248:D249)</f>
        <v>98065.419641267625</v>
      </c>
      <c r="E250" s="51">
        <f ca="1">SUM(E248:E249)</f>
        <v>172960.44174012772</v>
      </c>
      <c r="F250" s="51">
        <f ca="1">SUM(F248:F249)</f>
        <v>172.11332457006827</v>
      </c>
      <c r="G250" s="51">
        <f ca="1">SUM(G248:G249)</f>
        <v>400022.24063828448</v>
      </c>
      <c r="I250" s="49">
        <f ca="1">+G250/$G$265</f>
        <v>2.7168417296743559E-3</v>
      </c>
      <c r="J250" s="51">
        <f ca="1">SUM(J248:J249)</f>
        <v>3838.9631247831076</v>
      </c>
      <c r="K250" s="51">
        <f ca="1">SUM(K248:K249)</f>
        <v>674.19976003371494</v>
      </c>
      <c r="L250" s="51">
        <f ca="1">SUM(L248:L249)</f>
        <v>5188.8132522038313</v>
      </c>
      <c r="M250" s="51">
        <f ca="1">SUM(M248:M249)</f>
        <v>3.7683439536026988</v>
      </c>
      <c r="N250" s="51">
        <f ca="1">SUM(N248:N249)</f>
        <v>9705.7444809742556</v>
      </c>
      <c r="O250" s="36" t="s">
        <v>2764</v>
      </c>
      <c r="P250" s="49">
        <f ca="1">+N250/$N$265</f>
        <v>2.9606313390242436E-3</v>
      </c>
      <c r="Q250" s="51">
        <f ca="1">SUM(Q248:Q249)</f>
        <v>132663.22905710217</v>
      </c>
      <c r="R250" s="51">
        <f ca="1">SUM(R248:R249)</f>
        <v>98739.619401301345</v>
      </c>
      <c r="S250" s="51">
        <f ca="1">SUM(S248:S249)</f>
        <v>178149.25499233155</v>
      </c>
      <c r="T250" s="51">
        <f ca="1">SUM(T248:T249)</f>
        <v>175.88166852367098</v>
      </c>
      <c r="U250" s="51">
        <f ca="1">SUM(U248:U249)</f>
        <v>409727.98511925875</v>
      </c>
      <c r="W250" s="49">
        <f ca="1">+U250/$U$265</f>
        <v>2.7221511561491829E-3</v>
      </c>
      <c r="X250" s="43"/>
      <c r="Y250" s="651">
        <f ca="1">C250*'Summary by IS Category'!$B$19</f>
        <v>3838.9631247831076</v>
      </c>
      <c r="Z250" s="651">
        <f ca="1">D250*'Summary by IS Category'!$C$19</f>
        <v>674.19976003371494</v>
      </c>
      <c r="AA250" s="651">
        <f ca="1">E250*'Summary by IS Category'!$D$19</f>
        <v>5188.8132522038313</v>
      </c>
      <c r="AB250" s="651">
        <f ca="1">F250*'Summary by IS Category'!$E$19</f>
        <v>0.77278996867402994</v>
      </c>
      <c r="AC250" s="552">
        <f t="shared" ca="1" si="110"/>
        <v>9702.7489269893285</v>
      </c>
    </row>
    <row r="251" spans="1:29">
      <c r="A251" s="12">
        <f t="shared" si="104"/>
        <v>238</v>
      </c>
      <c r="B251" s="47" t="s">
        <v>2796</v>
      </c>
      <c r="C251" s="48">
        <f ca="1">+C246+C250</f>
        <v>13103624.169351263</v>
      </c>
      <c r="D251" s="48">
        <f ca="1">+D246+D250</f>
        <v>338313.20402279659</v>
      </c>
      <c r="E251" s="48">
        <f ca="1">+E246+E250</f>
        <v>172960.74526452931</v>
      </c>
      <c r="F251" s="48">
        <f ca="1">+F246+F250</f>
        <v>-5517.9990285626673</v>
      </c>
      <c r="G251" s="48">
        <f ca="1">+G246+G250</f>
        <v>13609380.119610026</v>
      </c>
      <c r="J251" s="51">
        <f ca="1">+J246+J250</f>
        <v>390488.00024666771</v>
      </c>
      <c r="K251" s="51">
        <f ca="1">+K246+K250</f>
        <v>2325.9032776567265</v>
      </c>
      <c r="L251" s="51">
        <f ca="1">+L246+L250</f>
        <v>5188.8223579358792</v>
      </c>
      <c r="M251" s="51">
        <f ca="1">+M246+M250</f>
        <v>-163.04485038490284</v>
      </c>
      <c r="N251" s="48">
        <f ca="1">+N246+N250</f>
        <v>397839.68103187537</v>
      </c>
      <c r="O251" s="36" t="s">
        <v>2764</v>
      </c>
      <c r="Q251" s="51">
        <f ca="1">+Q246+Q250</f>
        <v>13494112.169597929</v>
      </c>
      <c r="R251" s="51">
        <f ca="1">+R246+R250</f>
        <v>340639.10730045335</v>
      </c>
      <c r="S251" s="51">
        <f ca="1">+S246+S250</f>
        <v>178149.5676224652</v>
      </c>
      <c r="T251" s="51">
        <f ca="1">+T246+T250</f>
        <v>-5681.0438789475702</v>
      </c>
      <c r="U251" s="48">
        <f ca="1">+U246+U250</f>
        <v>14007219.800641902</v>
      </c>
      <c r="X251" s="43"/>
      <c r="Y251" s="651">
        <f ca="1">C251*'Summary by IS Category'!$B$19</f>
        <v>390488.00024666765</v>
      </c>
      <c r="Z251" s="651">
        <f ca="1">D251*'Summary by IS Category'!$C$19</f>
        <v>2325.9032776567265</v>
      </c>
      <c r="AA251" s="651">
        <f ca="1">E251*'Summary by IS Category'!$D$19</f>
        <v>5188.8223579358792</v>
      </c>
      <c r="AB251" s="651">
        <f ca="1">F251*'Summary by IS Category'!$E$19</f>
        <v>-24.775852230373193</v>
      </c>
      <c r="AC251" s="552">
        <f t="shared" ca="1" si="110"/>
        <v>397977.95003002987</v>
      </c>
    </row>
    <row r="252" spans="1:29">
      <c r="A252" s="12">
        <f t="shared" si="104"/>
        <v>239</v>
      </c>
      <c r="B252" s="52"/>
      <c r="C252" s="45"/>
      <c r="D252" s="45"/>
      <c r="E252" s="45"/>
      <c r="F252" s="45"/>
      <c r="G252" s="45"/>
      <c r="J252" s="45"/>
      <c r="K252" s="45"/>
      <c r="L252" s="45"/>
      <c r="M252" s="45"/>
      <c r="N252" s="45"/>
      <c r="O252" s="36" t="s">
        <v>2767</v>
      </c>
      <c r="Q252" s="45"/>
      <c r="R252" s="45"/>
      <c r="S252" s="45"/>
      <c r="T252" s="45"/>
      <c r="U252" s="45"/>
      <c r="X252" s="43"/>
      <c r="Y252" s="651">
        <f>C252*'Summary by IS Category'!$B$19</f>
        <v>0</v>
      </c>
      <c r="Z252" s="651">
        <f>D252*'Summary by IS Category'!$C$19</f>
        <v>0</v>
      </c>
      <c r="AA252" s="651">
        <f>E252*'Summary by IS Category'!$D$19</f>
        <v>0</v>
      </c>
      <c r="AB252" s="651">
        <f ca="1">F252*'Summary by IS Category'!$E$19</f>
        <v>0</v>
      </c>
      <c r="AC252" s="552">
        <f t="shared" ca="1" si="110"/>
        <v>0</v>
      </c>
    </row>
    <row r="253" spans="1:29">
      <c r="A253" s="12">
        <f t="shared" si="104"/>
        <v>240</v>
      </c>
      <c r="B253" s="396" t="s">
        <v>111</v>
      </c>
      <c r="C253" s="397">
        <f ca="1">C225+C241</f>
        <v>33963479.324293144</v>
      </c>
      <c r="D253" s="397">
        <f t="shared" ref="D253:F253" ca="1" si="127">D225+D241</f>
        <v>732010.47138622927</v>
      </c>
      <c r="E253" s="397">
        <f t="shared" ca="1" si="127"/>
        <v>0.92481536138398912</v>
      </c>
      <c r="F253" s="397">
        <f t="shared" ca="1" si="127"/>
        <v>-17337.262395446502</v>
      </c>
      <c r="G253" s="397">
        <f ca="1">SUM(C253:F253)</f>
        <v>34678153.458099291</v>
      </c>
      <c r="H253" s="12" t="s">
        <v>2764</v>
      </c>
      <c r="J253" s="397">
        <f t="shared" ref="J253:L257" ca="1" si="128">J225+J241</f>
        <v>1012111.6838639358</v>
      </c>
      <c r="K253" s="397">
        <f t="shared" ca="1" si="128"/>
        <v>5032.5719907803259</v>
      </c>
      <c r="L253" s="397">
        <f t="shared" ca="1" si="128"/>
        <v>2.7744460841519672E-2</v>
      </c>
      <c r="M253" s="397">
        <f ca="1">IF(C253+D253+E253=0,0,($L$7*C253/(C253+D253+E253)+$L$6*D253/(C253+D253+E253)+$L$8*E253/(C253+D253+E253))*F253)</f>
        <v>-508.26481979603835</v>
      </c>
      <c r="N253" s="397">
        <f t="shared" ref="N253:N258" ca="1" si="129">SUM(J253:M253)</f>
        <v>1016636.0187793808</v>
      </c>
      <c r="O253" s="36" t="s">
        <v>2767</v>
      </c>
      <c r="Q253" s="397">
        <f ca="1">'Sal by FERC'!J253+'Sal by FERC'!C253</f>
        <v>34975591.008157082</v>
      </c>
      <c r="R253" s="397">
        <f ca="1">'Sal by FERC'!K253+'Sal by FERC'!D253</f>
        <v>737043.04337700957</v>
      </c>
      <c r="S253" s="397">
        <f ca="1">'Sal by FERC'!L253+'Sal by FERC'!E253</f>
        <v>0.95255982222550883</v>
      </c>
      <c r="T253" s="397">
        <f ca="1">'Sal by FERC'!M253+'Sal by FERC'!F253</f>
        <v>-17845.527215242539</v>
      </c>
      <c r="U253" s="397">
        <f ca="1">SUM(Q253:T253)</f>
        <v>35694789.476878673</v>
      </c>
      <c r="V253" s="36" t="s">
        <v>2764</v>
      </c>
      <c r="X253" s="43"/>
      <c r="Y253" s="651">
        <f ca="1">C253*'Summary by IS Category'!$B$19</f>
        <v>1012111.6838639356</v>
      </c>
      <c r="Z253" s="651">
        <f ca="1">D253*'Summary by IS Category'!$C$19</f>
        <v>5032.5719907803259</v>
      </c>
      <c r="AA253" s="651">
        <f ca="1">E253*'Summary by IS Category'!$D$19</f>
        <v>2.7744460841519672E-2</v>
      </c>
      <c r="AB253" s="651">
        <f ca="1">F253*'Summary by IS Category'!$E$19</f>
        <v>-77.84442312609049</v>
      </c>
      <c r="AC253" s="552">
        <f t="shared" ca="1" si="110"/>
        <v>1017066.4391760507</v>
      </c>
    </row>
    <row r="254" spans="1:29">
      <c r="A254" s="12">
        <f t="shared" si="104"/>
        <v>241</v>
      </c>
      <c r="B254" s="396" t="s">
        <v>2743</v>
      </c>
      <c r="C254" s="397">
        <f ca="1">C226+C242</f>
        <v>0</v>
      </c>
      <c r="D254" s="397">
        <f t="shared" ref="D254:F254" ca="1" si="130">D226+D242</f>
        <v>0</v>
      </c>
      <c r="E254" s="397">
        <f t="shared" ca="1" si="130"/>
        <v>0</v>
      </c>
      <c r="F254" s="397">
        <f t="shared" ca="1" si="130"/>
        <v>0</v>
      </c>
      <c r="G254" s="397">
        <f ca="1">SUM(C254:F254)</f>
        <v>0</v>
      </c>
      <c r="H254" s="12" t="s">
        <v>2764</v>
      </c>
      <c r="J254" s="397">
        <f t="shared" ca="1" si="128"/>
        <v>0</v>
      </c>
      <c r="K254" s="397">
        <f t="shared" ca="1" si="128"/>
        <v>0</v>
      </c>
      <c r="L254" s="397">
        <f t="shared" ca="1" si="128"/>
        <v>0</v>
      </c>
      <c r="M254" s="397">
        <f ca="1">IF(C254+D254+E254=0,0,($L$7*C254/(C254+D254+E254)+$L$6*D254/(C254+D254+E254)+$L$8*E254/(C254+D254+E254))*F254)</f>
        <v>0</v>
      </c>
      <c r="N254" s="397">
        <f t="shared" ca="1" si="129"/>
        <v>0</v>
      </c>
      <c r="Q254" s="397">
        <f ca="1">'Sal by FERC'!J254+'Sal by FERC'!C254</f>
        <v>0</v>
      </c>
      <c r="R254" s="397">
        <f ca="1">'Sal by FERC'!K254+'Sal by FERC'!D254</f>
        <v>0</v>
      </c>
      <c r="S254" s="397">
        <f ca="1">'Sal by FERC'!L254+'Sal by FERC'!E254</f>
        <v>0</v>
      </c>
      <c r="T254" s="397">
        <f ca="1">'Sal by FERC'!M254+'Sal by FERC'!F254</f>
        <v>0</v>
      </c>
      <c r="U254" s="397">
        <f ca="1">SUM(Q254:T254)</f>
        <v>0</v>
      </c>
      <c r="V254" s="36" t="s">
        <v>2764</v>
      </c>
      <c r="X254" s="43"/>
      <c r="Y254" s="651">
        <f ca="1">C254*'Summary by IS Category'!$B$19</f>
        <v>0</v>
      </c>
      <c r="Z254" s="651">
        <f ca="1">D254*'Summary by IS Category'!$C$19</f>
        <v>0</v>
      </c>
      <c r="AA254" s="651">
        <f ca="1">E254*'Summary by IS Category'!$D$19</f>
        <v>0</v>
      </c>
      <c r="AB254" s="651">
        <f ca="1">F254*'Summary by IS Category'!$E$19</f>
        <v>0</v>
      </c>
      <c r="AC254" s="552">
        <f t="shared" ca="1" si="110"/>
        <v>0</v>
      </c>
    </row>
    <row r="255" spans="1:29">
      <c r="A255" s="12">
        <f t="shared" si="104"/>
        <v>242</v>
      </c>
      <c r="B255" s="396" t="s">
        <v>116</v>
      </c>
      <c r="C255" s="397">
        <f ca="1">C227+C243</f>
        <v>0</v>
      </c>
      <c r="D255" s="397">
        <f t="shared" ref="D255:F255" ca="1" si="131">D227+D243</f>
        <v>0</v>
      </c>
      <c r="E255" s="397">
        <f t="shared" ca="1" si="131"/>
        <v>0</v>
      </c>
      <c r="F255" s="397">
        <f t="shared" ca="1" si="131"/>
        <v>0</v>
      </c>
      <c r="G255" s="397">
        <f ca="1">SUM(C255:F255)</f>
        <v>0</v>
      </c>
      <c r="H255" s="12" t="s">
        <v>2764</v>
      </c>
      <c r="J255" s="397">
        <f t="shared" ca="1" si="128"/>
        <v>0</v>
      </c>
      <c r="K255" s="397">
        <f t="shared" ca="1" si="128"/>
        <v>0</v>
      </c>
      <c r="L255" s="397">
        <f t="shared" ca="1" si="128"/>
        <v>0</v>
      </c>
      <c r="M255" s="397">
        <f ca="1">IF(C255+D255+E255=0,0,($L$7*C255/(C255+D255+E255)+$L$6*D255/(C255+D255+E255)+$L$8*E255/(C255+D255+E255))*F255)</f>
        <v>0</v>
      </c>
      <c r="N255" s="397">
        <f t="shared" ca="1" si="129"/>
        <v>0</v>
      </c>
      <c r="Q255" s="397">
        <f ca="1">'Sal by FERC'!J255+'Sal by FERC'!C255</f>
        <v>0</v>
      </c>
      <c r="R255" s="397">
        <f ca="1">'Sal by FERC'!K255+'Sal by FERC'!D255</f>
        <v>0</v>
      </c>
      <c r="S255" s="397">
        <f ca="1">'Sal by FERC'!L255+'Sal by FERC'!E255</f>
        <v>0</v>
      </c>
      <c r="T255" s="397">
        <f ca="1">'Sal by FERC'!M255+'Sal by FERC'!F255</f>
        <v>0</v>
      </c>
      <c r="U255" s="397">
        <f ca="1">SUM(Q255:T255)</f>
        <v>0</v>
      </c>
      <c r="V255" s="36" t="s">
        <v>2764</v>
      </c>
      <c r="X255" s="43"/>
      <c r="Y255" s="651">
        <f ca="1">C255*'Summary by IS Category'!$B$19</f>
        <v>0</v>
      </c>
      <c r="Z255" s="651">
        <f ca="1">D255*'Summary by IS Category'!$C$19</f>
        <v>0</v>
      </c>
      <c r="AA255" s="651">
        <f ca="1">E255*'Summary by IS Category'!$D$19</f>
        <v>0</v>
      </c>
      <c r="AB255" s="651">
        <f ca="1">F255*'Summary by IS Category'!$E$19</f>
        <v>0</v>
      </c>
      <c r="AC255" s="552">
        <f t="shared" ca="1" si="110"/>
        <v>0</v>
      </c>
    </row>
    <row r="256" spans="1:29">
      <c r="A256" s="12">
        <f t="shared" si="104"/>
        <v>243</v>
      </c>
      <c r="B256" s="396" t="s">
        <v>2744</v>
      </c>
      <c r="C256" s="397">
        <f ca="1">C228+C244</f>
        <v>0</v>
      </c>
      <c r="D256" s="397">
        <f t="shared" ref="D256:F256" ca="1" si="132">D228+D244</f>
        <v>0</v>
      </c>
      <c r="E256" s="397">
        <f t="shared" ca="1" si="132"/>
        <v>0</v>
      </c>
      <c r="F256" s="397">
        <f t="shared" ca="1" si="132"/>
        <v>0</v>
      </c>
      <c r="G256" s="397">
        <f ca="1">SUM(C256:F256)</f>
        <v>0</v>
      </c>
      <c r="H256" s="12" t="s">
        <v>2767</v>
      </c>
      <c r="I256" s="53"/>
      <c r="J256" s="397">
        <f t="shared" ca="1" si="128"/>
        <v>0</v>
      </c>
      <c r="K256" s="397">
        <f t="shared" ca="1" si="128"/>
        <v>0</v>
      </c>
      <c r="L256" s="397">
        <f t="shared" ca="1" si="128"/>
        <v>0</v>
      </c>
      <c r="M256" s="397">
        <f ca="1">IF(C256+D256+E256=0,0,($L$7*C256/(C256+D256+E256)+$L$6*D256/(C256+D256+E256)+$L$8*E256/(C256+D256+E256))*F256)</f>
        <v>0</v>
      </c>
      <c r="N256" s="397">
        <f t="shared" ca="1" si="129"/>
        <v>0</v>
      </c>
      <c r="P256" s="46"/>
      <c r="Q256" s="397">
        <f ca="1">'Sal by FERC'!J256+'Sal by FERC'!C256</f>
        <v>0</v>
      </c>
      <c r="R256" s="397">
        <f ca="1">'Sal by FERC'!K256+'Sal by FERC'!D256</f>
        <v>0</v>
      </c>
      <c r="S256" s="397">
        <f ca="1">'Sal by FERC'!L256+'Sal by FERC'!E256</f>
        <v>0</v>
      </c>
      <c r="T256" s="397">
        <f ca="1">'Sal by FERC'!M256+'Sal by FERC'!F256</f>
        <v>0</v>
      </c>
      <c r="U256" s="397">
        <f ca="1">SUM(Q256:T256)</f>
        <v>0</v>
      </c>
      <c r="X256" s="43"/>
      <c r="Y256" s="651">
        <f ca="1">C256*'Summary by IS Category'!$B$19</f>
        <v>0</v>
      </c>
      <c r="Z256" s="651">
        <f ca="1">D256*'Summary by IS Category'!$C$19</f>
        <v>0</v>
      </c>
      <c r="AA256" s="651">
        <f ca="1">E256*'Summary by IS Category'!$D$19</f>
        <v>0</v>
      </c>
      <c r="AB256" s="651">
        <f ca="1">F256*'Summary by IS Category'!$E$19</f>
        <v>0</v>
      </c>
      <c r="AC256" s="552">
        <f t="shared" ca="1" si="110"/>
        <v>0</v>
      </c>
    </row>
    <row r="257" spans="1:29">
      <c r="A257" s="12">
        <f t="shared" si="104"/>
        <v>244</v>
      </c>
      <c r="B257" s="396" t="s">
        <v>119</v>
      </c>
      <c r="C257" s="397">
        <f ca="1">C229+C245</f>
        <v>910.61202422890642</v>
      </c>
      <c r="D257" s="397">
        <f t="shared" ref="D257:F257" ca="1" si="133">D229+D245</f>
        <v>6.1083483745732607</v>
      </c>
      <c r="E257" s="397">
        <f t="shared" ca="1" si="133"/>
        <v>0</v>
      </c>
      <c r="F257" s="397">
        <f t="shared" ca="1" si="133"/>
        <v>0</v>
      </c>
      <c r="G257" s="397">
        <f ca="1">SUM(C257:F257)</f>
        <v>916.72037260347963</v>
      </c>
      <c r="H257" s="12" t="s">
        <v>2764</v>
      </c>
      <c r="I257" s="53"/>
      <c r="J257" s="397">
        <f t="shared" ca="1" si="128"/>
        <v>27.136238322021413</v>
      </c>
      <c r="K257" s="397">
        <f t="shared" ca="1" si="128"/>
        <v>4.1994895075191163E-2</v>
      </c>
      <c r="L257" s="397">
        <f t="shared" ca="1" si="128"/>
        <v>0</v>
      </c>
      <c r="M257" s="397">
        <f ca="1">IF(C257+D257+E257=0,0,($L$7*C257/(C257+D257+E257)+$L$6*D257/(C257+D257+E257)+$L$8*E257/(C257+D257+E257))*F257)</f>
        <v>0</v>
      </c>
      <c r="N257" s="397">
        <f t="shared" ca="1" si="129"/>
        <v>27.178233217096604</v>
      </c>
      <c r="P257" s="46"/>
      <c r="Q257" s="397">
        <f ca="1">'Sal by FERC'!J257+'Sal by FERC'!C257</f>
        <v>937.74826255092785</v>
      </c>
      <c r="R257" s="397">
        <f ca="1">'Sal by FERC'!K257+'Sal by FERC'!D257</f>
        <v>6.1503432696484523</v>
      </c>
      <c r="S257" s="397">
        <f ca="1">'Sal by FERC'!L257+'Sal by FERC'!E257</f>
        <v>0</v>
      </c>
      <c r="T257" s="397">
        <f ca="1">'Sal by FERC'!M257+'Sal by FERC'!F257</f>
        <v>0</v>
      </c>
      <c r="U257" s="397">
        <f ca="1">SUM(Q257:T257)</f>
        <v>943.89860582057634</v>
      </c>
      <c r="V257" s="36" t="s">
        <v>2764</v>
      </c>
      <c r="W257" s="46"/>
      <c r="X257" s="43"/>
      <c r="Y257" s="651">
        <f ca="1">C257*'Summary by IS Category'!$B$19</f>
        <v>27.136238322021413</v>
      </c>
      <c r="Z257" s="651">
        <f ca="1">D257*'Summary by IS Category'!$C$19</f>
        <v>4.199489507519117E-2</v>
      </c>
      <c r="AA257" s="651">
        <f ca="1">E257*'Summary by IS Category'!$D$19</f>
        <v>0</v>
      </c>
      <c r="AB257" s="651">
        <f ca="1">F257*'Summary by IS Category'!$E$19</f>
        <v>0</v>
      </c>
      <c r="AC257" s="552">
        <f t="shared" ca="1" si="110"/>
        <v>27.178233217096604</v>
      </c>
    </row>
    <row r="258" spans="1:29">
      <c r="A258" s="12">
        <f t="shared" si="104"/>
        <v>245</v>
      </c>
      <c r="B258" s="44" t="s">
        <v>2797</v>
      </c>
      <c r="C258" s="45">
        <f ca="1">-C225-C226-C227-C229-C241-C242-C243-C245</f>
        <v>-33964389.936317369</v>
      </c>
      <c r="D258" s="45">
        <f ca="1">-D225-D226-D227-D229-D241-D242-D243-D245</f>
        <v>-732016.57973460376</v>
      </c>
      <c r="E258" s="45">
        <f ca="1">-E225-E226-E227-E229-E241-E242-E243-E245</f>
        <v>-0.92481536138398912</v>
      </c>
      <c r="F258" s="45">
        <f ca="1">-F225-F226-F227-F229-F241-F242-F243-F245</f>
        <v>17337.262395446502</v>
      </c>
      <c r="G258" s="45">
        <f ca="1">-G225-G226-G227-G229-G241-G242-G243-G245</f>
        <v>-34679070.178471893</v>
      </c>
      <c r="H258" s="12" t="s">
        <v>2764</v>
      </c>
      <c r="I258" s="53"/>
      <c r="J258" s="45">
        <f ca="1">-J225-J226-J227-J229-J241-J242-J243-J245</f>
        <v>-1012138.8201022578</v>
      </c>
      <c r="K258" s="45">
        <f ca="1">-K225-K226-K227-K229-K241-K242-K243-K245</f>
        <v>-5032.6139856754007</v>
      </c>
      <c r="L258" s="45">
        <f ca="1">-L225-L226-L227-L229-L241-L242-L243-L245</f>
        <v>-2.7744460841519672E-2</v>
      </c>
      <c r="M258" s="45">
        <f ca="1">-M225-M226-M227-M229-M241-M242-M243-M245</f>
        <v>508.26481979603841</v>
      </c>
      <c r="N258" s="45">
        <f t="shared" ca="1" si="129"/>
        <v>-1016663.1970125979</v>
      </c>
      <c r="P258" s="46"/>
      <c r="Q258" s="45">
        <f ca="1">-Q225-Q226-Q227-Q229-Q241-Q242-Q243-Q245</f>
        <v>-34976528.756419636</v>
      </c>
      <c r="R258" s="45">
        <f ca="1">-R225-R226-R227-R229-R241-R242-R243-R245</f>
        <v>-737049.19372027926</v>
      </c>
      <c r="S258" s="45">
        <f ca="1">-S225-S226-S227-S229-S241-S242-S243-S245</f>
        <v>-0.95255982222550872</v>
      </c>
      <c r="T258" s="45">
        <f ca="1">-T225-T226-T227-T229-T241-T242-T243-T245</f>
        <v>17845.527215242539</v>
      </c>
      <c r="U258" s="45">
        <f ca="1">-U225-U226-U227-U229-U241-U242-U243-U245</f>
        <v>-35695733.375484489</v>
      </c>
      <c r="V258" s="36" t="s">
        <v>2764</v>
      </c>
      <c r="W258" s="46"/>
      <c r="X258" s="43"/>
      <c r="Y258" s="651">
        <f ca="1">C258*'Summary by IS Category'!$B$19</f>
        <v>-1012138.8201022577</v>
      </c>
      <c r="Z258" s="651">
        <f ca="1">D258*'Summary by IS Category'!$C$19</f>
        <v>-5032.6139856754007</v>
      </c>
      <c r="AA258" s="651">
        <f ca="1">E258*'Summary by IS Category'!$D$19</f>
        <v>-2.7744460841519672E-2</v>
      </c>
      <c r="AB258" s="651">
        <f ca="1">F258*'Summary by IS Category'!$E$19</f>
        <v>77.84442312609049</v>
      </c>
      <c r="AC258" s="552">
        <f t="shared" ca="1" si="110"/>
        <v>-1017093.6174092678</v>
      </c>
    </row>
    <row r="259" spans="1:29">
      <c r="A259" s="12">
        <f t="shared" si="104"/>
        <v>246</v>
      </c>
      <c r="B259" s="50" t="s">
        <v>2780</v>
      </c>
      <c r="C259" s="45">
        <f ca="1">SUM(C253:C258)</f>
        <v>0</v>
      </c>
      <c r="D259" s="45">
        <f t="shared" ref="D259:G259" ca="1" si="134">SUM(D253:D258)</f>
        <v>0</v>
      </c>
      <c r="E259" s="45">
        <f t="shared" ca="1" si="134"/>
        <v>0</v>
      </c>
      <c r="F259" s="45">
        <f t="shared" ca="1" si="134"/>
        <v>0</v>
      </c>
      <c r="G259" s="45">
        <f t="shared" ca="1" si="134"/>
        <v>0</v>
      </c>
      <c r="I259" s="53"/>
      <c r="J259" s="45"/>
      <c r="K259" s="45"/>
      <c r="L259" s="45"/>
      <c r="M259" s="45"/>
      <c r="N259" s="45"/>
      <c r="P259" s="46"/>
      <c r="Q259" s="45"/>
      <c r="R259" s="45"/>
      <c r="S259" s="45"/>
      <c r="T259" s="45"/>
      <c r="U259" s="45"/>
      <c r="W259" s="46"/>
      <c r="X259" s="43"/>
      <c r="Y259" s="651">
        <f ca="1">C259*'Summary by IS Category'!$B$19</f>
        <v>0</v>
      </c>
      <c r="Z259" s="651">
        <f ca="1">D259*'Summary by IS Category'!$C$19</f>
        <v>0</v>
      </c>
      <c r="AA259" s="651">
        <f ca="1">E259*'Summary by IS Category'!$D$19</f>
        <v>0</v>
      </c>
      <c r="AB259" s="651">
        <f ca="1">F259*'Summary by IS Category'!$E$19</f>
        <v>0</v>
      </c>
      <c r="AC259" s="552">
        <f t="shared" ca="1" si="110"/>
        <v>0</v>
      </c>
    </row>
    <row r="260" spans="1:29">
      <c r="A260" s="12">
        <f t="shared" si="104"/>
        <v>247</v>
      </c>
      <c r="B260" s="396" t="s">
        <v>121</v>
      </c>
      <c r="C260" s="397">
        <f ca="1">C233+C249</f>
        <v>256313.78765977389</v>
      </c>
      <c r="D260" s="397">
        <f t="shared" ref="D260:F260" ca="1" si="135">D233+D249</f>
        <v>134909.19913282341</v>
      </c>
      <c r="E260" s="397">
        <f t="shared" ca="1" si="135"/>
        <v>0</v>
      </c>
      <c r="F260" s="397">
        <f t="shared" ca="1" si="135"/>
        <v>524.41597979911114</v>
      </c>
      <c r="G260" s="397">
        <f ca="1">SUM(C260:F260)</f>
        <v>391747.40277239645</v>
      </c>
      <c r="H260" s="12" t="s">
        <v>2767</v>
      </c>
      <c r="I260" s="53"/>
      <c r="J260" s="397">
        <f ca="1">J249+J233</f>
        <v>7638.1508722612616</v>
      </c>
      <c r="K260" s="397">
        <f ca="1">K249+K233</f>
        <v>927.50074403816097</v>
      </c>
      <c r="L260" s="397">
        <f ca="1">L249+L233</f>
        <v>0</v>
      </c>
      <c r="M260" s="397">
        <f ca="1">IF(C260+D260+E260=0,0,($L$7*C260/(C260+D260+E260)+$L$6*D260/(C260+D260+E260)+$L$8*E260/(C260+D260+E260))*F260)</f>
        <v>11.48185238757678</v>
      </c>
      <c r="N260" s="397">
        <f ca="1">SUM(J260:M260)</f>
        <v>8577.1334686869995</v>
      </c>
      <c r="P260" s="46"/>
      <c r="Q260" s="397">
        <f ca="1">'Sal by FERC'!J260+'Sal by FERC'!C260</f>
        <v>263951.93853203516</v>
      </c>
      <c r="R260" s="397">
        <f ca="1">'Sal by FERC'!K260+'Sal by FERC'!D260</f>
        <v>135836.69987686159</v>
      </c>
      <c r="S260" s="397">
        <f ca="1">'Sal by FERC'!L260+'Sal by FERC'!E260</f>
        <v>0</v>
      </c>
      <c r="T260" s="397">
        <f ca="1">'Sal by FERC'!M260+'Sal by FERC'!F260</f>
        <v>535.89783218668788</v>
      </c>
      <c r="U260" s="397">
        <f ca="1">'Sal by FERC'!N260+'Sal by FERC'!G260</f>
        <v>400324.53624108346</v>
      </c>
      <c r="V260" s="36" t="s">
        <v>2767</v>
      </c>
      <c r="W260" s="46"/>
      <c r="X260" s="43"/>
      <c r="Y260" s="651">
        <f ca="1">C260*'Summary by IS Category'!$B$19</f>
        <v>7638.1508722612625</v>
      </c>
      <c r="Z260" s="651">
        <f ca="1">D260*'Summary by IS Category'!$C$19</f>
        <v>927.50074403816097</v>
      </c>
      <c r="AA260" s="651">
        <f ca="1">E260*'Summary by IS Category'!$D$19</f>
        <v>0</v>
      </c>
      <c r="AB260" s="651">
        <f ca="1">F260*'Summary by IS Category'!$E$19</f>
        <v>2.3546312269166059</v>
      </c>
      <c r="AC260" s="552">
        <f t="shared" ca="1" si="110"/>
        <v>8568.0062475263403</v>
      </c>
    </row>
    <row r="261" spans="1:29">
      <c r="A261" s="12">
        <f t="shared" si="104"/>
        <v>248</v>
      </c>
      <c r="B261" s="44" t="s">
        <v>2798</v>
      </c>
      <c r="C261" s="45">
        <f ca="1">-C233-C249</f>
        <v>-256313.78765977389</v>
      </c>
      <c r="D261" s="45">
        <f ca="1">-D233-D249</f>
        <v>-134909.19913282341</v>
      </c>
      <c r="E261" s="45">
        <f ca="1">-E233-E249</f>
        <v>0</v>
      </c>
      <c r="F261" s="45">
        <f ca="1">-F233-F249</f>
        <v>-524.41597979911114</v>
      </c>
      <c r="G261" s="45">
        <f ca="1">-G233-G249</f>
        <v>-391747.4027723964</v>
      </c>
      <c r="H261" s="12" t="s">
        <v>2767</v>
      </c>
      <c r="I261" s="53"/>
      <c r="J261" s="45">
        <f ca="1">-J233-J249</f>
        <v>-7638.1508722612616</v>
      </c>
      <c r="K261" s="45">
        <f ca="1">-K233-K249</f>
        <v>-927.50074403816097</v>
      </c>
      <c r="L261" s="45">
        <f ca="1">-L233-L249</f>
        <v>0</v>
      </c>
      <c r="M261" s="45">
        <f ca="1">-M233-M249</f>
        <v>-11.48185238757678</v>
      </c>
      <c r="N261" s="45">
        <f ca="1">-N233-N249</f>
        <v>-8577.1334686869995</v>
      </c>
      <c r="P261" s="46"/>
      <c r="Q261" s="45">
        <f ca="1">-Q233-Q249</f>
        <v>-263951.93853203516</v>
      </c>
      <c r="R261" s="45">
        <f ca="1">-R233-R249</f>
        <v>-135836.69987686156</v>
      </c>
      <c r="S261" s="45">
        <f ca="1">-S233-S249</f>
        <v>0</v>
      </c>
      <c r="T261" s="45">
        <f ca="1">-T233-T249</f>
        <v>-535.89783218668788</v>
      </c>
      <c r="U261" s="45">
        <f ca="1">-U233-U249</f>
        <v>-400324.53624108341</v>
      </c>
      <c r="V261" s="36" t="s">
        <v>2767</v>
      </c>
      <c r="W261" s="46"/>
      <c r="X261" s="43"/>
      <c r="Y261" s="651">
        <f ca="1">C261*'Summary by IS Category'!$B$19</f>
        <v>-7638.1508722612625</v>
      </c>
      <c r="Z261" s="651">
        <f ca="1">D261*'Summary by IS Category'!$C$19</f>
        <v>-927.50074403816097</v>
      </c>
      <c r="AA261" s="651">
        <f ca="1">E261*'Summary by IS Category'!$D$19</f>
        <v>0</v>
      </c>
      <c r="AB261" s="651">
        <f ca="1">F261*'Summary by IS Category'!$E$19</f>
        <v>-2.3546312269166059</v>
      </c>
      <c r="AC261" s="552">
        <f t="shared" ca="1" si="110"/>
        <v>-8568.0062475263403</v>
      </c>
    </row>
    <row r="262" spans="1:29">
      <c r="A262" s="12">
        <f t="shared" si="104"/>
        <v>249</v>
      </c>
      <c r="B262" s="50" t="s">
        <v>2780</v>
      </c>
      <c r="C262" s="48">
        <f ca="1">SUM(C260:C261)</f>
        <v>0</v>
      </c>
      <c r="D262" s="48">
        <f t="shared" ref="D262:G262" ca="1" si="136">SUM(D260:D261)</f>
        <v>0</v>
      </c>
      <c r="E262" s="48">
        <f t="shared" ca="1" si="136"/>
        <v>0</v>
      </c>
      <c r="F262" s="48">
        <f t="shared" ca="1" si="136"/>
        <v>0</v>
      </c>
      <c r="G262" s="48">
        <f t="shared" ca="1" si="136"/>
        <v>0</v>
      </c>
      <c r="H262" s="36"/>
      <c r="I262" s="36"/>
      <c r="J262" s="48"/>
      <c r="K262" s="48"/>
      <c r="L262" s="48"/>
      <c r="M262" s="48"/>
      <c r="N262" s="48"/>
      <c r="Q262" s="48"/>
      <c r="R262" s="48"/>
      <c r="S262" s="48"/>
      <c r="T262" s="48"/>
      <c r="U262" s="48"/>
      <c r="X262" s="43"/>
      <c r="Y262" s="651">
        <f ca="1">C262*'Summary by IS Category'!$B$19</f>
        <v>0</v>
      </c>
      <c r="Z262" s="651">
        <f ca="1">D262*'Summary by IS Category'!$C$19</f>
        <v>0</v>
      </c>
      <c r="AA262" s="651">
        <f ca="1">E262*'Summary by IS Category'!$D$19</f>
        <v>0</v>
      </c>
      <c r="AB262" s="651">
        <f ca="1">F262*'Summary by IS Category'!$E$19</f>
        <v>0</v>
      </c>
      <c r="AC262" s="552">
        <f t="shared" ca="1" si="110"/>
        <v>0</v>
      </c>
    </row>
    <row r="263" spans="1:29" ht="27">
      <c r="A263" s="12">
        <f t="shared" si="104"/>
        <v>250</v>
      </c>
      <c r="B263" s="60" t="s">
        <v>2799</v>
      </c>
      <c r="C263" s="48">
        <f ca="1">+C236+C251+C262</f>
        <v>39646535.929927148</v>
      </c>
      <c r="D263" s="48">
        <f ca="1">+D236+D251+D262</f>
        <v>920775.91631262051</v>
      </c>
      <c r="E263" s="48">
        <f ca="1">+E236+E251+E262</f>
        <v>172961.36655548908</v>
      </c>
      <c r="F263" s="48">
        <f ca="1">+F236+F251+F262</f>
        <v>52778.253606402082</v>
      </c>
      <c r="G263" s="48">
        <f ca="1">+G236+G251+G262</f>
        <v>40793051.466401666</v>
      </c>
      <c r="H263" s="36"/>
      <c r="I263" s="36"/>
      <c r="J263" s="48">
        <f ca="1">+J236+J251+J262</f>
        <v>1181466.770711829</v>
      </c>
      <c r="K263" s="48">
        <f ca="1">+K236+K251+K262</f>
        <v>6330.3344246492652</v>
      </c>
      <c r="L263" s="48">
        <f ca="1">+L236+L251+L262</f>
        <v>5188.8409966646723</v>
      </c>
      <c r="M263" s="48">
        <f ca="1">+M236+M251+M262</f>
        <v>1576.6526195812903</v>
      </c>
      <c r="N263" s="48">
        <f ca="1">+N236+N251+N262</f>
        <v>1194562.5987527242</v>
      </c>
      <c r="Q263" s="48">
        <f ca="1">+Q236+Q251+Q262</f>
        <v>40828002.70063898</v>
      </c>
      <c r="R263" s="48">
        <f ca="1">+R236+R251+R262</f>
        <v>927106.25073726976</v>
      </c>
      <c r="S263" s="48">
        <f ca="1">+S236+S251+S262</f>
        <v>178150.20755215376</v>
      </c>
      <c r="T263" s="48">
        <f ca="1">+T236+T251+T262</f>
        <v>54354.906225983374</v>
      </c>
      <c r="U263" s="48">
        <f ca="1">+U236+U251+U262</f>
        <v>41987614.065154389</v>
      </c>
      <c r="X263" s="43"/>
      <c r="Y263" s="651">
        <f ca="1">C263*'Summary by IS Category'!$B$19</f>
        <v>1181466.770711829</v>
      </c>
      <c r="Z263" s="651">
        <f ca="1">D263*'Summary by IS Category'!$C$19</f>
        <v>6330.3344246492661</v>
      </c>
      <c r="AA263" s="651">
        <f ca="1">E263*'Summary by IS Category'!$D$19</f>
        <v>5188.8409966646723</v>
      </c>
      <c r="AB263" s="651">
        <f ca="1">F263*'Summary by IS Category'!$E$19</f>
        <v>236.9747086871073</v>
      </c>
      <c r="AC263" s="552">
        <f t="shared" ca="1" si="110"/>
        <v>1193222.9208418301</v>
      </c>
    </row>
    <row r="264" spans="1:29">
      <c r="A264" s="12">
        <f t="shared" si="104"/>
        <v>251</v>
      </c>
      <c r="B264" s="52"/>
      <c r="C264" s="45"/>
      <c r="D264" s="45"/>
      <c r="E264" s="45"/>
      <c r="F264" s="45"/>
      <c r="G264" s="45"/>
      <c r="H264" s="36"/>
      <c r="I264" s="36"/>
      <c r="J264" s="45"/>
      <c r="K264" s="45"/>
      <c r="L264" s="45"/>
      <c r="M264" s="45"/>
      <c r="N264" s="45"/>
      <c r="Q264" s="45"/>
      <c r="R264" s="45"/>
      <c r="S264" s="45"/>
      <c r="T264" s="45"/>
      <c r="U264" s="45"/>
      <c r="X264" s="43"/>
      <c r="Y264" s="651">
        <f>C264*'Summary by IS Category'!$B$19</f>
        <v>0</v>
      </c>
      <c r="Z264" s="651">
        <f>D264*'Summary by IS Category'!$C$19</f>
        <v>0</v>
      </c>
      <c r="AA264" s="651">
        <f>E264*'Summary by IS Category'!$D$19</f>
        <v>0</v>
      </c>
      <c r="AB264" s="651">
        <f ca="1">F264*'Summary by IS Category'!$E$19</f>
        <v>0</v>
      </c>
      <c r="AC264" s="552">
        <f t="shared" ca="1" si="110"/>
        <v>0</v>
      </c>
    </row>
    <row r="265" spans="1:29">
      <c r="A265" s="12">
        <f t="shared" si="104"/>
        <v>252</v>
      </c>
      <c r="B265" s="47" t="s">
        <v>2800</v>
      </c>
      <c r="C265" s="48">
        <f ca="1">+C14+C48+C73+C96+C104+C109+C130+C141+C161+C185+C205+C220+C263</f>
        <v>81772307.116190165</v>
      </c>
      <c r="D265" s="48">
        <f ca="1">+D14+D48+D73+D96+D104+D109+D130+D141+D161+D185+D205+D220+D263</f>
        <v>50344158.993875109</v>
      </c>
      <c r="E265" s="48">
        <f ca="1">+E14+E48+E73+E96+E104+E109+E130+E141+E161+E185+E205+E220+E263</f>
        <v>16827571.661562204</v>
      </c>
      <c r="F265" s="48">
        <f ca="1">+F14+F48+F73+F96+F104+F109+F130+F141+F161+F185+F205+F220+F263</f>
        <v>-1706075.2988441698</v>
      </c>
      <c r="G265" s="48">
        <f ca="1">+G14+G48+G73+G96+G104+G109+G130+G141+G161+G185+G205+G220+G263</f>
        <v>147237962.4727833</v>
      </c>
      <c r="H265" s="36"/>
      <c r="I265" s="49">
        <f ca="1">+G265/$G$265</f>
        <v>1</v>
      </c>
      <c r="J265" s="48">
        <f ca="1">+J14+J48+J73+J96+J104+J109+J130+J141+J161+J185+J205+J220+J263</f>
        <v>2483412.9357644888</v>
      </c>
      <c r="K265" s="48">
        <f ca="1">+K14+K48+K73+K96+K104+K109+K130+K141+K161+K185+K205+K220+K263</f>
        <v>346108.79389915644</v>
      </c>
      <c r="L265" s="48">
        <f ca="1">+L14+L48+L73+L96+L104+L109+L130+L141+L161+L185+L205+L220+L263</f>
        <v>504827.14984686597</v>
      </c>
      <c r="M265" s="48">
        <f ca="1">+M14+M48+M73+M96+M104+M109+M130+M141+M161+M185+M205+M220+M263</f>
        <v>-9462.7415327393282</v>
      </c>
      <c r="N265" s="48">
        <f ca="1">+N14+N48+N73+N96+N104+N109+N130+N141+N161+N185+N205+N220+N263</f>
        <v>3278268.5074775461</v>
      </c>
      <c r="P265" s="49">
        <f ca="1">+N265/$N$265</f>
        <v>1</v>
      </c>
      <c r="Q265" s="48">
        <f ca="1">+Q14+Q48+Q73+Q96+Q104+Q109+Q130+Q141+Q161+Q185+Q205+Q220+Q263</f>
        <v>84209121.868252635</v>
      </c>
      <c r="R265" s="48">
        <f ca="1">+R14+R48+R73+R96+R104+R109+R130+R141+R161+R185+R205+R220+R263</f>
        <v>50690267.787774272</v>
      </c>
      <c r="S265" s="48">
        <f ca="1">+S14+S48+S73+S96+S104+S109+S130+S141+S161+S185+S205+S220+S263</f>
        <v>17332398.811409067</v>
      </c>
      <c r="T265" s="48">
        <f ca="1">+T14+T48+T73+T96+T104+T109+T130+T141+T161+T185+T205+T220+T263</f>
        <v>-1715538.0403769091</v>
      </c>
      <c r="U265" s="48">
        <f ca="1">+U14+U48+U73+U96+U104+U109+U130+U141+U161+U185+U205+U220+U263</f>
        <v>150516250.42705905</v>
      </c>
      <c r="W265" s="49">
        <f ca="1">+U265/$U$265</f>
        <v>1</v>
      </c>
      <c r="X265" s="43"/>
      <c r="Y265" s="651">
        <f ca="1">C265*'Summary by IS Category'!$B$19</f>
        <v>2436814.7520624669</v>
      </c>
      <c r="Z265" s="651">
        <f ca="1">D265*'Summary by IS Category'!$C$19</f>
        <v>346116.09308289137</v>
      </c>
      <c r="AA265" s="651">
        <f ca="1">E265*'Summary by IS Category'!$D$19</f>
        <v>504827.14984686609</v>
      </c>
      <c r="AB265" s="651">
        <f ca="1">F265*'Summary by IS Category'!$E$19</f>
        <v>-7660.289405499102</v>
      </c>
      <c r="AC265" s="552">
        <f t="shared" ca="1" si="110"/>
        <v>3280097.7055867254</v>
      </c>
    </row>
    <row r="266" spans="1:29">
      <c r="A266" s="12">
        <f t="shared" si="104"/>
        <v>253</v>
      </c>
      <c r="C266" s="61">
        <f ca="1">+C265/$G265</f>
        <v>0.55537516101736095</v>
      </c>
      <c r="D266" s="61">
        <f ca="1">+D265/$G265</f>
        <v>0.34192376849266132</v>
      </c>
      <c r="E266" s="61">
        <f ca="1">+E265/$G265</f>
        <v>0.11428826763799285</v>
      </c>
      <c r="F266" s="61">
        <f ca="1">+F265/$G265</f>
        <v>-1.1587197148014971E-2</v>
      </c>
      <c r="G266" s="61">
        <f ca="1">+G265/$G265</f>
        <v>1</v>
      </c>
      <c r="H266" s="36"/>
      <c r="I266" s="36"/>
      <c r="J266" s="61">
        <f ca="1">+J265/$N265</f>
        <v>0.75753798997854005</v>
      </c>
      <c r="K266" s="61">
        <f ca="1">+K265/$N265</f>
        <v>0.10557670706645955</v>
      </c>
      <c r="L266" s="61">
        <f ca="1">+L265/$N265</f>
        <v>0.15399200788324191</v>
      </c>
      <c r="M266" s="61">
        <v>-6.51850705778452E-2</v>
      </c>
      <c r="N266" s="61">
        <f ca="1">+N265/$N265</f>
        <v>1</v>
      </c>
      <c r="Q266" s="61">
        <f ca="1">+Q265/$U265</f>
        <v>0.55946863962745874</v>
      </c>
      <c r="R266" s="61">
        <f ca="1">+R265/$U265</f>
        <v>0.33677604673217021</v>
      </c>
      <c r="S266" s="61">
        <f ca="1">+S265/$U265</f>
        <v>0.11515300681641971</v>
      </c>
      <c r="T266" s="61">
        <f ca="1">+T265/$U265</f>
        <v>-1.1397693176048574E-2</v>
      </c>
      <c r="U266" s="61">
        <f ca="1">+U265/$U265</f>
        <v>1</v>
      </c>
      <c r="X266" s="43"/>
      <c r="Y266" s="651">
        <f ca="1">C266*'Summary by IS Category'!$B$19</f>
        <v>1.6550179798317355E-2</v>
      </c>
      <c r="Z266" s="651">
        <f ca="1">D266*'Summary by IS Category'!$C$19</f>
        <v>2.3507259083870467E-3</v>
      </c>
      <c r="AA266" s="651">
        <f ca="1">E266*'Summary by IS Category'!$D$19</f>
        <v>3.4286480291397855E-3</v>
      </c>
      <c r="AB266" s="651">
        <f ca="1">F266*'Summary by IS Category'!$E$19</f>
        <v>-5.2026592034069304E-5</v>
      </c>
      <c r="AC266" s="552">
        <f t="shared" ca="1" si="110"/>
        <v>2.2277527143810118E-2</v>
      </c>
    </row>
    <row r="267" spans="1:29">
      <c r="A267" s="12">
        <f t="shared" si="104"/>
        <v>254</v>
      </c>
      <c r="C267" s="61"/>
      <c r="D267" s="61"/>
      <c r="E267" s="61"/>
      <c r="F267" s="61"/>
      <c r="G267" s="62"/>
      <c r="H267" s="36"/>
      <c r="I267" s="36"/>
      <c r="J267" s="61"/>
      <c r="K267" s="61"/>
      <c r="L267" s="61"/>
      <c r="M267" s="61"/>
      <c r="N267" s="62"/>
      <c r="Q267" s="61"/>
      <c r="R267" s="61"/>
      <c r="S267" s="61"/>
      <c r="T267" s="61"/>
      <c r="U267" s="62"/>
      <c r="X267" s="43"/>
      <c r="Y267" s="651">
        <f>C267*'Summary by IS Category'!$B$19</f>
        <v>0</v>
      </c>
      <c r="Z267" s="651">
        <f>D267*'Summary by IS Category'!$C$19</f>
        <v>0</v>
      </c>
      <c r="AA267" s="651">
        <f>E267*'Summary by IS Category'!$D$19</f>
        <v>0</v>
      </c>
      <c r="AB267" s="651">
        <f ca="1">F267*'Summary by IS Category'!$E$19</f>
        <v>0</v>
      </c>
      <c r="AC267" s="552">
        <f t="shared" ca="1" si="110"/>
        <v>0</v>
      </c>
    </row>
    <row r="268" spans="1:29" ht="15" thickBot="1">
      <c r="A268" s="12">
        <f t="shared" si="104"/>
        <v>255</v>
      </c>
      <c r="B268" s="41"/>
      <c r="C268" s="25"/>
      <c r="D268" s="25"/>
      <c r="E268" s="25"/>
      <c r="F268" s="25"/>
      <c r="G268" s="25"/>
      <c r="I268" s="42"/>
      <c r="J268" s="199"/>
      <c r="K268" s="199"/>
      <c r="L268" s="199"/>
      <c r="M268" s="199"/>
      <c r="N268" s="199"/>
      <c r="Q268" s="199"/>
      <c r="R268" s="199"/>
      <c r="S268" s="199"/>
      <c r="T268" s="199"/>
      <c r="U268" s="199"/>
    </row>
    <row r="269" spans="1:29">
      <c r="A269" s="12">
        <f t="shared" si="104"/>
        <v>256</v>
      </c>
      <c r="B269" s="398"/>
      <c r="C269" s="399"/>
      <c r="D269" s="399"/>
      <c r="E269" s="399"/>
      <c r="F269" s="399"/>
      <c r="G269" s="399"/>
      <c r="H269" s="422"/>
      <c r="I269" s="400"/>
      <c r="J269" s="399"/>
      <c r="K269" s="399"/>
      <c r="L269" s="399"/>
      <c r="M269" s="399"/>
      <c r="N269" s="399"/>
      <c r="O269" s="422"/>
      <c r="P269" s="401"/>
      <c r="Q269" s="401"/>
      <c r="R269" s="401"/>
      <c r="S269" s="401"/>
      <c r="T269" s="401"/>
      <c r="U269" s="402"/>
    </row>
    <row r="270" spans="1:29" ht="15.6">
      <c r="A270" s="12">
        <f t="shared" si="104"/>
        <v>257</v>
      </c>
      <c r="B270" s="403"/>
      <c r="C270" s="680" t="s">
        <v>2801</v>
      </c>
      <c r="D270" s="680"/>
      <c r="E270" s="680"/>
      <c r="F270" s="680"/>
      <c r="G270" s="680"/>
      <c r="H270" s="423"/>
      <c r="I270" s="404"/>
      <c r="J270" s="680" t="s">
        <v>2802</v>
      </c>
      <c r="K270" s="680"/>
      <c r="L270" s="680"/>
      <c r="M270" s="680"/>
      <c r="N270" s="680"/>
      <c r="O270" s="423"/>
      <c r="P270" s="74"/>
      <c r="Q270" s="680" t="s">
        <v>2803</v>
      </c>
      <c r="R270" s="680"/>
      <c r="S270" s="680"/>
      <c r="T270" s="680"/>
      <c r="U270" s="681"/>
    </row>
    <row r="271" spans="1:29">
      <c r="A271" s="12">
        <f t="shared" si="104"/>
        <v>258</v>
      </c>
      <c r="B271" s="403"/>
      <c r="C271" s="405"/>
      <c r="D271" s="405"/>
      <c r="E271" s="405"/>
      <c r="F271" s="405"/>
      <c r="G271" s="405"/>
      <c r="H271" s="423"/>
      <c r="I271" s="404"/>
      <c r="J271" s="405"/>
      <c r="K271" s="405"/>
      <c r="L271" s="405"/>
      <c r="M271" s="405"/>
      <c r="N271" s="405"/>
      <c r="O271" s="423"/>
      <c r="P271" s="74"/>
      <c r="Q271" s="74"/>
      <c r="R271" s="74"/>
      <c r="S271" s="74"/>
      <c r="T271" s="74"/>
      <c r="U271" s="406"/>
    </row>
    <row r="272" spans="1:29">
      <c r="A272" s="12">
        <f t="shared" si="104"/>
        <v>259</v>
      </c>
      <c r="B272" s="407" t="s">
        <v>2804</v>
      </c>
      <c r="C272" s="405"/>
      <c r="D272" s="405"/>
      <c r="E272" s="405"/>
      <c r="F272" s="405"/>
      <c r="G272" s="405"/>
      <c r="H272" s="423"/>
      <c r="I272" s="404"/>
      <c r="J272" s="405"/>
      <c r="K272" s="405"/>
      <c r="L272" s="405"/>
      <c r="M272" s="405"/>
      <c r="N272" s="405"/>
      <c r="O272" s="423"/>
      <c r="P272" s="74"/>
      <c r="Q272" s="74"/>
      <c r="R272" s="74"/>
      <c r="S272" s="74"/>
      <c r="T272" s="74"/>
      <c r="U272" s="406"/>
    </row>
    <row r="273" spans="1:30">
      <c r="A273" s="12">
        <f t="shared" si="104"/>
        <v>260</v>
      </c>
      <c r="B273" s="408" t="s">
        <v>2765</v>
      </c>
      <c r="C273" s="168">
        <f>+'Sal by FERC'!C14</f>
        <v>4380759.8377278037</v>
      </c>
      <c r="D273" s="168">
        <f>+'Sal by FERC'!D14</f>
        <v>0</v>
      </c>
      <c r="E273" s="168">
        <f>+'Sal by FERC'!E14</f>
        <v>0</v>
      </c>
      <c r="F273" s="168">
        <f>+'Sal by FERC'!F14</f>
        <v>0</v>
      </c>
      <c r="G273" s="168">
        <f>+'Sal by FERC'!G14</f>
        <v>4380759.8377278037</v>
      </c>
      <c r="H273" s="423"/>
      <c r="I273" s="73">
        <f ca="1">+G273/$G$331</f>
        <v>2.9752923527025715E-2</v>
      </c>
      <c r="J273" s="168">
        <f>+'Sal by FERC'!J14</f>
        <v>130546.64316428856</v>
      </c>
      <c r="K273" s="168">
        <f>+'Sal by FERC'!K14</f>
        <v>0</v>
      </c>
      <c r="L273" s="168">
        <f>+'Sal by FERC'!L14</f>
        <v>0</v>
      </c>
      <c r="M273" s="168">
        <f>+'Sal by FERC'!M14</f>
        <v>0</v>
      </c>
      <c r="N273" s="168">
        <f>+'Sal by FERC'!N14</f>
        <v>130546.64316428856</v>
      </c>
      <c r="O273" s="423"/>
      <c r="P273" s="74"/>
      <c r="Q273" s="168">
        <f>+'Sal by FERC'!Q14</f>
        <v>4511306.480892092</v>
      </c>
      <c r="R273" s="168">
        <f>+'Sal by FERC'!R14</f>
        <v>0</v>
      </c>
      <c r="S273" s="168">
        <f>+'Sal by FERC'!S14</f>
        <v>0</v>
      </c>
      <c r="T273" s="168">
        <f>+'Sal by FERC'!T14</f>
        <v>0</v>
      </c>
      <c r="U273" s="409">
        <f>+'Sal by FERC'!U14</f>
        <v>4511306.480892092</v>
      </c>
    </row>
    <row r="274" spans="1:30">
      <c r="A274" s="12">
        <f t="shared" si="104"/>
        <v>261</v>
      </c>
      <c r="B274" s="410"/>
      <c r="C274" s="168"/>
      <c r="D274" s="168"/>
      <c r="E274" s="168"/>
      <c r="F274" s="168"/>
      <c r="G274" s="168"/>
      <c r="H274" s="423"/>
      <c r="I274" s="74"/>
      <c r="J274" s="168"/>
      <c r="K274" s="168"/>
      <c r="L274" s="168"/>
      <c r="M274" s="168"/>
      <c r="N274" s="168"/>
      <c r="O274" s="423"/>
      <c r="P274" s="74"/>
      <c r="Q274" s="168"/>
      <c r="R274" s="168"/>
      <c r="S274" s="168"/>
      <c r="T274" s="168"/>
      <c r="U274" s="409"/>
    </row>
    <row r="275" spans="1:30">
      <c r="A275" s="12">
        <f t="shared" si="104"/>
        <v>262</v>
      </c>
      <c r="B275" s="410" t="s">
        <v>2766</v>
      </c>
      <c r="C275" s="168">
        <f>+'Sal by FERC'!C31</f>
        <v>6074268.0265258458</v>
      </c>
      <c r="D275" s="168">
        <f>+'Sal by FERC'!D31</f>
        <v>9273515.3735338561</v>
      </c>
      <c r="E275" s="168">
        <f>+'Sal by FERC'!E31</f>
        <v>0</v>
      </c>
      <c r="F275" s="168">
        <f>+'Sal by FERC'!F31</f>
        <v>6840.0714224791509</v>
      </c>
      <c r="G275" s="168">
        <f>+'Sal by FERC'!G31</f>
        <v>15354623.471482182</v>
      </c>
      <c r="H275" s="424"/>
      <c r="I275" s="73">
        <f ca="1">+G275/$G$331</f>
        <v>0.10428440609751347</v>
      </c>
      <c r="J275" s="168">
        <f>+'Sal by FERC'!J31</f>
        <v>181013.18719047023</v>
      </c>
      <c r="K275" s="168">
        <f>+'Sal by FERC'!K31</f>
        <v>63755.418193045261</v>
      </c>
      <c r="L275" s="168">
        <f>+'Sal by FERC'!L31</f>
        <v>0</v>
      </c>
      <c r="M275" s="168">
        <f>+'Sal by FERC'!M31</f>
        <v>59.130550524105352</v>
      </c>
      <c r="N275" s="168">
        <f>+'Sal by FERC'!N31</f>
        <v>244808.28913583592</v>
      </c>
      <c r="O275" s="424"/>
      <c r="P275" s="74"/>
      <c r="Q275" s="168">
        <f>+'Sal by FERC'!Q31</f>
        <v>6255281.213716317</v>
      </c>
      <c r="R275" s="168">
        <f>+'Sal by FERC'!R31</f>
        <v>9337270.7917269003</v>
      </c>
      <c r="S275" s="168">
        <f>+'Sal by FERC'!S31</f>
        <v>0</v>
      </c>
      <c r="T275" s="168">
        <f>+'Sal by FERC'!T31</f>
        <v>6899.2019730032553</v>
      </c>
      <c r="U275" s="409">
        <f>+'Sal by FERC'!U31</f>
        <v>15599451.207416223</v>
      </c>
    </row>
    <row r="276" spans="1:30">
      <c r="A276" s="12">
        <f t="shared" si="104"/>
        <v>263</v>
      </c>
      <c r="B276" s="410" t="s">
        <v>2768</v>
      </c>
      <c r="C276" s="168">
        <f>+'Sal by FERC'!C47</f>
        <v>1378761.3582959489</v>
      </c>
      <c r="D276" s="168">
        <f>+'Sal by FERC'!D47</f>
        <v>3771301.9019164215</v>
      </c>
      <c r="E276" s="168">
        <f>+'Sal by FERC'!E47</f>
        <v>17120.376066991561</v>
      </c>
      <c r="F276" s="168">
        <f>+'Sal by FERC'!F47</f>
        <v>-102527.97667121714</v>
      </c>
      <c r="G276" s="168">
        <f>+'Sal by FERC'!G47</f>
        <v>5064655.6596081443</v>
      </c>
      <c r="H276" s="423"/>
      <c r="I276" s="73">
        <f ca="1">+G276/$G$331</f>
        <v>3.4397757035956933E-2</v>
      </c>
      <c r="J276" s="168">
        <f>+'Sal by FERC'!J47</f>
        <v>41087.088477219266</v>
      </c>
      <c r="K276" s="168">
        <f>+'Sal by FERC'!K47</f>
        <v>25927.70057567539</v>
      </c>
      <c r="L276" s="168">
        <f>+'Sal by FERC'!L47</f>
        <v>513.61128200974679</v>
      </c>
      <c r="M276" s="168">
        <f>+'Sal by FERC'!M47</f>
        <v>-1086.7747435434687</v>
      </c>
      <c r="N276" s="168">
        <f>+'Sal by FERC'!N47</f>
        <v>66441.625591360949</v>
      </c>
      <c r="O276" s="423"/>
      <c r="P276" s="74"/>
      <c r="Q276" s="168">
        <f>+'Sal by FERC'!Q47</f>
        <v>1419848.4467731682</v>
      </c>
      <c r="R276" s="168">
        <f>+'Sal by FERC'!R47</f>
        <v>3797229.6024920968</v>
      </c>
      <c r="S276" s="168">
        <f>+'Sal by FERC'!S47</f>
        <v>17633.987349001309</v>
      </c>
      <c r="T276" s="168">
        <f>+'Sal by FERC'!T47</f>
        <v>-103614.75141476061</v>
      </c>
      <c r="U276" s="409">
        <f>+'Sal by FERC'!U47</f>
        <v>5131097.2851995053</v>
      </c>
    </row>
    <row r="277" spans="1:30">
      <c r="A277" s="12">
        <f t="shared" si="104"/>
        <v>264</v>
      </c>
      <c r="B277" s="408" t="s">
        <v>2769</v>
      </c>
      <c r="C277" s="168">
        <f>+'Sal by FERC'!C48</f>
        <v>7453029.3848217949</v>
      </c>
      <c r="D277" s="168">
        <f>+'Sal by FERC'!D48</f>
        <v>13044817.275450278</v>
      </c>
      <c r="E277" s="168">
        <f>+'Sal by FERC'!E48</f>
        <v>17120.376066991561</v>
      </c>
      <c r="F277" s="168">
        <f>+'Sal by FERC'!F48</f>
        <v>-95687.905248737996</v>
      </c>
      <c r="G277" s="168">
        <f>+'Sal by FERC'!G48</f>
        <v>20419279.131090328</v>
      </c>
      <c r="H277" s="423"/>
      <c r="I277" s="72"/>
      <c r="J277" s="168">
        <f>+'Sal by FERC'!J48</f>
        <v>222100.27566768951</v>
      </c>
      <c r="K277" s="168">
        <f>+'Sal by FERC'!K48</f>
        <v>89683.118768720655</v>
      </c>
      <c r="L277" s="168">
        <f>+'Sal by FERC'!L48</f>
        <v>513.61128200974679</v>
      </c>
      <c r="M277" s="168">
        <f>+'Sal by FERC'!M48</f>
        <v>-1027.6441930193635</v>
      </c>
      <c r="N277" s="168">
        <f>+'Sal by FERC'!N48</f>
        <v>311249.91472719685</v>
      </c>
      <c r="O277" s="423"/>
      <c r="P277" s="74"/>
      <c r="Q277" s="168">
        <f>+'Sal by FERC'!Q48</f>
        <v>7675129.6604894847</v>
      </c>
      <c r="R277" s="168">
        <f>+'Sal by FERC'!R48</f>
        <v>13134500.394218996</v>
      </c>
      <c r="S277" s="168">
        <f>+'Sal by FERC'!S48</f>
        <v>17633.987349001309</v>
      </c>
      <c r="T277" s="168">
        <f>+'Sal by FERC'!T48</f>
        <v>-96715.54944175735</v>
      </c>
      <c r="U277" s="409">
        <f>+'Sal by FERC'!U48</f>
        <v>20730548.49261573</v>
      </c>
    </row>
    <row r="278" spans="1:30">
      <c r="A278" s="12">
        <f t="shared" si="104"/>
        <v>265</v>
      </c>
      <c r="B278" s="411"/>
      <c r="C278" s="168"/>
      <c r="D278" s="168"/>
      <c r="E278" s="168"/>
      <c r="F278" s="168"/>
      <c r="G278" s="168"/>
      <c r="H278" s="423"/>
      <c r="I278" s="72"/>
      <c r="J278" s="168"/>
      <c r="K278" s="168"/>
      <c r="L278" s="168"/>
      <c r="M278" s="168"/>
      <c r="N278" s="168"/>
      <c r="O278" s="423"/>
      <c r="P278" s="74"/>
      <c r="Q278" s="168"/>
      <c r="R278" s="168"/>
      <c r="S278" s="168"/>
      <c r="T278" s="168"/>
      <c r="U278" s="409"/>
    </row>
    <row r="279" spans="1:30" ht="12.75" customHeight="1">
      <c r="A279" s="12">
        <f t="shared" si="104"/>
        <v>266</v>
      </c>
      <c r="B279" s="412" t="s">
        <v>2766</v>
      </c>
      <c r="C279" s="168">
        <f>+'Sal by FERC'!C50</f>
        <v>10455027.864253649</v>
      </c>
      <c r="D279" s="168">
        <f>+'Sal by FERC'!D50</f>
        <v>9273515.3735338561</v>
      </c>
      <c r="E279" s="168">
        <f>+'Sal by FERC'!E50</f>
        <v>0</v>
      </c>
      <c r="F279" s="168">
        <f>+'Sal by FERC'!F50</f>
        <v>6840.0714224791509</v>
      </c>
      <c r="G279" s="168">
        <f>+'Sal by FERC'!G50</f>
        <v>19735383.309209988</v>
      </c>
      <c r="H279" s="423"/>
      <c r="I279" s="73">
        <f ca="1">+G279/$G$331</f>
        <v>0.13403732962453921</v>
      </c>
      <c r="J279" s="168">
        <f>+'Sal by FERC'!J50</f>
        <v>311559.83035475877</v>
      </c>
      <c r="K279" s="168">
        <f>+'Sal by FERC'!K50</f>
        <v>63755.418193045261</v>
      </c>
      <c r="L279" s="168">
        <f>+'Sal by FERC'!L50</f>
        <v>0</v>
      </c>
      <c r="M279" s="168">
        <f>+'Sal by FERC'!M50</f>
        <v>59.130550524105352</v>
      </c>
      <c r="N279" s="168">
        <f>+'Sal by FERC'!N50</f>
        <v>375354.93230012449</v>
      </c>
      <c r="O279" s="423"/>
      <c r="P279" s="74"/>
      <c r="Q279" s="168">
        <f>+'Sal by FERC'!Q50</f>
        <v>10766587.694608409</v>
      </c>
      <c r="R279" s="168">
        <f>+'Sal by FERC'!R50</f>
        <v>9337270.7917269003</v>
      </c>
      <c r="S279" s="168">
        <f>+'Sal by FERC'!S50</f>
        <v>0</v>
      </c>
      <c r="T279" s="168">
        <f>+'Sal by FERC'!T50</f>
        <v>6899.2019730032553</v>
      </c>
      <c r="U279" s="409">
        <f>+'Sal by FERC'!U50</f>
        <v>20110757.688308313</v>
      </c>
    </row>
    <row r="280" spans="1:30" ht="12.75" customHeight="1">
      <c r="A280" s="12">
        <f t="shared" si="104"/>
        <v>267</v>
      </c>
      <c r="B280" s="412" t="s">
        <v>2768</v>
      </c>
      <c r="C280" s="168">
        <f>+'Sal by FERC'!C51</f>
        <v>1378761.3582959489</v>
      </c>
      <c r="D280" s="168">
        <f>+'Sal by FERC'!D51</f>
        <v>3771301.9019164215</v>
      </c>
      <c r="E280" s="168">
        <f>+'Sal by FERC'!E51</f>
        <v>17120.376066991561</v>
      </c>
      <c r="F280" s="168">
        <f>+'Sal by FERC'!F51</f>
        <v>-102527.97667121714</v>
      </c>
      <c r="G280" s="168">
        <f>+'Sal by FERC'!G51</f>
        <v>5064655.6596081443</v>
      </c>
      <c r="H280" s="423"/>
      <c r="I280" s="73">
        <f ca="1">+G280/$G$331</f>
        <v>3.4397757035956933E-2</v>
      </c>
      <c r="J280" s="168">
        <f>+'Sal by FERC'!J51</f>
        <v>41087.088477219266</v>
      </c>
      <c r="K280" s="168">
        <f>+'Sal by FERC'!K51</f>
        <v>25927.70057567539</v>
      </c>
      <c r="L280" s="168">
        <f>+'Sal by FERC'!L51</f>
        <v>513.61128200974679</v>
      </c>
      <c r="M280" s="168">
        <f>+'Sal by FERC'!M51</f>
        <v>-1086.7747435434687</v>
      </c>
      <c r="N280" s="168">
        <f>+'Sal by FERC'!N51</f>
        <v>66441.625591360949</v>
      </c>
      <c r="O280" s="423"/>
      <c r="P280" s="74"/>
      <c r="Q280" s="168">
        <f>+'Sal by FERC'!Q51</f>
        <v>1419848.4467731682</v>
      </c>
      <c r="R280" s="168">
        <f>+'Sal by FERC'!R51</f>
        <v>3797229.6024920968</v>
      </c>
      <c r="S280" s="168">
        <f>+'Sal by FERC'!S51</f>
        <v>17633.987349001309</v>
      </c>
      <c r="T280" s="168">
        <f>+'Sal by FERC'!T51</f>
        <v>-103614.75141476061</v>
      </c>
      <c r="U280" s="409">
        <f>+'Sal by FERC'!U51</f>
        <v>5131097.2851995053</v>
      </c>
    </row>
    <row r="281" spans="1:30" s="36" customFormat="1" ht="12.75" customHeight="1">
      <c r="A281" s="12">
        <f t="shared" ref="A281:A344" si="137">+A280+1</f>
        <v>268</v>
      </c>
      <c r="B281" s="412" t="s">
        <v>2770</v>
      </c>
      <c r="C281" s="168">
        <f>+'Sal by FERC'!C52</f>
        <v>11833789.222549599</v>
      </c>
      <c r="D281" s="168">
        <f>+'Sal by FERC'!D52</f>
        <v>13044817.275450278</v>
      </c>
      <c r="E281" s="168">
        <f>+'Sal by FERC'!E52</f>
        <v>17120.376066991561</v>
      </c>
      <c r="F281" s="168">
        <f>+'Sal by FERC'!F52</f>
        <v>-95687.905248737996</v>
      </c>
      <c r="G281" s="168">
        <f>+'Sal by FERC'!G52</f>
        <v>24800038.968818132</v>
      </c>
      <c r="H281" s="423"/>
      <c r="I281" s="72"/>
      <c r="J281" s="168">
        <f>+'Sal by FERC'!J52</f>
        <v>352646.91883197805</v>
      </c>
      <c r="K281" s="168">
        <f>+'Sal by FERC'!K52</f>
        <v>89683.118768720655</v>
      </c>
      <c r="L281" s="168">
        <f>+'Sal by FERC'!L52</f>
        <v>513.61128200974679</v>
      </c>
      <c r="M281" s="168">
        <f>+'Sal by FERC'!M52</f>
        <v>-1027.6441930193635</v>
      </c>
      <c r="N281" s="168">
        <f>+'Sal by FERC'!N52</f>
        <v>441796.55789148546</v>
      </c>
      <c r="O281" s="423"/>
      <c r="P281" s="74"/>
      <c r="Q281" s="168">
        <f>+'Sal by FERC'!Q52</f>
        <v>12186436.141381577</v>
      </c>
      <c r="R281" s="168">
        <f>+'Sal by FERC'!R52</f>
        <v>13134500.394218996</v>
      </c>
      <c r="S281" s="168">
        <f>+'Sal by FERC'!S52</f>
        <v>17633.987349001309</v>
      </c>
      <c r="T281" s="168">
        <f>+'Sal by FERC'!T52</f>
        <v>-96715.54944175735</v>
      </c>
      <c r="U281" s="409">
        <f>+'Sal by FERC'!U52</f>
        <v>25241854.973507818</v>
      </c>
      <c r="X281" s="12"/>
      <c r="Y281"/>
      <c r="Z281"/>
      <c r="AA281"/>
      <c r="AB281"/>
      <c r="AC281" s="329"/>
      <c r="AD281"/>
    </row>
    <row r="282" spans="1:30" s="36" customFormat="1">
      <c r="A282" s="12">
        <f t="shared" si="137"/>
        <v>269</v>
      </c>
      <c r="B282" s="413"/>
      <c r="C282" s="71"/>
      <c r="D282" s="71"/>
      <c r="E282" s="71"/>
      <c r="F282" s="71"/>
      <c r="G282" s="71"/>
      <c r="H282" s="423"/>
      <c r="I282" s="72"/>
      <c r="J282" s="71"/>
      <c r="K282" s="71"/>
      <c r="L282" s="71"/>
      <c r="M282" s="71"/>
      <c r="N282" s="71"/>
      <c r="O282" s="423"/>
      <c r="P282" s="74"/>
      <c r="Q282" s="71"/>
      <c r="R282" s="71"/>
      <c r="S282" s="71"/>
      <c r="T282" s="71"/>
      <c r="U282" s="414"/>
      <c r="X282" s="12"/>
      <c r="Y282"/>
      <c r="Z282"/>
      <c r="AA282"/>
      <c r="AB282"/>
      <c r="AC282" s="329"/>
      <c r="AD282"/>
    </row>
    <row r="283" spans="1:30" s="36" customFormat="1">
      <c r="A283" s="12">
        <f t="shared" si="137"/>
        <v>270</v>
      </c>
      <c r="B283" s="410" t="s">
        <v>2766</v>
      </c>
      <c r="C283" s="168">
        <f>+'Sal by FERC'!C66</f>
        <v>6146236.4500653856</v>
      </c>
      <c r="D283" s="168">
        <f>+'Sal by FERC'!D66</f>
        <v>859354.65802798443</v>
      </c>
      <c r="E283" s="168">
        <f>+'Sal by FERC'!E66</f>
        <v>0</v>
      </c>
      <c r="F283" s="168">
        <f>+'Sal by FERC'!F66</f>
        <v>-10512.490387587777</v>
      </c>
      <c r="G283" s="168">
        <f>+'Sal by FERC'!G66</f>
        <v>6995078.6177057819</v>
      </c>
      <c r="H283" s="423"/>
      <c r="I283" s="73">
        <f ca="1">+G283/$G$331</f>
        <v>4.7508662169912945E-2</v>
      </c>
      <c r="J283" s="168">
        <f>+'Sal by FERC'!J66</f>
        <v>183157.84621194852</v>
      </c>
      <c r="K283" s="168">
        <f>+'Sal by FERC'!K66</f>
        <v>5908.0632739423927</v>
      </c>
      <c r="L283" s="168">
        <f>+'Sal by FERC'!L66</f>
        <v>0</v>
      </c>
      <c r="M283" s="168">
        <f>+'Sal by FERC'!M66</f>
        <v>-305.59407116474921</v>
      </c>
      <c r="N283" s="168">
        <f>+'Sal by FERC'!N66</f>
        <v>188760.31541472612</v>
      </c>
      <c r="O283" s="423"/>
      <c r="P283" s="74"/>
      <c r="Q283" s="168">
        <f>+'Sal by FERC'!Q66</f>
        <v>6329394.2962773349</v>
      </c>
      <c r="R283" s="168">
        <f>+'Sal by FERC'!R66</f>
        <v>865262.72130192677</v>
      </c>
      <c r="S283" s="168">
        <f>+'Sal by FERC'!S66</f>
        <v>0</v>
      </c>
      <c r="T283" s="168">
        <f>+'Sal by FERC'!T66</f>
        <v>-10818.084458752526</v>
      </c>
      <c r="U283" s="409">
        <f>+'Sal by FERC'!U66</f>
        <v>7183838.9331205087</v>
      </c>
      <c r="X283" s="12"/>
      <c r="Y283"/>
      <c r="Z283"/>
      <c r="AA283"/>
      <c r="AB283"/>
      <c r="AC283" s="329"/>
      <c r="AD283"/>
    </row>
    <row r="284" spans="1:30" s="36" customFormat="1">
      <c r="A284" s="12">
        <f t="shared" si="137"/>
        <v>271</v>
      </c>
      <c r="B284" s="410" t="s">
        <v>2768</v>
      </c>
      <c r="C284" s="168">
        <f>+'Sal by FERC'!C72</f>
        <v>463365.41262975964</v>
      </c>
      <c r="D284" s="168">
        <f>+'Sal by FERC'!D72</f>
        <v>1724820.4959639944</v>
      </c>
      <c r="E284" s="168">
        <f>+'Sal by FERC'!E72</f>
        <v>0</v>
      </c>
      <c r="F284" s="168">
        <f>+'Sal by FERC'!F72</f>
        <v>-224037.52603294791</v>
      </c>
      <c r="G284" s="168">
        <f>+'Sal by FERC'!G72</f>
        <v>1964148.3825608059</v>
      </c>
      <c r="H284" s="423"/>
      <c r="I284" s="73">
        <f ca="1">+G284/$G$331</f>
        <v>1.3339958999526875E-2</v>
      </c>
      <c r="J284" s="168">
        <f>+'Sal by FERC'!J72</f>
        <v>13808.289296366838</v>
      </c>
      <c r="K284" s="168">
        <f>+'Sal by FERC'!K72</f>
        <v>11858.140909752461</v>
      </c>
      <c r="L284" s="168">
        <f>+'Sal by FERC'!L72</f>
        <v>0</v>
      </c>
      <c r="M284" s="168">
        <f>+'Sal by FERC'!M72</f>
        <v>-3626.5964282589766</v>
      </c>
      <c r="N284" s="168">
        <f>+'Sal by FERC'!N72</f>
        <v>22039.833777860324</v>
      </c>
      <c r="O284" s="423"/>
      <c r="P284" s="74"/>
      <c r="Q284" s="168">
        <f>+'Sal by FERC'!Q72</f>
        <v>477173.70192612649</v>
      </c>
      <c r="R284" s="168">
        <f>+'Sal by FERC'!R72</f>
        <v>1736678.6368737468</v>
      </c>
      <c r="S284" s="168">
        <f>+'Sal by FERC'!S72</f>
        <v>0</v>
      </c>
      <c r="T284" s="168">
        <f>+'Sal by FERC'!T72</f>
        <v>-227664.12246120689</v>
      </c>
      <c r="U284" s="409">
        <f>+'Sal by FERC'!U72</f>
        <v>1986188.2163386664</v>
      </c>
      <c r="X284" s="12"/>
      <c r="Y284"/>
      <c r="Z284"/>
      <c r="AA284"/>
      <c r="AB284"/>
      <c r="AC284" s="329"/>
      <c r="AD284"/>
    </row>
    <row r="285" spans="1:30" s="36" customFormat="1">
      <c r="A285" s="12">
        <f t="shared" si="137"/>
        <v>272</v>
      </c>
      <c r="B285" s="408" t="s">
        <v>2771</v>
      </c>
      <c r="C285" s="168">
        <f>+'Sal by FERC'!C73</f>
        <v>6609601.8626951454</v>
      </c>
      <c r="D285" s="168">
        <f>+'Sal by FERC'!D73</f>
        <v>2584175.1539919786</v>
      </c>
      <c r="E285" s="168">
        <f>+'Sal by FERC'!E73</f>
        <v>0</v>
      </c>
      <c r="F285" s="168">
        <f>+'Sal by FERC'!F73</f>
        <v>-234550.01642053569</v>
      </c>
      <c r="G285" s="168">
        <f>+'Sal by FERC'!G73</f>
        <v>8959227.0002665874</v>
      </c>
      <c r="H285" s="423"/>
      <c r="I285" s="72"/>
      <c r="J285" s="168">
        <f>+'Sal by FERC'!J73</f>
        <v>196966.13550831535</v>
      </c>
      <c r="K285" s="168">
        <f>+'Sal by FERC'!K73</f>
        <v>17766.204183694856</v>
      </c>
      <c r="L285" s="168">
        <f>+'Sal by FERC'!L73</f>
        <v>0</v>
      </c>
      <c r="M285" s="168">
        <f>+'Sal by FERC'!M73</f>
        <v>-3932.1904994237257</v>
      </c>
      <c r="N285" s="168">
        <f>+'Sal by FERC'!N73</f>
        <v>210800.14919258645</v>
      </c>
      <c r="O285" s="423"/>
      <c r="P285" s="74"/>
      <c r="Q285" s="168">
        <f>+'Sal by FERC'!Q73</f>
        <v>6806567.9982034611</v>
      </c>
      <c r="R285" s="168">
        <f>+'Sal by FERC'!R73</f>
        <v>2601941.3581756735</v>
      </c>
      <c r="S285" s="168">
        <f>+'Sal by FERC'!S73</f>
        <v>0</v>
      </c>
      <c r="T285" s="168">
        <f>+'Sal by FERC'!T73</f>
        <v>-238482.20691995943</v>
      </c>
      <c r="U285" s="409">
        <f>+'Sal by FERC'!U73</f>
        <v>9170027.1494591758</v>
      </c>
      <c r="X285" s="12"/>
      <c r="Y285"/>
      <c r="Z285"/>
      <c r="AA285"/>
      <c r="AB285"/>
      <c r="AC285" s="329"/>
      <c r="AD285"/>
    </row>
    <row r="286" spans="1:30" s="36" customFormat="1">
      <c r="A286" s="12">
        <f t="shared" si="137"/>
        <v>273</v>
      </c>
      <c r="B286" s="413"/>
      <c r="C286" s="71"/>
      <c r="D286" s="71"/>
      <c r="E286" s="71"/>
      <c r="F286" s="71"/>
      <c r="G286" s="71"/>
      <c r="H286" s="423"/>
      <c r="I286" s="72"/>
      <c r="J286" s="71"/>
      <c r="K286" s="71"/>
      <c r="L286" s="71"/>
      <c r="M286" s="71"/>
      <c r="N286" s="71"/>
      <c r="O286" s="423"/>
      <c r="P286" s="74"/>
      <c r="Q286" s="71"/>
      <c r="R286" s="71"/>
      <c r="S286" s="71"/>
      <c r="T286" s="71"/>
      <c r="U286" s="414"/>
      <c r="X286" s="12"/>
      <c r="Y286"/>
      <c r="Z286"/>
      <c r="AA286"/>
      <c r="AB286"/>
      <c r="AC286" s="329"/>
      <c r="AD286"/>
    </row>
    <row r="287" spans="1:30" s="36" customFormat="1">
      <c r="A287" s="12">
        <f t="shared" si="137"/>
        <v>274</v>
      </c>
      <c r="B287" s="410" t="s">
        <v>2766</v>
      </c>
      <c r="C287" s="168">
        <f>+'Sal by FERC'!C85</f>
        <v>5473785.6635636427</v>
      </c>
      <c r="D287" s="168">
        <f>+'Sal by FERC'!D85</f>
        <v>7726514.4248464173</v>
      </c>
      <c r="E287" s="168">
        <f>+'Sal by FERC'!E85</f>
        <v>566.04408853498796</v>
      </c>
      <c r="F287" s="168">
        <f>+'Sal by FERC'!F85</f>
        <v>-881532.63240989216</v>
      </c>
      <c r="G287" s="168">
        <f>+'Sal by FERC'!G85</f>
        <v>12319333.500088701</v>
      </c>
      <c r="H287" s="423"/>
      <c r="I287" s="73">
        <f ca="1">+G287/$G$331</f>
        <v>8.3669546176760701E-2</v>
      </c>
      <c r="J287" s="168">
        <f>+'Sal by FERC'!J85</f>
        <v>163118.81277419656</v>
      </c>
      <c r="K287" s="168">
        <f>+'Sal by FERC'!K85</f>
        <v>53119.786670819129</v>
      </c>
      <c r="L287" s="168">
        <f>+'Sal by FERC'!L85</f>
        <v>16.981322656049638</v>
      </c>
      <c r="M287" s="168">
        <f>+'Sal by FERC'!M85</f>
        <v>-33.194646188633669</v>
      </c>
      <c r="N287" s="168">
        <f>+'Sal by FERC'!N85</f>
        <v>216222.38612148311</v>
      </c>
      <c r="O287" s="423"/>
      <c r="P287" s="74"/>
      <c r="Q287" s="168">
        <f>+'Sal by FERC'!Q85</f>
        <v>5636904.4763378398</v>
      </c>
      <c r="R287" s="168">
        <f>+'Sal by FERC'!R85</f>
        <v>7779634.2115172371</v>
      </c>
      <c r="S287" s="168">
        <f>+'Sal by FERC'!S85</f>
        <v>583.02541119103762</v>
      </c>
      <c r="T287" s="168">
        <f>+'Sal by FERC'!T85</f>
        <v>-881565.8270560808</v>
      </c>
      <c r="U287" s="409">
        <f>+'Sal by FERC'!U85</f>
        <v>12535555.886210186</v>
      </c>
      <c r="X287" s="12"/>
      <c r="Y287"/>
      <c r="Z287"/>
      <c r="AA287"/>
      <c r="AB287"/>
      <c r="AC287" s="329"/>
      <c r="AD287"/>
    </row>
    <row r="288" spans="1:30" s="36" customFormat="1">
      <c r="A288" s="12">
        <f t="shared" si="137"/>
        <v>275</v>
      </c>
      <c r="B288" s="410" t="s">
        <v>2768</v>
      </c>
      <c r="C288" s="168">
        <f>+'Sal by FERC'!C95</f>
        <v>1987041.807532826</v>
      </c>
      <c r="D288" s="168">
        <f>+'Sal by FERC'!D95</f>
        <v>10290443.940835584</v>
      </c>
      <c r="E288" s="168">
        <f>+'Sal by FERC'!E95</f>
        <v>6195.8176398024307</v>
      </c>
      <c r="F288" s="168">
        <f>+'Sal by FERC'!F95</f>
        <v>-542471.93286026479</v>
      </c>
      <c r="G288" s="168">
        <f>+'Sal by FERC'!G95</f>
        <v>11741209.633147947</v>
      </c>
      <c r="H288" s="423"/>
      <c r="I288" s="73">
        <f ca="1">+G288/$G$331</f>
        <v>7.9743086877599872E-2</v>
      </c>
      <c r="J288" s="168">
        <f>+'Sal by FERC'!J95</f>
        <v>59213.845864478215</v>
      </c>
      <c r="K288" s="168">
        <f>+'Sal by FERC'!K95</f>
        <v>70746.802093244623</v>
      </c>
      <c r="L288" s="168">
        <f>+'Sal by FERC'!L95</f>
        <v>185.87452919407292</v>
      </c>
      <c r="M288" s="168">
        <f>+'Sal by FERC'!M95</f>
        <v>-6052.0065718645455</v>
      </c>
      <c r="N288" s="168">
        <f>+'Sal by FERC'!N95</f>
        <v>124094.51591505235</v>
      </c>
      <c r="O288" s="423"/>
      <c r="P288" s="74"/>
      <c r="Q288" s="168">
        <f>+'Sal by FERC'!Q95</f>
        <v>2046255.6533973042</v>
      </c>
      <c r="R288" s="168">
        <f>+'Sal by FERC'!R95</f>
        <v>10361190.742928829</v>
      </c>
      <c r="S288" s="168">
        <f>+'Sal by FERC'!S95</f>
        <v>6381.6921689965038</v>
      </c>
      <c r="T288" s="168">
        <f>+'Sal by FERC'!T95</f>
        <v>-548523.93943212926</v>
      </c>
      <c r="U288" s="409">
        <f>+'Sal by FERC'!U95</f>
        <v>11865304.149062999</v>
      </c>
      <c r="X288" s="12"/>
      <c r="Y288"/>
      <c r="Z288"/>
      <c r="AA288"/>
      <c r="AB288"/>
      <c r="AC288" s="329"/>
      <c r="AD288"/>
    </row>
    <row r="289" spans="1:30" s="36" customFormat="1">
      <c r="A289" s="12">
        <f t="shared" si="137"/>
        <v>276</v>
      </c>
      <c r="B289" s="408" t="s">
        <v>2772</v>
      </c>
      <c r="C289" s="168">
        <f>+'Sal by FERC'!C96</f>
        <v>7460827.4710964691</v>
      </c>
      <c r="D289" s="168">
        <f>+'Sal by FERC'!D96</f>
        <v>18016958.365682002</v>
      </c>
      <c r="E289" s="168">
        <f>+'Sal by FERC'!E96</f>
        <v>6761.8617283374188</v>
      </c>
      <c r="F289" s="168">
        <f>+'Sal by FERC'!F96</f>
        <v>-1424004.5652701571</v>
      </c>
      <c r="G289" s="168">
        <f>+'Sal by FERC'!G96</f>
        <v>24060543.133236647</v>
      </c>
      <c r="H289" s="423"/>
      <c r="I289" s="72"/>
      <c r="J289" s="168">
        <f>+'Sal by FERC'!J96</f>
        <v>222332.65863867477</v>
      </c>
      <c r="K289" s="168">
        <f>+'Sal by FERC'!K96</f>
        <v>123866.58876406375</v>
      </c>
      <c r="L289" s="168">
        <f>+'Sal by FERC'!L96</f>
        <v>202.85585185012255</v>
      </c>
      <c r="M289" s="168">
        <f>+'Sal by FERC'!M96</f>
        <v>-6085.2012180531792</v>
      </c>
      <c r="N289" s="168">
        <f>+'Sal by FERC'!N96</f>
        <v>340316.90203653544</v>
      </c>
      <c r="O289" s="423"/>
      <c r="P289" s="74"/>
      <c r="Q289" s="168">
        <f>+'Sal by FERC'!Q96</f>
        <v>7683160.1297351439</v>
      </c>
      <c r="R289" s="168">
        <f>+'Sal by FERC'!R96</f>
        <v>18140824.954446066</v>
      </c>
      <c r="S289" s="168">
        <f>+'Sal by FERC'!S96</f>
        <v>6964.7175801875419</v>
      </c>
      <c r="T289" s="168">
        <f>+'Sal by FERC'!T96</f>
        <v>-1430089.7664882101</v>
      </c>
      <c r="U289" s="409">
        <f>+'Sal by FERC'!U96</f>
        <v>24400860.035273187</v>
      </c>
      <c r="X289" s="12"/>
      <c r="Y289"/>
      <c r="Z289"/>
      <c r="AA289"/>
      <c r="AB289"/>
      <c r="AC289" s="329"/>
      <c r="AD289"/>
    </row>
    <row r="290" spans="1:30" s="36" customFormat="1">
      <c r="A290" s="12">
        <f t="shared" si="137"/>
        <v>277</v>
      </c>
      <c r="B290" s="413"/>
      <c r="C290" s="71"/>
      <c r="D290" s="71"/>
      <c r="E290" s="71"/>
      <c r="F290" s="71"/>
      <c r="G290" s="71"/>
      <c r="H290" s="423"/>
      <c r="I290" s="72"/>
      <c r="J290" s="71"/>
      <c r="K290" s="71"/>
      <c r="L290" s="71"/>
      <c r="M290" s="71"/>
      <c r="N290" s="71"/>
      <c r="O290" s="423"/>
      <c r="P290" s="74"/>
      <c r="Q290" s="71"/>
      <c r="R290" s="71"/>
      <c r="S290" s="71"/>
      <c r="T290" s="71"/>
      <c r="U290" s="414"/>
      <c r="X290" s="12"/>
      <c r="Y290"/>
      <c r="Z290"/>
      <c r="AA290"/>
      <c r="AB290"/>
      <c r="AC290" s="329"/>
      <c r="AD290"/>
    </row>
    <row r="291" spans="1:30" s="36" customFormat="1">
      <c r="A291" s="12">
        <f t="shared" si="137"/>
        <v>278</v>
      </c>
      <c r="B291" s="410" t="s">
        <v>2766</v>
      </c>
      <c r="C291" s="168">
        <f>+'Sal by FERC'!C99</f>
        <v>61249.505229311442</v>
      </c>
      <c r="D291" s="168">
        <f>+'Sal by FERC'!D99</f>
        <v>176.9137533906779</v>
      </c>
      <c r="E291" s="168">
        <f>+'Sal by FERC'!E99</f>
        <v>36640.453899723419</v>
      </c>
      <c r="F291" s="168">
        <f>+'Sal by FERC'!F99</f>
        <v>0</v>
      </c>
      <c r="G291" s="168">
        <f>+'Sal by FERC'!G99</f>
        <v>98066.872882425538</v>
      </c>
      <c r="H291" s="423"/>
      <c r="I291" s="73">
        <f ca="1">+G291/$G$331</f>
        <v>6.6604339828835277E-4</v>
      </c>
      <c r="J291" s="168">
        <f>+'Sal by FERC'!J99</f>
        <v>1825.235255833481</v>
      </c>
      <c r="K291" s="168">
        <f>+'Sal by FERC'!K99</f>
        <v>1.2162820545609105</v>
      </c>
      <c r="L291" s="168">
        <f>+'Sal by FERC'!L99</f>
        <v>1099.2136169917026</v>
      </c>
      <c r="M291" s="168">
        <f>+'Sal by FERC'!M99</f>
        <v>0</v>
      </c>
      <c r="N291" s="168">
        <f>+'Sal by FERC'!N99</f>
        <v>2925.6651548797445</v>
      </c>
      <c r="O291" s="423"/>
      <c r="P291" s="74"/>
      <c r="Q291" s="168">
        <f>+'Sal by FERC'!Q99</f>
        <v>63074.740485144925</v>
      </c>
      <c r="R291" s="168">
        <f>+'Sal by FERC'!R99</f>
        <v>178.1300354452388</v>
      </c>
      <c r="S291" s="168">
        <f>+'Sal by FERC'!S99</f>
        <v>37739.667516715119</v>
      </c>
      <c r="T291" s="168">
        <f>+'Sal by FERC'!T99</f>
        <v>0</v>
      </c>
      <c r="U291" s="409">
        <f>+'Sal by FERC'!U99</f>
        <v>100992.53803730529</v>
      </c>
      <c r="X291" s="12"/>
      <c r="Y291"/>
      <c r="Z291"/>
      <c r="AA291"/>
      <c r="AB291"/>
      <c r="AC291" s="329"/>
      <c r="AD291"/>
    </row>
    <row r="292" spans="1:30" s="36" customFormat="1">
      <c r="A292" s="12">
        <f t="shared" si="137"/>
        <v>279</v>
      </c>
      <c r="B292" s="410" t="s">
        <v>2768</v>
      </c>
      <c r="C292" s="168">
        <f>+'Sal by FERC'!C103</f>
        <v>0</v>
      </c>
      <c r="D292" s="168">
        <f>+'Sal by FERC'!D103</f>
        <v>0</v>
      </c>
      <c r="E292" s="168">
        <f>+'Sal by FERC'!E103</f>
        <v>0</v>
      </c>
      <c r="F292" s="168">
        <f>+'Sal by FERC'!F103</f>
        <v>0</v>
      </c>
      <c r="G292" s="168">
        <f>+'Sal by FERC'!G103</f>
        <v>0</v>
      </c>
      <c r="H292" s="423"/>
      <c r="I292" s="73">
        <f ca="1">+G292/$G$331</f>
        <v>0</v>
      </c>
      <c r="J292" s="168">
        <f>+'Sal by FERC'!J103</f>
        <v>0</v>
      </c>
      <c r="K292" s="168">
        <f>+'Sal by FERC'!K103</f>
        <v>0</v>
      </c>
      <c r="L292" s="168">
        <f>+'Sal by FERC'!L103</f>
        <v>0</v>
      </c>
      <c r="M292" s="168">
        <f>+'Sal by FERC'!M103</f>
        <v>0</v>
      </c>
      <c r="N292" s="168">
        <f>+'Sal by FERC'!N103</f>
        <v>0</v>
      </c>
      <c r="O292" s="423"/>
      <c r="P292" s="74"/>
      <c r="Q292" s="168">
        <f>+'Sal by FERC'!Q103</f>
        <v>0</v>
      </c>
      <c r="R292" s="168">
        <f>+'Sal by FERC'!R103</f>
        <v>0</v>
      </c>
      <c r="S292" s="168">
        <f>+'Sal by FERC'!S103</f>
        <v>0</v>
      </c>
      <c r="T292" s="168">
        <f>+'Sal by FERC'!T103</f>
        <v>0</v>
      </c>
      <c r="U292" s="409">
        <f>+'Sal by FERC'!U103</f>
        <v>0</v>
      </c>
      <c r="X292" s="12"/>
      <c r="Y292"/>
      <c r="Z292"/>
      <c r="AA292"/>
      <c r="AB292"/>
      <c r="AC292" s="329"/>
      <c r="AD292"/>
    </row>
    <row r="293" spans="1:30" s="36" customFormat="1">
      <c r="A293" s="12">
        <f t="shared" si="137"/>
        <v>280</v>
      </c>
      <c r="B293" s="408" t="s">
        <v>2773</v>
      </c>
      <c r="C293" s="168">
        <f>+'Sal by FERC'!C104</f>
        <v>61249.505229311442</v>
      </c>
      <c r="D293" s="168">
        <f>+'Sal by FERC'!D104</f>
        <v>176.9137533906779</v>
      </c>
      <c r="E293" s="168">
        <f>+'Sal by FERC'!E104</f>
        <v>36640.453899723419</v>
      </c>
      <c r="F293" s="168">
        <f>+'Sal by FERC'!F104</f>
        <v>0</v>
      </c>
      <c r="G293" s="168">
        <f>+'Sal by FERC'!G104</f>
        <v>98066.872882425538</v>
      </c>
      <c r="H293" s="423"/>
      <c r="I293" s="72"/>
      <c r="J293" s="168">
        <f>+'Sal by FERC'!J104</f>
        <v>1825.235255833481</v>
      </c>
      <c r="K293" s="168">
        <f>+'Sal by FERC'!K104</f>
        <v>1.2162820545609105</v>
      </c>
      <c r="L293" s="168">
        <f>+'Sal by FERC'!L104</f>
        <v>1099.2136169917026</v>
      </c>
      <c r="M293" s="168">
        <f>+'Sal by FERC'!M104</f>
        <v>0</v>
      </c>
      <c r="N293" s="168">
        <f>+'Sal by FERC'!N104</f>
        <v>2925.6651548797445</v>
      </c>
      <c r="O293" s="423"/>
      <c r="P293" s="74"/>
      <c r="Q293" s="168">
        <f>+'Sal by FERC'!Q104</f>
        <v>63074.740485144925</v>
      </c>
      <c r="R293" s="168">
        <f>+'Sal by FERC'!R104</f>
        <v>178.1300354452388</v>
      </c>
      <c r="S293" s="168">
        <f>+'Sal by FERC'!S104</f>
        <v>37739.667516715119</v>
      </c>
      <c r="T293" s="168">
        <f>+'Sal by FERC'!T104</f>
        <v>0</v>
      </c>
      <c r="U293" s="409">
        <f>+'Sal by FERC'!U104</f>
        <v>100992.53803730529</v>
      </c>
      <c r="X293" s="12"/>
      <c r="Y293"/>
      <c r="Z293"/>
      <c r="AA293"/>
      <c r="AB293"/>
      <c r="AC293" s="329"/>
      <c r="AD293"/>
    </row>
    <row r="294" spans="1:30" s="36" customFormat="1">
      <c r="A294" s="12">
        <f t="shared" si="137"/>
        <v>281</v>
      </c>
      <c r="B294" s="413"/>
      <c r="C294" s="71"/>
      <c r="D294" s="71"/>
      <c r="E294" s="71"/>
      <c r="F294" s="71"/>
      <c r="G294" s="71"/>
      <c r="H294" s="423"/>
      <c r="I294" s="72"/>
      <c r="J294" s="71"/>
      <c r="K294" s="71"/>
      <c r="L294" s="71"/>
      <c r="M294" s="71"/>
      <c r="N294" s="71"/>
      <c r="O294" s="423"/>
      <c r="P294" s="74"/>
      <c r="Q294" s="71"/>
      <c r="R294" s="71"/>
      <c r="S294" s="71"/>
      <c r="T294" s="71"/>
      <c r="U294" s="414"/>
      <c r="X294" s="12"/>
      <c r="Y294"/>
      <c r="Z294"/>
      <c r="AA294"/>
      <c r="AB294"/>
      <c r="AC294" s="329"/>
      <c r="AD294"/>
    </row>
    <row r="295" spans="1:30" s="36" customFormat="1">
      <c r="A295" s="12">
        <f t="shared" si="137"/>
        <v>282</v>
      </c>
      <c r="B295" s="410" t="s">
        <v>2766</v>
      </c>
      <c r="C295" s="168">
        <f>+'Sal by FERC'!C108</f>
        <v>184706.61298485452</v>
      </c>
      <c r="D295" s="168">
        <f>+'Sal by FERC'!D108</f>
        <v>0</v>
      </c>
      <c r="E295" s="168">
        <f>+'Sal by FERC'!E108</f>
        <v>133700.43120307373</v>
      </c>
      <c r="F295" s="168">
        <f>+'Sal by FERC'!F108</f>
        <v>0</v>
      </c>
      <c r="G295" s="168">
        <f>+'Sal by FERC'!G108</f>
        <v>318407.04418792826</v>
      </c>
      <c r="H295" s="423"/>
      <c r="I295" s="73">
        <f ca="1">+G295/$G$331</f>
        <v>2.1625336213599486E-3</v>
      </c>
      <c r="J295" s="168">
        <f>+'Sal by FERC'!J108</f>
        <v>5504.2570669486649</v>
      </c>
      <c r="K295" s="168">
        <f>+'Sal by FERC'!K108</f>
        <v>0</v>
      </c>
      <c r="L295" s="168">
        <f>+'Sal by FERC'!L108</f>
        <v>4011.0129360922119</v>
      </c>
      <c r="M295" s="168">
        <f>+'Sal by FERC'!M108</f>
        <v>0</v>
      </c>
      <c r="N295" s="168">
        <f>+'Sal by FERC'!N108</f>
        <v>9515.2700030408778</v>
      </c>
      <c r="O295" s="423"/>
      <c r="P295" s="74"/>
      <c r="Q295" s="168">
        <f>+'Sal by FERC'!Q108</f>
        <v>190210.87005180318</v>
      </c>
      <c r="R295" s="168">
        <f>+'Sal by FERC'!R108</f>
        <v>0</v>
      </c>
      <c r="S295" s="168">
        <f>+'Sal by FERC'!S108</f>
        <v>137711.44413916595</v>
      </c>
      <c r="T295" s="168">
        <f>+'Sal by FERC'!T108</f>
        <v>0</v>
      </c>
      <c r="U295" s="409">
        <f>+'Sal by FERC'!U108</f>
        <v>327922.3141909691</v>
      </c>
      <c r="X295" s="12"/>
      <c r="Y295"/>
      <c r="Z295"/>
      <c r="AA295"/>
      <c r="AB295"/>
      <c r="AC295" s="329"/>
      <c r="AD295"/>
    </row>
    <row r="296" spans="1:30" s="36" customFormat="1">
      <c r="A296" s="12">
        <f t="shared" si="137"/>
        <v>283</v>
      </c>
      <c r="B296" s="408" t="s">
        <v>2774</v>
      </c>
      <c r="C296" s="168">
        <f>+'Sal by FERC'!C109</f>
        <v>184706.61298485452</v>
      </c>
      <c r="D296" s="168">
        <f>+'Sal by FERC'!D109</f>
        <v>0</v>
      </c>
      <c r="E296" s="168">
        <f>+'Sal by FERC'!E109</f>
        <v>133700.43120307373</v>
      </c>
      <c r="F296" s="168">
        <f>+'Sal by FERC'!F109</f>
        <v>0</v>
      </c>
      <c r="G296" s="168">
        <f>+'Sal by FERC'!G109</f>
        <v>318407.04418792826</v>
      </c>
      <c r="H296" s="423"/>
      <c r="I296" s="72"/>
      <c r="J296" s="168">
        <f>+'Sal by FERC'!J109</f>
        <v>5504.2570669486649</v>
      </c>
      <c r="K296" s="168">
        <f>+'Sal by FERC'!K109</f>
        <v>0</v>
      </c>
      <c r="L296" s="168">
        <f>+'Sal by FERC'!L109</f>
        <v>4011.0129360922119</v>
      </c>
      <c r="M296" s="168">
        <f>+'Sal by FERC'!M109</f>
        <v>0</v>
      </c>
      <c r="N296" s="168">
        <f>+'Sal by FERC'!N109</f>
        <v>9515.2700030408778</v>
      </c>
      <c r="O296" s="423"/>
      <c r="P296" s="74"/>
      <c r="Q296" s="168">
        <f>+'Sal by FERC'!Q109</f>
        <v>190210.87005180318</v>
      </c>
      <c r="R296" s="168">
        <f>+'Sal by FERC'!R109</f>
        <v>0</v>
      </c>
      <c r="S296" s="168">
        <f>+'Sal by FERC'!S109</f>
        <v>137711.44413916595</v>
      </c>
      <c r="T296" s="168">
        <f>+'Sal by FERC'!T109</f>
        <v>0</v>
      </c>
      <c r="U296" s="409">
        <f>+'Sal by FERC'!U109</f>
        <v>327922.3141909691</v>
      </c>
      <c r="X296" s="12"/>
      <c r="Y296"/>
      <c r="Z296"/>
      <c r="AA296"/>
      <c r="AB296"/>
      <c r="AC296" s="329"/>
      <c r="AD296"/>
    </row>
    <row r="297" spans="1:30" s="36" customFormat="1">
      <c r="A297" s="12">
        <f t="shared" si="137"/>
        <v>284</v>
      </c>
      <c r="B297" s="413"/>
      <c r="C297" s="71"/>
      <c r="D297" s="71"/>
      <c r="E297" s="71"/>
      <c r="F297" s="71"/>
      <c r="G297" s="71"/>
      <c r="H297" s="423"/>
      <c r="I297" s="72"/>
      <c r="J297" s="71"/>
      <c r="K297" s="71"/>
      <c r="L297" s="71"/>
      <c r="M297" s="71"/>
      <c r="N297" s="71"/>
      <c r="O297" s="423"/>
      <c r="P297" s="74"/>
      <c r="Q297" s="71"/>
      <c r="R297" s="71"/>
      <c r="S297" s="71"/>
      <c r="T297" s="71"/>
      <c r="U297" s="414"/>
      <c r="X297" s="12"/>
      <c r="Y297"/>
      <c r="Z297"/>
      <c r="AA297"/>
      <c r="AB297"/>
      <c r="AC297" s="329"/>
      <c r="AD297"/>
    </row>
    <row r="298" spans="1:30" s="36" customFormat="1">
      <c r="A298" s="12">
        <f t="shared" si="137"/>
        <v>285</v>
      </c>
      <c r="B298" s="411" t="s">
        <v>2766</v>
      </c>
      <c r="C298" s="168">
        <f>+'Sal by FERC'!C115</f>
        <v>242216.98695082811</v>
      </c>
      <c r="D298" s="168">
        <f>+'Sal by FERC'!D115</f>
        <v>3616.5304318496801</v>
      </c>
      <c r="E298" s="168">
        <f>+'Sal by FERC'!E115</f>
        <v>317536.4389911844</v>
      </c>
      <c r="F298" s="168">
        <f>+'Sal by FERC'!F115</f>
        <v>26821.072664335352</v>
      </c>
      <c r="G298" s="168">
        <f>+'Sal by FERC'!G115</f>
        <v>590191.02903819759</v>
      </c>
      <c r="H298" s="424"/>
      <c r="I298" s="73">
        <f ca="1">+G298/$G$331</f>
        <v>4.0084161660909525E-3</v>
      </c>
      <c r="J298" s="168">
        <f>+'Sal by FERC'!J115</f>
        <v>7218.0662111346774</v>
      </c>
      <c r="K298" s="168">
        <f>+'Sal by FERC'!K115</f>
        <v>17.564462984112435</v>
      </c>
      <c r="L298" s="168">
        <f>+'Sal by FERC'!L115</f>
        <v>9526.0931697355318</v>
      </c>
      <c r="M298" s="168">
        <f>+'Sal by FERC'!M115</f>
        <v>802.41326099760852</v>
      </c>
      <c r="N298" s="168">
        <f>+'Sal by FERC'!N115</f>
        <v>17564.137104851929</v>
      </c>
      <c r="O298" s="424"/>
      <c r="P298" s="74"/>
      <c r="Q298" s="168">
        <f>+'Sal by FERC'!Q115</f>
        <v>249435.0531619628</v>
      </c>
      <c r="R298" s="168">
        <f>+'Sal by FERC'!R115</f>
        <v>3634.0948948337928</v>
      </c>
      <c r="S298" s="168">
        <f>+'Sal by FERC'!S115</f>
        <v>327062.53216091997</v>
      </c>
      <c r="T298" s="168">
        <f>+'Sal by FERC'!T115</f>
        <v>27623.48592533296</v>
      </c>
      <c r="U298" s="409">
        <f>+'Sal by FERC'!U115</f>
        <v>607755.16614304949</v>
      </c>
      <c r="X298" s="12"/>
      <c r="Y298"/>
      <c r="Z298"/>
      <c r="AA298"/>
      <c r="AB298"/>
      <c r="AC298" s="329"/>
      <c r="AD298"/>
    </row>
    <row r="299" spans="1:30" s="36" customFormat="1">
      <c r="A299" s="12">
        <f t="shared" si="137"/>
        <v>286</v>
      </c>
      <c r="B299" s="411" t="s">
        <v>2768</v>
      </c>
      <c r="C299" s="168">
        <f>+'Sal by FERC'!C129</f>
        <v>117026.21575184517</v>
      </c>
      <c r="D299" s="168">
        <f>+'Sal by FERC'!D129</f>
        <v>0</v>
      </c>
      <c r="E299" s="168">
        <f>+'Sal by FERC'!E129</f>
        <v>132520.53806405171</v>
      </c>
      <c r="F299" s="168">
        <f>+'Sal by FERC'!F129</f>
        <v>21755.208134040193</v>
      </c>
      <c r="G299" s="168">
        <f>+'Sal by FERC'!G129</f>
        <v>271301.9619499371</v>
      </c>
      <c r="H299" s="424"/>
      <c r="I299" s="73">
        <f ca="1">+G299/$G$331</f>
        <v>1.8426087769320147E-3</v>
      </c>
      <c r="J299" s="168">
        <f>+'Sal by FERC'!J129</f>
        <v>3487.3812294049862</v>
      </c>
      <c r="K299" s="168">
        <f>+'Sal by FERC'!K129</f>
        <v>0</v>
      </c>
      <c r="L299" s="168">
        <f>+'Sal by FERC'!L129</f>
        <v>3975.6161419215514</v>
      </c>
      <c r="M299" s="168">
        <f>+'Sal by FERC'!M129</f>
        <v>650.47016268873347</v>
      </c>
      <c r="N299" s="168">
        <f>+'Sal by FERC'!N129</f>
        <v>8113.4675340152708</v>
      </c>
      <c r="O299" s="424"/>
      <c r="P299" s="74"/>
      <c r="Q299" s="168">
        <f>+'Sal by FERC'!Q129</f>
        <v>120513.59698125014</v>
      </c>
      <c r="R299" s="168">
        <f>+'Sal by FERC'!R129</f>
        <v>0</v>
      </c>
      <c r="S299" s="168">
        <f>+'Sal by FERC'!S129</f>
        <v>136496.15420597326</v>
      </c>
      <c r="T299" s="168">
        <f>+'Sal by FERC'!T129</f>
        <v>22405.678296728925</v>
      </c>
      <c r="U299" s="409">
        <f>+'Sal by FERC'!U129</f>
        <v>279415.42948395235</v>
      </c>
      <c r="X299" s="12"/>
      <c r="Y299"/>
      <c r="Z299"/>
      <c r="AA299"/>
      <c r="AB299"/>
      <c r="AC299" s="329"/>
      <c r="AD299"/>
    </row>
    <row r="300" spans="1:30" s="36" customFormat="1">
      <c r="A300" s="12">
        <f t="shared" si="137"/>
        <v>287</v>
      </c>
      <c r="B300" s="408" t="s">
        <v>2775</v>
      </c>
      <c r="C300" s="168">
        <f>+'Sal by FERC'!C130</f>
        <v>359243.20270267327</v>
      </c>
      <c r="D300" s="168">
        <f>+'Sal by FERC'!D130</f>
        <v>3616.5304318496801</v>
      </c>
      <c r="E300" s="168">
        <f>+'Sal by FERC'!E130</f>
        <v>450056.97705523612</v>
      </c>
      <c r="F300" s="168">
        <f>+'Sal by FERC'!F130</f>
        <v>48576.280798375548</v>
      </c>
      <c r="G300" s="168">
        <f>+'Sal by FERC'!G130</f>
        <v>861492.99098813464</v>
      </c>
      <c r="H300" s="423"/>
      <c r="I300" s="72"/>
      <c r="J300" s="168">
        <f>+'Sal by FERC'!J130</f>
        <v>10705.447440539663</v>
      </c>
      <c r="K300" s="168">
        <f>+'Sal by FERC'!K130</f>
        <v>17.564462984112435</v>
      </c>
      <c r="L300" s="168">
        <f>+'Sal by FERC'!L130</f>
        <v>13501.709311657083</v>
      </c>
      <c r="M300" s="168">
        <f>+'Sal by FERC'!M130</f>
        <v>1452.883423686342</v>
      </c>
      <c r="N300" s="168">
        <f>+'Sal by FERC'!N130</f>
        <v>25677.6046388672</v>
      </c>
      <c r="O300" s="423"/>
      <c r="P300" s="74"/>
      <c r="Q300" s="168">
        <f>+'Sal by FERC'!Q130</f>
        <v>369948.65014321293</v>
      </c>
      <c r="R300" s="168">
        <f>+'Sal by FERC'!R130</f>
        <v>3634.0948948337928</v>
      </c>
      <c r="S300" s="168">
        <f>+'Sal by FERC'!S130</f>
        <v>463558.68636689323</v>
      </c>
      <c r="T300" s="168">
        <f>+'Sal by FERC'!T130</f>
        <v>50029.164222061881</v>
      </c>
      <c r="U300" s="409">
        <f>+'Sal by FERC'!U130</f>
        <v>887170.59562700184</v>
      </c>
      <c r="X300" s="12"/>
      <c r="Y300"/>
      <c r="Z300"/>
      <c r="AA300"/>
      <c r="AB300"/>
      <c r="AC300" s="329"/>
      <c r="AD300"/>
    </row>
    <row r="301" spans="1:30" s="36" customFormat="1">
      <c r="A301" s="12">
        <f t="shared" si="137"/>
        <v>288</v>
      </c>
      <c r="B301" s="413"/>
      <c r="C301" s="71"/>
      <c r="D301" s="71"/>
      <c r="E301" s="71"/>
      <c r="F301" s="71"/>
      <c r="G301" s="71"/>
      <c r="H301" s="423"/>
      <c r="I301" s="72"/>
      <c r="J301" s="71"/>
      <c r="K301" s="71"/>
      <c r="L301" s="71"/>
      <c r="M301" s="71"/>
      <c r="N301" s="71"/>
      <c r="O301" s="423"/>
      <c r="P301" s="74"/>
      <c r="Q301" s="71"/>
      <c r="R301" s="71"/>
      <c r="S301" s="71"/>
      <c r="T301" s="71"/>
      <c r="U301" s="414"/>
      <c r="X301" s="12"/>
      <c r="Y301"/>
      <c r="Z301"/>
      <c r="AA301"/>
      <c r="AB301"/>
      <c r="AC301" s="329"/>
      <c r="AD301"/>
    </row>
    <row r="302" spans="1:30" s="36" customFormat="1">
      <c r="A302" s="12">
        <f t="shared" si="137"/>
        <v>289</v>
      </c>
      <c r="B302" s="410" t="s">
        <v>2766</v>
      </c>
      <c r="C302" s="168">
        <f>+'Sal by FERC'!C134</f>
        <v>0</v>
      </c>
      <c r="D302" s="168">
        <f>+'Sal by FERC'!D134</f>
        <v>0</v>
      </c>
      <c r="E302" s="168">
        <f>+'Sal by FERC'!E134</f>
        <v>0</v>
      </c>
      <c r="F302" s="168">
        <f>+'Sal by FERC'!F134</f>
        <v>0</v>
      </c>
      <c r="G302" s="168">
        <f>+'Sal by FERC'!G134</f>
        <v>0</v>
      </c>
      <c r="H302" s="423"/>
      <c r="I302" s="73">
        <f ca="1">+G302/$G$331</f>
        <v>0</v>
      </c>
      <c r="J302" s="168">
        <f>+'Sal by FERC'!J134</f>
        <v>0</v>
      </c>
      <c r="K302" s="168">
        <f>+'Sal by FERC'!K134</f>
        <v>0</v>
      </c>
      <c r="L302" s="168">
        <f>+'Sal by FERC'!L134</f>
        <v>0</v>
      </c>
      <c r="M302" s="168">
        <f>+'Sal by FERC'!M134</f>
        <v>0</v>
      </c>
      <c r="N302" s="168">
        <f>+'Sal by FERC'!N134</f>
        <v>0</v>
      </c>
      <c r="O302" s="423"/>
      <c r="P302" s="74"/>
      <c r="Q302" s="168">
        <f>+'Sal by FERC'!Q134</f>
        <v>0</v>
      </c>
      <c r="R302" s="168">
        <f>+'Sal by FERC'!R134</f>
        <v>0</v>
      </c>
      <c r="S302" s="168">
        <f>+'Sal by FERC'!S134</f>
        <v>0</v>
      </c>
      <c r="T302" s="168">
        <f>+'Sal by FERC'!T134</f>
        <v>0</v>
      </c>
      <c r="U302" s="409">
        <f>+'Sal by FERC'!U134</f>
        <v>0</v>
      </c>
      <c r="X302" s="12"/>
      <c r="Y302"/>
      <c r="Z302"/>
      <c r="AA302"/>
      <c r="AB302"/>
      <c r="AC302" s="329"/>
      <c r="AD302"/>
    </row>
    <row r="303" spans="1:30" s="36" customFormat="1">
      <c r="A303" s="12">
        <f t="shared" si="137"/>
        <v>290</v>
      </c>
      <c r="B303" s="410" t="s">
        <v>2768</v>
      </c>
      <c r="C303" s="168">
        <f>+'Sal by FERC'!C140</f>
        <v>0</v>
      </c>
      <c r="D303" s="168">
        <f>+'Sal by FERC'!D140</f>
        <v>0</v>
      </c>
      <c r="E303" s="168">
        <f>+'Sal by FERC'!E140</f>
        <v>0</v>
      </c>
      <c r="F303" s="168">
        <f>+'Sal by FERC'!F140</f>
        <v>0</v>
      </c>
      <c r="G303" s="168">
        <f>+'Sal by FERC'!G140</f>
        <v>0</v>
      </c>
      <c r="H303" s="423"/>
      <c r="I303" s="73">
        <f ca="1">+G303/$G$331</f>
        <v>0</v>
      </c>
      <c r="J303" s="168">
        <f>+'Sal by FERC'!J140</f>
        <v>0</v>
      </c>
      <c r="K303" s="168">
        <f>+'Sal by FERC'!K140</f>
        <v>0</v>
      </c>
      <c r="L303" s="168">
        <f>+'Sal by FERC'!L140</f>
        <v>0</v>
      </c>
      <c r="M303" s="168">
        <f>+'Sal by FERC'!M140</f>
        <v>0</v>
      </c>
      <c r="N303" s="168">
        <f>+'Sal by FERC'!N140</f>
        <v>0</v>
      </c>
      <c r="O303" s="423"/>
      <c r="P303" s="74"/>
      <c r="Q303" s="168">
        <f>+'Sal by FERC'!Q140</f>
        <v>0</v>
      </c>
      <c r="R303" s="168">
        <f>+'Sal by FERC'!R140</f>
        <v>0</v>
      </c>
      <c r="S303" s="168">
        <f>+'Sal by FERC'!S140</f>
        <v>0</v>
      </c>
      <c r="T303" s="168">
        <f>+'Sal by FERC'!T140</f>
        <v>0</v>
      </c>
      <c r="U303" s="409">
        <f>+'Sal by FERC'!U140</f>
        <v>0</v>
      </c>
      <c r="X303" s="12"/>
      <c r="Y303"/>
      <c r="Z303"/>
      <c r="AA303"/>
      <c r="AB303"/>
      <c r="AC303" s="329"/>
      <c r="AD303"/>
    </row>
    <row r="304" spans="1:30" s="36" customFormat="1">
      <c r="A304" s="12">
        <f t="shared" si="137"/>
        <v>291</v>
      </c>
      <c r="B304" s="408" t="s">
        <v>2771</v>
      </c>
      <c r="C304" s="168">
        <f>+'Sal by FERC'!C141</f>
        <v>0</v>
      </c>
      <c r="D304" s="168">
        <f>+'Sal by FERC'!D141</f>
        <v>0</v>
      </c>
      <c r="E304" s="168">
        <f>+'Sal by FERC'!E141</f>
        <v>0</v>
      </c>
      <c r="F304" s="168">
        <f>+'Sal by FERC'!F141</f>
        <v>0</v>
      </c>
      <c r="G304" s="168">
        <f>+'Sal by FERC'!G141</f>
        <v>0</v>
      </c>
      <c r="H304" s="423"/>
      <c r="I304" s="72"/>
      <c r="J304" s="168">
        <f>+'Sal by FERC'!J141</f>
        <v>0</v>
      </c>
      <c r="K304" s="168">
        <f>+'Sal by FERC'!K141</f>
        <v>0</v>
      </c>
      <c r="L304" s="168">
        <f>+'Sal by FERC'!L141</f>
        <v>0</v>
      </c>
      <c r="M304" s="168">
        <f>+'Sal by FERC'!M141</f>
        <v>0</v>
      </c>
      <c r="N304" s="168">
        <f>+'Sal by FERC'!N141</f>
        <v>0</v>
      </c>
      <c r="O304" s="423"/>
      <c r="P304" s="74"/>
      <c r="Q304" s="168">
        <f>+'Sal by FERC'!Q141</f>
        <v>0</v>
      </c>
      <c r="R304" s="168">
        <f>+'Sal by FERC'!R141</f>
        <v>0</v>
      </c>
      <c r="S304" s="168">
        <f>+'Sal by FERC'!S141</f>
        <v>0</v>
      </c>
      <c r="T304" s="168">
        <f>+'Sal by FERC'!T141</f>
        <v>0</v>
      </c>
      <c r="U304" s="409">
        <f>+'Sal by FERC'!U141</f>
        <v>0</v>
      </c>
      <c r="X304" s="12"/>
      <c r="Y304"/>
      <c r="Z304"/>
      <c r="AA304"/>
      <c r="AB304"/>
      <c r="AC304" s="329"/>
      <c r="AD304"/>
    </row>
    <row r="305" spans="1:30" s="36" customFormat="1">
      <c r="A305" s="12">
        <f t="shared" si="137"/>
        <v>292</v>
      </c>
      <c r="B305" s="413"/>
      <c r="C305" s="71"/>
      <c r="D305" s="71"/>
      <c r="E305" s="71"/>
      <c r="F305" s="71"/>
      <c r="G305" s="71"/>
      <c r="H305" s="423"/>
      <c r="I305" s="72"/>
      <c r="J305" s="71"/>
      <c r="K305" s="71"/>
      <c r="L305" s="71"/>
      <c r="M305" s="71"/>
      <c r="N305" s="71"/>
      <c r="O305" s="423"/>
      <c r="P305" s="74"/>
      <c r="Q305" s="71"/>
      <c r="R305" s="71"/>
      <c r="S305" s="71"/>
      <c r="T305" s="71"/>
      <c r="U305" s="414"/>
      <c r="X305" s="12"/>
      <c r="Y305"/>
      <c r="Z305"/>
      <c r="AA305"/>
      <c r="AB305"/>
      <c r="AC305" s="329"/>
      <c r="AD305"/>
    </row>
    <row r="306" spans="1:30" s="36" customFormat="1">
      <c r="A306" s="12">
        <f t="shared" si="137"/>
        <v>293</v>
      </c>
      <c r="B306" s="410" t="s">
        <v>2766</v>
      </c>
      <c r="C306" s="168">
        <f>+'Sal by FERC'!C152</f>
        <v>8193809.8346101353</v>
      </c>
      <c r="D306" s="168">
        <f>+'Sal by FERC'!D152</f>
        <v>966277.98525754618</v>
      </c>
      <c r="E306" s="168">
        <f>+'Sal by FERC'!E152</f>
        <v>11798109.233987954</v>
      </c>
      <c r="F306" s="168">
        <f>+'Sal by FERC'!F152</f>
        <v>-141681.42113383586</v>
      </c>
      <c r="G306" s="168">
        <f>+'Sal by FERC'!G152</f>
        <v>20816515.6327218</v>
      </c>
      <c r="H306" s="423"/>
      <c r="I306" s="73">
        <f ca="1">+G306/$G$331</f>
        <v>0.14138008488517151</v>
      </c>
      <c r="J306" s="168">
        <f>+'Sal by FERC'!J152</f>
        <v>244175.53307138206</v>
      </c>
      <c r="K306" s="168">
        <f>+'Sal by FERC'!K152</f>
        <v>6643.1611486456313</v>
      </c>
      <c r="L306" s="168">
        <f>+'Sal by FERC'!L152</f>
        <v>353943.27701963851</v>
      </c>
      <c r="M306" s="168">
        <f>+'Sal by FERC'!M152</f>
        <v>-4155.6180863812397</v>
      </c>
      <c r="N306" s="168">
        <f>+'Sal by FERC'!N152</f>
        <v>600606.35315328499</v>
      </c>
      <c r="O306" s="423"/>
      <c r="P306" s="74"/>
      <c r="Q306" s="168">
        <f>+'Sal by FERC'!Q152</f>
        <v>8437985.3676815163</v>
      </c>
      <c r="R306" s="168">
        <f>+'Sal by FERC'!R152</f>
        <v>972921.14640619187</v>
      </c>
      <c r="S306" s="168">
        <f>+'Sal by FERC'!S152</f>
        <v>12152052.51100759</v>
      </c>
      <c r="T306" s="168">
        <f>+'Sal by FERC'!T152</f>
        <v>-145837.03922021712</v>
      </c>
      <c r="U306" s="409">
        <f>+'Sal by FERC'!U152</f>
        <v>21417121.985875085</v>
      </c>
      <c r="X306" s="12"/>
      <c r="Y306"/>
      <c r="Z306"/>
      <c r="AA306"/>
      <c r="AB306"/>
      <c r="AC306" s="329"/>
      <c r="AD306"/>
    </row>
    <row r="307" spans="1:30" s="36" customFormat="1">
      <c r="A307" s="12">
        <f t="shared" si="137"/>
        <v>294</v>
      </c>
      <c r="B307" s="410" t="s">
        <v>2768</v>
      </c>
      <c r="C307" s="168">
        <f>+'Sal by FERC'!C160</f>
        <v>1536635.4925603443</v>
      </c>
      <c r="D307" s="168">
        <f>+'Sal by FERC'!D160</f>
        <v>114169.28983842605</v>
      </c>
      <c r="E307" s="168">
        <f>+'Sal by FERC'!E160</f>
        <v>3658244.3771520616</v>
      </c>
      <c r="F307" s="168">
        <f>+'Sal by FERC'!F160</f>
        <v>29283.74179696494</v>
      </c>
      <c r="G307" s="168">
        <f>+'Sal by FERC'!G160</f>
        <v>5338332.9013477964</v>
      </c>
      <c r="H307" s="423"/>
      <c r="I307" s="73">
        <f ca="1">+G307/$G$331</f>
        <v>3.6256498064040917E-2</v>
      </c>
      <c r="J307" s="168">
        <f>+'Sal by FERC'!J160</f>
        <v>45791.737678298261</v>
      </c>
      <c r="K307" s="168">
        <f>+'Sal by FERC'!K160</f>
        <v>784.9138676391791</v>
      </c>
      <c r="L307" s="168">
        <f>+'Sal by FERC'!L160</f>
        <v>109747.33131456183</v>
      </c>
      <c r="M307" s="168">
        <f>+'Sal by FERC'!M160</f>
        <v>860.51658073156239</v>
      </c>
      <c r="N307" s="168">
        <f>+'Sal by FERC'!N160</f>
        <v>157184.49944123084</v>
      </c>
      <c r="O307" s="423"/>
      <c r="P307" s="74"/>
      <c r="Q307" s="168">
        <f>+'Sal by FERC'!Q160</f>
        <v>1582427.2302386428</v>
      </c>
      <c r="R307" s="168">
        <f>+'Sal by FERC'!R160</f>
        <v>114954.20370606522</v>
      </c>
      <c r="S307" s="168">
        <f>+'Sal by FERC'!S160</f>
        <v>3767991.708466623</v>
      </c>
      <c r="T307" s="168">
        <f>+'Sal by FERC'!T160</f>
        <v>30144.2583776965</v>
      </c>
      <c r="U307" s="409">
        <f>+'Sal by FERC'!U160</f>
        <v>5495517.400789028</v>
      </c>
      <c r="X307" s="12"/>
      <c r="Y307"/>
      <c r="Z307"/>
      <c r="AA307"/>
      <c r="AB307"/>
      <c r="AC307" s="329"/>
      <c r="AD307"/>
    </row>
    <row r="308" spans="1:30" s="36" customFormat="1">
      <c r="A308" s="12">
        <f t="shared" si="137"/>
        <v>295</v>
      </c>
      <c r="B308" s="408" t="s">
        <v>2772</v>
      </c>
      <c r="C308" s="168">
        <f>+'Sal by FERC'!C161</f>
        <v>9730445.32717048</v>
      </c>
      <c r="D308" s="168">
        <f>+'Sal by FERC'!D161</f>
        <v>1080447.2750959722</v>
      </c>
      <c r="E308" s="168">
        <f>+'Sal by FERC'!E161</f>
        <v>15456353.611140015</v>
      </c>
      <c r="F308" s="168">
        <f>+'Sal by FERC'!F161</f>
        <v>-112397.67933687092</v>
      </c>
      <c r="G308" s="168">
        <f>+'Sal by FERC'!G161</f>
        <v>26154848.534069598</v>
      </c>
      <c r="H308" s="423"/>
      <c r="I308" s="72"/>
      <c r="J308" s="168">
        <f>+'Sal by FERC'!J161</f>
        <v>289967.27074968035</v>
      </c>
      <c r="K308" s="168">
        <f>+'Sal by FERC'!K161</f>
        <v>7428.0750162848108</v>
      </c>
      <c r="L308" s="168">
        <f>+'Sal by FERC'!L161</f>
        <v>463690.60833420034</v>
      </c>
      <c r="M308" s="168">
        <f>+'Sal by FERC'!M161</f>
        <v>-3295.1015056496772</v>
      </c>
      <c r="N308" s="168">
        <f>+'Sal by FERC'!N161</f>
        <v>757790.85259451577</v>
      </c>
      <c r="O308" s="423"/>
      <c r="P308" s="74"/>
      <c r="Q308" s="168">
        <f>+'Sal by FERC'!Q161</f>
        <v>10020412.597920159</v>
      </c>
      <c r="R308" s="168">
        <f>+'Sal by FERC'!R161</f>
        <v>1087875.3501122571</v>
      </c>
      <c r="S308" s="168">
        <f>+'Sal by FERC'!S161</f>
        <v>15920044.219474213</v>
      </c>
      <c r="T308" s="168">
        <f>+'Sal by FERC'!T161</f>
        <v>-115692.78084252062</v>
      </c>
      <c r="U308" s="409">
        <f>+'Sal by FERC'!U161</f>
        <v>26912639.386664115</v>
      </c>
      <c r="X308" s="12"/>
      <c r="Y308"/>
      <c r="Z308"/>
      <c r="AA308"/>
      <c r="AB308"/>
      <c r="AC308" s="329"/>
      <c r="AD308"/>
    </row>
    <row r="309" spans="1:30" s="36" customFormat="1">
      <c r="A309" s="12">
        <f t="shared" si="137"/>
        <v>296</v>
      </c>
      <c r="B309" s="413"/>
      <c r="C309" s="71"/>
      <c r="D309" s="71"/>
      <c r="E309" s="71"/>
      <c r="F309" s="71"/>
      <c r="G309" s="71"/>
      <c r="H309" s="423"/>
      <c r="I309" s="72"/>
      <c r="J309" s="71"/>
      <c r="K309" s="71"/>
      <c r="L309" s="71"/>
      <c r="M309" s="71"/>
      <c r="N309" s="71"/>
      <c r="O309" s="423"/>
      <c r="P309" s="74"/>
      <c r="Q309" s="71"/>
      <c r="R309" s="71"/>
      <c r="S309" s="71"/>
      <c r="T309" s="71"/>
      <c r="U309" s="414"/>
      <c r="X309" s="12"/>
      <c r="Y309"/>
      <c r="Z309"/>
      <c r="AA309"/>
      <c r="AB309"/>
      <c r="AC309" s="329"/>
      <c r="AD309"/>
    </row>
    <row r="310" spans="1:30" s="36" customFormat="1">
      <c r="A310" s="12">
        <f t="shared" si="137"/>
        <v>297</v>
      </c>
      <c r="B310" s="410" t="s">
        <v>2791</v>
      </c>
      <c r="C310" s="168">
        <f ca="1">+'Sal by FERC'!C169</f>
        <v>2023470.516759248</v>
      </c>
      <c r="D310" s="168">
        <f ca="1">+'Sal by FERC'!D169</f>
        <v>9009867.710894689</v>
      </c>
      <c r="E310" s="168">
        <f ca="1">+'Sal by FERC'!E169</f>
        <v>0</v>
      </c>
      <c r="F310" s="168">
        <f ca="1">+'Sal by FERC'!F169</f>
        <v>-2674.6722498716053</v>
      </c>
      <c r="G310" s="168">
        <f ca="1">+'Sal by FERC'!G169</f>
        <v>11030663.555404065</v>
      </c>
      <c r="H310" s="423"/>
      <c r="I310" s="73">
        <f ca="1">+G310/$G$331</f>
        <v>7.4917252114535787E-2</v>
      </c>
      <c r="J310" s="168">
        <f ca="1">+'Sal by FERC'!J169</f>
        <v>60299.421399425592</v>
      </c>
      <c r="K310" s="168">
        <f ca="1">+'Sal by FERC'!K169</f>
        <v>61942.840512400988</v>
      </c>
      <c r="L310" s="168">
        <f ca="1">+'Sal by FERC'!L169</f>
        <v>0</v>
      </c>
      <c r="M310" s="168">
        <f ca="1">+'Sal by FERC'!M169</f>
        <v>-39.293506322907831</v>
      </c>
      <c r="N310" s="168">
        <f ca="1">+'Sal by FERC'!N169</f>
        <v>122202.96840550368</v>
      </c>
      <c r="O310" s="423"/>
      <c r="P310" s="74"/>
      <c r="Q310" s="168">
        <f ca="1">+'Sal by FERC'!Q169</f>
        <v>2083769.9381586737</v>
      </c>
      <c r="R310" s="168">
        <f ca="1">+'Sal by FERC'!R169</f>
        <v>9071810.5514070895</v>
      </c>
      <c r="S310" s="168">
        <f ca="1">+'Sal by FERC'!S169</f>
        <v>0</v>
      </c>
      <c r="T310" s="168">
        <f ca="1">+'Sal by FERC'!T169</f>
        <v>-2713.9657561945132</v>
      </c>
      <c r="U310" s="409">
        <f ca="1">+'Sal by FERC'!U169</f>
        <v>11152866.523809569</v>
      </c>
      <c r="X310" s="12"/>
      <c r="Y310"/>
      <c r="Z310"/>
      <c r="AA310"/>
      <c r="AB310"/>
      <c r="AC310" s="329"/>
      <c r="AD310"/>
    </row>
    <row r="311" spans="1:30" s="36" customFormat="1">
      <c r="A311" s="12">
        <f t="shared" si="137"/>
        <v>298</v>
      </c>
      <c r="B311" s="410" t="s">
        <v>2794</v>
      </c>
      <c r="C311" s="168">
        <f ca="1">+'Sal by FERC'!C177</f>
        <v>1602905.2824957273</v>
      </c>
      <c r="D311" s="168">
        <f ca="1">+'Sal by FERC'!D177</f>
        <v>5369254.9342550728</v>
      </c>
      <c r="E311" s="168">
        <f ca="1">+'Sal by FERC'!E177</f>
        <v>553976.5839133379</v>
      </c>
      <c r="F311" s="168">
        <f ca="1">+'Sal by FERC'!F177</f>
        <v>3829.2528499283258</v>
      </c>
      <c r="G311" s="168">
        <f ca="1">+'Sal by FERC'!G177</f>
        <v>7529966.0535140662</v>
      </c>
      <c r="H311" s="423"/>
      <c r="I311" s="73">
        <f ca="1">+G311/$G$331</f>
        <v>5.1141471445626453E-2</v>
      </c>
      <c r="J311" s="168">
        <f ca="1">+'Sal by FERC'!J177</f>
        <v>47766.577418372675</v>
      </c>
      <c r="K311" s="168">
        <f ca="1">+'Sal by FERC'!K177</f>
        <v>36913.627673003626</v>
      </c>
      <c r="L311" s="168">
        <f ca="1">+'Sal by FERC'!L177</f>
        <v>16619.297517400137</v>
      </c>
      <c r="M311" s="168">
        <f ca="1">+'Sal by FERC'!M177</f>
        <v>42.703624132752822</v>
      </c>
      <c r="N311" s="168">
        <f ca="1">+'Sal by FERC'!N177</f>
        <v>101342.2062329092</v>
      </c>
      <c r="O311" s="423"/>
      <c r="P311" s="74"/>
      <c r="Q311" s="168">
        <f ca="1">+'Sal by FERC'!Q177</f>
        <v>1650671.8599140998</v>
      </c>
      <c r="R311" s="168">
        <f ca="1">+'Sal by FERC'!R177</f>
        <v>5406168.5619280767</v>
      </c>
      <c r="S311" s="168">
        <f ca="1">+'Sal by FERC'!S177</f>
        <v>570595.88143073802</v>
      </c>
      <c r="T311" s="168">
        <f ca="1">+'Sal by FERC'!T177</f>
        <v>3871.9564740610786</v>
      </c>
      <c r="U311" s="409">
        <f ca="1">+'Sal by FERC'!U177</f>
        <v>7631308.2597469762</v>
      </c>
      <c r="X311" s="12"/>
      <c r="Y311"/>
      <c r="Z311"/>
      <c r="AA311"/>
      <c r="AB311"/>
      <c r="AC311" s="329"/>
      <c r="AD311"/>
    </row>
    <row r="312" spans="1:30" s="36" customFormat="1">
      <c r="A312" s="12">
        <f t="shared" si="137"/>
        <v>299</v>
      </c>
      <c r="B312" s="408" t="s">
        <v>2781</v>
      </c>
      <c r="C312" s="168">
        <f ca="1">+'Sal by FERC'!C185</f>
        <v>3626375.7992549753</v>
      </c>
      <c r="D312" s="168">
        <f ca="1">+'Sal by FERC'!D185</f>
        <v>14379122.645149762</v>
      </c>
      <c r="E312" s="168">
        <f ca="1">+'Sal by FERC'!E185</f>
        <v>553976.5839133379</v>
      </c>
      <c r="F312" s="168">
        <f ca="1">+'Sal by FERC'!F185</f>
        <v>1154.5806000567204</v>
      </c>
      <c r="G312" s="168">
        <f ca="1">+'Sal by FERC'!G185</f>
        <v>18560629.60891813</v>
      </c>
      <c r="H312" s="423"/>
      <c r="I312" s="72"/>
      <c r="J312" s="168">
        <f ca="1">+'Sal by FERC'!J185</f>
        <v>108065.99881779827</v>
      </c>
      <c r="K312" s="168">
        <f ca="1">+'Sal by FERC'!K185</f>
        <v>98856.468185404607</v>
      </c>
      <c r="L312" s="168">
        <f ca="1">+'Sal by FERC'!L185</f>
        <v>16619.297517400137</v>
      </c>
      <c r="M312" s="168">
        <f ca="1">+'Sal by FERC'!M185</f>
        <v>3.4101178098449907</v>
      </c>
      <c r="N312" s="168">
        <f ca="1">+'Sal by FERC'!N185</f>
        <v>223545.17463841289</v>
      </c>
      <c r="O312" s="423"/>
      <c r="P312" s="74"/>
      <c r="Q312" s="168">
        <f ca="1">+'Sal by FERC'!Q185</f>
        <v>3734441.7980727735</v>
      </c>
      <c r="R312" s="168">
        <f ca="1">+'Sal by FERC'!R185</f>
        <v>14477979.113335166</v>
      </c>
      <c r="S312" s="168">
        <f ca="1">+'Sal by FERC'!S185</f>
        <v>570595.88143073802</v>
      </c>
      <c r="T312" s="168">
        <f ca="1">+'Sal by FERC'!T185</f>
        <v>1157.9907178665653</v>
      </c>
      <c r="U312" s="409">
        <f ca="1">+'Sal by FERC'!U185</f>
        <v>18784174.783556543</v>
      </c>
      <c r="X312" s="12"/>
      <c r="Y312"/>
      <c r="Z312"/>
      <c r="AA312"/>
      <c r="AB312"/>
      <c r="AC312" s="329"/>
      <c r="AD312"/>
    </row>
    <row r="313" spans="1:30" s="36" customFormat="1">
      <c r="A313" s="12">
        <f t="shared" si="137"/>
        <v>300</v>
      </c>
      <c r="B313" s="413"/>
      <c r="C313" s="71"/>
      <c r="D313" s="71"/>
      <c r="E313" s="71"/>
      <c r="F313" s="71"/>
      <c r="G313" s="71"/>
      <c r="H313" s="423"/>
      <c r="I313" s="72"/>
      <c r="J313" s="71"/>
      <c r="K313" s="71"/>
      <c r="L313" s="71"/>
      <c r="M313" s="71"/>
      <c r="N313" s="71"/>
      <c r="O313" s="423"/>
      <c r="P313" s="74"/>
      <c r="Q313" s="71"/>
      <c r="R313" s="71"/>
      <c r="S313" s="71"/>
      <c r="T313" s="71"/>
      <c r="U313" s="414"/>
      <c r="X313" s="12"/>
      <c r="Y313"/>
      <c r="Z313"/>
      <c r="AA313"/>
      <c r="AB313"/>
      <c r="AC313" s="329"/>
      <c r="AD313"/>
    </row>
    <row r="314" spans="1:30" s="36" customFormat="1">
      <c r="A314" s="12">
        <f t="shared" si="137"/>
        <v>301</v>
      </c>
      <c r="B314" s="410" t="s">
        <v>2791</v>
      </c>
      <c r="C314" s="168">
        <f ca="1">+'Sal by FERC'!C192</f>
        <v>1214197.8197702602</v>
      </c>
      <c r="D314" s="168">
        <f ca="1">+'Sal by FERC'!D192</f>
        <v>182278.4330223242</v>
      </c>
      <c r="E314" s="168">
        <f ca="1">+'Sal by FERC'!E192</f>
        <v>0</v>
      </c>
      <c r="F314" s="168">
        <f ca="1">+'Sal by FERC'!F192</f>
        <v>-11013.226966718754</v>
      </c>
      <c r="G314" s="168">
        <f ca="1">+'Sal by FERC'!G192</f>
        <v>1385463.025825866</v>
      </c>
      <c r="H314" s="423"/>
      <c r="I314" s="73">
        <f ca="1">+G314/$G$331</f>
        <v>9.4096862151428276E-3</v>
      </c>
      <c r="J314" s="168">
        <f ca="1">+'Sal by FERC'!J192</f>
        <v>36183.095029153752</v>
      </c>
      <c r="K314" s="168">
        <f ca="1">+'Sal by FERC'!K192</f>
        <v>1253.164227028479</v>
      </c>
      <c r="L314" s="168">
        <f ca="1">+'Sal by FERC'!L192</f>
        <v>0</v>
      </c>
      <c r="M314" s="168">
        <f ca="1">+'Sal by FERC'!M192</f>
        <v>-258.73454725294562</v>
      </c>
      <c r="N314" s="168">
        <f ca="1">+'Sal by FERC'!N192</f>
        <v>37177.52470892929</v>
      </c>
      <c r="O314" s="423"/>
      <c r="P314" s="74"/>
      <c r="Q314" s="168">
        <f ca="1">+'Sal by FERC'!Q192</f>
        <v>1250380.9147994141</v>
      </c>
      <c r="R314" s="168">
        <f ca="1">+'Sal by FERC'!R192</f>
        <v>183531.59724935269</v>
      </c>
      <c r="S314" s="168">
        <f ca="1">+'Sal by FERC'!S192</f>
        <v>0</v>
      </c>
      <c r="T314" s="168">
        <f ca="1">+'Sal by FERC'!T192</f>
        <v>-11271.961513971699</v>
      </c>
      <c r="U314" s="409">
        <f ca="1">+'Sal by FERC'!U192</f>
        <v>1422640.550534795</v>
      </c>
      <c r="X314" s="12"/>
      <c r="Y314"/>
      <c r="Z314"/>
      <c r="AA314"/>
      <c r="AB314"/>
      <c r="AC314" s="329"/>
      <c r="AD314"/>
    </row>
    <row r="315" spans="1:30" s="36" customFormat="1">
      <c r="A315" s="12">
        <f t="shared" si="137"/>
        <v>302</v>
      </c>
      <c r="B315" s="410" t="s">
        <v>2794</v>
      </c>
      <c r="C315" s="168">
        <f ca="1">+'Sal by FERC'!C198</f>
        <v>911070.8446432933</v>
      </c>
      <c r="D315" s="168">
        <f ca="1">+'Sal by FERC'!D198</f>
        <v>131399.72195106061</v>
      </c>
      <c r="E315" s="168">
        <f ca="1">+'Sal by FERC'!E198</f>
        <v>0</v>
      </c>
      <c r="F315" s="168">
        <f ca="1">+'Sal by FERC'!F198</f>
        <v>-7274.026319393859</v>
      </c>
      <c r="G315" s="168">
        <f ca="1">+'Sal by FERC'!G198</f>
        <v>1035196.5402749601</v>
      </c>
      <c r="H315" s="423"/>
      <c r="I315" s="73">
        <f ca="1">+G315/$G$331</f>
        <v>7.030771975442913E-3</v>
      </c>
      <c r="J315" s="168">
        <f ca="1">+'Sal by FERC'!J198</f>
        <v>27149.911170370138</v>
      </c>
      <c r="K315" s="168">
        <f ca="1">+'Sal by FERC'!K198</f>
        <v>903.37308841354161</v>
      </c>
      <c r="L315" s="168">
        <f ca="1">+'Sal by FERC'!L198</f>
        <v>0</v>
      </c>
      <c r="M315" s="168">
        <f ca="1">+'Sal by FERC'!M198</f>
        <v>-166.69422964058424</v>
      </c>
      <c r="N315" s="168">
        <f ca="1">+'Sal by FERC'!N198</f>
        <v>27886.590029143095</v>
      </c>
      <c r="O315" s="423"/>
      <c r="P315" s="74"/>
      <c r="Q315" s="168">
        <f ca="1">+'Sal by FERC'!Q198</f>
        <v>938220.75581366348</v>
      </c>
      <c r="R315" s="168">
        <f ca="1">+'Sal by FERC'!R198</f>
        <v>132303.09503947414</v>
      </c>
      <c r="S315" s="168">
        <f ca="1">+'Sal by FERC'!S198</f>
        <v>0</v>
      </c>
      <c r="T315" s="168">
        <f ca="1">+'Sal by FERC'!T198</f>
        <v>-7440.7205490344431</v>
      </c>
      <c r="U315" s="409">
        <f ca="1">+'Sal by FERC'!U198</f>
        <v>1063083.1303041033</v>
      </c>
      <c r="X315" s="12"/>
      <c r="Y315"/>
      <c r="Z315"/>
      <c r="AA315"/>
      <c r="AB315"/>
      <c r="AC315" s="329"/>
      <c r="AD315"/>
    </row>
    <row r="316" spans="1:30" s="36" customFormat="1" ht="27">
      <c r="A316" s="12">
        <f t="shared" si="137"/>
        <v>303</v>
      </c>
      <c r="B316" s="415" t="s">
        <v>2785</v>
      </c>
      <c r="C316" s="168">
        <f ca="1">+'Sal by FERC'!C205</f>
        <v>2125268.6644135537</v>
      </c>
      <c r="D316" s="168">
        <f ca="1">+'Sal by FERC'!D205</f>
        <v>313678.15497338481</v>
      </c>
      <c r="E316" s="168">
        <f ca="1">+'Sal by FERC'!E205</f>
        <v>0</v>
      </c>
      <c r="F316" s="168">
        <f ca="1">+'Sal by FERC'!F205</f>
        <v>-18287.253286112613</v>
      </c>
      <c r="G316" s="168">
        <f ca="1">+'Sal by FERC'!G205</f>
        <v>2420659.566100826</v>
      </c>
      <c r="H316" s="423"/>
      <c r="I316" s="72"/>
      <c r="J316" s="168">
        <f ca="1">+'Sal by FERC'!J205</f>
        <v>109931.18990154573</v>
      </c>
      <c r="K316" s="168">
        <f ca="1">+'Sal by FERC'!K205</f>
        <v>2156.5373154420204</v>
      </c>
      <c r="L316" s="168">
        <f ca="1">+'Sal by FERC'!L205</f>
        <v>0</v>
      </c>
      <c r="M316" s="168">
        <f ca="1">+'Sal by FERC'!M205</f>
        <v>-425.42877689352986</v>
      </c>
      <c r="N316" s="168">
        <f ca="1">+'Sal by FERC'!N205</f>
        <v>65064.114738072385</v>
      </c>
      <c r="O316" s="423"/>
      <c r="P316" s="74"/>
      <c r="Q316" s="168">
        <f ca="1">+'Sal by FERC'!Q205</f>
        <v>2188601.6706130775</v>
      </c>
      <c r="R316" s="168">
        <f ca="1">+'Sal by FERC'!R205</f>
        <v>315834.6922888268</v>
      </c>
      <c r="S316" s="168">
        <f ca="1">+'Sal by FERC'!S205</f>
        <v>0</v>
      </c>
      <c r="T316" s="168">
        <f ca="1">+'Sal by FERC'!T205</f>
        <v>-18712.682063006141</v>
      </c>
      <c r="U316" s="409">
        <f ca="1">+'Sal by FERC'!U205</f>
        <v>2485723.6808388983</v>
      </c>
      <c r="X316" s="12"/>
      <c r="Y316"/>
      <c r="Z316"/>
      <c r="AA316"/>
      <c r="AB316"/>
      <c r="AC316" s="329"/>
      <c r="AD316"/>
    </row>
    <row r="317" spans="1:30" s="36" customFormat="1">
      <c r="A317" s="12">
        <f t="shared" si="137"/>
        <v>304</v>
      </c>
      <c r="B317" s="413"/>
      <c r="C317" s="71"/>
      <c r="D317" s="71"/>
      <c r="E317" s="71"/>
      <c r="F317" s="71"/>
      <c r="G317" s="71"/>
      <c r="H317" s="423"/>
      <c r="I317" s="72"/>
      <c r="J317" s="71"/>
      <c r="K317" s="71"/>
      <c r="L317" s="71"/>
      <c r="M317" s="71"/>
      <c r="N317" s="71"/>
      <c r="O317" s="423"/>
      <c r="P317" s="74"/>
      <c r="Q317" s="71"/>
      <c r="R317" s="71"/>
      <c r="S317" s="71"/>
      <c r="T317" s="71"/>
      <c r="U317" s="414"/>
      <c r="X317" s="12"/>
      <c r="Y317"/>
      <c r="Z317"/>
      <c r="AA317"/>
      <c r="AB317"/>
      <c r="AC317" s="329"/>
      <c r="AD317"/>
    </row>
    <row r="318" spans="1:30" s="36" customFormat="1">
      <c r="A318" s="12">
        <f t="shared" si="137"/>
        <v>305</v>
      </c>
      <c r="B318" s="410" t="s">
        <v>2791</v>
      </c>
      <c r="C318" s="168">
        <f ca="1">+'Sal by FERC'!C211</f>
        <v>132584.09913956808</v>
      </c>
      <c r="D318" s="168">
        <f ca="1">+'Sal by FERC'!D211</f>
        <v>390.76303386872871</v>
      </c>
      <c r="E318" s="168">
        <f ca="1">+'Sal by FERC'!E211</f>
        <v>0</v>
      </c>
      <c r="F318" s="168">
        <f ca="1">+'Sal by FERC'!F211</f>
        <v>76343.005713410021</v>
      </c>
      <c r="G318" s="168">
        <f ca="1">+'Sal by FERC'!G211</f>
        <v>209317.86788684683</v>
      </c>
      <c r="H318" s="423"/>
      <c r="I318" s="73">
        <f ca="1">+G318/$G$331</f>
        <v>1.4216297507209726E-3</v>
      </c>
      <c r="J318" s="168">
        <f ca="1">+'Sal by FERC'!J211</f>
        <v>3951.0061543591287</v>
      </c>
      <c r="K318" s="168">
        <f ca="1">+'Sal by FERC'!K211</f>
        <v>2.6864958578475098</v>
      </c>
      <c r="L318" s="168">
        <f ca="1">+'Sal by FERC'!L211</f>
        <v>0</v>
      </c>
      <c r="M318" s="168">
        <f ca="1">+'Sal by FERC'!M211</f>
        <v>2269.8784992226679</v>
      </c>
      <c r="N318" s="168">
        <f ca="1">+'Sal by FERC'!N211</f>
        <v>6223.5711494396437</v>
      </c>
      <c r="O318" s="423"/>
      <c r="P318" s="74"/>
      <c r="Q318" s="168">
        <f ca="1">+'Sal by FERC'!Q211</f>
        <v>136535.10529392719</v>
      </c>
      <c r="R318" s="168">
        <f ca="1">+'Sal by FERC'!R211</f>
        <v>393.4495297265762</v>
      </c>
      <c r="S318" s="168">
        <f ca="1">+'Sal by FERC'!S211</f>
        <v>0</v>
      </c>
      <c r="T318" s="168">
        <f ca="1">+'Sal by FERC'!T211</f>
        <v>78612.884212632693</v>
      </c>
      <c r="U318" s="409">
        <f ca="1">+'Sal by FERC'!U211</f>
        <v>215541.43903628647</v>
      </c>
      <c r="X318" s="12"/>
      <c r="Y318"/>
      <c r="Z318"/>
      <c r="AA318"/>
      <c r="AB318"/>
      <c r="AC318" s="329"/>
      <c r="AD318"/>
    </row>
    <row r="319" spans="1:30" s="36" customFormat="1">
      <c r="A319" s="12">
        <f t="shared" si="137"/>
        <v>306</v>
      </c>
      <c r="B319" s="410" t="s">
        <v>2794</v>
      </c>
      <c r="C319" s="168">
        <f ca="1">+'Sal by FERC'!C215</f>
        <v>1679.4190263789349</v>
      </c>
      <c r="D319" s="168">
        <f ca="1">+'Sal by FERC'!D215</f>
        <v>0</v>
      </c>
      <c r="E319" s="168">
        <f ca="1">+'Sal by FERC'!E215</f>
        <v>0</v>
      </c>
      <c r="F319" s="168">
        <f ca="1">+'Sal by FERC'!F215</f>
        <v>0</v>
      </c>
      <c r="G319" s="168">
        <f ca="1">+'Sal by FERC'!G215</f>
        <v>1679.4190263789349</v>
      </c>
      <c r="H319" s="423"/>
      <c r="I319" s="73">
        <f ca="1">+G319/$G$331</f>
        <v>1.140615503076778E-5</v>
      </c>
      <c r="J319" s="168">
        <f ca="1">+'Sal by FERC'!J215</f>
        <v>50.046686986092261</v>
      </c>
      <c r="K319" s="168">
        <f ca="1">+'Sal by FERC'!K215</f>
        <v>0</v>
      </c>
      <c r="L319" s="168">
        <f ca="1">+'Sal by FERC'!L215</f>
        <v>0</v>
      </c>
      <c r="M319" s="168">
        <f ca="1">+'Sal by FERC'!M215</f>
        <v>0</v>
      </c>
      <c r="N319" s="168">
        <f ca="1">+'Sal by FERC'!N215</f>
        <v>50.046686986092261</v>
      </c>
      <c r="O319" s="423"/>
      <c r="P319" s="74"/>
      <c r="Q319" s="168">
        <f ca="1">+'Sal by FERC'!Q215</f>
        <v>1729.4657133650271</v>
      </c>
      <c r="R319" s="168">
        <f ca="1">+'Sal by FERC'!R215</f>
        <v>0</v>
      </c>
      <c r="S319" s="168">
        <f ca="1">+'Sal by FERC'!S215</f>
        <v>0</v>
      </c>
      <c r="T319" s="168">
        <f ca="1">+'Sal by FERC'!T215</f>
        <v>0</v>
      </c>
      <c r="U319" s="409">
        <f ca="1">+'Sal by FERC'!U215</f>
        <v>1729.4657133650271</v>
      </c>
      <c r="X319" s="12"/>
      <c r="Y319"/>
      <c r="Z319"/>
      <c r="AA319"/>
      <c r="AB319"/>
      <c r="AC319" s="329"/>
      <c r="AD319"/>
    </row>
    <row r="320" spans="1:30" s="36" customFormat="1">
      <c r="A320" s="12">
        <f t="shared" si="137"/>
        <v>307</v>
      </c>
      <c r="B320" s="408" t="s">
        <v>2790</v>
      </c>
      <c r="C320" s="168">
        <f ca="1">+'Sal by FERC'!C220</f>
        <v>134263.518165947</v>
      </c>
      <c r="D320" s="168">
        <f ca="1">+'Sal by FERC'!D220</f>
        <v>390.76303386872871</v>
      </c>
      <c r="E320" s="168">
        <f ca="1">+'Sal by FERC'!E220</f>
        <v>0</v>
      </c>
      <c r="F320" s="168">
        <f ca="1">+'Sal by FERC'!F220</f>
        <v>76343.005713410021</v>
      </c>
      <c r="G320" s="168">
        <f ca="1">+'Sal by FERC'!G220</f>
        <v>210997.28691322575</v>
      </c>
      <c r="H320" s="423"/>
      <c r="I320" s="72"/>
      <c r="J320" s="168">
        <f ca="1">+'Sal by FERC'!J220</f>
        <v>4001.0528413452212</v>
      </c>
      <c r="K320" s="168">
        <f ca="1">+'Sal by FERC'!K220</f>
        <v>2.6864958578475098</v>
      </c>
      <c r="L320" s="168">
        <f ca="1">+'Sal by FERC'!L220</f>
        <v>0</v>
      </c>
      <c r="M320" s="168">
        <f ca="1">+'Sal by FERC'!M220</f>
        <v>2269.8784992226679</v>
      </c>
      <c r="N320" s="168">
        <f ca="1">+'Sal by FERC'!N220</f>
        <v>6273.6178364257357</v>
      </c>
      <c r="O320" s="423"/>
      <c r="P320" s="74"/>
      <c r="Q320" s="168">
        <f ca="1">+'Sal by FERC'!Q220</f>
        <v>138264.57100729222</v>
      </c>
      <c r="R320" s="168">
        <f ca="1">+'Sal by FERC'!R220</f>
        <v>393.4495297265762</v>
      </c>
      <c r="S320" s="168">
        <f ca="1">+'Sal by FERC'!S220</f>
        <v>0</v>
      </c>
      <c r="T320" s="168">
        <f ca="1">+'Sal by FERC'!T220</f>
        <v>78612.884212632693</v>
      </c>
      <c r="U320" s="409">
        <f ca="1">+'Sal by FERC'!U220</f>
        <v>217270.9047496515</v>
      </c>
      <c r="X320" s="12"/>
      <c r="Y320"/>
      <c r="Z320"/>
      <c r="AA320"/>
      <c r="AB320"/>
      <c r="AC320" s="329"/>
      <c r="AD320"/>
    </row>
    <row r="321" spans="1:30" s="36" customFormat="1">
      <c r="A321" s="12">
        <f t="shared" si="137"/>
        <v>308</v>
      </c>
      <c r="B321" s="413"/>
      <c r="C321" s="71"/>
      <c r="D321" s="71"/>
      <c r="E321" s="71"/>
      <c r="F321" s="71"/>
      <c r="G321" s="71"/>
      <c r="H321" s="423"/>
      <c r="I321" s="72"/>
      <c r="J321" s="71"/>
      <c r="K321" s="71"/>
      <c r="L321" s="71"/>
      <c r="M321" s="71"/>
      <c r="N321" s="71"/>
      <c r="O321" s="423"/>
      <c r="P321" s="74"/>
      <c r="Q321" s="71"/>
      <c r="R321" s="71"/>
      <c r="S321" s="71"/>
      <c r="T321" s="71"/>
      <c r="U321" s="414"/>
      <c r="X321" s="12"/>
      <c r="Y321"/>
      <c r="Z321"/>
      <c r="AA321"/>
      <c r="AB321"/>
      <c r="AC321" s="329"/>
      <c r="AD321"/>
    </row>
    <row r="322" spans="1:30" s="36" customFormat="1">
      <c r="A322" s="12">
        <f t="shared" si="137"/>
        <v>309</v>
      </c>
      <c r="B322" s="410" t="s">
        <v>2791</v>
      </c>
      <c r="C322" s="168">
        <f ca="1">+'Sal by FERC'!C230</f>
        <v>26363769.588294093</v>
      </c>
      <c r="D322" s="168">
        <f ca="1">+'Sal by FERC'!D230</f>
        <v>491770.90758569032</v>
      </c>
      <c r="E322" s="168">
        <f ca="1">+'Sal by FERC'!E230</f>
        <v>0.62129095977776383</v>
      </c>
      <c r="F322" s="168">
        <f ca="1">+'Sal by FERC'!F230</f>
        <v>56010.457913395316</v>
      </c>
      <c r="G322" s="168">
        <f ca="1">+'Sal by FERC'!G230</f>
        <v>26911551.575084142</v>
      </c>
      <c r="H322" s="423"/>
      <c r="I322" s="73">
        <f ca="1">+G322/$G$331</f>
        <v>0.18277590319180559</v>
      </c>
      <c r="J322" s="168">
        <f ca="1">+'Sal by FERC'!J230</f>
        <v>785640.33373116399</v>
      </c>
      <c r="K322" s="168">
        <f ca="1">+'Sal by FERC'!K230</f>
        <v>3380.9249896516208</v>
      </c>
      <c r="L322" s="168">
        <f ca="1">+'Sal by FERC'!L230</f>
        <v>1.8638728793332913E-2</v>
      </c>
      <c r="M322" s="168">
        <f ca="1">+'Sal by FERC'!M230</f>
        <v>1674.7440322196157</v>
      </c>
      <c r="N322" s="168">
        <f ca="1">+'Sal by FERC'!N230</f>
        <v>790696.02139176405</v>
      </c>
      <c r="O322" s="423"/>
      <c r="P322" s="74"/>
      <c r="Q322" s="168">
        <f ca="1">+'Sal by FERC'!Q230</f>
        <v>27149409.92202526</v>
      </c>
      <c r="R322" s="168">
        <f ca="1">+'Sal by FERC'!R230</f>
        <v>495151.83257534192</v>
      </c>
      <c r="S322" s="168">
        <f ca="1">+'Sal by FERC'!S230</f>
        <v>0.63992968857109678</v>
      </c>
      <c r="T322" s="168">
        <f ca="1">+'Sal by FERC'!T230</f>
        <v>57685.201945614928</v>
      </c>
      <c r="U322" s="409">
        <f ca="1">+'Sal by FERC'!U230</f>
        <v>27702247.59647591</v>
      </c>
      <c r="X322" s="12"/>
      <c r="Y322"/>
      <c r="Z322"/>
      <c r="AA322"/>
      <c r="AB322"/>
      <c r="AC322" s="329"/>
      <c r="AD322"/>
    </row>
    <row r="323" spans="1:30" s="36" customFormat="1">
      <c r="A323" s="12">
        <f t="shared" si="137"/>
        <v>310</v>
      </c>
      <c r="B323" s="410" t="s">
        <v>2792</v>
      </c>
      <c r="C323" s="168">
        <f ca="1">+'Sal by FERC'!C235</f>
        <v>179142.17228179023</v>
      </c>
      <c r="D323" s="168">
        <f ca="1">+'Sal by FERC'!D235</f>
        <v>90691.804704133596</v>
      </c>
      <c r="E323" s="168">
        <f ca="1">+'Sal by FERC'!E235</f>
        <v>0</v>
      </c>
      <c r="F323" s="168">
        <f ca="1">+'Sal by FERC'!F235</f>
        <v>2285.7947215694335</v>
      </c>
      <c r="G323" s="168">
        <f ca="1">+'Sal by FERC'!G235</f>
        <v>272119.77170749323</v>
      </c>
      <c r="H323" s="423"/>
      <c r="I323" s="73">
        <f ca="1">+G323/$G$331</f>
        <v>1.8481631172924859E-3</v>
      </c>
      <c r="J323" s="168">
        <f ca="1">+'Sal by FERC'!J235</f>
        <v>5338.4367339973496</v>
      </c>
      <c r="K323" s="168">
        <f ca="1">+'Sal by FERC'!K235</f>
        <v>623.50615734091843</v>
      </c>
      <c r="L323" s="168">
        <f ca="1">+'Sal by FERC'!L235</f>
        <v>0</v>
      </c>
      <c r="M323" s="168">
        <f ca="1">+'Sal by FERC'!M235</f>
        <v>64.953437746577379</v>
      </c>
      <c r="N323" s="168">
        <f ca="1">+'Sal by FERC'!N235</f>
        <v>6026.896329084846</v>
      </c>
      <c r="O323" s="423"/>
      <c r="P323" s="74"/>
      <c r="Q323" s="168">
        <f ca="1">+'Sal by FERC'!Q235</f>
        <v>184480.60901578757</v>
      </c>
      <c r="R323" s="168">
        <f ca="1">+'Sal by FERC'!R235</f>
        <v>91315.310861474514</v>
      </c>
      <c r="S323" s="168">
        <f ca="1">+'Sal by FERC'!S235</f>
        <v>0</v>
      </c>
      <c r="T323" s="168">
        <f ca="1">+'Sal by FERC'!T235</f>
        <v>2350.748159316011</v>
      </c>
      <c r="U323" s="409">
        <f ca="1">+'Sal by FERC'!U235</f>
        <v>278146.66803657805</v>
      </c>
      <c r="X323" s="12"/>
      <c r="Y323"/>
      <c r="Z323"/>
      <c r="AA323"/>
      <c r="AB323"/>
      <c r="AC323" s="329"/>
      <c r="AD323"/>
    </row>
    <row r="324" spans="1:30" s="36" customFormat="1">
      <c r="A324" s="12">
        <f t="shared" si="137"/>
        <v>311</v>
      </c>
      <c r="B324" s="410" t="s">
        <v>2804</v>
      </c>
      <c r="C324" s="168">
        <f ca="1">+'Sal by FERC'!C236</f>
        <v>26542911.760575883</v>
      </c>
      <c r="D324" s="168">
        <f ca="1">+'Sal by FERC'!D236</f>
        <v>582462.71228982392</v>
      </c>
      <c r="E324" s="168">
        <f ca="1">+'Sal by FERC'!E236</f>
        <v>0.62129095977776383</v>
      </c>
      <c r="F324" s="168">
        <f ca="1">+'Sal by FERC'!F236</f>
        <v>58296.252634964752</v>
      </c>
      <c r="G324" s="168">
        <f ca="1">+'Sal by FERC'!G236</f>
        <v>27183671.346791636</v>
      </c>
      <c r="H324" s="423"/>
      <c r="I324" s="72"/>
      <c r="J324" s="168">
        <f ca="1">+'Sal by FERC'!J236</f>
        <v>790978.7704651613</v>
      </c>
      <c r="K324" s="168">
        <f ca="1">+'Sal by FERC'!K236</f>
        <v>4004.4311469925392</v>
      </c>
      <c r="L324" s="168">
        <f ca="1">+'Sal by FERC'!L236</f>
        <v>1.8638728793332913E-2</v>
      </c>
      <c r="M324" s="168">
        <f ca="1">+'Sal by FERC'!M236</f>
        <v>1739.6974699661932</v>
      </c>
      <c r="N324" s="168">
        <f ca="1">+'Sal by FERC'!N236</f>
        <v>796722.91772084893</v>
      </c>
      <c r="O324" s="423"/>
      <c r="P324" s="74"/>
      <c r="Q324" s="168">
        <f ca="1">+'Sal by FERC'!Q236</f>
        <v>27333890.531041048</v>
      </c>
      <c r="R324" s="168">
        <f ca="1">+'Sal by FERC'!R236</f>
        <v>586467.1434368164</v>
      </c>
      <c r="S324" s="168">
        <f ca="1">+'Sal by FERC'!S236</f>
        <v>0.63992968857109678</v>
      </c>
      <c r="T324" s="168">
        <f ca="1">+'Sal by FERC'!T236</f>
        <v>60035.95010493094</v>
      </c>
      <c r="U324" s="409">
        <f ca="1">+'Sal by FERC'!U236</f>
        <v>27980394.264512487</v>
      </c>
      <c r="X324" s="12"/>
      <c r="Y324"/>
      <c r="Z324"/>
      <c r="AA324"/>
      <c r="AB324"/>
      <c r="AC324" s="329"/>
      <c r="AD324"/>
    </row>
    <row r="325" spans="1:30" s="36" customFormat="1">
      <c r="A325" s="12">
        <f t="shared" si="137"/>
        <v>312</v>
      </c>
      <c r="B325" s="413"/>
      <c r="C325" s="71"/>
      <c r="D325" s="71"/>
      <c r="E325" s="71"/>
      <c r="F325" s="71"/>
      <c r="G325" s="71"/>
      <c r="H325" s="423"/>
      <c r="I325" s="72"/>
      <c r="J325" s="71"/>
      <c r="K325" s="71"/>
      <c r="L325" s="71"/>
      <c r="M325" s="71"/>
      <c r="N325" s="71"/>
      <c r="O325" s="423"/>
      <c r="P325" s="74"/>
      <c r="Q325" s="71"/>
      <c r="R325" s="71"/>
      <c r="S325" s="71"/>
      <c r="T325" s="71"/>
      <c r="U325" s="414"/>
      <c r="X325" s="12"/>
      <c r="Y325"/>
      <c r="Z325"/>
      <c r="AA325"/>
      <c r="AB325"/>
      <c r="AC325" s="329"/>
      <c r="AD325"/>
    </row>
    <row r="326" spans="1:30" s="36" customFormat="1">
      <c r="A326" s="12">
        <f t="shared" si="137"/>
        <v>313</v>
      </c>
      <c r="B326" s="410" t="s">
        <v>2794</v>
      </c>
      <c r="C326" s="168">
        <f ca="1">+'Sal by FERC'!C246</f>
        <v>12974799.903418943</v>
      </c>
      <c r="D326" s="168">
        <f ca="1">+'Sal by FERC'!D246</f>
        <v>240247.784381529</v>
      </c>
      <c r="E326" s="168">
        <f ca="1">+'Sal by FERC'!E246</f>
        <v>0.30352440160622524</v>
      </c>
      <c r="F326" s="168">
        <f ca="1">+'Sal by FERC'!F246</f>
        <v>-5690.1123531327357</v>
      </c>
      <c r="G326" s="168">
        <f ca="1">+'Sal by FERC'!G246</f>
        <v>13209357.878971742</v>
      </c>
      <c r="H326" s="423"/>
      <c r="I326" s="73">
        <f ca="1">+G326/$G$331</f>
        <v>8.9714348508547662E-2</v>
      </c>
      <c r="J326" s="168">
        <f ca="1">+'Sal by FERC'!J246</f>
        <v>386649.03712188458</v>
      </c>
      <c r="K326" s="168">
        <f ca="1">+'Sal by FERC'!K246</f>
        <v>1651.7035176230117</v>
      </c>
      <c r="L326" s="168">
        <f ca="1">+'Sal by FERC'!L246</f>
        <v>9.1057320481867567E-3</v>
      </c>
      <c r="M326" s="168">
        <f ca="1">+'Sal by FERC'!M246</f>
        <v>-166.81319433850555</v>
      </c>
      <c r="N326" s="168">
        <f ca="1">+'Sal by FERC'!N246</f>
        <v>388133.9365509011</v>
      </c>
      <c r="O326" s="423"/>
      <c r="P326" s="74"/>
      <c r="Q326" s="168">
        <f ca="1">+'Sal by FERC'!Q246</f>
        <v>13361448.940540828</v>
      </c>
      <c r="R326" s="168">
        <f ca="1">+'Sal by FERC'!R246</f>
        <v>241899.48789915201</v>
      </c>
      <c r="S326" s="168">
        <f ca="1">+'Sal by FERC'!S246</f>
        <v>0.312630133654412</v>
      </c>
      <c r="T326" s="168">
        <f ca="1">+'Sal by FERC'!T246</f>
        <v>-5856.9255474712409</v>
      </c>
      <c r="U326" s="409">
        <f ca="1">+'Sal by FERC'!U246</f>
        <v>13597491.815522643</v>
      </c>
      <c r="X326" s="12"/>
      <c r="Y326"/>
      <c r="Z326"/>
      <c r="AA326"/>
      <c r="AB326"/>
      <c r="AC326" s="329"/>
      <c r="AD326"/>
    </row>
    <row r="327" spans="1:30" s="36" customFormat="1">
      <c r="A327" s="12">
        <f t="shared" si="137"/>
        <v>314</v>
      </c>
      <c r="B327" s="410" t="s">
        <v>2795</v>
      </c>
      <c r="C327" s="168">
        <f ca="1">+'Sal by FERC'!C250</f>
        <v>128824.26593231905</v>
      </c>
      <c r="D327" s="168">
        <f ca="1">+'Sal by FERC'!D250</f>
        <v>98065.419641267625</v>
      </c>
      <c r="E327" s="168">
        <f ca="1">+'Sal by FERC'!E250</f>
        <v>172960.44174012772</v>
      </c>
      <c r="F327" s="168">
        <f ca="1">+'Sal by FERC'!F250</f>
        <v>172.11332457006827</v>
      </c>
      <c r="G327" s="168">
        <f ca="1">+'Sal by FERC'!G250</f>
        <v>400022.24063828448</v>
      </c>
      <c r="H327" s="423"/>
      <c r="I327" s="73">
        <f ca="1">+G327/$G$331</f>
        <v>2.7168417296743559E-3</v>
      </c>
      <c r="J327" s="168">
        <f ca="1">+'Sal by FERC'!J250</f>
        <v>3838.9631247831076</v>
      </c>
      <c r="K327" s="168">
        <f ca="1">+'Sal by FERC'!K250</f>
        <v>674.19976003371494</v>
      </c>
      <c r="L327" s="168">
        <f ca="1">+'Sal by FERC'!L250</f>
        <v>5188.8132522038313</v>
      </c>
      <c r="M327" s="168">
        <f ca="1">+'Sal by FERC'!M250</f>
        <v>3.7683439536026988</v>
      </c>
      <c r="N327" s="168">
        <f ca="1">+'Sal by FERC'!N250</f>
        <v>9705.7444809742556</v>
      </c>
      <c r="O327" s="423"/>
      <c r="P327" s="74"/>
      <c r="Q327" s="168">
        <f ca="1">+'Sal by FERC'!Q250</f>
        <v>132663.22905710217</v>
      </c>
      <c r="R327" s="168">
        <f ca="1">+'Sal by FERC'!R250</f>
        <v>98739.619401301345</v>
      </c>
      <c r="S327" s="168">
        <f ca="1">+'Sal by FERC'!S250</f>
        <v>178149.25499233155</v>
      </c>
      <c r="T327" s="168">
        <f ca="1">+'Sal by FERC'!T250</f>
        <v>175.88166852367098</v>
      </c>
      <c r="U327" s="409">
        <f ca="1">+'Sal by FERC'!U250</f>
        <v>409727.98511925875</v>
      </c>
      <c r="X327" s="12"/>
      <c r="Y327"/>
      <c r="Z327"/>
      <c r="AA327"/>
      <c r="AB327"/>
      <c r="AC327" s="329"/>
      <c r="AD327"/>
    </row>
    <row r="328" spans="1:30" s="36" customFormat="1">
      <c r="A328" s="12">
        <f t="shared" si="137"/>
        <v>315</v>
      </c>
      <c r="B328" s="410" t="s">
        <v>2805</v>
      </c>
      <c r="C328" s="168">
        <f ca="1">+'Sal by FERC'!C251</f>
        <v>13103624.169351263</v>
      </c>
      <c r="D328" s="168">
        <f ca="1">+'Sal by FERC'!D251</f>
        <v>338313.20402279659</v>
      </c>
      <c r="E328" s="168">
        <f ca="1">+'Sal by FERC'!E251</f>
        <v>172960.74526452931</v>
      </c>
      <c r="F328" s="168">
        <f ca="1">+'Sal by FERC'!F251</f>
        <v>-5517.9990285626673</v>
      </c>
      <c r="G328" s="168">
        <f ca="1">+'Sal by FERC'!G251</f>
        <v>13609380.119610026</v>
      </c>
      <c r="H328" s="423"/>
      <c r="I328" s="72"/>
      <c r="J328" s="168">
        <f ca="1">+'Sal by FERC'!J251</f>
        <v>390488.00024666771</v>
      </c>
      <c r="K328" s="168">
        <f ca="1">+'Sal by FERC'!K251</f>
        <v>2325.9032776567265</v>
      </c>
      <c r="L328" s="168">
        <f ca="1">+'Sal by FERC'!L251</f>
        <v>5188.8223579358792</v>
      </c>
      <c r="M328" s="168">
        <f ca="1">+'Sal by FERC'!M251</f>
        <v>-163.04485038490284</v>
      </c>
      <c r="N328" s="168">
        <f ca="1">+'Sal by FERC'!N251</f>
        <v>397839.68103187537</v>
      </c>
      <c r="O328" s="423"/>
      <c r="P328" s="74"/>
      <c r="Q328" s="168">
        <f ca="1">+'Sal by FERC'!Q251</f>
        <v>13494112.169597929</v>
      </c>
      <c r="R328" s="168">
        <f ca="1">+'Sal by FERC'!R251</f>
        <v>340639.10730045335</v>
      </c>
      <c r="S328" s="168">
        <f ca="1">+'Sal by FERC'!S251</f>
        <v>178149.5676224652</v>
      </c>
      <c r="T328" s="168">
        <f ca="1">+'Sal by FERC'!T251</f>
        <v>-5681.0438789475702</v>
      </c>
      <c r="U328" s="409">
        <f ca="1">+'Sal by FERC'!U251</f>
        <v>14007219.800641902</v>
      </c>
      <c r="X328" s="12"/>
      <c r="Y328"/>
      <c r="Z328"/>
      <c r="AA328"/>
      <c r="AB328"/>
      <c r="AC328" s="329"/>
      <c r="AD328"/>
    </row>
    <row r="329" spans="1:30" ht="27">
      <c r="A329" s="12">
        <f t="shared" si="137"/>
        <v>316</v>
      </c>
      <c r="B329" s="415" t="s">
        <v>2799</v>
      </c>
      <c r="C329" s="168">
        <f ca="1">+'Sal by FERC'!C263</f>
        <v>39646535.929927148</v>
      </c>
      <c r="D329" s="168">
        <f ca="1">+'Sal by FERC'!D263</f>
        <v>920775.91631262051</v>
      </c>
      <c r="E329" s="168">
        <f ca="1">+'Sal by FERC'!E263</f>
        <v>172961.36655548908</v>
      </c>
      <c r="F329" s="168">
        <f ca="1">+'Sal by FERC'!F263</f>
        <v>52778.253606402082</v>
      </c>
      <c r="G329" s="168">
        <f ca="1">+'Sal by FERC'!G263</f>
        <v>40793051.466401666</v>
      </c>
      <c r="H329" s="423"/>
      <c r="I329" s="72"/>
      <c r="J329" s="168">
        <f ca="1">+'Sal by FERC'!J263</f>
        <v>1181466.770711829</v>
      </c>
      <c r="K329" s="168">
        <f ca="1">+'Sal by FERC'!K263</f>
        <v>6330.3344246492652</v>
      </c>
      <c r="L329" s="168">
        <f ca="1">+'Sal by FERC'!L263</f>
        <v>5188.8409966646723</v>
      </c>
      <c r="M329" s="168">
        <f ca="1">+'Sal by FERC'!M263</f>
        <v>1576.6526195812903</v>
      </c>
      <c r="N329" s="168">
        <f ca="1">+'Sal by FERC'!N263</f>
        <v>1194562.5987527242</v>
      </c>
      <c r="O329" s="423"/>
      <c r="P329" s="74"/>
      <c r="Q329" s="168">
        <f ca="1">+'Sal by FERC'!Q263</f>
        <v>40828002.70063898</v>
      </c>
      <c r="R329" s="168">
        <f ca="1">+'Sal by FERC'!R263</f>
        <v>927106.25073726976</v>
      </c>
      <c r="S329" s="168">
        <f ca="1">+'Sal by FERC'!S263</f>
        <v>178150.20755215376</v>
      </c>
      <c r="T329" s="168">
        <f ca="1">+'Sal by FERC'!T263</f>
        <v>54354.906225983374</v>
      </c>
      <c r="U329" s="409">
        <f ca="1">+'Sal by FERC'!U263</f>
        <v>41987614.065154389</v>
      </c>
    </row>
    <row r="330" spans="1:30">
      <c r="A330" s="12">
        <f t="shared" si="137"/>
        <v>317</v>
      </c>
      <c r="B330" s="413"/>
      <c r="C330" s="211"/>
      <c r="D330" s="211"/>
      <c r="E330" s="211"/>
      <c r="F330" s="211"/>
      <c r="G330" s="211"/>
      <c r="H330" s="423"/>
      <c r="I330" s="72"/>
      <c r="J330" s="71"/>
      <c r="K330" s="71"/>
      <c r="L330" s="71"/>
      <c r="M330" s="71"/>
      <c r="N330" s="71"/>
      <c r="O330" s="423"/>
      <c r="P330" s="74"/>
      <c r="Q330" s="71"/>
      <c r="R330" s="71"/>
      <c r="S330" s="71"/>
      <c r="T330" s="71"/>
      <c r="U330" s="414"/>
    </row>
    <row r="331" spans="1:30" ht="15" thickBot="1">
      <c r="A331" s="12">
        <f t="shared" si="137"/>
        <v>318</v>
      </c>
      <c r="B331" s="408" t="s">
        <v>2800</v>
      </c>
      <c r="C331" s="212">
        <f ca="1">+'Sal by FERC'!C265</f>
        <v>81772307.116190165</v>
      </c>
      <c r="D331" s="212">
        <f ca="1">+'Sal by FERC'!D265</f>
        <v>50344158.993875109</v>
      </c>
      <c r="E331" s="212">
        <f ca="1">+'Sal by FERC'!E265</f>
        <v>16827571.661562204</v>
      </c>
      <c r="F331" s="212">
        <f ca="1">+'Sal by FERC'!F265</f>
        <v>-1706075.2988441698</v>
      </c>
      <c r="G331" s="212">
        <f ca="1">+'Sal by FERC'!G265</f>
        <v>147237962.4727833</v>
      </c>
      <c r="H331" s="423"/>
      <c r="I331" s="73">
        <f ca="1">+G331/$G$331</f>
        <v>1</v>
      </c>
      <c r="J331" s="168">
        <f ca="1">+'Sal by FERC'!J265</f>
        <v>2483412.9357644888</v>
      </c>
      <c r="K331" s="168">
        <f ca="1">+'Sal by FERC'!K265</f>
        <v>346108.79389915644</v>
      </c>
      <c r="L331" s="168">
        <f ca="1">+'Sal by FERC'!L265</f>
        <v>504827.14984686597</v>
      </c>
      <c r="M331" s="168">
        <f ca="1">+'Sal by FERC'!M265</f>
        <v>-9462.7415327393282</v>
      </c>
      <c r="N331" s="168">
        <f ca="1">+'Sal by FERC'!N265</f>
        <v>3278268.5074775461</v>
      </c>
      <c r="O331" s="423"/>
      <c r="P331" s="74"/>
      <c r="Q331" s="168">
        <f ca="1">+'Sal by FERC'!Q265</f>
        <v>84209121.868252635</v>
      </c>
      <c r="R331" s="168">
        <f ca="1">+'Sal by FERC'!R265</f>
        <v>50690267.787774272</v>
      </c>
      <c r="S331" s="168">
        <f ca="1">+'Sal by FERC'!S265</f>
        <v>17332398.811409067</v>
      </c>
      <c r="T331" s="168">
        <f ca="1">+'Sal by FERC'!T265</f>
        <v>-1715538.0403769091</v>
      </c>
      <c r="U331" s="409">
        <f ca="1">+'Sal by FERC'!U265</f>
        <v>150516250.42705905</v>
      </c>
    </row>
    <row r="332" spans="1:30" ht="15" thickTop="1">
      <c r="A332" s="12">
        <f t="shared" si="137"/>
        <v>319</v>
      </c>
      <c r="B332" s="416"/>
      <c r="C332" s="39">
        <f ca="1">+C331/$G331</f>
        <v>0.55537516101736095</v>
      </c>
      <c r="D332" s="39">
        <f ca="1">+D331/$G331</f>
        <v>0.34192376849266132</v>
      </c>
      <c r="E332" s="39">
        <f ca="1">+E331/$G331</f>
        <v>0.11428826763799285</v>
      </c>
      <c r="F332" s="39">
        <f ca="1">+F331/$G331</f>
        <v>-1.1587197148014971E-2</v>
      </c>
      <c r="G332" s="39">
        <f ca="1">+G331/$G331</f>
        <v>1</v>
      </c>
      <c r="H332" s="423"/>
      <c r="I332" s="72"/>
      <c r="J332" s="39"/>
      <c r="K332" s="39"/>
      <c r="L332" s="39"/>
      <c r="M332" s="39"/>
      <c r="N332" s="39"/>
      <c r="O332" s="423"/>
      <c r="P332" s="74"/>
      <c r="Q332" s="74"/>
      <c r="R332" s="74"/>
      <c r="S332" s="74"/>
      <c r="T332" s="74"/>
      <c r="U332" s="406"/>
    </row>
    <row r="333" spans="1:30" ht="15" thickBot="1">
      <c r="A333" s="12">
        <f t="shared" si="137"/>
        <v>320</v>
      </c>
      <c r="B333" s="417"/>
      <c r="C333" s="418"/>
      <c r="D333" s="418"/>
      <c r="E333" s="418"/>
      <c r="F333" s="418"/>
      <c r="G333" s="419"/>
      <c r="H333" s="425"/>
      <c r="I333" s="420"/>
      <c r="J333" s="418"/>
      <c r="K333" s="418"/>
      <c r="L333" s="418"/>
      <c r="M333" s="418"/>
      <c r="N333" s="419"/>
      <c r="O333" s="425"/>
      <c r="P333" s="418"/>
      <c r="Q333" s="418"/>
      <c r="R333" s="418"/>
      <c r="S333" s="418"/>
      <c r="T333" s="418"/>
      <c r="U333" s="421"/>
    </row>
    <row r="334" spans="1:30">
      <c r="A334" s="12">
        <f t="shared" si="137"/>
        <v>321</v>
      </c>
      <c r="C334" s="63"/>
      <c r="G334" s="46"/>
      <c r="J334" s="63"/>
      <c r="N334" s="46"/>
      <c r="U334" s="36"/>
    </row>
    <row r="335" spans="1:30">
      <c r="A335" s="12">
        <f t="shared" si="137"/>
        <v>322</v>
      </c>
      <c r="B335" s="64" t="s">
        <v>2791</v>
      </c>
      <c r="C335" s="65">
        <f ca="1">+C273+C275+C283+C287+C310+C314+C318+C322</f>
        <v>51809072.001845844</v>
      </c>
      <c r="D335" s="65">
        <f ca="1">+D273+D275+D283+D287+D310+D314+D318+D322</f>
        <v>27543692.27094483</v>
      </c>
      <c r="E335" s="65">
        <f ca="1">+E273+E275+E283+E287+E310+E314+E318+E322</f>
        <v>566.66537949476572</v>
      </c>
      <c r="F335" s="65">
        <f ca="1">+F273+F275+F283+F287+F310+F314+F318+F322</f>
        <v>-766539.48696478584</v>
      </c>
      <c r="G335" s="65">
        <f ca="1">+G273+G275+G283+G287+G310+G314+G318+G322</f>
        <v>78586791.451205403</v>
      </c>
      <c r="H335" s="426"/>
      <c r="I335" s="66">
        <f ca="1">+G335/$G$331</f>
        <v>0.53374000924341813</v>
      </c>
      <c r="J335" s="65">
        <f ca="1">+J273+J275+J283+J287+J310+J314+J318+J322</f>
        <v>1543910.3456550064</v>
      </c>
      <c r="K335" s="65">
        <f ca="1">+K273+K275+K283+K287+K310+K314+K318+K322</f>
        <v>189362.88436274568</v>
      </c>
      <c r="L335" s="65">
        <f ca="1">+L273+L275+L283+L287+L310+L314+L318+L322</f>
        <v>16.999961384842972</v>
      </c>
      <c r="M335" s="65">
        <f ca="1">+M273+M275+M283+M287+M310+M314+M318+M322</f>
        <v>3366.9363110371523</v>
      </c>
      <c r="N335" s="65">
        <f ca="1">+N273+N275+N283+N287+N310+N314+N318+N322</f>
        <v>1736637.7194919703</v>
      </c>
      <c r="O335" s="428"/>
      <c r="P335" s="66">
        <f t="shared" ref="P335:P343" ca="1" si="138">+N335/$N$331</f>
        <v>0.52974236720720014</v>
      </c>
      <c r="Q335" s="68">
        <f ca="1">+Q273+Q275+Q283+Q287+Q310+Q314+Q318+Q322</f>
        <v>53352982.347500853</v>
      </c>
      <c r="R335" s="65">
        <f ca="1">+R273+R275+R283+R287+R310+R314+R318+R322</f>
        <v>27733055.155307572</v>
      </c>
      <c r="S335" s="65">
        <f ca="1">+S273+S275+S283+S287+S310+S314+S318+S322</f>
        <v>583.66534087960872</v>
      </c>
      <c r="T335" s="65">
        <f ca="1">+T273+T275+T283+T287+T310+T314+T318+T322</f>
        <v>-763172.5506537488</v>
      </c>
      <c r="U335" s="65">
        <f ca="1">+U273+U275+U283+U287+U310+U314+U318+U322</f>
        <v>80323448.617495567</v>
      </c>
      <c r="V335" s="67"/>
      <c r="W335" s="69">
        <f ca="1">+U335/$U$331</f>
        <v>0.53365300018831341</v>
      </c>
    </row>
    <row r="336" spans="1:30">
      <c r="A336" s="12">
        <f t="shared" si="137"/>
        <v>323</v>
      </c>
      <c r="B336" s="70" t="s">
        <v>2792</v>
      </c>
      <c r="C336" s="71">
        <f ca="1">+C276+C284+C288+C323</f>
        <v>4008310.7507403246</v>
      </c>
      <c r="D336" s="71">
        <f ca="1">+D276+D284+D288+D323</f>
        <v>15877258.143420134</v>
      </c>
      <c r="E336" s="71">
        <f ca="1">+E276+E284+E288+E323</f>
        <v>23316.193706793991</v>
      </c>
      <c r="F336" s="71">
        <f ca="1">+F276+F284+F288+F323</f>
        <v>-866751.64084286045</v>
      </c>
      <c r="G336" s="71">
        <f ca="1">+G276+G284+G288+G323</f>
        <v>19042133.447024394</v>
      </c>
      <c r="H336" s="423"/>
      <c r="I336" s="73">
        <f ca="1">+G336/$G$331</f>
        <v>0.12932896603037619</v>
      </c>
      <c r="J336" s="71">
        <f ca="1">+J276+J284+J288+J323</f>
        <v>119447.66037206167</v>
      </c>
      <c r="K336" s="71">
        <f ca="1">+K276+K284+K288+K323</f>
        <v>109156.14973601339</v>
      </c>
      <c r="L336" s="71">
        <f ca="1">+L276+L284+L288+L323</f>
        <v>699.48581120381971</v>
      </c>
      <c r="M336" s="71">
        <f ca="1">+M276+M284+M288+M323</f>
        <v>-10700.424305920415</v>
      </c>
      <c r="N336" s="71">
        <f ca="1">+N276+N284+N288+N323</f>
        <v>218602.87161335847</v>
      </c>
      <c r="O336" s="424"/>
      <c r="P336" s="73">
        <f t="shared" ca="1" si="138"/>
        <v>6.6682418207885535E-2</v>
      </c>
      <c r="Q336" s="75">
        <f ca="1">+Q276+Q284+Q288+Q323</f>
        <v>4127758.4111123863</v>
      </c>
      <c r="R336" s="71">
        <f ca="1">+R276+R284+R288+R323</f>
        <v>15986414.293156147</v>
      </c>
      <c r="S336" s="71">
        <f ca="1">+S276+S284+S288+S323</f>
        <v>24015.679517997814</v>
      </c>
      <c r="T336" s="71">
        <f ca="1">+T276+T284+T288+T323</f>
        <v>-877452.0651487807</v>
      </c>
      <c r="U336" s="71">
        <f ca="1">+U276+U284+U288+U323</f>
        <v>19260736.318637747</v>
      </c>
      <c r="V336" s="74"/>
      <c r="W336" s="76">
        <f ca="1">+U336/$U$331</f>
        <v>0.12796449728178419</v>
      </c>
    </row>
    <row r="337" spans="1:30">
      <c r="A337" s="12">
        <f t="shared" si="137"/>
        <v>324</v>
      </c>
      <c r="B337" s="70" t="s">
        <v>2806</v>
      </c>
      <c r="C337" s="71">
        <f ca="1">SUM(C335:C336)</f>
        <v>55817382.752586171</v>
      </c>
      <c r="D337" s="71">
        <f ca="1">SUM(D335:D336)</f>
        <v>43420950.414364964</v>
      </c>
      <c r="E337" s="71">
        <f ca="1">SUM(E335:E336)</f>
        <v>23882.859086288758</v>
      </c>
      <c r="F337" s="71">
        <f ca="1">SUM(F335:F336)</f>
        <v>-1633291.1278076463</v>
      </c>
      <c r="G337" s="71">
        <f ca="1">SUM(G335:G336)</f>
        <v>97628924.898229793</v>
      </c>
      <c r="H337" s="424"/>
      <c r="I337" s="73">
        <f ca="1">+G337/$G$331</f>
        <v>0.66306897527379427</v>
      </c>
      <c r="J337" s="71">
        <f ca="1">SUM(J335:J336)</f>
        <v>1663358.006027068</v>
      </c>
      <c r="K337" s="71">
        <f ca="1">SUM(K335:K336)</f>
        <v>298519.03409875906</v>
      </c>
      <c r="L337" s="71">
        <f ca="1">SUM(L335:L336)</f>
        <v>716.48577258866271</v>
      </c>
      <c r="M337" s="71">
        <f ca="1">SUM(M335:M336)</f>
        <v>-7333.4879948832622</v>
      </c>
      <c r="N337" s="71">
        <f ca="1">SUM(N335:N336)</f>
        <v>1955240.5911053286</v>
      </c>
      <c r="O337" s="424"/>
      <c r="P337" s="73">
        <f ca="1">+N337/$N$331</f>
        <v>0.5964247854150857</v>
      </c>
      <c r="Q337" s="75">
        <f ca="1">SUM(Q335:Q336)</f>
        <v>57480740.758613236</v>
      </c>
      <c r="R337" s="71">
        <f ca="1">SUM(R335:R336)</f>
        <v>43719469.448463723</v>
      </c>
      <c r="S337" s="71">
        <f ca="1">SUM(S335:S336)</f>
        <v>24599.344858877423</v>
      </c>
      <c r="T337" s="71">
        <f ca="1">SUM(T335:T336)</f>
        <v>-1640624.6158025295</v>
      </c>
      <c r="U337" s="71">
        <f ca="1">SUM(U335:U336)</f>
        <v>99584184.93613331</v>
      </c>
      <c r="V337" s="74"/>
      <c r="W337" s="76">
        <f ca="1">+U337/$U$331</f>
        <v>0.66161749747009757</v>
      </c>
    </row>
    <row r="338" spans="1:30">
      <c r="A338" s="12">
        <f t="shared" si="137"/>
        <v>325</v>
      </c>
      <c r="B338" s="70"/>
      <c r="C338" s="71"/>
      <c r="D338" s="71"/>
      <c r="E338" s="71"/>
      <c r="F338" s="71"/>
      <c r="G338" s="71"/>
      <c r="H338" s="424"/>
      <c r="I338" s="74"/>
      <c r="J338" s="71"/>
      <c r="K338" s="71"/>
      <c r="L338" s="71"/>
      <c r="M338" s="71"/>
      <c r="N338" s="71"/>
      <c r="O338" s="424"/>
      <c r="P338" s="74">
        <f t="shared" ca="1" si="138"/>
        <v>0</v>
      </c>
      <c r="Q338" s="75"/>
      <c r="R338" s="71"/>
      <c r="S338" s="71"/>
      <c r="T338" s="71"/>
      <c r="U338" s="71"/>
      <c r="V338" s="74"/>
      <c r="W338" s="77">
        <f t="shared" ref="W338:W343" ca="1" si="139">+U338/$U$331</f>
        <v>0</v>
      </c>
    </row>
    <row r="339" spans="1:30">
      <c r="A339" s="12">
        <f t="shared" si="137"/>
        <v>326</v>
      </c>
      <c r="B339" s="70" t="s">
        <v>2794</v>
      </c>
      <c r="C339" s="71">
        <f ca="1">+C291+C295+C298+C302+C306+C311+C315+C319+C326</f>
        <v>24172438.389359474</v>
      </c>
      <c r="D339" s="71">
        <f ca="1">+D291+D295+D298+D302+D306+D311+D315+D319+D326</f>
        <v>6710973.8700304497</v>
      </c>
      <c r="E339" s="71">
        <f ca="1">+E291+E295+E298+E302+E306+E311+E315+E319+E326</f>
        <v>12839963.445519673</v>
      </c>
      <c r="F339" s="71">
        <f ca="1">+F291+F295+F298+F302+F306+F311+F315+F319+F326</f>
        <v>-123995.23429209877</v>
      </c>
      <c r="G339" s="71">
        <f ca="1">+G291+G295+G298+G302+G306+G311+G315+G319+G326</f>
        <v>43599380.470617495</v>
      </c>
      <c r="H339" s="424"/>
      <c r="I339" s="73">
        <f ca="1">+G339/$G$331</f>
        <v>0.29611507615555854</v>
      </c>
      <c r="J339" s="71">
        <f ca="1">+J291+J295+J298+J302+J306+J311+J315+J319+J326</f>
        <v>720338.66400291235</v>
      </c>
      <c r="K339" s="71">
        <f ca="1">+K291+K295+K298+K302+K306+K311+K315+K319+K326</f>
        <v>46130.64617272449</v>
      </c>
      <c r="L339" s="71">
        <f ca="1">+L291+L295+L298+L302+L306+L311+L315+L319+L326</f>
        <v>385198.90336559009</v>
      </c>
      <c r="M339" s="71">
        <f ca="1">+M291+M295+M298+M302+M306+M311+M315+M319+M326</f>
        <v>-3644.0086252299679</v>
      </c>
      <c r="N339" s="71">
        <f ca="1">+N291+N295+N298+N302+N306+N311+N315+N319+N326</f>
        <v>1148024.2049159971</v>
      </c>
      <c r="O339" s="424"/>
      <c r="P339" s="73">
        <f t="shared" ca="1" si="138"/>
        <v>0.35019224395360493</v>
      </c>
      <c r="Q339" s="75">
        <f ca="1">+Q291+Q295+Q298+Q302+Q306+Q311+Q315+Q319+Q326</f>
        <v>24892777.053362384</v>
      </c>
      <c r="R339" s="71">
        <f ca="1">+R291+R295+R298+R302+R306+R311+R315+R319+R326</f>
        <v>6757104.5162031734</v>
      </c>
      <c r="S339" s="71">
        <f ca="1">+S291+S295+S298+S302+S306+S311+S315+S319+S326</f>
        <v>13225162.348885262</v>
      </c>
      <c r="T339" s="71">
        <f ca="1">+T291+T295+T298+T302+T306+T311+T315+T319+T326</f>
        <v>-127639.24291732877</v>
      </c>
      <c r="U339" s="71">
        <f ca="1">+U291+U295+U298+U302+U306+U311+U315+U319+U326</f>
        <v>44747404.675533496</v>
      </c>
      <c r="V339" s="74"/>
      <c r="W339" s="76">
        <f ca="1">+U339/$U$331</f>
        <v>0.29729284744053808</v>
      </c>
    </row>
    <row r="340" spans="1:30">
      <c r="A340" s="12">
        <f t="shared" si="137"/>
        <v>327</v>
      </c>
      <c r="B340" s="70" t="s">
        <v>2795</v>
      </c>
      <c r="C340" s="71">
        <f ca="1">+C292+C299+C303+C307+C327</f>
        <v>1782485.9742445084</v>
      </c>
      <c r="D340" s="71">
        <f ca="1">+D292+D299+D303+D307+D327</f>
        <v>212234.70947969367</v>
      </c>
      <c r="E340" s="71">
        <f ca="1">+E292+E299+E303+E307+E327</f>
        <v>3963725.3569562412</v>
      </c>
      <c r="F340" s="71">
        <f ca="1">+F292+F299+F303+F307+F327</f>
        <v>51211.063255575202</v>
      </c>
      <c r="G340" s="71">
        <f ca="1">+G292+G299+G303+G307+G327</f>
        <v>6009657.1039360184</v>
      </c>
      <c r="H340" s="424"/>
      <c r="I340" s="73">
        <f ca="1">+G340/$G$331</f>
        <v>4.0815948570647291E-2</v>
      </c>
      <c r="J340" s="71">
        <f ca="1">+J292+J299+J303+J307+J327</f>
        <v>53118.082032486353</v>
      </c>
      <c r="K340" s="71">
        <f ca="1">+K292+K299+K303+K307+K327</f>
        <v>1459.1136276728939</v>
      </c>
      <c r="L340" s="71">
        <f ca="1">+L292+L299+L303+L307+L327</f>
        <v>118911.76070868722</v>
      </c>
      <c r="M340" s="71">
        <f ca="1">+M292+M299+M303+M307+M327</f>
        <v>1514.7550873738985</v>
      </c>
      <c r="N340" s="71">
        <f ca="1">+N292+N299+N303+N307+N327</f>
        <v>175003.71145622036</v>
      </c>
      <c r="O340" s="424"/>
      <c r="P340" s="73">
        <f t="shared" ca="1" si="138"/>
        <v>5.3382970631309409E-2</v>
      </c>
      <c r="Q340" s="75">
        <f ca="1">+Q292+Q299+Q303+Q307+Q327</f>
        <v>1835604.0562769952</v>
      </c>
      <c r="R340" s="71">
        <f ca="1">+R292+R299+R303+R307+R327</f>
        <v>213693.82310736657</v>
      </c>
      <c r="S340" s="71">
        <f ca="1">+S292+S299+S303+S307+S327</f>
        <v>4082637.1176649276</v>
      </c>
      <c r="T340" s="71">
        <f ca="1">+T292+T299+T303+T307+T327</f>
        <v>52725.818342949096</v>
      </c>
      <c r="U340" s="71">
        <f ca="1">+U292+U299+U303+U307+U327</f>
        <v>6184660.815392239</v>
      </c>
      <c r="V340" s="74"/>
      <c r="W340" s="76">
        <f t="shared" ca="1" si="139"/>
        <v>4.1089655089364303E-2</v>
      </c>
    </row>
    <row r="341" spans="1:30">
      <c r="A341" s="12">
        <f t="shared" si="137"/>
        <v>328</v>
      </c>
      <c r="B341" s="70" t="s">
        <v>2807</v>
      </c>
      <c r="C341" s="71">
        <f ca="1">SUM(C339:C340)</f>
        <v>25954924.363603983</v>
      </c>
      <c r="D341" s="71">
        <f ca="1">SUM(D339:D340)</f>
        <v>6923208.579510143</v>
      </c>
      <c r="E341" s="71">
        <f ca="1">SUM(E339:E340)</f>
        <v>16803688.802475914</v>
      </c>
      <c r="F341" s="71">
        <f ca="1">SUM(F339:F340)</f>
        <v>-72784.171036523563</v>
      </c>
      <c r="G341" s="71">
        <f ca="1">SUM(G339:G340)</f>
        <v>49609037.574553512</v>
      </c>
      <c r="H341" s="424"/>
      <c r="I341" s="73">
        <f ca="1">+G341/$G$331</f>
        <v>0.33693102472620579</v>
      </c>
      <c r="J341" s="71">
        <f ca="1">SUM(J339:J340)</f>
        <v>773456.74603539868</v>
      </c>
      <c r="K341" s="71">
        <f ca="1">SUM(K339:K340)</f>
        <v>47589.759800397384</v>
      </c>
      <c r="L341" s="71">
        <f ca="1">SUM(L339:L340)</f>
        <v>504110.66407427727</v>
      </c>
      <c r="M341" s="71">
        <f ca="1">SUM(M339:M340)</f>
        <v>-2129.2535378560697</v>
      </c>
      <c r="N341" s="71">
        <f ca="1">SUM(N339:N340)</f>
        <v>1323027.9163722175</v>
      </c>
      <c r="O341" s="424"/>
      <c r="P341" s="73">
        <f ca="1">+N341/$N$331</f>
        <v>0.4035752145849143</v>
      </c>
      <c r="Q341" s="75">
        <f ca="1">SUM(Q339:Q340)</f>
        <v>26728381.10963938</v>
      </c>
      <c r="R341" s="71">
        <f ca="1">SUM(R339:R340)</f>
        <v>6970798.3393105399</v>
      </c>
      <c r="S341" s="71">
        <f ca="1">SUM(S339:S340)</f>
        <v>17307799.46655019</v>
      </c>
      <c r="T341" s="71">
        <f ca="1">SUM(T339:T340)</f>
        <v>-74913.424574379664</v>
      </c>
      <c r="U341" s="71">
        <f ca="1">SUM(U339:U340)</f>
        <v>50932065.490925737</v>
      </c>
      <c r="V341" s="74"/>
      <c r="W341" s="76">
        <f t="shared" ca="1" si="139"/>
        <v>0.33838250252990243</v>
      </c>
    </row>
    <row r="342" spans="1:30">
      <c r="A342" s="12">
        <f t="shared" si="137"/>
        <v>329</v>
      </c>
      <c r="B342" s="70"/>
      <c r="C342" s="71"/>
      <c r="D342" s="71"/>
      <c r="E342" s="71"/>
      <c r="F342" s="71"/>
      <c r="G342" s="71"/>
      <c r="H342" s="424"/>
      <c r="I342" s="74"/>
      <c r="J342" s="71"/>
      <c r="K342" s="71"/>
      <c r="L342" s="71"/>
      <c r="M342" s="71"/>
      <c r="N342" s="71"/>
      <c r="O342" s="424"/>
      <c r="P342" s="74">
        <f t="shared" ca="1" si="138"/>
        <v>0</v>
      </c>
      <c r="Q342" s="75"/>
      <c r="R342" s="71"/>
      <c r="S342" s="71"/>
      <c r="T342" s="71"/>
      <c r="U342" s="71"/>
      <c r="V342" s="74"/>
      <c r="W342" s="77">
        <f t="shared" ca="1" si="139"/>
        <v>0</v>
      </c>
    </row>
    <row r="343" spans="1:30">
      <c r="A343" s="12">
        <f t="shared" si="137"/>
        <v>330</v>
      </c>
      <c r="B343" s="70" t="s">
        <v>2808</v>
      </c>
      <c r="C343" s="71">
        <f ca="1">+C337+C341</f>
        <v>81772307.11619015</v>
      </c>
      <c r="D343" s="71">
        <f ca="1">+D337+D341</f>
        <v>50344158.993875109</v>
      </c>
      <c r="E343" s="71">
        <f ca="1">+E337+E341</f>
        <v>16827571.661562204</v>
      </c>
      <c r="F343" s="71">
        <f ca="1">+F337+F341</f>
        <v>-1706075.2988441698</v>
      </c>
      <c r="G343" s="71">
        <f ca="1">+G337+G341</f>
        <v>147237962.4727833</v>
      </c>
      <c r="H343" s="423"/>
      <c r="I343" s="73">
        <f ca="1">+G343/$G$331</f>
        <v>1</v>
      </c>
      <c r="J343" s="71">
        <f ca="1">+J337+J341</f>
        <v>2436814.7520624669</v>
      </c>
      <c r="K343" s="71">
        <f ca="1">+K337+K341</f>
        <v>346108.79389915644</v>
      </c>
      <c r="L343" s="71">
        <f ca="1">+L337+L341</f>
        <v>504827.14984686591</v>
      </c>
      <c r="M343" s="71">
        <f ca="1">+M337+M341</f>
        <v>-9462.7415327393319</v>
      </c>
      <c r="N343" s="71">
        <f ca="1">+N337+N341</f>
        <v>3278268.5074775461</v>
      </c>
      <c r="O343" s="424"/>
      <c r="P343" s="73">
        <f t="shared" ca="1" si="138"/>
        <v>1</v>
      </c>
      <c r="Q343" s="75">
        <f ca="1">+Q337+Q341</f>
        <v>84209121.86825262</v>
      </c>
      <c r="R343" s="71">
        <f ca="1">+R337+R341</f>
        <v>50690267.787774265</v>
      </c>
      <c r="S343" s="71">
        <f ca="1">+S337+S341</f>
        <v>17332398.811409067</v>
      </c>
      <c r="T343" s="71">
        <f ca="1">+T337+T341</f>
        <v>-1715538.0403769091</v>
      </c>
      <c r="U343" s="71">
        <f ca="1">+U337+U341</f>
        <v>150516250.42705905</v>
      </c>
      <c r="V343" s="74"/>
      <c r="W343" s="76">
        <f t="shared" ca="1" si="139"/>
        <v>1</v>
      </c>
    </row>
    <row r="344" spans="1:30">
      <c r="A344" s="12">
        <f t="shared" si="137"/>
        <v>331</v>
      </c>
      <c r="B344" s="78" t="s">
        <v>2809</v>
      </c>
      <c r="C344" s="79"/>
      <c r="D344" s="79"/>
      <c r="E344" s="79"/>
      <c r="F344" s="79"/>
      <c r="G344" s="80">
        <f ca="1">G337/G343</f>
        <v>0.66306897527379427</v>
      </c>
      <c r="H344" s="427"/>
      <c r="I344" s="81"/>
      <c r="J344" s="79">
        <f ca="1">J343/C343</f>
        <v>2.9800000000000007E-2</v>
      </c>
      <c r="K344" s="79">
        <f ca="1">K343/D343</f>
        <v>6.8748550142880369E-3</v>
      </c>
      <c r="L344" s="79">
        <f ca="1">L343/E343</f>
        <v>2.9999999999999988E-2</v>
      </c>
      <c r="M344" s="79">
        <f ca="1">M343/F343</f>
        <v>5.5464970034734933E-3</v>
      </c>
      <c r="N344" s="80">
        <f ca="1">N343/G343</f>
        <v>2.2265103730184591E-2</v>
      </c>
      <c r="O344" s="429"/>
      <c r="P344" s="82"/>
      <c r="Q344" s="83"/>
      <c r="R344" s="79"/>
      <c r="S344" s="79"/>
      <c r="T344" s="79"/>
      <c r="U344" s="84"/>
      <c r="V344" s="82"/>
      <c r="W344" s="85"/>
      <c r="X344" s="43"/>
    </row>
    <row r="345" spans="1:30">
      <c r="A345" s="12">
        <f t="shared" ref="A345:A368" si="140">+A344+1</f>
        <v>332</v>
      </c>
      <c r="C345" s="61"/>
      <c r="D345" s="61"/>
      <c r="E345" s="61"/>
      <c r="F345" s="61"/>
      <c r="G345" s="62"/>
      <c r="J345" s="61"/>
      <c r="K345" s="61"/>
      <c r="L345" s="61"/>
      <c r="M345" s="61"/>
      <c r="N345" s="62"/>
      <c r="Q345" s="61"/>
      <c r="R345" s="61"/>
      <c r="S345" s="61"/>
      <c r="T345" s="61"/>
      <c r="U345" s="23"/>
      <c r="X345" s="43"/>
    </row>
    <row r="346" spans="1:30">
      <c r="A346" s="12">
        <f t="shared" si="140"/>
        <v>333</v>
      </c>
      <c r="B346" s="652"/>
      <c r="C346" s="479"/>
      <c r="D346" s="479"/>
      <c r="E346" s="653"/>
      <c r="F346" s="654"/>
      <c r="G346" s="655"/>
      <c r="H346" s="465"/>
      <c r="I346" s="466"/>
      <c r="J346" s="447"/>
      <c r="K346" s="447"/>
      <c r="L346" s="447"/>
      <c r="M346" s="447"/>
      <c r="N346" s="447"/>
      <c r="O346" s="89"/>
      <c r="P346" s="74"/>
      <c r="S346" s="38"/>
    </row>
    <row r="347" spans="1:30" s="36" customFormat="1">
      <c r="A347" s="12">
        <f t="shared" si="140"/>
        <v>334</v>
      </c>
      <c r="B347" s="195"/>
      <c r="C347" s="196"/>
      <c r="D347" s="196"/>
      <c r="E347" s="197"/>
      <c r="F347" s="197"/>
      <c r="G347" s="198"/>
      <c r="H347" s="136"/>
      <c r="I347" s="466"/>
      <c r="J347" s="74"/>
      <c r="K347" s="74"/>
      <c r="L347" s="93"/>
      <c r="M347" s="93"/>
      <c r="N347" s="94"/>
      <c r="O347" s="46"/>
      <c r="S347" s="38"/>
      <c r="U347" s="37"/>
      <c r="Y347"/>
      <c r="Z347"/>
      <c r="AA347"/>
      <c r="AB347"/>
      <c r="AC347" s="329"/>
      <c r="AD347"/>
    </row>
    <row r="348" spans="1:30">
      <c r="A348" s="12">
        <f t="shared" si="140"/>
        <v>335</v>
      </c>
      <c r="B348" s="195"/>
      <c r="C348" s="196"/>
      <c r="D348" s="196"/>
      <c r="E348" s="197"/>
      <c r="F348" s="197"/>
      <c r="G348" s="198"/>
      <c r="H348" s="36"/>
      <c r="I348" s="49"/>
      <c r="J348" s="74"/>
      <c r="K348" s="74"/>
      <c r="L348" s="93"/>
      <c r="M348" s="93"/>
      <c r="N348" s="94"/>
      <c r="O348" s="46"/>
      <c r="S348" s="38"/>
    </row>
    <row r="349" spans="1:30">
      <c r="A349" s="12">
        <f t="shared" si="140"/>
        <v>336</v>
      </c>
      <c r="K349" s="38"/>
      <c r="L349" s="38"/>
      <c r="M349" s="38"/>
      <c r="N349" s="38"/>
      <c r="O349" s="38"/>
      <c r="S349" s="38"/>
    </row>
    <row r="350" spans="1:30">
      <c r="A350" s="12">
        <f t="shared" si="140"/>
        <v>337</v>
      </c>
      <c r="B350" s="86" t="s">
        <v>2810</v>
      </c>
      <c r="C350" s="87" t="s">
        <v>2811</v>
      </c>
      <c r="E350" s="24" t="s">
        <v>2810</v>
      </c>
      <c r="G350" s="87" t="s">
        <v>2811</v>
      </c>
      <c r="K350" s="38"/>
      <c r="L350" s="38"/>
      <c r="M350" s="38"/>
      <c r="N350" s="38"/>
      <c r="O350" s="38"/>
      <c r="S350" s="38"/>
    </row>
    <row r="351" spans="1:30">
      <c r="A351" s="12">
        <f t="shared" si="140"/>
        <v>338</v>
      </c>
      <c r="B351" s="12" t="s">
        <v>2812</v>
      </c>
      <c r="C351" s="36">
        <v>1</v>
      </c>
      <c r="E351" s="36" t="s">
        <v>2813</v>
      </c>
      <c r="G351" s="36">
        <v>4</v>
      </c>
      <c r="K351" s="38"/>
      <c r="L351" s="38"/>
      <c r="M351" s="38"/>
      <c r="N351" s="38"/>
      <c r="O351" s="38"/>
    </row>
    <row r="352" spans="1:30">
      <c r="A352" s="12">
        <f t="shared" si="140"/>
        <v>339</v>
      </c>
      <c r="B352" s="12" t="s">
        <v>2814</v>
      </c>
      <c r="C352" s="36">
        <v>2</v>
      </c>
      <c r="E352" s="36" t="s">
        <v>2815</v>
      </c>
      <c r="G352" s="36">
        <v>4</v>
      </c>
      <c r="K352" s="38"/>
      <c r="L352" s="38"/>
      <c r="M352" s="38"/>
      <c r="N352" s="38"/>
      <c r="O352" s="38"/>
      <c r="R352" s="88"/>
      <c r="S352" s="89"/>
      <c r="T352" s="89"/>
      <c r="U352" s="90"/>
      <c r="V352" s="74"/>
      <c r="W352" s="74"/>
      <c r="X352" s="74"/>
    </row>
    <row r="353" spans="1:24">
      <c r="A353" s="12">
        <f t="shared" si="140"/>
        <v>340</v>
      </c>
      <c r="B353" s="12" t="s">
        <v>2816</v>
      </c>
      <c r="C353" s="36">
        <v>1</v>
      </c>
      <c r="E353" s="36" t="s">
        <v>2817</v>
      </c>
      <c r="G353" s="36">
        <v>3</v>
      </c>
      <c r="K353" s="38"/>
      <c r="L353" s="38"/>
      <c r="M353" s="38"/>
      <c r="N353" s="38"/>
      <c r="O353" s="38"/>
      <c r="R353" s="88"/>
      <c r="S353" s="89"/>
      <c r="T353" s="89"/>
      <c r="U353" s="90"/>
      <c r="V353" s="74"/>
      <c r="W353" s="74"/>
      <c r="X353" s="74"/>
    </row>
    <row r="354" spans="1:24">
      <c r="A354" s="12">
        <f t="shared" si="140"/>
        <v>341</v>
      </c>
      <c r="B354" s="12" t="s">
        <v>2818</v>
      </c>
      <c r="C354" s="36">
        <v>1</v>
      </c>
      <c r="E354" s="36" t="s">
        <v>2819</v>
      </c>
      <c r="G354" s="36">
        <v>1</v>
      </c>
      <c r="K354" s="38"/>
      <c r="L354" s="38"/>
      <c r="M354" s="38"/>
      <c r="N354" s="38"/>
      <c r="O354" s="38"/>
      <c r="R354" s="74"/>
      <c r="S354" s="74"/>
      <c r="T354" s="74"/>
      <c r="U354" s="90"/>
      <c r="V354" s="89"/>
      <c r="W354" s="89"/>
      <c r="X354" s="74"/>
    </row>
    <row r="355" spans="1:24">
      <c r="A355" s="12">
        <f t="shared" si="140"/>
        <v>342</v>
      </c>
      <c r="B355" s="12" t="s">
        <v>2820</v>
      </c>
      <c r="C355" s="36">
        <v>1</v>
      </c>
      <c r="E355" s="36" t="s">
        <v>2821</v>
      </c>
      <c r="G355" s="36">
        <v>5</v>
      </c>
      <c r="K355" s="38"/>
      <c r="L355" s="38"/>
      <c r="M355" s="38"/>
      <c r="N355" s="38"/>
      <c r="O355" s="38"/>
      <c r="R355" s="91"/>
      <c r="S355" s="74"/>
      <c r="T355" s="74"/>
      <c r="U355" s="90"/>
      <c r="V355" s="89"/>
      <c r="W355" s="89"/>
      <c r="X355" s="74"/>
    </row>
    <row r="356" spans="1:24">
      <c r="A356" s="12">
        <f t="shared" si="140"/>
        <v>343</v>
      </c>
      <c r="B356" s="12" t="s">
        <v>2822</v>
      </c>
      <c r="C356" s="36">
        <v>1</v>
      </c>
      <c r="E356" s="36" t="s">
        <v>2823</v>
      </c>
      <c r="G356" s="36">
        <v>4</v>
      </c>
      <c r="R356" s="74"/>
      <c r="S356" s="74"/>
      <c r="T356" s="74"/>
      <c r="U356" s="90"/>
      <c r="V356" s="74"/>
      <c r="W356" s="74"/>
      <c r="X356" s="74"/>
    </row>
    <row r="357" spans="1:24">
      <c r="A357" s="12">
        <f t="shared" si="140"/>
        <v>344</v>
      </c>
      <c r="B357" s="12" t="s">
        <v>2824</v>
      </c>
      <c r="C357" s="36">
        <v>1</v>
      </c>
      <c r="E357" s="36" t="s">
        <v>2825</v>
      </c>
      <c r="G357" s="36">
        <v>4</v>
      </c>
      <c r="R357" s="74"/>
      <c r="S357" s="74"/>
      <c r="T357" s="74"/>
      <c r="U357" s="92"/>
      <c r="V357" s="93"/>
      <c r="W357" s="94"/>
      <c r="X357" s="74"/>
    </row>
    <row r="358" spans="1:24">
      <c r="A358" s="12">
        <f t="shared" si="140"/>
        <v>345</v>
      </c>
      <c r="B358" s="12" t="s">
        <v>2826</v>
      </c>
      <c r="C358" s="36">
        <v>1</v>
      </c>
      <c r="E358" s="36" t="s">
        <v>2827</v>
      </c>
      <c r="G358" s="36">
        <v>4</v>
      </c>
      <c r="R358" s="95"/>
      <c r="S358" s="96"/>
      <c r="T358" s="74"/>
      <c r="U358" s="90"/>
      <c r="V358" s="74"/>
      <c r="W358" s="74"/>
      <c r="X358" s="74"/>
    </row>
    <row r="359" spans="1:24">
      <c r="A359" s="12">
        <f t="shared" si="140"/>
        <v>346</v>
      </c>
      <c r="B359" s="12" t="s">
        <v>2828</v>
      </c>
      <c r="C359" s="36">
        <v>1</v>
      </c>
      <c r="E359" s="36" t="s">
        <v>2829</v>
      </c>
      <c r="G359" s="36">
        <v>4</v>
      </c>
      <c r="R359" s="74"/>
      <c r="S359" s="74"/>
      <c r="T359" s="74"/>
      <c r="U359" s="90"/>
      <c r="V359" s="74"/>
      <c r="W359" s="74"/>
      <c r="X359" s="74"/>
    </row>
    <row r="360" spans="1:24">
      <c r="A360" s="12">
        <f t="shared" si="140"/>
        <v>347</v>
      </c>
      <c r="B360" s="12" t="s">
        <v>2830</v>
      </c>
      <c r="C360" s="36">
        <v>4</v>
      </c>
      <c r="E360" s="36" t="s">
        <v>2831</v>
      </c>
      <c r="G360" s="36">
        <v>4</v>
      </c>
      <c r="R360" s="74"/>
      <c r="S360" s="74"/>
      <c r="T360" s="74"/>
      <c r="U360" s="74"/>
      <c r="V360" s="74"/>
      <c r="W360" s="74"/>
      <c r="X360" s="74"/>
    </row>
    <row r="361" spans="1:24">
      <c r="A361" s="12">
        <f t="shared" si="140"/>
        <v>348</v>
      </c>
      <c r="B361" s="12" t="s">
        <v>2832</v>
      </c>
      <c r="C361" s="36">
        <v>4</v>
      </c>
      <c r="R361" s="74"/>
      <c r="S361" s="74"/>
      <c r="T361" s="74"/>
      <c r="U361" s="74"/>
      <c r="V361" s="74"/>
      <c r="W361" s="74"/>
      <c r="X361" s="74"/>
    </row>
    <row r="362" spans="1:24">
      <c r="A362" s="12">
        <f t="shared" si="140"/>
        <v>349</v>
      </c>
      <c r="E362" s="54" t="s">
        <v>2804</v>
      </c>
      <c r="F362" s="54" t="s">
        <v>2805</v>
      </c>
      <c r="G362" s="54" t="s">
        <v>2762</v>
      </c>
      <c r="K362" s="74"/>
      <c r="L362" s="74"/>
      <c r="M362" s="74"/>
      <c r="N362" s="74"/>
      <c r="O362" s="74"/>
      <c r="P362" s="74"/>
      <c r="R362" s="37"/>
      <c r="U362" s="36"/>
    </row>
    <row r="363" spans="1:24">
      <c r="A363" s="12">
        <f t="shared" si="140"/>
        <v>350</v>
      </c>
      <c r="B363" s="222" t="s">
        <v>2833</v>
      </c>
      <c r="C363" s="194"/>
      <c r="D363" s="194"/>
      <c r="E363" s="194"/>
      <c r="F363" s="194"/>
      <c r="G363" s="223"/>
      <c r="K363" s="74"/>
      <c r="L363" s="74"/>
      <c r="M363" s="74"/>
      <c r="N363" s="74"/>
      <c r="O363" s="74"/>
      <c r="P363" s="74"/>
      <c r="R363" s="37"/>
      <c r="U363" s="36"/>
    </row>
    <row r="364" spans="1:24">
      <c r="A364" s="12">
        <f t="shared" si="140"/>
        <v>351</v>
      </c>
      <c r="B364" s="224" t="s">
        <v>2834</v>
      </c>
      <c r="C364" s="180"/>
      <c r="D364" s="225"/>
      <c r="E364" s="226">
        <f ca="1">'3.05 Lead'!E9</f>
        <v>0.58109999999999995</v>
      </c>
      <c r="F364" s="226">
        <f ca="1">'3.05 Lead'!F9</f>
        <v>0.41889999999999999</v>
      </c>
      <c r="G364" s="227">
        <f ca="1">SUM(E364:F364)</f>
        <v>1</v>
      </c>
      <c r="R364" s="37"/>
      <c r="U364" s="36"/>
    </row>
    <row r="365" spans="1:24">
      <c r="A365" s="12">
        <f t="shared" si="140"/>
        <v>352</v>
      </c>
      <c r="B365" s="224" t="s">
        <v>2835</v>
      </c>
      <c r="C365" s="180"/>
      <c r="D365" s="228"/>
      <c r="E365" s="226">
        <f ca="1">'3.05 Lead'!E12</f>
        <v>0.62729999999999997</v>
      </c>
      <c r="F365" s="226">
        <f ca="1">'3.05 Lead'!F12</f>
        <v>0.37269999999999998</v>
      </c>
      <c r="G365" s="227">
        <f ca="1">SUM(E365:F365)</f>
        <v>1</v>
      </c>
      <c r="R365" s="37"/>
      <c r="U365" s="36"/>
    </row>
    <row r="366" spans="1:24">
      <c r="A366" s="12">
        <f t="shared" si="140"/>
        <v>353</v>
      </c>
      <c r="B366" s="224" t="s">
        <v>2836</v>
      </c>
      <c r="C366" s="180"/>
      <c r="D366" s="228"/>
      <c r="E366" s="226">
        <f ca="1">'3.05 Lead'!E19</f>
        <v>0.60809999999999997</v>
      </c>
      <c r="F366" s="226">
        <f ca="1">'3.05 Lead'!F19</f>
        <v>0.39190000000000003</v>
      </c>
      <c r="G366" s="227">
        <f ca="1">SUM(E366:F366)</f>
        <v>1</v>
      </c>
      <c r="R366" s="37"/>
      <c r="U366" s="36"/>
    </row>
    <row r="367" spans="1:24">
      <c r="A367" s="12">
        <f t="shared" si="140"/>
        <v>354</v>
      </c>
      <c r="B367" s="224" t="s">
        <v>2837</v>
      </c>
      <c r="C367" s="180"/>
      <c r="D367" s="228"/>
      <c r="E367" s="226">
        <f ca="1">'3.05 Lead'!E35</f>
        <v>0.67179999999999995</v>
      </c>
      <c r="F367" s="226">
        <f ca="1">'3.05 Lead'!F35</f>
        <v>0.32819999999999999</v>
      </c>
      <c r="G367" s="227">
        <f ca="1">SUM(E367:F367)</f>
        <v>1</v>
      </c>
      <c r="N367" s="37"/>
      <c r="R367" s="37"/>
      <c r="U367" s="36"/>
    </row>
    <row r="368" spans="1:24">
      <c r="A368" s="12">
        <f t="shared" si="140"/>
        <v>355</v>
      </c>
      <c r="B368" s="229" t="s">
        <v>8</v>
      </c>
      <c r="C368" s="230"/>
      <c r="D368" s="231"/>
      <c r="E368" s="288">
        <f ca="1">'3.05 Lead'!E40</f>
        <v>0.6744</v>
      </c>
      <c r="F368" s="288">
        <f ca="1">'3.05 Lead'!F40</f>
        <v>0.3256</v>
      </c>
      <c r="G368" s="289">
        <f ca="1">SUM(E368:F368)</f>
        <v>1</v>
      </c>
      <c r="N368" s="37"/>
      <c r="R368" s="37"/>
      <c r="U368" s="36"/>
    </row>
    <row r="369" spans="1:30">
      <c r="N369" s="37"/>
      <c r="R369" s="37"/>
      <c r="U369" s="36"/>
    </row>
    <row r="370" spans="1:30">
      <c r="N370" s="37"/>
      <c r="R370" s="37"/>
      <c r="U370" s="36"/>
    </row>
    <row r="371" spans="1:30">
      <c r="N371" s="37"/>
      <c r="R371" s="37"/>
      <c r="U371" s="36"/>
    </row>
    <row r="372" spans="1:30">
      <c r="N372" s="37"/>
      <c r="R372" s="37"/>
      <c r="U372" s="36"/>
    </row>
    <row r="373" spans="1:30">
      <c r="N373" s="37"/>
      <c r="R373" s="37"/>
      <c r="U373" s="36"/>
    </row>
    <row r="374" spans="1:30" s="36" customFormat="1">
      <c r="A374" s="12"/>
      <c r="B374" s="12"/>
      <c r="H374" s="12"/>
      <c r="I374" s="12"/>
      <c r="N374" s="37"/>
      <c r="R374" s="37"/>
      <c r="X374" s="12"/>
      <c r="Y374"/>
      <c r="Z374"/>
      <c r="AA374"/>
      <c r="AB374"/>
      <c r="AC374" s="329"/>
      <c r="AD374"/>
    </row>
    <row r="375" spans="1:30" s="36" customFormat="1">
      <c r="A375" s="12"/>
      <c r="B375" s="12"/>
      <c r="H375" s="12"/>
      <c r="I375" s="12"/>
      <c r="N375" s="37"/>
      <c r="R375" s="37"/>
      <c r="X375" s="12"/>
      <c r="Y375"/>
      <c r="Z375"/>
      <c r="AA375"/>
      <c r="AB375"/>
      <c r="AC375" s="329"/>
      <c r="AD375"/>
    </row>
    <row r="376" spans="1:30" s="36" customFormat="1">
      <c r="A376" s="12"/>
      <c r="B376" s="12"/>
      <c r="H376" s="12"/>
      <c r="I376" s="12"/>
      <c r="N376" s="37"/>
      <c r="R376" s="37"/>
      <c r="X376" s="12"/>
      <c r="Y376"/>
      <c r="Z376"/>
      <c r="AA376"/>
      <c r="AB376"/>
      <c r="AC376" s="329"/>
      <c r="AD376"/>
    </row>
    <row r="377" spans="1:30" s="36" customFormat="1">
      <c r="A377" s="12"/>
      <c r="B377" s="12"/>
      <c r="H377" s="12"/>
      <c r="I377" s="12"/>
      <c r="N377" s="37"/>
      <c r="R377" s="37"/>
      <c r="X377" s="12"/>
      <c r="Y377"/>
      <c r="Z377"/>
      <c r="AA377"/>
      <c r="AB377"/>
      <c r="AC377" s="329"/>
      <c r="AD377"/>
    </row>
    <row r="378" spans="1:30" s="36" customFormat="1">
      <c r="A378" s="12"/>
      <c r="B378" s="12"/>
      <c r="H378" s="12"/>
      <c r="I378" s="12"/>
      <c r="N378" s="37"/>
      <c r="R378" s="37"/>
      <c r="X378" s="12"/>
      <c r="Y378"/>
      <c r="Z378"/>
      <c r="AA378"/>
      <c r="AB378"/>
      <c r="AC378" s="329"/>
      <c r="AD378"/>
    </row>
    <row r="379" spans="1:30" s="36" customFormat="1">
      <c r="A379" s="12"/>
      <c r="B379" s="12"/>
      <c r="H379" s="12"/>
      <c r="I379" s="12"/>
      <c r="N379" s="37"/>
      <c r="R379" s="37"/>
      <c r="X379" s="12"/>
      <c r="Y379"/>
      <c r="Z379"/>
      <c r="AA379"/>
      <c r="AB379"/>
      <c r="AC379" s="329"/>
      <c r="AD379"/>
    </row>
    <row r="380" spans="1:30" s="36" customFormat="1">
      <c r="A380" s="12"/>
      <c r="B380" s="12"/>
      <c r="H380" s="12"/>
      <c r="I380" s="12"/>
      <c r="N380" s="37"/>
      <c r="R380" s="37"/>
      <c r="X380" s="12"/>
      <c r="Y380"/>
      <c r="Z380"/>
      <c r="AA380"/>
      <c r="AB380"/>
      <c r="AC380" s="329"/>
      <c r="AD380"/>
    </row>
    <row r="381" spans="1:30" s="36" customFormat="1">
      <c r="A381" s="12"/>
      <c r="B381" s="12"/>
      <c r="H381" s="12"/>
      <c r="I381" s="12"/>
      <c r="N381" s="37"/>
      <c r="R381" s="37"/>
      <c r="X381" s="12"/>
      <c r="Y381"/>
      <c r="Z381"/>
      <c r="AA381"/>
      <c r="AB381"/>
      <c r="AC381" s="329"/>
      <c r="AD381"/>
    </row>
    <row r="382" spans="1:30" s="36" customFormat="1">
      <c r="A382" s="12"/>
      <c r="B382" s="12"/>
      <c r="H382" s="12"/>
      <c r="I382" s="12"/>
      <c r="N382" s="37"/>
      <c r="R382" s="37"/>
      <c r="X382" s="12"/>
      <c r="Y382"/>
      <c r="Z382"/>
      <c r="AA382"/>
      <c r="AB382"/>
      <c r="AC382" s="329"/>
      <c r="AD382"/>
    </row>
    <row r="383" spans="1:30" s="36" customFormat="1">
      <c r="A383" s="12"/>
      <c r="B383" s="12"/>
      <c r="H383" s="12"/>
      <c r="I383" s="12"/>
      <c r="N383" s="37"/>
      <c r="R383" s="37"/>
      <c r="X383" s="12"/>
      <c r="Y383"/>
      <c r="Z383"/>
      <c r="AA383"/>
      <c r="AB383"/>
      <c r="AC383" s="329"/>
      <c r="AD383"/>
    </row>
    <row r="384" spans="1:30" s="36" customFormat="1">
      <c r="A384" s="12"/>
      <c r="B384" s="12"/>
      <c r="H384" s="12"/>
      <c r="I384" s="12"/>
      <c r="N384" s="37"/>
      <c r="R384" s="37"/>
      <c r="X384" s="12"/>
      <c r="Y384"/>
      <c r="Z384"/>
      <c r="AA384"/>
      <c r="AB384"/>
      <c r="AC384" s="329"/>
      <c r="AD384"/>
    </row>
    <row r="385" spans="1:30" s="36" customFormat="1">
      <c r="A385" s="12"/>
      <c r="B385" s="12"/>
      <c r="H385" s="12"/>
      <c r="I385" s="12"/>
      <c r="N385" s="37"/>
      <c r="R385" s="37"/>
      <c r="X385" s="12"/>
      <c r="Y385"/>
      <c r="Z385"/>
      <c r="AA385"/>
      <c r="AB385"/>
      <c r="AC385" s="329"/>
      <c r="AD385"/>
    </row>
    <row r="386" spans="1:30" s="36" customFormat="1">
      <c r="A386" s="12"/>
      <c r="B386" s="12"/>
      <c r="H386" s="12"/>
      <c r="I386" s="12"/>
      <c r="N386" s="37"/>
      <c r="R386" s="37"/>
      <c r="X386" s="12"/>
      <c r="Y386"/>
      <c r="Z386"/>
      <c r="AA386"/>
      <c r="AB386"/>
      <c r="AC386" s="329"/>
      <c r="AD386"/>
    </row>
    <row r="387" spans="1:30" s="36" customFormat="1">
      <c r="A387" s="12"/>
      <c r="B387" s="12"/>
      <c r="H387" s="12"/>
      <c r="I387" s="12"/>
      <c r="N387" s="37"/>
      <c r="R387" s="37"/>
      <c r="X387" s="12"/>
      <c r="Y387"/>
      <c r="Z387"/>
      <c r="AA387"/>
      <c r="AB387"/>
      <c r="AC387" s="329"/>
      <c r="AD387"/>
    </row>
    <row r="388" spans="1:30" s="36" customFormat="1">
      <c r="A388" s="12"/>
      <c r="B388" s="12"/>
      <c r="H388" s="12"/>
      <c r="I388" s="12"/>
      <c r="N388" s="37"/>
      <c r="R388" s="37"/>
      <c r="X388" s="12"/>
      <c r="Y388"/>
      <c r="Z388"/>
      <c r="AA388"/>
      <c r="AB388"/>
      <c r="AC388" s="329"/>
      <c r="AD388"/>
    </row>
    <row r="389" spans="1:30" s="36" customFormat="1">
      <c r="A389" s="12"/>
      <c r="B389" s="12"/>
      <c r="H389" s="12"/>
      <c r="I389" s="12"/>
      <c r="N389" s="37"/>
      <c r="R389" s="37"/>
      <c r="X389" s="12"/>
      <c r="Y389"/>
      <c r="Z389"/>
      <c r="AA389"/>
      <c r="AB389"/>
      <c r="AC389" s="329"/>
      <c r="AD389"/>
    </row>
    <row r="390" spans="1:30" s="36" customFormat="1">
      <c r="A390" s="12"/>
      <c r="B390" s="12"/>
      <c r="H390" s="12"/>
      <c r="I390" s="12"/>
      <c r="N390" s="37"/>
      <c r="R390" s="37"/>
      <c r="X390" s="12"/>
      <c r="Y390"/>
      <c r="Z390"/>
      <c r="AA390"/>
      <c r="AB390"/>
      <c r="AC390" s="329"/>
      <c r="AD390"/>
    </row>
    <row r="391" spans="1:30" s="36" customFormat="1">
      <c r="A391" s="12"/>
      <c r="B391" s="12"/>
      <c r="H391" s="12"/>
      <c r="I391" s="12"/>
      <c r="N391" s="37"/>
      <c r="R391" s="37"/>
      <c r="X391" s="12"/>
      <c r="Y391"/>
      <c r="Z391"/>
      <c r="AA391"/>
      <c r="AB391"/>
      <c r="AC391" s="329"/>
      <c r="AD391"/>
    </row>
  </sheetData>
  <autoFilter ref="C11:AC368"/>
  <mergeCells count="18">
    <mergeCell ref="C1:G1"/>
    <mergeCell ref="J1:N1"/>
    <mergeCell ref="R1:W1"/>
    <mergeCell ref="C2:G2"/>
    <mergeCell ref="J2:N2"/>
    <mergeCell ref="R2:W2"/>
    <mergeCell ref="C270:G270"/>
    <mergeCell ref="J270:N270"/>
    <mergeCell ref="Q270:U270"/>
    <mergeCell ref="C3:G3"/>
    <mergeCell ref="J3:N3"/>
    <mergeCell ref="R3:W3"/>
    <mergeCell ref="C4:G4"/>
    <mergeCell ref="J4:N4"/>
    <mergeCell ref="R4:W4"/>
    <mergeCell ref="C10:G10"/>
    <mergeCell ref="J10:N10"/>
    <mergeCell ref="Q10:U10"/>
  </mergeCells>
  <pageMargins left="0.5" right="0.5" top="0.5" bottom="0.5" header="0.5" footer="0.5"/>
  <pageSetup scale="43" fitToHeight="30" orientation="landscape" r:id="rId1"/>
  <headerFooter alignWithMargins="0">
    <oddFooter>&amp;L&amp;A</oddFooter>
  </headerFooter>
  <rowBreaks count="6" manualBreakCount="6">
    <brk id="59" max="16383" man="1"/>
    <brk id="116" max="16383" man="1"/>
    <brk id="177" max="16383" man="1"/>
    <brk id="237" max="16383" man="1"/>
    <brk id="266" max="16383" man="1"/>
    <brk id="33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"/>
  <sheetViews>
    <sheetView zoomScaleNormal="100" workbookViewId="0">
      <pane xSplit="2" ySplit="6" topLeftCell="C7" activePane="bottomRight" state="frozen"/>
      <selection activeCell="J41" sqref="J41"/>
      <selection pane="topRight" activeCell="J41" sqref="J41"/>
      <selection pane="bottomLeft" activeCell="J41" sqref="J41"/>
      <selection pane="bottomRight" activeCell="D44" sqref="D44"/>
    </sheetView>
  </sheetViews>
  <sheetFormatPr defaultColWidth="9.109375" defaultRowHeight="13.2"/>
  <cols>
    <col min="1" max="1" width="30.44140625" style="139" customWidth="1"/>
    <col min="2" max="2" width="1.6640625" style="139" customWidth="1"/>
    <col min="3" max="3" width="11.6640625" style="139" customWidth="1"/>
    <col min="4" max="4" width="11.33203125" style="139" customWidth="1"/>
    <col min="5" max="5" width="14.6640625" style="139" bestFit="1" customWidth="1"/>
    <col min="6" max="6" width="14.33203125" style="139" bestFit="1" customWidth="1"/>
    <col min="7" max="7" width="17.88671875" style="139" customWidth="1"/>
    <col min="8" max="8" width="10.33203125" style="139" bestFit="1" customWidth="1"/>
    <col min="9" max="9" width="9.109375" style="139"/>
    <col min="10" max="10" width="12.6640625" style="139" customWidth="1"/>
    <col min="11" max="13" width="9.109375" style="138"/>
    <col min="14" max="14" width="13.5546875" style="138" bestFit="1" customWidth="1"/>
    <col min="15" max="256" width="9.109375" style="138"/>
    <col min="257" max="257" width="30.109375" style="138" customWidth="1"/>
    <col min="258" max="258" width="1.6640625" style="138" customWidth="1"/>
    <col min="259" max="261" width="13.33203125" style="138" customWidth="1"/>
    <col min="262" max="262" width="13.44140625" style="138" bestFit="1" customWidth="1"/>
    <col min="263" max="263" width="13.33203125" style="138" bestFit="1" customWidth="1"/>
    <col min="264" max="264" width="10.33203125" style="138" bestFit="1" customWidth="1"/>
    <col min="265" max="512" width="9.109375" style="138"/>
    <col min="513" max="513" width="30.109375" style="138" customWidth="1"/>
    <col min="514" max="514" width="1.6640625" style="138" customWidth="1"/>
    <col min="515" max="517" width="13.33203125" style="138" customWidth="1"/>
    <col min="518" max="518" width="13.44140625" style="138" bestFit="1" customWidth="1"/>
    <col min="519" max="519" width="13.33203125" style="138" bestFit="1" customWidth="1"/>
    <col min="520" max="520" width="10.33203125" style="138" bestFit="1" customWidth="1"/>
    <col min="521" max="768" width="9.109375" style="138"/>
    <col min="769" max="769" width="30.109375" style="138" customWidth="1"/>
    <col min="770" max="770" width="1.6640625" style="138" customWidth="1"/>
    <col min="771" max="773" width="13.33203125" style="138" customWidth="1"/>
    <col min="774" max="774" width="13.44140625" style="138" bestFit="1" customWidth="1"/>
    <col min="775" max="775" width="13.33203125" style="138" bestFit="1" customWidth="1"/>
    <col min="776" max="776" width="10.33203125" style="138" bestFit="1" customWidth="1"/>
    <col min="777" max="1024" width="9.109375" style="138"/>
    <col min="1025" max="1025" width="30.109375" style="138" customWidth="1"/>
    <col min="1026" max="1026" width="1.6640625" style="138" customWidth="1"/>
    <col min="1027" max="1029" width="13.33203125" style="138" customWidth="1"/>
    <col min="1030" max="1030" width="13.44140625" style="138" bestFit="1" customWidth="1"/>
    <col min="1031" max="1031" width="13.33203125" style="138" bestFit="1" customWidth="1"/>
    <col min="1032" max="1032" width="10.33203125" style="138" bestFit="1" customWidth="1"/>
    <col min="1033" max="1280" width="9.109375" style="138"/>
    <col min="1281" max="1281" width="30.109375" style="138" customWidth="1"/>
    <col min="1282" max="1282" width="1.6640625" style="138" customWidth="1"/>
    <col min="1283" max="1285" width="13.33203125" style="138" customWidth="1"/>
    <col min="1286" max="1286" width="13.44140625" style="138" bestFit="1" customWidth="1"/>
    <col min="1287" max="1287" width="13.33203125" style="138" bestFit="1" customWidth="1"/>
    <col min="1288" max="1288" width="10.33203125" style="138" bestFit="1" customWidth="1"/>
    <col min="1289" max="1536" width="9.109375" style="138"/>
    <col min="1537" max="1537" width="30.109375" style="138" customWidth="1"/>
    <col min="1538" max="1538" width="1.6640625" style="138" customWidth="1"/>
    <col min="1539" max="1541" width="13.33203125" style="138" customWidth="1"/>
    <col min="1542" max="1542" width="13.44140625" style="138" bestFit="1" customWidth="1"/>
    <col min="1543" max="1543" width="13.33203125" style="138" bestFit="1" customWidth="1"/>
    <col min="1544" max="1544" width="10.33203125" style="138" bestFit="1" customWidth="1"/>
    <col min="1545" max="1792" width="9.109375" style="138"/>
    <col min="1793" max="1793" width="30.109375" style="138" customWidth="1"/>
    <col min="1794" max="1794" width="1.6640625" style="138" customWidth="1"/>
    <col min="1795" max="1797" width="13.33203125" style="138" customWidth="1"/>
    <col min="1798" max="1798" width="13.44140625" style="138" bestFit="1" customWidth="1"/>
    <col min="1799" max="1799" width="13.33203125" style="138" bestFit="1" customWidth="1"/>
    <col min="1800" max="1800" width="10.33203125" style="138" bestFit="1" customWidth="1"/>
    <col min="1801" max="2048" width="9.109375" style="138"/>
    <col min="2049" max="2049" width="30.109375" style="138" customWidth="1"/>
    <col min="2050" max="2050" width="1.6640625" style="138" customWidth="1"/>
    <col min="2051" max="2053" width="13.33203125" style="138" customWidth="1"/>
    <col min="2054" max="2054" width="13.44140625" style="138" bestFit="1" customWidth="1"/>
    <col min="2055" max="2055" width="13.33203125" style="138" bestFit="1" customWidth="1"/>
    <col min="2056" max="2056" width="10.33203125" style="138" bestFit="1" customWidth="1"/>
    <col min="2057" max="2304" width="9.109375" style="138"/>
    <col min="2305" max="2305" width="30.109375" style="138" customWidth="1"/>
    <col min="2306" max="2306" width="1.6640625" style="138" customWidth="1"/>
    <col min="2307" max="2309" width="13.33203125" style="138" customWidth="1"/>
    <col min="2310" max="2310" width="13.44140625" style="138" bestFit="1" customWidth="1"/>
    <col min="2311" max="2311" width="13.33203125" style="138" bestFit="1" customWidth="1"/>
    <col min="2312" max="2312" width="10.33203125" style="138" bestFit="1" customWidth="1"/>
    <col min="2313" max="2560" width="9.109375" style="138"/>
    <col min="2561" max="2561" width="30.109375" style="138" customWidth="1"/>
    <col min="2562" max="2562" width="1.6640625" style="138" customWidth="1"/>
    <col min="2563" max="2565" width="13.33203125" style="138" customWidth="1"/>
    <col min="2566" max="2566" width="13.44140625" style="138" bestFit="1" customWidth="1"/>
    <col min="2567" max="2567" width="13.33203125" style="138" bestFit="1" customWidth="1"/>
    <col min="2568" max="2568" width="10.33203125" style="138" bestFit="1" customWidth="1"/>
    <col min="2569" max="2816" width="9.109375" style="138"/>
    <col min="2817" max="2817" width="30.109375" style="138" customWidth="1"/>
    <col min="2818" max="2818" width="1.6640625" style="138" customWidth="1"/>
    <col min="2819" max="2821" width="13.33203125" style="138" customWidth="1"/>
    <col min="2822" max="2822" width="13.44140625" style="138" bestFit="1" customWidth="1"/>
    <col min="2823" max="2823" width="13.33203125" style="138" bestFit="1" customWidth="1"/>
    <col min="2824" max="2824" width="10.33203125" style="138" bestFit="1" customWidth="1"/>
    <col min="2825" max="3072" width="9.109375" style="138"/>
    <col min="3073" max="3073" width="30.109375" style="138" customWidth="1"/>
    <col min="3074" max="3074" width="1.6640625" style="138" customWidth="1"/>
    <col min="3075" max="3077" width="13.33203125" style="138" customWidth="1"/>
    <col min="3078" max="3078" width="13.44140625" style="138" bestFit="1" customWidth="1"/>
    <col min="3079" max="3079" width="13.33203125" style="138" bestFit="1" customWidth="1"/>
    <col min="3080" max="3080" width="10.33203125" style="138" bestFit="1" customWidth="1"/>
    <col min="3081" max="3328" width="9.109375" style="138"/>
    <col min="3329" max="3329" width="30.109375" style="138" customWidth="1"/>
    <col min="3330" max="3330" width="1.6640625" style="138" customWidth="1"/>
    <col min="3331" max="3333" width="13.33203125" style="138" customWidth="1"/>
    <col min="3334" max="3334" width="13.44140625" style="138" bestFit="1" customWidth="1"/>
    <col min="3335" max="3335" width="13.33203125" style="138" bestFit="1" customWidth="1"/>
    <col min="3336" max="3336" width="10.33203125" style="138" bestFit="1" customWidth="1"/>
    <col min="3337" max="3584" width="9.109375" style="138"/>
    <col min="3585" max="3585" width="30.109375" style="138" customWidth="1"/>
    <col min="3586" max="3586" width="1.6640625" style="138" customWidth="1"/>
    <col min="3587" max="3589" width="13.33203125" style="138" customWidth="1"/>
    <col min="3590" max="3590" width="13.44140625" style="138" bestFit="1" customWidth="1"/>
    <col min="3591" max="3591" width="13.33203125" style="138" bestFit="1" customWidth="1"/>
    <col min="3592" max="3592" width="10.33203125" style="138" bestFit="1" customWidth="1"/>
    <col min="3593" max="3840" width="9.109375" style="138"/>
    <col min="3841" max="3841" width="30.109375" style="138" customWidth="1"/>
    <col min="3842" max="3842" width="1.6640625" style="138" customWidth="1"/>
    <col min="3843" max="3845" width="13.33203125" style="138" customWidth="1"/>
    <col min="3846" max="3846" width="13.44140625" style="138" bestFit="1" customWidth="1"/>
    <col min="3847" max="3847" width="13.33203125" style="138" bestFit="1" customWidth="1"/>
    <col min="3848" max="3848" width="10.33203125" style="138" bestFit="1" customWidth="1"/>
    <col min="3849" max="4096" width="9.109375" style="138"/>
    <col min="4097" max="4097" width="30.109375" style="138" customWidth="1"/>
    <col min="4098" max="4098" width="1.6640625" style="138" customWidth="1"/>
    <col min="4099" max="4101" width="13.33203125" style="138" customWidth="1"/>
    <col min="4102" max="4102" width="13.44140625" style="138" bestFit="1" customWidth="1"/>
    <col min="4103" max="4103" width="13.33203125" style="138" bestFit="1" customWidth="1"/>
    <col min="4104" max="4104" width="10.33203125" style="138" bestFit="1" customWidth="1"/>
    <col min="4105" max="4352" width="9.109375" style="138"/>
    <col min="4353" max="4353" width="30.109375" style="138" customWidth="1"/>
    <col min="4354" max="4354" width="1.6640625" style="138" customWidth="1"/>
    <col min="4355" max="4357" width="13.33203125" style="138" customWidth="1"/>
    <col min="4358" max="4358" width="13.44140625" style="138" bestFit="1" customWidth="1"/>
    <col min="4359" max="4359" width="13.33203125" style="138" bestFit="1" customWidth="1"/>
    <col min="4360" max="4360" width="10.33203125" style="138" bestFit="1" customWidth="1"/>
    <col min="4361" max="4608" width="9.109375" style="138"/>
    <col min="4609" max="4609" width="30.109375" style="138" customWidth="1"/>
    <col min="4610" max="4610" width="1.6640625" style="138" customWidth="1"/>
    <col min="4611" max="4613" width="13.33203125" style="138" customWidth="1"/>
    <col min="4614" max="4614" width="13.44140625" style="138" bestFit="1" customWidth="1"/>
    <col min="4615" max="4615" width="13.33203125" style="138" bestFit="1" customWidth="1"/>
    <col min="4616" max="4616" width="10.33203125" style="138" bestFit="1" customWidth="1"/>
    <col min="4617" max="4864" width="9.109375" style="138"/>
    <col min="4865" max="4865" width="30.109375" style="138" customWidth="1"/>
    <col min="4866" max="4866" width="1.6640625" style="138" customWidth="1"/>
    <col min="4867" max="4869" width="13.33203125" style="138" customWidth="1"/>
    <col min="4870" max="4870" width="13.44140625" style="138" bestFit="1" customWidth="1"/>
    <col min="4871" max="4871" width="13.33203125" style="138" bestFit="1" customWidth="1"/>
    <col min="4872" max="4872" width="10.33203125" style="138" bestFit="1" customWidth="1"/>
    <col min="4873" max="5120" width="9.109375" style="138"/>
    <col min="5121" max="5121" width="30.109375" style="138" customWidth="1"/>
    <col min="5122" max="5122" width="1.6640625" style="138" customWidth="1"/>
    <col min="5123" max="5125" width="13.33203125" style="138" customWidth="1"/>
    <col min="5126" max="5126" width="13.44140625" style="138" bestFit="1" customWidth="1"/>
    <col min="5127" max="5127" width="13.33203125" style="138" bestFit="1" customWidth="1"/>
    <col min="5128" max="5128" width="10.33203125" style="138" bestFit="1" customWidth="1"/>
    <col min="5129" max="5376" width="9.109375" style="138"/>
    <col min="5377" max="5377" width="30.109375" style="138" customWidth="1"/>
    <col min="5378" max="5378" width="1.6640625" style="138" customWidth="1"/>
    <col min="5379" max="5381" width="13.33203125" style="138" customWidth="1"/>
    <col min="5382" max="5382" width="13.44140625" style="138" bestFit="1" customWidth="1"/>
    <col min="5383" max="5383" width="13.33203125" style="138" bestFit="1" customWidth="1"/>
    <col min="5384" max="5384" width="10.33203125" style="138" bestFit="1" customWidth="1"/>
    <col min="5385" max="5632" width="9.109375" style="138"/>
    <col min="5633" max="5633" width="30.109375" style="138" customWidth="1"/>
    <col min="5634" max="5634" width="1.6640625" style="138" customWidth="1"/>
    <col min="5635" max="5637" width="13.33203125" style="138" customWidth="1"/>
    <col min="5638" max="5638" width="13.44140625" style="138" bestFit="1" customWidth="1"/>
    <col min="5639" max="5639" width="13.33203125" style="138" bestFit="1" customWidth="1"/>
    <col min="5640" max="5640" width="10.33203125" style="138" bestFit="1" customWidth="1"/>
    <col min="5641" max="5888" width="9.109375" style="138"/>
    <col min="5889" max="5889" width="30.109375" style="138" customWidth="1"/>
    <col min="5890" max="5890" width="1.6640625" style="138" customWidth="1"/>
    <col min="5891" max="5893" width="13.33203125" style="138" customWidth="1"/>
    <col min="5894" max="5894" width="13.44140625" style="138" bestFit="1" customWidth="1"/>
    <col min="5895" max="5895" width="13.33203125" style="138" bestFit="1" customWidth="1"/>
    <col min="5896" max="5896" width="10.33203125" style="138" bestFit="1" customWidth="1"/>
    <col min="5897" max="6144" width="9.109375" style="138"/>
    <col min="6145" max="6145" width="30.109375" style="138" customWidth="1"/>
    <col min="6146" max="6146" width="1.6640625" style="138" customWidth="1"/>
    <col min="6147" max="6149" width="13.33203125" style="138" customWidth="1"/>
    <col min="6150" max="6150" width="13.44140625" style="138" bestFit="1" customWidth="1"/>
    <col min="6151" max="6151" width="13.33203125" style="138" bestFit="1" customWidth="1"/>
    <col min="6152" max="6152" width="10.33203125" style="138" bestFit="1" customWidth="1"/>
    <col min="6153" max="6400" width="9.109375" style="138"/>
    <col min="6401" max="6401" width="30.109375" style="138" customWidth="1"/>
    <col min="6402" max="6402" width="1.6640625" style="138" customWidth="1"/>
    <col min="6403" max="6405" width="13.33203125" style="138" customWidth="1"/>
    <col min="6406" max="6406" width="13.44140625" style="138" bestFit="1" customWidth="1"/>
    <col min="6407" max="6407" width="13.33203125" style="138" bestFit="1" customWidth="1"/>
    <col min="6408" max="6408" width="10.33203125" style="138" bestFit="1" customWidth="1"/>
    <col min="6409" max="6656" width="9.109375" style="138"/>
    <col min="6657" max="6657" width="30.109375" style="138" customWidth="1"/>
    <col min="6658" max="6658" width="1.6640625" style="138" customWidth="1"/>
    <col min="6659" max="6661" width="13.33203125" style="138" customWidth="1"/>
    <col min="6662" max="6662" width="13.44140625" style="138" bestFit="1" customWidth="1"/>
    <col min="6663" max="6663" width="13.33203125" style="138" bestFit="1" customWidth="1"/>
    <col min="6664" max="6664" width="10.33203125" style="138" bestFit="1" customWidth="1"/>
    <col min="6665" max="6912" width="9.109375" style="138"/>
    <col min="6913" max="6913" width="30.109375" style="138" customWidth="1"/>
    <col min="6914" max="6914" width="1.6640625" style="138" customWidth="1"/>
    <col min="6915" max="6917" width="13.33203125" style="138" customWidth="1"/>
    <col min="6918" max="6918" width="13.44140625" style="138" bestFit="1" customWidth="1"/>
    <col min="6919" max="6919" width="13.33203125" style="138" bestFit="1" customWidth="1"/>
    <col min="6920" max="6920" width="10.33203125" style="138" bestFit="1" customWidth="1"/>
    <col min="6921" max="7168" width="9.109375" style="138"/>
    <col min="7169" max="7169" width="30.109375" style="138" customWidth="1"/>
    <col min="7170" max="7170" width="1.6640625" style="138" customWidth="1"/>
    <col min="7171" max="7173" width="13.33203125" style="138" customWidth="1"/>
    <col min="7174" max="7174" width="13.44140625" style="138" bestFit="1" customWidth="1"/>
    <col min="7175" max="7175" width="13.33203125" style="138" bestFit="1" customWidth="1"/>
    <col min="7176" max="7176" width="10.33203125" style="138" bestFit="1" customWidth="1"/>
    <col min="7177" max="7424" width="9.109375" style="138"/>
    <col min="7425" max="7425" width="30.109375" style="138" customWidth="1"/>
    <col min="7426" max="7426" width="1.6640625" style="138" customWidth="1"/>
    <col min="7427" max="7429" width="13.33203125" style="138" customWidth="1"/>
    <col min="7430" max="7430" width="13.44140625" style="138" bestFit="1" customWidth="1"/>
    <col min="7431" max="7431" width="13.33203125" style="138" bestFit="1" customWidth="1"/>
    <col min="7432" max="7432" width="10.33203125" style="138" bestFit="1" customWidth="1"/>
    <col min="7433" max="7680" width="9.109375" style="138"/>
    <col min="7681" max="7681" width="30.109375" style="138" customWidth="1"/>
    <col min="7682" max="7682" width="1.6640625" style="138" customWidth="1"/>
    <col min="7683" max="7685" width="13.33203125" style="138" customWidth="1"/>
    <col min="7686" max="7686" width="13.44140625" style="138" bestFit="1" customWidth="1"/>
    <col min="7687" max="7687" width="13.33203125" style="138" bestFit="1" customWidth="1"/>
    <col min="7688" max="7688" width="10.33203125" style="138" bestFit="1" customWidth="1"/>
    <col min="7689" max="7936" width="9.109375" style="138"/>
    <col min="7937" max="7937" width="30.109375" style="138" customWidth="1"/>
    <col min="7938" max="7938" width="1.6640625" style="138" customWidth="1"/>
    <col min="7939" max="7941" width="13.33203125" style="138" customWidth="1"/>
    <col min="7942" max="7942" width="13.44140625" style="138" bestFit="1" customWidth="1"/>
    <col min="7943" max="7943" width="13.33203125" style="138" bestFit="1" customWidth="1"/>
    <col min="7944" max="7944" width="10.33203125" style="138" bestFit="1" customWidth="1"/>
    <col min="7945" max="8192" width="9.109375" style="138"/>
    <col min="8193" max="8193" width="30.109375" style="138" customWidth="1"/>
    <col min="8194" max="8194" width="1.6640625" style="138" customWidth="1"/>
    <col min="8195" max="8197" width="13.33203125" style="138" customWidth="1"/>
    <col min="8198" max="8198" width="13.44140625" style="138" bestFit="1" customWidth="1"/>
    <col min="8199" max="8199" width="13.33203125" style="138" bestFit="1" customWidth="1"/>
    <col min="8200" max="8200" width="10.33203125" style="138" bestFit="1" customWidth="1"/>
    <col min="8201" max="8448" width="9.109375" style="138"/>
    <col min="8449" max="8449" width="30.109375" style="138" customWidth="1"/>
    <col min="8450" max="8450" width="1.6640625" style="138" customWidth="1"/>
    <col min="8451" max="8453" width="13.33203125" style="138" customWidth="1"/>
    <col min="8454" max="8454" width="13.44140625" style="138" bestFit="1" customWidth="1"/>
    <col min="8455" max="8455" width="13.33203125" style="138" bestFit="1" customWidth="1"/>
    <col min="8456" max="8456" width="10.33203125" style="138" bestFit="1" customWidth="1"/>
    <col min="8457" max="8704" width="9.109375" style="138"/>
    <col min="8705" max="8705" width="30.109375" style="138" customWidth="1"/>
    <col min="8706" max="8706" width="1.6640625" style="138" customWidth="1"/>
    <col min="8707" max="8709" width="13.33203125" style="138" customWidth="1"/>
    <col min="8710" max="8710" width="13.44140625" style="138" bestFit="1" customWidth="1"/>
    <col min="8711" max="8711" width="13.33203125" style="138" bestFit="1" customWidth="1"/>
    <col min="8712" max="8712" width="10.33203125" style="138" bestFit="1" customWidth="1"/>
    <col min="8713" max="8960" width="9.109375" style="138"/>
    <col min="8961" max="8961" width="30.109375" style="138" customWidth="1"/>
    <col min="8962" max="8962" width="1.6640625" style="138" customWidth="1"/>
    <col min="8963" max="8965" width="13.33203125" style="138" customWidth="1"/>
    <col min="8966" max="8966" width="13.44140625" style="138" bestFit="1" customWidth="1"/>
    <col min="8967" max="8967" width="13.33203125" style="138" bestFit="1" customWidth="1"/>
    <col min="8968" max="8968" width="10.33203125" style="138" bestFit="1" customWidth="1"/>
    <col min="8969" max="9216" width="9.109375" style="138"/>
    <col min="9217" max="9217" width="30.109375" style="138" customWidth="1"/>
    <col min="9218" max="9218" width="1.6640625" style="138" customWidth="1"/>
    <col min="9219" max="9221" width="13.33203125" style="138" customWidth="1"/>
    <col min="9222" max="9222" width="13.44140625" style="138" bestFit="1" customWidth="1"/>
    <col min="9223" max="9223" width="13.33203125" style="138" bestFit="1" customWidth="1"/>
    <col min="9224" max="9224" width="10.33203125" style="138" bestFit="1" customWidth="1"/>
    <col min="9225" max="9472" width="9.109375" style="138"/>
    <col min="9473" max="9473" width="30.109375" style="138" customWidth="1"/>
    <col min="9474" max="9474" width="1.6640625" style="138" customWidth="1"/>
    <col min="9475" max="9477" width="13.33203125" style="138" customWidth="1"/>
    <col min="9478" max="9478" width="13.44140625" style="138" bestFit="1" customWidth="1"/>
    <col min="9479" max="9479" width="13.33203125" style="138" bestFit="1" customWidth="1"/>
    <col min="9480" max="9480" width="10.33203125" style="138" bestFit="1" customWidth="1"/>
    <col min="9481" max="9728" width="9.109375" style="138"/>
    <col min="9729" max="9729" width="30.109375" style="138" customWidth="1"/>
    <col min="9730" max="9730" width="1.6640625" style="138" customWidth="1"/>
    <col min="9731" max="9733" width="13.33203125" style="138" customWidth="1"/>
    <col min="9734" max="9734" width="13.44140625" style="138" bestFit="1" customWidth="1"/>
    <col min="9735" max="9735" width="13.33203125" style="138" bestFit="1" customWidth="1"/>
    <col min="9736" max="9736" width="10.33203125" style="138" bestFit="1" customWidth="1"/>
    <col min="9737" max="9984" width="9.109375" style="138"/>
    <col min="9985" max="9985" width="30.109375" style="138" customWidth="1"/>
    <col min="9986" max="9986" width="1.6640625" style="138" customWidth="1"/>
    <col min="9987" max="9989" width="13.33203125" style="138" customWidth="1"/>
    <col min="9990" max="9990" width="13.44140625" style="138" bestFit="1" customWidth="1"/>
    <col min="9991" max="9991" width="13.33203125" style="138" bestFit="1" customWidth="1"/>
    <col min="9992" max="9992" width="10.33203125" style="138" bestFit="1" customWidth="1"/>
    <col min="9993" max="10240" width="9.109375" style="138"/>
    <col min="10241" max="10241" width="30.109375" style="138" customWidth="1"/>
    <col min="10242" max="10242" width="1.6640625" style="138" customWidth="1"/>
    <col min="10243" max="10245" width="13.33203125" style="138" customWidth="1"/>
    <col min="10246" max="10246" width="13.44140625" style="138" bestFit="1" customWidth="1"/>
    <col min="10247" max="10247" width="13.33203125" style="138" bestFit="1" customWidth="1"/>
    <col min="10248" max="10248" width="10.33203125" style="138" bestFit="1" customWidth="1"/>
    <col min="10249" max="10496" width="9.109375" style="138"/>
    <col min="10497" max="10497" width="30.109375" style="138" customWidth="1"/>
    <col min="10498" max="10498" width="1.6640625" style="138" customWidth="1"/>
    <col min="10499" max="10501" width="13.33203125" style="138" customWidth="1"/>
    <col min="10502" max="10502" width="13.44140625" style="138" bestFit="1" customWidth="1"/>
    <col min="10503" max="10503" width="13.33203125" style="138" bestFit="1" customWidth="1"/>
    <col min="10504" max="10504" width="10.33203125" style="138" bestFit="1" customWidth="1"/>
    <col min="10505" max="10752" width="9.109375" style="138"/>
    <col min="10753" max="10753" width="30.109375" style="138" customWidth="1"/>
    <col min="10754" max="10754" width="1.6640625" style="138" customWidth="1"/>
    <col min="10755" max="10757" width="13.33203125" style="138" customWidth="1"/>
    <col min="10758" max="10758" width="13.44140625" style="138" bestFit="1" customWidth="1"/>
    <col min="10759" max="10759" width="13.33203125" style="138" bestFit="1" customWidth="1"/>
    <col min="10760" max="10760" width="10.33203125" style="138" bestFit="1" customWidth="1"/>
    <col min="10761" max="11008" width="9.109375" style="138"/>
    <col min="11009" max="11009" width="30.109375" style="138" customWidth="1"/>
    <col min="11010" max="11010" width="1.6640625" style="138" customWidth="1"/>
    <col min="11011" max="11013" width="13.33203125" style="138" customWidth="1"/>
    <col min="11014" max="11014" width="13.44140625" style="138" bestFit="1" customWidth="1"/>
    <col min="11015" max="11015" width="13.33203125" style="138" bestFit="1" customWidth="1"/>
    <col min="11016" max="11016" width="10.33203125" style="138" bestFit="1" customWidth="1"/>
    <col min="11017" max="11264" width="9.109375" style="138"/>
    <col min="11265" max="11265" width="30.109375" style="138" customWidth="1"/>
    <col min="11266" max="11266" width="1.6640625" style="138" customWidth="1"/>
    <col min="11267" max="11269" width="13.33203125" style="138" customWidth="1"/>
    <col min="11270" max="11270" width="13.44140625" style="138" bestFit="1" customWidth="1"/>
    <col min="11271" max="11271" width="13.33203125" style="138" bestFit="1" customWidth="1"/>
    <col min="11272" max="11272" width="10.33203125" style="138" bestFit="1" customWidth="1"/>
    <col min="11273" max="11520" width="9.109375" style="138"/>
    <col min="11521" max="11521" width="30.109375" style="138" customWidth="1"/>
    <col min="11522" max="11522" width="1.6640625" style="138" customWidth="1"/>
    <col min="11523" max="11525" width="13.33203125" style="138" customWidth="1"/>
    <col min="11526" max="11526" width="13.44140625" style="138" bestFit="1" customWidth="1"/>
    <col min="11527" max="11527" width="13.33203125" style="138" bestFit="1" customWidth="1"/>
    <col min="11528" max="11528" width="10.33203125" style="138" bestFit="1" customWidth="1"/>
    <col min="11529" max="11776" width="9.109375" style="138"/>
    <col min="11777" max="11777" width="30.109375" style="138" customWidth="1"/>
    <col min="11778" max="11778" width="1.6640625" style="138" customWidth="1"/>
    <col min="11779" max="11781" width="13.33203125" style="138" customWidth="1"/>
    <col min="11782" max="11782" width="13.44140625" style="138" bestFit="1" customWidth="1"/>
    <col min="11783" max="11783" width="13.33203125" style="138" bestFit="1" customWidth="1"/>
    <col min="11784" max="11784" width="10.33203125" style="138" bestFit="1" customWidth="1"/>
    <col min="11785" max="12032" width="9.109375" style="138"/>
    <col min="12033" max="12033" width="30.109375" style="138" customWidth="1"/>
    <col min="12034" max="12034" width="1.6640625" style="138" customWidth="1"/>
    <col min="12035" max="12037" width="13.33203125" style="138" customWidth="1"/>
    <col min="12038" max="12038" width="13.44140625" style="138" bestFit="1" customWidth="1"/>
    <col min="12039" max="12039" width="13.33203125" style="138" bestFit="1" customWidth="1"/>
    <col min="12040" max="12040" width="10.33203125" style="138" bestFit="1" customWidth="1"/>
    <col min="12041" max="12288" width="9.109375" style="138"/>
    <col min="12289" max="12289" width="30.109375" style="138" customWidth="1"/>
    <col min="12290" max="12290" width="1.6640625" style="138" customWidth="1"/>
    <col min="12291" max="12293" width="13.33203125" style="138" customWidth="1"/>
    <col min="12294" max="12294" width="13.44140625" style="138" bestFit="1" customWidth="1"/>
    <col min="12295" max="12295" width="13.33203125" style="138" bestFit="1" customWidth="1"/>
    <col min="12296" max="12296" width="10.33203125" style="138" bestFit="1" customWidth="1"/>
    <col min="12297" max="12544" width="9.109375" style="138"/>
    <col min="12545" max="12545" width="30.109375" style="138" customWidth="1"/>
    <col min="12546" max="12546" width="1.6640625" style="138" customWidth="1"/>
    <col min="12547" max="12549" width="13.33203125" style="138" customWidth="1"/>
    <col min="12550" max="12550" width="13.44140625" style="138" bestFit="1" customWidth="1"/>
    <col min="12551" max="12551" width="13.33203125" style="138" bestFit="1" customWidth="1"/>
    <col min="12552" max="12552" width="10.33203125" style="138" bestFit="1" customWidth="1"/>
    <col min="12553" max="12800" width="9.109375" style="138"/>
    <col min="12801" max="12801" width="30.109375" style="138" customWidth="1"/>
    <col min="12802" max="12802" width="1.6640625" style="138" customWidth="1"/>
    <col min="12803" max="12805" width="13.33203125" style="138" customWidth="1"/>
    <col min="12806" max="12806" width="13.44140625" style="138" bestFit="1" customWidth="1"/>
    <col min="12807" max="12807" width="13.33203125" style="138" bestFit="1" customWidth="1"/>
    <col min="12808" max="12808" width="10.33203125" style="138" bestFit="1" customWidth="1"/>
    <col min="12809" max="13056" width="9.109375" style="138"/>
    <col min="13057" max="13057" width="30.109375" style="138" customWidth="1"/>
    <col min="13058" max="13058" width="1.6640625" style="138" customWidth="1"/>
    <col min="13059" max="13061" width="13.33203125" style="138" customWidth="1"/>
    <col min="13062" max="13062" width="13.44140625" style="138" bestFit="1" customWidth="1"/>
    <col min="13063" max="13063" width="13.33203125" style="138" bestFit="1" customWidth="1"/>
    <col min="13064" max="13064" width="10.33203125" style="138" bestFit="1" customWidth="1"/>
    <col min="13065" max="13312" width="9.109375" style="138"/>
    <col min="13313" max="13313" width="30.109375" style="138" customWidth="1"/>
    <col min="13314" max="13314" width="1.6640625" style="138" customWidth="1"/>
    <col min="13315" max="13317" width="13.33203125" style="138" customWidth="1"/>
    <col min="13318" max="13318" width="13.44140625" style="138" bestFit="1" customWidth="1"/>
    <col min="13319" max="13319" width="13.33203125" style="138" bestFit="1" customWidth="1"/>
    <col min="13320" max="13320" width="10.33203125" style="138" bestFit="1" customWidth="1"/>
    <col min="13321" max="13568" width="9.109375" style="138"/>
    <col min="13569" max="13569" width="30.109375" style="138" customWidth="1"/>
    <col min="13570" max="13570" width="1.6640625" style="138" customWidth="1"/>
    <col min="13571" max="13573" width="13.33203125" style="138" customWidth="1"/>
    <col min="13574" max="13574" width="13.44140625" style="138" bestFit="1" customWidth="1"/>
    <col min="13575" max="13575" width="13.33203125" style="138" bestFit="1" customWidth="1"/>
    <col min="13576" max="13576" width="10.33203125" style="138" bestFit="1" customWidth="1"/>
    <col min="13577" max="13824" width="9.109375" style="138"/>
    <col min="13825" max="13825" width="30.109375" style="138" customWidth="1"/>
    <col min="13826" max="13826" width="1.6640625" style="138" customWidth="1"/>
    <col min="13827" max="13829" width="13.33203125" style="138" customWidth="1"/>
    <col min="13830" max="13830" width="13.44140625" style="138" bestFit="1" customWidth="1"/>
    <col min="13831" max="13831" width="13.33203125" style="138" bestFit="1" customWidth="1"/>
    <col min="13832" max="13832" width="10.33203125" style="138" bestFit="1" customWidth="1"/>
    <col min="13833" max="14080" width="9.109375" style="138"/>
    <col min="14081" max="14081" width="30.109375" style="138" customWidth="1"/>
    <col min="14082" max="14082" width="1.6640625" style="138" customWidth="1"/>
    <col min="14083" max="14085" width="13.33203125" style="138" customWidth="1"/>
    <col min="14086" max="14086" width="13.44140625" style="138" bestFit="1" customWidth="1"/>
    <col min="14087" max="14087" width="13.33203125" style="138" bestFit="1" customWidth="1"/>
    <col min="14088" max="14088" width="10.33203125" style="138" bestFit="1" customWidth="1"/>
    <col min="14089" max="14336" width="9.109375" style="138"/>
    <col min="14337" max="14337" width="30.109375" style="138" customWidth="1"/>
    <col min="14338" max="14338" width="1.6640625" style="138" customWidth="1"/>
    <col min="14339" max="14341" width="13.33203125" style="138" customWidth="1"/>
    <col min="14342" max="14342" width="13.44140625" style="138" bestFit="1" customWidth="1"/>
    <col min="14343" max="14343" width="13.33203125" style="138" bestFit="1" customWidth="1"/>
    <col min="14344" max="14344" width="10.33203125" style="138" bestFit="1" customWidth="1"/>
    <col min="14345" max="14592" width="9.109375" style="138"/>
    <col min="14593" max="14593" width="30.109375" style="138" customWidth="1"/>
    <col min="14594" max="14594" width="1.6640625" style="138" customWidth="1"/>
    <col min="14595" max="14597" width="13.33203125" style="138" customWidth="1"/>
    <col min="14598" max="14598" width="13.44140625" style="138" bestFit="1" customWidth="1"/>
    <col min="14599" max="14599" width="13.33203125" style="138" bestFit="1" customWidth="1"/>
    <col min="14600" max="14600" width="10.33203125" style="138" bestFit="1" customWidth="1"/>
    <col min="14601" max="14848" width="9.109375" style="138"/>
    <col min="14849" max="14849" width="30.109375" style="138" customWidth="1"/>
    <col min="14850" max="14850" width="1.6640625" style="138" customWidth="1"/>
    <col min="14851" max="14853" width="13.33203125" style="138" customWidth="1"/>
    <col min="14854" max="14854" width="13.44140625" style="138" bestFit="1" customWidth="1"/>
    <col min="14855" max="14855" width="13.33203125" style="138" bestFit="1" customWidth="1"/>
    <col min="14856" max="14856" width="10.33203125" style="138" bestFit="1" customWidth="1"/>
    <col min="14857" max="15104" width="9.109375" style="138"/>
    <col min="15105" max="15105" width="30.109375" style="138" customWidth="1"/>
    <col min="15106" max="15106" width="1.6640625" style="138" customWidth="1"/>
    <col min="15107" max="15109" width="13.33203125" style="138" customWidth="1"/>
    <col min="15110" max="15110" width="13.44140625" style="138" bestFit="1" customWidth="1"/>
    <col min="15111" max="15111" width="13.33203125" style="138" bestFit="1" customWidth="1"/>
    <col min="15112" max="15112" width="10.33203125" style="138" bestFit="1" customWidth="1"/>
    <col min="15113" max="15360" width="9.109375" style="138"/>
    <col min="15361" max="15361" width="30.109375" style="138" customWidth="1"/>
    <col min="15362" max="15362" width="1.6640625" style="138" customWidth="1"/>
    <col min="15363" max="15365" width="13.33203125" style="138" customWidth="1"/>
    <col min="15366" max="15366" width="13.44140625" style="138" bestFit="1" customWidth="1"/>
    <col min="15367" max="15367" width="13.33203125" style="138" bestFit="1" customWidth="1"/>
    <col min="15368" max="15368" width="10.33203125" style="138" bestFit="1" customWidth="1"/>
    <col min="15369" max="15616" width="9.109375" style="138"/>
    <col min="15617" max="15617" width="30.109375" style="138" customWidth="1"/>
    <col min="15618" max="15618" width="1.6640625" style="138" customWidth="1"/>
    <col min="15619" max="15621" width="13.33203125" style="138" customWidth="1"/>
    <col min="15622" max="15622" width="13.44140625" style="138" bestFit="1" customWidth="1"/>
    <col min="15623" max="15623" width="13.33203125" style="138" bestFit="1" customWidth="1"/>
    <col min="15624" max="15624" width="10.33203125" style="138" bestFit="1" customWidth="1"/>
    <col min="15625" max="15872" width="9.109375" style="138"/>
    <col min="15873" max="15873" width="30.109375" style="138" customWidth="1"/>
    <col min="15874" max="15874" width="1.6640625" style="138" customWidth="1"/>
    <col min="15875" max="15877" width="13.33203125" style="138" customWidth="1"/>
    <col min="15878" max="15878" width="13.44140625" style="138" bestFit="1" customWidth="1"/>
    <col min="15879" max="15879" width="13.33203125" style="138" bestFit="1" customWidth="1"/>
    <col min="15880" max="15880" width="10.33203125" style="138" bestFit="1" customWidth="1"/>
    <col min="15881" max="16128" width="9.109375" style="138"/>
    <col min="16129" max="16129" width="30.109375" style="138" customWidth="1"/>
    <col min="16130" max="16130" width="1.6640625" style="138" customWidth="1"/>
    <col min="16131" max="16133" width="13.33203125" style="138" customWidth="1"/>
    <col min="16134" max="16134" width="13.44140625" style="138" bestFit="1" customWidth="1"/>
    <col min="16135" max="16135" width="13.33203125" style="138" bestFit="1" customWidth="1"/>
    <col min="16136" max="16136" width="10.33203125" style="138" bestFit="1" customWidth="1"/>
    <col min="16137" max="16384" width="9.109375" style="138"/>
  </cols>
  <sheetData>
    <row r="1" spans="1:16">
      <c r="A1" s="137"/>
    </row>
    <row r="2" spans="1:16" s="139" customFormat="1">
      <c r="A2" s="237" t="s">
        <v>2745</v>
      </c>
      <c r="B2" s="238"/>
      <c r="C2" s="238"/>
      <c r="D2" s="238"/>
      <c r="E2" s="238"/>
      <c r="F2" s="238"/>
      <c r="G2" s="238"/>
    </row>
    <row r="3" spans="1:16" s="139" customFormat="1">
      <c r="A3" s="237" t="s">
        <v>3535</v>
      </c>
      <c r="B3" s="238"/>
      <c r="C3" s="238"/>
      <c r="D3" s="238"/>
      <c r="E3" s="238"/>
      <c r="F3" s="238"/>
      <c r="G3" s="238"/>
    </row>
    <row r="4" spans="1:16">
      <c r="A4" s="237" t="s">
        <v>2891</v>
      </c>
      <c r="B4" s="238"/>
      <c r="C4" s="238"/>
      <c r="D4" s="238"/>
      <c r="E4" s="238"/>
      <c r="F4" s="238"/>
      <c r="G4" s="238"/>
    </row>
    <row r="5" spans="1:16" ht="13.8" thickBot="1">
      <c r="C5" s="239"/>
      <c r="D5" s="239"/>
      <c r="E5" s="239"/>
      <c r="F5" s="148"/>
      <c r="G5" s="239"/>
    </row>
    <row r="6" spans="1:16" s="141" customFormat="1" ht="16.2" customHeight="1" thickBot="1">
      <c r="A6" s="433" t="s">
        <v>2892</v>
      </c>
      <c r="B6" s="434"/>
      <c r="C6" s="434"/>
      <c r="D6" s="434"/>
      <c r="E6" s="434"/>
      <c r="F6" s="434"/>
      <c r="G6" s="435"/>
      <c r="H6" s="154"/>
      <c r="I6" s="372"/>
      <c r="J6" s="154"/>
    </row>
    <row r="7" spans="1:16" s="141" customFormat="1" ht="9" customHeight="1">
      <c r="A7" s="240"/>
      <c r="B7" s="142"/>
      <c r="C7" s="142"/>
      <c r="D7" s="142"/>
      <c r="E7" s="142"/>
      <c r="F7" s="142"/>
      <c r="G7" s="143"/>
      <c r="H7" s="154"/>
      <c r="I7" s="372"/>
      <c r="J7" s="154"/>
    </row>
    <row r="8" spans="1:16" s="140" customFormat="1">
      <c r="A8" s="147"/>
      <c r="B8" s="241"/>
      <c r="C8" s="241"/>
      <c r="D8" s="144"/>
      <c r="E8" s="242" t="s">
        <v>2893</v>
      </c>
      <c r="F8" s="144"/>
      <c r="G8" s="145"/>
      <c r="H8" s="239"/>
      <c r="I8" s="373"/>
      <c r="J8" s="150"/>
      <c r="K8" s="273"/>
      <c r="L8" s="377"/>
      <c r="M8" s="274"/>
      <c r="N8" s="370"/>
      <c r="O8" s="370"/>
      <c r="P8" s="375"/>
    </row>
    <row r="9" spans="1:16" s="140" customFormat="1">
      <c r="A9" s="374"/>
      <c r="B9" s="243"/>
      <c r="C9" s="243"/>
      <c r="D9" s="244" t="s">
        <v>2894</v>
      </c>
      <c r="E9" s="245" t="s">
        <v>2895</v>
      </c>
      <c r="F9" s="244"/>
      <c r="G9" s="246"/>
      <c r="H9" s="239"/>
      <c r="I9" s="373"/>
      <c r="J9" s="150"/>
      <c r="K9" s="276"/>
      <c r="L9" s="151"/>
      <c r="M9" s="274"/>
      <c r="N9" s="370"/>
      <c r="O9" s="370"/>
      <c r="P9" s="375"/>
    </row>
    <row r="10" spans="1:16" s="140" customFormat="1">
      <c r="A10" s="147"/>
      <c r="B10" s="241"/>
      <c r="C10" s="241"/>
      <c r="D10" s="242"/>
      <c r="E10" s="148"/>
      <c r="F10" s="242"/>
      <c r="G10" s="149"/>
      <c r="H10" s="239"/>
      <c r="I10" s="373"/>
      <c r="J10" s="150"/>
      <c r="K10" s="276"/>
      <c r="L10" s="151"/>
      <c r="M10" s="274"/>
      <c r="N10" s="370"/>
      <c r="O10" s="370"/>
      <c r="P10" s="375"/>
    </row>
    <row r="11" spans="1:16">
      <c r="A11" s="247" t="s">
        <v>2756</v>
      </c>
      <c r="B11" s="150"/>
      <c r="C11" s="150"/>
      <c r="D11" s="248">
        <v>811</v>
      </c>
      <c r="E11" s="249">
        <v>60151270</v>
      </c>
      <c r="F11" s="248"/>
      <c r="G11" s="250"/>
      <c r="H11" s="136"/>
      <c r="I11" s="373"/>
      <c r="J11" s="150"/>
      <c r="K11" s="276"/>
      <c r="L11" s="151"/>
      <c r="M11" s="274"/>
      <c r="N11" s="370"/>
      <c r="O11" s="370"/>
      <c r="P11" s="376"/>
    </row>
    <row r="12" spans="1:16">
      <c r="A12" s="247" t="s">
        <v>2758</v>
      </c>
      <c r="B12" s="150"/>
      <c r="C12" s="150"/>
      <c r="D12" s="248">
        <v>272</v>
      </c>
      <c r="E12" s="248">
        <v>19863623</v>
      </c>
      <c r="F12" s="248"/>
      <c r="G12" s="251"/>
      <c r="I12" s="373"/>
      <c r="J12" s="150"/>
      <c r="K12" s="276"/>
      <c r="L12" s="151"/>
      <c r="M12" s="274"/>
      <c r="N12" s="370"/>
      <c r="O12" s="370"/>
      <c r="P12" s="376"/>
    </row>
    <row r="13" spans="1:16">
      <c r="A13" s="247" t="s">
        <v>2896</v>
      </c>
      <c r="B13" s="150"/>
      <c r="C13" s="150"/>
      <c r="D13" s="252">
        <f>SUM(D11:D12)</f>
        <v>1083</v>
      </c>
      <c r="E13" s="252">
        <f>SUM(E11:E12)</f>
        <v>80014893</v>
      </c>
      <c r="F13" s="248"/>
      <c r="G13" s="251"/>
      <c r="I13" s="373"/>
      <c r="J13" s="150"/>
      <c r="K13" s="276"/>
      <c r="L13" s="151"/>
      <c r="M13" s="274"/>
      <c r="N13" s="371"/>
      <c r="O13" s="370"/>
      <c r="P13" s="376"/>
    </row>
    <row r="14" spans="1:16">
      <c r="A14" s="247"/>
      <c r="B14" s="150"/>
      <c r="C14" s="150"/>
      <c r="D14" s="248"/>
      <c r="E14" s="248"/>
      <c r="F14" s="248"/>
      <c r="G14" s="251"/>
      <c r="I14" s="373"/>
      <c r="J14" s="150"/>
      <c r="K14" s="276"/>
      <c r="L14" s="151"/>
      <c r="M14" s="274"/>
      <c r="N14" s="371"/>
      <c r="O14" s="370"/>
      <c r="P14" s="376"/>
    </row>
    <row r="15" spans="1:16">
      <c r="A15" s="247" t="s">
        <v>2897</v>
      </c>
      <c r="B15" s="150"/>
      <c r="C15" s="150"/>
      <c r="D15" s="253">
        <v>1788</v>
      </c>
      <c r="E15" s="253">
        <v>166812412</v>
      </c>
      <c r="F15" s="248"/>
      <c r="G15" s="251"/>
      <c r="I15" s="373"/>
      <c r="J15" s="150"/>
      <c r="K15" s="276"/>
      <c r="L15" s="151"/>
      <c r="M15" s="274"/>
      <c r="N15" s="371"/>
      <c r="O15" s="370"/>
      <c r="P15" s="376"/>
    </row>
    <row r="16" spans="1:16">
      <c r="A16" s="247"/>
      <c r="B16" s="150"/>
      <c r="C16" s="150"/>
      <c r="D16" s="252"/>
      <c r="E16" s="254"/>
      <c r="F16" s="248"/>
      <c r="G16" s="255"/>
      <c r="I16" s="373"/>
      <c r="J16" s="150"/>
      <c r="K16" s="276"/>
      <c r="L16" s="151"/>
      <c r="M16" s="274"/>
      <c r="N16" s="371"/>
      <c r="O16" s="370"/>
      <c r="P16" s="376"/>
    </row>
    <row r="17" spans="1:16" ht="13.8" thickBot="1">
      <c r="A17" s="247" t="s">
        <v>2762</v>
      </c>
      <c r="B17" s="150"/>
      <c r="C17" s="150"/>
      <c r="D17" s="256">
        <f>D13+D15</f>
        <v>2871</v>
      </c>
      <c r="E17" s="257">
        <f>E13+E15</f>
        <v>246827305</v>
      </c>
      <c r="F17" s="248"/>
      <c r="G17" s="250"/>
      <c r="I17" s="373"/>
      <c r="J17" s="150"/>
      <c r="K17" s="276"/>
      <c r="L17" s="151"/>
      <c r="M17" s="274"/>
      <c r="N17" s="371"/>
      <c r="O17" s="370"/>
      <c r="P17" s="376"/>
    </row>
    <row r="18" spans="1:16" ht="13.8" thickTop="1">
      <c r="A18" s="258"/>
      <c r="B18" s="259"/>
      <c r="C18" s="259"/>
      <c r="D18" s="259"/>
      <c r="E18" s="259"/>
      <c r="F18" s="259"/>
      <c r="G18" s="260"/>
      <c r="I18" s="373"/>
      <c r="J18" s="150"/>
      <c r="K18" s="276"/>
      <c r="L18" s="151"/>
      <c r="M18" s="274"/>
      <c r="N18" s="371"/>
      <c r="O18" s="370"/>
      <c r="P18" s="376"/>
    </row>
    <row r="19" spans="1:16" s="139" customFormat="1" ht="6" customHeight="1" thickBot="1">
      <c r="I19" s="373"/>
      <c r="J19" s="150"/>
      <c r="K19" s="276"/>
      <c r="L19" s="151"/>
      <c r="M19" s="274"/>
      <c r="N19" s="371"/>
      <c r="O19" s="370"/>
      <c r="P19" s="150"/>
    </row>
    <row r="20" spans="1:16" s="154" customFormat="1" ht="16.95" customHeight="1" thickBot="1">
      <c r="A20" s="433" t="s">
        <v>2898</v>
      </c>
      <c r="B20" s="434"/>
      <c r="C20" s="434"/>
      <c r="D20" s="434"/>
      <c r="E20" s="434"/>
      <c r="F20" s="434"/>
      <c r="G20" s="435"/>
      <c r="I20" s="373"/>
      <c r="J20" s="150"/>
      <c r="K20" s="276"/>
      <c r="L20" s="151"/>
      <c r="M20" s="274"/>
      <c r="N20" s="371"/>
      <c r="O20" s="370"/>
      <c r="P20" s="372"/>
    </row>
    <row r="21" spans="1:16" ht="6" customHeight="1">
      <c r="A21" s="247"/>
      <c r="B21" s="150"/>
      <c r="C21" s="150"/>
      <c r="D21" s="150"/>
      <c r="E21" s="150"/>
      <c r="F21" s="150"/>
      <c r="G21" s="261"/>
      <c r="I21" s="373"/>
      <c r="J21" s="150"/>
      <c r="K21" s="276"/>
      <c r="L21" s="151"/>
      <c r="M21" s="274"/>
      <c r="N21" s="371"/>
      <c r="O21" s="370"/>
      <c r="P21" s="376"/>
    </row>
    <row r="22" spans="1:16" s="139" customFormat="1">
      <c r="A22" s="146" t="s">
        <v>3514</v>
      </c>
      <c r="B22" s="259"/>
      <c r="C22" s="262"/>
      <c r="D22" s="281" t="s">
        <v>2756</v>
      </c>
      <c r="E22" s="281"/>
      <c r="F22" s="262" t="s">
        <v>2758</v>
      </c>
      <c r="G22" s="263"/>
      <c r="I22" s="373"/>
      <c r="J22" s="150"/>
      <c r="K22" s="276"/>
      <c r="L22" s="151"/>
      <c r="M22" s="274"/>
      <c r="N22" s="371"/>
      <c r="O22" s="370"/>
      <c r="P22" s="150"/>
    </row>
    <row r="23" spans="1:16" s="139" customFormat="1">
      <c r="A23" s="264"/>
      <c r="B23" s="265"/>
      <c r="C23" s="266"/>
      <c r="D23" s="282"/>
      <c r="E23" s="267"/>
      <c r="F23" s="266"/>
      <c r="G23" s="267"/>
      <c r="I23" s="150"/>
      <c r="K23" s="276"/>
      <c r="L23" s="151"/>
      <c r="M23" s="274"/>
      <c r="N23" s="371"/>
      <c r="O23" s="370"/>
      <c r="P23" s="150"/>
    </row>
    <row r="24" spans="1:16" s="139" customFormat="1">
      <c r="A24" s="247" t="s">
        <v>2899</v>
      </c>
      <c r="B24" s="150"/>
      <c r="C24" s="151"/>
      <c r="D24" s="283">
        <v>2.5000000000000001E-2</v>
      </c>
      <c r="E24" s="270">
        <v>41365</v>
      </c>
      <c r="F24" s="151">
        <v>2.5000000000000001E-2</v>
      </c>
      <c r="G24" s="268">
        <v>41603</v>
      </c>
    </row>
    <row r="25" spans="1:16" s="139" customFormat="1">
      <c r="A25" s="247" t="s">
        <v>2899</v>
      </c>
      <c r="B25" s="150"/>
      <c r="C25" s="150"/>
      <c r="D25" s="480">
        <v>0.06</v>
      </c>
      <c r="E25" s="270">
        <v>41944</v>
      </c>
      <c r="F25" s="151">
        <v>0.03</v>
      </c>
      <c r="G25" s="268">
        <v>41913</v>
      </c>
    </row>
    <row r="26" spans="1:16">
      <c r="A26" s="247" t="s">
        <v>2899</v>
      </c>
      <c r="B26" s="150"/>
      <c r="C26" s="152"/>
      <c r="D26" s="480" t="s">
        <v>3126</v>
      </c>
      <c r="E26" s="270" t="s">
        <v>3126</v>
      </c>
      <c r="F26" s="151">
        <v>0.03</v>
      </c>
      <c r="G26" s="268">
        <v>42278</v>
      </c>
      <c r="H26" s="150"/>
    </row>
    <row r="27" spans="1:16">
      <c r="A27" s="247" t="s">
        <v>2899</v>
      </c>
      <c r="B27" s="150"/>
      <c r="C27" s="152"/>
      <c r="D27" s="480">
        <v>2.75E-2</v>
      </c>
      <c r="E27" s="270">
        <v>42370</v>
      </c>
      <c r="F27" s="269">
        <v>0.03</v>
      </c>
      <c r="G27" s="270">
        <v>42644</v>
      </c>
      <c r="H27" s="150"/>
    </row>
    <row r="28" spans="1:16">
      <c r="A28" s="258" t="s">
        <v>2899</v>
      </c>
      <c r="B28" s="259"/>
      <c r="C28" s="271"/>
      <c r="D28" s="517" t="s">
        <v>3126</v>
      </c>
      <c r="E28" s="518">
        <v>42736</v>
      </c>
      <c r="F28" s="517" t="s">
        <v>3126</v>
      </c>
      <c r="G28" s="518">
        <v>43009</v>
      </c>
      <c r="H28" s="519" t="s">
        <v>3556</v>
      </c>
    </row>
    <row r="29" spans="1:16" ht="7.2" customHeight="1" thickBot="1">
      <c r="C29" s="152"/>
      <c r="D29" s="152"/>
      <c r="E29" s="152"/>
      <c r="F29" s="152"/>
      <c r="G29" s="152"/>
    </row>
    <row r="30" spans="1:16" s="141" customFormat="1" ht="16.2" customHeight="1" thickBot="1">
      <c r="A30" s="433" t="s">
        <v>2900</v>
      </c>
      <c r="B30" s="434"/>
      <c r="C30" s="434"/>
      <c r="D30" s="434"/>
      <c r="E30" s="434"/>
      <c r="F30" s="434"/>
      <c r="G30" s="435"/>
      <c r="H30" s="154"/>
      <c r="I30" s="154"/>
      <c r="J30" s="154"/>
    </row>
    <row r="31" spans="1:16">
      <c r="A31" s="247"/>
      <c r="B31" s="150"/>
      <c r="C31" s="152"/>
      <c r="D31" s="152"/>
      <c r="E31" s="152"/>
      <c r="F31" s="148" t="s">
        <v>2893</v>
      </c>
      <c r="G31" s="468" t="s">
        <v>2894</v>
      </c>
    </row>
    <row r="32" spans="1:16">
      <c r="A32" s="247"/>
      <c r="B32" s="150"/>
      <c r="C32" s="152"/>
      <c r="D32" s="152"/>
      <c r="E32" s="152"/>
      <c r="F32" s="148" t="s">
        <v>2901</v>
      </c>
      <c r="G32" s="469" t="s">
        <v>2906</v>
      </c>
    </row>
    <row r="33" spans="1:10">
      <c r="A33" s="146" t="s">
        <v>2902</v>
      </c>
      <c r="B33" s="259"/>
      <c r="C33" s="153" t="s">
        <v>2903</v>
      </c>
      <c r="D33" s="153" t="s">
        <v>2904</v>
      </c>
      <c r="E33" s="153"/>
      <c r="F33" s="153" t="s">
        <v>2905</v>
      </c>
      <c r="G33" s="467" t="s">
        <v>3521</v>
      </c>
    </row>
    <row r="34" spans="1:10">
      <c r="A34" s="430"/>
      <c r="B34" s="265"/>
      <c r="C34" s="431"/>
      <c r="D34" s="432"/>
      <c r="E34" s="431"/>
      <c r="F34" s="431"/>
      <c r="G34" s="432"/>
    </row>
    <row r="35" spans="1:10" ht="15.6">
      <c r="A35" s="272">
        <v>41334</v>
      </c>
      <c r="B35" s="150"/>
      <c r="C35" s="276">
        <v>2.98E-2</v>
      </c>
      <c r="D35" s="277" t="s">
        <v>2907</v>
      </c>
      <c r="E35" s="274">
        <v>2013</v>
      </c>
      <c r="F35" s="278">
        <v>141250655</v>
      </c>
      <c r="G35" s="275">
        <v>1622</v>
      </c>
    </row>
    <row r="36" spans="1:10" ht="15.6">
      <c r="A36" s="272">
        <v>41699</v>
      </c>
      <c r="B36" s="150"/>
      <c r="C36" s="276">
        <v>2.87E-2</v>
      </c>
      <c r="D36" s="277" t="s">
        <v>2907</v>
      </c>
      <c r="E36" s="274">
        <v>2014</v>
      </c>
      <c r="F36" s="278">
        <v>142113479</v>
      </c>
      <c r="G36" s="275">
        <v>1575</v>
      </c>
    </row>
    <row r="37" spans="1:10" ht="15.6">
      <c r="A37" s="272">
        <v>42064</v>
      </c>
      <c r="B37" s="150"/>
      <c r="C37" s="276">
        <v>2.86E-2</v>
      </c>
      <c r="D37" s="277" t="s">
        <v>2907</v>
      </c>
      <c r="E37" s="274">
        <v>2015</v>
      </c>
      <c r="F37" s="278">
        <v>149492520</v>
      </c>
      <c r="G37" s="275">
        <v>1610</v>
      </c>
      <c r="H37" s="528"/>
    </row>
    <row r="38" spans="1:10" ht="15.6">
      <c r="A38" s="272">
        <v>42430</v>
      </c>
      <c r="B38" s="150"/>
      <c r="C38" s="276">
        <v>2.9100000000000001E-2</v>
      </c>
      <c r="D38" s="277" t="s">
        <v>2907</v>
      </c>
      <c r="E38" s="274">
        <v>2016</v>
      </c>
      <c r="F38" s="278">
        <v>166812412.44999999</v>
      </c>
      <c r="G38" s="275">
        <v>1787.7999999999997</v>
      </c>
      <c r="H38" s="528"/>
      <c r="I38" s="520"/>
      <c r="J38" s="520"/>
    </row>
    <row r="39" spans="1:10" ht="15.6">
      <c r="A39" s="272">
        <v>42795</v>
      </c>
      <c r="B39" s="150"/>
      <c r="C39" s="276">
        <v>2.8500000000000001E-2</v>
      </c>
      <c r="D39" s="277" t="s">
        <v>2907</v>
      </c>
      <c r="E39" s="274">
        <v>2017</v>
      </c>
      <c r="F39" s="278">
        <v>181017032.94</v>
      </c>
      <c r="G39" s="275">
        <v>1912</v>
      </c>
      <c r="H39" s="528"/>
    </row>
    <row r="40" spans="1:10" ht="13.2" customHeight="1">
      <c r="A40" s="439"/>
      <c r="B40" s="259"/>
      <c r="C40" s="440"/>
      <c r="D40" s="279"/>
      <c r="E40" s="441"/>
      <c r="F40" s="442"/>
      <c r="G40" s="443"/>
    </row>
    <row r="41" spans="1:10">
      <c r="A41" s="446" t="s">
        <v>2908</v>
      </c>
      <c r="B41" s="150"/>
      <c r="C41" s="438"/>
      <c r="D41" s="438"/>
      <c r="E41" s="152"/>
      <c r="F41" s="151"/>
      <c r="G41" s="370"/>
      <c r="H41" s="248"/>
    </row>
    <row r="42" spans="1:10" ht="14.4">
      <c r="A42" s="446"/>
      <c r="B42" s="150"/>
      <c r="C42" s="150"/>
      <c r="D42"/>
      <c r="E42"/>
      <c r="F42"/>
      <c r="G42"/>
    </row>
    <row r="43" spans="1:10" ht="14.4">
      <c r="A43" s="150"/>
      <c r="B43" s="150"/>
      <c r="C43" s="150"/>
      <c r="D43"/>
      <c r="E43"/>
      <c r="F43"/>
      <c r="G43"/>
    </row>
    <row r="44" spans="1:10" ht="14.4">
      <c r="D44"/>
      <c r="E44"/>
      <c r="F44"/>
      <c r="G44"/>
    </row>
    <row r="45" spans="1:10" ht="14.4">
      <c r="D45"/>
      <c r="E45"/>
      <c r="F45"/>
      <c r="G45"/>
    </row>
    <row r="46" spans="1:10" ht="14.4">
      <c r="D46"/>
      <c r="E46"/>
      <c r="F46"/>
      <c r="G46"/>
    </row>
    <row r="47" spans="1:10" ht="14.4">
      <c r="D47"/>
      <c r="E47"/>
      <c r="F47"/>
      <c r="G47"/>
    </row>
    <row r="48" spans="1:10" ht="14.4">
      <c r="D48"/>
      <c r="E48"/>
      <c r="F48"/>
      <c r="G48"/>
    </row>
    <row r="49" spans="4:7" ht="8.4" customHeight="1">
      <c r="D49"/>
      <c r="E49"/>
      <c r="F49"/>
      <c r="G49"/>
    </row>
    <row r="50" spans="4:7" ht="14.4">
      <c r="D50"/>
      <c r="E50"/>
      <c r="F50"/>
      <c r="G50"/>
    </row>
    <row r="51" spans="4:7" ht="14.4">
      <c r="D51"/>
      <c r="E51"/>
      <c r="F51"/>
      <c r="G51"/>
    </row>
    <row r="52" spans="4:7" ht="14.4">
      <c r="D52"/>
      <c r="E52"/>
      <c r="F52"/>
      <c r="G52"/>
    </row>
    <row r="53" spans="4:7" ht="14.4">
      <c r="D53"/>
      <c r="E53"/>
      <c r="F53"/>
      <c r="G53"/>
    </row>
    <row r="54" spans="4:7" ht="14.4">
      <c r="D54"/>
      <c r="E54"/>
      <c r="F54"/>
      <c r="G54"/>
    </row>
    <row r="55" spans="4:7" ht="14.4">
      <c r="D55"/>
      <c r="E55"/>
      <c r="F55"/>
      <c r="G55"/>
    </row>
    <row r="56" spans="4:7" ht="14.4">
      <c r="D56"/>
      <c r="E56"/>
      <c r="F56"/>
      <c r="G56"/>
    </row>
    <row r="57" spans="4:7" ht="14.4">
      <c r="D57"/>
      <c r="E57"/>
      <c r="F57"/>
      <c r="G57"/>
    </row>
  </sheetData>
  <printOptions horizontalCentered="1"/>
  <pageMargins left="0.5" right="0.5" top="0.25" bottom="0.75" header="0.5" footer="0"/>
  <pageSetup scale="70" orientation="portrait" r:id="rId1"/>
  <headerFooter alignWithMargins="0">
    <oddFooter>&amp;R&amp;D 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46"/>
  <sheetViews>
    <sheetView topLeftCell="A13" zoomScaleNormal="100" zoomScalePageLayoutView="76" workbookViewId="0">
      <selection activeCell="G23" sqref="G23"/>
    </sheetView>
  </sheetViews>
  <sheetFormatPr defaultColWidth="9.109375" defaultRowHeight="13.2"/>
  <cols>
    <col min="1" max="1" width="5.44140625" style="36" customWidth="1"/>
    <col min="2" max="2" width="48.33203125" style="36" customWidth="1"/>
    <col min="3" max="3" width="8.109375" style="36" bestFit="1" customWidth="1"/>
    <col min="4" max="4" width="18.88671875" style="36" bestFit="1" customWidth="1"/>
    <col min="5" max="5" width="20.109375" style="36" customWidth="1"/>
    <col min="6" max="6" width="15.33203125" style="36" customWidth="1"/>
    <col min="7" max="7" width="13.6640625" style="36" bestFit="1" customWidth="1"/>
    <col min="8" max="8" width="13" style="36" customWidth="1"/>
    <col min="9" max="9" width="9.33203125" style="36" bestFit="1" customWidth="1"/>
    <col min="10" max="10" width="35.33203125" style="36" bestFit="1" customWidth="1"/>
    <col min="11" max="12" width="18.88671875" style="36" bestFit="1" customWidth="1"/>
    <col min="13" max="13" width="7.88671875" style="36" bestFit="1" customWidth="1"/>
    <col min="14" max="14" width="9.33203125" style="36" bestFit="1" customWidth="1"/>
    <col min="15" max="256" width="9.109375" style="36"/>
    <col min="257" max="257" width="6.109375" style="36" bestFit="1" customWidth="1"/>
    <col min="258" max="258" width="38.6640625" style="36" customWidth="1"/>
    <col min="259" max="259" width="28.6640625" style="36" customWidth="1"/>
    <col min="260" max="260" width="14.109375" style="36" customWidth="1"/>
    <col min="261" max="261" width="17.109375" style="36" customWidth="1"/>
    <col min="262" max="263" width="14.109375" style="36" customWidth="1"/>
    <col min="264" max="265" width="8.33203125" style="36" customWidth="1"/>
    <col min="266" max="266" width="9.109375" style="36"/>
    <col min="267" max="267" width="16.44140625" style="36" bestFit="1" customWidth="1"/>
    <col min="268" max="512" width="9.109375" style="36"/>
    <col min="513" max="513" width="6.109375" style="36" bestFit="1" customWidth="1"/>
    <col min="514" max="514" width="38.6640625" style="36" customWidth="1"/>
    <col min="515" max="515" width="28.6640625" style="36" customWidth="1"/>
    <col min="516" max="516" width="14.109375" style="36" customWidth="1"/>
    <col min="517" max="517" width="17.109375" style="36" customWidth="1"/>
    <col min="518" max="519" width="14.109375" style="36" customWidth="1"/>
    <col min="520" max="521" width="8.33203125" style="36" customWidth="1"/>
    <col min="522" max="522" width="9.109375" style="36"/>
    <col min="523" max="523" width="16.44140625" style="36" bestFit="1" customWidth="1"/>
    <col min="524" max="768" width="9.109375" style="36"/>
    <col min="769" max="769" width="6.109375" style="36" bestFit="1" customWidth="1"/>
    <col min="770" max="770" width="38.6640625" style="36" customWidth="1"/>
    <col min="771" max="771" width="28.6640625" style="36" customWidth="1"/>
    <col min="772" max="772" width="14.109375" style="36" customWidth="1"/>
    <col min="773" max="773" width="17.109375" style="36" customWidth="1"/>
    <col min="774" max="775" width="14.109375" style="36" customWidth="1"/>
    <col min="776" max="777" width="8.33203125" style="36" customWidth="1"/>
    <col min="778" max="778" width="9.109375" style="36"/>
    <col min="779" max="779" width="16.44140625" style="36" bestFit="1" customWidth="1"/>
    <col min="780" max="1024" width="9.109375" style="36"/>
    <col min="1025" max="1025" width="6.109375" style="36" bestFit="1" customWidth="1"/>
    <col min="1026" max="1026" width="38.6640625" style="36" customWidth="1"/>
    <col min="1027" max="1027" width="28.6640625" style="36" customWidth="1"/>
    <col min="1028" max="1028" width="14.109375" style="36" customWidth="1"/>
    <col min="1029" max="1029" width="17.109375" style="36" customWidth="1"/>
    <col min="1030" max="1031" width="14.109375" style="36" customWidth="1"/>
    <col min="1032" max="1033" width="8.33203125" style="36" customWidth="1"/>
    <col min="1034" max="1034" width="9.109375" style="36"/>
    <col min="1035" max="1035" width="16.44140625" style="36" bestFit="1" customWidth="1"/>
    <col min="1036" max="1280" width="9.109375" style="36"/>
    <col min="1281" max="1281" width="6.109375" style="36" bestFit="1" customWidth="1"/>
    <col min="1282" max="1282" width="38.6640625" style="36" customWidth="1"/>
    <col min="1283" max="1283" width="28.6640625" style="36" customWidth="1"/>
    <col min="1284" max="1284" width="14.109375" style="36" customWidth="1"/>
    <col min="1285" max="1285" width="17.109375" style="36" customWidth="1"/>
    <col min="1286" max="1287" width="14.109375" style="36" customWidth="1"/>
    <col min="1288" max="1289" width="8.33203125" style="36" customWidth="1"/>
    <col min="1290" max="1290" width="9.109375" style="36"/>
    <col min="1291" max="1291" width="16.44140625" style="36" bestFit="1" customWidth="1"/>
    <col min="1292" max="1536" width="9.109375" style="36"/>
    <col min="1537" max="1537" width="6.109375" style="36" bestFit="1" customWidth="1"/>
    <col min="1538" max="1538" width="38.6640625" style="36" customWidth="1"/>
    <col min="1539" max="1539" width="28.6640625" style="36" customWidth="1"/>
    <col min="1540" max="1540" width="14.109375" style="36" customWidth="1"/>
    <col min="1541" max="1541" width="17.109375" style="36" customWidth="1"/>
    <col min="1542" max="1543" width="14.109375" style="36" customWidth="1"/>
    <col min="1544" max="1545" width="8.33203125" style="36" customWidth="1"/>
    <col min="1546" max="1546" width="9.109375" style="36"/>
    <col min="1547" max="1547" width="16.44140625" style="36" bestFit="1" customWidth="1"/>
    <col min="1548" max="1792" width="9.109375" style="36"/>
    <col min="1793" max="1793" width="6.109375" style="36" bestFit="1" customWidth="1"/>
    <col min="1794" max="1794" width="38.6640625" style="36" customWidth="1"/>
    <col min="1795" max="1795" width="28.6640625" style="36" customWidth="1"/>
    <col min="1796" max="1796" width="14.109375" style="36" customWidth="1"/>
    <col min="1797" max="1797" width="17.109375" style="36" customWidth="1"/>
    <col min="1798" max="1799" width="14.109375" style="36" customWidth="1"/>
    <col min="1800" max="1801" width="8.33203125" style="36" customWidth="1"/>
    <col min="1802" max="1802" width="9.109375" style="36"/>
    <col min="1803" max="1803" width="16.44140625" style="36" bestFit="1" customWidth="1"/>
    <col min="1804" max="2048" width="9.109375" style="36"/>
    <col min="2049" max="2049" width="6.109375" style="36" bestFit="1" customWidth="1"/>
    <col min="2050" max="2050" width="38.6640625" style="36" customWidth="1"/>
    <col min="2051" max="2051" width="28.6640625" style="36" customWidth="1"/>
    <col min="2052" max="2052" width="14.109375" style="36" customWidth="1"/>
    <col min="2053" max="2053" width="17.109375" style="36" customWidth="1"/>
    <col min="2054" max="2055" width="14.109375" style="36" customWidth="1"/>
    <col min="2056" max="2057" width="8.33203125" style="36" customWidth="1"/>
    <col min="2058" max="2058" width="9.109375" style="36"/>
    <col min="2059" max="2059" width="16.44140625" style="36" bestFit="1" customWidth="1"/>
    <col min="2060" max="2304" width="9.109375" style="36"/>
    <col min="2305" max="2305" width="6.109375" style="36" bestFit="1" customWidth="1"/>
    <col min="2306" max="2306" width="38.6640625" style="36" customWidth="1"/>
    <col min="2307" max="2307" width="28.6640625" style="36" customWidth="1"/>
    <col min="2308" max="2308" width="14.109375" style="36" customWidth="1"/>
    <col min="2309" max="2309" width="17.109375" style="36" customWidth="1"/>
    <col min="2310" max="2311" width="14.109375" style="36" customWidth="1"/>
    <col min="2312" max="2313" width="8.33203125" style="36" customWidth="1"/>
    <col min="2314" max="2314" width="9.109375" style="36"/>
    <col min="2315" max="2315" width="16.44140625" style="36" bestFit="1" customWidth="1"/>
    <col min="2316" max="2560" width="9.109375" style="36"/>
    <col min="2561" max="2561" width="6.109375" style="36" bestFit="1" customWidth="1"/>
    <col min="2562" max="2562" width="38.6640625" style="36" customWidth="1"/>
    <col min="2563" max="2563" width="28.6640625" style="36" customWidth="1"/>
    <col min="2564" max="2564" width="14.109375" style="36" customWidth="1"/>
    <col min="2565" max="2565" width="17.109375" style="36" customWidth="1"/>
    <col min="2566" max="2567" width="14.109375" style="36" customWidth="1"/>
    <col min="2568" max="2569" width="8.33203125" style="36" customWidth="1"/>
    <col min="2570" max="2570" width="9.109375" style="36"/>
    <col min="2571" max="2571" width="16.44140625" style="36" bestFit="1" customWidth="1"/>
    <col min="2572" max="2816" width="9.109375" style="36"/>
    <col min="2817" max="2817" width="6.109375" style="36" bestFit="1" customWidth="1"/>
    <col min="2818" max="2818" width="38.6640625" style="36" customWidth="1"/>
    <col min="2819" max="2819" width="28.6640625" style="36" customWidth="1"/>
    <col min="2820" max="2820" width="14.109375" style="36" customWidth="1"/>
    <col min="2821" max="2821" width="17.109375" style="36" customWidth="1"/>
    <col min="2822" max="2823" width="14.109375" style="36" customWidth="1"/>
    <col min="2824" max="2825" width="8.33203125" style="36" customWidth="1"/>
    <col min="2826" max="2826" width="9.109375" style="36"/>
    <col min="2827" max="2827" width="16.44140625" style="36" bestFit="1" customWidth="1"/>
    <col min="2828" max="3072" width="9.109375" style="36"/>
    <col min="3073" max="3073" width="6.109375" style="36" bestFit="1" customWidth="1"/>
    <col min="3074" max="3074" width="38.6640625" style="36" customWidth="1"/>
    <col min="3075" max="3075" width="28.6640625" style="36" customWidth="1"/>
    <col min="3076" max="3076" width="14.109375" style="36" customWidth="1"/>
    <col min="3077" max="3077" width="17.109375" style="36" customWidth="1"/>
    <col min="3078" max="3079" width="14.109375" style="36" customWidth="1"/>
    <col min="3080" max="3081" width="8.33203125" style="36" customWidth="1"/>
    <col min="3082" max="3082" width="9.109375" style="36"/>
    <col min="3083" max="3083" width="16.44140625" style="36" bestFit="1" customWidth="1"/>
    <col min="3084" max="3328" width="9.109375" style="36"/>
    <col min="3329" max="3329" width="6.109375" style="36" bestFit="1" customWidth="1"/>
    <col min="3330" max="3330" width="38.6640625" style="36" customWidth="1"/>
    <col min="3331" max="3331" width="28.6640625" style="36" customWidth="1"/>
    <col min="3332" max="3332" width="14.109375" style="36" customWidth="1"/>
    <col min="3333" max="3333" width="17.109375" style="36" customWidth="1"/>
    <col min="3334" max="3335" width="14.109375" style="36" customWidth="1"/>
    <col min="3336" max="3337" width="8.33203125" style="36" customWidth="1"/>
    <col min="3338" max="3338" width="9.109375" style="36"/>
    <col min="3339" max="3339" width="16.44140625" style="36" bestFit="1" customWidth="1"/>
    <col min="3340" max="3584" width="9.109375" style="36"/>
    <col min="3585" max="3585" width="6.109375" style="36" bestFit="1" customWidth="1"/>
    <col min="3586" max="3586" width="38.6640625" style="36" customWidth="1"/>
    <col min="3587" max="3587" width="28.6640625" style="36" customWidth="1"/>
    <col min="3588" max="3588" width="14.109375" style="36" customWidth="1"/>
    <col min="3589" max="3589" width="17.109375" style="36" customWidth="1"/>
    <col min="3590" max="3591" width="14.109375" style="36" customWidth="1"/>
    <col min="3592" max="3593" width="8.33203125" style="36" customWidth="1"/>
    <col min="3594" max="3594" width="9.109375" style="36"/>
    <col min="3595" max="3595" width="16.44140625" style="36" bestFit="1" customWidth="1"/>
    <col min="3596" max="3840" width="9.109375" style="36"/>
    <col min="3841" max="3841" width="6.109375" style="36" bestFit="1" customWidth="1"/>
    <col min="3842" max="3842" width="38.6640625" style="36" customWidth="1"/>
    <col min="3843" max="3843" width="28.6640625" style="36" customWidth="1"/>
    <col min="3844" max="3844" width="14.109375" style="36" customWidth="1"/>
    <col min="3845" max="3845" width="17.109375" style="36" customWidth="1"/>
    <col min="3846" max="3847" width="14.109375" style="36" customWidth="1"/>
    <col min="3848" max="3849" width="8.33203125" style="36" customWidth="1"/>
    <col min="3850" max="3850" width="9.109375" style="36"/>
    <col min="3851" max="3851" width="16.44140625" style="36" bestFit="1" customWidth="1"/>
    <col min="3852" max="4096" width="9.109375" style="36"/>
    <col min="4097" max="4097" width="6.109375" style="36" bestFit="1" customWidth="1"/>
    <col min="4098" max="4098" width="38.6640625" style="36" customWidth="1"/>
    <col min="4099" max="4099" width="28.6640625" style="36" customWidth="1"/>
    <col min="4100" max="4100" width="14.109375" style="36" customWidth="1"/>
    <col min="4101" max="4101" width="17.109375" style="36" customWidth="1"/>
    <col min="4102" max="4103" width="14.109375" style="36" customWidth="1"/>
    <col min="4104" max="4105" width="8.33203125" style="36" customWidth="1"/>
    <col min="4106" max="4106" width="9.109375" style="36"/>
    <col min="4107" max="4107" width="16.44140625" style="36" bestFit="1" customWidth="1"/>
    <col min="4108" max="4352" width="9.109375" style="36"/>
    <col min="4353" max="4353" width="6.109375" style="36" bestFit="1" customWidth="1"/>
    <col min="4354" max="4354" width="38.6640625" style="36" customWidth="1"/>
    <col min="4355" max="4355" width="28.6640625" style="36" customWidth="1"/>
    <col min="4356" max="4356" width="14.109375" style="36" customWidth="1"/>
    <col min="4357" max="4357" width="17.109375" style="36" customWidth="1"/>
    <col min="4358" max="4359" width="14.109375" style="36" customWidth="1"/>
    <col min="4360" max="4361" width="8.33203125" style="36" customWidth="1"/>
    <col min="4362" max="4362" width="9.109375" style="36"/>
    <col min="4363" max="4363" width="16.44140625" style="36" bestFit="1" customWidth="1"/>
    <col min="4364" max="4608" width="9.109375" style="36"/>
    <col min="4609" max="4609" width="6.109375" style="36" bestFit="1" customWidth="1"/>
    <col min="4610" max="4610" width="38.6640625" style="36" customWidth="1"/>
    <col min="4611" max="4611" width="28.6640625" style="36" customWidth="1"/>
    <col min="4612" max="4612" width="14.109375" style="36" customWidth="1"/>
    <col min="4613" max="4613" width="17.109375" style="36" customWidth="1"/>
    <col min="4614" max="4615" width="14.109375" style="36" customWidth="1"/>
    <col min="4616" max="4617" width="8.33203125" style="36" customWidth="1"/>
    <col min="4618" max="4618" width="9.109375" style="36"/>
    <col min="4619" max="4619" width="16.44140625" style="36" bestFit="1" customWidth="1"/>
    <col min="4620" max="4864" width="9.109375" style="36"/>
    <col min="4865" max="4865" width="6.109375" style="36" bestFit="1" customWidth="1"/>
    <col min="4866" max="4866" width="38.6640625" style="36" customWidth="1"/>
    <col min="4867" max="4867" width="28.6640625" style="36" customWidth="1"/>
    <col min="4868" max="4868" width="14.109375" style="36" customWidth="1"/>
    <col min="4869" max="4869" width="17.109375" style="36" customWidth="1"/>
    <col min="4870" max="4871" width="14.109375" style="36" customWidth="1"/>
    <col min="4872" max="4873" width="8.33203125" style="36" customWidth="1"/>
    <col min="4874" max="4874" width="9.109375" style="36"/>
    <col min="4875" max="4875" width="16.44140625" style="36" bestFit="1" customWidth="1"/>
    <col min="4876" max="5120" width="9.109375" style="36"/>
    <col min="5121" max="5121" width="6.109375" style="36" bestFit="1" customWidth="1"/>
    <col min="5122" max="5122" width="38.6640625" style="36" customWidth="1"/>
    <col min="5123" max="5123" width="28.6640625" style="36" customWidth="1"/>
    <col min="5124" max="5124" width="14.109375" style="36" customWidth="1"/>
    <col min="5125" max="5125" width="17.109375" style="36" customWidth="1"/>
    <col min="5126" max="5127" width="14.109375" style="36" customWidth="1"/>
    <col min="5128" max="5129" width="8.33203125" style="36" customWidth="1"/>
    <col min="5130" max="5130" width="9.109375" style="36"/>
    <col min="5131" max="5131" width="16.44140625" style="36" bestFit="1" customWidth="1"/>
    <col min="5132" max="5376" width="9.109375" style="36"/>
    <col min="5377" max="5377" width="6.109375" style="36" bestFit="1" customWidth="1"/>
    <col min="5378" max="5378" width="38.6640625" style="36" customWidth="1"/>
    <col min="5379" max="5379" width="28.6640625" style="36" customWidth="1"/>
    <col min="5380" max="5380" width="14.109375" style="36" customWidth="1"/>
    <col min="5381" max="5381" width="17.109375" style="36" customWidth="1"/>
    <col min="5382" max="5383" width="14.109375" style="36" customWidth="1"/>
    <col min="5384" max="5385" width="8.33203125" style="36" customWidth="1"/>
    <col min="5386" max="5386" width="9.109375" style="36"/>
    <col min="5387" max="5387" width="16.44140625" style="36" bestFit="1" customWidth="1"/>
    <col min="5388" max="5632" width="9.109375" style="36"/>
    <col min="5633" max="5633" width="6.109375" style="36" bestFit="1" customWidth="1"/>
    <col min="5634" max="5634" width="38.6640625" style="36" customWidth="1"/>
    <col min="5635" max="5635" width="28.6640625" style="36" customWidth="1"/>
    <col min="5636" max="5636" width="14.109375" style="36" customWidth="1"/>
    <col min="5637" max="5637" width="17.109375" style="36" customWidth="1"/>
    <col min="5638" max="5639" width="14.109375" style="36" customWidth="1"/>
    <col min="5640" max="5641" width="8.33203125" style="36" customWidth="1"/>
    <col min="5642" max="5642" width="9.109375" style="36"/>
    <col min="5643" max="5643" width="16.44140625" style="36" bestFit="1" customWidth="1"/>
    <col min="5644" max="5888" width="9.109375" style="36"/>
    <col min="5889" max="5889" width="6.109375" style="36" bestFit="1" customWidth="1"/>
    <col min="5890" max="5890" width="38.6640625" style="36" customWidth="1"/>
    <col min="5891" max="5891" width="28.6640625" style="36" customWidth="1"/>
    <col min="5892" max="5892" width="14.109375" style="36" customWidth="1"/>
    <col min="5893" max="5893" width="17.109375" style="36" customWidth="1"/>
    <col min="5894" max="5895" width="14.109375" style="36" customWidth="1"/>
    <col min="5896" max="5897" width="8.33203125" style="36" customWidth="1"/>
    <col min="5898" max="5898" width="9.109375" style="36"/>
    <col min="5899" max="5899" width="16.44140625" style="36" bestFit="1" customWidth="1"/>
    <col min="5900" max="6144" width="9.109375" style="36"/>
    <col min="6145" max="6145" width="6.109375" style="36" bestFit="1" customWidth="1"/>
    <col min="6146" max="6146" width="38.6640625" style="36" customWidth="1"/>
    <col min="6147" max="6147" width="28.6640625" style="36" customWidth="1"/>
    <col min="6148" max="6148" width="14.109375" style="36" customWidth="1"/>
    <col min="6149" max="6149" width="17.109375" style="36" customWidth="1"/>
    <col min="6150" max="6151" width="14.109375" style="36" customWidth="1"/>
    <col min="6152" max="6153" width="8.33203125" style="36" customWidth="1"/>
    <col min="6154" max="6154" width="9.109375" style="36"/>
    <col min="6155" max="6155" width="16.44140625" style="36" bestFit="1" customWidth="1"/>
    <col min="6156" max="6400" width="9.109375" style="36"/>
    <col min="6401" max="6401" width="6.109375" style="36" bestFit="1" customWidth="1"/>
    <col min="6402" max="6402" width="38.6640625" style="36" customWidth="1"/>
    <col min="6403" max="6403" width="28.6640625" style="36" customWidth="1"/>
    <col min="6404" max="6404" width="14.109375" style="36" customWidth="1"/>
    <col min="6405" max="6405" width="17.109375" style="36" customWidth="1"/>
    <col min="6406" max="6407" width="14.109375" style="36" customWidth="1"/>
    <col min="6408" max="6409" width="8.33203125" style="36" customWidth="1"/>
    <col min="6410" max="6410" width="9.109375" style="36"/>
    <col min="6411" max="6411" width="16.44140625" style="36" bestFit="1" customWidth="1"/>
    <col min="6412" max="6656" width="9.109375" style="36"/>
    <col min="6657" max="6657" width="6.109375" style="36" bestFit="1" customWidth="1"/>
    <col min="6658" max="6658" width="38.6640625" style="36" customWidth="1"/>
    <col min="6659" max="6659" width="28.6640625" style="36" customWidth="1"/>
    <col min="6660" max="6660" width="14.109375" style="36" customWidth="1"/>
    <col min="6661" max="6661" width="17.109375" style="36" customWidth="1"/>
    <col min="6662" max="6663" width="14.109375" style="36" customWidth="1"/>
    <col min="6664" max="6665" width="8.33203125" style="36" customWidth="1"/>
    <col min="6666" max="6666" width="9.109375" style="36"/>
    <col min="6667" max="6667" width="16.44140625" style="36" bestFit="1" customWidth="1"/>
    <col min="6668" max="6912" width="9.109375" style="36"/>
    <col min="6913" max="6913" width="6.109375" style="36" bestFit="1" customWidth="1"/>
    <col min="6914" max="6914" width="38.6640625" style="36" customWidth="1"/>
    <col min="6915" max="6915" width="28.6640625" style="36" customWidth="1"/>
    <col min="6916" max="6916" width="14.109375" style="36" customWidth="1"/>
    <col min="6917" max="6917" width="17.109375" style="36" customWidth="1"/>
    <col min="6918" max="6919" width="14.109375" style="36" customWidth="1"/>
    <col min="6920" max="6921" width="8.33203125" style="36" customWidth="1"/>
    <col min="6922" max="6922" width="9.109375" style="36"/>
    <col min="6923" max="6923" width="16.44140625" style="36" bestFit="1" customWidth="1"/>
    <col min="6924" max="7168" width="9.109375" style="36"/>
    <col min="7169" max="7169" width="6.109375" style="36" bestFit="1" customWidth="1"/>
    <col min="7170" max="7170" width="38.6640625" style="36" customWidth="1"/>
    <col min="7171" max="7171" width="28.6640625" style="36" customWidth="1"/>
    <col min="7172" max="7172" width="14.109375" style="36" customWidth="1"/>
    <col min="7173" max="7173" width="17.109375" style="36" customWidth="1"/>
    <col min="7174" max="7175" width="14.109375" style="36" customWidth="1"/>
    <col min="7176" max="7177" width="8.33203125" style="36" customWidth="1"/>
    <col min="7178" max="7178" width="9.109375" style="36"/>
    <col min="7179" max="7179" width="16.44140625" style="36" bestFit="1" customWidth="1"/>
    <col min="7180" max="7424" width="9.109375" style="36"/>
    <col min="7425" max="7425" width="6.109375" style="36" bestFit="1" customWidth="1"/>
    <col min="7426" max="7426" width="38.6640625" style="36" customWidth="1"/>
    <col min="7427" max="7427" width="28.6640625" style="36" customWidth="1"/>
    <col min="7428" max="7428" width="14.109375" style="36" customWidth="1"/>
    <col min="7429" max="7429" width="17.109375" style="36" customWidth="1"/>
    <col min="7430" max="7431" width="14.109375" style="36" customWidth="1"/>
    <col min="7432" max="7433" width="8.33203125" style="36" customWidth="1"/>
    <col min="7434" max="7434" width="9.109375" style="36"/>
    <col min="7435" max="7435" width="16.44140625" style="36" bestFit="1" customWidth="1"/>
    <col min="7436" max="7680" width="9.109375" style="36"/>
    <col min="7681" max="7681" width="6.109375" style="36" bestFit="1" customWidth="1"/>
    <col min="7682" max="7682" width="38.6640625" style="36" customWidth="1"/>
    <col min="7683" max="7683" width="28.6640625" style="36" customWidth="1"/>
    <col min="7684" max="7684" width="14.109375" style="36" customWidth="1"/>
    <col min="7685" max="7685" width="17.109375" style="36" customWidth="1"/>
    <col min="7686" max="7687" width="14.109375" style="36" customWidth="1"/>
    <col min="7688" max="7689" width="8.33203125" style="36" customWidth="1"/>
    <col min="7690" max="7690" width="9.109375" style="36"/>
    <col min="7691" max="7691" width="16.44140625" style="36" bestFit="1" customWidth="1"/>
    <col min="7692" max="7936" width="9.109375" style="36"/>
    <col min="7937" max="7937" width="6.109375" style="36" bestFit="1" customWidth="1"/>
    <col min="7938" max="7938" width="38.6640625" style="36" customWidth="1"/>
    <col min="7939" max="7939" width="28.6640625" style="36" customWidth="1"/>
    <col min="7940" max="7940" width="14.109375" style="36" customWidth="1"/>
    <col min="7941" max="7941" width="17.109375" style="36" customWidth="1"/>
    <col min="7942" max="7943" width="14.109375" style="36" customWidth="1"/>
    <col min="7944" max="7945" width="8.33203125" style="36" customWidth="1"/>
    <col min="7946" max="7946" width="9.109375" style="36"/>
    <col min="7947" max="7947" width="16.44140625" style="36" bestFit="1" customWidth="1"/>
    <col min="7948" max="8192" width="9.109375" style="36"/>
    <col min="8193" max="8193" width="6.109375" style="36" bestFit="1" customWidth="1"/>
    <col min="8194" max="8194" width="38.6640625" style="36" customWidth="1"/>
    <col min="8195" max="8195" width="28.6640625" style="36" customWidth="1"/>
    <col min="8196" max="8196" width="14.109375" style="36" customWidth="1"/>
    <col min="8197" max="8197" width="17.109375" style="36" customWidth="1"/>
    <col min="8198" max="8199" width="14.109375" style="36" customWidth="1"/>
    <col min="8200" max="8201" width="8.33203125" style="36" customWidth="1"/>
    <col min="8202" max="8202" width="9.109375" style="36"/>
    <col min="8203" max="8203" width="16.44140625" style="36" bestFit="1" customWidth="1"/>
    <col min="8204" max="8448" width="9.109375" style="36"/>
    <col min="8449" max="8449" width="6.109375" style="36" bestFit="1" customWidth="1"/>
    <col min="8450" max="8450" width="38.6640625" style="36" customWidth="1"/>
    <col min="8451" max="8451" width="28.6640625" style="36" customWidth="1"/>
    <col min="8452" max="8452" width="14.109375" style="36" customWidth="1"/>
    <col min="8453" max="8453" width="17.109375" style="36" customWidth="1"/>
    <col min="8454" max="8455" width="14.109375" style="36" customWidth="1"/>
    <col min="8456" max="8457" width="8.33203125" style="36" customWidth="1"/>
    <col min="8458" max="8458" width="9.109375" style="36"/>
    <col min="8459" max="8459" width="16.44140625" style="36" bestFit="1" customWidth="1"/>
    <col min="8460" max="8704" width="9.109375" style="36"/>
    <col min="8705" max="8705" width="6.109375" style="36" bestFit="1" customWidth="1"/>
    <col min="8706" max="8706" width="38.6640625" style="36" customWidth="1"/>
    <col min="8707" max="8707" width="28.6640625" style="36" customWidth="1"/>
    <col min="8708" max="8708" width="14.109375" style="36" customWidth="1"/>
    <col min="8709" max="8709" width="17.109375" style="36" customWidth="1"/>
    <col min="8710" max="8711" width="14.109375" style="36" customWidth="1"/>
    <col min="8712" max="8713" width="8.33203125" style="36" customWidth="1"/>
    <col min="8714" max="8714" width="9.109375" style="36"/>
    <col min="8715" max="8715" width="16.44140625" style="36" bestFit="1" customWidth="1"/>
    <col min="8716" max="8960" width="9.109375" style="36"/>
    <col min="8961" max="8961" width="6.109375" style="36" bestFit="1" customWidth="1"/>
    <col min="8962" max="8962" width="38.6640625" style="36" customWidth="1"/>
    <col min="8963" max="8963" width="28.6640625" style="36" customWidth="1"/>
    <col min="8964" max="8964" width="14.109375" style="36" customWidth="1"/>
    <col min="8965" max="8965" width="17.109375" style="36" customWidth="1"/>
    <col min="8966" max="8967" width="14.109375" style="36" customWidth="1"/>
    <col min="8968" max="8969" width="8.33203125" style="36" customWidth="1"/>
    <col min="8970" max="8970" width="9.109375" style="36"/>
    <col min="8971" max="8971" width="16.44140625" style="36" bestFit="1" customWidth="1"/>
    <col min="8972" max="9216" width="9.109375" style="36"/>
    <col min="9217" max="9217" width="6.109375" style="36" bestFit="1" customWidth="1"/>
    <col min="9218" max="9218" width="38.6640625" style="36" customWidth="1"/>
    <col min="9219" max="9219" width="28.6640625" style="36" customWidth="1"/>
    <col min="9220" max="9220" width="14.109375" style="36" customWidth="1"/>
    <col min="9221" max="9221" width="17.109375" style="36" customWidth="1"/>
    <col min="9222" max="9223" width="14.109375" style="36" customWidth="1"/>
    <col min="9224" max="9225" width="8.33203125" style="36" customWidth="1"/>
    <col min="9226" max="9226" width="9.109375" style="36"/>
    <col min="9227" max="9227" width="16.44140625" style="36" bestFit="1" customWidth="1"/>
    <col min="9228" max="9472" width="9.109375" style="36"/>
    <col min="9473" max="9473" width="6.109375" style="36" bestFit="1" customWidth="1"/>
    <col min="9474" max="9474" width="38.6640625" style="36" customWidth="1"/>
    <col min="9475" max="9475" width="28.6640625" style="36" customWidth="1"/>
    <col min="9476" max="9476" width="14.109375" style="36" customWidth="1"/>
    <col min="9477" max="9477" width="17.109375" style="36" customWidth="1"/>
    <col min="9478" max="9479" width="14.109375" style="36" customWidth="1"/>
    <col min="9480" max="9481" width="8.33203125" style="36" customWidth="1"/>
    <col min="9482" max="9482" width="9.109375" style="36"/>
    <col min="9483" max="9483" width="16.44140625" style="36" bestFit="1" customWidth="1"/>
    <col min="9484" max="9728" width="9.109375" style="36"/>
    <col min="9729" max="9729" width="6.109375" style="36" bestFit="1" customWidth="1"/>
    <col min="9730" max="9730" width="38.6640625" style="36" customWidth="1"/>
    <col min="9731" max="9731" width="28.6640625" style="36" customWidth="1"/>
    <col min="9732" max="9732" width="14.109375" style="36" customWidth="1"/>
    <col min="9733" max="9733" width="17.109375" style="36" customWidth="1"/>
    <col min="9734" max="9735" width="14.109375" style="36" customWidth="1"/>
    <col min="9736" max="9737" width="8.33203125" style="36" customWidth="1"/>
    <col min="9738" max="9738" width="9.109375" style="36"/>
    <col min="9739" max="9739" width="16.44140625" style="36" bestFit="1" customWidth="1"/>
    <col min="9740" max="9984" width="9.109375" style="36"/>
    <col min="9985" max="9985" width="6.109375" style="36" bestFit="1" customWidth="1"/>
    <col min="9986" max="9986" width="38.6640625" style="36" customWidth="1"/>
    <col min="9987" max="9987" width="28.6640625" style="36" customWidth="1"/>
    <col min="9988" max="9988" width="14.109375" style="36" customWidth="1"/>
    <col min="9989" max="9989" width="17.109375" style="36" customWidth="1"/>
    <col min="9990" max="9991" width="14.109375" style="36" customWidth="1"/>
    <col min="9992" max="9993" width="8.33203125" style="36" customWidth="1"/>
    <col min="9994" max="9994" width="9.109375" style="36"/>
    <col min="9995" max="9995" width="16.44140625" style="36" bestFit="1" customWidth="1"/>
    <col min="9996" max="10240" width="9.109375" style="36"/>
    <col min="10241" max="10241" width="6.109375" style="36" bestFit="1" customWidth="1"/>
    <col min="10242" max="10242" width="38.6640625" style="36" customWidth="1"/>
    <col min="10243" max="10243" width="28.6640625" style="36" customWidth="1"/>
    <col min="10244" max="10244" width="14.109375" style="36" customWidth="1"/>
    <col min="10245" max="10245" width="17.109375" style="36" customWidth="1"/>
    <col min="10246" max="10247" width="14.109375" style="36" customWidth="1"/>
    <col min="10248" max="10249" width="8.33203125" style="36" customWidth="1"/>
    <col min="10250" max="10250" width="9.109375" style="36"/>
    <col min="10251" max="10251" width="16.44140625" style="36" bestFit="1" customWidth="1"/>
    <col min="10252" max="10496" width="9.109375" style="36"/>
    <col min="10497" max="10497" width="6.109375" style="36" bestFit="1" customWidth="1"/>
    <col min="10498" max="10498" width="38.6640625" style="36" customWidth="1"/>
    <col min="10499" max="10499" width="28.6640625" style="36" customWidth="1"/>
    <col min="10500" max="10500" width="14.109375" style="36" customWidth="1"/>
    <col min="10501" max="10501" width="17.109375" style="36" customWidth="1"/>
    <col min="10502" max="10503" width="14.109375" style="36" customWidth="1"/>
    <col min="10504" max="10505" width="8.33203125" style="36" customWidth="1"/>
    <col min="10506" max="10506" width="9.109375" style="36"/>
    <col min="10507" max="10507" width="16.44140625" style="36" bestFit="1" customWidth="1"/>
    <col min="10508" max="10752" width="9.109375" style="36"/>
    <col min="10753" max="10753" width="6.109375" style="36" bestFit="1" customWidth="1"/>
    <col min="10754" max="10754" width="38.6640625" style="36" customWidth="1"/>
    <col min="10755" max="10755" width="28.6640625" style="36" customWidth="1"/>
    <col min="10756" max="10756" width="14.109375" style="36" customWidth="1"/>
    <col min="10757" max="10757" width="17.109375" style="36" customWidth="1"/>
    <col min="10758" max="10759" width="14.109375" style="36" customWidth="1"/>
    <col min="10760" max="10761" width="8.33203125" style="36" customWidth="1"/>
    <col min="10762" max="10762" width="9.109375" style="36"/>
    <col min="10763" max="10763" width="16.44140625" style="36" bestFit="1" customWidth="1"/>
    <col min="10764" max="11008" width="9.109375" style="36"/>
    <col min="11009" max="11009" width="6.109375" style="36" bestFit="1" customWidth="1"/>
    <col min="11010" max="11010" width="38.6640625" style="36" customWidth="1"/>
    <col min="11011" max="11011" width="28.6640625" style="36" customWidth="1"/>
    <col min="11012" max="11012" width="14.109375" style="36" customWidth="1"/>
    <col min="11013" max="11013" width="17.109375" style="36" customWidth="1"/>
    <col min="11014" max="11015" width="14.109375" style="36" customWidth="1"/>
    <col min="11016" max="11017" width="8.33203125" style="36" customWidth="1"/>
    <col min="11018" max="11018" width="9.109375" style="36"/>
    <col min="11019" max="11019" width="16.44140625" style="36" bestFit="1" customWidth="1"/>
    <col min="11020" max="11264" width="9.109375" style="36"/>
    <col min="11265" max="11265" width="6.109375" style="36" bestFit="1" customWidth="1"/>
    <col min="11266" max="11266" width="38.6640625" style="36" customWidth="1"/>
    <col min="11267" max="11267" width="28.6640625" style="36" customWidth="1"/>
    <col min="11268" max="11268" width="14.109375" style="36" customWidth="1"/>
    <col min="11269" max="11269" width="17.109375" style="36" customWidth="1"/>
    <col min="11270" max="11271" width="14.109375" style="36" customWidth="1"/>
    <col min="11272" max="11273" width="8.33203125" style="36" customWidth="1"/>
    <col min="11274" max="11274" width="9.109375" style="36"/>
    <col min="11275" max="11275" width="16.44140625" style="36" bestFit="1" customWidth="1"/>
    <col min="11276" max="11520" width="9.109375" style="36"/>
    <col min="11521" max="11521" width="6.109375" style="36" bestFit="1" customWidth="1"/>
    <col min="11522" max="11522" width="38.6640625" style="36" customWidth="1"/>
    <col min="11523" max="11523" width="28.6640625" style="36" customWidth="1"/>
    <col min="11524" max="11524" width="14.109375" style="36" customWidth="1"/>
    <col min="11525" max="11525" width="17.109375" style="36" customWidth="1"/>
    <col min="11526" max="11527" width="14.109375" style="36" customWidth="1"/>
    <col min="11528" max="11529" width="8.33203125" style="36" customWidth="1"/>
    <col min="11530" max="11530" width="9.109375" style="36"/>
    <col min="11531" max="11531" width="16.44140625" style="36" bestFit="1" customWidth="1"/>
    <col min="11532" max="11776" width="9.109375" style="36"/>
    <col min="11777" max="11777" width="6.109375" style="36" bestFit="1" customWidth="1"/>
    <col min="11778" max="11778" width="38.6640625" style="36" customWidth="1"/>
    <col min="11779" max="11779" width="28.6640625" style="36" customWidth="1"/>
    <col min="11780" max="11780" width="14.109375" style="36" customWidth="1"/>
    <col min="11781" max="11781" width="17.109375" style="36" customWidth="1"/>
    <col min="11782" max="11783" width="14.109375" style="36" customWidth="1"/>
    <col min="11784" max="11785" width="8.33203125" style="36" customWidth="1"/>
    <col min="11786" max="11786" width="9.109375" style="36"/>
    <col min="11787" max="11787" width="16.44140625" style="36" bestFit="1" customWidth="1"/>
    <col min="11788" max="12032" width="9.109375" style="36"/>
    <col min="12033" max="12033" width="6.109375" style="36" bestFit="1" customWidth="1"/>
    <col min="12034" max="12034" width="38.6640625" style="36" customWidth="1"/>
    <col min="12035" max="12035" width="28.6640625" style="36" customWidth="1"/>
    <col min="12036" max="12036" width="14.109375" style="36" customWidth="1"/>
    <col min="12037" max="12037" width="17.109375" style="36" customWidth="1"/>
    <col min="12038" max="12039" width="14.109375" style="36" customWidth="1"/>
    <col min="12040" max="12041" width="8.33203125" style="36" customWidth="1"/>
    <col min="12042" max="12042" width="9.109375" style="36"/>
    <col min="12043" max="12043" width="16.44140625" style="36" bestFit="1" customWidth="1"/>
    <col min="12044" max="12288" width="9.109375" style="36"/>
    <col min="12289" max="12289" width="6.109375" style="36" bestFit="1" customWidth="1"/>
    <col min="12290" max="12290" width="38.6640625" style="36" customWidth="1"/>
    <col min="12291" max="12291" width="28.6640625" style="36" customWidth="1"/>
    <col min="12292" max="12292" width="14.109375" style="36" customWidth="1"/>
    <col min="12293" max="12293" width="17.109375" style="36" customWidth="1"/>
    <col min="12294" max="12295" width="14.109375" style="36" customWidth="1"/>
    <col min="12296" max="12297" width="8.33203125" style="36" customWidth="1"/>
    <col min="12298" max="12298" width="9.109375" style="36"/>
    <col min="12299" max="12299" width="16.44140625" style="36" bestFit="1" customWidth="1"/>
    <col min="12300" max="12544" width="9.109375" style="36"/>
    <col min="12545" max="12545" width="6.109375" style="36" bestFit="1" customWidth="1"/>
    <col min="12546" max="12546" width="38.6640625" style="36" customWidth="1"/>
    <col min="12547" max="12547" width="28.6640625" style="36" customWidth="1"/>
    <col min="12548" max="12548" width="14.109375" style="36" customWidth="1"/>
    <col min="12549" max="12549" width="17.109375" style="36" customWidth="1"/>
    <col min="12550" max="12551" width="14.109375" style="36" customWidth="1"/>
    <col min="12552" max="12553" width="8.33203125" style="36" customWidth="1"/>
    <col min="12554" max="12554" width="9.109375" style="36"/>
    <col min="12555" max="12555" width="16.44140625" style="36" bestFit="1" customWidth="1"/>
    <col min="12556" max="12800" width="9.109375" style="36"/>
    <col min="12801" max="12801" width="6.109375" style="36" bestFit="1" customWidth="1"/>
    <col min="12802" max="12802" width="38.6640625" style="36" customWidth="1"/>
    <col min="12803" max="12803" width="28.6640625" style="36" customWidth="1"/>
    <col min="12804" max="12804" width="14.109375" style="36" customWidth="1"/>
    <col min="12805" max="12805" width="17.109375" style="36" customWidth="1"/>
    <col min="12806" max="12807" width="14.109375" style="36" customWidth="1"/>
    <col min="12808" max="12809" width="8.33203125" style="36" customWidth="1"/>
    <col min="12810" max="12810" width="9.109375" style="36"/>
    <col min="12811" max="12811" width="16.44140625" style="36" bestFit="1" customWidth="1"/>
    <col min="12812" max="13056" width="9.109375" style="36"/>
    <col min="13057" max="13057" width="6.109375" style="36" bestFit="1" customWidth="1"/>
    <col min="13058" max="13058" width="38.6640625" style="36" customWidth="1"/>
    <col min="13059" max="13059" width="28.6640625" style="36" customWidth="1"/>
    <col min="13060" max="13060" width="14.109375" style="36" customWidth="1"/>
    <col min="13061" max="13061" width="17.109375" style="36" customWidth="1"/>
    <col min="13062" max="13063" width="14.109375" style="36" customWidth="1"/>
    <col min="13064" max="13065" width="8.33203125" style="36" customWidth="1"/>
    <col min="13066" max="13066" width="9.109375" style="36"/>
    <col min="13067" max="13067" width="16.44140625" style="36" bestFit="1" customWidth="1"/>
    <col min="13068" max="13312" width="9.109375" style="36"/>
    <col min="13313" max="13313" width="6.109375" style="36" bestFit="1" customWidth="1"/>
    <col min="13314" max="13314" width="38.6640625" style="36" customWidth="1"/>
    <col min="13315" max="13315" width="28.6640625" style="36" customWidth="1"/>
    <col min="13316" max="13316" width="14.109375" style="36" customWidth="1"/>
    <col min="13317" max="13317" width="17.109375" style="36" customWidth="1"/>
    <col min="13318" max="13319" width="14.109375" style="36" customWidth="1"/>
    <col min="13320" max="13321" width="8.33203125" style="36" customWidth="1"/>
    <col min="13322" max="13322" width="9.109375" style="36"/>
    <col min="13323" max="13323" width="16.44140625" style="36" bestFit="1" customWidth="1"/>
    <col min="13324" max="13568" width="9.109375" style="36"/>
    <col min="13569" max="13569" width="6.109375" style="36" bestFit="1" customWidth="1"/>
    <col min="13570" max="13570" width="38.6640625" style="36" customWidth="1"/>
    <col min="13571" max="13571" width="28.6640625" style="36" customWidth="1"/>
    <col min="13572" max="13572" width="14.109375" style="36" customWidth="1"/>
    <col min="13573" max="13573" width="17.109375" style="36" customWidth="1"/>
    <col min="13574" max="13575" width="14.109375" style="36" customWidth="1"/>
    <col min="13576" max="13577" width="8.33203125" style="36" customWidth="1"/>
    <col min="13578" max="13578" width="9.109375" style="36"/>
    <col min="13579" max="13579" width="16.44140625" style="36" bestFit="1" customWidth="1"/>
    <col min="13580" max="13824" width="9.109375" style="36"/>
    <col min="13825" max="13825" width="6.109375" style="36" bestFit="1" customWidth="1"/>
    <col min="13826" max="13826" width="38.6640625" style="36" customWidth="1"/>
    <col min="13827" max="13827" width="28.6640625" style="36" customWidth="1"/>
    <col min="13828" max="13828" width="14.109375" style="36" customWidth="1"/>
    <col min="13829" max="13829" width="17.109375" style="36" customWidth="1"/>
    <col min="13830" max="13831" width="14.109375" style="36" customWidth="1"/>
    <col min="13832" max="13833" width="8.33203125" style="36" customWidth="1"/>
    <col min="13834" max="13834" width="9.109375" style="36"/>
    <col min="13835" max="13835" width="16.44140625" style="36" bestFit="1" customWidth="1"/>
    <col min="13836" max="14080" width="9.109375" style="36"/>
    <col min="14081" max="14081" width="6.109375" style="36" bestFit="1" customWidth="1"/>
    <col min="14082" max="14082" width="38.6640625" style="36" customWidth="1"/>
    <col min="14083" max="14083" width="28.6640625" style="36" customWidth="1"/>
    <col min="14084" max="14084" width="14.109375" style="36" customWidth="1"/>
    <col min="14085" max="14085" width="17.109375" style="36" customWidth="1"/>
    <col min="14086" max="14087" width="14.109375" style="36" customWidth="1"/>
    <col min="14088" max="14089" width="8.33203125" style="36" customWidth="1"/>
    <col min="14090" max="14090" width="9.109375" style="36"/>
    <col min="14091" max="14091" width="16.44140625" style="36" bestFit="1" customWidth="1"/>
    <col min="14092" max="14336" width="9.109375" style="36"/>
    <col min="14337" max="14337" width="6.109375" style="36" bestFit="1" customWidth="1"/>
    <col min="14338" max="14338" width="38.6640625" style="36" customWidth="1"/>
    <col min="14339" max="14339" width="28.6640625" style="36" customWidth="1"/>
    <col min="14340" max="14340" width="14.109375" style="36" customWidth="1"/>
    <col min="14341" max="14341" width="17.109375" style="36" customWidth="1"/>
    <col min="14342" max="14343" width="14.109375" style="36" customWidth="1"/>
    <col min="14344" max="14345" width="8.33203125" style="36" customWidth="1"/>
    <col min="14346" max="14346" width="9.109375" style="36"/>
    <col min="14347" max="14347" width="16.44140625" style="36" bestFit="1" customWidth="1"/>
    <col min="14348" max="14592" width="9.109375" style="36"/>
    <col min="14593" max="14593" width="6.109375" style="36" bestFit="1" customWidth="1"/>
    <col min="14594" max="14594" width="38.6640625" style="36" customWidth="1"/>
    <col min="14595" max="14595" width="28.6640625" style="36" customWidth="1"/>
    <col min="14596" max="14596" width="14.109375" style="36" customWidth="1"/>
    <col min="14597" max="14597" width="17.109375" style="36" customWidth="1"/>
    <col min="14598" max="14599" width="14.109375" style="36" customWidth="1"/>
    <col min="14600" max="14601" width="8.33203125" style="36" customWidth="1"/>
    <col min="14602" max="14602" width="9.109375" style="36"/>
    <col min="14603" max="14603" width="16.44140625" style="36" bestFit="1" customWidth="1"/>
    <col min="14604" max="14848" width="9.109375" style="36"/>
    <col min="14849" max="14849" width="6.109375" style="36" bestFit="1" customWidth="1"/>
    <col min="14850" max="14850" width="38.6640625" style="36" customWidth="1"/>
    <col min="14851" max="14851" width="28.6640625" style="36" customWidth="1"/>
    <col min="14852" max="14852" width="14.109375" style="36" customWidth="1"/>
    <col min="14853" max="14853" width="17.109375" style="36" customWidth="1"/>
    <col min="14854" max="14855" width="14.109375" style="36" customWidth="1"/>
    <col min="14856" max="14857" width="8.33203125" style="36" customWidth="1"/>
    <col min="14858" max="14858" width="9.109375" style="36"/>
    <col min="14859" max="14859" width="16.44140625" style="36" bestFit="1" customWidth="1"/>
    <col min="14860" max="15104" width="9.109375" style="36"/>
    <col min="15105" max="15105" width="6.109375" style="36" bestFit="1" customWidth="1"/>
    <col min="15106" max="15106" width="38.6640625" style="36" customWidth="1"/>
    <col min="15107" max="15107" width="28.6640625" style="36" customWidth="1"/>
    <col min="15108" max="15108" width="14.109375" style="36" customWidth="1"/>
    <col min="15109" max="15109" width="17.109375" style="36" customWidth="1"/>
    <col min="15110" max="15111" width="14.109375" style="36" customWidth="1"/>
    <col min="15112" max="15113" width="8.33203125" style="36" customWidth="1"/>
    <col min="15114" max="15114" width="9.109375" style="36"/>
    <col min="15115" max="15115" width="16.44140625" style="36" bestFit="1" customWidth="1"/>
    <col min="15116" max="15360" width="9.109375" style="36"/>
    <col min="15361" max="15361" width="6.109375" style="36" bestFit="1" customWidth="1"/>
    <col min="15362" max="15362" width="38.6640625" style="36" customWidth="1"/>
    <col min="15363" max="15363" width="28.6640625" style="36" customWidth="1"/>
    <col min="15364" max="15364" width="14.109375" style="36" customWidth="1"/>
    <col min="15365" max="15365" width="17.109375" style="36" customWidth="1"/>
    <col min="15366" max="15367" width="14.109375" style="36" customWidth="1"/>
    <col min="15368" max="15369" width="8.33203125" style="36" customWidth="1"/>
    <col min="15370" max="15370" width="9.109375" style="36"/>
    <col min="15371" max="15371" width="16.44140625" style="36" bestFit="1" customWidth="1"/>
    <col min="15372" max="15616" width="9.109375" style="36"/>
    <col min="15617" max="15617" width="6.109375" style="36" bestFit="1" customWidth="1"/>
    <col min="15618" max="15618" width="38.6640625" style="36" customWidth="1"/>
    <col min="15619" max="15619" width="28.6640625" style="36" customWidth="1"/>
    <col min="15620" max="15620" width="14.109375" style="36" customWidth="1"/>
    <col min="15621" max="15621" width="17.109375" style="36" customWidth="1"/>
    <col min="15622" max="15623" width="14.109375" style="36" customWidth="1"/>
    <col min="15624" max="15625" width="8.33203125" style="36" customWidth="1"/>
    <col min="15626" max="15626" width="9.109375" style="36"/>
    <col min="15627" max="15627" width="16.44140625" style="36" bestFit="1" customWidth="1"/>
    <col min="15628" max="15872" width="9.109375" style="36"/>
    <col min="15873" max="15873" width="6.109375" style="36" bestFit="1" customWidth="1"/>
    <col min="15874" max="15874" width="38.6640625" style="36" customWidth="1"/>
    <col min="15875" max="15875" width="28.6640625" style="36" customWidth="1"/>
    <col min="15876" max="15876" width="14.109375" style="36" customWidth="1"/>
    <col min="15877" max="15877" width="17.109375" style="36" customWidth="1"/>
    <col min="15878" max="15879" width="14.109375" style="36" customWidth="1"/>
    <col min="15880" max="15881" width="8.33203125" style="36" customWidth="1"/>
    <col min="15882" max="15882" width="9.109375" style="36"/>
    <col min="15883" max="15883" width="16.44140625" style="36" bestFit="1" customWidth="1"/>
    <col min="15884" max="16128" width="9.109375" style="36"/>
    <col min="16129" max="16129" width="6.109375" style="36" bestFit="1" customWidth="1"/>
    <col min="16130" max="16130" width="38.6640625" style="36" customWidth="1"/>
    <col min="16131" max="16131" width="28.6640625" style="36" customWidth="1"/>
    <col min="16132" max="16132" width="14.109375" style="36" customWidth="1"/>
    <col min="16133" max="16133" width="17.109375" style="36" customWidth="1"/>
    <col min="16134" max="16135" width="14.109375" style="36" customWidth="1"/>
    <col min="16136" max="16137" width="8.33203125" style="36" customWidth="1"/>
    <col min="16138" max="16138" width="9.109375" style="36"/>
    <col min="16139" max="16139" width="16.44140625" style="36" bestFit="1" customWidth="1"/>
    <col min="16140" max="16384" width="9.109375" style="36"/>
  </cols>
  <sheetData>
    <row r="2" spans="1:9">
      <c r="A2" s="41" t="s">
        <v>2745</v>
      </c>
      <c r="B2" s="126"/>
      <c r="C2" s="126"/>
      <c r="D2" s="126"/>
      <c r="E2" s="126"/>
      <c r="F2" s="126"/>
      <c r="G2" s="126"/>
    </row>
    <row r="3" spans="1:9">
      <c r="A3" s="41" t="s">
        <v>2874</v>
      </c>
      <c r="B3" s="126"/>
      <c r="C3" s="126"/>
      <c r="D3" s="126"/>
      <c r="E3" s="126"/>
      <c r="F3" s="126"/>
      <c r="G3" s="126"/>
    </row>
    <row r="4" spans="1:9">
      <c r="A4" s="98" t="s">
        <v>3525</v>
      </c>
      <c r="B4" s="126"/>
      <c r="C4" s="126"/>
      <c r="D4" s="126"/>
      <c r="E4" s="126"/>
      <c r="F4" s="126"/>
      <c r="G4" s="126"/>
    </row>
    <row r="5" spans="1:9">
      <c r="A5" s="98" t="s">
        <v>3534</v>
      </c>
      <c r="B5" s="126"/>
      <c r="C5" s="126"/>
      <c r="D5" s="126"/>
      <c r="E5" s="126"/>
      <c r="F5" s="126"/>
      <c r="G5" s="126"/>
    </row>
    <row r="6" spans="1:9">
      <c r="A6" s="126"/>
      <c r="B6" s="126"/>
      <c r="C6" s="126"/>
      <c r="D6" s="126"/>
      <c r="E6" s="126"/>
      <c r="F6" s="126"/>
      <c r="G6" s="126"/>
    </row>
    <row r="7" spans="1:9">
      <c r="A7" s="521"/>
      <c r="B7" s="521"/>
      <c r="C7" s="521"/>
      <c r="D7" s="521"/>
      <c r="E7" s="521" t="s">
        <v>2875</v>
      </c>
      <c r="F7" s="521"/>
      <c r="G7" s="521" t="s">
        <v>2893</v>
      </c>
    </row>
    <row r="8" spans="1:9">
      <c r="A8" s="521"/>
      <c r="B8" s="521"/>
      <c r="C8" s="521"/>
      <c r="D8" s="521" t="s">
        <v>2876</v>
      </c>
      <c r="E8" s="521" t="s">
        <v>2877</v>
      </c>
      <c r="F8" s="521" t="s">
        <v>3282</v>
      </c>
      <c r="G8" s="521" t="s">
        <v>2877</v>
      </c>
      <c r="H8" s="521" t="s">
        <v>2844</v>
      </c>
    </row>
    <row r="9" spans="1:9">
      <c r="D9" s="95" t="s">
        <v>3280</v>
      </c>
      <c r="E9" s="95" t="s">
        <v>2879</v>
      </c>
      <c r="F9" s="127" t="s">
        <v>2878</v>
      </c>
      <c r="G9" s="95" t="s">
        <v>2879</v>
      </c>
      <c r="H9" s="128" t="s">
        <v>2846</v>
      </c>
    </row>
    <row r="10" spans="1:9">
      <c r="A10" s="129" t="s">
        <v>2845</v>
      </c>
      <c r="B10" s="130" t="s">
        <v>2839</v>
      </c>
      <c r="C10" s="130" t="s">
        <v>2840</v>
      </c>
      <c r="D10" s="130" t="s">
        <v>2880</v>
      </c>
      <c r="E10" s="129" t="s">
        <v>2841</v>
      </c>
      <c r="F10" s="129" t="s">
        <v>2842</v>
      </c>
      <c r="G10" s="129" t="s">
        <v>2881</v>
      </c>
      <c r="H10" s="82"/>
    </row>
    <row r="11" spans="1:9" s="12" customFormat="1">
      <c r="A11" s="36"/>
      <c r="B11" s="36"/>
      <c r="C11" s="36"/>
      <c r="D11" s="36"/>
      <c r="E11" s="36"/>
      <c r="F11" s="36"/>
      <c r="G11" s="36"/>
      <c r="H11" s="36"/>
    </row>
    <row r="12" spans="1:9" s="12" customFormat="1" ht="14.4">
      <c r="A12" s="203">
        <v>1</v>
      </c>
      <c r="B12" s="360" t="s">
        <v>3278</v>
      </c>
      <c r="C12" s="361"/>
      <c r="D12" s="362">
        <f>G41</f>
        <v>3.6132014219124486E-2</v>
      </c>
      <c r="E12" s="363">
        <f>(1+D12)</f>
        <v>1.0361320142191244</v>
      </c>
      <c r="F12" s="362">
        <f>'Wage Data Payroll '!C36</f>
        <v>2.87E-2</v>
      </c>
      <c r="G12" s="363">
        <f>(1+F12)</f>
        <v>1.0286999999999999</v>
      </c>
      <c r="H12" s="36"/>
      <c r="I12"/>
    </row>
    <row r="13" spans="1:9" s="12" customFormat="1" ht="14.4">
      <c r="A13" s="203">
        <f t="shared" ref="A13:A44" si="0">A12+1</f>
        <v>2</v>
      </c>
      <c r="B13" s="74"/>
      <c r="C13" s="74"/>
      <c r="D13" s="74"/>
      <c r="E13" s="74"/>
      <c r="F13" s="74"/>
      <c r="G13" s="74"/>
      <c r="H13" s="36"/>
      <c r="I13"/>
    </row>
    <row r="14" spans="1:9" s="12" customFormat="1" ht="14.4">
      <c r="A14" s="203">
        <f t="shared" si="0"/>
        <v>3</v>
      </c>
      <c r="B14" s="360" t="s">
        <v>2890</v>
      </c>
      <c r="C14" s="74"/>
      <c r="D14" s="362">
        <f>G42</f>
        <v>2.9055678868403836E-2</v>
      </c>
      <c r="E14" s="363">
        <f>E12*(1+D14)</f>
        <v>1.0662375332895475</v>
      </c>
      <c r="F14" s="362">
        <f>'Wage Data Payroll '!C37</f>
        <v>2.86E-2</v>
      </c>
      <c r="G14" s="363">
        <f>G12*(1+F14)</f>
        <v>1.0581208199999999</v>
      </c>
      <c r="H14" s="36"/>
      <c r="I14"/>
    </row>
    <row r="15" spans="1:9" s="12" customFormat="1" ht="14.4">
      <c r="A15" s="203">
        <f t="shared" si="0"/>
        <v>4</v>
      </c>
      <c r="B15" s="74"/>
      <c r="C15" s="74"/>
      <c r="D15" s="74"/>
      <c r="E15" s="74"/>
      <c r="F15" s="74"/>
      <c r="G15" s="74"/>
      <c r="H15" s="36"/>
      <c r="I15"/>
    </row>
    <row r="16" spans="1:9" s="12" customFormat="1" ht="14.4" customHeight="1">
      <c r="A16" s="203">
        <f t="shared" si="0"/>
        <v>5</v>
      </c>
      <c r="B16" s="360" t="s">
        <v>3517</v>
      </c>
      <c r="C16" s="74"/>
      <c r="D16" s="362">
        <f>G43</f>
        <v>4.8837965619117421E-3</v>
      </c>
      <c r="E16" s="444">
        <f>E14*(1+D16)</f>
        <v>1.0714448204888083</v>
      </c>
      <c r="F16" s="362">
        <f>'Wage Data Payroll '!C38</f>
        <v>2.9100000000000001E-2</v>
      </c>
      <c r="G16" s="444">
        <f>G14*(1+F16)</f>
        <v>1.0889121358619998</v>
      </c>
      <c r="H16" s="36"/>
      <c r="I16"/>
    </row>
    <row r="17" spans="1:16" s="12" customFormat="1" ht="14.4" customHeight="1">
      <c r="A17" s="436">
        <f t="shared" si="0"/>
        <v>6</v>
      </c>
      <c r="B17" s="360"/>
      <c r="C17" s="74"/>
      <c r="D17" s="362"/>
      <c r="E17" s="364"/>
      <c r="F17" s="362"/>
      <c r="G17" s="364"/>
      <c r="H17" s="36"/>
    </row>
    <row r="18" spans="1:16" s="12" customFormat="1" ht="14.4" customHeight="1">
      <c r="A18" s="436">
        <f t="shared" si="0"/>
        <v>7</v>
      </c>
      <c r="B18" s="360" t="s">
        <v>3923</v>
      </c>
      <c r="C18" s="74"/>
      <c r="D18" s="362">
        <f>G44</f>
        <v>1.4663700664756134E-2</v>
      </c>
      <c r="E18" s="444">
        <f>E16*(1+D18)</f>
        <v>1.0871561666152596</v>
      </c>
      <c r="F18" s="362">
        <f>'Wage Data Payroll '!C39</f>
        <v>2.8500000000000001E-2</v>
      </c>
      <c r="G18" s="444">
        <f>G16*(1+F18)</f>
        <v>1.1199461317340667</v>
      </c>
      <c r="H18" s="36"/>
    </row>
    <row r="19" spans="1:16" s="12" customFormat="1" ht="17.399999999999999" customHeight="1">
      <c r="A19" s="436">
        <f t="shared" si="0"/>
        <v>8</v>
      </c>
      <c r="B19" s="74" t="s">
        <v>3281</v>
      </c>
      <c r="C19" s="74"/>
      <c r="D19" s="74"/>
      <c r="E19" s="365">
        <f>ROUND(E18-1,4)</f>
        <v>8.72E-2</v>
      </c>
      <c r="F19" s="74"/>
      <c r="G19" s="365">
        <f>ROUND(G18-1,4)</f>
        <v>0.11990000000000001</v>
      </c>
      <c r="H19" s="36"/>
    </row>
    <row r="20" spans="1:16" s="12" customFormat="1">
      <c r="A20" s="436">
        <f t="shared" si="0"/>
        <v>9</v>
      </c>
      <c r="B20" s="132"/>
      <c r="C20" s="132"/>
      <c r="D20" s="132"/>
      <c r="E20" s="132"/>
      <c r="F20" s="133"/>
      <c r="G20" s="132"/>
      <c r="H20" s="132"/>
    </row>
    <row r="21" spans="1:16" s="12" customFormat="1" ht="14.4">
      <c r="A21" s="436">
        <f t="shared" si="0"/>
        <v>10</v>
      </c>
      <c r="B21" s="36" t="s">
        <v>3283</v>
      </c>
      <c r="C21" s="36"/>
      <c r="D21" s="658">
        <f>E19/4</f>
        <v>2.18E-2</v>
      </c>
      <c r="E21" s="659"/>
      <c r="F21" s="663">
        <f>G19/4</f>
        <v>2.9975000000000002E-2</v>
      </c>
      <c r="G21" s="131">
        <f>+E19/G19</f>
        <v>0.72727272727272718</v>
      </c>
      <c r="H21" s="596" t="str">
        <f>"= "&amp;E19*100&amp;" % / "&amp;G19*100&amp;" %"</f>
        <v>= 8.72 % / 11.99 %</v>
      </c>
      <c r="I21" s="597"/>
    </row>
    <row r="22" spans="1:16" s="12" customFormat="1" ht="13.8" thickBot="1">
      <c r="A22" s="436">
        <f t="shared" si="0"/>
        <v>11</v>
      </c>
      <c r="B22" s="36"/>
      <c r="C22" s="36"/>
      <c r="D22" s="662" t="s">
        <v>3921</v>
      </c>
      <c r="E22" s="660"/>
      <c r="F22" s="661"/>
      <c r="G22" s="36"/>
      <c r="H22" s="597"/>
      <c r="I22" s="598"/>
    </row>
    <row r="23" spans="1:16" s="12" customFormat="1" ht="15" thickBot="1">
      <c r="A23" s="436">
        <f t="shared" si="0"/>
        <v>12</v>
      </c>
      <c r="B23" s="36" t="s">
        <v>3284</v>
      </c>
      <c r="C23" s="36"/>
      <c r="D23" s="36"/>
      <c r="E23" s="61">
        <f>ROUND(+G21,4)</f>
        <v>0.72729999999999995</v>
      </c>
      <c r="F23" s="131">
        <f>+G32</f>
        <v>4.0970562499999863E-2</v>
      </c>
      <c r="G23" s="470">
        <f>ROUND(+E23*F23,4)</f>
        <v>2.98E-2</v>
      </c>
      <c r="H23" s="596" t="str">
        <f>"= "&amp;E23*100&amp;" % * "&amp;FIXED(F23,4)*100&amp;" %"</f>
        <v>= 72.73 % * 4.1 %</v>
      </c>
      <c r="I23" s="598"/>
    </row>
    <row r="24" spans="1:16" s="12" customFormat="1" ht="14.4">
      <c r="A24" s="471">
        <f t="shared" si="0"/>
        <v>13</v>
      </c>
      <c r="B24" s="36"/>
      <c r="C24" s="36"/>
      <c r="D24" s="36"/>
      <c r="E24" s="61"/>
      <c r="F24" s="131"/>
      <c r="G24" s="472"/>
      <c r="H24" s="596"/>
      <c r="I24" s="598"/>
      <c r="J24"/>
      <c r="K24"/>
      <c r="L24"/>
      <c r="M24"/>
      <c r="N24"/>
      <c r="O24"/>
      <c r="P24"/>
    </row>
    <row r="25" spans="1:16" s="12" customFormat="1" ht="14.4">
      <c r="A25" s="657">
        <f t="shared" si="0"/>
        <v>14</v>
      </c>
      <c r="B25" s="36"/>
      <c r="C25" s="36"/>
      <c r="D25" s="36"/>
      <c r="E25" s="61"/>
      <c r="F25" s="131"/>
      <c r="G25" s="134"/>
      <c r="H25" s="36"/>
      <c r="J25"/>
      <c r="K25"/>
      <c r="L25"/>
      <c r="M25"/>
      <c r="N25"/>
      <c r="O25"/>
      <c r="P25"/>
    </row>
    <row r="26" spans="1:16" s="12" customFormat="1" ht="14.4">
      <c r="A26" s="657">
        <f t="shared" si="0"/>
        <v>15</v>
      </c>
      <c r="B26" s="695" t="s">
        <v>2882</v>
      </c>
      <c r="C26" s="696"/>
      <c r="D26" s="696"/>
      <c r="E26" s="696"/>
      <c r="F26" s="696"/>
      <c r="G26" s="697"/>
      <c r="H26" s="36"/>
      <c r="J26"/>
      <c r="K26"/>
      <c r="L26"/>
      <c r="M26"/>
      <c r="N26"/>
      <c r="O26"/>
      <c r="P26"/>
    </row>
    <row r="27" spans="1:16" s="12" customFormat="1" ht="14.4">
      <c r="A27" s="657">
        <f t="shared" si="0"/>
        <v>16</v>
      </c>
      <c r="B27" s="599" t="s">
        <v>3881</v>
      </c>
      <c r="C27" s="180"/>
      <c r="D27" s="600" t="s">
        <v>3889</v>
      </c>
      <c r="E27" s="600" t="s">
        <v>3924</v>
      </c>
      <c r="F27" s="625" t="s">
        <v>2762</v>
      </c>
      <c r="G27" s="454"/>
      <c r="H27" s="74"/>
      <c r="I27" s="36"/>
      <c r="J27"/>
      <c r="K27"/>
      <c r="L27"/>
      <c r="M27"/>
      <c r="N27"/>
      <c r="O27"/>
      <c r="P27"/>
    </row>
    <row r="28" spans="1:16" s="12" customFormat="1" ht="14.4">
      <c r="A28" s="657">
        <f t="shared" si="0"/>
        <v>17</v>
      </c>
      <c r="B28" s="601" t="s">
        <v>3880</v>
      </c>
      <c r="C28" s="180"/>
      <c r="D28" s="615">
        <f>'Wage Data Payroll '!C38</f>
        <v>2.9100000000000001E-2</v>
      </c>
      <c r="E28" s="615">
        <f>'Wage Data Payroll '!C39</f>
        <v>2.8500000000000001E-2</v>
      </c>
      <c r="F28" s="451"/>
      <c r="G28" s="616"/>
      <c r="H28" s="593"/>
      <c r="I28" s="476"/>
      <c r="J28"/>
      <c r="K28"/>
      <c r="L28"/>
      <c r="M28"/>
      <c r="N28"/>
      <c r="O28"/>
      <c r="P28"/>
    </row>
    <row r="29" spans="1:16" s="12" customFormat="1" ht="14.4">
      <c r="A29" s="657">
        <f t="shared" si="0"/>
        <v>18</v>
      </c>
      <c r="B29" s="601" t="s">
        <v>3883</v>
      </c>
      <c r="C29" s="180"/>
      <c r="D29" s="617">
        <f>D28/12</f>
        <v>2.4250000000000001E-3</v>
      </c>
      <c r="E29" s="618">
        <v>0</v>
      </c>
      <c r="F29" s="451"/>
      <c r="G29" s="616"/>
      <c r="H29" s="593"/>
      <c r="J29"/>
      <c r="K29"/>
      <c r="L29"/>
      <c r="M29"/>
      <c r="N29"/>
      <c r="O29"/>
      <c r="P29"/>
    </row>
    <row r="30" spans="1:16" s="12" customFormat="1" ht="14.4">
      <c r="A30" s="657">
        <f t="shared" si="0"/>
        <v>19</v>
      </c>
      <c r="B30" s="601" t="s">
        <v>3890</v>
      </c>
      <c r="C30" s="180"/>
      <c r="D30" s="619">
        <v>5</v>
      </c>
      <c r="E30" s="618">
        <v>0</v>
      </c>
      <c r="F30" s="451"/>
      <c r="G30" s="623" t="s">
        <v>3912</v>
      </c>
      <c r="H30" s="593"/>
      <c r="I30" s="477"/>
      <c r="J30"/>
      <c r="K30"/>
      <c r="L30"/>
      <c r="M30"/>
      <c r="N30"/>
      <c r="O30"/>
      <c r="P30"/>
    </row>
    <row r="31" spans="1:16" s="12" customFormat="1" ht="14.4">
      <c r="A31" s="657">
        <f t="shared" si="0"/>
        <v>20</v>
      </c>
      <c r="B31" s="601" t="s">
        <v>3879</v>
      </c>
      <c r="C31" s="180"/>
      <c r="D31" s="620">
        <f>D29*D30</f>
        <v>1.2125E-2</v>
      </c>
      <c r="E31" s="620">
        <f>E28</f>
        <v>2.8500000000000001E-2</v>
      </c>
      <c r="F31" s="624">
        <f>SUM(D31:E31)</f>
        <v>4.0625000000000001E-2</v>
      </c>
      <c r="G31" s="626" t="s">
        <v>2878</v>
      </c>
      <c r="H31" s="594"/>
      <c r="J31"/>
      <c r="K31"/>
      <c r="L31"/>
      <c r="M31"/>
      <c r="N31"/>
      <c r="O31"/>
      <c r="P31"/>
    </row>
    <row r="32" spans="1:16" s="12" customFormat="1" ht="14.4">
      <c r="A32" s="657">
        <f t="shared" si="0"/>
        <v>21</v>
      </c>
      <c r="B32" s="224" t="s">
        <v>3907</v>
      </c>
      <c r="C32" s="614"/>
      <c r="D32" s="628">
        <f>1+D31</f>
        <v>1.0121249999999999</v>
      </c>
      <c r="E32" s="628">
        <f>1+E31</f>
        <v>1.0285</v>
      </c>
      <c r="F32" s="628">
        <f>+E32*D32</f>
        <v>1.0409705624999999</v>
      </c>
      <c r="G32" s="627">
        <f>F32-1</f>
        <v>4.0970562499999863E-2</v>
      </c>
      <c r="H32" s="595"/>
      <c r="I32" s="135"/>
      <c r="J32" s="473"/>
    </row>
    <row r="33" spans="1:15" s="12" customFormat="1" ht="14.4">
      <c r="A33" s="657">
        <f t="shared" si="0"/>
        <v>22</v>
      </c>
      <c r="B33" s="224"/>
      <c r="C33" s="614"/>
      <c r="D33" s="621" t="s">
        <v>3908</v>
      </c>
      <c r="E33" s="621" t="s">
        <v>3909</v>
      </c>
      <c r="F33" s="621" t="s">
        <v>3910</v>
      </c>
      <c r="G33" s="622" t="s">
        <v>3911</v>
      </c>
      <c r="H33" s="595"/>
      <c r="I33" s="135"/>
      <c r="J33" s="473"/>
    </row>
    <row r="34" spans="1:15" s="12" customFormat="1" ht="7.2" customHeight="1">
      <c r="A34" s="657">
        <f t="shared" si="0"/>
        <v>23</v>
      </c>
      <c r="B34" s="629"/>
      <c r="C34" s="630"/>
      <c r="D34" s="630"/>
      <c r="E34" s="630"/>
      <c r="F34" s="630"/>
      <c r="G34" s="631"/>
      <c r="H34" s="36"/>
      <c r="J34" s="58"/>
    </row>
    <row r="35" spans="1:15" s="12" customFormat="1">
      <c r="A35" s="657">
        <f t="shared" si="0"/>
        <v>24</v>
      </c>
      <c r="B35" s="692" t="s">
        <v>3279</v>
      </c>
      <c r="C35" s="693"/>
      <c r="D35" s="693"/>
      <c r="E35" s="693"/>
      <c r="F35" s="693"/>
      <c r="G35" s="694"/>
      <c r="H35" s="36"/>
      <c r="J35" s="474"/>
    </row>
    <row r="36" spans="1:15" s="12" customFormat="1">
      <c r="A36" s="657">
        <f t="shared" si="0"/>
        <v>25</v>
      </c>
      <c r="B36" s="224"/>
      <c r="C36" s="180"/>
      <c r="D36" s="180"/>
      <c r="E36" s="180"/>
      <c r="F36" s="180"/>
      <c r="G36" s="450" t="s">
        <v>2875</v>
      </c>
      <c r="H36" s="36"/>
      <c r="J36" s="475"/>
    </row>
    <row r="37" spans="1:15" s="12" customFormat="1">
      <c r="A37" s="657">
        <f t="shared" si="0"/>
        <v>26</v>
      </c>
      <c r="B37" s="224"/>
      <c r="C37" s="180"/>
      <c r="D37" s="451" t="s">
        <v>2883</v>
      </c>
      <c r="E37" s="451" t="s">
        <v>2884</v>
      </c>
      <c r="F37" s="451" t="s">
        <v>2885</v>
      </c>
      <c r="G37" s="450" t="s">
        <v>2877</v>
      </c>
      <c r="H37" s="36"/>
    </row>
    <row r="38" spans="1:15" s="12" customFormat="1" ht="14.4">
      <c r="A38" s="657">
        <f t="shared" si="0"/>
        <v>27</v>
      </c>
      <c r="B38" s="229"/>
      <c r="C38" s="452"/>
      <c r="D38" s="452" t="s">
        <v>2886</v>
      </c>
      <c r="E38" s="452" t="s">
        <v>2887</v>
      </c>
      <c r="F38" s="452" t="s">
        <v>2888</v>
      </c>
      <c r="G38" s="453" t="s">
        <v>2889</v>
      </c>
      <c r="H38" s="36"/>
      <c r="I38"/>
      <c r="J38"/>
      <c r="K38"/>
      <c r="L38"/>
      <c r="M38"/>
      <c r="N38"/>
      <c r="O38"/>
    </row>
    <row r="39" spans="1:15" s="12" customFormat="1" ht="14.4">
      <c r="A39" s="657">
        <f t="shared" si="0"/>
        <v>28</v>
      </c>
      <c r="B39" s="224"/>
      <c r="C39" s="180"/>
      <c r="D39" s="180"/>
      <c r="E39" s="180"/>
      <c r="F39" s="180"/>
      <c r="G39" s="454"/>
      <c r="H39" s="36"/>
      <c r="I39"/>
      <c r="J39"/>
      <c r="K39"/>
      <c r="L39"/>
      <c r="M39"/>
      <c r="N39"/>
      <c r="O39"/>
    </row>
    <row r="40" spans="1:15" s="12" customFormat="1" ht="14.4">
      <c r="A40" s="657">
        <f t="shared" si="0"/>
        <v>29</v>
      </c>
      <c r="B40" s="455" t="s">
        <v>3277</v>
      </c>
      <c r="C40" s="456"/>
      <c r="D40" s="457">
        <f>'Wage Data Payroll '!G35</f>
        <v>1622</v>
      </c>
      <c r="E40" s="457">
        <f>'Wage Data Payroll '!F35</f>
        <v>141250655</v>
      </c>
      <c r="F40" s="457">
        <f>E40/D40</f>
        <v>87084.25092478421</v>
      </c>
      <c r="G40" s="458"/>
      <c r="H40" s="36"/>
      <c r="I40"/>
      <c r="J40"/>
      <c r="K40"/>
      <c r="L40"/>
      <c r="M40"/>
      <c r="N40"/>
      <c r="O40"/>
    </row>
    <row r="41" spans="1:15" s="12" customFormat="1" ht="14.4">
      <c r="A41" s="657">
        <f t="shared" si="0"/>
        <v>30</v>
      </c>
      <c r="B41" s="455" t="s">
        <v>3278</v>
      </c>
      <c r="C41" s="456"/>
      <c r="D41" s="457">
        <f>'Wage Data Payroll '!G36</f>
        <v>1575</v>
      </c>
      <c r="E41" s="457">
        <f>'Wage Data Payroll '!F36</f>
        <v>142113479</v>
      </c>
      <c r="F41" s="457">
        <f t="shared" ref="F41:F43" si="1">E41/D41</f>
        <v>90230.780317460318</v>
      </c>
      <c r="G41" s="458">
        <f>(F41-F40)/F40</f>
        <v>3.6132014219124486E-2</v>
      </c>
      <c r="H41" s="36"/>
      <c r="I41"/>
      <c r="J41"/>
      <c r="K41"/>
      <c r="L41"/>
      <c r="M41"/>
      <c r="N41"/>
      <c r="O41"/>
    </row>
    <row r="42" spans="1:15" s="12" customFormat="1" ht="14.4">
      <c r="A42" s="657">
        <f t="shared" si="0"/>
        <v>31</v>
      </c>
      <c r="B42" s="455" t="s">
        <v>2890</v>
      </c>
      <c r="C42" s="456"/>
      <c r="D42" s="457">
        <f>'Wage Data Payroll '!G37</f>
        <v>1610</v>
      </c>
      <c r="E42" s="457">
        <f>'Wage Data Payroll '!F37</f>
        <v>149492520</v>
      </c>
      <c r="F42" s="457">
        <f t="shared" si="1"/>
        <v>92852.496894409938</v>
      </c>
      <c r="G42" s="458">
        <f>(F42-F41)/F41</f>
        <v>2.9055678868403836E-2</v>
      </c>
      <c r="H42" s="36"/>
      <c r="I42"/>
      <c r="J42"/>
      <c r="K42"/>
      <c r="L42"/>
      <c r="M42"/>
      <c r="N42"/>
      <c r="O42"/>
    </row>
    <row r="43" spans="1:15" s="12" customFormat="1" ht="14.4">
      <c r="A43" s="657">
        <f t="shared" si="0"/>
        <v>32</v>
      </c>
      <c r="B43" s="455" t="s">
        <v>3517</v>
      </c>
      <c r="C43" s="456"/>
      <c r="D43" s="457">
        <f>'Wage Data Payroll '!G38</f>
        <v>1787.7999999999997</v>
      </c>
      <c r="E43" s="457">
        <f>'Wage Data Payroll '!F38</f>
        <v>166812412.44999999</v>
      </c>
      <c r="F43" s="457">
        <f t="shared" si="1"/>
        <v>93305.969599507778</v>
      </c>
      <c r="G43" s="458">
        <f>(F43-F42)/F42</f>
        <v>4.8837965619117421E-3</v>
      </c>
      <c r="H43" s="36"/>
      <c r="I43"/>
      <c r="J43"/>
      <c r="K43"/>
      <c r="L43"/>
      <c r="M43"/>
      <c r="N43"/>
      <c r="O43"/>
    </row>
    <row r="44" spans="1:15" ht="14.4">
      <c r="A44" s="657">
        <f t="shared" si="0"/>
        <v>33</v>
      </c>
      <c r="B44" s="459" t="s">
        <v>3922</v>
      </c>
      <c r="C44" s="230"/>
      <c r="D44" s="460">
        <f>'Wage Data Payroll '!G39</f>
        <v>1912</v>
      </c>
      <c r="E44" s="460">
        <f>'Wage Data Payroll '!F39</f>
        <v>181017032.94</v>
      </c>
      <c r="F44" s="460">
        <f>E44/D44</f>
        <v>94674.180407949796</v>
      </c>
      <c r="G44" s="481">
        <f>(F44-F43)/F43</f>
        <v>1.4663700664756134E-2</v>
      </c>
      <c r="I44"/>
      <c r="J44"/>
      <c r="K44"/>
      <c r="L44"/>
      <c r="M44"/>
      <c r="N44"/>
      <c r="O44"/>
    </row>
    <row r="45" spans="1:15" ht="14.4">
      <c r="B45" s="74"/>
      <c r="C45" s="74"/>
      <c r="D45" s="74"/>
      <c r="E45" s="74"/>
      <c r="F45" s="74"/>
      <c r="G45" s="39"/>
      <c r="I45"/>
      <c r="J45"/>
      <c r="K45"/>
      <c r="L45"/>
      <c r="M45"/>
      <c r="N45"/>
      <c r="O45"/>
    </row>
    <row r="46" spans="1:15" ht="14.4">
      <c r="B46"/>
      <c r="C46"/>
      <c r="D46"/>
      <c r="E46" s="447"/>
      <c r="F46" s="74"/>
      <c r="G46" s="39"/>
      <c r="I46"/>
      <c r="J46"/>
      <c r="K46"/>
      <c r="L46"/>
      <c r="M46"/>
      <c r="N46"/>
      <c r="O46"/>
    </row>
  </sheetData>
  <mergeCells count="2">
    <mergeCell ref="B35:G35"/>
    <mergeCell ref="B26:G26"/>
  </mergeCells>
  <printOptions horizontalCentered="1"/>
  <pageMargins left="0.5" right="0.5" top="0.25" bottom="0.75" header="0" footer="0"/>
  <pageSetup scale="66" orientation="portrait" r:id="rId1"/>
  <headerFooter alignWithMargins="0">
    <oddFooter>&amp;R&amp;8&amp;D   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zoomScaleNormal="100" workbookViewId="0">
      <selection activeCell="J33" sqref="J33"/>
    </sheetView>
  </sheetViews>
  <sheetFormatPr defaultRowHeight="14.4"/>
  <cols>
    <col min="1" max="1" width="4.44140625" bestFit="1" customWidth="1"/>
    <col min="2" max="2" width="35.33203125" bestFit="1" customWidth="1"/>
    <col min="3" max="3" width="9.6640625" bestFit="1" customWidth="1"/>
    <col min="4" max="4" width="11.44140625" bestFit="1" customWidth="1"/>
  </cols>
  <sheetData>
    <row r="1" spans="1:16" s="97" customFormat="1" ht="13.2">
      <c r="A1" s="98" t="s">
        <v>2745</v>
      </c>
      <c r="B1" s="98"/>
      <c r="C1" s="98"/>
      <c r="D1" s="98"/>
      <c r="E1" s="98"/>
      <c r="F1" s="98"/>
      <c r="G1" s="98"/>
      <c r="J1" s="193"/>
    </row>
    <row r="2" spans="1:16" s="97" customFormat="1" ht="13.2">
      <c r="A2" s="98" t="s">
        <v>2838</v>
      </c>
      <c r="B2" s="98"/>
      <c r="C2" s="98"/>
      <c r="D2" s="98"/>
      <c r="E2" s="98"/>
      <c r="F2" s="98"/>
      <c r="G2" s="98"/>
      <c r="J2" s="193"/>
    </row>
    <row r="3" spans="1:16" s="97" customFormat="1" ht="13.2">
      <c r="A3" s="98" t="s">
        <v>3525</v>
      </c>
      <c r="B3" s="98"/>
      <c r="C3" s="98"/>
      <c r="D3" s="98"/>
      <c r="E3" s="98"/>
      <c r="F3" s="98"/>
      <c r="G3" s="98"/>
      <c r="J3" s="193"/>
    </row>
    <row r="4" spans="1:16" s="97" customFormat="1" ht="13.2">
      <c r="A4" s="98"/>
      <c r="B4" s="98" t="s">
        <v>3526</v>
      </c>
      <c r="C4" s="98"/>
      <c r="D4" s="98"/>
      <c r="E4" s="98"/>
      <c r="F4" s="98"/>
      <c r="G4" s="98"/>
      <c r="J4" s="193"/>
      <c r="P4" s="192"/>
    </row>
    <row r="6" spans="1:16">
      <c r="A6" s="580" t="s">
        <v>2845</v>
      </c>
      <c r="B6" s="532"/>
      <c r="C6" s="532"/>
    </row>
    <row r="7" spans="1:16">
      <c r="A7" s="534">
        <v>1</v>
      </c>
      <c r="B7" s="533" t="s">
        <v>2847</v>
      </c>
      <c r="C7" s="537"/>
    </row>
    <row r="8" spans="1:16">
      <c r="A8" s="99">
        <f>A7+1</f>
        <v>2</v>
      </c>
      <c r="B8" t="s">
        <v>3881</v>
      </c>
      <c r="C8" s="538">
        <v>42370</v>
      </c>
    </row>
    <row r="9" spans="1:16">
      <c r="A9" s="99">
        <f t="shared" ref="A9:A18" si="0">A8+1</f>
        <v>3</v>
      </c>
      <c r="B9" s="531" t="s">
        <v>3880</v>
      </c>
      <c r="C9" s="535">
        <f>'Wage Data Payroll '!D27</f>
        <v>2.75E-2</v>
      </c>
    </row>
    <row r="10" spans="1:16">
      <c r="A10" s="99">
        <f t="shared" si="0"/>
        <v>4</v>
      </c>
      <c r="B10" s="531" t="s">
        <v>3883</v>
      </c>
      <c r="C10" s="536">
        <f>C9/12</f>
        <v>2.2916666666666667E-3</v>
      </c>
    </row>
    <row r="11" spans="1:16">
      <c r="A11" s="99">
        <f t="shared" si="0"/>
        <v>5</v>
      </c>
      <c r="B11" s="632" t="s">
        <v>3882</v>
      </c>
      <c r="C11" s="539">
        <v>3</v>
      </c>
    </row>
    <row r="12" spans="1:16">
      <c r="A12" s="99">
        <f t="shared" si="0"/>
        <v>6</v>
      </c>
      <c r="B12" s="531" t="s">
        <v>3879</v>
      </c>
      <c r="C12" s="540">
        <f>C10*C11</f>
        <v>6.875E-3</v>
      </c>
    </row>
    <row r="13" spans="1:16">
      <c r="A13" s="99">
        <f t="shared" si="0"/>
        <v>7</v>
      </c>
      <c r="B13" s="531"/>
    </row>
    <row r="14" spans="1:16">
      <c r="A14" s="99">
        <f t="shared" si="0"/>
        <v>8</v>
      </c>
    </row>
    <row r="15" spans="1:16">
      <c r="A15" s="99">
        <f t="shared" si="0"/>
        <v>9</v>
      </c>
      <c r="B15" s="533" t="s">
        <v>2758</v>
      </c>
    </row>
    <row r="16" spans="1:16">
      <c r="A16" s="99">
        <f t="shared" si="0"/>
        <v>10</v>
      </c>
      <c r="B16" s="324" t="s">
        <v>3881</v>
      </c>
      <c r="C16" s="538">
        <v>42644</v>
      </c>
    </row>
    <row r="17" spans="1:3">
      <c r="A17" s="99">
        <f t="shared" si="0"/>
        <v>11</v>
      </c>
      <c r="B17" s="531" t="s">
        <v>3884</v>
      </c>
      <c r="C17" s="541">
        <f>'Wage Data Payroll '!F27</f>
        <v>0.03</v>
      </c>
    </row>
    <row r="18" spans="1:3">
      <c r="A18" s="99">
        <f t="shared" si="0"/>
        <v>12</v>
      </c>
      <c r="B18" s="531" t="s">
        <v>3879</v>
      </c>
      <c r="C18" s="540">
        <f>C17</f>
        <v>0.03</v>
      </c>
    </row>
    <row r="19" spans="1:3">
      <c r="A19" s="99"/>
    </row>
    <row r="20" spans="1:3">
      <c r="A20" s="99"/>
    </row>
    <row r="21" spans="1:3">
      <c r="A21" s="99"/>
    </row>
    <row r="22" spans="1:3">
      <c r="A22" s="99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9"/>
  <sheetViews>
    <sheetView zoomScaleNormal="100" workbookViewId="0">
      <selection activeCell="M23" sqref="M23"/>
    </sheetView>
  </sheetViews>
  <sheetFormatPr defaultColWidth="8.88671875" defaultRowHeight="14.4"/>
  <cols>
    <col min="1" max="1" width="27.44140625" style="324" customWidth="1"/>
    <col min="2" max="2" width="4.33203125" style="324" customWidth="1"/>
    <col min="3" max="3" width="11.5546875" style="324" bestFit="1" customWidth="1"/>
    <col min="4" max="6" width="11.109375" style="324" bestFit="1" customWidth="1"/>
    <col min="7" max="16384" width="8.88671875" style="324"/>
  </cols>
  <sheetData>
    <row r="2" spans="1:12">
      <c r="A2" s="639" t="s">
        <v>3916</v>
      </c>
    </row>
    <row r="3" spans="1:12">
      <c r="A3" s="324" t="s">
        <v>3918</v>
      </c>
    </row>
    <row r="4" spans="1:12">
      <c r="A4" s="324" t="s">
        <v>3919</v>
      </c>
    </row>
    <row r="8" spans="1:12">
      <c r="A8" s="638" t="s">
        <v>2919</v>
      </c>
      <c r="B8" s="638"/>
      <c r="C8" s="641" t="s">
        <v>2751</v>
      </c>
      <c r="D8" s="641" t="s">
        <v>2756</v>
      </c>
      <c r="E8" s="641" t="s">
        <v>2758</v>
      </c>
      <c r="F8" s="641" t="s">
        <v>2897</v>
      </c>
      <c r="G8" s="325"/>
      <c r="H8" s="325"/>
      <c r="I8" s="325"/>
      <c r="J8" s="325"/>
    </row>
    <row r="9" spans="1:12"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</row>
    <row r="10" spans="1:12">
      <c r="A10" s="324" t="s">
        <v>3913</v>
      </c>
      <c r="B10" s="650">
        <v>586</v>
      </c>
      <c r="C10" s="326">
        <v>-3747462.08</v>
      </c>
      <c r="D10" s="326">
        <v>-3747462.08</v>
      </c>
      <c r="E10" s="326"/>
      <c r="F10" s="326"/>
      <c r="G10" s="201"/>
      <c r="H10" s="201"/>
      <c r="I10" s="201"/>
      <c r="J10" s="201"/>
      <c r="K10" s="329"/>
      <c r="L10" s="329"/>
    </row>
    <row r="11" spans="1:12">
      <c r="A11" s="324" t="s">
        <v>3914</v>
      </c>
      <c r="B11" s="650">
        <v>593</v>
      </c>
      <c r="C11" s="326">
        <v>-3932517.97</v>
      </c>
      <c r="D11" s="326">
        <v>-1966258.9850000001</v>
      </c>
      <c r="E11" s="326"/>
      <c r="F11" s="326">
        <v>-1966258.9850000001</v>
      </c>
      <c r="G11" s="201"/>
      <c r="H11" s="201"/>
      <c r="I11" s="201"/>
      <c r="J11" s="201"/>
      <c r="K11" s="329"/>
      <c r="L11" s="329"/>
    </row>
    <row r="12" spans="1:12">
      <c r="A12" s="324" t="s">
        <v>3917</v>
      </c>
      <c r="B12" s="650">
        <v>878</v>
      </c>
      <c r="C12" s="326">
        <v>-1354529.49</v>
      </c>
      <c r="D12" s="326"/>
      <c r="E12" s="326">
        <v>-1354529.49</v>
      </c>
      <c r="F12" s="326"/>
      <c r="G12" s="201"/>
      <c r="H12" s="201"/>
      <c r="I12" s="201"/>
      <c r="J12" s="201"/>
      <c r="K12" s="329"/>
      <c r="L12" s="329"/>
    </row>
    <row r="13" spans="1:12" ht="15" thickBot="1">
      <c r="A13" s="324" t="s">
        <v>3915</v>
      </c>
      <c r="B13" s="329"/>
      <c r="C13" s="642">
        <f>SUM(C10:C12)</f>
        <v>-9034509.540000001</v>
      </c>
      <c r="D13" s="642">
        <f>SUM(D10:D12)</f>
        <v>-5713721.0650000004</v>
      </c>
      <c r="E13" s="642">
        <f>SUM(E10:E12)</f>
        <v>-1354529.49</v>
      </c>
      <c r="F13" s="642">
        <f t="shared" ref="F13" si="0">SUM(F10:F12)</f>
        <v>-1966258.9850000001</v>
      </c>
      <c r="G13" s="201"/>
      <c r="H13" s="201"/>
      <c r="I13" s="201"/>
      <c r="J13" s="201"/>
      <c r="K13" s="329"/>
      <c r="L13" s="329"/>
    </row>
    <row r="14" spans="1:12" ht="15" thickTop="1">
      <c r="B14" s="329"/>
      <c r="C14" s="201"/>
      <c r="D14" s="643"/>
      <c r="E14" s="643"/>
      <c r="F14" s="643"/>
      <c r="G14" s="201"/>
      <c r="H14" s="201"/>
      <c r="I14" s="201"/>
      <c r="J14" s="201"/>
      <c r="K14" s="329"/>
      <c r="L14" s="329"/>
    </row>
    <row r="15" spans="1:12">
      <c r="A15"/>
      <c r="B15"/>
      <c r="C15"/>
      <c r="D15"/>
      <c r="E15" s="320"/>
      <c r="F15" s="320"/>
      <c r="G15" s="201"/>
      <c r="H15" s="201"/>
      <c r="I15" s="201"/>
      <c r="J15" s="201"/>
      <c r="K15" s="329"/>
      <c r="L15" s="329"/>
    </row>
    <row r="16" spans="1:12">
      <c r="A16"/>
      <c r="B16"/>
      <c r="C16"/>
      <c r="D16"/>
      <c r="E16" s="643"/>
      <c r="F16" s="643"/>
      <c r="G16" s="201"/>
      <c r="H16" s="201"/>
      <c r="I16" s="201"/>
      <c r="J16" s="201"/>
      <c r="K16" s="329"/>
      <c r="L16" s="329"/>
    </row>
    <row r="17" spans="3:10">
      <c r="C17" s="214"/>
      <c r="D17" s="640"/>
      <c r="E17" s="640"/>
      <c r="F17" s="640"/>
      <c r="G17" s="214"/>
      <c r="H17" s="214"/>
      <c r="I17" s="214"/>
      <c r="J17" s="214"/>
    </row>
    <row r="18" spans="3:10">
      <c r="C18" s="214"/>
      <c r="D18" s="640"/>
      <c r="E18" s="640"/>
      <c r="F18" s="640"/>
      <c r="G18" s="214"/>
      <c r="H18" s="214"/>
      <c r="I18" s="214"/>
      <c r="J18" s="214"/>
    </row>
    <row r="19" spans="3:10">
      <c r="C19" s="214"/>
      <c r="D19" s="214"/>
      <c r="E19" s="214"/>
      <c r="F19" s="214"/>
      <c r="G19" s="214"/>
      <c r="H19" s="214"/>
      <c r="I19" s="214"/>
      <c r="J19" s="214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FB1C0B5F8656C439C5C7064E9DFDAD6" ma:contentTypeVersion="76" ma:contentTypeDescription="" ma:contentTypeScope="" ma:versionID="0c92366b775e7c93c8132563858433e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00299f69f6737e1860c4c7d05e205bb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2018-03-30T07:00:00+00:00</OpenedDate>
    <SignificantOrder xmlns="dc463f71-b30c-4ab2-9473-d307f9d35888">false</SignificantOrder>
    <Date1 xmlns="dc463f71-b30c-4ab2-9473-d307f9d35888">2018-04-05T07:00:00+00:00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180282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0245FE16-A247-4115-8719-3E3712B1000F}"/>
</file>

<file path=customXml/itemProps2.xml><?xml version="1.0" encoding="utf-8"?>
<ds:datastoreItem xmlns:ds="http://schemas.openxmlformats.org/officeDocument/2006/customXml" ds:itemID="{5B506B00-5007-4366-8812-08163EAA0D01}"/>
</file>

<file path=customXml/itemProps3.xml><?xml version="1.0" encoding="utf-8"?>
<ds:datastoreItem xmlns:ds="http://schemas.openxmlformats.org/officeDocument/2006/customXml" ds:itemID="{8EBE5406-717B-4110-97FB-4C5B76C9064D}"/>
</file>

<file path=customXml/itemProps4.xml><?xml version="1.0" encoding="utf-8"?>
<ds:datastoreItem xmlns:ds="http://schemas.openxmlformats.org/officeDocument/2006/customXml" ds:itemID="{AB5B439A-BC31-4F19-9604-D55CE857242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3</vt:i4>
      </vt:variant>
    </vt:vector>
  </HeadingPairs>
  <TitlesOfParts>
    <vt:vector size="24" baseType="lpstr">
      <vt:lpstr>Lead E</vt:lpstr>
      <vt:lpstr>Lead G</vt:lpstr>
      <vt:lpstr>Wages support=&gt;</vt:lpstr>
      <vt:lpstr>Summary by IS Category</vt:lpstr>
      <vt:lpstr>Sal by FERC</vt:lpstr>
      <vt:lpstr>Wage Data Payroll </vt:lpstr>
      <vt:lpstr>Non-Union Wage Incr</vt:lpstr>
      <vt:lpstr>Union Wage Inc</vt:lpstr>
      <vt:lpstr>Manual JEs Reclass </vt:lpstr>
      <vt:lpstr>Labor by Employee Grp</vt:lpstr>
      <vt:lpstr>12ME Sept 2016 Inc Alloc</vt:lpstr>
      <vt:lpstr>3.05 Lead</vt:lpstr>
      <vt:lpstr>Payroll Taxes =&gt;</vt:lpstr>
      <vt:lpstr>TY Payroll Tax Alloc </vt:lpstr>
      <vt:lpstr>SAP Payroll Data</vt:lpstr>
      <vt:lpstr>PR Tax Rates </vt:lpstr>
      <vt:lpstr>PR Taxes</vt:lpstr>
      <vt:lpstr>FICA</vt:lpstr>
      <vt:lpstr>SUTA</vt:lpstr>
      <vt:lpstr>FUTA</vt:lpstr>
      <vt:lpstr>Employee Salary Payroll Tax </vt:lpstr>
      <vt:lpstr>'Sal by FERC'!Print_Area</vt:lpstr>
      <vt:lpstr>'Summary by IS Category'!Print_Area</vt:lpstr>
      <vt:lpstr>'Wage Data Payroll 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Kellogg, Anh N</dc:creator>
  <cp:lastModifiedBy>kbarnard</cp:lastModifiedBy>
  <cp:lastPrinted>2017-03-21T16:14:44Z</cp:lastPrinted>
  <dcterms:created xsi:type="dcterms:W3CDTF">2015-05-18T16:44:29Z</dcterms:created>
  <dcterms:modified xsi:type="dcterms:W3CDTF">2018-04-05T16:04:11Z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0x0101006E56B4D1795A2E4DB2F0B01679ED314A001FB1C0B5F8656C439C5C7064E9DFDAD6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